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always" defaultThemeVersion="124226"/>
  <bookViews>
    <workbookView xWindow="120" yWindow="120" windowWidth="12120" windowHeight="9120" firstSheet="6" activeTab="6"/>
  </bookViews>
  <sheets>
    <sheet name="Село Р" sheetId="28" state="hidden" r:id="rId1"/>
    <sheet name="Район Р" sheetId="29" state="hidden" r:id="rId2"/>
    <sheet name="Сводная" sheetId="30" state="hidden" r:id="rId3"/>
    <sheet name="Прямой счёт" sheetId="31" state="hidden" r:id="rId4"/>
    <sheet name="Идексация" sheetId="25" state="hidden" r:id="rId5"/>
    <sheet name="Параметры" sheetId="26" state="hidden" r:id="rId6"/>
    <sheet name="Методика данные" sheetId="10" r:id="rId7"/>
    <sheet name="прогноз доходов" sheetId="13" r:id="rId8"/>
    <sheet name="прогноз расходов" sheetId="15" r:id="rId9"/>
    <sheet name="ИНП" sheetId="14" r:id="rId10"/>
    <sheet name="ИБР_мсу" sheetId="16" r:id="rId11"/>
    <sheet name="ИБР_бу" sheetId="17" r:id="rId12"/>
    <sheet name="ИБР_прочие" sheetId="18" r:id="rId13"/>
    <sheet name="ИБР_культура" sheetId="20" r:id="rId14"/>
    <sheet name="ИБР_общий, БО, дотации" sheetId="19" r:id="rId15"/>
    <sheet name="Село" sheetId="27" r:id="rId16"/>
    <sheet name="Лист1" sheetId="32" r:id="rId17"/>
  </sheets>
  <definedNames>
    <definedName name="_xlnm._FilterDatabase" localSheetId="4" hidden="1">Идексация!$A$2:$BL$3840</definedName>
    <definedName name="_xlnm._FilterDatabase" localSheetId="5" hidden="1">Параметры!$A$24:$G$133</definedName>
    <definedName name="_xlnm._FilterDatabase" localSheetId="3" hidden="1">'Прямой счёт'!$A$2:$I$402</definedName>
    <definedName name="_xlnm._FilterDatabase" localSheetId="1" hidden="1">'Район Р'!$A$2:$M$109</definedName>
    <definedName name="_xlnm._FilterDatabase" localSheetId="0" hidden="1">'Село Р'!$A$2:$P$349</definedName>
    <definedName name="год">Параметры!$G$135</definedName>
    <definedName name="_xlnm.Print_Titles" localSheetId="14">'ИБР_общий, БО, дотации'!$A:$A</definedName>
    <definedName name="_xlnm.Print_Titles" localSheetId="3">'Прямой счёт'!$2:$2</definedName>
    <definedName name="_xlnm.Print_Titles" localSheetId="1">'Район Р'!$2:$2</definedName>
    <definedName name="_xlnm.Print_Titles" localSheetId="0">'Село Р'!$2:$2</definedName>
    <definedName name="Классификация">Идексация!$AV$3:$AV$3383</definedName>
    <definedName name="классификация_методика">'Село Р'!$C$3:$C$349</definedName>
    <definedName name="классификация_прямой_счёт">'Прямой счёт'!$F$3:$F$402</definedName>
    <definedName name="Лимиты_2011">Идексация!$AW$3:$AW$3383</definedName>
    <definedName name="Лимиты_2012_Индекс">Идексация!$BD$3:$BD$3383</definedName>
    <definedName name="_xlnm.Print_Area" localSheetId="13">ИБР_культура!$A$1:$F$25</definedName>
    <definedName name="_xlnm.Print_Area" localSheetId="10">ИБР_мсу!$A:$V</definedName>
    <definedName name="_xlnm.Print_Area" localSheetId="9">ИНП!$A$1:$L$25</definedName>
    <definedName name="_xlnm.Print_Area" localSheetId="8">'прогноз расходов'!$A:$F</definedName>
    <definedName name="_xlnm.Print_Area" localSheetId="1">'Район Р'!$A$1:$M$103</definedName>
    <definedName name="_xlnm.Print_Area" localSheetId="2">Сводная!$A$1:$G$37</definedName>
    <definedName name="окр">Параметры!$D$135</definedName>
    <definedName name="Проект_сумма">'Село Р'!$P$3:$P$349</definedName>
    <definedName name="Проект_сумма_прямой_счёт">'Прямой счёт'!$G$3:$G$402</definedName>
    <definedName name="РазделСело">Идексация!$BL$3:$BL$3368</definedName>
    <definedName name="Расход_2011">Идексация!$AX$3:$AX$3383</definedName>
    <definedName name="Расходы_2012_Индекс">Идексация!$BE$3:$BE$3368</definedName>
    <definedName name="РзСело">'Прямой счёт'!$J$4:$J$402</definedName>
    <definedName name="спр_Индексации_ЭКР">Параметры!$A$140:$G$200</definedName>
    <definedName name="спр_Платные">Параметры!$A$204:$G$212</definedName>
    <definedName name="СуммаИнд14">Идексация!$BF$3:$BF$3368</definedName>
    <definedName name="СуммаИнд15">Идексация!$BG$3:$BG$3368</definedName>
    <definedName name="тип_индексации">Параметры!$D$136</definedName>
    <definedName name="типы_индексации">Параметры!$A$215:$A$216</definedName>
    <definedName name="Удалить_Индекс_КВР">Параметры!$E$25:$E$133</definedName>
    <definedName name="Удалить_Индекс_КВСР">Параметры!$A$25:$A$133</definedName>
    <definedName name="Удалить_Индекс_КР">Параметры!$G$25:$G$133</definedName>
    <definedName name="Удалить_Индекс_КФСР">Параметры!$C$25:$C$133</definedName>
    <definedName name="Удалить_Индекс_КЦСР">Параметры!$D$25:$D$133</definedName>
    <definedName name="Удалить_Индекс_ПБС">Параметры!$B$25:$B$133</definedName>
    <definedName name="Удалить_Индекс_ЭК">Параметры!$F$25:$F$133</definedName>
    <definedName name="Удалить_Роспись_КВР">Параметры!$E$3:$E$21</definedName>
    <definedName name="Удалить_Роспись_КВСР">Параметры!$A$3:$A$21</definedName>
    <definedName name="Удалить_Роспись_КР">Параметры!$G$3:$G$21</definedName>
    <definedName name="Удалить_Роспись_КФСР">Параметры!$C$3:$C$21</definedName>
    <definedName name="Удалить_Роспись_КЦСР">Параметры!$D$3:$D$21</definedName>
    <definedName name="Удалить_Роспись_ПБС">Параметры!$B$3:$B$21</definedName>
    <definedName name="Удалить_Роспись_ЭК">Параметры!$F$3:$F$21</definedName>
  </definedNames>
  <calcPr calcId="125725"/>
</workbook>
</file>

<file path=xl/calcChain.xml><?xml version="1.0" encoding="utf-8"?>
<calcChain xmlns="http://schemas.openxmlformats.org/spreadsheetml/2006/main">
  <c r="G171" i="31"/>
  <c r="G350"/>
  <c r="F5" i="30" l="1"/>
  <c r="G129" i="31"/>
  <c r="G121"/>
  <c r="G119" l="1"/>
  <c r="G395"/>
  <c r="G37"/>
  <c r="G13"/>
  <c r="G11"/>
  <c r="G15"/>
  <c r="G6"/>
  <c r="G4"/>
  <c r="H117" l="1"/>
  <c r="H115"/>
  <c r="I187"/>
  <c r="H187"/>
  <c r="H260" l="1"/>
  <c r="I260" s="1"/>
  <c r="H261"/>
  <c r="I261" s="1"/>
  <c r="H262"/>
  <c r="I262" s="1"/>
  <c r="H263"/>
  <c r="I263" s="1"/>
  <c r="H264"/>
  <c r="I264" s="1"/>
  <c r="H265"/>
  <c r="I265" s="1"/>
  <c r="H266"/>
  <c r="I266" s="1"/>
  <c r="H267"/>
  <c r="I267" s="1"/>
  <c r="H268"/>
  <c r="I268" s="1"/>
  <c r="H269"/>
  <c r="I269" s="1"/>
  <c r="H270"/>
  <c r="I270" s="1"/>
  <c r="H271"/>
  <c r="I271" s="1"/>
  <c r="H272"/>
  <c r="I272" s="1"/>
  <c r="H273"/>
  <c r="I273" s="1"/>
  <c r="H274"/>
  <c r="I274" s="1"/>
  <c r="H275"/>
  <c r="I275" s="1"/>
  <c r="H276"/>
  <c r="I276" s="1"/>
  <c r="H277"/>
  <c r="I277" s="1"/>
  <c r="H259"/>
  <c r="I259" s="1"/>
  <c r="R9" i="16" l="1"/>
  <c r="G134" i="31" l="1"/>
  <c r="G94"/>
  <c r="G85"/>
  <c r="G35" l="1"/>
  <c r="G33"/>
  <c r="G31"/>
  <c r="G27"/>
  <c r="G25"/>
  <c r="G23"/>
  <c r="G21"/>
  <c r="G19"/>
  <c r="G8"/>
  <c r="K5" i="29" l="1"/>
  <c r="G169" i="31"/>
  <c r="G132"/>
  <c r="K6" i="29"/>
  <c r="K7"/>
  <c r="K8"/>
  <c r="K9"/>
  <c r="K10"/>
  <c r="K11"/>
  <c r="K12"/>
  <c r="G319" i="31"/>
  <c r="G85" i="29"/>
  <c r="G84"/>
  <c r="G83"/>
  <c r="G82"/>
  <c r="G81"/>
  <c r="K80"/>
  <c r="M3371" i="25" a="1"/>
  <c r="M3371" s="1"/>
  <c r="M3181" a="1"/>
  <c r="M3181" s="1"/>
  <c r="M3180" a="1"/>
  <c r="M3180" s="1"/>
  <c r="M3179" a="1"/>
  <c r="M3179" s="1"/>
  <c r="M3178" a="1"/>
  <c r="M3178" s="1"/>
  <c r="M3177" a="1"/>
  <c r="M3177" s="1"/>
  <c r="M3176" a="1"/>
  <c r="M3176" s="1"/>
  <c r="M3175" a="1"/>
  <c r="M3175" s="1"/>
  <c r="M3173" a="1"/>
  <c r="M3173" s="1"/>
  <c r="M3170" a="1"/>
  <c r="M3170" s="1"/>
  <c r="M3169" a="1"/>
  <c r="M3169" s="1"/>
  <c r="M3167" a="1"/>
  <c r="M3167" s="1"/>
  <c r="M3163" a="1"/>
  <c r="M3163" s="1"/>
  <c r="M3162" a="1"/>
  <c r="M3162" s="1"/>
  <c r="M1460" a="1"/>
  <c r="M1460" s="1"/>
  <c r="M1459" a="1"/>
  <c r="M1459" s="1"/>
  <c r="M1458" a="1"/>
  <c r="M1458" s="1"/>
  <c r="M1457" a="1"/>
  <c r="M1457" s="1"/>
  <c r="M1456" a="1"/>
  <c r="M1456" s="1"/>
  <c r="M1455" a="1"/>
  <c r="M1455" s="1"/>
  <c r="M1454" a="1"/>
  <c r="M1454" s="1"/>
  <c r="M1453" a="1"/>
  <c r="M1453" s="1"/>
  <c r="M1452" a="1"/>
  <c r="M1452" s="1"/>
  <c r="M1451" a="1"/>
  <c r="M1451" s="1"/>
  <c r="M1450" a="1"/>
  <c r="M1450" s="1"/>
  <c r="M1449" a="1"/>
  <c r="M1449" s="1"/>
  <c r="M1448" a="1"/>
  <c r="M1448" s="1"/>
  <c r="M1447" a="1"/>
  <c r="M1447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M251" a="1"/>
  <c r="M251" s="1"/>
  <c r="M250" a="1"/>
  <c r="M250" s="1"/>
  <c r="M249" a="1"/>
  <c r="M249" s="1"/>
  <c r="M248" a="1"/>
  <c r="M248" s="1"/>
  <c r="M247" a="1"/>
  <c r="M247" s="1"/>
  <c r="M246" a="1"/>
  <c r="M246" s="1"/>
  <c r="M245" a="1"/>
  <c r="M245" s="1"/>
  <c r="M244" a="1"/>
  <c r="M244" s="1"/>
  <c r="M243" a="1"/>
  <c r="M243" s="1"/>
  <c r="M242" a="1"/>
  <c r="M242" s="1"/>
  <c r="M241" a="1"/>
  <c r="M241" s="1"/>
  <c r="M240" a="1"/>
  <c r="M240" s="1"/>
  <c r="M239" a="1"/>
  <c r="M239" s="1"/>
  <c r="M238" a="1"/>
  <c r="M238" s="1"/>
  <c r="M237" a="1"/>
  <c r="M237" s="1"/>
  <c r="M236" a="1"/>
  <c r="M236" s="1"/>
  <c r="M235" a="1"/>
  <c r="M235" s="1"/>
  <c r="M234" a="1"/>
  <c r="M234" s="1"/>
  <c r="M233" a="1"/>
  <c r="M233" s="1"/>
  <c r="M232" a="1"/>
  <c r="M232" s="1"/>
  <c r="M231" a="1"/>
  <c r="M231" s="1"/>
  <c r="M230" a="1"/>
  <c r="M230" s="1"/>
  <c r="M229" a="1"/>
  <c r="M229" s="1"/>
  <c r="M228" a="1"/>
  <c r="M228" s="1"/>
  <c r="M227" a="1"/>
  <c r="M227" s="1"/>
  <c r="M226" a="1"/>
  <c r="M226" s="1"/>
  <c r="M225" a="1"/>
  <c r="M225" s="1"/>
  <c r="M224" a="1"/>
  <c r="M224" s="1"/>
  <c r="M223" a="1"/>
  <c r="M223" s="1"/>
  <c r="M222" a="1"/>
  <c r="M222" s="1"/>
  <c r="M221" a="1"/>
  <c r="M221" s="1"/>
  <c r="M220" a="1"/>
  <c r="M220" s="1"/>
  <c r="M219" a="1"/>
  <c r="M219" s="1"/>
  <c r="M218" a="1"/>
  <c r="M218" s="1"/>
  <c r="M217" a="1"/>
  <c r="M217" s="1"/>
  <c r="M216" a="1"/>
  <c r="M216" s="1"/>
  <c r="M215" a="1"/>
  <c r="M215" s="1"/>
  <c r="M214" a="1"/>
  <c r="M214" s="1"/>
  <c r="M213" a="1"/>
  <c r="M213" s="1"/>
  <c r="M212" a="1"/>
  <c r="M212" s="1"/>
  <c r="M211" a="1"/>
  <c r="M211" s="1"/>
  <c r="M210" a="1"/>
  <c r="M210" s="1"/>
  <c r="M209" a="1"/>
  <c r="M209" s="1"/>
  <c r="M208" a="1"/>
  <c r="M208" s="1"/>
  <c r="M207" a="1"/>
  <c r="M207" s="1"/>
  <c r="M206" a="1"/>
  <c r="M206" s="1"/>
  <c r="M205" a="1"/>
  <c r="M205" s="1"/>
  <c r="M204" a="1"/>
  <c r="M204" s="1"/>
  <c r="M203" a="1"/>
  <c r="M203" s="1"/>
  <c r="M202" a="1"/>
  <c r="M202" s="1"/>
  <c r="M201" a="1"/>
  <c r="M201" s="1"/>
  <c r="M200" a="1"/>
  <c r="M200" s="1"/>
  <c r="M199" a="1"/>
  <c r="M199" s="1"/>
  <c r="M198" a="1"/>
  <c r="M198" s="1"/>
  <c r="M197" a="1"/>
  <c r="M197" s="1"/>
  <c r="M196" a="1"/>
  <c r="M196" s="1"/>
  <c r="M195" a="1"/>
  <c r="M195" s="1"/>
  <c r="M194" a="1"/>
  <c r="M194" s="1"/>
  <c r="G79" i="29"/>
  <c r="G78"/>
  <c r="G77"/>
  <c r="G76"/>
  <c r="G75"/>
  <c r="K74"/>
  <c r="AP331" i="25"/>
  <c r="AP330"/>
  <c r="AP288"/>
  <c r="AP266"/>
  <c r="AP265"/>
  <c r="G115" i="31"/>
  <c r="G187" l="1"/>
  <c r="A2" i="30" l="1"/>
  <c r="L81" i="28" l="1"/>
  <c r="N81"/>
  <c r="M49" i="25" a="1"/>
  <c r="M49" s="1"/>
  <c r="I83" i="28"/>
  <c r="G110" i="31" l="1"/>
  <c r="G136" l="1"/>
  <c r="G138"/>
  <c r="G137"/>
  <c r="G135"/>
  <c r="G125"/>
  <c r="G127"/>
  <c r="G128"/>
  <c r="G130"/>
  <c r="G26" l="1"/>
  <c r="G123" l="1"/>
  <c r="G113" l="1"/>
  <c r="G112"/>
  <c r="G42"/>
  <c r="G167" l="1"/>
  <c r="G168"/>
  <c r="G170"/>
  <c r="G175" l="1"/>
  <c r="G163"/>
  <c r="H139"/>
  <c r="I139" s="1"/>
  <c r="G95" l="1"/>
  <c r="G90"/>
  <c r="G78"/>
  <c r="G120" l="1"/>
  <c r="H337"/>
  <c r="H280" l="1"/>
  <c r="I280" s="1"/>
  <c r="H281"/>
  <c r="I281" s="1"/>
  <c r="H282"/>
  <c r="I282" s="1"/>
  <c r="H283"/>
  <c r="I283" s="1"/>
  <c r="H284"/>
  <c r="I284" s="1"/>
  <c r="H285"/>
  <c r="I285" s="1"/>
  <c r="H286"/>
  <c r="I286" s="1"/>
  <c r="H287"/>
  <c r="I287" s="1"/>
  <c r="H288"/>
  <c r="I288" s="1"/>
  <c r="H289"/>
  <c r="I289" s="1"/>
  <c r="H290"/>
  <c r="I290" s="1"/>
  <c r="H291"/>
  <c r="I291" s="1"/>
  <c r="H292"/>
  <c r="I292" s="1"/>
  <c r="H293"/>
  <c r="I293" s="1"/>
  <c r="H294"/>
  <c r="I294" s="1"/>
  <c r="H295"/>
  <c r="I295" s="1"/>
  <c r="H279"/>
  <c r="I279" s="1"/>
  <c r="G320"/>
  <c r="H217"/>
  <c r="I217" s="1"/>
  <c r="H218"/>
  <c r="I218" s="1"/>
  <c r="H219"/>
  <c r="I219" s="1"/>
  <c r="H220"/>
  <c r="I220" s="1"/>
  <c r="H221"/>
  <c r="I221" s="1"/>
  <c r="H222"/>
  <c r="I222" s="1"/>
  <c r="H223"/>
  <c r="I223" s="1"/>
  <c r="H224"/>
  <c r="I224" s="1"/>
  <c r="H225"/>
  <c r="I225" s="1"/>
  <c r="H226"/>
  <c r="I226" s="1"/>
  <c r="H227"/>
  <c r="I227" s="1"/>
  <c r="H228"/>
  <c r="I228" s="1"/>
  <c r="H229"/>
  <c r="I229" s="1"/>
  <c r="H230"/>
  <c r="I230" s="1"/>
  <c r="H231"/>
  <c r="I231" s="1"/>
  <c r="H232"/>
  <c r="I232" s="1"/>
  <c r="H233"/>
  <c r="I233" s="1"/>
  <c r="H216"/>
  <c r="I216" s="1"/>
  <c r="G317"/>
  <c r="G313"/>
  <c r="G311"/>
  <c r="O251"/>
  <c r="N4" i="25"/>
  <c r="N5"/>
  <c r="N6"/>
  <c r="N16"/>
  <c r="N18"/>
  <c r="N20"/>
  <c r="N22"/>
  <c r="N23"/>
  <c r="N24"/>
  <c r="N25"/>
  <c r="N30"/>
  <c r="N33"/>
  <c r="N35"/>
  <c r="N43"/>
  <c r="N57"/>
  <c r="N80"/>
  <c r="N83"/>
  <c r="N84"/>
  <c r="N85"/>
  <c r="N86"/>
  <c r="N91"/>
  <c r="N94"/>
  <c r="N96"/>
  <c r="N116"/>
  <c r="N133"/>
  <c r="N144"/>
  <c r="N146"/>
  <c r="N149"/>
  <c r="N150"/>
  <c r="N151"/>
  <c r="N152"/>
  <c r="N157"/>
  <c r="N160"/>
  <c r="N161"/>
  <c r="N163"/>
  <c r="N178"/>
  <c r="N187"/>
  <c r="N188"/>
  <c r="N197"/>
  <c r="N198"/>
  <c r="N200"/>
  <c r="N202"/>
  <c r="N203"/>
  <c r="N204"/>
  <c r="N205"/>
  <c r="N206"/>
  <c r="N207"/>
  <c r="N208"/>
  <c r="N209"/>
  <c r="N214"/>
  <c r="N217"/>
  <c r="N251"/>
  <c r="N252"/>
  <c r="N253"/>
  <c r="N254"/>
  <c r="N271"/>
  <c r="N272"/>
  <c r="N273"/>
  <c r="N280"/>
  <c r="N298"/>
  <c r="N300"/>
  <c r="N302"/>
  <c r="N303"/>
  <c r="N304"/>
  <c r="N305"/>
  <c r="N306"/>
  <c r="N307"/>
  <c r="N308"/>
  <c r="N311"/>
  <c r="N314"/>
  <c r="N316"/>
  <c r="N321"/>
  <c r="N324"/>
  <c r="N325"/>
  <c r="N348"/>
  <c r="N349"/>
  <c r="N352"/>
  <c r="N353"/>
  <c r="N354"/>
  <c r="N355"/>
  <c r="N359"/>
  <c r="N360"/>
  <c r="N362"/>
  <c r="N363"/>
  <c r="N381"/>
  <c r="N382"/>
  <c r="N383"/>
  <c r="N384"/>
  <c r="N385"/>
  <c r="N386"/>
  <c r="N387"/>
  <c r="N388"/>
  <c r="N389"/>
  <c r="N403"/>
  <c r="N405"/>
  <c r="N407"/>
  <c r="N409"/>
  <c r="N410"/>
  <c r="N411"/>
  <c r="N412"/>
  <c r="N413"/>
  <c r="N418"/>
  <c r="N421"/>
  <c r="N423"/>
  <c r="N426"/>
  <c r="N433"/>
  <c r="N445"/>
  <c r="N459"/>
  <c r="N460"/>
  <c r="N479"/>
  <c r="N481"/>
  <c r="N483"/>
  <c r="N484"/>
  <c r="N485"/>
  <c r="N486"/>
  <c r="N487"/>
  <c r="N492"/>
  <c r="N495"/>
  <c r="N497"/>
  <c r="N498"/>
  <c r="N508"/>
  <c r="N523"/>
  <c r="N538"/>
  <c r="N556"/>
  <c r="N558"/>
  <c r="N560"/>
  <c r="N561"/>
  <c r="N562"/>
  <c r="N563"/>
  <c r="N568"/>
  <c r="N571"/>
  <c r="N573"/>
  <c r="N575"/>
  <c r="N583"/>
  <c r="N584"/>
  <c r="N600"/>
  <c r="N629"/>
  <c r="N631"/>
  <c r="N633"/>
  <c r="N635"/>
  <c r="N636"/>
  <c r="N637"/>
  <c r="N638"/>
  <c r="N639"/>
  <c r="N643"/>
  <c r="N646"/>
  <c r="N648"/>
  <c r="N650"/>
  <c r="N673"/>
  <c r="N693"/>
  <c r="N695"/>
  <c r="N697"/>
  <c r="N699"/>
  <c r="N700"/>
  <c r="N701"/>
  <c r="N702"/>
  <c r="N703"/>
  <c r="N704"/>
  <c r="N705"/>
  <c r="N709"/>
  <c r="N712"/>
  <c r="N716"/>
  <c r="N729"/>
  <c r="N748"/>
  <c r="N751"/>
  <c r="N754"/>
  <c r="N755"/>
  <c r="N756"/>
  <c r="N757"/>
  <c r="N761"/>
  <c r="N764"/>
  <c r="N766"/>
  <c r="N769"/>
  <c r="N789"/>
  <c r="N810"/>
  <c r="N813"/>
  <c r="N815"/>
  <c r="N817"/>
  <c r="N818"/>
  <c r="N819"/>
  <c r="N820"/>
  <c r="N821"/>
  <c r="N824"/>
  <c r="N827"/>
  <c r="N829"/>
  <c r="N832"/>
  <c r="N841"/>
  <c r="N856"/>
  <c r="N857"/>
  <c r="N886"/>
  <c r="N888"/>
  <c r="N889"/>
  <c r="N891"/>
  <c r="N893"/>
  <c r="N894"/>
  <c r="N895"/>
  <c r="N896"/>
  <c r="N901"/>
  <c r="N904"/>
  <c r="N906"/>
  <c r="N908"/>
  <c r="N916"/>
  <c r="N917"/>
  <c r="N930"/>
  <c r="N942"/>
  <c r="N944"/>
  <c r="N945"/>
  <c r="N946"/>
  <c r="N947"/>
  <c r="N950"/>
  <c r="N951"/>
  <c r="N963"/>
  <c r="N965"/>
  <c r="N966"/>
  <c r="N968"/>
  <c r="N970"/>
  <c r="N971"/>
  <c r="N972"/>
  <c r="N973"/>
  <c r="N974"/>
  <c r="N975"/>
  <c r="N980"/>
  <c r="N983"/>
  <c r="N985"/>
  <c r="N987"/>
  <c r="N991"/>
  <c r="N1013"/>
  <c r="N1035"/>
  <c r="N1038"/>
  <c r="N1040"/>
  <c r="N1041"/>
  <c r="N1042"/>
  <c r="N1043"/>
  <c r="N1044"/>
  <c r="N1047"/>
  <c r="N1050"/>
  <c r="N1051"/>
  <c r="N1053"/>
  <c r="N1056"/>
  <c r="N1065"/>
  <c r="N1066"/>
  <c r="N1092"/>
  <c r="N1108"/>
  <c r="N1109"/>
  <c r="N1123"/>
  <c r="N1126"/>
  <c r="N1128"/>
  <c r="N1130"/>
  <c r="N1131"/>
  <c r="N1132"/>
  <c r="N1133"/>
  <c r="N1138"/>
  <c r="N1141"/>
  <c r="N1143"/>
  <c r="N1146"/>
  <c r="N1153"/>
  <c r="N1167"/>
  <c r="N1189"/>
  <c r="N1191"/>
  <c r="N1192"/>
  <c r="N1194"/>
  <c r="N1196"/>
  <c r="N1197"/>
  <c r="N1198"/>
  <c r="N1199"/>
  <c r="N1204"/>
  <c r="N1207"/>
  <c r="N1209"/>
  <c r="N1212"/>
  <c r="N1220"/>
  <c r="N1221"/>
  <c r="N1256"/>
  <c r="N1259"/>
  <c r="N1261"/>
  <c r="N1262"/>
  <c r="N1263"/>
  <c r="N1264"/>
  <c r="N1265"/>
  <c r="N1266"/>
  <c r="N1271"/>
  <c r="N1274"/>
  <c r="N1276"/>
  <c r="N1278"/>
  <c r="N1282"/>
  <c r="N1287"/>
  <c r="N1297"/>
  <c r="N1319"/>
  <c r="N1322"/>
  <c r="N1323"/>
  <c r="N1325"/>
  <c r="N1327"/>
  <c r="N1328"/>
  <c r="N1329"/>
  <c r="N1330"/>
  <c r="N1331"/>
  <c r="N1336"/>
  <c r="N1339"/>
  <c r="N1340"/>
  <c r="N1343"/>
  <c r="N1347"/>
  <c r="N1364"/>
  <c r="N1383"/>
  <c r="N1385"/>
  <c r="N1386"/>
  <c r="N1387"/>
  <c r="N1388"/>
  <c r="N1389"/>
  <c r="N1394"/>
  <c r="N1395"/>
  <c r="N1397"/>
  <c r="N1399"/>
  <c r="N1401"/>
  <c r="N1402"/>
  <c r="N1403"/>
  <c r="N1404"/>
  <c r="N1406"/>
  <c r="N1409"/>
  <c r="N1411"/>
  <c r="N1575"/>
  <c r="N1577"/>
  <c r="N1578"/>
  <c r="N1579"/>
  <c r="N1580"/>
  <c r="N1585"/>
  <c r="N1586"/>
  <c r="N1588"/>
  <c r="N1604"/>
  <c r="N1605"/>
  <c r="N1606"/>
  <c r="N1607"/>
  <c r="N1613"/>
  <c r="N1614"/>
  <c r="N1615"/>
  <c r="N1632"/>
  <c r="N1633"/>
  <c r="N1634"/>
  <c r="N1635"/>
  <c r="N1640"/>
  <c r="N1641"/>
  <c r="N1642"/>
  <c r="N1657"/>
  <c r="N1658"/>
  <c r="N1659"/>
  <c r="N1665"/>
  <c r="N1666"/>
  <c r="N1667"/>
  <c r="N1682"/>
  <c r="N1683"/>
  <c r="N1684"/>
  <c r="N1685"/>
  <c r="N1691"/>
  <c r="N1692"/>
  <c r="N1694"/>
  <c r="N1710"/>
  <c r="N1711"/>
  <c r="N1712"/>
  <c r="N1713"/>
  <c r="N1718"/>
  <c r="N1719"/>
  <c r="N1721"/>
  <c r="N1738"/>
  <c r="N1739"/>
  <c r="N1740"/>
  <c r="N1741"/>
  <c r="N1746"/>
  <c r="N1747"/>
  <c r="N1749"/>
  <c r="N1765"/>
  <c r="N1766"/>
  <c r="N1767"/>
  <c r="N1768"/>
  <c r="N1774"/>
  <c r="N1775"/>
  <c r="N1776"/>
  <c r="N1792"/>
  <c r="N1793"/>
  <c r="N1794"/>
  <c r="N1795"/>
  <c r="N1800"/>
  <c r="N1801"/>
  <c r="N1802"/>
  <c r="N1819"/>
  <c r="N1820"/>
  <c r="N1821"/>
  <c r="N1822"/>
  <c r="N1827"/>
  <c r="N1828"/>
  <c r="N1830"/>
  <c r="N1847"/>
  <c r="N1848"/>
  <c r="N1849"/>
  <c r="N1850"/>
  <c r="N1855"/>
  <c r="N1856"/>
  <c r="N1857"/>
  <c r="N1872"/>
  <c r="N1873"/>
  <c r="N1874"/>
  <c r="N1875"/>
  <c r="N1880"/>
  <c r="N1881"/>
  <c r="N1882"/>
  <c r="N1897"/>
  <c r="N1898"/>
  <c r="N1899"/>
  <c r="N1900"/>
  <c r="N1905"/>
  <c r="N1906"/>
  <c r="N1907"/>
  <c r="N1923"/>
  <c r="N1924"/>
  <c r="N1925"/>
  <c r="N1926"/>
  <c r="N1930"/>
  <c r="N1931"/>
  <c r="N1932"/>
  <c r="N1933"/>
  <c r="N1948"/>
  <c r="N1950"/>
  <c r="N1951"/>
  <c r="N1952"/>
  <c r="N1953"/>
  <c r="N1957"/>
  <c r="N1958"/>
  <c r="N1959"/>
  <c r="N1960"/>
  <c r="N1977"/>
  <c r="N1978"/>
  <c r="N1979"/>
  <c r="N1983"/>
  <c r="N1984"/>
  <c r="N1985"/>
  <c r="N1987"/>
  <c r="N2004"/>
  <c r="N2005"/>
  <c r="N2006"/>
  <c r="N2007"/>
  <c r="N2011"/>
  <c r="N2012"/>
  <c r="N2013"/>
  <c r="N2015"/>
  <c r="N2031"/>
  <c r="N2032"/>
  <c r="N2033"/>
  <c r="N2034"/>
  <c r="N2038"/>
  <c r="N2039"/>
  <c r="N2040"/>
  <c r="N2041"/>
  <c r="N2056"/>
  <c r="N2057"/>
  <c r="N2058"/>
  <c r="N2059"/>
  <c r="N2063"/>
  <c r="N2064"/>
  <c r="N2065"/>
  <c r="N2066"/>
  <c r="N2081"/>
  <c r="N2082"/>
  <c r="N2083"/>
  <c r="N2087"/>
  <c r="N2088"/>
  <c r="N2089"/>
  <c r="N2090"/>
  <c r="N2104"/>
  <c r="N2105"/>
  <c r="N2106"/>
  <c r="N2107"/>
  <c r="N2111"/>
  <c r="N2112"/>
  <c r="N2113"/>
  <c r="N2114"/>
  <c r="N2130"/>
  <c r="N2131"/>
  <c r="N2132"/>
  <c r="N2136"/>
  <c r="N2137"/>
  <c r="N2138"/>
  <c r="N2139"/>
  <c r="N2155"/>
  <c r="N2156"/>
  <c r="N2157"/>
  <c r="N2158"/>
  <c r="N2162"/>
  <c r="N2163"/>
  <c r="N2164"/>
  <c r="N2165"/>
  <c r="N2181"/>
  <c r="N2182"/>
  <c r="N2183"/>
  <c r="N2188"/>
  <c r="N2189"/>
  <c r="N2190"/>
  <c r="N2191"/>
  <c r="N2206"/>
  <c r="N2208"/>
  <c r="N2209"/>
  <c r="N2210"/>
  <c r="N2211"/>
  <c r="N2215"/>
  <c r="N2216"/>
  <c r="N2217"/>
  <c r="N2218"/>
  <c r="N2233"/>
  <c r="N2235"/>
  <c r="N2236"/>
  <c r="N2237"/>
  <c r="N2238"/>
  <c r="N2242"/>
  <c r="N2243"/>
  <c r="N2244"/>
  <c r="N2246"/>
  <c r="N2263"/>
  <c r="N2264"/>
  <c r="N2265"/>
  <c r="N2269"/>
  <c r="N2270"/>
  <c r="N2271"/>
  <c r="N2285"/>
  <c r="N2287"/>
  <c r="N2288"/>
  <c r="N2289"/>
  <c r="N2290"/>
  <c r="N2294"/>
  <c r="N2295"/>
  <c r="N2296"/>
  <c r="N2297"/>
  <c r="N2314"/>
  <c r="N2315"/>
  <c r="N2316"/>
  <c r="N2317"/>
  <c r="N2322"/>
  <c r="N2323"/>
  <c r="N2325"/>
  <c r="N2342"/>
  <c r="N2343"/>
  <c r="N2344"/>
  <c r="N2345"/>
  <c r="N2350"/>
  <c r="N2351"/>
  <c r="N2352"/>
  <c r="N2369"/>
  <c r="N2370"/>
  <c r="N2371"/>
  <c r="N2372"/>
  <c r="N2373"/>
  <c r="N2378"/>
  <c r="N2379"/>
  <c r="N2380"/>
  <c r="N2401"/>
  <c r="N2402"/>
  <c r="N2403"/>
  <c r="N2404"/>
  <c r="N2409"/>
  <c r="N2410"/>
  <c r="N2411"/>
  <c r="N2433"/>
  <c r="N2434"/>
  <c r="N2435"/>
  <c r="N2436"/>
  <c r="N2437"/>
  <c r="N2442"/>
  <c r="N2443"/>
  <c r="N2445"/>
  <c r="N2464"/>
  <c r="N2465"/>
  <c r="N2466"/>
  <c r="N2467"/>
  <c r="N2472"/>
  <c r="N2473"/>
  <c r="N2475"/>
  <c r="N2491"/>
  <c r="N2498"/>
  <c r="N2499"/>
  <c r="N2500"/>
  <c r="N2501"/>
  <c r="N2506"/>
  <c r="N2507"/>
  <c r="N2508"/>
  <c r="N2527"/>
  <c r="N2529"/>
  <c r="N2530"/>
  <c r="N2534"/>
  <c r="N2535"/>
  <c r="N2536"/>
  <c r="N2537"/>
  <c r="N2556"/>
  <c r="N2557"/>
  <c r="N2558"/>
  <c r="N2559"/>
  <c r="N2563"/>
  <c r="N2564"/>
  <c r="N2565"/>
  <c r="N2566"/>
  <c r="N2584"/>
  <c r="N2585"/>
  <c r="N2586"/>
  <c r="N2587"/>
  <c r="N2591"/>
  <c r="N2592"/>
  <c r="N2594"/>
  <c r="N2610"/>
  <c r="N2612"/>
  <c r="N2614"/>
  <c r="N2615"/>
  <c r="N2619"/>
  <c r="N2620"/>
  <c r="N2621"/>
  <c r="N2623"/>
  <c r="N2639"/>
  <c r="N2645"/>
  <c r="N2646"/>
  <c r="N2648"/>
  <c r="N2649"/>
  <c r="N2654"/>
  <c r="N2655"/>
  <c r="N2656"/>
  <c r="N2657"/>
  <c r="N2658"/>
  <c r="N2660"/>
  <c r="N2661"/>
  <c r="N2662"/>
  <c r="N2663"/>
  <c r="N2664"/>
  <c r="N2665"/>
  <c r="N2685"/>
  <c r="N2686"/>
  <c r="N2687"/>
  <c r="N2688"/>
  <c r="N2693"/>
  <c r="N2694"/>
  <c r="N2695"/>
  <c r="N2697"/>
  <c r="N2715"/>
  <c r="N2717"/>
  <c r="N2721"/>
  <c r="N2729"/>
  <c r="N2730"/>
  <c r="N2732"/>
  <c r="N2733"/>
  <c r="N2734"/>
  <c r="N2737"/>
  <c r="N2738"/>
  <c r="N2739"/>
  <c r="N2740"/>
  <c r="N2744"/>
  <c r="N2745"/>
  <c r="N2747"/>
  <c r="N2766"/>
  <c r="N2767"/>
  <c r="N2768"/>
  <c r="N2769"/>
  <c r="N2770"/>
  <c r="N2775"/>
  <c r="N2776"/>
  <c r="N2777"/>
  <c r="N2796"/>
  <c r="N2797"/>
  <c r="N2798"/>
  <c r="N2799"/>
  <c r="N2804"/>
  <c r="N2805"/>
  <c r="N2807"/>
  <c r="N2829"/>
  <c r="N2830"/>
  <c r="N2832"/>
  <c r="N2838"/>
  <c r="N2839"/>
  <c r="N2841"/>
  <c r="N2861"/>
  <c r="N2862"/>
  <c r="N2863"/>
  <c r="N2864"/>
  <c r="N2868"/>
  <c r="N2869"/>
  <c r="N2870"/>
  <c r="N2892"/>
  <c r="N2893"/>
  <c r="N2894"/>
  <c r="N2895"/>
  <c r="N2900"/>
  <c r="N2901"/>
  <c r="N2902"/>
  <c r="N2917"/>
  <c r="N2923"/>
  <c r="N2924"/>
  <c r="N2925"/>
  <c r="N2926"/>
  <c r="N2931"/>
  <c r="N2932"/>
  <c r="N2933"/>
  <c r="N2949"/>
  <c r="N2954"/>
  <c r="N2955"/>
  <c r="N2956"/>
  <c r="N2957"/>
  <c r="N2962"/>
  <c r="N2963"/>
  <c r="N2964"/>
  <c r="N2979"/>
  <c r="N2984"/>
  <c r="N2985"/>
  <c r="N2986"/>
  <c r="N2987"/>
  <c r="N2993"/>
  <c r="N2994"/>
  <c r="N2995"/>
  <c r="N3014"/>
  <c r="N3016"/>
  <c r="N3019"/>
  <c r="N3034"/>
  <c r="N3036"/>
  <c r="N3037"/>
  <c r="N3038"/>
  <c r="N3039"/>
  <c r="N3044"/>
  <c r="N3045"/>
  <c r="N3047"/>
  <c r="N3066"/>
  <c r="N3068"/>
  <c r="N3069"/>
  <c r="N3073"/>
  <c r="N3074"/>
  <c r="N3076"/>
  <c r="N3095"/>
  <c r="N3096"/>
  <c r="N3097"/>
  <c r="N3098"/>
  <c r="N3104"/>
  <c r="N3105"/>
  <c r="N3106"/>
  <c r="N3121"/>
  <c r="N3125"/>
  <c r="N3127"/>
  <c r="N3128"/>
  <c r="N3129"/>
  <c r="N3130"/>
  <c r="N3134"/>
  <c r="N3135"/>
  <c r="N3136"/>
  <c r="N3138"/>
  <c r="N3156"/>
  <c r="N3158"/>
  <c r="N3159"/>
  <c r="N3160"/>
  <c r="N3161"/>
  <c r="N3171"/>
  <c r="N3174"/>
  <c r="N3191"/>
  <c r="N3193"/>
  <c r="N3194"/>
  <c r="N3196"/>
  <c r="N3199"/>
  <c r="N3218"/>
  <c r="N3220"/>
  <c r="N3221"/>
  <c r="N3222"/>
  <c r="N3223"/>
  <c r="N3224"/>
  <c r="N3225"/>
  <c r="N3229"/>
  <c r="N3230"/>
  <c r="N3232"/>
  <c r="N3233"/>
  <c r="N3234"/>
  <c r="N3235"/>
  <c r="N3236"/>
  <c r="N3237"/>
  <c r="N3238"/>
  <c r="N3239"/>
  <c r="N3240"/>
  <c r="N3242"/>
  <c r="N3244"/>
  <c r="N3245"/>
  <c r="N3246"/>
  <c r="N3251"/>
  <c r="N3254"/>
  <c r="N3256"/>
  <c r="N3288"/>
  <c r="N3291"/>
  <c r="N3319"/>
  <c r="N3320"/>
  <c r="N3321"/>
  <c r="N3322"/>
  <c r="N3323"/>
  <c r="N3324"/>
  <c r="N3325"/>
  <c r="N3326"/>
  <c r="N3342"/>
  <c r="N3344"/>
  <c r="N3345"/>
  <c r="N3346"/>
  <c r="N3347"/>
  <c r="N3348"/>
  <c r="N3349"/>
  <c r="N3357"/>
  <c r="N3359"/>
  <c r="N3361"/>
  <c r="N3363"/>
  <c r="AY3369"/>
  <c r="AY3373"/>
  <c r="AY3377"/>
  <c r="AZ3381"/>
  <c r="N3"/>
  <c r="B26" i="10"/>
  <c r="M43" i="25" a="1"/>
  <c r="M43" s="1"/>
  <c r="M44" a="1"/>
  <c r="M44" s="1"/>
  <c r="M45" a="1"/>
  <c r="M45" s="1"/>
  <c r="M46" a="1"/>
  <c r="M46" s="1"/>
  <c r="M47" a="1"/>
  <c r="M47" s="1"/>
  <c r="M48" a="1"/>
  <c r="M48" s="1"/>
  <c r="M50" a="1"/>
  <c r="M50" s="1"/>
  <c r="M51" a="1"/>
  <c r="M51" s="1"/>
  <c r="M52" a="1"/>
  <c r="M52" s="1"/>
  <c r="M53" a="1"/>
  <c r="M53" s="1"/>
  <c r="M54" a="1"/>
  <c r="M54" s="1"/>
  <c r="M55" a="1"/>
  <c r="M55" s="1"/>
  <c r="M56" a="1"/>
  <c r="M56" s="1"/>
  <c r="M57" a="1"/>
  <c r="M57" s="1"/>
  <c r="M58" a="1"/>
  <c r="M58" s="1"/>
  <c r="M59" a="1"/>
  <c r="M59" s="1"/>
  <c r="M60" a="1"/>
  <c r="M60" s="1"/>
  <c r="M61" a="1"/>
  <c r="M61" s="1"/>
  <c r="M62" a="1"/>
  <c r="M62" s="1"/>
  <c r="M63" a="1"/>
  <c r="M63" s="1"/>
  <c r="M64" a="1"/>
  <c r="M64" s="1"/>
  <c r="M65" a="1"/>
  <c r="M65" s="1"/>
  <c r="M66" a="1"/>
  <c r="M66" s="1"/>
  <c r="M67" a="1"/>
  <c r="M67" s="1"/>
  <c r="M68" a="1"/>
  <c r="M68" s="1"/>
  <c r="M69" a="1"/>
  <c r="M69" s="1"/>
  <c r="M70" a="1"/>
  <c r="M70" s="1"/>
  <c r="M71" a="1"/>
  <c r="M71" s="1"/>
  <c r="M72" a="1"/>
  <c r="M72" s="1"/>
  <c r="M73" a="1"/>
  <c r="M73" s="1"/>
  <c r="M74" a="1"/>
  <c r="M74" s="1"/>
  <c r="M75" a="1"/>
  <c r="M75" s="1"/>
  <c r="M76" a="1"/>
  <c r="M76" s="1"/>
  <c r="M77" a="1"/>
  <c r="M77" s="1"/>
  <c r="M78" a="1"/>
  <c r="M78" s="1"/>
  <c r="M79" a="1"/>
  <c r="M79" s="1"/>
  <c r="M80" a="1"/>
  <c r="M80" s="1"/>
  <c r="M81" a="1"/>
  <c r="M81" s="1"/>
  <c r="M82" a="1"/>
  <c r="M82" s="1"/>
  <c r="M83" a="1"/>
  <c r="M83" s="1"/>
  <c r="M84" a="1"/>
  <c r="M84" s="1"/>
  <c r="M85" a="1"/>
  <c r="M85" s="1"/>
  <c r="M86" a="1"/>
  <c r="M86" s="1"/>
  <c r="M87" a="1"/>
  <c r="M87" s="1"/>
  <c r="M88" a="1"/>
  <c r="M88" s="1"/>
  <c r="M89" a="1"/>
  <c r="M89" s="1"/>
  <c r="M90" a="1"/>
  <c r="M90" s="1"/>
  <c r="M91" a="1"/>
  <c r="M91" s="1"/>
  <c r="M92" a="1"/>
  <c r="M92" s="1"/>
  <c r="M93" a="1"/>
  <c r="M93" s="1"/>
  <c r="M94" a="1"/>
  <c r="M94" s="1"/>
  <c r="M95" a="1"/>
  <c r="M95" s="1"/>
  <c r="M96" a="1"/>
  <c r="M96" s="1"/>
  <c r="M97" a="1"/>
  <c r="M97" s="1"/>
  <c r="M98" a="1"/>
  <c r="M98" s="1"/>
  <c r="M99" a="1"/>
  <c r="M99" s="1"/>
  <c r="M100" a="1"/>
  <c r="M100" s="1"/>
  <c r="M101" a="1"/>
  <c r="M101" s="1"/>
  <c r="M102" a="1"/>
  <c r="M102" s="1"/>
  <c r="M103" a="1"/>
  <c r="M103" s="1"/>
  <c r="M104" a="1"/>
  <c r="M104" s="1"/>
  <c r="M105" a="1"/>
  <c r="M105" s="1"/>
  <c r="M106" a="1"/>
  <c r="M106" s="1"/>
  <c r="M107" a="1"/>
  <c r="M107" s="1"/>
  <c r="M108" a="1"/>
  <c r="M108" s="1"/>
  <c r="M109" a="1"/>
  <c r="M109" s="1"/>
  <c r="M110" a="1"/>
  <c r="M110" s="1"/>
  <c r="M111" a="1"/>
  <c r="M111" s="1"/>
  <c r="M112" a="1"/>
  <c r="M112" s="1"/>
  <c r="M113" a="1"/>
  <c r="M113" s="1"/>
  <c r="M114" a="1"/>
  <c r="M114" s="1"/>
  <c r="M115" a="1"/>
  <c r="M115" s="1"/>
  <c r="M116" a="1"/>
  <c r="M116" s="1"/>
  <c r="M117" a="1"/>
  <c r="M117" s="1"/>
  <c r="M118" a="1"/>
  <c r="M118" s="1"/>
  <c r="M119" a="1"/>
  <c r="M119" s="1"/>
  <c r="M120" a="1"/>
  <c r="M120" s="1"/>
  <c r="M121" a="1"/>
  <c r="M121" s="1"/>
  <c r="M122" a="1"/>
  <c r="M122" s="1"/>
  <c r="M123" a="1"/>
  <c r="M123" s="1"/>
  <c r="M124" a="1"/>
  <c r="M124" s="1"/>
  <c r="M125" a="1"/>
  <c r="M125" s="1"/>
  <c r="M126" a="1"/>
  <c r="M126" s="1"/>
  <c r="M127" a="1"/>
  <c r="M127" s="1"/>
  <c r="M128" a="1"/>
  <c r="M128" s="1"/>
  <c r="M129" a="1"/>
  <c r="M129" s="1"/>
  <c r="M130" a="1"/>
  <c r="M130" s="1"/>
  <c r="M131" a="1"/>
  <c r="M131" s="1"/>
  <c r="M132" a="1"/>
  <c r="M132" s="1"/>
  <c r="M133" a="1"/>
  <c r="M133" s="1"/>
  <c r="M134" a="1"/>
  <c r="M134" s="1"/>
  <c r="M135" a="1"/>
  <c r="M135" s="1"/>
  <c r="M136" a="1"/>
  <c r="M136" s="1"/>
  <c r="M137" a="1"/>
  <c r="M137" s="1"/>
  <c r="M138" a="1"/>
  <c r="M138" s="1"/>
  <c r="M139" a="1"/>
  <c r="M139" s="1"/>
  <c r="M140" a="1"/>
  <c r="M140" s="1"/>
  <c r="M141" a="1"/>
  <c r="M141" s="1"/>
  <c r="M142" a="1"/>
  <c r="M142" s="1"/>
  <c r="M143" a="1"/>
  <c r="M143" s="1"/>
  <c r="M144" a="1"/>
  <c r="M144" s="1"/>
  <c r="M145" a="1"/>
  <c r="M145" s="1"/>
  <c r="M146" a="1"/>
  <c r="M146" s="1"/>
  <c r="M147" a="1"/>
  <c r="M147" s="1"/>
  <c r="M148" a="1"/>
  <c r="M148" s="1"/>
  <c r="M149" a="1"/>
  <c r="M149" s="1"/>
  <c r="M150" a="1"/>
  <c r="M150" s="1"/>
  <c r="M151" a="1"/>
  <c r="M151" s="1"/>
  <c r="M152" a="1"/>
  <c r="M152" s="1"/>
  <c r="M153" a="1"/>
  <c r="M153" s="1"/>
  <c r="M154" a="1"/>
  <c r="M154" s="1"/>
  <c r="M155" a="1"/>
  <c r="M155" s="1"/>
  <c r="M156" a="1"/>
  <c r="M156" s="1"/>
  <c r="M157" a="1"/>
  <c r="M157" s="1"/>
  <c r="M158" a="1"/>
  <c r="M158" s="1"/>
  <c r="M159" a="1"/>
  <c r="M159" s="1"/>
  <c r="M160" a="1"/>
  <c r="M160" s="1"/>
  <c r="M161" a="1"/>
  <c r="M161" s="1"/>
  <c r="M162" a="1"/>
  <c r="M162" s="1"/>
  <c r="M163" a="1"/>
  <c r="M163" s="1"/>
  <c r="M164" a="1"/>
  <c r="M164" s="1"/>
  <c r="M165" a="1"/>
  <c r="M165" s="1"/>
  <c r="M166" a="1"/>
  <c r="M166" s="1"/>
  <c r="M167" a="1"/>
  <c r="M167" s="1"/>
  <c r="M168" a="1"/>
  <c r="M168" s="1"/>
  <c r="M169" a="1"/>
  <c r="M169" s="1"/>
  <c r="M170" a="1"/>
  <c r="M170" s="1"/>
  <c r="M171" a="1"/>
  <c r="M171" s="1"/>
  <c r="M172" a="1"/>
  <c r="M172" s="1"/>
  <c r="M173" a="1"/>
  <c r="M173" s="1"/>
  <c r="M174" a="1"/>
  <c r="M174" s="1"/>
  <c r="M175" a="1"/>
  <c r="M175" s="1"/>
  <c r="M176" a="1"/>
  <c r="M176" s="1"/>
  <c r="M177" a="1"/>
  <c r="M177" s="1"/>
  <c r="M178" a="1"/>
  <c r="M178" s="1"/>
  <c r="M179" a="1"/>
  <c r="M179" s="1"/>
  <c r="M180" a="1"/>
  <c r="M180" s="1"/>
  <c r="M181" a="1"/>
  <c r="M181" s="1"/>
  <c r="M182" a="1"/>
  <c r="M182" s="1"/>
  <c r="M183" a="1"/>
  <c r="M183" s="1"/>
  <c r="M184" a="1"/>
  <c r="M184" s="1"/>
  <c r="M185" a="1"/>
  <c r="M185" s="1"/>
  <c r="M186" a="1"/>
  <c r="M186" s="1"/>
  <c r="M187" a="1"/>
  <c r="M187" s="1"/>
  <c r="M188" a="1"/>
  <c r="M188" s="1"/>
  <c r="M189" a="1"/>
  <c r="M189" s="1"/>
  <c r="M190" a="1"/>
  <c r="M190" s="1"/>
  <c r="M191" a="1"/>
  <c r="M191" s="1"/>
  <c r="M192" a="1"/>
  <c r="M192" s="1"/>
  <c r="M193" a="1"/>
  <c r="M193" s="1"/>
  <c r="M286" a="1"/>
  <c r="M286" s="1"/>
  <c r="M287" a="1"/>
  <c r="M287" s="1"/>
  <c r="M288" a="1"/>
  <c r="M288" s="1"/>
  <c r="M289" a="1"/>
  <c r="M289" s="1"/>
  <c r="M290" a="1"/>
  <c r="M290" s="1"/>
  <c r="M291" a="1"/>
  <c r="M291" s="1"/>
  <c r="M292" a="1"/>
  <c r="M292" s="1"/>
  <c r="M293" a="1"/>
  <c r="M293" s="1"/>
  <c r="M294" a="1"/>
  <c r="M294" s="1"/>
  <c r="M295" a="1"/>
  <c r="M295" s="1"/>
  <c r="M296" a="1"/>
  <c r="M296" s="1"/>
  <c r="M297" a="1"/>
  <c r="M297" s="1"/>
  <c r="M298" a="1"/>
  <c r="M298" s="1"/>
  <c r="M299" a="1"/>
  <c r="M299" s="1"/>
  <c r="M300" a="1"/>
  <c r="M300" s="1"/>
  <c r="M301" a="1"/>
  <c r="M301" s="1"/>
  <c r="M302" a="1"/>
  <c r="M302" s="1"/>
  <c r="M303" a="1"/>
  <c r="M303" s="1"/>
  <c r="M304" a="1"/>
  <c r="M304" s="1"/>
  <c r="M305" a="1"/>
  <c r="M305" s="1"/>
  <c r="M306" a="1"/>
  <c r="M306" s="1"/>
  <c r="M307" a="1"/>
  <c r="M307" s="1"/>
  <c r="M308" a="1"/>
  <c r="M308" s="1"/>
  <c r="M309" a="1"/>
  <c r="M309" s="1"/>
  <c r="M310" a="1"/>
  <c r="M310" s="1"/>
  <c r="M311" a="1"/>
  <c r="M311" s="1"/>
  <c r="M312" a="1"/>
  <c r="M312" s="1"/>
  <c r="M313" a="1"/>
  <c r="M313" s="1"/>
  <c r="M314" a="1"/>
  <c r="M314" s="1"/>
  <c r="M315" a="1"/>
  <c r="M315" s="1"/>
  <c r="M316" a="1"/>
  <c r="M316" s="1"/>
  <c r="M317" a="1"/>
  <c r="M317" s="1"/>
  <c r="M318" a="1"/>
  <c r="M318" s="1"/>
  <c r="M319" a="1"/>
  <c r="M319" s="1"/>
  <c r="M320" a="1"/>
  <c r="M320" s="1"/>
  <c r="M321" a="1"/>
  <c r="M321" s="1"/>
  <c r="M322" a="1"/>
  <c r="M322" s="1"/>
  <c r="M323" a="1"/>
  <c r="M323" s="1"/>
  <c r="M324" a="1"/>
  <c r="M324" s="1"/>
  <c r="M325" a="1"/>
  <c r="M325" s="1"/>
  <c r="M326" a="1"/>
  <c r="M326" s="1"/>
  <c r="M327" a="1"/>
  <c r="M327" s="1"/>
  <c r="M328" a="1"/>
  <c r="M328" s="1"/>
  <c r="M329" a="1"/>
  <c r="M329" s="1"/>
  <c r="M330" a="1"/>
  <c r="M330" s="1"/>
  <c r="M331" a="1"/>
  <c r="M331" s="1"/>
  <c r="M332" a="1"/>
  <c r="M332" s="1"/>
  <c r="M333" a="1"/>
  <c r="M333" s="1"/>
  <c r="M334" a="1"/>
  <c r="M334" s="1"/>
  <c r="M335" a="1"/>
  <c r="M335" s="1"/>
  <c r="M336" a="1"/>
  <c r="M336" s="1"/>
  <c r="M337" a="1"/>
  <c r="M337" s="1"/>
  <c r="M338" a="1"/>
  <c r="M338" s="1"/>
  <c r="M339" a="1"/>
  <c r="M339" s="1"/>
  <c r="M340" a="1"/>
  <c r="M340" s="1"/>
  <c r="M341" a="1"/>
  <c r="M341" s="1"/>
  <c r="M342" a="1"/>
  <c r="M342" s="1"/>
  <c r="M343" a="1"/>
  <c r="M343" s="1"/>
  <c r="M344" a="1"/>
  <c r="M344" s="1"/>
  <c r="M345" a="1"/>
  <c r="M345" s="1"/>
  <c r="M346" a="1"/>
  <c r="M346" s="1"/>
  <c r="M347" a="1"/>
  <c r="M347" s="1"/>
  <c r="M348" a="1"/>
  <c r="M348" s="1"/>
  <c r="M349" a="1"/>
  <c r="M349" s="1"/>
  <c r="M350" a="1"/>
  <c r="M350" s="1"/>
  <c r="M351" a="1"/>
  <c r="M351" s="1"/>
  <c r="M352" a="1"/>
  <c r="M352" s="1"/>
  <c r="M353" a="1"/>
  <c r="M353" s="1"/>
  <c r="M354" a="1"/>
  <c r="M354" s="1"/>
  <c r="M355" a="1"/>
  <c r="M355" s="1"/>
  <c r="M356" a="1"/>
  <c r="M356" s="1"/>
  <c r="M357" a="1"/>
  <c r="M357" s="1"/>
  <c r="M358" a="1"/>
  <c r="M358" s="1"/>
  <c r="M359" a="1"/>
  <c r="M359" s="1"/>
  <c r="M360" a="1"/>
  <c r="M360" s="1"/>
  <c r="M361" a="1"/>
  <c r="M361" s="1"/>
  <c r="M362" a="1"/>
  <c r="M362" s="1"/>
  <c r="M363" a="1"/>
  <c r="M363" s="1"/>
  <c r="M364" a="1"/>
  <c r="M364" s="1"/>
  <c r="M365" a="1"/>
  <c r="M365" s="1"/>
  <c r="M366" a="1"/>
  <c r="M366" s="1"/>
  <c r="M367" a="1"/>
  <c r="M367" s="1"/>
  <c r="M368" a="1"/>
  <c r="M368" s="1"/>
  <c r="M369" a="1"/>
  <c r="M369" s="1"/>
  <c r="M370" a="1"/>
  <c r="M370" s="1"/>
  <c r="M371" a="1"/>
  <c r="M371" s="1"/>
  <c r="M372" a="1"/>
  <c r="M372" s="1"/>
  <c r="M373" a="1"/>
  <c r="M373" s="1"/>
  <c r="M374" a="1"/>
  <c r="M374" s="1"/>
  <c r="M375" a="1"/>
  <c r="M375" s="1"/>
  <c r="M376" a="1"/>
  <c r="M376" s="1"/>
  <c r="M377" a="1"/>
  <c r="M377" s="1"/>
  <c r="M378" a="1"/>
  <c r="M378" s="1"/>
  <c r="M379" a="1"/>
  <c r="M379" s="1"/>
  <c r="M380" a="1"/>
  <c r="M380" s="1"/>
  <c r="M381" a="1"/>
  <c r="M381" s="1"/>
  <c r="M382" a="1"/>
  <c r="M382" s="1"/>
  <c r="M383" a="1"/>
  <c r="M383" s="1"/>
  <c r="M384" a="1"/>
  <c r="M384" s="1"/>
  <c r="M385" a="1"/>
  <c r="M385" s="1"/>
  <c r="M386" a="1"/>
  <c r="M386" s="1"/>
  <c r="M387" a="1"/>
  <c r="M387" s="1"/>
  <c r="M388" a="1"/>
  <c r="M388" s="1"/>
  <c r="M389" a="1"/>
  <c r="M389" s="1"/>
  <c r="M390" a="1"/>
  <c r="M390" s="1"/>
  <c r="M391" a="1"/>
  <c r="M391" s="1"/>
  <c r="M392" a="1"/>
  <c r="M392" s="1"/>
  <c r="M393" a="1"/>
  <c r="M393" s="1"/>
  <c r="M394" a="1"/>
  <c r="M394" s="1"/>
  <c r="M395" a="1"/>
  <c r="M395" s="1"/>
  <c r="M396" a="1"/>
  <c r="M396" s="1"/>
  <c r="M397" a="1"/>
  <c r="M397" s="1"/>
  <c r="M398" a="1"/>
  <c r="M398" s="1"/>
  <c r="M399" a="1"/>
  <c r="M399" s="1"/>
  <c r="M400" a="1"/>
  <c r="M400" s="1"/>
  <c r="M401" a="1"/>
  <c r="M401" s="1"/>
  <c r="M402" a="1"/>
  <c r="M402" s="1"/>
  <c r="M403" a="1"/>
  <c r="M403" s="1"/>
  <c r="M404" a="1"/>
  <c r="M404" s="1"/>
  <c r="M405" a="1"/>
  <c r="M405" s="1"/>
  <c r="M406" a="1"/>
  <c r="M406" s="1"/>
  <c r="M407" a="1"/>
  <c r="M407" s="1"/>
  <c r="M408" a="1"/>
  <c r="M408" s="1"/>
  <c r="M409" a="1"/>
  <c r="M409" s="1"/>
  <c r="M410" a="1"/>
  <c r="M410" s="1"/>
  <c r="M411" a="1"/>
  <c r="M411" s="1"/>
  <c r="M412" a="1"/>
  <c r="M412" s="1"/>
  <c r="M413" a="1"/>
  <c r="M413" s="1"/>
  <c r="M414" a="1"/>
  <c r="M414" s="1"/>
  <c r="M415" a="1"/>
  <c r="M415" s="1"/>
  <c r="M416" a="1"/>
  <c r="M416" s="1"/>
  <c r="M417" a="1"/>
  <c r="M417" s="1"/>
  <c r="M418" a="1"/>
  <c r="M418" s="1"/>
  <c r="M419" a="1"/>
  <c r="M419" s="1"/>
  <c r="M420" a="1"/>
  <c r="M420" s="1"/>
  <c r="M421" a="1"/>
  <c r="M421" s="1"/>
  <c r="M422" a="1"/>
  <c r="M422" s="1"/>
  <c r="M423" a="1"/>
  <c r="M423" s="1"/>
  <c r="M424" a="1"/>
  <c r="M424" s="1"/>
  <c r="M425" a="1"/>
  <c r="M425" s="1"/>
  <c r="M426" a="1"/>
  <c r="M426" s="1"/>
  <c r="M427" a="1"/>
  <c r="M427" s="1"/>
  <c r="M428" a="1"/>
  <c r="M428" s="1"/>
  <c r="M429" a="1"/>
  <c r="M429" s="1"/>
  <c r="M430" a="1"/>
  <c r="M430" s="1"/>
  <c r="M431" a="1"/>
  <c r="M431" s="1"/>
  <c r="M432" a="1"/>
  <c r="M432" s="1"/>
  <c r="M433" a="1"/>
  <c r="M433" s="1"/>
  <c r="M434" a="1"/>
  <c r="M434" s="1"/>
  <c r="M435" a="1"/>
  <c r="M435" s="1"/>
  <c r="M436" a="1"/>
  <c r="M436" s="1"/>
  <c r="M437" a="1"/>
  <c r="M437" s="1"/>
  <c r="M438" a="1"/>
  <c r="M438" s="1"/>
  <c r="M439" a="1"/>
  <c r="M439" s="1"/>
  <c r="M440" a="1"/>
  <c r="M440" s="1"/>
  <c r="M441" a="1"/>
  <c r="M441" s="1"/>
  <c r="M442" a="1"/>
  <c r="M442" s="1"/>
  <c r="M443" a="1"/>
  <c r="M443" s="1"/>
  <c r="M444" a="1"/>
  <c r="M444" s="1"/>
  <c r="M445" a="1"/>
  <c r="M445" s="1"/>
  <c r="M446" a="1"/>
  <c r="M446" s="1"/>
  <c r="M447" a="1"/>
  <c r="M447" s="1"/>
  <c r="M448" a="1"/>
  <c r="M448" s="1"/>
  <c r="M449" a="1"/>
  <c r="M449" s="1"/>
  <c r="M450" a="1"/>
  <c r="M450" s="1"/>
  <c r="M451" a="1"/>
  <c r="M451" s="1"/>
  <c r="M452" a="1"/>
  <c r="M452" s="1"/>
  <c r="M453" a="1"/>
  <c r="M453" s="1"/>
  <c r="M454" a="1"/>
  <c r="M454" s="1"/>
  <c r="M455" a="1"/>
  <c r="M455" s="1"/>
  <c r="M456" a="1"/>
  <c r="M456" s="1"/>
  <c r="M457" a="1"/>
  <c r="M457" s="1"/>
  <c r="M458" a="1"/>
  <c r="M458" s="1"/>
  <c r="M459" a="1"/>
  <c r="M459" s="1"/>
  <c r="M460" a="1"/>
  <c r="M460" s="1"/>
  <c r="M461" a="1"/>
  <c r="M461" s="1"/>
  <c r="M462" a="1"/>
  <c r="M462" s="1"/>
  <c r="M463" a="1"/>
  <c r="M463" s="1"/>
  <c r="M464" a="1"/>
  <c r="M464" s="1"/>
  <c r="M465" a="1"/>
  <c r="M465" s="1"/>
  <c r="M466" a="1"/>
  <c r="M466" s="1"/>
  <c r="M467" a="1"/>
  <c r="M467" s="1"/>
  <c r="M468" a="1"/>
  <c r="M468" s="1"/>
  <c r="M469" a="1"/>
  <c r="M469" s="1"/>
  <c r="M470" a="1"/>
  <c r="M470" s="1"/>
  <c r="M471" a="1"/>
  <c r="M471" s="1"/>
  <c r="M472" a="1"/>
  <c r="M472" s="1"/>
  <c r="M473" a="1"/>
  <c r="M473" s="1"/>
  <c r="M474" a="1"/>
  <c r="M474" s="1"/>
  <c r="M475" a="1"/>
  <c r="M475" s="1"/>
  <c r="M476" a="1"/>
  <c r="M476" s="1"/>
  <c r="M477" a="1"/>
  <c r="M477" s="1"/>
  <c r="M478" a="1"/>
  <c r="M478" s="1"/>
  <c r="M479" a="1"/>
  <c r="M479" s="1"/>
  <c r="M480" a="1"/>
  <c r="M480" s="1"/>
  <c r="M481" a="1"/>
  <c r="M481" s="1"/>
  <c r="M482" a="1"/>
  <c r="M482" s="1"/>
  <c r="M483" a="1"/>
  <c r="M483" s="1"/>
  <c r="M484" a="1"/>
  <c r="M484" s="1"/>
  <c r="M485" a="1"/>
  <c r="M485" s="1"/>
  <c r="M486" a="1"/>
  <c r="M486" s="1"/>
  <c r="M487" a="1"/>
  <c r="M487" s="1"/>
  <c r="M488" a="1"/>
  <c r="M488" s="1"/>
  <c r="M489" a="1"/>
  <c r="M489" s="1"/>
  <c r="M490" a="1"/>
  <c r="M490" s="1"/>
  <c r="M491" a="1"/>
  <c r="M491" s="1"/>
  <c r="M492" a="1"/>
  <c r="M492" s="1"/>
  <c r="M493" a="1"/>
  <c r="M493" s="1"/>
  <c r="M494" a="1"/>
  <c r="M494" s="1"/>
  <c r="M495" a="1"/>
  <c r="M495" s="1"/>
  <c r="M496" a="1"/>
  <c r="M496" s="1"/>
  <c r="M497" a="1"/>
  <c r="M497" s="1"/>
  <c r="M498" a="1"/>
  <c r="M498" s="1"/>
  <c r="M499" a="1"/>
  <c r="M499" s="1"/>
  <c r="M500" a="1"/>
  <c r="M500" s="1"/>
  <c r="M501" a="1"/>
  <c r="M501" s="1"/>
  <c r="M502" a="1"/>
  <c r="M502" s="1"/>
  <c r="M503" a="1"/>
  <c r="M503" s="1"/>
  <c r="M504" a="1"/>
  <c r="M504" s="1"/>
  <c r="M505" a="1"/>
  <c r="M505" s="1"/>
  <c r="M506" a="1"/>
  <c r="M506" s="1"/>
  <c r="M507" a="1"/>
  <c r="M507" s="1"/>
  <c r="M508" a="1"/>
  <c r="M508" s="1"/>
  <c r="M509" a="1"/>
  <c r="M509" s="1"/>
  <c r="M510" a="1"/>
  <c r="M510" s="1"/>
  <c r="M511" a="1"/>
  <c r="M511" s="1"/>
  <c r="M512" a="1"/>
  <c r="M512" s="1"/>
  <c r="M513" a="1"/>
  <c r="M513" s="1"/>
  <c r="M514" a="1"/>
  <c r="M514" s="1"/>
  <c r="M515" a="1"/>
  <c r="M515" s="1"/>
  <c r="M516" a="1"/>
  <c r="M516" s="1"/>
  <c r="M517" a="1"/>
  <c r="M517" s="1"/>
  <c r="M518" a="1"/>
  <c r="M518" s="1"/>
  <c r="M519" a="1"/>
  <c r="M519" s="1"/>
  <c r="M520" a="1"/>
  <c r="M520" s="1"/>
  <c r="M521" a="1"/>
  <c r="M521" s="1"/>
  <c r="M522" a="1"/>
  <c r="M522" s="1"/>
  <c r="M523" a="1"/>
  <c r="M523" s="1"/>
  <c r="M524" a="1"/>
  <c r="M524" s="1"/>
  <c r="M525" a="1"/>
  <c r="M525" s="1"/>
  <c r="M526" a="1"/>
  <c r="M526" s="1"/>
  <c r="M527" a="1"/>
  <c r="M527" s="1"/>
  <c r="M528" a="1"/>
  <c r="M528" s="1"/>
  <c r="M529" a="1"/>
  <c r="M529" s="1"/>
  <c r="M530" a="1"/>
  <c r="M530" s="1"/>
  <c r="M531" a="1"/>
  <c r="M531" s="1"/>
  <c r="M532" a="1"/>
  <c r="M532" s="1"/>
  <c r="M533" a="1"/>
  <c r="M533" s="1"/>
  <c r="M534" a="1"/>
  <c r="M534" s="1"/>
  <c r="M535" a="1"/>
  <c r="M535" s="1"/>
  <c r="M536" a="1"/>
  <c r="M536" s="1"/>
  <c r="M537" a="1"/>
  <c r="M537" s="1"/>
  <c r="M538" a="1"/>
  <c r="M538" s="1"/>
  <c r="M539" a="1"/>
  <c r="M539" s="1"/>
  <c r="M540" a="1"/>
  <c r="M540" s="1"/>
  <c r="M541" a="1"/>
  <c r="M541" s="1"/>
  <c r="M542" a="1"/>
  <c r="M542" s="1"/>
  <c r="M543" a="1"/>
  <c r="M543" s="1"/>
  <c r="M544" a="1"/>
  <c r="M544" s="1"/>
  <c r="M545" a="1"/>
  <c r="M545" s="1"/>
  <c r="M546" a="1"/>
  <c r="M546" s="1"/>
  <c r="M547" a="1"/>
  <c r="M547" s="1"/>
  <c r="M548" a="1"/>
  <c r="M548" s="1"/>
  <c r="M549" a="1"/>
  <c r="M549" s="1"/>
  <c r="M550" a="1"/>
  <c r="M550" s="1"/>
  <c r="M551" a="1"/>
  <c r="M551" s="1"/>
  <c r="M552" a="1"/>
  <c r="M552" s="1"/>
  <c r="M553" a="1"/>
  <c r="M553" s="1"/>
  <c r="M554" a="1"/>
  <c r="M554" s="1"/>
  <c r="M555" a="1"/>
  <c r="M555" s="1"/>
  <c r="M556" a="1"/>
  <c r="M556" s="1"/>
  <c r="M557" a="1"/>
  <c r="M557" s="1"/>
  <c r="M558" a="1"/>
  <c r="M558" s="1"/>
  <c r="M559" a="1"/>
  <c r="M559" s="1"/>
  <c r="M560" a="1"/>
  <c r="M560" s="1"/>
  <c r="M561" a="1"/>
  <c r="M561" s="1"/>
  <c r="M562" a="1"/>
  <c r="M562" s="1"/>
  <c r="M563" a="1"/>
  <c r="M563" s="1"/>
  <c r="M564" a="1"/>
  <c r="M564" s="1"/>
  <c r="M565" a="1"/>
  <c r="M565" s="1"/>
  <c r="M566" a="1"/>
  <c r="M566" s="1"/>
  <c r="M567" a="1"/>
  <c r="M567" s="1"/>
  <c r="M568" a="1"/>
  <c r="M568" s="1"/>
  <c r="M569" a="1"/>
  <c r="M569" s="1"/>
  <c r="M570" a="1"/>
  <c r="M570" s="1"/>
  <c r="M571" a="1"/>
  <c r="M571" s="1"/>
  <c r="M572" a="1"/>
  <c r="M572" s="1"/>
  <c r="M573" a="1"/>
  <c r="M573" s="1"/>
  <c r="M574" a="1"/>
  <c r="M574" s="1"/>
  <c r="M575" a="1"/>
  <c r="M575" s="1"/>
  <c r="M576" a="1"/>
  <c r="M576" s="1"/>
  <c r="M577" a="1"/>
  <c r="M577" s="1"/>
  <c r="M578" a="1"/>
  <c r="M578" s="1"/>
  <c r="M579" a="1"/>
  <c r="M579" s="1"/>
  <c r="M580" a="1"/>
  <c r="M580" s="1"/>
  <c r="M581" a="1"/>
  <c r="M581" s="1"/>
  <c r="M582" a="1"/>
  <c r="M582" s="1"/>
  <c r="M583" a="1"/>
  <c r="M583" s="1"/>
  <c r="M584" a="1"/>
  <c r="M584" s="1"/>
  <c r="M585" a="1"/>
  <c r="M585" s="1"/>
  <c r="M586" a="1"/>
  <c r="M586" s="1"/>
  <c r="M587" a="1"/>
  <c r="M587" s="1"/>
  <c r="M588" a="1"/>
  <c r="M588" s="1"/>
  <c r="M589" a="1"/>
  <c r="M589" s="1"/>
  <c r="M590" a="1"/>
  <c r="M590" s="1"/>
  <c r="M591" a="1"/>
  <c r="M591" s="1"/>
  <c r="M592" a="1"/>
  <c r="M592" s="1"/>
  <c r="M593" a="1"/>
  <c r="M593" s="1"/>
  <c r="M594" a="1"/>
  <c r="M594" s="1"/>
  <c r="M595" a="1"/>
  <c r="M595" s="1"/>
  <c r="M596" a="1"/>
  <c r="M596" s="1"/>
  <c r="M597" a="1"/>
  <c r="M597" s="1"/>
  <c r="M598" a="1"/>
  <c r="M598" s="1"/>
  <c r="M599" a="1"/>
  <c r="M599" s="1"/>
  <c r="M600" a="1"/>
  <c r="M600" s="1"/>
  <c r="M601" a="1"/>
  <c r="M601" s="1"/>
  <c r="M602" a="1"/>
  <c r="M602" s="1"/>
  <c r="M603" a="1"/>
  <c r="M603" s="1"/>
  <c r="M604" a="1"/>
  <c r="M604" s="1"/>
  <c r="M605" a="1"/>
  <c r="M605" s="1"/>
  <c r="M606" a="1"/>
  <c r="M606" s="1"/>
  <c r="M607" a="1"/>
  <c r="M607" s="1"/>
  <c r="M608" a="1"/>
  <c r="M608" s="1"/>
  <c r="M609" a="1"/>
  <c r="M609" s="1"/>
  <c r="M610" a="1"/>
  <c r="M610" s="1"/>
  <c r="M611" a="1"/>
  <c r="M611" s="1"/>
  <c r="M612" a="1"/>
  <c r="M612" s="1"/>
  <c r="M613" a="1"/>
  <c r="M613" s="1"/>
  <c r="M614" a="1"/>
  <c r="M614" s="1"/>
  <c r="M615" a="1"/>
  <c r="M615" s="1"/>
  <c r="M616" a="1"/>
  <c r="M616" s="1"/>
  <c r="M617" a="1"/>
  <c r="M617" s="1"/>
  <c r="M618" a="1"/>
  <c r="M618" s="1"/>
  <c r="M619" a="1"/>
  <c r="M619" s="1"/>
  <c r="M620" a="1"/>
  <c r="M620" s="1"/>
  <c r="M621" a="1"/>
  <c r="M621" s="1"/>
  <c r="M622" a="1"/>
  <c r="M622" s="1"/>
  <c r="M623" a="1"/>
  <c r="M623" s="1"/>
  <c r="M624" a="1"/>
  <c r="M624" s="1"/>
  <c r="M625" a="1"/>
  <c r="M625" s="1"/>
  <c r="M626" a="1"/>
  <c r="M626" s="1"/>
  <c r="M627" a="1"/>
  <c r="M627" s="1"/>
  <c r="M628" a="1"/>
  <c r="M628" s="1"/>
  <c r="M629" a="1"/>
  <c r="M629" s="1"/>
  <c r="M630" a="1"/>
  <c r="M630" s="1"/>
  <c r="M631" a="1"/>
  <c r="M631" s="1"/>
  <c r="M632" a="1"/>
  <c r="M632" s="1"/>
  <c r="M633" a="1"/>
  <c r="M633" s="1"/>
  <c r="M634" a="1"/>
  <c r="M634" s="1"/>
  <c r="M635" a="1"/>
  <c r="M635" s="1"/>
  <c r="M636" a="1"/>
  <c r="M636" s="1"/>
  <c r="M637" a="1"/>
  <c r="M637" s="1"/>
  <c r="M638" a="1"/>
  <c r="M638" s="1"/>
  <c r="M639" a="1"/>
  <c r="M639" s="1"/>
  <c r="M640" a="1"/>
  <c r="M640" s="1"/>
  <c r="M641" a="1"/>
  <c r="M641" s="1"/>
  <c r="M642" a="1"/>
  <c r="M642" s="1"/>
  <c r="M643" a="1"/>
  <c r="M643" s="1"/>
  <c r="M644" a="1"/>
  <c r="M644" s="1"/>
  <c r="M645" a="1"/>
  <c r="M645" s="1"/>
  <c r="M646" a="1"/>
  <c r="M646" s="1"/>
  <c r="M647" a="1"/>
  <c r="M647" s="1"/>
  <c r="M648" a="1"/>
  <c r="M648" s="1"/>
  <c r="M649" a="1"/>
  <c r="M649" s="1"/>
  <c r="M650" a="1"/>
  <c r="M650" s="1"/>
  <c r="M651" a="1"/>
  <c r="M651" s="1"/>
  <c r="M652" a="1"/>
  <c r="M652" s="1"/>
  <c r="M653" a="1"/>
  <c r="M653" s="1"/>
  <c r="M654" a="1"/>
  <c r="M654" s="1"/>
  <c r="M655" a="1"/>
  <c r="M655" s="1"/>
  <c r="M656" a="1"/>
  <c r="M656" s="1"/>
  <c r="M657" a="1"/>
  <c r="M657" s="1"/>
  <c r="M658" a="1"/>
  <c r="M658" s="1"/>
  <c r="M659" a="1"/>
  <c r="M659" s="1"/>
  <c r="M660" a="1"/>
  <c r="M660" s="1"/>
  <c r="M661" a="1"/>
  <c r="M661" s="1"/>
  <c r="M662" a="1"/>
  <c r="M662" s="1"/>
  <c r="M663" a="1"/>
  <c r="M663" s="1"/>
  <c r="M664" a="1"/>
  <c r="M664" s="1"/>
  <c r="M665" a="1"/>
  <c r="M665" s="1"/>
  <c r="M666" a="1"/>
  <c r="M666" s="1"/>
  <c r="M667" a="1"/>
  <c r="M667" s="1"/>
  <c r="M668" a="1"/>
  <c r="M668" s="1"/>
  <c r="M669" a="1"/>
  <c r="M669" s="1"/>
  <c r="M670" a="1"/>
  <c r="M670" s="1"/>
  <c r="M671" a="1"/>
  <c r="M671" s="1"/>
  <c r="M672" a="1"/>
  <c r="M672" s="1"/>
  <c r="M673" a="1"/>
  <c r="M673" s="1"/>
  <c r="M674" a="1"/>
  <c r="M674" s="1"/>
  <c r="M675" a="1"/>
  <c r="M675" s="1"/>
  <c r="M676" a="1"/>
  <c r="M676" s="1"/>
  <c r="M677" a="1"/>
  <c r="M677" s="1"/>
  <c r="M678" a="1"/>
  <c r="M678" s="1"/>
  <c r="M679" a="1"/>
  <c r="M679" s="1"/>
  <c r="M680" a="1"/>
  <c r="M680" s="1"/>
  <c r="M681" a="1"/>
  <c r="M681" s="1"/>
  <c r="M682" a="1"/>
  <c r="M682" s="1"/>
  <c r="M683" a="1"/>
  <c r="M683" s="1"/>
  <c r="M684" a="1"/>
  <c r="M684" s="1"/>
  <c r="M685" a="1"/>
  <c r="M685" s="1"/>
  <c r="M686" a="1"/>
  <c r="M686" s="1"/>
  <c r="M687" a="1"/>
  <c r="M687" s="1"/>
  <c r="M688" a="1"/>
  <c r="M688" s="1"/>
  <c r="M689" a="1"/>
  <c r="M689" s="1"/>
  <c r="M690" a="1"/>
  <c r="M690" s="1"/>
  <c r="M691" a="1"/>
  <c r="M691" s="1"/>
  <c r="M692" a="1"/>
  <c r="M692" s="1"/>
  <c r="M693" a="1"/>
  <c r="M693" s="1"/>
  <c r="M694" a="1"/>
  <c r="M694" s="1"/>
  <c r="M695" a="1"/>
  <c r="M695" s="1"/>
  <c r="M696" a="1"/>
  <c r="M696" s="1"/>
  <c r="M697" a="1"/>
  <c r="M697" s="1"/>
  <c r="M698" a="1"/>
  <c r="M698" s="1"/>
  <c r="M699" a="1"/>
  <c r="M699" s="1"/>
  <c r="M700" a="1"/>
  <c r="M700" s="1"/>
  <c r="M701" a="1"/>
  <c r="M701" s="1"/>
  <c r="M702" a="1"/>
  <c r="M702" s="1"/>
  <c r="M703" a="1"/>
  <c r="M703" s="1"/>
  <c r="M704" a="1"/>
  <c r="M704" s="1"/>
  <c r="M705" a="1"/>
  <c r="M705" s="1"/>
  <c r="M706" a="1"/>
  <c r="M706" s="1"/>
  <c r="M707" a="1"/>
  <c r="M707" s="1"/>
  <c r="M708" a="1"/>
  <c r="M708" s="1"/>
  <c r="M709" a="1"/>
  <c r="M709" s="1"/>
  <c r="M710" a="1"/>
  <c r="M710" s="1"/>
  <c r="M711" a="1"/>
  <c r="M711" s="1"/>
  <c r="M712" a="1"/>
  <c r="M712" s="1"/>
  <c r="M713" a="1"/>
  <c r="M713" s="1"/>
  <c r="M714" a="1"/>
  <c r="M714" s="1"/>
  <c r="M715" a="1"/>
  <c r="M715" s="1"/>
  <c r="M716" a="1"/>
  <c r="M716" s="1"/>
  <c r="M717" a="1"/>
  <c r="M717" s="1"/>
  <c r="M718" a="1"/>
  <c r="M718" s="1"/>
  <c r="M719" a="1"/>
  <c r="M719" s="1"/>
  <c r="M720" a="1"/>
  <c r="M720" s="1"/>
  <c r="M721" a="1"/>
  <c r="M721" s="1"/>
  <c r="M722" a="1"/>
  <c r="M722" s="1"/>
  <c r="M723" a="1"/>
  <c r="M723" s="1"/>
  <c r="M724" a="1"/>
  <c r="M724" s="1"/>
  <c r="M725" a="1"/>
  <c r="M725" s="1"/>
  <c r="M726" a="1"/>
  <c r="M726" s="1"/>
  <c r="M727" a="1"/>
  <c r="M727" s="1"/>
  <c r="M728" a="1"/>
  <c r="M728" s="1"/>
  <c r="M729" a="1"/>
  <c r="M729" s="1"/>
  <c r="M730" a="1"/>
  <c r="M730" s="1"/>
  <c r="M731" a="1"/>
  <c r="M731" s="1"/>
  <c r="M732" a="1"/>
  <c r="M732" s="1"/>
  <c r="M733" a="1"/>
  <c r="M733" s="1"/>
  <c r="M734" a="1"/>
  <c r="M734" s="1"/>
  <c r="M735" a="1"/>
  <c r="M735" s="1"/>
  <c r="M736" a="1"/>
  <c r="M736" s="1"/>
  <c r="M737" a="1"/>
  <c r="M737" s="1"/>
  <c r="M738" a="1"/>
  <c r="M738" s="1"/>
  <c r="M739" a="1"/>
  <c r="M739" s="1"/>
  <c r="M740" a="1"/>
  <c r="M740" s="1"/>
  <c r="M741" a="1"/>
  <c r="M741" s="1"/>
  <c r="M742" a="1"/>
  <c r="M742" s="1"/>
  <c r="M743" a="1"/>
  <c r="M743" s="1"/>
  <c r="M744" a="1"/>
  <c r="M744" s="1"/>
  <c r="M745" a="1"/>
  <c r="M745" s="1"/>
  <c r="M746" a="1"/>
  <c r="M746" s="1"/>
  <c r="M747" a="1"/>
  <c r="M747" s="1"/>
  <c r="M748" a="1"/>
  <c r="M748" s="1"/>
  <c r="M749" a="1"/>
  <c r="M749" s="1"/>
  <c r="M750" a="1"/>
  <c r="M750" s="1"/>
  <c r="M751" a="1"/>
  <c r="M751" s="1"/>
  <c r="M752" a="1"/>
  <c r="M752" s="1"/>
  <c r="M753" a="1"/>
  <c r="M753" s="1"/>
  <c r="M754" a="1"/>
  <c r="M754" s="1"/>
  <c r="M755" a="1"/>
  <c r="M755" s="1"/>
  <c r="M756" a="1"/>
  <c r="M756" s="1"/>
  <c r="M757" a="1"/>
  <c r="M757" s="1"/>
  <c r="M758" a="1"/>
  <c r="M758" s="1"/>
  <c r="M759" a="1"/>
  <c r="M759" s="1"/>
  <c r="M760" a="1"/>
  <c r="M760" s="1"/>
  <c r="M761" a="1"/>
  <c r="M761" s="1"/>
  <c r="M762" a="1"/>
  <c r="M762" s="1"/>
  <c r="M763" a="1"/>
  <c r="M763" s="1"/>
  <c r="M764" a="1"/>
  <c r="M764" s="1"/>
  <c r="M765" a="1"/>
  <c r="M765" s="1"/>
  <c r="M766" a="1"/>
  <c r="M766" s="1"/>
  <c r="M767" a="1"/>
  <c r="M767" s="1"/>
  <c r="M768" a="1"/>
  <c r="M768" s="1"/>
  <c r="M769" a="1"/>
  <c r="M769" s="1"/>
  <c r="M770" a="1"/>
  <c r="M770" s="1"/>
  <c r="M771" a="1"/>
  <c r="M771" s="1"/>
  <c r="M772" a="1"/>
  <c r="M772" s="1"/>
  <c r="M773" a="1"/>
  <c r="M773" s="1"/>
  <c r="M774" a="1"/>
  <c r="M774" s="1"/>
  <c r="M775" a="1"/>
  <c r="M775" s="1"/>
  <c r="M776" a="1"/>
  <c r="M776" s="1"/>
  <c r="M777" a="1"/>
  <c r="M777" s="1"/>
  <c r="M778" a="1"/>
  <c r="M778" s="1"/>
  <c r="M779" a="1"/>
  <c r="M779" s="1"/>
  <c r="M780" a="1"/>
  <c r="M780" s="1"/>
  <c r="M781" a="1"/>
  <c r="M781" s="1"/>
  <c r="M782" a="1"/>
  <c r="M782" s="1"/>
  <c r="M783" a="1"/>
  <c r="M783" s="1"/>
  <c r="M784" a="1"/>
  <c r="M784" s="1"/>
  <c r="M785" a="1"/>
  <c r="M785" s="1"/>
  <c r="M786" a="1"/>
  <c r="M786" s="1"/>
  <c r="M787" a="1"/>
  <c r="M787" s="1"/>
  <c r="M788" a="1"/>
  <c r="M788" s="1"/>
  <c r="M789" a="1"/>
  <c r="M789" s="1"/>
  <c r="M790" a="1"/>
  <c r="M790" s="1"/>
  <c r="M791" a="1"/>
  <c r="M791" s="1"/>
  <c r="M792" a="1"/>
  <c r="M792" s="1"/>
  <c r="M793" a="1"/>
  <c r="M793" s="1"/>
  <c r="M794" a="1"/>
  <c r="M794" s="1"/>
  <c r="M795" a="1"/>
  <c r="M795" s="1"/>
  <c r="M796" a="1"/>
  <c r="M796" s="1"/>
  <c r="M797" a="1"/>
  <c r="M797" s="1"/>
  <c r="M798" a="1"/>
  <c r="M798" s="1"/>
  <c r="M799" a="1"/>
  <c r="M799" s="1"/>
  <c r="M800" a="1"/>
  <c r="M800" s="1"/>
  <c r="M801" a="1"/>
  <c r="M801" s="1"/>
  <c r="M802" a="1"/>
  <c r="M802" s="1"/>
  <c r="M803" a="1"/>
  <c r="M803" s="1"/>
  <c r="M804" a="1"/>
  <c r="M804" s="1"/>
  <c r="M805" a="1"/>
  <c r="M805" s="1"/>
  <c r="M806" a="1"/>
  <c r="M806" s="1"/>
  <c r="M807" a="1"/>
  <c r="M807" s="1"/>
  <c r="M808" a="1"/>
  <c r="M808" s="1"/>
  <c r="M809" a="1"/>
  <c r="M809" s="1"/>
  <c r="M810" a="1"/>
  <c r="M810" s="1"/>
  <c r="M811" a="1"/>
  <c r="M811" s="1"/>
  <c r="M812" a="1"/>
  <c r="M812" s="1"/>
  <c r="M813" a="1"/>
  <c r="M813" s="1"/>
  <c r="M814" a="1"/>
  <c r="M814" s="1"/>
  <c r="M815" a="1"/>
  <c r="M815" s="1"/>
  <c r="M816" a="1"/>
  <c r="M816" s="1"/>
  <c r="M817" a="1"/>
  <c r="M817" s="1"/>
  <c r="M818" a="1"/>
  <c r="M818" s="1"/>
  <c r="M819" a="1"/>
  <c r="M819" s="1"/>
  <c r="M820" a="1"/>
  <c r="M820" s="1"/>
  <c r="M821" a="1"/>
  <c r="M821" s="1"/>
  <c r="M822" a="1"/>
  <c r="M822" s="1"/>
  <c r="M823" a="1"/>
  <c r="M823" s="1"/>
  <c r="M824" a="1"/>
  <c r="M824" s="1"/>
  <c r="M825" a="1"/>
  <c r="M825" s="1"/>
  <c r="M826" a="1"/>
  <c r="M826" s="1"/>
  <c r="M827" a="1"/>
  <c r="M827" s="1"/>
  <c r="M828" a="1"/>
  <c r="M828" s="1"/>
  <c r="M829" a="1"/>
  <c r="M829" s="1"/>
  <c r="M830" a="1"/>
  <c r="M830" s="1"/>
  <c r="M831" a="1"/>
  <c r="M831" s="1"/>
  <c r="M832" a="1"/>
  <c r="M832" s="1"/>
  <c r="M833" a="1"/>
  <c r="M833" s="1"/>
  <c r="M834" a="1"/>
  <c r="M834" s="1"/>
  <c r="M835" a="1"/>
  <c r="M835" s="1"/>
  <c r="M836" a="1"/>
  <c r="M836" s="1"/>
  <c r="M837" a="1"/>
  <c r="M837" s="1"/>
  <c r="M838" a="1"/>
  <c r="M838" s="1"/>
  <c r="M839" a="1"/>
  <c r="M839" s="1"/>
  <c r="M840" a="1"/>
  <c r="M840" s="1"/>
  <c r="M841" a="1"/>
  <c r="M841" s="1"/>
  <c r="M842" a="1"/>
  <c r="M842" s="1"/>
  <c r="M843" a="1"/>
  <c r="M843" s="1"/>
  <c r="M844" a="1"/>
  <c r="M844" s="1"/>
  <c r="M845" a="1"/>
  <c r="M845" s="1"/>
  <c r="M846" a="1"/>
  <c r="M846" s="1"/>
  <c r="M847" a="1"/>
  <c r="M847" s="1"/>
  <c r="M848" a="1"/>
  <c r="M848" s="1"/>
  <c r="M849" a="1"/>
  <c r="M849" s="1"/>
  <c r="M850" a="1"/>
  <c r="M850" s="1"/>
  <c r="M851" a="1"/>
  <c r="M851" s="1"/>
  <c r="M852" a="1"/>
  <c r="M852" s="1"/>
  <c r="M853" a="1"/>
  <c r="M853" s="1"/>
  <c r="M854" a="1"/>
  <c r="M854" s="1"/>
  <c r="M855" a="1"/>
  <c r="M855" s="1"/>
  <c r="M856" a="1"/>
  <c r="M856" s="1"/>
  <c r="M857" a="1"/>
  <c r="M857" s="1"/>
  <c r="M858" a="1"/>
  <c r="M858" s="1"/>
  <c r="M859" a="1"/>
  <c r="M859" s="1"/>
  <c r="M860" a="1"/>
  <c r="M860" s="1"/>
  <c r="M861" a="1"/>
  <c r="M861" s="1"/>
  <c r="M862" a="1"/>
  <c r="M862" s="1"/>
  <c r="M863" a="1"/>
  <c r="M863" s="1"/>
  <c r="M864" a="1"/>
  <c r="M864" s="1"/>
  <c r="M865" a="1"/>
  <c r="M865" s="1"/>
  <c r="M866" a="1"/>
  <c r="M866" s="1"/>
  <c r="M867" a="1"/>
  <c r="M867" s="1"/>
  <c r="M868" a="1"/>
  <c r="M868" s="1"/>
  <c r="M869" a="1"/>
  <c r="M869" s="1"/>
  <c r="M870" a="1"/>
  <c r="M870" s="1"/>
  <c r="M871" a="1"/>
  <c r="M871" s="1"/>
  <c r="M872" a="1"/>
  <c r="M872" s="1"/>
  <c r="M873" a="1"/>
  <c r="M873" s="1"/>
  <c r="M874" a="1"/>
  <c r="M874" s="1"/>
  <c r="M875" a="1"/>
  <c r="M875" s="1"/>
  <c r="M876" a="1"/>
  <c r="M876" s="1"/>
  <c r="M877" a="1"/>
  <c r="M877" s="1"/>
  <c r="M878" a="1"/>
  <c r="M878" s="1"/>
  <c r="M879" a="1"/>
  <c r="M879" s="1"/>
  <c r="M880" a="1"/>
  <c r="M880" s="1"/>
  <c r="M881" a="1"/>
  <c r="M881" s="1"/>
  <c r="M882" a="1"/>
  <c r="M882" s="1"/>
  <c r="M883" a="1"/>
  <c r="M883" s="1"/>
  <c r="M884" a="1"/>
  <c r="M884" s="1"/>
  <c r="M885" a="1"/>
  <c r="M885" s="1"/>
  <c r="M886" a="1"/>
  <c r="M886" s="1"/>
  <c r="M887" a="1"/>
  <c r="M887" s="1"/>
  <c r="M888" a="1"/>
  <c r="M888" s="1"/>
  <c r="M889" a="1"/>
  <c r="M889" s="1"/>
  <c r="M890" a="1"/>
  <c r="M890" s="1"/>
  <c r="M891" a="1"/>
  <c r="M891" s="1"/>
  <c r="M892" a="1"/>
  <c r="M892" s="1"/>
  <c r="M893" a="1"/>
  <c r="M893" s="1"/>
  <c r="M894" a="1"/>
  <c r="M894" s="1"/>
  <c r="M895" a="1"/>
  <c r="M895" s="1"/>
  <c r="M896" a="1"/>
  <c r="M896" s="1"/>
  <c r="M897" a="1"/>
  <c r="M897" s="1"/>
  <c r="M898" a="1"/>
  <c r="M898" s="1"/>
  <c r="M899" a="1"/>
  <c r="M899" s="1"/>
  <c r="M900" a="1"/>
  <c r="M900" s="1"/>
  <c r="M901" a="1"/>
  <c r="M901" s="1"/>
  <c r="M902" a="1"/>
  <c r="M902" s="1"/>
  <c r="M903" a="1"/>
  <c r="M903" s="1"/>
  <c r="M904" a="1"/>
  <c r="M904" s="1"/>
  <c r="M905" a="1"/>
  <c r="M905" s="1"/>
  <c r="M906" a="1"/>
  <c r="M906" s="1"/>
  <c r="M907" a="1"/>
  <c r="M907" s="1"/>
  <c r="M908" a="1"/>
  <c r="M908" s="1"/>
  <c r="M909" a="1"/>
  <c r="M909" s="1"/>
  <c r="M910" a="1"/>
  <c r="M910" s="1"/>
  <c r="M911" a="1"/>
  <c r="M911" s="1"/>
  <c r="M912" a="1"/>
  <c r="M912" s="1"/>
  <c r="M913" a="1"/>
  <c r="M913" s="1"/>
  <c r="M914" a="1"/>
  <c r="M914" s="1"/>
  <c r="M915" a="1"/>
  <c r="M915" s="1"/>
  <c r="M916" a="1"/>
  <c r="M916" s="1"/>
  <c r="M917" a="1"/>
  <c r="M917" s="1"/>
  <c r="M918" a="1"/>
  <c r="M918" s="1"/>
  <c r="M919" a="1"/>
  <c r="M919" s="1"/>
  <c r="M920" a="1"/>
  <c r="M920" s="1"/>
  <c r="M921" a="1"/>
  <c r="M921" s="1"/>
  <c r="M922" a="1"/>
  <c r="M922" s="1"/>
  <c r="M923" a="1"/>
  <c r="M923" s="1"/>
  <c r="M924" a="1"/>
  <c r="M924" s="1"/>
  <c r="M925" a="1"/>
  <c r="M925" s="1"/>
  <c r="M926" a="1"/>
  <c r="M926" s="1"/>
  <c r="M927" a="1"/>
  <c r="M927" s="1"/>
  <c r="M928" a="1"/>
  <c r="M928" s="1"/>
  <c r="M929" a="1"/>
  <c r="M929" s="1"/>
  <c r="M930" a="1"/>
  <c r="M930" s="1"/>
  <c r="M931" a="1"/>
  <c r="M931" s="1"/>
  <c r="M932" a="1"/>
  <c r="M932" s="1"/>
  <c r="M933" a="1"/>
  <c r="M933" s="1"/>
  <c r="M934" a="1"/>
  <c r="M934" s="1"/>
  <c r="M935" a="1"/>
  <c r="M935" s="1"/>
  <c r="M936" a="1"/>
  <c r="M936" s="1"/>
  <c r="M937" a="1"/>
  <c r="M937" s="1"/>
  <c r="M938" a="1"/>
  <c r="M938" s="1"/>
  <c r="M939" a="1"/>
  <c r="M939" s="1"/>
  <c r="M940" a="1"/>
  <c r="M940" s="1"/>
  <c r="M941" a="1"/>
  <c r="M941" s="1"/>
  <c r="M942" a="1"/>
  <c r="M942" s="1"/>
  <c r="M943" a="1"/>
  <c r="M943" s="1"/>
  <c r="M944" a="1"/>
  <c r="M944" s="1"/>
  <c r="M945" a="1"/>
  <c r="M945" s="1"/>
  <c r="M946" a="1"/>
  <c r="M946" s="1"/>
  <c r="M947" a="1"/>
  <c r="M947" s="1"/>
  <c r="M948" a="1"/>
  <c r="M948" s="1"/>
  <c r="M949" a="1"/>
  <c r="M949" s="1"/>
  <c r="M950" a="1"/>
  <c r="M950" s="1"/>
  <c r="M951" a="1"/>
  <c r="M951" s="1"/>
  <c r="M952" a="1"/>
  <c r="M952" s="1"/>
  <c r="M953" a="1"/>
  <c r="M953" s="1"/>
  <c r="M954" a="1"/>
  <c r="M954" s="1"/>
  <c r="M955" a="1"/>
  <c r="M955" s="1"/>
  <c r="M956" a="1"/>
  <c r="M956" s="1"/>
  <c r="M957" a="1"/>
  <c r="M957" s="1"/>
  <c r="M958" a="1"/>
  <c r="M958" s="1"/>
  <c r="M959" a="1"/>
  <c r="M959" s="1"/>
  <c r="M960" a="1"/>
  <c r="M960" s="1"/>
  <c r="M961" a="1"/>
  <c r="M961" s="1"/>
  <c r="M962" a="1"/>
  <c r="M962" s="1"/>
  <c r="M963" a="1"/>
  <c r="M963" s="1"/>
  <c r="M964" a="1"/>
  <c r="M964" s="1"/>
  <c r="M965" a="1"/>
  <c r="M965" s="1"/>
  <c r="M966" a="1"/>
  <c r="M966" s="1"/>
  <c r="M967" a="1"/>
  <c r="M967" s="1"/>
  <c r="M968" a="1"/>
  <c r="M968" s="1"/>
  <c r="M969" a="1"/>
  <c r="M969" s="1"/>
  <c r="M970" a="1"/>
  <c r="M970" s="1"/>
  <c r="M971" a="1"/>
  <c r="M971" s="1"/>
  <c r="M972" a="1"/>
  <c r="M972" s="1"/>
  <c r="M973" a="1"/>
  <c r="M973" s="1"/>
  <c r="M974" a="1"/>
  <c r="M974" s="1"/>
  <c r="M975" a="1"/>
  <c r="M975" s="1"/>
  <c r="M976" a="1"/>
  <c r="M976" s="1"/>
  <c r="M977" a="1"/>
  <c r="M977" s="1"/>
  <c r="M978" a="1"/>
  <c r="M978" s="1"/>
  <c r="M979" a="1"/>
  <c r="M979" s="1"/>
  <c r="M980" a="1"/>
  <c r="M980" s="1"/>
  <c r="M981" a="1"/>
  <c r="M981" s="1"/>
  <c r="M982" a="1"/>
  <c r="M982" s="1"/>
  <c r="M983" a="1"/>
  <c r="M983" s="1"/>
  <c r="M984" a="1"/>
  <c r="M984" s="1"/>
  <c r="M985" a="1"/>
  <c r="M985" s="1"/>
  <c r="M986" a="1"/>
  <c r="M986" s="1"/>
  <c r="M987" a="1"/>
  <c r="M987" s="1"/>
  <c r="M988" a="1"/>
  <c r="M988" s="1"/>
  <c r="M989" a="1"/>
  <c r="M989" s="1"/>
  <c r="M990" a="1"/>
  <c r="M990" s="1"/>
  <c r="M991" a="1"/>
  <c r="M991" s="1"/>
  <c r="M992" a="1"/>
  <c r="M992" s="1"/>
  <c r="M993" a="1"/>
  <c r="M993" s="1"/>
  <c r="M994" a="1"/>
  <c r="M994" s="1"/>
  <c r="M995" a="1"/>
  <c r="M995" s="1"/>
  <c r="M996" a="1"/>
  <c r="M996" s="1"/>
  <c r="M997" a="1"/>
  <c r="M997" s="1"/>
  <c r="M998" a="1"/>
  <c r="M998" s="1"/>
  <c r="M999" a="1"/>
  <c r="M999" s="1"/>
  <c r="M1000" a="1"/>
  <c r="M1000" s="1"/>
  <c r="M1001" a="1"/>
  <c r="M1001" s="1"/>
  <c r="M1002" a="1"/>
  <c r="M1002" s="1"/>
  <c r="M1003" a="1"/>
  <c r="M1003" s="1"/>
  <c r="M1004" a="1"/>
  <c r="M1004" s="1"/>
  <c r="M1005" a="1"/>
  <c r="M1005" s="1"/>
  <c r="M1006" a="1"/>
  <c r="M1006" s="1"/>
  <c r="M1007" a="1"/>
  <c r="M1007" s="1"/>
  <c r="M1008" a="1"/>
  <c r="M1008" s="1"/>
  <c r="M1009" a="1"/>
  <c r="M1009" s="1"/>
  <c r="M1010" a="1"/>
  <c r="M1010" s="1"/>
  <c r="M1011" a="1"/>
  <c r="M1011" s="1"/>
  <c r="M1012" a="1"/>
  <c r="M1012" s="1"/>
  <c r="M1013" a="1"/>
  <c r="M1013" s="1"/>
  <c r="M1014" a="1"/>
  <c r="M1014" s="1"/>
  <c r="M1015" a="1"/>
  <c r="M1015" s="1"/>
  <c r="M1016" a="1"/>
  <c r="M1016" s="1"/>
  <c r="M1017" a="1"/>
  <c r="M1017" s="1"/>
  <c r="M1018" a="1"/>
  <c r="M1018" s="1"/>
  <c r="M1019" a="1"/>
  <c r="M1019" s="1"/>
  <c r="M1020" a="1"/>
  <c r="M1020" s="1"/>
  <c r="M1021" a="1"/>
  <c r="M1021" s="1"/>
  <c r="M1022" a="1"/>
  <c r="M1022" s="1"/>
  <c r="M1023" a="1"/>
  <c r="M1023" s="1"/>
  <c r="M1024" a="1"/>
  <c r="M1024" s="1"/>
  <c r="M1025" a="1"/>
  <c r="M1025" s="1"/>
  <c r="M1026" a="1"/>
  <c r="M1026" s="1"/>
  <c r="M1027" a="1"/>
  <c r="M1027" s="1"/>
  <c r="M1028" a="1"/>
  <c r="M1028" s="1"/>
  <c r="M1029" a="1"/>
  <c r="M1029" s="1"/>
  <c r="M1030" a="1"/>
  <c r="M1030" s="1"/>
  <c r="M1031" a="1"/>
  <c r="M1031" s="1"/>
  <c r="M1032" a="1"/>
  <c r="M1032" s="1"/>
  <c r="M1033" a="1"/>
  <c r="M1033" s="1"/>
  <c r="M1034" a="1"/>
  <c r="M1034" s="1"/>
  <c r="M1035" a="1"/>
  <c r="M1035" s="1"/>
  <c r="M1036" a="1"/>
  <c r="M1036" s="1"/>
  <c r="M1037" a="1"/>
  <c r="M1037" s="1"/>
  <c r="M1038" a="1"/>
  <c r="M1038" s="1"/>
  <c r="M1039" a="1"/>
  <c r="M1039" s="1"/>
  <c r="M1040" a="1"/>
  <c r="M1040" s="1"/>
  <c r="M1041" a="1"/>
  <c r="M1041" s="1"/>
  <c r="M1042" a="1"/>
  <c r="M1042" s="1"/>
  <c r="M1043" a="1"/>
  <c r="M1043" s="1"/>
  <c r="M1044" a="1"/>
  <c r="M1044" s="1"/>
  <c r="M1045" a="1"/>
  <c r="M1045" s="1"/>
  <c r="M1046" a="1"/>
  <c r="M1046" s="1"/>
  <c r="M1047" a="1"/>
  <c r="M1047" s="1"/>
  <c r="M1048" a="1"/>
  <c r="M1048" s="1"/>
  <c r="M1049" a="1"/>
  <c r="M1049" s="1"/>
  <c r="M1050" a="1"/>
  <c r="M1050" s="1"/>
  <c r="M1051" a="1"/>
  <c r="M1051" s="1"/>
  <c r="M1052" a="1"/>
  <c r="M1052" s="1"/>
  <c r="M1053" a="1"/>
  <c r="M1053" s="1"/>
  <c r="M1054" a="1"/>
  <c r="M1054" s="1"/>
  <c r="M1055" a="1"/>
  <c r="M1055" s="1"/>
  <c r="M1056" a="1"/>
  <c r="M1056" s="1"/>
  <c r="M1057" a="1"/>
  <c r="M1057" s="1"/>
  <c r="M1058" a="1"/>
  <c r="M1058" s="1"/>
  <c r="M1059" a="1"/>
  <c r="M1059" s="1"/>
  <c r="M1060" a="1"/>
  <c r="M1060" s="1"/>
  <c r="M1061" a="1"/>
  <c r="M1061" s="1"/>
  <c r="M1062" a="1"/>
  <c r="M1062" s="1"/>
  <c r="M1063" a="1"/>
  <c r="M1063" s="1"/>
  <c r="M1064" a="1"/>
  <c r="M1064" s="1"/>
  <c r="M1065" a="1"/>
  <c r="M1065" s="1"/>
  <c r="M1066" a="1"/>
  <c r="M1066" s="1"/>
  <c r="M1067" a="1"/>
  <c r="M1067" s="1"/>
  <c r="M1068" a="1"/>
  <c r="M1068" s="1"/>
  <c r="M1069" a="1"/>
  <c r="M1069" s="1"/>
  <c r="M1070" a="1"/>
  <c r="M1070" s="1"/>
  <c r="M1071" a="1"/>
  <c r="M1071" s="1"/>
  <c r="M1072" a="1"/>
  <c r="M1072" s="1"/>
  <c r="M1073" a="1"/>
  <c r="M1073" s="1"/>
  <c r="M1074" a="1"/>
  <c r="M1074" s="1"/>
  <c r="M1075" a="1"/>
  <c r="M1075" s="1"/>
  <c r="M1076" a="1"/>
  <c r="M1076" s="1"/>
  <c r="M1077" a="1"/>
  <c r="M1077" s="1"/>
  <c r="M1078" a="1"/>
  <c r="M1078" s="1"/>
  <c r="M1079" a="1"/>
  <c r="M1079" s="1"/>
  <c r="M1080" a="1"/>
  <c r="M1080" s="1"/>
  <c r="M1081" a="1"/>
  <c r="M1081" s="1"/>
  <c r="M1082" a="1"/>
  <c r="M1082" s="1"/>
  <c r="M1083" a="1"/>
  <c r="M1083" s="1"/>
  <c r="M1084" a="1"/>
  <c r="M1084" s="1"/>
  <c r="M1085" a="1"/>
  <c r="M1085" s="1"/>
  <c r="M1086" a="1"/>
  <c r="M1086" s="1"/>
  <c r="M1087" a="1"/>
  <c r="M1087" s="1"/>
  <c r="M1088" a="1"/>
  <c r="M1088" s="1"/>
  <c r="M1089" a="1"/>
  <c r="M1089" s="1"/>
  <c r="M1090" a="1"/>
  <c r="M1090" s="1"/>
  <c r="M1091" a="1"/>
  <c r="M1091" s="1"/>
  <c r="M1092" a="1"/>
  <c r="M1092" s="1"/>
  <c r="M1093" a="1"/>
  <c r="M1093" s="1"/>
  <c r="M1094" a="1"/>
  <c r="M1094" s="1"/>
  <c r="M1095" a="1"/>
  <c r="M1095" s="1"/>
  <c r="M1096" a="1"/>
  <c r="M1096" s="1"/>
  <c r="M1097" a="1"/>
  <c r="M1097" s="1"/>
  <c r="M1098" a="1"/>
  <c r="M1098" s="1"/>
  <c r="M1099" a="1"/>
  <c r="M1099" s="1"/>
  <c r="M1100" a="1"/>
  <c r="M1100" s="1"/>
  <c r="M1101" a="1"/>
  <c r="M1101" s="1"/>
  <c r="M1102" a="1"/>
  <c r="M1102" s="1"/>
  <c r="M1103" a="1"/>
  <c r="M1103" s="1"/>
  <c r="M1104" a="1"/>
  <c r="M1104" s="1"/>
  <c r="M1105" a="1"/>
  <c r="M1105" s="1"/>
  <c r="M1106" a="1"/>
  <c r="M1106" s="1"/>
  <c r="M1107" a="1"/>
  <c r="M1107" s="1"/>
  <c r="M1108" a="1"/>
  <c r="M1108" s="1"/>
  <c r="M1109" a="1"/>
  <c r="M1109" s="1"/>
  <c r="M1110" a="1"/>
  <c r="M1110" s="1"/>
  <c r="M1111" a="1"/>
  <c r="M1111" s="1"/>
  <c r="M1112" a="1"/>
  <c r="M1112" s="1"/>
  <c r="M1113" a="1"/>
  <c r="M1113" s="1"/>
  <c r="M1114" a="1"/>
  <c r="M1114" s="1"/>
  <c r="M1115" a="1"/>
  <c r="M1115" s="1"/>
  <c r="M1116" a="1"/>
  <c r="M1116" s="1"/>
  <c r="M1117" a="1"/>
  <c r="M1117" s="1"/>
  <c r="M1118" a="1"/>
  <c r="M1118" s="1"/>
  <c r="M1119" a="1"/>
  <c r="M1119" s="1"/>
  <c r="M1120" a="1"/>
  <c r="M1120" s="1"/>
  <c r="M1121" a="1"/>
  <c r="M1121" s="1"/>
  <c r="M1122" a="1"/>
  <c r="M1122" s="1"/>
  <c r="M1123" a="1"/>
  <c r="M1123" s="1"/>
  <c r="M1124" a="1"/>
  <c r="M1124" s="1"/>
  <c r="M1125" a="1"/>
  <c r="M1125" s="1"/>
  <c r="M1126" a="1"/>
  <c r="M1126" s="1"/>
  <c r="M1127" a="1"/>
  <c r="M1127" s="1"/>
  <c r="M1128" a="1"/>
  <c r="M1128" s="1"/>
  <c r="M1129" a="1"/>
  <c r="M1129" s="1"/>
  <c r="M1130" a="1"/>
  <c r="M1130" s="1"/>
  <c r="M1131" a="1"/>
  <c r="M1131" s="1"/>
  <c r="M1132" a="1"/>
  <c r="M1132" s="1"/>
  <c r="M1133" a="1"/>
  <c r="M1133" s="1"/>
  <c r="M1134" a="1"/>
  <c r="M1134" s="1"/>
  <c r="M1135" a="1"/>
  <c r="M1135" s="1"/>
  <c r="M1136" a="1"/>
  <c r="M1136" s="1"/>
  <c r="M1137" a="1"/>
  <c r="M1137" s="1"/>
  <c r="M1138" a="1"/>
  <c r="M1138" s="1"/>
  <c r="M1139" a="1"/>
  <c r="M1139" s="1"/>
  <c r="M1140" a="1"/>
  <c r="M1140" s="1"/>
  <c r="M1141" a="1"/>
  <c r="M1141" s="1"/>
  <c r="M1142" a="1"/>
  <c r="M1142" s="1"/>
  <c r="M1143" a="1"/>
  <c r="M1143" s="1"/>
  <c r="M1144" a="1"/>
  <c r="M1144" s="1"/>
  <c r="M1145" a="1"/>
  <c r="M1145" s="1"/>
  <c r="M1146" a="1"/>
  <c r="M1146" s="1"/>
  <c r="M1147" a="1"/>
  <c r="M1147" s="1"/>
  <c r="M1148" a="1"/>
  <c r="M1148" s="1"/>
  <c r="M1149" a="1"/>
  <c r="M1149" s="1"/>
  <c r="M1150" a="1"/>
  <c r="M1150" s="1"/>
  <c r="M1151" a="1"/>
  <c r="M1151" s="1"/>
  <c r="M1152" a="1"/>
  <c r="M1152" s="1"/>
  <c r="M1153" a="1"/>
  <c r="M1153" s="1"/>
  <c r="M1154" a="1"/>
  <c r="M1154" s="1"/>
  <c r="M1155" a="1"/>
  <c r="M1155" s="1"/>
  <c r="M1156" a="1"/>
  <c r="M1156" s="1"/>
  <c r="M1157" a="1"/>
  <c r="M1157" s="1"/>
  <c r="M1158" a="1"/>
  <c r="M1158" s="1"/>
  <c r="M1159" a="1"/>
  <c r="M1159" s="1"/>
  <c r="M1160" a="1"/>
  <c r="M1160" s="1"/>
  <c r="M1161" a="1"/>
  <c r="M1161" s="1"/>
  <c r="M1162" a="1"/>
  <c r="M1162" s="1"/>
  <c r="M1163" a="1"/>
  <c r="M1163" s="1"/>
  <c r="M1164" a="1"/>
  <c r="M1164" s="1"/>
  <c r="M1165" a="1"/>
  <c r="M1165" s="1"/>
  <c r="M1166" a="1"/>
  <c r="M1166" s="1"/>
  <c r="M1167" a="1"/>
  <c r="M1167" s="1"/>
  <c r="M1168" a="1"/>
  <c r="M1168" s="1"/>
  <c r="M1169" a="1"/>
  <c r="M1169" s="1"/>
  <c r="M1170" a="1"/>
  <c r="M1170" s="1"/>
  <c r="M1171" a="1"/>
  <c r="M1171" s="1"/>
  <c r="M1172" a="1"/>
  <c r="M1172" s="1"/>
  <c r="M1173" a="1"/>
  <c r="M1173" s="1"/>
  <c r="M1174" a="1"/>
  <c r="M1174" s="1"/>
  <c r="M1175" a="1"/>
  <c r="M1175" s="1"/>
  <c r="M1176" a="1"/>
  <c r="M1176" s="1"/>
  <c r="M1177" a="1"/>
  <c r="M1177" s="1"/>
  <c r="M1178" a="1"/>
  <c r="M1178" s="1"/>
  <c r="M1179" a="1"/>
  <c r="M1179" s="1"/>
  <c r="M1180" a="1"/>
  <c r="M1180" s="1"/>
  <c r="M1181" a="1"/>
  <c r="M1181" s="1"/>
  <c r="M1182" a="1"/>
  <c r="M1182" s="1"/>
  <c r="M1183" a="1"/>
  <c r="M1183" s="1"/>
  <c r="M1184" a="1"/>
  <c r="M1184" s="1"/>
  <c r="M1185" a="1"/>
  <c r="M1185" s="1"/>
  <c r="M1186" a="1"/>
  <c r="M1186" s="1"/>
  <c r="M1187" a="1"/>
  <c r="M1187" s="1"/>
  <c r="M1188" a="1"/>
  <c r="M1188" s="1"/>
  <c r="M1189" a="1"/>
  <c r="M1189" s="1"/>
  <c r="M1190" a="1"/>
  <c r="M1190" s="1"/>
  <c r="M1191" a="1"/>
  <c r="M1191" s="1"/>
  <c r="M1192" a="1"/>
  <c r="M1192" s="1"/>
  <c r="M1193" a="1"/>
  <c r="M1193" s="1"/>
  <c r="M1194" a="1"/>
  <c r="M1194" s="1"/>
  <c r="M1195" a="1"/>
  <c r="M1195" s="1"/>
  <c r="M1196" a="1"/>
  <c r="M1196" s="1"/>
  <c r="M1197" a="1"/>
  <c r="M1197" s="1"/>
  <c r="M1198" a="1"/>
  <c r="M1198" s="1"/>
  <c r="M1199" a="1"/>
  <c r="M1199" s="1"/>
  <c r="M1200" a="1"/>
  <c r="M1200" s="1"/>
  <c r="M1201" a="1"/>
  <c r="M1201" s="1"/>
  <c r="M1202" a="1"/>
  <c r="M1202" s="1"/>
  <c r="M1203" a="1"/>
  <c r="M1203" s="1"/>
  <c r="M1204" a="1"/>
  <c r="M1204" s="1"/>
  <c r="M1205" a="1"/>
  <c r="M1205" s="1"/>
  <c r="M1206" a="1"/>
  <c r="M1206" s="1"/>
  <c r="M1207" a="1"/>
  <c r="M1207" s="1"/>
  <c r="M1208" a="1"/>
  <c r="M1208" s="1"/>
  <c r="M1209" a="1"/>
  <c r="M1209" s="1"/>
  <c r="M1210" a="1"/>
  <c r="M1210" s="1"/>
  <c r="M1211" a="1"/>
  <c r="M1211" s="1"/>
  <c r="M1212" a="1"/>
  <c r="M1212" s="1"/>
  <c r="M1213" a="1"/>
  <c r="M1213" s="1"/>
  <c r="M1214" a="1"/>
  <c r="M1214" s="1"/>
  <c r="M1215" a="1"/>
  <c r="M1215" s="1"/>
  <c r="M1216" a="1"/>
  <c r="M1216" s="1"/>
  <c r="M1217" a="1"/>
  <c r="M1217" s="1"/>
  <c r="M1218" a="1"/>
  <c r="M1218" s="1"/>
  <c r="M1219" a="1"/>
  <c r="M1219" s="1"/>
  <c r="M1220" a="1"/>
  <c r="M1220" s="1"/>
  <c r="M1221" a="1"/>
  <c r="M1221" s="1"/>
  <c r="M1222" a="1"/>
  <c r="M1222" s="1"/>
  <c r="M1223" a="1"/>
  <c r="M1223" s="1"/>
  <c r="M1224" a="1"/>
  <c r="M1224" s="1"/>
  <c r="M1225" a="1"/>
  <c r="M1225" s="1"/>
  <c r="M1226" a="1"/>
  <c r="M1226" s="1"/>
  <c r="M1227" a="1"/>
  <c r="M1227" s="1"/>
  <c r="M1228" a="1"/>
  <c r="M1228" s="1"/>
  <c r="M1229" a="1"/>
  <c r="M1229" s="1"/>
  <c r="M1230" a="1"/>
  <c r="M1230" s="1"/>
  <c r="M1231" a="1"/>
  <c r="M1231" s="1"/>
  <c r="M1232" a="1"/>
  <c r="M1232" s="1"/>
  <c r="M1233" a="1"/>
  <c r="M1233" s="1"/>
  <c r="M1234" a="1"/>
  <c r="M1234" s="1"/>
  <c r="M1235" a="1"/>
  <c r="M1235" s="1"/>
  <c r="M1236" a="1"/>
  <c r="M1236" s="1"/>
  <c r="M1237" a="1"/>
  <c r="M1237" s="1"/>
  <c r="M1238" a="1"/>
  <c r="M1238" s="1"/>
  <c r="M1239" a="1"/>
  <c r="M1239" s="1"/>
  <c r="M1240" a="1"/>
  <c r="M1240" s="1"/>
  <c r="M1241" a="1"/>
  <c r="M1241" s="1"/>
  <c r="M1242" a="1"/>
  <c r="M1242" s="1"/>
  <c r="M1243" a="1"/>
  <c r="M1243" s="1"/>
  <c r="M1244" a="1"/>
  <c r="M1244" s="1"/>
  <c r="M1245" a="1"/>
  <c r="M1245" s="1"/>
  <c r="M1246" a="1"/>
  <c r="M1246" s="1"/>
  <c r="M1247" a="1"/>
  <c r="M1247" s="1"/>
  <c r="M1248" a="1"/>
  <c r="M1248" s="1"/>
  <c r="M1249" a="1"/>
  <c r="M1249" s="1"/>
  <c r="M1250" a="1"/>
  <c r="M1250" s="1"/>
  <c r="M1251" a="1"/>
  <c r="M1251" s="1"/>
  <c r="M1252" a="1"/>
  <c r="M1252" s="1"/>
  <c r="M1253" a="1"/>
  <c r="M1253" s="1"/>
  <c r="M1254" a="1"/>
  <c r="M1254" s="1"/>
  <c r="M1255" a="1"/>
  <c r="M1255" s="1"/>
  <c r="M1256" a="1"/>
  <c r="M1256" s="1"/>
  <c r="M1257" a="1"/>
  <c r="M1257" s="1"/>
  <c r="M1258" a="1"/>
  <c r="M1258" s="1"/>
  <c r="M1259" a="1"/>
  <c r="M1259" s="1"/>
  <c r="M1260" a="1"/>
  <c r="M1260" s="1"/>
  <c r="M1261" a="1"/>
  <c r="M1261" s="1"/>
  <c r="M1262" a="1"/>
  <c r="M1262" s="1"/>
  <c r="M1263" a="1"/>
  <c r="M1263" s="1"/>
  <c r="M1264" a="1"/>
  <c r="M1264" s="1"/>
  <c r="M1265" a="1"/>
  <c r="M1265" s="1"/>
  <c r="M1266" a="1"/>
  <c r="M1266" s="1"/>
  <c r="M1267" a="1"/>
  <c r="M1267" s="1"/>
  <c r="M1268" a="1"/>
  <c r="M1268" s="1"/>
  <c r="M1269" a="1"/>
  <c r="M1269" s="1"/>
  <c r="M1270" a="1"/>
  <c r="M1270" s="1"/>
  <c r="M1271" a="1"/>
  <c r="M1271" s="1"/>
  <c r="M1272" a="1"/>
  <c r="M1272" s="1"/>
  <c r="M1273" a="1"/>
  <c r="M1273" s="1"/>
  <c r="M1274" a="1"/>
  <c r="M1274" s="1"/>
  <c r="M1275" a="1"/>
  <c r="M1275" s="1"/>
  <c r="M1276" a="1"/>
  <c r="M1276" s="1"/>
  <c r="M1277" a="1"/>
  <c r="M1277" s="1"/>
  <c r="M1278" a="1"/>
  <c r="M1278" s="1"/>
  <c r="M1279" a="1"/>
  <c r="M1279" s="1"/>
  <c r="M1280" a="1"/>
  <c r="M1280" s="1"/>
  <c r="M1281" a="1"/>
  <c r="M1281" s="1"/>
  <c r="M1282" a="1"/>
  <c r="M1282" s="1"/>
  <c r="M1283" a="1"/>
  <c r="M1283" s="1"/>
  <c r="M1284" a="1"/>
  <c r="M1284" s="1"/>
  <c r="M1285" a="1"/>
  <c r="M1285" s="1"/>
  <c r="M1286" a="1"/>
  <c r="M1286" s="1"/>
  <c r="M1287" a="1"/>
  <c r="M1287" s="1"/>
  <c r="M1288" a="1"/>
  <c r="M1288" s="1"/>
  <c r="M1289" a="1"/>
  <c r="M1289" s="1"/>
  <c r="M1290" a="1"/>
  <c r="M1290" s="1"/>
  <c r="M1291" a="1"/>
  <c r="M1291" s="1"/>
  <c r="M1292" a="1"/>
  <c r="M1292" s="1"/>
  <c r="M1293" a="1"/>
  <c r="M1293" s="1"/>
  <c r="M1294" a="1"/>
  <c r="M1294" s="1"/>
  <c r="M1295" a="1"/>
  <c r="M1295" s="1"/>
  <c r="M1296" a="1"/>
  <c r="M1296" s="1"/>
  <c r="M1297" a="1"/>
  <c r="M1297" s="1"/>
  <c r="M1298" a="1"/>
  <c r="M1298" s="1"/>
  <c r="M1299" a="1"/>
  <c r="M1299" s="1"/>
  <c r="M1300" a="1"/>
  <c r="M1300" s="1"/>
  <c r="M1301" a="1"/>
  <c r="M1301" s="1"/>
  <c r="M1302" a="1"/>
  <c r="M1302" s="1"/>
  <c r="M1303" a="1"/>
  <c r="M1303" s="1"/>
  <c r="M1304" a="1"/>
  <c r="M1304" s="1"/>
  <c r="M1305" a="1"/>
  <c r="M1305" s="1"/>
  <c r="M1306" a="1"/>
  <c r="M1306" s="1"/>
  <c r="M1307" a="1"/>
  <c r="M1307" s="1"/>
  <c r="M1308" a="1"/>
  <c r="M1308" s="1"/>
  <c r="M1309" a="1"/>
  <c r="M1309" s="1"/>
  <c r="M1310" a="1"/>
  <c r="M1310" s="1"/>
  <c r="M1311" a="1"/>
  <c r="M1311" s="1"/>
  <c r="M1312" a="1"/>
  <c r="M1312" s="1"/>
  <c r="M1313" a="1"/>
  <c r="M1313" s="1"/>
  <c r="M1314" a="1"/>
  <c r="M1314" s="1"/>
  <c r="M1315" a="1"/>
  <c r="M1315" s="1"/>
  <c r="M1316" a="1"/>
  <c r="M1316" s="1"/>
  <c r="M1317" a="1"/>
  <c r="M1317" s="1"/>
  <c r="M1318" a="1"/>
  <c r="M1318" s="1"/>
  <c r="M1319" a="1"/>
  <c r="M1319" s="1"/>
  <c r="M1320" a="1"/>
  <c r="M1320" s="1"/>
  <c r="M1321" a="1"/>
  <c r="M1321" s="1"/>
  <c r="M1322" a="1"/>
  <c r="M1322" s="1"/>
  <c r="M1323" a="1"/>
  <c r="M1323" s="1"/>
  <c r="M1324" a="1"/>
  <c r="M1324" s="1"/>
  <c r="M1325" a="1"/>
  <c r="M1325" s="1"/>
  <c r="M1326" a="1"/>
  <c r="M1326" s="1"/>
  <c r="M1327" a="1"/>
  <c r="M1327" s="1"/>
  <c r="M1328" a="1"/>
  <c r="M1328" s="1"/>
  <c r="M1329" a="1"/>
  <c r="M1329" s="1"/>
  <c r="M1330" a="1"/>
  <c r="M1330" s="1"/>
  <c r="M1331" a="1"/>
  <c r="M1331" s="1"/>
  <c r="M1332" a="1"/>
  <c r="M1332" s="1"/>
  <c r="M1333" a="1"/>
  <c r="M1333" s="1"/>
  <c r="M1334" a="1"/>
  <c r="M1334" s="1"/>
  <c r="M1335" a="1"/>
  <c r="M1335" s="1"/>
  <c r="M1336" a="1"/>
  <c r="M1336" s="1"/>
  <c r="M1337" a="1"/>
  <c r="M1337" s="1"/>
  <c r="M1338" a="1"/>
  <c r="M1338" s="1"/>
  <c r="M1339" a="1"/>
  <c r="M1339" s="1"/>
  <c r="M1340" a="1"/>
  <c r="M1340" s="1"/>
  <c r="M1341" a="1"/>
  <c r="M1341" s="1"/>
  <c r="M1342" a="1"/>
  <c r="M1342" s="1"/>
  <c r="M1343" a="1"/>
  <c r="M1343" s="1"/>
  <c r="M1344" a="1"/>
  <c r="M1344" s="1"/>
  <c r="M1345" a="1"/>
  <c r="M1345" s="1"/>
  <c r="M1346" a="1"/>
  <c r="M1346" s="1"/>
  <c r="M1347" a="1"/>
  <c r="M1347" s="1"/>
  <c r="M1348" a="1"/>
  <c r="M1348" s="1"/>
  <c r="M1349" a="1"/>
  <c r="M1349" s="1"/>
  <c r="M1350" a="1"/>
  <c r="M1350" s="1"/>
  <c r="M1351" a="1"/>
  <c r="M1351" s="1"/>
  <c r="M1352" a="1"/>
  <c r="M1352" s="1"/>
  <c r="M1353" a="1"/>
  <c r="M1353" s="1"/>
  <c r="M1354" a="1"/>
  <c r="M1354" s="1"/>
  <c r="M1355" a="1"/>
  <c r="M1355" s="1"/>
  <c r="M1356" a="1"/>
  <c r="M1356" s="1"/>
  <c r="M1357" a="1"/>
  <c r="M1357" s="1"/>
  <c r="M1358" a="1"/>
  <c r="M1358" s="1"/>
  <c r="M1359" a="1"/>
  <c r="M1359" s="1"/>
  <c r="M1360" a="1"/>
  <c r="M1360" s="1"/>
  <c r="M1361" a="1"/>
  <c r="M1361" s="1"/>
  <c r="M1362" a="1"/>
  <c r="M1362" s="1"/>
  <c r="M1363" a="1"/>
  <c r="M1363" s="1"/>
  <c r="M1364" a="1"/>
  <c r="M1364" s="1"/>
  <c r="M1365" a="1"/>
  <c r="M1365" s="1"/>
  <c r="M1366" a="1"/>
  <c r="M1366" s="1"/>
  <c r="M1367" a="1"/>
  <c r="M1367" s="1"/>
  <c r="M1368" a="1"/>
  <c r="M1368" s="1"/>
  <c r="M1369" a="1"/>
  <c r="M1369" s="1"/>
  <c r="M1370" a="1"/>
  <c r="M1370" s="1"/>
  <c r="M1371" a="1"/>
  <c r="M1371" s="1"/>
  <c r="M1372" a="1"/>
  <c r="M1372" s="1"/>
  <c r="M1373" a="1"/>
  <c r="M1373" s="1"/>
  <c r="M1374" a="1"/>
  <c r="M1374" s="1"/>
  <c r="M1375" a="1"/>
  <c r="M1375" s="1"/>
  <c r="M1376" a="1"/>
  <c r="M1376" s="1"/>
  <c r="M1377" a="1"/>
  <c r="M1377" s="1"/>
  <c r="M1378" a="1"/>
  <c r="M1378" s="1"/>
  <c r="M1379" a="1"/>
  <c r="M1379" s="1"/>
  <c r="M1380" a="1"/>
  <c r="M1380" s="1"/>
  <c r="M1381" a="1"/>
  <c r="M1381" s="1"/>
  <c r="M1382" a="1"/>
  <c r="M1382" s="1"/>
  <c r="M1383" a="1"/>
  <c r="M1383" s="1"/>
  <c r="M1384" a="1"/>
  <c r="M1384" s="1"/>
  <c r="M1385" a="1"/>
  <c r="M1385" s="1"/>
  <c r="M1386" a="1"/>
  <c r="M1386" s="1"/>
  <c r="M1387" a="1"/>
  <c r="M1387" s="1"/>
  <c r="M1388" a="1"/>
  <c r="M1388" s="1"/>
  <c r="M1389" a="1"/>
  <c r="M1389" s="1"/>
  <c r="M1390" a="1"/>
  <c r="M1390" s="1"/>
  <c r="M1391" a="1"/>
  <c r="M1391" s="1"/>
  <c r="M1392" a="1"/>
  <c r="M1392" s="1"/>
  <c r="M1393" a="1"/>
  <c r="M1393" s="1"/>
  <c r="M1394" a="1"/>
  <c r="M1394" s="1"/>
  <c r="M1395" a="1"/>
  <c r="M1395" s="1"/>
  <c r="M1396" a="1"/>
  <c r="M1396" s="1"/>
  <c r="M1397" a="1"/>
  <c r="M1397" s="1"/>
  <c r="M1398" a="1"/>
  <c r="M1398" s="1"/>
  <c r="M1399" a="1"/>
  <c r="M1399" s="1"/>
  <c r="M1400" a="1"/>
  <c r="M1400" s="1"/>
  <c r="M1401" a="1"/>
  <c r="M1401" s="1"/>
  <c r="M1402" a="1"/>
  <c r="M1402" s="1"/>
  <c r="M1403" a="1"/>
  <c r="M1403" s="1"/>
  <c r="M1404" a="1"/>
  <c r="M1404" s="1"/>
  <c r="M1405" a="1"/>
  <c r="M1405" s="1"/>
  <c r="M1406" a="1"/>
  <c r="M1406" s="1"/>
  <c r="M1407" a="1"/>
  <c r="M1407" s="1"/>
  <c r="M1408" a="1"/>
  <c r="M1408" s="1"/>
  <c r="M1409" a="1"/>
  <c r="M1409" s="1"/>
  <c r="M1410" a="1"/>
  <c r="M1410" s="1"/>
  <c r="M1411" a="1"/>
  <c r="M1411" s="1"/>
  <c r="M1412" a="1"/>
  <c r="M1412" s="1"/>
  <c r="M1413" a="1"/>
  <c r="M1413" s="1"/>
  <c r="M1414" a="1"/>
  <c r="M1414" s="1"/>
  <c r="M1415" a="1"/>
  <c r="M1415" s="1"/>
  <c r="M1416" a="1"/>
  <c r="M1416" s="1"/>
  <c r="M1417" a="1"/>
  <c r="M1417" s="1"/>
  <c r="M1418" a="1"/>
  <c r="M1418" s="1"/>
  <c r="M1419" a="1"/>
  <c r="M1419" s="1"/>
  <c r="M1420" a="1"/>
  <c r="M1420" s="1"/>
  <c r="M1421" a="1"/>
  <c r="M1421" s="1"/>
  <c r="M1422" a="1"/>
  <c r="M1422" s="1"/>
  <c r="M1423" a="1"/>
  <c r="M1423" s="1"/>
  <c r="M1424" a="1"/>
  <c r="M1424" s="1"/>
  <c r="M1425" a="1"/>
  <c r="M1425" s="1"/>
  <c r="M1426" a="1"/>
  <c r="M1426" s="1"/>
  <c r="M1427" a="1"/>
  <c r="M1427" s="1"/>
  <c r="M1428" a="1"/>
  <c r="M1428" s="1"/>
  <c r="M1429" a="1"/>
  <c r="M1429" s="1"/>
  <c r="M1430" a="1"/>
  <c r="M1430" s="1"/>
  <c r="M1431" a="1"/>
  <c r="M1431" s="1"/>
  <c r="M1432" a="1"/>
  <c r="M1432" s="1"/>
  <c r="M1433" a="1"/>
  <c r="M1433" s="1"/>
  <c r="M1434" a="1"/>
  <c r="M1434" s="1"/>
  <c r="M1435" a="1"/>
  <c r="M1435" s="1"/>
  <c r="M1436" a="1"/>
  <c r="M1436" s="1"/>
  <c r="M1437" a="1"/>
  <c r="M1437" s="1"/>
  <c r="M1438" a="1"/>
  <c r="M1438" s="1"/>
  <c r="M1439" a="1"/>
  <c r="M1439" s="1"/>
  <c r="M1440" a="1"/>
  <c r="M1440" s="1"/>
  <c r="M1441" a="1"/>
  <c r="M1441" s="1"/>
  <c r="M1442" a="1"/>
  <c r="M1442" s="1"/>
  <c r="M1443" a="1"/>
  <c r="M1443" s="1"/>
  <c r="M1444" a="1"/>
  <c r="M1444" s="1"/>
  <c r="M1445" a="1"/>
  <c r="M1445" s="1"/>
  <c r="M1446" a="1"/>
  <c r="M1446" s="1"/>
  <c r="M1461" a="1"/>
  <c r="M1461" s="1"/>
  <c r="M1462" a="1"/>
  <c r="M1462" s="1"/>
  <c r="M1463" a="1"/>
  <c r="M1463" s="1"/>
  <c r="M1464" a="1"/>
  <c r="M1464" s="1"/>
  <c r="M1465" a="1"/>
  <c r="M1465" s="1"/>
  <c r="M1466" a="1"/>
  <c r="M1466" s="1"/>
  <c r="M1467" a="1"/>
  <c r="M1467" s="1"/>
  <c r="M1468" a="1"/>
  <c r="M1468" s="1"/>
  <c r="M1469" a="1"/>
  <c r="M1469" s="1"/>
  <c r="M1470" a="1"/>
  <c r="M1470" s="1"/>
  <c r="M1471" a="1"/>
  <c r="M1471" s="1"/>
  <c r="M1472" a="1"/>
  <c r="M1472" s="1"/>
  <c r="M1473" a="1"/>
  <c r="M1473" s="1"/>
  <c r="M1474" a="1"/>
  <c r="M1474" s="1"/>
  <c r="M1475" a="1"/>
  <c r="M1475" s="1"/>
  <c r="M1476" a="1"/>
  <c r="M1476" s="1"/>
  <c r="M1477" a="1"/>
  <c r="M1477" s="1"/>
  <c r="M1478" a="1"/>
  <c r="M1478" s="1"/>
  <c r="M1479" a="1"/>
  <c r="M1479" s="1"/>
  <c r="M1480" a="1"/>
  <c r="M1480" s="1"/>
  <c r="M1481" a="1"/>
  <c r="M1481" s="1"/>
  <c r="M1482" a="1"/>
  <c r="M1482" s="1"/>
  <c r="M1483" a="1"/>
  <c r="M1483" s="1"/>
  <c r="M1484" a="1"/>
  <c r="M1484" s="1"/>
  <c r="M1485" a="1"/>
  <c r="M1485" s="1"/>
  <c r="M1486" a="1"/>
  <c r="M1486" s="1"/>
  <c r="M1487" a="1"/>
  <c r="M1487" s="1"/>
  <c r="M1488" a="1"/>
  <c r="M1488" s="1"/>
  <c r="M1489" a="1"/>
  <c r="M1489" s="1"/>
  <c r="M1490" a="1"/>
  <c r="M1490" s="1"/>
  <c r="M1491" a="1"/>
  <c r="M1491" s="1"/>
  <c r="M1492" a="1"/>
  <c r="M1492" s="1"/>
  <c r="M1493" a="1"/>
  <c r="M1493" s="1"/>
  <c r="M1494" a="1"/>
  <c r="M1494" s="1"/>
  <c r="M1495" a="1"/>
  <c r="M1495" s="1"/>
  <c r="M1496" a="1"/>
  <c r="M1496" s="1"/>
  <c r="M1497" a="1"/>
  <c r="M1497" s="1"/>
  <c r="M1498" a="1"/>
  <c r="M1498" s="1"/>
  <c r="M1499" a="1"/>
  <c r="M1499" s="1"/>
  <c r="M1500" a="1"/>
  <c r="M1500" s="1"/>
  <c r="M1501" a="1"/>
  <c r="M1501" s="1"/>
  <c r="M1502" a="1"/>
  <c r="M1502" s="1"/>
  <c r="M1503" a="1"/>
  <c r="M1503" s="1"/>
  <c r="M1504" a="1"/>
  <c r="M1504" s="1"/>
  <c r="M1505" a="1"/>
  <c r="M1505" s="1"/>
  <c r="M1506" a="1"/>
  <c r="M1506" s="1"/>
  <c r="M1507" a="1"/>
  <c r="M1507" s="1"/>
  <c r="M1508" a="1"/>
  <c r="M1508" s="1"/>
  <c r="M1509" a="1"/>
  <c r="M1509" s="1"/>
  <c r="M1510" a="1"/>
  <c r="M1510" s="1"/>
  <c r="M1511" a="1"/>
  <c r="M1511" s="1"/>
  <c r="M1512" a="1"/>
  <c r="M1512" s="1"/>
  <c r="M1513" a="1"/>
  <c r="M1513" s="1"/>
  <c r="M1514" a="1"/>
  <c r="M1514" s="1"/>
  <c r="M1515" a="1"/>
  <c r="M1515" s="1"/>
  <c r="M1516" a="1"/>
  <c r="M1516" s="1"/>
  <c r="M1517" a="1"/>
  <c r="M1517" s="1"/>
  <c r="M1518" a="1"/>
  <c r="M1518" s="1"/>
  <c r="M1519" a="1"/>
  <c r="M1519" s="1"/>
  <c r="M1520" a="1"/>
  <c r="M1520" s="1"/>
  <c r="M1521" a="1"/>
  <c r="M1521" s="1"/>
  <c r="M1522" a="1"/>
  <c r="M1522" s="1"/>
  <c r="M1523" a="1"/>
  <c r="M1523" s="1"/>
  <c r="M1524" a="1"/>
  <c r="M1524" s="1"/>
  <c r="M1525" a="1"/>
  <c r="M1525" s="1"/>
  <c r="M1526" a="1"/>
  <c r="M1526" s="1"/>
  <c r="M1527" a="1"/>
  <c r="M1527" s="1"/>
  <c r="M1528" a="1"/>
  <c r="M1528" s="1"/>
  <c r="M1529" a="1"/>
  <c r="M1529" s="1"/>
  <c r="M1530" a="1"/>
  <c r="M1530" s="1"/>
  <c r="M1531" a="1"/>
  <c r="M1531" s="1"/>
  <c r="M1532" a="1"/>
  <c r="M1532" s="1"/>
  <c r="M1533" a="1"/>
  <c r="M1533" s="1"/>
  <c r="M1534" a="1"/>
  <c r="M1534" s="1"/>
  <c r="M1535" a="1"/>
  <c r="M1535" s="1"/>
  <c r="M1536" a="1"/>
  <c r="M1536" s="1"/>
  <c r="M1537" a="1"/>
  <c r="M1537" s="1"/>
  <c r="M1538" a="1"/>
  <c r="M1538" s="1"/>
  <c r="M1539" a="1"/>
  <c r="M1539" s="1"/>
  <c r="M1540" a="1"/>
  <c r="M1540" s="1"/>
  <c r="M1541" a="1"/>
  <c r="M1541" s="1"/>
  <c r="M1542" a="1"/>
  <c r="M1542" s="1"/>
  <c r="M1543" a="1"/>
  <c r="M1543" s="1"/>
  <c r="M1544" a="1"/>
  <c r="M1544" s="1"/>
  <c r="M1545" a="1"/>
  <c r="M1545" s="1"/>
  <c r="M1546" a="1"/>
  <c r="M1546" s="1"/>
  <c r="M1547" a="1"/>
  <c r="M1547" s="1"/>
  <c r="M1548" a="1"/>
  <c r="M1548" s="1"/>
  <c r="M1549" a="1"/>
  <c r="M1549" s="1"/>
  <c r="M1550" a="1"/>
  <c r="M1550" s="1"/>
  <c r="M1551" a="1"/>
  <c r="M1551" s="1"/>
  <c r="M1552" a="1"/>
  <c r="M1552" s="1"/>
  <c r="M1553" a="1"/>
  <c r="M1553" s="1"/>
  <c r="M1554" a="1"/>
  <c r="M1554" s="1"/>
  <c r="M1555" a="1"/>
  <c r="M1555" s="1"/>
  <c r="M1556" a="1"/>
  <c r="M1556" s="1"/>
  <c r="M1557" a="1"/>
  <c r="M1557" s="1"/>
  <c r="M1558" a="1"/>
  <c r="M1558" s="1"/>
  <c r="M1559" a="1"/>
  <c r="M1559" s="1"/>
  <c r="M1560" a="1"/>
  <c r="M1560" s="1"/>
  <c r="M1561" a="1"/>
  <c r="M1561" s="1"/>
  <c r="M1562" a="1"/>
  <c r="M1562" s="1"/>
  <c r="M1563" a="1"/>
  <c r="M1563" s="1"/>
  <c r="M1564" a="1"/>
  <c r="M1564" s="1"/>
  <c r="M1565" a="1"/>
  <c r="M1565" s="1"/>
  <c r="M1566" a="1"/>
  <c r="M1566" s="1"/>
  <c r="M1567" a="1"/>
  <c r="M1567" s="1"/>
  <c r="M1568" a="1"/>
  <c r="M1568" s="1"/>
  <c r="M1569" a="1"/>
  <c r="M1569" s="1"/>
  <c r="M1570" a="1"/>
  <c r="M1570" s="1"/>
  <c r="M1571" a="1"/>
  <c r="M1571" s="1"/>
  <c r="M1572" a="1"/>
  <c r="M1572" s="1"/>
  <c r="M1573" a="1"/>
  <c r="M1573" s="1"/>
  <c r="M1574" a="1"/>
  <c r="M1574" s="1"/>
  <c r="M1575" a="1"/>
  <c r="M1575" s="1"/>
  <c r="M1576" a="1"/>
  <c r="M1576" s="1"/>
  <c r="M1577" a="1"/>
  <c r="M1577" s="1"/>
  <c r="M1578" a="1"/>
  <c r="M1578" s="1"/>
  <c r="M1579" a="1"/>
  <c r="M1579" s="1"/>
  <c r="M1580" a="1"/>
  <c r="M1580" s="1"/>
  <c r="M1581" a="1"/>
  <c r="M1581" s="1"/>
  <c r="M1582" a="1"/>
  <c r="M1582" s="1"/>
  <c r="M1583" a="1"/>
  <c r="M1583" s="1"/>
  <c r="M1584" a="1"/>
  <c r="M1584" s="1"/>
  <c r="M1585" a="1"/>
  <c r="M1585" s="1"/>
  <c r="M1586" a="1"/>
  <c r="M1586" s="1"/>
  <c r="M1587" a="1"/>
  <c r="M1587" s="1"/>
  <c r="M1588" a="1"/>
  <c r="M1588" s="1"/>
  <c r="M1589" a="1"/>
  <c r="M1589" s="1"/>
  <c r="M1590" a="1"/>
  <c r="M1590" s="1"/>
  <c r="M1591" a="1"/>
  <c r="M1591" s="1"/>
  <c r="M1592" a="1"/>
  <c r="M1592" s="1"/>
  <c r="M1593" a="1"/>
  <c r="M1593" s="1"/>
  <c r="M1594" a="1"/>
  <c r="M1594" s="1"/>
  <c r="M1595" a="1"/>
  <c r="M1595" s="1"/>
  <c r="M1596" a="1"/>
  <c r="M1596" s="1"/>
  <c r="M1597" a="1"/>
  <c r="M1597" s="1"/>
  <c r="M1598" a="1"/>
  <c r="M1598" s="1"/>
  <c r="M1599" a="1"/>
  <c r="M1599" s="1"/>
  <c r="M1600" a="1"/>
  <c r="M1600" s="1"/>
  <c r="M1601" a="1"/>
  <c r="M1601" s="1"/>
  <c r="M1602" a="1"/>
  <c r="M1602" s="1"/>
  <c r="M1603" a="1"/>
  <c r="M1603" s="1"/>
  <c r="M1604" a="1"/>
  <c r="M1604" s="1"/>
  <c r="M1605" a="1"/>
  <c r="M1605" s="1"/>
  <c r="M1606" a="1"/>
  <c r="M1606" s="1"/>
  <c r="M1607" a="1"/>
  <c r="M1607" s="1"/>
  <c r="M1608" a="1"/>
  <c r="M1608" s="1"/>
  <c r="M1609" a="1"/>
  <c r="M1609" s="1"/>
  <c r="M1610" a="1"/>
  <c r="M1610" s="1"/>
  <c r="M1611" a="1"/>
  <c r="M1611" s="1"/>
  <c r="M1612" a="1"/>
  <c r="M1612" s="1"/>
  <c r="M1613" a="1"/>
  <c r="M1613" s="1"/>
  <c r="M1614" a="1"/>
  <c r="M1614" s="1"/>
  <c r="M1615" a="1"/>
  <c r="M1615" s="1"/>
  <c r="M1616" a="1"/>
  <c r="M1616" s="1"/>
  <c r="M1617" a="1"/>
  <c r="M1617" s="1"/>
  <c r="M1618" a="1"/>
  <c r="M1618" s="1"/>
  <c r="M1619" a="1"/>
  <c r="M1619" s="1"/>
  <c r="M1620" a="1"/>
  <c r="M1620" s="1"/>
  <c r="M1621" a="1"/>
  <c r="M1621" s="1"/>
  <c r="M1622" a="1"/>
  <c r="M1622" s="1"/>
  <c r="M1623" a="1"/>
  <c r="M1623" s="1"/>
  <c r="M1624" a="1"/>
  <c r="M1624" s="1"/>
  <c r="M1625" a="1"/>
  <c r="M1625" s="1"/>
  <c r="M1626" a="1"/>
  <c r="M1626" s="1"/>
  <c r="M1627" a="1"/>
  <c r="M1627" s="1"/>
  <c r="M1628" a="1"/>
  <c r="M1628" s="1"/>
  <c r="M1629" a="1"/>
  <c r="M1629" s="1"/>
  <c r="M1630" a="1"/>
  <c r="M1630" s="1"/>
  <c r="M1631" a="1"/>
  <c r="M1631" s="1"/>
  <c r="M1632" a="1"/>
  <c r="M1632" s="1"/>
  <c r="M1633" a="1"/>
  <c r="M1633" s="1"/>
  <c r="M1634" a="1"/>
  <c r="M1634" s="1"/>
  <c r="M1635" a="1"/>
  <c r="M1635" s="1"/>
  <c r="M1636" a="1"/>
  <c r="M1636" s="1"/>
  <c r="M1637" a="1"/>
  <c r="M1637" s="1"/>
  <c r="M1638" a="1"/>
  <c r="M1638" s="1"/>
  <c r="M1639" a="1"/>
  <c r="M1639" s="1"/>
  <c r="M1640" a="1"/>
  <c r="M1640" s="1"/>
  <c r="M1641" a="1"/>
  <c r="M1641" s="1"/>
  <c r="M1642" a="1"/>
  <c r="M1642" s="1"/>
  <c r="M1643" a="1"/>
  <c r="M1643" s="1"/>
  <c r="M1644" a="1"/>
  <c r="M1644" s="1"/>
  <c r="M1645" a="1"/>
  <c r="M1645" s="1"/>
  <c r="M1646" a="1"/>
  <c r="M1646" s="1"/>
  <c r="M1647" a="1"/>
  <c r="M1647" s="1"/>
  <c r="M1648" a="1"/>
  <c r="M1648" s="1"/>
  <c r="M1649" a="1"/>
  <c r="M1649" s="1"/>
  <c r="M1650" a="1"/>
  <c r="M1650" s="1"/>
  <c r="M1651" a="1"/>
  <c r="M1651" s="1"/>
  <c r="M1652" a="1"/>
  <c r="M1652" s="1"/>
  <c r="M1653" a="1"/>
  <c r="M1653" s="1"/>
  <c r="M1654" a="1"/>
  <c r="M1654" s="1"/>
  <c r="M1655" a="1"/>
  <c r="M1655" s="1"/>
  <c r="M1656" a="1"/>
  <c r="M1656" s="1"/>
  <c r="M1657" a="1"/>
  <c r="M1657" s="1"/>
  <c r="M1658" a="1"/>
  <c r="M1658" s="1"/>
  <c r="M1659" a="1"/>
  <c r="M1659" s="1"/>
  <c r="M1660" a="1"/>
  <c r="M1660" s="1"/>
  <c r="M1661" a="1"/>
  <c r="M1661" s="1"/>
  <c r="M1662" a="1"/>
  <c r="M1662" s="1"/>
  <c r="M1663" a="1"/>
  <c r="M1663" s="1"/>
  <c r="M1664" a="1"/>
  <c r="M1664" s="1"/>
  <c r="M1665" a="1"/>
  <c r="M1665" s="1"/>
  <c r="M1666" a="1"/>
  <c r="M1666" s="1"/>
  <c r="M1667" a="1"/>
  <c r="M1667" s="1"/>
  <c r="M1668" a="1"/>
  <c r="M1668" s="1"/>
  <c r="M1669" a="1"/>
  <c r="M1669" s="1"/>
  <c r="M1670" a="1"/>
  <c r="M1670" s="1"/>
  <c r="M1671" a="1"/>
  <c r="M1671" s="1"/>
  <c r="M1672" a="1"/>
  <c r="M1672" s="1"/>
  <c r="M1673" a="1"/>
  <c r="M1673" s="1"/>
  <c r="M1674" a="1"/>
  <c r="M1674" s="1"/>
  <c r="M1675" a="1"/>
  <c r="M1675" s="1"/>
  <c r="M1676" a="1"/>
  <c r="M1676" s="1"/>
  <c r="M1677" a="1"/>
  <c r="M1677" s="1"/>
  <c r="M1678" a="1"/>
  <c r="M1678" s="1"/>
  <c r="M1679" a="1"/>
  <c r="M1679" s="1"/>
  <c r="M1680" a="1"/>
  <c r="M1680" s="1"/>
  <c r="M1681" a="1"/>
  <c r="M1681" s="1"/>
  <c r="M1682" a="1"/>
  <c r="M1682" s="1"/>
  <c r="M1683" a="1"/>
  <c r="M1683" s="1"/>
  <c r="M1684" a="1"/>
  <c r="M1684" s="1"/>
  <c r="M1685" a="1"/>
  <c r="M1685" s="1"/>
  <c r="M1686" a="1"/>
  <c r="M1686" s="1"/>
  <c r="M1687" a="1"/>
  <c r="M1687" s="1"/>
  <c r="M1688" a="1"/>
  <c r="M1688" s="1"/>
  <c r="M1689" a="1"/>
  <c r="M1689" s="1"/>
  <c r="M1690" a="1"/>
  <c r="M1690" s="1"/>
  <c r="M1691" a="1"/>
  <c r="M1691" s="1"/>
  <c r="M1692" a="1"/>
  <c r="M1692" s="1"/>
  <c r="M1693" a="1"/>
  <c r="M1693" s="1"/>
  <c r="M1694" a="1"/>
  <c r="M1694" s="1"/>
  <c r="M1695" a="1"/>
  <c r="M1695" s="1"/>
  <c r="M1696" a="1"/>
  <c r="M1696" s="1"/>
  <c r="M1697" a="1"/>
  <c r="M1697" s="1"/>
  <c r="M1698" a="1"/>
  <c r="M1698" s="1"/>
  <c r="M1699" a="1"/>
  <c r="M1699" s="1"/>
  <c r="M1700" a="1"/>
  <c r="M1700" s="1"/>
  <c r="M1701" a="1"/>
  <c r="M1701" s="1"/>
  <c r="M1702" a="1"/>
  <c r="M1702" s="1"/>
  <c r="M1703" a="1"/>
  <c r="M1703" s="1"/>
  <c r="M1704" a="1"/>
  <c r="M1704" s="1"/>
  <c r="M1705" a="1"/>
  <c r="M1705" s="1"/>
  <c r="M1706" a="1"/>
  <c r="M1706" s="1"/>
  <c r="M1707" a="1"/>
  <c r="M1707" s="1"/>
  <c r="M1708" a="1"/>
  <c r="M1708" s="1"/>
  <c r="M1709" a="1"/>
  <c r="M1709" s="1"/>
  <c r="M1710" a="1"/>
  <c r="M1710" s="1"/>
  <c r="M1711" a="1"/>
  <c r="M1711" s="1"/>
  <c r="M1712" a="1"/>
  <c r="M1712" s="1"/>
  <c r="M1713" a="1"/>
  <c r="M1713" s="1"/>
  <c r="M1714" a="1"/>
  <c r="M1714" s="1"/>
  <c r="M1715" a="1"/>
  <c r="M1715" s="1"/>
  <c r="M1716" a="1"/>
  <c r="M1716" s="1"/>
  <c r="M1717" a="1"/>
  <c r="M1717" s="1"/>
  <c r="M1718" a="1"/>
  <c r="M1718" s="1"/>
  <c r="M1719" a="1"/>
  <c r="M1719" s="1"/>
  <c r="M1720" a="1"/>
  <c r="M1720" s="1"/>
  <c r="M1721" a="1"/>
  <c r="M1721" s="1"/>
  <c r="M1722" a="1"/>
  <c r="M1722" s="1"/>
  <c r="M1723" a="1"/>
  <c r="M1723" s="1"/>
  <c r="M1724" a="1"/>
  <c r="M1724" s="1"/>
  <c r="M1725" a="1"/>
  <c r="M1725" s="1"/>
  <c r="M1726" a="1"/>
  <c r="M1726" s="1"/>
  <c r="M1727" a="1"/>
  <c r="M1727" s="1"/>
  <c r="M1728" a="1"/>
  <c r="M1728" s="1"/>
  <c r="M1729" a="1"/>
  <c r="M1729" s="1"/>
  <c r="M1730" a="1"/>
  <c r="M1730" s="1"/>
  <c r="M1731" a="1"/>
  <c r="M1731" s="1"/>
  <c r="M1732" a="1"/>
  <c r="M1732" s="1"/>
  <c r="M1733" a="1"/>
  <c r="M1733" s="1"/>
  <c r="M1734" a="1"/>
  <c r="M1734" s="1"/>
  <c r="M1735" a="1"/>
  <c r="M1735" s="1"/>
  <c r="M1736" a="1"/>
  <c r="M1736" s="1"/>
  <c r="M1737" a="1"/>
  <c r="M1737" s="1"/>
  <c r="M1738" a="1"/>
  <c r="M1738" s="1"/>
  <c r="M1739" a="1"/>
  <c r="M1739" s="1"/>
  <c r="M1740" a="1"/>
  <c r="M1740" s="1"/>
  <c r="M1741" a="1"/>
  <c r="M1741" s="1"/>
  <c r="M1742" a="1"/>
  <c r="M1742" s="1"/>
  <c r="M1743" a="1"/>
  <c r="M1743" s="1"/>
  <c r="M1744" a="1"/>
  <c r="M1744" s="1"/>
  <c r="M1745" a="1"/>
  <c r="M1745" s="1"/>
  <c r="M1746" a="1"/>
  <c r="M1746" s="1"/>
  <c r="M1747" a="1"/>
  <c r="M1747" s="1"/>
  <c r="M1748" a="1"/>
  <c r="M1748" s="1"/>
  <c r="M1749" a="1"/>
  <c r="M1749" s="1"/>
  <c r="M1750" a="1"/>
  <c r="M1750" s="1"/>
  <c r="M1751" a="1"/>
  <c r="M1751" s="1"/>
  <c r="M1752" a="1"/>
  <c r="M1752" s="1"/>
  <c r="M1753" a="1"/>
  <c r="M1753" s="1"/>
  <c r="M1754" a="1"/>
  <c r="M1754" s="1"/>
  <c r="M1755" a="1"/>
  <c r="M1755" s="1"/>
  <c r="M1756" a="1"/>
  <c r="M1756" s="1"/>
  <c r="M1757" a="1"/>
  <c r="M1757" s="1"/>
  <c r="M1758" a="1"/>
  <c r="M1758" s="1"/>
  <c r="M1759" a="1"/>
  <c r="M1759" s="1"/>
  <c r="M1760" a="1"/>
  <c r="M1760" s="1"/>
  <c r="M1761" a="1"/>
  <c r="M1761" s="1"/>
  <c r="M1762" a="1"/>
  <c r="M1762" s="1"/>
  <c r="M1763" a="1"/>
  <c r="M1763" s="1"/>
  <c r="M1764" a="1"/>
  <c r="M1764" s="1"/>
  <c r="M1765" a="1"/>
  <c r="M1765" s="1"/>
  <c r="M1766" a="1"/>
  <c r="M1766" s="1"/>
  <c r="M1767" a="1"/>
  <c r="M1767" s="1"/>
  <c r="M1768" a="1"/>
  <c r="M1768" s="1"/>
  <c r="M1769" a="1"/>
  <c r="M1769" s="1"/>
  <c r="M1770" a="1"/>
  <c r="M1770" s="1"/>
  <c r="M1771" a="1"/>
  <c r="M1771" s="1"/>
  <c r="M1772" a="1"/>
  <c r="M1772" s="1"/>
  <c r="M1773" a="1"/>
  <c r="M1773" s="1"/>
  <c r="M1774" a="1"/>
  <c r="M1774" s="1"/>
  <c r="M1775" a="1"/>
  <c r="M1775" s="1"/>
  <c r="M1776" a="1"/>
  <c r="M1776" s="1"/>
  <c r="M1777" a="1"/>
  <c r="M1777" s="1"/>
  <c r="M1778" a="1"/>
  <c r="M1778" s="1"/>
  <c r="M1779" a="1"/>
  <c r="M1779" s="1"/>
  <c r="M1780" a="1"/>
  <c r="M1780" s="1"/>
  <c r="M1781" a="1"/>
  <c r="M1781" s="1"/>
  <c r="M1782" a="1"/>
  <c r="M1782" s="1"/>
  <c r="M1783" a="1"/>
  <c r="M1783" s="1"/>
  <c r="M1784" a="1"/>
  <c r="M1784" s="1"/>
  <c r="M1785" a="1"/>
  <c r="M1785" s="1"/>
  <c r="M1786" a="1"/>
  <c r="M1786" s="1"/>
  <c r="M1787" a="1"/>
  <c r="M1787" s="1"/>
  <c r="M1788" a="1"/>
  <c r="M1788" s="1"/>
  <c r="M1789" a="1"/>
  <c r="M1789" s="1"/>
  <c r="M1790" a="1"/>
  <c r="M1790" s="1"/>
  <c r="M1791" a="1"/>
  <c r="M1791" s="1"/>
  <c r="M1792" a="1"/>
  <c r="M1792" s="1"/>
  <c r="M1793" a="1"/>
  <c r="M1793" s="1"/>
  <c r="M1794" a="1"/>
  <c r="M1794" s="1"/>
  <c r="M1795" a="1"/>
  <c r="M1795" s="1"/>
  <c r="M1796" a="1"/>
  <c r="M1796" s="1"/>
  <c r="M1797" a="1"/>
  <c r="M1797" s="1"/>
  <c r="M1798" a="1"/>
  <c r="M1798" s="1"/>
  <c r="M1799" a="1"/>
  <c r="M1799" s="1"/>
  <c r="M1800" a="1"/>
  <c r="M1800" s="1"/>
  <c r="M1801" a="1"/>
  <c r="M1801" s="1"/>
  <c r="M1802" a="1"/>
  <c r="M1802" s="1"/>
  <c r="M1803" a="1"/>
  <c r="M1803" s="1"/>
  <c r="M1804" a="1"/>
  <c r="M1804" s="1"/>
  <c r="M1805" a="1"/>
  <c r="M1805" s="1"/>
  <c r="M1806" a="1"/>
  <c r="M1806" s="1"/>
  <c r="M1807" a="1"/>
  <c r="M1807" s="1"/>
  <c r="M1808" a="1"/>
  <c r="M1808" s="1"/>
  <c r="M1809" a="1"/>
  <c r="M1809" s="1"/>
  <c r="M1810" a="1"/>
  <c r="M1810" s="1"/>
  <c r="M1811" a="1"/>
  <c r="M1811" s="1"/>
  <c r="M1812" a="1"/>
  <c r="M1812" s="1"/>
  <c r="M1813" a="1"/>
  <c r="M1813" s="1"/>
  <c r="M1814" a="1"/>
  <c r="M1814" s="1"/>
  <c r="M1815" a="1"/>
  <c r="M1815" s="1"/>
  <c r="M1816" a="1"/>
  <c r="M1816" s="1"/>
  <c r="M1817" a="1"/>
  <c r="M1817" s="1"/>
  <c r="M1818" a="1"/>
  <c r="M1818" s="1"/>
  <c r="M1819" a="1"/>
  <c r="M1819" s="1"/>
  <c r="M1820" a="1"/>
  <c r="M1820" s="1"/>
  <c r="M1821" a="1"/>
  <c r="M1821" s="1"/>
  <c r="M1822" a="1"/>
  <c r="M1822" s="1"/>
  <c r="M1823" a="1"/>
  <c r="M1823" s="1"/>
  <c r="M1824" a="1"/>
  <c r="M1824" s="1"/>
  <c r="M1825" a="1"/>
  <c r="M1825" s="1"/>
  <c r="M1826" a="1"/>
  <c r="M1826" s="1"/>
  <c r="M1827" a="1"/>
  <c r="M1827" s="1"/>
  <c r="M1828" a="1"/>
  <c r="M1828" s="1"/>
  <c r="M1829" a="1"/>
  <c r="M1829" s="1"/>
  <c r="M1830" a="1"/>
  <c r="M1830" s="1"/>
  <c r="M1831" a="1"/>
  <c r="M1831" s="1"/>
  <c r="M1832" a="1"/>
  <c r="M1832" s="1"/>
  <c r="M1833" a="1"/>
  <c r="M1833" s="1"/>
  <c r="M1834" a="1"/>
  <c r="M1834" s="1"/>
  <c r="M1835" a="1"/>
  <c r="M1835" s="1"/>
  <c r="M1836" a="1"/>
  <c r="M1836" s="1"/>
  <c r="M1837" a="1"/>
  <c r="M1837" s="1"/>
  <c r="M1838" a="1"/>
  <c r="M1838" s="1"/>
  <c r="M1839" a="1"/>
  <c r="M1839" s="1"/>
  <c r="M1840" a="1"/>
  <c r="M1840" s="1"/>
  <c r="M1841" a="1"/>
  <c r="M1841" s="1"/>
  <c r="M1842" a="1"/>
  <c r="M1842" s="1"/>
  <c r="M1843" a="1"/>
  <c r="M1843" s="1"/>
  <c r="M1844" a="1"/>
  <c r="M1844" s="1"/>
  <c r="M1845" a="1"/>
  <c r="M1845" s="1"/>
  <c r="M1846" a="1"/>
  <c r="M1846" s="1"/>
  <c r="M1847" a="1"/>
  <c r="M1847" s="1"/>
  <c r="M1848" a="1"/>
  <c r="M1848" s="1"/>
  <c r="M1849" a="1"/>
  <c r="M1849" s="1"/>
  <c r="M1850" a="1"/>
  <c r="M1850" s="1"/>
  <c r="M1851" a="1"/>
  <c r="M1851" s="1"/>
  <c r="M1852" a="1"/>
  <c r="M1852" s="1"/>
  <c r="M1853" a="1"/>
  <c r="M1853" s="1"/>
  <c r="M1854" a="1"/>
  <c r="M1854" s="1"/>
  <c r="M1855" a="1"/>
  <c r="M1855" s="1"/>
  <c r="M1856" a="1"/>
  <c r="M1856" s="1"/>
  <c r="M1857" a="1"/>
  <c r="M1857" s="1"/>
  <c r="M1858" a="1"/>
  <c r="M1858" s="1"/>
  <c r="M1859" a="1"/>
  <c r="M1859" s="1"/>
  <c r="M1860" a="1"/>
  <c r="M1860" s="1"/>
  <c r="M1861" a="1"/>
  <c r="M1861" s="1"/>
  <c r="M1862" a="1"/>
  <c r="M1862" s="1"/>
  <c r="M1863" a="1"/>
  <c r="M1863" s="1"/>
  <c r="M1864" a="1"/>
  <c r="M1864" s="1"/>
  <c r="M1865" a="1"/>
  <c r="M1865" s="1"/>
  <c r="M1866" a="1"/>
  <c r="M1866" s="1"/>
  <c r="M1867" a="1"/>
  <c r="M1867" s="1"/>
  <c r="M1868" a="1"/>
  <c r="M1868" s="1"/>
  <c r="M1869" a="1"/>
  <c r="M1869" s="1"/>
  <c r="M1870" a="1"/>
  <c r="M1870" s="1"/>
  <c r="M1871" a="1"/>
  <c r="M1871" s="1"/>
  <c r="M1872" a="1"/>
  <c r="M1872" s="1"/>
  <c r="M1873" a="1"/>
  <c r="M1873" s="1"/>
  <c r="M1874" a="1"/>
  <c r="M1874" s="1"/>
  <c r="M1875" a="1"/>
  <c r="M1875" s="1"/>
  <c r="M1876" a="1"/>
  <c r="M1876" s="1"/>
  <c r="M1877" a="1"/>
  <c r="M1877" s="1"/>
  <c r="M1878" a="1"/>
  <c r="M1878" s="1"/>
  <c r="M1879" a="1"/>
  <c r="M1879" s="1"/>
  <c r="M1880" a="1"/>
  <c r="M1880" s="1"/>
  <c r="M1881" a="1"/>
  <c r="M1881" s="1"/>
  <c r="M1882" a="1"/>
  <c r="M1882" s="1"/>
  <c r="M1883" a="1"/>
  <c r="M1883" s="1"/>
  <c r="M1884" a="1"/>
  <c r="M1884" s="1"/>
  <c r="M1885" a="1"/>
  <c r="M1885" s="1"/>
  <c r="M1886" a="1"/>
  <c r="M1886" s="1"/>
  <c r="M1887" a="1"/>
  <c r="M1887" s="1"/>
  <c r="M1888" a="1"/>
  <c r="M1888" s="1"/>
  <c r="M1889" a="1"/>
  <c r="M1889" s="1"/>
  <c r="M1890" a="1"/>
  <c r="M1890" s="1"/>
  <c r="M1891" a="1"/>
  <c r="M1891" s="1"/>
  <c r="M1892" a="1"/>
  <c r="M1892" s="1"/>
  <c r="M1893" a="1"/>
  <c r="M1893" s="1"/>
  <c r="M1894" a="1"/>
  <c r="M1894" s="1"/>
  <c r="M1895" a="1"/>
  <c r="M1895" s="1"/>
  <c r="M1896" a="1"/>
  <c r="M1896" s="1"/>
  <c r="M1897" a="1"/>
  <c r="M1897" s="1"/>
  <c r="M1898" a="1"/>
  <c r="M1898" s="1"/>
  <c r="M1899" a="1"/>
  <c r="M1899" s="1"/>
  <c r="M1900" a="1"/>
  <c r="M1900" s="1"/>
  <c r="M1901" a="1"/>
  <c r="M1901" s="1"/>
  <c r="M1902" a="1"/>
  <c r="M1902" s="1"/>
  <c r="M1903" a="1"/>
  <c r="M1903" s="1"/>
  <c r="M1904" a="1"/>
  <c r="M1904" s="1"/>
  <c r="M1905" a="1"/>
  <c r="M1905" s="1"/>
  <c r="M1906" a="1"/>
  <c r="M1906" s="1"/>
  <c r="M1907" a="1"/>
  <c r="M1907" s="1"/>
  <c r="M1908" a="1"/>
  <c r="M1908" s="1"/>
  <c r="M1909" a="1"/>
  <c r="M1909" s="1"/>
  <c r="M1910" a="1"/>
  <c r="M1910" s="1"/>
  <c r="M1911" a="1"/>
  <c r="M1911" s="1"/>
  <c r="M1912" a="1"/>
  <c r="M1912" s="1"/>
  <c r="M1913" a="1"/>
  <c r="M1913" s="1"/>
  <c r="M1914" a="1"/>
  <c r="M1914" s="1"/>
  <c r="M1915" a="1"/>
  <c r="M1915" s="1"/>
  <c r="M1916" a="1"/>
  <c r="M1916" s="1"/>
  <c r="M1917" a="1"/>
  <c r="M1917" s="1"/>
  <c r="M1918" a="1"/>
  <c r="M1918" s="1"/>
  <c r="M1919" a="1"/>
  <c r="M1919" s="1"/>
  <c r="M1920" a="1"/>
  <c r="M1920" s="1"/>
  <c r="M1921" a="1"/>
  <c r="M1921" s="1"/>
  <c r="M1922" a="1"/>
  <c r="M1922" s="1"/>
  <c r="M1923" a="1"/>
  <c r="M1923" s="1"/>
  <c r="M1924" a="1"/>
  <c r="M1924" s="1"/>
  <c r="M1925" a="1"/>
  <c r="M1925" s="1"/>
  <c r="M1926" a="1"/>
  <c r="M1926" s="1"/>
  <c r="M1927" a="1"/>
  <c r="M1927" s="1"/>
  <c r="M1928" a="1"/>
  <c r="M1928" s="1"/>
  <c r="M1929" a="1"/>
  <c r="M1929" s="1"/>
  <c r="M1930" a="1"/>
  <c r="M1930" s="1"/>
  <c r="M1931" a="1"/>
  <c r="M1931" s="1"/>
  <c r="M1932" a="1"/>
  <c r="M1932" s="1"/>
  <c r="M1933" a="1"/>
  <c r="M1933" s="1"/>
  <c r="M1934" a="1"/>
  <c r="M1934" s="1"/>
  <c r="M1935" a="1"/>
  <c r="M1935" s="1"/>
  <c r="M1936" a="1"/>
  <c r="M1936" s="1"/>
  <c r="M1937" a="1"/>
  <c r="M1937" s="1"/>
  <c r="M1938" a="1"/>
  <c r="M1938" s="1"/>
  <c r="M1939" a="1"/>
  <c r="M1939" s="1"/>
  <c r="M1940" a="1"/>
  <c r="M1940" s="1"/>
  <c r="M1941" a="1"/>
  <c r="M1941" s="1"/>
  <c r="M1942" a="1"/>
  <c r="M1942" s="1"/>
  <c r="M1943" a="1"/>
  <c r="M1943" s="1"/>
  <c r="M1944" a="1"/>
  <c r="M1944" s="1"/>
  <c r="M1945" a="1"/>
  <c r="M1945" s="1"/>
  <c r="M1946" a="1"/>
  <c r="M1946" s="1"/>
  <c r="M1947" a="1"/>
  <c r="M1947" s="1"/>
  <c r="M1948" a="1"/>
  <c r="M1948" s="1"/>
  <c r="M1949" a="1"/>
  <c r="M1949" s="1"/>
  <c r="M1950" a="1"/>
  <c r="M1950" s="1"/>
  <c r="M1951" a="1"/>
  <c r="M1951" s="1"/>
  <c r="M1952" a="1"/>
  <c r="M1952" s="1"/>
  <c r="M1953" a="1"/>
  <c r="M1953" s="1"/>
  <c r="M1954" a="1"/>
  <c r="M1954" s="1"/>
  <c r="M1955" a="1"/>
  <c r="M1955" s="1"/>
  <c r="M1956" a="1"/>
  <c r="M1956" s="1"/>
  <c r="M1957" a="1"/>
  <c r="M1957" s="1"/>
  <c r="M1958" a="1"/>
  <c r="M1958" s="1"/>
  <c r="M1959" a="1"/>
  <c r="M1959" s="1"/>
  <c r="M1960" a="1"/>
  <c r="M1960" s="1"/>
  <c r="M1961" a="1"/>
  <c r="M1961" s="1"/>
  <c r="M1962" a="1"/>
  <c r="M1962" s="1"/>
  <c r="M1963" a="1"/>
  <c r="M1963" s="1"/>
  <c r="M1964" a="1"/>
  <c r="M1964" s="1"/>
  <c r="M1965" a="1"/>
  <c r="M1965" s="1"/>
  <c r="M1966" a="1"/>
  <c r="M1966" s="1"/>
  <c r="M1967" a="1"/>
  <c r="M1967" s="1"/>
  <c r="M1968" a="1"/>
  <c r="M1968" s="1"/>
  <c r="M1969" a="1"/>
  <c r="M1969" s="1"/>
  <c r="M1970" a="1"/>
  <c r="M1970" s="1"/>
  <c r="M1971" a="1"/>
  <c r="M1971" s="1"/>
  <c r="M1972" a="1"/>
  <c r="M1972" s="1"/>
  <c r="M1973" a="1"/>
  <c r="M1973" s="1"/>
  <c r="M1974" a="1"/>
  <c r="M1974" s="1"/>
  <c r="M1975" a="1"/>
  <c r="M1975" s="1"/>
  <c r="M1976" a="1"/>
  <c r="M1976" s="1"/>
  <c r="M1977" a="1"/>
  <c r="M1977" s="1"/>
  <c r="M1978" a="1"/>
  <c r="M1978" s="1"/>
  <c r="M1979" a="1"/>
  <c r="M1979" s="1"/>
  <c r="M1980" a="1"/>
  <c r="M1980" s="1"/>
  <c r="M1981" a="1"/>
  <c r="M1981" s="1"/>
  <c r="M1982" a="1"/>
  <c r="M1982" s="1"/>
  <c r="M1983" a="1"/>
  <c r="M1983" s="1"/>
  <c r="M1984" a="1"/>
  <c r="M1984" s="1"/>
  <c r="M1985" a="1"/>
  <c r="M1985" s="1"/>
  <c r="M1986" a="1"/>
  <c r="M1986" s="1"/>
  <c r="M1987" a="1"/>
  <c r="M1987" s="1"/>
  <c r="M1988" a="1"/>
  <c r="M1988" s="1"/>
  <c r="M1989" a="1"/>
  <c r="M1989" s="1"/>
  <c r="M1990" a="1"/>
  <c r="M1990" s="1"/>
  <c r="M1991" a="1"/>
  <c r="M1991" s="1"/>
  <c r="M1992" a="1"/>
  <c r="M1992" s="1"/>
  <c r="M1993" a="1"/>
  <c r="M1993" s="1"/>
  <c r="M1994" a="1"/>
  <c r="M1994" s="1"/>
  <c r="M1995" a="1"/>
  <c r="M1995" s="1"/>
  <c r="M1996" a="1"/>
  <c r="M1996" s="1"/>
  <c r="M1997" a="1"/>
  <c r="M1997" s="1"/>
  <c r="M1998" a="1"/>
  <c r="M1998" s="1"/>
  <c r="M1999" a="1"/>
  <c r="M1999" s="1"/>
  <c r="M2000" a="1"/>
  <c r="M2000" s="1"/>
  <c r="M2001" a="1"/>
  <c r="M2001" s="1"/>
  <c r="M2002" a="1"/>
  <c r="M2002" s="1"/>
  <c r="M2003" a="1"/>
  <c r="M2003" s="1"/>
  <c r="M2004" a="1"/>
  <c r="M2004" s="1"/>
  <c r="M2005" a="1"/>
  <c r="M2005" s="1"/>
  <c r="M2006" a="1"/>
  <c r="M2006" s="1"/>
  <c r="M2007" a="1"/>
  <c r="M2007" s="1"/>
  <c r="M2008" a="1"/>
  <c r="M2008" s="1"/>
  <c r="M2009" a="1"/>
  <c r="M2009" s="1"/>
  <c r="M2010" a="1"/>
  <c r="M2010" s="1"/>
  <c r="M2011" a="1"/>
  <c r="M2011" s="1"/>
  <c r="M2012" a="1"/>
  <c r="M2012" s="1"/>
  <c r="M2013" a="1"/>
  <c r="M2013" s="1"/>
  <c r="M2014" a="1"/>
  <c r="M2014" s="1"/>
  <c r="M2015" a="1"/>
  <c r="M2015" s="1"/>
  <c r="M2016" a="1"/>
  <c r="M2016" s="1"/>
  <c r="M2017" a="1"/>
  <c r="M2017" s="1"/>
  <c r="M2018" a="1"/>
  <c r="M2018" s="1"/>
  <c r="M2019" a="1"/>
  <c r="M2019" s="1"/>
  <c r="M2020" a="1"/>
  <c r="M2020" s="1"/>
  <c r="M2021" a="1"/>
  <c r="M2021" s="1"/>
  <c r="M2022" a="1"/>
  <c r="M2022" s="1"/>
  <c r="M2023" a="1"/>
  <c r="M2023" s="1"/>
  <c r="M2024" a="1"/>
  <c r="M2024" s="1"/>
  <c r="M2025" a="1"/>
  <c r="M2025" s="1"/>
  <c r="M2026" a="1"/>
  <c r="M2026" s="1"/>
  <c r="M2027" a="1"/>
  <c r="M2027" s="1"/>
  <c r="M2028" a="1"/>
  <c r="M2028" s="1"/>
  <c r="M2029" a="1"/>
  <c r="M2029" s="1"/>
  <c r="M2030" a="1"/>
  <c r="M2030" s="1"/>
  <c r="M2031" a="1"/>
  <c r="M2031" s="1"/>
  <c r="M2032" a="1"/>
  <c r="M2032" s="1"/>
  <c r="M2033" a="1"/>
  <c r="M2033" s="1"/>
  <c r="M2034" a="1"/>
  <c r="M2034" s="1"/>
  <c r="M2035" a="1"/>
  <c r="M2035" s="1"/>
  <c r="M2036" a="1"/>
  <c r="M2036" s="1"/>
  <c r="M2037" a="1"/>
  <c r="M2037" s="1"/>
  <c r="M2038" a="1"/>
  <c r="M2038" s="1"/>
  <c r="M2039" a="1"/>
  <c r="M2039" s="1"/>
  <c r="M2040" a="1"/>
  <c r="M2040" s="1"/>
  <c r="M2041" a="1"/>
  <c r="M2041" s="1"/>
  <c r="M2042" a="1"/>
  <c r="M2042" s="1"/>
  <c r="M2043" a="1"/>
  <c r="M2043" s="1"/>
  <c r="M2044" a="1"/>
  <c r="M2044" s="1"/>
  <c r="M2045" a="1"/>
  <c r="M2045" s="1"/>
  <c r="M2046" a="1"/>
  <c r="M2046" s="1"/>
  <c r="M2047" a="1"/>
  <c r="M2047" s="1"/>
  <c r="M2048" a="1"/>
  <c r="M2048" s="1"/>
  <c r="M2049" a="1"/>
  <c r="M2049" s="1"/>
  <c r="M2050" a="1"/>
  <c r="M2050" s="1"/>
  <c r="M2051" a="1"/>
  <c r="M2051" s="1"/>
  <c r="M2052" a="1"/>
  <c r="M2052" s="1"/>
  <c r="M2053" a="1"/>
  <c r="M2053" s="1"/>
  <c r="M2054" a="1"/>
  <c r="M2054" s="1"/>
  <c r="M2055" a="1"/>
  <c r="M2055" s="1"/>
  <c r="M2056" a="1"/>
  <c r="M2056" s="1"/>
  <c r="M2057" a="1"/>
  <c r="M2057" s="1"/>
  <c r="M2058" a="1"/>
  <c r="M2058" s="1"/>
  <c r="M2059" a="1"/>
  <c r="M2059" s="1"/>
  <c r="M2060" a="1"/>
  <c r="M2060" s="1"/>
  <c r="M2061" a="1"/>
  <c r="M2061" s="1"/>
  <c r="M2062" a="1"/>
  <c r="M2062" s="1"/>
  <c r="M2063" a="1"/>
  <c r="M2063" s="1"/>
  <c r="M2064" a="1"/>
  <c r="M2064" s="1"/>
  <c r="M2065" a="1"/>
  <c r="M2065" s="1"/>
  <c r="M2066" a="1"/>
  <c r="M2066" s="1"/>
  <c r="M2067" a="1"/>
  <c r="M2067" s="1"/>
  <c r="M2068" a="1"/>
  <c r="M2068" s="1"/>
  <c r="M2069" a="1"/>
  <c r="M2069" s="1"/>
  <c r="M2070" a="1"/>
  <c r="M2070" s="1"/>
  <c r="M2071" a="1"/>
  <c r="M2071" s="1"/>
  <c r="M2072" a="1"/>
  <c r="M2072" s="1"/>
  <c r="M2073" a="1"/>
  <c r="M2073" s="1"/>
  <c r="M2074" a="1"/>
  <c r="M2074" s="1"/>
  <c r="M2075" a="1"/>
  <c r="M2075" s="1"/>
  <c r="M2076" a="1"/>
  <c r="M2076" s="1"/>
  <c r="M2077" a="1"/>
  <c r="M2077" s="1"/>
  <c r="M2078" a="1"/>
  <c r="M2078" s="1"/>
  <c r="M2079" a="1"/>
  <c r="M2079" s="1"/>
  <c r="M2080" a="1"/>
  <c r="M2080" s="1"/>
  <c r="M2081" a="1"/>
  <c r="M2081" s="1"/>
  <c r="M2082" a="1"/>
  <c r="M2082" s="1"/>
  <c r="M2083" a="1"/>
  <c r="M2083" s="1"/>
  <c r="M2084" a="1"/>
  <c r="M2084" s="1"/>
  <c r="M2085" a="1"/>
  <c r="M2085" s="1"/>
  <c r="M2086" a="1"/>
  <c r="M2086" s="1"/>
  <c r="M2087" a="1"/>
  <c r="M2087" s="1"/>
  <c r="M2088" a="1"/>
  <c r="M2088" s="1"/>
  <c r="M2089" a="1"/>
  <c r="M2089" s="1"/>
  <c r="M2090" a="1"/>
  <c r="M2090" s="1"/>
  <c r="M2091" a="1"/>
  <c r="M2091" s="1"/>
  <c r="M2092" a="1"/>
  <c r="M2092" s="1"/>
  <c r="M2093" a="1"/>
  <c r="M2093" s="1"/>
  <c r="M2094" a="1"/>
  <c r="M2094" s="1"/>
  <c r="M2095" a="1"/>
  <c r="M2095" s="1"/>
  <c r="M2096" a="1"/>
  <c r="M2096" s="1"/>
  <c r="M2097" a="1"/>
  <c r="M2097" s="1"/>
  <c r="M2098" a="1"/>
  <c r="M2098" s="1"/>
  <c r="M2099" a="1"/>
  <c r="M2099" s="1"/>
  <c r="M2100" a="1"/>
  <c r="M2100" s="1"/>
  <c r="M2101" a="1"/>
  <c r="M2101" s="1"/>
  <c r="M2102" a="1"/>
  <c r="M2102" s="1"/>
  <c r="M2103" a="1"/>
  <c r="M2103" s="1"/>
  <c r="M2104" a="1"/>
  <c r="M2104" s="1"/>
  <c r="M2105" a="1"/>
  <c r="M2105" s="1"/>
  <c r="M2106" a="1"/>
  <c r="M2106" s="1"/>
  <c r="M2107" a="1"/>
  <c r="M2107" s="1"/>
  <c r="M2108" a="1"/>
  <c r="M2108" s="1"/>
  <c r="M2109" a="1"/>
  <c r="M2109" s="1"/>
  <c r="M2110" a="1"/>
  <c r="M2110" s="1"/>
  <c r="M2111" a="1"/>
  <c r="M2111" s="1"/>
  <c r="M2112" a="1"/>
  <c r="M2112" s="1"/>
  <c r="M2113" a="1"/>
  <c r="M2113" s="1"/>
  <c r="M2114" a="1"/>
  <c r="M2114" s="1"/>
  <c r="M2115" a="1"/>
  <c r="M2115" s="1"/>
  <c r="M2116" a="1"/>
  <c r="M2116" s="1"/>
  <c r="M2117" a="1"/>
  <c r="M2117" s="1"/>
  <c r="M2118" a="1"/>
  <c r="M2118" s="1"/>
  <c r="M2119" a="1"/>
  <c r="M2119" s="1"/>
  <c r="M2120" a="1"/>
  <c r="M2120" s="1"/>
  <c r="M2121" a="1"/>
  <c r="M2121" s="1"/>
  <c r="M2122" a="1"/>
  <c r="M2122" s="1"/>
  <c r="M2123" a="1"/>
  <c r="M2123" s="1"/>
  <c r="M2124" a="1"/>
  <c r="M2124" s="1"/>
  <c r="M2125" a="1"/>
  <c r="M2125" s="1"/>
  <c r="M2126" a="1"/>
  <c r="M2126" s="1"/>
  <c r="M2127" a="1"/>
  <c r="M2127" s="1"/>
  <c r="M2128" a="1"/>
  <c r="M2128" s="1"/>
  <c r="M2129" a="1"/>
  <c r="M2129" s="1"/>
  <c r="M2130" a="1"/>
  <c r="M2130" s="1"/>
  <c r="M2131" a="1"/>
  <c r="M2131" s="1"/>
  <c r="M2132" a="1"/>
  <c r="M2132" s="1"/>
  <c r="M2133" a="1"/>
  <c r="M2133" s="1"/>
  <c r="M2134" a="1"/>
  <c r="M2134" s="1"/>
  <c r="M2135" a="1"/>
  <c r="M2135" s="1"/>
  <c r="M2136" a="1"/>
  <c r="M2136" s="1"/>
  <c r="M2137" a="1"/>
  <c r="M2137" s="1"/>
  <c r="M2138" a="1"/>
  <c r="M2138" s="1"/>
  <c r="M2139" a="1"/>
  <c r="M2139" s="1"/>
  <c r="M2140" a="1"/>
  <c r="M2140" s="1"/>
  <c r="M2141" a="1"/>
  <c r="M2141" s="1"/>
  <c r="M2142" a="1"/>
  <c r="M2142" s="1"/>
  <c r="M2143" a="1"/>
  <c r="M2143" s="1"/>
  <c r="M2144" a="1"/>
  <c r="M2144" s="1"/>
  <c r="M2145" a="1"/>
  <c r="M2145" s="1"/>
  <c r="M2146" a="1"/>
  <c r="M2146" s="1"/>
  <c r="M2147" a="1"/>
  <c r="M2147" s="1"/>
  <c r="M2148" a="1"/>
  <c r="M2148" s="1"/>
  <c r="M2149" a="1"/>
  <c r="M2149" s="1"/>
  <c r="M2150" a="1"/>
  <c r="M2150" s="1"/>
  <c r="M2151" a="1"/>
  <c r="M2151" s="1"/>
  <c r="M2152" a="1"/>
  <c r="M2152" s="1"/>
  <c r="M2153" a="1"/>
  <c r="M2153" s="1"/>
  <c r="M2154" a="1"/>
  <c r="M2154" s="1"/>
  <c r="M2155" a="1"/>
  <c r="M2155" s="1"/>
  <c r="M2156" a="1"/>
  <c r="M2156" s="1"/>
  <c r="M2157" a="1"/>
  <c r="M2157" s="1"/>
  <c r="M2158" a="1"/>
  <c r="M2158" s="1"/>
  <c r="M2159" a="1"/>
  <c r="M2159" s="1"/>
  <c r="M2160" a="1"/>
  <c r="M2160" s="1"/>
  <c r="M2161" a="1"/>
  <c r="M2161" s="1"/>
  <c r="M2162" a="1"/>
  <c r="M2162" s="1"/>
  <c r="M2163" a="1"/>
  <c r="M2163" s="1"/>
  <c r="M2164" a="1"/>
  <c r="M2164" s="1"/>
  <c r="M2165" a="1"/>
  <c r="M2165" s="1"/>
  <c r="M2166" a="1"/>
  <c r="M2166" s="1"/>
  <c r="M2167" a="1"/>
  <c r="M2167" s="1"/>
  <c r="M2168" a="1"/>
  <c r="M2168" s="1"/>
  <c r="M2169" a="1"/>
  <c r="M2169" s="1"/>
  <c r="M2170" a="1"/>
  <c r="M2170" s="1"/>
  <c r="M2171" a="1"/>
  <c r="M2171" s="1"/>
  <c r="M2172" a="1"/>
  <c r="M2172" s="1"/>
  <c r="M2173" a="1"/>
  <c r="M2173" s="1"/>
  <c r="M2174" a="1"/>
  <c r="M2174" s="1"/>
  <c r="M2175" a="1"/>
  <c r="M2175" s="1"/>
  <c r="M2176" a="1"/>
  <c r="M2176" s="1"/>
  <c r="M2177" a="1"/>
  <c r="M2177" s="1"/>
  <c r="M2178" a="1"/>
  <c r="M2178" s="1"/>
  <c r="M2179" a="1"/>
  <c r="M2179" s="1"/>
  <c r="M2180" a="1"/>
  <c r="M2180" s="1"/>
  <c r="M2181" a="1"/>
  <c r="M2181" s="1"/>
  <c r="M2182" a="1"/>
  <c r="M2182" s="1"/>
  <c r="M2183" a="1"/>
  <c r="M2183" s="1"/>
  <c r="M2184" a="1"/>
  <c r="M2184" s="1"/>
  <c r="M2185" a="1"/>
  <c r="M2185" s="1"/>
  <c r="M2186" a="1"/>
  <c r="M2186" s="1"/>
  <c r="M2187" a="1"/>
  <c r="M2187" s="1"/>
  <c r="M2188" a="1"/>
  <c r="M2188" s="1"/>
  <c r="M2189" a="1"/>
  <c r="M2189" s="1"/>
  <c r="M2190" a="1"/>
  <c r="M2190" s="1"/>
  <c r="M2191" a="1"/>
  <c r="M2191" s="1"/>
  <c r="M2192" a="1"/>
  <c r="M2192" s="1"/>
  <c r="M2193" a="1"/>
  <c r="M2193" s="1"/>
  <c r="M2194" a="1"/>
  <c r="M2194" s="1"/>
  <c r="M2195" a="1"/>
  <c r="M2195" s="1"/>
  <c r="M2196" a="1"/>
  <c r="M2196" s="1"/>
  <c r="M2197" a="1"/>
  <c r="M2197" s="1"/>
  <c r="M2198" a="1"/>
  <c r="M2198" s="1"/>
  <c r="M2199" a="1"/>
  <c r="M2199" s="1"/>
  <c r="M2200" a="1"/>
  <c r="M2200" s="1"/>
  <c r="M2201" a="1"/>
  <c r="M2201" s="1"/>
  <c r="M2202" a="1"/>
  <c r="M2202" s="1"/>
  <c r="M2203" a="1"/>
  <c r="M2203" s="1"/>
  <c r="M2204" a="1"/>
  <c r="M2204" s="1"/>
  <c r="M2205" a="1"/>
  <c r="M2205" s="1"/>
  <c r="M2206" a="1"/>
  <c r="M2206" s="1"/>
  <c r="M2207" a="1"/>
  <c r="M2207" s="1"/>
  <c r="M2208" a="1"/>
  <c r="M2208" s="1"/>
  <c r="M2209" a="1"/>
  <c r="M2209" s="1"/>
  <c r="M2210" a="1"/>
  <c r="M2210" s="1"/>
  <c r="M2211" a="1"/>
  <c r="M2211" s="1"/>
  <c r="M2212" a="1"/>
  <c r="M2212" s="1"/>
  <c r="M2213" a="1"/>
  <c r="M2213" s="1"/>
  <c r="M2214" a="1"/>
  <c r="M2214" s="1"/>
  <c r="M2215" a="1"/>
  <c r="M2215" s="1"/>
  <c r="M2216" a="1"/>
  <c r="M2216" s="1"/>
  <c r="M2217" a="1"/>
  <c r="M2217" s="1"/>
  <c r="M2218" a="1"/>
  <c r="M2218" s="1"/>
  <c r="M2219" a="1"/>
  <c r="M2219" s="1"/>
  <c r="M2220" a="1"/>
  <c r="M2220" s="1"/>
  <c r="M2221" a="1"/>
  <c r="M2221" s="1"/>
  <c r="M2222" a="1"/>
  <c r="M2222" s="1"/>
  <c r="M2223" a="1"/>
  <c r="M2223" s="1"/>
  <c r="M2224" a="1"/>
  <c r="M2224" s="1"/>
  <c r="M2225" a="1"/>
  <c r="M2225" s="1"/>
  <c r="M2226" a="1"/>
  <c r="M2226" s="1"/>
  <c r="M2227" a="1"/>
  <c r="M2227" s="1"/>
  <c r="M2228" a="1"/>
  <c r="M2228" s="1"/>
  <c r="M2229" a="1"/>
  <c r="M2229" s="1"/>
  <c r="M2230" a="1"/>
  <c r="M2230" s="1"/>
  <c r="M2231" a="1"/>
  <c r="M2231" s="1"/>
  <c r="M2232" a="1"/>
  <c r="M2232" s="1"/>
  <c r="M2233" a="1"/>
  <c r="M2233" s="1"/>
  <c r="M2234" a="1"/>
  <c r="M2234" s="1"/>
  <c r="M2235" a="1"/>
  <c r="M2235" s="1"/>
  <c r="M2236" a="1"/>
  <c r="M2236" s="1"/>
  <c r="M2237" a="1"/>
  <c r="M2237" s="1"/>
  <c r="M2238" a="1"/>
  <c r="M2238" s="1"/>
  <c r="M2239" a="1"/>
  <c r="M2239" s="1"/>
  <c r="M2240" a="1"/>
  <c r="M2240" s="1"/>
  <c r="M2241" a="1"/>
  <c r="M2241" s="1"/>
  <c r="M2242" a="1"/>
  <c r="M2242" s="1"/>
  <c r="M2243" a="1"/>
  <c r="M2243" s="1"/>
  <c r="M2244" a="1"/>
  <c r="M2244" s="1"/>
  <c r="M2245" a="1"/>
  <c r="M2245" s="1"/>
  <c r="M2246" a="1"/>
  <c r="M2246" s="1"/>
  <c r="M2247" a="1"/>
  <c r="M2247" s="1"/>
  <c r="M2248" a="1"/>
  <c r="M2248" s="1"/>
  <c r="M2249" a="1"/>
  <c r="M2249" s="1"/>
  <c r="M2250" a="1"/>
  <c r="M2250" s="1"/>
  <c r="M2251" a="1"/>
  <c r="M2251" s="1"/>
  <c r="M2252" a="1"/>
  <c r="M2252" s="1"/>
  <c r="M2253" a="1"/>
  <c r="M2253" s="1"/>
  <c r="M2254" a="1"/>
  <c r="M2254" s="1"/>
  <c r="M2255" a="1"/>
  <c r="M2255" s="1"/>
  <c r="M2256" a="1"/>
  <c r="M2256" s="1"/>
  <c r="M2257" a="1"/>
  <c r="M2257" s="1"/>
  <c r="M2258" a="1"/>
  <c r="M2258" s="1"/>
  <c r="M2259" a="1"/>
  <c r="M2259" s="1"/>
  <c r="M2260" a="1"/>
  <c r="M2260" s="1"/>
  <c r="M2261" a="1"/>
  <c r="M2261" s="1"/>
  <c r="M2262" a="1"/>
  <c r="M2262" s="1"/>
  <c r="M2263" a="1"/>
  <c r="M2263" s="1"/>
  <c r="M2264" a="1"/>
  <c r="M2264" s="1"/>
  <c r="M2265" a="1"/>
  <c r="M2265" s="1"/>
  <c r="M2266" a="1"/>
  <c r="M2266" s="1"/>
  <c r="M2267" a="1"/>
  <c r="M2267" s="1"/>
  <c r="M2268" a="1"/>
  <c r="M2268" s="1"/>
  <c r="M2269" a="1"/>
  <c r="M2269" s="1"/>
  <c r="M2270" a="1"/>
  <c r="M2270" s="1"/>
  <c r="M2271" a="1"/>
  <c r="M2271" s="1"/>
  <c r="M2272" a="1"/>
  <c r="M2272" s="1"/>
  <c r="M2273" a="1"/>
  <c r="M2273" s="1"/>
  <c r="M2274" a="1"/>
  <c r="M2274" s="1"/>
  <c r="M2275" a="1"/>
  <c r="M2275" s="1"/>
  <c r="M2276" a="1"/>
  <c r="M2276" s="1"/>
  <c r="M2277" a="1"/>
  <c r="M2277" s="1"/>
  <c r="M2278" a="1"/>
  <c r="M2278" s="1"/>
  <c r="M2279" a="1"/>
  <c r="M2279" s="1"/>
  <c r="M2280" a="1"/>
  <c r="M2280" s="1"/>
  <c r="M2281" a="1"/>
  <c r="M2281" s="1"/>
  <c r="M2282" a="1"/>
  <c r="M2282" s="1"/>
  <c r="M2283" a="1"/>
  <c r="M2283" s="1"/>
  <c r="M2284" a="1"/>
  <c r="M2284" s="1"/>
  <c r="M2285" a="1"/>
  <c r="M2285" s="1"/>
  <c r="M2286" a="1"/>
  <c r="M2286" s="1"/>
  <c r="M2287" a="1"/>
  <c r="M2287" s="1"/>
  <c r="M2288" a="1"/>
  <c r="M2288" s="1"/>
  <c r="M2289" a="1"/>
  <c r="M2289" s="1"/>
  <c r="M2290" a="1"/>
  <c r="M2290" s="1"/>
  <c r="M2291" a="1"/>
  <c r="M2291" s="1"/>
  <c r="M2292" a="1"/>
  <c r="M2292" s="1"/>
  <c r="M2293" a="1"/>
  <c r="M2293" s="1"/>
  <c r="M2294" a="1"/>
  <c r="M2294" s="1"/>
  <c r="M2295" a="1"/>
  <c r="M2295" s="1"/>
  <c r="M2296" a="1"/>
  <c r="M2296" s="1"/>
  <c r="M2297" a="1"/>
  <c r="M2297" s="1"/>
  <c r="M2298" a="1"/>
  <c r="M2298" s="1"/>
  <c r="M2299" a="1"/>
  <c r="M2299" s="1"/>
  <c r="M2300" a="1"/>
  <c r="M2300" s="1"/>
  <c r="M2301" a="1"/>
  <c r="M2301" s="1"/>
  <c r="M2302" a="1"/>
  <c r="M2302" s="1"/>
  <c r="M2303" a="1"/>
  <c r="M2303" s="1"/>
  <c r="M2304" a="1"/>
  <c r="M2304" s="1"/>
  <c r="M2305" a="1"/>
  <c r="M2305" s="1"/>
  <c r="M2306" a="1"/>
  <c r="M2306" s="1"/>
  <c r="M2307" a="1"/>
  <c r="M2307" s="1"/>
  <c r="M2308" a="1"/>
  <c r="M2308" s="1"/>
  <c r="M2309" a="1"/>
  <c r="M2309" s="1"/>
  <c r="M2310" a="1"/>
  <c r="M2310" s="1"/>
  <c r="M2311" a="1"/>
  <c r="M2311" s="1"/>
  <c r="M2312" a="1"/>
  <c r="M2312" s="1"/>
  <c r="M2313" a="1"/>
  <c r="M2313" s="1"/>
  <c r="M2314" a="1"/>
  <c r="M2314" s="1"/>
  <c r="M2315" a="1"/>
  <c r="M2315" s="1"/>
  <c r="M2316" a="1"/>
  <c r="M2316" s="1"/>
  <c r="M2317" a="1"/>
  <c r="M2317" s="1"/>
  <c r="M2318" a="1"/>
  <c r="M2318" s="1"/>
  <c r="M2319" a="1"/>
  <c r="M2319" s="1"/>
  <c r="M2320" a="1"/>
  <c r="M2320" s="1"/>
  <c r="M2321" a="1"/>
  <c r="M2321" s="1"/>
  <c r="M2322" a="1"/>
  <c r="M2322" s="1"/>
  <c r="M2323" a="1"/>
  <c r="M2323" s="1"/>
  <c r="M2324" a="1"/>
  <c r="M2324" s="1"/>
  <c r="M2325" a="1"/>
  <c r="M2325" s="1"/>
  <c r="M2326" a="1"/>
  <c r="M2326" s="1"/>
  <c r="M2327" a="1"/>
  <c r="M2327" s="1"/>
  <c r="M2328" a="1"/>
  <c r="M2328" s="1"/>
  <c r="M2329" a="1"/>
  <c r="M2329" s="1"/>
  <c r="M2330" a="1"/>
  <c r="M2330" s="1"/>
  <c r="M2331" a="1"/>
  <c r="M2331" s="1"/>
  <c r="M2332" a="1"/>
  <c r="M2332" s="1"/>
  <c r="M2333" a="1"/>
  <c r="M2333" s="1"/>
  <c r="M2334" a="1"/>
  <c r="M2334" s="1"/>
  <c r="M2335" a="1"/>
  <c r="M2335" s="1"/>
  <c r="M2336" a="1"/>
  <c r="M2336" s="1"/>
  <c r="M2337" a="1"/>
  <c r="M2337" s="1"/>
  <c r="M2338" a="1"/>
  <c r="M2338" s="1"/>
  <c r="M2339" a="1"/>
  <c r="M2339" s="1"/>
  <c r="M2340" a="1"/>
  <c r="M2340" s="1"/>
  <c r="M2341" a="1"/>
  <c r="M2341" s="1"/>
  <c r="M2342" a="1"/>
  <c r="M2342" s="1"/>
  <c r="M2343" a="1"/>
  <c r="M2343" s="1"/>
  <c r="M2344" a="1"/>
  <c r="M2344" s="1"/>
  <c r="M2345" a="1"/>
  <c r="M2345" s="1"/>
  <c r="M2346" a="1"/>
  <c r="M2346" s="1"/>
  <c r="M2347" a="1"/>
  <c r="M2347" s="1"/>
  <c r="M2348" a="1"/>
  <c r="M2348" s="1"/>
  <c r="M2349" a="1"/>
  <c r="M2349" s="1"/>
  <c r="M2350" a="1"/>
  <c r="M2350" s="1"/>
  <c r="M2351" a="1"/>
  <c r="M2351" s="1"/>
  <c r="M2352" a="1"/>
  <c r="M2352" s="1"/>
  <c r="M2353" a="1"/>
  <c r="M2353" s="1"/>
  <c r="M2354" a="1"/>
  <c r="M2354" s="1"/>
  <c r="M2355" a="1"/>
  <c r="M2355" s="1"/>
  <c r="M2356" a="1"/>
  <c r="M2356" s="1"/>
  <c r="M2357" a="1"/>
  <c r="M2357" s="1"/>
  <c r="M2358" a="1"/>
  <c r="M2358" s="1"/>
  <c r="M2359" a="1"/>
  <c r="M2359" s="1"/>
  <c r="M2360" a="1"/>
  <c r="M2360" s="1"/>
  <c r="M2361" a="1"/>
  <c r="M2361" s="1"/>
  <c r="M2362" a="1"/>
  <c r="M2362" s="1"/>
  <c r="M2363" a="1"/>
  <c r="M2363" s="1"/>
  <c r="M2364" a="1"/>
  <c r="M2364" s="1"/>
  <c r="M2365" a="1"/>
  <c r="M2365" s="1"/>
  <c r="M2366" a="1"/>
  <c r="M2366" s="1"/>
  <c r="M2367" a="1"/>
  <c r="M2367" s="1"/>
  <c r="M2368" a="1"/>
  <c r="M2368" s="1"/>
  <c r="M2369" a="1"/>
  <c r="M2369" s="1"/>
  <c r="M2370" a="1"/>
  <c r="M2370" s="1"/>
  <c r="M2371" a="1"/>
  <c r="M2371" s="1"/>
  <c r="M2372" a="1"/>
  <c r="M2372" s="1"/>
  <c r="M2373" a="1"/>
  <c r="M2373" s="1"/>
  <c r="M2374" a="1"/>
  <c r="M2374" s="1"/>
  <c r="M2375" a="1"/>
  <c r="M2375" s="1"/>
  <c r="M2376" a="1"/>
  <c r="M2376" s="1"/>
  <c r="M2377" a="1"/>
  <c r="M2377" s="1"/>
  <c r="M2378" a="1"/>
  <c r="M2378" s="1"/>
  <c r="M2379" a="1"/>
  <c r="M2379" s="1"/>
  <c r="M2380" a="1"/>
  <c r="M2380" s="1"/>
  <c r="M2381" a="1"/>
  <c r="M2381" s="1"/>
  <c r="M2382" a="1"/>
  <c r="M2382" s="1"/>
  <c r="M2383" a="1"/>
  <c r="M2383" s="1"/>
  <c r="M2384" a="1"/>
  <c r="M2384" s="1"/>
  <c r="M2385" a="1"/>
  <c r="M2385" s="1"/>
  <c r="M2386" a="1"/>
  <c r="M2386" s="1"/>
  <c r="M2387" a="1"/>
  <c r="M2387" s="1"/>
  <c r="M2388" a="1"/>
  <c r="M2388" s="1"/>
  <c r="M2389" a="1"/>
  <c r="M2389" s="1"/>
  <c r="M2390" a="1"/>
  <c r="M2390" s="1"/>
  <c r="M2391" a="1"/>
  <c r="M2391" s="1"/>
  <c r="M2392" a="1"/>
  <c r="M2392" s="1"/>
  <c r="M2393" a="1"/>
  <c r="M2393" s="1"/>
  <c r="M2394" a="1"/>
  <c r="M2394" s="1"/>
  <c r="M2395" a="1"/>
  <c r="M2395" s="1"/>
  <c r="M2396" a="1"/>
  <c r="M2396" s="1"/>
  <c r="M2397" a="1"/>
  <c r="M2397" s="1"/>
  <c r="M2398" a="1"/>
  <c r="M2398" s="1"/>
  <c r="M2399" a="1"/>
  <c r="M2399" s="1"/>
  <c r="M2400" a="1"/>
  <c r="M2400" s="1"/>
  <c r="M2401" a="1"/>
  <c r="M2401" s="1"/>
  <c r="M2402" a="1"/>
  <c r="M2402" s="1"/>
  <c r="M2403" a="1"/>
  <c r="M2403" s="1"/>
  <c r="M2404" a="1"/>
  <c r="M2404" s="1"/>
  <c r="M2405" a="1"/>
  <c r="M2405" s="1"/>
  <c r="M2406" a="1"/>
  <c r="M2406" s="1"/>
  <c r="M2407" a="1"/>
  <c r="M2407" s="1"/>
  <c r="M2408" a="1"/>
  <c r="M2408" s="1"/>
  <c r="M2409" a="1"/>
  <c r="M2409" s="1"/>
  <c r="M2410" a="1"/>
  <c r="M2410" s="1"/>
  <c r="M2411" a="1"/>
  <c r="M2411" s="1"/>
  <c r="M2412" a="1"/>
  <c r="M2412" s="1"/>
  <c r="M2413" a="1"/>
  <c r="M2413" s="1"/>
  <c r="M2414" a="1"/>
  <c r="M2414" s="1"/>
  <c r="M2415" a="1"/>
  <c r="M2415" s="1"/>
  <c r="M2416" a="1"/>
  <c r="M2416" s="1"/>
  <c r="M2417" a="1"/>
  <c r="M2417" s="1"/>
  <c r="M2418" a="1"/>
  <c r="M2418" s="1"/>
  <c r="M2419" a="1"/>
  <c r="M2419" s="1"/>
  <c r="M2420" a="1"/>
  <c r="M2420" s="1"/>
  <c r="M2421" a="1"/>
  <c r="M2421" s="1"/>
  <c r="M2422" a="1"/>
  <c r="M2422" s="1"/>
  <c r="M2423" a="1"/>
  <c r="M2423" s="1"/>
  <c r="M2424" a="1"/>
  <c r="M2424" s="1"/>
  <c r="M2425" a="1"/>
  <c r="M2425" s="1"/>
  <c r="M2426" a="1"/>
  <c r="M2426" s="1"/>
  <c r="M2427" a="1"/>
  <c r="M2427" s="1"/>
  <c r="M2428" a="1"/>
  <c r="M2428" s="1"/>
  <c r="M2429" a="1"/>
  <c r="M2429" s="1"/>
  <c r="M2430" a="1"/>
  <c r="M2430" s="1"/>
  <c r="M2431" a="1"/>
  <c r="M2431" s="1"/>
  <c r="M2432" a="1"/>
  <c r="M2432" s="1"/>
  <c r="M2433" a="1"/>
  <c r="M2433" s="1"/>
  <c r="M2434" a="1"/>
  <c r="M2434" s="1"/>
  <c r="M2435" a="1"/>
  <c r="M2435" s="1"/>
  <c r="M2436" a="1"/>
  <c r="M2436" s="1"/>
  <c r="M2437" a="1"/>
  <c r="M2437" s="1"/>
  <c r="M2438" a="1"/>
  <c r="M2438" s="1"/>
  <c r="M2439" a="1"/>
  <c r="M2439" s="1"/>
  <c r="M2440" a="1"/>
  <c r="M2440" s="1"/>
  <c r="M2441" a="1"/>
  <c r="M2441" s="1"/>
  <c r="M2442" a="1"/>
  <c r="M2442" s="1"/>
  <c r="M2443" a="1"/>
  <c r="M2443" s="1"/>
  <c r="M2444" a="1"/>
  <c r="M2444" s="1"/>
  <c r="M2445" a="1"/>
  <c r="M2445" s="1"/>
  <c r="M2446" a="1"/>
  <c r="M2446" s="1"/>
  <c r="M2447" a="1"/>
  <c r="M2447" s="1"/>
  <c r="M2448" a="1"/>
  <c r="M2448" s="1"/>
  <c r="M2449" a="1"/>
  <c r="M2449" s="1"/>
  <c r="M2450" a="1"/>
  <c r="M2450" s="1"/>
  <c r="M2451" a="1"/>
  <c r="M2451" s="1"/>
  <c r="M2452" a="1"/>
  <c r="M2452" s="1"/>
  <c r="M2453" a="1"/>
  <c r="M2453" s="1"/>
  <c r="M2454" a="1"/>
  <c r="M2454" s="1"/>
  <c r="M2455" a="1"/>
  <c r="M2455" s="1"/>
  <c r="M2456" a="1"/>
  <c r="M2456" s="1"/>
  <c r="M2457" a="1"/>
  <c r="M2457" s="1"/>
  <c r="M2458" a="1"/>
  <c r="M2458" s="1"/>
  <c r="M2459" a="1"/>
  <c r="M2459" s="1"/>
  <c r="M2460" a="1"/>
  <c r="M2460" s="1"/>
  <c r="M2461" a="1"/>
  <c r="M2461" s="1"/>
  <c r="M2462" a="1"/>
  <c r="M2462" s="1"/>
  <c r="M2463" a="1"/>
  <c r="M2463" s="1"/>
  <c r="M2464" a="1"/>
  <c r="M2464" s="1"/>
  <c r="M2465" a="1"/>
  <c r="M2465" s="1"/>
  <c r="M2466" a="1"/>
  <c r="M2466" s="1"/>
  <c r="M2467" a="1"/>
  <c r="M2467" s="1"/>
  <c r="M2468" a="1"/>
  <c r="M2468" s="1"/>
  <c r="M2469" a="1"/>
  <c r="M2469" s="1"/>
  <c r="M2470" a="1"/>
  <c r="M2470" s="1"/>
  <c r="M2471" a="1"/>
  <c r="M2471" s="1"/>
  <c r="M2472" a="1"/>
  <c r="M2472" s="1"/>
  <c r="M2473" a="1"/>
  <c r="M2473" s="1"/>
  <c r="M2474" a="1"/>
  <c r="M2474" s="1"/>
  <c r="M2475" a="1"/>
  <c r="M2475" s="1"/>
  <c r="M2476" a="1"/>
  <c r="M2476" s="1"/>
  <c r="M2477" a="1"/>
  <c r="M2477" s="1"/>
  <c r="M2478" a="1"/>
  <c r="M2478" s="1"/>
  <c r="M2479" a="1"/>
  <c r="M2479" s="1"/>
  <c r="M2480" a="1"/>
  <c r="M2480" s="1"/>
  <c r="M2481" a="1"/>
  <c r="M2481" s="1"/>
  <c r="M2482" a="1"/>
  <c r="M2482" s="1"/>
  <c r="M2483" a="1"/>
  <c r="M2483" s="1"/>
  <c r="M2484" a="1"/>
  <c r="M2484" s="1"/>
  <c r="M2485" a="1"/>
  <c r="M2485" s="1"/>
  <c r="M2486" a="1"/>
  <c r="M2486" s="1"/>
  <c r="M2487" a="1"/>
  <c r="M2487" s="1"/>
  <c r="M2488" a="1"/>
  <c r="M2488" s="1"/>
  <c r="M2489" a="1"/>
  <c r="M2489" s="1"/>
  <c r="M2490" a="1"/>
  <c r="M2490" s="1"/>
  <c r="M2491" a="1"/>
  <c r="M2491" s="1"/>
  <c r="M2492" a="1"/>
  <c r="M2492" s="1"/>
  <c r="M2493" a="1"/>
  <c r="M2493" s="1"/>
  <c r="M2494" a="1"/>
  <c r="M2494" s="1"/>
  <c r="M2495" a="1"/>
  <c r="M2495" s="1"/>
  <c r="M2496" a="1"/>
  <c r="M2496" s="1"/>
  <c r="M2497" a="1"/>
  <c r="M2497" s="1"/>
  <c r="M2498" a="1"/>
  <c r="M2498" s="1"/>
  <c r="M2499" a="1"/>
  <c r="M2499" s="1"/>
  <c r="M2500" a="1"/>
  <c r="M2500" s="1"/>
  <c r="M2501" a="1"/>
  <c r="M2501" s="1"/>
  <c r="M2502" a="1"/>
  <c r="M2502" s="1"/>
  <c r="M2503" a="1"/>
  <c r="M2503" s="1"/>
  <c r="M2504" a="1"/>
  <c r="M2504" s="1"/>
  <c r="M2505" a="1"/>
  <c r="M2505" s="1"/>
  <c r="M2506" a="1"/>
  <c r="M2506" s="1"/>
  <c r="M2507" a="1"/>
  <c r="M2507" s="1"/>
  <c r="M2508" a="1"/>
  <c r="M2508" s="1"/>
  <c r="M2509" a="1"/>
  <c r="M2509" s="1"/>
  <c r="M2510" a="1"/>
  <c r="M2510" s="1"/>
  <c r="M2511" a="1"/>
  <c r="M2511" s="1"/>
  <c r="M2512" a="1"/>
  <c r="M2512" s="1"/>
  <c r="M2513" a="1"/>
  <c r="M2513" s="1"/>
  <c r="M2514" a="1"/>
  <c r="M2514" s="1"/>
  <c r="M2515" a="1"/>
  <c r="M2515" s="1"/>
  <c r="M2516" a="1"/>
  <c r="M2516" s="1"/>
  <c r="M2517" a="1"/>
  <c r="M2517" s="1"/>
  <c r="M2518" a="1"/>
  <c r="M2518" s="1"/>
  <c r="M2519" a="1"/>
  <c r="M2519" s="1"/>
  <c r="M2520" a="1"/>
  <c r="M2520" s="1"/>
  <c r="M2521" a="1"/>
  <c r="M2521" s="1"/>
  <c r="M2522" a="1"/>
  <c r="M2522" s="1"/>
  <c r="M2523" a="1"/>
  <c r="M2523" s="1"/>
  <c r="M2524" a="1"/>
  <c r="M2524" s="1"/>
  <c r="M2525" a="1"/>
  <c r="M2525" s="1"/>
  <c r="M2526" a="1"/>
  <c r="M2526" s="1"/>
  <c r="M2527" a="1"/>
  <c r="M2527" s="1"/>
  <c r="M2528" a="1"/>
  <c r="M2528" s="1"/>
  <c r="M2529" a="1"/>
  <c r="M2529" s="1"/>
  <c r="M2530" a="1"/>
  <c r="M2530" s="1"/>
  <c r="M2531" a="1"/>
  <c r="M2531" s="1"/>
  <c r="M2532" a="1"/>
  <c r="M2532" s="1"/>
  <c r="M2533" a="1"/>
  <c r="M2533" s="1"/>
  <c r="M2534" a="1"/>
  <c r="M2534" s="1"/>
  <c r="M2535" a="1"/>
  <c r="M2535" s="1"/>
  <c r="M2536" a="1"/>
  <c r="M2536" s="1"/>
  <c r="M2537" a="1"/>
  <c r="M2537" s="1"/>
  <c r="M2538" a="1"/>
  <c r="M2538" s="1"/>
  <c r="M2539" a="1"/>
  <c r="M2539" s="1"/>
  <c r="M2540" a="1"/>
  <c r="M2540" s="1"/>
  <c r="M2541" a="1"/>
  <c r="M2541" s="1"/>
  <c r="M2542" a="1"/>
  <c r="M2542" s="1"/>
  <c r="M2543" a="1"/>
  <c r="M2543" s="1"/>
  <c r="M2544" a="1"/>
  <c r="M2544" s="1"/>
  <c r="M2545" a="1"/>
  <c r="M2545" s="1"/>
  <c r="M2546" a="1"/>
  <c r="M2546" s="1"/>
  <c r="M2547" a="1"/>
  <c r="M2547" s="1"/>
  <c r="M2548" a="1"/>
  <c r="M2548" s="1"/>
  <c r="M2549" a="1"/>
  <c r="M2549" s="1"/>
  <c r="M2550" a="1"/>
  <c r="M2550" s="1"/>
  <c r="M2551" a="1"/>
  <c r="M2551" s="1"/>
  <c r="M2552" a="1"/>
  <c r="M2552" s="1"/>
  <c r="M2553" a="1"/>
  <c r="M2553" s="1"/>
  <c r="M2554" a="1"/>
  <c r="M2554" s="1"/>
  <c r="M2555" a="1"/>
  <c r="M2555" s="1"/>
  <c r="M2556" a="1"/>
  <c r="M2556" s="1"/>
  <c r="M2557" a="1"/>
  <c r="M2557" s="1"/>
  <c r="M2558" a="1"/>
  <c r="M2558" s="1"/>
  <c r="M2559" a="1"/>
  <c r="M2559" s="1"/>
  <c r="M2560" a="1"/>
  <c r="M2560" s="1"/>
  <c r="M2561" a="1"/>
  <c r="M2561" s="1"/>
  <c r="M2562" a="1"/>
  <c r="M2562" s="1"/>
  <c r="M2563" a="1"/>
  <c r="M2563" s="1"/>
  <c r="M2564" a="1"/>
  <c r="M2564" s="1"/>
  <c r="M2565" a="1"/>
  <c r="M2565" s="1"/>
  <c r="M2566" a="1"/>
  <c r="M2566" s="1"/>
  <c r="M2567" a="1"/>
  <c r="M2567" s="1"/>
  <c r="M2568" a="1"/>
  <c r="M2568" s="1"/>
  <c r="M2569" a="1"/>
  <c r="M2569" s="1"/>
  <c r="M2570" a="1"/>
  <c r="M2570" s="1"/>
  <c r="M2571" a="1"/>
  <c r="M2571" s="1"/>
  <c r="M2572" a="1"/>
  <c r="M2572" s="1"/>
  <c r="M2573" a="1"/>
  <c r="M2573" s="1"/>
  <c r="M2574" a="1"/>
  <c r="M2574" s="1"/>
  <c r="M2575" a="1"/>
  <c r="M2575" s="1"/>
  <c r="M2576" a="1"/>
  <c r="M2576" s="1"/>
  <c r="M2577" a="1"/>
  <c r="M2577" s="1"/>
  <c r="M2578" a="1"/>
  <c r="M2578" s="1"/>
  <c r="M2579" a="1"/>
  <c r="M2579" s="1"/>
  <c r="M2580" a="1"/>
  <c r="M2580" s="1"/>
  <c r="M2581" a="1"/>
  <c r="M2581" s="1"/>
  <c r="M2582" a="1"/>
  <c r="M2582" s="1"/>
  <c r="M2583" a="1"/>
  <c r="M2583" s="1"/>
  <c r="M2584" a="1"/>
  <c r="M2584" s="1"/>
  <c r="M2585" a="1"/>
  <c r="M2585" s="1"/>
  <c r="M2586" a="1"/>
  <c r="M2586" s="1"/>
  <c r="M2587" a="1"/>
  <c r="M2587" s="1"/>
  <c r="M2588" a="1"/>
  <c r="M2588" s="1"/>
  <c r="M2589" a="1"/>
  <c r="M2589" s="1"/>
  <c r="M2590" a="1"/>
  <c r="M2590" s="1"/>
  <c r="M2591" a="1"/>
  <c r="M2591" s="1"/>
  <c r="M2592" a="1"/>
  <c r="M2592" s="1"/>
  <c r="M2593" a="1"/>
  <c r="M2593" s="1"/>
  <c r="M2594" a="1"/>
  <c r="M2594" s="1"/>
  <c r="M2595" a="1"/>
  <c r="M2595" s="1"/>
  <c r="M2596" a="1"/>
  <c r="M2596" s="1"/>
  <c r="M2597" a="1"/>
  <c r="M2597" s="1"/>
  <c r="M2598" a="1"/>
  <c r="M2598" s="1"/>
  <c r="M2599" a="1"/>
  <c r="M2599" s="1"/>
  <c r="M2600" a="1"/>
  <c r="M2600" s="1"/>
  <c r="M2601" a="1"/>
  <c r="M2601" s="1"/>
  <c r="M2602" a="1"/>
  <c r="M2602" s="1"/>
  <c r="M2603" a="1"/>
  <c r="M2603" s="1"/>
  <c r="M2604" a="1"/>
  <c r="M2604" s="1"/>
  <c r="M2605" a="1"/>
  <c r="M2605" s="1"/>
  <c r="M2606" a="1"/>
  <c r="M2606" s="1"/>
  <c r="M2607" a="1"/>
  <c r="M2607" s="1"/>
  <c r="M2608" a="1"/>
  <c r="M2608" s="1"/>
  <c r="M2609" a="1"/>
  <c r="M2609" s="1"/>
  <c r="M2610" a="1"/>
  <c r="M2610" s="1"/>
  <c r="M2611" a="1"/>
  <c r="M2611" s="1"/>
  <c r="M2612" a="1"/>
  <c r="M2612" s="1"/>
  <c r="M2613" a="1"/>
  <c r="M2613" s="1"/>
  <c r="M2614" a="1"/>
  <c r="M2614" s="1"/>
  <c r="M2615" a="1"/>
  <c r="M2615" s="1"/>
  <c r="M2616" a="1"/>
  <c r="M2616" s="1"/>
  <c r="M2617" a="1"/>
  <c r="M2617" s="1"/>
  <c r="M2618" a="1"/>
  <c r="M2618" s="1"/>
  <c r="M2619" a="1"/>
  <c r="M2619" s="1"/>
  <c r="M2620" a="1"/>
  <c r="M2620" s="1"/>
  <c r="M2621" a="1"/>
  <c r="M2621" s="1"/>
  <c r="M2622" a="1"/>
  <c r="M2622" s="1"/>
  <c r="M2623" a="1"/>
  <c r="M2623" s="1"/>
  <c r="M2624" a="1"/>
  <c r="M2624" s="1"/>
  <c r="M2625" a="1"/>
  <c r="M2625" s="1"/>
  <c r="M2626" a="1"/>
  <c r="M2626" s="1"/>
  <c r="M2627" a="1"/>
  <c r="M2627" s="1"/>
  <c r="M2628" a="1"/>
  <c r="M2628" s="1"/>
  <c r="M2629" a="1"/>
  <c r="M2629" s="1"/>
  <c r="M2630" a="1"/>
  <c r="M2630" s="1"/>
  <c r="M2631" a="1"/>
  <c r="M2631" s="1"/>
  <c r="M2632" a="1"/>
  <c r="M2632" s="1"/>
  <c r="M2633" a="1"/>
  <c r="M2633" s="1"/>
  <c r="M2634" a="1"/>
  <c r="M2634" s="1"/>
  <c r="M2635" a="1"/>
  <c r="M2635" s="1"/>
  <c r="M2636" a="1"/>
  <c r="M2636" s="1"/>
  <c r="M2637" a="1"/>
  <c r="M2637" s="1"/>
  <c r="M2638" a="1"/>
  <c r="M2638" s="1"/>
  <c r="M2639" a="1"/>
  <c r="M2639" s="1"/>
  <c r="M2640" a="1"/>
  <c r="M2640" s="1"/>
  <c r="M2641" a="1"/>
  <c r="M2641" s="1"/>
  <c r="M2642" a="1"/>
  <c r="M2642" s="1"/>
  <c r="M2643" a="1"/>
  <c r="M2643" s="1"/>
  <c r="M2644" a="1"/>
  <c r="M2644" s="1"/>
  <c r="M2645" a="1"/>
  <c r="M2645" s="1"/>
  <c r="M2646" a="1"/>
  <c r="M2646" s="1"/>
  <c r="M2647" a="1"/>
  <c r="M2647" s="1"/>
  <c r="M2648" a="1"/>
  <c r="M2648" s="1"/>
  <c r="M2649" a="1"/>
  <c r="M2649" s="1"/>
  <c r="M2650" a="1"/>
  <c r="M2650" s="1"/>
  <c r="M2651" a="1"/>
  <c r="M2651" s="1"/>
  <c r="M2652" a="1"/>
  <c r="M2652" s="1"/>
  <c r="M2653" a="1"/>
  <c r="M2653" s="1"/>
  <c r="M2654" a="1"/>
  <c r="M2654" s="1"/>
  <c r="M2655" a="1"/>
  <c r="M2655" s="1"/>
  <c r="M2656" a="1"/>
  <c r="M2656" s="1"/>
  <c r="M2657" a="1"/>
  <c r="M2657" s="1"/>
  <c r="M2658" a="1"/>
  <c r="M2658" s="1"/>
  <c r="M2659" a="1"/>
  <c r="M2659" s="1"/>
  <c r="M2660" a="1"/>
  <c r="M2660" s="1"/>
  <c r="M2661" a="1"/>
  <c r="M2661" s="1"/>
  <c r="M2662" a="1"/>
  <c r="M2662" s="1"/>
  <c r="M2663" a="1"/>
  <c r="M2663" s="1"/>
  <c r="M2664" a="1"/>
  <c r="M2664" s="1"/>
  <c r="M2665" a="1"/>
  <c r="M2665" s="1"/>
  <c r="M2666" a="1"/>
  <c r="M2666" s="1"/>
  <c r="M2667" a="1"/>
  <c r="M2667" s="1"/>
  <c r="M2668" a="1"/>
  <c r="M2668" s="1"/>
  <c r="M2669" a="1"/>
  <c r="M2669" s="1"/>
  <c r="M2670" a="1"/>
  <c r="M2670" s="1"/>
  <c r="M2671" a="1"/>
  <c r="M2671" s="1"/>
  <c r="M2672" a="1"/>
  <c r="M2672" s="1"/>
  <c r="M2673" a="1"/>
  <c r="M2673" s="1"/>
  <c r="M2674" a="1"/>
  <c r="M2674" s="1"/>
  <c r="M2675" a="1"/>
  <c r="M2675" s="1"/>
  <c r="M2676" a="1"/>
  <c r="M2676" s="1"/>
  <c r="M2677" a="1"/>
  <c r="M2677" s="1"/>
  <c r="M2678" a="1"/>
  <c r="M2678" s="1"/>
  <c r="M2679" a="1"/>
  <c r="M2679" s="1"/>
  <c r="M2680" a="1"/>
  <c r="M2680" s="1"/>
  <c r="M2681" a="1"/>
  <c r="M2681" s="1"/>
  <c r="M2682" a="1"/>
  <c r="M2682" s="1"/>
  <c r="M2683" a="1"/>
  <c r="M2683" s="1"/>
  <c r="M2684" a="1"/>
  <c r="M2684" s="1"/>
  <c r="M2685" a="1"/>
  <c r="M2685" s="1"/>
  <c r="M2686" a="1"/>
  <c r="M2686" s="1"/>
  <c r="M2687" a="1"/>
  <c r="M2687" s="1"/>
  <c r="M2688" a="1"/>
  <c r="M2688" s="1"/>
  <c r="M2689" a="1"/>
  <c r="M2689" s="1"/>
  <c r="M2690" a="1"/>
  <c r="M2690" s="1"/>
  <c r="M2691" a="1"/>
  <c r="M2691" s="1"/>
  <c r="M2692" a="1"/>
  <c r="M2692" s="1"/>
  <c r="M2693" a="1"/>
  <c r="M2693" s="1"/>
  <c r="M2694" a="1"/>
  <c r="M2694" s="1"/>
  <c r="M2695" a="1"/>
  <c r="M2695" s="1"/>
  <c r="M2696" a="1"/>
  <c r="M2696" s="1"/>
  <c r="M2697" a="1"/>
  <c r="M2697" s="1"/>
  <c r="M2698" a="1"/>
  <c r="M2698" s="1"/>
  <c r="M2699" a="1"/>
  <c r="M2699" s="1"/>
  <c r="M2700" a="1"/>
  <c r="M2700" s="1"/>
  <c r="M2701" a="1"/>
  <c r="M2701" s="1"/>
  <c r="M2702" a="1"/>
  <c r="M2702" s="1"/>
  <c r="M2703" a="1"/>
  <c r="M2703" s="1"/>
  <c r="M2704" a="1"/>
  <c r="M2704" s="1"/>
  <c r="M2705" a="1"/>
  <c r="M2705" s="1"/>
  <c r="M2706" a="1"/>
  <c r="M2706" s="1"/>
  <c r="M2707" a="1"/>
  <c r="M2707" s="1"/>
  <c r="M2708" a="1"/>
  <c r="M2708" s="1"/>
  <c r="M2709" a="1"/>
  <c r="M2709" s="1"/>
  <c r="M2710" a="1"/>
  <c r="M2710" s="1"/>
  <c r="M2711" a="1"/>
  <c r="M2711" s="1"/>
  <c r="M2712" a="1"/>
  <c r="M2712" s="1"/>
  <c r="M2713" a="1"/>
  <c r="M2713" s="1"/>
  <c r="M2714" a="1"/>
  <c r="M2714" s="1"/>
  <c r="M2715" a="1"/>
  <c r="M2715" s="1"/>
  <c r="M2716" a="1"/>
  <c r="M2716" s="1"/>
  <c r="M2717" a="1"/>
  <c r="M2717" s="1"/>
  <c r="M2718" a="1"/>
  <c r="M2718" s="1"/>
  <c r="M2719" a="1"/>
  <c r="M2719" s="1"/>
  <c r="M2720" a="1"/>
  <c r="M2720" s="1"/>
  <c r="M2721" a="1"/>
  <c r="M2721" s="1"/>
  <c r="M2722" a="1"/>
  <c r="M2722" s="1"/>
  <c r="M2723" a="1"/>
  <c r="M2723" s="1"/>
  <c r="M2724" a="1"/>
  <c r="M2724" s="1"/>
  <c r="M2725" a="1"/>
  <c r="M2725" s="1"/>
  <c r="M2726" a="1"/>
  <c r="M2726" s="1"/>
  <c r="M2727" a="1"/>
  <c r="M2727" s="1"/>
  <c r="M2728" a="1"/>
  <c r="M2728" s="1"/>
  <c r="M2729" a="1"/>
  <c r="M2729" s="1"/>
  <c r="M2730" a="1"/>
  <c r="M2730" s="1"/>
  <c r="M2731" a="1"/>
  <c r="M2731" s="1"/>
  <c r="M2732" a="1"/>
  <c r="M2732" s="1"/>
  <c r="M2733" a="1"/>
  <c r="M2733" s="1"/>
  <c r="M2734" a="1"/>
  <c r="M2734" s="1"/>
  <c r="M2735" a="1"/>
  <c r="M2735" s="1"/>
  <c r="M2736" a="1"/>
  <c r="M2736" s="1"/>
  <c r="M2737" a="1"/>
  <c r="M2737" s="1"/>
  <c r="M2738" a="1"/>
  <c r="M2738" s="1"/>
  <c r="M2739" a="1"/>
  <c r="M2739" s="1"/>
  <c r="M2740" a="1"/>
  <c r="M2740" s="1"/>
  <c r="M2741" a="1"/>
  <c r="M2741" s="1"/>
  <c r="M2742" a="1"/>
  <c r="M2742" s="1"/>
  <c r="M2743" a="1"/>
  <c r="M2743" s="1"/>
  <c r="M2744" a="1"/>
  <c r="M2744" s="1"/>
  <c r="M2745" a="1"/>
  <c r="M2745" s="1"/>
  <c r="M2746" a="1"/>
  <c r="M2746" s="1"/>
  <c r="M2747" a="1"/>
  <c r="M2747" s="1"/>
  <c r="M2748" a="1"/>
  <c r="M2748" s="1"/>
  <c r="M2749" a="1"/>
  <c r="M2749" s="1"/>
  <c r="M2750" a="1"/>
  <c r="M2750" s="1"/>
  <c r="M2751" a="1"/>
  <c r="M2751" s="1"/>
  <c r="M2752" a="1"/>
  <c r="M2752" s="1"/>
  <c r="M2753" a="1"/>
  <c r="M2753" s="1"/>
  <c r="M2754" a="1"/>
  <c r="M2754" s="1"/>
  <c r="M2755" a="1"/>
  <c r="M2755" s="1"/>
  <c r="M2756" a="1"/>
  <c r="M2756" s="1"/>
  <c r="M2757" a="1"/>
  <c r="M2757" s="1"/>
  <c r="M2758" a="1"/>
  <c r="M2758" s="1"/>
  <c r="M2759" a="1"/>
  <c r="M2759" s="1"/>
  <c r="M2760" a="1"/>
  <c r="M2760" s="1"/>
  <c r="M2761" a="1"/>
  <c r="M2761" s="1"/>
  <c r="M2762" a="1"/>
  <c r="M2762" s="1"/>
  <c r="M2763" a="1"/>
  <c r="M2763" s="1"/>
  <c r="M2764" a="1"/>
  <c r="M2764" s="1"/>
  <c r="M2765" a="1"/>
  <c r="M2765" s="1"/>
  <c r="M2766" a="1"/>
  <c r="M2766" s="1"/>
  <c r="M2767" a="1"/>
  <c r="M2767" s="1"/>
  <c r="M2768" a="1"/>
  <c r="M2768" s="1"/>
  <c r="M2769" a="1"/>
  <c r="M2769" s="1"/>
  <c r="M2770" a="1"/>
  <c r="M2770" s="1"/>
  <c r="M2771" a="1"/>
  <c r="M2771" s="1"/>
  <c r="M2772" a="1"/>
  <c r="M2772" s="1"/>
  <c r="M2773" a="1"/>
  <c r="M2773" s="1"/>
  <c r="M2774" a="1"/>
  <c r="M2774" s="1"/>
  <c r="M2775" a="1"/>
  <c r="M2775" s="1"/>
  <c r="M2776" a="1"/>
  <c r="M2776" s="1"/>
  <c r="M2777" a="1"/>
  <c r="M2777" s="1"/>
  <c r="M2778" a="1"/>
  <c r="M2778" s="1"/>
  <c r="M2779" a="1"/>
  <c r="M2779" s="1"/>
  <c r="M2780" a="1"/>
  <c r="M2780" s="1"/>
  <c r="M2781" a="1"/>
  <c r="M2781" s="1"/>
  <c r="M2782" a="1"/>
  <c r="M2782" s="1"/>
  <c r="M2783" a="1"/>
  <c r="M2783" s="1"/>
  <c r="M2784" a="1"/>
  <c r="M2784" s="1"/>
  <c r="M2785" a="1"/>
  <c r="M2785" s="1"/>
  <c r="M2786" a="1"/>
  <c r="M2786" s="1"/>
  <c r="M2787" a="1"/>
  <c r="M2787" s="1"/>
  <c r="M2788" a="1"/>
  <c r="M2788" s="1"/>
  <c r="M2789" a="1"/>
  <c r="M2789" s="1"/>
  <c r="M2790" a="1"/>
  <c r="M2790" s="1"/>
  <c r="M2791" a="1"/>
  <c r="M2791" s="1"/>
  <c r="M2792" a="1"/>
  <c r="M2792" s="1"/>
  <c r="M2793" a="1"/>
  <c r="M2793" s="1"/>
  <c r="M2794" a="1"/>
  <c r="M2794" s="1"/>
  <c r="M2795" a="1"/>
  <c r="M2795" s="1"/>
  <c r="M2796" a="1"/>
  <c r="M2796" s="1"/>
  <c r="M2797" a="1"/>
  <c r="M2797" s="1"/>
  <c r="M2798" a="1"/>
  <c r="M2798" s="1"/>
  <c r="M2799" a="1"/>
  <c r="M2799" s="1"/>
  <c r="M2800" a="1"/>
  <c r="M2800" s="1"/>
  <c r="M2801" a="1"/>
  <c r="M2801" s="1"/>
  <c r="M2802" a="1"/>
  <c r="M2802" s="1"/>
  <c r="M2803" a="1"/>
  <c r="M2803" s="1"/>
  <c r="M2804" a="1"/>
  <c r="M2804" s="1"/>
  <c r="M2805" a="1"/>
  <c r="M2805" s="1"/>
  <c r="M2806" a="1"/>
  <c r="M2806" s="1"/>
  <c r="M2807" a="1"/>
  <c r="M2807" s="1"/>
  <c r="M2808" a="1"/>
  <c r="M2808" s="1"/>
  <c r="M2809" a="1"/>
  <c r="M2809" s="1"/>
  <c r="M2810" a="1"/>
  <c r="M2810" s="1"/>
  <c r="M2811" a="1"/>
  <c r="M2811" s="1"/>
  <c r="M2812" a="1"/>
  <c r="M2812" s="1"/>
  <c r="M2813" a="1"/>
  <c r="M2813" s="1"/>
  <c r="M2814" a="1"/>
  <c r="M2814" s="1"/>
  <c r="M2815" a="1"/>
  <c r="M2815" s="1"/>
  <c r="M2816" a="1"/>
  <c r="M2816" s="1"/>
  <c r="M2817" a="1"/>
  <c r="M2817" s="1"/>
  <c r="M2818" a="1"/>
  <c r="M2818" s="1"/>
  <c r="M2819" a="1"/>
  <c r="M2819" s="1"/>
  <c r="M2820" a="1"/>
  <c r="M2820" s="1"/>
  <c r="M2821" a="1"/>
  <c r="M2821" s="1"/>
  <c r="M2822" a="1"/>
  <c r="M2822" s="1"/>
  <c r="M2823" a="1"/>
  <c r="M2823" s="1"/>
  <c r="M2824" a="1"/>
  <c r="M2824" s="1"/>
  <c r="M2825" a="1"/>
  <c r="M2825" s="1"/>
  <c r="M2826" a="1"/>
  <c r="M2826" s="1"/>
  <c r="M2827" a="1"/>
  <c r="M2827" s="1"/>
  <c r="M2828" a="1"/>
  <c r="M2828" s="1"/>
  <c r="M2829" a="1"/>
  <c r="M2829" s="1"/>
  <c r="M2830" a="1"/>
  <c r="M2830" s="1"/>
  <c r="M2831" a="1"/>
  <c r="M2831" s="1"/>
  <c r="M2832" a="1"/>
  <c r="M2832" s="1"/>
  <c r="M2833" a="1"/>
  <c r="M2833" s="1"/>
  <c r="M2834" a="1"/>
  <c r="M2834" s="1"/>
  <c r="M2835" a="1"/>
  <c r="M2835" s="1"/>
  <c r="M2836" a="1"/>
  <c r="M2836" s="1"/>
  <c r="M2837" a="1"/>
  <c r="M2837" s="1"/>
  <c r="M2838" a="1"/>
  <c r="M2838" s="1"/>
  <c r="M2839" a="1"/>
  <c r="M2839" s="1"/>
  <c r="M2840" a="1"/>
  <c r="M2840" s="1"/>
  <c r="M2841" a="1"/>
  <c r="M2841" s="1"/>
  <c r="M2842" a="1"/>
  <c r="M2842" s="1"/>
  <c r="M2843" a="1"/>
  <c r="M2843" s="1"/>
  <c r="M2844" a="1"/>
  <c r="M2844" s="1"/>
  <c r="M2845" a="1"/>
  <c r="M2845" s="1"/>
  <c r="M2846" a="1"/>
  <c r="M2846" s="1"/>
  <c r="M2847" a="1"/>
  <c r="M2847" s="1"/>
  <c r="M2848" a="1"/>
  <c r="M2848" s="1"/>
  <c r="M2849" a="1"/>
  <c r="M2849" s="1"/>
  <c r="M2850" a="1"/>
  <c r="M2850" s="1"/>
  <c r="M2851" a="1"/>
  <c r="M2851" s="1"/>
  <c r="M2852" a="1"/>
  <c r="M2852" s="1"/>
  <c r="M2853" a="1"/>
  <c r="M2853" s="1"/>
  <c r="M2854" a="1"/>
  <c r="M2854" s="1"/>
  <c r="M2855" a="1"/>
  <c r="M2855" s="1"/>
  <c r="M2856" a="1"/>
  <c r="M2856" s="1"/>
  <c r="M2857" a="1"/>
  <c r="M2857" s="1"/>
  <c r="M2858" a="1"/>
  <c r="M2858" s="1"/>
  <c r="M2859" a="1"/>
  <c r="M2859" s="1"/>
  <c r="M2860" a="1"/>
  <c r="M2860" s="1"/>
  <c r="M2861" a="1"/>
  <c r="M2861" s="1"/>
  <c r="M2862" a="1"/>
  <c r="M2862" s="1"/>
  <c r="M2863" a="1"/>
  <c r="M2863" s="1"/>
  <c r="M2864" a="1"/>
  <c r="M2864" s="1"/>
  <c r="M2865" a="1"/>
  <c r="M2865" s="1"/>
  <c r="M2866" a="1"/>
  <c r="M2866" s="1"/>
  <c r="M2867" a="1"/>
  <c r="M2867" s="1"/>
  <c r="M2868" a="1"/>
  <c r="M2868" s="1"/>
  <c r="M2869" a="1"/>
  <c r="M2869" s="1"/>
  <c r="M2870" a="1"/>
  <c r="M2870" s="1"/>
  <c r="M2871" a="1"/>
  <c r="M2871" s="1"/>
  <c r="M2872" a="1"/>
  <c r="M2872" s="1"/>
  <c r="M2873" a="1"/>
  <c r="M2873" s="1"/>
  <c r="M2874" a="1"/>
  <c r="M2874" s="1"/>
  <c r="M2875" a="1"/>
  <c r="M2875" s="1"/>
  <c r="M2876" a="1"/>
  <c r="M2876" s="1"/>
  <c r="M2877" a="1"/>
  <c r="M2877" s="1"/>
  <c r="M2878" a="1"/>
  <c r="M2878" s="1"/>
  <c r="M2879" a="1"/>
  <c r="M2879" s="1"/>
  <c r="M2880" a="1"/>
  <c r="M2880" s="1"/>
  <c r="M2881" a="1"/>
  <c r="M2881" s="1"/>
  <c r="M2882" a="1"/>
  <c r="M2882" s="1"/>
  <c r="M2883" a="1"/>
  <c r="M2883" s="1"/>
  <c r="M2884" a="1"/>
  <c r="M2884" s="1"/>
  <c r="M2885" a="1"/>
  <c r="M2885" s="1"/>
  <c r="M2886" a="1"/>
  <c r="M2886" s="1"/>
  <c r="M2887" a="1"/>
  <c r="M2887" s="1"/>
  <c r="M2888" a="1"/>
  <c r="M2888" s="1"/>
  <c r="M2889" a="1"/>
  <c r="M2889" s="1"/>
  <c r="M2890" a="1"/>
  <c r="M2890" s="1"/>
  <c r="M2891" a="1"/>
  <c r="M2891" s="1"/>
  <c r="M2892" a="1"/>
  <c r="M2892" s="1"/>
  <c r="M2893" a="1"/>
  <c r="M2893" s="1"/>
  <c r="M2894" a="1"/>
  <c r="M2894" s="1"/>
  <c r="M2895" a="1"/>
  <c r="M2895" s="1"/>
  <c r="M2896" a="1"/>
  <c r="M2896" s="1"/>
  <c r="M2897" a="1"/>
  <c r="M2897" s="1"/>
  <c r="M2898" a="1"/>
  <c r="M2898" s="1"/>
  <c r="M2899" a="1"/>
  <c r="M2899" s="1"/>
  <c r="M2900" a="1"/>
  <c r="M2900" s="1"/>
  <c r="M2901" a="1"/>
  <c r="M2901" s="1"/>
  <c r="M2902" a="1"/>
  <c r="M2902" s="1"/>
  <c r="M2903" a="1"/>
  <c r="M2903" s="1"/>
  <c r="M2904" a="1"/>
  <c r="M2904" s="1"/>
  <c r="M2905" a="1"/>
  <c r="M2905" s="1"/>
  <c r="M2906" a="1"/>
  <c r="M2906" s="1"/>
  <c r="M2907" a="1"/>
  <c r="M2907" s="1"/>
  <c r="M2908" a="1"/>
  <c r="M2908" s="1"/>
  <c r="M2909" a="1"/>
  <c r="M2909" s="1"/>
  <c r="M2910" a="1"/>
  <c r="M2910" s="1"/>
  <c r="M2911" a="1"/>
  <c r="M2911" s="1"/>
  <c r="M2912" a="1"/>
  <c r="M2912" s="1"/>
  <c r="M2913" a="1"/>
  <c r="M2913" s="1"/>
  <c r="M2914" a="1"/>
  <c r="M2914" s="1"/>
  <c r="M2915" a="1"/>
  <c r="M2915" s="1"/>
  <c r="M2916" a="1"/>
  <c r="M2916" s="1"/>
  <c r="M2917" a="1"/>
  <c r="M2917" s="1"/>
  <c r="M2918" a="1"/>
  <c r="M2918" s="1"/>
  <c r="M2919" a="1"/>
  <c r="M2919" s="1"/>
  <c r="M2920" a="1"/>
  <c r="M2920" s="1"/>
  <c r="M2921" a="1"/>
  <c r="M2921" s="1"/>
  <c r="M2922" a="1"/>
  <c r="M2922" s="1"/>
  <c r="M2923" a="1"/>
  <c r="M2923" s="1"/>
  <c r="M2924" a="1"/>
  <c r="M2924" s="1"/>
  <c r="M2925" a="1"/>
  <c r="M2925" s="1"/>
  <c r="M2926" a="1"/>
  <c r="M2926" s="1"/>
  <c r="M2927" a="1"/>
  <c r="M2927" s="1"/>
  <c r="M2928" a="1"/>
  <c r="M2928" s="1"/>
  <c r="M2929" a="1"/>
  <c r="M2929" s="1"/>
  <c r="M2930" a="1"/>
  <c r="M2930" s="1"/>
  <c r="M2931" a="1"/>
  <c r="M2931" s="1"/>
  <c r="M2932" a="1"/>
  <c r="M2932" s="1"/>
  <c r="M2933" a="1"/>
  <c r="M2933" s="1"/>
  <c r="M2934" a="1"/>
  <c r="M2934" s="1"/>
  <c r="M2935" a="1"/>
  <c r="M2935" s="1"/>
  <c r="M2936" a="1"/>
  <c r="M2936" s="1"/>
  <c r="M2937" a="1"/>
  <c r="M2937" s="1"/>
  <c r="M2938" a="1"/>
  <c r="M2938" s="1"/>
  <c r="M2939" a="1"/>
  <c r="M2939" s="1"/>
  <c r="M2940" a="1"/>
  <c r="M2940" s="1"/>
  <c r="M2941" a="1"/>
  <c r="M2941" s="1"/>
  <c r="M2942" a="1"/>
  <c r="M2942" s="1"/>
  <c r="M2943" a="1"/>
  <c r="M2943" s="1"/>
  <c r="M2944" a="1"/>
  <c r="M2944" s="1"/>
  <c r="M2945" a="1"/>
  <c r="M2945" s="1"/>
  <c r="M2946" a="1"/>
  <c r="M2946" s="1"/>
  <c r="M2947" a="1"/>
  <c r="M2947" s="1"/>
  <c r="M2948" a="1"/>
  <c r="M2948" s="1"/>
  <c r="M2949" a="1"/>
  <c r="M2949" s="1"/>
  <c r="M2950" a="1"/>
  <c r="M2950" s="1"/>
  <c r="M2951" a="1"/>
  <c r="M2951" s="1"/>
  <c r="M2952" a="1"/>
  <c r="M2952" s="1"/>
  <c r="M2953" a="1"/>
  <c r="M2953" s="1"/>
  <c r="M2954" a="1"/>
  <c r="M2954" s="1"/>
  <c r="M2955" a="1"/>
  <c r="M2955" s="1"/>
  <c r="M2956" a="1"/>
  <c r="M2956" s="1"/>
  <c r="M2957" a="1"/>
  <c r="M2957" s="1"/>
  <c r="M2958" a="1"/>
  <c r="M2958" s="1"/>
  <c r="M2959" a="1"/>
  <c r="M2959" s="1"/>
  <c r="M2960" a="1"/>
  <c r="M2960" s="1"/>
  <c r="M2961" a="1"/>
  <c r="M2961" s="1"/>
  <c r="M2962" a="1"/>
  <c r="M2962" s="1"/>
  <c r="M2963" a="1"/>
  <c r="M2963" s="1"/>
  <c r="M2964" a="1"/>
  <c r="M2964" s="1"/>
  <c r="M2965" a="1"/>
  <c r="M2965" s="1"/>
  <c r="M2966" a="1"/>
  <c r="M2966" s="1"/>
  <c r="M2967" a="1"/>
  <c r="M2967" s="1"/>
  <c r="M2968" a="1"/>
  <c r="M2968" s="1"/>
  <c r="M2969" a="1"/>
  <c r="M2969" s="1"/>
  <c r="M2970" a="1"/>
  <c r="M2970" s="1"/>
  <c r="M2971" a="1"/>
  <c r="M2971" s="1"/>
  <c r="M2972" a="1"/>
  <c r="M2972" s="1"/>
  <c r="M2973" a="1"/>
  <c r="M2973" s="1"/>
  <c r="M2974" a="1"/>
  <c r="M2974" s="1"/>
  <c r="M2975" a="1"/>
  <c r="M2975" s="1"/>
  <c r="M2976" a="1"/>
  <c r="M2976" s="1"/>
  <c r="M2977" a="1"/>
  <c r="M2977" s="1"/>
  <c r="M2978" a="1"/>
  <c r="M2978" s="1"/>
  <c r="M2979" a="1"/>
  <c r="M2979" s="1"/>
  <c r="M2980" a="1"/>
  <c r="M2980" s="1"/>
  <c r="M2981" a="1"/>
  <c r="M2981" s="1"/>
  <c r="M2982" a="1"/>
  <c r="M2982" s="1"/>
  <c r="M2983" a="1"/>
  <c r="M2983" s="1"/>
  <c r="M2984" a="1"/>
  <c r="M2984" s="1"/>
  <c r="M2985" a="1"/>
  <c r="M2985" s="1"/>
  <c r="M2986" a="1"/>
  <c r="M2986" s="1"/>
  <c r="M2987" a="1"/>
  <c r="M2987" s="1"/>
  <c r="M2988" a="1"/>
  <c r="M2988" s="1"/>
  <c r="M2989" a="1"/>
  <c r="M2989" s="1"/>
  <c r="M2990" a="1"/>
  <c r="M2990" s="1"/>
  <c r="M2991" a="1"/>
  <c r="M2991" s="1"/>
  <c r="M2992" a="1"/>
  <c r="M2992" s="1"/>
  <c r="M2993" a="1"/>
  <c r="M2993" s="1"/>
  <c r="M2994" a="1"/>
  <c r="M2994" s="1"/>
  <c r="M2995" a="1"/>
  <c r="M2995" s="1"/>
  <c r="M2996" a="1"/>
  <c r="M2996" s="1"/>
  <c r="M2997" a="1"/>
  <c r="M2997" s="1"/>
  <c r="M2998" a="1"/>
  <c r="M2998" s="1"/>
  <c r="M2999" a="1"/>
  <c r="M2999" s="1"/>
  <c r="M3000" a="1"/>
  <c r="M3000" s="1"/>
  <c r="M3001" a="1"/>
  <c r="M3001" s="1"/>
  <c r="M3002" a="1"/>
  <c r="M3002" s="1"/>
  <c r="M3003" a="1"/>
  <c r="M3003" s="1"/>
  <c r="M3004" a="1"/>
  <c r="M3004" s="1"/>
  <c r="M3005" a="1"/>
  <c r="M3005" s="1"/>
  <c r="M3006" a="1"/>
  <c r="M3006" s="1"/>
  <c r="M3007" a="1"/>
  <c r="M3007" s="1"/>
  <c r="M3008" a="1"/>
  <c r="M3008" s="1"/>
  <c r="M3009" a="1"/>
  <c r="M3009" s="1"/>
  <c r="M3010" a="1"/>
  <c r="M3010" s="1"/>
  <c r="M3011" a="1"/>
  <c r="M3011" s="1"/>
  <c r="M3012" a="1"/>
  <c r="M3012" s="1"/>
  <c r="M3013" a="1"/>
  <c r="M3013" s="1"/>
  <c r="M3014" a="1"/>
  <c r="M3014" s="1"/>
  <c r="M3015" a="1"/>
  <c r="M3015" s="1"/>
  <c r="M3016" a="1"/>
  <c r="M3016" s="1"/>
  <c r="M3017" a="1"/>
  <c r="M3017" s="1"/>
  <c r="M3018" a="1"/>
  <c r="M3018" s="1"/>
  <c r="M3019" a="1"/>
  <c r="M3019" s="1"/>
  <c r="M3020" a="1"/>
  <c r="M3020" s="1"/>
  <c r="M3021" a="1"/>
  <c r="M3021" s="1"/>
  <c r="M3022" a="1"/>
  <c r="M3022" s="1"/>
  <c r="M3023" a="1"/>
  <c r="M3023" s="1"/>
  <c r="M3024" a="1"/>
  <c r="M3024" s="1"/>
  <c r="M3025" a="1"/>
  <c r="M3025" s="1"/>
  <c r="M3026" a="1"/>
  <c r="M3026" s="1"/>
  <c r="M3027" a="1"/>
  <c r="M3027" s="1"/>
  <c r="M3028" a="1"/>
  <c r="M3028" s="1"/>
  <c r="M3029" a="1"/>
  <c r="M3029" s="1"/>
  <c r="M3030" a="1"/>
  <c r="M3030" s="1"/>
  <c r="M3031" a="1"/>
  <c r="M3031" s="1"/>
  <c r="M3032" a="1"/>
  <c r="M3032" s="1"/>
  <c r="M3033" a="1"/>
  <c r="M3033" s="1"/>
  <c r="M3034" a="1"/>
  <c r="M3034" s="1"/>
  <c r="M3035" a="1"/>
  <c r="M3035" s="1"/>
  <c r="M3036" a="1"/>
  <c r="M3036" s="1"/>
  <c r="M3037" a="1"/>
  <c r="M3037" s="1"/>
  <c r="M3038" a="1"/>
  <c r="M3038" s="1"/>
  <c r="M3039" a="1"/>
  <c r="M3039" s="1"/>
  <c r="M3040" a="1"/>
  <c r="M3040" s="1"/>
  <c r="M3041" a="1"/>
  <c r="M3041" s="1"/>
  <c r="M3042" a="1"/>
  <c r="M3042" s="1"/>
  <c r="M3043" a="1"/>
  <c r="M3043" s="1"/>
  <c r="M3044" a="1"/>
  <c r="M3044" s="1"/>
  <c r="M3045" a="1"/>
  <c r="M3045" s="1"/>
  <c r="M3046" a="1"/>
  <c r="M3046" s="1"/>
  <c r="M3047" a="1"/>
  <c r="M3047" s="1"/>
  <c r="M3048" a="1"/>
  <c r="M3048" s="1"/>
  <c r="M3049" a="1"/>
  <c r="M3049" s="1"/>
  <c r="M3050" a="1"/>
  <c r="M3050" s="1"/>
  <c r="M3051" a="1"/>
  <c r="M3051" s="1"/>
  <c r="M3052" a="1"/>
  <c r="M3052" s="1"/>
  <c r="M3053" a="1"/>
  <c r="M3053" s="1"/>
  <c r="M3054" a="1"/>
  <c r="M3054" s="1"/>
  <c r="M3055" a="1"/>
  <c r="M3055" s="1"/>
  <c r="M3056" a="1"/>
  <c r="M3056" s="1"/>
  <c r="M3057" a="1"/>
  <c r="M3057" s="1"/>
  <c r="M3058" a="1"/>
  <c r="M3058" s="1"/>
  <c r="M3059" a="1"/>
  <c r="M3059" s="1"/>
  <c r="M3060" a="1"/>
  <c r="M3060" s="1"/>
  <c r="M3061" a="1"/>
  <c r="M3061" s="1"/>
  <c r="M3062" a="1"/>
  <c r="M3062" s="1"/>
  <c r="M3063" a="1"/>
  <c r="M3063" s="1"/>
  <c r="M3064" a="1"/>
  <c r="M3064" s="1"/>
  <c r="M3065" a="1"/>
  <c r="M3065" s="1"/>
  <c r="M3066" a="1"/>
  <c r="M3066" s="1"/>
  <c r="M3067" a="1"/>
  <c r="M3067" s="1"/>
  <c r="M3068" a="1"/>
  <c r="M3068" s="1"/>
  <c r="M3069" a="1"/>
  <c r="M3069" s="1"/>
  <c r="M3070" a="1"/>
  <c r="M3070" s="1"/>
  <c r="M3071" a="1"/>
  <c r="M3071" s="1"/>
  <c r="M3072" a="1"/>
  <c r="M3072" s="1"/>
  <c r="M3073" a="1"/>
  <c r="M3073" s="1"/>
  <c r="M3074" a="1"/>
  <c r="M3074" s="1"/>
  <c r="M3075" a="1"/>
  <c r="M3075" s="1"/>
  <c r="M3076" a="1"/>
  <c r="M3076" s="1"/>
  <c r="M3077" a="1"/>
  <c r="M3077" s="1"/>
  <c r="M3078" a="1"/>
  <c r="M3078" s="1"/>
  <c r="M3079" a="1"/>
  <c r="M3079" s="1"/>
  <c r="M3080" a="1"/>
  <c r="M3080" s="1"/>
  <c r="M3081" a="1"/>
  <c r="M3081" s="1"/>
  <c r="M3082" a="1"/>
  <c r="M3082" s="1"/>
  <c r="M3083" a="1"/>
  <c r="M3083" s="1"/>
  <c r="M3084" a="1"/>
  <c r="M3084" s="1"/>
  <c r="M3085" a="1"/>
  <c r="M3085" s="1"/>
  <c r="M3086" a="1"/>
  <c r="M3086" s="1"/>
  <c r="M3087" a="1"/>
  <c r="M3087" s="1"/>
  <c r="M3088" a="1"/>
  <c r="M3088" s="1"/>
  <c r="M3089" a="1"/>
  <c r="M3089" s="1"/>
  <c r="M3090" a="1"/>
  <c r="M3090" s="1"/>
  <c r="M3091" a="1"/>
  <c r="M3091" s="1"/>
  <c r="M3092" a="1"/>
  <c r="M3092" s="1"/>
  <c r="M3093" a="1"/>
  <c r="M3093" s="1"/>
  <c r="M3094" a="1"/>
  <c r="M3094" s="1"/>
  <c r="M3095" a="1"/>
  <c r="M3095" s="1"/>
  <c r="M3096" a="1"/>
  <c r="M3096" s="1"/>
  <c r="M3097" a="1"/>
  <c r="M3097" s="1"/>
  <c r="M3098" a="1"/>
  <c r="M3098" s="1"/>
  <c r="M3099" a="1"/>
  <c r="M3099" s="1"/>
  <c r="M3100" a="1"/>
  <c r="M3100" s="1"/>
  <c r="M3101" a="1"/>
  <c r="M3101" s="1"/>
  <c r="M3102" a="1"/>
  <c r="M3102" s="1"/>
  <c r="M3103" a="1"/>
  <c r="M3103" s="1"/>
  <c r="M3104" a="1"/>
  <c r="M3104" s="1"/>
  <c r="M3105" a="1"/>
  <c r="M3105" s="1"/>
  <c r="M3106" a="1"/>
  <c r="M3106" s="1"/>
  <c r="M3107" a="1"/>
  <c r="M3107" s="1"/>
  <c r="M3108" a="1"/>
  <c r="M3108" s="1"/>
  <c r="M3109" a="1"/>
  <c r="M3109" s="1"/>
  <c r="M3110" a="1"/>
  <c r="M3110" s="1"/>
  <c r="M3111" a="1"/>
  <c r="M3111" s="1"/>
  <c r="M3112" a="1"/>
  <c r="M3112" s="1"/>
  <c r="M3113" a="1"/>
  <c r="M3113" s="1"/>
  <c r="M3114" a="1"/>
  <c r="M3114" s="1"/>
  <c r="M3115" a="1"/>
  <c r="M3115" s="1"/>
  <c r="M3116" a="1"/>
  <c r="M3116" s="1"/>
  <c r="M3117" a="1"/>
  <c r="M3117" s="1"/>
  <c r="M3118" a="1"/>
  <c r="M3118" s="1"/>
  <c r="M3119" a="1"/>
  <c r="M3119" s="1"/>
  <c r="M3120" a="1"/>
  <c r="M3120" s="1"/>
  <c r="M3121" a="1"/>
  <c r="M3121" s="1"/>
  <c r="M3122" a="1"/>
  <c r="M3122" s="1"/>
  <c r="M3123" a="1"/>
  <c r="M3123" s="1"/>
  <c r="M3124" a="1"/>
  <c r="M3124" s="1"/>
  <c r="M3125" a="1"/>
  <c r="M3125" s="1"/>
  <c r="M3126" a="1"/>
  <c r="M3126" s="1"/>
  <c r="M3127" a="1"/>
  <c r="M3127" s="1"/>
  <c r="M3128" a="1"/>
  <c r="M3128" s="1"/>
  <c r="M3129" a="1"/>
  <c r="M3129" s="1"/>
  <c r="M3130" a="1"/>
  <c r="M3130" s="1"/>
  <c r="M3131" a="1"/>
  <c r="M3131" s="1"/>
  <c r="M3132" a="1"/>
  <c r="M3132" s="1"/>
  <c r="M3133" a="1"/>
  <c r="M3133" s="1"/>
  <c r="M3134" a="1"/>
  <c r="M3134" s="1"/>
  <c r="M3135" a="1"/>
  <c r="M3135" s="1"/>
  <c r="M3136" a="1"/>
  <c r="M3136" s="1"/>
  <c r="M3137" a="1"/>
  <c r="M3137" s="1"/>
  <c r="M3138" a="1"/>
  <c r="M3138" s="1"/>
  <c r="M3139" a="1"/>
  <c r="M3139" s="1"/>
  <c r="M3140" a="1"/>
  <c r="M3140" s="1"/>
  <c r="M3141" a="1"/>
  <c r="M3141" s="1"/>
  <c r="M3142" a="1"/>
  <c r="M3142" s="1"/>
  <c r="M3143" a="1"/>
  <c r="M3143" s="1"/>
  <c r="M3144" a="1"/>
  <c r="M3144" s="1"/>
  <c r="M3145" a="1"/>
  <c r="M3145" s="1"/>
  <c r="M3146" a="1"/>
  <c r="M3146" s="1"/>
  <c r="M3147" a="1"/>
  <c r="M3147" s="1"/>
  <c r="M3148" a="1"/>
  <c r="M3148" s="1"/>
  <c r="M3149" a="1"/>
  <c r="M3149" s="1"/>
  <c r="M3150" a="1"/>
  <c r="M3150" s="1"/>
  <c r="M3151" a="1"/>
  <c r="M3151" s="1"/>
  <c r="M3152" a="1"/>
  <c r="M3152" s="1"/>
  <c r="M3153" a="1"/>
  <c r="M3153" s="1"/>
  <c r="M3154" a="1"/>
  <c r="M3154" s="1"/>
  <c r="M3182" a="1"/>
  <c r="M3182" s="1"/>
  <c r="M3183" a="1"/>
  <c r="M3183" s="1"/>
  <c r="M3184" a="1"/>
  <c r="M3184" s="1"/>
  <c r="M3185" a="1"/>
  <c r="M3185" s="1"/>
  <c r="M3186" a="1"/>
  <c r="M3186" s="1"/>
  <c r="M3187" a="1"/>
  <c r="M3187" s="1"/>
  <c r="M3188" a="1"/>
  <c r="M3188" s="1"/>
  <c r="M3189" a="1"/>
  <c r="M3189" s="1"/>
  <c r="M3190" a="1"/>
  <c r="M3190" s="1"/>
  <c r="M3191" a="1"/>
  <c r="M3191" s="1"/>
  <c r="M3192" a="1"/>
  <c r="M3192" s="1"/>
  <c r="M3193" a="1"/>
  <c r="M3193" s="1"/>
  <c r="M3194" a="1"/>
  <c r="M3194" s="1"/>
  <c r="M3195" a="1"/>
  <c r="M3195" s="1"/>
  <c r="M3196" a="1"/>
  <c r="M3196" s="1"/>
  <c r="M3197" a="1"/>
  <c r="M3197" s="1"/>
  <c r="M3198" a="1"/>
  <c r="M3198" s="1"/>
  <c r="M3199" a="1"/>
  <c r="M3199" s="1"/>
  <c r="M3200" a="1"/>
  <c r="M3200" s="1"/>
  <c r="M3201" a="1"/>
  <c r="M3201" s="1"/>
  <c r="M3202" a="1"/>
  <c r="M3202" s="1"/>
  <c r="M3203" a="1"/>
  <c r="M3203" s="1"/>
  <c r="M3204" a="1"/>
  <c r="M3204" s="1"/>
  <c r="M3205" a="1"/>
  <c r="M3205" s="1"/>
  <c r="M3206" a="1"/>
  <c r="M3206" s="1"/>
  <c r="M3207" a="1"/>
  <c r="M3207" s="1"/>
  <c r="M3208" a="1"/>
  <c r="M3208" s="1"/>
  <c r="M3209" a="1"/>
  <c r="M3209" s="1"/>
  <c r="M3210" a="1"/>
  <c r="M3210" s="1"/>
  <c r="M3211" a="1"/>
  <c r="M3211" s="1"/>
  <c r="M3212" a="1"/>
  <c r="M3212" s="1"/>
  <c r="M3213" a="1"/>
  <c r="M3213" s="1"/>
  <c r="M3214" a="1"/>
  <c r="M3214" s="1"/>
  <c r="M3215" a="1"/>
  <c r="M3215" s="1"/>
  <c r="M3216" a="1"/>
  <c r="M3216" s="1"/>
  <c r="M3217" a="1"/>
  <c r="M3217" s="1"/>
  <c r="M3218" a="1"/>
  <c r="M3218" s="1"/>
  <c r="M3219" a="1"/>
  <c r="M3219" s="1"/>
  <c r="M3220" a="1"/>
  <c r="M3220" s="1"/>
  <c r="M3221" a="1"/>
  <c r="M3221" s="1"/>
  <c r="M3222" a="1"/>
  <c r="M3222" s="1"/>
  <c r="M3223" a="1"/>
  <c r="M3223" s="1"/>
  <c r="M3224" a="1"/>
  <c r="M3224" s="1"/>
  <c r="M3225" a="1"/>
  <c r="M3225" s="1"/>
  <c r="M3226" a="1"/>
  <c r="M3226" s="1"/>
  <c r="M3227" a="1"/>
  <c r="M3227" s="1"/>
  <c r="M3228" a="1"/>
  <c r="M3228" s="1"/>
  <c r="M3229" a="1"/>
  <c r="M3229" s="1"/>
  <c r="M3230" a="1"/>
  <c r="M3230" s="1"/>
  <c r="M3231" a="1"/>
  <c r="M3231" s="1"/>
  <c r="M3232" a="1"/>
  <c r="M3232" s="1"/>
  <c r="M3233" a="1"/>
  <c r="M3233" s="1"/>
  <c r="M3234" a="1"/>
  <c r="M3234" s="1"/>
  <c r="M3235" a="1"/>
  <c r="M3235" s="1"/>
  <c r="M3236" a="1"/>
  <c r="M3236" s="1"/>
  <c r="M3237" a="1"/>
  <c r="M3237" s="1"/>
  <c r="M3238" a="1"/>
  <c r="M3238" s="1"/>
  <c r="M3239" a="1"/>
  <c r="M3239" s="1"/>
  <c r="M3240" a="1"/>
  <c r="M3240" s="1"/>
  <c r="M3241" a="1"/>
  <c r="M3241" s="1"/>
  <c r="M3242" a="1"/>
  <c r="M3242" s="1"/>
  <c r="M3243" a="1"/>
  <c r="M3243" s="1"/>
  <c r="M3244" a="1"/>
  <c r="M3244" s="1"/>
  <c r="M3245" a="1"/>
  <c r="M3245" s="1"/>
  <c r="M3246" a="1"/>
  <c r="M3246" s="1"/>
  <c r="M3247" a="1"/>
  <c r="M3247" s="1"/>
  <c r="M3248" a="1"/>
  <c r="M3248" s="1"/>
  <c r="M3249" a="1"/>
  <c r="M3249" s="1"/>
  <c r="M3250" a="1"/>
  <c r="M3250" s="1"/>
  <c r="M3251" a="1"/>
  <c r="M3251" s="1"/>
  <c r="M3252" a="1"/>
  <c r="M3252" s="1"/>
  <c r="M3253" a="1"/>
  <c r="M3253" s="1"/>
  <c r="M3254" a="1"/>
  <c r="M3254" s="1"/>
  <c r="M3255" a="1"/>
  <c r="M3255" s="1"/>
  <c r="M3256" a="1"/>
  <c r="M3256" s="1"/>
  <c r="M3257" a="1"/>
  <c r="M3257" s="1"/>
  <c r="M3258" a="1"/>
  <c r="M3258" s="1"/>
  <c r="M3259" a="1"/>
  <c r="M3259" s="1"/>
  <c r="M3260" a="1"/>
  <c r="M3260" s="1"/>
  <c r="M3261" a="1"/>
  <c r="M3261" s="1"/>
  <c r="M3262" a="1"/>
  <c r="M3262" s="1"/>
  <c r="M3263" a="1"/>
  <c r="M3263" s="1"/>
  <c r="M3264" a="1"/>
  <c r="M3264" s="1"/>
  <c r="M3265" a="1"/>
  <c r="M3265" s="1"/>
  <c r="M3266" a="1"/>
  <c r="M3266" s="1"/>
  <c r="M3267" a="1"/>
  <c r="M3267" s="1"/>
  <c r="M3268" a="1"/>
  <c r="M3268" s="1"/>
  <c r="M3269" a="1"/>
  <c r="M3269" s="1"/>
  <c r="M3270" a="1"/>
  <c r="M3270" s="1"/>
  <c r="M3271" a="1"/>
  <c r="M3271" s="1"/>
  <c r="M3272" a="1"/>
  <c r="M3272" s="1"/>
  <c r="M3273" a="1"/>
  <c r="M3273" s="1"/>
  <c r="M3274" a="1"/>
  <c r="M3274" s="1"/>
  <c r="M3275" a="1"/>
  <c r="M3275" s="1"/>
  <c r="M3276" a="1"/>
  <c r="M3276" s="1"/>
  <c r="M3277" a="1"/>
  <c r="M3277" s="1"/>
  <c r="M3278" a="1"/>
  <c r="M3278" s="1"/>
  <c r="M3279" a="1"/>
  <c r="M3279" s="1"/>
  <c r="M3280" a="1"/>
  <c r="M3280" s="1"/>
  <c r="M3281" a="1"/>
  <c r="M3281" s="1"/>
  <c r="M3282" a="1"/>
  <c r="M3282" s="1"/>
  <c r="M3283" a="1"/>
  <c r="M3283" s="1"/>
  <c r="M3284" a="1"/>
  <c r="M3284" s="1"/>
  <c r="M3285" a="1"/>
  <c r="M3285" s="1"/>
  <c r="M3286" a="1"/>
  <c r="M3286" s="1"/>
  <c r="M3287" a="1"/>
  <c r="M3287" s="1"/>
  <c r="M3288" a="1"/>
  <c r="M3288" s="1"/>
  <c r="M3289" a="1"/>
  <c r="M3289" s="1"/>
  <c r="M3290" a="1"/>
  <c r="M3290" s="1"/>
  <c r="M3291" a="1"/>
  <c r="M3291" s="1"/>
  <c r="M3292" a="1"/>
  <c r="M3292" s="1"/>
  <c r="M3293" a="1"/>
  <c r="M3293" s="1"/>
  <c r="M3294" a="1"/>
  <c r="M3294" s="1"/>
  <c r="M3295" a="1"/>
  <c r="M3295" s="1"/>
  <c r="M3296" a="1"/>
  <c r="M3296" s="1"/>
  <c r="M3297" a="1"/>
  <c r="M3297" s="1"/>
  <c r="M3298" a="1"/>
  <c r="M3298" s="1"/>
  <c r="M3299" a="1"/>
  <c r="M3299" s="1"/>
  <c r="M3300" a="1"/>
  <c r="M3300" s="1"/>
  <c r="M3301" a="1"/>
  <c r="M3301" s="1"/>
  <c r="M3302" a="1"/>
  <c r="M3302" s="1"/>
  <c r="M3303" a="1"/>
  <c r="M3303" s="1"/>
  <c r="M3304" a="1"/>
  <c r="M3304" s="1"/>
  <c r="M3305" a="1"/>
  <c r="M3305" s="1"/>
  <c r="M3306" a="1"/>
  <c r="M3306" s="1"/>
  <c r="M3307" a="1"/>
  <c r="M3307" s="1"/>
  <c r="M3308" a="1"/>
  <c r="M3308" s="1"/>
  <c r="M3309" a="1"/>
  <c r="M3309" s="1"/>
  <c r="M3310" a="1"/>
  <c r="M3310" s="1"/>
  <c r="M3311" a="1"/>
  <c r="M3311" s="1"/>
  <c r="M3312" a="1"/>
  <c r="M3312" s="1"/>
  <c r="M3313" a="1"/>
  <c r="M3313" s="1"/>
  <c r="M3314" a="1"/>
  <c r="M3314" s="1"/>
  <c r="M3315" a="1"/>
  <c r="M3315" s="1"/>
  <c r="M3316" a="1"/>
  <c r="M3316" s="1"/>
  <c r="M3317" a="1"/>
  <c r="M3317" s="1"/>
  <c r="M3318" a="1"/>
  <c r="M3318" s="1"/>
  <c r="M3319" a="1"/>
  <c r="M3319" s="1"/>
  <c r="M3320" a="1"/>
  <c r="M3320" s="1"/>
  <c r="M3321" a="1"/>
  <c r="M3321" s="1"/>
  <c r="M3322" a="1"/>
  <c r="M3322" s="1"/>
  <c r="M3323" a="1"/>
  <c r="M3323" s="1"/>
  <c r="M3324" a="1"/>
  <c r="M3324" s="1"/>
  <c r="M3325" a="1"/>
  <c r="M3325" s="1"/>
  <c r="M3326" a="1"/>
  <c r="M3326" s="1"/>
  <c r="M3327" a="1"/>
  <c r="M3327" s="1"/>
  <c r="M3328" a="1"/>
  <c r="M3328" s="1"/>
  <c r="M3329" a="1"/>
  <c r="M3329" s="1"/>
  <c r="M3330" a="1"/>
  <c r="M3330" s="1"/>
  <c r="M3331" a="1"/>
  <c r="M3331" s="1"/>
  <c r="M3332" a="1"/>
  <c r="M3332" s="1"/>
  <c r="M3333" a="1"/>
  <c r="M3333" s="1"/>
  <c r="M3334" a="1"/>
  <c r="M3334" s="1"/>
  <c r="M3335" a="1"/>
  <c r="M3335" s="1"/>
  <c r="M3336" a="1"/>
  <c r="M3336" s="1"/>
  <c r="M3337" a="1"/>
  <c r="M3337" s="1"/>
  <c r="M3338" a="1"/>
  <c r="M3338" s="1"/>
  <c r="M3339" a="1"/>
  <c r="M3339" s="1"/>
  <c r="M3340" a="1"/>
  <c r="M3340" s="1"/>
  <c r="M3341" a="1"/>
  <c r="M3341" s="1"/>
  <c r="M3342" a="1"/>
  <c r="M3342" s="1"/>
  <c r="M3343" a="1"/>
  <c r="M3343" s="1"/>
  <c r="M3344" a="1"/>
  <c r="M3344" s="1"/>
  <c r="M3345" a="1"/>
  <c r="M3345" s="1"/>
  <c r="M3346" a="1"/>
  <c r="M3346" s="1"/>
  <c r="M3347" a="1"/>
  <c r="M3347" s="1"/>
  <c r="M3348" a="1"/>
  <c r="M3348" s="1"/>
  <c r="M3349" a="1"/>
  <c r="M3349" s="1"/>
  <c r="M3350" a="1"/>
  <c r="M3350" s="1"/>
  <c r="M3351" a="1"/>
  <c r="M3351" s="1"/>
  <c r="M3352" a="1"/>
  <c r="M3352" s="1"/>
  <c r="M3353" a="1"/>
  <c r="M3353" s="1"/>
  <c r="M3354" a="1"/>
  <c r="M3354" s="1"/>
  <c r="M3355" a="1"/>
  <c r="M3355" s="1"/>
  <c r="M3356" a="1"/>
  <c r="M3356" s="1"/>
  <c r="M3357" a="1"/>
  <c r="M3357" s="1"/>
  <c r="M3358" a="1"/>
  <c r="M3358" s="1"/>
  <c r="M3359" a="1"/>
  <c r="M3359" s="1"/>
  <c r="M3360" a="1"/>
  <c r="M3360" s="1"/>
  <c r="M3361" a="1"/>
  <c r="M3361" s="1"/>
  <c r="M3362" a="1"/>
  <c r="M3362" s="1"/>
  <c r="M3363" a="1"/>
  <c r="M3363" s="1"/>
  <c r="M3364" a="1"/>
  <c r="M3364" s="1"/>
  <c r="M3365" a="1"/>
  <c r="M3365" s="1"/>
  <c r="M3366" a="1"/>
  <c r="M3366" s="1"/>
  <c r="M3367" a="1"/>
  <c r="M3367" s="1"/>
  <c r="M3368" a="1"/>
  <c r="M3368" s="1"/>
  <c r="M3369" a="1"/>
  <c r="M3369" s="1"/>
  <c r="M3370" a="1"/>
  <c r="M3370" s="1"/>
  <c r="M3372" a="1"/>
  <c r="M3372" s="1"/>
  <c r="M3373" a="1"/>
  <c r="M3373" s="1"/>
  <c r="M3374" a="1"/>
  <c r="M3374" s="1"/>
  <c r="M3375" a="1"/>
  <c r="M3375" s="1"/>
  <c r="M3376" a="1"/>
  <c r="M3376" s="1"/>
  <c r="AX3376" s="1"/>
  <c r="M3377" a="1"/>
  <c r="M3377" s="1"/>
  <c r="M3378" a="1"/>
  <c r="M3378" s="1"/>
  <c r="AX3378" s="1"/>
  <c r="M3379" a="1"/>
  <c r="M3379" s="1"/>
  <c r="M3380" a="1"/>
  <c r="M3380" s="1"/>
  <c r="AX3380" s="1"/>
  <c r="M3381" a="1"/>
  <c r="M3381" s="1"/>
  <c r="M3382" a="1"/>
  <c r="M3382" s="1"/>
  <c r="AX3382" s="1"/>
  <c r="M3383" a="1"/>
  <c r="M3383" s="1"/>
  <c r="M6" a="1"/>
  <c r="M6" s="1"/>
  <c r="M7" a="1"/>
  <c r="M7" s="1"/>
  <c r="M8" a="1"/>
  <c r="M8" s="1"/>
  <c r="M9" a="1"/>
  <c r="M9" s="1"/>
  <c r="M10" a="1"/>
  <c r="M10" s="1"/>
  <c r="M11" a="1"/>
  <c r="M11" s="1"/>
  <c r="M12" a="1"/>
  <c r="M12" s="1"/>
  <c r="M13" a="1"/>
  <c r="M13" s="1"/>
  <c r="M14" a="1"/>
  <c r="M14" s="1"/>
  <c r="M15" a="1"/>
  <c r="M15" s="1"/>
  <c r="M16" a="1"/>
  <c r="M16" s="1"/>
  <c r="M17" a="1"/>
  <c r="M17" s="1"/>
  <c r="M18" a="1"/>
  <c r="M18" s="1"/>
  <c r="M19" a="1"/>
  <c r="M19" s="1"/>
  <c r="M20" a="1"/>
  <c r="M20" s="1"/>
  <c r="M21" a="1"/>
  <c r="M21" s="1"/>
  <c r="M22" a="1"/>
  <c r="M22" s="1"/>
  <c r="M23" a="1"/>
  <c r="M23" s="1"/>
  <c r="M24" a="1"/>
  <c r="M24" s="1"/>
  <c r="M25" a="1"/>
  <c r="M25" s="1"/>
  <c r="M26" a="1"/>
  <c r="M26" s="1"/>
  <c r="M27" a="1"/>
  <c r="M27" s="1"/>
  <c r="M28" a="1"/>
  <c r="M28" s="1"/>
  <c r="M29" a="1"/>
  <c r="M29" s="1"/>
  <c r="M30" a="1"/>
  <c r="M30" s="1"/>
  <c r="M31" a="1"/>
  <c r="M31" s="1"/>
  <c r="M32" a="1"/>
  <c r="M32" s="1"/>
  <c r="M33" a="1"/>
  <c r="M33" s="1"/>
  <c r="M34" a="1"/>
  <c r="M34" s="1"/>
  <c r="M35" a="1"/>
  <c r="M35" s="1"/>
  <c r="M36" a="1"/>
  <c r="M36" s="1"/>
  <c r="M37" a="1"/>
  <c r="M37" s="1"/>
  <c r="M38" a="1"/>
  <c r="M38" s="1"/>
  <c r="M39" a="1"/>
  <c r="M39" s="1"/>
  <c r="M40" a="1"/>
  <c r="M40" s="1"/>
  <c r="M41" a="1"/>
  <c r="M41" s="1"/>
  <c r="M42" a="1"/>
  <c r="M42" s="1"/>
  <c r="M5" a="1"/>
  <c r="M5" s="1"/>
  <c r="M4" a="1"/>
  <c r="M4" s="1"/>
  <c r="AY3370"/>
  <c r="AY3371"/>
  <c r="AY3372"/>
  <c r="AY3374"/>
  <c r="AZ3375"/>
  <c r="AY3376"/>
  <c r="AY3378"/>
  <c r="AZ3379"/>
  <c r="AZ3380"/>
  <c r="AZ3382"/>
  <c r="AY3383"/>
  <c r="L3369"/>
  <c r="O3369"/>
  <c r="P3369"/>
  <c r="Q3369"/>
  <c r="R3369"/>
  <c r="S3369"/>
  <c r="T3369"/>
  <c r="U3369"/>
  <c r="V3369"/>
  <c r="W3369"/>
  <c r="X3369"/>
  <c r="Y3369"/>
  <c r="Z3369"/>
  <c r="AA3369"/>
  <c r="AB3369"/>
  <c r="AC3369"/>
  <c r="AD3369"/>
  <c r="AE3369"/>
  <c r="AF3369"/>
  <c r="AJ3369"/>
  <c r="AK3369"/>
  <c r="AL3369"/>
  <c r="AM3369"/>
  <c r="AN3369"/>
  <c r="AO3369"/>
  <c r="AP3369"/>
  <c r="AQ3369"/>
  <c r="AR3369"/>
  <c r="AS3369"/>
  <c r="AT3369"/>
  <c r="BA3369"/>
  <c r="BB3369"/>
  <c r="BC3369"/>
  <c r="L3370"/>
  <c r="O3370"/>
  <c r="P3370"/>
  <c r="Q3370"/>
  <c r="R3370"/>
  <c r="S3370"/>
  <c r="T3370"/>
  <c r="U3370"/>
  <c r="V3370"/>
  <c r="W3370"/>
  <c r="X3370"/>
  <c r="Y3370"/>
  <c r="Z3370"/>
  <c r="AA3370"/>
  <c r="AB3370"/>
  <c r="AC3370"/>
  <c r="AD3370"/>
  <c r="AE3370"/>
  <c r="AF3370"/>
  <c r="AJ3370"/>
  <c r="AK3370"/>
  <c r="AL3370"/>
  <c r="AM3370"/>
  <c r="AN3370"/>
  <c r="AO3370"/>
  <c r="AP3370"/>
  <c r="AQ3370"/>
  <c r="AR3370"/>
  <c r="AS3370"/>
  <c r="AT3370"/>
  <c r="BA3370"/>
  <c r="BB3370"/>
  <c r="BC3370"/>
  <c r="L3371"/>
  <c r="O3371"/>
  <c r="P3371"/>
  <c r="Q3371"/>
  <c r="R3371"/>
  <c r="S3371"/>
  <c r="T3371"/>
  <c r="U3371"/>
  <c r="V3371"/>
  <c r="W3371"/>
  <c r="X3371"/>
  <c r="Y3371"/>
  <c r="Z3371"/>
  <c r="AA3371"/>
  <c r="AB3371"/>
  <c r="AC3371"/>
  <c r="AD3371"/>
  <c r="AE3371"/>
  <c r="AF3371"/>
  <c r="AJ3371"/>
  <c r="AK3371"/>
  <c r="AL3371"/>
  <c r="AM3371"/>
  <c r="AN3371"/>
  <c r="AO3371"/>
  <c r="AP3371"/>
  <c r="AQ3371"/>
  <c r="AR3371"/>
  <c r="AS3371"/>
  <c r="AT3371"/>
  <c r="BA3371"/>
  <c r="BB3371"/>
  <c r="BC3371"/>
  <c r="L3372"/>
  <c r="O3372"/>
  <c r="P3372"/>
  <c r="Q3372"/>
  <c r="R3372"/>
  <c r="S3372"/>
  <c r="T3372"/>
  <c r="U3372"/>
  <c r="V3372"/>
  <c r="W3372"/>
  <c r="X3372"/>
  <c r="Y3372"/>
  <c r="Z3372"/>
  <c r="AA3372"/>
  <c r="AB3372"/>
  <c r="AC3372"/>
  <c r="AD3372"/>
  <c r="AE3372"/>
  <c r="AF3372"/>
  <c r="AJ3372"/>
  <c r="AK3372"/>
  <c r="AL3372"/>
  <c r="AM3372"/>
  <c r="AN3372"/>
  <c r="AO3372"/>
  <c r="AP3372"/>
  <c r="AQ3372"/>
  <c r="AR3372"/>
  <c r="AS3372"/>
  <c r="AT3372"/>
  <c r="AZ3372"/>
  <c r="BA3372"/>
  <c r="BB3372"/>
  <c r="BC3372"/>
  <c r="L3373"/>
  <c r="O3373"/>
  <c r="P3373"/>
  <c r="Q3373"/>
  <c r="R3373"/>
  <c r="S3373"/>
  <c r="T3373"/>
  <c r="U3373"/>
  <c r="V3373"/>
  <c r="W3373"/>
  <c r="X3373"/>
  <c r="Y3373"/>
  <c r="Z3373"/>
  <c r="AA3373"/>
  <c r="AB3373"/>
  <c r="AC3373"/>
  <c r="AD3373"/>
  <c r="AE3373"/>
  <c r="AF3373"/>
  <c r="AJ3373"/>
  <c r="AK3373"/>
  <c r="AL3373"/>
  <c r="AM3373"/>
  <c r="AN3373"/>
  <c r="AO3373"/>
  <c r="AP3373"/>
  <c r="AQ3373"/>
  <c r="AR3373"/>
  <c r="AS3373"/>
  <c r="AT3373"/>
  <c r="BA3373"/>
  <c r="BB3373"/>
  <c r="BC3373"/>
  <c r="L3374"/>
  <c r="O3374"/>
  <c r="P3374"/>
  <c r="Q3374"/>
  <c r="R3374"/>
  <c r="S3374"/>
  <c r="T3374"/>
  <c r="U3374"/>
  <c r="V3374"/>
  <c r="W3374"/>
  <c r="X3374"/>
  <c r="Y3374"/>
  <c r="Z3374"/>
  <c r="AA3374"/>
  <c r="AB3374"/>
  <c r="AC3374"/>
  <c r="AD3374"/>
  <c r="AE3374"/>
  <c r="AF3374"/>
  <c r="AJ3374"/>
  <c r="AK3374"/>
  <c r="AL3374"/>
  <c r="AM3374"/>
  <c r="AN3374"/>
  <c r="AO3374"/>
  <c r="AP3374"/>
  <c r="AQ3374"/>
  <c r="AR3374"/>
  <c r="AS3374"/>
  <c r="AT3374"/>
  <c r="BA3374"/>
  <c r="BD3374" s="1"/>
  <c r="BB3374"/>
  <c r="BC3374"/>
  <c r="L3375"/>
  <c r="O3375"/>
  <c r="P3375"/>
  <c r="Q3375"/>
  <c r="R3375"/>
  <c r="S3375"/>
  <c r="T3375"/>
  <c r="U3375"/>
  <c r="V3375"/>
  <c r="W3375"/>
  <c r="X3375"/>
  <c r="Y3375"/>
  <c r="Z3375"/>
  <c r="AA3375"/>
  <c r="AB3375"/>
  <c r="AC3375"/>
  <c r="AD3375"/>
  <c r="AE3375"/>
  <c r="AF3375"/>
  <c r="AJ3375"/>
  <c r="AK3375"/>
  <c r="AL3375"/>
  <c r="AM3375"/>
  <c r="AN3375"/>
  <c r="AO3375"/>
  <c r="AP3375"/>
  <c r="AQ3375"/>
  <c r="AR3375"/>
  <c r="AS3375"/>
  <c r="AT3375"/>
  <c r="BA3375"/>
  <c r="BB3375"/>
  <c r="BC3375"/>
  <c r="L3376"/>
  <c r="O3376"/>
  <c r="P3376"/>
  <c r="Q3376"/>
  <c r="R3376"/>
  <c r="S3376"/>
  <c r="T3376"/>
  <c r="U3376"/>
  <c r="V3376"/>
  <c r="W3376"/>
  <c r="X3376"/>
  <c r="Y3376"/>
  <c r="Z3376"/>
  <c r="AA3376"/>
  <c r="AB3376"/>
  <c r="AC3376"/>
  <c r="AD3376"/>
  <c r="AE3376"/>
  <c r="AF3376"/>
  <c r="AJ3376"/>
  <c r="AK3376"/>
  <c r="AL3376"/>
  <c r="AM3376"/>
  <c r="AN3376"/>
  <c r="AO3376"/>
  <c r="AP3376"/>
  <c r="AQ3376"/>
  <c r="AR3376"/>
  <c r="AS3376"/>
  <c r="AT3376"/>
  <c r="BA3376"/>
  <c r="BB3376"/>
  <c r="BC3376"/>
  <c r="L3377"/>
  <c r="O3377"/>
  <c r="P3377"/>
  <c r="Q3377"/>
  <c r="R3377"/>
  <c r="S3377"/>
  <c r="T3377"/>
  <c r="U3377"/>
  <c r="V3377"/>
  <c r="W3377"/>
  <c r="X3377"/>
  <c r="Y3377"/>
  <c r="Z3377"/>
  <c r="AA3377"/>
  <c r="AB3377"/>
  <c r="AC3377"/>
  <c r="AD3377"/>
  <c r="AE3377"/>
  <c r="AF3377"/>
  <c r="AJ3377"/>
  <c r="AK3377"/>
  <c r="AL3377"/>
  <c r="AM3377"/>
  <c r="AN3377"/>
  <c r="AO3377"/>
  <c r="AP3377"/>
  <c r="AQ3377"/>
  <c r="AR3377"/>
  <c r="AS3377"/>
  <c r="AT3377"/>
  <c r="BA3377"/>
  <c r="BB3377"/>
  <c r="BC3377"/>
  <c r="L3378"/>
  <c r="O3378"/>
  <c r="P3378"/>
  <c r="Q3378"/>
  <c r="R3378"/>
  <c r="S3378"/>
  <c r="T3378"/>
  <c r="U3378"/>
  <c r="V3378"/>
  <c r="W3378"/>
  <c r="X3378"/>
  <c r="Y3378"/>
  <c r="Z3378"/>
  <c r="AA3378"/>
  <c r="AB3378"/>
  <c r="AC3378"/>
  <c r="AD3378"/>
  <c r="AE3378"/>
  <c r="AF3378"/>
  <c r="AJ3378"/>
  <c r="AK3378"/>
  <c r="AL3378"/>
  <c r="AM3378"/>
  <c r="AN3378"/>
  <c r="AO3378"/>
  <c r="AP3378"/>
  <c r="AQ3378"/>
  <c r="AR3378"/>
  <c r="AS3378"/>
  <c r="AT3378"/>
  <c r="BA3378"/>
  <c r="BB3378"/>
  <c r="BC3378"/>
  <c r="L3379"/>
  <c r="O3379"/>
  <c r="P3379"/>
  <c r="Q3379"/>
  <c r="R3379"/>
  <c r="S3379"/>
  <c r="T3379"/>
  <c r="U3379"/>
  <c r="V3379"/>
  <c r="W3379"/>
  <c r="X3379"/>
  <c r="Y3379"/>
  <c r="Z3379"/>
  <c r="AA3379"/>
  <c r="AB3379"/>
  <c r="AC3379"/>
  <c r="AD3379"/>
  <c r="AE3379"/>
  <c r="AF3379"/>
  <c r="AJ3379"/>
  <c r="AK3379"/>
  <c r="AL3379"/>
  <c r="AM3379"/>
  <c r="AN3379"/>
  <c r="AO3379"/>
  <c r="AP3379"/>
  <c r="AQ3379"/>
  <c r="AR3379"/>
  <c r="AS3379"/>
  <c r="AT3379"/>
  <c r="BA3379"/>
  <c r="BB3379"/>
  <c r="BC3379"/>
  <c r="L3380"/>
  <c r="O3380"/>
  <c r="P3380"/>
  <c r="Q3380"/>
  <c r="R3380"/>
  <c r="S3380"/>
  <c r="T3380"/>
  <c r="U3380"/>
  <c r="V3380"/>
  <c r="W3380"/>
  <c r="X3380"/>
  <c r="Y3380"/>
  <c r="Z3380"/>
  <c r="AA3380"/>
  <c r="AB3380"/>
  <c r="AC3380"/>
  <c r="AD3380"/>
  <c r="AE3380"/>
  <c r="AF3380"/>
  <c r="AJ3380"/>
  <c r="AK3380"/>
  <c r="AL3380"/>
  <c r="AM3380"/>
  <c r="AN3380"/>
  <c r="AO3380"/>
  <c r="AP3380"/>
  <c r="AQ3380"/>
  <c r="AR3380"/>
  <c r="AS3380"/>
  <c r="AT3380"/>
  <c r="BA3380"/>
  <c r="BB3380"/>
  <c r="BC3380"/>
  <c r="L3381"/>
  <c r="O3381"/>
  <c r="P3381"/>
  <c r="Q3381"/>
  <c r="R3381"/>
  <c r="S3381"/>
  <c r="T3381"/>
  <c r="U3381"/>
  <c r="V3381"/>
  <c r="W3381"/>
  <c r="X3381"/>
  <c r="Y3381"/>
  <c r="Z3381"/>
  <c r="AA3381"/>
  <c r="AB3381"/>
  <c r="AC3381"/>
  <c r="AD3381"/>
  <c r="AE3381"/>
  <c r="AF3381"/>
  <c r="AJ3381"/>
  <c r="AK3381"/>
  <c r="AL3381"/>
  <c r="AM3381"/>
  <c r="AN3381"/>
  <c r="AO3381"/>
  <c r="AP3381"/>
  <c r="AQ3381"/>
  <c r="AR3381"/>
  <c r="AS3381"/>
  <c r="AT3381"/>
  <c r="BA3381"/>
  <c r="BB3381"/>
  <c r="BC3381"/>
  <c r="L3382"/>
  <c r="O3382"/>
  <c r="P3382"/>
  <c r="Q3382"/>
  <c r="R3382"/>
  <c r="S3382"/>
  <c r="T3382"/>
  <c r="U3382"/>
  <c r="V3382"/>
  <c r="W3382"/>
  <c r="X3382"/>
  <c r="Y3382"/>
  <c r="Z3382"/>
  <c r="AA3382"/>
  <c r="AB3382"/>
  <c r="AC3382"/>
  <c r="AD3382"/>
  <c r="AE3382"/>
  <c r="AF3382"/>
  <c r="AJ3382"/>
  <c r="AK3382"/>
  <c r="AL3382"/>
  <c r="AM3382"/>
  <c r="AN3382"/>
  <c r="AO3382"/>
  <c r="AP3382"/>
  <c r="AQ3382"/>
  <c r="AR3382"/>
  <c r="AS3382"/>
  <c r="AT3382"/>
  <c r="BA3382"/>
  <c r="BB3382"/>
  <c r="BC3382"/>
  <c r="L3383"/>
  <c r="O3383"/>
  <c r="P3383"/>
  <c r="Q3383"/>
  <c r="R3383"/>
  <c r="S3383"/>
  <c r="T3383"/>
  <c r="U3383"/>
  <c r="V3383"/>
  <c r="W3383"/>
  <c r="X3383"/>
  <c r="Y3383"/>
  <c r="Z3383"/>
  <c r="AA3383"/>
  <c r="AB3383"/>
  <c r="AC3383"/>
  <c r="AD3383"/>
  <c r="AE3383"/>
  <c r="AF3383"/>
  <c r="AJ3383"/>
  <c r="AK3383"/>
  <c r="AL3383"/>
  <c r="AM3383"/>
  <c r="AN3383"/>
  <c r="AO3383"/>
  <c r="AP3383"/>
  <c r="AQ3383"/>
  <c r="AR3383"/>
  <c r="AS3383"/>
  <c r="AT3383"/>
  <c r="BA3383"/>
  <c r="BB3383"/>
  <c r="BC3383"/>
  <c r="BD3378" l="1"/>
  <c r="BF3378" s="1"/>
  <c r="BG3378" s="1"/>
  <c r="BD3370"/>
  <c r="BF3370" s="1"/>
  <c r="BG3370" s="1"/>
  <c r="AZ3373"/>
  <c r="BE3373" s="1"/>
  <c r="BD3372"/>
  <c r="BF3372" s="1"/>
  <c r="BG3372" s="1"/>
  <c r="BD3369"/>
  <c r="BF3369" s="1"/>
  <c r="BG3369" s="1"/>
  <c r="BD3383"/>
  <c r="BF3383" s="1"/>
  <c r="BG3383" s="1"/>
  <c r="BD3377"/>
  <c r="BF3377" s="1"/>
  <c r="BG3377" s="1"/>
  <c r="BD3373"/>
  <c r="BF3373" s="1"/>
  <c r="BG3373" s="1"/>
  <c r="BD3376"/>
  <c r="BF3376" s="1"/>
  <c r="BG3376" s="1"/>
  <c r="BD3371"/>
  <c r="BF3371" s="1"/>
  <c r="BG3371" s="1"/>
  <c r="AZ3370"/>
  <c r="BE3370" s="1"/>
  <c r="AY3375"/>
  <c r="BD3375" s="1"/>
  <c r="AZ3371"/>
  <c r="BE3371" s="1"/>
  <c r="AY3379"/>
  <c r="AZ3374"/>
  <c r="BE3374" s="1"/>
  <c r="AZ3383"/>
  <c r="BE3383" s="1"/>
  <c r="AU3382"/>
  <c r="AV3382" s="1"/>
  <c r="AU3378"/>
  <c r="AV3378" s="1"/>
  <c r="BE3381"/>
  <c r="AZ3378"/>
  <c r="BE3378" s="1"/>
  <c r="AZ3376"/>
  <c r="BE3376" s="1"/>
  <c r="AZ3377"/>
  <c r="BE3377" s="1"/>
  <c r="AY3380"/>
  <c r="BD3380" s="1"/>
  <c r="AZ3369"/>
  <c r="BE3369" s="1"/>
  <c r="AY3381"/>
  <c r="BF3374"/>
  <c r="BG3374" s="1"/>
  <c r="AX3374"/>
  <c r="AW3374"/>
  <c r="AX3372"/>
  <c r="AW3372"/>
  <c r="AX3383"/>
  <c r="AW3383"/>
  <c r="AX3381"/>
  <c r="AW3381"/>
  <c r="AX3379"/>
  <c r="AW3379"/>
  <c r="AX3377"/>
  <c r="AW3377"/>
  <c r="AX3375"/>
  <c r="AW3375"/>
  <c r="AX3373"/>
  <c r="AW3373"/>
  <c r="AW3371"/>
  <c r="AX3371"/>
  <c r="AW3369"/>
  <c r="AX3369"/>
  <c r="AX3370"/>
  <c r="AW3370"/>
  <c r="AY3382"/>
  <c r="BD3382" s="1"/>
  <c r="AU3380"/>
  <c r="AV3380" s="1"/>
  <c r="AU3376"/>
  <c r="AV3376" s="1"/>
  <c r="AU3374"/>
  <c r="AV3374" s="1"/>
  <c r="AU3381"/>
  <c r="AV3381" s="1"/>
  <c r="BE3379"/>
  <c r="AU3377"/>
  <c r="AV3377" s="1"/>
  <c r="BE3375"/>
  <c r="AU3383"/>
  <c r="AV3383" s="1"/>
  <c r="AU3379"/>
  <c r="AV3379" s="1"/>
  <c r="AU3375"/>
  <c r="AV3375" s="1"/>
  <c r="AU3373"/>
  <c r="AV3373" s="1"/>
  <c r="AU3372"/>
  <c r="AV3372" s="1"/>
  <c r="AU3371"/>
  <c r="AV3371" s="1"/>
  <c r="AU3370"/>
  <c r="AV3370" s="1"/>
  <c r="BE3382"/>
  <c r="AW3382"/>
  <c r="BE3380"/>
  <c r="AW3380"/>
  <c r="AW3378"/>
  <c r="AW3376"/>
  <c r="BE3372"/>
  <c r="AU3369"/>
  <c r="AV3369" s="1"/>
  <c r="H141" i="31"/>
  <c r="I141" s="1"/>
  <c r="H359"/>
  <c r="I359" s="1"/>
  <c r="H235"/>
  <c r="I235" s="1"/>
  <c r="B39" i="30"/>
  <c r="BD3381" i="25" l="1"/>
  <c r="BF3381" s="1"/>
  <c r="BG3381" s="1"/>
  <c r="BF3380"/>
  <c r="BG3380" s="1"/>
  <c r="BF3375"/>
  <c r="BG3375" s="1"/>
  <c r="BF3382"/>
  <c r="BG3382" s="1"/>
  <c r="BD3379"/>
  <c r="BF3379" s="1"/>
  <c r="BG3379" s="1"/>
  <c r="H298" i="31"/>
  <c r="I298" s="1"/>
  <c r="H143" l="1"/>
  <c r="I143" s="1"/>
  <c r="H236" l="1"/>
  <c r="I236" s="1"/>
  <c r="H126"/>
  <c r="H127"/>
  <c r="H128"/>
  <c r="H129"/>
  <c r="H130"/>
  <c r="H131"/>
  <c r="H132"/>
  <c r="H133"/>
  <c r="H134"/>
  <c r="H135"/>
  <c r="H136"/>
  <c r="H137"/>
  <c r="H138"/>
  <c r="H125"/>
  <c r="AJ8" i="25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J507"/>
  <c r="AJ508"/>
  <c r="AJ509"/>
  <c r="AJ510"/>
  <c r="AJ511"/>
  <c r="AJ512"/>
  <c r="AJ513"/>
  <c r="AJ514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757"/>
  <c r="AJ758"/>
  <c r="AJ759"/>
  <c r="AJ760"/>
  <c r="AJ761"/>
  <c r="AJ762"/>
  <c r="AJ763"/>
  <c r="AJ764"/>
  <c r="AJ765"/>
  <c r="AJ766"/>
  <c r="AJ767"/>
  <c r="AJ768"/>
  <c r="AJ769"/>
  <c r="AJ770"/>
  <c r="AJ771"/>
  <c r="AJ772"/>
  <c r="AJ773"/>
  <c r="AJ774"/>
  <c r="AJ775"/>
  <c r="AJ776"/>
  <c r="AJ777"/>
  <c r="AJ778"/>
  <c r="AJ779"/>
  <c r="AJ780"/>
  <c r="AJ781"/>
  <c r="AJ782"/>
  <c r="AJ783"/>
  <c r="AJ784"/>
  <c r="AJ785"/>
  <c r="AJ786"/>
  <c r="AJ787"/>
  <c r="AJ788"/>
  <c r="AJ789"/>
  <c r="AJ790"/>
  <c r="AJ791"/>
  <c r="AJ792"/>
  <c r="AJ793"/>
  <c r="AJ794"/>
  <c r="AJ795"/>
  <c r="AJ796"/>
  <c r="AJ797"/>
  <c r="AJ798"/>
  <c r="AJ799"/>
  <c r="AJ800"/>
  <c r="AJ801"/>
  <c r="AJ802"/>
  <c r="AJ803"/>
  <c r="AJ804"/>
  <c r="AJ805"/>
  <c r="AJ806"/>
  <c r="AJ807"/>
  <c r="AJ808"/>
  <c r="AJ809"/>
  <c r="AJ810"/>
  <c r="AJ811"/>
  <c r="AJ812"/>
  <c r="AJ813"/>
  <c r="AJ814"/>
  <c r="AJ815"/>
  <c r="AJ816"/>
  <c r="AJ817"/>
  <c r="AJ818"/>
  <c r="AJ819"/>
  <c r="AJ820"/>
  <c r="AJ821"/>
  <c r="AJ822"/>
  <c r="AJ823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J1012"/>
  <c r="AJ1013"/>
  <c r="AJ1014"/>
  <c r="AJ1015"/>
  <c r="AJ1016"/>
  <c r="AJ1017"/>
  <c r="AJ1018"/>
  <c r="AJ1019"/>
  <c r="AJ1020"/>
  <c r="AJ1021"/>
  <c r="AJ1022"/>
  <c r="AJ1023"/>
  <c r="AJ1024"/>
  <c r="AJ1025"/>
  <c r="AJ1026"/>
  <c r="AJ1027"/>
  <c r="AJ1028"/>
  <c r="AJ1029"/>
  <c r="AJ1030"/>
  <c r="AJ1031"/>
  <c r="AJ1032"/>
  <c r="AJ1033"/>
  <c r="AJ1034"/>
  <c r="AJ1035"/>
  <c r="AJ1036"/>
  <c r="AJ1037"/>
  <c r="AJ1038"/>
  <c r="AJ1039"/>
  <c r="AJ1040"/>
  <c r="AJ1041"/>
  <c r="AJ1042"/>
  <c r="AJ1043"/>
  <c r="AJ1044"/>
  <c r="AJ1045"/>
  <c r="AJ1046"/>
  <c r="AJ1047"/>
  <c r="AJ1048"/>
  <c r="AJ1049"/>
  <c r="AJ1050"/>
  <c r="AJ1051"/>
  <c r="AJ1052"/>
  <c r="AJ1053"/>
  <c r="AJ1054"/>
  <c r="AJ1055"/>
  <c r="AJ1056"/>
  <c r="AJ1057"/>
  <c r="AJ1058"/>
  <c r="AJ1059"/>
  <c r="AJ1060"/>
  <c r="AJ1061"/>
  <c r="AJ1062"/>
  <c r="AJ1063"/>
  <c r="AJ1064"/>
  <c r="AJ1065"/>
  <c r="AJ1066"/>
  <c r="AJ1067"/>
  <c r="AJ1068"/>
  <c r="AJ1069"/>
  <c r="AJ1070"/>
  <c r="AJ1071"/>
  <c r="AJ1072"/>
  <c r="AJ1073"/>
  <c r="AJ1074"/>
  <c r="AJ1075"/>
  <c r="AJ1076"/>
  <c r="AJ1077"/>
  <c r="AJ1078"/>
  <c r="AJ1079"/>
  <c r="AJ1080"/>
  <c r="AJ1081"/>
  <c r="AJ1082"/>
  <c r="AJ1083"/>
  <c r="AJ1084"/>
  <c r="AJ1085"/>
  <c r="AJ1086"/>
  <c r="AJ1087"/>
  <c r="AJ1088"/>
  <c r="AJ1089"/>
  <c r="AJ1090"/>
  <c r="AJ1091"/>
  <c r="AJ1092"/>
  <c r="AJ1093"/>
  <c r="AJ1094"/>
  <c r="AJ1095"/>
  <c r="AJ1096"/>
  <c r="AJ1097"/>
  <c r="AJ1098"/>
  <c r="AJ1099"/>
  <c r="AJ1100"/>
  <c r="AJ1101"/>
  <c r="AJ1102"/>
  <c r="AJ1103"/>
  <c r="AJ1104"/>
  <c r="AJ1105"/>
  <c r="AJ1106"/>
  <c r="AJ1107"/>
  <c r="AJ1108"/>
  <c r="AJ1109"/>
  <c r="AJ1110"/>
  <c r="AJ1111"/>
  <c r="AJ1112"/>
  <c r="AJ1113"/>
  <c r="AJ1114"/>
  <c r="AJ1115"/>
  <c r="AJ1116"/>
  <c r="AJ1117"/>
  <c r="AJ1118"/>
  <c r="AJ1119"/>
  <c r="AJ1120"/>
  <c r="AJ1121"/>
  <c r="AJ1122"/>
  <c r="AJ1123"/>
  <c r="AJ1124"/>
  <c r="AJ1125"/>
  <c r="AJ1126"/>
  <c r="AJ1127"/>
  <c r="AJ1128"/>
  <c r="AJ1129"/>
  <c r="AJ1130"/>
  <c r="AJ1131"/>
  <c r="AJ1132"/>
  <c r="AJ1133"/>
  <c r="AJ1134"/>
  <c r="AJ1135"/>
  <c r="AJ1136"/>
  <c r="AJ1137"/>
  <c r="AJ1138"/>
  <c r="AJ1139"/>
  <c r="AJ1140"/>
  <c r="AJ1141"/>
  <c r="AJ1142"/>
  <c r="AJ1143"/>
  <c r="AJ1144"/>
  <c r="AJ1145"/>
  <c r="AJ1146"/>
  <c r="AJ1147"/>
  <c r="AJ1148"/>
  <c r="AJ1149"/>
  <c r="AJ1150"/>
  <c r="AJ1151"/>
  <c r="AJ1152"/>
  <c r="AJ1153"/>
  <c r="AJ1154"/>
  <c r="AJ1155"/>
  <c r="AJ1156"/>
  <c r="AJ1157"/>
  <c r="AJ1158"/>
  <c r="AJ1159"/>
  <c r="AJ1160"/>
  <c r="AJ1161"/>
  <c r="AJ1162"/>
  <c r="AJ1163"/>
  <c r="AJ1164"/>
  <c r="AJ1165"/>
  <c r="AJ1166"/>
  <c r="AJ1167"/>
  <c r="AJ1168"/>
  <c r="AJ1169"/>
  <c r="AJ1170"/>
  <c r="AJ1171"/>
  <c r="AJ1172"/>
  <c r="AJ1173"/>
  <c r="AJ1174"/>
  <c r="AJ1175"/>
  <c r="AJ1176"/>
  <c r="AJ1177"/>
  <c r="AJ1178"/>
  <c r="AJ1179"/>
  <c r="AJ1180"/>
  <c r="AJ1181"/>
  <c r="AJ1182"/>
  <c r="AJ1183"/>
  <c r="AJ1184"/>
  <c r="AJ1185"/>
  <c r="AJ1186"/>
  <c r="AJ1187"/>
  <c r="AJ1188"/>
  <c r="AJ1189"/>
  <c r="AJ1190"/>
  <c r="AJ1191"/>
  <c r="AJ1192"/>
  <c r="AJ1193"/>
  <c r="AJ1194"/>
  <c r="AJ1195"/>
  <c r="AJ1196"/>
  <c r="AJ1197"/>
  <c r="AJ1198"/>
  <c r="AJ1199"/>
  <c r="AJ1200"/>
  <c r="AJ1201"/>
  <c r="AJ1202"/>
  <c r="AJ1203"/>
  <c r="AJ1204"/>
  <c r="AJ1205"/>
  <c r="AJ1206"/>
  <c r="AJ1207"/>
  <c r="AJ1208"/>
  <c r="AJ1209"/>
  <c r="AJ1210"/>
  <c r="AJ1211"/>
  <c r="AJ1212"/>
  <c r="AJ1213"/>
  <c r="AJ1214"/>
  <c r="AJ1215"/>
  <c r="AJ1216"/>
  <c r="AJ1217"/>
  <c r="AJ1218"/>
  <c r="AJ1219"/>
  <c r="AJ1220"/>
  <c r="AJ1221"/>
  <c r="AJ1222"/>
  <c r="AJ1223"/>
  <c r="AJ1224"/>
  <c r="AJ1225"/>
  <c r="AJ1226"/>
  <c r="AJ1227"/>
  <c r="AJ1228"/>
  <c r="AJ1229"/>
  <c r="AJ1230"/>
  <c r="AJ1231"/>
  <c r="AJ1232"/>
  <c r="AJ1233"/>
  <c r="AJ1234"/>
  <c r="AJ1235"/>
  <c r="AJ1236"/>
  <c r="AJ1237"/>
  <c r="AJ1238"/>
  <c r="AJ1239"/>
  <c r="AJ1240"/>
  <c r="AJ1241"/>
  <c r="AJ1242"/>
  <c r="AJ1243"/>
  <c r="AJ1244"/>
  <c r="AJ1245"/>
  <c r="AJ1246"/>
  <c r="AJ1247"/>
  <c r="AJ1248"/>
  <c r="AJ1249"/>
  <c r="AJ1250"/>
  <c r="AJ1251"/>
  <c r="AJ1252"/>
  <c r="AJ1253"/>
  <c r="AJ1254"/>
  <c r="AJ1255"/>
  <c r="AJ1256"/>
  <c r="AJ1257"/>
  <c r="AJ1258"/>
  <c r="AJ1259"/>
  <c r="AJ1260"/>
  <c r="AJ1261"/>
  <c r="AJ1262"/>
  <c r="AJ1263"/>
  <c r="AJ1264"/>
  <c r="AJ1265"/>
  <c r="AJ1266"/>
  <c r="AJ1267"/>
  <c r="AJ1268"/>
  <c r="AJ1269"/>
  <c r="AJ1270"/>
  <c r="AJ1271"/>
  <c r="AJ1272"/>
  <c r="AJ1273"/>
  <c r="AJ1274"/>
  <c r="AJ1275"/>
  <c r="AJ1276"/>
  <c r="AJ1277"/>
  <c r="AJ1278"/>
  <c r="AJ1279"/>
  <c r="AJ1280"/>
  <c r="AJ1281"/>
  <c r="AJ1282"/>
  <c r="AJ1283"/>
  <c r="AJ1284"/>
  <c r="AJ1285"/>
  <c r="AJ1286"/>
  <c r="AJ1287"/>
  <c r="AJ1288"/>
  <c r="AJ1289"/>
  <c r="AJ1290"/>
  <c r="AJ1291"/>
  <c r="AJ1292"/>
  <c r="AJ1293"/>
  <c r="AJ1294"/>
  <c r="AJ1295"/>
  <c r="AJ1296"/>
  <c r="AJ1297"/>
  <c r="AJ1298"/>
  <c r="AJ1299"/>
  <c r="AJ1300"/>
  <c r="AJ1301"/>
  <c r="AJ1302"/>
  <c r="AJ1303"/>
  <c r="AJ1304"/>
  <c r="AJ1305"/>
  <c r="AJ1306"/>
  <c r="AJ1307"/>
  <c r="AJ1308"/>
  <c r="AJ1309"/>
  <c r="AJ1310"/>
  <c r="AJ1311"/>
  <c r="AJ1312"/>
  <c r="AJ1313"/>
  <c r="AJ1314"/>
  <c r="AJ1315"/>
  <c r="AJ1316"/>
  <c r="AJ1317"/>
  <c r="AJ1318"/>
  <c r="AJ1319"/>
  <c r="AJ1320"/>
  <c r="AJ1321"/>
  <c r="AJ1322"/>
  <c r="AJ1323"/>
  <c r="AJ1324"/>
  <c r="AJ1325"/>
  <c r="AJ1326"/>
  <c r="AJ1327"/>
  <c r="AJ1328"/>
  <c r="AJ1329"/>
  <c r="AJ1330"/>
  <c r="AJ1331"/>
  <c r="AJ1332"/>
  <c r="AJ1333"/>
  <c r="AJ1334"/>
  <c r="AJ1335"/>
  <c r="AJ1336"/>
  <c r="AJ1337"/>
  <c r="AJ1338"/>
  <c r="AJ1339"/>
  <c r="AJ1340"/>
  <c r="AJ1341"/>
  <c r="AJ1342"/>
  <c r="AJ1343"/>
  <c r="AJ1344"/>
  <c r="AJ1345"/>
  <c r="AJ1346"/>
  <c r="AJ1347"/>
  <c r="AJ1348"/>
  <c r="AJ1349"/>
  <c r="AJ1350"/>
  <c r="AJ1351"/>
  <c r="AJ1352"/>
  <c r="AJ1353"/>
  <c r="AJ1354"/>
  <c r="AJ1355"/>
  <c r="AJ1356"/>
  <c r="AJ1357"/>
  <c r="AJ1358"/>
  <c r="AJ1359"/>
  <c r="AJ1360"/>
  <c r="AJ1361"/>
  <c r="AJ1362"/>
  <c r="AJ1363"/>
  <c r="AJ1364"/>
  <c r="AJ1365"/>
  <c r="AJ1366"/>
  <c r="AJ1367"/>
  <c r="AJ1368"/>
  <c r="AJ1369"/>
  <c r="AJ1370"/>
  <c r="AJ1371"/>
  <c r="AJ1372"/>
  <c r="AJ1373"/>
  <c r="AJ1374"/>
  <c r="AJ1375"/>
  <c r="AJ1376"/>
  <c r="AJ1377"/>
  <c r="AJ1378"/>
  <c r="AJ1379"/>
  <c r="AJ1380"/>
  <c r="AJ1381"/>
  <c r="AJ1382"/>
  <c r="AJ1383"/>
  <c r="AJ1384"/>
  <c r="AJ1385"/>
  <c r="AJ1386"/>
  <c r="AJ1387"/>
  <c r="AJ1388"/>
  <c r="AJ1389"/>
  <c r="AJ1390"/>
  <c r="AJ1391"/>
  <c r="AJ1392"/>
  <c r="AJ1393"/>
  <c r="AJ1394"/>
  <c r="AJ1395"/>
  <c r="AJ1396"/>
  <c r="AJ1397"/>
  <c r="AJ1398"/>
  <c r="AJ1399"/>
  <c r="AJ1400"/>
  <c r="AJ1401"/>
  <c r="AJ1402"/>
  <c r="AJ1403"/>
  <c r="AJ1404"/>
  <c r="AJ1405"/>
  <c r="AJ1406"/>
  <c r="AJ1407"/>
  <c r="AJ1408"/>
  <c r="AJ1409"/>
  <c r="AJ1410"/>
  <c r="AJ1411"/>
  <c r="AJ1412"/>
  <c r="AJ1413"/>
  <c r="AJ1414"/>
  <c r="AJ1415"/>
  <c r="AJ1416"/>
  <c r="AJ1417"/>
  <c r="AJ1418"/>
  <c r="AJ1419"/>
  <c r="AJ1420"/>
  <c r="AJ1421"/>
  <c r="AJ1422"/>
  <c r="AJ1423"/>
  <c r="AJ1424"/>
  <c r="AJ1425"/>
  <c r="AJ1426"/>
  <c r="AJ1427"/>
  <c r="AJ1428"/>
  <c r="AJ1429"/>
  <c r="AJ1430"/>
  <c r="AJ1431"/>
  <c r="AJ1432"/>
  <c r="AJ1433"/>
  <c r="AJ1434"/>
  <c r="AJ1435"/>
  <c r="AJ1436"/>
  <c r="AJ1437"/>
  <c r="AJ1438"/>
  <c r="AJ1439"/>
  <c r="AJ1440"/>
  <c r="AJ1441"/>
  <c r="AJ1442"/>
  <c r="AJ1443"/>
  <c r="AJ1444"/>
  <c r="AJ1445"/>
  <c r="AJ1446"/>
  <c r="AJ1447"/>
  <c r="AJ1448"/>
  <c r="AJ1449"/>
  <c r="AJ1450"/>
  <c r="AJ1451"/>
  <c r="AJ1452"/>
  <c r="AJ1453"/>
  <c r="AJ1454"/>
  <c r="AJ1455"/>
  <c r="AJ1456"/>
  <c r="AJ1457"/>
  <c r="AJ1458"/>
  <c r="AJ1459"/>
  <c r="AJ1460"/>
  <c r="AJ1461"/>
  <c r="AJ1462"/>
  <c r="AJ1463"/>
  <c r="AJ1464"/>
  <c r="AJ1465"/>
  <c r="AJ1466"/>
  <c r="AJ1467"/>
  <c r="AJ1468"/>
  <c r="AJ1469"/>
  <c r="AJ1470"/>
  <c r="AJ1471"/>
  <c r="AJ1472"/>
  <c r="AJ1473"/>
  <c r="AJ1474"/>
  <c r="AJ1475"/>
  <c r="AJ1476"/>
  <c r="AJ1477"/>
  <c r="AJ1478"/>
  <c r="AJ1479"/>
  <c r="AJ1480"/>
  <c r="AJ1481"/>
  <c r="AJ1482"/>
  <c r="AJ1483"/>
  <c r="AJ1484"/>
  <c r="AJ1485"/>
  <c r="AJ1486"/>
  <c r="AJ1487"/>
  <c r="AJ1488"/>
  <c r="AJ1489"/>
  <c r="AJ1490"/>
  <c r="AJ1491"/>
  <c r="AJ1492"/>
  <c r="AJ1493"/>
  <c r="AJ1494"/>
  <c r="AJ1495"/>
  <c r="AJ1496"/>
  <c r="AJ1497"/>
  <c r="AJ1498"/>
  <c r="AJ1499"/>
  <c r="AJ1500"/>
  <c r="AJ1501"/>
  <c r="AJ1502"/>
  <c r="AJ1503"/>
  <c r="AJ1504"/>
  <c r="AJ1505"/>
  <c r="AJ1506"/>
  <c r="AJ1507"/>
  <c r="AJ1508"/>
  <c r="AJ1509"/>
  <c r="AJ1510"/>
  <c r="AJ1511"/>
  <c r="AJ1512"/>
  <c r="AJ1513"/>
  <c r="AJ1514"/>
  <c r="AJ1515"/>
  <c r="AJ1516"/>
  <c r="AJ1517"/>
  <c r="AJ1518"/>
  <c r="AJ1519"/>
  <c r="AJ1520"/>
  <c r="AJ1521"/>
  <c r="AJ1522"/>
  <c r="AJ1523"/>
  <c r="AJ1524"/>
  <c r="AJ1525"/>
  <c r="AJ1526"/>
  <c r="AJ1527"/>
  <c r="AJ1528"/>
  <c r="AJ1529"/>
  <c r="AJ1530"/>
  <c r="AJ1531"/>
  <c r="AJ1532"/>
  <c r="AJ1533"/>
  <c r="AJ1534"/>
  <c r="AJ1535"/>
  <c r="AJ1536"/>
  <c r="AJ1537"/>
  <c r="AJ1538"/>
  <c r="AJ1539"/>
  <c r="AJ1540"/>
  <c r="AJ1541"/>
  <c r="AJ1542"/>
  <c r="AJ1543"/>
  <c r="AJ1544"/>
  <c r="AJ1545"/>
  <c r="AJ1546"/>
  <c r="AJ1547"/>
  <c r="AJ1548"/>
  <c r="AJ1549"/>
  <c r="AJ1550"/>
  <c r="AJ1551"/>
  <c r="AJ1552"/>
  <c r="AJ1553"/>
  <c r="AJ1554"/>
  <c r="AJ1555"/>
  <c r="AJ1556"/>
  <c r="AJ1557"/>
  <c r="AJ1558"/>
  <c r="AJ1559"/>
  <c r="AJ1560"/>
  <c r="AJ1561"/>
  <c r="AJ1562"/>
  <c r="AJ1563"/>
  <c r="AJ1564"/>
  <c r="AJ1565"/>
  <c r="AJ1566"/>
  <c r="AJ1567"/>
  <c r="AJ1568"/>
  <c r="AJ1569"/>
  <c r="AJ1570"/>
  <c r="AJ1571"/>
  <c r="AJ1572"/>
  <c r="AJ1573"/>
  <c r="AJ1574"/>
  <c r="AJ1575"/>
  <c r="AJ1576"/>
  <c r="AJ1577"/>
  <c r="AJ1578"/>
  <c r="AJ1579"/>
  <c r="AJ1580"/>
  <c r="AJ1581"/>
  <c r="AJ1582"/>
  <c r="AJ1583"/>
  <c r="AJ1584"/>
  <c r="AJ1585"/>
  <c r="AJ1586"/>
  <c r="AJ1587"/>
  <c r="AJ1588"/>
  <c r="AJ1589"/>
  <c r="AJ1590"/>
  <c r="AJ1591"/>
  <c r="AJ1592"/>
  <c r="AJ1593"/>
  <c r="AJ1594"/>
  <c r="AJ1595"/>
  <c r="AJ1596"/>
  <c r="AJ1597"/>
  <c r="AJ1598"/>
  <c r="AJ1599"/>
  <c r="AJ1600"/>
  <c r="AJ1601"/>
  <c r="AJ1602"/>
  <c r="AJ1603"/>
  <c r="AJ1604"/>
  <c r="AJ1605"/>
  <c r="AJ1606"/>
  <c r="AJ1607"/>
  <c r="AJ1608"/>
  <c r="AJ1609"/>
  <c r="AJ1610"/>
  <c r="AJ1611"/>
  <c r="AJ1612"/>
  <c r="AJ1613"/>
  <c r="AJ1614"/>
  <c r="AJ1615"/>
  <c r="AJ1616"/>
  <c r="AJ1617"/>
  <c r="AJ1618"/>
  <c r="AJ1619"/>
  <c r="AJ1620"/>
  <c r="AJ1621"/>
  <c r="AJ1622"/>
  <c r="AJ1623"/>
  <c r="AJ1624"/>
  <c r="AJ1625"/>
  <c r="AJ1626"/>
  <c r="AJ1627"/>
  <c r="AJ1628"/>
  <c r="AJ1629"/>
  <c r="AJ1630"/>
  <c r="AJ1631"/>
  <c r="AJ1632"/>
  <c r="AJ1633"/>
  <c r="AJ1634"/>
  <c r="AJ1635"/>
  <c r="AJ1636"/>
  <c r="AJ1637"/>
  <c r="AJ1638"/>
  <c r="AJ1639"/>
  <c r="AJ1640"/>
  <c r="AJ1641"/>
  <c r="AJ1642"/>
  <c r="AJ1643"/>
  <c r="AJ1644"/>
  <c r="AJ1645"/>
  <c r="AJ1646"/>
  <c r="AJ1647"/>
  <c r="AJ1648"/>
  <c r="AJ1649"/>
  <c r="AJ1650"/>
  <c r="AJ1651"/>
  <c r="AJ1652"/>
  <c r="AJ1653"/>
  <c r="AJ1654"/>
  <c r="AJ1655"/>
  <c r="AJ1656"/>
  <c r="AJ1657"/>
  <c r="AJ1658"/>
  <c r="AJ1659"/>
  <c r="AJ1660"/>
  <c r="AJ1661"/>
  <c r="AJ1662"/>
  <c r="AJ1663"/>
  <c r="AJ1664"/>
  <c r="AJ1665"/>
  <c r="AJ1666"/>
  <c r="AJ1667"/>
  <c r="AJ1668"/>
  <c r="AJ1669"/>
  <c r="AJ1670"/>
  <c r="AJ1671"/>
  <c r="AJ1672"/>
  <c r="AJ1673"/>
  <c r="AJ1674"/>
  <c r="AJ1675"/>
  <c r="AJ1676"/>
  <c r="AJ1677"/>
  <c r="AJ1678"/>
  <c r="AJ1679"/>
  <c r="AJ1680"/>
  <c r="AJ1681"/>
  <c r="AJ1682"/>
  <c r="AJ1683"/>
  <c r="AJ1684"/>
  <c r="AJ1685"/>
  <c r="AJ1686"/>
  <c r="AJ1687"/>
  <c r="AJ1688"/>
  <c r="AJ1689"/>
  <c r="AJ1690"/>
  <c r="AJ1691"/>
  <c r="AJ1692"/>
  <c r="AJ1693"/>
  <c r="AJ1694"/>
  <c r="AJ1695"/>
  <c r="AJ1696"/>
  <c r="AJ1697"/>
  <c r="AJ1698"/>
  <c r="AJ1699"/>
  <c r="AJ1700"/>
  <c r="AJ1701"/>
  <c r="AJ1702"/>
  <c r="AJ1703"/>
  <c r="AJ1704"/>
  <c r="AJ1705"/>
  <c r="AJ1706"/>
  <c r="AJ1707"/>
  <c r="AJ1708"/>
  <c r="AJ1709"/>
  <c r="AJ1710"/>
  <c r="AJ1711"/>
  <c r="AJ1712"/>
  <c r="AJ1713"/>
  <c r="AJ1714"/>
  <c r="AJ1715"/>
  <c r="AJ1716"/>
  <c r="AJ1717"/>
  <c r="AJ1718"/>
  <c r="AJ1719"/>
  <c r="AJ1720"/>
  <c r="AJ1721"/>
  <c r="AJ1722"/>
  <c r="AJ1723"/>
  <c r="AJ1724"/>
  <c r="AJ1725"/>
  <c r="AJ1726"/>
  <c r="AJ1727"/>
  <c r="AJ1728"/>
  <c r="AJ1729"/>
  <c r="AJ1730"/>
  <c r="AJ1731"/>
  <c r="AJ1732"/>
  <c r="AJ1733"/>
  <c r="AJ1734"/>
  <c r="AJ1735"/>
  <c r="AJ1736"/>
  <c r="AJ1737"/>
  <c r="AJ1738"/>
  <c r="AJ1739"/>
  <c r="AJ1740"/>
  <c r="AJ1741"/>
  <c r="AJ1742"/>
  <c r="AJ1743"/>
  <c r="AJ1744"/>
  <c r="AJ1745"/>
  <c r="AJ1746"/>
  <c r="AJ1747"/>
  <c r="AJ1748"/>
  <c r="AJ1749"/>
  <c r="AJ1750"/>
  <c r="AJ1751"/>
  <c r="AJ1752"/>
  <c r="AJ1753"/>
  <c r="AJ1754"/>
  <c r="AJ1755"/>
  <c r="AJ1756"/>
  <c r="AJ1757"/>
  <c r="AJ1758"/>
  <c r="AJ1759"/>
  <c r="AJ1760"/>
  <c r="AJ1761"/>
  <c r="AJ1762"/>
  <c r="AJ1763"/>
  <c r="AJ1764"/>
  <c r="AJ1765"/>
  <c r="AJ1766"/>
  <c r="AJ1767"/>
  <c r="AJ1768"/>
  <c r="AJ1769"/>
  <c r="AJ1770"/>
  <c r="AJ1771"/>
  <c r="AJ1772"/>
  <c r="AJ1773"/>
  <c r="AJ1774"/>
  <c r="AJ1775"/>
  <c r="AJ1776"/>
  <c r="AJ1777"/>
  <c r="AJ1778"/>
  <c r="AJ1779"/>
  <c r="AJ1780"/>
  <c r="AJ1781"/>
  <c r="AJ1782"/>
  <c r="AJ1783"/>
  <c r="AJ1784"/>
  <c r="AJ1785"/>
  <c r="AJ1786"/>
  <c r="AJ1787"/>
  <c r="AJ1788"/>
  <c r="AJ1789"/>
  <c r="AJ1790"/>
  <c r="AJ1791"/>
  <c r="AJ1792"/>
  <c r="AJ1793"/>
  <c r="AJ1794"/>
  <c r="AJ1795"/>
  <c r="AJ1796"/>
  <c r="AJ1797"/>
  <c r="AJ1798"/>
  <c r="AJ1799"/>
  <c r="AJ1800"/>
  <c r="AJ1801"/>
  <c r="AJ1802"/>
  <c r="AJ1803"/>
  <c r="AJ1804"/>
  <c r="AJ1805"/>
  <c r="AJ1806"/>
  <c r="AJ1807"/>
  <c r="AJ1808"/>
  <c r="AJ1809"/>
  <c r="AJ1810"/>
  <c r="AJ1811"/>
  <c r="AJ1812"/>
  <c r="AJ1813"/>
  <c r="AJ1814"/>
  <c r="AJ1815"/>
  <c r="AJ1816"/>
  <c r="AJ1817"/>
  <c r="AJ1818"/>
  <c r="AJ1819"/>
  <c r="AJ1820"/>
  <c r="AJ1821"/>
  <c r="AJ1822"/>
  <c r="AJ1823"/>
  <c r="AJ1824"/>
  <c r="AJ1825"/>
  <c r="AJ1826"/>
  <c r="AJ1827"/>
  <c r="AJ1828"/>
  <c r="AJ1829"/>
  <c r="AJ1830"/>
  <c r="AJ1831"/>
  <c r="AJ1832"/>
  <c r="AJ1833"/>
  <c r="AJ1834"/>
  <c r="AJ1835"/>
  <c r="AJ1836"/>
  <c r="AJ1837"/>
  <c r="AJ1838"/>
  <c r="AJ1839"/>
  <c r="AJ1840"/>
  <c r="AJ1841"/>
  <c r="AJ1842"/>
  <c r="AJ1843"/>
  <c r="AJ1844"/>
  <c r="AJ1845"/>
  <c r="AJ1846"/>
  <c r="AJ1847"/>
  <c r="AJ1848"/>
  <c r="AJ1849"/>
  <c r="AJ1850"/>
  <c r="AJ1851"/>
  <c r="AJ1852"/>
  <c r="AJ1853"/>
  <c r="AJ1854"/>
  <c r="AJ1855"/>
  <c r="AJ1856"/>
  <c r="AJ1857"/>
  <c r="AJ1858"/>
  <c r="AJ1859"/>
  <c r="AJ1860"/>
  <c r="AJ1861"/>
  <c r="AJ1862"/>
  <c r="AJ1863"/>
  <c r="AJ1864"/>
  <c r="AJ1865"/>
  <c r="AJ1866"/>
  <c r="AJ1867"/>
  <c r="AJ1868"/>
  <c r="AJ1869"/>
  <c r="AJ1870"/>
  <c r="AJ1871"/>
  <c r="AJ1872"/>
  <c r="AJ1873"/>
  <c r="AJ1874"/>
  <c r="AJ1875"/>
  <c r="AJ1876"/>
  <c r="AJ1877"/>
  <c r="AJ1878"/>
  <c r="AJ1879"/>
  <c r="AJ1880"/>
  <c r="AJ1881"/>
  <c r="AJ1882"/>
  <c r="AJ1883"/>
  <c r="AJ1884"/>
  <c r="AJ1885"/>
  <c r="AJ1886"/>
  <c r="AJ1887"/>
  <c r="AJ1888"/>
  <c r="AJ1889"/>
  <c r="AJ1890"/>
  <c r="AJ1891"/>
  <c r="AJ1892"/>
  <c r="AJ1893"/>
  <c r="AJ1894"/>
  <c r="AJ1895"/>
  <c r="AJ1896"/>
  <c r="AJ1897"/>
  <c r="AJ1898"/>
  <c r="AJ1899"/>
  <c r="AJ1900"/>
  <c r="AJ1901"/>
  <c r="AJ1902"/>
  <c r="AJ1903"/>
  <c r="AJ1904"/>
  <c r="AJ1905"/>
  <c r="AJ1906"/>
  <c r="AJ1907"/>
  <c r="AJ1908"/>
  <c r="AJ1909"/>
  <c r="AJ1910"/>
  <c r="AJ1911"/>
  <c r="AJ1912"/>
  <c r="AJ1913"/>
  <c r="AJ1914"/>
  <c r="AJ1915"/>
  <c r="AJ1916"/>
  <c r="AJ1917"/>
  <c r="AJ1918"/>
  <c r="AJ1919"/>
  <c r="AJ1920"/>
  <c r="AJ1921"/>
  <c r="AJ1922"/>
  <c r="AJ1923"/>
  <c r="AJ1924"/>
  <c r="AJ1925"/>
  <c r="AJ1926"/>
  <c r="AJ1927"/>
  <c r="AJ1928"/>
  <c r="AJ1929"/>
  <c r="AJ1930"/>
  <c r="AJ1931"/>
  <c r="AJ1932"/>
  <c r="AJ1933"/>
  <c r="AJ1934"/>
  <c r="AJ1935"/>
  <c r="AJ1936"/>
  <c r="AJ1937"/>
  <c r="AJ1938"/>
  <c r="AJ1939"/>
  <c r="AJ1940"/>
  <c r="AJ1941"/>
  <c r="AJ1942"/>
  <c r="AJ1943"/>
  <c r="AJ1944"/>
  <c r="AJ1945"/>
  <c r="AJ1946"/>
  <c r="AJ1947"/>
  <c r="AJ1948"/>
  <c r="AJ1949"/>
  <c r="AJ1950"/>
  <c r="AJ1951"/>
  <c r="AJ1952"/>
  <c r="AJ1953"/>
  <c r="AJ1954"/>
  <c r="AJ1955"/>
  <c r="AJ1956"/>
  <c r="AJ1957"/>
  <c r="AJ1958"/>
  <c r="AJ1959"/>
  <c r="AJ1960"/>
  <c r="AJ1961"/>
  <c r="AJ1962"/>
  <c r="AJ1963"/>
  <c r="AJ1964"/>
  <c r="AJ1965"/>
  <c r="AJ1966"/>
  <c r="AJ1967"/>
  <c r="AJ1968"/>
  <c r="AJ1969"/>
  <c r="AJ1970"/>
  <c r="AJ1971"/>
  <c r="AJ1972"/>
  <c r="AJ1973"/>
  <c r="AJ1974"/>
  <c r="AJ1975"/>
  <c r="AJ1976"/>
  <c r="AJ1977"/>
  <c r="AJ1978"/>
  <c r="AJ1979"/>
  <c r="AJ1980"/>
  <c r="AJ1981"/>
  <c r="AJ1982"/>
  <c r="AJ1983"/>
  <c r="AJ1984"/>
  <c r="AJ1985"/>
  <c r="AJ1986"/>
  <c r="AJ1987"/>
  <c r="AJ1988"/>
  <c r="AJ1989"/>
  <c r="AJ1990"/>
  <c r="AJ1991"/>
  <c r="AJ1992"/>
  <c r="AJ1993"/>
  <c r="AJ1994"/>
  <c r="AJ1995"/>
  <c r="AJ1996"/>
  <c r="AJ1997"/>
  <c r="AJ1998"/>
  <c r="AJ1999"/>
  <c r="AJ2000"/>
  <c r="AJ2001"/>
  <c r="AJ2002"/>
  <c r="AJ2003"/>
  <c r="AJ2004"/>
  <c r="AJ2005"/>
  <c r="AJ2006"/>
  <c r="AJ2007"/>
  <c r="AJ2008"/>
  <c r="AJ2009"/>
  <c r="AJ2010"/>
  <c r="AJ2011"/>
  <c r="AJ2012"/>
  <c r="AJ2013"/>
  <c r="AJ2014"/>
  <c r="AJ2015"/>
  <c r="AJ2016"/>
  <c r="AJ2017"/>
  <c r="AJ2018"/>
  <c r="AJ2019"/>
  <c r="AJ2020"/>
  <c r="AJ2021"/>
  <c r="AJ2022"/>
  <c r="AJ2023"/>
  <c r="AJ2024"/>
  <c r="AJ2025"/>
  <c r="AJ2026"/>
  <c r="AJ2027"/>
  <c r="AJ2028"/>
  <c r="AJ2029"/>
  <c r="AJ2030"/>
  <c r="AJ2031"/>
  <c r="AJ2032"/>
  <c r="AJ2033"/>
  <c r="AJ2034"/>
  <c r="AJ2035"/>
  <c r="AJ2036"/>
  <c r="AJ2037"/>
  <c r="AJ2038"/>
  <c r="AJ2039"/>
  <c r="AJ2040"/>
  <c r="AJ2041"/>
  <c r="AJ2042"/>
  <c r="AJ2043"/>
  <c r="AJ2044"/>
  <c r="AJ2045"/>
  <c r="AJ2046"/>
  <c r="AJ2047"/>
  <c r="AJ2048"/>
  <c r="AJ2049"/>
  <c r="AJ2050"/>
  <c r="AJ2051"/>
  <c r="AJ2052"/>
  <c r="AJ2053"/>
  <c r="AJ2054"/>
  <c r="AJ2055"/>
  <c r="AJ2056"/>
  <c r="AJ2057"/>
  <c r="AJ2058"/>
  <c r="AJ2059"/>
  <c r="AJ2060"/>
  <c r="AJ2061"/>
  <c r="AJ2062"/>
  <c r="AJ2063"/>
  <c r="AJ2064"/>
  <c r="AJ2065"/>
  <c r="AJ2066"/>
  <c r="AJ2067"/>
  <c r="AJ2068"/>
  <c r="AJ2069"/>
  <c r="AJ2070"/>
  <c r="AJ2071"/>
  <c r="AJ2072"/>
  <c r="AJ2073"/>
  <c r="AJ2074"/>
  <c r="AJ2075"/>
  <c r="AJ2076"/>
  <c r="AJ2077"/>
  <c r="AJ2078"/>
  <c r="AJ2079"/>
  <c r="AJ2080"/>
  <c r="AJ2081"/>
  <c r="AJ2082"/>
  <c r="AJ2083"/>
  <c r="AJ2084"/>
  <c r="AJ2085"/>
  <c r="AJ2086"/>
  <c r="AJ2087"/>
  <c r="AJ2088"/>
  <c r="AJ2089"/>
  <c r="AJ2090"/>
  <c r="AJ2091"/>
  <c r="AJ2092"/>
  <c r="AJ2093"/>
  <c r="AJ2094"/>
  <c r="AJ2095"/>
  <c r="AJ2096"/>
  <c r="AJ2097"/>
  <c r="AJ2098"/>
  <c r="AJ2099"/>
  <c r="AJ2100"/>
  <c r="AJ2101"/>
  <c r="AJ2102"/>
  <c r="AJ2103"/>
  <c r="AJ2104"/>
  <c r="AJ2105"/>
  <c r="AJ2106"/>
  <c r="AJ2107"/>
  <c r="AJ2108"/>
  <c r="AJ2109"/>
  <c r="AJ2110"/>
  <c r="AJ2111"/>
  <c r="AJ2112"/>
  <c r="AJ2113"/>
  <c r="AJ2114"/>
  <c r="AJ2115"/>
  <c r="AJ2116"/>
  <c r="AJ2117"/>
  <c r="AJ2118"/>
  <c r="AJ2119"/>
  <c r="AJ2120"/>
  <c r="AJ2121"/>
  <c r="AJ2122"/>
  <c r="AJ2123"/>
  <c r="AJ2124"/>
  <c r="AJ2125"/>
  <c r="AJ2126"/>
  <c r="AJ2127"/>
  <c r="AJ2128"/>
  <c r="AJ2129"/>
  <c r="AJ2130"/>
  <c r="AJ2131"/>
  <c r="AJ2132"/>
  <c r="AJ2133"/>
  <c r="AJ2134"/>
  <c r="AJ2135"/>
  <c r="AJ2136"/>
  <c r="AJ2137"/>
  <c r="AJ2138"/>
  <c r="AJ2139"/>
  <c r="AJ2140"/>
  <c r="AJ2141"/>
  <c r="AJ2142"/>
  <c r="AJ2143"/>
  <c r="AJ2144"/>
  <c r="AJ2145"/>
  <c r="AJ2146"/>
  <c r="AJ2147"/>
  <c r="AJ2148"/>
  <c r="AJ2149"/>
  <c r="AJ2150"/>
  <c r="AJ2151"/>
  <c r="AJ2152"/>
  <c r="AJ2153"/>
  <c r="AJ2154"/>
  <c r="AJ2155"/>
  <c r="AJ2156"/>
  <c r="AJ2157"/>
  <c r="AJ2158"/>
  <c r="AJ2159"/>
  <c r="AJ2160"/>
  <c r="AJ2161"/>
  <c r="AJ2162"/>
  <c r="AJ2163"/>
  <c r="AJ2164"/>
  <c r="AJ2165"/>
  <c r="AJ2166"/>
  <c r="AJ2167"/>
  <c r="AJ2168"/>
  <c r="AJ2169"/>
  <c r="AJ2170"/>
  <c r="AJ2171"/>
  <c r="AJ2172"/>
  <c r="AJ2173"/>
  <c r="AJ2174"/>
  <c r="AJ2175"/>
  <c r="AJ2176"/>
  <c r="AJ2177"/>
  <c r="AJ2178"/>
  <c r="AJ2179"/>
  <c r="AJ2180"/>
  <c r="AJ2181"/>
  <c r="AJ2182"/>
  <c r="AJ2183"/>
  <c r="AJ2184"/>
  <c r="AJ2185"/>
  <c r="AJ2186"/>
  <c r="AJ2187"/>
  <c r="AJ2188"/>
  <c r="AJ2189"/>
  <c r="AJ2190"/>
  <c r="AJ2191"/>
  <c r="AJ2192"/>
  <c r="AJ2193"/>
  <c r="AJ2194"/>
  <c r="AJ2195"/>
  <c r="AJ2196"/>
  <c r="AJ2197"/>
  <c r="AJ2198"/>
  <c r="AJ2199"/>
  <c r="AJ2200"/>
  <c r="AJ2201"/>
  <c r="AJ2202"/>
  <c r="AJ2203"/>
  <c r="AJ2204"/>
  <c r="AJ2205"/>
  <c r="AJ2206"/>
  <c r="AJ2207"/>
  <c r="AJ2208"/>
  <c r="AJ2209"/>
  <c r="AJ2210"/>
  <c r="AJ2211"/>
  <c r="AJ2212"/>
  <c r="AJ2213"/>
  <c r="AJ2214"/>
  <c r="AJ2215"/>
  <c r="AJ2216"/>
  <c r="AJ2217"/>
  <c r="AJ2218"/>
  <c r="AJ2219"/>
  <c r="AJ2220"/>
  <c r="AJ2221"/>
  <c r="AJ2222"/>
  <c r="AJ2223"/>
  <c r="AJ2224"/>
  <c r="AJ2225"/>
  <c r="AJ2226"/>
  <c r="AJ2227"/>
  <c r="AJ2228"/>
  <c r="AJ2229"/>
  <c r="AJ2230"/>
  <c r="AJ2231"/>
  <c r="AJ2232"/>
  <c r="AJ2233"/>
  <c r="AJ2234"/>
  <c r="AJ2235"/>
  <c r="AJ2236"/>
  <c r="AJ2237"/>
  <c r="AJ2238"/>
  <c r="AJ2239"/>
  <c r="AJ2240"/>
  <c r="AJ2241"/>
  <c r="AJ2242"/>
  <c r="AJ2243"/>
  <c r="AJ2244"/>
  <c r="AJ2245"/>
  <c r="AJ2246"/>
  <c r="AJ2247"/>
  <c r="AJ2248"/>
  <c r="AJ2249"/>
  <c r="AJ2250"/>
  <c r="AJ2251"/>
  <c r="AJ2252"/>
  <c r="AJ2253"/>
  <c r="AJ2254"/>
  <c r="AJ2255"/>
  <c r="AJ2256"/>
  <c r="AJ2257"/>
  <c r="AJ2258"/>
  <c r="AJ2259"/>
  <c r="AJ2260"/>
  <c r="AJ2261"/>
  <c r="AJ2262"/>
  <c r="AJ2263"/>
  <c r="AJ2264"/>
  <c r="AJ2265"/>
  <c r="AJ2266"/>
  <c r="AJ2267"/>
  <c r="AJ2268"/>
  <c r="AJ2269"/>
  <c r="AJ2270"/>
  <c r="AJ2271"/>
  <c r="AJ2272"/>
  <c r="AJ2273"/>
  <c r="AJ2274"/>
  <c r="AJ2275"/>
  <c r="AJ2276"/>
  <c r="AJ2277"/>
  <c r="AJ2278"/>
  <c r="AJ2279"/>
  <c r="AJ2280"/>
  <c r="AJ2281"/>
  <c r="AJ2282"/>
  <c r="AJ2283"/>
  <c r="AJ2284"/>
  <c r="AJ2285"/>
  <c r="AJ2286"/>
  <c r="AJ2287"/>
  <c r="AJ2288"/>
  <c r="AJ2289"/>
  <c r="AJ2290"/>
  <c r="AJ2291"/>
  <c r="AJ2292"/>
  <c r="AJ2293"/>
  <c r="AJ2294"/>
  <c r="AJ2295"/>
  <c r="AJ2296"/>
  <c r="AJ2297"/>
  <c r="AJ2298"/>
  <c r="AJ2299"/>
  <c r="AJ2300"/>
  <c r="AJ2301"/>
  <c r="AJ2302"/>
  <c r="AJ2303"/>
  <c r="AJ2304"/>
  <c r="AJ2305"/>
  <c r="AJ2306"/>
  <c r="AJ2307"/>
  <c r="AJ2308"/>
  <c r="AJ2309"/>
  <c r="AJ2310"/>
  <c r="AJ2311"/>
  <c r="AJ2312"/>
  <c r="AJ2313"/>
  <c r="AJ2314"/>
  <c r="AJ2315"/>
  <c r="AJ2316"/>
  <c r="AJ2317"/>
  <c r="AJ2318"/>
  <c r="AJ2319"/>
  <c r="AJ2320"/>
  <c r="AJ2321"/>
  <c r="AJ2322"/>
  <c r="AJ2323"/>
  <c r="AJ2324"/>
  <c r="AJ2325"/>
  <c r="AJ2326"/>
  <c r="AJ2327"/>
  <c r="AJ2328"/>
  <c r="AJ2329"/>
  <c r="AJ2330"/>
  <c r="AJ2331"/>
  <c r="AJ2332"/>
  <c r="AJ2333"/>
  <c r="AJ2334"/>
  <c r="AJ2335"/>
  <c r="AJ2336"/>
  <c r="AJ2337"/>
  <c r="AJ2338"/>
  <c r="AJ2339"/>
  <c r="AJ2340"/>
  <c r="AJ2341"/>
  <c r="AJ2342"/>
  <c r="AJ2343"/>
  <c r="AJ2344"/>
  <c r="AJ2345"/>
  <c r="AJ2346"/>
  <c r="AJ2347"/>
  <c r="AJ2348"/>
  <c r="AJ2349"/>
  <c r="AJ2350"/>
  <c r="AJ2351"/>
  <c r="AJ2352"/>
  <c r="AJ2353"/>
  <c r="AJ2354"/>
  <c r="AJ2355"/>
  <c r="AJ2356"/>
  <c r="AJ2357"/>
  <c r="AJ2358"/>
  <c r="AJ2359"/>
  <c r="AJ2360"/>
  <c r="AJ2361"/>
  <c r="AJ2362"/>
  <c r="AJ2363"/>
  <c r="AJ2364"/>
  <c r="AJ2365"/>
  <c r="AJ2366"/>
  <c r="AJ2367"/>
  <c r="AJ2368"/>
  <c r="AJ2369"/>
  <c r="AJ2370"/>
  <c r="AJ2371"/>
  <c r="AJ2372"/>
  <c r="AJ2373"/>
  <c r="AJ2374"/>
  <c r="AJ2375"/>
  <c r="AJ2376"/>
  <c r="AJ2377"/>
  <c r="AJ2378"/>
  <c r="AJ2379"/>
  <c r="AJ2380"/>
  <c r="AJ2381"/>
  <c r="AJ2382"/>
  <c r="AJ2383"/>
  <c r="AJ2384"/>
  <c r="AJ2385"/>
  <c r="AJ2386"/>
  <c r="AJ2387"/>
  <c r="AJ2388"/>
  <c r="AJ2389"/>
  <c r="AJ2390"/>
  <c r="AJ2391"/>
  <c r="AJ2392"/>
  <c r="AJ2393"/>
  <c r="AJ2394"/>
  <c r="AJ2395"/>
  <c r="AJ2396"/>
  <c r="AJ2397"/>
  <c r="AJ2398"/>
  <c r="AJ2399"/>
  <c r="AJ2400"/>
  <c r="AJ2401"/>
  <c r="AJ2402"/>
  <c r="AJ2403"/>
  <c r="AJ2404"/>
  <c r="AJ2405"/>
  <c r="AJ2406"/>
  <c r="AJ2407"/>
  <c r="AJ2408"/>
  <c r="AJ2409"/>
  <c r="AJ2410"/>
  <c r="AJ2411"/>
  <c r="AJ2412"/>
  <c r="AJ2413"/>
  <c r="AJ2414"/>
  <c r="AJ2415"/>
  <c r="AJ2416"/>
  <c r="AJ2417"/>
  <c r="AJ2418"/>
  <c r="AJ2419"/>
  <c r="AJ2420"/>
  <c r="AJ2421"/>
  <c r="AJ2422"/>
  <c r="AJ2423"/>
  <c r="AJ2424"/>
  <c r="AJ2425"/>
  <c r="AJ2426"/>
  <c r="AJ2427"/>
  <c r="AJ2428"/>
  <c r="AJ2429"/>
  <c r="AJ2430"/>
  <c r="AJ2431"/>
  <c r="AJ2432"/>
  <c r="AJ2433"/>
  <c r="AJ2434"/>
  <c r="AJ2435"/>
  <c r="AJ2436"/>
  <c r="AJ2437"/>
  <c r="AJ2438"/>
  <c r="AJ2439"/>
  <c r="AJ2440"/>
  <c r="AJ2441"/>
  <c r="AJ2442"/>
  <c r="AJ2443"/>
  <c r="AJ2444"/>
  <c r="AJ2445"/>
  <c r="AJ2446"/>
  <c r="AJ2447"/>
  <c r="AJ2448"/>
  <c r="AJ2449"/>
  <c r="AJ2450"/>
  <c r="AJ2451"/>
  <c r="AJ2452"/>
  <c r="AJ2453"/>
  <c r="AJ2454"/>
  <c r="AJ2455"/>
  <c r="AJ2456"/>
  <c r="AJ2457"/>
  <c r="AJ2458"/>
  <c r="AJ2459"/>
  <c r="AJ2460"/>
  <c r="AJ2461"/>
  <c r="AJ2462"/>
  <c r="AJ2463"/>
  <c r="AJ2464"/>
  <c r="AJ2465"/>
  <c r="AJ2466"/>
  <c r="AJ2467"/>
  <c r="AJ2468"/>
  <c r="AJ2469"/>
  <c r="AJ2470"/>
  <c r="AJ2471"/>
  <c r="AJ2472"/>
  <c r="AJ2473"/>
  <c r="AJ2474"/>
  <c r="AJ2475"/>
  <c r="AJ2476"/>
  <c r="AJ2477"/>
  <c r="AJ2478"/>
  <c r="AJ2479"/>
  <c r="AJ2480"/>
  <c r="AJ2481"/>
  <c r="AJ2482"/>
  <c r="AJ2483"/>
  <c r="AJ2484"/>
  <c r="AJ2485"/>
  <c r="AJ2486"/>
  <c r="AJ2487"/>
  <c r="AJ2488"/>
  <c r="AJ2489"/>
  <c r="AJ2490"/>
  <c r="AJ2491"/>
  <c r="AJ2492"/>
  <c r="AJ2493"/>
  <c r="AJ2494"/>
  <c r="AJ2495"/>
  <c r="AJ2496"/>
  <c r="AJ2497"/>
  <c r="AJ2498"/>
  <c r="AJ2499"/>
  <c r="AJ2500"/>
  <c r="AJ2501"/>
  <c r="AJ2502"/>
  <c r="AJ2503"/>
  <c r="AJ2504"/>
  <c r="AJ2505"/>
  <c r="AJ2506"/>
  <c r="AJ2507"/>
  <c r="AJ2508"/>
  <c r="AJ2509"/>
  <c r="AJ2510"/>
  <c r="AJ2511"/>
  <c r="AJ2512"/>
  <c r="AJ2513"/>
  <c r="AJ2514"/>
  <c r="AJ2515"/>
  <c r="AJ2516"/>
  <c r="AJ2517"/>
  <c r="AJ2518"/>
  <c r="AJ2519"/>
  <c r="AJ2520"/>
  <c r="AJ2521"/>
  <c r="AJ2522"/>
  <c r="AJ2523"/>
  <c r="AJ2524"/>
  <c r="AJ2525"/>
  <c r="AJ2526"/>
  <c r="AJ2527"/>
  <c r="AJ2528"/>
  <c r="AJ2529"/>
  <c r="AJ2530"/>
  <c r="AJ2531"/>
  <c r="AJ2532"/>
  <c r="AJ2533"/>
  <c r="AJ2534"/>
  <c r="AJ2535"/>
  <c r="AJ2536"/>
  <c r="AJ2537"/>
  <c r="AJ2538"/>
  <c r="AJ2539"/>
  <c r="AJ2540"/>
  <c r="AJ2541"/>
  <c r="AJ2542"/>
  <c r="AJ2543"/>
  <c r="AJ2544"/>
  <c r="AJ2545"/>
  <c r="AJ2546"/>
  <c r="AJ2547"/>
  <c r="AJ2548"/>
  <c r="AJ2549"/>
  <c r="AJ2550"/>
  <c r="AJ2551"/>
  <c r="AJ2552"/>
  <c r="AJ2553"/>
  <c r="AJ2554"/>
  <c r="AJ2555"/>
  <c r="AJ2556"/>
  <c r="AJ2557"/>
  <c r="AJ2558"/>
  <c r="AJ2559"/>
  <c r="AJ2560"/>
  <c r="AJ2561"/>
  <c r="AJ2562"/>
  <c r="AJ2563"/>
  <c r="AJ2564"/>
  <c r="AJ2565"/>
  <c r="AJ2566"/>
  <c r="AJ2567"/>
  <c r="AJ2568"/>
  <c r="AJ2569"/>
  <c r="AJ2570"/>
  <c r="AJ2571"/>
  <c r="AJ2572"/>
  <c r="AJ2573"/>
  <c r="AJ2574"/>
  <c r="AJ2575"/>
  <c r="AJ2576"/>
  <c r="AJ2577"/>
  <c r="AJ2578"/>
  <c r="AJ2579"/>
  <c r="AJ2580"/>
  <c r="AJ2581"/>
  <c r="AJ2582"/>
  <c r="AJ2583"/>
  <c r="AJ2584"/>
  <c r="AJ2585"/>
  <c r="AJ2586"/>
  <c r="AJ2587"/>
  <c r="AJ2588"/>
  <c r="AJ2589"/>
  <c r="AJ2590"/>
  <c r="AJ2591"/>
  <c r="AJ2592"/>
  <c r="AJ2593"/>
  <c r="AJ2594"/>
  <c r="AJ2595"/>
  <c r="AJ2596"/>
  <c r="AJ2597"/>
  <c r="AJ2598"/>
  <c r="AJ2599"/>
  <c r="AJ2600"/>
  <c r="AJ2601"/>
  <c r="AJ2602"/>
  <c r="AJ2603"/>
  <c r="AJ2604"/>
  <c r="AJ2605"/>
  <c r="AJ2606"/>
  <c r="AJ2607"/>
  <c r="AJ2608"/>
  <c r="AJ2609"/>
  <c r="AJ2610"/>
  <c r="AJ2611"/>
  <c r="AJ2612"/>
  <c r="AJ2613"/>
  <c r="AJ2614"/>
  <c r="AJ2615"/>
  <c r="AJ2616"/>
  <c r="AJ2617"/>
  <c r="AJ2618"/>
  <c r="AJ2619"/>
  <c r="AJ2620"/>
  <c r="AJ2621"/>
  <c r="AJ2622"/>
  <c r="AJ2623"/>
  <c r="AJ2624"/>
  <c r="AJ2625"/>
  <c r="AJ2626"/>
  <c r="AJ2627"/>
  <c r="AJ2628"/>
  <c r="AJ2629"/>
  <c r="AJ2630"/>
  <c r="AJ2631"/>
  <c r="AJ2632"/>
  <c r="AJ2633"/>
  <c r="AJ2634"/>
  <c r="AJ2635"/>
  <c r="AJ2636"/>
  <c r="AJ2637"/>
  <c r="AJ2638"/>
  <c r="AJ2639"/>
  <c r="AJ2640"/>
  <c r="AJ2641"/>
  <c r="AJ2642"/>
  <c r="AJ2643"/>
  <c r="AJ2644"/>
  <c r="AJ2645"/>
  <c r="AJ2646"/>
  <c r="AJ2647"/>
  <c r="AJ2648"/>
  <c r="AJ2649"/>
  <c r="AJ2650"/>
  <c r="AJ2651"/>
  <c r="AJ2652"/>
  <c r="AJ2653"/>
  <c r="AJ2654"/>
  <c r="AJ2655"/>
  <c r="AJ2656"/>
  <c r="AJ2657"/>
  <c r="AJ2658"/>
  <c r="AJ2659"/>
  <c r="AJ2660"/>
  <c r="AJ2661"/>
  <c r="AJ2662"/>
  <c r="AJ2663"/>
  <c r="AJ2664"/>
  <c r="AJ2665"/>
  <c r="AJ2666"/>
  <c r="AJ2667"/>
  <c r="AJ2668"/>
  <c r="AJ2669"/>
  <c r="AJ2670"/>
  <c r="AJ2671"/>
  <c r="AJ2672"/>
  <c r="AJ2673"/>
  <c r="AJ2674"/>
  <c r="AJ2675"/>
  <c r="AJ2676"/>
  <c r="AJ2677"/>
  <c r="AJ2678"/>
  <c r="AJ2679"/>
  <c r="AJ2680"/>
  <c r="AJ2681"/>
  <c r="AJ2682"/>
  <c r="AJ2683"/>
  <c r="AJ2684"/>
  <c r="AJ2685"/>
  <c r="AJ2686"/>
  <c r="AJ2687"/>
  <c r="AJ2688"/>
  <c r="AJ2689"/>
  <c r="AJ2690"/>
  <c r="AJ2691"/>
  <c r="AJ2692"/>
  <c r="AJ2693"/>
  <c r="AJ2694"/>
  <c r="AJ2695"/>
  <c r="AJ2696"/>
  <c r="AJ2697"/>
  <c r="AJ2698"/>
  <c r="AJ2699"/>
  <c r="AJ2700"/>
  <c r="AJ2701"/>
  <c r="AJ2702"/>
  <c r="AJ2703"/>
  <c r="AJ2704"/>
  <c r="AJ2705"/>
  <c r="AJ2706"/>
  <c r="AJ2707"/>
  <c r="AJ2708"/>
  <c r="AJ2709"/>
  <c r="AJ2710"/>
  <c r="AJ2711"/>
  <c r="AJ2712"/>
  <c r="AJ2713"/>
  <c r="AJ2714"/>
  <c r="AJ2715"/>
  <c r="AJ2716"/>
  <c r="AJ2717"/>
  <c r="AJ2718"/>
  <c r="AJ2719"/>
  <c r="AJ2720"/>
  <c r="AJ2721"/>
  <c r="AJ2722"/>
  <c r="AJ2723"/>
  <c r="AJ2724"/>
  <c r="AJ2725"/>
  <c r="AJ2726"/>
  <c r="AJ2727"/>
  <c r="AJ2728"/>
  <c r="AJ2729"/>
  <c r="AJ2730"/>
  <c r="AJ2731"/>
  <c r="AJ2732"/>
  <c r="AJ2733"/>
  <c r="AJ2734"/>
  <c r="AJ2735"/>
  <c r="AJ2736"/>
  <c r="AJ2737"/>
  <c r="AJ2738"/>
  <c r="AJ2739"/>
  <c r="AJ2740"/>
  <c r="AJ2741"/>
  <c r="AJ2742"/>
  <c r="AJ2743"/>
  <c r="AJ2744"/>
  <c r="AJ2745"/>
  <c r="AJ2746"/>
  <c r="AJ2747"/>
  <c r="AJ2748"/>
  <c r="AJ2749"/>
  <c r="AJ2750"/>
  <c r="AJ2751"/>
  <c r="AJ2752"/>
  <c r="AJ2753"/>
  <c r="AJ2754"/>
  <c r="AJ2755"/>
  <c r="AJ2756"/>
  <c r="AJ2757"/>
  <c r="AJ2758"/>
  <c r="AJ2759"/>
  <c r="AJ2760"/>
  <c r="AJ2761"/>
  <c r="AJ2762"/>
  <c r="AJ2763"/>
  <c r="AJ2764"/>
  <c r="AJ2765"/>
  <c r="AJ2766"/>
  <c r="AJ2767"/>
  <c r="AJ2768"/>
  <c r="AJ2769"/>
  <c r="AJ2770"/>
  <c r="AJ2771"/>
  <c r="AJ2772"/>
  <c r="AJ2773"/>
  <c r="AJ2774"/>
  <c r="AJ2775"/>
  <c r="AJ2776"/>
  <c r="AJ2777"/>
  <c r="AJ2778"/>
  <c r="AJ2779"/>
  <c r="AJ2780"/>
  <c r="AJ2781"/>
  <c r="AJ2782"/>
  <c r="AJ2783"/>
  <c r="AJ2784"/>
  <c r="AJ2785"/>
  <c r="AJ2786"/>
  <c r="AJ2787"/>
  <c r="AJ2788"/>
  <c r="AJ2789"/>
  <c r="AJ2790"/>
  <c r="AJ2791"/>
  <c r="AJ2792"/>
  <c r="AJ2793"/>
  <c r="AJ2794"/>
  <c r="AJ2795"/>
  <c r="AJ2796"/>
  <c r="AJ2797"/>
  <c r="AJ2798"/>
  <c r="AJ2799"/>
  <c r="AJ2800"/>
  <c r="AJ2801"/>
  <c r="AJ2802"/>
  <c r="AJ2803"/>
  <c r="AJ2804"/>
  <c r="AJ2805"/>
  <c r="AJ2806"/>
  <c r="AJ2807"/>
  <c r="AJ2808"/>
  <c r="AJ2809"/>
  <c r="AJ2810"/>
  <c r="AJ2811"/>
  <c r="AJ2812"/>
  <c r="AJ2813"/>
  <c r="AJ2814"/>
  <c r="AJ2815"/>
  <c r="AJ2816"/>
  <c r="AJ2817"/>
  <c r="AJ2818"/>
  <c r="AJ2819"/>
  <c r="AJ2820"/>
  <c r="AJ2821"/>
  <c r="AJ2822"/>
  <c r="AJ2823"/>
  <c r="AJ2824"/>
  <c r="AJ2825"/>
  <c r="AJ2826"/>
  <c r="AJ2827"/>
  <c r="AJ2828"/>
  <c r="AJ2829"/>
  <c r="AJ2830"/>
  <c r="AJ2831"/>
  <c r="AJ2832"/>
  <c r="AJ2833"/>
  <c r="AJ2834"/>
  <c r="AJ2835"/>
  <c r="AJ2836"/>
  <c r="AJ2837"/>
  <c r="AJ2838"/>
  <c r="AJ2839"/>
  <c r="AJ2840"/>
  <c r="AJ2841"/>
  <c r="AJ2842"/>
  <c r="AJ2843"/>
  <c r="AJ2844"/>
  <c r="AJ2845"/>
  <c r="AJ2846"/>
  <c r="AJ2847"/>
  <c r="AJ2848"/>
  <c r="AJ2849"/>
  <c r="AJ2850"/>
  <c r="AJ2851"/>
  <c r="AJ2852"/>
  <c r="AJ2853"/>
  <c r="AJ2854"/>
  <c r="AJ2855"/>
  <c r="AJ2856"/>
  <c r="AJ2857"/>
  <c r="AJ2858"/>
  <c r="AJ2859"/>
  <c r="AJ2860"/>
  <c r="AJ2861"/>
  <c r="AJ2862"/>
  <c r="AJ2863"/>
  <c r="AJ2864"/>
  <c r="AJ2865"/>
  <c r="AJ2866"/>
  <c r="AJ2867"/>
  <c r="AJ2868"/>
  <c r="AJ2869"/>
  <c r="AJ2870"/>
  <c r="AJ2871"/>
  <c r="AJ2872"/>
  <c r="AJ2873"/>
  <c r="AJ2874"/>
  <c r="AJ2875"/>
  <c r="AJ2876"/>
  <c r="AJ2877"/>
  <c r="AJ2878"/>
  <c r="AJ2879"/>
  <c r="AJ2880"/>
  <c r="AJ2881"/>
  <c r="AJ2882"/>
  <c r="AJ2883"/>
  <c r="AJ2884"/>
  <c r="AJ2885"/>
  <c r="AJ2886"/>
  <c r="AJ2887"/>
  <c r="AJ2888"/>
  <c r="AJ2889"/>
  <c r="AJ2890"/>
  <c r="AJ2891"/>
  <c r="AJ2892"/>
  <c r="AJ2893"/>
  <c r="AJ2894"/>
  <c r="AJ2895"/>
  <c r="AJ2896"/>
  <c r="AJ2897"/>
  <c r="AJ2898"/>
  <c r="AJ2899"/>
  <c r="AJ2900"/>
  <c r="AJ2901"/>
  <c r="AJ2902"/>
  <c r="AJ2903"/>
  <c r="AJ2904"/>
  <c r="AJ2905"/>
  <c r="AJ2906"/>
  <c r="AJ2907"/>
  <c r="AJ2908"/>
  <c r="AJ2909"/>
  <c r="AJ2910"/>
  <c r="AJ2911"/>
  <c r="AJ2912"/>
  <c r="AJ2913"/>
  <c r="AJ2914"/>
  <c r="AJ2915"/>
  <c r="AJ2916"/>
  <c r="AJ2917"/>
  <c r="AJ2918"/>
  <c r="AJ2919"/>
  <c r="AJ2920"/>
  <c r="AJ2921"/>
  <c r="AJ2922"/>
  <c r="AJ2923"/>
  <c r="AJ2924"/>
  <c r="AJ2925"/>
  <c r="AJ2926"/>
  <c r="AJ2927"/>
  <c r="AJ2928"/>
  <c r="AJ2929"/>
  <c r="AJ2930"/>
  <c r="AJ2931"/>
  <c r="AJ2932"/>
  <c r="AJ2933"/>
  <c r="AJ2934"/>
  <c r="AJ2935"/>
  <c r="AJ2936"/>
  <c r="AJ2937"/>
  <c r="AJ2938"/>
  <c r="AJ2939"/>
  <c r="AJ2940"/>
  <c r="AJ2941"/>
  <c r="AJ2942"/>
  <c r="AJ2943"/>
  <c r="AJ2944"/>
  <c r="AJ2945"/>
  <c r="AJ2946"/>
  <c r="AJ2947"/>
  <c r="AJ2948"/>
  <c r="AJ2949"/>
  <c r="AJ2950"/>
  <c r="AJ2951"/>
  <c r="AJ2952"/>
  <c r="AJ2953"/>
  <c r="AJ2954"/>
  <c r="AJ2955"/>
  <c r="AJ2956"/>
  <c r="AJ2957"/>
  <c r="AJ2958"/>
  <c r="AJ2959"/>
  <c r="AJ2960"/>
  <c r="AJ2961"/>
  <c r="AJ2962"/>
  <c r="AJ2963"/>
  <c r="AJ2964"/>
  <c r="AJ2965"/>
  <c r="AJ2966"/>
  <c r="AJ2967"/>
  <c r="AJ2968"/>
  <c r="AJ2969"/>
  <c r="AJ2970"/>
  <c r="AJ2971"/>
  <c r="AJ2972"/>
  <c r="AJ2973"/>
  <c r="AJ2974"/>
  <c r="AJ2975"/>
  <c r="AJ2976"/>
  <c r="AJ2977"/>
  <c r="AJ2978"/>
  <c r="AJ2979"/>
  <c r="AJ2980"/>
  <c r="AJ2981"/>
  <c r="AJ2982"/>
  <c r="AJ2983"/>
  <c r="AJ2984"/>
  <c r="AJ2985"/>
  <c r="AJ2986"/>
  <c r="AJ2987"/>
  <c r="AJ2988"/>
  <c r="AJ2989"/>
  <c r="AJ2990"/>
  <c r="AJ2991"/>
  <c r="AJ2992"/>
  <c r="AJ2993"/>
  <c r="AJ2994"/>
  <c r="AJ2995"/>
  <c r="AJ2996"/>
  <c r="AJ2997"/>
  <c r="AJ2998"/>
  <c r="AJ2999"/>
  <c r="AJ3000"/>
  <c r="AJ3001"/>
  <c r="AJ3002"/>
  <c r="AJ3003"/>
  <c r="AJ3004"/>
  <c r="AJ3005"/>
  <c r="AJ3006"/>
  <c r="AJ3007"/>
  <c r="AJ3008"/>
  <c r="AJ3009"/>
  <c r="AJ3010"/>
  <c r="AJ3011"/>
  <c r="AJ3012"/>
  <c r="AJ3013"/>
  <c r="AJ3014"/>
  <c r="AJ3015"/>
  <c r="AJ3016"/>
  <c r="AJ3017"/>
  <c r="AJ3018"/>
  <c r="AJ3019"/>
  <c r="AJ3020"/>
  <c r="AJ3021"/>
  <c r="AJ3022"/>
  <c r="AJ3023"/>
  <c r="AJ3024"/>
  <c r="AJ3025"/>
  <c r="AJ3026"/>
  <c r="AJ3027"/>
  <c r="AJ3028"/>
  <c r="AJ3029"/>
  <c r="AJ3030"/>
  <c r="AJ3031"/>
  <c r="AJ3032"/>
  <c r="AJ3033"/>
  <c r="AJ3034"/>
  <c r="AJ3035"/>
  <c r="AJ3036"/>
  <c r="AJ3037"/>
  <c r="AJ3038"/>
  <c r="AJ3039"/>
  <c r="AJ3040"/>
  <c r="AJ3041"/>
  <c r="AJ3042"/>
  <c r="AJ3043"/>
  <c r="AJ3044"/>
  <c r="AJ3045"/>
  <c r="AJ3046"/>
  <c r="AJ3047"/>
  <c r="AJ3048"/>
  <c r="AJ3049"/>
  <c r="AJ3050"/>
  <c r="AJ3051"/>
  <c r="AJ3052"/>
  <c r="AJ3053"/>
  <c r="AJ3054"/>
  <c r="AJ3055"/>
  <c r="AJ3056"/>
  <c r="AJ3057"/>
  <c r="AJ3058"/>
  <c r="AJ3059"/>
  <c r="AJ3060"/>
  <c r="AJ3061"/>
  <c r="AJ3062"/>
  <c r="AJ3063"/>
  <c r="AJ3064"/>
  <c r="AJ3065"/>
  <c r="AJ3066"/>
  <c r="AJ3067"/>
  <c r="AJ3068"/>
  <c r="AJ3069"/>
  <c r="AJ3070"/>
  <c r="AJ3071"/>
  <c r="AJ3072"/>
  <c r="AJ3073"/>
  <c r="AJ3074"/>
  <c r="AJ3075"/>
  <c r="AJ3076"/>
  <c r="AJ3077"/>
  <c r="AJ3078"/>
  <c r="AJ3079"/>
  <c r="AJ3080"/>
  <c r="AJ3081"/>
  <c r="AJ3082"/>
  <c r="AJ3083"/>
  <c r="AJ3084"/>
  <c r="AJ3085"/>
  <c r="AJ3086"/>
  <c r="AJ3087"/>
  <c r="AJ3088"/>
  <c r="AJ3089"/>
  <c r="AJ3090"/>
  <c r="AJ3091"/>
  <c r="AJ3092"/>
  <c r="AJ3093"/>
  <c r="AJ3094"/>
  <c r="AJ3095"/>
  <c r="AJ3096"/>
  <c r="AJ3097"/>
  <c r="AJ3098"/>
  <c r="AJ3099"/>
  <c r="AJ3100"/>
  <c r="AJ3101"/>
  <c r="AJ3102"/>
  <c r="AJ3103"/>
  <c r="AJ3104"/>
  <c r="AJ3105"/>
  <c r="AJ3106"/>
  <c r="AJ3107"/>
  <c r="AJ3108"/>
  <c r="AJ3109"/>
  <c r="AJ3110"/>
  <c r="AJ3111"/>
  <c r="AJ3112"/>
  <c r="AJ3113"/>
  <c r="AJ3114"/>
  <c r="AJ3115"/>
  <c r="AJ3116"/>
  <c r="AJ3117"/>
  <c r="AJ3118"/>
  <c r="AJ3119"/>
  <c r="AJ3120"/>
  <c r="AJ3121"/>
  <c r="AJ3122"/>
  <c r="AJ3123"/>
  <c r="AJ3124"/>
  <c r="AJ3125"/>
  <c r="AJ3126"/>
  <c r="AJ3127"/>
  <c r="AJ3128"/>
  <c r="AJ3129"/>
  <c r="AJ3130"/>
  <c r="AJ3131"/>
  <c r="AJ3132"/>
  <c r="AJ3133"/>
  <c r="AJ3134"/>
  <c r="AJ3135"/>
  <c r="AJ3136"/>
  <c r="AJ3137"/>
  <c r="AJ3138"/>
  <c r="AJ3139"/>
  <c r="AJ3140"/>
  <c r="AJ3141"/>
  <c r="AJ3142"/>
  <c r="AJ3143"/>
  <c r="AJ3144"/>
  <c r="AJ3145"/>
  <c r="AJ3146"/>
  <c r="AJ3147"/>
  <c r="AJ3148"/>
  <c r="AJ3149"/>
  <c r="AJ3150"/>
  <c r="AJ3151"/>
  <c r="AJ3152"/>
  <c r="AJ3153"/>
  <c r="AJ3154"/>
  <c r="AJ3155"/>
  <c r="AJ3156"/>
  <c r="AJ3157"/>
  <c r="AJ3158"/>
  <c r="AJ3159"/>
  <c r="AJ3160"/>
  <c r="AJ3161"/>
  <c r="AJ3162"/>
  <c r="AJ3163"/>
  <c r="AJ3164"/>
  <c r="AJ3165"/>
  <c r="AJ3166"/>
  <c r="AJ3167"/>
  <c r="AJ3168"/>
  <c r="AJ3169"/>
  <c r="AJ3170"/>
  <c r="AJ3171"/>
  <c r="AJ3172"/>
  <c r="AJ3173"/>
  <c r="AJ3174"/>
  <c r="AJ3175"/>
  <c r="AJ3176"/>
  <c r="AJ3177"/>
  <c r="AJ3178"/>
  <c r="AJ3179"/>
  <c r="AJ3180"/>
  <c r="AJ3181"/>
  <c r="AJ3182"/>
  <c r="AJ3183"/>
  <c r="AJ3184"/>
  <c r="AJ3185"/>
  <c r="AJ3186"/>
  <c r="AJ3187"/>
  <c r="AJ3188"/>
  <c r="AJ3189"/>
  <c r="AJ3190"/>
  <c r="AJ3191"/>
  <c r="AJ3192"/>
  <c r="AJ3193"/>
  <c r="AJ3194"/>
  <c r="AJ3195"/>
  <c r="AJ3196"/>
  <c r="AJ3197"/>
  <c r="AJ3198"/>
  <c r="AJ3199"/>
  <c r="AJ3200"/>
  <c r="AJ3201"/>
  <c r="AJ3202"/>
  <c r="AJ3203"/>
  <c r="AJ3204"/>
  <c r="AJ3205"/>
  <c r="AJ3206"/>
  <c r="AJ3207"/>
  <c r="AJ3208"/>
  <c r="AJ3209"/>
  <c r="AJ3210"/>
  <c r="AJ3211"/>
  <c r="AJ3212"/>
  <c r="AJ3213"/>
  <c r="AJ3214"/>
  <c r="AJ3215"/>
  <c r="AJ3216"/>
  <c r="AJ3217"/>
  <c r="AJ3218"/>
  <c r="AJ3219"/>
  <c r="AJ3220"/>
  <c r="AJ3221"/>
  <c r="AJ3222"/>
  <c r="AJ3223"/>
  <c r="AJ3224"/>
  <c r="AJ3225"/>
  <c r="AJ3226"/>
  <c r="AJ3227"/>
  <c r="AJ3228"/>
  <c r="AJ3229"/>
  <c r="AJ3230"/>
  <c r="AJ3231"/>
  <c r="AJ3232"/>
  <c r="AJ3233"/>
  <c r="AJ3234"/>
  <c r="AJ3235"/>
  <c r="AJ3236"/>
  <c r="AJ3237"/>
  <c r="AJ3238"/>
  <c r="AJ3239"/>
  <c r="AJ3240"/>
  <c r="AJ3241"/>
  <c r="AJ3242"/>
  <c r="AJ3243"/>
  <c r="AJ3244"/>
  <c r="AJ3245"/>
  <c r="AJ3246"/>
  <c r="AJ3247"/>
  <c r="AJ3248"/>
  <c r="AJ3249"/>
  <c r="AJ3250"/>
  <c r="AJ3251"/>
  <c r="AJ3252"/>
  <c r="AJ3253"/>
  <c r="AJ3254"/>
  <c r="AJ3255"/>
  <c r="AJ3256"/>
  <c r="AJ3257"/>
  <c r="AJ3258"/>
  <c r="AJ3259"/>
  <c r="AJ3260"/>
  <c r="AJ3261"/>
  <c r="AJ3262"/>
  <c r="AJ3263"/>
  <c r="AJ3264"/>
  <c r="AJ3265"/>
  <c r="AJ3266"/>
  <c r="AJ3267"/>
  <c r="AJ3268"/>
  <c r="AJ3269"/>
  <c r="AJ3270"/>
  <c r="AJ3271"/>
  <c r="AJ3272"/>
  <c r="AJ3273"/>
  <c r="AJ3274"/>
  <c r="AJ3275"/>
  <c r="AJ3276"/>
  <c r="AJ3277"/>
  <c r="AJ3278"/>
  <c r="AJ3279"/>
  <c r="AJ3280"/>
  <c r="AJ3281"/>
  <c r="AJ3282"/>
  <c r="AJ3283"/>
  <c r="AJ3284"/>
  <c r="AJ3285"/>
  <c r="AJ3286"/>
  <c r="AJ3287"/>
  <c r="AJ3288"/>
  <c r="AJ3289"/>
  <c r="AJ3290"/>
  <c r="AJ3291"/>
  <c r="AJ3292"/>
  <c r="AJ3293"/>
  <c r="AJ3294"/>
  <c r="AJ3295"/>
  <c r="AJ3296"/>
  <c r="AJ3297"/>
  <c r="AJ3298"/>
  <c r="AJ3299"/>
  <c r="AJ3300"/>
  <c r="AJ3301"/>
  <c r="AJ3302"/>
  <c r="AJ3303"/>
  <c r="AJ3304"/>
  <c r="AJ3305"/>
  <c r="AJ3306"/>
  <c r="AJ3307"/>
  <c r="AJ3308"/>
  <c r="AJ3309"/>
  <c r="AJ3310"/>
  <c r="AJ3311"/>
  <c r="AJ3312"/>
  <c r="AJ3313"/>
  <c r="AJ3314"/>
  <c r="AJ3315"/>
  <c r="AJ3316"/>
  <c r="AJ3317"/>
  <c r="AJ3318"/>
  <c r="AJ3319"/>
  <c r="AJ3320"/>
  <c r="AJ3321"/>
  <c r="AJ3322"/>
  <c r="AJ3323"/>
  <c r="AJ3324"/>
  <c r="AJ3325"/>
  <c r="AJ3326"/>
  <c r="AJ3327"/>
  <c r="AJ3328"/>
  <c r="AJ3329"/>
  <c r="AJ3330"/>
  <c r="AJ3331"/>
  <c r="AJ3332"/>
  <c r="AJ3333"/>
  <c r="AJ3334"/>
  <c r="AJ3335"/>
  <c r="AJ3336"/>
  <c r="AJ3337"/>
  <c r="AJ3338"/>
  <c r="AJ3339"/>
  <c r="AJ3340"/>
  <c r="AJ3341"/>
  <c r="AJ3342"/>
  <c r="AJ3343"/>
  <c r="AJ3344"/>
  <c r="AJ3345"/>
  <c r="AJ3346"/>
  <c r="AJ3347"/>
  <c r="AJ3348"/>
  <c r="AJ3349"/>
  <c r="AJ3350"/>
  <c r="AJ3351"/>
  <c r="AJ3352"/>
  <c r="AJ3353"/>
  <c r="AJ3354"/>
  <c r="AJ3355"/>
  <c r="AJ3356"/>
  <c r="AJ3357"/>
  <c r="AJ3358"/>
  <c r="AJ3359"/>
  <c r="AJ3360"/>
  <c r="AJ3361"/>
  <c r="AJ3362"/>
  <c r="AJ3363"/>
  <c r="AJ3364"/>
  <c r="AJ3365"/>
  <c r="AJ3366"/>
  <c r="AJ3367"/>
  <c r="AJ3368"/>
  <c r="AJ7"/>
  <c r="H120" i="31" l="1"/>
  <c r="H121"/>
  <c r="H122"/>
  <c r="H123"/>
  <c r="H119"/>
  <c r="L98"/>
  <c r="L99"/>
  <c r="K342"/>
  <c r="L277"/>
  <c r="H317" l="1"/>
  <c r="I317" s="1"/>
  <c r="H309"/>
  <c r="I309" s="1"/>
  <c r="H311"/>
  <c r="I311" s="1"/>
  <c r="H313"/>
  <c r="I313" l="1"/>
  <c r="I319" s="1"/>
  <c r="H319"/>
  <c r="K39" i="29"/>
  <c r="G45"/>
  <c r="L17" i="28"/>
  <c r="N17"/>
  <c r="L20"/>
  <c r="N20"/>
  <c r="L19"/>
  <c r="N19"/>
  <c r="L266"/>
  <c r="N266"/>
  <c r="I269"/>
  <c r="L162"/>
  <c r="N162"/>
  <c r="I164"/>
  <c r="C164"/>
  <c r="I163"/>
  <c r="C163"/>
  <c r="AY3320" i="25" l="1"/>
  <c r="AZ3321"/>
  <c r="AY3322"/>
  <c r="AY3323"/>
  <c r="AY3324"/>
  <c r="AZ3325"/>
  <c r="AY3326"/>
  <c r="AY3327"/>
  <c r="AZ3331"/>
  <c r="AY3332"/>
  <c r="AZ3333"/>
  <c r="AY3334"/>
  <c r="AY3336"/>
  <c r="AZ3337"/>
  <c r="AY3338"/>
  <c r="AZ3349"/>
  <c r="AZ3353"/>
  <c r="AZ3357"/>
  <c r="AZ3365"/>
  <c r="L3319"/>
  <c r="AX3319"/>
  <c r="O3319"/>
  <c r="P3319"/>
  <c r="Q3319"/>
  <c r="R3319"/>
  <c r="S3319"/>
  <c r="T3319"/>
  <c r="U3319"/>
  <c r="V3319"/>
  <c r="W3319"/>
  <c r="X3319"/>
  <c r="Y3319"/>
  <c r="Z3319"/>
  <c r="AA3319"/>
  <c r="AB3319"/>
  <c r="AC3319"/>
  <c r="AD3319"/>
  <c r="AE3319"/>
  <c r="AF3319"/>
  <c r="AK3319"/>
  <c r="AL3319"/>
  <c r="AM3319"/>
  <c r="AN3319"/>
  <c r="AO3319"/>
  <c r="AP3319"/>
  <c r="AQ3319"/>
  <c r="AR3319"/>
  <c r="AS3319"/>
  <c r="AT3319"/>
  <c r="AY3319"/>
  <c r="AZ3319"/>
  <c r="BA3319"/>
  <c r="BB3319"/>
  <c r="BC3319"/>
  <c r="L3320"/>
  <c r="AX3320"/>
  <c r="O3320"/>
  <c r="P3320"/>
  <c r="Q3320"/>
  <c r="R3320"/>
  <c r="S3320"/>
  <c r="T3320"/>
  <c r="U3320"/>
  <c r="V3320"/>
  <c r="W3320"/>
  <c r="X3320"/>
  <c r="Y3320"/>
  <c r="Z3320"/>
  <c r="AA3320"/>
  <c r="AB3320"/>
  <c r="AC3320"/>
  <c r="AD3320"/>
  <c r="AE3320"/>
  <c r="AF3320"/>
  <c r="AK3320"/>
  <c r="AL3320"/>
  <c r="AM3320"/>
  <c r="AN3320"/>
  <c r="AO3320"/>
  <c r="AP3320"/>
  <c r="AQ3320"/>
  <c r="AR3320"/>
  <c r="AS3320"/>
  <c r="AT3320"/>
  <c r="BA3320"/>
  <c r="BB3320"/>
  <c r="BC3320"/>
  <c r="L3321"/>
  <c r="AX3321"/>
  <c r="O3321"/>
  <c r="P3321"/>
  <c r="Q3321"/>
  <c r="R3321"/>
  <c r="S3321"/>
  <c r="T3321"/>
  <c r="U3321"/>
  <c r="V3321"/>
  <c r="W3321"/>
  <c r="X3321"/>
  <c r="Y3321"/>
  <c r="Z3321"/>
  <c r="AA3321"/>
  <c r="AB3321"/>
  <c r="AC3321"/>
  <c r="AD3321"/>
  <c r="AE3321"/>
  <c r="AF3321"/>
  <c r="AK3321"/>
  <c r="AL3321"/>
  <c r="AM3321"/>
  <c r="AN3321"/>
  <c r="AO3321"/>
  <c r="AP3321"/>
  <c r="AQ3321"/>
  <c r="AR3321"/>
  <c r="AS3321"/>
  <c r="AT3321"/>
  <c r="BA3321"/>
  <c r="BB3321"/>
  <c r="BC3321"/>
  <c r="L3322"/>
  <c r="AX3322"/>
  <c r="O3322"/>
  <c r="P3322"/>
  <c r="Q3322"/>
  <c r="R3322"/>
  <c r="S3322"/>
  <c r="T3322"/>
  <c r="U3322"/>
  <c r="V3322"/>
  <c r="W3322"/>
  <c r="X3322"/>
  <c r="Y3322"/>
  <c r="Z3322"/>
  <c r="AA3322"/>
  <c r="AB3322"/>
  <c r="AC3322"/>
  <c r="AD3322"/>
  <c r="AE3322"/>
  <c r="AF3322"/>
  <c r="AK3322"/>
  <c r="AL3322"/>
  <c r="AM3322"/>
  <c r="AN3322"/>
  <c r="AO3322"/>
  <c r="AP3322"/>
  <c r="AQ3322"/>
  <c r="AR3322"/>
  <c r="AS3322"/>
  <c r="AT3322"/>
  <c r="BA3322"/>
  <c r="BD3322" s="1"/>
  <c r="BB3322"/>
  <c r="BC3322"/>
  <c r="L3323"/>
  <c r="AX3323"/>
  <c r="O3323"/>
  <c r="P3323"/>
  <c r="Q3323"/>
  <c r="R3323"/>
  <c r="S3323"/>
  <c r="T3323"/>
  <c r="U3323"/>
  <c r="V3323"/>
  <c r="W3323"/>
  <c r="X3323"/>
  <c r="Y3323"/>
  <c r="Z3323"/>
  <c r="AA3323"/>
  <c r="AB3323"/>
  <c r="AC3323"/>
  <c r="AD3323"/>
  <c r="AE3323"/>
  <c r="AF3323"/>
  <c r="AK3323"/>
  <c r="AL3323"/>
  <c r="AM3323"/>
  <c r="AN3323"/>
  <c r="AO3323"/>
  <c r="AP3323"/>
  <c r="AQ3323"/>
  <c r="AR3323"/>
  <c r="AS3323"/>
  <c r="AT3323"/>
  <c r="BA3323"/>
  <c r="BD3323" s="1"/>
  <c r="BB3323"/>
  <c r="BC3323"/>
  <c r="L3324"/>
  <c r="AX3324"/>
  <c r="O3324"/>
  <c r="P3324"/>
  <c r="Q3324"/>
  <c r="R3324"/>
  <c r="S3324"/>
  <c r="T3324"/>
  <c r="U3324"/>
  <c r="V3324"/>
  <c r="W3324"/>
  <c r="X3324"/>
  <c r="Y3324"/>
  <c r="Z3324"/>
  <c r="AA3324"/>
  <c r="AB3324"/>
  <c r="AC3324"/>
  <c r="AD3324"/>
  <c r="AE3324"/>
  <c r="AF3324"/>
  <c r="AK3324"/>
  <c r="AL3324"/>
  <c r="AM3324"/>
  <c r="AN3324"/>
  <c r="AO3324"/>
  <c r="AP3324"/>
  <c r="AQ3324"/>
  <c r="AR3324"/>
  <c r="AS3324"/>
  <c r="AT3324"/>
  <c r="AZ3324"/>
  <c r="BA3324"/>
  <c r="BB3324"/>
  <c r="BC3324"/>
  <c r="L3325"/>
  <c r="AW3325"/>
  <c r="O3325"/>
  <c r="P3325"/>
  <c r="Q3325"/>
  <c r="R3325"/>
  <c r="S3325"/>
  <c r="T3325"/>
  <c r="U3325"/>
  <c r="V3325"/>
  <c r="W3325"/>
  <c r="X3325"/>
  <c r="Y3325"/>
  <c r="Z3325"/>
  <c r="AA3325"/>
  <c r="AB3325"/>
  <c r="AC3325"/>
  <c r="AD3325"/>
  <c r="AE3325"/>
  <c r="AF3325"/>
  <c r="AK3325"/>
  <c r="AL3325"/>
  <c r="AM3325"/>
  <c r="AN3325"/>
  <c r="AO3325"/>
  <c r="AP3325"/>
  <c r="AQ3325"/>
  <c r="AR3325"/>
  <c r="AS3325"/>
  <c r="AT3325"/>
  <c r="BA3325"/>
  <c r="BB3325"/>
  <c r="BC3325"/>
  <c r="L3326"/>
  <c r="AW3326"/>
  <c r="O3326"/>
  <c r="P3326"/>
  <c r="Q3326"/>
  <c r="R3326"/>
  <c r="S3326"/>
  <c r="T3326"/>
  <c r="U3326"/>
  <c r="V3326"/>
  <c r="W3326"/>
  <c r="X3326"/>
  <c r="Y3326"/>
  <c r="Z3326"/>
  <c r="AA3326"/>
  <c r="AB3326"/>
  <c r="AC3326"/>
  <c r="AD3326"/>
  <c r="AE3326"/>
  <c r="AF3326"/>
  <c r="AK3326"/>
  <c r="AL3326"/>
  <c r="AM3326"/>
  <c r="AN3326"/>
  <c r="AO3326"/>
  <c r="AP3326"/>
  <c r="AQ3326"/>
  <c r="AR3326"/>
  <c r="AS3326"/>
  <c r="AT3326"/>
  <c r="AZ3326"/>
  <c r="BA3326"/>
  <c r="BB3326"/>
  <c r="BC3326"/>
  <c r="L3327"/>
  <c r="AX3327"/>
  <c r="O3327"/>
  <c r="P3327"/>
  <c r="Q3327"/>
  <c r="R3327"/>
  <c r="S3327"/>
  <c r="T3327"/>
  <c r="U3327"/>
  <c r="V3327"/>
  <c r="W3327"/>
  <c r="X3327"/>
  <c r="Y3327"/>
  <c r="Z3327"/>
  <c r="AA3327"/>
  <c r="AB3327"/>
  <c r="AC3327"/>
  <c r="AD3327"/>
  <c r="AE3327"/>
  <c r="AF3327"/>
  <c r="AK3327"/>
  <c r="AL3327"/>
  <c r="AM3327"/>
  <c r="AN3327"/>
  <c r="AO3327"/>
  <c r="AP3327"/>
  <c r="AQ3327"/>
  <c r="AR3327"/>
  <c r="AS3327"/>
  <c r="AT3327"/>
  <c r="BA3327"/>
  <c r="BB3327"/>
  <c r="BC3327"/>
  <c r="L3328"/>
  <c r="AW3328"/>
  <c r="O3328"/>
  <c r="P3328"/>
  <c r="Q3328"/>
  <c r="R3328"/>
  <c r="S3328"/>
  <c r="T3328"/>
  <c r="U3328"/>
  <c r="V3328"/>
  <c r="W3328"/>
  <c r="X3328"/>
  <c r="Y3328"/>
  <c r="Z3328"/>
  <c r="AA3328"/>
  <c r="AB3328"/>
  <c r="AC3328"/>
  <c r="AD3328"/>
  <c r="AE3328"/>
  <c r="AF3328"/>
  <c r="AK3328"/>
  <c r="AL3328"/>
  <c r="AM3328"/>
  <c r="AN3328"/>
  <c r="AO3328"/>
  <c r="AP3328"/>
  <c r="AQ3328"/>
  <c r="AR3328"/>
  <c r="AS3328"/>
  <c r="AT3328"/>
  <c r="AY3328"/>
  <c r="AZ3328"/>
  <c r="BA3328"/>
  <c r="BB3328"/>
  <c r="BC3328"/>
  <c r="L3329"/>
  <c r="AX3329"/>
  <c r="AZ3329"/>
  <c r="O3329"/>
  <c r="P3329"/>
  <c r="Q3329"/>
  <c r="R3329"/>
  <c r="S3329"/>
  <c r="T3329"/>
  <c r="U3329"/>
  <c r="V3329"/>
  <c r="W3329"/>
  <c r="X3329"/>
  <c r="Y3329"/>
  <c r="Z3329"/>
  <c r="AA3329"/>
  <c r="AB3329"/>
  <c r="AC3329"/>
  <c r="AD3329"/>
  <c r="AE3329"/>
  <c r="AF3329"/>
  <c r="AK3329"/>
  <c r="AL3329"/>
  <c r="AM3329"/>
  <c r="AN3329"/>
  <c r="AO3329"/>
  <c r="AP3329"/>
  <c r="AQ3329"/>
  <c r="AR3329"/>
  <c r="AS3329"/>
  <c r="AT3329"/>
  <c r="AY3329"/>
  <c r="BA3329"/>
  <c r="BB3329"/>
  <c r="BC3329"/>
  <c r="L3330"/>
  <c r="AW3330"/>
  <c r="O3330"/>
  <c r="P3330"/>
  <c r="Q3330"/>
  <c r="R3330"/>
  <c r="S3330"/>
  <c r="T3330"/>
  <c r="U3330"/>
  <c r="V3330"/>
  <c r="W3330"/>
  <c r="X3330"/>
  <c r="Y3330"/>
  <c r="Z3330"/>
  <c r="AA3330"/>
  <c r="AB3330"/>
  <c r="AC3330"/>
  <c r="AD3330"/>
  <c r="AE3330"/>
  <c r="AF3330"/>
  <c r="AK3330"/>
  <c r="AL3330"/>
  <c r="AM3330"/>
  <c r="AN3330"/>
  <c r="AO3330"/>
  <c r="AP3330"/>
  <c r="AQ3330"/>
  <c r="AR3330"/>
  <c r="AS3330"/>
  <c r="AT3330"/>
  <c r="AY3330"/>
  <c r="AZ3330"/>
  <c r="BA3330"/>
  <c r="BB3330"/>
  <c r="BC3330"/>
  <c r="L3331"/>
  <c r="AX3331"/>
  <c r="O3331"/>
  <c r="P3331"/>
  <c r="Q3331"/>
  <c r="R3331"/>
  <c r="S3331"/>
  <c r="T3331"/>
  <c r="U3331"/>
  <c r="V3331"/>
  <c r="W3331"/>
  <c r="X3331"/>
  <c r="Y3331"/>
  <c r="Z3331"/>
  <c r="AA3331"/>
  <c r="AB3331"/>
  <c r="AC3331"/>
  <c r="AD3331"/>
  <c r="AE3331"/>
  <c r="AF3331"/>
  <c r="AK3331"/>
  <c r="AL3331"/>
  <c r="AM3331"/>
  <c r="AN3331"/>
  <c r="AO3331"/>
  <c r="AP3331"/>
  <c r="AQ3331"/>
  <c r="AR3331"/>
  <c r="AS3331"/>
  <c r="AT3331"/>
  <c r="BA3331"/>
  <c r="BB3331"/>
  <c r="BC3331"/>
  <c r="L3332"/>
  <c r="AW3332"/>
  <c r="O3332"/>
  <c r="P3332"/>
  <c r="Q3332"/>
  <c r="R3332"/>
  <c r="S3332"/>
  <c r="T3332"/>
  <c r="U3332"/>
  <c r="V3332"/>
  <c r="W3332"/>
  <c r="X3332"/>
  <c r="Y3332"/>
  <c r="Z3332"/>
  <c r="AA3332"/>
  <c r="AB3332"/>
  <c r="AC3332"/>
  <c r="AD3332"/>
  <c r="AE3332"/>
  <c r="AF3332"/>
  <c r="AK3332"/>
  <c r="AL3332"/>
  <c r="AM3332"/>
  <c r="AN3332"/>
  <c r="AO3332"/>
  <c r="AP3332"/>
  <c r="AQ3332"/>
  <c r="AR3332"/>
  <c r="AS3332"/>
  <c r="AT3332"/>
  <c r="AZ3332"/>
  <c r="BA3332"/>
  <c r="BB3332"/>
  <c r="BC3332"/>
  <c r="L3333"/>
  <c r="AX3333"/>
  <c r="O3333"/>
  <c r="P3333"/>
  <c r="Q3333"/>
  <c r="R3333"/>
  <c r="S3333"/>
  <c r="T3333"/>
  <c r="U3333"/>
  <c r="V3333"/>
  <c r="W3333"/>
  <c r="X3333"/>
  <c r="Y3333"/>
  <c r="Z3333"/>
  <c r="AA3333"/>
  <c r="AB3333"/>
  <c r="AC3333"/>
  <c r="AD3333"/>
  <c r="AE3333"/>
  <c r="AF3333"/>
  <c r="AK3333"/>
  <c r="AL3333"/>
  <c r="AM3333"/>
  <c r="AN3333"/>
  <c r="AO3333"/>
  <c r="AP3333"/>
  <c r="AQ3333"/>
  <c r="AR3333"/>
  <c r="AS3333"/>
  <c r="AT3333"/>
  <c r="BA3333"/>
  <c r="BB3333"/>
  <c r="BC3333"/>
  <c r="L3334"/>
  <c r="AW3334"/>
  <c r="O3334"/>
  <c r="P3334"/>
  <c r="Q3334"/>
  <c r="R3334"/>
  <c r="S3334"/>
  <c r="T3334"/>
  <c r="U3334"/>
  <c r="V3334"/>
  <c r="W3334"/>
  <c r="X3334"/>
  <c r="Y3334"/>
  <c r="Z3334"/>
  <c r="AA3334"/>
  <c r="AB3334"/>
  <c r="AC3334"/>
  <c r="AD3334"/>
  <c r="AE3334"/>
  <c r="AF3334"/>
  <c r="AK3334"/>
  <c r="AL3334"/>
  <c r="AM3334"/>
  <c r="AN3334"/>
  <c r="AO3334"/>
  <c r="AP3334"/>
  <c r="AQ3334"/>
  <c r="AR3334"/>
  <c r="AS3334"/>
  <c r="AT3334"/>
  <c r="AZ3334"/>
  <c r="BA3334"/>
  <c r="BB3334"/>
  <c r="BC3334"/>
  <c r="L3335"/>
  <c r="AX3335"/>
  <c r="AZ3335"/>
  <c r="O3335"/>
  <c r="P3335"/>
  <c r="Q3335"/>
  <c r="R3335"/>
  <c r="S3335"/>
  <c r="T3335"/>
  <c r="U3335"/>
  <c r="V3335"/>
  <c r="W3335"/>
  <c r="X3335"/>
  <c r="Y3335"/>
  <c r="Z3335"/>
  <c r="AA3335"/>
  <c r="AB3335"/>
  <c r="AC3335"/>
  <c r="AD3335"/>
  <c r="AE3335"/>
  <c r="AF3335"/>
  <c r="AK3335"/>
  <c r="AL3335"/>
  <c r="AM3335"/>
  <c r="AN3335"/>
  <c r="AO3335"/>
  <c r="AP3335"/>
  <c r="AQ3335"/>
  <c r="AR3335"/>
  <c r="AS3335"/>
  <c r="AT3335"/>
  <c r="AY3335"/>
  <c r="BA3335"/>
  <c r="BB3335"/>
  <c r="BC3335"/>
  <c r="L3336"/>
  <c r="AW3336"/>
  <c r="O3336"/>
  <c r="P3336"/>
  <c r="Q3336"/>
  <c r="R3336"/>
  <c r="S3336"/>
  <c r="T3336"/>
  <c r="U3336"/>
  <c r="V3336"/>
  <c r="W3336"/>
  <c r="X3336"/>
  <c r="Y3336"/>
  <c r="Z3336"/>
  <c r="AA3336"/>
  <c r="AB3336"/>
  <c r="AC3336"/>
  <c r="AD3336"/>
  <c r="AE3336"/>
  <c r="AF3336"/>
  <c r="AK3336"/>
  <c r="AL3336"/>
  <c r="AM3336"/>
  <c r="AN3336"/>
  <c r="AO3336"/>
  <c r="AP3336"/>
  <c r="AQ3336"/>
  <c r="AR3336"/>
  <c r="AS3336"/>
  <c r="AT3336"/>
  <c r="AZ3336"/>
  <c r="BA3336"/>
  <c r="BB3336"/>
  <c r="BC3336"/>
  <c r="L3337"/>
  <c r="AX3337"/>
  <c r="O3337"/>
  <c r="P3337"/>
  <c r="Q3337"/>
  <c r="R3337"/>
  <c r="S3337"/>
  <c r="T3337"/>
  <c r="U3337"/>
  <c r="V3337"/>
  <c r="W3337"/>
  <c r="X3337"/>
  <c r="Y3337"/>
  <c r="Z3337"/>
  <c r="AA3337"/>
  <c r="AB3337"/>
  <c r="AC3337"/>
  <c r="AD3337"/>
  <c r="AE3337"/>
  <c r="AF3337"/>
  <c r="AK3337"/>
  <c r="AL3337"/>
  <c r="AM3337"/>
  <c r="AN3337"/>
  <c r="AO3337"/>
  <c r="AP3337"/>
  <c r="AQ3337"/>
  <c r="AR3337"/>
  <c r="AS3337"/>
  <c r="AT3337"/>
  <c r="BA3337"/>
  <c r="BB3337"/>
  <c r="BC3337"/>
  <c r="L3338"/>
  <c r="AW3338"/>
  <c r="O3338"/>
  <c r="P3338"/>
  <c r="Q3338"/>
  <c r="R3338"/>
  <c r="S3338"/>
  <c r="T3338"/>
  <c r="U3338"/>
  <c r="V3338"/>
  <c r="W3338"/>
  <c r="X3338"/>
  <c r="Y3338"/>
  <c r="Z3338"/>
  <c r="AA3338"/>
  <c r="AB3338"/>
  <c r="AC3338"/>
  <c r="AD3338"/>
  <c r="AE3338"/>
  <c r="AF3338"/>
  <c r="AK3338"/>
  <c r="AL3338"/>
  <c r="AM3338"/>
  <c r="AN3338"/>
  <c r="AO3338"/>
  <c r="AP3338"/>
  <c r="AQ3338"/>
  <c r="AR3338"/>
  <c r="AS3338"/>
  <c r="AT3338"/>
  <c r="AZ3338"/>
  <c r="BA3338"/>
  <c r="BB3338"/>
  <c r="BC3338"/>
  <c r="L3339"/>
  <c r="AX3339"/>
  <c r="AZ3339"/>
  <c r="O3339"/>
  <c r="P3339"/>
  <c r="Q3339"/>
  <c r="R3339"/>
  <c r="S3339"/>
  <c r="T3339"/>
  <c r="U3339"/>
  <c r="V3339"/>
  <c r="W3339"/>
  <c r="X3339"/>
  <c r="Y3339"/>
  <c r="Z3339"/>
  <c r="AA3339"/>
  <c r="AB3339"/>
  <c r="AC3339"/>
  <c r="AD3339"/>
  <c r="AE3339"/>
  <c r="AF3339"/>
  <c r="AK3339"/>
  <c r="AL3339"/>
  <c r="AM3339"/>
  <c r="AN3339"/>
  <c r="AO3339"/>
  <c r="AP3339"/>
  <c r="AQ3339"/>
  <c r="AR3339"/>
  <c r="AS3339"/>
  <c r="AT3339"/>
  <c r="AY3339"/>
  <c r="BA3339"/>
  <c r="BB3339"/>
  <c r="BC3339"/>
  <c r="L3340"/>
  <c r="AW3340"/>
  <c r="O3340"/>
  <c r="P3340"/>
  <c r="Q3340"/>
  <c r="R3340"/>
  <c r="S3340"/>
  <c r="T3340"/>
  <c r="U3340"/>
  <c r="V3340"/>
  <c r="W3340"/>
  <c r="X3340"/>
  <c r="Y3340"/>
  <c r="Z3340"/>
  <c r="AA3340"/>
  <c r="AB3340"/>
  <c r="AC3340"/>
  <c r="AD3340"/>
  <c r="AE3340"/>
  <c r="AF3340"/>
  <c r="AK3340"/>
  <c r="AL3340"/>
  <c r="AM3340"/>
  <c r="AN3340"/>
  <c r="AO3340"/>
  <c r="AP3340"/>
  <c r="AQ3340"/>
  <c r="AR3340"/>
  <c r="AS3340"/>
  <c r="AT3340"/>
  <c r="AY3340"/>
  <c r="AZ3340"/>
  <c r="BA3340"/>
  <c r="BB3340"/>
  <c r="BC3340"/>
  <c r="L3341"/>
  <c r="AX3341"/>
  <c r="AZ3341"/>
  <c r="O3341"/>
  <c r="P3341"/>
  <c r="Q3341"/>
  <c r="R3341"/>
  <c r="S3341"/>
  <c r="T3341"/>
  <c r="U3341"/>
  <c r="V3341"/>
  <c r="W3341"/>
  <c r="X3341"/>
  <c r="Y3341"/>
  <c r="Z3341"/>
  <c r="AA3341"/>
  <c r="AB3341"/>
  <c r="AC3341"/>
  <c r="AD3341"/>
  <c r="AE3341"/>
  <c r="AF3341"/>
  <c r="AK3341"/>
  <c r="AL3341"/>
  <c r="AM3341"/>
  <c r="AN3341"/>
  <c r="AO3341"/>
  <c r="AP3341"/>
  <c r="AQ3341"/>
  <c r="AR3341"/>
  <c r="AS3341"/>
  <c r="AT3341"/>
  <c r="AY3341"/>
  <c r="BA3341"/>
  <c r="BB3341"/>
  <c r="BC3341"/>
  <c r="L3342"/>
  <c r="AW3342"/>
  <c r="O3342"/>
  <c r="P3342"/>
  <c r="Q3342"/>
  <c r="R3342"/>
  <c r="S3342"/>
  <c r="T3342"/>
  <c r="U3342"/>
  <c r="V3342"/>
  <c r="W3342"/>
  <c r="X3342"/>
  <c r="Y3342"/>
  <c r="Z3342"/>
  <c r="AA3342"/>
  <c r="AB3342"/>
  <c r="AC3342"/>
  <c r="AD3342"/>
  <c r="AE3342"/>
  <c r="AF3342"/>
  <c r="AK3342"/>
  <c r="AL3342"/>
  <c r="AM3342"/>
  <c r="AN3342"/>
  <c r="AO3342"/>
  <c r="AP3342"/>
  <c r="AQ3342"/>
  <c r="AR3342"/>
  <c r="AS3342"/>
  <c r="AT3342"/>
  <c r="AY3342"/>
  <c r="AZ3342"/>
  <c r="BA3342"/>
  <c r="BB3342"/>
  <c r="BC3342"/>
  <c r="L3343"/>
  <c r="AX3343"/>
  <c r="AZ3343"/>
  <c r="O3343"/>
  <c r="P3343"/>
  <c r="Q3343"/>
  <c r="R3343"/>
  <c r="S3343"/>
  <c r="T3343"/>
  <c r="U3343"/>
  <c r="V3343"/>
  <c r="W3343"/>
  <c r="X3343"/>
  <c r="Y3343"/>
  <c r="Z3343"/>
  <c r="AA3343"/>
  <c r="AB3343"/>
  <c r="AC3343"/>
  <c r="AD3343"/>
  <c r="AE3343"/>
  <c r="AF3343"/>
  <c r="AK3343"/>
  <c r="AL3343"/>
  <c r="AM3343"/>
  <c r="AN3343"/>
  <c r="AO3343"/>
  <c r="AP3343"/>
  <c r="AQ3343"/>
  <c r="AR3343"/>
  <c r="AS3343"/>
  <c r="AT3343"/>
  <c r="AY3343"/>
  <c r="BA3343"/>
  <c r="BB3343"/>
  <c r="BC3343"/>
  <c r="L3344"/>
  <c r="AW3344"/>
  <c r="O3344"/>
  <c r="P3344"/>
  <c r="Q3344"/>
  <c r="R3344"/>
  <c r="S3344"/>
  <c r="T3344"/>
  <c r="U3344"/>
  <c r="V3344"/>
  <c r="W3344"/>
  <c r="X3344"/>
  <c r="Y3344"/>
  <c r="Z3344"/>
  <c r="AA3344"/>
  <c r="AB3344"/>
  <c r="AC3344"/>
  <c r="AD3344"/>
  <c r="AE3344"/>
  <c r="AF3344"/>
  <c r="AK3344"/>
  <c r="AL3344"/>
  <c r="AM3344"/>
  <c r="AN3344"/>
  <c r="AO3344"/>
  <c r="AP3344"/>
  <c r="AQ3344"/>
  <c r="AR3344"/>
  <c r="AS3344"/>
  <c r="AT3344"/>
  <c r="AY3344"/>
  <c r="AZ3344"/>
  <c r="BA3344"/>
  <c r="BB3344"/>
  <c r="BC3344"/>
  <c r="L3345"/>
  <c r="AX3345"/>
  <c r="AZ3345"/>
  <c r="O3345"/>
  <c r="P3345"/>
  <c r="Q3345"/>
  <c r="R3345"/>
  <c r="S3345"/>
  <c r="T3345"/>
  <c r="U3345"/>
  <c r="V3345"/>
  <c r="W3345"/>
  <c r="X3345"/>
  <c r="Y3345"/>
  <c r="Z3345"/>
  <c r="AA3345"/>
  <c r="AB3345"/>
  <c r="AC3345"/>
  <c r="AD3345"/>
  <c r="AE3345"/>
  <c r="AF3345"/>
  <c r="AK3345"/>
  <c r="AL3345"/>
  <c r="AM3345"/>
  <c r="AN3345"/>
  <c r="AO3345"/>
  <c r="AP3345"/>
  <c r="AQ3345"/>
  <c r="AR3345"/>
  <c r="AS3345"/>
  <c r="AT3345"/>
  <c r="AY3345"/>
  <c r="BA3345"/>
  <c r="BB3345"/>
  <c r="BC3345"/>
  <c r="L3346"/>
  <c r="AW3346"/>
  <c r="O3346"/>
  <c r="P3346"/>
  <c r="Q3346"/>
  <c r="R3346"/>
  <c r="S3346"/>
  <c r="T3346"/>
  <c r="U3346"/>
  <c r="V3346"/>
  <c r="W3346"/>
  <c r="X3346"/>
  <c r="Y3346"/>
  <c r="Z3346"/>
  <c r="AA3346"/>
  <c r="AB3346"/>
  <c r="AC3346"/>
  <c r="AD3346"/>
  <c r="AE3346"/>
  <c r="AF3346"/>
  <c r="AK3346"/>
  <c r="AL3346"/>
  <c r="AM3346"/>
  <c r="AN3346"/>
  <c r="AO3346"/>
  <c r="AP3346"/>
  <c r="AQ3346"/>
  <c r="AR3346"/>
  <c r="AS3346"/>
  <c r="AT3346"/>
  <c r="AY3346"/>
  <c r="AZ3346"/>
  <c r="BA3346"/>
  <c r="BB3346"/>
  <c r="BC3346"/>
  <c r="L3347"/>
  <c r="AX3347"/>
  <c r="AZ3347"/>
  <c r="O3347"/>
  <c r="P3347"/>
  <c r="Q3347"/>
  <c r="R3347"/>
  <c r="S3347"/>
  <c r="T3347"/>
  <c r="U3347"/>
  <c r="V3347"/>
  <c r="W3347"/>
  <c r="X3347"/>
  <c r="Y3347"/>
  <c r="Z3347"/>
  <c r="AA3347"/>
  <c r="AB3347"/>
  <c r="AC3347"/>
  <c r="AD3347"/>
  <c r="AE3347"/>
  <c r="AF3347"/>
  <c r="AK3347"/>
  <c r="AL3347"/>
  <c r="AM3347"/>
  <c r="AN3347"/>
  <c r="AO3347"/>
  <c r="AP3347"/>
  <c r="AQ3347"/>
  <c r="AR3347"/>
  <c r="AS3347"/>
  <c r="AT3347"/>
  <c r="AY3347"/>
  <c r="BA3347"/>
  <c r="BB3347"/>
  <c r="BC3347"/>
  <c r="L3348"/>
  <c r="AW3348"/>
  <c r="O3348"/>
  <c r="P3348"/>
  <c r="Q3348"/>
  <c r="R3348"/>
  <c r="S3348"/>
  <c r="T3348"/>
  <c r="U3348"/>
  <c r="V3348"/>
  <c r="W3348"/>
  <c r="X3348"/>
  <c r="Y3348"/>
  <c r="Z3348"/>
  <c r="AA3348"/>
  <c r="AB3348"/>
  <c r="AC3348"/>
  <c r="AD3348"/>
  <c r="AE3348"/>
  <c r="AF3348"/>
  <c r="AK3348"/>
  <c r="AL3348"/>
  <c r="AM3348"/>
  <c r="AN3348"/>
  <c r="AO3348"/>
  <c r="AP3348"/>
  <c r="AQ3348"/>
  <c r="AR3348"/>
  <c r="AS3348"/>
  <c r="AT3348"/>
  <c r="AY3348"/>
  <c r="AZ3348"/>
  <c r="BA3348"/>
  <c r="BB3348"/>
  <c r="BC3348"/>
  <c r="L3349"/>
  <c r="AX3349"/>
  <c r="O3349"/>
  <c r="P3349"/>
  <c r="Q3349"/>
  <c r="R3349"/>
  <c r="S3349"/>
  <c r="T3349"/>
  <c r="U3349"/>
  <c r="V3349"/>
  <c r="W3349"/>
  <c r="X3349"/>
  <c r="Y3349"/>
  <c r="Z3349"/>
  <c r="AA3349"/>
  <c r="AB3349"/>
  <c r="AC3349"/>
  <c r="AD3349"/>
  <c r="AE3349"/>
  <c r="AF3349"/>
  <c r="AK3349"/>
  <c r="AL3349"/>
  <c r="AM3349"/>
  <c r="AN3349"/>
  <c r="AO3349"/>
  <c r="AP3349"/>
  <c r="AQ3349"/>
  <c r="AR3349"/>
  <c r="AS3349"/>
  <c r="AT3349"/>
  <c r="BA3349"/>
  <c r="BB3349"/>
  <c r="BC3349"/>
  <c r="L3350"/>
  <c r="AW3350"/>
  <c r="O3350"/>
  <c r="P3350"/>
  <c r="Q3350"/>
  <c r="R3350"/>
  <c r="S3350"/>
  <c r="T3350"/>
  <c r="U3350"/>
  <c r="V3350"/>
  <c r="W3350"/>
  <c r="X3350"/>
  <c r="Y3350"/>
  <c r="Z3350"/>
  <c r="AA3350"/>
  <c r="AB3350"/>
  <c r="AC3350"/>
  <c r="AD3350"/>
  <c r="AE3350"/>
  <c r="AF3350"/>
  <c r="AK3350"/>
  <c r="AL3350"/>
  <c r="AM3350"/>
  <c r="AN3350"/>
  <c r="AO3350"/>
  <c r="AP3350"/>
  <c r="AQ3350"/>
  <c r="AR3350"/>
  <c r="AS3350"/>
  <c r="AT3350"/>
  <c r="AY3350"/>
  <c r="AZ3350"/>
  <c r="BA3350"/>
  <c r="BB3350"/>
  <c r="BC3350"/>
  <c r="L3351"/>
  <c r="AX3351"/>
  <c r="AZ3351"/>
  <c r="O3351"/>
  <c r="P3351"/>
  <c r="Q3351"/>
  <c r="R3351"/>
  <c r="S3351"/>
  <c r="T3351"/>
  <c r="U3351"/>
  <c r="V3351"/>
  <c r="W3351"/>
  <c r="X3351"/>
  <c r="Y3351"/>
  <c r="Z3351"/>
  <c r="AA3351"/>
  <c r="AB3351"/>
  <c r="AC3351"/>
  <c r="AD3351"/>
  <c r="AE3351"/>
  <c r="AF3351"/>
  <c r="AK3351"/>
  <c r="AL3351"/>
  <c r="AM3351"/>
  <c r="AN3351"/>
  <c r="AO3351"/>
  <c r="AP3351"/>
  <c r="AQ3351"/>
  <c r="AR3351"/>
  <c r="AS3351"/>
  <c r="AT3351"/>
  <c r="AY3351"/>
  <c r="BA3351"/>
  <c r="BB3351"/>
  <c r="BC3351"/>
  <c r="L3352"/>
  <c r="AW3352"/>
  <c r="O3352"/>
  <c r="P3352"/>
  <c r="Q3352"/>
  <c r="R3352"/>
  <c r="S3352"/>
  <c r="T3352"/>
  <c r="U3352"/>
  <c r="V3352"/>
  <c r="W3352"/>
  <c r="X3352"/>
  <c r="Y3352"/>
  <c r="Z3352"/>
  <c r="AA3352"/>
  <c r="AB3352"/>
  <c r="AC3352"/>
  <c r="AD3352"/>
  <c r="AE3352"/>
  <c r="AF3352"/>
  <c r="AK3352"/>
  <c r="AL3352"/>
  <c r="AM3352"/>
  <c r="AN3352"/>
  <c r="AO3352"/>
  <c r="AP3352"/>
  <c r="AQ3352"/>
  <c r="AR3352"/>
  <c r="AS3352"/>
  <c r="AT3352"/>
  <c r="AY3352"/>
  <c r="AZ3352"/>
  <c r="BA3352"/>
  <c r="BB3352"/>
  <c r="BC3352"/>
  <c r="L3353"/>
  <c r="AX3353"/>
  <c r="O3353"/>
  <c r="P3353"/>
  <c r="Q3353"/>
  <c r="R3353"/>
  <c r="S3353"/>
  <c r="T3353"/>
  <c r="U3353"/>
  <c r="V3353"/>
  <c r="W3353"/>
  <c r="X3353"/>
  <c r="Y3353"/>
  <c r="Z3353"/>
  <c r="AA3353"/>
  <c r="AB3353"/>
  <c r="AC3353"/>
  <c r="AD3353"/>
  <c r="AE3353"/>
  <c r="AF3353"/>
  <c r="AK3353"/>
  <c r="AL3353"/>
  <c r="AM3353"/>
  <c r="AN3353"/>
  <c r="AO3353"/>
  <c r="AP3353"/>
  <c r="AQ3353"/>
  <c r="AR3353"/>
  <c r="AS3353"/>
  <c r="AT3353"/>
  <c r="BA3353"/>
  <c r="BB3353"/>
  <c r="BC3353"/>
  <c r="L3354"/>
  <c r="AW3354"/>
  <c r="O3354"/>
  <c r="P3354"/>
  <c r="Q3354"/>
  <c r="R3354"/>
  <c r="S3354"/>
  <c r="T3354"/>
  <c r="U3354"/>
  <c r="V3354"/>
  <c r="W3354"/>
  <c r="X3354"/>
  <c r="Y3354"/>
  <c r="Z3354"/>
  <c r="AA3354"/>
  <c r="AB3354"/>
  <c r="AC3354"/>
  <c r="AD3354"/>
  <c r="AE3354"/>
  <c r="AF3354"/>
  <c r="AK3354"/>
  <c r="AL3354"/>
  <c r="AM3354"/>
  <c r="AN3354"/>
  <c r="AO3354"/>
  <c r="AP3354"/>
  <c r="AQ3354"/>
  <c r="AR3354"/>
  <c r="AS3354"/>
  <c r="AT3354"/>
  <c r="AY3354"/>
  <c r="AZ3354"/>
  <c r="BA3354"/>
  <c r="BB3354"/>
  <c r="BC3354"/>
  <c r="L3355"/>
  <c r="AX3355"/>
  <c r="AZ3355"/>
  <c r="O3355"/>
  <c r="P3355"/>
  <c r="Q3355"/>
  <c r="R3355"/>
  <c r="S3355"/>
  <c r="T3355"/>
  <c r="U3355"/>
  <c r="V3355"/>
  <c r="W3355"/>
  <c r="X3355"/>
  <c r="Y3355"/>
  <c r="Z3355"/>
  <c r="AA3355"/>
  <c r="AB3355"/>
  <c r="AC3355"/>
  <c r="AD3355"/>
  <c r="AE3355"/>
  <c r="AF3355"/>
  <c r="AK3355"/>
  <c r="AL3355"/>
  <c r="AM3355"/>
  <c r="AN3355"/>
  <c r="AO3355"/>
  <c r="AP3355"/>
  <c r="AQ3355"/>
  <c r="AR3355"/>
  <c r="AS3355"/>
  <c r="AT3355"/>
  <c r="AY3355"/>
  <c r="BA3355"/>
  <c r="BB3355"/>
  <c r="BC3355"/>
  <c r="L3356"/>
  <c r="AW3356"/>
  <c r="O3356"/>
  <c r="P3356"/>
  <c r="Q3356"/>
  <c r="R3356"/>
  <c r="S3356"/>
  <c r="T3356"/>
  <c r="U3356"/>
  <c r="V3356"/>
  <c r="W3356"/>
  <c r="X3356"/>
  <c r="Y3356"/>
  <c r="Z3356"/>
  <c r="AA3356"/>
  <c r="AB3356"/>
  <c r="AC3356"/>
  <c r="AD3356"/>
  <c r="AE3356"/>
  <c r="AF3356"/>
  <c r="AK3356"/>
  <c r="AL3356"/>
  <c r="AM3356"/>
  <c r="AN3356"/>
  <c r="AO3356"/>
  <c r="AP3356"/>
  <c r="AQ3356"/>
  <c r="AR3356"/>
  <c r="AS3356"/>
  <c r="AT3356"/>
  <c r="AY3356"/>
  <c r="AZ3356"/>
  <c r="BA3356"/>
  <c r="BB3356"/>
  <c r="BC3356"/>
  <c r="L3357"/>
  <c r="AX3357"/>
  <c r="O3357"/>
  <c r="P3357"/>
  <c r="Q3357"/>
  <c r="R3357"/>
  <c r="S3357"/>
  <c r="T3357"/>
  <c r="U3357"/>
  <c r="V3357"/>
  <c r="W3357"/>
  <c r="X3357"/>
  <c r="Y3357"/>
  <c r="Z3357"/>
  <c r="AA3357"/>
  <c r="AB3357"/>
  <c r="AC3357"/>
  <c r="AD3357"/>
  <c r="AE3357"/>
  <c r="AF3357"/>
  <c r="AK3357"/>
  <c r="AL3357"/>
  <c r="AM3357"/>
  <c r="AN3357"/>
  <c r="AO3357"/>
  <c r="AP3357"/>
  <c r="AQ3357"/>
  <c r="AR3357"/>
  <c r="AS3357"/>
  <c r="AT3357"/>
  <c r="BA3357"/>
  <c r="BB3357"/>
  <c r="BC3357"/>
  <c r="L3358"/>
  <c r="AW3358"/>
  <c r="O3358"/>
  <c r="P3358"/>
  <c r="Q3358"/>
  <c r="R3358"/>
  <c r="S3358"/>
  <c r="T3358"/>
  <c r="U3358"/>
  <c r="V3358"/>
  <c r="W3358"/>
  <c r="X3358"/>
  <c r="Y3358"/>
  <c r="Z3358"/>
  <c r="AA3358"/>
  <c r="AB3358"/>
  <c r="AC3358"/>
  <c r="AD3358"/>
  <c r="AE3358"/>
  <c r="AF3358"/>
  <c r="AK3358"/>
  <c r="AL3358"/>
  <c r="AM3358"/>
  <c r="AN3358"/>
  <c r="AO3358"/>
  <c r="AP3358"/>
  <c r="AQ3358"/>
  <c r="AR3358"/>
  <c r="AS3358"/>
  <c r="AT3358"/>
  <c r="AY3358"/>
  <c r="AZ3358"/>
  <c r="BA3358"/>
  <c r="BB3358"/>
  <c r="BC3358"/>
  <c r="L3359"/>
  <c r="AX3359"/>
  <c r="AZ3359"/>
  <c r="O3359"/>
  <c r="P3359"/>
  <c r="Q3359"/>
  <c r="R3359"/>
  <c r="S3359"/>
  <c r="T3359"/>
  <c r="U3359"/>
  <c r="V3359"/>
  <c r="W3359"/>
  <c r="X3359"/>
  <c r="Y3359"/>
  <c r="Z3359"/>
  <c r="AA3359"/>
  <c r="AB3359"/>
  <c r="AC3359"/>
  <c r="AD3359"/>
  <c r="AE3359"/>
  <c r="AF3359"/>
  <c r="AK3359"/>
  <c r="AL3359"/>
  <c r="AM3359"/>
  <c r="AN3359"/>
  <c r="AO3359"/>
  <c r="AP3359"/>
  <c r="AQ3359"/>
  <c r="AR3359"/>
  <c r="AS3359"/>
  <c r="AT3359"/>
  <c r="AY3359"/>
  <c r="BA3359"/>
  <c r="BB3359"/>
  <c r="BC3359"/>
  <c r="L3360"/>
  <c r="AW3360"/>
  <c r="O3360"/>
  <c r="P3360"/>
  <c r="Q3360"/>
  <c r="R3360"/>
  <c r="S3360"/>
  <c r="T3360"/>
  <c r="U3360"/>
  <c r="V3360"/>
  <c r="W3360"/>
  <c r="X3360"/>
  <c r="Y3360"/>
  <c r="Z3360"/>
  <c r="AA3360"/>
  <c r="AB3360"/>
  <c r="AC3360"/>
  <c r="AD3360"/>
  <c r="AE3360"/>
  <c r="AF3360"/>
  <c r="AK3360"/>
  <c r="AL3360"/>
  <c r="AM3360"/>
  <c r="AN3360"/>
  <c r="AO3360"/>
  <c r="AP3360"/>
  <c r="AQ3360"/>
  <c r="AR3360"/>
  <c r="AS3360"/>
  <c r="AT3360"/>
  <c r="AY3360"/>
  <c r="AZ3360"/>
  <c r="BA3360"/>
  <c r="BB3360"/>
  <c r="BC3360"/>
  <c r="L3361"/>
  <c r="AX3361"/>
  <c r="AZ3361"/>
  <c r="O3361"/>
  <c r="P3361"/>
  <c r="Q3361"/>
  <c r="R3361"/>
  <c r="S3361"/>
  <c r="T3361"/>
  <c r="U3361"/>
  <c r="V3361"/>
  <c r="W3361"/>
  <c r="X3361"/>
  <c r="Y3361"/>
  <c r="Z3361"/>
  <c r="AA3361"/>
  <c r="AB3361"/>
  <c r="AC3361"/>
  <c r="AD3361"/>
  <c r="AE3361"/>
  <c r="AF3361"/>
  <c r="AK3361"/>
  <c r="AL3361"/>
  <c r="AM3361"/>
  <c r="AN3361"/>
  <c r="AO3361"/>
  <c r="AP3361"/>
  <c r="AQ3361"/>
  <c r="AR3361"/>
  <c r="AS3361"/>
  <c r="AT3361"/>
  <c r="AY3361"/>
  <c r="BA3361"/>
  <c r="BB3361"/>
  <c r="BC3361"/>
  <c r="L3362"/>
  <c r="AW3362"/>
  <c r="O3362"/>
  <c r="P3362"/>
  <c r="Q3362"/>
  <c r="R3362"/>
  <c r="S3362"/>
  <c r="T3362"/>
  <c r="U3362"/>
  <c r="V3362"/>
  <c r="W3362"/>
  <c r="X3362"/>
  <c r="Y3362"/>
  <c r="Z3362"/>
  <c r="AA3362"/>
  <c r="AB3362"/>
  <c r="AC3362"/>
  <c r="AD3362"/>
  <c r="AE3362"/>
  <c r="AF3362"/>
  <c r="AK3362"/>
  <c r="AL3362"/>
  <c r="AM3362"/>
  <c r="AN3362"/>
  <c r="AO3362"/>
  <c r="AP3362"/>
  <c r="AQ3362"/>
  <c r="AR3362"/>
  <c r="AS3362"/>
  <c r="AT3362"/>
  <c r="AY3362"/>
  <c r="AZ3362"/>
  <c r="BA3362"/>
  <c r="BB3362"/>
  <c r="BC3362"/>
  <c r="L3363"/>
  <c r="AX3363"/>
  <c r="AZ3363"/>
  <c r="O3363"/>
  <c r="P3363"/>
  <c r="Q3363"/>
  <c r="R3363"/>
  <c r="S3363"/>
  <c r="T3363"/>
  <c r="U3363"/>
  <c r="V3363"/>
  <c r="W3363"/>
  <c r="X3363"/>
  <c r="Y3363"/>
  <c r="Z3363"/>
  <c r="AA3363"/>
  <c r="AB3363"/>
  <c r="AC3363"/>
  <c r="AD3363"/>
  <c r="AE3363"/>
  <c r="AF3363"/>
  <c r="AK3363"/>
  <c r="AL3363"/>
  <c r="AM3363"/>
  <c r="AN3363"/>
  <c r="AO3363"/>
  <c r="AP3363"/>
  <c r="AQ3363"/>
  <c r="AR3363"/>
  <c r="AS3363"/>
  <c r="AT3363"/>
  <c r="AY3363"/>
  <c r="BA3363"/>
  <c r="BB3363"/>
  <c r="BC3363"/>
  <c r="L3364"/>
  <c r="AW3364"/>
  <c r="O3364"/>
  <c r="P3364"/>
  <c r="Q3364"/>
  <c r="R3364"/>
  <c r="S3364"/>
  <c r="T3364"/>
  <c r="U3364"/>
  <c r="V3364"/>
  <c r="W3364"/>
  <c r="X3364"/>
  <c r="Y3364"/>
  <c r="Z3364"/>
  <c r="AA3364"/>
  <c r="AB3364"/>
  <c r="AC3364"/>
  <c r="AD3364"/>
  <c r="AE3364"/>
  <c r="AF3364"/>
  <c r="AK3364"/>
  <c r="AL3364"/>
  <c r="AM3364"/>
  <c r="AN3364"/>
  <c r="AO3364"/>
  <c r="AP3364"/>
  <c r="AQ3364"/>
  <c r="AR3364"/>
  <c r="AS3364"/>
  <c r="AT3364"/>
  <c r="AY3364"/>
  <c r="AZ3364"/>
  <c r="BA3364"/>
  <c r="BB3364"/>
  <c r="BC3364"/>
  <c r="L3365"/>
  <c r="AX3365"/>
  <c r="O3365"/>
  <c r="P3365"/>
  <c r="Q3365"/>
  <c r="R3365"/>
  <c r="S3365"/>
  <c r="T3365"/>
  <c r="U3365"/>
  <c r="V3365"/>
  <c r="W3365"/>
  <c r="X3365"/>
  <c r="Y3365"/>
  <c r="Z3365"/>
  <c r="AA3365"/>
  <c r="AB3365"/>
  <c r="AC3365"/>
  <c r="AD3365"/>
  <c r="AE3365"/>
  <c r="AF3365"/>
  <c r="AK3365"/>
  <c r="AL3365"/>
  <c r="AM3365"/>
  <c r="AN3365"/>
  <c r="AO3365"/>
  <c r="AP3365"/>
  <c r="AQ3365"/>
  <c r="AR3365"/>
  <c r="AS3365"/>
  <c r="AT3365"/>
  <c r="BA3365"/>
  <c r="BB3365"/>
  <c r="BC3365"/>
  <c r="L3366"/>
  <c r="AW3366"/>
  <c r="O3366"/>
  <c r="P3366"/>
  <c r="Q3366"/>
  <c r="R3366"/>
  <c r="S3366"/>
  <c r="T3366"/>
  <c r="U3366"/>
  <c r="V3366"/>
  <c r="W3366"/>
  <c r="X3366"/>
  <c r="Y3366"/>
  <c r="Z3366"/>
  <c r="AA3366"/>
  <c r="AB3366"/>
  <c r="AC3366"/>
  <c r="AD3366"/>
  <c r="AE3366"/>
  <c r="AF3366"/>
  <c r="AK3366"/>
  <c r="AL3366"/>
  <c r="AM3366"/>
  <c r="AN3366"/>
  <c r="AO3366"/>
  <c r="AP3366"/>
  <c r="AQ3366"/>
  <c r="AR3366"/>
  <c r="AS3366"/>
  <c r="AT3366"/>
  <c r="AY3366"/>
  <c r="AZ3366"/>
  <c r="BA3366"/>
  <c r="BB3366"/>
  <c r="BC3366"/>
  <c r="L3367"/>
  <c r="AX3367"/>
  <c r="AZ3367"/>
  <c r="O3367"/>
  <c r="P3367"/>
  <c r="Q3367"/>
  <c r="R3367"/>
  <c r="S3367"/>
  <c r="T3367"/>
  <c r="U3367"/>
  <c r="V3367"/>
  <c r="W3367"/>
  <c r="X3367"/>
  <c r="Y3367"/>
  <c r="Z3367"/>
  <c r="AA3367"/>
  <c r="AB3367"/>
  <c r="AC3367"/>
  <c r="AD3367"/>
  <c r="AE3367"/>
  <c r="AF3367"/>
  <c r="AK3367"/>
  <c r="AL3367"/>
  <c r="AM3367"/>
  <c r="AN3367"/>
  <c r="AO3367"/>
  <c r="AP3367"/>
  <c r="AQ3367"/>
  <c r="AR3367"/>
  <c r="AS3367"/>
  <c r="AT3367"/>
  <c r="AY3367"/>
  <c r="BA3367"/>
  <c r="BB3367"/>
  <c r="BC3367"/>
  <c r="L3368"/>
  <c r="AW3368"/>
  <c r="O3368"/>
  <c r="P3368"/>
  <c r="Q3368"/>
  <c r="R3368"/>
  <c r="S3368"/>
  <c r="T3368"/>
  <c r="U3368"/>
  <c r="V3368"/>
  <c r="W3368"/>
  <c r="X3368"/>
  <c r="Y3368"/>
  <c r="Z3368"/>
  <c r="AA3368"/>
  <c r="AB3368"/>
  <c r="AC3368"/>
  <c r="AD3368"/>
  <c r="AE3368"/>
  <c r="AF3368"/>
  <c r="AK3368"/>
  <c r="AL3368"/>
  <c r="AM3368"/>
  <c r="AN3368"/>
  <c r="AO3368"/>
  <c r="AP3368"/>
  <c r="AQ3368"/>
  <c r="AR3368"/>
  <c r="AS3368"/>
  <c r="AT3368"/>
  <c r="AY3368"/>
  <c r="AZ3368"/>
  <c r="BA3368"/>
  <c r="BB3368"/>
  <c r="BC3368"/>
  <c r="BD3320" l="1"/>
  <c r="BF3320" s="1"/>
  <c r="BG3320" s="1"/>
  <c r="BD3344"/>
  <c r="BF3344" s="1"/>
  <c r="BG3344" s="1"/>
  <c r="BD3356"/>
  <c r="BF3356" s="1"/>
  <c r="BG3356" s="1"/>
  <c r="BD3332"/>
  <c r="BF3332" s="1"/>
  <c r="BG3332" s="1"/>
  <c r="BD3338"/>
  <c r="BF3338" s="1"/>
  <c r="BG3338" s="1"/>
  <c r="BD3326"/>
  <c r="BF3326" s="1"/>
  <c r="BG3326" s="1"/>
  <c r="BD3334"/>
  <c r="BF3334" s="1"/>
  <c r="BG3334" s="1"/>
  <c r="BD3327"/>
  <c r="BF3327" s="1"/>
  <c r="BG3327" s="1"/>
  <c r="BD3336"/>
  <c r="BF3336" s="1"/>
  <c r="BG3336" s="1"/>
  <c r="BD3361"/>
  <c r="BF3361" s="1"/>
  <c r="BG3361" s="1"/>
  <c r="BD3324"/>
  <c r="BF3324" s="1"/>
  <c r="BG3324" s="1"/>
  <c r="BD3345"/>
  <c r="BF3345" s="1"/>
  <c r="BG3345" s="1"/>
  <c r="BD3358"/>
  <c r="BF3358" s="1"/>
  <c r="BG3358" s="1"/>
  <c r="BD3348"/>
  <c r="BF3348" s="1"/>
  <c r="BG3348" s="1"/>
  <c r="BD3340"/>
  <c r="BF3340" s="1"/>
  <c r="BG3340" s="1"/>
  <c r="BD3347"/>
  <c r="BF3347" s="1"/>
  <c r="BG3347" s="1"/>
  <c r="BD3363"/>
  <c r="BF3363" s="1"/>
  <c r="BG3363" s="1"/>
  <c r="BD3343"/>
  <c r="BF3343" s="1"/>
  <c r="BG3343" s="1"/>
  <c r="BD3367"/>
  <c r="BF3367" s="1"/>
  <c r="BG3367" s="1"/>
  <c r="BD3339"/>
  <c r="BF3339" s="1"/>
  <c r="BG3339" s="1"/>
  <c r="BD3335"/>
  <c r="BF3335" s="1"/>
  <c r="BG3335" s="1"/>
  <c r="BD3360"/>
  <c r="BF3360" s="1"/>
  <c r="BG3360" s="1"/>
  <c r="BD3346"/>
  <c r="BF3346" s="1"/>
  <c r="BG3346" s="1"/>
  <c r="BD3354"/>
  <c r="BF3354" s="1"/>
  <c r="BG3354" s="1"/>
  <c r="BD3368"/>
  <c r="BF3368" s="1"/>
  <c r="BG3368" s="1"/>
  <c r="BD3330"/>
  <c r="BF3330" s="1"/>
  <c r="BG3330" s="1"/>
  <c r="BD3355"/>
  <c r="BF3355" s="1"/>
  <c r="BG3355" s="1"/>
  <c r="BD3319"/>
  <c r="BF3319" s="1"/>
  <c r="BG3319" s="1"/>
  <c r="BD3328"/>
  <c r="BF3328" s="1"/>
  <c r="BG3328" s="1"/>
  <c r="BD3351"/>
  <c r="BF3351" s="1"/>
  <c r="BG3351" s="1"/>
  <c r="BD3341"/>
  <c r="BF3341" s="1"/>
  <c r="BG3341" s="1"/>
  <c r="BD3362"/>
  <c r="BF3362" s="1"/>
  <c r="BG3362" s="1"/>
  <c r="BD3350"/>
  <c r="BF3350" s="1"/>
  <c r="BG3350" s="1"/>
  <c r="BD3359"/>
  <c r="BF3359" s="1"/>
  <c r="BG3359" s="1"/>
  <c r="BD3366"/>
  <c r="BF3366" s="1"/>
  <c r="BG3366" s="1"/>
  <c r="BD3364"/>
  <c r="BF3364" s="1"/>
  <c r="BG3364" s="1"/>
  <c r="BD3352"/>
  <c r="BF3352" s="1"/>
  <c r="BG3352" s="1"/>
  <c r="BD3342"/>
  <c r="BF3342" s="1"/>
  <c r="BG3342" s="1"/>
  <c r="BD3329"/>
  <c r="BF3329" s="1"/>
  <c r="BG3329" s="1"/>
  <c r="AX3358"/>
  <c r="AW3320"/>
  <c r="AW3319"/>
  <c r="AW3321"/>
  <c r="AX3342"/>
  <c r="AX3366"/>
  <c r="AX3350"/>
  <c r="AX3334"/>
  <c r="AX3362"/>
  <c r="AX3354"/>
  <c r="AX3346"/>
  <c r="AX3338"/>
  <c r="AX3330"/>
  <c r="AX3326"/>
  <c r="AX3325"/>
  <c r="AX3368"/>
  <c r="AX3364"/>
  <c r="AX3360"/>
  <c r="AX3356"/>
  <c r="AX3352"/>
  <c r="AX3348"/>
  <c r="AX3344"/>
  <c r="AX3340"/>
  <c r="AX3336"/>
  <c r="AX3332"/>
  <c r="AX3328"/>
  <c r="AW3327"/>
  <c r="AW3324"/>
  <c r="AW3323"/>
  <c r="AW3322"/>
  <c r="AY3331"/>
  <c r="BD3331" s="1"/>
  <c r="AZ3327"/>
  <c r="BE3327" s="1"/>
  <c r="AY3325"/>
  <c r="AZ3323"/>
  <c r="BE3323" s="1"/>
  <c r="AY3365"/>
  <c r="BD3365" s="1"/>
  <c r="AY3357"/>
  <c r="AY3353"/>
  <c r="AY3349"/>
  <c r="AY3337"/>
  <c r="AY3333"/>
  <c r="AY3321"/>
  <c r="BG3321" s="1"/>
  <c r="AZ3322"/>
  <c r="BE3322" s="1"/>
  <c r="AZ3320"/>
  <c r="BE3320" s="1"/>
  <c r="BF3323"/>
  <c r="BG3323" s="1"/>
  <c r="BF3322"/>
  <c r="BG3322" s="1"/>
  <c r="BE3325"/>
  <c r="AW3365"/>
  <c r="AW3331"/>
  <c r="AW3329"/>
  <c r="AW3357"/>
  <c r="AW3341"/>
  <c r="AU3357"/>
  <c r="AV3357" s="1"/>
  <c r="AW3349"/>
  <c r="AU3341"/>
  <c r="AV3341" s="1"/>
  <c r="AW3333"/>
  <c r="AU3365"/>
  <c r="AV3365" s="1"/>
  <c r="AU3349"/>
  <c r="AV3349" s="1"/>
  <c r="AU3333"/>
  <c r="AV3333" s="1"/>
  <c r="AU3361"/>
  <c r="AV3361" s="1"/>
  <c r="AU3353"/>
  <c r="AV3353" s="1"/>
  <c r="AU3345"/>
  <c r="AV3345" s="1"/>
  <c r="AU3337"/>
  <c r="AV3337" s="1"/>
  <c r="AU3329"/>
  <c r="AV3329" s="1"/>
  <c r="BE3326"/>
  <c r="BE3366"/>
  <c r="AW3363"/>
  <c r="AW3361"/>
  <c r="BE3358"/>
  <c r="AW3355"/>
  <c r="AW3353"/>
  <c r="BE3350"/>
  <c r="AW3347"/>
  <c r="AW3345"/>
  <c r="BE3342"/>
  <c r="AW3339"/>
  <c r="AW3337"/>
  <c r="BE3334"/>
  <c r="AU3325"/>
  <c r="AV3325" s="1"/>
  <c r="AU3322"/>
  <c r="AV3322" s="1"/>
  <c r="AU3321"/>
  <c r="AV3321" s="1"/>
  <c r="AU3320"/>
  <c r="AV3320" s="1"/>
  <c r="AU3319"/>
  <c r="AV3319" s="1"/>
  <c r="AW3367"/>
  <c r="AU3363"/>
  <c r="AV3363" s="1"/>
  <c r="BE3362"/>
  <c r="AW3359"/>
  <c r="AU3355"/>
  <c r="AV3355" s="1"/>
  <c r="BE3354"/>
  <c r="AW3351"/>
  <c r="AU3347"/>
  <c r="AV3347" s="1"/>
  <c r="BE3346"/>
  <c r="AW3343"/>
  <c r="AU3339"/>
  <c r="AV3339" s="1"/>
  <c r="BE3338"/>
  <c r="AW3335"/>
  <c r="AU3331"/>
  <c r="AV3331" s="1"/>
  <c r="BE3330"/>
  <c r="BE3324"/>
  <c r="AU3323"/>
  <c r="AV3323" s="1"/>
  <c r="BE3321"/>
  <c r="BE3319"/>
  <c r="AU3367"/>
  <c r="AV3367" s="1"/>
  <c r="AU3359"/>
  <c r="AV3359" s="1"/>
  <c r="AU3351"/>
  <c r="AV3351" s="1"/>
  <c r="AU3343"/>
  <c r="AV3343" s="1"/>
  <c r="AU3335"/>
  <c r="AV3335" s="1"/>
  <c r="AU3327"/>
  <c r="AV3327" s="1"/>
  <c r="BE3368"/>
  <c r="BE3367"/>
  <c r="AU3366"/>
  <c r="AV3366" s="1"/>
  <c r="BE3364"/>
  <c r="BE3363"/>
  <c r="AU3362"/>
  <c r="AV3362" s="1"/>
  <c r="BE3360"/>
  <c r="BE3359"/>
  <c r="AU3358"/>
  <c r="AV3358" s="1"/>
  <c r="BE3356"/>
  <c r="BE3355"/>
  <c r="AU3354"/>
  <c r="AV3354" s="1"/>
  <c r="BE3352"/>
  <c r="BE3351"/>
  <c r="AU3350"/>
  <c r="AV3350" s="1"/>
  <c r="BE3348"/>
  <c r="BE3347"/>
  <c r="AU3346"/>
  <c r="AV3346" s="1"/>
  <c r="BE3344"/>
  <c r="BE3343"/>
  <c r="AU3342"/>
  <c r="AV3342" s="1"/>
  <c r="BE3340"/>
  <c r="BE3339"/>
  <c r="AU3338"/>
  <c r="AV3338" s="1"/>
  <c r="BE3336"/>
  <c r="BE3335"/>
  <c r="AU3334"/>
  <c r="AV3334" s="1"/>
  <c r="BE3332"/>
  <c r="BE3331"/>
  <c r="AU3330"/>
  <c r="AV3330" s="1"/>
  <c r="BE3328"/>
  <c r="AU3326"/>
  <c r="AV3326" s="1"/>
  <c r="AU3368"/>
  <c r="AV3368" s="1"/>
  <c r="BE3365"/>
  <c r="AU3364"/>
  <c r="AV3364" s="1"/>
  <c r="BE3361"/>
  <c r="AU3360"/>
  <c r="AV3360" s="1"/>
  <c r="BE3357"/>
  <c r="AU3356"/>
  <c r="BE3353"/>
  <c r="AU3352"/>
  <c r="AV3352" s="1"/>
  <c r="BE3349"/>
  <c r="AU3348"/>
  <c r="AV3348" s="1"/>
  <c r="BE3345"/>
  <c r="AU3344"/>
  <c r="AV3344" s="1"/>
  <c r="BE3341"/>
  <c r="AU3340"/>
  <c r="AV3340" s="1"/>
  <c r="BE3337"/>
  <c r="AU3336"/>
  <c r="AV3336" s="1"/>
  <c r="BE3333"/>
  <c r="AU3332"/>
  <c r="AV3332" s="1"/>
  <c r="BE3329"/>
  <c r="AU3328"/>
  <c r="AV3328" s="1"/>
  <c r="AU3324"/>
  <c r="AV3324" s="1"/>
  <c r="H79" i="31"/>
  <c r="I79" s="1"/>
  <c r="H80"/>
  <c r="I80" s="1"/>
  <c r="H81"/>
  <c r="I81" s="1"/>
  <c r="H82"/>
  <c r="I82" s="1"/>
  <c r="H83"/>
  <c r="I83" s="1"/>
  <c r="H84"/>
  <c r="I84" s="1"/>
  <c r="H85"/>
  <c r="I85" s="1"/>
  <c r="H86"/>
  <c r="I86" s="1"/>
  <c r="H87"/>
  <c r="I87" s="1"/>
  <c r="H88"/>
  <c r="I88" s="1"/>
  <c r="H89"/>
  <c r="I89" s="1"/>
  <c r="H91"/>
  <c r="I91" s="1"/>
  <c r="H92"/>
  <c r="I92" s="1"/>
  <c r="H93"/>
  <c r="I93" s="1"/>
  <c r="H96"/>
  <c r="I96" s="1"/>
  <c r="H97"/>
  <c r="I97" s="1"/>
  <c r="H98"/>
  <c r="I98" s="1"/>
  <c r="H99"/>
  <c r="I99" s="1"/>
  <c r="H78"/>
  <c r="I78" s="1"/>
  <c r="H95"/>
  <c r="I95" s="1"/>
  <c r="H94"/>
  <c r="I94" s="1"/>
  <c r="H90"/>
  <c r="I90" s="1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78"/>
  <c r="H110"/>
  <c r="H111"/>
  <c r="H112"/>
  <c r="H113"/>
  <c r="H109"/>
  <c r="H41"/>
  <c r="H42"/>
  <c r="H43"/>
  <c r="H44"/>
  <c r="H45"/>
  <c r="H46"/>
  <c r="H47"/>
  <c r="H48"/>
  <c r="H49"/>
  <c r="H50"/>
  <c r="H51"/>
  <c r="H52"/>
  <c r="H53"/>
  <c r="H54"/>
  <c r="H55"/>
  <c r="H56"/>
  <c r="H57"/>
  <c r="H40"/>
  <c r="H37"/>
  <c r="H35"/>
  <c r="H33"/>
  <c r="H31"/>
  <c r="H27"/>
  <c r="H25"/>
  <c r="H23"/>
  <c r="H21"/>
  <c r="H5"/>
  <c r="H7"/>
  <c r="H9"/>
  <c r="H10"/>
  <c r="H12"/>
  <c r="H14"/>
  <c r="H16"/>
  <c r="H17"/>
  <c r="H18"/>
  <c r="H20"/>
  <c r="H22"/>
  <c r="H24"/>
  <c r="H26"/>
  <c r="H28"/>
  <c r="H29"/>
  <c r="H30"/>
  <c r="H32"/>
  <c r="H34"/>
  <c r="H36"/>
  <c r="H38"/>
  <c r="H19"/>
  <c r="H15"/>
  <c r="H13"/>
  <c r="H11"/>
  <c r="H8"/>
  <c r="H6"/>
  <c r="H4"/>
  <c r="L8" i="25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7"/>
  <c r="BA8"/>
  <c r="BD8" s="1"/>
  <c r="BB8"/>
  <c r="BC8"/>
  <c r="BA9"/>
  <c r="BB9"/>
  <c r="BC9"/>
  <c r="BA10"/>
  <c r="BB10"/>
  <c r="BC10"/>
  <c r="BA11"/>
  <c r="BB11"/>
  <c r="BC11"/>
  <c r="BA12"/>
  <c r="BB12"/>
  <c r="BC12"/>
  <c r="BA13"/>
  <c r="BB13"/>
  <c r="BC13"/>
  <c r="BA14"/>
  <c r="BB14"/>
  <c r="BC14"/>
  <c r="BA15"/>
  <c r="BB15"/>
  <c r="BC15"/>
  <c r="BA16"/>
  <c r="BB16"/>
  <c r="BC16"/>
  <c r="BA17"/>
  <c r="BB17"/>
  <c r="BC17"/>
  <c r="BA18"/>
  <c r="BB18"/>
  <c r="BC18"/>
  <c r="BA19"/>
  <c r="BB19"/>
  <c r="BC19"/>
  <c r="BA20"/>
  <c r="BB20"/>
  <c r="BC20"/>
  <c r="BA21"/>
  <c r="BB21"/>
  <c r="BC21"/>
  <c r="BA22"/>
  <c r="BB22"/>
  <c r="BC22"/>
  <c r="BA23"/>
  <c r="BB23"/>
  <c r="BC23"/>
  <c r="BA24"/>
  <c r="BB24"/>
  <c r="BC24"/>
  <c r="BA25"/>
  <c r="BB25"/>
  <c r="BC25"/>
  <c r="BA26"/>
  <c r="BB26"/>
  <c r="BC26"/>
  <c r="BA27"/>
  <c r="BB27"/>
  <c r="BC27"/>
  <c r="BA28"/>
  <c r="BB28"/>
  <c r="BC28"/>
  <c r="BA29"/>
  <c r="BB29"/>
  <c r="BC29"/>
  <c r="BA30"/>
  <c r="BB30"/>
  <c r="BC30"/>
  <c r="BA31"/>
  <c r="BB31"/>
  <c r="BC31"/>
  <c r="BA32"/>
  <c r="BB32"/>
  <c r="BC32"/>
  <c r="BA33"/>
  <c r="BB33"/>
  <c r="BC33"/>
  <c r="BA34"/>
  <c r="BB34"/>
  <c r="BC34"/>
  <c r="BA35"/>
  <c r="BB35"/>
  <c r="BC35"/>
  <c r="BA36"/>
  <c r="BB36"/>
  <c r="BC36"/>
  <c r="BA37"/>
  <c r="BB37"/>
  <c r="BC37"/>
  <c r="BA38"/>
  <c r="BB38"/>
  <c r="BC38"/>
  <c r="BA39"/>
  <c r="BB39"/>
  <c r="BC39"/>
  <c r="BA40"/>
  <c r="BD40" s="1"/>
  <c r="BB40"/>
  <c r="BC40"/>
  <c r="BA41"/>
  <c r="BD41" s="1"/>
  <c r="BB41"/>
  <c r="BC41"/>
  <c r="BA42"/>
  <c r="BD42" s="1"/>
  <c r="BB42"/>
  <c r="BC42"/>
  <c r="BA43"/>
  <c r="BB43"/>
  <c r="BC43"/>
  <c r="BA44"/>
  <c r="BB44"/>
  <c r="BC44"/>
  <c r="BA45"/>
  <c r="BB45"/>
  <c r="BC45"/>
  <c r="BA46"/>
  <c r="BB46"/>
  <c r="BC46"/>
  <c r="BA47"/>
  <c r="BB47"/>
  <c r="BC47"/>
  <c r="BA48"/>
  <c r="BB48"/>
  <c r="BC48"/>
  <c r="BA49"/>
  <c r="BB49"/>
  <c r="BC49"/>
  <c r="BA50"/>
  <c r="BB50"/>
  <c r="BC50"/>
  <c r="BA51"/>
  <c r="BB51"/>
  <c r="BC51"/>
  <c r="BA52"/>
  <c r="BB52"/>
  <c r="BC52"/>
  <c r="BA53"/>
  <c r="BB53"/>
  <c r="BC53"/>
  <c r="BA54"/>
  <c r="BB54"/>
  <c r="BC54"/>
  <c r="BA55"/>
  <c r="BB55"/>
  <c r="BC55"/>
  <c r="BA56"/>
  <c r="BB56"/>
  <c r="BC56"/>
  <c r="BA57"/>
  <c r="BB57"/>
  <c r="BC57"/>
  <c r="BA58"/>
  <c r="BB58"/>
  <c r="BC58"/>
  <c r="BA59"/>
  <c r="BB59"/>
  <c r="BC59"/>
  <c r="BA60"/>
  <c r="BB60"/>
  <c r="BC60"/>
  <c r="BA61"/>
  <c r="BB61"/>
  <c r="BC61"/>
  <c r="BA62"/>
  <c r="BB62"/>
  <c r="BC62"/>
  <c r="BA63"/>
  <c r="BB63"/>
  <c r="BC63"/>
  <c r="BA64"/>
  <c r="BB64"/>
  <c r="BC64"/>
  <c r="BA65"/>
  <c r="BB65"/>
  <c r="BC65"/>
  <c r="BA66"/>
  <c r="BB66"/>
  <c r="BC66"/>
  <c r="BA67"/>
  <c r="BB67"/>
  <c r="BC67"/>
  <c r="BA68"/>
  <c r="BB68"/>
  <c r="BC68"/>
  <c r="BA69"/>
  <c r="BB69"/>
  <c r="BC69"/>
  <c r="BA70"/>
  <c r="BB70"/>
  <c r="BC70"/>
  <c r="BA71"/>
  <c r="BD71" s="1"/>
  <c r="BB71"/>
  <c r="BC71"/>
  <c r="BA72"/>
  <c r="BB72"/>
  <c r="BC72"/>
  <c r="BA73"/>
  <c r="BB73"/>
  <c r="BC73"/>
  <c r="BA74"/>
  <c r="BB74"/>
  <c r="BC74"/>
  <c r="BA75"/>
  <c r="BB75"/>
  <c r="BC75"/>
  <c r="BA76"/>
  <c r="BB76"/>
  <c r="BC76"/>
  <c r="BA77"/>
  <c r="BB77"/>
  <c r="BC77"/>
  <c r="BA78"/>
  <c r="BB78"/>
  <c r="BC78"/>
  <c r="BA79"/>
  <c r="BB79"/>
  <c r="BC79"/>
  <c r="BA80"/>
  <c r="BB80"/>
  <c r="BC80"/>
  <c r="BA81"/>
  <c r="BB81"/>
  <c r="BC81"/>
  <c r="BA82"/>
  <c r="BB82"/>
  <c r="BC82"/>
  <c r="BA83"/>
  <c r="BB83"/>
  <c r="BC83"/>
  <c r="BA84"/>
  <c r="BB84"/>
  <c r="BC84"/>
  <c r="BA85"/>
  <c r="BB85"/>
  <c r="BC85"/>
  <c r="BA86"/>
  <c r="BB86"/>
  <c r="BC86"/>
  <c r="BA87"/>
  <c r="BB87"/>
  <c r="BC87"/>
  <c r="BA88"/>
  <c r="BB88"/>
  <c r="BC88"/>
  <c r="BA89"/>
  <c r="BB89"/>
  <c r="BC89"/>
  <c r="BA90"/>
  <c r="BB90"/>
  <c r="BC90"/>
  <c r="BA91"/>
  <c r="BB91"/>
  <c r="BC91"/>
  <c r="BA92"/>
  <c r="BB92"/>
  <c r="BC92"/>
  <c r="BA93"/>
  <c r="BB93"/>
  <c r="BC93"/>
  <c r="BA94"/>
  <c r="BB94"/>
  <c r="BC94"/>
  <c r="BA95"/>
  <c r="BB95"/>
  <c r="BC95"/>
  <c r="BA96"/>
  <c r="BB96"/>
  <c r="BC96"/>
  <c r="BA97"/>
  <c r="BB97"/>
  <c r="BC97"/>
  <c r="BA98"/>
  <c r="BB98"/>
  <c r="BC98"/>
  <c r="BA99"/>
  <c r="BB99"/>
  <c r="BC99"/>
  <c r="BA100"/>
  <c r="BD100" s="1"/>
  <c r="BB100"/>
  <c r="BC100"/>
  <c r="BA101"/>
  <c r="BD101" s="1"/>
  <c r="BB101"/>
  <c r="BC101"/>
  <c r="BA102"/>
  <c r="BD102" s="1"/>
  <c r="BB102"/>
  <c r="BC102"/>
  <c r="BA103"/>
  <c r="BB103"/>
  <c r="BC103"/>
  <c r="BA104"/>
  <c r="BB104"/>
  <c r="BC104"/>
  <c r="BA105"/>
  <c r="BB105"/>
  <c r="BC105"/>
  <c r="BA106"/>
  <c r="BB106"/>
  <c r="BC106"/>
  <c r="BA107"/>
  <c r="BB107"/>
  <c r="BC107"/>
  <c r="BA108"/>
  <c r="BB108"/>
  <c r="BC108"/>
  <c r="BA109"/>
  <c r="BB109"/>
  <c r="BC109"/>
  <c r="BA110"/>
  <c r="BB110"/>
  <c r="BC110"/>
  <c r="BA111"/>
  <c r="BB111"/>
  <c r="BC111"/>
  <c r="BA112"/>
  <c r="BB112"/>
  <c r="BC112"/>
  <c r="BA113"/>
  <c r="BB113"/>
  <c r="BC113"/>
  <c r="BA114"/>
  <c r="BB114"/>
  <c r="BC114"/>
  <c r="BA115"/>
  <c r="BB115"/>
  <c r="BC115"/>
  <c r="BA116"/>
  <c r="BB116"/>
  <c r="BC116"/>
  <c r="BA117"/>
  <c r="BB117"/>
  <c r="BC117"/>
  <c r="BA118"/>
  <c r="BB118"/>
  <c r="BC118"/>
  <c r="BA119"/>
  <c r="BB119"/>
  <c r="BC119"/>
  <c r="BA120"/>
  <c r="BB120"/>
  <c r="BC120"/>
  <c r="BA121"/>
  <c r="BB121"/>
  <c r="BC121"/>
  <c r="BA122"/>
  <c r="BB122"/>
  <c r="BC122"/>
  <c r="BA123"/>
  <c r="BB123"/>
  <c r="BC123"/>
  <c r="BA124"/>
  <c r="BB124"/>
  <c r="BC124"/>
  <c r="BA125"/>
  <c r="BB125"/>
  <c r="BC125"/>
  <c r="BA126"/>
  <c r="BB126"/>
  <c r="BC126"/>
  <c r="BA127"/>
  <c r="BB127"/>
  <c r="BC127"/>
  <c r="BA128"/>
  <c r="BB128"/>
  <c r="BC128"/>
  <c r="BA129"/>
  <c r="BB129"/>
  <c r="BC129"/>
  <c r="BA130"/>
  <c r="BB130"/>
  <c r="BC130"/>
  <c r="BA131"/>
  <c r="BB131"/>
  <c r="BC131"/>
  <c r="BA132"/>
  <c r="BB132"/>
  <c r="BC132"/>
  <c r="BA133"/>
  <c r="BB133"/>
  <c r="BC133"/>
  <c r="BA134"/>
  <c r="BB134"/>
  <c r="BC134"/>
  <c r="BA135"/>
  <c r="BB135"/>
  <c r="BC135"/>
  <c r="BA136"/>
  <c r="BB136"/>
  <c r="BC136"/>
  <c r="BA137"/>
  <c r="BB137"/>
  <c r="BC137"/>
  <c r="BA138"/>
  <c r="BD138" s="1"/>
  <c r="BB138"/>
  <c r="BC138"/>
  <c r="BA139"/>
  <c r="BB139"/>
  <c r="BC139"/>
  <c r="BA140"/>
  <c r="BB140"/>
  <c r="BC140"/>
  <c r="BA141"/>
  <c r="BB141"/>
  <c r="BC141"/>
  <c r="BA142"/>
  <c r="BB142"/>
  <c r="BC142"/>
  <c r="BA143"/>
  <c r="BB143"/>
  <c r="BC143"/>
  <c r="BA144"/>
  <c r="BB144"/>
  <c r="BC144"/>
  <c r="BA145"/>
  <c r="BB145"/>
  <c r="BC145"/>
  <c r="BA146"/>
  <c r="BB146"/>
  <c r="BC146"/>
  <c r="BA147"/>
  <c r="BB147"/>
  <c r="BC147"/>
  <c r="BA148"/>
  <c r="BB148"/>
  <c r="BC148"/>
  <c r="BA149"/>
  <c r="BB149"/>
  <c r="BC149"/>
  <c r="BA150"/>
  <c r="BB150"/>
  <c r="BC150"/>
  <c r="BA151"/>
  <c r="BB151"/>
  <c r="BC151"/>
  <c r="BA152"/>
  <c r="BB152"/>
  <c r="BC152"/>
  <c r="BA153"/>
  <c r="BB153"/>
  <c r="BC153"/>
  <c r="BA154"/>
  <c r="BB154"/>
  <c r="BC154"/>
  <c r="BA155"/>
  <c r="BB155"/>
  <c r="BC155"/>
  <c r="BA156"/>
  <c r="BB156"/>
  <c r="BC156"/>
  <c r="BA157"/>
  <c r="BB157"/>
  <c r="BC157"/>
  <c r="BA158"/>
  <c r="BB158"/>
  <c r="BC158"/>
  <c r="BA159"/>
  <c r="BB159"/>
  <c r="BC159"/>
  <c r="BA160"/>
  <c r="BB160"/>
  <c r="BC160"/>
  <c r="BA161"/>
  <c r="BB161"/>
  <c r="BC161"/>
  <c r="BA162"/>
  <c r="BB162"/>
  <c r="BC162"/>
  <c r="BA163"/>
  <c r="BB163"/>
  <c r="BC163"/>
  <c r="BA164"/>
  <c r="BB164"/>
  <c r="BC164"/>
  <c r="BA165"/>
  <c r="BD165" s="1"/>
  <c r="BB165"/>
  <c r="BC165"/>
  <c r="BA166"/>
  <c r="BD166" s="1"/>
  <c r="BB166"/>
  <c r="BC166"/>
  <c r="BA167"/>
  <c r="BD167" s="1"/>
  <c r="BB167"/>
  <c r="BC167"/>
  <c r="BA168"/>
  <c r="BB168"/>
  <c r="BC168"/>
  <c r="BA169"/>
  <c r="BB169"/>
  <c r="BC169"/>
  <c r="BA170"/>
  <c r="BB170"/>
  <c r="BC170"/>
  <c r="BA171"/>
  <c r="BB171"/>
  <c r="BC171"/>
  <c r="BA172"/>
  <c r="BB172"/>
  <c r="BC172"/>
  <c r="BA173"/>
  <c r="BB173"/>
  <c r="BC173"/>
  <c r="BA174"/>
  <c r="BB174"/>
  <c r="BC174"/>
  <c r="BA175"/>
  <c r="BB175"/>
  <c r="BC175"/>
  <c r="BA176"/>
  <c r="BB176"/>
  <c r="BC176"/>
  <c r="BA177"/>
  <c r="BB177"/>
  <c r="BC177"/>
  <c r="BA178"/>
  <c r="BB178"/>
  <c r="BC178"/>
  <c r="BA179"/>
  <c r="BB179"/>
  <c r="BC179"/>
  <c r="BA180"/>
  <c r="BB180"/>
  <c r="BC180"/>
  <c r="BA181"/>
  <c r="BB181"/>
  <c r="BC181"/>
  <c r="BA182"/>
  <c r="BB182"/>
  <c r="BC182"/>
  <c r="BA183"/>
  <c r="BB183"/>
  <c r="BC183"/>
  <c r="BA184"/>
  <c r="BB184"/>
  <c r="BC184"/>
  <c r="BA185"/>
  <c r="BB185"/>
  <c r="BC185"/>
  <c r="BA186"/>
  <c r="BB186"/>
  <c r="BC186"/>
  <c r="BA187"/>
  <c r="BB187"/>
  <c r="BC187"/>
  <c r="BA188"/>
  <c r="BB188"/>
  <c r="BC188"/>
  <c r="BA189"/>
  <c r="BB189"/>
  <c r="BC189"/>
  <c r="BA190"/>
  <c r="BB190"/>
  <c r="BC190"/>
  <c r="BA191"/>
  <c r="BB191"/>
  <c r="BC191"/>
  <c r="BA192"/>
  <c r="BB192"/>
  <c r="BC192"/>
  <c r="BA193"/>
  <c r="BB193"/>
  <c r="BC193"/>
  <c r="BA194"/>
  <c r="BB194"/>
  <c r="BC194"/>
  <c r="BA195"/>
  <c r="BB195"/>
  <c r="BC195"/>
  <c r="BA196"/>
  <c r="BB196"/>
  <c r="BC196"/>
  <c r="BA197"/>
  <c r="BB197"/>
  <c r="BC197"/>
  <c r="BA198"/>
  <c r="BB198"/>
  <c r="BC198"/>
  <c r="BA199"/>
  <c r="BB199"/>
  <c r="BC199"/>
  <c r="BA200"/>
  <c r="BB200"/>
  <c r="BC200"/>
  <c r="BA201"/>
  <c r="BB201"/>
  <c r="BC201"/>
  <c r="BA202"/>
  <c r="BB202"/>
  <c r="BC202"/>
  <c r="BA203"/>
  <c r="BB203"/>
  <c r="BC203"/>
  <c r="BA204"/>
  <c r="BB204"/>
  <c r="BC204"/>
  <c r="BA205"/>
  <c r="BB205"/>
  <c r="BC205"/>
  <c r="BA206"/>
  <c r="BB206"/>
  <c r="BC206"/>
  <c r="BA207"/>
  <c r="BB207"/>
  <c r="BC207"/>
  <c r="BA208"/>
  <c r="BB208"/>
  <c r="BC208"/>
  <c r="BA209"/>
  <c r="BB209"/>
  <c r="BC209"/>
  <c r="BA210"/>
  <c r="BB210"/>
  <c r="BC210"/>
  <c r="BA211"/>
  <c r="BB211"/>
  <c r="BC211"/>
  <c r="BA212"/>
  <c r="BB212"/>
  <c r="BC212"/>
  <c r="BA213"/>
  <c r="BB213"/>
  <c r="BC213"/>
  <c r="BA214"/>
  <c r="BB214"/>
  <c r="BC214"/>
  <c r="BA215"/>
  <c r="BB215"/>
  <c r="BC215"/>
  <c r="BA216"/>
  <c r="BB216"/>
  <c r="BC216"/>
  <c r="BA217"/>
  <c r="BB217"/>
  <c r="BC217"/>
  <c r="BA218"/>
  <c r="BB218"/>
  <c r="BC218"/>
  <c r="BA219"/>
  <c r="BB219"/>
  <c r="BC219"/>
  <c r="BA220"/>
  <c r="BB220"/>
  <c r="BC220"/>
  <c r="BA221"/>
  <c r="BB221"/>
  <c r="BC221"/>
  <c r="BA222"/>
  <c r="BB222"/>
  <c r="BC222"/>
  <c r="BA223"/>
  <c r="BB223"/>
  <c r="BC223"/>
  <c r="BA224"/>
  <c r="BB224"/>
  <c r="BC224"/>
  <c r="BA225"/>
  <c r="BB225"/>
  <c r="BC225"/>
  <c r="BA226"/>
  <c r="BB226"/>
  <c r="BC226"/>
  <c r="BA227"/>
  <c r="BB227"/>
  <c r="BC227"/>
  <c r="BA228"/>
  <c r="BB228"/>
  <c r="BC228"/>
  <c r="BA229"/>
  <c r="BB229"/>
  <c r="BC229"/>
  <c r="BA230"/>
  <c r="BB230"/>
  <c r="BC230"/>
  <c r="BA231"/>
  <c r="BD231" s="1"/>
  <c r="BB231"/>
  <c r="BC231"/>
  <c r="BA232"/>
  <c r="BB232"/>
  <c r="BC232"/>
  <c r="BA233"/>
  <c r="BB233"/>
  <c r="BC233"/>
  <c r="BA234"/>
  <c r="BB234"/>
  <c r="BC234"/>
  <c r="BA235"/>
  <c r="BB235"/>
  <c r="BC235"/>
  <c r="BA236"/>
  <c r="BB236"/>
  <c r="BC236"/>
  <c r="BA237"/>
  <c r="BB237"/>
  <c r="BC237"/>
  <c r="BA238"/>
  <c r="BB238"/>
  <c r="BC238"/>
  <c r="BA239"/>
  <c r="BD239" s="1"/>
  <c r="BB239"/>
  <c r="BC239"/>
  <c r="BA240"/>
  <c r="BB240"/>
  <c r="BC240"/>
  <c r="BA241"/>
  <c r="BB241"/>
  <c r="BC241"/>
  <c r="BA242"/>
  <c r="BB242"/>
  <c r="BC242"/>
  <c r="BA243"/>
  <c r="BB243"/>
  <c r="BC243"/>
  <c r="BA244"/>
  <c r="BB244"/>
  <c r="BC244"/>
  <c r="BA245"/>
  <c r="BB245"/>
  <c r="BC245"/>
  <c r="BA246"/>
  <c r="BB246"/>
  <c r="BC246"/>
  <c r="BA247"/>
  <c r="BB247"/>
  <c r="BC247"/>
  <c r="BA248"/>
  <c r="BB248"/>
  <c r="BC248"/>
  <c r="BA249"/>
  <c r="BB249"/>
  <c r="BC249"/>
  <c r="BA250"/>
  <c r="BB250"/>
  <c r="BC250"/>
  <c r="BA251"/>
  <c r="BB251"/>
  <c r="BC251"/>
  <c r="BA252"/>
  <c r="BB252"/>
  <c r="BC252"/>
  <c r="BA253"/>
  <c r="BB253"/>
  <c r="BC253"/>
  <c r="BA254"/>
  <c r="BB254"/>
  <c r="BC254"/>
  <c r="BA255"/>
  <c r="BB255"/>
  <c r="BC255"/>
  <c r="BA256"/>
  <c r="BB256"/>
  <c r="BC256"/>
  <c r="BA257"/>
  <c r="BD257" s="1"/>
  <c r="BB257"/>
  <c r="BC257"/>
  <c r="BA258"/>
  <c r="BB258"/>
  <c r="BC258"/>
  <c r="BA259"/>
  <c r="BB259"/>
  <c r="BC259"/>
  <c r="BA260"/>
  <c r="BB260"/>
  <c r="BC260"/>
  <c r="BA261"/>
  <c r="BB261"/>
  <c r="BC261"/>
  <c r="BA262"/>
  <c r="BB262"/>
  <c r="BC262"/>
  <c r="BA263"/>
  <c r="BB263"/>
  <c r="BC263"/>
  <c r="BA264"/>
  <c r="BB264"/>
  <c r="BC264"/>
  <c r="BA265"/>
  <c r="BB265"/>
  <c r="BC265"/>
  <c r="BA266"/>
  <c r="BB266"/>
  <c r="BC266"/>
  <c r="BA267"/>
  <c r="BB267"/>
  <c r="BC267"/>
  <c r="BA268"/>
  <c r="BB268"/>
  <c r="BC268"/>
  <c r="BA269"/>
  <c r="BB269"/>
  <c r="BC269"/>
  <c r="BA270"/>
  <c r="BD270" s="1"/>
  <c r="BB270"/>
  <c r="BC270"/>
  <c r="BA271"/>
  <c r="BB271"/>
  <c r="BC271"/>
  <c r="BA272"/>
  <c r="BB272"/>
  <c r="BC272"/>
  <c r="BA273"/>
  <c r="BB273"/>
  <c r="BC273"/>
  <c r="BA274"/>
  <c r="BB274"/>
  <c r="BC274"/>
  <c r="BA275"/>
  <c r="BB275"/>
  <c r="BC275"/>
  <c r="BA276"/>
  <c r="BB276"/>
  <c r="BC276"/>
  <c r="BA277"/>
  <c r="BB277"/>
  <c r="BC277"/>
  <c r="BA278"/>
  <c r="BB278"/>
  <c r="BC278"/>
  <c r="BA279"/>
  <c r="BB279"/>
  <c r="BC279"/>
  <c r="BA280"/>
  <c r="BB280"/>
  <c r="BC280"/>
  <c r="BA281"/>
  <c r="BB281"/>
  <c r="BC281"/>
  <c r="BA282"/>
  <c r="BB282"/>
  <c r="BC282"/>
  <c r="BA283"/>
  <c r="BB283"/>
  <c r="BC283"/>
  <c r="BA284"/>
  <c r="BB284"/>
  <c r="BC284"/>
  <c r="BA285"/>
  <c r="BB285"/>
  <c r="BC285"/>
  <c r="BA286"/>
  <c r="BB286"/>
  <c r="BC286"/>
  <c r="BA287"/>
  <c r="BB287"/>
  <c r="BC287"/>
  <c r="BA288"/>
  <c r="BB288"/>
  <c r="BC288"/>
  <c r="BA289"/>
  <c r="BB289"/>
  <c r="BC289"/>
  <c r="BA290"/>
  <c r="BB290"/>
  <c r="BC290"/>
  <c r="BA291"/>
  <c r="BB291"/>
  <c r="BC291"/>
  <c r="BA292"/>
  <c r="BB292"/>
  <c r="BC292"/>
  <c r="BA293"/>
  <c r="BB293"/>
  <c r="BC293"/>
  <c r="BA294"/>
  <c r="BB294"/>
  <c r="BC294"/>
  <c r="BA295"/>
  <c r="BB295"/>
  <c r="BC295"/>
  <c r="BA296"/>
  <c r="BB296"/>
  <c r="BC296"/>
  <c r="BA297"/>
  <c r="BB297"/>
  <c r="BC297"/>
  <c r="BA298"/>
  <c r="BB298"/>
  <c r="BC298"/>
  <c r="BA299"/>
  <c r="BB299"/>
  <c r="BC299"/>
  <c r="BA300"/>
  <c r="BB300"/>
  <c r="BC300"/>
  <c r="BA301"/>
  <c r="BB301"/>
  <c r="BC301"/>
  <c r="BA302"/>
  <c r="BB302"/>
  <c r="BC302"/>
  <c r="BA303"/>
  <c r="BB303"/>
  <c r="BC303"/>
  <c r="BA304"/>
  <c r="BB304"/>
  <c r="BC304"/>
  <c r="BA305"/>
  <c r="BB305"/>
  <c r="BC305"/>
  <c r="BA306"/>
  <c r="BB306"/>
  <c r="BC306"/>
  <c r="BA307"/>
  <c r="BB307"/>
  <c r="BC307"/>
  <c r="BA308"/>
  <c r="BB308"/>
  <c r="BC308"/>
  <c r="BA309"/>
  <c r="BB309"/>
  <c r="BC309"/>
  <c r="BA310"/>
  <c r="BB310"/>
  <c r="BC310"/>
  <c r="BA311"/>
  <c r="BB311"/>
  <c r="BC311"/>
  <c r="BA312"/>
  <c r="BB312"/>
  <c r="BC312"/>
  <c r="BA313"/>
  <c r="BB313"/>
  <c r="BC313"/>
  <c r="BA314"/>
  <c r="BB314"/>
  <c r="BC314"/>
  <c r="BA315"/>
  <c r="BB315"/>
  <c r="BC315"/>
  <c r="BA316"/>
  <c r="BB316"/>
  <c r="BC316"/>
  <c r="BA317"/>
  <c r="BB317"/>
  <c r="BC317"/>
  <c r="BA318"/>
  <c r="BB318"/>
  <c r="BC318"/>
  <c r="BA319"/>
  <c r="BB319"/>
  <c r="BC319"/>
  <c r="BA320"/>
  <c r="BB320"/>
  <c r="BC320"/>
  <c r="BA321"/>
  <c r="BB321"/>
  <c r="BC321"/>
  <c r="BA322"/>
  <c r="BB322"/>
  <c r="BC322"/>
  <c r="BA323"/>
  <c r="BB323"/>
  <c r="BC323"/>
  <c r="BA324"/>
  <c r="BB324"/>
  <c r="BC324"/>
  <c r="BA325"/>
  <c r="BB325"/>
  <c r="BC325"/>
  <c r="BA326"/>
  <c r="BB326"/>
  <c r="BC326"/>
  <c r="BA327"/>
  <c r="BB327"/>
  <c r="BC327"/>
  <c r="BA328"/>
  <c r="BB328"/>
  <c r="BC328"/>
  <c r="BA329"/>
  <c r="BB329"/>
  <c r="BC329"/>
  <c r="BA330"/>
  <c r="BB330"/>
  <c r="BC330"/>
  <c r="BA331"/>
  <c r="BB331"/>
  <c r="BC331"/>
  <c r="BA332"/>
  <c r="BB332"/>
  <c r="BC332"/>
  <c r="BA333"/>
  <c r="BB333"/>
  <c r="BC333"/>
  <c r="BA334"/>
  <c r="BB334"/>
  <c r="BC334"/>
  <c r="BA335"/>
  <c r="BB335"/>
  <c r="BC335"/>
  <c r="BA336"/>
  <c r="BB336"/>
  <c r="BC336"/>
  <c r="BA337"/>
  <c r="BB337"/>
  <c r="BC337"/>
  <c r="BA338"/>
  <c r="BB338"/>
  <c r="BC338"/>
  <c r="BA339"/>
  <c r="BB339"/>
  <c r="BC339"/>
  <c r="BA340"/>
  <c r="BB340"/>
  <c r="BC340"/>
  <c r="BA341"/>
  <c r="BB341"/>
  <c r="BC341"/>
  <c r="BA342"/>
  <c r="BB342"/>
  <c r="BC342"/>
  <c r="BA343"/>
  <c r="BB343"/>
  <c r="BC343"/>
  <c r="BA344"/>
  <c r="BB344"/>
  <c r="BC344"/>
  <c r="BA345"/>
  <c r="BB345"/>
  <c r="BC345"/>
  <c r="BA346"/>
  <c r="BB346"/>
  <c r="BC346"/>
  <c r="BA347"/>
  <c r="BB347"/>
  <c r="BC347"/>
  <c r="BA348"/>
  <c r="BB348"/>
  <c r="BC348"/>
  <c r="BA349"/>
  <c r="BB349"/>
  <c r="BC349"/>
  <c r="BA350"/>
  <c r="BB350"/>
  <c r="BC350"/>
  <c r="BA351"/>
  <c r="BB351"/>
  <c r="BC351"/>
  <c r="BA352"/>
  <c r="BB352"/>
  <c r="BC352"/>
  <c r="BA353"/>
  <c r="BB353"/>
  <c r="BC353"/>
  <c r="BA354"/>
  <c r="BB354"/>
  <c r="BC354"/>
  <c r="BA355"/>
  <c r="BB355"/>
  <c r="BC355"/>
  <c r="BA356"/>
  <c r="BB356"/>
  <c r="BC356"/>
  <c r="BA357"/>
  <c r="BB357"/>
  <c r="BC357"/>
  <c r="BA358"/>
  <c r="BB358"/>
  <c r="BC358"/>
  <c r="BA359"/>
  <c r="BB359"/>
  <c r="BC359"/>
  <c r="BA360"/>
  <c r="BB360"/>
  <c r="BC360"/>
  <c r="BA361"/>
  <c r="BB361"/>
  <c r="BC361"/>
  <c r="BA362"/>
  <c r="BB362"/>
  <c r="BC362"/>
  <c r="BA363"/>
  <c r="BB363"/>
  <c r="BC363"/>
  <c r="BA364"/>
  <c r="BB364"/>
  <c r="BC364"/>
  <c r="BA365"/>
  <c r="BB365"/>
  <c r="BC365"/>
  <c r="BA366"/>
  <c r="BB366"/>
  <c r="BC366"/>
  <c r="BA367"/>
  <c r="BB367"/>
  <c r="BC367"/>
  <c r="BA368"/>
  <c r="BB368"/>
  <c r="BC368"/>
  <c r="BA369"/>
  <c r="BB369"/>
  <c r="BC369"/>
  <c r="BA370"/>
  <c r="BB370"/>
  <c r="BC370"/>
  <c r="BA371"/>
  <c r="BB371"/>
  <c r="BC371"/>
  <c r="BA372"/>
  <c r="BB372"/>
  <c r="BC372"/>
  <c r="BA373"/>
  <c r="BB373"/>
  <c r="BC373"/>
  <c r="BA374"/>
  <c r="BB374"/>
  <c r="BC374"/>
  <c r="BA375"/>
  <c r="BB375"/>
  <c r="BC375"/>
  <c r="BA376"/>
  <c r="BB376"/>
  <c r="BC376"/>
  <c r="BA377"/>
  <c r="BB377"/>
  <c r="BC377"/>
  <c r="BA378"/>
  <c r="BB378"/>
  <c r="BC378"/>
  <c r="BA379"/>
  <c r="BB379"/>
  <c r="BC379"/>
  <c r="BA380"/>
  <c r="BB380"/>
  <c r="BC380"/>
  <c r="BA381"/>
  <c r="BB381"/>
  <c r="BC381"/>
  <c r="BA382"/>
  <c r="BB382"/>
  <c r="BC382"/>
  <c r="BA383"/>
  <c r="BB383"/>
  <c r="BC383"/>
  <c r="BA384"/>
  <c r="BB384"/>
  <c r="BC384"/>
  <c r="BA385"/>
  <c r="BB385"/>
  <c r="BC385"/>
  <c r="BA386"/>
  <c r="BB386"/>
  <c r="BC386"/>
  <c r="BA387"/>
  <c r="BB387"/>
  <c r="BC387"/>
  <c r="BA388"/>
  <c r="BB388"/>
  <c r="BC388"/>
  <c r="BA389"/>
  <c r="BB389"/>
  <c r="BC389"/>
  <c r="BA390"/>
  <c r="BB390"/>
  <c r="BC390"/>
  <c r="BA391"/>
  <c r="BB391"/>
  <c r="BC391"/>
  <c r="BA392"/>
  <c r="BB392"/>
  <c r="BC392"/>
  <c r="BA393"/>
  <c r="BB393"/>
  <c r="BC393"/>
  <c r="BA394"/>
  <c r="BB394"/>
  <c r="BC394"/>
  <c r="BA395"/>
  <c r="BD395" s="1"/>
  <c r="BB395"/>
  <c r="BC395"/>
  <c r="BA396"/>
  <c r="BB396"/>
  <c r="BC396"/>
  <c r="BA397"/>
  <c r="BB397"/>
  <c r="BC397"/>
  <c r="BA398"/>
  <c r="BB398"/>
  <c r="BC398"/>
  <c r="BA399"/>
  <c r="BB399"/>
  <c r="BC399"/>
  <c r="BA400"/>
  <c r="BB400"/>
  <c r="BC400"/>
  <c r="BA401"/>
  <c r="BB401"/>
  <c r="BC401"/>
  <c r="BA402"/>
  <c r="BB402"/>
  <c r="BC402"/>
  <c r="BA403"/>
  <c r="BB403"/>
  <c r="BC403"/>
  <c r="BA404"/>
  <c r="BB404"/>
  <c r="BC404"/>
  <c r="BA405"/>
  <c r="BB405"/>
  <c r="BC405"/>
  <c r="BA406"/>
  <c r="BB406"/>
  <c r="BC406"/>
  <c r="BA407"/>
  <c r="BB407"/>
  <c r="BC407"/>
  <c r="BA408"/>
  <c r="BB408"/>
  <c r="BC408"/>
  <c r="BA409"/>
  <c r="BB409"/>
  <c r="BC409"/>
  <c r="BA410"/>
  <c r="BB410"/>
  <c r="BC410"/>
  <c r="BA411"/>
  <c r="BB411"/>
  <c r="BC411"/>
  <c r="BA412"/>
  <c r="BB412"/>
  <c r="BC412"/>
  <c r="BA413"/>
  <c r="BB413"/>
  <c r="BC413"/>
  <c r="BA414"/>
  <c r="BB414"/>
  <c r="BC414"/>
  <c r="BA415"/>
  <c r="BB415"/>
  <c r="BC415"/>
  <c r="BA416"/>
  <c r="BB416"/>
  <c r="BC416"/>
  <c r="BA417"/>
  <c r="BB417"/>
  <c r="BC417"/>
  <c r="BA418"/>
  <c r="BB418"/>
  <c r="BC418"/>
  <c r="BA419"/>
  <c r="BB419"/>
  <c r="BC419"/>
  <c r="BA420"/>
  <c r="BB420"/>
  <c r="BC420"/>
  <c r="BA421"/>
  <c r="BB421"/>
  <c r="BC421"/>
  <c r="BA422"/>
  <c r="BB422"/>
  <c r="BC422"/>
  <c r="BA423"/>
  <c r="BB423"/>
  <c r="BC423"/>
  <c r="BA424"/>
  <c r="BB424"/>
  <c r="BC424"/>
  <c r="BA425"/>
  <c r="BB425"/>
  <c r="BC425"/>
  <c r="BA426"/>
  <c r="BB426"/>
  <c r="BC426"/>
  <c r="BA427"/>
  <c r="BB427"/>
  <c r="BC427"/>
  <c r="BA428"/>
  <c r="BB428"/>
  <c r="BC428"/>
  <c r="BA429"/>
  <c r="BB429"/>
  <c r="BC429"/>
  <c r="BA430"/>
  <c r="BD430" s="1"/>
  <c r="BB430"/>
  <c r="BC430"/>
  <c r="BA431"/>
  <c r="BD431" s="1"/>
  <c r="BB431"/>
  <c r="BC431"/>
  <c r="BA432"/>
  <c r="BD432" s="1"/>
  <c r="BB432"/>
  <c r="BC432"/>
  <c r="BA433"/>
  <c r="BB433"/>
  <c r="BC433"/>
  <c r="BA434"/>
  <c r="BB434"/>
  <c r="BC434"/>
  <c r="BA435"/>
  <c r="BB435"/>
  <c r="BC435"/>
  <c r="BA436"/>
  <c r="BB436"/>
  <c r="BC436"/>
  <c r="BA437"/>
  <c r="BB437"/>
  <c r="BC437"/>
  <c r="BA438"/>
  <c r="BB438"/>
  <c r="BC438"/>
  <c r="BA439"/>
  <c r="BB439"/>
  <c r="BC439"/>
  <c r="BA440"/>
  <c r="BB440"/>
  <c r="BC440"/>
  <c r="BA441"/>
  <c r="BB441"/>
  <c r="BC441"/>
  <c r="BA442"/>
  <c r="BB442"/>
  <c r="BC442"/>
  <c r="BA443"/>
  <c r="BB443"/>
  <c r="BC443"/>
  <c r="BA444"/>
  <c r="BB444"/>
  <c r="BC444"/>
  <c r="BA445"/>
  <c r="BB445"/>
  <c r="BC445"/>
  <c r="BA446"/>
  <c r="BB446"/>
  <c r="BC446"/>
  <c r="BA447"/>
  <c r="BB447"/>
  <c r="BC447"/>
  <c r="BA448"/>
  <c r="BB448"/>
  <c r="BC448"/>
  <c r="BA449"/>
  <c r="BB449"/>
  <c r="BC449"/>
  <c r="BA450"/>
  <c r="BB450"/>
  <c r="BC450"/>
  <c r="BA451"/>
  <c r="BB451"/>
  <c r="BC451"/>
  <c r="BA452"/>
  <c r="BB452"/>
  <c r="BC452"/>
  <c r="BA453"/>
  <c r="BB453"/>
  <c r="BC453"/>
  <c r="BA454"/>
  <c r="BB454"/>
  <c r="BC454"/>
  <c r="BA455"/>
  <c r="BB455"/>
  <c r="BC455"/>
  <c r="BA456"/>
  <c r="BB456"/>
  <c r="BC456"/>
  <c r="BA457"/>
  <c r="BB457"/>
  <c r="BC457"/>
  <c r="BA458"/>
  <c r="BB458"/>
  <c r="BC458"/>
  <c r="BA459"/>
  <c r="BB459"/>
  <c r="BC459"/>
  <c r="BA460"/>
  <c r="BB460"/>
  <c r="BC460"/>
  <c r="BA461"/>
  <c r="BB461"/>
  <c r="BC461"/>
  <c r="BA462"/>
  <c r="BB462"/>
  <c r="BC462"/>
  <c r="BA463"/>
  <c r="BB463"/>
  <c r="BC463"/>
  <c r="BA464"/>
  <c r="BB464"/>
  <c r="BC464"/>
  <c r="BA465"/>
  <c r="BB465"/>
  <c r="BC465"/>
  <c r="BA466"/>
  <c r="BB466"/>
  <c r="BC466"/>
  <c r="BA467"/>
  <c r="BB467"/>
  <c r="BC467"/>
  <c r="BA468"/>
  <c r="BB468"/>
  <c r="BC468"/>
  <c r="BA469"/>
  <c r="BB469"/>
  <c r="BC469"/>
  <c r="BA470"/>
  <c r="BD470" s="1"/>
  <c r="BB470"/>
  <c r="BC470"/>
  <c r="BA471"/>
  <c r="BB471"/>
  <c r="BC471"/>
  <c r="BA472"/>
  <c r="BB472"/>
  <c r="BC472"/>
  <c r="BA473"/>
  <c r="BB473"/>
  <c r="BC473"/>
  <c r="BA474"/>
  <c r="BB474"/>
  <c r="BC474"/>
  <c r="BA475"/>
  <c r="BB475"/>
  <c r="BC475"/>
  <c r="BA476"/>
  <c r="BB476"/>
  <c r="BC476"/>
  <c r="BA477"/>
  <c r="BB477"/>
  <c r="BC477"/>
  <c r="BA478"/>
  <c r="BB478"/>
  <c r="BC478"/>
  <c r="BA479"/>
  <c r="BB479"/>
  <c r="BC479"/>
  <c r="BA480"/>
  <c r="BB480"/>
  <c r="BC480"/>
  <c r="BA481"/>
  <c r="BB481"/>
  <c r="BC481"/>
  <c r="BA482"/>
  <c r="BB482"/>
  <c r="BC482"/>
  <c r="BA483"/>
  <c r="BB483"/>
  <c r="BC483"/>
  <c r="BA484"/>
  <c r="BB484"/>
  <c r="BC484"/>
  <c r="BA485"/>
  <c r="BB485"/>
  <c r="BC485"/>
  <c r="BA486"/>
  <c r="BB486"/>
  <c r="BC486"/>
  <c r="BA487"/>
  <c r="BB487"/>
  <c r="BC487"/>
  <c r="BA488"/>
  <c r="BB488"/>
  <c r="BC488"/>
  <c r="BA489"/>
  <c r="BB489"/>
  <c r="BC489"/>
  <c r="BA490"/>
  <c r="BB490"/>
  <c r="BC490"/>
  <c r="BA491"/>
  <c r="BB491"/>
  <c r="BC491"/>
  <c r="BA492"/>
  <c r="BB492"/>
  <c r="BC492"/>
  <c r="BA493"/>
  <c r="BB493"/>
  <c r="BC493"/>
  <c r="BA494"/>
  <c r="BB494"/>
  <c r="BC494"/>
  <c r="BA495"/>
  <c r="BB495"/>
  <c r="BC495"/>
  <c r="BA496"/>
  <c r="BB496"/>
  <c r="BC496"/>
  <c r="BA497"/>
  <c r="BB497"/>
  <c r="BC497"/>
  <c r="BA498"/>
  <c r="BB498"/>
  <c r="BC498"/>
  <c r="BA499"/>
  <c r="BB499"/>
  <c r="BC499"/>
  <c r="BA500"/>
  <c r="BB500"/>
  <c r="BC500"/>
  <c r="BA501"/>
  <c r="BB501"/>
  <c r="BC501"/>
  <c r="BA502"/>
  <c r="BB502"/>
  <c r="BC502"/>
  <c r="BA503"/>
  <c r="BD503" s="1"/>
  <c r="BB503"/>
  <c r="BC503"/>
  <c r="BA504"/>
  <c r="BD504" s="1"/>
  <c r="BB504"/>
  <c r="BC504"/>
  <c r="BA505"/>
  <c r="BD505" s="1"/>
  <c r="BB505"/>
  <c r="BC505"/>
  <c r="BA506"/>
  <c r="BD506" s="1"/>
  <c r="BB506"/>
  <c r="BC506"/>
  <c r="BA507"/>
  <c r="BD507" s="1"/>
  <c r="BB507"/>
  <c r="BC507"/>
  <c r="BA508"/>
  <c r="BB508"/>
  <c r="BC508"/>
  <c r="BA509"/>
  <c r="BB509"/>
  <c r="BC509"/>
  <c r="BA510"/>
  <c r="BB510"/>
  <c r="BC510"/>
  <c r="BA511"/>
  <c r="BB511"/>
  <c r="BC511"/>
  <c r="BA512"/>
  <c r="BB512"/>
  <c r="BC512"/>
  <c r="BA513"/>
  <c r="BB513"/>
  <c r="BC513"/>
  <c r="BA514"/>
  <c r="BB514"/>
  <c r="BC514"/>
  <c r="BA515"/>
  <c r="BB515"/>
  <c r="BC515"/>
  <c r="BA516"/>
  <c r="BB516"/>
  <c r="BC516"/>
  <c r="BA517"/>
  <c r="BB517"/>
  <c r="BC517"/>
  <c r="BA518"/>
  <c r="BB518"/>
  <c r="BC518"/>
  <c r="BA519"/>
  <c r="BB519"/>
  <c r="BC519"/>
  <c r="BA520"/>
  <c r="BB520"/>
  <c r="BC520"/>
  <c r="BA521"/>
  <c r="BB521"/>
  <c r="BC521"/>
  <c r="BA522"/>
  <c r="BB522"/>
  <c r="BC522"/>
  <c r="BA523"/>
  <c r="BB523"/>
  <c r="BC523"/>
  <c r="BA524"/>
  <c r="BB524"/>
  <c r="BC524"/>
  <c r="BA525"/>
  <c r="BB525"/>
  <c r="BC525"/>
  <c r="BA526"/>
  <c r="BB526"/>
  <c r="BC526"/>
  <c r="BA527"/>
  <c r="BB527"/>
  <c r="BC527"/>
  <c r="BA528"/>
  <c r="BB528"/>
  <c r="BC528"/>
  <c r="BA529"/>
  <c r="BB529"/>
  <c r="BC529"/>
  <c r="BA530"/>
  <c r="BB530"/>
  <c r="BC530"/>
  <c r="BA531"/>
  <c r="BB531"/>
  <c r="BC531"/>
  <c r="BA532"/>
  <c r="BB532"/>
  <c r="BC532"/>
  <c r="BA533"/>
  <c r="BB533"/>
  <c r="BC533"/>
  <c r="BA534"/>
  <c r="BB534"/>
  <c r="BC534"/>
  <c r="BA535"/>
  <c r="BB535"/>
  <c r="BC535"/>
  <c r="BA536"/>
  <c r="BB536"/>
  <c r="BC536"/>
  <c r="BA537"/>
  <c r="BB537"/>
  <c r="BC537"/>
  <c r="BA538"/>
  <c r="BB538"/>
  <c r="BC538"/>
  <c r="BA539"/>
  <c r="BB539"/>
  <c r="BC539"/>
  <c r="BA540"/>
  <c r="BB540"/>
  <c r="BC540"/>
  <c r="BA541"/>
  <c r="BB541"/>
  <c r="BC541"/>
  <c r="BA542"/>
  <c r="BB542"/>
  <c r="BC542"/>
  <c r="BA543"/>
  <c r="BB543"/>
  <c r="BC543"/>
  <c r="BA544"/>
  <c r="BB544"/>
  <c r="BC544"/>
  <c r="BA545"/>
  <c r="BB545"/>
  <c r="BC545"/>
  <c r="BA546"/>
  <c r="BB546"/>
  <c r="BC546"/>
  <c r="BA547"/>
  <c r="BD547" s="1"/>
  <c r="BB547"/>
  <c r="BC547"/>
  <c r="BA548"/>
  <c r="BB548"/>
  <c r="BC548"/>
  <c r="BA549"/>
  <c r="BB549"/>
  <c r="BC549"/>
  <c r="BA550"/>
  <c r="BB550"/>
  <c r="BC550"/>
  <c r="BA551"/>
  <c r="BB551"/>
  <c r="BC551"/>
  <c r="BA552"/>
  <c r="BB552"/>
  <c r="BC552"/>
  <c r="BA553"/>
  <c r="BB553"/>
  <c r="BC553"/>
  <c r="BA554"/>
  <c r="BB554"/>
  <c r="BC554"/>
  <c r="BA555"/>
  <c r="BB555"/>
  <c r="BC555"/>
  <c r="BA556"/>
  <c r="BB556"/>
  <c r="BC556"/>
  <c r="BA557"/>
  <c r="BB557"/>
  <c r="BC557"/>
  <c r="BA558"/>
  <c r="BB558"/>
  <c r="BC558"/>
  <c r="BA559"/>
  <c r="BB559"/>
  <c r="BC559"/>
  <c r="BA560"/>
  <c r="BB560"/>
  <c r="BC560"/>
  <c r="BA561"/>
  <c r="BB561"/>
  <c r="BC561"/>
  <c r="BA562"/>
  <c r="BB562"/>
  <c r="BC562"/>
  <c r="BA563"/>
  <c r="BB563"/>
  <c r="BC563"/>
  <c r="BA564"/>
  <c r="BB564"/>
  <c r="BC564"/>
  <c r="BA565"/>
  <c r="BB565"/>
  <c r="BC565"/>
  <c r="BA566"/>
  <c r="BB566"/>
  <c r="BC566"/>
  <c r="BA567"/>
  <c r="BB567"/>
  <c r="BC567"/>
  <c r="BA568"/>
  <c r="BB568"/>
  <c r="BC568"/>
  <c r="BA569"/>
  <c r="BB569"/>
  <c r="BC569"/>
  <c r="BA570"/>
  <c r="BB570"/>
  <c r="BC570"/>
  <c r="BA571"/>
  <c r="BB571"/>
  <c r="BC571"/>
  <c r="BA572"/>
  <c r="BB572"/>
  <c r="BC572"/>
  <c r="BA573"/>
  <c r="BB573"/>
  <c r="BC573"/>
  <c r="BA574"/>
  <c r="BB574"/>
  <c r="BC574"/>
  <c r="BA575"/>
  <c r="BB575"/>
  <c r="BC575"/>
  <c r="BA576"/>
  <c r="BB576"/>
  <c r="BC576"/>
  <c r="BA577"/>
  <c r="BB577"/>
  <c r="BC577"/>
  <c r="BA578"/>
  <c r="BB578"/>
  <c r="BC578"/>
  <c r="BA579"/>
  <c r="BD579" s="1"/>
  <c r="BB579"/>
  <c r="BC579"/>
  <c r="BA580"/>
  <c r="BD580" s="1"/>
  <c r="BB580"/>
  <c r="BC580"/>
  <c r="BA581"/>
  <c r="BD581" s="1"/>
  <c r="BB581"/>
  <c r="BC581"/>
  <c r="BA582"/>
  <c r="BD582" s="1"/>
  <c r="BB582"/>
  <c r="BC582"/>
  <c r="BA583"/>
  <c r="BB583"/>
  <c r="BC583"/>
  <c r="BA584"/>
  <c r="BB584"/>
  <c r="BC584"/>
  <c r="BA585"/>
  <c r="BB585"/>
  <c r="BC585"/>
  <c r="BA586"/>
  <c r="BB586"/>
  <c r="BC586"/>
  <c r="BA587"/>
  <c r="BB587"/>
  <c r="BC587"/>
  <c r="BA588"/>
  <c r="BB588"/>
  <c r="BC588"/>
  <c r="BA589"/>
  <c r="BB589"/>
  <c r="BC589"/>
  <c r="BA590"/>
  <c r="BB590"/>
  <c r="BC590"/>
  <c r="BA591"/>
  <c r="BB591"/>
  <c r="BC591"/>
  <c r="BA592"/>
  <c r="BB592"/>
  <c r="BC592"/>
  <c r="BA593"/>
  <c r="BB593"/>
  <c r="BC593"/>
  <c r="BA594"/>
  <c r="BB594"/>
  <c r="BC594"/>
  <c r="BA595"/>
  <c r="BB595"/>
  <c r="BC595"/>
  <c r="BA596"/>
  <c r="BB596"/>
  <c r="BC596"/>
  <c r="BA597"/>
  <c r="BB597"/>
  <c r="BC597"/>
  <c r="BA598"/>
  <c r="BB598"/>
  <c r="BC598"/>
  <c r="BA599"/>
  <c r="BB599"/>
  <c r="BC599"/>
  <c r="BA600"/>
  <c r="BB600"/>
  <c r="BC600"/>
  <c r="BA601"/>
  <c r="BB601"/>
  <c r="BC601"/>
  <c r="BA602"/>
  <c r="BB602"/>
  <c r="BC602"/>
  <c r="BA603"/>
  <c r="BB603"/>
  <c r="BC603"/>
  <c r="BA604"/>
  <c r="BB604"/>
  <c r="BC604"/>
  <c r="BA605"/>
  <c r="BB605"/>
  <c r="BC605"/>
  <c r="BA606"/>
  <c r="BB606"/>
  <c r="BC606"/>
  <c r="BA607"/>
  <c r="BB607"/>
  <c r="BC607"/>
  <c r="BA608"/>
  <c r="BB608"/>
  <c r="BC608"/>
  <c r="BA609"/>
  <c r="BB609"/>
  <c r="BC609"/>
  <c r="BA610"/>
  <c r="BB610"/>
  <c r="BC610"/>
  <c r="BA611"/>
  <c r="BB611"/>
  <c r="BC611"/>
  <c r="BA612"/>
  <c r="BB612"/>
  <c r="BC612"/>
  <c r="BA613"/>
  <c r="BB613"/>
  <c r="BC613"/>
  <c r="BA614"/>
  <c r="BB614"/>
  <c r="BC614"/>
  <c r="BA615"/>
  <c r="BB615"/>
  <c r="BC615"/>
  <c r="BA616"/>
  <c r="BB616"/>
  <c r="BC616"/>
  <c r="BA617"/>
  <c r="BB617"/>
  <c r="BC617"/>
  <c r="BA618"/>
  <c r="BB618"/>
  <c r="BC618"/>
  <c r="BA619"/>
  <c r="BB619"/>
  <c r="BC619"/>
  <c r="BA620"/>
  <c r="BB620"/>
  <c r="BC620"/>
  <c r="BA621"/>
  <c r="BD621" s="1"/>
  <c r="BB621"/>
  <c r="BC621"/>
  <c r="BA622"/>
  <c r="BB622"/>
  <c r="BC622"/>
  <c r="BA623"/>
  <c r="BB623"/>
  <c r="BC623"/>
  <c r="BA624"/>
  <c r="BB624"/>
  <c r="BC624"/>
  <c r="BA625"/>
  <c r="BB625"/>
  <c r="BC625"/>
  <c r="BA626"/>
  <c r="BB626"/>
  <c r="BC626"/>
  <c r="BA627"/>
  <c r="BB627"/>
  <c r="BC627"/>
  <c r="BA628"/>
  <c r="BB628"/>
  <c r="BC628"/>
  <c r="BA629"/>
  <c r="BB629"/>
  <c r="BC629"/>
  <c r="BA630"/>
  <c r="BB630"/>
  <c r="BC630"/>
  <c r="BA631"/>
  <c r="BB631"/>
  <c r="BC631"/>
  <c r="BA632"/>
  <c r="BB632"/>
  <c r="BC632"/>
  <c r="BA633"/>
  <c r="BB633"/>
  <c r="BC633"/>
  <c r="BA634"/>
  <c r="BB634"/>
  <c r="BC634"/>
  <c r="BA635"/>
  <c r="BB635"/>
  <c r="BC635"/>
  <c r="BA636"/>
  <c r="BB636"/>
  <c r="BC636"/>
  <c r="BA637"/>
  <c r="BB637"/>
  <c r="BC637"/>
  <c r="BA638"/>
  <c r="BB638"/>
  <c r="BC638"/>
  <c r="BA639"/>
  <c r="BB639"/>
  <c r="BC639"/>
  <c r="BA640"/>
  <c r="BB640"/>
  <c r="BC640"/>
  <c r="BA641"/>
  <c r="BB641"/>
  <c r="BC641"/>
  <c r="BA642"/>
  <c r="BB642"/>
  <c r="BC642"/>
  <c r="BA643"/>
  <c r="BB643"/>
  <c r="BC643"/>
  <c r="BA644"/>
  <c r="BB644"/>
  <c r="BC644"/>
  <c r="BA645"/>
  <c r="BB645"/>
  <c r="BC645"/>
  <c r="BA646"/>
  <c r="BB646"/>
  <c r="BC646"/>
  <c r="BA647"/>
  <c r="BB647"/>
  <c r="BC647"/>
  <c r="BA648"/>
  <c r="BB648"/>
  <c r="BC648"/>
  <c r="BA649"/>
  <c r="BB649"/>
  <c r="BC649"/>
  <c r="BA650"/>
  <c r="BB650"/>
  <c r="BC650"/>
  <c r="BA651"/>
  <c r="BB651"/>
  <c r="BC651"/>
  <c r="BA652"/>
  <c r="BB652"/>
  <c r="BC652"/>
  <c r="BA653"/>
  <c r="BB653"/>
  <c r="BC653"/>
  <c r="BA654"/>
  <c r="BD654" s="1"/>
  <c r="BB654"/>
  <c r="BC654"/>
  <c r="BA655"/>
  <c r="BD655" s="1"/>
  <c r="BB655"/>
  <c r="BC655"/>
  <c r="BA656"/>
  <c r="BD656" s="1"/>
  <c r="BB656"/>
  <c r="BC656"/>
  <c r="BA657"/>
  <c r="BD657" s="1"/>
  <c r="BB657"/>
  <c r="BC657"/>
  <c r="BA658"/>
  <c r="BB658"/>
  <c r="BC658"/>
  <c r="BA659"/>
  <c r="BB659"/>
  <c r="BC659"/>
  <c r="BA660"/>
  <c r="BB660"/>
  <c r="BC660"/>
  <c r="BA661"/>
  <c r="BB661"/>
  <c r="BC661"/>
  <c r="BA662"/>
  <c r="BB662"/>
  <c r="BC662"/>
  <c r="BA663"/>
  <c r="BB663"/>
  <c r="BC663"/>
  <c r="BA664"/>
  <c r="BB664"/>
  <c r="BC664"/>
  <c r="BA665"/>
  <c r="BB665"/>
  <c r="BC665"/>
  <c r="BA666"/>
  <c r="BB666"/>
  <c r="BC666"/>
  <c r="BA667"/>
  <c r="BB667"/>
  <c r="BC667"/>
  <c r="BA668"/>
  <c r="BB668"/>
  <c r="BC668"/>
  <c r="BA669"/>
  <c r="BB669"/>
  <c r="BC669"/>
  <c r="BA670"/>
  <c r="BB670"/>
  <c r="BC670"/>
  <c r="BA671"/>
  <c r="BB671"/>
  <c r="BC671"/>
  <c r="BA672"/>
  <c r="BB672"/>
  <c r="BC672"/>
  <c r="BA673"/>
  <c r="BB673"/>
  <c r="BC673"/>
  <c r="BA674"/>
  <c r="BB674"/>
  <c r="BC674"/>
  <c r="BA675"/>
  <c r="BB675"/>
  <c r="BC675"/>
  <c r="BA676"/>
  <c r="BB676"/>
  <c r="BC676"/>
  <c r="BA677"/>
  <c r="BB677"/>
  <c r="BC677"/>
  <c r="BA678"/>
  <c r="BB678"/>
  <c r="BC678"/>
  <c r="BA679"/>
  <c r="BB679"/>
  <c r="BC679"/>
  <c r="BA680"/>
  <c r="BB680"/>
  <c r="BC680"/>
  <c r="BA681"/>
  <c r="BB681"/>
  <c r="BC681"/>
  <c r="BA682"/>
  <c r="BB682"/>
  <c r="BC682"/>
  <c r="BA683"/>
  <c r="BB683"/>
  <c r="BC683"/>
  <c r="BA684"/>
  <c r="BB684"/>
  <c r="BC684"/>
  <c r="BA685"/>
  <c r="BB685"/>
  <c r="BC685"/>
  <c r="BA686"/>
  <c r="BB686"/>
  <c r="BC686"/>
  <c r="BA687"/>
  <c r="BD687" s="1"/>
  <c r="BB687"/>
  <c r="BC687"/>
  <c r="BA688"/>
  <c r="BB688"/>
  <c r="BC688"/>
  <c r="BA689"/>
  <c r="BB689"/>
  <c r="BC689"/>
  <c r="BA690"/>
  <c r="BB690"/>
  <c r="BC690"/>
  <c r="BA691"/>
  <c r="BB691"/>
  <c r="BC691"/>
  <c r="BA692"/>
  <c r="BB692"/>
  <c r="BC692"/>
  <c r="BA693"/>
  <c r="BB693"/>
  <c r="BC693"/>
  <c r="BA694"/>
  <c r="BB694"/>
  <c r="BC694"/>
  <c r="BA695"/>
  <c r="BB695"/>
  <c r="BC695"/>
  <c r="BA696"/>
  <c r="BB696"/>
  <c r="BC696"/>
  <c r="BA697"/>
  <c r="BB697"/>
  <c r="BC697"/>
  <c r="BA698"/>
  <c r="BB698"/>
  <c r="BC698"/>
  <c r="BA699"/>
  <c r="BB699"/>
  <c r="BC699"/>
  <c r="BA700"/>
  <c r="BB700"/>
  <c r="BC700"/>
  <c r="BA701"/>
  <c r="BB701"/>
  <c r="BC701"/>
  <c r="BA702"/>
  <c r="BB702"/>
  <c r="BC702"/>
  <c r="BA703"/>
  <c r="BB703"/>
  <c r="BC703"/>
  <c r="BA704"/>
  <c r="BB704"/>
  <c r="BC704"/>
  <c r="BA705"/>
  <c r="BB705"/>
  <c r="BC705"/>
  <c r="BA706"/>
  <c r="BB706"/>
  <c r="BC706"/>
  <c r="BA707"/>
  <c r="BB707"/>
  <c r="BC707"/>
  <c r="BA708"/>
  <c r="BB708"/>
  <c r="BC708"/>
  <c r="BA709"/>
  <c r="BB709"/>
  <c r="BC709"/>
  <c r="BA710"/>
  <c r="BB710"/>
  <c r="BC710"/>
  <c r="BA711"/>
  <c r="BB711"/>
  <c r="BC711"/>
  <c r="BA712"/>
  <c r="BB712"/>
  <c r="BC712"/>
  <c r="BA713"/>
  <c r="BB713"/>
  <c r="BC713"/>
  <c r="BA714"/>
  <c r="BB714"/>
  <c r="BC714"/>
  <c r="BA715"/>
  <c r="BB715"/>
  <c r="BC715"/>
  <c r="BA716"/>
  <c r="BB716"/>
  <c r="BC716"/>
  <c r="BA717"/>
  <c r="BB717"/>
  <c r="BC717"/>
  <c r="BA718"/>
  <c r="BD718" s="1"/>
  <c r="BB718"/>
  <c r="BC718"/>
  <c r="BA719"/>
  <c r="BD719" s="1"/>
  <c r="BB719"/>
  <c r="BC719"/>
  <c r="BA720"/>
  <c r="BD720" s="1"/>
  <c r="BB720"/>
  <c r="BC720"/>
  <c r="BA721"/>
  <c r="BD721" s="1"/>
  <c r="BB721"/>
  <c r="BC721"/>
  <c r="BA722"/>
  <c r="BB722"/>
  <c r="BC722"/>
  <c r="BA723"/>
  <c r="BB723"/>
  <c r="BC723"/>
  <c r="BA724"/>
  <c r="BB724"/>
  <c r="BC724"/>
  <c r="BA725"/>
  <c r="BB725"/>
  <c r="BC725"/>
  <c r="BA726"/>
  <c r="BB726"/>
  <c r="BC726"/>
  <c r="BA727"/>
  <c r="BB727"/>
  <c r="BC727"/>
  <c r="BA728"/>
  <c r="BB728"/>
  <c r="BC728"/>
  <c r="BA729"/>
  <c r="BB729"/>
  <c r="BC729"/>
  <c r="BA730"/>
  <c r="BB730"/>
  <c r="BC730"/>
  <c r="BA731"/>
  <c r="BB731"/>
  <c r="BC731"/>
  <c r="BA732"/>
  <c r="BB732"/>
  <c r="BC732"/>
  <c r="BA733"/>
  <c r="BB733"/>
  <c r="BC733"/>
  <c r="BA734"/>
  <c r="BB734"/>
  <c r="BC734"/>
  <c r="BA735"/>
  <c r="BB735"/>
  <c r="BC735"/>
  <c r="BA736"/>
  <c r="BB736"/>
  <c r="BC736"/>
  <c r="BA737"/>
  <c r="BB737"/>
  <c r="BC737"/>
  <c r="BA738"/>
  <c r="BB738"/>
  <c r="BC738"/>
  <c r="BA739"/>
  <c r="BD739" s="1"/>
  <c r="BB739"/>
  <c r="BC739"/>
  <c r="BA740"/>
  <c r="BB740"/>
  <c r="BC740"/>
  <c r="BA741"/>
  <c r="BB741"/>
  <c r="BC741"/>
  <c r="BA742"/>
  <c r="BB742"/>
  <c r="BC742"/>
  <c r="BA743"/>
  <c r="BB743"/>
  <c r="BC743"/>
  <c r="BA744"/>
  <c r="BB744"/>
  <c r="BC744"/>
  <c r="BA745"/>
  <c r="BB745"/>
  <c r="BC745"/>
  <c r="BA746"/>
  <c r="BB746"/>
  <c r="BC746"/>
  <c r="BA747"/>
  <c r="BB747"/>
  <c r="BC747"/>
  <c r="BA748"/>
  <c r="BB748"/>
  <c r="BC748"/>
  <c r="BA749"/>
  <c r="BB749"/>
  <c r="BC749"/>
  <c r="BA750"/>
  <c r="BB750"/>
  <c r="BC750"/>
  <c r="BA751"/>
  <c r="BB751"/>
  <c r="BC751"/>
  <c r="BA752"/>
  <c r="BB752"/>
  <c r="BC752"/>
  <c r="BA753"/>
  <c r="BB753"/>
  <c r="BC753"/>
  <c r="BA754"/>
  <c r="BB754"/>
  <c r="BC754"/>
  <c r="BA755"/>
  <c r="BB755"/>
  <c r="BC755"/>
  <c r="BA756"/>
  <c r="BB756"/>
  <c r="BC756"/>
  <c r="BA757"/>
  <c r="BB757"/>
  <c r="BC757"/>
  <c r="BA758"/>
  <c r="BB758"/>
  <c r="BC758"/>
  <c r="BA759"/>
  <c r="BB759"/>
  <c r="BC759"/>
  <c r="BA760"/>
  <c r="BB760"/>
  <c r="BC760"/>
  <c r="BA761"/>
  <c r="BB761"/>
  <c r="BC761"/>
  <c r="BA762"/>
  <c r="BB762"/>
  <c r="BC762"/>
  <c r="BA763"/>
  <c r="BB763"/>
  <c r="BC763"/>
  <c r="BA764"/>
  <c r="BB764"/>
  <c r="BC764"/>
  <c r="BA765"/>
  <c r="BB765"/>
  <c r="BC765"/>
  <c r="BA766"/>
  <c r="BB766"/>
  <c r="BC766"/>
  <c r="BA767"/>
  <c r="BB767"/>
  <c r="BC767"/>
  <c r="BA768"/>
  <c r="BB768"/>
  <c r="BC768"/>
  <c r="BA769"/>
  <c r="BB769"/>
  <c r="BC769"/>
  <c r="BA770"/>
  <c r="BB770"/>
  <c r="BC770"/>
  <c r="BA771"/>
  <c r="BB771"/>
  <c r="BC771"/>
  <c r="BA772"/>
  <c r="BB772"/>
  <c r="BC772"/>
  <c r="BA773"/>
  <c r="BD773" s="1"/>
  <c r="BB773"/>
  <c r="BC773"/>
  <c r="BA774"/>
  <c r="BD774" s="1"/>
  <c r="BB774"/>
  <c r="BC774"/>
  <c r="BA775"/>
  <c r="BD775" s="1"/>
  <c r="BB775"/>
  <c r="BC775"/>
  <c r="BA776"/>
  <c r="BB776"/>
  <c r="BC776"/>
  <c r="BA777"/>
  <c r="BB777"/>
  <c r="BC777"/>
  <c r="BA778"/>
  <c r="BB778"/>
  <c r="BC778"/>
  <c r="BA779"/>
  <c r="BB779"/>
  <c r="BC779"/>
  <c r="BA780"/>
  <c r="BB780"/>
  <c r="BC780"/>
  <c r="BA781"/>
  <c r="BB781"/>
  <c r="BC781"/>
  <c r="BA782"/>
  <c r="BB782"/>
  <c r="BC782"/>
  <c r="BA783"/>
  <c r="BB783"/>
  <c r="BC783"/>
  <c r="BA784"/>
  <c r="BB784"/>
  <c r="BC784"/>
  <c r="BA785"/>
  <c r="BB785"/>
  <c r="BC785"/>
  <c r="BA786"/>
  <c r="BB786"/>
  <c r="BC786"/>
  <c r="BA787"/>
  <c r="BB787"/>
  <c r="BC787"/>
  <c r="BA788"/>
  <c r="BB788"/>
  <c r="BC788"/>
  <c r="BA789"/>
  <c r="BB789"/>
  <c r="BC789"/>
  <c r="BA790"/>
  <c r="BB790"/>
  <c r="BC790"/>
  <c r="BA791"/>
  <c r="BB791"/>
  <c r="BC791"/>
  <c r="BA792"/>
  <c r="BB792"/>
  <c r="BC792"/>
  <c r="BA793"/>
  <c r="BB793"/>
  <c r="BC793"/>
  <c r="BA794"/>
  <c r="BB794"/>
  <c r="BC794"/>
  <c r="BA795"/>
  <c r="BB795"/>
  <c r="BC795"/>
  <c r="BA796"/>
  <c r="BB796"/>
  <c r="BC796"/>
  <c r="BA797"/>
  <c r="BB797"/>
  <c r="BC797"/>
  <c r="BA798"/>
  <c r="BB798"/>
  <c r="BC798"/>
  <c r="BA799"/>
  <c r="BB799"/>
  <c r="BC799"/>
  <c r="BA800"/>
  <c r="BB800"/>
  <c r="BC800"/>
  <c r="BA801"/>
  <c r="BB801"/>
  <c r="BC801"/>
  <c r="BA802"/>
  <c r="BB802"/>
  <c r="BC802"/>
  <c r="BA803"/>
  <c r="BD803" s="1"/>
  <c r="BB803"/>
  <c r="BC803"/>
  <c r="BA804"/>
  <c r="BB804"/>
  <c r="BC804"/>
  <c r="BA805"/>
  <c r="BB805"/>
  <c r="BC805"/>
  <c r="BA806"/>
  <c r="BB806"/>
  <c r="BC806"/>
  <c r="BA807"/>
  <c r="BB807"/>
  <c r="BC807"/>
  <c r="BA808"/>
  <c r="BB808"/>
  <c r="BC808"/>
  <c r="BA809"/>
  <c r="BB809"/>
  <c r="BC809"/>
  <c r="BA810"/>
  <c r="BB810"/>
  <c r="BC810"/>
  <c r="BA811"/>
  <c r="BB811"/>
  <c r="BC811"/>
  <c r="BA812"/>
  <c r="BB812"/>
  <c r="BC812"/>
  <c r="BA813"/>
  <c r="BB813"/>
  <c r="BC813"/>
  <c r="BA814"/>
  <c r="BB814"/>
  <c r="BC814"/>
  <c r="BA815"/>
  <c r="BB815"/>
  <c r="BC815"/>
  <c r="BA816"/>
  <c r="BB816"/>
  <c r="BC816"/>
  <c r="BA817"/>
  <c r="BB817"/>
  <c r="BC817"/>
  <c r="BA818"/>
  <c r="BB818"/>
  <c r="BC818"/>
  <c r="BA819"/>
  <c r="BB819"/>
  <c r="BC819"/>
  <c r="BA820"/>
  <c r="BB820"/>
  <c r="BC820"/>
  <c r="BA821"/>
  <c r="BB821"/>
  <c r="BC821"/>
  <c r="BA822"/>
  <c r="BB822"/>
  <c r="BC822"/>
  <c r="BA823"/>
  <c r="BB823"/>
  <c r="BC823"/>
  <c r="BA824"/>
  <c r="BB824"/>
  <c r="BC824"/>
  <c r="BA825"/>
  <c r="BB825"/>
  <c r="BC825"/>
  <c r="BA826"/>
  <c r="BB826"/>
  <c r="BC826"/>
  <c r="BA827"/>
  <c r="BB827"/>
  <c r="BC827"/>
  <c r="BA828"/>
  <c r="BB828"/>
  <c r="BC828"/>
  <c r="BA829"/>
  <c r="BB829"/>
  <c r="BC829"/>
  <c r="BA830"/>
  <c r="BB830"/>
  <c r="BC830"/>
  <c r="BA831"/>
  <c r="BB831"/>
  <c r="BC831"/>
  <c r="BA832"/>
  <c r="BB832"/>
  <c r="BC832"/>
  <c r="BA833"/>
  <c r="BB833"/>
  <c r="BC833"/>
  <c r="BA834"/>
  <c r="BB834"/>
  <c r="BC834"/>
  <c r="BA835"/>
  <c r="BB835"/>
  <c r="BC835"/>
  <c r="BA836"/>
  <c r="BD836" s="1"/>
  <c r="BB836"/>
  <c r="BC836"/>
  <c r="BA837"/>
  <c r="BD837" s="1"/>
  <c r="BB837"/>
  <c r="BC837"/>
  <c r="BA838"/>
  <c r="BD838" s="1"/>
  <c r="BB838"/>
  <c r="BC838"/>
  <c r="BA839"/>
  <c r="BD839" s="1"/>
  <c r="BB839"/>
  <c r="BC839"/>
  <c r="BA840"/>
  <c r="BD840" s="1"/>
  <c r="BB840"/>
  <c r="BC840"/>
  <c r="BA841"/>
  <c r="BB841"/>
  <c r="BC841"/>
  <c r="BA842"/>
  <c r="BB842"/>
  <c r="BC842"/>
  <c r="BA843"/>
  <c r="BB843"/>
  <c r="BC843"/>
  <c r="BA844"/>
  <c r="BB844"/>
  <c r="BC844"/>
  <c r="BA845"/>
  <c r="BB845"/>
  <c r="BC845"/>
  <c r="BA846"/>
  <c r="BB846"/>
  <c r="BC846"/>
  <c r="BA847"/>
  <c r="BB847"/>
  <c r="BC847"/>
  <c r="BA848"/>
  <c r="BB848"/>
  <c r="BC848"/>
  <c r="BA849"/>
  <c r="BB849"/>
  <c r="BC849"/>
  <c r="BA850"/>
  <c r="BB850"/>
  <c r="BC850"/>
  <c r="BA851"/>
  <c r="BB851"/>
  <c r="BC851"/>
  <c r="BA852"/>
  <c r="BB852"/>
  <c r="BC852"/>
  <c r="BA853"/>
  <c r="BB853"/>
  <c r="BC853"/>
  <c r="BA854"/>
  <c r="BB854"/>
  <c r="BC854"/>
  <c r="BA855"/>
  <c r="BB855"/>
  <c r="BC855"/>
  <c r="BA856"/>
  <c r="BB856"/>
  <c r="BC856"/>
  <c r="BA857"/>
  <c r="BB857"/>
  <c r="BC857"/>
  <c r="BA858"/>
  <c r="BB858"/>
  <c r="BC858"/>
  <c r="BA859"/>
  <c r="BB859"/>
  <c r="BC859"/>
  <c r="BA860"/>
  <c r="BB860"/>
  <c r="BC860"/>
  <c r="BA861"/>
  <c r="BB861"/>
  <c r="BC861"/>
  <c r="BA862"/>
  <c r="BB862"/>
  <c r="BC862"/>
  <c r="BA863"/>
  <c r="BB863"/>
  <c r="BC863"/>
  <c r="BA864"/>
  <c r="BB864"/>
  <c r="BC864"/>
  <c r="BA865"/>
  <c r="BB865"/>
  <c r="BC865"/>
  <c r="BA866"/>
  <c r="BB866"/>
  <c r="BC866"/>
  <c r="BA867"/>
  <c r="BB867"/>
  <c r="BC867"/>
  <c r="BA868"/>
  <c r="BB868"/>
  <c r="BC868"/>
  <c r="BA869"/>
  <c r="BB869"/>
  <c r="BC869"/>
  <c r="BA870"/>
  <c r="BB870"/>
  <c r="BC870"/>
  <c r="BA871"/>
  <c r="BB871"/>
  <c r="BC871"/>
  <c r="BA872"/>
  <c r="BB872"/>
  <c r="BC872"/>
  <c r="BA873"/>
  <c r="BB873"/>
  <c r="BC873"/>
  <c r="BA874"/>
  <c r="BB874"/>
  <c r="BC874"/>
  <c r="BA875"/>
  <c r="BB875"/>
  <c r="BC875"/>
  <c r="BA876"/>
  <c r="BB876"/>
  <c r="BC876"/>
  <c r="BA877"/>
  <c r="BB877"/>
  <c r="BC877"/>
  <c r="BA878"/>
  <c r="BD878" s="1"/>
  <c r="BB878"/>
  <c r="BC878"/>
  <c r="BA879"/>
  <c r="BB879"/>
  <c r="BC879"/>
  <c r="BA880"/>
  <c r="BB880"/>
  <c r="BC880"/>
  <c r="BA881"/>
  <c r="BB881"/>
  <c r="BC881"/>
  <c r="BA882"/>
  <c r="BB882"/>
  <c r="BC882"/>
  <c r="BA883"/>
  <c r="BB883"/>
  <c r="BC883"/>
  <c r="BA884"/>
  <c r="BB884"/>
  <c r="BC884"/>
  <c r="BA885"/>
  <c r="BB885"/>
  <c r="BC885"/>
  <c r="BA886"/>
  <c r="BB886"/>
  <c r="BC886"/>
  <c r="BA887"/>
  <c r="BB887"/>
  <c r="BC887"/>
  <c r="BA888"/>
  <c r="BB888"/>
  <c r="BC888"/>
  <c r="BA889"/>
  <c r="BB889"/>
  <c r="BC889"/>
  <c r="BA890"/>
  <c r="BB890"/>
  <c r="BC890"/>
  <c r="BA891"/>
  <c r="BB891"/>
  <c r="BC891"/>
  <c r="BA892"/>
  <c r="BB892"/>
  <c r="BC892"/>
  <c r="BA893"/>
  <c r="BB893"/>
  <c r="BC893"/>
  <c r="BA894"/>
  <c r="BB894"/>
  <c r="BC894"/>
  <c r="BA895"/>
  <c r="BB895"/>
  <c r="BC895"/>
  <c r="BA896"/>
  <c r="BB896"/>
  <c r="BC896"/>
  <c r="BA897"/>
  <c r="BB897"/>
  <c r="BC897"/>
  <c r="BA898"/>
  <c r="BB898"/>
  <c r="BC898"/>
  <c r="BA899"/>
  <c r="BB899"/>
  <c r="BC899"/>
  <c r="BA900"/>
  <c r="BB900"/>
  <c r="BC900"/>
  <c r="BA901"/>
  <c r="BB901"/>
  <c r="BC901"/>
  <c r="BA902"/>
  <c r="BB902"/>
  <c r="BC902"/>
  <c r="BA903"/>
  <c r="BB903"/>
  <c r="BC903"/>
  <c r="BA904"/>
  <c r="BB904"/>
  <c r="BC904"/>
  <c r="BA905"/>
  <c r="BB905"/>
  <c r="BC905"/>
  <c r="BA906"/>
  <c r="BB906"/>
  <c r="BC906"/>
  <c r="BA907"/>
  <c r="BB907"/>
  <c r="BC907"/>
  <c r="BA908"/>
  <c r="BB908"/>
  <c r="BC908"/>
  <c r="BA909"/>
  <c r="BB909"/>
  <c r="BC909"/>
  <c r="BA910"/>
  <c r="BB910"/>
  <c r="BC910"/>
  <c r="BA911"/>
  <c r="BB911"/>
  <c r="BC911"/>
  <c r="BA912"/>
  <c r="BD912" s="1"/>
  <c r="BB912"/>
  <c r="BC912"/>
  <c r="BA913"/>
  <c r="BD913" s="1"/>
  <c r="BB913"/>
  <c r="BC913"/>
  <c r="BA914"/>
  <c r="BD914" s="1"/>
  <c r="BB914"/>
  <c r="BC914"/>
  <c r="BA915"/>
  <c r="BD915" s="1"/>
  <c r="BB915"/>
  <c r="BC915"/>
  <c r="BA916"/>
  <c r="BB916"/>
  <c r="BC916"/>
  <c r="BA917"/>
  <c r="BB917"/>
  <c r="BC917"/>
  <c r="BA918"/>
  <c r="BB918"/>
  <c r="BC918"/>
  <c r="BA919"/>
  <c r="BB919"/>
  <c r="BC919"/>
  <c r="BA920"/>
  <c r="BB920"/>
  <c r="BC920"/>
  <c r="BA921"/>
  <c r="BB921"/>
  <c r="BC921"/>
  <c r="BA922"/>
  <c r="BB922"/>
  <c r="BC922"/>
  <c r="BA923"/>
  <c r="BB923"/>
  <c r="BC923"/>
  <c r="BA924"/>
  <c r="BB924"/>
  <c r="BC924"/>
  <c r="BA925"/>
  <c r="BB925"/>
  <c r="BC925"/>
  <c r="BA926"/>
  <c r="BB926"/>
  <c r="BC926"/>
  <c r="BA927"/>
  <c r="BB927"/>
  <c r="BC927"/>
  <c r="BA928"/>
  <c r="BB928"/>
  <c r="BC928"/>
  <c r="BA929"/>
  <c r="BB929"/>
  <c r="BC929"/>
  <c r="BA930"/>
  <c r="BB930"/>
  <c r="BC930"/>
  <c r="BA931"/>
  <c r="BB931"/>
  <c r="BC931"/>
  <c r="BA932"/>
  <c r="BB932"/>
  <c r="BC932"/>
  <c r="BA933"/>
  <c r="BB933"/>
  <c r="BC933"/>
  <c r="BA934"/>
  <c r="BB934"/>
  <c r="BC934"/>
  <c r="BA935"/>
  <c r="BB935"/>
  <c r="BC935"/>
  <c r="BA936"/>
  <c r="BB936"/>
  <c r="BC936"/>
  <c r="BA937"/>
  <c r="BB937"/>
  <c r="BC937"/>
  <c r="BA938"/>
  <c r="BB938"/>
  <c r="BC938"/>
  <c r="BA939"/>
  <c r="BB939"/>
  <c r="BC939"/>
  <c r="BA940"/>
  <c r="BB940"/>
  <c r="BC940"/>
  <c r="BA941"/>
  <c r="BB941"/>
  <c r="BC941"/>
  <c r="BA942"/>
  <c r="BB942"/>
  <c r="BC942"/>
  <c r="BA943"/>
  <c r="BB943"/>
  <c r="BC943"/>
  <c r="BA944"/>
  <c r="BB944"/>
  <c r="BC944"/>
  <c r="BA945"/>
  <c r="BB945"/>
  <c r="BC945"/>
  <c r="BA946"/>
  <c r="BB946"/>
  <c r="BC946"/>
  <c r="BA947"/>
  <c r="BB947"/>
  <c r="BC947"/>
  <c r="BA948"/>
  <c r="BB948"/>
  <c r="BC948"/>
  <c r="BA949"/>
  <c r="BB949"/>
  <c r="BC949"/>
  <c r="BA950"/>
  <c r="BB950"/>
  <c r="BC950"/>
  <c r="BA951"/>
  <c r="BB951"/>
  <c r="BC951"/>
  <c r="BA952"/>
  <c r="BB952"/>
  <c r="BC952"/>
  <c r="BA953"/>
  <c r="BD953" s="1"/>
  <c r="BB953"/>
  <c r="BC953"/>
  <c r="BA954"/>
  <c r="BB954"/>
  <c r="BC954"/>
  <c r="BA955"/>
  <c r="BB955"/>
  <c r="BC955"/>
  <c r="BA956"/>
  <c r="BB956"/>
  <c r="BC956"/>
  <c r="BA957"/>
  <c r="BB957"/>
  <c r="BC957"/>
  <c r="BA958"/>
  <c r="BB958"/>
  <c r="BC958"/>
  <c r="BA959"/>
  <c r="BB959"/>
  <c r="BC959"/>
  <c r="BA960"/>
  <c r="BB960"/>
  <c r="BC960"/>
  <c r="BA961"/>
  <c r="BB961"/>
  <c r="BC961"/>
  <c r="BA962"/>
  <c r="BB962"/>
  <c r="BC962"/>
  <c r="BA963"/>
  <c r="BB963"/>
  <c r="BC963"/>
  <c r="BA964"/>
  <c r="BB964"/>
  <c r="BC964"/>
  <c r="BA965"/>
  <c r="BB965"/>
  <c r="BC965"/>
  <c r="BA966"/>
  <c r="BB966"/>
  <c r="BC966"/>
  <c r="BA967"/>
  <c r="BB967"/>
  <c r="BC967"/>
  <c r="BA968"/>
  <c r="BB968"/>
  <c r="BC968"/>
  <c r="BA969"/>
  <c r="BB969"/>
  <c r="BC969"/>
  <c r="BA970"/>
  <c r="BB970"/>
  <c r="BC970"/>
  <c r="BA971"/>
  <c r="BB971"/>
  <c r="BC971"/>
  <c r="BA972"/>
  <c r="BB972"/>
  <c r="BC972"/>
  <c r="BA973"/>
  <c r="BB973"/>
  <c r="BC973"/>
  <c r="BA974"/>
  <c r="BB974"/>
  <c r="BC974"/>
  <c r="BA975"/>
  <c r="BB975"/>
  <c r="BC975"/>
  <c r="BA976"/>
  <c r="BB976"/>
  <c r="BC976"/>
  <c r="BA977"/>
  <c r="BB977"/>
  <c r="BC977"/>
  <c r="BA978"/>
  <c r="BB978"/>
  <c r="BC978"/>
  <c r="BA979"/>
  <c r="BB979"/>
  <c r="BC979"/>
  <c r="BA980"/>
  <c r="BB980"/>
  <c r="BC980"/>
  <c r="BA981"/>
  <c r="BB981"/>
  <c r="BC981"/>
  <c r="BA982"/>
  <c r="BB982"/>
  <c r="BC982"/>
  <c r="BA983"/>
  <c r="BB983"/>
  <c r="BC983"/>
  <c r="BA984"/>
  <c r="BB984"/>
  <c r="BC984"/>
  <c r="BA985"/>
  <c r="BB985"/>
  <c r="BC985"/>
  <c r="BA986"/>
  <c r="BB986"/>
  <c r="BC986"/>
  <c r="BA987"/>
  <c r="BB987"/>
  <c r="BC987"/>
  <c r="BA988"/>
  <c r="BB988"/>
  <c r="BC988"/>
  <c r="BA989"/>
  <c r="BB989"/>
  <c r="BC989"/>
  <c r="BA990"/>
  <c r="BB990"/>
  <c r="BC990"/>
  <c r="BA991"/>
  <c r="BB991"/>
  <c r="BC991"/>
  <c r="BA992"/>
  <c r="BD992" s="1"/>
  <c r="BB992"/>
  <c r="BC992"/>
  <c r="BA993"/>
  <c r="BD993" s="1"/>
  <c r="BB993"/>
  <c r="BC993"/>
  <c r="BA994"/>
  <c r="BD994" s="1"/>
  <c r="BB994"/>
  <c r="BC994"/>
  <c r="BA995"/>
  <c r="BD995" s="1"/>
  <c r="BB995"/>
  <c r="BC995"/>
  <c r="BA996"/>
  <c r="BB996"/>
  <c r="BC996"/>
  <c r="BA997"/>
  <c r="BB997"/>
  <c r="BC997"/>
  <c r="BA998"/>
  <c r="BB998"/>
  <c r="BC998"/>
  <c r="BA999"/>
  <c r="BB999"/>
  <c r="BC999"/>
  <c r="BA1000"/>
  <c r="BB1000"/>
  <c r="BC1000"/>
  <c r="BA1001"/>
  <c r="BB1001"/>
  <c r="BC1001"/>
  <c r="BA1002"/>
  <c r="BB1002"/>
  <c r="BC1002"/>
  <c r="BA1003"/>
  <c r="BB1003"/>
  <c r="BC1003"/>
  <c r="BA1004"/>
  <c r="BB1004"/>
  <c r="BC1004"/>
  <c r="BA1005"/>
  <c r="BB1005"/>
  <c r="BC1005"/>
  <c r="BA1006"/>
  <c r="BB1006"/>
  <c r="BC1006"/>
  <c r="BA1007"/>
  <c r="BB1007"/>
  <c r="BC1007"/>
  <c r="BA1008"/>
  <c r="BB1008"/>
  <c r="BC1008"/>
  <c r="BA1009"/>
  <c r="BB1009"/>
  <c r="BC1009"/>
  <c r="BA1010"/>
  <c r="BB1010"/>
  <c r="BC1010"/>
  <c r="BA1011"/>
  <c r="BB1011"/>
  <c r="BC1011"/>
  <c r="BA1012"/>
  <c r="BB1012"/>
  <c r="BC1012"/>
  <c r="BA1013"/>
  <c r="BB1013"/>
  <c r="BC1013"/>
  <c r="BA1014"/>
  <c r="BB1014"/>
  <c r="BC1014"/>
  <c r="BA1015"/>
  <c r="BB1015"/>
  <c r="BC1015"/>
  <c r="BA1016"/>
  <c r="BB1016"/>
  <c r="BC1016"/>
  <c r="BA1017"/>
  <c r="BB1017"/>
  <c r="BC1017"/>
  <c r="BA1018"/>
  <c r="BB1018"/>
  <c r="BC1018"/>
  <c r="BA1019"/>
  <c r="BB1019"/>
  <c r="BC1019"/>
  <c r="BA1020"/>
  <c r="BB1020"/>
  <c r="BC1020"/>
  <c r="BA1021"/>
  <c r="BB1021"/>
  <c r="BC1021"/>
  <c r="BA1022"/>
  <c r="BB1022"/>
  <c r="BC1022"/>
  <c r="BA1023"/>
  <c r="BB1023"/>
  <c r="BC1023"/>
  <c r="BA1024"/>
  <c r="BB1024"/>
  <c r="BC1024"/>
  <c r="BA1025"/>
  <c r="BB1025"/>
  <c r="BC1025"/>
  <c r="BA1026"/>
  <c r="BB1026"/>
  <c r="BC1026"/>
  <c r="BA1027"/>
  <c r="BD1027" s="1"/>
  <c r="BB1027"/>
  <c r="BC1027"/>
  <c r="BA1028"/>
  <c r="BB1028"/>
  <c r="BC1028"/>
  <c r="BA1029"/>
  <c r="BB1029"/>
  <c r="BC1029"/>
  <c r="BA1030"/>
  <c r="BB1030"/>
  <c r="BC1030"/>
  <c r="BA1031"/>
  <c r="BB1031"/>
  <c r="BC1031"/>
  <c r="BA1032"/>
  <c r="BB1032"/>
  <c r="BC1032"/>
  <c r="BA1033"/>
  <c r="BB1033"/>
  <c r="BC1033"/>
  <c r="BA1034"/>
  <c r="BB1034"/>
  <c r="BC1034"/>
  <c r="BA1035"/>
  <c r="BB1035"/>
  <c r="BC1035"/>
  <c r="BA1036"/>
  <c r="BB1036"/>
  <c r="BC1036"/>
  <c r="BA1037"/>
  <c r="BB1037"/>
  <c r="BC1037"/>
  <c r="BA1038"/>
  <c r="BB1038"/>
  <c r="BC1038"/>
  <c r="BA1039"/>
  <c r="BB1039"/>
  <c r="BC1039"/>
  <c r="BA1040"/>
  <c r="BB1040"/>
  <c r="BC1040"/>
  <c r="BA1041"/>
  <c r="BB1041"/>
  <c r="BC1041"/>
  <c r="BA1042"/>
  <c r="BB1042"/>
  <c r="BC1042"/>
  <c r="BA1043"/>
  <c r="BB1043"/>
  <c r="BC1043"/>
  <c r="BA1044"/>
  <c r="BB1044"/>
  <c r="BC1044"/>
  <c r="BA1045"/>
  <c r="BB1045"/>
  <c r="BC1045"/>
  <c r="BA1046"/>
  <c r="BB1046"/>
  <c r="BC1046"/>
  <c r="BA1047"/>
  <c r="BB1047"/>
  <c r="BC1047"/>
  <c r="BA1048"/>
  <c r="BB1048"/>
  <c r="BC1048"/>
  <c r="BA1049"/>
  <c r="BB1049"/>
  <c r="BC1049"/>
  <c r="BA1050"/>
  <c r="BB1050"/>
  <c r="BC1050"/>
  <c r="BA1051"/>
  <c r="BB1051"/>
  <c r="BC1051"/>
  <c r="BA1052"/>
  <c r="BB1052"/>
  <c r="BC1052"/>
  <c r="BA1053"/>
  <c r="BB1053"/>
  <c r="BC1053"/>
  <c r="BA1054"/>
  <c r="BB1054"/>
  <c r="BC1054"/>
  <c r="BA1055"/>
  <c r="BB1055"/>
  <c r="BC1055"/>
  <c r="BA1056"/>
  <c r="BB1056"/>
  <c r="BC1056"/>
  <c r="BA1057"/>
  <c r="BB1057"/>
  <c r="BC1057"/>
  <c r="BA1058"/>
  <c r="BB1058"/>
  <c r="BC1058"/>
  <c r="BA1059"/>
  <c r="BB1059"/>
  <c r="BC1059"/>
  <c r="BA1060"/>
  <c r="BD1060" s="1"/>
  <c r="BB1060"/>
  <c r="BC1060"/>
  <c r="BA1061"/>
  <c r="BD1061" s="1"/>
  <c r="BB1061"/>
  <c r="BC1061"/>
  <c r="BA1062"/>
  <c r="BD1062" s="1"/>
  <c r="BB1062"/>
  <c r="BC1062"/>
  <c r="BA1063"/>
  <c r="BD1063" s="1"/>
  <c r="BB1063"/>
  <c r="BC1063"/>
  <c r="BA1064"/>
  <c r="BD1064" s="1"/>
  <c r="BB1064"/>
  <c r="BC1064"/>
  <c r="BA1065"/>
  <c r="BB1065"/>
  <c r="BC1065"/>
  <c r="BA1066"/>
  <c r="BB1066"/>
  <c r="BC1066"/>
  <c r="BA1067"/>
  <c r="BB1067"/>
  <c r="BC1067"/>
  <c r="BA1068"/>
  <c r="BB1068"/>
  <c r="BC1068"/>
  <c r="BA1069"/>
  <c r="BB1069"/>
  <c r="BC1069"/>
  <c r="BA1070"/>
  <c r="BB1070"/>
  <c r="BC1070"/>
  <c r="BA1071"/>
  <c r="BB1071"/>
  <c r="BC1071"/>
  <c r="BA1072"/>
  <c r="BB1072"/>
  <c r="BC1072"/>
  <c r="BA1073"/>
  <c r="BB1073"/>
  <c r="BC1073"/>
  <c r="BA1074"/>
  <c r="BB1074"/>
  <c r="BC1074"/>
  <c r="BA1075"/>
  <c r="BB1075"/>
  <c r="BC1075"/>
  <c r="BA1076"/>
  <c r="BB1076"/>
  <c r="BC1076"/>
  <c r="BA1077"/>
  <c r="BB1077"/>
  <c r="BC1077"/>
  <c r="BA1078"/>
  <c r="BB1078"/>
  <c r="BC1078"/>
  <c r="BA1079"/>
  <c r="BB1079"/>
  <c r="BC1079"/>
  <c r="BA1080"/>
  <c r="BB1080"/>
  <c r="BC1080"/>
  <c r="BA1081"/>
  <c r="BB1081"/>
  <c r="BC1081"/>
  <c r="BA1082"/>
  <c r="BB1082"/>
  <c r="BC1082"/>
  <c r="BA1083"/>
  <c r="BB1083"/>
  <c r="BC1083"/>
  <c r="BA1084"/>
  <c r="BB1084"/>
  <c r="BC1084"/>
  <c r="BA1085"/>
  <c r="BB1085"/>
  <c r="BC1085"/>
  <c r="BA1086"/>
  <c r="BB1086"/>
  <c r="BC1086"/>
  <c r="BA1087"/>
  <c r="BB1087"/>
  <c r="BC1087"/>
  <c r="BA1088"/>
  <c r="BB1088"/>
  <c r="BC1088"/>
  <c r="BA1089"/>
  <c r="BB1089"/>
  <c r="BC1089"/>
  <c r="BA1090"/>
  <c r="BB1090"/>
  <c r="BC1090"/>
  <c r="BA1091"/>
  <c r="BB1091"/>
  <c r="BC1091"/>
  <c r="BA1092"/>
  <c r="BB1092"/>
  <c r="BC1092"/>
  <c r="BA1093"/>
  <c r="BB1093"/>
  <c r="BC1093"/>
  <c r="BA1094"/>
  <c r="BB1094"/>
  <c r="BC1094"/>
  <c r="BA1095"/>
  <c r="BB1095"/>
  <c r="BC1095"/>
  <c r="BA1096"/>
  <c r="BB1096"/>
  <c r="BC1096"/>
  <c r="BA1097"/>
  <c r="BB1097"/>
  <c r="BC1097"/>
  <c r="BA1098"/>
  <c r="BB1098"/>
  <c r="BC1098"/>
  <c r="BA1099"/>
  <c r="BB1099"/>
  <c r="BC1099"/>
  <c r="BA1100"/>
  <c r="BB1100"/>
  <c r="BC1100"/>
  <c r="BA1101"/>
  <c r="BB1101"/>
  <c r="BC1101"/>
  <c r="BA1102"/>
  <c r="BB1102"/>
  <c r="BC1102"/>
  <c r="BA1103"/>
  <c r="BB1103"/>
  <c r="BC1103"/>
  <c r="BA1104"/>
  <c r="BB1104"/>
  <c r="BC1104"/>
  <c r="BA1105"/>
  <c r="BB1105"/>
  <c r="BC1105"/>
  <c r="BA1106"/>
  <c r="BB1106"/>
  <c r="BC1106"/>
  <c r="BA1107"/>
  <c r="BB1107"/>
  <c r="BC1107"/>
  <c r="BA1108"/>
  <c r="BB1108"/>
  <c r="BC1108"/>
  <c r="BA1109"/>
  <c r="BB1109"/>
  <c r="BC1109"/>
  <c r="BA1110"/>
  <c r="BB1110"/>
  <c r="BC1110"/>
  <c r="BA1111"/>
  <c r="BB1111"/>
  <c r="BC1111"/>
  <c r="BA1112"/>
  <c r="BB1112"/>
  <c r="BC1112"/>
  <c r="BA1113"/>
  <c r="BB1113"/>
  <c r="BC1113"/>
  <c r="BA1114"/>
  <c r="BB1114"/>
  <c r="BC1114"/>
  <c r="BA1115"/>
  <c r="BB1115"/>
  <c r="BC1115"/>
  <c r="BA1116"/>
  <c r="BB1116"/>
  <c r="BC1116"/>
  <c r="BA1117"/>
  <c r="BD1117" s="1"/>
  <c r="BB1117"/>
  <c r="BC1117"/>
  <c r="BA1118"/>
  <c r="BB1118"/>
  <c r="BC1118"/>
  <c r="BA1119"/>
  <c r="BB1119"/>
  <c r="BC1119"/>
  <c r="BA1120"/>
  <c r="BB1120"/>
  <c r="BC1120"/>
  <c r="BA1121"/>
  <c r="BB1121"/>
  <c r="BC1121"/>
  <c r="BA1122"/>
  <c r="BB1122"/>
  <c r="BC1122"/>
  <c r="BA1123"/>
  <c r="BB1123"/>
  <c r="BC1123"/>
  <c r="BA1124"/>
  <c r="BB1124"/>
  <c r="BC1124"/>
  <c r="BA1125"/>
  <c r="BB1125"/>
  <c r="BC1125"/>
  <c r="BA1126"/>
  <c r="BB1126"/>
  <c r="BC1126"/>
  <c r="BA1127"/>
  <c r="BB1127"/>
  <c r="BC1127"/>
  <c r="BA1128"/>
  <c r="BB1128"/>
  <c r="BC1128"/>
  <c r="BA1129"/>
  <c r="BB1129"/>
  <c r="BC1129"/>
  <c r="BA1130"/>
  <c r="BB1130"/>
  <c r="BC1130"/>
  <c r="BA1131"/>
  <c r="BB1131"/>
  <c r="BC1131"/>
  <c r="BA1132"/>
  <c r="BB1132"/>
  <c r="BC1132"/>
  <c r="BA1133"/>
  <c r="BB1133"/>
  <c r="BC1133"/>
  <c r="BA1134"/>
  <c r="BB1134"/>
  <c r="BC1134"/>
  <c r="BA1135"/>
  <c r="BB1135"/>
  <c r="BC1135"/>
  <c r="BA1136"/>
  <c r="BB1136"/>
  <c r="BC1136"/>
  <c r="BA1137"/>
  <c r="BB1137"/>
  <c r="BC1137"/>
  <c r="BA1138"/>
  <c r="BB1138"/>
  <c r="BC1138"/>
  <c r="BA1139"/>
  <c r="BB1139"/>
  <c r="BC1139"/>
  <c r="BA1140"/>
  <c r="BB1140"/>
  <c r="BC1140"/>
  <c r="BA1141"/>
  <c r="BB1141"/>
  <c r="BC1141"/>
  <c r="BA1142"/>
  <c r="BB1142"/>
  <c r="BC1142"/>
  <c r="BA1143"/>
  <c r="BB1143"/>
  <c r="BC1143"/>
  <c r="BA1144"/>
  <c r="BB1144"/>
  <c r="BC1144"/>
  <c r="BA1145"/>
  <c r="BB1145"/>
  <c r="BC1145"/>
  <c r="BA1146"/>
  <c r="BB1146"/>
  <c r="BC1146"/>
  <c r="BA1147"/>
  <c r="BB1147"/>
  <c r="BC1147"/>
  <c r="BA1148"/>
  <c r="BB1148"/>
  <c r="BC1148"/>
  <c r="BA1149"/>
  <c r="BB1149"/>
  <c r="BC1149"/>
  <c r="BA1150"/>
  <c r="BD1150" s="1"/>
  <c r="BB1150"/>
  <c r="BC1150"/>
  <c r="BA1151"/>
  <c r="BD1151" s="1"/>
  <c r="BB1151"/>
  <c r="BC1151"/>
  <c r="BA1152"/>
  <c r="BD1152" s="1"/>
  <c r="BB1152"/>
  <c r="BC1152"/>
  <c r="BA1153"/>
  <c r="BB1153"/>
  <c r="BC1153"/>
  <c r="BA1154"/>
  <c r="BB1154"/>
  <c r="BC1154"/>
  <c r="BA1155"/>
  <c r="BB1155"/>
  <c r="BC1155"/>
  <c r="BA1156"/>
  <c r="BB1156"/>
  <c r="BC1156"/>
  <c r="BA1157"/>
  <c r="BB1157"/>
  <c r="BC1157"/>
  <c r="BA1158"/>
  <c r="BB1158"/>
  <c r="BC1158"/>
  <c r="BA1159"/>
  <c r="BB1159"/>
  <c r="BC1159"/>
  <c r="BA1160"/>
  <c r="BB1160"/>
  <c r="BC1160"/>
  <c r="BA1161"/>
  <c r="BB1161"/>
  <c r="BC1161"/>
  <c r="BA1162"/>
  <c r="BB1162"/>
  <c r="BC1162"/>
  <c r="BA1163"/>
  <c r="BB1163"/>
  <c r="BC1163"/>
  <c r="BA1164"/>
  <c r="BB1164"/>
  <c r="BC1164"/>
  <c r="BA1165"/>
  <c r="BB1165"/>
  <c r="BC1165"/>
  <c r="BA1166"/>
  <c r="BB1166"/>
  <c r="BC1166"/>
  <c r="BA1167"/>
  <c r="BB1167"/>
  <c r="BC1167"/>
  <c r="BA1168"/>
  <c r="BB1168"/>
  <c r="BC1168"/>
  <c r="BA1169"/>
  <c r="BB1169"/>
  <c r="BC1169"/>
  <c r="BA1170"/>
  <c r="BB1170"/>
  <c r="BC1170"/>
  <c r="BA1171"/>
  <c r="BB1171"/>
  <c r="BC1171"/>
  <c r="BA1172"/>
  <c r="BB1172"/>
  <c r="BC1172"/>
  <c r="BA1173"/>
  <c r="BB1173"/>
  <c r="BC1173"/>
  <c r="BA1174"/>
  <c r="BB1174"/>
  <c r="BC1174"/>
  <c r="BA1175"/>
  <c r="BB1175"/>
  <c r="BC1175"/>
  <c r="BA1176"/>
  <c r="BB1176"/>
  <c r="BC1176"/>
  <c r="BA1177"/>
  <c r="BB1177"/>
  <c r="BC1177"/>
  <c r="BA1178"/>
  <c r="BB1178"/>
  <c r="BC1178"/>
  <c r="BA1179"/>
  <c r="BB1179"/>
  <c r="BC1179"/>
  <c r="BA1180"/>
  <c r="BB1180"/>
  <c r="BC1180"/>
  <c r="BA1181"/>
  <c r="BB1181"/>
  <c r="BC1181"/>
  <c r="BA1182"/>
  <c r="BD1182" s="1"/>
  <c r="BB1182"/>
  <c r="BC1182"/>
  <c r="BA1183"/>
  <c r="BB1183"/>
  <c r="BC1183"/>
  <c r="BA1184"/>
  <c r="BB1184"/>
  <c r="BC1184"/>
  <c r="BA1185"/>
  <c r="BB1185"/>
  <c r="BC1185"/>
  <c r="BA1186"/>
  <c r="BB1186"/>
  <c r="BC1186"/>
  <c r="BA1187"/>
  <c r="BB1187"/>
  <c r="BC1187"/>
  <c r="BA1188"/>
  <c r="BB1188"/>
  <c r="BC1188"/>
  <c r="BA1189"/>
  <c r="BB1189"/>
  <c r="BC1189"/>
  <c r="BA1190"/>
  <c r="BB1190"/>
  <c r="BC1190"/>
  <c r="BA1191"/>
  <c r="BB1191"/>
  <c r="BC1191"/>
  <c r="BA1192"/>
  <c r="BB1192"/>
  <c r="BC1192"/>
  <c r="BA1193"/>
  <c r="BB1193"/>
  <c r="BC1193"/>
  <c r="BA1194"/>
  <c r="BB1194"/>
  <c r="BC1194"/>
  <c r="BA1195"/>
  <c r="BB1195"/>
  <c r="BC1195"/>
  <c r="BA1196"/>
  <c r="BB1196"/>
  <c r="BC1196"/>
  <c r="BA1197"/>
  <c r="BB1197"/>
  <c r="BC1197"/>
  <c r="BA1198"/>
  <c r="BB1198"/>
  <c r="BC1198"/>
  <c r="BA1199"/>
  <c r="BB1199"/>
  <c r="BC1199"/>
  <c r="BA1200"/>
  <c r="BB1200"/>
  <c r="BC1200"/>
  <c r="BA1201"/>
  <c r="BB1201"/>
  <c r="BC1201"/>
  <c r="BA1202"/>
  <c r="BB1202"/>
  <c r="BC1202"/>
  <c r="BA1203"/>
  <c r="BB1203"/>
  <c r="BC1203"/>
  <c r="BA1204"/>
  <c r="BB1204"/>
  <c r="BC1204"/>
  <c r="BA1205"/>
  <c r="BB1205"/>
  <c r="BC1205"/>
  <c r="BA1206"/>
  <c r="BB1206"/>
  <c r="BC1206"/>
  <c r="BA1207"/>
  <c r="BB1207"/>
  <c r="BC1207"/>
  <c r="BA1208"/>
  <c r="BB1208"/>
  <c r="BC1208"/>
  <c r="BA1209"/>
  <c r="BB1209"/>
  <c r="BC1209"/>
  <c r="BA1210"/>
  <c r="BB1210"/>
  <c r="BC1210"/>
  <c r="BA1211"/>
  <c r="BB1211"/>
  <c r="BC1211"/>
  <c r="BA1212"/>
  <c r="BB1212"/>
  <c r="BC1212"/>
  <c r="BA1213"/>
  <c r="BB1213"/>
  <c r="BC1213"/>
  <c r="BA1214"/>
  <c r="BB1214"/>
  <c r="BC1214"/>
  <c r="BA1215"/>
  <c r="BB1215"/>
  <c r="BC1215"/>
  <c r="BA1216"/>
  <c r="BD1216" s="1"/>
  <c r="BB1216"/>
  <c r="BC1216"/>
  <c r="BA1217"/>
  <c r="BD1217" s="1"/>
  <c r="BB1217"/>
  <c r="BC1217"/>
  <c r="BA1218"/>
  <c r="BD1218" s="1"/>
  <c r="BB1218"/>
  <c r="BC1218"/>
  <c r="BA1219"/>
  <c r="BD1219" s="1"/>
  <c r="BB1219"/>
  <c r="BC1219"/>
  <c r="BA1220"/>
  <c r="BB1220"/>
  <c r="BC1220"/>
  <c r="BA1221"/>
  <c r="BB1221"/>
  <c r="BC1221"/>
  <c r="BA1222"/>
  <c r="BB1222"/>
  <c r="BC1222"/>
  <c r="BA1223"/>
  <c r="BB1223"/>
  <c r="BC1223"/>
  <c r="BA1224"/>
  <c r="BB1224"/>
  <c r="BC1224"/>
  <c r="BA1225"/>
  <c r="BB1225"/>
  <c r="BC1225"/>
  <c r="BA1226"/>
  <c r="BB1226"/>
  <c r="BC1226"/>
  <c r="BA1227"/>
  <c r="BB1227"/>
  <c r="BC1227"/>
  <c r="BA1228"/>
  <c r="BB1228"/>
  <c r="BC1228"/>
  <c r="BA1229"/>
  <c r="BB1229"/>
  <c r="BC1229"/>
  <c r="BA1230"/>
  <c r="BB1230"/>
  <c r="BC1230"/>
  <c r="BA1231"/>
  <c r="BB1231"/>
  <c r="BC1231"/>
  <c r="BA1232"/>
  <c r="BB1232"/>
  <c r="BC1232"/>
  <c r="BA1233"/>
  <c r="BB1233"/>
  <c r="BC1233"/>
  <c r="BA1234"/>
  <c r="BB1234"/>
  <c r="BC1234"/>
  <c r="BA1235"/>
  <c r="BB1235"/>
  <c r="BC1235"/>
  <c r="BA1236"/>
  <c r="BB1236"/>
  <c r="BC1236"/>
  <c r="BA1237"/>
  <c r="BB1237"/>
  <c r="BC1237"/>
  <c r="BA1238"/>
  <c r="BB1238"/>
  <c r="BC1238"/>
  <c r="BA1239"/>
  <c r="BB1239"/>
  <c r="BC1239"/>
  <c r="BA1240"/>
  <c r="BB1240"/>
  <c r="BC1240"/>
  <c r="BA1241"/>
  <c r="BB1241"/>
  <c r="BC1241"/>
  <c r="BA1242"/>
  <c r="BB1242"/>
  <c r="BC1242"/>
  <c r="BA1243"/>
  <c r="BB1243"/>
  <c r="BC1243"/>
  <c r="BA1244"/>
  <c r="BB1244"/>
  <c r="BC1244"/>
  <c r="BA1245"/>
  <c r="BB1245"/>
  <c r="BC1245"/>
  <c r="BA1246"/>
  <c r="BB1246"/>
  <c r="BC1246"/>
  <c r="BA1247"/>
  <c r="BB1247"/>
  <c r="BC1247"/>
  <c r="BA1248"/>
  <c r="BB1248"/>
  <c r="BC1248"/>
  <c r="BA1249"/>
  <c r="BD1249" s="1"/>
  <c r="BB1249"/>
  <c r="BC1249"/>
  <c r="BA1250"/>
  <c r="BB1250"/>
  <c r="BC1250"/>
  <c r="BA1251"/>
  <c r="BB1251"/>
  <c r="BC1251"/>
  <c r="BA1252"/>
  <c r="BB1252"/>
  <c r="BC1252"/>
  <c r="BA1253"/>
  <c r="BB1253"/>
  <c r="BC1253"/>
  <c r="BA1254"/>
  <c r="BB1254"/>
  <c r="BC1254"/>
  <c r="BA1255"/>
  <c r="BB1255"/>
  <c r="BC1255"/>
  <c r="BA1256"/>
  <c r="BB1256"/>
  <c r="BC1256"/>
  <c r="BA1257"/>
  <c r="BB1257"/>
  <c r="BC1257"/>
  <c r="BA1258"/>
  <c r="BB1258"/>
  <c r="BC1258"/>
  <c r="BA1259"/>
  <c r="BB1259"/>
  <c r="BC1259"/>
  <c r="BA1260"/>
  <c r="BB1260"/>
  <c r="BC1260"/>
  <c r="BA1261"/>
  <c r="BB1261"/>
  <c r="BC1261"/>
  <c r="BA1262"/>
  <c r="BB1262"/>
  <c r="BC1262"/>
  <c r="BA1263"/>
  <c r="BB1263"/>
  <c r="BC1263"/>
  <c r="BA1264"/>
  <c r="BB1264"/>
  <c r="BC1264"/>
  <c r="BA1265"/>
  <c r="BB1265"/>
  <c r="BC1265"/>
  <c r="BA1266"/>
  <c r="BB1266"/>
  <c r="BC1266"/>
  <c r="BA1267"/>
  <c r="BB1267"/>
  <c r="BC1267"/>
  <c r="BA1268"/>
  <c r="BB1268"/>
  <c r="BC1268"/>
  <c r="BA1269"/>
  <c r="BB1269"/>
  <c r="BC1269"/>
  <c r="BA1270"/>
  <c r="BB1270"/>
  <c r="BC1270"/>
  <c r="BA1271"/>
  <c r="BB1271"/>
  <c r="BC1271"/>
  <c r="BA1272"/>
  <c r="BB1272"/>
  <c r="BC1272"/>
  <c r="BA1273"/>
  <c r="BB1273"/>
  <c r="BC1273"/>
  <c r="BA1274"/>
  <c r="BB1274"/>
  <c r="BC1274"/>
  <c r="BA1275"/>
  <c r="BB1275"/>
  <c r="BC1275"/>
  <c r="BA1276"/>
  <c r="BB1276"/>
  <c r="BC1276"/>
  <c r="BA1277"/>
  <c r="BB1277"/>
  <c r="BC1277"/>
  <c r="BA1278"/>
  <c r="BB1278"/>
  <c r="BC1278"/>
  <c r="BA1279"/>
  <c r="BB1279"/>
  <c r="BC1279"/>
  <c r="BA1280"/>
  <c r="BB1280"/>
  <c r="BC1280"/>
  <c r="BA1281"/>
  <c r="BB1281"/>
  <c r="BC1281"/>
  <c r="BA1282"/>
  <c r="BB1282"/>
  <c r="BC1282"/>
  <c r="BA1283"/>
  <c r="BD1283" s="1"/>
  <c r="BB1283"/>
  <c r="BC1283"/>
  <c r="BA1284"/>
  <c r="BD1284" s="1"/>
  <c r="BB1284"/>
  <c r="BC1284"/>
  <c r="BA1285"/>
  <c r="BD1285" s="1"/>
  <c r="BB1285"/>
  <c r="BC1285"/>
  <c r="BA1286"/>
  <c r="BD1286" s="1"/>
  <c r="BB1286"/>
  <c r="BC1286"/>
  <c r="BA1287"/>
  <c r="BB1287"/>
  <c r="BC1287"/>
  <c r="BA1288"/>
  <c r="BB1288"/>
  <c r="BC1288"/>
  <c r="BA1289"/>
  <c r="BB1289"/>
  <c r="BC1289"/>
  <c r="BA1290"/>
  <c r="BB1290"/>
  <c r="BC1290"/>
  <c r="BA1291"/>
  <c r="BB1291"/>
  <c r="BC1291"/>
  <c r="BA1292"/>
  <c r="BB1292"/>
  <c r="BC1292"/>
  <c r="BA1293"/>
  <c r="BB1293"/>
  <c r="BC1293"/>
  <c r="BA1294"/>
  <c r="BB1294"/>
  <c r="BC1294"/>
  <c r="BA1295"/>
  <c r="BB1295"/>
  <c r="BC1295"/>
  <c r="BA1296"/>
  <c r="BB1296"/>
  <c r="BC1296"/>
  <c r="BA1297"/>
  <c r="BB1297"/>
  <c r="BC1297"/>
  <c r="BA1298"/>
  <c r="BB1298"/>
  <c r="BC1298"/>
  <c r="BA1299"/>
  <c r="BB1299"/>
  <c r="BC1299"/>
  <c r="BA1300"/>
  <c r="BB1300"/>
  <c r="BC1300"/>
  <c r="BA1301"/>
  <c r="BB1301"/>
  <c r="BC1301"/>
  <c r="BA1302"/>
  <c r="BB1302"/>
  <c r="BC1302"/>
  <c r="BA1303"/>
  <c r="BB1303"/>
  <c r="BC1303"/>
  <c r="BA1304"/>
  <c r="BB1304"/>
  <c r="BC1304"/>
  <c r="BA1305"/>
  <c r="BB1305"/>
  <c r="BC1305"/>
  <c r="BA1306"/>
  <c r="BB1306"/>
  <c r="BC1306"/>
  <c r="BA1307"/>
  <c r="BB1307"/>
  <c r="BC1307"/>
  <c r="BA1308"/>
  <c r="BB1308"/>
  <c r="BC1308"/>
  <c r="BA1309"/>
  <c r="BB1309"/>
  <c r="BC1309"/>
  <c r="BA1310"/>
  <c r="BB1310"/>
  <c r="BC1310"/>
  <c r="BA1311"/>
  <c r="BB1311"/>
  <c r="BC1311"/>
  <c r="BA1312"/>
  <c r="BD1312" s="1"/>
  <c r="BB1312"/>
  <c r="BC1312"/>
  <c r="BA1313"/>
  <c r="BB1313"/>
  <c r="BC1313"/>
  <c r="BA1314"/>
  <c r="BB1314"/>
  <c r="BC1314"/>
  <c r="BA1315"/>
  <c r="BB1315"/>
  <c r="BC1315"/>
  <c r="BA1316"/>
  <c r="BB1316"/>
  <c r="BC1316"/>
  <c r="BA1317"/>
  <c r="BB1317"/>
  <c r="BC1317"/>
  <c r="BA1318"/>
  <c r="BB1318"/>
  <c r="BC1318"/>
  <c r="BA1319"/>
  <c r="BB1319"/>
  <c r="BC1319"/>
  <c r="BA1320"/>
  <c r="BB1320"/>
  <c r="BC1320"/>
  <c r="BA1321"/>
  <c r="BB1321"/>
  <c r="BC1321"/>
  <c r="BA1322"/>
  <c r="BB1322"/>
  <c r="BC1322"/>
  <c r="BA1323"/>
  <c r="BB1323"/>
  <c r="BC1323"/>
  <c r="BA1324"/>
  <c r="BB1324"/>
  <c r="BC1324"/>
  <c r="BA1325"/>
  <c r="BB1325"/>
  <c r="BC1325"/>
  <c r="BA1326"/>
  <c r="BB1326"/>
  <c r="BC1326"/>
  <c r="BA1327"/>
  <c r="BB1327"/>
  <c r="BC1327"/>
  <c r="BA1328"/>
  <c r="BB1328"/>
  <c r="BC1328"/>
  <c r="BA1329"/>
  <c r="BB1329"/>
  <c r="BC1329"/>
  <c r="BA1330"/>
  <c r="BB1330"/>
  <c r="BC1330"/>
  <c r="BA1331"/>
  <c r="BB1331"/>
  <c r="BC1331"/>
  <c r="BA1332"/>
  <c r="BB1332"/>
  <c r="BC1332"/>
  <c r="BA1333"/>
  <c r="BB1333"/>
  <c r="BC1333"/>
  <c r="BA1334"/>
  <c r="BB1334"/>
  <c r="BC1334"/>
  <c r="BA1335"/>
  <c r="BB1335"/>
  <c r="BC1335"/>
  <c r="BA1336"/>
  <c r="BB1336"/>
  <c r="BC1336"/>
  <c r="BA1337"/>
  <c r="BB1337"/>
  <c r="BC1337"/>
  <c r="BA1338"/>
  <c r="BB1338"/>
  <c r="BC1338"/>
  <c r="BA1339"/>
  <c r="BB1339"/>
  <c r="BC1339"/>
  <c r="BA1340"/>
  <c r="BB1340"/>
  <c r="BC1340"/>
  <c r="BA1341"/>
  <c r="BB1341"/>
  <c r="BC1341"/>
  <c r="BA1342"/>
  <c r="BB1342"/>
  <c r="BC1342"/>
  <c r="BA1343"/>
  <c r="BB1343"/>
  <c r="BC1343"/>
  <c r="BA1344"/>
  <c r="BB1344"/>
  <c r="BC1344"/>
  <c r="BA1345"/>
  <c r="BB1345"/>
  <c r="BC1345"/>
  <c r="BA1346"/>
  <c r="BB1346"/>
  <c r="BC1346"/>
  <c r="BA1347"/>
  <c r="BB1347"/>
  <c r="BC1347"/>
  <c r="BA1348"/>
  <c r="BD1348" s="1"/>
  <c r="BB1348"/>
  <c r="BC1348"/>
  <c r="BA1349"/>
  <c r="BD1349" s="1"/>
  <c r="BB1349"/>
  <c r="BC1349"/>
  <c r="BA1350"/>
  <c r="BD1350" s="1"/>
  <c r="BB1350"/>
  <c r="BC1350"/>
  <c r="BA1351"/>
  <c r="BB1351"/>
  <c r="BC1351"/>
  <c r="BA1352"/>
  <c r="BB1352"/>
  <c r="BC1352"/>
  <c r="BA1353"/>
  <c r="BB1353"/>
  <c r="BC1353"/>
  <c r="BA1354"/>
  <c r="BB1354"/>
  <c r="BC1354"/>
  <c r="BA1355"/>
  <c r="BB1355"/>
  <c r="BC1355"/>
  <c r="BA1356"/>
  <c r="BB1356"/>
  <c r="BC1356"/>
  <c r="BA1357"/>
  <c r="BB1357"/>
  <c r="BC1357"/>
  <c r="BA1358"/>
  <c r="BB1358"/>
  <c r="BC1358"/>
  <c r="BA1359"/>
  <c r="BB1359"/>
  <c r="BC1359"/>
  <c r="BA1360"/>
  <c r="BB1360"/>
  <c r="BC1360"/>
  <c r="BA1361"/>
  <c r="BB1361"/>
  <c r="BC1361"/>
  <c r="BA1362"/>
  <c r="BB1362"/>
  <c r="BC1362"/>
  <c r="BA1363"/>
  <c r="BB1363"/>
  <c r="BC1363"/>
  <c r="BA1364"/>
  <c r="BB1364"/>
  <c r="BC1364"/>
  <c r="BA1365"/>
  <c r="BB1365"/>
  <c r="BC1365"/>
  <c r="BA1366"/>
  <c r="BB1366"/>
  <c r="BC1366"/>
  <c r="BA1367"/>
  <c r="BB1367"/>
  <c r="BC1367"/>
  <c r="BA1368"/>
  <c r="BB1368"/>
  <c r="BC1368"/>
  <c r="BA1369"/>
  <c r="BB1369"/>
  <c r="BC1369"/>
  <c r="BA1370"/>
  <c r="BB1370"/>
  <c r="BC1370"/>
  <c r="BA1371"/>
  <c r="BB1371"/>
  <c r="BC1371"/>
  <c r="BA1372"/>
  <c r="BB1372"/>
  <c r="BC1372"/>
  <c r="BA1373"/>
  <c r="BB1373"/>
  <c r="BC1373"/>
  <c r="BA1374"/>
  <c r="BB1374"/>
  <c r="BC1374"/>
  <c r="BA1375"/>
  <c r="BB1375"/>
  <c r="BC1375"/>
  <c r="BA1376"/>
  <c r="BB1376"/>
  <c r="BC1376"/>
  <c r="BA1377"/>
  <c r="BB1377"/>
  <c r="BC1377"/>
  <c r="BA1378"/>
  <c r="BB1378"/>
  <c r="BC1378"/>
  <c r="BA1379"/>
  <c r="BB1379"/>
  <c r="BC1379"/>
  <c r="BA1380"/>
  <c r="BB1380"/>
  <c r="BC1380"/>
  <c r="BA1381"/>
  <c r="BB1381"/>
  <c r="BC1381"/>
  <c r="BA1382"/>
  <c r="BB1382"/>
  <c r="BC1382"/>
  <c r="BA1383"/>
  <c r="BB1383"/>
  <c r="BC1383"/>
  <c r="BA1384"/>
  <c r="BB1384"/>
  <c r="BC1384"/>
  <c r="BA1385"/>
  <c r="BB1385"/>
  <c r="BC1385"/>
  <c r="BA1386"/>
  <c r="BB1386"/>
  <c r="BC1386"/>
  <c r="BA1387"/>
  <c r="BB1387"/>
  <c r="BC1387"/>
  <c r="BA1388"/>
  <c r="BB1388"/>
  <c r="BC1388"/>
  <c r="BA1389"/>
  <c r="BB1389"/>
  <c r="BC1389"/>
  <c r="BA1390"/>
  <c r="BB1390"/>
  <c r="BC1390"/>
  <c r="BA1391"/>
  <c r="BB1391"/>
  <c r="BC1391"/>
  <c r="BA1392"/>
  <c r="BB1392"/>
  <c r="BC1392"/>
  <c r="BA1393"/>
  <c r="BB1393"/>
  <c r="BC1393"/>
  <c r="BA1394"/>
  <c r="BB1394"/>
  <c r="BC1394"/>
  <c r="BA1395"/>
  <c r="BB1395"/>
  <c r="BC1395"/>
  <c r="BA1396"/>
  <c r="BB1396"/>
  <c r="BC1396"/>
  <c r="BA1397"/>
  <c r="BB1397"/>
  <c r="BC1397"/>
  <c r="BA1398"/>
  <c r="BB1398"/>
  <c r="BC1398"/>
  <c r="BA1399"/>
  <c r="BB1399"/>
  <c r="BC1399"/>
  <c r="BA1400"/>
  <c r="BB1400"/>
  <c r="BC1400"/>
  <c r="BA1401"/>
  <c r="BB1401"/>
  <c r="BC1401"/>
  <c r="BA1402"/>
  <c r="BB1402"/>
  <c r="BC1402"/>
  <c r="BA1403"/>
  <c r="BB1403"/>
  <c r="BC1403"/>
  <c r="BA1404"/>
  <c r="BB1404"/>
  <c r="BC1404"/>
  <c r="BA1405"/>
  <c r="BB1405"/>
  <c r="BC1405"/>
  <c r="BA1406"/>
  <c r="BB1406"/>
  <c r="BC1406"/>
  <c r="BA1407"/>
  <c r="BB1407"/>
  <c r="BC1407"/>
  <c r="BA1408"/>
  <c r="BB1408"/>
  <c r="BC1408"/>
  <c r="BA1409"/>
  <c r="BB1409"/>
  <c r="BC1409"/>
  <c r="BA1410"/>
  <c r="BB1410"/>
  <c r="BC1410"/>
  <c r="BA1411"/>
  <c r="BB1411"/>
  <c r="BC1411"/>
  <c r="BA1412"/>
  <c r="BB1412"/>
  <c r="BC1412"/>
  <c r="BA1413"/>
  <c r="BB1413"/>
  <c r="BC1413"/>
  <c r="BA1414"/>
  <c r="BD1414" s="1"/>
  <c r="BB1414"/>
  <c r="BC1414"/>
  <c r="BA1415"/>
  <c r="BB1415"/>
  <c r="BC1415"/>
  <c r="BA1416"/>
  <c r="BB1416"/>
  <c r="BC1416"/>
  <c r="BA1417"/>
  <c r="BB1417"/>
  <c r="BC1417"/>
  <c r="BA1418"/>
  <c r="BB1418"/>
  <c r="BC1418"/>
  <c r="BA1419"/>
  <c r="BD1419" s="1"/>
  <c r="BB1419"/>
  <c r="BC1419"/>
  <c r="BA1420"/>
  <c r="BD1420" s="1"/>
  <c r="BB1420"/>
  <c r="BC1420"/>
  <c r="BA1421"/>
  <c r="BB1421"/>
  <c r="BC1421"/>
  <c r="BA1422"/>
  <c r="BD1422" s="1"/>
  <c r="BB1422"/>
  <c r="BC1422"/>
  <c r="BA1423"/>
  <c r="BD1423" s="1"/>
  <c r="BB1423"/>
  <c r="BC1423"/>
  <c r="BA1424"/>
  <c r="BB1424"/>
  <c r="BC1424"/>
  <c r="BA1425"/>
  <c r="BB1425"/>
  <c r="BC1425"/>
  <c r="BA1426"/>
  <c r="BB1426"/>
  <c r="BC1426"/>
  <c r="BA1427"/>
  <c r="BB1427"/>
  <c r="BC1427"/>
  <c r="BA1428"/>
  <c r="BD1428" s="1"/>
  <c r="BB1428"/>
  <c r="BC1428"/>
  <c r="BA1429"/>
  <c r="BB1429"/>
  <c r="BC1429"/>
  <c r="BA1430"/>
  <c r="BD1430" s="1"/>
  <c r="BB1430"/>
  <c r="BC1430"/>
  <c r="BA1431"/>
  <c r="BD1431" s="1"/>
  <c r="BB1431"/>
  <c r="BC1431"/>
  <c r="BA1432"/>
  <c r="BD1432" s="1"/>
  <c r="BB1432"/>
  <c r="BC1432"/>
  <c r="BA1433"/>
  <c r="BD1433" s="1"/>
  <c r="BB1433"/>
  <c r="BC1433"/>
  <c r="BA1434"/>
  <c r="BB1434"/>
  <c r="BC1434"/>
  <c r="BA1435"/>
  <c r="BB1435"/>
  <c r="BC1435"/>
  <c r="BA1436"/>
  <c r="BB1436"/>
  <c r="BC1436"/>
  <c r="BA1437"/>
  <c r="BD1437" s="1"/>
  <c r="BB1437"/>
  <c r="BC1437"/>
  <c r="BA1438"/>
  <c r="BB1438"/>
  <c r="BC1438"/>
  <c r="BA1439"/>
  <c r="BB1439"/>
  <c r="BC1439"/>
  <c r="BA1440"/>
  <c r="BB1440"/>
  <c r="BC1440"/>
  <c r="BA1441"/>
  <c r="BB1441"/>
  <c r="BC1441"/>
  <c r="BA1442"/>
  <c r="BD1442" s="1"/>
  <c r="BB1442"/>
  <c r="BC1442"/>
  <c r="BA1443"/>
  <c r="BB1443"/>
  <c r="BC1443"/>
  <c r="BA1444"/>
  <c r="BB1444"/>
  <c r="BC1444"/>
  <c r="BA1445"/>
  <c r="BD1445" s="1"/>
  <c r="BB1445"/>
  <c r="BC1445"/>
  <c r="BA1446"/>
  <c r="BD1446" s="1"/>
  <c r="BB1446"/>
  <c r="BC1446"/>
  <c r="BA1447"/>
  <c r="BD1447" s="1"/>
  <c r="BB1447"/>
  <c r="BC1447"/>
  <c r="BA1448"/>
  <c r="BD1448" s="1"/>
  <c r="BB1448"/>
  <c r="BC1448"/>
  <c r="BA1449"/>
  <c r="BD1449" s="1"/>
  <c r="BB1449"/>
  <c r="BC1449"/>
  <c r="BA1450"/>
  <c r="BD1450" s="1"/>
  <c r="BB1450"/>
  <c r="BC1450"/>
  <c r="BA1451"/>
  <c r="BB1451"/>
  <c r="BC1451"/>
  <c r="BA1452"/>
  <c r="BB1452"/>
  <c r="BC1452"/>
  <c r="BA1453"/>
  <c r="BB1453"/>
  <c r="BC1453"/>
  <c r="BA1454"/>
  <c r="BD1454" s="1"/>
  <c r="BB1454"/>
  <c r="BC1454"/>
  <c r="BA1455"/>
  <c r="BB1455"/>
  <c r="BC1455"/>
  <c r="BA1456"/>
  <c r="BB1456"/>
  <c r="BC1456"/>
  <c r="BA1457"/>
  <c r="BD1457" s="1"/>
  <c r="BB1457"/>
  <c r="BC1457"/>
  <c r="BA1458"/>
  <c r="BD1458" s="1"/>
  <c r="BB1458"/>
  <c r="BC1458"/>
  <c r="BA1459"/>
  <c r="BD1459" s="1"/>
  <c r="BB1459"/>
  <c r="BC1459"/>
  <c r="BA1460"/>
  <c r="BD1460" s="1"/>
  <c r="BB1460"/>
  <c r="BC1460"/>
  <c r="BA1461"/>
  <c r="BD1461" s="1"/>
  <c r="BB1461"/>
  <c r="BC1461"/>
  <c r="BA1462"/>
  <c r="BB1462"/>
  <c r="BC1462"/>
  <c r="BA1463"/>
  <c r="BB1463"/>
  <c r="BC1463"/>
  <c r="BA1464"/>
  <c r="BB1464"/>
  <c r="BC1464"/>
  <c r="BA1465"/>
  <c r="BD1465" s="1"/>
  <c r="BB1465"/>
  <c r="BC1465"/>
  <c r="BA1466"/>
  <c r="BB1466"/>
  <c r="BC1466"/>
  <c r="BA1467"/>
  <c r="BB1467"/>
  <c r="BC1467"/>
  <c r="BA1468"/>
  <c r="BD1468" s="1"/>
  <c r="BB1468"/>
  <c r="BC1468"/>
  <c r="BA1469"/>
  <c r="BB1469"/>
  <c r="BC1469"/>
  <c r="BA1470"/>
  <c r="BB1470"/>
  <c r="BC1470"/>
  <c r="BA1471"/>
  <c r="BD1471" s="1"/>
  <c r="BB1471"/>
  <c r="BC1471"/>
  <c r="BA1472"/>
  <c r="BB1472"/>
  <c r="BC1472"/>
  <c r="BA1473"/>
  <c r="BB1473"/>
  <c r="BC1473"/>
  <c r="BA1474"/>
  <c r="BB1474"/>
  <c r="BC1474"/>
  <c r="BA1475"/>
  <c r="BB1475"/>
  <c r="BC1475"/>
  <c r="BA1476"/>
  <c r="BB1476"/>
  <c r="BC1476"/>
  <c r="BA1477"/>
  <c r="BD1477" s="1"/>
  <c r="BB1477"/>
  <c r="BC1477"/>
  <c r="BA1478"/>
  <c r="BB1478"/>
  <c r="BC1478"/>
  <c r="BA1479"/>
  <c r="BB1479"/>
  <c r="BC1479"/>
  <c r="BA1480"/>
  <c r="BD1480" s="1"/>
  <c r="BB1480"/>
  <c r="BC1480"/>
  <c r="BA1481"/>
  <c r="BD1481" s="1"/>
  <c r="BB1481"/>
  <c r="BC1481"/>
  <c r="BA1482"/>
  <c r="BD1482" s="1"/>
  <c r="BB1482"/>
  <c r="BC1482"/>
  <c r="BA1483"/>
  <c r="BD1483" s="1"/>
  <c r="BB1483"/>
  <c r="BC1483"/>
  <c r="BA1484"/>
  <c r="BB1484"/>
  <c r="BC1484"/>
  <c r="BA1485"/>
  <c r="BB1485"/>
  <c r="BC1485"/>
  <c r="BA1486"/>
  <c r="BB1486"/>
  <c r="BC1486"/>
  <c r="BA1487"/>
  <c r="BB1487"/>
  <c r="BC1487"/>
  <c r="BA1488"/>
  <c r="BB1488"/>
  <c r="BC1488"/>
  <c r="BA1489"/>
  <c r="BB1489"/>
  <c r="BC1489"/>
  <c r="BA1490"/>
  <c r="BD1490" s="1"/>
  <c r="BB1490"/>
  <c r="BC1490"/>
  <c r="BA1491"/>
  <c r="BB1491"/>
  <c r="BC1491"/>
  <c r="BA1492"/>
  <c r="BB1492"/>
  <c r="BC1492"/>
  <c r="BA1493"/>
  <c r="BB1493"/>
  <c r="BC1493"/>
  <c r="BA1494"/>
  <c r="BB1494"/>
  <c r="BC1494"/>
  <c r="BA1495"/>
  <c r="BB1495"/>
  <c r="BC1495"/>
  <c r="BA1496"/>
  <c r="BB1496"/>
  <c r="BC1496"/>
  <c r="BA1497"/>
  <c r="BB1497"/>
  <c r="BC1497"/>
  <c r="BA1498"/>
  <c r="BB1498"/>
  <c r="BC1498"/>
  <c r="BA1499"/>
  <c r="BD1499" s="1"/>
  <c r="BB1499"/>
  <c r="BC1499"/>
  <c r="BA1500"/>
  <c r="BB1500"/>
  <c r="BC1500"/>
  <c r="BA1501"/>
  <c r="BD1501" s="1"/>
  <c r="BB1501"/>
  <c r="BC1501"/>
  <c r="BA1502"/>
  <c r="BB1502"/>
  <c r="BC1502"/>
  <c r="BA1503"/>
  <c r="BD1503" s="1"/>
  <c r="BB1503"/>
  <c r="BC1503"/>
  <c r="BA1504"/>
  <c r="BB1504"/>
  <c r="BC1504"/>
  <c r="BA1505"/>
  <c r="BD1505" s="1"/>
  <c r="BB1505"/>
  <c r="BC1505"/>
  <c r="BA1506"/>
  <c r="BB1506"/>
  <c r="BC1506"/>
  <c r="BA1507"/>
  <c r="BB1507"/>
  <c r="BC1507"/>
  <c r="BA1508"/>
  <c r="BB1508"/>
  <c r="BC1508"/>
  <c r="BA1509"/>
  <c r="BB1509"/>
  <c r="BC1509"/>
  <c r="BA1510"/>
  <c r="BB1510"/>
  <c r="BC1510"/>
  <c r="BA1511"/>
  <c r="BB1511"/>
  <c r="BC1511"/>
  <c r="BA1512"/>
  <c r="BD1512" s="1"/>
  <c r="BB1512"/>
  <c r="BC1512"/>
  <c r="BA1513"/>
  <c r="BB1513"/>
  <c r="BC1513"/>
  <c r="BA1514"/>
  <c r="BB1514"/>
  <c r="BC1514"/>
  <c r="BA1515"/>
  <c r="BD1515" s="1"/>
  <c r="BB1515"/>
  <c r="BC1515"/>
  <c r="BA1516"/>
  <c r="BB1516"/>
  <c r="BC1516"/>
  <c r="BA1517"/>
  <c r="BB1517"/>
  <c r="BC1517"/>
  <c r="BA1518"/>
  <c r="BB1518"/>
  <c r="BC1518"/>
  <c r="BA1519"/>
  <c r="BD1519" s="1"/>
  <c r="BB1519"/>
  <c r="BC1519"/>
  <c r="BA1520"/>
  <c r="BB1520"/>
  <c r="BC1520"/>
  <c r="BA1521"/>
  <c r="BB1521"/>
  <c r="BC1521"/>
  <c r="BA1522"/>
  <c r="BB1522"/>
  <c r="BC1522"/>
  <c r="BA1523"/>
  <c r="BB1523"/>
  <c r="BC1523"/>
  <c r="BA1524"/>
  <c r="BB1524"/>
  <c r="BC1524"/>
  <c r="BA1525"/>
  <c r="BD1525" s="1"/>
  <c r="BB1525"/>
  <c r="BC1525"/>
  <c r="BA1526"/>
  <c r="BB1526"/>
  <c r="BC1526"/>
  <c r="BA1527"/>
  <c r="BB1527"/>
  <c r="BC1527"/>
  <c r="BA1528"/>
  <c r="BD1528" s="1"/>
  <c r="BB1528"/>
  <c r="BC1528"/>
  <c r="BA1529"/>
  <c r="BB1529"/>
  <c r="BC1529"/>
  <c r="BA1530"/>
  <c r="BB1530"/>
  <c r="BC1530"/>
  <c r="BA1531"/>
  <c r="BD1531" s="1"/>
  <c r="BB1531"/>
  <c r="BC1531"/>
  <c r="BA1532"/>
  <c r="BB1532"/>
  <c r="BC1532"/>
  <c r="BA1533"/>
  <c r="BB1533"/>
  <c r="BC1533"/>
  <c r="BA1534"/>
  <c r="BB1534"/>
  <c r="BC1534"/>
  <c r="BA1535"/>
  <c r="BD1535" s="1"/>
  <c r="BB1535"/>
  <c r="BC1535"/>
  <c r="BA1536"/>
  <c r="BB1536"/>
  <c r="BC1536"/>
  <c r="BA1537"/>
  <c r="BB1537"/>
  <c r="BC1537"/>
  <c r="BA1538"/>
  <c r="BD1538" s="1"/>
  <c r="BB1538"/>
  <c r="BC1538"/>
  <c r="BA1539"/>
  <c r="BB1539"/>
  <c r="BC1539"/>
  <c r="BA1540"/>
  <c r="BB1540"/>
  <c r="BC1540"/>
  <c r="BA1541"/>
  <c r="BB1541"/>
  <c r="BC1541"/>
  <c r="BA1542"/>
  <c r="BD1542" s="1"/>
  <c r="BB1542"/>
  <c r="BC1542"/>
  <c r="BA1543"/>
  <c r="BB1543"/>
  <c r="BC1543"/>
  <c r="BA1544"/>
  <c r="BB1544"/>
  <c r="BC1544"/>
  <c r="BA1545"/>
  <c r="BD1545" s="1"/>
  <c r="BB1545"/>
  <c r="BC1545"/>
  <c r="BA1546"/>
  <c r="BD1546" s="1"/>
  <c r="BB1546"/>
  <c r="BC1546"/>
  <c r="BA1547"/>
  <c r="BD1547" s="1"/>
  <c r="BB1547"/>
  <c r="BC1547"/>
  <c r="BA1548"/>
  <c r="BD1548" s="1"/>
  <c r="BB1548"/>
  <c r="BC1548"/>
  <c r="BA1549"/>
  <c r="BD1549" s="1"/>
  <c r="BB1549"/>
  <c r="BC1549"/>
  <c r="BA1550"/>
  <c r="BD1550" s="1"/>
  <c r="BB1550"/>
  <c r="BC1550"/>
  <c r="BA1551"/>
  <c r="BD1551" s="1"/>
  <c r="BB1551"/>
  <c r="BC1551"/>
  <c r="BA1552"/>
  <c r="BB1552"/>
  <c r="BC1552"/>
  <c r="BA1553"/>
  <c r="BB1553"/>
  <c r="BC1553"/>
  <c r="BA1554"/>
  <c r="BB1554"/>
  <c r="BC1554"/>
  <c r="BA1555"/>
  <c r="BD1555" s="1"/>
  <c r="BB1555"/>
  <c r="BC1555"/>
  <c r="BA1556"/>
  <c r="BB1556"/>
  <c r="BC1556"/>
  <c r="BA1557"/>
  <c r="BB1557"/>
  <c r="BC1557"/>
  <c r="BA1558"/>
  <c r="BD1558" s="1"/>
  <c r="BB1558"/>
  <c r="BC1558"/>
  <c r="BA1559"/>
  <c r="BD1559" s="1"/>
  <c r="BB1559"/>
  <c r="BC1559"/>
  <c r="BA1560"/>
  <c r="BD1560" s="1"/>
  <c r="BB1560"/>
  <c r="BC1560"/>
  <c r="BA1561"/>
  <c r="BD1561" s="1"/>
  <c r="BB1561"/>
  <c r="BC1561"/>
  <c r="BA1562"/>
  <c r="BD1562" s="1"/>
  <c r="BB1562"/>
  <c r="BC1562"/>
  <c r="BA1563"/>
  <c r="BD1563" s="1"/>
  <c r="BB1563"/>
  <c r="BC1563"/>
  <c r="BA1564"/>
  <c r="BD1564" s="1"/>
  <c r="BB1564"/>
  <c r="BC1564"/>
  <c r="BA1565"/>
  <c r="BD1565" s="1"/>
  <c r="BB1565"/>
  <c r="BC1565"/>
  <c r="BA1566"/>
  <c r="BB1566"/>
  <c r="BC1566"/>
  <c r="BA1567"/>
  <c r="BB1567"/>
  <c r="BC1567"/>
  <c r="BA1568"/>
  <c r="BB1568"/>
  <c r="BC1568"/>
  <c r="BA1569"/>
  <c r="BB1569"/>
  <c r="BC1569"/>
  <c r="BA1570"/>
  <c r="BB1570"/>
  <c r="BC1570"/>
  <c r="BA1571"/>
  <c r="BD1571" s="1"/>
  <c r="BB1571"/>
  <c r="BC1571"/>
  <c r="BA1572"/>
  <c r="BD1572" s="1"/>
  <c r="BB1572"/>
  <c r="BC1572"/>
  <c r="BA1573"/>
  <c r="BD1573" s="1"/>
  <c r="BB1573"/>
  <c r="BC1573"/>
  <c r="BA1574"/>
  <c r="BB1574"/>
  <c r="BC1574"/>
  <c r="BA1575"/>
  <c r="BB1575"/>
  <c r="BC1575"/>
  <c r="BA1576"/>
  <c r="BB1576"/>
  <c r="BC1576"/>
  <c r="BA1577"/>
  <c r="BB1577"/>
  <c r="BC1577"/>
  <c r="BA1578"/>
  <c r="BB1578"/>
  <c r="BC1578"/>
  <c r="BA1579"/>
  <c r="BB1579"/>
  <c r="BC1579"/>
  <c r="BA1580"/>
  <c r="BB1580"/>
  <c r="BC1580"/>
  <c r="BA1581"/>
  <c r="BB1581"/>
  <c r="BC1581"/>
  <c r="BA1582"/>
  <c r="BB1582"/>
  <c r="BC1582"/>
  <c r="BA1583"/>
  <c r="BB1583"/>
  <c r="BC1583"/>
  <c r="BA1584"/>
  <c r="BB1584"/>
  <c r="BC1584"/>
  <c r="BA1585"/>
  <c r="BB1585"/>
  <c r="BC1585"/>
  <c r="BA1586"/>
  <c r="BB1586"/>
  <c r="BC1586"/>
  <c r="BA1587"/>
  <c r="BB1587"/>
  <c r="BC1587"/>
  <c r="BA1588"/>
  <c r="BB1588"/>
  <c r="BC1588"/>
  <c r="BA1589"/>
  <c r="BB1589"/>
  <c r="BC1589"/>
  <c r="BA1590"/>
  <c r="BB1590"/>
  <c r="BC1590"/>
  <c r="BA1591"/>
  <c r="BB1591"/>
  <c r="BC1591"/>
  <c r="BA1592"/>
  <c r="BB1592"/>
  <c r="BC1592"/>
  <c r="BA1593"/>
  <c r="BB1593"/>
  <c r="BC1593"/>
  <c r="BA1594"/>
  <c r="BB1594"/>
  <c r="BC1594"/>
  <c r="BA1595"/>
  <c r="BB1595"/>
  <c r="BC1595"/>
  <c r="BA1596"/>
  <c r="BB1596"/>
  <c r="BC1596"/>
  <c r="BA1597"/>
  <c r="BB1597"/>
  <c r="BC1597"/>
  <c r="BA1598"/>
  <c r="BB1598"/>
  <c r="BC1598"/>
  <c r="BA1599"/>
  <c r="BB1599"/>
  <c r="BC1599"/>
  <c r="BA1600"/>
  <c r="BB1600"/>
  <c r="BC1600"/>
  <c r="BA1601"/>
  <c r="BB1601"/>
  <c r="BC1601"/>
  <c r="BA1602"/>
  <c r="BB1602"/>
  <c r="BC1602"/>
  <c r="BA1603"/>
  <c r="BB1603"/>
  <c r="BC1603"/>
  <c r="BA1604"/>
  <c r="BB1604"/>
  <c r="BC1604"/>
  <c r="BA1605"/>
  <c r="BB1605"/>
  <c r="BC1605"/>
  <c r="BA1606"/>
  <c r="BB1606"/>
  <c r="BC1606"/>
  <c r="BA1607"/>
  <c r="BB1607"/>
  <c r="BC1607"/>
  <c r="BA1608"/>
  <c r="BB1608"/>
  <c r="BC1608"/>
  <c r="BA1609"/>
  <c r="BB1609"/>
  <c r="BC1609"/>
  <c r="BA1610"/>
  <c r="BB1610"/>
  <c r="BC1610"/>
  <c r="BA1611"/>
  <c r="BB1611"/>
  <c r="BC1611"/>
  <c r="BA1612"/>
  <c r="BB1612"/>
  <c r="BC1612"/>
  <c r="BA1613"/>
  <c r="BB1613"/>
  <c r="BC1613"/>
  <c r="BA1614"/>
  <c r="BB1614"/>
  <c r="BC1614"/>
  <c r="BA1615"/>
  <c r="BB1615"/>
  <c r="BC1615"/>
  <c r="BA1616"/>
  <c r="BB1616"/>
  <c r="BC1616"/>
  <c r="BA1617"/>
  <c r="BB1617"/>
  <c r="BC1617"/>
  <c r="BA1618"/>
  <c r="BB1618"/>
  <c r="BC1618"/>
  <c r="BA1619"/>
  <c r="BB1619"/>
  <c r="BC1619"/>
  <c r="BA1620"/>
  <c r="BB1620"/>
  <c r="BC1620"/>
  <c r="BA1621"/>
  <c r="BB1621"/>
  <c r="BC1621"/>
  <c r="BA1622"/>
  <c r="BB1622"/>
  <c r="BC1622"/>
  <c r="BA1623"/>
  <c r="BB1623"/>
  <c r="BC1623"/>
  <c r="BA1624"/>
  <c r="BB1624"/>
  <c r="BC1624"/>
  <c r="BA1625"/>
  <c r="BB1625"/>
  <c r="BC1625"/>
  <c r="BA1626"/>
  <c r="BB1626"/>
  <c r="BC1626"/>
  <c r="BA1627"/>
  <c r="BB1627"/>
  <c r="BC1627"/>
  <c r="BA1628"/>
  <c r="BB1628"/>
  <c r="BC1628"/>
  <c r="BA1629"/>
  <c r="BB1629"/>
  <c r="BC1629"/>
  <c r="BA1630"/>
  <c r="BB1630"/>
  <c r="BC1630"/>
  <c r="BA1631"/>
  <c r="BB1631"/>
  <c r="BC1631"/>
  <c r="BA1632"/>
  <c r="BB1632"/>
  <c r="BC1632"/>
  <c r="BA1633"/>
  <c r="BB1633"/>
  <c r="BC1633"/>
  <c r="BA1634"/>
  <c r="BB1634"/>
  <c r="BC1634"/>
  <c r="BA1635"/>
  <c r="BB1635"/>
  <c r="BC1635"/>
  <c r="BA1636"/>
  <c r="BB1636"/>
  <c r="BC1636"/>
  <c r="BA1637"/>
  <c r="BB1637"/>
  <c r="BC1637"/>
  <c r="BA1638"/>
  <c r="BB1638"/>
  <c r="BC1638"/>
  <c r="BA1639"/>
  <c r="BB1639"/>
  <c r="BC1639"/>
  <c r="BA1640"/>
  <c r="BB1640"/>
  <c r="BC1640"/>
  <c r="BA1641"/>
  <c r="BB1641"/>
  <c r="BC1641"/>
  <c r="BA1642"/>
  <c r="BB1642"/>
  <c r="BC1642"/>
  <c r="BA1643"/>
  <c r="BB1643"/>
  <c r="BC1643"/>
  <c r="BA1644"/>
  <c r="BB1644"/>
  <c r="BC1644"/>
  <c r="BA1645"/>
  <c r="BB1645"/>
  <c r="BC1645"/>
  <c r="BA1646"/>
  <c r="BB1646"/>
  <c r="BC1646"/>
  <c r="BA1647"/>
  <c r="BB1647"/>
  <c r="BC1647"/>
  <c r="BA1648"/>
  <c r="BB1648"/>
  <c r="BC1648"/>
  <c r="BA1649"/>
  <c r="BB1649"/>
  <c r="BC1649"/>
  <c r="BA1650"/>
  <c r="BB1650"/>
  <c r="BC1650"/>
  <c r="BA1651"/>
  <c r="BB1651"/>
  <c r="BC1651"/>
  <c r="BA1652"/>
  <c r="BB1652"/>
  <c r="BC1652"/>
  <c r="BA1653"/>
  <c r="BB1653"/>
  <c r="BC1653"/>
  <c r="BA1654"/>
  <c r="BB1654"/>
  <c r="BC1654"/>
  <c r="BA1655"/>
  <c r="BB1655"/>
  <c r="BC1655"/>
  <c r="BA1656"/>
  <c r="BB1656"/>
  <c r="BC1656"/>
  <c r="BA1657"/>
  <c r="BB1657"/>
  <c r="BC1657"/>
  <c r="BA1658"/>
  <c r="BB1658"/>
  <c r="BC1658"/>
  <c r="BA1659"/>
  <c r="BB1659"/>
  <c r="BC1659"/>
  <c r="BA1660"/>
  <c r="BB1660"/>
  <c r="BC1660"/>
  <c r="BA1661"/>
  <c r="BB1661"/>
  <c r="BC1661"/>
  <c r="BA1662"/>
  <c r="BB1662"/>
  <c r="BC1662"/>
  <c r="BA1663"/>
  <c r="BB1663"/>
  <c r="BC1663"/>
  <c r="BA1664"/>
  <c r="BB1664"/>
  <c r="BC1664"/>
  <c r="BA1665"/>
  <c r="BB1665"/>
  <c r="BC1665"/>
  <c r="BA1666"/>
  <c r="BB1666"/>
  <c r="BC1666"/>
  <c r="BA1667"/>
  <c r="BB1667"/>
  <c r="BC1667"/>
  <c r="BA1668"/>
  <c r="BB1668"/>
  <c r="BC1668"/>
  <c r="BA1669"/>
  <c r="BB1669"/>
  <c r="BC1669"/>
  <c r="BA1670"/>
  <c r="BB1670"/>
  <c r="BC1670"/>
  <c r="BA1671"/>
  <c r="BB1671"/>
  <c r="BC1671"/>
  <c r="BA1672"/>
  <c r="BB1672"/>
  <c r="BC1672"/>
  <c r="BA1673"/>
  <c r="BB1673"/>
  <c r="BC1673"/>
  <c r="BA1674"/>
  <c r="BB1674"/>
  <c r="BC1674"/>
  <c r="BA1675"/>
  <c r="BB1675"/>
  <c r="BC1675"/>
  <c r="BA1676"/>
  <c r="BB1676"/>
  <c r="BC1676"/>
  <c r="BA1677"/>
  <c r="BB1677"/>
  <c r="BC1677"/>
  <c r="BA1678"/>
  <c r="BB1678"/>
  <c r="BC1678"/>
  <c r="BA1679"/>
  <c r="BB1679"/>
  <c r="BC1679"/>
  <c r="BA1680"/>
  <c r="BB1680"/>
  <c r="BC1680"/>
  <c r="BA1681"/>
  <c r="BB1681"/>
  <c r="BC1681"/>
  <c r="BA1682"/>
  <c r="BB1682"/>
  <c r="BC1682"/>
  <c r="BA1683"/>
  <c r="BB1683"/>
  <c r="BC1683"/>
  <c r="BA1684"/>
  <c r="BB1684"/>
  <c r="BC1684"/>
  <c r="BA1685"/>
  <c r="BB1685"/>
  <c r="BC1685"/>
  <c r="BA1686"/>
  <c r="BB1686"/>
  <c r="BC1686"/>
  <c r="BA1687"/>
  <c r="BB1687"/>
  <c r="BC1687"/>
  <c r="BA1688"/>
  <c r="BB1688"/>
  <c r="BC1688"/>
  <c r="BA1689"/>
  <c r="BB1689"/>
  <c r="BC1689"/>
  <c r="BA1690"/>
  <c r="BB1690"/>
  <c r="BC1690"/>
  <c r="BA1691"/>
  <c r="BB1691"/>
  <c r="BC1691"/>
  <c r="BA1692"/>
  <c r="BB1692"/>
  <c r="BC1692"/>
  <c r="BA1693"/>
  <c r="BB1693"/>
  <c r="BC1693"/>
  <c r="BA1694"/>
  <c r="BB1694"/>
  <c r="BC1694"/>
  <c r="BA1695"/>
  <c r="BB1695"/>
  <c r="BC1695"/>
  <c r="BA1696"/>
  <c r="BB1696"/>
  <c r="BC1696"/>
  <c r="BA1697"/>
  <c r="BB1697"/>
  <c r="BC1697"/>
  <c r="BA1698"/>
  <c r="BB1698"/>
  <c r="BC1698"/>
  <c r="BA1699"/>
  <c r="BB1699"/>
  <c r="BC1699"/>
  <c r="BA1700"/>
  <c r="BB1700"/>
  <c r="BC1700"/>
  <c r="BA1701"/>
  <c r="BB1701"/>
  <c r="BC1701"/>
  <c r="BA1702"/>
  <c r="BB1702"/>
  <c r="BC1702"/>
  <c r="BA1703"/>
  <c r="BB1703"/>
  <c r="BC1703"/>
  <c r="BA1704"/>
  <c r="BB1704"/>
  <c r="BC1704"/>
  <c r="BA1705"/>
  <c r="BB1705"/>
  <c r="BC1705"/>
  <c r="BA1706"/>
  <c r="BB1706"/>
  <c r="BC1706"/>
  <c r="BA1707"/>
  <c r="BB1707"/>
  <c r="BC1707"/>
  <c r="BA1708"/>
  <c r="BB1708"/>
  <c r="BC1708"/>
  <c r="BA1709"/>
  <c r="BB1709"/>
  <c r="BC1709"/>
  <c r="BA1710"/>
  <c r="BB1710"/>
  <c r="BC1710"/>
  <c r="BA1711"/>
  <c r="BB1711"/>
  <c r="BC1711"/>
  <c r="BA1712"/>
  <c r="BB1712"/>
  <c r="BC1712"/>
  <c r="BA1713"/>
  <c r="BB1713"/>
  <c r="BC1713"/>
  <c r="BA1714"/>
  <c r="BB1714"/>
  <c r="BC1714"/>
  <c r="BA1715"/>
  <c r="BB1715"/>
  <c r="BC1715"/>
  <c r="BA1716"/>
  <c r="BB1716"/>
  <c r="BC1716"/>
  <c r="BA1717"/>
  <c r="BB1717"/>
  <c r="BC1717"/>
  <c r="BA1718"/>
  <c r="BB1718"/>
  <c r="BC1718"/>
  <c r="BA1719"/>
  <c r="BB1719"/>
  <c r="BC1719"/>
  <c r="BA1720"/>
  <c r="BB1720"/>
  <c r="BC1720"/>
  <c r="BA1721"/>
  <c r="BB1721"/>
  <c r="BC1721"/>
  <c r="BA1722"/>
  <c r="BB1722"/>
  <c r="BC1722"/>
  <c r="BA1723"/>
  <c r="BB1723"/>
  <c r="BC1723"/>
  <c r="BA1724"/>
  <c r="BB1724"/>
  <c r="BC1724"/>
  <c r="BA1725"/>
  <c r="BB1725"/>
  <c r="BC1725"/>
  <c r="BA1726"/>
  <c r="BB1726"/>
  <c r="BC1726"/>
  <c r="BA1727"/>
  <c r="BB1727"/>
  <c r="BC1727"/>
  <c r="BA1728"/>
  <c r="BB1728"/>
  <c r="BC1728"/>
  <c r="BA1729"/>
  <c r="BB1729"/>
  <c r="BC1729"/>
  <c r="BA1730"/>
  <c r="BB1730"/>
  <c r="BC1730"/>
  <c r="BA1731"/>
  <c r="BB1731"/>
  <c r="BC1731"/>
  <c r="BA1732"/>
  <c r="BB1732"/>
  <c r="BC1732"/>
  <c r="BA1733"/>
  <c r="BB1733"/>
  <c r="BC1733"/>
  <c r="BA1734"/>
  <c r="BB1734"/>
  <c r="BC1734"/>
  <c r="BA1735"/>
  <c r="BB1735"/>
  <c r="BC1735"/>
  <c r="BA1736"/>
  <c r="BB1736"/>
  <c r="BC1736"/>
  <c r="BA1737"/>
  <c r="BB1737"/>
  <c r="BC1737"/>
  <c r="BA1738"/>
  <c r="BB1738"/>
  <c r="BC1738"/>
  <c r="BA1739"/>
  <c r="BB1739"/>
  <c r="BC1739"/>
  <c r="BA1740"/>
  <c r="BB1740"/>
  <c r="BC1740"/>
  <c r="BA1741"/>
  <c r="BB1741"/>
  <c r="BC1741"/>
  <c r="BA1742"/>
  <c r="BB1742"/>
  <c r="BC1742"/>
  <c r="BA1743"/>
  <c r="BB1743"/>
  <c r="BC1743"/>
  <c r="BA1744"/>
  <c r="BB1744"/>
  <c r="BC1744"/>
  <c r="BA1745"/>
  <c r="BB1745"/>
  <c r="BC1745"/>
  <c r="BA1746"/>
  <c r="BB1746"/>
  <c r="BC1746"/>
  <c r="BA1747"/>
  <c r="BB1747"/>
  <c r="BC1747"/>
  <c r="BA1748"/>
  <c r="BB1748"/>
  <c r="BC1748"/>
  <c r="BA1749"/>
  <c r="BB1749"/>
  <c r="BC1749"/>
  <c r="BA1750"/>
  <c r="BB1750"/>
  <c r="BC1750"/>
  <c r="BA1751"/>
  <c r="BB1751"/>
  <c r="BC1751"/>
  <c r="BA1752"/>
  <c r="BB1752"/>
  <c r="BC1752"/>
  <c r="BA1753"/>
  <c r="BB1753"/>
  <c r="BC1753"/>
  <c r="BA1754"/>
  <c r="BB1754"/>
  <c r="BC1754"/>
  <c r="BA1755"/>
  <c r="BB1755"/>
  <c r="BC1755"/>
  <c r="BA1756"/>
  <c r="BB1756"/>
  <c r="BC1756"/>
  <c r="BA1757"/>
  <c r="BB1757"/>
  <c r="BC1757"/>
  <c r="BA1758"/>
  <c r="BB1758"/>
  <c r="BC1758"/>
  <c r="BA1759"/>
  <c r="BB1759"/>
  <c r="BC1759"/>
  <c r="BA1760"/>
  <c r="BB1760"/>
  <c r="BC1760"/>
  <c r="BA1761"/>
  <c r="BB1761"/>
  <c r="BC1761"/>
  <c r="BA1762"/>
  <c r="BB1762"/>
  <c r="BC1762"/>
  <c r="BA1763"/>
  <c r="BB1763"/>
  <c r="BC1763"/>
  <c r="BA1764"/>
  <c r="BB1764"/>
  <c r="BC1764"/>
  <c r="BA1765"/>
  <c r="BB1765"/>
  <c r="BC1765"/>
  <c r="BA1766"/>
  <c r="BB1766"/>
  <c r="BC1766"/>
  <c r="BA1767"/>
  <c r="BB1767"/>
  <c r="BC1767"/>
  <c r="BA1768"/>
  <c r="BB1768"/>
  <c r="BC1768"/>
  <c r="BA1769"/>
  <c r="BB1769"/>
  <c r="BC1769"/>
  <c r="BA1770"/>
  <c r="BB1770"/>
  <c r="BC1770"/>
  <c r="BA1771"/>
  <c r="BB1771"/>
  <c r="BC1771"/>
  <c r="BA1772"/>
  <c r="BB1772"/>
  <c r="BC1772"/>
  <c r="BA1773"/>
  <c r="BB1773"/>
  <c r="BC1773"/>
  <c r="BA1774"/>
  <c r="BB1774"/>
  <c r="BC1774"/>
  <c r="BA1775"/>
  <c r="BB1775"/>
  <c r="BC1775"/>
  <c r="BA1776"/>
  <c r="BB1776"/>
  <c r="BC1776"/>
  <c r="BA1777"/>
  <c r="BB1777"/>
  <c r="BC1777"/>
  <c r="BA1778"/>
  <c r="BB1778"/>
  <c r="BC1778"/>
  <c r="BA1779"/>
  <c r="BB1779"/>
  <c r="BC1779"/>
  <c r="BA1780"/>
  <c r="BB1780"/>
  <c r="BC1780"/>
  <c r="BA1781"/>
  <c r="BB1781"/>
  <c r="BC1781"/>
  <c r="BA1782"/>
  <c r="BB1782"/>
  <c r="BC1782"/>
  <c r="BA1783"/>
  <c r="BB1783"/>
  <c r="BC1783"/>
  <c r="BA1784"/>
  <c r="BB1784"/>
  <c r="BC1784"/>
  <c r="BA1785"/>
  <c r="BB1785"/>
  <c r="BC1785"/>
  <c r="BA1786"/>
  <c r="BB1786"/>
  <c r="BC1786"/>
  <c r="BA1787"/>
  <c r="BB1787"/>
  <c r="BC1787"/>
  <c r="BA1788"/>
  <c r="BB1788"/>
  <c r="BC1788"/>
  <c r="BA1789"/>
  <c r="BB1789"/>
  <c r="BC1789"/>
  <c r="BA1790"/>
  <c r="BB1790"/>
  <c r="BC1790"/>
  <c r="BA1791"/>
  <c r="BB1791"/>
  <c r="BC1791"/>
  <c r="BA1792"/>
  <c r="BB1792"/>
  <c r="BC1792"/>
  <c r="BA1793"/>
  <c r="BB1793"/>
  <c r="BC1793"/>
  <c r="BA1794"/>
  <c r="BB1794"/>
  <c r="BC1794"/>
  <c r="BA1795"/>
  <c r="BB1795"/>
  <c r="BC1795"/>
  <c r="BA1796"/>
  <c r="BB1796"/>
  <c r="BC1796"/>
  <c r="BA1797"/>
  <c r="BB1797"/>
  <c r="BC1797"/>
  <c r="BA1798"/>
  <c r="BB1798"/>
  <c r="BC1798"/>
  <c r="BA1799"/>
  <c r="BB1799"/>
  <c r="BC1799"/>
  <c r="BA1800"/>
  <c r="BB1800"/>
  <c r="BC1800"/>
  <c r="BA1801"/>
  <c r="BB1801"/>
  <c r="BC1801"/>
  <c r="BA1802"/>
  <c r="BB1802"/>
  <c r="BC1802"/>
  <c r="BA1803"/>
  <c r="BB1803"/>
  <c r="BC1803"/>
  <c r="BA1804"/>
  <c r="BB1804"/>
  <c r="BC1804"/>
  <c r="BA1805"/>
  <c r="BB1805"/>
  <c r="BC1805"/>
  <c r="BA1806"/>
  <c r="BB1806"/>
  <c r="BC1806"/>
  <c r="BA1807"/>
  <c r="BB1807"/>
  <c r="BC1807"/>
  <c r="BA1808"/>
  <c r="BB1808"/>
  <c r="BC1808"/>
  <c r="BA1809"/>
  <c r="BB1809"/>
  <c r="BC1809"/>
  <c r="BA1810"/>
  <c r="BB1810"/>
  <c r="BC1810"/>
  <c r="BA1811"/>
  <c r="BB1811"/>
  <c r="BC1811"/>
  <c r="BA1812"/>
  <c r="BB1812"/>
  <c r="BC1812"/>
  <c r="BA1813"/>
  <c r="BB1813"/>
  <c r="BC1813"/>
  <c r="BA1814"/>
  <c r="BB1814"/>
  <c r="BC1814"/>
  <c r="BA1815"/>
  <c r="BB1815"/>
  <c r="BC1815"/>
  <c r="BA1816"/>
  <c r="BB1816"/>
  <c r="BC1816"/>
  <c r="BA1817"/>
  <c r="BB1817"/>
  <c r="BC1817"/>
  <c r="BA1818"/>
  <c r="BB1818"/>
  <c r="BC1818"/>
  <c r="BA1819"/>
  <c r="BB1819"/>
  <c r="BC1819"/>
  <c r="BA1820"/>
  <c r="BB1820"/>
  <c r="BC1820"/>
  <c r="BA1821"/>
  <c r="BB1821"/>
  <c r="BC1821"/>
  <c r="BA1822"/>
  <c r="BB1822"/>
  <c r="BC1822"/>
  <c r="BA1823"/>
  <c r="BB1823"/>
  <c r="BC1823"/>
  <c r="BA1824"/>
  <c r="BB1824"/>
  <c r="BC1824"/>
  <c r="BA1825"/>
  <c r="BB1825"/>
  <c r="BC1825"/>
  <c r="BA1826"/>
  <c r="BB1826"/>
  <c r="BC1826"/>
  <c r="BA1827"/>
  <c r="BB1827"/>
  <c r="BC1827"/>
  <c r="BA1828"/>
  <c r="BB1828"/>
  <c r="BC1828"/>
  <c r="BA1829"/>
  <c r="BB1829"/>
  <c r="BC1829"/>
  <c r="BA1830"/>
  <c r="BB1830"/>
  <c r="BC1830"/>
  <c r="BA1831"/>
  <c r="BB1831"/>
  <c r="BC1831"/>
  <c r="BA1832"/>
  <c r="BB1832"/>
  <c r="BC1832"/>
  <c r="BA1833"/>
  <c r="BB1833"/>
  <c r="BC1833"/>
  <c r="BA1834"/>
  <c r="BB1834"/>
  <c r="BC1834"/>
  <c r="BA1835"/>
  <c r="BB1835"/>
  <c r="BC1835"/>
  <c r="BA1836"/>
  <c r="BB1836"/>
  <c r="BC1836"/>
  <c r="BA1837"/>
  <c r="BB1837"/>
  <c r="BC1837"/>
  <c r="BA1838"/>
  <c r="BB1838"/>
  <c r="BC1838"/>
  <c r="BA1839"/>
  <c r="BB1839"/>
  <c r="BC1839"/>
  <c r="BA1840"/>
  <c r="BB1840"/>
  <c r="BC1840"/>
  <c r="BA1841"/>
  <c r="BB1841"/>
  <c r="BC1841"/>
  <c r="BA1842"/>
  <c r="BB1842"/>
  <c r="BC1842"/>
  <c r="BA1843"/>
  <c r="BB1843"/>
  <c r="BC1843"/>
  <c r="BA1844"/>
  <c r="BB1844"/>
  <c r="BC1844"/>
  <c r="BA1845"/>
  <c r="BB1845"/>
  <c r="BC1845"/>
  <c r="BA1846"/>
  <c r="BB1846"/>
  <c r="BC1846"/>
  <c r="BA1847"/>
  <c r="BB1847"/>
  <c r="BC1847"/>
  <c r="BA1848"/>
  <c r="BB1848"/>
  <c r="BC1848"/>
  <c r="BA1849"/>
  <c r="BB1849"/>
  <c r="BC1849"/>
  <c r="BA1850"/>
  <c r="BB1850"/>
  <c r="BC1850"/>
  <c r="BA1851"/>
  <c r="BB1851"/>
  <c r="BC1851"/>
  <c r="BA1852"/>
  <c r="BB1852"/>
  <c r="BC1852"/>
  <c r="BA1853"/>
  <c r="BB1853"/>
  <c r="BC1853"/>
  <c r="BA1854"/>
  <c r="BB1854"/>
  <c r="BC1854"/>
  <c r="BA1855"/>
  <c r="BB1855"/>
  <c r="BC1855"/>
  <c r="BA1856"/>
  <c r="BB1856"/>
  <c r="BC1856"/>
  <c r="BA1857"/>
  <c r="BB1857"/>
  <c r="BC1857"/>
  <c r="BA1858"/>
  <c r="BB1858"/>
  <c r="BC1858"/>
  <c r="BA1859"/>
  <c r="BB1859"/>
  <c r="BC1859"/>
  <c r="BA1860"/>
  <c r="BB1860"/>
  <c r="BC1860"/>
  <c r="BA1861"/>
  <c r="BB1861"/>
  <c r="BC1861"/>
  <c r="BA1862"/>
  <c r="BB1862"/>
  <c r="BC1862"/>
  <c r="BA1863"/>
  <c r="BB1863"/>
  <c r="BC1863"/>
  <c r="BA1864"/>
  <c r="BB1864"/>
  <c r="BC1864"/>
  <c r="BA1865"/>
  <c r="BB1865"/>
  <c r="BC1865"/>
  <c r="BA1866"/>
  <c r="BB1866"/>
  <c r="BC1866"/>
  <c r="BA1867"/>
  <c r="BB1867"/>
  <c r="BC1867"/>
  <c r="BA1868"/>
  <c r="BB1868"/>
  <c r="BC1868"/>
  <c r="BA1869"/>
  <c r="BB1869"/>
  <c r="BC1869"/>
  <c r="BA1870"/>
  <c r="BB1870"/>
  <c r="BC1870"/>
  <c r="BA1871"/>
  <c r="BB1871"/>
  <c r="BC1871"/>
  <c r="BA1872"/>
  <c r="BB1872"/>
  <c r="BC1872"/>
  <c r="BA1873"/>
  <c r="BB1873"/>
  <c r="BC1873"/>
  <c r="BA1874"/>
  <c r="BB1874"/>
  <c r="BC1874"/>
  <c r="BA1875"/>
  <c r="BB1875"/>
  <c r="BC1875"/>
  <c r="BA1876"/>
  <c r="BB1876"/>
  <c r="BC1876"/>
  <c r="BA1877"/>
  <c r="BB1877"/>
  <c r="BC1877"/>
  <c r="BA1878"/>
  <c r="BB1878"/>
  <c r="BC1878"/>
  <c r="BA1879"/>
  <c r="BB1879"/>
  <c r="BC1879"/>
  <c r="BA1880"/>
  <c r="BB1880"/>
  <c r="BC1880"/>
  <c r="BA1881"/>
  <c r="BB1881"/>
  <c r="BC1881"/>
  <c r="BA1882"/>
  <c r="BB1882"/>
  <c r="BC1882"/>
  <c r="BA1883"/>
  <c r="BB1883"/>
  <c r="BC1883"/>
  <c r="BA1884"/>
  <c r="BB1884"/>
  <c r="BC1884"/>
  <c r="BA1885"/>
  <c r="BB1885"/>
  <c r="BC1885"/>
  <c r="BA1886"/>
  <c r="BB1886"/>
  <c r="BC1886"/>
  <c r="BA1887"/>
  <c r="BB1887"/>
  <c r="BC1887"/>
  <c r="BA1888"/>
  <c r="BB1888"/>
  <c r="BC1888"/>
  <c r="BA1889"/>
  <c r="BB1889"/>
  <c r="BC1889"/>
  <c r="BA1890"/>
  <c r="BB1890"/>
  <c r="BC1890"/>
  <c r="BA1891"/>
  <c r="BB1891"/>
  <c r="BC1891"/>
  <c r="BA1892"/>
  <c r="BB1892"/>
  <c r="BC1892"/>
  <c r="BA1893"/>
  <c r="BB1893"/>
  <c r="BC1893"/>
  <c r="BA1894"/>
  <c r="BB1894"/>
  <c r="BC1894"/>
  <c r="BA1895"/>
  <c r="BB1895"/>
  <c r="BC1895"/>
  <c r="BA1896"/>
  <c r="BB1896"/>
  <c r="BC1896"/>
  <c r="BA1897"/>
  <c r="BB1897"/>
  <c r="BC1897"/>
  <c r="BA1898"/>
  <c r="BB1898"/>
  <c r="BC1898"/>
  <c r="BA1899"/>
  <c r="BB1899"/>
  <c r="BC1899"/>
  <c r="BA1900"/>
  <c r="BB1900"/>
  <c r="BC1900"/>
  <c r="BA1901"/>
  <c r="BB1901"/>
  <c r="BC1901"/>
  <c r="BA1902"/>
  <c r="BB1902"/>
  <c r="BC1902"/>
  <c r="BA1903"/>
  <c r="BB1903"/>
  <c r="BC1903"/>
  <c r="BA1904"/>
  <c r="BB1904"/>
  <c r="BC1904"/>
  <c r="BA1905"/>
  <c r="BB1905"/>
  <c r="BC1905"/>
  <c r="BA1906"/>
  <c r="BB1906"/>
  <c r="BC1906"/>
  <c r="BA1907"/>
  <c r="BB1907"/>
  <c r="BC1907"/>
  <c r="BA1908"/>
  <c r="BB1908"/>
  <c r="BC1908"/>
  <c r="BA1909"/>
  <c r="BB1909"/>
  <c r="BC1909"/>
  <c r="BA1910"/>
  <c r="BB1910"/>
  <c r="BC1910"/>
  <c r="BA1911"/>
  <c r="BB1911"/>
  <c r="BC1911"/>
  <c r="BA1912"/>
  <c r="BB1912"/>
  <c r="BC1912"/>
  <c r="BA1913"/>
  <c r="BB1913"/>
  <c r="BC1913"/>
  <c r="BA1914"/>
  <c r="BB1914"/>
  <c r="BC1914"/>
  <c r="BA1915"/>
  <c r="BB1915"/>
  <c r="BC1915"/>
  <c r="BA1916"/>
  <c r="BB1916"/>
  <c r="BC1916"/>
  <c r="BA1917"/>
  <c r="BB1917"/>
  <c r="BC1917"/>
  <c r="BA1918"/>
  <c r="BB1918"/>
  <c r="BC1918"/>
  <c r="BA1919"/>
  <c r="BB1919"/>
  <c r="BC1919"/>
  <c r="BA1920"/>
  <c r="BB1920"/>
  <c r="BC1920"/>
  <c r="BA1921"/>
  <c r="BB1921"/>
  <c r="BC1921"/>
  <c r="BA1922"/>
  <c r="BB1922"/>
  <c r="BC1922"/>
  <c r="BA1923"/>
  <c r="BB1923"/>
  <c r="BC1923"/>
  <c r="BA1924"/>
  <c r="BB1924"/>
  <c r="BC1924"/>
  <c r="BA1925"/>
  <c r="BB1925"/>
  <c r="BC1925"/>
  <c r="BA1926"/>
  <c r="BB1926"/>
  <c r="BC1926"/>
  <c r="BA1927"/>
  <c r="BB1927"/>
  <c r="BC1927"/>
  <c r="BA1928"/>
  <c r="BB1928"/>
  <c r="BC1928"/>
  <c r="BA1929"/>
  <c r="BB1929"/>
  <c r="BC1929"/>
  <c r="BA1930"/>
  <c r="BB1930"/>
  <c r="BC1930"/>
  <c r="BA1931"/>
  <c r="BB1931"/>
  <c r="BC1931"/>
  <c r="BA1932"/>
  <c r="BB1932"/>
  <c r="BC1932"/>
  <c r="BA1933"/>
  <c r="BB1933"/>
  <c r="BC1933"/>
  <c r="BA1934"/>
  <c r="BB1934"/>
  <c r="BC1934"/>
  <c r="BA1935"/>
  <c r="BB1935"/>
  <c r="BC1935"/>
  <c r="BA1936"/>
  <c r="BB1936"/>
  <c r="BC1936"/>
  <c r="BA1937"/>
  <c r="BB1937"/>
  <c r="BC1937"/>
  <c r="BA1938"/>
  <c r="BB1938"/>
  <c r="BC1938"/>
  <c r="BA1939"/>
  <c r="BB1939"/>
  <c r="BC1939"/>
  <c r="BA1940"/>
  <c r="BB1940"/>
  <c r="BC1940"/>
  <c r="BA1941"/>
  <c r="BB1941"/>
  <c r="BC1941"/>
  <c r="BA1942"/>
  <c r="BB1942"/>
  <c r="BC1942"/>
  <c r="BA1943"/>
  <c r="BB1943"/>
  <c r="BC1943"/>
  <c r="BA1944"/>
  <c r="BB1944"/>
  <c r="BC1944"/>
  <c r="BA1945"/>
  <c r="BB1945"/>
  <c r="BC1945"/>
  <c r="BA1946"/>
  <c r="BB1946"/>
  <c r="BC1946"/>
  <c r="BA1947"/>
  <c r="BB1947"/>
  <c r="BC1947"/>
  <c r="BA1948"/>
  <c r="BB1948"/>
  <c r="BC1948"/>
  <c r="BA1949"/>
  <c r="BB1949"/>
  <c r="BC1949"/>
  <c r="BA1950"/>
  <c r="BB1950"/>
  <c r="BC1950"/>
  <c r="BA1951"/>
  <c r="BB1951"/>
  <c r="BC1951"/>
  <c r="BA1952"/>
  <c r="BB1952"/>
  <c r="BC1952"/>
  <c r="BA1953"/>
  <c r="BB1953"/>
  <c r="BC1953"/>
  <c r="BA1954"/>
  <c r="BB1954"/>
  <c r="BC1954"/>
  <c r="BA1955"/>
  <c r="BB1955"/>
  <c r="BC1955"/>
  <c r="BA1956"/>
  <c r="BB1956"/>
  <c r="BC1956"/>
  <c r="BA1957"/>
  <c r="BB1957"/>
  <c r="BC1957"/>
  <c r="BA1958"/>
  <c r="BB1958"/>
  <c r="BC1958"/>
  <c r="BA1959"/>
  <c r="BB1959"/>
  <c r="BC1959"/>
  <c r="BA1960"/>
  <c r="BB1960"/>
  <c r="BC1960"/>
  <c r="BA1961"/>
  <c r="BB1961"/>
  <c r="BC1961"/>
  <c r="BA1962"/>
  <c r="BB1962"/>
  <c r="BC1962"/>
  <c r="BA1963"/>
  <c r="BB1963"/>
  <c r="BC1963"/>
  <c r="BA1964"/>
  <c r="BB1964"/>
  <c r="BC1964"/>
  <c r="BA1965"/>
  <c r="BB1965"/>
  <c r="BC1965"/>
  <c r="BA1966"/>
  <c r="BB1966"/>
  <c r="BC1966"/>
  <c r="BA1967"/>
  <c r="BB1967"/>
  <c r="BC1967"/>
  <c r="BA1968"/>
  <c r="BB1968"/>
  <c r="BC1968"/>
  <c r="BA1969"/>
  <c r="BB1969"/>
  <c r="BC1969"/>
  <c r="BA1970"/>
  <c r="BB1970"/>
  <c r="BC1970"/>
  <c r="BA1971"/>
  <c r="BB1971"/>
  <c r="BC1971"/>
  <c r="BA1972"/>
  <c r="BB1972"/>
  <c r="BC1972"/>
  <c r="BA1973"/>
  <c r="BB1973"/>
  <c r="BC1973"/>
  <c r="BA1974"/>
  <c r="BB1974"/>
  <c r="BC1974"/>
  <c r="BA1975"/>
  <c r="BB1975"/>
  <c r="BC1975"/>
  <c r="BA1976"/>
  <c r="BB1976"/>
  <c r="BC1976"/>
  <c r="BA1977"/>
  <c r="BB1977"/>
  <c r="BC1977"/>
  <c r="BA1978"/>
  <c r="BB1978"/>
  <c r="BC1978"/>
  <c r="BA1979"/>
  <c r="BB1979"/>
  <c r="BC1979"/>
  <c r="BA1980"/>
  <c r="BB1980"/>
  <c r="BC1980"/>
  <c r="BA1981"/>
  <c r="BB1981"/>
  <c r="BC1981"/>
  <c r="BA1982"/>
  <c r="BB1982"/>
  <c r="BC1982"/>
  <c r="BA1983"/>
  <c r="BB1983"/>
  <c r="BC1983"/>
  <c r="BA1984"/>
  <c r="BB1984"/>
  <c r="BC1984"/>
  <c r="BA1985"/>
  <c r="BB1985"/>
  <c r="BC1985"/>
  <c r="BA1986"/>
  <c r="BB1986"/>
  <c r="BC1986"/>
  <c r="BA1987"/>
  <c r="BB1987"/>
  <c r="BC1987"/>
  <c r="BA1988"/>
  <c r="BB1988"/>
  <c r="BC1988"/>
  <c r="BA1989"/>
  <c r="BB1989"/>
  <c r="BC1989"/>
  <c r="BA1990"/>
  <c r="BB1990"/>
  <c r="BC1990"/>
  <c r="BA1991"/>
  <c r="BB1991"/>
  <c r="BC1991"/>
  <c r="BA1992"/>
  <c r="BB1992"/>
  <c r="BC1992"/>
  <c r="BA1993"/>
  <c r="BB1993"/>
  <c r="BC1993"/>
  <c r="BA1994"/>
  <c r="BB1994"/>
  <c r="BC1994"/>
  <c r="BA1995"/>
  <c r="BB1995"/>
  <c r="BC1995"/>
  <c r="BA1996"/>
  <c r="BB1996"/>
  <c r="BC1996"/>
  <c r="BA1997"/>
  <c r="BB1997"/>
  <c r="BC1997"/>
  <c r="BA1998"/>
  <c r="BB1998"/>
  <c r="BC1998"/>
  <c r="BA1999"/>
  <c r="BB1999"/>
  <c r="BC1999"/>
  <c r="BA2000"/>
  <c r="BB2000"/>
  <c r="BC2000"/>
  <c r="BA2001"/>
  <c r="BB2001"/>
  <c r="BC2001"/>
  <c r="BA2002"/>
  <c r="BB2002"/>
  <c r="BC2002"/>
  <c r="BA2003"/>
  <c r="BB2003"/>
  <c r="BC2003"/>
  <c r="BA2004"/>
  <c r="BB2004"/>
  <c r="BC2004"/>
  <c r="BA2005"/>
  <c r="BB2005"/>
  <c r="BC2005"/>
  <c r="BA2006"/>
  <c r="BB2006"/>
  <c r="BC2006"/>
  <c r="BA2007"/>
  <c r="BB2007"/>
  <c r="BC2007"/>
  <c r="BA2008"/>
  <c r="BB2008"/>
  <c r="BC2008"/>
  <c r="BA2009"/>
  <c r="BB2009"/>
  <c r="BC2009"/>
  <c r="BA2010"/>
  <c r="BB2010"/>
  <c r="BC2010"/>
  <c r="BA2011"/>
  <c r="BB2011"/>
  <c r="BC2011"/>
  <c r="BA2012"/>
  <c r="BB2012"/>
  <c r="BC2012"/>
  <c r="BA2013"/>
  <c r="BB2013"/>
  <c r="BC2013"/>
  <c r="BA2014"/>
  <c r="BB2014"/>
  <c r="BC2014"/>
  <c r="BA2015"/>
  <c r="BB2015"/>
  <c r="BC2015"/>
  <c r="BA2016"/>
  <c r="BB2016"/>
  <c r="BC2016"/>
  <c r="BA2017"/>
  <c r="BB2017"/>
  <c r="BC2017"/>
  <c r="BA2018"/>
  <c r="BB2018"/>
  <c r="BC2018"/>
  <c r="BA2019"/>
  <c r="BB2019"/>
  <c r="BC2019"/>
  <c r="BA2020"/>
  <c r="BB2020"/>
  <c r="BC2020"/>
  <c r="BA2021"/>
  <c r="BB2021"/>
  <c r="BC2021"/>
  <c r="BA2022"/>
  <c r="BB2022"/>
  <c r="BC2022"/>
  <c r="BA2023"/>
  <c r="BB2023"/>
  <c r="BC2023"/>
  <c r="BA2024"/>
  <c r="BB2024"/>
  <c r="BC2024"/>
  <c r="BA2025"/>
  <c r="BB2025"/>
  <c r="BC2025"/>
  <c r="BA2026"/>
  <c r="BB2026"/>
  <c r="BC2026"/>
  <c r="BA2027"/>
  <c r="BB2027"/>
  <c r="BC2027"/>
  <c r="BA2028"/>
  <c r="BB2028"/>
  <c r="BC2028"/>
  <c r="BA2029"/>
  <c r="BB2029"/>
  <c r="BC2029"/>
  <c r="BA2030"/>
  <c r="BB2030"/>
  <c r="BC2030"/>
  <c r="BA2031"/>
  <c r="BB2031"/>
  <c r="BC2031"/>
  <c r="BA2032"/>
  <c r="BB2032"/>
  <c r="BC2032"/>
  <c r="BA2033"/>
  <c r="BB2033"/>
  <c r="BC2033"/>
  <c r="BA2034"/>
  <c r="BB2034"/>
  <c r="BC2034"/>
  <c r="BA2035"/>
  <c r="BB2035"/>
  <c r="BC2035"/>
  <c r="BA2036"/>
  <c r="BB2036"/>
  <c r="BC2036"/>
  <c r="BA2037"/>
  <c r="BB2037"/>
  <c r="BC2037"/>
  <c r="BA2038"/>
  <c r="BB2038"/>
  <c r="BC2038"/>
  <c r="BA2039"/>
  <c r="BB2039"/>
  <c r="BC2039"/>
  <c r="BA2040"/>
  <c r="BB2040"/>
  <c r="BC2040"/>
  <c r="BA2041"/>
  <c r="BB2041"/>
  <c r="BC2041"/>
  <c r="BA2042"/>
  <c r="BB2042"/>
  <c r="BC2042"/>
  <c r="BA2043"/>
  <c r="BB2043"/>
  <c r="BC2043"/>
  <c r="BA2044"/>
  <c r="BB2044"/>
  <c r="BC2044"/>
  <c r="BA2045"/>
  <c r="BB2045"/>
  <c r="BC2045"/>
  <c r="BA2046"/>
  <c r="BB2046"/>
  <c r="BC2046"/>
  <c r="BA2047"/>
  <c r="BB2047"/>
  <c r="BC2047"/>
  <c r="BA2048"/>
  <c r="BB2048"/>
  <c r="BC2048"/>
  <c r="BA2049"/>
  <c r="BB2049"/>
  <c r="BC2049"/>
  <c r="BA2050"/>
  <c r="BB2050"/>
  <c r="BC2050"/>
  <c r="BA2051"/>
  <c r="BB2051"/>
  <c r="BC2051"/>
  <c r="BA2052"/>
  <c r="BB2052"/>
  <c r="BC2052"/>
  <c r="BA2053"/>
  <c r="BB2053"/>
  <c r="BC2053"/>
  <c r="BA2054"/>
  <c r="BB2054"/>
  <c r="BC2054"/>
  <c r="BA2055"/>
  <c r="BB2055"/>
  <c r="BC2055"/>
  <c r="BA2056"/>
  <c r="BB2056"/>
  <c r="BC2056"/>
  <c r="BA2057"/>
  <c r="BB2057"/>
  <c r="BC2057"/>
  <c r="BA2058"/>
  <c r="BB2058"/>
  <c r="BC2058"/>
  <c r="BA2059"/>
  <c r="BB2059"/>
  <c r="BC2059"/>
  <c r="BA2060"/>
  <c r="BB2060"/>
  <c r="BC2060"/>
  <c r="BA2061"/>
  <c r="BB2061"/>
  <c r="BC2061"/>
  <c r="BA2062"/>
  <c r="BB2062"/>
  <c r="BC2062"/>
  <c r="BA2063"/>
  <c r="BB2063"/>
  <c r="BC2063"/>
  <c r="BA2064"/>
  <c r="BB2064"/>
  <c r="BC2064"/>
  <c r="BA2065"/>
  <c r="BB2065"/>
  <c r="BC2065"/>
  <c r="BA2066"/>
  <c r="BB2066"/>
  <c r="BC2066"/>
  <c r="BA2067"/>
  <c r="BB2067"/>
  <c r="BC2067"/>
  <c r="BA2068"/>
  <c r="BB2068"/>
  <c r="BC2068"/>
  <c r="BA2069"/>
  <c r="BB2069"/>
  <c r="BC2069"/>
  <c r="BA2070"/>
  <c r="BB2070"/>
  <c r="BC2070"/>
  <c r="BA2071"/>
  <c r="BB2071"/>
  <c r="BC2071"/>
  <c r="BA2072"/>
  <c r="BB2072"/>
  <c r="BC2072"/>
  <c r="BA2073"/>
  <c r="BB2073"/>
  <c r="BC2073"/>
  <c r="BA2074"/>
  <c r="BB2074"/>
  <c r="BC2074"/>
  <c r="BA2075"/>
  <c r="BB2075"/>
  <c r="BC2075"/>
  <c r="BA2076"/>
  <c r="BB2076"/>
  <c r="BC2076"/>
  <c r="BA2077"/>
  <c r="BB2077"/>
  <c r="BC2077"/>
  <c r="BA2078"/>
  <c r="BB2078"/>
  <c r="BC2078"/>
  <c r="BA2079"/>
  <c r="BB2079"/>
  <c r="BC2079"/>
  <c r="BA2080"/>
  <c r="BB2080"/>
  <c r="BC2080"/>
  <c r="BA2081"/>
  <c r="BB2081"/>
  <c r="BC2081"/>
  <c r="BA2082"/>
  <c r="BB2082"/>
  <c r="BC2082"/>
  <c r="BA2083"/>
  <c r="BB2083"/>
  <c r="BC2083"/>
  <c r="BA2084"/>
  <c r="BB2084"/>
  <c r="BC2084"/>
  <c r="BA2085"/>
  <c r="BB2085"/>
  <c r="BC2085"/>
  <c r="BA2086"/>
  <c r="BB2086"/>
  <c r="BC2086"/>
  <c r="BA2087"/>
  <c r="BB2087"/>
  <c r="BC2087"/>
  <c r="BA2088"/>
  <c r="BB2088"/>
  <c r="BC2088"/>
  <c r="BA2089"/>
  <c r="BB2089"/>
  <c r="BC2089"/>
  <c r="BA2090"/>
  <c r="BB2090"/>
  <c r="BC2090"/>
  <c r="BA2091"/>
  <c r="BB2091"/>
  <c r="BC2091"/>
  <c r="BA2092"/>
  <c r="BB2092"/>
  <c r="BC2092"/>
  <c r="BA2093"/>
  <c r="BB2093"/>
  <c r="BC2093"/>
  <c r="BA2094"/>
  <c r="BB2094"/>
  <c r="BC2094"/>
  <c r="BA2095"/>
  <c r="BB2095"/>
  <c r="BC2095"/>
  <c r="BA2096"/>
  <c r="BB2096"/>
  <c r="BC2096"/>
  <c r="BA2097"/>
  <c r="BB2097"/>
  <c r="BC2097"/>
  <c r="BA2098"/>
  <c r="BB2098"/>
  <c r="BC2098"/>
  <c r="BA2099"/>
  <c r="BB2099"/>
  <c r="BC2099"/>
  <c r="BA2100"/>
  <c r="BB2100"/>
  <c r="BC2100"/>
  <c r="BA2101"/>
  <c r="BB2101"/>
  <c r="BC2101"/>
  <c r="BA2102"/>
  <c r="BB2102"/>
  <c r="BC2102"/>
  <c r="BA2103"/>
  <c r="BB2103"/>
  <c r="BC2103"/>
  <c r="BA2104"/>
  <c r="BB2104"/>
  <c r="BC2104"/>
  <c r="BA2105"/>
  <c r="BB2105"/>
  <c r="BC2105"/>
  <c r="BA2106"/>
  <c r="BB2106"/>
  <c r="BC2106"/>
  <c r="BA2107"/>
  <c r="BB2107"/>
  <c r="BC2107"/>
  <c r="BA2108"/>
  <c r="BB2108"/>
  <c r="BC2108"/>
  <c r="BA2109"/>
  <c r="BB2109"/>
  <c r="BC2109"/>
  <c r="BA2110"/>
  <c r="BB2110"/>
  <c r="BC2110"/>
  <c r="BA2111"/>
  <c r="BB2111"/>
  <c r="BC2111"/>
  <c r="BA2112"/>
  <c r="BB2112"/>
  <c r="BC2112"/>
  <c r="BA2113"/>
  <c r="BB2113"/>
  <c r="BC2113"/>
  <c r="BA2114"/>
  <c r="BB2114"/>
  <c r="BC2114"/>
  <c r="BA2115"/>
  <c r="BB2115"/>
  <c r="BC2115"/>
  <c r="BA2116"/>
  <c r="BB2116"/>
  <c r="BC2116"/>
  <c r="BA2117"/>
  <c r="BB2117"/>
  <c r="BC2117"/>
  <c r="BA2118"/>
  <c r="BB2118"/>
  <c r="BC2118"/>
  <c r="BA2119"/>
  <c r="BB2119"/>
  <c r="BC2119"/>
  <c r="BA2120"/>
  <c r="BB2120"/>
  <c r="BC2120"/>
  <c r="BA2121"/>
  <c r="BB2121"/>
  <c r="BC2121"/>
  <c r="BA2122"/>
  <c r="BB2122"/>
  <c r="BC2122"/>
  <c r="BA2123"/>
  <c r="BB2123"/>
  <c r="BC2123"/>
  <c r="BA2124"/>
  <c r="BB2124"/>
  <c r="BC2124"/>
  <c r="BA2125"/>
  <c r="BB2125"/>
  <c r="BC2125"/>
  <c r="BA2126"/>
  <c r="BB2126"/>
  <c r="BC2126"/>
  <c r="BA2127"/>
  <c r="BB2127"/>
  <c r="BC2127"/>
  <c r="BA2128"/>
  <c r="BB2128"/>
  <c r="BC2128"/>
  <c r="BA2129"/>
  <c r="BB2129"/>
  <c r="BC2129"/>
  <c r="BA2130"/>
  <c r="BB2130"/>
  <c r="BC2130"/>
  <c r="BA2131"/>
  <c r="BB2131"/>
  <c r="BC2131"/>
  <c r="BA2132"/>
  <c r="BB2132"/>
  <c r="BC2132"/>
  <c r="BA2133"/>
  <c r="BB2133"/>
  <c r="BC2133"/>
  <c r="BA2134"/>
  <c r="BB2134"/>
  <c r="BC2134"/>
  <c r="BA2135"/>
  <c r="BB2135"/>
  <c r="BC2135"/>
  <c r="BA2136"/>
  <c r="BB2136"/>
  <c r="BC2136"/>
  <c r="BA2137"/>
  <c r="BB2137"/>
  <c r="BC2137"/>
  <c r="BA2138"/>
  <c r="BB2138"/>
  <c r="BC2138"/>
  <c r="BA2139"/>
  <c r="BB2139"/>
  <c r="BC2139"/>
  <c r="BA2140"/>
  <c r="BB2140"/>
  <c r="BC2140"/>
  <c r="BA2141"/>
  <c r="BB2141"/>
  <c r="BC2141"/>
  <c r="BA2142"/>
  <c r="BB2142"/>
  <c r="BC2142"/>
  <c r="BA2143"/>
  <c r="BB2143"/>
  <c r="BC2143"/>
  <c r="BA2144"/>
  <c r="BB2144"/>
  <c r="BC2144"/>
  <c r="BA2145"/>
  <c r="BB2145"/>
  <c r="BC2145"/>
  <c r="BA2146"/>
  <c r="BB2146"/>
  <c r="BC2146"/>
  <c r="BA2147"/>
  <c r="BB2147"/>
  <c r="BC2147"/>
  <c r="BA2148"/>
  <c r="BB2148"/>
  <c r="BC2148"/>
  <c r="BA2149"/>
  <c r="BB2149"/>
  <c r="BC2149"/>
  <c r="BA2150"/>
  <c r="BB2150"/>
  <c r="BC2150"/>
  <c r="BA2151"/>
  <c r="BB2151"/>
  <c r="BC2151"/>
  <c r="BA2152"/>
  <c r="BB2152"/>
  <c r="BC2152"/>
  <c r="BA2153"/>
  <c r="BB2153"/>
  <c r="BC2153"/>
  <c r="BA2154"/>
  <c r="BB2154"/>
  <c r="BC2154"/>
  <c r="BA2155"/>
  <c r="BB2155"/>
  <c r="BC2155"/>
  <c r="BA2156"/>
  <c r="BB2156"/>
  <c r="BC2156"/>
  <c r="BA2157"/>
  <c r="BB2157"/>
  <c r="BC2157"/>
  <c r="BA2158"/>
  <c r="BB2158"/>
  <c r="BC2158"/>
  <c r="BA2159"/>
  <c r="BB2159"/>
  <c r="BC2159"/>
  <c r="BA2160"/>
  <c r="BB2160"/>
  <c r="BC2160"/>
  <c r="BA2161"/>
  <c r="BB2161"/>
  <c r="BC2161"/>
  <c r="BA2162"/>
  <c r="BB2162"/>
  <c r="BC2162"/>
  <c r="BA2163"/>
  <c r="BB2163"/>
  <c r="BC2163"/>
  <c r="BA2164"/>
  <c r="BB2164"/>
  <c r="BC2164"/>
  <c r="BA2165"/>
  <c r="BB2165"/>
  <c r="BC2165"/>
  <c r="BA2166"/>
  <c r="BB2166"/>
  <c r="BC2166"/>
  <c r="BA2167"/>
  <c r="BB2167"/>
  <c r="BC2167"/>
  <c r="BA2168"/>
  <c r="BB2168"/>
  <c r="BC2168"/>
  <c r="BA2169"/>
  <c r="BB2169"/>
  <c r="BC2169"/>
  <c r="BA2170"/>
  <c r="BB2170"/>
  <c r="BC2170"/>
  <c r="BA2171"/>
  <c r="BB2171"/>
  <c r="BC2171"/>
  <c r="BA2172"/>
  <c r="BB2172"/>
  <c r="BC2172"/>
  <c r="BA2173"/>
  <c r="BB2173"/>
  <c r="BC2173"/>
  <c r="BA2174"/>
  <c r="BB2174"/>
  <c r="BC2174"/>
  <c r="BA2175"/>
  <c r="BB2175"/>
  <c r="BC2175"/>
  <c r="BA2176"/>
  <c r="BB2176"/>
  <c r="BC2176"/>
  <c r="BA2177"/>
  <c r="BB2177"/>
  <c r="BC2177"/>
  <c r="BA2178"/>
  <c r="BB2178"/>
  <c r="BC2178"/>
  <c r="BA2179"/>
  <c r="BB2179"/>
  <c r="BC2179"/>
  <c r="BA2180"/>
  <c r="BB2180"/>
  <c r="BC2180"/>
  <c r="BA2181"/>
  <c r="BB2181"/>
  <c r="BC2181"/>
  <c r="BA2182"/>
  <c r="BB2182"/>
  <c r="BC2182"/>
  <c r="BA2183"/>
  <c r="BB2183"/>
  <c r="BC2183"/>
  <c r="BA2184"/>
  <c r="BB2184"/>
  <c r="BC2184"/>
  <c r="BA2185"/>
  <c r="BB2185"/>
  <c r="BC2185"/>
  <c r="BA2186"/>
  <c r="BB2186"/>
  <c r="BC2186"/>
  <c r="BA2187"/>
  <c r="BB2187"/>
  <c r="BC2187"/>
  <c r="BA2188"/>
  <c r="BB2188"/>
  <c r="BC2188"/>
  <c r="BA2189"/>
  <c r="BB2189"/>
  <c r="BC2189"/>
  <c r="BA2190"/>
  <c r="BB2190"/>
  <c r="BC2190"/>
  <c r="BA2191"/>
  <c r="BB2191"/>
  <c r="BC2191"/>
  <c r="BA2192"/>
  <c r="BB2192"/>
  <c r="BC2192"/>
  <c r="BA2193"/>
  <c r="BB2193"/>
  <c r="BC2193"/>
  <c r="BA2194"/>
  <c r="BB2194"/>
  <c r="BC2194"/>
  <c r="BA2195"/>
  <c r="BB2195"/>
  <c r="BC2195"/>
  <c r="BA2196"/>
  <c r="BB2196"/>
  <c r="BC2196"/>
  <c r="BA2197"/>
  <c r="BB2197"/>
  <c r="BC2197"/>
  <c r="BA2198"/>
  <c r="BB2198"/>
  <c r="BC2198"/>
  <c r="BA2199"/>
  <c r="BB2199"/>
  <c r="BC2199"/>
  <c r="BA2200"/>
  <c r="BB2200"/>
  <c r="BC2200"/>
  <c r="BA2201"/>
  <c r="BB2201"/>
  <c r="BC2201"/>
  <c r="BA2202"/>
  <c r="BB2202"/>
  <c r="BC2202"/>
  <c r="BA2203"/>
  <c r="BB2203"/>
  <c r="BC2203"/>
  <c r="BA2204"/>
  <c r="BB2204"/>
  <c r="BC2204"/>
  <c r="BA2205"/>
  <c r="BB2205"/>
  <c r="BC2205"/>
  <c r="BA2206"/>
  <c r="BB2206"/>
  <c r="BC2206"/>
  <c r="BA2207"/>
  <c r="BB2207"/>
  <c r="BC2207"/>
  <c r="BA2208"/>
  <c r="BB2208"/>
  <c r="BC2208"/>
  <c r="BA2209"/>
  <c r="BB2209"/>
  <c r="BC2209"/>
  <c r="BA2210"/>
  <c r="BB2210"/>
  <c r="BC2210"/>
  <c r="BA2211"/>
  <c r="BB2211"/>
  <c r="BC2211"/>
  <c r="BA2212"/>
  <c r="BB2212"/>
  <c r="BC2212"/>
  <c r="BA2213"/>
  <c r="BB2213"/>
  <c r="BC2213"/>
  <c r="BA2214"/>
  <c r="BB2214"/>
  <c r="BC2214"/>
  <c r="BA2215"/>
  <c r="BB2215"/>
  <c r="BC2215"/>
  <c r="BA2216"/>
  <c r="BB2216"/>
  <c r="BC2216"/>
  <c r="BA2217"/>
  <c r="BB2217"/>
  <c r="BC2217"/>
  <c r="BA2218"/>
  <c r="BB2218"/>
  <c r="BC2218"/>
  <c r="BA2219"/>
  <c r="BB2219"/>
  <c r="BC2219"/>
  <c r="BA2220"/>
  <c r="BB2220"/>
  <c r="BC2220"/>
  <c r="BA2221"/>
  <c r="BB2221"/>
  <c r="BC2221"/>
  <c r="BA2222"/>
  <c r="BB2222"/>
  <c r="BC2222"/>
  <c r="BA2223"/>
  <c r="BB2223"/>
  <c r="BC2223"/>
  <c r="BA2224"/>
  <c r="BB2224"/>
  <c r="BC2224"/>
  <c r="BA2225"/>
  <c r="BB2225"/>
  <c r="BC2225"/>
  <c r="BA2226"/>
  <c r="BB2226"/>
  <c r="BC2226"/>
  <c r="BA2227"/>
  <c r="BB2227"/>
  <c r="BC2227"/>
  <c r="BA2228"/>
  <c r="BB2228"/>
  <c r="BC2228"/>
  <c r="BA2229"/>
  <c r="BB2229"/>
  <c r="BC2229"/>
  <c r="BA2230"/>
  <c r="BB2230"/>
  <c r="BC2230"/>
  <c r="BA2231"/>
  <c r="BB2231"/>
  <c r="BC2231"/>
  <c r="BA2232"/>
  <c r="BB2232"/>
  <c r="BC2232"/>
  <c r="BA2233"/>
  <c r="BB2233"/>
  <c r="BC2233"/>
  <c r="BA2234"/>
  <c r="BB2234"/>
  <c r="BC2234"/>
  <c r="BA2235"/>
  <c r="BB2235"/>
  <c r="BC2235"/>
  <c r="BA2236"/>
  <c r="BB2236"/>
  <c r="BC2236"/>
  <c r="BA2237"/>
  <c r="BB2237"/>
  <c r="BC2237"/>
  <c r="BA2238"/>
  <c r="BB2238"/>
  <c r="BC2238"/>
  <c r="BA2239"/>
  <c r="BB2239"/>
  <c r="BC2239"/>
  <c r="BA2240"/>
  <c r="BB2240"/>
  <c r="BC2240"/>
  <c r="BA2241"/>
  <c r="BB2241"/>
  <c r="BC2241"/>
  <c r="BA2242"/>
  <c r="BB2242"/>
  <c r="BC2242"/>
  <c r="BA2243"/>
  <c r="BB2243"/>
  <c r="BC2243"/>
  <c r="BA2244"/>
  <c r="BB2244"/>
  <c r="BC2244"/>
  <c r="BA2245"/>
  <c r="BB2245"/>
  <c r="BC2245"/>
  <c r="BA2246"/>
  <c r="BB2246"/>
  <c r="BC2246"/>
  <c r="BA2247"/>
  <c r="BB2247"/>
  <c r="BC2247"/>
  <c r="BA2248"/>
  <c r="BB2248"/>
  <c r="BC2248"/>
  <c r="BA2249"/>
  <c r="BB2249"/>
  <c r="BC2249"/>
  <c r="BA2250"/>
  <c r="BB2250"/>
  <c r="BC2250"/>
  <c r="BA2251"/>
  <c r="BB2251"/>
  <c r="BC2251"/>
  <c r="BA2252"/>
  <c r="BB2252"/>
  <c r="BC2252"/>
  <c r="BA2253"/>
  <c r="BB2253"/>
  <c r="BC2253"/>
  <c r="BA2254"/>
  <c r="BB2254"/>
  <c r="BC2254"/>
  <c r="BA2255"/>
  <c r="BB2255"/>
  <c r="BC2255"/>
  <c r="BA2256"/>
  <c r="BB2256"/>
  <c r="BC2256"/>
  <c r="BA2257"/>
  <c r="BB2257"/>
  <c r="BC2257"/>
  <c r="BA2258"/>
  <c r="BB2258"/>
  <c r="BC2258"/>
  <c r="BA2259"/>
  <c r="BB2259"/>
  <c r="BC2259"/>
  <c r="BA2260"/>
  <c r="BB2260"/>
  <c r="BC2260"/>
  <c r="BA2261"/>
  <c r="BB2261"/>
  <c r="BC2261"/>
  <c r="BA2262"/>
  <c r="BB2262"/>
  <c r="BC2262"/>
  <c r="BA2263"/>
  <c r="BB2263"/>
  <c r="BC2263"/>
  <c r="BA2264"/>
  <c r="BB2264"/>
  <c r="BC2264"/>
  <c r="BA2265"/>
  <c r="BB2265"/>
  <c r="BC2265"/>
  <c r="BA2266"/>
  <c r="BB2266"/>
  <c r="BC2266"/>
  <c r="BA2267"/>
  <c r="BB2267"/>
  <c r="BC2267"/>
  <c r="BA2268"/>
  <c r="BB2268"/>
  <c r="BC2268"/>
  <c r="BA2269"/>
  <c r="BB2269"/>
  <c r="BC2269"/>
  <c r="BA2270"/>
  <c r="BB2270"/>
  <c r="BC2270"/>
  <c r="BA2271"/>
  <c r="BB2271"/>
  <c r="BC2271"/>
  <c r="BA2272"/>
  <c r="BB2272"/>
  <c r="BC2272"/>
  <c r="BA2273"/>
  <c r="BB2273"/>
  <c r="BC2273"/>
  <c r="BA2274"/>
  <c r="BB2274"/>
  <c r="BC2274"/>
  <c r="BA2275"/>
  <c r="BB2275"/>
  <c r="BC2275"/>
  <c r="BA2276"/>
  <c r="BB2276"/>
  <c r="BC2276"/>
  <c r="BA2277"/>
  <c r="BB2277"/>
  <c r="BC2277"/>
  <c r="BA2278"/>
  <c r="BB2278"/>
  <c r="BC2278"/>
  <c r="BA2279"/>
  <c r="BB2279"/>
  <c r="BC2279"/>
  <c r="BA2280"/>
  <c r="BB2280"/>
  <c r="BC2280"/>
  <c r="BA2281"/>
  <c r="BB2281"/>
  <c r="BC2281"/>
  <c r="BA2282"/>
  <c r="BB2282"/>
  <c r="BC2282"/>
  <c r="BA2283"/>
  <c r="BB2283"/>
  <c r="BC2283"/>
  <c r="BA2284"/>
  <c r="BB2284"/>
  <c r="BC2284"/>
  <c r="BA2285"/>
  <c r="BB2285"/>
  <c r="BC2285"/>
  <c r="BA2286"/>
  <c r="BB2286"/>
  <c r="BC2286"/>
  <c r="BA2287"/>
  <c r="BB2287"/>
  <c r="BC2287"/>
  <c r="BA2288"/>
  <c r="BB2288"/>
  <c r="BC2288"/>
  <c r="BA2289"/>
  <c r="BB2289"/>
  <c r="BC2289"/>
  <c r="BA2290"/>
  <c r="BB2290"/>
  <c r="BC2290"/>
  <c r="BA2291"/>
  <c r="BB2291"/>
  <c r="BC2291"/>
  <c r="BA2292"/>
  <c r="BB2292"/>
  <c r="BC2292"/>
  <c r="BA2293"/>
  <c r="BB2293"/>
  <c r="BC2293"/>
  <c r="BA2294"/>
  <c r="BB2294"/>
  <c r="BC2294"/>
  <c r="BA2295"/>
  <c r="BB2295"/>
  <c r="BC2295"/>
  <c r="BA2296"/>
  <c r="BB2296"/>
  <c r="BC2296"/>
  <c r="BA2297"/>
  <c r="BB2297"/>
  <c r="BC2297"/>
  <c r="BA2298"/>
  <c r="BB2298"/>
  <c r="BC2298"/>
  <c r="BA2299"/>
  <c r="BB2299"/>
  <c r="BC2299"/>
  <c r="BA2300"/>
  <c r="BB2300"/>
  <c r="BC2300"/>
  <c r="BA2301"/>
  <c r="BB2301"/>
  <c r="BC2301"/>
  <c r="BA2302"/>
  <c r="BB2302"/>
  <c r="BC2302"/>
  <c r="BA2303"/>
  <c r="BB2303"/>
  <c r="BC2303"/>
  <c r="BA2304"/>
  <c r="BB2304"/>
  <c r="BC2304"/>
  <c r="BA2305"/>
  <c r="BB2305"/>
  <c r="BC2305"/>
  <c r="BA2306"/>
  <c r="BB2306"/>
  <c r="BC2306"/>
  <c r="BA2307"/>
  <c r="BB2307"/>
  <c r="BC2307"/>
  <c r="BA2308"/>
  <c r="BB2308"/>
  <c r="BC2308"/>
  <c r="BA2309"/>
  <c r="BB2309"/>
  <c r="BC2309"/>
  <c r="BA2310"/>
  <c r="BB2310"/>
  <c r="BC2310"/>
  <c r="BA2311"/>
  <c r="BB2311"/>
  <c r="BC2311"/>
  <c r="BA2312"/>
  <c r="BB2312"/>
  <c r="BC2312"/>
  <c r="BA2313"/>
  <c r="BB2313"/>
  <c r="BC2313"/>
  <c r="BA2314"/>
  <c r="BB2314"/>
  <c r="BC2314"/>
  <c r="BA2315"/>
  <c r="BB2315"/>
  <c r="BC2315"/>
  <c r="BA2316"/>
  <c r="BB2316"/>
  <c r="BC2316"/>
  <c r="BA2317"/>
  <c r="BB2317"/>
  <c r="BC2317"/>
  <c r="BA2318"/>
  <c r="BB2318"/>
  <c r="BC2318"/>
  <c r="BA2319"/>
  <c r="BB2319"/>
  <c r="BC2319"/>
  <c r="BA2320"/>
  <c r="BB2320"/>
  <c r="BC2320"/>
  <c r="BA2321"/>
  <c r="BB2321"/>
  <c r="BC2321"/>
  <c r="BA2322"/>
  <c r="BB2322"/>
  <c r="BC2322"/>
  <c r="BA2323"/>
  <c r="BB2323"/>
  <c r="BC2323"/>
  <c r="BA2324"/>
  <c r="BB2324"/>
  <c r="BC2324"/>
  <c r="BA2325"/>
  <c r="BB2325"/>
  <c r="BC2325"/>
  <c r="BA2326"/>
  <c r="BB2326"/>
  <c r="BC2326"/>
  <c r="BA2327"/>
  <c r="BB2327"/>
  <c r="BC2327"/>
  <c r="BA2328"/>
  <c r="BB2328"/>
  <c r="BC2328"/>
  <c r="BA2329"/>
  <c r="BB2329"/>
  <c r="BC2329"/>
  <c r="BA2330"/>
  <c r="BB2330"/>
  <c r="BC2330"/>
  <c r="BA2331"/>
  <c r="BB2331"/>
  <c r="BC2331"/>
  <c r="BA2332"/>
  <c r="BB2332"/>
  <c r="BC2332"/>
  <c r="BA2333"/>
  <c r="BB2333"/>
  <c r="BC2333"/>
  <c r="BA2334"/>
  <c r="BB2334"/>
  <c r="BC2334"/>
  <c r="BA2335"/>
  <c r="BB2335"/>
  <c r="BC2335"/>
  <c r="BA2336"/>
  <c r="BB2336"/>
  <c r="BC2336"/>
  <c r="BA2337"/>
  <c r="BB2337"/>
  <c r="BC2337"/>
  <c r="BA2338"/>
  <c r="BB2338"/>
  <c r="BC2338"/>
  <c r="BA2339"/>
  <c r="BB2339"/>
  <c r="BC2339"/>
  <c r="BA2340"/>
  <c r="BB2340"/>
  <c r="BC2340"/>
  <c r="BA2341"/>
  <c r="BB2341"/>
  <c r="BC2341"/>
  <c r="BA2342"/>
  <c r="BB2342"/>
  <c r="BC2342"/>
  <c r="BA2343"/>
  <c r="BB2343"/>
  <c r="BC2343"/>
  <c r="BA2344"/>
  <c r="BB2344"/>
  <c r="BC2344"/>
  <c r="BA2345"/>
  <c r="BB2345"/>
  <c r="BC2345"/>
  <c r="BA2346"/>
  <c r="BB2346"/>
  <c r="BC2346"/>
  <c r="BA2347"/>
  <c r="BB2347"/>
  <c r="BC2347"/>
  <c r="BA2348"/>
  <c r="BB2348"/>
  <c r="BC2348"/>
  <c r="BA2349"/>
  <c r="BB2349"/>
  <c r="BC2349"/>
  <c r="BA2350"/>
  <c r="BB2350"/>
  <c r="BC2350"/>
  <c r="BA2351"/>
  <c r="BB2351"/>
  <c r="BC2351"/>
  <c r="BA2352"/>
  <c r="BB2352"/>
  <c r="BC2352"/>
  <c r="BA2353"/>
  <c r="BB2353"/>
  <c r="BC2353"/>
  <c r="BA2354"/>
  <c r="BB2354"/>
  <c r="BC2354"/>
  <c r="BA2355"/>
  <c r="BB2355"/>
  <c r="BC2355"/>
  <c r="BA2356"/>
  <c r="BB2356"/>
  <c r="BC2356"/>
  <c r="BA2357"/>
  <c r="BB2357"/>
  <c r="BC2357"/>
  <c r="BA2358"/>
  <c r="BB2358"/>
  <c r="BC2358"/>
  <c r="BA2359"/>
  <c r="BB2359"/>
  <c r="BC2359"/>
  <c r="BA2360"/>
  <c r="BB2360"/>
  <c r="BC2360"/>
  <c r="BA2361"/>
  <c r="BB2361"/>
  <c r="BC2361"/>
  <c r="BA2362"/>
  <c r="BB2362"/>
  <c r="BC2362"/>
  <c r="BA2363"/>
  <c r="BB2363"/>
  <c r="BC2363"/>
  <c r="BA2364"/>
  <c r="BB2364"/>
  <c r="BC2364"/>
  <c r="BA2365"/>
  <c r="BB2365"/>
  <c r="BC2365"/>
  <c r="BA2366"/>
  <c r="BB2366"/>
  <c r="BC2366"/>
  <c r="BA2367"/>
  <c r="BB2367"/>
  <c r="BC2367"/>
  <c r="BA2368"/>
  <c r="BB2368"/>
  <c r="BC2368"/>
  <c r="BA2369"/>
  <c r="BB2369"/>
  <c r="BC2369"/>
  <c r="BA2370"/>
  <c r="BB2370"/>
  <c r="BC2370"/>
  <c r="BA2371"/>
  <c r="BB2371"/>
  <c r="BC2371"/>
  <c r="BA2372"/>
  <c r="BB2372"/>
  <c r="BC2372"/>
  <c r="BA2373"/>
  <c r="BB2373"/>
  <c r="BC2373"/>
  <c r="BA2374"/>
  <c r="BB2374"/>
  <c r="BC2374"/>
  <c r="BA2375"/>
  <c r="BB2375"/>
  <c r="BC2375"/>
  <c r="BA2376"/>
  <c r="BB2376"/>
  <c r="BC2376"/>
  <c r="BA2377"/>
  <c r="BB2377"/>
  <c r="BC2377"/>
  <c r="BA2378"/>
  <c r="BB2378"/>
  <c r="BC2378"/>
  <c r="BA2379"/>
  <c r="BB2379"/>
  <c r="BC2379"/>
  <c r="BA2380"/>
  <c r="BB2380"/>
  <c r="BC2380"/>
  <c r="BA2381"/>
  <c r="BB2381"/>
  <c r="BC2381"/>
  <c r="BA2382"/>
  <c r="BB2382"/>
  <c r="BC2382"/>
  <c r="BA2383"/>
  <c r="BB2383"/>
  <c r="BC2383"/>
  <c r="BA2384"/>
  <c r="BB2384"/>
  <c r="BC2384"/>
  <c r="BA2385"/>
  <c r="BB2385"/>
  <c r="BC2385"/>
  <c r="BA2386"/>
  <c r="BB2386"/>
  <c r="BC2386"/>
  <c r="BA2387"/>
  <c r="BB2387"/>
  <c r="BC2387"/>
  <c r="BA2388"/>
  <c r="BB2388"/>
  <c r="BC2388"/>
  <c r="BA2389"/>
  <c r="BB2389"/>
  <c r="BC2389"/>
  <c r="BA2390"/>
  <c r="BB2390"/>
  <c r="BC2390"/>
  <c r="BA2391"/>
  <c r="BB2391"/>
  <c r="BC2391"/>
  <c r="BA2392"/>
  <c r="BB2392"/>
  <c r="BC2392"/>
  <c r="BA2393"/>
  <c r="BB2393"/>
  <c r="BC2393"/>
  <c r="BA2394"/>
  <c r="BB2394"/>
  <c r="BC2394"/>
  <c r="BA2395"/>
  <c r="BB2395"/>
  <c r="BC2395"/>
  <c r="BA2396"/>
  <c r="BB2396"/>
  <c r="BC2396"/>
  <c r="BA2397"/>
  <c r="BB2397"/>
  <c r="BC2397"/>
  <c r="BA2398"/>
  <c r="BB2398"/>
  <c r="BC2398"/>
  <c r="BA2399"/>
  <c r="BB2399"/>
  <c r="BC2399"/>
  <c r="BA2400"/>
  <c r="BB2400"/>
  <c r="BC2400"/>
  <c r="BA2401"/>
  <c r="BB2401"/>
  <c r="BC2401"/>
  <c r="BA2402"/>
  <c r="BB2402"/>
  <c r="BC2402"/>
  <c r="BA2403"/>
  <c r="BB2403"/>
  <c r="BC2403"/>
  <c r="BA2404"/>
  <c r="BB2404"/>
  <c r="BC2404"/>
  <c r="BA2405"/>
  <c r="BB2405"/>
  <c r="BC2405"/>
  <c r="BA2406"/>
  <c r="BB2406"/>
  <c r="BC2406"/>
  <c r="BA2407"/>
  <c r="BB2407"/>
  <c r="BC2407"/>
  <c r="BA2408"/>
  <c r="BB2408"/>
  <c r="BC2408"/>
  <c r="BA2409"/>
  <c r="BB2409"/>
  <c r="BC2409"/>
  <c r="BA2410"/>
  <c r="BB2410"/>
  <c r="BC2410"/>
  <c r="BA2411"/>
  <c r="BB2411"/>
  <c r="BC2411"/>
  <c r="BA2412"/>
  <c r="BB2412"/>
  <c r="BC2412"/>
  <c r="BA2413"/>
  <c r="BB2413"/>
  <c r="BC2413"/>
  <c r="BA2414"/>
  <c r="BB2414"/>
  <c r="BC2414"/>
  <c r="BA2415"/>
  <c r="BB2415"/>
  <c r="BC2415"/>
  <c r="BA2416"/>
  <c r="BB2416"/>
  <c r="BC2416"/>
  <c r="BA2417"/>
  <c r="BB2417"/>
  <c r="BC2417"/>
  <c r="BA2418"/>
  <c r="BB2418"/>
  <c r="BC2418"/>
  <c r="BA2419"/>
  <c r="BB2419"/>
  <c r="BC2419"/>
  <c r="BA2420"/>
  <c r="BB2420"/>
  <c r="BC2420"/>
  <c r="BA2421"/>
  <c r="BB2421"/>
  <c r="BC2421"/>
  <c r="BA2422"/>
  <c r="BB2422"/>
  <c r="BC2422"/>
  <c r="BA2423"/>
  <c r="BB2423"/>
  <c r="BC2423"/>
  <c r="BA2424"/>
  <c r="BB2424"/>
  <c r="BC2424"/>
  <c r="BA2425"/>
  <c r="BB2425"/>
  <c r="BC2425"/>
  <c r="BA2426"/>
  <c r="BB2426"/>
  <c r="BC2426"/>
  <c r="BA2427"/>
  <c r="BB2427"/>
  <c r="BC2427"/>
  <c r="BA2428"/>
  <c r="BB2428"/>
  <c r="BC2428"/>
  <c r="BA2429"/>
  <c r="BB2429"/>
  <c r="BC2429"/>
  <c r="BA2430"/>
  <c r="BB2430"/>
  <c r="BC2430"/>
  <c r="BA2431"/>
  <c r="BB2431"/>
  <c r="BC2431"/>
  <c r="BA2432"/>
  <c r="BB2432"/>
  <c r="BC2432"/>
  <c r="BA2433"/>
  <c r="BB2433"/>
  <c r="BC2433"/>
  <c r="BA2434"/>
  <c r="BB2434"/>
  <c r="BC2434"/>
  <c r="BA2435"/>
  <c r="BB2435"/>
  <c r="BC2435"/>
  <c r="BA2436"/>
  <c r="BB2436"/>
  <c r="BC2436"/>
  <c r="BA2437"/>
  <c r="BB2437"/>
  <c r="BC2437"/>
  <c r="BA2438"/>
  <c r="BB2438"/>
  <c r="BC2438"/>
  <c r="BA2439"/>
  <c r="BB2439"/>
  <c r="BC2439"/>
  <c r="BA2440"/>
  <c r="BB2440"/>
  <c r="BC2440"/>
  <c r="BA2441"/>
  <c r="BB2441"/>
  <c r="BC2441"/>
  <c r="BA2442"/>
  <c r="BB2442"/>
  <c r="BC2442"/>
  <c r="BA2443"/>
  <c r="BB2443"/>
  <c r="BC2443"/>
  <c r="BA2444"/>
  <c r="BB2444"/>
  <c r="BC2444"/>
  <c r="BA2445"/>
  <c r="BB2445"/>
  <c r="BC2445"/>
  <c r="BA2446"/>
  <c r="BB2446"/>
  <c r="BC2446"/>
  <c r="BA2447"/>
  <c r="BB2447"/>
  <c r="BC2447"/>
  <c r="BA2448"/>
  <c r="BB2448"/>
  <c r="BC2448"/>
  <c r="BA2449"/>
  <c r="BB2449"/>
  <c r="BC2449"/>
  <c r="BA2450"/>
  <c r="BB2450"/>
  <c r="BC2450"/>
  <c r="BA2451"/>
  <c r="BB2451"/>
  <c r="BC2451"/>
  <c r="BA2452"/>
  <c r="BB2452"/>
  <c r="BC2452"/>
  <c r="BA2453"/>
  <c r="BB2453"/>
  <c r="BC2453"/>
  <c r="BA2454"/>
  <c r="BB2454"/>
  <c r="BC2454"/>
  <c r="BA2455"/>
  <c r="BB2455"/>
  <c r="BC2455"/>
  <c r="BA2456"/>
  <c r="BB2456"/>
  <c r="BC2456"/>
  <c r="BA2457"/>
  <c r="BB2457"/>
  <c r="BC2457"/>
  <c r="BA2458"/>
  <c r="BB2458"/>
  <c r="BC2458"/>
  <c r="BA2459"/>
  <c r="BB2459"/>
  <c r="BC2459"/>
  <c r="BA2460"/>
  <c r="BB2460"/>
  <c r="BC2460"/>
  <c r="BA2461"/>
  <c r="BB2461"/>
  <c r="BC2461"/>
  <c r="BA2462"/>
  <c r="BB2462"/>
  <c r="BC2462"/>
  <c r="BA2463"/>
  <c r="BB2463"/>
  <c r="BC2463"/>
  <c r="BA2464"/>
  <c r="BB2464"/>
  <c r="BC2464"/>
  <c r="BA2465"/>
  <c r="BB2465"/>
  <c r="BC2465"/>
  <c r="BA2466"/>
  <c r="BB2466"/>
  <c r="BC2466"/>
  <c r="BA2467"/>
  <c r="BB2467"/>
  <c r="BC2467"/>
  <c r="BA2468"/>
  <c r="BB2468"/>
  <c r="BC2468"/>
  <c r="BA2469"/>
  <c r="BB2469"/>
  <c r="BC2469"/>
  <c r="BA2470"/>
  <c r="BB2470"/>
  <c r="BC2470"/>
  <c r="BA2471"/>
  <c r="BB2471"/>
  <c r="BC2471"/>
  <c r="BA2472"/>
  <c r="BB2472"/>
  <c r="BC2472"/>
  <c r="BA2473"/>
  <c r="BB2473"/>
  <c r="BC2473"/>
  <c r="BA2474"/>
  <c r="BB2474"/>
  <c r="BC2474"/>
  <c r="BA2475"/>
  <c r="BB2475"/>
  <c r="BC2475"/>
  <c r="BA2476"/>
  <c r="BB2476"/>
  <c r="BC2476"/>
  <c r="BA2477"/>
  <c r="BB2477"/>
  <c r="BC2477"/>
  <c r="BA2478"/>
  <c r="BB2478"/>
  <c r="BC2478"/>
  <c r="BA2479"/>
  <c r="BB2479"/>
  <c r="BC2479"/>
  <c r="BA2480"/>
  <c r="BB2480"/>
  <c r="BC2480"/>
  <c r="BA2481"/>
  <c r="BB2481"/>
  <c r="BC2481"/>
  <c r="BA2482"/>
  <c r="BB2482"/>
  <c r="BC2482"/>
  <c r="BA2483"/>
  <c r="BB2483"/>
  <c r="BC2483"/>
  <c r="BA2484"/>
  <c r="BB2484"/>
  <c r="BC2484"/>
  <c r="BA2485"/>
  <c r="BB2485"/>
  <c r="BC2485"/>
  <c r="BA2486"/>
  <c r="BB2486"/>
  <c r="BC2486"/>
  <c r="BA2487"/>
  <c r="BB2487"/>
  <c r="BC2487"/>
  <c r="BA2488"/>
  <c r="BB2488"/>
  <c r="BC2488"/>
  <c r="BA2489"/>
  <c r="BB2489"/>
  <c r="BC2489"/>
  <c r="BA2490"/>
  <c r="BB2490"/>
  <c r="BC2490"/>
  <c r="BA2491"/>
  <c r="BB2491"/>
  <c r="BC2491"/>
  <c r="BA2492"/>
  <c r="BB2492"/>
  <c r="BC2492"/>
  <c r="BA2493"/>
  <c r="BB2493"/>
  <c r="BC2493"/>
  <c r="BA2494"/>
  <c r="BB2494"/>
  <c r="BC2494"/>
  <c r="BA2495"/>
  <c r="BB2495"/>
  <c r="BC2495"/>
  <c r="BA2496"/>
  <c r="BB2496"/>
  <c r="BC2496"/>
  <c r="BA2497"/>
  <c r="BB2497"/>
  <c r="BC2497"/>
  <c r="BA2498"/>
  <c r="BB2498"/>
  <c r="BC2498"/>
  <c r="BA2499"/>
  <c r="BB2499"/>
  <c r="BC2499"/>
  <c r="BA2500"/>
  <c r="BB2500"/>
  <c r="BC2500"/>
  <c r="BA2501"/>
  <c r="BB2501"/>
  <c r="BC2501"/>
  <c r="BA2502"/>
  <c r="BB2502"/>
  <c r="BC2502"/>
  <c r="BA2503"/>
  <c r="BB2503"/>
  <c r="BC2503"/>
  <c r="BA2504"/>
  <c r="BB2504"/>
  <c r="BC2504"/>
  <c r="BA2505"/>
  <c r="BB2505"/>
  <c r="BC2505"/>
  <c r="BA2506"/>
  <c r="BB2506"/>
  <c r="BC2506"/>
  <c r="BA2507"/>
  <c r="BB2507"/>
  <c r="BC2507"/>
  <c r="BA2508"/>
  <c r="BB2508"/>
  <c r="BC2508"/>
  <c r="BA2509"/>
  <c r="BB2509"/>
  <c r="BC2509"/>
  <c r="BA2510"/>
  <c r="BB2510"/>
  <c r="BC2510"/>
  <c r="BA2511"/>
  <c r="BB2511"/>
  <c r="BC2511"/>
  <c r="BA2512"/>
  <c r="BB2512"/>
  <c r="BC2512"/>
  <c r="BA2513"/>
  <c r="BB2513"/>
  <c r="BC2513"/>
  <c r="BA2514"/>
  <c r="BB2514"/>
  <c r="BC2514"/>
  <c r="BA2515"/>
  <c r="BB2515"/>
  <c r="BC2515"/>
  <c r="BA2516"/>
  <c r="BB2516"/>
  <c r="BC2516"/>
  <c r="BA2517"/>
  <c r="BB2517"/>
  <c r="BC2517"/>
  <c r="BA2518"/>
  <c r="BB2518"/>
  <c r="BC2518"/>
  <c r="BA2519"/>
  <c r="BB2519"/>
  <c r="BC2519"/>
  <c r="BA2520"/>
  <c r="BB2520"/>
  <c r="BC2520"/>
  <c r="BA2521"/>
  <c r="BB2521"/>
  <c r="BC2521"/>
  <c r="BA2522"/>
  <c r="BB2522"/>
  <c r="BC2522"/>
  <c r="BA2523"/>
  <c r="BB2523"/>
  <c r="BC2523"/>
  <c r="BA2524"/>
  <c r="BB2524"/>
  <c r="BC2524"/>
  <c r="BA2525"/>
  <c r="BB2525"/>
  <c r="BC2525"/>
  <c r="BA2526"/>
  <c r="BB2526"/>
  <c r="BC2526"/>
  <c r="BA2527"/>
  <c r="BB2527"/>
  <c r="BC2527"/>
  <c r="BA2528"/>
  <c r="BB2528"/>
  <c r="BC2528"/>
  <c r="BA2529"/>
  <c r="BB2529"/>
  <c r="BC2529"/>
  <c r="BA2530"/>
  <c r="BB2530"/>
  <c r="BC2530"/>
  <c r="BA2531"/>
  <c r="BB2531"/>
  <c r="BC2531"/>
  <c r="BA2532"/>
  <c r="BB2532"/>
  <c r="BC2532"/>
  <c r="BA2533"/>
  <c r="BB2533"/>
  <c r="BC2533"/>
  <c r="BA2534"/>
  <c r="BB2534"/>
  <c r="BC2534"/>
  <c r="BA2535"/>
  <c r="BB2535"/>
  <c r="BC2535"/>
  <c r="BA2536"/>
  <c r="BB2536"/>
  <c r="BC2536"/>
  <c r="BA2537"/>
  <c r="BB2537"/>
  <c r="BC2537"/>
  <c r="BA2538"/>
  <c r="BB2538"/>
  <c r="BC2538"/>
  <c r="BA2539"/>
  <c r="BB2539"/>
  <c r="BC2539"/>
  <c r="BA2540"/>
  <c r="BB2540"/>
  <c r="BC2540"/>
  <c r="BA2541"/>
  <c r="BB2541"/>
  <c r="BC2541"/>
  <c r="BA2542"/>
  <c r="BB2542"/>
  <c r="BC2542"/>
  <c r="BA2543"/>
  <c r="BB2543"/>
  <c r="BC2543"/>
  <c r="BA2544"/>
  <c r="BB2544"/>
  <c r="BC2544"/>
  <c r="BA2545"/>
  <c r="BB2545"/>
  <c r="BC2545"/>
  <c r="BA2546"/>
  <c r="BB2546"/>
  <c r="BC2546"/>
  <c r="BA2547"/>
  <c r="BB2547"/>
  <c r="BC2547"/>
  <c r="BA2548"/>
  <c r="BB2548"/>
  <c r="BC2548"/>
  <c r="BA2549"/>
  <c r="BB2549"/>
  <c r="BC2549"/>
  <c r="BA2550"/>
  <c r="BB2550"/>
  <c r="BC2550"/>
  <c r="BA2551"/>
  <c r="BB2551"/>
  <c r="BC2551"/>
  <c r="BA2552"/>
  <c r="BB2552"/>
  <c r="BC2552"/>
  <c r="BA2553"/>
  <c r="BB2553"/>
  <c r="BC2553"/>
  <c r="BA2554"/>
  <c r="BB2554"/>
  <c r="BC2554"/>
  <c r="BA2555"/>
  <c r="BB2555"/>
  <c r="BC2555"/>
  <c r="BA2556"/>
  <c r="BB2556"/>
  <c r="BC2556"/>
  <c r="BA2557"/>
  <c r="BB2557"/>
  <c r="BC2557"/>
  <c r="BA2558"/>
  <c r="BB2558"/>
  <c r="BC2558"/>
  <c r="BA2559"/>
  <c r="BB2559"/>
  <c r="BC2559"/>
  <c r="BA2560"/>
  <c r="BB2560"/>
  <c r="BC2560"/>
  <c r="BA2561"/>
  <c r="BB2561"/>
  <c r="BC2561"/>
  <c r="BA2562"/>
  <c r="BB2562"/>
  <c r="BC2562"/>
  <c r="BA2563"/>
  <c r="BB2563"/>
  <c r="BC2563"/>
  <c r="BA2564"/>
  <c r="BB2564"/>
  <c r="BC2564"/>
  <c r="BA2565"/>
  <c r="BB2565"/>
  <c r="BC2565"/>
  <c r="BA2566"/>
  <c r="BB2566"/>
  <c r="BC2566"/>
  <c r="BA2567"/>
  <c r="BB2567"/>
  <c r="BC2567"/>
  <c r="BA2568"/>
  <c r="BB2568"/>
  <c r="BC2568"/>
  <c r="BA2569"/>
  <c r="BB2569"/>
  <c r="BC2569"/>
  <c r="BA2570"/>
  <c r="BB2570"/>
  <c r="BC2570"/>
  <c r="BA2571"/>
  <c r="BB2571"/>
  <c r="BC2571"/>
  <c r="BA2572"/>
  <c r="BB2572"/>
  <c r="BC2572"/>
  <c r="BA2573"/>
  <c r="BB2573"/>
  <c r="BC2573"/>
  <c r="BA2574"/>
  <c r="BB2574"/>
  <c r="BC2574"/>
  <c r="BA2575"/>
  <c r="BB2575"/>
  <c r="BC2575"/>
  <c r="BA2576"/>
  <c r="BB2576"/>
  <c r="BC2576"/>
  <c r="BA2577"/>
  <c r="BB2577"/>
  <c r="BC2577"/>
  <c r="BA2578"/>
  <c r="BB2578"/>
  <c r="BC2578"/>
  <c r="BA2579"/>
  <c r="BB2579"/>
  <c r="BC2579"/>
  <c r="BA2580"/>
  <c r="BB2580"/>
  <c r="BC2580"/>
  <c r="BA2581"/>
  <c r="BB2581"/>
  <c r="BC2581"/>
  <c r="BA2582"/>
  <c r="BB2582"/>
  <c r="BC2582"/>
  <c r="BA2583"/>
  <c r="BB2583"/>
  <c r="BC2583"/>
  <c r="BA2584"/>
  <c r="BB2584"/>
  <c r="BC2584"/>
  <c r="BA2585"/>
  <c r="BB2585"/>
  <c r="BC2585"/>
  <c r="BA2586"/>
  <c r="BB2586"/>
  <c r="BC2586"/>
  <c r="BA2587"/>
  <c r="BB2587"/>
  <c r="BC2587"/>
  <c r="BA2588"/>
  <c r="BB2588"/>
  <c r="BC2588"/>
  <c r="BA2589"/>
  <c r="BB2589"/>
  <c r="BC2589"/>
  <c r="BA2590"/>
  <c r="BB2590"/>
  <c r="BC2590"/>
  <c r="BA2591"/>
  <c r="BB2591"/>
  <c r="BC2591"/>
  <c r="BA2592"/>
  <c r="BB2592"/>
  <c r="BC2592"/>
  <c r="BA2593"/>
  <c r="BB2593"/>
  <c r="BC2593"/>
  <c r="BA2594"/>
  <c r="BB2594"/>
  <c r="BC2594"/>
  <c r="BA2595"/>
  <c r="BB2595"/>
  <c r="BC2595"/>
  <c r="BA2596"/>
  <c r="BB2596"/>
  <c r="BC2596"/>
  <c r="BA2597"/>
  <c r="BB2597"/>
  <c r="BC2597"/>
  <c r="BA2598"/>
  <c r="BB2598"/>
  <c r="BC2598"/>
  <c r="BA2599"/>
  <c r="BB2599"/>
  <c r="BC2599"/>
  <c r="BA2600"/>
  <c r="BB2600"/>
  <c r="BC2600"/>
  <c r="BA2601"/>
  <c r="BB2601"/>
  <c r="BC2601"/>
  <c r="BA2602"/>
  <c r="BB2602"/>
  <c r="BC2602"/>
  <c r="BA2603"/>
  <c r="BB2603"/>
  <c r="BC2603"/>
  <c r="BA2604"/>
  <c r="BB2604"/>
  <c r="BC2604"/>
  <c r="BA2605"/>
  <c r="BB2605"/>
  <c r="BC2605"/>
  <c r="BA2606"/>
  <c r="BB2606"/>
  <c r="BC2606"/>
  <c r="BA2607"/>
  <c r="BB2607"/>
  <c r="BC2607"/>
  <c r="BA2608"/>
  <c r="BB2608"/>
  <c r="BC2608"/>
  <c r="BA2609"/>
  <c r="BB2609"/>
  <c r="BC2609"/>
  <c r="BA2610"/>
  <c r="BB2610"/>
  <c r="BC2610"/>
  <c r="BA2611"/>
  <c r="BB2611"/>
  <c r="BC2611"/>
  <c r="BA2612"/>
  <c r="BB2612"/>
  <c r="BC2612"/>
  <c r="BA2613"/>
  <c r="BB2613"/>
  <c r="BC2613"/>
  <c r="BA2614"/>
  <c r="BB2614"/>
  <c r="BC2614"/>
  <c r="BA2615"/>
  <c r="BB2615"/>
  <c r="BC2615"/>
  <c r="BA2616"/>
  <c r="BB2616"/>
  <c r="BC2616"/>
  <c r="BA2617"/>
  <c r="BB2617"/>
  <c r="BC2617"/>
  <c r="BA2618"/>
  <c r="BB2618"/>
  <c r="BC2618"/>
  <c r="BA2619"/>
  <c r="BB2619"/>
  <c r="BC2619"/>
  <c r="BA2620"/>
  <c r="BB2620"/>
  <c r="BC2620"/>
  <c r="BA2621"/>
  <c r="BB2621"/>
  <c r="BC2621"/>
  <c r="BA2622"/>
  <c r="BB2622"/>
  <c r="BC2622"/>
  <c r="BA2623"/>
  <c r="BB2623"/>
  <c r="BC2623"/>
  <c r="BA2624"/>
  <c r="BB2624"/>
  <c r="BC2624"/>
  <c r="BA2625"/>
  <c r="BB2625"/>
  <c r="BC2625"/>
  <c r="BA2626"/>
  <c r="BB2626"/>
  <c r="BC2626"/>
  <c r="BA2627"/>
  <c r="BB2627"/>
  <c r="BC2627"/>
  <c r="BA2628"/>
  <c r="BB2628"/>
  <c r="BC2628"/>
  <c r="BA2629"/>
  <c r="BB2629"/>
  <c r="BC2629"/>
  <c r="BA2630"/>
  <c r="BB2630"/>
  <c r="BC2630"/>
  <c r="BA2631"/>
  <c r="BB2631"/>
  <c r="BC2631"/>
  <c r="BA2632"/>
  <c r="BB2632"/>
  <c r="BC2632"/>
  <c r="BA2633"/>
  <c r="BB2633"/>
  <c r="BC2633"/>
  <c r="BA2634"/>
  <c r="BB2634"/>
  <c r="BC2634"/>
  <c r="BA2635"/>
  <c r="BB2635"/>
  <c r="BC2635"/>
  <c r="BA2636"/>
  <c r="BB2636"/>
  <c r="BC2636"/>
  <c r="BA2637"/>
  <c r="BB2637"/>
  <c r="BC2637"/>
  <c r="BA2638"/>
  <c r="BB2638"/>
  <c r="BC2638"/>
  <c r="BA2639"/>
  <c r="BB2639"/>
  <c r="BC2639"/>
  <c r="BA2640"/>
  <c r="BB2640"/>
  <c r="BC2640"/>
  <c r="BA2641"/>
  <c r="BB2641"/>
  <c r="BC2641"/>
  <c r="BA2642"/>
  <c r="BB2642"/>
  <c r="BC2642"/>
  <c r="BA2643"/>
  <c r="BB2643"/>
  <c r="BC2643"/>
  <c r="BA2644"/>
  <c r="BB2644"/>
  <c r="BC2644"/>
  <c r="BA2645"/>
  <c r="BB2645"/>
  <c r="BC2645"/>
  <c r="BA2646"/>
  <c r="BB2646"/>
  <c r="BC2646"/>
  <c r="BA2647"/>
  <c r="BB2647"/>
  <c r="BC2647"/>
  <c r="BA2648"/>
  <c r="BB2648"/>
  <c r="BC2648"/>
  <c r="BA2649"/>
  <c r="BB2649"/>
  <c r="BC2649"/>
  <c r="BA2650"/>
  <c r="BB2650"/>
  <c r="BC2650"/>
  <c r="BA2651"/>
  <c r="BB2651"/>
  <c r="BC2651"/>
  <c r="BA2652"/>
  <c r="BB2652"/>
  <c r="BC2652"/>
  <c r="BA2653"/>
  <c r="BB2653"/>
  <c r="BC2653"/>
  <c r="BA2654"/>
  <c r="BB2654"/>
  <c r="BC2654"/>
  <c r="BA2655"/>
  <c r="BB2655"/>
  <c r="BC2655"/>
  <c r="BA2656"/>
  <c r="BB2656"/>
  <c r="BC2656"/>
  <c r="BA2657"/>
  <c r="BB2657"/>
  <c r="BC2657"/>
  <c r="BA2658"/>
  <c r="BB2658"/>
  <c r="BC2658"/>
  <c r="BA2659"/>
  <c r="BB2659"/>
  <c r="BC2659"/>
  <c r="BA2660"/>
  <c r="BB2660"/>
  <c r="BC2660"/>
  <c r="BA2661"/>
  <c r="BB2661"/>
  <c r="BC2661"/>
  <c r="BA2662"/>
  <c r="BB2662"/>
  <c r="BC2662"/>
  <c r="BA2663"/>
  <c r="BB2663"/>
  <c r="BC2663"/>
  <c r="BA2664"/>
  <c r="BB2664"/>
  <c r="BC2664"/>
  <c r="BA2665"/>
  <c r="BB2665"/>
  <c r="BC2665"/>
  <c r="BA2666"/>
  <c r="BB2666"/>
  <c r="BC2666"/>
  <c r="BA2667"/>
  <c r="BB2667"/>
  <c r="BC2667"/>
  <c r="BA2668"/>
  <c r="BB2668"/>
  <c r="BC2668"/>
  <c r="BA2669"/>
  <c r="BB2669"/>
  <c r="BC2669"/>
  <c r="BA2670"/>
  <c r="BB2670"/>
  <c r="BC2670"/>
  <c r="BA2671"/>
  <c r="BB2671"/>
  <c r="BC2671"/>
  <c r="BA2672"/>
  <c r="BB2672"/>
  <c r="BC2672"/>
  <c r="BA2673"/>
  <c r="BB2673"/>
  <c r="BC2673"/>
  <c r="BA2674"/>
  <c r="BB2674"/>
  <c r="BC2674"/>
  <c r="BA2675"/>
  <c r="BB2675"/>
  <c r="BC2675"/>
  <c r="BA2676"/>
  <c r="BB2676"/>
  <c r="BC2676"/>
  <c r="BA2677"/>
  <c r="BB2677"/>
  <c r="BC2677"/>
  <c r="BA2678"/>
  <c r="BB2678"/>
  <c r="BC2678"/>
  <c r="BA2679"/>
  <c r="BB2679"/>
  <c r="BC2679"/>
  <c r="BA2680"/>
  <c r="BB2680"/>
  <c r="BC2680"/>
  <c r="BA2681"/>
  <c r="BB2681"/>
  <c r="BC2681"/>
  <c r="BA2682"/>
  <c r="BB2682"/>
  <c r="BC2682"/>
  <c r="BA2683"/>
  <c r="BB2683"/>
  <c r="BC2683"/>
  <c r="BA2684"/>
  <c r="BB2684"/>
  <c r="BC2684"/>
  <c r="BA2685"/>
  <c r="BB2685"/>
  <c r="BC2685"/>
  <c r="BA2686"/>
  <c r="BB2686"/>
  <c r="BC2686"/>
  <c r="BA2687"/>
  <c r="BB2687"/>
  <c r="BC2687"/>
  <c r="BA2688"/>
  <c r="BB2688"/>
  <c r="BC2688"/>
  <c r="BA2689"/>
  <c r="BB2689"/>
  <c r="BC2689"/>
  <c r="BA2690"/>
  <c r="BB2690"/>
  <c r="BC2690"/>
  <c r="BA2691"/>
  <c r="BB2691"/>
  <c r="BC2691"/>
  <c r="BA2692"/>
  <c r="BB2692"/>
  <c r="BC2692"/>
  <c r="BA2693"/>
  <c r="BB2693"/>
  <c r="BC2693"/>
  <c r="BA2694"/>
  <c r="BB2694"/>
  <c r="BC2694"/>
  <c r="BA2695"/>
  <c r="BB2695"/>
  <c r="BC2695"/>
  <c r="BA2696"/>
  <c r="BB2696"/>
  <c r="BC2696"/>
  <c r="BA2697"/>
  <c r="BB2697"/>
  <c r="BC2697"/>
  <c r="BA2698"/>
  <c r="BB2698"/>
  <c r="BC2698"/>
  <c r="BA2699"/>
  <c r="BB2699"/>
  <c r="BC2699"/>
  <c r="BA2700"/>
  <c r="BB2700"/>
  <c r="BC2700"/>
  <c r="BA2701"/>
  <c r="BB2701"/>
  <c r="BC2701"/>
  <c r="BA2702"/>
  <c r="BB2702"/>
  <c r="BC2702"/>
  <c r="BA2703"/>
  <c r="BB2703"/>
  <c r="BC2703"/>
  <c r="BA2704"/>
  <c r="BB2704"/>
  <c r="BC2704"/>
  <c r="BA2705"/>
  <c r="BB2705"/>
  <c r="BC2705"/>
  <c r="BA2706"/>
  <c r="BB2706"/>
  <c r="BC2706"/>
  <c r="BA2707"/>
  <c r="BB2707"/>
  <c r="BC2707"/>
  <c r="BA2708"/>
  <c r="BB2708"/>
  <c r="BC2708"/>
  <c r="BA2709"/>
  <c r="BB2709"/>
  <c r="BC2709"/>
  <c r="BA2710"/>
  <c r="BB2710"/>
  <c r="BC2710"/>
  <c r="BA2711"/>
  <c r="BB2711"/>
  <c r="BC2711"/>
  <c r="BA2712"/>
  <c r="BB2712"/>
  <c r="BC2712"/>
  <c r="BA2713"/>
  <c r="BB2713"/>
  <c r="BC2713"/>
  <c r="BA2714"/>
  <c r="BB2714"/>
  <c r="BC2714"/>
  <c r="BA2715"/>
  <c r="BB2715"/>
  <c r="BC2715"/>
  <c r="BA2716"/>
  <c r="BB2716"/>
  <c r="BC2716"/>
  <c r="BA2717"/>
  <c r="BB2717"/>
  <c r="BC2717"/>
  <c r="BA2718"/>
  <c r="BB2718"/>
  <c r="BC2718"/>
  <c r="BA2719"/>
  <c r="BB2719"/>
  <c r="BC2719"/>
  <c r="BA2720"/>
  <c r="BB2720"/>
  <c r="BC2720"/>
  <c r="BA2721"/>
  <c r="BB2721"/>
  <c r="BC2721"/>
  <c r="BA2722"/>
  <c r="BB2722"/>
  <c r="BC2722"/>
  <c r="BA2723"/>
  <c r="BB2723"/>
  <c r="BC2723"/>
  <c r="BA2724"/>
  <c r="BB2724"/>
  <c r="BC2724"/>
  <c r="BA2725"/>
  <c r="BB2725"/>
  <c r="BC2725"/>
  <c r="BA2726"/>
  <c r="BB2726"/>
  <c r="BC2726"/>
  <c r="BA2727"/>
  <c r="BB2727"/>
  <c r="BC2727"/>
  <c r="BA2728"/>
  <c r="BB2728"/>
  <c r="BC2728"/>
  <c r="BA2729"/>
  <c r="BB2729"/>
  <c r="BC2729"/>
  <c r="BA2730"/>
  <c r="BB2730"/>
  <c r="BC2730"/>
  <c r="BA2731"/>
  <c r="BB2731"/>
  <c r="BC2731"/>
  <c r="BA2732"/>
  <c r="BB2732"/>
  <c r="BC2732"/>
  <c r="BA2733"/>
  <c r="BB2733"/>
  <c r="BC2733"/>
  <c r="BA2734"/>
  <c r="BB2734"/>
  <c r="BC2734"/>
  <c r="BA2735"/>
  <c r="BB2735"/>
  <c r="BC2735"/>
  <c r="BA2736"/>
  <c r="BB2736"/>
  <c r="BC2736"/>
  <c r="BA2737"/>
  <c r="BB2737"/>
  <c r="BC2737"/>
  <c r="BA2738"/>
  <c r="BB2738"/>
  <c r="BC2738"/>
  <c r="BA2739"/>
  <c r="BB2739"/>
  <c r="BC2739"/>
  <c r="BA2740"/>
  <c r="BB2740"/>
  <c r="BC2740"/>
  <c r="BA2741"/>
  <c r="BB2741"/>
  <c r="BC2741"/>
  <c r="BA2742"/>
  <c r="BB2742"/>
  <c r="BC2742"/>
  <c r="BA2743"/>
  <c r="BB2743"/>
  <c r="BC2743"/>
  <c r="BA2744"/>
  <c r="BB2744"/>
  <c r="BC2744"/>
  <c r="BA2745"/>
  <c r="BB2745"/>
  <c r="BC2745"/>
  <c r="BA2746"/>
  <c r="BB2746"/>
  <c r="BC2746"/>
  <c r="BA2747"/>
  <c r="BB2747"/>
  <c r="BC2747"/>
  <c r="BA2748"/>
  <c r="BB2748"/>
  <c r="BC2748"/>
  <c r="BA2749"/>
  <c r="BB2749"/>
  <c r="BC2749"/>
  <c r="BA2750"/>
  <c r="BB2750"/>
  <c r="BC2750"/>
  <c r="BA2751"/>
  <c r="BB2751"/>
  <c r="BC2751"/>
  <c r="BA2752"/>
  <c r="BB2752"/>
  <c r="BC2752"/>
  <c r="BA2753"/>
  <c r="BB2753"/>
  <c r="BC2753"/>
  <c r="BA2754"/>
  <c r="BB2754"/>
  <c r="BC2754"/>
  <c r="BA2755"/>
  <c r="BB2755"/>
  <c r="BC2755"/>
  <c r="BA2756"/>
  <c r="BB2756"/>
  <c r="BC2756"/>
  <c r="BA2757"/>
  <c r="BB2757"/>
  <c r="BC2757"/>
  <c r="BA2758"/>
  <c r="BB2758"/>
  <c r="BC2758"/>
  <c r="BA2759"/>
  <c r="BB2759"/>
  <c r="BC2759"/>
  <c r="BA2760"/>
  <c r="BB2760"/>
  <c r="BC2760"/>
  <c r="BA2761"/>
  <c r="BB2761"/>
  <c r="BC2761"/>
  <c r="BA2762"/>
  <c r="BB2762"/>
  <c r="BC2762"/>
  <c r="BA2763"/>
  <c r="BB2763"/>
  <c r="BC2763"/>
  <c r="BA2764"/>
  <c r="BB2764"/>
  <c r="BC2764"/>
  <c r="BA2765"/>
  <c r="BB2765"/>
  <c r="BC2765"/>
  <c r="BA2766"/>
  <c r="BB2766"/>
  <c r="BC2766"/>
  <c r="BA2767"/>
  <c r="BB2767"/>
  <c r="BC2767"/>
  <c r="BA2768"/>
  <c r="BB2768"/>
  <c r="BC2768"/>
  <c r="BA2769"/>
  <c r="BB2769"/>
  <c r="BC2769"/>
  <c r="BA2770"/>
  <c r="BB2770"/>
  <c r="BC2770"/>
  <c r="BA2771"/>
  <c r="BB2771"/>
  <c r="BC2771"/>
  <c r="BA2772"/>
  <c r="BB2772"/>
  <c r="BC2772"/>
  <c r="BA2773"/>
  <c r="BB2773"/>
  <c r="BC2773"/>
  <c r="BA2774"/>
  <c r="BB2774"/>
  <c r="BC2774"/>
  <c r="BA2775"/>
  <c r="BB2775"/>
  <c r="BC2775"/>
  <c r="BA2776"/>
  <c r="BB2776"/>
  <c r="BC2776"/>
  <c r="BA2777"/>
  <c r="BB2777"/>
  <c r="BC2777"/>
  <c r="BA2778"/>
  <c r="BB2778"/>
  <c r="BC2778"/>
  <c r="BA2779"/>
  <c r="BB2779"/>
  <c r="BC2779"/>
  <c r="BA2780"/>
  <c r="BB2780"/>
  <c r="BC2780"/>
  <c r="BA2781"/>
  <c r="BB2781"/>
  <c r="BC2781"/>
  <c r="BA2782"/>
  <c r="BB2782"/>
  <c r="BC2782"/>
  <c r="BA2783"/>
  <c r="BB2783"/>
  <c r="BC2783"/>
  <c r="BA2784"/>
  <c r="BB2784"/>
  <c r="BC2784"/>
  <c r="BA2785"/>
  <c r="BB2785"/>
  <c r="BC2785"/>
  <c r="BA2786"/>
  <c r="BB2786"/>
  <c r="BC2786"/>
  <c r="BA2787"/>
  <c r="BB2787"/>
  <c r="BC2787"/>
  <c r="BA2788"/>
  <c r="BB2788"/>
  <c r="BC2788"/>
  <c r="BA2789"/>
  <c r="BB2789"/>
  <c r="BC2789"/>
  <c r="BA2790"/>
  <c r="BB2790"/>
  <c r="BC2790"/>
  <c r="BA2791"/>
  <c r="BB2791"/>
  <c r="BC2791"/>
  <c r="BA2792"/>
  <c r="BB2792"/>
  <c r="BC2792"/>
  <c r="BA2793"/>
  <c r="BB2793"/>
  <c r="BC2793"/>
  <c r="BA2794"/>
  <c r="BB2794"/>
  <c r="BC2794"/>
  <c r="BA2795"/>
  <c r="BB2795"/>
  <c r="BC2795"/>
  <c r="BA2796"/>
  <c r="BB2796"/>
  <c r="BC2796"/>
  <c r="BA2797"/>
  <c r="BB2797"/>
  <c r="BC2797"/>
  <c r="BA2798"/>
  <c r="BB2798"/>
  <c r="BC2798"/>
  <c r="BA2799"/>
  <c r="BB2799"/>
  <c r="BC2799"/>
  <c r="BA2800"/>
  <c r="BB2800"/>
  <c r="BC2800"/>
  <c r="BA2801"/>
  <c r="BB2801"/>
  <c r="BC2801"/>
  <c r="BA2802"/>
  <c r="BB2802"/>
  <c r="BC2802"/>
  <c r="BA2803"/>
  <c r="BB2803"/>
  <c r="BC2803"/>
  <c r="BA2804"/>
  <c r="BB2804"/>
  <c r="BC2804"/>
  <c r="BA2805"/>
  <c r="BB2805"/>
  <c r="BC2805"/>
  <c r="BA2806"/>
  <c r="BB2806"/>
  <c r="BC2806"/>
  <c r="BA2807"/>
  <c r="BB2807"/>
  <c r="BC2807"/>
  <c r="BA2808"/>
  <c r="BB2808"/>
  <c r="BC2808"/>
  <c r="BA2809"/>
  <c r="BB2809"/>
  <c r="BC2809"/>
  <c r="BA2810"/>
  <c r="BB2810"/>
  <c r="BC2810"/>
  <c r="BA2811"/>
  <c r="BB2811"/>
  <c r="BC2811"/>
  <c r="BA2812"/>
  <c r="BB2812"/>
  <c r="BC2812"/>
  <c r="BA2813"/>
  <c r="BB2813"/>
  <c r="BC2813"/>
  <c r="BA2814"/>
  <c r="BB2814"/>
  <c r="BC2814"/>
  <c r="BA2815"/>
  <c r="BB2815"/>
  <c r="BC2815"/>
  <c r="BA2816"/>
  <c r="BB2816"/>
  <c r="BC2816"/>
  <c r="BA2817"/>
  <c r="BB2817"/>
  <c r="BC2817"/>
  <c r="BA2818"/>
  <c r="BB2818"/>
  <c r="BC2818"/>
  <c r="BA2819"/>
  <c r="BB2819"/>
  <c r="BC2819"/>
  <c r="BA2820"/>
  <c r="BB2820"/>
  <c r="BC2820"/>
  <c r="BA2821"/>
  <c r="BB2821"/>
  <c r="BC2821"/>
  <c r="BA2822"/>
  <c r="BB2822"/>
  <c r="BC2822"/>
  <c r="BA2823"/>
  <c r="BB2823"/>
  <c r="BC2823"/>
  <c r="BA2824"/>
  <c r="BB2824"/>
  <c r="BC2824"/>
  <c r="BA2825"/>
  <c r="BB2825"/>
  <c r="BC2825"/>
  <c r="BA2826"/>
  <c r="BB2826"/>
  <c r="BC2826"/>
  <c r="BA2827"/>
  <c r="BB2827"/>
  <c r="BC2827"/>
  <c r="BA2828"/>
  <c r="BB2828"/>
  <c r="BC2828"/>
  <c r="BA2829"/>
  <c r="BB2829"/>
  <c r="BC2829"/>
  <c r="BA2830"/>
  <c r="BB2830"/>
  <c r="BC2830"/>
  <c r="BA2831"/>
  <c r="BB2831"/>
  <c r="BC2831"/>
  <c r="BA2832"/>
  <c r="BB2832"/>
  <c r="BC2832"/>
  <c r="BA2833"/>
  <c r="BB2833"/>
  <c r="BC2833"/>
  <c r="BA2834"/>
  <c r="BB2834"/>
  <c r="BC2834"/>
  <c r="BA2835"/>
  <c r="BB2835"/>
  <c r="BC2835"/>
  <c r="BA2836"/>
  <c r="BB2836"/>
  <c r="BC2836"/>
  <c r="BA2837"/>
  <c r="BB2837"/>
  <c r="BC2837"/>
  <c r="BA2838"/>
  <c r="BB2838"/>
  <c r="BC2838"/>
  <c r="BA2839"/>
  <c r="BB2839"/>
  <c r="BC2839"/>
  <c r="BA2840"/>
  <c r="BB2840"/>
  <c r="BC2840"/>
  <c r="BA2841"/>
  <c r="BB2841"/>
  <c r="BC2841"/>
  <c r="BA2842"/>
  <c r="BB2842"/>
  <c r="BC2842"/>
  <c r="BA2843"/>
  <c r="BB2843"/>
  <c r="BC2843"/>
  <c r="BA2844"/>
  <c r="BB2844"/>
  <c r="BC2844"/>
  <c r="BA2845"/>
  <c r="BB2845"/>
  <c r="BC2845"/>
  <c r="BA2846"/>
  <c r="BB2846"/>
  <c r="BC2846"/>
  <c r="BA2847"/>
  <c r="BB2847"/>
  <c r="BC2847"/>
  <c r="BA2848"/>
  <c r="BB2848"/>
  <c r="BC2848"/>
  <c r="BA2849"/>
  <c r="BB2849"/>
  <c r="BC2849"/>
  <c r="BA2850"/>
  <c r="BB2850"/>
  <c r="BC2850"/>
  <c r="BA2851"/>
  <c r="BB2851"/>
  <c r="BC2851"/>
  <c r="BA2852"/>
  <c r="BB2852"/>
  <c r="BC2852"/>
  <c r="BA2853"/>
  <c r="BB2853"/>
  <c r="BC2853"/>
  <c r="BA2854"/>
  <c r="BB2854"/>
  <c r="BC2854"/>
  <c r="BA2855"/>
  <c r="BB2855"/>
  <c r="BC2855"/>
  <c r="BA2856"/>
  <c r="BB2856"/>
  <c r="BC2856"/>
  <c r="BA2857"/>
  <c r="BB2857"/>
  <c r="BC2857"/>
  <c r="BA2858"/>
  <c r="BB2858"/>
  <c r="BC2858"/>
  <c r="BA2859"/>
  <c r="BB2859"/>
  <c r="BC2859"/>
  <c r="BA2860"/>
  <c r="BB2860"/>
  <c r="BC2860"/>
  <c r="BA2861"/>
  <c r="BB2861"/>
  <c r="BC2861"/>
  <c r="BA2862"/>
  <c r="BB2862"/>
  <c r="BC2862"/>
  <c r="BA2863"/>
  <c r="BB2863"/>
  <c r="BC2863"/>
  <c r="BA2864"/>
  <c r="BB2864"/>
  <c r="BC2864"/>
  <c r="BA2865"/>
  <c r="BB2865"/>
  <c r="BC2865"/>
  <c r="BA2866"/>
  <c r="BB2866"/>
  <c r="BC2866"/>
  <c r="BA2867"/>
  <c r="BB2867"/>
  <c r="BC2867"/>
  <c r="BA2868"/>
  <c r="BB2868"/>
  <c r="BC2868"/>
  <c r="BA2869"/>
  <c r="BB2869"/>
  <c r="BC2869"/>
  <c r="BA2870"/>
  <c r="BB2870"/>
  <c r="BC2870"/>
  <c r="BA2871"/>
  <c r="BB2871"/>
  <c r="BC2871"/>
  <c r="BA2872"/>
  <c r="BB2872"/>
  <c r="BC2872"/>
  <c r="BA2873"/>
  <c r="BB2873"/>
  <c r="BC2873"/>
  <c r="BA2874"/>
  <c r="BB2874"/>
  <c r="BC2874"/>
  <c r="BA2875"/>
  <c r="BB2875"/>
  <c r="BC2875"/>
  <c r="BA2876"/>
  <c r="BB2876"/>
  <c r="BC2876"/>
  <c r="BA2877"/>
  <c r="BB2877"/>
  <c r="BC2877"/>
  <c r="BA2878"/>
  <c r="BB2878"/>
  <c r="BC2878"/>
  <c r="BA2879"/>
  <c r="BB2879"/>
  <c r="BC2879"/>
  <c r="BA2880"/>
  <c r="BB2880"/>
  <c r="BC2880"/>
  <c r="BA2881"/>
  <c r="BB2881"/>
  <c r="BC2881"/>
  <c r="BA2882"/>
  <c r="BB2882"/>
  <c r="BC2882"/>
  <c r="BA2883"/>
  <c r="BB2883"/>
  <c r="BC2883"/>
  <c r="BA2884"/>
  <c r="BB2884"/>
  <c r="BC2884"/>
  <c r="BA2885"/>
  <c r="BB2885"/>
  <c r="BC2885"/>
  <c r="BA2886"/>
  <c r="BB2886"/>
  <c r="BC2886"/>
  <c r="BA2887"/>
  <c r="BB2887"/>
  <c r="BC2887"/>
  <c r="BA2888"/>
  <c r="BB2888"/>
  <c r="BC2888"/>
  <c r="BA2889"/>
  <c r="BB2889"/>
  <c r="BC2889"/>
  <c r="BA2890"/>
  <c r="BB2890"/>
  <c r="BC2890"/>
  <c r="BA2891"/>
  <c r="BB2891"/>
  <c r="BC2891"/>
  <c r="BA2892"/>
  <c r="BB2892"/>
  <c r="BC2892"/>
  <c r="BA2893"/>
  <c r="BB2893"/>
  <c r="BC2893"/>
  <c r="BA2894"/>
  <c r="BB2894"/>
  <c r="BC2894"/>
  <c r="BA2895"/>
  <c r="BB2895"/>
  <c r="BC2895"/>
  <c r="BA2896"/>
  <c r="BB2896"/>
  <c r="BC2896"/>
  <c r="BA2897"/>
  <c r="BB2897"/>
  <c r="BC2897"/>
  <c r="BA2898"/>
  <c r="BB2898"/>
  <c r="BC2898"/>
  <c r="BA2899"/>
  <c r="BB2899"/>
  <c r="BC2899"/>
  <c r="BA2900"/>
  <c r="BB2900"/>
  <c r="BC2900"/>
  <c r="BA2901"/>
  <c r="BB2901"/>
  <c r="BC2901"/>
  <c r="BA2902"/>
  <c r="BB2902"/>
  <c r="BC2902"/>
  <c r="BA2903"/>
  <c r="BB2903"/>
  <c r="BC2903"/>
  <c r="BA2904"/>
  <c r="BB2904"/>
  <c r="BC2904"/>
  <c r="BA2905"/>
  <c r="BB2905"/>
  <c r="BC2905"/>
  <c r="BA2906"/>
  <c r="BB2906"/>
  <c r="BC2906"/>
  <c r="BA2907"/>
  <c r="BB2907"/>
  <c r="BC2907"/>
  <c r="BA2908"/>
  <c r="BB2908"/>
  <c r="BC2908"/>
  <c r="BA2909"/>
  <c r="BB2909"/>
  <c r="BC2909"/>
  <c r="BA2910"/>
  <c r="BB2910"/>
  <c r="BC2910"/>
  <c r="BA2911"/>
  <c r="BB2911"/>
  <c r="BC2911"/>
  <c r="BA2912"/>
  <c r="BB2912"/>
  <c r="BC2912"/>
  <c r="BA2913"/>
  <c r="BB2913"/>
  <c r="BC2913"/>
  <c r="BA2914"/>
  <c r="BB2914"/>
  <c r="BC2914"/>
  <c r="BA2915"/>
  <c r="BB2915"/>
  <c r="BC2915"/>
  <c r="BA2916"/>
  <c r="BB2916"/>
  <c r="BC2916"/>
  <c r="BA2917"/>
  <c r="BB2917"/>
  <c r="BC2917"/>
  <c r="BA2918"/>
  <c r="BB2918"/>
  <c r="BC2918"/>
  <c r="BA2919"/>
  <c r="BB2919"/>
  <c r="BC2919"/>
  <c r="BA2920"/>
  <c r="BB2920"/>
  <c r="BC2920"/>
  <c r="BA2921"/>
  <c r="BB2921"/>
  <c r="BC2921"/>
  <c r="BA2922"/>
  <c r="BB2922"/>
  <c r="BC2922"/>
  <c r="BA2923"/>
  <c r="BB2923"/>
  <c r="BC2923"/>
  <c r="BA2924"/>
  <c r="BB2924"/>
  <c r="BC2924"/>
  <c r="BA2925"/>
  <c r="BB2925"/>
  <c r="BC2925"/>
  <c r="BA2926"/>
  <c r="BB2926"/>
  <c r="BC2926"/>
  <c r="BA2927"/>
  <c r="BB2927"/>
  <c r="BC2927"/>
  <c r="BA2928"/>
  <c r="BB2928"/>
  <c r="BC2928"/>
  <c r="BA2929"/>
  <c r="BB2929"/>
  <c r="BC2929"/>
  <c r="BA2930"/>
  <c r="BB2930"/>
  <c r="BC2930"/>
  <c r="BA2931"/>
  <c r="BB2931"/>
  <c r="BC2931"/>
  <c r="BA2932"/>
  <c r="BB2932"/>
  <c r="BC2932"/>
  <c r="BA2933"/>
  <c r="BB2933"/>
  <c r="BC2933"/>
  <c r="BA2934"/>
  <c r="BB2934"/>
  <c r="BC2934"/>
  <c r="BA2935"/>
  <c r="BB2935"/>
  <c r="BC2935"/>
  <c r="BA2936"/>
  <c r="BB2936"/>
  <c r="BC2936"/>
  <c r="BA2937"/>
  <c r="BB2937"/>
  <c r="BC2937"/>
  <c r="BA2938"/>
  <c r="BB2938"/>
  <c r="BC2938"/>
  <c r="BA2939"/>
  <c r="BB2939"/>
  <c r="BC2939"/>
  <c r="BA2940"/>
  <c r="BB2940"/>
  <c r="BC2940"/>
  <c r="BA2941"/>
  <c r="BB2941"/>
  <c r="BC2941"/>
  <c r="BA2942"/>
  <c r="BB2942"/>
  <c r="BC2942"/>
  <c r="BA2943"/>
  <c r="BB2943"/>
  <c r="BC2943"/>
  <c r="BA2944"/>
  <c r="BB2944"/>
  <c r="BC2944"/>
  <c r="BA2945"/>
  <c r="BB2945"/>
  <c r="BC2945"/>
  <c r="BA2946"/>
  <c r="BB2946"/>
  <c r="BC2946"/>
  <c r="BA2947"/>
  <c r="BB2947"/>
  <c r="BC2947"/>
  <c r="BA2948"/>
  <c r="BB2948"/>
  <c r="BC2948"/>
  <c r="BA2949"/>
  <c r="BB2949"/>
  <c r="BC2949"/>
  <c r="BA2950"/>
  <c r="BB2950"/>
  <c r="BC2950"/>
  <c r="BA2951"/>
  <c r="BB2951"/>
  <c r="BC2951"/>
  <c r="BA2952"/>
  <c r="BB2952"/>
  <c r="BC2952"/>
  <c r="BA2953"/>
  <c r="BB2953"/>
  <c r="BC2953"/>
  <c r="BA2954"/>
  <c r="BB2954"/>
  <c r="BC2954"/>
  <c r="BA2955"/>
  <c r="BB2955"/>
  <c r="BC2955"/>
  <c r="BA2956"/>
  <c r="BB2956"/>
  <c r="BC2956"/>
  <c r="BA2957"/>
  <c r="BB2957"/>
  <c r="BC2957"/>
  <c r="BA2958"/>
  <c r="BB2958"/>
  <c r="BC2958"/>
  <c r="BA2959"/>
  <c r="BB2959"/>
  <c r="BC2959"/>
  <c r="BA2960"/>
  <c r="BB2960"/>
  <c r="BC2960"/>
  <c r="BA2961"/>
  <c r="BB2961"/>
  <c r="BC2961"/>
  <c r="BA2962"/>
  <c r="BB2962"/>
  <c r="BC2962"/>
  <c r="BA2963"/>
  <c r="BB2963"/>
  <c r="BC2963"/>
  <c r="BA2964"/>
  <c r="BB2964"/>
  <c r="BC2964"/>
  <c r="BA2965"/>
  <c r="BB2965"/>
  <c r="BC2965"/>
  <c r="BA2966"/>
  <c r="BB2966"/>
  <c r="BC2966"/>
  <c r="BA2967"/>
  <c r="BB2967"/>
  <c r="BC2967"/>
  <c r="BA2968"/>
  <c r="BB2968"/>
  <c r="BC2968"/>
  <c r="BA2969"/>
  <c r="BB2969"/>
  <c r="BC2969"/>
  <c r="BA2970"/>
  <c r="BB2970"/>
  <c r="BC2970"/>
  <c r="BA2971"/>
  <c r="BB2971"/>
  <c r="BC2971"/>
  <c r="BA2972"/>
  <c r="BB2972"/>
  <c r="BC2972"/>
  <c r="BA2973"/>
  <c r="BB2973"/>
  <c r="BC2973"/>
  <c r="BA2974"/>
  <c r="BB2974"/>
  <c r="BC2974"/>
  <c r="BA2975"/>
  <c r="BB2975"/>
  <c r="BC2975"/>
  <c r="BA2976"/>
  <c r="BB2976"/>
  <c r="BC2976"/>
  <c r="BA2977"/>
  <c r="BB2977"/>
  <c r="BC2977"/>
  <c r="BA2978"/>
  <c r="BB2978"/>
  <c r="BC2978"/>
  <c r="BA2979"/>
  <c r="BB2979"/>
  <c r="BC2979"/>
  <c r="BA2980"/>
  <c r="BB2980"/>
  <c r="BC2980"/>
  <c r="BA2981"/>
  <c r="BB2981"/>
  <c r="BC2981"/>
  <c r="BA2982"/>
  <c r="BB2982"/>
  <c r="BC2982"/>
  <c r="BA2983"/>
  <c r="BB2983"/>
  <c r="BC2983"/>
  <c r="BA2984"/>
  <c r="BB2984"/>
  <c r="BC2984"/>
  <c r="BA2985"/>
  <c r="BB2985"/>
  <c r="BC2985"/>
  <c r="BA2986"/>
  <c r="BB2986"/>
  <c r="BC2986"/>
  <c r="BA2987"/>
  <c r="BB2987"/>
  <c r="BC2987"/>
  <c r="BA2988"/>
  <c r="BB2988"/>
  <c r="BC2988"/>
  <c r="BA2989"/>
  <c r="BB2989"/>
  <c r="BC2989"/>
  <c r="BA2990"/>
  <c r="BB2990"/>
  <c r="BC2990"/>
  <c r="BA2991"/>
  <c r="BB2991"/>
  <c r="BC2991"/>
  <c r="BA2992"/>
  <c r="BB2992"/>
  <c r="BC2992"/>
  <c r="BA2993"/>
  <c r="BB2993"/>
  <c r="BC2993"/>
  <c r="BA2994"/>
  <c r="BB2994"/>
  <c r="BC2994"/>
  <c r="BA2995"/>
  <c r="BB2995"/>
  <c r="BC2995"/>
  <c r="BA2996"/>
  <c r="BB2996"/>
  <c r="BC2996"/>
  <c r="BA2997"/>
  <c r="BB2997"/>
  <c r="BC2997"/>
  <c r="BA2998"/>
  <c r="BB2998"/>
  <c r="BC2998"/>
  <c r="BA2999"/>
  <c r="BB2999"/>
  <c r="BC2999"/>
  <c r="BA3000"/>
  <c r="BB3000"/>
  <c r="BC3000"/>
  <c r="BA3001"/>
  <c r="BB3001"/>
  <c r="BC3001"/>
  <c r="BA3002"/>
  <c r="BB3002"/>
  <c r="BC3002"/>
  <c r="BA3003"/>
  <c r="BB3003"/>
  <c r="BC3003"/>
  <c r="BA3004"/>
  <c r="BB3004"/>
  <c r="BC3004"/>
  <c r="BA3005"/>
  <c r="BB3005"/>
  <c r="BC3005"/>
  <c r="BA3006"/>
  <c r="BB3006"/>
  <c r="BC3006"/>
  <c r="BA3007"/>
  <c r="BB3007"/>
  <c r="BC3007"/>
  <c r="BA3008"/>
  <c r="BB3008"/>
  <c r="BC3008"/>
  <c r="BA3009"/>
  <c r="BB3009"/>
  <c r="BC3009"/>
  <c r="BA3010"/>
  <c r="BB3010"/>
  <c r="BC3010"/>
  <c r="BA3011"/>
  <c r="BB3011"/>
  <c r="BC3011"/>
  <c r="BA3012"/>
  <c r="BB3012"/>
  <c r="BC3012"/>
  <c r="BA3013"/>
  <c r="BB3013"/>
  <c r="BC3013"/>
  <c r="BA3014"/>
  <c r="BB3014"/>
  <c r="BC3014"/>
  <c r="BA3015"/>
  <c r="BB3015"/>
  <c r="BC3015"/>
  <c r="BA3016"/>
  <c r="BB3016"/>
  <c r="BC3016"/>
  <c r="BA3017"/>
  <c r="BB3017"/>
  <c r="BC3017"/>
  <c r="BA3018"/>
  <c r="BB3018"/>
  <c r="BC3018"/>
  <c r="BA3019"/>
  <c r="BB3019"/>
  <c r="BC3019"/>
  <c r="BA3020"/>
  <c r="BB3020"/>
  <c r="BC3020"/>
  <c r="BA3021"/>
  <c r="BB3021"/>
  <c r="BC3021"/>
  <c r="BA3022"/>
  <c r="BB3022"/>
  <c r="BC3022"/>
  <c r="BA3023"/>
  <c r="BB3023"/>
  <c r="BC3023"/>
  <c r="BA3024"/>
  <c r="BB3024"/>
  <c r="BC3024"/>
  <c r="BA3025"/>
  <c r="BB3025"/>
  <c r="BC3025"/>
  <c r="BA3026"/>
  <c r="BB3026"/>
  <c r="BC3026"/>
  <c r="BA3027"/>
  <c r="BB3027"/>
  <c r="BC3027"/>
  <c r="BA3028"/>
  <c r="BB3028"/>
  <c r="BC3028"/>
  <c r="BA3029"/>
  <c r="BB3029"/>
  <c r="BC3029"/>
  <c r="BA3030"/>
  <c r="BB3030"/>
  <c r="BC3030"/>
  <c r="BA3031"/>
  <c r="BB3031"/>
  <c r="BC3031"/>
  <c r="BA3032"/>
  <c r="BB3032"/>
  <c r="BC3032"/>
  <c r="BA3033"/>
  <c r="BB3033"/>
  <c r="BC3033"/>
  <c r="BA3034"/>
  <c r="BB3034"/>
  <c r="BC3034"/>
  <c r="BA3035"/>
  <c r="BB3035"/>
  <c r="BC3035"/>
  <c r="BA3036"/>
  <c r="BB3036"/>
  <c r="BC3036"/>
  <c r="BA3037"/>
  <c r="BB3037"/>
  <c r="BC3037"/>
  <c r="BA3038"/>
  <c r="BB3038"/>
  <c r="BC3038"/>
  <c r="BA3039"/>
  <c r="BB3039"/>
  <c r="BC3039"/>
  <c r="BA3040"/>
  <c r="BB3040"/>
  <c r="BC3040"/>
  <c r="BA3041"/>
  <c r="BB3041"/>
  <c r="BC3041"/>
  <c r="BA3042"/>
  <c r="BB3042"/>
  <c r="BC3042"/>
  <c r="BA3043"/>
  <c r="BB3043"/>
  <c r="BC3043"/>
  <c r="BA3044"/>
  <c r="BB3044"/>
  <c r="BC3044"/>
  <c r="BA3045"/>
  <c r="BB3045"/>
  <c r="BC3045"/>
  <c r="BA3046"/>
  <c r="BB3046"/>
  <c r="BC3046"/>
  <c r="BA3047"/>
  <c r="BB3047"/>
  <c r="BC3047"/>
  <c r="BA3048"/>
  <c r="BB3048"/>
  <c r="BC3048"/>
  <c r="BA3049"/>
  <c r="BB3049"/>
  <c r="BC3049"/>
  <c r="BA3050"/>
  <c r="BB3050"/>
  <c r="BC3050"/>
  <c r="BA3051"/>
  <c r="BB3051"/>
  <c r="BC3051"/>
  <c r="BA3052"/>
  <c r="BB3052"/>
  <c r="BC3052"/>
  <c r="BA3053"/>
  <c r="BB3053"/>
  <c r="BC3053"/>
  <c r="BA3054"/>
  <c r="BB3054"/>
  <c r="BC3054"/>
  <c r="BA3055"/>
  <c r="BB3055"/>
  <c r="BC3055"/>
  <c r="BA3056"/>
  <c r="BB3056"/>
  <c r="BC3056"/>
  <c r="BA3057"/>
  <c r="BB3057"/>
  <c r="BC3057"/>
  <c r="BA3058"/>
  <c r="BB3058"/>
  <c r="BC3058"/>
  <c r="BA3059"/>
  <c r="BB3059"/>
  <c r="BC3059"/>
  <c r="BA3060"/>
  <c r="BB3060"/>
  <c r="BC3060"/>
  <c r="BA3061"/>
  <c r="BB3061"/>
  <c r="BC3061"/>
  <c r="BA3062"/>
  <c r="BB3062"/>
  <c r="BC3062"/>
  <c r="BA3063"/>
  <c r="BB3063"/>
  <c r="BC3063"/>
  <c r="BA3064"/>
  <c r="BB3064"/>
  <c r="BC3064"/>
  <c r="BA3065"/>
  <c r="BB3065"/>
  <c r="BC3065"/>
  <c r="BA3066"/>
  <c r="BB3066"/>
  <c r="BC3066"/>
  <c r="BA3067"/>
  <c r="BB3067"/>
  <c r="BC3067"/>
  <c r="BA3068"/>
  <c r="BB3068"/>
  <c r="BC3068"/>
  <c r="BA3069"/>
  <c r="BB3069"/>
  <c r="BC3069"/>
  <c r="BA3070"/>
  <c r="BB3070"/>
  <c r="BC3070"/>
  <c r="BA3071"/>
  <c r="BB3071"/>
  <c r="BC3071"/>
  <c r="BA3072"/>
  <c r="BB3072"/>
  <c r="BC3072"/>
  <c r="BA3073"/>
  <c r="BB3073"/>
  <c r="BC3073"/>
  <c r="BA3074"/>
  <c r="BB3074"/>
  <c r="BC3074"/>
  <c r="BA3075"/>
  <c r="BB3075"/>
  <c r="BC3075"/>
  <c r="BA3076"/>
  <c r="BB3076"/>
  <c r="BC3076"/>
  <c r="BA3077"/>
  <c r="BB3077"/>
  <c r="BC3077"/>
  <c r="BA3078"/>
  <c r="BB3078"/>
  <c r="BC3078"/>
  <c r="BA3079"/>
  <c r="BB3079"/>
  <c r="BC3079"/>
  <c r="BA3080"/>
  <c r="BB3080"/>
  <c r="BC3080"/>
  <c r="BA3081"/>
  <c r="BB3081"/>
  <c r="BC3081"/>
  <c r="BA3082"/>
  <c r="BB3082"/>
  <c r="BC3082"/>
  <c r="BA3083"/>
  <c r="BB3083"/>
  <c r="BC3083"/>
  <c r="BA3084"/>
  <c r="BB3084"/>
  <c r="BC3084"/>
  <c r="BA3085"/>
  <c r="BB3085"/>
  <c r="BC3085"/>
  <c r="BA3086"/>
  <c r="BB3086"/>
  <c r="BC3086"/>
  <c r="BA3087"/>
  <c r="BB3087"/>
  <c r="BC3087"/>
  <c r="BA3088"/>
  <c r="BB3088"/>
  <c r="BC3088"/>
  <c r="BA3089"/>
  <c r="BB3089"/>
  <c r="BC3089"/>
  <c r="BA3090"/>
  <c r="BB3090"/>
  <c r="BC3090"/>
  <c r="BA3091"/>
  <c r="BB3091"/>
  <c r="BC3091"/>
  <c r="BA3092"/>
  <c r="BB3092"/>
  <c r="BC3092"/>
  <c r="BA3093"/>
  <c r="BB3093"/>
  <c r="BC3093"/>
  <c r="BA3094"/>
  <c r="BB3094"/>
  <c r="BC3094"/>
  <c r="BA3095"/>
  <c r="BB3095"/>
  <c r="BC3095"/>
  <c r="BA3096"/>
  <c r="BB3096"/>
  <c r="BC3096"/>
  <c r="BA3097"/>
  <c r="BB3097"/>
  <c r="BC3097"/>
  <c r="BA3098"/>
  <c r="BB3098"/>
  <c r="BC3098"/>
  <c r="BA3099"/>
  <c r="BB3099"/>
  <c r="BC3099"/>
  <c r="BA3100"/>
  <c r="BB3100"/>
  <c r="BC3100"/>
  <c r="BA3101"/>
  <c r="BB3101"/>
  <c r="BC3101"/>
  <c r="BA3102"/>
  <c r="BB3102"/>
  <c r="BC3102"/>
  <c r="BA3103"/>
  <c r="BB3103"/>
  <c r="BC3103"/>
  <c r="BA3104"/>
  <c r="BB3104"/>
  <c r="BC3104"/>
  <c r="BA3105"/>
  <c r="BB3105"/>
  <c r="BC3105"/>
  <c r="BA3106"/>
  <c r="BB3106"/>
  <c r="BC3106"/>
  <c r="BA3107"/>
  <c r="BB3107"/>
  <c r="BC3107"/>
  <c r="BA3108"/>
  <c r="BB3108"/>
  <c r="BC3108"/>
  <c r="BA3109"/>
  <c r="BB3109"/>
  <c r="BC3109"/>
  <c r="BA3110"/>
  <c r="BB3110"/>
  <c r="BC3110"/>
  <c r="BA3111"/>
  <c r="BB3111"/>
  <c r="BC3111"/>
  <c r="BA3112"/>
  <c r="BB3112"/>
  <c r="BC3112"/>
  <c r="BA3113"/>
  <c r="BB3113"/>
  <c r="BC3113"/>
  <c r="BA3114"/>
  <c r="BB3114"/>
  <c r="BC3114"/>
  <c r="BA3115"/>
  <c r="BB3115"/>
  <c r="BC3115"/>
  <c r="BA3116"/>
  <c r="BB3116"/>
  <c r="BC3116"/>
  <c r="BA3117"/>
  <c r="BB3117"/>
  <c r="BC3117"/>
  <c r="BA3118"/>
  <c r="BB3118"/>
  <c r="BC3118"/>
  <c r="BA3119"/>
  <c r="BB3119"/>
  <c r="BC3119"/>
  <c r="BA3120"/>
  <c r="BB3120"/>
  <c r="BC3120"/>
  <c r="BA3121"/>
  <c r="BB3121"/>
  <c r="BC3121"/>
  <c r="BA3122"/>
  <c r="BB3122"/>
  <c r="BC3122"/>
  <c r="BA3123"/>
  <c r="BB3123"/>
  <c r="BC3123"/>
  <c r="BA3124"/>
  <c r="BB3124"/>
  <c r="BC3124"/>
  <c r="BA3125"/>
  <c r="BB3125"/>
  <c r="BC3125"/>
  <c r="BA3126"/>
  <c r="BB3126"/>
  <c r="BC3126"/>
  <c r="BA3127"/>
  <c r="BB3127"/>
  <c r="BC3127"/>
  <c r="BA3128"/>
  <c r="BB3128"/>
  <c r="BC3128"/>
  <c r="BA3129"/>
  <c r="BB3129"/>
  <c r="BC3129"/>
  <c r="BA3130"/>
  <c r="BB3130"/>
  <c r="BC3130"/>
  <c r="BA3131"/>
  <c r="BB3131"/>
  <c r="BC3131"/>
  <c r="BA3132"/>
  <c r="BB3132"/>
  <c r="BC3132"/>
  <c r="BA3133"/>
  <c r="BB3133"/>
  <c r="BC3133"/>
  <c r="BA3134"/>
  <c r="BB3134"/>
  <c r="BC3134"/>
  <c r="BA3135"/>
  <c r="BB3135"/>
  <c r="BC3135"/>
  <c r="BA3136"/>
  <c r="BB3136"/>
  <c r="BC3136"/>
  <c r="BA3137"/>
  <c r="BB3137"/>
  <c r="BC3137"/>
  <c r="BA3138"/>
  <c r="BB3138"/>
  <c r="BC3138"/>
  <c r="BA3139"/>
  <c r="BB3139"/>
  <c r="BC3139"/>
  <c r="BA3140"/>
  <c r="BB3140"/>
  <c r="BC3140"/>
  <c r="BA3141"/>
  <c r="BB3141"/>
  <c r="BC3141"/>
  <c r="BA3142"/>
  <c r="BB3142"/>
  <c r="BC3142"/>
  <c r="BA3143"/>
  <c r="BB3143"/>
  <c r="BC3143"/>
  <c r="BA3144"/>
  <c r="BB3144"/>
  <c r="BC3144"/>
  <c r="BA3145"/>
  <c r="BB3145"/>
  <c r="BC3145"/>
  <c r="BA3146"/>
  <c r="BB3146"/>
  <c r="BC3146"/>
  <c r="BA3147"/>
  <c r="BB3147"/>
  <c r="BC3147"/>
  <c r="BA3148"/>
  <c r="BB3148"/>
  <c r="BC3148"/>
  <c r="BA3149"/>
  <c r="BB3149"/>
  <c r="BC3149"/>
  <c r="BA3150"/>
  <c r="BB3150"/>
  <c r="BC3150"/>
  <c r="BA3151"/>
  <c r="BB3151"/>
  <c r="BC3151"/>
  <c r="BA3152"/>
  <c r="BB3152"/>
  <c r="BC3152"/>
  <c r="BA3153"/>
  <c r="BB3153"/>
  <c r="BC3153"/>
  <c r="BA3154"/>
  <c r="BB3154"/>
  <c r="BC3154"/>
  <c r="BA3155"/>
  <c r="BB3155"/>
  <c r="BC3155"/>
  <c r="BA3156"/>
  <c r="BB3156"/>
  <c r="BC3156"/>
  <c r="BA3157"/>
  <c r="BB3157"/>
  <c r="BC3157"/>
  <c r="BA3158"/>
  <c r="BB3158"/>
  <c r="BC3158"/>
  <c r="BA3159"/>
  <c r="BB3159"/>
  <c r="BC3159"/>
  <c r="BA3160"/>
  <c r="BB3160"/>
  <c r="BC3160"/>
  <c r="BA3161"/>
  <c r="BB3161"/>
  <c r="BC3161"/>
  <c r="BA3162"/>
  <c r="BB3162"/>
  <c r="BC3162"/>
  <c r="BA3163"/>
  <c r="BB3163"/>
  <c r="BC3163"/>
  <c r="BA3164"/>
  <c r="BB3164"/>
  <c r="BC3164"/>
  <c r="BA3165"/>
  <c r="BB3165"/>
  <c r="BC3165"/>
  <c r="BA3166"/>
  <c r="BB3166"/>
  <c r="BC3166"/>
  <c r="BA3167"/>
  <c r="BB3167"/>
  <c r="BC3167"/>
  <c r="BA3168"/>
  <c r="BB3168"/>
  <c r="BC3168"/>
  <c r="BA3169"/>
  <c r="BB3169"/>
  <c r="BC3169"/>
  <c r="BA3170"/>
  <c r="BB3170"/>
  <c r="BC3170"/>
  <c r="BA3171"/>
  <c r="BB3171"/>
  <c r="BC3171"/>
  <c r="BA3172"/>
  <c r="BB3172"/>
  <c r="BC3172"/>
  <c r="BA3173"/>
  <c r="BB3173"/>
  <c r="BC3173"/>
  <c r="BA3174"/>
  <c r="BB3174"/>
  <c r="BC3174"/>
  <c r="BA3175"/>
  <c r="BB3175"/>
  <c r="BC3175"/>
  <c r="BA3176"/>
  <c r="BB3176"/>
  <c r="BC3176"/>
  <c r="BA3177"/>
  <c r="BB3177"/>
  <c r="BC3177"/>
  <c r="BA3178"/>
  <c r="BB3178"/>
  <c r="BC3178"/>
  <c r="BA3179"/>
  <c r="BB3179"/>
  <c r="BC3179"/>
  <c r="BA3180"/>
  <c r="BB3180"/>
  <c r="BC3180"/>
  <c r="BA3181"/>
  <c r="BB3181"/>
  <c r="BC3181"/>
  <c r="BA3182"/>
  <c r="BB3182"/>
  <c r="BC3182"/>
  <c r="BA3183"/>
  <c r="BB3183"/>
  <c r="BC3183"/>
  <c r="BA3184"/>
  <c r="BB3184"/>
  <c r="BC3184"/>
  <c r="BA3185"/>
  <c r="BB3185"/>
  <c r="BC3185"/>
  <c r="BA3186"/>
  <c r="BB3186"/>
  <c r="BC3186"/>
  <c r="BA3187"/>
  <c r="BB3187"/>
  <c r="BC3187"/>
  <c r="BA3188"/>
  <c r="BB3188"/>
  <c r="BC3188"/>
  <c r="BA3189"/>
  <c r="BB3189"/>
  <c r="BC3189"/>
  <c r="BA3190"/>
  <c r="BB3190"/>
  <c r="BC3190"/>
  <c r="BA3191"/>
  <c r="BB3191"/>
  <c r="BC3191"/>
  <c r="BA3192"/>
  <c r="BB3192"/>
  <c r="BC3192"/>
  <c r="BA3193"/>
  <c r="BB3193"/>
  <c r="BC3193"/>
  <c r="BA3194"/>
  <c r="BB3194"/>
  <c r="BC3194"/>
  <c r="BA3195"/>
  <c r="BB3195"/>
  <c r="BC3195"/>
  <c r="BA3196"/>
  <c r="BB3196"/>
  <c r="BC3196"/>
  <c r="BA3197"/>
  <c r="BB3197"/>
  <c r="BC3197"/>
  <c r="BA3198"/>
  <c r="BB3198"/>
  <c r="BC3198"/>
  <c r="BA3199"/>
  <c r="BB3199"/>
  <c r="BC3199"/>
  <c r="BA3200"/>
  <c r="BB3200"/>
  <c r="BC3200"/>
  <c r="BA3201"/>
  <c r="BB3201"/>
  <c r="BC3201"/>
  <c r="BA3202"/>
  <c r="BB3202"/>
  <c r="BC3202"/>
  <c r="BA3203"/>
  <c r="BB3203"/>
  <c r="BC3203"/>
  <c r="BA3204"/>
  <c r="BB3204"/>
  <c r="BC3204"/>
  <c r="BA3205"/>
  <c r="BD3205" s="1"/>
  <c r="BB3205"/>
  <c r="BC3205"/>
  <c r="BA3206"/>
  <c r="BB3206"/>
  <c r="BC3206"/>
  <c r="BA3207"/>
  <c r="BB3207"/>
  <c r="BC3207"/>
  <c r="BA3208"/>
  <c r="BB3208"/>
  <c r="BC3208"/>
  <c r="BA3209"/>
  <c r="BB3209"/>
  <c r="BC3209"/>
  <c r="BA3210"/>
  <c r="BB3210"/>
  <c r="BC3210"/>
  <c r="BA3211"/>
  <c r="BB3211"/>
  <c r="BC3211"/>
  <c r="BA3212"/>
  <c r="BB3212"/>
  <c r="BC3212"/>
  <c r="BA3213"/>
  <c r="BB3213"/>
  <c r="BC3213"/>
  <c r="BA3214"/>
  <c r="BB3214"/>
  <c r="BC3214"/>
  <c r="BA3215"/>
  <c r="BB3215"/>
  <c r="BC3215"/>
  <c r="BA3216"/>
  <c r="BB3216"/>
  <c r="BC3216"/>
  <c r="BA3217"/>
  <c r="BB3217"/>
  <c r="BC3217"/>
  <c r="BA3218"/>
  <c r="BB3218"/>
  <c r="BC3218"/>
  <c r="BA3219"/>
  <c r="BB3219"/>
  <c r="BC3219"/>
  <c r="BA3220"/>
  <c r="BB3220"/>
  <c r="BC3220"/>
  <c r="BA3221"/>
  <c r="BB3221"/>
  <c r="BC3221"/>
  <c r="BA3222"/>
  <c r="BB3222"/>
  <c r="BC3222"/>
  <c r="BA3223"/>
  <c r="BB3223"/>
  <c r="BC3223"/>
  <c r="BA3224"/>
  <c r="BB3224"/>
  <c r="BC3224"/>
  <c r="BA3225"/>
  <c r="BB3225"/>
  <c r="BC3225"/>
  <c r="BA3226"/>
  <c r="BB3226"/>
  <c r="BC3226"/>
  <c r="BA3227"/>
  <c r="BB3227"/>
  <c r="BC3227"/>
  <c r="BA3228"/>
  <c r="BB3228"/>
  <c r="BC3228"/>
  <c r="BA3229"/>
  <c r="BB3229"/>
  <c r="BC3229"/>
  <c r="BA3230"/>
  <c r="BB3230"/>
  <c r="BC3230"/>
  <c r="BA3231"/>
  <c r="BB3231"/>
  <c r="BC3231"/>
  <c r="BA3232"/>
  <c r="BB3232"/>
  <c r="BC3232"/>
  <c r="BA3233"/>
  <c r="BB3233"/>
  <c r="BC3233"/>
  <c r="BA3234"/>
  <c r="BB3234"/>
  <c r="BC3234"/>
  <c r="BA3235"/>
  <c r="BB3235"/>
  <c r="BC3235"/>
  <c r="BA3236"/>
  <c r="BB3236"/>
  <c r="BC3236"/>
  <c r="BA3237"/>
  <c r="BB3237"/>
  <c r="BC3237"/>
  <c r="BA3238"/>
  <c r="BB3238"/>
  <c r="BC3238"/>
  <c r="BA3239"/>
  <c r="BB3239"/>
  <c r="BC3239"/>
  <c r="BA3240"/>
  <c r="BB3240"/>
  <c r="BC3240"/>
  <c r="BA3241"/>
  <c r="BB3241"/>
  <c r="BC3241"/>
  <c r="BA3242"/>
  <c r="BB3242"/>
  <c r="BC3242"/>
  <c r="BA3243"/>
  <c r="BB3243"/>
  <c r="BC3243"/>
  <c r="BA3244"/>
  <c r="BB3244"/>
  <c r="BC3244"/>
  <c r="BA3245"/>
  <c r="BB3245"/>
  <c r="BC3245"/>
  <c r="BA3246"/>
  <c r="BB3246"/>
  <c r="BC3246"/>
  <c r="BA3247"/>
  <c r="BB3247"/>
  <c r="BC3247"/>
  <c r="BA3248"/>
  <c r="BB3248"/>
  <c r="BC3248"/>
  <c r="BA3249"/>
  <c r="BB3249"/>
  <c r="BC3249"/>
  <c r="BA3250"/>
  <c r="BB3250"/>
  <c r="BC3250"/>
  <c r="BA3251"/>
  <c r="BB3251"/>
  <c r="BC3251"/>
  <c r="BA3252"/>
  <c r="BB3252"/>
  <c r="BC3252"/>
  <c r="BA3253"/>
  <c r="BB3253"/>
  <c r="BC3253"/>
  <c r="BA3254"/>
  <c r="BB3254"/>
  <c r="BC3254"/>
  <c r="BA3255"/>
  <c r="BB3255"/>
  <c r="BC3255"/>
  <c r="BA3256"/>
  <c r="BB3256"/>
  <c r="BC3256"/>
  <c r="BA3257"/>
  <c r="BB3257"/>
  <c r="BC3257"/>
  <c r="BA3258"/>
  <c r="BB3258"/>
  <c r="BC3258"/>
  <c r="BA3259"/>
  <c r="BB3259"/>
  <c r="BC3259"/>
  <c r="BA3260"/>
  <c r="BB3260"/>
  <c r="BC3260"/>
  <c r="BA3261"/>
  <c r="BB3261"/>
  <c r="BC3261"/>
  <c r="BA3262"/>
  <c r="BB3262"/>
  <c r="BC3262"/>
  <c r="BA3263"/>
  <c r="BB3263"/>
  <c r="BC3263"/>
  <c r="BA3264"/>
  <c r="BB3264"/>
  <c r="BC3264"/>
  <c r="BA3265"/>
  <c r="BB3265"/>
  <c r="BC3265"/>
  <c r="BA3266"/>
  <c r="BB3266"/>
  <c r="BC3266"/>
  <c r="BA3267"/>
  <c r="BB3267"/>
  <c r="BC3267"/>
  <c r="BA3268"/>
  <c r="BB3268"/>
  <c r="BC3268"/>
  <c r="BA3269"/>
  <c r="BB3269"/>
  <c r="BC3269"/>
  <c r="BA3270"/>
  <c r="BB3270"/>
  <c r="BC3270"/>
  <c r="BA3271"/>
  <c r="BB3271"/>
  <c r="BC3271"/>
  <c r="BA3272"/>
  <c r="BB3272"/>
  <c r="BC3272"/>
  <c r="BA3273"/>
  <c r="BB3273"/>
  <c r="BC3273"/>
  <c r="BA3274"/>
  <c r="BB3274"/>
  <c r="BC3274"/>
  <c r="BA3275"/>
  <c r="BB3275"/>
  <c r="BC3275"/>
  <c r="BA3276"/>
  <c r="BB3276"/>
  <c r="BC3276"/>
  <c r="BA3277"/>
  <c r="BB3277"/>
  <c r="BC3277"/>
  <c r="BA3278"/>
  <c r="BB3278"/>
  <c r="BC3278"/>
  <c r="BA3279"/>
  <c r="BB3279"/>
  <c r="BC3279"/>
  <c r="BA3280"/>
  <c r="BB3280"/>
  <c r="BC3280"/>
  <c r="BA3281"/>
  <c r="BB3281"/>
  <c r="BC3281"/>
  <c r="BA3282"/>
  <c r="BB3282"/>
  <c r="BC3282"/>
  <c r="BA3283"/>
  <c r="BB3283"/>
  <c r="BC3283"/>
  <c r="BA3284"/>
  <c r="BB3284"/>
  <c r="BC3284"/>
  <c r="BA3285"/>
  <c r="BB3285"/>
  <c r="BC3285"/>
  <c r="BA3286"/>
  <c r="BB3286"/>
  <c r="BC3286"/>
  <c r="BA3287"/>
  <c r="BB3287"/>
  <c r="BC3287"/>
  <c r="BA3288"/>
  <c r="BB3288"/>
  <c r="BC3288"/>
  <c r="BA3289"/>
  <c r="BB3289"/>
  <c r="BC3289"/>
  <c r="BA3290"/>
  <c r="BB3290"/>
  <c r="BC3290"/>
  <c r="BA3291"/>
  <c r="BB3291"/>
  <c r="BC3291"/>
  <c r="BA3292"/>
  <c r="BB3292"/>
  <c r="BC3292"/>
  <c r="BA3293"/>
  <c r="BB3293"/>
  <c r="BC3293"/>
  <c r="BA3294"/>
  <c r="BB3294"/>
  <c r="BC3294"/>
  <c r="BA3295"/>
  <c r="BB3295"/>
  <c r="BC3295"/>
  <c r="BA3296"/>
  <c r="BB3296"/>
  <c r="BC3296"/>
  <c r="BA3297"/>
  <c r="BB3297"/>
  <c r="BC3297"/>
  <c r="BA3298"/>
  <c r="BB3298"/>
  <c r="BC3298"/>
  <c r="BA3299"/>
  <c r="BB3299"/>
  <c r="BC3299"/>
  <c r="BA3300"/>
  <c r="BB3300"/>
  <c r="BC3300"/>
  <c r="BA3301"/>
  <c r="BB3301"/>
  <c r="BC3301"/>
  <c r="BA3302"/>
  <c r="BB3302"/>
  <c r="BC3302"/>
  <c r="BA3303"/>
  <c r="BB3303"/>
  <c r="BC3303"/>
  <c r="BA3304"/>
  <c r="BB3304"/>
  <c r="BC3304"/>
  <c r="BA3305"/>
  <c r="BB3305"/>
  <c r="BC3305"/>
  <c r="BA3306"/>
  <c r="BB3306"/>
  <c r="BC3306"/>
  <c r="BA3307"/>
  <c r="BB3307"/>
  <c r="BC3307"/>
  <c r="BA3308"/>
  <c r="BB3308"/>
  <c r="BC3308"/>
  <c r="BA3309"/>
  <c r="BB3309"/>
  <c r="BC3309"/>
  <c r="BA3310"/>
  <c r="BB3310"/>
  <c r="BC3310"/>
  <c r="BA3311"/>
  <c r="BB3311"/>
  <c r="BC3311"/>
  <c r="BA3312"/>
  <c r="BB3312"/>
  <c r="BC3312"/>
  <c r="BA3313"/>
  <c r="BB3313"/>
  <c r="BC3313"/>
  <c r="BA3314"/>
  <c r="BB3314"/>
  <c r="BC3314"/>
  <c r="BA3315"/>
  <c r="BB3315"/>
  <c r="BC3315"/>
  <c r="BA3316"/>
  <c r="BD3316" s="1"/>
  <c r="BB3316"/>
  <c r="BC3316"/>
  <c r="BA3317"/>
  <c r="BB3317"/>
  <c r="BC3317"/>
  <c r="BA3318"/>
  <c r="BB3318"/>
  <c r="BC3318"/>
  <c r="BC7"/>
  <c r="BB7"/>
  <c r="BA7"/>
  <c r="BD3333" l="1"/>
  <c r="BF3333" s="1"/>
  <c r="BG3333" s="1"/>
  <c r="BD3325"/>
  <c r="BF3325" s="1"/>
  <c r="BG3325" s="1"/>
  <c r="BD3353"/>
  <c r="BF3353" s="1"/>
  <c r="BG3353" s="1"/>
  <c r="BD3357"/>
  <c r="BF3357" s="1"/>
  <c r="BG3357" s="1"/>
  <c r="BD3321"/>
  <c r="BF3365"/>
  <c r="BG3365" s="1"/>
  <c r="BF3331"/>
  <c r="BG3331" s="1"/>
  <c r="BD3349"/>
  <c r="BF3349" s="1"/>
  <c r="BG3349" s="1"/>
  <c r="BD3337"/>
  <c r="BF3337" s="1"/>
  <c r="BG3337" s="1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447"/>
  <c r="AM448"/>
  <c r="AM449"/>
  <c r="AM450"/>
  <c r="AM451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M1012"/>
  <c r="AM1013"/>
  <c r="AM1014"/>
  <c r="AM1015"/>
  <c r="AM1016"/>
  <c r="AM1017"/>
  <c r="AM1018"/>
  <c r="AM1019"/>
  <c r="AM1020"/>
  <c r="AM1021"/>
  <c r="AM1022"/>
  <c r="AM1023"/>
  <c r="AM1024"/>
  <c r="AM1025"/>
  <c r="AM1026"/>
  <c r="AM1027"/>
  <c r="AM1028"/>
  <c r="AM1029"/>
  <c r="AM1030"/>
  <c r="AM1031"/>
  <c r="AM1032"/>
  <c r="AM1033"/>
  <c r="AM1034"/>
  <c r="AM1035"/>
  <c r="AM1036"/>
  <c r="AM1037"/>
  <c r="AM1038"/>
  <c r="AM1039"/>
  <c r="AM1040"/>
  <c r="AM1041"/>
  <c r="AM1042"/>
  <c r="AM1043"/>
  <c r="AM1044"/>
  <c r="AM1045"/>
  <c r="AM1046"/>
  <c r="AM1047"/>
  <c r="AM1048"/>
  <c r="AM1049"/>
  <c r="AM1050"/>
  <c r="AM1051"/>
  <c r="AM1052"/>
  <c r="AM1053"/>
  <c r="AM1054"/>
  <c r="AM1055"/>
  <c r="AM1056"/>
  <c r="AM1057"/>
  <c r="AM1058"/>
  <c r="AM1059"/>
  <c r="AM1060"/>
  <c r="AM1061"/>
  <c r="AM1062"/>
  <c r="AM1063"/>
  <c r="AM1064"/>
  <c r="AM1065"/>
  <c r="AM1066"/>
  <c r="AM1067"/>
  <c r="AM1068"/>
  <c r="AM1069"/>
  <c r="AM1070"/>
  <c r="AM1071"/>
  <c r="AM1072"/>
  <c r="AM1073"/>
  <c r="AM1074"/>
  <c r="AM1075"/>
  <c r="AM1076"/>
  <c r="AM1077"/>
  <c r="AM1078"/>
  <c r="AM1079"/>
  <c r="AM1080"/>
  <c r="AM1081"/>
  <c r="AM1082"/>
  <c r="AM1083"/>
  <c r="AM1084"/>
  <c r="AM1085"/>
  <c r="AM1086"/>
  <c r="AM1087"/>
  <c r="AM1088"/>
  <c r="AM1089"/>
  <c r="AM1090"/>
  <c r="AM1091"/>
  <c r="AM1092"/>
  <c r="AM1093"/>
  <c r="AM1094"/>
  <c r="AM1095"/>
  <c r="AM1096"/>
  <c r="AM1097"/>
  <c r="AM1098"/>
  <c r="AM1099"/>
  <c r="AM1100"/>
  <c r="AM1101"/>
  <c r="AM1102"/>
  <c r="AM1103"/>
  <c r="AM1104"/>
  <c r="AM1105"/>
  <c r="AM1106"/>
  <c r="AM1107"/>
  <c r="AM1108"/>
  <c r="AM1109"/>
  <c r="AM1110"/>
  <c r="AM1111"/>
  <c r="AM1112"/>
  <c r="AM1113"/>
  <c r="AM1114"/>
  <c r="AM1115"/>
  <c r="AM1116"/>
  <c r="AM1117"/>
  <c r="AM1118"/>
  <c r="AM1119"/>
  <c r="AM1120"/>
  <c r="AM1121"/>
  <c r="AM1122"/>
  <c r="AM1123"/>
  <c r="AM1124"/>
  <c r="AM1125"/>
  <c r="AM1126"/>
  <c r="AM1127"/>
  <c r="AM1128"/>
  <c r="AM1129"/>
  <c r="AM1130"/>
  <c r="AM1131"/>
  <c r="AM1132"/>
  <c r="AM1133"/>
  <c r="AM1134"/>
  <c r="AM1135"/>
  <c r="AM1136"/>
  <c r="AM1137"/>
  <c r="AM1138"/>
  <c r="AM1139"/>
  <c r="AM1140"/>
  <c r="AM1141"/>
  <c r="AM1142"/>
  <c r="AM1143"/>
  <c r="AM1144"/>
  <c r="AM1145"/>
  <c r="AM1146"/>
  <c r="AM1147"/>
  <c r="AM1148"/>
  <c r="AM1149"/>
  <c r="AM1150"/>
  <c r="AM1151"/>
  <c r="AM1152"/>
  <c r="AM1153"/>
  <c r="AM1154"/>
  <c r="AM1155"/>
  <c r="AM1156"/>
  <c r="AM1157"/>
  <c r="AM1158"/>
  <c r="AM1159"/>
  <c r="AM1160"/>
  <c r="AM1161"/>
  <c r="AM1162"/>
  <c r="AM1163"/>
  <c r="AM1164"/>
  <c r="AM1165"/>
  <c r="AM1166"/>
  <c r="AM1167"/>
  <c r="AM1168"/>
  <c r="AM1169"/>
  <c r="AM1170"/>
  <c r="AM1171"/>
  <c r="AM1172"/>
  <c r="AM1173"/>
  <c r="AM1174"/>
  <c r="AM1175"/>
  <c r="AM1176"/>
  <c r="AM1177"/>
  <c r="AM1178"/>
  <c r="AM1179"/>
  <c r="AM1180"/>
  <c r="AM1181"/>
  <c r="AM1182"/>
  <c r="AM1183"/>
  <c r="AM1184"/>
  <c r="AM1185"/>
  <c r="AM1186"/>
  <c r="AM1187"/>
  <c r="AM1188"/>
  <c r="AM1189"/>
  <c r="AM1190"/>
  <c r="AM1191"/>
  <c r="AM1192"/>
  <c r="AM1193"/>
  <c r="AM1194"/>
  <c r="AM1195"/>
  <c r="AM1196"/>
  <c r="AM1197"/>
  <c r="AM1198"/>
  <c r="AM1199"/>
  <c r="AM1200"/>
  <c r="AM1201"/>
  <c r="AM1202"/>
  <c r="AM1203"/>
  <c r="AM1204"/>
  <c r="AM1205"/>
  <c r="AM1206"/>
  <c r="AM1207"/>
  <c r="AM1208"/>
  <c r="AM1209"/>
  <c r="AM1210"/>
  <c r="AM1211"/>
  <c r="AM1212"/>
  <c r="AM1213"/>
  <c r="AM1214"/>
  <c r="AM1215"/>
  <c r="AM1216"/>
  <c r="AM1217"/>
  <c r="AM1218"/>
  <c r="AM1219"/>
  <c r="AM1220"/>
  <c r="AM1221"/>
  <c r="AM1222"/>
  <c r="AM1223"/>
  <c r="AM1224"/>
  <c r="AM1225"/>
  <c r="AM1226"/>
  <c r="AM1227"/>
  <c r="AM1228"/>
  <c r="AM1229"/>
  <c r="AM1230"/>
  <c r="AM1231"/>
  <c r="AM1232"/>
  <c r="AM1233"/>
  <c r="AM1234"/>
  <c r="AM1235"/>
  <c r="AM1236"/>
  <c r="AM1237"/>
  <c r="AM1238"/>
  <c r="AM1239"/>
  <c r="AM1240"/>
  <c r="AM1241"/>
  <c r="AM1242"/>
  <c r="AM1243"/>
  <c r="AM1244"/>
  <c r="AM1245"/>
  <c r="AM1246"/>
  <c r="AM1247"/>
  <c r="AM1248"/>
  <c r="AM1249"/>
  <c r="AM1250"/>
  <c r="AM1251"/>
  <c r="AM1252"/>
  <c r="AM1253"/>
  <c r="AM1254"/>
  <c r="AM1255"/>
  <c r="AM1256"/>
  <c r="AM1257"/>
  <c r="AM1258"/>
  <c r="AM1259"/>
  <c r="AM1260"/>
  <c r="AM1261"/>
  <c r="AM1262"/>
  <c r="AM1263"/>
  <c r="AM1264"/>
  <c r="AM1265"/>
  <c r="AM1266"/>
  <c r="AM1267"/>
  <c r="AM1268"/>
  <c r="AM1269"/>
  <c r="AM1270"/>
  <c r="AM1271"/>
  <c r="AM1272"/>
  <c r="AM1273"/>
  <c r="AM1274"/>
  <c r="AM1275"/>
  <c r="AM1276"/>
  <c r="AM1277"/>
  <c r="AM1278"/>
  <c r="AM1279"/>
  <c r="AM1280"/>
  <c r="AM1281"/>
  <c r="AM1282"/>
  <c r="AM1283"/>
  <c r="AM1284"/>
  <c r="AM1285"/>
  <c r="AM1286"/>
  <c r="AM1287"/>
  <c r="AM1288"/>
  <c r="AM1289"/>
  <c r="AM1290"/>
  <c r="AM1291"/>
  <c r="AM1292"/>
  <c r="AM1293"/>
  <c r="AM1294"/>
  <c r="AM1295"/>
  <c r="AM1296"/>
  <c r="AM1297"/>
  <c r="AM1298"/>
  <c r="AM1299"/>
  <c r="AM1300"/>
  <c r="AM1301"/>
  <c r="AM1302"/>
  <c r="AM1303"/>
  <c r="AM1304"/>
  <c r="AM1305"/>
  <c r="AM1306"/>
  <c r="AM1307"/>
  <c r="AM1308"/>
  <c r="AM1309"/>
  <c r="AM1310"/>
  <c r="AM1311"/>
  <c r="AM1312"/>
  <c r="AM1313"/>
  <c r="AM1314"/>
  <c r="AM1315"/>
  <c r="AM1316"/>
  <c r="AM1317"/>
  <c r="AM1318"/>
  <c r="AM1319"/>
  <c r="AM1320"/>
  <c r="AM1321"/>
  <c r="AM1322"/>
  <c r="AM1323"/>
  <c r="AM1324"/>
  <c r="AM1325"/>
  <c r="AM1326"/>
  <c r="AM1327"/>
  <c r="AM1328"/>
  <c r="AM1329"/>
  <c r="AM1330"/>
  <c r="AM1331"/>
  <c r="AM1332"/>
  <c r="AM1333"/>
  <c r="AM1334"/>
  <c r="AM1335"/>
  <c r="AM1336"/>
  <c r="AM1337"/>
  <c r="AM1338"/>
  <c r="AM1339"/>
  <c r="AM1340"/>
  <c r="AM1341"/>
  <c r="AM1342"/>
  <c r="AM1343"/>
  <c r="AM1344"/>
  <c r="AM1345"/>
  <c r="AM1346"/>
  <c r="AM1347"/>
  <c r="AM1348"/>
  <c r="AM1349"/>
  <c r="AM1350"/>
  <c r="AM1351"/>
  <c r="AM1352"/>
  <c r="AM1353"/>
  <c r="AM1354"/>
  <c r="AM1355"/>
  <c r="AM1356"/>
  <c r="AM1357"/>
  <c r="AM1358"/>
  <c r="AM1359"/>
  <c r="AM1360"/>
  <c r="AM1361"/>
  <c r="AM1362"/>
  <c r="AM1363"/>
  <c r="AM1364"/>
  <c r="AM1365"/>
  <c r="AM1366"/>
  <c r="AM1367"/>
  <c r="AM1368"/>
  <c r="AM1369"/>
  <c r="AM1370"/>
  <c r="AM1371"/>
  <c r="AM1372"/>
  <c r="AM1373"/>
  <c r="AM1374"/>
  <c r="AM1375"/>
  <c r="AM1376"/>
  <c r="AM1377"/>
  <c r="AM1378"/>
  <c r="AM1379"/>
  <c r="AM1380"/>
  <c r="AM1381"/>
  <c r="AM1382"/>
  <c r="AM1383"/>
  <c r="AM1384"/>
  <c r="AM1385"/>
  <c r="AM1386"/>
  <c r="AM1387"/>
  <c r="AM1388"/>
  <c r="AM1389"/>
  <c r="AM1390"/>
  <c r="AM1391"/>
  <c r="AM1392"/>
  <c r="AM1393"/>
  <c r="AM1394"/>
  <c r="AM1395"/>
  <c r="AM1396"/>
  <c r="AM1397"/>
  <c r="AM1398"/>
  <c r="AM1399"/>
  <c r="AM1400"/>
  <c r="AM1401"/>
  <c r="AM1402"/>
  <c r="AM1403"/>
  <c r="AM1404"/>
  <c r="AM1405"/>
  <c r="AM1406"/>
  <c r="AM1407"/>
  <c r="AM1408"/>
  <c r="AM1409"/>
  <c r="AM1410"/>
  <c r="AM1411"/>
  <c r="AM1412"/>
  <c r="AM1413"/>
  <c r="AM1414"/>
  <c r="AM1415"/>
  <c r="AM1416"/>
  <c r="AM1417"/>
  <c r="AM1418"/>
  <c r="AM1419"/>
  <c r="AM1420"/>
  <c r="AM1421"/>
  <c r="AM1422"/>
  <c r="AM1423"/>
  <c r="AM1424"/>
  <c r="AM1425"/>
  <c r="AM1426"/>
  <c r="AM1427"/>
  <c r="AM1428"/>
  <c r="AM1429"/>
  <c r="AM1430"/>
  <c r="AM1431"/>
  <c r="AM1432"/>
  <c r="AM1433"/>
  <c r="AM1434"/>
  <c r="AM1435"/>
  <c r="AM1436"/>
  <c r="AM1437"/>
  <c r="AM1438"/>
  <c r="AM1439"/>
  <c r="AM1440"/>
  <c r="AM1441"/>
  <c r="AM1442"/>
  <c r="AM1443"/>
  <c r="AM1444"/>
  <c r="AM1445"/>
  <c r="AM1446"/>
  <c r="AM1447"/>
  <c r="AM1448"/>
  <c r="AM1449"/>
  <c r="AM1450"/>
  <c r="AM1451"/>
  <c r="AM1452"/>
  <c r="AM1453"/>
  <c r="AM1454"/>
  <c r="AM1455"/>
  <c r="AM1456"/>
  <c r="AM1457"/>
  <c r="AM1458"/>
  <c r="AM1459"/>
  <c r="AM1460"/>
  <c r="AM1461"/>
  <c r="AM1462"/>
  <c r="AM1463"/>
  <c r="AM1464"/>
  <c r="AM1465"/>
  <c r="AM1466"/>
  <c r="AM1467"/>
  <c r="AM1468"/>
  <c r="AM1469"/>
  <c r="AM1470"/>
  <c r="AM1471"/>
  <c r="AM1472"/>
  <c r="AM1473"/>
  <c r="AM1474"/>
  <c r="AM1475"/>
  <c r="AM1476"/>
  <c r="AM1477"/>
  <c r="AM1478"/>
  <c r="AM1479"/>
  <c r="AM1480"/>
  <c r="AM1481"/>
  <c r="AM1482"/>
  <c r="AM1483"/>
  <c r="AM1484"/>
  <c r="AM1485"/>
  <c r="AM1486"/>
  <c r="AM1487"/>
  <c r="AM1488"/>
  <c r="AM1489"/>
  <c r="AM1490"/>
  <c r="AM1491"/>
  <c r="AM1492"/>
  <c r="AM1493"/>
  <c r="AM1494"/>
  <c r="AM1495"/>
  <c r="AM1496"/>
  <c r="AM1497"/>
  <c r="AM1498"/>
  <c r="AM1499"/>
  <c r="AM1500"/>
  <c r="AM1501"/>
  <c r="AM1502"/>
  <c r="AM1503"/>
  <c r="AM1504"/>
  <c r="AM1505"/>
  <c r="AM1506"/>
  <c r="AM1507"/>
  <c r="AM1508"/>
  <c r="AM1509"/>
  <c r="AM1510"/>
  <c r="AM1511"/>
  <c r="AM1512"/>
  <c r="AM1513"/>
  <c r="AM1514"/>
  <c r="AM1515"/>
  <c r="AM1516"/>
  <c r="AM1517"/>
  <c r="AM1518"/>
  <c r="AM1519"/>
  <c r="AM1520"/>
  <c r="AM1521"/>
  <c r="AM1522"/>
  <c r="AM1523"/>
  <c r="AM1524"/>
  <c r="AM1525"/>
  <c r="AM1526"/>
  <c r="AM1527"/>
  <c r="AM1528"/>
  <c r="AM1529"/>
  <c r="AM1530"/>
  <c r="AM1531"/>
  <c r="AM1532"/>
  <c r="AM1533"/>
  <c r="AM1534"/>
  <c r="AM1535"/>
  <c r="AM1536"/>
  <c r="AM1537"/>
  <c r="AM1538"/>
  <c r="AM1539"/>
  <c r="AM1540"/>
  <c r="AM1541"/>
  <c r="AM1542"/>
  <c r="AM1543"/>
  <c r="AM1544"/>
  <c r="AM1545"/>
  <c r="AM1546"/>
  <c r="AM1547"/>
  <c r="AM1548"/>
  <c r="AM1549"/>
  <c r="AM1550"/>
  <c r="AM1551"/>
  <c r="AM1552"/>
  <c r="AM1553"/>
  <c r="AM1554"/>
  <c r="AM1555"/>
  <c r="AM1556"/>
  <c r="AM1557"/>
  <c r="AM1558"/>
  <c r="AM1559"/>
  <c r="AM1560"/>
  <c r="AM1561"/>
  <c r="AM1562"/>
  <c r="AM1563"/>
  <c r="AM1564"/>
  <c r="AM1565"/>
  <c r="AM1566"/>
  <c r="AM1567"/>
  <c r="AM1568"/>
  <c r="AM1569"/>
  <c r="AM1570"/>
  <c r="AM1571"/>
  <c r="AM1572"/>
  <c r="AM1573"/>
  <c r="AM1574"/>
  <c r="AM1575"/>
  <c r="AM1576"/>
  <c r="AM1577"/>
  <c r="AM1578"/>
  <c r="AM1579"/>
  <c r="AM1580"/>
  <c r="AM1581"/>
  <c r="AM1582"/>
  <c r="AM1583"/>
  <c r="AM1584"/>
  <c r="AM1585"/>
  <c r="AM1586"/>
  <c r="AM1587"/>
  <c r="AM1588"/>
  <c r="AM1589"/>
  <c r="AM1590"/>
  <c r="AM1591"/>
  <c r="AM1592"/>
  <c r="AM1593"/>
  <c r="AM1594"/>
  <c r="AM1595"/>
  <c r="AM1596"/>
  <c r="AM1597"/>
  <c r="AM1598"/>
  <c r="AM1599"/>
  <c r="AM1600"/>
  <c r="AM1601"/>
  <c r="AM1602"/>
  <c r="AM1603"/>
  <c r="AM1604"/>
  <c r="AM1605"/>
  <c r="AM1606"/>
  <c r="AM1607"/>
  <c r="AM1608"/>
  <c r="AM1609"/>
  <c r="AM1610"/>
  <c r="AM1611"/>
  <c r="AM1612"/>
  <c r="AM1613"/>
  <c r="AM1614"/>
  <c r="AM1615"/>
  <c r="AM1616"/>
  <c r="AM1617"/>
  <c r="AM1618"/>
  <c r="AM1619"/>
  <c r="AM1620"/>
  <c r="AM1621"/>
  <c r="AM1622"/>
  <c r="AM1623"/>
  <c r="AM1624"/>
  <c r="AM1625"/>
  <c r="AM1626"/>
  <c r="AM1627"/>
  <c r="AM1628"/>
  <c r="AM1629"/>
  <c r="AM1630"/>
  <c r="AM1631"/>
  <c r="AM1632"/>
  <c r="AM1633"/>
  <c r="AM1634"/>
  <c r="AM1635"/>
  <c r="AM1636"/>
  <c r="AM1637"/>
  <c r="AM1638"/>
  <c r="AM1639"/>
  <c r="AM1640"/>
  <c r="AM1641"/>
  <c r="AM1642"/>
  <c r="AM1643"/>
  <c r="AM1644"/>
  <c r="AM1645"/>
  <c r="AM1646"/>
  <c r="AM1647"/>
  <c r="AM1648"/>
  <c r="AM1649"/>
  <c r="AM1650"/>
  <c r="AM1651"/>
  <c r="AM1652"/>
  <c r="AM1653"/>
  <c r="AM1654"/>
  <c r="AM1655"/>
  <c r="AM1656"/>
  <c r="AM1657"/>
  <c r="AM1658"/>
  <c r="AM1659"/>
  <c r="AM1660"/>
  <c r="AM1661"/>
  <c r="AM1662"/>
  <c r="AM1663"/>
  <c r="AM1664"/>
  <c r="AM1665"/>
  <c r="AM1666"/>
  <c r="AM1667"/>
  <c r="AM1668"/>
  <c r="AM1669"/>
  <c r="AM1670"/>
  <c r="AM1671"/>
  <c r="AM1672"/>
  <c r="AM1673"/>
  <c r="AM1674"/>
  <c r="AM1675"/>
  <c r="AM1676"/>
  <c r="AM1677"/>
  <c r="AM1678"/>
  <c r="AM1679"/>
  <c r="AM1680"/>
  <c r="AM1681"/>
  <c r="AM1682"/>
  <c r="AM1683"/>
  <c r="AM1684"/>
  <c r="AM1685"/>
  <c r="AM1686"/>
  <c r="AM1687"/>
  <c r="AM1688"/>
  <c r="AM1689"/>
  <c r="AM1690"/>
  <c r="AM1691"/>
  <c r="AM1692"/>
  <c r="AM1693"/>
  <c r="AM1694"/>
  <c r="AM1695"/>
  <c r="AM1696"/>
  <c r="AM1697"/>
  <c r="AM1698"/>
  <c r="AM1699"/>
  <c r="AM1700"/>
  <c r="AM1701"/>
  <c r="AM1702"/>
  <c r="AM1703"/>
  <c r="AM1704"/>
  <c r="AM1705"/>
  <c r="AM1706"/>
  <c r="AM1707"/>
  <c r="AM1708"/>
  <c r="AM1709"/>
  <c r="AM1710"/>
  <c r="AM1711"/>
  <c r="AM1712"/>
  <c r="AM1713"/>
  <c r="AM1714"/>
  <c r="AM1715"/>
  <c r="AM1716"/>
  <c r="AM1717"/>
  <c r="AM1718"/>
  <c r="AM1719"/>
  <c r="AM1720"/>
  <c r="AM1721"/>
  <c r="AM1722"/>
  <c r="AM1723"/>
  <c r="AM1724"/>
  <c r="AM1725"/>
  <c r="AM1726"/>
  <c r="AM1727"/>
  <c r="AM1728"/>
  <c r="AM1729"/>
  <c r="AM1730"/>
  <c r="AM1731"/>
  <c r="AM1732"/>
  <c r="AM1733"/>
  <c r="AM1734"/>
  <c r="AM1735"/>
  <c r="AM1736"/>
  <c r="AM1737"/>
  <c r="AM1738"/>
  <c r="AM1739"/>
  <c r="AM1740"/>
  <c r="AM1741"/>
  <c r="AM1742"/>
  <c r="AM1743"/>
  <c r="AM1744"/>
  <c r="AM1745"/>
  <c r="AM1746"/>
  <c r="AM1747"/>
  <c r="AM1748"/>
  <c r="AM1749"/>
  <c r="AM1750"/>
  <c r="AM1751"/>
  <c r="AM1752"/>
  <c r="AM1753"/>
  <c r="AM1754"/>
  <c r="AM1755"/>
  <c r="AM1756"/>
  <c r="AM1757"/>
  <c r="AM1758"/>
  <c r="AM1759"/>
  <c r="AM1760"/>
  <c r="AM1761"/>
  <c r="AM1762"/>
  <c r="AM1763"/>
  <c r="AM1764"/>
  <c r="AM1765"/>
  <c r="AM1766"/>
  <c r="AM1767"/>
  <c r="AM1768"/>
  <c r="AM1769"/>
  <c r="AM1770"/>
  <c r="AM1771"/>
  <c r="AM1772"/>
  <c r="AM1773"/>
  <c r="AM1774"/>
  <c r="AM1775"/>
  <c r="AM1776"/>
  <c r="AM1777"/>
  <c r="AM1778"/>
  <c r="AM1779"/>
  <c r="AM1780"/>
  <c r="AM1781"/>
  <c r="AM1782"/>
  <c r="AM1783"/>
  <c r="AM1784"/>
  <c r="AM1785"/>
  <c r="AM1786"/>
  <c r="AM1787"/>
  <c r="AM1788"/>
  <c r="AM1789"/>
  <c r="AM1790"/>
  <c r="AM1791"/>
  <c r="AM1792"/>
  <c r="AM1793"/>
  <c r="AM1794"/>
  <c r="AM1795"/>
  <c r="AM1796"/>
  <c r="AM1797"/>
  <c r="AM1798"/>
  <c r="AM1799"/>
  <c r="AM1800"/>
  <c r="AM1801"/>
  <c r="AM1802"/>
  <c r="AM1803"/>
  <c r="AM1804"/>
  <c r="AM1805"/>
  <c r="AM1806"/>
  <c r="AM1807"/>
  <c r="AM1808"/>
  <c r="AM1809"/>
  <c r="AM1810"/>
  <c r="AM1811"/>
  <c r="AM1812"/>
  <c r="AM1813"/>
  <c r="AM1814"/>
  <c r="AM1815"/>
  <c r="AM1816"/>
  <c r="AM1817"/>
  <c r="AM1818"/>
  <c r="AM1819"/>
  <c r="AM1820"/>
  <c r="AM1821"/>
  <c r="AM1822"/>
  <c r="AM1823"/>
  <c r="AM1824"/>
  <c r="AM1825"/>
  <c r="AM1826"/>
  <c r="AM1827"/>
  <c r="AM1828"/>
  <c r="AM1829"/>
  <c r="AM1830"/>
  <c r="AM1831"/>
  <c r="AM1832"/>
  <c r="AM1833"/>
  <c r="AM1834"/>
  <c r="AM1835"/>
  <c r="AM1836"/>
  <c r="AM1837"/>
  <c r="AM1838"/>
  <c r="AM1839"/>
  <c r="AM1840"/>
  <c r="AM1841"/>
  <c r="AM1842"/>
  <c r="AM1843"/>
  <c r="AM1844"/>
  <c r="AM1845"/>
  <c r="AM1846"/>
  <c r="AM1847"/>
  <c r="AM1848"/>
  <c r="AM1849"/>
  <c r="AM1850"/>
  <c r="AM1851"/>
  <c r="AM1852"/>
  <c r="AM1853"/>
  <c r="AM1854"/>
  <c r="AM1855"/>
  <c r="AM1856"/>
  <c r="AM1857"/>
  <c r="AM1858"/>
  <c r="AM1859"/>
  <c r="AM1860"/>
  <c r="AM1861"/>
  <c r="AM1862"/>
  <c r="AM1863"/>
  <c r="AM1864"/>
  <c r="AM1865"/>
  <c r="AM1866"/>
  <c r="AM1867"/>
  <c r="AM1868"/>
  <c r="AM1869"/>
  <c r="AM1870"/>
  <c r="AM1871"/>
  <c r="AM1872"/>
  <c r="AM1873"/>
  <c r="AM1874"/>
  <c r="AM1875"/>
  <c r="AM1876"/>
  <c r="AM1877"/>
  <c r="AM1878"/>
  <c r="AM1879"/>
  <c r="AM1880"/>
  <c r="AM1881"/>
  <c r="AM1882"/>
  <c r="AM1883"/>
  <c r="AM1884"/>
  <c r="AM1885"/>
  <c r="AM1886"/>
  <c r="AM1887"/>
  <c r="AM1888"/>
  <c r="AM1889"/>
  <c r="AM1890"/>
  <c r="AM1891"/>
  <c r="AM1892"/>
  <c r="AM1893"/>
  <c r="AM1894"/>
  <c r="AM1895"/>
  <c r="AM1896"/>
  <c r="AM1897"/>
  <c r="AM1898"/>
  <c r="AM1899"/>
  <c r="AM1900"/>
  <c r="AM1901"/>
  <c r="AM1902"/>
  <c r="AM1903"/>
  <c r="AM1904"/>
  <c r="AM1905"/>
  <c r="AM1906"/>
  <c r="AM1907"/>
  <c r="AM1908"/>
  <c r="AM1909"/>
  <c r="AM1910"/>
  <c r="AM1911"/>
  <c r="AM1912"/>
  <c r="AM1913"/>
  <c r="AM1914"/>
  <c r="AM1915"/>
  <c r="AM1916"/>
  <c r="AM1917"/>
  <c r="AM1918"/>
  <c r="AM1919"/>
  <c r="AM1920"/>
  <c r="AM1921"/>
  <c r="AM1922"/>
  <c r="AM1923"/>
  <c r="AM1924"/>
  <c r="AM1925"/>
  <c r="AM1926"/>
  <c r="AM1927"/>
  <c r="AM1928"/>
  <c r="AM1929"/>
  <c r="AM1930"/>
  <c r="AM1931"/>
  <c r="AM1932"/>
  <c r="AM1933"/>
  <c r="AM1934"/>
  <c r="AM1935"/>
  <c r="AM1936"/>
  <c r="AM1937"/>
  <c r="AM1938"/>
  <c r="AM1939"/>
  <c r="AM1940"/>
  <c r="AM1941"/>
  <c r="AM1942"/>
  <c r="AM1943"/>
  <c r="AM1944"/>
  <c r="AM1945"/>
  <c r="AM1946"/>
  <c r="AM1947"/>
  <c r="AM1948"/>
  <c r="AM1949"/>
  <c r="AM1950"/>
  <c r="AM1951"/>
  <c r="AM1952"/>
  <c r="AM1953"/>
  <c r="AM1954"/>
  <c r="AM1955"/>
  <c r="AM1956"/>
  <c r="AM1957"/>
  <c r="AM1958"/>
  <c r="AM1959"/>
  <c r="AM1960"/>
  <c r="AM1961"/>
  <c r="AM1962"/>
  <c r="AM1963"/>
  <c r="AM1964"/>
  <c r="AM1965"/>
  <c r="AM1966"/>
  <c r="AM1967"/>
  <c r="AM1968"/>
  <c r="AM1969"/>
  <c r="AM1970"/>
  <c r="AM1971"/>
  <c r="AM1972"/>
  <c r="AM1973"/>
  <c r="AM1974"/>
  <c r="AM1975"/>
  <c r="AM1976"/>
  <c r="AM1977"/>
  <c r="AM1978"/>
  <c r="AM1979"/>
  <c r="AM1980"/>
  <c r="AM1981"/>
  <c r="AM1982"/>
  <c r="AM1983"/>
  <c r="AM1984"/>
  <c r="AM1985"/>
  <c r="AM1986"/>
  <c r="AM1987"/>
  <c r="AM1988"/>
  <c r="AM1989"/>
  <c r="AM1990"/>
  <c r="AM1991"/>
  <c r="AM1992"/>
  <c r="AM1993"/>
  <c r="AM1994"/>
  <c r="AM1995"/>
  <c r="AM1996"/>
  <c r="AM1997"/>
  <c r="AM1998"/>
  <c r="AM1999"/>
  <c r="AM2000"/>
  <c r="AM2001"/>
  <c r="AM2002"/>
  <c r="AM2003"/>
  <c r="AM2004"/>
  <c r="AM2005"/>
  <c r="AM2006"/>
  <c r="AM2007"/>
  <c r="AM2008"/>
  <c r="AM2009"/>
  <c r="AM2010"/>
  <c r="AM2011"/>
  <c r="AM2012"/>
  <c r="AM2013"/>
  <c r="AM2014"/>
  <c r="AM2015"/>
  <c r="AM2016"/>
  <c r="AM2017"/>
  <c r="AM2018"/>
  <c r="AM2019"/>
  <c r="AM2020"/>
  <c r="AM2021"/>
  <c r="AM2022"/>
  <c r="AM2023"/>
  <c r="AM2024"/>
  <c r="AM2025"/>
  <c r="AM2026"/>
  <c r="AM2027"/>
  <c r="AM2028"/>
  <c r="AM2029"/>
  <c r="AM2030"/>
  <c r="AM2031"/>
  <c r="AM2032"/>
  <c r="AM2033"/>
  <c r="AM2034"/>
  <c r="AM2035"/>
  <c r="AM2036"/>
  <c r="AM2037"/>
  <c r="AM2038"/>
  <c r="AM2039"/>
  <c r="AM2040"/>
  <c r="AM2041"/>
  <c r="AM2042"/>
  <c r="AM2043"/>
  <c r="AM2044"/>
  <c r="AM2045"/>
  <c r="AM2046"/>
  <c r="AM2047"/>
  <c r="AM2048"/>
  <c r="AM2049"/>
  <c r="AM2050"/>
  <c r="AM2051"/>
  <c r="AM2052"/>
  <c r="AM2053"/>
  <c r="AM2054"/>
  <c r="AM2055"/>
  <c r="AM2056"/>
  <c r="AM2057"/>
  <c r="AM2058"/>
  <c r="AM2059"/>
  <c r="AM2060"/>
  <c r="AM2061"/>
  <c r="AM2062"/>
  <c r="AM2063"/>
  <c r="AM2064"/>
  <c r="AM2065"/>
  <c r="AM2066"/>
  <c r="AM2067"/>
  <c r="AM2068"/>
  <c r="AM2069"/>
  <c r="AM2070"/>
  <c r="AM2071"/>
  <c r="AM2072"/>
  <c r="AM2073"/>
  <c r="AM2074"/>
  <c r="AM2075"/>
  <c r="AM2076"/>
  <c r="AM2077"/>
  <c r="AM2078"/>
  <c r="AM2079"/>
  <c r="AM2080"/>
  <c r="AM2081"/>
  <c r="AM2082"/>
  <c r="AM2083"/>
  <c r="AM2084"/>
  <c r="AM2085"/>
  <c r="AM2086"/>
  <c r="AM2087"/>
  <c r="AM2088"/>
  <c r="AM2089"/>
  <c r="AM2090"/>
  <c r="AM2091"/>
  <c r="AM2092"/>
  <c r="AM2093"/>
  <c r="AM2094"/>
  <c r="AM2095"/>
  <c r="AM2096"/>
  <c r="AM2097"/>
  <c r="AM2098"/>
  <c r="AM2099"/>
  <c r="AM2100"/>
  <c r="AM2101"/>
  <c r="AM2102"/>
  <c r="AM2103"/>
  <c r="AM2104"/>
  <c r="AM2105"/>
  <c r="AM2106"/>
  <c r="AM2107"/>
  <c r="AM2108"/>
  <c r="AM2109"/>
  <c r="AM2110"/>
  <c r="AM2111"/>
  <c r="AM2112"/>
  <c r="AM2113"/>
  <c r="AM2114"/>
  <c r="AM2115"/>
  <c r="AM2116"/>
  <c r="AM2117"/>
  <c r="AM2118"/>
  <c r="AM2119"/>
  <c r="AM2120"/>
  <c r="AM2121"/>
  <c r="AM2122"/>
  <c r="AM2123"/>
  <c r="AM2124"/>
  <c r="AM2125"/>
  <c r="AM2126"/>
  <c r="AM2127"/>
  <c r="AM2128"/>
  <c r="AM2129"/>
  <c r="AM2130"/>
  <c r="AM2131"/>
  <c r="AM2132"/>
  <c r="AM2133"/>
  <c r="AM2134"/>
  <c r="AM2135"/>
  <c r="AM2136"/>
  <c r="AM2137"/>
  <c r="AM2138"/>
  <c r="AM2139"/>
  <c r="AM2140"/>
  <c r="AM2141"/>
  <c r="AM2142"/>
  <c r="AM2143"/>
  <c r="AM2144"/>
  <c r="AM2145"/>
  <c r="AM2146"/>
  <c r="AM2147"/>
  <c r="AM2148"/>
  <c r="AM2149"/>
  <c r="AM2150"/>
  <c r="AM2151"/>
  <c r="AM2152"/>
  <c r="AM2153"/>
  <c r="AM2154"/>
  <c r="AM2155"/>
  <c r="AM2156"/>
  <c r="AM2157"/>
  <c r="AM2158"/>
  <c r="AM2159"/>
  <c r="AM2160"/>
  <c r="AM2161"/>
  <c r="AM2162"/>
  <c r="AM2163"/>
  <c r="AM2164"/>
  <c r="AM2165"/>
  <c r="AM2166"/>
  <c r="AM2167"/>
  <c r="AM2168"/>
  <c r="AM2169"/>
  <c r="AM2170"/>
  <c r="AM2171"/>
  <c r="AM2172"/>
  <c r="AM2173"/>
  <c r="AM2174"/>
  <c r="AM2175"/>
  <c r="AM2176"/>
  <c r="AM2177"/>
  <c r="AM2178"/>
  <c r="AM2179"/>
  <c r="AM2180"/>
  <c r="AM2181"/>
  <c r="AM2182"/>
  <c r="AM2183"/>
  <c r="AM2184"/>
  <c r="AM2185"/>
  <c r="AM2186"/>
  <c r="AM2187"/>
  <c r="AM2188"/>
  <c r="AM2189"/>
  <c r="AM2190"/>
  <c r="AM2191"/>
  <c r="AM2192"/>
  <c r="AM2193"/>
  <c r="AM2194"/>
  <c r="AM2195"/>
  <c r="AM2196"/>
  <c r="AM2197"/>
  <c r="AM2198"/>
  <c r="AM2199"/>
  <c r="AM2200"/>
  <c r="AM2201"/>
  <c r="AM2202"/>
  <c r="AM2203"/>
  <c r="AM2204"/>
  <c r="AM2205"/>
  <c r="AM2206"/>
  <c r="AM2207"/>
  <c r="AM2208"/>
  <c r="AM2209"/>
  <c r="AM2210"/>
  <c r="AM2211"/>
  <c r="AM2212"/>
  <c r="AM2213"/>
  <c r="AM2214"/>
  <c r="AM2215"/>
  <c r="AM2216"/>
  <c r="AM2217"/>
  <c r="AM2218"/>
  <c r="AM2219"/>
  <c r="AM2220"/>
  <c r="AM2221"/>
  <c r="AM2222"/>
  <c r="AM2223"/>
  <c r="AM2224"/>
  <c r="AM2225"/>
  <c r="AM2226"/>
  <c r="AM2227"/>
  <c r="AM2228"/>
  <c r="AM2229"/>
  <c r="AM2230"/>
  <c r="AM2231"/>
  <c r="AM2232"/>
  <c r="AM2233"/>
  <c r="AM2234"/>
  <c r="AM2235"/>
  <c r="AM2236"/>
  <c r="AM2237"/>
  <c r="AM2238"/>
  <c r="AM2239"/>
  <c r="AM2240"/>
  <c r="AM2241"/>
  <c r="AM2242"/>
  <c r="AM2243"/>
  <c r="AM2244"/>
  <c r="AM2245"/>
  <c r="AM2246"/>
  <c r="AM2247"/>
  <c r="AM2248"/>
  <c r="AM2249"/>
  <c r="AM2250"/>
  <c r="AM2251"/>
  <c r="AM2252"/>
  <c r="AM2253"/>
  <c r="AM2254"/>
  <c r="AM2255"/>
  <c r="AM2256"/>
  <c r="AM2257"/>
  <c r="AM2258"/>
  <c r="AM2259"/>
  <c r="AM2260"/>
  <c r="AM2261"/>
  <c r="AM2262"/>
  <c r="AM2263"/>
  <c r="AM2264"/>
  <c r="AM2265"/>
  <c r="AM2266"/>
  <c r="AM2267"/>
  <c r="AM2268"/>
  <c r="AM2269"/>
  <c r="AM2270"/>
  <c r="AM2271"/>
  <c r="AM2272"/>
  <c r="AM2273"/>
  <c r="AM2274"/>
  <c r="AM2275"/>
  <c r="AM2276"/>
  <c r="AM2277"/>
  <c r="AM2278"/>
  <c r="AM2279"/>
  <c r="AM2280"/>
  <c r="AM2281"/>
  <c r="AM2282"/>
  <c r="AM2283"/>
  <c r="AM2284"/>
  <c r="AM2285"/>
  <c r="AM2286"/>
  <c r="AM2287"/>
  <c r="AM2288"/>
  <c r="AM2289"/>
  <c r="AM2290"/>
  <c r="AM2291"/>
  <c r="AM2292"/>
  <c r="AM2293"/>
  <c r="AM2294"/>
  <c r="AM2295"/>
  <c r="AM2296"/>
  <c r="AM2297"/>
  <c r="AM2298"/>
  <c r="AM2299"/>
  <c r="AM2300"/>
  <c r="AM2301"/>
  <c r="AM2302"/>
  <c r="AM2303"/>
  <c r="AM2304"/>
  <c r="AM2305"/>
  <c r="AM2306"/>
  <c r="AM2307"/>
  <c r="AM2308"/>
  <c r="AM2309"/>
  <c r="AM2310"/>
  <c r="AM2311"/>
  <c r="AM2312"/>
  <c r="AM2313"/>
  <c r="AM2314"/>
  <c r="AM2315"/>
  <c r="AM2316"/>
  <c r="AM2317"/>
  <c r="AM2318"/>
  <c r="AM2319"/>
  <c r="AM2320"/>
  <c r="AM2321"/>
  <c r="AM2322"/>
  <c r="AM2323"/>
  <c r="AM2324"/>
  <c r="AM2325"/>
  <c r="AM2326"/>
  <c r="AM2327"/>
  <c r="AM2328"/>
  <c r="AM2329"/>
  <c r="AM2330"/>
  <c r="AM2331"/>
  <c r="AM2332"/>
  <c r="AM2333"/>
  <c r="AM2334"/>
  <c r="AM2335"/>
  <c r="AM2336"/>
  <c r="AM2337"/>
  <c r="AM2338"/>
  <c r="AM2339"/>
  <c r="AM2340"/>
  <c r="AM2341"/>
  <c r="AM2342"/>
  <c r="AM2343"/>
  <c r="AM2344"/>
  <c r="AM2345"/>
  <c r="AM2346"/>
  <c r="AM2347"/>
  <c r="AM2348"/>
  <c r="AM2349"/>
  <c r="AM2350"/>
  <c r="AM2351"/>
  <c r="AM2352"/>
  <c r="AM2353"/>
  <c r="AM2354"/>
  <c r="AM2355"/>
  <c r="AM2356"/>
  <c r="AM2357"/>
  <c r="AM2358"/>
  <c r="AM2359"/>
  <c r="AM2360"/>
  <c r="AM2361"/>
  <c r="AM2362"/>
  <c r="AM2363"/>
  <c r="AM2364"/>
  <c r="AM2365"/>
  <c r="AM2366"/>
  <c r="AM2367"/>
  <c r="AM2368"/>
  <c r="AM2369"/>
  <c r="AM2370"/>
  <c r="AM2371"/>
  <c r="AM2372"/>
  <c r="AM2373"/>
  <c r="AM2374"/>
  <c r="AM2375"/>
  <c r="AM2376"/>
  <c r="AM2377"/>
  <c r="AM2378"/>
  <c r="AM2379"/>
  <c r="AM2380"/>
  <c r="AM2381"/>
  <c r="AM2382"/>
  <c r="AM2383"/>
  <c r="AM2384"/>
  <c r="AM2385"/>
  <c r="AM2386"/>
  <c r="AM2387"/>
  <c r="AM2388"/>
  <c r="AM2389"/>
  <c r="AM2390"/>
  <c r="AM2391"/>
  <c r="AM2392"/>
  <c r="AM2393"/>
  <c r="AM2394"/>
  <c r="AM2395"/>
  <c r="AM2396"/>
  <c r="AM2397"/>
  <c r="AM2398"/>
  <c r="AM2399"/>
  <c r="AM2400"/>
  <c r="AM2401"/>
  <c r="AM2402"/>
  <c r="AM2403"/>
  <c r="AM2404"/>
  <c r="AM2405"/>
  <c r="AM2406"/>
  <c r="AM2407"/>
  <c r="AM2408"/>
  <c r="AM2409"/>
  <c r="AM2410"/>
  <c r="AM2411"/>
  <c r="AM2412"/>
  <c r="AM2413"/>
  <c r="AM2414"/>
  <c r="AM2415"/>
  <c r="AM2416"/>
  <c r="AM2417"/>
  <c r="AM2418"/>
  <c r="AM2419"/>
  <c r="AM2420"/>
  <c r="AM2421"/>
  <c r="AM2422"/>
  <c r="AM2423"/>
  <c r="AM2424"/>
  <c r="AM2425"/>
  <c r="AM2426"/>
  <c r="AM2427"/>
  <c r="AM2428"/>
  <c r="AM2429"/>
  <c r="AM2430"/>
  <c r="AM2431"/>
  <c r="AM2432"/>
  <c r="AM2433"/>
  <c r="AM2434"/>
  <c r="AM2435"/>
  <c r="AM2436"/>
  <c r="AM2437"/>
  <c r="AM2438"/>
  <c r="AM2439"/>
  <c r="AM2440"/>
  <c r="AM2441"/>
  <c r="AM2442"/>
  <c r="AM2443"/>
  <c r="AM2444"/>
  <c r="AM2445"/>
  <c r="AM2446"/>
  <c r="AM2447"/>
  <c r="AM2448"/>
  <c r="AM2449"/>
  <c r="AM2450"/>
  <c r="AM2451"/>
  <c r="AM2452"/>
  <c r="AM2453"/>
  <c r="AM2454"/>
  <c r="AM2455"/>
  <c r="AM2456"/>
  <c r="AM2457"/>
  <c r="AM2458"/>
  <c r="AM2459"/>
  <c r="AM2460"/>
  <c r="AM2461"/>
  <c r="AM2462"/>
  <c r="AM2463"/>
  <c r="AM2464"/>
  <c r="AM2465"/>
  <c r="AM2466"/>
  <c r="AM2467"/>
  <c r="AM2468"/>
  <c r="AM2469"/>
  <c r="AM2470"/>
  <c r="AM2471"/>
  <c r="AM2472"/>
  <c r="AM2473"/>
  <c r="AM2474"/>
  <c r="AM2475"/>
  <c r="AM2476"/>
  <c r="AM2477"/>
  <c r="AM2478"/>
  <c r="AM2479"/>
  <c r="AM2480"/>
  <c r="AM2481"/>
  <c r="AM2482"/>
  <c r="AM2483"/>
  <c r="AM2484"/>
  <c r="AM2485"/>
  <c r="AM2486"/>
  <c r="AM2487"/>
  <c r="AM2488"/>
  <c r="AM2489"/>
  <c r="AM2490"/>
  <c r="AM2491"/>
  <c r="AM2492"/>
  <c r="AM2493"/>
  <c r="AM2494"/>
  <c r="AM2495"/>
  <c r="AM2496"/>
  <c r="AM2497"/>
  <c r="AM2498"/>
  <c r="AM2499"/>
  <c r="AM2500"/>
  <c r="AM2501"/>
  <c r="AM2502"/>
  <c r="AM2503"/>
  <c r="AM2504"/>
  <c r="AM2505"/>
  <c r="AM2506"/>
  <c r="AM2507"/>
  <c r="AM2508"/>
  <c r="AM2509"/>
  <c r="AM2510"/>
  <c r="AM2511"/>
  <c r="AM2512"/>
  <c r="AM2513"/>
  <c r="AM2514"/>
  <c r="AM2515"/>
  <c r="AM2516"/>
  <c r="AM2517"/>
  <c r="AM2518"/>
  <c r="AM2519"/>
  <c r="AM2520"/>
  <c r="AM2521"/>
  <c r="AM2522"/>
  <c r="AM2523"/>
  <c r="AM2524"/>
  <c r="AM2525"/>
  <c r="AM2526"/>
  <c r="AM2527"/>
  <c r="AM2528"/>
  <c r="AM2529"/>
  <c r="AM2530"/>
  <c r="AM2531"/>
  <c r="AM2532"/>
  <c r="AM2533"/>
  <c r="AM2534"/>
  <c r="AM2535"/>
  <c r="AM2536"/>
  <c r="AM2537"/>
  <c r="AM2538"/>
  <c r="AM2539"/>
  <c r="AM2540"/>
  <c r="AM2541"/>
  <c r="AM2542"/>
  <c r="AM2543"/>
  <c r="AM2544"/>
  <c r="AM2545"/>
  <c r="AM2546"/>
  <c r="AM2547"/>
  <c r="AM2548"/>
  <c r="AM2549"/>
  <c r="AM2550"/>
  <c r="AM2551"/>
  <c r="AM2552"/>
  <c r="AM2553"/>
  <c r="AM2554"/>
  <c r="AM2555"/>
  <c r="AM2556"/>
  <c r="AM2557"/>
  <c r="AM2558"/>
  <c r="AM2559"/>
  <c r="AM2560"/>
  <c r="AM2561"/>
  <c r="AM2562"/>
  <c r="AM2563"/>
  <c r="AM2564"/>
  <c r="AM2565"/>
  <c r="AM2566"/>
  <c r="AM2567"/>
  <c r="AM2568"/>
  <c r="AM2569"/>
  <c r="AM2570"/>
  <c r="AM2571"/>
  <c r="AM2572"/>
  <c r="AM2573"/>
  <c r="AM2574"/>
  <c r="AM2575"/>
  <c r="AM2576"/>
  <c r="AM2577"/>
  <c r="AM2578"/>
  <c r="AM2579"/>
  <c r="AM2580"/>
  <c r="AM2581"/>
  <c r="AM2582"/>
  <c r="AM2583"/>
  <c r="AM2584"/>
  <c r="AM2585"/>
  <c r="AM2586"/>
  <c r="AM2587"/>
  <c r="AM2588"/>
  <c r="AM2589"/>
  <c r="AM2590"/>
  <c r="AM2591"/>
  <c r="AM2592"/>
  <c r="AM2593"/>
  <c r="AM2594"/>
  <c r="AM2595"/>
  <c r="AM2596"/>
  <c r="AM2597"/>
  <c r="AM2598"/>
  <c r="AM2599"/>
  <c r="AM2600"/>
  <c r="AM2601"/>
  <c r="AM2602"/>
  <c r="AM2603"/>
  <c r="AM2604"/>
  <c r="AM2605"/>
  <c r="AM2606"/>
  <c r="AM2607"/>
  <c r="AM2608"/>
  <c r="AM2609"/>
  <c r="AM2610"/>
  <c r="AM2611"/>
  <c r="AM2612"/>
  <c r="AM2613"/>
  <c r="AM2614"/>
  <c r="AM2615"/>
  <c r="AM2616"/>
  <c r="AM2617"/>
  <c r="AM2618"/>
  <c r="AM2619"/>
  <c r="AM2620"/>
  <c r="AM2621"/>
  <c r="AM2622"/>
  <c r="AM2623"/>
  <c r="AM2624"/>
  <c r="AM2625"/>
  <c r="AM2626"/>
  <c r="AM2627"/>
  <c r="AM2628"/>
  <c r="AM2629"/>
  <c r="AM2630"/>
  <c r="AM2631"/>
  <c r="AM2632"/>
  <c r="AM2633"/>
  <c r="AM2634"/>
  <c r="AM2635"/>
  <c r="AM2636"/>
  <c r="AM2637"/>
  <c r="AM2638"/>
  <c r="AM2639"/>
  <c r="AM2640"/>
  <c r="AM2641"/>
  <c r="AM2642"/>
  <c r="AM2643"/>
  <c r="AM2644"/>
  <c r="AM2645"/>
  <c r="AM2646"/>
  <c r="AM2647"/>
  <c r="AM2648"/>
  <c r="AM2649"/>
  <c r="AM2650"/>
  <c r="AM2651"/>
  <c r="AM2652"/>
  <c r="AM2653"/>
  <c r="AM2654"/>
  <c r="AM2655"/>
  <c r="AM2656"/>
  <c r="AM2657"/>
  <c r="AM2658"/>
  <c r="AM2659"/>
  <c r="AM2660"/>
  <c r="AM2661"/>
  <c r="AM2662"/>
  <c r="AM2663"/>
  <c r="AM2664"/>
  <c r="AM2665"/>
  <c r="AM2666"/>
  <c r="AM2667"/>
  <c r="AM2668"/>
  <c r="AM2669"/>
  <c r="AM2670"/>
  <c r="AM2671"/>
  <c r="AM2672"/>
  <c r="AM2673"/>
  <c r="AM2674"/>
  <c r="AM2675"/>
  <c r="AM2676"/>
  <c r="AM2677"/>
  <c r="AM2678"/>
  <c r="AM2679"/>
  <c r="AM2680"/>
  <c r="AM2681"/>
  <c r="AM2682"/>
  <c r="AM2683"/>
  <c r="AM2684"/>
  <c r="AM2685"/>
  <c r="AM2686"/>
  <c r="AM2687"/>
  <c r="AM2688"/>
  <c r="AM2689"/>
  <c r="AM2690"/>
  <c r="AM2691"/>
  <c r="AM2692"/>
  <c r="AM2693"/>
  <c r="AM2694"/>
  <c r="AM2695"/>
  <c r="AM2696"/>
  <c r="AM2697"/>
  <c r="AM2698"/>
  <c r="AM2699"/>
  <c r="AM2700"/>
  <c r="AM2701"/>
  <c r="AM2702"/>
  <c r="AM2703"/>
  <c r="AM2704"/>
  <c r="AM2705"/>
  <c r="AM2706"/>
  <c r="AM2707"/>
  <c r="AM2708"/>
  <c r="AM2709"/>
  <c r="AM2710"/>
  <c r="AM2711"/>
  <c r="AM2712"/>
  <c r="AM2713"/>
  <c r="AM2714"/>
  <c r="AM2715"/>
  <c r="AM2716"/>
  <c r="AM2717"/>
  <c r="AM2718"/>
  <c r="AM2719"/>
  <c r="AM2720"/>
  <c r="AM2721"/>
  <c r="AM2722"/>
  <c r="AM2723"/>
  <c r="AM2724"/>
  <c r="AM2725"/>
  <c r="AM2726"/>
  <c r="AM2727"/>
  <c r="AM2728"/>
  <c r="AM2729"/>
  <c r="AM2730"/>
  <c r="AM2731"/>
  <c r="AM2732"/>
  <c r="AM2733"/>
  <c r="AM2734"/>
  <c r="AM2735"/>
  <c r="AM2736"/>
  <c r="AM2737"/>
  <c r="AM2738"/>
  <c r="AM2739"/>
  <c r="AM2740"/>
  <c r="AM2741"/>
  <c r="AM2742"/>
  <c r="AM2743"/>
  <c r="AM2744"/>
  <c r="AM2745"/>
  <c r="AM2746"/>
  <c r="AM2747"/>
  <c r="AM2748"/>
  <c r="AM2749"/>
  <c r="AM2750"/>
  <c r="AM2751"/>
  <c r="AM2752"/>
  <c r="AM2753"/>
  <c r="AM2754"/>
  <c r="AM2755"/>
  <c r="AM2756"/>
  <c r="AM2757"/>
  <c r="AM2758"/>
  <c r="AM2759"/>
  <c r="AM2760"/>
  <c r="AM2761"/>
  <c r="AM2762"/>
  <c r="AM2763"/>
  <c r="AM2764"/>
  <c r="AM2765"/>
  <c r="AM2766"/>
  <c r="AM2767"/>
  <c r="AM2768"/>
  <c r="AM2769"/>
  <c r="AM2770"/>
  <c r="AM2771"/>
  <c r="AM2772"/>
  <c r="AM2773"/>
  <c r="AM2774"/>
  <c r="AM2775"/>
  <c r="AM2776"/>
  <c r="AM2777"/>
  <c r="AM2778"/>
  <c r="AM2779"/>
  <c r="AM2780"/>
  <c r="AM2781"/>
  <c r="AM2782"/>
  <c r="AM2783"/>
  <c r="AM2784"/>
  <c r="AM2785"/>
  <c r="AM2786"/>
  <c r="AM2787"/>
  <c r="AM2788"/>
  <c r="AM2789"/>
  <c r="AM2790"/>
  <c r="AM2791"/>
  <c r="AM2792"/>
  <c r="AM2793"/>
  <c r="AM2794"/>
  <c r="AM2795"/>
  <c r="AM2796"/>
  <c r="AM2797"/>
  <c r="AM2798"/>
  <c r="AM2799"/>
  <c r="AM2800"/>
  <c r="AM2801"/>
  <c r="AM2802"/>
  <c r="AM2803"/>
  <c r="AM2804"/>
  <c r="AM2805"/>
  <c r="AM2806"/>
  <c r="AM2807"/>
  <c r="AM2808"/>
  <c r="AM2809"/>
  <c r="AM2810"/>
  <c r="AM2811"/>
  <c r="AM2812"/>
  <c r="AM2813"/>
  <c r="AM2814"/>
  <c r="AM2815"/>
  <c r="AM2816"/>
  <c r="AM2817"/>
  <c r="AM2818"/>
  <c r="AM2819"/>
  <c r="AM2820"/>
  <c r="AM2821"/>
  <c r="AM2822"/>
  <c r="AM2823"/>
  <c r="AM2824"/>
  <c r="AM2825"/>
  <c r="AM2826"/>
  <c r="AM2827"/>
  <c r="AM2828"/>
  <c r="AM2829"/>
  <c r="AM2830"/>
  <c r="AM2831"/>
  <c r="AM2832"/>
  <c r="AM2833"/>
  <c r="AM2834"/>
  <c r="AM2835"/>
  <c r="AM2836"/>
  <c r="AM2837"/>
  <c r="AM2838"/>
  <c r="AM2839"/>
  <c r="AM2840"/>
  <c r="AM2841"/>
  <c r="AM2842"/>
  <c r="AM2843"/>
  <c r="AM2844"/>
  <c r="AM2845"/>
  <c r="AM2846"/>
  <c r="AM2847"/>
  <c r="AM2848"/>
  <c r="AM2849"/>
  <c r="AM2850"/>
  <c r="AM2851"/>
  <c r="AM2852"/>
  <c r="AM2853"/>
  <c r="AM2854"/>
  <c r="AM2855"/>
  <c r="AM2856"/>
  <c r="AM2857"/>
  <c r="AM2858"/>
  <c r="AM2859"/>
  <c r="AM2860"/>
  <c r="AM2861"/>
  <c r="AM2862"/>
  <c r="AM2863"/>
  <c r="AM2864"/>
  <c r="AM2865"/>
  <c r="AM2866"/>
  <c r="AM2867"/>
  <c r="AM2868"/>
  <c r="AM2869"/>
  <c r="AM2870"/>
  <c r="AM2871"/>
  <c r="AM2872"/>
  <c r="AM2873"/>
  <c r="AM2874"/>
  <c r="AM2875"/>
  <c r="AM2876"/>
  <c r="AM2877"/>
  <c r="AM2878"/>
  <c r="AM2879"/>
  <c r="AM2880"/>
  <c r="AM2881"/>
  <c r="AM2882"/>
  <c r="AM2883"/>
  <c r="AM2884"/>
  <c r="AM2885"/>
  <c r="AM2886"/>
  <c r="AM2887"/>
  <c r="AM2888"/>
  <c r="AM2889"/>
  <c r="AM2890"/>
  <c r="AM2891"/>
  <c r="AM2892"/>
  <c r="AM2893"/>
  <c r="AM2894"/>
  <c r="AM2895"/>
  <c r="AM2896"/>
  <c r="AM2897"/>
  <c r="AM2898"/>
  <c r="AM2899"/>
  <c r="AM2900"/>
  <c r="AM2901"/>
  <c r="AM2902"/>
  <c r="AM2903"/>
  <c r="AM2904"/>
  <c r="AM2905"/>
  <c r="AM2906"/>
  <c r="AM2907"/>
  <c r="AM2908"/>
  <c r="AM2909"/>
  <c r="AM2910"/>
  <c r="AM2911"/>
  <c r="AM2912"/>
  <c r="AM2913"/>
  <c r="AM2914"/>
  <c r="AM2915"/>
  <c r="AM2916"/>
  <c r="AM2917"/>
  <c r="AM2918"/>
  <c r="AM2919"/>
  <c r="AM2920"/>
  <c r="AM2921"/>
  <c r="AM2922"/>
  <c r="AM2923"/>
  <c r="AM2924"/>
  <c r="AM2925"/>
  <c r="AM2926"/>
  <c r="AM2927"/>
  <c r="AM2928"/>
  <c r="AM2929"/>
  <c r="AM2930"/>
  <c r="AM2931"/>
  <c r="AM2932"/>
  <c r="AM2933"/>
  <c r="AM2934"/>
  <c r="AM2935"/>
  <c r="AM2936"/>
  <c r="AM2937"/>
  <c r="AM2938"/>
  <c r="AM2939"/>
  <c r="AM2940"/>
  <c r="AM2941"/>
  <c r="AM2942"/>
  <c r="AM2943"/>
  <c r="AM2944"/>
  <c r="AM2945"/>
  <c r="AM2946"/>
  <c r="AM2947"/>
  <c r="AM2948"/>
  <c r="AM2949"/>
  <c r="AM2950"/>
  <c r="AM2951"/>
  <c r="AM2952"/>
  <c r="AM2953"/>
  <c r="AM2954"/>
  <c r="AM2955"/>
  <c r="AM2956"/>
  <c r="AM2957"/>
  <c r="AM2958"/>
  <c r="AM2959"/>
  <c r="AM2960"/>
  <c r="AM2961"/>
  <c r="AM2962"/>
  <c r="AM2963"/>
  <c r="AM2964"/>
  <c r="AM2965"/>
  <c r="AM2966"/>
  <c r="AM2967"/>
  <c r="AM2968"/>
  <c r="AM2969"/>
  <c r="AM2970"/>
  <c r="AM2971"/>
  <c r="AM2972"/>
  <c r="AM2973"/>
  <c r="AM2974"/>
  <c r="AM2975"/>
  <c r="AM2976"/>
  <c r="AM2977"/>
  <c r="AM2978"/>
  <c r="AM2979"/>
  <c r="AM2980"/>
  <c r="AM2981"/>
  <c r="AM2982"/>
  <c r="AM2983"/>
  <c r="AM2984"/>
  <c r="AM2985"/>
  <c r="AM2986"/>
  <c r="AM2987"/>
  <c r="AM2988"/>
  <c r="AM2989"/>
  <c r="AM2990"/>
  <c r="AM2991"/>
  <c r="AM2992"/>
  <c r="AM2993"/>
  <c r="AM2994"/>
  <c r="AM2995"/>
  <c r="AM2996"/>
  <c r="AM2997"/>
  <c r="AM2998"/>
  <c r="AM2999"/>
  <c r="AM3000"/>
  <c r="AM3001"/>
  <c r="AM3002"/>
  <c r="AM3003"/>
  <c r="AM3004"/>
  <c r="AM3005"/>
  <c r="AM3006"/>
  <c r="AM3007"/>
  <c r="AM3008"/>
  <c r="AM3009"/>
  <c r="AM3010"/>
  <c r="AM3011"/>
  <c r="AM3012"/>
  <c r="AM3013"/>
  <c r="AM3014"/>
  <c r="AM3015"/>
  <c r="AM3016"/>
  <c r="AM3017"/>
  <c r="AM3018"/>
  <c r="AM3019"/>
  <c r="AM3020"/>
  <c r="AM3021"/>
  <c r="AM3022"/>
  <c r="AM3023"/>
  <c r="AM3024"/>
  <c r="AM3025"/>
  <c r="AM3026"/>
  <c r="AM3027"/>
  <c r="AM3028"/>
  <c r="AM3029"/>
  <c r="AM3030"/>
  <c r="AM3031"/>
  <c r="AM3032"/>
  <c r="AM3033"/>
  <c r="AM3034"/>
  <c r="AM3035"/>
  <c r="AM3036"/>
  <c r="AM3037"/>
  <c r="AM3038"/>
  <c r="AM3039"/>
  <c r="AM3040"/>
  <c r="AM3041"/>
  <c r="AM3042"/>
  <c r="AM3043"/>
  <c r="AM3044"/>
  <c r="AM3045"/>
  <c r="AM3046"/>
  <c r="AM3047"/>
  <c r="AM3048"/>
  <c r="AM3049"/>
  <c r="AM3050"/>
  <c r="AM3051"/>
  <c r="AM3052"/>
  <c r="AM3053"/>
  <c r="AM3054"/>
  <c r="AM3055"/>
  <c r="AM3056"/>
  <c r="AM3057"/>
  <c r="AM3058"/>
  <c r="AM3059"/>
  <c r="AM3060"/>
  <c r="AM3061"/>
  <c r="AM3062"/>
  <c r="AM3063"/>
  <c r="AM3064"/>
  <c r="AM3065"/>
  <c r="AM3066"/>
  <c r="AM3067"/>
  <c r="AM3068"/>
  <c r="AM3069"/>
  <c r="AM3070"/>
  <c r="AM3071"/>
  <c r="AM3072"/>
  <c r="AM3073"/>
  <c r="AM3074"/>
  <c r="AM3075"/>
  <c r="AM3076"/>
  <c r="AM3077"/>
  <c r="AM3078"/>
  <c r="AM3079"/>
  <c r="AM3080"/>
  <c r="AM3081"/>
  <c r="AM3082"/>
  <c r="AM3083"/>
  <c r="AM3084"/>
  <c r="AM3085"/>
  <c r="AM3086"/>
  <c r="AM3087"/>
  <c r="AM3088"/>
  <c r="AM3089"/>
  <c r="AM3090"/>
  <c r="AM3091"/>
  <c r="AM3092"/>
  <c r="AM3093"/>
  <c r="AM3094"/>
  <c r="AM3095"/>
  <c r="AM3096"/>
  <c r="AM3097"/>
  <c r="AM3098"/>
  <c r="AM3099"/>
  <c r="AM3100"/>
  <c r="AM3101"/>
  <c r="AM3102"/>
  <c r="AM3103"/>
  <c r="AM3104"/>
  <c r="AM3105"/>
  <c r="AM3106"/>
  <c r="AM3107"/>
  <c r="AM3108"/>
  <c r="AM3109"/>
  <c r="AM3110"/>
  <c r="AM3111"/>
  <c r="AM3112"/>
  <c r="AM3113"/>
  <c r="AM3114"/>
  <c r="AM3115"/>
  <c r="AM3116"/>
  <c r="AM3117"/>
  <c r="AM3118"/>
  <c r="AM3119"/>
  <c r="AM3120"/>
  <c r="AM3121"/>
  <c r="AM3122"/>
  <c r="AM3123"/>
  <c r="AM3124"/>
  <c r="AM3125"/>
  <c r="AM3126"/>
  <c r="AM3127"/>
  <c r="AM3128"/>
  <c r="AM3129"/>
  <c r="AM3130"/>
  <c r="AM3131"/>
  <c r="AM3132"/>
  <c r="AM3133"/>
  <c r="AM3134"/>
  <c r="AM3135"/>
  <c r="AM3136"/>
  <c r="AM3137"/>
  <c r="AM3138"/>
  <c r="AM3139"/>
  <c r="AM3140"/>
  <c r="AM3141"/>
  <c r="AM3142"/>
  <c r="AM3143"/>
  <c r="AM3144"/>
  <c r="AM3145"/>
  <c r="AM3146"/>
  <c r="AM3147"/>
  <c r="AM3148"/>
  <c r="AM3149"/>
  <c r="AM3150"/>
  <c r="AM3151"/>
  <c r="AM3152"/>
  <c r="AM3153"/>
  <c r="AM3154"/>
  <c r="AM3155"/>
  <c r="AM3156"/>
  <c r="AM3157"/>
  <c r="AM3158"/>
  <c r="AM3159"/>
  <c r="AM3160"/>
  <c r="AM3161"/>
  <c r="AM3162"/>
  <c r="AM3163"/>
  <c r="AM3164"/>
  <c r="AM3165"/>
  <c r="AM3166"/>
  <c r="AM3167"/>
  <c r="AM3168"/>
  <c r="AM3169"/>
  <c r="AM3170"/>
  <c r="AM3171"/>
  <c r="AM3172"/>
  <c r="AM3173"/>
  <c r="AM3174"/>
  <c r="AM3175"/>
  <c r="AM3176"/>
  <c r="AM3177"/>
  <c r="AM3178"/>
  <c r="AM3179"/>
  <c r="AM3180"/>
  <c r="AM3181"/>
  <c r="AM3182"/>
  <c r="AM3183"/>
  <c r="AM3184"/>
  <c r="AM3185"/>
  <c r="AM3186"/>
  <c r="AM3187"/>
  <c r="AM3188"/>
  <c r="AM3189"/>
  <c r="AM3190"/>
  <c r="AM3191"/>
  <c r="AM3192"/>
  <c r="AM3193"/>
  <c r="AM3194"/>
  <c r="AM3195"/>
  <c r="AM3196"/>
  <c r="AM3197"/>
  <c r="AM3198"/>
  <c r="AM3199"/>
  <c r="AM3200"/>
  <c r="AM3201"/>
  <c r="AM3202"/>
  <c r="AM3203"/>
  <c r="AM3204"/>
  <c r="AM3205"/>
  <c r="AM3206"/>
  <c r="AM3207"/>
  <c r="AM3208"/>
  <c r="AM3209"/>
  <c r="AM3210"/>
  <c r="AM3211"/>
  <c r="AM3212"/>
  <c r="AM3213"/>
  <c r="AM3214"/>
  <c r="AM3215"/>
  <c r="AM3216"/>
  <c r="AM3217"/>
  <c r="AM3218"/>
  <c r="AM3219"/>
  <c r="AM3220"/>
  <c r="AM3221"/>
  <c r="AM3222"/>
  <c r="AM3223"/>
  <c r="AM3224"/>
  <c r="AM3225"/>
  <c r="AM3226"/>
  <c r="AM3227"/>
  <c r="AM3228"/>
  <c r="AM3229"/>
  <c r="AM3230"/>
  <c r="AM3231"/>
  <c r="AM3232"/>
  <c r="AM3233"/>
  <c r="AM3234"/>
  <c r="AM3235"/>
  <c r="AM3236"/>
  <c r="AM3237"/>
  <c r="AM3238"/>
  <c r="AM3239"/>
  <c r="AM3240"/>
  <c r="AM3241"/>
  <c r="AM3242"/>
  <c r="AM3243"/>
  <c r="AM3244"/>
  <c r="AM3245"/>
  <c r="AM3246"/>
  <c r="AM3247"/>
  <c r="AM3248"/>
  <c r="AM3249"/>
  <c r="AM3250"/>
  <c r="AM3251"/>
  <c r="AM3252"/>
  <c r="AM3253"/>
  <c r="AM3254"/>
  <c r="AM3255"/>
  <c r="AM3256"/>
  <c r="AM3257"/>
  <c r="AM3258"/>
  <c r="AM3259"/>
  <c r="AM3260"/>
  <c r="AM3261"/>
  <c r="AM3262"/>
  <c r="AM3263"/>
  <c r="AM3264"/>
  <c r="AM3265"/>
  <c r="AM3266"/>
  <c r="AM3267"/>
  <c r="AM3268"/>
  <c r="AM3269"/>
  <c r="AM3270"/>
  <c r="AM3271"/>
  <c r="AM3272"/>
  <c r="AM3273"/>
  <c r="AM3274"/>
  <c r="AM3275"/>
  <c r="AM3276"/>
  <c r="AM3277"/>
  <c r="AM3278"/>
  <c r="AM3279"/>
  <c r="AM3280"/>
  <c r="AM3281"/>
  <c r="AM3282"/>
  <c r="AM3283"/>
  <c r="AM3284"/>
  <c r="AM3285"/>
  <c r="AM3286"/>
  <c r="AM3287"/>
  <c r="AM3288"/>
  <c r="AM3289"/>
  <c r="AM3290"/>
  <c r="AM3291"/>
  <c r="AM3292"/>
  <c r="AM3293"/>
  <c r="AM3294"/>
  <c r="AM3295"/>
  <c r="AM3296"/>
  <c r="AM3297"/>
  <c r="AM3298"/>
  <c r="AM3299"/>
  <c r="AM3300"/>
  <c r="AM3301"/>
  <c r="AM3302"/>
  <c r="AM3303"/>
  <c r="AM3304"/>
  <c r="AM3305"/>
  <c r="AM3306"/>
  <c r="AM3307"/>
  <c r="AM3308"/>
  <c r="AM3309"/>
  <c r="AM3310"/>
  <c r="AM3311"/>
  <c r="AM3312"/>
  <c r="AM3313"/>
  <c r="AM3314"/>
  <c r="AM3315"/>
  <c r="AM3316"/>
  <c r="AM3317"/>
  <c r="AM3318"/>
  <c r="AM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Z2552"/>
  <c r="Z2553"/>
  <c r="Z2554"/>
  <c r="Z2555"/>
  <c r="Z2556"/>
  <c r="Z2557"/>
  <c r="Z2558"/>
  <c r="Z2559"/>
  <c r="Z2560"/>
  <c r="Z2561"/>
  <c r="Z2562"/>
  <c r="Z2563"/>
  <c r="Z2564"/>
  <c r="Z2565"/>
  <c r="Z2566"/>
  <c r="Z2567"/>
  <c r="Z2568"/>
  <c r="Z2569"/>
  <c r="Z2570"/>
  <c r="Z2571"/>
  <c r="Z2572"/>
  <c r="Z2573"/>
  <c r="Z2574"/>
  <c r="Z2575"/>
  <c r="Z2576"/>
  <c r="Z2577"/>
  <c r="Z2578"/>
  <c r="Z2579"/>
  <c r="Z2580"/>
  <c r="Z2581"/>
  <c r="Z2582"/>
  <c r="Z2583"/>
  <c r="Z2584"/>
  <c r="Z2585"/>
  <c r="Z2586"/>
  <c r="Z2587"/>
  <c r="Z2588"/>
  <c r="Z2589"/>
  <c r="Z2590"/>
  <c r="Z2591"/>
  <c r="Z2592"/>
  <c r="Z2593"/>
  <c r="Z2594"/>
  <c r="Z2595"/>
  <c r="Z2596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Z2623"/>
  <c r="Z2624"/>
  <c r="Z2625"/>
  <c r="Z2626"/>
  <c r="Z2627"/>
  <c r="Z2628"/>
  <c r="Z2629"/>
  <c r="Z2630"/>
  <c r="Z2631"/>
  <c r="Z2632"/>
  <c r="Z2633"/>
  <c r="Z2634"/>
  <c r="Z2635"/>
  <c r="Z2636"/>
  <c r="Z2637"/>
  <c r="Z2638"/>
  <c r="Z2639"/>
  <c r="Z2640"/>
  <c r="Z2641"/>
  <c r="Z2642"/>
  <c r="Z2643"/>
  <c r="Z2644"/>
  <c r="Z2645"/>
  <c r="Z2646"/>
  <c r="Z2647"/>
  <c r="Z2648"/>
  <c r="Z2649"/>
  <c r="Z2650"/>
  <c r="Z2651"/>
  <c r="Z2652"/>
  <c r="Z2653"/>
  <c r="Z2654"/>
  <c r="Z2655"/>
  <c r="Z2656"/>
  <c r="Z2657"/>
  <c r="Z2658"/>
  <c r="Z2659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Z2721"/>
  <c r="Z2722"/>
  <c r="Z2723"/>
  <c r="Z2724"/>
  <c r="Z2725"/>
  <c r="Z2726"/>
  <c r="Z2727"/>
  <c r="Z2728"/>
  <c r="Z2729"/>
  <c r="Z2730"/>
  <c r="Z2731"/>
  <c r="Z2732"/>
  <c r="Z2733"/>
  <c r="Z2734"/>
  <c r="Z2735"/>
  <c r="Z2736"/>
  <c r="Z2737"/>
  <c r="Z2738"/>
  <c r="Z2739"/>
  <c r="Z2740"/>
  <c r="Z2741"/>
  <c r="Z2742"/>
  <c r="Z2743"/>
  <c r="Z2744"/>
  <c r="Z2745"/>
  <c r="Z2746"/>
  <c r="Z2747"/>
  <c r="Z2748"/>
  <c r="Z2749"/>
  <c r="Z2750"/>
  <c r="Z2751"/>
  <c r="Z2752"/>
  <c r="Z2753"/>
  <c r="Z2754"/>
  <c r="Z2755"/>
  <c r="Z2756"/>
  <c r="Z2757"/>
  <c r="Z2758"/>
  <c r="Z2759"/>
  <c r="Z2760"/>
  <c r="Z2761"/>
  <c r="Z2762"/>
  <c r="Z2763"/>
  <c r="Z2764"/>
  <c r="Z2765"/>
  <c r="Z2766"/>
  <c r="Z2767"/>
  <c r="Z2768"/>
  <c r="Z2769"/>
  <c r="Z2770"/>
  <c r="Z2771"/>
  <c r="Z2772"/>
  <c r="Z2773"/>
  <c r="Z2774"/>
  <c r="Z2775"/>
  <c r="Z2776"/>
  <c r="Z2777"/>
  <c r="Z2778"/>
  <c r="Z2779"/>
  <c r="Z2780"/>
  <c r="Z2781"/>
  <c r="Z2782"/>
  <c r="Z2783"/>
  <c r="Z2784"/>
  <c r="Z2785"/>
  <c r="Z2786"/>
  <c r="Z2787"/>
  <c r="Z2788"/>
  <c r="Z2789"/>
  <c r="Z2790"/>
  <c r="Z2791"/>
  <c r="Z2792"/>
  <c r="Z2793"/>
  <c r="Z2794"/>
  <c r="Z2795"/>
  <c r="Z2796"/>
  <c r="Z2797"/>
  <c r="Z2798"/>
  <c r="Z2799"/>
  <c r="Z2800"/>
  <c r="Z2801"/>
  <c r="Z2802"/>
  <c r="Z2803"/>
  <c r="Z2804"/>
  <c r="Z2805"/>
  <c r="Z2806"/>
  <c r="Z2807"/>
  <c r="Z2808"/>
  <c r="Z2809"/>
  <c r="Z2810"/>
  <c r="Z2811"/>
  <c r="Z2812"/>
  <c r="Z2813"/>
  <c r="Z2814"/>
  <c r="Z2815"/>
  <c r="Z2816"/>
  <c r="Z2817"/>
  <c r="Z2818"/>
  <c r="Z2819"/>
  <c r="Z2820"/>
  <c r="Z2821"/>
  <c r="Z2822"/>
  <c r="Z2823"/>
  <c r="Z2824"/>
  <c r="Z2825"/>
  <c r="Z2826"/>
  <c r="Z2827"/>
  <c r="Z2828"/>
  <c r="Z2829"/>
  <c r="Z2830"/>
  <c r="Z2831"/>
  <c r="Z2832"/>
  <c r="Z2833"/>
  <c r="Z2834"/>
  <c r="Z2835"/>
  <c r="Z2836"/>
  <c r="Z2837"/>
  <c r="Z2838"/>
  <c r="Z2839"/>
  <c r="Z2840"/>
  <c r="Z2841"/>
  <c r="Z2842"/>
  <c r="Z2843"/>
  <c r="Z2844"/>
  <c r="Z2845"/>
  <c r="Z2846"/>
  <c r="Z2847"/>
  <c r="Z2848"/>
  <c r="Z2849"/>
  <c r="Z2850"/>
  <c r="Z2851"/>
  <c r="Z2852"/>
  <c r="Z2853"/>
  <c r="Z2854"/>
  <c r="Z2855"/>
  <c r="Z2856"/>
  <c r="Z2857"/>
  <c r="Z2858"/>
  <c r="Z2859"/>
  <c r="Z2860"/>
  <c r="Z2861"/>
  <c r="Z2862"/>
  <c r="Z2863"/>
  <c r="Z2864"/>
  <c r="Z2865"/>
  <c r="Z2866"/>
  <c r="Z2867"/>
  <c r="Z2868"/>
  <c r="Z2869"/>
  <c r="Z2870"/>
  <c r="Z2871"/>
  <c r="Z2872"/>
  <c r="Z2873"/>
  <c r="Z2874"/>
  <c r="Z2875"/>
  <c r="Z2876"/>
  <c r="Z2877"/>
  <c r="Z2878"/>
  <c r="Z2879"/>
  <c r="Z2880"/>
  <c r="Z2881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Z2902"/>
  <c r="Z2903"/>
  <c r="Z2904"/>
  <c r="Z2905"/>
  <c r="Z2906"/>
  <c r="Z2907"/>
  <c r="Z2908"/>
  <c r="Z2909"/>
  <c r="Z2910"/>
  <c r="Z2911"/>
  <c r="Z2912"/>
  <c r="Z2913"/>
  <c r="Z2914"/>
  <c r="Z2915"/>
  <c r="Z2916"/>
  <c r="Z2917"/>
  <c r="Z2918"/>
  <c r="Z2919"/>
  <c r="Z2920"/>
  <c r="Z2921"/>
  <c r="Z2922"/>
  <c r="Z2923"/>
  <c r="Z2924"/>
  <c r="Z2925"/>
  <c r="Z2926"/>
  <c r="Z2927"/>
  <c r="Z2928"/>
  <c r="Z2929"/>
  <c r="Z2930"/>
  <c r="Z2931"/>
  <c r="Z2932"/>
  <c r="Z2933"/>
  <c r="Z2934"/>
  <c r="Z2935"/>
  <c r="Z2936"/>
  <c r="Z2937"/>
  <c r="Z2938"/>
  <c r="Z2939"/>
  <c r="Z2940"/>
  <c r="Z2941"/>
  <c r="Z2942"/>
  <c r="Z2943"/>
  <c r="Z2944"/>
  <c r="Z2945"/>
  <c r="Z2946"/>
  <c r="Z2947"/>
  <c r="Z2948"/>
  <c r="Z2949"/>
  <c r="Z2950"/>
  <c r="Z2951"/>
  <c r="Z2952"/>
  <c r="Z2953"/>
  <c r="Z2954"/>
  <c r="Z2955"/>
  <c r="Z2956"/>
  <c r="Z2957"/>
  <c r="Z2958"/>
  <c r="Z2959"/>
  <c r="Z2960"/>
  <c r="Z2961"/>
  <c r="Z2962"/>
  <c r="Z2963"/>
  <c r="Z2964"/>
  <c r="Z2965"/>
  <c r="Z2966"/>
  <c r="Z2967"/>
  <c r="Z2968"/>
  <c r="Z2969"/>
  <c r="Z2970"/>
  <c r="Z2971"/>
  <c r="Z2972"/>
  <c r="Z2973"/>
  <c r="Z2974"/>
  <c r="Z2975"/>
  <c r="Z2976"/>
  <c r="Z2977"/>
  <c r="Z2978"/>
  <c r="Z2979"/>
  <c r="Z2980"/>
  <c r="Z2981"/>
  <c r="Z2982"/>
  <c r="Z2983"/>
  <c r="Z2984"/>
  <c r="Z2985"/>
  <c r="Z2986"/>
  <c r="Z2987"/>
  <c r="Z2988"/>
  <c r="Z2989"/>
  <c r="Z2990"/>
  <c r="Z2991"/>
  <c r="Z2992"/>
  <c r="Z2993"/>
  <c r="Z2994"/>
  <c r="Z2995"/>
  <c r="Z2996"/>
  <c r="Z2997"/>
  <c r="Z2998"/>
  <c r="Z2999"/>
  <c r="Z3000"/>
  <c r="Z3001"/>
  <c r="Z3002"/>
  <c r="Z3003"/>
  <c r="Z3004"/>
  <c r="Z3005"/>
  <c r="Z3006"/>
  <c r="Z3007"/>
  <c r="Z3008"/>
  <c r="Z3009"/>
  <c r="Z3010"/>
  <c r="Z3011"/>
  <c r="Z3012"/>
  <c r="Z3013"/>
  <c r="Z3014"/>
  <c r="Z3015"/>
  <c r="Z3016"/>
  <c r="Z3017"/>
  <c r="Z3018"/>
  <c r="Z3019"/>
  <c r="Z3020"/>
  <c r="Z3021"/>
  <c r="Z3022"/>
  <c r="Z3023"/>
  <c r="Z3024"/>
  <c r="Z3025"/>
  <c r="Z3026"/>
  <c r="Z3027"/>
  <c r="Z3028"/>
  <c r="Z3029"/>
  <c r="Z3030"/>
  <c r="Z3031"/>
  <c r="Z3032"/>
  <c r="Z3033"/>
  <c r="Z3034"/>
  <c r="Z3035"/>
  <c r="Z3036"/>
  <c r="Z3037"/>
  <c r="Z3038"/>
  <c r="Z3039"/>
  <c r="Z3040"/>
  <c r="Z3041"/>
  <c r="Z3042"/>
  <c r="Z3043"/>
  <c r="Z3044"/>
  <c r="Z3045"/>
  <c r="Z3046"/>
  <c r="Z3047"/>
  <c r="Z3048"/>
  <c r="Z3049"/>
  <c r="Z3050"/>
  <c r="Z3051"/>
  <c r="Z3052"/>
  <c r="Z3053"/>
  <c r="Z3054"/>
  <c r="Z3055"/>
  <c r="Z3056"/>
  <c r="Z3057"/>
  <c r="Z3058"/>
  <c r="Z3059"/>
  <c r="Z3060"/>
  <c r="Z3061"/>
  <c r="Z3062"/>
  <c r="Z3063"/>
  <c r="Z3064"/>
  <c r="Z3065"/>
  <c r="Z3066"/>
  <c r="Z3067"/>
  <c r="Z3068"/>
  <c r="Z3069"/>
  <c r="Z3070"/>
  <c r="Z3071"/>
  <c r="Z3072"/>
  <c r="Z3073"/>
  <c r="Z3074"/>
  <c r="Z3075"/>
  <c r="Z3076"/>
  <c r="Z3077"/>
  <c r="Z3078"/>
  <c r="Z3079"/>
  <c r="Z3080"/>
  <c r="Z3081"/>
  <c r="Z3082"/>
  <c r="Z3083"/>
  <c r="Z3084"/>
  <c r="Z3085"/>
  <c r="Z3086"/>
  <c r="Z3087"/>
  <c r="Z3088"/>
  <c r="Z3089"/>
  <c r="Z3090"/>
  <c r="Z3091"/>
  <c r="Z3092"/>
  <c r="Z3093"/>
  <c r="Z3094"/>
  <c r="Z3095"/>
  <c r="Z3096"/>
  <c r="Z3097"/>
  <c r="Z3098"/>
  <c r="Z3099"/>
  <c r="Z3100"/>
  <c r="Z3101"/>
  <c r="Z3102"/>
  <c r="Z3103"/>
  <c r="Z3104"/>
  <c r="Z3105"/>
  <c r="Z3106"/>
  <c r="Z3107"/>
  <c r="Z3108"/>
  <c r="Z3109"/>
  <c r="Z3110"/>
  <c r="Z3111"/>
  <c r="Z3112"/>
  <c r="Z3113"/>
  <c r="Z3114"/>
  <c r="Z3115"/>
  <c r="Z3116"/>
  <c r="Z3117"/>
  <c r="Z3118"/>
  <c r="Z3119"/>
  <c r="Z3120"/>
  <c r="Z3121"/>
  <c r="Z3122"/>
  <c r="Z3123"/>
  <c r="Z3124"/>
  <c r="Z3125"/>
  <c r="Z3126"/>
  <c r="Z3127"/>
  <c r="Z3128"/>
  <c r="Z3129"/>
  <c r="Z3130"/>
  <c r="Z3131"/>
  <c r="Z3132"/>
  <c r="Z3133"/>
  <c r="Z3134"/>
  <c r="Z3135"/>
  <c r="Z3136"/>
  <c r="Z3137"/>
  <c r="Z3138"/>
  <c r="Z3139"/>
  <c r="Z3140"/>
  <c r="Z3141"/>
  <c r="Z3142"/>
  <c r="Z3143"/>
  <c r="Z3144"/>
  <c r="Z3145"/>
  <c r="Z3146"/>
  <c r="Z3147"/>
  <c r="Z3148"/>
  <c r="Z3149"/>
  <c r="Z3150"/>
  <c r="Z3151"/>
  <c r="Z3152"/>
  <c r="Z3153"/>
  <c r="Z3154"/>
  <c r="Z3155"/>
  <c r="Z3156"/>
  <c r="Z3157"/>
  <c r="Z3158"/>
  <c r="Z3159"/>
  <c r="Z3160"/>
  <c r="Z3161"/>
  <c r="Z3162"/>
  <c r="Z3163"/>
  <c r="Z3164"/>
  <c r="Z3165"/>
  <c r="Z3166"/>
  <c r="Z3167"/>
  <c r="Z3168"/>
  <c r="Z3169"/>
  <c r="Z3170"/>
  <c r="Z3171"/>
  <c r="Z3172"/>
  <c r="Z3173"/>
  <c r="Z3174"/>
  <c r="Z3175"/>
  <c r="Z3176"/>
  <c r="Z3177"/>
  <c r="Z3178"/>
  <c r="Z3179"/>
  <c r="Z3180"/>
  <c r="Z3181"/>
  <c r="Z3182"/>
  <c r="Z3183"/>
  <c r="Z3184"/>
  <c r="Z3185"/>
  <c r="Z3186"/>
  <c r="Z3187"/>
  <c r="Z3188"/>
  <c r="Z3189"/>
  <c r="Z3190"/>
  <c r="Z3191"/>
  <c r="Z3192"/>
  <c r="Z3193"/>
  <c r="Z3194"/>
  <c r="Z3195"/>
  <c r="Z3196"/>
  <c r="Z3197"/>
  <c r="Z3198"/>
  <c r="Z3199"/>
  <c r="Z3200"/>
  <c r="Z3201"/>
  <c r="Z3202"/>
  <c r="Z3203"/>
  <c r="Z3204"/>
  <c r="Z3205"/>
  <c r="Z3206"/>
  <c r="Z3207"/>
  <c r="Z3208"/>
  <c r="Z3209"/>
  <c r="Z3210"/>
  <c r="Z3211"/>
  <c r="Z3212"/>
  <c r="Z3213"/>
  <c r="Z3214"/>
  <c r="Z3215"/>
  <c r="Z3216"/>
  <c r="Z3217"/>
  <c r="Z3218"/>
  <c r="Z3219"/>
  <c r="Z3220"/>
  <c r="Z3221"/>
  <c r="Z3222"/>
  <c r="Z3223"/>
  <c r="Z3224"/>
  <c r="Z3225"/>
  <c r="Z3226"/>
  <c r="Z3227"/>
  <c r="Z3228"/>
  <c r="Z3229"/>
  <c r="Z3230"/>
  <c r="Z3231"/>
  <c r="Z3232"/>
  <c r="Z3233"/>
  <c r="Z3234"/>
  <c r="Z3235"/>
  <c r="Z3236"/>
  <c r="Z3237"/>
  <c r="Z3238"/>
  <c r="Z3239"/>
  <c r="Z3240"/>
  <c r="Z3241"/>
  <c r="Z3242"/>
  <c r="Z3243"/>
  <c r="Z3244"/>
  <c r="Z3245"/>
  <c r="Z3246"/>
  <c r="Z3247"/>
  <c r="Z3248"/>
  <c r="Z3249"/>
  <c r="Z3250"/>
  <c r="Z3251"/>
  <c r="Z3252"/>
  <c r="Z3253"/>
  <c r="Z3254"/>
  <c r="Z3255"/>
  <c r="Z3256"/>
  <c r="Z3257"/>
  <c r="Z3258"/>
  <c r="Z3259"/>
  <c r="Z3260"/>
  <c r="Z3261"/>
  <c r="Z3262"/>
  <c r="Z3263"/>
  <c r="Z3264"/>
  <c r="Z3265"/>
  <c r="Z3266"/>
  <c r="Z3267"/>
  <c r="Z3268"/>
  <c r="Z3269"/>
  <c r="Z3270"/>
  <c r="Z3271"/>
  <c r="Z3272"/>
  <c r="Z3273"/>
  <c r="Z3274"/>
  <c r="Z3275"/>
  <c r="Z3276"/>
  <c r="Z3277"/>
  <c r="Z3278"/>
  <c r="Z3279"/>
  <c r="Z3280"/>
  <c r="Z3281"/>
  <c r="Z3282"/>
  <c r="Z3283"/>
  <c r="Z3284"/>
  <c r="Z3285"/>
  <c r="Z3286"/>
  <c r="Z3287"/>
  <c r="Z3288"/>
  <c r="Z3289"/>
  <c r="Z3290"/>
  <c r="Z3291"/>
  <c r="Z3292"/>
  <c r="Z3293"/>
  <c r="Z3294"/>
  <c r="Z3295"/>
  <c r="Z3296"/>
  <c r="Z3297"/>
  <c r="Z3298"/>
  <c r="Z3299"/>
  <c r="Z3300"/>
  <c r="Z3301"/>
  <c r="Z3302"/>
  <c r="Z3303"/>
  <c r="Z3304"/>
  <c r="Z3305"/>
  <c r="Z3306"/>
  <c r="Z3307"/>
  <c r="Z3308"/>
  <c r="Z3309"/>
  <c r="Z3310"/>
  <c r="Z3311"/>
  <c r="Z3312"/>
  <c r="Z3313"/>
  <c r="Z3314"/>
  <c r="Z3315"/>
  <c r="Z3316"/>
  <c r="Z3317"/>
  <c r="Z3318"/>
  <c r="Z7"/>
  <c r="F391" i="31" l="1"/>
  <c r="N233"/>
  <c r="F143" l="1"/>
  <c r="N277" i="28"/>
  <c r="L255"/>
  <c r="N186"/>
  <c r="I84"/>
  <c r="C84"/>
  <c r="I82"/>
  <c r="N53" l="1"/>
  <c r="L64"/>
  <c r="N64"/>
  <c r="F145" i="31" l="1"/>
  <c r="F158"/>
  <c r="F157"/>
  <c r="AD4" i="25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031"/>
  <c r="AD2032"/>
  <c r="AD2033"/>
  <c r="AD2034"/>
  <c r="AD2035"/>
  <c r="AD2036"/>
  <c r="AD2037"/>
  <c r="AD2038"/>
  <c r="AD2039"/>
  <c r="AD2040"/>
  <c r="AD2041"/>
  <c r="AD2042"/>
  <c r="AD2043"/>
  <c r="AD2044"/>
  <c r="AD2045"/>
  <c r="AD2046"/>
  <c r="AD2047"/>
  <c r="AD2048"/>
  <c r="AD2049"/>
  <c r="AD2050"/>
  <c r="AD2051"/>
  <c r="AD2052"/>
  <c r="AD2053"/>
  <c r="AD2054"/>
  <c r="AD2055"/>
  <c r="AD2056"/>
  <c r="AD2057"/>
  <c r="AD2058"/>
  <c r="AD2059"/>
  <c r="AD2060"/>
  <c r="AD2061"/>
  <c r="AD2062"/>
  <c r="AD2063"/>
  <c r="AD2064"/>
  <c r="AD2065"/>
  <c r="AD2066"/>
  <c r="AD2067"/>
  <c r="AD2068"/>
  <c r="AD2069"/>
  <c r="AD2070"/>
  <c r="AD2071"/>
  <c r="AD2072"/>
  <c r="AD2073"/>
  <c r="AD2074"/>
  <c r="AD2075"/>
  <c r="AD2076"/>
  <c r="AD2077"/>
  <c r="AD2078"/>
  <c r="AD2079"/>
  <c r="AD2080"/>
  <c r="AD2081"/>
  <c r="AD2082"/>
  <c r="AD2083"/>
  <c r="AD2084"/>
  <c r="AD2085"/>
  <c r="AD2086"/>
  <c r="AD2087"/>
  <c r="AD2088"/>
  <c r="AD2089"/>
  <c r="AD2090"/>
  <c r="AD2091"/>
  <c r="AD2092"/>
  <c r="AD2093"/>
  <c r="AD2094"/>
  <c r="AD2095"/>
  <c r="AD2096"/>
  <c r="AD2097"/>
  <c r="AD2098"/>
  <c r="AD2099"/>
  <c r="AD2100"/>
  <c r="AD2101"/>
  <c r="AD2102"/>
  <c r="AD2103"/>
  <c r="AD2104"/>
  <c r="AD2105"/>
  <c r="AD2106"/>
  <c r="AD2107"/>
  <c r="AD2108"/>
  <c r="AD2109"/>
  <c r="AD2110"/>
  <c r="AD2111"/>
  <c r="AD2112"/>
  <c r="AD2113"/>
  <c r="AD2114"/>
  <c r="AD2115"/>
  <c r="AD2116"/>
  <c r="AD2117"/>
  <c r="AD2118"/>
  <c r="AD2119"/>
  <c r="AD2120"/>
  <c r="AD2121"/>
  <c r="AD2122"/>
  <c r="AD2123"/>
  <c r="AD2124"/>
  <c r="AD2125"/>
  <c r="AD2126"/>
  <c r="AD2127"/>
  <c r="AD2128"/>
  <c r="AD2129"/>
  <c r="AD2130"/>
  <c r="AD2131"/>
  <c r="AD2132"/>
  <c r="AD2133"/>
  <c r="AD2134"/>
  <c r="AD2135"/>
  <c r="AD2136"/>
  <c r="AD2137"/>
  <c r="AD2138"/>
  <c r="AD2139"/>
  <c r="AD2140"/>
  <c r="AD2141"/>
  <c r="AD2142"/>
  <c r="AD2143"/>
  <c r="AD2144"/>
  <c r="AD2145"/>
  <c r="AD2146"/>
  <c r="AD2147"/>
  <c r="AD2148"/>
  <c r="AD2149"/>
  <c r="AD2150"/>
  <c r="AD2151"/>
  <c r="AD2152"/>
  <c r="AD2153"/>
  <c r="AD2154"/>
  <c r="AD2155"/>
  <c r="AD2156"/>
  <c r="AD2157"/>
  <c r="AD2158"/>
  <c r="AD2159"/>
  <c r="AD2160"/>
  <c r="AD2161"/>
  <c r="AD2162"/>
  <c r="AD2163"/>
  <c r="AD2164"/>
  <c r="AD2165"/>
  <c r="AD2166"/>
  <c r="AD2167"/>
  <c r="AD2168"/>
  <c r="AD2169"/>
  <c r="AD2170"/>
  <c r="AD2171"/>
  <c r="AD2172"/>
  <c r="AD2173"/>
  <c r="AD2174"/>
  <c r="AD2175"/>
  <c r="AD2176"/>
  <c r="AD2177"/>
  <c r="AD2178"/>
  <c r="AD2179"/>
  <c r="AD2180"/>
  <c r="AD2181"/>
  <c r="AD2182"/>
  <c r="AD2183"/>
  <c r="AD2184"/>
  <c r="AD2185"/>
  <c r="AD2186"/>
  <c r="AD2187"/>
  <c r="AD2188"/>
  <c r="AD2189"/>
  <c r="AD2190"/>
  <c r="AD2191"/>
  <c r="AD2192"/>
  <c r="AD2193"/>
  <c r="AD2194"/>
  <c r="AD2195"/>
  <c r="AD2196"/>
  <c r="AD2197"/>
  <c r="AD2198"/>
  <c r="AD2199"/>
  <c r="AD2200"/>
  <c r="AD2201"/>
  <c r="AD2202"/>
  <c r="AD2203"/>
  <c r="AD2204"/>
  <c r="AD2205"/>
  <c r="AD2206"/>
  <c r="AD2207"/>
  <c r="AD2208"/>
  <c r="AD2209"/>
  <c r="AD2210"/>
  <c r="AD2211"/>
  <c r="AD2212"/>
  <c r="AD2213"/>
  <c r="AD2214"/>
  <c r="AD2215"/>
  <c r="AD2216"/>
  <c r="AD2217"/>
  <c r="AD2218"/>
  <c r="AD2219"/>
  <c r="AD2220"/>
  <c r="AD2221"/>
  <c r="AD2222"/>
  <c r="AD2223"/>
  <c r="AD2224"/>
  <c r="AD2225"/>
  <c r="AD2226"/>
  <c r="AD2227"/>
  <c r="AD2228"/>
  <c r="AD2229"/>
  <c r="AD2230"/>
  <c r="AD2231"/>
  <c r="AD2232"/>
  <c r="AD2233"/>
  <c r="AD2234"/>
  <c r="AD2235"/>
  <c r="AD2236"/>
  <c r="AD2237"/>
  <c r="AD2238"/>
  <c r="AD2239"/>
  <c r="AD2240"/>
  <c r="AD2241"/>
  <c r="AD2242"/>
  <c r="AD2243"/>
  <c r="AD2244"/>
  <c r="AD2245"/>
  <c r="AD2246"/>
  <c r="AD2247"/>
  <c r="AD2248"/>
  <c r="AD2249"/>
  <c r="AD2250"/>
  <c r="AD2251"/>
  <c r="AD2252"/>
  <c r="AD2253"/>
  <c r="AD2254"/>
  <c r="AD2255"/>
  <c r="AD2256"/>
  <c r="AD2257"/>
  <c r="AD2258"/>
  <c r="AD2259"/>
  <c r="AD2260"/>
  <c r="AD2261"/>
  <c r="AD2262"/>
  <c r="AD2263"/>
  <c r="AD2264"/>
  <c r="AD2265"/>
  <c r="AD2266"/>
  <c r="AD2267"/>
  <c r="AD2268"/>
  <c r="AD2269"/>
  <c r="AD2270"/>
  <c r="AD2271"/>
  <c r="AD2272"/>
  <c r="AD2273"/>
  <c r="AD2274"/>
  <c r="AD2275"/>
  <c r="AD2276"/>
  <c r="AD2277"/>
  <c r="AD2278"/>
  <c r="AD2279"/>
  <c r="AD2280"/>
  <c r="AD2281"/>
  <c r="AD2282"/>
  <c r="AD2283"/>
  <c r="AD2284"/>
  <c r="AD2285"/>
  <c r="AD2286"/>
  <c r="AD2287"/>
  <c r="AD2288"/>
  <c r="AD2289"/>
  <c r="AD2290"/>
  <c r="AD2291"/>
  <c r="AD2292"/>
  <c r="AD2293"/>
  <c r="AD2294"/>
  <c r="AD2295"/>
  <c r="AD2296"/>
  <c r="AD2297"/>
  <c r="AD2298"/>
  <c r="AD2299"/>
  <c r="AD2300"/>
  <c r="AD2301"/>
  <c r="AD2302"/>
  <c r="AD2303"/>
  <c r="AD2304"/>
  <c r="AD2305"/>
  <c r="AD2306"/>
  <c r="AD2307"/>
  <c r="AD2308"/>
  <c r="AD2309"/>
  <c r="AD2310"/>
  <c r="AD2311"/>
  <c r="AD2312"/>
  <c r="AD2313"/>
  <c r="AD2314"/>
  <c r="AD2315"/>
  <c r="AD2316"/>
  <c r="AD2317"/>
  <c r="AD2318"/>
  <c r="AD2319"/>
  <c r="AD2320"/>
  <c r="AD2321"/>
  <c r="AD2322"/>
  <c r="AD2323"/>
  <c r="AD2324"/>
  <c r="AD2325"/>
  <c r="AD2326"/>
  <c r="AD2327"/>
  <c r="AD2328"/>
  <c r="AD2329"/>
  <c r="AD2330"/>
  <c r="AD2331"/>
  <c r="AD2332"/>
  <c r="AD2333"/>
  <c r="AD2334"/>
  <c r="AD2335"/>
  <c r="AD2336"/>
  <c r="AD2337"/>
  <c r="AD2338"/>
  <c r="AD2339"/>
  <c r="AD2340"/>
  <c r="AD2341"/>
  <c r="AD2342"/>
  <c r="AD2343"/>
  <c r="AD2344"/>
  <c r="AD2345"/>
  <c r="AD2346"/>
  <c r="AD2347"/>
  <c r="AD2348"/>
  <c r="AD2349"/>
  <c r="AD2350"/>
  <c r="AD2351"/>
  <c r="AD2352"/>
  <c r="AD2353"/>
  <c r="AD2354"/>
  <c r="AD2355"/>
  <c r="AD2356"/>
  <c r="AD2357"/>
  <c r="AD2358"/>
  <c r="AD2359"/>
  <c r="AD2360"/>
  <c r="AD2361"/>
  <c r="AD2362"/>
  <c r="AD2363"/>
  <c r="AD2364"/>
  <c r="AD2365"/>
  <c r="AD2366"/>
  <c r="AD2367"/>
  <c r="AD2368"/>
  <c r="AD2369"/>
  <c r="AD2370"/>
  <c r="AD2371"/>
  <c r="AD2372"/>
  <c r="AD2373"/>
  <c r="AD2374"/>
  <c r="AD2375"/>
  <c r="AD2376"/>
  <c r="AD2377"/>
  <c r="AD2378"/>
  <c r="AD2379"/>
  <c r="AD2380"/>
  <c r="AD2381"/>
  <c r="AD2382"/>
  <c r="AD2383"/>
  <c r="AD2384"/>
  <c r="AD2385"/>
  <c r="AD2386"/>
  <c r="AD2387"/>
  <c r="AD2388"/>
  <c r="AD2389"/>
  <c r="AD2390"/>
  <c r="AD2391"/>
  <c r="AD2392"/>
  <c r="AD2393"/>
  <c r="AD2394"/>
  <c r="AD2395"/>
  <c r="AD2396"/>
  <c r="AD2397"/>
  <c r="AD2398"/>
  <c r="AD2399"/>
  <c r="AD2400"/>
  <c r="AD2401"/>
  <c r="AD2402"/>
  <c r="AD2403"/>
  <c r="AD2404"/>
  <c r="AD2405"/>
  <c r="AD2406"/>
  <c r="AD2407"/>
  <c r="AD2408"/>
  <c r="AD2409"/>
  <c r="AD2410"/>
  <c r="AD2411"/>
  <c r="AD2412"/>
  <c r="AD2413"/>
  <c r="AD2414"/>
  <c r="AD2415"/>
  <c r="AD2416"/>
  <c r="AD2417"/>
  <c r="AD2418"/>
  <c r="AD2419"/>
  <c r="AD2420"/>
  <c r="AD2421"/>
  <c r="AD2422"/>
  <c r="AD2423"/>
  <c r="AD2424"/>
  <c r="AD2425"/>
  <c r="AD2426"/>
  <c r="AD2427"/>
  <c r="AD2428"/>
  <c r="AD2429"/>
  <c r="AD2430"/>
  <c r="AD2431"/>
  <c r="AD2432"/>
  <c r="AD2433"/>
  <c r="AD2434"/>
  <c r="AD2435"/>
  <c r="AD2436"/>
  <c r="AD2437"/>
  <c r="AD2438"/>
  <c r="AD2439"/>
  <c r="AD2440"/>
  <c r="AD2441"/>
  <c r="AD2442"/>
  <c r="AD2443"/>
  <c r="AD2444"/>
  <c r="AD2445"/>
  <c r="AD2446"/>
  <c r="AD2447"/>
  <c r="AD2448"/>
  <c r="AD2449"/>
  <c r="AD2450"/>
  <c r="AD2451"/>
  <c r="AD2452"/>
  <c r="AD2453"/>
  <c r="AD2454"/>
  <c r="AD2455"/>
  <c r="AD2456"/>
  <c r="AD2457"/>
  <c r="AD2458"/>
  <c r="AD2459"/>
  <c r="AD2460"/>
  <c r="AD2461"/>
  <c r="AD2462"/>
  <c r="AD2463"/>
  <c r="AD2464"/>
  <c r="AD2465"/>
  <c r="AD2466"/>
  <c r="AD2467"/>
  <c r="AD2468"/>
  <c r="AD2469"/>
  <c r="AD2470"/>
  <c r="AD2471"/>
  <c r="AD2472"/>
  <c r="AD2473"/>
  <c r="AD2474"/>
  <c r="AD2475"/>
  <c r="AD2476"/>
  <c r="AD2477"/>
  <c r="AD2478"/>
  <c r="AD2479"/>
  <c r="AD2480"/>
  <c r="AD2481"/>
  <c r="AD2482"/>
  <c r="AD2483"/>
  <c r="AD2484"/>
  <c r="AD2485"/>
  <c r="AD2486"/>
  <c r="AD2487"/>
  <c r="AD2488"/>
  <c r="AD2489"/>
  <c r="AD2490"/>
  <c r="AD2491"/>
  <c r="AD2492"/>
  <c r="AD2493"/>
  <c r="AD2494"/>
  <c r="AD2495"/>
  <c r="AD2496"/>
  <c r="AD2497"/>
  <c r="AD2498"/>
  <c r="AD2499"/>
  <c r="AD2500"/>
  <c r="AD2501"/>
  <c r="AD2502"/>
  <c r="AD2503"/>
  <c r="AD2504"/>
  <c r="AD2505"/>
  <c r="AD2506"/>
  <c r="AD2507"/>
  <c r="AD2508"/>
  <c r="AD2509"/>
  <c r="AD2510"/>
  <c r="AD2511"/>
  <c r="AD2512"/>
  <c r="AD2513"/>
  <c r="AD2514"/>
  <c r="AD2515"/>
  <c r="AD2516"/>
  <c r="AD2517"/>
  <c r="AD2518"/>
  <c r="AD2519"/>
  <c r="AD2520"/>
  <c r="AD2521"/>
  <c r="AD2522"/>
  <c r="AD2523"/>
  <c r="AD2524"/>
  <c r="AD2525"/>
  <c r="AD2526"/>
  <c r="AD2527"/>
  <c r="AD2528"/>
  <c r="AD2529"/>
  <c r="AD2530"/>
  <c r="AD2531"/>
  <c r="AD2532"/>
  <c r="AD2533"/>
  <c r="AD2534"/>
  <c r="AD2535"/>
  <c r="AD2536"/>
  <c r="AD2537"/>
  <c r="AD2538"/>
  <c r="AD2539"/>
  <c r="AD2540"/>
  <c r="AD2541"/>
  <c r="AD2542"/>
  <c r="AD2543"/>
  <c r="AD2544"/>
  <c r="AD2545"/>
  <c r="AD2546"/>
  <c r="AD2547"/>
  <c r="AD2548"/>
  <c r="AD2549"/>
  <c r="AD2550"/>
  <c r="AD2551"/>
  <c r="AD2552"/>
  <c r="AD2553"/>
  <c r="AD2554"/>
  <c r="AD2555"/>
  <c r="AD2556"/>
  <c r="AD2557"/>
  <c r="AD2558"/>
  <c r="AD2559"/>
  <c r="AD2560"/>
  <c r="AD2561"/>
  <c r="AD2562"/>
  <c r="AD2563"/>
  <c r="AD2564"/>
  <c r="AD2565"/>
  <c r="AD2566"/>
  <c r="AD2567"/>
  <c r="AD2568"/>
  <c r="AD2569"/>
  <c r="AD2570"/>
  <c r="AD2571"/>
  <c r="AD2572"/>
  <c r="AD2573"/>
  <c r="AD2574"/>
  <c r="AD2575"/>
  <c r="AD2576"/>
  <c r="AD2577"/>
  <c r="AD2578"/>
  <c r="AD2579"/>
  <c r="AD2580"/>
  <c r="AD2581"/>
  <c r="AD2582"/>
  <c r="AD2583"/>
  <c r="AD2584"/>
  <c r="AD2585"/>
  <c r="AD2586"/>
  <c r="AD2587"/>
  <c r="AD2588"/>
  <c r="AD2589"/>
  <c r="AD2590"/>
  <c r="AD2591"/>
  <c r="AD2592"/>
  <c r="AD2593"/>
  <c r="AD2594"/>
  <c r="AD2595"/>
  <c r="AD2596"/>
  <c r="AD2597"/>
  <c r="AD2598"/>
  <c r="AD2599"/>
  <c r="AD2600"/>
  <c r="AD2601"/>
  <c r="AD2602"/>
  <c r="AD2603"/>
  <c r="AD2604"/>
  <c r="AD2605"/>
  <c r="AD2606"/>
  <c r="AD2607"/>
  <c r="AD2608"/>
  <c r="AD2609"/>
  <c r="AD2610"/>
  <c r="AD2611"/>
  <c r="AD2612"/>
  <c r="AD2613"/>
  <c r="AD2614"/>
  <c r="AD2615"/>
  <c r="AD2616"/>
  <c r="AD2617"/>
  <c r="AD2618"/>
  <c r="AD2619"/>
  <c r="AD2620"/>
  <c r="AD2621"/>
  <c r="AD2622"/>
  <c r="AD2623"/>
  <c r="AD2624"/>
  <c r="AD2625"/>
  <c r="AD2626"/>
  <c r="AD2627"/>
  <c r="AD2628"/>
  <c r="AD2629"/>
  <c r="AD2630"/>
  <c r="AD2631"/>
  <c r="AD2632"/>
  <c r="AD2633"/>
  <c r="AD2634"/>
  <c r="AD2635"/>
  <c r="AD2636"/>
  <c r="AD2637"/>
  <c r="AD2638"/>
  <c r="AD2639"/>
  <c r="AD2640"/>
  <c r="AD2641"/>
  <c r="AD2642"/>
  <c r="AD2643"/>
  <c r="AD2644"/>
  <c r="AD2645"/>
  <c r="AD2646"/>
  <c r="AD2647"/>
  <c r="AD2648"/>
  <c r="AD2649"/>
  <c r="AD2650"/>
  <c r="AD2651"/>
  <c r="AD2652"/>
  <c r="AD2653"/>
  <c r="AD2654"/>
  <c r="AD2655"/>
  <c r="AD2656"/>
  <c r="AD2657"/>
  <c r="AD2658"/>
  <c r="AD2659"/>
  <c r="AD2660"/>
  <c r="AD2661"/>
  <c r="AD2662"/>
  <c r="AD2663"/>
  <c r="AD2664"/>
  <c r="AD2665"/>
  <c r="AD2666"/>
  <c r="AD2667"/>
  <c r="AD2668"/>
  <c r="AD2669"/>
  <c r="AD2670"/>
  <c r="AD2671"/>
  <c r="AD2672"/>
  <c r="AD2673"/>
  <c r="AD2674"/>
  <c r="AD2675"/>
  <c r="AD2676"/>
  <c r="AD2677"/>
  <c r="AD2678"/>
  <c r="AD2679"/>
  <c r="AD2680"/>
  <c r="AD2681"/>
  <c r="AD2682"/>
  <c r="AD2683"/>
  <c r="AD2684"/>
  <c r="AD2685"/>
  <c r="AD2686"/>
  <c r="AD2687"/>
  <c r="AD2688"/>
  <c r="AD2689"/>
  <c r="AD2690"/>
  <c r="AD2691"/>
  <c r="AD2692"/>
  <c r="AD2693"/>
  <c r="AD2694"/>
  <c r="AD2695"/>
  <c r="AD2696"/>
  <c r="AD2697"/>
  <c r="AD2698"/>
  <c r="AD2699"/>
  <c r="AD2700"/>
  <c r="AD2701"/>
  <c r="AD2702"/>
  <c r="AD2703"/>
  <c r="AD2704"/>
  <c r="AD2705"/>
  <c r="AD2706"/>
  <c r="AD2707"/>
  <c r="AD2708"/>
  <c r="AD2709"/>
  <c r="AD2710"/>
  <c r="AD2711"/>
  <c r="AD2712"/>
  <c r="AD2713"/>
  <c r="AD2714"/>
  <c r="AD2715"/>
  <c r="AD2716"/>
  <c r="AD2717"/>
  <c r="AD2718"/>
  <c r="AD2719"/>
  <c r="AD2720"/>
  <c r="AD2721"/>
  <c r="AD2722"/>
  <c r="AD2723"/>
  <c r="AD2724"/>
  <c r="AD2725"/>
  <c r="AD2726"/>
  <c r="AD2727"/>
  <c r="AD2728"/>
  <c r="AD2729"/>
  <c r="AD2730"/>
  <c r="AD2731"/>
  <c r="AD2732"/>
  <c r="AD2733"/>
  <c r="AD2734"/>
  <c r="AD2735"/>
  <c r="AD2736"/>
  <c r="AD2737"/>
  <c r="AD2738"/>
  <c r="AD2739"/>
  <c r="AD2740"/>
  <c r="AD2741"/>
  <c r="AD2742"/>
  <c r="AD2743"/>
  <c r="AD2744"/>
  <c r="AD2745"/>
  <c r="AD2746"/>
  <c r="AD2747"/>
  <c r="AD2748"/>
  <c r="AD2749"/>
  <c r="AD2750"/>
  <c r="AD2751"/>
  <c r="AD2752"/>
  <c r="AD2753"/>
  <c r="AD2754"/>
  <c r="AD2755"/>
  <c r="AD2756"/>
  <c r="AD2757"/>
  <c r="AD2758"/>
  <c r="AD2759"/>
  <c r="AD2760"/>
  <c r="AD2761"/>
  <c r="AD2762"/>
  <c r="AD2763"/>
  <c r="AD2764"/>
  <c r="AD2765"/>
  <c r="AD2766"/>
  <c r="AD2767"/>
  <c r="AD2768"/>
  <c r="AD2769"/>
  <c r="AD2770"/>
  <c r="AD2771"/>
  <c r="AD2772"/>
  <c r="AD2773"/>
  <c r="AD2774"/>
  <c r="AD2775"/>
  <c r="AD2776"/>
  <c r="AD2777"/>
  <c r="AD2778"/>
  <c r="AD2779"/>
  <c r="AD2780"/>
  <c r="AD2781"/>
  <c r="AD2782"/>
  <c r="AD2783"/>
  <c r="AD2784"/>
  <c r="AD2785"/>
  <c r="AD2786"/>
  <c r="AD2787"/>
  <c r="AD2788"/>
  <c r="AD2789"/>
  <c r="AD2790"/>
  <c r="AD2791"/>
  <c r="AD2792"/>
  <c r="AD2793"/>
  <c r="AD2794"/>
  <c r="AD2795"/>
  <c r="AD2796"/>
  <c r="AD2797"/>
  <c r="AD2798"/>
  <c r="AD2799"/>
  <c r="AD2800"/>
  <c r="AD2801"/>
  <c r="AD2802"/>
  <c r="AD2803"/>
  <c r="AD2804"/>
  <c r="AD2805"/>
  <c r="AD2806"/>
  <c r="AD2807"/>
  <c r="AD2808"/>
  <c r="AD2809"/>
  <c r="AD2810"/>
  <c r="AD2811"/>
  <c r="AD2812"/>
  <c r="AD2813"/>
  <c r="AD2814"/>
  <c r="AD2815"/>
  <c r="AD2816"/>
  <c r="AD2817"/>
  <c r="AD2818"/>
  <c r="AD2819"/>
  <c r="AD2820"/>
  <c r="AD2821"/>
  <c r="AD2822"/>
  <c r="AD2823"/>
  <c r="AD2824"/>
  <c r="AD2825"/>
  <c r="AD2826"/>
  <c r="AD2827"/>
  <c r="AD2828"/>
  <c r="AD2829"/>
  <c r="AD2830"/>
  <c r="AD2831"/>
  <c r="AD2832"/>
  <c r="AD2833"/>
  <c r="AD2834"/>
  <c r="AD2835"/>
  <c r="AD2836"/>
  <c r="AD2837"/>
  <c r="AD2838"/>
  <c r="AD2839"/>
  <c r="AD2840"/>
  <c r="AD2841"/>
  <c r="AD2842"/>
  <c r="AD2843"/>
  <c r="AD2844"/>
  <c r="AD2845"/>
  <c r="AD2846"/>
  <c r="AD2847"/>
  <c r="AD2848"/>
  <c r="AD2849"/>
  <c r="AD2850"/>
  <c r="AD2851"/>
  <c r="AD2852"/>
  <c r="AD2853"/>
  <c r="AD2854"/>
  <c r="AD2855"/>
  <c r="AD2856"/>
  <c r="AD2857"/>
  <c r="AD2858"/>
  <c r="AD2859"/>
  <c r="AD2860"/>
  <c r="AD2861"/>
  <c r="AD2862"/>
  <c r="AD2863"/>
  <c r="AD2864"/>
  <c r="AD2865"/>
  <c r="AD2866"/>
  <c r="AD2867"/>
  <c r="AD2868"/>
  <c r="AD2869"/>
  <c r="AD2870"/>
  <c r="AD2871"/>
  <c r="AD2872"/>
  <c r="AD2873"/>
  <c r="AD2874"/>
  <c r="AD2875"/>
  <c r="AD2876"/>
  <c r="AD2877"/>
  <c r="AD2878"/>
  <c r="AD2879"/>
  <c r="AD2880"/>
  <c r="AD2881"/>
  <c r="AD2882"/>
  <c r="AD2883"/>
  <c r="AD2884"/>
  <c r="AD2885"/>
  <c r="AD2886"/>
  <c r="AD2887"/>
  <c r="AD2888"/>
  <c r="AD2889"/>
  <c r="AD2890"/>
  <c r="AD2891"/>
  <c r="AD2892"/>
  <c r="AD2893"/>
  <c r="AD2894"/>
  <c r="AD2895"/>
  <c r="AD2896"/>
  <c r="AD2897"/>
  <c r="AD2898"/>
  <c r="AD2899"/>
  <c r="AD2900"/>
  <c r="AD2901"/>
  <c r="AD2902"/>
  <c r="AD2903"/>
  <c r="AD2904"/>
  <c r="AD2905"/>
  <c r="AD2906"/>
  <c r="AD2907"/>
  <c r="AD2908"/>
  <c r="AD2909"/>
  <c r="AD2910"/>
  <c r="AD2911"/>
  <c r="AD2912"/>
  <c r="AD2913"/>
  <c r="AD2914"/>
  <c r="AD2915"/>
  <c r="AD2916"/>
  <c r="AD2917"/>
  <c r="AD2918"/>
  <c r="AD2919"/>
  <c r="AD2920"/>
  <c r="AD2921"/>
  <c r="AD2922"/>
  <c r="AD2923"/>
  <c r="AD2924"/>
  <c r="AD2925"/>
  <c r="AD2926"/>
  <c r="AD2927"/>
  <c r="AD2928"/>
  <c r="AD2929"/>
  <c r="AD2930"/>
  <c r="AD2931"/>
  <c r="AD2932"/>
  <c r="AD2933"/>
  <c r="AD2934"/>
  <c r="AD2935"/>
  <c r="AD2936"/>
  <c r="AD2937"/>
  <c r="AD2938"/>
  <c r="AD2939"/>
  <c r="AD2940"/>
  <c r="AD2941"/>
  <c r="AD2942"/>
  <c r="AD2943"/>
  <c r="AD2944"/>
  <c r="AD2945"/>
  <c r="AD2946"/>
  <c r="AD2947"/>
  <c r="AD2948"/>
  <c r="AD2949"/>
  <c r="AD2950"/>
  <c r="AD2951"/>
  <c r="AD2952"/>
  <c r="AD2953"/>
  <c r="AD2954"/>
  <c r="AD2955"/>
  <c r="AD2956"/>
  <c r="AD2957"/>
  <c r="AD2958"/>
  <c r="AD2959"/>
  <c r="AD2960"/>
  <c r="AD2961"/>
  <c r="AD2962"/>
  <c r="AD2963"/>
  <c r="AD2964"/>
  <c r="AD2965"/>
  <c r="AD2966"/>
  <c r="AD2967"/>
  <c r="AD2968"/>
  <c r="AD2969"/>
  <c r="AD2970"/>
  <c r="AD2971"/>
  <c r="AD2972"/>
  <c r="AD2973"/>
  <c r="AD2974"/>
  <c r="AD2975"/>
  <c r="AD2976"/>
  <c r="AD2977"/>
  <c r="AD2978"/>
  <c r="AD2979"/>
  <c r="AD2980"/>
  <c r="AD2981"/>
  <c r="AD2982"/>
  <c r="AD2983"/>
  <c r="AD2984"/>
  <c r="AD2985"/>
  <c r="AD2986"/>
  <c r="AD2987"/>
  <c r="AD2988"/>
  <c r="AD2989"/>
  <c r="AD2990"/>
  <c r="AD2991"/>
  <c r="AD2992"/>
  <c r="AD2993"/>
  <c r="AD2994"/>
  <c r="AD2995"/>
  <c r="AD2996"/>
  <c r="AD2997"/>
  <c r="AD2998"/>
  <c r="AD2999"/>
  <c r="AD3000"/>
  <c r="AD3001"/>
  <c r="AD3002"/>
  <c r="AD3003"/>
  <c r="AD3004"/>
  <c r="AD3005"/>
  <c r="AD3006"/>
  <c r="AD3007"/>
  <c r="AD3008"/>
  <c r="AD3009"/>
  <c r="AD3010"/>
  <c r="AD3011"/>
  <c r="AD3012"/>
  <c r="AD3013"/>
  <c r="AD3014"/>
  <c r="AD3015"/>
  <c r="AD3016"/>
  <c r="AD3017"/>
  <c r="AD3018"/>
  <c r="AD3019"/>
  <c r="AD3020"/>
  <c r="AD3021"/>
  <c r="AD3022"/>
  <c r="AD3023"/>
  <c r="AD3024"/>
  <c r="AD3025"/>
  <c r="AD3026"/>
  <c r="AD3027"/>
  <c r="AD3028"/>
  <c r="AD3029"/>
  <c r="AD3030"/>
  <c r="AD3031"/>
  <c r="AD3032"/>
  <c r="AD3033"/>
  <c r="AD3034"/>
  <c r="AD3035"/>
  <c r="AD3036"/>
  <c r="AD3037"/>
  <c r="AD3038"/>
  <c r="AD3039"/>
  <c r="AD3040"/>
  <c r="AD3041"/>
  <c r="AD3042"/>
  <c r="AD3043"/>
  <c r="AD3044"/>
  <c r="AD3045"/>
  <c r="AD3046"/>
  <c r="AD3047"/>
  <c r="AD3048"/>
  <c r="AD3049"/>
  <c r="AD3050"/>
  <c r="AD3051"/>
  <c r="AD3052"/>
  <c r="AD3053"/>
  <c r="AD3054"/>
  <c r="AD3055"/>
  <c r="AD3056"/>
  <c r="AD3057"/>
  <c r="AD3058"/>
  <c r="AD3059"/>
  <c r="AD3060"/>
  <c r="AD3061"/>
  <c r="AD3062"/>
  <c r="AD3063"/>
  <c r="AD3064"/>
  <c r="AD3065"/>
  <c r="AD3066"/>
  <c r="AD3067"/>
  <c r="AD3068"/>
  <c r="AD3069"/>
  <c r="AD3070"/>
  <c r="AD3071"/>
  <c r="AD3072"/>
  <c r="AD3073"/>
  <c r="AD3074"/>
  <c r="AD3075"/>
  <c r="AD3076"/>
  <c r="AD3077"/>
  <c r="AD3078"/>
  <c r="AD3079"/>
  <c r="AD3080"/>
  <c r="AD3081"/>
  <c r="AD3082"/>
  <c r="AD3083"/>
  <c r="AD3084"/>
  <c r="AD3085"/>
  <c r="AD3086"/>
  <c r="AD3087"/>
  <c r="AD3088"/>
  <c r="AD3089"/>
  <c r="AD3090"/>
  <c r="AD3091"/>
  <c r="AD3092"/>
  <c r="AD3093"/>
  <c r="AD3094"/>
  <c r="AD3095"/>
  <c r="AD3096"/>
  <c r="AD3097"/>
  <c r="AD3098"/>
  <c r="AD3099"/>
  <c r="AD3100"/>
  <c r="AD3101"/>
  <c r="AD3102"/>
  <c r="AD3103"/>
  <c r="AD3104"/>
  <c r="AD3105"/>
  <c r="AD3106"/>
  <c r="AD3107"/>
  <c r="AD3108"/>
  <c r="AD3109"/>
  <c r="AD3110"/>
  <c r="AD3111"/>
  <c r="AD3112"/>
  <c r="AD3113"/>
  <c r="AD3114"/>
  <c r="AD3115"/>
  <c r="AD3116"/>
  <c r="AD3117"/>
  <c r="AD3118"/>
  <c r="AD3119"/>
  <c r="AD3120"/>
  <c r="AD3121"/>
  <c r="AD3122"/>
  <c r="AD3123"/>
  <c r="AD3124"/>
  <c r="AD3125"/>
  <c r="AD3126"/>
  <c r="AD3127"/>
  <c r="AD3128"/>
  <c r="AD3129"/>
  <c r="AD3130"/>
  <c r="AD3131"/>
  <c r="AD3132"/>
  <c r="AD3133"/>
  <c r="AD3134"/>
  <c r="AD3135"/>
  <c r="AD3136"/>
  <c r="AD3137"/>
  <c r="AD3138"/>
  <c r="AD3139"/>
  <c r="AD3140"/>
  <c r="AD3141"/>
  <c r="AD3142"/>
  <c r="AD3143"/>
  <c r="AD3144"/>
  <c r="AD3145"/>
  <c r="AD3146"/>
  <c r="AD3147"/>
  <c r="AD3148"/>
  <c r="AD3149"/>
  <c r="AD3150"/>
  <c r="AD3151"/>
  <c r="AD3152"/>
  <c r="AD3153"/>
  <c r="AD3154"/>
  <c r="AD3155"/>
  <c r="AD3156"/>
  <c r="AD3157"/>
  <c r="AD3158"/>
  <c r="AD3159"/>
  <c r="AD3160"/>
  <c r="AD3161"/>
  <c r="AD3162"/>
  <c r="AD3163"/>
  <c r="AD3164"/>
  <c r="AD3165"/>
  <c r="AD3166"/>
  <c r="AD3167"/>
  <c r="AD3168"/>
  <c r="AD3169"/>
  <c r="AD3170"/>
  <c r="AD3171"/>
  <c r="AD3172"/>
  <c r="AD3173"/>
  <c r="AD3174"/>
  <c r="AD3175"/>
  <c r="AD3176"/>
  <c r="AD3177"/>
  <c r="AD3178"/>
  <c r="AD3179"/>
  <c r="AD3180"/>
  <c r="AD3181"/>
  <c r="AD3182"/>
  <c r="AD3183"/>
  <c r="AD3184"/>
  <c r="AD3185"/>
  <c r="AD3186"/>
  <c r="AD3187"/>
  <c r="AD3188"/>
  <c r="AD3189"/>
  <c r="AD3190"/>
  <c r="AD3191"/>
  <c r="AD3192"/>
  <c r="AD3193"/>
  <c r="AD3194"/>
  <c r="AD3195"/>
  <c r="AD3196"/>
  <c r="AD3197"/>
  <c r="AD3198"/>
  <c r="AD3199"/>
  <c r="AD3200"/>
  <c r="AD3201"/>
  <c r="AD3202"/>
  <c r="AD3203"/>
  <c r="AD3204"/>
  <c r="AD3205"/>
  <c r="AD3206"/>
  <c r="AD3207"/>
  <c r="AD3208"/>
  <c r="AD3209"/>
  <c r="AD3210"/>
  <c r="AD3211"/>
  <c r="AD3212"/>
  <c r="AD3213"/>
  <c r="AD3214"/>
  <c r="AD3215"/>
  <c r="AD3216"/>
  <c r="AD3217"/>
  <c r="AD3218"/>
  <c r="AD3219"/>
  <c r="AD3220"/>
  <c r="AD3221"/>
  <c r="AD3222"/>
  <c r="AD3223"/>
  <c r="AD3224"/>
  <c r="AD3225"/>
  <c r="AD3226"/>
  <c r="AD3227"/>
  <c r="AD3228"/>
  <c r="AD3229"/>
  <c r="AD3230"/>
  <c r="AD3231"/>
  <c r="AD3232"/>
  <c r="AD3233"/>
  <c r="AD3234"/>
  <c r="AD3235"/>
  <c r="AD3236"/>
  <c r="AD3237"/>
  <c r="AD3238"/>
  <c r="AD3239"/>
  <c r="AD3240"/>
  <c r="AD3241"/>
  <c r="AD3242"/>
  <c r="AD3243"/>
  <c r="AD3244"/>
  <c r="AD3245"/>
  <c r="AD3246"/>
  <c r="AD3247"/>
  <c r="AD3248"/>
  <c r="AD3249"/>
  <c r="AD3250"/>
  <c r="AD3251"/>
  <c r="AD3252"/>
  <c r="AD3253"/>
  <c r="AD3254"/>
  <c r="AD3255"/>
  <c r="AD3256"/>
  <c r="AD3257"/>
  <c r="AD3258"/>
  <c r="AD3259"/>
  <c r="AD3260"/>
  <c r="AD3261"/>
  <c r="AD3262"/>
  <c r="AD3263"/>
  <c r="AD3264"/>
  <c r="AD3265"/>
  <c r="AD3266"/>
  <c r="AD3267"/>
  <c r="AD3268"/>
  <c r="AD3269"/>
  <c r="AD3270"/>
  <c r="AD3271"/>
  <c r="AD3272"/>
  <c r="AD3273"/>
  <c r="AD3274"/>
  <c r="AD3275"/>
  <c r="AD3276"/>
  <c r="AD3277"/>
  <c r="AD3278"/>
  <c r="AD3279"/>
  <c r="AD3280"/>
  <c r="AD3281"/>
  <c r="AD3282"/>
  <c r="AD3283"/>
  <c r="AD3284"/>
  <c r="AD3285"/>
  <c r="AD3286"/>
  <c r="AD3287"/>
  <c r="AD3288"/>
  <c r="AD3289"/>
  <c r="AD3290"/>
  <c r="AD3291"/>
  <c r="AD3292"/>
  <c r="AD3293"/>
  <c r="AD3294"/>
  <c r="AD3295"/>
  <c r="AD3296"/>
  <c r="AD3297"/>
  <c r="AD3298"/>
  <c r="AD3299"/>
  <c r="AD3300"/>
  <c r="AD3301"/>
  <c r="AD3302"/>
  <c r="AD3303"/>
  <c r="AD3304"/>
  <c r="AD3305"/>
  <c r="AD3306"/>
  <c r="AD3307"/>
  <c r="AD3308"/>
  <c r="AD3309"/>
  <c r="AD3310"/>
  <c r="AD3311"/>
  <c r="AD3312"/>
  <c r="AD3313"/>
  <c r="AD3314"/>
  <c r="AD3315"/>
  <c r="AD3316"/>
  <c r="AD3317"/>
  <c r="AD3318"/>
  <c r="AD3"/>
  <c r="AT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009"/>
  <c r="AT1010"/>
  <c r="AT1011"/>
  <c r="AT1012"/>
  <c r="AT1013"/>
  <c r="AT1014"/>
  <c r="AT1015"/>
  <c r="AT1016"/>
  <c r="AT1017"/>
  <c r="AT1018"/>
  <c r="AT1019"/>
  <c r="AT1020"/>
  <c r="AT1021"/>
  <c r="AT1022"/>
  <c r="AT1023"/>
  <c r="AT1024"/>
  <c r="AT1025"/>
  <c r="AT1026"/>
  <c r="AT1027"/>
  <c r="AT1028"/>
  <c r="AT1029"/>
  <c r="AT1030"/>
  <c r="AT1031"/>
  <c r="AT1032"/>
  <c r="AT1033"/>
  <c r="AT1034"/>
  <c r="AT1035"/>
  <c r="AT1036"/>
  <c r="AT1037"/>
  <c r="AT1038"/>
  <c r="AT1039"/>
  <c r="AT1040"/>
  <c r="AT1041"/>
  <c r="AT1042"/>
  <c r="AT1043"/>
  <c r="AT1044"/>
  <c r="AT1045"/>
  <c r="AT1046"/>
  <c r="AT1047"/>
  <c r="AT1048"/>
  <c r="AT1049"/>
  <c r="AT1050"/>
  <c r="AT1051"/>
  <c r="AT1052"/>
  <c r="AT1053"/>
  <c r="AT1054"/>
  <c r="AT1055"/>
  <c r="AT1056"/>
  <c r="AT1057"/>
  <c r="AT1058"/>
  <c r="AT1059"/>
  <c r="AT1060"/>
  <c r="AT1061"/>
  <c r="AT1062"/>
  <c r="AT1063"/>
  <c r="AT1064"/>
  <c r="AT1065"/>
  <c r="AT1066"/>
  <c r="AT1067"/>
  <c r="AT1068"/>
  <c r="AT1069"/>
  <c r="AT1070"/>
  <c r="AT1071"/>
  <c r="AT1072"/>
  <c r="AT1073"/>
  <c r="AT1074"/>
  <c r="AT1075"/>
  <c r="AT1076"/>
  <c r="AT1077"/>
  <c r="AT1078"/>
  <c r="AT1079"/>
  <c r="AT1080"/>
  <c r="AT1081"/>
  <c r="AT1082"/>
  <c r="AT1083"/>
  <c r="AT1084"/>
  <c r="AT1085"/>
  <c r="AT1086"/>
  <c r="AT1087"/>
  <c r="AT1088"/>
  <c r="AT1089"/>
  <c r="AT1090"/>
  <c r="AT1091"/>
  <c r="AT1092"/>
  <c r="AT1093"/>
  <c r="AT1094"/>
  <c r="AT1095"/>
  <c r="AT1096"/>
  <c r="AT1097"/>
  <c r="AT1098"/>
  <c r="AT1099"/>
  <c r="AT1100"/>
  <c r="AT1101"/>
  <c r="AT1102"/>
  <c r="AT1103"/>
  <c r="AT1104"/>
  <c r="AT1105"/>
  <c r="AT1106"/>
  <c r="AT1107"/>
  <c r="AT1108"/>
  <c r="AT1109"/>
  <c r="AT1110"/>
  <c r="AT1111"/>
  <c r="AT1112"/>
  <c r="AT1113"/>
  <c r="AT1114"/>
  <c r="AT1115"/>
  <c r="AT1116"/>
  <c r="AT1117"/>
  <c r="AT1118"/>
  <c r="AT1119"/>
  <c r="AT1120"/>
  <c r="AT1121"/>
  <c r="AT1122"/>
  <c r="AT1123"/>
  <c r="AT1124"/>
  <c r="AT1125"/>
  <c r="AT1126"/>
  <c r="AT1127"/>
  <c r="AT1128"/>
  <c r="AT1129"/>
  <c r="AT1130"/>
  <c r="AT1131"/>
  <c r="AT1132"/>
  <c r="AT1133"/>
  <c r="AT1134"/>
  <c r="AT1135"/>
  <c r="AT1136"/>
  <c r="AT1137"/>
  <c r="AT1138"/>
  <c r="AT1139"/>
  <c r="AT1140"/>
  <c r="AT1141"/>
  <c r="AT1142"/>
  <c r="AT1143"/>
  <c r="AT1144"/>
  <c r="AT1145"/>
  <c r="AT1146"/>
  <c r="AT1147"/>
  <c r="AT1148"/>
  <c r="AT1149"/>
  <c r="AT1150"/>
  <c r="AT1151"/>
  <c r="AT1152"/>
  <c r="AT1153"/>
  <c r="AT1154"/>
  <c r="AT1155"/>
  <c r="AT1156"/>
  <c r="AT1157"/>
  <c r="AT1158"/>
  <c r="AT1159"/>
  <c r="AT1160"/>
  <c r="AT1161"/>
  <c r="AT1162"/>
  <c r="AT1163"/>
  <c r="AT1164"/>
  <c r="AT1165"/>
  <c r="AT1166"/>
  <c r="AT1167"/>
  <c r="AT1168"/>
  <c r="AT1169"/>
  <c r="AT1170"/>
  <c r="AT1171"/>
  <c r="AT1172"/>
  <c r="AT1173"/>
  <c r="AT1174"/>
  <c r="AT1175"/>
  <c r="AT1176"/>
  <c r="AT1177"/>
  <c r="AT1178"/>
  <c r="AT1179"/>
  <c r="AT1180"/>
  <c r="AT1181"/>
  <c r="AT1182"/>
  <c r="AT1183"/>
  <c r="AT1184"/>
  <c r="AT1185"/>
  <c r="AT1186"/>
  <c r="AT1187"/>
  <c r="AT1188"/>
  <c r="AT1189"/>
  <c r="AT1190"/>
  <c r="AT1191"/>
  <c r="AT1192"/>
  <c r="AT1193"/>
  <c r="AT1194"/>
  <c r="AT1195"/>
  <c r="AT1196"/>
  <c r="AT1197"/>
  <c r="AT1198"/>
  <c r="AT1199"/>
  <c r="AT1200"/>
  <c r="AT1201"/>
  <c r="AT1202"/>
  <c r="AT1203"/>
  <c r="AT1204"/>
  <c r="AT1205"/>
  <c r="AT1206"/>
  <c r="AT1207"/>
  <c r="AT1208"/>
  <c r="AT1209"/>
  <c r="AT1210"/>
  <c r="AT1211"/>
  <c r="AT1212"/>
  <c r="AT1213"/>
  <c r="AT1214"/>
  <c r="AT1215"/>
  <c r="AT1216"/>
  <c r="AT1217"/>
  <c r="AT1218"/>
  <c r="AT1219"/>
  <c r="AT1220"/>
  <c r="AT1221"/>
  <c r="AT1222"/>
  <c r="AT1223"/>
  <c r="AT1224"/>
  <c r="AT1225"/>
  <c r="AT1226"/>
  <c r="AT1227"/>
  <c r="AT1228"/>
  <c r="AT1229"/>
  <c r="AT1230"/>
  <c r="AT1231"/>
  <c r="AT1232"/>
  <c r="AT1233"/>
  <c r="AT1234"/>
  <c r="AT1235"/>
  <c r="AT1236"/>
  <c r="AT1237"/>
  <c r="AT1238"/>
  <c r="AT1239"/>
  <c r="AT1240"/>
  <c r="AT1241"/>
  <c r="AT1242"/>
  <c r="AT1243"/>
  <c r="AT1244"/>
  <c r="AT1245"/>
  <c r="AT1246"/>
  <c r="AT1247"/>
  <c r="AT1248"/>
  <c r="AT1249"/>
  <c r="AT1250"/>
  <c r="AT1251"/>
  <c r="AT1252"/>
  <c r="AT1253"/>
  <c r="AT1254"/>
  <c r="AT1255"/>
  <c r="AT1256"/>
  <c r="AT1257"/>
  <c r="AT1258"/>
  <c r="AT1259"/>
  <c r="AT1260"/>
  <c r="AT1261"/>
  <c r="AT1262"/>
  <c r="AT1263"/>
  <c r="AT1264"/>
  <c r="AT1265"/>
  <c r="AT1266"/>
  <c r="AT1267"/>
  <c r="AT1268"/>
  <c r="AT1269"/>
  <c r="AT1270"/>
  <c r="AT1271"/>
  <c r="AT1272"/>
  <c r="AT1273"/>
  <c r="AT1274"/>
  <c r="AT1275"/>
  <c r="AT1276"/>
  <c r="AT1277"/>
  <c r="AT1278"/>
  <c r="AT1279"/>
  <c r="AT1280"/>
  <c r="AT1281"/>
  <c r="AT1282"/>
  <c r="AT1283"/>
  <c r="AT1284"/>
  <c r="AT1285"/>
  <c r="AT1286"/>
  <c r="AT1287"/>
  <c r="AT1288"/>
  <c r="AT1289"/>
  <c r="AT1290"/>
  <c r="AT1291"/>
  <c r="AT1292"/>
  <c r="AT1293"/>
  <c r="AT1294"/>
  <c r="AT1295"/>
  <c r="AT1296"/>
  <c r="AT1297"/>
  <c r="AT1298"/>
  <c r="AT1299"/>
  <c r="AT1300"/>
  <c r="AT1301"/>
  <c r="AT1302"/>
  <c r="AT1303"/>
  <c r="AT1304"/>
  <c r="AT1305"/>
  <c r="AT1306"/>
  <c r="AT1307"/>
  <c r="AT1308"/>
  <c r="AT1309"/>
  <c r="AT1310"/>
  <c r="AT1311"/>
  <c r="AT1312"/>
  <c r="AT1313"/>
  <c r="AT1314"/>
  <c r="AT1315"/>
  <c r="AT1316"/>
  <c r="AT1317"/>
  <c r="AT1318"/>
  <c r="AT1319"/>
  <c r="AT1320"/>
  <c r="AT1321"/>
  <c r="AT1322"/>
  <c r="AT1323"/>
  <c r="AT1324"/>
  <c r="AT1325"/>
  <c r="AT1326"/>
  <c r="AT1327"/>
  <c r="AT1328"/>
  <c r="AT1329"/>
  <c r="AT1330"/>
  <c r="AT1331"/>
  <c r="AT1332"/>
  <c r="AT1333"/>
  <c r="AT1334"/>
  <c r="AT1335"/>
  <c r="AT1336"/>
  <c r="AT1337"/>
  <c r="AT1338"/>
  <c r="AT1339"/>
  <c r="AT1340"/>
  <c r="AT1341"/>
  <c r="AT1342"/>
  <c r="AT1343"/>
  <c r="AT1344"/>
  <c r="AT1345"/>
  <c r="AT1346"/>
  <c r="AT1347"/>
  <c r="AT1348"/>
  <c r="AT1349"/>
  <c r="AT1350"/>
  <c r="AT1351"/>
  <c r="AT1352"/>
  <c r="AT1353"/>
  <c r="AT1354"/>
  <c r="AT1355"/>
  <c r="AT1356"/>
  <c r="AT1357"/>
  <c r="AT1358"/>
  <c r="AT1359"/>
  <c r="AT1360"/>
  <c r="AT1361"/>
  <c r="AT1362"/>
  <c r="AT1363"/>
  <c r="AT1364"/>
  <c r="AT1365"/>
  <c r="AT1366"/>
  <c r="AT1367"/>
  <c r="AT1368"/>
  <c r="AT1369"/>
  <c r="AT1370"/>
  <c r="AT1371"/>
  <c r="AT1372"/>
  <c r="AT1373"/>
  <c r="AT1374"/>
  <c r="AT1375"/>
  <c r="AT1376"/>
  <c r="AT1377"/>
  <c r="AT1378"/>
  <c r="AT1379"/>
  <c r="AT1380"/>
  <c r="AT1381"/>
  <c r="AT1382"/>
  <c r="AT1383"/>
  <c r="AT1384"/>
  <c r="AT1385"/>
  <c r="AT1386"/>
  <c r="AT1387"/>
  <c r="AT1388"/>
  <c r="AT1389"/>
  <c r="AT1390"/>
  <c r="AT1391"/>
  <c r="AT1392"/>
  <c r="AT1393"/>
  <c r="AT1394"/>
  <c r="AT1395"/>
  <c r="AT1396"/>
  <c r="AT1397"/>
  <c r="AT1398"/>
  <c r="AT1399"/>
  <c r="AT1400"/>
  <c r="AT1401"/>
  <c r="AT1402"/>
  <c r="AT1403"/>
  <c r="AT1404"/>
  <c r="AT1405"/>
  <c r="AT1406"/>
  <c r="AT1407"/>
  <c r="AT1408"/>
  <c r="AT1409"/>
  <c r="AT1410"/>
  <c r="AT1411"/>
  <c r="AT1412"/>
  <c r="AT1413"/>
  <c r="AT1414"/>
  <c r="AT1415"/>
  <c r="AT1416"/>
  <c r="AT1417"/>
  <c r="AT1418"/>
  <c r="AT1419"/>
  <c r="AT1420"/>
  <c r="AT1421"/>
  <c r="AT1422"/>
  <c r="AT1423"/>
  <c r="AT1424"/>
  <c r="AT1425"/>
  <c r="AT1426"/>
  <c r="AT1427"/>
  <c r="AT1428"/>
  <c r="AT1429"/>
  <c r="AT1430"/>
  <c r="AT1431"/>
  <c r="AT1432"/>
  <c r="AT1433"/>
  <c r="AT1434"/>
  <c r="AT1435"/>
  <c r="AT1436"/>
  <c r="AT1437"/>
  <c r="AT1438"/>
  <c r="AT1439"/>
  <c r="AT1440"/>
  <c r="AT1441"/>
  <c r="AT1442"/>
  <c r="AT1443"/>
  <c r="AT1444"/>
  <c r="AT1445"/>
  <c r="AT1446"/>
  <c r="AT1447"/>
  <c r="AT1448"/>
  <c r="AT1449"/>
  <c r="AT1450"/>
  <c r="AT1451"/>
  <c r="AT1452"/>
  <c r="AT1453"/>
  <c r="AT1454"/>
  <c r="AT1455"/>
  <c r="AT1456"/>
  <c r="AT1457"/>
  <c r="AT1458"/>
  <c r="AT1459"/>
  <c r="AT1460"/>
  <c r="AT1461"/>
  <c r="AT1462"/>
  <c r="AT1463"/>
  <c r="AT1464"/>
  <c r="AT1465"/>
  <c r="AT1466"/>
  <c r="AT1467"/>
  <c r="AT1468"/>
  <c r="AT1469"/>
  <c r="AT1470"/>
  <c r="AT1471"/>
  <c r="AT1472"/>
  <c r="AT1473"/>
  <c r="AT1474"/>
  <c r="AT1475"/>
  <c r="AT1476"/>
  <c r="AT1477"/>
  <c r="AT1478"/>
  <c r="AT1479"/>
  <c r="AT1480"/>
  <c r="AT1481"/>
  <c r="AT1482"/>
  <c r="AT1483"/>
  <c r="AT1484"/>
  <c r="AT1485"/>
  <c r="AT1486"/>
  <c r="AT1487"/>
  <c r="AT1488"/>
  <c r="AT1489"/>
  <c r="AT1490"/>
  <c r="AT1491"/>
  <c r="AT1492"/>
  <c r="AT1493"/>
  <c r="AT1494"/>
  <c r="AT1495"/>
  <c r="AT1496"/>
  <c r="AT1497"/>
  <c r="AT1498"/>
  <c r="AT1499"/>
  <c r="AT1500"/>
  <c r="AT1501"/>
  <c r="AT1502"/>
  <c r="AT1503"/>
  <c r="AT1504"/>
  <c r="AT1505"/>
  <c r="AT1506"/>
  <c r="AT1507"/>
  <c r="AT1508"/>
  <c r="AT1509"/>
  <c r="AT1510"/>
  <c r="AT1511"/>
  <c r="AT1512"/>
  <c r="AT1513"/>
  <c r="AT1514"/>
  <c r="AT1515"/>
  <c r="AT1516"/>
  <c r="AT1517"/>
  <c r="AT1518"/>
  <c r="AT1519"/>
  <c r="AT1520"/>
  <c r="AT1521"/>
  <c r="AT1522"/>
  <c r="AT1523"/>
  <c r="AT1524"/>
  <c r="AT1525"/>
  <c r="AT1526"/>
  <c r="AT1527"/>
  <c r="AT1528"/>
  <c r="AT1529"/>
  <c r="AT1530"/>
  <c r="AT1531"/>
  <c r="AT1532"/>
  <c r="AT1533"/>
  <c r="AT1534"/>
  <c r="AT1535"/>
  <c r="AT1536"/>
  <c r="AT1537"/>
  <c r="AT1538"/>
  <c r="AT1539"/>
  <c r="AT1540"/>
  <c r="AT1541"/>
  <c r="AT1542"/>
  <c r="AT1543"/>
  <c r="AT1544"/>
  <c r="AT1545"/>
  <c r="AT1546"/>
  <c r="AT1547"/>
  <c r="AT1548"/>
  <c r="AT1549"/>
  <c r="AT1550"/>
  <c r="AT1551"/>
  <c r="AT1552"/>
  <c r="AT1553"/>
  <c r="AT1554"/>
  <c r="AT1555"/>
  <c r="AT1556"/>
  <c r="AT1557"/>
  <c r="AT1558"/>
  <c r="AT1559"/>
  <c r="AT1560"/>
  <c r="AT1561"/>
  <c r="AT1562"/>
  <c r="AT1563"/>
  <c r="AT1564"/>
  <c r="AT1565"/>
  <c r="AT1566"/>
  <c r="AT1567"/>
  <c r="AT1568"/>
  <c r="AT1569"/>
  <c r="AT1570"/>
  <c r="AT1571"/>
  <c r="AT1572"/>
  <c r="AT1573"/>
  <c r="AT1574"/>
  <c r="AT1575"/>
  <c r="AT1576"/>
  <c r="AT1577"/>
  <c r="AT1578"/>
  <c r="AT1579"/>
  <c r="AT1580"/>
  <c r="AT1581"/>
  <c r="AT1582"/>
  <c r="AT1583"/>
  <c r="AT1584"/>
  <c r="AT1585"/>
  <c r="AT1586"/>
  <c r="AT1587"/>
  <c r="AT1588"/>
  <c r="AT1589"/>
  <c r="AT1590"/>
  <c r="AT1591"/>
  <c r="AT1592"/>
  <c r="AT1593"/>
  <c r="AT1594"/>
  <c r="AT1595"/>
  <c r="AT1596"/>
  <c r="AT1597"/>
  <c r="AT1598"/>
  <c r="AT1599"/>
  <c r="AT1600"/>
  <c r="AT1601"/>
  <c r="AT1602"/>
  <c r="AT1603"/>
  <c r="AT1604"/>
  <c r="AT1605"/>
  <c r="AT1606"/>
  <c r="AT1607"/>
  <c r="AT1608"/>
  <c r="AT1609"/>
  <c r="AT1610"/>
  <c r="AT1611"/>
  <c r="AT1612"/>
  <c r="AT1613"/>
  <c r="AT1614"/>
  <c r="AT1615"/>
  <c r="AT1616"/>
  <c r="AT1617"/>
  <c r="AT1618"/>
  <c r="AT1619"/>
  <c r="AT1620"/>
  <c r="AT1621"/>
  <c r="AT1622"/>
  <c r="AT1623"/>
  <c r="AT1624"/>
  <c r="AT1625"/>
  <c r="AT1626"/>
  <c r="AT1627"/>
  <c r="AT1628"/>
  <c r="AT1629"/>
  <c r="AT1630"/>
  <c r="AT1631"/>
  <c r="AT1632"/>
  <c r="AT1633"/>
  <c r="AT1634"/>
  <c r="AT1635"/>
  <c r="AT1636"/>
  <c r="AT1637"/>
  <c r="AT1638"/>
  <c r="AT1639"/>
  <c r="AT1640"/>
  <c r="AT1641"/>
  <c r="AT1642"/>
  <c r="AT1643"/>
  <c r="AT1644"/>
  <c r="AT1645"/>
  <c r="AT1646"/>
  <c r="AT1647"/>
  <c r="AT1648"/>
  <c r="AT1649"/>
  <c r="AT1650"/>
  <c r="AT1651"/>
  <c r="AT1652"/>
  <c r="AT1653"/>
  <c r="AT1654"/>
  <c r="AT1655"/>
  <c r="AT1656"/>
  <c r="AT1657"/>
  <c r="AT1658"/>
  <c r="AT1659"/>
  <c r="AT1660"/>
  <c r="AT1661"/>
  <c r="AT1662"/>
  <c r="AT1663"/>
  <c r="AT1664"/>
  <c r="AT1665"/>
  <c r="AT1666"/>
  <c r="AT1667"/>
  <c r="AT1668"/>
  <c r="AT1669"/>
  <c r="AT1670"/>
  <c r="AT1671"/>
  <c r="AT1672"/>
  <c r="AT1673"/>
  <c r="AT1674"/>
  <c r="AT1675"/>
  <c r="AT1676"/>
  <c r="AT1677"/>
  <c r="AT1678"/>
  <c r="AT1679"/>
  <c r="AT1680"/>
  <c r="AT1681"/>
  <c r="AT1682"/>
  <c r="AT1683"/>
  <c r="AT1684"/>
  <c r="AT1685"/>
  <c r="AT1686"/>
  <c r="AT1687"/>
  <c r="AT1688"/>
  <c r="AT1689"/>
  <c r="AT1690"/>
  <c r="AT1691"/>
  <c r="AT1692"/>
  <c r="AT1693"/>
  <c r="AT1694"/>
  <c r="AT1695"/>
  <c r="AT1696"/>
  <c r="AT1697"/>
  <c r="AT1698"/>
  <c r="AT1699"/>
  <c r="AT1700"/>
  <c r="AT1701"/>
  <c r="AT1702"/>
  <c r="AT1703"/>
  <c r="AT1704"/>
  <c r="AT1705"/>
  <c r="AT1706"/>
  <c r="AT1707"/>
  <c r="AT1708"/>
  <c r="AT1709"/>
  <c r="AT1710"/>
  <c r="AT1711"/>
  <c r="AT1712"/>
  <c r="AT1713"/>
  <c r="AT1714"/>
  <c r="AT1715"/>
  <c r="AT1716"/>
  <c r="AT1717"/>
  <c r="AT1718"/>
  <c r="AT1719"/>
  <c r="AT1720"/>
  <c r="AT1721"/>
  <c r="AT1722"/>
  <c r="AT1723"/>
  <c r="AT1724"/>
  <c r="AT1725"/>
  <c r="AT1726"/>
  <c r="AT1727"/>
  <c r="AT1728"/>
  <c r="AT1729"/>
  <c r="AT1730"/>
  <c r="AT1731"/>
  <c r="AT1732"/>
  <c r="AT1733"/>
  <c r="AT1734"/>
  <c r="AT1735"/>
  <c r="AT1736"/>
  <c r="AT1737"/>
  <c r="AT1738"/>
  <c r="AT1739"/>
  <c r="AT1740"/>
  <c r="AT1741"/>
  <c r="AT1742"/>
  <c r="AT1743"/>
  <c r="AT1744"/>
  <c r="AT1745"/>
  <c r="AT1746"/>
  <c r="AT1747"/>
  <c r="AT1748"/>
  <c r="AT1749"/>
  <c r="AT1750"/>
  <c r="AT1751"/>
  <c r="AT1752"/>
  <c r="AT1753"/>
  <c r="AT1754"/>
  <c r="AT1755"/>
  <c r="AT1756"/>
  <c r="AT1757"/>
  <c r="AT1758"/>
  <c r="AT1759"/>
  <c r="AT1760"/>
  <c r="AT1761"/>
  <c r="AT1762"/>
  <c r="AT1763"/>
  <c r="AT1764"/>
  <c r="AT1765"/>
  <c r="AT1766"/>
  <c r="AT1767"/>
  <c r="AT1768"/>
  <c r="AT1769"/>
  <c r="AT1770"/>
  <c r="AT1771"/>
  <c r="AT1772"/>
  <c r="AT1773"/>
  <c r="AT1774"/>
  <c r="AT1775"/>
  <c r="AT1776"/>
  <c r="AT1777"/>
  <c r="AT1778"/>
  <c r="AT1779"/>
  <c r="AT1780"/>
  <c r="AT1781"/>
  <c r="AT1782"/>
  <c r="AT1783"/>
  <c r="AT1784"/>
  <c r="AT1785"/>
  <c r="AT1786"/>
  <c r="AT1787"/>
  <c r="AT1788"/>
  <c r="AT1789"/>
  <c r="AT1790"/>
  <c r="AT1791"/>
  <c r="AT1792"/>
  <c r="AT1793"/>
  <c r="AT1794"/>
  <c r="AT1795"/>
  <c r="AT1796"/>
  <c r="AT1797"/>
  <c r="AT1798"/>
  <c r="AT1799"/>
  <c r="AT1800"/>
  <c r="AT1801"/>
  <c r="AT1802"/>
  <c r="AT1803"/>
  <c r="AT1804"/>
  <c r="AT1805"/>
  <c r="AT1806"/>
  <c r="AT1807"/>
  <c r="AT1808"/>
  <c r="AT1809"/>
  <c r="AT1810"/>
  <c r="AT1811"/>
  <c r="AT1812"/>
  <c r="AT1813"/>
  <c r="AT1814"/>
  <c r="AT1815"/>
  <c r="AT1816"/>
  <c r="AT1817"/>
  <c r="AT1818"/>
  <c r="AT1819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T1940"/>
  <c r="AT1941"/>
  <c r="AT1942"/>
  <c r="AT1943"/>
  <c r="AT1944"/>
  <c r="AT1945"/>
  <c r="AT1946"/>
  <c r="AT1947"/>
  <c r="AT1948"/>
  <c r="AT1949"/>
  <c r="AT1950"/>
  <c r="AT1951"/>
  <c r="AT1952"/>
  <c r="AT1953"/>
  <c r="AT1954"/>
  <c r="AT1955"/>
  <c r="AT1956"/>
  <c r="AT1957"/>
  <c r="AT1958"/>
  <c r="AT1959"/>
  <c r="AT1960"/>
  <c r="AT1961"/>
  <c r="AT1962"/>
  <c r="AT1963"/>
  <c r="AT1964"/>
  <c r="AT1965"/>
  <c r="AT1966"/>
  <c r="AT1967"/>
  <c r="AT1968"/>
  <c r="AT1969"/>
  <c r="AT1970"/>
  <c r="AT1971"/>
  <c r="AT1972"/>
  <c r="AT1973"/>
  <c r="AT1974"/>
  <c r="AT1975"/>
  <c r="AT1976"/>
  <c r="AT1977"/>
  <c r="AT1978"/>
  <c r="AT1979"/>
  <c r="AT1980"/>
  <c r="AT1981"/>
  <c r="AT1982"/>
  <c r="AT1983"/>
  <c r="AT1984"/>
  <c r="AT1985"/>
  <c r="AT1986"/>
  <c r="AT1987"/>
  <c r="AT1988"/>
  <c r="AT1989"/>
  <c r="AT1990"/>
  <c r="AT1991"/>
  <c r="AT1992"/>
  <c r="AT1993"/>
  <c r="AT1994"/>
  <c r="AT1995"/>
  <c r="AT1996"/>
  <c r="AT1997"/>
  <c r="AT1998"/>
  <c r="AT1999"/>
  <c r="AT2000"/>
  <c r="AT2001"/>
  <c r="AT2002"/>
  <c r="AT2003"/>
  <c r="AT2004"/>
  <c r="AT2005"/>
  <c r="AT2006"/>
  <c r="AT2007"/>
  <c r="AT2008"/>
  <c r="AT2009"/>
  <c r="AT2010"/>
  <c r="AT2011"/>
  <c r="AT2012"/>
  <c r="AT2013"/>
  <c r="AT2014"/>
  <c r="AT2015"/>
  <c r="AT2016"/>
  <c r="AT2017"/>
  <c r="AT2018"/>
  <c r="AT2019"/>
  <c r="AT2020"/>
  <c r="AT2021"/>
  <c r="AT2022"/>
  <c r="AT2023"/>
  <c r="AT2024"/>
  <c r="AT2025"/>
  <c r="AT2026"/>
  <c r="AT2027"/>
  <c r="AT2028"/>
  <c r="AT2029"/>
  <c r="AT2030"/>
  <c r="AT2031"/>
  <c r="AT2032"/>
  <c r="AT2033"/>
  <c r="AT2034"/>
  <c r="AT2035"/>
  <c r="AT2036"/>
  <c r="AT2037"/>
  <c r="AT2038"/>
  <c r="AT2039"/>
  <c r="AT2040"/>
  <c r="AT2041"/>
  <c r="AT2042"/>
  <c r="AT2043"/>
  <c r="AT2044"/>
  <c r="AT2045"/>
  <c r="AT2046"/>
  <c r="AT2047"/>
  <c r="AT2048"/>
  <c r="AT2049"/>
  <c r="AT2050"/>
  <c r="AT2051"/>
  <c r="AT2052"/>
  <c r="AT2053"/>
  <c r="AT2054"/>
  <c r="AT2055"/>
  <c r="AT2056"/>
  <c r="AT2057"/>
  <c r="AT2058"/>
  <c r="AT2059"/>
  <c r="AT2060"/>
  <c r="AT2061"/>
  <c r="AT2062"/>
  <c r="AT2063"/>
  <c r="AT2064"/>
  <c r="AT2065"/>
  <c r="AT2066"/>
  <c r="AT2067"/>
  <c r="AT2068"/>
  <c r="AT2069"/>
  <c r="AT2070"/>
  <c r="AT2071"/>
  <c r="AT2072"/>
  <c r="AT2073"/>
  <c r="AT2074"/>
  <c r="AT2075"/>
  <c r="AT2076"/>
  <c r="AT2077"/>
  <c r="AT2078"/>
  <c r="AT2079"/>
  <c r="AT2080"/>
  <c r="AT2081"/>
  <c r="AT2082"/>
  <c r="AT2083"/>
  <c r="AT2084"/>
  <c r="AT2085"/>
  <c r="AT2086"/>
  <c r="AT2087"/>
  <c r="AT2088"/>
  <c r="AT2089"/>
  <c r="AT2090"/>
  <c r="AT2091"/>
  <c r="AT2092"/>
  <c r="AT2093"/>
  <c r="AT2094"/>
  <c r="AT2095"/>
  <c r="AT2096"/>
  <c r="AT2097"/>
  <c r="AT2098"/>
  <c r="AT2099"/>
  <c r="AT2100"/>
  <c r="AT2101"/>
  <c r="AT2102"/>
  <c r="AT2103"/>
  <c r="AT2104"/>
  <c r="AT2105"/>
  <c r="AT2106"/>
  <c r="AT2107"/>
  <c r="AT2108"/>
  <c r="AT2109"/>
  <c r="AT2110"/>
  <c r="AT2111"/>
  <c r="AT2112"/>
  <c r="AT2113"/>
  <c r="AT2114"/>
  <c r="AT2115"/>
  <c r="AT2116"/>
  <c r="AT2117"/>
  <c r="AT2118"/>
  <c r="AT2119"/>
  <c r="AT2120"/>
  <c r="AT2121"/>
  <c r="AT2122"/>
  <c r="AT2123"/>
  <c r="AT2124"/>
  <c r="AT2125"/>
  <c r="AT2126"/>
  <c r="AT2127"/>
  <c r="AT2128"/>
  <c r="AT2129"/>
  <c r="AT2130"/>
  <c r="AT2131"/>
  <c r="AT2132"/>
  <c r="AT2133"/>
  <c r="AT2134"/>
  <c r="AT2135"/>
  <c r="AT2136"/>
  <c r="AT2137"/>
  <c r="AT2138"/>
  <c r="AT2139"/>
  <c r="AT2140"/>
  <c r="AT2141"/>
  <c r="AT2142"/>
  <c r="AT2143"/>
  <c r="AT2144"/>
  <c r="AT2145"/>
  <c r="AT2146"/>
  <c r="AT2147"/>
  <c r="AT2148"/>
  <c r="AT2149"/>
  <c r="AT2150"/>
  <c r="AT2151"/>
  <c r="AT2152"/>
  <c r="AT2153"/>
  <c r="AT2154"/>
  <c r="AT2155"/>
  <c r="AT2156"/>
  <c r="AT2157"/>
  <c r="AT2158"/>
  <c r="AT2159"/>
  <c r="AT2160"/>
  <c r="AT2161"/>
  <c r="AT2162"/>
  <c r="AT2163"/>
  <c r="AT2164"/>
  <c r="AT2165"/>
  <c r="AT2166"/>
  <c r="AT2167"/>
  <c r="AT2168"/>
  <c r="AT2169"/>
  <c r="AT2170"/>
  <c r="AT2171"/>
  <c r="AT2172"/>
  <c r="AT2173"/>
  <c r="AT2174"/>
  <c r="AT2175"/>
  <c r="AT2176"/>
  <c r="AT2177"/>
  <c r="AT2178"/>
  <c r="AT2179"/>
  <c r="AT2180"/>
  <c r="AT2181"/>
  <c r="AT2182"/>
  <c r="AT2183"/>
  <c r="AT2184"/>
  <c r="AT2185"/>
  <c r="AT2186"/>
  <c r="AT2187"/>
  <c r="AT2188"/>
  <c r="AT2189"/>
  <c r="AT2190"/>
  <c r="AT2191"/>
  <c r="AT2192"/>
  <c r="AT2193"/>
  <c r="AT2194"/>
  <c r="AT2195"/>
  <c r="AT2196"/>
  <c r="AT2197"/>
  <c r="AT2198"/>
  <c r="AT2199"/>
  <c r="AT2200"/>
  <c r="AT2201"/>
  <c r="AT2202"/>
  <c r="AT2203"/>
  <c r="AT2204"/>
  <c r="AT2205"/>
  <c r="AT2206"/>
  <c r="AT2207"/>
  <c r="AT2208"/>
  <c r="AT2209"/>
  <c r="AT2210"/>
  <c r="AT2211"/>
  <c r="AT2212"/>
  <c r="AT2213"/>
  <c r="AT2214"/>
  <c r="AT2215"/>
  <c r="AT2216"/>
  <c r="AT2217"/>
  <c r="AT2218"/>
  <c r="AT2219"/>
  <c r="AT2220"/>
  <c r="AT2221"/>
  <c r="AT2222"/>
  <c r="AT2223"/>
  <c r="AT2224"/>
  <c r="AT2225"/>
  <c r="AT2226"/>
  <c r="AT2227"/>
  <c r="AT2228"/>
  <c r="AT2229"/>
  <c r="AT2230"/>
  <c r="AT2231"/>
  <c r="AT2232"/>
  <c r="AT2233"/>
  <c r="AT2234"/>
  <c r="AT2235"/>
  <c r="AT2236"/>
  <c r="AT2237"/>
  <c r="AT2238"/>
  <c r="AT2239"/>
  <c r="AT2240"/>
  <c r="AT2241"/>
  <c r="AT2242"/>
  <c r="AT2243"/>
  <c r="AT2244"/>
  <c r="AT2245"/>
  <c r="AT2246"/>
  <c r="AT2247"/>
  <c r="AT2248"/>
  <c r="AT2249"/>
  <c r="AT2250"/>
  <c r="AT2251"/>
  <c r="AT2252"/>
  <c r="AT2253"/>
  <c r="AT2254"/>
  <c r="AT2255"/>
  <c r="AT2256"/>
  <c r="AT2257"/>
  <c r="AT2258"/>
  <c r="AT2259"/>
  <c r="AT2260"/>
  <c r="AT2261"/>
  <c r="AT2262"/>
  <c r="AT2263"/>
  <c r="AT2264"/>
  <c r="AT2265"/>
  <c r="AT2266"/>
  <c r="AT2267"/>
  <c r="AT2268"/>
  <c r="AT2269"/>
  <c r="AT2270"/>
  <c r="AT2271"/>
  <c r="AT2272"/>
  <c r="AT2273"/>
  <c r="AT2274"/>
  <c r="AT2275"/>
  <c r="AT2276"/>
  <c r="AT2277"/>
  <c r="AT2278"/>
  <c r="AT2279"/>
  <c r="AT2280"/>
  <c r="AT2281"/>
  <c r="AT2282"/>
  <c r="AT2283"/>
  <c r="AT2284"/>
  <c r="AT2285"/>
  <c r="AT2286"/>
  <c r="AT2287"/>
  <c r="AT2288"/>
  <c r="AT2289"/>
  <c r="AT2290"/>
  <c r="AT2291"/>
  <c r="AT2292"/>
  <c r="AT2293"/>
  <c r="AT2294"/>
  <c r="AT2295"/>
  <c r="AT2296"/>
  <c r="AT2297"/>
  <c r="AT2298"/>
  <c r="AT2299"/>
  <c r="AT2300"/>
  <c r="AT2301"/>
  <c r="AT2302"/>
  <c r="AT2303"/>
  <c r="AT2304"/>
  <c r="AT2305"/>
  <c r="AT2306"/>
  <c r="AT2307"/>
  <c r="AT2308"/>
  <c r="AT2309"/>
  <c r="AT2310"/>
  <c r="AT2311"/>
  <c r="AT2312"/>
  <c r="AT2313"/>
  <c r="AT2314"/>
  <c r="AT2315"/>
  <c r="AT2316"/>
  <c r="AT2317"/>
  <c r="AT2318"/>
  <c r="AT2319"/>
  <c r="AT2320"/>
  <c r="AT2321"/>
  <c r="AT2322"/>
  <c r="AT2323"/>
  <c r="AT2324"/>
  <c r="AT2325"/>
  <c r="AT2326"/>
  <c r="AT2327"/>
  <c r="AT2328"/>
  <c r="AT2329"/>
  <c r="AT2330"/>
  <c r="AT2331"/>
  <c r="AT2332"/>
  <c r="AT2333"/>
  <c r="AT2334"/>
  <c r="AT2335"/>
  <c r="AT2336"/>
  <c r="AT2337"/>
  <c r="AT2338"/>
  <c r="AT2339"/>
  <c r="AT2340"/>
  <c r="AT2341"/>
  <c r="AT2342"/>
  <c r="AT2343"/>
  <c r="AT2344"/>
  <c r="AT2345"/>
  <c r="AT2346"/>
  <c r="AT2347"/>
  <c r="AT2348"/>
  <c r="AT2349"/>
  <c r="AT2350"/>
  <c r="AT2351"/>
  <c r="AT2352"/>
  <c r="AT2353"/>
  <c r="AT2354"/>
  <c r="AT2355"/>
  <c r="AT2356"/>
  <c r="AT2357"/>
  <c r="AT2358"/>
  <c r="AT2359"/>
  <c r="AT2360"/>
  <c r="AT2361"/>
  <c r="AT2362"/>
  <c r="AT2363"/>
  <c r="AT2364"/>
  <c r="AT2365"/>
  <c r="AT2366"/>
  <c r="AT2367"/>
  <c r="AT2368"/>
  <c r="AT2369"/>
  <c r="AT2370"/>
  <c r="AT2371"/>
  <c r="AT2372"/>
  <c r="AT2373"/>
  <c r="AT2374"/>
  <c r="AT2375"/>
  <c r="AT2376"/>
  <c r="AT2377"/>
  <c r="AT2378"/>
  <c r="AT2379"/>
  <c r="AT2380"/>
  <c r="AT2381"/>
  <c r="AT2382"/>
  <c r="AT2383"/>
  <c r="AT2384"/>
  <c r="AT2385"/>
  <c r="AT2386"/>
  <c r="AT2387"/>
  <c r="AT2388"/>
  <c r="AT2389"/>
  <c r="AT2390"/>
  <c r="AT2391"/>
  <c r="AT2392"/>
  <c r="AT2393"/>
  <c r="AT2394"/>
  <c r="AT2395"/>
  <c r="AT2396"/>
  <c r="AT2397"/>
  <c r="AT2398"/>
  <c r="AT2399"/>
  <c r="AT2400"/>
  <c r="AT2401"/>
  <c r="AT2402"/>
  <c r="AT2403"/>
  <c r="AT2404"/>
  <c r="AT2405"/>
  <c r="AT2406"/>
  <c r="AT2407"/>
  <c r="AT2408"/>
  <c r="AT2409"/>
  <c r="AT2410"/>
  <c r="AT2411"/>
  <c r="AT2412"/>
  <c r="AT2413"/>
  <c r="AT2414"/>
  <c r="AT2415"/>
  <c r="AT2416"/>
  <c r="AT2417"/>
  <c r="AT2418"/>
  <c r="AT2419"/>
  <c r="AT2420"/>
  <c r="AT2421"/>
  <c r="AT2422"/>
  <c r="AT2423"/>
  <c r="AT2424"/>
  <c r="AT2425"/>
  <c r="AT2426"/>
  <c r="AT2427"/>
  <c r="AT2428"/>
  <c r="AT2429"/>
  <c r="AT2430"/>
  <c r="AT2431"/>
  <c r="AT2432"/>
  <c r="AT2433"/>
  <c r="AT2434"/>
  <c r="AT2435"/>
  <c r="AT2436"/>
  <c r="AT2437"/>
  <c r="AT2438"/>
  <c r="AT2439"/>
  <c r="AT2440"/>
  <c r="AT2441"/>
  <c r="AT2442"/>
  <c r="AT2443"/>
  <c r="AT2444"/>
  <c r="AT2445"/>
  <c r="AT2446"/>
  <c r="AT2447"/>
  <c r="AT2448"/>
  <c r="AT2449"/>
  <c r="AT2450"/>
  <c r="AT2451"/>
  <c r="AT2452"/>
  <c r="AT2453"/>
  <c r="AT2454"/>
  <c r="AT2455"/>
  <c r="AT2456"/>
  <c r="AT2457"/>
  <c r="AT2458"/>
  <c r="AT2459"/>
  <c r="AT2460"/>
  <c r="AT2461"/>
  <c r="AT2462"/>
  <c r="AT2463"/>
  <c r="AT2464"/>
  <c r="AT2465"/>
  <c r="AT2466"/>
  <c r="AT2467"/>
  <c r="AT2468"/>
  <c r="AT2469"/>
  <c r="AT2470"/>
  <c r="AT2471"/>
  <c r="AT2472"/>
  <c r="AT2473"/>
  <c r="AT2474"/>
  <c r="AT2475"/>
  <c r="AT2476"/>
  <c r="AT2477"/>
  <c r="AT2478"/>
  <c r="AT2479"/>
  <c r="AT2480"/>
  <c r="AT2481"/>
  <c r="AT2482"/>
  <c r="AT2483"/>
  <c r="AT2484"/>
  <c r="AT2485"/>
  <c r="AT2486"/>
  <c r="AT2487"/>
  <c r="AT2488"/>
  <c r="AT2489"/>
  <c r="AT2490"/>
  <c r="AT2491"/>
  <c r="AT2492"/>
  <c r="AT2493"/>
  <c r="AT2494"/>
  <c r="AT2495"/>
  <c r="AT2496"/>
  <c r="AT2497"/>
  <c r="AT2498"/>
  <c r="AT2499"/>
  <c r="AT2500"/>
  <c r="AT2501"/>
  <c r="AT2502"/>
  <c r="AT2503"/>
  <c r="AT2504"/>
  <c r="AT2505"/>
  <c r="AT2506"/>
  <c r="AT2507"/>
  <c r="AT2508"/>
  <c r="AT2509"/>
  <c r="AT2510"/>
  <c r="AT2511"/>
  <c r="AT2512"/>
  <c r="AT2513"/>
  <c r="AT2514"/>
  <c r="AT2515"/>
  <c r="AT2516"/>
  <c r="AT2517"/>
  <c r="AT2518"/>
  <c r="AT2519"/>
  <c r="AT2520"/>
  <c r="AT2521"/>
  <c r="AT2522"/>
  <c r="AT2523"/>
  <c r="AT2524"/>
  <c r="AT2525"/>
  <c r="AT2526"/>
  <c r="AT2527"/>
  <c r="AT2528"/>
  <c r="AT2529"/>
  <c r="AT2530"/>
  <c r="AT2531"/>
  <c r="AT2532"/>
  <c r="AT2533"/>
  <c r="AT2534"/>
  <c r="AT2535"/>
  <c r="AT2536"/>
  <c r="AT2537"/>
  <c r="AT2538"/>
  <c r="AT2539"/>
  <c r="AT2540"/>
  <c r="AT2541"/>
  <c r="AT2542"/>
  <c r="AT2543"/>
  <c r="AT2544"/>
  <c r="AT2545"/>
  <c r="AT2546"/>
  <c r="AT2547"/>
  <c r="AT2548"/>
  <c r="AT2549"/>
  <c r="AT2550"/>
  <c r="AT2551"/>
  <c r="AT2552"/>
  <c r="AT2553"/>
  <c r="AT2554"/>
  <c r="AT2555"/>
  <c r="AT2556"/>
  <c r="AT2557"/>
  <c r="AT2558"/>
  <c r="AT2559"/>
  <c r="AT2560"/>
  <c r="AT2561"/>
  <c r="AT2562"/>
  <c r="AT2563"/>
  <c r="AT2564"/>
  <c r="AT2565"/>
  <c r="AT2566"/>
  <c r="AT2567"/>
  <c r="AT2568"/>
  <c r="AT2569"/>
  <c r="AT2570"/>
  <c r="AT2571"/>
  <c r="AT2572"/>
  <c r="AT2573"/>
  <c r="AT2574"/>
  <c r="AT2575"/>
  <c r="AT2576"/>
  <c r="AT2577"/>
  <c r="AT2578"/>
  <c r="AT2579"/>
  <c r="AT2580"/>
  <c r="AT2581"/>
  <c r="AT2582"/>
  <c r="AT2583"/>
  <c r="AT2584"/>
  <c r="AT2585"/>
  <c r="AT2586"/>
  <c r="AT2587"/>
  <c r="AT2588"/>
  <c r="AT2589"/>
  <c r="AT2590"/>
  <c r="AT2591"/>
  <c r="AT2592"/>
  <c r="AT2593"/>
  <c r="AT2594"/>
  <c r="AT2595"/>
  <c r="AT2596"/>
  <c r="AT2597"/>
  <c r="AT2598"/>
  <c r="AT2599"/>
  <c r="AT2600"/>
  <c r="AT2601"/>
  <c r="AT2602"/>
  <c r="AT2603"/>
  <c r="AT2604"/>
  <c r="AT2605"/>
  <c r="AT2606"/>
  <c r="AT2607"/>
  <c r="AT2608"/>
  <c r="AT2609"/>
  <c r="AT2610"/>
  <c r="AT2611"/>
  <c r="AT2612"/>
  <c r="AT2613"/>
  <c r="AT2614"/>
  <c r="AT2615"/>
  <c r="AT2616"/>
  <c r="AT2617"/>
  <c r="AT2618"/>
  <c r="AT2619"/>
  <c r="AT2620"/>
  <c r="AT2621"/>
  <c r="AT2622"/>
  <c r="AT2623"/>
  <c r="AT2624"/>
  <c r="AT2625"/>
  <c r="AT2626"/>
  <c r="AT2627"/>
  <c r="AT2628"/>
  <c r="AT2629"/>
  <c r="AT2630"/>
  <c r="AT2631"/>
  <c r="AT2632"/>
  <c r="AT2633"/>
  <c r="AT2634"/>
  <c r="AT2635"/>
  <c r="AT2636"/>
  <c r="AT2637"/>
  <c r="AT2638"/>
  <c r="AT2639"/>
  <c r="AT2640"/>
  <c r="AT2641"/>
  <c r="AT2642"/>
  <c r="AT2643"/>
  <c r="AT2644"/>
  <c r="AT2645"/>
  <c r="AT2646"/>
  <c r="AT2647"/>
  <c r="AT2648"/>
  <c r="AT2649"/>
  <c r="AT2650"/>
  <c r="AT2651"/>
  <c r="AT2652"/>
  <c r="AT2653"/>
  <c r="AT2654"/>
  <c r="AT2655"/>
  <c r="AT2656"/>
  <c r="AT2657"/>
  <c r="AT2658"/>
  <c r="AT2659"/>
  <c r="AT2660"/>
  <c r="AT2661"/>
  <c r="AT2662"/>
  <c r="AT2663"/>
  <c r="AT2664"/>
  <c r="AT2665"/>
  <c r="AT2666"/>
  <c r="AT2667"/>
  <c r="AT2668"/>
  <c r="AT2669"/>
  <c r="AT2670"/>
  <c r="AT2671"/>
  <c r="AT2672"/>
  <c r="AT2673"/>
  <c r="AT2674"/>
  <c r="AT2675"/>
  <c r="AT2676"/>
  <c r="AT2677"/>
  <c r="AT2678"/>
  <c r="AT2679"/>
  <c r="AT2680"/>
  <c r="AT2681"/>
  <c r="AT2682"/>
  <c r="AT2683"/>
  <c r="AT2684"/>
  <c r="AT2685"/>
  <c r="AT2686"/>
  <c r="AT2687"/>
  <c r="AT2688"/>
  <c r="AT2689"/>
  <c r="AT2690"/>
  <c r="AT2691"/>
  <c r="AT2692"/>
  <c r="AT2693"/>
  <c r="AT2694"/>
  <c r="AT2695"/>
  <c r="AT2696"/>
  <c r="AT2697"/>
  <c r="AT2698"/>
  <c r="AT2699"/>
  <c r="AT2700"/>
  <c r="AT2701"/>
  <c r="AT2702"/>
  <c r="AT2703"/>
  <c r="AT2704"/>
  <c r="AT2705"/>
  <c r="AT2706"/>
  <c r="AT2707"/>
  <c r="AT2708"/>
  <c r="AT2709"/>
  <c r="AT2710"/>
  <c r="AT2711"/>
  <c r="AT2712"/>
  <c r="AT2713"/>
  <c r="AT2714"/>
  <c r="AT2715"/>
  <c r="AT2716"/>
  <c r="AT2717"/>
  <c r="AT2718"/>
  <c r="AT2719"/>
  <c r="AT2720"/>
  <c r="AT2721"/>
  <c r="AT2722"/>
  <c r="AT2723"/>
  <c r="AT2724"/>
  <c r="AT2725"/>
  <c r="AT2726"/>
  <c r="AT2727"/>
  <c r="AT2728"/>
  <c r="AT2729"/>
  <c r="AT2730"/>
  <c r="AT2731"/>
  <c r="AT2732"/>
  <c r="AT2733"/>
  <c r="AT2734"/>
  <c r="AT2735"/>
  <c r="AT2736"/>
  <c r="AT2737"/>
  <c r="AT2738"/>
  <c r="AT2739"/>
  <c r="AT2740"/>
  <c r="AT2741"/>
  <c r="AT2742"/>
  <c r="AT2743"/>
  <c r="AT2744"/>
  <c r="AT2745"/>
  <c r="AT2746"/>
  <c r="AT2747"/>
  <c r="AT2748"/>
  <c r="AT2749"/>
  <c r="AT2750"/>
  <c r="AT2751"/>
  <c r="AT2752"/>
  <c r="AT2753"/>
  <c r="AT2754"/>
  <c r="AT2755"/>
  <c r="AT2756"/>
  <c r="AT2757"/>
  <c r="AT2758"/>
  <c r="AT2759"/>
  <c r="AT2760"/>
  <c r="AT2761"/>
  <c r="AT2762"/>
  <c r="AT2763"/>
  <c r="AT2764"/>
  <c r="AT2765"/>
  <c r="AT2766"/>
  <c r="AT2767"/>
  <c r="AT2768"/>
  <c r="AT2769"/>
  <c r="AT2770"/>
  <c r="AT2771"/>
  <c r="AT2772"/>
  <c r="AT2773"/>
  <c r="AT2774"/>
  <c r="AT2775"/>
  <c r="AT2776"/>
  <c r="AT2777"/>
  <c r="AT2778"/>
  <c r="AT2779"/>
  <c r="AT2780"/>
  <c r="AT2781"/>
  <c r="AT2782"/>
  <c r="AT2783"/>
  <c r="AT2784"/>
  <c r="AT2785"/>
  <c r="AT2786"/>
  <c r="AT2787"/>
  <c r="AT2788"/>
  <c r="AT2789"/>
  <c r="AT2790"/>
  <c r="AT2791"/>
  <c r="AT2792"/>
  <c r="AT2793"/>
  <c r="AT2794"/>
  <c r="AT2795"/>
  <c r="AT2796"/>
  <c r="AT2797"/>
  <c r="AT2798"/>
  <c r="AT2799"/>
  <c r="AT2800"/>
  <c r="AT2801"/>
  <c r="AT2802"/>
  <c r="AT2803"/>
  <c r="AT2804"/>
  <c r="AT2805"/>
  <c r="AT2806"/>
  <c r="AT2807"/>
  <c r="AT2808"/>
  <c r="AT2809"/>
  <c r="AT2810"/>
  <c r="AT2811"/>
  <c r="AT2812"/>
  <c r="AT2813"/>
  <c r="AT2814"/>
  <c r="AT2815"/>
  <c r="AT2816"/>
  <c r="AT2817"/>
  <c r="AT2818"/>
  <c r="AT2819"/>
  <c r="AT2820"/>
  <c r="AT2821"/>
  <c r="AT2822"/>
  <c r="AT2823"/>
  <c r="AT2824"/>
  <c r="AT2825"/>
  <c r="AT2826"/>
  <c r="AT2827"/>
  <c r="AT2828"/>
  <c r="AT2829"/>
  <c r="AT2830"/>
  <c r="AT2831"/>
  <c r="AT2832"/>
  <c r="AT2833"/>
  <c r="AT2834"/>
  <c r="AT2835"/>
  <c r="AT2836"/>
  <c r="AT2837"/>
  <c r="AT2838"/>
  <c r="AT2839"/>
  <c r="AT2840"/>
  <c r="AT2841"/>
  <c r="AT2842"/>
  <c r="AT2843"/>
  <c r="AT2844"/>
  <c r="AT2845"/>
  <c r="AT2846"/>
  <c r="AT2847"/>
  <c r="AT2848"/>
  <c r="AT2849"/>
  <c r="AT2850"/>
  <c r="AT2851"/>
  <c r="AT2852"/>
  <c r="AT2853"/>
  <c r="AT2854"/>
  <c r="AT2855"/>
  <c r="AT2856"/>
  <c r="AT2857"/>
  <c r="AT2858"/>
  <c r="AT2859"/>
  <c r="AT2860"/>
  <c r="AT2861"/>
  <c r="AT2862"/>
  <c r="AT2863"/>
  <c r="AT2864"/>
  <c r="AT2865"/>
  <c r="AT2866"/>
  <c r="AT2867"/>
  <c r="AT2868"/>
  <c r="AT2869"/>
  <c r="AT2870"/>
  <c r="AT2871"/>
  <c r="AT2872"/>
  <c r="AT2873"/>
  <c r="AT2874"/>
  <c r="AT2875"/>
  <c r="AT2876"/>
  <c r="AT2877"/>
  <c r="AT2878"/>
  <c r="AT2879"/>
  <c r="AT2880"/>
  <c r="AT2881"/>
  <c r="AT2882"/>
  <c r="AT2883"/>
  <c r="AT2884"/>
  <c r="AT2885"/>
  <c r="AT2886"/>
  <c r="AT2887"/>
  <c r="AT2888"/>
  <c r="AT2889"/>
  <c r="AT2890"/>
  <c r="AT2891"/>
  <c r="AT2892"/>
  <c r="AT2893"/>
  <c r="AT2894"/>
  <c r="AT2895"/>
  <c r="AT2896"/>
  <c r="AT2897"/>
  <c r="AT2898"/>
  <c r="AT2899"/>
  <c r="AT2900"/>
  <c r="AT2901"/>
  <c r="AT2902"/>
  <c r="AT2903"/>
  <c r="AT2904"/>
  <c r="AT2905"/>
  <c r="AT2906"/>
  <c r="AT2907"/>
  <c r="AT2908"/>
  <c r="AT2909"/>
  <c r="AT2910"/>
  <c r="AT2911"/>
  <c r="AT2912"/>
  <c r="AT2913"/>
  <c r="AT2914"/>
  <c r="AT2915"/>
  <c r="AT2916"/>
  <c r="AT2917"/>
  <c r="AT2918"/>
  <c r="AT2919"/>
  <c r="AT2920"/>
  <c r="AT2921"/>
  <c r="AT2922"/>
  <c r="AT2923"/>
  <c r="AT2924"/>
  <c r="AT2925"/>
  <c r="AT2926"/>
  <c r="AT2927"/>
  <c r="AT2928"/>
  <c r="AT2929"/>
  <c r="AT2930"/>
  <c r="AT2931"/>
  <c r="AT2932"/>
  <c r="AT2933"/>
  <c r="AT2934"/>
  <c r="AT2935"/>
  <c r="AT2936"/>
  <c r="AT2937"/>
  <c r="AT2938"/>
  <c r="AT2939"/>
  <c r="AT2940"/>
  <c r="AT2941"/>
  <c r="AT2942"/>
  <c r="AT2943"/>
  <c r="AT2944"/>
  <c r="AT2945"/>
  <c r="AT2946"/>
  <c r="AT2947"/>
  <c r="AT2948"/>
  <c r="AT2949"/>
  <c r="AT2950"/>
  <c r="AT2951"/>
  <c r="AT2952"/>
  <c r="AT2953"/>
  <c r="AT2954"/>
  <c r="AT2955"/>
  <c r="AT2956"/>
  <c r="AT2957"/>
  <c r="AT2958"/>
  <c r="AT2959"/>
  <c r="AT2960"/>
  <c r="AT2961"/>
  <c r="AT2962"/>
  <c r="AT2963"/>
  <c r="AT2964"/>
  <c r="AT2965"/>
  <c r="AT2966"/>
  <c r="AT2967"/>
  <c r="AT2968"/>
  <c r="AT2969"/>
  <c r="AT2970"/>
  <c r="AT2971"/>
  <c r="AT2972"/>
  <c r="AT2973"/>
  <c r="AT2974"/>
  <c r="AT2975"/>
  <c r="AT2976"/>
  <c r="AT2977"/>
  <c r="AT2978"/>
  <c r="AT2979"/>
  <c r="AT2980"/>
  <c r="AT2981"/>
  <c r="AT2982"/>
  <c r="AT2983"/>
  <c r="AT2984"/>
  <c r="AT2985"/>
  <c r="AT2986"/>
  <c r="AT2987"/>
  <c r="AT2988"/>
  <c r="AT2989"/>
  <c r="AT2990"/>
  <c r="AT2991"/>
  <c r="AT2992"/>
  <c r="AT2993"/>
  <c r="AT2994"/>
  <c r="AT2995"/>
  <c r="AT2996"/>
  <c r="AT2997"/>
  <c r="AT2998"/>
  <c r="AT2999"/>
  <c r="AT3000"/>
  <c r="AT3001"/>
  <c r="AT3002"/>
  <c r="AT3003"/>
  <c r="AT3004"/>
  <c r="AT3005"/>
  <c r="AT3006"/>
  <c r="AT3007"/>
  <c r="AT3008"/>
  <c r="AT3009"/>
  <c r="AT3010"/>
  <c r="AT3011"/>
  <c r="AT3012"/>
  <c r="AT3013"/>
  <c r="AT3014"/>
  <c r="AT3015"/>
  <c r="AT3016"/>
  <c r="AT3017"/>
  <c r="AT3018"/>
  <c r="AT3019"/>
  <c r="AT3020"/>
  <c r="AT3021"/>
  <c r="AT3022"/>
  <c r="AT3023"/>
  <c r="AT3024"/>
  <c r="AT3025"/>
  <c r="AT3026"/>
  <c r="AT3027"/>
  <c r="AT3028"/>
  <c r="AT3029"/>
  <c r="AT3030"/>
  <c r="AT3031"/>
  <c r="AT3032"/>
  <c r="AT3033"/>
  <c r="AT3034"/>
  <c r="AT3035"/>
  <c r="AT3036"/>
  <c r="AT3037"/>
  <c r="AT3038"/>
  <c r="AT3039"/>
  <c r="AT3040"/>
  <c r="AT3041"/>
  <c r="AT3042"/>
  <c r="AT3043"/>
  <c r="AT3044"/>
  <c r="AT3045"/>
  <c r="AT3046"/>
  <c r="AT3047"/>
  <c r="AT3048"/>
  <c r="AT3049"/>
  <c r="AT3050"/>
  <c r="AT3051"/>
  <c r="AT3052"/>
  <c r="AT3053"/>
  <c r="AT3054"/>
  <c r="AT3055"/>
  <c r="AT3056"/>
  <c r="AT3057"/>
  <c r="AT3058"/>
  <c r="AT3059"/>
  <c r="AT3060"/>
  <c r="AT3061"/>
  <c r="AT3062"/>
  <c r="AT3063"/>
  <c r="AT3064"/>
  <c r="AT3065"/>
  <c r="AT3066"/>
  <c r="AT3067"/>
  <c r="AT3068"/>
  <c r="AT3069"/>
  <c r="AT3070"/>
  <c r="AT3071"/>
  <c r="AT3072"/>
  <c r="AT3073"/>
  <c r="AT3074"/>
  <c r="AT3075"/>
  <c r="AT3076"/>
  <c r="AT3077"/>
  <c r="AT3078"/>
  <c r="AT3079"/>
  <c r="AT3080"/>
  <c r="AT3081"/>
  <c r="AT3082"/>
  <c r="AT3083"/>
  <c r="AT3084"/>
  <c r="AT3085"/>
  <c r="AT3086"/>
  <c r="AT3087"/>
  <c r="AT3088"/>
  <c r="AT3089"/>
  <c r="AT3090"/>
  <c r="AT3091"/>
  <c r="AT3092"/>
  <c r="AT3093"/>
  <c r="AT3094"/>
  <c r="AT3095"/>
  <c r="AT3096"/>
  <c r="AT3097"/>
  <c r="AT3098"/>
  <c r="AT3099"/>
  <c r="AT3100"/>
  <c r="AT3101"/>
  <c r="AT3102"/>
  <c r="AT3103"/>
  <c r="AT3104"/>
  <c r="AT3105"/>
  <c r="AT3106"/>
  <c r="AT3107"/>
  <c r="AT3108"/>
  <c r="AT3109"/>
  <c r="AT3110"/>
  <c r="AT3111"/>
  <c r="AT3112"/>
  <c r="AT3113"/>
  <c r="AT3114"/>
  <c r="AT3115"/>
  <c r="AT3116"/>
  <c r="AT3117"/>
  <c r="AT3118"/>
  <c r="AT3119"/>
  <c r="AT3120"/>
  <c r="AT3121"/>
  <c r="AT3122"/>
  <c r="AT3123"/>
  <c r="AT3124"/>
  <c r="AT3125"/>
  <c r="AT3126"/>
  <c r="AT3127"/>
  <c r="AT3128"/>
  <c r="AT3129"/>
  <c r="AT3130"/>
  <c r="AT3131"/>
  <c r="AT3132"/>
  <c r="AT3133"/>
  <c r="AT3134"/>
  <c r="AT3135"/>
  <c r="AT3136"/>
  <c r="AT3137"/>
  <c r="AT3138"/>
  <c r="AT3139"/>
  <c r="AT3140"/>
  <c r="AT3141"/>
  <c r="AT3142"/>
  <c r="AT3143"/>
  <c r="AT3144"/>
  <c r="AT3145"/>
  <c r="AT3146"/>
  <c r="AT3147"/>
  <c r="AT3148"/>
  <c r="AT3149"/>
  <c r="AT3150"/>
  <c r="AT3151"/>
  <c r="AT3152"/>
  <c r="AT3153"/>
  <c r="AT3154"/>
  <c r="AT3155"/>
  <c r="AT3156"/>
  <c r="AT3157"/>
  <c r="AT3158"/>
  <c r="AT3159"/>
  <c r="AT3160"/>
  <c r="AT3161"/>
  <c r="AT3162"/>
  <c r="AT3163"/>
  <c r="AT3164"/>
  <c r="AT3165"/>
  <c r="AT3166"/>
  <c r="AT3167"/>
  <c r="AT3168"/>
  <c r="AT3169"/>
  <c r="AT3170"/>
  <c r="AT3171"/>
  <c r="AT3172"/>
  <c r="AT3173"/>
  <c r="AT3174"/>
  <c r="AT3175"/>
  <c r="AT3176"/>
  <c r="AT3177"/>
  <c r="AT3178"/>
  <c r="AT3179"/>
  <c r="AT3180"/>
  <c r="AT3181"/>
  <c r="AT3182"/>
  <c r="AT3183"/>
  <c r="AT3184"/>
  <c r="AT3185"/>
  <c r="AT3186"/>
  <c r="AT3187"/>
  <c r="AT3188"/>
  <c r="AT3189"/>
  <c r="AT3190"/>
  <c r="AT3191"/>
  <c r="AT3192"/>
  <c r="AT3193"/>
  <c r="AT3194"/>
  <c r="AT3195"/>
  <c r="AT3196"/>
  <c r="AT3197"/>
  <c r="AT3198"/>
  <c r="AT3199"/>
  <c r="AT3200"/>
  <c r="AT3201"/>
  <c r="AT3202"/>
  <c r="AT3203"/>
  <c r="AT3204"/>
  <c r="AT3205"/>
  <c r="AT3206"/>
  <c r="AT3207"/>
  <c r="AT3208"/>
  <c r="AT3209"/>
  <c r="AT3210"/>
  <c r="AT3211"/>
  <c r="AT3212"/>
  <c r="AT3213"/>
  <c r="AT3214"/>
  <c r="AT3215"/>
  <c r="AT3216"/>
  <c r="AT3217"/>
  <c r="AT3218"/>
  <c r="AT3219"/>
  <c r="AT3220"/>
  <c r="AT3221"/>
  <c r="AT3222"/>
  <c r="AT3223"/>
  <c r="AT3224"/>
  <c r="AT3225"/>
  <c r="AT3226"/>
  <c r="AT3227"/>
  <c r="AT3228"/>
  <c r="AT3229"/>
  <c r="AT3230"/>
  <c r="AT3231"/>
  <c r="AT3232"/>
  <c r="AT3233"/>
  <c r="AT3234"/>
  <c r="AT3235"/>
  <c r="AT3236"/>
  <c r="AT3237"/>
  <c r="AT3238"/>
  <c r="AT3239"/>
  <c r="AT3240"/>
  <c r="AT3241"/>
  <c r="AT3242"/>
  <c r="AT3243"/>
  <c r="AT3244"/>
  <c r="AT3245"/>
  <c r="AT3246"/>
  <c r="AT3247"/>
  <c r="AT3248"/>
  <c r="AT3249"/>
  <c r="AT3250"/>
  <c r="AT3251"/>
  <c r="AT3252"/>
  <c r="AT3253"/>
  <c r="AT3254"/>
  <c r="AT3255"/>
  <c r="AT3256"/>
  <c r="AT3257"/>
  <c r="AT3258"/>
  <c r="AT3259"/>
  <c r="AT3260"/>
  <c r="AT3261"/>
  <c r="AT3262"/>
  <c r="AT3263"/>
  <c r="AT3264"/>
  <c r="AT3265"/>
  <c r="AT3266"/>
  <c r="AT3267"/>
  <c r="AT3268"/>
  <c r="AT3269"/>
  <c r="AT3270"/>
  <c r="AT3271"/>
  <c r="AT3272"/>
  <c r="AT3273"/>
  <c r="AT3274"/>
  <c r="AT3275"/>
  <c r="AT3276"/>
  <c r="AT3277"/>
  <c r="AT3278"/>
  <c r="AT3279"/>
  <c r="AT3280"/>
  <c r="AT3281"/>
  <c r="AT3282"/>
  <c r="AT3283"/>
  <c r="AT3284"/>
  <c r="AT3285"/>
  <c r="AT3286"/>
  <c r="AT3287"/>
  <c r="AT3288"/>
  <c r="AT3289"/>
  <c r="AT3290"/>
  <c r="AT3291"/>
  <c r="AT3292"/>
  <c r="AT3293"/>
  <c r="AT3294"/>
  <c r="AT3295"/>
  <c r="AT3296"/>
  <c r="AT3297"/>
  <c r="AT3298"/>
  <c r="AT3299"/>
  <c r="AT3300"/>
  <c r="AT3301"/>
  <c r="AT3302"/>
  <c r="AT3303"/>
  <c r="AT3304"/>
  <c r="AT3305"/>
  <c r="AT3306"/>
  <c r="AT3307"/>
  <c r="AT3308"/>
  <c r="AT3309"/>
  <c r="AT3310"/>
  <c r="AT3311"/>
  <c r="AT3312"/>
  <c r="AT3313"/>
  <c r="AT3314"/>
  <c r="AT3315"/>
  <c r="AT3316"/>
  <c r="AT3317"/>
  <c r="AT3318"/>
  <c r="AT3"/>
  <c r="I129" i="31" l="1"/>
  <c r="I128"/>
  <c r="I126"/>
  <c r="I130"/>
  <c r="I131"/>
  <c r="I132"/>
  <c r="I133"/>
  <c r="I134"/>
  <c r="I135"/>
  <c r="I136"/>
  <c r="I137"/>
  <c r="I138"/>
  <c r="I125"/>
  <c r="I127"/>
  <c r="H164"/>
  <c r="I164" s="1"/>
  <c r="H165"/>
  <c r="I165" s="1"/>
  <c r="H166"/>
  <c r="I166" s="1"/>
  <c r="H167"/>
  <c r="I167" s="1"/>
  <c r="H168"/>
  <c r="I168" s="1"/>
  <c r="H169"/>
  <c r="I169" s="1"/>
  <c r="H170"/>
  <c r="I170" s="1"/>
  <c r="H171"/>
  <c r="I171" s="1"/>
  <c r="H172"/>
  <c r="I172" s="1"/>
  <c r="H173"/>
  <c r="I173" s="1"/>
  <c r="H174"/>
  <c r="I174" s="1"/>
  <c r="H175"/>
  <c r="I175" s="1"/>
  <c r="H176"/>
  <c r="I176" s="1"/>
  <c r="H177"/>
  <c r="I177" s="1"/>
  <c r="H178"/>
  <c r="I178" s="1"/>
  <c r="H179"/>
  <c r="I179" s="1"/>
  <c r="H180"/>
  <c r="I180" s="1"/>
  <c r="H181"/>
  <c r="I181" s="1"/>
  <c r="H182"/>
  <c r="I182" s="1"/>
  <c r="H163"/>
  <c r="I163" s="1"/>
  <c r="F141"/>
  <c r="G405" l="1"/>
  <c r="I65" i="28"/>
  <c r="I178"/>
  <c r="C178"/>
  <c r="I177"/>
  <c r="N176"/>
  <c r="L176"/>
  <c r="F315" i="31"/>
  <c r="F309" l="1"/>
  <c r="F172" l="1"/>
  <c r="F311" l="1"/>
  <c r="F133"/>
  <c r="AF4" i="25" l="1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F1502"/>
  <c r="AF1503"/>
  <c r="AF1504"/>
  <c r="AF1505"/>
  <c r="AF1506"/>
  <c r="AF1507"/>
  <c r="AF1508"/>
  <c r="AF1509"/>
  <c r="AF1510"/>
  <c r="AF1511"/>
  <c r="AF1512"/>
  <c r="AF1513"/>
  <c r="AF1514"/>
  <c r="AF1515"/>
  <c r="AF1516"/>
  <c r="AF1517"/>
  <c r="AF1518"/>
  <c r="AF1519"/>
  <c r="AF1520"/>
  <c r="AF1521"/>
  <c r="AF1522"/>
  <c r="AF1523"/>
  <c r="AF1524"/>
  <c r="AF1525"/>
  <c r="AF1526"/>
  <c r="AF1527"/>
  <c r="AF1528"/>
  <c r="AF1529"/>
  <c r="AF1530"/>
  <c r="AF1531"/>
  <c r="AF1532"/>
  <c r="AF1533"/>
  <c r="AF1534"/>
  <c r="AF1535"/>
  <c r="AF1536"/>
  <c r="AF1537"/>
  <c r="AF1538"/>
  <c r="AF1539"/>
  <c r="AF1540"/>
  <c r="AF1541"/>
  <c r="AF1542"/>
  <c r="AF1543"/>
  <c r="AF1544"/>
  <c r="AF1545"/>
  <c r="AF1546"/>
  <c r="AF1547"/>
  <c r="AF1548"/>
  <c r="AF1549"/>
  <c r="AF1550"/>
  <c r="AF1551"/>
  <c r="AF1552"/>
  <c r="AF1553"/>
  <c r="AF1554"/>
  <c r="AF1555"/>
  <c r="AF1556"/>
  <c r="AF1557"/>
  <c r="AF1558"/>
  <c r="AF1559"/>
  <c r="AF1560"/>
  <c r="AF1561"/>
  <c r="AF1562"/>
  <c r="AF1563"/>
  <c r="AF1564"/>
  <c r="AF1565"/>
  <c r="AF1566"/>
  <c r="AF1567"/>
  <c r="AF1568"/>
  <c r="AF1569"/>
  <c r="AF1570"/>
  <c r="AF1571"/>
  <c r="AF1572"/>
  <c r="AF1573"/>
  <c r="AF1574"/>
  <c r="AF1575"/>
  <c r="AF1576"/>
  <c r="AF1577"/>
  <c r="AF1578"/>
  <c r="AF1579"/>
  <c r="AF1580"/>
  <c r="AF1581"/>
  <c r="AF1582"/>
  <c r="AF1583"/>
  <c r="AF1584"/>
  <c r="AF1585"/>
  <c r="AF1586"/>
  <c r="AF1587"/>
  <c r="AF1588"/>
  <c r="AF1589"/>
  <c r="AF1590"/>
  <c r="AF1591"/>
  <c r="AF1592"/>
  <c r="AF1593"/>
  <c r="AF1594"/>
  <c r="AF1595"/>
  <c r="AF1596"/>
  <c r="AF1597"/>
  <c r="AF1598"/>
  <c r="AF1599"/>
  <c r="AF1600"/>
  <c r="AF1601"/>
  <c r="AF1602"/>
  <c r="AF1603"/>
  <c r="AF1604"/>
  <c r="AF1605"/>
  <c r="AF1606"/>
  <c r="AF1607"/>
  <c r="AF1608"/>
  <c r="AF1609"/>
  <c r="AF1610"/>
  <c r="AF1611"/>
  <c r="AF1612"/>
  <c r="AF1613"/>
  <c r="AF1614"/>
  <c r="AF1615"/>
  <c r="AF1616"/>
  <c r="AF1617"/>
  <c r="AF1618"/>
  <c r="AF1619"/>
  <c r="AF1620"/>
  <c r="AF1621"/>
  <c r="AF1622"/>
  <c r="AF1623"/>
  <c r="AF1624"/>
  <c r="AF1625"/>
  <c r="AF1626"/>
  <c r="AF1627"/>
  <c r="AF1628"/>
  <c r="AF1629"/>
  <c r="AF1630"/>
  <c r="AF1631"/>
  <c r="AF1632"/>
  <c r="AF1633"/>
  <c r="AF1634"/>
  <c r="AF1635"/>
  <c r="AF1636"/>
  <c r="AF1637"/>
  <c r="AF1638"/>
  <c r="AF1639"/>
  <c r="AF1640"/>
  <c r="AF1641"/>
  <c r="AF1642"/>
  <c r="AF1643"/>
  <c r="AF1644"/>
  <c r="AF1645"/>
  <c r="AF1646"/>
  <c r="AF1647"/>
  <c r="AF1648"/>
  <c r="AF1649"/>
  <c r="AF1650"/>
  <c r="AF1651"/>
  <c r="AF1652"/>
  <c r="AF1653"/>
  <c r="AF1654"/>
  <c r="AF1655"/>
  <c r="AF1656"/>
  <c r="AF1657"/>
  <c r="AF1658"/>
  <c r="AF1659"/>
  <c r="AF1660"/>
  <c r="AF1661"/>
  <c r="AF1662"/>
  <c r="AF1663"/>
  <c r="AF1664"/>
  <c r="AF1665"/>
  <c r="AF1666"/>
  <c r="AF1667"/>
  <c r="AF1668"/>
  <c r="AF1669"/>
  <c r="AF1670"/>
  <c r="AF1671"/>
  <c r="AF1672"/>
  <c r="AF1673"/>
  <c r="AF1674"/>
  <c r="AF1675"/>
  <c r="AF1676"/>
  <c r="AF1677"/>
  <c r="AF1678"/>
  <c r="AF1679"/>
  <c r="AF1680"/>
  <c r="AF1681"/>
  <c r="AF1682"/>
  <c r="AF1683"/>
  <c r="AF1684"/>
  <c r="AF1685"/>
  <c r="AF1686"/>
  <c r="AF1687"/>
  <c r="AF1688"/>
  <c r="AF1689"/>
  <c r="AF1690"/>
  <c r="AF1691"/>
  <c r="AF1692"/>
  <c r="AF1693"/>
  <c r="AF1694"/>
  <c r="AF1695"/>
  <c r="AF1696"/>
  <c r="AF1697"/>
  <c r="AF1698"/>
  <c r="AF1699"/>
  <c r="AF1700"/>
  <c r="AF1701"/>
  <c r="AF1702"/>
  <c r="AF1703"/>
  <c r="AF1704"/>
  <c r="AF1705"/>
  <c r="AF1706"/>
  <c r="AF1707"/>
  <c r="AF1708"/>
  <c r="AF1709"/>
  <c r="AF1710"/>
  <c r="AF1711"/>
  <c r="AF1712"/>
  <c r="AF1713"/>
  <c r="AF1714"/>
  <c r="AF1715"/>
  <c r="AF1716"/>
  <c r="AF1717"/>
  <c r="AF1718"/>
  <c r="AF1719"/>
  <c r="AF1720"/>
  <c r="AF1721"/>
  <c r="AF1722"/>
  <c r="AF1723"/>
  <c r="AF1724"/>
  <c r="AF1725"/>
  <c r="AF1726"/>
  <c r="AF1727"/>
  <c r="AF1728"/>
  <c r="AF1729"/>
  <c r="AF1730"/>
  <c r="AF1731"/>
  <c r="AF1732"/>
  <c r="AF1733"/>
  <c r="AF1734"/>
  <c r="AF1735"/>
  <c r="AF1736"/>
  <c r="AF1737"/>
  <c r="AF1738"/>
  <c r="AF1739"/>
  <c r="AF1740"/>
  <c r="AF1741"/>
  <c r="AF1742"/>
  <c r="AF1743"/>
  <c r="AF1744"/>
  <c r="AF1745"/>
  <c r="AF1746"/>
  <c r="AF1747"/>
  <c r="AF1748"/>
  <c r="AF1749"/>
  <c r="AF1750"/>
  <c r="AF1751"/>
  <c r="AF1752"/>
  <c r="AF1753"/>
  <c r="AF1754"/>
  <c r="AF1755"/>
  <c r="AF1756"/>
  <c r="AF1757"/>
  <c r="AF1758"/>
  <c r="AF1759"/>
  <c r="AF1760"/>
  <c r="AF1761"/>
  <c r="AF1762"/>
  <c r="AF1763"/>
  <c r="AF1764"/>
  <c r="AF1765"/>
  <c r="AF1766"/>
  <c r="AF1767"/>
  <c r="AF1768"/>
  <c r="AF1769"/>
  <c r="AF1770"/>
  <c r="AF1771"/>
  <c r="AF1772"/>
  <c r="AF1773"/>
  <c r="AF1774"/>
  <c r="AF1775"/>
  <c r="AF1776"/>
  <c r="AF1777"/>
  <c r="AF1778"/>
  <c r="AF1779"/>
  <c r="AF1780"/>
  <c r="AF1781"/>
  <c r="AF1782"/>
  <c r="AF1783"/>
  <c r="AF1784"/>
  <c r="AF1785"/>
  <c r="AF1786"/>
  <c r="AF1787"/>
  <c r="AF1788"/>
  <c r="AF1789"/>
  <c r="AF1790"/>
  <c r="AF1791"/>
  <c r="AF1792"/>
  <c r="AF1793"/>
  <c r="AF1794"/>
  <c r="AF1795"/>
  <c r="AF1796"/>
  <c r="AF1797"/>
  <c r="AF1798"/>
  <c r="AF1799"/>
  <c r="AF1800"/>
  <c r="AF1801"/>
  <c r="AF1802"/>
  <c r="AF1803"/>
  <c r="AF1804"/>
  <c r="AF1805"/>
  <c r="AF1806"/>
  <c r="AF1807"/>
  <c r="AF1808"/>
  <c r="AF1809"/>
  <c r="AF1810"/>
  <c r="AF1811"/>
  <c r="AF1812"/>
  <c r="AF1813"/>
  <c r="AF1814"/>
  <c r="AF1815"/>
  <c r="AF1816"/>
  <c r="AF1817"/>
  <c r="AF1818"/>
  <c r="AF1819"/>
  <c r="AF1820"/>
  <c r="AF1821"/>
  <c r="AF1822"/>
  <c r="AF1823"/>
  <c r="AF1824"/>
  <c r="AF1825"/>
  <c r="AF1826"/>
  <c r="AF1827"/>
  <c r="AF1828"/>
  <c r="AF1829"/>
  <c r="AF1830"/>
  <c r="AF1831"/>
  <c r="AF1832"/>
  <c r="AF1833"/>
  <c r="AF1834"/>
  <c r="AF1835"/>
  <c r="AF1836"/>
  <c r="AF1837"/>
  <c r="AF1838"/>
  <c r="AF1839"/>
  <c r="AF1840"/>
  <c r="AF1841"/>
  <c r="AF1842"/>
  <c r="AF1843"/>
  <c r="AF1844"/>
  <c r="AF1845"/>
  <c r="AF1846"/>
  <c r="AF1847"/>
  <c r="AF1848"/>
  <c r="AF1849"/>
  <c r="AF1850"/>
  <c r="AF1851"/>
  <c r="AF1852"/>
  <c r="AF1853"/>
  <c r="AF1854"/>
  <c r="AF1855"/>
  <c r="AF1856"/>
  <c r="AF1857"/>
  <c r="AF1858"/>
  <c r="AF1859"/>
  <c r="AF1860"/>
  <c r="AF1861"/>
  <c r="AF1862"/>
  <c r="AF1863"/>
  <c r="AF1864"/>
  <c r="AF1865"/>
  <c r="AF1866"/>
  <c r="AF1867"/>
  <c r="AF1868"/>
  <c r="AF1869"/>
  <c r="AF1870"/>
  <c r="AF1871"/>
  <c r="AF1872"/>
  <c r="AF1873"/>
  <c r="AF1874"/>
  <c r="AF1875"/>
  <c r="AF1876"/>
  <c r="AF1877"/>
  <c r="AF1878"/>
  <c r="AF1879"/>
  <c r="AF1880"/>
  <c r="AF1881"/>
  <c r="AF1882"/>
  <c r="AF1883"/>
  <c r="AF1884"/>
  <c r="AF1885"/>
  <c r="AF1886"/>
  <c r="AF1887"/>
  <c r="AF1888"/>
  <c r="AF1889"/>
  <c r="AF1890"/>
  <c r="AF1891"/>
  <c r="AF1892"/>
  <c r="AF1893"/>
  <c r="AF1894"/>
  <c r="AF1895"/>
  <c r="AF1896"/>
  <c r="AF1897"/>
  <c r="AF1898"/>
  <c r="AF1899"/>
  <c r="AF1900"/>
  <c r="AF1901"/>
  <c r="AF1902"/>
  <c r="AF1903"/>
  <c r="AF1904"/>
  <c r="AF1905"/>
  <c r="AF1906"/>
  <c r="AF1907"/>
  <c r="AF1908"/>
  <c r="AF1909"/>
  <c r="AF1910"/>
  <c r="AF1911"/>
  <c r="AF1912"/>
  <c r="AF1913"/>
  <c r="AF1914"/>
  <c r="AF1915"/>
  <c r="AF1916"/>
  <c r="AF1917"/>
  <c r="AF1918"/>
  <c r="AF1919"/>
  <c r="AF1920"/>
  <c r="AF1921"/>
  <c r="AF1922"/>
  <c r="AF1923"/>
  <c r="AF1924"/>
  <c r="AF1925"/>
  <c r="AF1926"/>
  <c r="AF1927"/>
  <c r="AF1928"/>
  <c r="AF1929"/>
  <c r="AF1930"/>
  <c r="AF1931"/>
  <c r="AF1932"/>
  <c r="AF1933"/>
  <c r="AF1934"/>
  <c r="AF1935"/>
  <c r="AF1936"/>
  <c r="AF1937"/>
  <c r="AF1938"/>
  <c r="AF1939"/>
  <c r="AF1940"/>
  <c r="AF1941"/>
  <c r="AF1942"/>
  <c r="AF1943"/>
  <c r="AF1944"/>
  <c r="AF1945"/>
  <c r="AF1946"/>
  <c r="AF1947"/>
  <c r="AF1948"/>
  <c r="AF1949"/>
  <c r="AF1950"/>
  <c r="AF1951"/>
  <c r="AF1952"/>
  <c r="AF1953"/>
  <c r="AF1954"/>
  <c r="AF1955"/>
  <c r="AF1956"/>
  <c r="AF1957"/>
  <c r="AF1958"/>
  <c r="AF1959"/>
  <c r="AF1960"/>
  <c r="AF1961"/>
  <c r="AF1962"/>
  <c r="AF1963"/>
  <c r="AF1964"/>
  <c r="AF1965"/>
  <c r="AF1966"/>
  <c r="AF1967"/>
  <c r="AF1968"/>
  <c r="AF1969"/>
  <c r="AF1970"/>
  <c r="AF1971"/>
  <c r="AF1972"/>
  <c r="AF1973"/>
  <c r="AF1974"/>
  <c r="AF1975"/>
  <c r="AF1976"/>
  <c r="AF1977"/>
  <c r="AF1978"/>
  <c r="AF1979"/>
  <c r="AF1980"/>
  <c r="AF1981"/>
  <c r="AF1982"/>
  <c r="AF1983"/>
  <c r="AF1984"/>
  <c r="AF1985"/>
  <c r="AF1986"/>
  <c r="AF1987"/>
  <c r="AF1988"/>
  <c r="AF1989"/>
  <c r="AF1990"/>
  <c r="AF1991"/>
  <c r="AF1992"/>
  <c r="AF1993"/>
  <c r="AF1994"/>
  <c r="AF1995"/>
  <c r="AF1996"/>
  <c r="AF1997"/>
  <c r="AF1998"/>
  <c r="AF1999"/>
  <c r="AF2000"/>
  <c r="AF2001"/>
  <c r="AF2002"/>
  <c r="AF2003"/>
  <c r="AF2004"/>
  <c r="AF2005"/>
  <c r="AF2006"/>
  <c r="AF2007"/>
  <c r="AF2008"/>
  <c r="AF2009"/>
  <c r="AF2010"/>
  <c r="AF2011"/>
  <c r="AF2012"/>
  <c r="AF2013"/>
  <c r="AF2014"/>
  <c r="AF2015"/>
  <c r="AF2016"/>
  <c r="AF2017"/>
  <c r="AF2018"/>
  <c r="AF2019"/>
  <c r="AF2020"/>
  <c r="AF2021"/>
  <c r="AF2022"/>
  <c r="AF2023"/>
  <c r="AF2024"/>
  <c r="AF2025"/>
  <c r="AF2026"/>
  <c r="AF2027"/>
  <c r="AF2028"/>
  <c r="AF2029"/>
  <c r="AF2030"/>
  <c r="AF2031"/>
  <c r="AF2032"/>
  <c r="AF2033"/>
  <c r="AF2034"/>
  <c r="AF2035"/>
  <c r="AF2036"/>
  <c r="AF2037"/>
  <c r="AF2038"/>
  <c r="AF2039"/>
  <c r="AF2040"/>
  <c r="AF2041"/>
  <c r="AF2042"/>
  <c r="AF2043"/>
  <c r="AF2044"/>
  <c r="AF2045"/>
  <c r="AF2046"/>
  <c r="AF2047"/>
  <c r="AF2048"/>
  <c r="AF2049"/>
  <c r="AF2050"/>
  <c r="AF2051"/>
  <c r="AF2052"/>
  <c r="AF2053"/>
  <c r="AF2054"/>
  <c r="AF2055"/>
  <c r="AF2056"/>
  <c r="AF2057"/>
  <c r="AF2058"/>
  <c r="AF2059"/>
  <c r="AF2060"/>
  <c r="AF2061"/>
  <c r="AF2062"/>
  <c r="AF2063"/>
  <c r="AF2064"/>
  <c r="AF2065"/>
  <c r="AF2066"/>
  <c r="AF2067"/>
  <c r="AF2068"/>
  <c r="AF2069"/>
  <c r="AF2070"/>
  <c r="AF2071"/>
  <c r="AF2072"/>
  <c r="AF2073"/>
  <c r="AF2074"/>
  <c r="AF2075"/>
  <c r="AF2076"/>
  <c r="AF2077"/>
  <c r="AF2078"/>
  <c r="AF2079"/>
  <c r="AF2080"/>
  <c r="AF2081"/>
  <c r="AF2082"/>
  <c r="AF2083"/>
  <c r="AF2084"/>
  <c r="AF2085"/>
  <c r="AF2086"/>
  <c r="AF2087"/>
  <c r="AF2088"/>
  <c r="AF2089"/>
  <c r="AF2090"/>
  <c r="AF2091"/>
  <c r="AF2092"/>
  <c r="AF2093"/>
  <c r="AF2094"/>
  <c r="AF2095"/>
  <c r="AF2096"/>
  <c r="AF2097"/>
  <c r="AF2098"/>
  <c r="AF2099"/>
  <c r="AF2100"/>
  <c r="AF2101"/>
  <c r="AF2102"/>
  <c r="AF2103"/>
  <c r="AF2104"/>
  <c r="AF2105"/>
  <c r="AF2106"/>
  <c r="AF2107"/>
  <c r="AF2108"/>
  <c r="AF2109"/>
  <c r="AF2110"/>
  <c r="AF2111"/>
  <c r="AF2112"/>
  <c r="AF2113"/>
  <c r="AF2114"/>
  <c r="AF2115"/>
  <c r="AF2116"/>
  <c r="AF2117"/>
  <c r="AF2118"/>
  <c r="AF2119"/>
  <c r="AF2120"/>
  <c r="AF2121"/>
  <c r="AF2122"/>
  <c r="AF2123"/>
  <c r="AF2124"/>
  <c r="AF2125"/>
  <c r="AF2126"/>
  <c r="AF2127"/>
  <c r="AF2128"/>
  <c r="AF2129"/>
  <c r="AF2130"/>
  <c r="AF2131"/>
  <c r="AF2132"/>
  <c r="AF2133"/>
  <c r="AF2134"/>
  <c r="AF2135"/>
  <c r="AF2136"/>
  <c r="AF2137"/>
  <c r="AF2138"/>
  <c r="AF2139"/>
  <c r="AF2140"/>
  <c r="AF2141"/>
  <c r="AF2142"/>
  <c r="AF2143"/>
  <c r="AF2144"/>
  <c r="AF2145"/>
  <c r="AF2146"/>
  <c r="AF2147"/>
  <c r="AF2148"/>
  <c r="AF2149"/>
  <c r="AF2150"/>
  <c r="AF2151"/>
  <c r="AF2152"/>
  <c r="AF2153"/>
  <c r="AF2154"/>
  <c r="AF2155"/>
  <c r="AF2156"/>
  <c r="AF2157"/>
  <c r="AF2158"/>
  <c r="AF2159"/>
  <c r="AF2160"/>
  <c r="AF2161"/>
  <c r="AF2162"/>
  <c r="AF2163"/>
  <c r="AF2164"/>
  <c r="AF2165"/>
  <c r="AF2166"/>
  <c r="AF2167"/>
  <c r="AF2168"/>
  <c r="AF2169"/>
  <c r="AF2170"/>
  <c r="AF2171"/>
  <c r="AF2172"/>
  <c r="AF2173"/>
  <c r="AF2174"/>
  <c r="AF2175"/>
  <c r="AF2176"/>
  <c r="AF2177"/>
  <c r="AF2178"/>
  <c r="AF2179"/>
  <c r="AF2180"/>
  <c r="AF2181"/>
  <c r="AF2182"/>
  <c r="AF2183"/>
  <c r="AF2184"/>
  <c r="AF2185"/>
  <c r="AF2186"/>
  <c r="AF2187"/>
  <c r="AF2188"/>
  <c r="AF2189"/>
  <c r="AF2190"/>
  <c r="AF2191"/>
  <c r="AF2192"/>
  <c r="AF2193"/>
  <c r="AF2194"/>
  <c r="AF2195"/>
  <c r="AF2196"/>
  <c r="AF2197"/>
  <c r="AF2198"/>
  <c r="AF2199"/>
  <c r="AF2200"/>
  <c r="AF2201"/>
  <c r="AF2202"/>
  <c r="AF2203"/>
  <c r="AF2204"/>
  <c r="AF2205"/>
  <c r="AF2206"/>
  <c r="AF2207"/>
  <c r="AF2208"/>
  <c r="AF2209"/>
  <c r="AF2210"/>
  <c r="AF2211"/>
  <c r="AF2212"/>
  <c r="AF2213"/>
  <c r="AF2214"/>
  <c r="AF2215"/>
  <c r="AF2216"/>
  <c r="AF2217"/>
  <c r="AF2218"/>
  <c r="AF2219"/>
  <c r="AF2220"/>
  <c r="AF2221"/>
  <c r="AF2222"/>
  <c r="AF2223"/>
  <c r="AF2224"/>
  <c r="AF2225"/>
  <c r="AF2226"/>
  <c r="AF2227"/>
  <c r="AF2228"/>
  <c r="AF2229"/>
  <c r="AF2230"/>
  <c r="AF2231"/>
  <c r="AF2232"/>
  <c r="AF2233"/>
  <c r="AF2234"/>
  <c r="AF2235"/>
  <c r="AF2236"/>
  <c r="AF2237"/>
  <c r="AF2238"/>
  <c r="AF2239"/>
  <c r="AF2240"/>
  <c r="AF2241"/>
  <c r="AF2242"/>
  <c r="AF2243"/>
  <c r="AF2244"/>
  <c r="AF2245"/>
  <c r="AF2246"/>
  <c r="AF2247"/>
  <c r="AF2248"/>
  <c r="AF2249"/>
  <c r="AF2250"/>
  <c r="AF2251"/>
  <c r="AF2252"/>
  <c r="AF2253"/>
  <c r="AF2254"/>
  <c r="AF2255"/>
  <c r="AF2256"/>
  <c r="AF2257"/>
  <c r="AF2258"/>
  <c r="AF2259"/>
  <c r="AF2260"/>
  <c r="AF2261"/>
  <c r="AF2262"/>
  <c r="AF2263"/>
  <c r="AF2264"/>
  <c r="AF2265"/>
  <c r="AF2266"/>
  <c r="AF2267"/>
  <c r="AF2268"/>
  <c r="AF2269"/>
  <c r="AF2270"/>
  <c r="AF2271"/>
  <c r="AF2272"/>
  <c r="AF2273"/>
  <c r="AF2274"/>
  <c r="AF2275"/>
  <c r="AF2276"/>
  <c r="AF2277"/>
  <c r="AF2278"/>
  <c r="AF2279"/>
  <c r="AF2280"/>
  <c r="AF2281"/>
  <c r="AF2282"/>
  <c r="AF2283"/>
  <c r="AF2284"/>
  <c r="AF2285"/>
  <c r="AF2286"/>
  <c r="AF2287"/>
  <c r="AF2288"/>
  <c r="AF2289"/>
  <c r="AF2290"/>
  <c r="AF2291"/>
  <c r="AF2292"/>
  <c r="AF2293"/>
  <c r="AF2294"/>
  <c r="AF2295"/>
  <c r="AF2296"/>
  <c r="AF2297"/>
  <c r="AF2298"/>
  <c r="AF2299"/>
  <c r="AF2300"/>
  <c r="AF2301"/>
  <c r="AF2302"/>
  <c r="AF2303"/>
  <c r="AF2304"/>
  <c r="AF2305"/>
  <c r="AF2306"/>
  <c r="AF2307"/>
  <c r="AF2308"/>
  <c r="AF2309"/>
  <c r="AF2310"/>
  <c r="AF2311"/>
  <c r="AF2312"/>
  <c r="AF2313"/>
  <c r="AF2314"/>
  <c r="AF2315"/>
  <c r="AF2316"/>
  <c r="AF2317"/>
  <c r="AF2318"/>
  <c r="AF2319"/>
  <c r="AF2320"/>
  <c r="AF2321"/>
  <c r="AF2322"/>
  <c r="AF2323"/>
  <c r="AF2324"/>
  <c r="AF2325"/>
  <c r="AF2326"/>
  <c r="AF2327"/>
  <c r="AF2328"/>
  <c r="AF2329"/>
  <c r="AF2330"/>
  <c r="AF2331"/>
  <c r="AF2332"/>
  <c r="AF2333"/>
  <c r="AF2334"/>
  <c r="AF2335"/>
  <c r="AF2336"/>
  <c r="AF2337"/>
  <c r="AF2338"/>
  <c r="AF2339"/>
  <c r="AF2340"/>
  <c r="AF2341"/>
  <c r="AF2342"/>
  <c r="AF2343"/>
  <c r="AF2344"/>
  <c r="AF2345"/>
  <c r="AF2346"/>
  <c r="AF2347"/>
  <c r="AF2348"/>
  <c r="AF2349"/>
  <c r="AF2350"/>
  <c r="AF2351"/>
  <c r="AF2352"/>
  <c r="AF2353"/>
  <c r="AF2354"/>
  <c r="AF2355"/>
  <c r="AF2356"/>
  <c r="AF2357"/>
  <c r="AF2358"/>
  <c r="AF2359"/>
  <c r="AF2360"/>
  <c r="AF2361"/>
  <c r="AF2362"/>
  <c r="AF2363"/>
  <c r="AF2364"/>
  <c r="AF2365"/>
  <c r="AF2366"/>
  <c r="AF2367"/>
  <c r="AF2368"/>
  <c r="AF2369"/>
  <c r="AF2370"/>
  <c r="AF2371"/>
  <c r="AF2372"/>
  <c r="AF2373"/>
  <c r="AF2374"/>
  <c r="AF2375"/>
  <c r="AF2376"/>
  <c r="AF2377"/>
  <c r="AF2378"/>
  <c r="AF2379"/>
  <c r="AF2380"/>
  <c r="AF2381"/>
  <c r="AF2382"/>
  <c r="AF2383"/>
  <c r="AF2384"/>
  <c r="AF2385"/>
  <c r="AF2386"/>
  <c r="AF2387"/>
  <c r="AF2388"/>
  <c r="AF2389"/>
  <c r="AF2390"/>
  <c r="AF2391"/>
  <c r="AF2392"/>
  <c r="AF2393"/>
  <c r="AF2394"/>
  <c r="AF2395"/>
  <c r="AF2396"/>
  <c r="AF2397"/>
  <c r="AF2398"/>
  <c r="AF2399"/>
  <c r="AF2400"/>
  <c r="AF2401"/>
  <c r="AF2402"/>
  <c r="AF2403"/>
  <c r="AF2404"/>
  <c r="AF2405"/>
  <c r="AF2406"/>
  <c r="AF2407"/>
  <c r="AF2408"/>
  <c r="AF2409"/>
  <c r="AF2410"/>
  <c r="AF2411"/>
  <c r="AF2412"/>
  <c r="AF2413"/>
  <c r="AF2414"/>
  <c r="AF2415"/>
  <c r="AF2416"/>
  <c r="AF2417"/>
  <c r="AF2418"/>
  <c r="AF2419"/>
  <c r="AF2420"/>
  <c r="AF2421"/>
  <c r="AF2422"/>
  <c r="AF2423"/>
  <c r="AF2424"/>
  <c r="AF2425"/>
  <c r="AF2426"/>
  <c r="AF2427"/>
  <c r="AF2428"/>
  <c r="AF2429"/>
  <c r="AF2430"/>
  <c r="AF2431"/>
  <c r="AF2432"/>
  <c r="AF2433"/>
  <c r="AF2434"/>
  <c r="AF2435"/>
  <c r="AF2436"/>
  <c r="AF2437"/>
  <c r="AF2438"/>
  <c r="AF2439"/>
  <c r="AF2440"/>
  <c r="AF2441"/>
  <c r="AF2442"/>
  <c r="AF2443"/>
  <c r="AF2444"/>
  <c r="AF2445"/>
  <c r="AF2446"/>
  <c r="AF2447"/>
  <c r="AF2448"/>
  <c r="AF2449"/>
  <c r="AF2450"/>
  <c r="AF2451"/>
  <c r="AF2452"/>
  <c r="AF2453"/>
  <c r="AF2454"/>
  <c r="AF2455"/>
  <c r="AF2456"/>
  <c r="AF2457"/>
  <c r="AF2458"/>
  <c r="AF2459"/>
  <c r="AF2460"/>
  <c r="AF2461"/>
  <c r="AF2462"/>
  <c r="AF2463"/>
  <c r="AF2464"/>
  <c r="AF2465"/>
  <c r="AF2466"/>
  <c r="AF2467"/>
  <c r="AF2468"/>
  <c r="AF2469"/>
  <c r="AF2470"/>
  <c r="AF2471"/>
  <c r="AF2472"/>
  <c r="AF2473"/>
  <c r="AF2474"/>
  <c r="AF2475"/>
  <c r="AF2476"/>
  <c r="AF2477"/>
  <c r="AF2478"/>
  <c r="AF2479"/>
  <c r="AF2480"/>
  <c r="AF2481"/>
  <c r="AF2482"/>
  <c r="AF2483"/>
  <c r="AF2484"/>
  <c r="AF2485"/>
  <c r="AF2486"/>
  <c r="AF2487"/>
  <c r="AF2488"/>
  <c r="AF2489"/>
  <c r="AF2490"/>
  <c r="AF2491"/>
  <c r="AF2492"/>
  <c r="AF2493"/>
  <c r="AF2494"/>
  <c r="AF2495"/>
  <c r="AF2496"/>
  <c r="AF2497"/>
  <c r="AF2498"/>
  <c r="AF2499"/>
  <c r="AF2500"/>
  <c r="AF2501"/>
  <c r="AF2502"/>
  <c r="AF2503"/>
  <c r="AF2504"/>
  <c r="AF2505"/>
  <c r="AF2506"/>
  <c r="AF2507"/>
  <c r="AF2508"/>
  <c r="AF2509"/>
  <c r="AF2510"/>
  <c r="AF2511"/>
  <c r="AF2512"/>
  <c r="AF2513"/>
  <c r="AF2514"/>
  <c r="AF2515"/>
  <c r="AF2516"/>
  <c r="AF2517"/>
  <c r="AF2518"/>
  <c r="AF2519"/>
  <c r="AF2520"/>
  <c r="AF2521"/>
  <c r="AF2522"/>
  <c r="AF2523"/>
  <c r="AF2524"/>
  <c r="AF2525"/>
  <c r="AF2526"/>
  <c r="AF2527"/>
  <c r="AF2528"/>
  <c r="AF2529"/>
  <c r="AF2530"/>
  <c r="AF2531"/>
  <c r="AF2532"/>
  <c r="AF2533"/>
  <c r="AF2534"/>
  <c r="AF2535"/>
  <c r="AF2536"/>
  <c r="AF2537"/>
  <c r="AF2538"/>
  <c r="AF2539"/>
  <c r="AF2540"/>
  <c r="AF2541"/>
  <c r="AF2542"/>
  <c r="AF2543"/>
  <c r="AF2544"/>
  <c r="AF2545"/>
  <c r="AF2546"/>
  <c r="AF2547"/>
  <c r="AF2548"/>
  <c r="AF2549"/>
  <c r="AF2550"/>
  <c r="AF2551"/>
  <c r="AF2552"/>
  <c r="AF2553"/>
  <c r="AF2554"/>
  <c r="AF2555"/>
  <c r="AF2556"/>
  <c r="AF2557"/>
  <c r="AF2558"/>
  <c r="AF2559"/>
  <c r="AF2560"/>
  <c r="AF2561"/>
  <c r="AF2562"/>
  <c r="AF2563"/>
  <c r="AF2564"/>
  <c r="AF2565"/>
  <c r="AF2566"/>
  <c r="AF2567"/>
  <c r="AF2568"/>
  <c r="AF2569"/>
  <c r="AF2570"/>
  <c r="AF2571"/>
  <c r="AF2572"/>
  <c r="AF2573"/>
  <c r="AF2574"/>
  <c r="AF2575"/>
  <c r="AF2576"/>
  <c r="AF2577"/>
  <c r="AF2578"/>
  <c r="AF2579"/>
  <c r="AF2580"/>
  <c r="AF2581"/>
  <c r="AF2582"/>
  <c r="AF2583"/>
  <c r="AF2584"/>
  <c r="AF2585"/>
  <c r="AF2586"/>
  <c r="AF2587"/>
  <c r="AF2588"/>
  <c r="AF2589"/>
  <c r="AF2590"/>
  <c r="AF2591"/>
  <c r="AF2592"/>
  <c r="AF2593"/>
  <c r="AF2594"/>
  <c r="AF2595"/>
  <c r="AF2596"/>
  <c r="AF2597"/>
  <c r="AF2598"/>
  <c r="AF2599"/>
  <c r="AF2600"/>
  <c r="AF2601"/>
  <c r="AF2602"/>
  <c r="AF2603"/>
  <c r="AF2604"/>
  <c r="AF2605"/>
  <c r="AF2606"/>
  <c r="AF2607"/>
  <c r="AF2608"/>
  <c r="AF2609"/>
  <c r="AF2610"/>
  <c r="AF2611"/>
  <c r="AF2612"/>
  <c r="AF2613"/>
  <c r="AF2614"/>
  <c r="AF2615"/>
  <c r="AF2616"/>
  <c r="AF2617"/>
  <c r="AF2618"/>
  <c r="AF2619"/>
  <c r="AF2620"/>
  <c r="AF2621"/>
  <c r="AF2622"/>
  <c r="AF2623"/>
  <c r="AF2624"/>
  <c r="AF2625"/>
  <c r="AF2626"/>
  <c r="AF2627"/>
  <c r="AF2628"/>
  <c r="AF2629"/>
  <c r="AF2630"/>
  <c r="AF2631"/>
  <c r="AF2632"/>
  <c r="AF2633"/>
  <c r="AF2634"/>
  <c r="AF2635"/>
  <c r="AF2636"/>
  <c r="AF2637"/>
  <c r="AF2638"/>
  <c r="AF2639"/>
  <c r="AF2640"/>
  <c r="AF2641"/>
  <c r="AF2642"/>
  <c r="AF2643"/>
  <c r="AF2644"/>
  <c r="AF2645"/>
  <c r="AF2646"/>
  <c r="AF2647"/>
  <c r="AF2648"/>
  <c r="AF2649"/>
  <c r="AF2650"/>
  <c r="AF2651"/>
  <c r="AF2652"/>
  <c r="AF2653"/>
  <c r="AF2654"/>
  <c r="AF2655"/>
  <c r="AF2656"/>
  <c r="AF2657"/>
  <c r="AF2658"/>
  <c r="AF2659"/>
  <c r="AF2660"/>
  <c r="AF2661"/>
  <c r="AF2662"/>
  <c r="AF2663"/>
  <c r="AF2664"/>
  <c r="AF2665"/>
  <c r="AF2666"/>
  <c r="AF2667"/>
  <c r="AF2668"/>
  <c r="AF2669"/>
  <c r="AF2670"/>
  <c r="AF2671"/>
  <c r="AF2672"/>
  <c r="AF2673"/>
  <c r="AF2674"/>
  <c r="AF2675"/>
  <c r="AF2676"/>
  <c r="AF2677"/>
  <c r="AF2678"/>
  <c r="AF2679"/>
  <c r="AF2680"/>
  <c r="AF2681"/>
  <c r="AF2682"/>
  <c r="AF2683"/>
  <c r="AF2684"/>
  <c r="AF2685"/>
  <c r="AF2686"/>
  <c r="AF2687"/>
  <c r="AF2688"/>
  <c r="AF2689"/>
  <c r="AF2690"/>
  <c r="AF2691"/>
  <c r="AF2692"/>
  <c r="AF2693"/>
  <c r="AF2694"/>
  <c r="AF2695"/>
  <c r="AF2696"/>
  <c r="AF2697"/>
  <c r="AF2698"/>
  <c r="AF2699"/>
  <c r="AF2700"/>
  <c r="AF2701"/>
  <c r="AF2702"/>
  <c r="AF2703"/>
  <c r="AF2704"/>
  <c r="AF2705"/>
  <c r="AF2706"/>
  <c r="AF2707"/>
  <c r="AF2708"/>
  <c r="AF2709"/>
  <c r="AF2710"/>
  <c r="AF2711"/>
  <c r="AF2712"/>
  <c r="AF2713"/>
  <c r="AF2714"/>
  <c r="AF2715"/>
  <c r="AF2716"/>
  <c r="AF2717"/>
  <c r="AF2718"/>
  <c r="AF2719"/>
  <c r="AF2720"/>
  <c r="AF2721"/>
  <c r="AF2722"/>
  <c r="AF2723"/>
  <c r="AF2724"/>
  <c r="AF2725"/>
  <c r="AF2726"/>
  <c r="AF2727"/>
  <c r="AF2728"/>
  <c r="AF2729"/>
  <c r="AF2730"/>
  <c r="AF2731"/>
  <c r="AF2732"/>
  <c r="AF2733"/>
  <c r="AF2734"/>
  <c r="AF2735"/>
  <c r="AF2736"/>
  <c r="AF2737"/>
  <c r="AF2738"/>
  <c r="AF2739"/>
  <c r="AF2740"/>
  <c r="AF2741"/>
  <c r="AF2742"/>
  <c r="AF2743"/>
  <c r="AF2744"/>
  <c r="AF2745"/>
  <c r="AF2746"/>
  <c r="AF2747"/>
  <c r="AF2748"/>
  <c r="AF2749"/>
  <c r="AF2750"/>
  <c r="AF2751"/>
  <c r="AF2752"/>
  <c r="AF2753"/>
  <c r="AF2754"/>
  <c r="AF2755"/>
  <c r="AF2756"/>
  <c r="AF2757"/>
  <c r="AF2758"/>
  <c r="AF2759"/>
  <c r="AF2760"/>
  <c r="AF2761"/>
  <c r="AF2762"/>
  <c r="AF2763"/>
  <c r="AF2764"/>
  <c r="AF2765"/>
  <c r="AF2766"/>
  <c r="AF2767"/>
  <c r="AF2768"/>
  <c r="AF2769"/>
  <c r="AF2770"/>
  <c r="AF2771"/>
  <c r="AF2772"/>
  <c r="AF2773"/>
  <c r="AF2774"/>
  <c r="AF2775"/>
  <c r="AF2776"/>
  <c r="AF2777"/>
  <c r="AF2778"/>
  <c r="AF2779"/>
  <c r="AF2780"/>
  <c r="AF2781"/>
  <c r="AF2782"/>
  <c r="AF2783"/>
  <c r="AF2784"/>
  <c r="AF2785"/>
  <c r="AF2786"/>
  <c r="AF2787"/>
  <c r="AF2788"/>
  <c r="AF2789"/>
  <c r="AF2790"/>
  <c r="AF2791"/>
  <c r="AF2792"/>
  <c r="AF2793"/>
  <c r="AF2794"/>
  <c r="AF2795"/>
  <c r="AF2796"/>
  <c r="AF2797"/>
  <c r="AF2798"/>
  <c r="AF2799"/>
  <c r="AF2800"/>
  <c r="AF2801"/>
  <c r="AF2802"/>
  <c r="AF2803"/>
  <c r="AF2804"/>
  <c r="AF2805"/>
  <c r="AF2806"/>
  <c r="AF2807"/>
  <c r="AF2808"/>
  <c r="AF2809"/>
  <c r="AF2810"/>
  <c r="AF2811"/>
  <c r="AF2812"/>
  <c r="AF2813"/>
  <c r="AF2814"/>
  <c r="AF2815"/>
  <c r="AF2816"/>
  <c r="AF2817"/>
  <c r="AF2818"/>
  <c r="AF2819"/>
  <c r="AF2820"/>
  <c r="AF2821"/>
  <c r="AF2822"/>
  <c r="AF2823"/>
  <c r="AF2824"/>
  <c r="AF2825"/>
  <c r="AF2826"/>
  <c r="AF2827"/>
  <c r="AF2828"/>
  <c r="AF2829"/>
  <c r="AF2830"/>
  <c r="AF2831"/>
  <c r="AF2832"/>
  <c r="AF2833"/>
  <c r="AF2834"/>
  <c r="AF2835"/>
  <c r="AF2836"/>
  <c r="AF2837"/>
  <c r="AF2838"/>
  <c r="AF2839"/>
  <c r="AF2840"/>
  <c r="AF2841"/>
  <c r="AF2842"/>
  <c r="AF2843"/>
  <c r="AF2844"/>
  <c r="AF2845"/>
  <c r="AF2846"/>
  <c r="AF2847"/>
  <c r="AF2848"/>
  <c r="AF2849"/>
  <c r="AF2850"/>
  <c r="AF2851"/>
  <c r="AF2852"/>
  <c r="AF2853"/>
  <c r="AF2854"/>
  <c r="AF2855"/>
  <c r="AF2856"/>
  <c r="AF2857"/>
  <c r="AF2858"/>
  <c r="AF2859"/>
  <c r="AF2860"/>
  <c r="AF2861"/>
  <c r="AF2862"/>
  <c r="AF2863"/>
  <c r="AF2864"/>
  <c r="AF2865"/>
  <c r="AF2866"/>
  <c r="AF2867"/>
  <c r="AF2868"/>
  <c r="AF2869"/>
  <c r="AF2870"/>
  <c r="AF2871"/>
  <c r="AF2872"/>
  <c r="AF2873"/>
  <c r="AF2874"/>
  <c r="AF2875"/>
  <c r="AF2876"/>
  <c r="AF2877"/>
  <c r="AF2878"/>
  <c r="AF2879"/>
  <c r="AF2880"/>
  <c r="AF2881"/>
  <c r="AF2882"/>
  <c r="AF2883"/>
  <c r="AF2884"/>
  <c r="AF2885"/>
  <c r="AF2886"/>
  <c r="AF2887"/>
  <c r="AF2888"/>
  <c r="AF2889"/>
  <c r="AF2890"/>
  <c r="AF2891"/>
  <c r="AF2892"/>
  <c r="AF2893"/>
  <c r="AF2894"/>
  <c r="AF2895"/>
  <c r="AF2896"/>
  <c r="AF2897"/>
  <c r="AF2898"/>
  <c r="AF2899"/>
  <c r="AF2900"/>
  <c r="AF2901"/>
  <c r="AF2902"/>
  <c r="AF2903"/>
  <c r="AF2904"/>
  <c r="AF2905"/>
  <c r="AF2906"/>
  <c r="AF2907"/>
  <c r="AF2908"/>
  <c r="AF2909"/>
  <c r="AF2910"/>
  <c r="AF2911"/>
  <c r="AF2912"/>
  <c r="AF2913"/>
  <c r="AF2914"/>
  <c r="AF2915"/>
  <c r="AF2916"/>
  <c r="AF2917"/>
  <c r="AF2918"/>
  <c r="AF2919"/>
  <c r="AF2920"/>
  <c r="AF2921"/>
  <c r="AF2922"/>
  <c r="AF2923"/>
  <c r="AF2924"/>
  <c r="AF2925"/>
  <c r="AF2926"/>
  <c r="AF2927"/>
  <c r="AF2928"/>
  <c r="AF2929"/>
  <c r="AF2930"/>
  <c r="AF2931"/>
  <c r="AF2932"/>
  <c r="AF2933"/>
  <c r="AF2934"/>
  <c r="AF2935"/>
  <c r="AF2936"/>
  <c r="AF2937"/>
  <c r="AF2938"/>
  <c r="AF2939"/>
  <c r="AF2940"/>
  <c r="AF2941"/>
  <c r="AF2942"/>
  <c r="AF2943"/>
  <c r="AF2944"/>
  <c r="AF2945"/>
  <c r="AF2946"/>
  <c r="AF2947"/>
  <c r="AF2948"/>
  <c r="AF2949"/>
  <c r="AF2950"/>
  <c r="AF2951"/>
  <c r="AF2952"/>
  <c r="AF2953"/>
  <c r="AF2954"/>
  <c r="AF2955"/>
  <c r="AF2956"/>
  <c r="AF2957"/>
  <c r="AF2958"/>
  <c r="AF2959"/>
  <c r="AF2960"/>
  <c r="AF2961"/>
  <c r="AF2962"/>
  <c r="AF2963"/>
  <c r="AF2964"/>
  <c r="AF2965"/>
  <c r="AF2966"/>
  <c r="AF2967"/>
  <c r="AF2968"/>
  <c r="AF2969"/>
  <c r="AF2970"/>
  <c r="AF2971"/>
  <c r="AF2972"/>
  <c r="AF2973"/>
  <c r="AF2974"/>
  <c r="AF2975"/>
  <c r="AF2976"/>
  <c r="AF2977"/>
  <c r="AF2978"/>
  <c r="AF2979"/>
  <c r="AF2980"/>
  <c r="AF2981"/>
  <c r="AF2982"/>
  <c r="AF2983"/>
  <c r="AF2984"/>
  <c r="AF2985"/>
  <c r="AF2986"/>
  <c r="AF2987"/>
  <c r="AF2988"/>
  <c r="AF2989"/>
  <c r="AF2990"/>
  <c r="AF2991"/>
  <c r="AF2992"/>
  <c r="AF2993"/>
  <c r="AF2994"/>
  <c r="AF2995"/>
  <c r="AF2996"/>
  <c r="AF2997"/>
  <c r="AF2998"/>
  <c r="AF2999"/>
  <c r="AF3000"/>
  <c r="AF3001"/>
  <c r="AF3002"/>
  <c r="AF3003"/>
  <c r="AF3004"/>
  <c r="AF3005"/>
  <c r="AF3006"/>
  <c r="AF3007"/>
  <c r="AF3008"/>
  <c r="AF3009"/>
  <c r="AF3010"/>
  <c r="AF3011"/>
  <c r="AF3012"/>
  <c r="AF3013"/>
  <c r="AF3014"/>
  <c r="AF3015"/>
  <c r="AF3016"/>
  <c r="AF3017"/>
  <c r="AF3018"/>
  <c r="AF3019"/>
  <c r="AF3020"/>
  <c r="AF3021"/>
  <c r="AF3022"/>
  <c r="AF3023"/>
  <c r="AF3024"/>
  <c r="AF3025"/>
  <c r="AF3026"/>
  <c r="AF3027"/>
  <c r="AF3028"/>
  <c r="AF3029"/>
  <c r="AF3030"/>
  <c r="AF3031"/>
  <c r="AF3032"/>
  <c r="AF3033"/>
  <c r="AF3034"/>
  <c r="AF3035"/>
  <c r="AF3036"/>
  <c r="AF3037"/>
  <c r="AF3038"/>
  <c r="AF3039"/>
  <c r="AF3040"/>
  <c r="AF3041"/>
  <c r="AF3042"/>
  <c r="AF3043"/>
  <c r="AF3044"/>
  <c r="AF3045"/>
  <c r="AF3046"/>
  <c r="AF3047"/>
  <c r="AF3048"/>
  <c r="AF3049"/>
  <c r="AF3050"/>
  <c r="AF3051"/>
  <c r="AF3052"/>
  <c r="AF3053"/>
  <c r="AF3054"/>
  <c r="AF3055"/>
  <c r="AF3056"/>
  <c r="AF3057"/>
  <c r="AF3058"/>
  <c r="AF3059"/>
  <c r="AF3060"/>
  <c r="AF3061"/>
  <c r="AF3062"/>
  <c r="AF3063"/>
  <c r="AF3064"/>
  <c r="AF3065"/>
  <c r="AF3066"/>
  <c r="AF3067"/>
  <c r="AF3068"/>
  <c r="AF3069"/>
  <c r="AF3070"/>
  <c r="AF3071"/>
  <c r="AF3072"/>
  <c r="AF3073"/>
  <c r="AF3074"/>
  <c r="AF3075"/>
  <c r="AF3076"/>
  <c r="AF3077"/>
  <c r="AF3078"/>
  <c r="AF3079"/>
  <c r="AF3080"/>
  <c r="AF3081"/>
  <c r="AF3082"/>
  <c r="AF3083"/>
  <c r="AF3084"/>
  <c r="AF3085"/>
  <c r="AF3086"/>
  <c r="AF3087"/>
  <c r="AF3088"/>
  <c r="AF3089"/>
  <c r="AF3090"/>
  <c r="AF3091"/>
  <c r="AF3092"/>
  <c r="AF3093"/>
  <c r="AF3094"/>
  <c r="AF3095"/>
  <c r="AF3096"/>
  <c r="AF3097"/>
  <c r="AF3098"/>
  <c r="AF3099"/>
  <c r="AF3100"/>
  <c r="AF3101"/>
  <c r="AF3102"/>
  <c r="AF3103"/>
  <c r="AF3104"/>
  <c r="AF3105"/>
  <c r="AF3106"/>
  <c r="AF3107"/>
  <c r="AF3108"/>
  <c r="AF3109"/>
  <c r="AF3110"/>
  <c r="AF3111"/>
  <c r="AF3112"/>
  <c r="AF3113"/>
  <c r="AF3114"/>
  <c r="AF3115"/>
  <c r="AF3116"/>
  <c r="AF3117"/>
  <c r="AF3118"/>
  <c r="AF3119"/>
  <c r="AF3120"/>
  <c r="AF3121"/>
  <c r="AF3122"/>
  <c r="AF3123"/>
  <c r="AF3124"/>
  <c r="AF3125"/>
  <c r="AF3126"/>
  <c r="AF3127"/>
  <c r="AF3128"/>
  <c r="AF3129"/>
  <c r="AF3130"/>
  <c r="AF3131"/>
  <c r="AF3132"/>
  <c r="AF3133"/>
  <c r="AF3134"/>
  <c r="AF3135"/>
  <c r="AF3136"/>
  <c r="AF3137"/>
  <c r="AF3138"/>
  <c r="AF3139"/>
  <c r="AF3140"/>
  <c r="AF3141"/>
  <c r="AF3142"/>
  <c r="AF3143"/>
  <c r="AF3144"/>
  <c r="AF3145"/>
  <c r="AF3146"/>
  <c r="AF3147"/>
  <c r="AF3148"/>
  <c r="AF3149"/>
  <c r="AF3150"/>
  <c r="AF3151"/>
  <c r="AF3152"/>
  <c r="AF3153"/>
  <c r="AF3154"/>
  <c r="AF3155"/>
  <c r="AF3156"/>
  <c r="AF3157"/>
  <c r="AF3158"/>
  <c r="AF3159"/>
  <c r="AF3160"/>
  <c r="AF3161"/>
  <c r="AF3162"/>
  <c r="AF3163"/>
  <c r="AF3164"/>
  <c r="AF3165"/>
  <c r="AF3166"/>
  <c r="AF3167"/>
  <c r="AF3168"/>
  <c r="AF3169"/>
  <c r="AF3170"/>
  <c r="AF3171"/>
  <c r="AF3172"/>
  <c r="AF3173"/>
  <c r="AF3174"/>
  <c r="AF3175"/>
  <c r="AF3176"/>
  <c r="AF3177"/>
  <c r="AF3178"/>
  <c r="AF3179"/>
  <c r="AF3180"/>
  <c r="AF3181"/>
  <c r="AF3182"/>
  <c r="AF3183"/>
  <c r="AF3184"/>
  <c r="AF3185"/>
  <c r="AF3186"/>
  <c r="AF3187"/>
  <c r="AF3188"/>
  <c r="AF3189"/>
  <c r="AF3190"/>
  <c r="AF3191"/>
  <c r="AF3192"/>
  <c r="AF3193"/>
  <c r="AF3194"/>
  <c r="AF3195"/>
  <c r="AF3196"/>
  <c r="AF3197"/>
  <c r="AF3198"/>
  <c r="AF3199"/>
  <c r="AF3200"/>
  <c r="AF3201"/>
  <c r="AF3202"/>
  <c r="AF3203"/>
  <c r="AF3204"/>
  <c r="AF3205"/>
  <c r="AF3206"/>
  <c r="AF3207"/>
  <c r="AF3208"/>
  <c r="AF3209"/>
  <c r="AF3210"/>
  <c r="AF3211"/>
  <c r="AF3212"/>
  <c r="AF3213"/>
  <c r="AF3214"/>
  <c r="AF3215"/>
  <c r="AF3216"/>
  <c r="AF3217"/>
  <c r="AF3218"/>
  <c r="AF3219"/>
  <c r="AF3220"/>
  <c r="AF3221"/>
  <c r="AF3222"/>
  <c r="AF3223"/>
  <c r="AF3224"/>
  <c r="AF3225"/>
  <c r="AF3226"/>
  <c r="AF3227"/>
  <c r="AF3228"/>
  <c r="AF3229"/>
  <c r="AF3230"/>
  <c r="AF3231"/>
  <c r="AF3232"/>
  <c r="AF3233"/>
  <c r="AF3234"/>
  <c r="AF3235"/>
  <c r="AF3236"/>
  <c r="AF3237"/>
  <c r="AF3238"/>
  <c r="AF3239"/>
  <c r="AF3240"/>
  <c r="AF3241"/>
  <c r="AF3242"/>
  <c r="AF3243"/>
  <c r="AF3244"/>
  <c r="AF3245"/>
  <c r="AF3246"/>
  <c r="AF3247"/>
  <c r="AF3248"/>
  <c r="AF3249"/>
  <c r="AF3250"/>
  <c r="AF3251"/>
  <c r="AF3252"/>
  <c r="AF3253"/>
  <c r="AF3254"/>
  <c r="AF3255"/>
  <c r="AF3256"/>
  <c r="AF3257"/>
  <c r="AF3258"/>
  <c r="AF3259"/>
  <c r="AF3260"/>
  <c r="AF3261"/>
  <c r="AF3262"/>
  <c r="AF3263"/>
  <c r="AF3264"/>
  <c r="AF3265"/>
  <c r="AF3266"/>
  <c r="AF3267"/>
  <c r="AF3268"/>
  <c r="AF3269"/>
  <c r="AF3270"/>
  <c r="AF3271"/>
  <c r="AF3272"/>
  <c r="AF3273"/>
  <c r="AF3274"/>
  <c r="AF3275"/>
  <c r="AF3276"/>
  <c r="AF3277"/>
  <c r="AF3278"/>
  <c r="AF3279"/>
  <c r="AF3280"/>
  <c r="AF3281"/>
  <c r="AF3282"/>
  <c r="AF3283"/>
  <c r="AF3284"/>
  <c r="AF3285"/>
  <c r="AF3286"/>
  <c r="AF3287"/>
  <c r="AF3288"/>
  <c r="AF3289"/>
  <c r="AF3290"/>
  <c r="AF3291"/>
  <c r="AF3292"/>
  <c r="AF3293"/>
  <c r="AF3294"/>
  <c r="AF3295"/>
  <c r="AF3296"/>
  <c r="AF3297"/>
  <c r="AF3298"/>
  <c r="AF3299"/>
  <c r="AF3300"/>
  <c r="AF3301"/>
  <c r="AF3302"/>
  <c r="AF3303"/>
  <c r="AF3304"/>
  <c r="AF3305"/>
  <c r="AF3306"/>
  <c r="AF3307"/>
  <c r="AF3308"/>
  <c r="AF3309"/>
  <c r="AF3310"/>
  <c r="AF3311"/>
  <c r="AF3312"/>
  <c r="AF3313"/>
  <c r="AF3314"/>
  <c r="AF3315"/>
  <c r="AF3316"/>
  <c r="AF3317"/>
  <c r="AF3318"/>
  <c r="AF3"/>
  <c r="H63" i="31" l="1"/>
  <c r="H64"/>
  <c r="H65"/>
  <c r="H66"/>
  <c r="H67"/>
  <c r="H68"/>
  <c r="H69"/>
  <c r="H70"/>
  <c r="H71"/>
  <c r="H72"/>
  <c r="H73"/>
  <c r="H74"/>
  <c r="H75"/>
  <c r="H76"/>
  <c r="H62"/>
  <c r="H60"/>
  <c r="H61"/>
  <c r="H59"/>
  <c r="H375"/>
  <c r="H378"/>
  <c r="H380"/>
  <c r="H381"/>
  <c r="H385"/>
  <c r="H388"/>
  <c r="H326"/>
  <c r="I326" s="1"/>
  <c r="H327"/>
  <c r="I327" s="1"/>
  <c r="H328"/>
  <c r="I328" s="1"/>
  <c r="H329"/>
  <c r="I329" s="1"/>
  <c r="H330"/>
  <c r="I330" s="1"/>
  <c r="H331"/>
  <c r="I331" s="1"/>
  <c r="H332"/>
  <c r="I332" s="1"/>
  <c r="H333"/>
  <c r="I333" s="1"/>
  <c r="H334"/>
  <c r="I334" s="1"/>
  <c r="H335"/>
  <c r="I335" s="1"/>
  <c r="H336"/>
  <c r="I336" s="1"/>
  <c r="I337"/>
  <c r="H338"/>
  <c r="I338" s="1"/>
  <c r="H339"/>
  <c r="I339" s="1"/>
  <c r="H340"/>
  <c r="I340" s="1"/>
  <c r="H341"/>
  <c r="I341" s="1"/>
  <c r="H342"/>
  <c r="I342" s="1"/>
  <c r="H325"/>
  <c r="F339"/>
  <c r="F340"/>
  <c r="F341"/>
  <c r="F342"/>
  <c r="AS4" i="25" l="1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AS1632"/>
  <c r="AS1633"/>
  <c r="AS1634"/>
  <c r="AS1635"/>
  <c r="AS1636"/>
  <c r="AS1637"/>
  <c r="AS1638"/>
  <c r="AS1639"/>
  <c r="AS1640"/>
  <c r="AS1641"/>
  <c r="AS1642"/>
  <c r="AS1643"/>
  <c r="AS1644"/>
  <c r="AS1645"/>
  <c r="AS1646"/>
  <c r="AS1647"/>
  <c r="AS1648"/>
  <c r="AS1649"/>
  <c r="AS1650"/>
  <c r="AS1651"/>
  <c r="AS1652"/>
  <c r="AS1653"/>
  <c r="AS1654"/>
  <c r="AS1655"/>
  <c r="AS1656"/>
  <c r="AS1657"/>
  <c r="AS1658"/>
  <c r="AS1659"/>
  <c r="AS1660"/>
  <c r="AS1661"/>
  <c r="AS1662"/>
  <c r="AS1663"/>
  <c r="AS1664"/>
  <c r="AS1665"/>
  <c r="AS1666"/>
  <c r="AS1667"/>
  <c r="AS1668"/>
  <c r="AS1669"/>
  <c r="AS1670"/>
  <c r="AS1671"/>
  <c r="AS1672"/>
  <c r="AS1673"/>
  <c r="AS1674"/>
  <c r="AS1675"/>
  <c r="AS1676"/>
  <c r="AS1677"/>
  <c r="AS1678"/>
  <c r="AS1679"/>
  <c r="AS1680"/>
  <c r="AS1681"/>
  <c r="AS1682"/>
  <c r="AS1683"/>
  <c r="AS1684"/>
  <c r="AS1685"/>
  <c r="AS1686"/>
  <c r="AS1687"/>
  <c r="AS1688"/>
  <c r="AS1689"/>
  <c r="AS1690"/>
  <c r="AS1691"/>
  <c r="AS1692"/>
  <c r="AS1693"/>
  <c r="AS1694"/>
  <c r="AS1695"/>
  <c r="AS1696"/>
  <c r="AS1697"/>
  <c r="AS1698"/>
  <c r="AS1699"/>
  <c r="AS1700"/>
  <c r="AS1701"/>
  <c r="AS1702"/>
  <c r="AS1703"/>
  <c r="AS1704"/>
  <c r="AS1705"/>
  <c r="AS1706"/>
  <c r="AS1707"/>
  <c r="AS1708"/>
  <c r="AS1709"/>
  <c r="AS1710"/>
  <c r="AS1711"/>
  <c r="AS1712"/>
  <c r="AS1713"/>
  <c r="AS1714"/>
  <c r="AS1715"/>
  <c r="AS1716"/>
  <c r="AS1717"/>
  <c r="AS1718"/>
  <c r="AS1719"/>
  <c r="AS1720"/>
  <c r="AS1721"/>
  <c r="AS1722"/>
  <c r="AS1723"/>
  <c r="AS1724"/>
  <c r="AS1725"/>
  <c r="AS1726"/>
  <c r="AS1727"/>
  <c r="AS1728"/>
  <c r="AS1729"/>
  <c r="AS1730"/>
  <c r="AS1731"/>
  <c r="AS1732"/>
  <c r="AS1733"/>
  <c r="AS1734"/>
  <c r="AS1735"/>
  <c r="AS1736"/>
  <c r="AS1737"/>
  <c r="AS1738"/>
  <c r="AS1739"/>
  <c r="AS1740"/>
  <c r="AS1741"/>
  <c r="AS1742"/>
  <c r="AS1743"/>
  <c r="AS1744"/>
  <c r="AS1745"/>
  <c r="AS1746"/>
  <c r="AS1747"/>
  <c r="AS1748"/>
  <c r="AS1749"/>
  <c r="AS1750"/>
  <c r="AS1751"/>
  <c r="AS1752"/>
  <c r="AS1753"/>
  <c r="AS1754"/>
  <c r="AS1755"/>
  <c r="AS1756"/>
  <c r="AS1757"/>
  <c r="AS1758"/>
  <c r="AS1759"/>
  <c r="AS1760"/>
  <c r="AS1761"/>
  <c r="AS1762"/>
  <c r="AS1763"/>
  <c r="AS1764"/>
  <c r="AS1765"/>
  <c r="AS1766"/>
  <c r="AS1767"/>
  <c r="AS1768"/>
  <c r="AS1769"/>
  <c r="AS1770"/>
  <c r="AS1771"/>
  <c r="AS1772"/>
  <c r="AS1773"/>
  <c r="AS1774"/>
  <c r="AS1775"/>
  <c r="AS1776"/>
  <c r="AS1777"/>
  <c r="AS1778"/>
  <c r="AS1779"/>
  <c r="AS1780"/>
  <c r="AS1781"/>
  <c r="AS1782"/>
  <c r="AS1783"/>
  <c r="AS1784"/>
  <c r="AS1785"/>
  <c r="AS1786"/>
  <c r="AS1787"/>
  <c r="AS1788"/>
  <c r="AS1789"/>
  <c r="AS1790"/>
  <c r="AS1791"/>
  <c r="AS1792"/>
  <c r="AS1793"/>
  <c r="AS1794"/>
  <c r="AS1795"/>
  <c r="AS1796"/>
  <c r="AS1797"/>
  <c r="AS1798"/>
  <c r="AS1799"/>
  <c r="AS1800"/>
  <c r="AS1801"/>
  <c r="AS1802"/>
  <c r="AS1803"/>
  <c r="AS1804"/>
  <c r="AS1805"/>
  <c r="AS1806"/>
  <c r="AS1807"/>
  <c r="AS1808"/>
  <c r="AS1809"/>
  <c r="AS1810"/>
  <c r="AS1811"/>
  <c r="AS1812"/>
  <c r="AS1813"/>
  <c r="AS1814"/>
  <c r="AS1815"/>
  <c r="AS1816"/>
  <c r="AS1817"/>
  <c r="AS1818"/>
  <c r="AS1819"/>
  <c r="AS1820"/>
  <c r="AS1821"/>
  <c r="AS1822"/>
  <c r="AS1823"/>
  <c r="AS1824"/>
  <c r="AS1825"/>
  <c r="AS1826"/>
  <c r="AS1827"/>
  <c r="AS1828"/>
  <c r="AS1829"/>
  <c r="AS1830"/>
  <c r="AS1831"/>
  <c r="AS1832"/>
  <c r="AS1833"/>
  <c r="AS1834"/>
  <c r="AS1835"/>
  <c r="AS1836"/>
  <c r="AS1837"/>
  <c r="AS1838"/>
  <c r="AS1839"/>
  <c r="AS1840"/>
  <c r="AS1841"/>
  <c r="AS1842"/>
  <c r="AS1843"/>
  <c r="AS1844"/>
  <c r="AS1845"/>
  <c r="AS1846"/>
  <c r="AS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S1957"/>
  <c r="AS1958"/>
  <c r="AS1959"/>
  <c r="AS1960"/>
  <c r="AS1961"/>
  <c r="AS1962"/>
  <c r="AS1963"/>
  <c r="AS1964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S1986"/>
  <c r="AS1987"/>
  <c r="AS1988"/>
  <c r="AS1989"/>
  <c r="AS1990"/>
  <c r="AS1991"/>
  <c r="AS1992"/>
  <c r="AS1993"/>
  <c r="AS1994"/>
  <c r="AS1995"/>
  <c r="AS1996"/>
  <c r="AS1997"/>
  <c r="AS1998"/>
  <c r="AS1999"/>
  <c r="AS2000"/>
  <c r="AS2001"/>
  <c r="AS2002"/>
  <c r="AS2003"/>
  <c r="AS2004"/>
  <c r="AS2005"/>
  <c r="AS2006"/>
  <c r="AS2007"/>
  <c r="AS2008"/>
  <c r="AS2009"/>
  <c r="AS2010"/>
  <c r="AS2011"/>
  <c r="AS2012"/>
  <c r="AS2013"/>
  <c r="AS2014"/>
  <c r="AS2015"/>
  <c r="AS2016"/>
  <c r="AS2017"/>
  <c r="AS2018"/>
  <c r="AS2019"/>
  <c r="AS2020"/>
  <c r="AS2021"/>
  <c r="AS2022"/>
  <c r="AS2023"/>
  <c r="AS2024"/>
  <c r="AS2025"/>
  <c r="AS2026"/>
  <c r="AS2027"/>
  <c r="AS2028"/>
  <c r="AS2029"/>
  <c r="AS2030"/>
  <c r="AS2031"/>
  <c r="AS2032"/>
  <c r="AS2033"/>
  <c r="AS2034"/>
  <c r="AS2035"/>
  <c r="AS2036"/>
  <c r="AS2037"/>
  <c r="AS2038"/>
  <c r="AS2039"/>
  <c r="AS2040"/>
  <c r="AS2041"/>
  <c r="AS2042"/>
  <c r="AS2043"/>
  <c r="AS2044"/>
  <c r="AS2045"/>
  <c r="AS2046"/>
  <c r="AS2047"/>
  <c r="AS2048"/>
  <c r="AS2049"/>
  <c r="AS2050"/>
  <c r="AS2051"/>
  <c r="AS2052"/>
  <c r="AS2053"/>
  <c r="AS2054"/>
  <c r="AS2055"/>
  <c r="AS2056"/>
  <c r="AS2057"/>
  <c r="AS2058"/>
  <c r="AS2059"/>
  <c r="AS2060"/>
  <c r="AS2061"/>
  <c r="AS2062"/>
  <c r="AS2063"/>
  <c r="AS2064"/>
  <c r="AS2065"/>
  <c r="AS2066"/>
  <c r="AS2067"/>
  <c r="AS2068"/>
  <c r="AS2069"/>
  <c r="AS2070"/>
  <c r="AS2071"/>
  <c r="AS2072"/>
  <c r="AS2073"/>
  <c r="AS2074"/>
  <c r="AS2075"/>
  <c r="AS2076"/>
  <c r="AS2077"/>
  <c r="AS2078"/>
  <c r="AS2079"/>
  <c r="AS2080"/>
  <c r="AS2081"/>
  <c r="AS2082"/>
  <c r="AS2083"/>
  <c r="AS2084"/>
  <c r="AS2085"/>
  <c r="AS2086"/>
  <c r="AS2087"/>
  <c r="AS2088"/>
  <c r="AS2089"/>
  <c r="AS2090"/>
  <c r="AS2091"/>
  <c r="AS2092"/>
  <c r="AS2093"/>
  <c r="AS2094"/>
  <c r="AS2095"/>
  <c r="AS2096"/>
  <c r="AS2097"/>
  <c r="AS2098"/>
  <c r="AS2099"/>
  <c r="AS2100"/>
  <c r="AS2101"/>
  <c r="AS2102"/>
  <c r="AS2103"/>
  <c r="AS2104"/>
  <c r="AS2105"/>
  <c r="AS2106"/>
  <c r="AS2107"/>
  <c r="AS2108"/>
  <c r="AS2109"/>
  <c r="AS2110"/>
  <c r="AS2111"/>
  <c r="AS2112"/>
  <c r="AS2113"/>
  <c r="AS2114"/>
  <c r="AS2115"/>
  <c r="AS2116"/>
  <c r="AS2117"/>
  <c r="AS2118"/>
  <c r="AS2119"/>
  <c r="AS2120"/>
  <c r="AS2121"/>
  <c r="AS2122"/>
  <c r="AS2123"/>
  <c r="AS2124"/>
  <c r="AS2125"/>
  <c r="AS2126"/>
  <c r="AS2127"/>
  <c r="AS2128"/>
  <c r="AS2129"/>
  <c r="AS2130"/>
  <c r="AS2131"/>
  <c r="AS2132"/>
  <c r="AS2133"/>
  <c r="AS2134"/>
  <c r="AS2135"/>
  <c r="AS2136"/>
  <c r="AS2137"/>
  <c r="AS2138"/>
  <c r="AS2139"/>
  <c r="AS2140"/>
  <c r="AS2141"/>
  <c r="AS2142"/>
  <c r="AS2143"/>
  <c r="AS2144"/>
  <c r="AS2145"/>
  <c r="AS2146"/>
  <c r="AS2147"/>
  <c r="AS2148"/>
  <c r="AS2149"/>
  <c r="AS2150"/>
  <c r="AS2151"/>
  <c r="AS2152"/>
  <c r="AS2153"/>
  <c r="AS2154"/>
  <c r="AS2155"/>
  <c r="AS2156"/>
  <c r="AS2157"/>
  <c r="AS2158"/>
  <c r="AS2159"/>
  <c r="AS2160"/>
  <c r="AS2161"/>
  <c r="AS2162"/>
  <c r="AS2163"/>
  <c r="AS2164"/>
  <c r="AS2165"/>
  <c r="AS2166"/>
  <c r="AS2167"/>
  <c r="AS2168"/>
  <c r="AS2169"/>
  <c r="AS2170"/>
  <c r="AS2171"/>
  <c r="AS2172"/>
  <c r="AS2173"/>
  <c r="AS2174"/>
  <c r="AS2175"/>
  <c r="AS2176"/>
  <c r="AS2177"/>
  <c r="AS2178"/>
  <c r="AS2179"/>
  <c r="AS2180"/>
  <c r="AS2181"/>
  <c r="AS2182"/>
  <c r="AS2183"/>
  <c r="AS2184"/>
  <c r="AS2185"/>
  <c r="AS2186"/>
  <c r="AS2187"/>
  <c r="AS2188"/>
  <c r="AS2189"/>
  <c r="AS2190"/>
  <c r="AS2191"/>
  <c r="AS2192"/>
  <c r="AS2193"/>
  <c r="AS2194"/>
  <c r="AS2195"/>
  <c r="AS2196"/>
  <c r="AS2197"/>
  <c r="AS2198"/>
  <c r="AS2199"/>
  <c r="AS2200"/>
  <c r="AS2201"/>
  <c r="AS2202"/>
  <c r="AS2203"/>
  <c r="AS2204"/>
  <c r="AS2205"/>
  <c r="AS2206"/>
  <c r="AS2207"/>
  <c r="AS2208"/>
  <c r="AS2209"/>
  <c r="AS2210"/>
  <c r="AS2211"/>
  <c r="AS2212"/>
  <c r="AS2213"/>
  <c r="AS2214"/>
  <c r="AS2215"/>
  <c r="AS2216"/>
  <c r="AS2217"/>
  <c r="AS2218"/>
  <c r="AS2219"/>
  <c r="AS2220"/>
  <c r="AS2221"/>
  <c r="AS2222"/>
  <c r="AS2223"/>
  <c r="AS2224"/>
  <c r="AS2225"/>
  <c r="AS2226"/>
  <c r="AS2227"/>
  <c r="AS2228"/>
  <c r="AS2229"/>
  <c r="AS2230"/>
  <c r="AS2231"/>
  <c r="AS2232"/>
  <c r="AS2233"/>
  <c r="AS2234"/>
  <c r="AS2235"/>
  <c r="AS2236"/>
  <c r="AS2237"/>
  <c r="AS2238"/>
  <c r="AS2239"/>
  <c r="AS2240"/>
  <c r="AS2241"/>
  <c r="AS2242"/>
  <c r="AS2243"/>
  <c r="AS2244"/>
  <c r="AS2245"/>
  <c r="AS2246"/>
  <c r="AS2247"/>
  <c r="AS2248"/>
  <c r="AS2249"/>
  <c r="AS2250"/>
  <c r="AS2251"/>
  <c r="AS2252"/>
  <c r="AS2253"/>
  <c r="AS2254"/>
  <c r="AS2255"/>
  <c r="AS2256"/>
  <c r="AS2257"/>
  <c r="AS2258"/>
  <c r="AS2259"/>
  <c r="AS2260"/>
  <c r="AS2261"/>
  <c r="AS2262"/>
  <c r="AS2263"/>
  <c r="AS2264"/>
  <c r="AS2265"/>
  <c r="AS2266"/>
  <c r="AS2267"/>
  <c r="AS2268"/>
  <c r="AS2269"/>
  <c r="AS2270"/>
  <c r="AS2271"/>
  <c r="AS2272"/>
  <c r="AS2273"/>
  <c r="AS2274"/>
  <c r="AS2275"/>
  <c r="AS2276"/>
  <c r="AS2277"/>
  <c r="AS2278"/>
  <c r="AS2279"/>
  <c r="AS2280"/>
  <c r="AS2281"/>
  <c r="AS2282"/>
  <c r="AS2283"/>
  <c r="AS2284"/>
  <c r="AS2285"/>
  <c r="AS2286"/>
  <c r="AS2287"/>
  <c r="AS2288"/>
  <c r="AS2289"/>
  <c r="AS2290"/>
  <c r="AS2291"/>
  <c r="AS2292"/>
  <c r="AS2293"/>
  <c r="AS2294"/>
  <c r="AS2295"/>
  <c r="AS2296"/>
  <c r="AS2297"/>
  <c r="AS2298"/>
  <c r="AS2299"/>
  <c r="AS2300"/>
  <c r="AS2301"/>
  <c r="AS2302"/>
  <c r="AS2303"/>
  <c r="AS2304"/>
  <c r="AS2305"/>
  <c r="AS2306"/>
  <c r="AS2307"/>
  <c r="AS2308"/>
  <c r="AS2309"/>
  <c r="AS2310"/>
  <c r="AS2311"/>
  <c r="AS2312"/>
  <c r="AS2313"/>
  <c r="AS2314"/>
  <c r="AS2315"/>
  <c r="AS2316"/>
  <c r="AS2317"/>
  <c r="AS2318"/>
  <c r="AS2319"/>
  <c r="AS2320"/>
  <c r="AS2321"/>
  <c r="AS2322"/>
  <c r="AS2323"/>
  <c r="AS2324"/>
  <c r="AS2325"/>
  <c r="AS2326"/>
  <c r="AS2327"/>
  <c r="AS2328"/>
  <c r="AS2329"/>
  <c r="AS2330"/>
  <c r="AS2331"/>
  <c r="AS2332"/>
  <c r="AS2333"/>
  <c r="AS2334"/>
  <c r="AS2335"/>
  <c r="AS2336"/>
  <c r="AS2337"/>
  <c r="AS2338"/>
  <c r="AS2339"/>
  <c r="AS2340"/>
  <c r="AS2341"/>
  <c r="AS2342"/>
  <c r="AS2343"/>
  <c r="AS2344"/>
  <c r="AS2345"/>
  <c r="AS2346"/>
  <c r="AS2347"/>
  <c r="AS2348"/>
  <c r="AS2349"/>
  <c r="AS2350"/>
  <c r="AS2351"/>
  <c r="AS2352"/>
  <c r="AS2353"/>
  <c r="AS2354"/>
  <c r="AS2355"/>
  <c r="AS2356"/>
  <c r="AS2357"/>
  <c r="AS2358"/>
  <c r="AS2359"/>
  <c r="AS2360"/>
  <c r="AS2361"/>
  <c r="AS2362"/>
  <c r="AS2363"/>
  <c r="AS2364"/>
  <c r="AS2365"/>
  <c r="AS2366"/>
  <c r="AS2367"/>
  <c r="AS2368"/>
  <c r="AS2369"/>
  <c r="AS2370"/>
  <c r="AS2371"/>
  <c r="AS2372"/>
  <c r="AS2373"/>
  <c r="AS2374"/>
  <c r="AS2375"/>
  <c r="AS2376"/>
  <c r="AS2377"/>
  <c r="AS2378"/>
  <c r="AS2379"/>
  <c r="AS2380"/>
  <c r="AS2381"/>
  <c r="AS2382"/>
  <c r="AS2383"/>
  <c r="AS2384"/>
  <c r="AS2385"/>
  <c r="AS2386"/>
  <c r="AS2387"/>
  <c r="AS2388"/>
  <c r="AS2389"/>
  <c r="AS2390"/>
  <c r="AS2391"/>
  <c r="AS2392"/>
  <c r="AS2393"/>
  <c r="AS2394"/>
  <c r="AS2395"/>
  <c r="AS2396"/>
  <c r="AS2397"/>
  <c r="AS2398"/>
  <c r="AS2399"/>
  <c r="AS2400"/>
  <c r="AS2401"/>
  <c r="AS2402"/>
  <c r="AS2403"/>
  <c r="AS2404"/>
  <c r="AS2405"/>
  <c r="AS2406"/>
  <c r="AS2407"/>
  <c r="AS2408"/>
  <c r="AS2409"/>
  <c r="AS2410"/>
  <c r="AS2411"/>
  <c r="AS2412"/>
  <c r="AS2413"/>
  <c r="AS2414"/>
  <c r="AS2415"/>
  <c r="AS2416"/>
  <c r="AS2417"/>
  <c r="AS2418"/>
  <c r="AS2419"/>
  <c r="AS2420"/>
  <c r="AS2421"/>
  <c r="AS2422"/>
  <c r="AS2423"/>
  <c r="AS2424"/>
  <c r="AS2425"/>
  <c r="AS2426"/>
  <c r="AS2427"/>
  <c r="AS2428"/>
  <c r="AS2429"/>
  <c r="AS2430"/>
  <c r="AS2431"/>
  <c r="AS2432"/>
  <c r="AS2433"/>
  <c r="AS2434"/>
  <c r="AS2435"/>
  <c r="AS2436"/>
  <c r="AS2437"/>
  <c r="AS2438"/>
  <c r="AS2439"/>
  <c r="AS2440"/>
  <c r="AS2441"/>
  <c r="AS2442"/>
  <c r="AS2443"/>
  <c r="AS2444"/>
  <c r="AS2445"/>
  <c r="AS2446"/>
  <c r="AS2447"/>
  <c r="AS2448"/>
  <c r="AS2449"/>
  <c r="AS2450"/>
  <c r="AS2451"/>
  <c r="AS2452"/>
  <c r="AS2453"/>
  <c r="AS2454"/>
  <c r="AS2455"/>
  <c r="AS2456"/>
  <c r="AS2457"/>
  <c r="AS2458"/>
  <c r="AS2459"/>
  <c r="AS2460"/>
  <c r="AS2461"/>
  <c r="AS2462"/>
  <c r="AS2463"/>
  <c r="AS2464"/>
  <c r="AS2465"/>
  <c r="AS2466"/>
  <c r="AS2467"/>
  <c r="AS2468"/>
  <c r="AS2469"/>
  <c r="AS2470"/>
  <c r="AS2471"/>
  <c r="AS2472"/>
  <c r="AS2473"/>
  <c r="AS2474"/>
  <c r="AS2475"/>
  <c r="AS2476"/>
  <c r="AS2477"/>
  <c r="AS2478"/>
  <c r="AS2479"/>
  <c r="AS2480"/>
  <c r="AS2481"/>
  <c r="AS2482"/>
  <c r="AS2483"/>
  <c r="AS2484"/>
  <c r="AS2485"/>
  <c r="AS2486"/>
  <c r="AS2487"/>
  <c r="AS2488"/>
  <c r="AS2489"/>
  <c r="AS2490"/>
  <c r="AS2491"/>
  <c r="AS2492"/>
  <c r="AS2493"/>
  <c r="AS2494"/>
  <c r="AS2495"/>
  <c r="AS2496"/>
  <c r="AS2497"/>
  <c r="AS2498"/>
  <c r="AS2499"/>
  <c r="AS2500"/>
  <c r="AS2501"/>
  <c r="AS2502"/>
  <c r="AS2503"/>
  <c r="AS2504"/>
  <c r="AS2505"/>
  <c r="AS2506"/>
  <c r="AS2507"/>
  <c r="AS2508"/>
  <c r="AS2509"/>
  <c r="AS2510"/>
  <c r="AS2511"/>
  <c r="AS2512"/>
  <c r="AS2513"/>
  <c r="AS2514"/>
  <c r="AS2515"/>
  <c r="AS2516"/>
  <c r="AS2517"/>
  <c r="AS2518"/>
  <c r="AS2519"/>
  <c r="AS2520"/>
  <c r="AS2521"/>
  <c r="AS2522"/>
  <c r="AS2523"/>
  <c r="AS2524"/>
  <c r="AS2525"/>
  <c r="AS2526"/>
  <c r="AS2527"/>
  <c r="AS2528"/>
  <c r="AS2529"/>
  <c r="AS2530"/>
  <c r="AS2531"/>
  <c r="AS2532"/>
  <c r="AS2533"/>
  <c r="AS2534"/>
  <c r="AS2535"/>
  <c r="AS2536"/>
  <c r="AS2537"/>
  <c r="AS2538"/>
  <c r="AS2539"/>
  <c r="AS2540"/>
  <c r="AS2541"/>
  <c r="AS2542"/>
  <c r="AS2543"/>
  <c r="AS2544"/>
  <c r="AS2545"/>
  <c r="AS2546"/>
  <c r="AS2547"/>
  <c r="AS2548"/>
  <c r="AS2549"/>
  <c r="AS2550"/>
  <c r="AS2551"/>
  <c r="AS2552"/>
  <c r="AS2553"/>
  <c r="AS2554"/>
  <c r="AS2555"/>
  <c r="AS2556"/>
  <c r="AS2557"/>
  <c r="AS2558"/>
  <c r="AS2559"/>
  <c r="AS2560"/>
  <c r="AS2561"/>
  <c r="AS2562"/>
  <c r="AS2563"/>
  <c r="AS2564"/>
  <c r="AS2565"/>
  <c r="AS2566"/>
  <c r="AS2567"/>
  <c r="AS2568"/>
  <c r="AS2569"/>
  <c r="AS2570"/>
  <c r="AS2571"/>
  <c r="AS2572"/>
  <c r="AS2573"/>
  <c r="AS2574"/>
  <c r="AS2575"/>
  <c r="AS2576"/>
  <c r="AS2577"/>
  <c r="AS2578"/>
  <c r="AS2579"/>
  <c r="AS2580"/>
  <c r="AS2581"/>
  <c r="AS2582"/>
  <c r="AS2583"/>
  <c r="AS2584"/>
  <c r="AS2585"/>
  <c r="AS2586"/>
  <c r="AS2587"/>
  <c r="AS2588"/>
  <c r="AS2589"/>
  <c r="AS2590"/>
  <c r="AS2591"/>
  <c r="AS2592"/>
  <c r="AS2593"/>
  <c r="AS2594"/>
  <c r="AS2595"/>
  <c r="AS2596"/>
  <c r="AS2597"/>
  <c r="AS2598"/>
  <c r="AS2599"/>
  <c r="AS2600"/>
  <c r="AS2601"/>
  <c r="AS2602"/>
  <c r="AS2603"/>
  <c r="AS2604"/>
  <c r="AS2605"/>
  <c r="AS2606"/>
  <c r="AS2607"/>
  <c r="AS2608"/>
  <c r="AS2609"/>
  <c r="AS2610"/>
  <c r="AS2611"/>
  <c r="AS2612"/>
  <c r="AS2613"/>
  <c r="AS2614"/>
  <c r="AS2615"/>
  <c r="AS2616"/>
  <c r="AS2617"/>
  <c r="AS2618"/>
  <c r="AS2619"/>
  <c r="AS2620"/>
  <c r="AS2621"/>
  <c r="AS2622"/>
  <c r="AS2623"/>
  <c r="AS2624"/>
  <c r="AS2625"/>
  <c r="AS2626"/>
  <c r="AS2627"/>
  <c r="AS2628"/>
  <c r="AS2629"/>
  <c r="AS2630"/>
  <c r="AS2631"/>
  <c r="AS2632"/>
  <c r="AS2633"/>
  <c r="AS2634"/>
  <c r="AS2635"/>
  <c r="AS2636"/>
  <c r="AS2637"/>
  <c r="AS2638"/>
  <c r="AS2639"/>
  <c r="AS2640"/>
  <c r="AS2641"/>
  <c r="AS2642"/>
  <c r="AS2643"/>
  <c r="AS2644"/>
  <c r="AS2645"/>
  <c r="AS2646"/>
  <c r="AS2647"/>
  <c r="AS2648"/>
  <c r="AS2649"/>
  <c r="AS2650"/>
  <c r="AS2651"/>
  <c r="AS2652"/>
  <c r="AS2653"/>
  <c r="AS2654"/>
  <c r="AS2655"/>
  <c r="AS2656"/>
  <c r="AS2657"/>
  <c r="AS2658"/>
  <c r="AS2659"/>
  <c r="AS2660"/>
  <c r="AS2661"/>
  <c r="AS2662"/>
  <c r="AS2663"/>
  <c r="AS2664"/>
  <c r="AS2665"/>
  <c r="AS2666"/>
  <c r="AS2667"/>
  <c r="AS2668"/>
  <c r="AS2669"/>
  <c r="AS2670"/>
  <c r="AS2671"/>
  <c r="AS2672"/>
  <c r="AS2673"/>
  <c r="AS2674"/>
  <c r="AS2675"/>
  <c r="AS2676"/>
  <c r="AS2677"/>
  <c r="AS2678"/>
  <c r="AS2679"/>
  <c r="AS2680"/>
  <c r="AS2681"/>
  <c r="AS2682"/>
  <c r="AS2683"/>
  <c r="AS2684"/>
  <c r="AS2685"/>
  <c r="AS2686"/>
  <c r="AS2687"/>
  <c r="AS2688"/>
  <c r="AS2689"/>
  <c r="AS2690"/>
  <c r="AS2691"/>
  <c r="AS2692"/>
  <c r="AS2693"/>
  <c r="AS2694"/>
  <c r="AS2695"/>
  <c r="AS2696"/>
  <c r="AS2697"/>
  <c r="AS2698"/>
  <c r="AS2699"/>
  <c r="AS2700"/>
  <c r="AS2701"/>
  <c r="AS2702"/>
  <c r="AS2703"/>
  <c r="AS2704"/>
  <c r="AS2705"/>
  <c r="AS2706"/>
  <c r="AS2707"/>
  <c r="AS2708"/>
  <c r="AS2709"/>
  <c r="AS2710"/>
  <c r="AS2711"/>
  <c r="AS2712"/>
  <c r="AS2713"/>
  <c r="AS2714"/>
  <c r="AS2715"/>
  <c r="AS2716"/>
  <c r="AS2717"/>
  <c r="AS2718"/>
  <c r="AS2719"/>
  <c r="AS2720"/>
  <c r="AS2721"/>
  <c r="AS2722"/>
  <c r="AS2723"/>
  <c r="AS2724"/>
  <c r="AS2725"/>
  <c r="AS2726"/>
  <c r="AS2727"/>
  <c r="AS2728"/>
  <c r="AS2729"/>
  <c r="AS2730"/>
  <c r="AS2731"/>
  <c r="AS2732"/>
  <c r="AS2733"/>
  <c r="AS2734"/>
  <c r="AS2735"/>
  <c r="AS2736"/>
  <c r="AS2737"/>
  <c r="AS2738"/>
  <c r="AS2739"/>
  <c r="AS2740"/>
  <c r="AS2741"/>
  <c r="AS2742"/>
  <c r="AS2743"/>
  <c r="AS2744"/>
  <c r="AS2745"/>
  <c r="AS2746"/>
  <c r="AS2747"/>
  <c r="AS2748"/>
  <c r="AS2749"/>
  <c r="AS2750"/>
  <c r="AS2751"/>
  <c r="AS2752"/>
  <c r="AS2753"/>
  <c r="AS2754"/>
  <c r="AS2755"/>
  <c r="AS2756"/>
  <c r="AS2757"/>
  <c r="AS2758"/>
  <c r="AS2759"/>
  <c r="AS2760"/>
  <c r="AS2761"/>
  <c r="AS2762"/>
  <c r="AS2763"/>
  <c r="AS2764"/>
  <c r="AS2765"/>
  <c r="AS2766"/>
  <c r="AS2767"/>
  <c r="AS2768"/>
  <c r="AS2769"/>
  <c r="AS2770"/>
  <c r="AS2771"/>
  <c r="AS2772"/>
  <c r="AS2773"/>
  <c r="AS2774"/>
  <c r="AS2775"/>
  <c r="AS2776"/>
  <c r="AS2777"/>
  <c r="AS2778"/>
  <c r="AS2779"/>
  <c r="AS2780"/>
  <c r="AS2781"/>
  <c r="AS2782"/>
  <c r="AS2783"/>
  <c r="AS2784"/>
  <c r="AS2785"/>
  <c r="AS2786"/>
  <c r="AS2787"/>
  <c r="AS2788"/>
  <c r="AS2789"/>
  <c r="AS2790"/>
  <c r="AS2791"/>
  <c r="AS2792"/>
  <c r="AS2793"/>
  <c r="AS2794"/>
  <c r="AS2795"/>
  <c r="AS2796"/>
  <c r="AS2797"/>
  <c r="AS2798"/>
  <c r="AS2799"/>
  <c r="AS2800"/>
  <c r="AS2801"/>
  <c r="AS2802"/>
  <c r="AS2803"/>
  <c r="AS2804"/>
  <c r="AS2805"/>
  <c r="AS2806"/>
  <c r="AS2807"/>
  <c r="AS2808"/>
  <c r="AS2809"/>
  <c r="AS2810"/>
  <c r="AS2811"/>
  <c r="AS2812"/>
  <c r="AS2813"/>
  <c r="AS2814"/>
  <c r="AS2815"/>
  <c r="AS2816"/>
  <c r="AS2817"/>
  <c r="AS2818"/>
  <c r="AS2819"/>
  <c r="AS2820"/>
  <c r="AS2821"/>
  <c r="AS2822"/>
  <c r="AS2823"/>
  <c r="AS2824"/>
  <c r="AS2825"/>
  <c r="AS2826"/>
  <c r="AS2827"/>
  <c r="AS2828"/>
  <c r="AS2829"/>
  <c r="AS2830"/>
  <c r="AS2831"/>
  <c r="AS2832"/>
  <c r="AS2833"/>
  <c r="AS2834"/>
  <c r="AS2835"/>
  <c r="AS2836"/>
  <c r="AS2837"/>
  <c r="AS2838"/>
  <c r="AS2839"/>
  <c r="AS2840"/>
  <c r="AS2841"/>
  <c r="AS2842"/>
  <c r="AS2843"/>
  <c r="AS2844"/>
  <c r="AS2845"/>
  <c r="AS2846"/>
  <c r="AS2847"/>
  <c r="AS2848"/>
  <c r="AS2849"/>
  <c r="AS2850"/>
  <c r="AS2851"/>
  <c r="AS2852"/>
  <c r="AS2853"/>
  <c r="AS2854"/>
  <c r="AS2855"/>
  <c r="AS2856"/>
  <c r="AS2857"/>
  <c r="AS2858"/>
  <c r="AS2859"/>
  <c r="AS2860"/>
  <c r="AS2861"/>
  <c r="AS2862"/>
  <c r="AS2863"/>
  <c r="AS2864"/>
  <c r="AS2865"/>
  <c r="AS2866"/>
  <c r="AS2867"/>
  <c r="AS2868"/>
  <c r="AS2869"/>
  <c r="AS2870"/>
  <c r="AS2871"/>
  <c r="AS2872"/>
  <c r="AS2873"/>
  <c r="AS2874"/>
  <c r="AS2875"/>
  <c r="AS2876"/>
  <c r="AS2877"/>
  <c r="AS2878"/>
  <c r="AS2879"/>
  <c r="AS2880"/>
  <c r="AS2881"/>
  <c r="AS2882"/>
  <c r="AS2883"/>
  <c r="AS2884"/>
  <c r="AS2885"/>
  <c r="AS2886"/>
  <c r="AS2887"/>
  <c r="AS2888"/>
  <c r="AS2889"/>
  <c r="AS2890"/>
  <c r="AS2891"/>
  <c r="AS2892"/>
  <c r="AS2893"/>
  <c r="AS2894"/>
  <c r="AS2895"/>
  <c r="AS2896"/>
  <c r="AS2897"/>
  <c r="AS2898"/>
  <c r="AS2899"/>
  <c r="AS2900"/>
  <c r="AS2901"/>
  <c r="AS2902"/>
  <c r="AS2903"/>
  <c r="AS2904"/>
  <c r="AS2905"/>
  <c r="AS2906"/>
  <c r="AS2907"/>
  <c r="AS2908"/>
  <c r="AS2909"/>
  <c r="AS2910"/>
  <c r="AS2911"/>
  <c r="AS2912"/>
  <c r="AS2913"/>
  <c r="AS2914"/>
  <c r="AS2915"/>
  <c r="AS2916"/>
  <c r="AS2917"/>
  <c r="AS2918"/>
  <c r="AS2919"/>
  <c r="AS2920"/>
  <c r="AS2921"/>
  <c r="AS2922"/>
  <c r="AS2923"/>
  <c r="AS2924"/>
  <c r="AS2925"/>
  <c r="AS2926"/>
  <c r="AS2927"/>
  <c r="AS2928"/>
  <c r="AS2929"/>
  <c r="AS2930"/>
  <c r="AS2931"/>
  <c r="AS2932"/>
  <c r="AS2933"/>
  <c r="AS2934"/>
  <c r="AS2935"/>
  <c r="AS2936"/>
  <c r="AS2937"/>
  <c r="AS2938"/>
  <c r="AS2939"/>
  <c r="AS2940"/>
  <c r="AS2941"/>
  <c r="AS2942"/>
  <c r="AS2943"/>
  <c r="AS2944"/>
  <c r="AS2945"/>
  <c r="AS2946"/>
  <c r="AS2947"/>
  <c r="AS2948"/>
  <c r="AS2949"/>
  <c r="AS2950"/>
  <c r="AS2951"/>
  <c r="AS2952"/>
  <c r="AS2953"/>
  <c r="AS2954"/>
  <c r="AS2955"/>
  <c r="AS2956"/>
  <c r="AS2957"/>
  <c r="AS2958"/>
  <c r="AS2959"/>
  <c r="AS2960"/>
  <c r="AS2961"/>
  <c r="AS2962"/>
  <c r="AS2963"/>
  <c r="AS2964"/>
  <c r="AS2965"/>
  <c r="AS2966"/>
  <c r="AS2967"/>
  <c r="AS2968"/>
  <c r="AS2969"/>
  <c r="AS2970"/>
  <c r="AS2971"/>
  <c r="AS2972"/>
  <c r="AS2973"/>
  <c r="AS2974"/>
  <c r="AS2975"/>
  <c r="AS2976"/>
  <c r="AS2977"/>
  <c r="AS2978"/>
  <c r="AS2979"/>
  <c r="AS2980"/>
  <c r="AS2981"/>
  <c r="AS2982"/>
  <c r="AS2983"/>
  <c r="AS2984"/>
  <c r="AS2985"/>
  <c r="AS2986"/>
  <c r="AS2987"/>
  <c r="AS2988"/>
  <c r="AS2989"/>
  <c r="AS2990"/>
  <c r="AS2991"/>
  <c r="AS2992"/>
  <c r="AS2993"/>
  <c r="AS2994"/>
  <c r="AS2995"/>
  <c r="AS2996"/>
  <c r="AS2997"/>
  <c r="AS2998"/>
  <c r="AS2999"/>
  <c r="AS3000"/>
  <c r="AS3001"/>
  <c r="AS3002"/>
  <c r="AS3003"/>
  <c r="AS3004"/>
  <c r="AS3005"/>
  <c r="AS3006"/>
  <c r="AS3007"/>
  <c r="AS3008"/>
  <c r="AS3009"/>
  <c r="AS3010"/>
  <c r="AS3011"/>
  <c r="AS3012"/>
  <c r="AS3013"/>
  <c r="AS3014"/>
  <c r="AS3015"/>
  <c r="AS3016"/>
  <c r="AS3017"/>
  <c r="AS3018"/>
  <c r="AS3019"/>
  <c r="AS3020"/>
  <c r="AS3021"/>
  <c r="AS3022"/>
  <c r="AS3023"/>
  <c r="AS3024"/>
  <c r="AS3025"/>
  <c r="AS3026"/>
  <c r="AS3027"/>
  <c r="AS3028"/>
  <c r="AS3029"/>
  <c r="AS3030"/>
  <c r="AS3031"/>
  <c r="AS3032"/>
  <c r="AS3033"/>
  <c r="AS3034"/>
  <c r="AS3035"/>
  <c r="AS3036"/>
  <c r="AS3037"/>
  <c r="AS3038"/>
  <c r="AS3039"/>
  <c r="AS3040"/>
  <c r="AS3041"/>
  <c r="AS3042"/>
  <c r="AS3043"/>
  <c r="AS3044"/>
  <c r="AS3045"/>
  <c r="AS3046"/>
  <c r="AS3047"/>
  <c r="AS3048"/>
  <c r="AS3049"/>
  <c r="AS3050"/>
  <c r="AS3051"/>
  <c r="AS3052"/>
  <c r="AS3053"/>
  <c r="AS3054"/>
  <c r="AS3055"/>
  <c r="AS3056"/>
  <c r="AS3057"/>
  <c r="AS3058"/>
  <c r="AS3059"/>
  <c r="AS3060"/>
  <c r="AS3061"/>
  <c r="AS3062"/>
  <c r="AS3063"/>
  <c r="AS3064"/>
  <c r="AS3065"/>
  <c r="AS3066"/>
  <c r="AS3067"/>
  <c r="AS3068"/>
  <c r="AS3069"/>
  <c r="AS3070"/>
  <c r="AS3071"/>
  <c r="AS3072"/>
  <c r="AS3073"/>
  <c r="AS3074"/>
  <c r="AS3075"/>
  <c r="AS3076"/>
  <c r="AS3077"/>
  <c r="AS3078"/>
  <c r="AS3079"/>
  <c r="AS3080"/>
  <c r="AS3081"/>
  <c r="AS3082"/>
  <c r="AS3083"/>
  <c r="AS3084"/>
  <c r="AS3085"/>
  <c r="AS3086"/>
  <c r="AS3087"/>
  <c r="AS3088"/>
  <c r="AS3089"/>
  <c r="AS3090"/>
  <c r="AS3091"/>
  <c r="AS3092"/>
  <c r="AS3093"/>
  <c r="AS3094"/>
  <c r="AS3095"/>
  <c r="AS3096"/>
  <c r="AS3097"/>
  <c r="AS3098"/>
  <c r="AS3099"/>
  <c r="AS3100"/>
  <c r="AS3101"/>
  <c r="AS3102"/>
  <c r="AS3103"/>
  <c r="AS3104"/>
  <c r="AS3105"/>
  <c r="AS3106"/>
  <c r="AS3107"/>
  <c r="AS3108"/>
  <c r="AS3109"/>
  <c r="AS3110"/>
  <c r="AS3111"/>
  <c r="AS3112"/>
  <c r="AS3113"/>
  <c r="AS3114"/>
  <c r="AS3115"/>
  <c r="AS3116"/>
  <c r="AS3117"/>
  <c r="AS3118"/>
  <c r="AS3119"/>
  <c r="AS3120"/>
  <c r="AS3121"/>
  <c r="AS3122"/>
  <c r="AS3123"/>
  <c r="AS3124"/>
  <c r="AS3125"/>
  <c r="AS3126"/>
  <c r="AS3127"/>
  <c r="AS3128"/>
  <c r="AS3129"/>
  <c r="AS3130"/>
  <c r="AS3131"/>
  <c r="AS3132"/>
  <c r="AS3133"/>
  <c r="AS3134"/>
  <c r="AS3135"/>
  <c r="AS3136"/>
  <c r="AS3137"/>
  <c r="AS3138"/>
  <c r="AS3139"/>
  <c r="AS3140"/>
  <c r="AS3141"/>
  <c r="AS3142"/>
  <c r="AS3143"/>
  <c r="AS3144"/>
  <c r="AS3145"/>
  <c r="AS3146"/>
  <c r="AS3147"/>
  <c r="AS3148"/>
  <c r="AS3149"/>
  <c r="AS3150"/>
  <c r="AS3151"/>
  <c r="AS3152"/>
  <c r="AS3153"/>
  <c r="AS3154"/>
  <c r="AS3155"/>
  <c r="AS3156"/>
  <c r="AS3157"/>
  <c r="AS3158"/>
  <c r="AS3159"/>
  <c r="AS3160"/>
  <c r="AS3161"/>
  <c r="AS3162"/>
  <c r="AS3163"/>
  <c r="AS3164"/>
  <c r="AS3165"/>
  <c r="AS3166"/>
  <c r="AS3167"/>
  <c r="AS3168"/>
  <c r="AS3169"/>
  <c r="AS3170"/>
  <c r="AS3171"/>
  <c r="AS3172"/>
  <c r="AS3173"/>
  <c r="AS3174"/>
  <c r="AS3175"/>
  <c r="AS3176"/>
  <c r="AS3177"/>
  <c r="AS3178"/>
  <c r="AS3179"/>
  <c r="AS3180"/>
  <c r="AS3181"/>
  <c r="AS3182"/>
  <c r="AS3183"/>
  <c r="AS3184"/>
  <c r="AS3185"/>
  <c r="AS3186"/>
  <c r="AS3187"/>
  <c r="AS3188"/>
  <c r="AS3189"/>
  <c r="AS3190"/>
  <c r="AS3191"/>
  <c r="AS3192"/>
  <c r="AS3193"/>
  <c r="AS3194"/>
  <c r="AS3195"/>
  <c r="AS3196"/>
  <c r="AS3197"/>
  <c r="AS3198"/>
  <c r="AS3199"/>
  <c r="AS3200"/>
  <c r="AS3201"/>
  <c r="AS3202"/>
  <c r="AS3203"/>
  <c r="AS3204"/>
  <c r="AS3205"/>
  <c r="AS3206"/>
  <c r="AS3207"/>
  <c r="AS3208"/>
  <c r="AS3209"/>
  <c r="AS3210"/>
  <c r="AS3211"/>
  <c r="AS3212"/>
  <c r="AS3213"/>
  <c r="AS3214"/>
  <c r="AS3215"/>
  <c r="AS3216"/>
  <c r="AS3217"/>
  <c r="AS3218"/>
  <c r="AS3219"/>
  <c r="AS3220"/>
  <c r="AS3221"/>
  <c r="AS3222"/>
  <c r="AS3223"/>
  <c r="AS3224"/>
  <c r="AS3225"/>
  <c r="AS3226"/>
  <c r="AS3227"/>
  <c r="AS3228"/>
  <c r="AS3229"/>
  <c r="AS3230"/>
  <c r="AS3231"/>
  <c r="AS3232"/>
  <c r="AS3233"/>
  <c r="AS3234"/>
  <c r="AS3235"/>
  <c r="AS3236"/>
  <c r="AS3237"/>
  <c r="AS3238"/>
  <c r="AS3239"/>
  <c r="AS3240"/>
  <c r="AS3241"/>
  <c r="AS3242"/>
  <c r="AS3243"/>
  <c r="AS3244"/>
  <c r="AS3245"/>
  <c r="AS3246"/>
  <c r="AS3247"/>
  <c r="AS3248"/>
  <c r="AS3249"/>
  <c r="AS3250"/>
  <c r="AS3251"/>
  <c r="AS3252"/>
  <c r="AS3253"/>
  <c r="AS3254"/>
  <c r="AS3255"/>
  <c r="AS3256"/>
  <c r="AS3257"/>
  <c r="AS3258"/>
  <c r="AS3259"/>
  <c r="AS3260"/>
  <c r="AS3261"/>
  <c r="AS3262"/>
  <c r="AS3263"/>
  <c r="AS3264"/>
  <c r="AS3265"/>
  <c r="AS3266"/>
  <c r="AS3267"/>
  <c r="AS3268"/>
  <c r="AS3269"/>
  <c r="AS3270"/>
  <c r="AS3271"/>
  <c r="AS3272"/>
  <c r="AS3273"/>
  <c r="AS3274"/>
  <c r="AS3275"/>
  <c r="AS3276"/>
  <c r="AS3277"/>
  <c r="AS3278"/>
  <c r="AS3279"/>
  <c r="AS3280"/>
  <c r="AS3281"/>
  <c r="AS3282"/>
  <c r="AS3283"/>
  <c r="AS3284"/>
  <c r="AS3285"/>
  <c r="AS3286"/>
  <c r="AS3287"/>
  <c r="AS3288"/>
  <c r="AS3289"/>
  <c r="AS3290"/>
  <c r="AS3291"/>
  <c r="AS3292"/>
  <c r="AS3293"/>
  <c r="AS3294"/>
  <c r="AS3295"/>
  <c r="AS3296"/>
  <c r="AS3297"/>
  <c r="AS3298"/>
  <c r="AS3299"/>
  <c r="AS3300"/>
  <c r="AS3301"/>
  <c r="AS3302"/>
  <c r="AS3303"/>
  <c r="AS3304"/>
  <c r="AS3305"/>
  <c r="AS3306"/>
  <c r="AS3307"/>
  <c r="AS3308"/>
  <c r="AS3309"/>
  <c r="AS3310"/>
  <c r="AS3311"/>
  <c r="AS3312"/>
  <c r="AS3313"/>
  <c r="AS3314"/>
  <c r="AS3315"/>
  <c r="AS3316"/>
  <c r="AS3317"/>
  <c r="AS3318"/>
  <c r="AS3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AL1012"/>
  <c r="AL1013"/>
  <c r="AL1014"/>
  <c r="AL1015"/>
  <c r="AL1016"/>
  <c r="AL1017"/>
  <c r="AL1018"/>
  <c r="AL1019"/>
  <c r="AL1020"/>
  <c r="AL1021"/>
  <c r="AL1022"/>
  <c r="AL1023"/>
  <c r="AL1024"/>
  <c r="AL1025"/>
  <c r="AL1026"/>
  <c r="AL1027"/>
  <c r="AL1028"/>
  <c r="AL1029"/>
  <c r="AL1030"/>
  <c r="AL1031"/>
  <c r="AL1032"/>
  <c r="AL1033"/>
  <c r="AL1034"/>
  <c r="AL1035"/>
  <c r="AL1036"/>
  <c r="AL1037"/>
  <c r="AL1038"/>
  <c r="AL1039"/>
  <c r="AL1040"/>
  <c r="AL1041"/>
  <c r="AL1042"/>
  <c r="AL1043"/>
  <c r="AL1044"/>
  <c r="AL1045"/>
  <c r="AL1046"/>
  <c r="AL1047"/>
  <c r="AL1048"/>
  <c r="AL1049"/>
  <c r="AL1050"/>
  <c r="AL1051"/>
  <c r="AL1052"/>
  <c r="AL1053"/>
  <c r="AL1054"/>
  <c r="AL1055"/>
  <c r="AL1056"/>
  <c r="AL1057"/>
  <c r="AL1058"/>
  <c r="AL1059"/>
  <c r="AL1060"/>
  <c r="AL1061"/>
  <c r="AL1062"/>
  <c r="AL1063"/>
  <c r="AL1064"/>
  <c r="AL1065"/>
  <c r="AL1066"/>
  <c r="AL1067"/>
  <c r="AL1068"/>
  <c r="AL1069"/>
  <c r="AL1070"/>
  <c r="AL1071"/>
  <c r="AL1072"/>
  <c r="AL1073"/>
  <c r="AL1074"/>
  <c r="AL1075"/>
  <c r="AL1076"/>
  <c r="AL1077"/>
  <c r="AL1078"/>
  <c r="AL1079"/>
  <c r="AL1080"/>
  <c r="AL1081"/>
  <c r="AL1082"/>
  <c r="AL1083"/>
  <c r="AL1084"/>
  <c r="AL1085"/>
  <c r="AL1086"/>
  <c r="AL1087"/>
  <c r="AL1088"/>
  <c r="AL1089"/>
  <c r="AL1090"/>
  <c r="AL1091"/>
  <c r="AL1092"/>
  <c r="AL1093"/>
  <c r="AL1094"/>
  <c r="AL1095"/>
  <c r="AL1096"/>
  <c r="AL1097"/>
  <c r="AL1098"/>
  <c r="AL1099"/>
  <c r="AL1100"/>
  <c r="AL1101"/>
  <c r="AL1102"/>
  <c r="AL1103"/>
  <c r="AL1104"/>
  <c r="AL1105"/>
  <c r="AL1106"/>
  <c r="AL1107"/>
  <c r="AL1108"/>
  <c r="AL1109"/>
  <c r="AL1110"/>
  <c r="AL1111"/>
  <c r="AL1112"/>
  <c r="AL1113"/>
  <c r="AL1114"/>
  <c r="AL1115"/>
  <c r="AL1116"/>
  <c r="AL1117"/>
  <c r="AL1118"/>
  <c r="AL1119"/>
  <c r="AL1120"/>
  <c r="AL1121"/>
  <c r="AL1122"/>
  <c r="AL1123"/>
  <c r="AL1124"/>
  <c r="AL1125"/>
  <c r="AL1126"/>
  <c r="AL1127"/>
  <c r="AL1128"/>
  <c r="AL1129"/>
  <c r="AL1130"/>
  <c r="AL1131"/>
  <c r="AL1132"/>
  <c r="AL1133"/>
  <c r="AL1134"/>
  <c r="AL1135"/>
  <c r="AL1136"/>
  <c r="AL1137"/>
  <c r="AL1138"/>
  <c r="AL1139"/>
  <c r="AL1140"/>
  <c r="AL1141"/>
  <c r="AL1142"/>
  <c r="AL1143"/>
  <c r="AL1144"/>
  <c r="AL1145"/>
  <c r="AL1146"/>
  <c r="AL1147"/>
  <c r="AL1148"/>
  <c r="AL1149"/>
  <c r="AL1150"/>
  <c r="AL1151"/>
  <c r="AL1152"/>
  <c r="AL1153"/>
  <c r="AL1154"/>
  <c r="AL1155"/>
  <c r="AL1156"/>
  <c r="AL1157"/>
  <c r="AL1158"/>
  <c r="AL1159"/>
  <c r="AL1160"/>
  <c r="AL1161"/>
  <c r="AL1162"/>
  <c r="AL1163"/>
  <c r="AL1164"/>
  <c r="AL1165"/>
  <c r="AL1166"/>
  <c r="AL1167"/>
  <c r="AL1168"/>
  <c r="AL1169"/>
  <c r="AL1170"/>
  <c r="AL1171"/>
  <c r="AL1172"/>
  <c r="AL1173"/>
  <c r="AL1174"/>
  <c r="AL1175"/>
  <c r="AL1176"/>
  <c r="AL1177"/>
  <c r="AL1178"/>
  <c r="AL1179"/>
  <c r="AL1180"/>
  <c r="AL1181"/>
  <c r="AL1182"/>
  <c r="AL1183"/>
  <c r="AL1184"/>
  <c r="AL1185"/>
  <c r="AL1186"/>
  <c r="AL1187"/>
  <c r="AL1188"/>
  <c r="AL1189"/>
  <c r="AL1190"/>
  <c r="AL1191"/>
  <c r="AL1192"/>
  <c r="AL1193"/>
  <c r="AL1194"/>
  <c r="AL1195"/>
  <c r="AL1196"/>
  <c r="AL1197"/>
  <c r="AL1198"/>
  <c r="AL1199"/>
  <c r="AL1200"/>
  <c r="AL1201"/>
  <c r="AL1202"/>
  <c r="AL1203"/>
  <c r="AL1204"/>
  <c r="AL1205"/>
  <c r="AL1206"/>
  <c r="AL1207"/>
  <c r="AL1208"/>
  <c r="AL1209"/>
  <c r="AL1210"/>
  <c r="AL1211"/>
  <c r="AL1212"/>
  <c r="AL1213"/>
  <c r="AL1214"/>
  <c r="AL1215"/>
  <c r="AL1216"/>
  <c r="AL1217"/>
  <c r="AL1218"/>
  <c r="AL1219"/>
  <c r="AL1220"/>
  <c r="AL1221"/>
  <c r="AL1222"/>
  <c r="AL1223"/>
  <c r="AL1224"/>
  <c r="AL1225"/>
  <c r="AL1226"/>
  <c r="AL1227"/>
  <c r="AL1228"/>
  <c r="AL1229"/>
  <c r="AL1230"/>
  <c r="AL1231"/>
  <c r="AL1232"/>
  <c r="AL1233"/>
  <c r="AL1234"/>
  <c r="AL1235"/>
  <c r="AL1236"/>
  <c r="AL1237"/>
  <c r="AL1238"/>
  <c r="AL1239"/>
  <c r="AL1240"/>
  <c r="AL1241"/>
  <c r="AL1242"/>
  <c r="AL1243"/>
  <c r="AL1244"/>
  <c r="AL1245"/>
  <c r="AL1246"/>
  <c r="AL1247"/>
  <c r="AL1248"/>
  <c r="AL1249"/>
  <c r="AL1250"/>
  <c r="AL1251"/>
  <c r="AL1252"/>
  <c r="AL1253"/>
  <c r="AL1254"/>
  <c r="AL1255"/>
  <c r="AL1256"/>
  <c r="AL1257"/>
  <c r="AL1258"/>
  <c r="AL1259"/>
  <c r="AL1260"/>
  <c r="AL1261"/>
  <c r="AL1262"/>
  <c r="AL1263"/>
  <c r="AL1264"/>
  <c r="AL1265"/>
  <c r="AL1266"/>
  <c r="AL1267"/>
  <c r="AL1268"/>
  <c r="AL1269"/>
  <c r="AL1270"/>
  <c r="AL1271"/>
  <c r="AL1272"/>
  <c r="AL1273"/>
  <c r="AL1274"/>
  <c r="AL1275"/>
  <c r="AL1276"/>
  <c r="AL1277"/>
  <c r="AL1278"/>
  <c r="AL1279"/>
  <c r="AL1280"/>
  <c r="AL1281"/>
  <c r="AL1282"/>
  <c r="AL1283"/>
  <c r="AL1284"/>
  <c r="AL1285"/>
  <c r="AL1286"/>
  <c r="AL1287"/>
  <c r="AL1288"/>
  <c r="AL1289"/>
  <c r="AL1290"/>
  <c r="AL1291"/>
  <c r="AL1292"/>
  <c r="AL1293"/>
  <c r="AL1294"/>
  <c r="AL1295"/>
  <c r="AL1296"/>
  <c r="AL1297"/>
  <c r="AL1298"/>
  <c r="AL1299"/>
  <c r="AL1300"/>
  <c r="AL1301"/>
  <c r="AL1302"/>
  <c r="AL1303"/>
  <c r="AL1304"/>
  <c r="AL1305"/>
  <c r="AL1306"/>
  <c r="AL1307"/>
  <c r="AL1308"/>
  <c r="AL1309"/>
  <c r="AL1310"/>
  <c r="AL1311"/>
  <c r="AL1312"/>
  <c r="AL1313"/>
  <c r="AL1314"/>
  <c r="AL1315"/>
  <c r="AL1316"/>
  <c r="AL1317"/>
  <c r="AL1318"/>
  <c r="AL1319"/>
  <c r="AL1320"/>
  <c r="AL1321"/>
  <c r="AL1322"/>
  <c r="AL1323"/>
  <c r="AL1324"/>
  <c r="AL1325"/>
  <c r="AL1326"/>
  <c r="AL1327"/>
  <c r="AL1328"/>
  <c r="AL1329"/>
  <c r="AL1330"/>
  <c r="AL1331"/>
  <c r="AL1332"/>
  <c r="AL1333"/>
  <c r="AL1334"/>
  <c r="AL1335"/>
  <c r="AL1336"/>
  <c r="AL1337"/>
  <c r="AL1338"/>
  <c r="AL1339"/>
  <c r="AL1340"/>
  <c r="AL1341"/>
  <c r="AL1342"/>
  <c r="AL1343"/>
  <c r="AL1344"/>
  <c r="AL1345"/>
  <c r="AL1346"/>
  <c r="AL1347"/>
  <c r="AL1348"/>
  <c r="AL1349"/>
  <c r="AL1350"/>
  <c r="AL1351"/>
  <c r="AL1352"/>
  <c r="AL1353"/>
  <c r="AL1354"/>
  <c r="AL1355"/>
  <c r="AL1356"/>
  <c r="AL1357"/>
  <c r="AL1358"/>
  <c r="AL1359"/>
  <c r="AL1360"/>
  <c r="AL1361"/>
  <c r="AL1362"/>
  <c r="AL1363"/>
  <c r="AL1364"/>
  <c r="AL1365"/>
  <c r="AL1366"/>
  <c r="AL1367"/>
  <c r="AL1368"/>
  <c r="AL1369"/>
  <c r="AL1370"/>
  <c r="AL1371"/>
  <c r="AL1372"/>
  <c r="AL1373"/>
  <c r="AL1374"/>
  <c r="AL1375"/>
  <c r="AL1376"/>
  <c r="AL1377"/>
  <c r="AL1378"/>
  <c r="AL1379"/>
  <c r="AL1380"/>
  <c r="AL1381"/>
  <c r="AL1382"/>
  <c r="AL1383"/>
  <c r="AL1384"/>
  <c r="AL1385"/>
  <c r="AL1386"/>
  <c r="AL1387"/>
  <c r="AL1388"/>
  <c r="AL1389"/>
  <c r="AL1390"/>
  <c r="AL1391"/>
  <c r="AL1392"/>
  <c r="AL1393"/>
  <c r="AL1394"/>
  <c r="AL1395"/>
  <c r="AL1396"/>
  <c r="AL1397"/>
  <c r="AL1398"/>
  <c r="AL1399"/>
  <c r="AL1400"/>
  <c r="AL1401"/>
  <c r="AL1402"/>
  <c r="AL1403"/>
  <c r="AL1404"/>
  <c r="AL1405"/>
  <c r="AL1406"/>
  <c r="AL1407"/>
  <c r="AL1408"/>
  <c r="AL1409"/>
  <c r="AL1410"/>
  <c r="AL1411"/>
  <c r="AL1412"/>
  <c r="AL1413"/>
  <c r="AL1414"/>
  <c r="AL1415"/>
  <c r="AL1416"/>
  <c r="AL1417"/>
  <c r="AL1418"/>
  <c r="AL1419"/>
  <c r="AL1420"/>
  <c r="AL1421"/>
  <c r="AL1422"/>
  <c r="AL1423"/>
  <c r="AL1424"/>
  <c r="AL1425"/>
  <c r="AL1426"/>
  <c r="AL1427"/>
  <c r="AL1428"/>
  <c r="AL1429"/>
  <c r="AL1430"/>
  <c r="AL1431"/>
  <c r="AL1432"/>
  <c r="AL1433"/>
  <c r="AL1434"/>
  <c r="AL1435"/>
  <c r="AL1436"/>
  <c r="AL1437"/>
  <c r="AL1438"/>
  <c r="AL1439"/>
  <c r="AL1440"/>
  <c r="AL1441"/>
  <c r="AL1442"/>
  <c r="AL1443"/>
  <c r="AL1444"/>
  <c r="AL1445"/>
  <c r="AL1446"/>
  <c r="AL1447"/>
  <c r="AL1448"/>
  <c r="AL1449"/>
  <c r="AL1450"/>
  <c r="AL1451"/>
  <c r="AL1452"/>
  <c r="AL1453"/>
  <c r="AL1454"/>
  <c r="AL1455"/>
  <c r="AL1456"/>
  <c r="AL1457"/>
  <c r="AL1458"/>
  <c r="AL1459"/>
  <c r="AL1460"/>
  <c r="AL1461"/>
  <c r="AL1462"/>
  <c r="AL1463"/>
  <c r="AL1464"/>
  <c r="AL1465"/>
  <c r="AL1466"/>
  <c r="AL1467"/>
  <c r="AL1468"/>
  <c r="AL1469"/>
  <c r="AL1470"/>
  <c r="AL1471"/>
  <c r="AL1472"/>
  <c r="AL1473"/>
  <c r="AL1474"/>
  <c r="AL1475"/>
  <c r="AL1476"/>
  <c r="AL1477"/>
  <c r="AL1478"/>
  <c r="AL1479"/>
  <c r="AL1480"/>
  <c r="AL1481"/>
  <c r="AL1482"/>
  <c r="AL1483"/>
  <c r="AL1484"/>
  <c r="AL1485"/>
  <c r="AL1486"/>
  <c r="AL1487"/>
  <c r="AL1488"/>
  <c r="AL1489"/>
  <c r="AL1490"/>
  <c r="AL1491"/>
  <c r="AL1492"/>
  <c r="AL1493"/>
  <c r="AL1494"/>
  <c r="AL1495"/>
  <c r="AL1496"/>
  <c r="AL1497"/>
  <c r="AL1498"/>
  <c r="AL1499"/>
  <c r="AL1500"/>
  <c r="AL1501"/>
  <c r="AL1502"/>
  <c r="AL1503"/>
  <c r="AL1504"/>
  <c r="AL1505"/>
  <c r="AL1506"/>
  <c r="AL1507"/>
  <c r="AL1508"/>
  <c r="AL1509"/>
  <c r="AL1510"/>
  <c r="AL1511"/>
  <c r="AL1512"/>
  <c r="AL1513"/>
  <c r="AL1514"/>
  <c r="AL1515"/>
  <c r="AL1516"/>
  <c r="AL1517"/>
  <c r="AL1518"/>
  <c r="AL1519"/>
  <c r="AL1520"/>
  <c r="AL1521"/>
  <c r="AL1522"/>
  <c r="AL1523"/>
  <c r="AL1524"/>
  <c r="AL1525"/>
  <c r="AL1526"/>
  <c r="AL1527"/>
  <c r="AL1528"/>
  <c r="AL1529"/>
  <c r="AL1530"/>
  <c r="AL1531"/>
  <c r="AL1532"/>
  <c r="AL1533"/>
  <c r="AL1534"/>
  <c r="AL1535"/>
  <c r="AL1536"/>
  <c r="AL1537"/>
  <c r="AL1538"/>
  <c r="AL1539"/>
  <c r="AL1540"/>
  <c r="AL1541"/>
  <c r="AL1542"/>
  <c r="AL1543"/>
  <c r="AL1544"/>
  <c r="AL1545"/>
  <c r="AL1546"/>
  <c r="AL1547"/>
  <c r="AL1548"/>
  <c r="AL1549"/>
  <c r="AL1550"/>
  <c r="AL1551"/>
  <c r="AL1552"/>
  <c r="AL1553"/>
  <c r="AL1554"/>
  <c r="AL1555"/>
  <c r="AL1556"/>
  <c r="AL1557"/>
  <c r="AL1558"/>
  <c r="AL1559"/>
  <c r="AL1560"/>
  <c r="AL1561"/>
  <c r="AL1562"/>
  <c r="AL1563"/>
  <c r="AL1564"/>
  <c r="AL1565"/>
  <c r="AL1566"/>
  <c r="AL1567"/>
  <c r="AL1568"/>
  <c r="AL1569"/>
  <c r="AL1570"/>
  <c r="AL1571"/>
  <c r="AL1572"/>
  <c r="AL1573"/>
  <c r="AL1574"/>
  <c r="AL1575"/>
  <c r="AL1576"/>
  <c r="AL1577"/>
  <c r="AL1578"/>
  <c r="AL1579"/>
  <c r="AL1580"/>
  <c r="AL1581"/>
  <c r="AL1582"/>
  <c r="AL1583"/>
  <c r="AL1584"/>
  <c r="AL1585"/>
  <c r="AL1586"/>
  <c r="AL1587"/>
  <c r="AL1588"/>
  <c r="AL1589"/>
  <c r="AL1590"/>
  <c r="AL1591"/>
  <c r="AL1592"/>
  <c r="AL1593"/>
  <c r="AL1594"/>
  <c r="AL1595"/>
  <c r="AL1596"/>
  <c r="AL1597"/>
  <c r="AL1598"/>
  <c r="AL1599"/>
  <c r="AL1600"/>
  <c r="AL1601"/>
  <c r="AL1602"/>
  <c r="AL1603"/>
  <c r="AL1604"/>
  <c r="AL1605"/>
  <c r="AL1606"/>
  <c r="AL1607"/>
  <c r="AL1608"/>
  <c r="AL1609"/>
  <c r="AL1610"/>
  <c r="AL1611"/>
  <c r="AL1612"/>
  <c r="AL1613"/>
  <c r="AL1614"/>
  <c r="AL1615"/>
  <c r="AL1616"/>
  <c r="AL1617"/>
  <c r="AL1618"/>
  <c r="AL1619"/>
  <c r="AL1620"/>
  <c r="AL1621"/>
  <c r="AL1622"/>
  <c r="AL1623"/>
  <c r="AL1624"/>
  <c r="AL1625"/>
  <c r="AL1626"/>
  <c r="AL1627"/>
  <c r="AL1628"/>
  <c r="AL1629"/>
  <c r="AL1630"/>
  <c r="AL1631"/>
  <c r="AL1632"/>
  <c r="AL1633"/>
  <c r="AL1634"/>
  <c r="AL1635"/>
  <c r="AL1636"/>
  <c r="AL1637"/>
  <c r="AL1638"/>
  <c r="AL1639"/>
  <c r="AL1640"/>
  <c r="AL1641"/>
  <c r="AL1642"/>
  <c r="AL1643"/>
  <c r="AL1644"/>
  <c r="AL1645"/>
  <c r="AL1646"/>
  <c r="AL1647"/>
  <c r="AL1648"/>
  <c r="AL1649"/>
  <c r="AL1650"/>
  <c r="AL1651"/>
  <c r="AL1652"/>
  <c r="AL1653"/>
  <c r="AL1654"/>
  <c r="AL1655"/>
  <c r="AL1656"/>
  <c r="AL1657"/>
  <c r="AL1658"/>
  <c r="AL1659"/>
  <c r="AL1660"/>
  <c r="AL1661"/>
  <c r="AL1662"/>
  <c r="AL1663"/>
  <c r="AL1664"/>
  <c r="AL1665"/>
  <c r="AL1666"/>
  <c r="AL1667"/>
  <c r="AL1668"/>
  <c r="AL1669"/>
  <c r="AL1670"/>
  <c r="AL1671"/>
  <c r="AL1672"/>
  <c r="AL1673"/>
  <c r="AL1674"/>
  <c r="AL1675"/>
  <c r="AL1676"/>
  <c r="AL1677"/>
  <c r="AL1678"/>
  <c r="AL1679"/>
  <c r="AL1680"/>
  <c r="AL1681"/>
  <c r="AL1682"/>
  <c r="AL1683"/>
  <c r="AL1684"/>
  <c r="AL1685"/>
  <c r="AL1686"/>
  <c r="AL1687"/>
  <c r="AL1688"/>
  <c r="AL1689"/>
  <c r="AL1690"/>
  <c r="AL1691"/>
  <c r="AL1692"/>
  <c r="AL1693"/>
  <c r="AL1694"/>
  <c r="AL1695"/>
  <c r="AL1696"/>
  <c r="AL1697"/>
  <c r="AL1698"/>
  <c r="AL1699"/>
  <c r="AL1700"/>
  <c r="AL1701"/>
  <c r="AL1702"/>
  <c r="AL1703"/>
  <c r="AL1704"/>
  <c r="AL1705"/>
  <c r="AL1706"/>
  <c r="AL1707"/>
  <c r="AL1708"/>
  <c r="AL1709"/>
  <c r="AL1710"/>
  <c r="AL1711"/>
  <c r="AL1712"/>
  <c r="AL1713"/>
  <c r="AL1714"/>
  <c r="AL1715"/>
  <c r="AL1716"/>
  <c r="AL1717"/>
  <c r="AL1718"/>
  <c r="AL1719"/>
  <c r="AL1720"/>
  <c r="AL1721"/>
  <c r="AL1722"/>
  <c r="AL1723"/>
  <c r="AL1724"/>
  <c r="AL1725"/>
  <c r="AL1726"/>
  <c r="AL1727"/>
  <c r="AL1728"/>
  <c r="AL1729"/>
  <c r="AL1730"/>
  <c r="AL1731"/>
  <c r="AL1732"/>
  <c r="AL1733"/>
  <c r="AL1734"/>
  <c r="AL1735"/>
  <c r="AL1736"/>
  <c r="AL1737"/>
  <c r="AL1738"/>
  <c r="AL1739"/>
  <c r="AL1740"/>
  <c r="AL1741"/>
  <c r="AL1742"/>
  <c r="AL1743"/>
  <c r="AL1744"/>
  <c r="AL1745"/>
  <c r="AL1746"/>
  <c r="AL1747"/>
  <c r="AL1748"/>
  <c r="AL1749"/>
  <c r="AL1750"/>
  <c r="AL1751"/>
  <c r="AL1752"/>
  <c r="AL1753"/>
  <c r="AL1754"/>
  <c r="AL1755"/>
  <c r="AL1756"/>
  <c r="AL1757"/>
  <c r="AL1758"/>
  <c r="AL1759"/>
  <c r="AL1760"/>
  <c r="AL1761"/>
  <c r="AL1762"/>
  <c r="AL1763"/>
  <c r="AL1764"/>
  <c r="AL1765"/>
  <c r="AL1766"/>
  <c r="AL1767"/>
  <c r="AL1768"/>
  <c r="AL1769"/>
  <c r="AL1770"/>
  <c r="AL1771"/>
  <c r="AL1772"/>
  <c r="AL1773"/>
  <c r="AL1774"/>
  <c r="AL1775"/>
  <c r="AL1776"/>
  <c r="AL1777"/>
  <c r="AL1778"/>
  <c r="AL1779"/>
  <c r="AL1780"/>
  <c r="AL1781"/>
  <c r="AL1782"/>
  <c r="AL1783"/>
  <c r="AL1784"/>
  <c r="AL1785"/>
  <c r="AL1786"/>
  <c r="AL1787"/>
  <c r="AL1788"/>
  <c r="AL1789"/>
  <c r="AL1790"/>
  <c r="AL1791"/>
  <c r="AL1792"/>
  <c r="AL1793"/>
  <c r="AL1794"/>
  <c r="AL1795"/>
  <c r="AL1796"/>
  <c r="AL1797"/>
  <c r="AL1798"/>
  <c r="AL1799"/>
  <c r="AL1800"/>
  <c r="AL1801"/>
  <c r="AL1802"/>
  <c r="AL1803"/>
  <c r="AL1804"/>
  <c r="AL1805"/>
  <c r="AL1806"/>
  <c r="AL1807"/>
  <c r="AL1808"/>
  <c r="AL1809"/>
  <c r="AL1810"/>
  <c r="AL1811"/>
  <c r="AL1812"/>
  <c r="AL1813"/>
  <c r="AL1814"/>
  <c r="AL1815"/>
  <c r="AL1816"/>
  <c r="AL1817"/>
  <c r="AL1818"/>
  <c r="AL1819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L1940"/>
  <c r="AL1941"/>
  <c r="AL1942"/>
  <c r="AL1943"/>
  <c r="AL1944"/>
  <c r="AL1945"/>
  <c r="AL1946"/>
  <c r="AL1947"/>
  <c r="AL1948"/>
  <c r="AL1949"/>
  <c r="AL1950"/>
  <c r="AL1951"/>
  <c r="AL1952"/>
  <c r="AL1953"/>
  <c r="AL1954"/>
  <c r="AL1955"/>
  <c r="AL1956"/>
  <c r="AL1957"/>
  <c r="AL1958"/>
  <c r="AL1959"/>
  <c r="AL1960"/>
  <c r="AL1961"/>
  <c r="AL1962"/>
  <c r="AL1963"/>
  <c r="AL1964"/>
  <c r="AL1965"/>
  <c r="AL1966"/>
  <c r="AL1967"/>
  <c r="AL1968"/>
  <c r="AL1969"/>
  <c r="AL1970"/>
  <c r="AL1971"/>
  <c r="AL1972"/>
  <c r="AL1973"/>
  <c r="AL1974"/>
  <c r="AL1975"/>
  <c r="AL1976"/>
  <c r="AL1977"/>
  <c r="AL1978"/>
  <c r="AL1979"/>
  <c r="AL1980"/>
  <c r="AL1981"/>
  <c r="AL1982"/>
  <c r="AL1983"/>
  <c r="AL1984"/>
  <c r="AL1985"/>
  <c r="AL1986"/>
  <c r="AL1987"/>
  <c r="AL1988"/>
  <c r="AL1989"/>
  <c r="AL1990"/>
  <c r="AL1991"/>
  <c r="AL1992"/>
  <c r="AL1993"/>
  <c r="AL1994"/>
  <c r="AL1995"/>
  <c r="AL1996"/>
  <c r="AL1997"/>
  <c r="AL1998"/>
  <c r="AL1999"/>
  <c r="AL2000"/>
  <c r="AL2001"/>
  <c r="AL2002"/>
  <c r="AL2003"/>
  <c r="AL2004"/>
  <c r="AL2005"/>
  <c r="AL2006"/>
  <c r="AL2007"/>
  <c r="AL2008"/>
  <c r="AL2009"/>
  <c r="AL2010"/>
  <c r="AL2011"/>
  <c r="AL2012"/>
  <c r="AL2013"/>
  <c r="AL2014"/>
  <c r="AL2015"/>
  <c r="AL2016"/>
  <c r="AL2017"/>
  <c r="AL2018"/>
  <c r="AL2019"/>
  <c r="AL2020"/>
  <c r="AL2021"/>
  <c r="AL2022"/>
  <c r="AL2023"/>
  <c r="AL2024"/>
  <c r="AL2025"/>
  <c r="AL2026"/>
  <c r="AL2027"/>
  <c r="AL2028"/>
  <c r="AL2029"/>
  <c r="AL2030"/>
  <c r="AL2031"/>
  <c r="AL2032"/>
  <c r="AL2033"/>
  <c r="AL2034"/>
  <c r="AL2035"/>
  <c r="AL2036"/>
  <c r="AL2037"/>
  <c r="AL2038"/>
  <c r="AL2039"/>
  <c r="AL2040"/>
  <c r="AL2041"/>
  <c r="AL2042"/>
  <c r="AL2043"/>
  <c r="AL2044"/>
  <c r="AL2045"/>
  <c r="AL2046"/>
  <c r="AL2047"/>
  <c r="AL2048"/>
  <c r="AL2049"/>
  <c r="AL2050"/>
  <c r="AL2051"/>
  <c r="AL2052"/>
  <c r="AL2053"/>
  <c r="AL2054"/>
  <c r="AL2055"/>
  <c r="AL2056"/>
  <c r="AL2057"/>
  <c r="AL2058"/>
  <c r="AL2059"/>
  <c r="AL2060"/>
  <c r="AL2061"/>
  <c r="AL2062"/>
  <c r="AL2063"/>
  <c r="AL2064"/>
  <c r="AL2065"/>
  <c r="AL2066"/>
  <c r="AL2067"/>
  <c r="AL2068"/>
  <c r="AL2069"/>
  <c r="AL2070"/>
  <c r="AL2071"/>
  <c r="AL2072"/>
  <c r="AL2073"/>
  <c r="AL2074"/>
  <c r="AL2075"/>
  <c r="AL2076"/>
  <c r="AL2077"/>
  <c r="AL2078"/>
  <c r="AL2079"/>
  <c r="AL2080"/>
  <c r="AL2081"/>
  <c r="AL2082"/>
  <c r="AL2083"/>
  <c r="AL2084"/>
  <c r="AL2085"/>
  <c r="AL2086"/>
  <c r="AL2087"/>
  <c r="AL2088"/>
  <c r="AL2089"/>
  <c r="AL2090"/>
  <c r="AL2091"/>
  <c r="AL2092"/>
  <c r="AL2093"/>
  <c r="AL2094"/>
  <c r="AL2095"/>
  <c r="AL2096"/>
  <c r="AL2097"/>
  <c r="AL2098"/>
  <c r="AL2099"/>
  <c r="AL2100"/>
  <c r="AL2101"/>
  <c r="AL2102"/>
  <c r="AL2103"/>
  <c r="AL2104"/>
  <c r="AL2105"/>
  <c r="AL2106"/>
  <c r="AL2107"/>
  <c r="AL2108"/>
  <c r="AL2109"/>
  <c r="AL2110"/>
  <c r="AL2111"/>
  <c r="AL2112"/>
  <c r="AL2113"/>
  <c r="AL2114"/>
  <c r="AL2115"/>
  <c r="AL2116"/>
  <c r="AL2117"/>
  <c r="AL2118"/>
  <c r="AL2119"/>
  <c r="AL2120"/>
  <c r="AL2121"/>
  <c r="AL2122"/>
  <c r="AL2123"/>
  <c r="AL2124"/>
  <c r="AL2125"/>
  <c r="AL2126"/>
  <c r="AL2127"/>
  <c r="AL2128"/>
  <c r="AL2129"/>
  <c r="AL2130"/>
  <c r="AL2131"/>
  <c r="AL2132"/>
  <c r="AL2133"/>
  <c r="AL2134"/>
  <c r="AL2135"/>
  <c r="AL2136"/>
  <c r="AL2137"/>
  <c r="AL2138"/>
  <c r="AL2139"/>
  <c r="AL2140"/>
  <c r="AL2141"/>
  <c r="AL2142"/>
  <c r="AL2143"/>
  <c r="AL2144"/>
  <c r="AL2145"/>
  <c r="AL2146"/>
  <c r="AL2147"/>
  <c r="AL2148"/>
  <c r="AL2149"/>
  <c r="AL2150"/>
  <c r="AL2151"/>
  <c r="AL2152"/>
  <c r="AL2153"/>
  <c r="AL2154"/>
  <c r="AL2155"/>
  <c r="AL2156"/>
  <c r="AL2157"/>
  <c r="AL2158"/>
  <c r="AL2159"/>
  <c r="AL2160"/>
  <c r="AL2161"/>
  <c r="AL2162"/>
  <c r="AL2163"/>
  <c r="AL2164"/>
  <c r="AL2165"/>
  <c r="AL2166"/>
  <c r="AL2167"/>
  <c r="AL2168"/>
  <c r="AL2169"/>
  <c r="AL2170"/>
  <c r="AL2171"/>
  <c r="AL2172"/>
  <c r="AL2173"/>
  <c r="AL2174"/>
  <c r="AL2175"/>
  <c r="AL2176"/>
  <c r="AL2177"/>
  <c r="AL2178"/>
  <c r="AL2179"/>
  <c r="AL2180"/>
  <c r="AL2181"/>
  <c r="AL2182"/>
  <c r="AL2183"/>
  <c r="AL2184"/>
  <c r="AL2185"/>
  <c r="AL2186"/>
  <c r="AL2187"/>
  <c r="AL2188"/>
  <c r="AL2189"/>
  <c r="AL2190"/>
  <c r="AL2191"/>
  <c r="AL2192"/>
  <c r="AL2193"/>
  <c r="AL2194"/>
  <c r="AL2195"/>
  <c r="AL2196"/>
  <c r="AL2197"/>
  <c r="AL2198"/>
  <c r="AL2199"/>
  <c r="AL2200"/>
  <c r="AL2201"/>
  <c r="AL2202"/>
  <c r="AL2203"/>
  <c r="AL2204"/>
  <c r="AL2205"/>
  <c r="AL2206"/>
  <c r="AL2207"/>
  <c r="AL2208"/>
  <c r="AL2209"/>
  <c r="AL2210"/>
  <c r="AL2211"/>
  <c r="AL2212"/>
  <c r="AL2213"/>
  <c r="AL2214"/>
  <c r="AL2215"/>
  <c r="AL2216"/>
  <c r="AL2217"/>
  <c r="AL2218"/>
  <c r="AL2219"/>
  <c r="AL2220"/>
  <c r="AL2221"/>
  <c r="AL2222"/>
  <c r="AL2223"/>
  <c r="AL2224"/>
  <c r="AL2225"/>
  <c r="AL2226"/>
  <c r="AL2227"/>
  <c r="AL2228"/>
  <c r="AL2229"/>
  <c r="AL2230"/>
  <c r="AL2231"/>
  <c r="AL2232"/>
  <c r="AL2233"/>
  <c r="AL2234"/>
  <c r="AL2235"/>
  <c r="AL2236"/>
  <c r="AL2237"/>
  <c r="AL2238"/>
  <c r="AL2239"/>
  <c r="AL2240"/>
  <c r="AL2241"/>
  <c r="AL2242"/>
  <c r="AL2243"/>
  <c r="AL2244"/>
  <c r="AL2245"/>
  <c r="AL2246"/>
  <c r="AL2247"/>
  <c r="AL2248"/>
  <c r="AL2249"/>
  <c r="AL2250"/>
  <c r="AL2251"/>
  <c r="AL2252"/>
  <c r="AL2253"/>
  <c r="AL2254"/>
  <c r="AL2255"/>
  <c r="AL2256"/>
  <c r="AL2257"/>
  <c r="AL2258"/>
  <c r="AL2259"/>
  <c r="AL2260"/>
  <c r="AL2261"/>
  <c r="AL2262"/>
  <c r="AL2263"/>
  <c r="AL2264"/>
  <c r="AL2265"/>
  <c r="AL2266"/>
  <c r="AL2267"/>
  <c r="AL2268"/>
  <c r="AL2269"/>
  <c r="AL2270"/>
  <c r="AL2271"/>
  <c r="AL2272"/>
  <c r="AL2273"/>
  <c r="AL2274"/>
  <c r="AL2275"/>
  <c r="AL2276"/>
  <c r="AL2277"/>
  <c r="AL2278"/>
  <c r="AL2279"/>
  <c r="AL2280"/>
  <c r="AL2281"/>
  <c r="AL2282"/>
  <c r="AL2283"/>
  <c r="AL2284"/>
  <c r="AL2285"/>
  <c r="AL2286"/>
  <c r="AL2287"/>
  <c r="AL2288"/>
  <c r="AL2289"/>
  <c r="AL2290"/>
  <c r="AL2291"/>
  <c r="AL2292"/>
  <c r="AL2293"/>
  <c r="AL2294"/>
  <c r="AL2295"/>
  <c r="AL2296"/>
  <c r="AL2297"/>
  <c r="AL2298"/>
  <c r="AL2299"/>
  <c r="AL2300"/>
  <c r="AL2301"/>
  <c r="AL2302"/>
  <c r="AL2303"/>
  <c r="AL2304"/>
  <c r="AL2305"/>
  <c r="AL2306"/>
  <c r="AL2307"/>
  <c r="AL2308"/>
  <c r="AL2309"/>
  <c r="AL2310"/>
  <c r="AL2311"/>
  <c r="AL2312"/>
  <c r="AL2313"/>
  <c r="AL2314"/>
  <c r="AL2315"/>
  <c r="AL2316"/>
  <c r="AL2317"/>
  <c r="AL2318"/>
  <c r="AL2319"/>
  <c r="AL2320"/>
  <c r="AL2321"/>
  <c r="AL2322"/>
  <c r="AL2323"/>
  <c r="AL2324"/>
  <c r="AL2325"/>
  <c r="AL2326"/>
  <c r="AL2327"/>
  <c r="AL2328"/>
  <c r="AL2329"/>
  <c r="AL2330"/>
  <c r="AL2331"/>
  <c r="AL2332"/>
  <c r="AL2333"/>
  <c r="AL2334"/>
  <c r="AL2335"/>
  <c r="AL2336"/>
  <c r="AL2337"/>
  <c r="AL2338"/>
  <c r="AL2339"/>
  <c r="AL2340"/>
  <c r="AL2341"/>
  <c r="AL2342"/>
  <c r="AL2343"/>
  <c r="AL2344"/>
  <c r="AL2345"/>
  <c r="AL2346"/>
  <c r="AL2347"/>
  <c r="AL2348"/>
  <c r="AL2349"/>
  <c r="AL2350"/>
  <c r="AL2351"/>
  <c r="AL2352"/>
  <c r="AL2353"/>
  <c r="AL2354"/>
  <c r="AL2355"/>
  <c r="AL2356"/>
  <c r="AL2357"/>
  <c r="AL2358"/>
  <c r="AL2359"/>
  <c r="AL2360"/>
  <c r="AL2361"/>
  <c r="AL2362"/>
  <c r="AL2363"/>
  <c r="AL2364"/>
  <c r="AL2365"/>
  <c r="AL2366"/>
  <c r="AL2367"/>
  <c r="AL2368"/>
  <c r="AL2369"/>
  <c r="AL2370"/>
  <c r="AL2371"/>
  <c r="AL2372"/>
  <c r="AL2373"/>
  <c r="AL2374"/>
  <c r="AL2375"/>
  <c r="AL2376"/>
  <c r="AL2377"/>
  <c r="AL2378"/>
  <c r="AL2379"/>
  <c r="AL2380"/>
  <c r="AL2381"/>
  <c r="AL2382"/>
  <c r="AL2383"/>
  <c r="AL2384"/>
  <c r="AL2385"/>
  <c r="AL2386"/>
  <c r="AL2387"/>
  <c r="AL2388"/>
  <c r="AL2389"/>
  <c r="AL2390"/>
  <c r="AL2391"/>
  <c r="AL2392"/>
  <c r="AL2393"/>
  <c r="AL2394"/>
  <c r="AL2395"/>
  <c r="AL2396"/>
  <c r="AL2397"/>
  <c r="AL2398"/>
  <c r="AL2399"/>
  <c r="AL2400"/>
  <c r="AL2401"/>
  <c r="AL2402"/>
  <c r="AL2403"/>
  <c r="AL2404"/>
  <c r="AL2405"/>
  <c r="AL2406"/>
  <c r="AL2407"/>
  <c r="AL2408"/>
  <c r="AL2409"/>
  <c r="AL2410"/>
  <c r="AL2411"/>
  <c r="AL2412"/>
  <c r="AL2413"/>
  <c r="AL2414"/>
  <c r="AL2415"/>
  <c r="AL2416"/>
  <c r="AL2417"/>
  <c r="AL2418"/>
  <c r="AL2419"/>
  <c r="AL2420"/>
  <c r="AL2421"/>
  <c r="AL2422"/>
  <c r="AL2423"/>
  <c r="AL2424"/>
  <c r="AL2425"/>
  <c r="AL2426"/>
  <c r="AL2427"/>
  <c r="AL2428"/>
  <c r="AL2429"/>
  <c r="AL2430"/>
  <c r="AL2431"/>
  <c r="AL2432"/>
  <c r="AL2433"/>
  <c r="AL2434"/>
  <c r="AL2435"/>
  <c r="AL2436"/>
  <c r="AL2437"/>
  <c r="AL2438"/>
  <c r="AL2439"/>
  <c r="AL2440"/>
  <c r="AL2441"/>
  <c r="AL2442"/>
  <c r="AL2443"/>
  <c r="AL2444"/>
  <c r="AL2445"/>
  <c r="AL2446"/>
  <c r="AL2447"/>
  <c r="AL2448"/>
  <c r="AL2449"/>
  <c r="AL2450"/>
  <c r="AL2451"/>
  <c r="AL2452"/>
  <c r="AL2453"/>
  <c r="AL2454"/>
  <c r="AL2455"/>
  <c r="AL2456"/>
  <c r="AL2457"/>
  <c r="AL2458"/>
  <c r="AL2459"/>
  <c r="AL2460"/>
  <c r="AL2461"/>
  <c r="AL2462"/>
  <c r="AL2463"/>
  <c r="AL2464"/>
  <c r="AL2465"/>
  <c r="AL2466"/>
  <c r="AL2467"/>
  <c r="AL2468"/>
  <c r="AL2469"/>
  <c r="AL2470"/>
  <c r="AL2471"/>
  <c r="AL2472"/>
  <c r="AL2473"/>
  <c r="AL2474"/>
  <c r="AL2475"/>
  <c r="AL2476"/>
  <c r="AL2477"/>
  <c r="AL2478"/>
  <c r="AL2479"/>
  <c r="AL2480"/>
  <c r="AL2481"/>
  <c r="AL2482"/>
  <c r="AL2483"/>
  <c r="AL2484"/>
  <c r="AL2485"/>
  <c r="AL2486"/>
  <c r="AL2487"/>
  <c r="AL2488"/>
  <c r="AL2489"/>
  <c r="AL2490"/>
  <c r="AL2491"/>
  <c r="AL2492"/>
  <c r="AL2493"/>
  <c r="AL2494"/>
  <c r="AL2495"/>
  <c r="AL2496"/>
  <c r="AL2497"/>
  <c r="AL2498"/>
  <c r="AL2499"/>
  <c r="AL2500"/>
  <c r="AL2501"/>
  <c r="AL2502"/>
  <c r="AL2503"/>
  <c r="AL2504"/>
  <c r="AL2505"/>
  <c r="AL2506"/>
  <c r="AL2507"/>
  <c r="AL2508"/>
  <c r="AL2509"/>
  <c r="AL2510"/>
  <c r="AL2511"/>
  <c r="AL2512"/>
  <c r="AL2513"/>
  <c r="AL2514"/>
  <c r="AL2515"/>
  <c r="AL2516"/>
  <c r="AL2517"/>
  <c r="AL2518"/>
  <c r="AL2519"/>
  <c r="AL2520"/>
  <c r="AL2521"/>
  <c r="AL2522"/>
  <c r="AL2523"/>
  <c r="AL2524"/>
  <c r="AL2525"/>
  <c r="AL2526"/>
  <c r="AL2527"/>
  <c r="AL2528"/>
  <c r="AL2529"/>
  <c r="AL2530"/>
  <c r="AL2531"/>
  <c r="AL2532"/>
  <c r="AL2533"/>
  <c r="AL2534"/>
  <c r="AL2535"/>
  <c r="AL2536"/>
  <c r="AL2537"/>
  <c r="AL2538"/>
  <c r="AL2539"/>
  <c r="AL2540"/>
  <c r="AL2541"/>
  <c r="AL2542"/>
  <c r="AL2543"/>
  <c r="AL2544"/>
  <c r="AL2545"/>
  <c r="AL2546"/>
  <c r="AL2547"/>
  <c r="AL2548"/>
  <c r="AL2549"/>
  <c r="AL2550"/>
  <c r="AL2551"/>
  <c r="AL2552"/>
  <c r="AL2553"/>
  <c r="AL2554"/>
  <c r="AL2555"/>
  <c r="AL2556"/>
  <c r="AL2557"/>
  <c r="AL2558"/>
  <c r="AL2559"/>
  <c r="AL2560"/>
  <c r="AL2561"/>
  <c r="AL2562"/>
  <c r="AL2563"/>
  <c r="AL2564"/>
  <c r="AL2565"/>
  <c r="AL2566"/>
  <c r="AL2567"/>
  <c r="AL2568"/>
  <c r="AL2569"/>
  <c r="AL2570"/>
  <c r="AL2571"/>
  <c r="AL2572"/>
  <c r="AL2573"/>
  <c r="AL2574"/>
  <c r="AL2575"/>
  <c r="AL2576"/>
  <c r="AL2577"/>
  <c r="AL2578"/>
  <c r="AL2579"/>
  <c r="AL2580"/>
  <c r="AL2581"/>
  <c r="AL2582"/>
  <c r="AL2583"/>
  <c r="AL2584"/>
  <c r="AL2585"/>
  <c r="AL2586"/>
  <c r="AL2587"/>
  <c r="AL2588"/>
  <c r="AL2589"/>
  <c r="AL2590"/>
  <c r="AL2591"/>
  <c r="AL2592"/>
  <c r="AL2593"/>
  <c r="AL2594"/>
  <c r="AL2595"/>
  <c r="AL2596"/>
  <c r="AL2597"/>
  <c r="AL2598"/>
  <c r="AL2599"/>
  <c r="AL2600"/>
  <c r="AL2601"/>
  <c r="AL2602"/>
  <c r="AL2603"/>
  <c r="AL2604"/>
  <c r="AL2605"/>
  <c r="AL2606"/>
  <c r="AL2607"/>
  <c r="AL2608"/>
  <c r="AL2609"/>
  <c r="AL2610"/>
  <c r="AL2611"/>
  <c r="AL2612"/>
  <c r="AL2613"/>
  <c r="AL2614"/>
  <c r="AL2615"/>
  <c r="AL2616"/>
  <c r="AL2617"/>
  <c r="AL2618"/>
  <c r="AL2619"/>
  <c r="AL2620"/>
  <c r="AL2621"/>
  <c r="AL2622"/>
  <c r="AL2623"/>
  <c r="AL2624"/>
  <c r="AL2625"/>
  <c r="AL2626"/>
  <c r="AL2627"/>
  <c r="AL2628"/>
  <c r="AL2629"/>
  <c r="AL2630"/>
  <c r="AL2631"/>
  <c r="AL2632"/>
  <c r="AL2633"/>
  <c r="AL2634"/>
  <c r="AL2635"/>
  <c r="AL2636"/>
  <c r="AL2637"/>
  <c r="AL2638"/>
  <c r="AL2639"/>
  <c r="AL2640"/>
  <c r="AL2641"/>
  <c r="AL2642"/>
  <c r="AL2643"/>
  <c r="AL2644"/>
  <c r="AL2645"/>
  <c r="AL2646"/>
  <c r="AL2647"/>
  <c r="AL2648"/>
  <c r="AL2649"/>
  <c r="AL2650"/>
  <c r="AL2651"/>
  <c r="AL2652"/>
  <c r="AL2653"/>
  <c r="AL2654"/>
  <c r="AL2655"/>
  <c r="AL2656"/>
  <c r="AL2657"/>
  <c r="AL2658"/>
  <c r="AL2659"/>
  <c r="AL2660"/>
  <c r="AL2661"/>
  <c r="AL2662"/>
  <c r="AL2663"/>
  <c r="AL2664"/>
  <c r="AL2665"/>
  <c r="AL2666"/>
  <c r="AL2667"/>
  <c r="AL2668"/>
  <c r="AL2669"/>
  <c r="AL2670"/>
  <c r="AL2671"/>
  <c r="AL2672"/>
  <c r="AL2673"/>
  <c r="AL2674"/>
  <c r="AL2675"/>
  <c r="AL2676"/>
  <c r="AL2677"/>
  <c r="AL2678"/>
  <c r="AL2679"/>
  <c r="AL2680"/>
  <c r="AL2681"/>
  <c r="AL2682"/>
  <c r="AL2683"/>
  <c r="AL2684"/>
  <c r="AL2685"/>
  <c r="AL2686"/>
  <c r="AL2687"/>
  <c r="AL2688"/>
  <c r="AL2689"/>
  <c r="AL2690"/>
  <c r="AL2691"/>
  <c r="AL2692"/>
  <c r="AL2693"/>
  <c r="AL2694"/>
  <c r="AL2695"/>
  <c r="AL2696"/>
  <c r="AL2697"/>
  <c r="AL2698"/>
  <c r="AL2699"/>
  <c r="AL2700"/>
  <c r="AL2701"/>
  <c r="AL2702"/>
  <c r="AL2703"/>
  <c r="AL2704"/>
  <c r="AL2705"/>
  <c r="AL2706"/>
  <c r="AL2707"/>
  <c r="AL2708"/>
  <c r="AL2709"/>
  <c r="AL2710"/>
  <c r="AL2711"/>
  <c r="AL2712"/>
  <c r="AL2713"/>
  <c r="AL2714"/>
  <c r="AL2715"/>
  <c r="AL2716"/>
  <c r="AL2717"/>
  <c r="AL2718"/>
  <c r="AL2719"/>
  <c r="AL2720"/>
  <c r="AL2721"/>
  <c r="AL2722"/>
  <c r="AL2723"/>
  <c r="AL2724"/>
  <c r="AL2725"/>
  <c r="AL2726"/>
  <c r="AL2727"/>
  <c r="AL2728"/>
  <c r="AL2729"/>
  <c r="AL2730"/>
  <c r="AL2731"/>
  <c r="AL2732"/>
  <c r="AL2733"/>
  <c r="AL2734"/>
  <c r="AL2735"/>
  <c r="AL2736"/>
  <c r="AL2737"/>
  <c r="AL2738"/>
  <c r="AL2739"/>
  <c r="AL2740"/>
  <c r="AL2741"/>
  <c r="AL2742"/>
  <c r="AL2743"/>
  <c r="AL2744"/>
  <c r="AL2745"/>
  <c r="AL2746"/>
  <c r="AL2747"/>
  <c r="AL2748"/>
  <c r="AL2749"/>
  <c r="AL2750"/>
  <c r="AL2751"/>
  <c r="AL2752"/>
  <c r="AL2753"/>
  <c r="AL2754"/>
  <c r="AL2755"/>
  <c r="AL2756"/>
  <c r="AL2757"/>
  <c r="AL2758"/>
  <c r="AL2759"/>
  <c r="AL2760"/>
  <c r="AL2761"/>
  <c r="AL2762"/>
  <c r="AL2763"/>
  <c r="AL2764"/>
  <c r="AL2765"/>
  <c r="AL2766"/>
  <c r="AL2767"/>
  <c r="AL2768"/>
  <c r="AL2769"/>
  <c r="AL2770"/>
  <c r="AL2771"/>
  <c r="AL2772"/>
  <c r="AL2773"/>
  <c r="AL2774"/>
  <c r="AL2775"/>
  <c r="AL2776"/>
  <c r="AL2777"/>
  <c r="AL2778"/>
  <c r="AL2779"/>
  <c r="AL2780"/>
  <c r="AL2781"/>
  <c r="AL2782"/>
  <c r="AL2783"/>
  <c r="AL2784"/>
  <c r="AL2785"/>
  <c r="AL2786"/>
  <c r="AL2787"/>
  <c r="AL2788"/>
  <c r="AL2789"/>
  <c r="AL2790"/>
  <c r="AL2791"/>
  <c r="AL2792"/>
  <c r="AL2793"/>
  <c r="AL2794"/>
  <c r="AL2795"/>
  <c r="AL2796"/>
  <c r="AL2797"/>
  <c r="AL2798"/>
  <c r="AL2799"/>
  <c r="AL2800"/>
  <c r="AL2801"/>
  <c r="AL2802"/>
  <c r="AL2803"/>
  <c r="AL2804"/>
  <c r="AL2805"/>
  <c r="AL2806"/>
  <c r="AL2807"/>
  <c r="AL2808"/>
  <c r="AL2809"/>
  <c r="AL2810"/>
  <c r="AL2811"/>
  <c r="AL2812"/>
  <c r="AL2813"/>
  <c r="AL2814"/>
  <c r="AL2815"/>
  <c r="AL2816"/>
  <c r="AL2817"/>
  <c r="AL2818"/>
  <c r="AL2819"/>
  <c r="AL2820"/>
  <c r="AL2821"/>
  <c r="AL2822"/>
  <c r="AL2823"/>
  <c r="AL2824"/>
  <c r="AL2825"/>
  <c r="AL2826"/>
  <c r="AL2827"/>
  <c r="AL2828"/>
  <c r="AL2829"/>
  <c r="AL2830"/>
  <c r="AL2831"/>
  <c r="AL2832"/>
  <c r="AL2833"/>
  <c r="AL2834"/>
  <c r="AL2835"/>
  <c r="AL2836"/>
  <c r="AL2837"/>
  <c r="AL2838"/>
  <c r="AL2839"/>
  <c r="AL2840"/>
  <c r="AL2841"/>
  <c r="AL2842"/>
  <c r="AL2843"/>
  <c r="AL2844"/>
  <c r="AL2845"/>
  <c r="AL2846"/>
  <c r="AL2847"/>
  <c r="AL2848"/>
  <c r="AL2849"/>
  <c r="AL2850"/>
  <c r="AL2851"/>
  <c r="AL2852"/>
  <c r="AL2853"/>
  <c r="AL2854"/>
  <c r="AL2855"/>
  <c r="AL2856"/>
  <c r="AL2857"/>
  <c r="AL2858"/>
  <c r="AL2859"/>
  <c r="AL2860"/>
  <c r="AL2861"/>
  <c r="AL2862"/>
  <c r="AL2863"/>
  <c r="AL2864"/>
  <c r="AL2865"/>
  <c r="AL2866"/>
  <c r="AL2867"/>
  <c r="AL2868"/>
  <c r="AL2869"/>
  <c r="AL2870"/>
  <c r="AL2871"/>
  <c r="AL2872"/>
  <c r="AL2873"/>
  <c r="AL2874"/>
  <c r="AL2875"/>
  <c r="AL2876"/>
  <c r="AL2877"/>
  <c r="AL2878"/>
  <c r="AL2879"/>
  <c r="AL2880"/>
  <c r="AL2881"/>
  <c r="AL2882"/>
  <c r="AL2883"/>
  <c r="AL2884"/>
  <c r="AL2885"/>
  <c r="AL2886"/>
  <c r="AL2887"/>
  <c r="AL2888"/>
  <c r="AL2889"/>
  <c r="AL2890"/>
  <c r="AL2891"/>
  <c r="AL2892"/>
  <c r="AL2893"/>
  <c r="AL2894"/>
  <c r="AL2895"/>
  <c r="AL2896"/>
  <c r="AL2897"/>
  <c r="AL2898"/>
  <c r="AL2899"/>
  <c r="AL2900"/>
  <c r="AL2901"/>
  <c r="AL2902"/>
  <c r="AL2903"/>
  <c r="AL2904"/>
  <c r="AL2905"/>
  <c r="AL2906"/>
  <c r="AL2907"/>
  <c r="AL2908"/>
  <c r="AL2909"/>
  <c r="AL2910"/>
  <c r="AL2911"/>
  <c r="AL2912"/>
  <c r="AL2913"/>
  <c r="AL2914"/>
  <c r="AL2915"/>
  <c r="AL2916"/>
  <c r="AL2917"/>
  <c r="AL2918"/>
  <c r="AL2919"/>
  <c r="AL2920"/>
  <c r="AL2921"/>
  <c r="AL2922"/>
  <c r="AL2923"/>
  <c r="AL2924"/>
  <c r="AL2925"/>
  <c r="AL2926"/>
  <c r="AL2927"/>
  <c r="AL2928"/>
  <c r="AL2929"/>
  <c r="AL2930"/>
  <c r="AL2931"/>
  <c r="AL2932"/>
  <c r="AL2933"/>
  <c r="AL2934"/>
  <c r="AL2935"/>
  <c r="AL2936"/>
  <c r="AL2937"/>
  <c r="AL2938"/>
  <c r="AL2939"/>
  <c r="AL2940"/>
  <c r="AL2941"/>
  <c r="AL2942"/>
  <c r="AL2943"/>
  <c r="AL2944"/>
  <c r="AL2945"/>
  <c r="AL2946"/>
  <c r="AL2947"/>
  <c r="AL2948"/>
  <c r="AL2949"/>
  <c r="AL2950"/>
  <c r="AL2951"/>
  <c r="AL2952"/>
  <c r="AL2953"/>
  <c r="AL2954"/>
  <c r="AL2955"/>
  <c r="AL2956"/>
  <c r="AL2957"/>
  <c r="AL2958"/>
  <c r="AL2959"/>
  <c r="AL2960"/>
  <c r="AL2961"/>
  <c r="AL2962"/>
  <c r="AL2963"/>
  <c r="AL2964"/>
  <c r="AL2965"/>
  <c r="AL2966"/>
  <c r="AL2967"/>
  <c r="AL2968"/>
  <c r="AL2969"/>
  <c r="AL2970"/>
  <c r="AL2971"/>
  <c r="AL2972"/>
  <c r="AL2973"/>
  <c r="AL2974"/>
  <c r="AL2975"/>
  <c r="AL2976"/>
  <c r="AL2977"/>
  <c r="AL2978"/>
  <c r="AL2979"/>
  <c r="AL2980"/>
  <c r="AL2981"/>
  <c r="AL2982"/>
  <c r="AL2983"/>
  <c r="AL2984"/>
  <c r="AL2985"/>
  <c r="AL2986"/>
  <c r="AL2987"/>
  <c r="AL2988"/>
  <c r="AL2989"/>
  <c r="AL2990"/>
  <c r="AL2991"/>
  <c r="AL2992"/>
  <c r="AL2993"/>
  <c r="AL2994"/>
  <c r="AL2995"/>
  <c r="AL2996"/>
  <c r="AL2997"/>
  <c r="AL2998"/>
  <c r="AL2999"/>
  <c r="AL3000"/>
  <c r="AL3001"/>
  <c r="AL3002"/>
  <c r="AL3003"/>
  <c r="AL3004"/>
  <c r="AL3005"/>
  <c r="AL3006"/>
  <c r="AL3007"/>
  <c r="AL3008"/>
  <c r="AL3009"/>
  <c r="AL3010"/>
  <c r="AL3011"/>
  <c r="AL3012"/>
  <c r="AL3013"/>
  <c r="AL3014"/>
  <c r="AL3015"/>
  <c r="AL3016"/>
  <c r="AL3017"/>
  <c r="AL3018"/>
  <c r="AL3019"/>
  <c r="AL3020"/>
  <c r="AL3021"/>
  <c r="AL3022"/>
  <c r="AL3023"/>
  <c r="AL3024"/>
  <c r="AL3025"/>
  <c r="AL3026"/>
  <c r="AL3027"/>
  <c r="AL3028"/>
  <c r="AL3029"/>
  <c r="AL3030"/>
  <c r="AL3031"/>
  <c r="AL3032"/>
  <c r="AL3033"/>
  <c r="AL3034"/>
  <c r="AL3035"/>
  <c r="AL3036"/>
  <c r="AL3037"/>
  <c r="AL3038"/>
  <c r="AL3039"/>
  <c r="AL3040"/>
  <c r="AL3041"/>
  <c r="AL3042"/>
  <c r="AL3043"/>
  <c r="AL3044"/>
  <c r="AL3045"/>
  <c r="AL3046"/>
  <c r="AL3047"/>
  <c r="AL3048"/>
  <c r="AL3049"/>
  <c r="AL3050"/>
  <c r="AL3051"/>
  <c r="AL3052"/>
  <c r="AL3053"/>
  <c r="AL3054"/>
  <c r="AL3055"/>
  <c r="AL3056"/>
  <c r="AL3057"/>
  <c r="AL3058"/>
  <c r="AL3059"/>
  <c r="AL3060"/>
  <c r="AL3061"/>
  <c r="AL3062"/>
  <c r="AL3063"/>
  <c r="AL3064"/>
  <c r="AL3065"/>
  <c r="AL3066"/>
  <c r="AL3067"/>
  <c r="AL3068"/>
  <c r="AL3069"/>
  <c r="AL3070"/>
  <c r="AL3071"/>
  <c r="AL3072"/>
  <c r="AL3073"/>
  <c r="AL3074"/>
  <c r="AL3075"/>
  <c r="AL3076"/>
  <c r="AL3077"/>
  <c r="AL3078"/>
  <c r="AL3079"/>
  <c r="AL3080"/>
  <c r="AL3081"/>
  <c r="AL3082"/>
  <c r="AL3083"/>
  <c r="AL3084"/>
  <c r="AL3085"/>
  <c r="AL3086"/>
  <c r="AL3087"/>
  <c r="AL3088"/>
  <c r="AL3089"/>
  <c r="AL3090"/>
  <c r="AL3091"/>
  <c r="AL3092"/>
  <c r="AL3093"/>
  <c r="AL3094"/>
  <c r="AL3095"/>
  <c r="AL3096"/>
  <c r="AL3097"/>
  <c r="AL3098"/>
  <c r="AL3099"/>
  <c r="AL3100"/>
  <c r="AL3101"/>
  <c r="AL3102"/>
  <c r="AL3103"/>
  <c r="AL3104"/>
  <c r="AL3105"/>
  <c r="AL3106"/>
  <c r="AL3107"/>
  <c r="AL3108"/>
  <c r="AL3109"/>
  <c r="AL3110"/>
  <c r="AL3111"/>
  <c r="AL3112"/>
  <c r="AL3113"/>
  <c r="AL3114"/>
  <c r="AL3115"/>
  <c r="AL3116"/>
  <c r="AL3117"/>
  <c r="AL3118"/>
  <c r="AL3119"/>
  <c r="AL3120"/>
  <c r="AL3121"/>
  <c r="AL3122"/>
  <c r="AL3123"/>
  <c r="AL3124"/>
  <c r="AL3125"/>
  <c r="AL3126"/>
  <c r="AL3127"/>
  <c r="AL3128"/>
  <c r="AL3129"/>
  <c r="AL3130"/>
  <c r="AL3131"/>
  <c r="AL3132"/>
  <c r="AL3133"/>
  <c r="AL3134"/>
  <c r="AL3135"/>
  <c r="AL3136"/>
  <c r="AL3137"/>
  <c r="AL3138"/>
  <c r="AL3139"/>
  <c r="AL3140"/>
  <c r="AL3141"/>
  <c r="AL3142"/>
  <c r="AL3143"/>
  <c r="AL3144"/>
  <c r="AL3145"/>
  <c r="AL3146"/>
  <c r="AL3147"/>
  <c r="AL3148"/>
  <c r="AL3149"/>
  <c r="AL3150"/>
  <c r="AL3151"/>
  <c r="AL3152"/>
  <c r="AL3153"/>
  <c r="AL3154"/>
  <c r="AL3155"/>
  <c r="AL3156"/>
  <c r="AL3157"/>
  <c r="AL3158"/>
  <c r="AL3159"/>
  <c r="AL3160"/>
  <c r="AL3161"/>
  <c r="AL3162"/>
  <c r="AL3163"/>
  <c r="AL3164"/>
  <c r="AL3165"/>
  <c r="AL3166"/>
  <c r="AL3167"/>
  <c r="AL3168"/>
  <c r="AL3169"/>
  <c r="AL3170"/>
  <c r="AL3171"/>
  <c r="AL3172"/>
  <c r="AL3173"/>
  <c r="AL3174"/>
  <c r="AL3175"/>
  <c r="AL3176"/>
  <c r="AL3177"/>
  <c r="AL3178"/>
  <c r="AL3179"/>
  <c r="AL3180"/>
  <c r="AL3181"/>
  <c r="AL3182"/>
  <c r="AL3183"/>
  <c r="AL3184"/>
  <c r="AL3185"/>
  <c r="AL3186"/>
  <c r="AL3187"/>
  <c r="AL3188"/>
  <c r="AL3189"/>
  <c r="AL3190"/>
  <c r="AL3191"/>
  <c r="AL3192"/>
  <c r="AL3193"/>
  <c r="AL3194"/>
  <c r="AL3195"/>
  <c r="AL3196"/>
  <c r="AL3197"/>
  <c r="AL3198"/>
  <c r="AL3199"/>
  <c r="AL3200"/>
  <c r="AL3201"/>
  <c r="AL3202"/>
  <c r="AL3203"/>
  <c r="AL3204"/>
  <c r="AL3205"/>
  <c r="AL3206"/>
  <c r="AL3207"/>
  <c r="AL3208"/>
  <c r="AL3209"/>
  <c r="AL3210"/>
  <c r="AL3211"/>
  <c r="AL3212"/>
  <c r="AL3213"/>
  <c r="AL3214"/>
  <c r="AL3215"/>
  <c r="AL3216"/>
  <c r="AL3217"/>
  <c r="AL3218"/>
  <c r="AL3219"/>
  <c r="AL3220"/>
  <c r="AL3221"/>
  <c r="AL3222"/>
  <c r="AL3223"/>
  <c r="AL3224"/>
  <c r="AL3225"/>
  <c r="AL3226"/>
  <c r="AL3227"/>
  <c r="AL3228"/>
  <c r="AL3229"/>
  <c r="AL3230"/>
  <c r="AL3231"/>
  <c r="AL3232"/>
  <c r="AL3233"/>
  <c r="AL3234"/>
  <c r="AL3235"/>
  <c r="AL3236"/>
  <c r="AL3237"/>
  <c r="AL3238"/>
  <c r="AL3239"/>
  <c r="AL3240"/>
  <c r="AL3241"/>
  <c r="AL3242"/>
  <c r="AL3243"/>
  <c r="AL3244"/>
  <c r="AL3245"/>
  <c r="AL3246"/>
  <c r="AL3247"/>
  <c r="AL3248"/>
  <c r="AL3249"/>
  <c r="AL3250"/>
  <c r="AL3251"/>
  <c r="AL3252"/>
  <c r="AL3253"/>
  <c r="AL3254"/>
  <c r="AL3255"/>
  <c r="AL3256"/>
  <c r="AL3257"/>
  <c r="AL3258"/>
  <c r="AL3259"/>
  <c r="AL3260"/>
  <c r="AL3261"/>
  <c r="AL3262"/>
  <c r="AL3263"/>
  <c r="AL3264"/>
  <c r="AL3265"/>
  <c r="AL3266"/>
  <c r="AL3267"/>
  <c r="AL3268"/>
  <c r="AL3269"/>
  <c r="AL3270"/>
  <c r="AL3271"/>
  <c r="AL3272"/>
  <c r="AL3273"/>
  <c r="AL3274"/>
  <c r="AL3275"/>
  <c r="AL3276"/>
  <c r="AL3277"/>
  <c r="AL3278"/>
  <c r="AL3279"/>
  <c r="AL3280"/>
  <c r="AL3281"/>
  <c r="AL3282"/>
  <c r="AL3283"/>
  <c r="AL3284"/>
  <c r="AL3285"/>
  <c r="AL3286"/>
  <c r="AL3287"/>
  <c r="AL3288"/>
  <c r="AL3289"/>
  <c r="AL3290"/>
  <c r="AL3291"/>
  <c r="AL3292"/>
  <c r="AL3293"/>
  <c r="AL3294"/>
  <c r="AL3295"/>
  <c r="AL3296"/>
  <c r="AL3297"/>
  <c r="AL3298"/>
  <c r="AL3299"/>
  <c r="AL3300"/>
  <c r="AL3301"/>
  <c r="AL3302"/>
  <c r="AL3303"/>
  <c r="AL3304"/>
  <c r="AL3305"/>
  <c r="AL3306"/>
  <c r="AL3307"/>
  <c r="AL3308"/>
  <c r="AL3309"/>
  <c r="AL3310"/>
  <c r="AL3311"/>
  <c r="AL3312"/>
  <c r="AL3313"/>
  <c r="AL3314"/>
  <c r="AL3315"/>
  <c r="AL3316"/>
  <c r="AL3317"/>
  <c r="AL3318"/>
  <c r="AJ4"/>
  <c r="AJ5"/>
  <c r="AJ6"/>
  <c r="AJ3"/>
  <c r="AB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E1012"/>
  <c r="AE1013"/>
  <c r="AE1014"/>
  <c r="AE1015"/>
  <c r="AE1016"/>
  <c r="AE1017"/>
  <c r="AE1018"/>
  <c r="AE1019"/>
  <c r="AE1020"/>
  <c r="AE1021"/>
  <c r="AE1022"/>
  <c r="AE1023"/>
  <c r="AE1024"/>
  <c r="AE1025"/>
  <c r="AE1026"/>
  <c r="AE1027"/>
  <c r="AE1028"/>
  <c r="AE1029"/>
  <c r="AE1030"/>
  <c r="AE1031"/>
  <c r="AE1032"/>
  <c r="AE1033"/>
  <c r="AE1034"/>
  <c r="AE1035"/>
  <c r="AE1036"/>
  <c r="AE1037"/>
  <c r="AE1038"/>
  <c r="AE1039"/>
  <c r="AE1040"/>
  <c r="AE1041"/>
  <c r="AE1042"/>
  <c r="AE1043"/>
  <c r="AE1044"/>
  <c r="AE1045"/>
  <c r="AE1046"/>
  <c r="AE1047"/>
  <c r="AE1048"/>
  <c r="AE1049"/>
  <c r="AE1050"/>
  <c r="AE1051"/>
  <c r="AE1052"/>
  <c r="AE1053"/>
  <c r="AE1054"/>
  <c r="AE1055"/>
  <c r="AE1056"/>
  <c r="AE1057"/>
  <c r="AE1058"/>
  <c r="AE1059"/>
  <c r="AE1060"/>
  <c r="AE1061"/>
  <c r="AE1062"/>
  <c r="AE1063"/>
  <c r="AE1064"/>
  <c r="AE1065"/>
  <c r="AE1066"/>
  <c r="AE1067"/>
  <c r="AE1068"/>
  <c r="AE1069"/>
  <c r="AE1070"/>
  <c r="AE1071"/>
  <c r="AE1072"/>
  <c r="AE1073"/>
  <c r="AE1074"/>
  <c r="AE1075"/>
  <c r="AE1076"/>
  <c r="AE1077"/>
  <c r="AE1078"/>
  <c r="AE1079"/>
  <c r="AE1080"/>
  <c r="AE1081"/>
  <c r="AE1082"/>
  <c r="AE1083"/>
  <c r="AE1084"/>
  <c r="AE1085"/>
  <c r="AE1086"/>
  <c r="AE1087"/>
  <c r="AE1088"/>
  <c r="AE1089"/>
  <c r="AE1090"/>
  <c r="AE1091"/>
  <c r="AE1092"/>
  <c r="AE1093"/>
  <c r="AE1094"/>
  <c r="AE1095"/>
  <c r="AE1096"/>
  <c r="AE1097"/>
  <c r="AE1098"/>
  <c r="AE1099"/>
  <c r="AE1100"/>
  <c r="AE1101"/>
  <c r="AE1102"/>
  <c r="AE1103"/>
  <c r="AE1104"/>
  <c r="AE1105"/>
  <c r="AE1106"/>
  <c r="AE1107"/>
  <c r="AE1108"/>
  <c r="AE1109"/>
  <c r="AE1110"/>
  <c r="AE1111"/>
  <c r="AE1112"/>
  <c r="AE1113"/>
  <c r="AE1114"/>
  <c r="AE1115"/>
  <c r="AE1116"/>
  <c r="AE1117"/>
  <c r="AE1118"/>
  <c r="AE1119"/>
  <c r="AE1120"/>
  <c r="AE1121"/>
  <c r="AE1122"/>
  <c r="AE1123"/>
  <c r="AE1124"/>
  <c r="AE1125"/>
  <c r="AE1126"/>
  <c r="AE1127"/>
  <c r="AE1128"/>
  <c r="AE1129"/>
  <c r="AE1130"/>
  <c r="AE1131"/>
  <c r="AE1132"/>
  <c r="AE1133"/>
  <c r="AE1134"/>
  <c r="AE1135"/>
  <c r="AE1136"/>
  <c r="AE1137"/>
  <c r="AE1138"/>
  <c r="AE1139"/>
  <c r="AE1140"/>
  <c r="AE1141"/>
  <c r="AE1142"/>
  <c r="AE1143"/>
  <c r="AE1144"/>
  <c r="AE1145"/>
  <c r="AE1146"/>
  <c r="AE1147"/>
  <c r="AE1148"/>
  <c r="AE1149"/>
  <c r="AE1150"/>
  <c r="AE1151"/>
  <c r="AE1152"/>
  <c r="AE1153"/>
  <c r="AE1154"/>
  <c r="AE1155"/>
  <c r="AE1156"/>
  <c r="AE1157"/>
  <c r="AE1158"/>
  <c r="AE1159"/>
  <c r="AE1160"/>
  <c r="AE1161"/>
  <c r="AE1162"/>
  <c r="AE1163"/>
  <c r="AE1164"/>
  <c r="AE1165"/>
  <c r="AE1166"/>
  <c r="AE1167"/>
  <c r="AE1168"/>
  <c r="AE1169"/>
  <c r="AE1170"/>
  <c r="AE1171"/>
  <c r="AE1172"/>
  <c r="AE1173"/>
  <c r="AE1174"/>
  <c r="AE1175"/>
  <c r="AE1176"/>
  <c r="AE1177"/>
  <c r="AE1178"/>
  <c r="AE1179"/>
  <c r="AE1180"/>
  <c r="AE1181"/>
  <c r="AE1182"/>
  <c r="AE1183"/>
  <c r="AE1184"/>
  <c r="AE1185"/>
  <c r="AE1186"/>
  <c r="AE1187"/>
  <c r="AE1188"/>
  <c r="AE1189"/>
  <c r="AE1190"/>
  <c r="AE1191"/>
  <c r="AE1192"/>
  <c r="AE1193"/>
  <c r="AE1194"/>
  <c r="AE1195"/>
  <c r="AE1196"/>
  <c r="AE1197"/>
  <c r="AE1198"/>
  <c r="AE1199"/>
  <c r="AE1200"/>
  <c r="AE1201"/>
  <c r="AE1202"/>
  <c r="AE1203"/>
  <c r="AE1204"/>
  <c r="AE1205"/>
  <c r="AE1206"/>
  <c r="AE1207"/>
  <c r="AE1208"/>
  <c r="AE1209"/>
  <c r="AE1210"/>
  <c r="AE1211"/>
  <c r="AE1212"/>
  <c r="AE1213"/>
  <c r="AE1214"/>
  <c r="AE1215"/>
  <c r="AE1216"/>
  <c r="AE1217"/>
  <c r="AE1218"/>
  <c r="AE1219"/>
  <c r="AE1220"/>
  <c r="AE1221"/>
  <c r="AE1222"/>
  <c r="AE1223"/>
  <c r="AE1224"/>
  <c r="AE1225"/>
  <c r="AE1226"/>
  <c r="AE1227"/>
  <c r="AE1228"/>
  <c r="AE1229"/>
  <c r="AE1230"/>
  <c r="AE1231"/>
  <c r="AE1232"/>
  <c r="AE1233"/>
  <c r="AE1234"/>
  <c r="AE1235"/>
  <c r="AE1236"/>
  <c r="AE1237"/>
  <c r="AE1238"/>
  <c r="AE1239"/>
  <c r="AE1240"/>
  <c r="AE1241"/>
  <c r="AE1242"/>
  <c r="AE1243"/>
  <c r="AE1244"/>
  <c r="AE1245"/>
  <c r="AE1246"/>
  <c r="AE1247"/>
  <c r="AE1248"/>
  <c r="AE1249"/>
  <c r="AE1250"/>
  <c r="AE1251"/>
  <c r="AE1252"/>
  <c r="AE1253"/>
  <c r="AE1254"/>
  <c r="AE1255"/>
  <c r="AE1256"/>
  <c r="AE1257"/>
  <c r="AE1258"/>
  <c r="AE1259"/>
  <c r="AE1260"/>
  <c r="AE1261"/>
  <c r="AE1262"/>
  <c r="AE1263"/>
  <c r="AE1264"/>
  <c r="AE1265"/>
  <c r="AE1266"/>
  <c r="AE1267"/>
  <c r="AE1268"/>
  <c r="AE1269"/>
  <c r="AE1270"/>
  <c r="AE1271"/>
  <c r="AE1272"/>
  <c r="AE1273"/>
  <c r="AE1274"/>
  <c r="AE1275"/>
  <c r="AE1276"/>
  <c r="AE1277"/>
  <c r="AE1278"/>
  <c r="AE1279"/>
  <c r="AE1280"/>
  <c r="AE1281"/>
  <c r="AE1282"/>
  <c r="AE1283"/>
  <c r="AE1284"/>
  <c r="AE1285"/>
  <c r="AE1286"/>
  <c r="AE1287"/>
  <c r="AE1288"/>
  <c r="AE1289"/>
  <c r="AE1290"/>
  <c r="AE1291"/>
  <c r="AE1292"/>
  <c r="AE1293"/>
  <c r="AE1294"/>
  <c r="AE1295"/>
  <c r="AE1296"/>
  <c r="AE1297"/>
  <c r="AE1298"/>
  <c r="AE1299"/>
  <c r="AE1300"/>
  <c r="AE1301"/>
  <c r="AE1302"/>
  <c r="AE1303"/>
  <c r="AE1304"/>
  <c r="AE1305"/>
  <c r="AE1306"/>
  <c r="AE1307"/>
  <c r="AE1308"/>
  <c r="AE1309"/>
  <c r="AE1310"/>
  <c r="AE1311"/>
  <c r="AE1312"/>
  <c r="AE1313"/>
  <c r="AE1314"/>
  <c r="AE1315"/>
  <c r="AE1316"/>
  <c r="AE1317"/>
  <c r="AE1318"/>
  <c r="AE1319"/>
  <c r="AE1320"/>
  <c r="AE1321"/>
  <c r="AE1322"/>
  <c r="AE1323"/>
  <c r="AE1324"/>
  <c r="AE1325"/>
  <c r="AE1326"/>
  <c r="AE1327"/>
  <c r="AE1328"/>
  <c r="AE1329"/>
  <c r="AE1330"/>
  <c r="AE1331"/>
  <c r="AE1332"/>
  <c r="AE1333"/>
  <c r="AE1334"/>
  <c r="AE1335"/>
  <c r="AE1336"/>
  <c r="AE1337"/>
  <c r="AE1338"/>
  <c r="AE1339"/>
  <c r="AE1340"/>
  <c r="AE1341"/>
  <c r="AE1342"/>
  <c r="AE1343"/>
  <c r="AE1344"/>
  <c r="AE1345"/>
  <c r="AE1346"/>
  <c r="AE1347"/>
  <c r="AE1348"/>
  <c r="AE1349"/>
  <c r="AE1350"/>
  <c r="AE1351"/>
  <c r="AE1352"/>
  <c r="AE1353"/>
  <c r="AE1354"/>
  <c r="AE1355"/>
  <c r="AE1356"/>
  <c r="AE1357"/>
  <c r="AE1358"/>
  <c r="AE1359"/>
  <c r="AE1360"/>
  <c r="AE1361"/>
  <c r="AE1362"/>
  <c r="AE1363"/>
  <c r="AE1364"/>
  <c r="AE1365"/>
  <c r="AE1366"/>
  <c r="AE1367"/>
  <c r="AE1368"/>
  <c r="AE1369"/>
  <c r="AE1370"/>
  <c r="AE1371"/>
  <c r="AE1372"/>
  <c r="AE1373"/>
  <c r="AE1374"/>
  <c r="AE1375"/>
  <c r="AE1376"/>
  <c r="AE1377"/>
  <c r="AE1378"/>
  <c r="AE1379"/>
  <c r="AE1380"/>
  <c r="AE1381"/>
  <c r="AE1382"/>
  <c r="AE1383"/>
  <c r="AE1384"/>
  <c r="AE1385"/>
  <c r="AE1386"/>
  <c r="AE1387"/>
  <c r="AE1388"/>
  <c r="AE1389"/>
  <c r="AE1390"/>
  <c r="AE1391"/>
  <c r="AE1392"/>
  <c r="AE1393"/>
  <c r="AE1394"/>
  <c r="AE1395"/>
  <c r="AE1396"/>
  <c r="AE1397"/>
  <c r="AE1398"/>
  <c r="AE1399"/>
  <c r="AE1400"/>
  <c r="AE1401"/>
  <c r="AE1402"/>
  <c r="AE1403"/>
  <c r="AE1404"/>
  <c r="AE1405"/>
  <c r="AE1406"/>
  <c r="AE1407"/>
  <c r="AE1408"/>
  <c r="AE1409"/>
  <c r="AE1410"/>
  <c r="AE1411"/>
  <c r="AE1412"/>
  <c r="AE1413"/>
  <c r="AE1414"/>
  <c r="AE1415"/>
  <c r="AE1416"/>
  <c r="AE1417"/>
  <c r="AE1418"/>
  <c r="AE1419"/>
  <c r="AE1420"/>
  <c r="AE1421"/>
  <c r="AE1422"/>
  <c r="AE1423"/>
  <c r="AE1424"/>
  <c r="AE1425"/>
  <c r="AE1426"/>
  <c r="AE1427"/>
  <c r="AE1428"/>
  <c r="AE1429"/>
  <c r="AE1430"/>
  <c r="AE1431"/>
  <c r="AE1432"/>
  <c r="AE1433"/>
  <c r="AE1434"/>
  <c r="AE1435"/>
  <c r="AE1436"/>
  <c r="AE1437"/>
  <c r="AE1438"/>
  <c r="AE1439"/>
  <c r="AE1440"/>
  <c r="AE1441"/>
  <c r="AE1442"/>
  <c r="AE1443"/>
  <c r="AE1444"/>
  <c r="AE1445"/>
  <c r="AE1446"/>
  <c r="AE1447"/>
  <c r="AE1448"/>
  <c r="AE1449"/>
  <c r="AE1450"/>
  <c r="AE1451"/>
  <c r="AE1452"/>
  <c r="AE1453"/>
  <c r="AE1454"/>
  <c r="AE1455"/>
  <c r="AE1456"/>
  <c r="AE1457"/>
  <c r="AE1458"/>
  <c r="AE1459"/>
  <c r="AE1460"/>
  <c r="AE1461"/>
  <c r="AE1462"/>
  <c r="AE1463"/>
  <c r="AE1464"/>
  <c r="AE1465"/>
  <c r="AE1466"/>
  <c r="AE1467"/>
  <c r="AE1468"/>
  <c r="AE1469"/>
  <c r="AE1470"/>
  <c r="AE1471"/>
  <c r="AE1472"/>
  <c r="AE1473"/>
  <c r="AE1474"/>
  <c r="AE1475"/>
  <c r="AE1476"/>
  <c r="AE1477"/>
  <c r="AE1478"/>
  <c r="AE1479"/>
  <c r="AE1480"/>
  <c r="AE1481"/>
  <c r="AE1482"/>
  <c r="AE1483"/>
  <c r="AE1484"/>
  <c r="AE1485"/>
  <c r="AE1486"/>
  <c r="AE1487"/>
  <c r="AE1488"/>
  <c r="AE1489"/>
  <c r="AE1490"/>
  <c r="AE1491"/>
  <c r="AE1492"/>
  <c r="AE1493"/>
  <c r="AE1494"/>
  <c r="AE1495"/>
  <c r="AE1496"/>
  <c r="AE1497"/>
  <c r="AE1498"/>
  <c r="AE1499"/>
  <c r="AE1500"/>
  <c r="AE1501"/>
  <c r="AE1502"/>
  <c r="AE1503"/>
  <c r="AE1504"/>
  <c r="AE1505"/>
  <c r="AE1506"/>
  <c r="AE1507"/>
  <c r="AE1508"/>
  <c r="AE1509"/>
  <c r="AE1510"/>
  <c r="AE1511"/>
  <c r="AE1512"/>
  <c r="AE1513"/>
  <c r="AE1514"/>
  <c r="AE1515"/>
  <c r="AE1516"/>
  <c r="AE1517"/>
  <c r="AE1518"/>
  <c r="AE1519"/>
  <c r="AE1520"/>
  <c r="AE1521"/>
  <c r="AE1522"/>
  <c r="AE1523"/>
  <c r="AE1524"/>
  <c r="AE1525"/>
  <c r="AE1526"/>
  <c r="AE1527"/>
  <c r="AE1528"/>
  <c r="AE1529"/>
  <c r="AE1530"/>
  <c r="AE1531"/>
  <c r="AE1532"/>
  <c r="AE1533"/>
  <c r="AE1534"/>
  <c r="AE1535"/>
  <c r="AE1536"/>
  <c r="AE1537"/>
  <c r="AE1538"/>
  <c r="AE1539"/>
  <c r="AE1540"/>
  <c r="AE1541"/>
  <c r="AE1542"/>
  <c r="AE1543"/>
  <c r="AE1544"/>
  <c r="AE1545"/>
  <c r="AE1546"/>
  <c r="AE1547"/>
  <c r="AE1548"/>
  <c r="AE1549"/>
  <c r="AE1550"/>
  <c r="AE1551"/>
  <c r="AE1552"/>
  <c r="AE1553"/>
  <c r="AE1554"/>
  <c r="AE1555"/>
  <c r="AE1556"/>
  <c r="AE1557"/>
  <c r="AE1558"/>
  <c r="AE1559"/>
  <c r="AE1560"/>
  <c r="AE1561"/>
  <c r="AE1562"/>
  <c r="AE1563"/>
  <c r="AE1564"/>
  <c r="AE1565"/>
  <c r="AE1566"/>
  <c r="AE1567"/>
  <c r="AE1568"/>
  <c r="AE1569"/>
  <c r="AE1570"/>
  <c r="AE1571"/>
  <c r="AE1572"/>
  <c r="AE1573"/>
  <c r="AE1574"/>
  <c r="AE1575"/>
  <c r="AE1576"/>
  <c r="AE1577"/>
  <c r="AE1578"/>
  <c r="AE1579"/>
  <c r="AE1580"/>
  <c r="AE1581"/>
  <c r="AE1582"/>
  <c r="AE1583"/>
  <c r="AE1584"/>
  <c r="AE1585"/>
  <c r="AE1586"/>
  <c r="AE1587"/>
  <c r="AE1588"/>
  <c r="AE1589"/>
  <c r="AE1590"/>
  <c r="AE1591"/>
  <c r="AE1592"/>
  <c r="AE1593"/>
  <c r="AE1594"/>
  <c r="AE1595"/>
  <c r="AE1596"/>
  <c r="AE1597"/>
  <c r="AE1598"/>
  <c r="AE1599"/>
  <c r="AE1600"/>
  <c r="AE1601"/>
  <c r="AE1602"/>
  <c r="AE1603"/>
  <c r="AE1604"/>
  <c r="AE1605"/>
  <c r="AE1606"/>
  <c r="AE1607"/>
  <c r="AE1608"/>
  <c r="AE1609"/>
  <c r="AE1610"/>
  <c r="AE1611"/>
  <c r="AE1612"/>
  <c r="AE1613"/>
  <c r="AE1614"/>
  <c r="AE1615"/>
  <c r="AE1616"/>
  <c r="AE1617"/>
  <c r="AE1618"/>
  <c r="AE1619"/>
  <c r="AE1620"/>
  <c r="AE1621"/>
  <c r="AE1622"/>
  <c r="AE1623"/>
  <c r="AE1624"/>
  <c r="AE1625"/>
  <c r="AE1626"/>
  <c r="AE1627"/>
  <c r="AE1628"/>
  <c r="AE1629"/>
  <c r="AE1630"/>
  <c r="AE1631"/>
  <c r="AE1632"/>
  <c r="AE1633"/>
  <c r="AE1634"/>
  <c r="AE1635"/>
  <c r="AE1636"/>
  <c r="AE1637"/>
  <c r="AE1638"/>
  <c r="AE1639"/>
  <c r="AE1640"/>
  <c r="AE1641"/>
  <c r="AE1642"/>
  <c r="AE1643"/>
  <c r="AE1644"/>
  <c r="AE1645"/>
  <c r="AE1646"/>
  <c r="AE1647"/>
  <c r="AE1648"/>
  <c r="AE1649"/>
  <c r="AE1650"/>
  <c r="AE1651"/>
  <c r="AE1652"/>
  <c r="AE1653"/>
  <c r="AE1654"/>
  <c r="AE1655"/>
  <c r="AE1656"/>
  <c r="AE1657"/>
  <c r="AE1658"/>
  <c r="AE1659"/>
  <c r="AE1660"/>
  <c r="AE1661"/>
  <c r="AE1662"/>
  <c r="AE1663"/>
  <c r="AE1664"/>
  <c r="AE1665"/>
  <c r="AE1666"/>
  <c r="AE1667"/>
  <c r="AE1668"/>
  <c r="AE1669"/>
  <c r="AE1670"/>
  <c r="AE1671"/>
  <c r="AE1672"/>
  <c r="AE1673"/>
  <c r="AE1674"/>
  <c r="AE1675"/>
  <c r="AE1676"/>
  <c r="AE1677"/>
  <c r="AE1678"/>
  <c r="AE1679"/>
  <c r="AE1680"/>
  <c r="AE1681"/>
  <c r="AE1682"/>
  <c r="AE1683"/>
  <c r="AE1684"/>
  <c r="AE1685"/>
  <c r="AE1686"/>
  <c r="AE1687"/>
  <c r="AE1688"/>
  <c r="AE1689"/>
  <c r="AE1690"/>
  <c r="AE1691"/>
  <c r="AE1692"/>
  <c r="AE1693"/>
  <c r="AE1694"/>
  <c r="AE1695"/>
  <c r="AE1696"/>
  <c r="AE1697"/>
  <c r="AE1698"/>
  <c r="AE1699"/>
  <c r="AE1700"/>
  <c r="AE1701"/>
  <c r="AE1702"/>
  <c r="AE1703"/>
  <c r="AE1704"/>
  <c r="AE1705"/>
  <c r="AE1706"/>
  <c r="AE1707"/>
  <c r="AE1708"/>
  <c r="AE1709"/>
  <c r="AE1710"/>
  <c r="AE1711"/>
  <c r="AE1712"/>
  <c r="AE1713"/>
  <c r="AE1714"/>
  <c r="AE1715"/>
  <c r="AE1716"/>
  <c r="AE1717"/>
  <c r="AE1718"/>
  <c r="AE1719"/>
  <c r="AE1720"/>
  <c r="AE1721"/>
  <c r="AE1722"/>
  <c r="AE1723"/>
  <c r="AE1724"/>
  <c r="AE1725"/>
  <c r="AE1726"/>
  <c r="AE1727"/>
  <c r="AE1728"/>
  <c r="AE1729"/>
  <c r="AE1730"/>
  <c r="AE1731"/>
  <c r="AE1732"/>
  <c r="AE1733"/>
  <c r="AE1734"/>
  <c r="AE1735"/>
  <c r="AE1736"/>
  <c r="AE1737"/>
  <c r="AE1738"/>
  <c r="AE1739"/>
  <c r="AE1740"/>
  <c r="AE1741"/>
  <c r="AE1742"/>
  <c r="AE1743"/>
  <c r="AE1744"/>
  <c r="AE1745"/>
  <c r="AE1746"/>
  <c r="AE1747"/>
  <c r="AE1748"/>
  <c r="AE1749"/>
  <c r="AE1750"/>
  <c r="AE1751"/>
  <c r="AE1752"/>
  <c r="AE1753"/>
  <c r="AE1754"/>
  <c r="AE1755"/>
  <c r="AE1756"/>
  <c r="AE1757"/>
  <c r="AE1758"/>
  <c r="AE1759"/>
  <c r="AE1760"/>
  <c r="AE1761"/>
  <c r="AE1762"/>
  <c r="AE1763"/>
  <c r="AE1764"/>
  <c r="AE1765"/>
  <c r="AE1766"/>
  <c r="AE1767"/>
  <c r="AE1768"/>
  <c r="AE1769"/>
  <c r="AE1770"/>
  <c r="AE1771"/>
  <c r="AE1772"/>
  <c r="AE1773"/>
  <c r="AE1774"/>
  <c r="AE1775"/>
  <c r="AE1776"/>
  <c r="AE1777"/>
  <c r="AE1778"/>
  <c r="AE1779"/>
  <c r="AE1780"/>
  <c r="AE1781"/>
  <c r="AE1782"/>
  <c r="AE1783"/>
  <c r="AE1784"/>
  <c r="AE1785"/>
  <c r="AE1786"/>
  <c r="AE1787"/>
  <c r="AE1788"/>
  <c r="AE1789"/>
  <c r="AE1790"/>
  <c r="AE1791"/>
  <c r="AE1792"/>
  <c r="AE1793"/>
  <c r="AE1794"/>
  <c r="AE1795"/>
  <c r="AE1796"/>
  <c r="AE1797"/>
  <c r="AE1798"/>
  <c r="AE1799"/>
  <c r="AE1800"/>
  <c r="AE1801"/>
  <c r="AE1802"/>
  <c r="AE1803"/>
  <c r="AE1804"/>
  <c r="AE1805"/>
  <c r="AE1806"/>
  <c r="AE1807"/>
  <c r="AE1808"/>
  <c r="AE1809"/>
  <c r="AE1810"/>
  <c r="AE1811"/>
  <c r="AE1812"/>
  <c r="AE1813"/>
  <c r="AE1814"/>
  <c r="AE1815"/>
  <c r="AE1816"/>
  <c r="AE1817"/>
  <c r="AE1818"/>
  <c r="AE1819"/>
  <c r="AE1820"/>
  <c r="AE1821"/>
  <c r="AE1822"/>
  <c r="AE1823"/>
  <c r="AE1824"/>
  <c r="AE1825"/>
  <c r="AE1826"/>
  <c r="AE1827"/>
  <c r="AE1828"/>
  <c r="AE1829"/>
  <c r="AE1830"/>
  <c r="AE1831"/>
  <c r="AE1832"/>
  <c r="AE1833"/>
  <c r="AE1834"/>
  <c r="AE1835"/>
  <c r="AE1836"/>
  <c r="AE1837"/>
  <c r="AE1838"/>
  <c r="AE1839"/>
  <c r="AE1840"/>
  <c r="AE1841"/>
  <c r="AE1842"/>
  <c r="AE1843"/>
  <c r="AE1844"/>
  <c r="AE1845"/>
  <c r="AE1846"/>
  <c r="AE1847"/>
  <c r="AE1848"/>
  <c r="AE1849"/>
  <c r="AE1850"/>
  <c r="AE1851"/>
  <c r="AE1852"/>
  <c r="AE1853"/>
  <c r="AE1854"/>
  <c r="AE1855"/>
  <c r="AE1856"/>
  <c r="AE1857"/>
  <c r="AE1858"/>
  <c r="AE1859"/>
  <c r="AE1860"/>
  <c r="AE1861"/>
  <c r="AE1862"/>
  <c r="AE1863"/>
  <c r="AE1864"/>
  <c r="AE1865"/>
  <c r="AE1866"/>
  <c r="AE1867"/>
  <c r="AE1868"/>
  <c r="AE1869"/>
  <c r="AE1870"/>
  <c r="AE1871"/>
  <c r="AE1872"/>
  <c r="AE1873"/>
  <c r="AE1874"/>
  <c r="AE1875"/>
  <c r="AE1876"/>
  <c r="AE1877"/>
  <c r="AE1878"/>
  <c r="AE1879"/>
  <c r="AE1880"/>
  <c r="AE1881"/>
  <c r="AE1882"/>
  <c r="AE1883"/>
  <c r="AE1884"/>
  <c r="AE1885"/>
  <c r="AE1886"/>
  <c r="AE1887"/>
  <c r="AE1888"/>
  <c r="AE1889"/>
  <c r="AE1890"/>
  <c r="AE1891"/>
  <c r="AE1892"/>
  <c r="AE1893"/>
  <c r="AE1894"/>
  <c r="AE1895"/>
  <c r="AE1896"/>
  <c r="AE1897"/>
  <c r="AE1898"/>
  <c r="AE1899"/>
  <c r="AE1900"/>
  <c r="AE1901"/>
  <c r="AE1902"/>
  <c r="AE1903"/>
  <c r="AE1904"/>
  <c r="AE1905"/>
  <c r="AE1906"/>
  <c r="AE1907"/>
  <c r="AE1908"/>
  <c r="AE1909"/>
  <c r="AE1910"/>
  <c r="AE1911"/>
  <c r="AE1912"/>
  <c r="AE1913"/>
  <c r="AE1914"/>
  <c r="AE1915"/>
  <c r="AE1916"/>
  <c r="AE1917"/>
  <c r="AE1918"/>
  <c r="AE1919"/>
  <c r="AE1920"/>
  <c r="AE1921"/>
  <c r="AE1922"/>
  <c r="AE1923"/>
  <c r="AE1924"/>
  <c r="AE1925"/>
  <c r="AE1926"/>
  <c r="AE1927"/>
  <c r="AE1928"/>
  <c r="AE1929"/>
  <c r="AE1930"/>
  <c r="AE1931"/>
  <c r="AE1932"/>
  <c r="AE1933"/>
  <c r="AE1934"/>
  <c r="AE1935"/>
  <c r="AE1936"/>
  <c r="AE1937"/>
  <c r="AE1938"/>
  <c r="AE1939"/>
  <c r="AE1940"/>
  <c r="AE1941"/>
  <c r="AE1942"/>
  <c r="AE1943"/>
  <c r="AE1944"/>
  <c r="AE1945"/>
  <c r="AE1946"/>
  <c r="AE1947"/>
  <c r="AE1948"/>
  <c r="AE1949"/>
  <c r="AE1950"/>
  <c r="AE1951"/>
  <c r="AE1952"/>
  <c r="AE1953"/>
  <c r="AE1954"/>
  <c r="AE1955"/>
  <c r="AE1956"/>
  <c r="AE1957"/>
  <c r="AE1958"/>
  <c r="AE1959"/>
  <c r="AE1960"/>
  <c r="AE1961"/>
  <c r="AE1962"/>
  <c r="AE1963"/>
  <c r="AE1964"/>
  <c r="AE1965"/>
  <c r="AE1966"/>
  <c r="AE1967"/>
  <c r="AE1968"/>
  <c r="AE1969"/>
  <c r="AE1970"/>
  <c r="AE1971"/>
  <c r="AE1972"/>
  <c r="AE1973"/>
  <c r="AE1974"/>
  <c r="AE1975"/>
  <c r="AE1976"/>
  <c r="AE1977"/>
  <c r="AE1978"/>
  <c r="AE1979"/>
  <c r="AE1980"/>
  <c r="AE1981"/>
  <c r="AE1982"/>
  <c r="AE1983"/>
  <c r="AE1984"/>
  <c r="AE1985"/>
  <c r="AE1986"/>
  <c r="AE1987"/>
  <c r="AE1988"/>
  <c r="AE1989"/>
  <c r="AE1990"/>
  <c r="AE1991"/>
  <c r="AE1992"/>
  <c r="AE1993"/>
  <c r="AE1994"/>
  <c r="AE1995"/>
  <c r="AE1996"/>
  <c r="AE1997"/>
  <c r="AE1998"/>
  <c r="AE1999"/>
  <c r="AE2000"/>
  <c r="AE2001"/>
  <c r="AE2002"/>
  <c r="AE2003"/>
  <c r="AE2004"/>
  <c r="AE2005"/>
  <c r="AE2006"/>
  <c r="AE2007"/>
  <c r="AE2008"/>
  <c r="AE2009"/>
  <c r="AE2010"/>
  <c r="AE2011"/>
  <c r="AE2012"/>
  <c r="AE2013"/>
  <c r="AE2014"/>
  <c r="AE2015"/>
  <c r="AE2016"/>
  <c r="AE2017"/>
  <c r="AE2018"/>
  <c r="AE2019"/>
  <c r="AE2020"/>
  <c r="AE2021"/>
  <c r="AE2022"/>
  <c r="AE2023"/>
  <c r="AE2024"/>
  <c r="AE2025"/>
  <c r="AE2026"/>
  <c r="AE2027"/>
  <c r="AE2028"/>
  <c r="AE2029"/>
  <c r="AE2030"/>
  <c r="AE2031"/>
  <c r="AE2032"/>
  <c r="AE2033"/>
  <c r="AE2034"/>
  <c r="AE2035"/>
  <c r="AE2036"/>
  <c r="AE2037"/>
  <c r="AE2038"/>
  <c r="AE2039"/>
  <c r="AE2040"/>
  <c r="AE2041"/>
  <c r="AE2042"/>
  <c r="AE2043"/>
  <c r="AE2044"/>
  <c r="AE2045"/>
  <c r="AE2046"/>
  <c r="AE2047"/>
  <c r="AE2048"/>
  <c r="AE2049"/>
  <c r="AE2050"/>
  <c r="AE2051"/>
  <c r="AE2052"/>
  <c r="AE2053"/>
  <c r="AE2054"/>
  <c r="AE2055"/>
  <c r="AE2056"/>
  <c r="AE2057"/>
  <c r="AE2058"/>
  <c r="AE2059"/>
  <c r="AE2060"/>
  <c r="AE2061"/>
  <c r="AE2062"/>
  <c r="AE2063"/>
  <c r="AE2064"/>
  <c r="AE2065"/>
  <c r="AE2066"/>
  <c r="AE2067"/>
  <c r="AE2068"/>
  <c r="AE2069"/>
  <c r="AE2070"/>
  <c r="AE2071"/>
  <c r="AE2072"/>
  <c r="AE2073"/>
  <c r="AE2074"/>
  <c r="AE2075"/>
  <c r="AE2076"/>
  <c r="AE2077"/>
  <c r="AE2078"/>
  <c r="AE2079"/>
  <c r="AE2080"/>
  <c r="AE2081"/>
  <c r="AE2082"/>
  <c r="AE2083"/>
  <c r="AE2084"/>
  <c r="AE2085"/>
  <c r="AE2086"/>
  <c r="AE2087"/>
  <c r="AE2088"/>
  <c r="AE2089"/>
  <c r="AE2090"/>
  <c r="AE2091"/>
  <c r="AE2092"/>
  <c r="AE2093"/>
  <c r="AE2094"/>
  <c r="AE2095"/>
  <c r="AE2096"/>
  <c r="AE2097"/>
  <c r="AE2098"/>
  <c r="AE2099"/>
  <c r="AE2100"/>
  <c r="AE2101"/>
  <c r="AE2102"/>
  <c r="AE2103"/>
  <c r="AE2104"/>
  <c r="AE2105"/>
  <c r="AE2106"/>
  <c r="AE2107"/>
  <c r="AE2108"/>
  <c r="AE2109"/>
  <c r="AE2110"/>
  <c r="AE2111"/>
  <c r="AE2112"/>
  <c r="AE2113"/>
  <c r="AE2114"/>
  <c r="AE2115"/>
  <c r="AE2116"/>
  <c r="AE2117"/>
  <c r="AE2118"/>
  <c r="AE2119"/>
  <c r="AE2120"/>
  <c r="AE2121"/>
  <c r="AE2122"/>
  <c r="AE2123"/>
  <c r="AE2124"/>
  <c r="AE2125"/>
  <c r="AE2126"/>
  <c r="AE2127"/>
  <c r="AE2128"/>
  <c r="AE2129"/>
  <c r="AE2130"/>
  <c r="AE2131"/>
  <c r="AE2132"/>
  <c r="AE2133"/>
  <c r="AE2134"/>
  <c r="AE2135"/>
  <c r="AE2136"/>
  <c r="AE2137"/>
  <c r="AE2138"/>
  <c r="AE2139"/>
  <c r="AE2140"/>
  <c r="AE2141"/>
  <c r="AE2142"/>
  <c r="AE2143"/>
  <c r="AE2144"/>
  <c r="AE2145"/>
  <c r="AE2146"/>
  <c r="AE2147"/>
  <c r="AE2148"/>
  <c r="AE2149"/>
  <c r="AE2150"/>
  <c r="AE2151"/>
  <c r="AE2152"/>
  <c r="AE2153"/>
  <c r="AE2154"/>
  <c r="AE2155"/>
  <c r="AE2156"/>
  <c r="AE2157"/>
  <c r="AE2158"/>
  <c r="AE2159"/>
  <c r="AE2160"/>
  <c r="AE2161"/>
  <c r="AE2162"/>
  <c r="AE2163"/>
  <c r="AE2164"/>
  <c r="AE2165"/>
  <c r="AE2166"/>
  <c r="AE2167"/>
  <c r="AE2168"/>
  <c r="AE2169"/>
  <c r="AE2170"/>
  <c r="AE2171"/>
  <c r="AE2172"/>
  <c r="AE2173"/>
  <c r="AE2174"/>
  <c r="AE2175"/>
  <c r="AE2176"/>
  <c r="AE2177"/>
  <c r="AE2178"/>
  <c r="AE2179"/>
  <c r="AE2180"/>
  <c r="AE2181"/>
  <c r="AE2182"/>
  <c r="AE2183"/>
  <c r="AE2184"/>
  <c r="AE2185"/>
  <c r="AE2186"/>
  <c r="AE2187"/>
  <c r="AE2188"/>
  <c r="AE2189"/>
  <c r="AE2190"/>
  <c r="AE2191"/>
  <c r="AE2192"/>
  <c r="AE2193"/>
  <c r="AE2194"/>
  <c r="AE2195"/>
  <c r="AE2196"/>
  <c r="AE2197"/>
  <c r="AE2198"/>
  <c r="AE2199"/>
  <c r="AE2200"/>
  <c r="AE2201"/>
  <c r="AE2202"/>
  <c r="AE2203"/>
  <c r="AE2204"/>
  <c r="AE2205"/>
  <c r="AE2206"/>
  <c r="AE2207"/>
  <c r="AE2208"/>
  <c r="AE2209"/>
  <c r="AE2210"/>
  <c r="AE2211"/>
  <c r="AE2212"/>
  <c r="AE2213"/>
  <c r="AE2214"/>
  <c r="AE2215"/>
  <c r="AE2216"/>
  <c r="AE2217"/>
  <c r="AE2218"/>
  <c r="AE2219"/>
  <c r="AE2220"/>
  <c r="AE2221"/>
  <c r="AE2222"/>
  <c r="AE2223"/>
  <c r="AE2224"/>
  <c r="AE2225"/>
  <c r="AE2226"/>
  <c r="AE2227"/>
  <c r="AE2228"/>
  <c r="AE2229"/>
  <c r="AE2230"/>
  <c r="AE2231"/>
  <c r="AE2232"/>
  <c r="AE2233"/>
  <c r="AE2234"/>
  <c r="AE2235"/>
  <c r="AE2236"/>
  <c r="AE2237"/>
  <c r="AE2238"/>
  <c r="AE2239"/>
  <c r="AE2240"/>
  <c r="AE2241"/>
  <c r="AE2242"/>
  <c r="AE2243"/>
  <c r="AE2244"/>
  <c r="AE2245"/>
  <c r="AE2246"/>
  <c r="AE2247"/>
  <c r="AE2248"/>
  <c r="AE2249"/>
  <c r="AE2250"/>
  <c r="AE2251"/>
  <c r="AE2252"/>
  <c r="AE2253"/>
  <c r="AE2254"/>
  <c r="AE2255"/>
  <c r="AE2256"/>
  <c r="AE2257"/>
  <c r="AE2258"/>
  <c r="AE2259"/>
  <c r="AE2260"/>
  <c r="AE2261"/>
  <c r="AE2262"/>
  <c r="AE2263"/>
  <c r="AE2264"/>
  <c r="AE2265"/>
  <c r="AE2266"/>
  <c r="AE2267"/>
  <c r="AE2268"/>
  <c r="AE2269"/>
  <c r="AE2270"/>
  <c r="AE2271"/>
  <c r="AE2272"/>
  <c r="AE2273"/>
  <c r="AE2274"/>
  <c r="AE2275"/>
  <c r="AE2276"/>
  <c r="AE2277"/>
  <c r="AE2278"/>
  <c r="AE2279"/>
  <c r="AE2280"/>
  <c r="AE2281"/>
  <c r="AE2282"/>
  <c r="AE2283"/>
  <c r="AE2284"/>
  <c r="AE2285"/>
  <c r="AE2286"/>
  <c r="AE2287"/>
  <c r="AE2288"/>
  <c r="AE2289"/>
  <c r="AE2290"/>
  <c r="AE2291"/>
  <c r="AE2292"/>
  <c r="AE2293"/>
  <c r="AE2294"/>
  <c r="AE2295"/>
  <c r="AE2296"/>
  <c r="AE2297"/>
  <c r="AE2298"/>
  <c r="AE2299"/>
  <c r="AE2300"/>
  <c r="AE2301"/>
  <c r="AE2302"/>
  <c r="AE2303"/>
  <c r="AE2304"/>
  <c r="AE2305"/>
  <c r="AE2306"/>
  <c r="AE2307"/>
  <c r="AE2308"/>
  <c r="AE2309"/>
  <c r="AE2310"/>
  <c r="AE2311"/>
  <c r="AE2312"/>
  <c r="AE2313"/>
  <c r="AE2314"/>
  <c r="AE2315"/>
  <c r="AE2316"/>
  <c r="AE2317"/>
  <c r="AE2318"/>
  <c r="AE2319"/>
  <c r="AE2320"/>
  <c r="AE2321"/>
  <c r="AE2322"/>
  <c r="AE2323"/>
  <c r="AE2324"/>
  <c r="AE2325"/>
  <c r="AE2326"/>
  <c r="AE2327"/>
  <c r="AE2328"/>
  <c r="AE2329"/>
  <c r="AE2330"/>
  <c r="AE2331"/>
  <c r="AE2332"/>
  <c r="AE2333"/>
  <c r="AE2334"/>
  <c r="AE2335"/>
  <c r="AE2336"/>
  <c r="AE2337"/>
  <c r="AE2338"/>
  <c r="AE2339"/>
  <c r="AE2340"/>
  <c r="AE2341"/>
  <c r="AE2342"/>
  <c r="AE2343"/>
  <c r="AE2344"/>
  <c r="AE2345"/>
  <c r="AE2346"/>
  <c r="AE2347"/>
  <c r="AE2348"/>
  <c r="AE2349"/>
  <c r="AE2350"/>
  <c r="AE2351"/>
  <c r="AE2352"/>
  <c r="AE2353"/>
  <c r="AE2354"/>
  <c r="AE2355"/>
  <c r="AE2356"/>
  <c r="AE2357"/>
  <c r="AE2358"/>
  <c r="AE2359"/>
  <c r="AE2360"/>
  <c r="AE2361"/>
  <c r="AE2362"/>
  <c r="AE2363"/>
  <c r="AE2364"/>
  <c r="AE2365"/>
  <c r="AE2366"/>
  <c r="AE2367"/>
  <c r="AE2368"/>
  <c r="AE2369"/>
  <c r="AE2370"/>
  <c r="AE2371"/>
  <c r="AE2372"/>
  <c r="AE2373"/>
  <c r="AE2374"/>
  <c r="AE2375"/>
  <c r="AE2376"/>
  <c r="AE2377"/>
  <c r="AE2378"/>
  <c r="AE2379"/>
  <c r="AE2380"/>
  <c r="AE2381"/>
  <c r="AE2382"/>
  <c r="AE2383"/>
  <c r="AE2384"/>
  <c r="AE2385"/>
  <c r="AE2386"/>
  <c r="AE2387"/>
  <c r="AE2388"/>
  <c r="AE2389"/>
  <c r="AE2390"/>
  <c r="AE2391"/>
  <c r="AE2392"/>
  <c r="AE2393"/>
  <c r="AE2394"/>
  <c r="AE2395"/>
  <c r="AE2396"/>
  <c r="AE2397"/>
  <c r="AE2398"/>
  <c r="AE2399"/>
  <c r="AE2400"/>
  <c r="AE2401"/>
  <c r="AE2402"/>
  <c r="AE2403"/>
  <c r="AE2404"/>
  <c r="AE2405"/>
  <c r="AE2406"/>
  <c r="AE2407"/>
  <c r="AE2408"/>
  <c r="AE2409"/>
  <c r="AE2410"/>
  <c r="AE2411"/>
  <c r="AE2412"/>
  <c r="AE2413"/>
  <c r="AE2414"/>
  <c r="AE2415"/>
  <c r="AE2416"/>
  <c r="AE2417"/>
  <c r="AE2418"/>
  <c r="AE2419"/>
  <c r="AE2420"/>
  <c r="AE2421"/>
  <c r="AE2422"/>
  <c r="AE2423"/>
  <c r="AE2424"/>
  <c r="AE2425"/>
  <c r="AE2426"/>
  <c r="AE2427"/>
  <c r="AE2428"/>
  <c r="AE2429"/>
  <c r="AE2430"/>
  <c r="AE2431"/>
  <c r="AE2432"/>
  <c r="AE2433"/>
  <c r="AE2434"/>
  <c r="AE2435"/>
  <c r="AE2436"/>
  <c r="AE2437"/>
  <c r="AE2438"/>
  <c r="AE2439"/>
  <c r="AE2440"/>
  <c r="AE2441"/>
  <c r="AE2442"/>
  <c r="AE2443"/>
  <c r="AE2444"/>
  <c r="AE2445"/>
  <c r="AE2446"/>
  <c r="AE2447"/>
  <c r="AE2448"/>
  <c r="AE2449"/>
  <c r="AE2450"/>
  <c r="AE2451"/>
  <c r="AE2452"/>
  <c r="AE2453"/>
  <c r="AE2454"/>
  <c r="AE2455"/>
  <c r="AE2456"/>
  <c r="AE2457"/>
  <c r="AE2458"/>
  <c r="AE2459"/>
  <c r="AE2460"/>
  <c r="AE2461"/>
  <c r="AE2462"/>
  <c r="AE2463"/>
  <c r="AE2464"/>
  <c r="AE2465"/>
  <c r="AE2466"/>
  <c r="AE2467"/>
  <c r="AE2468"/>
  <c r="AE2469"/>
  <c r="AE2470"/>
  <c r="AE2471"/>
  <c r="AE2472"/>
  <c r="AE2473"/>
  <c r="AE2474"/>
  <c r="AE2475"/>
  <c r="AE2476"/>
  <c r="AE2477"/>
  <c r="AE2478"/>
  <c r="AE2479"/>
  <c r="AE2480"/>
  <c r="AE2481"/>
  <c r="AE2482"/>
  <c r="AE2483"/>
  <c r="AE2484"/>
  <c r="AE2485"/>
  <c r="AE2486"/>
  <c r="AE2487"/>
  <c r="AE2488"/>
  <c r="AE2489"/>
  <c r="AE2490"/>
  <c r="AE2491"/>
  <c r="AE2492"/>
  <c r="AE2493"/>
  <c r="AE2494"/>
  <c r="AE2495"/>
  <c r="AE2496"/>
  <c r="AE2497"/>
  <c r="AE2498"/>
  <c r="AE2499"/>
  <c r="AE2500"/>
  <c r="AE2501"/>
  <c r="AE2502"/>
  <c r="AE2503"/>
  <c r="AE2504"/>
  <c r="AE2505"/>
  <c r="AE2506"/>
  <c r="AE2507"/>
  <c r="AE2508"/>
  <c r="AE2509"/>
  <c r="AE2510"/>
  <c r="AE2511"/>
  <c r="AE2512"/>
  <c r="AE2513"/>
  <c r="AE2514"/>
  <c r="AE2515"/>
  <c r="AE2516"/>
  <c r="AE2517"/>
  <c r="AE2518"/>
  <c r="AE2519"/>
  <c r="AE2520"/>
  <c r="AE2521"/>
  <c r="AE2522"/>
  <c r="AE2523"/>
  <c r="AE2524"/>
  <c r="AE2525"/>
  <c r="AE2526"/>
  <c r="AE2527"/>
  <c r="AE2528"/>
  <c r="AE2529"/>
  <c r="AE2530"/>
  <c r="AE2531"/>
  <c r="AE2532"/>
  <c r="AE2533"/>
  <c r="AE2534"/>
  <c r="AE2535"/>
  <c r="AE2536"/>
  <c r="AE2537"/>
  <c r="AE2538"/>
  <c r="AE2539"/>
  <c r="AE2540"/>
  <c r="AE2541"/>
  <c r="AE2542"/>
  <c r="AE2543"/>
  <c r="AE2544"/>
  <c r="AE2545"/>
  <c r="AE2546"/>
  <c r="AE2547"/>
  <c r="AE2548"/>
  <c r="AE2549"/>
  <c r="AE2550"/>
  <c r="AE2551"/>
  <c r="AE2552"/>
  <c r="AE2553"/>
  <c r="AE2554"/>
  <c r="AE2555"/>
  <c r="AE2556"/>
  <c r="AE2557"/>
  <c r="AE2558"/>
  <c r="AE2559"/>
  <c r="AE2560"/>
  <c r="AE2561"/>
  <c r="AE2562"/>
  <c r="AE2563"/>
  <c r="AE2564"/>
  <c r="AE2565"/>
  <c r="AE2566"/>
  <c r="AE2567"/>
  <c r="AE2568"/>
  <c r="AE2569"/>
  <c r="AE2570"/>
  <c r="AE2571"/>
  <c r="AE2572"/>
  <c r="AE2573"/>
  <c r="AE2574"/>
  <c r="AE2575"/>
  <c r="AE2576"/>
  <c r="AE2577"/>
  <c r="AE2578"/>
  <c r="AE2579"/>
  <c r="AE2580"/>
  <c r="AE2581"/>
  <c r="AE2582"/>
  <c r="AE2583"/>
  <c r="AE2584"/>
  <c r="AE2585"/>
  <c r="AE2586"/>
  <c r="AE2587"/>
  <c r="AE2588"/>
  <c r="AE2589"/>
  <c r="AE2590"/>
  <c r="AE2591"/>
  <c r="AE2592"/>
  <c r="AE2593"/>
  <c r="AE2594"/>
  <c r="AE2595"/>
  <c r="AE2596"/>
  <c r="AE2597"/>
  <c r="AE2598"/>
  <c r="AE2599"/>
  <c r="AE2600"/>
  <c r="AE2601"/>
  <c r="AE2602"/>
  <c r="AE2603"/>
  <c r="AE2604"/>
  <c r="AE2605"/>
  <c r="AE2606"/>
  <c r="AE2607"/>
  <c r="AE2608"/>
  <c r="AE2609"/>
  <c r="AE2610"/>
  <c r="AE2611"/>
  <c r="AE2612"/>
  <c r="AE2613"/>
  <c r="AE2614"/>
  <c r="AE2615"/>
  <c r="AE2616"/>
  <c r="AE2617"/>
  <c r="AE2618"/>
  <c r="AE2619"/>
  <c r="AE2620"/>
  <c r="AE2621"/>
  <c r="AE2622"/>
  <c r="AE2623"/>
  <c r="AE2624"/>
  <c r="AE2625"/>
  <c r="AE2626"/>
  <c r="AE2627"/>
  <c r="AE2628"/>
  <c r="AE2629"/>
  <c r="AE2630"/>
  <c r="AE2631"/>
  <c r="AE2632"/>
  <c r="AE2633"/>
  <c r="AE2634"/>
  <c r="AE2635"/>
  <c r="AE2636"/>
  <c r="AE2637"/>
  <c r="AE2638"/>
  <c r="AE2639"/>
  <c r="AE2640"/>
  <c r="AE2641"/>
  <c r="AE2642"/>
  <c r="AE2643"/>
  <c r="AE2644"/>
  <c r="AE2645"/>
  <c r="AE2646"/>
  <c r="AE2647"/>
  <c r="AE2648"/>
  <c r="AE2649"/>
  <c r="AE2650"/>
  <c r="AE2651"/>
  <c r="AE2652"/>
  <c r="AE2653"/>
  <c r="AE2654"/>
  <c r="AE2655"/>
  <c r="AE2656"/>
  <c r="AE2657"/>
  <c r="AE2658"/>
  <c r="AE2659"/>
  <c r="AE2660"/>
  <c r="AE2661"/>
  <c r="AE2662"/>
  <c r="AE2663"/>
  <c r="AE2664"/>
  <c r="AE2665"/>
  <c r="AE2666"/>
  <c r="AE2667"/>
  <c r="AE2668"/>
  <c r="AE2669"/>
  <c r="AE2670"/>
  <c r="AE2671"/>
  <c r="AE2672"/>
  <c r="AE2673"/>
  <c r="AE2674"/>
  <c r="AE2675"/>
  <c r="AE2676"/>
  <c r="AE2677"/>
  <c r="AE2678"/>
  <c r="AE2679"/>
  <c r="AE2680"/>
  <c r="AE2681"/>
  <c r="AE2682"/>
  <c r="AE2683"/>
  <c r="AE2684"/>
  <c r="AE2685"/>
  <c r="AE2686"/>
  <c r="AE2687"/>
  <c r="AE2688"/>
  <c r="AE2689"/>
  <c r="AE2690"/>
  <c r="AE2691"/>
  <c r="AE2692"/>
  <c r="AE2693"/>
  <c r="AE2694"/>
  <c r="AE2695"/>
  <c r="AE2696"/>
  <c r="AE2697"/>
  <c r="AE2698"/>
  <c r="AE2699"/>
  <c r="AE2700"/>
  <c r="AE2701"/>
  <c r="AE2702"/>
  <c r="AE2703"/>
  <c r="AE2704"/>
  <c r="AE2705"/>
  <c r="AE2706"/>
  <c r="AE2707"/>
  <c r="AE2708"/>
  <c r="AE2709"/>
  <c r="AE2710"/>
  <c r="AE2711"/>
  <c r="AE2712"/>
  <c r="AE2713"/>
  <c r="AE2714"/>
  <c r="AE2715"/>
  <c r="AE2716"/>
  <c r="AE2717"/>
  <c r="AE2718"/>
  <c r="AE2719"/>
  <c r="AE2720"/>
  <c r="AE2721"/>
  <c r="AE2722"/>
  <c r="AE2723"/>
  <c r="AE2724"/>
  <c r="AE2725"/>
  <c r="AE2726"/>
  <c r="AE2727"/>
  <c r="AE2728"/>
  <c r="AE2729"/>
  <c r="AE2730"/>
  <c r="AE2731"/>
  <c r="AE2732"/>
  <c r="AE2733"/>
  <c r="AE2734"/>
  <c r="AE2735"/>
  <c r="AE2736"/>
  <c r="AE2737"/>
  <c r="AE2738"/>
  <c r="AE2739"/>
  <c r="AE2740"/>
  <c r="AE2741"/>
  <c r="AE2742"/>
  <c r="AE2743"/>
  <c r="AE2744"/>
  <c r="AE2745"/>
  <c r="AE2746"/>
  <c r="AE2747"/>
  <c r="AE2748"/>
  <c r="AE2749"/>
  <c r="AE2750"/>
  <c r="AE2751"/>
  <c r="AE2752"/>
  <c r="AE2753"/>
  <c r="AE2754"/>
  <c r="AE2755"/>
  <c r="AE2756"/>
  <c r="AE2757"/>
  <c r="AE2758"/>
  <c r="AE2759"/>
  <c r="AE2760"/>
  <c r="AE2761"/>
  <c r="AE2762"/>
  <c r="AE2763"/>
  <c r="AE2764"/>
  <c r="AE2765"/>
  <c r="AE2766"/>
  <c r="AE2767"/>
  <c r="AE2768"/>
  <c r="AE2769"/>
  <c r="AE2770"/>
  <c r="AE2771"/>
  <c r="AE2772"/>
  <c r="AE2773"/>
  <c r="AE2774"/>
  <c r="AE2775"/>
  <c r="AE2776"/>
  <c r="AE2777"/>
  <c r="AE2778"/>
  <c r="AE2779"/>
  <c r="AE2780"/>
  <c r="AE2781"/>
  <c r="AE2782"/>
  <c r="AE2783"/>
  <c r="AE2784"/>
  <c r="AE2785"/>
  <c r="AE2786"/>
  <c r="AE2787"/>
  <c r="AE2788"/>
  <c r="AE2789"/>
  <c r="AE2790"/>
  <c r="AE2791"/>
  <c r="AE2792"/>
  <c r="AE2793"/>
  <c r="AE2794"/>
  <c r="AE2795"/>
  <c r="AE2796"/>
  <c r="AE2797"/>
  <c r="AE2798"/>
  <c r="AE2799"/>
  <c r="AE2800"/>
  <c r="AE2801"/>
  <c r="AE2802"/>
  <c r="AE2803"/>
  <c r="AE2804"/>
  <c r="AE2805"/>
  <c r="AE2806"/>
  <c r="AE2807"/>
  <c r="AE2808"/>
  <c r="AE2809"/>
  <c r="AE2810"/>
  <c r="AE2811"/>
  <c r="AE2812"/>
  <c r="AE2813"/>
  <c r="AE2814"/>
  <c r="AE2815"/>
  <c r="AE2816"/>
  <c r="AE2817"/>
  <c r="AE2818"/>
  <c r="AE2819"/>
  <c r="AE2820"/>
  <c r="AE2821"/>
  <c r="AE2822"/>
  <c r="AE2823"/>
  <c r="AE2824"/>
  <c r="AE2825"/>
  <c r="AE2826"/>
  <c r="AE2827"/>
  <c r="AE2828"/>
  <c r="AE2829"/>
  <c r="AE2830"/>
  <c r="AE2831"/>
  <c r="AE2832"/>
  <c r="AE2833"/>
  <c r="AE2834"/>
  <c r="AE2835"/>
  <c r="AE2836"/>
  <c r="AE2837"/>
  <c r="AE2838"/>
  <c r="AE2839"/>
  <c r="AE2840"/>
  <c r="AE2841"/>
  <c r="AE2842"/>
  <c r="AE2843"/>
  <c r="AE2844"/>
  <c r="AE2845"/>
  <c r="AE2846"/>
  <c r="AE2847"/>
  <c r="AE2848"/>
  <c r="AE2849"/>
  <c r="AE2850"/>
  <c r="AE2851"/>
  <c r="AE2852"/>
  <c r="AE2853"/>
  <c r="AE2854"/>
  <c r="AE2855"/>
  <c r="AE2856"/>
  <c r="AE2857"/>
  <c r="AE2858"/>
  <c r="AE2859"/>
  <c r="AE2860"/>
  <c r="AE2861"/>
  <c r="AE2862"/>
  <c r="AE2863"/>
  <c r="AE2864"/>
  <c r="AE2865"/>
  <c r="AE2866"/>
  <c r="AE2867"/>
  <c r="AE2868"/>
  <c r="AE2869"/>
  <c r="AE2870"/>
  <c r="AE2871"/>
  <c r="AE2872"/>
  <c r="AE2873"/>
  <c r="AE2874"/>
  <c r="AE2875"/>
  <c r="AE2876"/>
  <c r="AE2877"/>
  <c r="AE2878"/>
  <c r="AE2879"/>
  <c r="AE2880"/>
  <c r="AE2881"/>
  <c r="AE2882"/>
  <c r="AE2883"/>
  <c r="AE2884"/>
  <c r="AE2885"/>
  <c r="AE2886"/>
  <c r="AE2887"/>
  <c r="AE2888"/>
  <c r="AE2889"/>
  <c r="AE2890"/>
  <c r="AE2891"/>
  <c r="AE2892"/>
  <c r="AE2893"/>
  <c r="AE2894"/>
  <c r="AE2895"/>
  <c r="AE2896"/>
  <c r="AE2897"/>
  <c r="AE2898"/>
  <c r="AE2899"/>
  <c r="AE2900"/>
  <c r="AE2901"/>
  <c r="AE2902"/>
  <c r="AE2903"/>
  <c r="AE2904"/>
  <c r="AE2905"/>
  <c r="AE2906"/>
  <c r="AE2907"/>
  <c r="AE2908"/>
  <c r="AE2909"/>
  <c r="AE2910"/>
  <c r="AE2911"/>
  <c r="AE2912"/>
  <c r="AE2913"/>
  <c r="AE2914"/>
  <c r="AE2915"/>
  <c r="AE2916"/>
  <c r="AE2917"/>
  <c r="AE2918"/>
  <c r="AE2919"/>
  <c r="AE2920"/>
  <c r="AE2921"/>
  <c r="AE2922"/>
  <c r="AE2923"/>
  <c r="AE2924"/>
  <c r="AE2925"/>
  <c r="AE2926"/>
  <c r="AE2927"/>
  <c r="AE2928"/>
  <c r="AE2929"/>
  <c r="AE2930"/>
  <c r="AE2931"/>
  <c r="AE2932"/>
  <c r="AE2933"/>
  <c r="AE2934"/>
  <c r="AE2935"/>
  <c r="AE2936"/>
  <c r="AE2937"/>
  <c r="AE2938"/>
  <c r="AE2939"/>
  <c r="AE2940"/>
  <c r="AE2941"/>
  <c r="AE2942"/>
  <c r="AE2943"/>
  <c r="AE2944"/>
  <c r="AE2945"/>
  <c r="AE2946"/>
  <c r="AE2947"/>
  <c r="AE2948"/>
  <c r="AE2949"/>
  <c r="AE2950"/>
  <c r="AE2951"/>
  <c r="AE2952"/>
  <c r="AE2953"/>
  <c r="AE2954"/>
  <c r="AE2955"/>
  <c r="AE2956"/>
  <c r="AE2957"/>
  <c r="AE2958"/>
  <c r="AE2959"/>
  <c r="AE2960"/>
  <c r="AE2961"/>
  <c r="AE2962"/>
  <c r="AE2963"/>
  <c r="AE2964"/>
  <c r="AE2965"/>
  <c r="AE2966"/>
  <c r="AE2967"/>
  <c r="AE2968"/>
  <c r="AE2969"/>
  <c r="AE2970"/>
  <c r="AE2971"/>
  <c r="AE2972"/>
  <c r="AE2973"/>
  <c r="AE2974"/>
  <c r="AE2975"/>
  <c r="AE2976"/>
  <c r="AE2977"/>
  <c r="AE2978"/>
  <c r="AE2979"/>
  <c r="AE2980"/>
  <c r="AE2981"/>
  <c r="AE2982"/>
  <c r="AE2983"/>
  <c r="AE2984"/>
  <c r="AE2985"/>
  <c r="AE2986"/>
  <c r="AE2987"/>
  <c r="AE2988"/>
  <c r="AE2989"/>
  <c r="AE2990"/>
  <c r="AE2991"/>
  <c r="AE2992"/>
  <c r="AE2993"/>
  <c r="AE2994"/>
  <c r="AE2995"/>
  <c r="AE2996"/>
  <c r="AE2997"/>
  <c r="AE2998"/>
  <c r="AE2999"/>
  <c r="AE3000"/>
  <c r="AE3001"/>
  <c r="AE3002"/>
  <c r="AE3003"/>
  <c r="AE3004"/>
  <c r="AE3005"/>
  <c r="AE3006"/>
  <c r="AE3007"/>
  <c r="AE3008"/>
  <c r="AE3009"/>
  <c r="AE3010"/>
  <c r="AE3011"/>
  <c r="AE3012"/>
  <c r="AE3013"/>
  <c r="AE3014"/>
  <c r="AE3015"/>
  <c r="AE3016"/>
  <c r="AE3017"/>
  <c r="AE3018"/>
  <c r="AE3019"/>
  <c r="AE3020"/>
  <c r="AE3021"/>
  <c r="AE3022"/>
  <c r="AE3023"/>
  <c r="AE3024"/>
  <c r="AE3025"/>
  <c r="AE3026"/>
  <c r="AE3027"/>
  <c r="AE3028"/>
  <c r="AE3029"/>
  <c r="AE3030"/>
  <c r="AE3031"/>
  <c r="AE3032"/>
  <c r="AE3033"/>
  <c r="AE3034"/>
  <c r="AE3035"/>
  <c r="AE3036"/>
  <c r="AE3037"/>
  <c r="AE3038"/>
  <c r="AE3039"/>
  <c r="AE3040"/>
  <c r="AE3041"/>
  <c r="AE3042"/>
  <c r="AE3043"/>
  <c r="AE3044"/>
  <c r="AE3045"/>
  <c r="AE3046"/>
  <c r="AE3047"/>
  <c r="AE3048"/>
  <c r="AE3049"/>
  <c r="AE3050"/>
  <c r="AE3051"/>
  <c r="AE3052"/>
  <c r="AE3053"/>
  <c r="AE3054"/>
  <c r="AE3055"/>
  <c r="AE3056"/>
  <c r="AE3057"/>
  <c r="AE3058"/>
  <c r="AE3059"/>
  <c r="AE3060"/>
  <c r="AE3061"/>
  <c r="AE3062"/>
  <c r="AE3063"/>
  <c r="AE3064"/>
  <c r="AE3065"/>
  <c r="AE3066"/>
  <c r="AE3067"/>
  <c r="AE3068"/>
  <c r="AE3069"/>
  <c r="AE3070"/>
  <c r="AE3071"/>
  <c r="AE3072"/>
  <c r="AE3073"/>
  <c r="AE3074"/>
  <c r="AE3075"/>
  <c r="AE3076"/>
  <c r="AE3077"/>
  <c r="AE3078"/>
  <c r="AE3079"/>
  <c r="AE3080"/>
  <c r="AE3081"/>
  <c r="AE3082"/>
  <c r="AE3083"/>
  <c r="AE3084"/>
  <c r="AE3085"/>
  <c r="AE3086"/>
  <c r="AE3087"/>
  <c r="AE3088"/>
  <c r="AE3089"/>
  <c r="AE3090"/>
  <c r="AE3091"/>
  <c r="AE3092"/>
  <c r="AE3093"/>
  <c r="AE3094"/>
  <c r="AE3095"/>
  <c r="AE3096"/>
  <c r="AE3097"/>
  <c r="AE3098"/>
  <c r="AE3099"/>
  <c r="AE3100"/>
  <c r="AE3101"/>
  <c r="AE3102"/>
  <c r="AE3103"/>
  <c r="AE3104"/>
  <c r="AE3105"/>
  <c r="AE3106"/>
  <c r="AE3107"/>
  <c r="AE3108"/>
  <c r="AE3109"/>
  <c r="AE3110"/>
  <c r="AE3111"/>
  <c r="AE3112"/>
  <c r="AE3113"/>
  <c r="AE3114"/>
  <c r="AE3115"/>
  <c r="AE3116"/>
  <c r="AE3117"/>
  <c r="AE3118"/>
  <c r="AE3119"/>
  <c r="AE3120"/>
  <c r="AE3121"/>
  <c r="AE3122"/>
  <c r="AE3123"/>
  <c r="AE3124"/>
  <c r="AE3125"/>
  <c r="AE3126"/>
  <c r="AE3127"/>
  <c r="AE3128"/>
  <c r="AE3129"/>
  <c r="AE3130"/>
  <c r="AE3131"/>
  <c r="AE3132"/>
  <c r="AE3133"/>
  <c r="AE3134"/>
  <c r="AE3135"/>
  <c r="AE3136"/>
  <c r="AE3137"/>
  <c r="AE3138"/>
  <c r="AE3139"/>
  <c r="AE3140"/>
  <c r="AE3141"/>
  <c r="AE3142"/>
  <c r="AE3143"/>
  <c r="AE3144"/>
  <c r="AE3145"/>
  <c r="AE3146"/>
  <c r="AE3147"/>
  <c r="AE3148"/>
  <c r="AE3149"/>
  <c r="AE3150"/>
  <c r="AE3151"/>
  <c r="AE3152"/>
  <c r="AE3153"/>
  <c r="AE3154"/>
  <c r="AE3155"/>
  <c r="AE3156"/>
  <c r="AE3157"/>
  <c r="AE3158"/>
  <c r="AE3159"/>
  <c r="AE3160"/>
  <c r="AE3161"/>
  <c r="AE3162"/>
  <c r="AE3163"/>
  <c r="AE3164"/>
  <c r="AE3165"/>
  <c r="AE3166"/>
  <c r="AE3167"/>
  <c r="AE3168"/>
  <c r="AE3169"/>
  <c r="AE3170"/>
  <c r="AE3171"/>
  <c r="AE3172"/>
  <c r="AE3173"/>
  <c r="AE3174"/>
  <c r="AE3175"/>
  <c r="AE3176"/>
  <c r="AE3177"/>
  <c r="AE3178"/>
  <c r="AE3179"/>
  <c r="AE3180"/>
  <c r="AE3181"/>
  <c r="AE3182"/>
  <c r="AE3183"/>
  <c r="AE3184"/>
  <c r="AE3185"/>
  <c r="AE3186"/>
  <c r="AE3187"/>
  <c r="AE3188"/>
  <c r="AE3189"/>
  <c r="AE3190"/>
  <c r="AE3191"/>
  <c r="AE3192"/>
  <c r="AE3193"/>
  <c r="AE3194"/>
  <c r="AE3195"/>
  <c r="AE3196"/>
  <c r="AE3197"/>
  <c r="AE3198"/>
  <c r="AE3199"/>
  <c r="AE3200"/>
  <c r="AE3201"/>
  <c r="AE3202"/>
  <c r="AE3203"/>
  <c r="AE3204"/>
  <c r="AE3205"/>
  <c r="AE3206"/>
  <c r="AE3207"/>
  <c r="AE3208"/>
  <c r="AE3209"/>
  <c r="AE3210"/>
  <c r="AE3211"/>
  <c r="AE3212"/>
  <c r="AE3213"/>
  <c r="AE3214"/>
  <c r="AE3215"/>
  <c r="AE3216"/>
  <c r="AE3217"/>
  <c r="AE3218"/>
  <c r="AE3219"/>
  <c r="AE3220"/>
  <c r="AE3221"/>
  <c r="AE3222"/>
  <c r="AE3223"/>
  <c r="AE3224"/>
  <c r="AE3225"/>
  <c r="AE3226"/>
  <c r="AE3227"/>
  <c r="AE3228"/>
  <c r="AE3229"/>
  <c r="AE3230"/>
  <c r="AE3231"/>
  <c r="AE3232"/>
  <c r="AE3233"/>
  <c r="AE3234"/>
  <c r="AE3235"/>
  <c r="AE3236"/>
  <c r="AE3237"/>
  <c r="AE3238"/>
  <c r="AE3239"/>
  <c r="AE3240"/>
  <c r="AE3241"/>
  <c r="AE3242"/>
  <c r="AE3243"/>
  <c r="AE3244"/>
  <c r="AE3245"/>
  <c r="AE3246"/>
  <c r="AE3247"/>
  <c r="AE3248"/>
  <c r="AE3249"/>
  <c r="AE3250"/>
  <c r="AE3251"/>
  <c r="AE3252"/>
  <c r="AE3253"/>
  <c r="AE3254"/>
  <c r="AE3255"/>
  <c r="AE3256"/>
  <c r="AE3257"/>
  <c r="AE3258"/>
  <c r="AE3259"/>
  <c r="AE3260"/>
  <c r="AE3261"/>
  <c r="AE3262"/>
  <c r="AE3263"/>
  <c r="AE3264"/>
  <c r="AE3265"/>
  <c r="AE3266"/>
  <c r="AE3267"/>
  <c r="AE3268"/>
  <c r="AE3269"/>
  <c r="AE3270"/>
  <c r="AE3271"/>
  <c r="AE3272"/>
  <c r="AE3273"/>
  <c r="AE3274"/>
  <c r="AE3275"/>
  <c r="AE3276"/>
  <c r="AE3277"/>
  <c r="AE3278"/>
  <c r="AE3279"/>
  <c r="AE3280"/>
  <c r="AE3281"/>
  <c r="AE3282"/>
  <c r="AE3283"/>
  <c r="AE3284"/>
  <c r="AE3285"/>
  <c r="AE3286"/>
  <c r="AE3287"/>
  <c r="AE3288"/>
  <c r="AE3289"/>
  <c r="AE3290"/>
  <c r="AE3291"/>
  <c r="AE3292"/>
  <c r="AE3293"/>
  <c r="AE3294"/>
  <c r="AE3295"/>
  <c r="AE3296"/>
  <c r="AE3297"/>
  <c r="AE3298"/>
  <c r="AE3299"/>
  <c r="AE3300"/>
  <c r="AE3301"/>
  <c r="AE3302"/>
  <c r="AE3303"/>
  <c r="AE3304"/>
  <c r="AE3305"/>
  <c r="AE3306"/>
  <c r="AE3307"/>
  <c r="AE3308"/>
  <c r="AE3309"/>
  <c r="AE3310"/>
  <c r="AE3311"/>
  <c r="AE3312"/>
  <c r="AE3313"/>
  <c r="AE3314"/>
  <c r="AE3315"/>
  <c r="AE3316"/>
  <c r="AE3317"/>
  <c r="AE3318"/>
  <c r="AE3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408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1"/>
  <c r="AB2482"/>
  <c r="AB2483"/>
  <c r="AB2484"/>
  <c r="AB2485"/>
  <c r="AB2486"/>
  <c r="AB2487"/>
  <c r="AB2488"/>
  <c r="AB2489"/>
  <c r="AB2490"/>
  <c r="AB2491"/>
  <c r="AB2492"/>
  <c r="AB2493"/>
  <c r="AB2494"/>
  <c r="AB2495"/>
  <c r="AB2496"/>
  <c r="AB2497"/>
  <c r="AB2498"/>
  <c r="AB2499"/>
  <c r="AB2500"/>
  <c r="AB2501"/>
  <c r="AB2502"/>
  <c r="AB2503"/>
  <c r="AB2504"/>
  <c r="AB2505"/>
  <c r="AB2506"/>
  <c r="AB2507"/>
  <c r="AB2508"/>
  <c r="AB2509"/>
  <c r="AB2510"/>
  <c r="AB2511"/>
  <c r="AB2512"/>
  <c r="AB2513"/>
  <c r="AB2514"/>
  <c r="AB2515"/>
  <c r="AB2516"/>
  <c r="AB2517"/>
  <c r="AB2518"/>
  <c r="AB2519"/>
  <c r="AB2520"/>
  <c r="AB2521"/>
  <c r="AB2522"/>
  <c r="AB2523"/>
  <c r="AB2524"/>
  <c r="AB2525"/>
  <c r="AB2526"/>
  <c r="AB2527"/>
  <c r="AB2528"/>
  <c r="AB2529"/>
  <c r="AB2530"/>
  <c r="AB2531"/>
  <c r="AB2532"/>
  <c r="AB2533"/>
  <c r="AB2534"/>
  <c r="AB2535"/>
  <c r="AB2536"/>
  <c r="AB2537"/>
  <c r="AB2538"/>
  <c r="AB2539"/>
  <c r="AB2540"/>
  <c r="AB2541"/>
  <c r="AB2542"/>
  <c r="AB2543"/>
  <c r="AB2544"/>
  <c r="AB2545"/>
  <c r="AB2546"/>
  <c r="AB2547"/>
  <c r="AB2548"/>
  <c r="AB2549"/>
  <c r="AB2550"/>
  <c r="AB2551"/>
  <c r="AB2552"/>
  <c r="AB2553"/>
  <c r="AB2554"/>
  <c r="AB2555"/>
  <c r="AB2556"/>
  <c r="AB2557"/>
  <c r="AB2558"/>
  <c r="AB2559"/>
  <c r="AB2560"/>
  <c r="AB2561"/>
  <c r="AB2562"/>
  <c r="AB2563"/>
  <c r="AB2564"/>
  <c r="AB2565"/>
  <c r="AB2566"/>
  <c r="AB2567"/>
  <c r="AB2568"/>
  <c r="AB2569"/>
  <c r="AB2570"/>
  <c r="AB2571"/>
  <c r="AB2572"/>
  <c r="AB2573"/>
  <c r="AB2574"/>
  <c r="AB2575"/>
  <c r="AB2576"/>
  <c r="AB2577"/>
  <c r="AB2578"/>
  <c r="AB2579"/>
  <c r="AB2580"/>
  <c r="AB2581"/>
  <c r="AB2582"/>
  <c r="AB2583"/>
  <c r="AB2584"/>
  <c r="AB2585"/>
  <c r="AB2586"/>
  <c r="AB2587"/>
  <c r="AB2588"/>
  <c r="AB2589"/>
  <c r="AB2590"/>
  <c r="AB2591"/>
  <c r="AB2592"/>
  <c r="AB2593"/>
  <c r="AB2594"/>
  <c r="AB2595"/>
  <c r="AB2596"/>
  <c r="AB2597"/>
  <c r="AB2598"/>
  <c r="AB2599"/>
  <c r="AB2600"/>
  <c r="AB2601"/>
  <c r="AB2602"/>
  <c r="AB2603"/>
  <c r="AB2604"/>
  <c r="AB2605"/>
  <c r="AB2606"/>
  <c r="AB2607"/>
  <c r="AB2608"/>
  <c r="AB2609"/>
  <c r="AB2610"/>
  <c r="AB2611"/>
  <c r="AB2612"/>
  <c r="AB2613"/>
  <c r="AB2614"/>
  <c r="AB2615"/>
  <c r="AB2616"/>
  <c r="AB2617"/>
  <c r="AB2618"/>
  <c r="AB2619"/>
  <c r="AB2620"/>
  <c r="AB2621"/>
  <c r="AB2622"/>
  <c r="AB2623"/>
  <c r="AB2624"/>
  <c r="AB2625"/>
  <c r="AB2626"/>
  <c r="AB2627"/>
  <c r="AB2628"/>
  <c r="AB2629"/>
  <c r="AB2630"/>
  <c r="AB2631"/>
  <c r="AB2632"/>
  <c r="AB2633"/>
  <c r="AB2634"/>
  <c r="AB2635"/>
  <c r="AB2636"/>
  <c r="AB2637"/>
  <c r="AB2638"/>
  <c r="AB2639"/>
  <c r="AB2640"/>
  <c r="AB2641"/>
  <c r="AB2642"/>
  <c r="AB2643"/>
  <c r="AB2644"/>
  <c r="AB2645"/>
  <c r="AB2646"/>
  <c r="AB2647"/>
  <c r="AB2648"/>
  <c r="AB2649"/>
  <c r="AB2650"/>
  <c r="AB2651"/>
  <c r="AB2652"/>
  <c r="AB2653"/>
  <c r="AB2654"/>
  <c r="AB2655"/>
  <c r="AB2656"/>
  <c r="AB2657"/>
  <c r="AB2658"/>
  <c r="AB2659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2709"/>
  <c r="AB2710"/>
  <c r="AB2711"/>
  <c r="AB2712"/>
  <c r="AB2713"/>
  <c r="AB2714"/>
  <c r="AB2715"/>
  <c r="AB2716"/>
  <c r="AB2717"/>
  <c r="AB2718"/>
  <c r="AB2719"/>
  <c r="AB2720"/>
  <c r="AB2721"/>
  <c r="AB2722"/>
  <c r="AB2723"/>
  <c r="AB2724"/>
  <c r="AB2725"/>
  <c r="AB2726"/>
  <c r="AB2727"/>
  <c r="AB2728"/>
  <c r="AB2729"/>
  <c r="AB2730"/>
  <c r="AB2731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AB3001"/>
  <c r="AB3002"/>
  <c r="AB3003"/>
  <c r="AB3004"/>
  <c r="AB3005"/>
  <c r="AB3006"/>
  <c r="AB3007"/>
  <c r="AB3008"/>
  <c r="AB3009"/>
  <c r="AB3010"/>
  <c r="AB3011"/>
  <c r="AB3012"/>
  <c r="AB3013"/>
  <c r="AB3014"/>
  <c r="AB3015"/>
  <c r="AB3016"/>
  <c r="AB3017"/>
  <c r="AB3018"/>
  <c r="AB3019"/>
  <c r="AB3020"/>
  <c r="AB3021"/>
  <c r="AB3022"/>
  <c r="AB3023"/>
  <c r="AB3024"/>
  <c r="AB3025"/>
  <c r="AB3026"/>
  <c r="AB3027"/>
  <c r="AB3028"/>
  <c r="AB3029"/>
  <c r="AB3030"/>
  <c r="AB3031"/>
  <c r="AB3032"/>
  <c r="AB3033"/>
  <c r="AB3034"/>
  <c r="AB3035"/>
  <c r="AB3036"/>
  <c r="AB3037"/>
  <c r="AB3038"/>
  <c r="AB3039"/>
  <c r="AB3040"/>
  <c r="AB3041"/>
  <c r="AB3042"/>
  <c r="AB3043"/>
  <c r="AB3044"/>
  <c r="AB3045"/>
  <c r="AB3046"/>
  <c r="AB3047"/>
  <c r="AB3048"/>
  <c r="AB3049"/>
  <c r="AB3050"/>
  <c r="AB3051"/>
  <c r="AB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7"/>
  <c r="AB3118"/>
  <c r="AB3119"/>
  <c r="AB3120"/>
  <c r="AB3121"/>
  <c r="AB3122"/>
  <c r="AB3123"/>
  <c r="AB3124"/>
  <c r="AB3125"/>
  <c r="AB3126"/>
  <c r="AB3127"/>
  <c r="AB3128"/>
  <c r="AB3129"/>
  <c r="AB3130"/>
  <c r="AB3131"/>
  <c r="AB3132"/>
  <c r="AB3133"/>
  <c r="AB3134"/>
  <c r="AB3135"/>
  <c r="AB3136"/>
  <c r="AB3137"/>
  <c r="AB3138"/>
  <c r="AB3139"/>
  <c r="AB3140"/>
  <c r="AB3141"/>
  <c r="AB3142"/>
  <c r="AB3143"/>
  <c r="AB3144"/>
  <c r="AB3145"/>
  <c r="AB3146"/>
  <c r="AB3147"/>
  <c r="AB3148"/>
  <c r="AB3149"/>
  <c r="AB3150"/>
  <c r="AB3151"/>
  <c r="AB3152"/>
  <c r="AB3153"/>
  <c r="AB3154"/>
  <c r="AB3155"/>
  <c r="AB3156"/>
  <c r="AB3157"/>
  <c r="AB3158"/>
  <c r="AB3159"/>
  <c r="AB3160"/>
  <c r="AB3161"/>
  <c r="AB3162"/>
  <c r="AB3163"/>
  <c r="AB3164"/>
  <c r="AB3165"/>
  <c r="AB3166"/>
  <c r="AB3167"/>
  <c r="AB3168"/>
  <c r="AB3169"/>
  <c r="AB3170"/>
  <c r="AB3171"/>
  <c r="AB3172"/>
  <c r="AB3173"/>
  <c r="AB3174"/>
  <c r="AB3175"/>
  <c r="AB3176"/>
  <c r="AB3177"/>
  <c r="AB3178"/>
  <c r="AB3179"/>
  <c r="AB3180"/>
  <c r="AB3181"/>
  <c r="AB3182"/>
  <c r="AB3183"/>
  <c r="AB3184"/>
  <c r="AB3185"/>
  <c r="AB3186"/>
  <c r="AB3187"/>
  <c r="AB3188"/>
  <c r="AB3189"/>
  <c r="AB3190"/>
  <c r="AB3191"/>
  <c r="AB3192"/>
  <c r="AB3193"/>
  <c r="AB3194"/>
  <c r="AB3195"/>
  <c r="AB3196"/>
  <c r="AB3197"/>
  <c r="AB3198"/>
  <c r="AB3199"/>
  <c r="AB3200"/>
  <c r="AB3201"/>
  <c r="AB3202"/>
  <c r="AB3203"/>
  <c r="AB3204"/>
  <c r="AB3205"/>
  <c r="AB3206"/>
  <c r="AB3207"/>
  <c r="AB3208"/>
  <c r="AB3209"/>
  <c r="AB3210"/>
  <c r="AB3211"/>
  <c r="AB3212"/>
  <c r="AB3213"/>
  <c r="AB3214"/>
  <c r="AB3215"/>
  <c r="AB3216"/>
  <c r="AB3217"/>
  <c r="AB3218"/>
  <c r="AB3219"/>
  <c r="AB3220"/>
  <c r="AB3221"/>
  <c r="AB3222"/>
  <c r="AB3223"/>
  <c r="AB3224"/>
  <c r="AB3225"/>
  <c r="AB3226"/>
  <c r="AB3227"/>
  <c r="AB3228"/>
  <c r="AB3229"/>
  <c r="AB3230"/>
  <c r="AB3231"/>
  <c r="AB3232"/>
  <c r="AB3233"/>
  <c r="AB3234"/>
  <c r="AB3235"/>
  <c r="AB3236"/>
  <c r="AB3237"/>
  <c r="AB3238"/>
  <c r="AB3239"/>
  <c r="AB3240"/>
  <c r="AB3241"/>
  <c r="AB3242"/>
  <c r="AB3243"/>
  <c r="AB3244"/>
  <c r="AB3245"/>
  <c r="AB3246"/>
  <c r="AB3247"/>
  <c r="AB3248"/>
  <c r="AB3249"/>
  <c r="AB3250"/>
  <c r="AB3251"/>
  <c r="AB3252"/>
  <c r="AB3253"/>
  <c r="AB3254"/>
  <c r="AB3255"/>
  <c r="AB3256"/>
  <c r="AB3257"/>
  <c r="AB3258"/>
  <c r="AB3259"/>
  <c r="AB3260"/>
  <c r="AB3261"/>
  <c r="AB3262"/>
  <c r="AB3263"/>
  <c r="AB3264"/>
  <c r="AB3265"/>
  <c r="AB3266"/>
  <c r="AB3267"/>
  <c r="AB3268"/>
  <c r="AB3269"/>
  <c r="AB3270"/>
  <c r="AB3271"/>
  <c r="AB3272"/>
  <c r="AB3273"/>
  <c r="AB3274"/>
  <c r="AB3275"/>
  <c r="AB3276"/>
  <c r="AB3277"/>
  <c r="AB3278"/>
  <c r="AB3279"/>
  <c r="AB3280"/>
  <c r="AB3281"/>
  <c r="AB3282"/>
  <c r="AB3283"/>
  <c r="AB3284"/>
  <c r="AB3285"/>
  <c r="AB3286"/>
  <c r="AB3287"/>
  <c r="AB3288"/>
  <c r="AB3289"/>
  <c r="AB3290"/>
  <c r="AB3291"/>
  <c r="AB3292"/>
  <c r="AB3293"/>
  <c r="AB3294"/>
  <c r="AB3295"/>
  <c r="AB3296"/>
  <c r="AB3297"/>
  <c r="AB3298"/>
  <c r="AB3299"/>
  <c r="AB3300"/>
  <c r="AB3301"/>
  <c r="AB3302"/>
  <c r="AB3303"/>
  <c r="AB3304"/>
  <c r="AB3305"/>
  <c r="AB3306"/>
  <c r="AB3307"/>
  <c r="AB3308"/>
  <c r="AB3309"/>
  <c r="AB3310"/>
  <c r="AB3311"/>
  <c r="AB3312"/>
  <c r="AB3313"/>
  <c r="AB3314"/>
  <c r="AB3315"/>
  <c r="AB3316"/>
  <c r="AB3317"/>
  <c r="AB3318"/>
  <c r="Z4"/>
  <c r="Z5"/>
  <c r="Z6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84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"/>
  <c r="AY1578"/>
  <c r="BD1578" s="1"/>
  <c r="T3" l="1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"/>
  <c r="W49"/>
  <c r="P49"/>
  <c r="D24" i="10" l="1"/>
  <c r="P412" i="31"/>
  <c r="Q412"/>
  <c r="F363"/>
  <c r="F362"/>
  <c r="F361"/>
  <c r="F360"/>
  <c r="F359"/>
  <c r="F358"/>
  <c r="F276"/>
  <c r="I121"/>
  <c r="F161" l="1"/>
  <c r="F160"/>
  <c r="BI3318" i="25" l="1"/>
  <c r="BH3318"/>
  <c r="BI3317"/>
  <c r="BH3317"/>
  <c r="BI3316"/>
  <c r="BH3316"/>
  <c r="BI3315"/>
  <c r="BH3315"/>
  <c r="BI3313"/>
  <c r="BH3313"/>
  <c r="BI3312"/>
  <c r="BH3312"/>
  <c r="BI3311"/>
  <c r="BH3311"/>
  <c r="BI3310"/>
  <c r="BH3310"/>
  <c r="BI3309"/>
  <c r="BH3309"/>
  <c r="BI3307"/>
  <c r="BH3307"/>
  <c r="BI3306"/>
  <c r="BH3306"/>
  <c r="BI3305"/>
  <c r="BH3305"/>
  <c r="BI3304"/>
  <c r="BH3304"/>
  <c r="BI3297"/>
  <c r="BH3297"/>
  <c r="BI3296"/>
  <c r="BH3296"/>
  <c r="BI3295"/>
  <c r="BH3295"/>
  <c r="BI3294"/>
  <c r="BH3294"/>
  <c r="BI3293"/>
  <c r="BH3293"/>
  <c r="BI3292"/>
  <c r="BH3292"/>
  <c r="BI3291"/>
  <c r="BH3291"/>
  <c r="BI3290"/>
  <c r="BH3290"/>
  <c r="BI3289"/>
  <c r="BH3289"/>
  <c r="BI3288"/>
  <c r="BH3288"/>
  <c r="BI3287"/>
  <c r="BH3287"/>
  <c r="BI3286"/>
  <c r="BH3286"/>
  <c r="BI3285"/>
  <c r="BH3285"/>
  <c r="BI3283"/>
  <c r="BH3283"/>
  <c r="BI3282"/>
  <c r="BH3282"/>
  <c r="BI3281"/>
  <c r="BH3281"/>
  <c r="BI3280"/>
  <c r="BH3280"/>
  <c r="BI3273"/>
  <c r="BH3273"/>
  <c r="BI3272"/>
  <c r="BH3272"/>
  <c r="BI3271"/>
  <c r="BH3271"/>
  <c r="BI3270"/>
  <c r="BH3270"/>
  <c r="BI3269"/>
  <c r="BH3269"/>
  <c r="BI3268"/>
  <c r="BH3268"/>
  <c r="BI3267"/>
  <c r="BH3267"/>
  <c r="BI3266"/>
  <c r="BH3266"/>
  <c r="BI3265"/>
  <c r="BH3265"/>
  <c r="BI3264"/>
  <c r="BH3264"/>
  <c r="BI3263"/>
  <c r="BH3263"/>
  <c r="BI3262"/>
  <c r="BH3262"/>
  <c r="BI3260"/>
  <c r="BH3260"/>
  <c r="BI3259"/>
  <c r="BH3259"/>
  <c r="BI3258"/>
  <c r="BH3258"/>
  <c r="BI3257"/>
  <c r="BH3257"/>
  <c r="BI3251"/>
  <c r="BH3251"/>
  <c r="BI3250"/>
  <c r="BH3250"/>
  <c r="BI3249"/>
  <c r="BH3249"/>
  <c r="BI3248"/>
  <c r="BH3248"/>
  <c r="BI3247"/>
  <c r="BH3247"/>
  <c r="BI3246"/>
  <c r="BH3246"/>
  <c r="BI3245"/>
  <c r="BH3245"/>
  <c r="BI3244"/>
  <c r="BH3244"/>
  <c r="BI3243"/>
  <c r="BH3243"/>
  <c r="BI3242"/>
  <c r="BH3242"/>
  <c r="BI3241"/>
  <c r="BH3241"/>
  <c r="BI3240"/>
  <c r="BH3240"/>
  <c r="BI3239"/>
  <c r="BH3239"/>
  <c r="BI3237"/>
  <c r="BH3237"/>
  <c r="BI3236"/>
  <c r="BH3236"/>
  <c r="BI3235"/>
  <c r="BH3235"/>
  <c r="BI3229"/>
  <c r="BH3229"/>
  <c r="BI3228"/>
  <c r="BH3228"/>
  <c r="BI3227"/>
  <c r="BH3227"/>
  <c r="BI3226"/>
  <c r="BH3226"/>
  <c r="BI3225"/>
  <c r="BH3225"/>
  <c r="BI3224"/>
  <c r="BH3224"/>
  <c r="BI3223"/>
  <c r="BH3223"/>
  <c r="BI3222"/>
  <c r="BH3222"/>
  <c r="BI3221"/>
  <c r="BH3221"/>
  <c r="BI3220"/>
  <c r="BH3220"/>
  <c r="BI3219"/>
  <c r="BH3219"/>
  <c r="BI3218"/>
  <c r="BH3218"/>
  <c r="BI3217"/>
  <c r="BH3217"/>
  <c r="BI3215"/>
  <c r="BH3215"/>
  <c r="BI3214"/>
  <c r="BH3214"/>
  <c r="BI3213"/>
  <c r="BH3213"/>
  <c r="BI3212"/>
  <c r="BH3212"/>
  <c r="BI3206"/>
  <c r="BH3206"/>
  <c r="BI3205"/>
  <c r="BH3205"/>
  <c r="BI3204"/>
  <c r="BH3204"/>
  <c r="BI3203"/>
  <c r="BH3203"/>
  <c r="BI3202"/>
  <c r="BH3202"/>
  <c r="BI3201"/>
  <c r="BH3201"/>
  <c r="BI3200"/>
  <c r="BH3200"/>
  <c r="BI3199"/>
  <c r="BH3199"/>
  <c r="BI3198"/>
  <c r="BH3198"/>
  <c r="BI3197"/>
  <c r="BH3197"/>
  <c r="BI3196"/>
  <c r="BH3196"/>
  <c r="BI3194"/>
  <c r="BH3194"/>
  <c r="BI3193"/>
  <c r="BH3193"/>
  <c r="BI3192"/>
  <c r="BH3192"/>
  <c r="BI3191"/>
  <c r="BH3191"/>
  <c r="BI3185"/>
  <c r="BH3185"/>
  <c r="BI3184"/>
  <c r="BH3184"/>
  <c r="BI3183"/>
  <c r="BH3183"/>
  <c r="BI3182"/>
  <c r="BH3182"/>
  <c r="BI3181"/>
  <c r="BH3181"/>
  <c r="BI3180"/>
  <c r="BH3180"/>
  <c r="BI3179"/>
  <c r="BH3179"/>
  <c r="BI3177"/>
  <c r="BH3177"/>
  <c r="BI3176"/>
  <c r="BH3176"/>
  <c r="BI3175"/>
  <c r="BH3175"/>
  <c r="BI3174"/>
  <c r="BH3174"/>
  <c r="BI3173"/>
  <c r="BH3173"/>
  <c r="BI3171"/>
  <c r="BH3171"/>
  <c r="BI3170"/>
  <c r="BH3170"/>
  <c r="BI3169"/>
  <c r="BH3169"/>
  <c r="BI3168"/>
  <c r="BH3168"/>
  <c r="BI3162"/>
  <c r="BH3162"/>
  <c r="BI3161"/>
  <c r="BH3161"/>
  <c r="BI3160"/>
  <c r="BH3160"/>
  <c r="BI3159"/>
  <c r="BH3159"/>
  <c r="BI3158"/>
  <c r="BH3158"/>
  <c r="BI3157"/>
  <c r="BH3157"/>
  <c r="BI3156"/>
  <c r="BH3156"/>
  <c r="BI3155"/>
  <c r="BH3155"/>
  <c r="BI3154"/>
  <c r="BH3154"/>
  <c r="BI3153"/>
  <c r="BH3153"/>
  <c r="BI3152"/>
  <c r="BH3152"/>
  <c r="BI3151"/>
  <c r="BH3151"/>
  <c r="BI3150"/>
  <c r="BH3150"/>
  <c r="BI3148"/>
  <c r="BH3148"/>
  <c r="BI3147"/>
  <c r="BH3147"/>
  <c r="BI3146"/>
  <c r="BH3146"/>
  <c r="BI3140"/>
  <c r="BH3140"/>
  <c r="BI3139"/>
  <c r="BH3139"/>
  <c r="BI3138"/>
  <c r="BH3138"/>
  <c r="BI3137"/>
  <c r="BH3137"/>
  <c r="BI3136"/>
  <c r="BH3136"/>
  <c r="BI3135"/>
  <c r="BH3135"/>
  <c r="BI3134"/>
  <c r="BH3134"/>
  <c r="BI3132"/>
  <c r="BH3132"/>
  <c r="BI3131"/>
  <c r="BH3131"/>
  <c r="BI3130"/>
  <c r="BH3130"/>
  <c r="BI3129"/>
  <c r="BH3129"/>
  <c r="BI3128"/>
  <c r="BH3128"/>
  <c r="BI3126"/>
  <c r="BH3126"/>
  <c r="BI3125"/>
  <c r="BH3125"/>
  <c r="BI3124"/>
  <c r="BH3124"/>
  <c r="BI3123"/>
  <c r="BH3123"/>
  <c r="BI3116"/>
  <c r="BH3116"/>
  <c r="BI3115"/>
  <c r="BH3115"/>
  <c r="BI3114"/>
  <c r="BH3114"/>
  <c r="BI3113"/>
  <c r="BH3113"/>
  <c r="BI3112"/>
  <c r="BH3112"/>
  <c r="BI3111"/>
  <c r="BH3111"/>
  <c r="BI3110"/>
  <c r="BH3110"/>
  <c r="BI3109"/>
  <c r="BH3109"/>
  <c r="BI3108"/>
  <c r="BH3108"/>
  <c r="BI3107"/>
  <c r="BH3107"/>
  <c r="BI3106"/>
  <c r="BH3106"/>
  <c r="BI3105"/>
  <c r="BH3105"/>
  <c r="BI3103"/>
  <c r="BH3103"/>
  <c r="BI3102"/>
  <c r="BH3102"/>
  <c r="BI3101"/>
  <c r="BH3101"/>
  <c r="BI3100"/>
  <c r="BH3100"/>
  <c r="BI3094"/>
  <c r="BH3094"/>
  <c r="BI3093"/>
  <c r="BH3093"/>
  <c r="BI3092"/>
  <c r="BH3092"/>
  <c r="BI3091"/>
  <c r="BH3091"/>
  <c r="BI3090"/>
  <c r="BH3090"/>
  <c r="BI3089"/>
  <c r="BH3089"/>
  <c r="BI3088"/>
  <c r="BH3088"/>
  <c r="BI3087"/>
  <c r="BH3087"/>
  <c r="BI3086"/>
  <c r="BH3086"/>
  <c r="BI3085"/>
  <c r="BH3085"/>
  <c r="BI3084"/>
  <c r="BH3084"/>
  <c r="BI3082"/>
  <c r="BH3082"/>
  <c r="BI3081"/>
  <c r="BH3081"/>
  <c r="BI3080"/>
  <c r="BH3080"/>
  <c r="BI3074"/>
  <c r="BH3074"/>
  <c r="BI3073"/>
  <c r="BH3073"/>
  <c r="BI3072"/>
  <c r="BH3072"/>
  <c r="BI3071"/>
  <c r="BH3071"/>
  <c r="BI3070"/>
  <c r="BH3070"/>
  <c r="BI3069"/>
  <c r="BH3069"/>
  <c r="BI3068"/>
  <c r="BH3068"/>
  <c r="BI3067"/>
  <c r="BH3067"/>
  <c r="BI3066"/>
  <c r="BH3066"/>
  <c r="BI3065"/>
  <c r="BH3065"/>
  <c r="BI3064"/>
  <c r="BH3064"/>
  <c r="BI3062"/>
  <c r="BH3062"/>
  <c r="BI3061"/>
  <c r="BH3061"/>
  <c r="BI3055"/>
  <c r="BH3055"/>
  <c r="BI3054"/>
  <c r="BH3054"/>
  <c r="BI3053"/>
  <c r="BH3053"/>
  <c r="BI3052"/>
  <c r="BH3052"/>
  <c r="BI3051"/>
  <c r="BH3051"/>
  <c r="BI3050"/>
  <c r="BH3050"/>
  <c r="BI3049"/>
  <c r="BH3049"/>
  <c r="BI3048"/>
  <c r="BH3048"/>
  <c r="BI3047"/>
  <c r="BH3047"/>
  <c r="BI3046"/>
  <c r="BH3046"/>
  <c r="BI3045"/>
  <c r="BH3045"/>
  <c r="BI3044"/>
  <c r="BH3044"/>
  <c r="BI3042"/>
  <c r="BH3042"/>
  <c r="BI3041"/>
  <c r="BH3041"/>
  <c r="BI3040"/>
  <c r="BH3040"/>
  <c r="BI3031"/>
  <c r="BH3031"/>
  <c r="BI3030"/>
  <c r="BH3030"/>
  <c r="BI3029"/>
  <c r="BH3029"/>
  <c r="BI3028"/>
  <c r="BH3028"/>
  <c r="BI3027"/>
  <c r="BH3027"/>
  <c r="BI3026"/>
  <c r="BH3026"/>
  <c r="BI3025"/>
  <c r="BH3025"/>
  <c r="BI3023"/>
  <c r="BH3023"/>
  <c r="BI3022"/>
  <c r="BH3022"/>
  <c r="BI3021"/>
  <c r="BH3021"/>
  <c r="BI3020"/>
  <c r="BH3020"/>
  <c r="BI3019"/>
  <c r="BH3019"/>
  <c r="BI3018"/>
  <c r="BH3018"/>
  <c r="BI3016"/>
  <c r="BH3016"/>
  <c r="BI3015"/>
  <c r="BH3015"/>
  <c r="BI3014"/>
  <c r="BH3014"/>
  <c r="BI3013"/>
  <c r="BH3013"/>
  <c r="BI2991"/>
  <c r="BH2991"/>
  <c r="BI2990"/>
  <c r="BH2990"/>
  <c r="BI2989"/>
  <c r="BH2989"/>
  <c r="BI2988"/>
  <c r="BH2988"/>
  <c r="BI2987"/>
  <c r="BH2987"/>
  <c r="BI2986"/>
  <c r="BH2986"/>
  <c r="BI2984"/>
  <c r="BH2984"/>
  <c r="BI2983"/>
  <c r="BH2983"/>
  <c r="BI2982"/>
  <c r="BH2982"/>
  <c r="BI2981"/>
  <c r="BH2981"/>
  <c r="BI2979"/>
  <c r="BH2979"/>
  <c r="BI2978"/>
  <c r="BH2978"/>
  <c r="BI2977"/>
  <c r="BH2977"/>
  <c r="BI2951"/>
  <c r="BH2951"/>
  <c r="BI2950"/>
  <c r="BH2950"/>
  <c r="BI2949"/>
  <c r="BH2949"/>
  <c r="BI2947"/>
  <c r="BH2947"/>
  <c r="BI2946"/>
  <c r="BH2946"/>
  <c r="BI2945"/>
  <c r="BH2945"/>
  <c r="BI2944"/>
  <c r="BH2944"/>
  <c r="BI2943"/>
  <c r="BH2943"/>
  <c r="BI2942"/>
  <c r="BH2942"/>
  <c r="BI2941"/>
  <c r="BH2941"/>
  <c r="BI2939"/>
  <c r="BH2939"/>
  <c r="BI2938"/>
  <c r="BH2938"/>
  <c r="BI2932"/>
  <c r="BH2932"/>
  <c r="BI2931"/>
  <c r="BH2931"/>
  <c r="BI2930"/>
  <c r="BH2930"/>
  <c r="BI2929"/>
  <c r="BH2929"/>
  <c r="BI2927"/>
  <c r="BH2927"/>
  <c r="BI2926"/>
  <c r="BH2926"/>
  <c r="BI2925"/>
  <c r="BH2925"/>
  <c r="BI2924"/>
  <c r="BH2924"/>
  <c r="BI2922"/>
  <c r="BH2922"/>
  <c r="BI2921"/>
  <c r="BH2921"/>
  <c r="BI2914"/>
  <c r="BH2914"/>
  <c r="BI2913"/>
  <c r="BH2913"/>
  <c r="BI2912"/>
  <c r="BH2912"/>
  <c r="BI2911"/>
  <c r="BH2911"/>
  <c r="BI2910"/>
  <c r="BH2910"/>
  <c r="BI2909"/>
  <c r="BH2909"/>
  <c r="BI2907"/>
  <c r="BH2907"/>
  <c r="BI2906"/>
  <c r="BH2906"/>
  <c r="BI2905"/>
  <c r="BH2905"/>
  <c r="BI2904"/>
  <c r="BH2904"/>
  <c r="BI2903"/>
  <c r="BH2903"/>
  <c r="BI2902"/>
  <c r="BH2902"/>
  <c r="BI2900"/>
  <c r="BH2900"/>
  <c r="BI2899"/>
  <c r="BH2899"/>
  <c r="BI2898"/>
  <c r="BH2898"/>
  <c r="BI2897"/>
  <c r="BH2897"/>
  <c r="BI2889"/>
  <c r="BH2889"/>
  <c r="BI2888"/>
  <c r="BH2888"/>
  <c r="BI2887"/>
  <c r="BH2887"/>
  <c r="BI2886"/>
  <c r="BH2886"/>
  <c r="BI2885"/>
  <c r="BH2885"/>
  <c r="BI2884"/>
  <c r="BH2884"/>
  <c r="BI2883"/>
  <c r="BH2883"/>
  <c r="BI2882"/>
  <c r="BH2882"/>
  <c r="BI2881"/>
  <c r="BH2881"/>
  <c r="BI2880"/>
  <c r="BH2880"/>
  <c r="BI2879"/>
  <c r="BH2879"/>
  <c r="BI2878"/>
  <c r="BH2878"/>
  <c r="BI2877"/>
  <c r="BH2877"/>
  <c r="BI2875"/>
  <c r="BH2875"/>
  <c r="BI2874"/>
  <c r="BH2874"/>
  <c r="BI2873"/>
  <c r="BH2873"/>
  <c r="BI2872"/>
  <c r="BH2872"/>
  <c r="BI2865"/>
  <c r="BH2865"/>
  <c r="BI2864"/>
  <c r="BH2864"/>
  <c r="BI2863"/>
  <c r="BH2863"/>
  <c r="BI2862"/>
  <c r="BH2862"/>
  <c r="BI2861"/>
  <c r="BH2861"/>
  <c r="BI2860"/>
  <c r="BH2860"/>
  <c r="BI2859"/>
  <c r="BH2859"/>
  <c r="BI2858"/>
  <c r="BH2858"/>
  <c r="BI2857"/>
  <c r="BH2857"/>
  <c r="BI2856"/>
  <c r="BH2856"/>
  <c r="BI2855"/>
  <c r="BH2855"/>
  <c r="BI2854"/>
  <c r="BH2854"/>
  <c r="BI2852"/>
  <c r="BH2852"/>
  <c r="BI2851"/>
  <c r="BH2851"/>
  <c r="BI2850"/>
  <c r="BH2850"/>
  <c r="BI2849"/>
  <c r="BH2849"/>
  <c r="BI2842"/>
  <c r="BH2842"/>
  <c r="BI2841"/>
  <c r="BH2841"/>
  <c r="BI2840"/>
  <c r="BH2840"/>
  <c r="BI2839"/>
  <c r="BH2839"/>
  <c r="BI2838"/>
  <c r="BH2838"/>
  <c r="BI2837"/>
  <c r="BH2837"/>
  <c r="BI2835"/>
  <c r="BH2835"/>
  <c r="BI2834"/>
  <c r="BH2834"/>
  <c r="BI2833"/>
  <c r="BH2833"/>
  <c r="BI2832"/>
  <c r="BH2832"/>
  <c r="BI2831"/>
  <c r="BH2831"/>
  <c r="BI2829"/>
  <c r="BH2829"/>
  <c r="BI2828"/>
  <c r="BH2828"/>
  <c r="BI2827"/>
  <c r="BH2827"/>
  <c r="BI2826"/>
  <c r="BH2826"/>
  <c r="BI2818"/>
  <c r="BH2818"/>
  <c r="BI2817"/>
  <c r="BH2817"/>
  <c r="BI2816"/>
  <c r="BH2816"/>
  <c r="BI2815"/>
  <c r="BH2815"/>
  <c r="BI2814"/>
  <c r="BH2814"/>
  <c r="BI2813"/>
  <c r="BH2813"/>
  <c r="BI2812"/>
  <c r="BH2812"/>
  <c r="BI2811"/>
  <c r="BH2811"/>
  <c r="BI2810"/>
  <c r="BH2810"/>
  <c r="BI2809"/>
  <c r="BH2809"/>
  <c r="BI2808"/>
  <c r="BH2808"/>
  <c r="BI2807"/>
  <c r="BH2807"/>
  <c r="BI2805"/>
  <c r="BH2805"/>
  <c r="BI2804"/>
  <c r="BH2804"/>
  <c r="BI2803"/>
  <c r="BH2803"/>
  <c r="BI2802"/>
  <c r="BH2802"/>
  <c r="BI2794"/>
  <c r="BH2794"/>
  <c r="BI2793"/>
  <c r="BH2793"/>
  <c r="BI2792"/>
  <c r="BH2792"/>
  <c r="BI2791"/>
  <c r="BH2791"/>
  <c r="BI2790"/>
  <c r="BH2790"/>
  <c r="BI2789"/>
  <c r="BH2789"/>
  <c r="BI2788"/>
  <c r="BH2788"/>
  <c r="BI2786"/>
  <c r="BH2786"/>
  <c r="BI2785"/>
  <c r="BH2785"/>
  <c r="BI2784"/>
  <c r="BH2784"/>
  <c r="BI2783"/>
  <c r="BH2783"/>
  <c r="BI2782"/>
  <c r="BH2782"/>
  <c r="BI2780"/>
  <c r="BH2780"/>
  <c r="BI2779"/>
  <c r="BH2779"/>
  <c r="BI2778"/>
  <c r="BH2778"/>
  <c r="BI2771"/>
  <c r="BH2771"/>
  <c r="BI2770"/>
  <c r="BH2770"/>
  <c r="BI2769"/>
  <c r="BH2769"/>
  <c r="BI2768"/>
  <c r="BH2768"/>
  <c r="BI2767"/>
  <c r="BH2767"/>
  <c r="BI2766"/>
  <c r="BH2766"/>
  <c r="BI2764"/>
  <c r="BH2764"/>
  <c r="BI2763"/>
  <c r="BH2763"/>
  <c r="BI2762"/>
  <c r="BH2762"/>
  <c r="BI2761"/>
  <c r="BH2761"/>
  <c r="BI2759"/>
  <c r="BH2759"/>
  <c r="BI2758"/>
  <c r="BH2758"/>
  <c r="BI2757"/>
  <c r="BH2757"/>
  <c r="BI2745"/>
  <c r="BH2745"/>
  <c r="BI2744"/>
  <c r="BH2744"/>
  <c r="BI2743"/>
  <c r="BH2743"/>
  <c r="BI2742"/>
  <c r="BH2742"/>
  <c r="BI2741"/>
  <c r="BH2741"/>
  <c r="BI2740"/>
  <c r="BH2740"/>
  <c r="BI2738"/>
  <c r="BH2738"/>
  <c r="BI2737"/>
  <c r="BH2737"/>
  <c r="BI2736"/>
  <c r="BH2736"/>
  <c r="BI2735"/>
  <c r="BH2735"/>
  <c r="BI2734"/>
  <c r="BH2734"/>
  <c r="BI2733"/>
  <c r="BH2733"/>
  <c r="BI2731"/>
  <c r="BH2731"/>
  <c r="BI2730"/>
  <c r="BH2730"/>
  <c r="BI2729"/>
  <c r="BH2729"/>
  <c r="BI2716"/>
  <c r="BH2716"/>
  <c r="BI2715"/>
  <c r="BH2715"/>
  <c r="BI2714"/>
  <c r="BH2714"/>
  <c r="BI2713"/>
  <c r="BH2713"/>
  <c r="BI2712"/>
  <c r="BH2712"/>
  <c r="BI2710"/>
  <c r="BH2710"/>
  <c r="BI2709"/>
  <c r="BH2709"/>
  <c r="BI2708"/>
  <c r="BH2708"/>
  <c r="BI2707"/>
  <c r="BH2707"/>
  <c r="BI2706"/>
  <c r="BH2706"/>
  <c r="BI2705"/>
  <c r="BH2705"/>
  <c r="BI2703"/>
  <c r="BH2703"/>
  <c r="BI2702"/>
  <c r="BH2702"/>
  <c r="BI2701"/>
  <c r="BH2701"/>
  <c r="BI2682"/>
  <c r="BH2682"/>
  <c r="BI2681"/>
  <c r="BH2681"/>
  <c r="BI2680"/>
  <c r="BH2680"/>
  <c r="BI2679"/>
  <c r="BH2679"/>
  <c r="BI2678"/>
  <c r="BH2678"/>
  <c r="BI2677"/>
  <c r="BH2677"/>
  <c r="BI2676"/>
  <c r="BH2676"/>
  <c r="BI2675"/>
  <c r="BH2675"/>
  <c r="BI2673"/>
  <c r="BH2673"/>
  <c r="BI2672"/>
  <c r="BH2672"/>
  <c r="BI2671"/>
  <c r="BH2671"/>
  <c r="BI2647"/>
  <c r="BH2647"/>
  <c r="BI2646"/>
  <c r="BH2646"/>
  <c r="BI2645"/>
  <c r="BH2645"/>
  <c r="BI2644"/>
  <c r="BH2644"/>
  <c r="BI2643"/>
  <c r="BH2643"/>
  <c r="BI2642"/>
  <c r="BH2642"/>
  <c r="BI2640"/>
  <c r="BH2640"/>
  <c r="BI2639"/>
  <c r="BH2639"/>
  <c r="BI2638"/>
  <c r="BH2638"/>
  <c r="BI2637"/>
  <c r="BH2637"/>
  <c r="BI2635"/>
  <c r="BH2635"/>
  <c r="BI2634"/>
  <c r="BH2634"/>
  <c r="BI2613"/>
  <c r="BH2613"/>
  <c r="BI2612"/>
  <c r="BH2612"/>
  <c r="BI2611"/>
  <c r="BH2611"/>
  <c r="BI2610"/>
  <c r="BH2610"/>
  <c r="BI2609"/>
  <c r="BH2609"/>
  <c r="BI2608"/>
  <c r="BH2608"/>
  <c r="BI2607"/>
  <c r="BH2607"/>
  <c r="BI2606"/>
  <c r="BH2606"/>
  <c r="BI2605"/>
  <c r="BH2605"/>
  <c r="BI2604"/>
  <c r="BH2604"/>
  <c r="BI2603"/>
  <c r="BH2603"/>
  <c r="BI2602"/>
  <c r="BH2602"/>
  <c r="BI2601"/>
  <c r="BH2601"/>
  <c r="BI2599"/>
  <c r="BH2599"/>
  <c r="BI2598"/>
  <c r="BH2598"/>
  <c r="BI2570"/>
  <c r="BH2570"/>
  <c r="BI2568"/>
  <c r="BH2568"/>
  <c r="BI2567"/>
  <c r="BH2567"/>
  <c r="BI2566"/>
  <c r="BH2566"/>
  <c r="BI2565"/>
  <c r="BH2565"/>
  <c r="BI2564"/>
  <c r="BH2564"/>
  <c r="BI2563"/>
  <c r="BH2563"/>
  <c r="BI2562"/>
  <c r="BH2562"/>
  <c r="BI2560"/>
  <c r="BH2560"/>
  <c r="BI2559"/>
  <c r="BH2559"/>
  <c r="BI2558"/>
  <c r="BH2558"/>
  <c r="BI2557"/>
  <c r="BH2557"/>
  <c r="BI2556"/>
  <c r="BH2556"/>
  <c r="BI2554"/>
  <c r="BH2554"/>
  <c r="BI2553"/>
  <c r="BH2553"/>
  <c r="BI2527"/>
  <c r="BH2527"/>
  <c r="BI2526"/>
  <c r="BH2526"/>
  <c r="BI2525"/>
  <c r="BH2525"/>
  <c r="BI2524"/>
  <c r="BH2524"/>
  <c r="BI2523"/>
  <c r="BH2523"/>
  <c r="BI2522"/>
  <c r="BH2522"/>
  <c r="BI2520"/>
  <c r="BH2520"/>
  <c r="BI2519"/>
  <c r="BH2519"/>
  <c r="BI2518"/>
  <c r="BH2518"/>
  <c r="BI2517"/>
  <c r="BH2517"/>
  <c r="BI2516"/>
  <c r="BH2516"/>
  <c r="BI2514"/>
  <c r="BH2514"/>
  <c r="BI2513"/>
  <c r="BH2513"/>
  <c r="BI2490"/>
  <c r="BH2490"/>
  <c r="BI2489"/>
  <c r="BH2489"/>
  <c r="BI2488"/>
  <c r="BH2488"/>
  <c r="BI2487"/>
  <c r="BH2487"/>
  <c r="BI2486"/>
  <c r="BH2486"/>
  <c r="BI2485"/>
  <c r="BH2485"/>
  <c r="BI2484"/>
  <c r="BH2484"/>
  <c r="BI2482"/>
  <c r="BH2482"/>
  <c r="BI2481"/>
  <c r="BH2481"/>
  <c r="BI2480"/>
  <c r="BH2480"/>
  <c r="BI2479"/>
  <c r="BH2479"/>
  <c r="BI2477"/>
  <c r="BH2477"/>
  <c r="BI2476"/>
  <c r="BH2476"/>
  <c r="BI2454"/>
  <c r="BH2454"/>
  <c r="BI2453"/>
  <c r="BH2453"/>
  <c r="BI2452"/>
  <c r="BH2452"/>
  <c r="BI2451"/>
  <c r="BH2451"/>
  <c r="BI2450"/>
  <c r="BH2450"/>
  <c r="BI2448"/>
  <c r="BH2448"/>
  <c r="BI2447"/>
  <c r="BH2447"/>
  <c r="BI2446"/>
  <c r="BH2446"/>
  <c r="BI2445"/>
  <c r="BH2445"/>
  <c r="BI2443"/>
  <c r="BH2443"/>
  <c r="BI2442"/>
  <c r="BH2442"/>
  <c r="BI2420"/>
  <c r="BH2420"/>
  <c r="BI2419"/>
  <c r="BH2419"/>
  <c r="BI2418"/>
  <c r="BH2418"/>
  <c r="BI2417"/>
  <c r="BH2417"/>
  <c r="BI2416"/>
  <c r="BH2416"/>
  <c r="BI2415"/>
  <c r="BH2415"/>
  <c r="BI2413"/>
  <c r="BH2413"/>
  <c r="BI2412"/>
  <c r="BH2412"/>
  <c r="BI2411"/>
  <c r="BH2411"/>
  <c r="BI2410"/>
  <c r="BH2410"/>
  <c r="BI2408"/>
  <c r="BH2408"/>
  <c r="BI2407"/>
  <c r="BH2407"/>
  <c r="BI2374"/>
  <c r="BH2374"/>
  <c r="BI2373"/>
  <c r="BH2373"/>
  <c r="BI2372"/>
  <c r="BH2372"/>
  <c r="BI2371"/>
  <c r="BH2371"/>
  <c r="BI2370"/>
  <c r="BH2370"/>
  <c r="BI2369"/>
  <c r="BH2369"/>
  <c r="BI2368"/>
  <c r="BH2368"/>
  <c r="BI2367"/>
  <c r="BH2367"/>
  <c r="BI2366"/>
  <c r="BH2366"/>
  <c r="BI2365"/>
  <c r="BH2365"/>
  <c r="BI2364"/>
  <c r="BH2364"/>
  <c r="BI2362"/>
  <c r="BH2362"/>
  <c r="BI2361"/>
  <c r="BH2361"/>
  <c r="BI2324"/>
  <c r="BH2324"/>
  <c r="BI2323"/>
  <c r="BH2323"/>
  <c r="BI2322"/>
  <c r="BH2322"/>
  <c r="BI2321"/>
  <c r="BH2321"/>
  <c r="BI2320"/>
  <c r="BH2320"/>
  <c r="BI2319"/>
  <c r="BH2319"/>
  <c r="BI2318"/>
  <c r="BH2318"/>
  <c r="BI2317"/>
  <c r="BH2317"/>
  <c r="BI2316"/>
  <c r="BH2316"/>
  <c r="BI2315"/>
  <c r="BH2315"/>
  <c r="BI2314"/>
  <c r="BH2314"/>
  <c r="BI2312"/>
  <c r="BH2312"/>
  <c r="BI2311"/>
  <c r="BH2311"/>
  <c r="BI2271"/>
  <c r="BH2271"/>
  <c r="BI2269"/>
  <c r="BH2269"/>
  <c r="BI2268"/>
  <c r="BH2268"/>
  <c r="BI2267"/>
  <c r="BH2267"/>
  <c r="BI2266"/>
  <c r="BH2266"/>
  <c r="BI2265"/>
  <c r="BH2265"/>
  <c r="BI2264"/>
  <c r="BH2264"/>
  <c r="BI2263"/>
  <c r="BH2263"/>
  <c r="BI2261"/>
  <c r="BH2261"/>
  <c r="BI2260"/>
  <c r="BH2260"/>
  <c r="BI2259"/>
  <c r="BH2259"/>
  <c r="BI2258"/>
  <c r="BH2258"/>
  <c r="BI2257"/>
  <c r="BH2257"/>
  <c r="BI2255"/>
  <c r="BH2255"/>
  <c r="BI2254"/>
  <c r="BH2254"/>
  <c r="BI2237"/>
  <c r="BH2237"/>
  <c r="BI2236"/>
  <c r="BH2236"/>
  <c r="BI2235"/>
  <c r="BH2235"/>
  <c r="BI2234"/>
  <c r="BH2234"/>
  <c r="BI2233"/>
  <c r="BH2233"/>
  <c r="BI2232"/>
  <c r="BH2232"/>
  <c r="BI2231"/>
  <c r="BH2231"/>
  <c r="BI2230"/>
  <c r="BH2230"/>
  <c r="BI2228"/>
  <c r="BH2228"/>
  <c r="BI2227"/>
  <c r="BH2227"/>
  <c r="BI2201"/>
  <c r="BH2201"/>
  <c r="BI2200"/>
  <c r="BH2200"/>
  <c r="BI2199"/>
  <c r="BH2199"/>
  <c r="BI2198"/>
  <c r="BH2198"/>
  <c r="BI2197"/>
  <c r="BH2197"/>
  <c r="BI2196"/>
  <c r="BH2196"/>
  <c r="BI2195"/>
  <c r="BH2195"/>
  <c r="BI2194"/>
  <c r="BH2194"/>
  <c r="BI2193"/>
  <c r="BH2193"/>
  <c r="BI2192"/>
  <c r="BH2192"/>
  <c r="BI2191"/>
  <c r="BH2191"/>
  <c r="BI2189"/>
  <c r="BH2189"/>
  <c r="BI2188"/>
  <c r="BH2188"/>
  <c r="BI2166"/>
  <c r="BH2166"/>
  <c r="BI2165"/>
  <c r="BH2165"/>
  <c r="BI2164"/>
  <c r="BH2164"/>
  <c r="BI2162"/>
  <c r="BH2162"/>
  <c r="BI2161"/>
  <c r="BH2161"/>
  <c r="BI2160"/>
  <c r="BH2160"/>
  <c r="BI2159"/>
  <c r="BH2159"/>
  <c r="BI2158"/>
  <c r="BH2158"/>
  <c r="BI2157"/>
  <c r="BH2157"/>
  <c r="BI2156"/>
  <c r="BH2156"/>
  <c r="BI2155"/>
  <c r="BH2155"/>
  <c r="BI2153"/>
  <c r="BH2153"/>
  <c r="BI2152"/>
  <c r="BH2152"/>
  <c r="BI2127"/>
  <c r="BH2127"/>
  <c r="BI2126"/>
  <c r="BH2126"/>
  <c r="BI2125"/>
  <c r="BH2125"/>
  <c r="BI2124"/>
  <c r="BH2124"/>
  <c r="BI2123"/>
  <c r="BH2123"/>
  <c r="BI2122"/>
  <c r="BH2122"/>
  <c r="BI2121"/>
  <c r="BH2121"/>
  <c r="BI2119"/>
  <c r="BH2119"/>
  <c r="BI2118"/>
  <c r="BH2118"/>
  <c r="BI2117"/>
  <c r="BH2117"/>
  <c r="BI2115"/>
  <c r="BH2115"/>
  <c r="BI2114"/>
  <c r="BH2114"/>
  <c r="BI2088"/>
  <c r="BH2088"/>
  <c r="BI2087"/>
  <c r="BH2087"/>
  <c r="BI2086"/>
  <c r="BH2086"/>
  <c r="BI2085"/>
  <c r="BH2085"/>
  <c r="BI2084"/>
  <c r="BH2084"/>
  <c r="BI2083"/>
  <c r="BH2083"/>
  <c r="BI2081"/>
  <c r="BH2081"/>
  <c r="BI2080"/>
  <c r="BH2080"/>
  <c r="BI2079"/>
  <c r="BH2079"/>
  <c r="BI2078"/>
  <c r="BH2078"/>
  <c r="BI2076"/>
  <c r="BH2076"/>
  <c r="BI2075"/>
  <c r="BH2075"/>
  <c r="BI2052"/>
  <c r="BH2052"/>
  <c r="BI2051"/>
  <c r="BH2051"/>
  <c r="BI2050"/>
  <c r="BH2050"/>
  <c r="BI2049"/>
  <c r="BH2049"/>
  <c r="BI2048"/>
  <c r="BH2048"/>
  <c r="BI2047"/>
  <c r="BH2047"/>
  <c r="BI2046"/>
  <c r="BH2046"/>
  <c r="BI2045"/>
  <c r="BH2045"/>
  <c r="BI2044"/>
  <c r="BH2044"/>
  <c r="BI2042"/>
  <c r="BH2042"/>
  <c r="BI2041"/>
  <c r="BH2041"/>
  <c r="BI2018"/>
  <c r="BH2018"/>
  <c r="BI2017"/>
  <c r="BH2017"/>
  <c r="BI2016"/>
  <c r="BH2016"/>
  <c r="BI2015"/>
  <c r="BH2015"/>
  <c r="BI2014"/>
  <c r="BH2014"/>
  <c r="BI2013"/>
  <c r="BH2013"/>
  <c r="BI2012"/>
  <c r="BH2012"/>
  <c r="BI2011"/>
  <c r="BH2011"/>
  <c r="BI2010"/>
  <c r="BH2010"/>
  <c r="BI2009"/>
  <c r="BH2009"/>
  <c r="BI2008"/>
  <c r="BH2008"/>
  <c r="BI2006"/>
  <c r="BH2006"/>
  <c r="BI2005"/>
  <c r="BH2005"/>
  <c r="BI1979"/>
  <c r="BH1979"/>
  <c r="BI1978"/>
  <c r="BH1978"/>
  <c r="BI1977"/>
  <c r="BH1977"/>
  <c r="BI1976"/>
  <c r="BH1976"/>
  <c r="BI1975"/>
  <c r="BH1975"/>
  <c r="BI1974"/>
  <c r="BH1974"/>
  <c r="BI1973"/>
  <c r="BH1973"/>
  <c r="BI1972"/>
  <c r="BH1972"/>
  <c r="BI1971"/>
  <c r="BH1971"/>
  <c r="BI1970"/>
  <c r="BH1970"/>
  <c r="BI1969"/>
  <c r="BH1969"/>
  <c r="BI1968"/>
  <c r="BH1968"/>
  <c r="BI1966"/>
  <c r="BH1966"/>
  <c r="BI1965"/>
  <c r="BH1965"/>
  <c r="BI1964"/>
  <c r="BH1964"/>
  <c r="BI1939"/>
  <c r="BH1939"/>
  <c r="BI1938"/>
  <c r="BH1938"/>
  <c r="BI1937"/>
  <c r="BH1937"/>
  <c r="BI1936"/>
  <c r="BH1936"/>
  <c r="BI1935"/>
  <c r="BH1935"/>
  <c r="BI1934"/>
  <c r="BH1934"/>
  <c r="BI1932"/>
  <c r="BH1932"/>
  <c r="BI1931"/>
  <c r="BH1931"/>
  <c r="BI1930"/>
  <c r="BH1930"/>
  <c r="BI1929"/>
  <c r="BH1929"/>
  <c r="BI1927"/>
  <c r="BH1927"/>
  <c r="BI1926"/>
  <c r="BH1926"/>
  <c r="BI1925"/>
  <c r="BH1925"/>
  <c r="BI1902"/>
  <c r="BH1902"/>
  <c r="BI1901"/>
  <c r="BH1901"/>
  <c r="BI1900"/>
  <c r="BH1900"/>
  <c r="BI1899"/>
  <c r="BH1899"/>
  <c r="BI1898"/>
  <c r="BH1898"/>
  <c r="BI1897"/>
  <c r="BH1897"/>
  <c r="BI1896"/>
  <c r="BH1896"/>
  <c r="BI1895"/>
  <c r="BH1895"/>
  <c r="BI1894"/>
  <c r="BH1894"/>
  <c r="BI1893"/>
  <c r="BH1893"/>
  <c r="BI1891"/>
  <c r="BH1891"/>
  <c r="BI1890"/>
  <c r="BH1890"/>
  <c r="BI1865"/>
  <c r="BH1865"/>
  <c r="BI1864"/>
  <c r="BH1864"/>
  <c r="BI1863"/>
  <c r="BH1863"/>
  <c r="BI1862"/>
  <c r="BH1862"/>
  <c r="BI1861"/>
  <c r="BH1861"/>
  <c r="BI1860"/>
  <c r="BH1860"/>
  <c r="BI1859"/>
  <c r="BH1859"/>
  <c r="BI1858"/>
  <c r="BH1858"/>
  <c r="BI1857"/>
  <c r="BH1857"/>
  <c r="BI1855"/>
  <c r="BH1855"/>
  <c r="BI1854"/>
  <c r="BH1854"/>
  <c r="BI1853"/>
  <c r="BH1853"/>
  <c r="BI1832"/>
  <c r="BH1832"/>
  <c r="BI1831"/>
  <c r="BH1831"/>
  <c r="BI1830"/>
  <c r="BH1830"/>
  <c r="BI1829"/>
  <c r="BH1829"/>
  <c r="BI1828"/>
  <c r="BH1828"/>
  <c r="BI1827"/>
  <c r="BH1827"/>
  <c r="BI1825"/>
  <c r="BH1825"/>
  <c r="BI1824"/>
  <c r="BH1824"/>
  <c r="BI1823"/>
  <c r="BH1823"/>
  <c r="BI1822"/>
  <c r="BH1822"/>
  <c r="BI1821"/>
  <c r="BH1821"/>
  <c r="BI1820"/>
  <c r="BH1820"/>
  <c r="BI1819"/>
  <c r="BH1819"/>
  <c r="BI1817"/>
  <c r="BH1817"/>
  <c r="BI1816"/>
  <c r="BH1816"/>
  <c r="BI1814"/>
  <c r="BH1814"/>
  <c r="BI1813"/>
  <c r="BH1813"/>
  <c r="BI1812"/>
  <c r="BH1812"/>
  <c r="BI1811"/>
  <c r="BH1811"/>
  <c r="BI1810"/>
  <c r="BH1810"/>
  <c r="BI1809"/>
  <c r="BH1809"/>
  <c r="BI1808"/>
  <c r="BH1808"/>
  <c r="BI1806"/>
  <c r="BH1806"/>
  <c r="BI1805"/>
  <c r="BH1805"/>
  <c r="BI1708"/>
  <c r="BH1708"/>
  <c r="BI1707"/>
  <c r="BH1707"/>
  <c r="BI1706"/>
  <c r="BH1706"/>
  <c r="BI1705"/>
  <c r="BH1705"/>
  <c r="BI1704"/>
  <c r="BH1704"/>
  <c r="BI1703"/>
  <c r="BH1703"/>
  <c r="BI1702"/>
  <c r="BH1702"/>
  <c r="BI1701"/>
  <c r="BH1701"/>
  <c r="BI1700"/>
  <c r="BH1700"/>
  <c r="BI1699"/>
  <c r="BH1699"/>
  <c r="BI1698"/>
  <c r="BH1698"/>
  <c r="BI1696"/>
  <c r="BH1696"/>
  <c r="BI1695"/>
  <c r="BH1695"/>
  <c r="BI1694"/>
  <c r="BH1694"/>
  <c r="BI1567"/>
  <c r="BH1567"/>
  <c r="BI1566"/>
  <c r="BH1566"/>
  <c r="BI1565"/>
  <c r="BH1565"/>
  <c r="BI1564"/>
  <c r="BH1564"/>
  <c r="BI1563"/>
  <c r="BH1563"/>
  <c r="BI1562"/>
  <c r="BH1562"/>
  <c r="BI1561"/>
  <c r="BH1561"/>
  <c r="BI1559"/>
  <c r="BH1559"/>
  <c r="BI1558"/>
  <c r="BH1558"/>
  <c r="BI1463"/>
  <c r="BH1463"/>
  <c r="BI1438"/>
  <c r="BH1438"/>
  <c r="BI1436"/>
  <c r="BH1436"/>
  <c r="BI1435"/>
  <c r="BH1435"/>
  <c r="BI1434"/>
  <c r="BH1434"/>
  <c r="BI1433"/>
  <c r="BH1433"/>
  <c r="BI1432"/>
  <c r="BH1432"/>
  <c r="BI1431"/>
  <c r="BH1431"/>
  <c r="BI1430"/>
  <c r="BH1430"/>
  <c r="BI1429"/>
  <c r="BH1429"/>
  <c r="BI1428"/>
  <c r="BH1428"/>
  <c r="BI1427"/>
  <c r="BH1427"/>
  <c r="BI1426"/>
  <c r="BH1426"/>
  <c r="BI1425"/>
  <c r="BH1425"/>
  <c r="BI1422"/>
  <c r="BH1422"/>
  <c r="BI1421"/>
  <c r="BH1421"/>
  <c r="BI1415"/>
  <c r="BH1415"/>
  <c r="BI1414"/>
  <c r="BH1414"/>
  <c r="BI1412"/>
  <c r="BH1412"/>
  <c r="BI1411"/>
  <c r="BH1411"/>
  <c r="BI1410"/>
  <c r="BH1410"/>
  <c r="BI1409"/>
  <c r="BH1409"/>
  <c r="BI1408"/>
  <c r="BH1408"/>
  <c r="BI1407"/>
  <c r="BH1407"/>
  <c r="BI1406"/>
  <c r="BH1406"/>
  <c r="BI1405"/>
  <c r="BH1405"/>
  <c r="BI1403"/>
  <c r="BH1403"/>
  <c r="BI1402"/>
  <c r="BH1402"/>
  <c r="BI1398"/>
  <c r="BH1398"/>
  <c r="BI1396"/>
  <c r="BH1396"/>
  <c r="BI1395"/>
  <c r="BH1395"/>
  <c r="BI1394"/>
  <c r="BH1394"/>
  <c r="BI1393"/>
  <c r="BH1393"/>
  <c r="BI1392"/>
  <c r="BH1392"/>
  <c r="BI1391"/>
  <c r="BH1391"/>
  <c r="BI1390"/>
  <c r="BH1390"/>
  <c r="BI1389"/>
  <c r="BH1389"/>
  <c r="BI1387"/>
  <c r="BH1387"/>
  <c r="BI1386"/>
  <c r="BH1386"/>
  <c r="BI1383"/>
  <c r="BH1383"/>
  <c r="BI1382"/>
  <c r="BH1382"/>
  <c r="F153" i="31"/>
  <c r="F147"/>
  <c r="F152" l="1"/>
  <c r="F155" l="1"/>
  <c r="F154"/>
  <c r="F151" l="1"/>
  <c r="F150"/>
  <c r="F149"/>
  <c r="F346"/>
  <c r="I123" l="1"/>
  <c r="I122"/>
  <c r="I120"/>
  <c r="I119"/>
  <c r="I268" i="28" l="1"/>
  <c r="C268"/>
  <c r="I267"/>
  <c r="C215"/>
  <c r="I215"/>
  <c r="L213"/>
  <c r="L202" s="1"/>
  <c r="N213"/>
  <c r="I214"/>
  <c r="C262"/>
  <c r="I76" i="31" l="1"/>
  <c r="F76"/>
  <c r="I75"/>
  <c r="F75"/>
  <c r="I74"/>
  <c r="F74"/>
  <c r="I73"/>
  <c r="F73"/>
  <c r="I72"/>
  <c r="F72"/>
  <c r="I71"/>
  <c r="F71"/>
  <c r="I70"/>
  <c r="F70"/>
  <c r="I69"/>
  <c r="F69"/>
  <c r="I68"/>
  <c r="F68"/>
  <c r="I67"/>
  <c r="F67"/>
  <c r="I66"/>
  <c r="F66"/>
  <c r="I65"/>
  <c r="F65"/>
  <c r="I64"/>
  <c r="F64"/>
  <c r="I63"/>
  <c r="F63"/>
  <c r="I62"/>
  <c r="F62"/>
  <c r="I61"/>
  <c r="F61"/>
  <c r="I60"/>
  <c r="F60"/>
  <c r="I59"/>
  <c r="F59"/>
  <c r="L38"/>
  <c r="L57"/>
  <c r="M233" l="1"/>
  <c r="L233"/>
  <c r="F277" l="1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317"/>
  <c r="H102"/>
  <c r="H103"/>
  <c r="H104"/>
  <c r="H105"/>
  <c r="H106"/>
  <c r="H107"/>
  <c r="H101"/>
  <c r="M57" l="1"/>
  <c r="M38"/>
  <c r="E24" i="10"/>
  <c r="F24"/>
  <c r="G24"/>
  <c r="W3" i="25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W119"/>
  <c r="X119"/>
  <c r="W120"/>
  <c r="X120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W135"/>
  <c r="X135"/>
  <c r="W136"/>
  <c r="X136"/>
  <c r="W137"/>
  <c r="X137"/>
  <c r="W138"/>
  <c r="X138"/>
  <c r="W139"/>
  <c r="X139"/>
  <c r="W140"/>
  <c r="X140"/>
  <c r="W141"/>
  <c r="X141"/>
  <c r="W142"/>
  <c r="X142"/>
  <c r="W143"/>
  <c r="X143"/>
  <c r="W144"/>
  <c r="X144"/>
  <c r="W145"/>
  <c r="X145"/>
  <c r="W146"/>
  <c r="X146"/>
  <c r="W147"/>
  <c r="X147"/>
  <c r="W148"/>
  <c r="X148"/>
  <c r="W149"/>
  <c r="X149"/>
  <c r="W150"/>
  <c r="X150"/>
  <c r="W151"/>
  <c r="X151"/>
  <c r="W152"/>
  <c r="X152"/>
  <c r="W153"/>
  <c r="X153"/>
  <c r="W154"/>
  <c r="X154"/>
  <c r="W155"/>
  <c r="X155"/>
  <c r="W156"/>
  <c r="X156"/>
  <c r="W157"/>
  <c r="X157"/>
  <c r="W158"/>
  <c r="X158"/>
  <c r="W159"/>
  <c r="X159"/>
  <c r="W160"/>
  <c r="X160"/>
  <c r="W161"/>
  <c r="X161"/>
  <c r="W162"/>
  <c r="X162"/>
  <c r="W163"/>
  <c r="X163"/>
  <c r="W164"/>
  <c r="X164"/>
  <c r="W165"/>
  <c r="X165"/>
  <c r="W166"/>
  <c r="X166"/>
  <c r="W167"/>
  <c r="X167"/>
  <c r="W168"/>
  <c r="X168"/>
  <c r="W169"/>
  <c r="X169"/>
  <c r="W170"/>
  <c r="X170"/>
  <c r="W171"/>
  <c r="X171"/>
  <c r="W172"/>
  <c r="X172"/>
  <c r="W173"/>
  <c r="X173"/>
  <c r="W174"/>
  <c r="X174"/>
  <c r="W175"/>
  <c r="X175"/>
  <c r="W176"/>
  <c r="X176"/>
  <c r="W177"/>
  <c r="X177"/>
  <c r="W178"/>
  <c r="X178"/>
  <c r="W179"/>
  <c r="X179"/>
  <c r="W180"/>
  <c r="X180"/>
  <c r="W181"/>
  <c r="X181"/>
  <c r="W182"/>
  <c r="X182"/>
  <c r="W183"/>
  <c r="X183"/>
  <c r="W184"/>
  <c r="X184"/>
  <c r="W185"/>
  <c r="X185"/>
  <c r="W186"/>
  <c r="X186"/>
  <c r="W187"/>
  <c r="X187"/>
  <c r="W188"/>
  <c r="X188"/>
  <c r="W189"/>
  <c r="X189"/>
  <c r="W190"/>
  <c r="X190"/>
  <c r="W191"/>
  <c r="X191"/>
  <c r="W192"/>
  <c r="X192"/>
  <c r="W193"/>
  <c r="X193"/>
  <c r="W194"/>
  <c r="X194"/>
  <c r="W195"/>
  <c r="X195"/>
  <c r="W196"/>
  <c r="X196"/>
  <c r="W197"/>
  <c r="X197"/>
  <c r="W198"/>
  <c r="X198"/>
  <c r="W199"/>
  <c r="X199"/>
  <c r="W200"/>
  <c r="X200"/>
  <c r="W201"/>
  <c r="X201"/>
  <c r="W202"/>
  <c r="X202"/>
  <c r="W203"/>
  <c r="X203"/>
  <c r="W204"/>
  <c r="X204"/>
  <c r="W205"/>
  <c r="X205"/>
  <c r="W206"/>
  <c r="X206"/>
  <c r="W207"/>
  <c r="X207"/>
  <c r="W208"/>
  <c r="X208"/>
  <c r="W209"/>
  <c r="X209"/>
  <c r="W210"/>
  <c r="X210"/>
  <c r="W211"/>
  <c r="X211"/>
  <c r="W212"/>
  <c r="X212"/>
  <c r="W213"/>
  <c r="X213"/>
  <c r="W214"/>
  <c r="X214"/>
  <c r="W215"/>
  <c r="X215"/>
  <c r="W216"/>
  <c r="X216"/>
  <c r="W217"/>
  <c r="X217"/>
  <c r="W218"/>
  <c r="X218"/>
  <c r="W219"/>
  <c r="X219"/>
  <c r="W220"/>
  <c r="X220"/>
  <c r="W221"/>
  <c r="X221"/>
  <c r="W222"/>
  <c r="X222"/>
  <c r="W223"/>
  <c r="X223"/>
  <c r="W224"/>
  <c r="X224"/>
  <c r="W225"/>
  <c r="X225"/>
  <c r="W226"/>
  <c r="X226"/>
  <c r="W227"/>
  <c r="X227"/>
  <c r="W228"/>
  <c r="X228"/>
  <c r="W229"/>
  <c r="X229"/>
  <c r="W230"/>
  <c r="X230"/>
  <c r="W231"/>
  <c r="X231"/>
  <c r="W232"/>
  <c r="X232"/>
  <c r="W233"/>
  <c r="X233"/>
  <c r="W234"/>
  <c r="X234"/>
  <c r="W235"/>
  <c r="X235"/>
  <c r="W236"/>
  <c r="X236"/>
  <c r="W237"/>
  <c r="X237"/>
  <c r="W238"/>
  <c r="X238"/>
  <c r="W239"/>
  <c r="X239"/>
  <c r="W240"/>
  <c r="X240"/>
  <c r="W241"/>
  <c r="X241"/>
  <c r="W242"/>
  <c r="X242"/>
  <c r="W243"/>
  <c r="X243"/>
  <c r="W244"/>
  <c r="X244"/>
  <c r="W245"/>
  <c r="X245"/>
  <c r="W246"/>
  <c r="X246"/>
  <c r="W247"/>
  <c r="X247"/>
  <c r="W248"/>
  <c r="X248"/>
  <c r="W249"/>
  <c r="X249"/>
  <c r="W250"/>
  <c r="X250"/>
  <c r="W251"/>
  <c r="X251"/>
  <c r="W252"/>
  <c r="X252"/>
  <c r="W253"/>
  <c r="X253"/>
  <c r="W254"/>
  <c r="X254"/>
  <c r="W255"/>
  <c r="X255"/>
  <c r="W256"/>
  <c r="X256"/>
  <c r="W257"/>
  <c r="X257"/>
  <c r="W258"/>
  <c r="X258"/>
  <c r="W259"/>
  <c r="X259"/>
  <c r="W260"/>
  <c r="X260"/>
  <c r="W261"/>
  <c r="X261"/>
  <c r="W262"/>
  <c r="X262"/>
  <c r="W263"/>
  <c r="X263"/>
  <c r="W264"/>
  <c r="X264"/>
  <c r="W265"/>
  <c r="X265"/>
  <c r="W266"/>
  <c r="X266"/>
  <c r="W267"/>
  <c r="X267"/>
  <c r="W268"/>
  <c r="X268"/>
  <c r="W269"/>
  <c r="X269"/>
  <c r="W270"/>
  <c r="X270"/>
  <c r="W271"/>
  <c r="X271"/>
  <c r="W272"/>
  <c r="X272"/>
  <c r="W273"/>
  <c r="X273"/>
  <c r="W274"/>
  <c r="X274"/>
  <c r="W275"/>
  <c r="X275"/>
  <c r="W276"/>
  <c r="X276"/>
  <c r="W277"/>
  <c r="X277"/>
  <c r="W278"/>
  <c r="X278"/>
  <c r="W279"/>
  <c r="X279"/>
  <c r="W280"/>
  <c r="X280"/>
  <c r="W281"/>
  <c r="X281"/>
  <c r="W282"/>
  <c r="X282"/>
  <c r="W283"/>
  <c r="X283"/>
  <c r="W284"/>
  <c r="X284"/>
  <c r="W285"/>
  <c r="X285"/>
  <c r="W286"/>
  <c r="X286"/>
  <c r="W287"/>
  <c r="X287"/>
  <c r="W288"/>
  <c r="X288"/>
  <c r="W289"/>
  <c r="X289"/>
  <c r="W290"/>
  <c r="X290"/>
  <c r="W291"/>
  <c r="X291"/>
  <c r="W292"/>
  <c r="X292"/>
  <c r="W293"/>
  <c r="X293"/>
  <c r="W294"/>
  <c r="X294"/>
  <c r="W295"/>
  <c r="X295"/>
  <c r="W296"/>
  <c r="X296"/>
  <c r="W297"/>
  <c r="X297"/>
  <c r="W298"/>
  <c r="X298"/>
  <c r="W299"/>
  <c r="X299"/>
  <c r="W300"/>
  <c r="X300"/>
  <c r="W301"/>
  <c r="X301"/>
  <c r="W302"/>
  <c r="X302"/>
  <c r="W303"/>
  <c r="X303"/>
  <c r="W304"/>
  <c r="X304"/>
  <c r="W305"/>
  <c r="X305"/>
  <c r="W306"/>
  <c r="X306"/>
  <c r="W307"/>
  <c r="X307"/>
  <c r="W308"/>
  <c r="X308"/>
  <c r="W309"/>
  <c r="X309"/>
  <c r="W310"/>
  <c r="X310"/>
  <c r="W311"/>
  <c r="X311"/>
  <c r="W312"/>
  <c r="X312"/>
  <c r="W313"/>
  <c r="X313"/>
  <c r="W314"/>
  <c r="X314"/>
  <c r="W315"/>
  <c r="X315"/>
  <c r="W316"/>
  <c r="X316"/>
  <c r="W317"/>
  <c r="X317"/>
  <c r="W318"/>
  <c r="X318"/>
  <c r="W319"/>
  <c r="X319"/>
  <c r="W320"/>
  <c r="X320"/>
  <c r="W321"/>
  <c r="X321"/>
  <c r="W322"/>
  <c r="X322"/>
  <c r="W323"/>
  <c r="X323"/>
  <c r="W324"/>
  <c r="X324"/>
  <c r="W325"/>
  <c r="X325"/>
  <c r="W326"/>
  <c r="X326"/>
  <c r="W327"/>
  <c r="X327"/>
  <c r="W328"/>
  <c r="X328"/>
  <c r="W329"/>
  <c r="X329"/>
  <c r="W330"/>
  <c r="X330"/>
  <c r="W331"/>
  <c r="X331"/>
  <c r="W332"/>
  <c r="X332"/>
  <c r="W333"/>
  <c r="X333"/>
  <c r="W334"/>
  <c r="X334"/>
  <c r="W335"/>
  <c r="X335"/>
  <c r="W336"/>
  <c r="X336"/>
  <c r="W337"/>
  <c r="X337"/>
  <c r="W338"/>
  <c r="X338"/>
  <c r="W339"/>
  <c r="X339"/>
  <c r="W340"/>
  <c r="X340"/>
  <c r="W341"/>
  <c r="X341"/>
  <c r="W342"/>
  <c r="X342"/>
  <c r="W343"/>
  <c r="X343"/>
  <c r="W344"/>
  <c r="X344"/>
  <c r="W345"/>
  <c r="X345"/>
  <c r="W346"/>
  <c r="X346"/>
  <c r="W347"/>
  <c r="X347"/>
  <c r="W348"/>
  <c r="X348"/>
  <c r="W349"/>
  <c r="X349"/>
  <c r="W350"/>
  <c r="X350"/>
  <c r="W351"/>
  <c r="X351"/>
  <c r="W352"/>
  <c r="X352"/>
  <c r="W353"/>
  <c r="X353"/>
  <c r="W354"/>
  <c r="X354"/>
  <c r="W355"/>
  <c r="X355"/>
  <c r="W356"/>
  <c r="X356"/>
  <c r="W357"/>
  <c r="X357"/>
  <c r="W358"/>
  <c r="X358"/>
  <c r="W359"/>
  <c r="X359"/>
  <c r="W360"/>
  <c r="X360"/>
  <c r="W361"/>
  <c r="X361"/>
  <c r="W362"/>
  <c r="X362"/>
  <c r="W363"/>
  <c r="X363"/>
  <c r="W364"/>
  <c r="X364"/>
  <c r="W365"/>
  <c r="X365"/>
  <c r="W366"/>
  <c r="X366"/>
  <c r="W367"/>
  <c r="X367"/>
  <c r="W368"/>
  <c r="X368"/>
  <c r="W369"/>
  <c r="X369"/>
  <c r="W370"/>
  <c r="X370"/>
  <c r="W371"/>
  <c r="X371"/>
  <c r="W372"/>
  <c r="X372"/>
  <c r="W373"/>
  <c r="X373"/>
  <c r="W374"/>
  <c r="X374"/>
  <c r="W375"/>
  <c r="X375"/>
  <c r="W376"/>
  <c r="X376"/>
  <c r="W377"/>
  <c r="X377"/>
  <c r="W378"/>
  <c r="X378"/>
  <c r="W379"/>
  <c r="X379"/>
  <c r="W380"/>
  <c r="X380"/>
  <c r="W381"/>
  <c r="X381"/>
  <c r="W382"/>
  <c r="X382"/>
  <c r="W383"/>
  <c r="X383"/>
  <c r="W384"/>
  <c r="X384"/>
  <c r="W385"/>
  <c r="X385"/>
  <c r="W386"/>
  <c r="X386"/>
  <c r="W387"/>
  <c r="X387"/>
  <c r="W388"/>
  <c r="X388"/>
  <c r="W389"/>
  <c r="X389"/>
  <c r="W390"/>
  <c r="X390"/>
  <c r="W391"/>
  <c r="X391"/>
  <c r="W392"/>
  <c r="X392"/>
  <c r="W393"/>
  <c r="X393"/>
  <c r="W394"/>
  <c r="X394"/>
  <c r="W395"/>
  <c r="X395"/>
  <c r="W396"/>
  <c r="X396"/>
  <c r="W397"/>
  <c r="X397"/>
  <c r="W398"/>
  <c r="X398"/>
  <c r="W399"/>
  <c r="X399"/>
  <c r="W400"/>
  <c r="X400"/>
  <c r="W401"/>
  <c r="X401"/>
  <c r="W402"/>
  <c r="X402"/>
  <c r="W403"/>
  <c r="X403"/>
  <c r="W404"/>
  <c r="X404"/>
  <c r="W405"/>
  <c r="X405"/>
  <c r="W406"/>
  <c r="X406"/>
  <c r="W407"/>
  <c r="X407"/>
  <c r="W408"/>
  <c r="X408"/>
  <c r="W409"/>
  <c r="X409"/>
  <c r="W410"/>
  <c r="X410"/>
  <c r="W411"/>
  <c r="X411"/>
  <c r="W412"/>
  <c r="X412"/>
  <c r="W413"/>
  <c r="X413"/>
  <c r="W414"/>
  <c r="X414"/>
  <c r="W415"/>
  <c r="X415"/>
  <c r="W416"/>
  <c r="X416"/>
  <c r="W417"/>
  <c r="X417"/>
  <c r="W418"/>
  <c r="X418"/>
  <c r="W419"/>
  <c r="X419"/>
  <c r="W420"/>
  <c r="X420"/>
  <c r="W421"/>
  <c r="X421"/>
  <c r="W422"/>
  <c r="X422"/>
  <c r="W423"/>
  <c r="X423"/>
  <c r="W424"/>
  <c r="X424"/>
  <c r="W425"/>
  <c r="X425"/>
  <c r="W426"/>
  <c r="X426"/>
  <c r="W427"/>
  <c r="X427"/>
  <c r="W428"/>
  <c r="X428"/>
  <c r="W429"/>
  <c r="X429"/>
  <c r="W430"/>
  <c r="X430"/>
  <c r="W431"/>
  <c r="X431"/>
  <c r="W432"/>
  <c r="X432"/>
  <c r="W433"/>
  <c r="X433"/>
  <c r="W434"/>
  <c r="X434"/>
  <c r="W435"/>
  <c r="X435"/>
  <c r="W436"/>
  <c r="X436"/>
  <c r="W437"/>
  <c r="X437"/>
  <c r="W438"/>
  <c r="X438"/>
  <c r="W439"/>
  <c r="X439"/>
  <c r="W440"/>
  <c r="X440"/>
  <c r="W441"/>
  <c r="X441"/>
  <c r="W442"/>
  <c r="X442"/>
  <c r="W443"/>
  <c r="X443"/>
  <c r="W444"/>
  <c r="X444"/>
  <c r="W445"/>
  <c r="X445"/>
  <c r="W446"/>
  <c r="X446"/>
  <c r="W447"/>
  <c r="X447"/>
  <c r="W448"/>
  <c r="X448"/>
  <c r="W449"/>
  <c r="X449"/>
  <c r="W450"/>
  <c r="X450"/>
  <c r="W451"/>
  <c r="X451"/>
  <c r="W452"/>
  <c r="X452"/>
  <c r="W453"/>
  <c r="X453"/>
  <c r="W454"/>
  <c r="X454"/>
  <c r="W455"/>
  <c r="X455"/>
  <c r="W456"/>
  <c r="X456"/>
  <c r="W457"/>
  <c r="X457"/>
  <c r="W458"/>
  <c r="X458"/>
  <c r="W459"/>
  <c r="X459"/>
  <c r="W460"/>
  <c r="X460"/>
  <c r="W461"/>
  <c r="X461"/>
  <c r="W462"/>
  <c r="X462"/>
  <c r="W463"/>
  <c r="X463"/>
  <c r="W464"/>
  <c r="X464"/>
  <c r="W465"/>
  <c r="X465"/>
  <c r="W466"/>
  <c r="X466"/>
  <c r="W467"/>
  <c r="X467"/>
  <c r="W468"/>
  <c r="X468"/>
  <c r="W469"/>
  <c r="X469"/>
  <c r="W470"/>
  <c r="X470"/>
  <c r="W471"/>
  <c r="X471"/>
  <c r="W472"/>
  <c r="X472"/>
  <c r="W473"/>
  <c r="X473"/>
  <c r="W474"/>
  <c r="X474"/>
  <c r="W475"/>
  <c r="X475"/>
  <c r="W476"/>
  <c r="X476"/>
  <c r="W477"/>
  <c r="X477"/>
  <c r="W478"/>
  <c r="X478"/>
  <c r="W479"/>
  <c r="X479"/>
  <c r="W480"/>
  <c r="X480"/>
  <c r="W481"/>
  <c r="X481"/>
  <c r="W482"/>
  <c r="X482"/>
  <c r="W483"/>
  <c r="X483"/>
  <c r="W484"/>
  <c r="X484"/>
  <c r="W485"/>
  <c r="X485"/>
  <c r="W486"/>
  <c r="X486"/>
  <c r="W487"/>
  <c r="X487"/>
  <c r="W488"/>
  <c r="X488"/>
  <c r="W489"/>
  <c r="X489"/>
  <c r="W490"/>
  <c r="X490"/>
  <c r="W491"/>
  <c r="X491"/>
  <c r="W492"/>
  <c r="X492"/>
  <c r="W493"/>
  <c r="X493"/>
  <c r="W494"/>
  <c r="X494"/>
  <c r="W495"/>
  <c r="X495"/>
  <c r="W496"/>
  <c r="X496"/>
  <c r="W497"/>
  <c r="X497"/>
  <c r="W498"/>
  <c r="X498"/>
  <c r="W499"/>
  <c r="X499"/>
  <c r="W500"/>
  <c r="X500"/>
  <c r="W501"/>
  <c r="X501"/>
  <c r="W502"/>
  <c r="X502"/>
  <c r="W503"/>
  <c r="X503"/>
  <c r="W504"/>
  <c r="X504"/>
  <c r="W505"/>
  <c r="X505"/>
  <c r="W506"/>
  <c r="X506"/>
  <c r="W507"/>
  <c r="X507"/>
  <c r="W508"/>
  <c r="X508"/>
  <c r="W509"/>
  <c r="X509"/>
  <c r="W510"/>
  <c r="X510"/>
  <c r="W511"/>
  <c r="X511"/>
  <c r="W512"/>
  <c r="X512"/>
  <c r="W513"/>
  <c r="X513"/>
  <c r="W514"/>
  <c r="X514"/>
  <c r="W515"/>
  <c r="X515"/>
  <c r="W516"/>
  <c r="X516"/>
  <c r="W517"/>
  <c r="X517"/>
  <c r="W518"/>
  <c r="X518"/>
  <c r="W519"/>
  <c r="X519"/>
  <c r="W520"/>
  <c r="X520"/>
  <c r="W521"/>
  <c r="X521"/>
  <c r="W522"/>
  <c r="X522"/>
  <c r="W523"/>
  <c r="X523"/>
  <c r="W524"/>
  <c r="X524"/>
  <c r="W525"/>
  <c r="X525"/>
  <c r="W526"/>
  <c r="X526"/>
  <c r="W527"/>
  <c r="X527"/>
  <c r="W528"/>
  <c r="X528"/>
  <c r="W529"/>
  <c r="X529"/>
  <c r="W530"/>
  <c r="X530"/>
  <c r="W531"/>
  <c r="X531"/>
  <c r="W532"/>
  <c r="X532"/>
  <c r="W533"/>
  <c r="X533"/>
  <c r="W534"/>
  <c r="X534"/>
  <c r="W535"/>
  <c r="X535"/>
  <c r="W536"/>
  <c r="X536"/>
  <c r="W537"/>
  <c r="X537"/>
  <c r="W538"/>
  <c r="X538"/>
  <c r="W539"/>
  <c r="X539"/>
  <c r="W540"/>
  <c r="X540"/>
  <c r="W541"/>
  <c r="X541"/>
  <c r="W542"/>
  <c r="X542"/>
  <c r="W543"/>
  <c r="X543"/>
  <c r="W544"/>
  <c r="X544"/>
  <c r="W545"/>
  <c r="X545"/>
  <c r="W546"/>
  <c r="X546"/>
  <c r="W547"/>
  <c r="X547"/>
  <c r="W548"/>
  <c r="X548"/>
  <c r="W549"/>
  <c r="X549"/>
  <c r="W550"/>
  <c r="X550"/>
  <c r="W551"/>
  <c r="X551"/>
  <c r="W552"/>
  <c r="X552"/>
  <c r="W553"/>
  <c r="X553"/>
  <c r="W554"/>
  <c r="X554"/>
  <c r="W555"/>
  <c r="X555"/>
  <c r="W556"/>
  <c r="X556"/>
  <c r="W557"/>
  <c r="X557"/>
  <c r="W558"/>
  <c r="X558"/>
  <c r="W559"/>
  <c r="X559"/>
  <c r="W560"/>
  <c r="X560"/>
  <c r="W561"/>
  <c r="X561"/>
  <c r="W562"/>
  <c r="X562"/>
  <c r="W563"/>
  <c r="X563"/>
  <c r="W564"/>
  <c r="X564"/>
  <c r="W565"/>
  <c r="X565"/>
  <c r="W566"/>
  <c r="X566"/>
  <c r="W567"/>
  <c r="X567"/>
  <c r="W568"/>
  <c r="X568"/>
  <c r="W569"/>
  <c r="X569"/>
  <c r="W570"/>
  <c r="X570"/>
  <c r="W571"/>
  <c r="X571"/>
  <c r="W572"/>
  <c r="X572"/>
  <c r="W573"/>
  <c r="X573"/>
  <c r="W574"/>
  <c r="X574"/>
  <c r="W575"/>
  <c r="X575"/>
  <c r="W576"/>
  <c r="X576"/>
  <c r="W577"/>
  <c r="X577"/>
  <c r="W578"/>
  <c r="X578"/>
  <c r="W579"/>
  <c r="X579"/>
  <c r="W580"/>
  <c r="X580"/>
  <c r="W581"/>
  <c r="X581"/>
  <c r="W582"/>
  <c r="X582"/>
  <c r="W583"/>
  <c r="X583"/>
  <c r="W584"/>
  <c r="X584"/>
  <c r="W585"/>
  <c r="X585"/>
  <c r="W586"/>
  <c r="X586"/>
  <c r="W587"/>
  <c r="X587"/>
  <c r="W588"/>
  <c r="X588"/>
  <c r="W589"/>
  <c r="X589"/>
  <c r="W590"/>
  <c r="X590"/>
  <c r="W591"/>
  <c r="X591"/>
  <c r="W592"/>
  <c r="X592"/>
  <c r="W593"/>
  <c r="X593"/>
  <c r="W594"/>
  <c r="X594"/>
  <c r="W595"/>
  <c r="X595"/>
  <c r="W596"/>
  <c r="X596"/>
  <c r="W597"/>
  <c r="X597"/>
  <c r="W598"/>
  <c r="X598"/>
  <c r="W599"/>
  <c r="X599"/>
  <c r="W600"/>
  <c r="X600"/>
  <c r="W601"/>
  <c r="X601"/>
  <c r="W602"/>
  <c r="X602"/>
  <c r="W603"/>
  <c r="X603"/>
  <c r="W604"/>
  <c r="X604"/>
  <c r="W605"/>
  <c r="X605"/>
  <c r="W606"/>
  <c r="X606"/>
  <c r="W607"/>
  <c r="X607"/>
  <c r="W608"/>
  <c r="X608"/>
  <c r="W609"/>
  <c r="X609"/>
  <c r="W610"/>
  <c r="X610"/>
  <c r="W611"/>
  <c r="X611"/>
  <c r="W612"/>
  <c r="X612"/>
  <c r="W613"/>
  <c r="X613"/>
  <c r="W614"/>
  <c r="X614"/>
  <c r="W615"/>
  <c r="X615"/>
  <c r="W616"/>
  <c r="X616"/>
  <c r="W617"/>
  <c r="X617"/>
  <c r="W618"/>
  <c r="X618"/>
  <c r="W619"/>
  <c r="X619"/>
  <c r="W620"/>
  <c r="X620"/>
  <c r="W621"/>
  <c r="X621"/>
  <c r="W622"/>
  <c r="X622"/>
  <c r="W623"/>
  <c r="X623"/>
  <c r="W624"/>
  <c r="X624"/>
  <c r="W625"/>
  <c r="X625"/>
  <c r="W626"/>
  <c r="X626"/>
  <c r="W627"/>
  <c r="X627"/>
  <c r="W628"/>
  <c r="X628"/>
  <c r="W629"/>
  <c r="X629"/>
  <c r="W630"/>
  <c r="X630"/>
  <c r="W631"/>
  <c r="X631"/>
  <c r="W632"/>
  <c r="X632"/>
  <c r="W633"/>
  <c r="X633"/>
  <c r="W634"/>
  <c r="X634"/>
  <c r="W635"/>
  <c r="X635"/>
  <c r="W636"/>
  <c r="X636"/>
  <c r="W637"/>
  <c r="X637"/>
  <c r="W638"/>
  <c r="X638"/>
  <c r="W639"/>
  <c r="X639"/>
  <c r="W640"/>
  <c r="X640"/>
  <c r="W641"/>
  <c r="X641"/>
  <c r="W642"/>
  <c r="X642"/>
  <c r="W643"/>
  <c r="X643"/>
  <c r="W644"/>
  <c r="X644"/>
  <c r="W645"/>
  <c r="X645"/>
  <c r="W646"/>
  <c r="X646"/>
  <c r="W647"/>
  <c r="X647"/>
  <c r="W648"/>
  <c r="X648"/>
  <c r="W649"/>
  <c r="X649"/>
  <c r="W650"/>
  <c r="X650"/>
  <c r="W651"/>
  <c r="X651"/>
  <c r="W652"/>
  <c r="X652"/>
  <c r="W653"/>
  <c r="X653"/>
  <c r="W654"/>
  <c r="X654"/>
  <c r="W655"/>
  <c r="X655"/>
  <c r="W656"/>
  <c r="X656"/>
  <c r="W657"/>
  <c r="X657"/>
  <c r="W658"/>
  <c r="X658"/>
  <c r="W659"/>
  <c r="X659"/>
  <c r="W660"/>
  <c r="X660"/>
  <c r="W661"/>
  <c r="X661"/>
  <c r="W662"/>
  <c r="X662"/>
  <c r="W663"/>
  <c r="X663"/>
  <c r="W664"/>
  <c r="X664"/>
  <c r="W665"/>
  <c r="X665"/>
  <c r="W666"/>
  <c r="X666"/>
  <c r="W667"/>
  <c r="X667"/>
  <c r="W668"/>
  <c r="X668"/>
  <c r="W669"/>
  <c r="X669"/>
  <c r="W670"/>
  <c r="X670"/>
  <c r="W671"/>
  <c r="X671"/>
  <c r="W672"/>
  <c r="X672"/>
  <c r="W673"/>
  <c r="X673"/>
  <c r="W674"/>
  <c r="X674"/>
  <c r="W675"/>
  <c r="X675"/>
  <c r="W676"/>
  <c r="X676"/>
  <c r="W677"/>
  <c r="X677"/>
  <c r="W678"/>
  <c r="X678"/>
  <c r="W679"/>
  <c r="X679"/>
  <c r="W680"/>
  <c r="X680"/>
  <c r="W681"/>
  <c r="X681"/>
  <c r="W682"/>
  <c r="X682"/>
  <c r="W683"/>
  <c r="X683"/>
  <c r="W684"/>
  <c r="X684"/>
  <c r="W685"/>
  <c r="X685"/>
  <c r="W686"/>
  <c r="X686"/>
  <c r="W687"/>
  <c r="X687"/>
  <c r="W688"/>
  <c r="X688"/>
  <c r="W689"/>
  <c r="X689"/>
  <c r="W690"/>
  <c r="X690"/>
  <c r="W691"/>
  <c r="X691"/>
  <c r="W692"/>
  <c r="X692"/>
  <c r="W693"/>
  <c r="X693"/>
  <c r="W694"/>
  <c r="X694"/>
  <c r="W695"/>
  <c r="X695"/>
  <c r="W696"/>
  <c r="X696"/>
  <c r="W697"/>
  <c r="X697"/>
  <c r="W698"/>
  <c r="X698"/>
  <c r="W699"/>
  <c r="X699"/>
  <c r="W700"/>
  <c r="X700"/>
  <c r="W701"/>
  <c r="X701"/>
  <c r="W702"/>
  <c r="X702"/>
  <c r="W703"/>
  <c r="X703"/>
  <c r="W704"/>
  <c r="X704"/>
  <c r="W705"/>
  <c r="X705"/>
  <c r="W706"/>
  <c r="X706"/>
  <c r="W707"/>
  <c r="X707"/>
  <c r="W708"/>
  <c r="X708"/>
  <c r="W709"/>
  <c r="X709"/>
  <c r="W710"/>
  <c r="X710"/>
  <c r="W711"/>
  <c r="X711"/>
  <c r="W712"/>
  <c r="X712"/>
  <c r="W713"/>
  <c r="X713"/>
  <c r="W714"/>
  <c r="X714"/>
  <c r="W715"/>
  <c r="X715"/>
  <c r="W716"/>
  <c r="X716"/>
  <c r="W717"/>
  <c r="X717"/>
  <c r="W718"/>
  <c r="X718"/>
  <c r="W719"/>
  <c r="X719"/>
  <c r="W720"/>
  <c r="X720"/>
  <c r="W721"/>
  <c r="X721"/>
  <c r="W722"/>
  <c r="X722"/>
  <c r="W723"/>
  <c r="X723"/>
  <c r="W724"/>
  <c r="X724"/>
  <c r="W725"/>
  <c r="X725"/>
  <c r="W726"/>
  <c r="X726"/>
  <c r="W727"/>
  <c r="X727"/>
  <c r="W728"/>
  <c r="X728"/>
  <c r="W729"/>
  <c r="X729"/>
  <c r="W730"/>
  <c r="X730"/>
  <c r="W731"/>
  <c r="X731"/>
  <c r="W732"/>
  <c r="X732"/>
  <c r="W733"/>
  <c r="X733"/>
  <c r="W734"/>
  <c r="X734"/>
  <c r="W735"/>
  <c r="X735"/>
  <c r="W736"/>
  <c r="X736"/>
  <c r="W737"/>
  <c r="X737"/>
  <c r="W738"/>
  <c r="X738"/>
  <c r="W739"/>
  <c r="X739"/>
  <c r="W740"/>
  <c r="X740"/>
  <c r="W741"/>
  <c r="X741"/>
  <c r="W742"/>
  <c r="X742"/>
  <c r="W743"/>
  <c r="X743"/>
  <c r="W744"/>
  <c r="X744"/>
  <c r="W745"/>
  <c r="X745"/>
  <c r="W746"/>
  <c r="X746"/>
  <c r="W747"/>
  <c r="X747"/>
  <c r="W748"/>
  <c r="X748"/>
  <c r="W749"/>
  <c r="X749"/>
  <c r="W750"/>
  <c r="X750"/>
  <c r="W751"/>
  <c r="X751"/>
  <c r="W752"/>
  <c r="X752"/>
  <c r="W753"/>
  <c r="X753"/>
  <c r="W754"/>
  <c r="X754"/>
  <c r="W755"/>
  <c r="X755"/>
  <c r="W756"/>
  <c r="X756"/>
  <c r="W757"/>
  <c r="X757"/>
  <c r="W758"/>
  <c r="X758"/>
  <c r="W759"/>
  <c r="X759"/>
  <c r="W760"/>
  <c r="X760"/>
  <c r="W761"/>
  <c r="X761"/>
  <c r="W762"/>
  <c r="X762"/>
  <c r="W763"/>
  <c r="X763"/>
  <c r="W764"/>
  <c r="X764"/>
  <c r="W765"/>
  <c r="X765"/>
  <c r="W766"/>
  <c r="X766"/>
  <c r="W767"/>
  <c r="X767"/>
  <c r="W768"/>
  <c r="X768"/>
  <c r="W769"/>
  <c r="X769"/>
  <c r="W770"/>
  <c r="X770"/>
  <c r="W771"/>
  <c r="X771"/>
  <c r="W772"/>
  <c r="X772"/>
  <c r="W773"/>
  <c r="X773"/>
  <c r="W774"/>
  <c r="X774"/>
  <c r="W775"/>
  <c r="X775"/>
  <c r="W776"/>
  <c r="X776"/>
  <c r="W777"/>
  <c r="X777"/>
  <c r="W778"/>
  <c r="X778"/>
  <c r="W779"/>
  <c r="X779"/>
  <c r="W780"/>
  <c r="X780"/>
  <c r="W781"/>
  <c r="X781"/>
  <c r="W782"/>
  <c r="X782"/>
  <c r="W783"/>
  <c r="X783"/>
  <c r="W784"/>
  <c r="X784"/>
  <c r="W785"/>
  <c r="X785"/>
  <c r="W786"/>
  <c r="X786"/>
  <c r="W787"/>
  <c r="X787"/>
  <c r="W788"/>
  <c r="X788"/>
  <c r="W789"/>
  <c r="X789"/>
  <c r="W790"/>
  <c r="X790"/>
  <c r="W791"/>
  <c r="X791"/>
  <c r="W792"/>
  <c r="X792"/>
  <c r="W793"/>
  <c r="X793"/>
  <c r="W794"/>
  <c r="X794"/>
  <c r="W795"/>
  <c r="X795"/>
  <c r="W796"/>
  <c r="X796"/>
  <c r="W797"/>
  <c r="X797"/>
  <c r="W798"/>
  <c r="X798"/>
  <c r="W799"/>
  <c r="X799"/>
  <c r="W800"/>
  <c r="X800"/>
  <c r="W801"/>
  <c r="X801"/>
  <c r="W802"/>
  <c r="X802"/>
  <c r="W803"/>
  <c r="X803"/>
  <c r="W804"/>
  <c r="X804"/>
  <c r="W805"/>
  <c r="X805"/>
  <c r="W806"/>
  <c r="X806"/>
  <c r="W807"/>
  <c r="X807"/>
  <c r="W808"/>
  <c r="X808"/>
  <c r="W809"/>
  <c r="X809"/>
  <c r="W810"/>
  <c r="X810"/>
  <c r="W811"/>
  <c r="X811"/>
  <c r="W812"/>
  <c r="X812"/>
  <c r="W813"/>
  <c r="X813"/>
  <c r="W814"/>
  <c r="X814"/>
  <c r="W815"/>
  <c r="X815"/>
  <c r="W816"/>
  <c r="X816"/>
  <c r="W817"/>
  <c r="X817"/>
  <c r="W818"/>
  <c r="X818"/>
  <c r="W819"/>
  <c r="X819"/>
  <c r="W820"/>
  <c r="X820"/>
  <c r="W821"/>
  <c r="X821"/>
  <c r="W822"/>
  <c r="X822"/>
  <c r="W823"/>
  <c r="X823"/>
  <c r="W824"/>
  <c r="X824"/>
  <c r="W825"/>
  <c r="X825"/>
  <c r="W826"/>
  <c r="X826"/>
  <c r="W827"/>
  <c r="X827"/>
  <c r="W828"/>
  <c r="X828"/>
  <c r="W829"/>
  <c r="X829"/>
  <c r="W830"/>
  <c r="X830"/>
  <c r="W831"/>
  <c r="X831"/>
  <c r="W832"/>
  <c r="X832"/>
  <c r="W833"/>
  <c r="X833"/>
  <c r="W834"/>
  <c r="X834"/>
  <c r="W835"/>
  <c r="X835"/>
  <c r="W836"/>
  <c r="X836"/>
  <c r="W837"/>
  <c r="X837"/>
  <c r="W838"/>
  <c r="X838"/>
  <c r="W839"/>
  <c r="X839"/>
  <c r="W840"/>
  <c r="X840"/>
  <c r="W841"/>
  <c r="X841"/>
  <c r="W842"/>
  <c r="X842"/>
  <c r="W843"/>
  <c r="X843"/>
  <c r="W844"/>
  <c r="X844"/>
  <c r="W845"/>
  <c r="X845"/>
  <c r="W846"/>
  <c r="X846"/>
  <c r="W847"/>
  <c r="X847"/>
  <c r="W848"/>
  <c r="X848"/>
  <c r="W849"/>
  <c r="X849"/>
  <c r="W850"/>
  <c r="X850"/>
  <c r="W851"/>
  <c r="X851"/>
  <c r="W852"/>
  <c r="X852"/>
  <c r="W853"/>
  <c r="X853"/>
  <c r="W854"/>
  <c r="X854"/>
  <c r="W855"/>
  <c r="X855"/>
  <c r="W856"/>
  <c r="X856"/>
  <c r="W857"/>
  <c r="X857"/>
  <c r="W858"/>
  <c r="X858"/>
  <c r="W859"/>
  <c r="X859"/>
  <c r="W860"/>
  <c r="X860"/>
  <c r="W861"/>
  <c r="X861"/>
  <c r="W862"/>
  <c r="X862"/>
  <c r="W863"/>
  <c r="X863"/>
  <c r="W864"/>
  <c r="X864"/>
  <c r="W865"/>
  <c r="X865"/>
  <c r="W866"/>
  <c r="X866"/>
  <c r="W867"/>
  <c r="X867"/>
  <c r="W868"/>
  <c r="X868"/>
  <c r="W869"/>
  <c r="X869"/>
  <c r="W870"/>
  <c r="X870"/>
  <c r="W871"/>
  <c r="X871"/>
  <c r="W872"/>
  <c r="X872"/>
  <c r="W873"/>
  <c r="X873"/>
  <c r="W874"/>
  <c r="X874"/>
  <c r="W875"/>
  <c r="X875"/>
  <c r="W876"/>
  <c r="X876"/>
  <c r="W877"/>
  <c r="X877"/>
  <c r="W878"/>
  <c r="X878"/>
  <c r="W879"/>
  <c r="X879"/>
  <c r="W880"/>
  <c r="X880"/>
  <c r="W881"/>
  <c r="X881"/>
  <c r="W882"/>
  <c r="X882"/>
  <c r="W883"/>
  <c r="X883"/>
  <c r="W884"/>
  <c r="X884"/>
  <c r="W885"/>
  <c r="X885"/>
  <c r="W886"/>
  <c r="X886"/>
  <c r="W887"/>
  <c r="X887"/>
  <c r="W888"/>
  <c r="X888"/>
  <c r="W889"/>
  <c r="X889"/>
  <c r="W890"/>
  <c r="X890"/>
  <c r="W891"/>
  <c r="X891"/>
  <c r="W892"/>
  <c r="X892"/>
  <c r="W893"/>
  <c r="X893"/>
  <c r="W894"/>
  <c r="X894"/>
  <c r="W895"/>
  <c r="X895"/>
  <c r="W896"/>
  <c r="X896"/>
  <c r="W897"/>
  <c r="X897"/>
  <c r="W898"/>
  <c r="X898"/>
  <c r="W899"/>
  <c r="X899"/>
  <c r="W900"/>
  <c r="X900"/>
  <c r="W901"/>
  <c r="X901"/>
  <c r="W902"/>
  <c r="X902"/>
  <c r="W903"/>
  <c r="X903"/>
  <c r="W904"/>
  <c r="X904"/>
  <c r="W905"/>
  <c r="X905"/>
  <c r="W906"/>
  <c r="X906"/>
  <c r="W907"/>
  <c r="X907"/>
  <c r="W908"/>
  <c r="X908"/>
  <c r="W909"/>
  <c r="X909"/>
  <c r="W910"/>
  <c r="X910"/>
  <c r="W911"/>
  <c r="X911"/>
  <c r="W912"/>
  <c r="X912"/>
  <c r="W913"/>
  <c r="X913"/>
  <c r="W914"/>
  <c r="X914"/>
  <c r="W915"/>
  <c r="X915"/>
  <c r="W916"/>
  <c r="X916"/>
  <c r="W917"/>
  <c r="X917"/>
  <c r="W918"/>
  <c r="X918"/>
  <c r="W919"/>
  <c r="X919"/>
  <c r="W920"/>
  <c r="X920"/>
  <c r="W921"/>
  <c r="X921"/>
  <c r="W922"/>
  <c r="X922"/>
  <c r="W923"/>
  <c r="X923"/>
  <c r="W924"/>
  <c r="X924"/>
  <c r="W925"/>
  <c r="X925"/>
  <c r="W926"/>
  <c r="X926"/>
  <c r="W927"/>
  <c r="X927"/>
  <c r="W928"/>
  <c r="X928"/>
  <c r="W929"/>
  <c r="X929"/>
  <c r="W930"/>
  <c r="X930"/>
  <c r="W931"/>
  <c r="X931"/>
  <c r="W932"/>
  <c r="X932"/>
  <c r="W933"/>
  <c r="X933"/>
  <c r="W934"/>
  <c r="X934"/>
  <c r="W935"/>
  <c r="X935"/>
  <c r="W936"/>
  <c r="X936"/>
  <c r="W937"/>
  <c r="X937"/>
  <c r="W938"/>
  <c r="X938"/>
  <c r="W939"/>
  <c r="X939"/>
  <c r="W940"/>
  <c r="X940"/>
  <c r="W941"/>
  <c r="X941"/>
  <c r="W942"/>
  <c r="X942"/>
  <c r="W943"/>
  <c r="X943"/>
  <c r="W944"/>
  <c r="X944"/>
  <c r="W945"/>
  <c r="X945"/>
  <c r="W946"/>
  <c r="X946"/>
  <c r="W947"/>
  <c r="X947"/>
  <c r="W948"/>
  <c r="X948"/>
  <c r="W949"/>
  <c r="X949"/>
  <c r="W950"/>
  <c r="X950"/>
  <c r="W951"/>
  <c r="X951"/>
  <c r="W952"/>
  <c r="X952"/>
  <c r="W953"/>
  <c r="X953"/>
  <c r="W954"/>
  <c r="X954"/>
  <c r="W955"/>
  <c r="X955"/>
  <c r="W956"/>
  <c r="X956"/>
  <c r="W957"/>
  <c r="X957"/>
  <c r="W958"/>
  <c r="X958"/>
  <c r="W959"/>
  <c r="X959"/>
  <c r="W960"/>
  <c r="X960"/>
  <c r="W961"/>
  <c r="X961"/>
  <c r="W962"/>
  <c r="X962"/>
  <c r="W963"/>
  <c r="X963"/>
  <c r="W964"/>
  <c r="X964"/>
  <c r="W965"/>
  <c r="X965"/>
  <c r="W966"/>
  <c r="X966"/>
  <c r="W967"/>
  <c r="X967"/>
  <c r="W968"/>
  <c r="X968"/>
  <c r="W969"/>
  <c r="X969"/>
  <c r="W970"/>
  <c r="X970"/>
  <c r="W971"/>
  <c r="X971"/>
  <c r="W972"/>
  <c r="X972"/>
  <c r="W973"/>
  <c r="X973"/>
  <c r="W974"/>
  <c r="X974"/>
  <c r="W975"/>
  <c r="X975"/>
  <c r="W976"/>
  <c r="X976"/>
  <c r="W977"/>
  <c r="X977"/>
  <c r="W978"/>
  <c r="X978"/>
  <c r="W979"/>
  <c r="X979"/>
  <c r="W980"/>
  <c r="X980"/>
  <c r="W981"/>
  <c r="X981"/>
  <c r="W982"/>
  <c r="X982"/>
  <c r="W983"/>
  <c r="X983"/>
  <c r="W984"/>
  <c r="X984"/>
  <c r="W985"/>
  <c r="X985"/>
  <c r="W986"/>
  <c r="X986"/>
  <c r="W987"/>
  <c r="X987"/>
  <c r="W988"/>
  <c r="X988"/>
  <c r="W989"/>
  <c r="X989"/>
  <c r="W990"/>
  <c r="X990"/>
  <c r="W991"/>
  <c r="X991"/>
  <c r="W992"/>
  <c r="X992"/>
  <c r="W993"/>
  <c r="X993"/>
  <c r="W994"/>
  <c r="X994"/>
  <c r="W995"/>
  <c r="X995"/>
  <c r="W996"/>
  <c r="X996"/>
  <c r="W997"/>
  <c r="X997"/>
  <c r="W998"/>
  <c r="X998"/>
  <c r="W999"/>
  <c r="X999"/>
  <c r="W1000"/>
  <c r="X1000"/>
  <c r="W1001"/>
  <c r="X1001"/>
  <c r="W1002"/>
  <c r="X1002"/>
  <c r="W1003"/>
  <c r="X1003"/>
  <c r="W1004"/>
  <c r="X1004"/>
  <c r="W1005"/>
  <c r="X1005"/>
  <c r="W1006"/>
  <c r="X1006"/>
  <c r="W1007"/>
  <c r="X1007"/>
  <c r="W1008"/>
  <c r="X1008"/>
  <c r="W1009"/>
  <c r="X1009"/>
  <c r="W1010"/>
  <c r="X1010"/>
  <c r="W1011"/>
  <c r="X1011"/>
  <c r="W1012"/>
  <c r="X1012"/>
  <c r="W1013"/>
  <c r="X1013"/>
  <c r="W1014"/>
  <c r="X1014"/>
  <c r="W1015"/>
  <c r="X1015"/>
  <c r="W1016"/>
  <c r="X1016"/>
  <c r="W1017"/>
  <c r="X1017"/>
  <c r="W1018"/>
  <c r="X1018"/>
  <c r="W1019"/>
  <c r="X1019"/>
  <c r="W1020"/>
  <c r="X1020"/>
  <c r="W1021"/>
  <c r="X1021"/>
  <c r="W1022"/>
  <c r="X1022"/>
  <c r="W1023"/>
  <c r="X1023"/>
  <c r="W1024"/>
  <c r="X1024"/>
  <c r="W1025"/>
  <c r="X1025"/>
  <c r="W1026"/>
  <c r="X1026"/>
  <c r="W1027"/>
  <c r="X1027"/>
  <c r="W1028"/>
  <c r="X1028"/>
  <c r="W1029"/>
  <c r="X1029"/>
  <c r="W1030"/>
  <c r="X1030"/>
  <c r="W1031"/>
  <c r="X1031"/>
  <c r="W1032"/>
  <c r="X1032"/>
  <c r="W1033"/>
  <c r="X1033"/>
  <c r="W1034"/>
  <c r="X1034"/>
  <c r="W1035"/>
  <c r="X1035"/>
  <c r="W1036"/>
  <c r="X1036"/>
  <c r="W1037"/>
  <c r="X1037"/>
  <c r="W1038"/>
  <c r="X1038"/>
  <c r="W1039"/>
  <c r="X1039"/>
  <c r="W1040"/>
  <c r="X1040"/>
  <c r="W1041"/>
  <c r="X1041"/>
  <c r="W1042"/>
  <c r="X1042"/>
  <c r="W1043"/>
  <c r="X1043"/>
  <c r="W1044"/>
  <c r="X1044"/>
  <c r="W1045"/>
  <c r="X1045"/>
  <c r="W1046"/>
  <c r="X1046"/>
  <c r="W1047"/>
  <c r="X1047"/>
  <c r="W1048"/>
  <c r="X1048"/>
  <c r="W1049"/>
  <c r="X1049"/>
  <c r="W1050"/>
  <c r="X1050"/>
  <c r="W1051"/>
  <c r="X1051"/>
  <c r="W1052"/>
  <c r="X1052"/>
  <c r="W1053"/>
  <c r="X1053"/>
  <c r="W1054"/>
  <c r="X1054"/>
  <c r="W1055"/>
  <c r="X1055"/>
  <c r="W1056"/>
  <c r="X1056"/>
  <c r="W1057"/>
  <c r="X1057"/>
  <c r="W1058"/>
  <c r="X1058"/>
  <c r="W1059"/>
  <c r="X1059"/>
  <c r="W1060"/>
  <c r="X1060"/>
  <c r="W1061"/>
  <c r="X1061"/>
  <c r="W1062"/>
  <c r="X1062"/>
  <c r="W1063"/>
  <c r="X1063"/>
  <c r="W1064"/>
  <c r="X1064"/>
  <c r="W1065"/>
  <c r="X1065"/>
  <c r="W1066"/>
  <c r="X1066"/>
  <c r="W1067"/>
  <c r="X1067"/>
  <c r="W1068"/>
  <c r="X1068"/>
  <c r="W1069"/>
  <c r="X1069"/>
  <c r="W1070"/>
  <c r="X1070"/>
  <c r="W1071"/>
  <c r="X1071"/>
  <c r="W1072"/>
  <c r="X1072"/>
  <c r="W1073"/>
  <c r="X1073"/>
  <c r="W1074"/>
  <c r="X1074"/>
  <c r="W1075"/>
  <c r="X1075"/>
  <c r="W1076"/>
  <c r="X1076"/>
  <c r="W1077"/>
  <c r="X1077"/>
  <c r="W1078"/>
  <c r="X1078"/>
  <c r="W1079"/>
  <c r="X1079"/>
  <c r="W1080"/>
  <c r="X1080"/>
  <c r="W1081"/>
  <c r="X1081"/>
  <c r="W1082"/>
  <c r="X1082"/>
  <c r="W1083"/>
  <c r="X1083"/>
  <c r="W1084"/>
  <c r="X1084"/>
  <c r="W1085"/>
  <c r="X1085"/>
  <c r="W1086"/>
  <c r="X1086"/>
  <c r="W1087"/>
  <c r="X1087"/>
  <c r="W1088"/>
  <c r="X1088"/>
  <c r="W1089"/>
  <c r="X1089"/>
  <c r="W1090"/>
  <c r="X1090"/>
  <c r="W1091"/>
  <c r="X1091"/>
  <c r="W1092"/>
  <c r="X1092"/>
  <c r="W1093"/>
  <c r="X1093"/>
  <c r="W1094"/>
  <c r="X1094"/>
  <c r="W1095"/>
  <c r="X1095"/>
  <c r="W1096"/>
  <c r="X1096"/>
  <c r="W1097"/>
  <c r="X1097"/>
  <c r="W1098"/>
  <c r="X1098"/>
  <c r="W1099"/>
  <c r="X1099"/>
  <c r="W1100"/>
  <c r="X1100"/>
  <c r="W1101"/>
  <c r="X1101"/>
  <c r="W1102"/>
  <c r="X1102"/>
  <c r="W1103"/>
  <c r="X1103"/>
  <c r="W1104"/>
  <c r="X1104"/>
  <c r="W1105"/>
  <c r="X1105"/>
  <c r="W1106"/>
  <c r="X1106"/>
  <c r="W1107"/>
  <c r="X1107"/>
  <c r="W1108"/>
  <c r="X1108"/>
  <c r="W1109"/>
  <c r="X1109"/>
  <c r="W1110"/>
  <c r="X1110"/>
  <c r="W1111"/>
  <c r="X1111"/>
  <c r="W1112"/>
  <c r="X1112"/>
  <c r="W1113"/>
  <c r="X1113"/>
  <c r="W1114"/>
  <c r="X1114"/>
  <c r="W1115"/>
  <c r="X1115"/>
  <c r="W1116"/>
  <c r="X1116"/>
  <c r="W1117"/>
  <c r="X1117"/>
  <c r="W1118"/>
  <c r="X1118"/>
  <c r="W1119"/>
  <c r="X1119"/>
  <c r="W1120"/>
  <c r="X1120"/>
  <c r="W1121"/>
  <c r="X1121"/>
  <c r="W1122"/>
  <c r="X1122"/>
  <c r="W1123"/>
  <c r="X1123"/>
  <c r="W1124"/>
  <c r="X1124"/>
  <c r="W1125"/>
  <c r="X1125"/>
  <c r="W1126"/>
  <c r="X1126"/>
  <c r="W1127"/>
  <c r="X1127"/>
  <c r="W1128"/>
  <c r="X1128"/>
  <c r="W1129"/>
  <c r="X1129"/>
  <c r="W1130"/>
  <c r="X1130"/>
  <c r="W1131"/>
  <c r="X1131"/>
  <c r="W1132"/>
  <c r="X1132"/>
  <c r="W1133"/>
  <c r="X1133"/>
  <c r="W1134"/>
  <c r="X1134"/>
  <c r="W1135"/>
  <c r="X1135"/>
  <c r="W1136"/>
  <c r="X1136"/>
  <c r="W1137"/>
  <c r="X1137"/>
  <c r="W1138"/>
  <c r="X1138"/>
  <c r="W1139"/>
  <c r="X1139"/>
  <c r="W1140"/>
  <c r="X1140"/>
  <c r="W1141"/>
  <c r="X1141"/>
  <c r="W1142"/>
  <c r="X1142"/>
  <c r="W1143"/>
  <c r="X1143"/>
  <c r="W1144"/>
  <c r="X1144"/>
  <c r="W1145"/>
  <c r="X1145"/>
  <c r="W1146"/>
  <c r="X1146"/>
  <c r="W1147"/>
  <c r="X1147"/>
  <c r="W1148"/>
  <c r="X1148"/>
  <c r="W1149"/>
  <c r="X1149"/>
  <c r="W1150"/>
  <c r="X1150"/>
  <c r="W1151"/>
  <c r="X1151"/>
  <c r="W1152"/>
  <c r="X1152"/>
  <c r="W1153"/>
  <c r="X1153"/>
  <c r="W1154"/>
  <c r="X1154"/>
  <c r="W1155"/>
  <c r="X1155"/>
  <c r="W1156"/>
  <c r="X1156"/>
  <c r="W1157"/>
  <c r="X1157"/>
  <c r="W1158"/>
  <c r="X1158"/>
  <c r="W1159"/>
  <c r="X1159"/>
  <c r="W1160"/>
  <c r="X1160"/>
  <c r="W1161"/>
  <c r="X1161"/>
  <c r="W1162"/>
  <c r="X1162"/>
  <c r="W1163"/>
  <c r="X1163"/>
  <c r="W1164"/>
  <c r="X1164"/>
  <c r="W1165"/>
  <c r="X1165"/>
  <c r="W1166"/>
  <c r="X1166"/>
  <c r="W1167"/>
  <c r="X1167"/>
  <c r="W1168"/>
  <c r="X1168"/>
  <c r="W1169"/>
  <c r="X1169"/>
  <c r="W1170"/>
  <c r="X1170"/>
  <c r="W1171"/>
  <c r="X1171"/>
  <c r="W1172"/>
  <c r="X1172"/>
  <c r="W1173"/>
  <c r="X1173"/>
  <c r="W1174"/>
  <c r="X1174"/>
  <c r="W1175"/>
  <c r="X1175"/>
  <c r="W1176"/>
  <c r="X1176"/>
  <c r="W1177"/>
  <c r="X1177"/>
  <c r="W1178"/>
  <c r="X1178"/>
  <c r="W1179"/>
  <c r="X1179"/>
  <c r="W1180"/>
  <c r="X1180"/>
  <c r="W1181"/>
  <c r="X1181"/>
  <c r="W1182"/>
  <c r="X1182"/>
  <c r="W1183"/>
  <c r="X1183"/>
  <c r="W1184"/>
  <c r="X1184"/>
  <c r="W1185"/>
  <c r="X1185"/>
  <c r="W1186"/>
  <c r="X1186"/>
  <c r="W1187"/>
  <c r="X1187"/>
  <c r="W1188"/>
  <c r="X1188"/>
  <c r="W1189"/>
  <c r="X1189"/>
  <c r="W1190"/>
  <c r="X1190"/>
  <c r="W1191"/>
  <c r="X1191"/>
  <c r="W1192"/>
  <c r="X1192"/>
  <c r="W1193"/>
  <c r="X1193"/>
  <c r="W1194"/>
  <c r="X1194"/>
  <c r="W1195"/>
  <c r="X1195"/>
  <c r="W1196"/>
  <c r="X1196"/>
  <c r="W1197"/>
  <c r="X1197"/>
  <c r="W1198"/>
  <c r="X1198"/>
  <c r="W1199"/>
  <c r="X1199"/>
  <c r="W1200"/>
  <c r="X1200"/>
  <c r="W1201"/>
  <c r="X1201"/>
  <c r="W1202"/>
  <c r="X1202"/>
  <c r="W1203"/>
  <c r="X1203"/>
  <c r="W1204"/>
  <c r="X1204"/>
  <c r="W1205"/>
  <c r="X1205"/>
  <c r="W1206"/>
  <c r="X1206"/>
  <c r="W1207"/>
  <c r="X1207"/>
  <c r="W1208"/>
  <c r="X1208"/>
  <c r="W1209"/>
  <c r="X1209"/>
  <c r="W1210"/>
  <c r="X1210"/>
  <c r="W1211"/>
  <c r="X1211"/>
  <c r="W1212"/>
  <c r="X1212"/>
  <c r="W1213"/>
  <c r="X1213"/>
  <c r="W1214"/>
  <c r="X1214"/>
  <c r="W1215"/>
  <c r="X1215"/>
  <c r="W1216"/>
  <c r="X1216"/>
  <c r="W1217"/>
  <c r="X1217"/>
  <c r="W1218"/>
  <c r="X1218"/>
  <c r="W1219"/>
  <c r="X1219"/>
  <c r="W1220"/>
  <c r="X1220"/>
  <c r="W1221"/>
  <c r="X1221"/>
  <c r="W1222"/>
  <c r="X1222"/>
  <c r="W1223"/>
  <c r="X1223"/>
  <c r="W1224"/>
  <c r="X1224"/>
  <c r="W1225"/>
  <c r="X1225"/>
  <c r="W1226"/>
  <c r="X1226"/>
  <c r="W1227"/>
  <c r="X1227"/>
  <c r="W1228"/>
  <c r="X1228"/>
  <c r="W1229"/>
  <c r="X1229"/>
  <c r="W1230"/>
  <c r="X1230"/>
  <c r="W1231"/>
  <c r="X1231"/>
  <c r="W1232"/>
  <c r="X1232"/>
  <c r="W1233"/>
  <c r="X1233"/>
  <c r="W1234"/>
  <c r="X1234"/>
  <c r="W1235"/>
  <c r="X1235"/>
  <c r="W1236"/>
  <c r="X1236"/>
  <c r="W1237"/>
  <c r="X1237"/>
  <c r="W1238"/>
  <c r="X1238"/>
  <c r="W1239"/>
  <c r="X1239"/>
  <c r="W1240"/>
  <c r="X1240"/>
  <c r="W1241"/>
  <c r="X1241"/>
  <c r="W1242"/>
  <c r="X1242"/>
  <c r="W1243"/>
  <c r="X1243"/>
  <c r="W1244"/>
  <c r="X1244"/>
  <c r="W1245"/>
  <c r="X1245"/>
  <c r="W1246"/>
  <c r="X1246"/>
  <c r="W1247"/>
  <c r="X1247"/>
  <c r="W1248"/>
  <c r="X1248"/>
  <c r="W1249"/>
  <c r="X1249"/>
  <c r="W1250"/>
  <c r="X1250"/>
  <c r="W1251"/>
  <c r="X1251"/>
  <c r="W1252"/>
  <c r="X1252"/>
  <c r="W1253"/>
  <c r="X1253"/>
  <c r="W1254"/>
  <c r="X1254"/>
  <c r="W1255"/>
  <c r="X1255"/>
  <c r="W1256"/>
  <c r="X1256"/>
  <c r="W1257"/>
  <c r="X1257"/>
  <c r="W1258"/>
  <c r="X1258"/>
  <c r="W1259"/>
  <c r="X1259"/>
  <c r="W1260"/>
  <c r="X1260"/>
  <c r="W1261"/>
  <c r="X1261"/>
  <c r="W1262"/>
  <c r="X1262"/>
  <c r="W1263"/>
  <c r="X1263"/>
  <c r="W1264"/>
  <c r="X1264"/>
  <c r="W1265"/>
  <c r="X1265"/>
  <c r="W1266"/>
  <c r="X1266"/>
  <c r="W1267"/>
  <c r="X1267"/>
  <c r="W1268"/>
  <c r="X1268"/>
  <c r="W1269"/>
  <c r="X1269"/>
  <c r="W1270"/>
  <c r="X1270"/>
  <c r="W1271"/>
  <c r="X1271"/>
  <c r="W1272"/>
  <c r="X1272"/>
  <c r="W1273"/>
  <c r="X1273"/>
  <c r="W1274"/>
  <c r="X1274"/>
  <c r="W1275"/>
  <c r="X1275"/>
  <c r="W1276"/>
  <c r="X1276"/>
  <c r="W1277"/>
  <c r="X1277"/>
  <c r="W1278"/>
  <c r="X1278"/>
  <c r="W1279"/>
  <c r="X1279"/>
  <c r="W1280"/>
  <c r="X1280"/>
  <c r="W1281"/>
  <c r="X1281"/>
  <c r="W1282"/>
  <c r="X1282"/>
  <c r="W1283"/>
  <c r="X1283"/>
  <c r="W1284"/>
  <c r="X1284"/>
  <c r="W1285"/>
  <c r="X1285"/>
  <c r="W1286"/>
  <c r="X1286"/>
  <c r="W1287"/>
  <c r="X1287"/>
  <c r="W1288"/>
  <c r="X1288"/>
  <c r="W1289"/>
  <c r="X1289"/>
  <c r="W1290"/>
  <c r="X1290"/>
  <c r="W1291"/>
  <c r="X1291"/>
  <c r="W1292"/>
  <c r="X1292"/>
  <c r="W1293"/>
  <c r="X1293"/>
  <c r="W1294"/>
  <c r="X1294"/>
  <c r="W1295"/>
  <c r="X1295"/>
  <c r="W1296"/>
  <c r="X1296"/>
  <c r="W1297"/>
  <c r="X1297"/>
  <c r="W1298"/>
  <c r="X1298"/>
  <c r="W1299"/>
  <c r="X1299"/>
  <c r="W1300"/>
  <c r="X1300"/>
  <c r="W1301"/>
  <c r="X1301"/>
  <c r="W1302"/>
  <c r="X1302"/>
  <c r="W1303"/>
  <c r="X1303"/>
  <c r="W1304"/>
  <c r="X1304"/>
  <c r="W1305"/>
  <c r="X1305"/>
  <c r="W1306"/>
  <c r="X1306"/>
  <c r="W1307"/>
  <c r="X1307"/>
  <c r="W1308"/>
  <c r="X1308"/>
  <c r="W1309"/>
  <c r="X1309"/>
  <c r="W1310"/>
  <c r="X1310"/>
  <c r="W1311"/>
  <c r="X1311"/>
  <c r="W1312"/>
  <c r="X1312"/>
  <c r="W1313"/>
  <c r="X1313"/>
  <c r="W1314"/>
  <c r="X1314"/>
  <c r="W1315"/>
  <c r="X1315"/>
  <c r="W1316"/>
  <c r="X1316"/>
  <c r="W1317"/>
  <c r="X1317"/>
  <c r="W1318"/>
  <c r="X1318"/>
  <c r="W1319"/>
  <c r="X1319"/>
  <c r="W1320"/>
  <c r="X1320"/>
  <c r="W1321"/>
  <c r="X1321"/>
  <c r="W1322"/>
  <c r="X1322"/>
  <c r="W1323"/>
  <c r="X1323"/>
  <c r="W1324"/>
  <c r="X1324"/>
  <c r="W1325"/>
  <c r="X1325"/>
  <c r="W1326"/>
  <c r="X1326"/>
  <c r="W1327"/>
  <c r="X1327"/>
  <c r="W1328"/>
  <c r="X1328"/>
  <c r="W1329"/>
  <c r="X1329"/>
  <c r="W1330"/>
  <c r="X1330"/>
  <c r="W1331"/>
  <c r="X1331"/>
  <c r="W1332"/>
  <c r="X1332"/>
  <c r="W1333"/>
  <c r="X1333"/>
  <c r="W1334"/>
  <c r="X1334"/>
  <c r="W1335"/>
  <c r="X1335"/>
  <c r="W1336"/>
  <c r="X1336"/>
  <c r="W1337"/>
  <c r="X1337"/>
  <c r="W1338"/>
  <c r="X1338"/>
  <c r="W1339"/>
  <c r="X1339"/>
  <c r="W1340"/>
  <c r="X1340"/>
  <c r="W1341"/>
  <c r="X1341"/>
  <c r="W1342"/>
  <c r="X1342"/>
  <c r="W1343"/>
  <c r="X1343"/>
  <c r="W1344"/>
  <c r="X1344"/>
  <c r="W1345"/>
  <c r="X1345"/>
  <c r="W1346"/>
  <c r="X1346"/>
  <c r="W1347"/>
  <c r="X1347"/>
  <c r="W1348"/>
  <c r="X1348"/>
  <c r="W1349"/>
  <c r="X1349"/>
  <c r="W1350"/>
  <c r="X1350"/>
  <c r="W1351"/>
  <c r="X1351"/>
  <c r="W1352"/>
  <c r="X1352"/>
  <c r="W1353"/>
  <c r="X1353"/>
  <c r="W1354"/>
  <c r="X1354"/>
  <c r="W1355"/>
  <c r="X1355"/>
  <c r="W1356"/>
  <c r="X1356"/>
  <c r="W1357"/>
  <c r="X1357"/>
  <c r="W1358"/>
  <c r="X1358"/>
  <c r="W1359"/>
  <c r="X1359"/>
  <c r="W1360"/>
  <c r="X1360"/>
  <c r="W1361"/>
  <c r="X1361"/>
  <c r="W1362"/>
  <c r="X1362"/>
  <c r="W1363"/>
  <c r="X1363"/>
  <c r="W1364"/>
  <c r="X1364"/>
  <c r="W1365"/>
  <c r="X1365"/>
  <c r="W1366"/>
  <c r="X1366"/>
  <c r="W1367"/>
  <c r="X1367"/>
  <c r="W1368"/>
  <c r="X1368"/>
  <c r="W1369"/>
  <c r="X1369"/>
  <c r="W1370"/>
  <c r="X1370"/>
  <c r="W1371"/>
  <c r="X1371"/>
  <c r="W1372"/>
  <c r="X1372"/>
  <c r="W1373"/>
  <c r="X1373"/>
  <c r="W1374"/>
  <c r="X1374"/>
  <c r="W1375"/>
  <c r="X1375"/>
  <c r="W1376"/>
  <c r="X1376"/>
  <c r="W1377"/>
  <c r="X1377"/>
  <c r="W1378"/>
  <c r="X1378"/>
  <c r="W1379"/>
  <c r="X1379"/>
  <c r="W1380"/>
  <c r="X1380"/>
  <c r="W1381"/>
  <c r="X1381"/>
  <c r="W1382"/>
  <c r="X1382"/>
  <c r="W1383"/>
  <c r="X1383"/>
  <c r="W1384"/>
  <c r="X1384"/>
  <c r="W1385"/>
  <c r="X1385"/>
  <c r="W1386"/>
  <c r="X1386"/>
  <c r="W1387"/>
  <c r="X1387"/>
  <c r="W1388"/>
  <c r="X1388"/>
  <c r="W1389"/>
  <c r="X1389"/>
  <c r="W1390"/>
  <c r="X1390"/>
  <c r="W1391"/>
  <c r="X1391"/>
  <c r="W1392"/>
  <c r="X1392"/>
  <c r="W1393"/>
  <c r="X1393"/>
  <c r="W1394"/>
  <c r="X1394"/>
  <c r="W1395"/>
  <c r="X1395"/>
  <c r="W1396"/>
  <c r="X1396"/>
  <c r="W1397"/>
  <c r="X1397"/>
  <c r="W1398"/>
  <c r="X1398"/>
  <c r="W1399"/>
  <c r="X1399"/>
  <c r="W1400"/>
  <c r="X1400"/>
  <c r="W1401"/>
  <c r="X1401"/>
  <c r="W1402"/>
  <c r="X1402"/>
  <c r="W1403"/>
  <c r="X1403"/>
  <c r="W1404"/>
  <c r="X1404"/>
  <c r="W1405"/>
  <c r="X1405"/>
  <c r="W1406"/>
  <c r="X1406"/>
  <c r="W1407"/>
  <c r="X1407"/>
  <c r="W1408"/>
  <c r="X1408"/>
  <c r="W1409"/>
  <c r="X1409"/>
  <c r="W1410"/>
  <c r="X1410"/>
  <c r="W1411"/>
  <c r="X1411"/>
  <c r="W1412"/>
  <c r="X1412"/>
  <c r="W1413"/>
  <c r="X1413"/>
  <c r="W1414"/>
  <c r="X1414"/>
  <c r="W1415"/>
  <c r="X1415"/>
  <c r="W1416"/>
  <c r="X1416"/>
  <c r="W1417"/>
  <c r="X1417"/>
  <c r="W1418"/>
  <c r="X1418"/>
  <c r="W1419"/>
  <c r="X1419"/>
  <c r="W1420"/>
  <c r="X1420"/>
  <c r="W1421"/>
  <c r="X1421"/>
  <c r="W1422"/>
  <c r="X1422"/>
  <c r="W1423"/>
  <c r="X1423"/>
  <c r="W1424"/>
  <c r="X1424"/>
  <c r="W1425"/>
  <c r="X1425"/>
  <c r="W1426"/>
  <c r="X1426"/>
  <c r="W1427"/>
  <c r="X1427"/>
  <c r="W1428"/>
  <c r="X1428"/>
  <c r="W1429"/>
  <c r="X1429"/>
  <c r="W1430"/>
  <c r="X1430"/>
  <c r="W1431"/>
  <c r="X1431"/>
  <c r="W1432"/>
  <c r="X1432"/>
  <c r="W1433"/>
  <c r="X1433"/>
  <c r="W1434"/>
  <c r="X1434"/>
  <c r="W1435"/>
  <c r="X1435"/>
  <c r="W1436"/>
  <c r="X1436"/>
  <c r="W1437"/>
  <c r="X1437"/>
  <c r="W1438"/>
  <c r="X1438"/>
  <c r="W1439"/>
  <c r="X1439"/>
  <c r="W1440"/>
  <c r="X1440"/>
  <c r="W1441"/>
  <c r="X1441"/>
  <c r="W1442"/>
  <c r="X1442"/>
  <c r="W1443"/>
  <c r="X1443"/>
  <c r="W1444"/>
  <c r="X1444"/>
  <c r="W1445"/>
  <c r="X1445"/>
  <c r="W1446"/>
  <c r="X1446"/>
  <c r="W1447"/>
  <c r="X1447"/>
  <c r="W1448"/>
  <c r="X1448"/>
  <c r="W1449"/>
  <c r="X1449"/>
  <c r="W1450"/>
  <c r="X1450"/>
  <c r="W1451"/>
  <c r="X1451"/>
  <c r="W1452"/>
  <c r="X1452"/>
  <c r="W1453"/>
  <c r="X1453"/>
  <c r="W1454"/>
  <c r="X1454"/>
  <c r="W1455"/>
  <c r="X1455"/>
  <c r="W1456"/>
  <c r="X1456"/>
  <c r="W1457"/>
  <c r="X1457"/>
  <c r="W1458"/>
  <c r="X1458"/>
  <c r="W1459"/>
  <c r="X1459"/>
  <c r="W1460"/>
  <c r="X1460"/>
  <c r="W1461"/>
  <c r="X1461"/>
  <c r="W1462"/>
  <c r="X1462"/>
  <c r="W1463"/>
  <c r="X1463"/>
  <c r="W1464"/>
  <c r="X1464"/>
  <c r="W1465"/>
  <c r="X1465"/>
  <c r="W1466"/>
  <c r="X1466"/>
  <c r="W1467"/>
  <c r="X1467"/>
  <c r="W1468"/>
  <c r="X1468"/>
  <c r="W1469"/>
  <c r="X1469"/>
  <c r="W1470"/>
  <c r="X1470"/>
  <c r="W1471"/>
  <c r="X1471"/>
  <c r="W1472"/>
  <c r="X1472"/>
  <c r="W1473"/>
  <c r="X1473"/>
  <c r="W1474"/>
  <c r="X1474"/>
  <c r="W1475"/>
  <c r="X1475"/>
  <c r="W1476"/>
  <c r="X1476"/>
  <c r="W1477"/>
  <c r="X1477"/>
  <c r="W1478"/>
  <c r="X1478"/>
  <c r="W1479"/>
  <c r="X1479"/>
  <c r="W1480"/>
  <c r="X1480"/>
  <c r="W1481"/>
  <c r="X1481"/>
  <c r="W1482"/>
  <c r="X1482"/>
  <c r="W1483"/>
  <c r="X1483"/>
  <c r="W1484"/>
  <c r="X1484"/>
  <c r="W1485"/>
  <c r="X1485"/>
  <c r="W1486"/>
  <c r="X1486"/>
  <c r="W1487"/>
  <c r="X1487"/>
  <c r="W1488"/>
  <c r="X1488"/>
  <c r="W1489"/>
  <c r="X1489"/>
  <c r="W1490"/>
  <c r="X1490"/>
  <c r="W1491"/>
  <c r="X1491"/>
  <c r="W1492"/>
  <c r="X1492"/>
  <c r="W1493"/>
  <c r="X1493"/>
  <c r="W1494"/>
  <c r="X1494"/>
  <c r="W1495"/>
  <c r="X1495"/>
  <c r="W1496"/>
  <c r="X1496"/>
  <c r="W1498"/>
  <c r="X1498"/>
  <c r="W1499"/>
  <c r="X1499"/>
  <c r="W1500"/>
  <c r="X1500"/>
  <c r="W1501"/>
  <c r="X1501"/>
  <c r="W1502"/>
  <c r="X1502"/>
  <c r="W1503"/>
  <c r="X1503"/>
  <c r="W1504"/>
  <c r="X1504"/>
  <c r="W1505"/>
  <c r="X1505"/>
  <c r="W1506"/>
  <c r="X1506"/>
  <c r="W1507"/>
  <c r="X1507"/>
  <c r="W1508"/>
  <c r="X1508"/>
  <c r="W1509"/>
  <c r="X1509"/>
  <c r="W1510"/>
  <c r="X1510"/>
  <c r="W1511"/>
  <c r="X1511"/>
  <c r="W1512"/>
  <c r="X1512"/>
  <c r="W1513"/>
  <c r="X1513"/>
  <c r="W1514"/>
  <c r="X1514"/>
  <c r="W1515"/>
  <c r="X1515"/>
  <c r="W1516"/>
  <c r="X1516"/>
  <c r="W1517"/>
  <c r="X1517"/>
  <c r="W1518"/>
  <c r="X1518"/>
  <c r="W1519"/>
  <c r="X1519"/>
  <c r="W1520"/>
  <c r="X1520"/>
  <c r="W1521"/>
  <c r="X1521"/>
  <c r="W1522"/>
  <c r="X1522"/>
  <c r="W1523"/>
  <c r="X1523"/>
  <c r="W1524"/>
  <c r="X1524"/>
  <c r="W1525"/>
  <c r="X1525"/>
  <c r="W1526"/>
  <c r="X1526"/>
  <c r="W1527"/>
  <c r="X1527"/>
  <c r="W1528"/>
  <c r="X1528"/>
  <c r="W1529"/>
  <c r="X1529"/>
  <c r="W1530"/>
  <c r="X1530"/>
  <c r="W1531"/>
  <c r="X1531"/>
  <c r="W1532"/>
  <c r="X1532"/>
  <c r="W1533"/>
  <c r="X1533"/>
  <c r="W1534"/>
  <c r="X1534"/>
  <c r="W1535"/>
  <c r="X1535"/>
  <c r="W1536"/>
  <c r="X1536"/>
  <c r="W1537"/>
  <c r="X1537"/>
  <c r="W1538"/>
  <c r="X1538"/>
  <c r="W1539"/>
  <c r="X1539"/>
  <c r="W1540"/>
  <c r="X1540"/>
  <c r="W1541"/>
  <c r="X1541"/>
  <c r="W1542"/>
  <c r="X1542"/>
  <c r="W1543"/>
  <c r="X1543"/>
  <c r="W1544"/>
  <c r="X1544"/>
  <c r="W1545"/>
  <c r="X1545"/>
  <c r="W1546"/>
  <c r="X1546"/>
  <c r="W1547"/>
  <c r="X1547"/>
  <c r="W1548"/>
  <c r="X1548"/>
  <c r="W1549"/>
  <c r="X1549"/>
  <c r="W1550"/>
  <c r="X1550"/>
  <c r="W1551"/>
  <c r="X1551"/>
  <c r="W1552"/>
  <c r="X1552"/>
  <c r="W1553"/>
  <c r="X1553"/>
  <c r="W1554"/>
  <c r="X1554"/>
  <c r="W1555"/>
  <c r="X1555"/>
  <c r="W1556"/>
  <c r="X1556"/>
  <c r="W1557"/>
  <c r="X1557"/>
  <c r="W1558"/>
  <c r="X1558"/>
  <c r="W1559"/>
  <c r="X1559"/>
  <c r="W1560"/>
  <c r="X1560"/>
  <c r="W1561"/>
  <c r="X1561"/>
  <c r="W1562"/>
  <c r="X1562"/>
  <c r="W1563"/>
  <c r="X1563"/>
  <c r="W1564"/>
  <c r="X1564"/>
  <c r="W1565"/>
  <c r="X1565"/>
  <c r="W1566"/>
  <c r="X1566"/>
  <c r="W1567"/>
  <c r="X1567"/>
  <c r="W1568"/>
  <c r="X1568"/>
  <c r="W1569"/>
  <c r="X1569"/>
  <c r="W1570"/>
  <c r="X1570"/>
  <c r="W1571"/>
  <c r="X1571"/>
  <c r="W1572"/>
  <c r="X1572"/>
  <c r="W1573"/>
  <c r="X1573"/>
  <c r="W1574"/>
  <c r="X1574"/>
  <c r="W1575"/>
  <c r="X1575"/>
  <c r="W1576"/>
  <c r="X1576"/>
  <c r="W1577"/>
  <c r="X1577"/>
  <c r="W1578"/>
  <c r="X1578"/>
  <c r="W1579"/>
  <c r="X1579"/>
  <c r="W1580"/>
  <c r="X1580"/>
  <c r="W1581"/>
  <c r="X1581"/>
  <c r="W1582"/>
  <c r="X1582"/>
  <c r="W1583"/>
  <c r="X1583"/>
  <c r="W1584"/>
  <c r="X1584"/>
  <c r="W1585"/>
  <c r="X1585"/>
  <c r="W1586"/>
  <c r="X1586"/>
  <c r="W1587"/>
  <c r="X1587"/>
  <c r="W1588"/>
  <c r="X1588"/>
  <c r="W1589"/>
  <c r="X1589"/>
  <c r="W1590"/>
  <c r="X1590"/>
  <c r="W1591"/>
  <c r="X1591"/>
  <c r="W1592"/>
  <c r="X1592"/>
  <c r="W1593"/>
  <c r="X1593"/>
  <c r="W1594"/>
  <c r="X1594"/>
  <c r="W1595"/>
  <c r="X1595"/>
  <c r="W1596"/>
  <c r="X1596"/>
  <c r="W1597"/>
  <c r="X1597"/>
  <c r="W1598"/>
  <c r="X1598"/>
  <c r="W1599"/>
  <c r="X1599"/>
  <c r="W1600"/>
  <c r="X1600"/>
  <c r="W1601"/>
  <c r="X1601"/>
  <c r="W1602"/>
  <c r="X1602"/>
  <c r="W1603"/>
  <c r="X1603"/>
  <c r="W1604"/>
  <c r="X1604"/>
  <c r="W1605"/>
  <c r="X1605"/>
  <c r="W1606"/>
  <c r="X1606"/>
  <c r="W1607"/>
  <c r="X1607"/>
  <c r="W1608"/>
  <c r="X1608"/>
  <c r="W1609"/>
  <c r="X1609"/>
  <c r="W1610"/>
  <c r="X1610"/>
  <c r="W1611"/>
  <c r="X1611"/>
  <c r="W1612"/>
  <c r="X1612"/>
  <c r="W1613"/>
  <c r="X1613"/>
  <c r="W1614"/>
  <c r="X1614"/>
  <c r="W1615"/>
  <c r="X1615"/>
  <c r="W1616"/>
  <c r="X1616"/>
  <c r="W1617"/>
  <c r="X1617"/>
  <c r="W1618"/>
  <c r="X1618"/>
  <c r="W1619"/>
  <c r="X1619"/>
  <c r="W1620"/>
  <c r="X1620"/>
  <c r="W1621"/>
  <c r="X1621"/>
  <c r="W1622"/>
  <c r="X1622"/>
  <c r="W1623"/>
  <c r="X1623"/>
  <c r="W1624"/>
  <c r="X1624"/>
  <c r="W1625"/>
  <c r="X1625"/>
  <c r="W1626"/>
  <c r="X1626"/>
  <c r="W1627"/>
  <c r="X1627"/>
  <c r="W1628"/>
  <c r="X1628"/>
  <c r="W1629"/>
  <c r="X1629"/>
  <c r="W1630"/>
  <c r="X1630"/>
  <c r="W1631"/>
  <c r="X1631"/>
  <c r="W1632"/>
  <c r="X1632"/>
  <c r="W1633"/>
  <c r="X1633"/>
  <c r="W1634"/>
  <c r="X1634"/>
  <c r="W1635"/>
  <c r="X1635"/>
  <c r="W1636"/>
  <c r="X1636"/>
  <c r="W1637"/>
  <c r="X1637"/>
  <c r="W1638"/>
  <c r="X1638"/>
  <c r="W1639"/>
  <c r="X1639"/>
  <c r="W1640"/>
  <c r="X1640"/>
  <c r="W1641"/>
  <c r="X1641"/>
  <c r="W1642"/>
  <c r="X1642"/>
  <c r="W1643"/>
  <c r="X1643"/>
  <c r="W1644"/>
  <c r="X1644"/>
  <c r="W1645"/>
  <c r="X1645"/>
  <c r="W1646"/>
  <c r="X1646"/>
  <c r="W1647"/>
  <c r="X1647"/>
  <c r="W1648"/>
  <c r="X1648"/>
  <c r="W1649"/>
  <c r="X1649"/>
  <c r="W1650"/>
  <c r="X1650"/>
  <c r="W1651"/>
  <c r="X1651"/>
  <c r="W1652"/>
  <c r="X1652"/>
  <c r="W1653"/>
  <c r="X1653"/>
  <c r="W1654"/>
  <c r="X1654"/>
  <c r="W1655"/>
  <c r="X1655"/>
  <c r="W1656"/>
  <c r="X1656"/>
  <c r="W1657"/>
  <c r="X1657"/>
  <c r="W1658"/>
  <c r="X1658"/>
  <c r="W1659"/>
  <c r="X1659"/>
  <c r="W1660"/>
  <c r="X1660"/>
  <c r="W1661"/>
  <c r="X1661"/>
  <c r="W1662"/>
  <c r="X1662"/>
  <c r="W1663"/>
  <c r="X1663"/>
  <c r="W1664"/>
  <c r="X1664"/>
  <c r="W1665"/>
  <c r="X1665"/>
  <c r="W1666"/>
  <c r="X1666"/>
  <c r="W1667"/>
  <c r="X1667"/>
  <c r="W1668"/>
  <c r="X1668"/>
  <c r="W1669"/>
  <c r="X1669"/>
  <c r="W1670"/>
  <c r="X1670"/>
  <c r="W1671"/>
  <c r="X1671"/>
  <c r="W1672"/>
  <c r="X1672"/>
  <c r="W1673"/>
  <c r="X1673"/>
  <c r="W1674"/>
  <c r="X1674"/>
  <c r="W1675"/>
  <c r="X1675"/>
  <c r="W1676"/>
  <c r="X1676"/>
  <c r="W1677"/>
  <c r="X1677"/>
  <c r="W1678"/>
  <c r="X1678"/>
  <c r="W1679"/>
  <c r="X1679"/>
  <c r="W1680"/>
  <c r="X1680"/>
  <c r="W1681"/>
  <c r="X1681"/>
  <c r="W1682"/>
  <c r="X1682"/>
  <c r="W1683"/>
  <c r="X1683"/>
  <c r="W1684"/>
  <c r="X1684"/>
  <c r="W1685"/>
  <c r="X1685"/>
  <c r="W1686"/>
  <c r="X1686"/>
  <c r="W1687"/>
  <c r="X1687"/>
  <c r="W1688"/>
  <c r="X1688"/>
  <c r="W1689"/>
  <c r="X1689"/>
  <c r="W1690"/>
  <c r="X1690"/>
  <c r="W1691"/>
  <c r="X1691"/>
  <c r="W1692"/>
  <c r="X1692"/>
  <c r="W1693"/>
  <c r="X1693"/>
  <c r="W1694"/>
  <c r="X1694"/>
  <c r="W1695"/>
  <c r="X1695"/>
  <c r="W1696"/>
  <c r="X1696"/>
  <c r="W1697"/>
  <c r="X1697"/>
  <c r="W1698"/>
  <c r="X1698"/>
  <c r="W1699"/>
  <c r="X1699"/>
  <c r="W1700"/>
  <c r="X1700"/>
  <c r="W1701"/>
  <c r="X1701"/>
  <c r="W1702"/>
  <c r="X1702"/>
  <c r="W1703"/>
  <c r="X1703"/>
  <c r="W1704"/>
  <c r="X1704"/>
  <c r="W1705"/>
  <c r="X1705"/>
  <c r="W1706"/>
  <c r="X1706"/>
  <c r="W1707"/>
  <c r="X1707"/>
  <c r="W1708"/>
  <c r="X1708"/>
  <c r="W1709"/>
  <c r="X1709"/>
  <c r="W1710"/>
  <c r="X1710"/>
  <c r="W1711"/>
  <c r="X1711"/>
  <c r="W1712"/>
  <c r="X1712"/>
  <c r="W1713"/>
  <c r="X1713"/>
  <c r="W1714"/>
  <c r="X1714"/>
  <c r="W1715"/>
  <c r="X1715"/>
  <c r="W1716"/>
  <c r="X1716"/>
  <c r="W1717"/>
  <c r="X1717"/>
  <c r="W1718"/>
  <c r="X1718"/>
  <c r="W1719"/>
  <c r="X1719"/>
  <c r="W1720"/>
  <c r="X1720"/>
  <c r="W1721"/>
  <c r="X1721"/>
  <c r="W1722"/>
  <c r="X1722"/>
  <c r="W1723"/>
  <c r="X1723"/>
  <c r="W1724"/>
  <c r="X1724"/>
  <c r="W1725"/>
  <c r="X1725"/>
  <c r="W1726"/>
  <c r="X1726"/>
  <c r="W1727"/>
  <c r="X1727"/>
  <c r="W1728"/>
  <c r="X1728"/>
  <c r="W1729"/>
  <c r="X1729"/>
  <c r="W1730"/>
  <c r="X1730"/>
  <c r="W1731"/>
  <c r="X1731"/>
  <c r="W1732"/>
  <c r="X1732"/>
  <c r="W1733"/>
  <c r="X1733"/>
  <c r="W1734"/>
  <c r="X1734"/>
  <c r="W1735"/>
  <c r="X1735"/>
  <c r="W1736"/>
  <c r="X1736"/>
  <c r="W1737"/>
  <c r="X1737"/>
  <c r="W1738"/>
  <c r="X1738"/>
  <c r="W1739"/>
  <c r="X1739"/>
  <c r="W1740"/>
  <c r="X1740"/>
  <c r="W1741"/>
  <c r="X1741"/>
  <c r="W1742"/>
  <c r="X1742"/>
  <c r="W1743"/>
  <c r="X1743"/>
  <c r="W1744"/>
  <c r="X1744"/>
  <c r="W1745"/>
  <c r="X1745"/>
  <c r="W1746"/>
  <c r="X1746"/>
  <c r="W1747"/>
  <c r="X1747"/>
  <c r="W1748"/>
  <c r="X1748"/>
  <c r="W1749"/>
  <c r="X1749"/>
  <c r="W1750"/>
  <c r="X1750"/>
  <c r="W1751"/>
  <c r="X1751"/>
  <c r="W1752"/>
  <c r="X1752"/>
  <c r="W1753"/>
  <c r="X1753"/>
  <c r="W1754"/>
  <c r="X1754"/>
  <c r="W1755"/>
  <c r="X1755"/>
  <c r="W1756"/>
  <c r="X1756"/>
  <c r="W1757"/>
  <c r="X1757"/>
  <c r="W1758"/>
  <c r="X1758"/>
  <c r="W1759"/>
  <c r="X1759"/>
  <c r="W1760"/>
  <c r="X1760"/>
  <c r="W1761"/>
  <c r="X1761"/>
  <c r="W1762"/>
  <c r="X1762"/>
  <c r="W1763"/>
  <c r="X1763"/>
  <c r="W1764"/>
  <c r="X1764"/>
  <c r="W1765"/>
  <c r="X1765"/>
  <c r="W1766"/>
  <c r="X1766"/>
  <c r="W1767"/>
  <c r="X1767"/>
  <c r="W1768"/>
  <c r="X1768"/>
  <c r="W1769"/>
  <c r="X1769"/>
  <c r="W1770"/>
  <c r="X1770"/>
  <c r="W1771"/>
  <c r="X1771"/>
  <c r="W1772"/>
  <c r="X1772"/>
  <c r="W1773"/>
  <c r="X1773"/>
  <c r="W1774"/>
  <c r="X1774"/>
  <c r="W1775"/>
  <c r="X1775"/>
  <c r="W1776"/>
  <c r="X1776"/>
  <c r="W1777"/>
  <c r="X1777"/>
  <c r="W1778"/>
  <c r="X1778"/>
  <c r="W1779"/>
  <c r="X1779"/>
  <c r="W1780"/>
  <c r="X1780"/>
  <c r="W1781"/>
  <c r="X1781"/>
  <c r="W1782"/>
  <c r="X1782"/>
  <c r="W1783"/>
  <c r="X1783"/>
  <c r="W1784"/>
  <c r="X1784"/>
  <c r="W1785"/>
  <c r="X1785"/>
  <c r="W1786"/>
  <c r="X1786"/>
  <c r="W1787"/>
  <c r="X1787"/>
  <c r="W1788"/>
  <c r="X1788"/>
  <c r="W1789"/>
  <c r="X1789"/>
  <c r="W1790"/>
  <c r="X1790"/>
  <c r="W1791"/>
  <c r="X1791"/>
  <c r="W1792"/>
  <c r="X1792"/>
  <c r="W1793"/>
  <c r="X1793"/>
  <c r="W1794"/>
  <c r="X1794"/>
  <c r="W1795"/>
  <c r="X1795"/>
  <c r="W1796"/>
  <c r="X1796"/>
  <c r="W1797"/>
  <c r="X1797"/>
  <c r="W1798"/>
  <c r="X1798"/>
  <c r="W1799"/>
  <c r="X1799"/>
  <c r="W1800"/>
  <c r="X1800"/>
  <c r="W1801"/>
  <c r="X1801"/>
  <c r="W1802"/>
  <c r="X1802"/>
  <c r="W1803"/>
  <c r="X1803"/>
  <c r="W1804"/>
  <c r="X1804"/>
  <c r="W1805"/>
  <c r="X1805"/>
  <c r="W1806"/>
  <c r="X1806"/>
  <c r="W1807"/>
  <c r="X1807"/>
  <c r="W1808"/>
  <c r="X1808"/>
  <c r="W1809"/>
  <c r="X1809"/>
  <c r="W1810"/>
  <c r="X1810"/>
  <c r="W1811"/>
  <c r="X1811"/>
  <c r="W1812"/>
  <c r="X1812"/>
  <c r="W1813"/>
  <c r="X1813"/>
  <c r="W1814"/>
  <c r="X1814"/>
  <c r="W1815"/>
  <c r="X1815"/>
  <c r="W1816"/>
  <c r="X1816"/>
  <c r="W1817"/>
  <c r="X1817"/>
  <c r="W1818"/>
  <c r="X1818"/>
  <c r="W1819"/>
  <c r="X1819"/>
  <c r="W1820"/>
  <c r="X1820"/>
  <c r="W1821"/>
  <c r="X1821"/>
  <c r="W1822"/>
  <c r="X1822"/>
  <c r="W1823"/>
  <c r="X1823"/>
  <c r="W1824"/>
  <c r="X1824"/>
  <c r="W1825"/>
  <c r="X1825"/>
  <c r="W1826"/>
  <c r="X1826"/>
  <c r="W1827"/>
  <c r="X1827"/>
  <c r="W1828"/>
  <c r="X1828"/>
  <c r="W1829"/>
  <c r="X1829"/>
  <c r="W1830"/>
  <c r="X1830"/>
  <c r="W1831"/>
  <c r="X1831"/>
  <c r="W1832"/>
  <c r="X1832"/>
  <c r="W1833"/>
  <c r="X1833"/>
  <c r="W1834"/>
  <c r="X1834"/>
  <c r="W1835"/>
  <c r="X1835"/>
  <c r="W1836"/>
  <c r="X1836"/>
  <c r="W1837"/>
  <c r="X1837"/>
  <c r="W1838"/>
  <c r="X1838"/>
  <c r="W1839"/>
  <c r="X1839"/>
  <c r="W1840"/>
  <c r="X1840"/>
  <c r="W1841"/>
  <c r="X1841"/>
  <c r="W1842"/>
  <c r="X1842"/>
  <c r="W1843"/>
  <c r="X1843"/>
  <c r="W1844"/>
  <c r="X1844"/>
  <c r="W1845"/>
  <c r="X1845"/>
  <c r="W1846"/>
  <c r="X1846"/>
  <c r="W1847"/>
  <c r="X1847"/>
  <c r="W1848"/>
  <c r="X1848"/>
  <c r="W1849"/>
  <c r="X1849"/>
  <c r="W1850"/>
  <c r="X1850"/>
  <c r="W1851"/>
  <c r="X1851"/>
  <c r="W1852"/>
  <c r="X1852"/>
  <c r="W1853"/>
  <c r="X1853"/>
  <c r="W1854"/>
  <c r="X1854"/>
  <c r="W1855"/>
  <c r="X1855"/>
  <c r="W1856"/>
  <c r="X1856"/>
  <c r="W1857"/>
  <c r="X1857"/>
  <c r="W1858"/>
  <c r="X1858"/>
  <c r="W1859"/>
  <c r="X1859"/>
  <c r="W1860"/>
  <c r="X1860"/>
  <c r="W1861"/>
  <c r="X1861"/>
  <c r="W1862"/>
  <c r="X1862"/>
  <c r="W1863"/>
  <c r="X1863"/>
  <c r="W1864"/>
  <c r="X1864"/>
  <c r="W1865"/>
  <c r="X1865"/>
  <c r="W1866"/>
  <c r="X1866"/>
  <c r="W1867"/>
  <c r="X1867"/>
  <c r="W1868"/>
  <c r="X1868"/>
  <c r="W1869"/>
  <c r="X1869"/>
  <c r="W1870"/>
  <c r="X1870"/>
  <c r="W1871"/>
  <c r="X1871"/>
  <c r="W1872"/>
  <c r="X1872"/>
  <c r="W1873"/>
  <c r="X1873"/>
  <c r="W1874"/>
  <c r="X1874"/>
  <c r="W1875"/>
  <c r="X1875"/>
  <c r="W1876"/>
  <c r="X1876"/>
  <c r="W1877"/>
  <c r="X1877"/>
  <c r="W1878"/>
  <c r="X1878"/>
  <c r="W1879"/>
  <c r="X1879"/>
  <c r="W1880"/>
  <c r="X1880"/>
  <c r="W1881"/>
  <c r="X1881"/>
  <c r="W1882"/>
  <c r="X1882"/>
  <c r="W1883"/>
  <c r="X1883"/>
  <c r="W1884"/>
  <c r="X1884"/>
  <c r="W1885"/>
  <c r="X1885"/>
  <c r="W1886"/>
  <c r="X1886"/>
  <c r="W1887"/>
  <c r="X1887"/>
  <c r="W1888"/>
  <c r="X1888"/>
  <c r="W1889"/>
  <c r="X1889"/>
  <c r="W1890"/>
  <c r="X1890"/>
  <c r="W1891"/>
  <c r="X1891"/>
  <c r="W1892"/>
  <c r="X1892"/>
  <c r="W1893"/>
  <c r="X1893"/>
  <c r="W1894"/>
  <c r="X1894"/>
  <c r="W1895"/>
  <c r="X1895"/>
  <c r="W1896"/>
  <c r="X1896"/>
  <c r="W1897"/>
  <c r="X1897"/>
  <c r="W1898"/>
  <c r="X1898"/>
  <c r="W1899"/>
  <c r="X1899"/>
  <c r="W1900"/>
  <c r="X1900"/>
  <c r="W1901"/>
  <c r="X1901"/>
  <c r="W1902"/>
  <c r="X1902"/>
  <c r="W1903"/>
  <c r="X1903"/>
  <c r="W1904"/>
  <c r="X1904"/>
  <c r="W1905"/>
  <c r="X1905"/>
  <c r="W1906"/>
  <c r="X1906"/>
  <c r="W1907"/>
  <c r="X1907"/>
  <c r="W1908"/>
  <c r="X1908"/>
  <c r="W1909"/>
  <c r="X1909"/>
  <c r="W1910"/>
  <c r="X1910"/>
  <c r="W1911"/>
  <c r="X1911"/>
  <c r="W1912"/>
  <c r="X1912"/>
  <c r="W1913"/>
  <c r="X1913"/>
  <c r="W1914"/>
  <c r="X1914"/>
  <c r="W1915"/>
  <c r="X1915"/>
  <c r="W1916"/>
  <c r="X1916"/>
  <c r="W1917"/>
  <c r="X1917"/>
  <c r="W1918"/>
  <c r="X1918"/>
  <c r="W1919"/>
  <c r="X1919"/>
  <c r="W1920"/>
  <c r="X1920"/>
  <c r="W1921"/>
  <c r="X1921"/>
  <c r="W1922"/>
  <c r="X1922"/>
  <c r="W1923"/>
  <c r="X1923"/>
  <c r="W1924"/>
  <c r="X1924"/>
  <c r="W1925"/>
  <c r="X1925"/>
  <c r="W1926"/>
  <c r="X1926"/>
  <c r="W1927"/>
  <c r="X1927"/>
  <c r="W1928"/>
  <c r="X1928"/>
  <c r="W1929"/>
  <c r="X1929"/>
  <c r="W1930"/>
  <c r="X1930"/>
  <c r="W1931"/>
  <c r="X1931"/>
  <c r="W1932"/>
  <c r="X1932"/>
  <c r="W1933"/>
  <c r="X1933"/>
  <c r="W1934"/>
  <c r="X1934"/>
  <c r="W1935"/>
  <c r="X1935"/>
  <c r="W1936"/>
  <c r="X1936"/>
  <c r="W1937"/>
  <c r="X1937"/>
  <c r="W1938"/>
  <c r="X1938"/>
  <c r="W1939"/>
  <c r="X1939"/>
  <c r="W1940"/>
  <c r="X1940"/>
  <c r="W1941"/>
  <c r="X1941"/>
  <c r="W1942"/>
  <c r="X1942"/>
  <c r="W1943"/>
  <c r="X1943"/>
  <c r="W1944"/>
  <c r="X1944"/>
  <c r="W1945"/>
  <c r="X1945"/>
  <c r="W1946"/>
  <c r="X1946"/>
  <c r="W1947"/>
  <c r="X1947"/>
  <c r="W1948"/>
  <c r="X1948"/>
  <c r="W1949"/>
  <c r="X1949"/>
  <c r="W1950"/>
  <c r="X1950"/>
  <c r="W1951"/>
  <c r="X1951"/>
  <c r="W1952"/>
  <c r="X1952"/>
  <c r="W1953"/>
  <c r="X1953"/>
  <c r="W1954"/>
  <c r="X1954"/>
  <c r="W1955"/>
  <c r="X1955"/>
  <c r="W1956"/>
  <c r="X1956"/>
  <c r="W1957"/>
  <c r="X1957"/>
  <c r="W1958"/>
  <c r="X1958"/>
  <c r="W1959"/>
  <c r="X1959"/>
  <c r="W1960"/>
  <c r="X1960"/>
  <c r="W1961"/>
  <c r="X1961"/>
  <c r="W1962"/>
  <c r="X1962"/>
  <c r="W1963"/>
  <c r="X1963"/>
  <c r="W1964"/>
  <c r="X1964"/>
  <c r="W1965"/>
  <c r="X1965"/>
  <c r="W1966"/>
  <c r="X1966"/>
  <c r="W1967"/>
  <c r="X1967"/>
  <c r="W1968"/>
  <c r="X1968"/>
  <c r="W1969"/>
  <c r="X1969"/>
  <c r="W1970"/>
  <c r="X1970"/>
  <c r="W1971"/>
  <c r="X1971"/>
  <c r="W1972"/>
  <c r="X1972"/>
  <c r="W1973"/>
  <c r="X1973"/>
  <c r="W1974"/>
  <c r="X1974"/>
  <c r="W1975"/>
  <c r="X1975"/>
  <c r="W1976"/>
  <c r="X1976"/>
  <c r="W1977"/>
  <c r="X1977"/>
  <c r="W1978"/>
  <c r="X1978"/>
  <c r="W1979"/>
  <c r="X1979"/>
  <c r="W1980"/>
  <c r="X1980"/>
  <c r="W1981"/>
  <c r="X1981"/>
  <c r="W1982"/>
  <c r="X1982"/>
  <c r="W1983"/>
  <c r="X1983"/>
  <c r="W1984"/>
  <c r="X1984"/>
  <c r="W1985"/>
  <c r="X1985"/>
  <c r="W1986"/>
  <c r="X1986"/>
  <c r="W1987"/>
  <c r="X1987"/>
  <c r="W1988"/>
  <c r="X1988"/>
  <c r="W1989"/>
  <c r="X1989"/>
  <c r="W1990"/>
  <c r="X1990"/>
  <c r="W1991"/>
  <c r="X1991"/>
  <c r="W1992"/>
  <c r="X1992"/>
  <c r="W1993"/>
  <c r="X1993"/>
  <c r="W1994"/>
  <c r="X1994"/>
  <c r="W1995"/>
  <c r="X1995"/>
  <c r="W1996"/>
  <c r="X1996"/>
  <c r="W1997"/>
  <c r="X1997"/>
  <c r="W1998"/>
  <c r="X1998"/>
  <c r="W1999"/>
  <c r="X1999"/>
  <c r="W2000"/>
  <c r="X2000"/>
  <c r="W2001"/>
  <c r="X2001"/>
  <c r="W2002"/>
  <c r="X2002"/>
  <c r="W2003"/>
  <c r="X2003"/>
  <c r="W2004"/>
  <c r="X2004"/>
  <c r="W2005"/>
  <c r="X2005"/>
  <c r="W2006"/>
  <c r="X2006"/>
  <c r="W2007"/>
  <c r="X2007"/>
  <c r="W2008"/>
  <c r="X2008"/>
  <c r="W2009"/>
  <c r="X2009"/>
  <c r="W2010"/>
  <c r="X2010"/>
  <c r="W2011"/>
  <c r="X2011"/>
  <c r="W2012"/>
  <c r="X2012"/>
  <c r="W2013"/>
  <c r="X2013"/>
  <c r="W2014"/>
  <c r="X2014"/>
  <c r="W2015"/>
  <c r="X2015"/>
  <c r="W2016"/>
  <c r="X2016"/>
  <c r="W2017"/>
  <c r="X2017"/>
  <c r="W2018"/>
  <c r="X2018"/>
  <c r="W2019"/>
  <c r="X2019"/>
  <c r="W2020"/>
  <c r="X2020"/>
  <c r="W2021"/>
  <c r="X2021"/>
  <c r="W2022"/>
  <c r="X2022"/>
  <c r="W2023"/>
  <c r="X2023"/>
  <c r="W2024"/>
  <c r="X2024"/>
  <c r="W2025"/>
  <c r="X2025"/>
  <c r="W2026"/>
  <c r="X2026"/>
  <c r="W2027"/>
  <c r="X2027"/>
  <c r="W2028"/>
  <c r="X2028"/>
  <c r="W2029"/>
  <c r="X2029"/>
  <c r="W2030"/>
  <c r="X2030"/>
  <c r="W2031"/>
  <c r="X2031"/>
  <c r="W2032"/>
  <c r="X2032"/>
  <c r="W2033"/>
  <c r="X2033"/>
  <c r="W2034"/>
  <c r="X2034"/>
  <c r="W2035"/>
  <c r="X2035"/>
  <c r="W2036"/>
  <c r="X2036"/>
  <c r="W2037"/>
  <c r="X2037"/>
  <c r="W2038"/>
  <c r="X2038"/>
  <c r="W2039"/>
  <c r="X2039"/>
  <c r="W2040"/>
  <c r="X2040"/>
  <c r="W2041"/>
  <c r="X2041"/>
  <c r="W2042"/>
  <c r="X2042"/>
  <c r="W2043"/>
  <c r="X2043"/>
  <c r="W2044"/>
  <c r="X2044"/>
  <c r="W2045"/>
  <c r="X2045"/>
  <c r="W2046"/>
  <c r="X2046"/>
  <c r="W2047"/>
  <c r="X2047"/>
  <c r="W2048"/>
  <c r="X2048"/>
  <c r="W2049"/>
  <c r="X2049"/>
  <c r="W2050"/>
  <c r="X2050"/>
  <c r="W2051"/>
  <c r="X2051"/>
  <c r="W2052"/>
  <c r="X2052"/>
  <c r="W2053"/>
  <c r="X2053"/>
  <c r="W2054"/>
  <c r="X2054"/>
  <c r="W2055"/>
  <c r="X2055"/>
  <c r="W2056"/>
  <c r="X2056"/>
  <c r="W2057"/>
  <c r="X2057"/>
  <c r="W2058"/>
  <c r="X2058"/>
  <c r="W2059"/>
  <c r="X2059"/>
  <c r="W2060"/>
  <c r="X2060"/>
  <c r="W2061"/>
  <c r="X2061"/>
  <c r="W2062"/>
  <c r="X2062"/>
  <c r="W2063"/>
  <c r="X2063"/>
  <c r="W2064"/>
  <c r="X2064"/>
  <c r="W2065"/>
  <c r="X2065"/>
  <c r="W2066"/>
  <c r="X2066"/>
  <c r="W2067"/>
  <c r="X2067"/>
  <c r="W2068"/>
  <c r="X2068"/>
  <c r="W2069"/>
  <c r="X2069"/>
  <c r="W2070"/>
  <c r="X2070"/>
  <c r="W2071"/>
  <c r="X2071"/>
  <c r="W2072"/>
  <c r="X2072"/>
  <c r="W2073"/>
  <c r="X2073"/>
  <c r="W2074"/>
  <c r="X2074"/>
  <c r="W2075"/>
  <c r="X2075"/>
  <c r="W2076"/>
  <c r="X2076"/>
  <c r="W2077"/>
  <c r="X2077"/>
  <c r="W2078"/>
  <c r="X2078"/>
  <c r="W2079"/>
  <c r="X2079"/>
  <c r="W2080"/>
  <c r="X2080"/>
  <c r="W2081"/>
  <c r="X2081"/>
  <c r="W2082"/>
  <c r="X2082"/>
  <c r="W2083"/>
  <c r="X2083"/>
  <c r="W2084"/>
  <c r="X2084"/>
  <c r="W2085"/>
  <c r="X2085"/>
  <c r="W2086"/>
  <c r="X2086"/>
  <c r="W2087"/>
  <c r="X2087"/>
  <c r="W2088"/>
  <c r="X2088"/>
  <c r="W2089"/>
  <c r="X2089"/>
  <c r="W2090"/>
  <c r="X2090"/>
  <c r="W2091"/>
  <c r="X2091"/>
  <c r="W2092"/>
  <c r="X2092"/>
  <c r="W2093"/>
  <c r="X2093"/>
  <c r="W2094"/>
  <c r="X2094"/>
  <c r="W2095"/>
  <c r="X2095"/>
  <c r="W2096"/>
  <c r="X2096"/>
  <c r="W2097"/>
  <c r="X2097"/>
  <c r="W2098"/>
  <c r="X2098"/>
  <c r="W2099"/>
  <c r="X2099"/>
  <c r="W2100"/>
  <c r="X2100"/>
  <c r="W2101"/>
  <c r="X2101"/>
  <c r="W2102"/>
  <c r="X2102"/>
  <c r="W2103"/>
  <c r="X2103"/>
  <c r="W2104"/>
  <c r="X2104"/>
  <c r="W2105"/>
  <c r="X2105"/>
  <c r="W2106"/>
  <c r="X2106"/>
  <c r="W2107"/>
  <c r="X2107"/>
  <c r="W2108"/>
  <c r="X2108"/>
  <c r="W2109"/>
  <c r="X2109"/>
  <c r="W2110"/>
  <c r="X2110"/>
  <c r="W2111"/>
  <c r="X2111"/>
  <c r="W2112"/>
  <c r="X2112"/>
  <c r="W2113"/>
  <c r="X2113"/>
  <c r="W2114"/>
  <c r="X2114"/>
  <c r="W2115"/>
  <c r="X2115"/>
  <c r="W2116"/>
  <c r="X2116"/>
  <c r="W2117"/>
  <c r="X2117"/>
  <c r="W2118"/>
  <c r="X2118"/>
  <c r="W2119"/>
  <c r="X2119"/>
  <c r="W2120"/>
  <c r="X2120"/>
  <c r="W2121"/>
  <c r="X2121"/>
  <c r="W2122"/>
  <c r="X2122"/>
  <c r="W2123"/>
  <c r="X2123"/>
  <c r="W2124"/>
  <c r="X2124"/>
  <c r="W2125"/>
  <c r="X2125"/>
  <c r="W2126"/>
  <c r="X2126"/>
  <c r="W2127"/>
  <c r="X2127"/>
  <c r="W2128"/>
  <c r="X2128"/>
  <c r="W2129"/>
  <c r="X2129"/>
  <c r="W2130"/>
  <c r="X2130"/>
  <c r="W2131"/>
  <c r="X2131"/>
  <c r="W2132"/>
  <c r="X2132"/>
  <c r="W2133"/>
  <c r="X2133"/>
  <c r="W2134"/>
  <c r="X2134"/>
  <c r="W2135"/>
  <c r="X2135"/>
  <c r="W2136"/>
  <c r="X2136"/>
  <c r="W2137"/>
  <c r="X2137"/>
  <c r="W2138"/>
  <c r="X2138"/>
  <c r="W2139"/>
  <c r="X2139"/>
  <c r="W2140"/>
  <c r="X2140"/>
  <c r="W2141"/>
  <c r="X2141"/>
  <c r="W2142"/>
  <c r="X2142"/>
  <c r="W2143"/>
  <c r="X2143"/>
  <c r="W2144"/>
  <c r="X2144"/>
  <c r="W2145"/>
  <c r="X2145"/>
  <c r="W2146"/>
  <c r="X2146"/>
  <c r="W2147"/>
  <c r="X2147"/>
  <c r="W2148"/>
  <c r="X2148"/>
  <c r="W2149"/>
  <c r="X2149"/>
  <c r="W2150"/>
  <c r="X2150"/>
  <c r="W2151"/>
  <c r="X2151"/>
  <c r="W2152"/>
  <c r="X2152"/>
  <c r="W2153"/>
  <c r="X2153"/>
  <c r="W2154"/>
  <c r="X2154"/>
  <c r="W2155"/>
  <c r="X2155"/>
  <c r="W2156"/>
  <c r="X2156"/>
  <c r="W2157"/>
  <c r="X2157"/>
  <c r="W2158"/>
  <c r="X2158"/>
  <c r="W2159"/>
  <c r="X2159"/>
  <c r="W2160"/>
  <c r="X2160"/>
  <c r="W2161"/>
  <c r="X2161"/>
  <c r="W2162"/>
  <c r="X2162"/>
  <c r="W2163"/>
  <c r="X2163"/>
  <c r="W2164"/>
  <c r="X2164"/>
  <c r="W2165"/>
  <c r="X2165"/>
  <c r="W2166"/>
  <c r="X2166"/>
  <c r="W2167"/>
  <c r="X2167"/>
  <c r="W2168"/>
  <c r="X2168"/>
  <c r="W2169"/>
  <c r="X2169"/>
  <c r="W2170"/>
  <c r="X2170"/>
  <c r="W2171"/>
  <c r="X2171"/>
  <c r="W2172"/>
  <c r="X2172"/>
  <c r="W2173"/>
  <c r="X2173"/>
  <c r="W2174"/>
  <c r="X2174"/>
  <c r="W2175"/>
  <c r="X2175"/>
  <c r="W2176"/>
  <c r="X2176"/>
  <c r="W2177"/>
  <c r="X2177"/>
  <c r="W2178"/>
  <c r="X2178"/>
  <c r="W2179"/>
  <c r="X2179"/>
  <c r="W2180"/>
  <c r="X2180"/>
  <c r="W2181"/>
  <c r="X2181"/>
  <c r="W2182"/>
  <c r="X2182"/>
  <c r="W2183"/>
  <c r="X2183"/>
  <c r="W2184"/>
  <c r="X2184"/>
  <c r="W2185"/>
  <c r="X2185"/>
  <c r="W2186"/>
  <c r="X2186"/>
  <c r="W2187"/>
  <c r="X2187"/>
  <c r="W2188"/>
  <c r="X2188"/>
  <c r="W2189"/>
  <c r="X2189"/>
  <c r="W2190"/>
  <c r="X2190"/>
  <c r="W2191"/>
  <c r="X2191"/>
  <c r="W2192"/>
  <c r="X2192"/>
  <c r="W2193"/>
  <c r="X2193"/>
  <c r="W2194"/>
  <c r="X2194"/>
  <c r="W2195"/>
  <c r="X2195"/>
  <c r="W2196"/>
  <c r="X2196"/>
  <c r="W2197"/>
  <c r="X2197"/>
  <c r="W2198"/>
  <c r="X2198"/>
  <c r="W2199"/>
  <c r="X2199"/>
  <c r="W2200"/>
  <c r="X2200"/>
  <c r="W2201"/>
  <c r="X2201"/>
  <c r="W2202"/>
  <c r="X2202"/>
  <c r="W2203"/>
  <c r="X2203"/>
  <c r="W2204"/>
  <c r="X2204"/>
  <c r="W2205"/>
  <c r="X2205"/>
  <c r="W2206"/>
  <c r="X2206"/>
  <c r="W2207"/>
  <c r="X2207"/>
  <c r="W2208"/>
  <c r="X2208"/>
  <c r="W2209"/>
  <c r="X2209"/>
  <c r="W2210"/>
  <c r="X2210"/>
  <c r="W2211"/>
  <c r="X2211"/>
  <c r="W2212"/>
  <c r="X2212"/>
  <c r="W2213"/>
  <c r="X2213"/>
  <c r="W2214"/>
  <c r="X2214"/>
  <c r="W2215"/>
  <c r="X2215"/>
  <c r="W2216"/>
  <c r="X2216"/>
  <c r="W2217"/>
  <c r="X2217"/>
  <c r="W2218"/>
  <c r="X2218"/>
  <c r="W2219"/>
  <c r="X2219"/>
  <c r="W2220"/>
  <c r="X2220"/>
  <c r="W2221"/>
  <c r="X2221"/>
  <c r="W2222"/>
  <c r="X2222"/>
  <c r="W2223"/>
  <c r="X2223"/>
  <c r="W2224"/>
  <c r="X2224"/>
  <c r="W2225"/>
  <c r="X2225"/>
  <c r="W2226"/>
  <c r="X2226"/>
  <c r="W2227"/>
  <c r="X2227"/>
  <c r="W2228"/>
  <c r="X2228"/>
  <c r="W2229"/>
  <c r="X2229"/>
  <c r="W2230"/>
  <c r="X2230"/>
  <c r="W2231"/>
  <c r="X2231"/>
  <c r="W2232"/>
  <c r="X2232"/>
  <c r="W2233"/>
  <c r="X2233"/>
  <c r="W2234"/>
  <c r="X2234"/>
  <c r="W2235"/>
  <c r="X2235"/>
  <c r="W2236"/>
  <c r="X2236"/>
  <c r="W2237"/>
  <c r="X2237"/>
  <c r="W2238"/>
  <c r="X2238"/>
  <c r="W2239"/>
  <c r="X2239"/>
  <c r="W2240"/>
  <c r="X2240"/>
  <c r="W2241"/>
  <c r="X2241"/>
  <c r="W2242"/>
  <c r="X2242"/>
  <c r="W2243"/>
  <c r="X2243"/>
  <c r="W2244"/>
  <c r="X2244"/>
  <c r="W2245"/>
  <c r="X2245"/>
  <c r="W2246"/>
  <c r="X2246"/>
  <c r="W2247"/>
  <c r="X2247"/>
  <c r="W2248"/>
  <c r="X2248"/>
  <c r="W2249"/>
  <c r="X2249"/>
  <c r="W2250"/>
  <c r="X2250"/>
  <c r="W2251"/>
  <c r="X2251"/>
  <c r="W2252"/>
  <c r="X2252"/>
  <c r="W2253"/>
  <c r="X2253"/>
  <c r="W2254"/>
  <c r="X2254"/>
  <c r="W2255"/>
  <c r="X2255"/>
  <c r="W2256"/>
  <c r="X2256"/>
  <c r="W2257"/>
  <c r="X2257"/>
  <c r="W2258"/>
  <c r="X2258"/>
  <c r="W2259"/>
  <c r="X2259"/>
  <c r="W2260"/>
  <c r="X2260"/>
  <c r="W2261"/>
  <c r="X2261"/>
  <c r="W2262"/>
  <c r="X2262"/>
  <c r="W2263"/>
  <c r="X2263"/>
  <c r="W2264"/>
  <c r="X2264"/>
  <c r="W2265"/>
  <c r="X2265"/>
  <c r="W2266"/>
  <c r="X2266"/>
  <c r="W2267"/>
  <c r="X2267"/>
  <c r="W2268"/>
  <c r="X2268"/>
  <c r="W2269"/>
  <c r="X2269"/>
  <c r="W2270"/>
  <c r="X2270"/>
  <c r="W2271"/>
  <c r="X2271"/>
  <c r="W2272"/>
  <c r="X2272"/>
  <c r="W2273"/>
  <c r="X2273"/>
  <c r="W2274"/>
  <c r="X2274"/>
  <c r="W2275"/>
  <c r="X2275"/>
  <c r="W2276"/>
  <c r="X2276"/>
  <c r="W2277"/>
  <c r="X2277"/>
  <c r="W2278"/>
  <c r="X2278"/>
  <c r="W2279"/>
  <c r="X2279"/>
  <c r="W2280"/>
  <c r="X2280"/>
  <c r="W2281"/>
  <c r="X2281"/>
  <c r="W2282"/>
  <c r="X2282"/>
  <c r="W2283"/>
  <c r="X2283"/>
  <c r="W2284"/>
  <c r="X2284"/>
  <c r="W2285"/>
  <c r="X2285"/>
  <c r="W2286"/>
  <c r="X2286"/>
  <c r="W2287"/>
  <c r="X2287"/>
  <c r="W2288"/>
  <c r="X2288"/>
  <c r="W2289"/>
  <c r="X2289"/>
  <c r="W2290"/>
  <c r="X2290"/>
  <c r="W2291"/>
  <c r="X2291"/>
  <c r="W2292"/>
  <c r="X2292"/>
  <c r="W2293"/>
  <c r="X2293"/>
  <c r="W2294"/>
  <c r="X2294"/>
  <c r="W2295"/>
  <c r="X2295"/>
  <c r="W2296"/>
  <c r="X2296"/>
  <c r="W2297"/>
  <c r="X2297"/>
  <c r="W2298"/>
  <c r="X2298"/>
  <c r="W2299"/>
  <c r="X2299"/>
  <c r="W2300"/>
  <c r="X2300"/>
  <c r="W2301"/>
  <c r="X2301"/>
  <c r="W2302"/>
  <c r="X2302"/>
  <c r="W2303"/>
  <c r="X2303"/>
  <c r="W2304"/>
  <c r="X2304"/>
  <c r="W2305"/>
  <c r="X2305"/>
  <c r="W2306"/>
  <c r="X2306"/>
  <c r="W2307"/>
  <c r="X2307"/>
  <c r="W2308"/>
  <c r="X2308"/>
  <c r="W2309"/>
  <c r="X2309"/>
  <c r="W2310"/>
  <c r="X2310"/>
  <c r="W2311"/>
  <c r="X2311"/>
  <c r="W2312"/>
  <c r="X2312"/>
  <c r="W2313"/>
  <c r="X2313"/>
  <c r="W2314"/>
  <c r="X2314"/>
  <c r="W2315"/>
  <c r="X2315"/>
  <c r="W2316"/>
  <c r="X2316"/>
  <c r="W2317"/>
  <c r="X2317"/>
  <c r="W2318"/>
  <c r="X2318"/>
  <c r="W2319"/>
  <c r="X2319"/>
  <c r="W2320"/>
  <c r="X2320"/>
  <c r="W2321"/>
  <c r="X2321"/>
  <c r="W2322"/>
  <c r="X2322"/>
  <c r="W2323"/>
  <c r="X2323"/>
  <c r="W2324"/>
  <c r="X2324"/>
  <c r="W2325"/>
  <c r="X2325"/>
  <c r="W2326"/>
  <c r="X2326"/>
  <c r="W2327"/>
  <c r="X2327"/>
  <c r="W2328"/>
  <c r="X2328"/>
  <c r="W2329"/>
  <c r="X2329"/>
  <c r="W2330"/>
  <c r="X2330"/>
  <c r="W2331"/>
  <c r="X2331"/>
  <c r="W2332"/>
  <c r="X2332"/>
  <c r="W2333"/>
  <c r="X2333"/>
  <c r="W2334"/>
  <c r="X2334"/>
  <c r="W2335"/>
  <c r="X2335"/>
  <c r="W2336"/>
  <c r="X2336"/>
  <c r="W2337"/>
  <c r="X2337"/>
  <c r="W2338"/>
  <c r="X2338"/>
  <c r="W2339"/>
  <c r="X2339"/>
  <c r="W2340"/>
  <c r="X2340"/>
  <c r="W2341"/>
  <c r="X2341"/>
  <c r="W2342"/>
  <c r="X2342"/>
  <c r="W2343"/>
  <c r="X2343"/>
  <c r="W2344"/>
  <c r="X2344"/>
  <c r="W2345"/>
  <c r="X2345"/>
  <c r="W2346"/>
  <c r="X2346"/>
  <c r="W2347"/>
  <c r="X2347"/>
  <c r="W2348"/>
  <c r="X2348"/>
  <c r="W2349"/>
  <c r="X2349"/>
  <c r="W2350"/>
  <c r="X2350"/>
  <c r="W2351"/>
  <c r="X2351"/>
  <c r="W2352"/>
  <c r="X2352"/>
  <c r="W2353"/>
  <c r="X2353"/>
  <c r="W2354"/>
  <c r="X2354"/>
  <c r="W2355"/>
  <c r="X2355"/>
  <c r="W2356"/>
  <c r="X2356"/>
  <c r="W2357"/>
  <c r="X2357"/>
  <c r="W2358"/>
  <c r="X2358"/>
  <c r="W2359"/>
  <c r="X2359"/>
  <c r="W2360"/>
  <c r="X2360"/>
  <c r="W2361"/>
  <c r="X2361"/>
  <c r="W2362"/>
  <c r="X2362"/>
  <c r="W2363"/>
  <c r="X2363"/>
  <c r="W2364"/>
  <c r="X2364"/>
  <c r="W2365"/>
  <c r="X2365"/>
  <c r="W2366"/>
  <c r="X2366"/>
  <c r="W2367"/>
  <c r="X2367"/>
  <c r="W2368"/>
  <c r="X2368"/>
  <c r="W2369"/>
  <c r="X2369"/>
  <c r="W2370"/>
  <c r="X2370"/>
  <c r="W2371"/>
  <c r="X2371"/>
  <c r="W2372"/>
  <c r="X2372"/>
  <c r="W2373"/>
  <c r="X2373"/>
  <c r="W2374"/>
  <c r="X2374"/>
  <c r="W2375"/>
  <c r="X2375"/>
  <c r="W2376"/>
  <c r="X2376"/>
  <c r="W2377"/>
  <c r="X2377"/>
  <c r="W2378"/>
  <c r="X2378"/>
  <c r="W2379"/>
  <c r="X2379"/>
  <c r="W2380"/>
  <c r="X2380"/>
  <c r="W2381"/>
  <c r="X2381"/>
  <c r="W2382"/>
  <c r="X2382"/>
  <c r="W2383"/>
  <c r="X2383"/>
  <c r="W2384"/>
  <c r="X2384"/>
  <c r="W2385"/>
  <c r="X2385"/>
  <c r="W2386"/>
  <c r="X2386"/>
  <c r="W2387"/>
  <c r="X2387"/>
  <c r="W2388"/>
  <c r="X2388"/>
  <c r="W2389"/>
  <c r="X2389"/>
  <c r="W2390"/>
  <c r="X2390"/>
  <c r="W2391"/>
  <c r="X2391"/>
  <c r="W2392"/>
  <c r="X2392"/>
  <c r="W2393"/>
  <c r="X2393"/>
  <c r="W2394"/>
  <c r="X2394"/>
  <c r="W2395"/>
  <c r="X2395"/>
  <c r="W2396"/>
  <c r="X2396"/>
  <c r="W2397"/>
  <c r="X2397"/>
  <c r="W2398"/>
  <c r="X2398"/>
  <c r="W2399"/>
  <c r="X2399"/>
  <c r="W2400"/>
  <c r="X2400"/>
  <c r="W2401"/>
  <c r="X2401"/>
  <c r="W2402"/>
  <c r="X2402"/>
  <c r="W2403"/>
  <c r="X2403"/>
  <c r="W2404"/>
  <c r="X2404"/>
  <c r="W2405"/>
  <c r="X2405"/>
  <c r="W2406"/>
  <c r="X2406"/>
  <c r="W2407"/>
  <c r="X2407"/>
  <c r="W2408"/>
  <c r="X2408"/>
  <c r="W2409"/>
  <c r="X2409"/>
  <c r="W2410"/>
  <c r="X2410"/>
  <c r="W2411"/>
  <c r="X2411"/>
  <c r="W2412"/>
  <c r="X2412"/>
  <c r="W2413"/>
  <c r="X2413"/>
  <c r="W2414"/>
  <c r="X2414"/>
  <c r="W2415"/>
  <c r="X2415"/>
  <c r="W2416"/>
  <c r="X2416"/>
  <c r="W2417"/>
  <c r="X2417"/>
  <c r="W2418"/>
  <c r="X2418"/>
  <c r="W2419"/>
  <c r="X2419"/>
  <c r="W2420"/>
  <c r="X2420"/>
  <c r="W2421"/>
  <c r="X2421"/>
  <c r="W2422"/>
  <c r="X2422"/>
  <c r="W2423"/>
  <c r="X2423"/>
  <c r="W2424"/>
  <c r="X2424"/>
  <c r="W2425"/>
  <c r="X2425"/>
  <c r="W2426"/>
  <c r="X2426"/>
  <c r="W2427"/>
  <c r="X2427"/>
  <c r="W2428"/>
  <c r="X2428"/>
  <c r="W2429"/>
  <c r="X2429"/>
  <c r="W2430"/>
  <c r="X2430"/>
  <c r="W2431"/>
  <c r="X2431"/>
  <c r="W2432"/>
  <c r="X2432"/>
  <c r="W2433"/>
  <c r="X2433"/>
  <c r="W2434"/>
  <c r="X2434"/>
  <c r="W2435"/>
  <c r="X2435"/>
  <c r="W2436"/>
  <c r="X2436"/>
  <c r="W2437"/>
  <c r="X2437"/>
  <c r="W2438"/>
  <c r="X2438"/>
  <c r="W2439"/>
  <c r="X2439"/>
  <c r="W2440"/>
  <c r="X2440"/>
  <c r="W2441"/>
  <c r="X2441"/>
  <c r="W2442"/>
  <c r="X2442"/>
  <c r="W2443"/>
  <c r="X2443"/>
  <c r="W2444"/>
  <c r="X2444"/>
  <c r="W2445"/>
  <c r="X2445"/>
  <c r="W2446"/>
  <c r="X2446"/>
  <c r="W2447"/>
  <c r="X2447"/>
  <c r="W2448"/>
  <c r="X2448"/>
  <c r="W2449"/>
  <c r="X2449"/>
  <c r="W2450"/>
  <c r="X2450"/>
  <c r="W2451"/>
  <c r="X2451"/>
  <c r="W2452"/>
  <c r="X2452"/>
  <c r="W2453"/>
  <c r="X2453"/>
  <c r="W2454"/>
  <c r="X2454"/>
  <c r="W2455"/>
  <c r="X2455"/>
  <c r="W2456"/>
  <c r="X2456"/>
  <c r="W2457"/>
  <c r="X2457"/>
  <c r="W2458"/>
  <c r="X2458"/>
  <c r="W2459"/>
  <c r="X2459"/>
  <c r="W2460"/>
  <c r="X2460"/>
  <c r="W2461"/>
  <c r="X2461"/>
  <c r="W2462"/>
  <c r="X2462"/>
  <c r="W2463"/>
  <c r="X2463"/>
  <c r="W2464"/>
  <c r="X2464"/>
  <c r="W2465"/>
  <c r="X2465"/>
  <c r="W2466"/>
  <c r="X2466"/>
  <c r="W2467"/>
  <c r="X2467"/>
  <c r="W2468"/>
  <c r="X2468"/>
  <c r="W2469"/>
  <c r="X2469"/>
  <c r="W2470"/>
  <c r="X2470"/>
  <c r="W2471"/>
  <c r="X2471"/>
  <c r="W2472"/>
  <c r="X2472"/>
  <c r="W2473"/>
  <c r="X2473"/>
  <c r="W2474"/>
  <c r="X2474"/>
  <c r="W2475"/>
  <c r="X2475"/>
  <c r="W2476"/>
  <c r="X2476"/>
  <c r="W2477"/>
  <c r="X2477"/>
  <c r="W2478"/>
  <c r="X2478"/>
  <c r="W2479"/>
  <c r="X2479"/>
  <c r="W2480"/>
  <c r="X2480"/>
  <c r="W2481"/>
  <c r="X2481"/>
  <c r="W2482"/>
  <c r="X2482"/>
  <c r="W2483"/>
  <c r="X2483"/>
  <c r="W2484"/>
  <c r="X2484"/>
  <c r="W2485"/>
  <c r="X2485"/>
  <c r="W2486"/>
  <c r="X2486"/>
  <c r="W2487"/>
  <c r="X2487"/>
  <c r="W2488"/>
  <c r="X2488"/>
  <c r="W2489"/>
  <c r="X2489"/>
  <c r="W2490"/>
  <c r="X2490"/>
  <c r="W2491"/>
  <c r="X2491"/>
  <c r="W2492"/>
  <c r="X2492"/>
  <c r="W2493"/>
  <c r="X2493"/>
  <c r="W2494"/>
  <c r="X2494"/>
  <c r="W2495"/>
  <c r="X2495"/>
  <c r="W2496"/>
  <c r="X2496"/>
  <c r="W2497"/>
  <c r="X2497"/>
  <c r="W2498"/>
  <c r="X2498"/>
  <c r="W2499"/>
  <c r="X2499"/>
  <c r="W2500"/>
  <c r="X2500"/>
  <c r="W2501"/>
  <c r="X2501"/>
  <c r="W2502"/>
  <c r="X2502"/>
  <c r="W2503"/>
  <c r="X2503"/>
  <c r="W2504"/>
  <c r="X2504"/>
  <c r="W2505"/>
  <c r="X2505"/>
  <c r="W2506"/>
  <c r="X2506"/>
  <c r="W2507"/>
  <c r="X2507"/>
  <c r="W2508"/>
  <c r="X2508"/>
  <c r="W2509"/>
  <c r="X2509"/>
  <c r="W2510"/>
  <c r="X2510"/>
  <c r="W2511"/>
  <c r="X2511"/>
  <c r="W2512"/>
  <c r="X2512"/>
  <c r="W2513"/>
  <c r="X2513"/>
  <c r="W2514"/>
  <c r="X2514"/>
  <c r="W2515"/>
  <c r="X2515"/>
  <c r="W2516"/>
  <c r="X2516"/>
  <c r="W2517"/>
  <c r="X2517"/>
  <c r="W2518"/>
  <c r="X2518"/>
  <c r="W2519"/>
  <c r="X2519"/>
  <c r="W2520"/>
  <c r="X2520"/>
  <c r="W2521"/>
  <c r="X2521"/>
  <c r="W2522"/>
  <c r="X2522"/>
  <c r="W2523"/>
  <c r="X2523"/>
  <c r="W2524"/>
  <c r="X2524"/>
  <c r="W2525"/>
  <c r="X2525"/>
  <c r="W2526"/>
  <c r="X2526"/>
  <c r="W2527"/>
  <c r="X2527"/>
  <c r="W2528"/>
  <c r="X2528"/>
  <c r="W2529"/>
  <c r="X2529"/>
  <c r="W2530"/>
  <c r="X2530"/>
  <c r="W2531"/>
  <c r="X2531"/>
  <c r="W2532"/>
  <c r="X2532"/>
  <c r="W2533"/>
  <c r="X2533"/>
  <c r="W2534"/>
  <c r="X2534"/>
  <c r="W2535"/>
  <c r="X2535"/>
  <c r="W2536"/>
  <c r="X2536"/>
  <c r="W2537"/>
  <c r="X2537"/>
  <c r="W2538"/>
  <c r="X2538"/>
  <c r="W2539"/>
  <c r="X2539"/>
  <c r="W2540"/>
  <c r="X2540"/>
  <c r="W2541"/>
  <c r="X2541"/>
  <c r="W2542"/>
  <c r="X2542"/>
  <c r="W2543"/>
  <c r="X2543"/>
  <c r="W2544"/>
  <c r="X2544"/>
  <c r="W2545"/>
  <c r="X2545"/>
  <c r="W2546"/>
  <c r="X2546"/>
  <c r="W2547"/>
  <c r="X2547"/>
  <c r="W2548"/>
  <c r="X2548"/>
  <c r="W2549"/>
  <c r="X2549"/>
  <c r="W2550"/>
  <c r="X2550"/>
  <c r="W2551"/>
  <c r="X2551"/>
  <c r="W2552"/>
  <c r="X2552"/>
  <c r="W2553"/>
  <c r="X2553"/>
  <c r="W2554"/>
  <c r="X2554"/>
  <c r="W2555"/>
  <c r="X2555"/>
  <c r="W2556"/>
  <c r="X2556"/>
  <c r="W2557"/>
  <c r="X2557"/>
  <c r="W2558"/>
  <c r="X2558"/>
  <c r="W2559"/>
  <c r="X2559"/>
  <c r="W2560"/>
  <c r="X2560"/>
  <c r="W2561"/>
  <c r="X2561"/>
  <c r="W2562"/>
  <c r="X2562"/>
  <c r="W2563"/>
  <c r="X2563"/>
  <c r="W2564"/>
  <c r="X2564"/>
  <c r="W2565"/>
  <c r="X2565"/>
  <c r="W2566"/>
  <c r="X2566"/>
  <c r="W2567"/>
  <c r="X2567"/>
  <c r="W2568"/>
  <c r="X2568"/>
  <c r="W2569"/>
  <c r="X2569"/>
  <c r="W2570"/>
  <c r="X2570"/>
  <c r="W2571"/>
  <c r="X2571"/>
  <c r="W2572"/>
  <c r="X2572"/>
  <c r="W2573"/>
  <c r="X2573"/>
  <c r="W2574"/>
  <c r="X2574"/>
  <c r="W2575"/>
  <c r="X2575"/>
  <c r="W2576"/>
  <c r="X2576"/>
  <c r="W2577"/>
  <c r="X2577"/>
  <c r="W2578"/>
  <c r="X2578"/>
  <c r="W2579"/>
  <c r="X2579"/>
  <c r="W2580"/>
  <c r="X2580"/>
  <c r="W2581"/>
  <c r="X2581"/>
  <c r="W2582"/>
  <c r="X2582"/>
  <c r="W2583"/>
  <c r="X2583"/>
  <c r="W2584"/>
  <c r="X2584"/>
  <c r="W2585"/>
  <c r="X2585"/>
  <c r="W2586"/>
  <c r="X2586"/>
  <c r="W2587"/>
  <c r="X2587"/>
  <c r="W2588"/>
  <c r="X2588"/>
  <c r="W2589"/>
  <c r="X2589"/>
  <c r="W2590"/>
  <c r="X2590"/>
  <c r="W2591"/>
  <c r="X2591"/>
  <c r="W2592"/>
  <c r="X2592"/>
  <c r="W2593"/>
  <c r="X2593"/>
  <c r="W2594"/>
  <c r="X2594"/>
  <c r="W2595"/>
  <c r="X2595"/>
  <c r="W2596"/>
  <c r="X2596"/>
  <c r="W2597"/>
  <c r="X2597"/>
  <c r="W2598"/>
  <c r="X2598"/>
  <c r="W2599"/>
  <c r="X2599"/>
  <c r="W2600"/>
  <c r="X2600"/>
  <c r="W2601"/>
  <c r="X2601"/>
  <c r="W2602"/>
  <c r="X2602"/>
  <c r="W2603"/>
  <c r="X2603"/>
  <c r="W2604"/>
  <c r="X2604"/>
  <c r="W2605"/>
  <c r="X2605"/>
  <c r="W2606"/>
  <c r="X2606"/>
  <c r="W2607"/>
  <c r="X2607"/>
  <c r="W2608"/>
  <c r="X2608"/>
  <c r="W2609"/>
  <c r="X2609"/>
  <c r="W2610"/>
  <c r="X2610"/>
  <c r="W2611"/>
  <c r="X2611"/>
  <c r="W2612"/>
  <c r="X2612"/>
  <c r="W2613"/>
  <c r="X2613"/>
  <c r="W2614"/>
  <c r="X2614"/>
  <c r="W2615"/>
  <c r="X2615"/>
  <c r="W2616"/>
  <c r="X2616"/>
  <c r="W2617"/>
  <c r="X2617"/>
  <c r="W2618"/>
  <c r="X2618"/>
  <c r="W2619"/>
  <c r="X2619"/>
  <c r="W2620"/>
  <c r="X2620"/>
  <c r="W2621"/>
  <c r="X2621"/>
  <c r="W2622"/>
  <c r="X2622"/>
  <c r="W2623"/>
  <c r="X2623"/>
  <c r="W2624"/>
  <c r="X2624"/>
  <c r="W2625"/>
  <c r="X2625"/>
  <c r="W2626"/>
  <c r="X2626"/>
  <c r="W2627"/>
  <c r="X2627"/>
  <c r="W2628"/>
  <c r="X2628"/>
  <c r="W2629"/>
  <c r="X2629"/>
  <c r="W2630"/>
  <c r="X2630"/>
  <c r="W2631"/>
  <c r="X2631"/>
  <c r="W2632"/>
  <c r="X2632"/>
  <c r="W2633"/>
  <c r="X2633"/>
  <c r="W2634"/>
  <c r="X2634"/>
  <c r="W2635"/>
  <c r="X2635"/>
  <c r="W2636"/>
  <c r="X2636"/>
  <c r="W2637"/>
  <c r="X2637"/>
  <c r="W2638"/>
  <c r="X2638"/>
  <c r="W2639"/>
  <c r="X2639"/>
  <c r="W2640"/>
  <c r="X2640"/>
  <c r="W2641"/>
  <c r="X2641"/>
  <c r="W2642"/>
  <c r="X2642"/>
  <c r="W2643"/>
  <c r="X2643"/>
  <c r="W2644"/>
  <c r="X2644"/>
  <c r="W2645"/>
  <c r="X2645"/>
  <c r="W2646"/>
  <c r="X2646"/>
  <c r="W2647"/>
  <c r="X2647"/>
  <c r="W2648"/>
  <c r="X2648"/>
  <c r="W2649"/>
  <c r="X2649"/>
  <c r="W2650"/>
  <c r="X2650"/>
  <c r="W2651"/>
  <c r="X2651"/>
  <c r="W2652"/>
  <c r="X2652"/>
  <c r="W2653"/>
  <c r="X2653"/>
  <c r="W2654"/>
  <c r="X2654"/>
  <c r="W2655"/>
  <c r="X2655"/>
  <c r="W2656"/>
  <c r="X2656"/>
  <c r="W2657"/>
  <c r="X2657"/>
  <c r="W2658"/>
  <c r="X2658"/>
  <c r="W2659"/>
  <c r="X2659"/>
  <c r="W2660"/>
  <c r="X2660"/>
  <c r="W2661"/>
  <c r="X2661"/>
  <c r="W2662"/>
  <c r="X2662"/>
  <c r="W2663"/>
  <c r="X2663"/>
  <c r="W2664"/>
  <c r="X2664"/>
  <c r="W2665"/>
  <c r="X2665"/>
  <c r="W2666"/>
  <c r="X2666"/>
  <c r="W2667"/>
  <c r="X2667"/>
  <c r="W2668"/>
  <c r="X2668"/>
  <c r="W2669"/>
  <c r="X2669"/>
  <c r="W2670"/>
  <c r="X2670"/>
  <c r="W2671"/>
  <c r="X2671"/>
  <c r="W2672"/>
  <c r="X2672"/>
  <c r="W2673"/>
  <c r="X2673"/>
  <c r="W2674"/>
  <c r="X2674"/>
  <c r="W2675"/>
  <c r="X2675"/>
  <c r="W2676"/>
  <c r="X2676"/>
  <c r="W2677"/>
  <c r="X2677"/>
  <c r="W2678"/>
  <c r="X2678"/>
  <c r="W2679"/>
  <c r="X2679"/>
  <c r="W2680"/>
  <c r="X2680"/>
  <c r="W2681"/>
  <c r="X2681"/>
  <c r="W2682"/>
  <c r="X2682"/>
  <c r="W2683"/>
  <c r="X2683"/>
  <c r="W2684"/>
  <c r="X2684"/>
  <c r="W2685"/>
  <c r="X2685"/>
  <c r="W2686"/>
  <c r="X2686"/>
  <c r="W2687"/>
  <c r="X2687"/>
  <c r="W2688"/>
  <c r="X2688"/>
  <c r="W2689"/>
  <c r="X2689"/>
  <c r="W2690"/>
  <c r="X2690"/>
  <c r="W2691"/>
  <c r="X2691"/>
  <c r="W2692"/>
  <c r="X2692"/>
  <c r="W2693"/>
  <c r="X2693"/>
  <c r="W2694"/>
  <c r="X2694"/>
  <c r="W2695"/>
  <c r="X2695"/>
  <c r="W2696"/>
  <c r="X2696"/>
  <c r="W2697"/>
  <c r="X2697"/>
  <c r="W2698"/>
  <c r="X2698"/>
  <c r="W2699"/>
  <c r="X2699"/>
  <c r="W2700"/>
  <c r="X2700"/>
  <c r="W2701"/>
  <c r="X2701"/>
  <c r="W2702"/>
  <c r="X2702"/>
  <c r="W2703"/>
  <c r="X2703"/>
  <c r="W2704"/>
  <c r="X2704"/>
  <c r="W2705"/>
  <c r="X2705"/>
  <c r="W2706"/>
  <c r="X2706"/>
  <c r="W2707"/>
  <c r="X2707"/>
  <c r="W2708"/>
  <c r="X2708"/>
  <c r="W2709"/>
  <c r="X2709"/>
  <c r="W2710"/>
  <c r="X2710"/>
  <c r="W2711"/>
  <c r="X2711"/>
  <c r="W2712"/>
  <c r="X2712"/>
  <c r="W2713"/>
  <c r="X2713"/>
  <c r="W2714"/>
  <c r="X2714"/>
  <c r="W2715"/>
  <c r="X2715"/>
  <c r="W2716"/>
  <c r="X2716"/>
  <c r="W2717"/>
  <c r="X2717"/>
  <c r="W2718"/>
  <c r="X2718"/>
  <c r="W2719"/>
  <c r="X2719"/>
  <c r="W2720"/>
  <c r="X2720"/>
  <c r="W2721"/>
  <c r="X2721"/>
  <c r="W2722"/>
  <c r="X2722"/>
  <c r="W2723"/>
  <c r="X2723"/>
  <c r="W2724"/>
  <c r="X2724"/>
  <c r="W2725"/>
  <c r="X2725"/>
  <c r="W2726"/>
  <c r="X2726"/>
  <c r="W2727"/>
  <c r="X2727"/>
  <c r="W2728"/>
  <c r="X2728"/>
  <c r="W2729"/>
  <c r="X2729"/>
  <c r="W2730"/>
  <c r="X2730"/>
  <c r="W2731"/>
  <c r="X2731"/>
  <c r="W2732"/>
  <c r="X2732"/>
  <c r="W2733"/>
  <c r="X2733"/>
  <c r="W2734"/>
  <c r="X2734"/>
  <c r="W2735"/>
  <c r="X2735"/>
  <c r="W2736"/>
  <c r="X2736"/>
  <c r="W2737"/>
  <c r="X2737"/>
  <c r="W2738"/>
  <c r="X2738"/>
  <c r="W2739"/>
  <c r="X2739"/>
  <c r="W2740"/>
  <c r="X2740"/>
  <c r="W2741"/>
  <c r="X2741"/>
  <c r="W2742"/>
  <c r="X2742"/>
  <c r="W2743"/>
  <c r="X2743"/>
  <c r="W2744"/>
  <c r="X2744"/>
  <c r="W2745"/>
  <c r="X2745"/>
  <c r="W2746"/>
  <c r="X2746"/>
  <c r="W2747"/>
  <c r="X2747"/>
  <c r="W2748"/>
  <c r="X2748"/>
  <c r="W2749"/>
  <c r="X2749"/>
  <c r="W2750"/>
  <c r="X2750"/>
  <c r="W2751"/>
  <c r="X2751"/>
  <c r="W2752"/>
  <c r="X2752"/>
  <c r="W2753"/>
  <c r="X2753"/>
  <c r="W2754"/>
  <c r="X2754"/>
  <c r="W2755"/>
  <c r="X2755"/>
  <c r="W2756"/>
  <c r="X2756"/>
  <c r="W2757"/>
  <c r="X2757"/>
  <c r="W2758"/>
  <c r="X2758"/>
  <c r="W2759"/>
  <c r="X2759"/>
  <c r="W2760"/>
  <c r="X2760"/>
  <c r="W2761"/>
  <c r="X2761"/>
  <c r="W2762"/>
  <c r="X2762"/>
  <c r="W2763"/>
  <c r="X2763"/>
  <c r="W2764"/>
  <c r="X2764"/>
  <c r="W2765"/>
  <c r="X2765"/>
  <c r="W2766"/>
  <c r="X2766"/>
  <c r="W2767"/>
  <c r="X2767"/>
  <c r="W2768"/>
  <c r="X2768"/>
  <c r="W2769"/>
  <c r="X2769"/>
  <c r="W2770"/>
  <c r="X2770"/>
  <c r="W2771"/>
  <c r="X2771"/>
  <c r="W2772"/>
  <c r="X2772"/>
  <c r="W2773"/>
  <c r="X2773"/>
  <c r="W2774"/>
  <c r="X2774"/>
  <c r="W2775"/>
  <c r="X2775"/>
  <c r="W2776"/>
  <c r="X2776"/>
  <c r="W2777"/>
  <c r="X2777"/>
  <c r="W2778"/>
  <c r="X2778"/>
  <c r="W2779"/>
  <c r="X2779"/>
  <c r="W2780"/>
  <c r="X2780"/>
  <c r="W2781"/>
  <c r="X2781"/>
  <c r="W2782"/>
  <c r="X2782"/>
  <c r="W2783"/>
  <c r="X2783"/>
  <c r="W2784"/>
  <c r="X2784"/>
  <c r="W2785"/>
  <c r="X2785"/>
  <c r="W2786"/>
  <c r="X2786"/>
  <c r="W2787"/>
  <c r="X2787"/>
  <c r="W2788"/>
  <c r="X2788"/>
  <c r="W2789"/>
  <c r="X2789"/>
  <c r="W2790"/>
  <c r="X2790"/>
  <c r="W2791"/>
  <c r="X2791"/>
  <c r="W2792"/>
  <c r="X2792"/>
  <c r="W2793"/>
  <c r="X2793"/>
  <c r="W2794"/>
  <c r="X2794"/>
  <c r="W2795"/>
  <c r="X2795"/>
  <c r="W2796"/>
  <c r="X2796"/>
  <c r="W2797"/>
  <c r="X2797"/>
  <c r="W2798"/>
  <c r="X2798"/>
  <c r="W2799"/>
  <c r="X2799"/>
  <c r="W2800"/>
  <c r="X2800"/>
  <c r="W2801"/>
  <c r="X2801"/>
  <c r="W2802"/>
  <c r="X2802"/>
  <c r="W2803"/>
  <c r="X2803"/>
  <c r="W2804"/>
  <c r="X2804"/>
  <c r="W2805"/>
  <c r="X2805"/>
  <c r="W2806"/>
  <c r="X2806"/>
  <c r="W2807"/>
  <c r="X2807"/>
  <c r="W2808"/>
  <c r="X2808"/>
  <c r="W2809"/>
  <c r="X2809"/>
  <c r="W2810"/>
  <c r="X2810"/>
  <c r="W2811"/>
  <c r="X2811"/>
  <c r="W2812"/>
  <c r="X2812"/>
  <c r="W2813"/>
  <c r="X2813"/>
  <c r="W2814"/>
  <c r="X2814"/>
  <c r="W2815"/>
  <c r="X2815"/>
  <c r="W2816"/>
  <c r="X2816"/>
  <c r="W2817"/>
  <c r="X2817"/>
  <c r="W2818"/>
  <c r="X2818"/>
  <c r="W2819"/>
  <c r="X2819"/>
  <c r="W2820"/>
  <c r="X2820"/>
  <c r="W2821"/>
  <c r="X2821"/>
  <c r="W2822"/>
  <c r="X2822"/>
  <c r="W2823"/>
  <c r="X2823"/>
  <c r="W2824"/>
  <c r="X2824"/>
  <c r="W2825"/>
  <c r="X2825"/>
  <c r="W2826"/>
  <c r="X2826"/>
  <c r="W2827"/>
  <c r="X2827"/>
  <c r="W2828"/>
  <c r="X2828"/>
  <c r="W2829"/>
  <c r="X2829"/>
  <c r="W2830"/>
  <c r="X2830"/>
  <c r="W2831"/>
  <c r="X2831"/>
  <c r="W2832"/>
  <c r="X2832"/>
  <c r="W2833"/>
  <c r="X2833"/>
  <c r="W2834"/>
  <c r="X2834"/>
  <c r="W2835"/>
  <c r="X2835"/>
  <c r="W2836"/>
  <c r="X2836"/>
  <c r="W2837"/>
  <c r="X2837"/>
  <c r="W2838"/>
  <c r="X2838"/>
  <c r="W2839"/>
  <c r="X2839"/>
  <c r="W2840"/>
  <c r="X2840"/>
  <c r="W2841"/>
  <c r="X2841"/>
  <c r="W2842"/>
  <c r="X2842"/>
  <c r="W2843"/>
  <c r="X2843"/>
  <c r="W2844"/>
  <c r="X2844"/>
  <c r="W2845"/>
  <c r="X2845"/>
  <c r="W2846"/>
  <c r="X2846"/>
  <c r="W2847"/>
  <c r="X2847"/>
  <c r="W2848"/>
  <c r="X2848"/>
  <c r="W2849"/>
  <c r="X2849"/>
  <c r="W2850"/>
  <c r="X2850"/>
  <c r="W2851"/>
  <c r="X2851"/>
  <c r="W2852"/>
  <c r="X2852"/>
  <c r="W2853"/>
  <c r="X2853"/>
  <c r="W2854"/>
  <c r="X2854"/>
  <c r="W2855"/>
  <c r="X2855"/>
  <c r="W2856"/>
  <c r="X2856"/>
  <c r="W2857"/>
  <c r="X2857"/>
  <c r="W2858"/>
  <c r="X2858"/>
  <c r="W2859"/>
  <c r="X2859"/>
  <c r="W2860"/>
  <c r="X2860"/>
  <c r="W2861"/>
  <c r="X2861"/>
  <c r="W2862"/>
  <c r="X2862"/>
  <c r="W2863"/>
  <c r="X2863"/>
  <c r="W2864"/>
  <c r="X2864"/>
  <c r="W2865"/>
  <c r="X2865"/>
  <c r="W2866"/>
  <c r="X2866"/>
  <c r="W2867"/>
  <c r="X2867"/>
  <c r="W2868"/>
  <c r="X2868"/>
  <c r="W2869"/>
  <c r="X2869"/>
  <c r="W2870"/>
  <c r="X2870"/>
  <c r="W2871"/>
  <c r="X2871"/>
  <c r="W2872"/>
  <c r="X2872"/>
  <c r="W2873"/>
  <c r="X2873"/>
  <c r="W2874"/>
  <c r="X2874"/>
  <c r="W2875"/>
  <c r="X2875"/>
  <c r="W2876"/>
  <c r="X2876"/>
  <c r="W2877"/>
  <c r="X2877"/>
  <c r="W2878"/>
  <c r="X2878"/>
  <c r="W2879"/>
  <c r="X2879"/>
  <c r="W2880"/>
  <c r="X2880"/>
  <c r="W2881"/>
  <c r="X2881"/>
  <c r="W2882"/>
  <c r="X2882"/>
  <c r="W2883"/>
  <c r="X2883"/>
  <c r="W2884"/>
  <c r="X2884"/>
  <c r="W2885"/>
  <c r="X2885"/>
  <c r="W2886"/>
  <c r="X2886"/>
  <c r="W2887"/>
  <c r="X2887"/>
  <c r="W2888"/>
  <c r="X2888"/>
  <c r="W2889"/>
  <c r="X2889"/>
  <c r="W2890"/>
  <c r="X2890"/>
  <c r="W2891"/>
  <c r="X2891"/>
  <c r="W2892"/>
  <c r="X2892"/>
  <c r="W2893"/>
  <c r="X2893"/>
  <c r="W2894"/>
  <c r="X2894"/>
  <c r="W2895"/>
  <c r="X2895"/>
  <c r="W2896"/>
  <c r="X2896"/>
  <c r="W2897"/>
  <c r="X2897"/>
  <c r="W2898"/>
  <c r="X2898"/>
  <c r="W2899"/>
  <c r="X2899"/>
  <c r="W2900"/>
  <c r="X2900"/>
  <c r="W2901"/>
  <c r="X2901"/>
  <c r="W2902"/>
  <c r="X2902"/>
  <c r="W2903"/>
  <c r="X2903"/>
  <c r="W2904"/>
  <c r="X2904"/>
  <c r="W2905"/>
  <c r="X2905"/>
  <c r="W2906"/>
  <c r="X2906"/>
  <c r="W2907"/>
  <c r="X2907"/>
  <c r="W2908"/>
  <c r="X2908"/>
  <c r="W2909"/>
  <c r="X2909"/>
  <c r="W2910"/>
  <c r="X2910"/>
  <c r="W2911"/>
  <c r="X2911"/>
  <c r="W2912"/>
  <c r="X2912"/>
  <c r="W2913"/>
  <c r="X2913"/>
  <c r="W2914"/>
  <c r="X2914"/>
  <c r="W2915"/>
  <c r="X2915"/>
  <c r="W2916"/>
  <c r="X2916"/>
  <c r="W2917"/>
  <c r="X2917"/>
  <c r="W2918"/>
  <c r="X2918"/>
  <c r="W2919"/>
  <c r="X2919"/>
  <c r="W2920"/>
  <c r="X2920"/>
  <c r="W2921"/>
  <c r="X2921"/>
  <c r="W2922"/>
  <c r="X2922"/>
  <c r="W2923"/>
  <c r="X2923"/>
  <c r="W2924"/>
  <c r="X2924"/>
  <c r="W2925"/>
  <c r="X2925"/>
  <c r="W2926"/>
  <c r="X2926"/>
  <c r="W2927"/>
  <c r="X2927"/>
  <c r="W2928"/>
  <c r="X2928"/>
  <c r="W2929"/>
  <c r="X2929"/>
  <c r="W2930"/>
  <c r="X2930"/>
  <c r="W2931"/>
  <c r="X2931"/>
  <c r="W2932"/>
  <c r="X2932"/>
  <c r="W2933"/>
  <c r="X2933"/>
  <c r="W2934"/>
  <c r="X2934"/>
  <c r="W2935"/>
  <c r="X2935"/>
  <c r="W2936"/>
  <c r="X2936"/>
  <c r="W2937"/>
  <c r="X2937"/>
  <c r="W2938"/>
  <c r="X2938"/>
  <c r="W2939"/>
  <c r="X2939"/>
  <c r="W2940"/>
  <c r="X2940"/>
  <c r="W2941"/>
  <c r="X2941"/>
  <c r="W2942"/>
  <c r="X2942"/>
  <c r="W2943"/>
  <c r="X2943"/>
  <c r="W2944"/>
  <c r="X2944"/>
  <c r="W2945"/>
  <c r="X2945"/>
  <c r="W2946"/>
  <c r="X2946"/>
  <c r="W2947"/>
  <c r="X2947"/>
  <c r="W2948"/>
  <c r="X2948"/>
  <c r="W2949"/>
  <c r="X2949"/>
  <c r="W2950"/>
  <c r="X2950"/>
  <c r="W2951"/>
  <c r="X2951"/>
  <c r="W2952"/>
  <c r="X2952"/>
  <c r="W2953"/>
  <c r="X2953"/>
  <c r="W2954"/>
  <c r="X2954"/>
  <c r="W2955"/>
  <c r="X2955"/>
  <c r="W2956"/>
  <c r="X2956"/>
  <c r="W2957"/>
  <c r="X2957"/>
  <c r="W2958"/>
  <c r="X2958"/>
  <c r="W2959"/>
  <c r="X2959"/>
  <c r="W2960"/>
  <c r="X2960"/>
  <c r="W2961"/>
  <c r="X2961"/>
  <c r="W2962"/>
  <c r="X2962"/>
  <c r="W2963"/>
  <c r="X2963"/>
  <c r="W2964"/>
  <c r="X2964"/>
  <c r="W2965"/>
  <c r="X2965"/>
  <c r="W2966"/>
  <c r="X2966"/>
  <c r="W2967"/>
  <c r="X2967"/>
  <c r="W2968"/>
  <c r="X2968"/>
  <c r="W2969"/>
  <c r="X2969"/>
  <c r="W2970"/>
  <c r="X2970"/>
  <c r="W2971"/>
  <c r="X2971"/>
  <c r="W2972"/>
  <c r="X2972"/>
  <c r="W2973"/>
  <c r="X2973"/>
  <c r="W2974"/>
  <c r="X2974"/>
  <c r="W2975"/>
  <c r="X2975"/>
  <c r="W2976"/>
  <c r="X2976"/>
  <c r="W2977"/>
  <c r="X2977"/>
  <c r="W2978"/>
  <c r="X2978"/>
  <c r="W2979"/>
  <c r="X2979"/>
  <c r="W2980"/>
  <c r="X2980"/>
  <c r="W2981"/>
  <c r="X2981"/>
  <c r="W2982"/>
  <c r="X2982"/>
  <c r="W2983"/>
  <c r="X2983"/>
  <c r="W2984"/>
  <c r="X2984"/>
  <c r="W2985"/>
  <c r="X2985"/>
  <c r="W2986"/>
  <c r="X2986"/>
  <c r="W2987"/>
  <c r="X2987"/>
  <c r="W2988"/>
  <c r="X2988"/>
  <c r="W2989"/>
  <c r="X2989"/>
  <c r="W2990"/>
  <c r="X2990"/>
  <c r="W2991"/>
  <c r="X2991"/>
  <c r="W2992"/>
  <c r="X2992"/>
  <c r="W2993"/>
  <c r="X2993"/>
  <c r="W2994"/>
  <c r="X2994"/>
  <c r="W2995"/>
  <c r="X2995"/>
  <c r="W2996"/>
  <c r="X2996"/>
  <c r="W2997"/>
  <c r="X2997"/>
  <c r="W2998"/>
  <c r="X2998"/>
  <c r="W2999"/>
  <c r="X2999"/>
  <c r="W3000"/>
  <c r="X3000"/>
  <c r="W3001"/>
  <c r="X3001"/>
  <c r="W3002"/>
  <c r="X3002"/>
  <c r="W3003"/>
  <c r="X3003"/>
  <c r="W3004"/>
  <c r="X3004"/>
  <c r="W3005"/>
  <c r="X3005"/>
  <c r="W3006"/>
  <c r="X3006"/>
  <c r="W3007"/>
  <c r="X3007"/>
  <c r="W3008"/>
  <c r="X3008"/>
  <c r="W3009"/>
  <c r="X3009"/>
  <c r="W3010"/>
  <c r="X3010"/>
  <c r="W3011"/>
  <c r="X3011"/>
  <c r="W3012"/>
  <c r="X3012"/>
  <c r="W3013"/>
  <c r="X3013"/>
  <c r="W3014"/>
  <c r="X3014"/>
  <c r="W3015"/>
  <c r="X3015"/>
  <c r="W3016"/>
  <c r="X3016"/>
  <c r="W3017"/>
  <c r="X3017"/>
  <c r="W3018"/>
  <c r="X3018"/>
  <c r="W3019"/>
  <c r="X3019"/>
  <c r="W3020"/>
  <c r="X3020"/>
  <c r="W3021"/>
  <c r="X3021"/>
  <c r="W3022"/>
  <c r="X3022"/>
  <c r="W3023"/>
  <c r="X3023"/>
  <c r="W3024"/>
  <c r="X3024"/>
  <c r="W3025"/>
  <c r="X3025"/>
  <c r="W3026"/>
  <c r="X3026"/>
  <c r="W3027"/>
  <c r="X3027"/>
  <c r="W3028"/>
  <c r="X3028"/>
  <c r="W3029"/>
  <c r="X3029"/>
  <c r="W3030"/>
  <c r="X3030"/>
  <c r="W3031"/>
  <c r="X3031"/>
  <c r="W3032"/>
  <c r="X3032"/>
  <c r="W3033"/>
  <c r="X3033"/>
  <c r="W3034"/>
  <c r="X3034"/>
  <c r="W3035"/>
  <c r="X3035"/>
  <c r="W3036"/>
  <c r="X3036"/>
  <c r="W3037"/>
  <c r="X3037"/>
  <c r="W3038"/>
  <c r="X3038"/>
  <c r="W3039"/>
  <c r="X3039"/>
  <c r="W3040"/>
  <c r="X3040"/>
  <c r="W3041"/>
  <c r="X3041"/>
  <c r="W3042"/>
  <c r="X3042"/>
  <c r="W3043"/>
  <c r="X3043"/>
  <c r="W3044"/>
  <c r="X3044"/>
  <c r="W3045"/>
  <c r="X3045"/>
  <c r="W3046"/>
  <c r="X3046"/>
  <c r="W3047"/>
  <c r="X3047"/>
  <c r="W3048"/>
  <c r="X3048"/>
  <c r="W3049"/>
  <c r="X3049"/>
  <c r="W3050"/>
  <c r="X3050"/>
  <c r="W3051"/>
  <c r="X3051"/>
  <c r="W3052"/>
  <c r="X3052"/>
  <c r="W3053"/>
  <c r="X3053"/>
  <c r="W3054"/>
  <c r="X3054"/>
  <c r="W3055"/>
  <c r="X3055"/>
  <c r="W3056"/>
  <c r="X3056"/>
  <c r="W3057"/>
  <c r="X3057"/>
  <c r="W3058"/>
  <c r="X3058"/>
  <c r="W3059"/>
  <c r="X3059"/>
  <c r="W3060"/>
  <c r="X3060"/>
  <c r="W3061"/>
  <c r="X3061"/>
  <c r="W3062"/>
  <c r="X3062"/>
  <c r="W3063"/>
  <c r="X3063"/>
  <c r="W3064"/>
  <c r="X3064"/>
  <c r="W3065"/>
  <c r="X3065"/>
  <c r="W3066"/>
  <c r="X3066"/>
  <c r="W3067"/>
  <c r="X3067"/>
  <c r="W3068"/>
  <c r="X3068"/>
  <c r="W3069"/>
  <c r="X3069"/>
  <c r="W3070"/>
  <c r="X3070"/>
  <c r="W3071"/>
  <c r="X3071"/>
  <c r="W3072"/>
  <c r="X3072"/>
  <c r="W3073"/>
  <c r="X3073"/>
  <c r="W3074"/>
  <c r="X3074"/>
  <c r="W3075"/>
  <c r="X3075"/>
  <c r="W3076"/>
  <c r="X3076"/>
  <c r="W3077"/>
  <c r="X3077"/>
  <c r="W3078"/>
  <c r="X3078"/>
  <c r="W3079"/>
  <c r="X3079"/>
  <c r="W3080"/>
  <c r="X3080"/>
  <c r="W3081"/>
  <c r="X3081"/>
  <c r="W3082"/>
  <c r="X3082"/>
  <c r="W3083"/>
  <c r="X3083"/>
  <c r="W3084"/>
  <c r="X3084"/>
  <c r="W3085"/>
  <c r="X3085"/>
  <c r="W3086"/>
  <c r="X3086"/>
  <c r="W3087"/>
  <c r="X3087"/>
  <c r="W3088"/>
  <c r="X3088"/>
  <c r="W3089"/>
  <c r="X3089"/>
  <c r="W3090"/>
  <c r="X3090"/>
  <c r="W3091"/>
  <c r="X3091"/>
  <c r="W3092"/>
  <c r="X3092"/>
  <c r="W3093"/>
  <c r="X3093"/>
  <c r="W3094"/>
  <c r="X3094"/>
  <c r="W3095"/>
  <c r="X3095"/>
  <c r="W3096"/>
  <c r="X3096"/>
  <c r="W3097"/>
  <c r="X3097"/>
  <c r="W3098"/>
  <c r="X3098"/>
  <c r="W3099"/>
  <c r="X3099"/>
  <c r="W3100"/>
  <c r="X3100"/>
  <c r="W3101"/>
  <c r="X3101"/>
  <c r="W3102"/>
  <c r="X3102"/>
  <c r="W3103"/>
  <c r="X3103"/>
  <c r="W3104"/>
  <c r="X3104"/>
  <c r="W3105"/>
  <c r="X3105"/>
  <c r="W3106"/>
  <c r="X3106"/>
  <c r="W3107"/>
  <c r="X3107"/>
  <c r="W3108"/>
  <c r="X3108"/>
  <c r="W3109"/>
  <c r="X3109"/>
  <c r="W3110"/>
  <c r="X3110"/>
  <c r="W3111"/>
  <c r="X3111"/>
  <c r="W3112"/>
  <c r="X3112"/>
  <c r="W3113"/>
  <c r="X3113"/>
  <c r="W3114"/>
  <c r="X3114"/>
  <c r="W3115"/>
  <c r="X3115"/>
  <c r="W3116"/>
  <c r="X3116"/>
  <c r="W3117"/>
  <c r="X3117"/>
  <c r="W3118"/>
  <c r="X3118"/>
  <c r="W3119"/>
  <c r="X3119"/>
  <c r="W3120"/>
  <c r="X3120"/>
  <c r="W3121"/>
  <c r="X3121"/>
  <c r="W3122"/>
  <c r="X3122"/>
  <c r="W3123"/>
  <c r="X3123"/>
  <c r="W3124"/>
  <c r="X3124"/>
  <c r="W3125"/>
  <c r="X3125"/>
  <c r="W3126"/>
  <c r="X3126"/>
  <c r="W3127"/>
  <c r="X3127"/>
  <c r="W3128"/>
  <c r="X3128"/>
  <c r="W3129"/>
  <c r="X3129"/>
  <c r="W3130"/>
  <c r="X3130"/>
  <c r="W3131"/>
  <c r="X3131"/>
  <c r="W3132"/>
  <c r="X3132"/>
  <c r="W3133"/>
  <c r="X3133"/>
  <c r="W3134"/>
  <c r="X3134"/>
  <c r="W3135"/>
  <c r="X3135"/>
  <c r="W3136"/>
  <c r="X3136"/>
  <c r="W3137"/>
  <c r="X3137"/>
  <c r="W3138"/>
  <c r="X3138"/>
  <c r="W3139"/>
  <c r="X3139"/>
  <c r="W3140"/>
  <c r="X3140"/>
  <c r="W3141"/>
  <c r="X3141"/>
  <c r="W3142"/>
  <c r="X3142"/>
  <c r="W3143"/>
  <c r="X3143"/>
  <c r="W3144"/>
  <c r="X3144"/>
  <c r="W3145"/>
  <c r="X3145"/>
  <c r="W3146"/>
  <c r="X3146"/>
  <c r="W3147"/>
  <c r="X3147"/>
  <c r="W3148"/>
  <c r="X3148"/>
  <c r="W3149"/>
  <c r="X3149"/>
  <c r="W3150"/>
  <c r="X3150"/>
  <c r="W3151"/>
  <c r="X3151"/>
  <c r="W3152"/>
  <c r="X3152"/>
  <c r="W3153"/>
  <c r="X3153"/>
  <c r="W3154"/>
  <c r="X3154"/>
  <c r="W3155"/>
  <c r="X3155"/>
  <c r="W3156"/>
  <c r="X3156"/>
  <c r="W3157"/>
  <c r="X3157"/>
  <c r="W3158"/>
  <c r="X3158"/>
  <c r="W3159"/>
  <c r="X3159"/>
  <c r="W3160"/>
  <c r="X3160"/>
  <c r="W3161"/>
  <c r="X3161"/>
  <c r="W3162"/>
  <c r="X3162"/>
  <c r="W3163"/>
  <c r="X3163"/>
  <c r="W3164"/>
  <c r="X3164"/>
  <c r="W3165"/>
  <c r="X3165"/>
  <c r="W3166"/>
  <c r="X3166"/>
  <c r="W3167"/>
  <c r="X3167"/>
  <c r="W3168"/>
  <c r="X3168"/>
  <c r="W3169"/>
  <c r="X3169"/>
  <c r="W3170"/>
  <c r="X3170"/>
  <c r="W3171"/>
  <c r="X3171"/>
  <c r="W3172"/>
  <c r="X3172"/>
  <c r="W3173"/>
  <c r="X3173"/>
  <c r="W3174"/>
  <c r="X3174"/>
  <c r="W3175"/>
  <c r="X3175"/>
  <c r="W3176"/>
  <c r="X3176"/>
  <c r="W3177"/>
  <c r="X3177"/>
  <c r="W3178"/>
  <c r="X3178"/>
  <c r="W3179"/>
  <c r="X3179"/>
  <c r="W3180"/>
  <c r="X3180"/>
  <c r="W3181"/>
  <c r="X3181"/>
  <c r="W3182"/>
  <c r="X3182"/>
  <c r="W3183"/>
  <c r="X3183"/>
  <c r="W3184"/>
  <c r="X3184"/>
  <c r="W3185"/>
  <c r="X3185"/>
  <c r="W3186"/>
  <c r="X3186"/>
  <c r="W3187"/>
  <c r="X3187"/>
  <c r="W3188"/>
  <c r="X3188"/>
  <c r="W3189"/>
  <c r="X3189"/>
  <c r="W3190"/>
  <c r="X3190"/>
  <c r="W3191"/>
  <c r="X3191"/>
  <c r="W3192"/>
  <c r="X3192"/>
  <c r="W3193"/>
  <c r="X3193"/>
  <c r="W3194"/>
  <c r="X3194"/>
  <c r="W3195"/>
  <c r="X3195"/>
  <c r="W3196"/>
  <c r="X3196"/>
  <c r="W3197"/>
  <c r="X3197"/>
  <c r="W3198"/>
  <c r="X3198"/>
  <c r="W3199"/>
  <c r="X3199"/>
  <c r="W3200"/>
  <c r="X3200"/>
  <c r="W3201"/>
  <c r="X3201"/>
  <c r="W3202"/>
  <c r="X3202"/>
  <c r="W3203"/>
  <c r="X3203"/>
  <c r="W3204"/>
  <c r="X3204"/>
  <c r="W3205"/>
  <c r="X3205"/>
  <c r="W3206"/>
  <c r="X3206"/>
  <c r="W3207"/>
  <c r="X3207"/>
  <c r="W3208"/>
  <c r="X3208"/>
  <c r="W3209"/>
  <c r="X3209"/>
  <c r="W3210"/>
  <c r="X3210"/>
  <c r="W3211"/>
  <c r="X3211"/>
  <c r="W3212"/>
  <c r="X3212"/>
  <c r="W3213"/>
  <c r="X3213"/>
  <c r="W3214"/>
  <c r="X3214"/>
  <c r="W3215"/>
  <c r="X3215"/>
  <c r="W3216"/>
  <c r="X3216"/>
  <c r="W3217"/>
  <c r="X3217"/>
  <c r="W3218"/>
  <c r="X3218"/>
  <c r="W3219"/>
  <c r="X3219"/>
  <c r="W3220"/>
  <c r="X3220"/>
  <c r="W3221"/>
  <c r="X3221"/>
  <c r="W3222"/>
  <c r="X3222"/>
  <c r="W3223"/>
  <c r="X3223"/>
  <c r="W3224"/>
  <c r="X3224"/>
  <c r="W3225"/>
  <c r="X3225"/>
  <c r="W3226"/>
  <c r="X3226"/>
  <c r="W3227"/>
  <c r="X3227"/>
  <c r="W3228"/>
  <c r="X3228"/>
  <c r="W3229"/>
  <c r="X3229"/>
  <c r="W3230"/>
  <c r="X3230"/>
  <c r="W3231"/>
  <c r="X3231"/>
  <c r="W3232"/>
  <c r="X3232"/>
  <c r="W3233"/>
  <c r="X3233"/>
  <c r="W3234"/>
  <c r="X3234"/>
  <c r="W3235"/>
  <c r="X3235"/>
  <c r="W3236"/>
  <c r="X3236"/>
  <c r="W3237"/>
  <c r="X3237"/>
  <c r="W3238"/>
  <c r="X3238"/>
  <c r="W3239"/>
  <c r="X3239"/>
  <c r="W3240"/>
  <c r="X3240"/>
  <c r="W3241"/>
  <c r="X3241"/>
  <c r="W3242"/>
  <c r="X3242"/>
  <c r="W3243"/>
  <c r="X3243"/>
  <c r="W3244"/>
  <c r="X3244"/>
  <c r="W3245"/>
  <c r="X3245"/>
  <c r="W3246"/>
  <c r="X3246"/>
  <c r="W3247"/>
  <c r="X3247"/>
  <c r="W3248"/>
  <c r="X3248"/>
  <c r="W3249"/>
  <c r="X3249"/>
  <c r="W3250"/>
  <c r="X3250"/>
  <c r="W3251"/>
  <c r="X3251"/>
  <c r="W3252"/>
  <c r="X3252"/>
  <c r="W3253"/>
  <c r="X3253"/>
  <c r="W3254"/>
  <c r="X3254"/>
  <c r="W3255"/>
  <c r="X3255"/>
  <c r="W3256"/>
  <c r="X3256"/>
  <c r="W3257"/>
  <c r="X3257"/>
  <c r="W3258"/>
  <c r="X3258"/>
  <c r="W3259"/>
  <c r="X3259"/>
  <c r="W3260"/>
  <c r="X3260"/>
  <c r="W3261"/>
  <c r="X3261"/>
  <c r="W3262"/>
  <c r="X3262"/>
  <c r="W3263"/>
  <c r="X3263"/>
  <c r="W3264"/>
  <c r="X3264"/>
  <c r="W3265"/>
  <c r="X3265"/>
  <c r="W3266"/>
  <c r="X3266"/>
  <c r="W3267"/>
  <c r="X3267"/>
  <c r="W3268"/>
  <c r="X3268"/>
  <c r="W3269"/>
  <c r="X3269"/>
  <c r="W3270"/>
  <c r="X3270"/>
  <c r="W3271"/>
  <c r="X3271"/>
  <c r="W3272"/>
  <c r="X3272"/>
  <c r="W3273"/>
  <c r="X3273"/>
  <c r="W3274"/>
  <c r="X3274"/>
  <c r="W3275"/>
  <c r="X3275"/>
  <c r="W3276"/>
  <c r="X3276"/>
  <c r="W3277"/>
  <c r="X3277"/>
  <c r="W3278"/>
  <c r="X3278"/>
  <c r="W3279"/>
  <c r="X3279"/>
  <c r="W3280"/>
  <c r="X3280"/>
  <c r="W3281"/>
  <c r="X3281"/>
  <c r="W3282"/>
  <c r="X3282"/>
  <c r="W3283"/>
  <c r="X3283"/>
  <c r="W3284"/>
  <c r="X3284"/>
  <c r="W3285"/>
  <c r="X3285"/>
  <c r="W3286"/>
  <c r="X3286"/>
  <c r="W3287"/>
  <c r="X3287"/>
  <c r="W3288"/>
  <c r="X3288"/>
  <c r="W3289"/>
  <c r="X3289"/>
  <c r="W3290"/>
  <c r="X3290"/>
  <c r="W3291"/>
  <c r="X3291"/>
  <c r="W3292"/>
  <c r="X3292"/>
  <c r="W3293"/>
  <c r="X3293"/>
  <c r="W3294"/>
  <c r="X3294"/>
  <c r="W3295"/>
  <c r="X3295"/>
  <c r="W3296"/>
  <c r="X3296"/>
  <c r="W3297"/>
  <c r="X3297"/>
  <c r="W3298"/>
  <c r="X3298"/>
  <c r="W3299"/>
  <c r="X3299"/>
  <c r="W3300"/>
  <c r="X3300"/>
  <c r="W3301"/>
  <c r="X3301"/>
  <c r="W3302"/>
  <c r="X3302"/>
  <c r="W3303"/>
  <c r="X3303"/>
  <c r="W3304"/>
  <c r="X3304"/>
  <c r="W3305"/>
  <c r="X3305"/>
  <c r="W3306"/>
  <c r="X3306"/>
  <c r="W3307"/>
  <c r="X3307"/>
  <c r="W3308"/>
  <c r="X3308"/>
  <c r="W3309"/>
  <c r="X3309"/>
  <c r="W3310"/>
  <c r="X3310"/>
  <c r="W3311"/>
  <c r="X3311"/>
  <c r="W3312"/>
  <c r="X3312"/>
  <c r="W3313"/>
  <c r="X3313"/>
  <c r="W3314"/>
  <c r="X3314"/>
  <c r="W3315"/>
  <c r="X3315"/>
  <c r="W3316"/>
  <c r="X3316"/>
  <c r="W3317"/>
  <c r="X3317"/>
  <c r="W3318"/>
  <c r="X3318"/>
  <c r="X1497"/>
  <c r="W1497"/>
  <c r="H116" i="31"/>
  <c r="I116" s="1"/>
  <c r="C39" i="30" l="1"/>
  <c r="L4" i="25" l="1"/>
  <c r="P4"/>
  <c r="S4"/>
  <c r="U4"/>
  <c r="Y4"/>
  <c r="AA4"/>
  <c r="AC4"/>
  <c r="AK4"/>
  <c r="AM4"/>
  <c r="AN4"/>
  <c r="AO4"/>
  <c r="AP4"/>
  <c r="AQ4"/>
  <c r="AR4"/>
  <c r="BA4"/>
  <c r="BB4"/>
  <c r="BC4"/>
  <c r="L3"/>
  <c r="L5"/>
  <c r="L6"/>
  <c r="A1" i="27"/>
  <c r="B1" i="19"/>
  <c r="H320" i="31"/>
  <c r="I320"/>
  <c r="BL6" i="25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L175"/>
  <c r="BL176"/>
  <c r="BL177"/>
  <c r="BL178"/>
  <c r="BL179"/>
  <c r="BL180"/>
  <c r="BL181"/>
  <c r="BL182"/>
  <c r="BL183"/>
  <c r="BL184"/>
  <c r="BL185"/>
  <c r="BL186"/>
  <c r="BL187"/>
  <c r="BL188"/>
  <c r="BL189"/>
  <c r="BL190"/>
  <c r="BL191"/>
  <c r="BL192"/>
  <c r="BL193"/>
  <c r="BL194"/>
  <c r="BL195"/>
  <c r="BL196"/>
  <c r="BL197"/>
  <c r="BL198"/>
  <c r="BL199"/>
  <c r="BL200"/>
  <c r="BL201"/>
  <c r="BL202"/>
  <c r="BL203"/>
  <c r="BL204"/>
  <c r="BL205"/>
  <c r="BL206"/>
  <c r="BL207"/>
  <c r="BL208"/>
  <c r="BL209"/>
  <c r="BL210"/>
  <c r="BL211"/>
  <c r="BL212"/>
  <c r="BL213"/>
  <c r="BL214"/>
  <c r="BL215"/>
  <c r="BL216"/>
  <c r="BL217"/>
  <c r="BL218"/>
  <c r="BL219"/>
  <c r="BL220"/>
  <c r="BL221"/>
  <c r="BL222"/>
  <c r="BL223"/>
  <c r="BL224"/>
  <c r="BL225"/>
  <c r="BL226"/>
  <c r="BL227"/>
  <c r="BL228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47"/>
  <c r="BL248"/>
  <c r="BL249"/>
  <c r="BL250"/>
  <c r="BL251"/>
  <c r="BL252"/>
  <c r="BL253"/>
  <c r="BL254"/>
  <c r="BL255"/>
  <c r="BL256"/>
  <c r="BL257"/>
  <c r="BL258"/>
  <c r="BL259"/>
  <c r="BL260"/>
  <c r="BL261"/>
  <c r="BL262"/>
  <c r="BL263"/>
  <c r="BL264"/>
  <c r="BL265"/>
  <c r="BL266"/>
  <c r="BL267"/>
  <c r="BL268"/>
  <c r="BL269"/>
  <c r="BL270"/>
  <c r="BL271"/>
  <c r="BL272"/>
  <c r="BL273"/>
  <c r="BL274"/>
  <c r="BL275"/>
  <c r="BL276"/>
  <c r="BL277"/>
  <c r="BL278"/>
  <c r="BL279"/>
  <c r="BL280"/>
  <c r="BL281"/>
  <c r="BL282"/>
  <c r="BL283"/>
  <c r="BL284"/>
  <c r="BL285"/>
  <c r="BL286"/>
  <c r="BL287"/>
  <c r="BL288"/>
  <c r="BL289"/>
  <c r="BL290"/>
  <c r="BL291"/>
  <c r="BL292"/>
  <c r="BL293"/>
  <c r="BL294"/>
  <c r="BL295"/>
  <c r="BL296"/>
  <c r="BL297"/>
  <c r="BL298"/>
  <c r="BL299"/>
  <c r="BL300"/>
  <c r="BL301"/>
  <c r="BL302"/>
  <c r="BL303"/>
  <c r="BL304"/>
  <c r="BL305"/>
  <c r="BL306"/>
  <c r="BL307"/>
  <c r="BL308"/>
  <c r="BL309"/>
  <c r="BL310"/>
  <c r="BL311"/>
  <c r="BL312"/>
  <c r="BL313"/>
  <c r="BL314"/>
  <c r="BL315"/>
  <c r="BL316"/>
  <c r="BL317"/>
  <c r="BL318"/>
  <c r="BL319"/>
  <c r="BL320"/>
  <c r="BL321"/>
  <c r="BL322"/>
  <c r="BL323"/>
  <c r="BL324"/>
  <c r="BL325"/>
  <c r="BL326"/>
  <c r="BL327"/>
  <c r="BL328"/>
  <c r="BL329"/>
  <c r="BL330"/>
  <c r="BL331"/>
  <c r="BL332"/>
  <c r="BL333"/>
  <c r="BL334"/>
  <c r="BL335"/>
  <c r="BL336"/>
  <c r="BL337"/>
  <c r="BL338"/>
  <c r="BL339"/>
  <c r="BL340"/>
  <c r="BL341"/>
  <c r="BL342"/>
  <c r="BL343"/>
  <c r="BL344"/>
  <c r="BL345"/>
  <c r="BL346"/>
  <c r="BL347"/>
  <c r="BL348"/>
  <c r="BL349"/>
  <c r="BL350"/>
  <c r="BL351"/>
  <c r="BL352"/>
  <c r="BL353"/>
  <c r="BL354"/>
  <c r="BL355"/>
  <c r="BL356"/>
  <c r="BL357"/>
  <c r="BL358"/>
  <c r="BL359"/>
  <c r="BL360"/>
  <c r="BL361"/>
  <c r="BL362"/>
  <c r="BL363"/>
  <c r="BL364"/>
  <c r="BL365"/>
  <c r="BL366"/>
  <c r="BL367"/>
  <c r="BL368"/>
  <c r="BL369"/>
  <c r="BL370"/>
  <c r="BL371"/>
  <c r="BL372"/>
  <c r="BL373"/>
  <c r="BL374"/>
  <c r="BL375"/>
  <c r="BL376"/>
  <c r="BL377"/>
  <c r="BL378"/>
  <c r="BL379"/>
  <c r="BL380"/>
  <c r="BL381"/>
  <c r="BL382"/>
  <c r="BL383"/>
  <c r="BL384"/>
  <c r="BL385"/>
  <c r="BL386"/>
  <c r="BL387"/>
  <c r="BL388"/>
  <c r="BL389"/>
  <c r="BL390"/>
  <c r="BL391"/>
  <c r="BL392"/>
  <c r="BL393"/>
  <c r="BL394"/>
  <c r="BL395"/>
  <c r="BL396"/>
  <c r="BL397"/>
  <c r="BL398"/>
  <c r="BL399"/>
  <c r="BL400"/>
  <c r="BL401"/>
  <c r="BL402"/>
  <c r="BL403"/>
  <c r="BL404"/>
  <c r="BL405"/>
  <c r="BL406"/>
  <c r="BL407"/>
  <c r="BL408"/>
  <c r="BL409"/>
  <c r="BL410"/>
  <c r="BL411"/>
  <c r="BL412"/>
  <c r="BL413"/>
  <c r="BL414"/>
  <c r="BL415"/>
  <c r="BL416"/>
  <c r="BL417"/>
  <c r="BL418"/>
  <c r="BL419"/>
  <c r="BL420"/>
  <c r="BL421"/>
  <c r="BL422"/>
  <c r="BL423"/>
  <c r="BL424"/>
  <c r="BL425"/>
  <c r="BL426"/>
  <c r="BL427"/>
  <c r="BL428"/>
  <c r="BL429"/>
  <c r="BL430"/>
  <c r="BL431"/>
  <c r="BL432"/>
  <c r="BL433"/>
  <c r="BL434"/>
  <c r="BL435"/>
  <c r="BL436"/>
  <c r="BL437"/>
  <c r="BL438"/>
  <c r="BL439"/>
  <c r="BL440"/>
  <c r="BL441"/>
  <c r="BL442"/>
  <c r="BL443"/>
  <c r="BL444"/>
  <c r="BL445"/>
  <c r="BL446"/>
  <c r="BL447"/>
  <c r="BL448"/>
  <c r="BL449"/>
  <c r="BL450"/>
  <c r="BL451"/>
  <c r="BL452"/>
  <c r="BL453"/>
  <c r="BL454"/>
  <c r="BL455"/>
  <c r="BL456"/>
  <c r="BL457"/>
  <c r="BL458"/>
  <c r="BL459"/>
  <c r="BL460"/>
  <c r="BL461"/>
  <c r="BL462"/>
  <c r="BL463"/>
  <c r="BL464"/>
  <c r="BL465"/>
  <c r="BL466"/>
  <c r="BL467"/>
  <c r="BL468"/>
  <c r="BL469"/>
  <c r="BL470"/>
  <c r="BL471"/>
  <c r="BL472"/>
  <c r="BL473"/>
  <c r="BL474"/>
  <c r="BL475"/>
  <c r="BL476"/>
  <c r="BL477"/>
  <c r="BL478"/>
  <c r="BL479"/>
  <c r="BL480"/>
  <c r="BL481"/>
  <c r="BL482"/>
  <c r="BL483"/>
  <c r="BL484"/>
  <c r="BL485"/>
  <c r="BL486"/>
  <c r="BL487"/>
  <c r="BL488"/>
  <c r="BL489"/>
  <c r="BL490"/>
  <c r="BL491"/>
  <c r="BL492"/>
  <c r="BL493"/>
  <c r="BL494"/>
  <c r="BL495"/>
  <c r="BL496"/>
  <c r="BL497"/>
  <c r="BL498"/>
  <c r="BL499"/>
  <c r="BL500"/>
  <c r="BL501"/>
  <c r="BL502"/>
  <c r="BL503"/>
  <c r="BL504"/>
  <c r="BL505"/>
  <c r="BL506"/>
  <c r="BL507"/>
  <c r="BL508"/>
  <c r="BL509"/>
  <c r="BL510"/>
  <c r="BL511"/>
  <c r="BL512"/>
  <c r="BL513"/>
  <c r="BL514"/>
  <c r="BL515"/>
  <c r="BL516"/>
  <c r="BL517"/>
  <c r="BL518"/>
  <c r="BL519"/>
  <c r="BL520"/>
  <c r="BL521"/>
  <c r="BL522"/>
  <c r="BL523"/>
  <c r="BL524"/>
  <c r="BL525"/>
  <c r="BL526"/>
  <c r="BL527"/>
  <c r="BL528"/>
  <c r="BL529"/>
  <c r="BL530"/>
  <c r="BL531"/>
  <c r="BL532"/>
  <c r="BL533"/>
  <c r="BL534"/>
  <c r="BL535"/>
  <c r="BL536"/>
  <c r="BL537"/>
  <c r="BL538"/>
  <c r="BL539"/>
  <c r="BL540"/>
  <c r="BL541"/>
  <c r="BL542"/>
  <c r="BL543"/>
  <c r="BL544"/>
  <c r="BL545"/>
  <c r="BL546"/>
  <c r="BL547"/>
  <c r="BL548"/>
  <c r="BL549"/>
  <c r="BL550"/>
  <c r="BL551"/>
  <c r="BL552"/>
  <c r="BL553"/>
  <c r="BL554"/>
  <c r="BL555"/>
  <c r="BL556"/>
  <c r="BL557"/>
  <c r="BL558"/>
  <c r="BL559"/>
  <c r="BL560"/>
  <c r="BL561"/>
  <c r="BL562"/>
  <c r="BL563"/>
  <c r="BL564"/>
  <c r="BL565"/>
  <c r="BL566"/>
  <c r="BL567"/>
  <c r="BL568"/>
  <c r="BL569"/>
  <c r="BL570"/>
  <c r="BL571"/>
  <c r="BL572"/>
  <c r="BL573"/>
  <c r="BL574"/>
  <c r="BL575"/>
  <c r="BL576"/>
  <c r="BL577"/>
  <c r="BL578"/>
  <c r="BL579"/>
  <c r="BL580"/>
  <c r="BL581"/>
  <c r="BL582"/>
  <c r="BL583"/>
  <c r="BL584"/>
  <c r="BL585"/>
  <c r="BL586"/>
  <c r="BL587"/>
  <c r="BL588"/>
  <c r="BL589"/>
  <c r="BL590"/>
  <c r="BL591"/>
  <c r="BL592"/>
  <c r="BL593"/>
  <c r="BL594"/>
  <c r="BL595"/>
  <c r="BL596"/>
  <c r="BL597"/>
  <c r="BL598"/>
  <c r="BL599"/>
  <c r="BL600"/>
  <c r="BL601"/>
  <c r="BL602"/>
  <c r="BL603"/>
  <c r="BL604"/>
  <c r="BL605"/>
  <c r="BL606"/>
  <c r="BL607"/>
  <c r="BL608"/>
  <c r="BL609"/>
  <c r="BL610"/>
  <c r="BL611"/>
  <c r="BL612"/>
  <c r="BL613"/>
  <c r="BL614"/>
  <c r="BL615"/>
  <c r="BL616"/>
  <c r="BL617"/>
  <c r="BL618"/>
  <c r="BL619"/>
  <c r="BL620"/>
  <c r="BL621"/>
  <c r="BL622"/>
  <c r="BL623"/>
  <c r="BL624"/>
  <c r="BL625"/>
  <c r="BL626"/>
  <c r="BL627"/>
  <c r="BL628"/>
  <c r="BL629"/>
  <c r="BL630"/>
  <c r="BL631"/>
  <c r="BL632"/>
  <c r="BL633"/>
  <c r="BL634"/>
  <c r="BL635"/>
  <c r="BL636"/>
  <c r="BL637"/>
  <c r="BL638"/>
  <c r="BL639"/>
  <c r="BL640"/>
  <c r="BL641"/>
  <c r="BL642"/>
  <c r="BL643"/>
  <c r="BL644"/>
  <c r="BL645"/>
  <c r="BL646"/>
  <c r="BL647"/>
  <c r="BL648"/>
  <c r="BL649"/>
  <c r="BL650"/>
  <c r="BL651"/>
  <c r="BL652"/>
  <c r="BL653"/>
  <c r="BL654"/>
  <c r="BL655"/>
  <c r="BL656"/>
  <c r="BL657"/>
  <c r="BL658"/>
  <c r="BL659"/>
  <c r="BL660"/>
  <c r="BL661"/>
  <c r="BL662"/>
  <c r="BL663"/>
  <c r="BL664"/>
  <c r="BL665"/>
  <c r="BL666"/>
  <c r="BL667"/>
  <c r="BL668"/>
  <c r="BL669"/>
  <c r="BL670"/>
  <c r="BL671"/>
  <c r="BL672"/>
  <c r="BL673"/>
  <c r="BL674"/>
  <c r="BL675"/>
  <c r="BL676"/>
  <c r="BL677"/>
  <c r="BL678"/>
  <c r="BL679"/>
  <c r="BL680"/>
  <c r="BL681"/>
  <c r="BL682"/>
  <c r="BL683"/>
  <c r="BL684"/>
  <c r="BL685"/>
  <c r="BL686"/>
  <c r="BL687"/>
  <c r="BL688"/>
  <c r="BL689"/>
  <c r="BL690"/>
  <c r="BL691"/>
  <c r="BL692"/>
  <c r="BL693"/>
  <c r="BL694"/>
  <c r="BL695"/>
  <c r="BL696"/>
  <c r="BL697"/>
  <c r="BL698"/>
  <c r="BL699"/>
  <c r="BL700"/>
  <c r="BL701"/>
  <c r="BL702"/>
  <c r="BL703"/>
  <c r="BL704"/>
  <c r="BL705"/>
  <c r="BL706"/>
  <c r="BL707"/>
  <c r="BL708"/>
  <c r="BL709"/>
  <c r="BL710"/>
  <c r="BL711"/>
  <c r="BL712"/>
  <c r="BL713"/>
  <c r="BL714"/>
  <c r="BL715"/>
  <c r="BL716"/>
  <c r="BL717"/>
  <c r="BL718"/>
  <c r="BL719"/>
  <c r="BL720"/>
  <c r="BL721"/>
  <c r="BL722"/>
  <c r="BL723"/>
  <c r="BL724"/>
  <c r="BL725"/>
  <c r="BL726"/>
  <c r="BL727"/>
  <c r="BL728"/>
  <c r="BL729"/>
  <c r="BL730"/>
  <c r="BL731"/>
  <c r="BL732"/>
  <c r="BL733"/>
  <c r="BL734"/>
  <c r="BL735"/>
  <c r="BL736"/>
  <c r="BL737"/>
  <c r="BL738"/>
  <c r="BL739"/>
  <c r="BL740"/>
  <c r="BL741"/>
  <c r="BL742"/>
  <c r="BL743"/>
  <c r="BL744"/>
  <c r="BL745"/>
  <c r="BL746"/>
  <c r="BL747"/>
  <c r="BL748"/>
  <c r="BL749"/>
  <c r="BL750"/>
  <c r="BL751"/>
  <c r="BL752"/>
  <c r="BL753"/>
  <c r="BL754"/>
  <c r="BL755"/>
  <c r="BL756"/>
  <c r="BL757"/>
  <c r="BL758"/>
  <c r="BL759"/>
  <c r="BL760"/>
  <c r="BL761"/>
  <c r="BL762"/>
  <c r="BL763"/>
  <c r="BL764"/>
  <c r="BL765"/>
  <c r="BL766"/>
  <c r="BL767"/>
  <c r="BL768"/>
  <c r="BL769"/>
  <c r="BL770"/>
  <c r="BL771"/>
  <c r="BL772"/>
  <c r="BL773"/>
  <c r="BL774"/>
  <c r="BL775"/>
  <c r="BL776"/>
  <c r="BL777"/>
  <c r="BL778"/>
  <c r="BL779"/>
  <c r="BL780"/>
  <c r="BL781"/>
  <c r="BL782"/>
  <c r="BL783"/>
  <c r="BL784"/>
  <c r="BL785"/>
  <c r="BL786"/>
  <c r="BL787"/>
  <c r="BL788"/>
  <c r="BL789"/>
  <c r="BL790"/>
  <c r="BL791"/>
  <c r="BL792"/>
  <c r="BL793"/>
  <c r="BL794"/>
  <c r="BL795"/>
  <c r="BL796"/>
  <c r="BL797"/>
  <c r="BL798"/>
  <c r="BL799"/>
  <c r="BL800"/>
  <c r="BL801"/>
  <c r="BL802"/>
  <c r="BL803"/>
  <c r="BL804"/>
  <c r="BL805"/>
  <c r="BL806"/>
  <c r="BL807"/>
  <c r="BL808"/>
  <c r="BL809"/>
  <c r="BL810"/>
  <c r="BL811"/>
  <c r="BL812"/>
  <c r="BL813"/>
  <c r="BL814"/>
  <c r="BL815"/>
  <c r="BL816"/>
  <c r="BL817"/>
  <c r="BL818"/>
  <c r="BL819"/>
  <c r="BL820"/>
  <c r="BL821"/>
  <c r="BL822"/>
  <c r="BL823"/>
  <c r="BL824"/>
  <c r="BL825"/>
  <c r="BL826"/>
  <c r="BL827"/>
  <c r="BL828"/>
  <c r="BL829"/>
  <c r="BL830"/>
  <c r="BL831"/>
  <c r="BL832"/>
  <c r="BL833"/>
  <c r="BL834"/>
  <c r="BL835"/>
  <c r="BL836"/>
  <c r="BL837"/>
  <c r="BL838"/>
  <c r="BL839"/>
  <c r="BL840"/>
  <c r="BL841"/>
  <c r="BL842"/>
  <c r="BL843"/>
  <c r="BL844"/>
  <c r="BL845"/>
  <c r="BL846"/>
  <c r="BL847"/>
  <c r="BL848"/>
  <c r="BL849"/>
  <c r="BL850"/>
  <c r="BL851"/>
  <c r="BL852"/>
  <c r="BL853"/>
  <c r="BL854"/>
  <c r="BL855"/>
  <c r="BL856"/>
  <c r="BL857"/>
  <c r="BL858"/>
  <c r="BL859"/>
  <c r="BL860"/>
  <c r="BL861"/>
  <c r="BL862"/>
  <c r="BL863"/>
  <c r="BL864"/>
  <c r="BL865"/>
  <c r="BL866"/>
  <c r="BL867"/>
  <c r="BL868"/>
  <c r="BL869"/>
  <c r="BL870"/>
  <c r="BL871"/>
  <c r="BL872"/>
  <c r="BL873"/>
  <c r="BL874"/>
  <c r="BL875"/>
  <c r="BL876"/>
  <c r="BL877"/>
  <c r="BL878"/>
  <c r="BL879"/>
  <c r="BL880"/>
  <c r="BL881"/>
  <c r="BL882"/>
  <c r="BL883"/>
  <c r="BL884"/>
  <c r="BL885"/>
  <c r="BL886"/>
  <c r="BL887"/>
  <c r="BL888"/>
  <c r="BL889"/>
  <c r="BL890"/>
  <c r="BL891"/>
  <c r="BL892"/>
  <c r="BL893"/>
  <c r="BL894"/>
  <c r="BL895"/>
  <c r="BL896"/>
  <c r="BL897"/>
  <c r="BL898"/>
  <c r="BL899"/>
  <c r="BL900"/>
  <c r="BL901"/>
  <c r="BL902"/>
  <c r="BL903"/>
  <c r="BL904"/>
  <c r="BL905"/>
  <c r="BL906"/>
  <c r="BL907"/>
  <c r="BL908"/>
  <c r="BL909"/>
  <c r="BL910"/>
  <c r="BL911"/>
  <c r="BL912"/>
  <c r="BL913"/>
  <c r="BL914"/>
  <c r="BL915"/>
  <c r="BL916"/>
  <c r="BL917"/>
  <c r="BL918"/>
  <c r="BL919"/>
  <c r="BL920"/>
  <c r="BL921"/>
  <c r="BL922"/>
  <c r="BL923"/>
  <c r="BL924"/>
  <c r="BL925"/>
  <c r="BL926"/>
  <c r="BL927"/>
  <c r="BL928"/>
  <c r="BL929"/>
  <c r="BL930"/>
  <c r="BL931"/>
  <c r="BL932"/>
  <c r="BL933"/>
  <c r="BL934"/>
  <c r="BL935"/>
  <c r="BL936"/>
  <c r="BL937"/>
  <c r="BL938"/>
  <c r="BL939"/>
  <c r="BL940"/>
  <c r="BL941"/>
  <c r="BL942"/>
  <c r="BL943"/>
  <c r="BL944"/>
  <c r="BL945"/>
  <c r="BL946"/>
  <c r="BL947"/>
  <c r="BL948"/>
  <c r="BL949"/>
  <c r="BL950"/>
  <c r="BL951"/>
  <c r="BL952"/>
  <c r="BL953"/>
  <c r="BL954"/>
  <c r="BL955"/>
  <c r="BL956"/>
  <c r="BL957"/>
  <c r="BL958"/>
  <c r="BL959"/>
  <c r="BL960"/>
  <c r="BL961"/>
  <c r="BL962"/>
  <c r="BL963"/>
  <c r="BL964"/>
  <c r="BL965"/>
  <c r="BL966"/>
  <c r="BL967"/>
  <c r="BL968"/>
  <c r="BL969"/>
  <c r="BL970"/>
  <c r="BL971"/>
  <c r="BL972"/>
  <c r="BL973"/>
  <c r="BL974"/>
  <c r="BL975"/>
  <c r="BL976"/>
  <c r="BL977"/>
  <c r="BL978"/>
  <c r="BL979"/>
  <c r="BL980"/>
  <c r="BL981"/>
  <c r="BL982"/>
  <c r="BL983"/>
  <c r="BL984"/>
  <c r="BL985"/>
  <c r="BL986"/>
  <c r="BL987"/>
  <c r="BL988"/>
  <c r="BL989"/>
  <c r="BL990"/>
  <c r="BL991"/>
  <c r="BL992"/>
  <c r="BL993"/>
  <c r="BL994"/>
  <c r="BL995"/>
  <c r="BL996"/>
  <c r="BL997"/>
  <c r="BL998"/>
  <c r="BL999"/>
  <c r="BL1000"/>
  <c r="BL1001"/>
  <c r="BL1002"/>
  <c r="BL1003"/>
  <c r="BL1004"/>
  <c r="BL1005"/>
  <c r="BL1006"/>
  <c r="BL1007"/>
  <c r="BL1008"/>
  <c r="BL1009"/>
  <c r="BL1010"/>
  <c r="BL1011"/>
  <c r="BL1012"/>
  <c r="BL1013"/>
  <c r="BL1014"/>
  <c r="BL1015"/>
  <c r="BL1016"/>
  <c r="BL1017"/>
  <c r="BL1018"/>
  <c r="BL1019"/>
  <c r="BL1020"/>
  <c r="BL1021"/>
  <c r="BL1022"/>
  <c r="BL1023"/>
  <c r="BL1024"/>
  <c r="BL1025"/>
  <c r="BL1026"/>
  <c r="BL1027"/>
  <c r="BL1028"/>
  <c r="BL1029"/>
  <c r="BL1030"/>
  <c r="BL1031"/>
  <c r="BL1032"/>
  <c r="BL1033"/>
  <c r="BL1034"/>
  <c r="BL1035"/>
  <c r="BL1036"/>
  <c r="BL1037"/>
  <c r="BL1038"/>
  <c r="BL1039"/>
  <c r="BL1040"/>
  <c r="BL1041"/>
  <c r="BL1042"/>
  <c r="BL1043"/>
  <c r="BL1044"/>
  <c r="BL1045"/>
  <c r="BL1046"/>
  <c r="BL1047"/>
  <c r="BL1048"/>
  <c r="BL1049"/>
  <c r="BL1050"/>
  <c r="BL1051"/>
  <c r="BL1052"/>
  <c r="BL1053"/>
  <c r="BL1054"/>
  <c r="BL1055"/>
  <c r="BL1056"/>
  <c r="BL1057"/>
  <c r="BL1058"/>
  <c r="BL1059"/>
  <c r="BL1060"/>
  <c r="BL1061"/>
  <c r="BL1062"/>
  <c r="BL1063"/>
  <c r="BL1064"/>
  <c r="BL1065"/>
  <c r="BL1066"/>
  <c r="BL1067"/>
  <c r="BL1068"/>
  <c r="BL1069"/>
  <c r="BL1070"/>
  <c r="BL1071"/>
  <c r="BL1072"/>
  <c r="BL1073"/>
  <c r="BL1074"/>
  <c r="BL1075"/>
  <c r="BL1076"/>
  <c r="BL1077"/>
  <c r="BL1078"/>
  <c r="BL1079"/>
  <c r="BL1080"/>
  <c r="BL1081"/>
  <c r="BL1082"/>
  <c r="BL1083"/>
  <c r="BL1084"/>
  <c r="BL1085"/>
  <c r="BL1086"/>
  <c r="BL1087"/>
  <c r="BL1088"/>
  <c r="BL1089"/>
  <c r="BL1090"/>
  <c r="BL1091"/>
  <c r="BL1092"/>
  <c r="BL1093"/>
  <c r="BL1094"/>
  <c r="BL1095"/>
  <c r="BL1096"/>
  <c r="BL1097"/>
  <c r="BL1098"/>
  <c r="BL1099"/>
  <c r="BL1100"/>
  <c r="BL1101"/>
  <c r="BL1102"/>
  <c r="BL1103"/>
  <c r="BL1104"/>
  <c r="BL1105"/>
  <c r="BL1106"/>
  <c r="BL1107"/>
  <c r="BL1108"/>
  <c r="BL1109"/>
  <c r="BL1110"/>
  <c r="BL1111"/>
  <c r="BL1112"/>
  <c r="BL1113"/>
  <c r="BL1114"/>
  <c r="BL1115"/>
  <c r="BL1116"/>
  <c r="BL1117"/>
  <c r="BL1118"/>
  <c r="BL1119"/>
  <c r="BL1120"/>
  <c r="BL1121"/>
  <c r="BL1122"/>
  <c r="BL1123"/>
  <c r="BL1124"/>
  <c r="BL1125"/>
  <c r="BL1126"/>
  <c r="BL1127"/>
  <c r="BL1128"/>
  <c r="BL1129"/>
  <c r="BL1130"/>
  <c r="BL1131"/>
  <c r="BL1132"/>
  <c r="BL1133"/>
  <c r="BL1134"/>
  <c r="BL1135"/>
  <c r="BL1136"/>
  <c r="BL1137"/>
  <c r="BL1138"/>
  <c r="BL1139"/>
  <c r="BL1140"/>
  <c r="BL1141"/>
  <c r="BL1142"/>
  <c r="BL1143"/>
  <c r="BL1144"/>
  <c r="BL1145"/>
  <c r="BL1146"/>
  <c r="BL1147"/>
  <c r="BL1148"/>
  <c r="BL1149"/>
  <c r="BL1150"/>
  <c r="BL1151"/>
  <c r="BL1152"/>
  <c r="BL1153"/>
  <c r="BL1154"/>
  <c r="BL1155"/>
  <c r="BL1156"/>
  <c r="BL1157"/>
  <c r="BL1158"/>
  <c r="BL1159"/>
  <c r="BL1160"/>
  <c r="BL1161"/>
  <c r="BL1162"/>
  <c r="BL1163"/>
  <c r="BL1164"/>
  <c r="BL1165"/>
  <c r="BL1166"/>
  <c r="BL1167"/>
  <c r="BL1168"/>
  <c r="BL1169"/>
  <c r="BL1170"/>
  <c r="BL1171"/>
  <c r="BL1172"/>
  <c r="BL1173"/>
  <c r="BL1174"/>
  <c r="BL1175"/>
  <c r="BL1176"/>
  <c r="BL1177"/>
  <c r="BL1178"/>
  <c r="BL1179"/>
  <c r="BL1180"/>
  <c r="BL1181"/>
  <c r="BL1182"/>
  <c r="BL1183"/>
  <c r="BL1184"/>
  <c r="BL1185"/>
  <c r="BL1186"/>
  <c r="BL1187"/>
  <c r="BL1188"/>
  <c r="BL1189"/>
  <c r="BL1190"/>
  <c r="BL1191"/>
  <c r="BL1192"/>
  <c r="BL1193"/>
  <c r="BL1194"/>
  <c r="BL1195"/>
  <c r="BL1196"/>
  <c r="BL1197"/>
  <c r="BL1198"/>
  <c r="BL1199"/>
  <c r="BL1200"/>
  <c r="BL1201"/>
  <c r="BL1202"/>
  <c r="BL1203"/>
  <c r="BL1204"/>
  <c r="BL1205"/>
  <c r="BL1206"/>
  <c r="BL1207"/>
  <c r="BL1208"/>
  <c r="BL1209"/>
  <c r="BL1210"/>
  <c r="BL1211"/>
  <c r="BL1212"/>
  <c r="BL1213"/>
  <c r="BL1214"/>
  <c r="BL1215"/>
  <c r="BL1216"/>
  <c r="BL1217"/>
  <c r="BL1218"/>
  <c r="BL1219"/>
  <c r="BL1220"/>
  <c r="BL1221"/>
  <c r="BL1222"/>
  <c r="BL1223"/>
  <c r="BL1224"/>
  <c r="BL1225"/>
  <c r="BL1226"/>
  <c r="BL1227"/>
  <c r="BL1228"/>
  <c r="BL1229"/>
  <c r="BL1230"/>
  <c r="BL1231"/>
  <c r="BL1232"/>
  <c r="BL1233"/>
  <c r="BL1234"/>
  <c r="BL1235"/>
  <c r="BL1236"/>
  <c r="BL1237"/>
  <c r="BL1238"/>
  <c r="BL1239"/>
  <c r="BL1240"/>
  <c r="BL1241"/>
  <c r="BL1242"/>
  <c r="BL1243"/>
  <c r="BL1244"/>
  <c r="BL1245"/>
  <c r="BL1246"/>
  <c r="BL1247"/>
  <c r="BL1248"/>
  <c r="BL1249"/>
  <c r="BL1250"/>
  <c r="BL1251"/>
  <c r="BL1252"/>
  <c r="BL1253"/>
  <c r="BL1254"/>
  <c r="BL1255"/>
  <c r="BL1256"/>
  <c r="BL1257"/>
  <c r="BL1258"/>
  <c r="BL1259"/>
  <c r="BL1260"/>
  <c r="BL1261"/>
  <c r="BL1262"/>
  <c r="BL1263"/>
  <c r="BL1264"/>
  <c r="BL1265"/>
  <c r="BL1266"/>
  <c r="BL1267"/>
  <c r="BL1268"/>
  <c r="BL1269"/>
  <c r="BL1270"/>
  <c r="BL1271"/>
  <c r="BL1272"/>
  <c r="BL1273"/>
  <c r="BL1274"/>
  <c r="BL1275"/>
  <c r="BL1276"/>
  <c r="BL1277"/>
  <c r="BL1278"/>
  <c r="BL1279"/>
  <c r="BL1280"/>
  <c r="BL1281"/>
  <c r="BL1282"/>
  <c r="BL1283"/>
  <c r="BL1284"/>
  <c r="BL1285"/>
  <c r="BL1286"/>
  <c r="BL1287"/>
  <c r="BL1288"/>
  <c r="BL1289"/>
  <c r="BL1290"/>
  <c r="BL1291"/>
  <c r="BL1292"/>
  <c r="BL1293"/>
  <c r="BL1294"/>
  <c r="BL1295"/>
  <c r="BL1296"/>
  <c r="BL1297"/>
  <c r="BL1298"/>
  <c r="BL1299"/>
  <c r="BL1300"/>
  <c r="BL1301"/>
  <c r="BL1302"/>
  <c r="BL1303"/>
  <c r="BL1304"/>
  <c r="BL1305"/>
  <c r="BL1306"/>
  <c r="BL1307"/>
  <c r="BL1308"/>
  <c r="BL1309"/>
  <c r="BL1310"/>
  <c r="BL1311"/>
  <c r="BL1312"/>
  <c r="BL1313"/>
  <c r="BL1314"/>
  <c r="BL1315"/>
  <c r="BL1316"/>
  <c r="BL1317"/>
  <c r="BL1318"/>
  <c r="BL1319"/>
  <c r="BL1320"/>
  <c r="BL1321"/>
  <c r="BL1322"/>
  <c r="BL1323"/>
  <c r="BL1324"/>
  <c r="BL1325"/>
  <c r="BL1326"/>
  <c r="BL1327"/>
  <c r="BL1328"/>
  <c r="BL1329"/>
  <c r="BL1330"/>
  <c r="BL1331"/>
  <c r="BL1332"/>
  <c r="BL1333"/>
  <c r="BL1334"/>
  <c r="BL1335"/>
  <c r="BL1336"/>
  <c r="BL1337"/>
  <c r="BL1338"/>
  <c r="BL1339"/>
  <c r="BL1340"/>
  <c r="BL1341"/>
  <c r="BL1342"/>
  <c r="BL1343"/>
  <c r="BL1344"/>
  <c r="BL1345"/>
  <c r="BL1346"/>
  <c r="BL1347"/>
  <c r="BL1348"/>
  <c r="BL1349"/>
  <c r="BL1350"/>
  <c r="BL1351"/>
  <c r="BL1352"/>
  <c r="BL1353"/>
  <c r="BL1354"/>
  <c r="BL1355"/>
  <c r="BL1356"/>
  <c r="BL1357"/>
  <c r="BL1358"/>
  <c r="BL1359"/>
  <c r="BL1360"/>
  <c r="BL1361"/>
  <c r="BL1362"/>
  <c r="BL1363"/>
  <c r="BL1364"/>
  <c r="BL1365"/>
  <c r="BL1366"/>
  <c r="BL1367"/>
  <c r="BL1368"/>
  <c r="BL1369"/>
  <c r="BL1370"/>
  <c r="BL1371"/>
  <c r="BL1372"/>
  <c r="BL1373"/>
  <c r="BL1374"/>
  <c r="BL1375"/>
  <c r="BL1376"/>
  <c r="BL1377"/>
  <c r="BL1378"/>
  <c r="BL1379"/>
  <c r="BL1380"/>
  <c r="BL1381"/>
  <c r="BL1382"/>
  <c r="BL1383"/>
  <c r="BL1384"/>
  <c r="BL1385"/>
  <c r="BL1386"/>
  <c r="BL1387"/>
  <c r="BL1388"/>
  <c r="BL1389"/>
  <c r="BL1390"/>
  <c r="BL1391"/>
  <c r="BL1392"/>
  <c r="BL1393"/>
  <c r="BL1394"/>
  <c r="BL1395"/>
  <c r="BL1396"/>
  <c r="BL1397"/>
  <c r="BL1398"/>
  <c r="BL1399"/>
  <c r="BL1400"/>
  <c r="BL1401"/>
  <c r="BL1402"/>
  <c r="BL1403"/>
  <c r="BL1404"/>
  <c r="BL1405"/>
  <c r="BL1406"/>
  <c r="BL1407"/>
  <c r="BL1408"/>
  <c r="BL1409"/>
  <c r="BL1410"/>
  <c r="BL1411"/>
  <c r="BL1412"/>
  <c r="BL1413"/>
  <c r="BL1414"/>
  <c r="BL1415"/>
  <c r="BL1416"/>
  <c r="BL1417"/>
  <c r="BL1418"/>
  <c r="BL1419"/>
  <c r="BL1420"/>
  <c r="BL1421"/>
  <c r="BL1422"/>
  <c r="BL1423"/>
  <c r="BL1424"/>
  <c r="BL1425"/>
  <c r="BL1426"/>
  <c r="BL1427"/>
  <c r="BL1428"/>
  <c r="BL1429"/>
  <c r="BL1430"/>
  <c r="BL1431"/>
  <c r="BL1432"/>
  <c r="BL1433"/>
  <c r="BL1434"/>
  <c r="BL1435"/>
  <c r="BL1436"/>
  <c r="BL1437"/>
  <c r="BL1438"/>
  <c r="BL1439"/>
  <c r="BL1440"/>
  <c r="BL1441"/>
  <c r="BL1442"/>
  <c r="BL1443"/>
  <c r="BL1444"/>
  <c r="BL1445"/>
  <c r="BL1446"/>
  <c r="BL1447"/>
  <c r="BL1448"/>
  <c r="BL1449"/>
  <c r="BL1450"/>
  <c r="BL1451"/>
  <c r="BL1452"/>
  <c r="BL1453"/>
  <c r="BL1454"/>
  <c r="BL1455"/>
  <c r="BL1456"/>
  <c r="BL1457"/>
  <c r="BL1458"/>
  <c r="BL1459"/>
  <c r="BL1460"/>
  <c r="BL1461"/>
  <c r="BL1462"/>
  <c r="BL1463"/>
  <c r="BL1464"/>
  <c r="BL1465"/>
  <c r="BL1466"/>
  <c r="BL1467"/>
  <c r="BL1468"/>
  <c r="BL1469"/>
  <c r="BL1470"/>
  <c r="BL1471"/>
  <c r="BL1472"/>
  <c r="BL1473"/>
  <c r="BL1474"/>
  <c r="BL1475"/>
  <c r="BL1476"/>
  <c r="BL1477"/>
  <c r="BL1478"/>
  <c r="BL1479"/>
  <c r="BL1480"/>
  <c r="BL1481"/>
  <c r="BL1482"/>
  <c r="BL1483"/>
  <c r="BL1484"/>
  <c r="BL1485"/>
  <c r="BL1486"/>
  <c r="BL1487"/>
  <c r="BL1488"/>
  <c r="BL1489"/>
  <c r="BL1490"/>
  <c r="BL1491"/>
  <c r="BL1492"/>
  <c r="BL1493"/>
  <c r="BL1494"/>
  <c r="BL1495"/>
  <c r="BL1496"/>
  <c r="BL1497"/>
  <c r="BL1498"/>
  <c r="BL1499"/>
  <c r="BL1500"/>
  <c r="BL1501"/>
  <c r="BL1502"/>
  <c r="BL1503"/>
  <c r="BL1504"/>
  <c r="BL1505"/>
  <c r="BL1506"/>
  <c r="BL1507"/>
  <c r="BL1508"/>
  <c r="BL1509"/>
  <c r="BL1510"/>
  <c r="BL1511"/>
  <c r="BL1512"/>
  <c r="BL1513"/>
  <c r="BL1514"/>
  <c r="BL1515"/>
  <c r="BL1516"/>
  <c r="BL1517"/>
  <c r="BL1518"/>
  <c r="BL1519"/>
  <c r="BL1520"/>
  <c r="BL1521"/>
  <c r="BL1522"/>
  <c r="BL1523"/>
  <c r="BL1524"/>
  <c r="BL1525"/>
  <c r="BL1526"/>
  <c r="BL1527"/>
  <c r="BL1528"/>
  <c r="BL1529"/>
  <c r="BL1530"/>
  <c r="BL1531"/>
  <c r="BL1532"/>
  <c r="BL1533"/>
  <c r="BL1534"/>
  <c r="BL1535"/>
  <c r="BL1536"/>
  <c r="BL1537"/>
  <c r="BL1538"/>
  <c r="BL1539"/>
  <c r="BL1540"/>
  <c r="BL1541"/>
  <c r="BL1542"/>
  <c r="BL1543"/>
  <c r="BL1544"/>
  <c r="BL1545"/>
  <c r="BL1546"/>
  <c r="BL1547"/>
  <c r="BL1548"/>
  <c r="BL1549"/>
  <c r="BL1550"/>
  <c r="BL1551"/>
  <c r="BL1552"/>
  <c r="BL1553"/>
  <c r="BL1554"/>
  <c r="BL1555"/>
  <c r="BL1556"/>
  <c r="BL1557"/>
  <c r="BL1558"/>
  <c r="BL1559"/>
  <c r="BL1560"/>
  <c r="BL1561"/>
  <c r="BL1562"/>
  <c r="BL1563"/>
  <c r="BL1564"/>
  <c r="BL1565"/>
  <c r="BL1566"/>
  <c r="BL1567"/>
  <c r="BL1568"/>
  <c r="BL1569"/>
  <c r="BL1570"/>
  <c r="BL1571"/>
  <c r="BL1572"/>
  <c r="BL1573"/>
  <c r="BL1574"/>
  <c r="BL1575"/>
  <c r="BL1576"/>
  <c r="BL1577"/>
  <c r="BL1578"/>
  <c r="BL1579"/>
  <c r="BL1580"/>
  <c r="BL1581"/>
  <c r="BL1582"/>
  <c r="BL1583"/>
  <c r="BL1584"/>
  <c r="BL1585"/>
  <c r="BL1586"/>
  <c r="BL1587"/>
  <c r="BL1588"/>
  <c r="BL1589"/>
  <c r="BL1590"/>
  <c r="BL1591"/>
  <c r="BL1592"/>
  <c r="BL1593"/>
  <c r="BL1594"/>
  <c r="BL1595"/>
  <c r="BL1596"/>
  <c r="BL1597"/>
  <c r="BL1598"/>
  <c r="BL1599"/>
  <c r="BL1600"/>
  <c r="BL1601"/>
  <c r="BL1602"/>
  <c r="BL1603"/>
  <c r="BL1604"/>
  <c r="BL1605"/>
  <c r="BL1606"/>
  <c r="BL1607"/>
  <c r="BL1608"/>
  <c r="BL1609"/>
  <c r="BL1610"/>
  <c r="BL1611"/>
  <c r="BL1612"/>
  <c r="BL1613"/>
  <c r="BL1614"/>
  <c r="BL1615"/>
  <c r="BL1616"/>
  <c r="BL1617"/>
  <c r="BL1618"/>
  <c r="BL1619"/>
  <c r="BL1620"/>
  <c r="BL1621"/>
  <c r="BL1622"/>
  <c r="BL1623"/>
  <c r="BL1624"/>
  <c r="BL1625"/>
  <c r="BL1626"/>
  <c r="BL1627"/>
  <c r="BL1628"/>
  <c r="BL1629"/>
  <c r="BL1630"/>
  <c r="BL1631"/>
  <c r="BL1632"/>
  <c r="BL1633"/>
  <c r="BL1634"/>
  <c r="BL1635"/>
  <c r="BL1636"/>
  <c r="BL1637"/>
  <c r="BL1638"/>
  <c r="BL1639"/>
  <c r="BL1640"/>
  <c r="BL1641"/>
  <c r="BL1642"/>
  <c r="BL1643"/>
  <c r="BL1644"/>
  <c r="BL1645"/>
  <c r="BL1646"/>
  <c r="BL1647"/>
  <c r="BL1648"/>
  <c r="BL1649"/>
  <c r="BL1650"/>
  <c r="BL1651"/>
  <c r="BL1652"/>
  <c r="BL1653"/>
  <c r="BL1654"/>
  <c r="BL1655"/>
  <c r="BL1656"/>
  <c r="BL1657"/>
  <c r="BL1658"/>
  <c r="BL1659"/>
  <c r="BL1660"/>
  <c r="BL1661"/>
  <c r="BL1662"/>
  <c r="BL1663"/>
  <c r="BL1664"/>
  <c r="BL1665"/>
  <c r="BL1666"/>
  <c r="BL1667"/>
  <c r="BL1668"/>
  <c r="BL1669"/>
  <c r="BL1670"/>
  <c r="BL1671"/>
  <c r="BL1672"/>
  <c r="BL1673"/>
  <c r="BL1674"/>
  <c r="BL1675"/>
  <c r="BL1676"/>
  <c r="BL1677"/>
  <c r="BL1678"/>
  <c r="BL1679"/>
  <c r="BL1680"/>
  <c r="BL1681"/>
  <c r="BL1682"/>
  <c r="BL1683"/>
  <c r="BL1684"/>
  <c r="BL1685"/>
  <c r="BL1686"/>
  <c r="BL1687"/>
  <c r="BL1688"/>
  <c r="BL1689"/>
  <c r="BL1690"/>
  <c r="BL1691"/>
  <c r="BL1692"/>
  <c r="BL1693"/>
  <c r="BL1694"/>
  <c r="BL1695"/>
  <c r="BL1696"/>
  <c r="BL1697"/>
  <c r="BL1698"/>
  <c r="BL1699"/>
  <c r="BL1700"/>
  <c r="BL1701"/>
  <c r="BL1702"/>
  <c r="BL1703"/>
  <c r="BL1704"/>
  <c r="BL1705"/>
  <c r="BL1706"/>
  <c r="BL1707"/>
  <c r="BL1708"/>
  <c r="BL1709"/>
  <c r="BL1710"/>
  <c r="BL1711"/>
  <c r="BL1712"/>
  <c r="BL1713"/>
  <c r="BL1714"/>
  <c r="BL1715"/>
  <c r="BL1716"/>
  <c r="BL1717"/>
  <c r="BL1718"/>
  <c r="BL1719"/>
  <c r="BL1720"/>
  <c r="BL1721"/>
  <c r="BL1722"/>
  <c r="BL1723"/>
  <c r="BL1724"/>
  <c r="BL1725"/>
  <c r="BL1726"/>
  <c r="BL1727"/>
  <c r="BL1728"/>
  <c r="BL1729"/>
  <c r="BL1730"/>
  <c r="BL1731"/>
  <c r="BL1732"/>
  <c r="BL1733"/>
  <c r="BL1734"/>
  <c r="BL1735"/>
  <c r="BL1736"/>
  <c r="BL1737"/>
  <c r="BL1738"/>
  <c r="BL1739"/>
  <c r="BL1740"/>
  <c r="BL1741"/>
  <c r="BL1742"/>
  <c r="BL1743"/>
  <c r="BL1744"/>
  <c r="BL1745"/>
  <c r="BL1746"/>
  <c r="BL1747"/>
  <c r="BL1748"/>
  <c r="BL1749"/>
  <c r="BL1750"/>
  <c r="BL1751"/>
  <c r="BL1752"/>
  <c r="BL1753"/>
  <c r="BL1754"/>
  <c r="BL1755"/>
  <c r="BL1756"/>
  <c r="BL1757"/>
  <c r="BL1758"/>
  <c r="BL1759"/>
  <c r="BL1760"/>
  <c r="BL1761"/>
  <c r="BL1762"/>
  <c r="BL1763"/>
  <c r="BL1764"/>
  <c r="BL1765"/>
  <c r="BL1766"/>
  <c r="BL1767"/>
  <c r="BL1768"/>
  <c r="BL1769"/>
  <c r="BL1770"/>
  <c r="BL1771"/>
  <c r="BL1772"/>
  <c r="BL1773"/>
  <c r="BL1774"/>
  <c r="BL1775"/>
  <c r="BL1776"/>
  <c r="BL1777"/>
  <c r="BL1778"/>
  <c r="BL1779"/>
  <c r="BL1780"/>
  <c r="BL1781"/>
  <c r="BL1782"/>
  <c r="BL1783"/>
  <c r="BL1784"/>
  <c r="BL1785"/>
  <c r="BL1786"/>
  <c r="BL1787"/>
  <c r="BL1788"/>
  <c r="BL1789"/>
  <c r="BL1790"/>
  <c r="BL1791"/>
  <c r="BL1792"/>
  <c r="BL1793"/>
  <c r="BL1794"/>
  <c r="BL1795"/>
  <c r="BL1796"/>
  <c r="BL1797"/>
  <c r="BL1798"/>
  <c r="BL1799"/>
  <c r="BL1800"/>
  <c r="BL1801"/>
  <c r="BL1802"/>
  <c r="BL1803"/>
  <c r="BL1804"/>
  <c r="BL1805"/>
  <c r="BL1806"/>
  <c r="BL1807"/>
  <c r="BL1808"/>
  <c r="BL1809"/>
  <c r="BL1810"/>
  <c r="BL1811"/>
  <c r="BL1812"/>
  <c r="BL1813"/>
  <c r="BL1814"/>
  <c r="BL1815"/>
  <c r="BL1816"/>
  <c r="BL1817"/>
  <c r="BL1818"/>
  <c r="BL1819"/>
  <c r="BL1820"/>
  <c r="BL1821"/>
  <c r="BL1822"/>
  <c r="BL1823"/>
  <c r="BL1824"/>
  <c r="BL1825"/>
  <c r="BL1826"/>
  <c r="BL1827"/>
  <c r="BL1828"/>
  <c r="BL1829"/>
  <c r="BL1830"/>
  <c r="BL1831"/>
  <c r="BL1832"/>
  <c r="BL1833"/>
  <c r="BL1834"/>
  <c r="BL1835"/>
  <c r="BL1836"/>
  <c r="BL1837"/>
  <c r="BL1838"/>
  <c r="BL1839"/>
  <c r="BL1840"/>
  <c r="BL1841"/>
  <c r="BL1842"/>
  <c r="BL1843"/>
  <c r="BL1844"/>
  <c r="BL1845"/>
  <c r="BL1846"/>
  <c r="BL1847"/>
  <c r="BL1848"/>
  <c r="BL1849"/>
  <c r="BL1850"/>
  <c r="BL1851"/>
  <c r="BL1852"/>
  <c r="BL1853"/>
  <c r="BL1854"/>
  <c r="BL1855"/>
  <c r="BL1856"/>
  <c r="BL1857"/>
  <c r="BL1858"/>
  <c r="BL1859"/>
  <c r="BL1860"/>
  <c r="BL1861"/>
  <c r="BL1862"/>
  <c r="BL1863"/>
  <c r="BL1864"/>
  <c r="BL1865"/>
  <c r="BL1866"/>
  <c r="BL1867"/>
  <c r="BL1868"/>
  <c r="BL1869"/>
  <c r="BL1870"/>
  <c r="BL1871"/>
  <c r="BL1872"/>
  <c r="BL1873"/>
  <c r="BL1874"/>
  <c r="BL1875"/>
  <c r="BL1876"/>
  <c r="BL1877"/>
  <c r="BL1878"/>
  <c r="BL1879"/>
  <c r="BL1880"/>
  <c r="BL1881"/>
  <c r="BL1882"/>
  <c r="BL1883"/>
  <c r="BL1884"/>
  <c r="BL1885"/>
  <c r="BL1886"/>
  <c r="BL1887"/>
  <c r="BL1888"/>
  <c r="BL1889"/>
  <c r="BL1890"/>
  <c r="BL1891"/>
  <c r="BL1892"/>
  <c r="BL1893"/>
  <c r="BL1894"/>
  <c r="BL1895"/>
  <c r="BL1896"/>
  <c r="BL1897"/>
  <c r="BL1898"/>
  <c r="BL1899"/>
  <c r="BL1900"/>
  <c r="BL1901"/>
  <c r="BL1902"/>
  <c r="BL1903"/>
  <c r="BL1904"/>
  <c r="BL1905"/>
  <c r="BL1906"/>
  <c r="BL1907"/>
  <c r="BL1908"/>
  <c r="BL1909"/>
  <c r="BL1910"/>
  <c r="BL1911"/>
  <c r="BL1912"/>
  <c r="BL1913"/>
  <c r="BL1914"/>
  <c r="BL1915"/>
  <c r="BL1916"/>
  <c r="BL1917"/>
  <c r="BL1918"/>
  <c r="BL1919"/>
  <c r="BL1920"/>
  <c r="BL1921"/>
  <c r="BL1922"/>
  <c r="BL1923"/>
  <c r="BL1924"/>
  <c r="BL1925"/>
  <c r="BL1926"/>
  <c r="BL1927"/>
  <c r="BL1928"/>
  <c r="BL1929"/>
  <c r="BL1930"/>
  <c r="BL1931"/>
  <c r="BL1932"/>
  <c r="BL1933"/>
  <c r="BL1934"/>
  <c r="BL1935"/>
  <c r="BL1936"/>
  <c r="BL1937"/>
  <c r="BL1938"/>
  <c r="BL1939"/>
  <c r="BL1940"/>
  <c r="BL1941"/>
  <c r="BL1942"/>
  <c r="BL1943"/>
  <c r="BL1944"/>
  <c r="BL1945"/>
  <c r="BL1946"/>
  <c r="BL1947"/>
  <c r="BL1948"/>
  <c r="BL1949"/>
  <c r="BL1950"/>
  <c r="BL1951"/>
  <c r="BL1952"/>
  <c r="BL1953"/>
  <c r="BL1954"/>
  <c r="BL1955"/>
  <c r="BL1956"/>
  <c r="BL1957"/>
  <c r="BL1958"/>
  <c r="BL1959"/>
  <c r="BL1960"/>
  <c r="BL1961"/>
  <c r="BL1962"/>
  <c r="BL1963"/>
  <c r="BL1964"/>
  <c r="BL1965"/>
  <c r="BL1966"/>
  <c r="BL1967"/>
  <c r="BL1968"/>
  <c r="BL1969"/>
  <c r="BL1970"/>
  <c r="BL1971"/>
  <c r="BL1972"/>
  <c r="BL1973"/>
  <c r="BL1974"/>
  <c r="BL1975"/>
  <c r="BL1976"/>
  <c r="BL1977"/>
  <c r="BL1978"/>
  <c r="BL1979"/>
  <c r="BL1980"/>
  <c r="BL1981"/>
  <c r="BL1982"/>
  <c r="BL1983"/>
  <c r="BL1984"/>
  <c r="BL1985"/>
  <c r="BL1986"/>
  <c r="BL1987"/>
  <c r="BL1988"/>
  <c r="BL1989"/>
  <c r="BL1990"/>
  <c r="BL1991"/>
  <c r="BL1992"/>
  <c r="BL1993"/>
  <c r="BL1994"/>
  <c r="BL1995"/>
  <c r="BL1996"/>
  <c r="BL1997"/>
  <c r="BL1998"/>
  <c r="BL1999"/>
  <c r="BL2000"/>
  <c r="BL2001"/>
  <c r="BL2002"/>
  <c r="BL2003"/>
  <c r="BL2004"/>
  <c r="BL2005"/>
  <c r="BL2006"/>
  <c r="BL2007"/>
  <c r="BL2008"/>
  <c r="BL2009"/>
  <c r="BL2010"/>
  <c r="BL2011"/>
  <c r="BL2012"/>
  <c r="BL2013"/>
  <c r="BL2014"/>
  <c r="BL2015"/>
  <c r="BL2016"/>
  <c r="BL2017"/>
  <c r="BL2018"/>
  <c r="BL2019"/>
  <c r="BL2020"/>
  <c r="BL2021"/>
  <c r="BL2022"/>
  <c r="BL2023"/>
  <c r="BL2024"/>
  <c r="BL2025"/>
  <c r="BL2026"/>
  <c r="BL2027"/>
  <c r="BL2028"/>
  <c r="BL2029"/>
  <c r="BL2030"/>
  <c r="BL2031"/>
  <c r="BL2032"/>
  <c r="BL2033"/>
  <c r="BL2034"/>
  <c r="BL2035"/>
  <c r="BL2036"/>
  <c r="BL2037"/>
  <c r="BL2038"/>
  <c r="BL2039"/>
  <c r="BL2040"/>
  <c r="BL2041"/>
  <c r="BL2042"/>
  <c r="BL2043"/>
  <c r="BL2044"/>
  <c r="BL2045"/>
  <c r="BL2046"/>
  <c r="BL2047"/>
  <c r="BL2048"/>
  <c r="BL2049"/>
  <c r="BL2050"/>
  <c r="BL2051"/>
  <c r="BL2052"/>
  <c r="BL2053"/>
  <c r="BL2054"/>
  <c r="BL2055"/>
  <c r="BL2056"/>
  <c r="BL2057"/>
  <c r="BL2058"/>
  <c r="BL2059"/>
  <c r="BL2060"/>
  <c r="BL2061"/>
  <c r="BL2062"/>
  <c r="BL2063"/>
  <c r="BL2064"/>
  <c r="BL2065"/>
  <c r="BL2066"/>
  <c r="BL2067"/>
  <c r="BL2068"/>
  <c r="BL2069"/>
  <c r="BL2070"/>
  <c r="BL2071"/>
  <c r="BL2072"/>
  <c r="BL2073"/>
  <c r="BL2074"/>
  <c r="BL2075"/>
  <c r="BL2076"/>
  <c r="BL2077"/>
  <c r="BL2078"/>
  <c r="BL2079"/>
  <c r="BL2080"/>
  <c r="BL2081"/>
  <c r="BL2082"/>
  <c r="BL2083"/>
  <c r="BL2084"/>
  <c r="BL2085"/>
  <c r="BL2086"/>
  <c r="BL2087"/>
  <c r="BL2088"/>
  <c r="BL2089"/>
  <c r="BL2090"/>
  <c r="BL2091"/>
  <c r="BL2092"/>
  <c r="BL2093"/>
  <c r="BL2094"/>
  <c r="BL2095"/>
  <c r="BL2096"/>
  <c r="BL2097"/>
  <c r="BL2098"/>
  <c r="BL2099"/>
  <c r="BL2100"/>
  <c r="BL2101"/>
  <c r="BL2102"/>
  <c r="BL2103"/>
  <c r="BL2104"/>
  <c r="BL2105"/>
  <c r="BL2106"/>
  <c r="BL2107"/>
  <c r="BL2108"/>
  <c r="BL2109"/>
  <c r="BL2110"/>
  <c r="BL2111"/>
  <c r="BL2112"/>
  <c r="BL2113"/>
  <c r="BL2114"/>
  <c r="BL2115"/>
  <c r="BL2116"/>
  <c r="BL2117"/>
  <c r="BL2118"/>
  <c r="BL2119"/>
  <c r="BL2120"/>
  <c r="BL2121"/>
  <c r="BL2122"/>
  <c r="BL2123"/>
  <c r="BL2124"/>
  <c r="BL2125"/>
  <c r="BL2126"/>
  <c r="BL2127"/>
  <c r="BL2128"/>
  <c r="BL2129"/>
  <c r="BL2130"/>
  <c r="BL2131"/>
  <c r="BL2132"/>
  <c r="BL2133"/>
  <c r="BL2134"/>
  <c r="BL2135"/>
  <c r="BL2136"/>
  <c r="BL2137"/>
  <c r="BL2138"/>
  <c r="BL2139"/>
  <c r="BL2140"/>
  <c r="BL2141"/>
  <c r="BL2142"/>
  <c r="BL2143"/>
  <c r="BL2144"/>
  <c r="BL2145"/>
  <c r="BL2146"/>
  <c r="BL2147"/>
  <c r="BL2148"/>
  <c r="BL2149"/>
  <c r="BL2150"/>
  <c r="BL2151"/>
  <c r="BL2152"/>
  <c r="BL2153"/>
  <c r="BL2154"/>
  <c r="BL2155"/>
  <c r="BL2156"/>
  <c r="BL2157"/>
  <c r="BL2158"/>
  <c r="BL2159"/>
  <c r="BL2160"/>
  <c r="BL2161"/>
  <c r="BL2162"/>
  <c r="BL2163"/>
  <c r="BL2164"/>
  <c r="BL2165"/>
  <c r="BL2166"/>
  <c r="BL2167"/>
  <c r="BL2168"/>
  <c r="BL2169"/>
  <c r="BL2170"/>
  <c r="BL2171"/>
  <c r="BL2172"/>
  <c r="BL2173"/>
  <c r="BL2174"/>
  <c r="BL2175"/>
  <c r="BL2176"/>
  <c r="BL2177"/>
  <c r="BL2178"/>
  <c r="BL2179"/>
  <c r="BL2180"/>
  <c r="BL2181"/>
  <c r="BL2182"/>
  <c r="BL2183"/>
  <c r="BL2184"/>
  <c r="BL2185"/>
  <c r="BL2186"/>
  <c r="BL2187"/>
  <c r="BL2188"/>
  <c r="BL2189"/>
  <c r="BL2190"/>
  <c r="BL2191"/>
  <c r="BL2192"/>
  <c r="BL2193"/>
  <c r="BL2194"/>
  <c r="BL2195"/>
  <c r="BL2196"/>
  <c r="BL2197"/>
  <c r="BL2198"/>
  <c r="BL2199"/>
  <c r="BL2200"/>
  <c r="BL2201"/>
  <c r="BL2202"/>
  <c r="BL2203"/>
  <c r="BL2204"/>
  <c r="BL2205"/>
  <c r="BL2206"/>
  <c r="BL2207"/>
  <c r="BL2208"/>
  <c r="BL2209"/>
  <c r="BL2210"/>
  <c r="BL2211"/>
  <c r="BL2212"/>
  <c r="BL2213"/>
  <c r="BL2214"/>
  <c r="BL2215"/>
  <c r="BL2216"/>
  <c r="BL2217"/>
  <c r="BL2218"/>
  <c r="BL2219"/>
  <c r="BL2220"/>
  <c r="BL2221"/>
  <c r="BL2222"/>
  <c r="BL2223"/>
  <c r="BL2224"/>
  <c r="BL2225"/>
  <c r="BL2226"/>
  <c r="BL2227"/>
  <c r="BL2228"/>
  <c r="BL2229"/>
  <c r="BL2230"/>
  <c r="BL2231"/>
  <c r="BL2232"/>
  <c r="BL2233"/>
  <c r="BL2234"/>
  <c r="BL2235"/>
  <c r="BL2236"/>
  <c r="BL2237"/>
  <c r="BL2238"/>
  <c r="BL2239"/>
  <c r="BL2240"/>
  <c r="BL2241"/>
  <c r="BL2242"/>
  <c r="BL2243"/>
  <c r="BL2244"/>
  <c r="BL2245"/>
  <c r="BL2246"/>
  <c r="BL2247"/>
  <c r="BL2248"/>
  <c r="BL2249"/>
  <c r="BL2250"/>
  <c r="BL2251"/>
  <c r="BL2252"/>
  <c r="BL2253"/>
  <c r="BL2254"/>
  <c r="BL2255"/>
  <c r="BL2256"/>
  <c r="BL2257"/>
  <c r="BL2258"/>
  <c r="BL2259"/>
  <c r="BL2260"/>
  <c r="BL2261"/>
  <c r="BL2262"/>
  <c r="BL2263"/>
  <c r="BL2264"/>
  <c r="BL2265"/>
  <c r="BL2266"/>
  <c r="BL2267"/>
  <c r="BL2268"/>
  <c r="BL2269"/>
  <c r="BL2270"/>
  <c r="BL2271"/>
  <c r="BL2272"/>
  <c r="BL2273"/>
  <c r="BL2274"/>
  <c r="BL2275"/>
  <c r="BL2276"/>
  <c r="BL2277"/>
  <c r="BL2278"/>
  <c r="BL2279"/>
  <c r="BL2280"/>
  <c r="BL2281"/>
  <c r="BL2282"/>
  <c r="BL2283"/>
  <c r="BL2284"/>
  <c r="BL2285"/>
  <c r="BL2286"/>
  <c r="BL2287"/>
  <c r="BL2288"/>
  <c r="BL2289"/>
  <c r="BL2290"/>
  <c r="BL2291"/>
  <c r="BL2292"/>
  <c r="BL2293"/>
  <c r="BL2294"/>
  <c r="BL2295"/>
  <c r="BL2296"/>
  <c r="BL2297"/>
  <c r="BL2298"/>
  <c r="BL2299"/>
  <c r="BL2300"/>
  <c r="BL2301"/>
  <c r="BL2302"/>
  <c r="BL2303"/>
  <c r="BL2304"/>
  <c r="BL2305"/>
  <c r="BL2306"/>
  <c r="BL2307"/>
  <c r="BL2308"/>
  <c r="BL2309"/>
  <c r="BL2310"/>
  <c r="BL2311"/>
  <c r="BL2312"/>
  <c r="BL2313"/>
  <c r="BL2314"/>
  <c r="BL2315"/>
  <c r="BL2316"/>
  <c r="BL2317"/>
  <c r="BL2318"/>
  <c r="BL2319"/>
  <c r="BL2320"/>
  <c r="BL2321"/>
  <c r="BL2322"/>
  <c r="BL2323"/>
  <c r="BL2324"/>
  <c r="BL2325"/>
  <c r="BL2326"/>
  <c r="BL2327"/>
  <c r="BL2328"/>
  <c r="BL2329"/>
  <c r="BL2330"/>
  <c r="BL2331"/>
  <c r="BL2332"/>
  <c r="BL2333"/>
  <c r="BL2334"/>
  <c r="BL2335"/>
  <c r="BL2336"/>
  <c r="BL2337"/>
  <c r="BL2338"/>
  <c r="BL2339"/>
  <c r="BL2340"/>
  <c r="BL2341"/>
  <c r="BL2342"/>
  <c r="BL2343"/>
  <c r="BL2344"/>
  <c r="BL2345"/>
  <c r="BL2346"/>
  <c r="BL2347"/>
  <c r="BL2348"/>
  <c r="BL2349"/>
  <c r="BL2350"/>
  <c r="BL2351"/>
  <c r="BL2352"/>
  <c r="BL2353"/>
  <c r="BL2354"/>
  <c r="BL2355"/>
  <c r="BL2356"/>
  <c r="BL2357"/>
  <c r="BL2358"/>
  <c r="BL2359"/>
  <c r="BL2360"/>
  <c r="BL2361"/>
  <c r="BL2362"/>
  <c r="BL2363"/>
  <c r="BL2364"/>
  <c r="BL2365"/>
  <c r="BL2366"/>
  <c r="BL2367"/>
  <c r="BL2368"/>
  <c r="BL2369"/>
  <c r="BL2370"/>
  <c r="BL2371"/>
  <c r="BL2372"/>
  <c r="BL2373"/>
  <c r="BL2374"/>
  <c r="BL2375"/>
  <c r="BL2376"/>
  <c r="BL2377"/>
  <c r="BL2378"/>
  <c r="BL2379"/>
  <c r="BL2380"/>
  <c r="BL2381"/>
  <c r="BL2382"/>
  <c r="BL2383"/>
  <c r="BL2384"/>
  <c r="BL2385"/>
  <c r="BL2386"/>
  <c r="BL2387"/>
  <c r="BL2388"/>
  <c r="BL2389"/>
  <c r="BL2390"/>
  <c r="BL2391"/>
  <c r="BL2392"/>
  <c r="BL2393"/>
  <c r="BL2394"/>
  <c r="BL2395"/>
  <c r="BL2396"/>
  <c r="BL2397"/>
  <c r="BL2398"/>
  <c r="BL2399"/>
  <c r="BL2400"/>
  <c r="BL2401"/>
  <c r="BL2402"/>
  <c r="BL2403"/>
  <c r="BL2404"/>
  <c r="BL2405"/>
  <c r="BL2406"/>
  <c r="BL2407"/>
  <c r="BL2408"/>
  <c r="BL2409"/>
  <c r="BL2410"/>
  <c r="BL2411"/>
  <c r="BL2412"/>
  <c r="BL2413"/>
  <c r="BL2414"/>
  <c r="BL2415"/>
  <c r="BL2416"/>
  <c r="BL2417"/>
  <c r="BL2418"/>
  <c r="BL2419"/>
  <c r="BL2420"/>
  <c r="BL2421"/>
  <c r="BL2422"/>
  <c r="BL2423"/>
  <c r="BL2424"/>
  <c r="BL2425"/>
  <c r="BL2426"/>
  <c r="BL2427"/>
  <c r="BL2428"/>
  <c r="BL2429"/>
  <c r="BL2430"/>
  <c r="BL2431"/>
  <c r="BL2432"/>
  <c r="BL2433"/>
  <c r="BL2434"/>
  <c r="BL2435"/>
  <c r="BL2436"/>
  <c r="BL2437"/>
  <c r="BL2438"/>
  <c r="BL2439"/>
  <c r="BL2440"/>
  <c r="BL2441"/>
  <c r="BL2442"/>
  <c r="BL2443"/>
  <c r="BL2444"/>
  <c r="BL2445"/>
  <c r="BL2446"/>
  <c r="BL2447"/>
  <c r="BL2448"/>
  <c r="BL2449"/>
  <c r="BL2450"/>
  <c r="BL2451"/>
  <c r="BL2452"/>
  <c r="BL2453"/>
  <c r="BL2454"/>
  <c r="BL2455"/>
  <c r="BL2456"/>
  <c r="BL2457"/>
  <c r="BL2458"/>
  <c r="BL2459"/>
  <c r="BL2460"/>
  <c r="BL2461"/>
  <c r="BL2462"/>
  <c r="BL2463"/>
  <c r="BL2464"/>
  <c r="BL2465"/>
  <c r="BL2466"/>
  <c r="BL2467"/>
  <c r="BL2468"/>
  <c r="BL2469"/>
  <c r="BL2470"/>
  <c r="BL2471"/>
  <c r="BL2472"/>
  <c r="BL2473"/>
  <c r="BL2474"/>
  <c r="BL2475"/>
  <c r="BL2476"/>
  <c r="BL2477"/>
  <c r="BL2478"/>
  <c r="BL2479"/>
  <c r="BL2480"/>
  <c r="BL2481"/>
  <c r="BL2482"/>
  <c r="BL2483"/>
  <c r="BL2484"/>
  <c r="BL2485"/>
  <c r="BL2486"/>
  <c r="BL2487"/>
  <c r="BL2488"/>
  <c r="BL2489"/>
  <c r="BL2490"/>
  <c r="BL2491"/>
  <c r="BL2492"/>
  <c r="BL2493"/>
  <c r="BL2494"/>
  <c r="BL2495"/>
  <c r="BL2496"/>
  <c r="BL2497"/>
  <c r="BL2498"/>
  <c r="BL2499"/>
  <c r="BL2500"/>
  <c r="BL2501"/>
  <c r="BL2502"/>
  <c r="BL2503"/>
  <c r="BL2504"/>
  <c r="BL2505"/>
  <c r="BL2506"/>
  <c r="BL2507"/>
  <c r="BL2508"/>
  <c r="BL2509"/>
  <c r="BL2510"/>
  <c r="BL2511"/>
  <c r="BL2512"/>
  <c r="BL2513"/>
  <c r="BL2514"/>
  <c r="BL2515"/>
  <c r="BL2516"/>
  <c r="BL2517"/>
  <c r="BL2518"/>
  <c r="BL2519"/>
  <c r="BL2520"/>
  <c r="BL2521"/>
  <c r="BL2522"/>
  <c r="BL2523"/>
  <c r="BL2524"/>
  <c r="BL2525"/>
  <c r="BL2526"/>
  <c r="BL2527"/>
  <c r="BL2528"/>
  <c r="BL2529"/>
  <c r="BL2530"/>
  <c r="BL2531"/>
  <c r="BL2532"/>
  <c r="BL2533"/>
  <c r="BL2534"/>
  <c r="BL2535"/>
  <c r="BL2536"/>
  <c r="BL2537"/>
  <c r="BL2538"/>
  <c r="BL2539"/>
  <c r="BL2540"/>
  <c r="BL2541"/>
  <c r="BL2542"/>
  <c r="BL2543"/>
  <c r="BL2544"/>
  <c r="BL2545"/>
  <c r="BL2546"/>
  <c r="BL2547"/>
  <c r="BL2548"/>
  <c r="BL2549"/>
  <c r="BL2550"/>
  <c r="BL2551"/>
  <c r="BL2552"/>
  <c r="BL2553"/>
  <c r="BL2554"/>
  <c r="BL2555"/>
  <c r="BL2556"/>
  <c r="BL2557"/>
  <c r="BL2558"/>
  <c r="BL2559"/>
  <c r="BL2560"/>
  <c r="BL2561"/>
  <c r="BL2562"/>
  <c r="BL2563"/>
  <c r="BL2564"/>
  <c r="BL2565"/>
  <c r="BL2566"/>
  <c r="BL2567"/>
  <c r="BL2568"/>
  <c r="BL2569"/>
  <c r="BL2570"/>
  <c r="BL2571"/>
  <c r="BL2572"/>
  <c r="BL2573"/>
  <c r="BL2574"/>
  <c r="BL2575"/>
  <c r="BL2576"/>
  <c r="BL2577"/>
  <c r="BL2578"/>
  <c r="BL2579"/>
  <c r="BL2580"/>
  <c r="BL2581"/>
  <c r="BL2582"/>
  <c r="BL2583"/>
  <c r="BL2584"/>
  <c r="BL2585"/>
  <c r="BL2586"/>
  <c r="BL2587"/>
  <c r="BL2588"/>
  <c r="BL2589"/>
  <c r="BL2590"/>
  <c r="BL2591"/>
  <c r="BL2592"/>
  <c r="BL2593"/>
  <c r="BL2594"/>
  <c r="BL2595"/>
  <c r="BL2596"/>
  <c r="BL2597"/>
  <c r="BL2598"/>
  <c r="BL2599"/>
  <c r="BL2600"/>
  <c r="BL2601"/>
  <c r="BL2602"/>
  <c r="BL2603"/>
  <c r="BL2604"/>
  <c r="BL2605"/>
  <c r="BL2606"/>
  <c r="BL2607"/>
  <c r="BL2608"/>
  <c r="BL2609"/>
  <c r="BL2610"/>
  <c r="BL2611"/>
  <c r="BL2612"/>
  <c r="BL2613"/>
  <c r="BL2614"/>
  <c r="BL2615"/>
  <c r="BL2616"/>
  <c r="BL2617"/>
  <c r="BL2618"/>
  <c r="BL2619"/>
  <c r="BL2620"/>
  <c r="BL2621"/>
  <c r="BL2622"/>
  <c r="BL2623"/>
  <c r="BL2624"/>
  <c r="BL2625"/>
  <c r="BL2626"/>
  <c r="BL2627"/>
  <c r="BL2628"/>
  <c r="BL2629"/>
  <c r="BL2630"/>
  <c r="BL2631"/>
  <c r="BL2632"/>
  <c r="BL2633"/>
  <c r="BL2634"/>
  <c r="BL2635"/>
  <c r="BL2636"/>
  <c r="BL2637"/>
  <c r="BL2638"/>
  <c r="BL2639"/>
  <c r="BL2640"/>
  <c r="BL2641"/>
  <c r="BL2642"/>
  <c r="BL2643"/>
  <c r="BL2644"/>
  <c r="BL2645"/>
  <c r="BL2646"/>
  <c r="BL2647"/>
  <c r="BL2648"/>
  <c r="BL2649"/>
  <c r="BL2650"/>
  <c r="BL2651"/>
  <c r="BL2652"/>
  <c r="BL2653"/>
  <c r="BL2654"/>
  <c r="BL2655"/>
  <c r="BL2656"/>
  <c r="BL2657"/>
  <c r="BL2658"/>
  <c r="BL2659"/>
  <c r="BL2660"/>
  <c r="BL2661"/>
  <c r="BL2662"/>
  <c r="BL2663"/>
  <c r="BL2664"/>
  <c r="BL2665"/>
  <c r="BL2666"/>
  <c r="BL2667"/>
  <c r="BL2668"/>
  <c r="BL2669"/>
  <c r="BL2670"/>
  <c r="BL2671"/>
  <c r="BL2672"/>
  <c r="BL2673"/>
  <c r="BL2674"/>
  <c r="BL2675"/>
  <c r="BL2676"/>
  <c r="BL2677"/>
  <c r="BL2678"/>
  <c r="BL2679"/>
  <c r="BL2680"/>
  <c r="BL2681"/>
  <c r="BL2682"/>
  <c r="BL2683"/>
  <c r="BL2684"/>
  <c r="BL2685"/>
  <c r="BL2686"/>
  <c r="BL2687"/>
  <c r="BL2688"/>
  <c r="BL2689"/>
  <c r="BL2690"/>
  <c r="BL2691"/>
  <c r="BL2692"/>
  <c r="BL2693"/>
  <c r="BL2694"/>
  <c r="BL2695"/>
  <c r="BL2696"/>
  <c r="BL2697"/>
  <c r="BL2698"/>
  <c r="BL2699"/>
  <c r="BL2700"/>
  <c r="BL2701"/>
  <c r="BL2702"/>
  <c r="BL2703"/>
  <c r="BL2704"/>
  <c r="BL2705"/>
  <c r="BL2706"/>
  <c r="BL2707"/>
  <c r="BL2708"/>
  <c r="BL2709"/>
  <c r="BL2710"/>
  <c r="BL2711"/>
  <c r="BL2712"/>
  <c r="BL2713"/>
  <c r="BL2714"/>
  <c r="BL2715"/>
  <c r="BL2716"/>
  <c r="BL2717"/>
  <c r="BL2718"/>
  <c r="BL2719"/>
  <c r="BL2720"/>
  <c r="BL2721"/>
  <c r="BL2722"/>
  <c r="BL2723"/>
  <c r="BL2724"/>
  <c r="BL2725"/>
  <c r="BL2726"/>
  <c r="BL2727"/>
  <c r="BL2728"/>
  <c r="BL2729"/>
  <c r="BL2730"/>
  <c r="BL2731"/>
  <c r="BL2732"/>
  <c r="BL2733"/>
  <c r="BL2734"/>
  <c r="BL2735"/>
  <c r="BL2736"/>
  <c r="BL2737"/>
  <c r="BL2738"/>
  <c r="BL2739"/>
  <c r="BL2740"/>
  <c r="BL2741"/>
  <c r="BL2742"/>
  <c r="BL2743"/>
  <c r="BL2744"/>
  <c r="BL2745"/>
  <c r="BL2746"/>
  <c r="BL2747"/>
  <c r="BL2748"/>
  <c r="BL2749"/>
  <c r="BL2750"/>
  <c r="BL2751"/>
  <c r="BL2752"/>
  <c r="BL2753"/>
  <c r="BL2754"/>
  <c r="BL2755"/>
  <c r="BL2756"/>
  <c r="BL2757"/>
  <c r="BL2758"/>
  <c r="BL2759"/>
  <c r="BL2760"/>
  <c r="BL2761"/>
  <c r="BL2762"/>
  <c r="BL2763"/>
  <c r="BL2764"/>
  <c r="BL2765"/>
  <c r="BL2766"/>
  <c r="BL2767"/>
  <c r="BL2768"/>
  <c r="BL2769"/>
  <c r="BL2770"/>
  <c r="BL2771"/>
  <c r="BL2772"/>
  <c r="BL2773"/>
  <c r="BL2774"/>
  <c r="BL2775"/>
  <c r="BL2776"/>
  <c r="BL2777"/>
  <c r="BL2778"/>
  <c r="BL2779"/>
  <c r="BL2780"/>
  <c r="BL2781"/>
  <c r="BL2782"/>
  <c r="BL2783"/>
  <c r="BL2784"/>
  <c r="BL2785"/>
  <c r="BL2786"/>
  <c r="BL2787"/>
  <c r="BL2788"/>
  <c r="BL2789"/>
  <c r="BL2790"/>
  <c r="BL2791"/>
  <c r="BL2792"/>
  <c r="BL2793"/>
  <c r="BL2794"/>
  <c r="BL2795"/>
  <c r="BL2796"/>
  <c r="BL2797"/>
  <c r="BL2798"/>
  <c r="BL2799"/>
  <c r="BL2800"/>
  <c r="BL2801"/>
  <c r="BL2802"/>
  <c r="BL2803"/>
  <c r="BL2804"/>
  <c r="BL2805"/>
  <c r="BL2806"/>
  <c r="BL2807"/>
  <c r="BL2808"/>
  <c r="BL2809"/>
  <c r="BL2810"/>
  <c r="BL2811"/>
  <c r="BL2812"/>
  <c r="BL2813"/>
  <c r="BL2814"/>
  <c r="BL2815"/>
  <c r="BL2816"/>
  <c r="BL2817"/>
  <c r="BL2818"/>
  <c r="BL2819"/>
  <c r="BL2820"/>
  <c r="BL2821"/>
  <c r="BL2822"/>
  <c r="BL2823"/>
  <c r="BL2824"/>
  <c r="BL2825"/>
  <c r="BL2826"/>
  <c r="BL2827"/>
  <c r="BL2828"/>
  <c r="BL2829"/>
  <c r="BL2830"/>
  <c r="BL2831"/>
  <c r="BL2832"/>
  <c r="BL2833"/>
  <c r="BL2834"/>
  <c r="BL2835"/>
  <c r="BL2836"/>
  <c r="BL2837"/>
  <c r="BL2838"/>
  <c r="BL2839"/>
  <c r="BL2840"/>
  <c r="BL2841"/>
  <c r="BL2842"/>
  <c r="BL2843"/>
  <c r="BL2844"/>
  <c r="BL2845"/>
  <c r="BL2846"/>
  <c r="BL2847"/>
  <c r="BL2848"/>
  <c r="BL2849"/>
  <c r="BL2850"/>
  <c r="BL2851"/>
  <c r="BL2852"/>
  <c r="BL2853"/>
  <c r="BL2854"/>
  <c r="BL2855"/>
  <c r="BL2856"/>
  <c r="BL2857"/>
  <c r="BL2858"/>
  <c r="BL2859"/>
  <c r="BL2860"/>
  <c r="BL2861"/>
  <c r="BL2862"/>
  <c r="BL2863"/>
  <c r="BL2864"/>
  <c r="BL2865"/>
  <c r="BL2866"/>
  <c r="BL2867"/>
  <c r="BL2868"/>
  <c r="BL2869"/>
  <c r="BL2870"/>
  <c r="BL2871"/>
  <c r="BL2872"/>
  <c r="BL2873"/>
  <c r="BL2874"/>
  <c r="BL2875"/>
  <c r="BL2876"/>
  <c r="BL2877"/>
  <c r="BL2878"/>
  <c r="BL2879"/>
  <c r="BL2880"/>
  <c r="BL2881"/>
  <c r="BL2882"/>
  <c r="BL2883"/>
  <c r="BL2884"/>
  <c r="BL2885"/>
  <c r="BL2886"/>
  <c r="BL2887"/>
  <c r="BL2888"/>
  <c r="BL2889"/>
  <c r="BL2890"/>
  <c r="BL2891"/>
  <c r="BL2892"/>
  <c r="BL2893"/>
  <c r="BL2894"/>
  <c r="BL2895"/>
  <c r="BL2896"/>
  <c r="BL2897"/>
  <c r="BL2898"/>
  <c r="BL2899"/>
  <c r="BL2900"/>
  <c r="BL2901"/>
  <c r="BL2902"/>
  <c r="BL2903"/>
  <c r="BL2904"/>
  <c r="BL2905"/>
  <c r="BL2906"/>
  <c r="BL2907"/>
  <c r="BL2908"/>
  <c r="BL2909"/>
  <c r="BL2910"/>
  <c r="BL2911"/>
  <c r="BL2912"/>
  <c r="BL2913"/>
  <c r="BL2914"/>
  <c r="BL2915"/>
  <c r="BL2916"/>
  <c r="BL2917"/>
  <c r="BL2918"/>
  <c r="BL2919"/>
  <c r="BL2920"/>
  <c r="BL2921"/>
  <c r="BL2922"/>
  <c r="BL2923"/>
  <c r="BL2924"/>
  <c r="BL2925"/>
  <c r="BL2926"/>
  <c r="BL2927"/>
  <c r="BL2928"/>
  <c r="BL2929"/>
  <c r="BL2930"/>
  <c r="BL2931"/>
  <c r="BL2932"/>
  <c r="BL2933"/>
  <c r="BL2934"/>
  <c r="BL2935"/>
  <c r="BL2936"/>
  <c r="BL2937"/>
  <c r="BL2938"/>
  <c r="BL2939"/>
  <c r="BL2940"/>
  <c r="BL2941"/>
  <c r="BL2942"/>
  <c r="BL2943"/>
  <c r="BL2944"/>
  <c r="BL2945"/>
  <c r="BL2946"/>
  <c r="BL2947"/>
  <c r="BL2948"/>
  <c r="BL2949"/>
  <c r="BL2950"/>
  <c r="BL2951"/>
  <c r="BL2952"/>
  <c r="BL2953"/>
  <c r="BL2954"/>
  <c r="BL2955"/>
  <c r="BL2956"/>
  <c r="BL2957"/>
  <c r="BL2958"/>
  <c r="BL2959"/>
  <c r="BL2960"/>
  <c r="BL2961"/>
  <c r="BL2962"/>
  <c r="BL2963"/>
  <c r="BL2964"/>
  <c r="BL2965"/>
  <c r="BL2966"/>
  <c r="BL2967"/>
  <c r="BL2968"/>
  <c r="BL2969"/>
  <c r="BL2970"/>
  <c r="BL2971"/>
  <c r="BL2972"/>
  <c r="BL2973"/>
  <c r="BL2974"/>
  <c r="BL2975"/>
  <c r="BL2976"/>
  <c r="BL2977"/>
  <c r="BL2978"/>
  <c r="BL2979"/>
  <c r="BL2980"/>
  <c r="BL2981"/>
  <c r="BL2982"/>
  <c r="BL2983"/>
  <c r="BL2984"/>
  <c r="BL2985"/>
  <c r="BL2986"/>
  <c r="BL2987"/>
  <c r="BL2988"/>
  <c r="BL2989"/>
  <c r="BL2990"/>
  <c r="BL2991"/>
  <c r="BL2992"/>
  <c r="BL2993"/>
  <c r="BL2994"/>
  <c r="BL2995"/>
  <c r="BL2996"/>
  <c r="BL2997"/>
  <c r="BL2998"/>
  <c r="BL2999"/>
  <c r="BL3000"/>
  <c r="BL3001"/>
  <c r="BL3002"/>
  <c r="BL3003"/>
  <c r="BL3004"/>
  <c r="BL3005"/>
  <c r="BL3006"/>
  <c r="BL3007"/>
  <c r="BL3008"/>
  <c r="BL3009"/>
  <c r="BL3010"/>
  <c r="BL3011"/>
  <c r="BL3012"/>
  <c r="BL3013"/>
  <c r="BL3014"/>
  <c r="BL3015"/>
  <c r="BL3016"/>
  <c r="BL3017"/>
  <c r="BL3018"/>
  <c r="BL3019"/>
  <c r="BL3020"/>
  <c r="BL3021"/>
  <c r="BL3022"/>
  <c r="BL3023"/>
  <c r="BL3024"/>
  <c r="BL3025"/>
  <c r="BL3026"/>
  <c r="BL3027"/>
  <c r="BL3028"/>
  <c r="BL3029"/>
  <c r="BL3030"/>
  <c r="BL3031"/>
  <c r="BL3032"/>
  <c r="BL3033"/>
  <c r="BL3034"/>
  <c r="BL3035"/>
  <c r="BL3036"/>
  <c r="BL3037"/>
  <c r="BL3038"/>
  <c r="BL3039"/>
  <c r="BL3040"/>
  <c r="BL3041"/>
  <c r="BL3042"/>
  <c r="BL3043"/>
  <c r="BL3044"/>
  <c r="BL3045"/>
  <c r="BL3046"/>
  <c r="BL3047"/>
  <c r="BL3048"/>
  <c r="BL3049"/>
  <c r="BL3050"/>
  <c r="BL3051"/>
  <c r="BL3052"/>
  <c r="BL3053"/>
  <c r="BL3054"/>
  <c r="BL3055"/>
  <c r="BL3056"/>
  <c r="BL3057"/>
  <c r="BL3058"/>
  <c r="BL3059"/>
  <c r="BL3060"/>
  <c r="BL3061"/>
  <c r="BL3062"/>
  <c r="BL3063"/>
  <c r="BL3064"/>
  <c r="BL3065"/>
  <c r="BL3066"/>
  <c r="BL3067"/>
  <c r="BL3068"/>
  <c r="BL3069"/>
  <c r="BL3070"/>
  <c r="BL3071"/>
  <c r="BL3072"/>
  <c r="BL3073"/>
  <c r="BL3074"/>
  <c r="BL3075"/>
  <c r="BL3076"/>
  <c r="BL3077"/>
  <c r="BL3078"/>
  <c r="BL3079"/>
  <c r="BL3080"/>
  <c r="BL3081"/>
  <c r="BL3082"/>
  <c r="BL3083"/>
  <c r="BL3084"/>
  <c r="BL3085"/>
  <c r="BL3086"/>
  <c r="BL3087"/>
  <c r="BL3088"/>
  <c r="BL3089"/>
  <c r="BL3090"/>
  <c r="BL3091"/>
  <c r="BL3092"/>
  <c r="BL3093"/>
  <c r="BL3094"/>
  <c r="BL3095"/>
  <c r="BL3096"/>
  <c r="BL3097"/>
  <c r="BL3098"/>
  <c r="BL3099"/>
  <c r="BL3100"/>
  <c r="BL3101"/>
  <c r="BL3102"/>
  <c r="BL3103"/>
  <c r="BL3104"/>
  <c r="BL3105"/>
  <c r="BL3106"/>
  <c r="BL3107"/>
  <c r="BL3108"/>
  <c r="BL3109"/>
  <c r="BL3110"/>
  <c r="BL3111"/>
  <c r="BL3112"/>
  <c r="BL3113"/>
  <c r="BL3114"/>
  <c r="BL3115"/>
  <c r="BL3116"/>
  <c r="BL3117"/>
  <c r="BL3118"/>
  <c r="BL3119"/>
  <c r="BL3120"/>
  <c r="BL3121"/>
  <c r="BL3122"/>
  <c r="BL3123"/>
  <c r="BL3124"/>
  <c r="BL3125"/>
  <c r="BL3126"/>
  <c r="BL3127"/>
  <c r="BL3128"/>
  <c r="BL3129"/>
  <c r="BL3130"/>
  <c r="BL3131"/>
  <c r="BL3132"/>
  <c r="BL3133"/>
  <c r="BL3134"/>
  <c r="BL3135"/>
  <c r="BL3136"/>
  <c r="BL3137"/>
  <c r="BL3138"/>
  <c r="BL3139"/>
  <c r="BL3140"/>
  <c r="BL3141"/>
  <c r="BL3142"/>
  <c r="BL3143"/>
  <c r="BL3144"/>
  <c r="BL3145"/>
  <c r="BL3146"/>
  <c r="BL3147"/>
  <c r="BL3148"/>
  <c r="BL3149"/>
  <c r="BL3150"/>
  <c r="BL3151"/>
  <c r="BL3152"/>
  <c r="BL3153"/>
  <c r="BL3154"/>
  <c r="BL3155"/>
  <c r="BL3156"/>
  <c r="BL3157"/>
  <c r="BL3158"/>
  <c r="BL3159"/>
  <c r="BL3160"/>
  <c r="BL3161"/>
  <c r="BL3162"/>
  <c r="BL3163"/>
  <c r="BL3164"/>
  <c r="BL3165"/>
  <c r="BL3166"/>
  <c r="BL3167"/>
  <c r="BL3168"/>
  <c r="BL3169"/>
  <c r="BL3170"/>
  <c r="BL3171"/>
  <c r="BL3172"/>
  <c r="BL3173"/>
  <c r="BL3174"/>
  <c r="BL3175"/>
  <c r="BL3176"/>
  <c r="BL3177"/>
  <c r="BL3178"/>
  <c r="BL3179"/>
  <c r="BL3180"/>
  <c r="BL3181"/>
  <c r="BL3182"/>
  <c r="BL3183"/>
  <c r="BL3184"/>
  <c r="BL3185"/>
  <c r="BL3186"/>
  <c r="BL3187"/>
  <c r="BL3188"/>
  <c r="BL3189"/>
  <c r="BL3190"/>
  <c r="BL3191"/>
  <c r="BL3192"/>
  <c r="BL3193"/>
  <c r="BL3194"/>
  <c r="BL3195"/>
  <c r="BL3196"/>
  <c r="BL3197"/>
  <c r="BL3198"/>
  <c r="BL3199"/>
  <c r="BL3200"/>
  <c r="BL3201"/>
  <c r="BL3202"/>
  <c r="BL3203"/>
  <c r="BL3204"/>
  <c r="BL3205"/>
  <c r="BL3206"/>
  <c r="BL3207"/>
  <c r="BL3208"/>
  <c r="BL3209"/>
  <c r="BL3210"/>
  <c r="BL3211"/>
  <c r="BL3212"/>
  <c r="BL3213"/>
  <c r="BL3214"/>
  <c r="BL3215"/>
  <c r="BL3216"/>
  <c r="BL3217"/>
  <c r="BL3218"/>
  <c r="BL3219"/>
  <c r="BL3220"/>
  <c r="BL3221"/>
  <c r="BL3222"/>
  <c r="BL3223"/>
  <c r="BL3224"/>
  <c r="BL3225"/>
  <c r="BL3226"/>
  <c r="BL3227"/>
  <c r="BL3228"/>
  <c r="BL3229"/>
  <c r="BL3230"/>
  <c r="BL3231"/>
  <c r="BL3232"/>
  <c r="BL3233"/>
  <c r="BL3234"/>
  <c r="BL3235"/>
  <c r="BL3236"/>
  <c r="BL3237"/>
  <c r="BL3238"/>
  <c r="BL3239"/>
  <c r="BL3240"/>
  <c r="BL3241"/>
  <c r="BL3242"/>
  <c r="BL3243"/>
  <c r="BL3244"/>
  <c r="BL3245"/>
  <c r="BL3246"/>
  <c r="BL3247"/>
  <c r="BL3248"/>
  <c r="BL3249"/>
  <c r="BL3250"/>
  <c r="BL3251"/>
  <c r="BL3252"/>
  <c r="BL3253"/>
  <c r="BL3254"/>
  <c r="BL3255"/>
  <c r="BL3256"/>
  <c r="BL3257"/>
  <c r="BL3258"/>
  <c r="BL3259"/>
  <c r="BL3260"/>
  <c r="BL3261"/>
  <c r="BL3262"/>
  <c r="BL3263"/>
  <c r="BL3264"/>
  <c r="BL3265"/>
  <c r="BL3266"/>
  <c r="BL3267"/>
  <c r="BL3268"/>
  <c r="BL3269"/>
  <c r="BL3270"/>
  <c r="BL3271"/>
  <c r="BL3272"/>
  <c r="BL3273"/>
  <c r="BL3274"/>
  <c r="BL3275"/>
  <c r="BL3276"/>
  <c r="BL3277"/>
  <c r="BL3278"/>
  <c r="BL3279"/>
  <c r="BL3280"/>
  <c r="BL3281"/>
  <c r="BL3282"/>
  <c r="BL3283"/>
  <c r="BL3284"/>
  <c r="BL3285"/>
  <c r="BL3286"/>
  <c r="BL3287"/>
  <c r="BL3288"/>
  <c r="BL3289"/>
  <c r="BL3290"/>
  <c r="BL3291"/>
  <c r="BL3292"/>
  <c r="BL3293"/>
  <c r="BL3294"/>
  <c r="BL3295"/>
  <c r="BL3296"/>
  <c r="BL3297"/>
  <c r="BL3298"/>
  <c r="BL3299"/>
  <c r="BL3300"/>
  <c r="BL3301"/>
  <c r="BL3302"/>
  <c r="BL3303"/>
  <c r="BL3304"/>
  <c r="BL3305"/>
  <c r="BL3306"/>
  <c r="BL3307"/>
  <c r="BL3308"/>
  <c r="BL3309"/>
  <c r="BL3310"/>
  <c r="BL3311"/>
  <c r="BL3312"/>
  <c r="BL3313"/>
  <c r="BL3314"/>
  <c r="BL3315"/>
  <c r="BL3316"/>
  <c r="BL3317"/>
  <c r="BL3318"/>
  <c r="BL3369"/>
  <c r="BL3370"/>
  <c r="BL3371"/>
  <c r="BL3372"/>
  <c r="BL3373"/>
  <c r="BL3374"/>
  <c r="BL3375"/>
  <c r="BL3376"/>
  <c r="BL3377"/>
  <c r="BL3378"/>
  <c r="BL3379"/>
  <c r="BL3380"/>
  <c r="BL3381"/>
  <c r="BL3382"/>
  <c r="BL3383"/>
  <c r="BL3384"/>
  <c r="BL3385"/>
  <c r="BL3386"/>
  <c r="BL3387"/>
  <c r="BL3388"/>
  <c r="BL3389"/>
  <c r="BL3390"/>
  <c r="BL3391"/>
  <c r="BL3392"/>
  <c r="BL3393"/>
  <c r="BL3394"/>
  <c r="BL3395"/>
  <c r="BL3396"/>
  <c r="BL3397"/>
  <c r="BL3398"/>
  <c r="BL3399"/>
  <c r="BL3400"/>
  <c r="BL3401"/>
  <c r="BL3402"/>
  <c r="BL3403"/>
  <c r="BL3404"/>
  <c r="BL3405"/>
  <c r="BL3406"/>
  <c r="BL3407"/>
  <c r="BL3408"/>
  <c r="BL3409"/>
  <c r="BL3410"/>
  <c r="BL3411"/>
  <c r="BL3412"/>
  <c r="BL3413"/>
  <c r="BL3414"/>
  <c r="BL3415"/>
  <c r="BL3416"/>
  <c r="BL3417"/>
  <c r="BL3418"/>
  <c r="BL3419"/>
  <c r="BL3420"/>
  <c r="BL3421"/>
  <c r="BL3422"/>
  <c r="BL3423"/>
  <c r="BL3424"/>
  <c r="BL3425"/>
  <c r="BL3426"/>
  <c r="BL3427"/>
  <c r="BL3428"/>
  <c r="BL3429"/>
  <c r="BL3430"/>
  <c r="BL3431"/>
  <c r="BL3432"/>
  <c r="BL3433"/>
  <c r="BL3434"/>
  <c r="BL3435"/>
  <c r="BL3436"/>
  <c r="BL3437"/>
  <c r="BL3438"/>
  <c r="BL3439"/>
  <c r="BL3440"/>
  <c r="BL3441"/>
  <c r="BL3442"/>
  <c r="BL3443"/>
  <c r="BL3444"/>
  <c r="BL3445"/>
  <c r="BL3446"/>
  <c r="BL3447"/>
  <c r="BL3448"/>
  <c r="BL3449"/>
  <c r="BL3450"/>
  <c r="BL3451"/>
  <c r="BL3452"/>
  <c r="BL3453"/>
  <c r="BL3454"/>
  <c r="BL3455"/>
  <c r="BL3456"/>
  <c r="BL3457"/>
  <c r="BL3458"/>
  <c r="BL3459"/>
  <c r="BL3460"/>
  <c r="BL3461"/>
  <c r="BL3462"/>
  <c r="BL3463"/>
  <c r="BL3464"/>
  <c r="BL3465"/>
  <c r="BL3466"/>
  <c r="BL3467"/>
  <c r="BL3468"/>
  <c r="BL3469"/>
  <c r="BL3470"/>
  <c r="BL3471"/>
  <c r="BL3472"/>
  <c r="BL3473"/>
  <c r="BL3474"/>
  <c r="BL3475"/>
  <c r="BL3476"/>
  <c r="BL3477"/>
  <c r="BL3478"/>
  <c r="BL3479"/>
  <c r="BL3480"/>
  <c r="BL3481"/>
  <c r="BL3482"/>
  <c r="BL3483"/>
  <c r="BL3484"/>
  <c r="BL3485"/>
  <c r="BL3486"/>
  <c r="BL3487"/>
  <c r="BL3488"/>
  <c r="BL3489"/>
  <c r="BL3490"/>
  <c r="BL3491"/>
  <c r="BL3492"/>
  <c r="BL3493"/>
  <c r="BL3494"/>
  <c r="BL3495"/>
  <c r="BL3496"/>
  <c r="BL3497"/>
  <c r="BL3498"/>
  <c r="BL3499"/>
  <c r="BL3500"/>
  <c r="BL3501"/>
  <c r="BL3502"/>
  <c r="BL3503"/>
  <c r="BL3504"/>
  <c r="BL3505"/>
  <c r="BL3506"/>
  <c r="BL3507"/>
  <c r="BL3508"/>
  <c r="BL3509"/>
  <c r="BL3510"/>
  <c r="BL3511"/>
  <c r="BL3512"/>
  <c r="BL3513"/>
  <c r="BL3514"/>
  <c r="BL3515"/>
  <c r="BL3516"/>
  <c r="BL3517"/>
  <c r="BL3518"/>
  <c r="BL3519"/>
  <c r="BL3520"/>
  <c r="BL3521"/>
  <c r="BL3522"/>
  <c r="BL3523"/>
  <c r="BL3524"/>
  <c r="BL3525"/>
  <c r="BL3526"/>
  <c r="BL3527"/>
  <c r="BL3528"/>
  <c r="BL3529"/>
  <c r="BL3530"/>
  <c r="BL3531"/>
  <c r="BL3532"/>
  <c r="BL3533"/>
  <c r="BL3534"/>
  <c r="BL3535"/>
  <c r="BL3536"/>
  <c r="BL3537"/>
  <c r="BL3538"/>
  <c r="BL3539"/>
  <c r="BL3540"/>
  <c r="BL3541"/>
  <c r="BL3542"/>
  <c r="BL3543"/>
  <c r="BL3544"/>
  <c r="BL3545"/>
  <c r="BL3546"/>
  <c r="BL3547"/>
  <c r="BL3548"/>
  <c r="BL3549"/>
  <c r="BL3550"/>
  <c r="BL3551"/>
  <c r="BL3552"/>
  <c r="BL3553"/>
  <c r="BL3554"/>
  <c r="BL3555"/>
  <c r="BL3556"/>
  <c r="BL3557"/>
  <c r="BL3558"/>
  <c r="BL3559"/>
  <c r="BL3560"/>
  <c r="BL3561"/>
  <c r="BL3562"/>
  <c r="BL3563"/>
  <c r="BL3564"/>
  <c r="BL3565"/>
  <c r="BL3566"/>
  <c r="BL3567"/>
  <c r="BL3568"/>
  <c r="BL3569"/>
  <c r="BL3570"/>
  <c r="BL3571"/>
  <c r="BL3572"/>
  <c r="BL3573"/>
  <c r="BL3574"/>
  <c r="BL3575"/>
  <c r="BL3576"/>
  <c r="BL3577"/>
  <c r="BL3578"/>
  <c r="BL3579"/>
  <c r="BL3580"/>
  <c r="BL3581"/>
  <c r="BL3582"/>
  <c r="BL3583"/>
  <c r="BL3584"/>
  <c r="BL3585"/>
  <c r="BL3586"/>
  <c r="BL3587"/>
  <c r="BL3588"/>
  <c r="BL3589"/>
  <c r="BL3590"/>
  <c r="BL3591"/>
  <c r="BL3592"/>
  <c r="BL3593"/>
  <c r="BL3594"/>
  <c r="BL3595"/>
  <c r="BL3596"/>
  <c r="BL3597"/>
  <c r="BL3598"/>
  <c r="BL3599"/>
  <c r="BL3600"/>
  <c r="BL3601"/>
  <c r="BL3602"/>
  <c r="BL3603"/>
  <c r="BL3604"/>
  <c r="BL3605"/>
  <c r="BL3606"/>
  <c r="BL3607"/>
  <c r="BL3608"/>
  <c r="BL3609"/>
  <c r="BL3610"/>
  <c r="BL3611"/>
  <c r="BL3612"/>
  <c r="BL3613"/>
  <c r="BL3614"/>
  <c r="BL3615"/>
  <c r="BL3616"/>
  <c r="BL3617"/>
  <c r="BL3618"/>
  <c r="BL3619"/>
  <c r="BL3620"/>
  <c r="BL3621"/>
  <c r="BL3622"/>
  <c r="BL3623"/>
  <c r="BL3624"/>
  <c r="BL3625"/>
  <c r="BL3626"/>
  <c r="BL3627"/>
  <c r="BL3628"/>
  <c r="BL3629"/>
  <c r="BL3630"/>
  <c r="BL3631"/>
  <c r="BL3632"/>
  <c r="BL3633"/>
  <c r="BL3634"/>
  <c r="BL3635"/>
  <c r="BL3636"/>
  <c r="BL3637"/>
  <c r="BL3638"/>
  <c r="BL3639"/>
  <c r="BL3640"/>
  <c r="BL3641"/>
  <c r="BL3642"/>
  <c r="BL3643"/>
  <c r="BL3644"/>
  <c r="BL3645"/>
  <c r="BL3646"/>
  <c r="BL3647"/>
  <c r="BL3648"/>
  <c r="BL3649"/>
  <c r="BL3650"/>
  <c r="BL3651"/>
  <c r="BL3652"/>
  <c r="BL3653"/>
  <c r="BL3654"/>
  <c r="BL3655"/>
  <c r="BL3656"/>
  <c r="BL3657"/>
  <c r="BL3658"/>
  <c r="BL3659"/>
  <c r="BL3660"/>
  <c r="BL3661"/>
  <c r="BL3662"/>
  <c r="BL3663"/>
  <c r="BL3664"/>
  <c r="BL3665"/>
  <c r="BL3666"/>
  <c r="BL3667"/>
  <c r="BL3668"/>
  <c r="BL3669"/>
  <c r="BL3670"/>
  <c r="BL3671"/>
  <c r="BL3672"/>
  <c r="BL3673"/>
  <c r="BL3674"/>
  <c r="BL3675"/>
  <c r="BL3676"/>
  <c r="BL3677"/>
  <c r="BL3678"/>
  <c r="BL3679"/>
  <c r="BL3680"/>
  <c r="BL3681"/>
  <c r="BL3682"/>
  <c r="BL3683"/>
  <c r="BL3684"/>
  <c r="BL3685"/>
  <c r="BL3686"/>
  <c r="BL3687"/>
  <c r="BL3688"/>
  <c r="BL3689"/>
  <c r="BL3690"/>
  <c r="BL3691"/>
  <c r="BL3692"/>
  <c r="BL3693"/>
  <c r="BL3694"/>
  <c r="BL3695"/>
  <c r="BL3696"/>
  <c r="BL3697"/>
  <c r="BL3698"/>
  <c r="BL3699"/>
  <c r="BL3700"/>
  <c r="BL3701"/>
  <c r="BL3702"/>
  <c r="BL3703"/>
  <c r="BL3704"/>
  <c r="BL3705"/>
  <c r="BL3706"/>
  <c r="BL3707"/>
  <c r="BL3708"/>
  <c r="BL3709"/>
  <c r="BL3710"/>
  <c r="BL3711"/>
  <c r="BL3712"/>
  <c r="BL3713"/>
  <c r="BL3714"/>
  <c r="BL3715"/>
  <c r="BL3716"/>
  <c r="BL3717"/>
  <c r="BL3718"/>
  <c r="BL3719"/>
  <c r="BL3720"/>
  <c r="BL3721"/>
  <c r="BL3722"/>
  <c r="BL3723"/>
  <c r="BL3724"/>
  <c r="BL3725"/>
  <c r="BL3726"/>
  <c r="BL3727"/>
  <c r="BL3728"/>
  <c r="BL3729"/>
  <c r="BL3730"/>
  <c r="BL3731"/>
  <c r="BL3732"/>
  <c r="BL3733"/>
  <c r="BL3734"/>
  <c r="BL3735"/>
  <c r="BL3736"/>
  <c r="BL3737"/>
  <c r="BL3738"/>
  <c r="BL3739"/>
  <c r="BL3740"/>
  <c r="BL3741"/>
  <c r="BL3742"/>
  <c r="BL3743"/>
  <c r="BL3744"/>
  <c r="BL3745"/>
  <c r="BL3746"/>
  <c r="BL3747"/>
  <c r="BL3748"/>
  <c r="BL3749"/>
  <c r="BL3750"/>
  <c r="BL3751"/>
  <c r="BL3752"/>
  <c r="BL3753"/>
  <c r="BL3754"/>
  <c r="BL3755"/>
  <c r="BL3756"/>
  <c r="BL3757"/>
  <c r="BL3758"/>
  <c r="BL3759"/>
  <c r="BL3760"/>
  <c r="BL3761"/>
  <c r="BL3762"/>
  <c r="BL3763"/>
  <c r="BL3764"/>
  <c r="BL3765"/>
  <c r="BL3766"/>
  <c r="BL3767"/>
  <c r="BL3768"/>
  <c r="BL3769"/>
  <c r="BL3770"/>
  <c r="BL3771"/>
  <c r="BL3772"/>
  <c r="BL3773"/>
  <c r="BL3774"/>
  <c r="BL3775"/>
  <c r="BL3776"/>
  <c r="BL3777"/>
  <c r="BL3778"/>
  <c r="BL3779"/>
  <c r="BL3780"/>
  <c r="BL3781"/>
  <c r="BL3782"/>
  <c r="BL3783"/>
  <c r="BL3784"/>
  <c r="BL3785"/>
  <c r="BL3786"/>
  <c r="BL3787"/>
  <c r="BL3788"/>
  <c r="BL3789"/>
  <c r="BL3790"/>
  <c r="BL3791"/>
  <c r="BL3792"/>
  <c r="BL3793"/>
  <c r="BL3794"/>
  <c r="BL3795"/>
  <c r="BL3796"/>
  <c r="BL3797"/>
  <c r="BL3798"/>
  <c r="BL3799"/>
  <c r="BL3800"/>
  <c r="BL3801"/>
  <c r="BL3802"/>
  <c r="BL3803"/>
  <c r="BL3804"/>
  <c r="BL3805"/>
  <c r="BL3806"/>
  <c r="BL3807"/>
  <c r="BL3808"/>
  <c r="BL3809"/>
  <c r="BL3810"/>
  <c r="BL3811"/>
  <c r="BL3812"/>
  <c r="BL3813"/>
  <c r="BL3814"/>
  <c r="BL3815"/>
  <c r="BL3816"/>
  <c r="BL3817"/>
  <c r="BL3818"/>
  <c r="BL3819"/>
  <c r="BL3820"/>
  <c r="BL3821"/>
  <c r="BL3822"/>
  <c r="BL3823"/>
  <c r="BL3824"/>
  <c r="BL3825"/>
  <c r="BL3826"/>
  <c r="BL3827"/>
  <c r="BL3828"/>
  <c r="BL3829"/>
  <c r="BL3830"/>
  <c r="BL3831"/>
  <c r="BL3832"/>
  <c r="BL3833"/>
  <c r="BL3834"/>
  <c r="BL3835"/>
  <c r="BL3836"/>
  <c r="BL3837"/>
  <c r="BL3838"/>
  <c r="BL3839"/>
  <c r="BL3840"/>
  <c r="BL3"/>
  <c r="BL5"/>
  <c r="P408" i="31"/>
  <c r="Q408"/>
  <c r="P409"/>
  <c r="Q409"/>
  <c r="P413"/>
  <c r="Q413"/>
  <c r="P415"/>
  <c r="Q415"/>
  <c r="P416"/>
  <c r="Q416"/>
  <c r="P418"/>
  <c r="Q418"/>
  <c r="M214"/>
  <c r="L214"/>
  <c r="BJ3" i="25"/>
  <c r="F305" i="31"/>
  <c r="P414"/>
  <c r="I389"/>
  <c r="I388"/>
  <c r="I387"/>
  <c r="I385"/>
  <c r="I381"/>
  <c r="I380"/>
  <c r="I378"/>
  <c r="P410"/>
  <c r="I117"/>
  <c r="I115"/>
  <c r="I113"/>
  <c r="I112"/>
  <c r="I111"/>
  <c r="I110"/>
  <c r="I107"/>
  <c r="I106"/>
  <c r="I105"/>
  <c r="I104"/>
  <c r="I103"/>
  <c r="I102"/>
  <c r="I101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O355" i="28"/>
  <c r="BB6" i="25"/>
  <c r="BC6"/>
  <c r="BB3"/>
  <c r="BC3"/>
  <c r="BB5"/>
  <c r="BC5"/>
  <c r="F165" i="31"/>
  <c r="F164"/>
  <c r="H400"/>
  <c r="H401"/>
  <c r="H402"/>
  <c r="P5" i="25"/>
  <c r="S5"/>
  <c r="U5"/>
  <c r="Y5"/>
  <c r="AA5"/>
  <c r="AC5"/>
  <c r="AK5"/>
  <c r="AM5"/>
  <c r="AN5"/>
  <c r="AO5"/>
  <c r="AP5"/>
  <c r="AQ5"/>
  <c r="AR5"/>
  <c r="BA5"/>
  <c r="F117" i="31"/>
  <c r="F116"/>
  <c r="F115"/>
  <c r="F370"/>
  <c r="F369"/>
  <c r="F368"/>
  <c r="F367"/>
  <c r="F366"/>
  <c r="F365"/>
  <c r="F107"/>
  <c r="F106"/>
  <c r="F105"/>
  <c r="F104"/>
  <c r="F103"/>
  <c r="F102"/>
  <c r="F101"/>
  <c r="F307"/>
  <c r="F306"/>
  <c r="F329"/>
  <c r="F330"/>
  <c r="F331"/>
  <c r="F332"/>
  <c r="F333"/>
  <c r="F326"/>
  <c r="F327"/>
  <c r="F328"/>
  <c r="F334"/>
  <c r="F335"/>
  <c r="F336"/>
  <c r="F337"/>
  <c r="F338"/>
  <c r="F325"/>
  <c r="F322"/>
  <c r="AK3" i="25"/>
  <c r="AL3"/>
  <c r="AM3"/>
  <c r="AN3"/>
  <c r="AO3"/>
  <c r="AP3"/>
  <c r="AQ3"/>
  <c r="AR3"/>
  <c r="AK6"/>
  <c r="AM6"/>
  <c r="AN6"/>
  <c r="AO6"/>
  <c r="AP6"/>
  <c r="AQ6"/>
  <c r="AR6"/>
  <c r="AK7"/>
  <c r="AN7"/>
  <c r="AO7"/>
  <c r="AP7"/>
  <c r="AQ7"/>
  <c r="AR7"/>
  <c r="AK8"/>
  <c r="AN8"/>
  <c r="AO8"/>
  <c r="AP8"/>
  <c r="AQ8"/>
  <c r="AR8"/>
  <c r="AK9"/>
  <c r="AN9"/>
  <c r="AO9"/>
  <c r="AP9"/>
  <c r="AQ9"/>
  <c r="AR9"/>
  <c r="AK10"/>
  <c r="AN10"/>
  <c r="AO10"/>
  <c r="AP10"/>
  <c r="AQ10"/>
  <c r="AR10"/>
  <c r="AK11"/>
  <c r="AN11"/>
  <c r="AO11"/>
  <c r="AP11"/>
  <c r="AQ11"/>
  <c r="AR11"/>
  <c r="AK12"/>
  <c r="AN12"/>
  <c r="AO12"/>
  <c r="AP12"/>
  <c r="AQ12"/>
  <c r="AR12"/>
  <c r="AK13"/>
  <c r="AN13"/>
  <c r="AO13"/>
  <c r="AP13"/>
  <c r="AQ13"/>
  <c r="AR13"/>
  <c r="AK14"/>
  <c r="AN14"/>
  <c r="AO14"/>
  <c r="AP14"/>
  <c r="AQ14"/>
  <c r="AR14"/>
  <c r="AK15"/>
  <c r="AN15"/>
  <c r="AO15"/>
  <c r="AP15"/>
  <c r="AQ15"/>
  <c r="AR15"/>
  <c r="AK16"/>
  <c r="AN16"/>
  <c r="AO16"/>
  <c r="AP16"/>
  <c r="AQ16"/>
  <c r="AR16"/>
  <c r="AK17"/>
  <c r="AN17"/>
  <c r="AO17"/>
  <c r="AP17"/>
  <c r="AQ17"/>
  <c r="AR17"/>
  <c r="AK18"/>
  <c r="AN18"/>
  <c r="AO18"/>
  <c r="AP18"/>
  <c r="AQ18"/>
  <c r="AR18"/>
  <c r="AK19"/>
  <c r="AN19"/>
  <c r="AO19"/>
  <c r="AP19"/>
  <c r="AQ19"/>
  <c r="AR19"/>
  <c r="AK20"/>
  <c r="AN20"/>
  <c r="AO20"/>
  <c r="AP20"/>
  <c r="AQ20"/>
  <c r="AR20"/>
  <c r="AK21"/>
  <c r="AN21"/>
  <c r="AO21"/>
  <c r="AP21"/>
  <c r="AQ21"/>
  <c r="AR21"/>
  <c r="AK22"/>
  <c r="AN22"/>
  <c r="AO22"/>
  <c r="AP22"/>
  <c r="AQ22"/>
  <c r="AR22"/>
  <c r="AK23"/>
  <c r="AN23"/>
  <c r="AO23"/>
  <c r="AP23"/>
  <c r="AQ23"/>
  <c r="AR23"/>
  <c r="AK24"/>
  <c r="AN24"/>
  <c r="AO24"/>
  <c r="AP24"/>
  <c r="AQ24"/>
  <c r="AR24"/>
  <c r="AK25"/>
  <c r="AN25"/>
  <c r="AO25"/>
  <c r="AP25"/>
  <c r="AQ25"/>
  <c r="AR25"/>
  <c r="AK26"/>
  <c r="AN26"/>
  <c r="AO26"/>
  <c r="AP26"/>
  <c r="AQ26"/>
  <c r="AR26"/>
  <c r="AK27"/>
  <c r="AN27"/>
  <c r="AO27"/>
  <c r="AP27"/>
  <c r="AQ27"/>
  <c r="AR27"/>
  <c r="AK28"/>
  <c r="AN28"/>
  <c r="AO28"/>
  <c r="AP28"/>
  <c r="AQ28"/>
  <c r="AR28"/>
  <c r="AK29"/>
  <c r="AN29"/>
  <c r="AO29"/>
  <c r="AP29"/>
  <c r="AQ29"/>
  <c r="AR29"/>
  <c r="AK30"/>
  <c r="AN30"/>
  <c r="AO30"/>
  <c r="AP30"/>
  <c r="AQ30"/>
  <c r="AR30"/>
  <c r="AK31"/>
  <c r="AN31"/>
  <c r="AO31"/>
  <c r="AP31"/>
  <c r="AQ31"/>
  <c r="AR31"/>
  <c r="AK32"/>
  <c r="AN32"/>
  <c r="AO32"/>
  <c r="AP32"/>
  <c r="AQ32"/>
  <c r="AR32"/>
  <c r="AK33"/>
  <c r="AN33"/>
  <c r="AO33"/>
  <c r="AP33"/>
  <c r="AQ33"/>
  <c r="AR33"/>
  <c r="AK34"/>
  <c r="AN34"/>
  <c r="AO34"/>
  <c r="AP34"/>
  <c r="AQ34"/>
  <c r="AR34"/>
  <c r="AK35"/>
  <c r="AN35"/>
  <c r="AO35"/>
  <c r="AP35"/>
  <c r="AQ35"/>
  <c r="AR35"/>
  <c r="AK36"/>
  <c r="AN36"/>
  <c r="AO36"/>
  <c r="AP36"/>
  <c r="AQ36"/>
  <c r="AR36"/>
  <c r="AK37"/>
  <c r="AN37"/>
  <c r="AO37"/>
  <c r="AP37"/>
  <c r="AQ37"/>
  <c r="AR37"/>
  <c r="AK38"/>
  <c r="AN38"/>
  <c r="AO38"/>
  <c r="AP38"/>
  <c r="AQ38"/>
  <c r="AR38"/>
  <c r="AK39"/>
  <c r="AN39"/>
  <c r="AO39"/>
  <c r="AP39"/>
  <c r="AQ39"/>
  <c r="AR39"/>
  <c r="AK40"/>
  <c r="AN40"/>
  <c r="AO40"/>
  <c r="AP40"/>
  <c r="AQ40"/>
  <c r="AR40"/>
  <c r="AK41"/>
  <c r="AN41"/>
  <c r="AO41"/>
  <c r="AP41"/>
  <c r="AQ41"/>
  <c r="AR41"/>
  <c r="AK42"/>
  <c r="AN42"/>
  <c r="AO42"/>
  <c r="AP42"/>
  <c r="AQ42"/>
  <c r="AR42"/>
  <c r="AK43"/>
  <c r="AN43"/>
  <c r="AO43"/>
  <c r="AP43"/>
  <c r="AQ43"/>
  <c r="AR43"/>
  <c r="AK44"/>
  <c r="AN44"/>
  <c r="AO44"/>
  <c r="AP44"/>
  <c r="AQ44"/>
  <c r="AR44"/>
  <c r="AK45"/>
  <c r="AN45"/>
  <c r="AO45"/>
  <c r="AP45"/>
  <c r="AQ45"/>
  <c r="AR45"/>
  <c r="AK46"/>
  <c r="AN46"/>
  <c r="AO46"/>
  <c r="AP46"/>
  <c r="AQ46"/>
  <c r="AR46"/>
  <c r="AK47"/>
  <c r="AN47"/>
  <c r="AO47"/>
  <c r="AP47"/>
  <c r="AQ47"/>
  <c r="AR47"/>
  <c r="AK48"/>
  <c r="AN48"/>
  <c r="AO48"/>
  <c r="AP48"/>
  <c r="AQ48"/>
  <c r="AR48"/>
  <c r="AK49"/>
  <c r="AN49"/>
  <c r="AO49"/>
  <c r="AP49"/>
  <c r="AQ49"/>
  <c r="AR49"/>
  <c r="AK50"/>
  <c r="AN50"/>
  <c r="AO50"/>
  <c r="AP50"/>
  <c r="AQ50"/>
  <c r="AR50"/>
  <c r="AK51"/>
  <c r="AN51"/>
  <c r="AO51"/>
  <c r="AP51"/>
  <c r="AQ51"/>
  <c r="AR51"/>
  <c r="AK52"/>
  <c r="AN52"/>
  <c r="AO52"/>
  <c r="AP52"/>
  <c r="AQ52"/>
  <c r="AR52"/>
  <c r="AK53"/>
  <c r="AN53"/>
  <c r="AO53"/>
  <c r="AP53"/>
  <c r="AQ53"/>
  <c r="AR53"/>
  <c r="AK54"/>
  <c r="AN54"/>
  <c r="AO54"/>
  <c r="AP54"/>
  <c r="AQ54"/>
  <c r="AR54"/>
  <c r="AK55"/>
  <c r="AN55"/>
  <c r="AO55"/>
  <c r="AP55"/>
  <c r="AQ55"/>
  <c r="AR55"/>
  <c r="AK56"/>
  <c r="AN56"/>
  <c r="AO56"/>
  <c r="AP56"/>
  <c r="AQ56"/>
  <c r="AR56"/>
  <c r="AK57"/>
  <c r="AN57"/>
  <c r="AO57"/>
  <c r="AP57"/>
  <c r="AQ57"/>
  <c r="AR57"/>
  <c r="AK58"/>
  <c r="AN58"/>
  <c r="AO58"/>
  <c r="AP58"/>
  <c r="AQ58"/>
  <c r="AR58"/>
  <c r="AK59"/>
  <c r="AN59"/>
  <c r="AO59"/>
  <c r="AP59"/>
  <c r="AQ59"/>
  <c r="AR59"/>
  <c r="AK60"/>
  <c r="AN60"/>
  <c r="AO60"/>
  <c r="AP60"/>
  <c r="AQ60"/>
  <c r="AR60"/>
  <c r="AK61"/>
  <c r="AN61"/>
  <c r="AO61"/>
  <c r="AP61"/>
  <c r="AQ61"/>
  <c r="AR61"/>
  <c r="AK62"/>
  <c r="AN62"/>
  <c r="AO62"/>
  <c r="AP62"/>
  <c r="AQ62"/>
  <c r="AR62"/>
  <c r="AK63"/>
  <c r="AN63"/>
  <c r="AO63"/>
  <c r="AP63"/>
  <c r="AQ63"/>
  <c r="AR63"/>
  <c r="AK64"/>
  <c r="AN64"/>
  <c r="AO64"/>
  <c r="AP64"/>
  <c r="AQ64"/>
  <c r="AR64"/>
  <c r="AK65"/>
  <c r="AN65"/>
  <c r="AO65"/>
  <c r="AP65"/>
  <c r="AQ65"/>
  <c r="AR65"/>
  <c r="AK66"/>
  <c r="AN66"/>
  <c r="AO66"/>
  <c r="AP66"/>
  <c r="AQ66"/>
  <c r="AR66"/>
  <c r="AK67"/>
  <c r="AN67"/>
  <c r="AO67"/>
  <c r="AP67"/>
  <c r="AQ67"/>
  <c r="AR67"/>
  <c r="AK68"/>
  <c r="AN68"/>
  <c r="AO68"/>
  <c r="AP68"/>
  <c r="AQ68"/>
  <c r="AR68"/>
  <c r="AK69"/>
  <c r="AN69"/>
  <c r="AO69"/>
  <c r="AP69"/>
  <c r="AQ69"/>
  <c r="AR69"/>
  <c r="AK70"/>
  <c r="AN70"/>
  <c r="AO70"/>
  <c r="AP70"/>
  <c r="AQ70"/>
  <c r="AR70"/>
  <c r="AK71"/>
  <c r="AN71"/>
  <c r="AO71"/>
  <c r="AP71"/>
  <c r="AQ71"/>
  <c r="AR71"/>
  <c r="AK72"/>
  <c r="AN72"/>
  <c r="AO72"/>
  <c r="AP72"/>
  <c r="AQ72"/>
  <c r="AR72"/>
  <c r="AK73"/>
  <c r="AN73"/>
  <c r="AO73"/>
  <c r="AP73"/>
  <c r="AQ73"/>
  <c r="AR73"/>
  <c r="AK74"/>
  <c r="AN74"/>
  <c r="AO74"/>
  <c r="AP74"/>
  <c r="AQ74"/>
  <c r="AR74"/>
  <c r="AK75"/>
  <c r="AN75"/>
  <c r="AO75"/>
  <c r="AP75"/>
  <c r="AQ75"/>
  <c r="AR75"/>
  <c r="AK76"/>
  <c r="AN76"/>
  <c r="AO76"/>
  <c r="AP76"/>
  <c r="AQ76"/>
  <c r="AR76"/>
  <c r="AK77"/>
  <c r="AN77"/>
  <c r="AO77"/>
  <c r="AP77"/>
  <c r="AQ77"/>
  <c r="AR77"/>
  <c r="AK78"/>
  <c r="AN78"/>
  <c r="AO78"/>
  <c r="AP78"/>
  <c r="AQ78"/>
  <c r="AR78"/>
  <c r="AK79"/>
  <c r="AN79"/>
  <c r="AO79"/>
  <c r="AP79"/>
  <c r="AQ79"/>
  <c r="AR79"/>
  <c r="AK80"/>
  <c r="AN80"/>
  <c r="AO80"/>
  <c r="AP80"/>
  <c r="AQ80"/>
  <c r="AR80"/>
  <c r="AK81"/>
  <c r="AN81"/>
  <c r="AO81"/>
  <c r="AP81"/>
  <c r="AQ81"/>
  <c r="AR81"/>
  <c r="AK82"/>
  <c r="AN82"/>
  <c r="AO82"/>
  <c r="AP82"/>
  <c r="AQ82"/>
  <c r="AR82"/>
  <c r="AK83"/>
  <c r="AN83"/>
  <c r="AO83"/>
  <c r="AP83"/>
  <c r="AQ83"/>
  <c r="AR83"/>
  <c r="AK84"/>
  <c r="AN84"/>
  <c r="AO84"/>
  <c r="AP84"/>
  <c r="AQ84"/>
  <c r="AR84"/>
  <c r="AK85"/>
  <c r="AN85"/>
  <c r="AO85"/>
  <c r="AP85"/>
  <c r="AQ85"/>
  <c r="AR85"/>
  <c r="AK86"/>
  <c r="AN86"/>
  <c r="AO86"/>
  <c r="AP86"/>
  <c r="AQ86"/>
  <c r="AR86"/>
  <c r="AK87"/>
  <c r="AN87"/>
  <c r="AO87"/>
  <c r="AP87"/>
  <c r="AQ87"/>
  <c r="AR87"/>
  <c r="AK88"/>
  <c r="AN88"/>
  <c r="AO88"/>
  <c r="AP88"/>
  <c r="AQ88"/>
  <c r="AR88"/>
  <c r="AK89"/>
  <c r="AN89"/>
  <c r="AO89"/>
  <c r="AP89"/>
  <c r="AQ89"/>
  <c r="AR89"/>
  <c r="AK90"/>
  <c r="AN90"/>
  <c r="AO90"/>
  <c r="AP90"/>
  <c r="AQ90"/>
  <c r="AR90"/>
  <c r="AK91"/>
  <c r="AN91"/>
  <c r="AO91"/>
  <c r="AP91"/>
  <c r="AQ91"/>
  <c r="AR91"/>
  <c r="AK92"/>
  <c r="AN92"/>
  <c r="AO92"/>
  <c r="AP92"/>
  <c r="AQ92"/>
  <c r="AR92"/>
  <c r="AK93"/>
  <c r="AN93"/>
  <c r="AO93"/>
  <c r="AP93"/>
  <c r="AQ93"/>
  <c r="AR93"/>
  <c r="AK94"/>
  <c r="AN94"/>
  <c r="AO94"/>
  <c r="AP94"/>
  <c r="AQ94"/>
  <c r="AR94"/>
  <c r="AK95"/>
  <c r="AN95"/>
  <c r="AO95"/>
  <c r="AP95"/>
  <c r="AQ95"/>
  <c r="AR95"/>
  <c r="AK96"/>
  <c r="AN96"/>
  <c r="AO96"/>
  <c r="AP96"/>
  <c r="AQ96"/>
  <c r="AR96"/>
  <c r="AK97"/>
  <c r="AN97"/>
  <c r="AO97"/>
  <c r="AP97"/>
  <c r="AQ97"/>
  <c r="AR97"/>
  <c r="AK98"/>
  <c r="AN98"/>
  <c r="AO98"/>
  <c r="AP98"/>
  <c r="AQ98"/>
  <c r="AR98"/>
  <c r="AK99"/>
  <c r="AN99"/>
  <c r="AO99"/>
  <c r="AP99"/>
  <c r="AQ99"/>
  <c r="AR99"/>
  <c r="AK100"/>
  <c r="AN100"/>
  <c r="AO100"/>
  <c r="AP100"/>
  <c r="AQ100"/>
  <c r="AR100"/>
  <c r="AK101"/>
  <c r="AN101"/>
  <c r="AO101"/>
  <c r="AP101"/>
  <c r="AQ101"/>
  <c r="AR101"/>
  <c r="AK102"/>
  <c r="AN102"/>
  <c r="AO102"/>
  <c r="AP102"/>
  <c r="AQ102"/>
  <c r="AR102"/>
  <c r="AK103"/>
  <c r="AN103"/>
  <c r="AO103"/>
  <c r="AP103"/>
  <c r="AQ103"/>
  <c r="AR103"/>
  <c r="AK104"/>
  <c r="AN104"/>
  <c r="AO104"/>
  <c r="AP104"/>
  <c r="AQ104"/>
  <c r="AR104"/>
  <c r="AK105"/>
  <c r="AN105"/>
  <c r="AO105"/>
  <c r="AP105"/>
  <c r="AQ105"/>
  <c r="AR105"/>
  <c r="AK106"/>
  <c r="AN106"/>
  <c r="AO106"/>
  <c r="AP106"/>
  <c r="AQ106"/>
  <c r="AR106"/>
  <c r="AK107"/>
  <c r="AN107"/>
  <c r="AO107"/>
  <c r="AP107"/>
  <c r="AQ107"/>
  <c r="AR107"/>
  <c r="AK108"/>
  <c r="AN108"/>
  <c r="AO108"/>
  <c r="AP108"/>
  <c r="AQ108"/>
  <c r="AR108"/>
  <c r="AK109"/>
  <c r="AN109"/>
  <c r="AO109"/>
  <c r="AP109"/>
  <c r="AQ109"/>
  <c r="AR109"/>
  <c r="AK110"/>
  <c r="AN110"/>
  <c r="AO110"/>
  <c r="AP110"/>
  <c r="AQ110"/>
  <c r="AR110"/>
  <c r="AK111"/>
  <c r="AN111"/>
  <c r="AO111"/>
  <c r="AP111"/>
  <c r="AQ111"/>
  <c r="AR111"/>
  <c r="AK112"/>
  <c r="AN112"/>
  <c r="AO112"/>
  <c r="AP112"/>
  <c r="AQ112"/>
  <c r="AR112"/>
  <c r="AK113"/>
  <c r="AN113"/>
  <c r="AO113"/>
  <c r="AP113"/>
  <c r="AQ113"/>
  <c r="AR113"/>
  <c r="AK114"/>
  <c r="AN114"/>
  <c r="AO114"/>
  <c r="AP114"/>
  <c r="AQ114"/>
  <c r="AR114"/>
  <c r="AK115"/>
  <c r="AN115"/>
  <c r="AO115"/>
  <c r="AP115"/>
  <c r="AQ115"/>
  <c r="AR115"/>
  <c r="AK116"/>
  <c r="AN116"/>
  <c r="AO116"/>
  <c r="AP116"/>
  <c r="AQ116"/>
  <c r="AR116"/>
  <c r="AK117"/>
  <c r="AN117"/>
  <c r="AO117"/>
  <c r="AP117"/>
  <c r="AQ117"/>
  <c r="AR117"/>
  <c r="AK118"/>
  <c r="AN118"/>
  <c r="AO118"/>
  <c r="AP118"/>
  <c r="AQ118"/>
  <c r="AR118"/>
  <c r="AK119"/>
  <c r="AN119"/>
  <c r="AO119"/>
  <c r="AP119"/>
  <c r="AQ119"/>
  <c r="AR119"/>
  <c r="AK120"/>
  <c r="AN120"/>
  <c r="AO120"/>
  <c r="AP120"/>
  <c r="AQ120"/>
  <c r="AR120"/>
  <c r="AK121"/>
  <c r="AN121"/>
  <c r="AO121"/>
  <c r="AP121"/>
  <c r="AQ121"/>
  <c r="AR121"/>
  <c r="AK122"/>
  <c r="AN122"/>
  <c r="AO122"/>
  <c r="AP122"/>
  <c r="AQ122"/>
  <c r="AR122"/>
  <c r="AK123"/>
  <c r="AN123"/>
  <c r="AO123"/>
  <c r="AP123"/>
  <c r="AQ123"/>
  <c r="AR123"/>
  <c r="AK124"/>
  <c r="AN124"/>
  <c r="AO124"/>
  <c r="AP124"/>
  <c r="AQ124"/>
  <c r="AR124"/>
  <c r="AK125"/>
  <c r="AN125"/>
  <c r="AO125"/>
  <c r="AP125"/>
  <c r="AQ125"/>
  <c r="AR125"/>
  <c r="AK126"/>
  <c r="AN126"/>
  <c r="AO126"/>
  <c r="AP126"/>
  <c r="AQ126"/>
  <c r="AR126"/>
  <c r="AK127"/>
  <c r="AN127"/>
  <c r="AO127"/>
  <c r="AP127"/>
  <c r="AQ127"/>
  <c r="AR127"/>
  <c r="AK128"/>
  <c r="AN128"/>
  <c r="AO128"/>
  <c r="AP128"/>
  <c r="AQ128"/>
  <c r="AR128"/>
  <c r="AK129"/>
  <c r="AN129"/>
  <c r="AO129"/>
  <c r="AP129"/>
  <c r="AQ129"/>
  <c r="AR129"/>
  <c r="AK130"/>
  <c r="AN130"/>
  <c r="AO130"/>
  <c r="AP130"/>
  <c r="AQ130"/>
  <c r="AR130"/>
  <c r="AK131"/>
  <c r="AN131"/>
  <c r="AO131"/>
  <c r="AP131"/>
  <c r="AQ131"/>
  <c r="AR131"/>
  <c r="AK132"/>
  <c r="AN132"/>
  <c r="AO132"/>
  <c r="AP132"/>
  <c r="AQ132"/>
  <c r="AR132"/>
  <c r="AK133"/>
  <c r="AN133"/>
  <c r="AO133"/>
  <c r="AP133"/>
  <c r="AQ133"/>
  <c r="AR133"/>
  <c r="AK134"/>
  <c r="AN134"/>
  <c r="AO134"/>
  <c r="AP134"/>
  <c r="AQ134"/>
  <c r="AR134"/>
  <c r="AK135"/>
  <c r="AN135"/>
  <c r="AO135"/>
  <c r="AP135"/>
  <c r="AQ135"/>
  <c r="AR135"/>
  <c r="AK136"/>
  <c r="AN136"/>
  <c r="AO136"/>
  <c r="AP136"/>
  <c r="AQ136"/>
  <c r="AR136"/>
  <c r="AK137"/>
  <c r="AN137"/>
  <c r="AO137"/>
  <c r="AP137"/>
  <c r="AQ137"/>
  <c r="AR137"/>
  <c r="AK138"/>
  <c r="AN138"/>
  <c r="AO138"/>
  <c r="AP138"/>
  <c r="AQ138"/>
  <c r="AR138"/>
  <c r="AK139"/>
  <c r="AN139"/>
  <c r="AO139"/>
  <c r="AP139"/>
  <c r="AQ139"/>
  <c r="AR139"/>
  <c r="AK140"/>
  <c r="AN140"/>
  <c r="AO140"/>
  <c r="AP140"/>
  <c r="AQ140"/>
  <c r="AR140"/>
  <c r="AK141"/>
  <c r="AN141"/>
  <c r="AO141"/>
  <c r="AP141"/>
  <c r="AQ141"/>
  <c r="AR141"/>
  <c r="AK142"/>
  <c r="AN142"/>
  <c r="AO142"/>
  <c r="AP142"/>
  <c r="AQ142"/>
  <c r="AR142"/>
  <c r="AK143"/>
  <c r="AN143"/>
  <c r="AO143"/>
  <c r="AP143"/>
  <c r="AQ143"/>
  <c r="AR143"/>
  <c r="AK144"/>
  <c r="AN144"/>
  <c r="AO144"/>
  <c r="AP144"/>
  <c r="AQ144"/>
  <c r="AR144"/>
  <c r="AK145"/>
  <c r="AN145"/>
  <c r="AO145"/>
  <c r="AP145"/>
  <c r="AQ145"/>
  <c r="AR145"/>
  <c r="AK146"/>
  <c r="AN146"/>
  <c r="AO146"/>
  <c r="AP146"/>
  <c r="AQ146"/>
  <c r="AR146"/>
  <c r="AK147"/>
  <c r="AN147"/>
  <c r="AO147"/>
  <c r="AP147"/>
  <c r="AQ147"/>
  <c r="AR147"/>
  <c r="AK148"/>
  <c r="AN148"/>
  <c r="AO148"/>
  <c r="AP148"/>
  <c r="AQ148"/>
  <c r="AR148"/>
  <c r="AK149"/>
  <c r="AN149"/>
  <c r="AO149"/>
  <c r="AP149"/>
  <c r="AQ149"/>
  <c r="AR149"/>
  <c r="AK150"/>
  <c r="AN150"/>
  <c r="AO150"/>
  <c r="AP150"/>
  <c r="AQ150"/>
  <c r="AR150"/>
  <c r="AK151"/>
  <c r="AN151"/>
  <c r="AO151"/>
  <c r="AP151"/>
  <c r="AQ151"/>
  <c r="AR151"/>
  <c r="AK152"/>
  <c r="AN152"/>
  <c r="AO152"/>
  <c r="AP152"/>
  <c r="AQ152"/>
  <c r="AR152"/>
  <c r="AK153"/>
  <c r="AN153"/>
  <c r="AO153"/>
  <c r="AP153"/>
  <c r="AQ153"/>
  <c r="AR153"/>
  <c r="AK154"/>
  <c r="AN154"/>
  <c r="AO154"/>
  <c r="AP154"/>
  <c r="AQ154"/>
  <c r="AR154"/>
  <c r="AK155"/>
  <c r="AN155"/>
  <c r="AO155"/>
  <c r="AP155"/>
  <c r="AQ155"/>
  <c r="AR155"/>
  <c r="AK156"/>
  <c r="AN156"/>
  <c r="AO156"/>
  <c r="AP156"/>
  <c r="AQ156"/>
  <c r="AR156"/>
  <c r="AK157"/>
  <c r="AN157"/>
  <c r="AO157"/>
  <c r="AP157"/>
  <c r="AQ157"/>
  <c r="AR157"/>
  <c r="AK158"/>
  <c r="AN158"/>
  <c r="AO158"/>
  <c r="AP158"/>
  <c r="AQ158"/>
  <c r="AR158"/>
  <c r="AK159"/>
  <c r="AN159"/>
  <c r="AO159"/>
  <c r="AP159"/>
  <c r="AQ159"/>
  <c r="AR159"/>
  <c r="AK160"/>
  <c r="AN160"/>
  <c r="AO160"/>
  <c r="AP160"/>
  <c r="AQ160"/>
  <c r="AR160"/>
  <c r="AK161"/>
  <c r="AN161"/>
  <c r="AO161"/>
  <c r="AP161"/>
  <c r="AQ161"/>
  <c r="AR161"/>
  <c r="AK162"/>
  <c r="AN162"/>
  <c r="AO162"/>
  <c r="AP162"/>
  <c r="AQ162"/>
  <c r="AR162"/>
  <c r="AK163"/>
  <c r="AN163"/>
  <c r="AO163"/>
  <c r="AP163"/>
  <c r="AQ163"/>
  <c r="AR163"/>
  <c r="AK164"/>
  <c r="AN164"/>
  <c r="AO164"/>
  <c r="AP164"/>
  <c r="AQ164"/>
  <c r="AR164"/>
  <c r="AK165"/>
  <c r="AN165"/>
  <c r="AO165"/>
  <c r="AP165"/>
  <c r="AQ165"/>
  <c r="AR165"/>
  <c r="AK166"/>
  <c r="AN166"/>
  <c r="AO166"/>
  <c r="AP166"/>
  <c r="AQ166"/>
  <c r="AR166"/>
  <c r="AK167"/>
  <c r="AN167"/>
  <c r="AO167"/>
  <c r="AP167"/>
  <c r="AQ167"/>
  <c r="AR167"/>
  <c r="AK168"/>
  <c r="AN168"/>
  <c r="AO168"/>
  <c r="AP168"/>
  <c r="AQ168"/>
  <c r="AR168"/>
  <c r="AK169"/>
  <c r="AN169"/>
  <c r="AO169"/>
  <c r="AP169"/>
  <c r="AQ169"/>
  <c r="AR169"/>
  <c r="AK170"/>
  <c r="AN170"/>
  <c r="AO170"/>
  <c r="AP170"/>
  <c r="AQ170"/>
  <c r="AR170"/>
  <c r="AK171"/>
  <c r="AN171"/>
  <c r="AO171"/>
  <c r="AP171"/>
  <c r="AQ171"/>
  <c r="AR171"/>
  <c r="AK172"/>
  <c r="AN172"/>
  <c r="AO172"/>
  <c r="AP172"/>
  <c r="AQ172"/>
  <c r="AR172"/>
  <c r="AK173"/>
  <c r="AN173"/>
  <c r="AO173"/>
  <c r="AP173"/>
  <c r="AQ173"/>
  <c r="AR173"/>
  <c r="AK174"/>
  <c r="AN174"/>
  <c r="AO174"/>
  <c r="AP174"/>
  <c r="AQ174"/>
  <c r="AR174"/>
  <c r="AK175"/>
  <c r="AN175"/>
  <c r="AO175"/>
  <c r="AP175"/>
  <c r="AQ175"/>
  <c r="AR175"/>
  <c r="AK176"/>
  <c r="AN176"/>
  <c r="AO176"/>
  <c r="AP176"/>
  <c r="AQ176"/>
  <c r="AR176"/>
  <c r="AK177"/>
  <c r="AN177"/>
  <c r="AO177"/>
  <c r="AP177"/>
  <c r="AQ177"/>
  <c r="AR177"/>
  <c r="AK178"/>
  <c r="AN178"/>
  <c r="AO178"/>
  <c r="AP178"/>
  <c r="AQ178"/>
  <c r="AR178"/>
  <c r="AK179"/>
  <c r="AN179"/>
  <c r="AO179"/>
  <c r="AP179"/>
  <c r="AQ179"/>
  <c r="AR179"/>
  <c r="AK180"/>
  <c r="AN180"/>
  <c r="AO180"/>
  <c r="AP180"/>
  <c r="AQ180"/>
  <c r="AR180"/>
  <c r="AK181"/>
  <c r="AN181"/>
  <c r="AO181"/>
  <c r="AP181"/>
  <c r="AQ181"/>
  <c r="AR181"/>
  <c r="AK182"/>
  <c r="AN182"/>
  <c r="AO182"/>
  <c r="AP182"/>
  <c r="AQ182"/>
  <c r="AR182"/>
  <c r="AK183"/>
  <c r="AN183"/>
  <c r="AO183"/>
  <c r="AP183"/>
  <c r="AQ183"/>
  <c r="AR183"/>
  <c r="AK184"/>
  <c r="AN184"/>
  <c r="AO184"/>
  <c r="AP184"/>
  <c r="AQ184"/>
  <c r="AR184"/>
  <c r="AK185"/>
  <c r="AN185"/>
  <c r="AO185"/>
  <c r="AP185"/>
  <c r="AQ185"/>
  <c r="AR185"/>
  <c r="AK186"/>
  <c r="AN186"/>
  <c r="AO186"/>
  <c r="AP186"/>
  <c r="AQ186"/>
  <c r="AR186"/>
  <c r="AK187"/>
  <c r="AN187"/>
  <c r="AO187"/>
  <c r="AP187"/>
  <c r="AQ187"/>
  <c r="AR187"/>
  <c r="AK188"/>
  <c r="AN188"/>
  <c r="AO188"/>
  <c r="AP188"/>
  <c r="AQ188"/>
  <c r="AR188"/>
  <c r="AK189"/>
  <c r="AN189"/>
  <c r="AO189"/>
  <c r="AP189"/>
  <c r="AQ189"/>
  <c r="AR189"/>
  <c r="AK190"/>
  <c r="AN190"/>
  <c r="AO190"/>
  <c r="AP190"/>
  <c r="AQ190"/>
  <c r="AR190"/>
  <c r="AK191"/>
  <c r="AN191"/>
  <c r="AO191"/>
  <c r="AP191"/>
  <c r="AQ191"/>
  <c r="AR191"/>
  <c r="AK192"/>
  <c r="AN192"/>
  <c r="AO192"/>
  <c r="AP192"/>
  <c r="AQ192"/>
  <c r="AR192"/>
  <c r="AK193"/>
  <c r="AN193"/>
  <c r="AO193"/>
  <c r="AP193"/>
  <c r="AQ193"/>
  <c r="AR193"/>
  <c r="AK194"/>
  <c r="AN194"/>
  <c r="AO194"/>
  <c r="AP194"/>
  <c r="AQ194"/>
  <c r="AR194"/>
  <c r="AK195"/>
  <c r="AN195"/>
  <c r="AO195"/>
  <c r="AP195"/>
  <c r="AQ195"/>
  <c r="AR195"/>
  <c r="AK196"/>
  <c r="AN196"/>
  <c r="AO196"/>
  <c r="AP196"/>
  <c r="AQ196"/>
  <c r="AR196"/>
  <c r="AK197"/>
  <c r="AN197"/>
  <c r="AO197"/>
  <c r="AP197"/>
  <c r="AQ197"/>
  <c r="AR197"/>
  <c r="AK198"/>
  <c r="AN198"/>
  <c r="AO198"/>
  <c r="AP198"/>
  <c r="AQ198"/>
  <c r="AR198"/>
  <c r="AK199"/>
  <c r="AN199"/>
  <c r="AO199"/>
  <c r="AP199"/>
  <c r="AQ199"/>
  <c r="AR199"/>
  <c r="AK200"/>
  <c r="AN200"/>
  <c r="AO200"/>
  <c r="AP200"/>
  <c r="AQ200"/>
  <c r="AR200"/>
  <c r="AK201"/>
  <c r="AN201"/>
  <c r="AO201"/>
  <c r="AP201"/>
  <c r="AQ201"/>
  <c r="AR201"/>
  <c r="AK202"/>
  <c r="AN202"/>
  <c r="AO202"/>
  <c r="AP202"/>
  <c r="AQ202"/>
  <c r="AR202"/>
  <c r="AK203"/>
  <c r="AN203"/>
  <c r="AO203"/>
  <c r="AP203"/>
  <c r="AQ203"/>
  <c r="AR203"/>
  <c r="AK204"/>
  <c r="AN204"/>
  <c r="AO204"/>
  <c r="AP204"/>
  <c r="AQ204"/>
  <c r="AR204"/>
  <c r="AK205"/>
  <c r="AN205"/>
  <c r="AO205"/>
  <c r="AP205"/>
  <c r="AQ205"/>
  <c r="AR205"/>
  <c r="AK206"/>
  <c r="AN206"/>
  <c r="AO206"/>
  <c r="AP206"/>
  <c r="AQ206"/>
  <c r="AR206"/>
  <c r="AK207"/>
  <c r="AN207"/>
  <c r="AO207"/>
  <c r="AP207"/>
  <c r="AQ207"/>
  <c r="AR207"/>
  <c r="AK208"/>
  <c r="AN208"/>
  <c r="AO208"/>
  <c r="AP208"/>
  <c r="AQ208"/>
  <c r="AR208"/>
  <c r="AK209"/>
  <c r="AN209"/>
  <c r="AO209"/>
  <c r="AP209"/>
  <c r="AQ209"/>
  <c r="AR209"/>
  <c r="AK210"/>
  <c r="AN210"/>
  <c r="AO210"/>
  <c r="AP210"/>
  <c r="AQ210"/>
  <c r="AR210"/>
  <c r="AK211"/>
  <c r="AN211"/>
  <c r="AO211"/>
  <c r="AP211"/>
  <c r="AQ211"/>
  <c r="AR211"/>
  <c r="AK212"/>
  <c r="AN212"/>
  <c r="AO212"/>
  <c r="AP212"/>
  <c r="AQ212"/>
  <c r="AR212"/>
  <c r="AK213"/>
  <c r="AN213"/>
  <c r="AO213"/>
  <c r="AP213"/>
  <c r="AQ213"/>
  <c r="AR213"/>
  <c r="AK214"/>
  <c r="AN214"/>
  <c r="AO214"/>
  <c r="AP214"/>
  <c r="AQ214"/>
  <c r="AR214"/>
  <c r="AK215"/>
  <c r="AN215"/>
  <c r="AO215"/>
  <c r="AP215"/>
  <c r="AQ215"/>
  <c r="AR215"/>
  <c r="AK216"/>
  <c r="AN216"/>
  <c r="AO216"/>
  <c r="AP216"/>
  <c r="AQ216"/>
  <c r="AR216"/>
  <c r="AK217"/>
  <c r="AN217"/>
  <c r="AO217"/>
  <c r="AP217"/>
  <c r="AQ217"/>
  <c r="AR217"/>
  <c r="AK218"/>
  <c r="AN218"/>
  <c r="AO218"/>
  <c r="AP218"/>
  <c r="AQ218"/>
  <c r="AR218"/>
  <c r="AK219"/>
  <c r="AN219"/>
  <c r="AO219"/>
  <c r="AP219"/>
  <c r="AQ219"/>
  <c r="AR219"/>
  <c r="AK220"/>
  <c r="AN220"/>
  <c r="AO220"/>
  <c r="AP220"/>
  <c r="AQ220"/>
  <c r="AR220"/>
  <c r="AK221"/>
  <c r="AN221"/>
  <c r="AO221"/>
  <c r="AP221"/>
  <c r="AQ221"/>
  <c r="AR221"/>
  <c r="AK222"/>
  <c r="AN222"/>
  <c r="AO222"/>
  <c r="AP222"/>
  <c r="AQ222"/>
  <c r="AR222"/>
  <c r="AK223"/>
  <c r="AN223"/>
  <c r="AO223"/>
  <c r="AP223"/>
  <c r="AQ223"/>
  <c r="AR223"/>
  <c r="AK224"/>
  <c r="AN224"/>
  <c r="AO224"/>
  <c r="AP224"/>
  <c r="AQ224"/>
  <c r="AR224"/>
  <c r="AK225"/>
  <c r="AN225"/>
  <c r="AO225"/>
  <c r="AP225"/>
  <c r="AQ225"/>
  <c r="AR225"/>
  <c r="AK226"/>
  <c r="AN226"/>
  <c r="AO226"/>
  <c r="AP226"/>
  <c r="AQ226"/>
  <c r="AR226"/>
  <c r="AK227"/>
  <c r="AN227"/>
  <c r="AO227"/>
  <c r="AP227"/>
  <c r="AQ227"/>
  <c r="AR227"/>
  <c r="AK228"/>
  <c r="AN228"/>
  <c r="AO228"/>
  <c r="AP228"/>
  <c r="AQ228"/>
  <c r="AR228"/>
  <c r="AK229"/>
  <c r="AN229"/>
  <c r="AO229"/>
  <c r="AP229"/>
  <c r="AQ229"/>
  <c r="AR229"/>
  <c r="AK230"/>
  <c r="AN230"/>
  <c r="AO230"/>
  <c r="AP230"/>
  <c r="AQ230"/>
  <c r="AR230"/>
  <c r="AK231"/>
  <c r="AN231"/>
  <c r="AO231"/>
  <c r="AP231"/>
  <c r="AQ231"/>
  <c r="AR231"/>
  <c r="AK232"/>
  <c r="AN232"/>
  <c r="AO232"/>
  <c r="AP232"/>
  <c r="AQ232"/>
  <c r="AR232"/>
  <c r="AK233"/>
  <c r="AN233"/>
  <c r="AO233"/>
  <c r="AP233"/>
  <c r="AQ233"/>
  <c r="AR233"/>
  <c r="AK234"/>
  <c r="AN234"/>
  <c r="AO234"/>
  <c r="AP234"/>
  <c r="AQ234"/>
  <c r="AR234"/>
  <c r="AK235"/>
  <c r="AN235"/>
  <c r="AO235"/>
  <c r="AP235"/>
  <c r="AQ235"/>
  <c r="AR235"/>
  <c r="AK236"/>
  <c r="AN236"/>
  <c r="AO236"/>
  <c r="AP236"/>
  <c r="AQ236"/>
  <c r="AR236"/>
  <c r="AK237"/>
  <c r="AN237"/>
  <c r="AO237"/>
  <c r="AP237"/>
  <c r="AQ237"/>
  <c r="AR237"/>
  <c r="AK238"/>
  <c r="AN238"/>
  <c r="AO238"/>
  <c r="AP238"/>
  <c r="AQ238"/>
  <c r="AR238"/>
  <c r="AK239"/>
  <c r="AN239"/>
  <c r="AO239"/>
  <c r="AP239"/>
  <c r="AQ239"/>
  <c r="AR239"/>
  <c r="AK240"/>
  <c r="AN240"/>
  <c r="AO240"/>
  <c r="AP240"/>
  <c r="AQ240"/>
  <c r="AR240"/>
  <c r="AK241"/>
  <c r="AN241"/>
  <c r="AO241"/>
  <c r="AP241"/>
  <c r="AQ241"/>
  <c r="AR241"/>
  <c r="AK242"/>
  <c r="AN242"/>
  <c r="AO242"/>
  <c r="AP242"/>
  <c r="AQ242"/>
  <c r="AR242"/>
  <c r="AK243"/>
  <c r="AN243"/>
  <c r="AO243"/>
  <c r="AP243"/>
  <c r="AQ243"/>
  <c r="AR243"/>
  <c r="AK244"/>
  <c r="AN244"/>
  <c r="AO244"/>
  <c r="AP244"/>
  <c r="AQ244"/>
  <c r="AR244"/>
  <c r="AK245"/>
  <c r="AN245"/>
  <c r="AO245"/>
  <c r="AP245"/>
  <c r="AQ245"/>
  <c r="AR245"/>
  <c r="AK246"/>
  <c r="AN246"/>
  <c r="AO246"/>
  <c r="AP246"/>
  <c r="AQ246"/>
  <c r="AR246"/>
  <c r="AK247"/>
  <c r="AN247"/>
  <c r="AO247"/>
  <c r="AP247"/>
  <c r="AQ247"/>
  <c r="AR247"/>
  <c r="AK248"/>
  <c r="AN248"/>
  <c r="AO248"/>
  <c r="AP248"/>
  <c r="AQ248"/>
  <c r="AR248"/>
  <c r="AK249"/>
  <c r="AN249"/>
  <c r="AO249"/>
  <c r="AP249"/>
  <c r="AQ249"/>
  <c r="AR249"/>
  <c r="AK250"/>
  <c r="AN250"/>
  <c r="AO250"/>
  <c r="AP250"/>
  <c r="AQ250"/>
  <c r="AR250"/>
  <c r="AK251"/>
  <c r="AN251"/>
  <c r="AO251"/>
  <c r="AP251"/>
  <c r="AQ251"/>
  <c r="AR251"/>
  <c r="AK252"/>
  <c r="AN252"/>
  <c r="AO252"/>
  <c r="AP252"/>
  <c r="AQ252"/>
  <c r="AR252"/>
  <c r="AK253"/>
  <c r="AN253"/>
  <c r="AO253"/>
  <c r="AP253"/>
  <c r="AQ253"/>
  <c r="AR253"/>
  <c r="AK254"/>
  <c r="AN254"/>
  <c r="AO254"/>
  <c r="AP254"/>
  <c r="AQ254"/>
  <c r="AR254"/>
  <c r="AK255"/>
  <c r="AN255"/>
  <c r="AO255"/>
  <c r="AP255"/>
  <c r="AQ255"/>
  <c r="AR255"/>
  <c r="AK256"/>
  <c r="AN256"/>
  <c r="AO256"/>
  <c r="AP256"/>
  <c r="AQ256"/>
  <c r="AR256"/>
  <c r="AK257"/>
  <c r="AN257"/>
  <c r="AO257"/>
  <c r="AP257"/>
  <c r="AQ257"/>
  <c r="AR257"/>
  <c r="AK258"/>
  <c r="AN258"/>
  <c r="AO258"/>
  <c r="AP258"/>
  <c r="AQ258"/>
  <c r="AR258"/>
  <c r="AK259"/>
  <c r="AN259"/>
  <c r="AO259"/>
  <c r="AP259"/>
  <c r="AQ259"/>
  <c r="AR259"/>
  <c r="AK260"/>
  <c r="AN260"/>
  <c r="AO260"/>
  <c r="AP260"/>
  <c r="AQ260"/>
  <c r="AR260"/>
  <c r="AK261"/>
  <c r="AN261"/>
  <c r="AO261"/>
  <c r="AP261"/>
  <c r="AQ261"/>
  <c r="AR261"/>
  <c r="AK262"/>
  <c r="AN262"/>
  <c r="AO262"/>
  <c r="AP262"/>
  <c r="AQ262"/>
  <c r="AR262"/>
  <c r="AK263"/>
  <c r="AN263"/>
  <c r="AO263"/>
  <c r="AP263"/>
  <c r="AQ263"/>
  <c r="AR263"/>
  <c r="AK264"/>
  <c r="AN264"/>
  <c r="AO264"/>
  <c r="AP264"/>
  <c r="AQ264"/>
  <c r="AR264"/>
  <c r="AK265"/>
  <c r="AN265"/>
  <c r="AO265"/>
  <c r="AQ265"/>
  <c r="AR265"/>
  <c r="AK266"/>
  <c r="AN266"/>
  <c r="AO266"/>
  <c r="AQ266"/>
  <c r="AR266"/>
  <c r="AK267"/>
  <c r="AN267"/>
  <c r="AO267"/>
  <c r="AP267"/>
  <c r="AQ267"/>
  <c r="AR267"/>
  <c r="AK268"/>
  <c r="AN268"/>
  <c r="AO268"/>
  <c r="AP268"/>
  <c r="AQ268"/>
  <c r="AR268"/>
  <c r="AK269"/>
  <c r="AN269"/>
  <c r="AO269"/>
  <c r="AP269"/>
  <c r="AQ269"/>
  <c r="AR269"/>
  <c r="AK270"/>
  <c r="AN270"/>
  <c r="AO270"/>
  <c r="AP270"/>
  <c r="AQ270"/>
  <c r="AR270"/>
  <c r="AK271"/>
  <c r="AN271"/>
  <c r="AO271"/>
  <c r="AP271"/>
  <c r="AQ271"/>
  <c r="AR271"/>
  <c r="AK272"/>
  <c r="AN272"/>
  <c r="AO272"/>
  <c r="AP272"/>
  <c r="AQ272"/>
  <c r="AR272"/>
  <c r="AK273"/>
  <c r="AN273"/>
  <c r="AO273"/>
  <c r="AP273"/>
  <c r="AQ273"/>
  <c r="AR273"/>
  <c r="AK274"/>
  <c r="AN274"/>
  <c r="AO274"/>
  <c r="AP274"/>
  <c r="AQ274"/>
  <c r="AR274"/>
  <c r="AK275"/>
  <c r="AN275"/>
  <c r="AO275"/>
  <c r="AP275"/>
  <c r="AQ275"/>
  <c r="AR275"/>
  <c r="AK276"/>
  <c r="AN276"/>
  <c r="AO276"/>
  <c r="AP276"/>
  <c r="AQ276"/>
  <c r="AR276"/>
  <c r="AK277"/>
  <c r="AN277"/>
  <c r="AO277"/>
  <c r="AP277"/>
  <c r="AQ277"/>
  <c r="AR277"/>
  <c r="AK278"/>
  <c r="AN278"/>
  <c r="AO278"/>
  <c r="AP278"/>
  <c r="AQ278"/>
  <c r="AR278"/>
  <c r="AK279"/>
  <c r="AN279"/>
  <c r="AO279"/>
  <c r="AP279"/>
  <c r="AQ279"/>
  <c r="AR279"/>
  <c r="AK280"/>
  <c r="AN280"/>
  <c r="AO280"/>
  <c r="AP280"/>
  <c r="AQ280"/>
  <c r="AR280"/>
  <c r="AK281"/>
  <c r="AN281"/>
  <c r="AO281"/>
  <c r="AP281"/>
  <c r="AQ281"/>
  <c r="AR281"/>
  <c r="AK282"/>
  <c r="AN282"/>
  <c r="AO282"/>
  <c r="AP282"/>
  <c r="AQ282"/>
  <c r="AR282"/>
  <c r="AK283"/>
  <c r="AN283"/>
  <c r="AO283"/>
  <c r="AP283"/>
  <c r="AQ283"/>
  <c r="AR283"/>
  <c r="AK284"/>
  <c r="AN284"/>
  <c r="AO284"/>
  <c r="AP284"/>
  <c r="AQ284"/>
  <c r="AR284"/>
  <c r="AK285"/>
  <c r="AN285"/>
  <c r="AO285"/>
  <c r="AP285"/>
  <c r="AQ285"/>
  <c r="AR285"/>
  <c r="AK286"/>
  <c r="AN286"/>
  <c r="AO286"/>
  <c r="AP286"/>
  <c r="AQ286"/>
  <c r="AR286"/>
  <c r="AK287"/>
  <c r="AN287"/>
  <c r="AO287"/>
  <c r="AP287"/>
  <c r="AQ287"/>
  <c r="AR287"/>
  <c r="AK288"/>
  <c r="AN288"/>
  <c r="AO288"/>
  <c r="AQ288"/>
  <c r="AR288"/>
  <c r="AK289"/>
  <c r="AN289"/>
  <c r="AO289"/>
  <c r="AP289"/>
  <c r="AQ289"/>
  <c r="AR289"/>
  <c r="AK290"/>
  <c r="AN290"/>
  <c r="AO290"/>
  <c r="AP290"/>
  <c r="AQ290"/>
  <c r="AR290"/>
  <c r="AK291"/>
  <c r="AN291"/>
  <c r="AO291"/>
  <c r="AP291"/>
  <c r="AQ291"/>
  <c r="AR291"/>
  <c r="AK292"/>
  <c r="AN292"/>
  <c r="AO292"/>
  <c r="AP292"/>
  <c r="AQ292"/>
  <c r="AR292"/>
  <c r="AK293"/>
  <c r="AN293"/>
  <c r="AO293"/>
  <c r="AP293"/>
  <c r="AQ293"/>
  <c r="AR293"/>
  <c r="AK294"/>
  <c r="AN294"/>
  <c r="AO294"/>
  <c r="AP294"/>
  <c r="AQ294"/>
  <c r="AR294"/>
  <c r="AK295"/>
  <c r="AN295"/>
  <c r="AO295"/>
  <c r="AP295"/>
  <c r="AQ295"/>
  <c r="AR295"/>
  <c r="AK296"/>
  <c r="AN296"/>
  <c r="AO296"/>
  <c r="AP296"/>
  <c r="AQ296"/>
  <c r="AR296"/>
  <c r="AK297"/>
  <c r="AN297"/>
  <c r="AO297"/>
  <c r="AP297"/>
  <c r="AQ297"/>
  <c r="AR297"/>
  <c r="AK298"/>
  <c r="AN298"/>
  <c r="AO298"/>
  <c r="AP298"/>
  <c r="AQ298"/>
  <c r="AR298"/>
  <c r="AK299"/>
  <c r="AN299"/>
  <c r="AO299"/>
  <c r="AP299"/>
  <c r="AQ299"/>
  <c r="AR299"/>
  <c r="AK300"/>
  <c r="AN300"/>
  <c r="AO300"/>
  <c r="AP300"/>
  <c r="AQ300"/>
  <c r="AR300"/>
  <c r="AK301"/>
  <c r="AN301"/>
  <c r="AO301"/>
  <c r="AP301"/>
  <c r="AQ301"/>
  <c r="AR301"/>
  <c r="AK302"/>
  <c r="AN302"/>
  <c r="AO302"/>
  <c r="AP302"/>
  <c r="AQ302"/>
  <c r="AR302"/>
  <c r="AK303"/>
  <c r="AN303"/>
  <c r="AO303"/>
  <c r="AP303"/>
  <c r="AQ303"/>
  <c r="AR303"/>
  <c r="AK304"/>
  <c r="AN304"/>
  <c r="AO304"/>
  <c r="AP304"/>
  <c r="AQ304"/>
  <c r="AR304"/>
  <c r="AK305"/>
  <c r="AN305"/>
  <c r="AO305"/>
  <c r="AP305"/>
  <c r="AQ305"/>
  <c r="AR305"/>
  <c r="AK306"/>
  <c r="AN306"/>
  <c r="AO306"/>
  <c r="AP306"/>
  <c r="AQ306"/>
  <c r="AR306"/>
  <c r="AK307"/>
  <c r="AN307"/>
  <c r="AO307"/>
  <c r="AP307"/>
  <c r="AQ307"/>
  <c r="AR307"/>
  <c r="AK308"/>
  <c r="AN308"/>
  <c r="AO308"/>
  <c r="AP308"/>
  <c r="AQ308"/>
  <c r="AR308"/>
  <c r="AK309"/>
  <c r="AN309"/>
  <c r="AO309"/>
  <c r="AP309"/>
  <c r="AQ309"/>
  <c r="AR309"/>
  <c r="AK310"/>
  <c r="AN310"/>
  <c r="AO310"/>
  <c r="AP310"/>
  <c r="AQ310"/>
  <c r="AR310"/>
  <c r="AK311"/>
  <c r="AN311"/>
  <c r="AO311"/>
  <c r="AP311"/>
  <c r="AQ311"/>
  <c r="AR311"/>
  <c r="AK312"/>
  <c r="AN312"/>
  <c r="AO312"/>
  <c r="AP312"/>
  <c r="AQ312"/>
  <c r="AR312"/>
  <c r="AK313"/>
  <c r="AN313"/>
  <c r="AO313"/>
  <c r="AP313"/>
  <c r="AQ313"/>
  <c r="AR313"/>
  <c r="AK314"/>
  <c r="AN314"/>
  <c r="AO314"/>
  <c r="AP314"/>
  <c r="AQ314"/>
  <c r="AR314"/>
  <c r="AK315"/>
  <c r="AN315"/>
  <c r="AO315"/>
  <c r="AP315"/>
  <c r="AQ315"/>
  <c r="AR315"/>
  <c r="AK316"/>
  <c r="AN316"/>
  <c r="AO316"/>
  <c r="AP316"/>
  <c r="AQ316"/>
  <c r="AR316"/>
  <c r="AK317"/>
  <c r="AN317"/>
  <c r="AO317"/>
  <c r="AP317"/>
  <c r="AQ317"/>
  <c r="AR317"/>
  <c r="AK318"/>
  <c r="AN318"/>
  <c r="AO318"/>
  <c r="AP318"/>
  <c r="AQ318"/>
  <c r="AR318"/>
  <c r="AK319"/>
  <c r="AN319"/>
  <c r="AO319"/>
  <c r="AP319"/>
  <c r="AQ319"/>
  <c r="AR319"/>
  <c r="AK320"/>
  <c r="AN320"/>
  <c r="AO320"/>
  <c r="AP320"/>
  <c r="AQ320"/>
  <c r="AR320"/>
  <c r="AK321"/>
  <c r="AN321"/>
  <c r="AO321"/>
  <c r="AP321"/>
  <c r="AQ321"/>
  <c r="AR321"/>
  <c r="AK322"/>
  <c r="AN322"/>
  <c r="AO322"/>
  <c r="AP322"/>
  <c r="AQ322"/>
  <c r="AR322"/>
  <c r="AK323"/>
  <c r="AN323"/>
  <c r="AO323"/>
  <c r="AP323"/>
  <c r="AQ323"/>
  <c r="AR323"/>
  <c r="AK324"/>
  <c r="AN324"/>
  <c r="AO324"/>
  <c r="AP324"/>
  <c r="AQ324"/>
  <c r="AR324"/>
  <c r="AK325"/>
  <c r="AN325"/>
  <c r="AO325"/>
  <c r="AP325"/>
  <c r="AQ325"/>
  <c r="AR325"/>
  <c r="AK326"/>
  <c r="AN326"/>
  <c r="AO326"/>
  <c r="AP326"/>
  <c r="AQ326"/>
  <c r="AR326"/>
  <c r="AK327"/>
  <c r="AN327"/>
  <c r="AO327"/>
  <c r="AP327"/>
  <c r="AQ327"/>
  <c r="AR327"/>
  <c r="AK328"/>
  <c r="AN328"/>
  <c r="AO328"/>
  <c r="AP328"/>
  <c r="AQ328"/>
  <c r="AR328"/>
  <c r="AK329"/>
  <c r="AN329"/>
  <c r="AO329"/>
  <c r="AP329"/>
  <c r="AQ329"/>
  <c r="AR329"/>
  <c r="AK330"/>
  <c r="AN330"/>
  <c r="AO330"/>
  <c r="AQ330"/>
  <c r="AR330"/>
  <c r="AK331"/>
  <c r="AN331"/>
  <c r="AO331"/>
  <c r="AQ331"/>
  <c r="AR331"/>
  <c r="AK332"/>
  <c r="AN332"/>
  <c r="AO332"/>
  <c r="AP332"/>
  <c r="AQ332"/>
  <c r="AR332"/>
  <c r="AK333"/>
  <c r="AN333"/>
  <c r="AO333"/>
  <c r="AP333"/>
  <c r="AQ333"/>
  <c r="AR333"/>
  <c r="AK334"/>
  <c r="AN334"/>
  <c r="AO334"/>
  <c r="AP334"/>
  <c r="AQ334"/>
  <c r="AR334"/>
  <c r="AK335"/>
  <c r="AN335"/>
  <c r="AO335"/>
  <c r="AP335"/>
  <c r="AQ335"/>
  <c r="AR335"/>
  <c r="AK336"/>
  <c r="AN336"/>
  <c r="AO336"/>
  <c r="AP336"/>
  <c r="AQ336"/>
  <c r="AR336"/>
  <c r="AK337"/>
  <c r="AN337"/>
  <c r="AO337"/>
  <c r="AP337"/>
  <c r="AQ337"/>
  <c r="AR337"/>
  <c r="AK338"/>
  <c r="AN338"/>
  <c r="AO338"/>
  <c r="AP338"/>
  <c r="AQ338"/>
  <c r="AR338"/>
  <c r="AK339"/>
  <c r="AN339"/>
  <c r="AO339"/>
  <c r="AP339"/>
  <c r="AQ339"/>
  <c r="AR339"/>
  <c r="AK340"/>
  <c r="AN340"/>
  <c r="AO340"/>
  <c r="AP340"/>
  <c r="AQ340"/>
  <c r="AR340"/>
  <c r="AK341"/>
  <c r="AN341"/>
  <c r="AO341"/>
  <c r="AP341"/>
  <c r="AQ341"/>
  <c r="AR341"/>
  <c r="AK342"/>
  <c r="AN342"/>
  <c r="AO342"/>
  <c r="AP342"/>
  <c r="AQ342"/>
  <c r="AR342"/>
  <c r="AK343"/>
  <c r="AN343"/>
  <c r="AO343"/>
  <c r="AP343"/>
  <c r="AQ343"/>
  <c r="AR343"/>
  <c r="AK344"/>
  <c r="AN344"/>
  <c r="AO344"/>
  <c r="AP344"/>
  <c r="AQ344"/>
  <c r="AR344"/>
  <c r="AK345"/>
  <c r="AN345"/>
  <c r="AO345"/>
  <c r="AP345"/>
  <c r="AQ345"/>
  <c r="AR345"/>
  <c r="AK346"/>
  <c r="AN346"/>
  <c r="AO346"/>
  <c r="AP346"/>
  <c r="AQ346"/>
  <c r="AR346"/>
  <c r="AK347"/>
  <c r="AN347"/>
  <c r="AO347"/>
  <c r="AP347"/>
  <c r="AQ347"/>
  <c r="AR347"/>
  <c r="AK348"/>
  <c r="AN348"/>
  <c r="AO348"/>
  <c r="AP348"/>
  <c r="AQ348"/>
  <c r="AR348"/>
  <c r="AK349"/>
  <c r="AN349"/>
  <c r="AO349"/>
  <c r="AP349"/>
  <c r="AQ349"/>
  <c r="AR349"/>
  <c r="AK350"/>
  <c r="AN350"/>
  <c r="AO350"/>
  <c r="AP350"/>
  <c r="AQ350"/>
  <c r="AR350"/>
  <c r="AK351"/>
  <c r="AN351"/>
  <c r="AO351"/>
  <c r="AP351"/>
  <c r="AQ351"/>
  <c r="AR351"/>
  <c r="AK352"/>
  <c r="AN352"/>
  <c r="AO352"/>
  <c r="AP352"/>
  <c r="AQ352"/>
  <c r="AR352"/>
  <c r="AK353"/>
  <c r="AN353"/>
  <c r="AO353"/>
  <c r="AP353"/>
  <c r="AQ353"/>
  <c r="AR353"/>
  <c r="AK354"/>
  <c r="AN354"/>
  <c r="AO354"/>
  <c r="AP354"/>
  <c r="AQ354"/>
  <c r="AR354"/>
  <c r="AK355"/>
  <c r="AN355"/>
  <c r="AO355"/>
  <c r="AP355"/>
  <c r="AQ355"/>
  <c r="AR355"/>
  <c r="AK356"/>
  <c r="AN356"/>
  <c r="AO356"/>
  <c r="AP356"/>
  <c r="AQ356"/>
  <c r="AR356"/>
  <c r="AK357"/>
  <c r="AN357"/>
  <c r="AO357"/>
  <c r="AP357"/>
  <c r="AQ357"/>
  <c r="AR357"/>
  <c r="AK358"/>
  <c r="AN358"/>
  <c r="AO358"/>
  <c r="AP358"/>
  <c r="AQ358"/>
  <c r="AR358"/>
  <c r="AK359"/>
  <c r="AN359"/>
  <c r="AO359"/>
  <c r="AP359"/>
  <c r="AQ359"/>
  <c r="AR359"/>
  <c r="AK360"/>
  <c r="AN360"/>
  <c r="AO360"/>
  <c r="AP360"/>
  <c r="AQ360"/>
  <c r="AR360"/>
  <c r="AK361"/>
  <c r="AN361"/>
  <c r="AO361"/>
  <c r="AP361"/>
  <c r="AQ361"/>
  <c r="AR361"/>
  <c r="AK362"/>
  <c r="AN362"/>
  <c r="AO362"/>
  <c r="AP362"/>
  <c r="AQ362"/>
  <c r="AR362"/>
  <c r="AK363"/>
  <c r="AN363"/>
  <c r="AO363"/>
  <c r="AP363"/>
  <c r="AQ363"/>
  <c r="AR363"/>
  <c r="AK364"/>
  <c r="AN364"/>
  <c r="AO364"/>
  <c r="AP364"/>
  <c r="AQ364"/>
  <c r="AR364"/>
  <c r="AK365"/>
  <c r="AN365"/>
  <c r="AO365"/>
  <c r="AP365"/>
  <c r="AQ365"/>
  <c r="AR365"/>
  <c r="AK366"/>
  <c r="AN366"/>
  <c r="AO366"/>
  <c r="AP366"/>
  <c r="AQ366"/>
  <c r="AR366"/>
  <c r="AK367"/>
  <c r="AN367"/>
  <c r="AO367"/>
  <c r="AP367"/>
  <c r="AQ367"/>
  <c r="AR367"/>
  <c r="AK368"/>
  <c r="AN368"/>
  <c r="AO368"/>
  <c r="AP368"/>
  <c r="AQ368"/>
  <c r="AR368"/>
  <c r="AK369"/>
  <c r="AN369"/>
  <c r="AO369"/>
  <c r="AP369"/>
  <c r="AQ369"/>
  <c r="AR369"/>
  <c r="AK370"/>
  <c r="AN370"/>
  <c r="AO370"/>
  <c r="AP370"/>
  <c r="AQ370"/>
  <c r="AR370"/>
  <c r="AK371"/>
  <c r="AN371"/>
  <c r="AO371"/>
  <c r="AP371"/>
  <c r="AQ371"/>
  <c r="AR371"/>
  <c r="AK372"/>
  <c r="AN372"/>
  <c r="AO372"/>
  <c r="AP372"/>
  <c r="AQ372"/>
  <c r="AR372"/>
  <c r="AK373"/>
  <c r="AN373"/>
  <c r="AO373"/>
  <c r="AP373"/>
  <c r="AQ373"/>
  <c r="AR373"/>
  <c r="AK374"/>
  <c r="AN374"/>
  <c r="AO374"/>
  <c r="AP374"/>
  <c r="AQ374"/>
  <c r="AR374"/>
  <c r="AK375"/>
  <c r="AN375"/>
  <c r="AO375"/>
  <c r="AP375"/>
  <c r="AQ375"/>
  <c r="AR375"/>
  <c r="AK376"/>
  <c r="AN376"/>
  <c r="AO376"/>
  <c r="AP376"/>
  <c r="AQ376"/>
  <c r="AR376"/>
  <c r="AK377"/>
  <c r="AN377"/>
  <c r="AO377"/>
  <c r="AP377"/>
  <c r="AQ377"/>
  <c r="AR377"/>
  <c r="AK378"/>
  <c r="AN378"/>
  <c r="AO378"/>
  <c r="AP378"/>
  <c r="AQ378"/>
  <c r="AR378"/>
  <c r="AK379"/>
  <c r="AN379"/>
  <c r="AO379"/>
  <c r="AP379"/>
  <c r="AQ379"/>
  <c r="AR379"/>
  <c r="AK380"/>
  <c r="AN380"/>
  <c r="AO380"/>
  <c r="AP380"/>
  <c r="AQ380"/>
  <c r="AR380"/>
  <c r="AK381"/>
  <c r="AN381"/>
  <c r="AO381"/>
  <c r="AP381"/>
  <c r="AQ381"/>
  <c r="AR381"/>
  <c r="AK382"/>
  <c r="AN382"/>
  <c r="AO382"/>
  <c r="AP382"/>
  <c r="AQ382"/>
  <c r="AR382"/>
  <c r="AK383"/>
  <c r="AN383"/>
  <c r="AO383"/>
  <c r="AP383"/>
  <c r="AQ383"/>
  <c r="AR383"/>
  <c r="AK384"/>
  <c r="AN384"/>
  <c r="AO384"/>
  <c r="AP384"/>
  <c r="AQ384"/>
  <c r="AR384"/>
  <c r="AK385"/>
  <c r="AN385"/>
  <c r="AO385"/>
  <c r="AP385"/>
  <c r="AQ385"/>
  <c r="AR385"/>
  <c r="AK386"/>
  <c r="AN386"/>
  <c r="AO386"/>
  <c r="AP386"/>
  <c r="AQ386"/>
  <c r="AR386"/>
  <c r="AK387"/>
  <c r="AN387"/>
  <c r="AO387"/>
  <c r="AP387"/>
  <c r="AQ387"/>
  <c r="AR387"/>
  <c r="AK388"/>
  <c r="AN388"/>
  <c r="AO388"/>
  <c r="AP388"/>
  <c r="AQ388"/>
  <c r="AR388"/>
  <c r="AK389"/>
  <c r="AN389"/>
  <c r="AO389"/>
  <c r="AP389"/>
  <c r="AQ389"/>
  <c r="AR389"/>
  <c r="AK390"/>
  <c r="AN390"/>
  <c r="AO390"/>
  <c r="AP390"/>
  <c r="AQ390"/>
  <c r="AR390"/>
  <c r="AK391"/>
  <c r="AN391"/>
  <c r="AO391"/>
  <c r="AP391"/>
  <c r="AQ391"/>
  <c r="AR391"/>
  <c r="AK392"/>
  <c r="AN392"/>
  <c r="AO392"/>
  <c r="AP392"/>
  <c r="AQ392"/>
  <c r="AR392"/>
  <c r="AK393"/>
  <c r="AN393"/>
  <c r="AO393"/>
  <c r="AP393"/>
  <c r="AQ393"/>
  <c r="AR393"/>
  <c r="AK394"/>
  <c r="AN394"/>
  <c r="AO394"/>
  <c r="AP394"/>
  <c r="AQ394"/>
  <c r="AR394"/>
  <c r="AK395"/>
  <c r="AN395"/>
  <c r="AO395"/>
  <c r="AP395"/>
  <c r="AQ395"/>
  <c r="AR395"/>
  <c r="AK396"/>
  <c r="AN396"/>
  <c r="AO396"/>
  <c r="AP396"/>
  <c r="AQ396"/>
  <c r="AR396"/>
  <c r="AK397"/>
  <c r="AN397"/>
  <c r="AO397"/>
  <c r="AP397"/>
  <c r="AQ397"/>
  <c r="AR397"/>
  <c r="AK398"/>
  <c r="AN398"/>
  <c r="AO398"/>
  <c r="AP398"/>
  <c r="AQ398"/>
  <c r="AR398"/>
  <c r="AK399"/>
  <c r="AN399"/>
  <c r="AO399"/>
  <c r="AP399"/>
  <c r="AQ399"/>
  <c r="AR399"/>
  <c r="AK400"/>
  <c r="AN400"/>
  <c r="AO400"/>
  <c r="AP400"/>
  <c r="AQ400"/>
  <c r="AR400"/>
  <c r="AK401"/>
  <c r="AN401"/>
  <c r="AO401"/>
  <c r="AP401"/>
  <c r="AQ401"/>
  <c r="AR401"/>
  <c r="AK402"/>
  <c r="AN402"/>
  <c r="AO402"/>
  <c r="AP402"/>
  <c r="AQ402"/>
  <c r="AR402"/>
  <c r="AK403"/>
  <c r="AN403"/>
  <c r="AO403"/>
  <c r="AP403"/>
  <c r="AQ403"/>
  <c r="AR403"/>
  <c r="AK404"/>
  <c r="AN404"/>
  <c r="AO404"/>
  <c r="AP404"/>
  <c r="AQ404"/>
  <c r="AR404"/>
  <c r="AK405"/>
  <c r="AN405"/>
  <c r="AO405"/>
  <c r="AP405"/>
  <c r="AQ405"/>
  <c r="AR405"/>
  <c r="AK406"/>
  <c r="AN406"/>
  <c r="AO406"/>
  <c r="AP406"/>
  <c r="AQ406"/>
  <c r="AR406"/>
  <c r="AK407"/>
  <c r="AN407"/>
  <c r="AO407"/>
  <c r="AP407"/>
  <c r="AQ407"/>
  <c r="AR407"/>
  <c r="AK408"/>
  <c r="AN408"/>
  <c r="AO408"/>
  <c r="AP408"/>
  <c r="AQ408"/>
  <c r="AR408"/>
  <c r="AK409"/>
  <c r="AN409"/>
  <c r="AO409"/>
  <c r="AP409"/>
  <c r="AQ409"/>
  <c r="AR409"/>
  <c r="AK410"/>
  <c r="AN410"/>
  <c r="AO410"/>
  <c r="AP410"/>
  <c r="AQ410"/>
  <c r="AR410"/>
  <c r="AK411"/>
  <c r="AN411"/>
  <c r="AO411"/>
  <c r="AP411"/>
  <c r="AQ411"/>
  <c r="AR411"/>
  <c r="AK412"/>
  <c r="AN412"/>
  <c r="AO412"/>
  <c r="AP412"/>
  <c r="AQ412"/>
  <c r="AR412"/>
  <c r="AK413"/>
  <c r="AN413"/>
  <c r="AO413"/>
  <c r="AP413"/>
  <c r="AQ413"/>
  <c r="AR413"/>
  <c r="AK414"/>
  <c r="AN414"/>
  <c r="AO414"/>
  <c r="AP414"/>
  <c r="AQ414"/>
  <c r="AR414"/>
  <c r="AK415"/>
  <c r="AN415"/>
  <c r="AO415"/>
  <c r="AP415"/>
  <c r="AQ415"/>
  <c r="AR415"/>
  <c r="AK416"/>
  <c r="AN416"/>
  <c r="AO416"/>
  <c r="AP416"/>
  <c r="AQ416"/>
  <c r="AR416"/>
  <c r="AK417"/>
  <c r="AN417"/>
  <c r="AO417"/>
  <c r="AP417"/>
  <c r="AQ417"/>
  <c r="AR417"/>
  <c r="AK418"/>
  <c r="AN418"/>
  <c r="AO418"/>
  <c r="AP418"/>
  <c r="AQ418"/>
  <c r="AR418"/>
  <c r="AK419"/>
  <c r="AN419"/>
  <c r="AO419"/>
  <c r="AP419"/>
  <c r="AQ419"/>
  <c r="AR419"/>
  <c r="AK420"/>
  <c r="AN420"/>
  <c r="AO420"/>
  <c r="AP420"/>
  <c r="AQ420"/>
  <c r="AR420"/>
  <c r="AK421"/>
  <c r="AN421"/>
  <c r="AO421"/>
  <c r="AP421"/>
  <c r="AQ421"/>
  <c r="AR421"/>
  <c r="AK422"/>
  <c r="AN422"/>
  <c r="AO422"/>
  <c r="AP422"/>
  <c r="AQ422"/>
  <c r="AR422"/>
  <c r="AK423"/>
  <c r="AN423"/>
  <c r="AO423"/>
  <c r="AP423"/>
  <c r="AQ423"/>
  <c r="AR423"/>
  <c r="AK424"/>
  <c r="AN424"/>
  <c r="AO424"/>
  <c r="AP424"/>
  <c r="AQ424"/>
  <c r="AR424"/>
  <c r="AK425"/>
  <c r="AN425"/>
  <c r="AO425"/>
  <c r="AP425"/>
  <c r="AQ425"/>
  <c r="AR425"/>
  <c r="AK426"/>
  <c r="AN426"/>
  <c r="AO426"/>
  <c r="AP426"/>
  <c r="AQ426"/>
  <c r="AR426"/>
  <c r="AK427"/>
  <c r="AN427"/>
  <c r="AO427"/>
  <c r="AP427"/>
  <c r="AQ427"/>
  <c r="AR427"/>
  <c r="AK428"/>
  <c r="AN428"/>
  <c r="AO428"/>
  <c r="AP428"/>
  <c r="AQ428"/>
  <c r="AR428"/>
  <c r="AK429"/>
  <c r="AN429"/>
  <c r="AO429"/>
  <c r="AP429"/>
  <c r="AQ429"/>
  <c r="AR429"/>
  <c r="AK430"/>
  <c r="AN430"/>
  <c r="AO430"/>
  <c r="AP430"/>
  <c r="AQ430"/>
  <c r="AR430"/>
  <c r="AK431"/>
  <c r="AN431"/>
  <c r="AO431"/>
  <c r="AP431"/>
  <c r="AQ431"/>
  <c r="AR431"/>
  <c r="AK432"/>
  <c r="AN432"/>
  <c r="AO432"/>
  <c r="AP432"/>
  <c r="AQ432"/>
  <c r="AR432"/>
  <c r="AK433"/>
  <c r="AN433"/>
  <c r="AO433"/>
  <c r="AP433"/>
  <c r="AQ433"/>
  <c r="AR433"/>
  <c r="AK434"/>
  <c r="AN434"/>
  <c r="AO434"/>
  <c r="AP434"/>
  <c r="AQ434"/>
  <c r="AR434"/>
  <c r="AK435"/>
  <c r="AN435"/>
  <c r="AO435"/>
  <c r="AP435"/>
  <c r="AQ435"/>
  <c r="AR435"/>
  <c r="AK436"/>
  <c r="AN436"/>
  <c r="AO436"/>
  <c r="AP436"/>
  <c r="AQ436"/>
  <c r="AR436"/>
  <c r="AK437"/>
  <c r="AN437"/>
  <c r="AO437"/>
  <c r="AP437"/>
  <c r="AQ437"/>
  <c r="AR437"/>
  <c r="AK438"/>
  <c r="AN438"/>
  <c r="AO438"/>
  <c r="AP438"/>
  <c r="AQ438"/>
  <c r="AR438"/>
  <c r="AK439"/>
  <c r="AN439"/>
  <c r="AO439"/>
  <c r="AP439"/>
  <c r="AQ439"/>
  <c r="AR439"/>
  <c r="AK440"/>
  <c r="AN440"/>
  <c r="AO440"/>
  <c r="AP440"/>
  <c r="AQ440"/>
  <c r="AR440"/>
  <c r="AK441"/>
  <c r="AN441"/>
  <c r="AO441"/>
  <c r="AP441"/>
  <c r="AQ441"/>
  <c r="AR441"/>
  <c r="AK442"/>
  <c r="AN442"/>
  <c r="AO442"/>
  <c r="AP442"/>
  <c r="AQ442"/>
  <c r="AR442"/>
  <c r="AK443"/>
  <c r="AN443"/>
  <c r="AO443"/>
  <c r="AP443"/>
  <c r="AQ443"/>
  <c r="AR443"/>
  <c r="AK444"/>
  <c r="AN444"/>
  <c r="AO444"/>
  <c r="AP444"/>
  <c r="AQ444"/>
  <c r="AR444"/>
  <c r="AK445"/>
  <c r="AN445"/>
  <c r="AO445"/>
  <c r="AP445"/>
  <c r="AQ445"/>
  <c r="AR445"/>
  <c r="AK446"/>
  <c r="AN446"/>
  <c r="AO446"/>
  <c r="AP446"/>
  <c r="AQ446"/>
  <c r="AR446"/>
  <c r="AK447"/>
  <c r="AN447"/>
  <c r="AO447"/>
  <c r="AP447"/>
  <c r="AQ447"/>
  <c r="AR447"/>
  <c r="AK448"/>
  <c r="AN448"/>
  <c r="AO448"/>
  <c r="AP448"/>
  <c r="AQ448"/>
  <c r="AR448"/>
  <c r="AK449"/>
  <c r="AN449"/>
  <c r="AO449"/>
  <c r="AP449"/>
  <c r="AQ449"/>
  <c r="AR449"/>
  <c r="AK450"/>
  <c r="AN450"/>
  <c r="AO450"/>
  <c r="AP450"/>
  <c r="AQ450"/>
  <c r="AR450"/>
  <c r="AK451"/>
  <c r="AN451"/>
  <c r="AO451"/>
  <c r="AP451"/>
  <c r="AQ451"/>
  <c r="AR451"/>
  <c r="AK452"/>
  <c r="AN452"/>
  <c r="AO452"/>
  <c r="AP452"/>
  <c r="AQ452"/>
  <c r="AR452"/>
  <c r="AK453"/>
  <c r="AN453"/>
  <c r="AO453"/>
  <c r="AP453"/>
  <c r="AQ453"/>
  <c r="AR453"/>
  <c r="AK454"/>
  <c r="AN454"/>
  <c r="AO454"/>
  <c r="AP454"/>
  <c r="AQ454"/>
  <c r="AR454"/>
  <c r="AK455"/>
  <c r="AN455"/>
  <c r="AO455"/>
  <c r="AP455"/>
  <c r="AQ455"/>
  <c r="AR455"/>
  <c r="AK456"/>
  <c r="AN456"/>
  <c r="AO456"/>
  <c r="AP456"/>
  <c r="AQ456"/>
  <c r="AR456"/>
  <c r="AK457"/>
  <c r="AN457"/>
  <c r="AO457"/>
  <c r="AP457"/>
  <c r="AQ457"/>
  <c r="AR457"/>
  <c r="AK458"/>
  <c r="AN458"/>
  <c r="AO458"/>
  <c r="AP458"/>
  <c r="AQ458"/>
  <c r="AR458"/>
  <c r="AK459"/>
  <c r="AN459"/>
  <c r="AO459"/>
  <c r="AP459"/>
  <c r="AQ459"/>
  <c r="AR459"/>
  <c r="AK460"/>
  <c r="AN460"/>
  <c r="AO460"/>
  <c r="AP460"/>
  <c r="AQ460"/>
  <c r="AR460"/>
  <c r="AK461"/>
  <c r="AN461"/>
  <c r="AO461"/>
  <c r="AP461"/>
  <c r="AQ461"/>
  <c r="AR461"/>
  <c r="AK462"/>
  <c r="AN462"/>
  <c r="AO462"/>
  <c r="AP462"/>
  <c r="AQ462"/>
  <c r="AR462"/>
  <c r="AK463"/>
  <c r="AN463"/>
  <c r="AO463"/>
  <c r="AP463"/>
  <c r="AQ463"/>
  <c r="AR463"/>
  <c r="AK464"/>
  <c r="AN464"/>
  <c r="AO464"/>
  <c r="AP464"/>
  <c r="AQ464"/>
  <c r="AR464"/>
  <c r="AK465"/>
  <c r="AN465"/>
  <c r="AO465"/>
  <c r="AP465"/>
  <c r="AQ465"/>
  <c r="AR465"/>
  <c r="AK466"/>
  <c r="AN466"/>
  <c r="AO466"/>
  <c r="AP466"/>
  <c r="AQ466"/>
  <c r="AR466"/>
  <c r="AK467"/>
  <c r="AN467"/>
  <c r="AO467"/>
  <c r="AP467"/>
  <c r="AQ467"/>
  <c r="AR467"/>
  <c r="AK468"/>
  <c r="AN468"/>
  <c r="AO468"/>
  <c r="AP468"/>
  <c r="AQ468"/>
  <c r="AR468"/>
  <c r="AK469"/>
  <c r="AN469"/>
  <c r="AO469"/>
  <c r="AP469"/>
  <c r="AQ469"/>
  <c r="AR469"/>
  <c r="AK470"/>
  <c r="AN470"/>
  <c r="AO470"/>
  <c r="AP470"/>
  <c r="AQ470"/>
  <c r="AR470"/>
  <c r="AK471"/>
  <c r="AN471"/>
  <c r="AO471"/>
  <c r="AP471"/>
  <c r="AQ471"/>
  <c r="AR471"/>
  <c r="AK472"/>
  <c r="AN472"/>
  <c r="AO472"/>
  <c r="AP472"/>
  <c r="AQ472"/>
  <c r="AR472"/>
  <c r="AK473"/>
  <c r="AN473"/>
  <c r="AO473"/>
  <c r="AP473"/>
  <c r="AQ473"/>
  <c r="AR473"/>
  <c r="AK474"/>
  <c r="AN474"/>
  <c r="AO474"/>
  <c r="AP474"/>
  <c r="AQ474"/>
  <c r="AR474"/>
  <c r="AK475"/>
  <c r="AN475"/>
  <c r="AO475"/>
  <c r="AP475"/>
  <c r="AQ475"/>
  <c r="AR475"/>
  <c r="AK476"/>
  <c r="AN476"/>
  <c r="AO476"/>
  <c r="AP476"/>
  <c r="AQ476"/>
  <c r="AR476"/>
  <c r="AK477"/>
  <c r="AN477"/>
  <c r="AO477"/>
  <c r="AP477"/>
  <c r="AQ477"/>
  <c r="AR477"/>
  <c r="AK478"/>
  <c r="AN478"/>
  <c r="AO478"/>
  <c r="AP478"/>
  <c r="AQ478"/>
  <c r="AR478"/>
  <c r="AK479"/>
  <c r="AN479"/>
  <c r="AO479"/>
  <c r="AP479"/>
  <c r="AQ479"/>
  <c r="AR479"/>
  <c r="AK480"/>
  <c r="AN480"/>
  <c r="AO480"/>
  <c r="AP480"/>
  <c r="AQ480"/>
  <c r="AR480"/>
  <c r="AK481"/>
  <c r="AN481"/>
  <c r="AO481"/>
  <c r="AP481"/>
  <c r="AQ481"/>
  <c r="AR481"/>
  <c r="AK482"/>
  <c r="AN482"/>
  <c r="AO482"/>
  <c r="AP482"/>
  <c r="AQ482"/>
  <c r="AR482"/>
  <c r="AK483"/>
  <c r="AN483"/>
  <c r="AO483"/>
  <c r="AP483"/>
  <c r="AQ483"/>
  <c r="AR483"/>
  <c r="AK484"/>
  <c r="AN484"/>
  <c r="AO484"/>
  <c r="AP484"/>
  <c r="AQ484"/>
  <c r="AR484"/>
  <c r="AK485"/>
  <c r="AN485"/>
  <c r="AO485"/>
  <c r="AP485"/>
  <c r="AQ485"/>
  <c r="AR485"/>
  <c r="AK486"/>
  <c r="AN486"/>
  <c r="AO486"/>
  <c r="AP486"/>
  <c r="AQ486"/>
  <c r="AR486"/>
  <c r="AK487"/>
  <c r="AN487"/>
  <c r="AO487"/>
  <c r="AP487"/>
  <c r="AQ487"/>
  <c r="AR487"/>
  <c r="AK488"/>
  <c r="AN488"/>
  <c r="AO488"/>
  <c r="AP488"/>
  <c r="AQ488"/>
  <c r="AR488"/>
  <c r="AK489"/>
  <c r="AN489"/>
  <c r="AO489"/>
  <c r="AP489"/>
  <c r="AQ489"/>
  <c r="AR489"/>
  <c r="AK490"/>
  <c r="AN490"/>
  <c r="AO490"/>
  <c r="AP490"/>
  <c r="AQ490"/>
  <c r="AR490"/>
  <c r="AK491"/>
  <c r="AN491"/>
  <c r="AO491"/>
  <c r="AP491"/>
  <c r="AQ491"/>
  <c r="AR491"/>
  <c r="AK492"/>
  <c r="AN492"/>
  <c r="AO492"/>
  <c r="AP492"/>
  <c r="AQ492"/>
  <c r="AR492"/>
  <c r="AK493"/>
  <c r="AN493"/>
  <c r="AO493"/>
  <c r="AP493"/>
  <c r="AQ493"/>
  <c r="AR493"/>
  <c r="AK494"/>
  <c r="AN494"/>
  <c r="AO494"/>
  <c r="AP494"/>
  <c r="AQ494"/>
  <c r="AR494"/>
  <c r="AK495"/>
  <c r="AN495"/>
  <c r="AO495"/>
  <c r="AP495"/>
  <c r="AQ495"/>
  <c r="AR495"/>
  <c r="AK496"/>
  <c r="AN496"/>
  <c r="AO496"/>
  <c r="AP496"/>
  <c r="AQ496"/>
  <c r="AR496"/>
  <c r="AK497"/>
  <c r="AN497"/>
  <c r="AO497"/>
  <c r="AP497"/>
  <c r="AQ497"/>
  <c r="AR497"/>
  <c r="AK498"/>
  <c r="AN498"/>
  <c r="AO498"/>
  <c r="AP498"/>
  <c r="AQ498"/>
  <c r="AR498"/>
  <c r="AK499"/>
  <c r="AN499"/>
  <c r="AO499"/>
  <c r="AP499"/>
  <c r="AQ499"/>
  <c r="AR499"/>
  <c r="AK500"/>
  <c r="AN500"/>
  <c r="AO500"/>
  <c r="AP500"/>
  <c r="AQ500"/>
  <c r="AR500"/>
  <c r="AK501"/>
  <c r="AN501"/>
  <c r="AO501"/>
  <c r="AP501"/>
  <c r="AQ501"/>
  <c r="AR501"/>
  <c r="AK502"/>
  <c r="AN502"/>
  <c r="AO502"/>
  <c r="AP502"/>
  <c r="AQ502"/>
  <c r="AR502"/>
  <c r="AK503"/>
  <c r="AN503"/>
  <c r="AO503"/>
  <c r="AP503"/>
  <c r="AQ503"/>
  <c r="AR503"/>
  <c r="AK504"/>
  <c r="AN504"/>
  <c r="AO504"/>
  <c r="AP504"/>
  <c r="AQ504"/>
  <c r="AR504"/>
  <c r="AK505"/>
  <c r="AN505"/>
  <c r="AO505"/>
  <c r="AP505"/>
  <c r="AQ505"/>
  <c r="AR505"/>
  <c r="AK506"/>
  <c r="AN506"/>
  <c r="AO506"/>
  <c r="AP506"/>
  <c r="AQ506"/>
  <c r="AR506"/>
  <c r="AK507"/>
  <c r="AN507"/>
  <c r="AO507"/>
  <c r="AP507"/>
  <c r="AQ507"/>
  <c r="AR507"/>
  <c r="AK508"/>
  <c r="AN508"/>
  <c r="AO508"/>
  <c r="AP508"/>
  <c r="AQ508"/>
  <c r="AR508"/>
  <c r="AK509"/>
  <c r="AN509"/>
  <c r="AO509"/>
  <c r="AP509"/>
  <c r="AQ509"/>
  <c r="AR509"/>
  <c r="AK510"/>
  <c r="AN510"/>
  <c r="AO510"/>
  <c r="AP510"/>
  <c r="AQ510"/>
  <c r="AR510"/>
  <c r="AK511"/>
  <c r="AN511"/>
  <c r="AO511"/>
  <c r="AP511"/>
  <c r="AQ511"/>
  <c r="AR511"/>
  <c r="AK512"/>
  <c r="AN512"/>
  <c r="AO512"/>
  <c r="AP512"/>
  <c r="AQ512"/>
  <c r="AR512"/>
  <c r="AK513"/>
  <c r="AN513"/>
  <c r="AO513"/>
  <c r="AP513"/>
  <c r="AQ513"/>
  <c r="AR513"/>
  <c r="AK514"/>
  <c r="AN514"/>
  <c r="AO514"/>
  <c r="AP514"/>
  <c r="AQ514"/>
  <c r="AR514"/>
  <c r="AK515"/>
  <c r="AN515"/>
  <c r="AO515"/>
  <c r="AP515"/>
  <c r="AQ515"/>
  <c r="AR515"/>
  <c r="AK516"/>
  <c r="AN516"/>
  <c r="AO516"/>
  <c r="AP516"/>
  <c r="AQ516"/>
  <c r="AR516"/>
  <c r="AK517"/>
  <c r="AN517"/>
  <c r="AO517"/>
  <c r="AP517"/>
  <c r="AQ517"/>
  <c r="AR517"/>
  <c r="AK518"/>
  <c r="AN518"/>
  <c r="AO518"/>
  <c r="AP518"/>
  <c r="AQ518"/>
  <c r="AR518"/>
  <c r="AK519"/>
  <c r="AN519"/>
  <c r="AO519"/>
  <c r="AP519"/>
  <c r="AQ519"/>
  <c r="AR519"/>
  <c r="AK520"/>
  <c r="AN520"/>
  <c r="AO520"/>
  <c r="AP520"/>
  <c r="AQ520"/>
  <c r="AR520"/>
  <c r="AK521"/>
  <c r="AN521"/>
  <c r="AO521"/>
  <c r="AP521"/>
  <c r="AQ521"/>
  <c r="AR521"/>
  <c r="AK522"/>
  <c r="AN522"/>
  <c r="AO522"/>
  <c r="AP522"/>
  <c r="AQ522"/>
  <c r="AR522"/>
  <c r="AK523"/>
  <c r="AN523"/>
  <c r="AO523"/>
  <c r="AP523"/>
  <c r="AQ523"/>
  <c r="AR523"/>
  <c r="AK524"/>
  <c r="AN524"/>
  <c r="AO524"/>
  <c r="AP524"/>
  <c r="AQ524"/>
  <c r="AR524"/>
  <c r="AK525"/>
  <c r="AN525"/>
  <c r="AO525"/>
  <c r="AP525"/>
  <c r="AQ525"/>
  <c r="AR525"/>
  <c r="AK526"/>
  <c r="AN526"/>
  <c r="AO526"/>
  <c r="AP526"/>
  <c r="AQ526"/>
  <c r="AR526"/>
  <c r="AK527"/>
  <c r="AN527"/>
  <c r="AO527"/>
  <c r="AP527"/>
  <c r="AQ527"/>
  <c r="AR527"/>
  <c r="AK528"/>
  <c r="AN528"/>
  <c r="AO528"/>
  <c r="AP528"/>
  <c r="AQ528"/>
  <c r="AR528"/>
  <c r="AK529"/>
  <c r="AN529"/>
  <c r="AO529"/>
  <c r="AP529"/>
  <c r="AQ529"/>
  <c r="AR529"/>
  <c r="AK530"/>
  <c r="AN530"/>
  <c r="AO530"/>
  <c r="AP530"/>
  <c r="AQ530"/>
  <c r="AR530"/>
  <c r="AK531"/>
  <c r="AN531"/>
  <c r="AO531"/>
  <c r="AP531"/>
  <c r="AQ531"/>
  <c r="AR531"/>
  <c r="AK532"/>
  <c r="AN532"/>
  <c r="AO532"/>
  <c r="AP532"/>
  <c r="AQ532"/>
  <c r="AR532"/>
  <c r="AK533"/>
  <c r="AN533"/>
  <c r="AO533"/>
  <c r="AP533"/>
  <c r="AQ533"/>
  <c r="AR533"/>
  <c r="AK534"/>
  <c r="AN534"/>
  <c r="AO534"/>
  <c r="AP534"/>
  <c r="AQ534"/>
  <c r="AR534"/>
  <c r="AK535"/>
  <c r="AN535"/>
  <c r="AO535"/>
  <c r="AP535"/>
  <c r="AQ535"/>
  <c r="AR535"/>
  <c r="AK536"/>
  <c r="AN536"/>
  <c r="AO536"/>
  <c r="AP536"/>
  <c r="AQ536"/>
  <c r="AR536"/>
  <c r="AK537"/>
  <c r="AN537"/>
  <c r="AO537"/>
  <c r="AP537"/>
  <c r="AQ537"/>
  <c r="AR537"/>
  <c r="AK538"/>
  <c r="AN538"/>
  <c r="AO538"/>
  <c r="AP538"/>
  <c r="AQ538"/>
  <c r="AR538"/>
  <c r="AK539"/>
  <c r="AN539"/>
  <c r="AO539"/>
  <c r="AP539"/>
  <c r="AQ539"/>
  <c r="AR539"/>
  <c r="AK540"/>
  <c r="AN540"/>
  <c r="AO540"/>
  <c r="AP540"/>
  <c r="AQ540"/>
  <c r="AR540"/>
  <c r="AK541"/>
  <c r="AN541"/>
  <c r="AO541"/>
  <c r="AP541"/>
  <c r="AQ541"/>
  <c r="AR541"/>
  <c r="AK542"/>
  <c r="AN542"/>
  <c r="AO542"/>
  <c r="AP542"/>
  <c r="AQ542"/>
  <c r="AR542"/>
  <c r="AK543"/>
  <c r="AN543"/>
  <c r="AO543"/>
  <c r="AP543"/>
  <c r="AQ543"/>
  <c r="AR543"/>
  <c r="AK544"/>
  <c r="AN544"/>
  <c r="AO544"/>
  <c r="AP544"/>
  <c r="AQ544"/>
  <c r="AR544"/>
  <c r="AK545"/>
  <c r="AN545"/>
  <c r="AO545"/>
  <c r="AP545"/>
  <c r="AQ545"/>
  <c r="AR545"/>
  <c r="AK546"/>
  <c r="AN546"/>
  <c r="AO546"/>
  <c r="AP546"/>
  <c r="AQ546"/>
  <c r="AR546"/>
  <c r="AK547"/>
  <c r="AN547"/>
  <c r="AO547"/>
  <c r="AP547"/>
  <c r="AQ547"/>
  <c r="AR547"/>
  <c r="AK548"/>
  <c r="AN548"/>
  <c r="AO548"/>
  <c r="AP548"/>
  <c r="AQ548"/>
  <c r="AR548"/>
  <c r="AK549"/>
  <c r="AN549"/>
  <c r="AO549"/>
  <c r="AP549"/>
  <c r="AQ549"/>
  <c r="AR549"/>
  <c r="AK550"/>
  <c r="AN550"/>
  <c r="AO550"/>
  <c r="AP550"/>
  <c r="AQ550"/>
  <c r="AR550"/>
  <c r="AK551"/>
  <c r="AN551"/>
  <c r="AO551"/>
  <c r="AP551"/>
  <c r="AQ551"/>
  <c r="AR551"/>
  <c r="AK552"/>
  <c r="AN552"/>
  <c r="AO552"/>
  <c r="AP552"/>
  <c r="AQ552"/>
  <c r="AR552"/>
  <c r="AK553"/>
  <c r="AN553"/>
  <c r="AO553"/>
  <c r="AP553"/>
  <c r="AQ553"/>
  <c r="AR553"/>
  <c r="AK554"/>
  <c r="AN554"/>
  <c r="AO554"/>
  <c r="AP554"/>
  <c r="AQ554"/>
  <c r="AR554"/>
  <c r="AK555"/>
  <c r="AN555"/>
  <c r="AO555"/>
  <c r="AP555"/>
  <c r="AQ555"/>
  <c r="AR555"/>
  <c r="AK556"/>
  <c r="AN556"/>
  <c r="AO556"/>
  <c r="AP556"/>
  <c r="AQ556"/>
  <c r="AR556"/>
  <c r="AK557"/>
  <c r="AN557"/>
  <c r="AO557"/>
  <c r="AP557"/>
  <c r="AQ557"/>
  <c r="AR557"/>
  <c r="AK558"/>
  <c r="AN558"/>
  <c r="AO558"/>
  <c r="AP558"/>
  <c r="AQ558"/>
  <c r="AR558"/>
  <c r="AK559"/>
  <c r="AN559"/>
  <c r="AO559"/>
  <c r="AP559"/>
  <c r="AQ559"/>
  <c r="AR559"/>
  <c r="AK560"/>
  <c r="AN560"/>
  <c r="AO560"/>
  <c r="AP560"/>
  <c r="AQ560"/>
  <c r="AR560"/>
  <c r="AK561"/>
  <c r="AN561"/>
  <c r="AO561"/>
  <c r="AP561"/>
  <c r="AQ561"/>
  <c r="AR561"/>
  <c r="AK562"/>
  <c r="AN562"/>
  <c r="AO562"/>
  <c r="AP562"/>
  <c r="AQ562"/>
  <c r="AR562"/>
  <c r="AK563"/>
  <c r="AN563"/>
  <c r="AO563"/>
  <c r="AP563"/>
  <c r="AQ563"/>
  <c r="AR563"/>
  <c r="AK564"/>
  <c r="AN564"/>
  <c r="AO564"/>
  <c r="AP564"/>
  <c r="AQ564"/>
  <c r="AR564"/>
  <c r="AK565"/>
  <c r="AN565"/>
  <c r="AO565"/>
  <c r="AP565"/>
  <c r="AQ565"/>
  <c r="AR565"/>
  <c r="AK566"/>
  <c r="AN566"/>
  <c r="AO566"/>
  <c r="AP566"/>
  <c r="AQ566"/>
  <c r="AR566"/>
  <c r="AK567"/>
  <c r="AN567"/>
  <c r="AO567"/>
  <c r="AP567"/>
  <c r="AQ567"/>
  <c r="AR567"/>
  <c r="AK568"/>
  <c r="AN568"/>
  <c r="AO568"/>
  <c r="AP568"/>
  <c r="AQ568"/>
  <c r="AR568"/>
  <c r="AK569"/>
  <c r="AN569"/>
  <c r="AO569"/>
  <c r="AP569"/>
  <c r="AQ569"/>
  <c r="AR569"/>
  <c r="AK570"/>
  <c r="AN570"/>
  <c r="AO570"/>
  <c r="AP570"/>
  <c r="AQ570"/>
  <c r="AR570"/>
  <c r="AK571"/>
  <c r="AN571"/>
  <c r="AO571"/>
  <c r="AP571"/>
  <c r="AQ571"/>
  <c r="AR571"/>
  <c r="AK572"/>
  <c r="AN572"/>
  <c r="AO572"/>
  <c r="AP572"/>
  <c r="AQ572"/>
  <c r="AR572"/>
  <c r="AK573"/>
  <c r="AN573"/>
  <c r="AO573"/>
  <c r="AP573"/>
  <c r="AQ573"/>
  <c r="AR573"/>
  <c r="AK574"/>
  <c r="AN574"/>
  <c r="AO574"/>
  <c r="AP574"/>
  <c r="AQ574"/>
  <c r="AR574"/>
  <c r="AK575"/>
  <c r="AN575"/>
  <c r="AO575"/>
  <c r="AP575"/>
  <c r="AQ575"/>
  <c r="AR575"/>
  <c r="AK576"/>
  <c r="AN576"/>
  <c r="AO576"/>
  <c r="AP576"/>
  <c r="AQ576"/>
  <c r="AR576"/>
  <c r="AK577"/>
  <c r="AN577"/>
  <c r="AO577"/>
  <c r="AP577"/>
  <c r="AQ577"/>
  <c r="AR577"/>
  <c r="AK578"/>
  <c r="AN578"/>
  <c r="AO578"/>
  <c r="AP578"/>
  <c r="AQ578"/>
  <c r="AR578"/>
  <c r="AK579"/>
  <c r="AN579"/>
  <c r="AO579"/>
  <c r="AP579"/>
  <c r="AQ579"/>
  <c r="AR579"/>
  <c r="AK580"/>
  <c r="AN580"/>
  <c r="AO580"/>
  <c r="AP580"/>
  <c r="AQ580"/>
  <c r="AR580"/>
  <c r="AK581"/>
  <c r="AN581"/>
  <c r="AO581"/>
  <c r="AP581"/>
  <c r="AQ581"/>
  <c r="AR581"/>
  <c r="AK582"/>
  <c r="AN582"/>
  <c r="AO582"/>
  <c r="AP582"/>
  <c r="AQ582"/>
  <c r="AR582"/>
  <c r="AK583"/>
  <c r="AN583"/>
  <c r="AO583"/>
  <c r="AP583"/>
  <c r="AQ583"/>
  <c r="AR583"/>
  <c r="AK584"/>
  <c r="AN584"/>
  <c r="AO584"/>
  <c r="AP584"/>
  <c r="AQ584"/>
  <c r="AR584"/>
  <c r="AK585"/>
  <c r="AN585"/>
  <c r="AO585"/>
  <c r="AP585"/>
  <c r="AQ585"/>
  <c r="AR585"/>
  <c r="AK586"/>
  <c r="AN586"/>
  <c r="AO586"/>
  <c r="AP586"/>
  <c r="AQ586"/>
  <c r="AR586"/>
  <c r="AK587"/>
  <c r="AN587"/>
  <c r="AO587"/>
  <c r="AP587"/>
  <c r="AQ587"/>
  <c r="AR587"/>
  <c r="AK588"/>
  <c r="AN588"/>
  <c r="AO588"/>
  <c r="AP588"/>
  <c r="AQ588"/>
  <c r="AR588"/>
  <c r="AK589"/>
  <c r="AN589"/>
  <c r="AO589"/>
  <c r="AP589"/>
  <c r="AQ589"/>
  <c r="AR589"/>
  <c r="AK590"/>
  <c r="AN590"/>
  <c r="AO590"/>
  <c r="AP590"/>
  <c r="AQ590"/>
  <c r="AR590"/>
  <c r="AK591"/>
  <c r="AN591"/>
  <c r="AO591"/>
  <c r="AP591"/>
  <c r="AQ591"/>
  <c r="AR591"/>
  <c r="AK592"/>
  <c r="AN592"/>
  <c r="AO592"/>
  <c r="AP592"/>
  <c r="AQ592"/>
  <c r="AR592"/>
  <c r="AK593"/>
  <c r="AN593"/>
  <c r="AO593"/>
  <c r="AP593"/>
  <c r="AQ593"/>
  <c r="AR593"/>
  <c r="AK594"/>
  <c r="AN594"/>
  <c r="AO594"/>
  <c r="AP594"/>
  <c r="AQ594"/>
  <c r="AR594"/>
  <c r="AK595"/>
  <c r="AN595"/>
  <c r="AO595"/>
  <c r="AP595"/>
  <c r="AQ595"/>
  <c r="AR595"/>
  <c r="AK596"/>
  <c r="AN596"/>
  <c r="AO596"/>
  <c r="AP596"/>
  <c r="AQ596"/>
  <c r="AR596"/>
  <c r="AK597"/>
  <c r="AN597"/>
  <c r="AO597"/>
  <c r="AP597"/>
  <c r="AQ597"/>
  <c r="AR597"/>
  <c r="AK598"/>
  <c r="AN598"/>
  <c r="AO598"/>
  <c r="AP598"/>
  <c r="AQ598"/>
  <c r="AR598"/>
  <c r="AK599"/>
  <c r="AN599"/>
  <c r="AO599"/>
  <c r="AP599"/>
  <c r="AQ599"/>
  <c r="AR599"/>
  <c r="AK600"/>
  <c r="AN600"/>
  <c r="AO600"/>
  <c r="AP600"/>
  <c r="AQ600"/>
  <c r="AR600"/>
  <c r="AK601"/>
  <c r="AN601"/>
  <c r="AO601"/>
  <c r="AP601"/>
  <c r="AQ601"/>
  <c r="AR601"/>
  <c r="AK602"/>
  <c r="AN602"/>
  <c r="AO602"/>
  <c r="AP602"/>
  <c r="AQ602"/>
  <c r="AR602"/>
  <c r="AK603"/>
  <c r="AN603"/>
  <c r="AO603"/>
  <c r="AP603"/>
  <c r="AQ603"/>
  <c r="AR603"/>
  <c r="AK604"/>
  <c r="AN604"/>
  <c r="AO604"/>
  <c r="AP604"/>
  <c r="AQ604"/>
  <c r="AR604"/>
  <c r="AK605"/>
  <c r="AN605"/>
  <c r="AO605"/>
  <c r="AP605"/>
  <c r="AQ605"/>
  <c r="AR605"/>
  <c r="AK606"/>
  <c r="AN606"/>
  <c r="AO606"/>
  <c r="AP606"/>
  <c r="AQ606"/>
  <c r="AR606"/>
  <c r="AK607"/>
  <c r="AN607"/>
  <c r="AO607"/>
  <c r="AP607"/>
  <c r="AQ607"/>
  <c r="AR607"/>
  <c r="AK608"/>
  <c r="AN608"/>
  <c r="AO608"/>
  <c r="AP608"/>
  <c r="AQ608"/>
  <c r="AR608"/>
  <c r="AK609"/>
  <c r="AN609"/>
  <c r="AO609"/>
  <c r="AP609"/>
  <c r="AQ609"/>
  <c r="AR609"/>
  <c r="AK610"/>
  <c r="AN610"/>
  <c r="AO610"/>
  <c r="AP610"/>
  <c r="AQ610"/>
  <c r="AR610"/>
  <c r="AK611"/>
  <c r="AN611"/>
  <c r="AO611"/>
  <c r="AP611"/>
  <c r="AQ611"/>
  <c r="AR611"/>
  <c r="AK612"/>
  <c r="AN612"/>
  <c r="AO612"/>
  <c r="AP612"/>
  <c r="AQ612"/>
  <c r="AR612"/>
  <c r="AK613"/>
  <c r="AN613"/>
  <c r="AO613"/>
  <c r="AP613"/>
  <c r="AQ613"/>
  <c r="AR613"/>
  <c r="AK614"/>
  <c r="AN614"/>
  <c r="AO614"/>
  <c r="AP614"/>
  <c r="AQ614"/>
  <c r="AR614"/>
  <c r="AK615"/>
  <c r="AN615"/>
  <c r="AO615"/>
  <c r="AP615"/>
  <c r="AQ615"/>
  <c r="AR615"/>
  <c r="AK616"/>
  <c r="AN616"/>
  <c r="AO616"/>
  <c r="AP616"/>
  <c r="AQ616"/>
  <c r="AR616"/>
  <c r="AK617"/>
  <c r="AN617"/>
  <c r="AO617"/>
  <c r="AP617"/>
  <c r="AQ617"/>
  <c r="AR617"/>
  <c r="AK618"/>
  <c r="AN618"/>
  <c r="AO618"/>
  <c r="AP618"/>
  <c r="AQ618"/>
  <c r="AR618"/>
  <c r="AK619"/>
  <c r="AN619"/>
  <c r="AO619"/>
  <c r="AP619"/>
  <c r="AQ619"/>
  <c r="AR619"/>
  <c r="AK620"/>
  <c r="AN620"/>
  <c r="AO620"/>
  <c r="AP620"/>
  <c r="AQ620"/>
  <c r="AR620"/>
  <c r="AK621"/>
  <c r="AN621"/>
  <c r="AO621"/>
  <c r="AP621"/>
  <c r="AQ621"/>
  <c r="AR621"/>
  <c r="AK622"/>
  <c r="AN622"/>
  <c r="AO622"/>
  <c r="AP622"/>
  <c r="AQ622"/>
  <c r="AR622"/>
  <c r="AK623"/>
  <c r="AN623"/>
  <c r="AO623"/>
  <c r="AP623"/>
  <c r="AQ623"/>
  <c r="AR623"/>
  <c r="AK624"/>
  <c r="AN624"/>
  <c r="AO624"/>
  <c r="AP624"/>
  <c r="AQ624"/>
  <c r="AR624"/>
  <c r="AK625"/>
  <c r="AN625"/>
  <c r="AO625"/>
  <c r="AP625"/>
  <c r="AQ625"/>
  <c r="AR625"/>
  <c r="AK626"/>
  <c r="AN626"/>
  <c r="AO626"/>
  <c r="AP626"/>
  <c r="AQ626"/>
  <c r="AR626"/>
  <c r="AK627"/>
  <c r="AN627"/>
  <c r="AO627"/>
  <c r="AP627"/>
  <c r="AQ627"/>
  <c r="AR627"/>
  <c r="AK628"/>
  <c r="AN628"/>
  <c r="AO628"/>
  <c r="AP628"/>
  <c r="AQ628"/>
  <c r="AR628"/>
  <c r="AK629"/>
  <c r="AN629"/>
  <c r="AO629"/>
  <c r="AP629"/>
  <c r="AQ629"/>
  <c r="AR629"/>
  <c r="AK630"/>
  <c r="AN630"/>
  <c r="AO630"/>
  <c r="AP630"/>
  <c r="AQ630"/>
  <c r="AR630"/>
  <c r="AK631"/>
  <c r="AN631"/>
  <c r="AO631"/>
  <c r="AP631"/>
  <c r="AQ631"/>
  <c r="AR631"/>
  <c r="AK632"/>
  <c r="AN632"/>
  <c r="AO632"/>
  <c r="AP632"/>
  <c r="AQ632"/>
  <c r="AR632"/>
  <c r="AK633"/>
  <c r="AN633"/>
  <c r="AO633"/>
  <c r="AP633"/>
  <c r="AQ633"/>
  <c r="AR633"/>
  <c r="AK634"/>
  <c r="AN634"/>
  <c r="AO634"/>
  <c r="AP634"/>
  <c r="AQ634"/>
  <c r="AR634"/>
  <c r="AK635"/>
  <c r="AN635"/>
  <c r="AO635"/>
  <c r="AP635"/>
  <c r="AQ635"/>
  <c r="AR635"/>
  <c r="AK636"/>
  <c r="AN636"/>
  <c r="AO636"/>
  <c r="AP636"/>
  <c r="AQ636"/>
  <c r="AR636"/>
  <c r="AK637"/>
  <c r="AN637"/>
  <c r="AO637"/>
  <c r="AP637"/>
  <c r="AQ637"/>
  <c r="AR637"/>
  <c r="AK638"/>
  <c r="AN638"/>
  <c r="AO638"/>
  <c r="AP638"/>
  <c r="AQ638"/>
  <c r="AR638"/>
  <c r="AK639"/>
  <c r="AN639"/>
  <c r="AO639"/>
  <c r="AP639"/>
  <c r="AQ639"/>
  <c r="AR639"/>
  <c r="AK640"/>
  <c r="AN640"/>
  <c r="AO640"/>
  <c r="AP640"/>
  <c r="AQ640"/>
  <c r="AR640"/>
  <c r="AK641"/>
  <c r="AN641"/>
  <c r="AO641"/>
  <c r="AP641"/>
  <c r="AQ641"/>
  <c r="AR641"/>
  <c r="AK642"/>
  <c r="AN642"/>
  <c r="AO642"/>
  <c r="AP642"/>
  <c r="AQ642"/>
  <c r="AR642"/>
  <c r="AK643"/>
  <c r="AN643"/>
  <c r="AO643"/>
  <c r="AP643"/>
  <c r="AQ643"/>
  <c r="AR643"/>
  <c r="AK644"/>
  <c r="AN644"/>
  <c r="AO644"/>
  <c r="AP644"/>
  <c r="AQ644"/>
  <c r="AR644"/>
  <c r="AK645"/>
  <c r="AN645"/>
  <c r="AO645"/>
  <c r="AP645"/>
  <c r="AQ645"/>
  <c r="AR645"/>
  <c r="AK646"/>
  <c r="AN646"/>
  <c r="AO646"/>
  <c r="AP646"/>
  <c r="AQ646"/>
  <c r="AR646"/>
  <c r="AK647"/>
  <c r="AN647"/>
  <c r="AO647"/>
  <c r="AP647"/>
  <c r="AQ647"/>
  <c r="AR647"/>
  <c r="AK648"/>
  <c r="AN648"/>
  <c r="AO648"/>
  <c r="AP648"/>
  <c r="AQ648"/>
  <c r="AR648"/>
  <c r="AK649"/>
  <c r="AN649"/>
  <c r="AO649"/>
  <c r="AP649"/>
  <c r="AQ649"/>
  <c r="AR649"/>
  <c r="AK650"/>
  <c r="AN650"/>
  <c r="AO650"/>
  <c r="AP650"/>
  <c r="AQ650"/>
  <c r="AR650"/>
  <c r="AK651"/>
  <c r="AN651"/>
  <c r="AO651"/>
  <c r="AP651"/>
  <c r="AQ651"/>
  <c r="AR651"/>
  <c r="AK652"/>
  <c r="AN652"/>
  <c r="AO652"/>
  <c r="AP652"/>
  <c r="AQ652"/>
  <c r="AR652"/>
  <c r="AK653"/>
  <c r="AN653"/>
  <c r="AO653"/>
  <c r="AP653"/>
  <c r="AQ653"/>
  <c r="AR653"/>
  <c r="AK654"/>
  <c r="AN654"/>
  <c r="AO654"/>
  <c r="AP654"/>
  <c r="AQ654"/>
  <c r="AR654"/>
  <c r="AK655"/>
  <c r="AN655"/>
  <c r="AO655"/>
  <c r="AP655"/>
  <c r="AQ655"/>
  <c r="AR655"/>
  <c r="AK656"/>
  <c r="AN656"/>
  <c r="AO656"/>
  <c r="AP656"/>
  <c r="AQ656"/>
  <c r="AR656"/>
  <c r="AK657"/>
  <c r="AN657"/>
  <c r="AO657"/>
  <c r="AP657"/>
  <c r="AQ657"/>
  <c r="AR657"/>
  <c r="AK658"/>
  <c r="AN658"/>
  <c r="AO658"/>
  <c r="AP658"/>
  <c r="AQ658"/>
  <c r="AR658"/>
  <c r="AK659"/>
  <c r="AN659"/>
  <c r="AO659"/>
  <c r="AP659"/>
  <c r="AQ659"/>
  <c r="AR659"/>
  <c r="AK660"/>
  <c r="AN660"/>
  <c r="AO660"/>
  <c r="AP660"/>
  <c r="AQ660"/>
  <c r="AR660"/>
  <c r="AK661"/>
  <c r="AN661"/>
  <c r="AO661"/>
  <c r="AP661"/>
  <c r="AQ661"/>
  <c r="AR661"/>
  <c r="AK662"/>
  <c r="AN662"/>
  <c r="AO662"/>
  <c r="AP662"/>
  <c r="AQ662"/>
  <c r="AR662"/>
  <c r="AK663"/>
  <c r="AN663"/>
  <c r="AO663"/>
  <c r="AP663"/>
  <c r="AQ663"/>
  <c r="AR663"/>
  <c r="AK664"/>
  <c r="AN664"/>
  <c r="AO664"/>
  <c r="AP664"/>
  <c r="AQ664"/>
  <c r="AR664"/>
  <c r="AK665"/>
  <c r="AN665"/>
  <c r="AO665"/>
  <c r="AP665"/>
  <c r="AQ665"/>
  <c r="AR665"/>
  <c r="AK666"/>
  <c r="AN666"/>
  <c r="AO666"/>
  <c r="AP666"/>
  <c r="AQ666"/>
  <c r="AR666"/>
  <c r="AK667"/>
  <c r="AN667"/>
  <c r="AO667"/>
  <c r="AP667"/>
  <c r="AQ667"/>
  <c r="AR667"/>
  <c r="AK668"/>
  <c r="AN668"/>
  <c r="AO668"/>
  <c r="AP668"/>
  <c r="AQ668"/>
  <c r="AR668"/>
  <c r="AK669"/>
  <c r="AN669"/>
  <c r="AO669"/>
  <c r="AP669"/>
  <c r="AQ669"/>
  <c r="AR669"/>
  <c r="AK670"/>
  <c r="AN670"/>
  <c r="AO670"/>
  <c r="AP670"/>
  <c r="AQ670"/>
  <c r="AR670"/>
  <c r="AK671"/>
  <c r="AN671"/>
  <c r="AO671"/>
  <c r="AP671"/>
  <c r="AQ671"/>
  <c r="AR671"/>
  <c r="AK672"/>
  <c r="AN672"/>
  <c r="AO672"/>
  <c r="AP672"/>
  <c r="AQ672"/>
  <c r="AR672"/>
  <c r="AK673"/>
  <c r="AN673"/>
  <c r="AO673"/>
  <c r="AP673"/>
  <c r="AQ673"/>
  <c r="AR673"/>
  <c r="AK674"/>
  <c r="AN674"/>
  <c r="AO674"/>
  <c r="AP674"/>
  <c r="AQ674"/>
  <c r="AR674"/>
  <c r="AK675"/>
  <c r="AN675"/>
  <c r="AO675"/>
  <c r="AP675"/>
  <c r="AQ675"/>
  <c r="AR675"/>
  <c r="AK676"/>
  <c r="AN676"/>
  <c r="AO676"/>
  <c r="AP676"/>
  <c r="AQ676"/>
  <c r="AR676"/>
  <c r="AK677"/>
  <c r="AN677"/>
  <c r="AO677"/>
  <c r="AP677"/>
  <c r="AQ677"/>
  <c r="AR677"/>
  <c r="AK678"/>
  <c r="AN678"/>
  <c r="AO678"/>
  <c r="AP678"/>
  <c r="AQ678"/>
  <c r="AR678"/>
  <c r="AK679"/>
  <c r="AN679"/>
  <c r="AO679"/>
  <c r="AP679"/>
  <c r="AQ679"/>
  <c r="AR679"/>
  <c r="AK680"/>
  <c r="AN680"/>
  <c r="AO680"/>
  <c r="AP680"/>
  <c r="AQ680"/>
  <c r="AR680"/>
  <c r="AK681"/>
  <c r="AN681"/>
  <c r="AO681"/>
  <c r="AP681"/>
  <c r="AQ681"/>
  <c r="AR681"/>
  <c r="AK682"/>
  <c r="AN682"/>
  <c r="AO682"/>
  <c r="AP682"/>
  <c r="AQ682"/>
  <c r="AR682"/>
  <c r="AK683"/>
  <c r="AN683"/>
  <c r="AO683"/>
  <c r="AP683"/>
  <c r="AQ683"/>
  <c r="AR683"/>
  <c r="AK684"/>
  <c r="AN684"/>
  <c r="AO684"/>
  <c r="AP684"/>
  <c r="AQ684"/>
  <c r="AR684"/>
  <c r="AK685"/>
  <c r="AN685"/>
  <c r="AO685"/>
  <c r="AP685"/>
  <c r="AQ685"/>
  <c r="AR685"/>
  <c r="AK686"/>
  <c r="AN686"/>
  <c r="AO686"/>
  <c r="AP686"/>
  <c r="AQ686"/>
  <c r="AR686"/>
  <c r="AK687"/>
  <c r="AN687"/>
  <c r="AO687"/>
  <c r="AP687"/>
  <c r="AQ687"/>
  <c r="AR687"/>
  <c r="AK688"/>
  <c r="AN688"/>
  <c r="AO688"/>
  <c r="AP688"/>
  <c r="AQ688"/>
  <c r="AR688"/>
  <c r="AK689"/>
  <c r="AN689"/>
  <c r="AO689"/>
  <c r="AP689"/>
  <c r="AQ689"/>
  <c r="AR689"/>
  <c r="AK690"/>
  <c r="AN690"/>
  <c r="AO690"/>
  <c r="AP690"/>
  <c r="AQ690"/>
  <c r="AR690"/>
  <c r="AK691"/>
  <c r="AN691"/>
  <c r="AO691"/>
  <c r="AP691"/>
  <c r="AQ691"/>
  <c r="AR691"/>
  <c r="AK692"/>
  <c r="AN692"/>
  <c r="AO692"/>
  <c r="AP692"/>
  <c r="AQ692"/>
  <c r="AR692"/>
  <c r="AK693"/>
  <c r="AN693"/>
  <c r="AO693"/>
  <c r="AP693"/>
  <c r="AQ693"/>
  <c r="AR693"/>
  <c r="AK694"/>
  <c r="AN694"/>
  <c r="AO694"/>
  <c r="AP694"/>
  <c r="AQ694"/>
  <c r="AR694"/>
  <c r="AK695"/>
  <c r="AN695"/>
  <c r="AO695"/>
  <c r="AP695"/>
  <c r="AQ695"/>
  <c r="AR695"/>
  <c r="AK696"/>
  <c r="AN696"/>
  <c r="AO696"/>
  <c r="AP696"/>
  <c r="AQ696"/>
  <c r="AR696"/>
  <c r="AK697"/>
  <c r="AN697"/>
  <c r="AO697"/>
  <c r="AP697"/>
  <c r="AQ697"/>
  <c r="AR697"/>
  <c r="AK698"/>
  <c r="AN698"/>
  <c r="AO698"/>
  <c r="AP698"/>
  <c r="AQ698"/>
  <c r="AR698"/>
  <c r="AK699"/>
  <c r="AN699"/>
  <c r="AO699"/>
  <c r="AP699"/>
  <c r="AQ699"/>
  <c r="AR699"/>
  <c r="AK700"/>
  <c r="AN700"/>
  <c r="AO700"/>
  <c r="AP700"/>
  <c r="AQ700"/>
  <c r="AR700"/>
  <c r="AK701"/>
  <c r="AN701"/>
  <c r="AO701"/>
  <c r="AP701"/>
  <c r="AQ701"/>
  <c r="AR701"/>
  <c r="AK702"/>
  <c r="AN702"/>
  <c r="AO702"/>
  <c r="AP702"/>
  <c r="AQ702"/>
  <c r="AR702"/>
  <c r="AK703"/>
  <c r="AN703"/>
  <c r="AO703"/>
  <c r="AP703"/>
  <c r="AQ703"/>
  <c r="AR703"/>
  <c r="AK704"/>
  <c r="AN704"/>
  <c r="AO704"/>
  <c r="AP704"/>
  <c r="AQ704"/>
  <c r="AR704"/>
  <c r="AK705"/>
  <c r="AN705"/>
  <c r="AO705"/>
  <c r="AP705"/>
  <c r="AQ705"/>
  <c r="AR705"/>
  <c r="AK706"/>
  <c r="AN706"/>
  <c r="AO706"/>
  <c r="AP706"/>
  <c r="AQ706"/>
  <c r="AR706"/>
  <c r="AK707"/>
  <c r="AN707"/>
  <c r="AO707"/>
  <c r="AP707"/>
  <c r="AQ707"/>
  <c r="AR707"/>
  <c r="AK708"/>
  <c r="AN708"/>
  <c r="AO708"/>
  <c r="AP708"/>
  <c r="AQ708"/>
  <c r="AR708"/>
  <c r="AK709"/>
  <c r="AN709"/>
  <c r="AO709"/>
  <c r="AP709"/>
  <c r="AQ709"/>
  <c r="AR709"/>
  <c r="AK710"/>
  <c r="AN710"/>
  <c r="AO710"/>
  <c r="AP710"/>
  <c r="AQ710"/>
  <c r="AR710"/>
  <c r="AK711"/>
  <c r="AN711"/>
  <c r="AO711"/>
  <c r="AP711"/>
  <c r="AQ711"/>
  <c r="AR711"/>
  <c r="AK712"/>
  <c r="AN712"/>
  <c r="AO712"/>
  <c r="AP712"/>
  <c r="AQ712"/>
  <c r="AR712"/>
  <c r="AK713"/>
  <c r="AN713"/>
  <c r="AO713"/>
  <c r="AP713"/>
  <c r="AQ713"/>
  <c r="AR713"/>
  <c r="AK714"/>
  <c r="AN714"/>
  <c r="AO714"/>
  <c r="AP714"/>
  <c r="AQ714"/>
  <c r="AR714"/>
  <c r="AK715"/>
  <c r="AN715"/>
  <c r="AO715"/>
  <c r="AP715"/>
  <c r="AQ715"/>
  <c r="AR715"/>
  <c r="AK716"/>
  <c r="AN716"/>
  <c r="AO716"/>
  <c r="AP716"/>
  <c r="AQ716"/>
  <c r="AR716"/>
  <c r="AK717"/>
  <c r="AN717"/>
  <c r="AO717"/>
  <c r="AP717"/>
  <c r="AQ717"/>
  <c r="AR717"/>
  <c r="AK718"/>
  <c r="AN718"/>
  <c r="AO718"/>
  <c r="AP718"/>
  <c r="AQ718"/>
  <c r="AR718"/>
  <c r="AK719"/>
  <c r="AN719"/>
  <c r="AO719"/>
  <c r="AP719"/>
  <c r="AQ719"/>
  <c r="AR719"/>
  <c r="AK720"/>
  <c r="AN720"/>
  <c r="AO720"/>
  <c r="AP720"/>
  <c r="AQ720"/>
  <c r="AR720"/>
  <c r="AK721"/>
  <c r="AN721"/>
  <c r="AO721"/>
  <c r="AP721"/>
  <c r="AQ721"/>
  <c r="AR721"/>
  <c r="AK722"/>
  <c r="AN722"/>
  <c r="AO722"/>
  <c r="AP722"/>
  <c r="AQ722"/>
  <c r="AR722"/>
  <c r="AK723"/>
  <c r="AN723"/>
  <c r="AO723"/>
  <c r="AP723"/>
  <c r="AQ723"/>
  <c r="AR723"/>
  <c r="AK724"/>
  <c r="AN724"/>
  <c r="AO724"/>
  <c r="AP724"/>
  <c r="AQ724"/>
  <c r="AR724"/>
  <c r="AK725"/>
  <c r="AN725"/>
  <c r="AO725"/>
  <c r="AP725"/>
  <c r="AQ725"/>
  <c r="AR725"/>
  <c r="AK726"/>
  <c r="AN726"/>
  <c r="AO726"/>
  <c r="AP726"/>
  <c r="AQ726"/>
  <c r="AR726"/>
  <c r="AK727"/>
  <c r="AN727"/>
  <c r="AO727"/>
  <c r="AP727"/>
  <c r="AQ727"/>
  <c r="AR727"/>
  <c r="AK728"/>
  <c r="AN728"/>
  <c r="AO728"/>
  <c r="AP728"/>
  <c r="AQ728"/>
  <c r="AR728"/>
  <c r="AK729"/>
  <c r="AN729"/>
  <c r="AO729"/>
  <c r="AP729"/>
  <c r="AQ729"/>
  <c r="AR729"/>
  <c r="AK730"/>
  <c r="AN730"/>
  <c r="AO730"/>
  <c r="AP730"/>
  <c r="AQ730"/>
  <c r="AR730"/>
  <c r="AK731"/>
  <c r="AN731"/>
  <c r="AO731"/>
  <c r="AP731"/>
  <c r="AQ731"/>
  <c r="AR731"/>
  <c r="AK732"/>
  <c r="AN732"/>
  <c r="AO732"/>
  <c r="AP732"/>
  <c r="AQ732"/>
  <c r="AR732"/>
  <c r="AK733"/>
  <c r="AN733"/>
  <c r="AO733"/>
  <c r="AP733"/>
  <c r="AQ733"/>
  <c r="AR733"/>
  <c r="AK734"/>
  <c r="AN734"/>
  <c r="AO734"/>
  <c r="AP734"/>
  <c r="AQ734"/>
  <c r="AR734"/>
  <c r="AK735"/>
  <c r="AN735"/>
  <c r="AO735"/>
  <c r="AP735"/>
  <c r="AQ735"/>
  <c r="AR735"/>
  <c r="AK736"/>
  <c r="AN736"/>
  <c r="AO736"/>
  <c r="AP736"/>
  <c r="AQ736"/>
  <c r="AR736"/>
  <c r="AK737"/>
  <c r="AN737"/>
  <c r="AO737"/>
  <c r="AP737"/>
  <c r="AQ737"/>
  <c r="AR737"/>
  <c r="AK738"/>
  <c r="AN738"/>
  <c r="AO738"/>
  <c r="AP738"/>
  <c r="AQ738"/>
  <c r="AR738"/>
  <c r="AK739"/>
  <c r="AN739"/>
  <c r="AO739"/>
  <c r="AP739"/>
  <c r="AQ739"/>
  <c r="AR739"/>
  <c r="AK740"/>
  <c r="AN740"/>
  <c r="AO740"/>
  <c r="AP740"/>
  <c r="AQ740"/>
  <c r="AR740"/>
  <c r="AK741"/>
  <c r="AN741"/>
  <c r="AO741"/>
  <c r="AP741"/>
  <c r="AQ741"/>
  <c r="AR741"/>
  <c r="AK742"/>
  <c r="AN742"/>
  <c r="AO742"/>
  <c r="AP742"/>
  <c r="AQ742"/>
  <c r="AR742"/>
  <c r="AK743"/>
  <c r="AN743"/>
  <c r="AO743"/>
  <c r="AP743"/>
  <c r="AQ743"/>
  <c r="AR743"/>
  <c r="AK744"/>
  <c r="AN744"/>
  <c r="AO744"/>
  <c r="AP744"/>
  <c r="AQ744"/>
  <c r="AR744"/>
  <c r="AK745"/>
  <c r="AN745"/>
  <c r="AO745"/>
  <c r="AP745"/>
  <c r="AQ745"/>
  <c r="AR745"/>
  <c r="AK746"/>
  <c r="AN746"/>
  <c r="AO746"/>
  <c r="AP746"/>
  <c r="AQ746"/>
  <c r="AR746"/>
  <c r="AK747"/>
  <c r="AN747"/>
  <c r="AO747"/>
  <c r="AP747"/>
  <c r="AQ747"/>
  <c r="AR747"/>
  <c r="AK748"/>
  <c r="AN748"/>
  <c r="AO748"/>
  <c r="AP748"/>
  <c r="AQ748"/>
  <c r="AR748"/>
  <c r="AK749"/>
  <c r="AN749"/>
  <c r="AO749"/>
  <c r="AP749"/>
  <c r="AQ749"/>
  <c r="AR749"/>
  <c r="AK750"/>
  <c r="AN750"/>
  <c r="AO750"/>
  <c r="AP750"/>
  <c r="AQ750"/>
  <c r="AR750"/>
  <c r="AK751"/>
  <c r="AN751"/>
  <c r="AO751"/>
  <c r="AP751"/>
  <c r="AQ751"/>
  <c r="AR751"/>
  <c r="AK752"/>
  <c r="AN752"/>
  <c r="AO752"/>
  <c r="AP752"/>
  <c r="AQ752"/>
  <c r="AR752"/>
  <c r="AK753"/>
  <c r="AN753"/>
  <c r="AO753"/>
  <c r="AP753"/>
  <c r="AQ753"/>
  <c r="AR753"/>
  <c r="AK754"/>
  <c r="AN754"/>
  <c r="AO754"/>
  <c r="AP754"/>
  <c r="AQ754"/>
  <c r="AR754"/>
  <c r="AK755"/>
  <c r="AN755"/>
  <c r="AO755"/>
  <c r="AP755"/>
  <c r="AQ755"/>
  <c r="AR755"/>
  <c r="AK756"/>
  <c r="AN756"/>
  <c r="AO756"/>
  <c r="AP756"/>
  <c r="AQ756"/>
  <c r="AR756"/>
  <c r="AK757"/>
  <c r="AN757"/>
  <c r="AO757"/>
  <c r="AP757"/>
  <c r="AQ757"/>
  <c r="AR757"/>
  <c r="AK758"/>
  <c r="AN758"/>
  <c r="AO758"/>
  <c r="AP758"/>
  <c r="AQ758"/>
  <c r="AR758"/>
  <c r="AK759"/>
  <c r="AN759"/>
  <c r="AO759"/>
  <c r="AP759"/>
  <c r="AQ759"/>
  <c r="AR759"/>
  <c r="AK760"/>
  <c r="AN760"/>
  <c r="AO760"/>
  <c r="AP760"/>
  <c r="AQ760"/>
  <c r="AR760"/>
  <c r="AK761"/>
  <c r="AN761"/>
  <c r="AO761"/>
  <c r="AP761"/>
  <c r="AQ761"/>
  <c r="AR761"/>
  <c r="AK762"/>
  <c r="AN762"/>
  <c r="AO762"/>
  <c r="AP762"/>
  <c r="AQ762"/>
  <c r="AR762"/>
  <c r="AK763"/>
  <c r="AN763"/>
  <c r="AO763"/>
  <c r="AP763"/>
  <c r="AQ763"/>
  <c r="AR763"/>
  <c r="AK764"/>
  <c r="AN764"/>
  <c r="AO764"/>
  <c r="AP764"/>
  <c r="AQ764"/>
  <c r="AR764"/>
  <c r="AK765"/>
  <c r="AN765"/>
  <c r="AO765"/>
  <c r="AP765"/>
  <c r="AQ765"/>
  <c r="AR765"/>
  <c r="AK766"/>
  <c r="AN766"/>
  <c r="AO766"/>
  <c r="AP766"/>
  <c r="AQ766"/>
  <c r="AR766"/>
  <c r="AK767"/>
  <c r="AN767"/>
  <c r="AO767"/>
  <c r="AP767"/>
  <c r="AQ767"/>
  <c r="AR767"/>
  <c r="AK768"/>
  <c r="AN768"/>
  <c r="AO768"/>
  <c r="AP768"/>
  <c r="AQ768"/>
  <c r="AR768"/>
  <c r="AK769"/>
  <c r="AN769"/>
  <c r="AO769"/>
  <c r="AP769"/>
  <c r="AQ769"/>
  <c r="AR769"/>
  <c r="AK770"/>
  <c r="AN770"/>
  <c r="AO770"/>
  <c r="AP770"/>
  <c r="AQ770"/>
  <c r="AR770"/>
  <c r="AK771"/>
  <c r="AN771"/>
  <c r="AO771"/>
  <c r="AP771"/>
  <c r="AQ771"/>
  <c r="AR771"/>
  <c r="AK772"/>
  <c r="AN772"/>
  <c r="AO772"/>
  <c r="AP772"/>
  <c r="AQ772"/>
  <c r="AR772"/>
  <c r="AK773"/>
  <c r="AN773"/>
  <c r="AO773"/>
  <c r="AP773"/>
  <c r="AQ773"/>
  <c r="AR773"/>
  <c r="AK774"/>
  <c r="AN774"/>
  <c r="AO774"/>
  <c r="AP774"/>
  <c r="AQ774"/>
  <c r="AR774"/>
  <c r="AK775"/>
  <c r="AN775"/>
  <c r="AO775"/>
  <c r="AP775"/>
  <c r="AQ775"/>
  <c r="AR775"/>
  <c r="AK776"/>
  <c r="AN776"/>
  <c r="AO776"/>
  <c r="AP776"/>
  <c r="AQ776"/>
  <c r="AR776"/>
  <c r="AK777"/>
  <c r="AN777"/>
  <c r="AO777"/>
  <c r="AP777"/>
  <c r="AQ777"/>
  <c r="AR777"/>
  <c r="AK778"/>
  <c r="AN778"/>
  <c r="AO778"/>
  <c r="AP778"/>
  <c r="AQ778"/>
  <c r="AR778"/>
  <c r="AK779"/>
  <c r="AN779"/>
  <c r="AO779"/>
  <c r="AP779"/>
  <c r="AQ779"/>
  <c r="AR779"/>
  <c r="AK780"/>
  <c r="AN780"/>
  <c r="AO780"/>
  <c r="AP780"/>
  <c r="AQ780"/>
  <c r="AR780"/>
  <c r="AK781"/>
  <c r="AN781"/>
  <c r="AO781"/>
  <c r="AP781"/>
  <c r="AQ781"/>
  <c r="AR781"/>
  <c r="AK782"/>
  <c r="AN782"/>
  <c r="AO782"/>
  <c r="AP782"/>
  <c r="AQ782"/>
  <c r="AR782"/>
  <c r="AK783"/>
  <c r="AN783"/>
  <c r="AO783"/>
  <c r="AP783"/>
  <c r="AQ783"/>
  <c r="AR783"/>
  <c r="AK784"/>
  <c r="AN784"/>
  <c r="AO784"/>
  <c r="AP784"/>
  <c r="AQ784"/>
  <c r="AR784"/>
  <c r="AK785"/>
  <c r="AN785"/>
  <c r="AO785"/>
  <c r="AP785"/>
  <c r="AQ785"/>
  <c r="AR785"/>
  <c r="AK786"/>
  <c r="AN786"/>
  <c r="AO786"/>
  <c r="AP786"/>
  <c r="AQ786"/>
  <c r="AR786"/>
  <c r="AK787"/>
  <c r="AN787"/>
  <c r="AO787"/>
  <c r="AP787"/>
  <c r="AQ787"/>
  <c r="AR787"/>
  <c r="AK788"/>
  <c r="AN788"/>
  <c r="AO788"/>
  <c r="AP788"/>
  <c r="AQ788"/>
  <c r="AR788"/>
  <c r="AK789"/>
  <c r="AN789"/>
  <c r="AO789"/>
  <c r="AP789"/>
  <c r="AQ789"/>
  <c r="AR789"/>
  <c r="AK790"/>
  <c r="AN790"/>
  <c r="AO790"/>
  <c r="AP790"/>
  <c r="AQ790"/>
  <c r="AR790"/>
  <c r="AK791"/>
  <c r="AN791"/>
  <c r="AO791"/>
  <c r="AP791"/>
  <c r="AQ791"/>
  <c r="AR791"/>
  <c r="AK792"/>
  <c r="AN792"/>
  <c r="AO792"/>
  <c r="AP792"/>
  <c r="AQ792"/>
  <c r="AR792"/>
  <c r="AK793"/>
  <c r="AN793"/>
  <c r="AO793"/>
  <c r="AP793"/>
  <c r="AQ793"/>
  <c r="AR793"/>
  <c r="AK794"/>
  <c r="AN794"/>
  <c r="AO794"/>
  <c r="AP794"/>
  <c r="AQ794"/>
  <c r="AR794"/>
  <c r="AK795"/>
  <c r="AN795"/>
  <c r="AO795"/>
  <c r="AP795"/>
  <c r="AQ795"/>
  <c r="AR795"/>
  <c r="AK796"/>
  <c r="AN796"/>
  <c r="AO796"/>
  <c r="AP796"/>
  <c r="AQ796"/>
  <c r="AR796"/>
  <c r="AK797"/>
  <c r="AN797"/>
  <c r="AO797"/>
  <c r="AP797"/>
  <c r="AQ797"/>
  <c r="AR797"/>
  <c r="AK798"/>
  <c r="AN798"/>
  <c r="AO798"/>
  <c r="AP798"/>
  <c r="AQ798"/>
  <c r="AR798"/>
  <c r="AK799"/>
  <c r="AN799"/>
  <c r="AO799"/>
  <c r="AP799"/>
  <c r="AQ799"/>
  <c r="AR799"/>
  <c r="AK800"/>
  <c r="AN800"/>
  <c r="AO800"/>
  <c r="AP800"/>
  <c r="AQ800"/>
  <c r="AR800"/>
  <c r="AK801"/>
  <c r="AN801"/>
  <c r="AO801"/>
  <c r="AP801"/>
  <c r="AQ801"/>
  <c r="AR801"/>
  <c r="AK802"/>
  <c r="AN802"/>
  <c r="AO802"/>
  <c r="AP802"/>
  <c r="AQ802"/>
  <c r="AR802"/>
  <c r="AK803"/>
  <c r="AN803"/>
  <c r="AO803"/>
  <c r="AP803"/>
  <c r="AQ803"/>
  <c r="AR803"/>
  <c r="AK804"/>
  <c r="AN804"/>
  <c r="AO804"/>
  <c r="AP804"/>
  <c r="AQ804"/>
  <c r="AR804"/>
  <c r="AK805"/>
  <c r="AN805"/>
  <c r="AO805"/>
  <c r="AP805"/>
  <c r="AQ805"/>
  <c r="AR805"/>
  <c r="AK806"/>
  <c r="AN806"/>
  <c r="AO806"/>
  <c r="AP806"/>
  <c r="AQ806"/>
  <c r="AR806"/>
  <c r="AK807"/>
  <c r="AN807"/>
  <c r="AO807"/>
  <c r="AP807"/>
  <c r="AQ807"/>
  <c r="AR807"/>
  <c r="AK808"/>
  <c r="AN808"/>
  <c r="AO808"/>
  <c r="AP808"/>
  <c r="AQ808"/>
  <c r="AR808"/>
  <c r="AK809"/>
  <c r="AN809"/>
  <c r="AO809"/>
  <c r="AP809"/>
  <c r="AQ809"/>
  <c r="AR809"/>
  <c r="AK810"/>
  <c r="AN810"/>
  <c r="AO810"/>
  <c r="AP810"/>
  <c r="AQ810"/>
  <c r="AR810"/>
  <c r="AK811"/>
  <c r="AN811"/>
  <c r="AO811"/>
  <c r="AP811"/>
  <c r="AQ811"/>
  <c r="AR811"/>
  <c r="AK812"/>
  <c r="AN812"/>
  <c r="AO812"/>
  <c r="AP812"/>
  <c r="AQ812"/>
  <c r="AR812"/>
  <c r="AK813"/>
  <c r="AN813"/>
  <c r="AO813"/>
  <c r="AP813"/>
  <c r="AQ813"/>
  <c r="AR813"/>
  <c r="AK814"/>
  <c r="AN814"/>
  <c r="AO814"/>
  <c r="AP814"/>
  <c r="AQ814"/>
  <c r="AR814"/>
  <c r="AK815"/>
  <c r="AN815"/>
  <c r="AO815"/>
  <c r="AP815"/>
  <c r="AQ815"/>
  <c r="AR815"/>
  <c r="AK816"/>
  <c r="AN816"/>
  <c r="AO816"/>
  <c r="AP816"/>
  <c r="AQ816"/>
  <c r="AR816"/>
  <c r="AK817"/>
  <c r="AN817"/>
  <c r="AO817"/>
  <c r="AP817"/>
  <c r="AQ817"/>
  <c r="AR817"/>
  <c r="AK818"/>
  <c r="AN818"/>
  <c r="AO818"/>
  <c r="AP818"/>
  <c r="AQ818"/>
  <c r="AR818"/>
  <c r="AK819"/>
  <c r="AN819"/>
  <c r="AO819"/>
  <c r="AP819"/>
  <c r="AQ819"/>
  <c r="AR819"/>
  <c r="AK820"/>
  <c r="AN820"/>
  <c r="AO820"/>
  <c r="AP820"/>
  <c r="AQ820"/>
  <c r="AR820"/>
  <c r="AK821"/>
  <c r="AN821"/>
  <c r="AO821"/>
  <c r="AP821"/>
  <c r="AQ821"/>
  <c r="AR821"/>
  <c r="AK822"/>
  <c r="AN822"/>
  <c r="AO822"/>
  <c r="AP822"/>
  <c r="AQ822"/>
  <c r="AR822"/>
  <c r="AK823"/>
  <c r="AN823"/>
  <c r="AO823"/>
  <c r="AP823"/>
  <c r="AQ823"/>
  <c r="AR823"/>
  <c r="AK824"/>
  <c r="AN824"/>
  <c r="AO824"/>
  <c r="AP824"/>
  <c r="AQ824"/>
  <c r="AR824"/>
  <c r="AK825"/>
  <c r="AN825"/>
  <c r="AO825"/>
  <c r="AP825"/>
  <c r="AQ825"/>
  <c r="AR825"/>
  <c r="AK826"/>
  <c r="AN826"/>
  <c r="AO826"/>
  <c r="AP826"/>
  <c r="AQ826"/>
  <c r="AR826"/>
  <c r="AK827"/>
  <c r="AN827"/>
  <c r="AO827"/>
  <c r="AP827"/>
  <c r="AQ827"/>
  <c r="AR827"/>
  <c r="AK828"/>
  <c r="AN828"/>
  <c r="AO828"/>
  <c r="AP828"/>
  <c r="AQ828"/>
  <c r="AR828"/>
  <c r="AK829"/>
  <c r="AN829"/>
  <c r="AO829"/>
  <c r="AP829"/>
  <c r="AQ829"/>
  <c r="AR829"/>
  <c r="AK830"/>
  <c r="AN830"/>
  <c r="AO830"/>
  <c r="AP830"/>
  <c r="AQ830"/>
  <c r="AR830"/>
  <c r="AK831"/>
  <c r="AN831"/>
  <c r="AO831"/>
  <c r="AP831"/>
  <c r="AQ831"/>
  <c r="AR831"/>
  <c r="AK832"/>
  <c r="AN832"/>
  <c r="AO832"/>
  <c r="AP832"/>
  <c r="AQ832"/>
  <c r="AR832"/>
  <c r="AK833"/>
  <c r="AN833"/>
  <c r="AO833"/>
  <c r="AP833"/>
  <c r="AQ833"/>
  <c r="AR833"/>
  <c r="AK834"/>
  <c r="AN834"/>
  <c r="AO834"/>
  <c r="AP834"/>
  <c r="AQ834"/>
  <c r="AR834"/>
  <c r="AK835"/>
  <c r="AN835"/>
  <c r="AO835"/>
  <c r="AP835"/>
  <c r="AQ835"/>
  <c r="AR835"/>
  <c r="AK836"/>
  <c r="AN836"/>
  <c r="AO836"/>
  <c r="AP836"/>
  <c r="AQ836"/>
  <c r="AR836"/>
  <c r="AK837"/>
  <c r="AN837"/>
  <c r="AO837"/>
  <c r="AP837"/>
  <c r="AQ837"/>
  <c r="AR837"/>
  <c r="AK838"/>
  <c r="AN838"/>
  <c r="AO838"/>
  <c r="AP838"/>
  <c r="AQ838"/>
  <c r="AR838"/>
  <c r="AK839"/>
  <c r="AN839"/>
  <c r="AO839"/>
  <c r="AP839"/>
  <c r="AQ839"/>
  <c r="AR839"/>
  <c r="AK840"/>
  <c r="AN840"/>
  <c r="AO840"/>
  <c r="AP840"/>
  <c r="AQ840"/>
  <c r="AR840"/>
  <c r="AK841"/>
  <c r="AN841"/>
  <c r="AO841"/>
  <c r="AP841"/>
  <c r="AQ841"/>
  <c r="AR841"/>
  <c r="AK842"/>
  <c r="AN842"/>
  <c r="AO842"/>
  <c r="AP842"/>
  <c r="AQ842"/>
  <c r="AR842"/>
  <c r="AK843"/>
  <c r="AN843"/>
  <c r="AO843"/>
  <c r="AP843"/>
  <c r="AQ843"/>
  <c r="AR843"/>
  <c r="AK844"/>
  <c r="AN844"/>
  <c r="AO844"/>
  <c r="AP844"/>
  <c r="AQ844"/>
  <c r="AR844"/>
  <c r="AK845"/>
  <c r="AN845"/>
  <c r="AO845"/>
  <c r="AP845"/>
  <c r="AQ845"/>
  <c r="AR845"/>
  <c r="AK846"/>
  <c r="AN846"/>
  <c r="AO846"/>
  <c r="AP846"/>
  <c r="AQ846"/>
  <c r="AR846"/>
  <c r="AK847"/>
  <c r="AN847"/>
  <c r="AO847"/>
  <c r="AP847"/>
  <c r="AQ847"/>
  <c r="AR847"/>
  <c r="AK848"/>
  <c r="AN848"/>
  <c r="AO848"/>
  <c r="AP848"/>
  <c r="AQ848"/>
  <c r="AR848"/>
  <c r="AK849"/>
  <c r="AN849"/>
  <c r="AO849"/>
  <c r="AP849"/>
  <c r="AQ849"/>
  <c r="AR849"/>
  <c r="AK850"/>
  <c r="AN850"/>
  <c r="AO850"/>
  <c r="AP850"/>
  <c r="AQ850"/>
  <c r="AR850"/>
  <c r="AK851"/>
  <c r="AN851"/>
  <c r="AO851"/>
  <c r="AP851"/>
  <c r="AQ851"/>
  <c r="AR851"/>
  <c r="AK852"/>
  <c r="AN852"/>
  <c r="AO852"/>
  <c r="AP852"/>
  <c r="AQ852"/>
  <c r="AR852"/>
  <c r="AK853"/>
  <c r="AN853"/>
  <c r="AO853"/>
  <c r="AP853"/>
  <c r="AQ853"/>
  <c r="AR853"/>
  <c r="AK854"/>
  <c r="AN854"/>
  <c r="AO854"/>
  <c r="AP854"/>
  <c r="AQ854"/>
  <c r="AR854"/>
  <c r="AK855"/>
  <c r="AN855"/>
  <c r="AO855"/>
  <c r="AP855"/>
  <c r="AQ855"/>
  <c r="AR855"/>
  <c r="AK856"/>
  <c r="AN856"/>
  <c r="AO856"/>
  <c r="AP856"/>
  <c r="AQ856"/>
  <c r="AR856"/>
  <c r="AK857"/>
  <c r="AN857"/>
  <c r="AO857"/>
  <c r="AP857"/>
  <c r="AQ857"/>
  <c r="AR857"/>
  <c r="AK858"/>
  <c r="AN858"/>
  <c r="AO858"/>
  <c r="AP858"/>
  <c r="AQ858"/>
  <c r="AR858"/>
  <c r="AK859"/>
  <c r="AN859"/>
  <c r="AO859"/>
  <c r="AP859"/>
  <c r="AQ859"/>
  <c r="AR859"/>
  <c r="AK860"/>
  <c r="AN860"/>
  <c r="AO860"/>
  <c r="AP860"/>
  <c r="AQ860"/>
  <c r="AR860"/>
  <c r="AK861"/>
  <c r="AN861"/>
  <c r="AO861"/>
  <c r="AP861"/>
  <c r="AQ861"/>
  <c r="AR861"/>
  <c r="AK862"/>
  <c r="AN862"/>
  <c r="AO862"/>
  <c r="AP862"/>
  <c r="AQ862"/>
  <c r="AR862"/>
  <c r="AK863"/>
  <c r="AN863"/>
  <c r="AO863"/>
  <c r="AP863"/>
  <c r="AQ863"/>
  <c r="AR863"/>
  <c r="AK864"/>
  <c r="AN864"/>
  <c r="AO864"/>
  <c r="AP864"/>
  <c r="AQ864"/>
  <c r="AR864"/>
  <c r="AK865"/>
  <c r="AN865"/>
  <c r="AO865"/>
  <c r="AP865"/>
  <c r="AQ865"/>
  <c r="AR865"/>
  <c r="AK866"/>
  <c r="AN866"/>
  <c r="AO866"/>
  <c r="AP866"/>
  <c r="AQ866"/>
  <c r="AR866"/>
  <c r="AK867"/>
  <c r="AN867"/>
  <c r="AO867"/>
  <c r="AP867"/>
  <c r="AQ867"/>
  <c r="AR867"/>
  <c r="AK868"/>
  <c r="AN868"/>
  <c r="AO868"/>
  <c r="AP868"/>
  <c r="AQ868"/>
  <c r="AR868"/>
  <c r="AK869"/>
  <c r="AN869"/>
  <c r="AO869"/>
  <c r="AP869"/>
  <c r="AQ869"/>
  <c r="AR869"/>
  <c r="AK870"/>
  <c r="AN870"/>
  <c r="AO870"/>
  <c r="AP870"/>
  <c r="AQ870"/>
  <c r="AR870"/>
  <c r="AK871"/>
  <c r="AN871"/>
  <c r="AO871"/>
  <c r="AP871"/>
  <c r="AQ871"/>
  <c r="AR871"/>
  <c r="AK872"/>
  <c r="AN872"/>
  <c r="AO872"/>
  <c r="AP872"/>
  <c r="AQ872"/>
  <c r="AR872"/>
  <c r="AK873"/>
  <c r="AN873"/>
  <c r="AO873"/>
  <c r="AP873"/>
  <c r="AQ873"/>
  <c r="AR873"/>
  <c r="AK874"/>
  <c r="AN874"/>
  <c r="AO874"/>
  <c r="AP874"/>
  <c r="AQ874"/>
  <c r="AR874"/>
  <c r="AK875"/>
  <c r="AN875"/>
  <c r="AO875"/>
  <c r="AP875"/>
  <c r="AQ875"/>
  <c r="AR875"/>
  <c r="AK876"/>
  <c r="AN876"/>
  <c r="AO876"/>
  <c r="AP876"/>
  <c r="AQ876"/>
  <c r="AR876"/>
  <c r="AK877"/>
  <c r="AN877"/>
  <c r="AO877"/>
  <c r="AP877"/>
  <c r="AQ877"/>
  <c r="AR877"/>
  <c r="AK878"/>
  <c r="AN878"/>
  <c r="AO878"/>
  <c r="AP878"/>
  <c r="AQ878"/>
  <c r="AR878"/>
  <c r="AK879"/>
  <c r="AN879"/>
  <c r="AO879"/>
  <c r="AP879"/>
  <c r="AQ879"/>
  <c r="AR879"/>
  <c r="AK880"/>
  <c r="AN880"/>
  <c r="AO880"/>
  <c r="AP880"/>
  <c r="AQ880"/>
  <c r="AR880"/>
  <c r="AK881"/>
  <c r="AN881"/>
  <c r="AO881"/>
  <c r="AP881"/>
  <c r="AQ881"/>
  <c r="AR881"/>
  <c r="AK882"/>
  <c r="AN882"/>
  <c r="AO882"/>
  <c r="AP882"/>
  <c r="AQ882"/>
  <c r="AR882"/>
  <c r="AK883"/>
  <c r="AN883"/>
  <c r="AO883"/>
  <c r="AP883"/>
  <c r="AQ883"/>
  <c r="AR883"/>
  <c r="AK884"/>
  <c r="AN884"/>
  <c r="AO884"/>
  <c r="AP884"/>
  <c r="AQ884"/>
  <c r="AR884"/>
  <c r="AK885"/>
  <c r="AN885"/>
  <c r="AO885"/>
  <c r="AP885"/>
  <c r="AQ885"/>
  <c r="AR885"/>
  <c r="AK886"/>
  <c r="AN886"/>
  <c r="AO886"/>
  <c r="AP886"/>
  <c r="AQ886"/>
  <c r="AR886"/>
  <c r="AK887"/>
  <c r="AN887"/>
  <c r="AO887"/>
  <c r="AP887"/>
  <c r="AQ887"/>
  <c r="AR887"/>
  <c r="AK888"/>
  <c r="AN888"/>
  <c r="AO888"/>
  <c r="AP888"/>
  <c r="AQ888"/>
  <c r="AR888"/>
  <c r="AK889"/>
  <c r="AN889"/>
  <c r="AO889"/>
  <c r="AP889"/>
  <c r="AQ889"/>
  <c r="AR889"/>
  <c r="AK890"/>
  <c r="AN890"/>
  <c r="AO890"/>
  <c r="AP890"/>
  <c r="AQ890"/>
  <c r="AR890"/>
  <c r="AK891"/>
  <c r="AN891"/>
  <c r="AO891"/>
  <c r="AP891"/>
  <c r="AQ891"/>
  <c r="AR891"/>
  <c r="AK892"/>
  <c r="AN892"/>
  <c r="AO892"/>
  <c r="AP892"/>
  <c r="AQ892"/>
  <c r="AR892"/>
  <c r="AK893"/>
  <c r="AN893"/>
  <c r="AO893"/>
  <c r="AP893"/>
  <c r="AQ893"/>
  <c r="AR893"/>
  <c r="AK894"/>
  <c r="AN894"/>
  <c r="AO894"/>
  <c r="AP894"/>
  <c r="AQ894"/>
  <c r="AR894"/>
  <c r="AK895"/>
  <c r="AN895"/>
  <c r="AO895"/>
  <c r="AP895"/>
  <c r="AQ895"/>
  <c r="AR895"/>
  <c r="AK896"/>
  <c r="AN896"/>
  <c r="AO896"/>
  <c r="AP896"/>
  <c r="AQ896"/>
  <c r="AR896"/>
  <c r="AK897"/>
  <c r="AN897"/>
  <c r="AO897"/>
  <c r="AP897"/>
  <c r="AQ897"/>
  <c r="AR897"/>
  <c r="AK898"/>
  <c r="AN898"/>
  <c r="AO898"/>
  <c r="AP898"/>
  <c r="AQ898"/>
  <c r="AR898"/>
  <c r="AK899"/>
  <c r="AN899"/>
  <c r="AO899"/>
  <c r="AP899"/>
  <c r="AQ899"/>
  <c r="AR899"/>
  <c r="AK900"/>
  <c r="AN900"/>
  <c r="AO900"/>
  <c r="AP900"/>
  <c r="AQ900"/>
  <c r="AR900"/>
  <c r="AK901"/>
  <c r="AN901"/>
  <c r="AO901"/>
  <c r="AP901"/>
  <c r="AQ901"/>
  <c r="AR901"/>
  <c r="AK902"/>
  <c r="AN902"/>
  <c r="AO902"/>
  <c r="AP902"/>
  <c r="AQ902"/>
  <c r="AR902"/>
  <c r="AK903"/>
  <c r="AN903"/>
  <c r="AO903"/>
  <c r="AP903"/>
  <c r="AQ903"/>
  <c r="AR903"/>
  <c r="AK904"/>
  <c r="AN904"/>
  <c r="AO904"/>
  <c r="AP904"/>
  <c r="AQ904"/>
  <c r="AR904"/>
  <c r="AK905"/>
  <c r="AN905"/>
  <c r="AO905"/>
  <c r="AP905"/>
  <c r="AQ905"/>
  <c r="AR905"/>
  <c r="AK906"/>
  <c r="AN906"/>
  <c r="AO906"/>
  <c r="AP906"/>
  <c r="AQ906"/>
  <c r="AR906"/>
  <c r="AK907"/>
  <c r="AN907"/>
  <c r="AO907"/>
  <c r="AP907"/>
  <c r="AQ907"/>
  <c r="AR907"/>
  <c r="AK908"/>
  <c r="AN908"/>
  <c r="AO908"/>
  <c r="AP908"/>
  <c r="AQ908"/>
  <c r="AR908"/>
  <c r="AK909"/>
  <c r="AN909"/>
  <c r="AO909"/>
  <c r="AP909"/>
  <c r="AQ909"/>
  <c r="AR909"/>
  <c r="AK910"/>
  <c r="AN910"/>
  <c r="AO910"/>
  <c r="AP910"/>
  <c r="AQ910"/>
  <c r="AR910"/>
  <c r="AK911"/>
  <c r="AN911"/>
  <c r="AO911"/>
  <c r="AP911"/>
  <c r="AQ911"/>
  <c r="AR911"/>
  <c r="AK912"/>
  <c r="AN912"/>
  <c r="AO912"/>
  <c r="AP912"/>
  <c r="AQ912"/>
  <c r="AR912"/>
  <c r="AK913"/>
  <c r="AN913"/>
  <c r="AO913"/>
  <c r="AP913"/>
  <c r="AQ913"/>
  <c r="AR913"/>
  <c r="AK914"/>
  <c r="AN914"/>
  <c r="AO914"/>
  <c r="AP914"/>
  <c r="AQ914"/>
  <c r="AR914"/>
  <c r="AK915"/>
  <c r="AN915"/>
  <c r="AO915"/>
  <c r="AP915"/>
  <c r="AQ915"/>
  <c r="AR915"/>
  <c r="AK916"/>
  <c r="AN916"/>
  <c r="AO916"/>
  <c r="AP916"/>
  <c r="AQ916"/>
  <c r="AR916"/>
  <c r="AK917"/>
  <c r="AN917"/>
  <c r="AO917"/>
  <c r="AP917"/>
  <c r="AQ917"/>
  <c r="AR917"/>
  <c r="AK918"/>
  <c r="AN918"/>
  <c r="AO918"/>
  <c r="AP918"/>
  <c r="AQ918"/>
  <c r="AR918"/>
  <c r="AK919"/>
  <c r="AN919"/>
  <c r="AO919"/>
  <c r="AP919"/>
  <c r="AQ919"/>
  <c r="AR919"/>
  <c r="AK920"/>
  <c r="AN920"/>
  <c r="AO920"/>
  <c r="AP920"/>
  <c r="AQ920"/>
  <c r="AR920"/>
  <c r="AK921"/>
  <c r="AN921"/>
  <c r="AO921"/>
  <c r="AP921"/>
  <c r="AQ921"/>
  <c r="AR921"/>
  <c r="AK922"/>
  <c r="AN922"/>
  <c r="AO922"/>
  <c r="AP922"/>
  <c r="AQ922"/>
  <c r="AR922"/>
  <c r="AK923"/>
  <c r="AN923"/>
  <c r="AO923"/>
  <c r="AP923"/>
  <c r="AQ923"/>
  <c r="AR923"/>
  <c r="AK924"/>
  <c r="AN924"/>
  <c r="AO924"/>
  <c r="AP924"/>
  <c r="AQ924"/>
  <c r="AR924"/>
  <c r="AK925"/>
  <c r="AN925"/>
  <c r="AO925"/>
  <c r="AP925"/>
  <c r="AQ925"/>
  <c r="AR925"/>
  <c r="AK926"/>
  <c r="AN926"/>
  <c r="AO926"/>
  <c r="AP926"/>
  <c r="AQ926"/>
  <c r="AR926"/>
  <c r="AK927"/>
  <c r="AN927"/>
  <c r="AO927"/>
  <c r="AP927"/>
  <c r="AQ927"/>
  <c r="AR927"/>
  <c r="AK928"/>
  <c r="AN928"/>
  <c r="AO928"/>
  <c r="AP928"/>
  <c r="AQ928"/>
  <c r="AR928"/>
  <c r="AK929"/>
  <c r="AN929"/>
  <c r="AO929"/>
  <c r="AP929"/>
  <c r="AQ929"/>
  <c r="AR929"/>
  <c r="AK930"/>
  <c r="AN930"/>
  <c r="AO930"/>
  <c r="AP930"/>
  <c r="AQ930"/>
  <c r="AR930"/>
  <c r="AK931"/>
  <c r="AN931"/>
  <c r="AO931"/>
  <c r="AP931"/>
  <c r="AQ931"/>
  <c r="AR931"/>
  <c r="AK932"/>
  <c r="AN932"/>
  <c r="AO932"/>
  <c r="AP932"/>
  <c r="AQ932"/>
  <c r="AR932"/>
  <c r="AK933"/>
  <c r="AN933"/>
  <c r="AO933"/>
  <c r="AP933"/>
  <c r="AQ933"/>
  <c r="AR933"/>
  <c r="AK934"/>
  <c r="AN934"/>
  <c r="AO934"/>
  <c r="AP934"/>
  <c r="AQ934"/>
  <c r="AR934"/>
  <c r="AK935"/>
  <c r="AN935"/>
  <c r="AO935"/>
  <c r="AP935"/>
  <c r="AQ935"/>
  <c r="AR935"/>
  <c r="AK936"/>
  <c r="AN936"/>
  <c r="AO936"/>
  <c r="AP936"/>
  <c r="AQ936"/>
  <c r="AR936"/>
  <c r="AK937"/>
  <c r="AN937"/>
  <c r="AO937"/>
  <c r="AP937"/>
  <c r="AQ937"/>
  <c r="AR937"/>
  <c r="AK938"/>
  <c r="AN938"/>
  <c r="AO938"/>
  <c r="AP938"/>
  <c r="AQ938"/>
  <c r="AR938"/>
  <c r="AK939"/>
  <c r="AN939"/>
  <c r="AO939"/>
  <c r="AP939"/>
  <c r="AQ939"/>
  <c r="AR939"/>
  <c r="AK940"/>
  <c r="AN940"/>
  <c r="AO940"/>
  <c r="AP940"/>
  <c r="AQ940"/>
  <c r="AR940"/>
  <c r="AK941"/>
  <c r="AN941"/>
  <c r="AO941"/>
  <c r="AP941"/>
  <c r="AQ941"/>
  <c r="AR941"/>
  <c r="AK942"/>
  <c r="AN942"/>
  <c r="AO942"/>
  <c r="AP942"/>
  <c r="AQ942"/>
  <c r="AR942"/>
  <c r="AK943"/>
  <c r="AN943"/>
  <c r="AO943"/>
  <c r="AP943"/>
  <c r="AQ943"/>
  <c r="AR943"/>
  <c r="AK944"/>
  <c r="AN944"/>
  <c r="AO944"/>
  <c r="AP944"/>
  <c r="AQ944"/>
  <c r="AR944"/>
  <c r="AK945"/>
  <c r="AN945"/>
  <c r="AO945"/>
  <c r="AP945"/>
  <c r="AQ945"/>
  <c r="AR945"/>
  <c r="AK946"/>
  <c r="AN946"/>
  <c r="AO946"/>
  <c r="AP946"/>
  <c r="AQ946"/>
  <c r="AR946"/>
  <c r="AK947"/>
  <c r="AN947"/>
  <c r="AO947"/>
  <c r="AP947"/>
  <c r="AQ947"/>
  <c r="AR947"/>
  <c r="AK948"/>
  <c r="AN948"/>
  <c r="AO948"/>
  <c r="AP948"/>
  <c r="AQ948"/>
  <c r="AR948"/>
  <c r="AK949"/>
  <c r="AN949"/>
  <c r="AO949"/>
  <c r="AP949"/>
  <c r="AQ949"/>
  <c r="AR949"/>
  <c r="AK950"/>
  <c r="AN950"/>
  <c r="AO950"/>
  <c r="AP950"/>
  <c r="AQ950"/>
  <c r="AR950"/>
  <c r="AK951"/>
  <c r="AN951"/>
  <c r="AO951"/>
  <c r="AP951"/>
  <c r="AQ951"/>
  <c r="AR951"/>
  <c r="AK952"/>
  <c r="AN952"/>
  <c r="AO952"/>
  <c r="AP952"/>
  <c r="AQ952"/>
  <c r="AR952"/>
  <c r="AK953"/>
  <c r="AN953"/>
  <c r="AO953"/>
  <c r="AP953"/>
  <c r="AQ953"/>
  <c r="AR953"/>
  <c r="AK954"/>
  <c r="AN954"/>
  <c r="AO954"/>
  <c r="AP954"/>
  <c r="AQ954"/>
  <c r="AR954"/>
  <c r="AK955"/>
  <c r="AN955"/>
  <c r="AO955"/>
  <c r="AP955"/>
  <c r="AQ955"/>
  <c r="AR955"/>
  <c r="AK956"/>
  <c r="AN956"/>
  <c r="AO956"/>
  <c r="AP956"/>
  <c r="AQ956"/>
  <c r="AR956"/>
  <c r="AK957"/>
  <c r="AN957"/>
  <c r="AO957"/>
  <c r="AP957"/>
  <c r="AQ957"/>
  <c r="AR957"/>
  <c r="AK958"/>
  <c r="AN958"/>
  <c r="AO958"/>
  <c r="AP958"/>
  <c r="AQ958"/>
  <c r="AR958"/>
  <c r="AK959"/>
  <c r="AN959"/>
  <c r="AO959"/>
  <c r="AP959"/>
  <c r="AQ959"/>
  <c r="AR959"/>
  <c r="AK960"/>
  <c r="AN960"/>
  <c r="AO960"/>
  <c r="AP960"/>
  <c r="AQ960"/>
  <c r="AR960"/>
  <c r="AK961"/>
  <c r="AN961"/>
  <c r="AO961"/>
  <c r="AP961"/>
  <c r="AQ961"/>
  <c r="AR961"/>
  <c r="AK962"/>
  <c r="AN962"/>
  <c r="AO962"/>
  <c r="AP962"/>
  <c r="AQ962"/>
  <c r="AR962"/>
  <c r="AK963"/>
  <c r="AN963"/>
  <c r="AO963"/>
  <c r="AP963"/>
  <c r="AQ963"/>
  <c r="AR963"/>
  <c r="AK964"/>
  <c r="AN964"/>
  <c r="AO964"/>
  <c r="AP964"/>
  <c r="AQ964"/>
  <c r="AR964"/>
  <c r="AK965"/>
  <c r="AN965"/>
  <c r="AO965"/>
  <c r="AP965"/>
  <c r="AQ965"/>
  <c r="AR965"/>
  <c r="AK966"/>
  <c r="AN966"/>
  <c r="AO966"/>
  <c r="AP966"/>
  <c r="AQ966"/>
  <c r="AR966"/>
  <c r="AK967"/>
  <c r="AN967"/>
  <c r="AO967"/>
  <c r="AP967"/>
  <c r="AQ967"/>
  <c r="AR967"/>
  <c r="AK968"/>
  <c r="AN968"/>
  <c r="AO968"/>
  <c r="AP968"/>
  <c r="AQ968"/>
  <c r="AR968"/>
  <c r="AK969"/>
  <c r="AN969"/>
  <c r="AO969"/>
  <c r="AP969"/>
  <c r="AQ969"/>
  <c r="AR969"/>
  <c r="AK970"/>
  <c r="AN970"/>
  <c r="AO970"/>
  <c r="AP970"/>
  <c r="AQ970"/>
  <c r="AR970"/>
  <c r="AK971"/>
  <c r="AN971"/>
  <c r="AO971"/>
  <c r="AP971"/>
  <c r="AQ971"/>
  <c r="AR971"/>
  <c r="AK972"/>
  <c r="AN972"/>
  <c r="AO972"/>
  <c r="AP972"/>
  <c r="AQ972"/>
  <c r="AR972"/>
  <c r="AK973"/>
  <c r="AN973"/>
  <c r="AO973"/>
  <c r="AP973"/>
  <c r="AQ973"/>
  <c r="AR973"/>
  <c r="AK974"/>
  <c r="AN974"/>
  <c r="AO974"/>
  <c r="AP974"/>
  <c r="AQ974"/>
  <c r="AR974"/>
  <c r="AK975"/>
  <c r="AN975"/>
  <c r="AO975"/>
  <c r="AP975"/>
  <c r="AQ975"/>
  <c r="AR975"/>
  <c r="AK976"/>
  <c r="AN976"/>
  <c r="AO976"/>
  <c r="AP976"/>
  <c r="AQ976"/>
  <c r="AR976"/>
  <c r="AK977"/>
  <c r="AN977"/>
  <c r="AO977"/>
  <c r="AP977"/>
  <c r="AQ977"/>
  <c r="AR977"/>
  <c r="AK978"/>
  <c r="AN978"/>
  <c r="AO978"/>
  <c r="AP978"/>
  <c r="AQ978"/>
  <c r="AR978"/>
  <c r="AK979"/>
  <c r="AN979"/>
  <c r="AO979"/>
  <c r="AP979"/>
  <c r="AQ979"/>
  <c r="AR979"/>
  <c r="AK980"/>
  <c r="AN980"/>
  <c r="AO980"/>
  <c r="AP980"/>
  <c r="AQ980"/>
  <c r="AR980"/>
  <c r="AK981"/>
  <c r="AN981"/>
  <c r="AO981"/>
  <c r="AP981"/>
  <c r="AQ981"/>
  <c r="AR981"/>
  <c r="AK982"/>
  <c r="AN982"/>
  <c r="AO982"/>
  <c r="AP982"/>
  <c r="AQ982"/>
  <c r="AR982"/>
  <c r="AK983"/>
  <c r="AN983"/>
  <c r="AO983"/>
  <c r="AP983"/>
  <c r="AQ983"/>
  <c r="AR983"/>
  <c r="AK984"/>
  <c r="AN984"/>
  <c r="AO984"/>
  <c r="AP984"/>
  <c r="AQ984"/>
  <c r="AR984"/>
  <c r="AK985"/>
  <c r="AN985"/>
  <c r="AO985"/>
  <c r="AP985"/>
  <c r="AQ985"/>
  <c r="AR985"/>
  <c r="AK986"/>
  <c r="AN986"/>
  <c r="AO986"/>
  <c r="AP986"/>
  <c r="AQ986"/>
  <c r="AR986"/>
  <c r="AK987"/>
  <c r="AN987"/>
  <c r="AO987"/>
  <c r="AP987"/>
  <c r="AQ987"/>
  <c r="AR987"/>
  <c r="AK988"/>
  <c r="AN988"/>
  <c r="AO988"/>
  <c r="AP988"/>
  <c r="AQ988"/>
  <c r="AR988"/>
  <c r="AK989"/>
  <c r="AN989"/>
  <c r="AO989"/>
  <c r="AP989"/>
  <c r="AQ989"/>
  <c r="AR989"/>
  <c r="AK990"/>
  <c r="AN990"/>
  <c r="AO990"/>
  <c r="AP990"/>
  <c r="AQ990"/>
  <c r="AR990"/>
  <c r="AK991"/>
  <c r="AN991"/>
  <c r="AO991"/>
  <c r="AP991"/>
  <c r="AQ991"/>
  <c r="AR991"/>
  <c r="AK992"/>
  <c r="AN992"/>
  <c r="AO992"/>
  <c r="AP992"/>
  <c r="AQ992"/>
  <c r="AR992"/>
  <c r="AK993"/>
  <c r="AN993"/>
  <c r="AO993"/>
  <c r="AP993"/>
  <c r="AQ993"/>
  <c r="AR993"/>
  <c r="AK994"/>
  <c r="AN994"/>
  <c r="AO994"/>
  <c r="AP994"/>
  <c r="AQ994"/>
  <c r="AR994"/>
  <c r="AK995"/>
  <c r="AN995"/>
  <c r="AO995"/>
  <c r="AP995"/>
  <c r="AQ995"/>
  <c r="AR995"/>
  <c r="AK996"/>
  <c r="AN996"/>
  <c r="AO996"/>
  <c r="AP996"/>
  <c r="AQ996"/>
  <c r="AR996"/>
  <c r="AK997"/>
  <c r="AN997"/>
  <c r="AO997"/>
  <c r="AP997"/>
  <c r="AQ997"/>
  <c r="AR997"/>
  <c r="AK998"/>
  <c r="AN998"/>
  <c r="AO998"/>
  <c r="AP998"/>
  <c r="AQ998"/>
  <c r="AR998"/>
  <c r="AK999"/>
  <c r="AN999"/>
  <c r="AO999"/>
  <c r="AP999"/>
  <c r="AQ999"/>
  <c r="AR999"/>
  <c r="AK1000"/>
  <c r="AN1000"/>
  <c r="AO1000"/>
  <c r="AP1000"/>
  <c r="AQ1000"/>
  <c r="AR1000"/>
  <c r="AK1001"/>
  <c r="AN1001"/>
  <c r="AO1001"/>
  <c r="AP1001"/>
  <c r="AQ1001"/>
  <c r="AR1001"/>
  <c r="AK1002"/>
  <c r="AN1002"/>
  <c r="AO1002"/>
  <c r="AP1002"/>
  <c r="AQ1002"/>
  <c r="AR1002"/>
  <c r="AK1003"/>
  <c r="AN1003"/>
  <c r="AO1003"/>
  <c r="AP1003"/>
  <c r="AQ1003"/>
  <c r="AR1003"/>
  <c r="AK1004"/>
  <c r="AN1004"/>
  <c r="AO1004"/>
  <c r="AP1004"/>
  <c r="AQ1004"/>
  <c r="AR1004"/>
  <c r="AK1005"/>
  <c r="AN1005"/>
  <c r="AO1005"/>
  <c r="AP1005"/>
  <c r="AQ1005"/>
  <c r="AR1005"/>
  <c r="AK1006"/>
  <c r="AN1006"/>
  <c r="AO1006"/>
  <c r="AP1006"/>
  <c r="AQ1006"/>
  <c r="AR1006"/>
  <c r="AK1007"/>
  <c r="AN1007"/>
  <c r="AO1007"/>
  <c r="AP1007"/>
  <c r="AQ1007"/>
  <c r="AR1007"/>
  <c r="AK1008"/>
  <c r="AN1008"/>
  <c r="AO1008"/>
  <c r="AP1008"/>
  <c r="AQ1008"/>
  <c r="AR1008"/>
  <c r="AK1009"/>
  <c r="AN1009"/>
  <c r="AO1009"/>
  <c r="AP1009"/>
  <c r="AQ1009"/>
  <c r="AR1009"/>
  <c r="AK1010"/>
  <c r="AN1010"/>
  <c r="AO1010"/>
  <c r="AP1010"/>
  <c r="AQ1010"/>
  <c r="AR1010"/>
  <c r="AK1011"/>
  <c r="AN1011"/>
  <c r="AO1011"/>
  <c r="AP1011"/>
  <c r="AQ1011"/>
  <c r="AR1011"/>
  <c r="AK1012"/>
  <c r="AN1012"/>
  <c r="AO1012"/>
  <c r="AP1012"/>
  <c r="AQ1012"/>
  <c r="AR1012"/>
  <c r="AK1013"/>
  <c r="AN1013"/>
  <c r="AO1013"/>
  <c r="AP1013"/>
  <c r="AQ1013"/>
  <c r="AR1013"/>
  <c r="AK1014"/>
  <c r="AN1014"/>
  <c r="AO1014"/>
  <c r="AP1014"/>
  <c r="AQ1014"/>
  <c r="AR1014"/>
  <c r="AK1015"/>
  <c r="AN1015"/>
  <c r="AO1015"/>
  <c r="AP1015"/>
  <c r="AQ1015"/>
  <c r="AR1015"/>
  <c r="AK1016"/>
  <c r="AN1016"/>
  <c r="AO1016"/>
  <c r="AP1016"/>
  <c r="AQ1016"/>
  <c r="AR1016"/>
  <c r="AK1017"/>
  <c r="AN1017"/>
  <c r="AO1017"/>
  <c r="AP1017"/>
  <c r="AQ1017"/>
  <c r="AR1017"/>
  <c r="AK1018"/>
  <c r="AN1018"/>
  <c r="AO1018"/>
  <c r="AP1018"/>
  <c r="AQ1018"/>
  <c r="AR1018"/>
  <c r="AK1019"/>
  <c r="AN1019"/>
  <c r="AO1019"/>
  <c r="AP1019"/>
  <c r="AQ1019"/>
  <c r="AR1019"/>
  <c r="AK1020"/>
  <c r="AN1020"/>
  <c r="AO1020"/>
  <c r="AP1020"/>
  <c r="AQ1020"/>
  <c r="AR1020"/>
  <c r="AK1021"/>
  <c r="AN1021"/>
  <c r="AO1021"/>
  <c r="AP1021"/>
  <c r="AQ1021"/>
  <c r="AR1021"/>
  <c r="AK1022"/>
  <c r="AN1022"/>
  <c r="AO1022"/>
  <c r="AP1022"/>
  <c r="AQ1022"/>
  <c r="AR1022"/>
  <c r="AK1023"/>
  <c r="AN1023"/>
  <c r="AO1023"/>
  <c r="AP1023"/>
  <c r="AQ1023"/>
  <c r="AR1023"/>
  <c r="AK1024"/>
  <c r="AN1024"/>
  <c r="AO1024"/>
  <c r="AP1024"/>
  <c r="AQ1024"/>
  <c r="AR1024"/>
  <c r="AK1025"/>
  <c r="AN1025"/>
  <c r="AO1025"/>
  <c r="AP1025"/>
  <c r="AQ1025"/>
  <c r="AR1025"/>
  <c r="AK1026"/>
  <c r="AN1026"/>
  <c r="AO1026"/>
  <c r="AP1026"/>
  <c r="AQ1026"/>
  <c r="AR1026"/>
  <c r="AK1027"/>
  <c r="AN1027"/>
  <c r="AO1027"/>
  <c r="AP1027"/>
  <c r="AQ1027"/>
  <c r="AR1027"/>
  <c r="AK1028"/>
  <c r="AN1028"/>
  <c r="AO1028"/>
  <c r="AP1028"/>
  <c r="AQ1028"/>
  <c r="AR1028"/>
  <c r="AK1029"/>
  <c r="AN1029"/>
  <c r="AO1029"/>
  <c r="AP1029"/>
  <c r="AQ1029"/>
  <c r="AR1029"/>
  <c r="AK1030"/>
  <c r="AN1030"/>
  <c r="AO1030"/>
  <c r="AP1030"/>
  <c r="AQ1030"/>
  <c r="AR1030"/>
  <c r="AK1031"/>
  <c r="AN1031"/>
  <c r="AO1031"/>
  <c r="AP1031"/>
  <c r="AQ1031"/>
  <c r="AR1031"/>
  <c r="AK1032"/>
  <c r="AN1032"/>
  <c r="AO1032"/>
  <c r="AP1032"/>
  <c r="AQ1032"/>
  <c r="AR1032"/>
  <c r="AK1033"/>
  <c r="AN1033"/>
  <c r="AO1033"/>
  <c r="AP1033"/>
  <c r="AQ1033"/>
  <c r="AR1033"/>
  <c r="AK1034"/>
  <c r="AN1034"/>
  <c r="AO1034"/>
  <c r="AP1034"/>
  <c r="AQ1034"/>
  <c r="AR1034"/>
  <c r="AK1035"/>
  <c r="AN1035"/>
  <c r="AO1035"/>
  <c r="AP1035"/>
  <c r="AQ1035"/>
  <c r="AR1035"/>
  <c r="AK1036"/>
  <c r="AN1036"/>
  <c r="AO1036"/>
  <c r="AP1036"/>
  <c r="AQ1036"/>
  <c r="AR1036"/>
  <c r="AK1037"/>
  <c r="AN1037"/>
  <c r="AO1037"/>
  <c r="AP1037"/>
  <c r="AQ1037"/>
  <c r="AR1037"/>
  <c r="AK1038"/>
  <c r="AN1038"/>
  <c r="AO1038"/>
  <c r="AP1038"/>
  <c r="AQ1038"/>
  <c r="AR1038"/>
  <c r="AK1039"/>
  <c r="AN1039"/>
  <c r="AO1039"/>
  <c r="AP1039"/>
  <c r="AQ1039"/>
  <c r="AR1039"/>
  <c r="AK1040"/>
  <c r="AN1040"/>
  <c r="AO1040"/>
  <c r="AP1040"/>
  <c r="AQ1040"/>
  <c r="AR1040"/>
  <c r="AK1041"/>
  <c r="AN1041"/>
  <c r="AO1041"/>
  <c r="AP1041"/>
  <c r="AQ1041"/>
  <c r="AR1041"/>
  <c r="AK1042"/>
  <c r="AN1042"/>
  <c r="AO1042"/>
  <c r="AP1042"/>
  <c r="AQ1042"/>
  <c r="AR1042"/>
  <c r="AK1043"/>
  <c r="AN1043"/>
  <c r="AO1043"/>
  <c r="AP1043"/>
  <c r="AQ1043"/>
  <c r="AR1043"/>
  <c r="AK1044"/>
  <c r="AN1044"/>
  <c r="AO1044"/>
  <c r="AP1044"/>
  <c r="AQ1044"/>
  <c r="AR1044"/>
  <c r="AK1045"/>
  <c r="AN1045"/>
  <c r="AO1045"/>
  <c r="AP1045"/>
  <c r="AQ1045"/>
  <c r="AR1045"/>
  <c r="AK1046"/>
  <c r="AN1046"/>
  <c r="AO1046"/>
  <c r="AP1046"/>
  <c r="AQ1046"/>
  <c r="AR1046"/>
  <c r="AK1047"/>
  <c r="AN1047"/>
  <c r="AO1047"/>
  <c r="AP1047"/>
  <c r="AQ1047"/>
  <c r="AR1047"/>
  <c r="AK1048"/>
  <c r="AN1048"/>
  <c r="AO1048"/>
  <c r="AP1048"/>
  <c r="AQ1048"/>
  <c r="AR1048"/>
  <c r="AK1049"/>
  <c r="AN1049"/>
  <c r="AO1049"/>
  <c r="AP1049"/>
  <c r="AQ1049"/>
  <c r="AR1049"/>
  <c r="AK1050"/>
  <c r="AN1050"/>
  <c r="AO1050"/>
  <c r="AP1050"/>
  <c r="AQ1050"/>
  <c r="AR1050"/>
  <c r="AK1051"/>
  <c r="AN1051"/>
  <c r="AO1051"/>
  <c r="AP1051"/>
  <c r="AQ1051"/>
  <c r="AR1051"/>
  <c r="AK1052"/>
  <c r="AN1052"/>
  <c r="AO1052"/>
  <c r="AP1052"/>
  <c r="AQ1052"/>
  <c r="AR1052"/>
  <c r="AK1053"/>
  <c r="AN1053"/>
  <c r="AO1053"/>
  <c r="AP1053"/>
  <c r="AQ1053"/>
  <c r="AR1053"/>
  <c r="AK1054"/>
  <c r="AN1054"/>
  <c r="AO1054"/>
  <c r="AP1054"/>
  <c r="AQ1054"/>
  <c r="AR1054"/>
  <c r="AK1055"/>
  <c r="AN1055"/>
  <c r="AO1055"/>
  <c r="AP1055"/>
  <c r="AQ1055"/>
  <c r="AR1055"/>
  <c r="AK1056"/>
  <c r="AN1056"/>
  <c r="AO1056"/>
  <c r="AP1056"/>
  <c r="AQ1056"/>
  <c r="AR1056"/>
  <c r="AK1057"/>
  <c r="AN1057"/>
  <c r="AO1057"/>
  <c r="AP1057"/>
  <c r="AQ1057"/>
  <c r="AR1057"/>
  <c r="AK1058"/>
  <c r="AN1058"/>
  <c r="AO1058"/>
  <c r="AP1058"/>
  <c r="AQ1058"/>
  <c r="AR1058"/>
  <c r="AK1059"/>
  <c r="AN1059"/>
  <c r="AO1059"/>
  <c r="AP1059"/>
  <c r="AQ1059"/>
  <c r="AR1059"/>
  <c r="AK1060"/>
  <c r="AN1060"/>
  <c r="AO1060"/>
  <c r="AP1060"/>
  <c r="AQ1060"/>
  <c r="AR1060"/>
  <c r="AK1061"/>
  <c r="AN1061"/>
  <c r="AO1061"/>
  <c r="AP1061"/>
  <c r="AQ1061"/>
  <c r="AR1061"/>
  <c r="AK1062"/>
  <c r="AN1062"/>
  <c r="AO1062"/>
  <c r="AP1062"/>
  <c r="AQ1062"/>
  <c r="AR1062"/>
  <c r="AK1063"/>
  <c r="AN1063"/>
  <c r="AO1063"/>
  <c r="AP1063"/>
  <c r="AQ1063"/>
  <c r="AR1063"/>
  <c r="AK1064"/>
  <c r="AN1064"/>
  <c r="AO1064"/>
  <c r="AP1064"/>
  <c r="AQ1064"/>
  <c r="AR1064"/>
  <c r="AK1065"/>
  <c r="AN1065"/>
  <c r="AO1065"/>
  <c r="AP1065"/>
  <c r="AQ1065"/>
  <c r="AR1065"/>
  <c r="AK1066"/>
  <c r="AN1066"/>
  <c r="AO1066"/>
  <c r="AP1066"/>
  <c r="AQ1066"/>
  <c r="AR1066"/>
  <c r="AK1067"/>
  <c r="AN1067"/>
  <c r="AO1067"/>
  <c r="AP1067"/>
  <c r="AQ1067"/>
  <c r="AR1067"/>
  <c r="AK1068"/>
  <c r="AN1068"/>
  <c r="AO1068"/>
  <c r="AP1068"/>
  <c r="AQ1068"/>
  <c r="AR1068"/>
  <c r="AK1069"/>
  <c r="AN1069"/>
  <c r="AO1069"/>
  <c r="AP1069"/>
  <c r="AQ1069"/>
  <c r="AR1069"/>
  <c r="AK1070"/>
  <c r="AN1070"/>
  <c r="AO1070"/>
  <c r="AP1070"/>
  <c r="AQ1070"/>
  <c r="AR1070"/>
  <c r="AK1071"/>
  <c r="AN1071"/>
  <c r="AO1071"/>
  <c r="AP1071"/>
  <c r="AQ1071"/>
  <c r="AR1071"/>
  <c r="AK1072"/>
  <c r="AN1072"/>
  <c r="AO1072"/>
  <c r="AP1072"/>
  <c r="AQ1072"/>
  <c r="AR1072"/>
  <c r="AK1073"/>
  <c r="AN1073"/>
  <c r="AO1073"/>
  <c r="AP1073"/>
  <c r="AQ1073"/>
  <c r="AR1073"/>
  <c r="AK1074"/>
  <c r="AN1074"/>
  <c r="AO1074"/>
  <c r="AP1074"/>
  <c r="AQ1074"/>
  <c r="AR1074"/>
  <c r="AK1075"/>
  <c r="AN1075"/>
  <c r="AO1075"/>
  <c r="AP1075"/>
  <c r="AQ1075"/>
  <c r="AR1075"/>
  <c r="AK1076"/>
  <c r="AN1076"/>
  <c r="AO1076"/>
  <c r="AP1076"/>
  <c r="AQ1076"/>
  <c r="AR1076"/>
  <c r="AK1077"/>
  <c r="AN1077"/>
  <c r="AO1077"/>
  <c r="AP1077"/>
  <c r="AQ1077"/>
  <c r="AR1077"/>
  <c r="AK1078"/>
  <c r="AN1078"/>
  <c r="AO1078"/>
  <c r="AP1078"/>
  <c r="AQ1078"/>
  <c r="AR1078"/>
  <c r="AK1079"/>
  <c r="AN1079"/>
  <c r="AO1079"/>
  <c r="AP1079"/>
  <c r="AQ1079"/>
  <c r="AR1079"/>
  <c r="AK1080"/>
  <c r="AN1080"/>
  <c r="AO1080"/>
  <c r="AP1080"/>
  <c r="AQ1080"/>
  <c r="AR1080"/>
  <c r="AK1081"/>
  <c r="AN1081"/>
  <c r="AO1081"/>
  <c r="AP1081"/>
  <c r="AQ1081"/>
  <c r="AR1081"/>
  <c r="AK1082"/>
  <c r="AN1082"/>
  <c r="AO1082"/>
  <c r="AP1082"/>
  <c r="AQ1082"/>
  <c r="AR1082"/>
  <c r="AK1083"/>
  <c r="AN1083"/>
  <c r="AO1083"/>
  <c r="AP1083"/>
  <c r="AQ1083"/>
  <c r="AR1083"/>
  <c r="AK1084"/>
  <c r="AN1084"/>
  <c r="AO1084"/>
  <c r="AP1084"/>
  <c r="AQ1084"/>
  <c r="AR1084"/>
  <c r="AK1085"/>
  <c r="AN1085"/>
  <c r="AO1085"/>
  <c r="AP1085"/>
  <c r="AQ1085"/>
  <c r="AR1085"/>
  <c r="AK1086"/>
  <c r="AN1086"/>
  <c r="AO1086"/>
  <c r="AP1086"/>
  <c r="AQ1086"/>
  <c r="AR1086"/>
  <c r="AK1087"/>
  <c r="AN1087"/>
  <c r="AO1087"/>
  <c r="AP1087"/>
  <c r="AQ1087"/>
  <c r="AR1087"/>
  <c r="AK1088"/>
  <c r="AN1088"/>
  <c r="AO1088"/>
  <c r="AP1088"/>
  <c r="AQ1088"/>
  <c r="AR1088"/>
  <c r="AK1089"/>
  <c r="AN1089"/>
  <c r="AO1089"/>
  <c r="AP1089"/>
  <c r="AQ1089"/>
  <c r="AR1089"/>
  <c r="AK1090"/>
  <c r="AN1090"/>
  <c r="AO1090"/>
  <c r="AP1090"/>
  <c r="AQ1090"/>
  <c r="AR1090"/>
  <c r="AK1091"/>
  <c r="AN1091"/>
  <c r="AO1091"/>
  <c r="AP1091"/>
  <c r="AQ1091"/>
  <c r="AR1091"/>
  <c r="AK1092"/>
  <c r="AN1092"/>
  <c r="AO1092"/>
  <c r="AP1092"/>
  <c r="AQ1092"/>
  <c r="AR1092"/>
  <c r="AK1093"/>
  <c r="AN1093"/>
  <c r="AO1093"/>
  <c r="AP1093"/>
  <c r="AQ1093"/>
  <c r="AR1093"/>
  <c r="AK1094"/>
  <c r="AN1094"/>
  <c r="AO1094"/>
  <c r="AP1094"/>
  <c r="AQ1094"/>
  <c r="AR1094"/>
  <c r="AK1095"/>
  <c r="AN1095"/>
  <c r="AO1095"/>
  <c r="AP1095"/>
  <c r="AQ1095"/>
  <c r="AR1095"/>
  <c r="AK1096"/>
  <c r="AN1096"/>
  <c r="AO1096"/>
  <c r="AP1096"/>
  <c r="AQ1096"/>
  <c r="AR1096"/>
  <c r="AK1097"/>
  <c r="AN1097"/>
  <c r="AO1097"/>
  <c r="AP1097"/>
  <c r="AQ1097"/>
  <c r="AR1097"/>
  <c r="AK1098"/>
  <c r="AN1098"/>
  <c r="AO1098"/>
  <c r="AP1098"/>
  <c r="AQ1098"/>
  <c r="AR1098"/>
  <c r="AK1099"/>
  <c r="AN1099"/>
  <c r="AO1099"/>
  <c r="AP1099"/>
  <c r="AQ1099"/>
  <c r="AR1099"/>
  <c r="AK1100"/>
  <c r="AN1100"/>
  <c r="AO1100"/>
  <c r="AP1100"/>
  <c r="AQ1100"/>
  <c r="AR1100"/>
  <c r="AK1101"/>
  <c r="AN1101"/>
  <c r="AO1101"/>
  <c r="AP1101"/>
  <c r="AQ1101"/>
  <c r="AR1101"/>
  <c r="AK1102"/>
  <c r="AN1102"/>
  <c r="AO1102"/>
  <c r="AP1102"/>
  <c r="AQ1102"/>
  <c r="AR1102"/>
  <c r="AK1103"/>
  <c r="AN1103"/>
  <c r="AO1103"/>
  <c r="AP1103"/>
  <c r="AQ1103"/>
  <c r="AR1103"/>
  <c r="AK1104"/>
  <c r="AN1104"/>
  <c r="AO1104"/>
  <c r="AP1104"/>
  <c r="AQ1104"/>
  <c r="AR1104"/>
  <c r="AK1105"/>
  <c r="AN1105"/>
  <c r="AO1105"/>
  <c r="AP1105"/>
  <c r="AQ1105"/>
  <c r="AR1105"/>
  <c r="AK1106"/>
  <c r="AN1106"/>
  <c r="AO1106"/>
  <c r="AP1106"/>
  <c r="AQ1106"/>
  <c r="AR1106"/>
  <c r="AK1107"/>
  <c r="AN1107"/>
  <c r="AO1107"/>
  <c r="AP1107"/>
  <c r="AQ1107"/>
  <c r="AR1107"/>
  <c r="AK1108"/>
  <c r="AN1108"/>
  <c r="AO1108"/>
  <c r="AP1108"/>
  <c r="AQ1108"/>
  <c r="AR1108"/>
  <c r="AK1109"/>
  <c r="AN1109"/>
  <c r="AO1109"/>
  <c r="AP1109"/>
  <c r="AQ1109"/>
  <c r="AR1109"/>
  <c r="AK1110"/>
  <c r="AN1110"/>
  <c r="AO1110"/>
  <c r="AP1110"/>
  <c r="AQ1110"/>
  <c r="AR1110"/>
  <c r="AK1111"/>
  <c r="AN1111"/>
  <c r="AO1111"/>
  <c r="AP1111"/>
  <c r="AQ1111"/>
  <c r="AR1111"/>
  <c r="AK1112"/>
  <c r="AN1112"/>
  <c r="AO1112"/>
  <c r="AP1112"/>
  <c r="AQ1112"/>
  <c r="AR1112"/>
  <c r="AK1113"/>
  <c r="AN1113"/>
  <c r="AO1113"/>
  <c r="AP1113"/>
  <c r="AQ1113"/>
  <c r="AR1113"/>
  <c r="AK1114"/>
  <c r="AN1114"/>
  <c r="AO1114"/>
  <c r="AP1114"/>
  <c r="AQ1114"/>
  <c r="AR1114"/>
  <c r="AK1115"/>
  <c r="AN1115"/>
  <c r="AO1115"/>
  <c r="AP1115"/>
  <c r="AQ1115"/>
  <c r="AR1115"/>
  <c r="AK1116"/>
  <c r="AN1116"/>
  <c r="AO1116"/>
  <c r="AP1116"/>
  <c r="AQ1116"/>
  <c r="AR1116"/>
  <c r="AK1117"/>
  <c r="AN1117"/>
  <c r="AO1117"/>
  <c r="AP1117"/>
  <c r="AQ1117"/>
  <c r="AR1117"/>
  <c r="AK1118"/>
  <c r="AN1118"/>
  <c r="AO1118"/>
  <c r="AP1118"/>
  <c r="AQ1118"/>
  <c r="AR1118"/>
  <c r="AK1119"/>
  <c r="AN1119"/>
  <c r="AO1119"/>
  <c r="AP1119"/>
  <c r="AQ1119"/>
  <c r="AR1119"/>
  <c r="AK1120"/>
  <c r="AN1120"/>
  <c r="AO1120"/>
  <c r="AP1120"/>
  <c r="AQ1120"/>
  <c r="AR1120"/>
  <c r="AK1121"/>
  <c r="AN1121"/>
  <c r="AO1121"/>
  <c r="AP1121"/>
  <c r="AQ1121"/>
  <c r="AR1121"/>
  <c r="AK1122"/>
  <c r="AN1122"/>
  <c r="AO1122"/>
  <c r="AP1122"/>
  <c r="AQ1122"/>
  <c r="AR1122"/>
  <c r="AK1123"/>
  <c r="AN1123"/>
  <c r="AO1123"/>
  <c r="AP1123"/>
  <c r="AQ1123"/>
  <c r="AR1123"/>
  <c r="AK1124"/>
  <c r="AN1124"/>
  <c r="AO1124"/>
  <c r="AP1124"/>
  <c r="AQ1124"/>
  <c r="AR1124"/>
  <c r="AK1125"/>
  <c r="AN1125"/>
  <c r="AO1125"/>
  <c r="AP1125"/>
  <c r="AQ1125"/>
  <c r="AR1125"/>
  <c r="AK1126"/>
  <c r="AN1126"/>
  <c r="AO1126"/>
  <c r="AP1126"/>
  <c r="AQ1126"/>
  <c r="AR1126"/>
  <c r="AK1127"/>
  <c r="AN1127"/>
  <c r="AO1127"/>
  <c r="AP1127"/>
  <c r="AQ1127"/>
  <c r="AR1127"/>
  <c r="AK1128"/>
  <c r="AN1128"/>
  <c r="AO1128"/>
  <c r="AP1128"/>
  <c r="AQ1128"/>
  <c r="AR1128"/>
  <c r="AK1129"/>
  <c r="AN1129"/>
  <c r="AO1129"/>
  <c r="AP1129"/>
  <c r="AQ1129"/>
  <c r="AR1129"/>
  <c r="AK1130"/>
  <c r="AN1130"/>
  <c r="AO1130"/>
  <c r="AP1130"/>
  <c r="AQ1130"/>
  <c r="AR1130"/>
  <c r="AK1131"/>
  <c r="AN1131"/>
  <c r="AO1131"/>
  <c r="AP1131"/>
  <c r="AQ1131"/>
  <c r="AR1131"/>
  <c r="AK1132"/>
  <c r="AN1132"/>
  <c r="AO1132"/>
  <c r="AP1132"/>
  <c r="AQ1132"/>
  <c r="AR1132"/>
  <c r="AK1133"/>
  <c r="AN1133"/>
  <c r="AO1133"/>
  <c r="AP1133"/>
  <c r="AQ1133"/>
  <c r="AR1133"/>
  <c r="AK1134"/>
  <c r="AN1134"/>
  <c r="AO1134"/>
  <c r="AP1134"/>
  <c r="AQ1134"/>
  <c r="AR1134"/>
  <c r="AK1135"/>
  <c r="AN1135"/>
  <c r="AO1135"/>
  <c r="AP1135"/>
  <c r="AQ1135"/>
  <c r="AR1135"/>
  <c r="AK1136"/>
  <c r="AN1136"/>
  <c r="AO1136"/>
  <c r="AP1136"/>
  <c r="AQ1136"/>
  <c r="AR1136"/>
  <c r="AK1137"/>
  <c r="AN1137"/>
  <c r="AO1137"/>
  <c r="AP1137"/>
  <c r="AQ1137"/>
  <c r="AR1137"/>
  <c r="AK1138"/>
  <c r="AN1138"/>
  <c r="AO1138"/>
  <c r="AP1138"/>
  <c r="AQ1138"/>
  <c r="AR1138"/>
  <c r="AK1139"/>
  <c r="AN1139"/>
  <c r="AO1139"/>
  <c r="AP1139"/>
  <c r="AQ1139"/>
  <c r="AR1139"/>
  <c r="AK1140"/>
  <c r="AN1140"/>
  <c r="AO1140"/>
  <c r="AP1140"/>
  <c r="AQ1140"/>
  <c r="AR1140"/>
  <c r="AK1141"/>
  <c r="AN1141"/>
  <c r="AO1141"/>
  <c r="AP1141"/>
  <c r="AQ1141"/>
  <c r="AR1141"/>
  <c r="AK1142"/>
  <c r="AN1142"/>
  <c r="AO1142"/>
  <c r="AP1142"/>
  <c r="AQ1142"/>
  <c r="AR1142"/>
  <c r="AK1143"/>
  <c r="AN1143"/>
  <c r="AO1143"/>
  <c r="AP1143"/>
  <c r="AQ1143"/>
  <c r="AR1143"/>
  <c r="AK1144"/>
  <c r="AN1144"/>
  <c r="AO1144"/>
  <c r="AP1144"/>
  <c r="AQ1144"/>
  <c r="AR1144"/>
  <c r="AK1145"/>
  <c r="AN1145"/>
  <c r="AO1145"/>
  <c r="AP1145"/>
  <c r="AQ1145"/>
  <c r="AR1145"/>
  <c r="AK1146"/>
  <c r="AN1146"/>
  <c r="AO1146"/>
  <c r="AP1146"/>
  <c r="AQ1146"/>
  <c r="AR1146"/>
  <c r="AK1147"/>
  <c r="AN1147"/>
  <c r="AO1147"/>
  <c r="AP1147"/>
  <c r="AQ1147"/>
  <c r="AR1147"/>
  <c r="AK1148"/>
  <c r="AN1148"/>
  <c r="AO1148"/>
  <c r="AP1148"/>
  <c r="AQ1148"/>
  <c r="AR1148"/>
  <c r="AK1149"/>
  <c r="AN1149"/>
  <c r="AO1149"/>
  <c r="AP1149"/>
  <c r="AQ1149"/>
  <c r="AR1149"/>
  <c r="AK1150"/>
  <c r="AN1150"/>
  <c r="AO1150"/>
  <c r="AP1150"/>
  <c r="AQ1150"/>
  <c r="AR1150"/>
  <c r="AK1151"/>
  <c r="AN1151"/>
  <c r="AO1151"/>
  <c r="AP1151"/>
  <c r="AQ1151"/>
  <c r="AR1151"/>
  <c r="AK1152"/>
  <c r="AN1152"/>
  <c r="AO1152"/>
  <c r="AP1152"/>
  <c r="AQ1152"/>
  <c r="AR1152"/>
  <c r="AK1153"/>
  <c r="AN1153"/>
  <c r="AO1153"/>
  <c r="AP1153"/>
  <c r="AQ1153"/>
  <c r="AR1153"/>
  <c r="AK1154"/>
  <c r="AN1154"/>
  <c r="AO1154"/>
  <c r="AP1154"/>
  <c r="AQ1154"/>
  <c r="AR1154"/>
  <c r="AK1155"/>
  <c r="AN1155"/>
  <c r="AO1155"/>
  <c r="AP1155"/>
  <c r="AQ1155"/>
  <c r="AR1155"/>
  <c r="AK1156"/>
  <c r="AN1156"/>
  <c r="AO1156"/>
  <c r="AP1156"/>
  <c r="AQ1156"/>
  <c r="AR1156"/>
  <c r="AK1157"/>
  <c r="AN1157"/>
  <c r="AO1157"/>
  <c r="AP1157"/>
  <c r="AQ1157"/>
  <c r="AR1157"/>
  <c r="AK1158"/>
  <c r="AN1158"/>
  <c r="AO1158"/>
  <c r="AP1158"/>
  <c r="AQ1158"/>
  <c r="AR1158"/>
  <c r="AK1159"/>
  <c r="AN1159"/>
  <c r="AO1159"/>
  <c r="AP1159"/>
  <c r="AQ1159"/>
  <c r="AR1159"/>
  <c r="AK1160"/>
  <c r="AN1160"/>
  <c r="AO1160"/>
  <c r="AP1160"/>
  <c r="AQ1160"/>
  <c r="AR1160"/>
  <c r="AK1161"/>
  <c r="AN1161"/>
  <c r="AO1161"/>
  <c r="AP1161"/>
  <c r="AQ1161"/>
  <c r="AR1161"/>
  <c r="AK1162"/>
  <c r="AN1162"/>
  <c r="AO1162"/>
  <c r="AP1162"/>
  <c r="AQ1162"/>
  <c r="AR1162"/>
  <c r="AK1163"/>
  <c r="AN1163"/>
  <c r="AO1163"/>
  <c r="AP1163"/>
  <c r="AQ1163"/>
  <c r="AR1163"/>
  <c r="AK1164"/>
  <c r="AN1164"/>
  <c r="AO1164"/>
  <c r="AP1164"/>
  <c r="AQ1164"/>
  <c r="AR1164"/>
  <c r="AK1165"/>
  <c r="AN1165"/>
  <c r="AO1165"/>
  <c r="AP1165"/>
  <c r="AQ1165"/>
  <c r="AR1165"/>
  <c r="AK1166"/>
  <c r="AN1166"/>
  <c r="AO1166"/>
  <c r="AP1166"/>
  <c r="AQ1166"/>
  <c r="AR1166"/>
  <c r="AK1167"/>
  <c r="AN1167"/>
  <c r="AO1167"/>
  <c r="AP1167"/>
  <c r="AQ1167"/>
  <c r="AR1167"/>
  <c r="AK1168"/>
  <c r="AN1168"/>
  <c r="AO1168"/>
  <c r="AP1168"/>
  <c r="AQ1168"/>
  <c r="AR1168"/>
  <c r="AK1169"/>
  <c r="AN1169"/>
  <c r="AO1169"/>
  <c r="AP1169"/>
  <c r="AQ1169"/>
  <c r="AR1169"/>
  <c r="AK1170"/>
  <c r="AN1170"/>
  <c r="AO1170"/>
  <c r="AP1170"/>
  <c r="AQ1170"/>
  <c r="AR1170"/>
  <c r="AK1171"/>
  <c r="AN1171"/>
  <c r="AO1171"/>
  <c r="AP1171"/>
  <c r="AQ1171"/>
  <c r="AR1171"/>
  <c r="AK1172"/>
  <c r="AN1172"/>
  <c r="AO1172"/>
  <c r="AP1172"/>
  <c r="AQ1172"/>
  <c r="AR1172"/>
  <c r="AK1173"/>
  <c r="AN1173"/>
  <c r="AO1173"/>
  <c r="AP1173"/>
  <c r="AQ1173"/>
  <c r="AR1173"/>
  <c r="AK1174"/>
  <c r="AN1174"/>
  <c r="AO1174"/>
  <c r="AP1174"/>
  <c r="AQ1174"/>
  <c r="AR1174"/>
  <c r="AK1175"/>
  <c r="AN1175"/>
  <c r="AO1175"/>
  <c r="AP1175"/>
  <c r="AQ1175"/>
  <c r="AR1175"/>
  <c r="AK1176"/>
  <c r="AN1176"/>
  <c r="AO1176"/>
  <c r="AP1176"/>
  <c r="AQ1176"/>
  <c r="AR1176"/>
  <c r="AK1177"/>
  <c r="AN1177"/>
  <c r="AO1177"/>
  <c r="AP1177"/>
  <c r="AQ1177"/>
  <c r="AR1177"/>
  <c r="AK1178"/>
  <c r="AN1178"/>
  <c r="AO1178"/>
  <c r="AP1178"/>
  <c r="AQ1178"/>
  <c r="AR1178"/>
  <c r="AK1179"/>
  <c r="AN1179"/>
  <c r="AO1179"/>
  <c r="AP1179"/>
  <c r="AQ1179"/>
  <c r="AR1179"/>
  <c r="AK1180"/>
  <c r="AN1180"/>
  <c r="AO1180"/>
  <c r="AP1180"/>
  <c r="AQ1180"/>
  <c r="AR1180"/>
  <c r="AK1181"/>
  <c r="AN1181"/>
  <c r="AO1181"/>
  <c r="AP1181"/>
  <c r="AQ1181"/>
  <c r="AR1181"/>
  <c r="AK1182"/>
  <c r="AN1182"/>
  <c r="AO1182"/>
  <c r="AP1182"/>
  <c r="AQ1182"/>
  <c r="AR1182"/>
  <c r="AK1183"/>
  <c r="AN1183"/>
  <c r="AO1183"/>
  <c r="AP1183"/>
  <c r="AQ1183"/>
  <c r="AR1183"/>
  <c r="AK1184"/>
  <c r="AN1184"/>
  <c r="AO1184"/>
  <c r="AP1184"/>
  <c r="AQ1184"/>
  <c r="AR1184"/>
  <c r="AK1185"/>
  <c r="AN1185"/>
  <c r="AO1185"/>
  <c r="AP1185"/>
  <c r="AQ1185"/>
  <c r="AR1185"/>
  <c r="AK1186"/>
  <c r="AN1186"/>
  <c r="AO1186"/>
  <c r="AP1186"/>
  <c r="AQ1186"/>
  <c r="AR1186"/>
  <c r="AK1187"/>
  <c r="AN1187"/>
  <c r="AO1187"/>
  <c r="AP1187"/>
  <c r="AQ1187"/>
  <c r="AR1187"/>
  <c r="AK1188"/>
  <c r="AN1188"/>
  <c r="AO1188"/>
  <c r="AP1188"/>
  <c r="AQ1188"/>
  <c r="AR1188"/>
  <c r="AK1189"/>
  <c r="AN1189"/>
  <c r="AO1189"/>
  <c r="AP1189"/>
  <c r="AQ1189"/>
  <c r="AR1189"/>
  <c r="AK1190"/>
  <c r="AN1190"/>
  <c r="AO1190"/>
  <c r="AP1190"/>
  <c r="AQ1190"/>
  <c r="AR1190"/>
  <c r="AK1191"/>
  <c r="AN1191"/>
  <c r="AO1191"/>
  <c r="AP1191"/>
  <c r="AQ1191"/>
  <c r="AR1191"/>
  <c r="AK1192"/>
  <c r="AN1192"/>
  <c r="AO1192"/>
  <c r="AP1192"/>
  <c r="AQ1192"/>
  <c r="AR1192"/>
  <c r="AK1193"/>
  <c r="AN1193"/>
  <c r="AO1193"/>
  <c r="AP1193"/>
  <c r="AQ1193"/>
  <c r="AR1193"/>
  <c r="AK1194"/>
  <c r="AN1194"/>
  <c r="AO1194"/>
  <c r="AP1194"/>
  <c r="AQ1194"/>
  <c r="AR1194"/>
  <c r="AK1195"/>
  <c r="AN1195"/>
  <c r="AO1195"/>
  <c r="AP1195"/>
  <c r="AQ1195"/>
  <c r="AR1195"/>
  <c r="AK1196"/>
  <c r="AN1196"/>
  <c r="AO1196"/>
  <c r="AP1196"/>
  <c r="AQ1196"/>
  <c r="AR1196"/>
  <c r="AK1197"/>
  <c r="AN1197"/>
  <c r="AO1197"/>
  <c r="AP1197"/>
  <c r="AQ1197"/>
  <c r="AR1197"/>
  <c r="AK1198"/>
  <c r="AN1198"/>
  <c r="AO1198"/>
  <c r="AP1198"/>
  <c r="AQ1198"/>
  <c r="AR1198"/>
  <c r="AK1199"/>
  <c r="AN1199"/>
  <c r="AO1199"/>
  <c r="AP1199"/>
  <c r="AQ1199"/>
  <c r="AR1199"/>
  <c r="AK1200"/>
  <c r="AN1200"/>
  <c r="AO1200"/>
  <c r="AP1200"/>
  <c r="AQ1200"/>
  <c r="AR1200"/>
  <c r="AK1201"/>
  <c r="AN1201"/>
  <c r="AO1201"/>
  <c r="AP1201"/>
  <c r="AQ1201"/>
  <c r="AR1201"/>
  <c r="AK1202"/>
  <c r="AN1202"/>
  <c r="AO1202"/>
  <c r="AP1202"/>
  <c r="AQ1202"/>
  <c r="AR1202"/>
  <c r="AK1203"/>
  <c r="AN1203"/>
  <c r="AO1203"/>
  <c r="AP1203"/>
  <c r="AQ1203"/>
  <c r="AR1203"/>
  <c r="AK1204"/>
  <c r="AN1204"/>
  <c r="AO1204"/>
  <c r="AP1204"/>
  <c r="AQ1204"/>
  <c r="AR1204"/>
  <c r="AK1205"/>
  <c r="AN1205"/>
  <c r="AO1205"/>
  <c r="AP1205"/>
  <c r="AQ1205"/>
  <c r="AR1205"/>
  <c r="AK1206"/>
  <c r="AN1206"/>
  <c r="AO1206"/>
  <c r="AP1206"/>
  <c r="AQ1206"/>
  <c r="AR1206"/>
  <c r="AK1207"/>
  <c r="AN1207"/>
  <c r="AO1207"/>
  <c r="AP1207"/>
  <c r="AQ1207"/>
  <c r="AR1207"/>
  <c r="AK1208"/>
  <c r="AN1208"/>
  <c r="AO1208"/>
  <c r="AP1208"/>
  <c r="AQ1208"/>
  <c r="AR1208"/>
  <c r="AK1209"/>
  <c r="AN1209"/>
  <c r="AO1209"/>
  <c r="AP1209"/>
  <c r="AQ1209"/>
  <c r="AR1209"/>
  <c r="AK1210"/>
  <c r="AN1210"/>
  <c r="AO1210"/>
  <c r="AP1210"/>
  <c r="AQ1210"/>
  <c r="AR1210"/>
  <c r="AK1211"/>
  <c r="AN1211"/>
  <c r="AO1211"/>
  <c r="AP1211"/>
  <c r="AQ1211"/>
  <c r="AR1211"/>
  <c r="AK1212"/>
  <c r="AN1212"/>
  <c r="AO1212"/>
  <c r="AP1212"/>
  <c r="AQ1212"/>
  <c r="AR1212"/>
  <c r="AK1213"/>
  <c r="AN1213"/>
  <c r="AO1213"/>
  <c r="AP1213"/>
  <c r="AQ1213"/>
  <c r="AR1213"/>
  <c r="AK1214"/>
  <c r="AN1214"/>
  <c r="AO1214"/>
  <c r="AP1214"/>
  <c r="AQ1214"/>
  <c r="AR1214"/>
  <c r="AK1215"/>
  <c r="AN1215"/>
  <c r="AO1215"/>
  <c r="AP1215"/>
  <c r="AQ1215"/>
  <c r="AR1215"/>
  <c r="AK1216"/>
  <c r="AN1216"/>
  <c r="AO1216"/>
  <c r="AP1216"/>
  <c r="AQ1216"/>
  <c r="AR1216"/>
  <c r="AK1217"/>
  <c r="AN1217"/>
  <c r="AO1217"/>
  <c r="AP1217"/>
  <c r="AQ1217"/>
  <c r="AR1217"/>
  <c r="AK1218"/>
  <c r="AN1218"/>
  <c r="AO1218"/>
  <c r="AP1218"/>
  <c r="AQ1218"/>
  <c r="AR1218"/>
  <c r="AK1219"/>
  <c r="AN1219"/>
  <c r="AO1219"/>
  <c r="AP1219"/>
  <c r="AQ1219"/>
  <c r="AR1219"/>
  <c r="AK1220"/>
  <c r="AN1220"/>
  <c r="AO1220"/>
  <c r="AP1220"/>
  <c r="AQ1220"/>
  <c r="AR1220"/>
  <c r="AK1221"/>
  <c r="AN1221"/>
  <c r="AO1221"/>
  <c r="AP1221"/>
  <c r="AQ1221"/>
  <c r="AR1221"/>
  <c r="AK1222"/>
  <c r="AN1222"/>
  <c r="AO1222"/>
  <c r="AP1222"/>
  <c r="AQ1222"/>
  <c r="AR1222"/>
  <c r="AK1223"/>
  <c r="AN1223"/>
  <c r="AO1223"/>
  <c r="AP1223"/>
  <c r="AQ1223"/>
  <c r="AR1223"/>
  <c r="AK1224"/>
  <c r="AN1224"/>
  <c r="AO1224"/>
  <c r="AP1224"/>
  <c r="AQ1224"/>
  <c r="AR1224"/>
  <c r="AK1225"/>
  <c r="AN1225"/>
  <c r="AO1225"/>
  <c r="AP1225"/>
  <c r="AQ1225"/>
  <c r="AR1225"/>
  <c r="AK1226"/>
  <c r="AN1226"/>
  <c r="AO1226"/>
  <c r="AP1226"/>
  <c r="AQ1226"/>
  <c r="AR1226"/>
  <c r="AK1227"/>
  <c r="AN1227"/>
  <c r="AO1227"/>
  <c r="AP1227"/>
  <c r="AQ1227"/>
  <c r="AR1227"/>
  <c r="AK1228"/>
  <c r="AN1228"/>
  <c r="AO1228"/>
  <c r="AP1228"/>
  <c r="AQ1228"/>
  <c r="AR1228"/>
  <c r="AK1229"/>
  <c r="AN1229"/>
  <c r="AO1229"/>
  <c r="AP1229"/>
  <c r="AQ1229"/>
  <c r="AR1229"/>
  <c r="AK1230"/>
  <c r="AN1230"/>
  <c r="AO1230"/>
  <c r="AP1230"/>
  <c r="AQ1230"/>
  <c r="AR1230"/>
  <c r="AK1231"/>
  <c r="AN1231"/>
  <c r="AO1231"/>
  <c r="AP1231"/>
  <c r="AQ1231"/>
  <c r="AR1231"/>
  <c r="AK1232"/>
  <c r="AN1232"/>
  <c r="AO1232"/>
  <c r="AP1232"/>
  <c r="AQ1232"/>
  <c r="AR1232"/>
  <c r="AK1233"/>
  <c r="AN1233"/>
  <c r="AO1233"/>
  <c r="AP1233"/>
  <c r="AQ1233"/>
  <c r="AR1233"/>
  <c r="AK1234"/>
  <c r="AN1234"/>
  <c r="AO1234"/>
  <c r="AP1234"/>
  <c r="AQ1234"/>
  <c r="AR1234"/>
  <c r="AK1235"/>
  <c r="AN1235"/>
  <c r="AO1235"/>
  <c r="AP1235"/>
  <c r="AQ1235"/>
  <c r="AR1235"/>
  <c r="AK1236"/>
  <c r="AN1236"/>
  <c r="AO1236"/>
  <c r="AP1236"/>
  <c r="AQ1236"/>
  <c r="AR1236"/>
  <c r="AK1237"/>
  <c r="AN1237"/>
  <c r="AO1237"/>
  <c r="AP1237"/>
  <c r="AQ1237"/>
  <c r="AR1237"/>
  <c r="AK1238"/>
  <c r="AN1238"/>
  <c r="AO1238"/>
  <c r="AP1238"/>
  <c r="AQ1238"/>
  <c r="AR1238"/>
  <c r="AK1239"/>
  <c r="AN1239"/>
  <c r="AO1239"/>
  <c r="AP1239"/>
  <c r="AQ1239"/>
  <c r="AR1239"/>
  <c r="AK1240"/>
  <c r="AN1240"/>
  <c r="AO1240"/>
  <c r="AP1240"/>
  <c r="AQ1240"/>
  <c r="AR1240"/>
  <c r="AK1241"/>
  <c r="AN1241"/>
  <c r="AO1241"/>
  <c r="AP1241"/>
  <c r="AQ1241"/>
  <c r="AR1241"/>
  <c r="AK1242"/>
  <c r="AN1242"/>
  <c r="AO1242"/>
  <c r="AP1242"/>
  <c r="AQ1242"/>
  <c r="AR1242"/>
  <c r="AK1243"/>
  <c r="AN1243"/>
  <c r="AO1243"/>
  <c r="AP1243"/>
  <c r="AQ1243"/>
  <c r="AR1243"/>
  <c r="AK1244"/>
  <c r="AN1244"/>
  <c r="AO1244"/>
  <c r="AP1244"/>
  <c r="AQ1244"/>
  <c r="AR1244"/>
  <c r="AK1245"/>
  <c r="AN1245"/>
  <c r="AO1245"/>
  <c r="AP1245"/>
  <c r="AQ1245"/>
  <c r="AR1245"/>
  <c r="AK1246"/>
  <c r="AN1246"/>
  <c r="AO1246"/>
  <c r="AP1246"/>
  <c r="AQ1246"/>
  <c r="AR1246"/>
  <c r="AK1247"/>
  <c r="AN1247"/>
  <c r="AO1247"/>
  <c r="AP1247"/>
  <c r="AQ1247"/>
  <c r="AR1247"/>
  <c r="AK1248"/>
  <c r="AN1248"/>
  <c r="AO1248"/>
  <c r="AP1248"/>
  <c r="AQ1248"/>
  <c r="AR1248"/>
  <c r="AK1249"/>
  <c r="AN1249"/>
  <c r="AO1249"/>
  <c r="AP1249"/>
  <c r="AQ1249"/>
  <c r="AR1249"/>
  <c r="AK1250"/>
  <c r="AN1250"/>
  <c r="AO1250"/>
  <c r="AP1250"/>
  <c r="AQ1250"/>
  <c r="AR1250"/>
  <c r="AK1251"/>
  <c r="AN1251"/>
  <c r="AO1251"/>
  <c r="AP1251"/>
  <c r="AQ1251"/>
  <c r="AR1251"/>
  <c r="AK1252"/>
  <c r="AN1252"/>
  <c r="AO1252"/>
  <c r="AP1252"/>
  <c r="AQ1252"/>
  <c r="AR1252"/>
  <c r="AK1253"/>
  <c r="AN1253"/>
  <c r="AO1253"/>
  <c r="AP1253"/>
  <c r="AQ1253"/>
  <c r="AR1253"/>
  <c r="AK1254"/>
  <c r="AN1254"/>
  <c r="AO1254"/>
  <c r="AP1254"/>
  <c r="AQ1254"/>
  <c r="AR1254"/>
  <c r="AK1255"/>
  <c r="AN1255"/>
  <c r="AO1255"/>
  <c r="AP1255"/>
  <c r="AQ1255"/>
  <c r="AR1255"/>
  <c r="AK1256"/>
  <c r="AN1256"/>
  <c r="AO1256"/>
  <c r="AP1256"/>
  <c r="AQ1256"/>
  <c r="AR1256"/>
  <c r="AK1257"/>
  <c r="AN1257"/>
  <c r="AO1257"/>
  <c r="AP1257"/>
  <c r="AQ1257"/>
  <c r="AR1257"/>
  <c r="AK1258"/>
  <c r="AN1258"/>
  <c r="AO1258"/>
  <c r="AP1258"/>
  <c r="AQ1258"/>
  <c r="AR1258"/>
  <c r="AK1259"/>
  <c r="AN1259"/>
  <c r="AO1259"/>
  <c r="AP1259"/>
  <c r="AQ1259"/>
  <c r="AR1259"/>
  <c r="AK1260"/>
  <c r="AN1260"/>
  <c r="AO1260"/>
  <c r="AP1260"/>
  <c r="AQ1260"/>
  <c r="AR1260"/>
  <c r="AK1261"/>
  <c r="AN1261"/>
  <c r="AO1261"/>
  <c r="AP1261"/>
  <c r="AQ1261"/>
  <c r="AR1261"/>
  <c r="AK1262"/>
  <c r="AN1262"/>
  <c r="AO1262"/>
  <c r="AP1262"/>
  <c r="AQ1262"/>
  <c r="AR1262"/>
  <c r="AK1263"/>
  <c r="AN1263"/>
  <c r="AO1263"/>
  <c r="AP1263"/>
  <c r="AQ1263"/>
  <c r="AR1263"/>
  <c r="AK1264"/>
  <c r="AN1264"/>
  <c r="AO1264"/>
  <c r="AP1264"/>
  <c r="AQ1264"/>
  <c r="AR1264"/>
  <c r="AK1265"/>
  <c r="AN1265"/>
  <c r="AO1265"/>
  <c r="AP1265"/>
  <c r="AQ1265"/>
  <c r="AR1265"/>
  <c r="AK1266"/>
  <c r="AN1266"/>
  <c r="AO1266"/>
  <c r="AP1266"/>
  <c r="AQ1266"/>
  <c r="AR1266"/>
  <c r="AK1267"/>
  <c r="AN1267"/>
  <c r="AO1267"/>
  <c r="AP1267"/>
  <c r="AQ1267"/>
  <c r="AR1267"/>
  <c r="AK1268"/>
  <c r="AN1268"/>
  <c r="AO1268"/>
  <c r="AP1268"/>
  <c r="AQ1268"/>
  <c r="AR1268"/>
  <c r="AK1269"/>
  <c r="AN1269"/>
  <c r="AO1269"/>
  <c r="AP1269"/>
  <c r="AQ1269"/>
  <c r="AR1269"/>
  <c r="AK1270"/>
  <c r="AN1270"/>
  <c r="AO1270"/>
  <c r="AP1270"/>
  <c r="AQ1270"/>
  <c r="AR1270"/>
  <c r="AK1271"/>
  <c r="AN1271"/>
  <c r="AO1271"/>
  <c r="AP1271"/>
  <c r="AQ1271"/>
  <c r="AR1271"/>
  <c r="AK1272"/>
  <c r="AN1272"/>
  <c r="AO1272"/>
  <c r="AP1272"/>
  <c r="AQ1272"/>
  <c r="AR1272"/>
  <c r="AK1273"/>
  <c r="AN1273"/>
  <c r="AO1273"/>
  <c r="AP1273"/>
  <c r="AQ1273"/>
  <c r="AR1273"/>
  <c r="AK1274"/>
  <c r="AN1274"/>
  <c r="AO1274"/>
  <c r="AP1274"/>
  <c r="AQ1274"/>
  <c r="AR1274"/>
  <c r="AK1275"/>
  <c r="AN1275"/>
  <c r="AO1275"/>
  <c r="AP1275"/>
  <c r="AQ1275"/>
  <c r="AR1275"/>
  <c r="AK1276"/>
  <c r="AN1276"/>
  <c r="AO1276"/>
  <c r="AP1276"/>
  <c r="AQ1276"/>
  <c r="AR1276"/>
  <c r="AK1277"/>
  <c r="AN1277"/>
  <c r="AO1277"/>
  <c r="AP1277"/>
  <c r="AQ1277"/>
  <c r="AR1277"/>
  <c r="AK1278"/>
  <c r="AN1278"/>
  <c r="AO1278"/>
  <c r="AP1278"/>
  <c r="AQ1278"/>
  <c r="AR1278"/>
  <c r="AK1279"/>
  <c r="AN1279"/>
  <c r="AO1279"/>
  <c r="AP1279"/>
  <c r="AQ1279"/>
  <c r="AR1279"/>
  <c r="AK1280"/>
  <c r="AN1280"/>
  <c r="AO1280"/>
  <c r="AP1280"/>
  <c r="AQ1280"/>
  <c r="AR1280"/>
  <c r="AK1281"/>
  <c r="AN1281"/>
  <c r="AO1281"/>
  <c r="AP1281"/>
  <c r="AQ1281"/>
  <c r="AR1281"/>
  <c r="AK1282"/>
  <c r="AN1282"/>
  <c r="AO1282"/>
  <c r="AP1282"/>
  <c r="AQ1282"/>
  <c r="AR1282"/>
  <c r="AK1283"/>
  <c r="AN1283"/>
  <c r="AO1283"/>
  <c r="AP1283"/>
  <c r="AQ1283"/>
  <c r="AR1283"/>
  <c r="AK1284"/>
  <c r="AN1284"/>
  <c r="AO1284"/>
  <c r="AP1284"/>
  <c r="AQ1284"/>
  <c r="AR1284"/>
  <c r="AK1285"/>
  <c r="AN1285"/>
  <c r="AO1285"/>
  <c r="AP1285"/>
  <c r="AQ1285"/>
  <c r="AR1285"/>
  <c r="AK1286"/>
  <c r="AN1286"/>
  <c r="AO1286"/>
  <c r="AP1286"/>
  <c r="AQ1286"/>
  <c r="AR1286"/>
  <c r="AK1287"/>
  <c r="AN1287"/>
  <c r="AO1287"/>
  <c r="AP1287"/>
  <c r="AQ1287"/>
  <c r="AR1287"/>
  <c r="AK1288"/>
  <c r="AN1288"/>
  <c r="AO1288"/>
  <c r="AP1288"/>
  <c r="AQ1288"/>
  <c r="AR1288"/>
  <c r="AK1289"/>
  <c r="AN1289"/>
  <c r="AO1289"/>
  <c r="AP1289"/>
  <c r="AQ1289"/>
  <c r="AR1289"/>
  <c r="AK1290"/>
  <c r="AN1290"/>
  <c r="AO1290"/>
  <c r="AP1290"/>
  <c r="AQ1290"/>
  <c r="AR1290"/>
  <c r="AK1291"/>
  <c r="AN1291"/>
  <c r="AO1291"/>
  <c r="AP1291"/>
  <c r="AQ1291"/>
  <c r="AR1291"/>
  <c r="AK1292"/>
  <c r="AN1292"/>
  <c r="AO1292"/>
  <c r="AP1292"/>
  <c r="AQ1292"/>
  <c r="AR1292"/>
  <c r="AK1293"/>
  <c r="AN1293"/>
  <c r="AO1293"/>
  <c r="AP1293"/>
  <c r="AQ1293"/>
  <c r="AR1293"/>
  <c r="AK1294"/>
  <c r="AN1294"/>
  <c r="AO1294"/>
  <c r="AP1294"/>
  <c r="AQ1294"/>
  <c r="AR1294"/>
  <c r="AK1295"/>
  <c r="AN1295"/>
  <c r="AO1295"/>
  <c r="AP1295"/>
  <c r="AQ1295"/>
  <c r="AR1295"/>
  <c r="AK1296"/>
  <c r="AN1296"/>
  <c r="AO1296"/>
  <c r="AP1296"/>
  <c r="AQ1296"/>
  <c r="AR1296"/>
  <c r="AK1297"/>
  <c r="AN1297"/>
  <c r="AO1297"/>
  <c r="AP1297"/>
  <c r="AQ1297"/>
  <c r="AR1297"/>
  <c r="AK1298"/>
  <c r="AN1298"/>
  <c r="AO1298"/>
  <c r="AP1298"/>
  <c r="AQ1298"/>
  <c r="AR1298"/>
  <c r="AK1299"/>
  <c r="AN1299"/>
  <c r="AO1299"/>
  <c r="AP1299"/>
  <c r="AQ1299"/>
  <c r="AR1299"/>
  <c r="AK1300"/>
  <c r="AN1300"/>
  <c r="AO1300"/>
  <c r="AP1300"/>
  <c r="AQ1300"/>
  <c r="AR1300"/>
  <c r="AK1301"/>
  <c r="AN1301"/>
  <c r="AO1301"/>
  <c r="AP1301"/>
  <c r="AQ1301"/>
  <c r="AR1301"/>
  <c r="AK1302"/>
  <c r="AN1302"/>
  <c r="AO1302"/>
  <c r="AP1302"/>
  <c r="AQ1302"/>
  <c r="AR1302"/>
  <c r="AK1303"/>
  <c r="AN1303"/>
  <c r="AO1303"/>
  <c r="AP1303"/>
  <c r="AQ1303"/>
  <c r="AR1303"/>
  <c r="AK1304"/>
  <c r="AN1304"/>
  <c r="AO1304"/>
  <c r="AP1304"/>
  <c r="AQ1304"/>
  <c r="AR1304"/>
  <c r="AK1305"/>
  <c r="AN1305"/>
  <c r="AO1305"/>
  <c r="AP1305"/>
  <c r="AQ1305"/>
  <c r="AR1305"/>
  <c r="AK1306"/>
  <c r="AN1306"/>
  <c r="AO1306"/>
  <c r="AP1306"/>
  <c r="AQ1306"/>
  <c r="AR1306"/>
  <c r="AK1307"/>
  <c r="AN1307"/>
  <c r="AO1307"/>
  <c r="AP1307"/>
  <c r="AQ1307"/>
  <c r="AR1307"/>
  <c r="AK1308"/>
  <c r="AN1308"/>
  <c r="AO1308"/>
  <c r="AP1308"/>
  <c r="AQ1308"/>
  <c r="AR1308"/>
  <c r="AK1309"/>
  <c r="AN1309"/>
  <c r="AO1309"/>
  <c r="AP1309"/>
  <c r="AQ1309"/>
  <c r="AR1309"/>
  <c r="AK1310"/>
  <c r="AN1310"/>
  <c r="AO1310"/>
  <c r="AP1310"/>
  <c r="AQ1310"/>
  <c r="AR1310"/>
  <c r="AK1311"/>
  <c r="AN1311"/>
  <c r="AO1311"/>
  <c r="AP1311"/>
  <c r="AQ1311"/>
  <c r="AR1311"/>
  <c r="AK1312"/>
  <c r="AN1312"/>
  <c r="AO1312"/>
  <c r="AP1312"/>
  <c r="AQ1312"/>
  <c r="AR1312"/>
  <c r="AK1313"/>
  <c r="AN1313"/>
  <c r="AO1313"/>
  <c r="AP1313"/>
  <c r="AQ1313"/>
  <c r="AR1313"/>
  <c r="AK1314"/>
  <c r="AN1314"/>
  <c r="AO1314"/>
  <c r="AP1314"/>
  <c r="AQ1314"/>
  <c r="AR1314"/>
  <c r="AK1315"/>
  <c r="AN1315"/>
  <c r="AO1315"/>
  <c r="AP1315"/>
  <c r="AQ1315"/>
  <c r="AR1315"/>
  <c r="AK1316"/>
  <c r="AN1316"/>
  <c r="AO1316"/>
  <c r="AP1316"/>
  <c r="AQ1316"/>
  <c r="AR1316"/>
  <c r="AK1317"/>
  <c r="AN1317"/>
  <c r="AO1317"/>
  <c r="AP1317"/>
  <c r="AQ1317"/>
  <c r="AR1317"/>
  <c r="AK1318"/>
  <c r="AN1318"/>
  <c r="AO1318"/>
  <c r="AP1318"/>
  <c r="AQ1318"/>
  <c r="AR1318"/>
  <c r="AK1319"/>
  <c r="AN1319"/>
  <c r="AO1319"/>
  <c r="AP1319"/>
  <c r="AQ1319"/>
  <c r="AR1319"/>
  <c r="AK1320"/>
  <c r="AN1320"/>
  <c r="AO1320"/>
  <c r="AP1320"/>
  <c r="AQ1320"/>
  <c r="AR1320"/>
  <c r="AK1321"/>
  <c r="AN1321"/>
  <c r="AO1321"/>
  <c r="AP1321"/>
  <c r="AQ1321"/>
  <c r="AR1321"/>
  <c r="AK1322"/>
  <c r="AN1322"/>
  <c r="AO1322"/>
  <c r="AP1322"/>
  <c r="AQ1322"/>
  <c r="AR1322"/>
  <c r="AK1323"/>
  <c r="AN1323"/>
  <c r="AO1323"/>
  <c r="AP1323"/>
  <c r="AQ1323"/>
  <c r="AR1323"/>
  <c r="AK1324"/>
  <c r="AN1324"/>
  <c r="AO1324"/>
  <c r="AP1324"/>
  <c r="AQ1324"/>
  <c r="AR1324"/>
  <c r="AK1325"/>
  <c r="AN1325"/>
  <c r="AO1325"/>
  <c r="AP1325"/>
  <c r="AQ1325"/>
  <c r="AR1325"/>
  <c r="AK1326"/>
  <c r="AN1326"/>
  <c r="AO1326"/>
  <c r="AP1326"/>
  <c r="AQ1326"/>
  <c r="AR1326"/>
  <c r="AK1327"/>
  <c r="AN1327"/>
  <c r="AO1327"/>
  <c r="AP1327"/>
  <c r="AQ1327"/>
  <c r="AR1327"/>
  <c r="AK1328"/>
  <c r="AN1328"/>
  <c r="AO1328"/>
  <c r="AP1328"/>
  <c r="AQ1328"/>
  <c r="AR1328"/>
  <c r="AK1329"/>
  <c r="AN1329"/>
  <c r="AO1329"/>
  <c r="AP1329"/>
  <c r="AQ1329"/>
  <c r="AR1329"/>
  <c r="AK1330"/>
  <c r="AN1330"/>
  <c r="AO1330"/>
  <c r="AP1330"/>
  <c r="AQ1330"/>
  <c r="AR1330"/>
  <c r="AK1331"/>
  <c r="AN1331"/>
  <c r="AO1331"/>
  <c r="AP1331"/>
  <c r="AQ1331"/>
  <c r="AR1331"/>
  <c r="AK1332"/>
  <c r="AN1332"/>
  <c r="AO1332"/>
  <c r="AP1332"/>
  <c r="AQ1332"/>
  <c r="AR1332"/>
  <c r="AK1333"/>
  <c r="AN1333"/>
  <c r="AO1333"/>
  <c r="AP1333"/>
  <c r="AQ1333"/>
  <c r="AR1333"/>
  <c r="AK1334"/>
  <c r="AN1334"/>
  <c r="AO1334"/>
  <c r="AP1334"/>
  <c r="AQ1334"/>
  <c r="AR1334"/>
  <c r="AK1335"/>
  <c r="AN1335"/>
  <c r="AO1335"/>
  <c r="AP1335"/>
  <c r="AQ1335"/>
  <c r="AR1335"/>
  <c r="AK1336"/>
  <c r="AN1336"/>
  <c r="AO1336"/>
  <c r="AP1336"/>
  <c r="AQ1336"/>
  <c r="AR1336"/>
  <c r="AK1337"/>
  <c r="AN1337"/>
  <c r="AO1337"/>
  <c r="AP1337"/>
  <c r="AQ1337"/>
  <c r="AR1337"/>
  <c r="AK1338"/>
  <c r="AN1338"/>
  <c r="AO1338"/>
  <c r="AP1338"/>
  <c r="AQ1338"/>
  <c r="AR1338"/>
  <c r="AK1339"/>
  <c r="AN1339"/>
  <c r="AO1339"/>
  <c r="AP1339"/>
  <c r="AQ1339"/>
  <c r="AR1339"/>
  <c r="AK1340"/>
  <c r="AN1340"/>
  <c r="AO1340"/>
  <c r="AP1340"/>
  <c r="AQ1340"/>
  <c r="AR1340"/>
  <c r="AK1341"/>
  <c r="AN1341"/>
  <c r="AO1341"/>
  <c r="AP1341"/>
  <c r="AQ1341"/>
  <c r="AR1341"/>
  <c r="AK1342"/>
  <c r="AN1342"/>
  <c r="AO1342"/>
  <c r="AP1342"/>
  <c r="AQ1342"/>
  <c r="AR1342"/>
  <c r="AK1343"/>
  <c r="AN1343"/>
  <c r="AO1343"/>
  <c r="AP1343"/>
  <c r="AQ1343"/>
  <c r="AR1343"/>
  <c r="AK1344"/>
  <c r="AN1344"/>
  <c r="AO1344"/>
  <c r="AP1344"/>
  <c r="AQ1344"/>
  <c r="AR1344"/>
  <c r="AK1345"/>
  <c r="AN1345"/>
  <c r="AO1345"/>
  <c r="AP1345"/>
  <c r="AQ1345"/>
  <c r="AR1345"/>
  <c r="AK1346"/>
  <c r="AN1346"/>
  <c r="AO1346"/>
  <c r="AP1346"/>
  <c r="AQ1346"/>
  <c r="AR1346"/>
  <c r="AK1347"/>
  <c r="AN1347"/>
  <c r="AO1347"/>
  <c r="AP1347"/>
  <c r="AQ1347"/>
  <c r="AR1347"/>
  <c r="AK1348"/>
  <c r="AN1348"/>
  <c r="AO1348"/>
  <c r="AP1348"/>
  <c r="AQ1348"/>
  <c r="AR1348"/>
  <c r="AK1349"/>
  <c r="AN1349"/>
  <c r="AO1349"/>
  <c r="AP1349"/>
  <c r="AQ1349"/>
  <c r="AR1349"/>
  <c r="AK1350"/>
  <c r="AN1350"/>
  <c r="AO1350"/>
  <c r="AP1350"/>
  <c r="AQ1350"/>
  <c r="AR1350"/>
  <c r="AK1351"/>
  <c r="AN1351"/>
  <c r="AO1351"/>
  <c r="AP1351"/>
  <c r="AQ1351"/>
  <c r="AR1351"/>
  <c r="AK1352"/>
  <c r="AN1352"/>
  <c r="AO1352"/>
  <c r="AP1352"/>
  <c r="AQ1352"/>
  <c r="AR1352"/>
  <c r="AK1353"/>
  <c r="AN1353"/>
  <c r="AO1353"/>
  <c r="AP1353"/>
  <c r="AQ1353"/>
  <c r="AR1353"/>
  <c r="AK1354"/>
  <c r="AN1354"/>
  <c r="AO1354"/>
  <c r="AP1354"/>
  <c r="AQ1354"/>
  <c r="AR1354"/>
  <c r="AK1355"/>
  <c r="AN1355"/>
  <c r="AO1355"/>
  <c r="AP1355"/>
  <c r="AQ1355"/>
  <c r="AR1355"/>
  <c r="AK1356"/>
  <c r="AN1356"/>
  <c r="AO1356"/>
  <c r="AP1356"/>
  <c r="AQ1356"/>
  <c r="AR1356"/>
  <c r="AK1357"/>
  <c r="AN1357"/>
  <c r="AO1357"/>
  <c r="AP1357"/>
  <c r="AQ1357"/>
  <c r="AR1357"/>
  <c r="AK1358"/>
  <c r="AN1358"/>
  <c r="AO1358"/>
  <c r="AP1358"/>
  <c r="AQ1358"/>
  <c r="AR1358"/>
  <c r="AK1359"/>
  <c r="AN1359"/>
  <c r="AO1359"/>
  <c r="AP1359"/>
  <c r="AQ1359"/>
  <c r="AR1359"/>
  <c r="AK1360"/>
  <c r="AN1360"/>
  <c r="AO1360"/>
  <c r="AP1360"/>
  <c r="AQ1360"/>
  <c r="AR1360"/>
  <c r="AK1361"/>
  <c r="AN1361"/>
  <c r="AO1361"/>
  <c r="AP1361"/>
  <c r="AQ1361"/>
  <c r="AR1361"/>
  <c r="AK1362"/>
  <c r="AN1362"/>
  <c r="AO1362"/>
  <c r="AP1362"/>
  <c r="AQ1362"/>
  <c r="AR1362"/>
  <c r="AK1363"/>
  <c r="AN1363"/>
  <c r="AO1363"/>
  <c r="AP1363"/>
  <c r="AQ1363"/>
  <c r="AR1363"/>
  <c r="AK1364"/>
  <c r="AN1364"/>
  <c r="AO1364"/>
  <c r="AP1364"/>
  <c r="AQ1364"/>
  <c r="AR1364"/>
  <c r="AK1365"/>
  <c r="AN1365"/>
  <c r="AO1365"/>
  <c r="AP1365"/>
  <c r="AQ1365"/>
  <c r="AR1365"/>
  <c r="AK1366"/>
  <c r="AN1366"/>
  <c r="AO1366"/>
  <c r="AP1366"/>
  <c r="AQ1366"/>
  <c r="AR1366"/>
  <c r="AK1367"/>
  <c r="AN1367"/>
  <c r="AO1367"/>
  <c r="AP1367"/>
  <c r="AQ1367"/>
  <c r="AR1367"/>
  <c r="AK1368"/>
  <c r="AN1368"/>
  <c r="AO1368"/>
  <c r="AP1368"/>
  <c r="AQ1368"/>
  <c r="AR1368"/>
  <c r="AK1369"/>
  <c r="AN1369"/>
  <c r="AO1369"/>
  <c r="AP1369"/>
  <c r="AQ1369"/>
  <c r="AR1369"/>
  <c r="AK1370"/>
  <c r="AN1370"/>
  <c r="AO1370"/>
  <c r="AP1370"/>
  <c r="AQ1370"/>
  <c r="AR1370"/>
  <c r="AK1371"/>
  <c r="AN1371"/>
  <c r="AO1371"/>
  <c r="AP1371"/>
  <c r="AQ1371"/>
  <c r="AR1371"/>
  <c r="AK1372"/>
  <c r="AN1372"/>
  <c r="AO1372"/>
  <c r="AP1372"/>
  <c r="AQ1372"/>
  <c r="AR1372"/>
  <c r="AK1373"/>
  <c r="AN1373"/>
  <c r="AO1373"/>
  <c r="AP1373"/>
  <c r="AQ1373"/>
  <c r="AR1373"/>
  <c r="AK1374"/>
  <c r="AN1374"/>
  <c r="AO1374"/>
  <c r="AP1374"/>
  <c r="AQ1374"/>
  <c r="AR1374"/>
  <c r="AK1375"/>
  <c r="AN1375"/>
  <c r="AO1375"/>
  <c r="AP1375"/>
  <c r="AQ1375"/>
  <c r="AR1375"/>
  <c r="AK1376"/>
  <c r="AN1376"/>
  <c r="AO1376"/>
  <c r="AP1376"/>
  <c r="AQ1376"/>
  <c r="AR1376"/>
  <c r="AK1377"/>
  <c r="AN1377"/>
  <c r="AO1377"/>
  <c r="AP1377"/>
  <c r="AQ1377"/>
  <c r="AR1377"/>
  <c r="AK1378"/>
  <c r="AN1378"/>
  <c r="AO1378"/>
  <c r="AP1378"/>
  <c r="AQ1378"/>
  <c r="AR1378"/>
  <c r="AK1379"/>
  <c r="AN1379"/>
  <c r="AO1379"/>
  <c r="AP1379"/>
  <c r="AQ1379"/>
  <c r="AR1379"/>
  <c r="AK1380"/>
  <c r="AN1380"/>
  <c r="AO1380"/>
  <c r="AP1380"/>
  <c r="AQ1380"/>
  <c r="AR1380"/>
  <c r="AK1381"/>
  <c r="AN1381"/>
  <c r="AO1381"/>
  <c r="AP1381"/>
  <c r="AQ1381"/>
  <c r="AR1381"/>
  <c r="AK1382"/>
  <c r="AN1382"/>
  <c r="AO1382"/>
  <c r="AP1382"/>
  <c r="AQ1382"/>
  <c r="AR1382"/>
  <c r="AK1383"/>
  <c r="AN1383"/>
  <c r="AO1383"/>
  <c r="AP1383"/>
  <c r="AQ1383"/>
  <c r="AR1383"/>
  <c r="AK1384"/>
  <c r="AN1384"/>
  <c r="AO1384"/>
  <c r="AP1384"/>
  <c r="AQ1384"/>
  <c r="AR1384"/>
  <c r="AK1385"/>
  <c r="AN1385"/>
  <c r="AO1385"/>
  <c r="AP1385"/>
  <c r="AQ1385"/>
  <c r="AR1385"/>
  <c r="AK1386"/>
  <c r="AN1386"/>
  <c r="AO1386"/>
  <c r="AP1386"/>
  <c r="AQ1386"/>
  <c r="AR1386"/>
  <c r="AK1387"/>
  <c r="AN1387"/>
  <c r="AO1387"/>
  <c r="AP1387"/>
  <c r="AQ1387"/>
  <c r="AR1387"/>
  <c r="AK1388"/>
  <c r="AN1388"/>
  <c r="AO1388"/>
  <c r="AP1388"/>
  <c r="AQ1388"/>
  <c r="AR1388"/>
  <c r="AK1389"/>
  <c r="AN1389"/>
  <c r="AO1389"/>
  <c r="AP1389"/>
  <c r="AQ1389"/>
  <c r="AR1389"/>
  <c r="AK1390"/>
  <c r="AN1390"/>
  <c r="AO1390"/>
  <c r="AP1390"/>
  <c r="AQ1390"/>
  <c r="AR1390"/>
  <c r="AK1391"/>
  <c r="AN1391"/>
  <c r="AO1391"/>
  <c r="AP1391"/>
  <c r="AQ1391"/>
  <c r="AR1391"/>
  <c r="AK1392"/>
  <c r="AN1392"/>
  <c r="AO1392"/>
  <c r="AP1392"/>
  <c r="AQ1392"/>
  <c r="AR1392"/>
  <c r="AK1393"/>
  <c r="AN1393"/>
  <c r="AO1393"/>
  <c r="AP1393"/>
  <c r="AQ1393"/>
  <c r="AR1393"/>
  <c r="AK1394"/>
  <c r="AN1394"/>
  <c r="AO1394"/>
  <c r="AP1394"/>
  <c r="AQ1394"/>
  <c r="AR1394"/>
  <c r="AK1395"/>
  <c r="AN1395"/>
  <c r="AO1395"/>
  <c r="AP1395"/>
  <c r="AQ1395"/>
  <c r="AR1395"/>
  <c r="AK1396"/>
  <c r="AN1396"/>
  <c r="AO1396"/>
  <c r="AP1396"/>
  <c r="AQ1396"/>
  <c r="AR1396"/>
  <c r="AK1397"/>
  <c r="AN1397"/>
  <c r="AO1397"/>
  <c r="AP1397"/>
  <c r="AQ1397"/>
  <c r="AR1397"/>
  <c r="AK1398"/>
  <c r="AN1398"/>
  <c r="AO1398"/>
  <c r="AP1398"/>
  <c r="AQ1398"/>
  <c r="AR1398"/>
  <c r="AK1399"/>
  <c r="AN1399"/>
  <c r="AO1399"/>
  <c r="AP1399"/>
  <c r="AQ1399"/>
  <c r="AR1399"/>
  <c r="AK1400"/>
  <c r="AN1400"/>
  <c r="AO1400"/>
  <c r="AP1400"/>
  <c r="AQ1400"/>
  <c r="AR1400"/>
  <c r="AK1401"/>
  <c r="AN1401"/>
  <c r="AO1401"/>
  <c r="AP1401"/>
  <c r="AQ1401"/>
  <c r="AR1401"/>
  <c r="AK1402"/>
  <c r="AN1402"/>
  <c r="AO1402"/>
  <c r="AP1402"/>
  <c r="AQ1402"/>
  <c r="AR1402"/>
  <c r="AK1403"/>
  <c r="AN1403"/>
  <c r="AO1403"/>
  <c r="AP1403"/>
  <c r="AQ1403"/>
  <c r="AR1403"/>
  <c r="AK1404"/>
  <c r="AN1404"/>
  <c r="AO1404"/>
  <c r="AP1404"/>
  <c r="AQ1404"/>
  <c r="AR1404"/>
  <c r="AK1405"/>
  <c r="AN1405"/>
  <c r="AO1405"/>
  <c r="AP1405"/>
  <c r="AQ1405"/>
  <c r="AR1405"/>
  <c r="AK1406"/>
  <c r="AN1406"/>
  <c r="AO1406"/>
  <c r="AP1406"/>
  <c r="AQ1406"/>
  <c r="AR1406"/>
  <c r="AK1407"/>
  <c r="AN1407"/>
  <c r="AO1407"/>
  <c r="AP1407"/>
  <c r="AQ1407"/>
  <c r="AR1407"/>
  <c r="AK1408"/>
  <c r="AN1408"/>
  <c r="AO1408"/>
  <c r="AP1408"/>
  <c r="AQ1408"/>
  <c r="AR1408"/>
  <c r="AK1409"/>
  <c r="AN1409"/>
  <c r="AO1409"/>
  <c r="AP1409"/>
  <c r="AQ1409"/>
  <c r="AR1409"/>
  <c r="AK1410"/>
  <c r="AN1410"/>
  <c r="AO1410"/>
  <c r="AP1410"/>
  <c r="AQ1410"/>
  <c r="AR1410"/>
  <c r="AK1411"/>
  <c r="AN1411"/>
  <c r="AO1411"/>
  <c r="AP1411"/>
  <c r="AQ1411"/>
  <c r="AR1411"/>
  <c r="AK1412"/>
  <c r="AN1412"/>
  <c r="AO1412"/>
  <c r="AP1412"/>
  <c r="AQ1412"/>
  <c r="AR1412"/>
  <c r="AK1413"/>
  <c r="AN1413"/>
  <c r="AO1413"/>
  <c r="AP1413"/>
  <c r="AQ1413"/>
  <c r="AR1413"/>
  <c r="AK1414"/>
  <c r="AN1414"/>
  <c r="AO1414"/>
  <c r="AP1414"/>
  <c r="AQ1414"/>
  <c r="AR1414"/>
  <c r="AK1415"/>
  <c r="AN1415"/>
  <c r="AO1415"/>
  <c r="AP1415"/>
  <c r="AQ1415"/>
  <c r="AR1415"/>
  <c r="AK1416"/>
  <c r="AN1416"/>
  <c r="AO1416"/>
  <c r="AP1416"/>
  <c r="AQ1416"/>
  <c r="AR1416"/>
  <c r="AK1417"/>
  <c r="AN1417"/>
  <c r="AO1417"/>
  <c r="AP1417"/>
  <c r="AQ1417"/>
  <c r="AR1417"/>
  <c r="AK1418"/>
  <c r="AN1418"/>
  <c r="AO1418"/>
  <c r="AP1418"/>
  <c r="AQ1418"/>
  <c r="AR1418"/>
  <c r="AK1419"/>
  <c r="AN1419"/>
  <c r="AO1419"/>
  <c r="AP1419"/>
  <c r="AQ1419"/>
  <c r="AR1419"/>
  <c r="AK1420"/>
  <c r="AN1420"/>
  <c r="AO1420"/>
  <c r="AP1420"/>
  <c r="AQ1420"/>
  <c r="AR1420"/>
  <c r="AK1421"/>
  <c r="AN1421"/>
  <c r="AO1421"/>
  <c r="AP1421"/>
  <c r="AQ1421"/>
  <c r="AR1421"/>
  <c r="AK1422"/>
  <c r="AN1422"/>
  <c r="AO1422"/>
  <c r="AP1422"/>
  <c r="AQ1422"/>
  <c r="AR1422"/>
  <c r="AK1423"/>
  <c r="AN1423"/>
  <c r="AO1423"/>
  <c r="AP1423"/>
  <c r="AQ1423"/>
  <c r="AR1423"/>
  <c r="AK1424"/>
  <c r="AN1424"/>
  <c r="AO1424"/>
  <c r="AP1424"/>
  <c r="AQ1424"/>
  <c r="AR1424"/>
  <c r="AK1425"/>
  <c r="AN1425"/>
  <c r="AO1425"/>
  <c r="AP1425"/>
  <c r="AQ1425"/>
  <c r="AR1425"/>
  <c r="AK1426"/>
  <c r="AN1426"/>
  <c r="AO1426"/>
  <c r="AP1426"/>
  <c r="AQ1426"/>
  <c r="AR1426"/>
  <c r="AK1427"/>
  <c r="AN1427"/>
  <c r="AO1427"/>
  <c r="AP1427"/>
  <c r="AQ1427"/>
  <c r="AR1427"/>
  <c r="AK1428"/>
  <c r="AN1428"/>
  <c r="AO1428"/>
  <c r="AP1428"/>
  <c r="AQ1428"/>
  <c r="AR1428"/>
  <c r="AK1429"/>
  <c r="AN1429"/>
  <c r="AO1429"/>
  <c r="AP1429"/>
  <c r="AQ1429"/>
  <c r="AR1429"/>
  <c r="AK1430"/>
  <c r="AN1430"/>
  <c r="AO1430"/>
  <c r="AP1430"/>
  <c r="AQ1430"/>
  <c r="AR1430"/>
  <c r="AK1431"/>
  <c r="AN1431"/>
  <c r="AO1431"/>
  <c r="AP1431"/>
  <c r="AQ1431"/>
  <c r="AR1431"/>
  <c r="AK1432"/>
  <c r="AN1432"/>
  <c r="AO1432"/>
  <c r="AP1432"/>
  <c r="AQ1432"/>
  <c r="AR1432"/>
  <c r="AK1433"/>
  <c r="AN1433"/>
  <c r="AO1433"/>
  <c r="AP1433"/>
  <c r="AQ1433"/>
  <c r="AR1433"/>
  <c r="AK1434"/>
  <c r="AN1434"/>
  <c r="AO1434"/>
  <c r="AP1434"/>
  <c r="AQ1434"/>
  <c r="AR1434"/>
  <c r="AK1435"/>
  <c r="AN1435"/>
  <c r="AO1435"/>
  <c r="AP1435"/>
  <c r="AQ1435"/>
  <c r="AR1435"/>
  <c r="AK1436"/>
  <c r="AN1436"/>
  <c r="AO1436"/>
  <c r="AP1436"/>
  <c r="AQ1436"/>
  <c r="AR1436"/>
  <c r="AK1437"/>
  <c r="AN1437"/>
  <c r="AO1437"/>
  <c r="AP1437"/>
  <c r="AQ1437"/>
  <c r="AR1437"/>
  <c r="AK1438"/>
  <c r="AN1438"/>
  <c r="AO1438"/>
  <c r="AP1438"/>
  <c r="AQ1438"/>
  <c r="AR1438"/>
  <c r="AK1439"/>
  <c r="AN1439"/>
  <c r="AO1439"/>
  <c r="AP1439"/>
  <c r="AQ1439"/>
  <c r="AR1439"/>
  <c r="AK1440"/>
  <c r="AN1440"/>
  <c r="AO1440"/>
  <c r="AP1440"/>
  <c r="AQ1440"/>
  <c r="AR1440"/>
  <c r="AK1441"/>
  <c r="AN1441"/>
  <c r="AO1441"/>
  <c r="AP1441"/>
  <c r="AQ1441"/>
  <c r="AR1441"/>
  <c r="AK1442"/>
  <c r="AN1442"/>
  <c r="AO1442"/>
  <c r="AP1442"/>
  <c r="AQ1442"/>
  <c r="AR1442"/>
  <c r="AK1443"/>
  <c r="AN1443"/>
  <c r="AO1443"/>
  <c r="AP1443"/>
  <c r="AQ1443"/>
  <c r="AR1443"/>
  <c r="AK1444"/>
  <c r="AN1444"/>
  <c r="AO1444"/>
  <c r="AP1444"/>
  <c r="AQ1444"/>
  <c r="AR1444"/>
  <c r="AK1445"/>
  <c r="AN1445"/>
  <c r="AO1445"/>
  <c r="AP1445"/>
  <c r="AQ1445"/>
  <c r="AR1445"/>
  <c r="AK1446"/>
  <c r="AN1446"/>
  <c r="AO1446"/>
  <c r="AP1446"/>
  <c r="AQ1446"/>
  <c r="AR1446"/>
  <c r="AK1447"/>
  <c r="AN1447"/>
  <c r="AO1447"/>
  <c r="AP1447"/>
  <c r="AQ1447"/>
  <c r="AR1447"/>
  <c r="AK1448"/>
  <c r="AN1448"/>
  <c r="AO1448"/>
  <c r="AP1448"/>
  <c r="AQ1448"/>
  <c r="AR1448"/>
  <c r="AK1449"/>
  <c r="AN1449"/>
  <c r="AO1449"/>
  <c r="AP1449"/>
  <c r="AQ1449"/>
  <c r="AR1449"/>
  <c r="AK1450"/>
  <c r="AN1450"/>
  <c r="AO1450"/>
  <c r="AP1450"/>
  <c r="AQ1450"/>
  <c r="AR1450"/>
  <c r="AK1451"/>
  <c r="AN1451"/>
  <c r="AO1451"/>
  <c r="AP1451"/>
  <c r="AQ1451"/>
  <c r="AR1451"/>
  <c r="AK1452"/>
  <c r="AN1452"/>
  <c r="AO1452"/>
  <c r="AP1452"/>
  <c r="AQ1452"/>
  <c r="AR1452"/>
  <c r="AK1453"/>
  <c r="AN1453"/>
  <c r="AO1453"/>
  <c r="AP1453"/>
  <c r="AQ1453"/>
  <c r="AR1453"/>
  <c r="AK1454"/>
  <c r="AN1454"/>
  <c r="AO1454"/>
  <c r="AP1454"/>
  <c r="AQ1454"/>
  <c r="AR1454"/>
  <c r="AK1455"/>
  <c r="AN1455"/>
  <c r="AO1455"/>
  <c r="AP1455"/>
  <c r="AQ1455"/>
  <c r="AR1455"/>
  <c r="AK1456"/>
  <c r="AN1456"/>
  <c r="AO1456"/>
  <c r="AP1456"/>
  <c r="AQ1456"/>
  <c r="AR1456"/>
  <c r="AK1457"/>
  <c r="AN1457"/>
  <c r="AO1457"/>
  <c r="AP1457"/>
  <c r="AQ1457"/>
  <c r="AR1457"/>
  <c r="AK1458"/>
  <c r="AN1458"/>
  <c r="AO1458"/>
  <c r="AP1458"/>
  <c r="AQ1458"/>
  <c r="AR1458"/>
  <c r="AK1459"/>
  <c r="AN1459"/>
  <c r="AO1459"/>
  <c r="AP1459"/>
  <c r="AQ1459"/>
  <c r="AR1459"/>
  <c r="AK1460"/>
  <c r="AN1460"/>
  <c r="AO1460"/>
  <c r="AP1460"/>
  <c r="AQ1460"/>
  <c r="AR1460"/>
  <c r="AK1461"/>
  <c r="AN1461"/>
  <c r="AO1461"/>
  <c r="AP1461"/>
  <c r="AQ1461"/>
  <c r="AR1461"/>
  <c r="AK1462"/>
  <c r="AN1462"/>
  <c r="AO1462"/>
  <c r="AP1462"/>
  <c r="AQ1462"/>
  <c r="AR1462"/>
  <c r="AK1463"/>
  <c r="AN1463"/>
  <c r="AO1463"/>
  <c r="AP1463"/>
  <c r="AQ1463"/>
  <c r="AR1463"/>
  <c r="AK1464"/>
  <c r="AN1464"/>
  <c r="AO1464"/>
  <c r="AP1464"/>
  <c r="AQ1464"/>
  <c r="AR1464"/>
  <c r="AK1465"/>
  <c r="AN1465"/>
  <c r="AO1465"/>
  <c r="AP1465"/>
  <c r="AQ1465"/>
  <c r="AR1465"/>
  <c r="AK1466"/>
  <c r="AN1466"/>
  <c r="AO1466"/>
  <c r="AP1466"/>
  <c r="AQ1466"/>
  <c r="AR1466"/>
  <c r="AK1467"/>
  <c r="AN1467"/>
  <c r="AO1467"/>
  <c r="AP1467"/>
  <c r="AQ1467"/>
  <c r="AR1467"/>
  <c r="AK1468"/>
  <c r="AN1468"/>
  <c r="AO1468"/>
  <c r="AP1468"/>
  <c r="AQ1468"/>
  <c r="AR1468"/>
  <c r="AK1469"/>
  <c r="AN1469"/>
  <c r="AO1469"/>
  <c r="AP1469"/>
  <c r="AQ1469"/>
  <c r="AR1469"/>
  <c r="AK1470"/>
  <c r="AN1470"/>
  <c r="AO1470"/>
  <c r="AP1470"/>
  <c r="AQ1470"/>
  <c r="AR1470"/>
  <c r="AK1471"/>
  <c r="AN1471"/>
  <c r="AO1471"/>
  <c r="AP1471"/>
  <c r="AQ1471"/>
  <c r="AR1471"/>
  <c r="AK1472"/>
  <c r="AN1472"/>
  <c r="AO1472"/>
  <c r="AP1472"/>
  <c r="AQ1472"/>
  <c r="AR1472"/>
  <c r="AK1473"/>
  <c r="AN1473"/>
  <c r="AO1473"/>
  <c r="AP1473"/>
  <c r="AQ1473"/>
  <c r="AR1473"/>
  <c r="AK1474"/>
  <c r="AN1474"/>
  <c r="AO1474"/>
  <c r="AP1474"/>
  <c r="AQ1474"/>
  <c r="AR1474"/>
  <c r="AK1475"/>
  <c r="AN1475"/>
  <c r="AO1475"/>
  <c r="AP1475"/>
  <c r="AQ1475"/>
  <c r="AR1475"/>
  <c r="AK1476"/>
  <c r="AN1476"/>
  <c r="AO1476"/>
  <c r="AP1476"/>
  <c r="AQ1476"/>
  <c r="AR1476"/>
  <c r="AK1477"/>
  <c r="AN1477"/>
  <c r="AO1477"/>
  <c r="AP1477"/>
  <c r="AQ1477"/>
  <c r="AR1477"/>
  <c r="AK1478"/>
  <c r="AN1478"/>
  <c r="AO1478"/>
  <c r="AP1478"/>
  <c r="AQ1478"/>
  <c r="AR1478"/>
  <c r="AK1479"/>
  <c r="AN1479"/>
  <c r="AO1479"/>
  <c r="AP1479"/>
  <c r="AQ1479"/>
  <c r="AR1479"/>
  <c r="AK1480"/>
  <c r="AN1480"/>
  <c r="AO1480"/>
  <c r="AP1480"/>
  <c r="AQ1480"/>
  <c r="AR1480"/>
  <c r="AK1481"/>
  <c r="AN1481"/>
  <c r="AO1481"/>
  <c r="AP1481"/>
  <c r="AQ1481"/>
  <c r="AR1481"/>
  <c r="AK1482"/>
  <c r="AN1482"/>
  <c r="AO1482"/>
  <c r="AP1482"/>
  <c r="AQ1482"/>
  <c r="AR1482"/>
  <c r="AK1483"/>
  <c r="AN1483"/>
  <c r="AO1483"/>
  <c r="AP1483"/>
  <c r="AQ1483"/>
  <c r="AR1483"/>
  <c r="AK1484"/>
  <c r="AN1484"/>
  <c r="AO1484"/>
  <c r="AP1484"/>
  <c r="AQ1484"/>
  <c r="AR1484"/>
  <c r="AK1485"/>
  <c r="AN1485"/>
  <c r="AO1485"/>
  <c r="AP1485"/>
  <c r="AQ1485"/>
  <c r="AR1485"/>
  <c r="AK1486"/>
  <c r="AN1486"/>
  <c r="AO1486"/>
  <c r="AP1486"/>
  <c r="AQ1486"/>
  <c r="AR1486"/>
  <c r="AK1487"/>
  <c r="AN1487"/>
  <c r="AO1487"/>
  <c r="AP1487"/>
  <c r="AQ1487"/>
  <c r="AR1487"/>
  <c r="AK1488"/>
  <c r="AN1488"/>
  <c r="AO1488"/>
  <c r="AP1488"/>
  <c r="AQ1488"/>
  <c r="AR1488"/>
  <c r="AK1489"/>
  <c r="AN1489"/>
  <c r="AO1489"/>
  <c r="AP1489"/>
  <c r="AQ1489"/>
  <c r="AR1489"/>
  <c r="AK1490"/>
  <c r="AN1490"/>
  <c r="AO1490"/>
  <c r="AP1490"/>
  <c r="AQ1490"/>
  <c r="AR1490"/>
  <c r="AK1491"/>
  <c r="AN1491"/>
  <c r="AO1491"/>
  <c r="AP1491"/>
  <c r="AQ1491"/>
  <c r="AR1491"/>
  <c r="AK1492"/>
  <c r="AN1492"/>
  <c r="AO1492"/>
  <c r="AP1492"/>
  <c r="AQ1492"/>
  <c r="AR1492"/>
  <c r="AK1493"/>
  <c r="AN1493"/>
  <c r="AO1493"/>
  <c r="AP1493"/>
  <c r="AQ1493"/>
  <c r="AR1493"/>
  <c r="AK1494"/>
  <c r="AN1494"/>
  <c r="AO1494"/>
  <c r="AP1494"/>
  <c r="AQ1494"/>
  <c r="AR1494"/>
  <c r="AK1495"/>
  <c r="AN1495"/>
  <c r="AO1495"/>
  <c r="AP1495"/>
  <c r="AQ1495"/>
  <c r="AR1495"/>
  <c r="AK1496"/>
  <c r="AN1496"/>
  <c r="AO1496"/>
  <c r="AP1496"/>
  <c r="AQ1496"/>
  <c r="AR1496"/>
  <c r="AK1497"/>
  <c r="AN1497"/>
  <c r="AO1497"/>
  <c r="AP1497"/>
  <c r="AQ1497"/>
  <c r="AR1497"/>
  <c r="AK1498"/>
  <c r="AN1498"/>
  <c r="AO1498"/>
  <c r="AP1498"/>
  <c r="AQ1498"/>
  <c r="AR1498"/>
  <c r="AK1499"/>
  <c r="AN1499"/>
  <c r="AO1499"/>
  <c r="AP1499"/>
  <c r="AQ1499"/>
  <c r="AR1499"/>
  <c r="AK1500"/>
  <c r="AN1500"/>
  <c r="AO1500"/>
  <c r="AP1500"/>
  <c r="AQ1500"/>
  <c r="AR1500"/>
  <c r="AK1501"/>
  <c r="AN1501"/>
  <c r="AO1501"/>
  <c r="AP1501"/>
  <c r="AQ1501"/>
  <c r="AR1501"/>
  <c r="AK1502"/>
  <c r="AN1502"/>
  <c r="AO1502"/>
  <c r="AP1502"/>
  <c r="AQ1502"/>
  <c r="AR1502"/>
  <c r="AK1503"/>
  <c r="AN1503"/>
  <c r="AO1503"/>
  <c r="AP1503"/>
  <c r="AQ1503"/>
  <c r="AR1503"/>
  <c r="AK1504"/>
  <c r="AN1504"/>
  <c r="AO1504"/>
  <c r="AP1504"/>
  <c r="AQ1504"/>
  <c r="AR1504"/>
  <c r="AK1505"/>
  <c r="AN1505"/>
  <c r="AO1505"/>
  <c r="AP1505"/>
  <c r="AQ1505"/>
  <c r="AR1505"/>
  <c r="AK1506"/>
  <c r="AN1506"/>
  <c r="AO1506"/>
  <c r="AP1506"/>
  <c r="AQ1506"/>
  <c r="AR1506"/>
  <c r="AK1507"/>
  <c r="AN1507"/>
  <c r="AO1507"/>
  <c r="AP1507"/>
  <c r="AQ1507"/>
  <c r="AR1507"/>
  <c r="AK1508"/>
  <c r="AN1508"/>
  <c r="AO1508"/>
  <c r="AP1508"/>
  <c r="AQ1508"/>
  <c r="AR1508"/>
  <c r="AK1509"/>
  <c r="AN1509"/>
  <c r="AO1509"/>
  <c r="AP1509"/>
  <c r="AQ1509"/>
  <c r="AR1509"/>
  <c r="AK1510"/>
  <c r="AN1510"/>
  <c r="AO1510"/>
  <c r="AP1510"/>
  <c r="AQ1510"/>
  <c r="AR1510"/>
  <c r="AK1511"/>
  <c r="AN1511"/>
  <c r="AO1511"/>
  <c r="AP1511"/>
  <c r="AQ1511"/>
  <c r="AR1511"/>
  <c r="AK1512"/>
  <c r="AN1512"/>
  <c r="AO1512"/>
  <c r="AP1512"/>
  <c r="AQ1512"/>
  <c r="AR1512"/>
  <c r="AK1513"/>
  <c r="AN1513"/>
  <c r="AO1513"/>
  <c r="AP1513"/>
  <c r="AQ1513"/>
  <c r="AR1513"/>
  <c r="AK1514"/>
  <c r="AN1514"/>
  <c r="AO1514"/>
  <c r="AP1514"/>
  <c r="AQ1514"/>
  <c r="AR1514"/>
  <c r="AK1515"/>
  <c r="AN1515"/>
  <c r="AO1515"/>
  <c r="AP1515"/>
  <c r="AQ1515"/>
  <c r="AR1515"/>
  <c r="AK1516"/>
  <c r="AN1516"/>
  <c r="AO1516"/>
  <c r="AP1516"/>
  <c r="AQ1516"/>
  <c r="AR1516"/>
  <c r="AK1517"/>
  <c r="AN1517"/>
  <c r="AO1517"/>
  <c r="AP1517"/>
  <c r="AQ1517"/>
  <c r="AR1517"/>
  <c r="AK1518"/>
  <c r="AN1518"/>
  <c r="AO1518"/>
  <c r="AP1518"/>
  <c r="AQ1518"/>
  <c r="AR1518"/>
  <c r="AK1519"/>
  <c r="AN1519"/>
  <c r="AO1519"/>
  <c r="AP1519"/>
  <c r="AQ1519"/>
  <c r="AR1519"/>
  <c r="AK1520"/>
  <c r="AN1520"/>
  <c r="AO1520"/>
  <c r="AP1520"/>
  <c r="AQ1520"/>
  <c r="AR1520"/>
  <c r="AK1521"/>
  <c r="AN1521"/>
  <c r="AO1521"/>
  <c r="AP1521"/>
  <c r="AQ1521"/>
  <c r="AR1521"/>
  <c r="AK1522"/>
  <c r="AN1522"/>
  <c r="AO1522"/>
  <c r="AP1522"/>
  <c r="AQ1522"/>
  <c r="AR1522"/>
  <c r="AK1523"/>
  <c r="AN1523"/>
  <c r="AO1523"/>
  <c r="AP1523"/>
  <c r="AQ1523"/>
  <c r="AR1523"/>
  <c r="AK1524"/>
  <c r="AN1524"/>
  <c r="AO1524"/>
  <c r="AP1524"/>
  <c r="AQ1524"/>
  <c r="AR1524"/>
  <c r="AK1525"/>
  <c r="AN1525"/>
  <c r="AO1525"/>
  <c r="AP1525"/>
  <c r="AQ1525"/>
  <c r="AR1525"/>
  <c r="AK1526"/>
  <c r="AN1526"/>
  <c r="AO1526"/>
  <c r="AP1526"/>
  <c r="AQ1526"/>
  <c r="AR1526"/>
  <c r="AK1527"/>
  <c r="AN1527"/>
  <c r="AO1527"/>
  <c r="AP1527"/>
  <c r="AQ1527"/>
  <c r="AR1527"/>
  <c r="AK1528"/>
  <c r="AN1528"/>
  <c r="AO1528"/>
  <c r="AP1528"/>
  <c r="AQ1528"/>
  <c r="AR1528"/>
  <c r="AK1529"/>
  <c r="AN1529"/>
  <c r="AO1529"/>
  <c r="AP1529"/>
  <c r="AQ1529"/>
  <c r="AR1529"/>
  <c r="AK1530"/>
  <c r="AN1530"/>
  <c r="AO1530"/>
  <c r="AP1530"/>
  <c r="AQ1530"/>
  <c r="AR1530"/>
  <c r="AK1531"/>
  <c r="AN1531"/>
  <c r="AO1531"/>
  <c r="AP1531"/>
  <c r="AQ1531"/>
  <c r="AR1531"/>
  <c r="AK1532"/>
  <c r="AN1532"/>
  <c r="AO1532"/>
  <c r="AP1532"/>
  <c r="AQ1532"/>
  <c r="AR1532"/>
  <c r="AK1533"/>
  <c r="AN1533"/>
  <c r="AO1533"/>
  <c r="AP1533"/>
  <c r="AQ1533"/>
  <c r="AR1533"/>
  <c r="AK1534"/>
  <c r="AN1534"/>
  <c r="AO1534"/>
  <c r="AP1534"/>
  <c r="AQ1534"/>
  <c r="AR1534"/>
  <c r="AK1535"/>
  <c r="AN1535"/>
  <c r="AO1535"/>
  <c r="AP1535"/>
  <c r="AQ1535"/>
  <c r="AR1535"/>
  <c r="AK1536"/>
  <c r="AN1536"/>
  <c r="AO1536"/>
  <c r="AP1536"/>
  <c r="AQ1536"/>
  <c r="AR1536"/>
  <c r="AK1537"/>
  <c r="AN1537"/>
  <c r="AO1537"/>
  <c r="AP1537"/>
  <c r="AQ1537"/>
  <c r="AR1537"/>
  <c r="AK1538"/>
  <c r="AN1538"/>
  <c r="AO1538"/>
  <c r="AP1538"/>
  <c r="AQ1538"/>
  <c r="AR1538"/>
  <c r="AK1539"/>
  <c r="AN1539"/>
  <c r="AO1539"/>
  <c r="AP1539"/>
  <c r="AQ1539"/>
  <c r="AR1539"/>
  <c r="AK1540"/>
  <c r="AN1540"/>
  <c r="AO1540"/>
  <c r="AP1540"/>
  <c r="AQ1540"/>
  <c r="AR1540"/>
  <c r="AK1541"/>
  <c r="AN1541"/>
  <c r="AO1541"/>
  <c r="AP1541"/>
  <c r="AQ1541"/>
  <c r="AR1541"/>
  <c r="AK1542"/>
  <c r="AN1542"/>
  <c r="AO1542"/>
  <c r="AP1542"/>
  <c r="AQ1542"/>
  <c r="AR1542"/>
  <c r="AK1543"/>
  <c r="AN1543"/>
  <c r="AO1543"/>
  <c r="AP1543"/>
  <c r="AQ1543"/>
  <c r="AR1543"/>
  <c r="AK1544"/>
  <c r="AN1544"/>
  <c r="AO1544"/>
  <c r="AP1544"/>
  <c r="AQ1544"/>
  <c r="AR1544"/>
  <c r="AK1545"/>
  <c r="AN1545"/>
  <c r="AO1545"/>
  <c r="AP1545"/>
  <c r="AQ1545"/>
  <c r="AR1545"/>
  <c r="AK1546"/>
  <c r="AN1546"/>
  <c r="AO1546"/>
  <c r="AP1546"/>
  <c r="AQ1546"/>
  <c r="AR1546"/>
  <c r="AK1547"/>
  <c r="AN1547"/>
  <c r="AO1547"/>
  <c r="AP1547"/>
  <c r="AQ1547"/>
  <c r="AR1547"/>
  <c r="AK1548"/>
  <c r="AN1548"/>
  <c r="AO1548"/>
  <c r="AP1548"/>
  <c r="AQ1548"/>
  <c r="AR1548"/>
  <c r="AK1549"/>
  <c r="AN1549"/>
  <c r="AO1549"/>
  <c r="AP1549"/>
  <c r="AQ1549"/>
  <c r="AR1549"/>
  <c r="AK1550"/>
  <c r="AN1550"/>
  <c r="AO1550"/>
  <c r="AP1550"/>
  <c r="AQ1550"/>
  <c r="AR1550"/>
  <c r="AK1551"/>
  <c r="AN1551"/>
  <c r="AO1551"/>
  <c r="AP1551"/>
  <c r="AQ1551"/>
  <c r="AR1551"/>
  <c r="AK1552"/>
  <c r="AN1552"/>
  <c r="AO1552"/>
  <c r="AP1552"/>
  <c r="AQ1552"/>
  <c r="AR1552"/>
  <c r="AK1553"/>
  <c r="AN1553"/>
  <c r="AO1553"/>
  <c r="AP1553"/>
  <c r="AQ1553"/>
  <c r="AR1553"/>
  <c r="AK1554"/>
  <c r="AN1554"/>
  <c r="AO1554"/>
  <c r="AP1554"/>
  <c r="AQ1554"/>
  <c r="AR1554"/>
  <c r="AK1555"/>
  <c r="AN1555"/>
  <c r="AO1555"/>
  <c r="AP1555"/>
  <c r="AQ1555"/>
  <c r="AR1555"/>
  <c r="AK1556"/>
  <c r="AN1556"/>
  <c r="AO1556"/>
  <c r="AP1556"/>
  <c r="AQ1556"/>
  <c r="AR1556"/>
  <c r="AK1557"/>
  <c r="AN1557"/>
  <c r="AO1557"/>
  <c r="AP1557"/>
  <c r="AQ1557"/>
  <c r="AR1557"/>
  <c r="AK1558"/>
  <c r="AN1558"/>
  <c r="AO1558"/>
  <c r="AP1558"/>
  <c r="AQ1558"/>
  <c r="AR1558"/>
  <c r="AK1559"/>
  <c r="AN1559"/>
  <c r="AO1559"/>
  <c r="AP1559"/>
  <c r="AQ1559"/>
  <c r="AR1559"/>
  <c r="AK1560"/>
  <c r="AN1560"/>
  <c r="AO1560"/>
  <c r="AP1560"/>
  <c r="AQ1560"/>
  <c r="AR1560"/>
  <c r="AK1561"/>
  <c r="AN1561"/>
  <c r="AO1561"/>
  <c r="AP1561"/>
  <c r="AQ1561"/>
  <c r="AR1561"/>
  <c r="AK1562"/>
  <c r="AN1562"/>
  <c r="AO1562"/>
  <c r="AP1562"/>
  <c r="AQ1562"/>
  <c r="AR1562"/>
  <c r="AK1563"/>
  <c r="AN1563"/>
  <c r="AO1563"/>
  <c r="AP1563"/>
  <c r="AQ1563"/>
  <c r="AR1563"/>
  <c r="AK1564"/>
  <c r="AN1564"/>
  <c r="AO1564"/>
  <c r="AP1564"/>
  <c r="AQ1564"/>
  <c r="AR1564"/>
  <c r="AK1565"/>
  <c r="AN1565"/>
  <c r="AO1565"/>
  <c r="AP1565"/>
  <c r="AQ1565"/>
  <c r="AR1565"/>
  <c r="AK1566"/>
  <c r="AN1566"/>
  <c r="AO1566"/>
  <c r="AP1566"/>
  <c r="AQ1566"/>
  <c r="AR1566"/>
  <c r="AK1567"/>
  <c r="AN1567"/>
  <c r="AO1567"/>
  <c r="AP1567"/>
  <c r="AQ1567"/>
  <c r="AR1567"/>
  <c r="AK1568"/>
  <c r="AN1568"/>
  <c r="AO1568"/>
  <c r="AP1568"/>
  <c r="AQ1568"/>
  <c r="AR1568"/>
  <c r="AK1569"/>
  <c r="AN1569"/>
  <c r="AO1569"/>
  <c r="AP1569"/>
  <c r="AQ1569"/>
  <c r="AR1569"/>
  <c r="AK1570"/>
  <c r="AN1570"/>
  <c r="AO1570"/>
  <c r="AP1570"/>
  <c r="AQ1570"/>
  <c r="AR1570"/>
  <c r="AK1571"/>
  <c r="AN1571"/>
  <c r="AO1571"/>
  <c r="AP1571"/>
  <c r="AQ1571"/>
  <c r="AR1571"/>
  <c r="AK1572"/>
  <c r="AN1572"/>
  <c r="AO1572"/>
  <c r="AP1572"/>
  <c r="AQ1572"/>
  <c r="AR1572"/>
  <c r="AK1573"/>
  <c r="AN1573"/>
  <c r="AO1573"/>
  <c r="AP1573"/>
  <c r="AQ1573"/>
  <c r="AR1573"/>
  <c r="AK1574"/>
  <c r="AN1574"/>
  <c r="AO1574"/>
  <c r="AP1574"/>
  <c r="AQ1574"/>
  <c r="AR1574"/>
  <c r="AK1575"/>
  <c r="AN1575"/>
  <c r="AO1575"/>
  <c r="AP1575"/>
  <c r="AQ1575"/>
  <c r="AR1575"/>
  <c r="AK1576"/>
  <c r="AN1576"/>
  <c r="AO1576"/>
  <c r="AP1576"/>
  <c r="AQ1576"/>
  <c r="AR1576"/>
  <c r="AK1577"/>
  <c r="AN1577"/>
  <c r="AO1577"/>
  <c r="AP1577"/>
  <c r="AQ1577"/>
  <c r="AR1577"/>
  <c r="AK1578"/>
  <c r="AN1578"/>
  <c r="AO1578"/>
  <c r="AP1578"/>
  <c r="AQ1578"/>
  <c r="AR1578"/>
  <c r="AK1579"/>
  <c r="AN1579"/>
  <c r="AO1579"/>
  <c r="AP1579"/>
  <c r="AQ1579"/>
  <c r="AR1579"/>
  <c r="AK1580"/>
  <c r="AN1580"/>
  <c r="AO1580"/>
  <c r="AP1580"/>
  <c r="AQ1580"/>
  <c r="AR1580"/>
  <c r="AK1581"/>
  <c r="AN1581"/>
  <c r="AO1581"/>
  <c r="AP1581"/>
  <c r="AQ1581"/>
  <c r="AR1581"/>
  <c r="AK1582"/>
  <c r="AN1582"/>
  <c r="AO1582"/>
  <c r="AP1582"/>
  <c r="AQ1582"/>
  <c r="AR1582"/>
  <c r="AK1583"/>
  <c r="AN1583"/>
  <c r="AO1583"/>
  <c r="AP1583"/>
  <c r="AQ1583"/>
  <c r="AR1583"/>
  <c r="AK1584"/>
  <c r="AN1584"/>
  <c r="AO1584"/>
  <c r="AP1584"/>
  <c r="AQ1584"/>
  <c r="AR1584"/>
  <c r="AK1585"/>
  <c r="AN1585"/>
  <c r="AO1585"/>
  <c r="AP1585"/>
  <c r="AQ1585"/>
  <c r="AR1585"/>
  <c r="AK1586"/>
  <c r="AN1586"/>
  <c r="AO1586"/>
  <c r="AP1586"/>
  <c r="AQ1586"/>
  <c r="AR1586"/>
  <c r="AK1587"/>
  <c r="AN1587"/>
  <c r="AO1587"/>
  <c r="AP1587"/>
  <c r="AQ1587"/>
  <c r="AR1587"/>
  <c r="AK1588"/>
  <c r="AN1588"/>
  <c r="AO1588"/>
  <c r="AP1588"/>
  <c r="AQ1588"/>
  <c r="AR1588"/>
  <c r="AK1589"/>
  <c r="AN1589"/>
  <c r="AO1589"/>
  <c r="AP1589"/>
  <c r="AQ1589"/>
  <c r="AR1589"/>
  <c r="AK1590"/>
  <c r="AN1590"/>
  <c r="AO1590"/>
  <c r="AP1590"/>
  <c r="AQ1590"/>
  <c r="AR1590"/>
  <c r="AK1591"/>
  <c r="AN1591"/>
  <c r="AO1591"/>
  <c r="AP1591"/>
  <c r="AQ1591"/>
  <c r="AR1591"/>
  <c r="AK1592"/>
  <c r="AN1592"/>
  <c r="AO1592"/>
  <c r="AP1592"/>
  <c r="AQ1592"/>
  <c r="AR1592"/>
  <c r="AK1593"/>
  <c r="AN1593"/>
  <c r="AO1593"/>
  <c r="AP1593"/>
  <c r="AQ1593"/>
  <c r="AR1593"/>
  <c r="AK1594"/>
  <c r="AN1594"/>
  <c r="AO1594"/>
  <c r="AP1594"/>
  <c r="AQ1594"/>
  <c r="AR1594"/>
  <c r="AK1595"/>
  <c r="AN1595"/>
  <c r="AO1595"/>
  <c r="AP1595"/>
  <c r="AQ1595"/>
  <c r="AR1595"/>
  <c r="AK1596"/>
  <c r="AN1596"/>
  <c r="AO1596"/>
  <c r="AP1596"/>
  <c r="AQ1596"/>
  <c r="AR1596"/>
  <c r="AK1597"/>
  <c r="AN1597"/>
  <c r="AO1597"/>
  <c r="AP1597"/>
  <c r="AQ1597"/>
  <c r="AR1597"/>
  <c r="AK1598"/>
  <c r="AN1598"/>
  <c r="AO1598"/>
  <c r="AP1598"/>
  <c r="AQ1598"/>
  <c r="AR1598"/>
  <c r="AK1599"/>
  <c r="AN1599"/>
  <c r="AO1599"/>
  <c r="AP1599"/>
  <c r="AQ1599"/>
  <c r="AR1599"/>
  <c r="AK1600"/>
  <c r="AN1600"/>
  <c r="AO1600"/>
  <c r="AP1600"/>
  <c r="AQ1600"/>
  <c r="AR1600"/>
  <c r="AK1601"/>
  <c r="AN1601"/>
  <c r="AO1601"/>
  <c r="AP1601"/>
  <c r="AQ1601"/>
  <c r="AR1601"/>
  <c r="AK1602"/>
  <c r="AN1602"/>
  <c r="AO1602"/>
  <c r="AP1602"/>
  <c r="AQ1602"/>
  <c r="AR1602"/>
  <c r="AK1603"/>
  <c r="AN1603"/>
  <c r="AO1603"/>
  <c r="AP1603"/>
  <c r="AQ1603"/>
  <c r="AR1603"/>
  <c r="AK1604"/>
  <c r="AN1604"/>
  <c r="AO1604"/>
  <c r="AP1604"/>
  <c r="AQ1604"/>
  <c r="AR1604"/>
  <c r="AK1605"/>
  <c r="AN1605"/>
  <c r="AO1605"/>
  <c r="AP1605"/>
  <c r="AQ1605"/>
  <c r="AR1605"/>
  <c r="AK1606"/>
  <c r="AN1606"/>
  <c r="AO1606"/>
  <c r="AP1606"/>
  <c r="AQ1606"/>
  <c r="AR1606"/>
  <c r="AK1607"/>
  <c r="AN1607"/>
  <c r="AO1607"/>
  <c r="AP1607"/>
  <c r="AQ1607"/>
  <c r="AR1607"/>
  <c r="AK1608"/>
  <c r="AN1608"/>
  <c r="AO1608"/>
  <c r="AP1608"/>
  <c r="AQ1608"/>
  <c r="AR1608"/>
  <c r="AK1609"/>
  <c r="AN1609"/>
  <c r="AO1609"/>
  <c r="AP1609"/>
  <c r="AQ1609"/>
  <c r="AR1609"/>
  <c r="AK1610"/>
  <c r="AN1610"/>
  <c r="AO1610"/>
  <c r="AP1610"/>
  <c r="AQ1610"/>
  <c r="AR1610"/>
  <c r="AK1611"/>
  <c r="AN1611"/>
  <c r="AO1611"/>
  <c r="AP1611"/>
  <c r="AQ1611"/>
  <c r="AR1611"/>
  <c r="AK1612"/>
  <c r="AN1612"/>
  <c r="AO1612"/>
  <c r="AP1612"/>
  <c r="AQ1612"/>
  <c r="AR1612"/>
  <c r="AK1613"/>
  <c r="AN1613"/>
  <c r="AO1613"/>
  <c r="AP1613"/>
  <c r="AQ1613"/>
  <c r="AR1613"/>
  <c r="AK1614"/>
  <c r="AN1614"/>
  <c r="AO1614"/>
  <c r="AP1614"/>
  <c r="AQ1614"/>
  <c r="AR1614"/>
  <c r="AK1615"/>
  <c r="AN1615"/>
  <c r="AO1615"/>
  <c r="AP1615"/>
  <c r="AQ1615"/>
  <c r="AR1615"/>
  <c r="AK1616"/>
  <c r="AN1616"/>
  <c r="AO1616"/>
  <c r="AP1616"/>
  <c r="AQ1616"/>
  <c r="AR1616"/>
  <c r="AK1617"/>
  <c r="AN1617"/>
  <c r="AO1617"/>
  <c r="AP1617"/>
  <c r="AQ1617"/>
  <c r="AR1617"/>
  <c r="AK1618"/>
  <c r="AN1618"/>
  <c r="AO1618"/>
  <c r="AP1618"/>
  <c r="AQ1618"/>
  <c r="AR1618"/>
  <c r="AK1619"/>
  <c r="AN1619"/>
  <c r="AO1619"/>
  <c r="AP1619"/>
  <c r="AQ1619"/>
  <c r="AR1619"/>
  <c r="AK1620"/>
  <c r="AN1620"/>
  <c r="AO1620"/>
  <c r="AP1620"/>
  <c r="AQ1620"/>
  <c r="AR1620"/>
  <c r="AK1621"/>
  <c r="AN1621"/>
  <c r="AO1621"/>
  <c r="AP1621"/>
  <c r="AQ1621"/>
  <c r="AR1621"/>
  <c r="AK1622"/>
  <c r="AN1622"/>
  <c r="AO1622"/>
  <c r="AP1622"/>
  <c r="AQ1622"/>
  <c r="AR1622"/>
  <c r="AK1623"/>
  <c r="AN1623"/>
  <c r="AO1623"/>
  <c r="AP1623"/>
  <c r="AQ1623"/>
  <c r="AR1623"/>
  <c r="AK1624"/>
  <c r="AN1624"/>
  <c r="AO1624"/>
  <c r="AP1624"/>
  <c r="AQ1624"/>
  <c r="AR1624"/>
  <c r="AK1625"/>
  <c r="AN1625"/>
  <c r="AO1625"/>
  <c r="AP1625"/>
  <c r="AQ1625"/>
  <c r="AR1625"/>
  <c r="AK1626"/>
  <c r="AN1626"/>
  <c r="AO1626"/>
  <c r="AP1626"/>
  <c r="AQ1626"/>
  <c r="AR1626"/>
  <c r="AK1627"/>
  <c r="AN1627"/>
  <c r="AO1627"/>
  <c r="AP1627"/>
  <c r="AQ1627"/>
  <c r="AR1627"/>
  <c r="AK1628"/>
  <c r="AN1628"/>
  <c r="AO1628"/>
  <c r="AP1628"/>
  <c r="AQ1628"/>
  <c r="AR1628"/>
  <c r="AK1629"/>
  <c r="AN1629"/>
  <c r="AO1629"/>
  <c r="AP1629"/>
  <c r="AQ1629"/>
  <c r="AR1629"/>
  <c r="AK1630"/>
  <c r="AN1630"/>
  <c r="AO1630"/>
  <c r="AP1630"/>
  <c r="AQ1630"/>
  <c r="AR1630"/>
  <c r="AK1631"/>
  <c r="AN1631"/>
  <c r="AO1631"/>
  <c r="AP1631"/>
  <c r="AQ1631"/>
  <c r="AR1631"/>
  <c r="AK1632"/>
  <c r="AN1632"/>
  <c r="AO1632"/>
  <c r="AP1632"/>
  <c r="AQ1632"/>
  <c r="AR1632"/>
  <c r="AK1633"/>
  <c r="AN1633"/>
  <c r="AO1633"/>
  <c r="AP1633"/>
  <c r="AQ1633"/>
  <c r="AR1633"/>
  <c r="AK1634"/>
  <c r="AN1634"/>
  <c r="AO1634"/>
  <c r="AP1634"/>
  <c r="AQ1634"/>
  <c r="AR1634"/>
  <c r="AK1635"/>
  <c r="AN1635"/>
  <c r="AO1635"/>
  <c r="AP1635"/>
  <c r="AQ1635"/>
  <c r="AR1635"/>
  <c r="AK1636"/>
  <c r="AN1636"/>
  <c r="AO1636"/>
  <c r="AP1636"/>
  <c r="AQ1636"/>
  <c r="AR1636"/>
  <c r="AK1637"/>
  <c r="AN1637"/>
  <c r="AO1637"/>
  <c r="AP1637"/>
  <c r="AQ1637"/>
  <c r="AR1637"/>
  <c r="AK1638"/>
  <c r="AN1638"/>
  <c r="AO1638"/>
  <c r="AP1638"/>
  <c r="AQ1638"/>
  <c r="AR1638"/>
  <c r="AK1639"/>
  <c r="AN1639"/>
  <c r="AO1639"/>
  <c r="AP1639"/>
  <c r="AQ1639"/>
  <c r="AR1639"/>
  <c r="AK1640"/>
  <c r="AN1640"/>
  <c r="AO1640"/>
  <c r="AP1640"/>
  <c r="AQ1640"/>
  <c r="AR1640"/>
  <c r="AK1641"/>
  <c r="AN1641"/>
  <c r="AO1641"/>
  <c r="AP1641"/>
  <c r="AQ1641"/>
  <c r="AR1641"/>
  <c r="AK1642"/>
  <c r="AN1642"/>
  <c r="AO1642"/>
  <c r="AP1642"/>
  <c r="AQ1642"/>
  <c r="AR1642"/>
  <c r="AK1643"/>
  <c r="AN1643"/>
  <c r="AO1643"/>
  <c r="AP1643"/>
  <c r="AQ1643"/>
  <c r="AR1643"/>
  <c r="AK1644"/>
  <c r="AN1644"/>
  <c r="AO1644"/>
  <c r="AP1644"/>
  <c r="AQ1644"/>
  <c r="AR1644"/>
  <c r="AK1645"/>
  <c r="AN1645"/>
  <c r="AO1645"/>
  <c r="AP1645"/>
  <c r="AQ1645"/>
  <c r="AR1645"/>
  <c r="AK1646"/>
  <c r="AN1646"/>
  <c r="AO1646"/>
  <c r="AP1646"/>
  <c r="AQ1646"/>
  <c r="AR1646"/>
  <c r="AK1647"/>
  <c r="AN1647"/>
  <c r="AO1647"/>
  <c r="AP1647"/>
  <c r="AQ1647"/>
  <c r="AR1647"/>
  <c r="AK1648"/>
  <c r="AN1648"/>
  <c r="AO1648"/>
  <c r="AP1648"/>
  <c r="AQ1648"/>
  <c r="AR1648"/>
  <c r="AK1649"/>
  <c r="AN1649"/>
  <c r="AO1649"/>
  <c r="AP1649"/>
  <c r="AQ1649"/>
  <c r="AR1649"/>
  <c r="AK1650"/>
  <c r="AN1650"/>
  <c r="AO1650"/>
  <c r="AP1650"/>
  <c r="AQ1650"/>
  <c r="AR1650"/>
  <c r="AK1651"/>
  <c r="AN1651"/>
  <c r="AO1651"/>
  <c r="AP1651"/>
  <c r="AQ1651"/>
  <c r="AR1651"/>
  <c r="AK1652"/>
  <c r="AN1652"/>
  <c r="AO1652"/>
  <c r="AP1652"/>
  <c r="AQ1652"/>
  <c r="AR1652"/>
  <c r="AK1653"/>
  <c r="AN1653"/>
  <c r="AO1653"/>
  <c r="AP1653"/>
  <c r="AQ1653"/>
  <c r="AR1653"/>
  <c r="AK1654"/>
  <c r="AN1654"/>
  <c r="AO1654"/>
  <c r="AP1654"/>
  <c r="AQ1654"/>
  <c r="AR1654"/>
  <c r="AK1655"/>
  <c r="AN1655"/>
  <c r="AO1655"/>
  <c r="AP1655"/>
  <c r="AQ1655"/>
  <c r="AR1655"/>
  <c r="AK1656"/>
  <c r="AN1656"/>
  <c r="AO1656"/>
  <c r="AP1656"/>
  <c r="AQ1656"/>
  <c r="AR1656"/>
  <c r="AK1657"/>
  <c r="AN1657"/>
  <c r="AO1657"/>
  <c r="AP1657"/>
  <c r="AQ1657"/>
  <c r="AR1657"/>
  <c r="AK1658"/>
  <c r="AN1658"/>
  <c r="AO1658"/>
  <c r="AP1658"/>
  <c r="AQ1658"/>
  <c r="AR1658"/>
  <c r="AK1659"/>
  <c r="AN1659"/>
  <c r="AO1659"/>
  <c r="AP1659"/>
  <c r="AQ1659"/>
  <c r="AR1659"/>
  <c r="AK1660"/>
  <c r="AN1660"/>
  <c r="AO1660"/>
  <c r="AP1660"/>
  <c r="AQ1660"/>
  <c r="AR1660"/>
  <c r="AK1661"/>
  <c r="AN1661"/>
  <c r="AO1661"/>
  <c r="AP1661"/>
  <c r="AQ1661"/>
  <c r="AR1661"/>
  <c r="AK1662"/>
  <c r="AN1662"/>
  <c r="AO1662"/>
  <c r="AP1662"/>
  <c r="AQ1662"/>
  <c r="AR1662"/>
  <c r="AK1663"/>
  <c r="AN1663"/>
  <c r="AO1663"/>
  <c r="AP1663"/>
  <c r="AQ1663"/>
  <c r="AR1663"/>
  <c r="AK1664"/>
  <c r="AN1664"/>
  <c r="AO1664"/>
  <c r="AP1664"/>
  <c r="AQ1664"/>
  <c r="AR1664"/>
  <c r="AK1665"/>
  <c r="AN1665"/>
  <c r="AO1665"/>
  <c r="AP1665"/>
  <c r="AQ1665"/>
  <c r="AR1665"/>
  <c r="AK1666"/>
  <c r="AN1666"/>
  <c r="AO1666"/>
  <c r="AP1666"/>
  <c r="AQ1666"/>
  <c r="AR1666"/>
  <c r="AK1667"/>
  <c r="AN1667"/>
  <c r="AO1667"/>
  <c r="AP1667"/>
  <c r="AQ1667"/>
  <c r="AR1667"/>
  <c r="AK1668"/>
  <c r="AN1668"/>
  <c r="AO1668"/>
  <c r="AP1668"/>
  <c r="AQ1668"/>
  <c r="AR1668"/>
  <c r="AK1669"/>
  <c r="AN1669"/>
  <c r="AO1669"/>
  <c r="AP1669"/>
  <c r="AQ1669"/>
  <c r="AR1669"/>
  <c r="AK1670"/>
  <c r="AN1670"/>
  <c r="AO1670"/>
  <c r="AP1670"/>
  <c r="AQ1670"/>
  <c r="AR1670"/>
  <c r="AK1671"/>
  <c r="AN1671"/>
  <c r="AO1671"/>
  <c r="AP1671"/>
  <c r="AQ1671"/>
  <c r="AR1671"/>
  <c r="AK1672"/>
  <c r="AN1672"/>
  <c r="AO1672"/>
  <c r="AP1672"/>
  <c r="AQ1672"/>
  <c r="AR1672"/>
  <c r="AK1673"/>
  <c r="AN1673"/>
  <c r="AO1673"/>
  <c r="AP1673"/>
  <c r="AQ1673"/>
  <c r="AR1673"/>
  <c r="AK1674"/>
  <c r="AN1674"/>
  <c r="AO1674"/>
  <c r="AP1674"/>
  <c r="AQ1674"/>
  <c r="AR1674"/>
  <c r="AK1675"/>
  <c r="AN1675"/>
  <c r="AO1675"/>
  <c r="AP1675"/>
  <c r="AQ1675"/>
  <c r="AR1675"/>
  <c r="AK1676"/>
  <c r="AN1676"/>
  <c r="AO1676"/>
  <c r="AP1676"/>
  <c r="AQ1676"/>
  <c r="AR1676"/>
  <c r="AK1677"/>
  <c r="AN1677"/>
  <c r="AO1677"/>
  <c r="AP1677"/>
  <c r="AQ1677"/>
  <c r="AR1677"/>
  <c r="AK1678"/>
  <c r="AN1678"/>
  <c r="AO1678"/>
  <c r="AP1678"/>
  <c r="AQ1678"/>
  <c r="AR1678"/>
  <c r="AK1679"/>
  <c r="AN1679"/>
  <c r="AO1679"/>
  <c r="AP1679"/>
  <c r="AQ1679"/>
  <c r="AR1679"/>
  <c r="AK1680"/>
  <c r="AN1680"/>
  <c r="AO1680"/>
  <c r="AP1680"/>
  <c r="AQ1680"/>
  <c r="AR1680"/>
  <c r="AK1681"/>
  <c r="AN1681"/>
  <c r="AO1681"/>
  <c r="AP1681"/>
  <c r="AQ1681"/>
  <c r="AR1681"/>
  <c r="AK1682"/>
  <c r="AN1682"/>
  <c r="AO1682"/>
  <c r="AP1682"/>
  <c r="AQ1682"/>
  <c r="AR1682"/>
  <c r="AK1683"/>
  <c r="AN1683"/>
  <c r="AO1683"/>
  <c r="AP1683"/>
  <c r="AQ1683"/>
  <c r="AR1683"/>
  <c r="AK1684"/>
  <c r="AN1684"/>
  <c r="AO1684"/>
  <c r="AP1684"/>
  <c r="AQ1684"/>
  <c r="AR1684"/>
  <c r="AK1685"/>
  <c r="AN1685"/>
  <c r="AO1685"/>
  <c r="AP1685"/>
  <c r="AQ1685"/>
  <c r="AR1685"/>
  <c r="AK1686"/>
  <c r="AN1686"/>
  <c r="AO1686"/>
  <c r="AP1686"/>
  <c r="AQ1686"/>
  <c r="AR1686"/>
  <c r="AK1687"/>
  <c r="AN1687"/>
  <c r="AO1687"/>
  <c r="AP1687"/>
  <c r="AQ1687"/>
  <c r="AR1687"/>
  <c r="AK1688"/>
  <c r="AN1688"/>
  <c r="AO1688"/>
  <c r="AP1688"/>
  <c r="AQ1688"/>
  <c r="AR1688"/>
  <c r="AK1689"/>
  <c r="AN1689"/>
  <c r="AO1689"/>
  <c r="AP1689"/>
  <c r="AQ1689"/>
  <c r="AR1689"/>
  <c r="AK1690"/>
  <c r="AN1690"/>
  <c r="AO1690"/>
  <c r="AP1690"/>
  <c r="AQ1690"/>
  <c r="AR1690"/>
  <c r="AK1691"/>
  <c r="AN1691"/>
  <c r="AO1691"/>
  <c r="AP1691"/>
  <c r="AQ1691"/>
  <c r="AR1691"/>
  <c r="AK1692"/>
  <c r="AN1692"/>
  <c r="AO1692"/>
  <c r="AP1692"/>
  <c r="AQ1692"/>
  <c r="AR1692"/>
  <c r="AK1693"/>
  <c r="AN1693"/>
  <c r="AO1693"/>
  <c r="AP1693"/>
  <c r="AQ1693"/>
  <c r="AR1693"/>
  <c r="AK1694"/>
  <c r="AN1694"/>
  <c r="AO1694"/>
  <c r="AP1694"/>
  <c r="AQ1694"/>
  <c r="AR1694"/>
  <c r="AK1695"/>
  <c r="AN1695"/>
  <c r="AO1695"/>
  <c r="AP1695"/>
  <c r="AQ1695"/>
  <c r="AR1695"/>
  <c r="AK1696"/>
  <c r="AN1696"/>
  <c r="AO1696"/>
  <c r="AP1696"/>
  <c r="AQ1696"/>
  <c r="AR1696"/>
  <c r="AK1697"/>
  <c r="AN1697"/>
  <c r="AO1697"/>
  <c r="AP1697"/>
  <c r="AQ1697"/>
  <c r="AR1697"/>
  <c r="AK1698"/>
  <c r="AN1698"/>
  <c r="AO1698"/>
  <c r="AP1698"/>
  <c r="AQ1698"/>
  <c r="AR1698"/>
  <c r="AK1699"/>
  <c r="AN1699"/>
  <c r="AO1699"/>
  <c r="AP1699"/>
  <c r="AQ1699"/>
  <c r="AR1699"/>
  <c r="AK1700"/>
  <c r="AN1700"/>
  <c r="AO1700"/>
  <c r="AP1700"/>
  <c r="AQ1700"/>
  <c r="AR1700"/>
  <c r="AK1701"/>
  <c r="AN1701"/>
  <c r="AO1701"/>
  <c r="AP1701"/>
  <c r="AQ1701"/>
  <c r="AR1701"/>
  <c r="AK1702"/>
  <c r="AN1702"/>
  <c r="AO1702"/>
  <c r="AP1702"/>
  <c r="AQ1702"/>
  <c r="AR1702"/>
  <c r="AK1703"/>
  <c r="AN1703"/>
  <c r="AO1703"/>
  <c r="AP1703"/>
  <c r="AQ1703"/>
  <c r="AR1703"/>
  <c r="AK1704"/>
  <c r="AN1704"/>
  <c r="AO1704"/>
  <c r="AP1704"/>
  <c r="AQ1704"/>
  <c r="AR1704"/>
  <c r="AK1705"/>
  <c r="AN1705"/>
  <c r="AO1705"/>
  <c r="AP1705"/>
  <c r="AQ1705"/>
  <c r="AR1705"/>
  <c r="AK1706"/>
  <c r="AN1706"/>
  <c r="AO1706"/>
  <c r="AP1706"/>
  <c r="AQ1706"/>
  <c r="AR1706"/>
  <c r="AK1707"/>
  <c r="AN1707"/>
  <c r="AO1707"/>
  <c r="AP1707"/>
  <c r="AQ1707"/>
  <c r="AR1707"/>
  <c r="AK1708"/>
  <c r="AN1708"/>
  <c r="AO1708"/>
  <c r="AP1708"/>
  <c r="AQ1708"/>
  <c r="AR1708"/>
  <c r="AK1709"/>
  <c r="AN1709"/>
  <c r="AO1709"/>
  <c r="AP1709"/>
  <c r="AQ1709"/>
  <c r="AR1709"/>
  <c r="AK1710"/>
  <c r="AN1710"/>
  <c r="AO1710"/>
  <c r="AP1710"/>
  <c r="AQ1710"/>
  <c r="AR1710"/>
  <c r="AK1711"/>
  <c r="AN1711"/>
  <c r="AO1711"/>
  <c r="AP1711"/>
  <c r="AQ1711"/>
  <c r="AR1711"/>
  <c r="AK1712"/>
  <c r="AN1712"/>
  <c r="AO1712"/>
  <c r="AP1712"/>
  <c r="AQ1712"/>
  <c r="AR1712"/>
  <c r="AK1713"/>
  <c r="AN1713"/>
  <c r="AO1713"/>
  <c r="AP1713"/>
  <c r="AQ1713"/>
  <c r="AR1713"/>
  <c r="AK1714"/>
  <c r="AN1714"/>
  <c r="AO1714"/>
  <c r="AP1714"/>
  <c r="AQ1714"/>
  <c r="AR1714"/>
  <c r="AK1715"/>
  <c r="AN1715"/>
  <c r="AO1715"/>
  <c r="AP1715"/>
  <c r="AQ1715"/>
  <c r="AR1715"/>
  <c r="AK1716"/>
  <c r="AN1716"/>
  <c r="AO1716"/>
  <c r="AP1716"/>
  <c r="AQ1716"/>
  <c r="AR1716"/>
  <c r="AK1717"/>
  <c r="AN1717"/>
  <c r="AO1717"/>
  <c r="AP1717"/>
  <c r="AQ1717"/>
  <c r="AR1717"/>
  <c r="AK1718"/>
  <c r="AN1718"/>
  <c r="AO1718"/>
  <c r="AP1718"/>
  <c r="AQ1718"/>
  <c r="AR1718"/>
  <c r="AK1719"/>
  <c r="AN1719"/>
  <c r="AO1719"/>
  <c r="AP1719"/>
  <c r="AQ1719"/>
  <c r="AR1719"/>
  <c r="AK1720"/>
  <c r="AN1720"/>
  <c r="AO1720"/>
  <c r="AP1720"/>
  <c r="AQ1720"/>
  <c r="AR1720"/>
  <c r="AK1721"/>
  <c r="AN1721"/>
  <c r="AO1721"/>
  <c r="AP1721"/>
  <c r="AQ1721"/>
  <c r="AR1721"/>
  <c r="AK1722"/>
  <c r="AN1722"/>
  <c r="AO1722"/>
  <c r="AP1722"/>
  <c r="AQ1722"/>
  <c r="AR1722"/>
  <c r="AK1723"/>
  <c r="AN1723"/>
  <c r="AO1723"/>
  <c r="AP1723"/>
  <c r="AQ1723"/>
  <c r="AR1723"/>
  <c r="AK1724"/>
  <c r="AN1724"/>
  <c r="AO1724"/>
  <c r="AP1724"/>
  <c r="AQ1724"/>
  <c r="AR1724"/>
  <c r="AK1725"/>
  <c r="AN1725"/>
  <c r="AO1725"/>
  <c r="AP1725"/>
  <c r="AQ1725"/>
  <c r="AR1725"/>
  <c r="AK1726"/>
  <c r="AN1726"/>
  <c r="AO1726"/>
  <c r="AP1726"/>
  <c r="AQ1726"/>
  <c r="AR1726"/>
  <c r="AK1727"/>
  <c r="AN1727"/>
  <c r="AO1727"/>
  <c r="AP1727"/>
  <c r="AQ1727"/>
  <c r="AR1727"/>
  <c r="AK1728"/>
  <c r="AN1728"/>
  <c r="AO1728"/>
  <c r="AP1728"/>
  <c r="AQ1728"/>
  <c r="AR1728"/>
  <c r="AK1729"/>
  <c r="AN1729"/>
  <c r="AO1729"/>
  <c r="AP1729"/>
  <c r="AQ1729"/>
  <c r="AR1729"/>
  <c r="AK1730"/>
  <c r="AN1730"/>
  <c r="AO1730"/>
  <c r="AP1730"/>
  <c r="AQ1730"/>
  <c r="AR1730"/>
  <c r="AK1731"/>
  <c r="AN1731"/>
  <c r="AO1731"/>
  <c r="AP1731"/>
  <c r="AQ1731"/>
  <c r="AR1731"/>
  <c r="AK1732"/>
  <c r="AN1732"/>
  <c r="AO1732"/>
  <c r="AP1732"/>
  <c r="AQ1732"/>
  <c r="AR1732"/>
  <c r="AK1733"/>
  <c r="AN1733"/>
  <c r="AO1733"/>
  <c r="AP1733"/>
  <c r="AQ1733"/>
  <c r="AR1733"/>
  <c r="AK1734"/>
  <c r="AN1734"/>
  <c r="AO1734"/>
  <c r="AP1734"/>
  <c r="AQ1734"/>
  <c r="AR1734"/>
  <c r="AK1735"/>
  <c r="AN1735"/>
  <c r="AO1735"/>
  <c r="AP1735"/>
  <c r="AQ1735"/>
  <c r="AR1735"/>
  <c r="AK1736"/>
  <c r="AN1736"/>
  <c r="AO1736"/>
  <c r="AP1736"/>
  <c r="AQ1736"/>
  <c r="AR1736"/>
  <c r="AK1737"/>
  <c r="AN1737"/>
  <c r="AO1737"/>
  <c r="AP1737"/>
  <c r="AQ1737"/>
  <c r="AR1737"/>
  <c r="AK1738"/>
  <c r="AN1738"/>
  <c r="AO1738"/>
  <c r="AP1738"/>
  <c r="AQ1738"/>
  <c r="AR1738"/>
  <c r="AK1739"/>
  <c r="AN1739"/>
  <c r="AO1739"/>
  <c r="AP1739"/>
  <c r="AQ1739"/>
  <c r="AR1739"/>
  <c r="AK1740"/>
  <c r="AN1740"/>
  <c r="AO1740"/>
  <c r="AP1740"/>
  <c r="AQ1740"/>
  <c r="AR1740"/>
  <c r="AK1741"/>
  <c r="AN1741"/>
  <c r="AO1741"/>
  <c r="AP1741"/>
  <c r="AQ1741"/>
  <c r="AR1741"/>
  <c r="AK1742"/>
  <c r="AN1742"/>
  <c r="AO1742"/>
  <c r="AP1742"/>
  <c r="AQ1742"/>
  <c r="AR1742"/>
  <c r="AK1743"/>
  <c r="AN1743"/>
  <c r="AO1743"/>
  <c r="AP1743"/>
  <c r="AQ1743"/>
  <c r="AR1743"/>
  <c r="AK1744"/>
  <c r="AN1744"/>
  <c r="AO1744"/>
  <c r="AP1744"/>
  <c r="AQ1744"/>
  <c r="AR1744"/>
  <c r="AK1745"/>
  <c r="AN1745"/>
  <c r="AO1745"/>
  <c r="AP1745"/>
  <c r="AQ1745"/>
  <c r="AR1745"/>
  <c r="AK1746"/>
  <c r="AN1746"/>
  <c r="AO1746"/>
  <c r="AP1746"/>
  <c r="AQ1746"/>
  <c r="AR1746"/>
  <c r="AK1747"/>
  <c r="AN1747"/>
  <c r="AO1747"/>
  <c r="AP1747"/>
  <c r="AQ1747"/>
  <c r="AR1747"/>
  <c r="AK1748"/>
  <c r="AN1748"/>
  <c r="AO1748"/>
  <c r="AP1748"/>
  <c r="AQ1748"/>
  <c r="AR1748"/>
  <c r="AK1749"/>
  <c r="AN1749"/>
  <c r="AO1749"/>
  <c r="AP1749"/>
  <c r="AQ1749"/>
  <c r="AR1749"/>
  <c r="AK1750"/>
  <c r="AN1750"/>
  <c r="AO1750"/>
  <c r="AP1750"/>
  <c r="AQ1750"/>
  <c r="AR1750"/>
  <c r="AK1751"/>
  <c r="AN1751"/>
  <c r="AO1751"/>
  <c r="AP1751"/>
  <c r="AQ1751"/>
  <c r="AR1751"/>
  <c r="AK1752"/>
  <c r="AN1752"/>
  <c r="AO1752"/>
  <c r="AP1752"/>
  <c r="AQ1752"/>
  <c r="AR1752"/>
  <c r="AK1753"/>
  <c r="AN1753"/>
  <c r="AO1753"/>
  <c r="AP1753"/>
  <c r="AQ1753"/>
  <c r="AR1753"/>
  <c r="AK1754"/>
  <c r="AN1754"/>
  <c r="AO1754"/>
  <c r="AP1754"/>
  <c r="AQ1754"/>
  <c r="AR1754"/>
  <c r="AK1755"/>
  <c r="AN1755"/>
  <c r="AO1755"/>
  <c r="AP1755"/>
  <c r="AQ1755"/>
  <c r="AR1755"/>
  <c r="AK1756"/>
  <c r="AN1756"/>
  <c r="AO1756"/>
  <c r="AP1756"/>
  <c r="AQ1756"/>
  <c r="AR1756"/>
  <c r="AK1757"/>
  <c r="AN1757"/>
  <c r="AO1757"/>
  <c r="AP1757"/>
  <c r="AQ1757"/>
  <c r="AR1757"/>
  <c r="AK1758"/>
  <c r="AN1758"/>
  <c r="AO1758"/>
  <c r="AP1758"/>
  <c r="AQ1758"/>
  <c r="AR1758"/>
  <c r="AK1759"/>
  <c r="AN1759"/>
  <c r="AO1759"/>
  <c r="AP1759"/>
  <c r="AQ1759"/>
  <c r="AR1759"/>
  <c r="AK1760"/>
  <c r="AN1760"/>
  <c r="AO1760"/>
  <c r="AP1760"/>
  <c r="AQ1760"/>
  <c r="AR1760"/>
  <c r="AK1761"/>
  <c r="AN1761"/>
  <c r="AO1761"/>
  <c r="AP1761"/>
  <c r="AQ1761"/>
  <c r="AR1761"/>
  <c r="AK1762"/>
  <c r="AN1762"/>
  <c r="AO1762"/>
  <c r="AP1762"/>
  <c r="AQ1762"/>
  <c r="AR1762"/>
  <c r="AK1763"/>
  <c r="AN1763"/>
  <c r="AO1763"/>
  <c r="AP1763"/>
  <c r="AQ1763"/>
  <c r="AR1763"/>
  <c r="AK1764"/>
  <c r="AN1764"/>
  <c r="AO1764"/>
  <c r="AP1764"/>
  <c r="AQ1764"/>
  <c r="AR1764"/>
  <c r="AK1765"/>
  <c r="AN1765"/>
  <c r="AO1765"/>
  <c r="AP1765"/>
  <c r="AQ1765"/>
  <c r="AR1765"/>
  <c r="AK1766"/>
  <c r="AN1766"/>
  <c r="AO1766"/>
  <c r="AP1766"/>
  <c r="AQ1766"/>
  <c r="AR1766"/>
  <c r="AK1767"/>
  <c r="AN1767"/>
  <c r="AO1767"/>
  <c r="AP1767"/>
  <c r="AQ1767"/>
  <c r="AR1767"/>
  <c r="AK1768"/>
  <c r="AN1768"/>
  <c r="AO1768"/>
  <c r="AP1768"/>
  <c r="AQ1768"/>
  <c r="AR1768"/>
  <c r="AK1769"/>
  <c r="AN1769"/>
  <c r="AO1769"/>
  <c r="AP1769"/>
  <c r="AQ1769"/>
  <c r="AR1769"/>
  <c r="AK1770"/>
  <c r="AN1770"/>
  <c r="AO1770"/>
  <c r="AP1770"/>
  <c r="AQ1770"/>
  <c r="AR1770"/>
  <c r="AK1771"/>
  <c r="AN1771"/>
  <c r="AO1771"/>
  <c r="AP1771"/>
  <c r="AQ1771"/>
  <c r="AR1771"/>
  <c r="AK1772"/>
  <c r="AN1772"/>
  <c r="AO1772"/>
  <c r="AP1772"/>
  <c r="AQ1772"/>
  <c r="AR1772"/>
  <c r="AK1773"/>
  <c r="AN1773"/>
  <c r="AO1773"/>
  <c r="AP1773"/>
  <c r="AQ1773"/>
  <c r="AR1773"/>
  <c r="AK1774"/>
  <c r="AN1774"/>
  <c r="AO1774"/>
  <c r="AP1774"/>
  <c r="AQ1774"/>
  <c r="AR1774"/>
  <c r="AK1775"/>
  <c r="AN1775"/>
  <c r="AO1775"/>
  <c r="AP1775"/>
  <c r="AQ1775"/>
  <c r="AR1775"/>
  <c r="AK1776"/>
  <c r="AN1776"/>
  <c r="AO1776"/>
  <c r="AP1776"/>
  <c r="AQ1776"/>
  <c r="AR1776"/>
  <c r="AK1777"/>
  <c r="AN1777"/>
  <c r="AO1777"/>
  <c r="AP1777"/>
  <c r="AQ1777"/>
  <c r="AR1777"/>
  <c r="AK1778"/>
  <c r="AN1778"/>
  <c r="AO1778"/>
  <c r="AP1778"/>
  <c r="AQ1778"/>
  <c r="AR1778"/>
  <c r="AK1779"/>
  <c r="AN1779"/>
  <c r="AO1779"/>
  <c r="AP1779"/>
  <c r="AQ1779"/>
  <c r="AR1779"/>
  <c r="AK1780"/>
  <c r="AN1780"/>
  <c r="AO1780"/>
  <c r="AP1780"/>
  <c r="AQ1780"/>
  <c r="AR1780"/>
  <c r="AK1781"/>
  <c r="AN1781"/>
  <c r="AO1781"/>
  <c r="AP1781"/>
  <c r="AQ1781"/>
  <c r="AR1781"/>
  <c r="AK1782"/>
  <c r="AN1782"/>
  <c r="AO1782"/>
  <c r="AP1782"/>
  <c r="AQ1782"/>
  <c r="AR1782"/>
  <c r="AK1783"/>
  <c r="AN1783"/>
  <c r="AO1783"/>
  <c r="AP1783"/>
  <c r="AQ1783"/>
  <c r="AR1783"/>
  <c r="AK1784"/>
  <c r="AN1784"/>
  <c r="AO1784"/>
  <c r="AP1784"/>
  <c r="AQ1784"/>
  <c r="AR1784"/>
  <c r="AK1785"/>
  <c r="AN1785"/>
  <c r="AO1785"/>
  <c r="AP1785"/>
  <c r="AQ1785"/>
  <c r="AR1785"/>
  <c r="AK1786"/>
  <c r="AN1786"/>
  <c r="AO1786"/>
  <c r="AP1786"/>
  <c r="AQ1786"/>
  <c r="AR1786"/>
  <c r="AK1787"/>
  <c r="AN1787"/>
  <c r="AO1787"/>
  <c r="AP1787"/>
  <c r="AQ1787"/>
  <c r="AR1787"/>
  <c r="AK1788"/>
  <c r="AN1788"/>
  <c r="AO1788"/>
  <c r="AP1788"/>
  <c r="AQ1788"/>
  <c r="AR1788"/>
  <c r="AK1789"/>
  <c r="AN1789"/>
  <c r="AO1789"/>
  <c r="AP1789"/>
  <c r="AQ1789"/>
  <c r="AR1789"/>
  <c r="AK1790"/>
  <c r="AN1790"/>
  <c r="AO1790"/>
  <c r="AP1790"/>
  <c r="AQ1790"/>
  <c r="AR1790"/>
  <c r="AK1791"/>
  <c r="AN1791"/>
  <c r="AO1791"/>
  <c r="AP1791"/>
  <c r="AQ1791"/>
  <c r="AR1791"/>
  <c r="AK1792"/>
  <c r="AN1792"/>
  <c r="AO1792"/>
  <c r="AP1792"/>
  <c r="AQ1792"/>
  <c r="AR1792"/>
  <c r="AK1793"/>
  <c r="AN1793"/>
  <c r="AO1793"/>
  <c r="AP1793"/>
  <c r="AQ1793"/>
  <c r="AR1793"/>
  <c r="AK1794"/>
  <c r="AN1794"/>
  <c r="AO1794"/>
  <c r="AP1794"/>
  <c r="AQ1794"/>
  <c r="AR1794"/>
  <c r="AK1795"/>
  <c r="AN1795"/>
  <c r="AO1795"/>
  <c r="AP1795"/>
  <c r="AQ1795"/>
  <c r="AR1795"/>
  <c r="AK1796"/>
  <c r="AN1796"/>
  <c r="AO1796"/>
  <c r="AP1796"/>
  <c r="AQ1796"/>
  <c r="AR1796"/>
  <c r="AK1797"/>
  <c r="AN1797"/>
  <c r="AO1797"/>
  <c r="AP1797"/>
  <c r="AQ1797"/>
  <c r="AR1797"/>
  <c r="AK1798"/>
  <c r="AN1798"/>
  <c r="AO1798"/>
  <c r="AP1798"/>
  <c r="AQ1798"/>
  <c r="AR1798"/>
  <c r="AK1799"/>
  <c r="AN1799"/>
  <c r="AO1799"/>
  <c r="AP1799"/>
  <c r="AQ1799"/>
  <c r="AR1799"/>
  <c r="AK1800"/>
  <c r="AN1800"/>
  <c r="AO1800"/>
  <c r="AP1800"/>
  <c r="AQ1800"/>
  <c r="AR1800"/>
  <c r="AK1801"/>
  <c r="AN1801"/>
  <c r="AO1801"/>
  <c r="AP1801"/>
  <c r="AQ1801"/>
  <c r="AR1801"/>
  <c r="AK1802"/>
  <c r="AN1802"/>
  <c r="AO1802"/>
  <c r="AP1802"/>
  <c r="AQ1802"/>
  <c r="AR1802"/>
  <c r="AK1803"/>
  <c r="AN1803"/>
  <c r="AO1803"/>
  <c r="AP1803"/>
  <c r="AQ1803"/>
  <c r="AR1803"/>
  <c r="AK1804"/>
  <c r="AN1804"/>
  <c r="AO1804"/>
  <c r="AP1804"/>
  <c r="AQ1804"/>
  <c r="AR1804"/>
  <c r="AK1805"/>
  <c r="AN1805"/>
  <c r="AO1805"/>
  <c r="AP1805"/>
  <c r="AQ1805"/>
  <c r="AR1805"/>
  <c r="AK1806"/>
  <c r="AN1806"/>
  <c r="AO1806"/>
  <c r="AP1806"/>
  <c r="AQ1806"/>
  <c r="AR1806"/>
  <c r="AK1807"/>
  <c r="AN1807"/>
  <c r="AO1807"/>
  <c r="AP1807"/>
  <c r="AQ1807"/>
  <c r="AR1807"/>
  <c r="AK1808"/>
  <c r="AN1808"/>
  <c r="AO1808"/>
  <c r="AP1808"/>
  <c r="AQ1808"/>
  <c r="AR1808"/>
  <c r="AK1809"/>
  <c r="AN1809"/>
  <c r="AO1809"/>
  <c r="AP1809"/>
  <c r="AQ1809"/>
  <c r="AR1809"/>
  <c r="AK1810"/>
  <c r="AN1810"/>
  <c r="AO1810"/>
  <c r="AP1810"/>
  <c r="AQ1810"/>
  <c r="AR1810"/>
  <c r="AK1811"/>
  <c r="AN1811"/>
  <c r="AO1811"/>
  <c r="AP1811"/>
  <c r="AQ1811"/>
  <c r="AR1811"/>
  <c r="AK1812"/>
  <c r="AN1812"/>
  <c r="AO1812"/>
  <c r="AP1812"/>
  <c r="AQ1812"/>
  <c r="AR1812"/>
  <c r="AK1813"/>
  <c r="AN1813"/>
  <c r="AO1813"/>
  <c r="AP1813"/>
  <c r="AQ1813"/>
  <c r="AR1813"/>
  <c r="AK1814"/>
  <c r="AN1814"/>
  <c r="AO1814"/>
  <c r="AP1814"/>
  <c r="AQ1814"/>
  <c r="AR1814"/>
  <c r="AK1815"/>
  <c r="AN1815"/>
  <c r="AO1815"/>
  <c r="AP1815"/>
  <c r="AQ1815"/>
  <c r="AR1815"/>
  <c r="AK1816"/>
  <c r="AN1816"/>
  <c r="AO1816"/>
  <c r="AP1816"/>
  <c r="AQ1816"/>
  <c r="AR1816"/>
  <c r="AK1817"/>
  <c r="AN1817"/>
  <c r="AO1817"/>
  <c r="AP1817"/>
  <c r="AQ1817"/>
  <c r="AR1817"/>
  <c r="AK1818"/>
  <c r="AN1818"/>
  <c r="AO1818"/>
  <c r="AP1818"/>
  <c r="AQ1818"/>
  <c r="AR1818"/>
  <c r="AK1819"/>
  <c r="AN1819"/>
  <c r="AO1819"/>
  <c r="AP1819"/>
  <c r="AQ1819"/>
  <c r="AR1819"/>
  <c r="AK1820"/>
  <c r="AN1820"/>
  <c r="AO1820"/>
  <c r="AP1820"/>
  <c r="AQ1820"/>
  <c r="AR1820"/>
  <c r="AK1821"/>
  <c r="AN1821"/>
  <c r="AO1821"/>
  <c r="AP1821"/>
  <c r="AQ1821"/>
  <c r="AR1821"/>
  <c r="AK1822"/>
  <c r="AN1822"/>
  <c r="AO1822"/>
  <c r="AP1822"/>
  <c r="AQ1822"/>
  <c r="AR1822"/>
  <c r="AK1823"/>
  <c r="AN1823"/>
  <c r="AO1823"/>
  <c r="AP1823"/>
  <c r="AQ1823"/>
  <c r="AR1823"/>
  <c r="AK1824"/>
  <c r="AN1824"/>
  <c r="AO1824"/>
  <c r="AP1824"/>
  <c r="AQ1824"/>
  <c r="AR1824"/>
  <c r="AK1825"/>
  <c r="AN1825"/>
  <c r="AO1825"/>
  <c r="AP1825"/>
  <c r="AQ1825"/>
  <c r="AR1825"/>
  <c r="AK1826"/>
  <c r="AN1826"/>
  <c r="AO1826"/>
  <c r="AP1826"/>
  <c r="AQ1826"/>
  <c r="AR1826"/>
  <c r="AK1827"/>
  <c r="AN1827"/>
  <c r="AO1827"/>
  <c r="AP1827"/>
  <c r="AQ1827"/>
  <c r="AR1827"/>
  <c r="AK1828"/>
  <c r="AN1828"/>
  <c r="AO1828"/>
  <c r="AP1828"/>
  <c r="AQ1828"/>
  <c r="AR1828"/>
  <c r="AK1829"/>
  <c r="AN1829"/>
  <c r="AO1829"/>
  <c r="AP1829"/>
  <c r="AQ1829"/>
  <c r="AR1829"/>
  <c r="AK1830"/>
  <c r="AN1830"/>
  <c r="AO1830"/>
  <c r="AP1830"/>
  <c r="AQ1830"/>
  <c r="AR1830"/>
  <c r="AK1831"/>
  <c r="AN1831"/>
  <c r="AO1831"/>
  <c r="AP1831"/>
  <c r="AQ1831"/>
  <c r="AR1831"/>
  <c r="AK1832"/>
  <c r="AN1832"/>
  <c r="AO1832"/>
  <c r="AP1832"/>
  <c r="AQ1832"/>
  <c r="AR1832"/>
  <c r="AK1833"/>
  <c r="AN1833"/>
  <c r="AO1833"/>
  <c r="AP1833"/>
  <c r="AQ1833"/>
  <c r="AR1833"/>
  <c r="AK1834"/>
  <c r="AN1834"/>
  <c r="AO1834"/>
  <c r="AP1834"/>
  <c r="AQ1834"/>
  <c r="AR1834"/>
  <c r="AK1835"/>
  <c r="AN1835"/>
  <c r="AO1835"/>
  <c r="AP1835"/>
  <c r="AQ1835"/>
  <c r="AR1835"/>
  <c r="AK1836"/>
  <c r="AN1836"/>
  <c r="AO1836"/>
  <c r="AP1836"/>
  <c r="AQ1836"/>
  <c r="AR1836"/>
  <c r="AK1837"/>
  <c r="AN1837"/>
  <c r="AO1837"/>
  <c r="AP1837"/>
  <c r="AQ1837"/>
  <c r="AR1837"/>
  <c r="AK1838"/>
  <c r="AN1838"/>
  <c r="AO1838"/>
  <c r="AP1838"/>
  <c r="AQ1838"/>
  <c r="AR1838"/>
  <c r="AK1839"/>
  <c r="AN1839"/>
  <c r="AO1839"/>
  <c r="AP1839"/>
  <c r="AQ1839"/>
  <c r="AR1839"/>
  <c r="AK1840"/>
  <c r="AN1840"/>
  <c r="AO1840"/>
  <c r="AP1840"/>
  <c r="AQ1840"/>
  <c r="AR1840"/>
  <c r="AK1841"/>
  <c r="AN1841"/>
  <c r="AO1841"/>
  <c r="AP1841"/>
  <c r="AQ1841"/>
  <c r="AR1841"/>
  <c r="AK1842"/>
  <c r="AN1842"/>
  <c r="AO1842"/>
  <c r="AP1842"/>
  <c r="AQ1842"/>
  <c r="AR1842"/>
  <c r="AK1843"/>
  <c r="AN1843"/>
  <c r="AO1843"/>
  <c r="AP1843"/>
  <c r="AQ1843"/>
  <c r="AR1843"/>
  <c r="AK1844"/>
  <c r="AN1844"/>
  <c r="AO1844"/>
  <c r="AP1844"/>
  <c r="AQ1844"/>
  <c r="AR1844"/>
  <c r="AK1845"/>
  <c r="AN1845"/>
  <c r="AO1845"/>
  <c r="AP1845"/>
  <c r="AQ1845"/>
  <c r="AR1845"/>
  <c r="AK1846"/>
  <c r="AN1846"/>
  <c r="AO1846"/>
  <c r="AP1846"/>
  <c r="AQ1846"/>
  <c r="AR1846"/>
  <c r="AK1847"/>
  <c r="AN1847"/>
  <c r="AO1847"/>
  <c r="AP1847"/>
  <c r="AQ1847"/>
  <c r="AR1847"/>
  <c r="AK1848"/>
  <c r="AN1848"/>
  <c r="AO1848"/>
  <c r="AP1848"/>
  <c r="AQ1848"/>
  <c r="AR1848"/>
  <c r="AK1849"/>
  <c r="AN1849"/>
  <c r="AO1849"/>
  <c r="AP1849"/>
  <c r="AQ1849"/>
  <c r="AR1849"/>
  <c r="AK1850"/>
  <c r="AN1850"/>
  <c r="AO1850"/>
  <c r="AP1850"/>
  <c r="AQ1850"/>
  <c r="AR1850"/>
  <c r="AK1851"/>
  <c r="AN1851"/>
  <c r="AO1851"/>
  <c r="AP1851"/>
  <c r="AQ1851"/>
  <c r="AR1851"/>
  <c r="AK1852"/>
  <c r="AN1852"/>
  <c r="AO1852"/>
  <c r="AP1852"/>
  <c r="AQ1852"/>
  <c r="AR1852"/>
  <c r="AK1853"/>
  <c r="AN1853"/>
  <c r="AO1853"/>
  <c r="AP1853"/>
  <c r="AQ1853"/>
  <c r="AR1853"/>
  <c r="AK1854"/>
  <c r="AN1854"/>
  <c r="AO1854"/>
  <c r="AP1854"/>
  <c r="AQ1854"/>
  <c r="AR1854"/>
  <c r="AK1855"/>
  <c r="AN1855"/>
  <c r="AO1855"/>
  <c r="AP1855"/>
  <c r="AQ1855"/>
  <c r="AR1855"/>
  <c r="AK1856"/>
  <c r="AN1856"/>
  <c r="AO1856"/>
  <c r="AP1856"/>
  <c r="AQ1856"/>
  <c r="AR1856"/>
  <c r="AK1857"/>
  <c r="AN1857"/>
  <c r="AO1857"/>
  <c r="AP1857"/>
  <c r="AQ1857"/>
  <c r="AR1857"/>
  <c r="AK1858"/>
  <c r="AN1858"/>
  <c r="AO1858"/>
  <c r="AP1858"/>
  <c r="AQ1858"/>
  <c r="AR1858"/>
  <c r="AK1859"/>
  <c r="AN1859"/>
  <c r="AO1859"/>
  <c r="AP1859"/>
  <c r="AQ1859"/>
  <c r="AR1859"/>
  <c r="AK1860"/>
  <c r="AN1860"/>
  <c r="AO1860"/>
  <c r="AP1860"/>
  <c r="AQ1860"/>
  <c r="AR1860"/>
  <c r="AK1861"/>
  <c r="AN1861"/>
  <c r="AO1861"/>
  <c r="AP1861"/>
  <c r="AQ1861"/>
  <c r="AR1861"/>
  <c r="AK1862"/>
  <c r="AN1862"/>
  <c r="AO1862"/>
  <c r="AP1862"/>
  <c r="AQ1862"/>
  <c r="AR1862"/>
  <c r="AK1863"/>
  <c r="AN1863"/>
  <c r="AO1863"/>
  <c r="AP1863"/>
  <c r="AQ1863"/>
  <c r="AR1863"/>
  <c r="AK1864"/>
  <c r="AN1864"/>
  <c r="AO1864"/>
  <c r="AP1864"/>
  <c r="AQ1864"/>
  <c r="AR1864"/>
  <c r="AK1865"/>
  <c r="AN1865"/>
  <c r="AO1865"/>
  <c r="AP1865"/>
  <c r="AQ1865"/>
  <c r="AR1865"/>
  <c r="AK1866"/>
  <c r="AN1866"/>
  <c r="AO1866"/>
  <c r="AP1866"/>
  <c r="AQ1866"/>
  <c r="AR1866"/>
  <c r="AK1867"/>
  <c r="AN1867"/>
  <c r="AO1867"/>
  <c r="AP1867"/>
  <c r="AQ1867"/>
  <c r="AR1867"/>
  <c r="AK1868"/>
  <c r="AN1868"/>
  <c r="AO1868"/>
  <c r="AP1868"/>
  <c r="AQ1868"/>
  <c r="AR1868"/>
  <c r="AK1869"/>
  <c r="AN1869"/>
  <c r="AO1869"/>
  <c r="AP1869"/>
  <c r="AQ1869"/>
  <c r="AR1869"/>
  <c r="AK1870"/>
  <c r="AN1870"/>
  <c r="AO1870"/>
  <c r="AP1870"/>
  <c r="AQ1870"/>
  <c r="AR1870"/>
  <c r="AK1871"/>
  <c r="AN1871"/>
  <c r="AO1871"/>
  <c r="AP1871"/>
  <c r="AQ1871"/>
  <c r="AR1871"/>
  <c r="AK1872"/>
  <c r="AN1872"/>
  <c r="AO1872"/>
  <c r="AP1872"/>
  <c r="AQ1872"/>
  <c r="AR1872"/>
  <c r="AK1873"/>
  <c r="AN1873"/>
  <c r="AO1873"/>
  <c r="AP1873"/>
  <c r="AQ1873"/>
  <c r="AR1873"/>
  <c r="AK1874"/>
  <c r="AN1874"/>
  <c r="AO1874"/>
  <c r="AP1874"/>
  <c r="AQ1874"/>
  <c r="AR1874"/>
  <c r="AK1875"/>
  <c r="AN1875"/>
  <c r="AO1875"/>
  <c r="AP1875"/>
  <c r="AQ1875"/>
  <c r="AR1875"/>
  <c r="AK1876"/>
  <c r="AN1876"/>
  <c r="AO1876"/>
  <c r="AP1876"/>
  <c r="AQ1876"/>
  <c r="AR1876"/>
  <c r="AK1877"/>
  <c r="AN1877"/>
  <c r="AO1877"/>
  <c r="AP1877"/>
  <c r="AQ1877"/>
  <c r="AR1877"/>
  <c r="AK1878"/>
  <c r="AN1878"/>
  <c r="AO1878"/>
  <c r="AP1878"/>
  <c r="AQ1878"/>
  <c r="AR1878"/>
  <c r="AK1879"/>
  <c r="AN1879"/>
  <c r="AO1879"/>
  <c r="AP1879"/>
  <c r="AQ1879"/>
  <c r="AR1879"/>
  <c r="AK1880"/>
  <c r="AN1880"/>
  <c r="AO1880"/>
  <c r="AP1880"/>
  <c r="AQ1880"/>
  <c r="AR1880"/>
  <c r="AK1881"/>
  <c r="AN1881"/>
  <c r="AO1881"/>
  <c r="AP1881"/>
  <c r="AQ1881"/>
  <c r="AR1881"/>
  <c r="AK1882"/>
  <c r="AN1882"/>
  <c r="AO1882"/>
  <c r="AP1882"/>
  <c r="AQ1882"/>
  <c r="AR1882"/>
  <c r="AK1883"/>
  <c r="AN1883"/>
  <c r="AO1883"/>
  <c r="AP1883"/>
  <c r="AQ1883"/>
  <c r="AR1883"/>
  <c r="AK1884"/>
  <c r="AN1884"/>
  <c r="AO1884"/>
  <c r="AP1884"/>
  <c r="AQ1884"/>
  <c r="AR1884"/>
  <c r="AK1885"/>
  <c r="AN1885"/>
  <c r="AO1885"/>
  <c r="AP1885"/>
  <c r="AQ1885"/>
  <c r="AR1885"/>
  <c r="AK1886"/>
  <c r="AN1886"/>
  <c r="AO1886"/>
  <c r="AP1886"/>
  <c r="AQ1886"/>
  <c r="AR1886"/>
  <c r="AK1887"/>
  <c r="AN1887"/>
  <c r="AO1887"/>
  <c r="AP1887"/>
  <c r="AQ1887"/>
  <c r="AR1887"/>
  <c r="AK1888"/>
  <c r="AN1888"/>
  <c r="AO1888"/>
  <c r="AP1888"/>
  <c r="AQ1888"/>
  <c r="AR1888"/>
  <c r="AK1889"/>
  <c r="AN1889"/>
  <c r="AO1889"/>
  <c r="AP1889"/>
  <c r="AQ1889"/>
  <c r="AR1889"/>
  <c r="AK1890"/>
  <c r="AN1890"/>
  <c r="AO1890"/>
  <c r="AP1890"/>
  <c r="AQ1890"/>
  <c r="AR1890"/>
  <c r="AK1891"/>
  <c r="AN1891"/>
  <c r="AO1891"/>
  <c r="AP1891"/>
  <c r="AQ1891"/>
  <c r="AR1891"/>
  <c r="AK1892"/>
  <c r="AN1892"/>
  <c r="AO1892"/>
  <c r="AP1892"/>
  <c r="AQ1892"/>
  <c r="AR1892"/>
  <c r="AK1893"/>
  <c r="AN1893"/>
  <c r="AO1893"/>
  <c r="AP1893"/>
  <c r="AQ1893"/>
  <c r="AR1893"/>
  <c r="AK1894"/>
  <c r="AN1894"/>
  <c r="AO1894"/>
  <c r="AP1894"/>
  <c r="AQ1894"/>
  <c r="AR1894"/>
  <c r="AK1895"/>
  <c r="AN1895"/>
  <c r="AO1895"/>
  <c r="AP1895"/>
  <c r="AQ1895"/>
  <c r="AR1895"/>
  <c r="AK1896"/>
  <c r="AN1896"/>
  <c r="AO1896"/>
  <c r="AP1896"/>
  <c r="AQ1896"/>
  <c r="AR1896"/>
  <c r="AK1897"/>
  <c r="AN1897"/>
  <c r="AO1897"/>
  <c r="AP1897"/>
  <c r="AQ1897"/>
  <c r="AR1897"/>
  <c r="AK1898"/>
  <c r="AN1898"/>
  <c r="AO1898"/>
  <c r="AP1898"/>
  <c r="AQ1898"/>
  <c r="AR1898"/>
  <c r="AK1899"/>
  <c r="AN1899"/>
  <c r="AO1899"/>
  <c r="AP1899"/>
  <c r="AQ1899"/>
  <c r="AR1899"/>
  <c r="AK1900"/>
  <c r="AN1900"/>
  <c r="AO1900"/>
  <c r="AP1900"/>
  <c r="AQ1900"/>
  <c r="AR1900"/>
  <c r="AK1901"/>
  <c r="AN1901"/>
  <c r="AO1901"/>
  <c r="AP1901"/>
  <c r="AQ1901"/>
  <c r="AR1901"/>
  <c r="AK1902"/>
  <c r="AN1902"/>
  <c r="AO1902"/>
  <c r="AP1902"/>
  <c r="AQ1902"/>
  <c r="AR1902"/>
  <c r="AK1903"/>
  <c r="AN1903"/>
  <c r="AO1903"/>
  <c r="AP1903"/>
  <c r="AQ1903"/>
  <c r="AR1903"/>
  <c r="AK1904"/>
  <c r="AN1904"/>
  <c r="AO1904"/>
  <c r="AP1904"/>
  <c r="AQ1904"/>
  <c r="AR1904"/>
  <c r="AK1905"/>
  <c r="AN1905"/>
  <c r="AO1905"/>
  <c r="AP1905"/>
  <c r="AQ1905"/>
  <c r="AR1905"/>
  <c r="AK1906"/>
  <c r="AN1906"/>
  <c r="AO1906"/>
  <c r="AP1906"/>
  <c r="AQ1906"/>
  <c r="AR1906"/>
  <c r="AK1907"/>
  <c r="AN1907"/>
  <c r="AO1907"/>
  <c r="AP1907"/>
  <c r="AQ1907"/>
  <c r="AR1907"/>
  <c r="AK1908"/>
  <c r="AN1908"/>
  <c r="AO1908"/>
  <c r="AP1908"/>
  <c r="AQ1908"/>
  <c r="AR1908"/>
  <c r="AK1909"/>
  <c r="AN1909"/>
  <c r="AO1909"/>
  <c r="AP1909"/>
  <c r="AQ1909"/>
  <c r="AR1909"/>
  <c r="AK1910"/>
  <c r="AN1910"/>
  <c r="AO1910"/>
  <c r="AP1910"/>
  <c r="AQ1910"/>
  <c r="AR1910"/>
  <c r="AK1911"/>
  <c r="AN1911"/>
  <c r="AO1911"/>
  <c r="AP1911"/>
  <c r="AQ1911"/>
  <c r="AR1911"/>
  <c r="AK1912"/>
  <c r="AN1912"/>
  <c r="AO1912"/>
  <c r="AP1912"/>
  <c r="AQ1912"/>
  <c r="AR1912"/>
  <c r="AK1913"/>
  <c r="AN1913"/>
  <c r="AO1913"/>
  <c r="AP1913"/>
  <c r="AQ1913"/>
  <c r="AR1913"/>
  <c r="AK1914"/>
  <c r="AN1914"/>
  <c r="AO1914"/>
  <c r="AP1914"/>
  <c r="AQ1914"/>
  <c r="AR1914"/>
  <c r="AK1915"/>
  <c r="AN1915"/>
  <c r="AO1915"/>
  <c r="AP1915"/>
  <c r="AQ1915"/>
  <c r="AR1915"/>
  <c r="AK1916"/>
  <c r="AN1916"/>
  <c r="AO1916"/>
  <c r="AP1916"/>
  <c r="AQ1916"/>
  <c r="AR1916"/>
  <c r="AK1917"/>
  <c r="AN1917"/>
  <c r="AO1917"/>
  <c r="AP1917"/>
  <c r="AQ1917"/>
  <c r="AR1917"/>
  <c r="AK1918"/>
  <c r="AN1918"/>
  <c r="AO1918"/>
  <c r="AP1918"/>
  <c r="AQ1918"/>
  <c r="AR1918"/>
  <c r="AK1919"/>
  <c r="AN1919"/>
  <c r="AO1919"/>
  <c r="AP1919"/>
  <c r="AQ1919"/>
  <c r="AR1919"/>
  <c r="AK1920"/>
  <c r="AN1920"/>
  <c r="AO1920"/>
  <c r="AP1920"/>
  <c r="AQ1920"/>
  <c r="AR1920"/>
  <c r="AK1921"/>
  <c r="AN1921"/>
  <c r="AO1921"/>
  <c r="AP1921"/>
  <c r="AQ1921"/>
  <c r="AR1921"/>
  <c r="AK1922"/>
  <c r="AN1922"/>
  <c r="AO1922"/>
  <c r="AP1922"/>
  <c r="AQ1922"/>
  <c r="AR1922"/>
  <c r="AK1923"/>
  <c r="AN1923"/>
  <c r="AO1923"/>
  <c r="AP1923"/>
  <c r="AQ1923"/>
  <c r="AR1923"/>
  <c r="AK1924"/>
  <c r="AN1924"/>
  <c r="AO1924"/>
  <c r="AP1924"/>
  <c r="AQ1924"/>
  <c r="AR1924"/>
  <c r="AK1925"/>
  <c r="AN1925"/>
  <c r="AO1925"/>
  <c r="AP1925"/>
  <c r="AQ1925"/>
  <c r="AR1925"/>
  <c r="AK1926"/>
  <c r="AN1926"/>
  <c r="AO1926"/>
  <c r="AP1926"/>
  <c r="AQ1926"/>
  <c r="AR1926"/>
  <c r="AK1927"/>
  <c r="AN1927"/>
  <c r="AO1927"/>
  <c r="AP1927"/>
  <c r="AQ1927"/>
  <c r="AR1927"/>
  <c r="AK1928"/>
  <c r="AN1928"/>
  <c r="AO1928"/>
  <c r="AP1928"/>
  <c r="AQ1928"/>
  <c r="AR1928"/>
  <c r="AK1929"/>
  <c r="AN1929"/>
  <c r="AO1929"/>
  <c r="AP1929"/>
  <c r="AQ1929"/>
  <c r="AR1929"/>
  <c r="AK1930"/>
  <c r="AN1930"/>
  <c r="AO1930"/>
  <c r="AP1930"/>
  <c r="AQ1930"/>
  <c r="AR1930"/>
  <c r="AK1931"/>
  <c r="AN1931"/>
  <c r="AO1931"/>
  <c r="AP1931"/>
  <c r="AQ1931"/>
  <c r="AR1931"/>
  <c r="AK1932"/>
  <c r="AN1932"/>
  <c r="AO1932"/>
  <c r="AP1932"/>
  <c r="AQ1932"/>
  <c r="AR1932"/>
  <c r="AK1933"/>
  <c r="AN1933"/>
  <c r="AO1933"/>
  <c r="AP1933"/>
  <c r="AQ1933"/>
  <c r="AR1933"/>
  <c r="AK1934"/>
  <c r="AN1934"/>
  <c r="AO1934"/>
  <c r="AP1934"/>
  <c r="AQ1934"/>
  <c r="AR1934"/>
  <c r="AK1935"/>
  <c r="AN1935"/>
  <c r="AO1935"/>
  <c r="AP1935"/>
  <c r="AQ1935"/>
  <c r="AR1935"/>
  <c r="AK1936"/>
  <c r="AN1936"/>
  <c r="AO1936"/>
  <c r="AP1936"/>
  <c r="AQ1936"/>
  <c r="AR1936"/>
  <c r="AK1937"/>
  <c r="AN1937"/>
  <c r="AO1937"/>
  <c r="AP1937"/>
  <c r="AQ1937"/>
  <c r="AR1937"/>
  <c r="AK1938"/>
  <c r="AN1938"/>
  <c r="AO1938"/>
  <c r="AP1938"/>
  <c r="AQ1938"/>
  <c r="AR1938"/>
  <c r="AK1939"/>
  <c r="AN1939"/>
  <c r="AO1939"/>
  <c r="AP1939"/>
  <c r="AQ1939"/>
  <c r="AR1939"/>
  <c r="AK1940"/>
  <c r="AN1940"/>
  <c r="AO1940"/>
  <c r="AP1940"/>
  <c r="AQ1940"/>
  <c r="AR1940"/>
  <c r="AK1941"/>
  <c r="AN1941"/>
  <c r="AO1941"/>
  <c r="AP1941"/>
  <c r="AQ1941"/>
  <c r="AR1941"/>
  <c r="AK1942"/>
  <c r="AN1942"/>
  <c r="AO1942"/>
  <c r="AP1942"/>
  <c r="AQ1942"/>
  <c r="AR1942"/>
  <c r="AK1943"/>
  <c r="AN1943"/>
  <c r="AO1943"/>
  <c r="AP1943"/>
  <c r="AQ1943"/>
  <c r="AR1943"/>
  <c r="AK1944"/>
  <c r="AN1944"/>
  <c r="AO1944"/>
  <c r="AP1944"/>
  <c r="AQ1944"/>
  <c r="AR1944"/>
  <c r="AK1945"/>
  <c r="AN1945"/>
  <c r="AO1945"/>
  <c r="AP1945"/>
  <c r="AQ1945"/>
  <c r="AR1945"/>
  <c r="AK1946"/>
  <c r="AN1946"/>
  <c r="AO1946"/>
  <c r="AP1946"/>
  <c r="AQ1946"/>
  <c r="AR1946"/>
  <c r="AK1947"/>
  <c r="AN1947"/>
  <c r="AO1947"/>
  <c r="AP1947"/>
  <c r="AQ1947"/>
  <c r="AR1947"/>
  <c r="AK1948"/>
  <c r="AN1948"/>
  <c r="AO1948"/>
  <c r="AP1948"/>
  <c r="AQ1948"/>
  <c r="AR1948"/>
  <c r="AK1949"/>
  <c r="AN1949"/>
  <c r="AO1949"/>
  <c r="AP1949"/>
  <c r="AQ1949"/>
  <c r="AR1949"/>
  <c r="AK1950"/>
  <c r="AN1950"/>
  <c r="AO1950"/>
  <c r="AP1950"/>
  <c r="AQ1950"/>
  <c r="AR1950"/>
  <c r="AK1951"/>
  <c r="AN1951"/>
  <c r="AO1951"/>
  <c r="AP1951"/>
  <c r="AQ1951"/>
  <c r="AR1951"/>
  <c r="AK1952"/>
  <c r="AN1952"/>
  <c r="AO1952"/>
  <c r="AP1952"/>
  <c r="AQ1952"/>
  <c r="AR1952"/>
  <c r="AK1953"/>
  <c r="AN1953"/>
  <c r="AO1953"/>
  <c r="AP1953"/>
  <c r="AQ1953"/>
  <c r="AR1953"/>
  <c r="AK1954"/>
  <c r="AN1954"/>
  <c r="AO1954"/>
  <c r="AP1954"/>
  <c r="AQ1954"/>
  <c r="AR1954"/>
  <c r="AK1955"/>
  <c r="AN1955"/>
  <c r="AO1955"/>
  <c r="AP1955"/>
  <c r="AQ1955"/>
  <c r="AR1955"/>
  <c r="AK1956"/>
  <c r="AN1956"/>
  <c r="AO1956"/>
  <c r="AP1956"/>
  <c r="AQ1956"/>
  <c r="AR1956"/>
  <c r="AK1957"/>
  <c r="AN1957"/>
  <c r="AO1957"/>
  <c r="AP1957"/>
  <c r="AQ1957"/>
  <c r="AR1957"/>
  <c r="AK1958"/>
  <c r="AN1958"/>
  <c r="AO1958"/>
  <c r="AP1958"/>
  <c r="AQ1958"/>
  <c r="AR1958"/>
  <c r="AK1959"/>
  <c r="AN1959"/>
  <c r="AO1959"/>
  <c r="AP1959"/>
  <c r="AQ1959"/>
  <c r="AR1959"/>
  <c r="AK1960"/>
  <c r="AN1960"/>
  <c r="AO1960"/>
  <c r="AP1960"/>
  <c r="AQ1960"/>
  <c r="AR1960"/>
  <c r="AK1961"/>
  <c r="AN1961"/>
  <c r="AO1961"/>
  <c r="AP1961"/>
  <c r="AQ1961"/>
  <c r="AR1961"/>
  <c r="AK1962"/>
  <c r="AN1962"/>
  <c r="AO1962"/>
  <c r="AP1962"/>
  <c r="AQ1962"/>
  <c r="AR1962"/>
  <c r="AK1963"/>
  <c r="AN1963"/>
  <c r="AO1963"/>
  <c r="AP1963"/>
  <c r="AQ1963"/>
  <c r="AR1963"/>
  <c r="AK1964"/>
  <c r="AN1964"/>
  <c r="AO1964"/>
  <c r="AP1964"/>
  <c r="AQ1964"/>
  <c r="AR1964"/>
  <c r="AK1965"/>
  <c r="AN1965"/>
  <c r="AO1965"/>
  <c r="AP1965"/>
  <c r="AQ1965"/>
  <c r="AR1965"/>
  <c r="AK1966"/>
  <c r="AN1966"/>
  <c r="AO1966"/>
  <c r="AP1966"/>
  <c r="AQ1966"/>
  <c r="AR1966"/>
  <c r="AK1967"/>
  <c r="AN1967"/>
  <c r="AO1967"/>
  <c r="AP1967"/>
  <c r="AQ1967"/>
  <c r="AR1967"/>
  <c r="AK1968"/>
  <c r="AN1968"/>
  <c r="AO1968"/>
  <c r="AP1968"/>
  <c r="AQ1968"/>
  <c r="AR1968"/>
  <c r="AK1969"/>
  <c r="AN1969"/>
  <c r="AO1969"/>
  <c r="AP1969"/>
  <c r="AQ1969"/>
  <c r="AR1969"/>
  <c r="AK1970"/>
  <c r="AN1970"/>
  <c r="AO1970"/>
  <c r="AP1970"/>
  <c r="AQ1970"/>
  <c r="AR1970"/>
  <c r="AK1971"/>
  <c r="AN1971"/>
  <c r="AO1971"/>
  <c r="AP1971"/>
  <c r="AQ1971"/>
  <c r="AR1971"/>
  <c r="AK1972"/>
  <c r="AN1972"/>
  <c r="AO1972"/>
  <c r="AP1972"/>
  <c r="AQ1972"/>
  <c r="AR1972"/>
  <c r="AK1973"/>
  <c r="AN1973"/>
  <c r="AO1973"/>
  <c r="AP1973"/>
  <c r="AQ1973"/>
  <c r="AR1973"/>
  <c r="AK1974"/>
  <c r="AN1974"/>
  <c r="AO1974"/>
  <c r="AP1974"/>
  <c r="AQ1974"/>
  <c r="AR1974"/>
  <c r="AK1975"/>
  <c r="AN1975"/>
  <c r="AO1975"/>
  <c r="AP1975"/>
  <c r="AQ1975"/>
  <c r="AR1975"/>
  <c r="AK1976"/>
  <c r="AN1976"/>
  <c r="AO1976"/>
  <c r="AP1976"/>
  <c r="AQ1976"/>
  <c r="AR1976"/>
  <c r="AK1977"/>
  <c r="AN1977"/>
  <c r="AO1977"/>
  <c r="AP1977"/>
  <c r="AQ1977"/>
  <c r="AR1977"/>
  <c r="AK1978"/>
  <c r="AN1978"/>
  <c r="AO1978"/>
  <c r="AP1978"/>
  <c r="AQ1978"/>
  <c r="AR1978"/>
  <c r="AK1979"/>
  <c r="AN1979"/>
  <c r="AO1979"/>
  <c r="AP1979"/>
  <c r="AQ1979"/>
  <c r="AR1979"/>
  <c r="AK1980"/>
  <c r="AN1980"/>
  <c r="AO1980"/>
  <c r="AP1980"/>
  <c r="AQ1980"/>
  <c r="AR1980"/>
  <c r="AK1981"/>
  <c r="AN1981"/>
  <c r="AO1981"/>
  <c r="AP1981"/>
  <c r="AQ1981"/>
  <c r="AR1981"/>
  <c r="AK1982"/>
  <c r="AN1982"/>
  <c r="AO1982"/>
  <c r="AP1982"/>
  <c r="AQ1982"/>
  <c r="AR1982"/>
  <c r="AK1983"/>
  <c r="AN1983"/>
  <c r="AO1983"/>
  <c r="AP1983"/>
  <c r="AQ1983"/>
  <c r="AR1983"/>
  <c r="AK1984"/>
  <c r="AN1984"/>
  <c r="AO1984"/>
  <c r="AP1984"/>
  <c r="AQ1984"/>
  <c r="AR1984"/>
  <c r="AK1985"/>
  <c r="AN1985"/>
  <c r="AO1985"/>
  <c r="AP1985"/>
  <c r="AQ1985"/>
  <c r="AR1985"/>
  <c r="AK1986"/>
  <c r="AN1986"/>
  <c r="AO1986"/>
  <c r="AP1986"/>
  <c r="AQ1986"/>
  <c r="AR1986"/>
  <c r="AK1987"/>
  <c r="AN1987"/>
  <c r="AO1987"/>
  <c r="AP1987"/>
  <c r="AQ1987"/>
  <c r="AR1987"/>
  <c r="AK1988"/>
  <c r="AN1988"/>
  <c r="AO1988"/>
  <c r="AP1988"/>
  <c r="AQ1988"/>
  <c r="AR1988"/>
  <c r="AK1989"/>
  <c r="AN1989"/>
  <c r="AO1989"/>
  <c r="AP1989"/>
  <c r="AQ1989"/>
  <c r="AR1989"/>
  <c r="AK1990"/>
  <c r="AN1990"/>
  <c r="AO1990"/>
  <c r="AP1990"/>
  <c r="AQ1990"/>
  <c r="AR1990"/>
  <c r="AK1991"/>
  <c r="AN1991"/>
  <c r="AO1991"/>
  <c r="AP1991"/>
  <c r="AQ1991"/>
  <c r="AR1991"/>
  <c r="AK1992"/>
  <c r="AN1992"/>
  <c r="AO1992"/>
  <c r="AP1992"/>
  <c r="AQ1992"/>
  <c r="AR1992"/>
  <c r="AK1993"/>
  <c r="AN1993"/>
  <c r="AO1993"/>
  <c r="AP1993"/>
  <c r="AQ1993"/>
  <c r="AR1993"/>
  <c r="AK1994"/>
  <c r="AN1994"/>
  <c r="AO1994"/>
  <c r="AP1994"/>
  <c r="AQ1994"/>
  <c r="AR1994"/>
  <c r="AK1995"/>
  <c r="AN1995"/>
  <c r="AO1995"/>
  <c r="AP1995"/>
  <c r="AQ1995"/>
  <c r="AR1995"/>
  <c r="AK1996"/>
  <c r="AN1996"/>
  <c r="AO1996"/>
  <c r="AP1996"/>
  <c r="AQ1996"/>
  <c r="AR1996"/>
  <c r="AK1997"/>
  <c r="AN1997"/>
  <c r="AO1997"/>
  <c r="AP1997"/>
  <c r="AQ1997"/>
  <c r="AR1997"/>
  <c r="AK1998"/>
  <c r="AN1998"/>
  <c r="AO1998"/>
  <c r="AP1998"/>
  <c r="AQ1998"/>
  <c r="AR1998"/>
  <c r="AK1999"/>
  <c r="AN1999"/>
  <c r="AO1999"/>
  <c r="AP1999"/>
  <c r="AQ1999"/>
  <c r="AR1999"/>
  <c r="AK2000"/>
  <c r="AN2000"/>
  <c r="AO2000"/>
  <c r="AP2000"/>
  <c r="AQ2000"/>
  <c r="AR2000"/>
  <c r="AK2001"/>
  <c r="AN2001"/>
  <c r="AO2001"/>
  <c r="AP2001"/>
  <c r="AQ2001"/>
  <c r="AR2001"/>
  <c r="AK2002"/>
  <c r="AN2002"/>
  <c r="AO2002"/>
  <c r="AP2002"/>
  <c r="AQ2002"/>
  <c r="AR2002"/>
  <c r="AK2003"/>
  <c r="AN2003"/>
  <c r="AO2003"/>
  <c r="AP2003"/>
  <c r="AQ2003"/>
  <c r="AR2003"/>
  <c r="AK2004"/>
  <c r="AN2004"/>
  <c r="AO2004"/>
  <c r="AP2004"/>
  <c r="AQ2004"/>
  <c r="AR2004"/>
  <c r="AK2005"/>
  <c r="AN2005"/>
  <c r="AO2005"/>
  <c r="AP2005"/>
  <c r="AQ2005"/>
  <c r="AR2005"/>
  <c r="AK2006"/>
  <c r="AN2006"/>
  <c r="AO2006"/>
  <c r="AP2006"/>
  <c r="AQ2006"/>
  <c r="AR2006"/>
  <c r="AK2007"/>
  <c r="AN2007"/>
  <c r="AO2007"/>
  <c r="AP2007"/>
  <c r="AQ2007"/>
  <c r="AR2007"/>
  <c r="AK2008"/>
  <c r="AN2008"/>
  <c r="AO2008"/>
  <c r="AP2008"/>
  <c r="AQ2008"/>
  <c r="AR2008"/>
  <c r="AK2009"/>
  <c r="AN2009"/>
  <c r="AO2009"/>
  <c r="AP2009"/>
  <c r="AQ2009"/>
  <c r="AR2009"/>
  <c r="AK2010"/>
  <c r="AN2010"/>
  <c r="AO2010"/>
  <c r="AP2010"/>
  <c r="AQ2010"/>
  <c r="AR2010"/>
  <c r="AK2011"/>
  <c r="AN2011"/>
  <c r="AO2011"/>
  <c r="AP2011"/>
  <c r="AQ2011"/>
  <c r="AR2011"/>
  <c r="AK2012"/>
  <c r="AN2012"/>
  <c r="AO2012"/>
  <c r="AP2012"/>
  <c r="AQ2012"/>
  <c r="AR2012"/>
  <c r="AK2013"/>
  <c r="AN2013"/>
  <c r="AO2013"/>
  <c r="AP2013"/>
  <c r="AQ2013"/>
  <c r="AR2013"/>
  <c r="AK2014"/>
  <c r="AN2014"/>
  <c r="AO2014"/>
  <c r="AP2014"/>
  <c r="AQ2014"/>
  <c r="AR2014"/>
  <c r="AK2015"/>
  <c r="AN2015"/>
  <c r="AO2015"/>
  <c r="AP2015"/>
  <c r="AQ2015"/>
  <c r="AR2015"/>
  <c r="AK2016"/>
  <c r="AN2016"/>
  <c r="AO2016"/>
  <c r="AP2016"/>
  <c r="AQ2016"/>
  <c r="AR2016"/>
  <c r="AK2017"/>
  <c r="AN2017"/>
  <c r="AO2017"/>
  <c r="AP2017"/>
  <c r="AQ2017"/>
  <c r="AR2017"/>
  <c r="AK2018"/>
  <c r="AN2018"/>
  <c r="AO2018"/>
  <c r="AP2018"/>
  <c r="AQ2018"/>
  <c r="AR2018"/>
  <c r="AK2019"/>
  <c r="AN2019"/>
  <c r="AO2019"/>
  <c r="AP2019"/>
  <c r="AQ2019"/>
  <c r="AR2019"/>
  <c r="AK2020"/>
  <c r="AN2020"/>
  <c r="AO2020"/>
  <c r="AP2020"/>
  <c r="AQ2020"/>
  <c r="AR2020"/>
  <c r="AK2021"/>
  <c r="AN2021"/>
  <c r="AO2021"/>
  <c r="AP2021"/>
  <c r="AQ2021"/>
  <c r="AR2021"/>
  <c r="AK2022"/>
  <c r="AN2022"/>
  <c r="AO2022"/>
  <c r="AP2022"/>
  <c r="AQ2022"/>
  <c r="AR2022"/>
  <c r="AK2023"/>
  <c r="AN2023"/>
  <c r="AO2023"/>
  <c r="AP2023"/>
  <c r="AQ2023"/>
  <c r="AR2023"/>
  <c r="AK2024"/>
  <c r="AN2024"/>
  <c r="AO2024"/>
  <c r="AP2024"/>
  <c r="AQ2024"/>
  <c r="AR2024"/>
  <c r="AK2025"/>
  <c r="AN2025"/>
  <c r="AO2025"/>
  <c r="AP2025"/>
  <c r="AQ2025"/>
  <c r="AR2025"/>
  <c r="AK2026"/>
  <c r="AN2026"/>
  <c r="AO2026"/>
  <c r="AP2026"/>
  <c r="AQ2026"/>
  <c r="AR2026"/>
  <c r="AK2027"/>
  <c r="AN2027"/>
  <c r="AO2027"/>
  <c r="AP2027"/>
  <c r="AQ2027"/>
  <c r="AR2027"/>
  <c r="AK2028"/>
  <c r="AN2028"/>
  <c r="AO2028"/>
  <c r="AP2028"/>
  <c r="AQ2028"/>
  <c r="AR2028"/>
  <c r="AK2029"/>
  <c r="AN2029"/>
  <c r="AO2029"/>
  <c r="AP2029"/>
  <c r="AQ2029"/>
  <c r="AR2029"/>
  <c r="AK2030"/>
  <c r="AN2030"/>
  <c r="AO2030"/>
  <c r="AP2030"/>
  <c r="AQ2030"/>
  <c r="AR2030"/>
  <c r="AK2031"/>
  <c r="AN2031"/>
  <c r="AO2031"/>
  <c r="AP2031"/>
  <c r="AQ2031"/>
  <c r="AR2031"/>
  <c r="AK2032"/>
  <c r="AN2032"/>
  <c r="AO2032"/>
  <c r="AP2032"/>
  <c r="AQ2032"/>
  <c r="AR2032"/>
  <c r="AK2033"/>
  <c r="AN2033"/>
  <c r="AO2033"/>
  <c r="AP2033"/>
  <c r="AQ2033"/>
  <c r="AR2033"/>
  <c r="AK2034"/>
  <c r="AN2034"/>
  <c r="AO2034"/>
  <c r="AP2034"/>
  <c r="AQ2034"/>
  <c r="AR2034"/>
  <c r="AK2035"/>
  <c r="AN2035"/>
  <c r="AO2035"/>
  <c r="AP2035"/>
  <c r="AQ2035"/>
  <c r="AR2035"/>
  <c r="AK2036"/>
  <c r="AN2036"/>
  <c r="AO2036"/>
  <c r="AP2036"/>
  <c r="AQ2036"/>
  <c r="AR2036"/>
  <c r="AK2037"/>
  <c r="AN2037"/>
  <c r="AO2037"/>
  <c r="AP2037"/>
  <c r="AQ2037"/>
  <c r="AR2037"/>
  <c r="AK2038"/>
  <c r="AN2038"/>
  <c r="AO2038"/>
  <c r="AP2038"/>
  <c r="AQ2038"/>
  <c r="AR2038"/>
  <c r="AK2039"/>
  <c r="AN2039"/>
  <c r="AO2039"/>
  <c r="AP2039"/>
  <c r="AQ2039"/>
  <c r="AR2039"/>
  <c r="AK2040"/>
  <c r="AN2040"/>
  <c r="AO2040"/>
  <c r="AP2040"/>
  <c r="AQ2040"/>
  <c r="AR2040"/>
  <c r="AK2041"/>
  <c r="AN2041"/>
  <c r="AO2041"/>
  <c r="AP2041"/>
  <c r="AQ2041"/>
  <c r="AR2041"/>
  <c r="AK2042"/>
  <c r="AN2042"/>
  <c r="AO2042"/>
  <c r="AP2042"/>
  <c r="AQ2042"/>
  <c r="AR2042"/>
  <c r="AK2043"/>
  <c r="AN2043"/>
  <c r="AO2043"/>
  <c r="AP2043"/>
  <c r="AQ2043"/>
  <c r="AR2043"/>
  <c r="AK2044"/>
  <c r="AN2044"/>
  <c r="AO2044"/>
  <c r="AP2044"/>
  <c r="AQ2044"/>
  <c r="AR2044"/>
  <c r="AK2045"/>
  <c r="AN2045"/>
  <c r="AO2045"/>
  <c r="AP2045"/>
  <c r="AQ2045"/>
  <c r="AR2045"/>
  <c r="AK2046"/>
  <c r="AN2046"/>
  <c r="AO2046"/>
  <c r="AP2046"/>
  <c r="AQ2046"/>
  <c r="AR2046"/>
  <c r="AK2047"/>
  <c r="AN2047"/>
  <c r="AO2047"/>
  <c r="AP2047"/>
  <c r="AQ2047"/>
  <c r="AR2047"/>
  <c r="AK2048"/>
  <c r="AN2048"/>
  <c r="AO2048"/>
  <c r="AP2048"/>
  <c r="AQ2048"/>
  <c r="AR2048"/>
  <c r="AK2049"/>
  <c r="AN2049"/>
  <c r="AO2049"/>
  <c r="AP2049"/>
  <c r="AQ2049"/>
  <c r="AR2049"/>
  <c r="AK2050"/>
  <c r="AN2050"/>
  <c r="AO2050"/>
  <c r="AP2050"/>
  <c r="AQ2050"/>
  <c r="AR2050"/>
  <c r="AK2051"/>
  <c r="AN2051"/>
  <c r="AO2051"/>
  <c r="AP2051"/>
  <c r="AQ2051"/>
  <c r="AR2051"/>
  <c r="AK2052"/>
  <c r="AN2052"/>
  <c r="AO2052"/>
  <c r="AP2052"/>
  <c r="AQ2052"/>
  <c r="AR2052"/>
  <c r="AK2053"/>
  <c r="AN2053"/>
  <c r="AO2053"/>
  <c r="AP2053"/>
  <c r="AQ2053"/>
  <c r="AR2053"/>
  <c r="AK2054"/>
  <c r="AN2054"/>
  <c r="AO2054"/>
  <c r="AP2054"/>
  <c r="AQ2054"/>
  <c r="AR2054"/>
  <c r="AK2055"/>
  <c r="AN2055"/>
  <c r="AO2055"/>
  <c r="AP2055"/>
  <c r="AQ2055"/>
  <c r="AR2055"/>
  <c r="AK2056"/>
  <c r="AN2056"/>
  <c r="AO2056"/>
  <c r="AP2056"/>
  <c r="AQ2056"/>
  <c r="AR2056"/>
  <c r="AK2057"/>
  <c r="AN2057"/>
  <c r="AO2057"/>
  <c r="AP2057"/>
  <c r="AQ2057"/>
  <c r="AR2057"/>
  <c r="AK2058"/>
  <c r="AN2058"/>
  <c r="AO2058"/>
  <c r="AP2058"/>
  <c r="AQ2058"/>
  <c r="AR2058"/>
  <c r="AK2059"/>
  <c r="AN2059"/>
  <c r="AO2059"/>
  <c r="AP2059"/>
  <c r="AQ2059"/>
  <c r="AR2059"/>
  <c r="AK2060"/>
  <c r="AN2060"/>
  <c r="AO2060"/>
  <c r="AP2060"/>
  <c r="AQ2060"/>
  <c r="AR2060"/>
  <c r="AK2061"/>
  <c r="AN2061"/>
  <c r="AO2061"/>
  <c r="AP2061"/>
  <c r="AQ2061"/>
  <c r="AR2061"/>
  <c r="AK2062"/>
  <c r="AN2062"/>
  <c r="AO2062"/>
  <c r="AP2062"/>
  <c r="AQ2062"/>
  <c r="AR2062"/>
  <c r="AK2063"/>
  <c r="AN2063"/>
  <c r="AO2063"/>
  <c r="AP2063"/>
  <c r="AQ2063"/>
  <c r="AR2063"/>
  <c r="AK2064"/>
  <c r="AN2064"/>
  <c r="AO2064"/>
  <c r="AP2064"/>
  <c r="AQ2064"/>
  <c r="AR2064"/>
  <c r="AK2065"/>
  <c r="AN2065"/>
  <c r="AO2065"/>
  <c r="AP2065"/>
  <c r="AQ2065"/>
  <c r="AR2065"/>
  <c r="AK2066"/>
  <c r="AN2066"/>
  <c r="AO2066"/>
  <c r="AP2066"/>
  <c r="AQ2066"/>
  <c r="AR2066"/>
  <c r="AK2067"/>
  <c r="AN2067"/>
  <c r="AO2067"/>
  <c r="AP2067"/>
  <c r="AQ2067"/>
  <c r="AR2067"/>
  <c r="AK2068"/>
  <c r="AN2068"/>
  <c r="AO2068"/>
  <c r="AP2068"/>
  <c r="AQ2068"/>
  <c r="AR2068"/>
  <c r="AK2069"/>
  <c r="AN2069"/>
  <c r="AO2069"/>
  <c r="AP2069"/>
  <c r="AQ2069"/>
  <c r="AR2069"/>
  <c r="AK2070"/>
  <c r="AN2070"/>
  <c r="AO2070"/>
  <c r="AP2070"/>
  <c r="AQ2070"/>
  <c r="AR2070"/>
  <c r="AK2071"/>
  <c r="AN2071"/>
  <c r="AO2071"/>
  <c r="AP2071"/>
  <c r="AQ2071"/>
  <c r="AR2071"/>
  <c r="AK2072"/>
  <c r="AN2072"/>
  <c r="AO2072"/>
  <c r="AP2072"/>
  <c r="AQ2072"/>
  <c r="AR2072"/>
  <c r="AK2073"/>
  <c r="AN2073"/>
  <c r="AO2073"/>
  <c r="AP2073"/>
  <c r="AQ2073"/>
  <c r="AR2073"/>
  <c r="AK2074"/>
  <c r="AN2074"/>
  <c r="AO2074"/>
  <c r="AP2074"/>
  <c r="AQ2074"/>
  <c r="AR2074"/>
  <c r="AK2075"/>
  <c r="AN2075"/>
  <c r="AO2075"/>
  <c r="AP2075"/>
  <c r="AQ2075"/>
  <c r="AR2075"/>
  <c r="AK2076"/>
  <c r="AN2076"/>
  <c r="AO2076"/>
  <c r="AP2076"/>
  <c r="AQ2076"/>
  <c r="AR2076"/>
  <c r="AK2077"/>
  <c r="AN2077"/>
  <c r="AO2077"/>
  <c r="AP2077"/>
  <c r="AQ2077"/>
  <c r="AR2077"/>
  <c r="AK2078"/>
  <c r="AN2078"/>
  <c r="AO2078"/>
  <c r="AP2078"/>
  <c r="AQ2078"/>
  <c r="AR2078"/>
  <c r="AK2079"/>
  <c r="AN2079"/>
  <c r="AO2079"/>
  <c r="AP2079"/>
  <c r="AQ2079"/>
  <c r="AR2079"/>
  <c r="AK2080"/>
  <c r="AN2080"/>
  <c r="AO2080"/>
  <c r="AP2080"/>
  <c r="AQ2080"/>
  <c r="AR2080"/>
  <c r="AK2081"/>
  <c r="AN2081"/>
  <c r="AO2081"/>
  <c r="AP2081"/>
  <c r="AQ2081"/>
  <c r="AR2081"/>
  <c r="AK2082"/>
  <c r="AN2082"/>
  <c r="AO2082"/>
  <c r="AP2082"/>
  <c r="AQ2082"/>
  <c r="AR2082"/>
  <c r="AK2083"/>
  <c r="AN2083"/>
  <c r="AO2083"/>
  <c r="AP2083"/>
  <c r="AQ2083"/>
  <c r="AR2083"/>
  <c r="AK2084"/>
  <c r="AN2084"/>
  <c r="AO2084"/>
  <c r="AP2084"/>
  <c r="AQ2084"/>
  <c r="AR2084"/>
  <c r="AK2085"/>
  <c r="AN2085"/>
  <c r="AO2085"/>
  <c r="AP2085"/>
  <c r="AQ2085"/>
  <c r="AR2085"/>
  <c r="AK2086"/>
  <c r="AN2086"/>
  <c r="AO2086"/>
  <c r="AP2086"/>
  <c r="AQ2086"/>
  <c r="AR2086"/>
  <c r="AK2087"/>
  <c r="AN2087"/>
  <c r="AO2087"/>
  <c r="AP2087"/>
  <c r="AQ2087"/>
  <c r="AR2087"/>
  <c r="AK2088"/>
  <c r="AN2088"/>
  <c r="AO2088"/>
  <c r="AP2088"/>
  <c r="AQ2088"/>
  <c r="AR2088"/>
  <c r="AK2089"/>
  <c r="AN2089"/>
  <c r="AO2089"/>
  <c r="AP2089"/>
  <c r="AQ2089"/>
  <c r="AR2089"/>
  <c r="AK2090"/>
  <c r="AN2090"/>
  <c r="AO2090"/>
  <c r="AP2090"/>
  <c r="AQ2090"/>
  <c r="AR2090"/>
  <c r="AK2091"/>
  <c r="AN2091"/>
  <c r="AO2091"/>
  <c r="AP2091"/>
  <c r="AQ2091"/>
  <c r="AR2091"/>
  <c r="AK2092"/>
  <c r="AN2092"/>
  <c r="AO2092"/>
  <c r="AP2092"/>
  <c r="AQ2092"/>
  <c r="AR2092"/>
  <c r="AK2093"/>
  <c r="AN2093"/>
  <c r="AO2093"/>
  <c r="AP2093"/>
  <c r="AQ2093"/>
  <c r="AR2093"/>
  <c r="AK2094"/>
  <c r="AN2094"/>
  <c r="AO2094"/>
  <c r="AP2094"/>
  <c r="AQ2094"/>
  <c r="AR2094"/>
  <c r="AK2095"/>
  <c r="AN2095"/>
  <c r="AO2095"/>
  <c r="AP2095"/>
  <c r="AQ2095"/>
  <c r="AR2095"/>
  <c r="AK2096"/>
  <c r="AN2096"/>
  <c r="AO2096"/>
  <c r="AP2096"/>
  <c r="AQ2096"/>
  <c r="AR2096"/>
  <c r="AK2097"/>
  <c r="AN2097"/>
  <c r="AO2097"/>
  <c r="AP2097"/>
  <c r="AQ2097"/>
  <c r="AR2097"/>
  <c r="AK2098"/>
  <c r="AN2098"/>
  <c r="AO2098"/>
  <c r="AP2098"/>
  <c r="AQ2098"/>
  <c r="AR2098"/>
  <c r="AK2099"/>
  <c r="AN2099"/>
  <c r="AO2099"/>
  <c r="AP2099"/>
  <c r="AQ2099"/>
  <c r="AR2099"/>
  <c r="AK2100"/>
  <c r="AN2100"/>
  <c r="AO2100"/>
  <c r="AP2100"/>
  <c r="AQ2100"/>
  <c r="AR2100"/>
  <c r="AK2101"/>
  <c r="AN2101"/>
  <c r="AO2101"/>
  <c r="AP2101"/>
  <c r="AQ2101"/>
  <c r="AR2101"/>
  <c r="AK2102"/>
  <c r="AN2102"/>
  <c r="AO2102"/>
  <c r="AP2102"/>
  <c r="AQ2102"/>
  <c r="AR2102"/>
  <c r="AK2103"/>
  <c r="AN2103"/>
  <c r="AO2103"/>
  <c r="AP2103"/>
  <c r="AQ2103"/>
  <c r="AR2103"/>
  <c r="AK2104"/>
  <c r="AN2104"/>
  <c r="AO2104"/>
  <c r="AP2104"/>
  <c r="AQ2104"/>
  <c r="AR2104"/>
  <c r="AK2105"/>
  <c r="AN2105"/>
  <c r="AO2105"/>
  <c r="AP2105"/>
  <c r="AQ2105"/>
  <c r="AR2105"/>
  <c r="AK2106"/>
  <c r="AN2106"/>
  <c r="AO2106"/>
  <c r="AP2106"/>
  <c r="AQ2106"/>
  <c r="AR2106"/>
  <c r="AK2107"/>
  <c r="AN2107"/>
  <c r="AO2107"/>
  <c r="AP2107"/>
  <c r="AQ2107"/>
  <c r="AR2107"/>
  <c r="AK2108"/>
  <c r="AN2108"/>
  <c r="AO2108"/>
  <c r="AP2108"/>
  <c r="AQ2108"/>
  <c r="AR2108"/>
  <c r="AK2109"/>
  <c r="AN2109"/>
  <c r="AO2109"/>
  <c r="AP2109"/>
  <c r="AQ2109"/>
  <c r="AR2109"/>
  <c r="AK2110"/>
  <c r="AN2110"/>
  <c r="AO2110"/>
  <c r="AP2110"/>
  <c r="AQ2110"/>
  <c r="AR2110"/>
  <c r="AK2111"/>
  <c r="AN2111"/>
  <c r="AO2111"/>
  <c r="AP2111"/>
  <c r="AQ2111"/>
  <c r="AR2111"/>
  <c r="AK2112"/>
  <c r="AN2112"/>
  <c r="AO2112"/>
  <c r="AP2112"/>
  <c r="AQ2112"/>
  <c r="AR2112"/>
  <c r="AK2113"/>
  <c r="AN2113"/>
  <c r="AO2113"/>
  <c r="AP2113"/>
  <c r="AQ2113"/>
  <c r="AR2113"/>
  <c r="AK2114"/>
  <c r="AN2114"/>
  <c r="AO2114"/>
  <c r="AP2114"/>
  <c r="AQ2114"/>
  <c r="AR2114"/>
  <c r="AK2115"/>
  <c r="AN2115"/>
  <c r="AO2115"/>
  <c r="AP2115"/>
  <c r="AQ2115"/>
  <c r="AR2115"/>
  <c r="AK2116"/>
  <c r="AN2116"/>
  <c r="AO2116"/>
  <c r="AP2116"/>
  <c r="AQ2116"/>
  <c r="AR2116"/>
  <c r="AK2117"/>
  <c r="AN2117"/>
  <c r="AO2117"/>
  <c r="AP2117"/>
  <c r="AQ2117"/>
  <c r="AR2117"/>
  <c r="AK2118"/>
  <c r="AN2118"/>
  <c r="AO2118"/>
  <c r="AP2118"/>
  <c r="AQ2118"/>
  <c r="AR2118"/>
  <c r="AK2119"/>
  <c r="AN2119"/>
  <c r="AO2119"/>
  <c r="AP2119"/>
  <c r="AQ2119"/>
  <c r="AR2119"/>
  <c r="AK2120"/>
  <c r="AN2120"/>
  <c r="AO2120"/>
  <c r="AP2120"/>
  <c r="AQ2120"/>
  <c r="AR2120"/>
  <c r="AK2121"/>
  <c r="AN2121"/>
  <c r="AO2121"/>
  <c r="AP2121"/>
  <c r="AQ2121"/>
  <c r="AR2121"/>
  <c r="AK2122"/>
  <c r="AN2122"/>
  <c r="AO2122"/>
  <c r="AP2122"/>
  <c r="AQ2122"/>
  <c r="AR2122"/>
  <c r="AK2123"/>
  <c r="AN2123"/>
  <c r="AO2123"/>
  <c r="AP2123"/>
  <c r="AQ2123"/>
  <c r="AR2123"/>
  <c r="AK2124"/>
  <c r="AN2124"/>
  <c r="AO2124"/>
  <c r="AP2124"/>
  <c r="AQ2124"/>
  <c r="AR2124"/>
  <c r="AK2125"/>
  <c r="AN2125"/>
  <c r="AO2125"/>
  <c r="AP2125"/>
  <c r="AQ2125"/>
  <c r="AR2125"/>
  <c r="AK2126"/>
  <c r="AN2126"/>
  <c r="AO2126"/>
  <c r="AP2126"/>
  <c r="AQ2126"/>
  <c r="AR2126"/>
  <c r="AK2127"/>
  <c r="AN2127"/>
  <c r="AO2127"/>
  <c r="AP2127"/>
  <c r="AQ2127"/>
  <c r="AR2127"/>
  <c r="AK2128"/>
  <c r="AN2128"/>
  <c r="AO2128"/>
  <c r="AP2128"/>
  <c r="AQ2128"/>
  <c r="AR2128"/>
  <c r="AK2129"/>
  <c r="AN2129"/>
  <c r="AO2129"/>
  <c r="AP2129"/>
  <c r="AQ2129"/>
  <c r="AR2129"/>
  <c r="AK2130"/>
  <c r="AN2130"/>
  <c r="AO2130"/>
  <c r="AP2130"/>
  <c r="AQ2130"/>
  <c r="AR2130"/>
  <c r="AK2131"/>
  <c r="AN2131"/>
  <c r="AO2131"/>
  <c r="AP2131"/>
  <c r="AQ2131"/>
  <c r="AR2131"/>
  <c r="AK2132"/>
  <c r="AN2132"/>
  <c r="AO2132"/>
  <c r="AP2132"/>
  <c r="AQ2132"/>
  <c r="AR2132"/>
  <c r="AK2133"/>
  <c r="AN2133"/>
  <c r="AO2133"/>
  <c r="AP2133"/>
  <c r="AQ2133"/>
  <c r="AR2133"/>
  <c r="AK2134"/>
  <c r="AN2134"/>
  <c r="AO2134"/>
  <c r="AP2134"/>
  <c r="AQ2134"/>
  <c r="AR2134"/>
  <c r="AK2135"/>
  <c r="AN2135"/>
  <c r="AO2135"/>
  <c r="AP2135"/>
  <c r="AQ2135"/>
  <c r="AR2135"/>
  <c r="AK2136"/>
  <c r="AN2136"/>
  <c r="AO2136"/>
  <c r="AP2136"/>
  <c r="AQ2136"/>
  <c r="AR2136"/>
  <c r="AK2137"/>
  <c r="AN2137"/>
  <c r="AO2137"/>
  <c r="AP2137"/>
  <c r="AQ2137"/>
  <c r="AR2137"/>
  <c r="AK2138"/>
  <c r="AN2138"/>
  <c r="AO2138"/>
  <c r="AP2138"/>
  <c r="AQ2138"/>
  <c r="AR2138"/>
  <c r="AK2139"/>
  <c r="AN2139"/>
  <c r="AO2139"/>
  <c r="AP2139"/>
  <c r="AQ2139"/>
  <c r="AR2139"/>
  <c r="AK2140"/>
  <c r="AN2140"/>
  <c r="AO2140"/>
  <c r="AP2140"/>
  <c r="AQ2140"/>
  <c r="AR2140"/>
  <c r="AK2141"/>
  <c r="AN2141"/>
  <c r="AO2141"/>
  <c r="AP2141"/>
  <c r="AQ2141"/>
  <c r="AR2141"/>
  <c r="AK2142"/>
  <c r="AN2142"/>
  <c r="AO2142"/>
  <c r="AP2142"/>
  <c r="AQ2142"/>
  <c r="AR2142"/>
  <c r="AK2143"/>
  <c r="AN2143"/>
  <c r="AO2143"/>
  <c r="AP2143"/>
  <c r="AQ2143"/>
  <c r="AR2143"/>
  <c r="AK2144"/>
  <c r="AN2144"/>
  <c r="AO2144"/>
  <c r="AP2144"/>
  <c r="AQ2144"/>
  <c r="AR2144"/>
  <c r="AK2145"/>
  <c r="AN2145"/>
  <c r="AO2145"/>
  <c r="AP2145"/>
  <c r="AQ2145"/>
  <c r="AR2145"/>
  <c r="AK2146"/>
  <c r="AN2146"/>
  <c r="AO2146"/>
  <c r="AP2146"/>
  <c r="AQ2146"/>
  <c r="AR2146"/>
  <c r="AK2147"/>
  <c r="AN2147"/>
  <c r="AO2147"/>
  <c r="AP2147"/>
  <c r="AQ2147"/>
  <c r="AR2147"/>
  <c r="AK2148"/>
  <c r="AN2148"/>
  <c r="AO2148"/>
  <c r="AP2148"/>
  <c r="AQ2148"/>
  <c r="AR2148"/>
  <c r="AK2149"/>
  <c r="AN2149"/>
  <c r="AO2149"/>
  <c r="AP2149"/>
  <c r="AQ2149"/>
  <c r="AR2149"/>
  <c r="AK2150"/>
  <c r="AN2150"/>
  <c r="AO2150"/>
  <c r="AP2150"/>
  <c r="AQ2150"/>
  <c r="AR2150"/>
  <c r="AK2151"/>
  <c r="AN2151"/>
  <c r="AO2151"/>
  <c r="AP2151"/>
  <c r="AQ2151"/>
  <c r="AR2151"/>
  <c r="AK2152"/>
  <c r="AN2152"/>
  <c r="AO2152"/>
  <c r="AP2152"/>
  <c r="AQ2152"/>
  <c r="AR2152"/>
  <c r="AK2153"/>
  <c r="AN2153"/>
  <c r="AO2153"/>
  <c r="AP2153"/>
  <c r="AQ2153"/>
  <c r="AR2153"/>
  <c r="AK2154"/>
  <c r="AN2154"/>
  <c r="AO2154"/>
  <c r="AP2154"/>
  <c r="AQ2154"/>
  <c r="AR2154"/>
  <c r="AK2155"/>
  <c r="AN2155"/>
  <c r="AO2155"/>
  <c r="AP2155"/>
  <c r="AQ2155"/>
  <c r="AR2155"/>
  <c r="AK2156"/>
  <c r="AN2156"/>
  <c r="AO2156"/>
  <c r="AP2156"/>
  <c r="AQ2156"/>
  <c r="AR2156"/>
  <c r="AK2157"/>
  <c r="AN2157"/>
  <c r="AO2157"/>
  <c r="AP2157"/>
  <c r="AQ2157"/>
  <c r="AR2157"/>
  <c r="AK2158"/>
  <c r="AN2158"/>
  <c r="AO2158"/>
  <c r="AP2158"/>
  <c r="AQ2158"/>
  <c r="AR2158"/>
  <c r="AK2159"/>
  <c r="AN2159"/>
  <c r="AO2159"/>
  <c r="AP2159"/>
  <c r="AQ2159"/>
  <c r="AR2159"/>
  <c r="AK2160"/>
  <c r="AN2160"/>
  <c r="AO2160"/>
  <c r="AP2160"/>
  <c r="AQ2160"/>
  <c r="AR2160"/>
  <c r="AK2161"/>
  <c r="AN2161"/>
  <c r="AO2161"/>
  <c r="AP2161"/>
  <c r="AQ2161"/>
  <c r="AR2161"/>
  <c r="AK2162"/>
  <c r="AN2162"/>
  <c r="AO2162"/>
  <c r="AP2162"/>
  <c r="AQ2162"/>
  <c r="AR2162"/>
  <c r="AK2163"/>
  <c r="AN2163"/>
  <c r="AO2163"/>
  <c r="AP2163"/>
  <c r="AQ2163"/>
  <c r="AR2163"/>
  <c r="AK2164"/>
  <c r="AN2164"/>
  <c r="AO2164"/>
  <c r="AP2164"/>
  <c r="AQ2164"/>
  <c r="AR2164"/>
  <c r="AK2165"/>
  <c r="AN2165"/>
  <c r="AO2165"/>
  <c r="AP2165"/>
  <c r="AQ2165"/>
  <c r="AR2165"/>
  <c r="AK2166"/>
  <c r="AN2166"/>
  <c r="AO2166"/>
  <c r="AP2166"/>
  <c r="AQ2166"/>
  <c r="AR2166"/>
  <c r="AK2167"/>
  <c r="AN2167"/>
  <c r="AO2167"/>
  <c r="AP2167"/>
  <c r="AQ2167"/>
  <c r="AR2167"/>
  <c r="AK2168"/>
  <c r="AN2168"/>
  <c r="AO2168"/>
  <c r="AP2168"/>
  <c r="AQ2168"/>
  <c r="AR2168"/>
  <c r="AK2169"/>
  <c r="AN2169"/>
  <c r="AO2169"/>
  <c r="AP2169"/>
  <c r="AQ2169"/>
  <c r="AR2169"/>
  <c r="AK2170"/>
  <c r="AN2170"/>
  <c r="AO2170"/>
  <c r="AP2170"/>
  <c r="AQ2170"/>
  <c r="AR2170"/>
  <c r="AK2171"/>
  <c r="AN2171"/>
  <c r="AO2171"/>
  <c r="AP2171"/>
  <c r="AQ2171"/>
  <c r="AR2171"/>
  <c r="AK2172"/>
  <c r="AN2172"/>
  <c r="AO2172"/>
  <c r="AP2172"/>
  <c r="AQ2172"/>
  <c r="AR2172"/>
  <c r="AK2173"/>
  <c r="AN2173"/>
  <c r="AO2173"/>
  <c r="AP2173"/>
  <c r="AQ2173"/>
  <c r="AR2173"/>
  <c r="AK2174"/>
  <c r="AN2174"/>
  <c r="AO2174"/>
  <c r="AP2174"/>
  <c r="AQ2174"/>
  <c r="AR2174"/>
  <c r="AK2175"/>
  <c r="AN2175"/>
  <c r="AO2175"/>
  <c r="AP2175"/>
  <c r="AQ2175"/>
  <c r="AR2175"/>
  <c r="AK2176"/>
  <c r="AN2176"/>
  <c r="AO2176"/>
  <c r="AP2176"/>
  <c r="AQ2176"/>
  <c r="AR2176"/>
  <c r="AK2177"/>
  <c r="AN2177"/>
  <c r="AO2177"/>
  <c r="AP2177"/>
  <c r="AQ2177"/>
  <c r="AR2177"/>
  <c r="AK2178"/>
  <c r="AN2178"/>
  <c r="AO2178"/>
  <c r="AP2178"/>
  <c r="AQ2178"/>
  <c r="AR2178"/>
  <c r="AK2179"/>
  <c r="AN2179"/>
  <c r="AO2179"/>
  <c r="AP2179"/>
  <c r="AQ2179"/>
  <c r="AR2179"/>
  <c r="AK2180"/>
  <c r="AN2180"/>
  <c r="AO2180"/>
  <c r="AP2180"/>
  <c r="AQ2180"/>
  <c r="AR2180"/>
  <c r="AK2181"/>
  <c r="AN2181"/>
  <c r="AO2181"/>
  <c r="AP2181"/>
  <c r="AQ2181"/>
  <c r="AR2181"/>
  <c r="AK2182"/>
  <c r="AN2182"/>
  <c r="AO2182"/>
  <c r="AP2182"/>
  <c r="AQ2182"/>
  <c r="AR2182"/>
  <c r="AK2183"/>
  <c r="AN2183"/>
  <c r="AO2183"/>
  <c r="AP2183"/>
  <c r="AQ2183"/>
  <c r="AR2183"/>
  <c r="AK2184"/>
  <c r="AN2184"/>
  <c r="AO2184"/>
  <c r="AP2184"/>
  <c r="AQ2184"/>
  <c r="AR2184"/>
  <c r="AK2185"/>
  <c r="AN2185"/>
  <c r="AO2185"/>
  <c r="AP2185"/>
  <c r="AQ2185"/>
  <c r="AR2185"/>
  <c r="AK2186"/>
  <c r="AN2186"/>
  <c r="AO2186"/>
  <c r="AP2186"/>
  <c r="AQ2186"/>
  <c r="AR2186"/>
  <c r="AK2187"/>
  <c r="AN2187"/>
  <c r="AO2187"/>
  <c r="AP2187"/>
  <c r="AQ2187"/>
  <c r="AR2187"/>
  <c r="AK2188"/>
  <c r="AN2188"/>
  <c r="AO2188"/>
  <c r="AP2188"/>
  <c r="AQ2188"/>
  <c r="AR2188"/>
  <c r="AK2189"/>
  <c r="AN2189"/>
  <c r="AO2189"/>
  <c r="AP2189"/>
  <c r="AQ2189"/>
  <c r="AR2189"/>
  <c r="AK2190"/>
  <c r="AN2190"/>
  <c r="AO2190"/>
  <c r="AP2190"/>
  <c r="AQ2190"/>
  <c r="AR2190"/>
  <c r="AK2191"/>
  <c r="AN2191"/>
  <c r="AO2191"/>
  <c r="AP2191"/>
  <c r="AQ2191"/>
  <c r="AR2191"/>
  <c r="AK2192"/>
  <c r="AN2192"/>
  <c r="AO2192"/>
  <c r="AP2192"/>
  <c r="AQ2192"/>
  <c r="AR2192"/>
  <c r="AK2193"/>
  <c r="AN2193"/>
  <c r="AO2193"/>
  <c r="AP2193"/>
  <c r="AQ2193"/>
  <c r="AR2193"/>
  <c r="AK2194"/>
  <c r="AN2194"/>
  <c r="AO2194"/>
  <c r="AP2194"/>
  <c r="AQ2194"/>
  <c r="AR2194"/>
  <c r="AK2195"/>
  <c r="AN2195"/>
  <c r="AO2195"/>
  <c r="AP2195"/>
  <c r="AQ2195"/>
  <c r="AR2195"/>
  <c r="AK2196"/>
  <c r="AN2196"/>
  <c r="AO2196"/>
  <c r="AP2196"/>
  <c r="AQ2196"/>
  <c r="AR2196"/>
  <c r="AK2197"/>
  <c r="AN2197"/>
  <c r="AO2197"/>
  <c r="AP2197"/>
  <c r="AQ2197"/>
  <c r="AR2197"/>
  <c r="AK2198"/>
  <c r="AN2198"/>
  <c r="AO2198"/>
  <c r="AP2198"/>
  <c r="AQ2198"/>
  <c r="AR2198"/>
  <c r="AK2199"/>
  <c r="AN2199"/>
  <c r="AO2199"/>
  <c r="AP2199"/>
  <c r="AQ2199"/>
  <c r="AR2199"/>
  <c r="AK2200"/>
  <c r="AN2200"/>
  <c r="AO2200"/>
  <c r="AP2200"/>
  <c r="AQ2200"/>
  <c r="AR2200"/>
  <c r="AK2201"/>
  <c r="AN2201"/>
  <c r="AO2201"/>
  <c r="AP2201"/>
  <c r="AQ2201"/>
  <c r="AR2201"/>
  <c r="AK2202"/>
  <c r="AN2202"/>
  <c r="AO2202"/>
  <c r="AP2202"/>
  <c r="AQ2202"/>
  <c r="AR2202"/>
  <c r="AK2203"/>
  <c r="AN2203"/>
  <c r="AO2203"/>
  <c r="AP2203"/>
  <c r="AQ2203"/>
  <c r="AR2203"/>
  <c r="AK2204"/>
  <c r="AN2204"/>
  <c r="AO2204"/>
  <c r="AP2204"/>
  <c r="AQ2204"/>
  <c r="AR2204"/>
  <c r="AK2205"/>
  <c r="AN2205"/>
  <c r="AO2205"/>
  <c r="AP2205"/>
  <c r="AQ2205"/>
  <c r="AR2205"/>
  <c r="AK2206"/>
  <c r="AN2206"/>
  <c r="AO2206"/>
  <c r="AP2206"/>
  <c r="AQ2206"/>
  <c r="AR2206"/>
  <c r="AK2207"/>
  <c r="AN2207"/>
  <c r="AO2207"/>
  <c r="AP2207"/>
  <c r="AQ2207"/>
  <c r="AR2207"/>
  <c r="AK2208"/>
  <c r="AN2208"/>
  <c r="AO2208"/>
  <c r="AP2208"/>
  <c r="AQ2208"/>
  <c r="AR2208"/>
  <c r="AK2209"/>
  <c r="AN2209"/>
  <c r="AO2209"/>
  <c r="AP2209"/>
  <c r="AQ2209"/>
  <c r="AR2209"/>
  <c r="AK2210"/>
  <c r="AN2210"/>
  <c r="AO2210"/>
  <c r="AP2210"/>
  <c r="AQ2210"/>
  <c r="AR2210"/>
  <c r="AK2211"/>
  <c r="AN2211"/>
  <c r="AO2211"/>
  <c r="AP2211"/>
  <c r="AQ2211"/>
  <c r="AR2211"/>
  <c r="AK2212"/>
  <c r="AN2212"/>
  <c r="AO2212"/>
  <c r="AP2212"/>
  <c r="AQ2212"/>
  <c r="AR2212"/>
  <c r="AK2213"/>
  <c r="AN2213"/>
  <c r="AO2213"/>
  <c r="AP2213"/>
  <c r="AQ2213"/>
  <c r="AR2213"/>
  <c r="AK2214"/>
  <c r="AN2214"/>
  <c r="AO2214"/>
  <c r="AP2214"/>
  <c r="AQ2214"/>
  <c r="AR2214"/>
  <c r="AK2215"/>
  <c r="AN2215"/>
  <c r="AO2215"/>
  <c r="AP2215"/>
  <c r="AQ2215"/>
  <c r="AR2215"/>
  <c r="AK2216"/>
  <c r="AN2216"/>
  <c r="AO2216"/>
  <c r="AP2216"/>
  <c r="AQ2216"/>
  <c r="AR2216"/>
  <c r="AK2217"/>
  <c r="AN2217"/>
  <c r="AO2217"/>
  <c r="AP2217"/>
  <c r="AQ2217"/>
  <c r="AR2217"/>
  <c r="AK2218"/>
  <c r="AN2218"/>
  <c r="AO2218"/>
  <c r="AP2218"/>
  <c r="AQ2218"/>
  <c r="AR2218"/>
  <c r="AK2219"/>
  <c r="AN2219"/>
  <c r="AO2219"/>
  <c r="AP2219"/>
  <c r="AQ2219"/>
  <c r="AR2219"/>
  <c r="AK2220"/>
  <c r="AN2220"/>
  <c r="AO2220"/>
  <c r="AP2220"/>
  <c r="AQ2220"/>
  <c r="AR2220"/>
  <c r="AK2221"/>
  <c r="AN2221"/>
  <c r="AO2221"/>
  <c r="AP2221"/>
  <c r="AQ2221"/>
  <c r="AR2221"/>
  <c r="AK2222"/>
  <c r="AN2222"/>
  <c r="AO2222"/>
  <c r="AP2222"/>
  <c r="AQ2222"/>
  <c r="AR2222"/>
  <c r="AK2223"/>
  <c r="AN2223"/>
  <c r="AO2223"/>
  <c r="AP2223"/>
  <c r="AQ2223"/>
  <c r="AR2223"/>
  <c r="AK2224"/>
  <c r="AN2224"/>
  <c r="AO2224"/>
  <c r="AP2224"/>
  <c r="AQ2224"/>
  <c r="AR2224"/>
  <c r="AK2225"/>
  <c r="AN2225"/>
  <c r="AO2225"/>
  <c r="AP2225"/>
  <c r="AQ2225"/>
  <c r="AR2225"/>
  <c r="AK2226"/>
  <c r="AN2226"/>
  <c r="AO2226"/>
  <c r="AP2226"/>
  <c r="AQ2226"/>
  <c r="AR2226"/>
  <c r="AK2227"/>
  <c r="AN2227"/>
  <c r="AO2227"/>
  <c r="AP2227"/>
  <c r="AQ2227"/>
  <c r="AR2227"/>
  <c r="AK2228"/>
  <c r="AN2228"/>
  <c r="AO2228"/>
  <c r="AP2228"/>
  <c r="AQ2228"/>
  <c r="AR2228"/>
  <c r="AK2229"/>
  <c r="AN2229"/>
  <c r="AO2229"/>
  <c r="AP2229"/>
  <c r="AQ2229"/>
  <c r="AR2229"/>
  <c r="AK2230"/>
  <c r="AN2230"/>
  <c r="AO2230"/>
  <c r="AP2230"/>
  <c r="AQ2230"/>
  <c r="AR2230"/>
  <c r="AK2231"/>
  <c r="AN2231"/>
  <c r="AO2231"/>
  <c r="AP2231"/>
  <c r="AQ2231"/>
  <c r="AR2231"/>
  <c r="AK2232"/>
  <c r="AN2232"/>
  <c r="AO2232"/>
  <c r="AP2232"/>
  <c r="AQ2232"/>
  <c r="AR2232"/>
  <c r="AK2233"/>
  <c r="AN2233"/>
  <c r="AO2233"/>
  <c r="AP2233"/>
  <c r="AQ2233"/>
  <c r="AR2233"/>
  <c r="AK2234"/>
  <c r="AN2234"/>
  <c r="AO2234"/>
  <c r="AP2234"/>
  <c r="AQ2234"/>
  <c r="AR2234"/>
  <c r="AK2235"/>
  <c r="AN2235"/>
  <c r="AO2235"/>
  <c r="AP2235"/>
  <c r="AQ2235"/>
  <c r="AR2235"/>
  <c r="AK2236"/>
  <c r="AN2236"/>
  <c r="AO2236"/>
  <c r="AP2236"/>
  <c r="AQ2236"/>
  <c r="AR2236"/>
  <c r="AK2237"/>
  <c r="AN2237"/>
  <c r="AO2237"/>
  <c r="AP2237"/>
  <c r="AQ2237"/>
  <c r="AR2237"/>
  <c r="AK2238"/>
  <c r="AN2238"/>
  <c r="AO2238"/>
  <c r="AP2238"/>
  <c r="AQ2238"/>
  <c r="AR2238"/>
  <c r="AK2239"/>
  <c r="AN2239"/>
  <c r="AO2239"/>
  <c r="AP2239"/>
  <c r="AQ2239"/>
  <c r="AR2239"/>
  <c r="AK2240"/>
  <c r="AN2240"/>
  <c r="AO2240"/>
  <c r="AP2240"/>
  <c r="AQ2240"/>
  <c r="AR2240"/>
  <c r="AK2241"/>
  <c r="AN2241"/>
  <c r="AO2241"/>
  <c r="AP2241"/>
  <c r="AQ2241"/>
  <c r="AR2241"/>
  <c r="AK2242"/>
  <c r="AN2242"/>
  <c r="AO2242"/>
  <c r="AP2242"/>
  <c r="AQ2242"/>
  <c r="AR2242"/>
  <c r="AK2243"/>
  <c r="AN2243"/>
  <c r="AO2243"/>
  <c r="AP2243"/>
  <c r="AQ2243"/>
  <c r="AR2243"/>
  <c r="AK2244"/>
  <c r="AN2244"/>
  <c r="AO2244"/>
  <c r="AP2244"/>
  <c r="AQ2244"/>
  <c r="AR2244"/>
  <c r="AK2245"/>
  <c r="AN2245"/>
  <c r="AO2245"/>
  <c r="AP2245"/>
  <c r="AQ2245"/>
  <c r="AR2245"/>
  <c r="AK2246"/>
  <c r="AN2246"/>
  <c r="AO2246"/>
  <c r="AP2246"/>
  <c r="AQ2246"/>
  <c r="AR2246"/>
  <c r="AK2247"/>
  <c r="AN2247"/>
  <c r="AO2247"/>
  <c r="AP2247"/>
  <c r="AQ2247"/>
  <c r="AR2247"/>
  <c r="AK2248"/>
  <c r="AN2248"/>
  <c r="AO2248"/>
  <c r="AP2248"/>
  <c r="AQ2248"/>
  <c r="AR2248"/>
  <c r="AK2249"/>
  <c r="AN2249"/>
  <c r="AO2249"/>
  <c r="AP2249"/>
  <c r="AQ2249"/>
  <c r="AR2249"/>
  <c r="AK2250"/>
  <c r="AN2250"/>
  <c r="AO2250"/>
  <c r="AP2250"/>
  <c r="AQ2250"/>
  <c r="AR2250"/>
  <c r="AK2251"/>
  <c r="AN2251"/>
  <c r="AO2251"/>
  <c r="AP2251"/>
  <c r="AQ2251"/>
  <c r="AR2251"/>
  <c r="AK2252"/>
  <c r="AN2252"/>
  <c r="AO2252"/>
  <c r="AP2252"/>
  <c r="AQ2252"/>
  <c r="AR2252"/>
  <c r="AK2253"/>
  <c r="AN2253"/>
  <c r="AO2253"/>
  <c r="AP2253"/>
  <c r="AQ2253"/>
  <c r="AR2253"/>
  <c r="AK2254"/>
  <c r="AN2254"/>
  <c r="AO2254"/>
  <c r="AP2254"/>
  <c r="AQ2254"/>
  <c r="AR2254"/>
  <c r="AK2255"/>
  <c r="AN2255"/>
  <c r="AO2255"/>
  <c r="AP2255"/>
  <c r="AQ2255"/>
  <c r="AR2255"/>
  <c r="AK2256"/>
  <c r="AN2256"/>
  <c r="AO2256"/>
  <c r="AP2256"/>
  <c r="AQ2256"/>
  <c r="AR2256"/>
  <c r="AK2257"/>
  <c r="AN2257"/>
  <c r="AO2257"/>
  <c r="AP2257"/>
  <c r="AQ2257"/>
  <c r="AR2257"/>
  <c r="AK2258"/>
  <c r="AN2258"/>
  <c r="AO2258"/>
  <c r="AP2258"/>
  <c r="AQ2258"/>
  <c r="AR2258"/>
  <c r="AK2259"/>
  <c r="AN2259"/>
  <c r="AO2259"/>
  <c r="AP2259"/>
  <c r="AQ2259"/>
  <c r="AR2259"/>
  <c r="AK2260"/>
  <c r="AN2260"/>
  <c r="AO2260"/>
  <c r="AP2260"/>
  <c r="AQ2260"/>
  <c r="AR2260"/>
  <c r="AK2261"/>
  <c r="AN2261"/>
  <c r="AO2261"/>
  <c r="AP2261"/>
  <c r="AQ2261"/>
  <c r="AR2261"/>
  <c r="AK2262"/>
  <c r="AN2262"/>
  <c r="AO2262"/>
  <c r="AP2262"/>
  <c r="AQ2262"/>
  <c r="AR2262"/>
  <c r="AK2263"/>
  <c r="AN2263"/>
  <c r="AO2263"/>
  <c r="AP2263"/>
  <c r="AQ2263"/>
  <c r="AR2263"/>
  <c r="AK2264"/>
  <c r="AN2264"/>
  <c r="AO2264"/>
  <c r="AP2264"/>
  <c r="AQ2264"/>
  <c r="AR2264"/>
  <c r="AK2265"/>
  <c r="AN2265"/>
  <c r="AO2265"/>
  <c r="AP2265"/>
  <c r="AQ2265"/>
  <c r="AR2265"/>
  <c r="AK2266"/>
  <c r="AN2266"/>
  <c r="AO2266"/>
  <c r="AP2266"/>
  <c r="AQ2266"/>
  <c r="AR2266"/>
  <c r="AK2267"/>
  <c r="AN2267"/>
  <c r="AO2267"/>
  <c r="AP2267"/>
  <c r="AQ2267"/>
  <c r="AR2267"/>
  <c r="AK2268"/>
  <c r="AN2268"/>
  <c r="AO2268"/>
  <c r="AP2268"/>
  <c r="AQ2268"/>
  <c r="AR2268"/>
  <c r="AK2269"/>
  <c r="AN2269"/>
  <c r="AO2269"/>
  <c r="AP2269"/>
  <c r="AQ2269"/>
  <c r="AR2269"/>
  <c r="AK2270"/>
  <c r="AN2270"/>
  <c r="AO2270"/>
  <c r="AP2270"/>
  <c r="AQ2270"/>
  <c r="AR2270"/>
  <c r="AK2271"/>
  <c r="AN2271"/>
  <c r="AO2271"/>
  <c r="AP2271"/>
  <c r="AQ2271"/>
  <c r="AR2271"/>
  <c r="AK2272"/>
  <c r="AN2272"/>
  <c r="AO2272"/>
  <c r="AP2272"/>
  <c r="AQ2272"/>
  <c r="AR2272"/>
  <c r="AK2273"/>
  <c r="AN2273"/>
  <c r="AO2273"/>
  <c r="AP2273"/>
  <c r="AQ2273"/>
  <c r="AR2273"/>
  <c r="AK2274"/>
  <c r="AN2274"/>
  <c r="AO2274"/>
  <c r="AP2274"/>
  <c r="AQ2274"/>
  <c r="AR2274"/>
  <c r="AK2275"/>
  <c r="AN2275"/>
  <c r="AO2275"/>
  <c r="AP2275"/>
  <c r="AQ2275"/>
  <c r="AR2275"/>
  <c r="AK2276"/>
  <c r="AN2276"/>
  <c r="AO2276"/>
  <c r="AP2276"/>
  <c r="AQ2276"/>
  <c r="AR2276"/>
  <c r="AK2277"/>
  <c r="AN2277"/>
  <c r="AO2277"/>
  <c r="AP2277"/>
  <c r="AQ2277"/>
  <c r="AR2277"/>
  <c r="AK2278"/>
  <c r="AN2278"/>
  <c r="AO2278"/>
  <c r="AP2278"/>
  <c r="AQ2278"/>
  <c r="AR2278"/>
  <c r="AK2279"/>
  <c r="AN2279"/>
  <c r="AO2279"/>
  <c r="AP2279"/>
  <c r="AQ2279"/>
  <c r="AR2279"/>
  <c r="AK2280"/>
  <c r="AN2280"/>
  <c r="AO2280"/>
  <c r="AP2280"/>
  <c r="AQ2280"/>
  <c r="AR2280"/>
  <c r="AK2281"/>
  <c r="AN2281"/>
  <c r="AO2281"/>
  <c r="AP2281"/>
  <c r="AQ2281"/>
  <c r="AR2281"/>
  <c r="AK2282"/>
  <c r="AN2282"/>
  <c r="AO2282"/>
  <c r="AP2282"/>
  <c r="AQ2282"/>
  <c r="AR2282"/>
  <c r="AK2283"/>
  <c r="AN2283"/>
  <c r="AO2283"/>
  <c r="AP2283"/>
  <c r="AQ2283"/>
  <c r="AR2283"/>
  <c r="AK2284"/>
  <c r="AN2284"/>
  <c r="AO2284"/>
  <c r="AP2284"/>
  <c r="AQ2284"/>
  <c r="AR2284"/>
  <c r="AK2285"/>
  <c r="AN2285"/>
  <c r="AO2285"/>
  <c r="AP2285"/>
  <c r="AQ2285"/>
  <c r="AR2285"/>
  <c r="AK2286"/>
  <c r="AN2286"/>
  <c r="AO2286"/>
  <c r="AP2286"/>
  <c r="AQ2286"/>
  <c r="AR2286"/>
  <c r="AK2287"/>
  <c r="AN2287"/>
  <c r="AO2287"/>
  <c r="AP2287"/>
  <c r="AQ2287"/>
  <c r="AR2287"/>
  <c r="AK2288"/>
  <c r="AN2288"/>
  <c r="AO2288"/>
  <c r="AP2288"/>
  <c r="AQ2288"/>
  <c r="AR2288"/>
  <c r="AK2289"/>
  <c r="AN2289"/>
  <c r="AO2289"/>
  <c r="AP2289"/>
  <c r="AQ2289"/>
  <c r="AR2289"/>
  <c r="AK2290"/>
  <c r="AN2290"/>
  <c r="AO2290"/>
  <c r="AP2290"/>
  <c r="AQ2290"/>
  <c r="AR2290"/>
  <c r="AK2291"/>
  <c r="AN2291"/>
  <c r="AO2291"/>
  <c r="AP2291"/>
  <c r="AQ2291"/>
  <c r="AR2291"/>
  <c r="AK2292"/>
  <c r="AN2292"/>
  <c r="AO2292"/>
  <c r="AP2292"/>
  <c r="AQ2292"/>
  <c r="AR2292"/>
  <c r="AK2293"/>
  <c r="AN2293"/>
  <c r="AO2293"/>
  <c r="AP2293"/>
  <c r="AQ2293"/>
  <c r="AR2293"/>
  <c r="AK2294"/>
  <c r="AN2294"/>
  <c r="AO2294"/>
  <c r="AP2294"/>
  <c r="AQ2294"/>
  <c r="AR2294"/>
  <c r="AK2295"/>
  <c r="AN2295"/>
  <c r="AO2295"/>
  <c r="AP2295"/>
  <c r="AQ2295"/>
  <c r="AR2295"/>
  <c r="AK2296"/>
  <c r="AN2296"/>
  <c r="AO2296"/>
  <c r="AP2296"/>
  <c r="AQ2296"/>
  <c r="AR2296"/>
  <c r="AK2297"/>
  <c r="AN2297"/>
  <c r="AO2297"/>
  <c r="AP2297"/>
  <c r="AQ2297"/>
  <c r="AR2297"/>
  <c r="AK2298"/>
  <c r="AN2298"/>
  <c r="AO2298"/>
  <c r="AP2298"/>
  <c r="AQ2298"/>
  <c r="AR2298"/>
  <c r="AK2299"/>
  <c r="AN2299"/>
  <c r="AO2299"/>
  <c r="AP2299"/>
  <c r="AQ2299"/>
  <c r="AR2299"/>
  <c r="AK2300"/>
  <c r="AN2300"/>
  <c r="AO2300"/>
  <c r="AP2300"/>
  <c r="AQ2300"/>
  <c r="AR2300"/>
  <c r="AK2301"/>
  <c r="AN2301"/>
  <c r="AO2301"/>
  <c r="AP2301"/>
  <c r="AQ2301"/>
  <c r="AR2301"/>
  <c r="AK2302"/>
  <c r="AN2302"/>
  <c r="AO2302"/>
  <c r="AP2302"/>
  <c r="AQ2302"/>
  <c r="AR2302"/>
  <c r="AK2303"/>
  <c r="AN2303"/>
  <c r="AO2303"/>
  <c r="AP2303"/>
  <c r="AQ2303"/>
  <c r="AR2303"/>
  <c r="AK2304"/>
  <c r="AN2304"/>
  <c r="AO2304"/>
  <c r="AP2304"/>
  <c r="AQ2304"/>
  <c r="AR2304"/>
  <c r="AK2305"/>
  <c r="AN2305"/>
  <c r="AO2305"/>
  <c r="AP2305"/>
  <c r="AQ2305"/>
  <c r="AR2305"/>
  <c r="AK2306"/>
  <c r="AN2306"/>
  <c r="AO2306"/>
  <c r="AP2306"/>
  <c r="AQ2306"/>
  <c r="AR2306"/>
  <c r="AK2307"/>
  <c r="AN2307"/>
  <c r="AO2307"/>
  <c r="AP2307"/>
  <c r="AQ2307"/>
  <c r="AR2307"/>
  <c r="AK2308"/>
  <c r="AN2308"/>
  <c r="AO2308"/>
  <c r="AP2308"/>
  <c r="AQ2308"/>
  <c r="AR2308"/>
  <c r="AK2309"/>
  <c r="AN2309"/>
  <c r="AO2309"/>
  <c r="AP2309"/>
  <c r="AQ2309"/>
  <c r="AR2309"/>
  <c r="AK2310"/>
  <c r="AN2310"/>
  <c r="AO2310"/>
  <c r="AP2310"/>
  <c r="AQ2310"/>
  <c r="AR2310"/>
  <c r="AK2311"/>
  <c r="AN2311"/>
  <c r="AO2311"/>
  <c r="AP2311"/>
  <c r="AQ2311"/>
  <c r="AR2311"/>
  <c r="AK2312"/>
  <c r="AN2312"/>
  <c r="AO2312"/>
  <c r="AP2312"/>
  <c r="AQ2312"/>
  <c r="AR2312"/>
  <c r="AK2313"/>
  <c r="AN2313"/>
  <c r="AO2313"/>
  <c r="AP2313"/>
  <c r="AQ2313"/>
  <c r="AR2313"/>
  <c r="AK2314"/>
  <c r="AN2314"/>
  <c r="AO2314"/>
  <c r="AP2314"/>
  <c r="AQ2314"/>
  <c r="AR2314"/>
  <c r="AK2315"/>
  <c r="AN2315"/>
  <c r="AO2315"/>
  <c r="AP2315"/>
  <c r="AQ2315"/>
  <c r="AR2315"/>
  <c r="AK2316"/>
  <c r="AN2316"/>
  <c r="AO2316"/>
  <c r="AP2316"/>
  <c r="AQ2316"/>
  <c r="AR2316"/>
  <c r="AK2317"/>
  <c r="AN2317"/>
  <c r="AO2317"/>
  <c r="AP2317"/>
  <c r="AQ2317"/>
  <c r="AR2317"/>
  <c r="AK2318"/>
  <c r="AN2318"/>
  <c r="AO2318"/>
  <c r="AP2318"/>
  <c r="AQ2318"/>
  <c r="AR2318"/>
  <c r="AK2319"/>
  <c r="AN2319"/>
  <c r="AO2319"/>
  <c r="AP2319"/>
  <c r="AQ2319"/>
  <c r="AR2319"/>
  <c r="AK2320"/>
  <c r="AN2320"/>
  <c r="AO2320"/>
  <c r="AP2320"/>
  <c r="AQ2320"/>
  <c r="AR2320"/>
  <c r="AK2321"/>
  <c r="AN2321"/>
  <c r="AO2321"/>
  <c r="AP2321"/>
  <c r="AQ2321"/>
  <c r="AR2321"/>
  <c r="AK2322"/>
  <c r="AN2322"/>
  <c r="AO2322"/>
  <c r="AP2322"/>
  <c r="AQ2322"/>
  <c r="AR2322"/>
  <c r="AK2323"/>
  <c r="AN2323"/>
  <c r="AO2323"/>
  <c r="AP2323"/>
  <c r="AQ2323"/>
  <c r="AR2323"/>
  <c r="AK2324"/>
  <c r="AN2324"/>
  <c r="AO2324"/>
  <c r="AP2324"/>
  <c r="AQ2324"/>
  <c r="AR2324"/>
  <c r="AK2325"/>
  <c r="AN2325"/>
  <c r="AO2325"/>
  <c r="AP2325"/>
  <c r="AQ2325"/>
  <c r="AR2325"/>
  <c r="AK2326"/>
  <c r="AN2326"/>
  <c r="AO2326"/>
  <c r="AP2326"/>
  <c r="AQ2326"/>
  <c r="AR2326"/>
  <c r="AK2327"/>
  <c r="AN2327"/>
  <c r="AO2327"/>
  <c r="AP2327"/>
  <c r="AQ2327"/>
  <c r="AR2327"/>
  <c r="AK2328"/>
  <c r="AN2328"/>
  <c r="AO2328"/>
  <c r="AP2328"/>
  <c r="AQ2328"/>
  <c r="AR2328"/>
  <c r="AK2329"/>
  <c r="AN2329"/>
  <c r="AO2329"/>
  <c r="AP2329"/>
  <c r="AQ2329"/>
  <c r="AR2329"/>
  <c r="AK2330"/>
  <c r="AN2330"/>
  <c r="AO2330"/>
  <c r="AP2330"/>
  <c r="AQ2330"/>
  <c r="AR2330"/>
  <c r="AK2331"/>
  <c r="AN2331"/>
  <c r="AO2331"/>
  <c r="AP2331"/>
  <c r="AQ2331"/>
  <c r="AR2331"/>
  <c r="AK2332"/>
  <c r="AN2332"/>
  <c r="AO2332"/>
  <c r="AP2332"/>
  <c r="AQ2332"/>
  <c r="AR2332"/>
  <c r="AK2333"/>
  <c r="AN2333"/>
  <c r="AO2333"/>
  <c r="AP2333"/>
  <c r="AQ2333"/>
  <c r="AR2333"/>
  <c r="AK2334"/>
  <c r="AN2334"/>
  <c r="AO2334"/>
  <c r="AP2334"/>
  <c r="AQ2334"/>
  <c r="AR2334"/>
  <c r="AK2335"/>
  <c r="AN2335"/>
  <c r="AO2335"/>
  <c r="AP2335"/>
  <c r="AQ2335"/>
  <c r="AR2335"/>
  <c r="AK2336"/>
  <c r="AN2336"/>
  <c r="AO2336"/>
  <c r="AP2336"/>
  <c r="AQ2336"/>
  <c r="AR2336"/>
  <c r="AK2337"/>
  <c r="AN2337"/>
  <c r="AO2337"/>
  <c r="AP2337"/>
  <c r="AQ2337"/>
  <c r="AR2337"/>
  <c r="AK2338"/>
  <c r="AN2338"/>
  <c r="AO2338"/>
  <c r="AP2338"/>
  <c r="AQ2338"/>
  <c r="AR2338"/>
  <c r="AK2339"/>
  <c r="AN2339"/>
  <c r="AO2339"/>
  <c r="AP2339"/>
  <c r="AQ2339"/>
  <c r="AR2339"/>
  <c r="AK2340"/>
  <c r="AN2340"/>
  <c r="AO2340"/>
  <c r="AP2340"/>
  <c r="AQ2340"/>
  <c r="AR2340"/>
  <c r="AK2341"/>
  <c r="AN2341"/>
  <c r="AO2341"/>
  <c r="AP2341"/>
  <c r="AQ2341"/>
  <c r="AR2341"/>
  <c r="AK2342"/>
  <c r="AN2342"/>
  <c r="AO2342"/>
  <c r="AP2342"/>
  <c r="AQ2342"/>
  <c r="AR2342"/>
  <c r="AK2343"/>
  <c r="AN2343"/>
  <c r="AO2343"/>
  <c r="AP2343"/>
  <c r="AQ2343"/>
  <c r="AR2343"/>
  <c r="AK2344"/>
  <c r="AN2344"/>
  <c r="AO2344"/>
  <c r="AP2344"/>
  <c r="AQ2344"/>
  <c r="AR2344"/>
  <c r="AK2345"/>
  <c r="AN2345"/>
  <c r="AO2345"/>
  <c r="AP2345"/>
  <c r="AQ2345"/>
  <c r="AR2345"/>
  <c r="AK2346"/>
  <c r="AN2346"/>
  <c r="AO2346"/>
  <c r="AP2346"/>
  <c r="AQ2346"/>
  <c r="AR2346"/>
  <c r="AK2347"/>
  <c r="AN2347"/>
  <c r="AO2347"/>
  <c r="AP2347"/>
  <c r="AQ2347"/>
  <c r="AR2347"/>
  <c r="AK2348"/>
  <c r="AN2348"/>
  <c r="AO2348"/>
  <c r="AP2348"/>
  <c r="AQ2348"/>
  <c r="AR2348"/>
  <c r="AK2349"/>
  <c r="AN2349"/>
  <c r="AO2349"/>
  <c r="AP2349"/>
  <c r="AQ2349"/>
  <c r="AR2349"/>
  <c r="AK2350"/>
  <c r="AN2350"/>
  <c r="AO2350"/>
  <c r="AP2350"/>
  <c r="AQ2350"/>
  <c r="AR2350"/>
  <c r="AK2351"/>
  <c r="AN2351"/>
  <c r="AO2351"/>
  <c r="AP2351"/>
  <c r="AQ2351"/>
  <c r="AR2351"/>
  <c r="AK2352"/>
  <c r="AN2352"/>
  <c r="AO2352"/>
  <c r="AP2352"/>
  <c r="AQ2352"/>
  <c r="AR2352"/>
  <c r="AK2353"/>
  <c r="AN2353"/>
  <c r="AO2353"/>
  <c r="AP2353"/>
  <c r="AQ2353"/>
  <c r="AR2353"/>
  <c r="AK2354"/>
  <c r="AN2354"/>
  <c r="AO2354"/>
  <c r="AP2354"/>
  <c r="AQ2354"/>
  <c r="AR2354"/>
  <c r="AK2355"/>
  <c r="AN2355"/>
  <c r="AO2355"/>
  <c r="AP2355"/>
  <c r="AQ2355"/>
  <c r="AR2355"/>
  <c r="AK2356"/>
  <c r="AN2356"/>
  <c r="AO2356"/>
  <c r="AP2356"/>
  <c r="AQ2356"/>
  <c r="AR2356"/>
  <c r="AK2357"/>
  <c r="AN2357"/>
  <c r="AO2357"/>
  <c r="AP2357"/>
  <c r="AQ2357"/>
  <c r="AR2357"/>
  <c r="AK2358"/>
  <c r="AN2358"/>
  <c r="AO2358"/>
  <c r="AP2358"/>
  <c r="AQ2358"/>
  <c r="AR2358"/>
  <c r="AK2359"/>
  <c r="AN2359"/>
  <c r="AO2359"/>
  <c r="AP2359"/>
  <c r="AQ2359"/>
  <c r="AR2359"/>
  <c r="AK2360"/>
  <c r="AN2360"/>
  <c r="AO2360"/>
  <c r="AP2360"/>
  <c r="AQ2360"/>
  <c r="AR2360"/>
  <c r="AK2361"/>
  <c r="AN2361"/>
  <c r="AO2361"/>
  <c r="AP2361"/>
  <c r="AQ2361"/>
  <c r="AR2361"/>
  <c r="AK2362"/>
  <c r="AN2362"/>
  <c r="AO2362"/>
  <c r="AP2362"/>
  <c r="AQ2362"/>
  <c r="AR2362"/>
  <c r="AK2363"/>
  <c r="AN2363"/>
  <c r="AO2363"/>
  <c r="AP2363"/>
  <c r="AQ2363"/>
  <c r="AR2363"/>
  <c r="AK2364"/>
  <c r="AN2364"/>
  <c r="AO2364"/>
  <c r="AP2364"/>
  <c r="AQ2364"/>
  <c r="AR2364"/>
  <c r="AK2365"/>
  <c r="AN2365"/>
  <c r="AO2365"/>
  <c r="AP2365"/>
  <c r="AQ2365"/>
  <c r="AR2365"/>
  <c r="AK2366"/>
  <c r="AN2366"/>
  <c r="AO2366"/>
  <c r="AP2366"/>
  <c r="AQ2366"/>
  <c r="AR2366"/>
  <c r="AK2367"/>
  <c r="AN2367"/>
  <c r="AO2367"/>
  <c r="AP2367"/>
  <c r="AQ2367"/>
  <c r="AR2367"/>
  <c r="AK2368"/>
  <c r="AN2368"/>
  <c r="AO2368"/>
  <c r="AP2368"/>
  <c r="AQ2368"/>
  <c r="AR2368"/>
  <c r="AK2369"/>
  <c r="AN2369"/>
  <c r="AO2369"/>
  <c r="AP2369"/>
  <c r="AQ2369"/>
  <c r="AR2369"/>
  <c r="AK2370"/>
  <c r="AN2370"/>
  <c r="AO2370"/>
  <c r="AP2370"/>
  <c r="AQ2370"/>
  <c r="AR2370"/>
  <c r="AK2371"/>
  <c r="AN2371"/>
  <c r="AO2371"/>
  <c r="AP2371"/>
  <c r="AQ2371"/>
  <c r="AR2371"/>
  <c r="AK2372"/>
  <c r="AN2372"/>
  <c r="AO2372"/>
  <c r="AP2372"/>
  <c r="AQ2372"/>
  <c r="AR2372"/>
  <c r="AK2373"/>
  <c r="AN2373"/>
  <c r="AO2373"/>
  <c r="AP2373"/>
  <c r="AQ2373"/>
  <c r="AR2373"/>
  <c r="AK2374"/>
  <c r="AN2374"/>
  <c r="AO2374"/>
  <c r="AP2374"/>
  <c r="AQ2374"/>
  <c r="AR2374"/>
  <c r="AK2375"/>
  <c r="AN2375"/>
  <c r="AO2375"/>
  <c r="AP2375"/>
  <c r="AQ2375"/>
  <c r="AR2375"/>
  <c r="AK2376"/>
  <c r="AN2376"/>
  <c r="AO2376"/>
  <c r="AP2376"/>
  <c r="AQ2376"/>
  <c r="AR2376"/>
  <c r="AK2377"/>
  <c r="AN2377"/>
  <c r="AO2377"/>
  <c r="AP2377"/>
  <c r="AQ2377"/>
  <c r="AR2377"/>
  <c r="AK2378"/>
  <c r="AN2378"/>
  <c r="AO2378"/>
  <c r="AP2378"/>
  <c r="AQ2378"/>
  <c r="AR2378"/>
  <c r="AK2379"/>
  <c r="AN2379"/>
  <c r="AO2379"/>
  <c r="AP2379"/>
  <c r="AQ2379"/>
  <c r="AR2379"/>
  <c r="AK2380"/>
  <c r="AN2380"/>
  <c r="AO2380"/>
  <c r="AP2380"/>
  <c r="AQ2380"/>
  <c r="AR2380"/>
  <c r="AK2381"/>
  <c r="AN2381"/>
  <c r="AO2381"/>
  <c r="AP2381"/>
  <c r="AQ2381"/>
  <c r="AR2381"/>
  <c r="AK2382"/>
  <c r="AN2382"/>
  <c r="AO2382"/>
  <c r="AP2382"/>
  <c r="AQ2382"/>
  <c r="AR2382"/>
  <c r="AK2383"/>
  <c r="AN2383"/>
  <c r="AO2383"/>
  <c r="AP2383"/>
  <c r="AQ2383"/>
  <c r="AR2383"/>
  <c r="AK2384"/>
  <c r="AN2384"/>
  <c r="AO2384"/>
  <c r="AP2384"/>
  <c r="AQ2384"/>
  <c r="AR2384"/>
  <c r="AK2385"/>
  <c r="AN2385"/>
  <c r="AO2385"/>
  <c r="AP2385"/>
  <c r="AQ2385"/>
  <c r="AR2385"/>
  <c r="AK2386"/>
  <c r="AN2386"/>
  <c r="AO2386"/>
  <c r="AP2386"/>
  <c r="AQ2386"/>
  <c r="AR2386"/>
  <c r="AK2387"/>
  <c r="AN2387"/>
  <c r="AO2387"/>
  <c r="AP2387"/>
  <c r="AQ2387"/>
  <c r="AR2387"/>
  <c r="AK2388"/>
  <c r="AN2388"/>
  <c r="AO2388"/>
  <c r="AP2388"/>
  <c r="AQ2388"/>
  <c r="AR2388"/>
  <c r="AK2389"/>
  <c r="AN2389"/>
  <c r="AO2389"/>
  <c r="AP2389"/>
  <c r="AQ2389"/>
  <c r="AR2389"/>
  <c r="AK2390"/>
  <c r="AN2390"/>
  <c r="AO2390"/>
  <c r="AP2390"/>
  <c r="AQ2390"/>
  <c r="AR2390"/>
  <c r="AK2391"/>
  <c r="AN2391"/>
  <c r="AO2391"/>
  <c r="AP2391"/>
  <c r="AQ2391"/>
  <c r="AR2391"/>
  <c r="AK2392"/>
  <c r="AN2392"/>
  <c r="AO2392"/>
  <c r="AP2392"/>
  <c r="AQ2392"/>
  <c r="AR2392"/>
  <c r="AK2393"/>
  <c r="AN2393"/>
  <c r="AO2393"/>
  <c r="AP2393"/>
  <c r="AQ2393"/>
  <c r="AR2393"/>
  <c r="AK2394"/>
  <c r="AN2394"/>
  <c r="AO2394"/>
  <c r="AP2394"/>
  <c r="AQ2394"/>
  <c r="AR2394"/>
  <c r="AK2395"/>
  <c r="AN2395"/>
  <c r="AO2395"/>
  <c r="AP2395"/>
  <c r="AQ2395"/>
  <c r="AR2395"/>
  <c r="AK2396"/>
  <c r="AN2396"/>
  <c r="AO2396"/>
  <c r="AP2396"/>
  <c r="AQ2396"/>
  <c r="AR2396"/>
  <c r="AK2397"/>
  <c r="AN2397"/>
  <c r="AO2397"/>
  <c r="AP2397"/>
  <c r="AQ2397"/>
  <c r="AR2397"/>
  <c r="AK2398"/>
  <c r="AN2398"/>
  <c r="AO2398"/>
  <c r="AP2398"/>
  <c r="AQ2398"/>
  <c r="AR2398"/>
  <c r="AK2399"/>
  <c r="AN2399"/>
  <c r="AO2399"/>
  <c r="AP2399"/>
  <c r="AQ2399"/>
  <c r="AR2399"/>
  <c r="AK2400"/>
  <c r="AN2400"/>
  <c r="AO2400"/>
  <c r="AP2400"/>
  <c r="AQ2400"/>
  <c r="AR2400"/>
  <c r="AK2401"/>
  <c r="AN2401"/>
  <c r="AO2401"/>
  <c r="AP2401"/>
  <c r="AQ2401"/>
  <c r="AR2401"/>
  <c r="AK2402"/>
  <c r="AN2402"/>
  <c r="AO2402"/>
  <c r="AP2402"/>
  <c r="AQ2402"/>
  <c r="AR2402"/>
  <c r="AK2403"/>
  <c r="AN2403"/>
  <c r="AO2403"/>
  <c r="AP2403"/>
  <c r="AQ2403"/>
  <c r="AR2403"/>
  <c r="AK2404"/>
  <c r="AN2404"/>
  <c r="AO2404"/>
  <c r="AP2404"/>
  <c r="AQ2404"/>
  <c r="AR2404"/>
  <c r="AK2405"/>
  <c r="AN2405"/>
  <c r="AO2405"/>
  <c r="AP2405"/>
  <c r="AQ2405"/>
  <c r="AR2405"/>
  <c r="AK2406"/>
  <c r="AN2406"/>
  <c r="AO2406"/>
  <c r="AP2406"/>
  <c r="AQ2406"/>
  <c r="AR2406"/>
  <c r="AK2407"/>
  <c r="AN2407"/>
  <c r="AO2407"/>
  <c r="AP2407"/>
  <c r="AQ2407"/>
  <c r="AR2407"/>
  <c r="AK2408"/>
  <c r="AN2408"/>
  <c r="AO2408"/>
  <c r="AP2408"/>
  <c r="AQ2408"/>
  <c r="AR2408"/>
  <c r="AK2409"/>
  <c r="AN2409"/>
  <c r="AO2409"/>
  <c r="AP2409"/>
  <c r="AQ2409"/>
  <c r="AR2409"/>
  <c r="AK2410"/>
  <c r="AN2410"/>
  <c r="AO2410"/>
  <c r="AP2410"/>
  <c r="AQ2410"/>
  <c r="AR2410"/>
  <c r="AK2411"/>
  <c r="AN2411"/>
  <c r="AO2411"/>
  <c r="AP2411"/>
  <c r="AQ2411"/>
  <c r="AR2411"/>
  <c r="AK2412"/>
  <c r="AN2412"/>
  <c r="AO2412"/>
  <c r="AP2412"/>
  <c r="AQ2412"/>
  <c r="AR2412"/>
  <c r="AK2413"/>
  <c r="AN2413"/>
  <c r="AO2413"/>
  <c r="AP2413"/>
  <c r="AQ2413"/>
  <c r="AR2413"/>
  <c r="AK2414"/>
  <c r="AN2414"/>
  <c r="AO2414"/>
  <c r="AP2414"/>
  <c r="AQ2414"/>
  <c r="AR2414"/>
  <c r="AK2415"/>
  <c r="AN2415"/>
  <c r="AO2415"/>
  <c r="AP2415"/>
  <c r="AQ2415"/>
  <c r="AR2415"/>
  <c r="AK2416"/>
  <c r="AN2416"/>
  <c r="AO2416"/>
  <c r="AP2416"/>
  <c r="AQ2416"/>
  <c r="AR2416"/>
  <c r="AK2417"/>
  <c r="AN2417"/>
  <c r="AO2417"/>
  <c r="AP2417"/>
  <c r="AQ2417"/>
  <c r="AR2417"/>
  <c r="AK2418"/>
  <c r="AN2418"/>
  <c r="AO2418"/>
  <c r="AP2418"/>
  <c r="AQ2418"/>
  <c r="AR2418"/>
  <c r="AK2419"/>
  <c r="AN2419"/>
  <c r="AO2419"/>
  <c r="AP2419"/>
  <c r="AQ2419"/>
  <c r="AR2419"/>
  <c r="AK2420"/>
  <c r="AN2420"/>
  <c r="AO2420"/>
  <c r="AP2420"/>
  <c r="AQ2420"/>
  <c r="AR2420"/>
  <c r="AK2421"/>
  <c r="AN2421"/>
  <c r="AO2421"/>
  <c r="AP2421"/>
  <c r="AQ2421"/>
  <c r="AR2421"/>
  <c r="AK2422"/>
  <c r="AN2422"/>
  <c r="AO2422"/>
  <c r="AP2422"/>
  <c r="AQ2422"/>
  <c r="AR2422"/>
  <c r="AK2423"/>
  <c r="AN2423"/>
  <c r="AO2423"/>
  <c r="AP2423"/>
  <c r="AQ2423"/>
  <c r="AR2423"/>
  <c r="AK2424"/>
  <c r="AN2424"/>
  <c r="AO2424"/>
  <c r="AP2424"/>
  <c r="AQ2424"/>
  <c r="AR2424"/>
  <c r="AK2425"/>
  <c r="AN2425"/>
  <c r="AO2425"/>
  <c r="AP2425"/>
  <c r="AQ2425"/>
  <c r="AR2425"/>
  <c r="AK2426"/>
  <c r="AN2426"/>
  <c r="AO2426"/>
  <c r="AP2426"/>
  <c r="AQ2426"/>
  <c r="AR2426"/>
  <c r="AK2427"/>
  <c r="AN2427"/>
  <c r="AO2427"/>
  <c r="AP2427"/>
  <c r="AQ2427"/>
  <c r="AR2427"/>
  <c r="AK2428"/>
  <c r="AN2428"/>
  <c r="AO2428"/>
  <c r="AP2428"/>
  <c r="AQ2428"/>
  <c r="AR2428"/>
  <c r="AK2429"/>
  <c r="AN2429"/>
  <c r="AO2429"/>
  <c r="AP2429"/>
  <c r="AQ2429"/>
  <c r="AR2429"/>
  <c r="AK2430"/>
  <c r="AN2430"/>
  <c r="AO2430"/>
  <c r="AP2430"/>
  <c r="AQ2430"/>
  <c r="AR2430"/>
  <c r="AK2431"/>
  <c r="AN2431"/>
  <c r="AO2431"/>
  <c r="AP2431"/>
  <c r="AQ2431"/>
  <c r="AR2431"/>
  <c r="AK2432"/>
  <c r="AN2432"/>
  <c r="AO2432"/>
  <c r="AP2432"/>
  <c r="AQ2432"/>
  <c r="AR2432"/>
  <c r="AK2433"/>
  <c r="AN2433"/>
  <c r="AO2433"/>
  <c r="AP2433"/>
  <c r="AQ2433"/>
  <c r="AR2433"/>
  <c r="AK2434"/>
  <c r="AN2434"/>
  <c r="AO2434"/>
  <c r="AP2434"/>
  <c r="AQ2434"/>
  <c r="AR2434"/>
  <c r="AK2435"/>
  <c r="AN2435"/>
  <c r="AO2435"/>
  <c r="AP2435"/>
  <c r="AQ2435"/>
  <c r="AR2435"/>
  <c r="AK2436"/>
  <c r="AN2436"/>
  <c r="AO2436"/>
  <c r="AP2436"/>
  <c r="AQ2436"/>
  <c r="AR2436"/>
  <c r="AK2437"/>
  <c r="AN2437"/>
  <c r="AO2437"/>
  <c r="AP2437"/>
  <c r="AQ2437"/>
  <c r="AR2437"/>
  <c r="AK2438"/>
  <c r="AN2438"/>
  <c r="AO2438"/>
  <c r="AP2438"/>
  <c r="AQ2438"/>
  <c r="AR2438"/>
  <c r="AK2439"/>
  <c r="AN2439"/>
  <c r="AO2439"/>
  <c r="AP2439"/>
  <c r="AQ2439"/>
  <c r="AR2439"/>
  <c r="AK2440"/>
  <c r="AN2440"/>
  <c r="AO2440"/>
  <c r="AP2440"/>
  <c r="AQ2440"/>
  <c r="AR2440"/>
  <c r="AK2441"/>
  <c r="AN2441"/>
  <c r="AO2441"/>
  <c r="AP2441"/>
  <c r="AQ2441"/>
  <c r="AR2441"/>
  <c r="AK2442"/>
  <c r="AN2442"/>
  <c r="AO2442"/>
  <c r="AP2442"/>
  <c r="AQ2442"/>
  <c r="AR2442"/>
  <c r="AK2443"/>
  <c r="AN2443"/>
  <c r="AO2443"/>
  <c r="AP2443"/>
  <c r="AQ2443"/>
  <c r="AR2443"/>
  <c r="AK2444"/>
  <c r="AN2444"/>
  <c r="AO2444"/>
  <c r="AP2444"/>
  <c r="AQ2444"/>
  <c r="AR2444"/>
  <c r="AK2445"/>
  <c r="AN2445"/>
  <c r="AO2445"/>
  <c r="AP2445"/>
  <c r="AQ2445"/>
  <c r="AR2445"/>
  <c r="AK2446"/>
  <c r="AN2446"/>
  <c r="AO2446"/>
  <c r="AP2446"/>
  <c r="AQ2446"/>
  <c r="AR2446"/>
  <c r="AK2447"/>
  <c r="AN2447"/>
  <c r="AO2447"/>
  <c r="AP2447"/>
  <c r="AQ2447"/>
  <c r="AR2447"/>
  <c r="AK2448"/>
  <c r="AN2448"/>
  <c r="AO2448"/>
  <c r="AP2448"/>
  <c r="AQ2448"/>
  <c r="AR2448"/>
  <c r="AK2449"/>
  <c r="AN2449"/>
  <c r="AO2449"/>
  <c r="AP2449"/>
  <c r="AQ2449"/>
  <c r="AR2449"/>
  <c r="AK2450"/>
  <c r="AN2450"/>
  <c r="AO2450"/>
  <c r="AP2450"/>
  <c r="AQ2450"/>
  <c r="AR2450"/>
  <c r="AK2451"/>
  <c r="AN2451"/>
  <c r="AO2451"/>
  <c r="AP2451"/>
  <c r="AQ2451"/>
  <c r="AR2451"/>
  <c r="AK2452"/>
  <c r="AN2452"/>
  <c r="AO2452"/>
  <c r="AP2452"/>
  <c r="AQ2452"/>
  <c r="AR2452"/>
  <c r="AK2453"/>
  <c r="AN2453"/>
  <c r="AO2453"/>
  <c r="AP2453"/>
  <c r="AQ2453"/>
  <c r="AR2453"/>
  <c r="AK2454"/>
  <c r="AN2454"/>
  <c r="AO2454"/>
  <c r="AP2454"/>
  <c r="AQ2454"/>
  <c r="AR2454"/>
  <c r="AK2455"/>
  <c r="AN2455"/>
  <c r="AO2455"/>
  <c r="AP2455"/>
  <c r="AQ2455"/>
  <c r="AR2455"/>
  <c r="AK2456"/>
  <c r="AN2456"/>
  <c r="AO2456"/>
  <c r="AP2456"/>
  <c r="AQ2456"/>
  <c r="AR2456"/>
  <c r="AK2457"/>
  <c r="AN2457"/>
  <c r="AO2457"/>
  <c r="AP2457"/>
  <c r="AQ2457"/>
  <c r="AR2457"/>
  <c r="AK2458"/>
  <c r="AN2458"/>
  <c r="AO2458"/>
  <c r="AP2458"/>
  <c r="AQ2458"/>
  <c r="AR2458"/>
  <c r="AK2459"/>
  <c r="AN2459"/>
  <c r="AO2459"/>
  <c r="AP2459"/>
  <c r="AQ2459"/>
  <c r="AR2459"/>
  <c r="AK2460"/>
  <c r="AN2460"/>
  <c r="AO2460"/>
  <c r="AP2460"/>
  <c r="AQ2460"/>
  <c r="AR2460"/>
  <c r="AK2461"/>
  <c r="AN2461"/>
  <c r="AO2461"/>
  <c r="AP2461"/>
  <c r="AQ2461"/>
  <c r="AR2461"/>
  <c r="AK2462"/>
  <c r="AN2462"/>
  <c r="AO2462"/>
  <c r="AP2462"/>
  <c r="AQ2462"/>
  <c r="AR2462"/>
  <c r="AK2463"/>
  <c r="AN2463"/>
  <c r="AO2463"/>
  <c r="AP2463"/>
  <c r="AQ2463"/>
  <c r="AR2463"/>
  <c r="AK2464"/>
  <c r="AN2464"/>
  <c r="AO2464"/>
  <c r="AP2464"/>
  <c r="AQ2464"/>
  <c r="AR2464"/>
  <c r="AK2465"/>
  <c r="AN2465"/>
  <c r="AO2465"/>
  <c r="AP2465"/>
  <c r="AQ2465"/>
  <c r="AR2465"/>
  <c r="AK2466"/>
  <c r="AN2466"/>
  <c r="AO2466"/>
  <c r="AP2466"/>
  <c r="AQ2466"/>
  <c r="AR2466"/>
  <c r="AK2467"/>
  <c r="AN2467"/>
  <c r="AO2467"/>
  <c r="AP2467"/>
  <c r="AQ2467"/>
  <c r="AR2467"/>
  <c r="AK2468"/>
  <c r="AN2468"/>
  <c r="AO2468"/>
  <c r="AP2468"/>
  <c r="AQ2468"/>
  <c r="AR2468"/>
  <c r="AK2469"/>
  <c r="AN2469"/>
  <c r="AO2469"/>
  <c r="AP2469"/>
  <c r="AQ2469"/>
  <c r="AR2469"/>
  <c r="AK2470"/>
  <c r="AN2470"/>
  <c r="AO2470"/>
  <c r="AP2470"/>
  <c r="AQ2470"/>
  <c r="AR2470"/>
  <c r="AK2471"/>
  <c r="AN2471"/>
  <c r="AO2471"/>
  <c r="AP2471"/>
  <c r="AQ2471"/>
  <c r="AR2471"/>
  <c r="AK2472"/>
  <c r="AN2472"/>
  <c r="AO2472"/>
  <c r="AP2472"/>
  <c r="AQ2472"/>
  <c r="AR2472"/>
  <c r="AK2473"/>
  <c r="AN2473"/>
  <c r="AO2473"/>
  <c r="AP2473"/>
  <c r="AQ2473"/>
  <c r="AR2473"/>
  <c r="AK2474"/>
  <c r="AN2474"/>
  <c r="AO2474"/>
  <c r="AP2474"/>
  <c r="AQ2474"/>
  <c r="AR2474"/>
  <c r="AK2475"/>
  <c r="AN2475"/>
  <c r="AO2475"/>
  <c r="AP2475"/>
  <c r="AQ2475"/>
  <c r="AR2475"/>
  <c r="AK2476"/>
  <c r="AN2476"/>
  <c r="AO2476"/>
  <c r="AP2476"/>
  <c r="AQ2476"/>
  <c r="AR2476"/>
  <c r="AK2477"/>
  <c r="AN2477"/>
  <c r="AO2477"/>
  <c r="AP2477"/>
  <c r="AQ2477"/>
  <c r="AR2477"/>
  <c r="AK2478"/>
  <c r="AN2478"/>
  <c r="AO2478"/>
  <c r="AP2478"/>
  <c r="AQ2478"/>
  <c r="AR2478"/>
  <c r="AK2479"/>
  <c r="AN2479"/>
  <c r="AO2479"/>
  <c r="AP2479"/>
  <c r="AQ2479"/>
  <c r="AR2479"/>
  <c r="AK2480"/>
  <c r="AN2480"/>
  <c r="AO2480"/>
  <c r="AP2480"/>
  <c r="AQ2480"/>
  <c r="AR2480"/>
  <c r="AK2481"/>
  <c r="AN2481"/>
  <c r="AO2481"/>
  <c r="AP2481"/>
  <c r="AQ2481"/>
  <c r="AR2481"/>
  <c r="AK2482"/>
  <c r="AN2482"/>
  <c r="AO2482"/>
  <c r="AP2482"/>
  <c r="AQ2482"/>
  <c r="AR2482"/>
  <c r="AK2483"/>
  <c r="AN2483"/>
  <c r="AO2483"/>
  <c r="AP2483"/>
  <c r="AQ2483"/>
  <c r="AR2483"/>
  <c r="AK2484"/>
  <c r="AN2484"/>
  <c r="AO2484"/>
  <c r="AP2484"/>
  <c r="AQ2484"/>
  <c r="AR2484"/>
  <c r="AK2485"/>
  <c r="AN2485"/>
  <c r="AO2485"/>
  <c r="AP2485"/>
  <c r="AQ2485"/>
  <c r="AR2485"/>
  <c r="AK2486"/>
  <c r="AN2486"/>
  <c r="AO2486"/>
  <c r="AP2486"/>
  <c r="AQ2486"/>
  <c r="AR2486"/>
  <c r="AK2487"/>
  <c r="AN2487"/>
  <c r="AO2487"/>
  <c r="AP2487"/>
  <c r="AQ2487"/>
  <c r="AR2487"/>
  <c r="AK2488"/>
  <c r="AN2488"/>
  <c r="AO2488"/>
  <c r="AP2488"/>
  <c r="AQ2488"/>
  <c r="AR2488"/>
  <c r="AK2489"/>
  <c r="AN2489"/>
  <c r="AO2489"/>
  <c r="AP2489"/>
  <c r="AQ2489"/>
  <c r="AR2489"/>
  <c r="AK2490"/>
  <c r="AN2490"/>
  <c r="AO2490"/>
  <c r="AP2490"/>
  <c r="AQ2490"/>
  <c r="AR2490"/>
  <c r="AK2491"/>
  <c r="AN2491"/>
  <c r="AO2491"/>
  <c r="AP2491"/>
  <c r="AQ2491"/>
  <c r="AR2491"/>
  <c r="AK2492"/>
  <c r="AN2492"/>
  <c r="AO2492"/>
  <c r="AP2492"/>
  <c r="AQ2492"/>
  <c r="AR2492"/>
  <c r="AK2493"/>
  <c r="AN2493"/>
  <c r="AO2493"/>
  <c r="AP2493"/>
  <c r="AQ2493"/>
  <c r="AR2493"/>
  <c r="AK2494"/>
  <c r="AN2494"/>
  <c r="AO2494"/>
  <c r="AP2494"/>
  <c r="AQ2494"/>
  <c r="AR2494"/>
  <c r="AK2495"/>
  <c r="AN2495"/>
  <c r="AO2495"/>
  <c r="AP2495"/>
  <c r="AQ2495"/>
  <c r="AR2495"/>
  <c r="AK2496"/>
  <c r="AN2496"/>
  <c r="AO2496"/>
  <c r="AP2496"/>
  <c r="AQ2496"/>
  <c r="AR2496"/>
  <c r="AK2497"/>
  <c r="AN2497"/>
  <c r="AO2497"/>
  <c r="AP2497"/>
  <c r="AQ2497"/>
  <c r="AR2497"/>
  <c r="AK2498"/>
  <c r="AN2498"/>
  <c r="AO2498"/>
  <c r="AP2498"/>
  <c r="AQ2498"/>
  <c r="AR2498"/>
  <c r="AK2499"/>
  <c r="AN2499"/>
  <c r="AO2499"/>
  <c r="AP2499"/>
  <c r="AQ2499"/>
  <c r="AR2499"/>
  <c r="AK2500"/>
  <c r="AN2500"/>
  <c r="AO2500"/>
  <c r="AP2500"/>
  <c r="AQ2500"/>
  <c r="AR2500"/>
  <c r="AK2501"/>
  <c r="AN2501"/>
  <c r="AO2501"/>
  <c r="AP2501"/>
  <c r="AQ2501"/>
  <c r="AR2501"/>
  <c r="AK2502"/>
  <c r="AN2502"/>
  <c r="AO2502"/>
  <c r="AP2502"/>
  <c r="AQ2502"/>
  <c r="AR2502"/>
  <c r="AK2503"/>
  <c r="AN2503"/>
  <c r="AO2503"/>
  <c r="AP2503"/>
  <c r="AQ2503"/>
  <c r="AR2503"/>
  <c r="AK2504"/>
  <c r="AN2504"/>
  <c r="AO2504"/>
  <c r="AP2504"/>
  <c r="AQ2504"/>
  <c r="AR2504"/>
  <c r="AK2505"/>
  <c r="AN2505"/>
  <c r="AO2505"/>
  <c r="AP2505"/>
  <c r="AQ2505"/>
  <c r="AR2505"/>
  <c r="AK2506"/>
  <c r="AN2506"/>
  <c r="AO2506"/>
  <c r="AP2506"/>
  <c r="AQ2506"/>
  <c r="AR2506"/>
  <c r="AK2507"/>
  <c r="AN2507"/>
  <c r="AO2507"/>
  <c r="AP2507"/>
  <c r="AQ2507"/>
  <c r="AR2507"/>
  <c r="AK2508"/>
  <c r="AN2508"/>
  <c r="AO2508"/>
  <c r="AP2508"/>
  <c r="AQ2508"/>
  <c r="AR2508"/>
  <c r="AK2509"/>
  <c r="AN2509"/>
  <c r="AO2509"/>
  <c r="AP2509"/>
  <c r="AQ2509"/>
  <c r="AR2509"/>
  <c r="AK2510"/>
  <c r="AN2510"/>
  <c r="AO2510"/>
  <c r="AP2510"/>
  <c r="AQ2510"/>
  <c r="AR2510"/>
  <c r="AK2511"/>
  <c r="AN2511"/>
  <c r="AO2511"/>
  <c r="AP2511"/>
  <c r="AQ2511"/>
  <c r="AR2511"/>
  <c r="AK2512"/>
  <c r="AN2512"/>
  <c r="AO2512"/>
  <c r="AP2512"/>
  <c r="AQ2512"/>
  <c r="AR2512"/>
  <c r="AK2513"/>
  <c r="AN2513"/>
  <c r="AO2513"/>
  <c r="AP2513"/>
  <c r="AQ2513"/>
  <c r="AR2513"/>
  <c r="AK2514"/>
  <c r="AN2514"/>
  <c r="AO2514"/>
  <c r="AP2514"/>
  <c r="AQ2514"/>
  <c r="AR2514"/>
  <c r="AK2515"/>
  <c r="AN2515"/>
  <c r="AO2515"/>
  <c r="AP2515"/>
  <c r="AQ2515"/>
  <c r="AR2515"/>
  <c r="AK2516"/>
  <c r="AN2516"/>
  <c r="AO2516"/>
  <c r="AP2516"/>
  <c r="AQ2516"/>
  <c r="AR2516"/>
  <c r="AK2517"/>
  <c r="AN2517"/>
  <c r="AO2517"/>
  <c r="AP2517"/>
  <c r="AQ2517"/>
  <c r="AR2517"/>
  <c r="AK2518"/>
  <c r="AN2518"/>
  <c r="AO2518"/>
  <c r="AP2518"/>
  <c r="AQ2518"/>
  <c r="AR2518"/>
  <c r="AK2519"/>
  <c r="AN2519"/>
  <c r="AO2519"/>
  <c r="AP2519"/>
  <c r="AQ2519"/>
  <c r="AR2519"/>
  <c r="AK2520"/>
  <c r="AN2520"/>
  <c r="AO2520"/>
  <c r="AP2520"/>
  <c r="AQ2520"/>
  <c r="AR2520"/>
  <c r="AK2521"/>
  <c r="AN2521"/>
  <c r="AO2521"/>
  <c r="AP2521"/>
  <c r="AQ2521"/>
  <c r="AR2521"/>
  <c r="AK2522"/>
  <c r="AN2522"/>
  <c r="AO2522"/>
  <c r="AP2522"/>
  <c r="AQ2522"/>
  <c r="AR2522"/>
  <c r="AK2523"/>
  <c r="AN2523"/>
  <c r="AO2523"/>
  <c r="AP2523"/>
  <c r="AQ2523"/>
  <c r="AR2523"/>
  <c r="AK2524"/>
  <c r="AN2524"/>
  <c r="AO2524"/>
  <c r="AP2524"/>
  <c r="AQ2524"/>
  <c r="AR2524"/>
  <c r="AK2525"/>
  <c r="AN2525"/>
  <c r="AO2525"/>
  <c r="AP2525"/>
  <c r="AQ2525"/>
  <c r="AR2525"/>
  <c r="AK2526"/>
  <c r="AN2526"/>
  <c r="AO2526"/>
  <c r="AP2526"/>
  <c r="AQ2526"/>
  <c r="AR2526"/>
  <c r="AK2527"/>
  <c r="AN2527"/>
  <c r="AO2527"/>
  <c r="AP2527"/>
  <c r="AQ2527"/>
  <c r="AR2527"/>
  <c r="AK2528"/>
  <c r="AN2528"/>
  <c r="AO2528"/>
  <c r="AP2528"/>
  <c r="AQ2528"/>
  <c r="AR2528"/>
  <c r="AK2529"/>
  <c r="AN2529"/>
  <c r="AO2529"/>
  <c r="AP2529"/>
  <c r="AQ2529"/>
  <c r="AR2529"/>
  <c r="AK2530"/>
  <c r="AN2530"/>
  <c r="AO2530"/>
  <c r="AP2530"/>
  <c r="AQ2530"/>
  <c r="AR2530"/>
  <c r="AK2531"/>
  <c r="AN2531"/>
  <c r="AO2531"/>
  <c r="AP2531"/>
  <c r="AQ2531"/>
  <c r="AR2531"/>
  <c r="AK2532"/>
  <c r="AN2532"/>
  <c r="AO2532"/>
  <c r="AP2532"/>
  <c r="AQ2532"/>
  <c r="AR2532"/>
  <c r="AK2533"/>
  <c r="AN2533"/>
  <c r="AO2533"/>
  <c r="AP2533"/>
  <c r="AQ2533"/>
  <c r="AR2533"/>
  <c r="AK2534"/>
  <c r="AN2534"/>
  <c r="AO2534"/>
  <c r="AP2534"/>
  <c r="AQ2534"/>
  <c r="AR2534"/>
  <c r="AK2535"/>
  <c r="AN2535"/>
  <c r="AO2535"/>
  <c r="AP2535"/>
  <c r="AQ2535"/>
  <c r="AR2535"/>
  <c r="AK2536"/>
  <c r="AN2536"/>
  <c r="AO2536"/>
  <c r="AP2536"/>
  <c r="AQ2536"/>
  <c r="AR2536"/>
  <c r="AK2537"/>
  <c r="AN2537"/>
  <c r="AO2537"/>
  <c r="AP2537"/>
  <c r="AQ2537"/>
  <c r="AR2537"/>
  <c r="AK2538"/>
  <c r="AN2538"/>
  <c r="AO2538"/>
  <c r="AP2538"/>
  <c r="AQ2538"/>
  <c r="AR2538"/>
  <c r="AK2539"/>
  <c r="AN2539"/>
  <c r="AO2539"/>
  <c r="AP2539"/>
  <c r="AQ2539"/>
  <c r="AR2539"/>
  <c r="AK2540"/>
  <c r="AN2540"/>
  <c r="AO2540"/>
  <c r="AP2540"/>
  <c r="AQ2540"/>
  <c r="AR2540"/>
  <c r="AK2541"/>
  <c r="AN2541"/>
  <c r="AO2541"/>
  <c r="AP2541"/>
  <c r="AQ2541"/>
  <c r="AR2541"/>
  <c r="AK2542"/>
  <c r="AN2542"/>
  <c r="AO2542"/>
  <c r="AP2542"/>
  <c r="AQ2542"/>
  <c r="AR2542"/>
  <c r="AK2543"/>
  <c r="AN2543"/>
  <c r="AO2543"/>
  <c r="AP2543"/>
  <c r="AQ2543"/>
  <c r="AR2543"/>
  <c r="AK2544"/>
  <c r="AN2544"/>
  <c r="AO2544"/>
  <c r="AP2544"/>
  <c r="AQ2544"/>
  <c r="AR2544"/>
  <c r="AK2545"/>
  <c r="AN2545"/>
  <c r="AO2545"/>
  <c r="AP2545"/>
  <c r="AQ2545"/>
  <c r="AR2545"/>
  <c r="AK2546"/>
  <c r="AN2546"/>
  <c r="AO2546"/>
  <c r="AP2546"/>
  <c r="AQ2546"/>
  <c r="AR2546"/>
  <c r="AK2547"/>
  <c r="AN2547"/>
  <c r="AO2547"/>
  <c r="AP2547"/>
  <c r="AQ2547"/>
  <c r="AR2547"/>
  <c r="AK2548"/>
  <c r="AN2548"/>
  <c r="AO2548"/>
  <c r="AP2548"/>
  <c r="AQ2548"/>
  <c r="AR2548"/>
  <c r="AK2549"/>
  <c r="AN2549"/>
  <c r="AO2549"/>
  <c r="AP2549"/>
  <c r="AQ2549"/>
  <c r="AR2549"/>
  <c r="AK2550"/>
  <c r="AN2550"/>
  <c r="AO2550"/>
  <c r="AP2550"/>
  <c r="AQ2550"/>
  <c r="AR2550"/>
  <c r="AK2551"/>
  <c r="AN2551"/>
  <c r="AO2551"/>
  <c r="AP2551"/>
  <c r="AQ2551"/>
  <c r="AR2551"/>
  <c r="AK2552"/>
  <c r="AN2552"/>
  <c r="AO2552"/>
  <c r="AP2552"/>
  <c r="AQ2552"/>
  <c r="AR2552"/>
  <c r="AK2553"/>
  <c r="AN2553"/>
  <c r="AO2553"/>
  <c r="AP2553"/>
  <c r="AQ2553"/>
  <c r="AR2553"/>
  <c r="AK2554"/>
  <c r="AN2554"/>
  <c r="AO2554"/>
  <c r="AP2554"/>
  <c r="AQ2554"/>
  <c r="AR2554"/>
  <c r="AK2555"/>
  <c r="AN2555"/>
  <c r="AO2555"/>
  <c r="AP2555"/>
  <c r="AQ2555"/>
  <c r="AR2555"/>
  <c r="AK2556"/>
  <c r="AN2556"/>
  <c r="AO2556"/>
  <c r="AP2556"/>
  <c r="AQ2556"/>
  <c r="AR2556"/>
  <c r="AK2557"/>
  <c r="AN2557"/>
  <c r="AO2557"/>
  <c r="AP2557"/>
  <c r="AQ2557"/>
  <c r="AR2557"/>
  <c r="AK2558"/>
  <c r="AN2558"/>
  <c r="AO2558"/>
  <c r="AP2558"/>
  <c r="AQ2558"/>
  <c r="AR2558"/>
  <c r="AK2559"/>
  <c r="AN2559"/>
  <c r="AO2559"/>
  <c r="AP2559"/>
  <c r="AQ2559"/>
  <c r="AR2559"/>
  <c r="AK2560"/>
  <c r="AN2560"/>
  <c r="AO2560"/>
  <c r="AP2560"/>
  <c r="AQ2560"/>
  <c r="AR2560"/>
  <c r="AK2561"/>
  <c r="AN2561"/>
  <c r="AO2561"/>
  <c r="AP2561"/>
  <c r="AQ2561"/>
  <c r="AR2561"/>
  <c r="AK2562"/>
  <c r="AN2562"/>
  <c r="AO2562"/>
  <c r="AP2562"/>
  <c r="AQ2562"/>
  <c r="AR2562"/>
  <c r="AK2563"/>
  <c r="AN2563"/>
  <c r="AO2563"/>
  <c r="AP2563"/>
  <c r="AQ2563"/>
  <c r="AR2563"/>
  <c r="AK2564"/>
  <c r="AN2564"/>
  <c r="AO2564"/>
  <c r="AP2564"/>
  <c r="AQ2564"/>
  <c r="AR2564"/>
  <c r="AK2565"/>
  <c r="AN2565"/>
  <c r="AO2565"/>
  <c r="AP2565"/>
  <c r="AQ2565"/>
  <c r="AR2565"/>
  <c r="AK2566"/>
  <c r="AN2566"/>
  <c r="AO2566"/>
  <c r="AP2566"/>
  <c r="AQ2566"/>
  <c r="AR2566"/>
  <c r="AK2567"/>
  <c r="AN2567"/>
  <c r="AO2567"/>
  <c r="AP2567"/>
  <c r="AQ2567"/>
  <c r="AR2567"/>
  <c r="AK2568"/>
  <c r="AN2568"/>
  <c r="AO2568"/>
  <c r="AP2568"/>
  <c r="AQ2568"/>
  <c r="AR2568"/>
  <c r="AK2569"/>
  <c r="AN2569"/>
  <c r="AO2569"/>
  <c r="AP2569"/>
  <c r="AQ2569"/>
  <c r="AR2569"/>
  <c r="AK2570"/>
  <c r="AN2570"/>
  <c r="AO2570"/>
  <c r="AP2570"/>
  <c r="AQ2570"/>
  <c r="AR2570"/>
  <c r="AK2571"/>
  <c r="AN2571"/>
  <c r="AO2571"/>
  <c r="AP2571"/>
  <c r="AQ2571"/>
  <c r="AR2571"/>
  <c r="AK2572"/>
  <c r="AN2572"/>
  <c r="AO2572"/>
  <c r="AP2572"/>
  <c r="AQ2572"/>
  <c r="AR2572"/>
  <c r="AK2573"/>
  <c r="AN2573"/>
  <c r="AO2573"/>
  <c r="AP2573"/>
  <c r="AQ2573"/>
  <c r="AR2573"/>
  <c r="AK2574"/>
  <c r="AN2574"/>
  <c r="AO2574"/>
  <c r="AP2574"/>
  <c r="AQ2574"/>
  <c r="AR2574"/>
  <c r="AK2575"/>
  <c r="AN2575"/>
  <c r="AO2575"/>
  <c r="AP2575"/>
  <c r="AQ2575"/>
  <c r="AR2575"/>
  <c r="AK2576"/>
  <c r="AN2576"/>
  <c r="AO2576"/>
  <c r="AP2576"/>
  <c r="AQ2576"/>
  <c r="AR2576"/>
  <c r="AK2577"/>
  <c r="AN2577"/>
  <c r="AO2577"/>
  <c r="AP2577"/>
  <c r="AQ2577"/>
  <c r="AR2577"/>
  <c r="AK2578"/>
  <c r="AN2578"/>
  <c r="AO2578"/>
  <c r="AP2578"/>
  <c r="AQ2578"/>
  <c r="AR2578"/>
  <c r="AK2579"/>
  <c r="AN2579"/>
  <c r="AO2579"/>
  <c r="AP2579"/>
  <c r="AQ2579"/>
  <c r="AR2579"/>
  <c r="AK2580"/>
  <c r="AN2580"/>
  <c r="AO2580"/>
  <c r="AP2580"/>
  <c r="AQ2580"/>
  <c r="AR2580"/>
  <c r="AK2581"/>
  <c r="AN2581"/>
  <c r="AO2581"/>
  <c r="AP2581"/>
  <c r="AQ2581"/>
  <c r="AR2581"/>
  <c r="AK2582"/>
  <c r="AN2582"/>
  <c r="AO2582"/>
  <c r="AP2582"/>
  <c r="AQ2582"/>
  <c r="AR2582"/>
  <c r="AK2583"/>
  <c r="AN2583"/>
  <c r="AO2583"/>
  <c r="AP2583"/>
  <c r="AQ2583"/>
  <c r="AR2583"/>
  <c r="AK2584"/>
  <c r="AN2584"/>
  <c r="AO2584"/>
  <c r="AP2584"/>
  <c r="AQ2584"/>
  <c r="AR2584"/>
  <c r="AK2585"/>
  <c r="AN2585"/>
  <c r="AO2585"/>
  <c r="AP2585"/>
  <c r="AQ2585"/>
  <c r="AR2585"/>
  <c r="AK2586"/>
  <c r="AN2586"/>
  <c r="AO2586"/>
  <c r="AP2586"/>
  <c r="AQ2586"/>
  <c r="AR2586"/>
  <c r="AK2587"/>
  <c r="AN2587"/>
  <c r="AO2587"/>
  <c r="AP2587"/>
  <c r="AQ2587"/>
  <c r="AR2587"/>
  <c r="AK2588"/>
  <c r="AN2588"/>
  <c r="AO2588"/>
  <c r="AP2588"/>
  <c r="AQ2588"/>
  <c r="AR2588"/>
  <c r="AK2589"/>
  <c r="AN2589"/>
  <c r="AO2589"/>
  <c r="AP2589"/>
  <c r="AQ2589"/>
  <c r="AR2589"/>
  <c r="AK2590"/>
  <c r="AN2590"/>
  <c r="AO2590"/>
  <c r="AP2590"/>
  <c r="AQ2590"/>
  <c r="AR2590"/>
  <c r="AK2591"/>
  <c r="AN2591"/>
  <c r="AO2591"/>
  <c r="AP2591"/>
  <c r="AQ2591"/>
  <c r="AR2591"/>
  <c r="AK2592"/>
  <c r="AN2592"/>
  <c r="AO2592"/>
  <c r="AP2592"/>
  <c r="AQ2592"/>
  <c r="AR2592"/>
  <c r="AK2593"/>
  <c r="AN2593"/>
  <c r="AO2593"/>
  <c r="AP2593"/>
  <c r="AQ2593"/>
  <c r="AR2593"/>
  <c r="AK2594"/>
  <c r="AN2594"/>
  <c r="AO2594"/>
  <c r="AP2594"/>
  <c r="AQ2594"/>
  <c r="AR2594"/>
  <c r="AK2595"/>
  <c r="AN2595"/>
  <c r="AO2595"/>
  <c r="AP2595"/>
  <c r="AQ2595"/>
  <c r="AR2595"/>
  <c r="AK2596"/>
  <c r="AN2596"/>
  <c r="AO2596"/>
  <c r="AP2596"/>
  <c r="AQ2596"/>
  <c r="AR2596"/>
  <c r="AK2597"/>
  <c r="AN2597"/>
  <c r="AO2597"/>
  <c r="AP2597"/>
  <c r="AQ2597"/>
  <c r="AR2597"/>
  <c r="AK2598"/>
  <c r="AN2598"/>
  <c r="AO2598"/>
  <c r="AP2598"/>
  <c r="AQ2598"/>
  <c r="AR2598"/>
  <c r="AK2599"/>
  <c r="AN2599"/>
  <c r="AO2599"/>
  <c r="AP2599"/>
  <c r="AQ2599"/>
  <c r="AR2599"/>
  <c r="AK2600"/>
  <c r="AN2600"/>
  <c r="AO2600"/>
  <c r="AP2600"/>
  <c r="AQ2600"/>
  <c r="AR2600"/>
  <c r="AK2601"/>
  <c r="AN2601"/>
  <c r="AO2601"/>
  <c r="AP2601"/>
  <c r="AQ2601"/>
  <c r="AR2601"/>
  <c r="AK2602"/>
  <c r="AN2602"/>
  <c r="AO2602"/>
  <c r="AP2602"/>
  <c r="AQ2602"/>
  <c r="AR2602"/>
  <c r="AK2603"/>
  <c r="AN2603"/>
  <c r="AO2603"/>
  <c r="AP2603"/>
  <c r="AQ2603"/>
  <c r="AR2603"/>
  <c r="AK2604"/>
  <c r="AN2604"/>
  <c r="AO2604"/>
  <c r="AP2604"/>
  <c r="AQ2604"/>
  <c r="AR2604"/>
  <c r="AK2605"/>
  <c r="AN2605"/>
  <c r="AO2605"/>
  <c r="AP2605"/>
  <c r="AQ2605"/>
  <c r="AR2605"/>
  <c r="AK2606"/>
  <c r="AN2606"/>
  <c r="AO2606"/>
  <c r="AP2606"/>
  <c r="AQ2606"/>
  <c r="AR2606"/>
  <c r="AK2607"/>
  <c r="AN2607"/>
  <c r="AO2607"/>
  <c r="AP2607"/>
  <c r="AQ2607"/>
  <c r="AR2607"/>
  <c r="AK2608"/>
  <c r="AN2608"/>
  <c r="AO2608"/>
  <c r="AP2608"/>
  <c r="AQ2608"/>
  <c r="AR2608"/>
  <c r="AK2609"/>
  <c r="AN2609"/>
  <c r="AO2609"/>
  <c r="AP2609"/>
  <c r="AQ2609"/>
  <c r="AR2609"/>
  <c r="AK2610"/>
  <c r="AN2610"/>
  <c r="AO2610"/>
  <c r="AP2610"/>
  <c r="AQ2610"/>
  <c r="AR2610"/>
  <c r="AK2611"/>
  <c r="AN2611"/>
  <c r="AO2611"/>
  <c r="AP2611"/>
  <c r="AQ2611"/>
  <c r="AR2611"/>
  <c r="AK2612"/>
  <c r="AN2612"/>
  <c r="AO2612"/>
  <c r="AP2612"/>
  <c r="AQ2612"/>
  <c r="AR2612"/>
  <c r="AK2613"/>
  <c r="AN2613"/>
  <c r="AO2613"/>
  <c r="AP2613"/>
  <c r="AQ2613"/>
  <c r="AR2613"/>
  <c r="AK2614"/>
  <c r="AN2614"/>
  <c r="AO2614"/>
  <c r="AP2614"/>
  <c r="AQ2614"/>
  <c r="AR2614"/>
  <c r="AK2615"/>
  <c r="AN2615"/>
  <c r="AO2615"/>
  <c r="AP2615"/>
  <c r="AQ2615"/>
  <c r="AR2615"/>
  <c r="AK2616"/>
  <c r="AN2616"/>
  <c r="AO2616"/>
  <c r="AP2616"/>
  <c r="AQ2616"/>
  <c r="AR2616"/>
  <c r="AK2617"/>
  <c r="AN2617"/>
  <c r="AO2617"/>
  <c r="AP2617"/>
  <c r="AQ2617"/>
  <c r="AR2617"/>
  <c r="AK2618"/>
  <c r="AN2618"/>
  <c r="AO2618"/>
  <c r="AP2618"/>
  <c r="AQ2618"/>
  <c r="AR2618"/>
  <c r="AK2619"/>
  <c r="AN2619"/>
  <c r="AO2619"/>
  <c r="AP2619"/>
  <c r="AQ2619"/>
  <c r="AR2619"/>
  <c r="AK2620"/>
  <c r="AN2620"/>
  <c r="AO2620"/>
  <c r="AP2620"/>
  <c r="AQ2620"/>
  <c r="AR2620"/>
  <c r="AK2621"/>
  <c r="AN2621"/>
  <c r="AO2621"/>
  <c r="AP2621"/>
  <c r="AQ2621"/>
  <c r="AR2621"/>
  <c r="AK2622"/>
  <c r="AN2622"/>
  <c r="AO2622"/>
  <c r="AP2622"/>
  <c r="AQ2622"/>
  <c r="AR2622"/>
  <c r="AK2623"/>
  <c r="AN2623"/>
  <c r="AO2623"/>
  <c r="AP2623"/>
  <c r="AQ2623"/>
  <c r="AR2623"/>
  <c r="AK2624"/>
  <c r="AN2624"/>
  <c r="AO2624"/>
  <c r="AP2624"/>
  <c r="AQ2624"/>
  <c r="AR2624"/>
  <c r="AK2625"/>
  <c r="AN2625"/>
  <c r="AO2625"/>
  <c r="AP2625"/>
  <c r="AQ2625"/>
  <c r="AR2625"/>
  <c r="AK2626"/>
  <c r="AN2626"/>
  <c r="AO2626"/>
  <c r="AP2626"/>
  <c r="AQ2626"/>
  <c r="AR2626"/>
  <c r="AK2627"/>
  <c r="AN2627"/>
  <c r="AO2627"/>
  <c r="AP2627"/>
  <c r="AQ2627"/>
  <c r="AR2627"/>
  <c r="AK2628"/>
  <c r="AN2628"/>
  <c r="AO2628"/>
  <c r="AP2628"/>
  <c r="AQ2628"/>
  <c r="AR2628"/>
  <c r="AK2629"/>
  <c r="AN2629"/>
  <c r="AO2629"/>
  <c r="AP2629"/>
  <c r="AQ2629"/>
  <c r="AR2629"/>
  <c r="AK2630"/>
  <c r="AN2630"/>
  <c r="AO2630"/>
  <c r="AP2630"/>
  <c r="AQ2630"/>
  <c r="AR2630"/>
  <c r="AK2631"/>
  <c r="AN2631"/>
  <c r="AO2631"/>
  <c r="AP2631"/>
  <c r="AQ2631"/>
  <c r="AR2631"/>
  <c r="AK2632"/>
  <c r="AN2632"/>
  <c r="AO2632"/>
  <c r="AP2632"/>
  <c r="AQ2632"/>
  <c r="AR2632"/>
  <c r="AK2633"/>
  <c r="AN2633"/>
  <c r="AO2633"/>
  <c r="AP2633"/>
  <c r="AQ2633"/>
  <c r="AR2633"/>
  <c r="AK2634"/>
  <c r="AN2634"/>
  <c r="AO2634"/>
  <c r="AP2634"/>
  <c r="AQ2634"/>
  <c r="AR2634"/>
  <c r="AK2635"/>
  <c r="AN2635"/>
  <c r="AO2635"/>
  <c r="AP2635"/>
  <c r="AQ2635"/>
  <c r="AR2635"/>
  <c r="AK2636"/>
  <c r="AN2636"/>
  <c r="AO2636"/>
  <c r="AP2636"/>
  <c r="AQ2636"/>
  <c r="AR2636"/>
  <c r="AK2637"/>
  <c r="AN2637"/>
  <c r="AO2637"/>
  <c r="AP2637"/>
  <c r="AQ2637"/>
  <c r="AR2637"/>
  <c r="AK2638"/>
  <c r="AN2638"/>
  <c r="AO2638"/>
  <c r="AP2638"/>
  <c r="AQ2638"/>
  <c r="AR2638"/>
  <c r="AK2639"/>
  <c r="AN2639"/>
  <c r="AO2639"/>
  <c r="AP2639"/>
  <c r="AQ2639"/>
  <c r="AR2639"/>
  <c r="AK2640"/>
  <c r="AN2640"/>
  <c r="AO2640"/>
  <c r="AP2640"/>
  <c r="AQ2640"/>
  <c r="AR2640"/>
  <c r="AK2641"/>
  <c r="AN2641"/>
  <c r="AO2641"/>
  <c r="AP2641"/>
  <c r="AQ2641"/>
  <c r="AR2641"/>
  <c r="AK2642"/>
  <c r="AN2642"/>
  <c r="AO2642"/>
  <c r="AP2642"/>
  <c r="AQ2642"/>
  <c r="AR2642"/>
  <c r="AK2643"/>
  <c r="AN2643"/>
  <c r="AO2643"/>
  <c r="AP2643"/>
  <c r="AQ2643"/>
  <c r="AR2643"/>
  <c r="AK2644"/>
  <c r="AN2644"/>
  <c r="AO2644"/>
  <c r="AP2644"/>
  <c r="AQ2644"/>
  <c r="AR2644"/>
  <c r="AK2645"/>
  <c r="AN2645"/>
  <c r="AO2645"/>
  <c r="AP2645"/>
  <c r="AQ2645"/>
  <c r="AR2645"/>
  <c r="AK2646"/>
  <c r="AN2646"/>
  <c r="AO2646"/>
  <c r="AP2646"/>
  <c r="AQ2646"/>
  <c r="AR2646"/>
  <c r="AK2647"/>
  <c r="AN2647"/>
  <c r="AO2647"/>
  <c r="AP2647"/>
  <c r="AQ2647"/>
  <c r="AR2647"/>
  <c r="AK2648"/>
  <c r="AN2648"/>
  <c r="AO2648"/>
  <c r="AP2648"/>
  <c r="AQ2648"/>
  <c r="AR2648"/>
  <c r="AK2649"/>
  <c r="AN2649"/>
  <c r="AO2649"/>
  <c r="AP2649"/>
  <c r="AQ2649"/>
  <c r="AR2649"/>
  <c r="AK2650"/>
  <c r="AN2650"/>
  <c r="AO2650"/>
  <c r="AP2650"/>
  <c r="AQ2650"/>
  <c r="AR2650"/>
  <c r="AK2651"/>
  <c r="AN2651"/>
  <c r="AO2651"/>
  <c r="AP2651"/>
  <c r="AQ2651"/>
  <c r="AR2651"/>
  <c r="AK2652"/>
  <c r="AN2652"/>
  <c r="AO2652"/>
  <c r="AP2652"/>
  <c r="AQ2652"/>
  <c r="AR2652"/>
  <c r="AK2653"/>
  <c r="AN2653"/>
  <c r="AO2653"/>
  <c r="AP2653"/>
  <c r="AQ2653"/>
  <c r="AR2653"/>
  <c r="AK2654"/>
  <c r="AN2654"/>
  <c r="AO2654"/>
  <c r="AP2654"/>
  <c r="AQ2654"/>
  <c r="AR2654"/>
  <c r="AK2655"/>
  <c r="AN2655"/>
  <c r="AO2655"/>
  <c r="AP2655"/>
  <c r="AQ2655"/>
  <c r="AR2655"/>
  <c r="AK2656"/>
  <c r="AN2656"/>
  <c r="AO2656"/>
  <c r="AP2656"/>
  <c r="AQ2656"/>
  <c r="AR2656"/>
  <c r="AK2657"/>
  <c r="AN2657"/>
  <c r="AO2657"/>
  <c r="AP2657"/>
  <c r="AQ2657"/>
  <c r="AR2657"/>
  <c r="AK2658"/>
  <c r="AN2658"/>
  <c r="AO2658"/>
  <c r="AP2658"/>
  <c r="AQ2658"/>
  <c r="AR2658"/>
  <c r="AK2659"/>
  <c r="AN2659"/>
  <c r="AO2659"/>
  <c r="AP2659"/>
  <c r="AQ2659"/>
  <c r="AR2659"/>
  <c r="AK2660"/>
  <c r="AN2660"/>
  <c r="AO2660"/>
  <c r="AP2660"/>
  <c r="AQ2660"/>
  <c r="AR2660"/>
  <c r="AK2661"/>
  <c r="AN2661"/>
  <c r="AO2661"/>
  <c r="AP2661"/>
  <c r="AQ2661"/>
  <c r="AR2661"/>
  <c r="AK2662"/>
  <c r="AN2662"/>
  <c r="AO2662"/>
  <c r="AP2662"/>
  <c r="AQ2662"/>
  <c r="AR2662"/>
  <c r="AK2663"/>
  <c r="AN2663"/>
  <c r="AO2663"/>
  <c r="AP2663"/>
  <c r="AQ2663"/>
  <c r="AR2663"/>
  <c r="AK2664"/>
  <c r="AN2664"/>
  <c r="AO2664"/>
  <c r="AP2664"/>
  <c r="AQ2664"/>
  <c r="AR2664"/>
  <c r="AK2665"/>
  <c r="AN2665"/>
  <c r="AO2665"/>
  <c r="AP2665"/>
  <c r="AQ2665"/>
  <c r="AR2665"/>
  <c r="AK2666"/>
  <c r="AN2666"/>
  <c r="AO2666"/>
  <c r="AP2666"/>
  <c r="AQ2666"/>
  <c r="AR2666"/>
  <c r="AK2667"/>
  <c r="AN2667"/>
  <c r="AO2667"/>
  <c r="AP2667"/>
  <c r="AQ2667"/>
  <c r="AR2667"/>
  <c r="AK2668"/>
  <c r="AN2668"/>
  <c r="AO2668"/>
  <c r="AP2668"/>
  <c r="AQ2668"/>
  <c r="AR2668"/>
  <c r="AK2669"/>
  <c r="AN2669"/>
  <c r="AO2669"/>
  <c r="AP2669"/>
  <c r="AQ2669"/>
  <c r="AR2669"/>
  <c r="AK2670"/>
  <c r="AN2670"/>
  <c r="AO2670"/>
  <c r="AP2670"/>
  <c r="AQ2670"/>
  <c r="AR2670"/>
  <c r="AK2671"/>
  <c r="AN2671"/>
  <c r="AO2671"/>
  <c r="AP2671"/>
  <c r="AQ2671"/>
  <c r="AR2671"/>
  <c r="AK2672"/>
  <c r="AN2672"/>
  <c r="AO2672"/>
  <c r="AP2672"/>
  <c r="AQ2672"/>
  <c r="AR2672"/>
  <c r="AK2673"/>
  <c r="AN2673"/>
  <c r="AO2673"/>
  <c r="AP2673"/>
  <c r="AQ2673"/>
  <c r="AR2673"/>
  <c r="AK2674"/>
  <c r="AN2674"/>
  <c r="AO2674"/>
  <c r="AP2674"/>
  <c r="AQ2674"/>
  <c r="AR2674"/>
  <c r="AK2675"/>
  <c r="AN2675"/>
  <c r="AO2675"/>
  <c r="AP2675"/>
  <c r="AQ2675"/>
  <c r="AR2675"/>
  <c r="AK2676"/>
  <c r="AN2676"/>
  <c r="AO2676"/>
  <c r="AP2676"/>
  <c r="AQ2676"/>
  <c r="AR2676"/>
  <c r="AK2677"/>
  <c r="AN2677"/>
  <c r="AO2677"/>
  <c r="AP2677"/>
  <c r="AQ2677"/>
  <c r="AR2677"/>
  <c r="AK2678"/>
  <c r="AN2678"/>
  <c r="AO2678"/>
  <c r="AP2678"/>
  <c r="AQ2678"/>
  <c r="AR2678"/>
  <c r="AK2679"/>
  <c r="AN2679"/>
  <c r="AO2679"/>
  <c r="AP2679"/>
  <c r="AQ2679"/>
  <c r="AR2679"/>
  <c r="AK2680"/>
  <c r="AN2680"/>
  <c r="AO2680"/>
  <c r="AP2680"/>
  <c r="AQ2680"/>
  <c r="AR2680"/>
  <c r="AK2681"/>
  <c r="AN2681"/>
  <c r="AO2681"/>
  <c r="AP2681"/>
  <c r="AQ2681"/>
  <c r="AR2681"/>
  <c r="AK2682"/>
  <c r="AN2682"/>
  <c r="AO2682"/>
  <c r="AP2682"/>
  <c r="AQ2682"/>
  <c r="AR2682"/>
  <c r="AK2683"/>
  <c r="AN2683"/>
  <c r="AO2683"/>
  <c r="AP2683"/>
  <c r="AQ2683"/>
  <c r="AR2683"/>
  <c r="AK2684"/>
  <c r="AN2684"/>
  <c r="AO2684"/>
  <c r="AP2684"/>
  <c r="AQ2684"/>
  <c r="AR2684"/>
  <c r="AK2685"/>
  <c r="AN2685"/>
  <c r="AO2685"/>
  <c r="AP2685"/>
  <c r="AQ2685"/>
  <c r="AR2685"/>
  <c r="AK2686"/>
  <c r="AN2686"/>
  <c r="AO2686"/>
  <c r="AP2686"/>
  <c r="AQ2686"/>
  <c r="AR2686"/>
  <c r="AK2687"/>
  <c r="AN2687"/>
  <c r="AO2687"/>
  <c r="AP2687"/>
  <c r="AQ2687"/>
  <c r="AR2687"/>
  <c r="AK2688"/>
  <c r="AN2688"/>
  <c r="AO2688"/>
  <c r="AP2688"/>
  <c r="AQ2688"/>
  <c r="AR2688"/>
  <c r="AK2689"/>
  <c r="AN2689"/>
  <c r="AO2689"/>
  <c r="AP2689"/>
  <c r="AQ2689"/>
  <c r="AR2689"/>
  <c r="AK2690"/>
  <c r="AN2690"/>
  <c r="AO2690"/>
  <c r="AP2690"/>
  <c r="AQ2690"/>
  <c r="AR2690"/>
  <c r="AK2691"/>
  <c r="AN2691"/>
  <c r="AO2691"/>
  <c r="AP2691"/>
  <c r="AQ2691"/>
  <c r="AR2691"/>
  <c r="AK2692"/>
  <c r="AN2692"/>
  <c r="AO2692"/>
  <c r="AP2692"/>
  <c r="AQ2692"/>
  <c r="AR2692"/>
  <c r="AK2693"/>
  <c r="AN2693"/>
  <c r="AO2693"/>
  <c r="AP2693"/>
  <c r="AQ2693"/>
  <c r="AR2693"/>
  <c r="AK2694"/>
  <c r="AN2694"/>
  <c r="AO2694"/>
  <c r="AP2694"/>
  <c r="AQ2694"/>
  <c r="AR2694"/>
  <c r="AK2695"/>
  <c r="AN2695"/>
  <c r="AO2695"/>
  <c r="AP2695"/>
  <c r="AQ2695"/>
  <c r="AR2695"/>
  <c r="AK2696"/>
  <c r="AN2696"/>
  <c r="AO2696"/>
  <c r="AP2696"/>
  <c r="AQ2696"/>
  <c r="AR2696"/>
  <c r="AK2697"/>
  <c r="AN2697"/>
  <c r="AO2697"/>
  <c r="AP2697"/>
  <c r="AQ2697"/>
  <c r="AR2697"/>
  <c r="AK2698"/>
  <c r="AN2698"/>
  <c r="AO2698"/>
  <c r="AP2698"/>
  <c r="AQ2698"/>
  <c r="AR2698"/>
  <c r="AK2699"/>
  <c r="AN2699"/>
  <c r="AO2699"/>
  <c r="AP2699"/>
  <c r="AQ2699"/>
  <c r="AR2699"/>
  <c r="AK2700"/>
  <c r="AN2700"/>
  <c r="AO2700"/>
  <c r="AP2700"/>
  <c r="AQ2700"/>
  <c r="AR2700"/>
  <c r="AK2701"/>
  <c r="AN2701"/>
  <c r="AO2701"/>
  <c r="AP2701"/>
  <c r="AQ2701"/>
  <c r="AR2701"/>
  <c r="AK2702"/>
  <c r="AN2702"/>
  <c r="AO2702"/>
  <c r="AP2702"/>
  <c r="AQ2702"/>
  <c r="AR2702"/>
  <c r="AK2703"/>
  <c r="AN2703"/>
  <c r="AO2703"/>
  <c r="AP2703"/>
  <c r="AQ2703"/>
  <c r="AR2703"/>
  <c r="AK2704"/>
  <c r="AN2704"/>
  <c r="AO2704"/>
  <c r="AP2704"/>
  <c r="AQ2704"/>
  <c r="AR2704"/>
  <c r="AK2705"/>
  <c r="AN2705"/>
  <c r="AO2705"/>
  <c r="AP2705"/>
  <c r="AQ2705"/>
  <c r="AR2705"/>
  <c r="AK2706"/>
  <c r="AN2706"/>
  <c r="AO2706"/>
  <c r="AP2706"/>
  <c r="AQ2706"/>
  <c r="AR2706"/>
  <c r="AK2707"/>
  <c r="AN2707"/>
  <c r="AO2707"/>
  <c r="AP2707"/>
  <c r="AQ2707"/>
  <c r="AR2707"/>
  <c r="AK2708"/>
  <c r="AN2708"/>
  <c r="AO2708"/>
  <c r="AP2708"/>
  <c r="AQ2708"/>
  <c r="AR2708"/>
  <c r="AK2709"/>
  <c r="AN2709"/>
  <c r="AO2709"/>
  <c r="AP2709"/>
  <c r="AQ2709"/>
  <c r="AR2709"/>
  <c r="AK2710"/>
  <c r="AN2710"/>
  <c r="AO2710"/>
  <c r="AP2710"/>
  <c r="AQ2710"/>
  <c r="AR2710"/>
  <c r="AK2711"/>
  <c r="AN2711"/>
  <c r="AO2711"/>
  <c r="AP2711"/>
  <c r="AQ2711"/>
  <c r="AR2711"/>
  <c r="AK2712"/>
  <c r="AN2712"/>
  <c r="AO2712"/>
  <c r="AP2712"/>
  <c r="AQ2712"/>
  <c r="AR2712"/>
  <c r="AK2713"/>
  <c r="AN2713"/>
  <c r="AO2713"/>
  <c r="AP2713"/>
  <c r="AQ2713"/>
  <c r="AR2713"/>
  <c r="AK2714"/>
  <c r="AN2714"/>
  <c r="AO2714"/>
  <c r="AP2714"/>
  <c r="AQ2714"/>
  <c r="AR2714"/>
  <c r="AK2715"/>
  <c r="AN2715"/>
  <c r="AO2715"/>
  <c r="AP2715"/>
  <c r="AQ2715"/>
  <c r="AR2715"/>
  <c r="AK2716"/>
  <c r="AN2716"/>
  <c r="AO2716"/>
  <c r="AP2716"/>
  <c r="AQ2716"/>
  <c r="AR2716"/>
  <c r="AK2717"/>
  <c r="AN2717"/>
  <c r="AO2717"/>
  <c r="AP2717"/>
  <c r="AQ2717"/>
  <c r="AR2717"/>
  <c r="AK2718"/>
  <c r="AN2718"/>
  <c r="AO2718"/>
  <c r="AP2718"/>
  <c r="AQ2718"/>
  <c r="AR2718"/>
  <c r="AK2719"/>
  <c r="AN2719"/>
  <c r="AO2719"/>
  <c r="AP2719"/>
  <c r="AQ2719"/>
  <c r="AR2719"/>
  <c r="AK2720"/>
  <c r="AN2720"/>
  <c r="AO2720"/>
  <c r="AP2720"/>
  <c r="AQ2720"/>
  <c r="AR2720"/>
  <c r="AK2721"/>
  <c r="AN2721"/>
  <c r="AO2721"/>
  <c r="AP2721"/>
  <c r="AQ2721"/>
  <c r="AR2721"/>
  <c r="AK2722"/>
  <c r="AN2722"/>
  <c r="AO2722"/>
  <c r="AP2722"/>
  <c r="AQ2722"/>
  <c r="AR2722"/>
  <c r="AK2723"/>
  <c r="AN2723"/>
  <c r="AO2723"/>
  <c r="AP2723"/>
  <c r="AQ2723"/>
  <c r="AR2723"/>
  <c r="AK2724"/>
  <c r="AN2724"/>
  <c r="AO2724"/>
  <c r="AP2724"/>
  <c r="AQ2724"/>
  <c r="AR2724"/>
  <c r="AK2725"/>
  <c r="AN2725"/>
  <c r="AO2725"/>
  <c r="AP2725"/>
  <c r="AQ2725"/>
  <c r="AR2725"/>
  <c r="AK2726"/>
  <c r="AN2726"/>
  <c r="AO2726"/>
  <c r="AP2726"/>
  <c r="AQ2726"/>
  <c r="AR2726"/>
  <c r="AK2727"/>
  <c r="AN2727"/>
  <c r="AO2727"/>
  <c r="AP2727"/>
  <c r="AQ2727"/>
  <c r="AR2727"/>
  <c r="AK2728"/>
  <c r="AN2728"/>
  <c r="AO2728"/>
  <c r="AP2728"/>
  <c r="AQ2728"/>
  <c r="AR2728"/>
  <c r="AK2729"/>
  <c r="AN2729"/>
  <c r="AO2729"/>
  <c r="AP2729"/>
  <c r="AQ2729"/>
  <c r="AR2729"/>
  <c r="AK2730"/>
  <c r="AN2730"/>
  <c r="AO2730"/>
  <c r="AP2730"/>
  <c r="AQ2730"/>
  <c r="AR2730"/>
  <c r="AK2731"/>
  <c r="AN2731"/>
  <c r="AO2731"/>
  <c r="AP2731"/>
  <c r="AQ2731"/>
  <c r="AR2731"/>
  <c r="AK2732"/>
  <c r="AN2732"/>
  <c r="AO2732"/>
  <c r="AP2732"/>
  <c r="AQ2732"/>
  <c r="AR2732"/>
  <c r="AK2733"/>
  <c r="AN2733"/>
  <c r="AO2733"/>
  <c r="AP2733"/>
  <c r="AQ2733"/>
  <c r="AR2733"/>
  <c r="AK2734"/>
  <c r="AN2734"/>
  <c r="AO2734"/>
  <c r="AP2734"/>
  <c r="AQ2734"/>
  <c r="AR2734"/>
  <c r="AK2735"/>
  <c r="AN2735"/>
  <c r="AO2735"/>
  <c r="AP2735"/>
  <c r="AQ2735"/>
  <c r="AR2735"/>
  <c r="AK2736"/>
  <c r="AN2736"/>
  <c r="AO2736"/>
  <c r="AP2736"/>
  <c r="AQ2736"/>
  <c r="AR2736"/>
  <c r="AK2737"/>
  <c r="AN2737"/>
  <c r="AO2737"/>
  <c r="AP2737"/>
  <c r="AQ2737"/>
  <c r="AR2737"/>
  <c r="AK2738"/>
  <c r="AN2738"/>
  <c r="AO2738"/>
  <c r="AP2738"/>
  <c r="AQ2738"/>
  <c r="AR2738"/>
  <c r="AK2739"/>
  <c r="AN2739"/>
  <c r="AO2739"/>
  <c r="AP2739"/>
  <c r="AQ2739"/>
  <c r="AR2739"/>
  <c r="AK2740"/>
  <c r="AN2740"/>
  <c r="AO2740"/>
  <c r="AP2740"/>
  <c r="AQ2740"/>
  <c r="AR2740"/>
  <c r="AK2741"/>
  <c r="AN2741"/>
  <c r="AO2741"/>
  <c r="AP2741"/>
  <c r="AQ2741"/>
  <c r="AR2741"/>
  <c r="AK2742"/>
  <c r="AN2742"/>
  <c r="AO2742"/>
  <c r="AP2742"/>
  <c r="AQ2742"/>
  <c r="AR2742"/>
  <c r="AK2743"/>
  <c r="AN2743"/>
  <c r="AO2743"/>
  <c r="AP2743"/>
  <c r="AQ2743"/>
  <c r="AR2743"/>
  <c r="AK2744"/>
  <c r="AN2744"/>
  <c r="AO2744"/>
  <c r="AP2744"/>
  <c r="AQ2744"/>
  <c r="AR2744"/>
  <c r="AK2745"/>
  <c r="AN2745"/>
  <c r="AO2745"/>
  <c r="AP2745"/>
  <c r="AQ2745"/>
  <c r="AR2745"/>
  <c r="AK2746"/>
  <c r="AN2746"/>
  <c r="AO2746"/>
  <c r="AP2746"/>
  <c r="AQ2746"/>
  <c r="AR2746"/>
  <c r="AK2747"/>
  <c r="AN2747"/>
  <c r="AO2747"/>
  <c r="AP2747"/>
  <c r="AQ2747"/>
  <c r="AR2747"/>
  <c r="AK2748"/>
  <c r="AN2748"/>
  <c r="AO2748"/>
  <c r="AP2748"/>
  <c r="AQ2748"/>
  <c r="AR2748"/>
  <c r="AK2749"/>
  <c r="AN2749"/>
  <c r="AO2749"/>
  <c r="AP2749"/>
  <c r="AQ2749"/>
  <c r="AR2749"/>
  <c r="AK2750"/>
  <c r="AN2750"/>
  <c r="AO2750"/>
  <c r="AP2750"/>
  <c r="AQ2750"/>
  <c r="AR2750"/>
  <c r="AK2751"/>
  <c r="AN2751"/>
  <c r="AO2751"/>
  <c r="AP2751"/>
  <c r="AQ2751"/>
  <c r="AR2751"/>
  <c r="AK2752"/>
  <c r="AN2752"/>
  <c r="AO2752"/>
  <c r="AP2752"/>
  <c r="AQ2752"/>
  <c r="AR2752"/>
  <c r="AK2753"/>
  <c r="AN2753"/>
  <c r="AO2753"/>
  <c r="AP2753"/>
  <c r="AQ2753"/>
  <c r="AR2753"/>
  <c r="AK2754"/>
  <c r="AN2754"/>
  <c r="AO2754"/>
  <c r="AP2754"/>
  <c r="AQ2754"/>
  <c r="AR2754"/>
  <c r="AK2755"/>
  <c r="AN2755"/>
  <c r="AO2755"/>
  <c r="AP2755"/>
  <c r="AQ2755"/>
  <c r="AR2755"/>
  <c r="AK2756"/>
  <c r="AN2756"/>
  <c r="AO2756"/>
  <c r="AP2756"/>
  <c r="AQ2756"/>
  <c r="AR2756"/>
  <c r="AK2757"/>
  <c r="AN2757"/>
  <c r="AO2757"/>
  <c r="AP2757"/>
  <c r="AQ2757"/>
  <c r="AR2757"/>
  <c r="AK2758"/>
  <c r="AN2758"/>
  <c r="AO2758"/>
  <c r="AP2758"/>
  <c r="AQ2758"/>
  <c r="AR2758"/>
  <c r="AK2759"/>
  <c r="AN2759"/>
  <c r="AO2759"/>
  <c r="AP2759"/>
  <c r="AQ2759"/>
  <c r="AR2759"/>
  <c r="AK2760"/>
  <c r="AN2760"/>
  <c r="AO2760"/>
  <c r="AP2760"/>
  <c r="AQ2760"/>
  <c r="AR2760"/>
  <c r="AK2761"/>
  <c r="AN2761"/>
  <c r="AO2761"/>
  <c r="AP2761"/>
  <c r="AQ2761"/>
  <c r="AR2761"/>
  <c r="AK2762"/>
  <c r="AN2762"/>
  <c r="AO2762"/>
  <c r="AP2762"/>
  <c r="AQ2762"/>
  <c r="AR2762"/>
  <c r="AK2763"/>
  <c r="AN2763"/>
  <c r="AO2763"/>
  <c r="AP2763"/>
  <c r="AQ2763"/>
  <c r="AR2763"/>
  <c r="AK2764"/>
  <c r="AN2764"/>
  <c r="AO2764"/>
  <c r="AP2764"/>
  <c r="AQ2764"/>
  <c r="AR2764"/>
  <c r="AK2765"/>
  <c r="AN2765"/>
  <c r="AO2765"/>
  <c r="AP2765"/>
  <c r="AQ2765"/>
  <c r="AR2765"/>
  <c r="AK2766"/>
  <c r="AN2766"/>
  <c r="AO2766"/>
  <c r="AP2766"/>
  <c r="AQ2766"/>
  <c r="AR2766"/>
  <c r="AK2767"/>
  <c r="AN2767"/>
  <c r="AO2767"/>
  <c r="AP2767"/>
  <c r="AQ2767"/>
  <c r="AR2767"/>
  <c r="AK2768"/>
  <c r="AN2768"/>
  <c r="AO2768"/>
  <c r="AP2768"/>
  <c r="AQ2768"/>
  <c r="AR2768"/>
  <c r="AK2769"/>
  <c r="AN2769"/>
  <c r="AO2769"/>
  <c r="AP2769"/>
  <c r="AQ2769"/>
  <c r="AR2769"/>
  <c r="AK2770"/>
  <c r="AN2770"/>
  <c r="AO2770"/>
  <c r="AP2770"/>
  <c r="AQ2770"/>
  <c r="AR2770"/>
  <c r="AK2771"/>
  <c r="AN2771"/>
  <c r="AO2771"/>
  <c r="AP2771"/>
  <c r="AQ2771"/>
  <c r="AR2771"/>
  <c r="AK2772"/>
  <c r="AN2772"/>
  <c r="AO2772"/>
  <c r="AP2772"/>
  <c r="AQ2772"/>
  <c r="AR2772"/>
  <c r="AK2773"/>
  <c r="AN2773"/>
  <c r="AO2773"/>
  <c r="AP2773"/>
  <c r="AQ2773"/>
  <c r="AR2773"/>
  <c r="AK2774"/>
  <c r="AN2774"/>
  <c r="AO2774"/>
  <c r="AP2774"/>
  <c r="AQ2774"/>
  <c r="AR2774"/>
  <c r="AK2775"/>
  <c r="AN2775"/>
  <c r="AO2775"/>
  <c r="AP2775"/>
  <c r="AQ2775"/>
  <c r="AR2775"/>
  <c r="AK2776"/>
  <c r="AN2776"/>
  <c r="AO2776"/>
  <c r="AP2776"/>
  <c r="AQ2776"/>
  <c r="AR2776"/>
  <c r="AK2777"/>
  <c r="AN2777"/>
  <c r="AO2777"/>
  <c r="AP2777"/>
  <c r="AQ2777"/>
  <c r="AR2777"/>
  <c r="AK2778"/>
  <c r="AN2778"/>
  <c r="AO2778"/>
  <c r="AP2778"/>
  <c r="AQ2778"/>
  <c r="AR2778"/>
  <c r="AK2779"/>
  <c r="AN2779"/>
  <c r="AO2779"/>
  <c r="AP2779"/>
  <c r="AQ2779"/>
  <c r="AR2779"/>
  <c r="AK2780"/>
  <c r="AN2780"/>
  <c r="AO2780"/>
  <c r="AP2780"/>
  <c r="AQ2780"/>
  <c r="AR2780"/>
  <c r="AK2781"/>
  <c r="AN2781"/>
  <c r="AO2781"/>
  <c r="AP2781"/>
  <c r="AQ2781"/>
  <c r="AR2781"/>
  <c r="AK2782"/>
  <c r="AN2782"/>
  <c r="AO2782"/>
  <c r="AP2782"/>
  <c r="AQ2782"/>
  <c r="AR2782"/>
  <c r="AK2783"/>
  <c r="AN2783"/>
  <c r="AO2783"/>
  <c r="AP2783"/>
  <c r="AQ2783"/>
  <c r="AR2783"/>
  <c r="AK2784"/>
  <c r="AN2784"/>
  <c r="AO2784"/>
  <c r="AP2784"/>
  <c r="AQ2784"/>
  <c r="AR2784"/>
  <c r="AK2785"/>
  <c r="AN2785"/>
  <c r="AO2785"/>
  <c r="AP2785"/>
  <c r="AQ2785"/>
  <c r="AR2785"/>
  <c r="AK2786"/>
  <c r="AN2786"/>
  <c r="AO2786"/>
  <c r="AP2786"/>
  <c r="AQ2786"/>
  <c r="AR2786"/>
  <c r="AK2787"/>
  <c r="AN2787"/>
  <c r="AO2787"/>
  <c r="AP2787"/>
  <c r="AQ2787"/>
  <c r="AR2787"/>
  <c r="AK2788"/>
  <c r="AN2788"/>
  <c r="AO2788"/>
  <c r="AP2788"/>
  <c r="AQ2788"/>
  <c r="AR2788"/>
  <c r="AK2789"/>
  <c r="AN2789"/>
  <c r="AO2789"/>
  <c r="AP2789"/>
  <c r="AQ2789"/>
  <c r="AR2789"/>
  <c r="AK2790"/>
  <c r="AN2790"/>
  <c r="AO2790"/>
  <c r="AP2790"/>
  <c r="AQ2790"/>
  <c r="AR2790"/>
  <c r="AK2791"/>
  <c r="AN2791"/>
  <c r="AO2791"/>
  <c r="AP2791"/>
  <c r="AQ2791"/>
  <c r="AR2791"/>
  <c r="AK2792"/>
  <c r="AN2792"/>
  <c r="AO2792"/>
  <c r="AP2792"/>
  <c r="AQ2792"/>
  <c r="AR2792"/>
  <c r="AK2793"/>
  <c r="AN2793"/>
  <c r="AO2793"/>
  <c r="AP2793"/>
  <c r="AQ2793"/>
  <c r="AR2793"/>
  <c r="AK2794"/>
  <c r="AN2794"/>
  <c r="AO2794"/>
  <c r="AP2794"/>
  <c r="AQ2794"/>
  <c r="AR2794"/>
  <c r="AK2795"/>
  <c r="AN2795"/>
  <c r="AO2795"/>
  <c r="AP2795"/>
  <c r="AQ2795"/>
  <c r="AR2795"/>
  <c r="AK2796"/>
  <c r="AN2796"/>
  <c r="AO2796"/>
  <c r="AP2796"/>
  <c r="AQ2796"/>
  <c r="AR2796"/>
  <c r="AK2797"/>
  <c r="AN2797"/>
  <c r="AO2797"/>
  <c r="AP2797"/>
  <c r="AQ2797"/>
  <c r="AR2797"/>
  <c r="AK2798"/>
  <c r="AN2798"/>
  <c r="AO2798"/>
  <c r="AP2798"/>
  <c r="AQ2798"/>
  <c r="AR2798"/>
  <c r="AK2799"/>
  <c r="AN2799"/>
  <c r="AO2799"/>
  <c r="AP2799"/>
  <c r="AQ2799"/>
  <c r="AR2799"/>
  <c r="AK2800"/>
  <c r="AN2800"/>
  <c r="AO2800"/>
  <c r="AP2800"/>
  <c r="AQ2800"/>
  <c r="AR2800"/>
  <c r="AK2801"/>
  <c r="AN2801"/>
  <c r="AO2801"/>
  <c r="AP2801"/>
  <c r="AQ2801"/>
  <c r="AR2801"/>
  <c r="AK2802"/>
  <c r="AN2802"/>
  <c r="AO2802"/>
  <c r="AP2802"/>
  <c r="AQ2802"/>
  <c r="AR2802"/>
  <c r="AK2803"/>
  <c r="AN2803"/>
  <c r="AO2803"/>
  <c r="AP2803"/>
  <c r="AQ2803"/>
  <c r="AR2803"/>
  <c r="AK2804"/>
  <c r="AN2804"/>
  <c r="AO2804"/>
  <c r="AP2804"/>
  <c r="AQ2804"/>
  <c r="AR2804"/>
  <c r="AK2805"/>
  <c r="AN2805"/>
  <c r="AO2805"/>
  <c r="AP2805"/>
  <c r="AQ2805"/>
  <c r="AR2805"/>
  <c r="AK2806"/>
  <c r="AN2806"/>
  <c r="AO2806"/>
  <c r="AP2806"/>
  <c r="AQ2806"/>
  <c r="AR2806"/>
  <c r="AK2807"/>
  <c r="AN2807"/>
  <c r="AO2807"/>
  <c r="AP2807"/>
  <c r="AQ2807"/>
  <c r="AR2807"/>
  <c r="AK2808"/>
  <c r="AN2808"/>
  <c r="AO2808"/>
  <c r="AP2808"/>
  <c r="AQ2808"/>
  <c r="AR2808"/>
  <c r="AK2809"/>
  <c r="AN2809"/>
  <c r="AO2809"/>
  <c r="AP2809"/>
  <c r="AQ2809"/>
  <c r="AR2809"/>
  <c r="AK2810"/>
  <c r="AN2810"/>
  <c r="AO2810"/>
  <c r="AP2810"/>
  <c r="AQ2810"/>
  <c r="AR2810"/>
  <c r="AK2811"/>
  <c r="AN2811"/>
  <c r="AO2811"/>
  <c r="AP2811"/>
  <c r="AQ2811"/>
  <c r="AR2811"/>
  <c r="AK2812"/>
  <c r="AN2812"/>
  <c r="AO2812"/>
  <c r="AP2812"/>
  <c r="AQ2812"/>
  <c r="AR2812"/>
  <c r="AK2813"/>
  <c r="AN2813"/>
  <c r="AO2813"/>
  <c r="AP2813"/>
  <c r="AQ2813"/>
  <c r="AR2813"/>
  <c r="AK2814"/>
  <c r="AN2814"/>
  <c r="AO2814"/>
  <c r="AP2814"/>
  <c r="AQ2814"/>
  <c r="AR2814"/>
  <c r="AK2815"/>
  <c r="AN2815"/>
  <c r="AO2815"/>
  <c r="AP2815"/>
  <c r="AQ2815"/>
  <c r="AR2815"/>
  <c r="AK2816"/>
  <c r="AN2816"/>
  <c r="AO2816"/>
  <c r="AP2816"/>
  <c r="AQ2816"/>
  <c r="AR2816"/>
  <c r="AK2817"/>
  <c r="AN2817"/>
  <c r="AO2817"/>
  <c r="AP2817"/>
  <c r="AQ2817"/>
  <c r="AR2817"/>
  <c r="AK2818"/>
  <c r="AN2818"/>
  <c r="AO2818"/>
  <c r="AP2818"/>
  <c r="AQ2818"/>
  <c r="AR2818"/>
  <c r="AK2819"/>
  <c r="AN2819"/>
  <c r="AO2819"/>
  <c r="AP2819"/>
  <c r="AQ2819"/>
  <c r="AR2819"/>
  <c r="AK2820"/>
  <c r="AN2820"/>
  <c r="AO2820"/>
  <c r="AP2820"/>
  <c r="AQ2820"/>
  <c r="AR2820"/>
  <c r="AK2821"/>
  <c r="AN2821"/>
  <c r="AO2821"/>
  <c r="AP2821"/>
  <c r="AQ2821"/>
  <c r="AR2821"/>
  <c r="AK2822"/>
  <c r="AN2822"/>
  <c r="AO2822"/>
  <c r="AP2822"/>
  <c r="AQ2822"/>
  <c r="AR2822"/>
  <c r="AK2823"/>
  <c r="AN2823"/>
  <c r="AO2823"/>
  <c r="AP2823"/>
  <c r="AQ2823"/>
  <c r="AR2823"/>
  <c r="AK2824"/>
  <c r="AN2824"/>
  <c r="AO2824"/>
  <c r="AP2824"/>
  <c r="AQ2824"/>
  <c r="AR2824"/>
  <c r="AK2825"/>
  <c r="AN2825"/>
  <c r="AO2825"/>
  <c r="AP2825"/>
  <c r="AQ2825"/>
  <c r="AR2825"/>
  <c r="AK2826"/>
  <c r="AN2826"/>
  <c r="AO2826"/>
  <c r="AP2826"/>
  <c r="AQ2826"/>
  <c r="AR2826"/>
  <c r="AK2827"/>
  <c r="AN2827"/>
  <c r="AO2827"/>
  <c r="AP2827"/>
  <c r="AQ2827"/>
  <c r="AR2827"/>
  <c r="AK2828"/>
  <c r="AN2828"/>
  <c r="AO2828"/>
  <c r="AP2828"/>
  <c r="AQ2828"/>
  <c r="AR2828"/>
  <c r="AK2829"/>
  <c r="AN2829"/>
  <c r="AO2829"/>
  <c r="AP2829"/>
  <c r="AQ2829"/>
  <c r="AR2829"/>
  <c r="AK2830"/>
  <c r="AN2830"/>
  <c r="AO2830"/>
  <c r="AP2830"/>
  <c r="AQ2830"/>
  <c r="AR2830"/>
  <c r="AK2831"/>
  <c r="AN2831"/>
  <c r="AO2831"/>
  <c r="AP2831"/>
  <c r="AQ2831"/>
  <c r="AR2831"/>
  <c r="AK2832"/>
  <c r="AN2832"/>
  <c r="AO2832"/>
  <c r="AP2832"/>
  <c r="AQ2832"/>
  <c r="AR2832"/>
  <c r="AK2833"/>
  <c r="AN2833"/>
  <c r="AO2833"/>
  <c r="AP2833"/>
  <c r="AQ2833"/>
  <c r="AR2833"/>
  <c r="AK2834"/>
  <c r="AN2834"/>
  <c r="AO2834"/>
  <c r="AP2834"/>
  <c r="AQ2834"/>
  <c r="AR2834"/>
  <c r="AK2835"/>
  <c r="AN2835"/>
  <c r="AO2835"/>
  <c r="AP2835"/>
  <c r="AQ2835"/>
  <c r="AR2835"/>
  <c r="AK2836"/>
  <c r="AN2836"/>
  <c r="AO2836"/>
  <c r="AP2836"/>
  <c r="AQ2836"/>
  <c r="AR2836"/>
  <c r="AK2837"/>
  <c r="AN2837"/>
  <c r="AO2837"/>
  <c r="AP2837"/>
  <c r="AQ2837"/>
  <c r="AR2837"/>
  <c r="AK2838"/>
  <c r="AN2838"/>
  <c r="AO2838"/>
  <c r="AP2838"/>
  <c r="AQ2838"/>
  <c r="AR2838"/>
  <c r="AK2839"/>
  <c r="AN2839"/>
  <c r="AO2839"/>
  <c r="AP2839"/>
  <c r="AQ2839"/>
  <c r="AR2839"/>
  <c r="AK2840"/>
  <c r="AN2840"/>
  <c r="AO2840"/>
  <c r="AP2840"/>
  <c r="AQ2840"/>
  <c r="AR2840"/>
  <c r="AK2841"/>
  <c r="AN2841"/>
  <c r="AO2841"/>
  <c r="AP2841"/>
  <c r="AQ2841"/>
  <c r="AR2841"/>
  <c r="AK2842"/>
  <c r="AN2842"/>
  <c r="AO2842"/>
  <c r="AP2842"/>
  <c r="AQ2842"/>
  <c r="AR2842"/>
  <c r="AK2843"/>
  <c r="AN2843"/>
  <c r="AO2843"/>
  <c r="AP2843"/>
  <c r="AQ2843"/>
  <c r="AR2843"/>
  <c r="AK2844"/>
  <c r="AN2844"/>
  <c r="AO2844"/>
  <c r="AP2844"/>
  <c r="AQ2844"/>
  <c r="AR2844"/>
  <c r="AK2845"/>
  <c r="AN2845"/>
  <c r="AO2845"/>
  <c r="AP2845"/>
  <c r="AQ2845"/>
  <c r="AR2845"/>
  <c r="AK2846"/>
  <c r="AN2846"/>
  <c r="AO2846"/>
  <c r="AP2846"/>
  <c r="AQ2846"/>
  <c r="AR2846"/>
  <c r="AK2847"/>
  <c r="AN2847"/>
  <c r="AO2847"/>
  <c r="AP2847"/>
  <c r="AQ2847"/>
  <c r="AR2847"/>
  <c r="AK2848"/>
  <c r="AN2848"/>
  <c r="AO2848"/>
  <c r="AP2848"/>
  <c r="AQ2848"/>
  <c r="AR2848"/>
  <c r="AK2849"/>
  <c r="AN2849"/>
  <c r="AO2849"/>
  <c r="AP2849"/>
  <c r="AQ2849"/>
  <c r="AR2849"/>
  <c r="AK2850"/>
  <c r="AN2850"/>
  <c r="AO2850"/>
  <c r="AP2850"/>
  <c r="AQ2850"/>
  <c r="AR2850"/>
  <c r="AK2851"/>
  <c r="AN2851"/>
  <c r="AO2851"/>
  <c r="AP2851"/>
  <c r="AQ2851"/>
  <c r="AR2851"/>
  <c r="AK2852"/>
  <c r="AN2852"/>
  <c r="AO2852"/>
  <c r="AP2852"/>
  <c r="AQ2852"/>
  <c r="AR2852"/>
  <c r="AK2853"/>
  <c r="AN2853"/>
  <c r="AO2853"/>
  <c r="AP2853"/>
  <c r="AQ2853"/>
  <c r="AR2853"/>
  <c r="AK2854"/>
  <c r="AN2854"/>
  <c r="AO2854"/>
  <c r="AP2854"/>
  <c r="AQ2854"/>
  <c r="AR2854"/>
  <c r="AK2855"/>
  <c r="AN2855"/>
  <c r="AO2855"/>
  <c r="AP2855"/>
  <c r="AQ2855"/>
  <c r="AR2855"/>
  <c r="AK2856"/>
  <c r="AN2856"/>
  <c r="AO2856"/>
  <c r="AP2856"/>
  <c r="AQ2856"/>
  <c r="AR2856"/>
  <c r="AK2857"/>
  <c r="AN2857"/>
  <c r="AO2857"/>
  <c r="AP2857"/>
  <c r="AQ2857"/>
  <c r="AR2857"/>
  <c r="AK2858"/>
  <c r="AN2858"/>
  <c r="AO2858"/>
  <c r="AP2858"/>
  <c r="AQ2858"/>
  <c r="AR2858"/>
  <c r="AK2859"/>
  <c r="AN2859"/>
  <c r="AO2859"/>
  <c r="AP2859"/>
  <c r="AQ2859"/>
  <c r="AR2859"/>
  <c r="AK2860"/>
  <c r="AN2860"/>
  <c r="AO2860"/>
  <c r="AP2860"/>
  <c r="AQ2860"/>
  <c r="AR2860"/>
  <c r="AK2861"/>
  <c r="AN2861"/>
  <c r="AO2861"/>
  <c r="AP2861"/>
  <c r="AQ2861"/>
  <c r="AR2861"/>
  <c r="AK2862"/>
  <c r="AN2862"/>
  <c r="AO2862"/>
  <c r="AP2862"/>
  <c r="AQ2862"/>
  <c r="AR2862"/>
  <c r="AK2863"/>
  <c r="AN2863"/>
  <c r="AO2863"/>
  <c r="AP2863"/>
  <c r="AQ2863"/>
  <c r="AR2863"/>
  <c r="AK2864"/>
  <c r="AN2864"/>
  <c r="AO2864"/>
  <c r="AP2864"/>
  <c r="AQ2864"/>
  <c r="AR2864"/>
  <c r="AK2865"/>
  <c r="AN2865"/>
  <c r="AO2865"/>
  <c r="AP2865"/>
  <c r="AQ2865"/>
  <c r="AR2865"/>
  <c r="AK2866"/>
  <c r="AN2866"/>
  <c r="AO2866"/>
  <c r="AP2866"/>
  <c r="AQ2866"/>
  <c r="AR2866"/>
  <c r="AK2867"/>
  <c r="AN2867"/>
  <c r="AO2867"/>
  <c r="AP2867"/>
  <c r="AQ2867"/>
  <c r="AR2867"/>
  <c r="AK2868"/>
  <c r="AN2868"/>
  <c r="AO2868"/>
  <c r="AP2868"/>
  <c r="AQ2868"/>
  <c r="AR2868"/>
  <c r="AK2869"/>
  <c r="AN2869"/>
  <c r="AO2869"/>
  <c r="AP2869"/>
  <c r="AQ2869"/>
  <c r="AR2869"/>
  <c r="AK2870"/>
  <c r="AN2870"/>
  <c r="AO2870"/>
  <c r="AP2870"/>
  <c r="AQ2870"/>
  <c r="AR2870"/>
  <c r="AK2871"/>
  <c r="AN2871"/>
  <c r="AO2871"/>
  <c r="AP2871"/>
  <c r="AQ2871"/>
  <c r="AR2871"/>
  <c r="AK2872"/>
  <c r="AN2872"/>
  <c r="AO2872"/>
  <c r="AP2872"/>
  <c r="AQ2872"/>
  <c r="AR2872"/>
  <c r="AK2873"/>
  <c r="AN2873"/>
  <c r="AO2873"/>
  <c r="AP2873"/>
  <c r="AQ2873"/>
  <c r="AR2873"/>
  <c r="AK2874"/>
  <c r="AN2874"/>
  <c r="AO2874"/>
  <c r="AP2874"/>
  <c r="AQ2874"/>
  <c r="AR2874"/>
  <c r="AK2875"/>
  <c r="AN2875"/>
  <c r="AO2875"/>
  <c r="AP2875"/>
  <c r="AQ2875"/>
  <c r="AR2875"/>
  <c r="AK2876"/>
  <c r="AN2876"/>
  <c r="AO2876"/>
  <c r="AP2876"/>
  <c r="AQ2876"/>
  <c r="AR2876"/>
  <c r="AK2877"/>
  <c r="AN2877"/>
  <c r="AO2877"/>
  <c r="AP2877"/>
  <c r="AQ2877"/>
  <c r="AR2877"/>
  <c r="AK2878"/>
  <c r="AN2878"/>
  <c r="AO2878"/>
  <c r="AP2878"/>
  <c r="AQ2878"/>
  <c r="AR2878"/>
  <c r="AK2879"/>
  <c r="AN2879"/>
  <c r="AO2879"/>
  <c r="AP2879"/>
  <c r="AQ2879"/>
  <c r="AR2879"/>
  <c r="AK2880"/>
  <c r="AN2880"/>
  <c r="AO2880"/>
  <c r="AP2880"/>
  <c r="AQ2880"/>
  <c r="AR2880"/>
  <c r="AK2881"/>
  <c r="AN2881"/>
  <c r="AO2881"/>
  <c r="AP2881"/>
  <c r="AQ2881"/>
  <c r="AR2881"/>
  <c r="AK2882"/>
  <c r="AN2882"/>
  <c r="AO2882"/>
  <c r="AP2882"/>
  <c r="AQ2882"/>
  <c r="AR2882"/>
  <c r="AK2883"/>
  <c r="AN2883"/>
  <c r="AO2883"/>
  <c r="AP2883"/>
  <c r="AQ2883"/>
  <c r="AR2883"/>
  <c r="AK2884"/>
  <c r="AN2884"/>
  <c r="AO2884"/>
  <c r="AP2884"/>
  <c r="AQ2884"/>
  <c r="AR2884"/>
  <c r="AK2885"/>
  <c r="AN2885"/>
  <c r="AO2885"/>
  <c r="AP2885"/>
  <c r="AQ2885"/>
  <c r="AR2885"/>
  <c r="AK2886"/>
  <c r="AN2886"/>
  <c r="AO2886"/>
  <c r="AP2886"/>
  <c r="AQ2886"/>
  <c r="AR2886"/>
  <c r="AK2887"/>
  <c r="AN2887"/>
  <c r="AO2887"/>
  <c r="AP2887"/>
  <c r="AQ2887"/>
  <c r="AR2887"/>
  <c r="AK2888"/>
  <c r="AN2888"/>
  <c r="AO2888"/>
  <c r="AP2888"/>
  <c r="AQ2888"/>
  <c r="AR2888"/>
  <c r="AK2889"/>
  <c r="AN2889"/>
  <c r="AO2889"/>
  <c r="AP2889"/>
  <c r="AQ2889"/>
  <c r="AR2889"/>
  <c r="AK2890"/>
  <c r="AN2890"/>
  <c r="AO2890"/>
  <c r="AP2890"/>
  <c r="AQ2890"/>
  <c r="AR2890"/>
  <c r="AK2891"/>
  <c r="AN2891"/>
  <c r="AO2891"/>
  <c r="AP2891"/>
  <c r="AQ2891"/>
  <c r="AR2891"/>
  <c r="AK2892"/>
  <c r="AN2892"/>
  <c r="AO2892"/>
  <c r="AP2892"/>
  <c r="AQ2892"/>
  <c r="AR2892"/>
  <c r="AK2893"/>
  <c r="AN2893"/>
  <c r="AO2893"/>
  <c r="AP2893"/>
  <c r="AQ2893"/>
  <c r="AR2893"/>
  <c r="AK2894"/>
  <c r="AN2894"/>
  <c r="AO2894"/>
  <c r="AP2894"/>
  <c r="AQ2894"/>
  <c r="AR2894"/>
  <c r="AK2895"/>
  <c r="AN2895"/>
  <c r="AO2895"/>
  <c r="AP2895"/>
  <c r="AQ2895"/>
  <c r="AR2895"/>
  <c r="AK2896"/>
  <c r="AN2896"/>
  <c r="AO2896"/>
  <c r="AP2896"/>
  <c r="AQ2896"/>
  <c r="AR2896"/>
  <c r="AK2897"/>
  <c r="AN2897"/>
  <c r="AO2897"/>
  <c r="AP2897"/>
  <c r="AQ2897"/>
  <c r="AR2897"/>
  <c r="AK2898"/>
  <c r="AN2898"/>
  <c r="AO2898"/>
  <c r="AP2898"/>
  <c r="AQ2898"/>
  <c r="AR2898"/>
  <c r="AK2899"/>
  <c r="AN2899"/>
  <c r="AO2899"/>
  <c r="AP2899"/>
  <c r="AQ2899"/>
  <c r="AR2899"/>
  <c r="AK2900"/>
  <c r="AN2900"/>
  <c r="AO2900"/>
  <c r="AP2900"/>
  <c r="AQ2900"/>
  <c r="AR2900"/>
  <c r="AK2901"/>
  <c r="AN2901"/>
  <c r="AO2901"/>
  <c r="AP2901"/>
  <c r="AQ2901"/>
  <c r="AR2901"/>
  <c r="AK2902"/>
  <c r="AN2902"/>
  <c r="AO2902"/>
  <c r="AP2902"/>
  <c r="AQ2902"/>
  <c r="AR2902"/>
  <c r="AK2903"/>
  <c r="AN2903"/>
  <c r="AO2903"/>
  <c r="AP2903"/>
  <c r="AQ2903"/>
  <c r="AR2903"/>
  <c r="AK2904"/>
  <c r="AN2904"/>
  <c r="AO2904"/>
  <c r="AP2904"/>
  <c r="AQ2904"/>
  <c r="AR2904"/>
  <c r="AK2905"/>
  <c r="AN2905"/>
  <c r="AO2905"/>
  <c r="AP2905"/>
  <c r="AQ2905"/>
  <c r="AR2905"/>
  <c r="AK2906"/>
  <c r="AN2906"/>
  <c r="AO2906"/>
  <c r="AP2906"/>
  <c r="AQ2906"/>
  <c r="AR2906"/>
  <c r="AK2907"/>
  <c r="AN2907"/>
  <c r="AO2907"/>
  <c r="AP2907"/>
  <c r="AQ2907"/>
  <c r="AR2907"/>
  <c r="AK2908"/>
  <c r="AN2908"/>
  <c r="AO2908"/>
  <c r="AP2908"/>
  <c r="AQ2908"/>
  <c r="AR2908"/>
  <c r="AK2909"/>
  <c r="AN2909"/>
  <c r="AO2909"/>
  <c r="AP2909"/>
  <c r="AQ2909"/>
  <c r="AR2909"/>
  <c r="AK2910"/>
  <c r="AN2910"/>
  <c r="AO2910"/>
  <c r="AP2910"/>
  <c r="AQ2910"/>
  <c r="AR2910"/>
  <c r="AK2911"/>
  <c r="AN2911"/>
  <c r="AO2911"/>
  <c r="AP2911"/>
  <c r="AQ2911"/>
  <c r="AR2911"/>
  <c r="AK2912"/>
  <c r="AN2912"/>
  <c r="AO2912"/>
  <c r="AP2912"/>
  <c r="AQ2912"/>
  <c r="AR2912"/>
  <c r="AK2913"/>
  <c r="AN2913"/>
  <c r="AO2913"/>
  <c r="AP2913"/>
  <c r="AQ2913"/>
  <c r="AR2913"/>
  <c r="AK2914"/>
  <c r="AN2914"/>
  <c r="AO2914"/>
  <c r="AP2914"/>
  <c r="AQ2914"/>
  <c r="AR2914"/>
  <c r="AK2915"/>
  <c r="AN2915"/>
  <c r="AO2915"/>
  <c r="AP2915"/>
  <c r="AQ2915"/>
  <c r="AR2915"/>
  <c r="AK2916"/>
  <c r="AN2916"/>
  <c r="AO2916"/>
  <c r="AP2916"/>
  <c r="AQ2916"/>
  <c r="AR2916"/>
  <c r="AK2917"/>
  <c r="AN2917"/>
  <c r="AO2917"/>
  <c r="AP2917"/>
  <c r="AQ2917"/>
  <c r="AR2917"/>
  <c r="AK2918"/>
  <c r="AN2918"/>
  <c r="AO2918"/>
  <c r="AP2918"/>
  <c r="AQ2918"/>
  <c r="AR2918"/>
  <c r="AK2919"/>
  <c r="AN2919"/>
  <c r="AO2919"/>
  <c r="AP2919"/>
  <c r="AQ2919"/>
  <c r="AR2919"/>
  <c r="AK2920"/>
  <c r="AN2920"/>
  <c r="AO2920"/>
  <c r="AP2920"/>
  <c r="AQ2920"/>
  <c r="AR2920"/>
  <c r="AK2921"/>
  <c r="AN2921"/>
  <c r="AO2921"/>
  <c r="AP2921"/>
  <c r="AQ2921"/>
  <c r="AR2921"/>
  <c r="AK2922"/>
  <c r="AN2922"/>
  <c r="AO2922"/>
  <c r="AP2922"/>
  <c r="AQ2922"/>
  <c r="AR2922"/>
  <c r="AK2923"/>
  <c r="AN2923"/>
  <c r="AO2923"/>
  <c r="AP2923"/>
  <c r="AQ2923"/>
  <c r="AR2923"/>
  <c r="AK2924"/>
  <c r="AN2924"/>
  <c r="AO2924"/>
  <c r="AP2924"/>
  <c r="AQ2924"/>
  <c r="AR2924"/>
  <c r="AK2925"/>
  <c r="AN2925"/>
  <c r="AO2925"/>
  <c r="AP2925"/>
  <c r="AQ2925"/>
  <c r="AR2925"/>
  <c r="AK2926"/>
  <c r="AN2926"/>
  <c r="AO2926"/>
  <c r="AP2926"/>
  <c r="AQ2926"/>
  <c r="AR2926"/>
  <c r="AK2927"/>
  <c r="AN2927"/>
  <c r="AO2927"/>
  <c r="AP2927"/>
  <c r="AQ2927"/>
  <c r="AR2927"/>
  <c r="AK2928"/>
  <c r="AN2928"/>
  <c r="AO2928"/>
  <c r="AP2928"/>
  <c r="AQ2928"/>
  <c r="AR2928"/>
  <c r="AK2929"/>
  <c r="AN2929"/>
  <c r="AO2929"/>
  <c r="AP2929"/>
  <c r="AQ2929"/>
  <c r="AR2929"/>
  <c r="AK2930"/>
  <c r="AN2930"/>
  <c r="AO2930"/>
  <c r="AP2930"/>
  <c r="AQ2930"/>
  <c r="AR2930"/>
  <c r="AK2931"/>
  <c r="AN2931"/>
  <c r="AO2931"/>
  <c r="AP2931"/>
  <c r="AQ2931"/>
  <c r="AR2931"/>
  <c r="AK2932"/>
  <c r="AN2932"/>
  <c r="AO2932"/>
  <c r="AP2932"/>
  <c r="AQ2932"/>
  <c r="AR2932"/>
  <c r="AK2933"/>
  <c r="AN2933"/>
  <c r="AO2933"/>
  <c r="AP2933"/>
  <c r="AQ2933"/>
  <c r="AR2933"/>
  <c r="AK2934"/>
  <c r="AN2934"/>
  <c r="AO2934"/>
  <c r="AP2934"/>
  <c r="AQ2934"/>
  <c r="AR2934"/>
  <c r="AK2935"/>
  <c r="AN2935"/>
  <c r="AO2935"/>
  <c r="AP2935"/>
  <c r="AQ2935"/>
  <c r="AR2935"/>
  <c r="AK2936"/>
  <c r="AN2936"/>
  <c r="AO2936"/>
  <c r="AP2936"/>
  <c r="AQ2936"/>
  <c r="AR2936"/>
  <c r="AK2937"/>
  <c r="AN2937"/>
  <c r="AO2937"/>
  <c r="AP2937"/>
  <c r="AQ2937"/>
  <c r="AR2937"/>
  <c r="AK2938"/>
  <c r="AN2938"/>
  <c r="AO2938"/>
  <c r="AP2938"/>
  <c r="AQ2938"/>
  <c r="AR2938"/>
  <c r="AK2939"/>
  <c r="AN2939"/>
  <c r="AO2939"/>
  <c r="AP2939"/>
  <c r="AQ2939"/>
  <c r="AR2939"/>
  <c r="AK2940"/>
  <c r="AN2940"/>
  <c r="AO2940"/>
  <c r="AP2940"/>
  <c r="AQ2940"/>
  <c r="AR2940"/>
  <c r="AK2941"/>
  <c r="AN2941"/>
  <c r="AO2941"/>
  <c r="AP2941"/>
  <c r="AQ2941"/>
  <c r="AR2941"/>
  <c r="AK2942"/>
  <c r="AN2942"/>
  <c r="AO2942"/>
  <c r="AP2942"/>
  <c r="AQ2942"/>
  <c r="AR2942"/>
  <c r="AK2943"/>
  <c r="AN2943"/>
  <c r="AO2943"/>
  <c r="AP2943"/>
  <c r="AQ2943"/>
  <c r="AR2943"/>
  <c r="AK2944"/>
  <c r="AN2944"/>
  <c r="AO2944"/>
  <c r="AP2944"/>
  <c r="AQ2944"/>
  <c r="AR2944"/>
  <c r="AK2945"/>
  <c r="AN2945"/>
  <c r="AO2945"/>
  <c r="AP2945"/>
  <c r="AQ2945"/>
  <c r="AR2945"/>
  <c r="AK2946"/>
  <c r="AN2946"/>
  <c r="AO2946"/>
  <c r="AP2946"/>
  <c r="AQ2946"/>
  <c r="AR2946"/>
  <c r="AK2947"/>
  <c r="AN2947"/>
  <c r="AO2947"/>
  <c r="AP2947"/>
  <c r="AQ2947"/>
  <c r="AR2947"/>
  <c r="AK2948"/>
  <c r="AN2948"/>
  <c r="AO2948"/>
  <c r="AP2948"/>
  <c r="AQ2948"/>
  <c r="AR2948"/>
  <c r="AK2949"/>
  <c r="AN2949"/>
  <c r="AO2949"/>
  <c r="AP2949"/>
  <c r="AQ2949"/>
  <c r="AR2949"/>
  <c r="AK2950"/>
  <c r="AN2950"/>
  <c r="AO2950"/>
  <c r="AP2950"/>
  <c r="AQ2950"/>
  <c r="AR2950"/>
  <c r="AK2951"/>
  <c r="AN2951"/>
  <c r="AO2951"/>
  <c r="AP2951"/>
  <c r="AQ2951"/>
  <c r="AR2951"/>
  <c r="AK2952"/>
  <c r="AN2952"/>
  <c r="AO2952"/>
  <c r="AP2952"/>
  <c r="AQ2952"/>
  <c r="AR2952"/>
  <c r="AK2953"/>
  <c r="AN2953"/>
  <c r="AO2953"/>
  <c r="AP2953"/>
  <c r="AQ2953"/>
  <c r="AR2953"/>
  <c r="AK2954"/>
  <c r="AN2954"/>
  <c r="AO2954"/>
  <c r="AP2954"/>
  <c r="AQ2954"/>
  <c r="AR2954"/>
  <c r="AK2955"/>
  <c r="AN2955"/>
  <c r="AO2955"/>
  <c r="AP2955"/>
  <c r="AQ2955"/>
  <c r="AR2955"/>
  <c r="AK2956"/>
  <c r="AN2956"/>
  <c r="AO2956"/>
  <c r="AP2956"/>
  <c r="AQ2956"/>
  <c r="AR2956"/>
  <c r="AK2957"/>
  <c r="AN2957"/>
  <c r="AO2957"/>
  <c r="AP2957"/>
  <c r="AQ2957"/>
  <c r="AR2957"/>
  <c r="AK2958"/>
  <c r="AN2958"/>
  <c r="AO2958"/>
  <c r="AP2958"/>
  <c r="AQ2958"/>
  <c r="AR2958"/>
  <c r="AK2959"/>
  <c r="AN2959"/>
  <c r="AO2959"/>
  <c r="AP2959"/>
  <c r="AQ2959"/>
  <c r="AR2959"/>
  <c r="AK2960"/>
  <c r="AN2960"/>
  <c r="AO2960"/>
  <c r="AP2960"/>
  <c r="AQ2960"/>
  <c r="AR2960"/>
  <c r="AK2961"/>
  <c r="AN2961"/>
  <c r="AO2961"/>
  <c r="AP2961"/>
  <c r="AQ2961"/>
  <c r="AR2961"/>
  <c r="AK2962"/>
  <c r="AN2962"/>
  <c r="AO2962"/>
  <c r="AP2962"/>
  <c r="AQ2962"/>
  <c r="AR2962"/>
  <c r="AK2963"/>
  <c r="AN2963"/>
  <c r="AO2963"/>
  <c r="AP2963"/>
  <c r="AQ2963"/>
  <c r="AR2963"/>
  <c r="AK2964"/>
  <c r="AN2964"/>
  <c r="AO2964"/>
  <c r="AP2964"/>
  <c r="AQ2964"/>
  <c r="AR2964"/>
  <c r="AK2965"/>
  <c r="AN2965"/>
  <c r="AO2965"/>
  <c r="AP2965"/>
  <c r="AQ2965"/>
  <c r="AR2965"/>
  <c r="AK2966"/>
  <c r="AN2966"/>
  <c r="AO2966"/>
  <c r="AP2966"/>
  <c r="AQ2966"/>
  <c r="AR2966"/>
  <c r="AK2967"/>
  <c r="AN2967"/>
  <c r="AO2967"/>
  <c r="AP2967"/>
  <c r="AQ2967"/>
  <c r="AR2967"/>
  <c r="AK2968"/>
  <c r="AN2968"/>
  <c r="AO2968"/>
  <c r="AP2968"/>
  <c r="AQ2968"/>
  <c r="AR2968"/>
  <c r="AK2969"/>
  <c r="AN2969"/>
  <c r="AO2969"/>
  <c r="AP2969"/>
  <c r="AQ2969"/>
  <c r="AR2969"/>
  <c r="AK2970"/>
  <c r="AN2970"/>
  <c r="AO2970"/>
  <c r="AP2970"/>
  <c r="AQ2970"/>
  <c r="AR2970"/>
  <c r="AK2971"/>
  <c r="AN2971"/>
  <c r="AO2971"/>
  <c r="AP2971"/>
  <c r="AQ2971"/>
  <c r="AR2971"/>
  <c r="AK2972"/>
  <c r="AN2972"/>
  <c r="AO2972"/>
  <c r="AP2972"/>
  <c r="AQ2972"/>
  <c r="AR2972"/>
  <c r="AK2973"/>
  <c r="AN2973"/>
  <c r="AO2973"/>
  <c r="AP2973"/>
  <c r="AQ2973"/>
  <c r="AR2973"/>
  <c r="AK2974"/>
  <c r="AN2974"/>
  <c r="AO2974"/>
  <c r="AP2974"/>
  <c r="AQ2974"/>
  <c r="AR2974"/>
  <c r="AK2975"/>
  <c r="AN2975"/>
  <c r="AO2975"/>
  <c r="AP2975"/>
  <c r="AQ2975"/>
  <c r="AR2975"/>
  <c r="AK2976"/>
  <c r="AN2976"/>
  <c r="AO2976"/>
  <c r="AP2976"/>
  <c r="AQ2976"/>
  <c r="AR2976"/>
  <c r="AK2977"/>
  <c r="AN2977"/>
  <c r="AO2977"/>
  <c r="AP2977"/>
  <c r="AQ2977"/>
  <c r="AR2977"/>
  <c r="AK2978"/>
  <c r="AN2978"/>
  <c r="AO2978"/>
  <c r="AP2978"/>
  <c r="AQ2978"/>
  <c r="AR2978"/>
  <c r="AK2979"/>
  <c r="AN2979"/>
  <c r="AO2979"/>
  <c r="AP2979"/>
  <c r="AQ2979"/>
  <c r="AR2979"/>
  <c r="AK2980"/>
  <c r="AN2980"/>
  <c r="AO2980"/>
  <c r="AP2980"/>
  <c r="AQ2980"/>
  <c r="AR2980"/>
  <c r="AK2981"/>
  <c r="AN2981"/>
  <c r="AO2981"/>
  <c r="AP2981"/>
  <c r="AQ2981"/>
  <c r="AR2981"/>
  <c r="AK2982"/>
  <c r="AN2982"/>
  <c r="AO2982"/>
  <c r="AP2982"/>
  <c r="AQ2982"/>
  <c r="AR2982"/>
  <c r="AK2983"/>
  <c r="AN2983"/>
  <c r="AO2983"/>
  <c r="AP2983"/>
  <c r="AQ2983"/>
  <c r="AR2983"/>
  <c r="AK2984"/>
  <c r="AN2984"/>
  <c r="AO2984"/>
  <c r="AP2984"/>
  <c r="AQ2984"/>
  <c r="AR2984"/>
  <c r="AK2985"/>
  <c r="AN2985"/>
  <c r="AO2985"/>
  <c r="AP2985"/>
  <c r="AQ2985"/>
  <c r="AR2985"/>
  <c r="AK2986"/>
  <c r="AN2986"/>
  <c r="AO2986"/>
  <c r="AP2986"/>
  <c r="AQ2986"/>
  <c r="AR2986"/>
  <c r="AK2987"/>
  <c r="AN2987"/>
  <c r="AO2987"/>
  <c r="AP2987"/>
  <c r="AQ2987"/>
  <c r="AR2987"/>
  <c r="AK2988"/>
  <c r="AN2988"/>
  <c r="AO2988"/>
  <c r="AP2988"/>
  <c r="AQ2988"/>
  <c r="AR2988"/>
  <c r="AK2989"/>
  <c r="AN2989"/>
  <c r="AO2989"/>
  <c r="AP2989"/>
  <c r="AQ2989"/>
  <c r="AR2989"/>
  <c r="AK2990"/>
  <c r="AN2990"/>
  <c r="AO2990"/>
  <c r="AP2990"/>
  <c r="AQ2990"/>
  <c r="AR2990"/>
  <c r="AK2991"/>
  <c r="AN2991"/>
  <c r="AO2991"/>
  <c r="AP2991"/>
  <c r="AQ2991"/>
  <c r="AR2991"/>
  <c r="AK2992"/>
  <c r="AN2992"/>
  <c r="AO2992"/>
  <c r="AP2992"/>
  <c r="AQ2992"/>
  <c r="AR2992"/>
  <c r="AK2993"/>
  <c r="AN2993"/>
  <c r="AO2993"/>
  <c r="AP2993"/>
  <c r="AQ2993"/>
  <c r="AR2993"/>
  <c r="AK2994"/>
  <c r="AN2994"/>
  <c r="AO2994"/>
  <c r="AP2994"/>
  <c r="AQ2994"/>
  <c r="AR2994"/>
  <c r="AK2995"/>
  <c r="AN2995"/>
  <c r="AO2995"/>
  <c r="AP2995"/>
  <c r="AQ2995"/>
  <c r="AR2995"/>
  <c r="AK2996"/>
  <c r="AN2996"/>
  <c r="AO2996"/>
  <c r="AP2996"/>
  <c r="AQ2996"/>
  <c r="AR2996"/>
  <c r="AK2997"/>
  <c r="AN2997"/>
  <c r="AO2997"/>
  <c r="AP2997"/>
  <c r="AQ2997"/>
  <c r="AR2997"/>
  <c r="AK2998"/>
  <c r="AN2998"/>
  <c r="AO2998"/>
  <c r="AP2998"/>
  <c r="AQ2998"/>
  <c r="AR2998"/>
  <c r="AK2999"/>
  <c r="AN2999"/>
  <c r="AO2999"/>
  <c r="AP2999"/>
  <c r="AQ2999"/>
  <c r="AR2999"/>
  <c r="AK3000"/>
  <c r="AN3000"/>
  <c r="AO3000"/>
  <c r="AP3000"/>
  <c r="AQ3000"/>
  <c r="AR3000"/>
  <c r="AK3001"/>
  <c r="AN3001"/>
  <c r="AO3001"/>
  <c r="AP3001"/>
  <c r="AQ3001"/>
  <c r="AR3001"/>
  <c r="AK3002"/>
  <c r="AN3002"/>
  <c r="AO3002"/>
  <c r="AP3002"/>
  <c r="AQ3002"/>
  <c r="AR3002"/>
  <c r="AK3003"/>
  <c r="AN3003"/>
  <c r="AO3003"/>
  <c r="AP3003"/>
  <c r="AQ3003"/>
  <c r="AR3003"/>
  <c r="AK3004"/>
  <c r="AN3004"/>
  <c r="AO3004"/>
  <c r="AP3004"/>
  <c r="AQ3004"/>
  <c r="AR3004"/>
  <c r="AK3005"/>
  <c r="AN3005"/>
  <c r="AO3005"/>
  <c r="AP3005"/>
  <c r="AQ3005"/>
  <c r="AR3005"/>
  <c r="AK3006"/>
  <c r="AN3006"/>
  <c r="AO3006"/>
  <c r="AP3006"/>
  <c r="AQ3006"/>
  <c r="AR3006"/>
  <c r="AK3007"/>
  <c r="AN3007"/>
  <c r="AO3007"/>
  <c r="AP3007"/>
  <c r="AQ3007"/>
  <c r="AR3007"/>
  <c r="AK3008"/>
  <c r="AN3008"/>
  <c r="AO3008"/>
  <c r="AP3008"/>
  <c r="AQ3008"/>
  <c r="AR3008"/>
  <c r="AK3009"/>
  <c r="AN3009"/>
  <c r="AO3009"/>
  <c r="AP3009"/>
  <c r="AQ3009"/>
  <c r="AR3009"/>
  <c r="AK3010"/>
  <c r="AN3010"/>
  <c r="AO3010"/>
  <c r="AP3010"/>
  <c r="AQ3010"/>
  <c r="AR3010"/>
  <c r="AK3011"/>
  <c r="AN3011"/>
  <c r="AO3011"/>
  <c r="AP3011"/>
  <c r="AQ3011"/>
  <c r="AR3011"/>
  <c r="AK3012"/>
  <c r="AN3012"/>
  <c r="AO3012"/>
  <c r="AP3012"/>
  <c r="AQ3012"/>
  <c r="AR3012"/>
  <c r="AK3013"/>
  <c r="AN3013"/>
  <c r="AO3013"/>
  <c r="AP3013"/>
  <c r="AQ3013"/>
  <c r="AR3013"/>
  <c r="AK3014"/>
  <c r="AN3014"/>
  <c r="AO3014"/>
  <c r="AP3014"/>
  <c r="AQ3014"/>
  <c r="AR3014"/>
  <c r="AK3015"/>
  <c r="AN3015"/>
  <c r="AO3015"/>
  <c r="AP3015"/>
  <c r="AQ3015"/>
  <c r="AR3015"/>
  <c r="AK3016"/>
  <c r="AN3016"/>
  <c r="AO3016"/>
  <c r="AP3016"/>
  <c r="AQ3016"/>
  <c r="AR3016"/>
  <c r="AK3017"/>
  <c r="AN3017"/>
  <c r="AO3017"/>
  <c r="AP3017"/>
  <c r="AQ3017"/>
  <c r="AR3017"/>
  <c r="AK3018"/>
  <c r="AN3018"/>
  <c r="AO3018"/>
  <c r="AP3018"/>
  <c r="AQ3018"/>
  <c r="AR3018"/>
  <c r="AK3019"/>
  <c r="AN3019"/>
  <c r="AO3019"/>
  <c r="AP3019"/>
  <c r="AQ3019"/>
  <c r="AR3019"/>
  <c r="AK3020"/>
  <c r="AN3020"/>
  <c r="AO3020"/>
  <c r="AP3020"/>
  <c r="AQ3020"/>
  <c r="AR3020"/>
  <c r="AK3021"/>
  <c r="AN3021"/>
  <c r="AO3021"/>
  <c r="AP3021"/>
  <c r="AQ3021"/>
  <c r="AR3021"/>
  <c r="AK3022"/>
  <c r="AN3022"/>
  <c r="AO3022"/>
  <c r="AP3022"/>
  <c r="AQ3022"/>
  <c r="AR3022"/>
  <c r="AK3023"/>
  <c r="AN3023"/>
  <c r="AO3023"/>
  <c r="AP3023"/>
  <c r="AQ3023"/>
  <c r="AR3023"/>
  <c r="AK3024"/>
  <c r="AN3024"/>
  <c r="AO3024"/>
  <c r="AP3024"/>
  <c r="AQ3024"/>
  <c r="AR3024"/>
  <c r="AK3025"/>
  <c r="AN3025"/>
  <c r="AO3025"/>
  <c r="AP3025"/>
  <c r="AQ3025"/>
  <c r="AR3025"/>
  <c r="AK3026"/>
  <c r="AN3026"/>
  <c r="AO3026"/>
  <c r="AP3026"/>
  <c r="AQ3026"/>
  <c r="AR3026"/>
  <c r="AK3027"/>
  <c r="AN3027"/>
  <c r="AO3027"/>
  <c r="AP3027"/>
  <c r="AQ3027"/>
  <c r="AR3027"/>
  <c r="AK3028"/>
  <c r="AN3028"/>
  <c r="AO3028"/>
  <c r="AP3028"/>
  <c r="AQ3028"/>
  <c r="AR3028"/>
  <c r="AK3029"/>
  <c r="AN3029"/>
  <c r="AO3029"/>
  <c r="AP3029"/>
  <c r="AQ3029"/>
  <c r="AR3029"/>
  <c r="AK3030"/>
  <c r="AN3030"/>
  <c r="AO3030"/>
  <c r="AP3030"/>
  <c r="AQ3030"/>
  <c r="AR3030"/>
  <c r="AK3031"/>
  <c r="AN3031"/>
  <c r="AO3031"/>
  <c r="AP3031"/>
  <c r="AQ3031"/>
  <c r="AR3031"/>
  <c r="AK3032"/>
  <c r="AN3032"/>
  <c r="AO3032"/>
  <c r="AP3032"/>
  <c r="AQ3032"/>
  <c r="AR3032"/>
  <c r="AK3033"/>
  <c r="AN3033"/>
  <c r="AO3033"/>
  <c r="AP3033"/>
  <c r="AQ3033"/>
  <c r="AR3033"/>
  <c r="AK3034"/>
  <c r="AN3034"/>
  <c r="AO3034"/>
  <c r="AP3034"/>
  <c r="AQ3034"/>
  <c r="AR3034"/>
  <c r="AK3035"/>
  <c r="AN3035"/>
  <c r="AO3035"/>
  <c r="AP3035"/>
  <c r="AQ3035"/>
  <c r="AR3035"/>
  <c r="AK3036"/>
  <c r="AN3036"/>
  <c r="AO3036"/>
  <c r="AP3036"/>
  <c r="AQ3036"/>
  <c r="AR3036"/>
  <c r="AK3037"/>
  <c r="AN3037"/>
  <c r="AO3037"/>
  <c r="AP3037"/>
  <c r="AQ3037"/>
  <c r="AR3037"/>
  <c r="AK3038"/>
  <c r="AN3038"/>
  <c r="AO3038"/>
  <c r="AP3038"/>
  <c r="AQ3038"/>
  <c r="AR3038"/>
  <c r="AK3039"/>
  <c r="AN3039"/>
  <c r="AO3039"/>
  <c r="AP3039"/>
  <c r="AQ3039"/>
  <c r="AR3039"/>
  <c r="AK3040"/>
  <c r="AN3040"/>
  <c r="AO3040"/>
  <c r="AP3040"/>
  <c r="AQ3040"/>
  <c r="AR3040"/>
  <c r="AK3041"/>
  <c r="AN3041"/>
  <c r="AO3041"/>
  <c r="AP3041"/>
  <c r="AQ3041"/>
  <c r="AR3041"/>
  <c r="AK3042"/>
  <c r="AN3042"/>
  <c r="AO3042"/>
  <c r="AP3042"/>
  <c r="AQ3042"/>
  <c r="AR3042"/>
  <c r="AK3043"/>
  <c r="AN3043"/>
  <c r="AO3043"/>
  <c r="AP3043"/>
  <c r="AQ3043"/>
  <c r="AR3043"/>
  <c r="AK3044"/>
  <c r="AN3044"/>
  <c r="AO3044"/>
  <c r="AP3044"/>
  <c r="AQ3044"/>
  <c r="AR3044"/>
  <c r="AK3045"/>
  <c r="AN3045"/>
  <c r="AO3045"/>
  <c r="AP3045"/>
  <c r="AQ3045"/>
  <c r="AR3045"/>
  <c r="AK3046"/>
  <c r="AN3046"/>
  <c r="AO3046"/>
  <c r="AP3046"/>
  <c r="AQ3046"/>
  <c r="AR3046"/>
  <c r="AK3047"/>
  <c r="AN3047"/>
  <c r="AO3047"/>
  <c r="AP3047"/>
  <c r="AQ3047"/>
  <c r="AR3047"/>
  <c r="AK3048"/>
  <c r="AN3048"/>
  <c r="AO3048"/>
  <c r="AP3048"/>
  <c r="AQ3048"/>
  <c r="AR3048"/>
  <c r="AK3049"/>
  <c r="AN3049"/>
  <c r="AO3049"/>
  <c r="AP3049"/>
  <c r="AQ3049"/>
  <c r="AR3049"/>
  <c r="AK3050"/>
  <c r="AN3050"/>
  <c r="AO3050"/>
  <c r="AP3050"/>
  <c r="AQ3050"/>
  <c r="AR3050"/>
  <c r="AK3051"/>
  <c r="AN3051"/>
  <c r="AO3051"/>
  <c r="AP3051"/>
  <c r="AQ3051"/>
  <c r="AR3051"/>
  <c r="AK3052"/>
  <c r="AN3052"/>
  <c r="AO3052"/>
  <c r="AP3052"/>
  <c r="AQ3052"/>
  <c r="AR3052"/>
  <c r="AK3053"/>
  <c r="AN3053"/>
  <c r="AO3053"/>
  <c r="AP3053"/>
  <c r="AQ3053"/>
  <c r="AR3053"/>
  <c r="AK3054"/>
  <c r="AN3054"/>
  <c r="AO3054"/>
  <c r="AP3054"/>
  <c r="AQ3054"/>
  <c r="AR3054"/>
  <c r="AK3055"/>
  <c r="AN3055"/>
  <c r="AO3055"/>
  <c r="AP3055"/>
  <c r="AQ3055"/>
  <c r="AR3055"/>
  <c r="AK3056"/>
  <c r="AN3056"/>
  <c r="AO3056"/>
  <c r="AP3056"/>
  <c r="AQ3056"/>
  <c r="AR3056"/>
  <c r="AK3057"/>
  <c r="AN3057"/>
  <c r="AO3057"/>
  <c r="AP3057"/>
  <c r="AQ3057"/>
  <c r="AR3057"/>
  <c r="AK3058"/>
  <c r="AN3058"/>
  <c r="AO3058"/>
  <c r="AP3058"/>
  <c r="AQ3058"/>
  <c r="AR3058"/>
  <c r="AK3059"/>
  <c r="AN3059"/>
  <c r="AO3059"/>
  <c r="AP3059"/>
  <c r="AQ3059"/>
  <c r="AR3059"/>
  <c r="AK3060"/>
  <c r="AN3060"/>
  <c r="AO3060"/>
  <c r="AP3060"/>
  <c r="AQ3060"/>
  <c r="AR3060"/>
  <c r="AK3061"/>
  <c r="AN3061"/>
  <c r="AO3061"/>
  <c r="AP3061"/>
  <c r="AQ3061"/>
  <c r="AR3061"/>
  <c r="AK3062"/>
  <c r="AN3062"/>
  <c r="AO3062"/>
  <c r="AP3062"/>
  <c r="AQ3062"/>
  <c r="AR3062"/>
  <c r="AK3063"/>
  <c r="AN3063"/>
  <c r="AO3063"/>
  <c r="AP3063"/>
  <c r="AQ3063"/>
  <c r="AR3063"/>
  <c r="AK3064"/>
  <c r="AN3064"/>
  <c r="AO3064"/>
  <c r="AP3064"/>
  <c r="AQ3064"/>
  <c r="AR3064"/>
  <c r="AK3065"/>
  <c r="AN3065"/>
  <c r="AO3065"/>
  <c r="AP3065"/>
  <c r="AQ3065"/>
  <c r="AR3065"/>
  <c r="AK3066"/>
  <c r="AN3066"/>
  <c r="AO3066"/>
  <c r="AP3066"/>
  <c r="AQ3066"/>
  <c r="AR3066"/>
  <c r="AK3067"/>
  <c r="AN3067"/>
  <c r="AO3067"/>
  <c r="AP3067"/>
  <c r="AQ3067"/>
  <c r="AR3067"/>
  <c r="AK3068"/>
  <c r="AN3068"/>
  <c r="AO3068"/>
  <c r="AP3068"/>
  <c r="AQ3068"/>
  <c r="AR3068"/>
  <c r="AK3069"/>
  <c r="AN3069"/>
  <c r="AO3069"/>
  <c r="AP3069"/>
  <c r="AQ3069"/>
  <c r="AR3069"/>
  <c r="AK3070"/>
  <c r="AN3070"/>
  <c r="AO3070"/>
  <c r="AP3070"/>
  <c r="AQ3070"/>
  <c r="AR3070"/>
  <c r="AK3071"/>
  <c r="AN3071"/>
  <c r="AO3071"/>
  <c r="AP3071"/>
  <c r="AQ3071"/>
  <c r="AR3071"/>
  <c r="AK3072"/>
  <c r="AN3072"/>
  <c r="AO3072"/>
  <c r="AP3072"/>
  <c r="AQ3072"/>
  <c r="AR3072"/>
  <c r="AK3073"/>
  <c r="AN3073"/>
  <c r="AO3073"/>
  <c r="AP3073"/>
  <c r="AQ3073"/>
  <c r="AR3073"/>
  <c r="AK3074"/>
  <c r="AN3074"/>
  <c r="AO3074"/>
  <c r="AP3074"/>
  <c r="AQ3074"/>
  <c r="AR3074"/>
  <c r="AK3075"/>
  <c r="AN3075"/>
  <c r="AO3075"/>
  <c r="AP3075"/>
  <c r="AQ3075"/>
  <c r="AR3075"/>
  <c r="AK3076"/>
  <c r="AN3076"/>
  <c r="AO3076"/>
  <c r="AP3076"/>
  <c r="AQ3076"/>
  <c r="AR3076"/>
  <c r="AK3077"/>
  <c r="AN3077"/>
  <c r="AO3077"/>
  <c r="AP3077"/>
  <c r="AQ3077"/>
  <c r="AR3077"/>
  <c r="AK3078"/>
  <c r="AN3078"/>
  <c r="AO3078"/>
  <c r="AP3078"/>
  <c r="AQ3078"/>
  <c r="AR3078"/>
  <c r="AK3079"/>
  <c r="AN3079"/>
  <c r="AO3079"/>
  <c r="AP3079"/>
  <c r="AQ3079"/>
  <c r="AR3079"/>
  <c r="AK3080"/>
  <c r="AN3080"/>
  <c r="AO3080"/>
  <c r="AP3080"/>
  <c r="AQ3080"/>
  <c r="AR3080"/>
  <c r="AK3081"/>
  <c r="AN3081"/>
  <c r="AO3081"/>
  <c r="AP3081"/>
  <c r="AQ3081"/>
  <c r="AR3081"/>
  <c r="AK3082"/>
  <c r="AN3082"/>
  <c r="AO3082"/>
  <c r="AP3082"/>
  <c r="AQ3082"/>
  <c r="AR3082"/>
  <c r="AK3083"/>
  <c r="AN3083"/>
  <c r="AO3083"/>
  <c r="AP3083"/>
  <c r="AQ3083"/>
  <c r="AR3083"/>
  <c r="AK3084"/>
  <c r="AN3084"/>
  <c r="AO3084"/>
  <c r="AP3084"/>
  <c r="AQ3084"/>
  <c r="AR3084"/>
  <c r="AK3085"/>
  <c r="AN3085"/>
  <c r="AO3085"/>
  <c r="AP3085"/>
  <c r="AQ3085"/>
  <c r="AR3085"/>
  <c r="AK3086"/>
  <c r="AN3086"/>
  <c r="AO3086"/>
  <c r="AP3086"/>
  <c r="AQ3086"/>
  <c r="AR3086"/>
  <c r="AK3087"/>
  <c r="AN3087"/>
  <c r="AO3087"/>
  <c r="AP3087"/>
  <c r="AQ3087"/>
  <c r="AR3087"/>
  <c r="AK3088"/>
  <c r="AN3088"/>
  <c r="AO3088"/>
  <c r="AP3088"/>
  <c r="AQ3088"/>
  <c r="AR3088"/>
  <c r="AK3089"/>
  <c r="AN3089"/>
  <c r="AO3089"/>
  <c r="AP3089"/>
  <c r="AQ3089"/>
  <c r="AR3089"/>
  <c r="AK3090"/>
  <c r="AN3090"/>
  <c r="AO3090"/>
  <c r="AP3090"/>
  <c r="AQ3090"/>
  <c r="AR3090"/>
  <c r="AK3091"/>
  <c r="AN3091"/>
  <c r="AO3091"/>
  <c r="AP3091"/>
  <c r="AQ3091"/>
  <c r="AR3091"/>
  <c r="AK3092"/>
  <c r="AN3092"/>
  <c r="AO3092"/>
  <c r="AP3092"/>
  <c r="AQ3092"/>
  <c r="AR3092"/>
  <c r="AK3093"/>
  <c r="AN3093"/>
  <c r="AO3093"/>
  <c r="AP3093"/>
  <c r="AQ3093"/>
  <c r="AR3093"/>
  <c r="AK3094"/>
  <c r="AN3094"/>
  <c r="AO3094"/>
  <c r="AP3094"/>
  <c r="AQ3094"/>
  <c r="AR3094"/>
  <c r="AK3095"/>
  <c r="AN3095"/>
  <c r="AO3095"/>
  <c r="AP3095"/>
  <c r="AQ3095"/>
  <c r="AR3095"/>
  <c r="AK3096"/>
  <c r="AN3096"/>
  <c r="AO3096"/>
  <c r="AP3096"/>
  <c r="AQ3096"/>
  <c r="AR3096"/>
  <c r="AK3097"/>
  <c r="AN3097"/>
  <c r="AO3097"/>
  <c r="AP3097"/>
  <c r="AQ3097"/>
  <c r="AR3097"/>
  <c r="AK3098"/>
  <c r="AN3098"/>
  <c r="AO3098"/>
  <c r="AP3098"/>
  <c r="AQ3098"/>
  <c r="AR3098"/>
  <c r="AK3099"/>
  <c r="AN3099"/>
  <c r="AO3099"/>
  <c r="AP3099"/>
  <c r="AQ3099"/>
  <c r="AR3099"/>
  <c r="AK3100"/>
  <c r="AN3100"/>
  <c r="AO3100"/>
  <c r="AP3100"/>
  <c r="AQ3100"/>
  <c r="AR3100"/>
  <c r="AK3101"/>
  <c r="AN3101"/>
  <c r="AO3101"/>
  <c r="AP3101"/>
  <c r="AQ3101"/>
  <c r="AR3101"/>
  <c r="AK3102"/>
  <c r="AN3102"/>
  <c r="AO3102"/>
  <c r="AP3102"/>
  <c r="AQ3102"/>
  <c r="AR3102"/>
  <c r="AK3103"/>
  <c r="AN3103"/>
  <c r="AO3103"/>
  <c r="AP3103"/>
  <c r="AQ3103"/>
  <c r="AR3103"/>
  <c r="AK3104"/>
  <c r="AN3104"/>
  <c r="AO3104"/>
  <c r="AP3104"/>
  <c r="AQ3104"/>
  <c r="AR3104"/>
  <c r="AK3105"/>
  <c r="AN3105"/>
  <c r="AO3105"/>
  <c r="AP3105"/>
  <c r="AQ3105"/>
  <c r="AR3105"/>
  <c r="AK3106"/>
  <c r="AN3106"/>
  <c r="AO3106"/>
  <c r="AP3106"/>
  <c r="AQ3106"/>
  <c r="AR3106"/>
  <c r="AK3107"/>
  <c r="AN3107"/>
  <c r="AO3107"/>
  <c r="AP3107"/>
  <c r="AQ3107"/>
  <c r="AR3107"/>
  <c r="AK3108"/>
  <c r="AN3108"/>
  <c r="AO3108"/>
  <c r="AP3108"/>
  <c r="AQ3108"/>
  <c r="AR3108"/>
  <c r="AK3109"/>
  <c r="AN3109"/>
  <c r="AO3109"/>
  <c r="AP3109"/>
  <c r="AQ3109"/>
  <c r="AR3109"/>
  <c r="AK3110"/>
  <c r="AN3110"/>
  <c r="AO3110"/>
  <c r="AP3110"/>
  <c r="AQ3110"/>
  <c r="AR3110"/>
  <c r="AK3111"/>
  <c r="AN3111"/>
  <c r="AO3111"/>
  <c r="AP3111"/>
  <c r="AQ3111"/>
  <c r="AR3111"/>
  <c r="AK3112"/>
  <c r="AN3112"/>
  <c r="AO3112"/>
  <c r="AP3112"/>
  <c r="AQ3112"/>
  <c r="AR3112"/>
  <c r="AK3113"/>
  <c r="AN3113"/>
  <c r="AO3113"/>
  <c r="AP3113"/>
  <c r="AQ3113"/>
  <c r="AR3113"/>
  <c r="AK3114"/>
  <c r="AN3114"/>
  <c r="AO3114"/>
  <c r="AP3114"/>
  <c r="AQ3114"/>
  <c r="AR3114"/>
  <c r="AK3115"/>
  <c r="AN3115"/>
  <c r="AO3115"/>
  <c r="AP3115"/>
  <c r="AQ3115"/>
  <c r="AR3115"/>
  <c r="AK3116"/>
  <c r="AN3116"/>
  <c r="AO3116"/>
  <c r="AP3116"/>
  <c r="AQ3116"/>
  <c r="AR3116"/>
  <c r="AK3117"/>
  <c r="AN3117"/>
  <c r="AO3117"/>
  <c r="AP3117"/>
  <c r="AQ3117"/>
  <c r="AR3117"/>
  <c r="AK3118"/>
  <c r="AN3118"/>
  <c r="AO3118"/>
  <c r="AP3118"/>
  <c r="AQ3118"/>
  <c r="AR3118"/>
  <c r="AK3119"/>
  <c r="AN3119"/>
  <c r="AO3119"/>
  <c r="AP3119"/>
  <c r="AQ3119"/>
  <c r="AR3119"/>
  <c r="AK3120"/>
  <c r="AN3120"/>
  <c r="AO3120"/>
  <c r="AP3120"/>
  <c r="AQ3120"/>
  <c r="AR3120"/>
  <c r="AK3121"/>
  <c r="AN3121"/>
  <c r="AO3121"/>
  <c r="AP3121"/>
  <c r="AQ3121"/>
  <c r="AR3121"/>
  <c r="AK3122"/>
  <c r="AN3122"/>
  <c r="AO3122"/>
  <c r="AP3122"/>
  <c r="AQ3122"/>
  <c r="AR3122"/>
  <c r="AK3123"/>
  <c r="AN3123"/>
  <c r="AO3123"/>
  <c r="AP3123"/>
  <c r="AQ3123"/>
  <c r="AR3123"/>
  <c r="AK3124"/>
  <c r="AN3124"/>
  <c r="AO3124"/>
  <c r="AP3124"/>
  <c r="AQ3124"/>
  <c r="AR3124"/>
  <c r="AK3125"/>
  <c r="AN3125"/>
  <c r="AO3125"/>
  <c r="AP3125"/>
  <c r="AQ3125"/>
  <c r="AR3125"/>
  <c r="AK3126"/>
  <c r="AN3126"/>
  <c r="AO3126"/>
  <c r="AP3126"/>
  <c r="AQ3126"/>
  <c r="AR3126"/>
  <c r="AK3127"/>
  <c r="AN3127"/>
  <c r="AO3127"/>
  <c r="AP3127"/>
  <c r="AQ3127"/>
  <c r="AR3127"/>
  <c r="AK3128"/>
  <c r="AN3128"/>
  <c r="AO3128"/>
  <c r="AP3128"/>
  <c r="AQ3128"/>
  <c r="AR3128"/>
  <c r="AK3129"/>
  <c r="AN3129"/>
  <c r="AO3129"/>
  <c r="AP3129"/>
  <c r="AQ3129"/>
  <c r="AR3129"/>
  <c r="AK3130"/>
  <c r="AN3130"/>
  <c r="AO3130"/>
  <c r="AP3130"/>
  <c r="AQ3130"/>
  <c r="AR3130"/>
  <c r="AK3131"/>
  <c r="AN3131"/>
  <c r="AO3131"/>
  <c r="AP3131"/>
  <c r="AQ3131"/>
  <c r="AR3131"/>
  <c r="AK3132"/>
  <c r="AN3132"/>
  <c r="AO3132"/>
  <c r="AP3132"/>
  <c r="AQ3132"/>
  <c r="AR3132"/>
  <c r="AK3133"/>
  <c r="AN3133"/>
  <c r="AO3133"/>
  <c r="AP3133"/>
  <c r="AQ3133"/>
  <c r="AR3133"/>
  <c r="AK3134"/>
  <c r="AN3134"/>
  <c r="AO3134"/>
  <c r="AP3134"/>
  <c r="AQ3134"/>
  <c r="AR3134"/>
  <c r="AK3135"/>
  <c r="AN3135"/>
  <c r="AO3135"/>
  <c r="AP3135"/>
  <c r="AQ3135"/>
  <c r="AR3135"/>
  <c r="AK3136"/>
  <c r="AN3136"/>
  <c r="AO3136"/>
  <c r="AP3136"/>
  <c r="AQ3136"/>
  <c r="AR3136"/>
  <c r="AK3137"/>
  <c r="AN3137"/>
  <c r="AO3137"/>
  <c r="AP3137"/>
  <c r="AQ3137"/>
  <c r="AR3137"/>
  <c r="AK3138"/>
  <c r="AN3138"/>
  <c r="AO3138"/>
  <c r="AP3138"/>
  <c r="AQ3138"/>
  <c r="AR3138"/>
  <c r="AK3139"/>
  <c r="AN3139"/>
  <c r="AO3139"/>
  <c r="AP3139"/>
  <c r="AQ3139"/>
  <c r="AR3139"/>
  <c r="AK3140"/>
  <c r="AN3140"/>
  <c r="AO3140"/>
  <c r="AP3140"/>
  <c r="AQ3140"/>
  <c r="AR3140"/>
  <c r="AK3141"/>
  <c r="AN3141"/>
  <c r="AO3141"/>
  <c r="AP3141"/>
  <c r="AQ3141"/>
  <c r="AR3141"/>
  <c r="AK3142"/>
  <c r="AN3142"/>
  <c r="AO3142"/>
  <c r="AP3142"/>
  <c r="AQ3142"/>
  <c r="AR3142"/>
  <c r="AK3143"/>
  <c r="AN3143"/>
  <c r="AO3143"/>
  <c r="AP3143"/>
  <c r="AQ3143"/>
  <c r="AR3143"/>
  <c r="AK3144"/>
  <c r="AN3144"/>
  <c r="AO3144"/>
  <c r="AP3144"/>
  <c r="AQ3144"/>
  <c r="AR3144"/>
  <c r="AK3145"/>
  <c r="AN3145"/>
  <c r="AO3145"/>
  <c r="AP3145"/>
  <c r="AQ3145"/>
  <c r="AR3145"/>
  <c r="AK3146"/>
  <c r="AN3146"/>
  <c r="AO3146"/>
  <c r="AP3146"/>
  <c r="AQ3146"/>
  <c r="AR3146"/>
  <c r="AK3147"/>
  <c r="AN3147"/>
  <c r="AO3147"/>
  <c r="AP3147"/>
  <c r="AQ3147"/>
  <c r="AR3147"/>
  <c r="AK3148"/>
  <c r="AN3148"/>
  <c r="AO3148"/>
  <c r="AP3148"/>
  <c r="AQ3148"/>
  <c r="AR3148"/>
  <c r="AK3149"/>
  <c r="AN3149"/>
  <c r="AO3149"/>
  <c r="AP3149"/>
  <c r="AQ3149"/>
  <c r="AR3149"/>
  <c r="AK3150"/>
  <c r="AN3150"/>
  <c r="AO3150"/>
  <c r="AP3150"/>
  <c r="AQ3150"/>
  <c r="AR3150"/>
  <c r="AK3151"/>
  <c r="AN3151"/>
  <c r="AO3151"/>
  <c r="AP3151"/>
  <c r="AQ3151"/>
  <c r="AR3151"/>
  <c r="AK3152"/>
  <c r="AN3152"/>
  <c r="AO3152"/>
  <c r="AP3152"/>
  <c r="AQ3152"/>
  <c r="AR3152"/>
  <c r="AK3153"/>
  <c r="AN3153"/>
  <c r="AO3153"/>
  <c r="AP3153"/>
  <c r="AQ3153"/>
  <c r="AR3153"/>
  <c r="AK3154"/>
  <c r="AN3154"/>
  <c r="AO3154"/>
  <c r="AP3154"/>
  <c r="AQ3154"/>
  <c r="AR3154"/>
  <c r="AK3155"/>
  <c r="AN3155"/>
  <c r="AO3155"/>
  <c r="AP3155"/>
  <c r="AQ3155"/>
  <c r="AR3155"/>
  <c r="AK3156"/>
  <c r="AN3156"/>
  <c r="AO3156"/>
  <c r="AP3156"/>
  <c r="AQ3156"/>
  <c r="AR3156"/>
  <c r="AK3157"/>
  <c r="AN3157"/>
  <c r="AO3157"/>
  <c r="AP3157"/>
  <c r="AQ3157"/>
  <c r="AR3157"/>
  <c r="AK3158"/>
  <c r="AN3158"/>
  <c r="AO3158"/>
  <c r="AP3158"/>
  <c r="AQ3158"/>
  <c r="AR3158"/>
  <c r="AK3159"/>
  <c r="AN3159"/>
  <c r="AO3159"/>
  <c r="AP3159"/>
  <c r="AQ3159"/>
  <c r="AR3159"/>
  <c r="AK3160"/>
  <c r="AN3160"/>
  <c r="AO3160"/>
  <c r="AP3160"/>
  <c r="AQ3160"/>
  <c r="AR3160"/>
  <c r="AK3161"/>
  <c r="AN3161"/>
  <c r="AO3161"/>
  <c r="AP3161"/>
  <c r="AQ3161"/>
  <c r="AR3161"/>
  <c r="AK3162"/>
  <c r="AN3162"/>
  <c r="AO3162"/>
  <c r="AP3162"/>
  <c r="AQ3162"/>
  <c r="AR3162"/>
  <c r="AK3163"/>
  <c r="AN3163"/>
  <c r="AO3163"/>
  <c r="AP3163"/>
  <c r="AQ3163"/>
  <c r="AR3163"/>
  <c r="AK3164"/>
  <c r="AN3164"/>
  <c r="AO3164"/>
  <c r="AP3164"/>
  <c r="AQ3164"/>
  <c r="AR3164"/>
  <c r="AK3165"/>
  <c r="AN3165"/>
  <c r="AO3165"/>
  <c r="AP3165"/>
  <c r="AQ3165"/>
  <c r="AR3165"/>
  <c r="AK3166"/>
  <c r="AN3166"/>
  <c r="AO3166"/>
  <c r="AP3166"/>
  <c r="AQ3166"/>
  <c r="AR3166"/>
  <c r="AK3167"/>
  <c r="AN3167"/>
  <c r="AO3167"/>
  <c r="AP3167"/>
  <c r="AQ3167"/>
  <c r="AR3167"/>
  <c r="AK3168"/>
  <c r="AN3168"/>
  <c r="AO3168"/>
  <c r="AP3168"/>
  <c r="AQ3168"/>
  <c r="AR3168"/>
  <c r="AK3169"/>
  <c r="AN3169"/>
  <c r="AO3169"/>
  <c r="AP3169"/>
  <c r="AQ3169"/>
  <c r="AR3169"/>
  <c r="AK3170"/>
  <c r="AN3170"/>
  <c r="AO3170"/>
  <c r="AP3170"/>
  <c r="AQ3170"/>
  <c r="AR3170"/>
  <c r="AK3171"/>
  <c r="AN3171"/>
  <c r="AO3171"/>
  <c r="AP3171"/>
  <c r="AQ3171"/>
  <c r="AR3171"/>
  <c r="AK3172"/>
  <c r="AN3172"/>
  <c r="AO3172"/>
  <c r="AP3172"/>
  <c r="AQ3172"/>
  <c r="AR3172"/>
  <c r="AK3173"/>
  <c r="AN3173"/>
  <c r="AO3173"/>
  <c r="AP3173"/>
  <c r="AQ3173"/>
  <c r="AR3173"/>
  <c r="AK3174"/>
  <c r="AN3174"/>
  <c r="AO3174"/>
  <c r="AP3174"/>
  <c r="AQ3174"/>
  <c r="AR3174"/>
  <c r="AK3175"/>
  <c r="AN3175"/>
  <c r="AO3175"/>
  <c r="AP3175"/>
  <c r="AQ3175"/>
  <c r="AR3175"/>
  <c r="AK3176"/>
  <c r="AN3176"/>
  <c r="AO3176"/>
  <c r="AP3176"/>
  <c r="AQ3176"/>
  <c r="AR3176"/>
  <c r="AK3177"/>
  <c r="AN3177"/>
  <c r="AO3177"/>
  <c r="AP3177"/>
  <c r="AQ3177"/>
  <c r="AR3177"/>
  <c r="AK3178"/>
  <c r="AN3178"/>
  <c r="AO3178"/>
  <c r="AP3178"/>
  <c r="AQ3178"/>
  <c r="AR3178"/>
  <c r="AK3179"/>
  <c r="AN3179"/>
  <c r="AO3179"/>
  <c r="AP3179"/>
  <c r="AQ3179"/>
  <c r="AR3179"/>
  <c r="AK3180"/>
  <c r="AN3180"/>
  <c r="AO3180"/>
  <c r="AP3180"/>
  <c r="AQ3180"/>
  <c r="AR3180"/>
  <c r="AK3181"/>
  <c r="AN3181"/>
  <c r="AO3181"/>
  <c r="AP3181"/>
  <c r="AQ3181"/>
  <c r="AR3181"/>
  <c r="AK3182"/>
  <c r="AN3182"/>
  <c r="AO3182"/>
  <c r="AP3182"/>
  <c r="AQ3182"/>
  <c r="AR3182"/>
  <c r="AK3183"/>
  <c r="AN3183"/>
  <c r="AO3183"/>
  <c r="AP3183"/>
  <c r="AQ3183"/>
  <c r="AR3183"/>
  <c r="AK3184"/>
  <c r="AN3184"/>
  <c r="AO3184"/>
  <c r="AP3184"/>
  <c r="AQ3184"/>
  <c r="AR3184"/>
  <c r="AK3185"/>
  <c r="AN3185"/>
  <c r="AO3185"/>
  <c r="AP3185"/>
  <c r="AQ3185"/>
  <c r="AR3185"/>
  <c r="AK3186"/>
  <c r="AN3186"/>
  <c r="AO3186"/>
  <c r="AP3186"/>
  <c r="AQ3186"/>
  <c r="AR3186"/>
  <c r="AK3187"/>
  <c r="AN3187"/>
  <c r="AO3187"/>
  <c r="AP3187"/>
  <c r="AQ3187"/>
  <c r="AR3187"/>
  <c r="AK3188"/>
  <c r="AN3188"/>
  <c r="AO3188"/>
  <c r="AP3188"/>
  <c r="AQ3188"/>
  <c r="AR3188"/>
  <c r="AK3189"/>
  <c r="AN3189"/>
  <c r="AO3189"/>
  <c r="AP3189"/>
  <c r="AQ3189"/>
  <c r="AR3189"/>
  <c r="AK3190"/>
  <c r="AN3190"/>
  <c r="AO3190"/>
  <c r="AP3190"/>
  <c r="AQ3190"/>
  <c r="AR3190"/>
  <c r="AK3191"/>
  <c r="AN3191"/>
  <c r="AO3191"/>
  <c r="AP3191"/>
  <c r="AQ3191"/>
  <c r="AR3191"/>
  <c r="AK3192"/>
  <c r="AN3192"/>
  <c r="AO3192"/>
  <c r="AP3192"/>
  <c r="AQ3192"/>
  <c r="AR3192"/>
  <c r="AK3193"/>
  <c r="AN3193"/>
  <c r="AO3193"/>
  <c r="AP3193"/>
  <c r="AQ3193"/>
  <c r="AR3193"/>
  <c r="AK3194"/>
  <c r="AN3194"/>
  <c r="AO3194"/>
  <c r="AP3194"/>
  <c r="AQ3194"/>
  <c r="AR3194"/>
  <c r="AK3195"/>
  <c r="AN3195"/>
  <c r="AO3195"/>
  <c r="AP3195"/>
  <c r="AQ3195"/>
  <c r="AR3195"/>
  <c r="AK3196"/>
  <c r="AN3196"/>
  <c r="AO3196"/>
  <c r="AP3196"/>
  <c r="AQ3196"/>
  <c r="AR3196"/>
  <c r="AK3197"/>
  <c r="AN3197"/>
  <c r="AO3197"/>
  <c r="AP3197"/>
  <c r="AQ3197"/>
  <c r="AR3197"/>
  <c r="AK3198"/>
  <c r="AN3198"/>
  <c r="AO3198"/>
  <c r="AP3198"/>
  <c r="AQ3198"/>
  <c r="AR3198"/>
  <c r="AK3199"/>
  <c r="AN3199"/>
  <c r="AO3199"/>
  <c r="AP3199"/>
  <c r="AQ3199"/>
  <c r="AR3199"/>
  <c r="AK3200"/>
  <c r="AN3200"/>
  <c r="AO3200"/>
  <c r="AP3200"/>
  <c r="AQ3200"/>
  <c r="AR3200"/>
  <c r="AK3201"/>
  <c r="AN3201"/>
  <c r="AO3201"/>
  <c r="AP3201"/>
  <c r="AQ3201"/>
  <c r="AR3201"/>
  <c r="AK3202"/>
  <c r="AN3202"/>
  <c r="AO3202"/>
  <c r="AP3202"/>
  <c r="AQ3202"/>
  <c r="AR3202"/>
  <c r="AK3203"/>
  <c r="AN3203"/>
  <c r="AO3203"/>
  <c r="AP3203"/>
  <c r="AQ3203"/>
  <c r="AR3203"/>
  <c r="AK3204"/>
  <c r="AN3204"/>
  <c r="AO3204"/>
  <c r="AP3204"/>
  <c r="AQ3204"/>
  <c r="AR3204"/>
  <c r="AK3205"/>
  <c r="AN3205"/>
  <c r="AO3205"/>
  <c r="AP3205"/>
  <c r="AQ3205"/>
  <c r="AR3205"/>
  <c r="AK3206"/>
  <c r="AN3206"/>
  <c r="AO3206"/>
  <c r="AP3206"/>
  <c r="AQ3206"/>
  <c r="AR3206"/>
  <c r="AK3207"/>
  <c r="AN3207"/>
  <c r="AO3207"/>
  <c r="AP3207"/>
  <c r="AQ3207"/>
  <c r="AR3207"/>
  <c r="AK3208"/>
  <c r="AN3208"/>
  <c r="AO3208"/>
  <c r="AP3208"/>
  <c r="AQ3208"/>
  <c r="AR3208"/>
  <c r="AK3209"/>
  <c r="AN3209"/>
  <c r="AO3209"/>
  <c r="AP3209"/>
  <c r="AQ3209"/>
  <c r="AR3209"/>
  <c r="AK3210"/>
  <c r="AN3210"/>
  <c r="AO3210"/>
  <c r="AP3210"/>
  <c r="AQ3210"/>
  <c r="AR3210"/>
  <c r="AK3211"/>
  <c r="AN3211"/>
  <c r="AO3211"/>
  <c r="AP3211"/>
  <c r="AQ3211"/>
  <c r="AR3211"/>
  <c r="AK3212"/>
  <c r="AN3212"/>
  <c r="AO3212"/>
  <c r="AP3212"/>
  <c r="AQ3212"/>
  <c r="AR3212"/>
  <c r="AK3213"/>
  <c r="AN3213"/>
  <c r="AO3213"/>
  <c r="AP3213"/>
  <c r="AQ3213"/>
  <c r="AR3213"/>
  <c r="AK3214"/>
  <c r="AN3214"/>
  <c r="AO3214"/>
  <c r="AP3214"/>
  <c r="AQ3214"/>
  <c r="AR3214"/>
  <c r="AK3215"/>
  <c r="AN3215"/>
  <c r="AO3215"/>
  <c r="AP3215"/>
  <c r="AQ3215"/>
  <c r="AR3215"/>
  <c r="AK3216"/>
  <c r="AN3216"/>
  <c r="AO3216"/>
  <c r="AP3216"/>
  <c r="AQ3216"/>
  <c r="AR3216"/>
  <c r="AK3217"/>
  <c r="AN3217"/>
  <c r="AO3217"/>
  <c r="AP3217"/>
  <c r="AQ3217"/>
  <c r="AR3217"/>
  <c r="AK3218"/>
  <c r="AN3218"/>
  <c r="AO3218"/>
  <c r="AP3218"/>
  <c r="AQ3218"/>
  <c r="AR3218"/>
  <c r="AK3219"/>
  <c r="AN3219"/>
  <c r="AO3219"/>
  <c r="AP3219"/>
  <c r="AQ3219"/>
  <c r="AR3219"/>
  <c r="AK3220"/>
  <c r="AN3220"/>
  <c r="AO3220"/>
  <c r="AP3220"/>
  <c r="AQ3220"/>
  <c r="AR3220"/>
  <c r="AK3221"/>
  <c r="AN3221"/>
  <c r="AO3221"/>
  <c r="AP3221"/>
  <c r="AQ3221"/>
  <c r="AR3221"/>
  <c r="AK3222"/>
  <c r="AN3222"/>
  <c r="AO3222"/>
  <c r="AP3222"/>
  <c r="AQ3222"/>
  <c r="AR3222"/>
  <c r="AK3223"/>
  <c r="AN3223"/>
  <c r="AO3223"/>
  <c r="AP3223"/>
  <c r="AQ3223"/>
  <c r="AR3223"/>
  <c r="AK3224"/>
  <c r="AN3224"/>
  <c r="AO3224"/>
  <c r="AP3224"/>
  <c r="AQ3224"/>
  <c r="AR3224"/>
  <c r="AK3225"/>
  <c r="AN3225"/>
  <c r="AO3225"/>
  <c r="AP3225"/>
  <c r="AQ3225"/>
  <c r="AR3225"/>
  <c r="AK3226"/>
  <c r="AN3226"/>
  <c r="AO3226"/>
  <c r="AP3226"/>
  <c r="AQ3226"/>
  <c r="AR3226"/>
  <c r="AK3227"/>
  <c r="AN3227"/>
  <c r="AO3227"/>
  <c r="AP3227"/>
  <c r="AQ3227"/>
  <c r="AR3227"/>
  <c r="AK3228"/>
  <c r="AN3228"/>
  <c r="AO3228"/>
  <c r="AP3228"/>
  <c r="AQ3228"/>
  <c r="AR3228"/>
  <c r="AK3229"/>
  <c r="AN3229"/>
  <c r="AO3229"/>
  <c r="AP3229"/>
  <c r="AQ3229"/>
  <c r="AR3229"/>
  <c r="AK3230"/>
  <c r="AN3230"/>
  <c r="AO3230"/>
  <c r="AP3230"/>
  <c r="AQ3230"/>
  <c r="AR3230"/>
  <c r="AK3231"/>
  <c r="AN3231"/>
  <c r="AO3231"/>
  <c r="AP3231"/>
  <c r="AQ3231"/>
  <c r="AR3231"/>
  <c r="AK3232"/>
  <c r="AN3232"/>
  <c r="AO3232"/>
  <c r="AP3232"/>
  <c r="AQ3232"/>
  <c r="AR3232"/>
  <c r="AK3233"/>
  <c r="AN3233"/>
  <c r="AO3233"/>
  <c r="AP3233"/>
  <c r="AQ3233"/>
  <c r="AR3233"/>
  <c r="AK3234"/>
  <c r="AN3234"/>
  <c r="AO3234"/>
  <c r="AP3234"/>
  <c r="AQ3234"/>
  <c r="AR3234"/>
  <c r="AK3235"/>
  <c r="AN3235"/>
  <c r="AO3235"/>
  <c r="AP3235"/>
  <c r="AQ3235"/>
  <c r="AR3235"/>
  <c r="AK3236"/>
  <c r="AN3236"/>
  <c r="AO3236"/>
  <c r="AP3236"/>
  <c r="AQ3236"/>
  <c r="AR3236"/>
  <c r="AK3237"/>
  <c r="AN3237"/>
  <c r="AO3237"/>
  <c r="AP3237"/>
  <c r="AQ3237"/>
  <c r="AR3237"/>
  <c r="AK3238"/>
  <c r="AN3238"/>
  <c r="AO3238"/>
  <c r="AP3238"/>
  <c r="AQ3238"/>
  <c r="AR3238"/>
  <c r="AK3239"/>
  <c r="AN3239"/>
  <c r="AO3239"/>
  <c r="AP3239"/>
  <c r="AQ3239"/>
  <c r="AR3239"/>
  <c r="AK3240"/>
  <c r="AN3240"/>
  <c r="AO3240"/>
  <c r="AP3240"/>
  <c r="AQ3240"/>
  <c r="AR3240"/>
  <c r="AK3241"/>
  <c r="AN3241"/>
  <c r="AO3241"/>
  <c r="AP3241"/>
  <c r="AQ3241"/>
  <c r="AR3241"/>
  <c r="AK3242"/>
  <c r="AN3242"/>
  <c r="AO3242"/>
  <c r="AP3242"/>
  <c r="AQ3242"/>
  <c r="AR3242"/>
  <c r="AK3243"/>
  <c r="AN3243"/>
  <c r="AO3243"/>
  <c r="AP3243"/>
  <c r="AQ3243"/>
  <c r="AR3243"/>
  <c r="AK3244"/>
  <c r="AN3244"/>
  <c r="AO3244"/>
  <c r="AP3244"/>
  <c r="AQ3244"/>
  <c r="AR3244"/>
  <c r="AK3245"/>
  <c r="AN3245"/>
  <c r="AO3245"/>
  <c r="AP3245"/>
  <c r="AQ3245"/>
  <c r="AR3245"/>
  <c r="AK3246"/>
  <c r="AN3246"/>
  <c r="AO3246"/>
  <c r="AP3246"/>
  <c r="AQ3246"/>
  <c r="AR3246"/>
  <c r="AK3247"/>
  <c r="AN3247"/>
  <c r="AO3247"/>
  <c r="AP3247"/>
  <c r="AQ3247"/>
  <c r="AR3247"/>
  <c r="AK3248"/>
  <c r="AN3248"/>
  <c r="AO3248"/>
  <c r="AP3248"/>
  <c r="AQ3248"/>
  <c r="AR3248"/>
  <c r="AK3249"/>
  <c r="AN3249"/>
  <c r="AO3249"/>
  <c r="AP3249"/>
  <c r="AQ3249"/>
  <c r="AR3249"/>
  <c r="AK3250"/>
  <c r="AN3250"/>
  <c r="AO3250"/>
  <c r="AP3250"/>
  <c r="AQ3250"/>
  <c r="AR3250"/>
  <c r="AK3251"/>
  <c r="AN3251"/>
  <c r="AO3251"/>
  <c r="AP3251"/>
  <c r="AQ3251"/>
  <c r="AR3251"/>
  <c r="AK3252"/>
  <c r="AN3252"/>
  <c r="AO3252"/>
  <c r="AP3252"/>
  <c r="AQ3252"/>
  <c r="AR3252"/>
  <c r="AK3253"/>
  <c r="AN3253"/>
  <c r="AO3253"/>
  <c r="AP3253"/>
  <c r="AQ3253"/>
  <c r="AR3253"/>
  <c r="AK3254"/>
  <c r="AN3254"/>
  <c r="AO3254"/>
  <c r="AP3254"/>
  <c r="AQ3254"/>
  <c r="AR3254"/>
  <c r="AK3255"/>
  <c r="AN3255"/>
  <c r="AO3255"/>
  <c r="AP3255"/>
  <c r="AQ3255"/>
  <c r="AR3255"/>
  <c r="AK3256"/>
  <c r="AN3256"/>
  <c r="AO3256"/>
  <c r="AP3256"/>
  <c r="AQ3256"/>
  <c r="AR3256"/>
  <c r="AK3257"/>
  <c r="AN3257"/>
  <c r="AO3257"/>
  <c r="AP3257"/>
  <c r="AQ3257"/>
  <c r="AR3257"/>
  <c r="AK3258"/>
  <c r="AN3258"/>
  <c r="AO3258"/>
  <c r="AP3258"/>
  <c r="AQ3258"/>
  <c r="AR3258"/>
  <c r="AK3259"/>
  <c r="AN3259"/>
  <c r="AO3259"/>
  <c r="AP3259"/>
  <c r="AQ3259"/>
  <c r="AR3259"/>
  <c r="AK3260"/>
  <c r="AN3260"/>
  <c r="AO3260"/>
  <c r="AP3260"/>
  <c r="AQ3260"/>
  <c r="AR3260"/>
  <c r="AK3261"/>
  <c r="AN3261"/>
  <c r="AO3261"/>
  <c r="AP3261"/>
  <c r="AQ3261"/>
  <c r="AR3261"/>
  <c r="AK3262"/>
  <c r="AN3262"/>
  <c r="AO3262"/>
  <c r="AP3262"/>
  <c r="AQ3262"/>
  <c r="AR3262"/>
  <c r="AK3263"/>
  <c r="AN3263"/>
  <c r="AO3263"/>
  <c r="AP3263"/>
  <c r="AQ3263"/>
  <c r="AR3263"/>
  <c r="AK3264"/>
  <c r="AN3264"/>
  <c r="AO3264"/>
  <c r="AP3264"/>
  <c r="AQ3264"/>
  <c r="AR3264"/>
  <c r="AK3265"/>
  <c r="AN3265"/>
  <c r="AO3265"/>
  <c r="AP3265"/>
  <c r="AQ3265"/>
  <c r="AR3265"/>
  <c r="AK3266"/>
  <c r="AN3266"/>
  <c r="AO3266"/>
  <c r="AP3266"/>
  <c r="AQ3266"/>
  <c r="AR3266"/>
  <c r="AK3267"/>
  <c r="AN3267"/>
  <c r="AO3267"/>
  <c r="AP3267"/>
  <c r="AQ3267"/>
  <c r="AR3267"/>
  <c r="AK3268"/>
  <c r="AN3268"/>
  <c r="AO3268"/>
  <c r="AP3268"/>
  <c r="AQ3268"/>
  <c r="AR3268"/>
  <c r="AK3269"/>
  <c r="AN3269"/>
  <c r="AO3269"/>
  <c r="AP3269"/>
  <c r="AQ3269"/>
  <c r="AR3269"/>
  <c r="AK3270"/>
  <c r="AN3270"/>
  <c r="AO3270"/>
  <c r="AP3270"/>
  <c r="AQ3270"/>
  <c r="AR3270"/>
  <c r="AK3271"/>
  <c r="AN3271"/>
  <c r="AO3271"/>
  <c r="AP3271"/>
  <c r="AQ3271"/>
  <c r="AR3271"/>
  <c r="AK3272"/>
  <c r="AN3272"/>
  <c r="AO3272"/>
  <c r="AP3272"/>
  <c r="AQ3272"/>
  <c r="AR3272"/>
  <c r="AK3273"/>
  <c r="AN3273"/>
  <c r="AO3273"/>
  <c r="AP3273"/>
  <c r="AQ3273"/>
  <c r="AR3273"/>
  <c r="AK3274"/>
  <c r="AN3274"/>
  <c r="AO3274"/>
  <c r="AP3274"/>
  <c r="AQ3274"/>
  <c r="AR3274"/>
  <c r="AK3275"/>
  <c r="AN3275"/>
  <c r="AO3275"/>
  <c r="AP3275"/>
  <c r="AQ3275"/>
  <c r="AR3275"/>
  <c r="AK3276"/>
  <c r="AN3276"/>
  <c r="AO3276"/>
  <c r="AP3276"/>
  <c r="AQ3276"/>
  <c r="AR3276"/>
  <c r="AK3277"/>
  <c r="AN3277"/>
  <c r="AO3277"/>
  <c r="AP3277"/>
  <c r="AQ3277"/>
  <c r="AR3277"/>
  <c r="AK3278"/>
  <c r="AN3278"/>
  <c r="AO3278"/>
  <c r="AP3278"/>
  <c r="AQ3278"/>
  <c r="AR3278"/>
  <c r="AK3279"/>
  <c r="AN3279"/>
  <c r="AO3279"/>
  <c r="AP3279"/>
  <c r="AQ3279"/>
  <c r="AR3279"/>
  <c r="AK3280"/>
  <c r="AN3280"/>
  <c r="AO3280"/>
  <c r="AP3280"/>
  <c r="AQ3280"/>
  <c r="AR3280"/>
  <c r="AK3281"/>
  <c r="AN3281"/>
  <c r="AO3281"/>
  <c r="AP3281"/>
  <c r="AQ3281"/>
  <c r="AR3281"/>
  <c r="AK3282"/>
  <c r="AN3282"/>
  <c r="AO3282"/>
  <c r="AP3282"/>
  <c r="AQ3282"/>
  <c r="AR3282"/>
  <c r="AK3283"/>
  <c r="AN3283"/>
  <c r="AO3283"/>
  <c r="AP3283"/>
  <c r="AQ3283"/>
  <c r="AR3283"/>
  <c r="AK3284"/>
  <c r="AN3284"/>
  <c r="AO3284"/>
  <c r="AP3284"/>
  <c r="AQ3284"/>
  <c r="AR3284"/>
  <c r="AK3285"/>
  <c r="AN3285"/>
  <c r="AO3285"/>
  <c r="AP3285"/>
  <c r="AQ3285"/>
  <c r="AR3285"/>
  <c r="AK3286"/>
  <c r="AN3286"/>
  <c r="AO3286"/>
  <c r="AP3286"/>
  <c r="AQ3286"/>
  <c r="AR3286"/>
  <c r="AK3287"/>
  <c r="AN3287"/>
  <c r="AO3287"/>
  <c r="AP3287"/>
  <c r="AQ3287"/>
  <c r="AR3287"/>
  <c r="AK3288"/>
  <c r="AN3288"/>
  <c r="AO3288"/>
  <c r="AP3288"/>
  <c r="AQ3288"/>
  <c r="AR3288"/>
  <c r="AK3289"/>
  <c r="AN3289"/>
  <c r="AO3289"/>
  <c r="AP3289"/>
  <c r="AQ3289"/>
  <c r="AR3289"/>
  <c r="AK3290"/>
  <c r="AN3290"/>
  <c r="AO3290"/>
  <c r="AP3290"/>
  <c r="AQ3290"/>
  <c r="AR3290"/>
  <c r="AK3291"/>
  <c r="AN3291"/>
  <c r="AO3291"/>
  <c r="AP3291"/>
  <c r="AQ3291"/>
  <c r="AR3291"/>
  <c r="AK3292"/>
  <c r="AN3292"/>
  <c r="AO3292"/>
  <c r="AP3292"/>
  <c r="AQ3292"/>
  <c r="AR3292"/>
  <c r="AK3293"/>
  <c r="AN3293"/>
  <c r="AO3293"/>
  <c r="AP3293"/>
  <c r="AQ3293"/>
  <c r="AR3293"/>
  <c r="AK3294"/>
  <c r="AN3294"/>
  <c r="AO3294"/>
  <c r="AP3294"/>
  <c r="AQ3294"/>
  <c r="AR3294"/>
  <c r="AK3295"/>
  <c r="AN3295"/>
  <c r="AO3295"/>
  <c r="AP3295"/>
  <c r="AQ3295"/>
  <c r="AR3295"/>
  <c r="AK3296"/>
  <c r="AN3296"/>
  <c r="AO3296"/>
  <c r="AP3296"/>
  <c r="AQ3296"/>
  <c r="AR3296"/>
  <c r="AK3297"/>
  <c r="AN3297"/>
  <c r="AO3297"/>
  <c r="AP3297"/>
  <c r="AQ3297"/>
  <c r="AR3297"/>
  <c r="AK3298"/>
  <c r="AN3298"/>
  <c r="AO3298"/>
  <c r="AP3298"/>
  <c r="AQ3298"/>
  <c r="AR3298"/>
  <c r="AK3299"/>
  <c r="AN3299"/>
  <c r="AO3299"/>
  <c r="AP3299"/>
  <c r="AQ3299"/>
  <c r="AR3299"/>
  <c r="AK3300"/>
  <c r="AN3300"/>
  <c r="AO3300"/>
  <c r="AP3300"/>
  <c r="AQ3300"/>
  <c r="AR3300"/>
  <c r="AK3301"/>
  <c r="AN3301"/>
  <c r="AO3301"/>
  <c r="AP3301"/>
  <c r="AQ3301"/>
  <c r="AR3301"/>
  <c r="AK3302"/>
  <c r="AN3302"/>
  <c r="AO3302"/>
  <c r="AP3302"/>
  <c r="AQ3302"/>
  <c r="AR3302"/>
  <c r="AK3303"/>
  <c r="AN3303"/>
  <c r="AO3303"/>
  <c r="AP3303"/>
  <c r="AQ3303"/>
  <c r="AR3303"/>
  <c r="AK3304"/>
  <c r="AN3304"/>
  <c r="AO3304"/>
  <c r="AP3304"/>
  <c r="AQ3304"/>
  <c r="AR3304"/>
  <c r="AK3305"/>
  <c r="AN3305"/>
  <c r="AO3305"/>
  <c r="AP3305"/>
  <c r="AQ3305"/>
  <c r="AR3305"/>
  <c r="AK3306"/>
  <c r="AN3306"/>
  <c r="AO3306"/>
  <c r="AP3306"/>
  <c r="AQ3306"/>
  <c r="AR3306"/>
  <c r="AK3307"/>
  <c r="AN3307"/>
  <c r="AO3307"/>
  <c r="AP3307"/>
  <c r="AQ3307"/>
  <c r="AR3307"/>
  <c r="AK3308"/>
  <c r="AN3308"/>
  <c r="AO3308"/>
  <c r="AP3308"/>
  <c r="AQ3308"/>
  <c r="AR3308"/>
  <c r="AK3309"/>
  <c r="AN3309"/>
  <c r="AO3309"/>
  <c r="AP3309"/>
  <c r="AQ3309"/>
  <c r="AR3309"/>
  <c r="AK3310"/>
  <c r="AN3310"/>
  <c r="AO3310"/>
  <c r="AP3310"/>
  <c r="AQ3310"/>
  <c r="AR3310"/>
  <c r="AK3311"/>
  <c r="AN3311"/>
  <c r="AO3311"/>
  <c r="AP3311"/>
  <c r="AQ3311"/>
  <c r="AR3311"/>
  <c r="AK3312"/>
  <c r="AN3312"/>
  <c r="AO3312"/>
  <c r="AP3312"/>
  <c r="AQ3312"/>
  <c r="AR3312"/>
  <c r="AK3313"/>
  <c r="AN3313"/>
  <c r="AO3313"/>
  <c r="AP3313"/>
  <c r="AQ3313"/>
  <c r="AR3313"/>
  <c r="AK3314"/>
  <c r="AN3314"/>
  <c r="AO3314"/>
  <c r="AP3314"/>
  <c r="AQ3314"/>
  <c r="AR3314"/>
  <c r="AK3315"/>
  <c r="AN3315"/>
  <c r="AO3315"/>
  <c r="AP3315"/>
  <c r="AQ3315"/>
  <c r="AR3315"/>
  <c r="AK3316"/>
  <c r="AN3316"/>
  <c r="AO3316"/>
  <c r="AP3316"/>
  <c r="AQ3316"/>
  <c r="AR3316"/>
  <c r="AK3317"/>
  <c r="AN3317"/>
  <c r="AO3317"/>
  <c r="AP3317"/>
  <c r="AQ3317"/>
  <c r="AR3317"/>
  <c r="AK3318"/>
  <c r="AN3318"/>
  <c r="AO3318"/>
  <c r="AP3318"/>
  <c r="AQ3318"/>
  <c r="AR3318"/>
  <c r="F233" i="31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197"/>
  <c r="F319"/>
  <c r="F183"/>
  <c r="F182"/>
  <c r="F181"/>
  <c r="F180"/>
  <c r="F179"/>
  <c r="F178"/>
  <c r="F177"/>
  <c r="F176"/>
  <c r="F175"/>
  <c r="F174"/>
  <c r="F173"/>
  <c r="F171"/>
  <c r="F170"/>
  <c r="F169"/>
  <c r="F168"/>
  <c r="F167"/>
  <c r="F166"/>
  <c r="F163"/>
  <c r="F128"/>
  <c r="F129"/>
  <c r="F130"/>
  <c r="F131"/>
  <c r="F132"/>
  <c r="F134"/>
  <c r="F135"/>
  <c r="F136"/>
  <c r="F137"/>
  <c r="F138"/>
  <c r="F139"/>
  <c r="B4" i="19"/>
  <c r="C4"/>
  <c r="D4"/>
  <c r="E4"/>
  <c r="F4"/>
  <c r="G4"/>
  <c r="H4"/>
  <c r="I4"/>
  <c r="J4"/>
  <c r="K4"/>
  <c r="L4"/>
  <c r="M4"/>
  <c r="N4"/>
  <c r="O4"/>
  <c r="P4"/>
  <c r="Q4"/>
  <c r="R4"/>
  <c r="S4"/>
  <c r="T4"/>
  <c r="U4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A21"/>
  <c r="B21"/>
  <c r="A22"/>
  <c r="B22"/>
  <c r="A23"/>
  <c r="B23"/>
  <c r="A24"/>
  <c r="B24"/>
  <c r="S25"/>
  <c r="A27"/>
  <c r="B4" i="20"/>
  <c r="F4"/>
  <c r="A7"/>
  <c r="B7"/>
  <c r="H7"/>
  <c r="I7"/>
  <c r="A8"/>
  <c r="B8"/>
  <c r="H8"/>
  <c r="I8"/>
  <c r="A9"/>
  <c r="B9"/>
  <c r="H9"/>
  <c r="I9"/>
  <c r="A10"/>
  <c r="B10"/>
  <c r="H10"/>
  <c r="I10"/>
  <c r="A11"/>
  <c r="B11"/>
  <c r="H11"/>
  <c r="I11"/>
  <c r="A12"/>
  <c r="B12"/>
  <c r="H12"/>
  <c r="I12"/>
  <c r="A13"/>
  <c r="B13"/>
  <c r="H13"/>
  <c r="I13"/>
  <c r="A14"/>
  <c r="B14"/>
  <c r="H14"/>
  <c r="I14"/>
  <c r="A15"/>
  <c r="B15"/>
  <c r="H15"/>
  <c r="I15"/>
  <c r="A16"/>
  <c r="B16"/>
  <c r="H16"/>
  <c r="I16"/>
  <c r="A17"/>
  <c r="B17"/>
  <c r="H17"/>
  <c r="I17"/>
  <c r="A18"/>
  <c r="B18"/>
  <c r="H18"/>
  <c r="I18"/>
  <c r="A19"/>
  <c r="B19"/>
  <c r="H19"/>
  <c r="I19"/>
  <c r="A20"/>
  <c r="B20"/>
  <c r="H20"/>
  <c r="I20"/>
  <c r="A21"/>
  <c r="B21"/>
  <c r="H21"/>
  <c r="I21"/>
  <c r="A22"/>
  <c r="B22"/>
  <c r="H22"/>
  <c r="I22"/>
  <c r="A23"/>
  <c r="B23"/>
  <c r="H23"/>
  <c r="I23"/>
  <c r="A24"/>
  <c r="B24"/>
  <c r="H24"/>
  <c r="I24"/>
  <c r="B4" i="18"/>
  <c r="N4"/>
  <c r="A7"/>
  <c r="B7"/>
  <c r="C7"/>
  <c r="E7"/>
  <c r="G7"/>
  <c r="I7"/>
  <c r="J7"/>
  <c r="A8"/>
  <c r="B8"/>
  <c r="C8"/>
  <c r="E8"/>
  <c r="G8"/>
  <c r="I8"/>
  <c r="J8"/>
  <c r="A9"/>
  <c r="B9"/>
  <c r="C9"/>
  <c r="E9"/>
  <c r="G9"/>
  <c r="I9"/>
  <c r="J9"/>
  <c r="A10"/>
  <c r="B10"/>
  <c r="C10"/>
  <c r="E10"/>
  <c r="G10"/>
  <c r="I10"/>
  <c r="J10"/>
  <c r="A11"/>
  <c r="B11"/>
  <c r="C11"/>
  <c r="E11"/>
  <c r="G11"/>
  <c r="I11"/>
  <c r="J11"/>
  <c r="A12"/>
  <c r="B12"/>
  <c r="C12"/>
  <c r="E12"/>
  <c r="G12"/>
  <c r="I12"/>
  <c r="J12"/>
  <c r="A13"/>
  <c r="B13"/>
  <c r="C13"/>
  <c r="E13"/>
  <c r="G13"/>
  <c r="I13"/>
  <c r="J13"/>
  <c r="A14"/>
  <c r="B14"/>
  <c r="C14"/>
  <c r="E14"/>
  <c r="G14"/>
  <c r="I14"/>
  <c r="J14"/>
  <c r="A15"/>
  <c r="B15"/>
  <c r="C15"/>
  <c r="E15"/>
  <c r="G15"/>
  <c r="I15"/>
  <c r="J15"/>
  <c r="A16"/>
  <c r="B16"/>
  <c r="C16"/>
  <c r="E16"/>
  <c r="G16"/>
  <c r="I16"/>
  <c r="J16"/>
  <c r="A17"/>
  <c r="B17"/>
  <c r="C17"/>
  <c r="E17"/>
  <c r="G17"/>
  <c r="I17"/>
  <c r="J17"/>
  <c r="A18"/>
  <c r="B18"/>
  <c r="C18"/>
  <c r="E18"/>
  <c r="G18"/>
  <c r="I18"/>
  <c r="J18"/>
  <c r="A19"/>
  <c r="B19"/>
  <c r="C19"/>
  <c r="E19"/>
  <c r="G19"/>
  <c r="I19"/>
  <c r="J19"/>
  <c r="A20"/>
  <c r="B20"/>
  <c r="C20"/>
  <c r="E20"/>
  <c r="G20"/>
  <c r="I20"/>
  <c r="J20"/>
  <c r="A21"/>
  <c r="B21"/>
  <c r="C21"/>
  <c r="E21"/>
  <c r="G21"/>
  <c r="I21"/>
  <c r="J21"/>
  <c r="A22"/>
  <c r="B22"/>
  <c r="C22"/>
  <c r="E22"/>
  <c r="G22"/>
  <c r="I22"/>
  <c r="J22"/>
  <c r="A23"/>
  <c r="B23"/>
  <c r="C23"/>
  <c r="E23"/>
  <c r="G23"/>
  <c r="I23"/>
  <c r="J23"/>
  <c r="A24"/>
  <c r="B24"/>
  <c r="C24"/>
  <c r="E24"/>
  <c r="G24"/>
  <c r="I24"/>
  <c r="J24"/>
  <c r="B4" i="17"/>
  <c r="S4"/>
  <c r="A8"/>
  <c r="B8"/>
  <c r="C8"/>
  <c r="E8"/>
  <c r="G8"/>
  <c r="I8"/>
  <c r="J8"/>
  <c r="N8"/>
  <c r="O8"/>
  <c r="P8"/>
  <c r="Q8"/>
  <c r="A9"/>
  <c r="B9"/>
  <c r="C9"/>
  <c r="E9"/>
  <c r="G9"/>
  <c r="I9"/>
  <c r="J9"/>
  <c r="N9"/>
  <c r="O9"/>
  <c r="P9"/>
  <c r="Q9"/>
  <c r="A10"/>
  <c r="B10"/>
  <c r="C10"/>
  <c r="E10"/>
  <c r="G10"/>
  <c r="I10"/>
  <c r="J10"/>
  <c r="N10"/>
  <c r="O10"/>
  <c r="P10"/>
  <c r="Q10"/>
  <c r="A11"/>
  <c r="B11"/>
  <c r="C11"/>
  <c r="E11"/>
  <c r="G11"/>
  <c r="I11"/>
  <c r="J11"/>
  <c r="N11"/>
  <c r="O11"/>
  <c r="P11"/>
  <c r="Q11"/>
  <c r="A12"/>
  <c r="B12"/>
  <c r="C12"/>
  <c r="E12"/>
  <c r="G12"/>
  <c r="I12"/>
  <c r="J12"/>
  <c r="N12"/>
  <c r="O12"/>
  <c r="P12"/>
  <c r="Q12"/>
  <c r="A13"/>
  <c r="B13"/>
  <c r="C13"/>
  <c r="E13"/>
  <c r="G13"/>
  <c r="I13"/>
  <c r="J13"/>
  <c r="N13"/>
  <c r="O13"/>
  <c r="P13"/>
  <c r="Q13"/>
  <c r="A14"/>
  <c r="B14"/>
  <c r="C14"/>
  <c r="E14"/>
  <c r="G14"/>
  <c r="I14"/>
  <c r="J14"/>
  <c r="N14"/>
  <c r="O14"/>
  <c r="P14"/>
  <c r="Q14"/>
  <c r="A15"/>
  <c r="B15"/>
  <c r="C15"/>
  <c r="E15"/>
  <c r="G15"/>
  <c r="I15"/>
  <c r="J15"/>
  <c r="N15"/>
  <c r="O15"/>
  <c r="P15"/>
  <c r="Q15"/>
  <c r="A16"/>
  <c r="B16"/>
  <c r="C16"/>
  <c r="E16"/>
  <c r="G16"/>
  <c r="I16"/>
  <c r="J16"/>
  <c r="N16"/>
  <c r="O16"/>
  <c r="P16"/>
  <c r="Q16"/>
  <c r="A17"/>
  <c r="B17"/>
  <c r="C17"/>
  <c r="E17"/>
  <c r="G17"/>
  <c r="I17"/>
  <c r="J17"/>
  <c r="N17"/>
  <c r="O17"/>
  <c r="P17"/>
  <c r="Q17"/>
  <c r="A18"/>
  <c r="B18"/>
  <c r="C18"/>
  <c r="E18"/>
  <c r="G18"/>
  <c r="I18"/>
  <c r="J18"/>
  <c r="N18"/>
  <c r="O18"/>
  <c r="P18"/>
  <c r="Q18"/>
  <c r="A19"/>
  <c r="B19"/>
  <c r="C19"/>
  <c r="E19"/>
  <c r="G19"/>
  <c r="I19"/>
  <c r="J19"/>
  <c r="N19"/>
  <c r="O19"/>
  <c r="P19"/>
  <c r="Q19"/>
  <c r="A20"/>
  <c r="B20"/>
  <c r="C20"/>
  <c r="E20"/>
  <c r="G20"/>
  <c r="I20"/>
  <c r="J20"/>
  <c r="N20"/>
  <c r="O20"/>
  <c r="P20"/>
  <c r="Q20"/>
  <c r="A21"/>
  <c r="B21"/>
  <c r="C21"/>
  <c r="E21"/>
  <c r="G21"/>
  <c r="I21"/>
  <c r="J21"/>
  <c r="N21"/>
  <c r="O21"/>
  <c r="P21"/>
  <c r="Q21"/>
  <c r="A22"/>
  <c r="B22"/>
  <c r="C22"/>
  <c r="E22"/>
  <c r="G22"/>
  <c r="I22"/>
  <c r="J22"/>
  <c r="N22"/>
  <c r="O22"/>
  <c r="P22"/>
  <c r="Q22"/>
  <c r="A23"/>
  <c r="B23"/>
  <c r="C23"/>
  <c r="E23"/>
  <c r="G23"/>
  <c r="I23"/>
  <c r="J23"/>
  <c r="N23"/>
  <c r="O23"/>
  <c r="P23"/>
  <c r="Q23"/>
  <c r="A24"/>
  <c r="B24"/>
  <c r="C24"/>
  <c r="E24"/>
  <c r="G24"/>
  <c r="I24"/>
  <c r="J24"/>
  <c r="N24"/>
  <c r="O24"/>
  <c r="P24"/>
  <c r="Q24"/>
  <c r="A25"/>
  <c r="B25"/>
  <c r="C25"/>
  <c r="E25"/>
  <c r="G25"/>
  <c r="I25"/>
  <c r="J25"/>
  <c r="N25"/>
  <c r="O25"/>
  <c r="P25"/>
  <c r="Q25"/>
  <c r="B4" i="16"/>
  <c r="N4"/>
  <c r="O4"/>
  <c r="S4"/>
  <c r="T4"/>
  <c r="V4"/>
  <c r="A7"/>
  <c r="B7"/>
  <c r="C7"/>
  <c r="E7"/>
  <c r="G7"/>
  <c r="I7"/>
  <c r="J7"/>
  <c r="X7"/>
  <c r="Y7"/>
  <c r="A8"/>
  <c r="B8"/>
  <c r="C8"/>
  <c r="E8"/>
  <c r="G8"/>
  <c r="I8"/>
  <c r="J8"/>
  <c r="X8"/>
  <c r="Y8"/>
  <c r="A9"/>
  <c r="B9"/>
  <c r="C9"/>
  <c r="E9"/>
  <c r="G9"/>
  <c r="I9"/>
  <c r="J9"/>
  <c r="X9"/>
  <c r="Y9"/>
  <c r="A10"/>
  <c r="B10"/>
  <c r="C10"/>
  <c r="E10"/>
  <c r="G10"/>
  <c r="I10"/>
  <c r="J10"/>
  <c r="X10"/>
  <c r="Y10"/>
  <c r="A11"/>
  <c r="B11"/>
  <c r="C11"/>
  <c r="E11"/>
  <c r="G11"/>
  <c r="I11"/>
  <c r="J11"/>
  <c r="X11"/>
  <c r="Y11"/>
  <c r="A12"/>
  <c r="B12"/>
  <c r="C12"/>
  <c r="E12"/>
  <c r="G12"/>
  <c r="I12"/>
  <c r="J12"/>
  <c r="X12"/>
  <c r="Y12"/>
  <c r="A13"/>
  <c r="B13"/>
  <c r="C13"/>
  <c r="E13"/>
  <c r="G13"/>
  <c r="I13"/>
  <c r="J13"/>
  <c r="X13"/>
  <c r="Y13"/>
  <c r="A14"/>
  <c r="B14"/>
  <c r="C14"/>
  <c r="E14"/>
  <c r="G14"/>
  <c r="I14"/>
  <c r="J14"/>
  <c r="X14"/>
  <c r="Y14"/>
  <c r="A15"/>
  <c r="B15"/>
  <c r="C15"/>
  <c r="E15"/>
  <c r="G15"/>
  <c r="I15"/>
  <c r="J15"/>
  <c r="X15"/>
  <c r="Y15"/>
  <c r="A16"/>
  <c r="B16"/>
  <c r="C16"/>
  <c r="E16"/>
  <c r="G16"/>
  <c r="I16"/>
  <c r="J16"/>
  <c r="X16"/>
  <c r="Y16"/>
  <c r="A17"/>
  <c r="B17"/>
  <c r="C17"/>
  <c r="E17"/>
  <c r="G17"/>
  <c r="I17"/>
  <c r="J17"/>
  <c r="X17"/>
  <c r="Y17"/>
  <c r="A18"/>
  <c r="B18"/>
  <c r="C18"/>
  <c r="E18"/>
  <c r="G18"/>
  <c r="I18"/>
  <c r="J18"/>
  <c r="X18"/>
  <c r="Y18"/>
  <c r="A19"/>
  <c r="B19"/>
  <c r="C19"/>
  <c r="E19"/>
  <c r="G19"/>
  <c r="I19"/>
  <c r="J19"/>
  <c r="X19"/>
  <c r="Y19"/>
  <c r="A20"/>
  <c r="B20"/>
  <c r="C20"/>
  <c r="E20"/>
  <c r="G20"/>
  <c r="I20"/>
  <c r="J20"/>
  <c r="X20"/>
  <c r="Y20"/>
  <c r="A21"/>
  <c r="B21"/>
  <c r="C21"/>
  <c r="E21"/>
  <c r="G21"/>
  <c r="I21"/>
  <c r="J21"/>
  <c r="X21"/>
  <c r="Y21"/>
  <c r="A22"/>
  <c r="B22"/>
  <c r="C22"/>
  <c r="E22"/>
  <c r="G22"/>
  <c r="I22"/>
  <c r="J22"/>
  <c r="X22"/>
  <c r="Y22"/>
  <c r="A23"/>
  <c r="B23"/>
  <c r="C23"/>
  <c r="E23"/>
  <c r="G23"/>
  <c r="I23"/>
  <c r="J23"/>
  <c r="X23"/>
  <c r="Y23"/>
  <c r="A24"/>
  <c r="B24"/>
  <c r="C24"/>
  <c r="E24"/>
  <c r="G24"/>
  <c r="I24"/>
  <c r="J24"/>
  <c r="X24"/>
  <c r="Y24"/>
  <c r="B4" i="14"/>
  <c r="C4"/>
  <c r="D4"/>
  <c r="E4"/>
  <c r="F4"/>
  <c r="G4"/>
  <c r="H4"/>
  <c r="I4"/>
  <c r="J4"/>
  <c r="K4"/>
  <c r="L4"/>
  <c r="A7"/>
  <c r="B7"/>
  <c r="C7"/>
  <c r="D7"/>
  <c r="E7"/>
  <c r="F7"/>
  <c r="A8"/>
  <c r="B8"/>
  <c r="C8"/>
  <c r="D8"/>
  <c r="E8"/>
  <c r="F8"/>
  <c r="A9"/>
  <c r="B9"/>
  <c r="C9"/>
  <c r="D9"/>
  <c r="E9"/>
  <c r="F9"/>
  <c r="A10"/>
  <c r="B10"/>
  <c r="C10"/>
  <c r="D10"/>
  <c r="E10"/>
  <c r="F10"/>
  <c r="A11"/>
  <c r="B11"/>
  <c r="C11"/>
  <c r="D11"/>
  <c r="E11"/>
  <c r="F11"/>
  <c r="A12"/>
  <c r="B12"/>
  <c r="C12"/>
  <c r="D12"/>
  <c r="E12"/>
  <c r="F12"/>
  <c r="A13"/>
  <c r="B13"/>
  <c r="C13"/>
  <c r="D13"/>
  <c r="E13"/>
  <c r="F13"/>
  <c r="A14"/>
  <c r="B14"/>
  <c r="C14"/>
  <c r="D14"/>
  <c r="E14"/>
  <c r="F14"/>
  <c r="A15"/>
  <c r="B15"/>
  <c r="C15"/>
  <c r="D15"/>
  <c r="E15"/>
  <c r="F15"/>
  <c r="A16"/>
  <c r="B16"/>
  <c r="C16"/>
  <c r="D16"/>
  <c r="E16"/>
  <c r="F16"/>
  <c r="A17"/>
  <c r="B17"/>
  <c r="C17"/>
  <c r="D17"/>
  <c r="E17"/>
  <c r="F17"/>
  <c r="A18"/>
  <c r="B18"/>
  <c r="C18"/>
  <c r="D18"/>
  <c r="E18"/>
  <c r="F18"/>
  <c r="A19"/>
  <c r="B19"/>
  <c r="C19"/>
  <c r="D19"/>
  <c r="E19"/>
  <c r="F19"/>
  <c r="A20"/>
  <c r="B20"/>
  <c r="C20"/>
  <c r="D20"/>
  <c r="E20"/>
  <c r="F20"/>
  <c r="A21"/>
  <c r="B21"/>
  <c r="C21"/>
  <c r="D21"/>
  <c r="E21"/>
  <c r="F21"/>
  <c r="A22"/>
  <c r="B22"/>
  <c r="C22"/>
  <c r="D22"/>
  <c r="E22"/>
  <c r="F22"/>
  <c r="A23"/>
  <c r="B23"/>
  <c r="C23"/>
  <c r="D23"/>
  <c r="E23"/>
  <c r="F23"/>
  <c r="A24"/>
  <c r="B24"/>
  <c r="C24"/>
  <c r="D24"/>
  <c r="E24"/>
  <c r="F24"/>
  <c r="B3" i="15"/>
  <c r="C3"/>
  <c r="D3"/>
  <c r="E3"/>
  <c r="F3"/>
  <c r="A5"/>
  <c r="A6"/>
  <c r="A7"/>
  <c r="A8"/>
  <c r="A9"/>
  <c r="A10"/>
  <c r="A11"/>
  <c r="A12"/>
  <c r="A13"/>
  <c r="A14"/>
  <c r="A15"/>
  <c r="A16"/>
  <c r="A17"/>
  <c r="A18"/>
  <c r="A19"/>
  <c r="A20"/>
  <c r="A21"/>
  <c r="A22"/>
  <c r="B3" i="13"/>
  <c r="C3"/>
  <c r="D3"/>
  <c r="E3"/>
  <c r="F3"/>
  <c r="G3"/>
  <c r="A5"/>
  <c r="A6"/>
  <c r="A7"/>
  <c r="A8"/>
  <c r="A9"/>
  <c r="A10"/>
  <c r="A11"/>
  <c r="A12"/>
  <c r="A13"/>
  <c r="A14"/>
  <c r="A15"/>
  <c r="A16"/>
  <c r="A17"/>
  <c r="A18"/>
  <c r="A19"/>
  <c r="A20"/>
  <c r="A21"/>
  <c r="A22"/>
  <c r="B23"/>
  <c r="C23"/>
  <c r="D23"/>
  <c r="E23"/>
  <c r="B3" i="10"/>
  <c r="C3"/>
  <c r="D3"/>
  <c r="E3"/>
  <c r="F3"/>
  <c r="G3"/>
  <c r="C6"/>
  <c r="N7" i="16" s="1"/>
  <c r="C7" i="10"/>
  <c r="N8" i="16" s="1"/>
  <c r="C8" i="10"/>
  <c r="N9" i="16" s="1"/>
  <c r="C9" i="10"/>
  <c r="N10" i="16" s="1"/>
  <c r="C10" i="10"/>
  <c r="N11" i="16" s="1"/>
  <c r="C11" i="10"/>
  <c r="N12" i="16" s="1"/>
  <c r="C12" i="10"/>
  <c r="N13" i="16" s="1"/>
  <c r="C13" i="10"/>
  <c r="N14" i="16" s="1"/>
  <c r="C14" i="10"/>
  <c r="N15" i="16" s="1"/>
  <c r="C15" i="10"/>
  <c r="N16" i="16" s="1"/>
  <c r="C16" i="10"/>
  <c r="N17" i="16" s="1"/>
  <c r="C17" i="10"/>
  <c r="N18" i="16" s="1"/>
  <c r="C18" i="10"/>
  <c r="N19" i="16" s="1"/>
  <c r="C19" i="10"/>
  <c r="N20" i="16" s="1"/>
  <c r="C20" i="10"/>
  <c r="N21" i="16" s="1"/>
  <c r="C21" i="10"/>
  <c r="N22" i="16" s="1"/>
  <c r="C22" i="10"/>
  <c r="N23" i="16" s="1"/>
  <c r="C23" i="10"/>
  <c r="N24" i="16" s="1"/>
  <c r="B24" i="10"/>
  <c r="H24"/>
  <c r="I24"/>
  <c r="J24"/>
  <c r="J26" s="1"/>
  <c r="K24"/>
  <c r="K26" s="1"/>
  <c r="L24"/>
  <c r="M24"/>
  <c r="N24"/>
  <c r="M3" i="25" a="1"/>
  <c r="M3" s="1"/>
  <c r="AW3" s="1"/>
  <c r="AY3"/>
  <c r="P3"/>
  <c r="S3"/>
  <c r="U3"/>
  <c r="Y3"/>
  <c r="Z3"/>
  <c r="AA3"/>
  <c r="AC3"/>
  <c r="BA3"/>
  <c r="BD3" s="1"/>
  <c r="AX6"/>
  <c r="AY6"/>
  <c r="P6"/>
  <c r="S6"/>
  <c r="U6"/>
  <c r="Y6"/>
  <c r="AA6"/>
  <c r="AC6"/>
  <c r="BA6"/>
  <c r="BD6" s="1"/>
  <c r="AY7"/>
  <c r="BD7" s="1"/>
  <c r="BF7" s="1"/>
  <c r="BG7" s="1"/>
  <c r="P7"/>
  <c r="S7"/>
  <c r="U7"/>
  <c r="Y7"/>
  <c r="AA7"/>
  <c r="AC7"/>
  <c r="AZ8"/>
  <c r="P8"/>
  <c r="S8"/>
  <c r="U8"/>
  <c r="Y8"/>
  <c r="AA8"/>
  <c r="AC8"/>
  <c r="AX9"/>
  <c r="P9"/>
  <c r="S9"/>
  <c r="U9"/>
  <c r="Y9"/>
  <c r="AA9"/>
  <c r="AC9"/>
  <c r="P10"/>
  <c r="S10"/>
  <c r="U10"/>
  <c r="Y10"/>
  <c r="AA10"/>
  <c r="AC10"/>
  <c r="AY11"/>
  <c r="P11"/>
  <c r="S11"/>
  <c r="U11"/>
  <c r="Y11"/>
  <c r="AA11"/>
  <c r="AC11"/>
  <c r="AZ12"/>
  <c r="P12"/>
  <c r="S12"/>
  <c r="U12"/>
  <c r="Y12"/>
  <c r="AA12"/>
  <c r="AC12"/>
  <c r="AW13"/>
  <c r="AY13"/>
  <c r="BD13" s="1"/>
  <c r="P13"/>
  <c r="S13"/>
  <c r="U13"/>
  <c r="Y13"/>
  <c r="AA13"/>
  <c r="AC13"/>
  <c r="P14"/>
  <c r="S14"/>
  <c r="U14"/>
  <c r="Y14"/>
  <c r="AA14"/>
  <c r="AC14"/>
  <c r="AX15"/>
  <c r="AY15"/>
  <c r="BD15" s="1"/>
  <c r="P15"/>
  <c r="S15"/>
  <c r="U15"/>
  <c r="Y15"/>
  <c r="AA15"/>
  <c r="AC15"/>
  <c r="AZ16"/>
  <c r="P16"/>
  <c r="S16"/>
  <c r="U16"/>
  <c r="Y16"/>
  <c r="AA16"/>
  <c r="AC16"/>
  <c r="AW17"/>
  <c r="P17"/>
  <c r="S17"/>
  <c r="U17"/>
  <c r="Y17"/>
  <c r="AA17"/>
  <c r="AC17"/>
  <c r="AW18"/>
  <c r="AY18"/>
  <c r="BD18" s="1"/>
  <c r="P18"/>
  <c r="S18"/>
  <c r="U18"/>
  <c r="Y18"/>
  <c r="AA18"/>
  <c r="AC18"/>
  <c r="AX19"/>
  <c r="AY19"/>
  <c r="BD19" s="1"/>
  <c r="BF19" s="1"/>
  <c r="BG19" s="1"/>
  <c r="P19"/>
  <c r="S19"/>
  <c r="U19"/>
  <c r="Y19"/>
  <c r="AA19"/>
  <c r="AC19"/>
  <c r="AY20"/>
  <c r="BD20" s="1"/>
  <c r="P20"/>
  <c r="S20"/>
  <c r="U20"/>
  <c r="Y20"/>
  <c r="AA20"/>
  <c r="AC20"/>
  <c r="AW21"/>
  <c r="AY21"/>
  <c r="P21"/>
  <c r="S21"/>
  <c r="U21"/>
  <c r="Y21"/>
  <c r="AA21"/>
  <c r="AC21"/>
  <c r="AZ22"/>
  <c r="P22"/>
  <c r="S22"/>
  <c r="U22"/>
  <c r="Y22"/>
  <c r="AA22"/>
  <c r="AC22"/>
  <c r="AW23"/>
  <c r="AY23"/>
  <c r="P23"/>
  <c r="S23"/>
  <c r="U23"/>
  <c r="Y23"/>
  <c r="AA23"/>
  <c r="AC23"/>
  <c r="AZ24"/>
  <c r="P24"/>
  <c r="S24"/>
  <c r="U24"/>
  <c r="Y24"/>
  <c r="AA24"/>
  <c r="AC24"/>
  <c r="AW25"/>
  <c r="P25"/>
  <c r="S25"/>
  <c r="U25"/>
  <c r="Y25"/>
  <c r="AA25"/>
  <c r="AC25"/>
  <c r="AZ26"/>
  <c r="P26"/>
  <c r="S26"/>
  <c r="U26"/>
  <c r="Y26"/>
  <c r="AA26"/>
  <c r="AC26"/>
  <c r="AW27"/>
  <c r="P27"/>
  <c r="S27"/>
  <c r="U27"/>
  <c r="Y27"/>
  <c r="AA27"/>
  <c r="AC27"/>
  <c r="AZ28"/>
  <c r="P28"/>
  <c r="S28"/>
  <c r="U28"/>
  <c r="Y28"/>
  <c r="AA28"/>
  <c r="AC28"/>
  <c r="AX29"/>
  <c r="P29"/>
  <c r="S29"/>
  <c r="U29"/>
  <c r="Y29"/>
  <c r="AA29"/>
  <c r="AC29"/>
  <c r="AZ30"/>
  <c r="P30"/>
  <c r="S30"/>
  <c r="U30"/>
  <c r="Y30"/>
  <c r="AA30"/>
  <c r="AC30"/>
  <c r="AW31"/>
  <c r="P31"/>
  <c r="S31"/>
  <c r="U31"/>
  <c r="Y31"/>
  <c r="AA31"/>
  <c r="AC31"/>
  <c r="AZ32"/>
  <c r="P32"/>
  <c r="S32"/>
  <c r="U32"/>
  <c r="Y32"/>
  <c r="AA32"/>
  <c r="AC32"/>
  <c r="AX33"/>
  <c r="P33"/>
  <c r="S33"/>
  <c r="U33"/>
  <c r="Y33"/>
  <c r="AA33"/>
  <c r="AC33"/>
  <c r="AZ34"/>
  <c r="P34"/>
  <c r="S34"/>
  <c r="U34"/>
  <c r="Y34"/>
  <c r="AA34"/>
  <c r="AC34"/>
  <c r="AW35"/>
  <c r="P35"/>
  <c r="S35"/>
  <c r="U35"/>
  <c r="Y35"/>
  <c r="AA35"/>
  <c r="AC35"/>
  <c r="AZ36"/>
  <c r="P36"/>
  <c r="S36"/>
  <c r="U36"/>
  <c r="Y36"/>
  <c r="AA36"/>
  <c r="AC36"/>
  <c r="AX37"/>
  <c r="P37"/>
  <c r="S37"/>
  <c r="U37"/>
  <c r="Y37"/>
  <c r="AA37"/>
  <c r="AC37"/>
  <c r="AZ38"/>
  <c r="P38"/>
  <c r="S38"/>
  <c r="U38"/>
  <c r="Y38"/>
  <c r="AA38"/>
  <c r="AC38"/>
  <c r="AW39"/>
  <c r="P39"/>
  <c r="S39"/>
  <c r="U39"/>
  <c r="Y39"/>
  <c r="AA39"/>
  <c r="AC39"/>
  <c r="AZ40"/>
  <c r="P40"/>
  <c r="S40"/>
  <c r="U40"/>
  <c r="Y40"/>
  <c r="AA40"/>
  <c r="AC40"/>
  <c r="AX41"/>
  <c r="P41"/>
  <c r="S41"/>
  <c r="U41"/>
  <c r="Y41"/>
  <c r="AA41"/>
  <c r="AC41"/>
  <c r="AZ42"/>
  <c r="P42"/>
  <c r="S42"/>
  <c r="U42"/>
  <c r="Y42"/>
  <c r="AA42"/>
  <c r="AC42"/>
  <c r="AW43"/>
  <c r="P43"/>
  <c r="S43"/>
  <c r="U43"/>
  <c r="Y43"/>
  <c r="AA43"/>
  <c r="AC43"/>
  <c r="AZ44"/>
  <c r="P44"/>
  <c r="S44"/>
  <c r="U44"/>
  <c r="Y44"/>
  <c r="AA44"/>
  <c r="AC44"/>
  <c r="AX45"/>
  <c r="P45"/>
  <c r="S45"/>
  <c r="U45"/>
  <c r="Y45"/>
  <c r="AA45"/>
  <c r="AC45"/>
  <c r="AW46"/>
  <c r="AZ46"/>
  <c r="P46"/>
  <c r="S46"/>
  <c r="U46"/>
  <c r="Y46"/>
  <c r="AA46"/>
  <c r="AC46"/>
  <c r="AX47"/>
  <c r="P47"/>
  <c r="S47"/>
  <c r="U47"/>
  <c r="Y47"/>
  <c r="AA47"/>
  <c r="AC47"/>
  <c r="AW48"/>
  <c r="AZ48"/>
  <c r="P48"/>
  <c r="S48"/>
  <c r="U48"/>
  <c r="Y48"/>
  <c r="AA48"/>
  <c r="AC48"/>
  <c r="AX49"/>
  <c r="S49"/>
  <c r="U49"/>
  <c r="Y49"/>
  <c r="AA49"/>
  <c r="AC49"/>
  <c r="AW50"/>
  <c r="AZ50"/>
  <c r="P50"/>
  <c r="S50"/>
  <c r="U50"/>
  <c r="Y50"/>
  <c r="AA50"/>
  <c r="AC50"/>
  <c r="AX51"/>
  <c r="P51"/>
  <c r="S51"/>
  <c r="U51"/>
  <c r="Y51"/>
  <c r="AA51"/>
  <c r="AC51"/>
  <c r="AW52"/>
  <c r="AZ52"/>
  <c r="P52"/>
  <c r="S52"/>
  <c r="U52"/>
  <c r="Y52"/>
  <c r="AA52"/>
  <c r="AC52"/>
  <c r="AX53"/>
  <c r="P53"/>
  <c r="S53"/>
  <c r="U53"/>
  <c r="Y53"/>
  <c r="AA53"/>
  <c r="AC53"/>
  <c r="AW54"/>
  <c r="AZ54"/>
  <c r="P54"/>
  <c r="S54"/>
  <c r="U54"/>
  <c r="Y54"/>
  <c r="AA54"/>
  <c r="AC54"/>
  <c r="AX55"/>
  <c r="P55"/>
  <c r="S55"/>
  <c r="U55"/>
  <c r="Y55"/>
  <c r="AA55"/>
  <c r="AC55"/>
  <c r="AW56"/>
  <c r="AZ56"/>
  <c r="P56"/>
  <c r="S56"/>
  <c r="U56"/>
  <c r="Y56"/>
  <c r="AA56"/>
  <c r="AC56"/>
  <c r="AX57"/>
  <c r="P57"/>
  <c r="S57"/>
  <c r="U57"/>
  <c r="Y57"/>
  <c r="AA57"/>
  <c r="AC57"/>
  <c r="AW58"/>
  <c r="AZ58"/>
  <c r="P58"/>
  <c r="S58"/>
  <c r="U58"/>
  <c r="Y58"/>
  <c r="AA58"/>
  <c r="AC58"/>
  <c r="AX59"/>
  <c r="P59"/>
  <c r="S59"/>
  <c r="U59"/>
  <c r="Y59"/>
  <c r="AA59"/>
  <c r="AC59"/>
  <c r="AW60"/>
  <c r="AZ60"/>
  <c r="P60"/>
  <c r="S60"/>
  <c r="U60"/>
  <c r="Y60"/>
  <c r="AA60"/>
  <c r="AC60"/>
  <c r="AW61"/>
  <c r="P61"/>
  <c r="S61"/>
  <c r="U61"/>
  <c r="Y61"/>
  <c r="AA61"/>
  <c r="AC61"/>
  <c r="AZ62"/>
  <c r="P62"/>
  <c r="S62"/>
  <c r="U62"/>
  <c r="Y62"/>
  <c r="AA62"/>
  <c r="AC62"/>
  <c r="AW63"/>
  <c r="P63"/>
  <c r="S63"/>
  <c r="U63"/>
  <c r="Y63"/>
  <c r="AA63"/>
  <c r="AC63"/>
  <c r="P64"/>
  <c r="S64"/>
  <c r="U64"/>
  <c r="Y64"/>
  <c r="AA64"/>
  <c r="AC64"/>
  <c r="AX65"/>
  <c r="P65"/>
  <c r="S65"/>
  <c r="U65"/>
  <c r="Y65"/>
  <c r="AA65"/>
  <c r="AC65"/>
  <c r="AY66"/>
  <c r="BD66" s="1"/>
  <c r="P66"/>
  <c r="S66"/>
  <c r="U66"/>
  <c r="Y66"/>
  <c r="AA66"/>
  <c r="AC66"/>
  <c r="AW67"/>
  <c r="P67"/>
  <c r="S67"/>
  <c r="U67"/>
  <c r="Y67"/>
  <c r="AA67"/>
  <c r="AC67"/>
  <c r="P68"/>
  <c r="S68"/>
  <c r="U68"/>
  <c r="Y68"/>
  <c r="AA68"/>
  <c r="AC68"/>
  <c r="P69"/>
  <c r="S69"/>
  <c r="U69"/>
  <c r="Y69"/>
  <c r="AA69"/>
  <c r="AC69"/>
  <c r="AY70"/>
  <c r="BD70" s="1"/>
  <c r="P70"/>
  <c r="S70"/>
  <c r="U70"/>
  <c r="Y70"/>
  <c r="AA70"/>
  <c r="AC70"/>
  <c r="AW71"/>
  <c r="P71"/>
  <c r="S71"/>
  <c r="U71"/>
  <c r="Y71"/>
  <c r="AA71"/>
  <c r="AC71"/>
  <c r="P72"/>
  <c r="S72"/>
  <c r="U72"/>
  <c r="Y72"/>
  <c r="AA72"/>
  <c r="AC72"/>
  <c r="P73"/>
  <c r="S73"/>
  <c r="U73"/>
  <c r="Y73"/>
  <c r="AA73"/>
  <c r="AC73"/>
  <c r="AY74"/>
  <c r="BD74" s="1"/>
  <c r="P74"/>
  <c r="S74"/>
  <c r="U74"/>
  <c r="Y74"/>
  <c r="AA74"/>
  <c r="AC74"/>
  <c r="AW75"/>
  <c r="P75"/>
  <c r="S75"/>
  <c r="U75"/>
  <c r="Y75"/>
  <c r="AA75"/>
  <c r="AC75"/>
  <c r="P76"/>
  <c r="S76"/>
  <c r="U76"/>
  <c r="Y76"/>
  <c r="AA76"/>
  <c r="AC76"/>
  <c r="AZ77"/>
  <c r="BE77" s="1"/>
  <c r="P77"/>
  <c r="S77"/>
  <c r="U77"/>
  <c r="Y77"/>
  <c r="AA77"/>
  <c r="AC77"/>
  <c r="AW78"/>
  <c r="P78"/>
  <c r="S78"/>
  <c r="U78"/>
  <c r="Y78"/>
  <c r="AA78"/>
  <c r="AC78"/>
  <c r="AZ79"/>
  <c r="BE79" s="1"/>
  <c r="P79"/>
  <c r="S79"/>
  <c r="U79"/>
  <c r="Y79"/>
  <c r="AA79"/>
  <c r="AC79"/>
  <c r="P80"/>
  <c r="S80"/>
  <c r="U80"/>
  <c r="Y80"/>
  <c r="AA80"/>
  <c r="AC80"/>
  <c r="AX81"/>
  <c r="AZ81"/>
  <c r="BE81" s="1"/>
  <c r="P81"/>
  <c r="S81"/>
  <c r="U81"/>
  <c r="Y81"/>
  <c r="AA81"/>
  <c r="AC81"/>
  <c r="P82"/>
  <c r="S82"/>
  <c r="U82"/>
  <c r="Y82"/>
  <c r="AA82"/>
  <c r="AC82"/>
  <c r="AZ83"/>
  <c r="BE83" s="1"/>
  <c r="P83"/>
  <c r="S83"/>
  <c r="U83"/>
  <c r="Y83"/>
  <c r="AA83"/>
  <c r="AC83"/>
  <c r="S84"/>
  <c r="U84"/>
  <c r="Y84"/>
  <c r="AA84"/>
  <c r="AC84"/>
  <c r="AZ85"/>
  <c r="BE85" s="1"/>
  <c r="S85"/>
  <c r="U85"/>
  <c r="Y85"/>
  <c r="AA85"/>
  <c r="AC85"/>
  <c r="S86"/>
  <c r="U86"/>
  <c r="Y86"/>
  <c r="AA86"/>
  <c r="AC86"/>
  <c r="AX87"/>
  <c r="AZ87"/>
  <c r="S87"/>
  <c r="U87"/>
  <c r="Y87"/>
  <c r="AA87"/>
  <c r="AC87"/>
  <c r="AY88"/>
  <c r="BD88" s="1"/>
  <c r="S88"/>
  <c r="U88"/>
  <c r="Y88"/>
  <c r="AA88"/>
  <c r="AC88"/>
  <c r="AX89"/>
  <c r="AZ89"/>
  <c r="BE89" s="1"/>
  <c r="S89"/>
  <c r="U89"/>
  <c r="Y89"/>
  <c r="AA89"/>
  <c r="AC89"/>
  <c r="AY90"/>
  <c r="BD90" s="1"/>
  <c r="S90"/>
  <c r="U90"/>
  <c r="Y90"/>
  <c r="AA90"/>
  <c r="AC90"/>
  <c r="AW91"/>
  <c r="AZ91"/>
  <c r="S91"/>
  <c r="U91"/>
  <c r="Y91"/>
  <c r="AA91"/>
  <c r="AC91"/>
  <c r="AZ92"/>
  <c r="S92"/>
  <c r="U92"/>
  <c r="Y92"/>
  <c r="AA92"/>
  <c r="AC92"/>
  <c r="AW93"/>
  <c r="AZ93"/>
  <c r="S93"/>
  <c r="U93"/>
  <c r="Y93"/>
  <c r="AA93"/>
  <c r="AC93"/>
  <c r="AY94"/>
  <c r="BD94" s="1"/>
  <c r="S94"/>
  <c r="U94"/>
  <c r="Y94"/>
  <c r="AA94"/>
  <c r="AC94"/>
  <c r="AX95"/>
  <c r="AZ95"/>
  <c r="S95"/>
  <c r="U95"/>
  <c r="Y95"/>
  <c r="AA95"/>
  <c r="AC95"/>
  <c r="AY96"/>
  <c r="BD96" s="1"/>
  <c r="S96"/>
  <c r="U96"/>
  <c r="Y96"/>
  <c r="AA96"/>
  <c r="AC96"/>
  <c r="AX97"/>
  <c r="AZ97"/>
  <c r="S97"/>
  <c r="U97"/>
  <c r="Y97"/>
  <c r="AA97"/>
  <c r="AC97"/>
  <c r="AZ98"/>
  <c r="S98"/>
  <c r="U98"/>
  <c r="Y98"/>
  <c r="AA98"/>
  <c r="AC98"/>
  <c r="AX99"/>
  <c r="AZ99"/>
  <c r="S99"/>
  <c r="U99"/>
  <c r="Y99"/>
  <c r="AA99"/>
  <c r="AC99"/>
  <c r="AZ100"/>
  <c r="S100"/>
  <c r="U100"/>
  <c r="Y100"/>
  <c r="AA100"/>
  <c r="AC100"/>
  <c r="AX101"/>
  <c r="AZ101"/>
  <c r="S101"/>
  <c r="U101"/>
  <c r="Y101"/>
  <c r="AA101"/>
  <c r="AC101"/>
  <c r="AZ102"/>
  <c r="S102"/>
  <c r="U102"/>
  <c r="Y102"/>
  <c r="AA102"/>
  <c r="AC102"/>
  <c r="AW103"/>
  <c r="AZ103"/>
  <c r="S103"/>
  <c r="U103"/>
  <c r="Y103"/>
  <c r="AA103"/>
  <c r="AC103"/>
  <c r="AZ104"/>
  <c r="S104"/>
  <c r="U104"/>
  <c r="Y104"/>
  <c r="AA104"/>
  <c r="AC104"/>
  <c r="AW105"/>
  <c r="AZ105"/>
  <c r="S105"/>
  <c r="U105"/>
  <c r="Y105"/>
  <c r="AA105"/>
  <c r="AC105"/>
  <c r="AZ106"/>
  <c r="S106"/>
  <c r="U106"/>
  <c r="Y106"/>
  <c r="AA106"/>
  <c r="AC106"/>
  <c r="AW107"/>
  <c r="AZ107"/>
  <c r="S107"/>
  <c r="U107"/>
  <c r="Y107"/>
  <c r="AA107"/>
  <c r="AC107"/>
  <c r="AW108"/>
  <c r="AZ108"/>
  <c r="S108"/>
  <c r="U108"/>
  <c r="Y108"/>
  <c r="AA108"/>
  <c r="AC108"/>
  <c r="AX109"/>
  <c r="AZ109"/>
  <c r="S109"/>
  <c r="U109"/>
  <c r="Y109"/>
  <c r="AA109"/>
  <c r="AC109"/>
  <c r="AW110"/>
  <c r="AZ110"/>
  <c r="S110"/>
  <c r="U110"/>
  <c r="Y110"/>
  <c r="AA110"/>
  <c r="AC110"/>
  <c r="AX111"/>
  <c r="AZ111"/>
  <c r="S111"/>
  <c r="U111"/>
  <c r="Y111"/>
  <c r="AA111"/>
  <c r="AC111"/>
  <c r="AX112"/>
  <c r="AZ112"/>
  <c r="S112"/>
  <c r="U112"/>
  <c r="Y112"/>
  <c r="AA112"/>
  <c r="AC112"/>
  <c r="AX113"/>
  <c r="AZ113"/>
  <c r="S113"/>
  <c r="U113"/>
  <c r="Y113"/>
  <c r="AA113"/>
  <c r="AC113"/>
  <c r="AX114"/>
  <c r="AZ114"/>
  <c r="S114"/>
  <c r="U114"/>
  <c r="Y114"/>
  <c r="AA114"/>
  <c r="AC114"/>
  <c r="AX115"/>
  <c r="AZ115"/>
  <c r="S115"/>
  <c r="U115"/>
  <c r="Y115"/>
  <c r="AA115"/>
  <c r="AC115"/>
  <c r="AX116"/>
  <c r="AZ116"/>
  <c r="S116"/>
  <c r="U116"/>
  <c r="Y116"/>
  <c r="AA116"/>
  <c r="AC116"/>
  <c r="AW117"/>
  <c r="AZ117"/>
  <c r="S117"/>
  <c r="U117"/>
  <c r="Y117"/>
  <c r="AA117"/>
  <c r="AC117"/>
  <c r="AX118"/>
  <c r="AZ118"/>
  <c r="S118"/>
  <c r="U118"/>
  <c r="Y118"/>
  <c r="AA118"/>
  <c r="AC118"/>
  <c r="AX119"/>
  <c r="AZ119"/>
  <c r="S119"/>
  <c r="U119"/>
  <c r="Y119"/>
  <c r="AA119"/>
  <c r="AC119"/>
  <c r="AW120"/>
  <c r="AZ120"/>
  <c r="S120"/>
  <c r="U120"/>
  <c r="Y120"/>
  <c r="AA120"/>
  <c r="AC120"/>
  <c r="AW121"/>
  <c r="AZ121"/>
  <c r="S121"/>
  <c r="U121"/>
  <c r="Y121"/>
  <c r="AA121"/>
  <c r="AC121"/>
  <c r="AX122"/>
  <c r="AZ122"/>
  <c r="S122"/>
  <c r="U122"/>
  <c r="Y122"/>
  <c r="AA122"/>
  <c r="AC122"/>
  <c r="AX123"/>
  <c r="AZ123"/>
  <c r="S123"/>
  <c r="U123"/>
  <c r="Y123"/>
  <c r="AA123"/>
  <c r="AC123"/>
  <c r="AW124"/>
  <c r="AZ124"/>
  <c r="S124"/>
  <c r="U124"/>
  <c r="Y124"/>
  <c r="AA124"/>
  <c r="AC124"/>
  <c r="AW125"/>
  <c r="AY125"/>
  <c r="BD125" s="1"/>
  <c r="S125"/>
  <c r="U125"/>
  <c r="Y125"/>
  <c r="AA125"/>
  <c r="AC125"/>
  <c r="AX126"/>
  <c r="AZ126"/>
  <c r="S126"/>
  <c r="U126"/>
  <c r="Y126"/>
  <c r="AA126"/>
  <c r="AC126"/>
  <c r="AX127"/>
  <c r="AZ127"/>
  <c r="S127"/>
  <c r="U127"/>
  <c r="Y127"/>
  <c r="AA127"/>
  <c r="AC127"/>
  <c r="AW128"/>
  <c r="AY128"/>
  <c r="BD128" s="1"/>
  <c r="S128"/>
  <c r="U128"/>
  <c r="Y128"/>
  <c r="AA128"/>
  <c r="AC128"/>
  <c r="AX129"/>
  <c r="AZ129"/>
  <c r="S129"/>
  <c r="U129"/>
  <c r="Y129"/>
  <c r="AA129"/>
  <c r="AC129"/>
  <c r="AX130"/>
  <c r="AY130"/>
  <c r="BD130" s="1"/>
  <c r="S130"/>
  <c r="U130"/>
  <c r="Y130"/>
  <c r="AA130"/>
  <c r="AC130"/>
  <c r="AX131"/>
  <c r="AZ131"/>
  <c r="S131"/>
  <c r="U131"/>
  <c r="Y131"/>
  <c r="AA131"/>
  <c r="AC131"/>
  <c r="AW132"/>
  <c r="AZ132"/>
  <c r="S132"/>
  <c r="U132"/>
  <c r="Y132"/>
  <c r="AA132"/>
  <c r="AC132"/>
  <c r="AW133"/>
  <c r="AZ133"/>
  <c r="S133"/>
  <c r="U133"/>
  <c r="Y133"/>
  <c r="AA133"/>
  <c r="AC133"/>
  <c r="AX134"/>
  <c r="AZ134"/>
  <c r="S134"/>
  <c r="U134"/>
  <c r="Y134"/>
  <c r="AA134"/>
  <c r="AC134"/>
  <c r="AW135"/>
  <c r="AZ135"/>
  <c r="S135"/>
  <c r="U135"/>
  <c r="Y135"/>
  <c r="AA135"/>
  <c r="AC135"/>
  <c r="AW136"/>
  <c r="AZ136"/>
  <c r="S136"/>
  <c r="U136"/>
  <c r="Y136"/>
  <c r="AA136"/>
  <c r="AC136"/>
  <c r="AW137"/>
  <c r="AY137"/>
  <c r="BD137" s="1"/>
  <c r="S137"/>
  <c r="U137"/>
  <c r="Y137"/>
  <c r="AA137"/>
  <c r="AC137"/>
  <c r="AX138"/>
  <c r="AZ138"/>
  <c r="S138"/>
  <c r="U138"/>
  <c r="Y138"/>
  <c r="AA138"/>
  <c r="AC138"/>
  <c r="AW139"/>
  <c r="AZ139"/>
  <c r="S139"/>
  <c r="U139"/>
  <c r="Y139"/>
  <c r="AA139"/>
  <c r="AC139"/>
  <c r="AX140"/>
  <c r="AZ140"/>
  <c r="S140"/>
  <c r="U140"/>
  <c r="Y140"/>
  <c r="AA140"/>
  <c r="AC140"/>
  <c r="AW141"/>
  <c r="AZ141"/>
  <c r="S141"/>
  <c r="U141"/>
  <c r="Y141"/>
  <c r="AA141"/>
  <c r="AC141"/>
  <c r="AW142"/>
  <c r="AY142"/>
  <c r="BD142" s="1"/>
  <c r="S142"/>
  <c r="U142"/>
  <c r="Y142"/>
  <c r="AA142"/>
  <c r="AC142"/>
  <c r="AW143"/>
  <c r="AZ143"/>
  <c r="S143"/>
  <c r="U143"/>
  <c r="Y143"/>
  <c r="AA143"/>
  <c r="AC143"/>
  <c r="AX144"/>
  <c r="AZ144"/>
  <c r="S144"/>
  <c r="U144"/>
  <c r="Y144"/>
  <c r="AA144"/>
  <c r="AC144"/>
  <c r="AW145"/>
  <c r="AZ145"/>
  <c r="S145"/>
  <c r="U145"/>
  <c r="Y145"/>
  <c r="AA145"/>
  <c r="AC145"/>
  <c r="AW146"/>
  <c r="AZ146"/>
  <c r="S146"/>
  <c r="U146"/>
  <c r="Y146"/>
  <c r="AA146"/>
  <c r="AC146"/>
  <c r="AW147"/>
  <c r="AZ147"/>
  <c r="S147"/>
  <c r="U147"/>
  <c r="Y147"/>
  <c r="AA147"/>
  <c r="AC147"/>
  <c r="AX148"/>
  <c r="AZ148"/>
  <c r="S148"/>
  <c r="U148"/>
  <c r="Y148"/>
  <c r="AA148"/>
  <c r="AC148"/>
  <c r="AW149"/>
  <c r="AZ149"/>
  <c r="S149"/>
  <c r="U149"/>
  <c r="Y149"/>
  <c r="AA149"/>
  <c r="AC149"/>
  <c r="AW150"/>
  <c r="AZ150"/>
  <c r="S150"/>
  <c r="U150"/>
  <c r="Y150"/>
  <c r="AA150"/>
  <c r="AC150"/>
  <c r="AW151"/>
  <c r="AZ151"/>
  <c r="S151"/>
  <c r="U151"/>
  <c r="Y151"/>
  <c r="AA151"/>
  <c r="AC151"/>
  <c r="AX152"/>
  <c r="AY152"/>
  <c r="BD152" s="1"/>
  <c r="S152"/>
  <c r="U152"/>
  <c r="Y152"/>
  <c r="AA152"/>
  <c r="AC152"/>
  <c r="AW153"/>
  <c r="AZ153"/>
  <c r="S153"/>
  <c r="U153"/>
  <c r="Y153"/>
  <c r="AA153"/>
  <c r="AC153"/>
  <c r="AW154"/>
  <c r="AZ154"/>
  <c r="S154"/>
  <c r="U154"/>
  <c r="Y154"/>
  <c r="AA154"/>
  <c r="AC154"/>
  <c r="AX155"/>
  <c r="AY155"/>
  <c r="BD155" s="1"/>
  <c r="S155"/>
  <c r="U155"/>
  <c r="Y155"/>
  <c r="AA155"/>
  <c r="AC155"/>
  <c r="AW156"/>
  <c r="AZ156"/>
  <c r="S156"/>
  <c r="U156"/>
  <c r="Y156"/>
  <c r="AA156"/>
  <c r="AC156"/>
  <c r="AX157"/>
  <c r="AY157"/>
  <c r="BD157" s="1"/>
  <c r="S157"/>
  <c r="U157"/>
  <c r="Y157"/>
  <c r="AA157"/>
  <c r="AC157"/>
  <c r="AW158"/>
  <c r="AZ158"/>
  <c r="S158"/>
  <c r="U158"/>
  <c r="Y158"/>
  <c r="AA158"/>
  <c r="AC158"/>
  <c r="AX159"/>
  <c r="AZ159"/>
  <c r="S159"/>
  <c r="U159"/>
  <c r="Y159"/>
  <c r="AA159"/>
  <c r="AC159"/>
  <c r="AW160"/>
  <c r="AZ160"/>
  <c r="S160"/>
  <c r="U160"/>
  <c r="Y160"/>
  <c r="AA160"/>
  <c r="AC160"/>
  <c r="AX161"/>
  <c r="AY161"/>
  <c r="BD161" s="1"/>
  <c r="S161"/>
  <c r="U161"/>
  <c r="Y161"/>
  <c r="AA161"/>
  <c r="AC161"/>
  <c r="AW162"/>
  <c r="AZ162"/>
  <c r="S162"/>
  <c r="U162"/>
  <c r="Y162"/>
  <c r="AA162"/>
  <c r="AC162"/>
  <c r="AX163"/>
  <c r="AY163"/>
  <c r="BD163" s="1"/>
  <c r="S163"/>
  <c r="U163"/>
  <c r="Y163"/>
  <c r="AA163"/>
  <c r="AC163"/>
  <c r="AW164"/>
  <c r="AZ164"/>
  <c r="S164"/>
  <c r="U164"/>
  <c r="Y164"/>
  <c r="AA164"/>
  <c r="AC164"/>
  <c r="AX165"/>
  <c r="AZ165"/>
  <c r="S165"/>
  <c r="U165"/>
  <c r="Y165"/>
  <c r="AA165"/>
  <c r="AC165"/>
  <c r="AW166"/>
  <c r="AZ166"/>
  <c r="S166"/>
  <c r="U166"/>
  <c r="Y166"/>
  <c r="AA166"/>
  <c r="AC166"/>
  <c r="AX167"/>
  <c r="AZ167"/>
  <c r="S167"/>
  <c r="U167"/>
  <c r="Y167"/>
  <c r="AA167"/>
  <c r="AC167"/>
  <c r="AW168"/>
  <c r="AZ168"/>
  <c r="S168"/>
  <c r="U168"/>
  <c r="Y168"/>
  <c r="AA168"/>
  <c r="AC168"/>
  <c r="AX169"/>
  <c r="AZ169"/>
  <c r="S169"/>
  <c r="U169"/>
  <c r="Y169"/>
  <c r="AA169"/>
  <c r="AC169"/>
  <c r="AW170"/>
  <c r="AY170"/>
  <c r="BD170" s="1"/>
  <c r="S170"/>
  <c r="U170"/>
  <c r="Y170"/>
  <c r="AA170"/>
  <c r="AC170"/>
  <c r="AX171"/>
  <c r="AZ171"/>
  <c r="S171"/>
  <c r="U171"/>
  <c r="Y171"/>
  <c r="AA171"/>
  <c r="AC171"/>
  <c r="AX172"/>
  <c r="AZ172"/>
  <c r="S172"/>
  <c r="U172"/>
  <c r="Y172"/>
  <c r="AA172"/>
  <c r="AC172"/>
  <c r="AX173"/>
  <c r="AZ173"/>
  <c r="S173"/>
  <c r="U173"/>
  <c r="Y173"/>
  <c r="AA173"/>
  <c r="AC173"/>
  <c r="AW174"/>
  <c r="AZ174"/>
  <c r="S174"/>
  <c r="U174"/>
  <c r="Y174"/>
  <c r="AA174"/>
  <c r="AC174"/>
  <c r="AX175"/>
  <c r="AZ175"/>
  <c r="S175"/>
  <c r="U175"/>
  <c r="Y175"/>
  <c r="AA175"/>
  <c r="AC175"/>
  <c r="AW176"/>
  <c r="AZ176"/>
  <c r="S176"/>
  <c r="U176"/>
  <c r="Y176"/>
  <c r="AA176"/>
  <c r="AC176"/>
  <c r="AX177"/>
  <c r="AZ177"/>
  <c r="S177"/>
  <c r="U177"/>
  <c r="Y177"/>
  <c r="AA177"/>
  <c r="AC177"/>
  <c r="AW178"/>
  <c r="AZ178"/>
  <c r="S178"/>
  <c r="U178"/>
  <c r="Y178"/>
  <c r="AA178"/>
  <c r="AC178"/>
  <c r="AX179"/>
  <c r="AZ179"/>
  <c r="S179"/>
  <c r="U179"/>
  <c r="Y179"/>
  <c r="AA179"/>
  <c r="AC179"/>
  <c r="AW180"/>
  <c r="AZ180"/>
  <c r="S180"/>
  <c r="U180"/>
  <c r="Y180"/>
  <c r="AA180"/>
  <c r="AC180"/>
  <c r="AX181"/>
  <c r="AZ181"/>
  <c r="S181"/>
  <c r="U181"/>
  <c r="Y181"/>
  <c r="AA181"/>
  <c r="AC181"/>
  <c r="AW182"/>
  <c r="AY182"/>
  <c r="BD182" s="1"/>
  <c r="S182"/>
  <c r="U182"/>
  <c r="Y182"/>
  <c r="AA182"/>
  <c r="AC182"/>
  <c r="AW183"/>
  <c r="AZ183"/>
  <c r="S183"/>
  <c r="U183"/>
  <c r="Y183"/>
  <c r="AA183"/>
  <c r="AC183"/>
  <c r="AW184"/>
  <c r="AY184"/>
  <c r="BD184" s="1"/>
  <c r="S184"/>
  <c r="U184"/>
  <c r="Y184"/>
  <c r="AA184"/>
  <c r="AC184"/>
  <c r="AX185"/>
  <c r="AZ185"/>
  <c r="S185"/>
  <c r="U185"/>
  <c r="Y185"/>
  <c r="AA185"/>
  <c r="AC185"/>
  <c r="AW186"/>
  <c r="AZ186"/>
  <c r="S186"/>
  <c r="U186"/>
  <c r="Y186"/>
  <c r="AA186"/>
  <c r="AC186"/>
  <c r="AW187"/>
  <c r="AZ187"/>
  <c r="S187"/>
  <c r="U187"/>
  <c r="Y187"/>
  <c r="AA187"/>
  <c r="AC187"/>
  <c r="AW188"/>
  <c r="AZ188"/>
  <c r="S188"/>
  <c r="U188"/>
  <c r="Y188"/>
  <c r="AA188"/>
  <c r="AC188"/>
  <c r="AW189"/>
  <c r="AZ189"/>
  <c r="S189"/>
  <c r="U189"/>
  <c r="Y189"/>
  <c r="AA189"/>
  <c r="AC189"/>
  <c r="AW190"/>
  <c r="AZ190"/>
  <c r="S190"/>
  <c r="U190"/>
  <c r="Y190"/>
  <c r="AA190"/>
  <c r="AC190"/>
  <c r="AW191"/>
  <c r="AZ191"/>
  <c r="S191"/>
  <c r="U191"/>
  <c r="Y191"/>
  <c r="AA191"/>
  <c r="AC191"/>
  <c r="AW192"/>
  <c r="AY192"/>
  <c r="BD192" s="1"/>
  <c r="S192"/>
  <c r="U192"/>
  <c r="Y192"/>
  <c r="AA192"/>
  <c r="AC192"/>
  <c r="AW193"/>
  <c r="AZ193"/>
  <c r="S193"/>
  <c r="U193"/>
  <c r="Y193"/>
  <c r="AA193"/>
  <c r="AC193"/>
  <c r="AW194"/>
  <c r="AZ194"/>
  <c r="S194"/>
  <c r="U194"/>
  <c r="Y194"/>
  <c r="AA194"/>
  <c r="AC194"/>
  <c r="AW195"/>
  <c r="AZ195"/>
  <c r="S195"/>
  <c r="U195"/>
  <c r="Y195"/>
  <c r="AA195"/>
  <c r="AC195"/>
  <c r="AW196"/>
  <c r="AY196"/>
  <c r="BD196" s="1"/>
  <c r="S196"/>
  <c r="U196"/>
  <c r="Y196"/>
  <c r="AA196"/>
  <c r="AC196"/>
  <c r="AW197"/>
  <c r="AZ197"/>
  <c r="S197"/>
  <c r="U197"/>
  <c r="Y197"/>
  <c r="AA197"/>
  <c r="AC197"/>
  <c r="AW198"/>
  <c r="AY198"/>
  <c r="BD198" s="1"/>
  <c r="S198"/>
  <c r="U198"/>
  <c r="Y198"/>
  <c r="AA198"/>
  <c r="AC198"/>
  <c r="AW199"/>
  <c r="AZ199"/>
  <c r="S199"/>
  <c r="U199"/>
  <c r="Y199"/>
  <c r="AA199"/>
  <c r="AC199"/>
  <c r="AW200"/>
  <c r="AY200"/>
  <c r="BD200" s="1"/>
  <c r="S200"/>
  <c r="U200"/>
  <c r="Y200"/>
  <c r="AA200"/>
  <c r="AC200"/>
  <c r="AX201"/>
  <c r="S201"/>
  <c r="U201"/>
  <c r="Y201"/>
  <c r="AA201"/>
  <c r="AC201"/>
  <c r="AW202"/>
  <c r="AZ202"/>
  <c r="S202"/>
  <c r="U202"/>
  <c r="Y202"/>
  <c r="AA202"/>
  <c r="AC202"/>
  <c r="AX203"/>
  <c r="AZ203"/>
  <c r="S203"/>
  <c r="U203"/>
  <c r="Y203"/>
  <c r="AA203"/>
  <c r="AC203"/>
  <c r="AX204"/>
  <c r="AY204"/>
  <c r="BD204" s="1"/>
  <c r="S204"/>
  <c r="U204"/>
  <c r="Y204"/>
  <c r="AA204"/>
  <c r="AC204"/>
  <c r="AX205"/>
  <c r="AZ205"/>
  <c r="S205"/>
  <c r="U205"/>
  <c r="Y205"/>
  <c r="AA205"/>
  <c r="AC205"/>
  <c r="AX206"/>
  <c r="AZ206"/>
  <c r="S206"/>
  <c r="U206"/>
  <c r="Y206"/>
  <c r="AA206"/>
  <c r="AC206"/>
  <c r="AX207"/>
  <c r="S207"/>
  <c r="U207"/>
  <c r="Y207"/>
  <c r="AA207"/>
  <c r="AC207"/>
  <c r="AX208"/>
  <c r="AY208"/>
  <c r="BD208" s="1"/>
  <c r="S208"/>
  <c r="U208"/>
  <c r="Y208"/>
  <c r="AA208"/>
  <c r="AC208"/>
  <c r="AX209"/>
  <c r="S209"/>
  <c r="U209"/>
  <c r="Y209"/>
  <c r="AA209"/>
  <c r="AC209"/>
  <c r="AW210"/>
  <c r="AZ210"/>
  <c r="S210"/>
  <c r="U210"/>
  <c r="Y210"/>
  <c r="AA210"/>
  <c r="AC210"/>
  <c r="AW211"/>
  <c r="AY211"/>
  <c r="BD211" s="1"/>
  <c r="S211"/>
  <c r="U211"/>
  <c r="Y211"/>
  <c r="AA211"/>
  <c r="AC211"/>
  <c r="AX212"/>
  <c r="S212"/>
  <c r="U212"/>
  <c r="Y212"/>
  <c r="AA212"/>
  <c r="AC212"/>
  <c r="AX213"/>
  <c r="AZ213"/>
  <c r="S213"/>
  <c r="U213"/>
  <c r="Y213"/>
  <c r="AA213"/>
  <c r="AC213"/>
  <c r="AX214"/>
  <c r="AY214"/>
  <c r="BD214" s="1"/>
  <c r="S214"/>
  <c r="U214"/>
  <c r="Y214"/>
  <c r="AA214"/>
  <c r="AC214"/>
  <c r="AW215"/>
  <c r="AZ215"/>
  <c r="S215"/>
  <c r="U215"/>
  <c r="Y215"/>
  <c r="AA215"/>
  <c r="AC215"/>
  <c r="AW216"/>
  <c r="AY216"/>
  <c r="BD216" s="1"/>
  <c r="S216"/>
  <c r="U216"/>
  <c r="Y216"/>
  <c r="AA216"/>
  <c r="AC216"/>
  <c r="AX217"/>
  <c r="AZ217"/>
  <c r="S217"/>
  <c r="U217"/>
  <c r="Y217"/>
  <c r="AA217"/>
  <c r="AC217"/>
  <c r="AW218"/>
  <c r="AY218"/>
  <c r="BD218" s="1"/>
  <c r="S218"/>
  <c r="U218"/>
  <c r="Y218"/>
  <c r="AA218"/>
  <c r="AC218"/>
  <c r="AX219"/>
  <c r="S219"/>
  <c r="U219"/>
  <c r="Y219"/>
  <c r="AA219"/>
  <c r="AC219"/>
  <c r="AW220"/>
  <c r="AY220"/>
  <c r="BD220" s="1"/>
  <c r="S220"/>
  <c r="U220"/>
  <c r="Y220"/>
  <c r="AA220"/>
  <c r="AC220"/>
  <c r="AX221"/>
  <c r="S221"/>
  <c r="U221"/>
  <c r="Y221"/>
  <c r="AA221"/>
  <c r="AC221"/>
  <c r="AX222"/>
  <c r="AZ222"/>
  <c r="S222"/>
  <c r="U222"/>
  <c r="Y222"/>
  <c r="AA222"/>
  <c r="AC222"/>
  <c r="AX223"/>
  <c r="AZ223"/>
  <c r="S223"/>
  <c r="U223"/>
  <c r="Y223"/>
  <c r="AA223"/>
  <c r="AC223"/>
  <c r="AX224"/>
  <c r="AY224"/>
  <c r="BD224" s="1"/>
  <c r="S224"/>
  <c r="U224"/>
  <c r="Y224"/>
  <c r="AA224"/>
  <c r="AC224"/>
  <c r="AX225"/>
  <c r="S225"/>
  <c r="U225"/>
  <c r="Y225"/>
  <c r="AA225"/>
  <c r="AC225"/>
  <c r="AW226"/>
  <c r="AZ226"/>
  <c r="S226"/>
  <c r="U226"/>
  <c r="Y226"/>
  <c r="AA226"/>
  <c r="AC226"/>
  <c r="AX227"/>
  <c r="AY227"/>
  <c r="BD227" s="1"/>
  <c r="S227"/>
  <c r="U227"/>
  <c r="Y227"/>
  <c r="AA227"/>
  <c r="AC227"/>
  <c r="AW228"/>
  <c r="S228"/>
  <c r="U228"/>
  <c r="Y228"/>
  <c r="AA228"/>
  <c r="AC228"/>
  <c r="AX229"/>
  <c r="S229"/>
  <c r="U229"/>
  <c r="Y229"/>
  <c r="AA229"/>
  <c r="AC229"/>
  <c r="AW230"/>
  <c r="AY230"/>
  <c r="BD230" s="1"/>
  <c r="S230"/>
  <c r="U230"/>
  <c r="Y230"/>
  <c r="AA230"/>
  <c r="AC230"/>
  <c r="AX231"/>
  <c r="S231"/>
  <c r="U231"/>
  <c r="Y231"/>
  <c r="AA231"/>
  <c r="AC231"/>
  <c r="AX232"/>
  <c r="AY232"/>
  <c r="BD232" s="1"/>
  <c r="S232"/>
  <c r="U232"/>
  <c r="Y232"/>
  <c r="AA232"/>
  <c r="AC232"/>
  <c r="AX233"/>
  <c r="S233"/>
  <c r="U233"/>
  <c r="Y233"/>
  <c r="AA233"/>
  <c r="AC233"/>
  <c r="AX234"/>
  <c r="AY234"/>
  <c r="BD234" s="1"/>
  <c r="S234"/>
  <c r="U234"/>
  <c r="Y234"/>
  <c r="AA234"/>
  <c r="AC234"/>
  <c r="AW235"/>
  <c r="S235"/>
  <c r="U235"/>
  <c r="Y235"/>
  <c r="AA235"/>
  <c r="AC235"/>
  <c r="AW236"/>
  <c r="AY236"/>
  <c r="BD236" s="1"/>
  <c r="S236"/>
  <c r="U236"/>
  <c r="Y236"/>
  <c r="AA236"/>
  <c r="AC236"/>
  <c r="AX237"/>
  <c r="AZ237"/>
  <c r="S237"/>
  <c r="U237"/>
  <c r="Y237"/>
  <c r="AA237"/>
  <c r="AC237"/>
  <c r="AW238"/>
  <c r="AZ238"/>
  <c r="S238"/>
  <c r="U238"/>
  <c r="Y238"/>
  <c r="AA238"/>
  <c r="AC238"/>
  <c r="AW239"/>
  <c r="S239"/>
  <c r="U239"/>
  <c r="Y239"/>
  <c r="AA239"/>
  <c r="AC239"/>
  <c r="AX240"/>
  <c r="AY240"/>
  <c r="BD240" s="1"/>
  <c r="S240"/>
  <c r="U240"/>
  <c r="Y240"/>
  <c r="AA240"/>
  <c r="AC240"/>
  <c r="AX241"/>
  <c r="AZ241"/>
  <c r="S241"/>
  <c r="U241"/>
  <c r="Y241"/>
  <c r="AA241"/>
  <c r="AC241"/>
  <c r="AW242"/>
  <c r="AZ242"/>
  <c r="S242"/>
  <c r="U242"/>
  <c r="Y242"/>
  <c r="AA242"/>
  <c r="AC242"/>
  <c r="AX243"/>
  <c r="S243"/>
  <c r="U243"/>
  <c r="Y243"/>
  <c r="AA243"/>
  <c r="AC243"/>
  <c r="AW244"/>
  <c r="AY244"/>
  <c r="BD244" s="1"/>
  <c r="S244"/>
  <c r="U244"/>
  <c r="Y244"/>
  <c r="AA244"/>
  <c r="AC244"/>
  <c r="AX245"/>
  <c r="S245"/>
  <c r="U245"/>
  <c r="Y245"/>
  <c r="AA245"/>
  <c r="AC245"/>
  <c r="AX246"/>
  <c r="AZ246"/>
  <c r="S246"/>
  <c r="U246"/>
  <c r="Y246"/>
  <c r="AA246"/>
  <c r="AC246"/>
  <c r="AX247"/>
  <c r="S247"/>
  <c r="U247"/>
  <c r="Y247"/>
  <c r="AA247"/>
  <c r="AC247"/>
  <c r="AX248"/>
  <c r="AY248"/>
  <c r="BD248" s="1"/>
  <c r="S248"/>
  <c r="U248"/>
  <c r="Y248"/>
  <c r="AA248"/>
  <c r="AC248"/>
  <c r="AW249"/>
  <c r="S249"/>
  <c r="U249"/>
  <c r="Y249"/>
  <c r="AA249"/>
  <c r="AC249"/>
  <c r="AW250"/>
  <c r="AY250"/>
  <c r="BD250" s="1"/>
  <c r="S250"/>
  <c r="U250"/>
  <c r="Y250"/>
  <c r="AA250"/>
  <c r="AC250"/>
  <c r="AW251"/>
  <c r="S251"/>
  <c r="U251"/>
  <c r="Y251"/>
  <c r="AA251"/>
  <c r="AC251"/>
  <c r="AW252"/>
  <c r="AY252"/>
  <c r="BD252" s="1"/>
  <c r="S252"/>
  <c r="U252"/>
  <c r="Y252"/>
  <c r="AA252"/>
  <c r="AC252"/>
  <c r="AW253"/>
  <c r="S253"/>
  <c r="U253"/>
  <c r="Y253"/>
  <c r="AA253"/>
  <c r="AC253"/>
  <c r="AX254"/>
  <c r="AY254"/>
  <c r="BD254" s="1"/>
  <c r="S254"/>
  <c r="U254"/>
  <c r="Y254"/>
  <c r="AA254"/>
  <c r="AC254"/>
  <c r="AX255"/>
  <c r="S255"/>
  <c r="U255"/>
  <c r="Y255"/>
  <c r="AA255"/>
  <c r="AC255"/>
  <c r="AX256"/>
  <c r="AY256"/>
  <c r="BD256" s="1"/>
  <c r="S256"/>
  <c r="U256"/>
  <c r="Y256"/>
  <c r="AA256"/>
  <c r="AC256"/>
  <c r="AW257"/>
  <c r="S257"/>
  <c r="U257"/>
  <c r="Y257"/>
  <c r="AA257"/>
  <c r="AC257"/>
  <c r="AX258"/>
  <c r="AZ258"/>
  <c r="S258"/>
  <c r="U258"/>
  <c r="Y258"/>
  <c r="AA258"/>
  <c r="AC258"/>
  <c r="AX259"/>
  <c r="AZ259"/>
  <c r="S259"/>
  <c r="U259"/>
  <c r="Y259"/>
  <c r="AA259"/>
  <c r="AC259"/>
  <c r="AW260"/>
  <c r="S260"/>
  <c r="U260"/>
  <c r="Y260"/>
  <c r="AA260"/>
  <c r="AC260"/>
  <c r="AW261"/>
  <c r="S261"/>
  <c r="U261"/>
  <c r="Y261"/>
  <c r="AA261"/>
  <c r="AC261"/>
  <c r="AW262"/>
  <c r="S262"/>
  <c r="U262"/>
  <c r="Y262"/>
  <c r="AA262"/>
  <c r="AC262"/>
  <c r="AW263"/>
  <c r="S263"/>
  <c r="U263"/>
  <c r="Y263"/>
  <c r="AA263"/>
  <c r="AC263"/>
  <c r="AX264"/>
  <c r="AZ264"/>
  <c r="S264"/>
  <c r="U264"/>
  <c r="Y264"/>
  <c r="AA264"/>
  <c r="AC264"/>
  <c r="AW265"/>
  <c r="S265"/>
  <c r="U265"/>
  <c r="Y265"/>
  <c r="AA265"/>
  <c r="AC265"/>
  <c r="AW266"/>
  <c r="AZ266"/>
  <c r="S266"/>
  <c r="U266"/>
  <c r="Y266"/>
  <c r="AA266"/>
  <c r="AC266"/>
  <c r="AW267"/>
  <c r="S267"/>
  <c r="U267"/>
  <c r="Y267"/>
  <c r="AA267"/>
  <c r="AC267"/>
  <c r="AW268"/>
  <c r="S268"/>
  <c r="U268"/>
  <c r="Y268"/>
  <c r="AA268"/>
  <c r="AC268"/>
  <c r="AW269"/>
  <c r="S269"/>
  <c r="U269"/>
  <c r="Y269"/>
  <c r="AA269"/>
  <c r="AC269"/>
  <c r="AW270"/>
  <c r="AZ270"/>
  <c r="S270"/>
  <c r="U270"/>
  <c r="Y270"/>
  <c r="AA270"/>
  <c r="AC270"/>
  <c r="AW271"/>
  <c r="S271"/>
  <c r="U271"/>
  <c r="Y271"/>
  <c r="AA271"/>
  <c r="AC271"/>
  <c r="AW272"/>
  <c r="AZ272"/>
  <c r="S272"/>
  <c r="U272"/>
  <c r="Y272"/>
  <c r="AA272"/>
  <c r="AC272"/>
  <c r="AW273"/>
  <c r="S273"/>
  <c r="U273"/>
  <c r="Y273"/>
  <c r="AA273"/>
  <c r="AC273"/>
  <c r="AW274"/>
  <c r="AZ274"/>
  <c r="S274"/>
  <c r="U274"/>
  <c r="Y274"/>
  <c r="AA274"/>
  <c r="AC274"/>
  <c r="AW275"/>
  <c r="S275"/>
  <c r="U275"/>
  <c r="Y275"/>
  <c r="AA275"/>
  <c r="AC275"/>
  <c r="AW276"/>
  <c r="S276"/>
  <c r="U276"/>
  <c r="Y276"/>
  <c r="AA276"/>
  <c r="AC276"/>
  <c r="AW277"/>
  <c r="S277"/>
  <c r="U277"/>
  <c r="Y277"/>
  <c r="AA277"/>
  <c r="AC277"/>
  <c r="AW278"/>
  <c r="AZ278"/>
  <c r="S278"/>
  <c r="U278"/>
  <c r="Y278"/>
  <c r="AA278"/>
  <c r="AC278"/>
  <c r="AW279"/>
  <c r="S279"/>
  <c r="U279"/>
  <c r="Y279"/>
  <c r="AA279"/>
  <c r="AC279"/>
  <c r="AW280"/>
  <c r="AZ280"/>
  <c r="S280"/>
  <c r="U280"/>
  <c r="Y280"/>
  <c r="AA280"/>
  <c r="AC280"/>
  <c r="S281"/>
  <c r="U281"/>
  <c r="Y281"/>
  <c r="AA281"/>
  <c r="AC281"/>
  <c r="AW282"/>
  <c r="S282"/>
  <c r="U282"/>
  <c r="Y282"/>
  <c r="AA282"/>
  <c r="AC282"/>
  <c r="AW283"/>
  <c r="S283"/>
  <c r="U283"/>
  <c r="Y283"/>
  <c r="AA283"/>
  <c r="AC283"/>
  <c r="AX284"/>
  <c r="S284"/>
  <c r="U284"/>
  <c r="Y284"/>
  <c r="AA284"/>
  <c r="AC284"/>
  <c r="AW285"/>
  <c r="S285"/>
  <c r="U285"/>
  <c r="Y285"/>
  <c r="AA285"/>
  <c r="AC285"/>
  <c r="AW286"/>
  <c r="AZ286"/>
  <c r="S286"/>
  <c r="U286"/>
  <c r="Y286"/>
  <c r="AA286"/>
  <c r="AC286"/>
  <c r="AW287"/>
  <c r="S287"/>
  <c r="U287"/>
  <c r="Y287"/>
  <c r="AA287"/>
  <c r="AC287"/>
  <c r="AW288"/>
  <c r="AZ288"/>
  <c r="S288"/>
  <c r="U288"/>
  <c r="Y288"/>
  <c r="AA288"/>
  <c r="AC288"/>
  <c r="AW289"/>
  <c r="S289"/>
  <c r="U289"/>
  <c r="Y289"/>
  <c r="AA289"/>
  <c r="AC289"/>
  <c r="AW290"/>
  <c r="AZ290"/>
  <c r="S290"/>
  <c r="U290"/>
  <c r="Y290"/>
  <c r="AA290"/>
  <c r="AC290"/>
  <c r="AW291"/>
  <c r="S291"/>
  <c r="U291"/>
  <c r="Y291"/>
  <c r="AA291"/>
  <c r="AC291"/>
  <c r="AW292"/>
  <c r="S292"/>
  <c r="U292"/>
  <c r="Y292"/>
  <c r="AA292"/>
  <c r="AC292"/>
  <c r="AW293"/>
  <c r="S293"/>
  <c r="U293"/>
  <c r="Y293"/>
  <c r="AA293"/>
  <c r="AC293"/>
  <c r="AX294"/>
  <c r="AZ294"/>
  <c r="S294"/>
  <c r="U294"/>
  <c r="Y294"/>
  <c r="AA294"/>
  <c r="AC294"/>
  <c r="AW295"/>
  <c r="S295"/>
  <c r="U295"/>
  <c r="Y295"/>
  <c r="AA295"/>
  <c r="AC295"/>
  <c r="AW296"/>
  <c r="AZ296"/>
  <c r="S296"/>
  <c r="U296"/>
  <c r="Y296"/>
  <c r="AA296"/>
  <c r="AC296"/>
  <c r="AX297"/>
  <c r="AZ297"/>
  <c r="S297"/>
  <c r="U297"/>
  <c r="Y297"/>
  <c r="AA297"/>
  <c r="AC297"/>
  <c r="AX298"/>
  <c r="AZ298"/>
  <c r="S298"/>
  <c r="U298"/>
  <c r="Y298"/>
  <c r="AA298"/>
  <c r="AC298"/>
  <c r="AW299"/>
  <c r="S299"/>
  <c r="U299"/>
  <c r="Y299"/>
  <c r="AA299"/>
  <c r="AC299"/>
  <c r="AX300"/>
  <c r="S300"/>
  <c r="U300"/>
  <c r="Y300"/>
  <c r="AA300"/>
  <c r="AC300"/>
  <c r="AX301"/>
  <c r="S301"/>
  <c r="U301"/>
  <c r="Y301"/>
  <c r="AA301"/>
  <c r="AC301"/>
  <c r="AW302"/>
  <c r="S302"/>
  <c r="U302"/>
  <c r="Y302"/>
  <c r="AA302"/>
  <c r="AC302"/>
  <c r="AX303"/>
  <c r="S303"/>
  <c r="U303"/>
  <c r="Y303"/>
  <c r="AA303"/>
  <c r="AC303"/>
  <c r="AX304"/>
  <c r="AZ304"/>
  <c r="S304"/>
  <c r="U304"/>
  <c r="Y304"/>
  <c r="AA304"/>
  <c r="AC304"/>
  <c r="AW305"/>
  <c r="S305"/>
  <c r="U305"/>
  <c r="Y305"/>
  <c r="AA305"/>
  <c r="AC305"/>
  <c r="AX306"/>
  <c r="AZ306"/>
  <c r="S306"/>
  <c r="U306"/>
  <c r="Y306"/>
  <c r="AA306"/>
  <c r="AC306"/>
  <c r="AW307"/>
  <c r="AY307"/>
  <c r="BD307" s="1"/>
  <c r="S307"/>
  <c r="U307"/>
  <c r="Y307"/>
  <c r="AA307"/>
  <c r="AC307"/>
  <c r="AX308"/>
  <c r="AZ308"/>
  <c r="S308"/>
  <c r="U308"/>
  <c r="Y308"/>
  <c r="AA308"/>
  <c r="AC308"/>
  <c r="AX309"/>
  <c r="AY309"/>
  <c r="BD309" s="1"/>
  <c r="S309"/>
  <c r="U309"/>
  <c r="Y309"/>
  <c r="AA309"/>
  <c r="AC309"/>
  <c r="AW310"/>
  <c r="AY310"/>
  <c r="BD310" s="1"/>
  <c r="S310"/>
  <c r="U310"/>
  <c r="Y310"/>
  <c r="AA310"/>
  <c r="AC310"/>
  <c r="AX311"/>
  <c r="AY311"/>
  <c r="BD311" s="1"/>
  <c r="S311"/>
  <c r="U311"/>
  <c r="Y311"/>
  <c r="AA311"/>
  <c r="AC311"/>
  <c r="AW312"/>
  <c r="AY312"/>
  <c r="BD312" s="1"/>
  <c r="S312"/>
  <c r="U312"/>
  <c r="Y312"/>
  <c r="AA312"/>
  <c r="AC312"/>
  <c r="AW313"/>
  <c r="AY313"/>
  <c r="BD313" s="1"/>
  <c r="S313"/>
  <c r="U313"/>
  <c r="Y313"/>
  <c r="AA313"/>
  <c r="AC313"/>
  <c r="AW314"/>
  <c r="AZ314"/>
  <c r="S314"/>
  <c r="U314"/>
  <c r="Y314"/>
  <c r="AA314"/>
  <c r="AC314"/>
  <c r="AW315"/>
  <c r="S315"/>
  <c r="U315"/>
  <c r="Y315"/>
  <c r="AA315"/>
  <c r="AC315"/>
  <c r="AW316"/>
  <c r="AZ316"/>
  <c r="S316"/>
  <c r="U316"/>
  <c r="Y316"/>
  <c r="AA316"/>
  <c r="AC316"/>
  <c r="AW317"/>
  <c r="AY317"/>
  <c r="BD317" s="1"/>
  <c r="S317"/>
  <c r="U317"/>
  <c r="Y317"/>
  <c r="AA317"/>
  <c r="AC317"/>
  <c r="AW318"/>
  <c r="AY318"/>
  <c r="BD318" s="1"/>
  <c r="S318"/>
  <c r="U318"/>
  <c r="Y318"/>
  <c r="AA318"/>
  <c r="AC318"/>
  <c r="AW319"/>
  <c r="AY319"/>
  <c r="BD319" s="1"/>
  <c r="S319"/>
  <c r="U319"/>
  <c r="Y319"/>
  <c r="AA319"/>
  <c r="AC319"/>
  <c r="AW320"/>
  <c r="AZ320"/>
  <c r="S320"/>
  <c r="U320"/>
  <c r="Y320"/>
  <c r="AA320"/>
  <c r="AC320"/>
  <c r="AX321"/>
  <c r="AY321"/>
  <c r="BD321" s="1"/>
  <c r="S321"/>
  <c r="U321"/>
  <c r="Y321"/>
  <c r="AA321"/>
  <c r="AC321"/>
  <c r="AW322"/>
  <c r="S322"/>
  <c r="U322"/>
  <c r="Y322"/>
  <c r="AA322"/>
  <c r="AC322"/>
  <c r="AW323"/>
  <c r="S323"/>
  <c r="U323"/>
  <c r="Y323"/>
  <c r="AA323"/>
  <c r="AC323"/>
  <c r="AW324"/>
  <c r="AZ324"/>
  <c r="S324"/>
  <c r="U324"/>
  <c r="Y324"/>
  <c r="AA324"/>
  <c r="AC324"/>
  <c r="AX325"/>
  <c r="S325"/>
  <c r="U325"/>
  <c r="Y325"/>
  <c r="AA325"/>
  <c r="AC325"/>
  <c r="AW326"/>
  <c r="AY326"/>
  <c r="BD326" s="1"/>
  <c r="S326"/>
  <c r="U326"/>
  <c r="Y326"/>
  <c r="AA326"/>
  <c r="AC326"/>
  <c r="AX327"/>
  <c r="AY327"/>
  <c r="BD327" s="1"/>
  <c r="S327"/>
  <c r="U327"/>
  <c r="Y327"/>
  <c r="AA327"/>
  <c r="AC327"/>
  <c r="AW328"/>
  <c r="AY328"/>
  <c r="BD328" s="1"/>
  <c r="S328"/>
  <c r="U328"/>
  <c r="Y328"/>
  <c r="AA328"/>
  <c r="AC328"/>
  <c r="AX329"/>
  <c r="AZ329"/>
  <c r="S329"/>
  <c r="U329"/>
  <c r="Y329"/>
  <c r="AA329"/>
  <c r="AC329"/>
  <c r="AW330"/>
  <c r="AZ330"/>
  <c r="S330"/>
  <c r="U330"/>
  <c r="Y330"/>
  <c r="AA330"/>
  <c r="AC330"/>
  <c r="AX331"/>
  <c r="S331"/>
  <c r="U331"/>
  <c r="Y331"/>
  <c r="AA331"/>
  <c r="AC331"/>
  <c r="AW332"/>
  <c r="S332"/>
  <c r="U332"/>
  <c r="Y332"/>
  <c r="AA332"/>
  <c r="AC332"/>
  <c r="AW333"/>
  <c r="S333"/>
  <c r="U333"/>
  <c r="Y333"/>
  <c r="AA333"/>
  <c r="AC333"/>
  <c r="AW334"/>
  <c r="AZ334"/>
  <c r="S334"/>
  <c r="U334"/>
  <c r="Y334"/>
  <c r="AA334"/>
  <c r="AC334"/>
  <c r="AX335"/>
  <c r="AY335"/>
  <c r="BD335" s="1"/>
  <c r="S335"/>
  <c r="U335"/>
  <c r="Y335"/>
  <c r="AA335"/>
  <c r="AC335"/>
  <c r="AW336"/>
  <c r="AY336"/>
  <c r="BD336" s="1"/>
  <c r="S336"/>
  <c r="U336"/>
  <c r="Y336"/>
  <c r="AA336"/>
  <c r="AC336"/>
  <c r="AX337"/>
  <c r="S337"/>
  <c r="U337"/>
  <c r="Y337"/>
  <c r="AA337"/>
  <c r="AC337"/>
  <c r="AW338"/>
  <c r="AY338"/>
  <c r="BD338" s="1"/>
  <c r="S338"/>
  <c r="U338"/>
  <c r="Y338"/>
  <c r="AA338"/>
  <c r="AC338"/>
  <c r="AX339"/>
  <c r="S339"/>
  <c r="U339"/>
  <c r="Y339"/>
  <c r="AA339"/>
  <c r="AC339"/>
  <c r="AW340"/>
  <c r="AY340"/>
  <c r="BD340" s="1"/>
  <c r="S340"/>
  <c r="U340"/>
  <c r="Y340"/>
  <c r="AA340"/>
  <c r="AC340"/>
  <c r="AW341"/>
  <c r="AZ341"/>
  <c r="S341"/>
  <c r="U341"/>
  <c r="Y341"/>
  <c r="AA341"/>
  <c r="AC341"/>
  <c r="AW342"/>
  <c r="S342"/>
  <c r="U342"/>
  <c r="Y342"/>
  <c r="AA342"/>
  <c r="AC342"/>
  <c r="AX343"/>
  <c r="AY343"/>
  <c r="BD343" s="1"/>
  <c r="S343"/>
  <c r="U343"/>
  <c r="Y343"/>
  <c r="AA343"/>
  <c r="AC343"/>
  <c r="AW344"/>
  <c r="AY344"/>
  <c r="BD344" s="1"/>
  <c r="S344"/>
  <c r="U344"/>
  <c r="Y344"/>
  <c r="AA344"/>
  <c r="AC344"/>
  <c r="AW345"/>
  <c r="AY345"/>
  <c r="BD345" s="1"/>
  <c r="S345"/>
  <c r="U345"/>
  <c r="Y345"/>
  <c r="AA345"/>
  <c r="AC345"/>
  <c r="AW346"/>
  <c r="S346"/>
  <c r="U346"/>
  <c r="Y346"/>
  <c r="AA346"/>
  <c r="AC346"/>
  <c r="AX347"/>
  <c r="AZ347"/>
  <c r="S347"/>
  <c r="U347"/>
  <c r="Y347"/>
  <c r="AA347"/>
  <c r="AC347"/>
  <c r="AW348"/>
  <c r="S348"/>
  <c r="U348"/>
  <c r="Y348"/>
  <c r="AA348"/>
  <c r="AC348"/>
  <c r="AW349"/>
  <c r="AY349"/>
  <c r="BD349" s="1"/>
  <c r="S349"/>
  <c r="U349"/>
  <c r="Y349"/>
  <c r="AA349"/>
  <c r="AC349"/>
  <c r="AW350"/>
  <c r="AZ350"/>
  <c r="S350"/>
  <c r="U350"/>
  <c r="Y350"/>
  <c r="AA350"/>
  <c r="AC350"/>
  <c r="AX351"/>
  <c r="AZ351"/>
  <c r="S351"/>
  <c r="U351"/>
  <c r="Y351"/>
  <c r="AA351"/>
  <c r="AC351"/>
  <c r="AW352"/>
  <c r="S352"/>
  <c r="U352"/>
  <c r="Y352"/>
  <c r="AA352"/>
  <c r="AC352"/>
  <c r="AX353"/>
  <c r="AZ353"/>
  <c r="S353"/>
  <c r="U353"/>
  <c r="Y353"/>
  <c r="AA353"/>
  <c r="AC353"/>
  <c r="AW354"/>
  <c r="S354"/>
  <c r="U354"/>
  <c r="Y354"/>
  <c r="AA354"/>
  <c r="AC354"/>
  <c r="AX355"/>
  <c r="AZ355"/>
  <c r="S355"/>
  <c r="U355"/>
  <c r="Y355"/>
  <c r="AA355"/>
  <c r="AC355"/>
  <c r="AW356"/>
  <c r="AY356"/>
  <c r="BD356" s="1"/>
  <c r="S356"/>
  <c r="U356"/>
  <c r="Y356"/>
  <c r="AA356"/>
  <c r="AC356"/>
  <c r="AW357"/>
  <c r="AZ357"/>
  <c r="S357"/>
  <c r="U357"/>
  <c r="Y357"/>
  <c r="AA357"/>
  <c r="AC357"/>
  <c r="AW358"/>
  <c r="AZ358"/>
  <c r="S358"/>
  <c r="U358"/>
  <c r="Y358"/>
  <c r="AA358"/>
  <c r="AC358"/>
  <c r="AX359"/>
  <c r="AZ359"/>
  <c r="S359"/>
  <c r="U359"/>
  <c r="Y359"/>
  <c r="AA359"/>
  <c r="AC359"/>
  <c r="AW360"/>
  <c r="S360"/>
  <c r="U360"/>
  <c r="Y360"/>
  <c r="AA360"/>
  <c r="AC360"/>
  <c r="AX361"/>
  <c r="AY361"/>
  <c r="BD361" s="1"/>
  <c r="S361"/>
  <c r="U361"/>
  <c r="Y361"/>
  <c r="AA361"/>
  <c r="AC361"/>
  <c r="AW362"/>
  <c r="S362"/>
  <c r="U362"/>
  <c r="Y362"/>
  <c r="AA362"/>
  <c r="AC362"/>
  <c r="AX363"/>
  <c r="S363"/>
  <c r="U363"/>
  <c r="Y363"/>
  <c r="AA363"/>
  <c r="AC363"/>
  <c r="AW364"/>
  <c r="S364"/>
  <c r="U364"/>
  <c r="Y364"/>
  <c r="AA364"/>
  <c r="AC364"/>
  <c r="AX365"/>
  <c r="AY365"/>
  <c r="BD365" s="1"/>
  <c r="S365"/>
  <c r="U365"/>
  <c r="Y365"/>
  <c r="AA365"/>
  <c r="AC365"/>
  <c r="AW366"/>
  <c r="AZ366"/>
  <c r="S366"/>
  <c r="U366"/>
  <c r="Y366"/>
  <c r="AA366"/>
  <c r="AC366"/>
  <c r="AX367"/>
  <c r="AZ367"/>
  <c r="S367"/>
  <c r="U367"/>
  <c r="Y367"/>
  <c r="AA367"/>
  <c r="AC367"/>
  <c r="AW368"/>
  <c r="S368"/>
  <c r="U368"/>
  <c r="Y368"/>
  <c r="AA368"/>
  <c r="AC368"/>
  <c r="AX369"/>
  <c r="AZ369"/>
  <c r="S369"/>
  <c r="U369"/>
  <c r="Y369"/>
  <c r="AA369"/>
  <c r="AC369"/>
  <c r="AW370"/>
  <c r="AY370"/>
  <c r="BD370" s="1"/>
  <c r="S370"/>
  <c r="U370"/>
  <c r="Y370"/>
  <c r="AA370"/>
  <c r="AC370"/>
  <c r="AX371"/>
  <c r="AY371"/>
  <c r="BD371" s="1"/>
  <c r="S371"/>
  <c r="U371"/>
  <c r="Y371"/>
  <c r="AA371"/>
  <c r="AC371"/>
  <c r="AW372"/>
  <c r="AY372"/>
  <c r="BD372" s="1"/>
  <c r="S372"/>
  <c r="U372"/>
  <c r="Y372"/>
  <c r="AA372"/>
  <c r="AC372"/>
  <c r="AW373"/>
  <c r="S373"/>
  <c r="U373"/>
  <c r="Y373"/>
  <c r="AA373"/>
  <c r="AC373"/>
  <c r="AW374"/>
  <c r="S374"/>
  <c r="U374"/>
  <c r="Y374"/>
  <c r="AA374"/>
  <c r="AC374"/>
  <c r="AX375"/>
  <c r="AY375"/>
  <c r="BD375" s="1"/>
  <c r="S375"/>
  <c r="U375"/>
  <c r="Y375"/>
  <c r="AA375"/>
  <c r="AC375"/>
  <c r="AX376"/>
  <c r="S376"/>
  <c r="U376"/>
  <c r="Y376"/>
  <c r="AA376"/>
  <c r="AC376"/>
  <c r="AW377"/>
  <c r="AY377"/>
  <c r="BD377" s="1"/>
  <c r="S377"/>
  <c r="U377"/>
  <c r="Y377"/>
  <c r="AA377"/>
  <c r="AC377"/>
  <c r="AX378"/>
  <c r="S378"/>
  <c r="U378"/>
  <c r="Y378"/>
  <c r="AA378"/>
  <c r="AC378"/>
  <c r="AX379"/>
  <c r="AY379"/>
  <c r="BD379" s="1"/>
  <c r="S379"/>
  <c r="U379"/>
  <c r="Y379"/>
  <c r="AA379"/>
  <c r="AC379"/>
  <c r="AW380"/>
  <c r="S380"/>
  <c r="U380"/>
  <c r="Y380"/>
  <c r="AA380"/>
  <c r="AC380"/>
  <c r="AW381"/>
  <c r="S381"/>
  <c r="U381"/>
  <c r="Y381"/>
  <c r="AA381"/>
  <c r="AC381"/>
  <c r="AW382"/>
  <c r="S382"/>
  <c r="U382"/>
  <c r="Y382"/>
  <c r="AA382"/>
  <c r="AC382"/>
  <c r="AW383"/>
  <c r="S383"/>
  <c r="U383"/>
  <c r="Y383"/>
  <c r="AA383"/>
  <c r="AC383"/>
  <c r="AX384"/>
  <c r="AY384"/>
  <c r="BD384" s="1"/>
  <c r="S384"/>
  <c r="U384"/>
  <c r="Y384"/>
  <c r="AA384"/>
  <c r="AC384"/>
  <c r="AW385"/>
  <c r="AZ385"/>
  <c r="S385"/>
  <c r="U385"/>
  <c r="Y385"/>
  <c r="AA385"/>
  <c r="AC385"/>
  <c r="AX386"/>
  <c r="S386"/>
  <c r="U386"/>
  <c r="Y386"/>
  <c r="AA386"/>
  <c r="AC386"/>
  <c r="AW387"/>
  <c r="S387"/>
  <c r="U387"/>
  <c r="Y387"/>
  <c r="AA387"/>
  <c r="AC387"/>
  <c r="AX388"/>
  <c r="AY388"/>
  <c r="BD388" s="1"/>
  <c r="S388"/>
  <c r="U388"/>
  <c r="Y388"/>
  <c r="AA388"/>
  <c r="AC388"/>
  <c r="AW389"/>
  <c r="AZ389"/>
  <c r="S389"/>
  <c r="U389"/>
  <c r="Y389"/>
  <c r="AA389"/>
  <c r="AC389"/>
  <c r="AX390"/>
  <c r="AY390"/>
  <c r="BD390" s="1"/>
  <c r="S390"/>
  <c r="U390"/>
  <c r="Y390"/>
  <c r="AA390"/>
  <c r="AC390"/>
  <c r="AW391"/>
  <c r="AZ391"/>
  <c r="S391"/>
  <c r="U391"/>
  <c r="Y391"/>
  <c r="AA391"/>
  <c r="AC391"/>
  <c r="AX392"/>
  <c r="S392"/>
  <c r="U392"/>
  <c r="Y392"/>
  <c r="AA392"/>
  <c r="AC392"/>
  <c r="AW393"/>
  <c r="AZ393"/>
  <c r="S393"/>
  <c r="U393"/>
  <c r="Y393"/>
  <c r="AA393"/>
  <c r="AC393"/>
  <c r="AX394"/>
  <c r="AY394"/>
  <c r="BD394" s="1"/>
  <c r="S394"/>
  <c r="U394"/>
  <c r="Y394"/>
  <c r="AA394"/>
  <c r="AC394"/>
  <c r="AW395"/>
  <c r="AZ395"/>
  <c r="S395"/>
  <c r="U395"/>
  <c r="Y395"/>
  <c r="AA395"/>
  <c r="AC395"/>
  <c r="AW396"/>
  <c r="S396"/>
  <c r="U396"/>
  <c r="Y396"/>
  <c r="AA396"/>
  <c r="AC396"/>
  <c r="AW397"/>
  <c r="AY397"/>
  <c r="BD397" s="1"/>
  <c r="S397"/>
  <c r="U397"/>
  <c r="Y397"/>
  <c r="AA397"/>
  <c r="AC397"/>
  <c r="AX398"/>
  <c r="AZ398"/>
  <c r="S398"/>
  <c r="U398"/>
  <c r="Y398"/>
  <c r="AA398"/>
  <c r="AC398"/>
  <c r="AX399"/>
  <c r="AZ399"/>
  <c r="S399"/>
  <c r="U399"/>
  <c r="Y399"/>
  <c r="AA399"/>
  <c r="AC399"/>
  <c r="AW400"/>
  <c r="S400"/>
  <c r="U400"/>
  <c r="Y400"/>
  <c r="AA400"/>
  <c r="AC400"/>
  <c r="AW401"/>
  <c r="AZ401"/>
  <c r="S401"/>
  <c r="U401"/>
  <c r="Y401"/>
  <c r="AA401"/>
  <c r="AC401"/>
  <c r="AW402"/>
  <c r="AZ402"/>
  <c r="S402"/>
  <c r="U402"/>
  <c r="Y402"/>
  <c r="AA402"/>
  <c r="AC402"/>
  <c r="AX403"/>
  <c r="AZ403"/>
  <c r="S403"/>
  <c r="U403"/>
  <c r="Y403"/>
  <c r="AA403"/>
  <c r="AC403"/>
  <c r="AX404"/>
  <c r="AZ404"/>
  <c r="S404"/>
  <c r="U404"/>
  <c r="Y404"/>
  <c r="AA404"/>
  <c r="AC404"/>
  <c r="AX405"/>
  <c r="S405"/>
  <c r="U405"/>
  <c r="Y405"/>
  <c r="AA405"/>
  <c r="AC405"/>
  <c r="AW406"/>
  <c r="AZ406"/>
  <c r="S406"/>
  <c r="U406"/>
  <c r="Y406"/>
  <c r="AA406"/>
  <c r="AC406"/>
  <c r="AX407"/>
  <c r="AZ407"/>
  <c r="S407"/>
  <c r="U407"/>
  <c r="Y407"/>
  <c r="AA407"/>
  <c r="AC407"/>
  <c r="AW408"/>
  <c r="S408"/>
  <c r="U408"/>
  <c r="Y408"/>
  <c r="AA408"/>
  <c r="AC408"/>
  <c r="AX409"/>
  <c r="AZ409"/>
  <c r="S409"/>
  <c r="U409"/>
  <c r="Y409"/>
  <c r="AA409"/>
  <c r="AC409"/>
  <c r="AW410"/>
  <c r="S410"/>
  <c r="U410"/>
  <c r="Y410"/>
  <c r="AA410"/>
  <c r="AC410"/>
  <c r="AX411"/>
  <c r="AZ411"/>
  <c r="S411"/>
  <c r="U411"/>
  <c r="Y411"/>
  <c r="AA411"/>
  <c r="AC411"/>
  <c r="AW412"/>
  <c r="S412"/>
  <c r="U412"/>
  <c r="Y412"/>
  <c r="AA412"/>
  <c r="AC412"/>
  <c r="AW413"/>
  <c r="AZ413"/>
  <c r="S413"/>
  <c r="U413"/>
  <c r="Y413"/>
  <c r="AA413"/>
  <c r="AC413"/>
  <c r="AW414"/>
  <c r="S414"/>
  <c r="U414"/>
  <c r="Y414"/>
  <c r="AA414"/>
  <c r="AC414"/>
  <c r="AW415"/>
  <c r="AZ415"/>
  <c r="S415"/>
  <c r="U415"/>
  <c r="Y415"/>
  <c r="AA415"/>
  <c r="AC415"/>
  <c r="AW416"/>
  <c r="S416"/>
  <c r="U416"/>
  <c r="Y416"/>
  <c r="AA416"/>
  <c r="AC416"/>
  <c r="AX417"/>
  <c r="AY417"/>
  <c r="BD417" s="1"/>
  <c r="S417"/>
  <c r="U417"/>
  <c r="Y417"/>
  <c r="AA417"/>
  <c r="AC417"/>
  <c r="AW418"/>
  <c r="S418"/>
  <c r="U418"/>
  <c r="Y418"/>
  <c r="AA418"/>
  <c r="AC418"/>
  <c r="AX419"/>
  <c r="AZ419"/>
  <c r="S419"/>
  <c r="U419"/>
  <c r="Y419"/>
  <c r="AA419"/>
  <c r="AC419"/>
  <c r="AX420"/>
  <c r="AZ420"/>
  <c r="S420"/>
  <c r="U420"/>
  <c r="Y420"/>
  <c r="AA420"/>
  <c r="AC420"/>
  <c r="AW421"/>
  <c r="AY421"/>
  <c r="BD421" s="1"/>
  <c r="S421"/>
  <c r="U421"/>
  <c r="Y421"/>
  <c r="AA421"/>
  <c r="AC421"/>
  <c r="AW422"/>
  <c r="AZ422"/>
  <c r="S422"/>
  <c r="U422"/>
  <c r="Y422"/>
  <c r="AA422"/>
  <c r="AC422"/>
  <c r="AW423"/>
  <c r="AZ423"/>
  <c r="S423"/>
  <c r="U423"/>
  <c r="Y423"/>
  <c r="AA423"/>
  <c r="AC423"/>
  <c r="AW424"/>
  <c r="S424"/>
  <c r="U424"/>
  <c r="Y424"/>
  <c r="AA424"/>
  <c r="AC424"/>
  <c r="AX425"/>
  <c r="AZ425"/>
  <c r="S425"/>
  <c r="U425"/>
  <c r="Y425"/>
  <c r="AA425"/>
  <c r="AC425"/>
  <c r="AX426"/>
  <c r="S426"/>
  <c r="U426"/>
  <c r="Y426"/>
  <c r="AA426"/>
  <c r="AC426"/>
  <c r="AX427"/>
  <c r="S427"/>
  <c r="U427"/>
  <c r="Y427"/>
  <c r="AA427"/>
  <c r="AC427"/>
  <c r="AW428"/>
  <c r="S428"/>
  <c r="U428"/>
  <c r="Y428"/>
  <c r="AA428"/>
  <c r="AC428"/>
  <c r="AW429"/>
  <c r="AZ429"/>
  <c r="S429"/>
  <c r="U429"/>
  <c r="Y429"/>
  <c r="AA429"/>
  <c r="AC429"/>
  <c r="AW430"/>
  <c r="AZ430"/>
  <c r="S430"/>
  <c r="U430"/>
  <c r="Y430"/>
  <c r="AA430"/>
  <c r="AC430"/>
  <c r="AW431"/>
  <c r="AZ431"/>
  <c r="S431"/>
  <c r="U431"/>
  <c r="Y431"/>
  <c r="AA431"/>
  <c r="AC431"/>
  <c r="AW432"/>
  <c r="S432"/>
  <c r="U432"/>
  <c r="Y432"/>
  <c r="AA432"/>
  <c r="AC432"/>
  <c r="AX433"/>
  <c r="AY433"/>
  <c r="BD433" s="1"/>
  <c r="S433"/>
  <c r="U433"/>
  <c r="Y433"/>
  <c r="AA433"/>
  <c r="AC433"/>
  <c r="AW434"/>
  <c r="S434"/>
  <c r="U434"/>
  <c r="Y434"/>
  <c r="AA434"/>
  <c r="AC434"/>
  <c r="AX435"/>
  <c r="AZ435"/>
  <c r="S435"/>
  <c r="U435"/>
  <c r="Y435"/>
  <c r="AA435"/>
  <c r="AC435"/>
  <c r="AX436"/>
  <c r="S436"/>
  <c r="U436"/>
  <c r="Y436"/>
  <c r="AA436"/>
  <c r="AC436"/>
  <c r="AW437"/>
  <c r="S437"/>
  <c r="U437"/>
  <c r="Y437"/>
  <c r="AA437"/>
  <c r="AC437"/>
  <c r="AW438"/>
  <c r="S438"/>
  <c r="U438"/>
  <c r="Y438"/>
  <c r="AA438"/>
  <c r="AC438"/>
  <c r="AW439"/>
  <c r="AZ439"/>
  <c r="S439"/>
  <c r="U439"/>
  <c r="Y439"/>
  <c r="AA439"/>
  <c r="AC439"/>
  <c r="AW440"/>
  <c r="S440"/>
  <c r="U440"/>
  <c r="Y440"/>
  <c r="AA440"/>
  <c r="AC440"/>
  <c r="AX441"/>
  <c r="AZ441"/>
  <c r="S441"/>
  <c r="U441"/>
  <c r="Y441"/>
  <c r="AA441"/>
  <c r="AC441"/>
  <c r="AX442"/>
  <c r="AZ442"/>
  <c r="S442"/>
  <c r="U442"/>
  <c r="Y442"/>
  <c r="AA442"/>
  <c r="AC442"/>
  <c r="AX443"/>
  <c r="AZ443"/>
  <c r="S443"/>
  <c r="U443"/>
  <c r="Y443"/>
  <c r="AA443"/>
  <c r="AC443"/>
  <c r="AW444"/>
  <c r="S444"/>
  <c r="U444"/>
  <c r="Y444"/>
  <c r="AA444"/>
  <c r="AC444"/>
  <c r="AW445"/>
  <c r="AZ445"/>
  <c r="S445"/>
  <c r="U445"/>
  <c r="Y445"/>
  <c r="AA445"/>
  <c r="AC445"/>
  <c r="AW446"/>
  <c r="S446"/>
  <c r="U446"/>
  <c r="Y446"/>
  <c r="AA446"/>
  <c r="AC446"/>
  <c r="AW447"/>
  <c r="AZ447"/>
  <c r="S447"/>
  <c r="U447"/>
  <c r="Y447"/>
  <c r="AA447"/>
  <c r="AC447"/>
  <c r="AX448"/>
  <c r="AZ448"/>
  <c r="S448"/>
  <c r="U448"/>
  <c r="Y448"/>
  <c r="AA448"/>
  <c r="AC448"/>
  <c r="AW449"/>
  <c r="AY449"/>
  <c r="BD449" s="1"/>
  <c r="S449"/>
  <c r="U449"/>
  <c r="Y449"/>
  <c r="AA449"/>
  <c r="AC449"/>
  <c r="AW450"/>
  <c r="S450"/>
  <c r="U450"/>
  <c r="Y450"/>
  <c r="AA450"/>
  <c r="AC450"/>
  <c r="AW451"/>
  <c r="AZ451"/>
  <c r="S451"/>
  <c r="U451"/>
  <c r="Y451"/>
  <c r="AA451"/>
  <c r="AC451"/>
  <c r="AW452"/>
  <c r="AY452"/>
  <c r="BD452" s="1"/>
  <c r="S452"/>
  <c r="U452"/>
  <c r="Y452"/>
  <c r="AA452"/>
  <c r="AC452"/>
  <c r="AW453"/>
  <c r="AY453"/>
  <c r="BD453" s="1"/>
  <c r="S453"/>
  <c r="U453"/>
  <c r="Y453"/>
  <c r="AA453"/>
  <c r="AC453"/>
  <c r="AW454"/>
  <c r="S454"/>
  <c r="U454"/>
  <c r="Y454"/>
  <c r="AA454"/>
  <c r="AC454"/>
  <c r="AW455"/>
  <c r="AZ455"/>
  <c r="S455"/>
  <c r="U455"/>
  <c r="Y455"/>
  <c r="AA455"/>
  <c r="AC455"/>
  <c r="AX456"/>
  <c r="S456"/>
  <c r="U456"/>
  <c r="Y456"/>
  <c r="AA456"/>
  <c r="AC456"/>
  <c r="AX457"/>
  <c r="AZ457"/>
  <c r="S457"/>
  <c r="U457"/>
  <c r="Y457"/>
  <c r="AA457"/>
  <c r="AC457"/>
  <c r="AW458"/>
  <c r="S458"/>
  <c r="U458"/>
  <c r="Y458"/>
  <c r="AA458"/>
  <c r="AC458"/>
  <c r="AX459"/>
  <c r="S459"/>
  <c r="U459"/>
  <c r="Y459"/>
  <c r="AA459"/>
  <c r="AC459"/>
  <c r="AW460"/>
  <c r="S460"/>
  <c r="U460"/>
  <c r="Y460"/>
  <c r="AA460"/>
  <c r="AC460"/>
  <c r="AX461"/>
  <c r="AZ461"/>
  <c r="S461"/>
  <c r="U461"/>
  <c r="Y461"/>
  <c r="AA461"/>
  <c r="AC461"/>
  <c r="AX462"/>
  <c r="S462"/>
  <c r="U462"/>
  <c r="Y462"/>
  <c r="AA462"/>
  <c r="AC462"/>
  <c r="AX463"/>
  <c r="AZ463"/>
  <c r="S463"/>
  <c r="U463"/>
  <c r="Y463"/>
  <c r="AA463"/>
  <c r="AC463"/>
  <c r="AW464"/>
  <c r="S464"/>
  <c r="U464"/>
  <c r="Y464"/>
  <c r="AA464"/>
  <c r="AC464"/>
  <c r="AX465"/>
  <c r="AZ465"/>
  <c r="S465"/>
  <c r="U465"/>
  <c r="Y465"/>
  <c r="AA465"/>
  <c r="AC465"/>
  <c r="AX466"/>
  <c r="S466"/>
  <c r="U466"/>
  <c r="Y466"/>
  <c r="AA466"/>
  <c r="AC466"/>
  <c r="AX467"/>
  <c r="AZ467"/>
  <c r="S467"/>
  <c r="U467"/>
  <c r="Y467"/>
  <c r="AA467"/>
  <c r="AC467"/>
  <c r="AW468"/>
  <c r="S468"/>
  <c r="U468"/>
  <c r="Y468"/>
  <c r="AA468"/>
  <c r="AC468"/>
  <c r="AX469"/>
  <c r="S469"/>
  <c r="U469"/>
  <c r="Y469"/>
  <c r="AA469"/>
  <c r="AC469"/>
  <c r="AX470"/>
  <c r="AZ470"/>
  <c r="S470"/>
  <c r="U470"/>
  <c r="Y470"/>
  <c r="AA470"/>
  <c r="AC470"/>
  <c r="AX471"/>
  <c r="AZ471"/>
  <c r="S471"/>
  <c r="U471"/>
  <c r="Y471"/>
  <c r="AA471"/>
  <c r="AC471"/>
  <c r="AX472"/>
  <c r="S472"/>
  <c r="U472"/>
  <c r="Y472"/>
  <c r="AA472"/>
  <c r="AC472"/>
  <c r="AX473"/>
  <c r="AZ473"/>
  <c r="S473"/>
  <c r="U473"/>
  <c r="Y473"/>
  <c r="AA473"/>
  <c r="AC473"/>
  <c r="AX474"/>
  <c r="S474"/>
  <c r="U474"/>
  <c r="Y474"/>
  <c r="AA474"/>
  <c r="AC474"/>
  <c r="AX475"/>
  <c r="AZ475"/>
  <c r="S475"/>
  <c r="U475"/>
  <c r="Y475"/>
  <c r="AA475"/>
  <c r="AC475"/>
  <c r="AX476"/>
  <c r="S476"/>
  <c r="U476"/>
  <c r="Y476"/>
  <c r="AA476"/>
  <c r="AC476"/>
  <c r="AW477"/>
  <c r="AZ477"/>
  <c r="S477"/>
  <c r="U477"/>
  <c r="Y477"/>
  <c r="AA477"/>
  <c r="AC477"/>
  <c r="AX478"/>
  <c r="S478"/>
  <c r="U478"/>
  <c r="Y478"/>
  <c r="AA478"/>
  <c r="AC478"/>
  <c r="AX479"/>
  <c r="AZ479"/>
  <c r="S479"/>
  <c r="U479"/>
  <c r="Y479"/>
  <c r="AA479"/>
  <c r="AC479"/>
  <c r="AW480"/>
  <c r="S480"/>
  <c r="U480"/>
  <c r="Y480"/>
  <c r="AA480"/>
  <c r="AC480"/>
  <c r="AX481"/>
  <c r="AY481"/>
  <c r="BD481" s="1"/>
  <c r="S481"/>
  <c r="U481"/>
  <c r="Y481"/>
  <c r="AA481"/>
  <c r="AC481"/>
  <c r="AX482"/>
  <c r="S482"/>
  <c r="U482"/>
  <c r="Y482"/>
  <c r="AA482"/>
  <c r="AC482"/>
  <c r="AX483"/>
  <c r="AZ483"/>
  <c r="S483"/>
  <c r="U483"/>
  <c r="Y483"/>
  <c r="AA483"/>
  <c r="AC483"/>
  <c r="AW484"/>
  <c r="S484"/>
  <c r="U484"/>
  <c r="Y484"/>
  <c r="AA484"/>
  <c r="AC484"/>
  <c r="AW485"/>
  <c r="AY485"/>
  <c r="BD485" s="1"/>
  <c r="S485"/>
  <c r="U485"/>
  <c r="Y485"/>
  <c r="AA485"/>
  <c r="AC485"/>
  <c r="AX486"/>
  <c r="AZ486"/>
  <c r="S486"/>
  <c r="U486"/>
  <c r="Y486"/>
  <c r="AA486"/>
  <c r="AC486"/>
  <c r="AX487"/>
  <c r="AZ487"/>
  <c r="S487"/>
  <c r="U487"/>
  <c r="Y487"/>
  <c r="AA487"/>
  <c r="AC487"/>
  <c r="AX488"/>
  <c r="AZ488"/>
  <c r="S488"/>
  <c r="U488"/>
  <c r="Y488"/>
  <c r="AA488"/>
  <c r="AC488"/>
  <c r="AW489"/>
  <c r="AZ489"/>
  <c r="S489"/>
  <c r="U489"/>
  <c r="Y489"/>
  <c r="AA489"/>
  <c r="AC489"/>
  <c r="AX490"/>
  <c r="S490"/>
  <c r="U490"/>
  <c r="Y490"/>
  <c r="AA490"/>
  <c r="AC490"/>
  <c r="AX491"/>
  <c r="S491"/>
  <c r="U491"/>
  <c r="Y491"/>
  <c r="AA491"/>
  <c r="AC491"/>
  <c r="AW492"/>
  <c r="S492"/>
  <c r="U492"/>
  <c r="Y492"/>
  <c r="AA492"/>
  <c r="AC492"/>
  <c r="AW493"/>
  <c r="AZ493"/>
  <c r="S493"/>
  <c r="U493"/>
  <c r="Y493"/>
  <c r="AA493"/>
  <c r="AC493"/>
  <c r="AX494"/>
  <c r="S494"/>
  <c r="U494"/>
  <c r="Y494"/>
  <c r="AA494"/>
  <c r="AC494"/>
  <c r="AX495"/>
  <c r="AZ495"/>
  <c r="S495"/>
  <c r="U495"/>
  <c r="Y495"/>
  <c r="AA495"/>
  <c r="AC495"/>
  <c r="AX496"/>
  <c r="S496"/>
  <c r="U496"/>
  <c r="Y496"/>
  <c r="AA496"/>
  <c r="AC496"/>
  <c r="AX497"/>
  <c r="AZ497"/>
  <c r="S497"/>
  <c r="U497"/>
  <c r="Y497"/>
  <c r="AA497"/>
  <c r="AC497"/>
  <c r="AX498"/>
  <c r="S498"/>
  <c r="U498"/>
  <c r="Y498"/>
  <c r="AA498"/>
  <c r="AC498"/>
  <c r="AX499"/>
  <c r="AZ499"/>
  <c r="S499"/>
  <c r="U499"/>
  <c r="Y499"/>
  <c r="AA499"/>
  <c r="AC499"/>
  <c r="AX500"/>
  <c r="S500"/>
  <c r="U500"/>
  <c r="Y500"/>
  <c r="AA500"/>
  <c r="AC500"/>
  <c r="AW501"/>
  <c r="S501"/>
  <c r="U501"/>
  <c r="Y501"/>
  <c r="AA501"/>
  <c r="AC501"/>
  <c r="AX502"/>
  <c r="S502"/>
  <c r="U502"/>
  <c r="Y502"/>
  <c r="AA502"/>
  <c r="AC502"/>
  <c r="AW503"/>
  <c r="AZ503"/>
  <c r="S503"/>
  <c r="U503"/>
  <c r="Y503"/>
  <c r="AA503"/>
  <c r="AC503"/>
  <c r="AX504"/>
  <c r="AZ504"/>
  <c r="S504"/>
  <c r="U504"/>
  <c r="Y504"/>
  <c r="AA504"/>
  <c r="AC504"/>
  <c r="AX505"/>
  <c r="AZ505"/>
  <c r="S505"/>
  <c r="U505"/>
  <c r="Y505"/>
  <c r="AA505"/>
  <c r="AC505"/>
  <c r="AX506"/>
  <c r="S506"/>
  <c r="U506"/>
  <c r="Y506"/>
  <c r="AA506"/>
  <c r="AC506"/>
  <c r="AX507"/>
  <c r="AZ507"/>
  <c r="S507"/>
  <c r="U507"/>
  <c r="Y507"/>
  <c r="AA507"/>
  <c r="AC507"/>
  <c r="AX508"/>
  <c r="AY508"/>
  <c r="BD508" s="1"/>
  <c r="S508"/>
  <c r="U508"/>
  <c r="Y508"/>
  <c r="AA508"/>
  <c r="AC508"/>
  <c r="AW509"/>
  <c r="AZ509"/>
  <c r="S509"/>
  <c r="U509"/>
  <c r="Y509"/>
  <c r="AA509"/>
  <c r="AC509"/>
  <c r="AW510"/>
  <c r="S510"/>
  <c r="U510"/>
  <c r="Y510"/>
  <c r="AA510"/>
  <c r="AC510"/>
  <c r="AW511"/>
  <c r="AZ511"/>
  <c r="S511"/>
  <c r="U511"/>
  <c r="Y511"/>
  <c r="AA511"/>
  <c r="AC511"/>
  <c r="S512"/>
  <c r="U512"/>
  <c r="Y512"/>
  <c r="AA512"/>
  <c r="AC512"/>
  <c r="AY513"/>
  <c r="BD513" s="1"/>
  <c r="S513"/>
  <c r="U513"/>
  <c r="Y513"/>
  <c r="AA513"/>
  <c r="AC513"/>
  <c r="AX514"/>
  <c r="AZ514"/>
  <c r="S514"/>
  <c r="U514"/>
  <c r="Y514"/>
  <c r="AA514"/>
  <c r="AC514"/>
  <c r="AW515"/>
  <c r="AZ515"/>
  <c r="S515"/>
  <c r="U515"/>
  <c r="Y515"/>
  <c r="AA515"/>
  <c r="AC515"/>
  <c r="AX516"/>
  <c r="AY516"/>
  <c r="BD516" s="1"/>
  <c r="S516"/>
  <c r="U516"/>
  <c r="Y516"/>
  <c r="AA516"/>
  <c r="AC516"/>
  <c r="AW517"/>
  <c r="AY517"/>
  <c r="BD517" s="1"/>
  <c r="S517"/>
  <c r="U517"/>
  <c r="Y517"/>
  <c r="AA517"/>
  <c r="AC517"/>
  <c r="AW518"/>
  <c r="S518"/>
  <c r="U518"/>
  <c r="Y518"/>
  <c r="AA518"/>
  <c r="AC518"/>
  <c r="AZ519"/>
  <c r="S519"/>
  <c r="U519"/>
  <c r="Y519"/>
  <c r="AA519"/>
  <c r="AC519"/>
  <c r="AX520"/>
  <c r="S520"/>
  <c r="U520"/>
  <c r="Y520"/>
  <c r="AA520"/>
  <c r="AC520"/>
  <c r="AW521"/>
  <c r="AZ521"/>
  <c r="S521"/>
  <c r="U521"/>
  <c r="Y521"/>
  <c r="AA521"/>
  <c r="AC521"/>
  <c r="AX522"/>
  <c r="AZ522"/>
  <c r="S522"/>
  <c r="U522"/>
  <c r="Y522"/>
  <c r="AA522"/>
  <c r="AC522"/>
  <c r="AW523"/>
  <c r="S523"/>
  <c r="U523"/>
  <c r="Y523"/>
  <c r="AA523"/>
  <c r="AC523"/>
  <c r="AX524"/>
  <c r="AY524"/>
  <c r="BD524" s="1"/>
  <c r="S524"/>
  <c r="U524"/>
  <c r="Y524"/>
  <c r="AA524"/>
  <c r="AC524"/>
  <c r="AZ525"/>
  <c r="S525"/>
  <c r="U525"/>
  <c r="Y525"/>
  <c r="AA525"/>
  <c r="AC525"/>
  <c r="AX526"/>
  <c r="S526"/>
  <c r="U526"/>
  <c r="Y526"/>
  <c r="AA526"/>
  <c r="AC526"/>
  <c r="AW527"/>
  <c r="AZ527"/>
  <c r="S527"/>
  <c r="U527"/>
  <c r="Y527"/>
  <c r="AA527"/>
  <c r="AC527"/>
  <c r="S528"/>
  <c r="U528"/>
  <c r="Y528"/>
  <c r="AA528"/>
  <c r="AC528"/>
  <c r="AW529"/>
  <c r="AZ529"/>
  <c r="S529"/>
  <c r="U529"/>
  <c r="Y529"/>
  <c r="AA529"/>
  <c r="AC529"/>
  <c r="AW530"/>
  <c r="AZ530"/>
  <c r="S530"/>
  <c r="U530"/>
  <c r="Y530"/>
  <c r="AA530"/>
  <c r="AC530"/>
  <c r="AW531"/>
  <c r="AZ531"/>
  <c r="S531"/>
  <c r="U531"/>
  <c r="Y531"/>
  <c r="AA531"/>
  <c r="AC531"/>
  <c r="AX532"/>
  <c r="S532"/>
  <c r="U532"/>
  <c r="Y532"/>
  <c r="AA532"/>
  <c r="AC532"/>
  <c r="S533"/>
  <c r="U533"/>
  <c r="Y533"/>
  <c r="AA533"/>
  <c r="AC533"/>
  <c r="AX534"/>
  <c r="S534"/>
  <c r="U534"/>
  <c r="Y534"/>
  <c r="AA534"/>
  <c r="AC534"/>
  <c r="AW535"/>
  <c r="AZ535"/>
  <c r="S535"/>
  <c r="U535"/>
  <c r="Y535"/>
  <c r="AA535"/>
  <c r="AC535"/>
  <c r="AW536"/>
  <c r="S536"/>
  <c r="U536"/>
  <c r="Y536"/>
  <c r="AA536"/>
  <c r="AC536"/>
  <c r="AX537"/>
  <c r="AZ537"/>
  <c r="S537"/>
  <c r="U537"/>
  <c r="Y537"/>
  <c r="AA537"/>
  <c r="AC537"/>
  <c r="AX538"/>
  <c r="AZ538"/>
  <c r="S538"/>
  <c r="U538"/>
  <c r="Y538"/>
  <c r="AA538"/>
  <c r="AC538"/>
  <c r="AW539"/>
  <c r="AZ539"/>
  <c r="S539"/>
  <c r="U539"/>
  <c r="Y539"/>
  <c r="AA539"/>
  <c r="AC539"/>
  <c r="AW540"/>
  <c r="S540"/>
  <c r="U540"/>
  <c r="Y540"/>
  <c r="AA540"/>
  <c r="AC540"/>
  <c r="AX541"/>
  <c r="AZ541"/>
  <c r="S541"/>
  <c r="U541"/>
  <c r="Y541"/>
  <c r="AA541"/>
  <c r="AC541"/>
  <c r="AW542"/>
  <c r="S542"/>
  <c r="U542"/>
  <c r="Y542"/>
  <c r="AA542"/>
  <c r="AC542"/>
  <c r="AX543"/>
  <c r="AZ543"/>
  <c r="S543"/>
  <c r="U543"/>
  <c r="Y543"/>
  <c r="AA543"/>
  <c r="AC543"/>
  <c r="AW544"/>
  <c r="AY544"/>
  <c r="BD544" s="1"/>
  <c r="S544"/>
  <c r="U544"/>
  <c r="Y544"/>
  <c r="AA544"/>
  <c r="AC544"/>
  <c r="AX545"/>
  <c r="AY545"/>
  <c r="BD545" s="1"/>
  <c r="S545"/>
  <c r="U545"/>
  <c r="Y545"/>
  <c r="AA545"/>
  <c r="AC545"/>
  <c r="AX546"/>
  <c r="S546"/>
  <c r="U546"/>
  <c r="Y546"/>
  <c r="AA546"/>
  <c r="AC546"/>
  <c r="AW547"/>
  <c r="AZ547"/>
  <c r="S547"/>
  <c r="U547"/>
  <c r="Y547"/>
  <c r="AA547"/>
  <c r="AC547"/>
  <c r="AX548"/>
  <c r="AY548"/>
  <c r="BD548" s="1"/>
  <c r="S548"/>
  <c r="U548"/>
  <c r="Y548"/>
  <c r="AA548"/>
  <c r="AC548"/>
  <c r="AW549"/>
  <c r="AY549"/>
  <c r="BD549" s="1"/>
  <c r="S549"/>
  <c r="U549"/>
  <c r="Y549"/>
  <c r="AA549"/>
  <c r="AC549"/>
  <c r="AX550"/>
  <c r="S550"/>
  <c r="U550"/>
  <c r="Y550"/>
  <c r="AA550"/>
  <c r="AC550"/>
  <c r="AW551"/>
  <c r="AZ551"/>
  <c r="S551"/>
  <c r="U551"/>
  <c r="Y551"/>
  <c r="AA551"/>
  <c r="AC551"/>
  <c r="AW552"/>
  <c r="S552"/>
  <c r="U552"/>
  <c r="Y552"/>
  <c r="AA552"/>
  <c r="AC552"/>
  <c r="AX553"/>
  <c r="AZ553"/>
  <c r="S553"/>
  <c r="U553"/>
  <c r="Y553"/>
  <c r="AA553"/>
  <c r="AC553"/>
  <c r="AW554"/>
  <c r="S554"/>
  <c r="U554"/>
  <c r="Y554"/>
  <c r="AA554"/>
  <c r="AC554"/>
  <c r="AW555"/>
  <c r="S555"/>
  <c r="U555"/>
  <c r="Y555"/>
  <c r="AA555"/>
  <c r="AC555"/>
  <c r="AX556"/>
  <c r="AZ556"/>
  <c r="S556"/>
  <c r="U556"/>
  <c r="Y556"/>
  <c r="AA556"/>
  <c r="AC556"/>
  <c r="AX557"/>
  <c r="AZ557"/>
  <c r="S557"/>
  <c r="U557"/>
  <c r="Y557"/>
  <c r="AA557"/>
  <c r="AC557"/>
  <c r="AX558"/>
  <c r="S558"/>
  <c r="U558"/>
  <c r="Y558"/>
  <c r="AA558"/>
  <c r="AC558"/>
  <c r="AX559"/>
  <c r="AZ559"/>
  <c r="S559"/>
  <c r="U559"/>
  <c r="Y559"/>
  <c r="AA559"/>
  <c r="AC559"/>
  <c r="AW560"/>
  <c r="AZ560"/>
  <c r="S560"/>
  <c r="U560"/>
  <c r="Y560"/>
  <c r="AA560"/>
  <c r="AC560"/>
  <c r="AX561"/>
  <c r="AY561"/>
  <c r="BD561" s="1"/>
  <c r="S561"/>
  <c r="U561"/>
  <c r="Y561"/>
  <c r="AA561"/>
  <c r="AC561"/>
  <c r="AW562"/>
  <c r="S562"/>
  <c r="U562"/>
  <c r="Y562"/>
  <c r="AA562"/>
  <c r="AC562"/>
  <c r="AZ563"/>
  <c r="S563"/>
  <c r="U563"/>
  <c r="Y563"/>
  <c r="AA563"/>
  <c r="AC563"/>
  <c r="AX564"/>
  <c r="S564"/>
  <c r="U564"/>
  <c r="Y564"/>
  <c r="AA564"/>
  <c r="AC564"/>
  <c r="AW565"/>
  <c r="S565"/>
  <c r="U565"/>
  <c r="Y565"/>
  <c r="AA565"/>
  <c r="AC565"/>
  <c r="AX566"/>
  <c r="AY566"/>
  <c r="BD566" s="1"/>
  <c r="S566"/>
  <c r="U566"/>
  <c r="Y566"/>
  <c r="AA566"/>
  <c r="AC566"/>
  <c r="AW567"/>
  <c r="AZ567"/>
  <c r="S567"/>
  <c r="U567"/>
  <c r="Y567"/>
  <c r="AA567"/>
  <c r="AC567"/>
  <c r="AX568"/>
  <c r="S568"/>
  <c r="U568"/>
  <c r="Y568"/>
  <c r="AA568"/>
  <c r="AC568"/>
  <c r="AX569"/>
  <c r="AZ569"/>
  <c r="S569"/>
  <c r="U569"/>
  <c r="Y569"/>
  <c r="AA569"/>
  <c r="AC569"/>
  <c r="AX570"/>
  <c r="AY570"/>
  <c r="BD570" s="1"/>
  <c r="S570"/>
  <c r="U570"/>
  <c r="Y570"/>
  <c r="AA570"/>
  <c r="AC570"/>
  <c r="AX571"/>
  <c r="AZ571"/>
  <c r="S571"/>
  <c r="U571"/>
  <c r="Y571"/>
  <c r="AA571"/>
  <c r="AC571"/>
  <c r="AW572"/>
  <c r="S572"/>
  <c r="U572"/>
  <c r="Y572"/>
  <c r="AA572"/>
  <c r="AC572"/>
  <c r="AX573"/>
  <c r="AZ573"/>
  <c r="S573"/>
  <c r="U573"/>
  <c r="Y573"/>
  <c r="AA573"/>
  <c r="AC573"/>
  <c r="AX574"/>
  <c r="S574"/>
  <c r="U574"/>
  <c r="Y574"/>
  <c r="AA574"/>
  <c r="AC574"/>
  <c r="AW575"/>
  <c r="AZ575"/>
  <c r="S575"/>
  <c r="U575"/>
  <c r="Y575"/>
  <c r="AA575"/>
  <c r="AC575"/>
  <c r="AW576"/>
  <c r="S576"/>
  <c r="U576"/>
  <c r="Y576"/>
  <c r="AA576"/>
  <c r="AC576"/>
  <c r="AX577"/>
  <c r="AY577"/>
  <c r="BD577" s="1"/>
  <c r="S577"/>
  <c r="U577"/>
  <c r="Y577"/>
  <c r="AA577"/>
  <c r="AC577"/>
  <c r="S578"/>
  <c r="U578"/>
  <c r="Y578"/>
  <c r="AA578"/>
  <c r="AC578"/>
  <c r="AX579"/>
  <c r="AZ579"/>
  <c r="S579"/>
  <c r="U579"/>
  <c r="Y579"/>
  <c r="AA579"/>
  <c r="AC579"/>
  <c r="AW580"/>
  <c r="AY580"/>
  <c r="S580"/>
  <c r="U580"/>
  <c r="Y580"/>
  <c r="AA580"/>
  <c r="AC580"/>
  <c r="AW581"/>
  <c r="AY581"/>
  <c r="S581"/>
  <c r="U581"/>
  <c r="Y581"/>
  <c r="AA581"/>
  <c r="AC581"/>
  <c r="AW582"/>
  <c r="S582"/>
  <c r="U582"/>
  <c r="Y582"/>
  <c r="AA582"/>
  <c r="AC582"/>
  <c r="AX583"/>
  <c r="AZ583"/>
  <c r="S583"/>
  <c r="U583"/>
  <c r="Y583"/>
  <c r="AA583"/>
  <c r="AC583"/>
  <c r="S584"/>
  <c r="U584"/>
  <c r="Y584"/>
  <c r="AA584"/>
  <c r="AC584"/>
  <c r="AZ585"/>
  <c r="S585"/>
  <c r="U585"/>
  <c r="Y585"/>
  <c r="AA585"/>
  <c r="AC585"/>
  <c r="AX586"/>
  <c r="S586"/>
  <c r="U586"/>
  <c r="Y586"/>
  <c r="AA586"/>
  <c r="AC586"/>
  <c r="AX587"/>
  <c r="S587"/>
  <c r="U587"/>
  <c r="Y587"/>
  <c r="AA587"/>
  <c r="AC587"/>
  <c r="AX588"/>
  <c r="AZ588"/>
  <c r="S588"/>
  <c r="U588"/>
  <c r="Y588"/>
  <c r="AA588"/>
  <c r="AC588"/>
  <c r="AX589"/>
  <c r="AZ589"/>
  <c r="S589"/>
  <c r="U589"/>
  <c r="Y589"/>
  <c r="AA589"/>
  <c r="AC589"/>
  <c r="AX590"/>
  <c r="S590"/>
  <c r="U590"/>
  <c r="Y590"/>
  <c r="AA590"/>
  <c r="AC590"/>
  <c r="AW591"/>
  <c r="AZ591"/>
  <c r="S591"/>
  <c r="U591"/>
  <c r="Y591"/>
  <c r="AA591"/>
  <c r="AC591"/>
  <c r="AX592"/>
  <c r="AZ592"/>
  <c r="S592"/>
  <c r="U592"/>
  <c r="Y592"/>
  <c r="AA592"/>
  <c r="AC592"/>
  <c r="AX593"/>
  <c r="AY593"/>
  <c r="BD593" s="1"/>
  <c r="S593"/>
  <c r="U593"/>
  <c r="Y593"/>
  <c r="AA593"/>
  <c r="AC593"/>
  <c r="AW594"/>
  <c r="AZ594"/>
  <c r="S594"/>
  <c r="U594"/>
  <c r="Y594"/>
  <c r="AA594"/>
  <c r="AC594"/>
  <c r="AZ595"/>
  <c r="S595"/>
  <c r="U595"/>
  <c r="Y595"/>
  <c r="AA595"/>
  <c r="AC595"/>
  <c r="AW596"/>
  <c r="AZ596"/>
  <c r="S596"/>
  <c r="U596"/>
  <c r="Y596"/>
  <c r="AA596"/>
  <c r="AC596"/>
  <c r="S597"/>
  <c r="U597"/>
  <c r="Y597"/>
  <c r="AA597"/>
  <c r="AC597"/>
  <c r="AW598"/>
  <c r="S598"/>
  <c r="U598"/>
  <c r="Y598"/>
  <c r="AA598"/>
  <c r="AC598"/>
  <c r="AZ599"/>
  <c r="S599"/>
  <c r="U599"/>
  <c r="Y599"/>
  <c r="AA599"/>
  <c r="AC599"/>
  <c r="AX600"/>
  <c r="S600"/>
  <c r="U600"/>
  <c r="Y600"/>
  <c r="AA600"/>
  <c r="AC600"/>
  <c r="AW601"/>
  <c r="AZ601"/>
  <c r="S601"/>
  <c r="U601"/>
  <c r="Y601"/>
  <c r="AA601"/>
  <c r="AC601"/>
  <c r="AX602"/>
  <c r="S602"/>
  <c r="U602"/>
  <c r="Y602"/>
  <c r="AA602"/>
  <c r="AC602"/>
  <c r="AX603"/>
  <c r="AZ603"/>
  <c r="S603"/>
  <c r="U603"/>
  <c r="Y603"/>
  <c r="AA603"/>
  <c r="AC603"/>
  <c r="AX604"/>
  <c r="S604"/>
  <c r="U604"/>
  <c r="Y604"/>
  <c r="AA604"/>
  <c r="AC604"/>
  <c r="AW605"/>
  <c r="AZ605"/>
  <c r="S605"/>
  <c r="U605"/>
  <c r="Y605"/>
  <c r="AA605"/>
  <c r="AC605"/>
  <c r="S606"/>
  <c r="U606"/>
  <c r="Y606"/>
  <c r="AA606"/>
  <c r="AC606"/>
  <c r="AX607"/>
  <c r="AZ607"/>
  <c r="S607"/>
  <c r="U607"/>
  <c r="Y607"/>
  <c r="AA607"/>
  <c r="AC607"/>
  <c r="AX608"/>
  <c r="S608"/>
  <c r="U608"/>
  <c r="Y608"/>
  <c r="AA608"/>
  <c r="AC608"/>
  <c r="AY609"/>
  <c r="BD609" s="1"/>
  <c r="S609"/>
  <c r="U609"/>
  <c r="Y609"/>
  <c r="AA609"/>
  <c r="AC609"/>
  <c r="AW610"/>
  <c r="AZ610"/>
  <c r="S610"/>
  <c r="U610"/>
  <c r="Y610"/>
  <c r="AA610"/>
  <c r="AC610"/>
  <c r="AX611"/>
  <c r="AZ611"/>
  <c r="S611"/>
  <c r="U611"/>
  <c r="Y611"/>
  <c r="AA611"/>
  <c r="AC611"/>
  <c r="AX612"/>
  <c r="S612"/>
  <c r="U612"/>
  <c r="Y612"/>
  <c r="AA612"/>
  <c r="AC612"/>
  <c r="AW613"/>
  <c r="AY613"/>
  <c r="BD613" s="1"/>
  <c r="S613"/>
  <c r="U613"/>
  <c r="Y613"/>
  <c r="AA613"/>
  <c r="AC613"/>
  <c r="AX614"/>
  <c r="S614"/>
  <c r="U614"/>
  <c r="Y614"/>
  <c r="AA614"/>
  <c r="AC614"/>
  <c r="AZ615"/>
  <c r="S615"/>
  <c r="U615"/>
  <c r="Y615"/>
  <c r="AA615"/>
  <c r="AC615"/>
  <c r="AX616"/>
  <c r="S616"/>
  <c r="U616"/>
  <c r="Y616"/>
  <c r="AA616"/>
  <c r="AC616"/>
  <c r="AZ617"/>
  <c r="S617"/>
  <c r="U617"/>
  <c r="Y617"/>
  <c r="AA617"/>
  <c r="AC617"/>
  <c r="AX618"/>
  <c r="AZ618"/>
  <c r="S618"/>
  <c r="U618"/>
  <c r="Y618"/>
  <c r="AA618"/>
  <c r="AC618"/>
  <c r="AW619"/>
  <c r="S619"/>
  <c r="U619"/>
  <c r="Y619"/>
  <c r="AA619"/>
  <c r="AC619"/>
  <c r="AY620"/>
  <c r="BD620" s="1"/>
  <c r="S620"/>
  <c r="U620"/>
  <c r="Y620"/>
  <c r="AA620"/>
  <c r="AC620"/>
  <c r="AW621"/>
  <c r="AY621"/>
  <c r="S621"/>
  <c r="U621"/>
  <c r="Y621"/>
  <c r="AA621"/>
  <c r="AC621"/>
  <c r="S622"/>
  <c r="U622"/>
  <c r="Y622"/>
  <c r="AA622"/>
  <c r="AC622"/>
  <c r="AW623"/>
  <c r="AY623"/>
  <c r="BD623" s="1"/>
  <c r="S623"/>
  <c r="U623"/>
  <c r="Y623"/>
  <c r="AA623"/>
  <c r="AC623"/>
  <c r="AW624"/>
  <c r="S624"/>
  <c r="U624"/>
  <c r="Y624"/>
  <c r="AA624"/>
  <c r="AC624"/>
  <c r="AX625"/>
  <c r="S625"/>
  <c r="U625"/>
  <c r="Y625"/>
  <c r="AA625"/>
  <c r="AC625"/>
  <c r="AW626"/>
  <c r="S626"/>
  <c r="U626"/>
  <c r="Y626"/>
  <c r="AA626"/>
  <c r="AC626"/>
  <c r="AZ627"/>
  <c r="S627"/>
  <c r="U627"/>
  <c r="Y627"/>
  <c r="AA627"/>
  <c r="AC627"/>
  <c r="S628"/>
  <c r="U628"/>
  <c r="Y628"/>
  <c r="AA628"/>
  <c r="AC628"/>
  <c r="AX629"/>
  <c r="AZ629"/>
  <c r="S629"/>
  <c r="U629"/>
  <c r="Y629"/>
  <c r="AA629"/>
  <c r="AC629"/>
  <c r="S630"/>
  <c r="U630"/>
  <c r="Y630"/>
  <c r="AA630"/>
  <c r="AC630"/>
  <c r="AZ631"/>
  <c r="S631"/>
  <c r="U631"/>
  <c r="Y631"/>
  <c r="AA631"/>
  <c r="AC631"/>
  <c r="AZ632"/>
  <c r="S632"/>
  <c r="U632"/>
  <c r="Y632"/>
  <c r="AA632"/>
  <c r="AC632"/>
  <c r="AZ633"/>
  <c r="S633"/>
  <c r="U633"/>
  <c r="Y633"/>
  <c r="AA633"/>
  <c r="AC633"/>
  <c r="S634"/>
  <c r="U634"/>
  <c r="Y634"/>
  <c r="AA634"/>
  <c r="AC634"/>
  <c r="S635"/>
  <c r="U635"/>
  <c r="Y635"/>
  <c r="AA635"/>
  <c r="AC635"/>
  <c r="AX636"/>
  <c r="AY636"/>
  <c r="BD636" s="1"/>
  <c r="S636"/>
  <c r="U636"/>
  <c r="Y636"/>
  <c r="AA636"/>
  <c r="AC636"/>
  <c r="AZ637"/>
  <c r="S637"/>
  <c r="U637"/>
  <c r="Y637"/>
  <c r="AA637"/>
  <c r="AC637"/>
  <c r="S638"/>
  <c r="U638"/>
  <c r="Y638"/>
  <c r="AA638"/>
  <c r="AC638"/>
  <c r="AX639"/>
  <c r="AZ639"/>
  <c r="S639"/>
  <c r="U639"/>
  <c r="Y639"/>
  <c r="AA639"/>
  <c r="AC639"/>
  <c r="AX640"/>
  <c r="S640"/>
  <c r="U640"/>
  <c r="Y640"/>
  <c r="AA640"/>
  <c r="AC640"/>
  <c r="AZ641"/>
  <c r="S641"/>
  <c r="U641"/>
  <c r="Y641"/>
  <c r="AA641"/>
  <c r="AC641"/>
  <c r="S642"/>
  <c r="U642"/>
  <c r="Y642"/>
  <c r="AA642"/>
  <c r="AC642"/>
  <c r="AZ643"/>
  <c r="S643"/>
  <c r="U643"/>
  <c r="Y643"/>
  <c r="AA643"/>
  <c r="AC643"/>
  <c r="S644"/>
  <c r="U644"/>
  <c r="Y644"/>
  <c r="AA644"/>
  <c r="AC644"/>
  <c r="AZ645"/>
  <c r="S645"/>
  <c r="U645"/>
  <c r="Y645"/>
  <c r="AA645"/>
  <c r="AC645"/>
  <c r="AZ646"/>
  <c r="S646"/>
  <c r="U646"/>
  <c r="Y646"/>
  <c r="AA646"/>
  <c r="AC646"/>
  <c r="AY647"/>
  <c r="BD647" s="1"/>
  <c r="S647"/>
  <c r="U647"/>
  <c r="Y647"/>
  <c r="AA647"/>
  <c r="AC647"/>
  <c r="AW648"/>
  <c r="S648"/>
  <c r="U648"/>
  <c r="Y648"/>
  <c r="AA648"/>
  <c r="AC648"/>
  <c r="AZ649"/>
  <c r="S649"/>
  <c r="U649"/>
  <c r="Y649"/>
  <c r="AA649"/>
  <c r="AC649"/>
  <c r="AY650"/>
  <c r="BD650" s="1"/>
  <c r="S650"/>
  <c r="U650"/>
  <c r="Y650"/>
  <c r="AA650"/>
  <c r="AC650"/>
  <c r="AY651"/>
  <c r="BD651" s="1"/>
  <c r="S651"/>
  <c r="U651"/>
  <c r="Y651"/>
  <c r="AA651"/>
  <c r="AC651"/>
  <c r="AW652"/>
  <c r="S652"/>
  <c r="U652"/>
  <c r="Y652"/>
  <c r="AA652"/>
  <c r="AC652"/>
  <c r="AX653"/>
  <c r="AZ653"/>
  <c r="S653"/>
  <c r="U653"/>
  <c r="Y653"/>
  <c r="AA653"/>
  <c r="AC653"/>
  <c r="S654"/>
  <c r="U654"/>
  <c r="Y654"/>
  <c r="AA654"/>
  <c r="AC654"/>
  <c r="AZ655"/>
  <c r="S655"/>
  <c r="U655"/>
  <c r="Y655"/>
  <c r="AA655"/>
  <c r="AC655"/>
  <c r="AW656"/>
  <c r="S656"/>
  <c r="U656"/>
  <c r="Y656"/>
  <c r="AA656"/>
  <c r="AC656"/>
  <c r="S657"/>
  <c r="U657"/>
  <c r="Y657"/>
  <c r="AA657"/>
  <c r="AC657"/>
  <c r="AZ658"/>
  <c r="S658"/>
  <c r="U658"/>
  <c r="Y658"/>
  <c r="AA658"/>
  <c r="AC658"/>
  <c r="AZ659"/>
  <c r="S659"/>
  <c r="U659"/>
  <c r="Y659"/>
  <c r="AA659"/>
  <c r="AC659"/>
  <c r="AW660"/>
  <c r="AY660"/>
  <c r="BD660" s="1"/>
  <c r="S660"/>
  <c r="U660"/>
  <c r="Y660"/>
  <c r="AA660"/>
  <c r="AC660"/>
  <c r="AZ661"/>
  <c r="S661"/>
  <c r="U661"/>
  <c r="Y661"/>
  <c r="AA661"/>
  <c r="AC661"/>
  <c r="S662"/>
  <c r="U662"/>
  <c r="Y662"/>
  <c r="AA662"/>
  <c r="AC662"/>
  <c r="AZ663"/>
  <c r="S663"/>
  <c r="U663"/>
  <c r="Y663"/>
  <c r="AA663"/>
  <c r="AC663"/>
  <c r="AW664"/>
  <c r="AY664"/>
  <c r="BD664" s="1"/>
  <c r="S664"/>
  <c r="U664"/>
  <c r="Y664"/>
  <c r="AA664"/>
  <c r="AC664"/>
  <c r="AZ665"/>
  <c r="S665"/>
  <c r="U665"/>
  <c r="Y665"/>
  <c r="AA665"/>
  <c r="AC665"/>
  <c r="S666"/>
  <c r="U666"/>
  <c r="Y666"/>
  <c r="AA666"/>
  <c r="AC666"/>
  <c r="AX667"/>
  <c r="S667"/>
  <c r="U667"/>
  <c r="Y667"/>
  <c r="AA667"/>
  <c r="AC667"/>
  <c r="S668"/>
  <c r="U668"/>
  <c r="Y668"/>
  <c r="AA668"/>
  <c r="AC668"/>
  <c r="AZ669"/>
  <c r="S669"/>
  <c r="U669"/>
  <c r="Y669"/>
  <c r="AA669"/>
  <c r="AC669"/>
  <c r="AX670"/>
  <c r="S670"/>
  <c r="U670"/>
  <c r="Y670"/>
  <c r="AA670"/>
  <c r="AC670"/>
  <c r="AZ671"/>
  <c r="S671"/>
  <c r="U671"/>
  <c r="Y671"/>
  <c r="AA671"/>
  <c r="AC671"/>
  <c r="S672"/>
  <c r="U672"/>
  <c r="Y672"/>
  <c r="AA672"/>
  <c r="AC672"/>
  <c r="AZ673"/>
  <c r="S673"/>
  <c r="U673"/>
  <c r="Y673"/>
  <c r="AA673"/>
  <c r="AC673"/>
  <c r="AY674"/>
  <c r="BD674" s="1"/>
  <c r="S674"/>
  <c r="U674"/>
  <c r="Y674"/>
  <c r="AA674"/>
  <c r="AC674"/>
  <c r="AZ675"/>
  <c r="S675"/>
  <c r="U675"/>
  <c r="Y675"/>
  <c r="AA675"/>
  <c r="AC675"/>
  <c r="S676"/>
  <c r="U676"/>
  <c r="Y676"/>
  <c r="AA676"/>
  <c r="AC676"/>
  <c r="AZ677"/>
  <c r="S677"/>
  <c r="U677"/>
  <c r="Y677"/>
  <c r="AA677"/>
  <c r="AC677"/>
  <c r="S678"/>
  <c r="U678"/>
  <c r="Y678"/>
  <c r="AA678"/>
  <c r="AC678"/>
  <c r="AX679"/>
  <c r="AY679"/>
  <c r="BD679" s="1"/>
  <c r="S679"/>
  <c r="U679"/>
  <c r="Y679"/>
  <c r="AA679"/>
  <c r="AC679"/>
  <c r="S680"/>
  <c r="U680"/>
  <c r="Y680"/>
  <c r="AA680"/>
  <c r="AC680"/>
  <c r="AZ681"/>
  <c r="S681"/>
  <c r="U681"/>
  <c r="Y681"/>
  <c r="AA681"/>
  <c r="AC681"/>
  <c r="AW682"/>
  <c r="AZ682"/>
  <c r="S682"/>
  <c r="U682"/>
  <c r="Y682"/>
  <c r="AA682"/>
  <c r="AC682"/>
  <c r="AY683"/>
  <c r="BD683" s="1"/>
  <c r="S683"/>
  <c r="U683"/>
  <c r="Y683"/>
  <c r="AA683"/>
  <c r="AC683"/>
  <c r="S684"/>
  <c r="U684"/>
  <c r="Y684"/>
  <c r="AA684"/>
  <c r="AC684"/>
  <c r="AZ685"/>
  <c r="S685"/>
  <c r="U685"/>
  <c r="Y685"/>
  <c r="AA685"/>
  <c r="AC685"/>
  <c r="AW686"/>
  <c r="AZ686"/>
  <c r="S686"/>
  <c r="U686"/>
  <c r="Y686"/>
  <c r="AA686"/>
  <c r="AC686"/>
  <c r="AZ687"/>
  <c r="S687"/>
  <c r="U687"/>
  <c r="Y687"/>
  <c r="AA687"/>
  <c r="AC687"/>
  <c r="S688"/>
  <c r="U688"/>
  <c r="Y688"/>
  <c r="AA688"/>
  <c r="AC688"/>
  <c r="AW689"/>
  <c r="S689"/>
  <c r="U689"/>
  <c r="Y689"/>
  <c r="AA689"/>
  <c r="AC689"/>
  <c r="S690"/>
  <c r="U690"/>
  <c r="Y690"/>
  <c r="AA690"/>
  <c r="AC690"/>
  <c r="AZ691"/>
  <c r="S691"/>
  <c r="U691"/>
  <c r="Y691"/>
  <c r="AA691"/>
  <c r="AC691"/>
  <c r="S692"/>
  <c r="U692"/>
  <c r="Y692"/>
  <c r="AA692"/>
  <c r="AC692"/>
  <c r="AZ693"/>
  <c r="S693"/>
  <c r="U693"/>
  <c r="Y693"/>
  <c r="AA693"/>
  <c r="AC693"/>
  <c r="AZ694"/>
  <c r="S694"/>
  <c r="U694"/>
  <c r="Y694"/>
  <c r="AA694"/>
  <c r="AC694"/>
  <c r="AY695"/>
  <c r="BD695" s="1"/>
  <c r="S695"/>
  <c r="U695"/>
  <c r="Y695"/>
  <c r="AA695"/>
  <c r="AC695"/>
  <c r="AX696"/>
  <c r="AZ696"/>
  <c r="S696"/>
  <c r="U696"/>
  <c r="Y696"/>
  <c r="AA696"/>
  <c r="AC696"/>
  <c r="AZ697"/>
  <c r="S697"/>
  <c r="U697"/>
  <c r="Y697"/>
  <c r="AA697"/>
  <c r="AC697"/>
  <c r="S698"/>
  <c r="U698"/>
  <c r="Y698"/>
  <c r="AA698"/>
  <c r="AC698"/>
  <c r="S699"/>
  <c r="U699"/>
  <c r="Y699"/>
  <c r="AA699"/>
  <c r="AC699"/>
  <c r="S700"/>
  <c r="U700"/>
  <c r="Y700"/>
  <c r="AA700"/>
  <c r="AC700"/>
  <c r="AW701"/>
  <c r="AZ701"/>
  <c r="S701"/>
  <c r="U701"/>
  <c r="Y701"/>
  <c r="AA701"/>
  <c r="AC701"/>
  <c r="S702"/>
  <c r="U702"/>
  <c r="Y702"/>
  <c r="AA702"/>
  <c r="AC702"/>
  <c r="AZ703"/>
  <c r="S703"/>
  <c r="U703"/>
  <c r="Y703"/>
  <c r="AA703"/>
  <c r="AC703"/>
  <c r="AX704"/>
  <c r="AY704"/>
  <c r="BD704" s="1"/>
  <c r="S704"/>
  <c r="U704"/>
  <c r="Y704"/>
  <c r="AA704"/>
  <c r="AC704"/>
  <c r="AZ705"/>
  <c r="S705"/>
  <c r="U705"/>
  <c r="Y705"/>
  <c r="AA705"/>
  <c r="AC705"/>
  <c r="AY706"/>
  <c r="BD706" s="1"/>
  <c r="S706"/>
  <c r="U706"/>
  <c r="Y706"/>
  <c r="AA706"/>
  <c r="AC706"/>
  <c r="AZ707"/>
  <c r="S707"/>
  <c r="U707"/>
  <c r="Y707"/>
  <c r="AA707"/>
  <c r="AC707"/>
  <c r="S708"/>
  <c r="U708"/>
  <c r="Y708"/>
  <c r="AA708"/>
  <c r="AC708"/>
  <c r="AZ709"/>
  <c r="S709"/>
  <c r="U709"/>
  <c r="Y709"/>
  <c r="AA709"/>
  <c r="AC709"/>
  <c r="AZ710"/>
  <c r="S710"/>
  <c r="U710"/>
  <c r="Y710"/>
  <c r="AA710"/>
  <c r="AC710"/>
  <c r="AY711"/>
  <c r="BD711" s="1"/>
  <c r="S711"/>
  <c r="U711"/>
  <c r="Y711"/>
  <c r="AA711"/>
  <c r="AC711"/>
  <c r="S712"/>
  <c r="U712"/>
  <c r="Y712"/>
  <c r="AA712"/>
  <c r="AC712"/>
  <c r="S713"/>
  <c r="U713"/>
  <c r="Y713"/>
  <c r="AA713"/>
  <c r="AC713"/>
  <c r="S714"/>
  <c r="U714"/>
  <c r="Y714"/>
  <c r="AA714"/>
  <c r="AC714"/>
  <c r="AW715"/>
  <c r="AY715"/>
  <c r="BD715" s="1"/>
  <c r="S715"/>
  <c r="U715"/>
  <c r="Y715"/>
  <c r="AA715"/>
  <c r="AC715"/>
  <c r="S716"/>
  <c r="U716"/>
  <c r="Y716"/>
  <c r="AA716"/>
  <c r="AC716"/>
  <c r="AW717"/>
  <c r="AY717"/>
  <c r="BD717" s="1"/>
  <c r="S717"/>
  <c r="U717"/>
  <c r="Y717"/>
  <c r="AA717"/>
  <c r="AC717"/>
  <c r="AW718"/>
  <c r="AZ718"/>
  <c r="S718"/>
  <c r="U718"/>
  <c r="Y718"/>
  <c r="AA718"/>
  <c r="AC718"/>
  <c r="S719"/>
  <c r="U719"/>
  <c r="Y719"/>
  <c r="AA719"/>
  <c r="AC719"/>
  <c r="AZ720"/>
  <c r="S720"/>
  <c r="U720"/>
  <c r="Y720"/>
  <c r="AA720"/>
  <c r="AC720"/>
  <c r="S721"/>
  <c r="U721"/>
  <c r="Y721"/>
  <c r="AA721"/>
  <c r="AC721"/>
  <c r="S722"/>
  <c r="U722"/>
  <c r="Y722"/>
  <c r="AA722"/>
  <c r="AC722"/>
  <c r="AX723"/>
  <c r="S723"/>
  <c r="U723"/>
  <c r="Y723"/>
  <c r="AA723"/>
  <c r="AC723"/>
  <c r="AZ724"/>
  <c r="S724"/>
  <c r="U724"/>
  <c r="Y724"/>
  <c r="AA724"/>
  <c r="AC724"/>
  <c r="AW725"/>
  <c r="S725"/>
  <c r="U725"/>
  <c r="Y725"/>
  <c r="AA725"/>
  <c r="AC725"/>
  <c r="S726"/>
  <c r="U726"/>
  <c r="Y726"/>
  <c r="AA726"/>
  <c r="AC726"/>
  <c r="AX727"/>
  <c r="S727"/>
  <c r="U727"/>
  <c r="Y727"/>
  <c r="AA727"/>
  <c r="AC727"/>
  <c r="S728"/>
  <c r="U728"/>
  <c r="Y728"/>
  <c r="AA728"/>
  <c r="AC728"/>
  <c r="AY729"/>
  <c r="BD729" s="1"/>
  <c r="S729"/>
  <c r="U729"/>
  <c r="Y729"/>
  <c r="AA729"/>
  <c r="AC729"/>
  <c r="S730"/>
  <c r="U730"/>
  <c r="Y730"/>
  <c r="AA730"/>
  <c r="AC730"/>
  <c r="AZ731"/>
  <c r="S731"/>
  <c r="U731"/>
  <c r="Y731"/>
  <c r="AA731"/>
  <c r="AC731"/>
  <c r="AX732"/>
  <c r="S732"/>
  <c r="U732"/>
  <c r="Y732"/>
  <c r="AA732"/>
  <c r="AC732"/>
  <c r="S733"/>
  <c r="U733"/>
  <c r="Y733"/>
  <c r="AA733"/>
  <c r="AC733"/>
  <c r="S734"/>
  <c r="U734"/>
  <c r="Y734"/>
  <c r="AA734"/>
  <c r="AC734"/>
  <c r="S735"/>
  <c r="U735"/>
  <c r="Y735"/>
  <c r="AA735"/>
  <c r="AC735"/>
  <c r="S736"/>
  <c r="U736"/>
  <c r="Y736"/>
  <c r="AA736"/>
  <c r="AC736"/>
  <c r="AZ737"/>
  <c r="S737"/>
  <c r="U737"/>
  <c r="Y737"/>
  <c r="AA737"/>
  <c r="AC737"/>
  <c r="AW738"/>
  <c r="S738"/>
  <c r="U738"/>
  <c r="Y738"/>
  <c r="AA738"/>
  <c r="AC738"/>
  <c r="AX739"/>
  <c r="S739"/>
  <c r="U739"/>
  <c r="Y739"/>
  <c r="AA739"/>
  <c r="AC739"/>
  <c r="AW740"/>
  <c r="S740"/>
  <c r="U740"/>
  <c r="Y740"/>
  <c r="AA740"/>
  <c r="AC740"/>
  <c r="AZ741"/>
  <c r="S741"/>
  <c r="U741"/>
  <c r="Y741"/>
  <c r="AA741"/>
  <c r="AC741"/>
  <c r="AX742"/>
  <c r="S742"/>
  <c r="U742"/>
  <c r="Y742"/>
  <c r="AA742"/>
  <c r="AC742"/>
  <c r="AX743"/>
  <c r="S743"/>
  <c r="U743"/>
  <c r="Y743"/>
  <c r="AA743"/>
  <c r="AC743"/>
  <c r="S744"/>
  <c r="U744"/>
  <c r="Y744"/>
  <c r="AA744"/>
  <c r="AC744"/>
  <c r="AY745"/>
  <c r="BD745" s="1"/>
  <c r="S745"/>
  <c r="U745"/>
  <c r="Y745"/>
  <c r="AA745"/>
  <c r="AC745"/>
  <c r="AW746"/>
  <c r="S746"/>
  <c r="U746"/>
  <c r="Y746"/>
  <c r="AA746"/>
  <c r="AC746"/>
  <c r="AZ747"/>
  <c r="S747"/>
  <c r="U747"/>
  <c r="Y747"/>
  <c r="AA747"/>
  <c r="AC747"/>
  <c r="S748"/>
  <c r="U748"/>
  <c r="Y748"/>
  <c r="AA748"/>
  <c r="AC748"/>
  <c r="S749"/>
  <c r="U749"/>
  <c r="Y749"/>
  <c r="AA749"/>
  <c r="AC749"/>
  <c r="S750"/>
  <c r="U750"/>
  <c r="Y750"/>
  <c r="AA750"/>
  <c r="AC750"/>
  <c r="AZ751"/>
  <c r="S751"/>
  <c r="U751"/>
  <c r="Y751"/>
  <c r="AA751"/>
  <c r="AC751"/>
  <c r="AX752"/>
  <c r="S752"/>
  <c r="U752"/>
  <c r="Y752"/>
  <c r="AA752"/>
  <c r="AC752"/>
  <c r="AZ753"/>
  <c r="S753"/>
  <c r="U753"/>
  <c r="Y753"/>
  <c r="AA753"/>
  <c r="AC753"/>
  <c r="AZ754"/>
  <c r="S754"/>
  <c r="U754"/>
  <c r="Y754"/>
  <c r="AA754"/>
  <c r="AC754"/>
  <c r="S755"/>
  <c r="U755"/>
  <c r="Y755"/>
  <c r="AA755"/>
  <c r="AC755"/>
  <c r="AX756"/>
  <c r="S756"/>
  <c r="U756"/>
  <c r="Y756"/>
  <c r="AA756"/>
  <c r="AC756"/>
  <c r="AY757"/>
  <c r="BD757" s="1"/>
  <c r="S757"/>
  <c r="U757"/>
  <c r="Y757"/>
  <c r="AA757"/>
  <c r="AC757"/>
  <c r="AZ758"/>
  <c r="S758"/>
  <c r="U758"/>
  <c r="Y758"/>
  <c r="AA758"/>
  <c r="AC758"/>
  <c r="S759"/>
  <c r="U759"/>
  <c r="Y759"/>
  <c r="AA759"/>
  <c r="AC759"/>
  <c r="S760"/>
  <c r="U760"/>
  <c r="Y760"/>
  <c r="AA760"/>
  <c r="AC760"/>
  <c r="AY761"/>
  <c r="BD761" s="1"/>
  <c r="S761"/>
  <c r="U761"/>
  <c r="Y761"/>
  <c r="AA761"/>
  <c r="AC761"/>
  <c r="AX762"/>
  <c r="S762"/>
  <c r="U762"/>
  <c r="Y762"/>
  <c r="AA762"/>
  <c r="AC762"/>
  <c r="AX763"/>
  <c r="AZ763"/>
  <c r="S763"/>
  <c r="U763"/>
  <c r="Y763"/>
  <c r="AA763"/>
  <c r="AC763"/>
  <c r="S764"/>
  <c r="U764"/>
  <c r="Y764"/>
  <c r="AA764"/>
  <c r="AC764"/>
  <c r="S765"/>
  <c r="U765"/>
  <c r="Y765"/>
  <c r="AA765"/>
  <c r="AC765"/>
  <c r="AX766"/>
  <c r="S766"/>
  <c r="U766"/>
  <c r="Y766"/>
  <c r="AA766"/>
  <c r="AC766"/>
  <c r="AZ767"/>
  <c r="S767"/>
  <c r="U767"/>
  <c r="Y767"/>
  <c r="AA767"/>
  <c r="AC767"/>
  <c r="AY768"/>
  <c r="BD768" s="1"/>
  <c r="S768"/>
  <c r="U768"/>
  <c r="Y768"/>
  <c r="AA768"/>
  <c r="AC768"/>
  <c r="AZ769"/>
  <c r="S769"/>
  <c r="U769"/>
  <c r="Y769"/>
  <c r="AA769"/>
  <c r="AC769"/>
  <c r="S770"/>
  <c r="U770"/>
  <c r="Y770"/>
  <c r="AA770"/>
  <c r="AC770"/>
  <c r="S771"/>
  <c r="U771"/>
  <c r="Y771"/>
  <c r="AA771"/>
  <c r="AC771"/>
  <c r="S772"/>
  <c r="U772"/>
  <c r="Y772"/>
  <c r="AA772"/>
  <c r="AC772"/>
  <c r="AZ773"/>
  <c r="S773"/>
  <c r="U773"/>
  <c r="Y773"/>
  <c r="AA773"/>
  <c r="AC773"/>
  <c r="S774"/>
  <c r="U774"/>
  <c r="Y774"/>
  <c r="AA774"/>
  <c r="AC774"/>
  <c r="S775"/>
  <c r="U775"/>
  <c r="Y775"/>
  <c r="AA775"/>
  <c r="AC775"/>
  <c r="AZ776"/>
  <c r="S776"/>
  <c r="U776"/>
  <c r="Y776"/>
  <c r="AA776"/>
  <c r="AC776"/>
  <c r="S777"/>
  <c r="U777"/>
  <c r="Y777"/>
  <c r="AA777"/>
  <c r="AC777"/>
  <c r="AX778"/>
  <c r="S778"/>
  <c r="U778"/>
  <c r="Y778"/>
  <c r="AA778"/>
  <c r="AC778"/>
  <c r="AX779"/>
  <c r="AZ779"/>
  <c r="S779"/>
  <c r="U779"/>
  <c r="Y779"/>
  <c r="AA779"/>
  <c r="AC779"/>
  <c r="S780"/>
  <c r="U780"/>
  <c r="Y780"/>
  <c r="AA780"/>
  <c r="AC780"/>
  <c r="AX781"/>
  <c r="S781"/>
  <c r="U781"/>
  <c r="Y781"/>
  <c r="AA781"/>
  <c r="AC781"/>
  <c r="S782"/>
  <c r="U782"/>
  <c r="Y782"/>
  <c r="AA782"/>
  <c r="AC782"/>
  <c r="AZ783"/>
  <c r="S783"/>
  <c r="U783"/>
  <c r="Y783"/>
  <c r="AA783"/>
  <c r="AC783"/>
  <c r="AY784"/>
  <c r="BD784" s="1"/>
  <c r="S784"/>
  <c r="U784"/>
  <c r="Y784"/>
  <c r="AA784"/>
  <c r="AC784"/>
  <c r="AX785"/>
  <c r="S785"/>
  <c r="U785"/>
  <c r="Y785"/>
  <c r="AA785"/>
  <c r="AC785"/>
  <c r="S786"/>
  <c r="U786"/>
  <c r="Y786"/>
  <c r="AA786"/>
  <c r="AC786"/>
  <c r="AZ787"/>
  <c r="S787"/>
  <c r="U787"/>
  <c r="Y787"/>
  <c r="AA787"/>
  <c r="AC787"/>
  <c r="AY788"/>
  <c r="BD788" s="1"/>
  <c r="S788"/>
  <c r="U788"/>
  <c r="Y788"/>
  <c r="AA788"/>
  <c r="AC788"/>
  <c r="AX789"/>
  <c r="S789"/>
  <c r="U789"/>
  <c r="Y789"/>
  <c r="AA789"/>
  <c r="AC789"/>
  <c r="AX790"/>
  <c r="S790"/>
  <c r="U790"/>
  <c r="Y790"/>
  <c r="AA790"/>
  <c r="AC790"/>
  <c r="S791"/>
  <c r="U791"/>
  <c r="Y791"/>
  <c r="AA791"/>
  <c r="AC791"/>
  <c r="AW792"/>
  <c r="S792"/>
  <c r="U792"/>
  <c r="Y792"/>
  <c r="AA792"/>
  <c r="AC792"/>
  <c r="S793"/>
  <c r="U793"/>
  <c r="Y793"/>
  <c r="AA793"/>
  <c r="AC793"/>
  <c r="S794"/>
  <c r="U794"/>
  <c r="Y794"/>
  <c r="AA794"/>
  <c r="AC794"/>
  <c r="S795"/>
  <c r="U795"/>
  <c r="Y795"/>
  <c r="AA795"/>
  <c r="AC795"/>
  <c r="AW796"/>
  <c r="AY796"/>
  <c r="BD796" s="1"/>
  <c r="S796"/>
  <c r="U796"/>
  <c r="Y796"/>
  <c r="AA796"/>
  <c r="AC796"/>
  <c r="S797"/>
  <c r="U797"/>
  <c r="Y797"/>
  <c r="AA797"/>
  <c r="AC797"/>
  <c r="AW798"/>
  <c r="S798"/>
  <c r="U798"/>
  <c r="Y798"/>
  <c r="AA798"/>
  <c r="AC798"/>
  <c r="S799"/>
  <c r="U799"/>
  <c r="Y799"/>
  <c r="AA799"/>
  <c r="AC799"/>
  <c r="S800"/>
  <c r="U800"/>
  <c r="Y800"/>
  <c r="AA800"/>
  <c r="AC800"/>
  <c r="S801"/>
  <c r="U801"/>
  <c r="Y801"/>
  <c r="AA801"/>
  <c r="AC801"/>
  <c r="AZ802"/>
  <c r="S802"/>
  <c r="U802"/>
  <c r="Y802"/>
  <c r="AA802"/>
  <c r="AC802"/>
  <c r="AW803"/>
  <c r="S803"/>
  <c r="U803"/>
  <c r="Y803"/>
  <c r="AA803"/>
  <c r="AC803"/>
  <c r="AX804"/>
  <c r="S804"/>
  <c r="U804"/>
  <c r="Y804"/>
  <c r="AA804"/>
  <c r="AC804"/>
  <c r="S805"/>
  <c r="U805"/>
  <c r="Y805"/>
  <c r="AA805"/>
  <c r="AC805"/>
  <c r="AW806"/>
  <c r="AZ806"/>
  <c r="S806"/>
  <c r="U806"/>
  <c r="Y806"/>
  <c r="AA806"/>
  <c r="AC806"/>
  <c r="S807"/>
  <c r="U807"/>
  <c r="Y807"/>
  <c r="AA807"/>
  <c r="AC807"/>
  <c r="AY808"/>
  <c r="BD808" s="1"/>
  <c r="S808"/>
  <c r="U808"/>
  <c r="Y808"/>
  <c r="AA808"/>
  <c r="AC808"/>
  <c r="S809"/>
  <c r="U809"/>
  <c r="Y809"/>
  <c r="AA809"/>
  <c r="AC809"/>
  <c r="S810"/>
  <c r="U810"/>
  <c r="Y810"/>
  <c r="AA810"/>
  <c r="AC810"/>
  <c r="AW811"/>
  <c r="S811"/>
  <c r="U811"/>
  <c r="Y811"/>
  <c r="AA811"/>
  <c r="AC811"/>
  <c r="AX812"/>
  <c r="AZ812"/>
  <c r="S812"/>
  <c r="U812"/>
  <c r="Y812"/>
  <c r="AA812"/>
  <c r="AC812"/>
  <c r="S813"/>
  <c r="U813"/>
  <c r="Y813"/>
  <c r="AA813"/>
  <c r="AC813"/>
  <c r="AZ814"/>
  <c r="S814"/>
  <c r="U814"/>
  <c r="Y814"/>
  <c r="AA814"/>
  <c r="AC814"/>
  <c r="AW815"/>
  <c r="S815"/>
  <c r="U815"/>
  <c r="Y815"/>
  <c r="AA815"/>
  <c r="AC815"/>
  <c r="AW816"/>
  <c r="S816"/>
  <c r="U816"/>
  <c r="Y816"/>
  <c r="AA816"/>
  <c r="AC816"/>
  <c r="AW817"/>
  <c r="S817"/>
  <c r="U817"/>
  <c r="Y817"/>
  <c r="AA817"/>
  <c r="AC817"/>
  <c r="S818"/>
  <c r="U818"/>
  <c r="Y818"/>
  <c r="AA818"/>
  <c r="AC818"/>
  <c r="AW819"/>
  <c r="S819"/>
  <c r="U819"/>
  <c r="Y819"/>
  <c r="AA819"/>
  <c r="AC819"/>
  <c r="S820"/>
  <c r="U820"/>
  <c r="Y820"/>
  <c r="AA820"/>
  <c r="AC820"/>
  <c r="S821"/>
  <c r="U821"/>
  <c r="Y821"/>
  <c r="AA821"/>
  <c r="AC821"/>
  <c r="AZ822"/>
  <c r="S822"/>
  <c r="U822"/>
  <c r="Y822"/>
  <c r="AA822"/>
  <c r="AC822"/>
  <c r="AW823"/>
  <c r="S823"/>
  <c r="U823"/>
  <c r="Y823"/>
  <c r="AA823"/>
  <c r="AC823"/>
  <c r="AX824"/>
  <c r="S824"/>
  <c r="U824"/>
  <c r="Y824"/>
  <c r="AA824"/>
  <c r="AC824"/>
  <c r="S825"/>
  <c r="U825"/>
  <c r="Y825"/>
  <c r="AA825"/>
  <c r="AC825"/>
  <c r="AW826"/>
  <c r="AZ826"/>
  <c r="S826"/>
  <c r="U826"/>
  <c r="Y826"/>
  <c r="AA826"/>
  <c r="AC826"/>
  <c r="AW827"/>
  <c r="S827"/>
  <c r="U827"/>
  <c r="Y827"/>
  <c r="AA827"/>
  <c r="AC827"/>
  <c r="S828"/>
  <c r="U828"/>
  <c r="Y828"/>
  <c r="AA828"/>
  <c r="AC828"/>
  <c r="S829"/>
  <c r="U829"/>
  <c r="Y829"/>
  <c r="AA829"/>
  <c r="AC829"/>
  <c r="S830"/>
  <c r="U830"/>
  <c r="Y830"/>
  <c r="AA830"/>
  <c r="AC830"/>
  <c r="AW831"/>
  <c r="S831"/>
  <c r="U831"/>
  <c r="Y831"/>
  <c r="AA831"/>
  <c r="AC831"/>
  <c r="S832"/>
  <c r="U832"/>
  <c r="Y832"/>
  <c r="AA832"/>
  <c r="AC832"/>
  <c r="S833"/>
  <c r="U833"/>
  <c r="Y833"/>
  <c r="AA833"/>
  <c r="AC833"/>
  <c r="AW834"/>
  <c r="AZ834"/>
  <c r="S834"/>
  <c r="U834"/>
  <c r="Y834"/>
  <c r="AA834"/>
  <c r="AC834"/>
  <c r="AW835"/>
  <c r="S835"/>
  <c r="U835"/>
  <c r="Y835"/>
  <c r="AA835"/>
  <c r="AC835"/>
  <c r="AX836"/>
  <c r="S836"/>
  <c r="U836"/>
  <c r="Y836"/>
  <c r="AA836"/>
  <c r="AC836"/>
  <c r="AW837"/>
  <c r="S837"/>
  <c r="U837"/>
  <c r="Y837"/>
  <c r="AA837"/>
  <c r="AC837"/>
  <c r="AW838"/>
  <c r="AZ838"/>
  <c r="S838"/>
  <c r="U838"/>
  <c r="Y838"/>
  <c r="AA838"/>
  <c r="AC838"/>
  <c r="AW839"/>
  <c r="S839"/>
  <c r="U839"/>
  <c r="Y839"/>
  <c r="AA839"/>
  <c r="AC839"/>
  <c r="AW840"/>
  <c r="AZ840"/>
  <c r="S840"/>
  <c r="U840"/>
  <c r="Y840"/>
  <c r="AA840"/>
  <c r="AC840"/>
  <c r="AX841"/>
  <c r="S841"/>
  <c r="U841"/>
  <c r="Y841"/>
  <c r="AA841"/>
  <c r="AC841"/>
  <c r="AX842"/>
  <c r="S842"/>
  <c r="U842"/>
  <c r="Y842"/>
  <c r="AA842"/>
  <c r="AC842"/>
  <c r="AW843"/>
  <c r="S843"/>
  <c r="U843"/>
  <c r="Y843"/>
  <c r="AA843"/>
  <c r="AC843"/>
  <c r="AX844"/>
  <c r="S844"/>
  <c r="U844"/>
  <c r="Y844"/>
  <c r="AA844"/>
  <c r="AC844"/>
  <c r="AX845"/>
  <c r="S845"/>
  <c r="U845"/>
  <c r="Y845"/>
  <c r="AA845"/>
  <c r="AC845"/>
  <c r="AX846"/>
  <c r="S846"/>
  <c r="U846"/>
  <c r="Y846"/>
  <c r="AA846"/>
  <c r="AC846"/>
  <c r="AW847"/>
  <c r="S847"/>
  <c r="U847"/>
  <c r="Y847"/>
  <c r="AA847"/>
  <c r="AC847"/>
  <c r="AZ848"/>
  <c r="S848"/>
  <c r="U848"/>
  <c r="Y848"/>
  <c r="AA848"/>
  <c r="AC848"/>
  <c r="AX849"/>
  <c r="S849"/>
  <c r="U849"/>
  <c r="Y849"/>
  <c r="AA849"/>
  <c r="AC849"/>
  <c r="AW850"/>
  <c r="S850"/>
  <c r="U850"/>
  <c r="Y850"/>
  <c r="AA850"/>
  <c r="AC850"/>
  <c r="AW851"/>
  <c r="S851"/>
  <c r="U851"/>
  <c r="Y851"/>
  <c r="AA851"/>
  <c r="AC851"/>
  <c r="AZ852"/>
  <c r="S852"/>
  <c r="U852"/>
  <c r="Y852"/>
  <c r="AA852"/>
  <c r="AC852"/>
  <c r="S853"/>
  <c r="U853"/>
  <c r="Y853"/>
  <c r="AA853"/>
  <c r="AC853"/>
  <c r="AX854"/>
  <c r="S854"/>
  <c r="U854"/>
  <c r="Y854"/>
  <c r="AA854"/>
  <c r="AC854"/>
  <c r="S855"/>
  <c r="U855"/>
  <c r="Y855"/>
  <c r="AA855"/>
  <c r="AC855"/>
  <c r="AW856"/>
  <c r="S856"/>
  <c r="U856"/>
  <c r="Y856"/>
  <c r="AA856"/>
  <c r="AC856"/>
  <c r="AX857"/>
  <c r="S857"/>
  <c r="U857"/>
  <c r="Y857"/>
  <c r="AA857"/>
  <c r="AC857"/>
  <c r="AW858"/>
  <c r="S858"/>
  <c r="U858"/>
  <c r="Y858"/>
  <c r="AA858"/>
  <c r="AC858"/>
  <c r="AW859"/>
  <c r="S859"/>
  <c r="U859"/>
  <c r="Y859"/>
  <c r="AA859"/>
  <c r="AC859"/>
  <c r="AX860"/>
  <c r="AZ860"/>
  <c r="S860"/>
  <c r="U860"/>
  <c r="Y860"/>
  <c r="AA860"/>
  <c r="AC860"/>
  <c r="AX861"/>
  <c r="S861"/>
  <c r="U861"/>
  <c r="Y861"/>
  <c r="AA861"/>
  <c r="AC861"/>
  <c r="AX862"/>
  <c r="AZ862"/>
  <c r="S862"/>
  <c r="U862"/>
  <c r="Y862"/>
  <c r="AA862"/>
  <c r="AC862"/>
  <c r="AW863"/>
  <c r="S863"/>
  <c r="U863"/>
  <c r="Y863"/>
  <c r="AA863"/>
  <c r="AC863"/>
  <c r="AW864"/>
  <c r="AZ864"/>
  <c r="S864"/>
  <c r="U864"/>
  <c r="Y864"/>
  <c r="AA864"/>
  <c r="AC864"/>
  <c r="AX865"/>
  <c r="S865"/>
  <c r="U865"/>
  <c r="Y865"/>
  <c r="AA865"/>
  <c r="AC865"/>
  <c r="AW866"/>
  <c r="AZ866"/>
  <c r="S866"/>
  <c r="U866"/>
  <c r="Y866"/>
  <c r="AA866"/>
  <c r="AC866"/>
  <c r="AW867"/>
  <c r="S867"/>
  <c r="U867"/>
  <c r="Y867"/>
  <c r="AA867"/>
  <c r="AC867"/>
  <c r="AW868"/>
  <c r="S868"/>
  <c r="U868"/>
  <c r="Y868"/>
  <c r="AA868"/>
  <c r="AC868"/>
  <c r="S869"/>
  <c r="U869"/>
  <c r="Y869"/>
  <c r="AA869"/>
  <c r="AC869"/>
  <c r="AW870"/>
  <c r="S870"/>
  <c r="U870"/>
  <c r="Y870"/>
  <c r="AA870"/>
  <c r="AC870"/>
  <c r="AZ871"/>
  <c r="S871"/>
  <c r="U871"/>
  <c r="Y871"/>
  <c r="AA871"/>
  <c r="AC871"/>
  <c r="AW872"/>
  <c r="S872"/>
  <c r="U872"/>
  <c r="Y872"/>
  <c r="AA872"/>
  <c r="AC872"/>
  <c r="S873"/>
  <c r="U873"/>
  <c r="Y873"/>
  <c r="AA873"/>
  <c r="AC873"/>
  <c r="AW874"/>
  <c r="S874"/>
  <c r="U874"/>
  <c r="Y874"/>
  <c r="AA874"/>
  <c r="AC874"/>
  <c r="S875"/>
  <c r="U875"/>
  <c r="Y875"/>
  <c r="AA875"/>
  <c r="AC875"/>
  <c r="AX876"/>
  <c r="AZ876"/>
  <c r="S876"/>
  <c r="U876"/>
  <c r="Y876"/>
  <c r="AA876"/>
  <c r="AC876"/>
  <c r="AX877"/>
  <c r="S877"/>
  <c r="U877"/>
  <c r="Y877"/>
  <c r="AA877"/>
  <c r="AC877"/>
  <c r="AX878"/>
  <c r="S878"/>
  <c r="U878"/>
  <c r="Y878"/>
  <c r="AA878"/>
  <c r="AC878"/>
  <c r="AW879"/>
  <c r="S879"/>
  <c r="U879"/>
  <c r="Y879"/>
  <c r="AA879"/>
  <c r="AC879"/>
  <c r="AX880"/>
  <c r="S880"/>
  <c r="U880"/>
  <c r="Y880"/>
  <c r="AA880"/>
  <c r="AC880"/>
  <c r="AX881"/>
  <c r="S881"/>
  <c r="U881"/>
  <c r="Y881"/>
  <c r="AA881"/>
  <c r="AC881"/>
  <c r="AW882"/>
  <c r="S882"/>
  <c r="U882"/>
  <c r="Y882"/>
  <c r="AA882"/>
  <c r="AC882"/>
  <c r="AW883"/>
  <c r="S883"/>
  <c r="U883"/>
  <c r="Y883"/>
  <c r="AA883"/>
  <c r="AC883"/>
  <c r="AW884"/>
  <c r="AZ884"/>
  <c r="S884"/>
  <c r="U884"/>
  <c r="Y884"/>
  <c r="AA884"/>
  <c r="AC884"/>
  <c r="AX885"/>
  <c r="S885"/>
  <c r="U885"/>
  <c r="Y885"/>
  <c r="AA885"/>
  <c r="AC885"/>
  <c r="AX886"/>
  <c r="AZ886"/>
  <c r="S886"/>
  <c r="U886"/>
  <c r="Y886"/>
  <c r="AA886"/>
  <c r="AC886"/>
  <c r="AX887"/>
  <c r="S887"/>
  <c r="U887"/>
  <c r="Y887"/>
  <c r="AA887"/>
  <c r="AC887"/>
  <c r="AW888"/>
  <c r="S888"/>
  <c r="U888"/>
  <c r="Y888"/>
  <c r="AA888"/>
  <c r="AC888"/>
  <c r="AX889"/>
  <c r="AZ889"/>
  <c r="S889"/>
  <c r="U889"/>
  <c r="Y889"/>
  <c r="AA889"/>
  <c r="AC889"/>
  <c r="AX890"/>
  <c r="AZ890"/>
  <c r="S890"/>
  <c r="U890"/>
  <c r="Y890"/>
  <c r="AA890"/>
  <c r="AC890"/>
  <c r="AW891"/>
  <c r="S891"/>
  <c r="U891"/>
  <c r="Y891"/>
  <c r="AA891"/>
  <c r="AC891"/>
  <c r="AX892"/>
  <c r="AY892"/>
  <c r="BD892" s="1"/>
  <c r="S892"/>
  <c r="U892"/>
  <c r="Y892"/>
  <c r="AA892"/>
  <c r="AC892"/>
  <c r="AW893"/>
  <c r="S893"/>
  <c r="U893"/>
  <c r="Y893"/>
  <c r="AA893"/>
  <c r="AC893"/>
  <c r="AX894"/>
  <c r="S894"/>
  <c r="U894"/>
  <c r="Y894"/>
  <c r="AA894"/>
  <c r="AC894"/>
  <c r="AX895"/>
  <c r="S895"/>
  <c r="U895"/>
  <c r="Y895"/>
  <c r="AA895"/>
  <c r="AC895"/>
  <c r="AY896"/>
  <c r="BD896" s="1"/>
  <c r="S896"/>
  <c r="U896"/>
  <c r="Y896"/>
  <c r="AA896"/>
  <c r="AC896"/>
  <c r="AX897"/>
  <c r="S897"/>
  <c r="U897"/>
  <c r="Y897"/>
  <c r="AA897"/>
  <c r="AC897"/>
  <c r="S898"/>
  <c r="U898"/>
  <c r="Y898"/>
  <c r="AA898"/>
  <c r="AC898"/>
  <c r="AW899"/>
  <c r="S899"/>
  <c r="U899"/>
  <c r="Y899"/>
  <c r="AA899"/>
  <c r="AC899"/>
  <c r="AW900"/>
  <c r="S900"/>
  <c r="U900"/>
  <c r="Y900"/>
  <c r="AA900"/>
  <c r="AC900"/>
  <c r="S901"/>
  <c r="U901"/>
  <c r="Y901"/>
  <c r="AA901"/>
  <c r="AC901"/>
  <c r="AX902"/>
  <c r="AZ902"/>
  <c r="S902"/>
  <c r="U902"/>
  <c r="Y902"/>
  <c r="AA902"/>
  <c r="AC902"/>
  <c r="AX903"/>
  <c r="S903"/>
  <c r="U903"/>
  <c r="Y903"/>
  <c r="AA903"/>
  <c r="AC903"/>
  <c r="AX904"/>
  <c r="S904"/>
  <c r="U904"/>
  <c r="Y904"/>
  <c r="AA904"/>
  <c r="AC904"/>
  <c r="AX905"/>
  <c r="S905"/>
  <c r="U905"/>
  <c r="Y905"/>
  <c r="AA905"/>
  <c r="AC905"/>
  <c r="AX906"/>
  <c r="AZ906"/>
  <c r="S906"/>
  <c r="U906"/>
  <c r="Y906"/>
  <c r="AA906"/>
  <c r="AC906"/>
  <c r="AX907"/>
  <c r="S907"/>
  <c r="U907"/>
  <c r="Y907"/>
  <c r="AA907"/>
  <c r="AC907"/>
  <c r="AW908"/>
  <c r="AY908"/>
  <c r="BD908" s="1"/>
  <c r="S908"/>
  <c r="U908"/>
  <c r="Y908"/>
  <c r="AA908"/>
  <c r="AC908"/>
  <c r="AX909"/>
  <c r="S909"/>
  <c r="U909"/>
  <c r="Y909"/>
  <c r="AA909"/>
  <c r="AC909"/>
  <c r="AX910"/>
  <c r="S910"/>
  <c r="U910"/>
  <c r="Y910"/>
  <c r="AA910"/>
  <c r="AC910"/>
  <c r="AX911"/>
  <c r="S911"/>
  <c r="U911"/>
  <c r="Y911"/>
  <c r="AA911"/>
  <c r="AC911"/>
  <c r="AX912"/>
  <c r="AY912"/>
  <c r="S912"/>
  <c r="U912"/>
  <c r="Y912"/>
  <c r="AA912"/>
  <c r="AC912"/>
  <c r="AX913"/>
  <c r="S913"/>
  <c r="U913"/>
  <c r="Y913"/>
  <c r="AA913"/>
  <c r="AC913"/>
  <c r="AX914"/>
  <c r="S914"/>
  <c r="U914"/>
  <c r="Y914"/>
  <c r="AA914"/>
  <c r="AC914"/>
  <c r="AW915"/>
  <c r="S915"/>
  <c r="U915"/>
  <c r="Y915"/>
  <c r="AA915"/>
  <c r="AC915"/>
  <c r="AW916"/>
  <c r="AZ916"/>
  <c r="S916"/>
  <c r="U916"/>
  <c r="Y916"/>
  <c r="AA916"/>
  <c r="AC916"/>
  <c r="AX917"/>
  <c r="S917"/>
  <c r="U917"/>
  <c r="Y917"/>
  <c r="AA917"/>
  <c r="AC917"/>
  <c r="AX918"/>
  <c r="AZ918"/>
  <c r="S918"/>
  <c r="U918"/>
  <c r="Y918"/>
  <c r="AA918"/>
  <c r="AC918"/>
  <c r="AX919"/>
  <c r="AZ919"/>
  <c r="S919"/>
  <c r="U919"/>
  <c r="Y919"/>
  <c r="AA919"/>
  <c r="AC919"/>
  <c r="AX920"/>
  <c r="S920"/>
  <c r="U920"/>
  <c r="Y920"/>
  <c r="AA920"/>
  <c r="AC920"/>
  <c r="AW921"/>
  <c r="S921"/>
  <c r="U921"/>
  <c r="Y921"/>
  <c r="AA921"/>
  <c r="AC921"/>
  <c r="AW922"/>
  <c r="S922"/>
  <c r="U922"/>
  <c r="Y922"/>
  <c r="AA922"/>
  <c r="AC922"/>
  <c r="S923"/>
  <c r="U923"/>
  <c r="Y923"/>
  <c r="AA923"/>
  <c r="AC923"/>
  <c r="AX924"/>
  <c r="AY924"/>
  <c r="BD924" s="1"/>
  <c r="S924"/>
  <c r="U924"/>
  <c r="Y924"/>
  <c r="AA924"/>
  <c r="AC924"/>
  <c r="S925"/>
  <c r="U925"/>
  <c r="Y925"/>
  <c r="AA925"/>
  <c r="AC925"/>
  <c r="AX926"/>
  <c r="S926"/>
  <c r="U926"/>
  <c r="Y926"/>
  <c r="AA926"/>
  <c r="AC926"/>
  <c r="AX927"/>
  <c r="AZ927"/>
  <c r="S927"/>
  <c r="U927"/>
  <c r="Y927"/>
  <c r="AA927"/>
  <c r="AC927"/>
  <c r="AX928"/>
  <c r="AY928"/>
  <c r="BD928" s="1"/>
  <c r="S928"/>
  <c r="U928"/>
  <c r="Y928"/>
  <c r="AA928"/>
  <c r="AC928"/>
  <c r="AW929"/>
  <c r="AY929"/>
  <c r="BD929" s="1"/>
  <c r="S929"/>
  <c r="U929"/>
  <c r="Y929"/>
  <c r="AA929"/>
  <c r="AC929"/>
  <c r="AX930"/>
  <c r="S930"/>
  <c r="U930"/>
  <c r="Y930"/>
  <c r="AA930"/>
  <c r="AC930"/>
  <c r="AW931"/>
  <c r="S931"/>
  <c r="U931"/>
  <c r="Y931"/>
  <c r="AA931"/>
  <c r="AC931"/>
  <c r="AW932"/>
  <c r="AZ932"/>
  <c r="S932"/>
  <c r="U932"/>
  <c r="Y932"/>
  <c r="AA932"/>
  <c r="AC932"/>
  <c r="AW933"/>
  <c r="S933"/>
  <c r="U933"/>
  <c r="Y933"/>
  <c r="AA933"/>
  <c r="AC933"/>
  <c r="AW934"/>
  <c r="AZ934"/>
  <c r="S934"/>
  <c r="U934"/>
  <c r="Y934"/>
  <c r="AA934"/>
  <c r="AC934"/>
  <c r="AX935"/>
  <c r="S935"/>
  <c r="U935"/>
  <c r="Y935"/>
  <c r="AA935"/>
  <c r="AC935"/>
  <c r="AX936"/>
  <c r="S936"/>
  <c r="U936"/>
  <c r="Y936"/>
  <c r="AA936"/>
  <c r="AC936"/>
  <c r="AW937"/>
  <c r="S937"/>
  <c r="U937"/>
  <c r="Y937"/>
  <c r="AA937"/>
  <c r="AC937"/>
  <c r="AW938"/>
  <c r="AZ938"/>
  <c r="S938"/>
  <c r="U938"/>
  <c r="Y938"/>
  <c r="AA938"/>
  <c r="AC938"/>
  <c r="AX939"/>
  <c r="S939"/>
  <c r="U939"/>
  <c r="Y939"/>
  <c r="AA939"/>
  <c r="AC939"/>
  <c r="AZ940"/>
  <c r="S940"/>
  <c r="U940"/>
  <c r="Y940"/>
  <c r="AA940"/>
  <c r="AC940"/>
  <c r="AX941"/>
  <c r="S941"/>
  <c r="U941"/>
  <c r="Y941"/>
  <c r="AA941"/>
  <c r="AC941"/>
  <c r="AX942"/>
  <c r="S942"/>
  <c r="U942"/>
  <c r="Y942"/>
  <c r="AA942"/>
  <c r="AC942"/>
  <c r="S943"/>
  <c r="U943"/>
  <c r="Y943"/>
  <c r="AA943"/>
  <c r="AC943"/>
  <c r="AX944"/>
  <c r="S944"/>
  <c r="U944"/>
  <c r="Y944"/>
  <c r="AA944"/>
  <c r="AC944"/>
  <c r="S945"/>
  <c r="U945"/>
  <c r="Y945"/>
  <c r="AA945"/>
  <c r="AC945"/>
  <c r="AW946"/>
  <c r="S946"/>
  <c r="U946"/>
  <c r="Y946"/>
  <c r="AA946"/>
  <c r="AC946"/>
  <c r="S947"/>
  <c r="U947"/>
  <c r="Y947"/>
  <c r="AA947"/>
  <c r="AC947"/>
  <c r="AW948"/>
  <c r="AZ948"/>
  <c r="S948"/>
  <c r="U948"/>
  <c r="Y948"/>
  <c r="AA948"/>
  <c r="AC948"/>
  <c r="AX949"/>
  <c r="S949"/>
  <c r="U949"/>
  <c r="Y949"/>
  <c r="AA949"/>
  <c r="AC949"/>
  <c r="AW950"/>
  <c r="S950"/>
  <c r="U950"/>
  <c r="Y950"/>
  <c r="AA950"/>
  <c r="AC950"/>
  <c r="AW951"/>
  <c r="S951"/>
  <c r="U951"/>
  <c r="Y951"/>
  <c r="AA951"/>
  <c r="AC951"/>
  <c r="AW952"/>
  <c r="AZ952"/>
  <c r="S952"/>
  <c r="U952"/>
  <c r="Y952"/>
  <c r="AA952"/>
  <c r="AC952"/>
  <c r="AX953"/>
  <c r="AY953"/>
  <c r="S953"/>
  <c r="U953"/>
  <c r="Y953"/>
  <c r="AA953"/>
  <c r="AC953"/>
  <c r="AZ954"/>
  <c r="S954"/>
  <c r="U954"/>
  <c r="Y954"/>
  <c r="AA954"/>
  <c r="AC954"/>
  <c r="AW955"/>
  <c r="S955"/>
  <c r="U955"/>
  <c r="Y955"/>
  <c r="AA955"/>
  <c r="AC955"/>
  <c r="AX956"/>
  <c r="S956"/>
  <c r="U956"/>
  <c r="Y956"/>
  <c r="AA956"/>
  <c r="AC956"/>
  <c r="AX957"/>
  <c r="S957"/>
  <c r="U957"/>
  <c r="Y957"/>
  <c r="AA957"/>
  <c r="AC957"/>
  <c r="AW958"/>
  <c r="AZ958"/>
  <c r="S958"/>
  <c r="U958"/>
  <c r="Y958"/>
  <c r="AA958"/>
  <c r="AC958"/>
  <c r="AW959"/>
  <c r="S959"/>
  <c r="U959"/>
  <c r="Y959"/>
  <c r="AA959"/>
  <c r="AC959"/>
  <c r="AX960"/>
  <c r="AY960"/>
  <c r="BD960" s="1"/>
  <c r="S960"/>
  <c r="U960"/>
  <c r="Y960"/>
  <c r="AA960"/>
  <c r="AC960"/>
  <c r="AW961"/>
  <c r="S961"/>
  <c r="U961"/>
  <c r="Y961"/>
  <c r="AA961"/>
  <c r="AC961"/>
  <c r="AX962"/>
  <c r="S962"/>
  <c r="U962"/>
  <c r="Y962"/>
  <c r="AA962"/>
  <c r="AC962"/>
  <c r="S963"/>
  <c r="U963"/>
  <c r="Y963"/>
  <c r="AA963"/>
  <c r="AC963"/>
  <c r="AY964"/>
  <c r="BD964" s="1"/>
  <c r="S964"/>
  <c r="U964"/>
  <c r="Y964"/>
  <c r="AA964"/>
  <c r="AC964"/>
  <c r="AX965"/>
  <c r="S965"/>
  <c r="U965"/>
  <c r="Y965"/>
  <c r="AA965"/>
  <c r="AC965"/>
  <c r="S966"/>
  <c r="U966"/>
  <c r="Y966"/>
  <c r="AA966"/>
  <c r="AC966"/>
  <c r="S967"/>
  <c r="U967"/>
  <c r="Y967"/>
  <c r="AA967"/>
  <c r="AC967"/>
  <c r="S968"/>
  <c r="U968"/>
  <c r="Y968"/>
  <c r="AA968"/>
  <c r="AC968"/>
  <c r="S969"/>
  <c r="U969"/>
  <c r="Y969"/>
  <c r="AA969"/>
  <c r="AC969"/>
  <c r="AZ970"/>
  <c r="S970"/>
  <c r="U970"/>
  <c r="Y970"/>
  <c r="AA970"/>
  <c r="AC970"/>
  <c r="AX971"/>
  <c r="S971"/>
  <c r="U971"/>
  <c r="Y971"/>
  <c r="AA971"/>
  <c r="AC971"/>
  <c r="AX972"/>
  <c r="S972"/>
  <c r="U972"/>
  <c r="Y972"/>
  <c r="AA972"/>
  <c r="AC972"/>
  <c r="S973"/>
  <c r="U973"/>
  <c r="Y973"/>
  <c r="AA973"/>
  <c r="AC973"/>
  <c r="AZ974"/>
  <c r="S974"/>
  <c r="U974"/>
  <c r="Y974"/>
  <c r="AA974"/>
  <c r="AC974"/>
  <c r="S975"/>
  <c r="U975"/>
  <c r="Y975"/>
  <c r="AA975"/>
  <c r="AC975"/>
  <c r="AY976"/>
  <c r="BD976" s="1"/>
  <c r="S976"/>
  <c r="U976"/>
  <c r="Y976"/>
  <c r="AA976"/>
  <c r="AC976"/>
  <c r="S977"/>
  <c r="U977"/>
  <c r="Y977"/>
  <c r="AA977"/>
  <c r="AC977"/>
  <c r="AX978"/>
  <c r="S978"/>
  <c r="U978"/>
  <c r="Y978"/>
  <c r="AA978"/>
  <c r="AC978"/>
  <c r="S979"/>
  <c r="U979"/>
  <c r="Y979"/>
  <c r="AA979"/>
  <c r="AC979"/>
  <c r="AZ980"/>
  <c r="S980"/>
  <c r="U980"/>
  <c r="Y980"/>
  <c r="AA980"/>
  <c r="AC980"/>
  <c r="S981"/>
  <c r="U981"/>
  <c r="Y981"/>
  <c r="AA981"/>
  <c r="AC981"/>
  <c r="AX982"/>
  <c r="S982"/>
  <c r="U982"/>
  <c r="Y982"/>
  <c r="AA982"/>
  <c r="AC982"/>
  <c r="S983"/>
  <c r="U983"/>
  <c r="Y983"/>
  <c r="AA983"/>
  <c r="AC983"/>
  <c r="AZ984"/>
  <c r="S984"/>
  <c r="U984"/>
  <c r="Y984"/>
  <c r="AA984"/>
  <c r="AC984"/>
  <c r="AX985"/>
  <c r="S985"/>
  <c r="U985"/>
  <c r="Y985"/>
  <c r="AA985"/>
  <c r="AC985"/>
  <c r="AW986"/>
  <c r="AZ986"/>
  <c r="S986"/>
  <c r="U986"/>
  <c r="Y986"/>
  <c r="AA986"/>
  <c r="AC986"/>
  <c r="S987"/>
  <c r="U987"/>
  <c r="Y987"/>
  <c r="AA987"/>
  <c r="AC987"/>
  <c r="S988"/>
  <c r="U988"/>
  <c r="Y988"/>
  <c r="AA988"/>
  <c r="AC988"/>
  <c r="S989"/>
  <c r="U989"/>
  <c r="Y989"/>
  <c r="AA989"/>
  <c r="AC989"/>
  <c r="S990"/>
  <c r="U990"/>
  <c r="Y990"/>
  <c r="AA990"/>
  <c r="AC990"/>
  <c r="S991"/>
  <c r="U991"/>
  <c r="Y991"/>
  <c r="AA991"/>
  <c r="AC991"/>
  <c r="AY992"/>
  <c r="S992"/>
  <c r="U992"/>
  <c r="Y992"/>
  <c r="AA992"/>
  <c r="AC992"/>
  <c r="AX993"/>
  <c r="S993"/>
  <c r="U993"/>
  <c r="Y993"/>
  <c r="AA993"/>
  <c r="AC993"/>
  <c r="AX994"/>
  <c r="S994"/>
  <c r="U994"/>
  <c r="Y994"/>
  <c r="AA994"/>
  <c r="AC994"/>
  <c r="S995"/>
  <c r="U995"/>
  <c r="Y995"/>
  <c r="AA995"/>
  <c r="AC995"/>
  <c r="AY996"/>
  <c r="BD996" s="1"/>
  <c r="S996"/>
  <c r="U996"/>
  <c r="Y996"/>
  <c r="AA996"/>
  <c r="AC996"/>
  <c r="AZ997"/>
  <c r="S997"/>
  <c r="U997"/>
  <c r="Y997"/>
  <c r="AA997"/>
  <c r="AC997"/>
  <c r="AX998"/>
  <c r="S998"/>
  <c r="U998"/>
  <c r="Y998"/>
  <c r="AA998"/>
  <c r="AC998"/>
  <c r="AX999"/>
  <c r="S999"/>
  <c r="U999"/>
  <c r="Y999"/>
  <c r="AA999"/>
  <c r="AC999"/>
  <c r="S1000"/>
  <c r="U1000"/>
  <c r="Y1000"/>
  <c r="AA1000"/>
  <c r="AC1000"/>
  <c r="S1001"/>
  <c r="U1001"/>
  <c r="Y1001"/>
  <c r="AA1001"/>
  <c r="AC1001"/>
  <c r="AY1002"/>
  <c r="BD1002" s="1"/>
  <c r="S1002"/>
  <c r="U1002"/>
  <c r="Y1002"/>
  <c r="AA1002"/>
  <c r="AC1002"/>
  <c r="AZ1003"/>
  <c r="S1003"/>
  <c r="U1003"/>
  <c r="Y1003"/>
  <c r="AA1003"/>
  <c r="AC1003"/>
  <c r="S1004"/>
  <c r="U1004"/>
  <c r="Y1004"/>
  <c r="AA1004"/>
  <c r="AC1004"/>
  <c r="AZ1005"/>
  <c r="S1005"/>
  <c r="U1005"/>
  <c r="Y1005"/>
  <c r="AA1005"/>
  <c r="AC1005"/>
  <c r="S1006"/>
  <c r="U1006"/>
  <c r="Y1006"/>
  <c r="AA1006"/>
  <c r="AC1006"/>
  <c r="S1007"/>
  <c r="U1007"/>
  <c r="Y1007"/>
  <c r="AA1007"/>
  <c r="AC1007"/>
  <c r="AY1008"/>
  <c r="BD1008" s="1"/>
  <c r="S1008"/>
  <c r="U1008"/>
  <c r="Y1008"/>
  <c r="AA1008"/>
  <c r="AC1008"/>
  <c r="AX1009"/>
  <c r="S1009"/>
  <c r="U1009"/>
  <c r="Y1009"/>
  <c r="AA1009"/>
  <c r="AC1009"/>
  <c r="AW1010"/>
  <c r="AY1010"/>
  <c r="BD1010" s="1"/>
  <c r="S1010"/>
  <c r="U1010"/>
  <c r="Y1010"/>
  <c r="AA1010"/>
  <c r="AC1010"/>
  <c r="AZ1011"/>
  <c r="S1011"/>
  <c r="U1011"/>
  <c r="Y1011"/>
  <c r="AA1011"/>
  <c r="AC1011"/>
  <c r="AW1012"/>
  <c r="S1012"/>
  <c r="U1012"/>
  <c r="Y1012"/>
  <c r="AA1012"/>
  <c r="AC1012"/>
  <c r="AW1013"/>
  <c r="AY1013"/>
  <c r="BD1013" s="1"/>
  <c r="S1013"/>
  <c r="U1013"/>
  <c r="Y1013"/>
  <c r="AA1013"/>
  <c r="AC1013"/>
  <c r="AW1014"/>
  <c r="S1014"/>
  <c r="U1014"/>
  <c r="Y1014"/>
  <c r="AA1014"/>
  <c r="AC1014"/>
  <c r="AY1015"/>
  <c r="BD1015" s="1"/>
  <c r="S1015"/>
  <c r="U1015"/>
  <c r="Y1015"/>
  <c r="AA1015"/>
  <c r="AC1015"/>
  <c r="AY1016"/>
  <c r="BD1016" s="1"/>
  <c r="S1016"/>
  <c r="U1016"/>
  <c r="Y1016"/>
  <c r="AA1016"/>
  <c r="AC1016"/>
  <c r="S1017"/>
  <c r="U1017"/>
  <c r="Y1017"/>
  <c r="AA1017"/>
  <c r="AC1017"/>
  <c r="S1018"/>
  <c r="U1018"/>
  <c r="Y1018"/>
  <c r="AA1018"/>
  <c r="AC1018"/>
  <c r="AZ1019"/>
  <c r="S1019"/>
  <c r="U1019"/>
  <c r="Y1019"/>
  <c r="AA1019"/>
  <c r="AC1019"/>
  <c r="S1020"/>
  <c r="U1020"/>
  <c r="Y1020"/>
  <c r="AA1020"/>
  <c r="AC1020"/>
  <c r="AZ1021"/>
  <c r="S1021"/>
  <c r="U1021"/>
  <c r="Y1021"/>
  <c r="AA1021"/>
  <c r="AC1021"/>
  <c r="AX1022"/>
  <c r="S1022"/>
  <c r="U1022"/>
  <c r="Y1022"/>
  <c r="AA1022"/>
  <c r="AC1022"/>
  <c r="AW1023"/>
  <c r="AY1023"/>
  <c r="BD1023" s="1"/>
  <c r="S1023"/>
  <c r="U1023"/>
  <c r="Y1023"/>
  <c r="AA1023"/>
  <c r="AC1023"/>
  <c r="AY1024"/>
  <c r="BD1024" s="1"/>
  <c r="S1024"/>
  <c r="U1024"/>
  <c r="Y1024"/>
  <c r="AA1024"/>
  <c r="AC1024"/>
  <c r="S1025"/>
  <c r="U1025"/>
  <c r="Y1025"/>
  <c r="AA1025"/>
  <c r="AC1025"/>
  <c r="AX1026"/>
  <c r="AY1026"/>
  <c r="BD1026" s="1"/>
  <c r="S1026"/>
  <c r="U1026"/>
  <c r="Y1026"/>
  <c r="AA1026"/>
  <c r="AC1026"/>
  <c r="AZ1027"/>
  <c r="S1027"/>
  <c r="U1027"/>
  <c r="Y1027"/>
  <c r="AA1027"/>
  <c r="AC1027"/>
  <c r="S1028"/>
  <c r="U1028"/>
  <c r="Y1028"/>
  <c r="AA1028"/>
  <c r="AC1028"/>
  <c r="AX1029"/>
  <c r="AY1029"/>
  <c r="BD1029" s="1"/>
  <c r="S1029"/>
  <c r="U1029"/>
  <c r="Y1029"/>
  <c r="AA1029"/>
  <c r="AC1029"/>
  <c r="S1030"/>
  <c r="U1030"/>
  <c r="Y1030"/>
  <c r="AA1030"/>
  <c r="AC1030"/>
  <c r="AW1031"/>
  <c r="AY1031"/>
  <c r="BD1031" s="1"/>
  <c r="S1031"/>
  <c r="U1031"/>
  <c r="Y1031"/>
  <c r="AA1031"/>
  <c r="AC1031"/>
  <c r="AX1032"/>
  <c r="AY1032"/>
  <c r="BD1032" s="1"/>
  <c r="S1032"/>
  <c r="U1032"/>
  <c r="Y1032"/>
  <c r="AA1032"/>
  <c r="AC1032"/>
  <c r="S1033"/>
  <c r="U1033"/>
  <c r="Y1033"/>
  <c r="AA1033"/>
  <c r="AC1033"/>
  <c r="AY1034"/>
  <c r="BD1034" s="1"/>
  <c r="S1034"/>
  <c r="U1034"/>
  <c r="Y1034"/>
  <c r="AA1034"/>
  <c r="AC1034"/>
  <c r="AZ1035"/>
  <c r="S1035"/>
  <c r="U1035"/>
  <c r="Y1035"/>
  <c r="AA1035"/>
  <c r="AC1035"/>
  <c r="S1036"/>
  <c r="U1036"/>
  <c r="Y1036"/>
  <c r="AA1036"/>
  <c r="AC1036"/>
  <c r="AZ1037"/>
  <c r="S1037"/>
  <c r="U1037"/>
  <c r="Y1037"/>
  <c r="AA1037"/>
  <c r="AC1037"/>
  <c r="S1038"/>
  <c r="U1038"/>
  <c r="Y1038"/>
  <c r="AA1038"/>
  <c r="AC1038"/>
  <c r="AW1039"/>
  <c r="S1039"/>
  <c r="U1039"/>
  <c r="Y1039"/>
  <c r="AA1039"/>
  <c r="AC1039"/>
  <c r="AX1040"/>
  <c r="AY1040"/>
  <c r="BD1040" s="1"/>
  <c r="S1040"/>
  <c r="U1040"/>
  <c r="Y1040"/>
  <c r="AA1040"/>
  <c r="AC1040"/>
  <c r="S1041"/>
  <c r="U1041"/>
  <c r="Y1041"/>
  <c r="AA1041"/>
  <c r="AC1041"/>
  <c r="AX1042"/>
  <c r="AY1042"/>
  <c r="BD1042" s="1"/>
  <c r="S1042"/>
  <c r="U1042"/>
  <c r="Y1042"/>
  <c r="AA1042"/>
  <c r="AC1042"/>
  <c r="AZ1043"/>
  <c r="S1043"/>
  <c r="U1043"/>
  <c r="Y1043"/>
  <c r="AA1043"/>
  <c r="AC1043"/>
  <c r="S1044"/>
  <c r="U1044"/>
  <c r="Y1044"/>
  <c r="AA1044"/>
  <c r="AC1044"/>
  <c r="AW1045"/>
  <c r="AZ1045"/>
  <c r="S1045"/>
  <c r="U1045"/>
  <c r="Y1045"/>
  <c r="AA1045"/>
  <c r="AC1045"/>
  <c r="S1046"/>
  <c r="U1046"/>
  <c r="Y1046"/>
  <c r="AA1046"/>
  <c r="AC1046"/>
  <c r="AW1047"/>
  <c r="AY1047"/>
  <c r="BD1047" s="1"/>
  <c r="S1047"/>
  <c r="U1047"/>
  <c r="Y1047"/>
  <c r="AA1047"/>
  <c r="AC1047"/>
  <c r="AX1048"/>
  <c r="AY1048"/>
  <c r="BD1048" s="1"/>
  <c r="S1048"/>
  <c r="U1048"/>
  <c r="Y1048"/>
  <c r="AA1048"/>
  <c r="AC1048"/>
  <c r="S1049"/>
  <c r="U1049"/>
  <c r="Y1049"/>
  <c r="AA1049"/>
  <c r="AC1049"/>
  <c r="S1050"/>
  <c r="U1050"/>
  <c r="Y1050"/>
  <c r="AA1050"/>
  <c r="AC1050"/>
  <c r="AZ1051"/>
  <c r="S1051"/>
  <c r="U1051"/>
  <c r="Y1051"/>
  <c r="AA1051"/>
  <c r="AC1051"/>
  <c r="S1052"/>
  <c r="U1052"/>
  <c r="Y1052"/>
  <c r="AA1052"/>
  <c r="AC1052"/>
  <c r="AZ1053"/>
  <c r="S1053"/>
  <c r="U1053"/>
  <c r="Y1053"/>
  <c r="AA1053"/>
  <c r="AC1053"/>
  <c r="S1054"/>
  <c r="U1054"/>
  <c r="Y1054"/>
  <c r="AA1054"/>
  <c r="AC1054"/>
  <c r="AX1055"/>
  <c r="AY1055"/>
  <c r="BD1055" s="1"/>
  <c r="S1055"/>
  <c r="U1055"/>
  <c r="Y1055"/>
  <c r="AA1055"/>
  <c r="AC1055"/>
  <c r="AW1056"/>
  <c r="AZ1056"/>
  <c r="S1056"/>
  <c r="U1056"/>
  <c r="Y1056"/>
  <c r="AA1056"/>
  <c r="AC1056"/>
  <c r="S1057"/>
  <c r="U1057"/>
  <c r="Y1057"/>
  <c r="AA1057"/>
  <c r="AC1057"/>
  <c r="S1058"/>
  <c r="U1058"/>
  <c r="Y1058"/>
  <c r="AA1058"/>
  <c r="AC1058"/>
  <c r="AW1059"/>
  <c r="AZ1059"/>
  <c r="S1059"/>
  <c r="U1059"/>
  <c r="Y1059"/>
  <c r="AA1059"/>
  <c r="AC1059"/>
  <c r="AZ1060"/>
  <c r="S1060"/>
  <c r="U1060"/>
  <c r="Y1060"/>
  <c r="AA1060"/>
  <c r="AC1060"/>
  <c r="S1061"/>
  <c r="U1061"/>
  <c r="Y1061"/>
  <c r="AA1061"/>
  <c r="AC1061"/>
  <c r="AZ1062"/>
  <c r="S1062"/>
  <c r="U1062"/>
  <c r="Y1062"/>
  <c r="AA1062"/>
  <c r="AC1062"/>
  <c r="AX1063"/>
  <c r="S1063"/>
  <c r="U1063"/>
  <c r="Y1063"/>
  <c r="AA1063"/>
  <c r="AC1063"/>
  <c r="AZ1064"/>
  <c r="S1064"/>
  <c r="U1064"/>
  <c r="Y1064"/>
  <c r="AA1064"/>
  <c r="AC1064"/>
  <c r="S1065"/>
  <c r="U1065"/>
  <c r="Y1065"/>
  <c r="AA1065"/>
  <c r="AC1065"/>
  <c r="AX1066"/>
  <c r="AZ1066"/>
  <c r="S1066"/>
  <c r="U1066"/>
  <c r="Y1066"/>
  <c r="AA1066"/>
  <c r="AC1066"/>
  <c r="AX1067"/>
  <c r="AY1067"/>
  <c r="BD1067" s="1"/>
  <c r="S1067"/>
  <c r="U1067"/>
  <c r="Y1067"/>
  <c r="AA1067"/>
  <c r="AC1067"/>
  <c r="AZ1068"/>
  <c r="S1068"/>
  <c r="U1068"/>
  <c r="Y1068"/>
  <c r="AA1068"/>
  <c r="AC1068"/>
  <c r="S1069"/>
  <c r="U1069"/>
  <c r="Y1069"/>
  <c r="AA1069"/>
  <c r="AC1069"/>
  <c r="AX1070"/>
  <c r="AZ1070"/>
  <c r="S1070"/>
  <c r="U1070"/>
  <c r="Y1070"/>
  <c r="AA1070"/>
  <c r="AC1070"/>
  <c r="AX1071"/>
  <c r="AY1071"/>
  <c r="BD1071" s="1"/>
  <c r="S1071"/>
  <c r="U1071"/>
  <c r="Y1071"/>
  <c r="AA1071"/>
  <c r="AC1071"/>
  <c r="S1072"/>
  <c r="U1072"/>
  <c r="Y1072"/>
  <c r="AA1072"/>
  <c r="AC1072"/>
  <c r="AZ1073"/>
  <c r="S1073"/>
  <c r="U1073"/>
  <c r="Y1073"/>
  <c r="AA1073"/>
  <c r="AC1073"/>
  <c r="AX1074"/>
  <c r="AZ1074"/>
  <c r="S1074"/>
  <c r="U1074"/>
  <c r="Y1074"/>
  <c r="AA1074"/>
  <c r="AC1074"/>
  <c r="AX1075"/>
  <c r="S1075"/>
  <c r="U1075"/>
  <c r="Y1075"/>
  <c r="AA1075"/>
  <c r="AC1075"/>
  <c r="AZ1076"/>
  <c r="S1076"/>
  <c r="U1076"/>
  <c r="Y1076"/>
  <c r="AA1076"/>
  <c r="AC1076"/>
  <c r="AZ1077"/>
  <c r="S1077"/>
  <c r="U1077"/>
  <c r="Y1077"/>
  <c r="AA1077"/>
  <c r="AC1077"/>
  <c r="AX1078"/>
  <c r="AZ1078"/>
  <c r="S1078"/>
  <c r="U1078"/>
  <c r="Y1078"/>
  <c r="AA1078"/>
  <c r="AC1078"/>
  <c r="AX1079"/>
  <c r="S1079"/>
  <c r="U1079"/>
  <c r="Y1079"/>
  <c r="AA1079"/>
  <c r="AC1079"/>
  <c r="S1080"/>
  <c r="U1080"/>
  <c r="Y1080"/>
  <c r="AA1080"/>
  <c r="AC1080"/>
  <c r="AX1081"/>
  <c r="AZ1081"/>
  <c r="S1081"/>
  <c r="U1081"/>
  <c r="Y1081"/>
  <c r="AA1081"/>
  <c r="AC1081"/>
  <c r="AZ1082"/>
  <c r="S1082"/>
  <c r="U1082"/>
  <c r="Y1082"/>
  <c r="AA1082"/>
  <c r="AC1082"/>
  <c r="AX1083"/>
  <c r="S1083"/>
  <c r="U1083"/>
  <c r="Y1083"/>
  <c r="AA1083"/>
  <c r="AC1083"/>
  <c r="AZ1084"/>
  <c r="S1084"/>
  <c r="U1084"/>
  <c r="Y1084"/>
  <c r="AA1084"/>
  <c r="AC1084"/>
  <c r="AY1085"/>
  <c r="BD1085" s="1"/>
  <c r="S1085"/>
  <c r="U1085"/>
  <c r="Y1085"/>
  <c r="AA1085"/>
  <c r="AC1085"/>
  <c r="AW1086"/>
  <c r="AZ1086"/>
  <c r="S1086"/>
  <c r="U1086"/>
  <c r="Y1086"/>
  <c r="AA1086"/>
  <c r="AC1086"/>
  <c r="AX1087"/>
  <c r="S1087"/>
  <c r="U1087"/>
  <c r="Y1087"/>
  <c r="AA1087"/>
  <c r="AC1087"/>
  <c r="S1088"/>
  <c r="U1088"/>
  <c r="Y1088"/>
  <c r="AA1088"/>
  <c r="AC1088"/>
  <c r="AY1089"/>
  <c r="BD1089" s="1"/>
  <c r="S1089"/>
  <c r="U1089"/>
  <c r="Y1089"/>
  <c r="AA1089"/>
  <c r="AC1089"/>
  <c r="AZ1090"/>
  <c r="S1090"/>
  <c r="U1090"/>
  <c r="Y1090"/>
  <c r="AA1090"/>
  <c r="AC1090"/>
  <c r="AX1091"/>
  <c r="S1091"/>
  <c r="U1091"/>
  <c r="Y1091"/>
  <c r="AA1091"/>
  <c r="AC1091"/>
  <c r="S1092"/>
  <c r="U1092"/>
  <c r="Y1092"/>
  <c r="AA1092"/>
  <c r="AC1092"/>
  <c r="AZ1093"/>
  <c r="S1093"/>
  <c r="U1093"/>
  <c r="Y1093"/>
  <c r="AA1093"/>
  <c r="AC1093"/>
  <c r="AW1094"/>
  <c r="AZ1094"/>
  <c r="S1094"/>
  <c r="U1094"/>
  <c r="Y1094"/>
  <c r="AA1094"/>
  <c r="AC1094"/>
  <c r="AX1095"/>
  <c r="S1095"/>
  <c r="U1095"/>
  <c r="Y1095"/>
  <c r="AA1095"/>
  <c r="AC1095"/>
  <c r="AW1096"/>
  <c r="S1096"/>
  <c r="U1096"/>
  <c r="Y1096"/>
  <c r="AA1096"/>
  <c r="AC1096"/>
  <c r="S1097"/>
  <c r="U1097"/>
  <c r="Y1097"/>
  <c r="AA1097"/>
  <c r="AC1097"/>
  <c r="AX1098"/>
  <c r="AY1098"/>
  <c r="BD1098" s="1"/>
  <c r="S1098"/>
  <c r="U1098"/>
  <c r="Y1098"/>
  <c r="AA1098"/>
  <c r="AC1098"/>
  <c r="AW1099"/>
  <c r="S1099"/>
  <c r="U1099"/>
  <c r="Y1099"/>
  <c r="AA1099"/>
  <c r="AC1099"/>
  <c r="S1100"/>
  <c r="U1100"/>
  <c r="Y1100"/>
  <c r="AA1100"/>
  <c r="AC1100"/>
  <c r="AZ1101"/>
  <c r="S1101"/>
  <c r="U1101"/>
  <c r="Y1101"/>
  <c r="AA1101"/>
  <c r="AC1101"/>
  <c r="AW1102"/>
  <c r="S1102"/>
  <c r="U1102"/>
  <c r="Y1102"/>
  <c r="AA1102"/>
  <c r="AC1102"/>
  <c r="S1103"/>
  <c r="U1103"/>
  <c r="Y1103"/>
  <c r="AA1103"/>
  <c r="AC1103"/>
  <c r="AY1104"/>
  <c r="BD1104" s="1"/>
  <c r="S1104"/>
  <c r="U1104"/>
  <c r="Y1104"/>
  <c r="AA1104"/>
  <c r="AC1104"/>
  <c r="AZ1105"/>
  <c r="S1105"/>
  <c r="U1105"/>
  <c r="Y1105"/>
  <c r="AA1105"/>
  <c r="AC1105"/>
  <c r="AW1106"/>
  <c r="S1106"/>
  <c r="U1106"/>
  <c r="Y1106"/>
  <c r="AA1106"/>
  <c r="AC1106"/>
  <c r="AY1107"/>
  <c r="BD1107" s="1"/>
  <c r="S1107"/>
  <c r="U1107"/>
  <c r="Y1107"/>
  <c r="AA1107"/>
  <c r="AC1107"/>
  <c r="AZ1108"/>
  <c r="S1108"/>
  <c r="U1108"/>
  <c r="Y1108"/>
  <c r="AA1108"/>
  <c r="AC1108"/>
  <c r="S1109"/>
  <c r="U1109"/>
  <c r="Y1109"/>
  <c r="AA1109"/>
  <c r="AC1109"/>
  <c r="AX1110"/>
  <c r="S1110"/>
  <c r="U1110"/>
  <c r="Y1110"/>
  <c r="AA1110"/>
  <c r="AC1110"/>
  <c r="AZ1111"/>
  <c r="S1111"/>
  <c r="U1111"/>
  <c r="Y1111"/>
  <c r="AA1111"/>
  <c r="AC1111"/>
  <c r="S1112"/>
  <c r="U1112"/>
  <c r="Y1112"/>
  <c r="AA1112"/>
  <c r="AC1112"/>
  <c r="AW1113"/>
  <c r="AZ1113"/>
  <c r="S1113"/>
  <c r="U1113"/>
  <c r="Y1113"/>
  <c r="AA1113"/>
  <c r="AC1113"/>
  <c r="AX1114"/>
  <c r="S1114"/>
  <c r="U1114"/>
  <c r="Y1114"/>
  <c r="AA1114"/>
  <c r="AC1114"/>
  <c r="AY1115"/>
  <c r="BD1115" s="1"/>
  <c r="S1115"/>
  <c r="U1115"/>
  <c r="Y1115"/>
  <c r="AA1115"/>
  <c r="AC1115"/>
  <c r="AZ1116"/>
  <c r="S1116"/>
  <c r="U1116"/>
  <c r="Y1116"/>
  <c r="AA1116"/>
  <c r="AC1116"/>
  <c r="AX1117"/>
  <c r="S1117"/>
  <c r="U1117"/>
  <c r="Y1117"/>
  <c r="AA1117"/>
  <c r="AC1117"/>
  <c r="AW1118"/>
  <c r="AZ1118"/>
  <c r="S1118"/>
  <c r="U1118"/>
  <c r="Y1118"/>
  <c r="AA1118"/>
  <c r="AC1118"/>
  <c r="AZ1119"/>
  <c r="S1119"/>
  <c r="U1119"/>
  <c r="Y1119"/>
  <c r="AA1119"/>
  <c r="AC1119"/>
  <c r="AW1120"/>
  <c r="S1120"/>
  <c r="U1120"/>
  <c r="Y1120"/>
  <c r="AA1120"/>
  <c r="AC1120"/>
  <c r="AY1121"/>
  <c r="BD1121" s="1"/>
  <c r="S1121"/>
  <c r="U1121"/>
  <c r="Y1121"/>
  <c r="AA1121"/>
  <c r="AC1121"/>
  <c r="AW1122"/>
  <c r="S1122"/>
  <c r="U1122"/>
  <c r="Y1122"/>
  <c r="AA1122"/>
  <c r="AC1122"/>
  <c r="AY1123"/>
  <c r="BD1123" s="1"/>
  <c r="S1123"/>
  <c r="U1123"/>
  <c r="Y1123"/>
  <c r="AA1123"/>
  <c r="AC1123"/>
  <c r="AZ1124"/>
  <c r="S1124"/>
  <c r="U1124"/>
  <c r="Y1124"/>
  <c r="AA1124"/>
  <c r="AC1124"/>
  <c r="AX1125"/>
  <c r="S1125"/>
  <c r="U1125"/>
  <c r="Y1125"/>
  <c r="AA1125"/>
  <c r="AC1125"/>
  <c r="AW1126"/>
  <c r="AZ1126"/>
  <c r="S1126"/>
  <c r="U1126"/>
  <c r="Y1126"/>
  <c r="AA1126"/>
  <c r="AC1126"/>
  <c r="AZ1127"/>
  <c r="S1127"/>
  <c r="U1127"/>
  <c r="Y1127"/>
  <c r="AA1127"/>
  <c r="AC1127"/>
  <c r="S1128"/>
  <c r="U1128"/>
  <c r="Y1128"/>
  <c r="AA1128"/>
  <c r="AC1128"/>
  <c r="AZ1129"/>
  <c r="S1129"/>
  <c r="U1129"/>
  <c r="Y1129"/>
  <c r="AA1129"/>
  <c r="AC1129"/>
  <c r="AX1130"/>
  <c r="S1130"/>
  <c r="U1130"/>
  <c r="Y1130"/>
  <c r="AA1130"/>
  <c r="AC1130"/>
  <c r="AX1131"/>
  <c r="S1131"/>
  <c r="U1131"/>
  <c r="Y1131"/>
  <c r="AA1131"/>
  <c r="AC1131"/>
  <c r="AZ1132"/>
  <c r="S1132"/>
  <c r="U1132"/>
  <c r="Y1132"/>
  <c r="AA1132"/>
  <c r="AC1132"/>
  <c r="S1133"/>
  <c r="U1133"/>
  <c r="Y1133"/>
  <c r="AA1133"/>
  <c r="AC1133"/>
  <c r="AX1134"/>
  <c r="AZ1134"/>
  <c r="S1134"/>
  <c r="U1134"/>
  <c r="Y1134"/>
  <c r="AA1134"/>
  <c r="AC1134"/>
  <c r="AZ1135"/>
  <c r="S1135"/>
  <c r="U1135"/>
  <c r="Y1135"/>
  <c r="AA1135"/>
  <c r="AC1135"/>
  <c r="S1136"/>
  <c r="U1136"/>
  <c r="Y1136"/>
  <c r="AA1136"/>
  <c r="AC1136"/>
  <c r="AY1137"/>
  <c r="BD1137" s="1"/>
  <c r="S1137"/>
  <c r="U1137"/>
  <c r="Y1137"/>
  <c r="AA1137"/>
  <c r="AC1137"/>
  <c r="AW1138"/>
  <c r="S1138"/>
  <c r="U1138"/>
  <c r="Y1138"/>
  <c r="AA1138"/>
  <c r="AC1138"/>
  <c r="AY1139"/>
  <c r="BD1139" s="1"/>
  <c r="S1139"/>
  <c r="U1139"/>
  <c r="Y1139"/>
  <c r="AA1139"/>
  <c r="AC1139"/>
  <c r="AZ1140"/>
  <c r="S1140"/>
  <c r="U1140"/>
  <c r="Y1140"/>
  <c r="AA1140"/>
  <c r="AC1140"/>
  <c r="S1141"/>
  <c r="U1141"/>
  <c r="Y1141"/>
  <c r="AA1141"/>
  <c r="AC1141"/>
  <c r="S1142"/>
  <c r="U1142"/>
  <c r="Y1142"/>
  <c r="AA1142"/>
  <c r="AC1142"/>
  <c r="AZ1143"/>
  <c r="S1143"/>
  <c r="U1143"/>
  <c r="Y1143"/>
  <c r="AA1143"/>
  <c r="AC1143"/>
  <c r="S1144"/>
  <c r="U1144"/>
  <c r="Y1144"/>
  <c r="AA1144"/>
  <c r="AC1144"/>
  <c r="AZ1145"/>
  <c r="S1145"/>
  <c r="U1145"/>
  <c r="Y1145"/>
  <c r="AA1145"/>
  <c r="AC1145"/>
  <c r="AX1146"/>
  <c r="S1146"/>
  <c r="U1146"/>
  <c r="Y1146"/>
  <c r="AA1146"/>
  <c r="AC1146"/>
  <c r="AW1147"/>
  <c r="AY1147"/>
  <c r="BD1147" s="1"/>
  <c r="S1147"/>
  <c r="U1147"/>
  <c r="Y1147"/>
  <c r="AA1147"/>
  <c r="AC1147"/>
  <c r="AZ1148"/>
  <c r="S1148"/>
  <c r="U1148"/>
  <c r="Y1148"/>
  <c r="AA1148"/>
  <c r="AC1148"/>
  <c r="S1149"/>
  <c r="U1149"/>
  <c r="Y1149"/>
  <c r="AA1149"/>
  <c r="AC1149"/>
  <c r="AW1150"/>
  <c r="AZ1150"/>
  <c r="S1150"/>
  <c r="U1150"/>
  <c r="Y1150"/>
  <c r="AA1150"/>
  <c r="AC1150"/>
  <c r="AZ1151"/>
  <c r="S1151"/>
  <c r="U1151"/>
  <c r="Y1151"/>
  <c r="AA1151"/>
  <c r="AC1151"/>
  <c r="AX1152"/>
  <c r="S1152"/>
  <c r="U1152"/>
  <c r="Y1152"/>
  <c r="AA1152"/>
  <c r="AC1152"/>
  <c r="AY1153"/>
  <c r="BD1153" s="1"/>
  <c r="S1153"/>
  <c r="U1153"/>
  <c r="Y1153"/>
  <c r="AA1153"/>
  <c r="AC1153"/>
  <c r="AX1154"/>
  <c r="S1154"/>
  <c r="U1154"/>
  <c r="Y1154"/>
  <c r="AA1154"/>
  <c r="AC1154"/>
  <c r="AY1155"/>
  <c r="BD1155" s="1"/>
  <c r="S1155"/>
  <c r="U1155"/>
  <c r="Y1155"/>
  <c r="AA1155"/>
  <c r="AC1155"/>
  <c r="AZ1156"/>
  <c r="S1156"/>
  <c r="U1156"/>
  <c r="Y1156"/>
  <c r="AA1156"/>
  <c r="AC1156"/>
  <c r="S1157"/>
  <c r="U1157"/>
  <c r="Y1157"/>
  <c r="AA1157"/>
  <c r="AC1157"/>
  <c r="S1158"/>
  <c r="U1158"/>
  <c r="Y1158"/>
  <c r="AA1158"/>
  <c r="AC1158"/>
  <c r="AY1159"/>
  <c r="BD1159" s="1"/>
  <c r="S1159"/>
  <c r="U1159"/>
  <c r="Y1159"/>
  <c r="AA1159"/>
  <c r="AC1159"/>
  <c r="S1160"/>
  <c r="U1160"/>
  <c r="Y1160"/>
  <c r="AA1160"/>
  <c r="AC1160"/>
  <c r="AX1161"/>
  <c r="S1161"/>
  <c r="U1161"/>
  <c r="Y1161"/>
  <c r="AA1161"/>
  <c r="AC1161"/>
  <c r="S1162"/>
  <c r="U1162"/>
  <c r="Y1162"/>
  <c r="AA1162"/>
  <c r="AC1162"/>
  <c r="AW1163"/>
  <c r="S1163"/>
  <c r="U1163"/>
  <c r="Y1163"/>
  <c r="AA1163"/>
  <c r="AC1163"/>
  <c r="S1164"/>
  <c r="U1164"/>
  <c r="Y1164"/>
  <c r="AA1164"/>
  <c r="AC1164"/>
  <c r="AY1165"/>
  <c r="BD1165" s="1"/>
  <c r="S1165"/>
  <c r="U1165"/>
  <c r="Y1165"/>
  <c r="AA1165"/>
  <c r="AC1165"/>
  <c r="S1166"/>
  <c r="U1166"/>
  <c r="Y1166"/>
  <c r="AA1166"/>
  <c r="AC1166"/>
  <c r="AX1167"/>
  <c r="S1167"/>
  <c r="U1167"/>
  <c r="Y1167"/>
  <c r="AA1167"/>
  <c r="AC1167"/>
  <c r="AY1168"/>
  <c r="BD1168" s="1"/>
  <c r="S1168"/>
  <c r="U1168"/>
  <c r="Y1168"/>
  <c r="AA1168"/>
  <c r="AC1168"/>
  <c r="S1169"/>
  <c r="U1169"/>
  <c r="Y1169"/>
  <c r="AA1169"/>
  <c r="AC1169"/>
  <c r="S1170"/>
  <c r="U1170"/>
  <c r="Y1170"/>
  <c r="AA1170"/>
  <c r="AC1170"/>
  <c r="AZ1171"/>
  <c r="S1171"/>
  <c r="U1171"/>
  <c r="Y1171"/>
  <c r="AA1171"/>
  <c r="AC1171"/>
  <c r="S1172"/>
  <c r="U1172"/>
  <c r="Y1172"/>
  <c r="AA1172"/>
  <c r="AC1172"/>
  <c r="AZ1173"/>
  <c r="S1173"/>
  <c r="U1173"/>
  <c r="Y1173"/>
  <c r="AA1173"/>
  <c r="AC1173"/>
  <c r="S1174"/>
  <c r="U1174"/>
  <c r="Y1174"/>
  <c r="AA1174"/>
  <c r="AC1174"/>
  <c r="S1175"/>
  <c r="U1175"/>
  <c r="Y1175"/>
  <c r="AA1175"/>
  <c r="AC1175"/>
  <c r="AW1176"/>
  <c r="S1176"/>
  <c r="U1176"/>
  <c r="Y1176"/>
  <c r="AA1176"/>
  <c r="AC1176"/>
  <c r="S1177"/>
  <c r="U1177"/>
  <c r="Y1177"/>
  <c r="AA1177"/>
  <c r="AC1177"/>
  <c r="S1178"/>
  <c r="U1178"/>
  <c r="Y1178"/>
  <c r="AA1178"/>
  <c r="AC1178"/>
  <c r="AW1179"/>
  <c r="AY1179"/>
  <c r="BD1179" s="1"/>
  <c r="S1179"/>
  <c r="U1179"/>
  <c r="Y1179"/>
  <c r="AA1179"/>
  <c r="AC1179"/>
  <c r="S1180"/>
  <c r="U1180"/>
  <c r="Y1180"/>
  <c r="AA1180"/>
  <c r="AC1180"/>
  <c r="AY1181"/>
  <c r="BD1181" s="1"/>
  <c r="S1181"/>
  <c r="U1181"/>
  <c r="Y1181"/>
  <c r="AA1181"/>
  <c r="AC1181"/>
  <c r="S1182"/>
  <c r="U1182"/>
  <c r="Y1182"/>
  <c r="AA1182"/>
  <c r="AC1182"/>
  <c r="S1183"/>
  <c r="U1183"/>
  <c r="Y1183"/>
  <c r="AA1183"/>
  <c r="AC1183"/>
  <c r="AZ1184"/>
  <c r="S1184"/>
  <c r="U1184"/>
  <c r="Y1184"/>
  <c r="AA1184"/>
  <c r="AC1184"/>
  <c r="AY1185"/>
  <c r="BD1185" s="1"/>
  <c r="S1185"/>
  <c r="U1185"/>
  <c r="Y1185"/>
  <c r="AA1185"/>
  <c r="AC1185"/>
  <c r="AX1186"/>
  <c r="S1186"/>
  <c r="U1186"/>
  <c r="Y1186"/>
  <c r="AA1186"/>
  <c r="AC1186"/>
  <c r="AZ1187"/>
  <c r="S1187"/>
  <c r="U1187"/>
  <c r="Y1187"/>
  <c r="AA1187"/>
  <c r="AC1187"/>
  <c r="AY1188"/>
  <c r="BD1188" s="1"/>
  <c r="S1188"/>
  <c r="U1188"/>
  <c r="Y1188"/>
  <c r="AA1188"/>
  <c r="AC1188"/>
  <c r="S1189"/>
  <c r="U1189"/>
  <c r="Y1189"/>
  <c r="AA1189"/>
  <c r="AC1189"/>
  <c r="S1190"/>
  <c r="U1190"/>
  <c r="Y1190"/>
  <c r="AA1190"/>
  <c r="AC1190"/>
  <c r="AY1191"/>
  <c r="BD1191" s="1"/>
  <c r="S1191"/>
  <c r="U1191"/>
  <c r="Y1191"/>
  <c r="AA1191"/>
  <c r="AC1191"/>
  <c r="S1192"/>
  <c r="U1192"/>
  <c r="Y1192"/>
  <c r="AA1192"/>
  <c r="AC1192"/>
  <c r="S1193"/>
  <c r="U1193"/>
  <c r="Y1193"/>
  <c r="AA1193"/>
  <c r="AC1193"/>
  <c r="S1194"/>
  <c r="U1194"/>
  <c r="Y1194"/>
  <c r="AA1194"/>
  <c r="AC1194"/>
  <c r="AY1195"/>
  <c r="BD1195" s="1"/>
  <c r="S1195"/>
  <c r="U1195"/>
  <c r="Y1195"/>
  <c r="AA1195"/>
  <c r="AC1195"/>
  <c r="S1196"/>
  <c r="U1196"/>
  <c r="Y1196"/>
  <c r="AA1196"/>
  <c r="AC1196"/>
  <c r="AZ1197"/>
  <c r="S1197"/>
  <c r="U1197"/>
  <c r="Y1197"/>
  <c r="AA1197"/>
  <c r="AC1197"/>
  <c r="AZ1198"/>
  <c r="S1198"/>
  <c r="U1198"/>
  <c r="Y1198"/>
  <c r="AA1198"/>
  <c r="AC1198"/>
  <c r="AW1199"/>
  <c r="S1199"/>
  <c r="U1199"/>
  <c r="Y1199"/>
  <c r="AA1199"/>
  <c r="AC1199"/>
  <c r="S1200"/>
  <c r="U1200"/>
  <c r="Y1200"/>
  <c r="AA1200"/>
  <c r="AC1200"/>
  <c r="AX1201"/>
  <c r="AY1201"/>
  <c r="BD1201" s="1"/>
  <c r="S1201"/>
  <c r="U1201"/>
  <c r="Y1201"/>
  <c r="AA1201"/>
  <c r="AC1201"/>
  <c r="S1202"/>
  <c r="U1202"/>
  <c r="Y1202"/>
  <c r="AA1202"/>
  <c r="AC1202"/>
  <c r="S1203"/>
  <c r="U1203"/>
  <c r="Y1203"/>
  <c r="AA1203"/>
  <c r="AC1203"/>
  <c r="AZ1204"/>
  <c r="S1204"/>
  <c r="U1204"/>
  <c r="Y1204"/>
  <c r="AA1204"/>
  <c r="AC1204"/>
  <c r="AY1205"/>
  <c r="BD1205" s="1"/>
  <c r="S1205"/>
  <c r="U1205"/>
  <c r="Y1205"/>
  <c r="AA1205"/>
  <c r="AC1205"/>
  <c r="AW1206"/>
  <c r="S1206"/>
  <c r="U1206"/>
  <c r="Y1206"/>
  <c r="AA1206"/>
  <c r="AC1206"/>
  <c r="AZ1207"/>
  <c r="S1207"/>
  <c r="U1207"/>
  <c r="Y1207"/>
  <c r="AA1207"/>
  <c r="AC1207"/>
  <c r="S1208"/>
  <c r="U1208"/>
  <c r="Y1208"/>
  <c r="AA1208"/>
  <c r="AC1208"/>
  <c r="S1209"/>
  <c r="U1209"/>
  <c r="Y1209"/>
  <c r="AA1209"/>
  <c r="AC1209"/>
  <c r="S1210"/>
  <c r="U1210"/>
  <c r="Y1210"/>
  <c r="AA1210"/>
  <c r="AC1210"/>
  <c r="AX1211"/>
  <c r="AZ1211"/>
  <c r="S1211"/>
  <c r="U1211"/>
  <c r="Y1211"/>
  <c r="AA1211"/>
  <c r="AC1211"/>
  <c r="AY1212"/>
  <c r="BD1212" s="1"/>
  <c r="S1212"/>
  <c r="U1212"/>
  <c r="Y1212"/>
  <c r="AA1212"/>
  <c r="AC1212"/>
  <c r="S1213"/>
  <c r="U1213"/>
  <c r="Y1213"/>
  <c r="AA1213"/>
  <c r="AC1213"/>
  <c r="AX1214"/>
  <c r="S1214"/>
  <c r="U1214"/>
  <c r="Y1214"/>
  <c r="AA1214"/>
  <c r="AC1214"/>
  <c r="S1215"/>
  <c r="U1215"/>
  <c r="Y1215"/>
  <c r="AA1215"/>
  <c r="AC1215"/>
  <c r="S1216"/>
  <c r="U1216"/>
  <c r="Y1216"/>
  <c r="AA1216"/>
  <c r="AC1216"/>
  <c r="AY1217"/>
  <c r="S1217"/>
  <c r="U1217"/>
  <c r="Y1217"/>
  <c r="AA1217"/>
  <c r="AC1217"/>
  <c r="AZ1218"/>
  <c r="S1218"/>
  <c r="U1218"/>
  <c r="Y1218"/>
  <c r="AA1218"/>
  <c r="AC1218"/>
  <c r="S1219"/>
  <c r="U1219"/>
  <c r="Y1219"/>
  <c r="AA1219"/>
  <c r="AC1219"/>
  <c r="S1220"/>
  <c r="U1220"/>
  <c r="Y1220"/>
  <c r="AA1220"/>
  <c r="AC1220"/>
  <c r="AY1221"/>
  <c r="BD1221" s="1"/>
  <c r="S1221"/>
  <c r="U1221"/>
  <c r="Y1221"/>
  <c r="AA1221"/>
  <c r="AC1221"/>
  <c r="S1222"/>
  <c r="U1222"/>
  <c r="Y1222"/>
  <c r="AA1222"/>
  <c r="AC1222"/>
  <c r="AZ1223"/>
  <c r="S1223"/>
  <c r="U1223"/>
  <c r="Y1223"/>
  <c r="AA1223"/>
  <c r="AC1223"/>
  <c r="S1224"/>
  <c r="U1224"/>
  <c r="Y1224"/>
  <c r="AA1224"/>
  <c r="AC1224"/>
  <c r="S1225"/>
  <c r="U1225"/>
  <c r="Y1225"/>
  <c r="AA1225"/>
  <c r="AC1225"/>
  <c r="S1226"/>
  <c r="U1226"/>
  <c r="Y1226"/>
  <c r="AA1226"/>
  <c r="AC1226"/>
  <c r="AZ1227"/>
  <c r="S1227"/>
  <c r="U1227"/>
  <c r="Y1227"/>
  <c r="AA1227"/>
  <c r="AC1227"/>
  <c r="S1228"/>
  <c r="U1228"/>
  <c r="Y1228"/>
  <c r="AA1228"/>
  <c r="AC1228"/>
  <c r="S1229"/>
  <c r="U1229"/>
  <c r="Y1229"/>
  <c r="AA1229"/>
  <c r="AC1229"/>
  <c r="AZ1230"/>
  <c r="S1230"/>
  <c r="U1230"/>
  <c r="Y1230"/>
  <c r="AA1230"/>
  <c r="AC1230"/>
  <c r="AY1231"/>
  <c r="BD1231" s="1"/>
  <c r="S1231"/>
  <c r="U1231"/>
  <c r="Y1231"/>
  <c r="AA1231"/>
  <c r="AC1231"/>
  <c r="S1232"/>
  <c r="U1232"/>
  <c r="Y1232"/>
  <c r="AA1232"/>
  <c r="AC1232"/>
  <c r="AY1233"/>
  <c r="BD1233" s="1"/>
  <c r="S1233"/>
  <c r="U1233"/>
  <c r="Y1233"/>
  <c r="AA1233"/>
  <c r="AC1233"/>
  <c r="AX1234"/>
  <c r="S1234"/>
  <c r="U1234"/>
  <c r="Y1234"/>
  <c r="AA1234"/>
  <c r="AC1234"/>
  <c r="S1235"/>
  <c r="U1235"/>
  <c r="Y1235"/>
  <c r="AA1235"/>
  <c r="AC1235"/>
  <c r="S1236"/>
  <c r="U1236"/>
  <c r="Y1236"/>
  <c r="AA1236"/>
  <c r="AC1236"/>
  <c r="AX1237"/>
  <c r="S1237"/>
  <c r="U1237"/>
  <c r="Y1237"/>
  <c r="AA1237"/>
  <c r="AC1237"/>
  <c r="S1238"/>
  <c r="U1238"/>
  <c r="Y1238"/>
  <c r="AA1238"/>
  <c r="AC1238"/>
  <c r="AZ1239"/>
  <c r="S1239"/>
  <c r="U1239"/>
  <c r="Y1239"/>
  <c r="AA1239"/>
  <c r="AC1239"/>
  <c r="S1240"/>
  <c r="U1240"/>
  <c r="Y1240"/>
  <c r="AA1240"/>
  <c r="AC1240"/>
  <c r="S1241"/>
  <c r="U1241"/>
  <c r="Y1241"/>
  <c r="AA1241"/>
  <c r="AC1241"/>
  <c r="S1242"/>
  <c r="U1242"/>
  <c r="Y1242"/>
  <c r="AA1242"/>
  <c r="AC1242"/>
  <c r="AX1243"/>
  <c r="AZ1243"/>
  <c r="S1243"/>
  <c r="U1243"/>
  <c r="Y1243"/>
  <c r="AA1243"/>
  <c r="AC1243"/>
  <c r="S1244"/>
  <c r="U1244"/>
  <c r="Y1244"/>
  <c r="AA1244"/>
  <c r="AC1244"/>
  <c r="S1245"/>
  <c r="U1245"/>
  <c r="Y1245"/>
  <c r="AA1245"/>
  <c r="AC1245"/>
  <c r="AZ1246"/>
  <c r="S1246"/>
  <c r="U1246"/>
  <c r="Y1246"/>
  <c r="AA1246"/>
  <c r="AC1246"/>
  <c r="AX1247"/>
  <c r="AY1247"/>
  <c r="BD1247" s="1"/>
  <c r="S1247"/>
  <c r="U1247"/>
  <c r="Y1247"/>
  <c r="AA1247"/>
  <c r="AC1247"/>
  <c r="S1248"/>
  <c r="U1248"/>
  <c r="Y1248"/>
  <c r="AA1248"/>
  <c r="AC1248"/>
  <c r="AY1249"/>
  <c r="S1249"/>
  <c r="U1249"/>
  <c r="Y1249"/>
  <c r="AA1249"/>
  <c r="AC1249"/>
  <c r="AY1250"/>
  <c r="BD1250" s="1"/>
  <c r="S1250"/>
  <c r="U1250"/>
  <c r="Y1250"/>
  <c r="AA1250"/>
  <c r="AC1250"/>
  <c r="AW1251"/>
  <c r="S1251"/>
  <c r="U1251"/>
  <c r="Y1251"/>
  <c r="AA1251"/>
  <c r="AC1251"/>
  <c r="S1252"/>
  <c r="U1252"/>
  <c r="Y1252"/>
  <c r="AA1252"/>
  <c r="AC1252"/>
  <c r="AY1253"/>
  <c r="BD1253" s="1"/>
  <c r="S1253"/>
  <c r="U1253"/>
  <c r="Y1253"/>
  <c r="AA1253"/>
  <c r="AC1253"/>
  <c r="S1254"/>
  <c r="U1254"/>
  <c r="Y1254"/>
  <c r="AA1254"/>
  <c r="AC1254"/>
  <c r="AW1255"/>
  <c r="AZ1255"/>
  <c r="S1255"/>
  <c r="U1255"/>
  <c r="Y1255"/>
  <c r="AA1255"/>
  <c r="AC1255"/>
  <c r="AW1256"/>
  <c r="S1256"/>
  <c r="U1256"/>
  <c r="Y1256"/>
  <c r="AA1256"/>
  <c r="AC1256"/>
  <c r="S1257"/>
  <c r="U1257"/>
  <c r="Y1257"/>
  <c r="AA1257"/>
  <c r="AC1257"/>
  <c r="S1258"/>
  <c r="U1258"/>
  <c r="Y1258"/>
  <c r="AA1258"/>
  <c r="AC1258"/>
  <c r="AX1259"/>
  <c r="AY1259"/>
  <c r="BD1259" s="1"/>
  <c r="S1259"/>
  <c r="U1259"/>
  <c r="Y1259"/>
  <c r="AA1259"/>
  <c r="AC1259"/>
  <c r="AY1260"/>
  <c r="BD1260" s="1"/>
  <c r="S1260"/>
  <c r="U1260"/>
  <c r="Y1260"/>
  <c r="AA1260"/>
  <c r="AC1260"/>
  <c r="AW1261"/>
  <c r="S1261"/>
  <c r="U1261"/>
  <c r="Y1261"/>
  <c r="AA1261"/>
  <c r="AC1261"/>
  <c r="S1262"/>
  <c r="U1262"/>
  <c r="Y1262"/>
  <c r="AA1262"/>
  <c r="AC1262"/>
  <c r="AX1263"/>
  <c r="AY1263"/>
  <c r="BD1263" s="1"/>
  <c r="S1263"/>
  <c r="U1263"/>
  <c r="Y1263"/>
  <c r="AA1263"/>
  <c r="AC1263"/>
  <c r="AW1264"/>
  <c r="S1264"/>
  <c r="U1264"/>
  <c r="Y1264"/>
  <c r="AA1264"/>
  <c r="AC1264"/>
  <c r="AY1265"/>
  <c r="BD1265" s="1"/>
  <c r="S1265"/>
  <c r="U1265"/>
  <c r="Y1265"/>
  <c r="AA1265"/>
  <c r="AC1265"/>
  <c r="AZ1266"/>
  <c r="S1266"/>
  <c r="U1266"/>
  <c r="Y1266"/>
  <c r="AA1266"/>
  <c r="AC1266"/>
  <c r="S1267"/>
  <c r="U1267"/>
  <c r="Y1267"/>
  <c r="AA1267"/>
  <c r="AC1267"/>
  <c r="S1268"/>
  <c r="U1268"/>
  <c r="Y1268"/>
  <c r="AA1268"/>
  <c r="AC1268"/>
  <c r="AY1269"/>
  <c r="BD1269" s="1"/>
  <c r="S1269"/>
  <c r="U1269"/>
  <c r="Y1269"/>
  <c r="AA1269"/>
  <c r="AC1269"/>
  <c r="S1270"/>
  <c r="U1270"/>
  <c r="Y1270"/>
  <c r="AA1270"/>
  <c r="AC1270"/>
  <c r="AW1271"/>
  <c r="AZ1271"/>
  <c r="S1271"/>
  <c r="U1271"/>
  <c r="Y1271"/>
  <c r="AA1271"/>
  <c r="AC1271"/>
  <c r="S1272"/>
  <c r="U1272"/>
  <c r="Y1272"/>
  <c r="AA1272"/>
  <c r="AC1272"/>
  <c r="S1273"/>
  <c r="U1273"/>
  <c r="Y1273"/>
  <c r="AA1273"/>
  <c r="AC1273"/>
  <c r="AZ1274"/>
  <c r="S1274"/>
  <c r="U1274"/>
  <c r="Y1274"/>
  <c r="AA1274"/>
  <c r="AC1274"/>
  <c r="AZ1275"/>
  <c r="S1275"/>
  <c r="U1275"/>
  <c r="Y1275"/>
  <c r="AA1275"/>
  <c r="AC1275"/>
  <c r="S1276"/>
  <c r="U1276"/>
  <c r="Y1276"/>
  <c r="AA1276"/>
  <c r="AC1276"/>
  <c r="S1277"/>
  <c r="U1277"/>
  <c r="Y1277"/>
  <c r="AA1277"/>
  <c r="AC1277"/>
  <c r="AY1278"/>
  <c r="BD1278" s="1"/>
  <c r="S1278"/>
  <c r="U1278"/>
  <c r="Y1278"/>
  <c r="AA1278"/>
  <c r="AC1278"/>
  <c r="S1279"/>
  <c r="U1279"/>
  <c r="Y1279"/>
  <c r="AA1279"/>
  <c r="AC1279"/>
  <c r="S1280"/>
  <c r="U1280"/>
  <c r="Y1280"/>
  <c r="AA1280"/>
  <c r="AC1280"/>
  <c r="AY1281"/>
  <c r="BD1281" s="1"/>
  <c r="S1281"/>
  <c r="U1281"/>
  <c r="Y1281"/>
  <c r="AA1281"/>
  <c r="AC1281"/>
  <c r="S1282"/>
  <c r="U1282"/>
  <c r="Y1282"/>
  <c r="AA1282"/>
  <c r="AC1282"/>
  <c r="S1283"/>
  <c r="U1283"/>
  <c r="Y1283"/>
  <c r="AA1283"/>
  <c r="AC1283"/>
  <c r="S1284"/>
  <c r="U1284"/>
  <c r="Y1284"/>
  <c r="AA1284"/>
  <c r="AC1284"/>
  <c r="AY1285"/>
  <c r="S1285"/>
  <c r="U1285"/>
  <c r="Y1285"/>
  <c r="AA1285"/>
  <c r="AC1285"/>
  <c r="S1286"/>
  <c r="U1286"/>
  <c r="Y1286"/>
  <c r="AA1286"/>
  <c r="AC1286"/>
  <c r="AZ1287"/>
  <c r="S1287"/>
  <c r="U1287"/>
  <c r="Y1287"/>
  <c r="AA1287"/>
  <c r="AC1287"/>
  <c r="S1288"/>
  <c r="U1288"/>
  <c r="Y1288"/>
  <c r="AA1288"/>
  <c r="AC1288"/>
  <c r="AW1289"/>
  <c r="S1289"/>
  <c r="U1289"/>
  <c r="Y1289"/>
  <c r="AA1289"/>
  <c r="AC1289"/>
  <c r="AW1290"/>
  <c r="S1290"/>
  <c r="U1290"/>
  <c r="Y1290"/>
  <c r="AA1290"/>
  <c r="AC1290"/>
  <c r="AY1291"/>
  <c r="BD1291" s="1"/>
  <c r="S1291"/>
  <c r="U1291"/>
  <c r="Y1291"/>
  <c r="AA1291"/>
  <c r="AC1291"/>
  <c r="S1292"/>
  <c r="U1292"/>
  <c r="Y1292"/>
  <c r="AA1292"/>
  <c r="AC1292"/>
  <c r="S1293"/>
  <c r="U1293"/>
  <c r="Y1293"/>
  <c r="AA1293"/>
  <c r="AC1293"/>
  <c r="S1294"/>
  <c r="U1294"/>
  <c r="Y1294"/>
  <c r="AA1294"/>
  <c r="AC1294"/>
  <c r="AY1295"/>
  <c r="BD1295" s="1"/>
  <c r="S1295"/>
  <c r="U1295"/>
  <c r="Y1295"/>
  <c r="AA1295"/>
  <c r="AC1295"/>
  <c r="AY1296"/>
  <c r="BD1296" s="1"/>
  <c r="S1296"/>
  <c r="U1296"/>
  <c r="Y1296"/>
  <c r="AA1296"/>
  <c r="AC1296"/>
  <c r="AW1297"/>
  <c r="AY1297"/>
  <c r="BD1297" s="1"/>
  <c r="S1297"/>
  <c r="U1297"/>
  <c r="Y1297"/>
  <c r="AA1297"/>
  <c r="AC1297"/>
  <c r="AY1298"/>
  <c r="BD1298" s="1"/>
  <c r="S1298"/>
  <c r="U1298"/>
  <c r="Y1298"/>
  <c r="AA1298"/>
  <c r="AC1298"/>
  <c r="AX1299"/>
  <c r="S1299"/>
  <c r="U1299"/>
  <c r="Y1299"/>
  <c r="AA1299"/>
  <c r="AC1299"/>
  <c r="AX1300"/>
  <c r="S1300"/>
  <c r="U1300"/>
  <c r="Y1300"/>
  <c r="AA1300"/>
  <c r="AC1300"/>
  <c r="S1301"/>
  <c r="U1301"/>
  <c r="Y1301"/>
  <c r="AA1301"/>
  <c r="AC1301"/>
  <c r="AY1302"/>
  <c r="BD1302" s="1"/>
  <c r="S1302"/>
  <c r="U1302"/>
  <c r="Y1302"/>
  <c r="AA1302"/>
  <c r="AC1302"/>
  <c r="AW1303"/>
  <c r="AZ1303"/>
  <c r="S1303"/>
  <c r="U1303"/>
  <c r="Y1303"/>
  <c r="AA1303"/>
  <c r="AC1303"/>
  <c r="AX1304"/>
  <c r="S1304"/>
  <c r="U1304"/>
  <c r="Y1304"/>
  <c r="AA1304"/>
  <c r="AC1304"/>
  <c r="S1305"/>
  <c r="U1305"/>
  <c r="Y1305"/>
  <c r="AA1305"/>
  <c r="AC1305"/>
  <c r="S1306"/>
  <c r="U1306"/>
  <c r="Y1306"/>
  <c r="AA1306"/>
  <c r="AC1306"/>
  <c r="AW1307"/>
  <c r="AZ1307"/>
  <c r="S1307"/>
  <c r="U1307"/>
  <c r="Y1307"/>
  <c r="AA1307"/>
  <c r="AC1307"/>
  <c r="S1308"/>
  <c r="U1308"/>
  <c r="Y1308"/>
  <c r="AA1308"/>
  <c r="AC1308"/>
  <c r="S1309"/>
  <c r="U1309"/>
  <c r="Y1309"/>
  <c r="AA1309"/>
  <c r="AC1309"/>
  <c r="S1310"/>
  <c r="U1310"/>
  <c r="Y1310"/>
  <c r="AA1310"/>
  <c r="AC1310"/>
  <c r="AW1311"/>
  <c r="AY1311"/>
  <c r="BD1311" s="1"/>
  <c r="S1311"/>
  <c r="U1311"/>
  <c r="Y1311"/>
  <c r="AA1311"/>
  <c r="AC1311"/>
  <c r="AX1312"/>
  <c r="S1312"/>
  <c r="U1312"/>
  <c r="Y1312"/>
  <c r="AA1312"/>
  <c r="AC1312"/>
  <c r="AY1313"/>
  <c r="BD1313" s="1"/>
  <c r="S1313"/>
  <c r="U1313"/>
  <c r="Y1313"/>
  <c r="AA1313"/>
  <c r="AC1313"/>
  <c r="S1314"/>
  <c r="U1314"/>
  <c r="Y1314"/>
  <c r="AA1314"/>
  <c r="AC1314"/>
  <c r="AW1315"/>
  <c r="S1315"/>
  <c r="U1315"/>
  <c r="Y1315"/>
  <c r="AA1315"/>
  <c r="AC1315"/>
  <c r="S1316"/>
  <c r="U1316"/>
  <c r="Y1316"/>
  <c r="AA1316"/>
  <c r="AC1316"/>
  <c r="S1317"/>
  <c r="U1317"/>
  <c r="Y1317"/>
  <c r="AA1317"/>
  <c r="AC1317"/>
  <c r="S1318"/>
  <c r="U1318"/>
  <c r="Y1318"/>
  <c r="AA1318"/>
  <c r="AC1318"/>
  <c r="AW1319"/>
  <c r="S1319"/>
  <c r="U1319"/>
  <c r="Y1319"/>
  <c r="AA1319"/>
  <c r="AC1319"/>
  <c r="S1320"/>
  <c r="U1320"/>
  <c r="Y1320"/>
  <c r="AA1320"/>
  <c r="AC1320"/>
  <c r="S1321"/>
  <c r="U1321"/>
  <c r="Y1321"/>
  <c r="AA1321"/>
  <c r="AC1321"/>
  <c r="S1322"/>
  <c r="U1322"/>
  <c r="Y1322"/>
  <c r="AA1322"/>
  <c r="AC1322"/>
  <c r="AZ1323"/>
  <c r="S1323"/>
  <c r="U1323"/>
  <c r="Y1323"/>
  <c r="AA1323"/>
  <c r="AC1323"/>
  <c r="S1324"/>
  <c r="U1324"/>
  <c r="Y1324"/>
  <c r="AA1324"/>
  <c r="AC1324"/>
  <c r="S1325"/>
  <c r="U1325"/>
  <c r="Y1325"/>
  <c r="AA1325"/>
  <c r="AC1325"/>
  <c r="S1326"/>
  <c r="U1326"/>
  <c r="Y1326"/>
  <c r="AA1326"/>
  <c r="AC1326"/>
  <c r="S1327"/>
  <c r="U1327"/>
  <c r="Y1327"/>
  <c r="AA1327"/>
  <c r="AC1327"/>
  <c r="S1328"/>
  <c r="U1328"/>
  <c r="Y1328"/>
  <c r="AA1328"/>
  <c r="AC1328"/>
  <c r="S1329"/>
  <c r="U1329"/>
  <c r="Y1329"/>
  <c r="AA1329"/>
  <c r="AC1329"/>
  <c r="S1330"/>
  <c r="U1330"/>
  <c r="Y1330"/>
  <c r="AA1330"/>
  <c r="AC1330"/>
  <c r="S1331"/>
  <c r="U1331"/>
  <c r="Y1331"/>
  <c r="AA1331"/>
  <c r="AC1331"/>
  <c r="S1332"/>
  <c r="U1332"/>
  <c r="Y1332"/>
  <c r="AA1332"/>
  <c r="AC1332"/>
  <c r="S1333"/>
  <c r="U1333"/>
  <c r="Y1333"/>
  <c r="AA1333"/>
  <c r="AC1333"/>
  <c r="S1334"/>
  <c r="U1334"/>
  <c r="Y1334"/>
  <c r="AA1334"/>
  <c r="AC1334"/>
  <c r="S1335"/>
  <c r="U1335"/>
  <c r="Y1335"/>
  <c r="AA1335"/>
  <c r="AC1335"/>
  <c r="S1336"/>
  <c r="U1336"/>
  <c r="Y1336"/>
  <c r="AA1336"/>
  <c r="AC1336"/>
  <c r="S1337"/>
  <c r="U1337"/>
  <c r="Y1337"/>
  <c r="AA1337"/>
  <c r="AC1337"/>
  <c r="S1338"/>
  <c r="U1338"/>
  <c r="Y1338"/>
  <c r="AA1338"/>
  <c r="AC1338"/>
  <c r="AW1339"/>
  <c r="AY1339"/>
  <c r="BD1339" s="1"/>
  <c r="S1339"/>
  <c r="U1339"/>
  <c r="Y1339"/>
  <c r="AA1339"/>
  <c r="AC1339"/>
  <c r="AY1340"/>
  <c r="BD1340" s="1"/>
  <c r="S1340"/>
  <c r="U1340"/>
  <c r="Y1340"/>
  <c r="AA1340"/>
  <c r="AC1340"/>
  <c r="S1341"/>
  <c r="U1341"/>
  <c r="Y1341"/>
  <c r="AA1341"/>
  <c r="AC1341"/>
  <c r="S1342"/>
  <c r="U1342"/>
  <c r="Y1342"/>
  <c r="AA1342"/>
  <c r="AC1342"/>
  <c r="AW1343"/>
  <c r="S1343"/>
  <c r="U1343"/>
  <c r="Y1343"/>
  <c r="AA1343"/>
  <c r="AC1343"/>
  <c r="AW1344"/>
  <c r="S1344"/>
  <c r="U1344"/>
  <c r="Y1344"/>
  <c r="AA1344"/>
  <c r="AC1344"/>
  <c r="S1345"/>
  <c r="U1345"/>
  <c r="Y1345"/>
  <c r="AA1345"/>
  <c r="AC1345"/>
  <c r="S1346"/>
  <c r="U1346"/>
  <c r="Y1346"/>
  <c r="AA1346"/>
  <c r="AC1346"/>
  <c r="AW1347"/>
  <c r="S1347"/>
  <c r="U1347"/>
  <c r="Y1347"/>
  <c r="AA1347"/>
  <c r="AC1347"/>
  <c r="S1348"/>
  <c r="U1348"/>
  <c r="Y1348"/>
  <c r="AA1348"/>
  <c r="AC1348"/>
  <c r="S1349"/>
  <c r="U1349"/>
  <c r="Y1349"/>
  <c r="AA1349"/>
  <c r="AC1349"/>
  <c r="AY1350"/>
  <c r="S1350"/>
  <c r="U1350"/>
  <c r="Y1350"/>
  <c r="AA1350"/>
  <c r="AC1350"/>
  <c r="AW1351"/>
  <c r="S1351"/>
  <c r="U1351"/>
  <c r="Y1351"/>
  <c r="AA1351"/>
  <c r="AC1351"/>
  <c r="S1352"/>
  <c r="U1352"/>
  <c r="Y1352"/>
  <c r="AA1352"/>
  <c r="AC1352"/>
  <c r="S1353"/>
  <c r="U1353"/>
  <c r="Y1353"/>
  <c r="AA1353"/>
  <c r="AC1353"/>
  <c r="AX1354"/>
  <c r="AY1354"/>
  <c r="BD1354" s="1"/>
  <c r="S1354"/>
  <c r="U1354"/>
  <c r="Y1354"/>
  <c r="AA1354"/>
  <c r="AC1354"/>
  <c r="AW1355"/>
  <c r="S1355"/>
  <c r="U1355"/>
  <c r="Y1355"/>
  <c r="AA1355"/>
  <c r="AC1355"/>
  <c r="S1356"/>
  <c r="U1356"/>
  <c r="Y1356"/>
  <c r="AA1356"/>
  <c r="AC1356"/>
  <c r="AW1357"/>
  <c r="AY1357"/>
  <c r="BD1357" s="1"/>
  <c r="S1357"/>
  <c r="U1357"/>
  <c r="Y1357"/>
  <c r="AA1357"/>
  <c r="AC1357"/>
  <c r="AZ1358"/>
  <c r="S1358"/>
  <c r="U1358"/>
  <c r="Y1358"/>
  <c r="AA1358"/>
  <c r="AC1358"/>
  <c r="AW1359"/>
  <c r="S1359"/>
  <c r="U1359"/>
  <c r="Y1359"/>
  <c r="AA1359"/>
  <c r="AC1359"/>
  <c r="S1360"/>
  <c r="U1360"/>
  <c r="Y1360"/>
  <c r="AA1360"/>
  <c r="AC1360"/>
  <c r="AW1361"/>
  <c r="AY1361"/>
  <c r="BD1361" s="1"/>
  <c r="S1361"/>
  <c r="U1361"/>
  <c r="Y1361"/>
  <c r="AA1361"/>
  <c r="AC1361"/>
  <c r="AZ1362"/>
  <c r="S1362"/>
  <c r="U1362"/>
  <c r="Y1362"/>
  <c r="AA1362"/>
  <c r="AC1362"/>
  <c r="AW1363"/>
  <c r="S1363"/>
  <c r="U1363"/>
  <c r="Y1363"/>
  <c r="AA1363"/>
  <c r="AC1363"/>
  <c r="S1364"/>
  <c r="U1364"/>
  <c r="Y1364"/>
  <c r="AA1364"/>
  <c r="AC1364"/>
  <c r="S1365"/>
  <c r="U1365"/>
  <c r="Y1365"/>
  <c r="AA1365"/>
  <c r="AC1365"/>
  <c r="AZ1366"/>
  <c r="S1366"/>
  <c r="U1366"/>
  <c r="Y1366"/>
  <c r="AA1366"/>
  <c r="AC1366"/>
  <c r="AW1367"/>
  <c r="S1367"/>
  <c r="U1367"/>
  <c r="Y1367"/>
  <c r="AA1367"/>
  <c r="AC1367"/>
  <c r="S1368"/>
  <c r="U1368"/>
  <c r="Y1368"/>
  <c r="AA1368"/>
  <c r="AC1368"/>
  <c r="AW1369"/>
  <c r="S1369"/>
  <c r="U1369"/>
  <c r="Y1369"/>
  <c r="AA1369"/>
  <c r="AC1369"/>
  <c r="AZ1370"/>
  <c r="S1370"/>
  <c r="U1370"/>
  <c r="Y1370"/>
  <c r="AA1370"/>
  <c r="AC1370"/>
  <c r="AW1371"/>
  <c r="S1371"/>
  <c r="U1371"/>
  <c r="Y1371"/>
  <c r="AA1371"/>
  <c r="AC1371"/>
  <c r="S1372"/>
  <c r="U1372"/>
  <c r="Y1372"/>
  <c r="AA1372"/>
  <c r="AC1372"/>
  <c r="S1373"/>
  <c r="U1373"/>
  <c r="Y1373"/>
  <c r="AA1373"/>
  <c r="AC1373"/>
  <c r="AX1374"/>
  <c r="AZ1374"/>
  <c r="S1374"/>
  <c r="U1374"/>
  <c r="Y1374"/>
  <c r="AA1374"/>
  <c r="AC1374"/>
  <c r="AW1375"/>
  <c r="S1375"/>
  <c r="U1375"/>
  <c r="Y1375"/>
  <c r="AA1375"/>
  <c r="AC1375"/>
  <c r="S1376"/>
  <c r="U1376"/>
  <c r="Y1376"/>
  <c r="AA1376"/>
  <c r="AC1376"/>
  <c r="AW1377"/>
  <c r="S1377"/>
  <c r="U1377"/>
  <c r="Y1377"/>
  <c r="AA1377"/>
  <c r="AC1377"/>
  <c r="AZ1378"/>
  <c r="S1378"/>
  <c r="U1378"/>
  <c r="Y1378"/>
  <c r="AA1378"/>
  <c r="AC1378"/>
  <c r="AW1379"/>
  <c r="AZ1379"/>
  <c r="S1379"/>
  <c r="U1379"/>
  <c r="Y1379"/>
  <c r="AA1379"/>
  <c r="AC1379"/>
  <c r="AZ1380"/>
  <c r="S1380"/>
  <c r="U1380"/>
  <c r="Y1380"/>
  <c r="AA1380"/>
  <c r="AC1380"/>
  <c r="S1381"/>
  <c r="U1381"/>
  <c r="Y1381"/>
  <c r="AA1381"/>
  <c r="AC1381"/>
  <c r="S1382"/>
  <c r="U1382"/>
  <c r="Y1382"/>
  <c r="AA1382"/>
  <c r="AC1382"/>
  <c r="AZ1383"/>
  <c r="S1383"/>
  <c r="U1383"/>
  <c r="Y1383"/>
  <c r="AA1383"/>
  <c r="AC1383"/>
  <c r="AX1384"/>
  <c r="S1384"/>
  <c r="U1384"/>
  <c r="Y1384"/>
  <c r="AA1384"/>
  <c r="AC1384"/>
  <c r="S1385"/>
  <c r="U1385"/>
  <c r="Y1385"/>
  <c r="AA1385"/>
  <c r="AC1385"/>
  <c r="S1386"/>
  <c r="U1386"/>
  <c r="Y1386"/>
  <c r="AA1386"/>
  <c r="AC1386"/>
  <c r="S1387"/>
  <c r="U1387"/>
  <c r="Y1387"/>
  <c r="AA1387"/>
  <c r="AC1387"/>
  <c r="S1388"/>
  <c r="U1388"/>
  <c r="Y1388"/>
  <c r="AA1388"/>
  <c r="AC1388"/>
  <c r="S1389"/>
  <c r="U1389"/>
  <c r="Y1389"/>
  <c r="AA1389"/>
  <c r="AC1389"/>
  <c r="S1390"/>
  <c r="U1390"/>
  <c r="Y1390"/>
  <c r="AA1390"/>
  <c r="AC1390"/>
  <c r="S1391"/>
  <c r="U1391"/>
  <c r="Y1391"/>
  <c r="AA1391"/>
  <c r="AC1391"/>
  <c r="S1392"/>
  <c r="U1392"/>
  <c r="Y1392"/>
  <c r="AA1392"/>
  <c r="AC1392"/>
  <c r="S1393"/>
  <c r="U1393"/>
  <c r="Y1393"/>
  <c r="AA1393"/>
  <c r="AC1393"/>
  <c r="S1394"/>
  <c r="U1394"/>
  <c r="Y1394"/>
  <c r="AA1394"/>
  <c r="AC1394"/>
  <c r="S1395"/>
  <c r="U1395"/>
  <c r="Y1395"/>
  <c r="AA1395"/>
  <c r="AC1395"/>
  <c r="S1396"/>
  <c r="U1396"/>
  <c r="Y1396"/>
  <c r="AA1396"/>
  <c r="AC1396"/>
  <c r="S1397"/>
  <c r="U1397"/>
  <c r="Y1397"/>
  <c r="AA1397"/>
  <c r="AC1397"/>
  <c r="AZ1398"/>
  <c r="S1398"/>
  <c r="U1398"/>
  <c r="Y1398"/>
  <c r="AA1398"/>
  <c r="AC1398"/>
  <c r="AY1399"/>
  <c r="BD1399" s="1"/>
  <c r="S1399"/>
  <c r="U1399"/>
  <c r="Y1399"/>
  <c r="AA1399"/>
  <c r="AC1399"/>
  <c r="S1400"/>
  <c r="U1400"/>
  <c r="Y1400"/>
  <c r="AA1400"/>
  <c r="AC1400"/>
  <c r="S1401"/>
  <c r="U1401"/>
  <c r="Y1401"/>
  <c r="AA1401"/>
  <c r="AC1401"/>
  <c r="AY1402"/>
  <c r="BD1402" s="1"/>
  <c r="S1402"/>
  <c r="U1402"/>
  <c r="Y1402"/>
  <c r="AA1402"/>
  <c r="AC1402"/>
  <c r="AY1403"/>
  <c r="BD1403" s="1"/>
  <c r="S1403"/>
  <c r="U1403"/>
  <c r="Y1403"/>
  <c r="AA1403"/>
  <c r="AC1403"/>
  <c r="S1404"/>
  <c r="U1404"/>
  <c r="Y1404"/>
  <c r="AA1404"/>
  <c r="AC1404"/>
  <c r="S1405"/>
  <c r="U1405"/>
  <c r="Y1405"/>
  <c r="AA1405"/>
  <c r="AC1405"/>
  <c r="S1406"/>
  <c r="U1406"/>
  <c r="Y1406"/>
  <c r="AA1406"/>
  <c r="AC1406"/>
  <c r="S1407"/>
  <c r="U1407"/>
  <c r="Y1407"/>
  <c r="AA1407"/>
  <c r="AC1407"/>
  <c r="S1408"/>
  <c r="U1408"/>
  <c r="Y1408"/>
  <c r="AA1408"/>
  <c r="AC1408"/>
  <c r="S1409"/>
  <c r="U1409"/>
  <c r="Y1409"/>
  <c r="AA1409"/>
  <c r="AC1409"/>
  <c r="S1410"/>
  <c r="U1410"/>
  <c r="Y1410"/>
  <c r="AA1410"/>
  <c r="AC1410"/>
  <c r="S1411"/>
  <c r="U1411"/>
  <c r="Y1411"/>
  <c r="AA1411"/>
  <c r="AC1411"/>
  <c r="AX1412"/>
  <c r="S1412"/>
  <c r="U1412"/>
  <c r="Y1412"/>
  <c r="AA1412"/>
  <c r="AC1412"/>
  <c r="S1413"/>
  <c r="U1413"/>
  <c r="Y1413"/>
  <c r="AA1413"/>
  <c r="AC1413"/>
  <c r="S1414"/>
  <c r="U1414"/>
  <c r="Y1414"/>
  <c r="AA1414"/>
  <c r="AC1414"/>
  <c r="S1415"/>
  <c r="U1415"/>
  <c r="Y1415"/>
  <c r="AA1415"/>
  <c r="AC1415"/>
  <c r="S1416"/>
  <c r="U1416"/>
  <c r="Y1416"/>
  <c r="AA1416"/>
  <c r="AC1416"/>
  <c r="S1417"/>
  <c r="U1417"/>
  <c r="Y1417"/>
  <c r="AA1417"/>
  <c r="AC1417"/>
  <c r="S1418"/>
  <c r="U1418"/>
  <c r="Y1418"/>
  <c r="AA1418"/>
  <c r="AC1418"/>
  <c r="S1419"/>
  <c r="U1419"/>
  <c r="Y1419"/>
  <c r="AA1419"/>
  <c r="AC1419"/>
  <c r="S1420"/>
  <c r="U1420"/>
  <c r="Y1420"/>
  <c r="AA1420"/>
  <c r="AC1420"/>
  <c r="S1421"/>
  <c r="U1421"/>
  <c r="Y1421"/>
  <c r="AA1421"/>
  <c r="AC1421"/>
  <c r="S1422"/>
  <c r="U1422"/>
  <c r="Y1422"/>
  <c r="AA1422"/>
  <c r="AC1422"/>
  <c r="S1423"/>
  <c r="U1423"/>
  <c r="Y1423"/>
  <c r="AA1423"/>
  <c r="AC1423"/>
  <c r="S1424"/>
  <c r="U1424"/>
  <c r="Y1424"/>
  <c r="AA1424"/>
  <c r="AC1424"/>
  <c r="AY1425"/>
  <c r="BD1425" s="1"/>
  <c r="S1425"/>
  <c r="U1425"/>
  <c r="Y1425"/>
  <c r="AA1425"/>
  <c r="AC1425"/>
  <c r="AY1426"/>
  <c r="BD1426" s="1"/>
  <c r="S1426"/>
  <c r="U1426"/>
  <c r="Y1426"/>
  <c r="AA1426"/>
  <c r="AC1426"/>
  <c r="S1427"/>
  <c r="U1427"/>
  <c r="Y1427"/>
  <c r="AA1427"/>
  <c r="AC1427"/>
  <c r="S1428"/>
  <c r="U1428"/>
  <c r="Y1428"/>
  <c r="AA1428"/>
  <c r="AC1428"/>
  <c r="S1429"/>
  <c r="U1429"/>
  <c r="Y1429"/>
  <c r="AA1429"/>
  <c r="AC1429"/>
  <c r="S1430"/>
  <c r="U1430"/>
  <c r="Y1430"/>
  <c r="AA1430"/>
  <c r="AC1430"/>
  <c r="S1431"/>
  <c r="U1431"/>
  <c r="Y1431"/>
  <c r="AA1431"/>
  <c r="AC1431"/>
  <c r="AZ1432"/>
  <c r="S1432"/>
  <c r="U1432"/>
  <c r="Y1432"/>
  <c r="AA1432"/>
  <c r="AC1432"/>
  <c r="AW1433"/>
  <c r="S1433"/>
  <c r="U1433"/>
  <c r="Y1433"/>
  <c r="AA1433"/>
  <c r="AC1433"/>
  <c r="AW1434"/>
  <c r="S1434"/>
  <c r="U1434"/>
  <c r="Y1434"/>
  <c r="AA1434"/>
  <c r="AC1434"/>
  <c r="S1435"/>
  <c r="U1435"/>
  <c r="Y1435"/>
  <c r="AA1435"/>
  <c r="AC1435"/>
  <c r="S1436"/>
  <c r="U1436"/>
  <c r="Y1436"/>
  <c r="AA1436"/>
  <c r="AC1436"/>
  <c r="S1437"/>
  <c r="U1437"/>
  <c r="Y1437"/>
  <c r="AA1437"/>
  <c r="AC1437"/>
  <c r="S1438"/>
  <c r="U1438"/>
  <c r="Y1438"/>
  <c r="AA1438"/>
  <c r="AC1438"/>
  <c r="S1439"/>
  <c r="U1439"/>
  <c r="Y1439"/>
  <c r="AA1439"/>
  <c r="AC1439"/>
  <c r="S1440"/>
  <c r="U1440"/>
  <c r="Y1440"/>
  <c r="AA1440"/>
  <c r="AC1440"/>
  <c r="S1441"/>
  <c r="U1441"/>
  <c r="Y1441"/>
  <c r="AA1441"/>
  <c r="AC1441"/>
  <c r="S1442"/>
  <c r="U1442"/>
  <c r="Y1442"/>
  <c r="AA1442"/>
  <c r="AC1442"/>
  <c r="AZ1443"/>
  <c r="S1443"/>
  <c r="U1443"/>
  <c r="Y1443"/>
  <c r="AA1443"/>
  <c r="AC1443"/>
  <c r="S1444"/>
  <c r="U1444"/>
  <c r="Y1444"/>
  <c r="AA1444"/>
  <c r="AC1444"/>
  <c r="S1445"/>
  <c r="U1445"/>
  <c r="Y1445"/>
  <c r="AA1445"/>
  <c r="AC1445"/>
  <c r="AW1446"/>
  <c r="S1446"/>
  <c r="U1446"/>
  <c r="Y1446"/>
  <c r="AA1446"/>
  <c r="AC1446"/>
  <c r="AZ1447"/>
  <c r="S1447"/>
  <c r="U1447"/>
  <c r="Y1447"/>
  <c r="AA1447"/>
  <c r="AC1447"/>
  <c r="S1448"/>
  <c r="U1448"/>
  <c r="Y1448"/>
  <c r="AA1448"/>
  <c r="AC1448"/>
  <c r="AW1449"/>
  <c r="S1449"/>
  <c r="U1449"/>
  <c r="Y1449"/>
  <c r="AA1449"/>
  <c r="AC1449"/>
  <c r="S1450"/>
  <c r="U1450"/>
  <c r="Y1450"/>
  <c r="AA1450"/>
  <c r="AC1450"/>
  <c r="S1451"/>
  <c r="U1451"/>
  <c r="Y1451"/>
  <c r="AA1451"/>
  <c r="AC1451"/>
  <c r="AX1452"/>
  <c r="S1452"/>
  <c r="U1452"/>
  <c r="Y1452"/>
  <c r="AA1452"/>
  <c r="AC1452"/>
  <c r="S1453"/>
  <c r="U1453"/>
  <c r="Y1453"/>
  <c r="AA1453"/>
  <c r="AC1453"/>
  <c r="S1454"/>
  <c r="U1454"/>
  <c r="Y1454"/>
  <c r="AA1454"/>
  <c r="AC1454"/>
  <c r="S1455"/>
  <c r="U1455"/>
  <c r="Y1455"/>
  <c r="AA1455"/>
  <c r="AC1455"/>
  <c r="S1456"/>
  <c r="U1456"/>
  <c r="Y1456"/>
  <c r="AA1456"/>
  <c r="AC1456"/>
  <c r="S1457"/>
  <c r="U1457"/>
  <c r="Y1457"/>
  <c r="AA1457"/>
  <c r="AC1457"/>
  <c r="AY1458"/>
  <c r="S1458"/>
  <c r="U1458"/>
  <c r="Y1458"/>
  <c r="AA1458"/>
  <c r="AC1458"/>
  <c r="AW1459"/>
  <c r="S1459"/>
  <c r="U1459"/>
  <c r="Y1459"/>
  <c r="AA1459"/>
  <c r="AC1459"/>
  <c r="AX1460"/>
  <c r="S1460"/>
  <c r="U1460"/>
  <c r="Y1460"/>
  <c r="AA1460"/>
  <c r="AC1460"/>
  <c r="S1461"/>
  <c r="U1461"/>
  <c r="Y1461"/>
  <c r="AA1461"/>
  <c r="AC1461"/>
  <c r="S1462"/>
  <c r="U1462"/>
  <c r="Y1462"/>
  <c r="AA1462"/>
  <c r="AC1462"/>
  <c r="S1463"/>
  <c r="U1463"/>
  <c r="Y1463"/>
  <c r="AA1463"/>
  <c r="AC1463"/>
  <c r="S1464"/>
  <c r="U1464"/>
  <c r="Y1464"/>
  <c r="AA1464"/>
  <c r="AC1464"/>
  <c r="AY1465"/>
  <c r="S1465"/>
  <c r="U1465"/>
  <c r="Y1465"/>
  <c r="AA1465"/>
  <c r="AC1465"/>
  <c r="S1466"/>
  <c r="U1466"/>
  <c r="Y1466"/>
  <c r="AA1466"/>
  <c r="AC1466"/>
  <c r="AW1467"/>
  <c r="S1467"/>
  <c r="U1467"/>
  <c r="Y1467"/>
  <c r="AA1467"/>
  <c r="AC1467"/>
  <c r="AW1468"/>
  <c r="S1468"/>
  <c r="U1468"/>
  <c r="Y1468"/>
  <c r="AA1468"/>
  <c r="AC1468"/>
  <c r="S1469"/>
  <c r="U1469"/>
  <c r="Y1469"/>
  <c r="AA1469"/>
  <c r="AC1469"/>
  <c r="S1470"/>
  <c r="U1470"/>
  <c r="Y1470"/>
  <c r="AA1470"/>
  <c r="AC1470"/>
  <c r="AW1471"/>
  <c r="S1471"/>
  <c r="U1471"/>
  <c r="Y1471"/>
  <c r="AA1471"/>
  <c r="AC1471"/>
  <c r="AX1472"/>
  <c r="AZ1472"/>
  <c r="S1472"/>
  <c r="U1472"/>
  <c r="Y1472"/>
  <c r="AA1472"/>
  <c r="AC1472"/>
  <c r="S1473"/>
  <c r="U1473"/>
  <c r="Y1473"/>
  <c r="AA1473"/>
  <c r="AC1473"/>
  <c r="S1474"/>
  <c r="U1474"/>
  <c r="Y1474"/>
  <c r="AA1474"/>
  <c r="AC1474"/>
  <c r="AY1475"/>
  <c r="BD1475" s="1"/>
  <c r="S1475"/>
  <c r="U1475"/>
  <c r="Y1475"/>
  <c r="AA1475"/>
  <c r="AC1475"/>
  <c r="S1476"/>
  <c r="U1476"/>
  <c r="Y1476"/>
  <c r="AA1476"/>
  <c r="AC1476"/>
  <c r="S1477"/>
  <c r="U1477"/>
  <c r="Y1477"/>
  <c r="AA1477"/>
  <c r="AC1477"/>
  <c r="S1478"/>
  <c r="U1478"/>
  <c r="Y1478"/>
  <c r="AA1478"/>
  <c r="AC1478"/>
  <c r="AX1479"/>
  <c r="S1479"/>
  <c r="U1479"/>
  <c r="Y1479"/>
  <c r="AA1479"/>
  <c r="AC1479"/>
  <c r="AX1480"/>
  <c r="S1480"/>
  <c r="U1480"/>
  <c r="Y1480"/>
  <c r="AA1480"/>
  <c r="AC1480"/>
  <c r="S1481"/>
  <c r="U1481"/>
  <c r="Y1481"/>
  <c r="AA1481"/>
  <c r="AC1481"/>
  <c r="S1482"/>
  <c r="U1482"/>
  <c r="Y1482"/>
  <c r="AA1482"/>
  <c r="AC1482"/>
  <c r="AY1483"/>
  <c r="S1483"/>
  <c r="U1483"/>
  <c r="Y1483"/>
  <c r="AA1483"/>
  <c r="AC1483"/>
  <c r="AX1484"/>
  <c r="S1484"/>
  <c r="U1484"/>
  <c r="Y1484"/>
  <c r="AA1484"/>
  <c r="AC1484"/>
  <c r="AZ1485"/>
  <c r="S1485"/>
  <c r="U1485"/>
  <c r="Y1485"/>
  <c r="AA1485"/>
  <c r="AC1485"/>
  <c r="S1486"/>
  <c r="U1486"/>
  <c r="Y1486"/>
  <c r="AA1486"/>
  <c r="AC1486"/>
  <c r="AX1487"/>
  <c r="S1487"/>
  <c r="U1487"/>
  <c r="Y1487"/>
  <c r="AA1487"/>
  <c r="AC1487"/>
  <c r="AZ1488"/>
  <c r="S1488"/>
  <c r="U1488"/>
  <c r="Y1488"/>
  <c r="AA1488"/>
  <c r="AC1488"/>
  <c r="AZ1489"/>
  <c r="S1489"/>
  <c r="U1489"/>
  <c r="Y1489"/>
  <c r="AA1489"/>
  <c r="AC1489"/>
  <c r="AX1490"/>
  <c r="S1490"/>
  <c r="U1490"/>
  <c r="Y1490"/>
  <c r="AA1490"/>
  <c r="AC1490"/>
  <c r="AW1491"/>
  <c r="S1491"/>
  <c r="U1491"/>
  <c r="Y1491"/>
  <c r="AA1491"/>
  <c r="AC1491"/>
  <c r="AW1492"/>
  <c r="AY1492"/>
  <c r="BD1492" s="1"/>
  <c r="S1492"/>
  <c r="U1492"/>
  <c r="Y1492"/>
  <c r="AA1492"/>
  <c r="AC1492"/>
  <c r="S1493"/>
  <c r="U1493"/>
  <c r="Y1493"/>
  <c r="AA1493"/>
  <c r="AC1493"/>
  <c r="S1494"/>
  <c r="U1494"/>
  <c r="Y1494"/>
  <c r="AA1494"/>
  <c r="AC1494"/>
  <c r="S1495"/>
  <c r="U1495"/>
  <c r="Y1495"/>
  <c r="AA1495"/>
  <c r="AC1495"/>
  <c r="S1496"/>
  <c r="U1496"/>
  <c r="Y1496"/>
  <c r="AA1496"/>
  <c r="AC1496"/>
  <c r="S1497"/>
  <c r="U1497"/>
  <c r="Y1497"/>
  <c r="AA1497"/>
  <c r="AC1497"/>
  <c r="S1498"/>
  <c r="U1498"/>
  <c r="Y1498"/>
  <c r="AA1498"/>
  <c r="AC1498"/>
  <c r="S1499"/>
  <c r="U1499"/>
  <c r="Y1499"/>
  <c r="AA1499"/>
  <c r="AC1499"/>
  <c r="S1500"/>
  <c r="U1500"/>
  <c r="Y1500"/>
  <c r="AA1500"/>
  <c r="AC1500"/>
  <c r="S1501"/>
  <c r="U1501"/>
  <c r="Y1501"/>
  <c r="AA1501"/>
  <c r="AC1501"/>
  <c r="S1502"/>
  <c r="U1502"/>
  <c r="Y1502"/>
  <c r="AA1502"/>
  <c r="AC1502"/>
  <c r="S1503"/>
  <c r="U1503"/>
  <c r="Y1503"/>
  <c r="AA1503"/>
  <c r="AC1503"/>
  <c r="S1504"/>
  <c r="U1504"/>
  <c r="Y1504"/>
  <c r="AA1504"/>
  <c r="AC1504"/>
  <c r="S1505"/>
  <c r="U1505"/>
  <c r="Y1505"/>
  <c r="AA1505"/>
  <c r="AC1505"/>
  <c r="AW1506"/>
  <c r="AZ1506"/>
  <c r="S1506"/>
  <c r="U1506"/>
  <c r="Y1506"/>
  <c r="AA1506"/>
  <c r="AC1506"/>
  <c r="AY1507"/>
  <c r="BD1507" s="1"/>
  <c r="S1507"/>
  <c r="U1507"/>
  <c r="Y1507"/>
  <c r="AA1507"/>
  <c r="AC1507"/>
  <c r="S1508"/>
  <c r="U1508"/>
  <c r="Y1508"/>
  <c r="AA1508"/>
  <c r="AC1508"/>
  <c r="S1509"/>
  <c r="U1509"/>
  <c r="Y1509"/>
  <c r="AA1509"/>
  <c r="AC1509"/>
  <c r="S1510"/>
  <c r="U1510"/>
  <c r="Y1510"/>
  <c r="AA1510"/>
  <c r="AC1510"/>
  <c r="AY1511"/>
  <c r="BD1511" s="1"/>
  <c r="S1511"/>
  <c r="U1511"/>
  <c r="Y1511"/>
  <c r="AA1511"/>
  <c r="AC1511"/>
  <c r="AZ1512"/>
  <c r="S1512"/>
  <c r="U1512"/>
  <c r="Y1512"/>
  <c r="AA1512"/>
  <c r="AC1512"/>
  <c r="S1513"/>
  <c r="U1513"/>
  <c r="Y1513"/>
  <c r="AA1513"/>
  <c r="AC1513"/>
  <c r="S1514"/>
  <c r="U1514"/>
  <c r="Y1514"/>
  <c r="AA1514"/>
  <c r="AC1514"/>
  <c r="AW1515"/>
  <c r="S1515"/>
  <c r="U1515"/>
  <c r="Y1515"/>
  <c r="AA1515"/>
  <c r="AC1515"/>
  <c r="S1516"/>
  <c r="U1516"/>
  <c r="Y1516"/>
  <c r="AA1516"/>
  <c r="AC1516"/>
  <c r="S1517"/>
  <c r="U1517"/>
  <c r="Y1517"/>
  <c r="AA1517"/>
  <c r="AC1517"/>
  <c r="S1518"/>
  <c r="U1518"/>
  <c r="Y1518"/>
  <c r="AA1518"/>
  <c r="AC1518"/>
  <c r="S1519"/>
  <c r="U1519"/>
  <c r="Y1519"/>
  <c r="AA1519"/>
  <c r="AC1519"/>
  <c r="S1520"/>
  <c r="U1520"/>
  <c r="Y1520"/>
  <c r="AA1520"/>
  <c r="AC1520"/>
  <c r="S1521"/>
  <c r="U1521"/>
  <c r="Y1521"/>
  <c r="AA1521"/>
  <c r="AC1521"/>
  <c r="S1522"/>
  <c r="U1522"/>
  <c r="Y1522"/>
  <c r="AA1522"/>
  <c r="AC1522"/>
  <c r="S1523"/>
  <c r="U1523"/>
  <c r="Y1523"/>
  <c r="AA1523"/>
  <c r="AC1523"/>
  <c r="S1524"/>
  <c r="U1524"/>
  <c r="Y1524"/>
  <c r="AA1524"/>
  <c r="AC1524"/>
  <c r="S1525"/>
  <c r="U1525"/>
  <c r="Y1525"/>
  <c r="AA1525"/>
  <c r="AC1525"/>
  <c r="S1526"/>
  <c r="U1526"/>
  <c r="Y1526"/>
  <c r="AA1526"/>
  <c r="AC1526"/>
  <c r="S1527"/>
  <c r="U1527"/>
  <c r="Y1527"/>
  <c r="AA1527"/>
  <c r="AC1527"/>
  <c r="S1528"/>
  <c r="U1528"/>
  <c r="Y1528"/>
  <c r="AA1528"/>
  <c r="AC1528"/>
  <c r="S1529"/>
  <c r="U1529"/>
  <c r="Y1529"/>
  <c r="AA1529"/>
  <c r="AC1529"/>
  <c r="S1530"/>
  <c r="U1530"/>
  <c r="Y1530"/>
  <c r="AA1530"/>
  <c r="AC1530"/>
  <c r="S1531"/>
  <c r="U1531"/>
  <c r="Y1531"/>
  <c r="AA1531"/>
  <c r="AC1531"/>
  <c r="AX1532"/>
  <c r="AZ1532"/>
  <c r="S1532"/>
  <c r="U1532"/>
  <c r="Y1532"/>
  <c r="AA1532"/>
  <c r="AC1532"/>
  <c r="AW1533"/>
  <c r="AZ1533"/>
  <c r="S1533"/>
  <c r="U1533"/>
  <c r="Y1533"/>
  <c r="AA1533"/>
  <c r="AC1533"/>
  <c r="S1534"/>
  <c r="U1534"/>
  <c r="Y1534"/>
  <c r="AA1534"/>
  <c r="AC1534"/>
  <c r="S1535"/>
  <c r="U1535"/>
  <c r="Y1535"/>
  <c r="AA1535"/>
  <c r="AC1535"/>
  <c r="S1536"/>
  <c r="U1536"/>
  <c r="Y1536"/>
  <c r="AA1536"/>
  <c r="AC1536"/>
  <c r="S1537"/>
  <c r="U1537"/>
  <c r="Y1537"/>
  <c r="AA1537"/>
  <c r="AC1537"/>
  <c r="S1538"/>
  <c r="U1538"/>
  <c r="Y1538"/>
  <c r="AA1538"/>
  <c r="AC1538"/>
  <c r="S1539"/>
  <c r="U1539"/>
  <c r="Y1539"/>
  <c r="AA1539"/>
  <c r="AC1539"/>
  <c r="S1540"/>
  <c r="U1540"/>
  <c r="Y1540"/>
  <c r="AA1540"/>
  <c r="AC1540"/>
  <c r="S1541"/>
  <c r="U1541"/>
  <c r="Y1541"/>
  <c r="AA1541"/>
  <c r="AC1541"/>
  <c r="S1542"/>
  <c r="U1542"/>
  <c r="Y1542"/>
  <c r="AA1542"/>
  <c r="AC1542"/>
  <c r="S1543"/>
  <c r="U1543"/>
  <c r="Y1543"/>
  <c r="AA1543"/>
  <c r="AC1543"/>
  <c r="AW1544"/>
  <c r="S1544"/>
  <c r="U1544"/>
  <c r="Y1544"/>
  <c r="AA1544"/>
  <c r="AC1544"/>
  <c r="AX1545"/>
  <c r="S1545"/>
  <c r="U1545"/>
  <c r="Y1545"/>
  <c r="AA1545"/>
  <c r="AC1545"/>
  <c r="AW1546"/>
  <c r="S1546"/>
  <c r="U1546"/>
  <c r="Y1546"/>
  <c r="AA1546"/>
  <c r="AC1546"/>
  <c r="S1547"/>
  <c r="U1547"/>
  <c r="Y1547"/>
  <c r="AA1547"/>
  <c r="AC1547"/>
  <c r="S1548"/>
  <c r="U1548"/>
  <c r="Y1548"/>
  <c r="AA1548"/>
  <c r="AC1548"/>
  <c r="AY1549"/>
  <c r="S1549"/>
  <c r="U1549"/>
  <c r="Y1549"/>
  <c r="AA1549"/>
  <c r="AC1549"/>
  <c r="S1550"/>
  <c r="U1550"/>
  <c r="Y1550"/>
  <c r="AA1550"/>
  <c r="AC1550"/>
  <c r="S1551"/>
  <c r="U1551"/>
  <c r="Y1551"/>
  <c r="AA1551"/>
  <c r="AC1551"/>
  <c r="S1552"/>
  <c r="U1552"/>
  <c r="Y1552"/>
  <c r="AA1552"/>
  <c r="AC1552"/>
  <c r="AY1553"/>
  <c r="BD1553" s="1"/>
  <c r="S1553"/>
  <c r="U1553"/>
  <c r="Y1553"/>
  <c r="AA1553"/>
  <c r="AC1553"/>
  <c r="S1554"/>
  <c r="U1554"/>
  <c r="Y1554"/>
  <c r="AA1554"/>
  <c r="AC1554"/>
  <c r="S1555"/>
  <c r="U1555"/>
  <c r="Y1555"/>
  <c r="AA1555"/>
  <c r="AC1555"/>
  <c r="S1556"/>
  <c r="U1556"/>
  <c r="Y1556"/>
  <c r="AA1556"/>
  <c r="AC1556"/>
  <c r="S1557"/>
  <c r="U1557"/>
  <c r="Y1557"/>
  <c r="AA1557"/>
  <c r="AC1557"/>
  <c r="S1558"/>
  <c r="U1558"/>
  <c r="Y1558"/>
  <c r="AA1558"/>
  <c r="AC1558"/>
  <c r="S1559"/>
  <c r="U1559"/>
  <c r="Y1559"/>
  <c r="AA1559"/>
  <c r="AC1559"/>
  <c r="AY1560"/>
  <c r="S1560"/>
  <c r="U1560"/>
  <c r="Y1560"/>
  <c r="AA1560"/>
  <c r="AC1560"/>
  <c r="S1561"/>
  <c r="U1561"/>
  <c r="Y1561"/>
  <c r="AA1561"/>
  <c r="AC1561"/>
  <c r="S1562"/>
  <c r="U1562"/>
  <c r="Y1562"/>
  <c r="AA1562"/>
  <c r="AC1562"/>
  <c r="AY1563"/>
  <c r="S1563"/>
  <c r="U1563"/>
  <c r="Y1563"/>
  <c r="AA1563"/>
  <c r="AC1563"/>
  <c r="S1564"/>
  <c r="U1564"/>
  <c r="Y1564"/>
  <c r="AA1564"/>
  <c r="AC1564"/>
  <c r="S1565"/>
  <c r="U1565"/>
  <c r="Y1565"/>
  <c r="AA1565"/>
  <c r="AC1565"/>
  <c r="S1566"/>
  <c r="U1566"/>
  <c r="Y1566"/>
  <c r="AA1566"/>
  <c r="AC1566"/>
  <c r="AY1567"/>
  <c r="BD1567" s="1"/>
  <c r="S1567"/>
  <c r="U1567"/>
  <c r="Y1567"/>
  <c r="AA1567"/>
  <c r="AC1567"/>
  <c r="AY1568"/>
  <c r="BD1568" s="1"/>
  <c r="S1568"/>
  <c r="U1568"/>
  <c r="Y1568"/>
  <c r="AA1568"/>
  <c r="AC1568"/>
  <c r="S1569"/>
  <c r="U1569"/>
  <c r="Y1569"/>
  <c r="AA1569"/>
  <c r="AC1569"/>
  <c r="S1570"/>
  <c r="U1570"/>
  <c r="Y1570"/>
  <c r="AA1570"/>
  <c r="AC1570"/>
  <c r="S1571"/>
  <c r="U1571"/>
  <c r="Y1571"/>
  <c r="AA1571"/>
  <c r="AC1571"/>
  <c r="S1572"/>
  <c r="U1572"/>
  <c r="Y1572"/>
  <c r="AA1572"/>
  <c r="AC1572"/>
  <c r="S1573"/>
  <c r="U1573"/>
  <c r="Y1573"/>
  <c r="AA1573"/>
  <c r="AC1573"/>
  <c r="S1574"/>
  <c r="U1574"/>
  <c r="Y1574"/>
  <c r="AA1574"/>
  <c r="AC1574"/>
  <c r="S1575"/>
  <c r="U1575"/>
  <c r="Y1575"/>
  <c r="AA1575"/>
  <c r="AC1575"/>
  <c r="S1576"/>
  <c r="U1576"/>
  <c r="Y1576"/>
  <c r="AA1576"/>
  <c r="AC1576"/>
  <c r="S1577"/>
  <c r="U1577"/>
  <c r="Y1577"/>
  <c r="AA1577"/>
  <c r="AC1577"/>
  <c r="S1578"/>
  <c r="U1578"/>
  <c r="Y1578"/>
  <c r="AA1578"/>
  <c r="AC1578"/>
  <c r="AY1579"/>
  <c r="BD1579" s="1"/>
  <c r="S1579"/>
  <c r="U1579"/>
  <c r="Y1579"/>
  <c r="AA1579"/>
  <c r="AC1579"/>
  <c r="S1580"/>
  <c r="U1580"/>
  <c r="Y1580"/>
  <c r="AA1580"/>
  <c r="AC1580"/>
  <c r="S1581"/>
  <c r="U1581"/>
  <c r="Y1581"/>
  <c r="AA1581"/>
  <c r="AC1581"/>
  <c r="AW1582"/>
  <c r="S1582"/>
  <c r="U1582"/>
  <c r="Y1582"/>
  <c r="AA1582"/>
  <c r="AC1582"/>
  <c r="AY1583"/>
  <c r="BD1583" s="1"/>
  <c r="S1583"/>
  <c r="U1583"/>
  <c r="Y1583"/>
  <c r="AA1583"/>
  <c r="AC1583"/>
  <c r="S1584"/>
  <c r="U1584"/>
  <c r="Y1584"/>
  <c r="AA1584"/>
  <c r="AC1584"/>
  <c r="S1585"/>
  <c r="U1585"/>
  <c r="Y1585"/>
  <c r="AA1585"/>
  <c r="AC1585"/>
  <c r="S1586"/>
  <c r="U1586"/>
  <c r="Y1586"/>
  <c r="AA1586"/>
  <c r="AC1586"/>
  <c r="AW1587"/>
  <c r="S1587"/>
  <c r="U1587"/>
  <c r="Y1587"/>
  <c r="AA1587"/>
  <c r="AC1587"/>
  <c r="AW1588"/>
  <c r="S1588"/>
  <c r="U1588"/>
  <c r="Y1588"/>
  <c r="AA1588"/>
  <c r="AC1588"/>
  <c r="S1589"/>
  <c r="U1589"/>
  <c r="Y1589"/>
  <c r="AA1589"/>
  <c r="AC1589"/>
  <c r="AW1590"/>
  <c r="S1590"/>
  <c r="U1590"/>
  <c r="Y1590"/>
  <c r="AA1590"/>
  <c r="AC1590"/>
  <c r="S1591"/>
  <c r="U1591"/>
  <c r="Y1591"/>
  <c r="AA1591"/>
  <c r="AC1591"/>
  <c r="S1592"/>
  <c r="U1592"/>
  <c r="Y1592"/>
  <c r="AA1592"/>
  <c r="AC1592"/>
  <c r="S1593"/>
  <c r="U1593"/>
  <c r="Y1593"/>
  <c r="AA1593"/>
  <c r="AC1593"/>
  <c r="S1594"/>
  <c r="U1594"/>
  <c r="Y1594"/>
  <c r="AA1594"/>
  <c r="AC1594"/>
  <c r="S1595"/>
  <c r="U1595"/>
  <c r="Y1595"/>
  <c r="AA1595"/>
  <c r="AC1595"/>
  <c r="S1596"/>
  <c r="U1596"/>
  <c r="Y1596"/>
  <c r="AA1596"/>
  <c r="AC1596"/>
  <c r="S1597"/>
  <c r="U1597"/>
  <c r="Y1597"/>
  <c r="AA1597"/>
  <c r="AC1597"/>
  <c r="AX1598"/>
  <c r="AY1598"/>
  <c r="BD1598" s="1"/>
  <c r="S1598"/>
  <c r="U1598"/>
  <c r="Y1598"/>
  <c r="AA1598"/>
  <c r="AC1598"/>
  <c r="S1599"/>
  <c r="U1599"/>
  <c r="Y1599"/>
  <c r="AA1599"/>
  <c r="AC1599"/>
  <c r="S1600"/>
  <c r="U1600"/>
  <c r="Y1600"/>
  <c r="AA1600"/>
  <c r="AC1600"/>
  <c r="AW1601"/>
  <c r="AZ1601"/>
  <c r="S1601"/>
  <c r="U1601"/>
  <c r="Y1601"/>
  <c r="AA1601"/>
  <c r="AC1601"/>
  <c r="AW1602"/>
  <c r="S1602"/>
  <c r="U1602"/>
  <c r="Y1602"/>
  <c r="AA1602"/>
  <c r="AC1602"/>
  <c r="S1603"/>
  <c r="U1603"/>
  <c r="Y1603"/>
  <c r="AA1603"/>
  <c r="AC1603"/>
  <c r="S1604"/>
  <c r="U1604"/>
  <c r="Y1604"/>
  <c r="AA1604"/>
  <c r="AC1604"/>
  <c r="AZ1605"/>
  <c r="S1605"/>
  <c r="U1605"/>
  <c r="Y1605"/>
  <c r="AA1605"/>
  <c r="AC1605"/>
  <c r="S1606"/>
  <c r="U1606"/>
  <c r="Y1606"/>
  <c r="AA1606"/>
  <c r="AC1606"/>
  <c r="S1607"/>
  <c r="U1607"/>
  <c r="Y1607"/>
  <c r="AA1607"/>
  <c r="AC1607"/>
  <c r="S1608"/>
  <c r="U1608"/>
  <c r="Y1608"/>
  <c r="AA1608"/>
  <c r="AC1608"/>
  <c r="S1609"/>
  <c r="U1609"/>
  <c r="Y1609"/>
  <c r="AA1609"/>
  <c r="AC1609"/>
  <c r="AW1610"/>
  <c r="S1610"/>
  <c r="U1610"/>
  <c r="Y1610"/>
  <c r="AA1610"/>
  <c r="AC1610"/>
  <c r="S1611"/>
  <c r="U1611"/>
  <c r="Y1611"/>
  <c r="AA1611"/>
  <c r="AC1611"/>
  <c r="S1612"/>
  <c r="U1612"/>
  <c r="Y1612"/>
  <c r="AA1612"/>
  <c r="AC1612"/>
  <c r="S1613"/>
  <c r="U1613"/>
  <c r="Y1613"/>
  <c r="AA1613"/>
  <c r="AC1613"/>
  <c r="AW1614"/>
  <c r="AZ1614"/>
  <c r="S1614"/>
  <c r="U1614"/>
  <c r="Y1614"/>
  <c r="AA1614"/>
  <c r="AC1614"/>
  <c r="S1615"/>
  <c r="U1615"/>
  <c r="Y1615"/>
  <c r="AA1615"/>
  <c r="AC1615"/>
  <c r="S1616"/>
  <c r="U1616"/>
  <c r="Y1616"/>
  <c r="AA1616"/>
  <c r="AC1616"/>
  <c r="AZ1617"/>
  <c r="S1617"/>
  <c r="U1617"/>
  <c r="Y1617"/>
  <c r="AA1617"/>
  <c r="AC1617"/>
  <c r="AZ1618"/>
  <c r="S1618"/>
  <c r="U1618"/>
  <c r="Y1618"/>
  <c r="AA1618"/>
  <c r="AC1618"/>
  <c r="S1619"/>
  <c r="U1619"/>
  <c r="Y1619"/>
  <c r="AA1619"/>
  <c r="AC1619"/>
  <c r="S1620"/>
  <c r="U1620"/>
  <c r="Y1620"/>
  <c r="AA1620"/>
  <c r="AC1620"/>
  <c r="S1621"/>
  <c r="U1621"/>
  <c r="Y1621"/>
  <c r="AA1621"/>
  <c r="AC1621"/>
  <c r="AW1622"/>
  <c r="S1622"/>
  <c r="U1622"/>
  <c r="Y1622"/>
  <c r="AA1622"/>
  <c r="AC1622"/>
  <c r="S1623"/>
  <c r="U1623"/>
  <c r="Y1623"/>
  <c r="AA1623"/>
  <c r="AC1623"/>
  <c r="S1624"/>
  <c r="U1624"/>
  <c r="Y1624"/>
  <c r="AA1624"/>
  <c r="AC1624"/>
  <c r="S1625"/>
  <c r="U1625"/>
  <c r="Y1625"/>
  <c r="AA1625"/>
  <c r="AC1625"/>
  <c r="S1626"/>
  <c r="U1626"/>
  <c r="Y1626"/>
  <c r="AA1626"/>
  <c r="AC1626"/>
  <c r="AX1627"/>
  <c r="S1627"/>
  <c r="U1627"/>
  <c r="Y1627"/>
  <c r="AA1627"/>
  <c r="AC1627"/>
  <c r="S1628"/>
  <c r="U1628"/>
  <c r="Y1628"/>
  <c r="AA1628"/>
  <c r="AC1628"/>
  <c r="AX1629"/>
  <c r="AY1629"/>
  <c r="BD1629" s="1"/>
  <c r="S1629"/>
  <c r="U1629"/>
  <c r="Y1629"/>
  <c r="AA1629"/>
  <c r="AC1629"/>
  <c r="S1630"/>
  <c r="U1630"/>
  <c r="Y1630"/>
  <c r="AA1630"/>
  <c r="AC1630"/>
  <c r="AY1631"/>
  <c r="BD1631" s="1"/>
  <c r="S1631"/>
  <c r="U1631"/>
  <c r="Y1631"/>
  <c r="AA1631"/>
  <c r="AC1631"/>
  <c r="S1632"/>
  <c r="U1632"/>
  <c r="Y1632"/>
  <c r="AA1632"/>
  <c r="AC1632"/>
  <c r="S1633"/>
  <c r="U1633"/>
  <c r="Y1633"/>
  <c r="AA1633"/>
  <c r="AC1633"/>
  <c r="S1634"/>
  <c r="U1634"/>
  <c r="Y1634"/>
  <c r="AA1634"/>
  <c r="AC1634"/>
  <c r="S1635"/>
  <c r="U1635"/>
  <c r="Y1635"/>
  <c r="AA1635"/>
  <c r="AC1635"/>
  <c r="S1636"/>
  <c r="U1636"/>
  <c r="Y1636"/>
  <c r="AA1636"/>
  <c r="AC1636"/>
  <c r="AX1637"/>
  <c r="S1637"/>
  <c r="U1637"/>
  <c r="Y1637"/>
  <c r="AA1637"/>
  <c r="AC1637"/>
  <c r="S1638"/>
  <c r="U1638"/>
  <c r="Y1638"/>
  <c r="AA1638"/>
  <c r="AC1638"/>
  <c r="S1639"/>
  <c r="U1639"/>
  <c r="Y1639"/>
  <c r="AA1639"/>
  <c r="AC1639"/>
  <c r="S1640"/>
  <c r="U1640"/>
  <c r="Y1640"/>
  <c r="AA1640"/>
  <c r="AC1640"/>
  <c r="S1641"/>
  <c r="U1641"/>
  <c r="Y1641"/>
  <c r="AA1641"/>
  <c r="AC1641"/>
  <c r="S1642"/>
  <c r="U1642"/>
  <c r="Y1642"/>
  <c r="AA1642"/>
  <c r="AC1642"/>
  <c r="S1643"/>
  <c r="U1643"/>
  <c r="Y1643"/>
  <c r="AA1643"/>
  <c r="AC1643"/>
  <c r="S1644"/>
  <c r="U1644"/>
  <c r="Y1644"/>
  <c r="AA1644"/>
  <c r="AC1644"/>
  <c r="S1645"/>
  <c r="U1645"/>
  <c r="Y1645"/>
  <c r="AA1645"/>
  <c r="AC1645"/>
  <c r="S1646"/>
  <c r="U1646"/>
  <c r="Y1646"/>
  <c r="AA1646"/>
  <c r="AC1646"/>
  <c r="S1647"/>
  <c r="U1647"/>
  <c r="Y1647"/>
  <c r="AA1647"/>
  <c r="AC1647"/>
  <c r="S1648"/>
  <c r="U1648"/>
  <c r="Y1648"/>
  <c r="AA1648"/>
  <c r="AC1648"/>
  <c r="AY1649"/>
  <c r="BD1649" s="1"/>
  <c r="S1649"/>
  <c r="U1649"/>
  <c r="Y1649"/>
  <c r="AA1649"/>
  <c r="AC1649"/>
  <c r="AY1650"/>
  <c r="BD1650" s="1"/>
  <c r="S1650"/>
  <c r="U1650"/>
  <c r="Y1650"/>
  <c r="AA1650"/>
  <c r="AC1650"/>
  <c r="S1651"/>
  <c r="U1651"/>
  <c r="Y1651"/>
  <c r="AA1651"/>
  <c r="AC1651"/>
  <c r="S1652"/>
  <c r="U1652"/>
  <c r="Y1652"/>
  <c r="AA1652"/>
  <c r="AC1652"/>
  <c r="AY1653"/>
  <c r="BD1653" s="1"/>
  <c r="S1653"/>
  <c r="U1653"/>
  <c r="Y1653"/>
  <c r="AA1653"/>
  <c r="AC1653"/>
  <c r="S1654"/>
  <c r="U1654"/>
  <c r="Y1654"/>
  <c r="AA1654"/>
  <c r="AC1654"/>
  <c r="S1655"/>
  <c r="U1655"/>
  <c r="Y1655"/>
  <c r="AA1655"/>
  <c r="AC1655"/>
  <c r="S1656"/>
  <c r="U1656"/>
  <c r="Y1656"/>
  <c r="AA1656"/>
  <c r="AC1656"/>
  <c r="S1657"/>
  <c r="U1657"/>
  <c r="Y1657"/>
  <c r="AA1657"/>
  <c r="AC1657"/>
  <c r="S1658"/>
  <c r="U1658"/>
  <c r="Y1658"/>
  <c r="AA1658"/>
  <c r="AC1658"/>
  <c r="S1659"/>
  <c r="U1659"/>
  <c r="Y1659"/>
  <c r="AA1659"/>
  <c r="AC1659"/>
  <c r="S1660"/>
  <c r="U1660"/>
  <c r="Y1660"/>
  <c r="AA1660"/>
  <c r="AC1660"/>
  <c r="S1661"/>
  <c r="U1661"/>
  <c r="Y1661"/>
  <c r="AA1661"/>
  <c r="AC1661"/>
  <c r="S1662"/>
  <c r="U1662"/>
  <c r="Y1662"/>
  <c r="AA1662"/>
  <c r="AC1662"/>
  <c r="AX1663"/>
  <c r="S1663"/>
  <c r="U1663"/>
  <c r="Y1663"/>
  <c r="AA1663"/>
  <c r="AC1663"/>
  <c r="AX1664"/>
  <c r="AY1664"/>
  <c r="BD1664" s="1"/>
  <c r="S1664"/>
  <c r="U1664"/>
  <c r="Y1664"/>
  <c r="AA1664"/>
  <c r="AC1664"/>
  <c r="S1665"/>
  <c r="U1665"/>
  <c r="Y1665"/>
  <c r="AA1665"/>
  <c r="AC1665"/>
  <c r="AX1666"/>
  <c r="S1666"/>
  <c r="U1666"/>
  <c r="Y1666"/>
  <c r="AA1666"/>
  <c r="AC1666"/>
  <c r="AX1667"/>
  <c r="S1667"/>
  <c r="U1667"/>
  <c r="Y1667"/>
  <c r="AA1667"/>
  <c r="AC1667"/>
  <c r="S1668"/>
  <c r="U1668"/>
  <c r="Y1668"/>
  <c r="AA1668"/>
  <c r="AC1668"/>
  <c r="S1669"/>
  <c r="U1669"/>
  <c r="Y1669"/>
  <c r="AA1669"/>
  <c r="AC1669"/>
  <c r="AW1670"/>
  <c r="S1670"/>
  <c r="U1670"/>
  <c r="Y1670"/>
  <c r="AA1670"/>
  <c r="AC1670"/>
  <c r="AZ1671"/>
  <c r="S1671"/>
  <c r="U1671"/>
  <c r="Y1671"/>
  <c r="AA1671"/>
  <c r="AC1671"/>
  <c r="S1672"/>
  <c r="U1672"/>
  <c r="Y1672"/>
  <c r="AA1672"/>
  <c r="AC1672"/>
  <c r="S1673"/>
  <c r="U1673"/>
  <c r="Y1673"/>
  <c r="AA1673"/>
  <c r="AC1673"/>
  <c r="S1674"/>
  <c r="U1674"/>
  <c r="Y1674"/>
  <c r="AA1674"/>
  <c r="AC1674"/>
  <c r="AW1675"/>
  <c r="AZ1675"/>
  <c r="S1675"/>
  <c r="U1675"/>
  <c r="Y1675"/>
  <c r="AA1675"/>
  <c r="AC1675"/>
  <c r="S1676"/>
  <c r="U1676"/>
  <c r="Y1676"/>
  <c r="AA1676"/>
  <c r="AC1676"/>
  <c r="S1677"/>
  <c r="U1677"/>
  <c r="Y1677"/>
  <c r="AA1677"/>
  <c r="AC1677"/>
  <c r="S1678"/>
  <c r="U1678"/>
  <c r="Y1678"/>
  <c r="AA1678"/>
  <c r="AC1678"/>
  <c r="S1679"/>
  <c r="U1679"/>
  <c r="Y1679"/>
  <c r="AA1679"/>
  <c r="AC1679"/>
  <c r="S1680"/>
  <c r="U1680"/>
  <c r="Y1680"/>
  <c r="AA1680"/>
  <c r="AC1680"/>
  <c r="S1681"/>
  <c r="U1681"/>
  <c r="Y1681"/>
  <c r="AA1681"/>
  <c r="AC1681"/>
  <c r="S1682"/>
  <c r="U1682"/>
  <c r="Y1682"/>
  <c r="AA1682"/>
  <c r="AC1682"/>
  <c r="S1683"/>
  <c r="U1683"/>
  <c r="Y1683"/>
  <c r="AA1683"/>
  <c r="AC1683"/>
  <c r="S1684"/>
  <c r="U1684"/>
  <c r="Y1684"/>
  <c r="AA1684"/>
  <c r="AC1684"/>
  <c r="S1685"/>
  <c r="U1685"/>
  <c r="Y1685"/>
  <c r="AA1685"/>
  <c r="AC1685"/>
  <c r="S1686"/>
  <c r="U1686"/>
  <c r="Y1686"/>
  <c r="AA1686"/>
  <c r="AC1686"/>
  <c r="S1687"/>
  <c r="U1687"/>
  <c r="Y1687"/>
  <c r="AA1687"/>
  <c r="AC1687"/>
  <c r="S1688"/>
  <c r="U1688"/>
  <c r="Y1688"/>
  <c r="AA1688"/>
  <c r="AC1688"/>
  <c r="S1689"/>
  <c r="U1689"/>
  <c r="Y1689"/>
  <c r="AA1689"/>
  <c r="AC1689"/>
  <c r="S1690"/>
  <c r="U1690"/>
  <c r="Y1690"/>
  <c r="AA1690"/>
  <c r="AC1690"/>
  <c r="AY1691"/>
  <c r="BD1691" s="1"/>
  <c r="S1691"/>
  <c r="U1691"/>
  <c r="Y1691"/>
  <c r="AA1691"/>
  <c r="AC1691"/>
  <c r="AX1692"/>
  <c r="AY1692"/>
  <c r="BD1692" s="1"/>
  <c r="S1692"/>
  <c r="U1692"/>
  <c r="Y1692"/>
  <c r="AA1692"/>
  <c r="AC1692"/>
  <c r="S1693"/>
  <c r="U1693"/>
  <c r="Y1693"/>
  <c r="AA1693"/>
  <c r="AC1693"/>
  <c r="S1694"/>
  <c r="U1694"/>
  <c r="Y1694"/>
  <c r="AA1694"/>
  <c r="AC1694"/>
  <c r="AY1695"/>
  <c r="BD1695" s="1"/>
  <c r="S1695"/>
  <c r="U1695"/>
  <c r="Y1695"/>
  <c r="AA1695"/>
  <c r="AC1695"/>
  <c r="S1696"/>
  <c r="U1696"/>
  <c r="Y1696"/>
  <c r="AA1696"/>
  <c r="AC1696"/>
  <c r="S1697"/>
  <c r="U1697"/>
  <c r="Y1697"/>
  <c r="AA1697"/>
  <c r="AC1697"/>
  <c r="S1698"/>
  <c r="U1698"/>
  <c r="Y1698"/>
  <c r="AA1698"/>
  <c r="AC1698"/>
  <c r="S1699"/>
  <c r="U1699"/>
  <c r="Y1699"/>
  <c r="AA1699"/>
  <c r="AC1699"/>
  <c r="S1700"/>
  <c r="U1700"/>
  <c r="Y1700"/>
  <c r="AA1700"/>
  <c r="AC1700"/>
  <c r="AX1701"/>
  <c r="S1701"/>
  <c r="U1701"/>
  <c r="Y1701"/>
  <c r="AA1701"/>
  <c r="AC1701"/>
  <c r="AW1702"/>
  <c r="S1702"/>
  <c r="U1702"/>
  <c r="Y1702"/>
  <c r="AA1702"/>
  <c r="AC1702"/>
  <c r="AX1703"/>
  <c r="S1703"/>
  <c r="U1703"/>
  <c r="Y1703"/>
  <c r="AA1703"/>
  <c r="AC1703"/>
  <c r="S1704"/>
  <c r="U1704"/>
  <c r="Y1704"/>
  <c r="AA1704"/>
  <c r="AC1704"/>
  <c r="S1705"/>
  <c r="U1705"/>
  <c r="Y1705"/>
  <c r="AA1705"/>
  <c r="AC1705"/>
  <c r="S1706"/>
  <c r="U1706"/>
  <c r="Y1706"/>
  <c r="AA1706"/>
  <c r="AC1706"/>
  <c r="AX1707"/>
  <c r="S1707"/>
  <c r="U1707"/>
  <c r="Y1707"/>
  <c r="AA1707"/>
  <c r="AC1707"/>
  <c r="AZ1708"/>
  <c r="S1708"/>
  <c r="U1708"/>
  <c r="Y1708"/>
  <c r="AA1708"/>
  <c r="AC1708"/>
  <c r="S1709"/>
  <c r="U1709"/>
  <c r="Y1709"/>
  <c r="AA1709"/>
  <c r="AC1709"/>
  <c r="S1710"/>
  <c r="U1710"/>
  <c r="Y1710"/>
  <c r="AA1710"/>
  <c r="AC1710"/>
  <c r="AW1711"/>
  <c r="S1711"/>
  <c r="U1711"/>
  <c r="Y1711"/>
  <c r="AA1711"/>
  <c r="AC1711"/>
  <c r="S1712"/>
  <c r="U1712"/>
  <c r="Y1712"/>
  <c r="AA1712"/>
  <c r="AC1712"/>
  <c r="S1713"/>
  <c r="U1713"/>
  <c r="Y1713"/>
  <c r="AA1713"/>
  <c r="AC1713"/>
  <c r="S1714"/>
  <c r="U1714"/>
  <c r="Y1714"/>
  <c r="AA1714"/>
  <c r="AC1714"/>
  <c r="S1715"/>
  <c r="U1715"/>
  <c r="Y1715"/>
  <c r="AA1715"/>
  <c r="AC1715"/>
  <c r="S1716"/>
  <c r="U1716"/>
  <c r="Y1716"/>
  <c r="AA1716"/>
  <c r="AC1716"/>
  <c r="AY1717"/>
  <c r="BD1717" s="1"/>
  <c r="S1717"/>
  <c r="U1717"/>
  <c r="Y1717"/>
  <c r="AA1717"/>
  <c r="AC1717"/>
  <c r="S1718"/>
  <c r="U1718"/>
  <c r="Y1718"/>
  <c r="AA1718"/>
  <c r="AC1718"/>
  <c r="AX1719"/>
  <c r="S1719"/>
  <c r="U1719"/>
  <c r="Y1719"/>
  <c r="AA1719"/>
  <c r="AC1719"/>
  <c r="S1720"/>
  <c r="U1720"/>
  <c r="Y1720"/>
  <c r="AA1720"/>
  <c r="AC1720"/>
  <c r="S1721"/>
  <c r="U1721"/>
  <c r="Y1721"/>
  <c r="AA1721"/>
  <c r="AC1721"/>
  <c r="AW1722"/>
  <c r="AZ1722"/>
  <c r="S1722"/>
  <c r="U1722"/>
  <c r="Y1722"/>
  <c r="AA1722"/>
  <c r="AC1722"/>
  <c r="S1723"/>
  <c r="U1723"/>
  <c r="Y1723"/>
  <c r="AA1723"/>
  <c r="AC1723"/>
  <c r="S1724"/>
  <c r="U1724"/>
  <c r="Y1724"/>
  <c r="AA1724"/>
  <c r="AC1724"/>
  <c r="S1725"/>
  <c r="U1725"/>
  <c r="Y1725"/>
  <c r="AA1725"/>
  <c r="AC1725"/>
  <c r="AW1726"/>
  <c r="S1726"/>
  <c r="U1726"/>
  <c r="Y1726"/>
  <c r="AA1726"/>
  <c r="AC1726"/>
  <c r="AW1727"/>
  <c r="S1727"/>
  <c r="U1727"/>
  <c r="Y1727"/>
  <c r="AA1727"/>
  <c r="AC1727"/>
  <c r="S1728"/>
  <c r="U1728"/>
  <c r="Y1728"/>
  <c r="AA1728"/>
  <c r="AC1728"/>
  <c r="S1729"/>
  <c r="U1729"/>
  <c r="Y1729"/>
  <c r="AA1729"/>
  <c r="AC1729"/>
  <c r="S1730"/>
  <c r="U1730"/>
  <c r="Y1730"/>
  <c r="AA1730"/>
  <c r="AC1730"/>
  <c r="S1731"/>
  <c r="U1731"/>
  <c r="Y1731"/>
  <c r="AA1731"/>
  <c r="AC1731"/>
  <c r="S1732"/>
  <c r="U1732"/>
  <c r="Y1732"/>
  <c r="AA1732"/>
  <c r="AC1732"/>
  <c r="S1733"/>
  <c r="U1733"/>
  <c r="Y1733"/>
  <c r="AA1733"/>
  <c r="AC1733"/>
  <c r="S1734"/>
  <c r="U1734"/>
  <c r="Y1734"/>
  <c r="AA1734"/>
  <c r="AC1734"/>
  <c r="AX1735"/>
  <c r="S1735"/>
  <c r="U1735"/>
  <c r="Y1735"/>
  <c r="AA1735"/>
  <c r="AC1735"/>
  <c r="S1736"/>
  <c r="U1736"/>
  <c r="Y1736"/>
  <c r="AA1736"/>
  <c r="AC1736"/>
  <c r="S1737"/>
  <c r="U1737"/>
  <c r="Y1737"/>
  <c r="AA1737"/>
  <c r="AC1737"/>
  <c r="AX1738"/>
  <c r="S1738"/>
  <c r="U1738"/>
  <c r="Y1738"/>
  <c r="AA1738"/>
  <c r="AC1738"/>
  <c r="AX1739"/>
  <c r="S1739"/>
  <c r="U1739"/>
  <c r="Y1739"/>
  <c r="AA1739"/>
  <c r="AC1739"/>
  <c r="S1740"/>
  <c r="U1740"/>
  <c r="Y1740"/>
  <c r="AA1740"/>
  <c r="AC1740"/>
  <c r="AW1741"/>
  <c r="S1741"/>
  <c r="U1741"/>
  <c r="Y1741"/>
  <c r="AA1741"/>
  <c r="AC1741"/>
  <c r="S1742"/>
  <c r="U1742"/>
  <c r="Y1742"/>
  <c r="AA1742"/>
  <c r="AC1742"/>
  <c r="AX1743"/>
  <c r="AZ1743"/>
  <c r="S1743"/>
  <c r="U1743"/>
  <c r="Y1743"/>
  <c r="AA1743"/>
  <c r="AC1743"/>
  <c r="S1744"/>
  <c r="U1744"/>
  <c r="Y1744"/>
  <c r="AA1744"/>
  <c r="AC1744"/>
  <c r="AW1745"/>
  <c r="S1745"/>
  <c r="U1745"/>
  <c r="Y1745"/>
  <c r="AA1745"/>
  <c r="AC1745"/>
  <c r="S1746"/>
  <c r="U1746"/>
  <c r="Y1746"/>
  <c r="AA1746"/>
  <c r="AC1746"/>
  <c r="AW1747"/>
  <c r="AZ1747"/>
  <c r="S1747"/>
  <c r="U1747"/>
  <c r="Y1747"/>
  <c r="AA1747"/>
  <c r="AC1747"/>
  <c r="S1748"/>
  <c r="U1748"/>
  <c r="Y1748"/>
  <c r="AA1748"/>
  <c r="AC1748"/>
  <c r="S1749"/>
  <c r="U1749"/>
  <c r="Y1749"/>
  <c r="AA1749"/>
  <c r="AC1749"/>
  <c r="S1750"/>
  <c r="U1750"/>
  <c r="Y1750"/>
  <c r="AA1750"/>
  <c r="AC1750"/>
  <c r="S1751"/>
  <c r="U1751"/>
  <c r="Y1751"/>
  <c r="AA1751"/>
  <c r="AC1751"/>
  <c r="S1752"/>
  <c r="U1752"/>
  <c r="Y1752"/>
  <c r="AA1752"/>
  <c r="AC1752"/>
  <c r="S1753"/>
  <c r="U1753"/>
  <c r="Y1753"/>
  <c r="AA1753"/>
  <c r="AC1753"/>
  <c r="AZ1754"/>
  <c r="S1754"/>
  <c r="U1754"/>
  <c r="Y1754"/>
  <c r="AA1754"/>
  <c r="AC1754"/>
  <c r="AW1755"/>
  <c r="S1755"/>
  <c r="U1755"/>
  <c r="Y1755"/>
  <c r="AA1755"/>
  <c r="AC1755"/>
  <c r="S1756"/>
  <c r="U1756"/>
  <c r="Y1756"/>
  <c r="AA1756"/>
  <c r="AC1756"/>
  <c r="S1757"/>
  <c r="U1757"/>
  <c r="Y1757"/>
  <c r="AA1757"/>
  <c r="AC1757"/>
  <c r="S1758"/>
  <c r="U1758"/>
  <c r="Y1758"/>
  <c r="AA1758"/>
  <c r="AC1758"/>
  <c r="S1759"/>
  <c r="U1759"/>
  <c r="Y1759"/>
  <c r="AA1759"/>
  <c r="AC1759"/>
  <c r="S1760"/>
  <c r="U1760"/>
  <c r="Y1760"/>
  <c r="AA1760"/>
  <c r="AC1760"/>
  <c r="AX1761"/>
  <c r="S1761"/>
  <c r="U1761"/>
  <c r="Y1761"/>
  <c r="AA1761"/>
  <c r="AC1761"/>
  <c r="S1762"/>
  <c r="U1762"/>
  <c r="Y1762"/>
  <c r="AA1762"/>
  <c r="AC1762"/>
  <c r="S1763"/>
  <c r="U1763"/>
  <c r="Y1763"/>
  <c r="AA1763"/>
  <c r="AC1763"/>
  <c r="AX1764"/>
  <c r="S1764"/>
  <c r="U1764"/>
  <c r="Y1764"/>
  <c r="AA1764"/>
  <c r="AC1764"/>
  <c r="AY1765"/>
  <c r="BD1765" s="1"/>
  <c r="S1765"/>
  <c r="U1765"/>
  <c r="Y1765"/>
  <c r="AA1765"/>
  <c r="AC1765"/>
  <c r="S1766"/>
  <c r="U1766"/>
  <c r="Y1766"/>
  <c r="AA1766"/>
  <c r="AC1766"/>
  <c r="S1767"/>
  <c r="U1767"/>
  <c r="Y1767"/>
  <c r="AA1767"/>
  <c r="AC1767"/>
  <c r="S1768"/>
  <c r="U1768"/>
  <c r="Y1768"/>
  <c r="AA1768"/>
  <c r="AC1768"/>
  <c r="S1769"/>
  <c r="U1769"/>
  <c r="Y1769"/>
  <c r="AA1769"/>
  <c r="AC1769"/>
  <c r="S1770"/>
  <c r="U1770"/>
  <c r="Y1770"/>
  <c r="AA1770"/>
  <c r="AC1770"/>
  <c r="AZ1771"/>
  <c r="S1771"/>
  <c r="U1771"/>
  <c r="Y1771"/>
  <c r="AA1771"/>
  <c r="AC1771"/>
  <c r="S1772"/>
  <c r="U1772"/>
  <c r="Y1772"/>
  <c r="AA1772"/>
  <c r="AC1772"/>
  <c r="S1773"/>
  <c r="U1773"/>
  <c r="Y1773"/>
  <c r="AA1773"/>
  <c r="AC1773"/>
  <c r="AW1774"/>
  <c r="S1774"/>
  <c r="U1774"/>
  <c r="Y1774"/>
  <c r="AA1774"/>
  <c r="AC1774"/>
  <c r="S1775"/>
  <c r="U1775"/>
  <c r="Y1775"/>
  <c r="AA1775"/>
  <c r="AC1775"/>
  <c r="S1776"/>
  <c r="U1776"/>
  <c r="Y1776"/>
  <c r="AA1776"/>
  <c r="AC1776"/>
  <c r="S1777"/>
  <c r="U1777"/>
  <c r="Y1777"/>
  <c r="AA1777"/>
  <c r="AC1777"/>
  <c r="S1778"/>
  <c r="U1778"/>
  <c r="Y1778"/>
  <c r="AA1778"/>
  <c r="AC1778"/>
  <c r="AX1779"/>
  <c r="S1779"/>
  <c r="U1779"/>
  <c r="Y1779"/>
  <c r="AA1779"/>
  <c r="AC1779"/>
  <c r="S1780"/>
  <c r="U1780"/>
  <c r="Y1780"/>
  <c r="AA1780"/>
  <c r="AC1780"/>
  <c r="S1781"/>
  <c r="U1781"/>
  <c r="Y1781"/>
  <c r="AA1781"/>
  <c r="AC1781"/>
  <c r="AZ1782"/>
  <c r="S1782"/>
  <c r="U1782"/>
  <c r="Y1782"/>
  <c r="AA1782"/>
  <c r="AC1782"/>
  <c r="S1783"/>
  <c r="U1783"/>
  <c r="Y1783"/>
  <c r="AA1783"/>
  <c r="AC1783"/>
  <c r="S1784"/>
  <c r="U1784"/>
  <c r="Y1784"/>
  <c r="AA1784"/>
  <c r="AC1784"/>
  <c r="S1785"/>
  <c r="U1785"/>
  <c r="Y1785"/>
  <c r="AA1785"/>
  <c r="AC1785"/>
  <c r="AX1786"/>
  <c r="S1786"/>
  <c r="U1786"/>
  <c r="Y1786"/>
  <c r="AA1786"/>
  <c r="AC1786"/>
  <c r="AX1787"/>
  <c r="S1787"/>
  <c r="U1787"/>
  <c r="Y1787"/>
  <c r="AA1787"/>
  <c r="AC1787"/>
  <c r="S1788"/>
  <c r="U1788"/>
  <c r="Y1788"/>
  <c r="AA1788"/>
  <c r="AC1788"/>
  <c r="S1789"/>
  <c r="U1789"/>
  <c r="Y1789"/>
  <c r="AA1789"/>
  <c r="AC1789"/>
  <c r="S1790"/>
  <c r="U1790"/>
  <c r="Y1790"/>
  <c r="AA1790"/>
  <c r="AC1790"/>
  <c r="AX1791"/>
  <c r="S1791"/>
  <c r="U1791"/>
  <c r="Y1791"/>
  <c r="AA1791"/>
  <c r="AC1791"/>
  <c r="S1792"/>
  <c r="U1792"/>
  <c r="Y1792"/>
  <c r="AA1792"/>
  <c r="AC1792"/>
  <c r="S1793"/>
  <c r="U1793"/>
  <c r="Y1793"/>
  <c r="AA1793"/>
  <c r="AC1793"/>
  <c r="S1794"/>
  <c r="U1794"/>
  <c r="Y1794"/>
  <c r="AA1794"/>
  <c r="AC1794"/>
  <c r="AW1795"/>
  <c r="AZ1795"/>
  <c r="S1795"/>
  <c r="U1795"/>
  <c r="Y1795"/>
  <c r="AA1795"/>
  <c r="AC1795"/>
  <c r="AZ1796"/>
  <c r="S1796"/>
  <c r="U1796"/>
  <c r="Y1796"/>
  <c r="AA1796"/>
  <c r="AC1796"/>
  <c r="S1797"/>
  <c r="U1797"/>
  <c r="Y1797"/>
  <c r="AA1797"/>
  <c r="AC1797"/>
  <c r="S1798"/>
  <c r="U1798"/>
  <c r="Y1798"/>
  <c r="AA1798"/>
  <c r="AC1798"/>
  <c r="AX1799"/>
  <c r="AY1799"/>
  <c r="BD1799" s="1"/>
  <c r="S1799"/>
  <c r="U1799"/>
  <c r="Y1799"/>
  <c r="AA1799"/>
  <c r="AC1799"/>
  <c r="S1800"/>
  <c r="U1800"/>
  <c r="Y1800"/>
  <c r="AA1800"/>
  <c r="AC1800"/>
  <c r="S1801"/>
  <c r="U1801"/>
  <c r="Y1801"/>
  <c r="AA1801"/>
  <c r="AC1801"/>
  <c r="S1802"/>
  <c r="U1802"/>
  <c r="Y1802"/>
  <c r="AA1802"/>
  <c r="AC1802"/>
  <c r="S1803"/>
  <c r="U1803"/>
  <c r="Y1803"/>
  <c r="AA1803"/>
  <c r="AC1803"/>
  <c r="AX1804"/>
  <c r="S1804"/>
  <c r="U1804"/>
  <c r="Y1804"/>
  <c r="AA1804"/>
  <c r="AC1804"/>
  <c r="S1805"/>
  <c r="U1805"/>
  <c r="Y1805"/>
  <c r="AA1805"/>
  <c r="AC1805"/>
  <c r="S1806"/>
  <c r="U1806"/>
  <c r="Y1806"/>
  <c r="AA1806"/>
  <c r="AC1806"/>
  <c r="AW1807"/>
  <c r="S1807"/>
  <c r="U1807"/>
  <c r="Y1807"/>
  <c r="AA1807"/>
  <c r="AC1807"/>
  <c r="S1808"/>
  <c r="U1808"/>
  <c r="Y1808"/>
  <c r="AA1808"/>
  <c r="AC1808"/>
  <c r="S1809"/>
  <c r="U1809"/>
  <c r="Y1809"/>
  <c r="AA1809"/>
  <c r="AC1809"/>
  <c r="S1810"/>
  <c r="U1810"/>
  <c r="Y1810"/>
  <c r="AA1810"/>
  <c r="AC1810"/>
  <c r="AX1811"/>
  <c r="S1811"/>
  <c r="U1811"/>
  <c r="Y1811"/>
  <c r="AA1811"/>
  <c r="AC1811"/>
  <c r="S1812"/>
  <c r="U1812"/>
  <c r="Y1812"/>
  <c r="AA1812"/>
  <c r="AC1812"/>
  <c r="S1813"/>
  <c r="U1813"/>
  <c r="Y1813"/>
  <c r="AA1813"/>
  <c r="AC1813"/>
  <c r="S1814"/>
  <c r="U1814"/>
  <c r="Y1814"/>
  <c r="AA1814"/>
  <c r="AC1814"/>
  <c r="AW1815"/>
  <c r="S1815"/>
  <c r="U1815"/>
  <c r="Y1815"/>
  <c r="AA1815"/>
  <c r="AC1815"/>
  <c r="AX1816"/>
  <c r="S1816"/>
  <c r="U1816"/>
  <c r="Y1816"/>
  <c r="AA1816"/>
  <c r="AC1816"/>
  <c r="S1817"/>
  <c r="U1817"/>
  <c r="Y1817"/>
  <c r="AA1817"/>
  <c r="AC1817"/>
  <c r="S1818"/>
  <c r="U1818"/>
  <c r="Y1818"/>
  <c r="AA1818"/>
  <c r="AC1818"/>
  <c r="S1819"/>
  <c r="U1819"/>
  <c r="Y1819"/>
  <c r="AA1819"/>
  <c r="AC1819"/>
  <c r="AW1820"/>
  <c r="S1820"/>
  <c r="U1820"/>
  <c r="Y1820"/>
  <c r="AA1820"/>
  <c r="AC1820"/>
  <c r="S1821"/>
  <c r="U1821"/>
  <c r="Y1821"/>
  <c r="AA1821"/>
  <c r="AC1821"/>
  <c r="AZ1822"/>
  <c r="S1822"/>
  <c r="U1822"/>
  <c r="Y1822"/>
  <c r="AA1822"/>
  <c r="AC1822"/>
  <c r="S1823"/>
  <c r="U1823"/>
  <c r="Y1823"/>
  <c r="AA1823"/>
  <c r="AC1823"/>
  <c r="S1824"/>
  <c r="U1824"/>
  <c r="Y1824"/>
  <c r="AA1824"/>
  <c r="AC1824"/>
  <c r="S1825"/>
  <c r="U1825"/>
  <c r="Y1825"/>
  <c r="AA1825"/>
  <c r="AC1825"/>
  <c r="S1826"/>
  <c r="U1826"/>
  <c r="Y1826"/>
  <c r="AA1826"/>
  <c r="AC1826"/>
  <c r="AY1827"/>
  <c r="BD1827" s="1"/>
  <c r="S1827"/>
  <c r="U1827"/>
  <c r="Y1827"/>
  <c r="AA1827"/>
  <c r="AC1827"/>
  <c r="AY1828"/>
  <c r="BD1828" s="1"/>
  <c r="S1828"/>
  <c r="U1828"/>
  <c r="Y1828"/>
  <c r="AA1828"/>
  <c r="AC1828"/>
  <c r="S1829"/>
  <c r="U1829"/>
  <c r="Y1829"/>
  <c r="AA1829"/>
  <c r="AC1829"/>
  <c r="S1830"/>
  <c r="U1830"/>
  <c r="Y1830"/>
  <c r="AA1830"/>
  <c r="AC1830"/>
  <c r="AW1831"/>
  <c r="S1831"/>
  <c r="U1831"/>
  <c r="Y1831"/>
  <c r="AA1831"/>
  <c r="AC1831"/>
  <c r="S1832"/>
  <c r="U1832"/>
  <c r="Y1832"/>
  <c r="AA1832"/>
  <c r="AC1832"/>
  <c r="S1833"/>
  <c r="U1833"/>
  <c r="Y1833"/>
  <c r="AA1833"/>
  <c r="AC1833"/>
  <c r="S1834"/>
  <c r="U1834"/>
  <c r="Y1834"/>
  <c r="AA1834"/>
  <c r="AC1834"/>
  <c r="S1835"/>
  <c r="U1835"/>
  <c r="Y1835"/>
  <c r="AA1835"/>
  <c r="AC1835"/>
  <c r="S1836"/>
  <c r="U1836"/>
  <c r="Y1836"/>
  <c r="AA1836"/>
  <c r="AC1836"/>
  <c r="AW1837"/>
  <c r="S1837"/>
  <c r="U1837"/>
  <c r="Y1837"/>
  <c r="AA1837"/>
  <c r="AC1837"/>
  <c r="S1838"/>
  <c r="U1838"/>
  <c r="Y1838"/>
  <c r="AA1838"/>
  <c r="AC1838"/>
  <c r="S1839"/>
  <c r="U1839"/>
  <c r="Y1839"/>
  <c r="AA1839"/>
  <c r="AC1839"/>
  <c r="AW1840"/>
  <c r="AZ1840"/>
  <c r="S1840"/>
  <c r="U1840"/>
  <c r="Y1840"/>
  <c r="AA1840"/>
  <c r="AC1840"/>
  <c r="S1841"/>
  <c r="U1841"/>
  <c r="Y1841"/>
  <c r="AA1841"/>
  <c r="AC1841"/>
  <c r="AW1842"/>
  <c r="S1842"/>
  <c r="U1842"/>
  <c r="Y1842"/>
  <c r="AA1842"/>
  <c r="AC1842"/>
  <c r="S1843"/>
  <c r="U1843"/>
  <c r="Y1843"/>
  <c r="AA1843"/>
  <c r="AC1843"/>
  <c r="S1844"/>
  <c r="U1844"/>
  <c r="Y1844"/>
  <c r="AA1844"/>
  <c r="AC1844"/>
  <c r="S1845"/>
  <c r="U1845"/>
  <c r="Y1845"/>
  <c r="AA1845"/>
  <c r="AC1845"/>
  <c r="S1846"/>
  <c r="U1846"/>
  <c r="Y1846"/>
  <c r="AA1846"/>
  <c r="AC1846"/>
  <c r="S1847"/>
  <c r="U1847"/>
  <c r="Y1847"/>
  <c r="AA1847"/>
  <c r="AC1847"/>
  <c r="S1848"/>
  <c r="U1848"/>
  <c r="Y1848"/>
  <c r="AA1848"/>
  <c r="AC1848"/>
  <c r="S1849"/>
  <c r="U1849"/>
  <c r="Y1849"/>
  <c r="AA1849"/>
  <c r="AC1849"/>
  <c r="S1850"/>
  <c r="U1850"/>
  <c r="Y1850"/>
  <c r="AA1850"/>
  <c r="AC1850"/>
  <c r="AZ1851"/>
  <c r="S1851"/>
  <c r="U1851"/>
  <c r="Y1851"/>
  <c r="AA1851"/>
  <c r="AC1851"/>
  <c r="S1852"/>
  <c r="U1852"/>
  <c r="Y1852"/>
  <c r="AA1852"/>
  <c r="AC1852"/>
  <c r="S1853"/>
  <c r="U1853"/>
  <c r="Y1853"/>
  <c r="AA1853"/>
  <c r="AC1853"/>
  <c r="AX1854"/>
  <c r="S1854"/>
  <c r="U1854"/>
  <c r="Y1854"/>
  <c r="AA1854"/>
  <c r="AC1854"/>
  <c r="AY1855"/>
  <c r="BD1855" s="1"/>
  <c r="S1855"/>
  <c r="U1855"/>
  <c r="Y1855"/>
  <c r="AA1855"/>
  <c r="AC1855"/>
  <c r="AX1856"/>
  <c r="S1856"/>
  <c r="U1856"/>
  <c r="Y1856"/>
  <c r="AA1856"/>
  <c r="AC1856"/>
  <c r="S1857"/>
  <c r="U1857"/>
  <c r="Y1857"/>
  <c r="AA1857"/>
  <c r="AC1857"/>
  <c r="S1858"/>
  <c r="U1858"/>
  <c r="Y1858"/>
  <c r="AA1858"/>
  <c r="AC1858"/>
  <c r="S1859"/>
  <c r="U1859"/>
  <c r="Y1859"/>
  <c r="AA1859"/>
  <c r="AC1859"/>
  <c r="S1860"/>
  <c r="U1860"/>
  <c r="Y1860"/>
  <c r="AA1860"/>
  <c r="AC1860"/>
  <c r="S1861"/>
  <c r="U1861"/>
  <c r="Y1861"/>
  <c r="AA1861"/>
  <c r="AC1861"/>
  <c r="S1862"/>
  <c r="U1862"/>
  <c r="Y1862"/>
  <c r="AA1862"/>
  <c r="AC1862"/>
  <c r="S1863"/>
  <c r="U1863"/>
  <c r="Y1863"/>
  <c r="AA1863"/>
  <c r="AC1863"/>
  <c r="S1864"/>
  <c r="U1864"/>
  <c r="Y1864"/>
  <c r="AA1864"/>
  <c r="AC1864"/>
  <c r="AW1865"/>
  <c r="S1865"/>
  <c r="U1865"/>
  <c r="Y1865"/>
  <c r="AA1865"/>
  <c r="AC1865"/>
  <c r="S1866"/>
  <c r="U1866"/>
  <c r="Y1866"/>
  <c r="AA1866"/>
  <c r="AC1866"/>
  <c r="S1867"/>
  <c r="U1867"/>
  <c r="Y1867"/>
  <c r="AA1867"/>
  <c r="AC1867"/>
  <c r="S1868"/>
  <c r="U1868"/>
  <c r="Y1868"/>
  <c r="AA1868"/>
  <c r="AC1868"/>
  <c r="S1869"/>
  <c r="U1869"/>
  <c r="Y1869"/>
  <c r="AA1869"/>
  <c r="AC1869"/>
  <c r="S1870"/>
  <c r="U1870"/>
  <c r="Y1870"/>
  <c r="AA1870"/>
  <c r="AC1870"/>
  <c r="AW1871"/>
  <c r="S1871"/>
  <c r="U1871"/>
  <c r="Y1871"/>
  <c r="AA1871"/>
  <c r="AC1871"/>
  <c r="AX1872"/>
  <c r="S1872"/>
  <c r="U1872"/>
  <c r="Y1872"/>
  <c r="AA1872"/>
  <c r="AC1872"/>
  <c r="S1873"/>
  <c r="U1873"/>
  <c r="Y1873"/>
  <c r="AA1873"/>
  <c r="AC1873"/>
  <c r="S1874"/>
  <c r="U1874"/>
  <c r="Y1874"/>
  <c r="AA1874"/>
  <c r="AC1874"/>
  <c r="S1875"/>
  <c r="U1875"/>
  <c r="Y1875"/>
  <c r="AA1875"/>
  <c r="AC1875"/>
  <c r="S1876"/>
  <c r="U1876"/>
  <c r="Y1876"/>
  <c r="AA1876"/>
  <c r="AC1876"/>
  <c r="S1877"/>
  <c r="U1877"/>
  <c r="Y1877"/>
  <c r="AA1877"/>
  <c r="AC1877"/>
  <c r="S1878"/>
  <c r="U1878"/>
  <c r="Y1878"/>
  <c r="AA1878"/>
  <c r="AC1878"/>
  <c r="AY1879"/>
  <c r="BD1879" s="1"/>
  <c r="S1879"/>
  <c r="U1879"/>
  <c r="Y1879"/>
  <c r="AA1879"/>
  <c r="AC1879"/>
  <c r="S1880"/>
  <c r="U1880"/>
  <c r="Y1880"/>
  <c r="AA1880"/>
  <c r="AC1880"/>
  <c r="S1881"/>
  <c r="U1881"/>
  <c r="Y1881"/>
  <c r="AA1881"/>
  <c r="AC1881"/>
  <c r="S1882"/>
  <c r="U1882"/>
  <c r="Y1882"/>
  <c r="AA1882"/>
  <c r="AC1882"/>
  <c r="S1883"/>
  <c r="U1883"/>
  <c r="Y1883"/>
  <c r="AA1883"/>
  <c r="AC1883"/>
  <c r="S1884"/>
  <c r="U1884"/>
  <c r="Y1884"/>
  <c r="AA1884"/>
  <c r="AC1884"/>
  <c r="AY1885"/>
  <c r="BD1885" s="1"/>
  <c r="S1885"/>
  <c r="U1885"/>
  <c r="Y1885"/>
  <c r="AA1885"/>
  <c r="AC1885"/>
  <c r="S1886"/>
  <c r="U1886"/>
  <c r="Y1886"/>
  <c r="AA1886"/>
  <c r="AC1886"/>
  <c r="S1887"/>
  <c r="U1887"/>
  <c r="Y1887"/>
  <c r="AA1887"/>
  <c r="AC1887"/>
  <c r="S1888"/>
  <c r="U1888"/>
  <c r="Y1888"/>
  <c r="AA1888"/>
  <c r="AC1888"/>
  <c r="S1889"/>
  <c r="U1889"/>
  <c r="Y1889"/>
  <c r="AA1889"/>
  <c r="AC1889"/>
  <c r="S1890"/>
  <c r="U1890"/>
  <c r="Y1890"/>
  <c r="AA1890"/>
  <c r="AC1890"/>
  <c r="S1891"/>
  <c r="U1891"/>
  <c r="Y1891"/>
  <c r="AA1891"/>
  <c r="AC1891"/>
  <c r="S1892"/>
  <c r="U1892"/>
  <c r="Y1892"/>
  <c r="AA1892"/>
  <c r="AC1892"/>
  <c r="S1893"/>
  <c r="U1893"/>
  <c r="Y1893"/>
  <c r="AA1893"/>
  <c r="AC1893"/>
  <c r="S1894"/>
  <c r="U1894"/>
  <c r="Y1894"/>
  <c r="AA1894"/>
  <c r="AC1894"/>
  <c r="S1895"/>
  <c r="U1895"/>
  <c r="Y1895"/>
  <c r="AA1895"/>
  <c r="AC1895"/>
  <c r="AW1896"/>
  <c r="S1896"/>
  <c r="U1896"/>
  <c r="Y1896"/>
  <c r="AA1896"/>
  <c r="AC1896"/>
  <c r="S1897"/>
  <c r="U1897"/>
  <c r="Y1897"/>
  <c r="AA1897"/>
  <c r="AC1897"/>
  <c r="S1898"/>
  <c r="U1898"/>
  <c r="Y1898"/>
  <c r="AA1898"/>
  <c r="AC1898"/>
  <c r="S1899"/>
  <c r="U1899"/>
  <c r="Y1899"/>
  <c r="AA1899"/>
  <c r="AC1899"/>
  <c r="S1900"/>
  <c r="U1900"/>
  <c r="Y1900"/>
  <c r="AA1900"/>
  <c r="AC1900"/>
  <c r="S1901"/>
  <c r="U1901"/>
  <c r="Y1901"/>
  <c r="AA1901"/>
  <c r="AC1901"/>
  <c r="S1902"/>
  <c r="U1902"/>
  <c r="Y1902"/>
  <c r="AA1902"/>
  <c r="AC1902"/>
  <c r="S1903"/>
  <c r="U1903"/>
  <c r="Y1903"/>
  <c r="AA1903"/>
  <c r="AC1903"/>
  <c r="AY1904"/>
  <c r="BD1904" s="1"/>
  <c r="S1904"/>
  <c r="U1904"/>
  <c r="Y1904"/>
  <c r="AA1904"/>
  <c r="AC1904"/>
  <c r="S1905"/>
  <c r="U1905"/>
  <c r="Y1905"/>
  <c r="AA1905"/>
  <c r="AC1905"/>
  <c r="S1906"/>
  <c r="U1906"/>
  <c r="Y1906"/>
  <c r="AA1906"/>
  <c r="AC1906"/>
  <c r="AY1907"/>
  <c r="BD1907" s="1"/>
  <c r="S1907"/>
  <c r="U1907"/>
  <c r="Y1907"/>
  <c r="AA1907"/>
  <c r="AC1907"/>
  <c r="S1908"/>
  <c r="U1908"/>
  <c r="Y1908"/>
  <c r="AA1908"/>
  <c r="AC1908"/>
  <c r="S1909"/>
  <c r="U1909"/>
  <c r="Y1909"/>
  <c r="AA1909"/>
  <c r="AC1909"/>
  <c r="S1910"/>
  <c r="U1910"/>
  <c r="Y1910"/>
  <c r="AA1910"/>
  <c r="AC1910"/>
  <c r="S1911"/>
  <c r="U1911"/>
  <c r="Y1911"/>
  <c r="AA1911"/>
  <c r="AC1911"/>
  <c r="S1912"/>
  <c r="U1912"/>
  <c r="Y1912"/>
  <c r="AA1912"/>
  <c r="AC1912"/>
  <c r="AY1913"/>
  <c r="BD1913" s="1"/>
  <c r="S1913"/>
  <c r="U1913"/>
  <c r="Y1913"/>
  <c r="AA1913"/>
  <c r="AC1913"/>
  <c r="S1914"/>
  <c r="U1914"/>
  <c r="Y1914"/>
  <c r="AA1914"/>
  <c r="AC1914"/>
  <c r="S1915"/>
  <c r="U1915"/>
  <c r="Y1915"/>
  <c r="AA1915"/>
  <c r="AC1915"/>
  <c r="S1916"/>
  <c r="U1916"/>
  <c r="Y1916"/>
  <c r="AA1916"/>
  <c r="AC1916"/>
  <c r="S1917"/>
  <c r="U1917"/>
  <c r="Y1917"/>
  <c r="AA1917"/>
  <c r="AC1917"/>
  <c r="S1918"/>
  <c r="U1918"/>
  <c r="Y1918"/>
  <c r="AA1918"/>
  <c r="AC1918"/>
  <c r="S1919"/>
  <c r="U1919"/>
  <c r="Y1919"/>
  <c r="AA1919"/>
  <c r="AC1919"/>
  <c r="S1920"/>
  <c r="U1920"/>
  <c r="Y1920"/>
  <c r="AA1920"/>
  <c r="AC1920"/>
  <c r="S1921"/>
  <c r="U1921"/>
  <c r="Y1921"/>
  <c r="AA1921"/>
  <c r="AC1921"/>
  <c r="S1922"/>
  <c r="U1922"/>
  <c r="Y1922"/>
  <c r="AA1922"/>
  <c r="AC1922"/>
  <c r="S1923"/>
  <c r="U1923"/>
  <c r="Y1923"/>
  <c r="AA1923"/>
  <c r="AC1923"/>
  <c r="S1924"/>
  <c r="U1924"/>
  <c r="Y1924"/>
  <c r="AA1924"/>
  <c r="AC1924"/>
  <c r="S1925"/>
  <c r="U1925"/>
  <c r="Y1925"/>
  <c r="AA1925"/>
  <c r="AC1925"/>
  <c r="S1926"/>
  <c r="U1926"/>
  <c r="Y1926"/>
  <c r="AA1926"/>
  <c r="AC1926"/>
  <c r="S1927"/>
  <c r="U1927"/>
  <c r="Y1927"/>
  <c r="AA1927"/>
  <c r="AC1927"/>
  <c r="S1928"/>
  <c r="U1928"/>
  <c r="Y1928"/>
  <c r="AA1928"/>
  <c r="AC1928"/>
  <c r="S1929"/>
  <c r="U1929"/>
  <c r="Y1929"/>
  <c r="AA1929"/>
  <c r="AC1929"/>
  <c r="AY1930"/>
  <c r="BD1930" s="1"/>
  <c r="S1930"/>
  <c r="U1930"/>
  <c r="Y1930"/>
  <c r="AA1930"/>
  <c r="AC1930"/>
  <c r="S1931"/>
  <c r="U1931"/>
  <c r="Y1931"/>
  <c r="AA1931"/>
  <c r="AC1931"/>
  <c r="S1932"/>
  <c r="U1932"/>
  <c r="Y1932"/>
  <c r="AA1932"/>
  <c r="AC1932"/>
  <c r="S1933"/>
  <c r="U1933"/>
  <c r="Y1933"/>
  <c r="AA1933"/>
  <c r="AC1933"/>
  <c r="S1934"/>
  <c r="U1934"/>
  <c r="Y1934"/>
  <c r="AA1934"/>
  <c r="AC1934"/>
  <c r="S1935"/>
  <c r="U1935"/>
  <c r="Y1935"/>
  <c r="AA1935"/>
  <c r="AC1935"/>
  <c r="S1936"/>
  <c r="U1936"/>
  <c r="Y1936"/>
  <c r="AA1936"/>
  <c r="AC1936"/>
  <c r="S1937"/>
  <c r="U1937"/>
  <c r="Y1937"/>
  <c r="AA1937"/>
  <c r="AC1937"/>
  <c r="AW1938"/>
  <c r="S1938"/>
  <c r="U1938"/>
  <c r="Y1938"/>
  <c r="AA1938"/>
  <c r="AC1938"/>
  <c r="S1939"/>
  <c r="U1939"/>
  <c r="Y1939"/>
  <c r="AA1939"/>
  <c r="AC1939"/>
  <c r="S1940"/>
  <c r="U1940"/>
  <c r="Y1940"/>
  <c r="AA1940"/>
  <c r="AC1940"/>
  <c r="AW1941"/>
  <c r="AY1941"/>
  <c r="BD1941" s="1"/>
  <c r="S1941"/>
  <c r="U1941"/>
  <c r="Y1941"/>
  <c r="AA1941"/>
  <c r="AC1941"/>
  <c r="S1942"/>
  <c r="U1942"/>
  <c r="Y1942"/>
  <c r="AA1942"/>
  <c r="AC1942"/>
  <c r="S1943"/>
  <c r="U1943"/>
  <c r="Y1943"/>
  <c r="AA1943"/>
  <c r="AC1943"/>
  <c r="S1944"/>
  <c r="U1944"/>
  <c r="Y1944"/>
  <c r="AA1944"/>
  <c r="AC1944"/>
  <c r="S1945"/>
  <c r="U1945"/>
  <c r="Y1945"/>
  <c r="AA1945"/>
  <c r="AC1945"/>
  <c r="S1946"/>
  <c r="U1946"/>
  <c r="Y1946"/>
  <c r="AA1946"/>
  <c r="AC1946"/>
  <c r="S1947"/>
  <c r="U1947"/>
  <c r="Y1947"/>
  <c r="AA1947"/>
  <c r="AC1947"/>
  <c r="S1948"/>
  <c r="U1948"/>
  <c r="Y1948"/>
  <c r="AA1948"/>
  <c r="AC1948"/>
  <c r="S1949"/>
  <c r="U1949"/>
  <c r="Y1949"/>
  <c r="AA1949"/>
  <c r="AC1949"/>
  <c r="S1950"/>
  <c r="U1950"/>
  <c r="Y1950"/>
  <c r="AA1950"/>
  <c r="AC1950"/>
  <c r="S1951"/>
  <c r="U1951"/>
  <c r="Y1951"/>
  <c r="AA1951"/>
  <c r="AC1951"/>
  <c r="S1952"/>
  <c r="U1952"/>
  <c r="Y1952"/>
  <c r="AA1952"/>
  <c r="AC1952"/>
  <c r="S1953"/>
  <c r="U1953"/>
  <c r="Y1953"/>
  <c r="AA1953"/>
  <c r="AC1953"/>
  <c r="S1954"/>
  <c r="U1954"/>
  <c r="Y1954"/>
  <c r="AA1954"/>
  <c r="AC1954"/>
  <c r="S1955"/>
  <c r="U1955"/>
  <c r="Y1955"/>
  <c r="AA1955"/>
  <c r="AC1955"/>
  <c r="S1956"/>
  <c r="U1956"/>
  <c r="Y1956"/>
  <c r="AA1956"/>
  <c r="AC1956"/>
  <c r="S1957"/>
  <c r="U1957"/>
  <c r="Y1957"/>
  <c r="AA1957"/>
  <c r="AC1957"/>
  <c r="S1958"/>
  <c r="U1958"/>
  <c r="Y1958"/>
  <c r="AA1958"/>
  <c r="AC1958"/>
  <c r="S1959"/>
  <c r="U1959"/>
  <c r="Y1959"/>
  <c r="AA1959"/>
  <c r="AC1959"/>
  <c r="S1960"/>
  <c r="U1960"/>
  <c r="Y1960"/>
  <c r="AA1960"/>
  <c r="AC1960"/>
  <c r="S1961"/>
  <c r="U1961"/>
  <c r="Y1961"/>
  <c r="AA1961"/>
  <c r="AC1961"/>
  <c r="S1962"/>
  <c r="U1962"/>
  <c r="Y1962"/>
  <c r="AA1962"/>
  <c r="AC1962"/>
  <c r="S1963"/>
  <c r="U1963"/>
  <c r="Y1963"/>
  <c r="AA1963"/>
  <c r="AC1963"/>
  <c r="S1964"/>
  <c r="U1964"/>
  <c r="Y1964"/>
  <c r="AA1964"/>
  <c r="AC1964"/>
  <c r="AY1965"/>
  <c r="BD1965" s="1"/>
  <c r="S1965"/>
  <c r="U1965"/>
  <c r="Y1965"/>
  <c r="AA1965"/>
  <c r="AC1965"/>
  <c r="S1966"/>
  <c r="U1966"/>
  <c r="Y1966"/>
  <c r="AA1966"/>
  <c r="AC1966"/>
  <c r="S1967"/>
  <c r="U1967"/>
  <c r="Y1967"/>
  <c r="AA1967"/>
  <c r="AC1967"/>
  <c r="S1968"/>
  <c r="U1968"/>
  <c r="Y1968"/>
  <c r="AA1968"/>
  <c r="AC1968"/>
  <c r="S1969"/>
  <c r="U1969"/>
  <c r="Y1969"/>
  <c r="AA1969"/>
  <c r="AC1969"/>
  <c r="S1970"/>
  <c r="U1970"/>
  <c r="Y1970"/>
  <c r="AA1970"/>
  <c r="AC1970"/>
  <c r="AZ1971"/>
  <c r="S1971"/>
  <c r="U1971"/>
  <c r="Y1971"/>
  <c r="AA1971"/>
  <c r="AC1971"/>
  <c r="S1972"/>
  <c r="U1972"/>
  <c r="Y1972"/>
  <c r="AA1972"/>
  <c r="AC1972"/>
  <c r="S1973"/>
  <c r="U1973"/>
  <c r="Y1973"/>
  <c r="AA1973"/>
  <c r="AC1973"/>
  <c r="S1974"/>
  <c r="U1974"/>
  <c r="Y1974"/>
  <c r="AA1974"/>
  <c r="AC1974"/>
  <c r="S1975"/>
  <c r="U1975"/>
  <c r="Y1975"/>
  <c r="AA1975"/>
  <c r="AC1975"/>
  <c r="S1976"/>
  <c r="U1976"/>
  <c r="Y1976"/>
  <c r="AA1976"/>
  <c r="AC1976"/>
  <c r="S1977"/>
  <c r="U1977"/>
  <c r="Y1977"/>
  <c r="AA1977"/>
  <c r="AC1977"/>
  <c r="S1978"/>
  <c r="U1978"/>
  <c r="Y1978"/>
  <c r="AA1978"/>
  <c r="AC1978"/>
  <c r="S1979"/>
  <c r="U1979"/>
  <c r="Y1979"/>
  <c r="AA1979"/>
  <c r="AC1979"/>
  <c r="S1980"/>
  <c r="U1980"/>
  <c r="Y1980"/>
  <c r="AA1980"/>
  <c r="AC1980"/>
  <c r="S1981"/>
  <c r="U1981"/>
  <c r="Y1981"/>
  <c r="AA1981"/>
  <c r="AC1981"/>
  <c r="AZ1982"/>
  <c r="S1982"/>
  <c r="U1982"/>
  <c r="Y1982"/>
  <c r="AA1982"/>
  <c r="AC1982"/>
  <c r="S1983"/>
  <c r="U1983"/>
  <c r="Y1983"/>
  <c r="AA1983"/>
  <c r="AC1983"/>
  <c r="S1984"/>
  <c r="U1984"/>
  <c r="Y1984"/>
  <c r="AA1984"/>
  <c r="AC1984"/>
  <c r="S1985"/>
  <c r="U1985"/>
  <c r="Y1985"/>
  <c r="AA1985"/>
  <c r="AC1985"/>
  <c r="S1986"/>
  <c r="U1986"/>
  <c r="Y1986"/>
  <c r="AA1986"/>
  <c r="AC1986"/>
  <c r="S1987"/>
  <c r="U1987"/>
  <c r="Y1987"/>
  <c r="AA1987"/>
  <c r="AC1987"/>
  <c r="AY1988"/>
  <c r="BD1988" s="1"/>
  <c r="S1988"/>
  <c r="U1988"/>
  <c r="Y1988"/>
  <c r="AA1988"/>
  <c r="AC1988"/>
  <c r="S1989"/>
  <c r="U1989"/>
  <c r="Y1989"/>
  <c r="AA1989"/>
  <c r="AC1989"/>
  <c r="S1990"/>
  <c r="U1990"/>
  <c r="Y1990"/>
  <c r="AA1990"/>
  <c r="AC1990"/>
  <c r="S1991"/>
  <c r="U1991"/>
  <c r="Y1991"/>
  <c r="AA1991"/>
  <c r="AC1991"/>
  <c r="S1992"/>
  <c r="U1992"/>
  <c r="Y1992"/>
  <c r="AA1992"/>
  <c r="AC1992"/>
  <c r="AY1993"/>
  <c r="BD1993" s="1"/>
  <c r="S1993"/>
  <c r="U1993"/>
  <c r="Y1993"/>
  <c r="AA1993"/>
  <c r="AC1993"/>
  <c r="S1994"/>
  <c r="U1994"/>
  <c r="Y1994"/>
  <c r="AA1994"/>
  <c r="AC1994"/>
  <c r="S1995"/>
  <c r="U1995"/>
  <c r="Y1995"/>
  <c r="AA1995"/>
  <c r="AC1995"/>
  <c r="S1996"/>
  <c r="U1996"/>
  <c r="Y1996"/>
  <c r="AA1996"/>
  <c r="AC1996"/>
  <c r="S1997"/>
  <c r="U1997"/>
  <c r="Y1997"/>
  <c r="AA1997"/>
  <c r="AC1997"/>
  <c r="S1998"/>
  <c r="U1998"/>
  <c r="Y1998"/>
  <c r="AA1998"/>
  <c r="AC1998"/>
  <c r="AZ1999"/>
  <c r="S1999"/>
  <c r="U1999"/>
  <c r="Y1999"/>
  <c r="AA1999"/>
  <c r="AC1999"/>
  <c r="S2000"/>
  <c r="U2000"/>
  <c r="Y2000"/>
  <c r="AA2000"/>
  <c r="AC2000"/>
  <c r="S2001"/>
  <c r="U2001"/>
  <c r="Y2001"/>
  <c r="AA2001"/>
  <c r="AC2001"/>
  <c r="S2002"/>
  <c r="U2002"/>
  <c r="Y2002"/>
  <c r="AA2002"/>
  <c r="AC2002"/>
  <c r="S2003"/>
  <c r="U2003"/>
  <c r="Y2003"/>
  <c r="AA2003"/>
  <c r="AC2003"/>
  <c r="S2004"/>
  <c r="U2004"/>
  <c r="Y2004"/>
  <c r="AA2004"/>
  <c r="AC2004"/>
  <c r="S2005"/>
  <c r="U2005"/>
  <c r="Y2005"/>
  <c r="AA2005"/>
  <c r="AC2005"/>
  <c r="S2006"/>
  <c r="U2006"/>
  <c r="Y2006"/>
  <c r="AA2006"/>
  <c r="AC2006"/>
  <c r="S2007"/>
  <c r="U2007"/>
  <c r="Y2007"/>
  <c r="AA2007"/>
  <c r="AC2007"/>
  <c r="S2008"/>
  <c r="U2008"/>
  <c r="Y2008"/>
  <c r="AA2008"/>
  <c r="AC2008"/>
  <c r="S2009"/>
  <c r="U2009"/>
  <c r="Y2009"/>
  <c r="AA2009"/>
  <c r="AC2009"/>
  <c r="S2010"/>
  <c r="U2010"/>
  <c r="Y2010"/>
  <c r="AA2010"/>
  <c r="AC2010"/>
  <c r="S2011"/>
  <c r="U2011"/>
  <c r="Y2011"/>
  <c r="AA2011"/>
  <c r="AC2011"/>
  <c r="S2012"/>
  <c r="U2012"/>
  <c r="Y2012"/>
  <c r="AA2012"/>
  <c r="AC2012"/>
  <c r="S2013"/>
  <c r="U2013"/>
  <c r="Y2013"/>
  <c r="AA2013"/>
  <c r="AC2013"/>
  <c r="S2014"/>
  <c r="U2014"/>
  <c r="Y2014"/>
  <c r="AA2014"/>
  <c r="AC2014"/>
  <c r="S2015"/>
  <c r="U2015"/>
  <c r="Y2015"/>
  <c r="AA2015"/>
  <c r="AC2015"/>
  <c r="S2016"/>
  <c r="U2016"/>
  <c r="Y2016"/>
  <c r="AA2016"/>
  <c r="AC2016"/>
  <c r="S2017"/>
  <c r="U2017"/>
  <c r="Y2017"/>
  <c r="AA2017"/>
  <c r="AC2017"/>
  <c r="AY2018"/>
  <c r="BD2018" s="1"/>
  <c r="S2018"/>
  <c r="U2018"/>
  <c r="Y2018"/>
  <c r="AA2018"/>
  <c r="AC2018"/>
  <c r="S2019"/>
  <c r="U2019"/>
  <c r="Y2019"/>
  <c r="AA2019"/>
  <c r="AC2019"/>
  <c r="S2020"/>
  <c r="U2020"/>
  <c r="Y2020"/>
  <c r="AA2020"/>
  <c r="AC2020"/>
  <c r="AY2021"/>
  <c r="BD2021" s="1"/>
  <c r="S2021"/>
  <c r="U2021"/>
  <c r="Y2021"/>
  <c r="AA2021"/>
  <c r="AC2021"/>
  <c r="S2022"/>
  <c r="U2022"/>
  <c r="Y2022"/>
  <c r="AA2022"/>
  <c r="AC2022"/>
  <c r="S2023"/>
  <c r="U2023"/>
  <c r="Y2023"/>
  <c r="AA2023"/>
  <c r="AC2023"/>
  <c r="AZ2024"/>
  <c r="S2024"/>
  <c r="U2024"/>
  <c r="Y2024"/>
  <c r="AA2024"/>
  <c r="AC2024"/>
  <c r="S2025"/>
  <c r="U2025"/>
  <c r="Y2025"/>
  <c r="AA2025"/>
  <c r="AC2025"/>
  <c r="S2026"/>
  <c r="U2026"/>
  <c r="Y2026"/>
  <c r="AA2026"/>
  <c r="AC2026"/>
  <c r="AZ2027"/>
  <c r="S2027"/>
  <c r="U2027"/>
  <c r="Y2027"/>
  <c r="AA2027"/>
  <c r="AC2027"/>
  <c r="S2028"/>
  <c r="U2028"/>
  <c r="Y2028"/>
  <c r="AA2028"/>
  <c r="AC2028"/>
  <c r="S2029"/>
  <c r="U2029"/>
  <c r="Y2029"/>
  <c r="AA2029"/>
  <c r="AC2029"/>
  <c r="S2030"/>
  <c r="U2030"/>
  <c r="Y2030"/>
  <c r="AA2030"/>
  <c r="AC2030"/>
  <c r="S2031"/>
  <c r="U2031"/>
  <c r="Y2031"/>
  <c r="AA2031"/>
  <c r="AC2031"/>
  <c r="S2032"/>
  <c r="U2032"/>
  <c r="Y2032"/>
  <c r="AA2032"/>
  <c r="AC2032"/>
  <c r="S2033"/>
  <c r="U2033"/>
  <c r="Y2033"/>
  <c r="AA2033"/>
  <c r="AC2033"/>
  <c r="S2034"/>
  <c r="U2034"/>
  <c r="Y2034"/>
  <c r="AA2034"/>
  <c r="AC2034"/>
  <c r="S2035"/>
  <c r="U2035"/>
  <c r="Y2035"/>
  <c r="AA2035"/>
  <c r="AC2035"/>
  <c r="S2036"/>
  <c r="U2036"/>
  <c r="Y2036"/>
  <c r="AA2036"/>
  <c r="AC2036"/>
  <c r="S2037"/>
  <c r="U2037"/>
  <c r="Y2037"/>
  <c r="AA2037"/>
  <c r="AC2037"/>
  <c r="S2038"/>
  <c r="U2038"/>
  <c r="Y2038"/>
  <c r="AA2038"/>
  <c r="AC2038"/>
  <c r="S2039"/>
  <c r="U2039"/>
  <c r="Y2039"/>
  <c r="AA2039"/>
  <c r="AC2039"/>
  <c r="S2040"/>
  <c r="U2040"/>
  <c r="Y2040"/>
  <c r="AA2040"/>
  <c r="AC2040"/>
  <c r="S2041"/>
  <c r="U2041"/>
  <c r="Y2041"/>
  <c r="AA2041"/>
  <c r="AC2041"/>
  <c r="S2042"/>
  <c r="U2042"/>
  <c r="Y2042"/>
  <c r="AA2042"/>
  <c r="AC2042"/>
  <c r="S2043"/>
  <c r="U2043"/>
  <c r="Y2043"/>
  <c r="AA2043"/>
  <c r="AC2043"/>
  <c r="S2044"/>
  <c r="U2044"/>
  <c r="Y2044"/>
  <c r="AA2044"/>
  <c r="AC2044"/>
  <c r="S2045"/>
  <c r="U2045"/>
  <c r="Y2045"/>
  <c r="AA2045"/>
  <c r="AC2045"/>
  <c r="S2046"/>
  <c r="U2046"/>
  <c r="Y2046"/>
  <c r="AA2046"/>
  <c r="AC2046"/>
  <c r="S2047"/>
  <c r="U2047"/>
  <c r="Y2047"/>
  <c r="AA2047"/>
  <c r="AC2047"/>
  <c r="S2048"/>
  <c r="U2048"/>
  <c r="Y2048"/>
  <c r="AA2048"/>
  <c r="AC2048"/>
  <c r="S2049"/>
  <c r="U2049"/>
  <c r="Y2049"/>
  <c r="AA2049"/>
  <c r="AC2049"/>
  <c r="S2050"/>
  <c r="U2050"/>
  <c r="Y2050"/>
  <c r="AA2050"/>
  <c r="AC2050"/>
  <c r="S2051"/>
  <c r="U2051"/>
  <c r="Y2051"/>
  <c r="AA2051"/>
  <c r="AC2051"/>
  <c r="S2052"/>
  <c r="U2052"/>
  <c r="Y2052"/>
  <c r="AA2052"/>
  <c r="AC2052"/>
  <c r="S2053"/>
  <c r="U2053"/>
  <c r="Y2053"/>
  <c r="AA2053"/>
  <c r="AC2053"/>
  <c r="S2054"/>
  <c r="U2054"/>
  <c r="Y2054"/>
  <c r="AA2054"/>
  <c r="AC2054"/>
  <c r="AW2055"/>
  <c r="AY2055"/>
  <c r="BD2055" s="1"/>
  <c r="S2055"/>
  <c r="U2055"/>
  <c r="Y2055"/>
  <c r="AA2055"/>
  <c r="AC2055"/>
  <c r="S2056"/>
  <c r="U2056"/>
  <c r="Y2056"/>
  <c r="AA2056"/>
  <c r="AC2056"/>
  <c r="S2057"/>
  <c r="U2057"/>
  <c r="Y2057"/>
  <c r="AA2057"/>
  <c r="AC2057"/>
  <c r="S2058"/>
  <c r="U2058"/>
  <c r="Y2058"/>
  <c r="AA2058"/>
  <c r="AC2058"/>
  <c r="S2059"/>
  <c r="U2059"/>
  <c r="Y2059"/>
  <c r="AA2059"/>
  <c r="AC2059"/>
  <c r="S2060"/>
  <c r="U2060"/>
  <c r="Y2060"/>
  <c r="AA2060"/>
  <c r="AC2060"/>
  <c r="S2061"/>
  <c r="U2061"/>
  <c r="Y2061"/>
  <c r="AA2061"/>
  <c r="AC2061"/>
  <c r="S2062"/>
  <c r="U2062"/>
  <c r="Y2062"/>
  <c r="AA2062"/>
  <c r="AC2062"/>
  <c r="S2063"/>
  <c r="U2063"/>
  <c r="Y2063"/>
  <c r="AA2063"/>
  <c r="AC2063"/>
  <c r="S2064"/>
  <c r="U2064"/>
  <c r="Y2064"/>
  <c r="AA2064"/>
  <c r="AC2064"/>
  <c r="S2065"/>
  <c r="U2065"/>
  <c r="Y2065"/>
  <c r="AA2065"/>
  <c r="AC2065"/>
  <c r="S2066"/>
  <c r="U2066"/>
  <c r="Y2066"/>
  <c r="AA2066"/>
  <c r="AC2066"/>
  <c r="S2067"/>
  <c r="U2067"/>
  <c r="Y2067"/>
  <c r="AA2067"/>
  <c r="AC2067"/>
  <c r="S2068"/>
  <c r="U2068"/>
  <c r="Y2068"/>
  <c r="AA2068"/>
  <c r="AC2068"/>
  <c r="S2069"/>
  <c r="U2069"/>
  <c r="Y2069"/>
  <c r="AA2069"/>
  <c r="AC2069"/>
  <c r="S2070"/>
  <c r="U2070"/>
  <c r="Y2070"/>
  <c r="AA2070"/>
  <c r="AC2070"/>
  <c r="S2071"/>
  <c r="U2071"/>
  <c r="Y2071"/>
  <c r="AA2071"/>
  <c r="AC2071"/>
  <c r="S2072"/>
  <c r="U2072"/>
  <c r="Y2072"/>
  <c r="AA2072"/>
  <c r="AC2072"/>
  <c r="S2073"/>
  <c r="U2073"/>
  <c r="Y2073"/>
  <c r="AA2073"/>
  <c r="AC2073"/>
  <c r="S2074"/>
  <c r="U2074"/>
  <c r="Y2074"/>
  <c r="AA2074"/>
  <c r="AC2074"/>
  <c r="S2075"/>
  <c r="U2075"/>
  <c r="Y2075"/>
  <c r="AA2075"/>
  <c r="AC2075"/>
  <c r="S2076"/>
  <c r="U2076"/>
  <c r="Y2076"/>
  <c r="AA2076"/>
  <c r="AC2076"/>
  <c r="S2077"/>
  <c r="U2077"/>
  <c r="Y2077"/>
  <c r="AA2077"/>
  <c r="AC2077"/>
  <c r="S2078"/>
  <c r="U2078"/>
  <c r="Y2078"/>
  <c r="AA2078"/>
  <c r="AC2078"/>
  <c r="AZ2079"/>
  <c r="S2079"/>
  <c r="U2079"/>
  <c r="Y2079"/>
  <c r="AA2079"/>
  <c r="AC2079"/>
  <c r="S2080"/>
  <c r="U2080"/>
  <c r="Y2080"/>
  <c r="AA2080"/>
  <c r="AC2080"/>
  <c r="S2081"/>
  <c r="U2081"/>
  <c r="Y2081"/>
  <c r="AA2081"/>
  <c r="AC2081"/>
  <c r="S2082"/>
  <c r="U2082"/>
  <c r="Y2082"/>
  <c r="AA2082"/>
  <c r="AC2082"/>
  <c r="S2083"/>
  <c r="U2083"/>
  <c r="Y2083"/>
  <c r="AA2083"/>
  <c r="AC2083"/>
  <c r="S2084"/>
  <c r="U2084"/>
  <c r="Y2084"/>
  <c r="AA2084"/>
  <c r="AC2084"/>
  <c r="S2085"/>
  <c r="U2085"/>
  <c r="Y2085"/>
  <c r="AA2085"/>
  <c r="AC2085"/>
  <c r="S2086"/>
  <c r="U2086"/>
  <c r="Y2086"/>
  <c r="AA2086"/>
  <c r="AC2086"/>
  <c r="S2087"/>
  <c r="U2087"/>
  <c r="Y2087"/>
  <c r="AA2087"/>
  <c r="AC2087"/>
  <c r="S2088"/>
  <c r="U2088"/>
  <c r="Y2088"/>
  <c r="AA2088"/>
  <c r="AC2088"/>
  <c r="S2089"/>
  <c r="U2089"/>
  <c r="Y2089"/>
  <c r="AA2089"/>
  <c r="AC2089"/>
  <c r="AX2090"/>
  <c r="S2090"/>
  <c r="U2090"/>
  <c r="Y2090"/>
  <c r="AA2090"/>
  <c r="AC2090"/>
  <c r="S2091"/>
  <c r="U2091"/>
  <c r="Y2091"/>
  <c r="AA2091"/>
  <c r="AC2091"/>
  <c r="S2092"/>
  <c r="U2092"/>
  <c r="Y2092"/>
  <c r="AA2092"/>
  <c r="AC2092"/>
  <c r="S2093"/>
  <c r="U2093"/>
  <c r="Y2093"/>
  <c r="AA2093"/>
  <c r="AC2093"/>
  <c r="S2094"/>
  <c r="U2094"/>
  <c r="Y2094"/>
  <c r="AA2094"/>
  <c r="AC2094"/>
  <c r="AW2095"/>
  <c r="S2095"/>
  <c r="U2095"/>
  <c r="Y2095"/>
  <c r="AA2095"/>
  <c r="AC2095"/>
  <c r="AW2096"/>
  <c r="S2096"/>
  <c r="U2096"/>
  <c r="Y2096"/>
  <c r="AA2096"/>
  <c r="AC2096"/>
  <c r="AW2097"/>
  <c r="S2097"/>
  <c r="U2097"/>
  <c r="Y2097"/>
  <c r="AA2097"/>
  <c r="AC2097"/>
  <c r="S2098"/>
  <c r="U2098"/>
  <c r="Y2098"/>
  <c r="AA2098"/>
  <c r="AC2098"/>
  <c r="S2099"/>
  <c r="U2099"/>
  <c r="Y2099"/>
  <c r="AA2099"/>
  <c r="AC2099"/>
  <c r="S2100"/>
  <c r="U2100"/>
  <c r="Y2100"/>
  <c r="AA2100"/>
  <c r="AC2100"/>
  <c r="AZ2101"/>
  <c r="S2101"/>
  <c r="U2101"/>
  <c r="Y2101"/>
  <c r="AA2101"/>
  <c r="AC2101"/>
  <c r="S2102"/>
  <c r="U2102"/>
  <c r="Y2102"/>
  <c r="AA2102"/>
  <c r="AC2102"/>
  <c r="S2103"/>
  <c r="U2103"/>
  <c r="Y2103"/>
  <c r="AA2103"/>
  <c r="AC2103"/>
  <c r="S2104"/>
  <c r="U2104"/>
  <c r="Y2104"/>
  <c r="AA2104"/>
  <c r="AC2104"/>
  <c r="AW2105"/>
  <c r="AY2105"/>
  <c r="BD2105" s="1"/>
  <c r="S2105"/>
  <c r="U2105"/>
  <c r="Y2105"/>
  <c r="AA2105"/>
  <c r="AC2105"/>
  <c r="S2106"/>
  <c r="U2106"/>
  <c r="Y2106"/>
  <c r="AA2106"/>
  <c r="AC2106"/>
  <c r="S2107"/>
  <c r="U2107"/>
  <c r="Y2107"/>
  <c r="AA2107"/>
  <c r="AC2107"/>
  <c r="S2108"/>
  <c r="U2108"/>
  <c r="Y2108"/>
  <c r="AA2108"/>
  <c r="AC2108"/>
  <c r="S2109"/>
  <c r="U2109"/>
  <c r="Y2109"/>
  <c r="AA2109"/>
  <c r="AC2109"/>
  <c r="S2110"/>
  <c r="U2110"/>
  <c r="Y2110"/>
  <c r="AA2110"/>
  <c r="AC2110"/>
  <c r="S2111"/>
  <c r="U2111"/>
  <c r="Y2111"/>
  <c r="AA2111"/>
  <c r="AC2111"/>
  <c r="S2112"/>
  <c r="U2112"/>
  <c r="Y2112"/>
  <c r="AA2112"/>
  <c r="AC2112"/>
  <c r="S2113"/>
  <c r="U2113"/>
  <c r="Y2113"/>
  <c r="AA2113"/>
  <c r="AC2113"/>
  <c r="S2114"/>
  <c r="U2114"/>
  <c r="Y2114"/>
  <c r="AA2114"/>
  <c r="AC2114"/>
  <c r="S2115"/>
  <c r="U2115"/>
  <c r="Y2115"/>
  <c r="AA2115"/>
  <c r="AC2115"/>
  <c r="S2116"/>
  <c r="U2116"/>
  <c r="Y2116"/>
  <c r="AA2116"/>
  <c r="AC2116"/>
  <c r="AX2117"/>
  <c r="S2117"/>
  <c r="U2117"/>
  <c r="Y2117"/>
  <c r="AA2117"/>
  <c r="AC2117"/>
  <c r="S2118"/>
  <c r="U2118"/>
  <c r="Y2118"/>
  <c r="AA2118"/>
  <c r="AC2118"/>
  <c r="S2119"/>
  <c r="U2119"/>
  <c r="Y2119"/>
  <c r="AA2119"/>
  <c r="AC2119"/>
  <c r="S2120"/>
  <c r="U2120"/>
  <c r="Y2120"/>
  <c r="AA2120"/>
  <c r="AC2120"/>
  <c r="S2121"/>
  <c r="U2121"/>
  <c r="Y2121"/>
  <c r="AA2121"/>
  <c r="AC2121"/>
  <c r="S2122"/>
  <c r="U2122"/>
  <c r="Y2122"/>
  <c r="AA2122"/>
  <c r="AC2122"/>
  <c r="S2123"/>
  <c r="U2123"/>
  <c r="Y2123"/>
  <c r="AA2123"/>
  <c r="AC2123"/>
  <c r="AX2124"/>
  <c r="S2124"/>
  <c r="U2124"/>
  <c r="Y2124"/>
  <c r="AA2124"/>
  <c r="AC2124"/>
  <c r="S2125"/>
  <c r="U2125"/>
  <c r="Y2125"/>
  <c r="AA2125"/>
  <c r="AC2125"/>
  <c r="S2126"/>
  <c r="U2126"/>
  <c r="Y2126"/>
  <c r="AA2126"/>
  <c r="AC2126"/>
  <c r="S2127"/>
  <c r="U2127"/>
  <c r="Y2127"/>
  <c r="AA2127"/>
  <c r="AC2127"/>
  <c r="S2128"/>
  <c r="U2128"/>
  <c r="Y2128"/>
  <c r="AA2128"/>
  <c r="AC2128"/>
  <c r="AY2129"/>
  <c r="BD2129" s="1"/>
  <c r="S2129"/>
  <c r="U2129"/>
  <c r="Y2129"/>
  <c r="AA2129"/>
  <c r="AC2129"/>
  <c r="S2130"/>
  <c r="U2130"/>
  <c r="Y2130"/>
  <c r="AA2130"/>
  <c r="AC2130"/>
  <c r="S2131"/>
  <c r="U2131"/>
  <c r="Y2131"/>
  <c r="AA2131"/>
  <c r="AC2131"/>
  <c r="S2132"/>
  <c r="U2132"/>
  <c r="Y2132"/>
  <c r="AA2132"/>
  <c r="AC2132"/>
  <c r="AW2133"/>
  <c r="S2133"/>
  <c r="U2133"/>
  <c r="Y2133"/>
  <c r="AA2133"/>
  <c r="AC2133"/>
  <c r="S2134"/>
  <c r="U2134"/>
  <c r="Y2134"/>
  <c r="AA2134"/>
  <c r="AC2134"/>
  <c r="AY2135"/>
  <c r="BD2135" s="1"/>
  <c r="S2135"/>
  <c r="U2135"/>
  <c r="Y2135"/>
  <c r="AA2135"/>
  <c r="AC2135"/>
  <c r="S2136"/>
  <c r="U2136"/>
  <c r="Y2136"/>
  <c r="AA2136"/>
  <c r="AC2136"/>
  <c r="S2137"/>
  <c r="U2137"/>
  <c r="Y2137"/>
  <c r="AA2137"/>
  <c r="AC2137"/>
  <c r="S2138"/>
  <c r="U2138"/>
  <c r="Y2138"/>
  <c r="AA2138"/>
  <c r="AC2138"/>
  <c r="S2139"/>
  <c r="U2139"/>
  <c r="Y2139"/>
  <c r="AA2139"/>
  <c r="AC2139"/>
  <c r="AZ2140"/>
  <c r="S2140"/>
  <c r="U2140"/>
  <c r="Y2140"/>
  <c r="AA2140"/>
  <c r="AC2140"/>
  <c r="S2141"/>
  <c r="U2141"/>
  <c r="Y2141"/>
  <c r="AA2141"/>
  <c r="AC2141"/>
  <c r="S2142"/>
  <c r="U2142"/>
  <c r="Y2142"/>
  <c r="AA2142"/>
  <c r="AC2142"/>
  <c r="S2143"/>
  <c r="U2143"/>
  <c r="Y2143"/>
  <c r="AA2143"/>
  <c r="AC2143"/>
  <c r="S2144"/>
  <c r="U2144"/>
  <c r="Y2144"/>
  <c r="AA2144"/>
  <c r="AC2144"/>
  <c r="S2145"/>
  <c r="U2145"/>
  <c r="Y2145"/>
  <c r="AA2145"/>
  <c r="AC2145"/>
  <c r="AZ2146"/>
  <c r="S2146"/>
  <c r="U2146"/>
  <c r="Y2146"/>
  <c r="AA2146"/>
  <c r="AC2146"/>
  <c r="S2147"/>
  <c r="U2147"/>
  <c r="Y2147"/>
  <c r="AA2147"/>
  <c r="AC2147"/>
  <c r="S2148"/>
  <c r="U2148"/>
  <c r="Y2148"/>
  <c r="AA2148"/>
  <c r="AC2148"/>
  <c r="S2149"/>
  <c r="U2149"/>
  <c r="Y2149"/>
  <c r="AA2149"/>
  <c r="AC2149"/>
  <c r="S2150"/>
  <c r="U2150"/>
  <c r="Y2150"/>
  <c r="AA2150"/>
  <c r="AC2150"/>
  <c r="S2151"/>
  <c r="U2151"/>
  <c r="Y2151"/>
  <c r="AA2151"/>
  <c r="AC2151"/>
  <c r="S2152"/>
  <c r="U2152"/>
  <c r="Y2152"/>
  <c r="AA2152"/>
  <c r="AC2152"/>
  <c r="S2153"/>
  <c r="U2153"/>
  <c r="Y2153"/>
  <c r="AA2153"/>
  <c r="AC2153"/>
  <c r="S2154"/>
  <c r="U2154"/>
  <c r="Y2154"/>
  <c r="AA2154"/>
  <c r="AC2154"/>
  <c r="S2155"/>
  <c r="U2155"/>
  <c r="Y2155"/>
  <c r="AA2155"/>
  <c r="AC2155"/>
  <c r="S2156"/>
  <c r="U2156"/>
  <c r="Y2156"/>
  <c r="AA2156"/>
  <c r="AC2156"/>
  <c r="S2157"/>
  <c r="U2157"/>
  <c r="Y2157"/>
  <c r="AA2157"/>
  <c r="AC2157"/>
  <c r="AZ2158"/>
  <c r="S2158"/>
  <c r="U2158"/>
  <c r="Y2158"/>
  <c r="AA2158"/>
  <c r="AC2158"/>
  <c r="AX2159"/>
  <c r="S2159"/>
  <c r="U2159"/>
  <c r="Y2159"/>
  <c r="AA2159"/>
  <c r="AC2159"/>
  <c r="S2160"/>
  <c r="U2160"/>
  <c r="Y2160"/>
  <c r="AA2160"/>
  <c r="AC2160"/>
  <c r="AW2161"/>
  <c r="S2161"/>
  <c r="U2161"/>
  <c r="Y2161"/>
  <c r="AA2161"/>
  <c r="AC2161"/>
  <c r="S2162"/>
  <c r="U2162"/>
  <c r="Y2162"/>
  <c r="AA2162"/>
  <c r="AC2162"/>
  <c r="AY2163"/>
  <c r="BD2163" s="1"/>
  <c r="S2163"/>
  <c r="U2163"/>
  <c r="Y2163"/>
  <c r="AA2163"/>
  <c r="AC2163"/>
  <c r="S2164"/>
  <c r="U2164"/>
  <c r="Y2164"/>
  <c r="AA2164"/>
  <c r="AC2164"/>
  <c r="S2165"/>
  <c r="U2165"/>
  <c r="Y2165"/>
  <c r="AA2165"/>
  <c r="AC2165"/>
  <c r="AY2166"/>
  <c r="BD2166" s="1"/>
  <c r="S2166"/>
  <c r="U2166"/>
  <c r="Y2166"/>
  <c r="AA2166"/>
  <c r="AC2166"/>
  <c r="S2167"/>
  <c r="U2167"/>
  <c r="Y2167"/>
  <c r="AA2167"/>
  <c r="AC2167"/>
  <c r="S2168"/>
  <c r="U2168"/>
  <c r="Y2168"/>
  <c r="AA2168"/>
  <c r="AC2168"/>
  <c r="S2169"/>
  <c r="U2169"/>
  <c r="Y2169"/>
  <c r="AA2169"/>
  <c r="AC2169"/>
  <c r="AY2170"/>
  <c r="BD2170" s="1"/>
  <c r="S2170"/>
  <c r="U2170"/>
  <c r="Y2170"/>
  <c r="AA2170"/>
  <c r="AC2170"/>
  <c r="AY2171"/>
  <c r="BD2171" s="1"/>
  <c r="S2171"/>
  <c r="U2171"/>
  <c r="Y2171"/>
  <c r="AA2171"/>
  <c r="AC2171"/>
  <c r="S2172"/>
  <c r="U2172"/>
  <c r="Y2172"/>
  <c r="AA2172"/>
  <c r="AC2172"/>
  <c r="S2173"/>
  <c r="U2173"/>
  <c r="Y2173"/>
  <c r="AA2173"/>
  <c r="AC2173"/>
  <c r="S2174"/>
  <c r="U2174"/>
  <c r="Y2174"/>
  <c r="AA2174"/>
  <c r="AC2174"/>
  <c r="AW2175"/>
  <c r="S2175"/>
  <c r="U2175"/>
  <c r="Y2175"/>
  <c r="AA2175"/>
  <c r="AC2175"/>
  <c r="AX2176"/>
  <c r="S2176"/>
  <c r="U2176"/>
  <c r="Y2176"/>
  <c r="AA2176"/>
  <c r="AC2176"/>
  <c r="S2177"/>
  <c r="U2177"/>
  <c r="Y2177"/>
  <c r="AA2177"/>
  <c r="AC2177"/>
  <c r="S2178"/>
  <c r="U2178"/>
  <c r="Y2178"/>
  <c r="AA2178"/>
  <c r="AC2178"/>
  <c r="S2179"/>
  <c r="U2179"/>
  <c r="Y2179"/>
  <c r="AA2179"/>
  <c r="AC2179"/>
  <c r="S2180"/>
  <c r="U2180"/>
  <c r="Y2180"/>
  <c r="AA2180"/>
  <c r="AC2180"/>
  <c r="S2181"/>
  <c r="U2181"/>
  <c r="Y2181"/>
  <c r="AA2181"/>
  <c r="AC2181"/>
  <c r="S2182"/>
  <c r="U2182"/>
  <c r="Y2182"/>
  <c r="AA2182"/>
  <c r="AC2182"/>
  <c r="AW2183"/>
  <c r="S2183"/>
  <c r="U2183"/>
  <c r="Y2183"/>
  <c r="AA2183"/>
  <c r="AC2183"/>
  <c r="AZ2184"/>
  <c r="S2184"/>
  <c r="U2184"/>
  <c r="Y2184"/>
  <c r="AA2184"/>
  <c r="AC2184"/>
  <c r="S2185"/>
  <c r="U2185"/>
  <c r="Y2185"/>
  <c r="AA2185"/>
  <c r="AC2185"/>
  <c r="S2186"/>
  <c r="U2186"/>
  <c r="Y2186"/>
  <c r="AA2186"/>
  <c r="AC2186"/>
  <c r="S2187"/>
  <c r="U2187"/>
  <c r="Y2187"/>
  <c r="AA2187"/>
  <c r="AC2187"/>
  <c r="S2188"/>
  <c r="U2188"/>
  <c r="Y2188"/>
  <c r="AA2188"/>
  <c r="AC2188"/>
  <c r="AY2189"/>
  <c r="BD2189" s="1"/>
  <c r="S2189"/>
  <c r="U2189"/>
  <c r="Y2189"/>
  <c r="AA2189"/>
  <c r="AC2189"/>
  <c r="AY2190"/>
  <c r="BD2190" s="1"/>
  <c r="S2190"/>
  <c r="U2190"/>
  <c r="Y2190"/>
  <c r="AA2190"/>
  <c r="AC2190"/>
  <c r="S2191"/>
  <c r="U2191"/>
  <c r="Y2191"/>
  <c r="AA2191"/>
  <c r="AC2191"/>
  <c r="AW2192"/>
  <c r="S2192"/>
  <c r="U2192"/>
  <c r="Y2192"/>
  <c r="AA2192"/>
  <c r="AC2192"/>
  <c r="S2193"/>
  <c r="U2193"/>
  <c r="Y2193"/>
  <c r="AA2193"/>
  <c r="AC2193"/>
  <c r="S2194"/>
  <c r="U2194"/>
  <c r="Y2194"/>
  <c r="AA2194"/>
  <c r="AC2194"/>
  <c r="S2195"/>
  <c r="U2195"/>
  <c r="Y2195"/>
  <c r="AA2195"/>
  <c r="AC2195"/>
  <c r="S2196"/>
  <c r="U2196"/>
  <c r="Y2196"/>
  <c r="AA2196"/>
  <c r="AC2196"/>
  <c r="S2197"/>
  <c r="U2197"/>
  <c r="Y2197"/>
  <c r="AA2197"/>
  <c r="AC2197"/>
  <c r="S2198"/>
  <c r="U2198"/>
  <c r="Y2198"/>
  <c r="AA2198"/>
  <c r="AC2198"/>
  <c r="AW2199"/>
  <c r="S2199"/>
  <c r="U2199"/>
  <c r="Y2199"/>
  <c r="AA2199"/>
  <c r="AC2199"/>
  <c r="S2200"/>
  <c r="U2200"/>
  <c r="Y2200"/>
  <c r="AA2200"/>
  <c r="AC2200"/>
  <c r="S2201"/>
  <c r="U2201"/>
  <c r="Y2201"/>
  <c r="AA2201"/>
  <c r="AC2201"/>
  <c r="S2202"/>
  <c r="U2202"/>
  <c r="Y2202"/>
  <c r="AA2202"/>
  <c r="AC2202"/>
  <c r="S2203"/>
  <c r="U2203"/>
  <c r="Y2203"/>
  <c r="AA2203"/>
  <c r="AC2203"/>
  <c r="S2204"/>
  <c r="U2204"/>
  <c r="Y2204"/>
  <c r="AA2204"/>
  <c r="AC2204"/>
  <c r="S2205"/>
  <c r="U2205"/>
  <c r="Y2205"/>
  <c r="AA2205"/>
  <c r="AC2205"/>
  <c r="S2206"/>
  <c r="U2206"/>
  <c r="Y2206"/>
  <c r="AA2206"/>
  <c r="AC2206"/>
  <c r="S2207"/>
  <c r="U2207"/>
  <c r="Y2207"/>
  <c r="AA2207"/>
  <c r="AC2207"/>
  <c r="AX2208"/>
  <c r="AZ2208"/>
  <c r="S2208"/>
  <c r="U2208"/>
  <c r="Y2208"/>
  <c r="AA2208"/>
  <c r="AC2208"/>
  <c r="S2209"/>
  <c r="U2209"/>
  <c r="Y2209"/>
  <c r="AA2209"/>
  <c r="AC2209"/>
  <c r="S2210"/>
  <c r="U2210"/>
  <c r="Y2210"/>
  <c r="AA2210"/>
  <c r="AC2210"/>
  <c r="S2211"/>
  <c r="U2211"/>
  <c r="Y2211"/>
  <c r="AA2211"/>
  <c r="AC2211"/>
  <c r="AW2212"/>
  <c r="S2212"/>
  <c r="U2212"/>
  <c r="Y2212"/>
  <c r="AA2212"/>
  <c r="AC2212"/>
  <c r="S2213"/>
  <c r="U2213"/>
  <c r="Y2213"/>
  <c r="AA2213"/>
  <c r="AC2213"/>
  <c r="S2214"/>
  <c r="U2214"/>
  <c r="Y2214"/>
  <c r="AA2214"/>
  <c r="AC2214"/>
  <c r="S2215"/>
  <c r="U2215"/>
  <c r="Y2215"/>
  <c r="AA2215"/>
  <c r="AC2215"/>
  <c r="S2216"/>
  <c r="U2216"/>
  <c r="Y2216"/>
  <c r="AA2216"/>
  <c r="AC2216"/>
  <c r="S2217"/>
  <c r="U2217"/>
  <c r="Y2217"/>
  <c r="AA2217"/>
  <c r="AC2217"/>
  <c r="S2218"/>
  <c r="U2218"/>
  <c r="Y2218"/>
  <c r="AA2218"/>
  <c r="AC2218"/>
  <c r="AW2219"/>
  <c r="AY2219"/>
  <c r="BD2219" s="1"/>
  <c r="S2219"/>
  <c r="U2219"/>
  <c r="Y2219"/>
  <c r="AA2219"/>
  <c r="AC2219"/>
  <c r="AZ2220"/>
  <c r="S2220"/>
  <c r="U2220"/>
  <c r="Y2220"/>
  <c r="AA2220"/>
  <c r="AC2220"/>
  <c r="S2221"/>
  <c r="U2221"/>
  <c r="Y2221"/>
  <c r="AA2221"/>
  <c r="AC2221"/>
  <c r="S2222"/>
  <c r="U2222"/>
  <c r="Y2222"/>
  <c r="AA2222"/>
  <c r="AC2222"/>
  <c r="S2223"/>
  <c r="U2223"/>
  <c r="Y2223"/>
  <c r="AA2223"/>
  <c r="AC2223"/>
  <c r="S2224"/>
  <c r="U2224"/>
  <c r="Y2224"/>
  <c r="AA2224"/>
  <c r="AC2224"/>
  <c r="AZ2225"/>
  <c r="S2225"/>
  <c r="U2225"/>
  <c r="Y2225"/>
  <c r="AA2225"/>
  <c r="AC2225"/>
  <c r="S2226"/>
  <c r="U2226"/>
  <c r="Y2226"/>
  <c r="AA2226"/>
  <c r="AC2226"/>
  <c r="S2227"/>
  <c r="U2227"/>
  <c r="Y2227"/>
  <c r="AA2227"/>
  <c r="AC2227"/>
  <c r="AY2228"/>
  <c r="BD2228" s="1"/>
  <c r="S2228"/>
  <c r="U2228"/>
  <c r="Y2228"/>
  <c r="AA2228"/>
  <c r="AC2228"/>
  <c r="S2229"/>
  <c r="U2229"/>
  <c r="Y2229"/>
  <c r="AA2229"/>
  <c r="AC2229"/>
  <c r="S2230"/>
  <c r="U2230"/>
  <c r="Y2230"/>
  <c r="AA2230"/>
  <c r="AC2230"/>
  <c r="S2231"/>
  <c r="U2231"/>
  <c r="Y2231"/>
  <c r="AA2231"/>
  <c r="AC2231"/>
  <c r="S2232"/>
  <c r="U2232"/>
  <c r="Y2232"/>
  <c r="AA2232"/>
  <c r="AC2232"/>
  <c r="AW2233"/>
  <c r="S2233"/>
  <c r="U2233"/>
  <c r="Y2233"/>
  <c r="AA2233"/>
  <c r="AC2233"/>
  <c r="AX2234"/>
  <c r="S2234"/>
  <c r="U2234"/>
  <c r="Y2234"/>
  <c r="AA2234"/>
  <c r="AC2234"/>
  <c r="S2235"/>
  <c r="U2235"/>
  <c r="Y2235"/>
  <c r="AA2235"/>
  <c r="AC2235"/>
  <c r="S2236"/>
  <c r="U2236"/>
  <c r="Y2236"/>
  <c r="AA2236"/>
  <c r="AC2236"/>
  <c r="S2237"/>
  <c r="U2237"/>
  <c r="Y2237"/>
  <c r="AA2237"/>
  <c r="AC2237"/>
  <c r="S2238"/>
  <c r="U2238"/>
  <c r="Y2238"/>
  <c r="AA2238"/>
  <c r="AC2238"/>
  <c r="S2239"/>
  <c r="U2239"/>
  <c r="Y2239"/>
  <c r="AA2239"/>
  <c r="AC2239"/>
  <c r="S2240"/>
  <c r="U2240"/>
  <c r="Y2240"/>
  <c r="AA2240"/>
  <c r="AC2240"/>
  <c r="AW2241"/>
  <c r="S2241"/>
  <c r="U2241"/>
  <c r="Y2241"/>
  <c r="AA2241"/>
  <c r="AC2241"/>
  <c r="S2242"/>
  <c r="U2242"/>
  <c r="Y2242"/>
  <c r="AA2242"/>
  <c r="AC2242"/>
  <c r="S2243"/>
  <c r="U2243"/>
  <c r="Y2243"/>
  <c r="AA2243"/>
  <c r="AC2243"/>
  <c r="S2244"/>
  <c r="U2244"/>
  <c r="Y2244"/>
  <c r="AA2244"/>
  <c r="AC2244"/>
  <c r="S2245"/>
  <c r="U2245"/>
  <c r="Y2245"/>
  <c r="AA2245"/>
  <c r="AC2245"/>
  <c r="S2246"/>
  <c r="U2246"/>
  <c r="Y2246"/>
  <c r="AA2246"/>
  <c r="AC2246"/>
  <c r="S2247"/>
  <c r="U2247"/>
  <c r="Y2247"/>
  <c r="AA2247"/>
  <c r="AC2247"/>
  <c r="S2248"/>
  <c r="U2248"/>
  <c r="Y2248"/>
  <c r="AA2248"/>
  <c r="AC2248"/>
  <c r="S2249"/>
  <c r="U2249"/>
  <c r="Y2249"/>
  <c r="AA2249"/>
  <c r="AC2249"/>
  <c r="S2250"/>
  <c r="U2250"/>
  <c r="Y2250"/>
  <c r="AA2250"/>
  <c r="AC2250"/>
  <c r="S2251"/>
  <c r="U2251"/>
  <c r="Y2251"/>
  <c r="AA2251"/>
  <c r="AC2251"/>
  <c r="S2252"/>
  <c r="U2252"/>
  <c r="Y2252"/>
  <c r="AA2252"/>
  <c r="AC2252"/>
  <c r="S2253"/>
  <c r="U2253"/>
  <c r="Y2253"/>
  <c r="AA2253"/>
  <c r="AC2253"/>
  <c r="S2254"/>
  <c r="U2254"/>
  <c r="Y2254"/>
  <c r="AA2254"/>
  <c r="AC2254"/>
  <c r="S2255"/>
  <c r="U2255"/>
  <c r="Y2255"/>
  <c r="AA2255"/>
  <c r="AC2255"/>
  <c r="AW2256"/>
  <c r="S2256"/>
  <c r="U2256"/>
  <c r="Y2256"/>
  <c r="AA2256"/>
  <c r="AC2256"/>
  <c r="S2257"/>
  <c r="U2257"/>
  <c r="Y2257"/>
  <c r="AA2257"/>
  <c r="AC2257"/>
  <c r="S2258"/>
  <c r="U2258"/>
  <c r="Y2258"/>
  <c r="AA2258"/>
  <c r="AC2258"/>
  <c r="S2259"/>
  <c r="U2259"/>
  <c r="Y2259"/>
  <c r="AA2259"/>
  <c r="AC2259"/>
  <c r="S2260"/>
  <c r="U2260"/>
  <c r="Y2260"/>
  <c r="AA2260"/>
  <c r="AC2260"/>
  <c r="S2261"/>
  <c r="U2261"/>
  <c r="Y2261"/>
  <c r="AA2261"/>
  <c r="AC2261"/>
  <c r="AY2262"/>
  <c r="BD2262" s="1"/>
  <c r="S2262"/>
  <c r="U2262"/>
  <c r="Y2262"/>
  <c r="AA2262"/>
  <c r="AC2262"/>
  <c r="S2263"/>
  <c r="U2263"/>
  <c r="Y2263"/>
  <c r="AA2263"/>
  <c r="AC2263"/>
  <c r="AZ2264"/>
  <c r="S2264"/>
  <c r="U2264"/>
  <c r="Y2264"/>
  <c r="AA2264"/>
  <c r="AC2264"/>
  <c r="S2265"/>
  <c r="U2265"/>
  <c r="Y2265"/>
  <c r="AA2265"/>
  <c r="AC2265"/>
  <c r="S2266"/>
  <c r="U2266"/>
  <c r="Y2266"/>
  <c r="AA2266"/>
  <c r="AC2266"/>
  <c r="S2267"/>
  <c r="U2267"/>
  <c r="Y2267"/>
  <c r="AA2267"/>
  <c r="AC2267"/>
  <c r="S2268"/>
  <c r="U2268"/>
  <c r="Y2268"/>
  <c r="AA2268"/>
  <c r="AC2268"/>
  <c r="S2269"/>
  <c r="U2269"/>
  <c r="Y2269"/>
  <c r="AA2269"/>
  <c r="AC2269"/>
  <c r="S2270"/>
  <c r="U2270"/>
  <c r="Y2270"/>
  <c r="AA2270"/>
  <c r="AC2270"/>
  <c r="S2271"/>
  <c r="U2271"/>
  <c r="Y2271"/>
  <c r="AA2271"/>
  <c r="AC2271"/>
  <c r="S2272"/>
  <c r="U2272"/>
  <c r="Y2272"/>
  <c r="AA2272"/>
  <c r="AC2272"/>
  <c r="S2273"/>
  <c r="U2273"/>
  <c r="Y2273"/>
  <c r="AA2273"/>
  <c r="AC2273"/>
  <c r="S2274"/>
  <c r="U2274"/>
  <c r="Y2274"/>
  <c r="AA2274"/>
  <c r="AC2274"/>
  <c r="AY2275"/>
  <c r="BD2275" s="1"/>
  <c r="S2275"/>
  <c r="U2275"/>
  <c r="Y2275"/>
  <c r="AA2275"/>
  <c r="AC2275"/>
  <c r="AX2276"/>
  <c r="S2276"/>
  <c r="U2276"/>
  <c r="Y2276"/>
  <c r="AA2276"/>
  <c r="AC2276"/>
  <c r="AW2277"/>
  <c r="S2277"/>
  <c r="U2277"/>
  <c r="Y2277"/>
  <c r="AA2277"/>
  <c r="AC2277"/>
  <c r="S2278"/>
  <c r="U2278"/>
  <c r="Y2278"/>
  <c r="AA2278"/>
  <c r="AC2278"/>
  <c r="S2279"/>
  <c r="U2279"/>
  <c r="Y2279"/>
  <c r="AA2279"/>
  <c r="AC2279"/>
  <c r="S2280"/>
  <c r="U2280"/>
  <c r="Y2280"/>
  <c r="AA2280"/>
  <c r="AC2280"/>
  <c r="AZ2281"/>
  <c r="S2281"/>
  <c r="U2281"/>
  <c r="Y2281"/>
  <c r="AA2281"/>
  <c r="AC2281"/>
  <c r="S2282"/>
  <c r="U2282"/>
  <c r="Y2282"/>
  <c r="AA2282"/>
  <c r="AC2282"/>
  <c r="S2283"/>
  <c r="U2283"/>
  <c r="Y2283"/>
  <c r="AA2283"/>
  <c r="AC2283"/>
  <c r="S2284"/>
  <c r="U2284"/>
  <c r="Y2284"/>
  <c r="AA2284"/>
  <c r="AC2284"/>
  <c r="S2285"/>
  <c r="U2285"/>
  <c r="Y2285"/>
  <c r="AA2285"/>
  <c r="AC2285"/>
  <c r="S2286"/>
  <c r="U2286"/>
  <c r="Y2286"/>
  <c r="AA2286"/>
  <c r="AC2286"/>
  <c r="S2287"/>
  <c r="U2287"/>
  <c r="Y2287"/>
  <c r="AA2287"/>
  <c r="AC2287"/>
  <c r="S2288"/>
  <c r="U2288"/>
  <c r="Y2288"/>
  <c r="AA2288"/>
  <c r="AC2288"/>
  <c r="S2289"/>
  <c r="U2289"/>
  <c r="Y2289"/>
  <c r="AA2289"/>
  <c r="AC2289"/>
  <c r="S2290"/>
  <c r="U2290"/>
  <c r="Y2290"/>
  <c r="AA2290"/>
  <c r="AC2290"/>
  <c r="S2291"/>
  <c r="U2291"/>
  <c r="Y2291"/>
  <c r="AA2291"/>
  <c r="AC2291"/>
  <c r="S2292"/>
  <c r="U2292"/>
  <c r="Y2292"/>
  <c r="AA2292"/>
  <c r="AC2292"/>
  <c r="S2293"/>
  <c r="U2293"/>
  <c r="Y2293"/>
  <c r="AA2293"/>
  <c r="AC2293"/>
  <c r="AW2294"/>
  <c r="S2294"/>
  <c r="U2294"/>
  <c r="Y2294"/>
  <c r="AA2294"/>
  <c r="AC2294"/>
  <c r="S2295"/>
  <c r="U2295"/>
  <c r="Y2295"/>
  <c r="AA2295"/>
  <c r="AC2295"/>
  <c r="AW2296"/>
  <c r="S2296"/>
  <c r="U2296"/>
  <c r="Y2296"/>
  <c r="AA2296"/>
  <c r="AC2296"/>
  <c r="S2297"/>
  <c r="U2297"/>
  <c r="Y2297"/>
  <c r="AA2297"/>
  <c r="AC2297"/>
  <c r="S2298"/>
  <c r="U2298"/>
  <c r="Y2298"/>
  <c r="AA2298"/>
  <c r="AC2298"/>
  <c r="AX2299"/>
  <c r="S2299"/>
  <c r="U2299"/>
  <c r="Y2299"/>
  <c r="AA2299"/>
  <c r="AC2299"/>
  <c r="S2300"/>
  <c r="U2300"/>
  <c r="Y2300"/>
  <c r="AA2300"/>
  <c r="AC2300"/>
  <c r="S2301"/>
  <c r="U2301"/>
  <c r="Y2301"/>
  <c r="AA2301"/>
  <c r="AC2301"/>
  <c r="S2302"/>
  <c r="U2302"/>
  <c r="Y2302"/>
  <c r="AA2302"/>
  <c r="AC2302"/>
  <c r="S2303"/>
  <c r="U2303"/>
  <c r="Y2303"/>
  <c r="AA2303"/>
  <c r="AC2303"/>
  <c r="S2304"/>
  <c r="U2304"/>
  <c r="Y2304"/>
  <c r="AA2304"/>
  <c r="AC2304"/>
  <c r="S2305"/>
  <c r="U2305"/>
  <c r="Y2305"/>
  <c r="AA2305"/>
  <c r="AC2305"/>
  <c r="S2306"/>
  <c r="U2306"/>
  <c r="Y2306"/>
  <c r="AA2306"/>
  <c r="AC2306"/>
  <c r="S2307"/>
  <c r="U2307"/>
  <c r="Y2307"/>
  <c r="AA2307"/>
  <c r="AC2307"/>
  <c r="S2308"/>
  <c r="U2308"/>
  <c r="Y2308"/>
  <c r="AA2308"/>
  <c r="AC2308"/>
  <c r="S2309"/>
  <c r="U2309"/>
  <c r="Y2309"/>
  <c r="AA2309"/>
  <c r="AC2309"/>
  <c r="S2310"/>
  <c r="U2310"/>
  <c r="Y2310"/>
  <c r="AA2310"/>
  <c r="AC2310"/>
  <c r="S2311"/>
  <c r="U2311"/>
  <c r="Y2311"/>
  <c r="AA2311"/>
  <c r="AC2311"/>
  <c r="S2312"/>
  <c r="U2312"/>
  <c r="Y2312"/>
  <c r="AA2312"/>
  <c r="AC2312"/>
  <c r="S2313"/>
  <c r="U2313"/>
  <c r="Y2313"/>
  <c r="AA2313"/>
  <c r="AC2313"/>
  <c r="S2314"/>
  <c r="U2314"/>
  <c r="Y2314"/>
  <c r="AA2314"/>
  <c r="AC2314"/>
  <c r="S2315"/>
  <c r="U2315"/>
  <c r="Y2315"/>
  <c r="AA2315"/>
  <c r="AC2315"/>
  <c r="S2316"/>
  <c r="U2316"/>
  <c r="Y2316"/>
  <c r="AA2316"/>
  <c r="AC2316"/>
  <c r="S2317"/>
  <c r="U2317"/>
  <c r="Y2317"/>
  <c r="AA2317"/>
  <c r="AC2317"/>
  <c r="S2318"/>
  <c r="U2318"/>
  <c r="Y2318"/>
  <c r="AA2318"/>
  <c r="AC2318"/>
  <c r="S2319"/>
  <c r="U2319"/>
  <c r="Y2319"/>
  <c r="AA2319"/>
  <c r="AC2319"/>
  <c r="S2320"/>
  <c r="U2320"/>
  <c r="Y2320"/>
  <c r="AA2320"/>
  <c r="AC2320"/>
  <c r="S2321"/>
  <c r="U2321"/>
  <c r="Y2321"/>
  <c r="AA2321"/>
  <c r="AC2321"/>
  <c r="S2322"/>
  <c r="U2322"/>
  <c r="Y2322"/>
  <c r="AA2322"/>
  <c r="AC2322"/>
  <c r="S2323"/>
  <c r="U2323"/>
  <c r="Y2323"/>
  <c r="AA2323"/>
  <c r="AC2323"/>
  <c r="S2324"/>
  <c r="U2324"/>
  <c r="Y2324"/>
  <c r="AA2324"/>
  <c r="AC2324"/>
  <c r="S2325"/>
  <c r="U2325"/>
  <c r="Y2325"/>
  <c r="AA2325"/>
  <c r="AC2325"/>
  <c r="S2326"/>
  <c r="U2326"/>
  <c r="Y2326"/>
  <c r="AA2326"/>
  <c r="AC2326"/>
  <c r="S2327"/>
  <c r="U2327"/>
  <c r="Y2327"/>
  <c r="AA2327"/>
  <c r="AC2327"/>
  <c r="S2328"/>
  <c r="U2328"/>
  <c r="Y2328"/>
  <c r="AA2328"/>
  <c r="AC2328"/>
  <c r="S2329"/>
  <c r="U2329"/>
  <c r="Y2329"/>
  <c r="AA2329"/>
  <c r="AC2329"/>
  <c r="S2330"/>
  <c r="U2330"/>
  <c r="Y2330"/>
  <c r="AA2330"/>
  <c r="AC2330"/>
  <c r="S2331"/>
  <c r="U2331"/>
  <c r="Y2331"/>
  <c r="AA2331"/>
  <c r="AC2331"/>
  <c r="S2332"/>
  <c r="U2332"/>
  <c r="Y2332"/>
  <c r="AA2332"/>
  <c r="AC2332"/>
  <c r="S2333"/>
  <c r="U2333"/>
  <c r="Y2333"/>
  <c r="AA2333"/>
  <c r="AC2333"/>
  <c r="S2334"/>
  <c r="U2334"/>
  <c r="Y2334"/>
  <c r="AA2334"/>
  <c r="AC2334"/>
  <c r="AZ2335"/>
  <c r="S2335"/>
  <c r="U2335"/>
  <c r="Y2335"/>
  <c r="AA2335"/>
  <c r="AC2335"/>
  <c r="AZ2336"/>
  <c r="S2336"/>
  <c r="U2336"/>
  <c r="Y2336"/>
  <c r="AA2336"/>
  <c r="AC2336"/>
  <c r="AX2337"/>
  <c r="S2337"/>
  <c r="U2337"/>
  <c r="Y2337"/>
  <c r="AA2337"/>
  <c r="AC2337"/>
  <c r="S2338"/>
  <c r="U2338"/>
  <c r="Y2338"/>
  <c r="AA2338"/>
  <c r="AC2338"/>
  <c r="AY2339"/>
  <c r="BD2339" s="1"/>
  <c r="S2339"/>
  <c r="U2339"/>
  <c r="Y2339"/>
  <c r="AA2339"/>
  <c r="AC2339"/>
  <c r="AX2340"/>
  <c r="S2340"/>
  <c r="U2340"/>
  <c r="Y2340"/>
  <c r="AA2340"/>
  <c r="AC2340"/>
  <c r="S2341"/>
  <c r="U2341"/>
  <c r="Y2341"/>
  <c r="AA2341"/>
  <c r="AC2341"/>
  <c r="AW2342"/>
  <c r="S2342"/>
  <c r="U2342"/>
  <c r="Y2342"/>
  <c r="AA2342"/>
  <c r="AC2342"/>
  <c r="S2343"/>
  <c r="U2343"/>
  <c r="Y2343"/>
  <c r="AA2343"/>
  <c r="AC2343"/>
  <c r="S2344"/>
  <c r="U2344"/>
  <c r="Y2344"/>
  <c r="AA2344"/>
  <c r="AC2344"/>
  <c r="S2345"/>
  <c r="U2345"/>
  <c r="Y2345"/>
  <c r="AA2345"/>
  <c r="AC2345"/>
  <c r="S2346"/>
  <c r="U2346"/>
  <c r="Y2346"/>
  <c r="AA2346"/>
  <c r="AC2346"/>
  <c r="S2347"/>
  <c r="U2347"/>
  <c r="Y2347"/>
  <c r="AA2347"/>
  <c r="AC2347"/>
  <c r="S2348"/>
  <c r="U2348"/>
  <c r="Y2348"/>
  <c r="AA2348"/>
  <c r="AC2348"/>
  <c r="S2349"/>
  <c r="U2349"/>
  <c r="Y2349"/>
  <c r="AA2349"/>
  <c r="AC2349"/>
  <c r="S2350"/>
  <c r="U2350"/>
  <c r="Y2350"/>
  <c r="AA2350"/>
  <c r="AC2350"/>
  <c r="S2351"/>
  <c r="U2351"/>
  <c r="Y2351"/>
  <c r="AA2351"/>
  <c r="AC2351"/>
  <c r="S2352"/>
  <c r="U2352"/>
  <c r="Y2352"/>
  <c r="AA2352"/>
  <c r="AC2352"/>
  <c r="S2353"/>
  <c r="U2353"/>
  <c r="Y2353"/>
  <c r="AA2353"/>
  <c r="AC2353"/>
  <c r="S2354"/>
  <c r="U2354"/>
  <c r="Y2354"/>
  <c r="AA2354"/>
  <c r="AC2354"/>
  <c r="S2355"/>
  <c r="U2355"/>
  <c r="Y2355"/>
  <c r="AA2355"/>
  <c r="AC2355"/>
  <c r="S2356"/>
  <c r="U2356"/>
  <c r="Y2356"/>
  <c r="AA2356"/>
  <c r="AC2356"/>
  <c r="AX2357"/>
  <c r="S2357"/>
  <c r="U2357"/>
  <c r="Y2357"/>
  <c r="AA2357"/>
  <c r="AC2357"/>
  <c r="S2358"/>
  <c r="U2358"/>
  <c r="Y2358"/>
  <c r="AA2358"/>
  <c r="AC2358"/>
  <c r="S2359"/>
  <c r="U2359"/>
  <c r="Y2359"/>
  <c r="AA2359"/>
  <c r="AC2359"/>
  <c r="S2360"/>
  <c r="U2360"/>
  <c r="Y2360"/>
  <c r="AA2360"/>
  <c r="AC2360"/>
  <c r="AX2361"/>
  <c r="S2361"/>
  <c r="U2361"/>
  <c r="Y2361"/>
  <c r="AA2361"/>
  <c r="AC2361"/>
  <c r="S2362"/>
  <c r="U2362"/>
  <c r="Y2362"/>
  <c r="AA2362"/>
  <c r="AC2362"/>
  <c r="AZ2363"/>
  <c r="S2363"/>
  <c r="U2363"/>
  <c r="Y2363"/>
  <c r="AA2363"/>
  <c r="AC2363"/>
  <c r="S2364"/>
  <c r="U2364"/>
  <c r="Y2364"/>
  <c r="AA2364"/>
  <c r="AC2364"/>
  <c r="S2365"/>
  <c r="U2365"/>
  <c r="Y2365"/>
  <c r="AA2365"/>
  <c r="AC2365"/>
  <c r="S2366"/>
  <c r="U2366"/>
  <c r="Y2366"/>
  <c r="AA2366"/>
  <c r="AC2366"/>
  <c r="AX2367"/>
  <c r="S2367"/>
  <c r="U2367"/>
  <c r="Y2367"/>
  <c r="AA2367"/>
  <c r="AC2367"/>
  <c r="S2368"/>
  <c r="U2368"/>
  <c r="Y2368"/>
  <c r="AA2368"/>
  <c r="AC2368"/>
  <c r="S2369"/>
  <c r="U2369"/>
  <c r="Y2369"/>
  <c r="AA2369"/>
  <c r="AC2369"/>
  <c r="S2370"/>
  <c r="U2370"/>
  <c r="Y2370"/>
  <c r="AA2370"/>
  <c r="AC2370"/>
  <c r="AX2371"/>
  <c r="S2371"/>
  <c r="U2371"/>
  <c r="Y2371"/>
  <c r="AA2371"/>
  <c r="AC2371"/>
  <c r="S2372"/>
  <c r="U2372"/>
  <c r="Y2372"/>
  <c r="AA2372"/>
  <c r="AC2372"/>
  <c r="S2373"/>
  <c r="U2373"/>
  <c r="Y2373"/>
  <c r="AA2373"/>
  <c r="AC2373"/>
  <c r="S2374"/>
  <c r="U2374"/>
  <c r="Y2374"/>
  <c r="AA2374"/>
  <c r="AC2374"/>
  <c r="S2375"/>
  <c r="U2375"/>
  <c r="Y2375"/>
  <c r="AA2375"/>
  <c r="AC2375"/>
  <c r="S2376"/>
  <c r="U2376"/>
  <c r="Y2376"/>
  <c r="AA2376"/>
  <c r="AC2376"/>
  <c r="S2377"/>
  <c r="U2377"/>
  <c r="Y2377"/>
  <c r="AA2377"/>
  <c r="AC2377"/>
  <c r="S2378"/>
  <c r="U2378"/>
  <c r="Y2378"/>
  <c r="AA2378"/>
  <c r="AC2378"/>
  <c r="AY2379"/>
  <c r="BD2379" s="1"/>
  <c r="S2379"/>
  <c r="U2379"/>
  <c r="Y2379"/>
  <c r="AA2379"/>
  <c r="AC2379"/>
  <c r="S2380"/>
  <c r="U2380"/>
  <c r="Y2380"/>
  <c r="AA2380"/>
  <c r="AC2380"/>
  <c r="S2381"/>
  <c r="U2381"/>
  <c r="Y2381"/>
  <c r="AA2381"/>
  <c r="AC2381"/>
  <c r="S2382"/>
  <c r="U2382"/>
  <c r="Y2382"/>
  <c r="AA2382"/>
  <c r="AC2382"/>
  <c r="S2383"/>
  <c r="U2383"/>
  <c r="Y2383"/>
  <c r="AA2383"/>
  <c r="AC2383"/>
  <c r="S2384"/>
  <c r="U2384"/>
  <c r="Y2384"/>
  <c r="AA2384"/>
  <c r="AC2384"/>
  <c r="S2385"/>
  <c r="U2385"/>
  <c r="Y2385"/>
  <c r="AA2385"/>
  <c r="AC2385"/>
  <c r="S2386"/>
  <c r="U2386"/>
  <c r="Y2386"/>
  <c r="AA2386"/>
  <c r="AC2386"/>
  <c r="S2387"/>
  <c r="U2387"/>
  <c r="Y2387"/>
  <c r="AA2387"/>
  <c r="AC2387"/>
  <c r="S2388"/>
  <c r="U2388"/>
  <c r="Y2388"/>
  <c r="AA2388"/>
  <c r="AC2388"/>
  <c r="S2389"/>
  <c r="U2389"/>
  <c r="Y2389"/>
  <c r="AA2389"/>
  <c r="AC2389"/>
  <c r="S2390"/>
  <c r="U2390"/>
  <c r="Y2390"/>
  <c r="AA2390"/>
  <c r="AC2390"/>
  <c r="S2391"/>
  <c r="U2391"/>
  <c r="Y2391"/>
  <c r="AA2391"/>
  <c r="AC2391"/>
  <c r="AW2392"/>
  <c r="S2392"/>
  <c r="U2392"/>
  <c r="Y2392"/>
  <c r="AA2392"/>
  <c r="AC2392"/>
  <c r="S2393"/>
  <c r="U2393"/>
  <c r="Y2393"/>
  <c r="AA2393"/>
  <c r="AC2393"/>
  <c r="S2394"/>
  <c r="U2394"/>
  <c r="Y2394"/>
  <c r="AA2394"/>
  <c r="AC2394"/>
  <c r="S2395"/>
  <c r="U2395"/>
  <c r="Y2395"/>
  <c r="AA2395"/>
  <c r="AC2395"/>
  <c r="AZ2396"/>
  <c r="S2396"/>
  <c r="U2396"/>
  <c r="Y2396"/>
  <c r="AA2396"/>
  <c r="AC2396"/>
  <c r="S2397"/>
  <c r="U2397"/>
  <c r="Y2397"/>
  <c r="AA2397"/>
  <c r="AC2397"/>
  <c r="S2398"/>
  <c r="U2398"/>
  <c r="Y2398"/>
  <c r="AA2398"/>
  <c r="AC2398"/>
  <c r="S2399"/>
  <c r="U2399"/>
  <c r="Y2399"/>
  <c r="AA2399"/>
  <c r="AC2399"/>
  <c r="S2400"/>
  <c r="U2400"/>
  <c r="Y2400"/>
  <c r="AA2400"/>
  <c r="AC2400"/>
  <c r="S2401"/>
  <c r="U2401"/>
  <c r="Y2401"/>
  <c r="AA2401"/>
  <c r="AC2401"/>
  <c r="S2402"/>
  <c r="U2402"/>
  <c r="Y2402"/>
  <c r="AA2402"/>
  <c r="AC2402"/>
  <c r="S2403"/>
  <c r="U2403"/>
  <c r="Y2403"/>
  <c r="AA2403"/>
  <c r="AC2403"/>
  <c r="S2404"/>
  <c r="U2404"/>
  <c r="Y2404"/>
  <c r="AA2404"/>
  <c r="AC2404"/>
  <c r="AX2405"/>
  <c r="S2405"/>
  <c r="U2405"/>
  <c r="Y2405"/>
  <c r="AA2405"/>
  <c r="AC2405"/>
  <c r="S2406"/>
  <c r="U2406"/>
  <c r="Y2406"/>
  <c r="AA2406"/>
  <c r="AC2406"/>
  <c r="S2407"/>
  <c r="U2407"/>
  <c r="Y2407"/>
  <c r="AA2407"/>
  <c r="AC2407"/>
  <c r="S2408"/>
  <c r="U2408"/>
  <c r="Y2408"/>
  <c r="AA2408"/>
  <c r="AC2408"/>
  <c r="S2409"/>
  <c r="U2409"/>
  <c r="Y2409"/>
  <c r="AA2409"/>
  <c r="AC2409"/>
  <c r="S2410"/>
  <c r="U2410"/>
  <c r="Y2410"/>
  <c r="AA2410"/>
  <c r="AC2410"/>
  <c r="S2411"/>
  <c r="U2411"/>
  <c r="Y2411"/>
  <c r="AA2411"/>
  <c r="AC2411"/>
  <c r="S2412"/>
  <c r="U2412"/>
  <c r="Y2412"/>
  <c r="AA2412"/>
  <c r="AC2412"/>
  <c r="S2413"/>
  <c r="U2413"/>
  <c r="Y2413"/>
  <c r="AA2413"/>
  <c r="AC2413"/>
  <c r="S2414"/>
  <c r="U2414"/>
  <c r="Y2414"/>
  <c r="AA2414"/>
  <c r="AC2414"/>
  <c r="AZ2415"/>
  <c r="S2415"/>
  <c r="U2415"/>
  <c r="Y2415"/>
  <c r="AA2415"/>
  <c r="AC2415"/>
  <c r="AX2416"/>
  <c r="S2416"/>
  <c r="U2416"/>
  <c r="Y2416"/>
  <c r="AA2416"/>
  <c r="AC2416"/>
  <c r="S2417"/>
  <c r="U2417"/>
  <c r="Y2417"/>
  <c r="AA2417"/>
  <c r="AC2417"/>
  <c r="S2418"/>
  <c r="U2418"/>
  <c r="Y2418"/>
  <c r="AA2418"/>
  <c r="AC2418"/>
  <c r="S2419"/>
  <c r="U2419"/>
  <c r="Y2419"/>
  <c r="AA2419"/>
  <c r="AC2419"/>
  <c r="S2420"/>
  <c r="U2420"/>
  <c r="Y2420"/>
  <c r="AA2420"/>
  <c r="AC2420"/>
  <c r="S2421"/>
  <c r="U2421"/>
  <c r="Y2421"/>
  <c r="AA2421"/>
  <c r="AC2421"/>
  <c r="S2422"/>
  <c r="U2422"/>
  <c r="Y2422"/>
  <c r="AA2422"/>
  <c r="AC2422"/>
  <c r="AX2423"/>
  <c r="S2423"/>
  <c r="U2423"/>
  <c r="Y2423"/>
  <c r="AA2423"/>
  <c r="AC2423"/>
  <c r="AW2424"/>
  <c r="S2424"/>
  <c r="U2424"/>
  <c r="Y2424"/>
  <c r="AA2424"/>
  <c r="AC2424"/>
  <c r="S2425"/>
  <c r="U2425"/>
  <c r="Y2425"/>
  <c r="AA2425"/>
  <c r="AC2425"/>
  <c r="S2426"/>
  <c r="U2426"/>
  <c r="Y2426"/>
  <c r="AA2426"/>
  <c r="AC2426"/>
  <c r="S2427"/>
  <c r="U2427"/>
  <c r="Y2427"/>
  <c r="AA2427"/>
  <c r="AC2427"/>
  <c r="S2428"/>
  <c r="U2428"/>
  <c r="Y2428"/>
  <c r="AA2428"/>
  <c r="AC2428"/>
  <c r="S2429"/>
  <c r="U2429"/>
  <c r="Y2429"/>
  <c r="AA2429"/>
  <c r="AC2429"/>
  <c r="S2430"/>
  <c r="U2430"/>
  <c r="Y2430"/>
  <c r="AA2430"/>
  <c r="AC2430"/>
  <c r="S2431"/>
  <c r="U2431"/>
  <c r="Y2431"/>
  <c r="AA2431"/>
  <c r="AC2431"/>
  <c r="AW2432"/>
  <c r="S2432"/>
  <c r="U2432"/>
  <c r="Y2432"/>
  <c r="AA2432"/>
  <c r="AC2432"/>
  <c r="S2433"/>
  <c r="U2433"/>
  <c r="Y2433"/>
  <c r="AA2433"/>
  <c r="AC2433"/>
  <c r="S2434"/>
  <c r="U2434"/>
  <c r="Y2434"/>
  <c r="AA2434"/>
  <c r="AC2434"/>
  <c r="S2435"/>
  <c r="U2435"/>
  <c r="Y2435"/>
  <c r="AA2435"/>
  <c r="AC2435"/>
  <c r="S2436"/>
  <c r="U2436"/>
  <c r="Y2436"/>
  <c r="AA2436"/>
  <c r="AC2436"/>
  <c r="S2437"/>
  <c r="U2437"/>
  <c r="Y2437"/>
  <c r="AA2437"/>
  <c r="AC2437"/>
  <c r="S2438"/>
  <c r="U2438"/>
  <c r="Y2438"/>
  <c r="AA2438"/>
  <c r="AC2438"/>
  <c r="AW2439"/>
  <c r="S2439"/>
  <c r="U2439"/>
  <c r="Y2439"/>
  <c r="AA2439"/>
  <c r="AC2439"/>
  <c r="S2440"/>
  <c r="U2440"/>
  <c r="Y2440"/>
  <c r="AA2440"/>
  <c r="AC2440"/>
  <c r="S2441"/>
  <c r="U2441"/>
  <c r="Y2441"/>
  <c r="AA2441"/>
  <c r="AC2441"/>
  <c r="S2442"/>
  <c r="U2442"/>
  <c r="Y2442"/>
  <c r="AA2442"/>
  <c r="AC2442"/>
  <c r="AX2443"/>
  <c r="S2443"/>
  <c r="U2443"/>
  <c r="Y2443"/>
  <c r="AA2443"/>
  <c r="AC2443"/>
  <c r="S2444"/>
  <c r="U2444"/>
  <c r="Y2444"/>
  <c r="AA2444"/>
  <c r="AC2444"/>
  <c r="S2445"/>
  <c r="U2445"/>
  <c r="Y2445"/>
  <c r="AA2445"/>
  <c r="AC2445"/>
  <c r="S2446"/>
  <c r="U2446"/>
  <c r="Y2446"/>
  <c r="AA2446"/>
  <c r="AC2446"/>
  <c r="S2447"/>
  <c r="U2447"/>
  <c r="Y2447"/>
  <c r="AA2447"/>
  <c r="AC2447"/>
  <c r="AY2448"/>
  <c r="BD2448" s="1"/>
  <c r="S2448"/>
  <c r="U2448"/>
  <c r="Y2448"/>
  <c r="AA2448"/>
  <c r="AC2448"/>
  <c r="S2449"/>
  <c r="U2449"/>
  <c r="Y2449"/>
  <c r="AA2449"/>
  <c r="AC2449"/>
  <c r="S2450"/>
  <c r="U2450"/>
  <c r="Y2450"/>
  <c r="AA2450"/>
  <c r="AC2450"/>
  <c r="AZ2451"/>
  <c r="S2451"/>
  <c r="U2451"/>
  <c r="Y2451"/>
  <c r="AA2451"/>
  <c r="AC2451"/>
  <c r="AX2452"/>
  <c r="S2452"/>
  <c r="U2452"/>
  <c r="Y2452"/>
  <c r="AA2452"/>
  <c r="AC2452"/>
  <c r="AX2453"/>
  <c r="S2453"/>
  <c r="U2453"/>
  <c r="Y2453"/>
  <c r="AA2453"/>
  <c r="AC2453"/>
  <c r="S2454"/>
  <c r="U2454"/>
  <c r="Y2454"/>
  <c r="AA2454"/>
  <c r="AC2454"/>
  <c r="S2455"/>
  <c r="U2455"/>
  <c r="Y2455"/>
  <c r="AA2455"/>
  <c r="AC2455"/>
  <c r="AW2456"/>
  <c r="S2456"/>
  <c r="U2456"/>
  <c r="Y2456"/>
  <c r="AA2456"/>
  <c r="AC2456"/>
  <c r="S2457"/>
  <c r="U2457"/>
  <c r="Y2457"/>
  <c r="AA2457"/>
  <c r="AC2457"/>
  <c r="S2458"/>
  <c r="U2458"/>
  <c r="Y2458"/>
  <c r="AA2458"/>
  <c r="AC2458"/>
  <c r="S2459"/>
  <c r="U2459"/>
  <c r="Y2459"/>
  <c r="AA2459"/>
  <c r="AC2459"/>
  <c r="S2460"/>
  <c r="U2460"/>
  <c r="Y2460"/>
  <c r="AA2460"/>
  <c r="AC2460"/>
  <c r="S2461"/>
  <c r="U2461"/>
  <c r="Y2461"/>
  <c r="AA2461"/>
  <c r="AC2461"/>
  <c r="S2462"/>
  <c r="U2462"/>
  <c r="Y2462"/>
  <c r="AA2462"/>
  <c r="AC2462"/>
  <c r="AW2463"/>
  <c r="S2463"/>
  <c r="U2463"/>
  <c r="Y2463"/>
  <c r="AA2463"/>
  <c r="AC2463"/>
  <c r="S2464"/>
  <c r="U2464"/>
  <c r="Y2464"/>
  <c r="AA2464"/>
  <c r="AC2464"/>
  <c r="AX2465"/>
  <c r="S2465"/>
  <c r="U2465"/>
  <c r="Y2465"/>
  <c r="AA2465"/>
  <c r="AC2465"/>
  <c r="S2466"/>
  <c r="U2466"/>
  <c r="Y2466"/>
  <c r="AA2466"/>
  <c r="AC2466"/>
  <c r="S2467"/>
  <c r="U2467"/>
  <c r="Y2467"/>
  <c r="AA2467"/>
  <c r="AC2467"/>
  <c r="S2468"/>
  <c r="U2468"/>
  <c r="Y2468"/>
  <c r="AA2468"/>
  <c r="AC2468"/>
  <c r="AW2469"/>
  <c r="S2469"/>
  <c r="U2469"/>
  <c r="Y2469"/>
  <c r="AA2469"/>
  <c r="AC2469"/>
  <c r="S2470"/>
  <c r="U2470"/>
  <c r="Y2470"/>
  <c r="AA2470"/>
  <c r="AC2470"/>
  <c r="S2471"/>
  <c r="U2471"/>
  <c r="Y2471"/>
  <c r="AA2471"/>
  <c r="AC2471"/>
  <c r="AX2472"/>
  <c r="S2472"/>
  <c r="U2472"/>
  <c r="Y2472"/>
  <c r="AA2472"/>
  <c r="AC2472"/>
  <c r="S2473"/>
  <c r="U2473"/>
  <c r="Y2473"/>
  <c r="AA2473"/>
  <c r="AC2473"/>
  <c r="S2474"/>
  <c r="U2474"/>
  <c r="Y2474"/>
  <c r="AA2474"/>
  <c r="AC2474"/>
  <c r="S2475"/>
  <c r="U2475"/>
  <c r="Y2475"/>
  <c r="AA2475"/>
  <c r="AC2475"/>
  <c r="S2476"/>
  <c r="U2476"/>
  <c r="Y2476"/>
  <c r="AA2476"/>
  <c r="AC2476"/>
  <c r="S2477"/>
  <c r="U2477"/>
  <c r="Y2477"/>
  <c r="AA2477"/>
  <c r="AC2477"/>
  <c r="S2478"/>
  <c r="U2478"/>
  <c r="Y2478"/>
  <c r="AA2478"/>
  <c r="AC2478"/>
  <c r="S2479"/>
  <c r="U2479"/>
  <c r="Y2479"/>
  <c r="AA2479"/>
  <c r="AC2479"/>
  <c r="AW2480"/>
  <c r="S2480"/>
  <c r="U2480"/>
  <c r="Y2480"/>
  <c r="AA2480"/>
  <c r="AC2480"/>
  <c r="S2481"/>
  <c r="U2481"/>
  <c r="Y2481"/>
  <c r="AA2481"/>
  <c r="AC2481"/>
  <c r="S2482"/>
  <c r="U2482"/>
  <c r="Y2482"/>
  <c r="AA2482"/>
  <c r="AC2482"/>
  <c r="S2483"/>
  <c r="U2483"/>
  <c r="Y2483"/>
  <c r="AA2483"/>
  <c r="AC2483"/>
  <c r="AX2484"/>
  <c r="S2484"/>
  <c r="U2484"/>
  <c r="Y2484"/>
  <c r="AA2484"/>
  <c r="AC2484"/>
  <c r="S2485"/>
  <c r="U2485"/>
  <c r="Y2485"/>
  <c r="AA2485"/>
  <c r="AC2485"/>
  <c r="S2486"/>
  <c r="U2486"/>
  <c r="Y2486"/>
  <c r="AA2486"/>
  <c r="AC2486"/>
  <c r="AX2487"/>
  <c r="S2487"/>
  <c r="U2487"/>
  <c r="Y2487"/>
  <c r="AA2487"/>
  <c r="AC2487"/>
  <c r="AW2488"/>
  <c r="S2488"/>
  <c r="U2488"/>
  <c r="Y2488"/>
  <c r="AA2488"/>
  <c r="AC2488"/>
  <c r="S2489"/>
  <c r="U2489"/>
  <c r="Y2489"/>
  <c r="AA2489"/>
  <c r="AC2489"/>
  <c r="AW2490"/>
  <c r="AY2490"/>
  <c r="BD2490" s="1"/>
  <c r="S2490"/>
  <c r="U2490"/>
  <c r="Y2490"/>
  <c r="AA2490"/>
  <c r="AC2490"/>
  <c r="S2491"/>
  <c r="U2491"/>
  <c r="Y2491"/>
  <c r="AA2491"/>
  <c r="AC2491"/>
  <c r="S2492"/>
  <c r="U2492"/>
  <c r="Y2492"/>
  <c r="AA2492"/>
  <c r="AC2492"/>
  <c r="AX2493"/>
  <c r="S2493"/>
  <c r="U2493"/>
  <c r="Y2493"/>
  <c r="AA2493"/>
  <c r="AC2493"/>
  <c r="AX2494"/>
  <c r="AY2494"/>
  <c r="BD2494" s="1"/>
  <c r="S2494"/>
  <c r="U2494"/>
  <c r="Y2494"/>
  <c r="AA2494"/>
  <c r="AC2494"/>
  <c r="AX2495"/>
  <c r="S2495"/>
  <c r="U2495"/>
  <c r="Y2495"/>
  <c r="AA2495"/>
  <c r="AC2495"/>
  <c r="S2496"/>
  <c r="U2496"/>
  <c r="Y2496"/>
  <c r="AA2496"/>
  <c r="AC2496"/>
  <c r="AY2497"/>
  <c r="BD2497" s="1"/>
  <c r="S2497"/>
  <c r="U2497"/>
  <c r="Y2497"/>
  <c r="AA2497"/>
  <c r="AC2497"/>
  <c r="AY2498"/>
  <c r="BD2498" s="1"/>
  <c r="S2498"/>
  <c r="U2498"/>
  <c r="Y2498"/>
  <c r="AA2498"/>
  <c r="AC2498"/>
  <c r="S2499"/>
  <c r="U2499"/>
  <c r="Y2499"/>
  <c r="AA2499"/>
  <c r="AC2499"/>
  <c r="S2500"/>
  <c r="U2500"/>
  <c r="Y2500"/>
  <c r="AA2500"/>
  <c r="AC2500"/>
  <c r="AX2501"/>
  <c r="AZ2501"/>
  <c r="S2501"/>
  <c r="U2501"/>
  <c r="Y2501"/>
  <c r="AA2501"/>
  <c r="AC2501"/>
  <c r="AY2502"/>
  <c r="BD2502" s="1"/>
  <c r="S2502"/>
  <c r="U2502"/>
  <c r="Y2502"/>
  <c r="AA2502"/>
  <c r="AC2502"/>
  <c r="S2503"/>
  <c r="U2503"/>
  <c r="Y2503"/>
  <c r="AA2503"/>
  <c r="AC2503"/>
  <c r="S2504"/>
  <c r="U2504"/>
  <c r="Y2504"/>
  <c r="AA2504"/>
  <c r="AC2504"/>
  <c r="S2505"/>
  <c r="U2505"/>
  <c r="Y2505"/>
  <c r="AA2505"/>
  <c r="AC2505"/>
  <c r="AY2506"/>
  <c r="BD2506" s="1"/>
  <c r="S2506"/>
  <c r="U2506"/>
  <c r="Y2506"/>
  <c r="AA2506"/>
  <c r="AC2506"/>
  <c r="AW2507"/>
  <c r="S2507"/>
  <c r="U2507"/>
  <c r="Y2507"/>
  <c r="AA2507"/>
  <c r="AC2507"/>
  <c r="AW2508"/>
  <c r="S2508"/>
  <c r="U2508"/>
  <c r="Y2508"/>
  <c r="AA2508"/>
  <c r="AC2508"/>
  <c r="S2509"/>
  <c r="U2509"/>
  <c r="Y2509"/>
  <c r="AA2509"/>
  <c r="AC2509"/>
  <c r="AY2510"/>
  <c r="BD2510" s="1"/>
  <c r="S2510"/>
  <c r="U2510"/>
  <c r="Y2510"/>
  <c r="AA2510"/>
  <c r="AC2510"/>
  <c r="S2511"/>
  <c r="U2511"/>
  <c r="Y2511"/>
  <c r="AA2511"/>
  <c r="AC2511"/>
  <c r="S2512"/>
  <c r="U2512"/>
  <c r="Y2512"/>
  <c r="AA2512"/>
  <c r="AC2512"/>
  <c r="S2513"/>
  <c r="U2513"/>
  <c r="Y2513"/>
  <c r="AA2513"/>
  <c r="AC2513"/>
  <c r="AY2514"/>
  <c r="BD2514" s="1"/>
  <c r="S2514"/>
  <c r="U2514"/>
  <c r="Y2514"/>
  <c r="AA2514"/>
  <c r="AC2514"/>
  <c r="S2515"/>
  <c r="U2515"/>
  <c r="Y2515"/>
  <c r="AA2515"/>
  <c r="AC2515"/>
  <c r="S2516"/>
  <c r="U2516"/>
  <c r="Y2516"/>
  <c r="AA2516"/>
  <c r="AC2516"/>
  <c r="AX2517"/>
  <c r="S2517"/>
  <c r="U2517"/>
  <c r="Y2517"/>
  <c r="AA2517"/>
  <c r="AC2517"/>
  <c r="AX2518"/>
  <c r="S2518"/>
  <c r="U2518"/>
  <c r="Y2518"/>
  <c r="AA2518"/>
  <c r="AC2518"/>
  <c r="S2519"/>
  <c r="U2519"/>
  <c r="Y2519"/>
  <c r="AA2519"/>
  <c r="AC2519"/>
  <c r="AZ2520"/>
  <c r="S2520"/>
  <c r="U2520"/>
  <c r="Y2520"/>
  <c r="AA2520"/>
  <c r="AC2520"/>
  <c r="S2521"/>
  <c r="U2521"/>
  <c r="Y2521"/>
  <c r="AA2521"/>
  <c r="AC2521"/>
  <c r="S2522"/>
  <c r="U2522"/>
  <c r="Y2522"/>
  <c r="AA2522"/>
  <c r="AC2522"/>
  <c r="S2523"/>
  <c r="U2523"/>
  <c r="Y2523"/>
  <c r="AA2523"/>
  <c r="AC2523"/>
  <c r="AZ2524"/>
  <c r="S2524"/>
  <c r="U2524"/>
  <c r="Y2524"/>
  <c r="AA2524"/>
  <c r="AC2524"/>
  <c r="S2525"/>
  <c r="U2525"/>
  <c r="Y2525"/>
  <c r="AA2525"/>
  <c r="AC2525"/>
  <c r="S2526"/>
  <c r="U2526"/>
  <c r="Y2526"/>
  <c r="AA2526"/>
  <c r="AC2526"/>
  <c r="S2527"/>
  <c r="U2527"/>
  <c r="Y2527"/>
  <c r="AA2527"/>
  <c r="AC2527"/>
  <c r="AZ2528"/>
  <c r="S2528"/>
  <c r="U2528"/>
  <c r="Y2528"/>
  <c r="AA2528"/>
  <c r="AC2528"/>
  <c r="AX2529"/>
  <c r="S2529"/>
  <c r="U2529"/>
  <c r="Y2529"/>
  <c r="AA2529"/>
  <c r="AC2529"/>
  <c r="S2530"/>
  <c r="U2530"/>
  <c r="Y2530"/>
  <c r="AA2530"/>
  <c r="AC2530"/>
  <c r="S2531"/>
  <c r="U2531"/>
  <c r="Y2531"/>
  <c r="AA2531"/>
  <c r="AC2531"/>
  <c r="AZ2532"/>
  <c r="S2532"/>
  <c r="U2532"/>
  <c r="Y2532"/>
  <c r="AA2532"/>
  <c r="AC2532"/>
  <c r="AX2533"/>
  <c r="S2533"/>
  <c r="U2533"/>
  <c r="Y2533"/>
  <c r="AA2533"/>
  <c r="AC2533"/>
  <c r="S2534"/>
  <c r="U2534"/>
  <c r="Y2534"/>
  <c r="AA2534"/>
  <c r="AC2534"/>
  <c r="S2535"/>
  <c r="U2535"/>
  <c r="Y2535"/>
  <c r="AA2535"/>
  <c r="AC2535"/>
  <c r="AW2536"/>
  <c r="S2536"/>
  <c r="U2536"/>
  <c r="Y2536"/>
  <c r="AA2536"/>
  <c r="AC2536"/>
  <c r="AX2537"/>
  <c r="S2537"/>
  <c r="U2537"/>
  <c r="Y2537"/>
  <c r="AA2537"/>
  <c r="AC2537"/>
  <c r="S2538"/>
  <c r="U2538"/>
  <c r="Y2538"/>
  <c r="AA2538"/>
  <c r="AC2538"/>
  <c r="S2539"/>
  <c r="U2539"/>
  <c r="Y2539"/>
  <c r="AA2539"/>
  <c r="AC2539"/>
  <c r="AW2540"/>
  <c r="AZ2540"/>
  <c r="S2540"/>
  <c r="U2540"/>
  <c r="Y2540"/>
  <c r="AA2540"/>
  <c r="AC2540"/>
  <c r="S2541"/>
  <c r="U2541"/>
  <c r="Y2541"/>
  <c r="AA2541"/>
  <c r="AC2541"/>
  <c r="AY2542"/>
  <c r="BD2542" s="1"/>
  <c r="S2542"/>
  <c r="U2542"/>
  <c r="Y2542"/>
  <c r="AA2542"/>
  <c r="AC2542"/>
  <c r="AX2543"/>
  <c r="S2543"/>
  <c r="U2543"/>
  <c r="Y2543"/>
  <c r="AA2543"/>
  <c r="AC2543"/>
  <c r="S2544"/>
  <c r="U2544"/>
  <c r="Y2544"/>
  <c r="AA2544"/>
  <c r="AC2544"/>
  <c r="S2545"/>
  <c r="U2545"/>
  <c r="Y2545"/>
  <c r="AA2545"/>
  <c r="AC2545"/>
  <c r="AZ2546"/>
  <c r="S2546"/>
  <c r="U2546"/>
  <c r="Y2546"/>
  <c r="AA2546"/>
  <c r="AC2546"/>
  <c r="AW2547"/>
  <c r="S2547"/>
  <c r="U2547"/>
  <c r="Y2547"/>
  <c r="AA2547"/>
  <c r="AC2547"/>
  <c r="AW2548"/>
  <c r="S2548"/>
  <c r="U2548"/>
  <c r="Y2548"/>
  <c r="AA2548"/>
  <c r="AC2548"/>
  <c r="AW2549"/>
  <c r="S2549"/>
  <c r="U2549"/>
  <c r="Y2549"/>
  <c r="AA2549"/>
  <c r="AC2549"/>
  <c r="AZ2550"/>
  <c r="S2550"/>
  <c r="U2550"/>
  <c r="Y2550"/>
  <c r="AA2550"/>
  <c r="AC2550"/>
  <c r="S2551"/>
  <c r="U2551"/>
  <c r="Y2551"/>
  <c r="AA2551"/>
  <c r="AC2551"/>
  <c r="AX2552"/>
  <c r="S2552"/>
  <c r="U2552"/>
  <c r="Y2552"/>
  <c r="AA2552"/>
  <c r="AC2552"/>
  <c r="S2553"/>
  <c r="U2553"/>
  <c r="Y2553"/>
  <c r="AA2553"/>
  <c r="AC2553"/>
  <c r="AX2554"/>
  <c r="S2554"/>
  <c r="U2554"/>
  <c r="Y2554"/>
  <c r="AA2554"/>
  <c r="AC2554"/>
  <c r="S2555"/>
  <c r="U2555"/>
  <c r="Y2555"/>
  <c r="AA2555"/>
  <c r="AC2555"/>
  <c r="AZ2556"/>
  <c r="S2556"/>
  <c r="U2556"/>
  <c r="Y2556"/>
  <c r="AA2556"/>
  <c r="AC2556"/>
  <c r="AW2557"/>
  <c r="S2557"/>
  <c r="U2557"/>
  <c r="Y2557"/>
  <c r="AA2557"/>
  <c r="AC2557"/>
  <c r="AW2558"/>
  <c r="S2558"/>
  <c r="U2558"/>
  <c r="Y2558"/>
  <c r="AA2558"/>
  <c r="AC2558"/>
  <c r="AW2559"/>
  <c r="AZ2559"/>
  <c r="S2559"/>
  <c r="U2559"/>
  <c r="Y2559"/>
  <c r="AA2559"/>
  <c r="AC2559"/>
  <c r="AW2560"/>
  <c r="AZ2560"/>
  <c r="S2560"/>
  <c r="U2560"/>
  <c r="Y2560"/>
  <c r="AA2560"/>
  <c r="AC2560"/>
  <c r="S2561"/>
  <c r="U2561"/>
  <c r="Y2561"/>
  <c r="AA2561"/>
  <c r="AC2561"/>
  <c r="AW2562"/>
  <c r="S2562"/>
  <c r="U2562"/>
  <c r="Y2562"/>
  <c r="AA2562"/>
  <c r="AC2562"/>
  <c r="AX2563"/>
  <c r="S2563"/>
  <c r="U2563"/>
  <c r="Y2563"/>
  <c r="AA2563"/>
  <c r="AC2563"/>
  <c r="AZ2564"/>
  <c r="S2564"/>
  <c r="U2564"/>
  <c r="Y2564"/>
  <c r="AA2564"/>
  <c r="AC2564"/>
  <c r="AY2565"/>
  <c r="BD2565" s="1"/>
  <c r="S2565"/>
  <c r="U2565"/>
  <c r="Y2565"/>
  <c r="AA2565"/>
  <c r="AC2565"/>
  <c r="S2566"/>
  <c r="U2566"/>
  <c r="Y2566"/>
  <c r="AA2566"/>
  <c r="AC2566"/>
  <c r="S2567"/>
  <c r="U2567"/>
  <c r="Y2567"/>
  <c r="AA2567"/>
  <c r="AC2567"/>
  <c r="AZ2568"/>
  <c r="S2568"/>
  <c r="U2568"/>
  <c r="Y2568"/>
  <c r="AA2568"/>
  <c r="AC2568"/>
  <c r="S2569"/>
  <c r="U2569"/>
  <c r="Y2569"/>
  <c r="AA2569"/>
  <c r="AC2569"/>
  <c r="AZ2570"/>
  <c r="S2570"/>
  <c r="U2570"/>
  <c r="Y2570"/>
  <c r="AA2570"/>
  <c r="AC2570"/>
  <c r="S2571"/>
  <c r="U2571"/>
  <c r="Y2571"/>
  <c r="AA2571"/>
  <c r="AC2571"/>
  <c r="AZ2572"/>
  <c r="S2572"/>
  <c r="U2572"/>
  <c r="Y2572"/>
  <c r="AA2572"/>
  <c r="AC2572"/>
  <c r="S2573"/>
  <c r="U2573"/>
  <c r="Y2573"/>
  <c r="AA2573"/>
  <c r="AC2573"/>
  <c r="AX2574"/>
  <c r="S2574"/>
  <c r="U2574"/>
  <c r="Y2574"/>
  <c r="AA2574"/>
  <c r="AC2574"/>
  <c r="AW2575"/>
  <c r="S2575"/>
  <c r="U2575"/>
  <c r="Y2575"/>
  <c r="AA2575"/>
  <c r="AC2575"/>
  <c r="AW2576"/>
  <c r="AZ2576"/>
  <c r="S2576"/>
  <c r="U2576"/>
  <c r="Y2576"/>
  <c r="AA2576"/>
  <c r="AC2576"/>
  <c r="S2577"/>
  <c r="U2577"/>
  <c r="Y2577"/>
  <c r="AA2577"/>
  <c r="AC2577"/>
  <c r="S2578"/>
  <c r="U2578"/>
  <c r="Y2578"/>
  <c r="AA2578"/>
  <c r="AC2578"/>
  <c r="AX2579"/>
  <c r="S2579"/>
  <c r="U2579"/>
  <c r="Y2579"/>
  <c r="AA2579"/>
  <c r="AC2579"/>
  <c r="AZ2580"/>
  <c r="S2580"/>
  <c r="U2580"/>
  <c r="Y2580"/>
  <c r="AA2580"/>
  <c r="AC2580"/>
  <c r="AW2581"/>
  <c r="S2581"/>
  <c r="U2581"/>
  <c r="Y2581"/>
  <c r="AA2581"/>
  <c r="AC2581"/>
  <c r="AX2582"/>
  <c r="S2582"/>
  <c r="U2582"/>
  <c r="Y2582"/>
  <c r="AA2582"/>
  <c r="AC2582"/>
  <c r="S2583"/>
  <c r="U2583"/>
  <c r="Y2583"/>
  <c r="AA2583"/>
  <c r="AC2583"/>
  <c r="AZ2584"/>
  <c r="S2584"/>
  <c r="U2584"/>
  <c r="Y2584"/>
  <c r="AA2584"/>
  <c r="AC2584"/>
  <c r="S2585"/>
  <c r="U2585"/>
  <c r="Y2585"/>
  <c r="AA2585"/>
  <c r="AC2585"/>
  <c r="S2586"/>
  <c r="U2586"/>
  <c r="Y2586"/>
  <c r="AA2586"/>
  <c r="AC2586"/>
  <c r="AW2587"/>
  <c r="S2587"/>
  <c r="U2587"/>
  <c r="Y2587"/>
  <c r="AA2587"/>
  <c r="AC2587"/>
  <c r="AZ2588"/>
  <c r="S2588"/>
  <c r="U2588"/>
  <c r="Y2588"/>
  <c r="AA2588"/>
  <c r="AC2588"/>
  <c r="AW2589"/>
  <c r="S2589"/>
  <c r="U2589"/>
  <c r="Y2589"/>
  <c r="AA2589"/>
  <c r="AC2589"/>
  <c r="S2590"/>
  <c r="U2590"/>
  <c r="Y2590"/>
  <c r="AA2590"/>
  <c r="AC2590"/>
  <c r="S2591"/>
  <c r="U2591"/>
  <c r="Y2591"/>
  <c r="AA2591"/>
  <c r="AC2591"/>
  <c r="AZ2592"/>
  <c r="S2592"/>
  <c r="U2592"/>
  <c r="Y2592"/>
  <c r="AA2592"/>
  <c r="AC2592"/>
  <c r="S2593"/>
  <c r="U2593"/>
  <c r="Y2593"/>
  <c r="AA2593"/>
  <c r="AC2593"/>
  <c r="S2594"/>
  <c r="U2594"/>
  <c r="Y2594"/>
  <c r="AA2594"/>
  <c r="AC2594"/>
  <c r="AW2595"/>
  <c r="S2595"/>
  <c r="U2595"/>
  <c r="Y2595"/>
  <c r="AA2595"/>
  <c r="AC2595"/>
  <c r="AW2596"/>
  <c r="AZ2596"/>
  <c r="S2596"/>
  <c r="U2596"/>
  <c r="Y2596"/>
  <c r="AA2596"/>
  <c r="AC2596"/>
  <c r="AW2597"/>
  <c r="S2597"/>
  <c r="U2597"/>
  <c r="Y2597"/>
  <c r="AA2597"/>
  <c r="AC2597"/>
  <c r="AW2598"/>
  <c r="S2598"/>
  <c r="U2598"/>
  <c r="Y2598"/>
  <c r="AA2598"/>
  <c r="AC2598"/>
  <c r="S2599"/>
  <c r="U2599"/>
  <c r="Y2599"/>
  <c r="AA2599"/>
  <c r="AC2599"/>
  <c r="AW2600"/>
  <c r="AZ2600"/>
  <c r="S2600"/>
  <c r="U2600"/>
  <c r="Y2600"/>
  <c r="AA2600"/>
  <c r="AC2600"/>
  <c r="AW2601"/>
  <c r="S2601"/>
  <c r="U2601"/>
  <c r="Y2601"/>
  <c r="AA2601"/>
  <c r="AC2601"/>
  <c r="S2602"/>
  <c r="U2602"/>
  <c r="Y2602"/>
  <c r="AA2602"/>
  <c r="AC2602"/>
  <c r="S2603"/>
  <c r="U2603"/>
  <c r="Y2603"/>
  <c r="AA2603"/>
  <c r="AC2603"/>
  <c r="AX2604"/>
  <c r="AZ2604"/>
  <c r="S2604"/>
  <c r="U2604"/>
  <c r="Y2604"/>
  <c r="AA2604"/>
  <c r="AC2604"/>
  <c r="AW2605"/>
  <c r="S2605"/>
  <c r="U2605"/>
  <c r="Y2605"/>
  <c r="AA2605"/>
  <c r="AC2605"/>
  <c r="S2606"/>
  <c r="U2606"/>
  <c r="Y2606"/>
  <c r="AA2606"/>
  <c r="AC2606"/>
  <c r="AW2607"/>
  <c r="S2607"/>
  <c r="U2607"/>
  <c r="Y2607"/>
  <c r="AA2607"/>
  <c r="AC2607"/>
  <c r="AZ2608"/>
  <c r="S2608"/>
  <c r="U2608"/>
  <c r="Y2608"/>
  <c r="AA2608"/>
  <c r="AC2608"/>
  <c r="S2609"/>
  <c r="U2609"/>
  <c r="Y2609"/>
  <c r="AA2609"/>
  <c r="AC2609"/>
  <c r="S2610"/>
  <c r="U2610"/>
  <c r="Y2610"/>
  <c r="AA2610"/>
  <c r="AC2610"/>
  <c r="S2611"/>
  <c r="U2611"/>
  <c r="Y2611"/>
  <c r="AA2611"/>
  <c r="AC2611"/>
  <c r="AZ2612"/>
  <c r="S2612"/>
  <c r="U2612"/>
  <c r="Y2612"/>
  <c r="AA2612"/>
  <c r="AC2612"/>
  <c r="S2613"/>
  <c r="U2613"/>
  <c r="Y2613"/>
  <c r="AA2613"/>
  <c r="AC2613"/>
  <c r="S2614"/>
  <c r="U2614"/>
  <c r="Y2614"/>
  <c r="AA2614"/>
  <c r="AC2614"/>
  <c r="AW2615"/>
  <c r="S2615"/>
  <c r="U2615"/>
  <c r="Y2615"/>
  <c r="AA2615"/>
  <c r="AC2615"/>
  <c r="AZ2616"/>
  <c r="S2616"/>
  <c r="U2616"/>
  <c r="Y2616"/>
  <c r="AA2616"/>
  <c r="AC2616"/>
  <c r="AW2617"/>
  <c r="S2617"/>
  <c r="U2617"/>
  <c r="Y2617"/>
  <c r="AA2617"/>
  <c r="AC2617"/>
  <c r="S2618"/>
  <c r="U2618"/>
  <c r="Y2618"/>
  <c r="AA2618"/>
  <c r="AC2618"/>
  <c r="S2619"/>
  <c r="U2619"/>
  <c r="Y2619"/>
  <c r="AA2619"/>
  <c r="AC2619"/>
  <c r="AZ2620"/>
  <c r="S2620"/>
  <c r="U2620"/>
  <c r="Y2620"/>
  <c r="AA2620"/>
  <c r="AC2620"/>
  <c r="AW2621"/>
  <c r="AY2621"/>
  <c r="BD2621" s="1"/>
  <c r="S2621"/>
  <c r="U2621"/>
  <c r="Y2621"/>
  <c r="AA2621"/>
  <c r="AC2621"/>
  <c r="S2622"/>
  <c r="U2622"/>
  <c r="Y2622"/>
  <c r="AA2622"/>
  <c r="AC2622"/>
  <c r="AX2623"/>
  <c r="S2623"/>
  <c r="U2623"/>
  <c r="Y2623"/>
  <c r="AA2623"/>
  <c r="AC2623"/>
  <c r="AX2624"/>
  <c r="AZ2624"/>
  <c r="S2624"/>
  <c r="U2624"/>
  <c r="Y2624"/>
  <c r="AA2624"/>
  <c r="AC2624"/>
  <c r="S2625"/>
  <c r="U2625"/>
  <c r="Y2625"/>
  <c r="AA2625"/>
  <c r="AC2625"/>
  <c r="S2626"/>
  <c r="U2626"/>
  <c r="Y2626"/>
  <c r="AA2626"/>
  <c r="AC2626"/>
  <c r="AW2627"/>
  <c r="S2627"/>
  <c r="U2627"/>
  <c r="Y2627"/>
  <c r="AA2627"/>
  <c r="AC2627"/>
  <c r="AZ2628"/>
  <c r="S2628"/>
  <c r="U2628"/>
  <c r="Y2628"/>
  <c r="AA2628"/>
  <c r="AC2628"/>
  <c r="S2629"/>
  <c r="U2629"/>
  <c r="Y2629"/>
  <c r="AA2629"/>
  <c r="AC2629"/>
  <c r="S2630"/>
  <c r="U2630"/>
  <c r="Y2630"/>
  <c r="AA2630"/>
  <c r="AC2630"/>
  <c r="S2631"/>
  <c r="U2631"/>
  <c r="Y2631"/>
  <c r="AA2631"/>
  <c r="AC2631"/>
  <c r="AY2632"/>
  <c r="BD2632" s="1"/>
  <c r="S2632"/>
  <c r="U2632"/>
  <c r="Y2632"/>
  <c r="AA2632"/>
  <c r="AC2632"/>
  <c r="AW2633"/>
  <c r="S2633"/>
  <c r="U2633"/>
  <c r="Y2633"/>
  <c r="AA2633"/>
  <c r="AC2633"/>
  <c r="AW2634"/>
  <c r="S2634"/>
  <c r="U2634"/>
  <c r="Y2634"/>
  <c r="AA2634"/>
  <c r="AC2634"/>
  <c r="S2635"/>
  <c r="U2635"/>
  <c r="Y2635"/>
  <c r="AA2635"/>
  <c r="AC2635"/>
  <c r="S2636"/>
  <c r="U2636"/>
  <c r="Y2636"/>
  <c r="AA2636"/>
  <c r="AC2636"/>
  <c r="S2637"/>
  <c r="U2637"/>
  <c r="Y2637"/>
  <c r="AA2637"/>
  <c r="AC2637"/>
  <c r="S2638"/>
  <c r="U2638"/>
  <c r="Y2638"/>
  <c r="AA2638"/>
  <c r="AC2638"/>
  <c r="S2639"/>
  <c r="U2639"/>
  <c r="Y2639"/>
  <c r="AA2639"/>
  <c r="AC2639"/>
  <c r="AY2640"/>
  <c r="BD2640" s="1"/>
  <c r="S2640"/>
  <c r="U2640"/>
  <c r="Y2640"/>
  <c r="AA2640"/>
  <c r="AC2640"/>
  <c r="S2641"/>
  <c r="U2641"/>
  <c r="Y2641"/>
  <c r="AA2641"/>
  <c r="AC2641"/>
  <c r="AX2642"/>
  <c r="AZ2642"/>
  <c r="S2642"/>
  <c r="U2642"/>
  <c r="Y2642"/>
  <c r="AA2642"/>
  <c r="AC2642"/>
  <c r="S2643"/>
  <c r="U2643"/>
  <c r="Y2643"/>
  <c r="AA2643"/>
  <c r="AC2643"/>
  <c r="S2644"/>
  <c r="U2644"/>
  <c r="Y2644"/>
  <c r="AA2644"/>
  <c r="AC2644"/>
  <c r="S2645"/>
  <c r="U2645"/>
  <c r="Y2645"/>
  <c r="AA2645"/>
  <c r="AC2645"/>
  <c r="AY2646"/>
  <c r="BD2646" s="1"/>
  <c r="S2646"/>
  <c r="U2646"/>
  <c r="Y2646"/>
  <c r="AA2646"/>
  <c r="AC2646"/>
  <c r="S2647"/>
  <c r="U2647"/>
  <c r="Y2647"/>
  <c r="AA2647"/>
  <c r="AC2647"/>
  <c r="AY2648"/>
  <c r="BD2648" s="1"/>
  <c r="S2648"/>
  <c r="U2648"/>
  <c r="Y2648"/>
  <c r="AA2648"/>
  <c r="AC2648"/>
  <c r="S2649"/>
  <c r="U2649"/>
  <c r="Y2649"/>
  <c r="AA2649"/>
  <c r="AC2649"/>
  <c r="AW2650"/>
  <c r="AY2650"/>
  <c r="BD2650" s="1"/>
  <c r="S2650"/>
  <c r="U2650"/>
  <c r="Y2650"/>
  <c r="AA2650"/>
  <c r="AC2650"/>
  <c r="S2651"/>
  <c r="U2651"/>
  <c r="Y2651"/>
  <c r="AA2651"/>
  <c r="AC2651"/>
  <c r="S2652"/>
  <c r="U2652"/>
  <c r="Y2652"/>
  <c r="AA2652"/>
  <c r="AC2652"/>
  <c r="S2653"/>
  <c r="U2653"/>
  <c r="Y2653"/>
  <c r="AA2653"/>
  <c r="AC2653"/>
  <c r="AY2654"/>
  <c r="BD2654" s="1"/>
  <c r="S2654"/>
  <c r="U2654"/>
  <c r="Y2654"/>
  <c r="AA2654"/>
  <c r="AC2654"/>
  <c r="AW2655"/>
  <c r="S2655"/>
  <c r="U2655"/>
  <c r="Y2655"/>
  <c r="AA2655"/>
  <c r="AC2655"/>
  <c r="AX2656"/>
  <c r="S2656"/>
  <c r="U2656"/>
  <c r="Y2656"/>
  <c r="AA2656"/>
  <c r="AC2656"/>
  <c r="S2657"/>
  <c r="U2657"/>
  <c r="Y2657"/>
  <c r="AA2657"/>
  <c r="AC2657"/>
  <c r="AY2658"/>
  <c r="BD2658" s="1"/>
  <c r="S2658"/>
  <c r="U2658"/>
  <c r="Y2658"/>
  <c r="AA2658"/>
  <c r="AC2658"/>
  <c r="AW2659"/>
  <c r="S2659"/>
  <c r="U2659"/>
  <c r="Y2659"/>
  <c r="AA2659"/>
  <c r="AC2659"/>
  <c r="AX2660"/>
  <c r="AZ2660"/>
  <c r="S2660"/>
  <c r="U2660"/>
  <c r="Y2660"/>
  <c r="AA2660"/>
  <c r="AC2660"/>
  <c r="S2661"/>
  <c r="U2661"/>
  <c r="Y2661"/>
  <c r="AA2661"/>
  <c r="AC2661"/>
  <c r="AZ2662"/>
  <c r="S2662"/>
  <c r="U2662"/>
  <c r="Y2662"/>
  <c r="AA2662"/>
  <c r="AC2662"/>
  <c r="AW2663"/>
  <c r="S2663"/>
  <c r="U2663"/>
  <c r="Y2663"/>
  <c r="AA2663"/>
  <c r="AC2663"/>
  <c r="AW2664"/>
  <c r="AY2664"/>
  <c r="BD2664" s="1"/>
  <c r="S2664"/>
  <c r="U2664"/>
  <c r="Y2664"/>
  <c r="AA2664"/>
  <c r="AC2664"/>
  <c r="S2665"/>
  <c r="U2665"/>
  <c r="Y2665"/>
  <c r="AA2665"/>
  <c r="AC2665"/>
  <c r="AY2666"/>
  <c r="BD2666" s="1"/>
  <c r="S2666"/>
  <c r="U2666"/>
  <c r="Y2666"/>
  <c r="AA2666"/>
  <c r="AC2666"/>
  <c r="AX2667"/>
  <c r="S2667"/>
  <c r="U2667"/>
  <c r="Y2667"/>
  <c r="AA2667"/>
  <c r="AC2667"/>
  <c r="AX2668"/>
  <c r="AZ2668"/>
  <c r="S2668"/>
  <c r="U2668"/>
  <c r="Y2668"/>
  <c r="AA2668"/>
  <c r="AC2668"/>
  <c r="AW2669"/>
  <c r="S2669"/>
  <c r="U2669"/>
  <c r="Y2669"/>
  <c r="AA2669"/>
  <c r="AC2669"/>
  <c r="AX2670"/>
  <c r="AY2670"/>
  <c r="BD2670" s="1"/>
  <c r="S2670"/>
  <c r="U2670"/>
  <c r="Y2670"/>
  <c r="AA2670"/>
  <c r="AC2670"/>
  <c r="AX2671"/>
  <c r="S2671"/>
  <c r="U2671"/>
  <c r="Y2671"/>
  <c r="AA2671"/>
  <c r="AC2671"/>
  <c r="AW2672"/>
  <c r="AZ2672"/>
  <c r="S2672"/>
  <c r="U2672"/>
  <c r="Y2672"/>
  <c r="AA2672"/>
  <c r="AC2672"/>
  <c r="S2673"/>
  <c r="U2673"/>
  <c r="Y2673"/>
  <c r="AA2673"/>
  <c r="AC2673"/>
  <c r="AY2674"/>
  <c r="BD2674" s="1"/>
  <c r="S2674"/>
  <c r="U2674"/>
  <c r="Y2674"/>
  <c r="AA2674"/>
  <c r="AC2674"/>
  <c r="AW2675"/>
  <c r="S2675"/>
  <c r="U2675"/>
  <c r="Y2675"/>
  <c r="AA2675"/>
  <c r="AC2675"/>
  <c r="S2676"/>
  <c r="U2676"/>
  <c r="Y2676"/>
  <c r="AA2676"/>
  <c r="AC2676"/>
  <c r="AX2677"/>
  <c r="AZ2677"/>
  <c r="S2677"/>
  <c r="U2677"/>
  <c r="Y2677"/>
  <c r="AA2677"/>
  <c r="AC2677"/>
  <c r="AY2678"/>
  <c r="BD2678" s="1"/>
  <c r="S2678"/>
  <c r="U2678"/>
  <c r="Y2678"/>
  <c r="AA2678"/>
  <c r="AC2678"/>
  <c r="AW2679"/>
  <c r="S2679"/>
  <c r="U2679"/>
  <c r="Y2679"/>
  <c r="AA2679"/>
  <c r="AC2679"/>
  <c r="AY2680"/>
  <c r="BD2680" s="1"/>
  <c r="S2680"/>
  <c r="U2680"/>
  <c r="Y2680"/>
  <c r="AA2680"/>
  <c r="AC2680"/>
  <c r="AX2681"/>
  <c r="S2681"/>
  <c r="U2681"/>
  <c r="Y2681"/>
  <c r="AA2681"/>
  <c r="AC2681"/>
  <c r="AY2682"/>
  <c r="BD2682" s="1"/>
  <c r="S2682"/>
  <c r="U2682"/>
  <c r="Y2682"/>
  <c r="AA2682"/>
  <c r="AC2682"/>
  <c r="AZ2683"/>
  <c r="S2683"/>
  <c r="U2683"/>
  <c r="Y2683"/>
  <c r="AA2683"/>
  <c r="AC2683"/>
  <c r="AY2684"/>
  <c r="BD2684" s="1"/>
  <c r="S2684"/>
  <c r="U2684"/>
  <c r="Y2684"/>
  <c r="AA2684"/>
  <c r="AC2684"/>
  <c r="AX2685"/>
  <c r="S2685"/>
  <c r="U2685"/>
  <c r="Y2685"/>
  <c r="AA2685"/>
  <c r="AC2685"/>
  <c r="AY2686"/>
  <c r="BD2686" s="1"/>
  <c r="S2686"/>
  <c r="U2686"/>
  <c r="Y2686"/>
  <c r="AA2686"/>
  <c r="AC2686"/>
  <c r="AX2687"/>
  <c r="S2687"/>
  <c r="U2687"/>
  <c r="Y2687"/>
  <c r="AA2687"/>
  <c r="AC2687"/>
  <c r="AZ2688"/>
  <c r="S2688"/>
  <c r="U2688"/>
  <c r="Y2688"/>
  <c r="AA2688"/>
  <c r="AC2688"/>
  <c r="AX2689"/>
  <c r="S2689"/>
  <c r="U2689"/>
  <c r="Y2689"/>
  <c r="AA2689"/>
  <c r="AC2689"/>
  <c r="AZ2690"/>
  <c r="S2690"/>
  <c r="U2690"/>
  <c r="Y2690"/>
  <c r="AA2690"/>
  <c r="AC2690"/>
  <c r="S2691"/>
  <c r="U2691"/>
  <c r="Y2691"/>
  <c r="AA2691"/>
  <c r="AC2691"/>
  <c r="AW2692"/>
  <c r="AZ2692"/>
  <c r="S2692"/>
  <c r="U2692"/>
  <c r="Y2692"/>
  <c r="AA2692"/>
  <c r="AC2692"/>
  <c r="AW2693"/>
  <c r="S2693"/>
  <c r="U2693"/>
  <c r="Y2693"/>
  <c r="AA2693"/>
  <c r="AC2693"/>
  <c r="AZ2694"/>
  <c r="S2694"/>
  <c r="U2694"/>
  <c r="Y2694"/>
  <c r="AA2694"/>
  <c r="AC2694"/>
  <c r="AW2695"/>
  <c r="S2695"/>
  <c r="U2695"/>
  <c r="Y2695"/>
  <c r="AA2695"/>
  <c r="AC2695"/>
  <c r="AZ2696"/>
  <c r="S2696"/>
  <c r="U2696"/>
  <c r="Y2696"/>
  <c r="AA2696"/>
  <c r="AC2696"/>
  <c r="S2697"/>
  <c r="U2697"/>
  <c r="Y2697"/>
  <c r="AA2697"/>
  <c r="AC2697"/>
  <c r="AW2698"/>
  <c r="S2698"/>
  <c r="U2698"/>
  <c r="Y2698"/>
  <c r="AA2698"/>
  <c r="AC2698"/>
  <c r="AW2699"/>
  <c r="S2699"/>
  <c r="U2699"/>
  <c r="Y2699"/>
  <c r="AA2699"/>
  <c r="AC2699"/>
  <c r="AZ2700"/>
  <c r="S2700"/>
  <c r="U2700"/>
  <c r="Y2700"/>
  <c r="AA2700"/>
  <c r="AC2700"/>
  <c r="S2701"/>
  <c r="U2701"/>
  <c r="Y2701"/>
  <c r="AA2701"/>
  <c r="AC2701"/>
  <c r="AX2702"/>
  <c r="AZ2702"/>
  <c r="S2702"/>
  <c r="U2702"/>
  <c r="Y2702"/>
  <c r="AA2702"/>
  <c r="AC2702"/>
  <c r="AW2703"/>
  <c r="S2703"/>
  <c r="U2703"/>
  <c r="Y2703"/>
  <c r="AA2703"/>
  <c r="AC2703"/>
  <c r="AW2704"/>
  <c r="AZ2704"/>
  <c r="S2704"/>
  <c r="U2704"/>
  <c r="Y2704"/>
  <c r="AA2704"/>
  <c r="AC2704"/>
  <c r="AX2705"/>
  <c r="S2705"/>
  <c r="U2705"/>
  <c r="Y2705"/>
  <c r="AA2705"/>
  <c r="AC2705"/>
  <c r="AZ2706"/>
  <c r="S2706"/>
  <c r="U2706"/>
  <c r="Y2706"/>
  <c r="AA2706"/>
  <c r="AC2706"/>
  <c r="S2707"/>
  <c r="U2707"/>
  <c r="Y2707"/>
  <c r="AA2707"/>
  <c r="AC2707"/>
  <c r="AZ2708"/>
  <c r="S2708"/>
  <c r="U2708"/>
  <c r="Y2708"/>
  <c r="AA2708"/>
  <c r="AC2708"/>
  <c r="S2709"/>
  <c r="U2709"/>
  <c r="Y2709"/>
  <c r="AA2709"/>
  <c r="AC2709"/>
  <c r="AZ2710"/>
  <c r="S2710"/>
  <c r="U2710"/>
  <c r="Y2710"/>
  <c r="AA2710"/>
  <c r="AC2710"/>
  <c r="AW2711"/>
  <c r="S2711"/>
  <c r="U2711"/>
  <c r="Y2711"/>
  <c r="AA2711"/>
  <c r="AC2711"/>
  <c r="AZ2712"/>
  <c r="S2712"/>
  <c r="U2712"/>
  <c r="Y2712"/>
  <c r="AA2712"/>
  <c r="AC2712"/>
  <c r="AW2713"/>
  <c r="S2713"/>
  <c r="U2713"/>
  <c r="Y2713"/>
  <c r="AA2713"/>
  <c r="AC2713"/>
  <c r="AZ2714"/>
  <c r="S2714"/>
  <c r="U2714"/>
  <c r="Y2714"/>
  <c r="AA2714"/>
  <c r="AC2714"/>
  <c r="AW2715"/>
  <c r="S2715"/>
  <c r="U2715"/>
  <c r="Y2715"/>
  <c r="AA2715"/>
  <c r="AC2715"/>
  <c r="AZ2716"/>
  <c r="S2716"/>
  <c r="U2716"/>
  <c r="Y2716"/>
  <c r="AA2716"/>
  <c r="AC2716"/>
  <c r="AX2717"/>
  <c r="S2717"/>
  <c r="U2717"/>
  <c r="Y2717"/>
  <c r="AA2717"/>
  <c r="AC2717"/>
  <c r="AZ2718"/>
  <c r="S2718"/>
  <c r="U2718"/>
  <c r="Y2718"/>
  <c r="AA2718"/>
  <c r="AC2718"/>
  <c r="AW2719"/>
  <c r="S2719"/>
  <c r="U2719"/>
  <c r="Y2719"/>
  <c r="AA2719"/>
  <c r="AC2719"/>
  <c r="AX2720"/>
  <c r="AZ2720"/>
  <c r="S2720"/>
  <c r="U2720"/>
  <c r="Y2720"/>
  <c r="AA2720"/>
  <c r="AC2720"/>
  <c r="S2721"/>
  <c r="U2721"/>
  <c r="Y2721"/>
  <c r="AA2721"/>
  <c r="AC2721"/>
  <c r="AX2722"/>
  <c r="AZ2722"/>
  <c r="S2722"/>
  <c r="U2722"/>
  <c r="Y2722"/>
  <c r="AA2722"/>
  <c r="AC2722"/>
  <c r="AW2723"/>
  <c r="S2723"/>
  <c r="U2723"/>
  <c r="Y2723"/>
  <c r="AA2723"/>
  <c r="AC2723"/>
  <c r="AZ2724"/>
  <c r="S2724"/>
  <c r="U2724"/>
  <c r="Y2724"/>
  <c r="AA2724"/>
  <c r="AC2724"/>
  <c r="S2725"/>
  <c r="U2725"/>
  <c r="Y2725"/>
  <c r="AA2725"/>
  <c r="AC2725"/>
  <c r="AZ2726"/>
  <c r="S2726"/>
  <c r="U2726"/>
  <c r="Y2726"/>
  <c r="AA2726"/>
  <c r="AC2726"/>
  <c r="AW2727"/>
  <c r="S2727"/>
  <c r="U2727"/>
  <c r="Y2727"/>
  <c r="AA2727"/>
  <c r="AC2727"/>
  <c r="AX2728"/>
  <c r="AZ2728"/>
  <c r="S2728"/>
  <c r="U2728"/>
  <c r="Y2728"/>
  <c r="AA2728"/>
  <c r="AC2728"/>
  <c r="AW2729"/>
  <c r="S2729"/>
  <c r="U2729"/>
  <c r="Y2729"/>
  <c r="AA2729"/>
  <c r="AC2729"/>
  <c r="AZ2730"/>
  <c r="S2730"/>
  <c r="U2730"/>
  <c r="Y2730"/>
  <c r="AA2730"/>
  <c r="AC2730"/>
  <c r="AW2731"/>
  <c r="S2731"/>
  <c r="U2731"/>
  <c r="Y2731"/>
  <c r="AA2731"/>
  <c r="AC2731"/>
  <c r="AX2732"/>
  <c r="AZ2732"/>
  <c r="S2732"/>
  <c r="U2732"/>
  <c r="Y2732"/>
  <c r="AA2732"/>
  <c r="AC2732"/>
  <c r="AX2733"/>
  <c r="S2733"/>
  <c r="U2733"/>
  <c r="Y2733"/>
  <c r="AA2733"/>
  <c r="AC2733"/>
  <c r="AZ2734"/>
  <c r="S2734"/>
  <c r="U2734"/>
  <c r="Y2734"/>
  <c r="AA2734"/>
  <c r="AC2734"/>
  <c r="AW2735"/>
  <c r="S2735"/>
  <c r="U2735"/>
  <c r="Y2735"/>
  <c r="AA2735"/>
  <c r="AC2735"/>
  <c r="AZ2736"/>
  <c r="S2736"/>
  <c r="U2736"/>
  <c r="Y2736"/>
  <c r="AA2736"/>
  <c r="AC2736"/>
  <c r="AW2737"/>
  <c r="AY2737"/>
  <c r="BD2737" s="1"/>
  <c r="S2737"/>
  <c r="U2737"/>
  <c r="Y2737"/>
  <c r="AA2737"/>
  <c r="AC2737"/>
  <c r="AZ2738"/>
  <c r="S2738"/>
  <c r="U2738"/>
  <c r="Y2738"/>
  <c r="AA2738"/>
  <c r="AC2738"/>
  <c r="AX2739"/>
  <c r="S2739"/>
  <c r="U2739"/>
  <c r="Y2739"/>
  <c r="AA2739"/>
  <c r="AC2739"/>
  <c r="AW2740"/>
  <c r="AZ2740"/>
  <c r="S2740"/>
  <c r="U2740"/>
  <c r="Y2740"/>
  <c r="AA2740"/>
  <c r="AC2740"/>
  <c r="AX2741"/>
  <c r="AZ2741"/>
  <c r="S2741"/>
  <c r="U2741"/>
  <c r="Y2741"/>
  <c r="AA2741"/>
  <c r="AC2741"/>
  <c r="AZ2742"/>
  <c r="S2742"/>
  <c r="U2742"/>
  <c r="Y2742"/>
  <c r="AA2742"/>
  <c r="AC2742"/>
  <c r="AX2743"/>
  <c r="S2743"/>
  <c r="U2743"/>
  <c r="Y2743"/>
  <c r="AA2743"/>
  <c r="AC2743"/>
  <c r="AW2744"/>
  <c r="AZ2744"/>
  <c r="S2744"/>
  <c r="U2744"/>
  <c r="Y2744"/>
  <c r="AA2744"/>
  <c r="AC2744"/>
  <c r="AX2745"/>
  <c r="S2745"/>
  <c r="U2745"/>
  <c r="Y2745"/>
  <c r="AA2745"/>
  <c r="AC2745"/>
  <c r="AZ2746"/>
  <c r="S2746"/>
  <c r="U2746"/>
  <c r="Y2746"/>
  <c r="AA2746"/>
  <c r="AC2746"/>
  <c r="AX2747"/>
  <c r="S2747"/>
  <c r="U2747"/>
  <c r="Y2747"/>
  <c r="AA2747"/>
  <c r="AC2747"/>
  <c r="AZ2748"/>
  <c r="S2748"/>
  <c r="U2748"/>
  <c r="Y2748"/>
  <c r="AA2748"/>
  <c r="AC2748"/>
  <c r="AX2749"/>
  <c r="S2749"/>
  <c r="U2749"/>
  <c r="Y2749"/>
  <c r="AA2749"/>
  <c r="AC2749"/>
  <c r="AZ2750"/>
  <c r="S2750"/>
  <c r="U2750"/>
  <c r="Y2750"/>
  <c r="AA2750"/>
  <c r="AC2750"/>
  <c r="AW2751"/>
  <c r="S2751"/>
  <c r="U2751"/>
  <c r="Y2751"/>
  <c r="AA2751"/>
  <c r="AC2751"/>
  <c r="AZ2752"/>
  <c r="S2752"/>
  <c r="U2752"/>
  <c r="Y2752"/>
  <c r="AA2752"/>
  <c r="AC2752"/>
  <c r="AX2753"/>
  <c r="S2753"/>
  <c r="U2753"/>
  <c r="Y2753"/>
  <c r="AA2753"/>
  <c r="AC2753"/>
  <c r="AX2754"/>
  <c r="AZ2754"/>
  <c r="S2754"/>
  <c r="U2754"/>
  <c r="Y2754"/>
  <c r="AA2754"/>
  <c r="AC2754"/>
  <c r="AW2755"/>
  <c r="S2755"/>
  <c r="U2755"/>
  <c r="Y2755"/>
  <c r="AA2755"/>
  <c r="AC2755"/>
  <c r="AZ2756"/>
  <c r="S2756"/>
  <c r="U2756"/>
  <c r="Y2756"/>
  <c r="AA2756"/>
  <c r="AC2756"/>
  <c r="AX2757"/>
  <c r="S2757"/>
  <c r="U2757"/>
  <c r="Y2757"/>
  <c r="AA2757"/>
  <c r="AC2757"/>
  <c r="AZ2758"/>
  <c r="S2758"/>
  <c r="U2758"/>
  <c r="Y2758"/>
  <c r="AA2758"/>
  <c r="AC2758"/>
  <c r="AX2759"/>
  <c r="S2759"/>
  <c r="U2759"/>
  <c r="Y2759"/>
  <c r="AA2759"/>
  <c r="AC2759"/>
  <c r="AZ2760"/>
  <c r="S2760"/>
  <c r="U2760"/>
  <c r="Y2760"/>
  <c r="AA2760"/>
  <c r="AC2760"/>
  <c r="AX2761"/>
  <c r="S2761"/>
  <c r="U2761"/>
  <c r="Y2761"/>
  <c r="AA2761"/>
  <c r="AC2761"/>
  <c r="AZ2762"/>
  <c r="S2762"/>
  <c r="U2762"/>
  <c r="Y2762"/>
  <c r="AA2762"/>
  <c r="AC2762"/>
  <c r="AW2763"/>
  <c r="S2763"/>
  <c r="U2763"/>
  <c r="Y2763"/>
  <c r="AA2763"/>
  <c r="AC2763"/>
  <c r="AX2764"/>
  <c r="AZ2764"/>
  <c r="S2764"/>
  <c r="U2764"/>
  <c r="Y2764"/>
  <c r="AA2764"/>
  <c r="AC2764"/>
  <c r="AW2765"/>
  <c r="S2765"/>
  <c r="U2765"/>
  <c r="Y2765"/>
  <c r="AA2765"/>
  <c r="AC2765"/>
  <c r="AZ2766"/>
  <c r="S2766"/>
  <c r="U2766"/>
  <c r="Y2766"/>
  <c r="AA2766"/>
  <c r="AC2766"/>
  <c r="AX2767"/>
  <c r="S2767"/>
  <c r="U2767"/>
  <c r="Y2767"/>
  <c r="AA2767"/>
  <c r="AC2767"/>
  <c r="AX2768"/>
  <c r="AZ2768"/>
  <c r="S2768"/>
  <c r="U2768"/>
  <c r="Y2768"/>
  <c r="AA2768"/>
  <c r="AC2768"/>
  <c r="AX2769"/>
  <c r="S2769"/>
  <c r="U2769"/>
  <c r="Y2769"/>
  <c r="AA2769"/>
  <c r="AC2769"/>
  <c r="AX2770"/>
  <c r="AZ2770"/>
  <c r="S2770"/>
  <c r="U2770"/>
  <c r="Y2770"/>
  <c r="AA2770"/>
  <c r="AC2770"/>
  <c r="AX2771"/>
  <c r="S2771"/>
  <c r="U2771"/>
  <c r="Y2771"/>
  <c r="AA2771"/>
  <c r="AC2771"/>
  <c r="AZ2772"/>
  <c r="S2772"/>
  <c r="U2772"/>
  <c r="Y2772"/>
  <c r="AA2772"/>
  <c r="AC2772"/>
  <c r="S2773"/>
  <c r="U2773"/>
  <c r="Y2773"/>
  <c r="AA2773"/>
  <c r="AC2773"/>
  <c r="AX2774"/>
  <c r="AZ2774"/>
  <c r="S2774"/>
  <c r="U2774"/>
  <c r="Y2774"/>
  <c r="AA2774"/>
  <c r="AC2774"/>
  <c r="AW2775"/>
  <c r="S2775"/>
  <c r="U2775"/>
  <c r="Y2775"/>
  <c r="AA2775"/>
  <c r="AC2775"/>
  <c r="AZ2776"/>
  <c r="S2776"/>
  <c r="U2776"/>
  <c r="Y2776"/>
  <c r="AA2776"/>
  <c r="AC2776"/>
  <c r="AX2777"/>
  <c r="S2777"/>
  <c r="U2777"/>
  <c r="Y2777"/>
  <c r="AA2777"/>
  <c r="AC2777"/>
  <c r="AZ2778"/>
  <c r="S2778"/>
  <c r="U2778"/>
  <c r="Y2778"/>
  <c r="AA2778"/>
  <c r="AC2778"/>
  <c r="AX2779"/>
  <c r="S2779"/>
  <c r="U2779"/>
  <c r="Y2779"/>
  <c r="AA2779"/>
  <c r="AC2779"/>
  <c r="AZ2780"/>
  <c r="S2780"/>
  <c r="U2780"/>
  <c r="Y2780"/>
  <c r="AA2780"/>
  <c r="AC2780"/>
  <c r="AW2781"/>
  <c r="S2781"/>
  <c r="U2781"/>
  <c r="Y2781"/>
  <c r="AA2781"/>
  <c r="AC2781"/>
  <c r="AZ2782"/>
  <c r="S2782"/>
  <c r="U2782"/>
  <c r="Y2782"/>
  <c r="AA2782"/>
  <c r="AC2782"/>
  <c r="AW2783"/>
  <c r="S2783"/>
  <c r="U2783"/>
  <c r="Y2783"/>
  <c r="AA2783"/>
  <c r="AC2783"/>
  <c r="AW2784"/>
  <c r="AZ2784"/>
  <c r="S2784"/>
  <c r="U2784"/>
  <c r="Y2784"/>
  <c r="AA2784"/>
  <c r="AC2784"/>
  <c r="AX2785"/>
  <c r="S2785"/>
  <c r="U2785"/>
  <c r="Y2785"/>
  <c r="AA2785"/>
  <c r="AC2785"/>
  <c r="AZ2786"/>
  <c r="S2786"/>
  <c r="U2786"/>
  <c r="Y2786"/>
  <c r="AA2786"/>
  <c r="AC2786"/>
  <c r="AX2787"/>
  <c r="S2787"/>
  <c r="U2787"/>
  <c r="Y2787"/>
  <c r="AA2787"/>
  <c r="AC2787"/>
  <c r="AX2788"/>
  <c r="AZ2788"/>
  <c r="S2788"/>
  <c r="U2788"/>
  <c r="Y2788"/>
  <c r="AA2788"/>
  <c r="AC2788"/>
  <c r="AW2789"/>
  <c r="S2789"/>
  <c r="U2789"/>
  <c r="Y2789"/>
  <c r="AA2789"/>
  <c r="AC2789"/>
  <c r="AZ2790"/>
  <c r="S2790"/>
  <c r="U2790"/>
  <c r="Y2790"/>
  <c r="AA2790"/>
  <c r="AC2790"/>
  <c r="AW2791"/>
  <c r="S2791"/>
  <c r="U2791"/>
  <c r="Y2791"/>
  <c r="AA2791"/>
  <c r="AC2791"/>
  <c r="AZ2792"/>
  <c r="S2792"/>
  <c r="U2792"/>
  <c r="Y2792"/>
  <c r="AA2792"/>
  <c r="AC2792"/>
  <c r="AX2793"/>
  <c r="S2793"/>
  <c r="U2793"/>
  <c r="Y2793"/>
  <c r="AA2793"/>
  <c r="AC2793"/>
  <c r="S2794"/>
  <c r="U2794"/>
  <c r="Y2794"/>
  <c r="AA2794"/>
  <c r="AC2794"/>
  <c r="AX2795"/>
  <c r="S2795"/>
  <c r="U2795"/>
  <c r="Y2795"/>
  <c r="AA2795"/>
  <c r="AC2795"/>
  <c r="S2796"/>
  <c r="U2796"/>
  <c r="Y2796"/>
  <c r="AA2796"/>
  <c r="AC2796"/>
  <c r="AX2797"/>
  <c r="S2797"/>
  <c r="U2797"/>
  <c r="Y2797"/>
  <c r="AA2797"/>
  <c r="AC2797"/>
  <c r="AZ2798"/>
  <c r="S2798"/>
  <c r="U2798"/>
  <c r="Y2798"/>
  <c r="AA2798"/>
  <c r="AC2798"/>
  <c r="AX2799"/>
  <c r="S2799"/>
  <c r="U2799"/>
  <c r="Y2799"/>
  <c r="AA2799"/>
  <c r="AC2799"/>
  <c r="AZ2800"/>
  <c r="S2800"/>
  <c r="U2800"/>
  <c r="Y2800"/>
  <c r="AA2800"/>
  <c r="AC2800"/>
  <c r="AX2801"/>
  <c r="S2801"/>
  <c r="U2801"/>
  <c r="Y2801"/>
  <c r="AA2801"/>
  <c r="AC2801"/>
  <c r="S2802"/>
  <c r="U2802"/>
  <c r="Y2802"/>
  <c r="AA2802"/>
  <c r="AC2802"/>
  <c r="AX2803"/>
  <c r="AZ2803"/>
  <c r="S2803"/>
  <c r="U2803"/>
  <c r="Y2803"/>
  <c r="AA2803"/>
  <c r="AC2803"/>
  <c r="S2804"/>
  <c r="U2804"/>
  <c r="Y2804"/>
  <c r="AA2804"/>
  <c r="AC2804"/>
  <c r="AW2805"/>
  <c r="S2805"/>
  <c r="U2805"/>
  <c r="Y2805"/>
  <c r="AA2805"/>
  <c r="AC2805"/>
  <c r="AZ2806"/>
  <c r="S2806"/>
  <c r="U2806"/>
  <c r="Y2806"/>
  <c r="AA2806"/>
  <c r="AC2806"/>
  <c r="AX2807"/>
  <c r="AZ2807"/>
  <c r="S2807"/>
  <c r="U2807"/>
  <c r="Y2807"/>
  <c r="AA2807"/>
  <c r="AC2807"/>
  <c r="AX2808"/>
  <c r="S2808"/>
  <c r="U2808"/>
  <c r="Y2808"/>
  <c r="AA2808"/>
  <c r="AC2808"/>
  <c r="AX2809"/>
  <c r="S2809"/>
  <c r="U2809"/>
  <c r="Y2809"/>
  <c r="AA2809"/>
  <c r="AC2809"/>
  <c r="AW2810"/>
  <c r="S2810"/>
  <c r="U2810"/>
  <c r="Y2810"/>
  <c r="AA2810"/>
  <c r="AC2810"/>
  <c r="AX2811"/>
  <c r="AZ2811"/>
  <c r="S2811"/>
  <c r="U2811"/>
  <c r="Y2811"/>
  <c r="AA2811"/>
  <c r="AC2811"/>
  <c r="AZ2812"/>
  <c r="S2812"/>
  <c r="U2812"/>
  <c r="Y2812"/>
  <c r="AA2812"/>
  <c r="AC2812"/>
  <c r="AW2813"/>
  <c r="S2813"/>
  <c r="U2813"/>
  <c r="Y2813"/>
  <c r="AA2813"/>
  <c r="AC2813"/>
  <c r="S2814"/>
  <c r="U2814"/>
  <c r="Y2814"/>
  <c r="AA2814"/>
  <c r="AC2814"/>
  <c r="AX2815"/>
  <c r="AZ2815"/>
  <c r="S2815"/>
  <c r="U2815"/>
  <c r="Y2815"/>
  <c r="AA2815"/>
  <c r="AC2815"/>
  <c r="AZ2816"/>
  <c r="S2816"/>
  <c r="U2816"/>
  <c r="Y2816"/>
  <c r="AA2816"/>
  <c r="AC2816"/>
  <c r="AX2817"/>
  <c r="S2817"/>
  <c r="U2817"/>
  <c r="Y2817"/>
  <c r="AA2817"/>
  <c r="AC2817"/>
  <c r="S2818"/>
  <c r="U2818"/>
  <c r="Y2818"/>
  <c r="AA2818"/>
  <c r="AC2818"/>
  <c r="AX2819"/>
  <c r="AZ2819"/>
  <c r="S2819"/>
  <c r="U2819"/>
  <c r="Y2819"/>
  <c r="AA2819"/>
  <c r="AC2819"/>
  <c r="S2820"/>
  <c r="U2820"/>
  <c r="Y2820"/>
  <c r="AA2820"/>
  <c r="AC2820"/>
  <c r="AW2821"/>
  <c r="AZ2821"/>
  <c r="S2821"/>
  <c r="U2821"/>
  <c r="Y2821"/>
  <c r="AA2821"/>
  <c r="AC2821"/>
  <c r="AW2822"/>
  <c r="AZ2822"/>
  <c r="S2822"/>
  <c r="U2822"/>
  <c r="Y2822"/>
  <c r="AA2822"/>
  <c r="AC2822"/>
  <c r="AX2823"/>
  <c r="AZ2823"/>
  <c r="S2823"/>
  <c r="U2823"/>
  <c r="Y2823"/>
  <c r="AA2823"/>
  <c r="AC2823"/>
  <c r="S2824"/>
  <c r="U2824"/>
  <c r="Y2824"/>
  <c r="AA2824"/>
  <c r="AC2824"/>
  <c r="AX2825"/>
  <c r="S2825"/>
  <c r="U2825"/>
  <c r="Y2825"/>
  <c r="AA2825"/>
  <c r="AC2825"/>
  <c r="S2826"/>
  <c r="U2826"/>
  <c r="Y2826"/>
  <c r="AA2826"/>
  <c r="AC2826"/>
  <c r="AX2827"/>
  <c r="AZ2827"/>
  <c r="S2827"/>
  <c r="U2827"/>
  <c r="Y2827"/>
  <c r="AA2827"/>
  <c r="AC2827"/>
  <c r="AZ2828"/>
  <c r="S2828"/>
  <c r="U2828"/>
  <c r="Y2828"/>
  <c r="AA2828"/>
  <c r="AC2828"/>
  <c r="AW2829"/>
  <c r="S2829"/>
  <c r="U2829"/>
  <c r="Y2829"/>
  <c r="AA2829"/>
  <c r="AC2829"/>
  <c r="S2830"/>
  <c r="U2830"/>
  <c r="Y2830"/>
  <c r="AA2830"/>
  <c r="AC2830"/>
  <c r="AX2831"/>
  <c r="AZ2831"/>
  <c r="S2831"/>
  <c r="U2831"/>
  <c r="Y2831"/>
  <c r="AA2831"/>
  <c r="AC2831"/>
  <c r="AX2832"/>
  <c r="AZ2832"/>
  <c r="S2832"/>
  <c r="U2832"/>
  <c r="Y2832"/>
  <c r="AA2832"/>
  <c r="AC2832"/>
  <c r="AX2833"/>
  <c r="S2833"/>
  <c r="U2833"/>
  <c r="Y2833"/>
  <c r="AA2833"/>
  <c r="AC2833"/>
  <c r="S2834"/>
  <c r="U2834"/>
  <c r="Y2834"/>
  <c r="AA2834"/>
  <c r="AC2834"/>
  <c r="AX2835"/>
  <c r="AZ2835"/>
  <c r="S2835"/>
  <c r="U2835"/>
  <c r="Y2835"/>
  <c r="AA2835"/>
  <c r="AC2835"/>
  <c r="S2836"/>
  <c r="U2836"/>
  <c r="Y2836"/>
  <c r="AA2836"/>
  <c r="AC2836"/>
  <c r="AW2837"/>
  <c r="S2837"/>
  <c r="U2837"/>
  <c r="Y2837"/>
  <c r="AA2837"/>
  <c r="AC2837"/>
  <c r="AZ2838"/>
  <c r="S2838"/>
  <c r="U2838"/>
  <c r="Y2838"/>
  <c r="AA2838"/>
  <c r="AC2838"/>
  <c r="AX2839"/>
  <c r="AZ2839"/>
  <c r="S2839"/>
  <c r="U2839"/>
  <c r="Y2839"/>
  <c r="AA2839"/>
  <c r="AC2839"/>
  <c r="S2840"/>
  <c r="U2840"/>
  <c r="Y2840"/>
  <c r="AA2840"/>
  <c r="AC2840"/>
  <c r="AX2841"/>
  <c r="AZ2841"/>
  <c r="S2841"/>
  <c r="U2841"/>
  <c r="Y2841"/>
  <c r="AA2841"/>
  <c r="AC2841"/>
  <c r="AX2842"/>
  <c r="S2842"/>
  <c r="U2842"/>
  <c r="Y2842"/>
  <c r="AA2842"/>
  <c r="AC2842"/>
  <c r="AX2843"/>
  <c r="AZ2843"/>
  <c r="S2843"/>
  <c r="U2843"/>
  <c r="Y2843"/>
  <c r="AA2843"/>
  <c r="AC2843"/>
  <c r="AZ2844"/>
  <c r="S2844"/>
  <c r="U2844"/>
  <c r="Y2844"/>
  <c r="AA2844"/>
  <c r="AC2844"/>
  <c r="AW2845"/>
  <c r="S2845"/>
  <c r="U2845"/>
  <c r="Y2845"/>
  <c r="AA2845"/>
  <c r="AC2845"/>
  <c r="S2846"/>
  <c r="U2846"/>
  <c r="Y2846"/>
  <c r="AA2846"/>
  <c r="AC2846"/>
  <c r="AX2847"/>
  <c r="AZ2847"/>
  <c r="S2847"/>
  <c r="U2847"/>
  <c r="Y2847"/>
  <c r="AA2847"/>
  <c r="AC2847"/>
  <c r="AW2848"/>
  <c r="AZ2848"/>
  <c r="S2848"/>
  <c r="U2848"/>
  <c r="Y2848"/>
  <c r="AA2848"/>
  <c r="AC2848"/>
  <c r="AX2849"/>
  <c r="S2849"/>
  <c r="U2849"/>
  <c r="Y2849"/>
  <c r="AA2849"/>
  <c r="AC2849"/>
  <c r="S2850"/>
  <c r="U2850"/>
  <c r="Y2850"/>
  <c r="AA2850"/>
  <c r="AC2850"/>
  <c r="AX2851"/>
  <c r="AZ2851"/>
  <c r="S2851"/>
  <c r="U2851"/>
  <c r="Y2851"/>
  <c r="AA2851"/>
  <c r="AC2851"/>
  <c r="S2852"/>
  <c r="U2852"/>
  <c r="Y2852"/>
  <c r="AA2852"/>
  <c r="AC2852"/>
  <c r="AW2853"/>
  <c r="S2853"/>
  <c r="U2853"/>
  <c r="Y2853"/>
  <c r="AA2853"/>
  <c r="AC2853"/>
  <c r="AZ2854"/>
  <c r="S2854"/>
  <c r="U2854"/>
  <c r="Y2854"/>
  <c r="AA2854"/>
  <c r="AC2854"/>
  <c r="AX2855"/>
  <c r="AZ2855"/>
  <c r="S2855"/>
  <c r="U2855"/>
  <c r="Y2855"/>
  <c r="AA2855"/>
  <c r="AC2855"/>
  <c r="S2856"/>
  <c r="U2856"/>
  <c r="Y2856"/>
  <c r="AA2856"/>
  <c r="AC2856"/>
  <c r="AX2857"/>
  <c r="S2857"/>
  <c r="U2857"/>
  <c r="Y2857"/>
  <c r="AA2857"/>
  <c r="AC2857"/>
  <c r="S2858"/>
  <c r="U2858"/>
  <c r="Y2858"/>
  <c r="AA2858"/>
  <c r="AC2858"/>
  <c r="AX2859"/>
  <c r="AZ2859"/>
  <c r="S2859"/>
  <c r="U2859"/>
  <c r="Y2859"/>
  <c r="AA2859"/>
  <c r="AC2859"/>
  <c r="AZ2860"/>
  <c r="S2860"/>
  <c r="U2860"/>
  <c r="Y2860"/>
  <c r="AA2860"/>
  <c r="AC2860"/>
  <c r="AW2861"/>
  <c r="S2861"/>
  <c r="U2861"/>
  <c r="Y2861"/>
  <c r="AA2861"/>
  <c r="AC2861"/>
  <c r="S2862"/>
  <c r="U2862"/>
  <c r="Y2862"/>
  <c r="AA2862"/>
  <c r="AC2862"/>
  <c r="AX2863"/>
  <c r="AZ2863"/>
  <c r="S2863"/>
  <c r="U2863"/>
  <c r="Y2863"/>
  <c r="AA2863"/>
  <c r="AC2863"/>
  <c r="AZ2864"/>
  <c r="S2864"/>
  <c r="U2864"/>
  <c r="Y2864"/>
  <c r="AA2864"/>
  <c r="AC2864"/>
  <c r="AX2865"/>
  <c r="S2865"/>
  <c r="U2865"/>
  <c r="Y2865"/>
  <c r="AA2865"/>
  <c r="AC2865"/>
  <c r="S2866"/>
  <c r="U2866"/>
  <c r="Y2866"/>
  <c r="AA2866"/>
  <c r="AC2866"/>
  <c r="AX2867"/>
  <c r="AZ2867"/>
  <c r="S2867"/>
  <c r="U2867"/>
  <c r="Y2867"/>
  <c r="AA2867"/>
  <c r="AC2867"/>
  <c r="S2868"/>
  <c r="U2868"/>
  <c r="Y2868"/>
  <c r="AA2868"/>
  <c r="AC2868"/>
  <c r="AW2869"/>
  <c r="S2869"/>
  <c r="U2869"/>
  <c r="Y2869"/>
  <c r="AA2869"/>
  <c r="AC2869"/>
  <c r="AW2870"/>
  <c r="AZ2870"/>
  <c r="S2870"/>
  <c r="U2870"/>
  <c r="Y2870"/>
  <c r="AA2870"/>
  <c r="AC2870"/>
  <c r="AX2871"/>
  <c r="AZ2871"/>
  <c r="S2871"/>
  <c r="U2871"/>
  <c r="Y2871"/>
  <c r="AA2871"/>
  <c r="AC2871"/>
  <c r="AW2872"/>
  <c r="S2872"/>
  <c r="U2872"/>
  <c r="Y2872"/>
  <c r="AA2872"/>
  <c r="AC2872"/>
  <c r="AX2873"/>
  <c r="S2873"/>
  <c r="U2873"/>
  <c r="Y2873"/>
  <c r="AA2873"/>
  <c r="AC2873"/>
  <c r="AZ2874"/>
  <c r="S2874"/>
  <c r="U2874"/>
  <c r="Y2874"/>
  <c r="AA2874"/>
  <c r="AC2874"/>
  <c r="AX2875"/>
  <c r="AZ2875"/>
  <c r="S2875"/>
  <c r="U2875"/>
  <c r="Y2875"/>
  <c r="AA2875"/>
  <c r="AC2875"/>
  <c r="S2876"/>
  <c r="U2876"/>
  <c r="Y2876"/>
  <c r="AA2876"/>
  <c r="AC2876"/>
  <c r="AW2877"/>
  <c r="S2877"/>
  <c r="U2877"/>
  <c r="Y2877"/>
  <c r="AA2877"/>
  <c r="AC2877"/>
  <c r="AZ2878"/>
  <c r="S2878"/>
  <c r="U2878"/>
  <c r="Y2878"/>
  <c r="AA2878"/>
  <c r="AC2878"/>
  <c r="AX2879"/>
  <c r="AZ2879"/>
  <c r="S2879"/>
  <c r="U2879"/>
  <c r="Y2879"/>
  <c r="AA2879"/>
  <c r="AC2879"/>
  <c r="S2880"/>
  <c r="U2880"/>
  <c r="Y2880"/>
  <c r="AA2880"/>
  <c r="AC2880"/>
  <c r="AX2881"/>
  <c r="S2881"/>
  <c r="U2881"/>
  <c r="Y2881"/>
  <c r="AA2881"/>
  <c r="AC2881"/>
  <c r="AZ2882"/>
  <c r="S2882"/>
  <c r="U2882"/>
  <c r="Y2882"/>
  <c r="AA2882"/>
  <c r="AC2882"/>
  <c r="AX2883"/>
  <c r="AZ2883"/>
  <c r="S2883"/>
  <c r="U2883"/>
  <c r="Y2883"/>
  <c r="AA2883"/>
  <c r="AC2883"/>
  <c r="S2884"/>
  <c r="U2884"/>
  <c r="Y2884"/>
  <c r="AA2884"/>
  <c r="AC2884"/>
  <c r="AW2885"/>
  <c r="S2885"/>
  <c r="U2885"/>
  <c r="Y2885"/>
  <c r="AA2885"/>
  <c r="AC2885"/>
  <c r="AZ2886"/>
  <c r="S2886"/>
  <c r="U2886"/>
  <c r="Y2886"/>
  <c r="AA2886"/>
  <c r="AC2886"/>
  <c r="AW2887"/>
  <c r="AZ2887"/>
  <c r="S2887"/>
  <c r="U2887"/>
  <c r="Y2887"/>
  <c r="AA2887"/>
  <c r="AC2887"/>
  <c r="S2888"/>
  <c r="U2888"/>
  <c r="Y2888"/>
  <c r="AA2888"/>
  <c r="AC2888"/>
  <c r="AX2889"/>
  <c r="S2889"/>
  <c r="U2889"/>
  <c r="Y2889"/>
  <c r="AA2889"/>
  <c r="AC2889"/>
  <c r="AZ2890"/>
  <c r="S2890"/>
  <c r="U2890"/>
  <c r="Y2890"/>
  <c r="AA2890"/>
  <c r="AC2890"/>
  <c r="AW2891"/>
  <c r="AZ2891"/>
  <c r="S2891"/>
  <c r="U2891"/>
  <c r="Y2891"/>
  <c r="AA2891"/>
  <c r="AC2891"/>
  <c r="S2892"/>
  <c r="U2892"/>
  <c r="Y2892"/>
  <c r="AA2892"/>
  <c r="AC2892"/>
  <c r="AW2893"/>
  <c r="S2893"/>
  <c r="U2893"/>
  <c r="Y2893"/>
  <c r="AA2893"/>
  <c r="AC2893"/>
  <c r="AX2894"/>
  <c r="AY2894"/>
  <c r="BD2894" s="1"/>
  <c r="S2894"/>
  <c r="U2894"/>
  <c r="Y2894"/>
  <c r="AA2894"/>
  <c r="AC2894"/>
  <c r="AW2895"/>
  <c r="AZ2895"/>
  <c r="S2895"/>
  <c r="U2895"/>
  <c r="Y2895"/>
  <c r="AA2895"/>
  <c r="AC2895"/>
  <c r="AY2896"/>
  <c r="BD2896" s="1"/>
  <c r="S2896"/>
  <c r="U2896"/>
  <c r="Y2896"/>
  <c r="AA2896"/>
  <c r="AC2896"/>
  <c r="AX2897"/>
  <c r="S2897"/>
  <c r="U2897"/>
  <c r="Y2897"/>
  <c r="AA2897"/>
  <c r="AC2897"/>
  <c r="AY2898"/>
  <c r="BD2898" s="1"/>
  <c r="S2898"/>
  <c r="U2898"/>
  <c r="Y2898"/>
  <c r="AA2898"/>
  <c r="AC2898"/>
  <c r="AX2899"/>
  <c r="AZ2899"/>
  <c r="S2899"/>
  <c r="U2899"/>
  <c r="Y2899"/>
  <c r="AA2899"/>
  <c r="AC2899"/>
  <c r="AX2900"/>
  <c r="S2900"/>
  <c r="U2900"/>
  <c r="Y2900"/>
  <c r="AA2900"/>
  <c r="AC2900"/>
  <c r="AW2901"/>
  <c r="S2901"/>
  <c r="U2901"/>
  <c r="Y2901"/>
  <c r="AA2901"/>
  <c r="AC2901"/>
  <c r="AZ2902"/>
  <c r="S2902"/>
  <c r="U2902"/>
  <c r="Y2902"/>
  <c r="AA2902"/>
  <c r="AC2902"/>
  <c r="AW2903"/>
  <c r="AZ2903"/>
  <c r="S2903"/>
  <c r="U2903"/>
  <c r="Y2903"/>
  <c r="AA2903"/>
  <c r="AC2903"/>
  <c r="S2904"/>
  <c r="U2904"/>
  <c r="Y2904"/>
  <c r="AA2904"/>
  <c r="AC2904"/>
  <c r="AX2905"/>
  <c r="S2905"/>
  <c r="U2905"/>
  <c r="Y2905"/>
  <c r="AA2905"/>
  <c r="AC2905"/>
  <c r="AZ2906"/>
  <c r="S2906"/>
  <c r="U2906"/>
  <c r="Y2906"/>
  <c r="AA2906"/>
  <c r="AC2906"/>
  <c r="AW2907"/>
  <c r="AZ2907"/>
  <c r="S2907"/>
  <c r="U2907"/>
  <c r="Y2907"/>
  <c r="AA2907"/>
  <c r="AC2907"/>
  <c r="S2908"/>
  <c r="U2908"/>
  <c r="Y2908"/>
  <c r="AA2908"/>
  <c r="AC2908"/>
  <c r="AW2909"/>
  <c r="S2909"/>
  <c r="U2909"/>
  <c r="Y2909"/>
  <c r="AA2909"/>
  <c r="AC2909"/>
  <c r="AZ2910"/>
  <c r="S2910"/>
  <c r="U2910"/>
  <c r="Y2910"/>
  <c r="AA2910"/>
  <c r="AC2910"/>
  <c r="AW2911"/>
  <c r="AZ2911"/>
  <c r="S2911"/>
  <c r="U2911"/>
  <c r="Y2911"/>
  <c r="AA2911"/>
  <c r="AC2911"/>
  <c r="S2912"/>
  <c r="U2912"/>
  <c r="Y2912"/>
  <c r="AA2912"/>
  <c r="AC2912"/>
  <c r="AX2913"/>
  <c r="S2913"/>
  <c r="U2913"/>
  <c r="Y2913"/>
  <c r="AA2913"/>
  <c r="AC2913"/>
  <c r="AW2914"/>
  <c r="AZ2914"/>
  <c r="S2914"/>
  <c r="U2914"/>
  <c r="Y2914"/>
  <c r="AA2914"/>
  <c r="AC2914"/>
  <c r="AX2915"/>
  <c r="AZ2915"/>
  <c r="S2915"/>
  <c r="U2915"/>
  <c r="Y2915"/>
  <c r="AA2915"/>
  <c r="AC2915"/>
  <c r="S2916"/>
  <c r="U2916"/>
  <c r="Y2916"/>
  <c r="AA2916"/>
  <c r="AC2916"/>
  <c r="AW2917"/>
  <c r="S2917"/>
  <c r="U2917"/>
  <c r="Y2917"/>
  <c r="AA2917"/>
  <c r="AC2917"/>
  <c r="AZ2918"/>
  <c r="S2918"/>
  <c r="U2918"/>
  <c r="Y2918"/>
  <c r="AA2918"/>
  <c r="AC2918"/>
  <c r="AW2919"/>
  <c r="S2919"/>
  <c r="U2919"/>
  <c r="Y2919"/>
  <c r="AA2919"/>
  <c r="AC2919"/>
  <c r="AZ2920"/>
  <c r="S2920"/>
  <c r="U2920"/>
  <c r="Y2920"/>
  <c r="AA2920"/>
  <c r="AC2920"/>
  <c r="AX2921"/>
  <c r="AZ2921"/>
  <c r="S2921"/>
  <c r="U2921"/>
  <c r="Y2921"/>
  <c r="AA2921"/>
  <c r="AC2921"/>
  <c r="S2922"/>
  <c r="U2922"/>
  <c r="Y2922"/>
  <c r="AA2922"/>
  <c r="AC2922"/>
  <c r="AX2923"/>
  <c r="AZ2923"/>
  <c r="S2923"/>
  <c r="U2923"/>
  <c r="Y2923"/>
  <c r="AA2923"/>
  <c r="AC2923"/>
  <c r="AW2924"/>
  <c r="AZ2924"/>
  <c r="S2924"/>
  <c r="U2924"/>
  <c r="Y2924"/>
  <c r="AA2924"/>
  <c r="AC2924"/>
  <c r="AX2925"/>
  <c r="S2925"/>
  <c r="U2925"/>
  <c r="Y2925"/>
  <c r="AA2925"/>
  <c r="AC2925"/>
  <c r="S2926"/>
  <c r="U2926"/>
  <c r="Y2926"/>
  <c r="AA2926"/>
  <c r="AC2926"/>
  <c r="AW2927"/>
  <c r="AZ2927"/>
  <c r="S2927"/>
  <c r="U2927"/>
  <c r="Y2927"/>
  <c r="AA2927"/>
  <c r="AC2927"/>
  <c r="AZ2928"/>
  <c r="S2928"/>
  <c r="U2928"/>
  <c r="Y2928"/>
  <c r="AA2928"/>
  <c r="AC2928"/>
  <c r="AW2929"/>
  <c r="S2929"/>
  <c r="U2929"/>
  <c r="Y2929"/>
  <c r="AA2929"/>
  <c r="AC2929"/>
  <c r="AZ2930"/>
  <c r="S2930"/>
  <c r="U2930"/>
  <c r="Y2930"/>
  <c r="AA2930"/>
  <c r="AC2930"/>
  <c r="AW2931"/>
  <c r="AZ2931"/>
  <c r="S2931"/>
  <c r="U2931"/>
  <c r="Y2931"/>
  <c r="AA2931"/>
  <c r="AC2931"/>
  <c r="S2932"/>
  <c r="U2932"/>
  <c r="Y2932"/>
  <c r="AA2932"/>
  <c r="AC2932"/>
  <c r="AX2933"/>
  <c r="S2933"/>
  <c r="U2933"/>
  <c r="Y2933"/>
  <c r="AA2933"/>
  <c r="AC2933"/>
  <c r="AZ2934"/>
  <c r="S2934"/>
  <c r="U2934"/>
  <c r="Y2934"/>
  <c r="AA2934"/>
  <c r="AC2934"/>
  <c r="AX2935"/>
  <c r="AZ2935"/>
  <c r="S2935"/>
  <c r="U2935"/>
  <c r="Y2935"/>
  <c r="AA2935"/>
  <c r="AC2935"/>
  <c r="AZ2936"/>
  <c r="S2936"/>
  <c r="U2936"/>
  <c r="Y2936"/>
  <c r="AA2936"/>
  <c r="AC2936"/>
  <c r="AW2937"/>
  <c r="S2937"/>
  <c r="U2937"/>
  <c r="Y2937"/>
  <c r="AA2937"/>
  <c r="AC2937"/>
  <c r="AZ2938"/>
  <c r="S2938"/>
  <c r="U2938"/>
  <c r="Y2938"/>
  <c r="AA2938"/>
  <c r="AC2938"/>
  <c r="AW2939"/>
  <c r="AZ2939"/>
  <c r="S2939"/>
  <c r="U2939"/>
  <c r="Y2939"/>
  <c r="AA2939"/>
  <c r="AC2939"/>
  <c r="AW2940"/>
  <c r="S2940"/>
  <c r="U2940"/>
  <c r="Y2940"/>
  <c r="AA2940"/>
  <c r="AC2940"/>
  <c r="AX2941"/>
  <c r="S2941"/>
  <c r="U2941"/>
  <c r="Y2941"/>
  <c r="AA2941"/>
  <c r="AC2941"/>
  <c r="AY2942"/>
  <c r="BD2942" s="1"/>
  <c r="S2942"/>
  <c r="U2942"/>
  <c r="Y2942"/>
  <c r="AA2942"/>
  <c r="AC2942"/>
  <c r="AW2943"/>
  <c r="AZ2943"/>
  <c r="S2943"/>
  <c r="U2943"/>
  <c r="Y2943"/>
  <c r="AA2943"/>
  <c r="AC2943"/>
  <c r="S2944"/>
  <c r="U2944"/>
  <c r="Y2944"/>
  <c r="AA2944"/>
  <c r="AC2944"/>
  <c r="AW2945"/>
  <c r="S2945"/>
  <c r="U2945"/>
  <c r="Y2945"/>
  <c r="AA2945"/>
  <c r="AC2945"/>
  <c r="AY2946"/>
  <c r="BD2946" s="1"/>
  <c r="S2946"/>
  <c r="U2946"/>
  <c r="Y2946"/>
  <c r="AA2946"/>
  <c r="AC2946"/>
  <c r="AX2947"/>
  <c r="AZ2947"/>
  <c r="S2947"/>
  <c r="U2947"/>
  <c r="Y2947"/>
  <c r="AA2947"/>
  <c r="AC2947"/>
  <c r="AW2948"/>
  <c r="AZ2948"/>
  <c r="S2948"/>
  <c r="U2948"/>
  <c r="Y2948"/>
  <c r="AA2948"/>
  <c r="AC2948"/>
  <c r="AX2949"/>
  <c r="S2949"/>
  <c r="U2949"/>
  <c r="Y2949"/>
  <c r="AA2949"/>
  <c r="AC2949"/>
  <c r="S2950"/>
  <c r="U2950"/>
  <c r="Y2950"/>
  <c r="AA2950"/>
  <c r="AC2950"/>
  <c r="AZ2951"/>
  <c r="S2951"/>
  <c r="U2951"/>
  <c r="Y2951"/>
  <c r="AA2951"/>
  <c r="AC2951"/>
  <c r="AY2952"/>
  <c r="BD2952" s="1"/>
  <c r="S2952"/>
  <c r="U2952"/>
  <c r="Y2952"/>
  <c r="AA2952"/>
  <c r="AC2952"/>
  <c r="AX2953"/>
  <c r="S2953"/>
  <c r="U2953"/>
  <c r="Y2953"/>
  <c r="AA2953"/>
  <c r="AC2953"/>
  <c r="AZ2954"/>
  <c r="S2954"/>
  <c r="U2954"/>
  <c r="Y2954"/>
  <c r="AA2954"/>
  <c r="AC2954"/>
  <c r="AX2955"/>
  <c r="AZ2955"/>
  <c r="S2955"/>
  <c r="U2955"/>
  <c r="Y2955"/>
  <c r="AA2955"/>
  <c r="AC2955"/>
  <c r="S2956"/>
  <c r="U2956"/>
  <c r="Y2956"/>
  <c r="AA2956"/>
  <c r="AC2956"/>
  <c r="S2957"/>
  <c r="U2957"/>
  <c r="Y2957"/>
  <c r="AA2957"/>
  <c r="AC2957"/>
  <c r="AW2958"/>
  <c r="S2958"/>
  <c r="U2958"/>
  <c r="Y2958"/>
  <c r="AA2958"/>
  <c r="AC2958"/>
  <c r="AW2959"/>
  <c r="AZ2959"/>
  <c r="S2959"/>
  <c r="U2959"/>
  <c r="Y2959"/>
  <c r="AA2959"/>
  <c r="AC2959"/>
  <c r="AX2960"/>
  <c r="AY2960"/>
  <c r="BD2960" s="1"/>
  <c r="S2960"/>
  <c r="U2960"/>
  <c r="Y2960"/>
  <c r="AA2960"/>
  <c r="AC2960"/>
  <c r="AX2961"/>
  <c r="S2961"/>
  <c r="U2961"/>
  <c r="Y2961"/>
  <c r="AA2961"/>
  <c r="AC2961"/>
  <c r="AY2962"/>
  <c r="BD2962" s="1"/>
  <c r="S2962"/>
  <c r="U2962"/>
  <c r="Y2962"/>
  <c r="AA2962"/>
  <c r="AC2962"/>
  <c r="AX2963"/>
  <c r="AZ2963"/>
  <c r="S2963"/>
  <c r="U2963"/>
  <c r="Y2963"/>
  <c r="AA2963"/>
  <c r="AC2963"/>
  <c r="AW2964"/>
  <c r="S2964"/>
  <c r="U2964"/>
  <c r="Y2964"/>
  <c r="AA2964"/>
  <c r="AC2964"/>
  <c r="S2965"/>
  <c r="U2965"/>
  <c r="Y2965"/>
  <c r="AA2965"/>
  <c r="AC2965"/>
  <c r="AZ2966"/>
  <c r="S2966"/>
  <c r="U2966"/>
  <c r="Y2966"/>
  <c r="AA2966"/>
  <c r="AC2966"/>
  <c r="AX2967"/>
  <c r="AZ2967"/>
  <c r="S2967"/>
  <c r="U2967"/>
  <c r="Y2967"/>
  <c r="AA2967"/>
  <c r="AC2967"/>
  <c r="AY2968"/>
  <c r="BD2968" s="1"/>
  <c r="S2968"/>
  <c r="U2968"/>
  <c r="Y2968"/>
  <c r="AA2968"/>
  <c r="AC2968"/>
  <c r="S2969"/>
  <c r="U2969"/>
  <c r="Y2969"/>
  <c r="AA2969"/>
  <c r="AC2969"/>
  <c r="S2970"/>
  <c r="U2970"/>
  <c r="Y2970"/>
  <c r="AA2970"/>
  <c r="AC2970"/>
  <c r="AX2971"/>
  <c r="AZ2971"/>
  <c r="S2971"/>
  <c r="U2971"/>
  <c r="Y2971"/>
  <c r="AA2971"/>
  <c r="AC2971"/>
  <c r="S2972"/>
  <c r="U2972"/>
  <c r="Y2972"/>
  <c r="AA2972"/>
  <c r="AC2972"/>
  <c r="S2973"/>
  <c r="U2973"/>
  <c r="Y2973"/>
  <c r="AA2973"/>
  <c r="AC2973"/>
  <c r="AW2974"/>
  <c r="AZ2974"/>
  <c r="S2974"/>
  <c r="U2974"/>
  <c r="Y2974"/>
  <c r="AA2974"/>
  <c r="AC2974"/>
  <c r="AX2975"/>
  <c r="AZ2975"/>
  <c r="S2975"/>
  <c r="U2975"/>
  <c r="Y2975"/>
  <c r="AA2975"/>
  <c r="AC2975"/>
  <c r="AX2976"/>
  <c r="S2976"/>
  <c r="U2976"/>
  <c r="Y2976"/>
  <c r="AA2976"/>
  <c r="AC2976"/>
  <c r="AX2977"/>
  <c r="S2977"/>
  <c r="U2977"/>
  <c r="Y2977"/>
  <c r="AA2977"/>
  <c r="AC2977"/>
  <c r="S2978"/>
  <c r="U2978"/>
  <c r="Y2978"/>
  <c r="AA2978"/>
  <c r="AC2978"/>
  <c r="AX2979"/>
  <c r="AZ2979"/>
  <c r="S2979"/>
  <c r="U2979"/>
  <c r="Y2979"/>
  <c r="AA2979"/>
  <c r="AC2979"/>
  <c r="S2980"/>
  <c r="U2980"/>
  <c r="Y2980"/>
  <c r="AA2980"/>
  <c r="AC2980"/>
  <c r="S2981"/>
  <c r="U2981"/>
  <c r="Y2981"/>
  <c r="AA2981"/>
  <c r="AC2981"/>
  <c r="S2982"/>
  <c r="U2982"/>
  <c r="Y2982"/>
  <c r="AA2982"/>
  <c r="AC2982"/>
  <c r="AW2983"/>
  <c r="S2983"/>
  <c r="U2983"/>
  <c r="Y2983"/>
  <c r="AA2983"/>
  <c r="AC2983"/>
  <c r="AX2984"/>
  <c r="AZ2984"/>
  <c r="S2984"/>
  <c r="U2984"/>
  <c r="Y2984"/>
  <c r="AA2984"/>
  <c r="AC2984"/>
  <c r="AW2985"/>
  <c r="S2985"/>
  <c r="U2985"/>
  <c r="Y2985"/>
  <c r="AA2985"/>
  <c r="AC2985"/>
  <c r="AX2986"/>
  <c r="AZ2986"/>
  <c r="S2986"/>
  <c r="U2986"/>
  <c r="Y2986"/>
  <c r="AA2986"/>
  <c r="AC2986"/>
  <c r="S2987"/>
  <c r="U2987"/>
  <c r="Y2987"/>
  <c r="AA2987"/>
  <c r="AC2987"/>
  <c r="AW2988"/>
  <c r="AY2988"/>
  <c r="BD2988" s="1"/>
  <c r="S2988"/>
  <c r="U2988"/>
  <c r="Y2988"/>
  <c r="AA2988"/>
  <c r="AC2988"/>
  <c r="S2989"/>
  <c r="U2989"/>
  <c r="Y2989"/>
  <c r="AA2989"/>
  <c r="AC2989"/>
  <c r="AW2990"/>
  <c r="AY2990"/>
  <c r="BD2990" s="1"/>
  <c r="S2990"/>
  <c r="U2990"/>
  <c r="Y2990"/>
  <c r="AA2990"/>
  <c r="AC2990"/>
  <c r="AY2991"/>
  <c r="BD2991" s="1"/>
  <c r="S2991"/>
  <c r="U2991"/>
  <c r="Y2991"/>
  <c r="AA2991"/>
  <c r="AC2991"/>
  <c r="AY2992"/>
  <c r="BD2992" s="1"/>
  <c r="S2992"/>
  <c r="U2992"/>
  <c r="Y2992"/>
  <c r="AA2992"/>
  <c r="AC2992"/>
  <c r="S2993"/>
  <c r="U2993"/>
  <c r="Y2993"/>
  <c r="AA2993"/>
  <c r="AC2993"/>
  <c r="AY2994"/>
  <c r="BD2994" s="1"/>
  <c r="S2994"/>
  <c r="U2994"/>
  <c r="Y2994"/>
  <c r="AA2994"/>
  <c r="AC2994"/>
  <c r="S2995"/>
  <c r="U2995"/>
  <c r="Y2995"/>
  <c r="AA2995"/>
  <c r="AC2995"/>
  <c r="AY2996"/>
  <c r="BD2996" s="1"/>
  <c r="S2996"/>
  <c r="U2996"/>
  <c r="Y2996"/>
  <c r="AA2996"/>
  <c r="AC2996"/>
  <c r="S2997"/>
  <c r="U2997"/>
  <c r="Y2997"/>
  <c r="AA2997"/>
  <c r="AC2997"/>
  <c r="AZ2998"/>
  <c r="S2998"/>
  <c r="U2998"/>
  <c r="Y2998"/>
  <c r="AA2998"/>
  <c r="AC2998"/>
  <c r="AW2999"/>
  <c r="S2999"/>
  <c r="U2999"/>
  <c r="Y2999"/>
  <c r="AA2999"/>
  <c r="AC2999"/>
  <c r="S3000"/>
  <c r="U3000"/>
  <c r="Y3000"/>
  <c r="AA3000"/>
  <c r="AC3000"/>
  <c r="AW3001"/>
  <c r="S3001"/>
  <c r="U3001"/>
  <c r="Y3001"/>
  <c r="AA3001"/>
  <c r="AC3001"/>
  <c r="AX3002"/>
  <c r="AZ3002"/>
  <c r="S3002"/>
  <c r="U3002"/>
  <c r="Y3002"/>
  <c r="AA3002"/>
  <c r="AC3002"/>
  <c r="AX3003"/>
  <c r="S3003"/>
  <c r="U3003"/>
  <c r="Y3003"/>
  <c r="AA3003"/>
  <c r="AC3003"/>
  <c r="AY3004"/>
  <c r="BD3004" s="1"/>
  <c r="S3004"/>
  <c r="U3004"/>
  <c r="Y3004"/>
  <c r="AA3004"/>
  <c r="AC3004"/>
  <c r="S3005"/>
  <c r="U3005"/>
  <c r="Y3005"/>
  <c r="AA3005"/>
  <c r="AC3005"/>
  <c r="S3006"/>
  <c r="U3006"/>
  <c r="Y3006"/>
  <c r="AA3006"/>
  <c r="AC3006"/>
  <c r="AX3007"/>
  <c r="S3007"/>
  <c r="U3007"/>
  <c r="Y3007"/>
  <c r="AA3007"/>
  <c r="AC3007"/>
  <c r="AY3008"/>
  <c r="BD3008" s="1"/>
  <c r="S3008"/>
  <c r="U3008"/>
  <c r="Y3008"/>
  <c r="AA3008"/>
  <c r="AC3008"/>
  <c r="AX3009"/>
  <c r="S3009"/>
  <c r="U3009"/>
  <c r="Y3009"/>
  <c r="AA3009"/>
  <c r="AC3009"/>
  <c r="AZ3010"/>
  <c r="S3010"/>
  <c r="U3010"/>
  <c r="Y3010"/>
  <c r="AA3010"/>
  <c r="AC3010"/>
  <c r="S3011"/>
  <c r="U3011"/>
  <c r="Y3011"/>
  <c r="AA3011"/>
  <c r="AC3011"/>
  <c r="AW3012"/>
  <c r="AY3012"/>
  <c r="BD3012" s="1"/>
  <c r="S3012"/>
  <c r="U3012"/>
  <c r="Y3012"/>
  <c r="AA3012"/>
  <c r="AC3012"/>
  <c r="S3013"/>
  <c r="U3013"/>
  <c r="Y3013"/>
  <c r="AA3013"/>
  <c r="AC3013"/>
  <c r="AW3014"/>
  <c r="S3014"/>
  <c r="U3014"/>
  <c r="Y3014"/>
  <c r="AA3014"/>
  <c r="AC3014"/>
  <c r="AX3015"/>
  <c r="S3015"/>
  <c r="U3015"/>
  <c r="Y3015"/>
  <c r="AA3015"/>
  <c r="AC3015"/>
  <c r="AY3016"/>
  <c r="BD3016" s="1"/>
  <c r="S3016"/>
  <c r="U3016"/>
  <c r="Y3016"/>
  <c r="AA3016"/>
  <c r="AC3016"/>
  <c r="AW3017"/>
  <c r="S3017"/>
  <c r="U3017"/>
  <c r="Y3017"/>
  <c r="AA3017"/>
  <c r="AC3017"/>
  <c r="AZ3018"/>
  <c r="S3018"/>
  <c r="U3018"/>
  <c r="Y3018"/>
  <c r="AA3018"/>
  <c r="AC3018"/>
  <c r="AX3019"/>
  <c r="AZ3019"/>
  <c r="S3019"/>
  <c r="U3019"/>
  <c r="Y3019"/>
  <c r="AA3019"/>
  <c r="AC3019"/>
  <c r="S3020"/>
  <c r="U3020"/>
  <c r="Y3020"/>
  <c r="AA3020"/>
  <c r="AC3020"/>
  <c r="AX3021"/>
  <c r="AZ3021"/>
  <c r="S3021"/>
  <c r="U3021"/>
  <c r="Y3021"/>
  <c r="AA3021"/>
  <c r="AC3021"/>
  <c r="AY3022"/>
  <c r="BD3022" s="1"/>
  <c r="S3022"/>
  <c r="U3022"/>
  <c r="Y3022"/>
  <c r="AA3022"/>
  <c r="AC3022"/>
  <c r="AX3023"/>
  <c r="S3023"/>
  <c r="U3023"/>
  <c r="Y3023"/>
  <c r="AA3023"/>
  <c r="AC3023"/>
  <c r="AW3024"/>
  <c r="AZ3024"/>
  <c r="S3024"/>
  <c r="U3024"/>
  <c r="Y3024"/>
  <c r="AA3024"/>
  <c r="AC3024"/>
  <c r="S3025"/>
  <c r="U3025"/>
  <c r="Y3025"/>
  <c r="AA3025"/>
  <c r="AC3025"/>
  <c r="AW3026"/>
  <c r="AZ3026"/>
  <c r="S3026"/>
  <c r="U3026"/>
  <c r="Y3026"/>
  <c r="AA3026"/>
  <c r="AC3026"/>
  <c r="S3027"/>
  <c r="U3027"/>
  <c r="Y3027"/>
  <c r="AA3027"/>
  <c r="AC3027"/>
  <c r="AY3028"/>
  <c r="BD3028" s="1"/>
  <c r="S3028"/>
  <c r="U3028"/>
  <c r="Y3028"/>
  <c r="AA3028"/>
  <c r="AC3028"/>
  <c r="S3029"/>
  <c r="U3029"/>
  <c r="Y3029"/>
  <c r="AA3029"/>
  <c r="AC3029"/>
  <c r="S3030"/>
  <c r="U3030"/>
  <c r="Y3030"/>
  <c r="AA3030"/>
  <c r="AC3030"/>
  <c r="AW3031"/>
  <c r="S3031"/>
  <c r="U3031"/>
  <c r="Y3031"/>
  <c r="AA3031"/>
  <c r="AC3031"/>
  <c r="AW3032"/>
  <c r="AY3032"/>
  <c r="BD3032" s="1"/>
  <c r="S3032"/>
  <c r="U3032"/>
  <c r="Y3032"/>
  <c r="AA3032"/>
  <c r="AC3032"/>
  <c r="AX3033"/>
  <c r="S3033"/>
  <c r="U3033"/>
  <c r="Y3033"/>
  <c r="AA3033"/>
  <c r="AC3033"/>
  <c r="AY3034"/>
  <c r="BD3034" s="1"/>
  <c r="S3034"/>
  <c r="U3034"/>
  <c r="Y3034"/>
  <c r="AA3034"/>
  <c r="AC3034"/>
  <c r="AW3035"/>
  <c r="AZ3035"/>
  <c r="S3035"/>
  <c r="U3035"/>
  <c r="Y3035"/>
  <c r="AA3035"/>
  <c r="AC3035"/>
  <c r="AX3036"/>
  <c r="AZ3036"/>
  <c r="S3036"/>
  <c r="U3036"/>
  <c r="Y3036"/>
  <c r="AA3036"/>
  <c r="AC3036"/>
  <c r="AX3037"/>
  <c r="S3037"/>
  <c r="U3037"/>
  <c r="Y3037"/>
  <c r="AA3037"/>
  <c r="AC3037"/>
  <c r="AX3038"/>
  <c r="AY3038"/>
  <c r="BD3038" s="1"/>
  <c r="S3038"/>
  <c r="U3038"/>
  <c r="Y3038"/>
  <c r="AA3038"/>
  <c r="AC3038"/>
  <c r="AX3039"/>
  <c r="S3039"/>
  <c r="U3039"/>
  <c r="Y3039"/>
  <c r="AA3039"/>
  <c r="AC3039"/>
  <c r="AW3040"/>
  <c r="S3040"/>
  <c r="U3040"/>
  <c r="Y3040"/>
  <c r="AA3040"/>
  <c r="AC3040"/>
  <c r="S3041"/>
  <c r="U3041"/>
  <c r="Y3041"/>
  <c r="AA3041"/>
  <c r="AC3041"/>
  <c r="AZ3042"/>
  <c r="S3042"/>
  <c r="U3042"/>
  <c r="Y3042"/>
  <c r="AA3042"/>
  <c r="AC3042"/>
  <c r="AW3043"/>
  <c r="S3043"/>
  <c r="U3043"/>
  <c r="Y3043"/>
  <c r="AA3043"/>
  <c r="AC3043"/>
  <c r="S3044"/>
  <c r="U3044"/>
  <c r="Y3044"/>
  <c r="AA3044"/>
  <c r="AC3044"/>
  <c r="S3045"/>
  <c r="U3045"/>
  <c r="Y3045"/>
  <c r="AA3045"/>
  <c r="AC3045"/>
  <c r="AX3046"/>
  <c r="AY3046"/>
  <c r="BD3046" s="1"/>
  <c r="S3046"/>
  <c r="U3046"/>
  <c r="Y3046"/>
  <c r="AA3046"/>
  <c r="AC3046"/>
  <c r="AW3047"/>
  <c r="S3047"/>
  <c r="U3047"/>
  <c r="Y3047"/>
  <c r="AA3047"/>
  <c r="AC3047"/>
  <c r="AY3048"/>
  <c r="BD3048" s="1"/>
  <c r="S3048"/>
  <c r="U3048"/>
  <c r="Y3048"/>
  <c r="AA3048"/>
  <c r="AC3048"/>
  <c r="S3049"/>
  <c r="U3049"/>
  <c r="Y3049"/>
  <c r="AA3049"/>
  <c r="AC3049"/>
  <c r="AZ3050"/>
  <c r="S3050"/>
  <c r="U3050"/>
  <c r="Y3050"/>
  <c r="AA3050"/>
  <c r="AC3050"/>
  <c r="AW3051"/>
  <c r="AZ3051"/>
  <c r="S3051"/>
  <c r="U3051"/>
  <c r="Y3051"/>
  <c r="AA3051"/>
  <c r="AC3051"/>
  <c r="AZ3052"/>
  <c r="S3052"/>
  <c r="U3052"/>
  <c r="Y3052"/>
  <c r="AA3052"/>
  <c r="AC3052"/>
  <c r="AW3053"/>
  <c r="S3053"/>
  <c r="U3053"/>
  <c r="Y3053"/>
  <c r="AA3053"/>
  <c r="AC3053"/>
  <c r="AX3054"/>
  <c r="AY3054"/>
  <c r="BD3054" s="1"/>
  <c r="S3054"/>
  <c r="U3054"/>
  <c r="Y3054"/>
  <c r="AA3054"/>
  <c r="AC3054"/>
  <c r="AW3055"/>
  <c r="S3055"/>
  <c r="U3055"/>
  <c r="Y3055"/>
  <c r="AA3055"/>
  <c r="AC3055"/>
  <c r="AY3056"/>
  <c r="BD3056" s="1"/>
  <c r="S3056"/>
  <c r="U3056"/>
  <c r="Y3056"/>
  <c r="AA3056"/>
  <c r="AC3056"/>
  <c r="AX3057"/>
  <c r="S3057"/>
  <c r="U3057"/>
  <c r="Y3057"/>
  <c r="AA3057"/>
  <c r="AC3057"/>
  <c r="AW3058"/>
  <c r="AZ3058"/>
  <c r="S3058"/>
  <c r="U3058"/>
  <c r="Y3058"/>
  <c r="AA3058"/>
  <c r="AC3058"/>
  <c r="S3059"/>
  <c r="U3059"/>
  <c r="Y3059"/>
  <c r="AA3059"/>
  <c r="AC3059"/>
  <c r="AZ3060"/>
  <c r="S3060"/>
  <c r="U3060"/>
  <c r="Y3060"/>
  <c r="AA3060"/>
  <c r="AC3060"/>
  <c r="AW3061"/>
  <c r="S3061"/>
  <c r="U3061"/>
  <c r="Y3061"/>
  <c r="AA3061"/>
  <c r="AC3061"/>
  <c r="AX3062"/>
  <c r="AZ3062"/>
  <c r="S3062"/>
  <c r="U3062"/>
  <c r="Y3062"/>
  <c r="AA3062"/>
  <c r="AC3062"/>
  <c r="S3063"/>
  <c r="U3063"/>
  <c r="Y3063"/>
  <c r="AA3063"/>
  <c r="AC3063"/>
  <c r="AW3064"/>
  <c r="AZ3064"/>
  <c r="S3064"/>
  <c r="U3064"/>
  <c r="Y3064"/>
  <c r="AA3064"/>
  <c r="AC3064"/>
  <c r="AX3065"/>
  <c r="AZ3065"/>
  <c r="S3065"/>
  <c r="U3065"/>
  <c r="Y3065"/>
  <c r="AA3065"/>
  <c r="AC3065"/>
  <c r="S3066"/>
  <c r="U3066"/>
  <c r="Y3066"/>
  <c r="AA3066"/>
  <c r="AC3066"/>
  <c r="AW3067"/>
  <c r="S3067"/>
  <c r="U3067"/>
  <c r="Y3067"/>
  <c r="AA3067"/>
  <c r="AC3067"/>
  <c r="AX3068"/>
  <c r="AZ3068"/>
  <c r="S3068"/>
  <c r="U3068"/>
  <c r="Y3068"/>
  <c r="AA3068"/>
  <c r="AC3068"/>
  <c r="AX3069"/>
  <c r="S3069"/>
  <c r="U3069"/>
  <c r="Y3069"/>
  <c r="AA3069"/>
  <c r="AC3069"/>
  <c r="AW3070"/>
  <c r="AY3070"/>
  <c r="BD3070" s="1"/>
  <c r="S3070"/>
  <c r="U3070"/>
  <c r="Y3070"/>
  <c r="AA3070"/>
  <c r="AC3070"/>
  <c r="AX3071"/>
  <c r="AZ3071"/>
  <c r="S3071"/>
  <c r="U3071"/>
  <c r="Y3071"/>
  <c r="AA3071"/>
  <c r="AC3071"/>
  <c r="AX3072"/>
  <c r="AZ3072"/>
  <c r="S3072"/>
  <c r="U3072"/>
  <c r="Y3072"/>
  <c r="AA3072"/>
  <c r="AC3072"/>
  <c r="AW3073"/>
  <c r="AY3073"/>
  <c r="BD3073" s="1"/>
  <c r="S3073"/>
  <c r="U3073"/>
  <c r="Y3073"/>
  <c r="AA3073"/>
  <c r="AC3073"/>
  <c r="AW3074"/>
  <c r="AY3074"/>
  <c r="BD3074" s="1"/>
  <c r="S3074"/>
  <c r="U3074"/>
  <c r="Y3074"/>
  <c r="AA3074"/>
  <c r="AC3074"/>
  <c r="AW3075"/>
  <c r="S3075"/>
  <c r="U3075"/>
  <c r="Y3075"/>
  <c r="AA3075"/>
  <c r="AC3075"/>
  <c r="S3076"/>
  <c r="U3076"/>
  <c r="Y3076"/>
  <c r="AA3076"/>
  <c r="AC3076"/>
  <c r="AW3077"/>
  <c r="S3077"/>
  <c r="U3077"/>
  <c r="Y3077"/>
  <c r="AA3077"/>
  <c r="AC3077"/>
  <c r="AX3078"/>
  <c r="AZ3078"/>
  <c r="S3078"/>
  <c r="U3078"/>
  <c r="Y3078"/>
  <c r="AA3078"/>
  <c r="AC3078"/>
  <c r="AX3079"/>
  <c r="S3079"/>
  <c r="U3079"/>
  <c r="Y3079"/>
  <c r="AA3079"/>
  <c r="AC3079"/>
  <c r="S3080"/>
  <c r="U3080"/>
  <c r="Y3080"/>
  <c r="AA3080"/>
  <c r="AC3080"/>
  <c r="AX3081"/>
  <c r="S3081"/>
  <c r="U3081"/>
  <c r="Y3081"/>
  <c r="AA3081"/>
  <c r="AC3081"/>
  <c r="AX3082"/>
  <c r="AY3082"/>
  <c r="BD3082" s="1"/>
  <c r="S3082"/>
  <c r="U3082"/>
  <c r="Y3082"/>
  <c r="AA3082"/>
  <c r="AC3082"/>
  <c r="AX3083"/>
  <c r="S3083"/>
  <c r="U3083"/>
  <c r="Y3083"/>
  <c r="AA3083"/>
  <c r="AC3083"/>
  <c r="AX3084"/>
  <c r="S3084"/>
  <c r="U3084"/>
  <c r="Y3084"/>
  <c r="AA3084"/>
  <c r="AC3084"/>
  <c r="AZ3085"/>
  <c r="S3085"/>
  <c r="U3085"/>
  <c r="Y3085"/>
  <c r="AA3085"/>
  <c r="AC3085"/>
  <c r="AW3086"/>
  <c r="AY3086"/>
  <c r="BD3086" s="1"/>
  <c r="S3086"/>
  <c r="U3086"/>
  <c r="Y3086"/>
  <c r="AA3086"/>
  <c r="AC3086"/>
  <c r="AX3087"/>
  <c r="S3087"/>
  <c r="U3087"/>
  <c r="Y3087"/>
  <c r="AA3087"/>
  <c r="AC3087"/>
  <c r="AY3088"/>
  <c r="BD3088" s="1"/>
  <c r="S3088"/>
  <c r="U3088"/>
  <c r="Y3088"/>
  <c r="AA3088"/>
  <c r="AC3088"/>
  <c r="AZ3089"/>
  <c r="S3089"/>
  <c r="U3089"/>
  <c r="Y3089"/>
  <c r="AA3089"/>
  <c r="AC3089"/>
  <c r="AY3090"/>
  <c r="BD3090" s="1"/>
  <c r="S3090"/>
  <c r="U3090"/>
  <c r="Y3090"/>
  <c r="AA3090"/>
  <c r="AC3090"/>
  <c r="S3091"/>
  <c r="U3091"/>
  <c r="Y3091"/>
  <c r="AA3091"/>
  <c r="AC3091"/>
  <c r="AX3092"/>
  <c r="AY3092"/>
  <c r="BD3092" s="1"/>
  <c r="S3092"/>
  <c r="U3092"/>
  <c r="Y3092"/>
  <c r="AA3092"/>
  <c r="AC3092"/>
  <c r="AX3093"/>
  <c r="AZ3093"/>
  <c r="S3093"/>
  <c r="U3093"/>
  <c r="Y3093"/>
  <c r="AA3093"/>
  <c r="AC3093"/>
  <c r="AX3094"/>
  <c r="AY3094"/>
  <c r="BD3094" s="1"/>
  <c r="S3094"/>
  <c r="U3094"/>
  <c r="Y3094"/>
  <c r="AA3094"/>
  <c r="AC3094"/>
  <c r="AW3095"/>
  <c r="S3095"/>
  <c r="U3095"/>
  <c r="Y3095"/>
  <c r="AA3095"/>
  <c r="AC3095"/>
  <c r="AY3096"/>
  <c r="BD3096" s="1"/>
  <c r="S3096"/>
  <c r="U3096"/>
  <c r="Y3096"/>
  <c r="AA3096"/>
  <c r="AC3096"/>
  <c r="AW3097"/>
  <c r="S3097"/>
  <c r="U3097"/>
  <c r="Y3097"/>
  <c r="AA3097"/>
  <c r="AC3097"/>
  <c r="AX3098"/>
  <c r="AY3098"/>
  <c r="BD3098" s="1"/>
  <c r="S3098"/>
  <c r="U3098"/>
  <c r="Y3098"/>
  <c r="AA3098"/>
  <c r="AC3098"/>
  <c r="AX3099"/>
  <c r="S3099"/>
  <c r="U3099"/>
  <c r="Y3099"/>
  <c r="AA3099"/>
  <c r="AC3099"/>
  <c r="AZ3100"/>
  <c r="S3100"/>
  <c r="U3100"/>
  <c r="Y3100"/>
  <c r="AA3100"/>
  <c r="AC3100"/>
  <c r="AW3101"/>
  <c r="AZ3101"/>
  <c r="S3101"/>
  <c r="U3101"/>
  <c r="Y3101"/>
  <c r="AA3101"/>
  <c r="AC3101"/>
  <c r="AZ3102"/>
  <c r="S3102"/>
  <c r="U3102"/>
  <c r="Y3102"/>
  <c r="AA3102"/>
  <c r="AC3102"/>
  <c r="AY3103"/>
  <c r="BD3103" s="1"/>
  <c r="S3103"/>
  <c r="U3103"/>
  <c r="Y3103"/>
  <c r="AA3103"/>
  <c r="AC3103"/>
  <c r="AY3104"/>
  <c r="BD3104" s="1"/>
  <c r="S3104"/>
  <c r="U3104"/>
  <c r="Y3104"/>
  <c r="AA3104"/>
  <c r="AC3104"/>
  <c r="AX3105"/>
  <c r="S3105"/>
  <c r="U3105"/>
  <c r="Y3105"/>
  <c r="AA3105"/>
  <c r="AC3105"/>
  <c r="AX3106"/>
  <c r="S3106"/>
  <c r="U3106"/>
  <c r="Y3106"/>
  <c r="AA3106"/>
  <c r="AC3106"/>
  <c r="S3107"/>
  <c r="U3107"/>
  <c r="Y3107"/>
  <c r="AA3107"/>
  <c r="AC3107"/>
  <c r="AY3108"/>
  <c r="BD3108" s="1"/>
  <c r="S3108"/>
  <c r="U3108"/>
  <c r="Y3108"/>
  <c r="AA3108"/>
  <c r="AC3108"/>
  <c r="AW3109"/>
  <c r="S3109"/>
  <c r="U3109"/>
  <c r="Y3109"/>
  <c r="AA3109"/>
  <c r="AC3109"/>
  <c r="AZ3110"/>
  <c r="S3110"/>
  <c r="U3110"/>
  <c r="Y3110"/>
  <c r="AA3110"/>
  <c r="AC3110"/>
  <c r="S3111"/>
  <c r="U3111"/>
  <c r="Y3111"/>
  <c r="AA3111"/>
  <c r="AC3111"/>
  <c r="S3112"/>
  <c r="U3112"/>
  <c r="Y3112"/>
  <c r="AA3112"/>
  <c r="AC3112"/>
  <c r="AX3113"/>
  <c r="S3113"/>
  <c r="U3113"/>
  <c r="Y3113"/>
  <c r="AA3113"/>
  <c r="AC3113"/>
  <c r="S3114"/>
  <c r="U3114"/>
  <c r="Y3114"/>
  <c r="AA3114"/>
  <c r="AC3114"/>
  <c r="AX3115"/>
  <c r="AY3115"/>
  <c r="BD3115" s="1"/>
  <c r="S3115"/>
  <c r="U3115"/>
  <c r="Y3115"/>
  <c r="AA3115"/>
  <c r="AC3115"/>
  <c r="S3116"/>
  <c r="U3116"/>
  <c r="Y3116"/>
  <c r="AA3116"/>
  <c r="AC3116"/>
  <c r="AW3117"/>
  <c r="AY3117"/>
  <c r="BD3117" s="1"/>
  <c r="S3117"/>
  <c r="U3117"/>
  <c r="Y3117"/>
  <c r="AA3117"/>
  <c r="AC3117"/>
  <c r="AY3118"/>
  <c r="BD3118" s="1"/>
  <c r="S3118"/>
  <c r="U3118"/>
  <c r="Y3118"/>
  <c r="AA3118"/>
  <c r="AC3118"/>
  <c r="AX3119"/>
  <c r="S3119"/>
  <c r="U3119"/>
  <c r="Y3119"/>
  <c r="AA3119"/>
  <c r="AC3119"/>
  <c r="AX3120"/>
  <c r="AY3120"/>
  <c r="BD3120" s="1"/>
  <c r="S3120"/>
  <c r="U3120"/>
  <c r="Y3120"/>
  <c r="AA3120"/>
  <c r="AC3120"/>
  <c r="S3121"/>
  <c r="U3121"/>
  <c r="Y3121"/>
  <c r="AA3121"/>
  <c r="AC3121"/>
  <c r="AY3122"/>
  <c r="BD3122" s="1"/>
  <c r="S3122"/>
  <c r="U3122"/>
  <c r="Y3122"/>
  <c r="AA3122"/>
  <c r="AC3122"/>
  <c r="AY3123"/>
  <c r="BD3123" s="1"/>
  <c r="S3123"/>
  <c r="U3123"/>
  <c r="Y3123"/>
  <c r="AA3123"/>
  <c r="AC3123"/>
  <c r="AW3124"/>
  <c r="AZ3124"/>
  <c r="S3124"/>
  <c r="U3124"/>
  <c r="Y3124"/>
  <c r="AA3124"/>
  <c r="AC3124"/>
  <c r="AX3125"/>
  <c r="S3125"/>
  <c r="U3125"/>
  <c r="Y3125"/>
  <c r="AA3125"/>
  <c r="AC3125"/>
  <c r="AY3126"/>
  <c r="BD3126" s="1"/>
  <c r="S3126"/>
  <c r="U3126"/>
  <c r="Y3126"/>
  <c r="AA3126"/>
  <c r="AC3126"/>
  <c r="AY3127"/>
  <c r="BD3127" s="1"/>
  <c r="S3127"/>
  <c r="U3127"/>
  <c r="Y3127"/>
  <c r="AA3127"/>
  <c r="AC3127"/>
  <c r="S3128"/>
  <c r="U3128"/>
  <c r="Y3128"/>
  <c r="AA3128"/>
  <c r="AC3128"/>
  <c r="AW3129"/>
  <c r="S3129"/>
  <c r="U3129"/>
  <c r="Y3129"/>
  <c r="AA3129"/>
  <c r="AC3129"/>
  <c r="AZ3130"/>
  <c r="S3130"/>
  <c r="U3130"/>
  <c r="Y3130"/>
  <c r="AA3130"/>
  <c r="AC3130"/>
  <c r="AW3131"/>
  <c r="S3131"/>
  <c r="U3131"/>
  <c r="Y3131"/>
  <c r="AA3131"/>
  <c r="AC3131"/>
  <c r="S3132"/>
  <c r="U3132"/>
  <c r="Y3132"/>
  <c r="AA3132"/>
  <c r="AC3132"/>
  <c r="AW3133"/>
  <c r="S3133"/>
  <c r="U3133"/>
  <c r="Y3133"/>
  <c r="AA3133"/>
  <c r="AC3133"/>
  <c r="AW3134"/>
  <c r="AZ3134"/>
  <c r="S3134"/>
  <c r="U3134"/>
  <c r="Y3134"/>
  <c r="AA3134"/>
  <c r="AC3134"/>
  <c r="S3135"/>
  <c r="U3135"/>
  <c r="Y3135"/>
  <c r="AA3135"/>
  <c r="AC3135"/>
  <c r="AX3136"/>
  <c r="S3136"/>
  <c r="U3136"/>
  <c r="Y3136"/>
  <c r="AA3136"/>
  <c r="AC3136"/>
  <c r="AX3137"/>
  <c r="S3137"/>
  <c r="U3137"/>
  <c r="Y3137"/>
  <c r="AA3137"/>
  <c r="AC3137"/>
  <c r="S3138"/>
  <c r="U3138"/>
  <c r="Y3138"/>
  <c r="AA3138"/>
  <c r="AC3138"/>
  <c r="AX3139"/>
  <c r="S3139"/>
  <c r="U3139"/>
  <c r="Y3139"/>
  <c r="AA3139"/>
  <c r="AC3139"/>
  <c r="AX3140"/>
  <c r="AZ3140"/>
  <c r="S3140"/>
  <c r="U3140"/>
  <c r="Y3140"/>
  <c r="AA3140"/>
  <c r="AC3140"/>
  <c r="AW3141"/>
  <c r="S3141"/>
  <c r="U3141"/>
  <c r="Y3141"/>
  <c r="AA3141"/>
  <c r="AC3141"/>
  <c r="AW3142"/>
  <c r="AZ3142"/>
  <c r="S3142"/>
  <c r="U3142"/>
  <c r="Y3142"/>
  <c r="AA3142"/>
  <c r="AC3142"/>
  <c r="AX3143"/>
  <c r="AY3143"/>
  <c r="BD3143" s="1"/>
  <c r="S3143"/>
  <c r="U3143"/>
  <c r="Y3143"/>
  <c r="AA3143"/>
  <c r="AC3143"/>
  <c r="AX3144"/>
  <c r="S3144"/>
  <c r="U3144"/>
  <c r="Y3144"/>
  <c r="AA3144"/>
  <c r="AC3144"/>
  <c r="AY3145"/>
  <c r="BD3145" s="1"/>
  <c r="S3145"/>
  <c r="U3145"/>
  <c r="Y3145"/>
  <c r="AA3145"/>
  <c r="AC3145"/>
  <c r="AZ3146"/>
  <c r="S3146"/>
  <c r="U3146"/>
  <c r="Y3146"/>
  <c r="AA3146"/>
  <c r="AC3146"/>
  <c r="AW3147"/>
  <c r="S3147"/>
  <c r="U3147"/>
  <c r="Y3147"/>
  <c r="AA3147"/>
  <c r="AC3147"/>
  <c r="AW3148"/>
  <c r="S3148"/>
  <c r="U3148"/>
  <c r="Y3148"/>
  <c r="AA3148"/>
  <c r="AC3148"/>
  <c r="AX3149"/>
  <c r="AZ3149"/>
  <c r="S3149"/>
  <c r="U3149"/>
  <c r="Y3149"/>
  <c r="AA3149"/>
  <c r="AC3149"/>
  <c r="AY3150"/>
  <c r="BD3150" s="1"/>
  <c r="S3150"/>
  <c r="U3150"/>
  <c r="Y3150"/>
  <c r="AA3150"/>
  <c r="AC3150"/>
  <c r="AW3151"/>
  <c r="S3151"/>
  <c r="U3151"/>
  <c r="Y3151"/>
  <c r="AA3151"/>
  <c r="AC3151"/>
  <c r="AZ3152"/>
  <c r="S3152"/>
  <c r="U3152"/>
  <c r="Y3152"/>
  <c r="AA3152"/>
  <c r="AC3152"/>
  <c r="AW3153"/>
  <c r="S3153"/>
  <c r="U3153"/>
  <c r="Y3153"/>
  <c r="AA3153"/>
  <c r="AC3153"/>
  <c r="AW3154"/>
  <c r="AZ3154"/>
  <c r="S3154"/>
  <c r="U3154"/>
  <c r="Y3154"/>
  <c r="AA3154"/>
  <c r="AC3154"/>
  <c r="S3155"/>
  <c r="U3155"/>
  <c r="Y3155"/>
  <c r="AA3155"/>
  <c r="AC3155"/>
  <c r="AZ3156"/>
  <c r="S3156"/>
  <c r="U3156"/>
  <c r="Y3156"/>
  <c r="AA3156"/>
  <c r="AC3156"/>
  <c r="AW3157"/>
  <c r="S3157"/>
  <c r="U3157"/>
  <c r="Y3157"/>
  <c r="AA3157"/>
  <c r="AC3157"/>
  <c r="AX3158"/>
  <c r="AZ3158"/>
  <c r="S3158"/>
  <c r="U3158"/>
  <c r="Y3158"/>
  <c r="AA3158"/>
  <c r="AC3158"/>
  <c r="AX3159"/>
  <c r="AY3159"/>
  <c r="BD3159" s="1"/>
  <c r="S3159"/>
  <c r="U3159"/>
  <c r="Y3159"/>
  <c r="AA3159"/>
  <c r="AC3159"/>
  <c r="AX3160"/>
  <c r="S3160"/>
  <c r="U3160"/>
  <c r="Y3160"/>
  <c r="AA3160"/>
  <c r="AC3160"/>
  <c r="AX3161"/>
  <c r="S3161"/>
  <c r="U3161"/>
  <c r="Y3161"/>
  <c r="AA3161"/>
  <c r="AC3161"/>
  <c r="AW3162"/>
  <c r="AY3162"/>
  <c r="BD3162" s="1"/>
  <c r="S3162"/>
  <c r="U3162"/>
  <c r="Y3162"/>
  <c r="AA3162"/>
  <c r="AC3162"/>
  <c r="AX3163"/>
  <c r="S3163"/>
  <c r="U3163"/>
  <c r="Y3163"/>
  <c r="AA3163"/>
  <c r="AC3163"/>
  <c r="AX3164"/>
  <c r="AZ3164"/>
  <c r="S3164"/>
  <c r="U3164"/>
  <c r="Y3164"/>
  <c r="AA3164"/>
  <c r="AC3164"/>
  <c r="AW3165"/>
  <c r="S3165"/>
  <c r="U3165"/>
  <c r="Y3165"/>
  <c r="AA3165"/>
  <c r="AC3165"/>
  <c r="AW3166"/>
  <c r="AY3166"/>
  <c r="BD3166" s="1"/>
  <c r="S3166"/>
  <c r="U3166"/>
  <c r="Y3166"/>
  <c r="AA3166"/>
  <c r="AC3166"/>
  <c r="AZ3167"/>
  <c r="S3167"/>
  <c r="U3167"/>
  <c r="Y3167"/>
  <c r="AA3167"/>
  <c r="AC3167"/>
  <c r="AW3168"/>
  <c r="AY3168"/>
  <c r="BD3168" s="1"/>
  <c r="S3168"/>
  <c r="U3168"/>
  <c r="Y3168"/>
  <c r="AA3168"/>
  <c r="AC3168"/>
  <c r="AW3169"/>
  <c r="AZ3169"/>
  <c r="S3169"/>
  <c r="U3169"/>
  <c r="Y3169"/>
  <c r="AA3169"/>
  <c r="AC3169"/>
  <c r="AW3170"/>
  <c r="S3170"/>
  <c r="U3170"/>
  <c r="Y3170"/>
  <c r="AA3170"/>
  <c r="AC3170"/>
  <c r="AX3171"/>
  <c r="AZ3171"/>
  <c r="S3171"/>
  <c r="U3171"/>
  <c r="Y3171"/>
  <c r="AA3171"/>
  <c r="AC3171"/>
  <c r="AX3172"/>
  <c r="AY3172"/>
  <c r="BD3172" s="1"/>
  <c r="S3172"/>
  <c r="U3172"/>
  <c r="Y3172"/>
  <c r="AA3172"/>
  <c r="AC3172"/>
  <c r="AX3173"/>
  <c r="S3173"/>
  <c r="U3173"/>
  <c r="Y3173"/>
  <c r="AA3173"/>
  <c r="AC3173"/>
  <c r="AX3174"/>
  <c r="S3174"/>
  <c r="U3174"/>
  <c r="Y3174"/>
  <c r="AA3174"/>
  <c r="AC3174"/>
  <c r="AW3175"/>
  <c r="S3175"/>
  <c r="U3175"/>
  <c r="Y3175"/>
  <c r="AA3175"/>
  <c r="AC3175"/>
  <c r="AW3176"/>
  <c r="S3176"/>
  <c r="U3176"/>
  <c r="Y3176"/>
  <c r="AA3176"/>
  <c r="AC3176"/>
  <c r="AW3177"/>
  <c r="S3177"/>
  <c r="U3177"/>
  <c r="Y3177"/>
  <c r="AA3177"/>
  <c r="AC3177"/>
  <c r="AW3178"/>
  <c r="S3178"/>
  <c r="U3178"/>
  <c r="Y3178"/>
  <c r="AA3178"/>
  <c r="AC3178"/>
  <c r="S3179"/>
  <c r="U3179"/>
  <c r="Y3179"/>
  <c r="AA3179"/>
  <c r="AC3179"/>
  <c r="AW3180"/>
  <c r="AZ3180"/>
  <c r="S3180"/>
  <c r="U3180"/>
  <c r="Y3180"/>
  <c r="AA3180"/>
  <c r="AC3180"/>
  <c r="AX3181"/>
  <c r="AY3181"/>
  <c r="BD3181" s="1"/>
  <c r="S3181"/>
  <c r="U3181"/>
  <c r="Y3181"/>
  <c r="AA3181"/>
  <c r="AC3181"/>
  <c r="AW3182"/>
  <c r="AY3182"/>
  <c r="BD3182" s="1"/>
  <c r="S3182"/>
  <c r="U3182"/>
  <c r="Y3182"/>
  <c r="AA3182"/>
  <c r="AC3182"/>
  <c r="AW3183"/>
  <c r="S3183"/>
  <c r="U3183"/>
  <c r="Y3183"/>
  <c r="AA3183"/>
  <c r="AC3183"/>
  <c r="AZ3184"/>
  <c r="S3184"/>
  <c r="U3184"/>
  <c r="Y3184"/>
  <c r="AA3184"/>
  <c r="AC3184"/>
  <c r="AX3185"/>
  <c r="AZ3185"/>
  <c r="S3185"/>
  <c r="U3185"/>
  <c r="Y3185"/>
  <c r="AA3185"/>
  <c r="AC3185"/>
  <c r="AZ3186"/>
  <c r="S3186"/>
  <c r="U3186"/>
  <c r="Y3186"/>
  <c r="AA3186"/>
  <c r="AC3186"/>
  <c r="AW3187"/>
  <c r="AZ3187"/>
  <c r="S3187"/>
  <c r="U3187"/>
  <c r="Y3187"/>
  <c r="AA3187"/>
  <c r="AC3187"/>
  <c r="AX3188"/>
  <c r="S3188"/>
  <c r="U3188"/>
  <c r="Y3188"/>
  <c r="AA3188"/>
  <c r="AC3188"/>
  <c r="AW3189"/>
  <c r="AZ3189"/>
  <c r="S3189"/>
  <c r="U3189"/>
  <c r="Y3189"/>
  <c r="AA3189"/>
  <c r="AC3189"/>
  <c r="AZ3190"/>
  <c r="S3190"/>
  <c r="U3190"/>
  <c r="Y3190"/>
  <c r="AA3190"/>
  <c r="AC3190"/>
  <c r="AW3191"/>
  <c r="S3191"/>
  <c r="U3191"/>
  <c r="Y3191"/>
  <c r="AA3191"/>
  <c r="AC3191"/>
  <c r="AY3192"/>
  <c r="BD3192" s="1"/>
  <c r="S3192"/>
  <c r="U3192"/>
  <c r="Y3192"/>
  <c r="AA3192"/>
  <c r="AC3192"/>
  <c r="AW3193"/>
  <c r="S3193"/>
  <c r="U3193"/>
  <c r="Y3193"/>
  <c r="AA3193"/>
  <c r="AC3193"/>
  <c r="AW3194"/>
  <c r="S3194"/>
  <c r="U3194"/>
  <c r="Y3194"/>
  <c r="AA3194"/>
  <c r="AC3194"/>
  <c r="AZ3195"/>
  <c r="S3195"/>
  <c r="U3195"/>
  <c r="Y3195"/>
  <c r="AA3195"/>
  <c r="AC3195"/>
  <c r="AW3196"/>
  <c r="AZ3196"/>
  <c r="S3196"/>
  <c r="U3196"/>
  <c r="Y3196"/>
  <c r="AA3196"/>
  <c r="AC3196"/>
  <c r="AX3197"/>
  <c r="S3197"/>
  <c r="U3197"/>
  <c r="Y3197"/>
  <c r="AA3197"/>
  <c r="AC3197"/>
  <c r="AX3198"/>
  <c r="AZ3198"/>
  <c r="S3198"/>
  <c r="U3198"/>
  <c r="Y3198"/>
  <c r="AA3198"/>
  <c r="AC3198"/>
  <c r="AW3199"/>
  <c r="S3199"/>
  <c r="U3199"/>
  <c r="Y3199"/>
  <c r="AA3199"/>
  <c r="AC3199"/>
  <c r="S3200"/>
  <c r="U3200"/>
  <c r="Y3200"/>
  <c r="AA3200"/>
  <c r="AC3200"/>
  <c r="AW3201"/>
  <c r="S3201"/>
  <c r="U3201"/>
  <c r="Y3201"/>
  <c r="AA3201"/>
  <c r="AC3201"/>
  <c r="AY3202"/>
  <c r="BD3202" s="1"/>
  <c r="S3202"/>
  <c r="U3202"/>
  <c r="Y3202"/>
  <c r="AA3202"/>
  <c r="AC3202"/>
  <c r="AW3203"/>
  <c r="AZ3203"/>
  <c r="S3203"/>
  <c r="U3203"/>
  <c r="Y3203"/>
  <c r="AA3203"/>
  <c r="AC3203"/>
  <c r="AX3204"/>
  <c r="S3204"/>
  <c r="U3204"/>
  <c r="Y3204"/>
  <c r="AA3204"/>
  <c r="AC3204"/>
  <c r="AW3205"/>
  <c r="AY3205"/>
  <c r="S3205"/>
  <c r="U3205"/>
  <c r="Y3205"/>
  <c r="AA3205"/>
  <c r="AC3205"/>
  <c r="AY3206"/>
  <c r="BD3206" s="1"/>
  <c r="S3206"/>
  <c r="U3206"/>
  <c r="Y3206"/>
  <c r="AA3206"/>
  <c r="AC3206"/>
  <c r="AZ3207"/>
  <c r="S3207"/>
  <c r="U3207"/>
  <c r="Y3207"/>
  <c r="AA3207"/>
  <c r="AC3207"/>
  <c r="AY3208"/>
  <c r="BD3208" s="1"/>
  <c r="S3208"/>
  <c r="U3208"/>
  <c r="Y3208"/>
  <c r="AA3208"/>
  <c r="AC3208"/>
  <c r="AX3209"/>
  <c r="AY3209"/>
  <c r="BD3209" s="1"/>
  <c r="S3209"/>
  <c r="U3209"/>
  <c r="Y3209"/>
  <c r="AA3209"/>
  <c r="AC3209"/>
  <c r="AX3210"/>
  <c r="S3210"/>
  <c r="U3210"/>
  <c r="Y3210"/>
  <c r="AA3210"/>
  <c r="AC3210"/>
  <c r="S3211"/>
  <c r="U3211"/>
  <c r="Y3211"/>
  <c r="AA3211"/>
  <c r="AC3211"/>
  <c r="AW3212"/>
  <c r="AY3212"/>
  <c r="BD3212" s="1"/>
  <c r="S3212"/>
  <c r="U3212"/>
  <c r="Y3212"/>
  <c r="AA3212"/>
  <c r="AC3212"/>
  <c r="AW3213"/>
  <c r="S3213"/>
  <c r="U3213"/>
  <c r="Y3213"/>
  <c r="AA3213"/>
  <c r="AC3213"/>
  <c r="AY3214"/>
  <c r="BD3214" s="1"/>
  <c r="S3214"/>
  <c r="U3214"/>
  <c r="Y3214"/>
  <c r="AA3214"/>
  <c r="AC3214"/>
  <c r="AX3215"/>
  <c r="AZ3215"/>
  <c r="S3215"/>
  <c r="U3215"/>
  <c r="Y3215"/>
  <c r="AA3215"/>
  <c r="AC3215"/>
  <c r="S3216"/>
  <c r="U3216"/>
  <c r="Y3216"/>
  <c r="AA3216"/>
  <c r="AC3216"/>
  <c r="AX3217"/>
  <c r="AY3217"/>
  <c r="BD3217" s="1"/>
  <c r="S3217"/>
  <c r="U3217"/>
  <c r="Y3217"/>
  <c r="AA3217"/>
  <c r="AC3217"/>
  <c r="AY3218"/>
  <c r="BD3218" s="1"/>
  <c r="S3218"/>
  <c r="U3218"/>
  <c r="Y3218"/>
  <c r="AA3218"/>
  <c r="AC3218"/>
  <c r="AX3219"/>
  <c r="AZ3219"/>
  <c r="S3219"/>
  <c r="U3219"/>
  <c r="Y3219"/>
  <c r="AA3219"/>
  <c r="AC3219"/>
  <c r="AX3220"/>
  <c r="S3220"/>
  <c r="U3220"/>
  <c r="Y3220"/>
  <c r="AA3220"/>
  <c r="AC3220"/>
  <c r="AZ3221"/>
  <c r="S3221"/>
  <c r="U3221"/>
  <c r="Y3221"/>
  <c r="AA3221"/>
  <c r="AC3221"/>
  <c r="AX3222"/>
  <c r="AZ3222"/>
  <c r="S3222"/>
  <c r="U3222"/>
  <c r="Y3222"/>
  <c r="AA3222"/>
  <c r="AC3222"/>
  <c r="AZ3223"/>
  <c r="S3223"/>
  <c r="U3223"/>
  <c r="Y3223"/>
  <c r="AA3223"/>
  <c r="AC3223"/>
  <c r="AX3224"/>
  <c r="S3224"/>
  <c r="U3224"/>
  <c r="Y3224"/>
  <c r="AA3224"/>
  <c r="AC3224"/>
  <c r="AW3225"/>
  <c r="S3225"/>
  <c r="U3225"/>
  <c r="Y3225"/>
  <c r="AA3225"/>
  <c r="AC3225"/>
  <c r="AX3226"/>
  <c r="AY3226"/>
  <c r="BD3226" s="1"/>
  <c r="S3226"/>
  <c r="U3226"/>
  <c r="Y3226"/>
  <c r="AA3226"/>
  <c r="AC3226"/>
  <c r="AW3227"/>
  <c r="AY3227"/>
  <c r="BD3227" s="1"/>
  <c r="S3227"/>
  <c r="U3227"/>
  <c r="Y3227"/>
  <c r="AA3227"/>
  <c r="AC3227"/>
  <c r="AW3228"/>
  <c r="AY3228"/>
  <c r="BD3228" s="1"/>
  <c r="S3228"/>
  <c r="U3228"/>
  <c r="Y3228"/>
  <c r="AA3228"/>
  <c r="AC3228"/>
  <c r="AX3229"/>
  <c r="AZ3229"/>
  <c r="S3229"/>
  <c r="U3229"/>
  <c r="Y3229"/>
  <c r="AA3229"/>
  <c r="AC3229"/>
  <c r="AY3230"/>
  <c r="BD3230" s="1"/>
  <c r="S3230"/>
  <c r="U3230"/>
  <c r="Y3230"/>
  <c r="AA3230"/>
  <c r="AC3230"/>
  <c r="AW3231"/>
  <c r="S3231"/>
  <c r="U3231"/>
  <c r="Y3231"/>
  <c r="AA3231"/>
  <c r="AC3231"/>
  <c r="AX3232"/>
  <c r="S3232"/>
  <c r="U3232"/>
  <c r="Y3232"/>
  <c r="AA3232"/>
  <c r="AC3232"/>
  <c r="AX3233"/>
  <c r="AZ3233"/>
  <c r="S3233"/>
  <c r="U3233"/>
  <c r="Y3233"/>
  <c r="AA3233"/>
  <c r="AC3233"/>
  <c r="AX3234"/>
  <c r="AY3234"/>
  <c r="BD3234" s="1"/>
  <c r="S3234"/>
  <c r="U3234"/>
  <c r="Y3234"/>
  <c r="AA3234"/>
  <c r="AC3234"/>
  <c r="AX3235"/>
  <c r="S3235"/>
  <c r="U3235"/>
  <c r="Y3235"/>
  <c r="AA3235"/>
  <c r="AC3235"/>
  <c r="S3236"/>
  <c r="U3236"/>
  <c r="Y3236"/>
  <c r="AA3236"/>
  <c r="AC3236"/>
  <c r="AX3237"/>
  <c r="S3237"/>
  <c r="U3237"/>
  <c r="Y3237"/>
  <c r="AA3237"/>
  <c r="AC3237"/>
  <c r="AY3238"/>
  <c r="BD3238" s="1"/>
  <c r="S3238"/>
  <c r="U3238"/>
  <c r="Y3238"/>
  <c r="AA3238"/>
  <c r="AC3238"/>
  <c r="S3239"/>
  <c r="U3239"/>
  <c r="Y3239"/>
  <c r="AA3239"/>
  <c r="AC3239"/>
  <c r="AW3240"/>
  <c r="AY3240"/>
  <c r="BD3240" s="1"/>
  <c r="S3240"/>
  <c r="U3240"/>
  <c r="Y3240"/>
  <c r="AA3240"/>
  <c r="AC3240"/>
  <c r="AX3241"/>
  <c r="AZ3241"/>
  <c r="S3241"/>
  <c r="U3241"/>
  <c r="Y3241"/>
  <c r="AA3241"/>
  <c r="AC3241"/>
  <c r="AY3242"/>
  <c r="BD3242" s="1"/>
  <c r="S3242"/>
  <c r="U3242"/>
  <c r="Y3242"/>
  <c r="AA3242"/>
  <c r="AC3242"/>
  <c r="AY3243"/>
  <c r="BD3243" s="1"/>
  <c r="S3243"/>
  <c r="U3243"/>
  <c r="Y3243"/>
  <c r="AA3243"/>
  <c r="AC3243"/>
  <c r="S3244"/>
  <c r="U3244"/>
  <c r="Y3244"/>
  <c r="AA3244"/>
  <c r="AC3244"/>
  <c r="AX3245"/>
  <c r="S3245"/>
  <c r="U3245"/>
  <c r="Y3245"/>
  <c r="AA3245"/>
  <c r="AC3245"/>
  <c r="AY3246"/>
  <c r="BD3246" s="1"/>
  <c r="S3246"/>
  <c r="U3246"/>
  <c r="Y3246"/>
  <c r="AA3246"/>
  <c r="AC3246"/>
  <c r="AX3247"/>
  <c r="S3247"/>
  <c r="U3247"/>
  <c r="Y3247"/>
  <c r="AA3247"/>
  <c r="AC3247"/>
  <c r="AY3248"/>
  <c r="BD3248" s="1"/>
  <c r="S3248"/>
  <c r="U3248"/>
  <c r="Y3248"/>
  <c r="AA3248"/>
  <c r="AC3248"/>
  <c r="AX3249"/>
  <c r="S3249"/>
  <c r="U3249"/>
  <c r="Y3249"/>
  <c r="AA3249"/>
  <c r="AC3249"/>
  <c r="AX3250"/>
  <c r="AY3250"/>
  <c r="BD3250" s="1"/>
  <c r="S3250"/>
  <c r="U3250"/>
  <c r="Y3250"/>
  <c r="AA3250"/>
  <c r="AC3250"/>
  <c r="AX3251"/>
  <c r="AY3251"/>
  <c r="BD3251" s="1"/>
  <c r="S3251"/>
  <c r="U3251"/>
  <c r="Y3251"/>
  <c r="AA3251"/>
  <c r="AC3251"/>
  <c r="S3252"/>
  <c r="U3252"/>
  <c r="Y3252"/>
  <c r="AA3252"/>
  <c r="AC3252"/>
  <c r="AX3253"/>
  <c r="S3253"/>
  <c r="U3253"/>
  <c r="Y3253"/>
  <c r="AA3253"/>
  <c r="AC3253"/>
  <c r="AX3254"/>
  <c r="AY3254"/>
  <c r="BD3254" s="1"/>
  <c r="S3254"/>
  <c r="U3254"/>
  <c r="Y3254"/>
  <c r="AA3254"/>
  <c r="AC3254"/>
  <c r="AW3255"/>
  <c r="S3255"/>
  <c r="U3255"/>
  <c r="Y3255"/>
  <c r="AA3255"/>
  <c r="AC3255"/>
  <c r="AY3256"/>
  <c r="BD3256" s="1"/>
  <c r="S3256"/>
  <c r="U3256"/>
  <c r="Y3256"/>
  <c r="AA3256"/>
  <c r="AC3256"/>
  <c r="AZ3257"/>
  <c r="S3257"/>
  <c r="U3257"/>
  <c r="Y3257"/>
  <c r="AA3257"/>
  <c r="AC3257"/>
  <c r="AZ3258"/>
  <c r="S3258"/>
  <c r="U3258"/>
  <c r="Y3258"/>
  <c r="AA3258"/>
  <c r="AC3258"/>
  <c r="AW3259"/>
  <c r="S3259"/>
  <c r="U3259"/>
  <c r="Y3259"/>
  <c r="AA3259"/>
  <c r="AC3259"/>
  <c r="AW3260"/>
  <c r="AZ3260"/>
  <c r="S3260"/>
  <c r="U3260"/>
  <c r="Y3260"/>
  <c r="AA3260"/>
  <c r="AC3260"/>
  <c r="AW3261"/>
  <c r="S3261"/>
  <c r="U3261"/>
  <c r="Y3261"/>
  <c r="AA3261"/>
  <c r="AC3261"/>
  <c r="S3262"/>
  <c r="U3262"/>
  <c r="Y3262"/>
  <c r="AA3262"/>
  <c r="AC3262"/>
  <c r="S3263"/>
  <c r="U3263"/>
  <c r="Y3263"/>
  <c r="AA3263"/>
  <c r="AC3263"/>
  <c r="AY3264"/>
  <c r="BD3264" s="1"/>
  <c r="S3264"/>
  <c r="U3264"/>
  <c r="Y3264"/>
  <c r="AA3264"/>
  <c r="AC3264"/>
  <c r="AW3265"/>
  <c r="S3265"/>
  <c r="U3265"/>
  <c r="Y3265"/>
  <c r="AA3265"/>
  <c r="AC3265"/>
  <c r="AZ3266"/>
  <c r="S3266"/>
  <c r="U3266"/>
  <c r="Y3266"/>
  <c r="AA3266"/>
  <c r="AC3266"/>
  <c r="AW3267"/>
  <c r="AY3267"/>
  <c r="BD3267" s="1"/>
  <c r="S3267"/>
  <c r="U3267"/>
  <c r="Y3267"/>
  <c r="AA3267"/>
  <c r="AC3267"/>
  <c r="AX3268"/>
  <c r="AZ3268"/>
  <c r="S3268"/>
  <c r="U3268"/>
  <c r="Y3268"/>
  <c r="AA3268"/>
  <c r="AC3268"/>
  <c r="AW3269"/>
  <c r="AY3269"/>
  <c r="BD3269" s="1"/>
  <c r="S3269"/>
  <c r="U3269"/>
  <c r="Y3269"/>
  <c r="AA3269"/>
  <c r="AC3269"/>
  <c r="S3270"/>
  <c r="U3270"/>
  <c r="Y3270"/>
  <c r="AA3270"/>
  <c r="AC3270"/>
  <c r="AW3271"/>
  <c r="S3271"/>
  <c r="U3271"/>
  <c r="Y3271"/>
  <c r="AA3271"/>
  <c r="AC3271"/>
  <c r="AY3272"/>
  <c r="BD3272" s="1"/>
  <c r="S3272"/>
  <c r="U3272"/>
  <c r="Y3272"/>
  <c r="AA3272"/>
  <c r="AC3272"/>
  <c r="AX3273"/>
  <c r="S3273"/>
  <c r="U3273"/>
  <c r="Y3273"/>
  <c r="AA3273"/>
  <c r="AC3273"/>
  <c r="AX3274"/>
  <c r="AZ3274"/>
  <c r="S3274"/>
  <c r="U3274"/>
  <c r="Y3274"/>
  <c r="AA3274"/>
  <c r="AC3274"/>
  <c r="S3275"/>
  <c r="U3275"/>
  <c r="Y3275"/>
  <c r="AA3275"/>
  <c r="AC3275"/>
  <c r="AZ3276"/>
  <c r="S3276"/>
  <c r="U3276"/>
  <c r="Y3276"/>
  <c r="AA3276"/>
  <c r="AC3276"/>
  <c r="AW3277"/>
  <c r="S3277"/>
  <c r="U3277"/>
  <c r="Y3277"/>
  <c r="AA3277"/>
  <c r="AC3277"/>
  <c r="AZ3278"/>
  <c r="S3278"/>
  <c r="U3278"/>
  <c r="Y3278"/>
  <c r="AA3278"/>
  <c r="AC3278"/>
  <c r="AX3279"/>
  <c r="S3279"/>
  <c r="U3279"/>
  <c r="Y3279"/>
  <c r="AA3279"/>
  <c r="AC3279"/>
  <c r="AW3280"/>
  <c r="AZ3280"/>
  <c r="S3280"/>
  <c r="U3280"/>
  <c r="Y3280"/>
  <c r="AA3280"/>
  <c r="AC3280"/>
  <c r="AW3281"/>
  <c r="S3281"/>
  <c r="U3281"/>
  <c r="Y3281"/>
  <c r="AA3281"/>
  <c r="AC3281"/>
  <c r="S3282"/>
  <c r="U3282"/>
  <c r="Y3282"/>
  <c r="AA3282"/>
  <c r="AC3282"/>
  <c r="AX3283"/>
  <c r="S3283"/>
  <c r="U3283"/>
  <c r="Y3283"/>
  <c r="AA3283"/>
  <c r="AC3283"/>
  <c r="AY3284"/>
  <c r="BD3284" s="1"/>
  <c r="S3284"/>
  <c r="U3284"/>
  <c r="Y3284"/>
  <c r="AA3284"/>
  <c r="AC3284"/>
  <c r="AX3285"/>
  <c r="AZ3285"/>
  <c r="S3285"/>
  <c r="U3285"/>
  <c r="Y3285"/>
  <c r="AA3285"/>
  <c r="AC3285"/>
  <c r="AZ3286"/>
  <c r="S3286"/>
  <c r="U3286"/>
  <c r="Y3286"/>
  <c r="AA3286"/>
  <c r="AC3286"/>
  <c r="AX3287"/>
  <c r="AZ3287"/>
  <c r="S3287"/>
  <c r="U3287"/>
  <c r="Y3287"/>
  <c r="AA3287"/>
  <c r="AC3287"/>
  <c r="AW3288"/>
  <c r="AY3288"/>
  <c r="BD3288" s="1"/>
  <c r="S3288"/>
  <c r="U3288"/>
  <c r="Y3288"/>
  <c r="AA3288"/>
  <c r="AC3288"/>
  <c r="AW3289"/>
  <c r="S3289"/>
  <c r="U3289"/>
  <c r="Y3289"/>
  <c r="AA3289"/>
  <c r="AC3289"/>
  <c r="AX3290"/>
  <c r="AZ3290"/>
  <c r="S3290"/>
  <c r="U3290"/>
  <c r="Y3290"/>
  <c r="AA3290"/>
  <c r="AC3290"/>
  <c r="AX3291"/>
  <c r="AY3291"/>
  <c r="BD3291" s="1"/>
  <c r="S3291"/>
  <c r="U3291"/>
  <c r="Y3291"/>
  <c r="AA3291"/>
  <c r="AC3291"/>
  <c r="AY3292"/>
  <c r="BD3292" s="1"/>
  <c r="S3292"/>
  <c r="U3292"/>
  <c r="Y3292"/>
  <c r="AA3292"/>
  <c r="AC3292"/>
  <c r="AW3293"/>
  <c r="S3293"/>
  <c r="U3293"/>
  <c r="Y3293"/>
  <c r="AA3293"/>
  <c r="AC3293"/>
  <c r="AY3294"/>
  <c r="BD3294" s="1"/>
  <c r="S3294"/>
  <c r="U3294"/>
  <c r="Y3294"/>
  <c r="AA3294"/>
  <c r="AC3294"/>
  <c r="S3295"/>
  <c r="U3295"/>
  <c r="Y3295"/>
  <c r="AA3295"/>
  <c r="AC3295"/>
  <c r="AW3296"/>
  <c r="AZ3296"/>
  <c r="S3296"/>
  <c r="U3296"/>
  <c r="Y3296"/>
  <c r="AA3296"/>
  <c r="AC3296"/>
  <c r="AW3297"/>
  <c r="S3297"/>
  <c r="U3297"/>
  <c r="Y3297"/>
  <c r="AA3297"/>
  <c r="AC3297"/>
  <c r="AX3298"/>
  <c r="S3298"/>
  <c r="U3298"/>
  <c r="Y3298"/>
  <c r="AA3298"/>
  <c r="AC3298"/>
  <c r="AW3299"/>
  <c r="S3299"/>
  <c r="U3299"/>
  <c r="Y3299"/>
  <c r="AA3299"/>
  <c r="AC3299"/>
  <c r="AZ3300"/>
  <c r="S3300"/>
  <c r="U3300"/>
  <c r="Y3300"/>
  <c r="AA3300"/>
  <c r="AC3300"/>
  <c r="AX3301"/>
  <c r="S3301"/>
  <c r="U3301"/>
  <c r="Y3301"/>
  <c r="AA3301"/>
  <c r="AC3301"/>
  <c r="S3302"/>
  <c r="U3302"/>
  <c r="Y3302"/>
  <c r="AA3302"/>
  <c r="AC3302"/>
  <c r="AX3303"/>
  <c r="S3303"/>
  <c r="U3303"/>
  <c r="Y3303"/>
  <c r="AA3303"/>
  <c r="AC3303"/>
  <c r="AY3304"/>
  <c r="BD3304" s="1"/>
  <c r="S3304"/>
  <c r="U3304"/>
  <c r="Y3304"/>
  <c r="AA3304"/>
  <c r="AC3304"/>
  <c r="AX3305"/>
  <c r="S3305"/>
  <c r="U3305"/>
  <c r="Y3305"/>
  <c r="AA3305"/>
  <c r="AC3305"/>
  <c r="AX3306"/>
  <c r="AY3306"/>
  <c r="BD3306" s="1"/>
  <c r="S3306"/>
  <c r="U3306"/>
  <c r="Y3306"/>
  <c r="AA3306"/>
  <c r="AC3306"/>
  <c r="S3307"/>
  <c r="U3307"/>
  <c r="Y3307"/>
  <c r="AA3307"/>
  <c r="AC3307"/>
  <c r="AY3308"/>
  <c r="BD3308" s="1"/>
  <c r="S3308"/>
  <c r="U3308"/>
  <c r="Y3308"/>
  <c r="AA3308"/>
  <c r="AC3308"/>
  <c r="AW3309"/>
  <c r="AY3309"/>
  <c r="BD3309" s="1"/>
  <c r="S3309"/>
  <c r="U3309"/>
  <c r="Y3309"/>
  <c r="AA3309"/>
  <c r="AC3309"/>
  <c r="AY3310"/>
  <c r="BD3310" s="1"/>
  <c r="S3310"/>
  <c r="U3310"/>
  <c r="Y3310"/>
  <c r="AA3310"/>
  <c r="AC3310"/>
  <c r="AX3311"/>
  <c r="S3311"/>
  <c r="U3311"/>
  <c r="Y3311"/>
  <c r="AA3311"/>
  <c r="AC3311"/>
  <c r="AW3312"/>
  <c r="AZ3312"/>
  <c r="S3312"/>
  <c r="U3312"/>
  <c r="Y3312"/>
  <c r="AA3312"/>
  <c r="AC3312"/>
  <c r="AW3313"/>
  <c r="S3313"/>
  <c r="U3313"/>
  <c r="Y3313"/>
  <c r="AA3313"/>
  <c r="AC3313"/>
  <c r="AY3314"/>
  <c r="BD3314" s="1"/>
  <c r="S3314"/>
  <c r="U3314"/>
  <c r="Y3314"/>
  <c r="AA3314"/>
  <c r="AC3314"/>
  <c r="AW3315"/>
  <c r="AY3315"/>
  <c r="BD3315" s="1"/>
  <c r="S3315"/>
  <c r="U3315"/>
  <c r="Y3315"/>
  <c r="AA3315"/>
  <c r="AC3315"/>
  <c r="AZ3316"/>
  <c r="S3316"/>
  <c r="U3316"/>
  <c r="Y3316"/>
  <c r="AA3316"/>
  <c r="AC3316"/>
  <c r="AX3317"/>
  <c r="S3317"/>
  <c r="U3317"/>
  <c r="Y3317"/>
  <c r="AA3317"/>
  <c r="AC3317"/>
  <c r="S3318"/>
  <c r="U3318"/>
  <c r="Y3318"/>
  <c r="AA3318"/>
  <c r="AC3318"/>
  <c r="F4" i="3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109"/>
  <c r="F110"/>
  <c r="F111"/>
  <c r="F112"/>
  <c r="F113"/>
  <c r="F119"/>
  <c r="F120"/>
  <c r="F121"/>
  <c r="F122"/>
  <c r="F123"/>
  <c r="F125"/>
  <c r="F126"/>
  <c r="F127"/>
  <c r="F185"/>
  <c r="F187"/>
  <c r="F189"/>
  <c r="F191"/>
  <c r="F193"/>
  <c r="F195"/>
  <c r="F235"/>
  <c r="F236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7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8"/>
  <c r="F300"/>
  <c r="F302"/>
  <c r="F303"/>
  <c r="F313"/>
  <c r="F320"/>
  <c r="F323"/>
  <c r="F344"/>
  <c r="F348"/>
  <c r="F350"/>
  <c r="F352"/>
  <c r="F354"/>
  <c r="F356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3"/>
  <c r="F395"/>
  <c r="F397"/>
  <c r="F399"/>
  <c r="F400"/>
  <c r="F401"/>
  <c r="F402"/>
  <c r="B7" i="30"/>
  <c r="B4" s="1"/>
  <c r="C7"/>
  <c r="C4" s="1"/>
  <c r="D7"/>
  <c r="D4" s="1"/>
  <c r="E8"/>
  <c r="D16"/>
  <c r="D15" s="1"/>
  <c r="D17"/>
  <c r="D18"/>
  <c r="D19"/>
  <c r="D20"/>
  <c r="D21"/>
  <c r="D22"/>
  <c r="D23"/>
  <c r="D24"/>
  <c r="D25"/>
  <c r="D26"/>
  <c r="D27"/>
  <c r="D28"/>
  <c r="D29"/>
  <c r="D30"/>
  <c r="D32"/>
  <c r="G32"/>
  <c r="D33"/>
  <c r="K13" i="29"/>
  <c r="G14"/>
  <c r="G15"/>
  <c r="G16"/>
  <c r="G17"/>
  <c r="G18"/>
  <c r="K19"/>
  <c r="G20"/>
  <c r="G21"/>
  <c r="G22"/>
  <c r="G23"/>
  <c r="G24"/>
  <c r="K25"/>
  <c r="G26"/>
  <c r="G27"/>
  <c r="G28"/>
  <c r="G29"/>
  <c r="G30"/>
  <c r="G31"/>
  <c r="G32"/>
  <c r="K33"/>
  <c r="G34"/>
  <c r="G35"/>
  <c r="G36"/>
  <c r="G37"/>
  <c r="G38"/>
  <c r="G40"/>
  <c r="G41"/>
  <c r="G42"/>
  <c r="G43"/>
  <c r="G44"/>
  <c r="K46"/>
  <c r="G47"/>
  <c r="G48"/>
  <c r="G49"/>
  <c r="G50"/>
  <c r="G51"/>
  <c r="G52"/>
  <c r="G53"/>
  <c r="K54"/>
  <c r="G55"/>
  <c r="G56"/>
  <c r="G57"/>
  <c r="G58"/>
  <c r="G59"/>
  <c r="K60"/>
  <c r="G61"/>
  <c r="G62"/>
  <c r="G63"/>
  <c r="G64"/>
  <c r="G65"/>
  <c r="G66"/>
  <c r="G67"/>
  <c r="K68"/>
  <c r="G69"/>
  <c r="G70"/>
  <c r="G71"/>
  <c r="G72"/>
  <c r="G73"/>
  <c r="G86"/>
  <c r="G87"/>
  <c r="G88"/>
  <c r="G89"/>
  <c r="G90"/>
  <c r="G91"/>
  <c r="G92"/>
  <c r="G93"/>
  <c r="G94"/>
  <c r="G95"/>
  <c r="G96"/>
  <c r="G97"/>
  <c r="G98"/>
  <c r="G99"/>
  <c r="G100"/>
  <c r="G101"/>
  <c r="G102"/>
  <c r="L4" i="28"/>
  <c r="N4"/>
  <c r="L5"/>
  <c r="N5"/>
  <c r="L6"/>
  <c r="L7"/>
  <c r="N7"/>
  <c r="N8"/>
  <c r="L9"/>
  <c r="N9"/>
  <c r="L10"/>
  <c r="N10"/>
  <c r="L11"/>
  <c r="N11"/>
  <c r="L12"/>
  <c r="N12"/>
  <c r="L13"/>
  <c r="N13"/>
  <c r="L14"/>
  <c r="N14"/>
  <c r="L15"/>
  <c r="N15"/>
  <c r="L16"/>
  <c r="N16"/>
  <c r="L18"/>
  <c r="N18"/>
  <c r="C21"/>
  <c r="N21"/>
  <c r="C22"/>
  <c r="I22"/>
  <c r="C23"/>
  <c r="I23"/>
  <c r="N24"/>
  <c r="C25"/>
  <c r="I25"/>
  <c r="C26"/>
  <c r="I26"/>
  <c r="L26"/>
  <c r="L21" s="1"/>
  <c r="C27"/>
  <c r="I27"/>
  <c r="C28"/>
  <c r="I28"/>
  <c r="I29"/>
  <c r="I30"/>
  <c r="I31"/>
  <c r="I32"/>
  <c r="I33"/>
  <c r="I34"/>
  <c r="I35"/>
  <c r="C36"/>
  <c r="I36"/>
  <c r="C37"/>
  <c r="N37"/>
  <c r="C38"/>
  <c r="I38"/>
  <c r="C39"/>
  <c r="I39"/>
  <c r="N40"/>
  <c r="C41"/>
  <c r="I41"/>
  <c r="C42"/>
  <c r="I42"/>
  <c r="L42"/>
  <c r="L37" s="1"/>
  <c r="C43"/>
  <c r="I43"/>
  <c r="C44"/>
  <c r="I44"/>
  <c r="I45"/>
  <c r="I46"/>
  <c r="I47"/>
  <c r="I48"/>
  <c r="I49"/>
  <c r="I50"/>
  <c r="I51"/>
  <c r="C52"/>
  <c r="I52"/>
  <c r="C53"/>
  <c r="C54"/>
  <c r="I54"/>
  <c r="C55"/>
  <c r="I55"/>
  <c r="N56"/>
  <c r="C57"/>
  <c r="I57"/>
  <c r="C58"/>
  <c r="I58"/>
  <c r="L58"/>
  <c r="L53" s="1"/>
  <c r="C59"/>
  <c r="I59"/>
  <c r="C60"/>
  <c r="I60"/>
  <c r="I61"/>
  <c r="I62"/>
  <c r="I63"/>
  <c r="I66"/>
  <c r="I67"/>
  <c r="I68"/>
  <c r="C69"/>
  <c r="I69"/>
  <c r="C70"/>
  <c r="C71"/>
  <c r="I71"/>
  <c r="C72"/>
  <c r="I72"/>
  <c r="N73"/>
  <c r="C74"/>
  <c r="I74"/>
  <c r="C75"/>
  <c r="I75"/>
  <c r="L75"/>
  <c r="C76"/>
  <c r="I76"/>
  <c r="C77"/>
  <c r="I77"/>
  <c r="I78"/>
  <c r="I79"/>
  <c r="I80"/>
  <c r="I81"/>
  <c r="I85"/>
  <c r="I86"/>
  <c r="I87"/>
  <c r="C88"/>
  <c r="I88"/>
  <c r="I89"/>
  <c r="L89"/>
  <c r="N89"/>
  <c r="I90"/>
  <c r="I91"/>
  <c r="I92"/>
  <c r="L92"/>
  <c r="N92"/>
  <c r="C93"/>
  <c r="I93"/>
  <c r="C94"/>
  <c r="I94"/>
  <c r="C95"/>
  <c r="I95"/>
  <c r="N95"/>
  <c r="C96"/>
  <c r="I96"/>
  <c r="C97"/>
  <c r="I97"/>
  <c r="N98"/>
  <c r="C99"/>
  <c r="I99"/>
  <c r="C100"/>
  <c r="I100"/>
  <c r="L100"/>
  <c r="L95" s="1"/>
  <c r="C101"/>
  <c r="I101"/>
  <c r="C102"/>
  <c r="I102"/>
  <c r="I103"/>
  <c r="I104"/>
  <c r="I105"/>
  <c r="I106"/>
  <c r="I107"/>
  <c r="I108"/>
  <c r="I109"/>
  <c r="C110"/>
  <c r="I110"/>
  <c r="C111"/>
  <c r="N111"/>
  <c r="C112"/>
  <c r="I112"/>
  <c r="C113"/>
  <c r="I113"/>
  <c r="N114"/>
  <c r="C115"/>
  <c r="I115"/>
  <c r="C116"/>
  <c r="I116"/>
  <c r="L116"/>
  <c r="L111" s="1"/>
  <c r="C117"/>
  <c r="I117"/>
  <c r="C118"/>
  <c r="I118"/>
  <c r="I119"/>
  <c r="I120"/>
  <c r="I121"/>
  <c r="I122"/>
  <c r="I123"/>
  <c r="I124"/>
  <c r="I125"/>
  <c r="C126"/>
  <c r="I126"/>
  <c r="C127"/>
  <c r="N127"/>
  <c r="C128"/>
  <c r="I128"/>
  <c r="C129"/>
  <c r="I129"/>
  <c r="N130"/>
  <c r="C131"/>
  <c r="I131"/>
  <c r="C132"/>
  <c r="I132"/>
  <c r="L132"/>
  <c r="L127" s="1"/>
  <c r="C133"/>
  <c r="I133"/>
  <c r="C134"/>
  <c r="I134"/>
  <c r="I135"/>
  <c r="I136"/>
  <c r="I137"/>
  <c r="I138"/>
  <c r="I139"/>
  <c r="I140"/>
  <c r="I141"/>
  <c r="C142"/>
  <c r="I142"/>
  <c r="C143"/>
  <c r="C144"/>
  <c r="I144"/>
  <c r="C145"/>
  <c r="I145"/>
  <c r="N146"/>
  <c r="C147"/>
  <c r="I147"/>
  <c r="C148"/>
  <c r="I148"/>
  <c r="L148"/>
  <c r="C149"/>
  <c r="I149"/>
  <c r="C150"/>
  <c r="I150"/>
  <c r="I151"/>
  <c r="I152"/>
  <c r="I153"/>
  <c r="I154"/>
  <c r="I155"/>
  <c r="I156"/>
  <c r="I157"/>
  <c r="C158"/>
  <c r="I158"/>
  <c r="L159"/>
  <c r="N159"/>
  <c r="N143" s="1"/>
  <c r="C160"/>
  <c r="I160"/>
  <c r="C161"/>
  <c r="I161"/>
  <c r="C165"/>
  <c r="C166"/>
  <c r="I166"/>
  <c r="C167"/>
  <c r="I167"/>
  <c r="N168"/>
  <c r="C169"/>
  <c r="I169"/>
  <c r="C170"/>
  <c r="I170"/>
  <c r="L170"/>
  <c r="C171"/>
  <c r="I171"/>
  <c r="C172"/>
  <c r="I172"/>
  <c r="I173"/>
  <c r="I174"/>
  <c r="I175"/>
  <c r="I179"/>
  <c r="I180"/>
  <c r="I181"/>
  <c r="C182"/>
  <c r="I182"/>
  <c r="L183"/>
  <c r="N183"/>
  <c r="N165" s="1"/>
  <c r="C184"/>
  <c r="I184"/>
  <c r="C185"/>
  <c r="I185"/>
  <c r="C186"/>
  <c r="C187"/>
  <c r="I187"/>
  <c r="C188"/>
  <c r="I188"/>
  <c r="N189"/>
  <c r="C190"/>
  <c r="I190"/>
  <c r="C191"/>
  <c r="I191"/>
  <c r="L191"/>
  <c r="L186" s="1"/>
  <c r="C192"/>
  <c r="I192"/>
  <c r="C193"/>
  <c r="I193"/>
  <c r="I194"/>
  <c r="I195"/>
  <c r="I196"/>
  <c r="I197"/>
  <c r="I198"/>
  <c r="I199"/>
  <c r="I200"/>
  <c r="C201"/>
  <c r="I201"/>
  <c r="C202"/>
  <c r="C203"/>
  <c r="I203"/>
  <c r="C204"/>
  <c r="I204"/>
  <c r="N205"/>
  <c r="N202" s="1"/>
  <c r="C206"/>
  <c r="I206"/>
  <c r="C207"/>
  <c r="I207"/>
  <c r="L207"/>
  <c r="C208"/>
  <c r="I208"/>
  <c r="C209"/>
  <c r="I209"/>
  <c r="I210"/>
  <c r="I211"/>
  <c r="I212"/>
  <c r="I216"/>
  <c r="I217"/>
  <c r="I218"/>
  <c r="C219"/>
  <c r="I219"/>
  <c r="C220"/>
  <c r="N220"/>
  <c r="C221"/>
  <c r="I221"/>
  <c r="C222"/>
  <c r="I222"/>
  <c r="N223"/>
  <c r="C224"/>
  <c r="I224"/>
  <c r="C225"/>
  <c r="I225"/>
  <c r="L225"/>
  <c r="L220" s="1"/>
  <c r="C226"/>
  <c r="I226"/>
  <c r="C227"/>
  <c r="I227"/>
  <c r="I228"/>
  <c r="I229"/>
  <c r="I230"/>
  <c r="I231"/>
  <c r="I232"/>
  <c r="I233"/>
  <c r="I234"/>
  <c r="C235"/>
  <c r="I235"/>
  <c r="C236"/>
  <c r="C237"/>
  <c r="I237"/>
  <c r="C238"/>
  <c r="I238"/>
  <c r="N239"/>
  <c r="C240"/>
  <c r="I240"/>
  <c r="C241"/>
  <c r="I241"/>
  <c r="L241"/>
  <c r="C242"/>
  <c r="I242"/>
  <c r="C243"/>
  <c r="I243"/>
  <c r="I244"/>
  <c r="I245"/>
  <c r="I246"/>
  <c r="I247"/>
  <c r="I248"/>
  <c r="I249"/>
  <c r="I250"/>
  <c r="C251"/>
  <c r="I251"/>
  <c r="L252"/>
  <c r="N252"/>
  <c r="N236" s="1"/>
  <c r="C253"/>
  <c r="I253"/>
  <c r="C254"/>
  <c r="I254"/>
  <c r="C255"/>
  <c r="C256"/>
  <c r="I256"/>
  <c r="C257"/>
  <c r="I257"/>
  <c r="C258"/>
  <c r="N258"/>
  <c r="N255" s="1"/>
  <c r="C259"/>
  <c r="I259"/>
  <c r="C260"/>
  <c r="I260"/>
  <c r="L260"/>
  <c r="C261"/>
  <c r="I261"/>
  <c r="I262"/>
  <c r="I263"/>
  <c r="I264"/>
  <c r="I265"/>
  <c r="I270"/>
  <c r="I271"/>
  <c r="I272"/>
  <c r="C273"/>
  <c r="I273"/>
  <c r="L274"/>
  <c r="N274"/>
  <c r="C275"/>
  <c r="I275"/>
  <c r="C276"/>
  <c r="I276"/>
  <c r="C277"/>
  <c r="C278"/>
  <c r="I278"/>
  <c r="C279"/>
  <c r="I279"/>
  <c r="N280"/>
  <c r="C281"/>
  <c r="I281"/>
  <c r="C282"/>
  <c r="I282"/>
  <c r="L282"/>
  <c r="L277" s="1"/>
  <c r="C283"/>
  <c r="I283"/>
  <c r="C284"/>
  <c r="I284"/>
  <c r="I285"/>
  <c r="I286"/>
  <c r="I287"/>
  <c r="I288"/>
  <c r="I289"/>
  <c r="I290"/>
  <c r="I291"/>
  <c r="C292"/>
  <c r="I292"/>
  <c r="C293"/>
  <c r="C294"/>
  <c r="I294"/>
  <c r="C295"/>
  <c r="I295"/>
  <c r="N296"/>
  <c r="C297"/>
  <c r="I297"/>
  <c r="C298"/>
  <c r="I298"/>
  <c r="L298"/>
  <c r="C299"/>
  <c r="I299"/>
  <c r="C300"/>
  <c r="I300"/>
  <c r="I301"/>
  <c r="I302"/>
  <c r="I303"/>
  <c r="I304"/>
  <c r="I305"/>
  <c r="I306"/>
  <c r="I307"/>
  <c r="C308"/>
  <c r="I308"/>
  <c r="L309"/>
  <c r="N309"/>
  <c r="N293" s="1"/>
  <c r="C310"/>
  <c r="I310"/>
  <c r="C311"/>
  <c r="I311"/>
  <c r="C312"/>
  <c r="C313"/>
  <c r="I313"/>
  <c r="C314"/>
  <c r="I314"/>
  <c r="N315"/>
  <c r="C316"/>
  <c r="I316"/>
  <c r="C317"/>
  <c r="I317"/>
  <c r="L317"/>
  <c r="C318"/>
  <c r="I318"/>
  <c r="C319"/>
  <c r="I319"/>
  <c r="I320"/>
  <c r="I321"/>
  <c r="I322"/>
  <c r="I323"/>
  <c r="I324"/>
  <c r="I325"/>
  <c r="I326"/>
  <c r="C327"/>
  <c r="I327"/>
  <c r="L328"/>
  <c r="N328"/>
  <c r="N312" s="1"/>
  <c r="C329"/>
  <c r="I329"/>
  <c r="C330"/>
  <c r="I330"/>
  <c r="C331"/>
  <c r="C332"/>
  <c r="I332"/>
  <c r="C333"/>
  <c r="I333"/>
  <c r="N334"/>
  <c r="C335"/>
  <c r="I335"/>
  <c r="C336"/>
  <c r="I336"/>
  <c r="L336"/>
  <c r="C337"/>
  <c r="I337"/>
  <c r="C338"/>
  <c r="I338"/>
  <c r="I339"/>
  <c r="I340"/>
  <c r="I341"/>
  <c r="I342"/>
  <c r="I343"/>
  <c r="I344"/>
  <c r="I345"/>
  <c r="C346"/>
  <c r="I346"/>
  <c r="L347"/>
  <c r="N347"/>
  <c r="N331" s="1"/>
  <c r="C348"/>
  <c r="I348"/>
  <c r="C349"/>
  <c r="I349"/>
  <c r="F23" i="27"/>
  <c r="G23"/>
  <c r="AX20" i="25"/>
  <c r="AW20"/>
  <c r="AY85"/>
  <c r="AY83"/>
  <c r="AY81"/>
  <c r="AY79"/>
  <c r="AY77"/>
  <c r="AX75"/>
  <c r="AX71"/>
  <c r="AX67"/>
  <c r="AX63"/>
  <c r="AX150"/>
  <c r="AW138"/>
  <c r="AX108"/>
  <c r="AW106"/>
  <c r="AX106"/>
  <c r="AW104"/>
  <c r="AX104"/>
  <c r="AW123"/>
  <c r="AW102"/>
  <c r="AX102"/>
  <c r="AW100"/>
  <c r="AX100"/>
  <c r="AW98"/>
  <c r="AX98"/>
  <c r="AW94"/>
  <c r="AX94"/>
  <c r="AW90"/>
  <c r="AX90"/>
  <c r="AW88"/>
  <c r="AX88"/>
  <c r="AW86"/>
  <c r="AX86"/>
  <c r="AW84"/>
  <c r="AX84"/>
  <c r="AW82"/>
  <c r="AX82"/>
  <c r="AW80"/>
  <c r="AX80"/>
  <c r="AX78"/>
  <c r="AW76"/>
  <c r="AX76"/>
  <c r="AW74"/>
  <c r="AX74"/>
  <c r="AW72"/>
  <c r="AX72"/>
  <c r="AW70"/>
  <c r="AX70"/>
  <c r="AW68"/>
  <c r="AX68"/>
  <c r="AW66"/>
  <c r="AX66"/>
  <c r="AW64"/>
  <c r="AX64"/>
  <c r="AW62"/>
  <c r="AX62"/>
  <c r="AW57"/>
  <c r="AW53"/>
  <c r="AW51"/>
  <c r="AW49"/>
  <c r="AW47"/>
  <c r="AW45"/>
  <c r="AW42"/>
  <c r="AX42"/>
  <c r="AW41"/>
  <c r="AW38"/>
  <c r="AX38"/>
  <c r="AW37"/>
  <c r="AW34"/>
  <c r="AX34"/>
  <c r="AW33"/>
  <c r="AW30"/>
  <c r="AX30"/>
  <c r="AW29"/>
  <c r="AW26"/>
  <c r="AX26"/>
  <c r="AZ20"/>
  <c r="BE20" s="1"/>
  <c r="AW19"/>
  <c r="AX17"/>
  <c r="AY12"/>
  <c r="AW11"/>
  <c r="AX11"/>
  <c r="AW9"/>
  <c r="AW6"/>
  <c r="AX107"/>
  <c r="AX105"/>
  <c r="AX103"/>
  <c r="AW101"/>
  <c r="AW97"/>
  <c r="AX93"/>
  <c r="AX91"/>
  <c r="AW89"/>
  <c r="AW87"/>
  <c r="AX85"/>
  <c r="AW85"/>
  <c r="AX83"/>
  <c r="AW83"/>
  <c r="AW81"/>
  <c r="AX77"/>
  <c r="AW77"/>
  <c r="AW44"/>
  <c r="AX44"/>
  <c r="AX43"/>
  <c r="AW40"/>
  <c r="AX40"/>
  <c r="AX39"/>
  <c r="AW36"/>
  <c r="AX36"/>
  <c r="AX35"/>
  <c r="AW32"/>
  <c r="AX32"/>
  <c r="AX31"/>
  <c r="AW28"/>
  <c r="AX28"/>
  <c r="AX27"/>
  <c r="AX25"/>
  <c r="AX12"/>
  <c r="AW12"/>
  <c r="AW10"/>
  <c r="AX10"/>
  <c r="AX60"/>
  <c r="AX58"/>
  <c r="AX56"/>
  <c r="AX54"/>
  <c r="AX52"/>
  <c r="AX50"/>
  <c r="AX48"/>
  <c r="AX46"/>
  <c r="AZ21"/>
  <c r="AX18"/>
  <c r="AZ13"/>
  <c r="BE13" s="1"/>
  <c r="AY24"/>
  <c r="AX21"/>
  <c r="AW16"/>
  <c r="AX16"/>
  <c r="AX14"/>
  <c r="AW14"/>
  <c r="AY8"/>
  <c r="BF8" s="1"/>
  <c r="BG8" s="1"/>
  <c r="AX7"/>
  <c r="AW7"/>
  <c r="AW24"/>
  <c r="AX24"/>
  <c r="AX22"/>
  <c r="AW22"/>
  <c r="AY16"/>
  <c r="AW15"/>
  <c r="AX13"/>
  <c r="AW8"/>
  <c r="AX8"/>
  <c r="E25" i="14"/>
  <c r="C25"/>
  <c r="AY22" i="25"/>
  <c r="AZ14"/>
  <c r="BE14" s="1"/>
  <c r="AY14"/>
  <c r="AZ41"/>
  <c r="BE41" s="1"/>
  <c r="AY41"/>
  <c r="AZ39"/>
  <c r="BE39" s="1"/>
  <c r="AY39"/>
  <c r="BD39" s="1"/>
  <c r="AZ37"/>
  <c r="BE37" s="1"/>
  <c r="AY37"/>
  <c r="BD37" s="1"/>
  <c r="AZ35"/>
  <c r="BE35" s="1"/>
  <c r="AY35"/>
  <c r="BD35" s="1"/>
  <c r="AZ33"/>
  <c r="BE33" s="1"/>
  <c r="AY33"/>
  <c r="BD33" s="1"/>
  <c r="AZ31"/>
  <c r="BE31" s="1"/>
  <c r="AY31"/>
  <c r="BD31" s="1"/>
  <c r="AZ29"/>
  <c r="BE29" s="1"/>
  <c r="AY29"/>
  <c r="BD29" s="1"/>
  <c r="AZ27"/>
  <c r="BE27" s="1"/>
  <c r="AY27"/>
  <c r="BD27" s="1"/>
  <c r="AZ25"/>
  <c r="BE25" s="1"/>
  <c r="AY25"/>
  <c r="BD25" s="1"/>
  <c r="AZ18"/>
  <c r="BE18" s="1"/>
  <c r="AZ10"/>
  <c r="BE10" s="1"/>
  <c r="AY10"/>
  <c r="AZ86"/>
  <c r="BE86" s="1"/>
  <c r="AY86"/>
  <c r="BD86" s="1"/>
  <c r="AZ84"/>
  <c r="BE84" s="1"/>
  <c r="AY84"/>
  <c r="AZ82"/>
  <c r="BE82" s="1"/>
  <c r="AY82"/>
  <c r="AZ80"/>
  <c r="BE80" s="1"/>
  <c r="AY80"/>
  <c r="AZ78"/>
  <c r="BE78" s="1"/>
  <c r="AY78"/>
  <c r="AZ76"/>
  <c r="BE76" s="1"/>
  <c r="AY76"/>
  <c r="AY75"/>
  <c r="AZ75"/>
  <c r="BE75" s="1"/>
  <c r="AZ74"/>
  <c r="BE74" s="1"/>
  <c r="AY73"/>
  <c r="AZ73"/>
  <c r="BE73" s="1"/>
  <c r="AZ72"/>
  <c r="BE72" s="1"/>
  <c r="AY72"/>
  <c r="AY71"/>
  <c r="BF71" s="1"/>
  <c r="BG71" s="1"/>
  <c r="AZ71"/>
  <c r="BE71" s="1"/>
  <c r="AZ70"/>
  <c r="BE70" s="1"/>
  <c r="AY69"/>
  <c r="AZ69"/>
  <c r="BE69" s="1"/>
  <c r="AZ68"/>
  <c r="BE68" s="1"/>
  <c r="AY68"/>
  <c r="AY67"/>
  <c r="AZ67"/>
  <c r="BE67" s="1"/>
  <c r="AY65"/>
  <c r="AZ65"/>
  <c r="BE65" s="1"/>
  <c r="AZ64"/>
  <c r="BE64" s="1"/>
  <c r="AY64"/>
  <c r="AY63"/>
  <c r="BD63" s="1"/>
  <c r="AZ63"/>
  <c r="BE63" s="1"/>
  <c r="AY61"/>
  <c r="BD61" s="1"/>
  <c r="AZ61"/>
  <c r="AY60"/>
  <c r="AY59"/>
  <c r="BD59" s="1"/>
  <c r="AZ59"/>
  <c r="BE59" s="1"/>
  <c r="AY57"/>
  <c r="BD57" s="1"/>
  <c r="AZ57"/>
  <c r="AY56"/>
  <c r="AY55"/>
  <c r="BD55" s="1"/>
  <c r="AZ55"/>
  <c r="BE55" s="1"/>
  <c r="AY54"/>
  <c r="AY53"/>
  <c r="BD53" s="1"/>
  <c r="AZ53"/>
  <c r="BE53" s="1"/>
  <c r="AY52"/>
  <c r="AY51"/>
  <c r="BD51" s="1"/>
  <c r="AZ51"/>
  <c r="BE51" s="1"/>
  <c r="AY50"/>
  <c r="AY49"/>
  <c r="BD49" s="1"/>
  <c r="AZ49"/>
  <c r="BE49" s="1"/>
  <c r="AY48"/>
  <c r="AY47"/>
  <c r="BD47" s="1"/>
  <c r="AZ47"/>
  <c r="BE47" s="1"/>
  <c r="AY46"/>
  <c r="AY45"/>
  <c r="BD45" s="1"/>
  <c r="AZ45"/>
  <c r="BE45" s="1"/>
  <c r="AY44"/>
  <c r="AY43"/>
  <c r="BD43" s="1"/>
  <c r="AZ43"/>
  <c r="BE43" s="1"/>
  <c r="AY42"/>
  <c r="BF42" s="1"/>
  <c r="BG42" s="1"/>
  <c r="AY40"/>
  <c r="BF40" s="1"/>
  <c r="BG40" s="1"/>
  <c r="AY38"/>
  <c r="AY36"/>
  <c r="AY34"/>
  <c r="AY32"/>
  <c r="AY30"/>
  <c r="BD30" s="1"/>
  <c r="AY28"/>
  <c r="AY26"/>
  <c r="AZ23"/>
  <c r="BE23" s="1"/>
  <c r="AZ19"/>
  <c r="BE19" s="1"/>
  <c r="AZ15"/>
  <c r="BE15" s="1"/>
  <c r="AZ11"/>
  <c r="BE11" s="1"/>
  <c r="AZ7"/>
  <c r="BE7" s="1"/>
  <c r="E12" i="20"/>
  <c r="F12" s="1"/>
  <c r="F12" i="19" s="1"/>
  <c r="E8" i="20"/>
  <c r="F8" s="1"/>
  <c r="F8" i="19" s="1"/>
  <c r="E9" i="20"/>
  <c r="F9" s="1"/>
  <c r="F9" i="19" s="1"/>
  <c r="AW69" i="25"/>
  <c r="AX69"/>
  <c r="AX61"/>
  <c r="AW73"/>
  <c r="AX73"/>
  <c r="AW65"/>
  <c r="E11" i="20"/>
  <c r="F11" s="1"/>
  <c r="F11" i="19" s="1"/>
  <c r="E13" i="20"/>
  <c r="F13" s="1"/>
  <c r="F13" i="19" s="1"/>
  <c r="E21" i="20"/>
  <c r="F21" s="1"/>
  <c r="F21" i="19" s="1"/>
  <c r="E16" i="20"/>
  <c r="F16" s="1"/>
  <c r="F16" i="19" s="1"/>
  <c r="E18" i="20"/>
  <c r="F18" s="1"/>
  <c r="F18" i="19" s="1"/>
  <c r="E7" i="20"/>
  <c r="F7" s="1"/>
  <c r="F7" i="19" s="1"/>
  <c r="AW112" i="25"/>
  <c r="C25" i="20"/>
  <c r="B25"/>
  <c r="B25" i="19"/>
  <c r="T23" s="1"/>
  <c r="C24" i="10"/>
  <c r="O7" i="16"/>
  <c r="Q7" s="1"/>
  <c r="D14" i="30"/>
  <c r="AW99" i="25"/>
  <c r="AW96"/>
  <c r="AX96"/>
  <c r="AW92"/>
  <c r="AX92"/>
  <c r="AZ5"/>
  <c r="AY5"/>
  <c r="AW5"/>
  <c r="AX5"/>
  <c r="I4" i="31"/>
  <c r="H405"/>
  <c r="I109"/>
  <c r="I325"/>
  <c r="Q410"/>
  <c r="P417"/>
  <c r="I5"/>
  <c r="L82" i="29" l="1"/>
  <c r="L75"/>
  <c r="L78"/>
  <c r="L81"/>
  <c r="L84"/>
  <c r="L85"/>
  <c r="L79"/>
  <c r="L76"/>
  <c r="L83"/>
  <c r="L77"/>
  <c r="D13" i="30"/>
  <c r="D35" s="1"/>
  <c r="D37" s="1"/>
  <c r="O177" i="28"/>
  <c r="BE5" i="25"/>
  <c r="B25" i="14"/>
  <c r="H24" s="1"/>
  <c r="H22"/>
  <c r="J19"/>
  <c r="H18"/>
  <c r="H16"/>
  <c r="J15"/>
  <c r="H14"/>
  <c r="H12"/>
  <c r="J11"/>
  <c r="H10"/>
  <c r="H8"/>
  <c r="J7"/>
  <c r="E25" i="18"/>
  <c r="N26" i="17"/>
  <c r="G25" i="18"/>
  <c r="J24" i="14"/>
  <c r="H23"/>
  <c r="H21"/>
  <c r="J20"/>
  <c r="H19"/>
  <c r="H17"/>
  <c r="J16"/>
  <c r="H15"/>
  <c r="H13"/>
  <c r="J12"/>
  <c r="H11"/>
  <c r="H9"/>
  <c r="J8"/>
  <c r="O214" i="28"/>
  <c r="O267"/>
  <c r="O82"/>
  <c r="BD5" i="25"/>
  <c r="BF5" s="1"/>
  <c r="BG5" s="1"/>
  <c r="T418" i="31"/>
  <c r="R418"/>
  <c r="L418" s="1"/>
  <c r="S418"/>
  <c r="M418" s="1"/>
  <c r="AX3" i="25"/>
  <c r="BD38"/>
  <c r="BF38" s="1"/>
  <c r="BG38" s="1"/>
  <c r="BD46"/>
  <c r="BF46" s="1"/>
  <c r="BG46" s="1"/>
  <c r="BD54"/>
  <c r="BF54" s="1"/>
  <c r="BG54" s="1"/>
  <c r="BD60"/>
  <c r="BF60" s="1"/>
  <c r="BG60" s="1"/>
  <c r="BD65"/>
  <c r="BF65" s="1"/>
  <c r="BG65" s="1"/>
  <c r="BD75"/>
  <c r="BF75" s="1"/>
  <c r="BG75" s="1"/>
  <c r="BD22"/>
  <c r="BF22" s="1"/>
  <c r="BG22" s="1"/>
  <c r="BD16"/>
  <c r="BF16" s="1"/>
  <c r="BG16" s="1"/>
  <c r="BD83"/>
  <c r="BF83" s="1"/>
  <c r="BG83" s="1"/>
  <c r="BD21"/>
  <c r="BF21" s="1"/>
  <c r="BG21" s="1"/>
  <c r="BD28"/>
  <c r="BF28" s="1"/>
  <c r="BG28" s="1"/>
  <c r="BD36"/>
  <c r="BF36" s="1"/>
  <c r="BG36" s="1"/>
  <c r="BD48"/>
  <c r="BF48" s="1"/>
  <c r="BG48" s="1"/>
  <c r="BD56"/>
  <c r="BF56" s="1"/>
  <c r="BG56" s="1"/>
  <c r="BD68"/>
  <c r="BF68" s="1"/>
  <c r="BG68" s="1"/>
  <c r="BD78"/>
  <c r="BF78" s="1"/>
  <c r="BG78" s="1"/>
  <c r="BD82"/>
  <c r="BF82" s="1"/>
  <c r="BG82" s="1"/>
  <c r="BF86"/>
  <c r="BG86" s="1"/>
  <c r="BD12"/>
  <c r="BF12" s="1"/>
  <c r="BG12" s="1"/>
  <c r="BD81"/>
  <c r="BF81" s="1"/>
  <c r="BG81" s="1"/>
  <c r="BD26"/>
  <c r="BF26" s="1"/>
  <c r="BG26" s="1"/>
  <c r="BD34"/>
  <c r="BF34" s="1"/>
  <c r="BG34" s="1"/>
  <c r="BD50"/>
  <c r="BF50" s="1"/>
  <c r="BG50" s="1"/>
  <c r="BD67"/>
  <c r="BF67" s="1"/>
  <c r="BG67" s="1"/>
  <c r="BD69"/>
  <c r="BF69" s="1"/>
  <c r="BG69" s="1"/>
  <c r="BD72"/>
  <c r="BF72" s="1"/>
  <c r="BG72" s="1"/>
  <c r="BD14"/>
  <c r="BF14" s="1"/>
  <c r="BG14" s="1"/>
  <c r="BD79"/>
  <c r="BF79" s="1"/>
  <c r="BG79" s="1"/>
  <c r="BD11"/>
  <c r="BF11" s="1"/>
  <c r="BG11" s="1"/>
  <c r="BD32"/>
  <c r="BF32" s="1"/>
  <c r="BG32" s="1"/>
  <c r="BD44"/>
  <c r="BF44" s="1"/>
  <c r="BG44" s="1"/>
  <c r="BD52"/>
  <c r="BF52" s="1"/>
  <c r="BG52" s="1"/>
  <c r="BD64"/>
  <c r="BF64" s="1"/>
  <c r="BG64" s="1"/>
  <c r="BD73"/>
  <c r="BF73" s="1"/>
  <c r="BG73" s="1"/>
  <c r="BD76"/>
  <c r="BF76" s="1"/>
  <c r="BG76" s="1"/>
  <c r="BD80"/>
  <c r="BF80" s="1"/>
  <c r="BG80" s="1"/>
  <c r="BD84"/>
  <c r="BF84" s="1"/>
  <c r="BG84" s="1"/>
  <c r="BD10"/>
  <c r="BF10" s="1"/>
  <c r="BG10" s="1"/>
  <c r="BD24"/>
  <c r="BF24" s="1"/>
  <c r="BG24" s="1"/>
  <c r="BD77"/>
  <c r="BF77" s="1"/>
  <c r="BG77" s="1"/>
  <c r="BD85"/>
  <c r="BF85" s="1"/>
  <c r="BG85" s="1"/>
  <c r="BD23"/>
  <c r="BF23" s="1"/>
  <c r="BG23" s="1"/>
  <c r="B25" i="16"/>
  <c r="B26" s="1"/>
  <c r="B25" i="18"/>
  <c r="AZ3" i="25"/>
  <c r="AZ6"/>
  <c r="Q417" i="31"/>
  <c r="L236" i="28"/>
  <c r="L331"/>
  <c r="D16" i="20"/>
  <c r="O21" i="16"/>
  <c r="Q21" s="1"/>
  <c r="O17"/>
  <c r="Q17" s="1"/>
  <c r="O13"/>
  <c r="Q13" s="1"/>
  <c r="O9"/>
  <c r="Q9" s="1"/>
  <c r="O163" i="28"/>
  <c r="O269"/>
  <c r="O164"/>
  <c r="L45" i="29"/>
  <c r="L293" i="28"/>
  <c r="D13" i="20"/>
  <c r="N6" i="28"/>
  <c r="N3" s="1"/>
  <c r="N356" s="1"/>
  <c r="L8"/>
  <c r="L143"/>
  <c r="L312"/>
  <c r="L165"/>
  <c r="N70"/>
  <c r="L70"/>
  <c r="O24" i="16"/>
  <c r="Q24" s="1"/>
  <c r="O20"/>
  <c r="Q20" s="1"/>
  <c r="O16"/>
  <c r="Q16" s="1"/>
  <c r="O12"/>
  <c r="Q12" s="1"/>
  <c r="O8"/>
  <c r="Q8" s="1"/>
  <c r="BF30" i="25"/>
  <c r="BG30" s="1"/>
  <c r="AU44"/>
  <c r="AV44" s="1"/>
  <c r="O26" i="17"/>
  <c r="O84" i="28"/>
  <c r="O83" s="1"/>
  <c r="AW109" i="25"/>
  <c r="AW113"/>
  <c r="AX110"/>
  <c r="D12" i="20"/>
  <c r="Q411" i="31"/>
  <c r="O153" i="28"/>
  <c r="L101" i="29"/>
  <c r="O65" i="28"/>
  <c r="O64" s="1"/>
  <c r="O178"/>
  <c r="O187"/>
  <c r="O156"/>
  <c r="O43"/>
  <c r="O140"/>
  <c r="O225"/>
  <c r="L23" i="29"/>
  <c r="O113" i="28"/>
  <c r="BE153" i="25"/>
  <c r="L48" i="29"/>
  <c r="O217" i="28"/>
  <c r="O208"/>
  <c r="O313"/>
  <c r="L53" i="29"/>
  <c r="O234" i="28"/>
  <c r="O136"/>
  <c r="L91" i="29"/>
  <c r="O124" i="28"/>
  <c r="O34"/>
  <c r="O155"/>
  <c r="O282"/>
  <c r="O144"/>
  <c r="O74"/>
  <c r="O249"/>
  <c r="O271"/>
  <c r="O96"/>
  <c r="O199"/>
  <c r="O291"/>
  <c r="O150"/>
  <c r="O30"/>
  <c r="L103" i="29"/>
  <c r="O327" i="28"/>
  <c r="O147"/>
  <c r="O158"/>
  <c r="O219"/>
  <c r="AU1552" i="25"/>
  <c r="AV1552" s="1"/>
  <c r="BE97"/>
  <c r="BF96"/>
  <c r="BG96" s="1"/>
  <c r="BE95"/>
  <c r="BF94"/>
  <c r="BG94" s="1"/>
  <c r="BE92"/>
  <c r="BE91"/>
  <c r="BF90"/>
  <c r="BG90" s="1"/>
  <c r="BF88"/>
  <c r="BG88" s="1"/>
  <c r="BE87"/>
  <c r="AZ90"/>
  <c r="BE90" s="1"/>
  <c r="AY91"/>
  <c r="BF74"/>
  <c r="BG74" s="1"/>
  <c r="BF70"/>
  <c r="BG70" s="1"/>
  <c r="BF66"/>
  <c r="BG66" s="1"/>
  <c r="AZ66"/>
  <c r="BE66" s="1"/>
  <c r="AY97"/>
  <c r="AU6"/>
  <c r="AV6" s="1"/>
  <c r="AZ88"/>
  <c r="BE88" s="1"/>
  <c r="AY89"/>
  <c r="AY87"/>
  <c r="AY92"/>
  <c r="AZ94"/>
  <c r="BE94" s="1"/>
  <c r="AZ96"/>
  <c r="BE96" s="1"/>
  <c r="AX272"/>
  <c r="AX445"/>
  <c r="AX389"/>
  <c r="AX216"/>
  <c r="AX271"/>
  <c r="AX236"/>
  <c r="AX418"/>
  <c r="AX401"/>
  <c r="AW233"/>
  <c r="AW173"/>
  <c r="AW172"/>
  <c r="AW111"/>
  <c r="AW114"/>
  <c r="AW337"/>
  <c r="AX156"/>
  <c r="AX372"/>
  <c r="AX147"/>
  <c r="AW246"/>
  <c r="AW1186"/>
  <c r="AW231"/>
  <c r="AX402"/>
  <c r="AW155"/>
  <c r="AW629"/>
  <c r="AX132"/>
  <c r="AX230"/>
  <c r="AX200"/>
  <c r="AX235"/>
  <c r="AW227"/>
  <c r="AW237"/>
  <c r="AX451"/>
  <c r="AX381"/>
  <c r="AW129"/>
  <c r="AW122"/>
  <c r="AW206"/>
  <c r="AW365"/>
  <c r="AW248"/>
  <c r="AW203"/>
  <c r="AW223"/>
  <c r="AW115"/>
  <c r="AW742"/>
  <c r="AW205"/>
  <c r="AW404"/>
  <c r="AX847"/>
  <c r="AW309"/>
  <c r="AX117"/>
  <c r="AW171"/>
  <c r="AX164"/>
  <c r="AX262"/>
  <c r="AX312"/>
  <c r="AX460"/>
  <c r="AX197"/>
  <c r="AX139"/>
  <c r="AX183"/>
  <c r="AW130"/>
  <c r="AW148"/>
  <c r="AW222"/>
  <c r="AX333"/>
  <c r="AX198"/>
  <c r="AW232"/>
  <c r="AW325"/>
  <c r="AX186"/>
  <c r="AX178"/>
  <c r="AW201"/>
  <c r="AX307"/>
  <c r="AW557"/>
  <c r="AX226"/>
  <c r="AW157"/>
  <c r="AX275"/>
  <c r="AX296"/>
  <c r="AW456"/>
  <c r="AX195"/>
  <c r="AW181"/>
  <c r="AX124"/>
  <c r="AX142"/>
  <c r="AX210"/>
  <c r="AX250"/>
  <c r="AW369"/>
  <c r="AX220"/>
  <c r="AX252"/>
  <c r="AW243"/>
  <c r="AX239"/>
  <c r="AW507"/>
  <c r="AX242"/>
  <c r="AW140"/>
  <c r="AX267"/>
  <c r="AW116"/>
  <c r="AW221"/>
  <c r="AX249"/>
  <c r="AW436"/>
  <c r="AW442"/>
  <c r="AW411"/>
  <c r="AW118"/>
  <c r="AW165"/>
  <c r="AW264"/>
  <c r="AX160"/>
  <c r="AX168"/>
  <c r="AX176"/>
  <c r="AX268"/>
  <c r="AX280"/>
  <c r="AX396"/>
  <c r="AX509"/>
  <c r="AW504"/>
  <c r="AX189"/>
  <c r="AX342"/>
  <c r="AX135"/>
  <c r="AX143"/>
  <c r="AX151"/>
  <c r="AX120"/>
  <c r="AX128"/>
  <c r="AX136"/>
  <c r="AX146"/>
  <c r="AX202"/>
  <c r="AX218"/>
  <c r="AX238"/>
  <c r="AX313"/>
  <c r="AW353"/>
  <c r="AX192"/>
  <c r="AW208"/>
  <c r="AX228"/>
  <c r="AX244"/>
  <c r="AX260"/>
  <c r="AW219"/>
  <c r="AW259"/>
  <c r="AX215"/>
  <c r="AW247"/>
  <c r="AX619"/>
  <c r="AW119"/>
  <c r="AW217"/>
  <c r="AX432"/>
  <c r="AW550"/>
  <c r="AW548"/>
  <c r="AX125"/>
  <c r="AW163"/>
  <c r="AW179"/>
  <c r="AX295"/>
  <c r="AX278"/>
  <c r="AW392"/>
  <c r="AX489"/>
  <c r="AW496"/>
  <c r="AX187"/>
  <c r="AX332"/>
  <c r="AW126"/>
  <c r="AW134"/>
  <c r="AW144"/>
  <c r="AW152"/>
  <c r="AW214"/>
  <c r="AW234"/>
  <c r="AW258"/>
  <c r="AW351"/>
  <c r="AX190"/>
  <c r="AW224"/>
  <c r="AW240"/>
  <c r="AW256"/>
  <c r="AX211"/>
  <c r="AX251"/>
  <c r="AW207"/>
  <c r="AW255"/>
  <c r="AW892"/>
  <c r="AW303"/>
  <c r="AW213"/>
  <c r="AW229"/>
  <c r="AW245"/>
  <c r="AX257"/>
  <c r="AW420"/>
  <c r="AX253"/>
  <c r="AW426"/>
  <c r="AX933"/>
  <c r="AX431"/>
  <c r="AW960"/>
  <c r="AW608"/>
  <c r="AX477"/>
  <c r="AW161"/>
  <c r="AW169"/>
  <c r="AW177"/>
  <c r="AX269"/>
  <c r="AX279"/>
  <c r="AX154"/>
  <c r="AX158"/>
  <c r="AX162"/>
  <c r="AX166"/>
  <c r="AX170"/>
  <c r="AX174"/>
  <c r="AX180"/>
  <c r="AX266"/>
  <c r="AX270"/>
  <c r="AX276"/>
  <c r="AX290"/>
  <c r="AW384"/>
  <c r="AX385"/>
  <c r="AW479"/>
  <c r="AW448"/>
  <c r="AX480"/>
  <c r="AW532"/>
  <c r="AX184"/>
  <c r="AX193"/>
  <c r="AX326"/>
  <c r="AX360"/>
  <c r="AX133"/>
  <c r="AX137"/>
  <c r="AX141"/>
  <c r="AX145"/>
  <c r="AX149"/>
  <c r="AX153"/>
  <c r="AW185"/>
  <c r="AW254"/>
  <c r="AW327"/>
  <c r="AX345"/>
  <c r="AW361"/>
  <c r="AX188"/>
  <c r="AX196"/>
  <c r="AW204"/>
  <c r="AW212"/>
  <c r="AW321"/>
  <c r="AW475"/>
  <c r="AW209"/>
  <c r="AW225"/>
  <c r="AW241"/>
  <c r="AX412"/>
  <c r="AX422"/>
  <c r="AX567"/>
  <c r="AW399"/>
  <c r="AW427"/>
  <c r="AW568"/>
  <c r="AW534"/>
  <c r="AW588"/>
  <c r="AW159"/>
  <c r="AW167"/>
  <c r="AW175"/>
  <c r="AX277"/>
  <c r="AX274"/>
  <c r="AW398"/>
  <c r="AW467"/>
  <c r="AX521"/>
  <c r="AX468"/>
  <c r="AX530"/>
  <c r="AX182"/>
  <c r="AX191"/>
  <c r="AX316"/>
  <c r="AX348"/>
  <c r="AX319"/>
  <c r="AX341"/>
  <c r="AW355"/>
  <c r="AW375"/>
  <c r="AX194"/>
  <c r="AW300"/>
  <c r="AX263"/>
  <c r="AY180"/>
  <c r="AY95"/>
  <c r="AY98"/>
  <c r="AY93"/>
  <c r="AW1545"/>
  <c r="AX288"/>
  <c r="AX299"/>
  <c r="AX440"/>
  <c r="AX410"/>
  <c r="AX438"/>
  <c r="AW841"/>
  <c r="AX891"/>
  <c r="AW301"/>
  <c r="AW537"/>
  <c r="AW443"/>
  <c r="AW425"/>
  <c r="AX429"/>
  <c r="AX273"/>
  <c r="AX285"/>
  <c r="AW284"/>
  <c r="AX310"/>
  <c r="AW388"/>
  <c r="AX383"/>
  <c r="AX455"/>
  <c r="AX493"/>
  <c r="AX454"/>
  <c r="AW506"/>
  <c r="AX986"/>
  <c r="AX328"/>
  <c r="AX352"/>
  <c r="AX373"/>
  <c r="AW308"/>
  <c r="AW1872"/>
  <c r="AW2764"/>
  <c r="AY779"/>
  <c r="AX408"/>
  <c r="AX428"/>
  <c r="AX430"/>
  <c r="AX551"/>
  <c r="AW1114"/>
  <c r="AW919"/>
  <c r="AX423"/>
  <c r="AW590"/>
  <c r="AW586"/>
  <c r="AW409"/>
  <c r="AW930"/>
  <c r="AX293"/>
  <c r="AX282"/>
  <c r="AW294"/>
  <c r="AW379"/>
  <c r="AW390"/>
  <c r="AW311"/>
  <c r="AX397"/>
  <c r="AW469"/>
  <c r="AX450"/>
  <c r="AW466"/>
  <c r="AW488"/>
  <c r="AW526"/>
  <c r="AW752"/>
  <c r="AX318"/>
  <c r="AX340"/>
  <c r="AX358"/>
  <c r="AX315"/>
  <c r="AW329"/>
  <c r="AW339"/>
  <c r="AX349"/>
  <c r="AW359"/>
  <c r="AW367"/>
  <c r="AX380"/>
  <c r="AX1261"/>
  <c r="AX2424"/>
  <c r="AX1840"/>
  <c r="AX302"/>
  <c r="AX400"/>
  <c r="AX416"/>
  <c r="AX444"/>
  <c r="AX406"/>
  <c r="AX434"/>
  <c r="AW845"/>
  <c r="AX565"/>
  <c r="AW1259"/>
  <c r="AX447"/>
  <c r="AW403"/>
  <c r="AW956"/>
  <c r="AW441"/>
  <c r="AX413"/>
  <c r="AW405"/>
  <c r="AW862"/>
  <c r="AX718"/>
  <c r="AY159"/>
  <c r="AX287"/>
  <c r="AX286"/>
  <c r="AX377"/>
  <c r="AW394"/>
  <c r="AX393"/>
  <c r="AW457"/>
  <c r="AW481"/>
  <c r="AX503"/>
  <c r="AX458"/>
  <c r="AW476"/>
  <c r="AW490"/>
  <c r="AW514"/>
  <c r="AW739"/>
  <c r="AW999"/>
  <c r="AX320"/>
  <c r="AX336"/>
  <c r="AX350"/>
  <c r="AX364"/>
  <c r="AX317"/>
  <c r="AW335"/>
  <c r="AW343"/>
  <c r="AX357"/>
  <c r="AW371"/>
  <c r="AX1896"/>
  <c r="AW298"/>
  <c r="AW376"/>
  <c r="AW1598"/>
  <c r="AW1666"/>
  <c r="AX1726"/>
  <c r="AW1791"/>
  <c r="AX1711"/>
  <c r="AX1582"/>
  <c r="AW2722"/>
  <c r="AW3198"/>
  <c r="AX2692"/>
  <c r="AX2199"/>
  <c r="AX2508"/>
  <c r="AW1452"/>
  <c r="AW1152"/>
  <c r="AW998"/>
  <c r="AX424"/>
  <c r="AX414"/>
  <c r="AX446"/>
  <c r="AW583"/>
  <c r="AW957"/>
  <c r="AX581"/>
  <c r="AX1138"/>
  <c r="AX305"/>
  <c r="AX415"/>
  <c r="AX535"/>
  <c r="AW614"/>
  <c r="AW435"/>
  <c r="AX888"/>
  <c r="AX2488"/>
  <c r="AW433"/>
  <c r="AX858"/>
  <c r="AW564"/>
  <c r="AX950"/>
  <c r="AX572"/>
  <c r="AZ433"/>
  <c r="BE433" s="1"/>
  <c r="AX289"/>
  <c r="AX292"/>
  <c r="AW386"/>
  <c r="AW378"/>
  <c r="AX391"/>
  <c r="AX453"/>
  <c r="AX485"/>
  <c r="AX501"/>
  <c r="AX527"/>
  <c r="AX452"/>
  <c r="AW472"/>
  <c r="AW486"/>
  <c r="AW498"/>
  <c r="AW516"/>
  <c r="AW723"/>
  <c r="AW812"/>
  <c r="AW1234"/>
  <c r="AX324"/>
  <c r="AX334"/>
  <c r="AX344"/>
  <c r="AX356"/>
  <c r="AX368"/>
  <c r="AX323"/>
  <c r="AW331"/>
  <c r="AW347"/>
  <c r="AW363"/>
  <c r="AX382"/>
  <c r="AW1131"/>
  <c r="AW1532"/>
  <c r="AW304"/>
  <c r="AX1587"/>
  <c r="AX1837"/>
  <c r="AX2507"/>
  <c r="AX2870"/>
  <c r="AX2872"/>
  <c r="AX1722"/>
  <c r="AX1588"/>
  <c r="AX1774"/>
  <c r="BF1568"/>
  <c r="BG1568" s="1"/>
  <c r="BF204"/>
  <c r="BG204" s="1"/>
  <c r="BF196"/>
  <c r="BG196" s="1"/>
  <c r="BE188"/>
  <c r="BE180"/>
  <c r="BE176"/>
  <c r="BE172"/>
  <c r="BE168"/>
  <c r="BE164"/>
  <c r="BE160"/>
  <c r="BE156"/>
  <c r="BF152"/>
  <c r="BG152" s="1"/>
  <c r="BE148"/>
  <c r="BE144"/>
  <c r="BE140"/>
  <c r="BE136"/>
  <c r="BE132"/>
  <c r="BF163"/>
  <c r="BG163" s="1"/>
  <c r="BE159"/>
  <c r="BF155"/>
  <c r="BG155" s="1"/>
  <c r="BE151"/>
  <c r="BE147"/>
  <c r="BE143"/>
  <c r="BE139"/>
  <c r="BE135"/>
  <c r="BE131"/>
  <c r="BE107"/>
  <c r="BF318"/>
  <c r="BG318" s="1"/>
  <c r="BE210"/>
  <c r="BE190"/>
  <c r="BF182"/>
  <c r="BG182" s="1"/>
  <c r="BE174"/>
  <c r="BF170"/>
  <c r="BG170" s="1"/>
  <c r="BE166"/>
  <c r="BE162"/>
  <c r="BE158"/>
  <c r="BE154"/>
  <c r="BE150"/>
  <c r="BE146"/>
  <c r="BF142"/>
  <c r="BG142" s="1"/>
  <c r="BE138"/>
  <c r="BE134"/>
  <c r="BF1013"/>
  <c r="BG1013" s="1"/>
  <c r="BF593"/>
  <c r="BG593" s="1"/>
  <c r="BE465"/>
  <c r="BE237"/>
  <c r="BE217"/>
  <c r="BF161"/>
  <c r="BG161" s="1"/>
  <c r="BF157"/>
  <c r="BG157" s="1"/>
  <c r="BE149"/>
  <c r="BE145"/>
  <c r="BE141"/>
  <c r="BE133"/>
  <c r="BF125"/>
  <c r="BG125" s="1"/>
  <c r="BE113"/>
  <c r="BE109"/>
  <c r="BE101"/>
  <c r="AW2732"/>
  <c r="AW2774"/>
  <c r="AX2598"/>
  <c r="AW2894"/>
  <c r="AX624"/>
  <c r="AX2974"/>
  <c r="AW1022"/>
  <c r="AW978"/>
  <c r="AW543"/>
  <c r="AW579"/>
  <c r="AW897"/>
  <c r="AW553"/>
  <c r="AW593"/>
  <c r="AX931"/>
  <c r="AW558"/>
  <c r="AX562"/>
  <c r="AW912"/>
  <c r="AW2554"/>
  <c r="AX576"/>
  <c r="AW1134"/>
  <c r="AX1807"/>
  <c r="AW538"/>
  <c r="AW461"/>
  <c r="AW473"/>
  <c r="AW487"/>
  <c r="AW495"/>
  <c r="AX515"/>
  <c r="AX464"/>
  <c r="AW474"/>
  <c r="AW482"/>
  <c r="AX492"/>
  <c r="AW520"/>
  <c r="AX660"/>
  <c r="AW639"/>
  <c r="AW1161"/>
  <c r="AX1256"/>
  <c r="AX1446"/>
  <c r="AY112"/>
  <c r="AY193"/>
  <c r="AZ1055"/>
  <c r="BE1055" s="1"/>
  <c r="AY111"/>
  <c r="AZ142"/>
  <c r="BE142" s="1"/>
  <c r="AY423"/>
  <c r="AY113"/>
  <c r="AY114"/>
  <c r="AY168"/>
  <c r="AY194"/>
  <c r="AZ593"/>
  <c r="BE593" s="1"/>
  <c r="AZ1291"/>
  <c r="BE1291" s="1"/>
  <c r="AY154"/>
  <c r="AY151"/>
  <c r="AY272"/>
  <c r="AY393"/>
  <c r="AZ155"/>
  <c r="BE155" s="1"/>
  <c r="AY153"/>
  <c r="AW2770"/>
  <c r="AX437"/>
  <c r="AX2490"/>
  <c r="AW2574"/>
  <c r="AW2582"/>
  <c r="AX2560"/>
  <c r="AX1459"/>
  <c r="AW541"/>
  <c r="AW1786"/>
  <c r="AX555"/>
  <c r="AW603"/>
  <c r="AX921"/>
  <c r="AW545"/>
  <c r="AX851"/>
  <c r="AX955"/>
  <c r="AW1779"/>
  <c r="AW297"/>
  <c r="AW407"/>
  <c r="AX439"/>
  <c r="AX542"/>
  <c r="AX598"/>
  <c r="AW419"/>
  <c r="AW546"/>
  <c r="AW844"/>
  <c r="AW876"/>
  <c r="AW1263"/>
  <c r="AW417"/>
  <c r="AX552"/>
  <c r="AW842"/>
  <c r="AX2558"/>
  <c r="AX596"/>
  <c r="AX580"/>
  <c r="AW604"/>
  <c r="AX540"/>
  <c r="AX421"/>
  <c r="AY179"/>
  <c r="AY238"/>
  <c r="AZ577"/>
  <c r="BE577" s="1"/>
  <c r="AY1045"/>
  <c r="AX283"/>
  <c r="AX291"/>
  <c r="AX387"/>
  <c r="AX395"/>
  <c r="AW463"/>
  <c r="AW483"/>
  <c r="AW499"/>
  <c r="AX511"/>
  <c r="AX531"/>
  <c r="AW470"/>
  <c r="AX484"/>
  <c r="AW500"/>
  <c r="AX510"/>
  <c r="AW524"/>
  <c r="AY610"/>
  <c r="AW779"/>
  <c r="AW766"/>
  <c r="AW1237"/>
  <c r="AX314"/>
  <c r="AX322"/>
  <c r="AX330"/>
  <c r="AX338"/>
  <c r="AX346"/>
  <c r="AX354"/>
  <c r="AX362"/>
  <c r="AX374"/>
  <c r="AW2337"/>
  <c r="AW306"/>
  <c r="AY134"/>
  <c r="AY150"/>
  <c r="AZ163"/>
  <c r="BE163" s="1"/>
  <c r="AY173"/>
  <c r="AY186"/>
  <c r="AZ204"/>
  <c r="BE204" s="1"/>
  <c r="AZ328"/>
  <c r="BE328" s="1"/>
  <c r="AY493"/>
  <c r="AY659"/>
  <c r="AY932"/>
  <c r="AY1127"/>
  <c r="AZ1296"/>
  <c r="BE1296" s="1"/>
  <c r="AY404"/>
  <c r="AY131"/>
  <c r="AZ137"/>
  <c r="BE137" s="1"/>
  <c r="AY422"/>
  <c r="AY100"/>
  <c r="BF100" s="1"/>
  <c r="BG100" s="1"/>
  <c r="AY174"/>
  <c r="AY187"/>
  <c r="AY210"/>
  <c r="BD210" s="1"/>
  <c r="AY347"/>
  <c r="AY519"/>
  <c r="AY669"/>
  <c r="AY970"/>
  <c r="AZ1179"/>
  <c r="BE1179" s="1"/>
  <c r="AZ1650"/>
  <c r="BE1650" s="1"/>
  <c r="AY99"/>
  <c r="BD99" s="1"/>
  <c r="BF99" s="1"/>
  <c r="BG99" s="1"/>
  <c r="AY133"/>
  <c r="BD133" s="1"/>
  <c r="AZ623"/>
  <c r="BE623" s="1"/>
  <c r="AY121"/>
  <c r="AY104"/>
  <c r="AY122"/>
  <c r="AY138"/>
  <c r="BF138" s="1"/>
  <c r="BG138" s="1"/>
  <c r="AY146"/>
  <c r="AZ157"/>
  <c r="BE157" s="1"/>
  <c r="AZ161"/>
  <c r="BE161" s="1"/>
  <c r="AY165"/>
  <c r="BF165" s="1"/>
  <c r="BG165" s="1"/>
  <c r="AZ170"/>
  <c r="BE170" s="1"/>
  <c r="AY176"/>
  <c r="AZ182"/>
  <c r="BE182" s="1"/>
  <c r="AY190"/>
  <c r="AZ196"/>
  <c r="BE196" s="1"/>
  <c r="AZ224"/>
  <c r="BE224" s="1"/>
  <c r="AY304"/>
  <c r="AY357"/>
  <c r="AY465"/>
  <c r="AY539"/>
  <c r="AY605"/>
  <c r="AZ695"/>
  <c r="BE695" s="1"/>
  <c r="AY814"/>
  <c r="AZ992"/>
  <c r="BE992" s="1"/>
  <c r="AZ1098"/>
  <c r="BE1098" s="1"/>
  <c r="AZ1217"/>
  <c r="BE1217" s="1"/>
  <c r="AY522"/>
  <c r="AY237"/>
  <c r="AY119"/>
  <c r="AY143"/>
  <c r="AZ1165"/>
  <c r="BE1165" s="1"/>
  <c r="AZ227"/>
  <c r="BE227" s="1"/>
  <c r="AZ125"/>
  <c r="BE125" s="1"/>
  <c r="AY106"/>
  <c r="AZ128"/>
  <c r="BE128" s="1"/>
  <c r="AY166"/>
  <c r="BF166" s="1"/>
  <c r="BG166" s="1"/>
  <c r="AY171"/>
  <c r="AY183"/>
  <c r="AZ198"/>
  <c r="BE198" s="1"/>
  <c r="AZ232"/>
  <c r="BE232" s="1"/>
  <c r="AZ310"/>
  <c r="BE310" s="1"/>
  <c r="AY407"/>
  <c r="AZ481"/>
  <c r="BE481" s="1"/>
  <c r="AZ549"/>
  <c r="BE549" s="1"/>
  <c r="AY641"/>
  <c r="AZ715"/>
  <c r="BE715" s="1"/>
  <c r="AY852"/>
  <c r="AZ1024"/>
  <c r="BE1024" s="1"/>
  <c r="AY1116"/>
  <c r="AY1239"/>
  <c r="AY720"/>
  <c r="BF720" s="1"/>
  <c r="BG720" s="1"/>
  <c r="AY710"/>
  <c r="AY871"/>
  <c r="AY105"/>
  <c r="AY101"/>
  <c r="BF101" s="1"/>
  <c r="BG101" s="1"/>
  <c r="AY123"/>
  <c r="AY145"/>
  <c r="AW2728"/>
  <c r="AX2924"/>
  <c r="AW1167"/>
  <c r="AW2361"/>
  <c r="AW2976"/>
  <c r="AX2822"/>
  <c r="AW2702"/>
  <c r="AX2548"/>
  <c r="AX2277"/>
  <c r="AW2788"/>
  <c r="AX2095"/>
  <c r="AX621"/>
  <c r="AX1468"/>
  <c r="AW1811"/>
  <c r="AW618"/>
  <c r="AX591"/>
  <c r="AW889"/>
  <c r="AW953"/>
  <c r="AX549"/>
  <c r="AW569"/>
  <c r="AX601"/>
  <c r="AX899"/>
  <c r="AX539"/>
  <c r="AW566"/>
  <c r="AX840"/>
  <c r="AX554"/>
  <c r="AX610"/>
  <c r="AX952"/>
  <c r="AX932"/>
  <c r="AX2562"/>
  <c r="AX544"/>
  <c r="AW600"/>
  <c r="AW906"/>
  <c r="AW612"/>
  <c r="AX536"/>
  <c r="AX2105"/>
  <c r="AY927"/>
  <c r="AZ218"/>
  <c r="BE218" s="1"/>
  <c r="AZ254"/>
  <c r="BE254" s="1"/>
  <c r="AZ318"/>
  <c r="BE318" s="1"/>
  <c r="AZ397"/>
  <c r="BE397" s="1"/>
  <c r="AZ453"/>
  <c r="BE453" s="1"/>
  <c r="AY509"/>
  <c r="AY567"/>
  <c r="AY631"/>
  <c r="AY685"/>
  <c r="AZ757"/>
  <c r="BE757" s="1"/>
  <c r="AZ912"/>
  <c r="BE912" s="1"/>
  <c r="AZ1013"/>
  <c r="BE1013" s="1"/>
  <c r="AY1081"/>
  <c r="AZ1147"/>
  <c r="BE1147" s="1"/>
  <c r="AY1271"/>
  <c r="AZ372"/>
  <c r="BE372" s="1"/>
  <c r="AW465"/>
  <c r="AW471"/>
  <c r="AW491"/>
  <c r="AW497"/>
  <c r="AX517"/>
  <c r="AX529"/>
  <c r="AW462"/>
  <c r="AW478"/>
  <c r="AW494"/>
  <c r="AX518"/>
  <c r="AX652"/>
  <c r="AY776"/>
  <c r="AW667"/>
  <c r="AX798"/>
  <c r="AY997"/>
  <c r="AW1009"/>
  <c r="AX1533"/>
  <c r="AX2241"/>
  <c r="AW1384"/>
  <c r="AX1831"/>
  <c r="AY141"/>
  <c r="BD141" s="1"/>
  <c r="BF141" s="1"/>
  <c r="BG141" s="1"/>
  <c r="AZ211"/>
  <c r="BE211" s="1"/>
  <c r="AY108"/>
  <c r="AY116"/>
  <c r="AY132"/>
  <c r="AY136"/>
  <c r="AY140"/>
  <c r="AY144"/>
  <c r="AY148"/>
  <c r="AY156"/>
  <c r="AY158"/>
  <c r="AY160"/>
  <c r="AY162"/>
  <c r="AY164"/>
  <c r="AY169"/>
  <c r="AY172"/>
  <c r="AY177"/>
  <c r="AZ184"/>
  <c r="BE184" s="1"/>
  <c r="AY188"/>
  <c r="AY191"/>
  <c r="AY195"/>
  <c r="AY199"/>
  <c r="AY226"/>
  <c r="AZ240"/>
  <c r="BE240" s="1"/>
  <c r="AY274"/>
  <c r="AZ312"/>
  <c r="BE312" s="1"/>
  <c r="AY334"/>
  <c r="AY359"/>
  <c r="AY411"/>
  <c r="AY439"/>
  <c r="AY497"/>
  <c r="AY525"/>
  <c r="AY551"/>
  <c r="AZ581"/>
  <c r="BE581" s="1"/>
  <c r="AZ609"/>
  <c r="BE609" s="1"/>
  <c r="AY643"/>
  <c r="AY673"/>
  <c r="AY701"/>
  <c r="AZ788"/>
  <c r="BE788" s="1"/>
  <c r="AY876"/>
  <c r="AY934"/>
  <c r="AZ1002"/>
  <c r="BE1002" s="1"/>
  <c r="AZ1029"/>
  <c r="BE1029" s="1"/>
  <c r="AY1056"/>
  <c r="AZ1104"/>
  <c r="BE1104" s="1"/>
  <c r="AY1132"/>
  <c r="AZ1181"/>
  <c r="BE1181" s="1"/>
  <c r="AZ1247"/>
  <c r="BE1247" s="1"/>
  <c r="AY1303"/>
  <c r="AY329"/>
  <c r="AY1204"/>
  <c r="AZ548"/>
  <c r="BE548" s="1"/>
  <c r="AY682"/>
  <c r="AY889"/>
  <c r="AY107"/>
  <c r="AY103"/>
  <c r="AY115"/>
  <c r="AY127"/>
  <c r="BD127" s="1"/>
  <c r="BF127" s="1"/>
  <c r="BG127" s="1"/>
  <c r="AY135"/>
  <c r="AY147"/>
  <c r="AY124"/>
  <c r="AY718"/>
  <c r="BF718" s="1"/>
  <c r="BG718" s="1"/>
  <c r="AZ152"/>
  <c r="BE152" s="1"/>
  <c r="AY102"/>
  <c r="BF102" s="1"/>
  <c r="BG102" s="1"/>
  <c r="AY110"/>
  <c r="AY118"/>
  <c r="AY167"/>
  <c r="BF167" s="1"/>
  <c r="BG167" s="1"/>
  <c r="AY175"/>
  <c r="AY178"/>
  <c r="AY185"/>
  <c r="AZ192"/>
  <c r="BE192" s="1"/>
  <c r="AZ216"/>
  <c r="BE216" s="1"/>
  <c r="AZ230"/>
  <c r="BE230" s="1"/>
  <c r="AZ250"/>
  <c r="BE250" s="1"/>
  <c r="AY296"/>
  <c r="AZ344"/>
  <c r="BE344" s="1"/>
  <c r="AZ371"/>
  <c r="BE371" s="1"/>
  <c r="AZ421"/>
  <c r="BE421" s="1"/>
  <c r="AZ449"/>
  <c r="BE449" s="1"/>
  <c r="AY477"/>
  <c r="AY507"/>
  <c r="BF507" s="1"/>
  <c r="BG507" s="1"/>
  <c r="AY535"/>
  <c r="AZ561"/>
  <c r="BE561" s="1"/>
  <c r="AY627"/>
  <c r="AY653"/>
  <c r="AZ683"/>
  <c r="BE683" s="1"/>
  <c r="AZ711"/>
  <c r="BE711" s="1"/>
  <c r="AY747"/>
  <c r="AY812"/>
  <c r="AY902"/>
  <c r="AZ960"/>
  <c r="BE960" s="1"/>
  <c r="AZ1040"/>
  <c r="BE1040" s="1"/>
  <c r="AY1073"/>
  <c r="AZ1115"/>
  <c r="BE1115" s="1"/>
  <c r="AY1143"/>
  <c r="AY1207"/>
  <c r="AZ1269"/>
  <c r="BE1269" s="1"/>
  <c r="AZ2163"/>
  <c r="BE2163" s="1"/>
  <c r="AZ343"/>
  <c r="BE343" s="1"/>
  <c r="AY1230"/>
  <c r="AY504"/>
  <c r="BF504" s="1"/>
  <c r="BG504" s="1"/>
  <c r="AY594"/>
  <c r="AZ706"/>
  <c r="BE706" s="1"/>
  <c r="AY213"/>
  <c r="AY109"/>
  <c r="AY117"/>
  <c r="BD117" s="1"/>
  <c r="BF117" s="1"/>
  <c r="BG117" s="1"/>
  <c r="AY129"/>
  <c r="AY139"/>
  <c r="AY149"/>
  <c r="BF1583"/>
  <c r="BG1583" s="1"/>
  <c r="BE2559"/>
  <c r="BE2501"/>
  <c r="BE2451"/>
  <c r="BE2415"/>
  <c r="BF2379"/>
  <c r="BG2379" s="1"/>
  <c r="BF2339"/>
  <c r="BG2339" s="1"/>
  <c r="BE2335"/>
  <c r="BF2275"/>
  <c r="BG2275" s="1"/>
  <c r="BF2219"/>
  <c r="BG2219" s="1"/>
  <c r="BF2189"/>
  <c r="BG2189" s="1"/>
  <c r="BF2171"/>
  <c r="BG2171" s="1"/>
  <c r="BF2163"/>
  <c r="BG2163" s="1"/>
  <c r="BF2129"/>
  <c r="BG2129" s="1"/>
  <c r="BF2105"/>
  <c r="BG2105" s="1"/>
  <c r="BE2079"/>
  <c r="BF2055"/>
  <c r="BG2055" s="1"/>
  <c r="BE2027"/>
  <c r="BE1999"/>
  <c r="BE1971"/>
  <c r="BF1965"/>
  <c r="BG1965" s="1"/>
  <c r="BF1941"/>
  <c r="BG1941" s="1"/>
  <c r="BF1913"/>
  <c r="BG1913" s="1"/>
  <c r="BF1885"/>
  <c r="BG1885" s="1"/>
  <c r="BF1827"/>
  <c r="BG1827" s="1"/>
  <c r="BE1795"/>
  <c r="BE1771"/>
  <c r="BF1765"/>
  <c r="BG1765" s="1"/>
  <c r="BE1743"/>
  <c r="BF1717"/>
  <c r="BG1717" s="1"/>
  <c r="BF1695"/>
  <c r="BG1695" s="1"/>
  <c r="BF1691"/>
  <c r="BG1691" s="1"/>
  <c r="BE1675"/>
  <c r="BF1653"/>
  <c r="BG1653" s="1"/>
  <c r="BF1649"/>
  <c r="BG1649" s="1"/>
  <c r="BF1631"/>
  <c r="BG1631" s="1"/>
  <c r="BF1629"/>
  <c r="BG1629" s="1"/>
  <c r="BE1617"/>
  <c r="BE1605"/>
  <c r="BF1579"/>
  <c r="BG1579" s="1"/>
  <c r="BF1567"/>
  <c r="BG1567" s="1"/>
  <c r="BF1563"/>
  <c r="BG1563" s="1"/>
  <c r="BF1553"/>
  <c r="BG1553" s="1"/>
  <c r="BF1549"/>
  <c r="BG1549" s="1"/>
  <c r="BE1533"/>
  <c r="BF1507"/>
  <c r="BG1507" s="1"/>
  <c r="BE1489"/>
  <c r="BE1485"/>
  <c r="BF1475"/>
  <c r="BG1475" s="1"/>
  <c r="BF1465"/>
  <c r="BG1465" s="1"/>
  <c r="BE1447"/>
  <c r="BE1443"/>
  <c r="BF2228"/>
  <c r="BG2228" s="1"/>
  <c r="BF2190"/>
  <c r="BG2190" s="1"/>
  <c r="BF2170"/>
  <c r="BG2170" s="1"/>
  <c r="BF2166"/>
  <c r="BG2166" s="1"/>
  <c r="BE2158"/>
  <c r="BE2146"/>
  <c r="BE2140"/>
  <c r="BE1982"/>
  <c r="BF1930"/>
  <c r="BG1930" s="1"/>
  <c r="BE1840"/>
  <c r="BF1828"/>
  <c r="BG1828" s="1"/>
  <c r="BE1822"/>
  <c r="BE1782"/>
  <c r="BE1754"/>
  <c r="BE1722"/>
  <c r="BF1650"/>
  <c r="BG1650" s="1"/>
  <c r="BE1618"/>
  <c r="BE1614"/>
  <c r="BF1598"/>
  <c r="BG1598" s="1"/>
  <c r="BF1560"/>
  <c r="BG1560" s="1"/>
  <c r="BE1512"/>
  <c r="BE1506"/>
  <c r="BF1492"/>
  <c r="BG1492" s="1"/>
  <c r="BE1488"/>
  <c r="BE1472"/>
  <c r="BE1432"/>
  <c r="BF1426"/>
  <c r="BG1426" s="1"/>
  <c r="BF1855"/>
  <c r="BG1855" s="1"/>
  <c r="BE1851"/>
  <c r="O300" i="28"/>
  <c r="BF1907" i="25"/>
  <c r="BG1907" s="1"/>
  <c r="AZ1339"/>
  <c r="BE1339" s="1"/>
  <c r="BF1879"/>
  <c r="BG1879" s="1"/>
  <c r="BF1799"/>
  <c r="BG1799" s="1"/>
  <c r="BE1747"/>
  <c r="BE1601"/>
  <c r="BE2184"/>
  <c r="BE2281"/>
  <c r="BF2135"/>
  <c r="BG2135" s="1"/>
  <c r="BF2021"/>
  <c r="BG2021" s="1"/>
  <c r="AZ1583"/>
  <c r="BE1583" s="1"/>
  <c r="AZ1828"/>
  <c r="BE1828" s="1"/>
  <c r="AY2184"/>
  <c r="AZ1879"/>
  <c r="BE1879" s="1"/>
  <c r="AZ1340"/>
  <c r="BE1340" s="1"/>
  <c r="BE2101"/>
  <c r="BF1483"/>
  <c r="BG1483" s="1"/>
  <c r="BF1425"/>
  <c r="BG1425" s="1"/>
  <c r="AZ2379"/>
  <c r="BE2379" s="1"/>
  <c r="AY2741"/>
  <c r="BF1402"/>
  <c r="BG1402" s="1"/>
  <c r="BE1398"/>
  <c r="BF2262"/>
  <c r="BG2262" s="1"/>
  <c r="BF1458"/>
  <c r="BG1458" s="1"/>
  <c r="AZ1717"/>
  <c r="BE1717" s="1"/>
  <c r="AZ2497"/>
  <c r="BE2497" s="1"/>
  <c r="AY1532"/>
  <c r="BE2225"/>
  <c r="BE1532"/>
  <c r="BF1511"/>
  <c r="BG1511" s="1"/>
  <c r="AZ1475"/>
  <c r="BE1475" s="1"/>
  <c r="AY1999"/>
  <c r="BF1354"/>
  <c r="BG1354" s="1"/>
  <c r="BF2018"/>
  <c r="BG2018" s="1"/>
  <c r="AZ3127"/>
  <c r="BE3127" s="1"/>
  <c r="AZ2228"/>
  <c r="BE2228" s="1"/>
  <c r="AZ1629"/>
  <c r="BE1629" s="1"/>
  <c r="AZ1483"/>
  <c r="BE1483" s="1"/>
  <c r="AZ1765"/>
  <c r="BE1765" s="1"/>
  <c r="AZ2055"/>
  <c r="BE2055" s="1"/>
  <c r="AY2501"/>
  <c r="AY1506"/>
  <c r="AY1708"/>
  <c r="BD1708" s="1"/>
  <c r="BF1708" s="1"/>
  <c r="BG1708" s="1"/>
  <c r="BE2363"/>
  <c r="BF1993"/>
  <c r="BG1993" s="1"/>
  <c r="BE1671"/>
  <c r="BF1403"/>
  <c r="BG1403" s="1"/>
  <c r="BF1399"/>
  <c r="BG1399" s="1"/>
  <c r="BE1383"/>
  <c r="BF1361"/>
  <c r="BG1361" s="1"/>
  <c r="BF1357"/>
  <c r="BG1357" s="1"/>
  <c r="BF1339"/>
  <c r="BG1339" s="1"/>
  <c r="BE1323"/>
  <c r="BE1307"/>
  <c r="BF1297"/>
  <c r="BG1297" s="1"/>
  <c r="BF1295"/>
  <c r="BG1295" s="1"/>
  <c r="BF1291"/>
  <c r="BG1291" s="1"/>
  <c r="AY2923"/>
  <c r="AY1489"/>
  <c r="BD1489" s="1"/>
  <c r="AY1379"/>
  <c r="AZ1631"/>
  <c r="BE1631" s="1"/>
  <c r="AZ1885"/>
  <c r="BE1885" s="1"/>
  <c r="AZ2275"/>
  <c r="BE2275" s="1"/>
  <c r="AY2264"/>
  <c r="BF1278"/>
  <c r="BG1278" s="1"/>
  <c r="BE1274"/>
  <c r="BE1266"/>
  <c r="BF1260"/>
  <c r="BG1260" s="1"/>
  <c r="BF1250"/>
  <c r="BG1250" s="1"/>
  <c r="BE1246"/>
  <c r="BE1230"/>
  <c r="BE1218"/>
  <c r="BF1212"/>
  <c r="BG1212" s="1"/>
  <c r="BF1188"/>
  <c r="BG1188" s="1"/>
  <c r="BF1168"/>
  <c r="BG1168" s="1"/>
  <c r="BE1156"/>
  <c r="BE1150"/>
  <c r="BE1148"/>
  <c r="BE1140"/>
  <c r="BE1134"/>
  <c r="BE1132"/>
  <c r="BE1126"/>
  <c r="BE1124"/>
  <c r="BE1118"/>
  <c r="BE1116"/>
  <c r="BE1108"/>
  <c r="BF1048"/>
  <c r="BG1048" s="1"/>
  <c r="BF1042"/>
  <c r="BG1042" s="1"/>
  <c r="BF1040"/>
  <c r="BG1040" s="1"/>
  <c r="BF1034"/>
  <c r="BG1034" s="1"/>
  <c r="BF1032"/>
  <c r="BG1032" s="1"/>
  <c r="BF1026"/>
  <c r="BG1026" s="1"/>
  <c r="BF1024"/>
  <c r="BG1024" s="1"/>
  <c r="BF1016"/>
  <c r="BG1016" s="1"/>
  <c r="BF1010"/>
  <c r="BG1010" s="1"/>
  <c r="BF1008"/>
  <c r="BG1008" s="1"/>
  <c r="BF1002"/>
  <c r="BG1002" s="1"/>
  <c r="BF996"/>
  <c r="BG996" s="1"/>
  <c r="BF992"/>
  <c r="BG992" s="1"/>
  <c r="BE986"/>
  <c r="BE984"/>
  <c r="BE980"/>
  <c r="BF976"/>
  <c r="BG976" s="1"/>
  <c r="BE974"/>
  <c r="BE970"/>
  <c r="BE958"/>
  <c r="BE954"/>
  <c r="BE952"/>
  <c r="BE948"/>
  <c r="BE938"/>
  <c r="BE934"/>
  <c r="BE932"/>
  <c r="BF928"/>
  <c r="BG928" s="1"/>
  <c r="BF924"/>
  <c r="BG924" s="1"/>
  <c r="BE918"/>
  <c r="BE916"/>
  <c r="BF912"/>
  <c r="BG912" s="1"/>
  <c r="BF908"/>
  <c r="BG908" s="1"/>
  <c r="BE906"/>
  <c r="BE902"/>
  <c r="BF896"/>
  <c r="BG896" s="1"/>
  <c r="BF892"/>
  <c r="BG892" s="1"/>
  <c r="BE890"/>
  <c r="BE886"/>
  <c r="BE838"/>
  <c r="BE834"/>
  <c r="BF808"/>
  <c r="BG808" s="1"/>
  <c r="BE806"/>
  <c r="BE802"/>
  <c r="BF796"/>
  <c r="BG796" s="1"/>
  <c r="BF788"/>
  <c r="BG788" s="1"/>
  <c r="BF784"/>
  <c r="BG784" s="1"/>
  <c r="BE776"/>
  <c r="BF768"/>
  <c r="BG768" s="1"/>
  <c r="BE758"/>
  <c r="BE724"/>
  <c r="BE720"/>
  <c r="BE718"/>
  <c r="BE710"/>
  <c r="BF706"/>
  <c r="BG706" s="1"/>
  <c r="BF704"/>
  <c r="BG704" s="1"/>
  <c r="BE696"/>
  <c r="BE694"/>
  <c r="BE686"/>
  <c r="BE682"/>
  <c r="BF674"/>
  <c r="BG674" s="1"/>
  <c r="BF664"/>
  <c r="BG664" s="1"/>
  <c r="BF660"/>
  <c r="BG660" s="1"/>
  <c r="BE658"/>
  <c r="BF650"/>
  <c r="BG650" s="1"/>
  <c r="BE646"/>
  <c r="BF636"/>
  <c r="BG636" s="1"/>
  <c r="BE632"/>
  <c r="BE588"/>
  <c r="BF580"/>
  <c r="BG580" s="1"/>
  <c r="BF570"/>
  <c r="BG570" s="1"/>
  <c r="BF566"/>
  <c r="BG566" s="1"/>
  <c r="BE560"/>
  <c r="BE556"/>
  <c r="BF548"/>
  <c r="BG548" s="1"/>
  <c r="BF544"/>
  <c r="BG544" s="1"/>
  <c r="BE538"/>
  <c r="BE530"/>
  <c r="BF524"/>
  <c r="BG524" s="1"/>
  <c r="BE522"/>
  <c r="BF516"/>
  <c r="BG516" s="1"/>
  <c r="BE514"/>
  <c r="BF508"/>
  <c r="BG508" s="1"/>
  <c r="BE504"/>
  <c r="BE488"/>
  <c r="BE486"/>
  <c r="BE470"/>
  <c r="BF452"/>
  <c r="BG452" s="1"/>
  <c r="BF390"/>
  <c r="BG390" s="1"/>
  <c r="BF372"/>
  <c r="BG372" s="1"/>
  <c r="BE366"/>
  <c r="BE358"/>
  <c r="BF356"/>
  <c r="BG356" s="1"/>
  <c r="BE350"/>
  <c r="BF344"/>
  <c r="BG344" s="1"/>
  <c r="BF340"/>
  <c r="BG340" s="1"/>
  <c r="BF338"/>
  <c r="BG338" s="1"/>
  <c r="BF336"/>
  <c r="BG336" s="1"/>
  <c r="BE334"/>
  <c r="BE330"/>
  <c r="BF328"/>
  <c r="BG328" s="1"/>
  <c r="BF326"/>
  <c r="BG326" s="1"/>
  <c r="BE324"/>
  <c r="BE320"/>
  <c r="BE316"/>
  <c r="BE314"/>
  <c r="BF312"/>
  <c r="BG312" s="1"/>
  <c r="BF310"/>
  <c r="BG310" s="1"/>
  <c r="BE308"/>
  <c r="BE306"/>
  <c r="BE304"/>
  <c r="BE258"/>
  <c r="BF256"/>
  <c r="BG256" s="1"/>
  <c r="BF254"/>
  <c r="BG254" s="1"/>
  <c r="BF252"/>
  <c r="BG252" s="1"/>
  <c r="BF250"/>
  <c r="BG250" s="1"/>
  <c r="BF248"/>
  <c r="BG248" s="1"/>
  <c r="BE246"/>
  <c r="BF244"/>
  <c r="BG244" s="1"/>
  <c r="BE242"/>
  <c r="BF240"/>
  <c r="BG240" s="1"/>
  <c r="BE238"/>
  <c r="BF234"/>
  <c r="BG234" s="1"/>
  <c r="BF232"/>
  <c r="BG232" s="1"/>
  <c r="BF230"/>
  <c r="BG230" s="1"/>
  <c r="BE226"/>
  <c r="BF224"/>
  <c r="BG224" s="1"/>
  <c r="BE222"/>
  <c r="BF220"/>
  <c r="BG220" s="1"/>
  <c r="BF218"/>
  <c r="BG218" s="1"/>
  <c r="BF216"/>
  <c r="BG216" s="1"/>
  <c r="BF214"/>
  <c r="BG214" s="1"/>
  <c r="BF208"/>
  <c r="BG208" s="1"/>
  <c r="BE206"/>
  <c r="BE202"/>
  <c r="BF198"/>
  <c r="BG198" s="1"/>
  <c r="BE194"/>
  <c r="BF192"/>
  <c r="BG192" s="1"/>
  <c r="BE186"/>
  <c r="BF184"/>
  <c r="BG184" s="1"/>
  <c r="BE178"/>
  <c r="BF1285"/>
  <c r="BG1285" s="1"/>
  <c r="BF1281"/>
  <c r="BG1281" s="1"/>
  <c r="BE1275"/>
  <c r="BE1271"/>
  <c r="BF1269"/>
  <c r="BG1269" s="1"/>
  <c r="BF1265"/>
  <c r="BG1265" s="1"/>
  <c r="BF1263"/>
  <c r="BG1263" s="1"/>
  <c r="BF1259"/>
  <c r="BG1259" s="1"/>
  <c r="BE1255"/>
  <c r="BF1253"/>
  <c r="BG1253" s="1"/>
  <c r="BF1249"/>
  <c r="BG1249" s="1"/>
  <c r="BF1247"/>
  <c r="BG1247" s="1"/>
  <c r="BE1243"/>
  <c r="BE1239"/>
  <c r="BF1233"/>
  <c r="BG1233" s="1"/>
  <c r="BF1231"/>
  <c r="BG1231" s="1"/>
  <c r="BF1221"/>
  <c r="BG1221" s="1"/>
  <c r="BF1217"/>
  <c r="BG1217" s="1"/>
  <c r="BE1211"/>
  <c r="BE1207"/>
  <c r="BF1205"/>
  <c r="BG1205" s="1"/>
  <c r="BF1201"/>
  <c r="BG1201" s="1"/>
  <c r="BE1197"/>
  <c r="BF1195"/>
  <c r="BG1195" s="1"/>
  <c r="BF1191"/>
  <c r="BG1191" s="1"/>
  <c r="BE1187"/>
  <c r="BF1185"/>
  <c r="BG1185" s="1"/>
  <c r="BF1181"/>
  <c r="BG1181" s="1"/>
  <c r="BF1165"/>
  <c r="BG1165" s="1"/>
  <c r="BF1155"/>
  <c r="BG1155" s="1"/>
  <c r="BF1153"/>
  <c r="BG1153" s="1"/>
  <c r="BE1151"/>
  <c r="BF1147"/>
  <c r="BG1147" s="1"/>
  <c r="BE1145"/>
  <c r="BE1143"/>
  <c r="BF1139"/>
  <c r="BG1139" s="1"/>
  <c r="BF1137"/>
  <c r="BG1137" s="1"/>
  <c r="BE1135"/>
  <c r="BE1129"/>
  <c r="BE1127"/>
  <c r="BF1123"/>
  <c r="BG1123" s="1"/>
  <c r="BF1121"/>
  <c r="BG1121" s="1"/>
  <c r="BE1119"/>
  <c r="BF1115"/>
  <c r="BG1115" s="1"/>
  <c r="BE1113"/>
  <c r="BE1111"/>
  <c r="BF1107"/>
  <c r="BG1107" s="1"/>
  <c r="BE1093"/>
  <c r="BE1081"/>
  <c r="BE1077"/>
  <c r="BE1073"/>
  <c r="BE1059"/>
  <c r="BF1055"/>
  <c r="BG1055" s="1"/>
  <c r="BE1053"/>
  <c r="BE1051"/>
  <c r="BF1047"/>
  <c r="BG1047" s="1"/>
  <c r="BE1045"/>
  <c r="BE1043"/>
  <c r="BE1037"/>
  <c r="BE1035"/>
  <c r="BF1031"/>
  <c r="BG1031" s="1"/>
  <c r="BF1029"/>
  <c r="BG1029" s="1"/>
  <c r="BE1027"/>
  <c r="BF1023"/>
  <c r="BG1023" s="1"/>
  <c r="BE1021"/>
  <c r="BE1019"/>
  <c r="BF1015"/>
  <c r="BG1015" s="1"/>
  <c r="BE1011"/>
  <c r="BE1005"/>
  <c r="BE1003"/>
  <c r="BE997"/>
  <c r="BF929"/>
  <c r="BG929" s="1"/>
  <c r="BE927"/>
  <c r="BE919"/>
  <c r="BE787"/>
  <c r="BE783"/>
  <c r="BE779"/>
  <c r="BE773"/>
  <c r="BE769"/>
  <c r="BE767"/>
  <c r="BE763"/>
  <c r="BF761"/>
  <c r="BG761" s="1"/>
  <c r="BF757"/>
  <c r="BG757" s="1"/>
  <c r="BE753"/>
  <c r="BE751"/>
  <c r="BE747"/>
  <c r="BE741"/>
  <c r="BE737"/>
  <c r="BE731"/>
  <c r="BF729"/>
  <c r="BG729" s="1"/>
  <c r="BF717"/>
  <c r="BG717" s="1"/>
  <c r="BF715"/>
  <c r="BG715" s="1"/>
  <c r="BF711"/>
  <c r="BG711" s="1"/>
  <c r="BE709"/>
  <c r="BE707"/>
  <c r="BE705"/>
  <c r="BE703"/>
  <c r="BE701"/>
  <c r="BE697"/>
  <c r="BF695"/>
  <c r="BG695" s="1"/>
  <c r="BE693"/>
  <c r="BE691"/>
  <c r="BE687"/>
  <c r="BE685"/>
  <c r="BF683"/>
  <c r="BG683" s="1"/>
  <c r="BE681"/>
  <c r="BF679"/>
  <c r="BG679" s="1"/>
  <c r="BE677"/>
  <c r="BE675"/>
  <c r="BE673"/>
  <c r="BE671"/>
  <c r="BE669"/>
  <c r="BE665"/>
  <c r="BE663"/>
  <c r="BE661"/>
  <c r="BE659"/>
  <c r="BE655"/>
  <c r="BE653"/>
  <c r="BF651"/>
  <c r="BG651" s="1"/>
  <c r="BE649"/>
  <c r="BF647"/>
  <c r="BG647" s="1"/>
  <c r="BE645"/>
  <c r="BE643"/>
  <c r="BE641"/>
  <c r="BE639"/>
  <c r="BE637"/>
  <c r="BE633"/>
  <c r="BE631"/>
  <c r="BE629"/>
  <c r="BE627"/>
  <c r="BF613"/>
  <c r="BG613" s="1"/>
  <c r="BF609"/>
  <c r="BG609" s="1"/>
  <c r="BE591"/>
  <c r="BE589"/>
  <c r="BE585"/>
  <c r="BE583"/>
  <c r="BF581"/>
  <c r="BG581" s="1"/>
  <c r="BE579"/>
  <c r="BF577"/>
  <c r="BG577" s="1"/>
  <c r="BE575"/>
  <c r="BE573"/>
  <c r="BE571"/>
  <c r="BE569"/>
  <c r="BE567"/>
  <c r="BE563"/>
  <c r="BF561"/>
  <c r="BG561" s="1"/>
  <c r="BE559"/>
  <c r="BE557"/>
  <c r="BE553"/>
  <c r="BE551"/>
  <c r="BF549"/>
  <c r="BG549" s="1"/>
  <c r="BE547"/>
  <c r="BF545"/>
  <c r="BG545" s="1"/>
  <c r="BE543"/>
  <c r="BE541"/>
  <c r="BE539"/>
  <c r="BE537"/>
  <c r="BE535"/>
  <c r="BE531"/>
  <c r="BE529"/>
  <c r="BE527"/>
  <c r="BE525"/>
  <c r="BE521"/>
  <c r="BE519"/>
  <c r="BF517"/>
  <c r="BG517" s="1"/>
  <c r="BE515"/>
  <c r="BF513"/>
  <c r="BG513" s="1"/>
  <c r="BE511"/>
  <c r="BE509"/>
  <c r="BE507"/>
  <c r="BE505"/>
  <c r="BE503"/>
  <c r="BE499"/>
  <c r="BE497"/>
  <c r="BE495"/>
  <c r="BE493"/>
  <c r="BE489"/>
  <c r="BE487"/>
  <c r="BF485"/>
  <c r="BG485" s="1"/>
  <c r="BE483"/>
  <c r="BF481"/>
  <c r="BG481" s="1"/>
  <c r="BE479"/>
  <c r="BE477"/>
  <c r="BE475"/>
  <c r="BE473"/>
  <c r="BE471"/>
  <c r="BE467"/>
  <c r="BE463"/>
  <c r="BE461"/>
  <c r="BE457"/>
  <c r="BE455"/>
  <c r="BF453"/>
  <c r="BG453" s="1"/>
  <c r="BE451"/>
  <c r="BF449"/>
  <c r="BG449" s="1"/>
  <c r="BF433"/>
  <c r="BG433" s="1"/>
  <c r="BF421"/>
  <c r="BG421" s="1"/>
  <c r="BF417"/>
  <c r="BG417" s="1"/>
  <c r="BE407"/>
  <c r="BE403"/>
  <c r="BE401"/>
  <c r="BE399"/>
  <c r="BE395"/>
  <c r="BE385"/>
  <c r="BF379"/>
  <c r="BG379" s="1"/>
  <c r="BF377"/>
  <c r="BG377" s="1"/>
  <c r="BF375"/>
  <c r="BG375" s="1"/>
  <c r="BF371"/>
  <c r="BG371" s="1"/>
  <c r="BE367"/>
  <c r="BF365"/>
  <c r="BG365" s="1"/>
  <c r="BF361"/>
  <c r="BG361" s="1"/>
  <c r="BE359"/>
  <c r="BE357"/>
  <c r="BE355"/>
  <c r="BE353"/>
  <c r="BE351"/>
  <c r="BF349"/>
  <c r="BG349" s="1"/>
  <c r="BE347"/>
  <c r="BF345"/>
  <c r="BG345" s="1"/>
  <c r="BF343"/>
  <c r="BG343" s="1"/>
  <c r="BE341"/>
  <c r="BF335"/>
  <c r="BG335" s="1"/>
  <c r="BE329"/>
  <c r="BF327"/>
  <c r="BG327" s="1"/>
  <c r="BF321"/>
  <c r="BG321" s="1"/>
  <c r="BF319"/>
  <c r="BG319" s="1"/>
  <c r="BF317"/>
  <c r="BG317" s="1"/>
  <c r="BF313"/>
  <c r="BG313" s="1"/>
  <c r="BF311"/>
  <c r="BG311" s="1"/>
  <c r="BF309"/>
  <c r="BG309" s="1"/>
  <c r="BF307"/>
  <c r="BG307" s="1"/>
  <c r="BE241"/>
  <c r="BF227"/>
  <c r="BG227" s="1"/>
  <c r="BE223"/>
  <c r="BE215"/>
  <c r="BE213"/>
  <c r="BE205"/>
  <c r="BE203"/>
  <c r="BE197"/>
  <c r="BE195"/>
  <c r="BE193"/>
  <c r="BE191"/>
  <c r="BE189"/>
  <c r="BE187"/>
  <c r="BE185"/>
  <c r="BE183"/>
  <c r="BE181"/>
  <c r="BE179"/>
  <c r="BE177"/>
  <c r="BE175"/>
  <c r="BE173"/>
  <c r="BE171"/>
  <c r="BE169"/>
  <c r="BE167"/>
  <c r="BE165"/>
  <c r="AZ2615"/>
  <c r="BE2615" s="1"/>
  <c r="AY2615"/>
  <c r="AY1935"/>
  <c r="AZ1935"/>
  <c r="BE1935" s="1"/>
  <c r="AY1713"/>
  <c r="AZ1713"/>
  <c r="BE1713" s="1"/>
  <c r="AY1623"/>
  <c r="AZ1623"/>
  <c r="BE1623" s="1"/>
  <c r="AZ1529"/>
  <c r="BE1529" s="1"/>
  <c r="AY1529"/>
  <c r="AY1421"/>
  <c r="AZ1421"/>
  <c r="BE1421" s="1"/>
  <c r="AY1335"/>
  <c r="BD1335" s="1"/>
  <c r="BF1335" s="1"/>
  <c r="BG1335" s="1"/>
  <c r="AZ1335"/>
  <c r="BE1335" s="1"/>
  <c r="AY1279"/>
  <c r="AZ1279"/>
  <c r="BE1279" s="1"/>
  <c r="AY1174"/>
  <c r="AZ1174"/>
  <c r="BE1174" s="1"/>
  <c r="AZ1097"/>
  <c r="BE1097" s="1"/>
  <c r="AY1097"/>
  <c r="AY1050"/>
  <c r="AZ1050"/>
  <c r="BE1050" s="1"/>
  <c r="AZ990"/>
  <c r="BE990" s="1"/>
  <c r="AY990"/>
  <c r="AZ922"/>
  <c r="BE922" s="1"/>
  <c r="AY922"/>
  <c r="AZ874"/>
  <c r="BE874" s="1"/>
  <c r="AY874"/>
  <c r="AY667"/>
  <c r="AZ667"/>
  <c r="BE667" s="1"/>
  <c r="AZ625"/>
  <c r="BE625" s="1"/>
  <c r="AY625"/>
  <c r="AY619"/>
  <c r="BD619" s="1"/>
  <c r="BF619" s="1"/>
  <c r="BG619" s="1"/>
  <c r="AZ619"/>
  <c r="BE619" s="1"/>
  <c r="AY565"/>
  <c r="AZ565"/>
  <c r="BE565" s="1"/>
  <c r="AY532"/>
  <c r="AZ532"/>
  <c r="BE532" s="1"/>
  <c r="AZ523"/>
  <c r="BE523" s="1"/>
  <c r="AY523"/>
  <c r="AZ502"/>
  <c r="BE502" s="1"/>
  <c r="AY502"/>
  <c r="AY469"/>
  <c r="AZ469"/>
  <c r="BE469" s="1"/>
  <c r="AZ427"/>
  <c r="BE427" s="1"/>
  <c r="AY427"/>
  <c r="BD427" s="1"/>
  <c r="AY362"/>
  <c r="AZ362"/>
  <c r="BE362" s="1"/>
  <c r="AY332"/>
  <c r="AZ332"/>
  <c r="BE332" s="1"/>
  <c r="AY302"/>
  <c r="AZ302"/>
  <c r="BE302" s="1"/>
  <c r="AY212"/>
  <c r="AZ212"/>
  <c r="BE212" s="1"/>
  <c r="AX2175"/>
  <c r="AY1617"/>
  <c r="AW1479"/>
  <c r="AX575"/>
  <c r="AW611"/>
  <c r="AW909"/>
  <c r="AW561"/>
  <c r="AW577"/>
  <c r="AX613"/>
  <c r="AW911"/>
  <c r="AX1122"/>
  <c r="AW2371"/>
  <c r="AX864"/>
  <c r="AW570"/>
  <c r="AX872"/>
  <c r="AX868"/>
  <c r="AX916"/>
  <c r="AX2480"/>
  <c r="AX882"/>
  <c r="AX934"/>
  <c r="AW886"/>
  <c r="AX1118"/>
  <c r="AW556"/>
  <c r="AY202"/>
  <c r="AZ214"/>
  <c r="BE214" s="1"/>
  <c r="AY246"/>
  <c r="AY264"/>
  <c r="AY308"/>
  <c r="AY316"/>
  <c r="AZ338"/>
  <c r="BE338" s="1"/>
  <c r="AY369"/>
  <c r="AZ417"/>
  <c r="BE417" s="1"/>
  <c r="AY445"/>
  <c r="AY475"/>
  <c r="AY487"/>
  <c r="AZ517"/>
  <c r="BE517" s="1"/>
  <c r="AZ545"/>
  <c r="BE545" s="1"/>
  <c r="AY589"/>
  <c r="AY615"/>
  <c r="AZ651"/>
  <c r="BE651" s="1"/>
  <c r="AZ679"/>
  <c r="BE679" s="1"/>
  <c r="AY707"/>
  <c r="AY389"/>
  <c r="AY769"/>
  <c r="AY848"/>
  <c r="AZ924"/>
  <c r="BE924" s="1"/>
  <c r="AY980"/>
  <c r="AZ1023"/>
  <c r="BE1023" s="1"/>
  <c r="AY1051"/>
  <c r="AZ1089"/>
  <c r="BE1089" s="1"/>
  <c r="AY1126"/>
  <c r="AZ1137"/>
  <c r="BE1137" s="1"/>
  <c r="AZ1205"/>
  <c r="BE1205" s="1"/>
  <c r="AZ1259"/>
  <c r="BE1259" s="1"/>
  <c r="AZ1425"/>
  <c r="BE1425" s="1"/>
  <c r="AY1675"/>
  <c r="AZ1993"/>
  <c r="BE1993" s="1"/>
  <c r="AY2415"/>
  <c r="AY358"/>
  <c r="AY1266"/>
  <c r="AZ1426"/>
  <c r="BE1426" s="1"/>
  <c r="AY1614"/>
  <c r="AY448"/>
  <c r="AZ570"/>
  <c r="BE570" s="1"/>
  <c r="AW704"/>
  <c r="AZ620"/>
  <c r="BE620" s="1"/>
  <c r="AY696"/>
  <c r="AX746"/>
  <c r="AX826"/>
  <c r="AW1040"/>
  <c r="AX1176"/>
  <c r="AY205"/>
  <c r="AX1433"/>
  <c r="AX1113"/>
  <c r="AX1941"/>
  <c r="AX1702"/>
  <c r="AX1344"/>
  <c r="AY2024"/>
  <c r="AW2276"/>
  <c r="AX1120"/>
  <c r="AX2948"/>
  <c r="AX1163"/>
  <c r="AX2958"/>
  <c r="AX1602"/>
  <c r="AX2212"/>
  <c r="AX2540"/>
  <c r="AY2363"/>
  <c r="AX2439"/>
  <c r="AX2621"/>
  <c r="AX2432"/>
  <c r="AX2634"/>
  <c r="AX2810"/>
  <c r="AW2090"/>
  <c r="AW2423"/>
  <c r="AX2600"/>
  <c r="AW2808"/>
  <c r="AW3092"/>
  <c r="AX2161"/>
  <c r="AY1618"/>
  <c r="AX623"/>
  <c r="AZ1492"/>
  <c r="BE1492" s="1"/>
  <c r="AW1472"/>
  <c r="AX1544"/>
  <c r="AW1719"/>
  <c r="AX547"/>
  <c r="AW559"/>
  <c r="AW571"/>
  <c r="AW587"/>
  <c r="AW607"/>
  <c r="AW861"/>
  <c r="AW1066"/>
  <c r="AW573"/>
  <c r="AW589"/>
  <c r="AX605"/>
  <c r="AX867"/>
  <c r="AW907"/>
  <c r="AW1074"/>
  <c r="AX1755"/>
  <c r="AX1820"/>
  <c r="AW574"/>
  <c r="AX594"/>
  <c r="AW920"/>
  <c r="AW1110"/>
  <c r="AX908"/>
  <c r="AX1094"/>
  <c r="AW1703"/>
  <c r="AW616"/>
  <c r="AX874"/>
  <c r="AX838"/>
  <c r="AW854"/>
  <c r="AW2484"/>
  <c r="AW942"/>
  <c r="AW910"/>
  <c r="AX725"/>
  <c r="AY1197"/>
  <c r="AY181"/>
  <c r="AY189"/>
  <c r="AY197"/>
  <c r="AZ200"/>
  <c r="BE200" s="1"/>
  <c r="AY206"/>
  <c r="AZ220"/>
  <c r="BE220" s="1"/>
  <c r="AZ234"/>
  <c r="BE234" s="1"/>
  <c r="AZ244"/>
  <c r="BE244" s="1"/>
  <c r="AZ256"/>
  <c r="BE256" s="1"/>
  <c r="AY286"/>
  <c r="AZ307"/>
  <c r="BE307" s="1"/>
  <c r="AZ313"/>
  <c r="BE313" s="1"/>
  <c r="AY324"/>
  <c r="AZ349"/>
  <c r="BE349" s="1"/>
  <c r="AZ365"/>
  <c r="BE365" s="1"/>
  <c r="AY401"/>
  <c r="AY413"/>
  <c r="AY429"/>
  <c r="AY443"/>
  <c r="AY455"/>
  <c r="AY471"/>
  <c r="AZ485"/>
  <c r="BE485" s="1"/>
  <c r="AZ513"/>
  <c r="BE513" s="1"/>
  <c r="AY529"/>
  <c r="AY541"/>
  <c r="AY557"/>
  <c r="AY571"/>
  <c r="AY583"/>
  <c r="AY599"/>
  <c r="AZ613"/>
  <c r="BE613" s="1"/>
  <c r="AZ647"/>
  <c r="BE647" s="1"/>
  <c r="AY663"/>
  <c r="AY675"/>
  <c r="AY691"/>
  <c r="AY705"/>
  <c r="AZ717"/>
  <c r="BE717" s="1"/>
  <c r="AY737"/>
  <c r="AY767"/>
  <c r="AY834"/>
  <c r="AY890"/>
  <c r="AY948"/>
  <c r="AY1003"/>
  <c r="AY1019"/>
  <c r="AZ1034"/>
  <c r="BE1034" s="1"/>
  <c r="AY1064"/>
  <c r="BF1064" s="1"/>
  <c r="BG1064" s="1"/>
  <c r="AY1105"/>
  <c r="AZ1121"/>
  <c r="BE1121" s="1"/>
  <c r="AY1148"/>
  <c r="AZ1191"/>
  <c r="BE1191" s="1"/>
  <c r="AY1227"/>
  <c r="AZ1249"/>
  <c r="BE1249" s="1"/>
  <c r="AZ1281"/>
  <c r="BE1281" s="1"/>
  <c r="AZ1311"/>
  <c r="BE1311" s="1"/>
  <c r="AY1383"/>
  <c r="AY1533"/>
  <c r="AY1671"/>
  <c r="AY1771"/>
  <c r="AZ1941"/>
  <c r="BE1941" s="1"/>
  <c r="AY2101"/>
  <c r="AY2281"/>
  <c r="AZ2621"/>
  <c r="BE2621" s="1"/>
  <c r="AZ384"/>
  <c r="BE384" s="1"/>
  <c r="AY350"/>
  <c r="AZ1168"/>
  <c r="BE1168" s="1"/>
  <c r="AZ1260"/>
  <c r="BE1260" s="1"/>
  <c r="AZ1402"/>
  <c r="BE1402" s="1"/>
  <c r="AY1796"/>
  <c r="AY442"/>
  <c r="AZ452"/>
  <c r="BE452" s="1"/>
  <c r="AW505"/>
  <c r="AZ516"/>
  <c r="BE516" s="1"/>
  <c r="AX523"/>
  <c r="AW502"/>
  <c r="AW508"/>
  <c r="AW522"/>
  <c r="AY556"/>
  <c r="AX626"/>
  <c r="AX682"/>
  <c r="AY754"/>
  <c r="AW789"/>
  <c r="AW653"/>
  <c r="AY686"/>
  <c r="AX717"/>
  <c r="AY787"/>
  <c r="AX816"/>
  <c r="AZ953"/>
  <c r="BE953" s="1"/>
  <c r="AW1032"/>
  <c r="AW1247"/>
  <c r="AW1029"/>
  <c r="AY203"/>
  <c r="AX1099"/>
  <c r="AW1300"/>
  <c r="AW1637"/>
  <c r="AW1312"/>
  <c r="AW1490"/>
  <c r="AZ1904"/>
  <c r="BE1904" s="1"/>
  <c r="AZ2018"/>
  <c r="BE2018" s="1"/>
  <c r="AX2387"/>
  <c r="AW2387"/>
  <c r="AW2380"/>
  <c r="AX2380"/>
  <c r="AW2288"/>
  <c r="AX2288"/>
  <c r="AX2109"/>
  <c r="AW2109"/>
  <c r="AW2064"/>
  <c r="AX2064"/>
  <c r="AW1981"/>
  <c r="AX1981"/>
  <c r="AW1822"/>
  <c r="AX1822"/>
  <c r="AX1803"/>
  <c r="AW1803"/>
  <c r="AX1794"/>
  <c r="AW1794"/>
  <c r="AW1751"/>
  <c r="AX1751"/>
  <c r="AW1731"/>
  <c r="AX1731"/>
  <c r="AX1715"/>
  <c r="AW1715"/>
  <c r="AX1659"/>
  <c r="AW1659"/>
  <c r="AW1616"/>
  <c r="AX1616"/>
  <c r="AX1455"/>
  <c r="AW1455"/>
  <c r="AX1404"/>
  <c r="AW1404"/>
  <c r="AW1393"/>
  <c r="AX1393"/>
  <c r="AX1242"/>
  <c r="AW1242"/>
  <c r="AW1197"/>
  <c r="AX1197"/>
  <c r="AX1177"/>
  <c r="AW1177"/>
  <c r="AX1142"/>
  <c r="AW1142"/>
  <c r="AX1141"/>
  <c r="AW1141"/>
  <c r="AW1090"/>
  <c r="AX1090"/>
  <c r="AW1082"/>
  <c r="AX1082"/>
  <c r="AX1064"/>
  <c r="AW1064"/>
  <c r="AX1062"/>
  <c r="AW1062"/>
  <c r="AX1041"/>
  <c r="AW1041"/>
  <c r="AW1006"/>
  <c r="AX1006"/>
  <c r="AW1002"/>
  <c r="AX1002"/>
  <c r="AW981"/>
  <c r="AX981"/>
  <c r="AW954"/>
  <c r="AX954"/>
  <c r="AW947"/>
  <c r="AX947"/>
  <c r="AX945"/>
  <c r="AW945"/>
  <c r="AX940"/>
  <c r="AW940"/>
  <c r="AW925"/>
  <c r="AX925"/>
  <c r="AW923"/>
  <c r="AX923"/>
  <c r="AW901"/>
  <c r="AX901"/>
  <c r="AW898"/>
  <c r="AX898"/>
  <c r="AX896"/>
  <c r="AW896"/>
  <c r="AW875"/>
  <c r="AX875"/>
  <c r="AX869"/>
  <c r="AW869"/>
  <c r="AX852"/>
  <c r="AW852"/>
  <c r="AX848"/>
  <c r="AW848"/>
  <c r="AW833"/>
  <c r="AX833"/>
  <c r="AX832"/>
  <c r="AW832"/>
  <c r="AX802"/>
  <c r="AW802"/>
  <c r="AW799"/>
  <c r="AX799"/>
  <c r="AW774"/>
  <c r="AX774"/>
  <c r="AX765"/>
  <c r="AW765"/>
  <c r="AX733"/>
  <c r="AW733"/>
  <c r="AX728"/>
  <c r="AW728"/>
  <c r="AX720"/>
  <c r="AW720"/>
  <c r="AW699"/>
  <c r="AX699"/>
  <c r="AX674"/>
  <c r="AW674"/>
  <c r="AX643"/>
  <c r="AW643"/>
  <c r="AW630"/>
  <c r="AX630"/>
  <c r="AW617"/>
  <c r="AX617"/>
  <c r="AX606"/>
  <c r="AW606"/>
  <c r="AW597"/>
  <c r="AX597"/>
  <c r="AX595"/>
  <c r="AW595"/>
  <c r="AX585"/>
  <c r="AW585"/>
  <c r="AX584"/>
  <c r="AW584"/>
  <c r="AW578"/>
  <c r="AX578"/>
  <c r="AX563"/>
  <c r="AW563"/>
  <c r="AX528"/>
  <c r="AW528"/>
  <c r="AW525"/>
  <c r="AX525"/>
  <c r="AW519"/>
  <c r="AX519"/>
  <c r="AW513"/>
  <c r="AX513"/>
  <c r="AX512"/>
  <c r="AW512"/>
  <c r="AY2412"/>
  <c r="AZ2412"/>
  <c r="BE2412" s="1"/>
  <c r="AZ2051"/>
  <c r="BE2051" s="1"/>
  <c r="AY2051"/>
  <c r="AZ1823"/>
  <c r="BE1823" s="1"/>
  <c r="AY1823"/>
  <c r="AY1738"/>
  <c r="AZ1738"/>
  <c r="BE1738" s="1"/>
  <c r="AZ1552"/>
  <c r="BE1552" s="1"/>
  <c r="AY1552"/>
  <c r="AZ1470"/>
  <c r="BE1470" s="1"/>
  <c r="AY1470"/>
  <c r="AY1310"/>
  <c r="AZ1310"/>
  <c r="BE1310" s="1"/>
  <c r="AZ1236"/>
  <c r="BE1236" s="1"/>
  <c r="AY1236"/>
  <c r="AY1215"/>
  <c r="AZ1215"/>
  <c r="BE1215" s="1"/>
  <c r="AY1131"/>
  <c r="AZ1131"/>
  <c r="BE1131" s="1"/>
  <c r="AZ1110"/>
  <c r="BE1110" s="1"/>
  <c r="AY1110"/>
  <c r="AZ1080"/>
  <c r="BE1080" s="1"/>
  <c r="AY1080"/>
  <c r="AY1007"/>
  <c r="AZ1007"/>
  <c r="BE1007" s="1"/>
  <c r="AZ968"/>
  <c r="BE968" s="1"/>
  <c r="AY968"/>
  <c r="AZ800"/>
  <c r="BE800" s="1"/>
  <c r="AY800"/>
  <c r="AY719"/>
  <c r="BF719" s="1"/>
  <c r="BG719" s="1"/>
  <c r="AZ719"/>
  <c r="BE719" s="1"/>
  <c r="AY699"/>
  <c r="AZ699"/>
  <c r="BE699" s="1"/>
  <c r="AZ672"/>
  <c r="BE672" s="1"/>
  <c r="AY672"/>
  <c r="AZ657"/>
  <c r="BE657" s="1"/>
  <c r="AY657"/>
  <c r="BF657" s="1"/>
  <c r="BG657" s="1"/>
  <c r="AY597"/>
  <c r="AZ597"/>
  <c r="BE597" s="1"/>
  <c r="AY576"/>
  <c r="AZ576"/>
  <c r="BE576" s="1"/>
  <c r="AZ555"/>
  <c r="BE555" s="1"/>
  <c r="AY555"/>
  <c r="AZ534"/>
  <c r="BE534" s="1"/>
  <c r="AY534"/>
  <c r="AZ491"/>
  <c r="BE491" s="1"/>
  <c r="AY491"/>
  <c r="AY437"/>
  <c r="AZ437"/>
  <c r="BE437" s="1"/>
  <c r="AY373"/>
  <c r="AZ373"/>
  <c r="BE373" s="1"/>
  <c r="AY322"/>
  <c r="AZ322"/>
  <c r="BE322" s="1"/>
  <c r="AZ262"/>
  <c r="BE262" s="1"/>
  <c r="AY262"/>
  <c r="AY228"/>
  <c r="AZ228"/>
  <c r="BE228" s="1"/>
  <c r="AZ225"/>
  <c r="BE225" s="1"/>
  <c r="AY225"/>
  <c r="AY2157"/>
  <c r="AZ2157"/>
  <c r="BE2157" s="1"/>
  <c r="AY2088"/>
  <c r="AZ2088"/>
  <c r="BE2088" s="1"/>
  <c r="AY1468"/>
  <c r="BF1468" s="1"/>
  <c r="BG1468" s="1"/>
  <c r="AZ1468"/>
  <c r="BE1468" s="1"/>
  <c r="AY1301"/>
  <c r="AZ1301"/>
  <c r="BE1301" s="1"/>
  <c r="AY1237"/>
  <c r="AZ1237"/>
  <c r="BE1237" s="1"/>
  <c r="AZ1142"/>
  <c r="BE1142" s="1"/>
  <c r="AY1142"/>
  <c r="AY1063"/>
  <c r="BF1063" s="1"/>
  <c r="BG1063" s="1"/>
  <c r="AZ1063"/>
  <c r="BE1063" s="1"/>
  <c r="AY1039"/>
  <c r="AZ1039"/>
  <c r="BE1039" s="1"/>
  <c r="AY1018"/>
  <c r="AZ1018"/>
  <c r="BE1018" s="1"/>
  <c r="AZ967"/>
  <c r="BE967" s="1"/>
  <c r="AY967"/>
  <c r="AZ900"/>
  <c r="BE900" s="1"/>
  <c r="AY900"/>
  <c r="AY777"/>
  <c r="AZ777"/>
  <c r="BE777" s="1"/>
  <c r="AZ735"/>
  <c r="BE735" s="1"/>
  <c r="AY735"/>
  <c r="BD735" s="1"/>
  <c r="BF735" s="1"/>
  <c r="BG735" s="1"/>
  <c r="AZ689"/>
  <c r="BE689" s="1"/>
  <c r="AY689"/>
  <c r="AY635"/>
  <c r="AZ635"/>
  <c r="BE635" s="1"/>
  <c r="AZ587"/>
  <c r="BE587" s="1"/>
  <c r="AY587"/>
  <c r="AY533"/>
  <c r="AZ533"/>
  <c r="BE533" s="1"/>
  <c r="AY501"/>
  <c r="AZ501"/>
  <c r="BE501" s="1"/>
  <c r="AZ459"/>
  <c r="BE459" s="1"/>
  <c r="AY459"/>
  <c r="AY405"/>
  <c r="BD405" s="1"/>
  <c r="BF405" s="1"/>
  <c r="BG405" s="1"/>
  <c r="AZ405"/>
  <c r="BE405" s="1"/>
  <c r="AZ396"/>
  <c r="BE396" s="1"/>
  <c r="AY396"/>
  <c r="AZ387"/>
  <c r="BE387" s="1"/>
  <c r="AY387"/>
  <c r="AZ363"/>
  <c r="BE363" s="1"/>
  <c r="AY363"/>
  <c r="AY342"/>
  <c r="AZ342"/>
  <c r="BE342" s="1"/>
  <c r="AY333"/>
  <c r="AZ333"/>
  <c r="BE333" s="1"/>
  <c r="AY315"/>
  <c r="AZ315"/>
  <c r="BE315" s="1"/>
  <c r="AY303"/>
  <c r="AZ303"/>
  <c r="BE303" s="1"/>
  <c r="AZ282"/>
  <c r="BE282" s="1"/>
  <c r="AY282"/>
  <c r="AY223"/>
  <c r="BD223" s="1"/>
  <c r="BF223" s="1"/>
  <c r="BG223" s="1"/>
  <c r="AW1701"/>
  <c r="AX2704"/>
  <c r="AW2159"/>
  <c r="AY1840"/>
  <c r="AX2256"/>
  <c r="AY2146"/>
  <c r="AX2463"/>
  <c r="AX2672"/>
  <c r="AW2452"/>
  <c r="AW2656"/>
  <c r="AW2842"/>
  <c r="AX2296"/>
  <c r="AW1761"/>
  <c r="AX2744"/>
  <c r="AX2848"/>
  <c r="AW1629"/>
  <c r="AZ1465"/>
  <c r="BE1465" s="1"/>
  <c r="AX1492"/>
  <c r="AX1014"/>
  <c r="AW914"/>
  <c r="AW592"/>
  <c r="AW885"/>
  <c r="AW941"/>
  <c r="AW887"/>
  <c r="AW939"/>
  <c r="AW1816"/>
  <c r="AX582"/>
  <c r="AW602"/>
  <c r="AW936"/>
  <c r="AX1271"/>
  <c r="AX560"/>
  <c r="AX834"/>
  <c r="AW1070"/>
  <c r="AY1822"/>
  <c r="AZ2166"/>
  <c r="BE2166" s="1"/>
  <c r="AZ377"/>
  <c r="BE377" s="1"/>
  <c r="AZ208"/>
  <c r="BE208" s="1"/>
  <c r="AY222"/>
  <c r="AZ236"/>
  <c r="BE236" s="1"/>
  <c r="AY294"/>
  <c r="AZ326"/>
  <c r="BE326" s="1"/>
  <c r="AY353"/>
  <c r="AY461"/>
  <c r="AY503"/>
  <c r="BF503" s="1"/>
  <c r="BG503" s="1"/>
  <c r="AY573"/>
  <c r="AY603"/>
  <c r="AY637"/>
  <c r="AZ745"/>
  <c r="BE745" s="1"/>
  <c r="AY802"/>
  <c r="AZ892"/>
  <c r="BE892" s="1"/>
  <c r="AY958"/>
  <c r="AZ1008"/>
  <c r="BE1008" s="1"/>
  <c r="AY1035"/>
  <c r="AZ1071"/>
  <c r="BE1071" s="1"/>
  <c r="AY1111"/>
  <c r="AZ1153"/>
  <c r="BE1153" s="1"/>
  <c r="AZ1313"/>
  <c r="BE1313" s="1"/>
  <c r="AZ1579"/>
  <c r="BE1579" s="1"/>
  <c r="AZ1827"/>
  <c r="BE1827" s="1"/>
  <c r="AZ2105"/>
  <c r="BE2105" s="1"/>
  <c r="AZ2737"/>
  <c r="BE2737" s="1"/>
  <c r="AY1198"/>
  <c r="AW636"/>
  <c r="AY758"/>
  <c r="AY658"/>
  <c r="AW790"/>
  <c r="AW982"/>
  <c r="AW971"/>
  <c r="AW459"/>
  <c r="AY3313"/>
  <c r="BD3313" s="1"/>
  <c r="BF3313" s="1"/>
  <c r="BG3313" s="1"/>
  <c r="AZ3313"/>
  <c r="BE3313" s="1"/>
  <c r="AY3213"/>
  <c r="BD3213" s="1"/>
  <c r="BF3213" s="1"/>
  <c r="BG3213" s="1"/>
  <c r="AZ3213"/>
  <c r="BE3213" s="1"/>
  <c r="AZ3175"/>
  <c r="BE3175" s="1"/>
  <c r="AY3175"/>
  <c r="BD3175" s="1"/>
  <c r="BF3175" s="1"/>
  <c r="BG3175" s="1"/>
  <c r="AY3163"/>
  <c r="BD3163" s="1"/>
  <c r="BF3163" s="1"/>
  <c r="BG3163" s="1"/>
  <c r="AZ3163"/>
  <c r="BE3163" s="1"/>
  <c r="AZ2999"/>
  <c r="BE2999" s="1"/>
  <c r="AY2999"/>
  <c r="BD2999" s="1"/>
  <c r="BF2999" s="1"/>
  <c r="BG2999" s="1"/>
  <c r="AZ2981"/>
  <c r="BE2981" s="1"/>
  <c r="AY2981"/>
  <c r="AZ2969"/>
  <c r="BE2969" s="1"/>
  <c r="AY2969"/>
  <c r="BD2969" s="1"/>
  <c r="BF2969" s="1"/>
  <c r="BG2969" s="1"/>
  <c r="AZ2961"/>
  <c r="BE2961" s="1"/>
  <c r="AY2961"/>
  <c r="AZ2957"/>
  <c r="BE2957" s="1"/>
  <c r="AY2957"/>
  <c r="BD2957" s="1"/>
  <c r="BF2957" s="1"/>
  <c r="BG2957" s="1"/>
  <c r="AZ2945"/>
  <c r="BE2945" s="1"/>
  <c r="AY2945"/>
  <c r="AZ2937"/>
  <c r="BE2937" s="1"/>
  <c r="AY2937"/>
  <c r="BD2937" s="1"/>
  <c r="BF2937" s="1"/>
  <c r="BG2937" s="1"/>
  <c r="AZ2929"/>
  <c r="BE2929" s="1"/>
  <c r="AY2929"/>
  <c r="AZ2917"/>
  <c r="BE2917" s="1"/>
  <c r="AY2917"/>
  <c r="BD2917" s="1"/>
  <c r="BF2917" s="1"/>
  <c r="BG2917" s="1"/>
  <c r="AZ2905"/>
  <c r="BE2905" s="1"/>
  <c r="AY2905"/>
  <c r="AZ2893"/>
  <c r="BE2893" s="1"/>
  <c r="AY2893"/>
  <c r="BD2893" s="1"/>
  <c r="BF2893" s="1"/>
  <c r="BG2893" s="1"/>
  <c r="AZ2881"/>
  <c r="BE2881" s="1"/>
  <c r="AY2881"/>
  <c r="AZ2865"/>
  <c r="BE2865" s="1"/>
  <c r="AY2865"/>
  <c r="BD2865" s="1"/>
  <c r="BF2865" s="1"/>
  <c r="BG2865" s="1"/>
  <c r="AZ2853"/>
  <c r="BE2853" s="1"/>
  <c r="AY2853"/>
  <c r="AZ2829"/>
  <c r="BE2829" s="1"/>
  <c r="AY2829"/>
  <c r="BD2829" s="1"/>
  <c r="BF2829" s="1"/>
  <c r="BG2829" s="1"/>
  <c r="AZ2817"/>
  <c r="BE2817" s="1"/>
  <c r="AY2817"/>
  <c r="AZ2805"/>
  <c r="BE2805" s="1"/>
  <c r="AY2805"/>
  <c r="BD2805" s="1"/>
  <c r="BF2805" s="1"/>
  <c r="BG2805" s="1"/>
  <c r="AZ2799"/>
  <c r="BE2799" s="1"/>
  <c r="AY2799"/>
  <c r="AZ2793"/>
  <c r="BE2793" s="1"/>
  <c r="AY2793"/>
  <c r="BD2793" s="1"/>
  <c r="BF2793" s="1"/>
  <c r="BG2793" s="1"/>
  <c r="AZ2787"/>
  <c r="BE2787" s="1"/>
  <c r="AY2787"/>
  <c r="AZ2785"/>
  <c r="BE2785" s="1"/>
  <c r="AY2785"/>
  <c r="BD2785" s="1"/>
  <c r="BF2785" s="1"/>
  <c r="BG2785" s="1"/>
  <c r="AZ2779"/>
  <c r="BE2779" s="1"/>
  <c r="AY2779"/>
  <c r="AZ2773"/>
  <c r="BE2773" s="1"/>
  <c r="AY2773"/>
  <c r="BD2773" s="1"/>
  <c r="BF2773" s="1"/>
  <c r="BG2773" s="1"/>
  <c r="AY2767"/>
  <c r="AZ2767"/>
  <c r="BE2767" s="1"/>
  <c r="AY2761"/>
  <c r="AZ2761"/>
  <c r="BE2761" s="1"/>
  <c r="AY2755"/>
  <c r="AZ2755"/>
  <c r="BE2755" s="1"/>
  <c r="AZ2749"/>
  <c r="BE2749" s="1"/>
  <c r="AY2749"/>
  <c r="BD2749" s="1"/>
  <c r="BF2749" s="1"/>
  <c r="BG2749" s="1"/>
  <c r="AY2743"/>
  <c r="BD2743" s="1"/>
  <c r="BF2743" s="1"/>
  <c r="BG2743" s="1"/>
  <c r="AZ2743"/>
  <c r="BE2743" s="1"/>
  <c r="AY2731"/>
  <c r="AZ2731"/>
  <c r="BE2731" s="1"/>
  <c r="AZ2725"/>
  <c r="BE2725" s="1"/>
  <c r="AY2725"/>
  <c r="AY2719"/>
  <c r="AZ2719"/>
  <c r="BE2719" s="1"/>
  <c r="AY2713"/>
  <c r="AZ2713"/>
  <c r="BE2713" s="1"/>
  <c r="AY2707"/>
  <c r="AZ2707"/>
  <c r="BE2707" s="1"/>
  <c r="AY2701"/>
  <c r="BD2701" s="1"/>
  <c r="BF2701" s="1"/>
  <c r="BG2701" s="1"/>
  <c r="AZ2701"/>
  <c r="BE2701" s="1"/>
  <c r="AY2695"/>
  <c r="AZ2695"/>
  <c r="BE2695" s="1"/>
  <c r="AY2689"/>
  <c r="AZ2689"/>
  <c r="BE2689" s="1"/>
  <c r="AY2671"/>
  <c r="AZ2671"/>
  <c r="BE2671" s="1"/>
  <c r="AZ2665"/>
  <c r="BE2665" s="1"/>
  <c r="AY2665"/>
  <c r="AZ2659"/>
  <c r="BE2659" s="1"/>
  <c r="AY2659"/>
  <c r="AY2656"/>
  <c r="AZ2656"/>
  <c r="BE2656" s="1"/>
  <c r="AY2653"/>
  <c r="AZ2653"/>
  <c r="BE2653" s="1"/>
  <c r="AY2647"/>
  <c r="AZ2647"/>
  <c r="BE2647" s="1"/>
  <c r="AY2641"/>
  <c r="BD2641" s="1"/>
  <c r="BF2641" s="1"/>
  <c r="BG2641" s="1"/>
  <c r="AZ2641"/>
  <c r="BE2641" s="1"/>
  <c r="AZ2635"/>
  <c r="BE2635" s="1"/>
  <c r="AY2635"/>
  <c r="AY2629"/>
  <c r="AZ2629"/>
  <c r="BE2629" s="1"/>
  <c r="AZ2626"/>
  <c r="BE2626" s="1"/>
  <c r="AY2626"/>
  <c r="AZ2623"/>
  <c r="BE2623" s="1"/>
  <c r="AY2623"/>
  <c r="BD2623" s="1"/>
  <c r="BF2623" s="1"/>
  <c r="BG2623" s="1"/>
  <c r="AY2617"/>
  <c r="BD2617" s="1"/>
  <c r="BF2617" s="1"/>
  <c r="BG2617" s="1"/>
  <c r="AZ2617"/>
  <c r="BE2617" s="1"/>
  <c r="AZ2614"/>
  <c r="BE2614" s="1"/>
  <c r="AY2614"/>
  <c r="AY2611"/>
  <c r="AZ2611"/>
  <c r="BE2611" s="1"/>
  <c r="AY2605"/>
  <c r="AZ2605"/>
  <c r="BE2605" s="1"/>
  <c r="AZ2602"/>
  <c r="BE2602" s="1"/>
  <c r="AY2602"/>
  <c r="AY2597"/>
  <c r="AZ2597"/>
  <c r="BE2597" s="1"/>
  <c r="AZ2594"/>
  <c r="BE2594" s="1"/>
  <c r="AY2594"/>
  <c r="AY2589"/>
  <c r="AZ2589"/>
  <c r="BE2589" s="1"/>
  <c r="AY2585"/>
  <c r="AZ2585"/>
  <c r="BE2585" s="1"/>
  <c r="AZ2582"/>
  <c r="BE2582" s="1"/>
  <c r="AY2582"/>
  <c r="AY2573"/>
  <c r="AZ2573"/>
  <c r="BE2573" s="1"/>
  <c r="AZ2571"/>
  <c r="BE2571" s="1"/>
  <c r="AY2571"/>
  <c r="BD2571" s="1"/>
  <c r="BF2571" s="1"/>
  <c r="BG2571" s="1"/>
  <c r="AY2567"/>
  <c r="AZ2567"/>
  <c r="BE2567" s="1"/>
  <c r="AZ2562"/>
  <c r="BE2562" s="1"/>
  <c r="AY2562"/>
  <c r="AY2555"/>
  <c r="AZ2555"/>
  <c r="BE2555" s="1"/>
  <c r="AZ2552"/>
  <c r="BE2552" s="1"/>
  <c r="AY2552"/>
  <c r="AY2549"/>
  <c r="AZ2549"/>
  <c r="BE2549" s="1"/>
  <c r="AY2543"/>
  <c r="AZ2543"/>
  <c r="BE2543" s="1"/>
  <c r="AY2541"/>
  <c r="AZ2541"/>
  <c r="BE2541" s="1"/>
  <c r="AZ2537"/>
  <c r="BE2537" s="1"/>
  <c r="AY2537"/>
  <c r="BD2537" s="1"/>
  <c r="BF2537" s="1"/>
  <c r="BG2537" s="1"/>
  <c r="AY2534"/>
  <c r="BD2534" s="1"/>
  <c r="BF2534" s="1"/>
  <c r="BG2534" s="1"/>
  <c r="AZ2534"/>
  <c r="BE2534" s="1"/>
  <c r="AZ2526"/>
  <c r="BE2526" s="1"/>
  <c r="AY2526"/>
  <c r="AZ2522"/>
  <c r="BE2522" s="1"/>
  <c r="AY2522"/>
  <c r="AY2517"/>
  <c r="AZ2517"/>
  <c r="BE2517" s="1"/>
  <c r="AY2511"/>
  <c r="BD2511" s="1"/>
  <c r="BF2511" s="1"/>
  <c r="BG2511" s="1"/>
  <c r="AZ2511"/>
  <c r="BE2511" s="1"/>
  <c r="AY2508"/>
  <c r="AZ2508"/>
  <c r="BE2508" s="1"/>
  <c r="AZ2505"/>
  <c r="BE2505" s="1"/>
  <c r="AY2505"/>
  <c r="AY2499"/>
  <c r="AZ2499"/>
  <c r="BE2499" s="1"/>
  <c r="AY2496"/>
  <c r="AZ2496"/>
  <c r="BE2496" s="1"/>
  <c r="AY2493"/>
  <c r="AZ2493"/>
  <c r="BE2493" s="1"/>
  <c r="AY2487"/>
  <c r="AZ2487"/>
  <c r="BE2487" s="1"/>
  <c r="AY2485"/>
  <c r="AZ2485"/>
  <c r="BE2485" s="1"/>
  <c r="AY2482"/>
  <c r="BD2482" s="1"/>
  <c r="BF2482" s="1"/>
  <c r="BG2482" s="1"/>
  <c r="AZ2482"/>
  <c r="BE2482" s="1"/>
  <c r="AY2479"/>
  <c r="AZ2479"/>
  <c r="BE2479" s="1"/>
  <c r="AZ2476"/>
  <c r="BE2476" s="1"/>
  <c r="AY2476"/>
  <c r="AY2473"/>
  <c r="AZ2473"/>
  <c r="BE2473" s="1"/>
  <c r="AZ2470"/>
  <c r="BE2470" s="1"/>
  <c r="AY2470"/>
  <c r="AZ2468"/>
  <c r="BE2468" s="1"/>
  <c r="AY2468"/>
  <c r="AY2465"/>
  <c r="AZ2465"/>
  <c r="BE2465" s="1"/>
  <c r="AZ2461"/>
  <c r="BE2461" s="1"/>
  <c r="AY2461"/>
  <c r="AY2458"/>
  <c r="AZ2458"/>
  <c r="BE2458" s="1"/>
  <c r="AZ2454"/>
  <c r="BE2454" s="1"/>
  <c r="AY2454"/>
  <c r="AZ2445"/>
  <c r="BE2445" s="1"/>
  <c r="AY2445"/>
  <c r="AZ2442"/>
  <c r="BE2442" s="1"/>
  <c r="AY2442"/>
  <c r="AZ2439"/>
  <c r="BE2439" s="1"/>
  <c r="AY2439"/>
  <c r="AZ2436"/>
  <c r="BE2436" s="1"/>
  <c r="AY2436"/>
  <c r="AZ2433"/>
  <c r="BE2433" s="1"/>
  <c r="AY2433"/>
  <c r="AY2430"/>
  <c r="AZ2430"/>
  <c r="BE2430" s="1"/>
  <c r="AZ2427"/>
  <c r="BE2427" s="1"/>
  <c r="AY2427"/>
  <c r="AZ2424"/>
  <c r="BE2424" s="1"/>
  <c r="AY2424"/>
  <c r="BD2424" s="1"/>
  <c r="BF2424" s="1"/>
  <c r="BG2424" s="1"/>
  <c r="AZ2421"/>
  <c r="BE2421" s="1"/>
  <c r="AY2421"/>
  <c r="AY2418"/>
  <c r="AZ2418"/>
  <c r="BE2418" s="1"/>
  <c r="AZ2409"/>
  <c r="BE2409" s="1"/>
  <c r="AY2409"/>
  <c r="AZ2406"/>
  <c r="BE2406" s="1"/>
  <c r="AY2406"/>
  <c r="AZ2403"/>
  <c r="BE2403" s="1"/>
  <c r="AY2403"/>
  <c r="AZ2400"/>
  <c r="BE2400" s="1"/>
  <c r="AY2400"/>
  <c r="AZ2397"/>
  <c r="BE2397" s="1"/>
  <c r="AY2397"/>
  <c r="AY2394"/>
  <c r="AZ2394"/>
  <c r="BE2394" s="1"/>
  <c r="AY2391"/>
  <c r="AZ2391"/>
  <c r="BE2391" s="1"/>
  <c r="AZ2388"/>
  <c r="BE2388" s="1"/>
  <c r="AY2388"/>
  <c r="AY2385"/>
  <c r="AZ2385"/>
  <c r="BE2385" s="1"/>
  <c r="AY2382"/>
  <c r="AZ2382"/>
  <c r="BE2382" s="1"/>
  <c r="AY2376"/>
  <c r="AZ2376"/>
  <c r="BE2376" s="1"/>
  <c r="AY2373"/>
  <c r="AZ2373"/>
  <c r="BE2373" s="1"/>
  <c r="AZ2370"/>
  <c r="BE2370" s="1"/>
  <c r="AY2370"/>
  <c r="AZ2367"/>
  <c r="BE2367" s="1"/>
  <c r="AY2367"/>
  <c r="AY2364"/>
  <c r="AZ2364"/>
  <c r="BE2364" s="1"/>
  <c r="AY2361"/>
  <c r="AZ2361"/>
  <c r="BE2361" s="1"/>
  <c r="AZ2355"/>
  <c r="BE2355" s="1"/>
  <c r="AY2355"/>
  <c r="AZ2352"/>
  <c r="BE2352" s="1"/>
  <c r="AY2352"/>
  <c r="AY2349"/>
  <c r="AZ2349"/>
  <c r="BE2349" s="1"/>
  <c r="AZ2346"/>
  <c r="BE2346" s="1"/>
  <c r="AY2346"/>
  <c r="AY2343"/>
  <c r="AZ2343"/>
  <c r="BE2343" s="1"/>
  <c r="AY2340"/>
  <c r="AZ2340"/>
  <c r="BE2340" s="1"/>
  <c r="AY2337"/>
  <c r="AZ2337"/>
  <c r="BE2337" s="1"/>
  <c r="AZ2334"/>
  <c r="BE2334" s="1"/>
  <c r="AY2334"/>
  <c r="AZ2331"/>
  <c r="BE2331" s="1"/>
  <c r="AY2331"/>
  <c r="AZ2328"/>
  <c r="BE2328" s="1"/>
  <c r="AY2328"/>
  <c r="AY2325"/>
  <c r="AZ2325"/>
  <c r="BE2325" s="1"/>
  <c r="AZ2322"/>
  <c r="BE2322" s="1"/>
  <c r="AY2322"/>
  <c r="AY2319"/>
  <c r="AZ2319"/>
  <c r="BE2319" s="1"/>
  <c r="AZ2316"/>
  <c r="BE2316" s="1"/>
  <c r="AY2316"/>
  <c r="AY2313"/>
  <c r="AZ2313"/>
  <c r="BE2313" s="1"/>
  <c r="AZ2310"/>
  <c r="BE2310" s="1"/>
  <c r="AY2310"/>
  <c r="AZ2307"/>
  <c r="BE2307" s="1"/>
  <c r="AY2307"/>
  <c r="AZ2304"/>
  <c r="BE2304" s="1"/>
  <c r="AY2304"/>
  <c r="AY2301"/>
  <c r="AZ2301"/>
  <c r="BE2301" s="1"/>
  <c r="AY2295"/>
  <c r="AZ2295"/>
  <c r="BE2295" s="1"/>
  <c r="AY2289"/>
  <c r="AZ2289"/>
  <c r="BE2289" s="1"/>
  <c r="AZ2286"/>
  <c r="BE2286" s="1"/>
  <c r="AY2286"/>
  <c r="AY2283"/>
  <c r="AZ2283"/>
  <c r="BE2283" s="1"/>
  <c r="AZ2280"/>
  <c r="BE2280" s="1"/>
  <c r="AY2280"/>
  <c r="AY2277"/>
  <c r="AZ2277"/>
  <c r="BE2277" s="1"/>
  <c r="AY2271"/>
  <c r="AZ2271"/>
  <c r="BE2271" s="1"/>
  <c r="AZ2268"/>
  <c r="BE2268" s="1"/>
  <c r="AY2268"/>
  <c r="AZ2265"/>
  <c r="BE2265" s="1"/>
  <c r="AY2265"/>
  <c r="AY2259"/>
  <c r="AZ2259"/>
  <c r="BE2259" s="1"/>
  <c r="AZ2256"/>
  <c r="BE2256" s="1"/>
  <c r="AY2256"/>
  <c r="AZ2253"/>
  <c r="BE2253" s="1"/>
  <c r="AY2253"/>
  <c r="AZ2250"/>
  <c r="BE2250" s="1"/>
  <c r="AY2250"/>
  <c r="AY2247"/>
  <c r="AZ2247"/>
  <c r="BE2247" s="1"/>
  <c r="AZ2244"/>
  <c r="BE2244" s="1"/>
  <c r="AY2244"/>
  <c r="AZ2241"/>
  <c r="BE2241" s="1"/>
  <c r="AY2241"/>
  <c r="AZ2238"/>
  <c r="BE2238" s="1"/>
  <c r="AY2238"/>
  <c r="AY2235"/>
  <c r="AZ2235"/>
  <c r="BE2235" s="1"/>
  <c r="AZ2232"/>
  <c r="BE2232" s="1"/>
  <c r="AY2232"/>
  <c r="AY2229"/>
  <c r="AZ2229"/>
  <c r="BE2229" s="1"/>
  <c r="AZ2226"/>
  <c r="BE2226" s="1"/>
  <c r="AY2226"/>
  <c r="AY2223"/>
  <c r="AZ2223"/>
  <c r="BE2223" s="1"/>
  <c r="AX2940"/>
  <c r="AY3241"/>
  <c r="BD3241" s="1"/>
  <c r="BF3241" s="1"/>
  <c r="BG3241" s="1"/>
  <c r="AY2208"/>
  <c r="AX3154"/>
  <c r="AX2914"/>
  <c r="AY2336"/>
  <c r="AW2900"/>
  <c r="AZ2262"/>
  <c r="BE2262" s="1"/>
  <c r="AZ2219"/>
  <c r="BE2219" s="1"/>
  <c r="AY2335"/>
  <c r="AZ2448"/>
  <c r="BE2448" s="1"/>
  <c r="AY2559"/>
  <c r="AY2677"/>
  <c r="BD2677" s="1"/>
  <c r="BF2677" s="1"/>
  <c r="BG2677" s="1"/>
  <c r="AY2821"/>
  <c r="AY2396"/>
  <c r="AZ3299"/>
  <c r="BE3299" s="1"/>
  <c r="AY3299"/>
  <c r="AY3271"/>
  <c r="BD3271" s="1"/>
  <c r="BF3271" s="1"/>
  <c r="BG3271" s="1"/>
  <c r="AZ3271"/>
  <c r="BE3271" s="1"/>
  <c r="AY3231"/>
  <c r="BD3231" s="1"/>
  <c r="BF3231" s="1"/>
  <c r="BG3231" s="1"/>
  <c r="AZ3231"/>
  <c r="BE3231" s="1"/>
  <c r="AY3173"/>
  <c r="BD3173" s="1"/>
  <c r="BF3173" s="1"/>
  <c r="BG3173" s="1"/>
  <c r="AZ3173"/>
  <c r="BE3173" s="1"/>
  <c r="AY3165"/>
  <c r="BD3165" s="1"/>
  <c r="BF3165" s="1"/>
  <c r="BG3165" s="1"/>
  <c r="AZ3165"/>
  <c r="BE3165" s="1"/>
  <c r="AY3157"/>
  <c r="BD3157" s="1"/>
  <c r="BF3157" s="1"/>
  <c r="BG3157" s="1"/>
  <c r="AZ3157"/>
  <c r="BE3157" s="1"/>
  <c r="AY3153"/>
  <c r="BD3153" s="1"/>
  <c r="BF3153" s="1"/>
  <c r="BG3153" s="1"/>
  <c r="AZ3153"/>
  <c r="BE3153" s="1"/>
  <c r="AY3121"/>
  <c r="BD3121" s="1"/>
  <c r="BF3121" s="1"/>
  <c r="BG3121" s="1"/>
  <c r="AZ3121"/>
  <c r="BE3121" s="1"/>
  <c r="AZ3097"/>
  <c r="BE3097" s="1"/>
  <c r="AY3097"/>
  <c r="AZ3081"/>
  <c r="BE3081" s="1"/>
  <c r="AY3081"/>
  <c r="AW3310"/>
  <c r="AX3310"/>
  <c r="AX3262"/>
  <c r="AW3262"/>
  <c r="AX3252"/>
  <c r="AW3252"/>
  <c r="AW3248"/>
  <c r="AX3248"/>
  <c r="AX3230"/>
  <c r="AW3230"/>
  <c r="AW3218"/>
  <c r="AX3218"/>
  <c r="AX3216"/>
  <c r="AW3216"/>
  <c r="AW3208"/>
  <c r="AX3208"/>
  <c r="AX3206"/>
  <c r="AW3206"/>
  <c r="AW3202"/>
  <c r="AX3202"/>
  <c r="AW3186"/>
  <c r="AX3186"/>
  <c r="AW3156"/>
  <c r="AX3156"/>
  <c r="AW3152"/>
  <c r="AX3152"/>
  <c r="AW3150"/>
  <c r="AX3150"/>
  <c r="AX3146"/>
  <c r="AW3146"/>
  <c r="AX3138"/>
  <c r="AW3138"/>
  <c r="AX3132"/>
  <c r="AW3132"/>
  <c r="AW3130"/>
  <c r="AX3130"/>
  <c r="AW3126"/>
  <c r="AX3126"/>
  <c r="AX3122"/>
  <c r="AW3122"/>
  <c r="AX3118"/>
  <c r="AW3118"/>
  <c r="AX3116"/>
  <c r="AW3116"/>
  <c r="AW3114"/>
  <c r="AX3114"/>
  <c r="AX3112"/>
  <c r="AW3112"/>
  <c r="AW3110"/>
  <c r="AX3110"/>
  <c r="AX3104"/>
  <c r="AW3104"/>
  <c r="AX3102"/>
  <c r="AW3102"/>
  <c r="AX3100"/>
  <c r="AW3100"/>
  <c r="AX3096"/>
  <c r="AW3096"/>
  <c r="AW3090"/>
  <c r="AX3090"/>
  <c r="AW3088"/>
  <c r="AX3088"/>
  <c r="AW3080"/>
  <c r="AX3080"/>
  <c r="AW3066"/>
  <c r="AX3066"/>
  <c r="AW3060"/>
  <c r="AX3060"/>
  <c r="AX3056"/>
  <c r="AW3056"/>
  <c r="AW3052"/>
  <c r="AX3052"/>
  <c r="AW3050"/>
  <c r="AX3050"/>
  <c r="AX3048"/>
  <c r="AW3048"/>
  <c r="AX3042"/>
  <c r="AW3042"/>
  <c r="AX3034"/>
  <c r="AW3034"/>
  <c r="AX3030"/>
  <c r="AW3030"/>
  <c r="AW3028"/>
  <c r="AX3028"/>
  <c r="AW3020"/>
  <c r="AX3020"/>
  <c r="AX3018"/>
  <c r="AW3018"/>
  <c r="AW3010"/>
  <c r="AX3010"/>
  <c r="AW3006"/>
  <c r="AX3006"/>
  <c r="AX3004"/>
  <c r="AW3004"/>
  <c r="AW2998"/>
  <c r="AX2998"/>
  <c r="AX2996"/>
  <c r="AW2996"/>
  <c r="AX2992"/>
  <c r="AW2992"/>
  <c r="AX2982"/>
  <c r="AW2982"/>
  <c r="AW2980"/>
  <c r="AX2980"/>
  <c r="AW2978"/>
  <c r="AX2978"/>
  <c r="AX2972"/>
  <c r="AW2972"/>
  <c r="AX2970"/>
  <c r="AW2970"/>
  <c r="AX2968"/>
  <c r="AW2968"/>
  <c r="AW2966"/>
  <c r="AX2966"/>
  <c r="AW2962"/>
  <c r="AX2962"/>
  <c r="AX2956"/>
  <c r="AW2956"/>
  <c r="AX2954"/>
  <c r="AW2954"/>
  <c r="AX2952"/>
  <c r="AW2952"/>
  <c r="AW2950"/>
  <c r="AX2950"/>
  <c r="AX2946"/>
  <c r="AW2946"/>
  <c r="AW2944"/>
  <c r="AX2944"/>
  <c r="AX2942"/>
  <c r="AW2942"/>
  <c r="AW2938"/>
  <c r="AX2938"/>
  <c r="AX2936"/>
  <c r="AW2936"/>
  <c r="AX2934"/>
  <c r="AW2934"/>
  <c r="AW2932"/>
  <c r="AX2932"/>
  <c r="AX2930"/>
  <c r="AW2930"/>
  <c r="AX2928"/>
  <c r="AW2928"/>
  <c r="AW2926"/>
  <c r="AX2926"/>
  <c r="AW2922"/>
  <c r="AX2922"/>
  <c r="AW2920"/>
  <c r="AX2920"/>
  <c r="AW2918"/>
  <c r="AX2918"/>
  <c r="AX2916"/>
  <c r="AW2916"/>
  <c r="AW2912"/>
  <c r="AX2912"/>
  <c r="AW2910"/>
  <c r="AX2910"/>
  <c r="AX2908"/>
  <c r="AW2908"/>
  <c r="AX2906"/>
  <c r="AW2906"/>
  <c r="AW2904"/>
  <c r="AX2904"/>
  <c r="AX2902"/>
  <c r="AW2902"/>
  <c r="AX2898"/>
  <c r="AW2898"/>
  <c r="AW2896"/>
  <c r="AX2896"/>
  <c r="AX2892"/>
  <c r="AW2892"/>
  <c r="AW2890"/>
  <c r="AX2890"/>
  <c r="AX2888"/>
  <c r="AW2888"/>
  <c r="AW2886"/>
  <c r="AX2886"/>
  <c r="AX2884"/>
  <c r="AW2884"/>
  <c r="AW2882"/>
  <c r="AX2882"/>
  <c r="AW2880"/>
  <c r="AX2880"/>
  <c r="AX2878"/>
  <c r="AW2878"/>
  <c r="AX2876"/>
  <c r="AW2876"/>
  <c r="AW2874"/>
  <c r="AX2874"/>
  <c r="AX2868"/>
  <c r="AW2868"/>
  <c r="AW2866"/>
  <c r="AX2866"/>
  <c r="AX2864"/>
  <c r="AW2864"/>
  <c r="AX2862"/>
  <c r="AW2862"/>
  <c r="AX2860"/>
  <c r="AW2860"/>
  <c r="AW2858"/>
  <c r="AX2858"/>
  <c r="AX2856"/>
  <c r="AW2856"/>
  <c r="AW2854"/>
  <c r="AX2854"/>
  <c r="AX2852"/>
  <c r="AW2852"/>
  <c r="AW2850"/>
  <c r="AX2850"/>
  <c r="AX2846"/>
  <c r="AW2846"/>
  <c r="AX2844"/>
  <c r="AW2844"/>
  <c r="AX2840"/>
  <c r="AW2840"/>
  <c r="AX2838"/>
  <c r="AW2838"/>
  <c r="AX2836"/>
  <c r="AW2836"/>
  <c r="AW2834"/>
  <c r="AX2834"/>
  <c r="AX2830"/>
  <c r="AW2830"/>
  <c r="AX2828"/>
  <c r="AW2828"/>
  <c r="AW2826"/>
  <c r="AX2826"/>
  <c r="AX2824"/>
  <c r="AW2824"/>
  <c r="AX2820"/>
  <c r="AW2820"/>
  <c r="AW2818"/>
  <c r="AX2818"/>
  <c r="AW2816"/>
  <c r="AX2816"/>
  <c r="AX2814"/>
  <c r="AW2814"/>
  <c r="AX2812"/>
  <c r="AW2812"/>
  <c r="AW2806"/>
  <c r="AX2806"/>
  <c r="AX2804"/>
  <c r="AW2804"/>
  <c r="AX2802"/>
  <c r="AW2802"/>
  <c r="AX2800"/>
  <c r="AW2800"/>
  <c r="AW2798"/>
  <c r="AX2798"/>
  <c r="AY3277"/>
  <c r="BD3277" s="1"/>
  <c r="BF3277" s="1"/>
  <c r="BG3277" s="1"/>
  <c r="AZ3277"/>
  <c r="BE3277" s="1"/>
  <c r="AY3265"/>
  <c r="BD3265" s="1"/>
  <c r="BF3265" s="1"/>
  <c r="BG3265" s="1"/>
  <c r="AZ3265"/>
  <c r="BE3265" s="1"/>
  <c r="AY3177"/>
  <c r="BD3177" s="1"/>
  <c r="BF3177" s="1"/>
  <c r="BG3177" s="1"/>
  <c r="AZ3177"/>
  <c r="BE3177" s="1"/>
  <c r="AY3151"/>
  <c r="BD3151" s="1"/>
  <c r="BF3151" s="1"/>
  <c r="BG3151" s="1"/>
  <c r="AZ3151"/>
  <c r="BE3151" s="1"/>
  <c r="AY3147"/>
  <c r="BD3147" s="1"/>
  <c r="BF3147" s="1"/>
  <c r="BG3147" s="1"/>
  <c r="AZ3147"/>
  <c r="BE3147" s="1"/>
  <c r="AZ3043"/>
  <c r="BE3043" s="1"/>
  <c r="AY3043"/>
  <c r="AZ2995"/>
  <c r="BE2995" s="1"/>
  <c r="AY2995"/>
  <c r="AZ2977"/>
  <c r="BE2977" s="1"/>
  <c r="AY2977"/>
  <c r="AZ2965"/>
  <c r="BE2965" s="1"/>
  <c r="AY2965"/>
  <c r="AZ2953"/>
  <c r="BE2953" s="1"/>
  <c r="AY2953"/>
  <c r="AZ2941"/>
  <c r="BE2941" s="1"/>
  <c r="AY2941"/>
  <c r="AZ2897"/>
  <c r="BE2897" s="1"/>
  <c r="AY2897"/>
  <c r="AZ2873"/>
  <c r="BE2873" s="1"/>
  <c r="AY2873"/>
  <c r="BD2873" s="1"/>
  <c r="BF2873" s="1"/>
  <c r="BG2873" s="1"/>
  <c r="AZ2861"/>
  <c r="BE2861" s="1"/>
  <c r="AY2861"/>
  <c r="AZ2849"/>
  <c r="BE2849" s="1"/>
  <c r="AY2849"/>
  <c r="AZ2837"/>
  <c r="BE2837" s="1"/>
  <c r="AY2837"/>
  <c r="AZ2825"/>
  <c r="BE2825" s="1"/>
  <c r="AY2825"/>
  <c r="BD2825" s="1"/>
  <c r="BF2825" s="1"/>
  <c r="BG2825" s="1"/>
  <c r="AZ2813"/>
  <c r="BE2813" s="1"/>
  <c r="AY2813"/>
  <c r="AZ2801"/>
  <c r="BE2801" s="1"/>
  <c r="AY2801"/>
  <c r="AZ2795"/>
  <c r="BE2795" s="1"/>
  <c r="AY2795"/>
  <c r="AZ2789"/>
  <c r="BE2789" s="1"/>
  <c r="AY2789"/>
  <c r="BD2789" s="1"/>
  <c r="BF2789" s="1"/>
  <c r="BG2789" s="1"/>
  <c r="AZ2783"/>
  <c r="BE2783" s="1"/>
  <c r="AY2783"/>
  <c r="AZ2777"/>
  <c r="BE2777" s="1"/>
  <c r="AY2777"/>
  <c r="AY2771"/>
  <c r="AZ2771"/>
  <c r="BE2771" s="1"/>
  <c r="AY2765"/>
  <c r="AZ2765"/>
  <c r="BE2765" s="1"/>
  <c r="AY2759"/>
  <c r="AZ2759"/>
  <c r="BE2759" s="1"/>
  <c r="AY2753"/>
  <c r="AZ2753"/>
  <c r="BE2753" s="1"/>
  <c r="AY2747"/>
  <c r="AZ2747"/>
  <c r="BE2747" s="1"/>
  <c r="AY2735"/>
  <c r="AZ2735"/>
  <c r="BE2735" s="1"/>
  <c r="AY2729"/>
  <c r="AZ2729"/>
  <c r="BE2729" s="1"/>
  <c r="AY2723"/>
  <c r="AZ2723"/>
  <c r="BE2723" s="1"/>
  <c r="AY2717"/>
  <c r="AZ2717"/>
  <c r="BE2717" s="1"/>
  <c r="AY2711"/>
  <c r="AZ2711"/>
  <c r="BE2711" s="1"/>
  <c r="AZ2705"/>
  <c r="BE2705" s="1"/>
  <c r="AY2705"/>
  <c r="AY2699"/>
  <c r="AZ2699"/>
  <c r="BE2699" s="1"/>
  <c r="AZ2693"/>
  <c r="BE2693" s="1"/>
  <c r="AY2693"/>
  <c r="AY2687"/>
  <c r="AZ2687"/>
  <c r="BE2687" s="1"/>
  <c r="AZ2681"/>
  <c r="BE2681" s="1"/>
  <c r="AY2681"/>
  <c r="AZ2675"/>
  <c r="BE2675" s="1"/>
  <c r="AY2675"/>
  <c r="AZ2669"/>
  <c r="BE2669" s="1"/>
  <c r="AY2669"/>
  <c r="AY2663"/>
  <c r="AZ2663"/>
  <c r="BE2663" s="1"/>
  <c r="AZ2657"/>
  <c r="BE2657" s="1"/>
  <c r="AY2657"/>
  <c r="AY2651"/>
  <c r="AZ2651"/>
  <c r="BE2651" s="1"/>
  <c r="AY2645"/>
  <c r="AZ2645"/>
  <c r="BE2645" s="1"/>
  <c r="AZ2639"/>
  <c r="BE2639" s="1"/>
  <c r="AY2639"/>
  <c r="AY2636"/>
  <c r="AZ2636"/>
  <c r="BE2636" s="1"/>
  <c r="AY2633"/>
  <c r="AZ2633"/>
  <c r="BE2633" s="1"/>
  <c r="AZ2630"/>
  <c r="BE2630" s="1"/>
  <c r="AY2630"/>
  <c r="AY2627"/>
  <c r="AZ2627"/>
  <c r="BE2627" s="1"/>
  <c r="AZ2618"/>
  <c r="BE2618" s="1"/>
  <c r="AY2618"/>
  <c r="AY2609"/>
  <c r="AZ2609"/>
  <c r="BE2609" s="1"/>
  <c r="AZ2606"/>
  <c r="BE2606" s="1"/>
  <c r="AY2606"/>
  <c r="AY2601"/>
  <c r="BD2601" s="1"/>
  <c r="BF2601" s="1"/>
  <c r="BG2601" s="1"/>
  <c r="AZ2601"/>
  <c r="BE2601" s="1"/>
  <c r="AZ2598"/>
  <c r="BE2598" s="1"/>
  <c r="AY2598"/>
  <c r="AY2595"/>
  <c r="AZ2595"/>
  <c r="BE2595" s="1"/>
  <c r="AZ2591"/>
  <c r="BE2591" s="1"/>
  <c r="AY2591"/>
  <c r="AZ2586"/>
  <c r="BE2586" s="1"/>
  <c r="AY2586"/>
  <c r="AY2583"/>
  <c r="AZ2583"/>
  <c r="BE2583" s="1"/>
  <c r="AY2579"/>
  <c r="AZ2579"/>
  <c r="BE2579" s="1"/>
  <c r="AY2577"/>
  <c r="AZ2577"/>
  <c r="BE2577" s="1"/>
  <c r="AZ2574"/>
  <c r="BE2574" s="1"/>
  <c r="AY2574"/>
  <c r="AY2561"/>
  <c r="AZ2561"/>
  <c r="BE2561" s="1"/>
  <c r="AZ2558"/>
  <c r="BE2558" s="1"/>
  <c r="AY2558"/>
  <c r="AY2553"/>
  <c r="AZ2553"/>
  <c r="BE2553" s="1"/>
  <c r="AY2547"/>
  <c r="AZ2547"/>
  <c r="BE2547" s="1"/>
  <c r="AZ2544"/>
  <c r="BE2544" s="1"/>
  <c r="AY2544"/>
  <c r="AZ2538"/>
  <c r="BE2538" s="1"/>
  <c r="AY2538"/>
  <c r="AY2535"/>
  <c r="AZ2535"/>
  <c r="BE2535" s="1"/>
  <c r="AY2531"/>
  <c r="AZ2531"/>
  <c r="BE2531" s="1"/>
  <c r="AZ2529"/>
  <c r="BE2529" s="1"/>
  <c r="AY2529"/>
  <c r="AY2525"/>
  <c r="AZ2525"/>
  <c r="BE2525" s="1"/>
  <c r="AY2523"/>
  <c r="AZ2523"/>
  <c r="BE2523" s="1"/>
  <c r="AY2519"/>
  <c r="AZ2519"/>
  <c r="BE2519" s="1"/>
  <c r="AY2513"/>
  <c r="AZ2513"/>
  <c r="BE2513" s="1"/>
  <c r="AY2507"/>
  <c r="AZ2507"/>
  <c r="BE2507" s="1"/>
  <c r="AY2504"/>
  <c r="AZ2504"/>
  <c r="BE2504" s="1"/>
  <c r="AY2495"/>
  <c r="BD2495" s="1"/>
  <c r="BF2495" s="1"/>
  <c r="BG2495" s="1"/>
  <c r="AZ2495"/>
  <c r="BE2495" s="1"/>
  <c r="AY2492"/>
  <c r="AZ2492"/>
  <c r="BE2492" s="1"/>
  <c r="AZ2489"/>
  <c r="BE2489" s="1"/>
  <c r="AY2489"/>
  <c r="AY2486"/>
  <c r="AZ2486"/>
  <c r="BE2486" s="1"/>
  <c r="AY2483"/>
  <c r="AZ2483"/>
  <c r="BE2483" s="1"/>
  <c r="AZ2481"/>
  <c r="BE2481" s="1"/>
  <c r="AY2481"/>
  <c r="AY2478"/>
  <c r="AZ2478"/>
  <c r="BE2478" s="1"/>
  <c r="AZ2475"/>
  <c r="BE2475" s="1"/>
  <c r="AY2475"/>
  <c r="AZ2472"/>
  <c r="BE2472" s="1"/>
  <c r="AY2472"/>
  <c r="AY2469"/>
  <c r="AZ2469"/>
  <c r="BE2469" s="1"/>
  <c r="AZ2466"/>
  <c r="BE2466" s="1"/>
  <c r="AY2466"/>
  <c r="AZ2463"/>
  <c r="BE2463" s="1"/>
  <c r="AY2463"/>
  <c r="AZ2460"/>
  <c r="BE2460" s="1"/>
  <c r="AY2460"/>
  <c r="AZ2457"/>
  <c r="BE2457" s="1"/>
  <c r="AY2457"/>
  <c r="AZ2455"/>
  <c r="BE2455" s="1"/>
  <c r="AY2455"/>
  <c r="AY2452"/>
  <c r="AZ2452"/>
  <c r="BE2452" s="1"/>
  <c r="AZ2449"/>
  <c r="BE2449" s="1"/>
  <c r="AY2449"/>
  <c r="AZ2446"/>
  <c r="BE2446" s="1"/>
  <c r="AY2446"/>
  <c r="AZ2443"/>
  <c r="BE2443" s="1"/>
  <c r="AY2443"/>
  <c r="AY2440"/>
  <c r="AZ2440"/>
  <c r="BE2440" s="1"/>
  <c r="AZ2437"/>
  <c r="BE2437" s="1"/>
  <c r="AY2437"/>
  <c r="AY2434"/>
  <c r="AZ2434"/>
  <c r="BE2434" s="1"/>
  <c r="AZ2431"/>
  <c r="BE2431" s="1"/>
  <c r="AY2431"/>
  <c r="AY2428"/>
  <c r="AZ2428"/>
  <c r="BE2428" s="1"/>
  <c r="AY2425"/>
  <c r="AZ2425"/>
  <c r="BE2425" s="1"/>
  <c r="AZ2422"/>
  <c r="BE2422" s="1"/>
  <c r="AY2422"/>
  <c r="AZ2419"/>
  <c r="BE2419" s="1"/>
  <c r="AY2419"/>
  <c r="AZ2416"/>
  <c r="BE2416" s="1"/>
  <c r="AY2416"/>
  <c r="AZ2413"/>
  <c r="BE2413" s="1"/>
  <c r="AY2413"/>
  <c r="AZ2410"/>
  <c r="BE2410" s="1"/>
  <c r="AY2410"/>
  <c r="AZ2407"/>
  <c r="BE2407" s="1"/>
  <c r="AY2407"/>
  <c r="AZ2404"/>
  <c r="BE2404" s="1"/>
  <c r="AY2404"/>
  <c r="AZ2401"/>
  <c r="BE2401" s="1"/>
  <c r="AY2401"/>
  <c r="AZ2398"/>
  <c r="BE2398" s="1"/>
  <c r="AY2398"/>
  <c r="AZ2395"/>
  <c r="BE2395" s="1"/>
  <c r="AY2395"/>
  <c r="AZ2392"/>
  <c r="BE2392" s="1"/>
  <c r="AY2392"/>
  <c r="AZ2389"/>
  <c r="BE2389" s="1"/>
  <c r="AY2389"/>
  <c r="AZ2383"/>
  <c r="BE2383" s="1"/>
  <c r="AY2383"/>
  <c r="AZ2380"/>
  <c r="BE2380" s="1"/>
  <c r="AY2380"/>
  <c r="AZ2377"/>
  <c r="BE2377" s="1"/>
  <c r="AY2377"/>
  <c r="AY2374"/>
  <c r="AZ2374"/>
  <c r="BE2374" s="1"/>
  <c r="AY2371"/>
  <c r="AZ2371"/>
  <c r="BE2371" s="1"/>
  <c r="AY2369"/>
  <c r="AZ2369"/>
  <c r="BE2369" s="1"/>
  <c r="AZ2366"/>
  <c r="BE2366" s="1"/>
  <c r="AY2366"/>
  <c r="AZ2360"/>
  <c r="BE2360" s="1"/>
  <c r="AY2360"/>
  <c r="AY2357"/>
  <c r="AZ2357"/>
  <c r="BE2357" s="1"/>
  <c r="AZ2354"/>
  <c r="BE2354" s="1"/>
  <c r="AY2354"/>
  <c r="AZ2351"/>
  <c r="BE2351" s="1"/>
  <c r="AY2351"/>
  <c r="AZ2348"/>
  <c r="BE2348" s="1"/>
  <c r="AY2348"/>
  <c r="BD2348" s="1"/>
  <c r="BF2348" s="1"/>
  <c r="BG2348" s="1"/>
  <c r="AY2345"/>
  <c r="AZ2345"/>
  <c r="BE2345" s="1"/>
  <c r="AY2342"/>
  <c r="AZ2342"/>
  <c r="BE2342" s="1"/>
  <c r="AY2333"/>
  <c r="AZ2333"/>
  <c r="BE2333" s="1"/>
  <c r="AZ2330"/>
  <c r="BE2330" s="1"/>
  <c r="AY2330"/>
  <c r="AY2327"/>
  <c r="AZ2327"/>
  <c r="BE2327" s="1"/>
  <c r="AZ2324"/>
  <c r="BE2324" s="1"/>
  <c r="AY2324"/>
  <c r="AY2321"/>
  <c r="AZ2321"/>
  <c r="BE2321" s="1"/>
  <c r="AZ2318"/>
  <c r="BE2318" s="1"/>
  <c r="AY2318"/>
  <c r="AZ2315"/>
  <c r="BE2315" s="1"/>
  <c r="AY2315"/>
  <c r="AZ2312"/>
  <c r="BE2312" s="1"/>
  <c r="AY2312"/>
  <c r="AY2309"/>
  <c r="AZ2309"/>
  <c r="BE2309" s="1"/>
  <c r="AY2303"/>
  <c r="AZ2303"/>
  <c r="BE2303" s="1"/>
  <c r="AZ2300"/>
  <c r="BE2300" s="1"/>
  <c r="AY2300"/>
  <c r="AY2297"/>
  <c r="AZ2297"/>
  <c r="BE2297" s="1"/>
  <c r="AY2294"/>
  <c r="AZ2294"/>
  <c r="BE2294" s="1"/>
  <c r="AY2291"/>
  <c r="AZ2291"/>
  <c r="BE2291" s="1"/>
  <c r="AZ2288"/>
  <c r="BE2288" s="1"/>
  <c r="AY2288"/>
  <c r="AZ2285"/>
  <c r="BE2285" s="1"/>
  <c r="AY2285"/>
  <c r="AZ2282"/>
  <c r="BE2282" s="1"/>
  <c r="AY2282"/>
  <c r="AY2279"/>
  <c r="AZ2279"/>
  <c r="BE2279" s="1"/>
  <c r="AZ2276"/>
  <c r="BE2276" s="1"/>
  <c r="AY2276"/>
  <c r="AY2273"/>
  <c r="AZ2273"/>
  <c r="BE2273" s="1"/>
  <c r="AZ2270"/>
  <c r="BE2270" s="1"/>
  <c r="AY2270"/>
  <c r="AY2267"/>
  <c r="AZ2267"/>
  <c r="BE2267" s="1"/>
  <c r="AY2261"/>
  <c r="AZ2261"/>
  <c r="BE2261" s="1"/>
  <c r="AZ2258"/>
  <c r="BE2258" s="1"/>
  <c r="AY2258"/>
  <c r="AY2255"/>
  <c r="AZ2255"/>
  <c r="BE2255" s="1"/>
  <c r="AY2252"/>
  <c r="AZ2252"/>
  <c r="AZ2249"/>
  <c r="BE2249" s="1"/>
  <c r="AY2249"/>
  <c r="AZ2246"/>
  <c r="BE2246" s="1"/>
  <c r="AY2246"/>
  <c r="AY2243"/>
  <c r="AZ2243"/>
  <c r="BE2243" s="1"/>
  <c r="AY2240"/>
  <c r="AZ2240"/>
  <c r="BE2240" s="1"/>
  <c r="AY2237"/>
  <c r="AZ2237"/>
  <c r="BE2237" s="1"/>
  <c r="AZ2234"/>
  <c r="BE2234" s="1"/>
  <c r="AY2234"/>
  <c r="AY2231"/>
  <c r="BD2231" s="1"/>
  <c r="AZ2231"/>
  <c r="BE2231" s="1"/>
  <c r="AY2222"/>
  <c r="AZ2222"/>
  <c r="BE2222" s="1"/>
  <c r="AZ2217"/>
  <c r="BE2217" s="1"/>
  <c r="AY2217"/>
  <c r="AY2215"/>
  <c r="AZ2215"/>
  <c r="BE2215" s="1"/>
  <c r="AY2213"/>
  <c r="AZ2213"/>
  <c r="BE2213" s="1"/>
  <c r="AY2212"/>
  <c r="AZ2212"/>
  <c r="BE2212" s="1"/>
  <c r="AZ2210"/>
  <c r="BE2210" s="1"/>
  <c r="AY2210"/>
  <c r="AY2207"/>
  <c r="AZ2207"/>
  <c r="BE2207" s="1"/>
  <c r="AZ2205"/>
  <c r="BE2205" s="1"/>
  <c r="AY2205"/>
  <c r="AY2203"/>
  <c r="AZ2203"/>
  <c r="BE2203" s="1"/>
  <c r="AZ2201"/>
  <c r="BE2201" s="1"/>
  <c r="AY2201"/>
  <c r="AZ2200"/>
  <c r="BE2200" s="1"/>
  <c r="AY2200"/>
  <c r="AY2199"/>
  <c r="AZ2199"/>
  <c r="BE2199" s="1"/>
  <c r="AZ2198"/>
  <c r="BE2198" s="1"/>
  <c r="AY2198"/>
  <c r="AY2197"/>
  <c r="AZ2197"/>
  <c r="BE2197" s="1"/>
  <c r="AY2196"/>
  <c r="AZ2196"/>
  <c r="BE2196" s="1"/>
  <c r="AY2195"/>
  <c r="AZ2195"/>
  <c r="BE2195" s="1"/>
  <c r="AZ2194"/>
  <c r="BE2194" s="1"/>
  <c r="AY2194"/>
  <c r="AZ2193"/>
  <c r="BE2193" s="1"/>
  <c r="AY2193"/>
  <c r="AZ2192"/>
  <c r="BE2192" s="1"/>
  <c r="AY2192"/>
  <c r="AZ3263"/>
  <c r="BE3263" s="1"/>
  <c r="AY3263"/>
  <c r="AY3255"/>
  <c r="BD3255" s="1"/>
  <c r="BF3255" s="1"/>
  <c r="BG3255" s="1"/>
  <c r="AZ3255"/>
  <c r="BE3255" s="1"/>
  <c r="AY3211"/>
  <c r="BD3211" s="1"/>
  <c r="BF3211" s="1"/>
  <c r="BG3211" s="1"/>
  <c r="AZ3211"/>
  <c r="BE3211" s="1"/>
  <c r="AY2997"/>
  <c r="AZ2997"/>
  <c r="BE2997" s="1"/>
  <c r="AZ2985"/>
  <c r="BE2985" s="1"/>
  <c r="AY2985"/>
  <c r="AZ2973"/>
  <c r="BE2973" s="1"/>
  <c r="AY2973"/>
  <c r="BD2973" s="1"/>
  <c r="BF2973" s="1"/>
  <c r="BG2973" s="1"/>
  <c r="AZ2949"/>
  <c r="BE2949" s="1"/>
  <c r="AY2949"/>
  <c r="AZ2933"/>
  <c r="BE2933" s="1"/>
  <c r="AY2933"/>
  <c r="BD2933" s="1"/>
  <c r="BF2933" s="1"/>
  <c r="BG2933" s="1"/>
  <c r="AZ2925"/>
  <c r="BE2925" s="1"/>
  <c r="AY2925"/>
  <c r="AZ2919"/>
  <c r="BE2919" s="1"/>
  <c r="AY2919"/>
  <c r="AZ2913"/>
  <c r="BE2913" s="1"/>
  <c r="AY2913"/>
  <c r="AZ2909"/>
  <c r="BE2909" s="1"/>
  <c r="AY2909"/>
  <c r="BD2909" s="1"/>
  <c r="BF2909" s="1"/>
  <c r="BG2909" s="1"/>
  <c r="AZ2901"/>
  <c r="BE2901" s="1"/>
  <c r="AY2901"/>
  <c r="AZ2889"/>
  <c r="BE2889" s="1"/>
  <c r="AY2889"/>
  <c r="AZ2885"/>
  <c r="BE2885" s="1"/>
  <c r="AY2885"/>
  <c r="AZ2877"/>
  <c r="BE2877" s="1"/>
  <c r="AY2877"/>
  <c r="BD2877" s="1"/>
  <c r="BF2877" s="1"/>
  <c r="BG2877" s="1"/>
  <c r="AZ2869"/>
  <c r="BE2869" s="1"/>
  <c r="AY2869"/>
  <c r="AZ2857"/>
  <c r="BE2857" s="1"/>
  <c r="AY2857"/>
  <c r="BD2857" s="1"/>
  <c r="BF2857" s="1"/>
  <c r="BG2857" s="1"/>
  <c r="AZ2845"/>
  <c r="BE2845" s="1"/>
  <c r="AY2845"/>
  <c r="AZ2833"/>
  <c r="BE2833" s="1"/>
  <c r="AY2833"/>
  <c r="AZ2809"/>
  <c r="BE2809" s="1"/>
  <c r="AY2809"/>
  <c r="AZ2797"/>
  <c r="BE2797" s="1"/>
  <c r="AY2797"/>
  <c r="BD2797" s="1"/>
  <c r="BF2797" s="1"/>
  <c r="BG2797" s="1"/>
  <c r="AZ2791"/>
  <c r="BE2791" s="1"/>
  <c r="AY2791"/>
  <c r="AZ2781"/>
  <c r="BE2781" s="1"/>
  <c r="AY2781"/>
  <c r="BD2781" s="1"/>
  <c r="BF2781" s="1"/>
  <c r="BG2781" s="1"/>
  <c r="AZ2775"/>
  <c r="BE2775" s="1"/>
  <c r="AY2775"/>
  <c r="AZ2769"/>
  <c r="BE2769" s="1"/>
  <c r="AY2769"/>
  <c r="BD2769" s="1"/>
  <c r="BF2769" s="1"/>
  <c r="BG2769" s="1"/>
  <c r="AY2763"/>
  <c r="AZ2763"/>
  <c r="BE2763" s="1"/>
  <c r="AZ2757"/>
  <c r="BE2757" s="1"/>
  <c r="AY2757"/>
  <c r="AY2751"/>
  <c r="AZ2751"/>
  <c r="BE2751" s="1"/>
  <c r="AY2745"/>
  <c r="AZ2745"/>
  <c r="BE2745" s="1"/>
  <c r="AY2739"/>
  <c r="AZ2739"/>
  <c r="BE2739" s="1"/>
  <c r="AZ2733"/>
  <c r="BE2733" s="1"/>
  <c r="AY2733"/>
  <c r="BD2733" s="1"/>
  <c r="BF2733" s="1"/>
  <c r="BG2733" s="1"/>
  <c r="AY2727"/>
  <c r="AZ2727"/>
  <c r="BE2727" s="1"/>
  <c r="AZ2721"/>
  <c r="BE2721" s="1"/>
  <c r="AY2721"/>
  <c r="AY2715"/>
  <c r="AZ2715"/>
  <c r="BE2715" s="1"/>
  <c r="AZ2709"/>
  <c r="BE2709" s="1"/>
  <c r="AY2709"/>
  <c r="BD2709" s="1"/>
  <c r="BF2709" s="1"/>
  <c r="BG2709" s="1"/>
  <c r="AY2703"/>
  <c r="AZ2703"/>
  <c r="BE2703" s="1"/>
  <c r="AY2697"/>
  <c r="AZ2697"/>
  <c r="BE2697" s="1"/>
  <c r="AY2691"/>
  <c r="AZ2691"/>
  <c r="BE2691" s="1"/>
  <c r="AY2685"/>
  <c r="BD2685" s="1"/>
  <c r="BF2685" s="1"/>
  <c r="BG2685" s="1"/>
  <c r="AZ2685"/>
  <c r="BE2685" s="1"/>
  <c r="AZ2679"/>
  <c r="BE2679" s="1"/>
  <c r="AY2679"/>
  <c r="AY2673"/>
  <c r="AZ2673"/>
  <c r="BE2673" s="1"/>
  <c r="AZ2667"/>
  <c r="BE2667" s="1"/>
  <c r="AY2667"/>
  <c r="AZ2661"/>
  <c r="BE2661" s="1"/>
  <c r="AY2661"/>
  <c r="BD2661" s="1"/>
  <c r="BF2661" s="1"/>
  <c r="BG2661" s="1"/>
  <c r="AY2655"/>
  <c r="AZ2655"/>
  <c r="BE2655" s="1"/>
  <c r="AY2652"/>
  <c r="AZ2652"/>
  <c r="BE2652" s="1"/>
  <c r="AY2649"/>
  <c r="AZ2649"/>
  <c r="BE2649" s="1"/>
  <c r="AY2643"/>
  <c r="AZ2643"/>
  <c r="BE2643" s="1"/>
  <c r="AY2637"/>
  <c r="AZ2637"/>
  <c r="BE2637" s="1"/>
  <c r="AY2631"/>
  <c r="AZ2631"/>
  <c r="BE2631" s="1"/>
  <c r="AY2625"/>
  <c r="AZ2625"/>
  <c r="BE2625" s="1"/>
  <c r="AZ2622"/>
  <c r="BE2622" s="1"/>
  <c r="AY2622"/>
  <c r="AY2619"/>
  <c r="AZ2619"/>
  <c r="BE2619" s="1"/>
  <c r="AY2613"/>
  <c r="AZ2613"/>
  <c r="BE2613" s="1"/>
  <c r="AZ2610"/>
  <c r="BE2610" s="1"/>
  <c r="AY2610"/>
  <c r="AZ2607"/>
  <c r="BE2607" s="1"/>
  <c r="AY2607"/>
  <c r="AY2603"/>
  <c r="BD2603" s="1"/>
  <c r="BF2603" s="1"/>
  <c r="BG2603" s="1"/>
  <c r="AZ2603"/>
  <c r="BE2603" s="1"/>
  <c r="AZ2599"/>
  <c r="BE2599" s="1"/>
  <c r="AY2599"/>
  <c r="BD2599" s="1"/>
  <c r="BF2599" s="1"/>
  <c r="BG2599" s="1"/>
  <c r="AY2593"/>
  <c r="AZ2593"/>
  <c r="BE2593" s="1"/>
  <c r="AZ2590"/>
  <c r="BE2590" s="1"/>
  <c r="AY2590"/>
  <c r="AZ2587"/>
  <c r="BE2587" s="1"/>
  <c r="AY2587"/>
  <c r="AY2581"/>
  <c r="AZ2581"/>
  <c r="BE2581" s="1"/>
  <c r="AZ2578"/>
  <c r="BE2578" s="1"/>
  <c r="AY2578"/>
  <c r="AZ2575"/>
  <c r="BE2575" s="1"/>
  <c r="AY2575"/>
  <c r="BD2575" s="1"/>
  <c r="BF2575" s="1"/>
  <c r="BG2575" s="1"/>
  <c r="AY2569"/>
  <c r="AZ2569"/>
  <c r="BE2569" s="1"/>
  <c r="AZ2566"/>
  <c r="BE2566" s="1"/>
  <c r="AY2566"/>
  <c r="AY2563"/>
  <c r="AZ2563"/>
  <c r="BE2563" s="1"/>
  <c r="AY2557"/>
  <c r="AZ2557"/>
  <c r="BE2557" s="1"/>
  <c r="AY2554"/>
  <c r="AZ2554"/>
  <c r="BE2554" s="1"/>
  <c r="AY2551"/>
  <c r="AZ2551"/>
  <c r="BE2551" s="1"/>
  <c r="AZ2548"/>
  <c r="BE2548" s="1"/>
  <c r="AY2548"/>
  <c r="AY2545"/>
  <c r="AZ2545"/>
  <c r="BE2545" s="1"/>
  <c r="AZ2539"/>
  <c r="BE2539" s="1"/>
  <c r="AY2539"/>
  <c r="AY2536"/>
  <c r="AZ2536"/>
  <c r="BE2536" s="1"/>
  <c r="AY2533"/>
  <c r="AZ2533"/>
  <c r="BE2533" s="1"/>
  <c r="AZ2530"/>
  <c r="BE2530" s="1"/>
  <c r="AY2530"/>
  <c r="AY2527"/>
  <c r="AZ2527"/>
  <c r="BE2527" s="1"/>
  <c r="AZ2521"/>
  <c r="BE2521" s="1"/>
  <c r="AY2521"/>
  <c r="AZ2518"/>
  <c r="BE2518" s="1"/>
  <c r="AY2518"/>
  <c r="AY2515"/>
  <c r="AZ2515"/>
  <c r="BE2515" s="1"/>
  <c r="AY2512"/>
  <c r="AZ2512"/>
  <c r="BE2512" s="1"/>
  <c r="AY2509"/>
  <c r="AZ2509"/>
  <c r="BE2509" s="1"/>
  <c r="AY2503"/>
  <c r="AZ2503"/>
  <c r="BE2503" s="1"/>
  <c r="AY2500"/>
  <c r="AZ2500"/>
  <c r="BE2500" s="1"/>
  <c r="AY2491"/>
  <c r="AZ2491"/>
  <c r="BE2491" s="1"/>
  <c r="AY2488"/>
  <c r="AZ2488"/>
  <c r="BE2488" s="1"/>
  <c r="AY2484"/>
  <c r="AZ2484"/>
  <c r="BE2484" s="1"/>
  <c r="AY2480"/>
  <c r="AZ2480"/>
  <c r="BE2480" s="1"/>
  <c r="AZ2477"/>
  <c r="BE2477" s="1"/>
  <c r="AY2477"/>
  <c r="AZ2474"/>
  <c r="BE2474" s="1"/>
  <c r="AY2474"/>
  <c r="AZ2471"/>
  <c r="BE2471" s="1"/>
  <c r="AY2471"/>
  <c r="AZ2467"/>
  <c r="BE2467" s="1"/>
  <c r="AY2467"/>
  <c r="AZ2464"/>
  <c r="BE2464" s="1"/>
  <c r="AY2464"/>
  <c r="AZ2462"/>
  <c r="BE2462" s="1"/>
  <c r="AY2462"/>
  <c r="AZ2459"/>
  <c r="BE2459" s="1"/>
  <c r="AY2459"/>
  <c r="AZ2456"/>
  <c r="BE2456" s="1"/>
  <c r="AY2456"/>
  <c r="AZ2453"/>
  <c r="BE2453" s="1"/>
  <c r="AY2453"/>
  <c r="AZ2450"/>
  <c r="BE2450" s="1"/>
  <c r="AY2450"/>
  <c r="AZ2447"/>
  <c r="BE2447" s="1"/>
  <c r="AY2447"/>
  <c r="AY2444"/>
  <c r="AZ2444"/>
  <c r="BE2444" s="1"/>
  <c r="AZ2441"/>
  <c r="BE2441" s="1"/>
  <c r="AY2441"/>
  <c r="AY2438"/>
  <c r="AZ2438"/>
  <c r="BE2438" s="1"/>
  <c r="AZ2435"/>
  <c r="BE2435" s="1"/>
  <c r="AY2435"/>
  <c r="AY2432"/>
  <c r="AZ2432"/>
  <c r="BE2432" s="1"/>
  <c r="AY2429"/>
  <c r="AZ2429"/>
  <c r="BE2429" s="1"/>
  <c r="AY2426"/>
  <c r="AZ2426"/>
  <c r="BE2426" s="1"/>
  <c r="AZ2423"/>
  <c r="BE2423" s="1"/>
  <c r="AY2423"/>
  <c r="AY2420"/>
  <c r="AZ2420"/>
  <c r="BE2420" s="1"/>
  <c r="AZ2417"/>
  <c r="BE2417" s="1"/>
  <c r="AY2417"/>
  <c r="AZ2414"/>
  <c r="BE2414" s="1"/>
  <c r="AY2414"/>
  <c r="AZ2411"/>
  <c r="BE2411" s="1"/>
  <c r="AY2411"/>
  <c r="AZ2408"/>
  <c r="BE2408" s="1"/>
  <c r="AY2408"/>
  <c r="AZ2405"/>
  <c r="BE2405" s="1"/>
  <c r="AY2405"/>
  <c r="AZ2402"/>
  <c r="BE2402" s="1"/>
  <c r="AY2402"/>
  <c r="AY2399"/>
  <c r="AZ2399"/>
  <c r="BE2399" s="1"/>
  <c r="AZ2393"/>
  <c r="BE2393" s="1"/>
  <c r="AY2393"/>
  <c r="AZ2390"/>
  <c r="BE2390" s="1"/>
  <c r="AY2390"/>
  <c r="AY2387"/>
  <c r="AZ2387"/>
  <c r="BE2387" s="1"/>
  <c r="AZ2384"/>
  <c r="BE2384" s="1"/>
  <c r="AY2384"/>
  <c r="AY2381"/>
  <c r="BD2381" s="1"/>
  <c r="BF2381" s="1"/>
  <c r="BG2381" s="1"/>
  <c r="AZ2381"/>
  <c r="BE2381" s="1"/>
  <c r="AZ2378"/>
  <c r="BE2378" s="1"/>
  <c r="AY2378"/>
  <c r="AY2375"/>
  <c r="AZ2375"/>
  <c r="BE2375" s="1"/>
  <c r="AZ2372"/>
  <c r="BE2372" s="1"/>
  <c r="AY2372"/>
  <c r="AZ2368"/>
  <c r="BE2368" s="1"/>
  <c r="AY2368"/>
  <c r="BD2368" s="1"/>
  <c r="BF2368" s="1"/>
  <c r="BG2368" s="1"/>
  <c r="AY2365"/>
  <c r="AZ2365"/>
  <c r="BE2365" s="1"/>
  <c r="AZ2362"/>
  <c r="BE2362" s="1"/>
  <c r="AY2362"/>
  <c r="AY2359"/>
  <c r="AZ2359"/>
  <c r="BE2359" s="1"/>
  <c r="AZ2356"/>
  <c r="BE2356" s="1"/>
  <c r="AY2356"/>
  <c r="AY2353"/>
  <c r="AZ2353"/>
  <c r="BE2353" s="1"/>
  <c r="AZ2350"/>
  <c r="BE2350" s="1"/>
  <c r="AY2350"/>
  <c r="AZ2347"/>
  <c r="BE2347" s="1"/>
  <c r="AY2347"/>
  <c r="AZ2344"/>
  <c r="BE2344" s="1"/>
  <c r="AY2344"/>
  <c r="BD2344" s="1"/>
  <c r="BF2344" s="1"/>
  <c r="BG2344" s="1"/>
  <c r="AY2341"/>
  <c r="AZ2341"/>
  <c r="BE2341" s="1"/>
  <c r="AZ2338"/>
  <c r="BE2338" s="1"/>
  <c r="AY2338"/>
  <c r="BD2338" s="1"/>
  <c r="AZ2332"/>
  <c r="BE2332" s="1"/>
  <c r="AY2332"/>
  <c r="AY2329"/>
  <c r="AZ2329"/>
  <c r="BE2329" s="1"/>
  <c r="AZ2326"/>
  <c r="BE2326" s="1"/>
  <c r="AY2326"/>
  <c r="AZ2323"/>
  <c r="BE2323" s="1"/>
  <c r="AY2323"/>
  <c r="AZ2320"/>
  <c r="BE2320" s="1"/>
  <c r="AY2320"/>
  <c r="AY2317"/>
  <c r="AZ2317"/>
  <c r="BE2317" s="1"/>
  <c r="AZ2314"/>
  <c r="BE2314" s="1"/>
  <c r="AY2314"/>
  <c r="AY2311"/>
  <c r="AZ2311"/>
  <c r="BE2311" s="1"/>
  <c r="AZ2308"/>
  <c r="BE2308" s="1"/>
  <c r="AY2308"/>
  <c r="AY2305"/>
  <c r="AZ2305"/>
  <c r="BE2305" s="1"/>
  <c r="AZ2299"/>
  <c r="BE2299" s="1"/>
  <c r="AY2299"/>
  <c r="AZ2296"/>
  <c r="BE2296" s="1"/>
  <c r="AY2296"/>
  <c r="AY2293"/>
  <c r="AZ2293"/>
  <c r="BE2293" s="1"/>
  <c r="AZ2290"/>
  <c r="BE2290" s="1"/>
  <c r="AY2290"/>
  <c r="AZ2287"/>
  <c r="BE2287" s="1"/>
  <c r="AY2287"/>
  <c r="AZ2284"/>
  <c r="BE2284" s="1"/>
  <c r="AY2284"/>
  <c r="AZ2278"/>
  <c r="BE2278" s="1"/>
  <c r="AY2278"/>
  <c r="AZ2272"/>
  <c r="BE2272" s="1"/>
  <c r="AY2272"/>
  <c r="BD2272" s="1"/>
  <c r="BF2272" s="1"/>
  <c r="BG2272" s="1"/>
  <c r="AZ2269"/>
  <c r="BE2269" s="1"/>
  <c r="AY2269"/>
  <c r="AZ2266"/>
  <c r="BE2266" s="1"/>
  <c r="AY2266"/>
  <c r="AY2263"/>
  <c r="AZ2263"/>
  <c r="BE2263" s="1"/>
  <c r="AZ2260"/>
  <c r="BE2260" s="1"/>
  <c r="AY2260"/>
  <c r="AZ2257"/>
  <c r="BE2257" s="1"/>
  <c r="AY2257"/>
  <c r="AZ2254"/>
  <c r="BE2254" s="1"/>
  <c r="AY2254"/>
  <c r="AY2251"/>
  <c r="AZ2251"/>
  <c r="BE2251" s="1"/>
  <c r="AY2248"/>
  <c r="AZ2248"/>
  <c r="BE2248" s="1"/>
  <c r="AY2245"/>
  <c r="AZ2245"/>
  <c r="BE2245" s="1"/>
  <c r="AZ2242"/>
  <c r="BE2242" s="1"/>
  <c r="AY2242"/>
  <c r="AY2239"/>
  <c r="AZ2239"/>
  <c r="BE2239" s="1"/>
  <c r="AY2236"/>
  <c r="AZ2236"/>
  <c r="BE2236" s="1"/>
  <c r="AZ2233"/>
  <c r="BE2233" s="1"/>
  <c r="AY2233"/>
  <c r="AZ2230"/>
  <c r="BE2230" s="1"/>
  <c r="AY2230"/>
  <c r="AY2227"/>
  <c r="AZ2227"/>
  <c r="BE2227" s="1"/>
  <c r="AZ2224"/>
  <c r="BE2224" s="1"/>
  <c r="AY2224"/>
  <c r="AZ2221"/>
  <c r="BE2221" s="1"/>
  <c r="AY2221"/>
  <c r="AZ2218"/>
  <c r="BE2218" s="1"/>
  <c r="AY2218"/>
  <c r="AZ2216"/>
  <c r="BE2216" s="1"/>
  <c r="AY2216"/>
  <c r="AZ2214"/>
  <c r="BE2214" s="1"/>
  <c r="AY2214"/>
  <c r="AY2211"/>
  <c r="AZ2211"/>
  <c r="BE2211" s="1"/>
  <c r="AY2209"/>
  <c r="AZ2209"/>
  <c r="BE2209" s="1"/>
  <c r="AZ2206"/>
  <c r="BE2206" s="1"/>
  <c r="AY2206"/>
  <c r="AZ2204"/>
  <c r="BE2204" s="1"/>
  <c r="AY2204"/>
  <c r="AZ2202"/>
  <c r="BE2202" s="1"/>
  <c r="AY2202"/>
  <c r="AZ2542"/>
  <c r="BE2542" s="1"/>
  <c r="AY2220"/>
  <c r="AX2964"/>
  <c r="AW2832"/>
  <c r="AW2960"/>
  <c r="AY2225"/>
  <c r="AZ2339"/>
  <c r="BE2339" s="1"/>
  <c r="AY2451"/>
  <c r="AZ2565"/>
  <c r="BE2565" s="1"/>
  <c r="AY2683"/>
  <c r="AY2841"/>
  <c r="AY2570"/>
  <c r="AY2191"/>
  <c r="AZ2191"/>
  <c r="BE2191" s="1"/>
  <c r="AZ2188"/>
  <c r="BE2188" s="1"/>
  <c r="AY2188"/>
  <c r="AZ2185"/>
  <c r="BE2185" s="1"/>
  <c r="AY2185"/>
  <c r="AY2182"/>
  <c r="AZ2182"/>
  <c r="BE2182" s="1"/>
  <c r="AY2179"/>
  <c r="AZ2179"/>
  <c r="BE2179" s="1"/>
  <c r="AZ2176"/>
  <c r="BE2176" s="1"/>
  <c r="AY2176"/>
  <c r="AY2173"/>
  <c r="AZ2173"/>
  <c r="BE2173" s="1"/>
  <c r="AY2167"/>
  <c r="AZ2167"/>
  <c r="BE2167" s="1"/>
  <c r="AZ2164"/>
  <c r="BE2164" s="1"/>
  <c r="AY2164"/>
  <c r="AY2161"/>
  <c r="AZ2161"/>
  <c r="BE2161" s="1"/>
  <c r="AY2155"/>
  <c r="AZ2155"/>
  <c r="BE2155" s="1"/>
  <c r="AZ2152"/>
  <c r="BE2152" s="1"/>
  <c r="AY2152"/>
  <c r="AZ2149"/>
  <c r="BE2149" s="1"/>
  <c r="AY2149"/>
  <c r="AY2143"/>
  <c r="AZ2143"/>
  <c r="BE2143" s="1"/>
  <c r="AZ2137"/>
  <c r="BE2137" s="1"/>
  <c r="AY2137"/>
  <c r="AY2134"/>
  <c r="AZ2134"/>
  <c r="BE2134" s="1"/>
  <c r="AY2132"/>
  <c r="AZ2132"/>
  <c r="BE2132" s="1"/>
  <c r="AY2126"/>
  <c r="AZ2126"/>
  <c r="BE2126" s="1"/>
  <c r="AY2123"/>
  <c r="AZ2123"/>
  <c r="BE2123" s="1"/>
  <c r="AY2120"/>
  <c r="AZ2120"/>
  <c r="BE2120" s="1"/>
  <c r="AY2118"/>
  <c r="AZ2118"/>
  <c r="BE2118" s="1"/>
  <c r="AY2115"/>
  <c r="AZ2115"/>
  <c r="BE2115" s="1"/>
  <c r="AZ2112"/>
  <c r="BE2112" s="1"/>
  <c r="AY2112"/>
  <c r="AZ2109"/>
  <c r="BE2109" s="1"/>
  <c r="AY2109"/>
  <c r="AZ2106"/>
  <c r="BE2106" s="1"/>
  <c r="AY2106"/>
  <c r="AY2103"/>
  <c r="AZ2103"/>
  <c r="BE2103" s="1"/>
  <c r="AZ2100"/>
  <c r="BE2100" s="1"/>
  <c r="AY2100"/>
  <c r="BD2100" s="1"/>
  <c r="AY2097"/>
  <c r="AZ2097"/>
  <c r="BE2097" s="1"/>
  <c r="AZ2094"/>
  <c r="BE2094" s="1"/>
  <c r="AY2094"/>
  <c r="AY2091"/>
  <c r="AZ2091"/>
  <c r="BE2091" s="1"/>
  <c r="AZ2085"/>
  <c r="BE2085" s="1"/>
  <c r="AY2085"/>
  <c r="AZ2082"/>
  <c r="BE2082" s="1"/>
  <c r="AY2082"/>
  <c r="AZ2076"/>
  <c r="BE2076" s="1"/>
  <c r="AY2076"/>
  <c r="AY2073"/>
  <c r="AZ2073"/>
  <c r="BE2073" s="1"/>
  <c r="AZ2070"/>
  <c r="BE2070" s="1"/>
  <c r="AY2070"/>
  <c r="AZ2067"/>
  <c r="BE2067" s="1"/>
  <c r="AY2067"/>
  <c r="AZ2064"/>
  <c r="BE2064" s="1"/>
  <c r="AY2064"/>
  <c r="AY2061"/>
  <c r="AZ2061"/>
  <c r="BE2061" s="1"/>
  <c r="AZ2058"/>
  <c r="BE2058" s="1"/>
  <c r="AY2058"/>
  <c r="AY2052"/>
  <c r="AZ2052"/>
  <c r="BE2052" s="1"/>
  <c r="AY2049"/>
  <c r="AZ2049"/>
  <c r="BE2049" s="1"/>
  <c r="AZ2046"/>
  <c r="BE2046" s="1"/>
  <c r="AY2046"/>
  <c r="AZ2043"/>
  <c r="BE2043" s="1"/>
  <c r="AY2043"/>
  <c r="AY2040"/>
  <c r="AZ2040"/>
  <c r="BE2040" s="1"/>
  <c r="AY2037"/>
  <c r="AZ2037"/>
  <c r="BE2037" s="1"/>
  <c r="AZ2034"/>
  <c r="BE2034" s="1"/>
  <c r="AY2034"/>
  <c r="AZ2031"/>
  <c r="BE2031" s="1"/>
  <c r="AY2031"/>
  <c r="AY2028"/>
  <c r="AZ2028"/>
  <c r="BE2028" s="1"/>
  <c r="AY2025"/>
  <c r="AZ2025"/>
  <c r="BE2025" s="1"/>
  <c r="AZ2022"/>
  <c r="BE2022" s="1"/>
  <c r="AY2022"/>
  <c r="AY2019"/>
  <c r="BD2019" s="1"/>
  <c r="AZ2019"/>
  <c r="BE2019" s="1"/>
  <c r="AZ2016"/>
  <c r="BE2016" s="1"/>
  <c r="AY2016"/>
  <c r="AY2013"/>
  <c r="AZ2013"/>
  <c r="BE2013" s="1"/>
  <c r="AZ2010"/>
  <c r="BE2010" s="1"/>
  <c r="AY2010"/>
  <c r="AY2007"/>
  <c r="AZ2007"/>
  <c r="BE2007" s="1"/>
  <c r="AY2004"/>
  <c r="AZ2004"/>
  <c r="BE2004" s="1"/>
  <c r="AY2001"/>
  <c r="AZ2001"/>
  <c r="BE2001" s="1"/>
  <c r="AY1998"/>
  <c r="AZ1998"/>
  <c r="BE1998" s="1"/>
  <c r="AZ1995"/>
  <c r="BE1995" s="1"/>
  <c r="AY1995"/>
  <c r="AY1992"/>
  <c r="AZ1992"/>
  <c r="BE1992" s="1"/>
  <c r="AY1989"/>
  <c r="AZ1989"/>
  <c r="BE1989" s="1"/>
  <c r="AY1986"/>
  <c r="AZ1986"/>
  <c r="BE1986" s="1"/>
  <c r="AY1983"/>
  <c r="AZ1983"/>
  <c r="BE1983" s="1"/>
  <c r="AZ1980"/>
  <c r="BE1980" s="1"/>
  <c r="AY1980"/>
  <c r="BD1980" s="1"/>
  <c r="BF1980" s="1"/>
  <c r="BG1980" s="1"/>
  <c r="AY1977"/>
  <c r="AZ1977"/>
  <c r="BE1977" s="1"/>
  <c r="AY1974"/>
  <c r="BD1974" s="1"/>
  <c r="BF1974" s="1"/>
  <c r="BG1974" s="1"/>
  <c r="AZ1974"/>
  <c r="BE1974" s="1"/>
  <c r="AY1968"/>
  <c r="AZ1968"/>
  <c r="BE1968" s="1"/>
  <c r="AZ1962"/>
  <c r="BE1962" s="1"/>
  <c r="AY1962"/>
  <c r="AY1959"/>
  <c r="AZ1959"/>
  <c r="BE1959" s="1"/>
  <c r="AY1956"/>
  <c r="AZ1956"/>
  <c r="BE1956" s="1"/>
  <c r="AY1953"/>
  <c r="AZ1953"/>
  <c r="BE1953" s="1"/>
  <c r="AY1950"/>
  <c r="AZ1950"/>
  <c r="BE1950" s="1"/>
  <c r="AZ1947"/>
  <c r="BE1947" s="1"/>
  <c r="AY1947"/>
  <c r="AZ1944"/>
  <c r="BE1944" s="1"/>
  <c r="AY1944"/>
  <c r="AY1938"/>
  <c r="AZ1938"/>
  <c r="BE1938" s="1"/>
  <c r="AY1932"/>
  <c r="AZ1932"/>
  <c r="BE1932" s="1"/>
  <c r="AY1929"/>
  <c r="AZ1929"/>
  <c r="BE1929" s="1"/>
  <c r="AY1926"/>
  <c r="AZ1926"/>
  <c r="BE1926" s="1"/>
  <c r="AZ1923"/>
  <c r="BE1923" s="1"/>
  <c r="AY1923"/>
  <c r="AZ1920"/>
  <c r="BE1920" s="1"/>
  <c r="AY1920"/>
  <c r="AY1917"/>
  <c r="AZ1917"/>
  <c r="BE1917" s="1"/>
  <c r="AZ1914"/>
  <c r="BE1914" s="1"/>
  <c r="AY1914"/>
  <c r="AY1911"/>
  <c r="AZ1911"/>
  <c r="BE1911" s="1"/>
  <c r="AZ1908"/>
  <c r="BE1908" s="1"/>
  <c r="AY1908"/>
  <c r="AY1905"/>
  <c r="AZ1905"/>
  <c r="BE1905" s="1"/>
  <c r="AZ1902"/>
  <c r="BE1902" s="1"/>
  <c r="AY1902"/>
  <c r="AZ1899"/>
  <c r="BE1899" s="1"/>
  <c r="AY1899"/>
  <c r="AY1896"/>
  <c r="AZ1896"/>
  <c r="BE1896" s="1"/>
  <c r="AY1893"/>
  <c r="AZ1893"/>
  <c r="BE1893" s="1"/>
  <c r="AY1890"/>
  <c r="AZ1890"/>
  <c r="BE1890" s="1"/>
  <c r="AZ1887"/>
  <c r="BE1887" s="1"/>
  <c r="AY1887"/>
  <c r="AZ1884"/>
  <c r="BE1884" s="1"/>
  <c r="AY1884"/>
  <c r="AY1881"/>
  <c r="AZ1881"/>
  <c r="BE1881" s="1"/>
  <c r="AY1878"/>
  <c r="AZ1878"/>
  <c r="BE1878" s="1"/>
  <c r="AZ1875"/>
  <c r="BE1875" s="1"/>
  <c r="AY1875"/>
  <c r="AZ1872"/>
  <c r="BE1872" s="1"/>
  <c r="AY1872"/>
  <c r="AY1869"/>
  <c r="AZ1869"/>
  <c r="BE1869" s="1"/>
  <c r="AZ1866"/>
  <c r="BE1866" s="1"/>
  <c r="AY1866"/>
  <c r="AY1863"/>
  <c r="AZ1863"/>
  <c r="BE1863" s="1"/>
  <c r="AY1860"/>
  <c r="AZ1860"/>
  <c r="BE1860" s="1"/>
  <c r="AY1857"/>
  <c r="AZ1857"/>
  <c r="BE1857" s="1"/>
  <c r="AZ1854"/>
  <c r="BE1854" s="1"/>
  <c r="AY1854"/>
  <c r="AZ1848"/>
  <c r="BE1848" s="1"/>
  <c r="AY1848"/>
  <c r="AY1845"/>
  <c r="AZ1845"/>
  <c r="BE1845" s="1"/>
  <c r="AZ1842"/>
  <c r="BE1842" s="1"/>
  <c r="AY1842"/>
  <c r="AZ1839"/>
  <c r="BE1839" s="1"/>
  <c r="AY1839"/>
  <c r="AZ1836"/>
  <c r="BE1836" s="1"/>
  <c r="AY1836"/>
  <c r="BD1836" s="1"/>
  <c r="BF1836" s="1"/>
  <c r="BG1836" s="1"/>
  <c r="AY1833"/>
  <c r="AZ1833"/>
  <c r="BE1833" s="1"/>
  <c r="AZ1830"/>
  <c r="BE1830" s="1"/>
  <c r="AY1830"/>
  <c r="AZ1824"/>
  <c r="BE1824" s="1"/>
  <c r="AY1824"/>
  <c r="AY1821"/>
  <c r="AZ1821"/>
  <c r="BE1821" s="1"/>
  <c r="AZ1818"/>
  <c r="BE1818" s="1"/>
  <c r="AY1818"/>
  <c r="AY1815"/>
  <c r="AZ1815"/>
  <c r="BE1815" s="1"/>
  <c r="AZ1812"/>
  <c r="BE1812" s="1"/>
  <c r="AY1812"/>
  <c r="AY1809"/>
  <c r="AZ1809"/>
  <c r="BE1809" s="1"/>
  <c r="AY1806"/>
  <c r="AZ1806"/>
  <c r="BE1806" s="1"/>
  <c r="AZ1803"/>
  <c r="BE1803" s="1"/>
  <c r="AY1803"/>
  <c r="AZ1800"/>
  <c r="BE1800" s="1"/>
  <c r="AY1800"/>
  <c r="BD1800" s="1"/>
  <c r="BF1800" s="1"/>
  <c r="BG1800" s="1"/>
  <c r="AY1797"/>
  <c r="AZ1797"/>
  <c r="BE1797" s="1"/>
  <c r="AY1794"/>
  <c r="AZ1794"/>
  <c r="BE1794" s="1"/>
  <c r="AY1791"/>
  <c r="AZ1791"/>
  <c r="BE1791" s="1"/>
  <c r="AZ1788"/>
  <c r="BE1788" s="1"/>
  <c r="AY1788"/>
  <c r="AY1785"/>
  <c r="AZ1785"/>
  <c r="BE1785" s="1"/>
  <c r="AY1779"/>
  <c r="AZ1779"/>
  <c r="BE1779" s="1"/>
  <c r="AZ1776"/>
  <c r="BE1776" s="1"/>
  <c r="AY1776"/>
  <c r="AY1773"/>
  <c r="AZ1773"/>
  <c r="BE1773" s="1"/>
  <c r="AY1770"/>
  <c r="AZ1770"/>
  <c r="BE1770" s="1"/>
  <c r="AY1767"/>
  <c r="AZ1767"/>
  <c r="BE1767" s="1"/>
  <c r="AZ1764"/>
  <c r="BE1764" s="1"/>
  <c r="AY1764"/>
  <c r="AY1761"/>
  <c r="AZ1761"/>
  <c r="BE1761" s="1"/>
  <c r="AY1758"/>
  <c r="AZ1758"/>
  <c r="BE1758" s="1"/>
  <c r="AZ1755"/>
  <c r="BE1755" s="1"/>
  <c r="AY1755"/>
  <c r="AZ1752"/>
  <c r="BE1752" s="1"/>
  <c r="AY1752"/>
  <c r="AY1749"/>
  <c r="AZ1749"/>
  <c r="BE1749" s="1"/>
  <c r="AZ1746"/>
  <c r="BE1746" s="1"/>
  <c r="AY1746"/>
  <c r="AZ1740"/>
  <c r="BE1740" s="1"/>
  <c r="AY1740"/>
  <c r="AY1737"/>
  <c r="AZ1737"/>
  <c r="BE1737" s="1"/>
  <c r="AZ1734"/>
  <c r="BE1734" s="1"/>
  <c r="AY1734"/>
  <c r="AY1731"/>
  <c r="AZ1731"/>
  <c r="BE1731" s="1"/>
  <c r="AZ1728"/>
  <c r="BE1728" s="1"/>
  <c r="AY1728"/>
  <c r="AZ1725"/>
  <c r="BE1725" s="1"/>
  <c r="AY1725"/>
  <c r="AZ1719"/>
  <c r="BE1719" s="1"/>
  <c r="AY1719"/>
  <c r="AZ1716"/>
  <c r="BE1716" s="1"/>
  <c r="AY1716"/>
  <c r="AY1710"/>
  <c r="AZ1710"/>
  <c r="BE1710" s="1"/>
  <c r="AY1705"/>
  <c r="AZ1705"/>
  <c r="BE1705" s="1"/>
  <c r="AY1702"/>
  <c r="AZ1702"/>
  <c r="BE1702" s="1"/>
  <c r="AZ1699"/>
  <c r="BE1699" s="1"/>
  <c r="AY1699"/>
  <c r="AY1696"/>
  <c r="AZ1696"/>
  <c r="BE1696" s="1"/>
  <c r="AY1693"/>
  <c r="AZ1693"/>
  <c r="BE1693" s="1"/>
  <c r="AY1690"/>
  <c r="AZ1690"/>
  <c r="BE1690" s="1"/>
  <c r="AZ1687"/>
  <c r="BE1687" s="1"/>
  <c r="AY1687"/>
  <c r="AZ1684"/>
  <c r="BE1684" s="1"/>
  <c r="AY1684"/>
  <c r="BD1684" s="1"/>
  <c r="BF1684" s="1"/>
  <c r="BG1684" s="1"/>
  <c r="AY1681"/>
  <c r="AZ1681"/>
  <c r="BE1681" s="1"/>
  <c r="AY1678"/>
  <c r="AZ1678"/>
  <c r="BE1678" s="1"/>
  <c r="AZ1672"/>
  <c r="BE1672" s="1"/>
  <c r="AY1672"/>
  <c r="AY1669"/>
  <c r="AZ1669"/>
  <c r="BE1669" s="1"/>
  <c r="AY1666"/>
  <c r="AZ1666"/>
  <c r="BE1666" s="1"/>
  <c r="AY1663"/>
  <c r="AZ1663"/>
  <c r="BE1663" s="1"/>
  <c r="AY1660"/>
  <c r="AZ1660"/>
  <c r="BE1660" s="1"/>
  <c r="AY1657"/>
  <c r="AZ1657"/>
  <c r="BE1657" s="1"/>
  <c r="AY1654"/>
  <c r="AZ1654"/>
  <c r="BE1654" s="1"/>
  <c r="AZ1651"/>
  <c r="BE1651" s="1"/>
  <c r="AY1651"/>
  <c r="AY1648"/>
  <c r="AZ1648"/>
  <c r="BE1648" s="1"/>
  <c r="AY1645"/>
  <c r="AZ1645"/>
  <c r="BE1645" s="1"/>
  <c r="AY1642"/>
  <c r="AZ1642"/>
  <c r="BE1642" s="1"/>
  <c r="AZ1639"/>
  <c r="BE1639" s="1"/>
  <c r="AY1639"/>
  <c r="AZ1636"/>
  <c r="BE1636" s="1"/>
  <c r="AY1636"/>
  <c r="AY1633"/>
  <c r="AZ1633"/>
  <c r="BE1633" s="1"/>
  <c r="AY1630"/>
  <c r="AZ1630"/>
  <c r="BE1630" s="1"/>
  <c r="AY1627"/>
  <c r="AZ1627"/>
  <c r="BE1627" s="1"/>
  <c r="AZ1624"/>
  <c r="BE1624" s="1"/>
  <c r="AY1624"/>
  <c r="AY1621"/>
  <c r="AZ1621"/>
  <c r="BE1621" s="1"/>
  <c r="AY1615"/>
  <c r="AZ1615"/>
  <c r="BE1615" s="1"/>
  <c r="AZ1612"/>
  <c r="BE1612" s="1"/>
  <c r="AY1612"/>
  <c r="AY1609"/>
  <c r="AZ1609"/>
  <c r="BE1609" s="1"/>
  <c r="AZ1606"/>
  <c r="BE1606" s="1"/>
  <c r="AY1606"/>
  <c r="AY1603"/>
  <c r="AZ1603"/>
  <c r="BE1603" s="1"/>
  <c r="AZ1600"/>
  <c r="BE1600" s="1"/>
  <c r="AY1600"/>
  <c r="AZ1597"/>
  <c r="BE1597" s="1"/>
  <c r="AY1597"/>
  <c r="AZ1594"/>
  <c r="BE1594" s="1"/>
  <c r="AY1594"/>
  <c r="AY1591"/>
  <c r="AZ1591"/>
  <c r="BE1591" s="1"/>
  <c r="AZ1588"/>
  <c r="BE1588" s="1"/>
  <c r="AY1588"/>
  <c r="AZ1585"/>
  <c r="BE1585" s="1"/>
  <c r="AY1585"/>
  <c r="AZ1582"/>
  <c r="BE1582" s="1"/>
  <c r="AY1582"/>
  <c r="AZ1576"/>
  <c r="BE1576" s="1"/>
  <c r="AY1576"/>
  <c r="AZ1573"/>
  <c r="BE1573" s="1"/>
  <c r="AY1573"/>
  <c r="BF1573" s="1"/>
  <c r="BG1573" s="1"/>
  <c r="AY1570"/>
  <c r="BD1570" s="1"/>
  <c r="AZ1570"/>
  <c r="BE1570" s="1"/>
  <c r="AY1564"/>
  <c r="BF1564" s="1"/>
  <c r="BG1564" s="1"/>
  <c r="AZ1564"/>
  <c r="BE1564" s="1"/>
  <c r="AZ1561"/>
  <c r="BE1561" s="1"/>
  <c r="AY1561"/>
  <c r="BF1561" s="1"/>
  <c r="BG1561" s="1"/>
  <c r="AZ1558"/>
  <c r="BE1558" s="1"/>
  <c r="AY1558"/>
  <c r="BF1558" s="1"/>
  <c r="BG1558" s="1"/>
  <c r="AY1555"/>
  <c r="BF1555" s="1"/>
  <c r="BG1555" s="1"/>
  <c r="AZ1555"/>
  <c r="BE1555" s="1"/>
  <c r="AZ1546"/>
  <c r="BE1546" s="1"/>
  <c r="AY1546"/>
  <c r="BF1546" s="1"/>
  <c r="BG1546" s="1"/>
  <c r="AY1543"/>
  <c r="AZ1543"/>
  <c r="BE1543" s="1"/>
  <c r="AZ1540"/>
  <c r="BE1540" s="1"/>
  <c r="AY1540"/>
  <c r="AY1537"/>
  <c r="AZ1537"/>
  <c r="BE1537" s="1"/>
  <c r="AZ1534"/>
  <c r="BE1534" s="1"/>
  <c r="AY1534"/>
  <c r="AZ1530"/>
  <c r="BE1530" s="1"/>
  <c r="AY1530"/>
  <c r="AY1527"/>
  <c r="AZ1527"/>
  <c r="BE1527" s="1"/>
  <c r="AY1524"/>
  <c r="AZ1524"/>
  <c r="BE1524" s="1"/>
  <c r="AY1521"/>
  <c r="AZ1521"/>
  <c r="BE1521" s="1"/>
  <c r="AZ1518"/>
  <c r="BE1518" s="1"/>
  <c r="AY1518"/>
  <c r="AY1515"/>
  <c r="BF1515" s="1"/>
  <c r="BG1515" s="1"/>
  <c r="AZ1515"/>
  <c r="BE1515" s="1"/>
  <c r="AZ1509"/>
  <c r="BE1509" s="1"/>
  <c r="AY1509"/>
  <c r="AY1503"/>
  <c r="BF1503" s="1"/>
  <c r="BG1503" s="1"/>
  <c r="AZ1503"/>
  <c r="BE1503" s="1"/>
  <c r="AY1500"/>
  <c r="AZ1500"/>
  <c r="BE1500" s="1"/>
  <c r="AZ1497"/>
  <c r="BE1497" s="1"/>
  <c r="AY1497"/>
  <c r="AZ1494"/>
  <c r="BE1494" s="1"/>
  <c r="AY1494"/>
  <c r="AZ1491"/>
  <c r="BE1491" s="1"/>
  <c r="AY1491"/>
  <c r="AZ1482"/>
  <c r="BE1482" s="1"/>
  <c r="AY1482"/>
  <c r="BF1482" s="1"/>
  <c r="BG1482" s="1"/>
  <c r="AY1479"/>
  <c r="AZ1479"/>
  <c r="BE1479" s="1"/>
  <c r="AZ1476"/>
  <c r="BE1476" s="1"/>
  <c r="AY1476"/>
  <c r="AZ1473"/>
  <c r="BE1473" s="1"/>
  <c r="AY1473"/>
  <c r="AZ1467"/>
  <c r="BE1467" s="1"/>
  <c r="AY1467"/>
  <c r="AZ1464"/>
  <c r="BE1464" s="1"/>
  <c r="AY1464"/>
  <c r="AZ1462"/>
  <c r="BE1462" s="1"/>
  <c r="AY1462"/>
  <c r="AZ1459"/>
  <c r="BE1459" s="1"/>
  <c r="AY1459"/>
  <c r="BF1459" s="1"/>
  <c r="BG1459" s="1"/>
  <c r="AZ1456"/>
  <c r="BE1456" s="1"/>
  <c r="AY1456"/>
  <c r="AZ1453"/>
  <c r="BE1453" s="1"/>
  <c r="AY1453"/>
  <c r="AZ1450"/>
  <c r="BE1450" s="1"/>
  <c r="AY1450"/>
  <c r="BF1450" s="1"/>
  <c r="BG1450" s="1"/>
  <c r="AZ1444"/>
  <c r="BE1444" s="1"/>
  <c r="AY1444"/>
  <c r="AY1441"/>
  <c r="AZ1441"/>
  <c r="BE1441" s="1"/>
  <c r="AY1438"/>
  <c r="AZ1438"/>
  <c r="BE1438" s="1"/>
  <c r="AY1435"/>
  <c r="AZ1435"/>
  <c r="BE1435" s="1"/>
  <c r="AY1429"/>
  <c r="AZ1429"/>
  <c r="BE1429" s="1"/>
  <c r="AZ1423"/>
  <c r="BE1423" s="1"/>
  <c r="AY1423"/>
  <c r="BF1423" s="1"/>
  <c r="BG1423" s="1"/>
  <c r="AZ1420"/>
  <c r="BE1420" s="1"/>
  <c r="AY1420"/>
  <c r="BF1420" s="1"/>
  <c r="BG1420" s="1"/>
  <c r="AY1417"/>
  <c r="AZ1417"/>
  <c r="BE1417" s="1"/>
  <c r="AY1414"/>
  <c r="BF1414" s="1"/>
  <c r="BG1414" s="1"/>
  <c r="AZ1414"/>
  <c r="BE1414" s="1"/>
  <c r="AZ1411"/>
  <c r="BE1411" s="1"/>
  <c r="AY1411"/>
  <c r="AZ1408"/>
  <c r="BE1408" s="1"/>
  <c r="AY1408"/>
  <c r="AY1405"/>
  <c r="AZ1405"/>
  <c r="BE1405" s="1"/>
  <c r="AY1396"/>
  <c r="AZ1396"/>
  <c r="BE1396" s="1"/>
  <c r="AY1393"/>
  <c r="AZ1393"/>
  <c r="BE1393" s="1"/>
  <c r="AZ1390"/>
  <c r="BE1390" s="1"/>
  <c r="AY1390"/>
  <c r="AY1387"/>
  <c r="AZ1387"/>
  <c r="BE1387" s="1"/>
  <c r="AY1384"/>
  <c r="AZ1384"/>
  <c r="BE1384" s="1"/>
  <c r="AY1381"/>
  <c r="AZ1381"/>
  <c r="BE1381" s="1"/>
  <c r="AZ1375"/>
  <c r="BE1375" s="1"/>
  <c r="AY1375"/>
  <c r="AZ1372"/>
  <c r="BE1372" s="1"/>
  <c r="AY1372"/>
  <c r="AY1369"/>
  <c r="AZ1369"/>
  <c r="BE1369" s="1"/>
  <c r="AZ1363"/>
  <c r="BE1363" s="1"/>
  <c r="AY1363"/>
  <c r="AZ1360"/>
  <c r="BE1360" s="1"/>
  <c r="AY1360"/>
  <c r="AZ1351"/>
  <c r="BE1351" s="1"/>
  <c r="AY1351"/>
  <c r="AY1348"/>
  <c r="BF1348" s="1"/>
  <c r="BG1348" s="1"/>
  <c r="AZ1348"/>
  <c r="BE1348" s="1"/>
  <c r="AY1345"/>
  <c r="AZ1345"/>
  <c r="BE1345" s="1"/>
  <c r="AY1342"/>
  <c r="AZ1342"/>
  <c r="BE1342" s="1"/>
  <c r="AY1337"/>
  <c r="AZ1337"/>
  <c r="BE1337" s="1"/>
  <c r="AY1333"/>
  <c r="AZ1333"/>
  <c r="BE1333" s="1"/>
  <c r="AZ1331"/>
  <c r="BE1331" s="1"/>
  <c r="AY1331"/>
  <c r="AY1329"/>
  <c r="AZ1329"/>
  <c r="BE1329" s="1"/>
  <c r="AY1327"/>
  <c r="AZ1327"/>
  <c r="BE1327" s="1"/>
  <c r="AY1325"/>
  <c r="AZ1325"/>
  <c r="BE1325" s="1"/>
  <c r="AY1321"/>
  <c r="AZ1321"/>
  <c r="BE1321" s="1"/>
  <c r="AZ1319"/>
  <c r="BE1319" s="1"/>
  <c r="AY1319"/>
  <c r="BD1319" s="1"/>
  <c r="BF1319" s="1"/>
  <c r="BG1319" s="1"/>
  <c r="AY1318"/>
  <c r="AZ1318"/>
  <c r="BE1318" s="1"/>
  <c r="AZ1315"/>
  <c r="BE1315" s="1"/>
  <c r="AY1315"/>
  <c r="AW2367"/>
  <c r="AX2536"/>
  <c r="AW2720"/>
  <c r="AW2176"/>
  <c r="AX2192"/>
  <c r="AW2494"/>
  <c r="AY2158"/>
  <c r="AW2443"/>
  <c r="AX2576"/>
  <c r="AW2624"/>
  <c r="AX2456"/>
  <c r="AX2595"/>
  <c r="AW2668"/>
  <c r="AW2124"/>
  <c r="AX1871"/>
  <c r="AX2547"/>
  <c r="AW2768"/>
  <c r="AW2604"/>
  <c r="AX2342"/>
  <c r="AW2117"/>
  <c r="AX2183"/>
  <c r="AY1722"/>
  <c r="AY1472"/>
  <c r="AX2664"/>
  <c r="AW1854"/>
  <c r="AW2518"/>
  <c r="AX2650"/>
  <c r="AW2234"/>
  <c r="AX2233"/>
  <c r="AZ2170"/>
  <c r="BE2170" s="1"/>
  <c r="AZ1563"/>
  <c r="BE1563" s="1"/>
  <c r="AY1323"/>
  <c r="AZ1357"/>
  <c r="BE1357" s="1"/>
  <c r="AZ1399"/>
  <c r="BE1399" s="1"/>
  <c r="AY1443"/>
  <c r="AZ1507"/>
  <c r="BE1507" s="1"/>
  <c r="AZ1549"/>
  <c r="BE1549" s="1"/>
  <c r="AY1601"/>
  <c r="AZ1649"/>
  <c r="BE1649" s="1"/>
  <c r="AZ1691"/>
  <c r="BE1691" s="1"/>
  <c r="AY1743"/>
  <c r="AY1795"/>
  <c r="AY1851"/>
  <c r="AZ1907"/>
  <c r="BE1907" s="1"/>
  <c r="AZ1965"/>
  <c r="BE1965" s="1"/>
  <c r="AZ2021"/>
  <c r="BE2021" s="1"/>
  <c r="AY2079"/>
  <c r="AZ2129"/>
  <c r="BE2129" s="1"/>
  <c r="AZ2189"/>
  <c r="BE2189" s="1"/>
  <c r="AZ1350"/>
  <c r="BE1350" s="1"/>
  <c r="AY1432"/>
  <c r="BF1432" s="1"/>
  <c r="BG1432" s="1"/>
  <c r="AY1512"/>
  <c r="BF1512" s="1"/>
  <c r="BG1512" s="1"/>
  <c r="AZ1560"/>
  <c r="BE1560" s="1"/>
  <c r="AZ1664"/>
  <c r="BE1664" s="1"/>
  <c r="AY1754"/>
  <c r="AX2055"/>
  <c r="AX1938"/>
  <c r="AY2140"/>
  <c r="AZ1930"/>
  <c r="BE1930" s="1"/>
  <c r="AX2096"/>
  <c r="AW2405"/>
  <c r="AX1842"/>
  <c r="AX2796"/>
  <c r="AW2796"/>
  <c r="AW2794"/>
  <c r="AX2794"/>
  <c r="AX2792"/>
  <c r="AW2792"/>
  <c r="AX2790"/>
  <c r="AW2790"/>
  <c r="AX2786"/>
  <c r="AW2786"/>
  <c r="AW2782"/>
  <c r="AX2782"/>
  <c r="AX2780"/>
  <c r="AW2780"/>
  <c r="AW2778"/>
  <c r="AX2778"/>
  <c r="AX2776"/>
  <c r="AW2776"/>
  <c r="AX2772"/>
  <c r="AW2772"/>
  <c r="AW2766"/>
  <c r="AX2766"/>
  <c r="AW2762"/>
  <c r="AX2762"/>
  <c r="AX2760"/>
  <c r="AW2760"/>
  <c r="AW2758"/>
  <c r="AX2758"/>
  <c r="AX2756"/>
  <c r="AW2756"/>
  <c r="AW2752"/>
  <c r="AX2752"/>
  <c r="AW2750"/>
  <c r="AX2750"/>
  <c r="AX2748"/>
  <c r="AW2748"/>
  <c r="AW2746"/>
  <c r="AX2746"/>
  <c r="AX2742"/>
  <c r="AW2742"/>
  <c r="AX2738"/>
  <c r="AW2738"/>
  <c r="AW2736"/>
  <c r="AX2736"/>
  <c r="AX2734"/>
  <c r="AW2734"/>
  <c r="AW2730"/>
  <c r="AX2730"/>
  <c r="AX2726"/>
  <c r="AW2726"/>
  <c r="AW2725"/>
  <c r="AX2725"/>
  <c r="AW2724"/>
  <c r="AX2724"/>
  <c r="AX2721"/>
  <c r="AW2721"/>
  <c r="AX2718"/>
  <c r="AW2718"/>
  <c r="AX2716"/>
  <c r="AW2716"/>
  <c r="AX2714"/>
  <c r="AW2714"/>
  <c r="AX2712"/>
  <c r="AW2712"/>
  <c r="AX2710"/>
  <c r="AW2710"/>
  <c r="AW2708"/>
  <c r="AX2708"/>
  <c r="AW2707"/>
  <c r="AX2707"/>
  <c r="AX2706"/>
  <c r="AW2706"/>
  <c r="AX2700"/>
  <c r="AW2700"/>
  <c r="AX2696"/>
  <c r="AW2696"/>
  <c r="AX2694"/>
  <c r="AW2694"/>
  <c r="AX2690"/>
  <c r="AW2690"/>
  <c r="AW2688"/>
  <c r="AX2688"/>
  <c r="AW2686"/>
  <c r="AX2686"/>
  <c r="AX2684"/>
  <c r="AW2684"/>
  <c r="AW2682"/>
  <c r="AX2682"/>
  <c r="AW2680"/>
  <c r="AX2680"/>
  <c r="AW2678"/>
  <c r="AX2678"/>
  <c r="AW2674"/>
  <c r="AX2674"/>
  <c r="AX2666"/>
  <c r="AW2666"/>
  <c r="AX2662"/>
  <c r="AW2662"/>
  <c r="AW2661"/>
  <c r="AX2661"/>
  <c r="AX2658"/>
  <c r="AW2658"/>
  <c r="AW2657"/>
  <c r="AX2657"/>
  <c r="AX2654"/>
  <c r="AW2654"/>
  <c r="AX2652"/>
  <c r="AW2652"/>
  <c r="AX2648"/>
  <c r="AW2648"/>
  <c r="AW2647"/>
  <c r="AX2647"/>
  <c r="AW2646"/>
  <c r="AX2646"/>
  <c r="AW2644"/>
  <c r="AX2644"/>
  <c r="AX2641"/>
  <c r="AW2641"/>
  <c r="AW2640"/>
  <c r="AX2640"/>
  <c r="AW2638"/>
  <c r="AX2638"/>
  <c r="AW2637"/>
  <c r="AX2637"/>
  <c r="AX2636"/>
  <c r="AW2636"/>
  <c r="AX2632"/>
  <c r="AW2632"/>
  <c r="AW2631"/>
  <c r="AX2631"/>
  <c r="AW2630"/>
  <c r="AX2630"/>
  <c r="AW2629"/>
  <c r="AX2629"/>
  <c r="AX2628"/>
  <c r="AW2628"/>
  <c r="AW2626"/>
  <c r="AX2626"/>
  <c r="AW2625"/>
  <c r="AX2625"/>
  <c r="AW2622"/>
  <c r="AX2622"/>
  <c r="AX2620"/>
  <c r="AW2620"/>
  <c r="AW2619"/>
  <c r="AX2619"/>
  <c r="AX2618"/>
  <c r="AW2618"/>
  <c r="AX2616"/>
  <c r="AW2616"/>
  <c r="AW2614"/>
  <c r="AX2614"/>
  <c r="AX2613"/>
  <c r="AW2613"/>
  <c r="AW2612"/>
  <c r="AX2612"/>
  <c r="AW2611"/>
  <c r="AX2611"/>
  <c r="AX2610"/>
  <c r="AW2610"/>
  <c r="AW2609"/>
  <c r="AX2609"/>
  <c r="AX2608"/>
  <c r="AW2608"/>
  <c r="AW2606"/>
  <c r="AX2606"/>
  <c r="AX2603"/>
  <c r="AW2603"/>
  <c r="AW2602"/>
  <c r="AX2602"/>
  <c r="AW2594"/>
  <c r="AX2594"/>
  <c r="AW2593"/>
  <c r="AX2593"/>
  <c r="AW2592"/>
  <c r="AX2592"/>
  <c r="AW2590"/>
  <c r="AX2590"/>
  <c r="AX2588"/>
  <c r="AW2588"/>
  <c r="AX2586"/>
  <c r="AW2586"/>
  <c r="AW2585"/>
  <c r="AX2585"/>
  <c r="AX2584"/>
  <c r="AW2584"/>
  <c r="AW2583"/>
  <c r="AX2583"/>
  <c r="AX2580"/>
  <c r="AW2580"/>
  <c r="AX2578"/>
  <c r="AW2578"/>
  <c r="AW2577"/>
  <c r="AX2577"/>
  <c r="AW2573"/>
  <c r="AX2573"/>
  <c r="AX2572"/>
  <c r="AW2572"/>
  <c r="AX2570"/>
  <c r="AW2570"/>
  <c r="AX2569"/>
  <c r="AW2569"/>
  <c r="AX2568"/>
  <c r="AW2568"/>
  <c r="AX2567"/>
  <c r="AW2567"/>
  <c r="AW2566"/>
  <c r="AX2566"/>
  <c r="AX2564"/>
  <c r="AW2564"/>
  <c r="AW2561"/>
  <c r="AX2561"/>
  <c r="AX2556"/>
  <c r="AW2556"/>
  <c r="AW2553"/>
  <c r="AX2553"/>
  <c r="AX2551"/>
  <c r="AW2551"/>
  <c r="AW2550"/>
  <c r="AX2550"/>
  <c r="AW2546"/>
  <c r="AX2546"/>
  <c r="AX2544"/>
  <c r="AW2544"/>
  <c r="AW2542"/>
  <c r="AX2542"/>
  <c r="AX2541"/>
  <c r="AW2541"/>
  <c r="AX2539"/>
  <c r="AW2539"/>
  <c r="AW2538"/>
  <c r="AX2538"/>
  <c r="AX2535"/>
  <c r="AW2535"/>
  <c r="AW2534"/>
  <c r="AX2534"/>
  <c r="AX2532"/>
  <c r="AW2532"/>
  <c r="AX2531"/>
  <c r="AW2531"/>
  <c r="AX2530"/>
  <c r="AW2530"/>
  <c r="AX2528"/>
  <c r="AW2528"/>
  <c r="AW2526"/>
  <c r="AX2526"/>
  <c r="AX2525"/>
  <c r="AW2525"/>
  <c r="AX2524"/>
  <c r="AW2524"/>
  <c r="AW2522"/>
  <c r="AX2522"/>
  <c r="AW2521"/>
  <c r="AX2521"/>
  <c r="AW2520"/>
  <c r="AX2520"/>
  <c r="AW2519"/>
  <c r="AX2519"/>
  <c r="AW2516"/>
  <c r="AX2516"/>
  <c r="AX2514"/>
  <c r="AW2514"/>
  <c r="AW2512"/>
  <c r="AX2512"/>
  <c r="AX2511"/>
  <c r="AW2511"/>
  <c r="AW2510"/>
  <c r="AX2510"/>
  <c r="AX2505"/>
  <c r="AW2505"/>
  <c r="AX2504"/>
  <c r="AW2504"/>
  <c r="AX2502"/>
  <c r="AW2502"/>
  <c r="AX2500"/>
  <c r="AW2500"/>
  <c r="AX2499"/>
  <c r="AW2499"/>
  <c r="AX2498"/>
  <c r="AW2498"/>
  <c r="AX2497"/>
  <c r="AW2497"/>
  <c r="AX2496"/>
  <c r="AW2496"/>
  <c r="AX2492"/>
  <c r="AW2492"/>
  <c r="AX2491"/>
  <c r="AW2491"/>
  <c r="AX2489"/>
  <c r="AW2489"/>
  <c r="AX2486"/>
  <c r="AW2486"/>
  <c r="AX2485"/>
  <c r="AW2485"/>
  <c r="AW2483"/>
  <c r="AX2483"/>
  <c r="AX2482"/>
  <c r="AW2482"/>
  <c r="AX2481"/>
  <c r="AW2481"/>
  <c r="AX2479"/>
  <c r="AW2479"/>
  <c r="AX2478"/>
  <c r="AW2478"/>
  <c r="AW2477"/>
  <c r="AX2477"/>
  <c r="AX2476"/>
  <c r="AW2476"/>
  <c r="AW2475"/>
  <c r="AX2475"/>
  <c r="AW2474"/>
  <c r="AX2474"/>
  <c r="AX2473"/>
  <c r="AW2473"/>
  <c r="AW2471"/>
  <c r="AX2471"/>
  <c r="AW2470"/>
  <c r="AX2470"/>
  <c r="AW2468"/>
  <c r="AX2468"/>
  <c r="AX2467"/>
  <c r="AW2467"/>
  <c r="AX2466"/>
  <c r="AW2466"/>
  <c r="AX2464"/>
  <c r="AW2464"/>
  <c r="AW2462"/>
  <c r="AX2462"/>
  <c r="AW2461"/>
  <c r="AX2461"/>
  <c r="AW2460"/>
  <c r="AX2460"/>
  <c r="AX2459"/>
  <c r="AW2459"/>
  <c r="AW2458"/>
  <c r="AX2458"/>
  <c r="AX2457"/>
  <c r="AW2457"/>
  <c r="AX2455"/>
  <c r="AW2455"/>
  <c r="AW2454"/>
  <c r="AX2454"/>
  <c r="AX2451"/>
  <c r="AW2451"/>
  <c r="AX2450"/>
  <c r="AW2450"/>
  <c r="AX2449"/>
  <c r="AW2449"/>
  <c r="AX2448"/>
  <c r="AW2448"/>
  <c r="AX2447"/>
  <c r="AW2447"/>
  <c r="AW2446"/>
  <c r="AX2446"/>
  <c r="AX2445"/>
  <c r="AW2445"/>
  <c r="AX2444"/>
  <c r="AW2444"/>
  <c r="AW2442"/>
  <c r="AX2442"/>
  <c r="AX2441"/>
  <c r="AW2441"/>
  <c r="AX2440"/>
  <c r="AW2440"/>
  <c r="AW2438"/>
  <c r="AX2438"/>
  <c r="AX2437"/>
  <c r="AW2437"/>
  <c r="AW2436"/>
  <c r="AX2436"/>
  <c r="AX2435"/>
  <c r="AW2435"/>
  <c r="AX2434"/>
  <c r="AW2434"/>
  <c r="AX2433"/>
  <c r="AW2433"/>
  <c r="AX2431"/>
  <c r="AW2431"/>
  <c r="AW2430"/>
  <c r="AX2430"/>
  <c r="AX2429"/>
  <c r="AW2429"/>
  <c r="AW2428"/>
  <c r="AX2428"/>
  <c r="AX2427"/>
  <c r="AW2427"/>
  <c r="AX2426"/>
  <c r="AW2426"/>
  <c r="AW2425"/>
  <c r="AX2425"/>
  <c r="AW2422"/>
  <c r="AX2422"/>
  <c r="AX2421"/>
  <c r="AW2421"/>
  <c r="AX2420"/>
  <c r="AW2420"/>
  <c r="AX2419"/>
  <c r="AW2419"/>
  <c r="AX2418"/>
  <c r="AW2418"/>
  <c r="AX2417"/>
  <c r="AW2417"/>
  <c r="AX2415"/>
  <c r="AW2415"/>
  <c r="AW2414"/>
  <c r="AX2414"/>
  <c r="AX2413"/>
  <c r="AW2413"/>
  <c r="AW2412"/>
  <c r="AX2412"/>
  <c r="AX2411"/>
  <c r="AW2411"/>
  <c r="AX2410"/>
  <c r="AW2410"/>
  <c r="AX2409"/>
  <c r="AW2409"/>
  <c r="AX2408"/>
  <c r="AW2408"/>
  <c r="AX2407"/>
  <c r="AW2407"/>
  <c r="AX2406"/>
  <c r="AW2406"/>
  <c r="AX2404"/>
  <c r="AW2404"/>
  <c r="AX2403"/>
  <c r="AW2403"/>
  <c r="AW2402"/>
  <c r="AX2402"/>
  <c r="AX2401"/>
  <c r="AW2401"/>
  <c r="AX2400"/>
  <c r="AW2400"/>
  <c r="AX2399"/>
  <c r="AW2399"/>
  <c r="AW2398"/>
  <c r="AX2398"/>
  <c r="AX2397"/>
  <c r="AW2397"/>
  <c r="AW2396"/>
  <c r="AX2396"/>
  <c r="AX2395"/>
  <c r="AW2395"/>
  <c r="AX2394"/>
  <c r="AW2394"/>
  <c r="AX2393"/>
  <c r="AW2393"/>
  <c r="AX2391"/>
  <c r="AW2391"/>
  <c r="AX2388"/>
  <c r="AW2388"/>
  <c r="AX2386"/>
  <c r="AW2386"/>
  <c r="AW2385"/>
  <c r="AX2385"/>
  <c r="AW2384"/>
  <c r="AX2384"/>
  <c r="AW2383"/>
  <c r="AX2383"/>
  <c r="AW2382"/>
  <c r="AX2382"/>
  <c r="AX2381"/>
  <c r="AW2381"/>
  <c r="AW2379"/>
  <c r="AX2379"/>
  <c r="AX2378"/>
  <c r="AW2378"/>
  <c r="AX2377"/>
  <c r="AW2377"/>
  <c r="AW2376"/>
  <c r="AX2376"/>
  <c r="AW2375"/>
  <c r="AX2375"/>
  <c r="AX2373"/>
  <c r="AW2373"/>
  <c r="AX2372"/>
  <c r="AW2372"/>
  <c r="AX2370"/>
  <c r="AW2370"/>
  <c r="AW2369"/>
  <c r="AX2369"/>
  <c r="AX2368"/>
  <c r="AW2368"/>
  <c r="AX2366"/>
  <c r="AW2366"/>
  <c r="AX2365"/>
  <c r="AW2365"/>
  <c r="AX2364"/>
  <c r="AW2364"/>
  <c r="AX2363"/>
  <c r="AW2363"/>
  <c r="AW2362"/>
  <c r="AX2362"/>
  <c r="AW2358"/>
  <c r="AX2358"/>
  <c r="AW2356"/>
  <c r="AX2356"/>
  <c r="AX2355"/>
  <c r="AW2355"/>
  <c r="AX2354"/>
  <c r="AW2354"/>
  <c r="AX2353"/>
  <c r="AW2353"/>
  <c r="AX2350"/>
  <c r="AW2350"/>
  <c r="AX2349"/>
  <c r="AW2349"/>
  <c r="AW2348"/>
  <c r="AX2348"/>
  <c r="AX2347"/>
  <c r="AW2347"/>
  <c r="AX2346"/>
  <c r="AW2346"/>
  <c r="AW2345"/>
  <c r="AX2345"/>
  <c r="AX2341"/>
  <c r="AW2341"/>
  <c r="AX2339"/>
  <c r="AW2339"/>
  <c r="AW2338"/>
  <c r="AX2338"/>
  <c r="AX2336"/>
  <c r="AW2336"/>
  <c r="AX2335"/>
  <c r="AW2335"/>
  <c r="AX2334"/>
  <c r="AW2334"/>
  <c r="AW2333"/>
  <c r="AX2333"/>
  <c r="AX2332"/>
  <c r="AW2332"/>
  <c r="AX2331"/>
  <c r="AW2331"/>
  <c r="AX2330"/>
  <c r="AW2330"/>
  <c r="AX2329"/>
  <c r="AW2329"/>
  <c r="AX2328"/>
  <c r="AW2328"/>
  <c r="AX2327"/>
  <c r="AW2327"/>
  <c r="AW2326"/>
  <c r="AX2326"/>
  <c r="AX2325"/>
  <c r="AW2325"/>
  <c r="AX2324"/>
  <c r="AW2324"/>
  <c r="AW2323"/>
  <c r="AX2323"/>
  <c r="AX2322"/>
  <c r="AW2322"/>
  <c r="AX2321"/>
  <c r="AW2321"/>
  <c r="AX2320"/>
  <c r="AW2320"/>
  <c r="AX2319"/>
  <c r="AW2319"/>
  <c r="AX2318"/>
  <c r="AW2318"/>
  <c r="AX2317"/>
  <c r="AW2317"/>
  <c r="AX2316"/>
  <c r="AW2316"/>
  <c r="AX2315"/>
  <c r="AW2315"/>
  <c r="AX2314"/>
  <c r="AW2314"/>
  <c r="AX2313"/>
  <c r="AW2313"/>
  <c r="AW2312"/>
  <c r="AX2312"/>
  <c r="AW2311"/>
  <c r="AX2311"/>
  <c r="AW2310"/>
  <c r="AX2310"/>
  <c r="AX2309"/>
  <c r="AW2309"/>
  <c r="AX2307"/>
  <c r="AW2307"/>
  <c r="AW2306"/>
  <c r="AX2306"/>
  <c r="AW2305"/>
  <c r="AX2305"/>
  <c r="AX2304"/>
  <c r="AW2304"/>
  <c r="AW2303"/>
  <c r="AX2303"/>
  <c r="AW2302"/>
  <c r="AX2302"/>
  <c r="AW2301"/>
  <c r="AX2301"/>
  <c r="AX2300"/>
  <c r="AW2300"/>
  <c r="AX2298"/>
  <c r="AW2298"/>
  <c r="AX2297"/>
  <c r="AW2297"/>
  <c r="AX2295"/>
  <c r="AW2295"/>
  <c r="AX2293"/>
  <c r="AW2293"/>
  <c r="AX2292"/>
  <c r="AW2292"/>
  <c r="AX2291"/>
  <c r="AW2291"/>
  <c r="AW2289"/>
  <c r="AX2289"/>
  <c r="AW2287"/>
  <c r="AX2287"/>
  <c r="AW2286"/>
  <c r="AX2286"/>
  <c r="AW2285"/>
  <c r="AX2285"/>
  <c r="AX2284"/>
  <c r="AW2284"/>
  <c r="AX2283"/>
  <c r="AW2283"/>
  <c r="AW2282"/>
  <c r="AX2282"/>
  <c r="AW2281"/>
  <c r="AX2281"/>
  <c r="AX2278"/>
  <c r="AW2278"/>
  <c r="AW2275"/>
  <c r="AX2275"/>
  <c r="AX2274"/>
  <c r="AW2274"/>
  <c r="AW2273"/>
  <c r="AX2273"/>
  <c r="AW2272"/>
  <c r="AX2272"/>
  <c r="AX2271"/>
  <c r="AW2271"/>
  <c r="AX2270"/>
  <c r="AW2270"/>
  <c r="AW2269"/>
  <c r="AX2269"/>
  <c r="AW2268"/>
  <c r="AX2268"/>
  <c r="AW2267"/>
  <c r="AX2267"/>
  <c r="AX2266"/>
  <c r="AW2266"/>
  <c r="AW2265"/>
  <c r="AX2265"/>
  <c r="AX2264"/>
  <c r="AW2264"/>
  <c r="AW2263"/>
  <c r="AX2263"/>
  <c r="AX2262"/>
  <c r="AW2262"/>
  <c r="AX2261"/>
  <c r="AW2261"/>
  <c r="AW2260"/>
  <c r="AX2260"/>
  <c r="AW2259"/>
  <c r="AX2259"/>
  <c r="AW2258"/>
  <c r="AX2258"/>
  <c r="AX2257"/>
  <c r="AW2257"/>
  <c r="AW2255"/>
  <c r="AX2255"/>
  <c r="AW2254"/>
  <c r="AX2254"/>
  <c r="AW2253"/>
  <c r="AX2253"/>
  <c r="AX2252"/>
  <c r="AW2252"/>
  <c r="AW2251"/>
  <c r="AX2251"/>
  <c r="AX2250"/>
  <c r="AW2250"/>
  <c r="AW2249"/>
  <c r="AX2249"/>
  <c r="AX2248"/>
  <c r="AW2248"/>
  <c r="AW2247"/>
  <c r="AX2247"/>
  <c r="AX2246"/>
  <c r="AW2246"/>
  <c r="AW2245"/>
  <c r="AX2245"/>
  <c r="AW2244"/>
  <c r="AX2244"/>
  <c r="AW2243"/>
  <c r="AX2243"/>
  <c r="AX2242"/>
  <c r="AW2242"/>
  <c r="AW2238"/>
  <c r="AX2238"/>
  <c r="AW2237"/>
  <c r="AX2237"/>
  <c r="AW2236"/>
  <c r="AX2236"/>
  <c r="AW2235"/>
  <c r="AX2235"/>
  <c r="AX2232"/>
  <c r="AW2232"/>
  <c r="AW2231"/>
  <c r="AX2231"/>
  <c r="AW2230"/>
  <c r="AX2230"/>
  <c r="AW2229"/>
  <c r="AX2229"/>
  <c r="AW2228"/>
  <c r="AX2228"/>
  <c r="AW2227"/>
  <c r="AX2227"/>
  <c r="AX2226"/>
  <c r="AW2226"/>
  <c r="AW2225"/>
  <c r="AX2225"/>
  <c r="AW2224"/>
  <c r="AX2224"/>
  <c r="AW2223"/>
  <c r="AX2223"/>
  <c r="AX2222"/>
  <c r="AW2222"/>
  <c r="AW2221"/>
  <c r="AX2221"/>
  <c r="AW2220"/>
  <c r="AX2220"/>
  <c r="AW2218"/>
  <c r="AX2218"/>
  <c r="AW2217"/>
  <c r="AX2217"/>
  <c r="AW2216"/>
  <c r="AX2216"/>
  <c r="AW2215"/>
  <c r="AX2215"/>
  <c r="AX2214"/>
  <c r="AW2214"/>
  <c r="AW2213"/>
  <c r="AX2213"/>
  <c r="AW2211"/>
  <c r="AX2211"/>
  <c r="AW2210"/>
  <c r="AX2210"/>
  <c r="AW2209"/>
  <c r="AX2209"/>
  <c r="AW2207"/>
  <c r="AX2207"/>
  <c r="AX2206"/>
  <c r="AW2206"/>
  <c r="AW2205"/>
  <c r="AX2205"/>
  <c r="AW2204"/>
  <c r="AX2204"/>
  <c r="AW2203"/>
  <c r="AX2203"/>
  <c r="AX2202"/>
  <c r="AW2202"/>
  <c r="AW2201"/>
  <c r="AX2201"/>
  <c r="AW2200"/>
  <c r="AX2200"/>
  <c r="AX2198"/>
  <c r="AW2198"/>
  <c r="AW2197"/>
  <c r="AX2197"/>
  <c r="AW2196"/>
  <c r="AX2196"/>
  <c r="AW2195"/>
  <c r="AX2195"/>
  <c r="AX2194"/>
  <c r="AW2194"/>
  <c r="AW2193"/>
  <c r="AX2193"/>
  <c r="AW2191"/>
  <c r="AX2191"/>
  <c r="AX2190"/>
  <c r="AW2190"/>
  <c r="AW2189"/>
  <c r="AX2189"/>
  <c r="AX2188"/>
  <c r="AW2188"/>
  <c r="AW2187"/>
  <c r="AX2187"/>
  <c r="AX2186"/>
  <c r="AW2186"/>
  <c r="AW2185"/>
  <c r="AX2185"/>
  <c r="AX2184"/>
  <c r="AW2184"/>
  <c r="AW2182"/>
  <c r="AX2182"/>
  <c r="AW2181"/>
  <c r="AX2181"/>
  <c r="AX2180"/>
  <c r="AW2180"/>
  <c r="AW2179"/>
  <c r="AX2179"/>
  <c r="AW2178"/>
  <c r="AX2178"/>
  <c r="AW2177"/>
  <c r="AX2177"/>
  <c r="AX2174"/>
  <c r="AW2174"/>
  <c r="AW2173"/>
  <c r="AX2173"/>
  <c r="AX2172"/>
  <c r="AW2172"/>
  <c r="AX2171"/>
  <c r="AW2171"/>
  <c r="AX2170"/>
  <c r="AW2170"/>
  <c r="AW2169"/>
  <c r="AX2169"/>
  <c r="AX2168"/>
  <c r="AW2168"/>
  <c r="AW2167"/>
  <c r="AX2167"/>
  <c r="AX2166"/>
  <c r="AW2166"/>
  <c r="AW2165"/>
  <c r="AX2165"/>
  <c r="AX2164"/>
  <c r="AW2164"/>
  <c r="AW2163"/>
  <c r="AX2163"/>
  <c r="AW2162"/>
  <c r="AX2162"/>
  <c r="AX2160"/>
  <c r="AW2160"/>
  <c r="AX2158"/>
  <c r="AW2158"/>
  <c r="AW2157"/>
  <c r="AX2157"/>
  <c r="AW2156"/>
  <c r="AX2156"/>
  <c r="AW2155"/>
  <c r="AX2155"/>
  <c r="AX2154"/>
  <c r="AW2154"/>
  <c r="AW2153"/>
  <c r="AX2153"/>
  <c r="AW2152"/>
  <c r="AX2152"/>
  <c r="AW2151"/>
  <c r="AX2151"/>
  <c r="AX2150"/>
  <c r="AW2150"/>
  <c r="AW2149"/>
  <c r="AX2149"/>
  <c r="AX2148"/>
  <c r="AW2148"/>
  <c r="AW2147"/>
  <c r="AX2147"/>
  <c r="AX2146"/>
  <c r="AW2146"/>
  <c r="AW2145"/>
  <c r="AX2145"/>
  <c r="AW2144"/>
  <c r="AX2144"/>
  <c r="AX2143"/>
  <c r="AW2143"/>
  <c r="AX2142"/>
  <c r="AW2142"/>
  <c r="AW2141"/>
  <c r="AX2141"/>
  <c r="AW2140"/>
  <c r="AX2140"/>
  <c r="AW2139"/>
  <c r="AX2139"/>
  <c r="AX2138"/>
  <c r="AW2138"/>
  <c r="AW2137"/>
  <c r="AX2137"/>
  <c r="AX2136"/>
  <c r="AW2136"/>
  <c r="AW2135"/>
  <c r="AX2135"/>
  <c r="AX2134"/>
  <c r="AW2134"/>
  <c r="AX2132"/>
  <c r="AW2132"/>
  <c r="AW2131"/>
  <c r="AX2131"/>
  <c r="AX2130"/>
  <c r="AW2130"/>
  <c r="AW2129"/>
  <c r="AX2129"/>
  <c r="AW2128"/>
  <c r="AX2128"/>
  <c r="AW2127"/>
  <c r="AX2127"/>
  <c r="AX2126"/>
  <c r="AW2126"/>
  <c r="AW2125"/>
  <c r="AX2125"/>
  <c r="AW2123"/>
  <c r="AX2123"/>
  <c r="AX2122"/>
  <c r="AW2122"/>
  <c r="AW2121"/>
  <c r="AX2121"/>
  <c r="AX2120"/>
  <c r="AW2120"/>
  <c r="AW2119"/>
  <c r="AX2119"/>
  <c r="AX2118"/>
  <c r="AW2118"/>
  <c r="AX2116"/>
  <c r="AW2116"/>
  <c r="AW2115"/>
  <c r="AX2115"/>
  <c r="AX2114"/>
  <c r="AW2114"/>
  <c r="AW2113"/>
  <c r="AX2113"/>
  <c r="AX2112"/>
  <c r="AW2112"/>
  <c r="AW2111"/>
  <c r="AX2111"/>
  <c r="AX2110"/>
  <c r="AW2110"/>
  <c r="AW2108"/>
  <c r="AX2108"/>
  <c r="AW2107"/>
  <c r="AX2107"/>
  <c r="AX2106"/>
  <c r="AW2106"/>
  <c r="AW2104"/>
  <c r="AX2104"/>
  <c r="AW2103"/>
  <c r="AX2103"/>
  <c r="AX2102"/>
  <c r="AW2102"/>
  <c r="AW2101"/>
  <c r="AX2101"/>
  <c r="AW2100"/>
  <c r="AX2100"/>
  <c r="AW2099"/>
  <c r="AX2099"/>
  <c r="AX2098"/>
  <c r="AW2098"/>
  <c r="AW2094"/>
  <c r="AX2094"/>
  <c r="AW2093"/>
  <c r="AX2093"/>
  <c r="AW2092"/>
  <c r="AX2092"/>
  <c r="AW2091"/>
  <c r="AX2091"/>
  <c r="AW2089"/>
  <c r="AX2089"/>
  <c r="AX2088"/>
  <c r="AW2088"/>
  <c r="AW2087"/>
  <c r="AX2087"/>
  <c r="AW2086"/>
  <c r="AX2086"/>
  <c r="AW2085"/>
  <c r="AX2085"/>
  <c r="AW2084"/>
  <c r="AX2084"/>
  <c r="AW2083"/>
  <c r="AX2083"/>
  <c r="AX2082"/>
  <c r="AW2082"/>
  <c r="AW2081"/>
  <c r="AX2081"/>
  <c r="AW2080"/>
  <c r="AX2080"/>
  <c r="AW2079"/>
  <c r="AX2079"/>
  <c r="AX2078"/>
  <c r="AW2078"/>
  <c r="AW2077"/>
  <c r="AX2077"/>
  <c r="AW2076"/>
  <c r="AX2076"/>
  <c r="AW2075"/>
  <c r="AX2075"/>
  <c r="AX2074"/>
  <c r="AW2074"/>
  <c r="AW2073"/>
  <c r="AX2073"/>
  <c r="AX2072"/>
  <c r="AW2072"/>
  <c r="AW2071"/>
  <c r="AX2071"/>
  <c r="AW2070"/>
  <c r="AX2070"/>
  <c r="AW2069"/>
  <c r="AX2069"/>
  <c r="AW2068"/>
  <c r="AX2068"/>
  <c r="AW2067"/>
  <c r="AX2067"/>
  <c r="AW2066"/>
  <c r="AX2066"/>
  <c r="AW2065"/>
  <c r="AX2065"/>
  <c r="AW2063"/>
  <c r="AX2063"/>
  <c r="AW2062"/>
  <c r="AX2062"/>
  <c r="AW2061"/>
  <c r="AX2061"/>
  <c r="AX2060"/>
  <c r="AW2060"/>
  <c r="AW2059"/>
  <c r="AX2059"/>
  <c r="AW2058"/>
  <c r="AX2058"/>
  <c r="AW2057"/>
  <c r="AX2057"/>
  <c r="AX2056"/>
  <c r="AW2056"/>
  <c r="AW2054"/>
  <c r="AX2054"/>
  <c r="AW2053"/>
  <c r="AX2053"/>
  <c r="AW2052"/>
  <c r="AX2052"/>
  <c r="AW2051"/>
  <c r="AX2051"/>
  <c r="AW2050"/>
  <c r="AX2050"/>
  <c r="AW2049"/>
  <c r="AX2049"/>
  <c r="AW2048"/>
  <c r="AX2048"/>
  <c r="AW2047"/>
  <c r="AX2047"/>
  <c r="AW2046"/>
  <c r="AX2046"/>
  <c r="AW2045"/>
  <c r="AX2045"/>
  <c r="AW2044"/>
  <c r="AX2044"/>
  <c r="AW2043"/>
  <c r="AX2043"/>
  <c r="AW2042"/>
  <c r="AX2042"/>
  <c r="AW2041"/>
  <c r="AX2041"/>
  <c r="AX2040"/>
  <c r="AW2040"/>
  <c r="AW2039"/>
  <c r="AX2039"/>
  <c r="AW2038"/>
  <c r="AX2038"/>
  <c r="AW2037"/>
  <c r="AX2037"/>
  <c r="AW2036"/>
  <c r="AX2036"/>
  <c r="AW2035"/>
  <c r="AX2035"/>
  <c r="AW2034"/>
  <c r="AX2034"/>
  <c r="AW2033"/>
  <c r="AX2033"/>
  <c r="AX2032"/>
  <c r="AW2032"/>
  <c r="AW2031"/>
  <c r="AX2031"/>
  <c r="AW2030"/>
  <c r="AX2030"/>
  <c r="AW2029"/>
  <c r="AX2029"/>
  <c r="AX2028"/>
  <c r="AW2028"/>
  <c r="AW2027"/>
  <c r="AX2027"/>
  <c r="AW2026"/>
  <c r="AX2026"/>
  <c r="AW2025"/>
  <c r="AX2025"/>
  <c r="AW2024"/>
  <c r="AX2024"/>
  <c r="AW2023"/>
  <c r="AX2023"/>
  <c r="AW2022"/>
  <c r="AX2022"/>
  <c r="AW2021"/>
  <c r="AX2021"/>
  <c r="AX2020"/>
  <c r="AW2020"/>
  <c r="AW2019"/>
  <c r="AX2019"/>
  <c r="AW2018"/>
  <c r="AX2018"/>
  <c r="AW2017"/>
  <c r="AX2017"/>
  <c r="AX2016"/>
  <c r="AW2016"/>
  <c r="AW2015"/>
  <c r="AX2015"/>
  <c r="AX2014"/>
  <c r="AW2014"/>
  <c r="AW2013"/>
  <c r="AX2013"/>
  <c r="AW2012"/>
  <c r="AX2012"/>
  <c r="AW2011"/>
  <c r="AX2011"/>
  <c r="AX2010"/>
  <c r="AW2010"/>
  <c r="AW2009"/>
  <c r="AX2009"/>
  <c r="AW2008"/>
  <c r="AX2008"/>
  <c r="AW2007"/>
  <c r="AX2007"/>
  <c r="AX2006"/>
  <c r="AW2006"/>
  <c r="AW2005"/>
  <c r="AX2005"/>
  <c r="AW2004"/>
  <c r="AX2004"/>
  <c r="AW2003"/>
  <c r="AX2003"/>
  <c r="AX2002"/>
  <c r="AW2002"/>
  <c r="AW2001"/>
  <c r="AX2001"/>
  <c r="AX2000"/>
  <c r="AW2000"/>
  <c r="AW1999"/>
  <c r="AX1999"/>
  <c r="AX1998"/>
  <c r="AW1998"/>
  <c r="AW1997"/>
  <c r="AX1997"/>
  <c r="AW1996"/>
  <c r="AX1996"/>
  <c r="AW1995"/>
  <c r="AX1995"/>
  <c r="AW1994"/>
  <c r="AX1994"/>
  <c r="AW1993"/>
  <c r="AX1993"/>
  <c r="AW1992"/>
  <c r="AX1992"/>
  <c r="AW1991"/>
  <c r="AX1991"/>
  <c r="AW1990"/>
  <c r="AX1990"/>
  <c r="AW1989"/>
  <c r="AX1989"/>
  <c r="AW1988"/>
  <c r="AX1988"/>
  <c r="AW1987"/>
  <c r="AX1987"/>
  <c r="AW1986"/>
  <c r="AX1986"/>
  <c r="AW1985"/>
  <c r="AX1985"/>
  <c r="AW1984"/>
  <c r="AX1984"/>
  <c r="AW1983"/>
  <c r="AX1983"/>
  <c r="AW1982"/>
  <c r="AX1982"/>
  <c r="AW1980"/>
  <c r="AX1980"/>
  <c r="AW1979"/>
  <c r="AX1979"/>
  <c r="AW1978"/>
  <c r="AX1978"/>
  <c r="AW1977"/>
  <c r="AX1977"/>
  <c r="AW1976"/>
  <c r="AX1976"/>
  <c r="AW1975"/>
  <c r="AX1975"/>
  <c r="AW1974"/>
  <c r="AX1974"/>
  <c r="AW1973"/>
  <c r="AX1973"/>
  <c r="AW1972"/>
  <c r="AX1972"/>
  <c r="AW1971"/>
  <c r="AX1971"/>
  <c r="AW1970"/>
  <c r="AX1970"/>
  <c r="AW1969"/>
  <c r="AX1969"/>
  <c r="AW1968"/>
  <c r="AX1968"/>
  <c r="AW1967"/>
  <c r="AX1967"/>
  <c r="AW1966"/>
  <c r="AX1966"/>
  <c r="AW1965"/>
  <c r="AX1965"/>
  <c r="AX1964"/>
  <c r="AW1964"/>
  <c r="AW1963"/>
  <c r="AX1963"/>
  <c r="AW1962"/>
  <c r="AX1962"/>
  <c r="AW1961"/>
  <c r="AX1961"/>
  <c r="AW1960"/>
  <c r="AX1960"/>
  <c r="AW1959"/>
  <c r="AX1959"/>
  <c r="AW1958"/>
  <c r="AX1958"/>
  <c r="AW1957"/>
  <c r="AX1957"/>
  <c r="AX1956"/>
  <c r="AW1956"/>
  <c r="AW1955"/>
  <c r="AX1955"/>
  <c r="AW1954"/>
  <c r="AX1954"/>
  <c r="AW1953"/>
  <c r="AX1953"/>
  <c r="AX1952"/>
  <c r="AW1952"/>
  <c r="AW1951"/>
  <c r="AX1951"/>
  <c r="AW1950"/>
  <c r="AX1950"/>
  <c r="AW1949"/>
  <c r="AX1949"/>
  <c r="AW1948"/>
  <c r="AX1948"/>
  <c r="AW1947"/>
  <c r="AX1947"/>
  <c r="AW1946"/>
  <c r="AX1946"/>
  <c r="AW1945"/>
  <c r="AX1945"/>
  <c r="AX1944"/>
  <c r="AW1944"/>
  <c r="AW1943"/>
  <c r="AX1943"/>
  <c r="AW1942"/>
  <c r="AX1942"/>
  <c r="AX1940"/>
  <c r="AW1940"/>
  <c r="AW1939"/>
  <c r="AX1939"/>
  <c r="AW1937"/>
  <c r="AX1937"/>
  <c r="AX1936"/>
  <c r="AW1936"/>
  <c r="AW1935"/>
  <c r="AX1935"/>
  <c r="AW1934"/>
  <c r="AX1934"/>
  <c r="AW1933"/>
  <c r="AX1933"/>
  <c r="AW1932"/>
  <c r="AX1932"/>
  <c r="AW1931"/>
  <c r="AX1931"/>
  <c r="AX1930"/>
  <c r="AW1930"/>
  <c r="AW1929"/>
  <c r="AX1929"/>
  <c r="AW1928"/>
  <c r="AX1928"/>
  <c r="AW1927"/>
  <c r="AX1927"/>
  <c r="AW1926"/>
  <c r="AX1926"/>
  <c r="AW1925"/>
  <c r="AX1925"/>
  <c r="AX1924"/>
  <c r="AW1924"/>
  <c r="AW1923"/>
  <c r="AX1923"/>
  <c r="AX1922"/>
  <c r="AW1922"/>
  <c r="AW1921"/>
  <c r="AX1921"/>
  <c r="AX1920"/>
  <c r="AW1920"/>
  <c r="AW1919"/>
  <c r="AX1919"/>
  <c r="AW1918"/>
  <c r="AX1918"/>
  <c r="AW1917"/>
  <c r="AX1917"/>
  <c r="AW1916"/>
  <c r="AX1916"/>
  <c r="AW1915"/>
  <c r="AX1915"/>
  <c r="AW1914"/>
  <c r="AX1914"/>
  <c r="AW1913"/>
  <c r="AX1913"/>
  <c r="AX1912"/>
  <c r="AW1912"/>
  <c r="AW1911"/>
  <c r="AX1911"/>
  <c r="AW1910"/>
  <c r="AX1910"/>
  <c r="AW1909"/>
  <c r="AX1909"/>
  <c r="AW1908"/>
  <c r="AX1908"/>
  <c r="AW1907"/>
  <c r="AX1907"/>
  <c r="AW1906"/>
  <c r="AX1906"/>
  <c r="AW1905"/>
  <c r="AX1905"/>
  <c r="AW1904"/>
  <c r="AX1904"/>
  <c r="AW1903"/>
  <c r="AX1903"/>
  <c r="AW1902"/>
  <c r="AX1902"/>
  <c r="AW1901"/>
  <c r="AX1901"/>
  <c r="AX1900"/>
  <c r="AW1900"/>
  <c r="AW1899"/>
  <c r="AX1899"/>
  <c r="AX1898"/>
  <c r="AW1898"/>
  <c r="AW1897"/>
  <c r="AX1897"/>
  <c r="AW1895"/>
  <c r="AX1895"/>
  <c r="AW1894"/>
  <c r="AX1894"/>
  <c r="AW1893"/>
  <c r="AX1893"/>
  <c r="AW1892"/>
  <c r="AX1892"/>
  <c r="AW1891"/>
  <c r="AX1891"/>
  <c r="AX1890"/>
  <c r="AW1890"/>
  <c r="AW1889"/>
  <c r="AX1889"/>
  <c r="AW1888"/>
  <c r="AX1888"/>
  <c r="AW1887"/>
  <c r="AX1887"/>
  <c r="AW1886"/>
  <c r="AX1886"/>
  <c r="AW1885"/>
  <c r="AX1885"/>
  <c r="AX1884"/>
  <c r="AW1884"/>
  <c r="AW1883"/>
  <c r="AX1883"/>
  <c r="AX1882"/>
  <c r="AW1882"/>
  <c r="AW1881"/>
  <c r="AX1881"/>
  <c r="AW1880"/>
  <c r="AX1880"/>
  <c r="AW1879"/>
  <c r="AX1879"/>
  <c r="AW1878"/>
  <c r="AX1878"/>
  <c r="AW1877"/>
  <c r="AX1877"/>
  <c r="AW1876"/>
  <c r="AX1876"/>
  <c r="AW1875"/>
  <c r="AX1875"/>
  <c r="AW1874"/>
  <c r="AX1874"/>
  <c r="AW1873"/>
  <c r="AX1873"/>
  <c r="AW1870"/>
  <c r="AX1870"/>
  <c r="AW1869"/>
  <c r="AX1869"/>
  <c r="AW1868"/>
  <c r="AX1868"/>
  <c r="AW1867"/>
  <c r="AX1867"/>
  <c r="AW1866"/>
  <c r="AX1866"/>
  <c r="AW1864"/>
  <c r="AX1864"/>
  <c r="AW1863"/>
  <c r="AX1863"/>
  <c r="AX1862"/>
  <c r="AW1862"/>
  <c r="AW1861"/>
  <c r="AX1861"/>
  <c r="AW1860"/>
  <c r="AX1860"/>
  <c r="AW1859"/>
  <c r="AX1859"/>
  <c r="AW1858"/>
  <c r="AX1858"/>
  <c r="AX1857"/>
  <c r="AW1857"/>
  <c r="AX1855"/>
  <c r="AW1855"/>
  <c r="AW1853"/>
  <c r="AX1853"/>
  <c r="AX1852"/>
  <c r="AW1852"/>
  <c r="AW1851"/>
  <c r="AX1851"/>
  <c r="AX1850"/>
  <c r="AW1850"/>
  <c r="AX1849"/>
  <c r="AW1849"/>
  <c r="AX1848"/>
  <c r="AW1848"/>
  <c r="AW1847"/>
  <c r="AX1847"/>
  <c r="AW1846"/>
  <c r="AX1846"/>
  <c r="AW1845"/>
  <c r="AX1845"/>
  <c r="AW1844"/>
  <c r="AX1844"/>
  <c r="AX1843"/>
  <c r="AW1843"/>
  <c r="AX1841"/>
  <c r="AW1841"/>
  <c r="AX1839"/>
  <c r="AW1839"/>
  <c r="AX1838"/>
  <c r="AW1838"/>
  <c r="AX1836"/>
  <c r="AW1836"/>
  <c r="AW1835"/>
  <c r="AX1835"/>
  <c r="AX1834"/>
  <c r="AW1834"/>
  <c r="AW1833"/>
  <c r="AX1833"/>
  <c r="AW1832"/>
  <c r="AX1832"/>
  <c r="AX1830"/>
  <c r="AW1830"/>
  <c r="AW1829"/>
  <c r="AX1829"/>
  <c r="AW1828"/>
  <c r="AX1828"/>
  <c r="AW1827"/>
  <c r="AX1827"/>
  <c r="AW1826"/>
  <c r="AX1826"/>
  <c r="AX1825"/>
  <c r="AW1825"/>
  <c r="AW1824"/>
  <c r="AX1824"/>
  <c r="AX1823"/>
  <c r="AW1823"/>
  <c r="AY2187"/>
  <c r="AZ2187"/>
  <c r="BE2187" s="1"/>
  <c r="AY2181"/>
  <c r="AZ2181"/>
  <c r="BE2181" s="1"/>
  <c r="AZ2178"/>
  <c r="BE2178" s="1"/>
  <c r="AY2178"/>
  <c r="AY2174"/>
  <c r="AZ2174"/>
  <c r="BE2174" s="1"/>
  <c r="AZ2168"/>
  <c r="BE2168" s="1"/>
  <c r="AY2168"/>
  <c r="AZ2165"/>
  <c r="BE2165" s="1"/>
  <c r="AY2165"/>
  <c r="AZ2162"/>
  <c r="BE2162" s="1"/>
  <c r="AY2162"/>
  <c r="AY2159"/>
  <c r="AZ2159"/>
  <c r="BE2159" s="1"/>
  <c r="AZ2156"/>
  <c r="BE2156" s="1"/>
  <c r="AY2156"/>
  <c r="AZ2153"/>
  <c r="BE2153" s="1"/>
  <c r="AY2153"/>
  <c r="AZ2150"/>
  <c r="BE2150" s="1"/>
  <c r="AY2150"/>
  <c r="AY2147"/>
  <c r="AZ2147"/>
  <c r="BE2147" s="1"/>
  <c r="AY2145"/>
  <c r="AZ2145"/>
  <c r="BE2145" s="1"/>
  <c r="AY2142"/>
  <c r="BD2142" s="1"/>
  <c r="BF2142" s="1"/>
  <c r="BG2142" s="1"/>
  <c r="AZ2142"/>
  <c r="BE2142" s="1"/>
  <c r="AY2138"/>
  <c r="AZ2138"/>
  <c r="BE2138" s="1"/>
  <c r="AZ2136"/>
  <c r="BE2136" s="1"/>
  <c r="AY2136"/>
  <c r="AZ2133"/>
  <c r="BE2133" s="1"/>
  <c r="AY2133"/>
  <c r="AY2130"/>
  <c r="BD2130" s="1"/>
  <c r="AZ2130"/>
  <c r="BE2130" s="1"/>
  <c r="AY2127"/>
  <c r="AZ2127"/>
  <c r="BE2127" s="1"/>
  <c r="AZ2124"/>
  <c r="BE2124" s="1"/>
  <c r="AY2124"/>
  <c r="AZ2121"/>
  <c r="BE2121" s="1"/>
  <c r="AY2121"/>
  <c r="AY2119"/>
  <c r="AZ2119"/>
  <c r="BE2119" s="1"/>
  <c r="AZ2116"/>
  <c r="BE2116" s="1"/>
  <c r="AY2116"/>
  <c r="AY2113"/>
  <c r="AZ2113"/>
  <c r="BE2113" s="1"/>
  <c r="AY2110"/>
  <c r="AZ2110"/>
  <c r="BE2110" s="1"/>
  <c r="AZ2108"/>
  <c r="BE2108" s="1"/>
  <c r="AY2108"/>
  <c r="AZ2102"/>
  <c r="BE2102" s="1"/>
  <c r="AY2102"/>
  <c r="AY2099"/>
  <c r="AZ2099"/>
  <c r="BE2099" s="1"/>
  <c r="AZ2096"/>
  <c r="BE2096" s="1"/>
  <c r="AY2096"/>
  <c r="BD2096" s="1"/>
  <c r="BF2096" s="1"/>
  <c r="BG2096" s="1"/>
  <c r="AZ2093"/>
  <c r="BE2093" s="1"/>
  <c r="AY2093"/>
  <c r="AZ2090"/>
  <c r="BE2090" s="1"/>
  <c r="AY2090"/>
  <c r="AY2087"/>
  <c r="AZ2087"/>
  <c r="BE2087" s="1"/>
  <c r="AZ2084"/>
  <c r="BE2084" s="1"/>
  <c r="AY2084"/>
  <c r="BD2084" s="1"/>
  <c r="BF2084" s="1"/>
  <c r="BG2084" s="1"/>
  <c r="AY2081"/>
  <c r="AZ2081"/>
  <c r="BE2081" s="1"/>
  <c r="AZ2078"/>
  <c r="BE2078" s="1"/>
  <c r="AY2078"/>
  <c r="AZ2075"/>
  <c r="BE2075" s="1"/>
  <c r="AY2075"/>
  <c r="AZ2072"/>
  <c r="BE2072" s="1"/>
  <c r="AY2072"/>
  <c r="AY2069"/>
  <c r="AZ2069"/>
  <c r="BE2069" s="1"/>
  <c r="AZ2066"/>
  <c r="BE2066" s="1"/>
  <c r="AY2066"/>
  <c r="AY2063"/>
  <c r="AZ2063"/>
  <c r="BE2063" s="1"/>
  <c r="AY2060"/>
  <c r="AZ2060"/>
  <c r="BE2060" s="1"/>
  <c r="AY2057"/>
  <c r="AZ2057"/>
  <c r="BE2057" s="1"/>
  <c r="AZ2054"/>
  <c r="BE2054" s="1"/>
  <c r="AY2054"/>
  <c r="AZ2048"/>
  <c r="BE2048" s="1"/>
  <c r="AY2048"/>
  <c r="AY2045"/>
  <c r="BD2045" s="1"/>
  <c r="AZ2045"/>
  <c r="BE2045" s="1"/>
  <c r="AZ2042"/>
  <c r="BE2042" s="1"/>
  <c r="AY2042"/>
  <c r="AZ2038"/>
  <c r="BE2038" s="1"/>
  <c r="AY2038"/>
  <c r="AZ2036"/>
  <c r="BE2036" s="1"/>
  <c r="AY2036"/>
  <c r="AZ2032"/>
  <c r="BE2032" s="1"/>
  <c r="AY2032"/>
  <c r="AY2029"/>
  <c r="AZ2029"/>
  <c r="BE2029" s="1"/>
  <c r="AY2026"/>
  <c r="AZ2026"/>
  <c r="BE2026" s="1"/>
  <c r="AY2023"/>
  <c r="AZ2023"/>
  <c r="BE2023" s="1"/>
  <c r="AY2020"/>
  <c r="AZ2020"/>
  <c r="BE2020" s="1"/>
  <c r="AY2017"/>
  <c r="AZ2017"/>
  <c r="BE2017" s="1"/>
  <c r="AZ2014"/>
  <c r="BE2014" s="1"/>
  <c r="AY2014"/>
  <c r="AZ2011"/>
  <c r="BE2011" s="1"/>
  <c r="AY2011"/>
  <c r="AZ2008"/>
  <c r="BE2008" s="1"/>
  <c r="AY2008"/>
  <c r="AY2005"/>
  <c r="AZ2005"/>
  <c r="BE2005" s="1"/>
  <c r="AY2002"/>
  <c r="AZ2002"/>
  <c r="BE2002" s="1"/>
  <c r="AY1996"/>
  <c r="AZ1996"/>
  <c r="BE1996" s="1"/>
  <c r="AZ1990"/>
  <c r="BE1990" s="1"/>
  <c r="AY1990"/>
  <c r="AZ1987"/>
  <c r="BE1987" s="1"/>
  <c r="AY1987"/>
  <c r="AY1984"/>
  <c r="AZ1984"/>
  <c r="BE1984" s="1"/>
  <c r="AY1981"/>
  <c r="AZ1981"/>
  <c r="BE1981" s="1"/>
  <c r="AY1978"/>
  <c r="AZ1978"/>
  <c r="BE1978" s="1"/>
  <c r="AY1975"/>
  <c r="AZ1975"/>
  <c r="BE1975" s="1"/>
  <c r="AZ1972"/>
  <c r="BE1972" s="1"/>
  <c r="AY1972"/>
  <c r="AY1969"/>
  <c r="AZ1969"/>
  <c r="BE1969" s="1"/>
  <c r="AY1966"/>
  <c r="BD1966" s="1"/>
  <c r="BF1966" s="1"/>
  <c r="BG1966" s="1"/>
  <c r="AZ1966"/>
  <c r="BE1966" s="1"/>
  <c r="AZ1963"/>
  <c r="BE1963" s="1"/>
  <c r="AY1963"/>
  <c r="AZ1960"/>
  <c r="BE1960" s="1"/>
  <c r="AY1960"/>
  <c r="AY1957"/>
  <c r="AZ1957"/>
  <c r="BE1957" s="1"/>
  <c r="AZ1954"/>
  <c r="BE1954" s="1"/>
  <c r="AY1954"/>
  <c r="AZ1951"/>
  <c r="BE1951" s="1"/>
  <c r="AY1951"/>
  <c r="AY1948"/>
  <c r="AZ1948"/>
  <c r="BE1948" s="1"/>
  <c r="AY1945"/>
  <c r="AZ1945"/>
  <c r="BE1945" s="1"/>
  <c r="AY1942"/>
  <c r="AZ1942"/>
  <c r="BE1942" s="1"/>
  <c r="AZ1939"/>
  <c r="BE1939" s="1"/>
  <c r="AY1939"/>
  <c r="BD1939" s="1"/>
  <c r="AY1936"/>
  <c r="AZ1936"/>
  <c r="BE1936" s="1"/>
  <c r="AY1933"/>
  <c r="AZ1933"/>
  <c r="BE1933" s="1"/>
  <c r="AY1927"/>
  <c r="AZ1927"/>
  <c r="BE1927" s="1"/>
  <c r="AZ1924"/>
  <c r="BE1924" s="1"/>
  <c r="AY1924"/>
  <c r="AY1921"/>
  <c r="AZ1921"/>
  <c r="BE1921" s="1"/>
  <c r="AY1918"/>
  <c r="AZ1918"/>
  <c r="BE1918" s="1"/>
  <c r="AZ1915"/>
  <c r="BE1915" s="1"/>
  <c r="AY1915"/>
  <c r="AY1912"/>
  <c r="AZ1912"/>
  <c r="BE1912" s="1"/>
  <c r="AY1909"/>
  <c r="AZ1909"/>
  <c r="BE1909" s="1"/>
  <c r="AZ1906"/>
  <c r="BE1906" s="1"/>
  <c r="AY1906"/>
  <c r="AZ1903"/>
  <c r="BE1903" s="1"/>
  <c r="AY1903"/>
  <c r="AY1900"/>
  <c r="AZ1900"/>
  <c r="BE1900" s="1"/>
  <c r="AY1897"/>
  <c r="AZ1897"/>
  <c r="BE1897" s="1"/>
  <c r="AY1894"/>
  <c r="AZ1894"/>
  <c r="BE1894" s="1"/>
  <c r="AY1891"/>
  <c r="AZ1891"/>
  <c r="BE1891" s="1"/>
  <c r="AY1888"/>
  <c r="AZ1888"/>
  <c r="BE1888" s="1"/>
  <c r="AY1882"/>
  <c r="AZ1882"/>
  <c r="BE1882" s="1"/>
  <c r="AY1876"/>
  <c r="AZ1876"/>
  <c r="BE1876" s="1"/>
  <c r="AY1873"/>
  <c r="AZ1873"/>
  <c r="BE1873" s="1"/>
  <c r="AZ1870"/>
  <c r="BE1870" s="1"/>
  <c r="AY1870"/>
  <c r="AZ1867"/>
  <c r="BE1867" s="1"/>
  <c r="AY1867"/>
  <c r="AY1864"/>
  <c r="AZ1864"/>
  <c r="BE1864" s="1"/>
  <c r="AY1861"/>
  <c r="AZ1861"/>
  <c r="BE1861" s="1"/>
  <c r="AY1858"/>
  <c r="AZ1858"/>
  <c r="BE1858" s="1"/>
  <c r="AZ1852"/>
  <c r="BE1852" s="1"/>
  <c r="AY1852"/>
  <c r="AY1849"/>
  <c r="AZ1849"/>
  <c r="BE1849" s="1"/>
  <c r="AZ1846"/>
  <c r="BE1846" s="1"/>
  <c r="AY1846"/>
  <c r="AZ1843"/>
  <c r="BE1843" s="1"/>
  <c r="AY1843"/>
  <c r="AY1837"/>
  <c r="AZ1837"/>
  <c r="BE1837" s="1"/>
  <c r="AZ1834"/>
  <c r="BE1834" s="1"/>
  <c r="AY1834"/>
  <c r="AY1831"/>
  <c r="AZ1831"/>
  <c r="BE1831" s="1"/>
  <c r="AY1825"/>
  <c r="AZ1825"/>
  <c r="BE1825" s="1"/>
  <c r="AZ1819"/>
  <c r="BE1819" s="1"/>
  <c r="AY1819"/>
  <c r="AZ1816"/>
  <c r="BE1816" s="1"/>
  <c r="AY1816"/>
  <c r="AY1813"/>
  <c r="AZ1813"/>
  <c r="BE1813" s="1"/>
  <c r="AZ1810"/>
  <c r="BE1810" s="1"/>
  <c r="AY1810"/>
  <c r="BD1810" s="1"/>
  <c r="BF1810" s="1"/>
  <c r="BG1810" s="1"/>
  <c r="AY1807"/>
  <c r="AZ1807"/>
  <c r="BE1807" s="1"/>
  <c r="AZ1804"/>
  <c r="BE1804" s="1"/>
  <c r="AY1804"/>
  <c r="AY1801"/>
  <c r="AZ1801"/>
  <c r="BE1801" s="1"/>
  <c r="AZ1798"/>
  <c r="BE1798" s="1"/>
  <c r="AY1798"/>
  <c r="AZ1792"/>
  <c r="BE1792" s="1"/>
  <c r="AY1792"/>
  <c r="AY1789"/>
  <c r="AZ1789"/>
  <c r="BE1789" s="1"/>
  <c r="AZ1786"/>
  <c r="BE1786" s="1"/>
  <c r="AY1786"/>
  <c r="AY1783"/>
  <c r="AZ1783"/>
  <c r="BE1783" s="1"/>
  <c r="AZ1780"/>
  <c r="BE1780" s="1"/>
  <c r="AY1780"/>
  <c r="AY1777"/>
  <c r="AZ1777"/>
  <c r="BE1777" s="1"/>
  <c r="AY1774"/>
  <c r="AZ1774"/>
  <c r="BE1774" s="1"/>
  <c r="AZ1768"/>
  <c r="BE1768" s="1"/>
  <c r="AY1768"/>
  <c r="AY1762"/>
  <c r="AZ1762"/>
  <c r="BE1762" s="1"/>
  <c r="AZ1759"/>
  <c r="BE1759" s="1"/>
  <c r="AY1759"/>
  <c r="AZ1756"/>
  <c r="BE1756" s="1"/>
  <c r="AY1756"/>
  <c r="AY1753"/>
  <c r="AZ1753"/>
  <c r="BE1753" s="1"/>
  <c r="AZ1750"/>
  <c r="BE1750" s="1"/>
  <c r="AY1750"/>
  <c r="AZ1744"/>
  <c r="BE1744" s="1"/>
  <c r="AY1744"/>
  <c r="AY1741"/>
  <c r="AZ1741"/>
  <c r="BE1741" s="1"/>
  <c r="AY1735"/>
  <c r="AZ1735"/>
  <c r="BE1735" s="1"/>
  <c r="AZ1732"/>
  <c r="BE1732" s="1"/>
  <c r="AY1732"/>
  <c r="AY1729"/>
  <c r="AZ1729"/>
  <c r="BE1729" s="1"/>
  <c r="AY1726"/>
  <c r="AZ1726"/>
  <c r="BE1726" s="1"/>
  <c r="AY1723"/>
  <c r="AZ1723"/>
  <c r="BE1723" s="1"/>
  <c r="AZ1720"/>
  <c r="BE1720" s="1"/>
  <c r="AY1720"/>
  <c r="AY1714"/>
  <c r="AZ1714"/>
  <c r="BE1714" s="1"/>
  <c r="AY1711"/>
  <c r="AZ1711"/>
  <c r="BE1711" s="1"/>
  <c r="AY1709"/>
  <c r="AZ1709"/>
  <c r="BE1709" s="1"/>
  <c r="AY1706"/>
  <c r="AZ1706"/>
  <c r="BE1706" s="1"/>
  <c r="AZ1703"/>
  <c r="BE1703" s="1"/>
  <c r="AY1703"/>
  <c r="AY1700"/>
  <c r="AZ1700"/>
  <c r="BE1700" s="1"/>
  <c r="AY1697"/>
  <c r="AZ1697"/>
  <c r="BE1697" s="1"/>
  <c r="AY1694"/>
  <c r="AZ1694"/>
  <c r="BE1694" s="1"/>
  <c r="AZ1688"/>
  <c r="BE1688" s="1"/>
  <c r="AY1688"/>
  <c r="AY1685"/>
  <c r="AZ1685"/>
  <c r="BE1685" s="1"/>
  <c r="AY1682"/>
  <c r="AZ1682"/>
  <c r="BE1682" s="1"/>
  <c r="AY1679"/>
  <c r="AZ1679"/>
  <c r="BE1679" s="1"/>
  <c r="AZ1676"/>
  <c r="BE1676" s="1"/>
  <c r="AY1676"/>
  <c r="AY1673"/>
  <c r="AZ1673"/>
  <c r="BE1673" s="1"/>
  <c r="AY1670"/>
  <c r="AZ1670"/>
  <c r="BE1670" s="1"/>
  <c r="AZ1667"/>
  <c r="BE1667" s="1"/>
  <c r="AY1667"/>
  <c r="AY1661"/>
  <c r="AZ1661"/>
  <c r="BE1661" s="1"/>
  <c r="AY1658"/>
  <c r="AZ1658"/>
  <c r="BE1658" s="1"/>
  <c r="AZ1655"/>
  <c r="BE1655" s="1"/>
  <c r="AY1655"/>
  <c r="AY1652"/>
  <c r="AZ1652"/>
  <c r="BE1652" s="1"/>
  <c r="AY1646"/>
  <c r="AZ1646"/>
  <c r="BE1646" s="1"/>
  <c r="AZ1643"/>
  <c r="BE1643" s="1"/>
  <c r="AY1643"/>
  <c r="AZ1640"/>
  <c r="BE1640" s="1"/>
  <c r="AY1640"/>
  <c r="AY1637"/>
  <c r="AZ1637"/>
  <c r="BE1637" s="1"/>
  <c r="AY1634"/>
  <c r="AZ1634"/>
  <c r="BE1634" s="1"/>
  <c r="AY1628"/>
  <c r="AZ1628"/>
  <c r="BE1628" s="1"/>
  <c r="AZ1625"/>
  <c r="BE1625" s="1"/>
  <c r="AY1625"/>
  <c r="AY1622"/>
  <c r="AZ1622"/>
  <c r="BE1622" s="1"/>
  <c r="AZ1619"/>
  <c r="BE1619" s="1"/>
  <c r="AY1619"/>
  <c r="AZ1616"/>
  <c r="BE1616" s="1"/>
  <c r="AY1616"/>
  <c r="AZ1613"/>
  <c r="BE1613" s="1"/>
  <c r="AY1613"/>
  <c r="AZ1610"/>
  <c r="BE1610" s="1"/>
  <c r="AY1610"/>
  <c r="AY1607"/>
  <c r="AZ1607"/>
  <c r="BE1607" s="1"/>
  <c r="AZ1604"/>
  <c r="BE1604" s="1"/>
  <c r="AY1604"/>
  <c r="AY1595"/>
  <c r="AZ1595"/>
  <c r="BE1595" s="1"/>
  <c r="AZ1592"/>
  <c r="BE1592" s="1"/>
  <c r="AY1592"/>
  <c r="AY1589"/>
  <c r="AZ1589"/>
  <c r="BE1589" s="1"/>
  <c r="AY1586"/>
  <c r="AZ1586"/>
  <c r="BE1586" s="1"/>
  <c r="AZ1580"/>
  <c r="BE1580" s="1"/>
  <c r="AY1580"/>
  <c r="AY1577"/>
  <c r="AZ1577"/>
  <c r="BE1577" s="1"/>
  <c r="AZ1574"/>
  <c r="BE1574" s="1"/>
  <c r="AY1574"/>
  <c r="AY1571"/>
  <c r="BF1571" s="1"/>
  <c r="BG1571" s="1"/>
  <c r="AZ1571"/>
  <c r="BE1571" s="1"/>
  <c r="AY1565"/>
  <c r="BF1565" s="1"/>
  <c r="BG1565" s="1"/>
  <c r="AZ1565"/>
  <c r="BE1565" s="1"/>
  <c r="AZ1562"/>
  <c r="BE1562" s="1"/>
  <c r="AY1562"/>
  <c r="BF1562" s="1"/>
  <c r="BG1562" s="1"/>
  <c r="AY1559"/>
  <c r="BF1559" s="1"/>
  <c r="BG1559" s="1"/>
  <c r="AZ1559"/>
  <c r="BE1559" s="1"/>
  <c r="AZ1556"/>
  <c r="BE1556" s="1"/>
  <c r="AY1556"/>
  <c r="AZ1550"/>
  <c r="BE1550" s="1"/>
  <c r="AY1550"/>
  <c r="BF1550" s="1"/>
  <c r="BG1550" s="1"/>
  <c r="AY1547"/>
  <c r="BF1547" s="1"/>
  <c r="BG1547" s="1"/>
  <c r="AZ1547"/>
  <c r="BE1547" s="1"/>
  <c r="AY1544"/>
  <c r="AZ1544"/>
  <c r="BE1544" s="1"/>
  <c r="AZ1541"/>
  <c r="BE1541" s="1"/>
  <c r="AY1541"/>
  <c r="AZ1538"/>
  <c r="BE1538" s="1"/>
  <c r="AY1538"/>
  <c r="BF1538" s="1"/>
  <c r="BG1538" s="1"/>
  <c r="AY1535"/>
  <c r="BF1535" s="1"/>
  <c r="BG1535" s="1"/>
  <c r="AZ1535"/>
  <c r="BE1535" s="1"/>
  <c r="AY1531"/>
  <c r="BF1531" s="1"/>
  <c r="BG1531" s="1"/>
  <c r="AZ1531"/>
  <c r="BE1531" s="1"/>
  <c r="AZ1528"/>
  <c r="BE1528" s="1"/>
  <c r="AY1528"/>
  <c r="BF1528" s="1"/>
  <c r="BG1528" s="1"/>
  <c r="AZ1525"/>
  <c r="BE1525" s="1"/>
  <c r="AY1525"/>
  <c r="BF1525" s="1"/>
  <c r="BG1525" s="1"/>
  <c r="AZ1522"/>
  <c r="BE1522" s="1"/>
  <c r="AY1522"/>
  <c r="AY1519"/>
  <c r="BF1519" s="1"/>
  <c r="BG1519" s="1"/>
  <c r="AZ1519"/>
  <c r="BE1519" s="1"/>
  <c r="AY1516"/>
  <c r="AZ1516"/>
  <c r="BE1516" s="1"/>
  <c r="AZ1513"/>
  <c r="BE1513" s="1"/>
  <c r="AY1513"/>
  <c r="AZ1510"/>
  <c r="BE1510" s="1"/>
  <c r="AY1510"/>
  <c r="AZ1504"/>
  <c r="BE1504" s="1"/>
  <c r="AY1504"/>
  <c r="AZ1501"/>
  <c r="BE1501" s="1"/>
  <c r="AY1501"/>
  <c r="AZ1498"/>
  <c r="BE1498" s="1"/>
  <c r="AY1498"/>
  <c r="AY1495"/>
  <c r="AZ1495"/>
  <c r="BE1495" s="1"/>
  <c r="AZ1486"/>
  <c r="BE1486" s="1"/>
  <c r="AY1486"/>
  <c r="AZ1480"/>
  <c r="BE1480" s="1"/>
  <c r="AY1480"/>
  <c r="BF1480" s="1"/>
  <c r="BG1480" s="1"/>
  <c r="AY1477"/>
  <c r="BF1477" s="1"/>
  <c r="BG1477" s="1"/>
  <c r="AZ1477"/>
  <c r="BE1477" s="1"/>
  <c r="AY1474"/>
  <c r="AZ1474"/>
  <c r="BE1474" s="1"/>
  <c r="AY1471"/>
  <c r="BF1471" s="1"/>
  <c r="BG1471" s="1"/>
  <c r="AZ1471"/>
  <c r="BE1471" s="1"/>
  <c r="AZ1461"/>
  <c r="BE1461" s="1"/>
  <c r="AY1461"/>
  <c r="BF1461" s="1"/>
  <c r="BG1461" s="1"/>
  <c r="AY1455"/>
  <c r="AZ1455"/>
  <c r="BE1455" s="1"/>
  <c r="AZ1452"/>
  <c r="BE1452" s="1"/>
  <c r="AY1452"/>
  <c r="AY1449"/>
  <c r="BF1449" s="1"/>
  <c r="BG1449" s="1"/>
  <c r="AZ1449"/>
  <c r="BE1449" s="1"/>
  <c r="AY1446"/>
  <c r="BF1446" s="1"/>
  <c r="BG1446" s="1"/>
  <c r="AZ1446"/>
  <c r="BE1446" s="1"/>
  <c r="AZ1440"/>
  <c r="BE1440" s="1"/>
  <c r="AY1440"/>
  <c r="AY1437"/>
  <c r="BF1437" s="1"/>
  <c r="BG1437" s="1"/>
  <c r="AZ1437"/>
  <c r="BE1437" s="1"/>
  <c r="AZ1434"/>
  <c r="BE1434" s="1"/>
  <c r="AY1434"/>
  <c r="AY1431"/>
  <c r="BF1431" s="1"/>
  <c r="BG1431" s="1"/>
  <c r="AZ1431"/>
  <c r="BE1431" s="1"/>
  <c r="AZ1428"/>
  <c r="BE1428" s="1"/>
  <c r="AY1428"/>
  <c r="BF1428" s="1"/>
  <c r="BG1428" s="1"/>
  <c r="AZ1422"/>
  <c r="BE1422" s="1"/>
  <c r="AY1422"/>
  <c r="BF1422" s="1"/>
  <c r="BG1422" s="1"/>
  <c r="AY1419"/>
  <c r="BF1419" s="1"/>
  <c r="BG1419" s="1"/>
  <c r="AZ1419"/>
  <c r="BE1419" s="1"/>
  <c r="AZ1416"/>
  <c r="BE1416" s="1"/>
  <c r="AY1416"/>
  <c r="AY1413"/>
  <c r="AZ1413"/>
  <c r="BE1413" s="1"/>
  <c r="AY1410"/>
  <c r="AZ1410"/>
  <c r="BE1410" s="1"/>
  <c r="AZ1407"/>
  <c r="BE1407" s="1"/>
  <c r="AY1407"/>
  <c r="AY1404"/>
  <c r="BD1404" s="1"/>
  <c r="AZ1404"/>
  <c r="BE1404" s="1"/>
  <c r="AY1401"/>
  <c r="AZ1401"/>
  <c r="BE1401" s="1"/>
  <c r="AZ1395"/>
  <c r="BE1395" s="1"/>
  <c r="AY1395"/>
  <c r="AY1392"/>
  <c r="AZ1392"/>
  <c r="BE1392" s="1"/>
  <c r="AY1389"/>
  <c r="BD1389" s="1"/>
  <c r="AZ1389"/>
  <c r="BE1389" s="1"/>
  <c r="AY1386"/>
  <c r="AZ1386"/>
  <c r="BE1386" s="1"/>
  <c r="AY1377"/>
  <c r="AZ1377"/>
  <c r="BE1377" s="1"/>
  <c r="AY1371"/>
  <c r="AZ1371"/>
  <c r="BE1371" s="1"/>
  <c r="AZ1368"/>
  <c r="BE1368" s="1"/>
  <c r="AY1368"/>
  <c r="AY1365"/>
  <c r="AZ1365"/>
  <c r="BE1365" s="1"/>
  <c r="AZ1359"/>
  <c r="BE1359" s="1"/>
  <c r="AY1359"/>
  <c r="AZ1356"/>
  <c r="BE1356" s="1"/>
  <c r="AY1356"/>
  <c r="AY1353"/>
  <c r="AZ1353"/>
  <c r="BE1353" s="1"/>
  <c r="AZ1347"/>
  <c r="BE1347" s="1"/>
  <c r="AY1347"/>
  <c r="BD1347" s="1"/>
  <c r="AY1344"/>
  <c r="BD1344" s="1"/>
  <c r="AZ1344"/>
  <c r="BE1344" s="1"/>
  <c r="AY1341"/>
  <c r="AZ1341"/>
  <c r="BE1341" s="1"/>
  <c r="AZ1338"/>
  <c r="BE1338" s="1"/>
  <c r="AY1338"/>
  <c r="AZ2186"/>
  <c r="BE2186" s="1"/>
  <c r="AY2186"/>
  <c r="AY2183"/>
  <c r="AZ2183"/>
  <c r="BE2183" s="1"/>
  <c r="AY2180"/>
  <c r="AZ2180"/>
  <c r="BE2180" s="1"/>
  <c r="AZ2177"/>
  <c r="BE2177" s="1"/>
  <c r="AY2177"/>
  <c r="AY2175"/>
  <c r="AZ2175"/>
  <c r="BE2175" s="1"/>
  <c r="AZ2172"/>
  <c r="BE2172" s="1"/>
  <c r="AY2172"/>
  <c r="AY2169"/>
  <c r="AZ2169"/>
  <c r="BE2169" s="1"/>
  <c r="AZ2160"/>
  <c r="BE2160" s="1"/>
  <c r="AY2160"/>
  <c r="AZ2154"/>
  <c r="BE2154" s="1"/>
  <c r="AY2154"/>
  <c r="AY2151"/>
  <c r="AZ2151"/>
  <c r="BE2151" s="1"/>
  <c r="AZ2148"/>
  <c r="BE2148" s="1"/>
  <c r="AY2148"/>
  <c r="AY2141"/>
  <c r="AZ2141"/>
  <c r="BE2141" s="1"/>
  <c r="AY2139"/>
  <c r="AZ2139"/>
  <c r="BE2139" s="1"/>
  <c r="AY2131"/>
  <c r="AZ2131"/>
  <c r="BE2131" s="1"/>
  <c r="AZ2128"/>
  <c r="BE2128" s="1"/>
  <c r="AY2128"/>
  <c r="AZ2125"/>
  <c r="BE2125" s="1"/>
  <c r="AY2125"/>
  <c r="AY2122"/>
  <c r="AZ2122"/>
  <c r="BE2122" s="1"/>
  <c r="AZ2117"/>
  <c r="BE2117" s="1"/>
  <c r="AY2117"/>
  <c r="AZ2114"/>
  <c r="BE2114" s="1"/>
  <c r="AY2114"/>
  <c r="AY2111"/>
  <c r="AZ2111"/>
  <c r="BE2111" s="1"/>
  <c r="AY2107"/>
  <c r="AZ2107"/>
  <c r="BE2107" s="1"/>
  <c r="AZ2104"/>
  <c r="BE2104" s="1"/>
  <c r="AY2104"/>
  <c r="AY2098"/>
  <c r="AZ2098"/>
  <c r="BE2098" s="1"/>
  <c r="AY2095"/>
  <c r="BD2095" s="1"/>
  <c r="AZ2095"/>
  <c r="BE2095" s="1"/>
  <c r="AZ2092"/>
  <c r="BE2092" s="1"/>
  <c r="AY2092"/>
  <c r="AZ2089"/>
  <c r="BE2089" s="1"/>
  <c r="AY2089"/>
  <c r="AZ2086"/>
  <c r="BE2086" s="1"/>
  <c r="AY2086"/>
  <c r="AY2083"/>
  <c r="AZ2083"/>
  <c r="BE2083" s="1"/>
  <c r="AY2080"/>
  <c r="AZ2080"/>
  <c r="BE2080" s="1"/>
  <c r="AY2077"/>
  <c r="AZ2077"/>
  <c r="BE2077" s="1"/>
  <c r="AZ2074"/>
  <c r="BE2074" s="1"/>
  <c r="AY2074"/>
  <c r="AY2071"/>
  <c r="AZ2071"/>
  <c r="BE2071" s="1"/>
  <c r="AY2068"/>
  <c r="AZ2068"/>
  <c r="BE2068" s="1"/>
  <c r="AY2065"/>
  <c r="AZ2065"/>
  <c r="BE2065" s="1"/>
  <c r="AZ2062"/>
  <c r="BE2062" s="1"/>
  <c r="AY2062"/>
  <c r="AZ2059"/>
  <c r="BE2059" s="1"/>
  <c r="AY2059"/>
  <c r="AZ2056"/>
  <c r="BE2056" s="1"/>
  <c r="AY2056"/>
  <c r="AY2053"/>
  <c r="AZ2053"/>
  <c r="BE2053" s="1"/>
  <c r="AZ2050"/>
  <c r="BE2050" s="1"/>
  <c r="AY2050"/>
  <c r="AY2047"/>
  <c r="AZ2047"/>
  <c r="BE2047" s="1"/>
  <c r="AY2044"/>
  <c r="AZ2044"/>
  <c r="BE2044" s="1"/>
  <c r="AY2041"/>
  <c r="AZ2041"/>
  <c r="BE2041" s="1"/>
  <c r="AY2039"/>
  <c r="AZ2039"/>
  <c r="BE2039" s="1"/>
  <c r="AY2035"/>
  <c r="AZ2035"/>
  <c r="BE2035" s="1"/>
  <c r="AY2033"/>
  <c r="AZ2033"/>
  <c r="BE2033" s="1"/>
  <c r="AZ2030"/>
  <c r="BE2030" s="1"/>
  <c r="AY2030"/>
  <c r="AZ2015"/>
  <c r="BE2015" s="1"/>
  <c r="AY2015"/>
  <c r="AZ2012"/>
  <c r="BE2012" s="1"/>
  <c r="AY2012"/>
  <c r="AY2009"/>
  <c r="AZ2009"/>
  <c r="BE2009" s="1"/>
  <c r="AZ2006"/>
  <c r="BE2006" s="1"/>
  <c r="AY2006"/>
  <c r="AZ2003"/>
  <c r="BE2003" s="1"/>
  <c r="AY2003"/>
  <c r="AY2000"/>
  <c r="AZ2000"/>
  <c r="BE2000" s="1"/>
  <c r="AY1997"/>
  <c r="AZ1997"/>
  <c r="BE1997" s="1"/>
  <c r="AZ1994"/>
  <c r="BE1994" s="1"/>
  <c r="AY1994"/>
  <c r="BD1994" s="1"/>
  <c r="AY1991"/>
  <c r="AZ1991"/>
  <c r="BE1991" s="1"/>
  <c r="AY1985"/>
  <c r="AZ1985"/>
  <c r="BE1985" s="1"/>
  <c r="AZ1979"/>
  <c r="BE1979" s="1"/>
  <c r="AY1979"/>
  <c r="AY1976"/>
  <c r="AZ1976"/>
  <c r="BE1976" s="1"/>
  <c r="AY1973"/>
  <c r="AZ1973"/>
  <c r="BE1973" s="1"/>
  <c r="AY1970"/>
  <c r="BD1970" s="1"/>
  <c r="BF1970" s="1"/>
  <c r="BG1970" s="1"/>
  <c r="AZ1970"/>
  <c r="BE1970" s="1"/>
  <c r="AZ1967"/>
  <c r="BE1967" s="1"/>
  <c r="AY1967"/>
  <c r="AY1964"/>
  <c r="AZ1964"/>
  <c r="BE1964" s="1"/>
  <c r="AY1961"/>
  <c r="AZ1961"/>
  <c r="BE1961" s="1"/>
  <c r="AZ1958"/>
  <c r="BE1958" s="1"/>
  <c r="AY1958"/>
  <c r="AY1955"/>
  <c r="AZ1955"/>
  <c r="BE1955" s="1"/>
  <c r="AZ1952"/>
  <c r="BE1952" s="1"/>
  <c r="AY1952"/>
  <c r="AY1949"/>
  <c r="AZ1949"/>
  <c r="BE1949" s="1"/>
  <c r="AY1946"/>
  <c r="AZ1946"/>
  <c r="BE1946" s="1"/>
  <c r="AY1943"/>
  <c r="AZ1943"/>
  <c r="BE1943" s="1"/>
  <c r="AY1940"/>
  <c r="AZ1940"/>
  <c r="BE1940" s="1"/>
  <c r="AY1937"/>
  <c r="AZ1937"/>
  <c r="BE1937" s="1"/>
  <c r="AY1934"/>
  <c r="AZ1934"/>
  <c r="BE1934" s="1"/>
  <c r="AZ1931"/>
  <c r="BE1931" s="1"/>
  <c r="AY1931"/>
  <c r="AZ1928"/>
  <c r="BE1928" s="1"/>
  <c r="AY1928"/>
  <c r="AY1925"/>
  <c r="AZ1925"/>
  <c r="BE1925" s="1"/>
  <c r="AY1922"/>
  <c r="AZ1922"/>
  <c r="BE1922" s="1"/>
  <c r="AY1919"/>
  <c r="AZ1919"/>
  <c r="BE1919" s="1"/>
  <c r="AZ1916"/>
  <c r="BE1916" s="1"/>
  <c r="AY1916"/>
  <c r="AZ1910"/>
  <c r="BE1910" s="1"/>
  <c r="AY1910"/>
  <c r="AY1901"/>
  <c r="AZ1901"/>
  <c r="BE1901" s="1"/>
  <c r="AY1898"/>
  <c r="AZ1898"/>
  <c r="BE1898" s="1"/>
  <c r="AY1895"/>
  <c r="AZ1895"/>
  <c r="BE1895" s="1"/>
  <c r="AY1892"/>
  <c r="AZ1892"/>
  <c r="BE1892" s="1"/>
  <c r="AY1889"/>
  <c r="AZ1889"/>
  <c r="BE1889" s="1"/>
  <c r="AY1886"/>
  <c r="AZ1886"/>
  <c r="BE1886" s="1"/>
  <c r="AZ1883"/>
  <c r="BE1883" s="1"/>
  <c r="AY1883"/>
  <c r="AZ1880"/>
  <c r="BE1880" s="1"/>
  <c r="AY1880"/>
  <c r="AY1877"/>
  <c r="AZ1877"/>
  <c r="BE1877" s="1"/>
  <c r="AY1874"/>
  <c r="AZ1874"/>
  <c r="BE1874" s="1"/>
  <c r="AZ1871"/>
  <c r="BE1871" s="1"/>
  <c r="AY1871"/>
  <c r="AY1868"/>
  <c r="AZ1868"/>
  <c r="BE1868" s="1"/>
  <c r="AY1865"/>
  <c r="AZ1865"/>
  <c r="BE1865" s="1"/>
  <c r="AY1862"/>
  <c r="AZ1862"/>
  <c r="BE1862" s="1"/>
  <c r="AZ1859"/>
  <c r="BE1859" s="1"/>
  <c r="AY1859"/>
  <c r="AZ1856"/>
  <c r="BE1856" s="1"/>
  <c r="AY1856"/>
  <c r="AY1853"/>
  <c r="AZ1853"/>
  <c r="BE1853" s="1"/>
  <c r="AZ1850"/>
  <c r="BE1850" s="1"/>
  <c r="AY1850"/>
  <c r="BD1850" s="1"/>
  <c r="AY1847"/>
  <c r="AZ1847"/>
  <c r="BE1847" s="1"/>
  <c r="AZ1844"/>
  <c r="BE1844" s="1"/>
  <c r="AY1844"/>
  <c r="AY1841"/>
  <c r="AZ1841"/>
  <c r="BE1841" s="1"/>
  <c r="AZ1838"/>
  <c r="BE1838" s="1"/>
  <c r="AY1838"/>
  <c r="AZ1835"/>
  <c r="BE1835" s="1"/>
  <c r="AY1835"/>
  <c r="AZ1832"/>
  <c r="BE1832" s="1"/>
  <c r="AY1832"/>
  <c r="AY1829"/>
  <c r="AZ1829"/>
  <c r="BE1829" s="1"/>
  <c r="AZ1826"/>
  <c r="BE1826" s="1"/>
  <c r="AY1826"/>
  <c r="AZ1820"/>
  <c r="BE1820" s="1"/>
  <c r="AY1820"/>
  <c r="AY1817"/>
  <c r="AZ1817"/>
  <c r="BE1817" s="1"/>
  <c r="AZ1814"/>
  <c r="BE1814" s="1"/>
  <c r="AY1814"/>
  <c r="AZ1811"/>
  <c r="BE1811" s="1"/>
  <c r="AY1811"/>
  <c r="AZ1808"/>
  <c r="BE1808" s="1"/>
  <c r="AY1808"/>
  <c r="AY1805"/>
  <c r="AZ1805"/>
  <c r="BE1805" s="1"/>
  <c r="AY1802"/>
  <c r="AZ1802"/>
  <c r="BE1802" s="1"/>
  <c r="AY1793"/>
  <c r="AZ1793"/>
  <c r="BE1793" s="1"/>
  <c r="AY1790"/>
  <c r="AZ1790"/>
  <c r="BE1790" s="1"/>
  <c r="AZ1787"/>
  <c r="BE1787" s="1"/>
  <c r="AY1787"/>
  <c r="AZ1784"/>
  <c r="BE1784" s="1"/>
  <c r="AY1784"/>
  <c r="AY1781"/>
  <c r="AZ1781"/>
  <c r="BE1781" s="1"/>
  <c r="AZ1778"/>
  <c r="BE1778" s="1"/>
  <c r="AY1778"/>
  <c r="AZ1775"/>
  <c r="BE1775" s="1"/>
  <c r="AY1775"/>
  <c r="AZ1772"/>
  <c r="BE1772" s="1"/>
  <c r="AY1772"/>
  <c r="AY1769"/>
  <c r="AZ1769"/>
  <c r="BE1769" s="1"/>
  <c r="AZ1766"/>
  <c r="BE1766" s="1"/>
  <c r="AY1766"/>
  <c r="BD1766" s="1"/>
  <c r="AY1763"/>
  <c r="AZ1763"/>
  <c r="BE1763" s="1"/>
  <c r="AZ1760"/>
  <c r="BE1760" s="1"/>
  <c r="AY1760"/>
  <c r="AY1757"/>
  <c r="AZ1757"/>
  <c r="BE1757" s="1"/>
  <c r="AY1751"/>
  <c r="AZ1751"/>
  <c r="BE1751" s="1"/>
  <c r="AZ1748"/>
  <c r="BE1748" s="1"/>
  <c r="AY1748"/>
  <c r="AY1745"/>
  <c r="AZ1745"/>
  <c r="BE1745" s="1"/>
  <c r="AY1742"/>
  <c r="AZ1742"/>
  <c r="BE1742" s="1"/>
  <c r="AZ1739"/>
  <c r="BE1739" s="1"/>
  <c r="AY1739"/>
  <c r="AZ1736"/>
  <c r="BE1736" s="1"/>
  <c r="AY1736"/>
  <c r="AY1733"/>
  <c r="AZ1733"/>
  <c r="BE1733" s="1"/>
  <c r="AZ1730"/>
  <c r="BE1730" s="1"/>
  <c r="AY1730"/>
  <c r="AY1727"/>
  <c r="AZ1727"/>
  <c r="BE1727" s="1"/>
  <c r="AZ1724"/>
  <c r="BE1724" s="1"/>
  <c r="AY1724"/>
  <c r="AY1721"/>
  <c r="AZ1721"/>
  <c r="BE1721" s="1"/>
  <c r="AY1718"/>
  <c r="AZ1718"/>
  <c r="BE1718" s="1"/>
  <c r="AZ1715"/>
  <c r="BE1715" s="1"/>
  <c r="AY1715"/>
  <c r="AY1712"/>
  <c r="AZ1712"/>
  <c r="BE1712" s="1"/>
  <c r="AZ1707"/>
  <c r="BE1707" s="1"/>
  <c r="AY1707"/>
  <c r="AZ1704"/>
  <c r="BE1704" s="1"/>
  <c r="AY1704"/>
  <c r="AY1701"/>
  <c r="AZ1701"/>
  <c r="BE1701" s="1"/>
  <c r="AY1698"/>
  <c r="AZ1698"/>
  <c r="BE1698" s="1"/>
  <c r="AY1689"/>
  <c r="AZ1689"/>
  <c r="BE1689" s="1"/>
  <c r="AY1686"/>
  <c r="AZ1686"/>
  <c r="BE1686" s="1"/>
  <c r="AZ1683"/>
  <c r="BE1683" s="1"/>
  <c r="AY1683"/>
  <c r="AY1680"/>
  <c r="AZ1680"/>
  <c r="BE1680" s="1"/>
  <c r="AY1677"/>
  <c r="BD1677" s="1"/>
  <c r="AZ1677"/>
  <c r="BE1677" s="1"/>
  <c r="AY1674"/>
  <c r="AZ1674"/>
  <c r="BE1674" s="1"/>
  <c r="AY1668"/>
  <c r="AZ1668"/>
  <c r="BE1668" s="1"/>
  <c r="AY1665"/>
  <c r="AZ1665"/>
  <c r="BE1665" s="1"/>
  <c r="AY1662"/>
  <c r="AZ1662"/>
  <c r="BE1662" s="1"/>
  <c r="AY1659"/>
  <c r="AZ1659"/>
  <c r="BE1659" s="1"/>
  <c r="AZ1656"/>
  <c r="BE1656" s="1"/>
  <c r="AY1656"/>
  <c r="AY1647"/>
  <c r="AZ1647"/>
  <c r="BE1647" s="1"/>
  <c r="AZ1644"/>
  <c r="BE1644" s="1"/>
  <c r="AY1644"/>
  <c r="AY1641"/>
  <c r="AZ1641"/>
  <c r="BE1641" s="1"/>
  <c r="AY1638"/>
  <c r="AZ1638"/>
  <c r="BE1638" s="1"/>
  <c r="AZ1635"/>
  <c r="BE1635" s="1"/>
  <c r="AY1635"/>
  <c r="AY1632"/>
  <c r="AZ1632"/>
  <c r="BE1632" s="1"/>
  <c r="AZ1626"/>
  <c r="BE1626" s="1"/>
  <c r="AY1626"/>
  <c r="AY1620"/>
  <c r="AZ1620"/>
  <c r="BE1620" s="1"/>
  <c r="AY1611"/>
  <c r="AZ1611"/>
  <c r="BE1611" s="1"/>
  <c r="AZ1608"/>
  <c r="BE1608" s="1"/>
  <c r="AY1608"/>
  <c r="AY1602"/>
  <c r="AZ1602"/>
  <c r="BE1602" s="1"/>
  <c r="AY1599"/>
  <c r="AZ1599"/>
  <c r="BE1599" s="1"/>
  <c r="AZ1596"/>
  <c r="BE1596" s="1"/>
  <c r="AY1596"/>
  <c r="AY1593"/>
  <c r="AZ1593"/>
  <c r="BE1593" s="1"/>
  <c r="AY1590"/>
  <c r="AZ1590"/>
  <c r="BE1590" s="1"/>
  <c r="AY1587"/>
  <c r="AZ1587"/>
  <c r="BE1587" s="1"/>
  <c r="AZ1584"/>
  <c r="BE1584" s="1"/>
  <c r="AY1584"/>
  <c r="AZ1581"/>
  <c r="BE1581" s="1"/>
  <c r="AY1581"/>
  <c r="AZ1578"/>
  <c r="BE1578" s="1"/>
  <c r="BF1578"/>
  <c r="BG1578" s="1"/>
  <c r="AY1575"/>
  <c r="AZ1575"/>
  <c r="BE1575" s="1"/>
  <c r="AY1572"/>
  <c r="BF1572" s="1"/>
  <c r="BG1572" s="1"/>
  <c r="AZ1572"/>
  <c r="BE1572" s="1"/>
  <c r="AY1569"/>
  <c r="AZ1569"/>
  <c r="BE1569" s="1"/>
  <c r="AZ1566"/>
  <c r="BE1566" s="1"/>
  <c r="AY1566"/>
  <c r="AZ1557"/>
  <c r="BE1557" s="1"/>
  <c r="AY1557"/>
  <c r="AZ1554"/>
  <c r="BE1554" s="1"/>
  <c r="AY1554"/>
  <c r="AY1551"/>
  <c r="BF1551" s="1"/>
  <c r="BG1551" s="1"/>
  <c r="AZ1551"/>
  <c r="BE1551" s="1"/>
  <c r="AY1548"/>
  <c r="BF1548" s="1"/>
  <c r="BG1548" s="1"/>
  <c r="AZ1548"/>
  <c r="BE1548" s="1"/>
  <c r="AZ1545"/>
  <c r="BE1545" s="1"/>
  <c r="AY1545"/>
  <c r="BF1545" s="1"/>
  <c r="BG1545" s="1"/>
  <c r="AZ1542"/>
  <c r="BE1542" s="1"/>
  <c r="AY1542"/>
  <c r="BF1542" s="1"/>
  <c r="BG1542" s="1"/>
  <c r="AY1539"/>
  <c r="AZ1539"/>
  <c r="BE1539" s="1"/>
  <c r="AZ1536"/>
  <c r="BE1536" s="1"/>
  <c r="AY1536"/>
  <c r="AZ1526"/>
  <c r="BE1526" s="1"/>
  <c r="AY1526"/>
  <c r="AY1523"/>
  <c r="AZ1523"/>
  <c r="BE1523" s="1"/>
  <c r="AZ1520"/>
  <c r="BE1520" s="1"/>
  <c r="AY1520"/>
  <c r="AY1517"/>
  <c r="AZ1517"/>
  <c r="BE1517" s="1"/>
  <c r="AZ1514"/>
  <c r="BE1514" s="1"/>
  <c r="AY1514"/>
  <c r="AZ1508"/>
  <c r="BE1508" s="1"/>
  <c r="AY1508"/>
  <c r="AY1505"/>
  <c r="BF1505" s="1"/>
  <c r="BG1505" s="1"/>
  <c r="AZ1505"/>
  <c r="BE1505" s="1"/>
  <c r="AZ1502"/>
  <c r="BE1502" s="1"/>
  <c r="AY1502"/>
  <c r="AY1499"/>
  <c r="BF1499" s="1"/>
  <c r="BG1499" s="1"/>
  <c r="AZ1499"/>
  <c r="BE1499" s="1"/>
  <c r="AY1496"/>
  <c r="AZ1496"/>
  <c r="BE1496" s="1"/>
  <c r="AZ1493"/>
  <c r="BE1493" s="1"/>
  <c r="AY1493"/>
  <c r="AZ1490"/>
  <c r="BE1490" s="1"/>
  <c r="AY1490"/>
  <c r="BF1490" s="1"/>
  <c r="BG1490" s="1"/>
  <c r="AY1487"/>
  <c r="BD1487" s="1"/>
  <c r="AZ1487"/>
  <c r="BE1487" s="1"/>
  <c r="AY1484"/>
  <c r="AZ1484"/>
  <c r="BE1484" s="1"/>
  <c r="AZ1481"/>
  <c r="BE1481" s="1"/>
  <c r="AY1481"/>
  <c r="BF1481" s="1"/>
  <c r="BG1481" s="1"/>
  <c r="AZ1478"/>
  <c r="BE1478" s="1"/>
  <c r="AY1478"/>
  <c r="AY1469"/>
  <c r="AZ1469"/>
  <c r="BE1469" s="1"/>
  <c r="AZ1466"/>
  <c r="BE1466" s="1"/>
  <c r="AY1466"/>
  <c r="AY1463"/>
  <c r="AZ1463"/>
  <c r="BE1463" s="1"/>
  <c r="AZ1460"/>
  <c r="BE1460" s="1"/>
  <c r="AY1460"/>
  <c r="BF1460" s="1"/>
  <c r="BG1460" s="1"/>
  <c r="AY1457"/>
  <c r="BF1457" s="1"/>
  <c r="BG1457" s="1"/>
  <c r="AZ1457"/>
  <c r="BE1457" s="1"/>
  <c r="AZ1454"/>
  <c r="BE1454" s="1"/>
  <c r="AY1454"/>
  <c r="BF1454" s="1"/>
  <c r="BG1454" s="1"/>
  <c r="AY1451"/>
  <c r="AZ1451"/>
  <c r="BE1451" s="1"/>
  <c r="AZ1448"/>
  <c r="BE1448" s="1"/>
  <c r="AY1448"/>
  <c r="BF1448" s="1"/>
  <c r="BG1448" s="1"/>
  <c r="AY1445"/>
  <c r="BF1445" s="1"/>
  <c r="BG1445" s="1"/>
  <c r="AZ1445"/>
  <c r="BE1445" s="1"/>
  <c r="AZ1442"/>
  <c r="BE1442" s="1"/>
  <c r="AY1442"/>
  <c r="BF1442" s="1"/>
  <c r="BG1442" s="1"/>
  <c r="AZ1439"/>
  <c r="BE1439" s="1"/>
  <c r="AY1439"/>
  <c r="AZ1436"/>
  <c r="BE1436" s="1"/>
  <c r="AY1436"/>
  <c r="AY1433"/>
  <c r="BF1433" s="1"/>
  <c r="BG1433" s="1"/>
  <c r="AZ1433"/>
  <c r="BE1433" s="1"/>
  <c r="AY1430"/>
  <c r="BF1430" s="1"/>
  <c r="BG1430" s="1"/>
  <c r="AZ1430"/>
  <c r="BE1430" s="1"/>
  <c r="AZ1427"/>
  <c r="BE1427" s="1"/>
  <c r="AY1427"/>
  <c r="AZ1424"/>
  <c r="BE1424" s="1"/>
  <c r="AY1424"/>
  <c r="AZ1418"/>
  <c r="BE1418" s="1"/>
  <c r="AY1418"/>
  <c r="AZ1415"/>
  <c r="BE1415" s="1"/>
  <c r="AY1415"/>
  <c r="AZ1412"/>
  <c r="BE1412" s="1"/>
  <c r="AY1412"/>
  <c r="AY1409"/>
  <c r="AZ1409"/>
  <c r="BE1409" s="1"/>
  <c r="AZ1406"/>
  <c r="BE1406" s="1"/>
  <c r="AY1406"/>
  <c r="AY1400"/>
  <c r="AZ1400"/>
  <c r="BE1400" s="1"/>
  <c r="AY1397"/>
  <c r="AZ1397"/>
  <c r="BE1397" s="1"/>
  <c r="AY1394"/>
  <c r="AZ1394"/>
  <c r="BE1394" s="1"/>
  <c r="AZ1391"/>
  <c r="BE1391" s="1"/>
  <c r="AY1391"/>
  <c r="BD1391" s="1"/>
  <c r="AY1388"/>
  <c r="AZ1388"/>
  <c r="BE1388" s="1"/>
  <c r="AY1385"/>
  <c r="AZ1385"/>
  <c r="BE1385" s="1"/>
  <c r="AY1382"/>
  <c r="AZ1382"/>
  <c r="BE1382" s="1"/>
  <c r="AZ1376"/>
  <c r="BE1376" s="1"/>
  <c r="AY1376"/>
  <c r="AY1373"/>
  <c r="AZ1373"/>
  <c r="BE1373" s="1"/>
  <c r="AY1367"/>
  <c r="AZ1367"/>
  <c r="BE1367" s="1"/>
  <c r="AZ1364"/>
  <c r="BE1364" s="1"/>
  <c r="AY1364"/>
  <c r="AY1355"/>
  <c r="AZ1355"/>
  <c r="BE1355" s="1"/>
  <c r="AY1352"/>
  <c r="AZ1352"/>
  <c r="BE1352" s="1"/>
  <c r="AY1349"/>
  <c r="BF1349" s="1"/>
  <c r="BG1349" s="1"/>
  <c r="AZ1349"/>
  <c r="BE1349" s="1"/>
  <c r="AY1346"/>
  <c r="AZ1346"/>
  <c r="BE1346" s="1"/>
  <c r="AZ1343"/>
  <c r="BE1343" s="1"/>
  <c r="AY1343"/>
  <c r="AY1336"/>
  <c r="BD1336" s="1"/>
  <c r="AZ1336"/>
  <c r="BE1336" s="1"/>
  <c r="AZ1334"/>
  <c r="BE1334" s="1"/>
  <c r="AY1334"/>
  <c r="AZ1332"/>
  <c r="BE1332" s="1"/>
  <c r="AY1332"/>
  <c r="AZ1330"/>
  <c r="BE1330" s="1"/>
  <c r="AY1330"/>
  <c r="AZ1328"/>
  <c r="BE1328" s="1"/>
  <c r="AY1328"/>
  <c r="AZ1326"/>
  <c r="BE1326" s="1"/>
  <c r="AY1326"/>
  <c r="AZ1324"/>
  <c r="BE1324" s="1"/>
  <c r="AY1324"/>
  <c r="AY1322"/>
  <c r="AZ1322"/>
  <c r="BE1322" s="1"/>
  <c r="AY1320"/>
  <c r="AZ1320"/>
  <c r="BE1320" s="1"/>
  <c r="AY1317"/>
  <c r="AZ1317"/>
  <c r="BE1317" s="1"/>
  <c r="AY1316"/>
  <c r="AZ1316"/>
  <c r="BE1316" s="1"/>
  <c r="AY1314"/>
  <c r="AZ1314"/>
  <c r="BE1314" s="1"/>
  <c r="AX2469"/>
  <c r="AW2754"/>
  <c r="AW2670"/>
  <c r="AW2208"/>
  <c r="AW2357"/>
  <c r="AX2219"/>
  <c r="AW2416"/>
  <c r="AX2596"/>
  <c r="AW2642"/>
  <c r="AW2472"/>
  <c r="AX2698"/>
  <c r="AX2740"/>
  <c r="AX2294"/>
  <c r="AW2552"/>
  <c r="AX2784"/>
  <c r="AW2340"/>
  <c r="AX2133"/>
  <c r="AZ1568"/>
  <c r="BE1568" s="1"/>
  <c r="AY1488"/>
  <c r="BD1488" s="1"/>
  <c r="AY1485"/>
  <c r="AW1856"/>
  <c r="AX2392"/>
  <c r="AW2660"/>
  <c r="AZ2171"/>
  <c r="BE2171" s="1"/>
  <c r="AZ1567"/>
  <c r="BE1567" s="1"/>
  <c r="AZ1361"/>
  <c r="BE1361" s="1"/>
  <c r="AZ1403"/>
  <c r="BE1403" s="1"/>
  <c r="AY1447"/>
  <c r="BF1447" s="1"/>
  <c r="BG1447" s="1"/>
  <c r="AZ1511"/>
  <c r="BE1511" s="1"/>
  <c r="AZ1553"/>
  <c r="BE1553" s="1"/>
  <c r="AY1605"/>
  <c r="AZ1653"/>
  <c r="BE1653" s="1"/>
  <c r="AZ1695"/>
  <c r="BE1695" s="1"/>
  <c r="AY1747"/>
  <c r="AZ1799"/>
  <c r="BE1799" s="1"/>
  <c r="AZ1855"/>
  <c r="BE1855" s="1"/>
  <c r="AZ1913"/>
  <c r="BE1913" s="1"/>
  <c r="AY1971"/>
  <c r="AY2027"/>
  <c r="AZ2135"/>
  <c r="BE2135" s="1"/>
  <c r="AY1398"/>
  <c r="AZ1458"/>
  <c r="BE1458" s="1"/>
  <c r="AZ1598"/>
  <c r="BE1598" s="1"/>
  <c r="AZ1692"/>
  <c r="BE1692" s="1"/>
  <c r="AY1782"/>
  <c r="AX1865"/>
  <c r="AX2097"/>
  <c r="AZ1988"/>
  <c r="BE1988" s="1"/>
  <c r="AY1982"/>
  <c r="AZ2190"/>
  <c r="BE2190" s="1"/>
  <c r="AW2299"/>
  <c r="AY1309"/>
  <c r="BD1309" s="1"/>
  <c r="BF1309" s="1"/>
  <c r="BG1309" s="1"/>
  <c r="AZ1309"/>
  <c r="BE1309" s="1"/>
  <c r="AY1306"/>
  <c r="AZ1306"/>
  <c r="BE1306" s="1"/>
  <c r="AY1300"/>
  <c r="AZ1300"/>
  <c r="BE1300" s="1"/>
  <c r="AY1294"/>
  <c r="AZ1294"/>
  <c r="BE1294" s="1"/>
  <c r="AY1288"/>
  <c r="AZ1288"/>
  <c r="BE1288" s="1"/>
  <c r="AY1284"/>
  <c r="BF1284" s="1"/>
  <c r="BG1284" s="1"/>
  <c r="AZ1284"/>
  <c r="BE1284" s="1"/>
  <c r="AY1282"/>
  <c r="BD1282" s="1"/>
  <c r="AZ1282"/>
  <c r="BE1282" s="1"/>
  <c r="AY1273"/>
  <c r="AZ1273"/>
  <c r="BE1273" s="1"/>
  <c r="AZ1267"/>
  <c r="BE1267" s="1"/>
  <c r="AY1267"/>
  <c r="AY1261"/>
  <c r="AZ1261"/>
  <c r="BE1261" s="1"/>
  <c r="AZ1258"/>
  <c r="BE1258" s="1"/>
  <c r="AY1258"/>
  <c r="AY1252"/>
  <c r="AZ1252"/>
  <c r="BE1252" s="1"/>
  <c r="AZ1242"/>
  <c r="BE1242" s="1"/>
  <c r="AY1242"/>
  <c r="AZ1224"/>
  <c r="BE1224" s="1"/>
  <c r="AY1224"/>
  <c r="AY1209"/>
  <c r="AZ1209"/>
  <c r="BE1209" s="1"/>
  <c r="AZ1206"/>
  <c r="BE1206" s="1"/>
  <c r="AY1206"/>
  <c r="AZ1203"/>
  <c r="BE1203" s="1"/>
  <c r="AY1203"/>
  <c r="AZ1200"/>
  <c r="BE1200" s="1"/>
  <c r="AY1200"/>
  <c r="AZ1194"/>
  <c r="BE1194" s="1"/>
  <c r="AY1194"/>
  <c r="AZ1182"/>
  <c r="BE1182" s="1"/>
  <c r="AY1182"/>
  <c r="BF1182" s="1"/>
  <c r="BG1182" s="1"/>
  <c r="AZ1176"/>
  <c r="BE1176" s="1"/>
  <c r="AY1176"/>
  <c r="AY1170"/>
  <c r="AZ1170"/>
  <c r="BE1170" s="1"/>
  <c r="AZ1167"/>
  <c r="BE1167" s="1"/>
  <c r="AY1167"/>
  <c r="AZ1164"/>
  <c r="BE1164" s="1"/>
  <c r="AY1164"/>
  <c r="AY1161"/>
  <c r="AZ1161"/>
  <c r="BE1161" s="1"/>
  <c r="AZ1158"/>
  <c r="BE1158" s="1"/>
  <c r="AY1158"/>
  <c r="AZ1152"/>
  <c r="BE1152" s="1"/>
  <c r="AY1152"/>
  <c r="BF1152" s="1"/>
  <c r="BG1152" s="1"/>
  <c r="AZ1149"/>
  <c r="BE1149" s="1"/>
  <c r="AY1149"/>
  <c r="AZ1146"/>
  <c r="BE1146" s="1"/>
  <c r="AY1146"/>
  <c r="BD1146" s="1"/>
  <c r="AZ1128"/>
  <c r="BE1128" s="1"/>
  <c r="AY1128"/>
  <c r="AZ1125"/>
  <c r="BE1125" s="1"/>
  <c r="AY1125"/>
  <c r="AZ1122"/>
  <c r="BE1122" s="1"/>
  <c r="AY1122"/>
  <c r="AY1095"/>
  <c r="AZ1095"/>
  <c r="BE1095" s="1"/>
  <c r="AZ1092"/>
  <c r="BE1092" s="1"/>
  <c r="AY1092"/>
  <c r="AZ1083"/>
  <c r="BE1083" s="1"/>
  <c r="AY1083"/>
  <c r="AZ1065"/>
  <c r="BE1065" s="1"/>
  <c r="AY1065"/>
  <c r="AY1044"/>
  <c r="AZ1044"/>
  <c r="BE1044" s="1"/>
  <c r="AZ1041"/>
  <c r="BE1041" s="1"/>
  <c r="AY1041"/>
  <c r="AY1038"/>
  <c r="AZ1038"/>
  <c r="BE1038" s="1"/>
  <c r="AY1020"/>
  <c r="AZ1020"/>
  <c r="BE1020" s="1"/>
  <c r="AZ1017"/>
  <c r="BE1017" s="1"/>
  <c r="AY1017"/>
  <c r="AY1014"/>
  <c r="AZ1014"/>
  <c r="BE1014" s="1"/>
  <c r="AY1012"/>
  <c r="AZ1012"/>
  <c r="BE1012" s="1"/>
  <c r="AZ1009"/>
  <c r="BE1009" s="1"/>
  <c r="AY1009"/>
  <c r="AY1006"/>
  <c r="AZ1006"/>
  <c r="BE1006" s="1"/>
  <c r="AY1000"/>
  <c r="AZ1000"/>
  <c r="BE1000" s="1"/>
  <c r="AY989"/>
  <c r="AZ989"/>
  <c r="BE989" s="1"/>
  <c r="AY987"/>
  <c r="AZ987"/>
  <c r="BE987" s="1"/>
  <c r="AY981"/>
  <c r="AZ981"/>
  <c r="BE981" s="1"/>
  <c r="AY977"/>
  <c r="AZ977"/>
  <c r="BE977" s="1"/>
  <c r="AZ975"/>
  <c r="BE975" s="1"/>
  <c r="AY975"/>
  <c r="AZ971"/>
  <c r="BE971" s="1"/>
  <c r="AY971"/>
  <c r="AZ965"/>
  <c r="BE965" s="1"/>
  <c r="AY965"/>
  <c r="AZ963"/>
  <c r="BE963" s="1"/>
  <c r="AY963"/>
  <c r="AY956"/>
  <c r="AZ956"/>
  <c r="BE956" s="1"/>
  <c r="AY951"/>
  <c r="AZ951"/>
  <c r="BE951" s="1"/>
  <c r="AY947"/>
  <c r="AZ947"/>
  <c r="BE947" s="1"/>
  <c r="AZ944"/>
  <c r="BE944" s="1"/>
  <c r="AY944"/>
  <c r="AY941"/>
  <c r="AZ941"/>
  <c r="BE941" s="1"/>
  <c r="AZ935"/>
  <c r="BE935" s="1"/>
  <c r="AY935"/>
  <c r="AZ930"/>
  <c r="BE930" s="1"/>
  <c r="AY930"/>
  <c r="AZ921"/>
  <c r="BE921" s="1"/>
  <c r="AY921"/>
  <c r="AY915"/>
  <c r="BF915" s="1"/>
  <c r="BG915" s="1"/>
  <c r="AZ915"/>
  <c r="BE915" s="1"/>
  <c r="AY909"/>
  <c r="BD909" s="1"/>
  <c r="BF909" s="1"/>
  <c r="BG909" s="1"/>
  <c r="AZ909"/>
  <c r="BE909" s="1"/>
  <c r="AY903"/>
  <c r="BD903" s="1"/>
  <c r="BF903" s="1"/>
  <c r="BG903" s="1"/>
  <c r="AZ903"/>
  <c r="BE903" s="1"/>
  <c r="AY897"/>
  <c r="BD897" s="1"/>
  <c r="BF897" s="1"/>
  <c r="BG897" s="1"/>
  <c r="AZ897"/>
  <c r="BE897" s="1"/>
  <c r="AZ894"/>
  <c r="BE894" s="1"/>
  <c r="AY894"/>
  <c r="AZ891"/>
  <c r="BE891" s="1"/>
  <c r="AY891"/>
  <c r="AY888"/>
  <c r="AZ888"/>
  <c r="BE888" s="1"/>
  <c r="AZ885"/>
  <c r="BE885" s="1"/>
  <c r="AY885"/>
  <c r="AZ882"/>
  <c r="BE882" s="1"/>
  <c r="AY882"/>
  <c r="AZ879"/>
  <c r="BE879" s="1"/>
  <c r="AY879"/>
  <c r="AZ873"/>
  <c r="BE873" s="1"/>
  <c r="AY873"/>
  <c r="AZ870"/>
  <c r="BE870" s="1"/>
  <c r="AY870"/>
  <c r="AZ867"/>
  <c r="BE867" s="1"/>
  <c r="AY867"/>
  <c r="AY861"/>
  <c r="BD861" s="1"/>
  <c r="BF861" s="1"/>
  <c r="BG861" s="1"/>
  <c r="AZ861"/>
  <c r="BE861" s="1"/>
  <c r="AZ858"/>
  <c r="BE858" s="1"/>
  <c r="AY858"/>
  <c r="AY855"/>
  <c r="BD855" s="1"/>
  <c r="BF855" s="1"/>
  <c r="BG855" s="1"/>
  <c r="AZ855"/>
  <c r="BE855" s="1"/>
  <c r="AY849"/>
  <c r="BD849" s="1"/>
  <c r="BF849" s="1"/>
  <c r="BG849" s="1"/>
  <c r="AZ849"/>
  <c r="BE849" s="1"/>
  <c r="AZ846"/>
  <c r="BE846" s="1"/>
  <c r="AY846"/>
  <c r="AY843"/>
  <c r="BD843" s="1"/>
  <c r="BF843" s="1"/>
  <c r="BG843" s="1"/>
  <c r="AZ843"/>
  <c r="BE843" s="1"/>
  <c r="AY837"/>
  <c r="AZ837"/>
  <c r="BE837" s="1"/>
  <c r="AY831"/>
  <c r="BD831" s="1"/>
  <c r="BF831" s="1"/>
  <c r="BG831" s="1"/>
  <c r="AZ831"/>
  <c r="BE831" s="1"/>
  <c r="AZ828"/>
  <c r="BE828" s="1"/>
  <c r="AY828"/>
  <c r="AY825"/>
  <c r="BD825" s="1"/>
  <c r="BF825" s="1"/>
  <c r="BG825" s="1"/>
  <c r="AZ825"/>
  <c r="BE825" s="1"/>
  <c r="AY819"/>
  <c r="BD819" s="1"/>
  <c r="BF819" s="1"/>
  <c r="BG819" s="1"/>
  <c r="AZ819"/>
  <c r="BE819" s="1"/>
  <c r="AZ816"/>
  <c r="BE816" s="1"/>
  <c r="AY816"/>
  <c r="AY813"/>
  <c r="BD813" s="1"/>
  <c r="BF813" s="1"/>
  <c r="BG813" s="1"/>
  <c r="AZ813"/>
  <c r="BE813" s="1"/>
  <c r="AZ810"/>
  <c r="BE810" s="1"/>
  <c r="AY810"/>
  <c r="AY807"/>
  <c r="BD807" s="1"/>
  <c r="BF807" s="1"/>
  <c r="BG807" s="1"/>
  <c r="AZ807"/>
  <c r="BE807" s="1"/>
  <c r="AY804"/>
  <c r="AZ804"/>
  <c r="BE804" s="1"/>
  <c r="AZ801"/>
  <c r="BE801" s="1"/>
  <c r="AY801"/>
  <c r="AZ798"/>
  <c r="BE798" s="1"/>
  <c r="AY798"/>
  <c r="AZ795"/>
  <c r="BE795" s="1"/>
  <c r="AY795"/>
  <c r="AZ792"/>
  <c r="BE792" s="1"/>
  <c r="AY792"/>
  <c r="AY789"/>
  <c r="AZ789"/>
  <c r="BE789" s="1"/>
  <c r="AY786"/>
  <c r="AZ786"/>
  <c r="BE786" s="1"/>
  <c r="AY780"/>
  <c r="AZ780"/>
  <c r="BE780" s="1"/>
  <c r="AZ774"/>
  <c r="BE774" s="1"/>
  <c r="AY774"/>
  <c r="BF774" s="1"/>
  <c r="BG774" s="1"/>
  <c r="AZ771"/>
  <c r="BE771" s="1"/>
  <c r="AY771"/>
  <c r="AZ765"/>
  <c r="BE765" s="1"/>
  <c r="AY765"/>
  <c r="AY762"/>
  <c r="AZ762"/>
  <c r="BE762" s="1"/>
  <c r="AZ759"/>
  <c r="BE759" s="1"/>
  <c r="AY759"/>
  <c r="AZ756"/>
  <c r="BE756" s="1"/>
  <c r="AY756"/>
  <c r="AZ750"/>
  <c r="BE750" s="1"/>
  <c r="AY750"/>
  <c r="AZ748"/>
  <c r="BE748" s="1"/>
  <c r="AY748"/>
  <c r="AZ746"/>
  <c r="BE746" s="1"/>
  <c r="AY746"/>
  <c r="AZ743"/>
  <c r="BE743" s="1"/>
  <c r="AY743"/>
  <c r="AZ739"/>
  <c r="BE739" s="1"/>
  <c r="AY739"/>
  <c r="BF739" s="1"/>
  <c r="BG739" s="1"/>
  <c r="AZ738"/>
  <c r="BE738" s="1"/>
  <c r="AY738"/>
  <c r="AZ736"/>
  <c r="BE736" s="1"/>
  <c r="AY736"/>
  <c r="AZ734"/>
  <c r="BE734" s="1"/>
  <c r="AY734"/>
  <c r="AZ732"/>
  <c r="BE732" s="1"/>
  <c r="AY732"/>
  <c r="AZ1159"/>
  <c r="BE1159" s="1"/>
  <c r="AX1741"/>
  <c r="AX1590"/>
  <c r="AX1610"/>
  <c r="AX1745"/>
  <c r="AX1727"/>
  <c r="AX1467"/>
  <c r="AW1487"/>
  <c r="AW1460"/>
  <c r="AW1480"/>
  <c r="AX1546"/>
  <c r="AW1663"/>
  <c r="AX1251"/>
  <c r="AW1707"/>
  <c r="AX1747"/>
  <c r="AW1735"/>
  <c r="AX1795"/>
  <c r="AW1743"/>
  <c r="AX1815"/>
  <c r="AX1199"/>
  <c r="AZ729"/>
  <c r="BE729" s="1"/>
  <c r="AY741"/>
  <c r="BD741" s="1"/>
  <c r="AY751"/>
  <c r="AZ761"/>
  <c r="BE761" s="1"/>
  <c r="AY773"/>
  <c r="BF773" s="1"/>
  <c r="BG773" s="1"/>
  <c r="AY783"/>
  <c r="AZ796"/>
  <c r="BE796" s="1"/>
  <c r="AY806"/>
  <c r="AY822"/>
  <c r="AY838"/>
  <c r="BF838" s="1"/>
  <c r="BG838" s="1"/>
  <c r="AY860"/>
  <c r="AY884"/>
  <c r="AZ896"/>
  <c r="BE896" s="1"/>
  <c r="AY906"/>
  <c r="AY916"/>
  <c r="AZ928"/>
  <c r="BE928" s="1"/>
  <c r="AY938"/>
  <c r="AY952"/>
  <c r="AZ964"/>
  <c r="BE964" s="1"/>
  <c r="AY974"/>
  <c r="AY984"/>
  <c r="AZ996"/>
  <c r="BE996" s="1"/>
  <c r="AY1005"/>
  <c r="AZ1010"/>
  <c r="BE1010" s="1"/>
  <c r="AZ1015"/>
  <c r="BE1015" s="1"/>
  <c r="AY1021"/>
  <c r="AZ1026"/>
  <c r="BE1026" s="1"/>
  <c r="AZ1031"/>
  <c r="BE1031" s="1"/>
  <c r="AY1037"/>
  <c r="BD1037" s="1"/>
  <c r="AZ1042"/>
  <c r="BE1042" s="1"/>
  <c r="AZ1047"/>
  <c r="BE1047" s="1"/>
  <c r="AY1053"/>
  <c r="AY1059"/>
  <c r="AZ1067"/>
  <c r="BE1067" s="1"/>
  <c r="AY1076"/>
  <c r="AY1084"/>
  <c r="AY1093"/>
  <c r="AY1101"/>
  <c r="AZ1107"/>
  <c r="BE1107" s="1"/>
  <c r="AY1113"/>
  <c r="AY1118"/>
  <c r="AZ1123"/>
  <c r="BE1123" s="1"/>
  <c r="AY1129"/>
  <c r="AY1134"/>
  <c r="BD1134" s="1"/>
  <c r="BF1134" s="1"/>
  <c r="AZ1139"/>
  <c r="BE1139" s="1"/>
  <c r="AY1145"/>
  <c r="AY1150"/>
  <c r="BF1150" s="1"/>
  <c r="BG1150" s="1"/>
  <c r="AZ1155"/>
  <c r="BE1155" s="1"/>
  <c r="AY1171"/>
  <c r="AZ1185"/>
  <c r="BE1185" s="1"/>
  <c r="AZ1195"/>
  <c r="BE1195" s="1"/>
  <c r="AY1211"/>
  <c r="AZ1221"/>
  <c r="BE1221" s="1"/>
  <c r="AZ1231"/>
  <c r="BE1231" s="1"/>
  <c r="AY1243"/>
  <c r="AZ1253"/>
  <c r="BE1253" s="1"/>
  <c r="AZ1263"/>
  <c r="BE1263" s="1"/>
  <c r="AY1275"/>
  <c r="AZ1285"/>
  <c r="BE1285" s="1"/>
  <c r="AZ1295"/>
  <c r="BE1295" s="1"/>
  <c r="AY1307"/>
  <c r="AY724"/>
  <c r="AY1184"/>
  <c r="AZ1212"/>
  <c r="BE1212" s="1"/>
  <c r="AY1246"/>
  <c r="AY1274"/>
  <c r="AY919"/>
  <c r="AW1201"/>
  <c r="AX1206"/>
  <c r="AX1449"/>
  <c r="AX1622"/>
  <c r="AX1264"/>
  <c r="AX1601"/>
  <c r="AX1675"/>
  <c r="AW1738"/>
  <c r="AW1804"/>
  <c r="AW1354"/>
  <c r="AW1412"/>
  <c r="AX1506"/>
  <c r="AW1821"/>
  <c r="AX1821"/>
  <c r="AX1819"/>
  <c r="AW1819"/>
  <c r="AX1818"/>
  <c r="AW1818"/>
  <c r="AW1817"/>
  <c r="AX1817"/>
  <c r="AW1814"/>
  <c r="AX1814"/>
  <c r="AX1813"/>
  <c r="AW1813"/>
  <c r="AW1812"/>
  <c r="AX1812"/>
  <c r="AW1810"/>
  <c r="AX1810"/>
  <c r="AW1809"/>
  <c r="AX1809"/>
  <c r="AW1808"/>
  <c r="AX1808"/>
  <c r="AX1806"/>
  <c r="AW1806"/>
  <c r="AX1805"/>
  <c r="AW1805"/>
  <c r="AW1802"/>
  <c r="AX1802"/>
  <c r="AW1801"/>
  <c r="AX1801"/>
  <c r="AW1800"/>
  <c r="AX1800"/>
  <c r="AW1798"/>
  <c r="AX1798"/>
  <c r="AW1797"/>
  <c r="AX1797"/>
  <c r="AW1796"/>
  <c r="AX1796"/>
  <c r="AW1793"/>
  <c r="AX1793"/>
  <c r="AW1792"/>
  <c r="AX1792"/>
  <c r="AW1790"/>
  <c r="AX1790"/>
  <c r="AW1789"/>
  <c r="AX1789"/>
  <c r="AW1788"/>
  <c r="AX1788"/>
  <c r="AW1785"/>
  <c r="AX1785"/>
  <c r="AX1784"/>
  <c r="AW1784"/>
  <c r="AW1783"/>
  <c r="AX1783"/>
  <c r="AW1782"/>
  <c r="AX1782"/>
  <c r="AW1781"/>
  <c r="AX1781"/>
  <c r="AW1780"/>
  <c r="AX1780"/>
  <c r="AW1778"/>
  <c r="AX1778"/>
  <c r="AW1777"/>
  <c r="AX1777"/>
  <c r="AX1776"/>
  <c r="AW1776"/>
  <c r="AX1775"/>
  <c r="AW1775"/>
  <c r="AW1773"/>
  <c r="AX1773"/>
  <c r="AW1772"/>
  <c r="AX1772"/>
  <c r="AX1771"/>
  <c r="AW1771"/>
  <c r="AW1770"/>
  <c r="AX1770"/>
  <c r="AW1769"/>
  <c r="AX1769"/>
  <c r="AX1768"/>
  <c r="AW1768"/>
  <c r="AX1767"/>
  <c r="AW1767"/>
  <c r="AW1766"/>
  <c r="AX1766"/>
  <c r="AW1765"/>
  <c r="AX1765"/>
  <c r="AX1763"/>
  <c r="AW1763"/>
  <c r="AW1762"/>
  <c r="AX1762"/>
  <c r="AW1760"/>
  <c r="AX1760"/>
  <c r="AW1759"/>
  <c r="AX1759"/>
  <c r="AW1758"/>
  <c r="AX1758"/>
  <c r="AW1757"/>
  <c r="AX1757"/>
  <c r="AW1756"/>
  <c r="AX1756"/>
  <c r="AW1754"/>
  <c r="AX1754"/>
  <c r="AW1753"/>
  <c r="AX1753"/>
  <c r="AX1752"/>
  <c r="AW1752"/>
  <c r="AX1750"/>
  <c r="AW1750"/>
  <c r="AW1749"/>
  <c r="AX1749"/>
  <c r="AX1748"/>
  <c r="AW1748"/>
  <c r="AX1746"/>
  <c r="AW1746"/>
  <c r="AX1744"/>
  <c r="AW1744"/>
  <c r="AX1742"/>
  <c r="AW1742"/>
  <c r="AX1740"/>
  <c r="AW1740"/>
  <c r="AW1737"/>
  <c r="AX1737"/>
  <c r="AX1736"/>
  <c r="AW1736"/>
  <c r="AW1734"/>
  <c r="AX1734"/>
  <c r="AW1733"/>
  <c r="AX1733"/>
  <c r="AW1732"/>
  <c r="AX1732"/>
  <c r="AW1730"/>
  <c r="AX1730"/>
  <c r="AW1729"/>
  <c r="AX1729"/>
  <c r="AW1728"/>
  <c r="AX1728"/>
  <c r="AW1725"/>
  <c r="AX1725"/>
  <c r="AX1724"/>
  <c r="AW1724"/>
  <c r="AW1723"/>
  <c r="AX1723"/>
  <c r="AW1721"/>
  <c r="AX1721"/>
  <c r="AX1720"/>
  <c r="AW1720"/>
  <c r="AX1718"/>
  <c r="AW1718"/>
  <c r="AW1717"/>
  <c r="AX1717"/>
  <c r="AW1716"/>
  <c r="AX1716"/>
  <c r="AW1714"/>
  <c r="AX1714"/>
  <c r="AW1713"/>
  <c r="AX1713"/>
  <c r="AX1712"/>
  <c r="AW1712"/>
  <c r="AX1710"/>
  <c r="AW1710"/>
  <c r="AW1709"/>
  <c r="AX1709"/>
  <c r="AX1708"/>
  <c r="AW1708"/>
  <c r="AX1706"/>
  <c r="AW1706"/>
  <c r="AW1705"/>
  <c r="AX1705"/>
  <c r="AX1704"/>
  <c r="AW1704"/>
  <c r="AX1700"/>
  <c r="AW1700"/>
  <c r="AW1699"/>
  <c r="AX1699"/>
  <c r="AW1698"/>
  <c r="AX1698"/>
  <c r="AW1697"/>
  <c r="AX1697"/>
  <c r="AX1696"/>
  <c r="AW1696"/>
  <c r="AW1695"/>
  <c r="AX1695"/>
  <c r="AX1694"/>
  <c r="AW1694"/>
  <c r="AW1693"/>
  <c r="AX1693"/>
  <c r="AW1691"/>
  <c r="AX1691"/>
  <c r="AX1690"/>
  <c r="AW1690"/>
  <c r="AW1689"/>
  <c r="AX1689"/>
  <c r="AX1688"/>
  <c r="AW1688"/>
  <c r="AW1687"/>
  <c r="AX1687"/>
  <c r="AX1686"/>
  <c r="AW1686"/>
  <c r="AW1685"/>
  <c r="AX1685"/>
  <c r="AX1684"/>
  <c r="AW1684"/>
  <c r="AW1683"/>
  <c r="AX1683"/>
  <c r="AW1682"/>
  <c r="AX1682"/>
  <c r="AX1681"/>
  <c r="AW1681"/>
  <c r="AW1680"/>
  <c r="AX1680"/>
  <c r="AX1679"/>
  <c r="AW1679"/>
  <c r="AW1678"/>
  <c r="AX1678"/>
  <c r="AX1677"/>
  <c r="AW1677"/>
  <c r="AW1676"/>
  <c r="AX1676"/>
  <c r="AW1674"/>
  <c r="AX1674"/>
  <c r="AX1673"/>
  <c r="AW1673"/>
  <c r="AW1672"/>
  <c r="AX1672"/>
  <c r="AX1671"/>
  <c r="AW1671"/>
  <c r="AX1669"/>
  <c r="AW1669"/>
  <c r="AW1668"/>
  <c r="AX1668"/>
  <c r="AW1665"/>
  <c r="AX1665"/>
  <c r="AW1662"/>
  <c r="AX1662"/>
  <c r="AW1661"/>
  <c r="AX1661"/>
  <c r="AW1660"/>
  <c r="AX1660"/>
  <c r="AW1658"/>
  <c r="AX1658"/>
  <c r="AX1657"/>
  <c r="AW1657"/>
  <c r="AW1656"/>
  <c r="AX1656"/>
  <c r="AX1655"/>
  <c r="AW1655"/>
  <c r="AW1654"/>
  <c r="AX1654"/>
  <c r="AX1653"/>
  <c r="AW1653"/>
  <c r="AW1652"/>
  <c r="AX1652"/>
  <c r="AX1651"/>
  <c r="AW1651"/>
  <c r="AW1650"/>
  <c r="AX1650"/>
  <c r="AW1649"/>
  <c r="AX1649"/>
  <c r="AW1648"/>
  <c r="AX1648"/>
  <c r="AW1647"/>
  <c r="AX1647"/>
  <c r="AW1646"/>
  <c r="AX1646"/>
  <c r="AX1645"/>
  <c r="AW1645"/>
  <c r="AW1644"/>
  <c r="AX1644"/>
  <c r="AW1643"/>
  <c r="AX1643"/>
  <c r="AW1642"/>
  <c r="AX1642"/>
  <c r="AX1641"/>
  <c r="AW1641"/>
  <c r="AW1640"/>
  <c r="AX1640"/>
  <c r="AX1639"/>
  <c r="AW1639"/>
  <c r="AW1638"/>
  <c r="AX1638"/>
  <c r="AW1636"/>
  <c r="AX1636"/>
  <c r="AX1635"/>
  <c r="AW1635"/>
  <c r="AW1634"/>
  <c r="AX1634"/>
  <c r="AX1633"/>
  <c r="AW1633"/>
  <c r="AW1632"/>
  <c r="AX1632"/>
  <c r="AW1631"/>
  <c r="AX1631"/>
  <c r="AW1630"/>
  <c r="AX1630"/>
  <c r="AW1628"/>
  <c r="AX1628"/>
  <c r="AW1626"/>
  <c r="AX1626"/>
  <c r="AX1625"/>
  <c r="AW1625"/>
  <c r="AW1624"/>
  <c r="AX1624"/>
  <c r="AW1623"/>
  <c r="AX1623"/>
  <c r="AX1621"/>
  <c r="AW1621"/>
  <c r="AW1620"/>
  <c r="AX1620"/>
  <c r="AX1619"/>
  <c r="AW1619"/>
  <c r="AW1618"/>
  <c r="AX1618"/>
  <c r="AX1617"/>
  <c r="AW1617"/>
  <c r="AX1615"/>
  <c r="AW1615"/>
  <c r="AX1613"/>
  <c r="AW1613"/>
  <c r="AW1612"/>
  <c r="AX1612"/>
  <c r="AW1611"/>
  <c r="AX1611"/>
  <c r="AW1609"/>
  <c r="AX1609"/>
  <c r="AW1608"/>
  <c r="AX1608"/>
  <c r="AW1607"/>
  <c r="AX1607"/>
  <c r="AW1606"/>
  <c r="AX1606"/>
  <c r="AX1605"/>
  <c r="AW1605"/>
  <c r="AW1604"/>
  <c r="AX1604"/>
  <c r="AW1603"/>
  <c r="AX1603"/>
  <c r="AW1600"/>
  <c r="AX1600"/>
  <c r="AW1599"/>
  <c r="AX1599"/>
  <c r="AX1597"/>
  <c r="AW1597"/>
  <c r="AW1596"/>
  <c r="AX1596"/>
  <c r="AW1595"/>
  <c r="AX1595"/>
  <c r="AW1594"/>
  <c r="AX1594"/>
  <c r="AW1593"/>
  <c r="AX1593"/>
  <c r="AW1592"/>
  <c r="AX1592"/>
  <c r="AW1591"/>
  <c r="AX1591"/>
  <c r="AX1589"/>
  <c r="AW1589"/>
  <c r="AW1586"/>
  <c r="AX1586"/>
  <c r="AX1585"/>
  <c r="AW1585"/>
  <c r="AW1584"/>
  <c r="AX1584"/>
  <c r="AW1583"/>
  <c r="AX1583"/>
  <c r="AX1581"/>
  <c r="AW1581"/>
  <c r="AW1580"/>
  <c r="AX1580"/>
  <c r="AW1579"/>
  <c r="AX1579"/>
  <c r="AX1577"/>
  <c r="AW1577"/>
  <c r="AW1576"/>
  <c r="AX1576"/>
  <c r="AW1575"/>
  <c r="AX1575"/>
  <c r="AW1574"/>
  <c r="AX1574"/>
  <c r="AX1573"/>
  <c r="AW1573"/>
  <c r="AW1572"/>
  <c r="AX1572"/>
  <c r="AW1571"/>
  <c r="AX1571"/>
  <c r="AX1570"/>
  <c r="AW1570"/>
  <c r="AW1569"/>
  <c r="AX1569"/>
  <c r="AX1568"/>
  <c r="AW1568"/>
  <c r="AW1567"/>
  <c r="AX1567"/>
  <c r="AW1566"/>
  <c r="AX1566"/>
  <c r="AW1565"/>
  <c r="AX1565"/>
  <c r="AX1564"/>
  <c r="AW1564"/>
  <c r="AW1563"/>
  <c r="AX1563"/>
  <c r="AX1562"/>
  <c r="AW1562"/>
  <c r="AW1561"/>
  <c r="AX1561"/>
  <c r="AX1560"/>
  <c r="AW1560"/>
  <c r="AW1559"/>
  <c r="AX1559"/>
  <c r="AW1558"/>
  <c r="AX1558"/>
  <c r="AW1557"/>
  <c r="AX1557"/>
  <c r="AX1556"/>
  <c r="AW1556"/>
  <c r="AW1555"/>
  <c r="AX1555"/>
  <c r="AW1554"/>
  <c r="AX1554"/>
  <c r="AW1553"/>
  <c r="AX1553"/>
  <c r="AW1552"/>
  <c r="AX1552"/>
  <c r="AW1549"/>
  <c r="AX1549"/>
  <c r="AX1548"/>
  <c r="AW1548"/>
  <c r="AW1547"/>
  <c r="AX1547"/>
  <c r="AW1543"/>
  <c r="AX1543"/>
  <c r="AX1542"/>
  <c r="AW1542"/>
  <c r="AW1541"/>
  <c r="AX1541"/>
  <c r="AX1540"/>
  <c r="AW1540"/>
  <c r="AW1539"/>
  <c r="AX1539"/>
  <c r="AX1538"/>
  <c r="AW1538"/>
  <c r="AW1537"/>
  <c r="AX1537"/>
  <c r="AX1536"/>
  <c r="AW1536"/>
  <c r="AW1535"/>
  <c r="AX1535"/>
  <c r="AW1534"/>
  <c r="AX1534"/>
  <c r="AW1531"/>
  <c r="AX1531"/>
  <c r="AW1530"/>
  <c r="AX1530"/>
  <c r="AW1529"/>
  <c r="AX1529"/>
  <c r="AX1528"/>
  <c r="AW1528"/>
  <c r="AW1527"/>
  <c r="AX1527"/>
  <c r="AW1526"/>
  <c r="AX1526"/>
  <c r="AW1525"/>
  <c r="AX1525"/>
  <c r="AW1524"/>
  <c r="AX1524"/>
  <c r="AW1523"/>
  <c r="AX1523"/>
  <c r="AW1522"/>
  <c r="AX1522"/>
  <c r="AW1521"/>
  <c r="AX1521"/>
  <c r="AX1520"/>
  <c r="AW1520"/>
  <c r="AW1519"/>
  <c r="AX1519"/>
  <c r="AW1518"/>
  <c r="AX1518"/>
  <c r="AW1517"/>
  <c r="AX1517"/>
  <c r="AW1516"/>
  <c r="AX1516"/>
  <c r="AW1514"/>
  <c r="AX1514"/>
  <c r="AW1513"/>
  <c r="AX1513"/>
  <c r="AX1512"/>
  <c r="AW1512"/>
  <c r="AW1511"/>
  <c r="AX1511"/>
  <c r="AW1510"/>
  <c r="AX1510"/>
  <c r="AW1509"/>
  <c r="AX1509"/>
  <c r="AW1508"/>
  <c r="AX1508"/>
  <c r="AW1507"/>
  <c r="AX1507"/>
  <c r="AW1505"/>
  <c r="AX1505"/>
  <c r="AX1504"/>
  <c r="AW1504"/>
  <c r="AW1503"/>
  <c r="AX1503"/>
  <c r="AX1502"/>
  <c r="AW1502"/>
  <c r="AW1500"/>
  <c r="AX1500"/>
  <c r="AW1499"/>
  <c r="AX1499"/>
  <c r="AX1498"/>
  <c r="AW1498"/>
  <c r="AW1497"/>
  <c r="AX1497"/>
  <c r="AW1496"/>
  <c r="AX1496"/>
  <c r="AW1495"/>
  <c r="AX1495"/>
  <c r="AX1494"/>
  <c r="AW1494"/>
  <c r="AW1493"/>
  <c r="AX1493"/>
  <c r="AW1489"/>
  <c r="AX1489"/>
  <c r="AX1488"/>
  <c r="AW1488"/>
  <c r="AX1486"/>
  <c r="AW1486"/>
  <c r="AW1485"/>
  <c r="AX1485"/>
  <c r="AW1483"/>
  <c r="AX1483"/>
  <c r="AX1482"/>
  <c r="AW1482"/>
  <c r="AW1481"/>
  <c r="AX1481"/>
  <c r="AX1478"/>
  <c r="AW1478"/>
  <c r="AW1477"/>
  <c r="AX1477"/>
  <c r="AX1476"/>
  <c r="AW1476"/>
  <c r="AW1475"/>
  <c r="AX1475"/>
  <c r="AX1474"/>
  <c r="AW1474"/>
  <c r="AW1473"/>
  <c r="AX1473"/>
  <c r="AX1470"/>
  <c r="AW1470"/>
  <c r="AW1469"/>
  <c r="AX1469"/>
  <c r="AW1466"/>
  <c r="AX1466"/>
  <c r="AW1465"/>
  <c r="AX1465"/>
  <c r="AX1464"/>
  <c r="AW1464"/>
  <c r="AW1463"/>
  <c r="AX1463"/>
  <c r="AX1462"/>
  <c r="AW1462"/>
  <c r="AW1461"/>
  <c r="AX1461"/>
  <c r="AX1458"/>
  <c r="AW1458"/>
  <c r="AW1457"/>
  <c r="AX1457"/>
  <c r="AX1456"/>
  <c r="AW1456"/>
  <c r="AX1454"/>
  <c r="AW1454"/>
  <c r="AW1453"/>
  <c r="AX1453"/>
  <c r="AW1451"/>
  <c r="AX1451"/>
  <c r="AW1450"/>
  <c r="AX1450"/>
  <c r="AX1448"/>
  <c r="AW1448"/>
  <c r="AW1447"/>
  <c r="AX1447"/>
  <c r="AW1445"/>
  <c r="AX1445"/>
  <c r="AX1444"/>
  <c r="AW1444"/>
  <c r="AW1443"/>
  <c r="AX1443"/>
  <c r="AW1442"/>
  <c r="AX1442"/>
  <c r="AW1441"/>
  <c r="AX1441"/>
  <c r="AX1440"/>
  <c r="AW1440"/>
  <c r="AW1439"/>
  <c r="AX1439"/>
  <c r="AX1438"/>
  <c r="AW1438"/>
  <c r="AW1437"/>
  <c r="AX1437"/>
  <c r="AX1436"/>
  <c r="AW1436"/>
  <c r="AW1435"/>
  <c r="AX1435"/>
  <c r="AX1432"/>
  <c r="AW1432"/>
  <c r="AW1431"/>
  <c r="AX1431"/>
  <c r="AX1430"/>
  <c r="AW1430"/>
  <c r="AW1429"/>
  <c r="AX1429"/>
  <c r="AX1428"/>
  <c r="AW1428"/>
  <c r="AW1427"/>
  <c r="AX1427"/>
  <c r="AX1426"/>
  <c r="AW1426"/>
  <c r="AW1425"/>
  <c r="AX1425"/>
  <c r="AX1424"/>
  <c r="AW1424"/>
  <c r="AW1423"/>
  <c r="AX1423"/>
  <c r="AW1422"/>
  <c r="AX1422"/>
  <c r="AW1421"/>
  <c r="AX1421"/>
  <c r="AX1420"/>
  <c r="AW1420"/>
  <c r="AW1419"/>
  <c r="AX1419"/>
  <c r="AW1418"/>
  <c r="AX1418"/>
  <c r="AW1417"/>
  <c r="AX1417"/>
  <c r="AX1416"/>
  <c r="AW1416"/>
  <c r="AW1415"/>
  <c r="AX1415"/>
  <c r="AX1414"/>
  <c r="AW1414"/>
  <c r="AW1413"/>
  <c r="AX1413"/>
  <c r="AW1411"/>
  <c r="AX1411"/>
  <c r="AX1410"/>
  <c r="AW1410"/>
  <c r="AW1409"/>
  <c r="AX1409"/>
  <c r="AX1408"/>
  <c r="AW1408"/>
  <c r="AW1407"/>
  <c r="AX1407"/>
  <c r="AW1406"/>
  <c r="AX1406"/>
  <c r="AW1405"/>
  <c r="AX1405"/>
  <c r="AW1403"/>
  <c r="AX1403"/>
  <c r="AW1402"/>
  <c r="AX1402"/>
  <c r="AW1401"/>
  <c r="AX1401"/>
  <c r="AX1400"/>
  <c r="AW1400"/>
  <c r="AW1399"/>
  <c r="AX1399"/>
  <c r="AX1398"/>
  <c r="AW1398"/>
  <c r="AW1397"/>
  <c r="AX1397"/>
  <c r="AX1396"/>
  <c r="AW1396"/>
  <c r="AW1395"/>
  <c r="AX1395"/>
  <c r="AW1394"/>
  <c r="AX1394"/>
  <c r="AX1392"/>
  <c r="AW1392"/>
  <c r="AW1391"/>
  <c r="AX1391"/>
  <c r="AW1390"/>
  <c r="AX1390"/>
  <c r="AW1389"/>
  <c r="AX1389"/>
  <c r="AX1388"/>
  <c r="AW1388"/>
  <c r="AW1387"/>
  <c r="AX1387"/>
  <c r="AW1386"/>
  <c r="AX1386"/>
  <c r="AW1385"/>
  <c r="AX1385"/>
  <c r="AW1383"/>
  <c r="AX1383"/>
  <c r="AX1382"/>
  <c r="AW1382"/>
  <c r="AW1381"/>
  <c r="AX1381"/>
  <c r="AX1380"/>
  <c r="AW1380"/>
  <c r="AW1378"/>
  <c r="AX1378"/>
  <c r="AX1376"/>
  <c r="AW1376"/>
  <c r="AW1373"/>
  <c r="AX1373"/>
  <c r="AX1372"/>
  <c r="AW1372"/>
  <c r="AW1370"/>
  <c r="AX1370"/>
  <c r="AX1368"/>
  <c r="AW1368"/>
  <c r="AX1366"/>
  <c r="AW1366"/>
  <c r="AW1365"/>
  <c r="AX1365"/>
  <c r="AX1364"/>
  <c r="AW1364"/>
  <c r="AX1362"/>
  <c r="AW1362"/>
  <c r="AW1360"/>
  <c r="AX1360"/>
  <c r="AX1358"/>
  <c r="AW1358"/>
  <c r="AX1356"/>
  <c r="AW1356"/>
  <c r="AW1353"/>
  <c r="AX1353"/>
  <c r="AX1352"/>
  <c r="AW1352"/>
  <c r="AX1350"/>
  <c r="AW1350"/>
  <c r="AW1349"/>
  <c r="AX1349"/>
  <c r="AW1348"/>
  <c r="AX1348"/>
  <c r="AW1346"/>
  <c r="AX1346"/>
  <c r="AW1345"/>
  <c r="AX1345"/>
  <c r="AX1342"/>
  <c r="AW1342"/>
  <c r="AW1341"/>
  <c r="AX1341"/>
  <c r="AW1340"/>
  <c r="AX1340"/>
  <c r="AX1338"/>
  <c r="AW1338"/>
  <c r="AW1337"/>
  <c r="AX1337"/>
  <c r="AX1336"/>
  <c r="AW1336"/>
  <c r="AW1335"/>
  <c r="AX1335"/>
  <c r="AX1334"/>
  <c r="AW1334"/>
  <c r="AW1333"/>
  <c r="AX1333"/>
  <c r="AX1332"/>
  <c r="AW1332"/>
  <c r="AW1331"/>
  <c r="AX1331"/>
  <c r="AX1330"/>
  <c r="AW1330"/>
  <c r="AW1329"/>
  <c r="AX1329"/>
  <c r="AX1328"/>
  <c r="AW1328"/>
  <c r="AW1327"/>
  <c r="AX1327"/>
  <c r="AX1326"/>
  <c r="AW1326"/>
  <c r="AW1325"/>
  <c r="AX1325"/>
  <c r="AX1324"/>
  <c r="AW1324"/>
  <c r="AW1323"/>
  <c r="AX1323"/>
  <c r="AX1322"/>
  <c r="AW1322"/>
  <c r="AW1321"/>
  <c r="AX1321"/>
  <c r="AX1320"/>
  <c r="AW1320"/>
  <c r="AX1318"/>
  <c r="AW1318"/>
  <c r="AW1317"/>
  <c r="AX1317"/>
  <c r="AX1316"/>
  <c r="AW1316"/>
  <c r="AX1314"/>
  <c r="AW1314"/>
  <c r="AW1313"/>
  <c r="AX1313"/>
  <c r="AX1310"/>
  <c r="AW1310"/>
  <c r="AW1309"/>
  <c r="AX1309"/>
  <c r="AW1308"/>
  <c r="AX1308"/>
  <c r="AX1306"/>
  <c r="AW1306"/>
  <c r="AW1305"/>
  <c r="AX1305"/>
  <c r="AX1302"/>
  <c r="AW1302"/>
  <c r="AX1301"/>
  <c r="AW1301"/>
  <c r="AX1298"/>
  <c r="AW1298"/>
  <c r="AW1296"/>
  <c r="AX1296"/>
  <c r="AX1295"/>
  <c r="AW1295"/>
  <c r="AW1294"/>
  <c r="AX1294"/>
  <c r="AW1293"/>
  <c r="AX1293"/>
  <c r="AW1292"/>
  <c r="AX1292"/>
  <c r="AX1291"/>
  <c r="AW1291"/>
  <c r="AW1288"/>
  <c r="AX1288"/>
  <c r="AX1287"/>
  <c r="AW1287"/>
  <c r="AW1286"/>
  <c r="AX1286"/>
  <c r="AW1285"/>
  <c r="AX1285"/>
  <c r="AW1284"/>
  <c r="AX1284"/>
  <c r="AX1283"/>
  <c r="AW1283"/>
  <c r="AX1282"/>
  <c r="AW1282"/>
  <c r="AW1281"/>
  <c r="AX1281"/>
  <c r="AW1280"/>
  <c r="AX1280"/>
  <c r="AW1279"/>
  <c r="AX1279"/>
  <c r="AW1278"/>
  <c r="AX1278"/>
  <c r="AW1277"/>
  <c r="AX1277"/>
  <c r="AW1276"/>
  <c r="AX1276"/>
  <c r="AX1275"/>
  <c r="AW1275"/>
  <c r="AX1274"/>
  <c r="AW1274"/>
  <c r="AW1273"/>
  <c r="AX1273"/>
  <c r="AW1272"/>
  <c r="AX1272"/>
  <c r="AW1265"/>
  <c r="AX1265"/>
  <c r="AW1262"/>
  <c r="AX1262"/>
  <c r="AX1260"/>
  <c r="AW1260"/>
  <c r="AW1258"/>
  <c r="AX1258"/>
  <c r="AW1257"/>
  <c r="AX1257"/>
  <c r="AW1254"/>
  <c r="AX1254"/>
  <c r="AW1253"/>
  <c r="AX1253"/>
  <c r="AX1252"/>
  <c r="AW1252"/>
  <c r="AW1250"/>
  <c r="AX1250"/>
  <c r="AW1249"/>
  <c r="AX1249"/>
  <c r="AX1248"/>
  <c r="AW1248"/>
  <c r="AX1246"/>
  <c r="AW1246"/>
  <c r="AX1245"/>
  <c r="AW1245"/>
  <c r="AX1244"/>
  <c r="AW1244"/>
  <c r="AX1241"/>
  <c r="AW1241"/>
  <c r="AX1240"/>
  <c r="AW1240"/>
  <c r="AW1239"/>
  <c r="AX1239"/>
  <c r="AW1238"/>
  <c r="AX1238"/>
  <c r="AX1236"/>
  <c r="AW1236"/>
  <c r="AX1235"/>
  <c r="AW1235"/>
  <c r="AW1233"/>
  <c r="AX1233"/>
  <c r="AX1232"/>
  <c r="AW1232"/>
  <c r="AW1231"/>
  <c r="AX1231"/>
  <c r="AW1230"/>
  <c r="AX1230"/>
  <c r="AW1229"/>
  <c r="AX1229"/>
  <c r="AX1228"/>
  <c r="AW1228"/>
  <c r="AX1227"/>
  <c r="AW1227"/>
  <c r="AX1226"/>
  <c r="AW1226"/>
  <c r="AX1225"/>
  <c r="AW1225"/>
  <c r="AX1224"/>
  <c r="AW1224"/>
  <c r="AX1223"/>
  <c r="AW1223"/>
  <c r="AW1222"/>
  <c r="AX1222"/>
  <c r="AX1221"/>
  <c r="AW1221"/>
  <c r="AX1220"/>
  <c r="AW1220"/>
  <c r="AX1219"/>
  <c r="AW1219"/>
  <c r="AX1218"/>
  <c r="AW1218"/>
  <c r="AW1217"/>
  <c r="AX1217"/>
  <c r="AX1216"/>
  <c r="AW1216"/>
  <c r="AX1215"/>
  <c r="AW1215"/>
  <c r="AW1213"/>
  <c r="AX1213"/>
  <c r="AX1212"/>
  <c r="AW1212"/>
  <c r="AW1210"/>
  <c r="AX1210"/>
  <c r="AX1209"/>
  <c r="AW1209"/>
  <c r="AX1208"/>
  <c r="AW1208"/>
  <c r="AX1207"/>
  <c r="AW1207"/>
  <c r="AW1205"/>
  <c r="AX1205"/>
  <c r="AX1204"/>
  <c r="AW1204"/>
  <c r="AX1203"/>
  <c r="AW1203"/>
  <c r="AX1202"/>
  <c r="AW1202"/>
  <c r="AX1200"/>
  <c r="AW1200"/>
  <c r="AX1198"/>
  <c r="AW1198"/>
  <c r="AX1196"/>
  <c r="AW1196"/>
  <c r="AX1195"/>
  <c r="AW1195"/>
  <c r="AW1194"/>
  <c r="AX1194"/>
  <c r="AW1193"/>
  <c r="AX1193"/>
  <c r="AX1192"/>
  <c r="AW1192"/>
  <c r="AX1191"/>
  <c r="AW1191"/>
  <c r="AW1190"/>
  <c r="AX1190"/>
  <c r="AX1189"/>
  <c r="AW1189"/>
  <c r="AX1188"/>
  <c r="AW1188"/>
  <c r="AX1187"/>
  <c r="AW1187"/>
  <c r="AW1185"/>
  <c r="AX1185"/>
  <c r="AX1184"/>
  <c r="AW1184"/>
  <c r="AX1183"/>
  <c r="AW1183"/>
  <c r="AW1182"/>
  <c r="AX1182"/>
  <c r="AX1181"/>
  <c r="AW1181"/>
  <c r="AX1180"/>
  <c r="AW1180"/>
  <c r="AW1178"/>
  <c r="AX1178"/>
  <c r="AW1175"/>
  <c r="AX1175"/>
  <c r="AW1174"/>
  <c r="AX1174"/>
  <c r="AX1173"/>
  <c r="AW1173"/>
  <c r="AW1172"/>
  <c r="AX1172"/>
  <c r="AX1171"/>
  <c r="AW1171"/>
  <c r="AW1170"/>
  <c r="AX1170"/>
  <c r="AX1169"/>
  <c r="AW1169"/>
  <c r="AW1168"/>
  <c r="AX1168"/>
  <c r="AW1166"/>
  <c r="AX1166"/>
  <c r="AX1165"/>
  <c r="AW1165"/>
  <c r="AW1164"/>
  <c r="AX1164"/>
  <c r="AW1162"/>
  <c r="AX1162"/>
  <c r="AX1160"/>
  <c r="AW1160"/>
  <c r="AW1159"/>
  <c r="AX1159"/>
  <c r="AW1158"/>
  <c r="AX1158"/>
  <c r="AX1157"/>
  <c r="AW1157"/>
  <c r="AW1156"/>
  <c r="AX1156"/>
  <c r="AY1304"/>
  <c r="AZ1304"/>
  <c r="BE1304" s="1"/>
  <c r="AY1292"/>
  <c r="AZ1292"/>
  <c r="BE1292" s="1"/>
  <c r="AY1289"/>
  <c r="AZ1289"/>
  <c r="BE1289" s="1"/>
  <c r="AY1286"/>
  <c r="BF1286" s="1"/>
  <c r="BG1286" s="1"/>
  <c r="AZ1286"/>
  <c r="BE1286" s="1"/>
  <c r="AZ1283"/>
  <c r="BE1283" s="1"/>
  <c r="AY1283"/>
  <c r="BF1283" s="1"/>
  <c r="BG1283" s="1"/>
  <c r="AY1280"/>
  <c r="AZ1280"/>
  <c r="BE1280" s="1"/>
  <c r="AY1277"/>
  <c r="BD1277" s="1"/>
  <c r="AZ1277"/>
  <c r="BE1277" s="1"/>
  <c r="AY1268"/>
  <c r="AZ1268"/>
  <c r="BE1268" s="1"/>
  <c r="AZ1262"/>
  <c r="BE1262" s="1"/>
  <c r="AY1262"/>
  <c r="AY1256"/>
  <c r="AZ1256"/>
  <c r="BE1256" s="1"/>
  <c r="AY1244"/>
  <c r="AZ1244"/>
  <c r="BE1244" s="1"/>
  <c r="AY1241"/>
  <c r="AZ1241"/>
  <c r="BE1241" s="1"/>
  <c r="AZ1238"/>
  <c r="BE1238" s="1"/>
  <c r="AY1238"/>
  <c r="AZ1235"/>
  <c r="BE1235" s="1"/>
  <c r="AY1235"/>
  <c r="AY1232"/>
  <c r="AZ1232"/>
  <c r="BE1232" s="1"/>
  <c r="AY1229"/>
  <c r="AZ1229"/>
  <c r="BE1229" s="1"/>
  <c r="AZ1226"/>
  <c r="BE1226" s="1"/>
  <c r="AY1226"/>
  <c r="AZ1220"/>
  <c r="BE1220" s="1"/>
  <c r="AY1220"/>
  <c r="AZ1214"/>
  <c r="BE1214" s="1"/>
  <c r="AY1214"/>
  <c r="AZ1208"/>
  <c r="BE1208" s="1"/>
  <c r="AY1208"/>
  <c r="AZ1202"/>
  <c r="BE1202" s="1"/>
  <c r="AY1202"/>
  <c r="AZ1199"/>
  <c r="BE1199" s="1"/>
  <c r="AY1199"/>
  <c r="AY1196"/>
  <c r="AZ1196"/>
  <c r="BE1196" s="1"/>
  <c r="AY1193"/>
  <c r="AZ1193"/>
  <c r="BE1193" s="1"/>
  <c r="AZ1190"/>
  <c r="BE1190" s="1"/>
  <c r="AY1190"/>
  <c r="AY1178"/>
  <c r="AZ1178"/>
  <c r="BE1178" s="1"/>
  <c r="AZ1175"/>
  <c r="BE1175" s="1"/>
  <c r="AY1175"/>
  <c r="AZ1172"/>
  <c r="BE1172" s="1"/>
  <c r="AY1172"/>
  <c r="AZ1169"/>
  <c r="BE1169" s="1"/>
  <c r="AY1169"/>
  <c r="AY1166"/>
  <c r="AZ1166"/>
  <c r="BE1166" s="1"/>
  <c r="AZ1163"/>
  <c r="BE1163" s="1"/>
  <c r="AY1163"/>
  <c r="AZ1160"/>
  <c r="BE1160" s="1"/>
  <c r="AY1160"/>
  <c r="AZ1157"/>
  <c r="BE1157" s="1"/>
  <c r="AY1157"/>
  <c r="AZ1154"/>
  <c r="BE1154" s="1"/>
  <c r="AY1154"/>
  <c r="AZ1136"/>
  <c r="BE1136" s="1"/>
  <c r="AY1136"/>
  <c r="AZ1133"/>
  <c r="BE1133" s="1"/>
  <c r="AY1133"/>
  <c r="AZ1130"/>
  <c r="BE1130" s="1"/>
  <c r="AY1130"/>
  <c r="AZ1112"/>
  <c r="BE1112" s="1"/>
  <c r="AY1112"/>
  <c r="AZ1109"/>
  <c r="BE1109" s="1"/>
  <c r="AY1109"/>
  <c r="AY1106"/>
  <c r="BD1106" s="1"/>
  <c r="AZ1106"/>
  <c r="BE1106" s="1"/>
  <c r="AY1103"/>
  <c r="AZ1103"/>
  <c r="BE1103" s="1"/>
  <c r="AY1100"/>
  <c r="AZ1100"/>
  <c r="BE1100" s="1"/>
  <c r="AZ1091"/>
  <c r="BE1091" s="1"/>
  <c r="AY1091"/>
  <c r="AZ1088"/>
  <c r="BE1088" s="1"/>
  <c r="AY1088"/>
  <c r="AY1079"/>
  <c r="AZ1079"/>
  <c r="BE1079" s="1"/>
  <c r="AZ1061"/>
  <c r="BE1061" s="1"/>
  <c r="AY1061"/>
  <c r="BF1061" s="1"/>
  <c r="BG1061" s="1"/>
  <c r="AZ1058"/>
  <c r="BE1058" s="1"/>
  <c r="AY1058"/>
  <c r="AY1052"/>
  <c r="AZ1052"/>
  <c r="BE1052" s="1"/>
  <c r="AZ1049"/>
  <c r="BE1049" s="1"/>
  <c r="AY1049"/>
  <c r="AY1046"/>
  <c r="AZ1046"/>
  <c r="BE1046" s="1"/>
  <c r="AY1028"/>
  <c r="AZ1028"/>
  <c r="BE1028" s="1"/>
  <c r="AZ1025"/>
  <c r="BE1025" s="1"/>
  <c r="AY1025"/>
  <c r="AY1022"/>
  <c r="AZ1022"/>
  <c r="BE1022" s="1"/>
  <c r="AY999"/>
  <c r="AZ999"/>
  <c r="BE999" s="1"/>
  <c r="AZ994"/>
  <c r="BE994" s="1"/>
  <c r="AY994"/>
  <c r="BF994" s="1"/>
  <c r="BG994" s="1"/>
  <c r="AY991"/>
  <c r="BD991" s="1"/>
  <c r="AZ991"/>
  <c r="BE991" s="1"/>
  <c r="AY988"/>
  <c r="AZ988"/>
  <c r="BE988" s="1"/>
  <c r="AY985"/>
  <c r="AZ985"/>
  <c r="BE985" s="1"/>
  <c r="AZ982"/>
  <c r="BE982" s="1"/>
  <c r="AY982"/>
  <c r="AY979"/>
  <c r="AZ979"/>
  <c r="BE979" s="1"/>
  <c r="AZ973"/>
  <c r="BE973" s="1"/>
  <c r="AY973"/>
  <c r="AY961"/>
  <c r="AZ961"/>
  <c r="BE961" s="1"/>
  <c r="AY955"/>
  <c r="AZ955"/>
  <c r="BE955" s="1"/>
  <c r="AY949"/>
  <c r="AZ949"/>
  <c r="BE949" s="1"/>
  <c r="AZ946"/>
  <c r="BE946" s="1"/>
  <c r="AY946"/>
  <c r="AZ943"/>
  <c r="BE943" s="1"/>
  <c r="AY943"/>
  <c r="AZ937"/>
  <c r="BE937" s="1"/>
  <c r="AY937"/>
  <c r="AZ931"/>
  <c r="BE931" s="1"/>
  <c r="AY931"/>
  <c r="AZ925"/>
  <c r="BE925" s="1"/>
  <c r="AY925"/>
  <c r="AZ913"/>
  <c r="BE913" s="1"/>
  <c r="AY913"/>
  <c r="BF913" s="1"/>
  <c r="BG913" s="1"/>
  <c r="AZ910"/>
  <c r="BE910" s="1"/>
  <c r="AY910"/>
  <c r="BD910" s="1"/>
  <c r="AY907"/>
  <c r="BD907" s="1"/>
  <c r="BF907" s="1"/>
  <c r="BG907" s="1"/>
  <c r="AZ907"/>
  <c r="BE907" s="1"/>
  <c r="AY904"/>
  <c r="AZ904"/>
  <c r="BE904" s="1"/>
  <c r="AY901"/>
  <c r="BD901" s="1"/>
  <c r="BF901" s="1"/>
  <c r="BG901" s="1"/>
  <c r="AZ901"/>
  <c r="BE901" s="1"/>
  <c r="AZ898"/>
  <c r="BE898" s="1"/>
  <c r="AY898"/>
  <c r="AY895"/>
  <c r="BD895" s="1"/>
  <c r="BF895" s="1"/>
  <c r="BG895" s="1"/>
  <c r="AZ895"/>
  <c r="BE895" s="1"/>
  <c r="AZ883"/>
  <c r="BE883" s="1"/>
  <c r="AY883"/>
  <c r="AZ880"/>
  <c r="BE880" s="1"/>
  <c r="AY880"/>
  <c r="AZ877"/>
  <c r="BE877" s="1"/>
  <c r="AY877"/>
  <c r="AZ868"/>
  <c r="BE868" s="1"/>
  <c r="AY868"/>
  <c r="AZ865"/>
  <c r="BE865" s="1"/>
  <c r="AY865"/>
  <c r="AY859"/>
  <c r="BD859" s="1"/>
  <c r="BF859" s="1"/>
  <c r="BG859" s="1"/>
  <c r="AZ859"/>
  <c r="BE859" s="1"/>
  <c r="AZ856"/>
  <c r="BE856" s="1"/>
  <c r="AY856"/>
  <c r="AY853"/>
  <c r="BD853" s="1"/>
  <c r="BF853" s="1"/>
  <c r="BG853" s="1"/>
  <c r="AZ853"/>
  <c r="BE853" s="1"/>
  <c r="AZ850"/>
  <c r="BE850" s="1"/>
  <c r="AY850"/>
  <c r="AY847"/>
  <c r="BD847" s="1"/>
  <c r="BF847" s="1"/>
  <c r="BG847" s="1"/>
  <c r="AZ847"/>
  <c r="BE847" s="1"/>
  <c r="AZ844"/>
  <c r="BE844" s="1"/>
  <c r="AY844"/>
  <c r="AY841"/>
  <c r="BD841" s="1"/>
  <c r="BF841" s="1"/>
  <c r="BG841" s="1"/>
  <c r="AZ841"/>
  <c r="BE841" s="1"/>
  <c r="AY835"/>
  <c r="BD835" s="1"/>
  <c r="BF835" s="1"/>
  <c r="BG835" s="1"/>
  <c r="AZ835"/>
  <c r="BE835" s="1"/>
  <c r="AZ832"/>
  <c r="BE832" s="1"/>
  <c r="AY832"/>
  <c r="AY829"/>
  <c r="BD829" s="1"/>
  <c r="BF829" s="1"/>
  <c r="BG829" s="1"/>
  <c r="AZ829"/>
  <c r="BE829" s="1"/>
  <c r="AY823"/>
  <c r="BD823" s="1"/>
  <c r="BF823" s="1"/>
  <c r="BG823" s="1"/>
  <c r="AZ823"/>
  <c r="BE823" s="1"/>
  <c r="AZ820"/>
  <c r="BE820" s="1"/>
  <c r="AY820"/>
  <c r="AY817"/>
  <c r="BD817" s="1"/>
  <c r="BF817" s="1"/>
  <c r="BG817" s="1"/>
  <c r="AZ817"/>
  <c r="BE817" s="1"/>
  <c r="AY811"/>
  <c r="BD811" s="1"/>
  <c r="BF811" s="1"/>
  <c r="BG811" s="1"/>
  <c r="AZ811"/>
  <c r="BE811" s="1"/>
  <c r="AY805"/>
  <c r="BD805" s="1"/>
  <c r="AZ805"/>
  <c r="BE805" s="1"/>
  <c r="AZ799"/>
  <c r="BE799" s="1"/>
  <c r="AY799"/>
  <c r="AY793"/>
  <c r="BD793" s="1"/>
  <c r="BF793" s="1"/>
  <c r="BG793" s="1"/>
  <c r="AZ793"/>
  <c r="BE793" s="1"/>
  <c r="AY791"/>
  <c r="BD791" s="1"/>
  <c r="BF791" s="1"/>
  <c r="BG791" s="1"/>
  <c r="AZ791"/>
  <c r="BE791" s="1"/>
  <c r="AZ785"/>
  <c r="BE785" s="1"/>
  <c r="AY785"/>
  <c r="AZ782"/>
  <c r="BE782" s="1"/>
  <c r="AY782"/>
  <c r="AY770"/>
  <c r="AZ770"/>
  <c r="BE770" s="1"/>
  <c r="AY764"/>
  <c r="AZ764"/>
  <c r="BE764" s="1"/>
  <c r="AZ755"/>
  <c r="BE755" s="1"/>
  <c r="AY755"/>
  <c r="AZ752"/>
  <c r="BE752" s="1"/>
  <c r="AY752"/>
  <c r="AZ749"/>
  <c r="BE749" s="1"/>
  <c r="AY749"/>
  <c r="AZ744"/>
  <c r="BE744" s="1"/>
  <c r="AY744"/>
  <c r="AZ742"/>
  <c r="BE742" s="1"/>
  <c r="AY742"/>
  <c r="BD742" s="1"/>
  <c r="AZ740"/>
  <c r="BE740" s="1"/>
  <c r="AY740"/>
  <c r="AZ733"/>
  <c r="BE733" s="1"/>
  <c r="AY733"/>
  <c r="AY730"/>
  <c r="AZ730"/>
  <c r="BE730" s="1"/>
  <c r="AY728"/>
  <c r="AZ728"/>
  <c r="BE728" s="1"/>
  <c r="AZ727"/>
  <c r="BE727" s="1"/>
  <c r="AY727"/>
  <c r="AY726"/>
  <c r="AZ726"/>
  <c r="BE726" s="1"/>
  <c r="AY725"/>
  <c r="AZ725"/>
  <c r="BE725" s="1"/>
  <c r="AY723"/>
  <c r="AZ723"/>
  <c r="BE723" s="1"/>
  <c r="AZ722"/>
  <c r="BE722" s="1"/>
  <c r="AY722"/>
  <c r="AY721"/>
  <c r="BF721" s="1"/>
  <c r="BG721" s="1"/>
  <c r="AZ721"/>
  <c r="BE721" s="1"/>
  <c r="AY716"/>
  <c r="BD716" s="1"/>
  <c r="AZ716"/>
  <c r="BE716" s="1"/>
  <c r="AY714"/>
  <c r="AZ714"/>
  <c r="BE714" s="1"/>
  <c r="AZ713"/>
  <c r="BE713" s="1"/>
  <c r="AY713"/>
  <c r="AZ712"/>
  <c r="BE712" s="1"/>
  <c r="AY712"/>
  <c r="AY1312"/>
  <c r="BF1312" s="1"/>
  <c r="BG1312" s="1"/>
  <c r="AZ1312"/>
  <c r="BE1312" s="1"/>
  <c r="AY1308"/>
  <c r="AZ1308"/>
  <c r="BE1308" s="1"/>
  <c r="AY1305"/>
  <c r="BD1305" s="1"/>
  <c r="AZ1305"/>
  <c r="BE1305" s="1"/>
  <c r="AZ1299"/>
  <c r="BE1299" s="1"/>
  <c r="AY1299"/>
  <c r="AY1293"/>
  <c r="AZ1293"/>
  <c r="BE1293" s="1"/>
  <c r="AY1290"/>
  <c r="AZ1290"/>
  <c r="BE1290" s="1"/>
  <c r="AY1276"/>
  <c r="AZ1276"/>
  <c r="BE1276" s="1"/>
  <c r="AY1272"/>
  <c r="AZ1272"/>
  <c r="BE1272" s="1"/>
  <c r="AY1270"/>
  <c r="AZ1270"/>
  <c r="BE1270" s="1"/>
  <c r="AY1264"/>
  <c r="AZ1264"/>
  <c r="BE1264" s="1"/>
  <c r="AY1257"/>
  <c r="AZ1257"/>
  <c r="BE1257" s="1"/>
  <c r="AY1254"/>
  <c r="AZ1254"/>
  <c r="BE1254" s="1"/>
  <c r="AZ1251"/>
  <c r="BE1251" s="1"/>
  <c r="AY1251"/>
  <c r="AY1248"/>
  <c r="AZ1248"/>
  <c r="BE1248" s="1"/>
  <c r="AY1245"/>
  <c r="AZ1245"/>
  <c r="BE1245" s="1"/>
  <c r="AZ1240"/>
  <c r="BE1240" s="1"/>
  <c r="AY1240"/>
  <c r="AZ1234"/>
  <c r="BE1234" s="1"/>
  <c r="AY1234"/>
  <c r="AY1228"/>
  <c r="AZ1228"/>
  <c r="BE1228" s="1"/>
  <c r="AY1225"/>
  <c r="AZ1225"/>
  <c r="BE1225" s="1"/>
  <c r="AZ1222"/>
  <c r="BE1222" s="1"/>
  <c r="AY1222"/>
  <c r="AZ1219"/>
  <c r="BE1219" s="1"/>
  <c r="AY1219"/>
  <c r="BF1219" s="1"/>
  <c r="BG1219" s="1"/>
  <c r="AZ1216"/>
  <c r="BE1216" s="1"/>
  <c r="AY1216"/>
  <c r="BF1216" s="1"/>
  <c r="BG1216" s="1"/>
  <c r="AY1213"/>
  <c r="AZ1213"/>
  <c r="BE1213" s="1"/>
  <c r="AZ1210"/>
  <c r="BE1210" s="1"/>
  <c r="AY1210"/>
  <c r="AZ1192"/>
  <c r="BE1192" s="1"/>
  <c r="AY1192"/>
  <c r="AY1189"/>
  <c r="AZ1189"/>
  <c r="BE1189" s="1"/>
  <c r="AZ1186"/>
  <c r="BE1186" s="1"/>
  <c r="AY1186"/>
  <c r="AZ1183"/>
  <c r="BE1183" s="1"/>
  <c r="AY1183"/>
  <c r="AY1180"/>
  <c r="AZ1180"/>
  <c r="BE1180" s="1"/>
  <c r="AZ1177"/>
  <c r="BE1177" s="1"/>
  <c r="AY1177"/>
  <c r="AY1162"/>
  <c r="AZ1162"/>
  <c r="BE1162" s="1"/>
  <c r="AZ1144"/>
  <c r="BE1144" s="1"/>
  <c r="AY1144"/>
  <c r="AZ1141"/>
  <c r="BE1141" s="1"/>
  <c r="AY1141"/>
  <c r="AZ1138"/>
  <c r="BE1138" s="1"/>
  <c r="AY1138"/>
  <c r="AZ1120"/>
  <c r="BE1120" s="1"/>
  <c r="AY1120"/>
  <c r="AZ1117"/>
  <c r="BE1117" s="1"/>
  <c r="AY1117"/>
  <c r="BF1117" s="1"/>
  <c r="BG1117" s="1"/>
  <c r="AZ1114"/>
  <c r="BE1114" s="1"/>
  <c r="AY1114"/>
  <c r="AY1102"/>
  <c r="AZ1102"/>
  <c r="BE1102" s="1"/>
  <c r="AZ1099"/>
  <c r="BE1099" s="1"/>
  <c r="AY1099"/>
  <c r="AY1096"/>
  <c r="AZ1096"/>
  <c r="BE1096" s="1"/>
  <c r="AZ1087"/>
  <c r="BE1087" s="1"/>
  <c r="AY1087"/>
  <c r="AZ1075"/>
  <c r="BE1075" s="1"/>
  <c r="AY1075"/>
  <c r="AZ1072"/>
  <c r="BE1072" s="1"/>
  <c r="AY1072"/>
  <c r="BD1072" s="1"/>
  <c r="BF1072" s="1"/>
  <c r="AY1069"/>
  <c r="AZ1069"/>
  <c r="BE1069" s="1"/>
  <c r="AY1057"/>
  <c r="AZ1057"/>
  <c r="BE1057" s="1"/>
  <c r="AY1054"/>
  <c r="AZ1054"/>
  <c r="BE1054" s="1"/>
  <c r="AY1036"/>
  <c r="AZ1036"/>
  <c r="BE1036" s="1"/>
  <c r="AZ1033"/>
  <c r="BE1033" s="1"/>
  <c r="AY1033"/>
  <c r="AY1030"/>
  <c r="AZ1030"/>
  <c r="BE1030" s="1"/>
  <c r="AY1004"/>
  <c r="AZ1004"/>
  <c r="BE1004" s="1"/>
  <c r="AY1001"/>
  <c r="AZ1001"/>
  <c r="BE1001" s="1"/>
  <c r="AY998"/>
  <c r="AZ998"/>
  <c r="BE998" s="1"/>
  <c r="AY995"/>
  <c r="BF995" s="1"/>
  <c r="BG995" s="1"/>
  <c r="AZ995"/>
  <c r="BE995" s="1"/>
  <c r="AZ993"/>
  <c r="BE993" s="1"/>
  <c r="AY993"/>
  <c r="BF993" s="1"/>
  <c r="BG993" s="1"/>
  <c r="AY983"/>
  <c r="AZ983"/>
  <c r="BE983" s="1"/>
  <c r="AZ978"/>
  <c r="BE978" s="1"/>
  <c r="AY978"/>
  <c r="AY972"/>
  <c r="AZ972"/>
  <c r="BE972" s="1"/>
  <c r="AZ969"/>
  <c r="BE969" s="1"/>
  <c r="AY969"/>
  <c r="AZ966"/>
  <c r="BE966" s="1"/>
  <c r="AY966"/>
  <c r="AZ962"/>
  <c r="BE962" s="1"/>
  <c r="AY962"/>
  <c r="AZ959"/>
  <c r="BE959" s="1"/>
  <c r="AY959"/>
  <c r="AY957"/>
  <c r="AZ957"/>
  <c r="BE957" s="1"/>
  <c r="AZ950"/>
  <c r="BE950" s="1"/>
  <c r="AY950"/>
  <c r="AZ945"/>
  <c r="BE945" s="1"/>
  <c r="AY945"/>
  <c r="AZ942"/>
  <c r="BE942" s="1"/>
  <c r="AY942"/>
  <c r="AZ939"/>
  <c r="BE939" s="1"/>
  <c r="AY939"/>
  <c r="AY936"/>
  <c r="AZ936"/>
  <c r="BE936" s="1"/>
  <c r="AY933"/>
  <c r="AZ933"/>
  <c r="BE933" s="1"/>
  <c r="AZ926"/>
  <c r="BE926" s="1"/>
  <c r="AY926"/>
  <c r="AY923"/>
  <c r="AZ923"/>
  <c r="BE923" s="1"/>
  <c r="AY920"/>
  <c r="AZ920"/>
  <c r="BE920" s="1"/>
  <c r="AZ917"/>
  <c r="BE917" s="1"/>
  <c r="AY917"/>
  <c r="BD917" s="1"/>
  <c r="AZ914"/>
  <c r="BE914" s="1"/>
  <c r="AY914"/>
  <c r="BF914" s="1"/>
  <c r="BG914" s="1"/>
  <c r="AY911"/>
  <c r="BD911" s="1"/>
  <c r="AZ911"/>
  <c r="BE911" s="1"/>
  <c r="AY905"/>
  <c r="BD905" s="1"/>
  <c r="BF905" s="1"/>
  <c r="BG905" s="1"/>
  <c r="AZ905"/>
  <c r="BE905" s="1"/>
  <c r="AY899"/>
  <c r="BD899" s="1"/>
  <c r="BF899" s="1"/>
  <c r="BG899" s="1"/>
  <c r="AZ899"/>
  <c r="BE899" s="1"/>
  <c r="AZ893"/>
  <c r="BE893" s="1"/>
  <c r="AY893"/>
  <c r="AZ887"/>
  <c r="BE887" s="1"/>
  <c r="AY887"/>
  <c r="AZ881"/>
  <c r="BE881" s="1"/>
  <c r="AY881"/>
  <c r="AZ878"/>
  <c r="BE878" s="1"/>
  <c r="AY878"/>
  <c r="BF878" s="1"/>
  <c r="BG878" s="1"/>
  <c r="AZ875"/>
  <c r="BE875" s="1"/>
  <c r="AY875"/>
  <c r="AZ872"/>
  <c r="BE872" s="1"/>
  <c r="AY872"/>
  <c r="AZ869"/>
  <c r="AY869"/>
  <c r="AY863"/>
  <c r="AZ863"/>
  <c r="BE863" s="1"/>
  <c r="AY857"/>
  <c r="BD857" s="1"/>
  <c r="BF857" s="1"/>
  <c r="BG857" s="1"/>
  <c r="AZ857"/>
  <c r="BE857" s="1"/>
  <c r="AZ854"/>
  <c r="BE854" s="1"/>
  <c r="AY854"/>
  <c r="AY851"/>
  <c r="BD851" s="1"/>
  <c r="BF851" s="1"/>
  <c r="BG851" s="1"/>
  <c r="AZ851"/>
  <c r="BE851" s="1"/>
  <c r="AY845"/>
  <c r="BD845" s="1"/>
  <c r="BF845" s="1"/>
  <c r="BG845" s="1"/>
  <c r="AZ845"/>
  <c r="BE845" s="1"/>
  <c r="AZ842"/>
  <c r="BE842" s="1"/>
  <c r="AY842"/>
  <c r="AY839"/>
  <c r="AZ839"/>
  <c r="BE839" s="1"/>
  <c r="AY836"/>
  <c r="BF836" s="1"/>
  <c r="BG836" s="1"/>
  <c r="AZ836"/>
  <c r="BE836" s="1"/>
  <c r="AY833"/>
  <c r="BD833" s="1"/>
  <c r="BF833" s="1"/>
  <c r="BG833" s="1"/>
  <c r="AZ833"/>
  <c r="BE833" s="1"/>
  <c r="AZ830"/>
  <c r="BE830" s="1"/>
  <c r="AY830"/>
  <c r="AY827"/>
  <c r="BD827" s="1"/>
  <c r="BF827" s="1"/>
  <c r="BG827" s="1"/>
  <c r="AZ827"/>
  <c r="BE827" s="1"/>
  <c r="AZ824"/>
  <c r="BE824" s="1"/>
  <c r="AY824"/>
  <c r="AY821"/>
  <c r="BD821" s="1"/>
  <c r="BF821" s="1"/>
  <c r="BG821" s="1"/>
  <c r="AZ821"/>
  <c r="BE821" s="1"/>
  <c r="AZ818"/>
  <c r="BE818" s="1"/>
  <c r="AY818"/>
  <c r="AY815"/>
  <c r="BD815" s="1"/>
  <c r="BF815" s="1"/>
  <c r="BG815" s="1"/>
  <c r="AZ815"/>
  <c r="BE815" s="1"/>
  <c r="AY809"/>
  <c r="BD809" s="1"/>
  <c r="BF809" s="1"/>
  <c r="BG809" s="1"/>
  <c r="AZ809"/>
  <c r="BE809" s="1"/>
  <c r="AZ803"/>
  <c r="BE803" s="1"/>
  <c r="AY803"/>
  <c r="BF803" s="1"/>
  <c r="BG803" s="1"/>
  <c r="AZ797"/>
  <c r="BE797" s="1"/>
  <c r="AY797"/>
  <c r="AZ794"/>
  <c r="BE794" s="1"/>
  <c r="AY794"/>
  <c r="AZ790"/>
  <c r="BE790" s="1"/>
  <c r="AY790"/>
  <c r="AZ781"/>
  <c r="BE781" s="1"/>
  <c r="AY781"/>
  <c r="AY778"/>
  <c r="AZ778"/>
  <c r="BE778" s="1"/>
  <c r="AZ775"/>
  <c r="BE775" s="1"/>
  <c r="AY775"/>
  <c r="BF775" s="1"/>
  <c r="BG775" s="1"/>
  <c r="AZ772"/>
  <c r="BE772" s="1"/>
  <c r="AY772"/>
  <c r="AZ766"/>
  <c r="BE766" s="1"/>
  <c r="AY766"/>
  <c r="AZ760"/>
  <c r="BE760" s="1"/>
  <c r="AY760"/>
  <c r="AX1614"/>
  <c r="AX1471"/>
  <c r="AX1491"/>
  <c r="AW1484"/>
  <c r="AW1667"/>
  <c r="AW1664"/>
  <c r="AW1739"/>
  <c r="AX1255"/>
  <c r="AW1787"/>
  <c r="AW1799"/>
  <c r="AY731"/>
  <c r="AY753"/>
  <c r="AY763"/>
  <c r="AZ784"/>
  <c r="BE784" s="1"/>
  <c r="AZ808"/>
  <c r="BE808" s="1"/>
  <c r="AY826"/>
  <c r="AY840"/>
  <c r="BF840" s="1"/>
  <c r="BG840" s="1"/>
  <c r="AY864"/>
  <c r="AY886"/>
  <c r="AZ908"/>
  <c r="BE908" s="1"/>
  <c r="AY918"/>
  <c r="BD918" s="1"/>
  <c r="AY940"/>
  <c r="AY954"/>
  <c r="AZ976"/>
  <c r="BE976" s="1"/>
  <c r="AY986"/>
  <c r="BD986" s="1"/>
  <c r="AY1011"/>
  <c r="AZ1016"/>
  <c r="BE1016" s="1"/>
  <c r="AY1027"/>
  <c r="BF1027" s="1"/>
  <c r="BG1027" s="1"/>
  <c r="AZ1032"/>
  <c r="BE1032" s="1"/>
  <c r="AY1043"/>
  <c r="AZ1048"/>
  <c r="BE1048" s="1"/>
  <c r="AY1060"/>
  <c r="BF1060" s="1"/>
  <c r="BG1060" s="1"/>
  <c r="AY1068"/>
  <c r="AY1077"/>
  <c r="AZ1085"/>
  <c r="BE1085" s="1"/>
  <c r="AY1108"/>
  <c r="AY1119"/>
  <c r="AY1124"/>
  <c r="AY1135"/>
  <c r="AY1140"/>
  <c r="AY1151"/>
  <c r="BF1151" s="1"/>
  <c r="BG1151" s="1"/>
  <c r="AY1156"/>
  <c r="AY1173"/>
  <c r="AY1187"/>
  <c r="AZ1201"/>
  <c r="BE1201" s="1"/>
  <c r="AY1223"/>
  <c r="AZ1233"/>
  <c r="BE1233" s="1"/>
  <c r="AY1255"/>
  <c r="AZ1265"/>
  <c r="BE1265" s="1"/>
  <c r="AY1287"/>
  <c r="BD1287" s="1"/>
  <c r="AZ1297"/>
  <c r="BE1297" s="1"/>
  <c r="AZ1188"/>
  <c r="BE1188" s="1"/>
  <c r="AY1218"/>
  <c r="BF1218" s="1"/>
  <c r="BG1218" s="1"/>
  <c r="AZ1250"/>
  <c r="BE1250" s="1"/>
  <c r="AZ1278"/>
  <c r="BE1278" s="1"/>
  <c r="AZ768"/>
  <c r="BE768" s="1"/>
  <c r="AZ929"/>
  <c r="BE929" s="1"/>
  <c r="AW1211"/>
  <c r="AW1214"/>
  <c r="AX1357"/>
  <c r="AX1515"/>
  <c r="AX1670"/>
  <c r="AX1290"/>
  <c r="AW1627"/>
  <c r="AW1692"/>
  <c r="AW1764"/>
  <c r="AW1304"/>
  <c r="AW1374"/>
  <c r="AX1434"/>
  <c r="AY698"/>
  <c r="AZ698"/>
  <c r="BE698" s="1"/>
  <c r="AZ692"/>
  <c r="BE692" s="1"/>
  <c r="AY692"/>
  <c r="AY680"/>
  <c r="AZ680"/>
  <c r="BE680" s="1"/>
  <c r="AY668"/>
  <c r="AZ668"/>
  <c r="BE668" s="1"/>
  <c r="AZ662"/>
  <c r="BE662" s="1"/>
  <c r="AY662"/>
  <c r="AY656"/>
  <c r="BF656" s="1"/>
  <c r="BG656" s="1"/>
  <c r="AZ656"/>
  <c r="BE656" s="1"/>
  <c r="AZ640"/>
  <c r="BE640" s="1"/>
  <c r="AY640"/>
  <c r="AY634"/>
  <c r="AZ634"/>
  <c r="BE634" s="1"/>
  <c r="AY628"/>
  <c r="AZ628"/>
  <c r="BE628" s="1"/>
  <c r="AY622"/>
  <c r="AZ622"/>
  <c r="BE622" s="1"/>
  <c r="AZ616"/>
  <c r="BE616" s="1"/>
  <c r="AY616"/>
  <c r="AZ604"/>
  <c r="BE604" s="1"/>
  <c r="AY604"/>
  <c r="AZ598"/>
  <c r="BE598" s="1"/>
  <c r="AY598"/>
  <c r="AY582"/>
  <c r="BF582" s="1"/>
  <c r="BG582" s="1"/>
  <c r="AZ582"/>
  <c r="BE582" s="1"/>
  <c r="AY564"/>
  <c r="AZ564"/>
  <c r="BE564" s="1"/>
  <c r="AY558"/>
  <c r="AZ558"/>
  <c r="BE558" s="1"/>
  <c r="AY552"/>
  <c r="AZ552"/>
  <c r="BE552" s="1"/>
  <c r="AY546"/>
  <c r="AZ546"/>
  <c r="BE546" s="1"/>
  <c r="AY540"/>
  <c r="AZ540"/>
  <c r="BE540" s="1"/>
  <c r="AY528"/>
  <c r="AZ528"/>
  <c r="BE528" s="1"/>
  <c r="AY510"/>
  <c r="AZ510"/>
  <c r="BE510" s="1"/>
  <c r="AZ498"/>
  <c r="BE498" s="1"/>
  <c r="AY498"/>
  <c r="AZ492"/>
  <c r="BE492" s="1"/>
  <c r="AY492"/>
  <c r="AZ480"/>
  <c r="BE480" s="1"/>
  <c r="AY480"/>
  <c r="AZ474"/>
  <c r="BE474" s="1"/>
  <c r="AY474"/>
  <c r="AZ468"/>
  <c r="BE468" s="1"/>
  <c r="AY468"/>
  <c r="AY462"/>
  <c r="AZ462"/>
  <c r="BE462" s="1"/>
  <c r="AY456"/>
  <c r="AZ456"/>
  <c r="BE456" s="1"/>
  <c r="AY450"/>
  <c r="AZ450"/>
  <c r="BE450" s="1"/>
  <c r="AZ444"/>
  <c r="BE444" s="1"/>
  <c r="AY444"/>
  <c r="AZ438"/>
  <c r="BE438" s="1"/>
  <c r="AY438"/>
  <c r="AZ432"/>
  <c r="BE432" s="1"/>
  <c r="AY432"/>
  <c r="BF432" s="1"/>
  <c r="BG432" s="1"/>
  <c r="AZ426"/>
  <c r="BE426" s="1"/>
  <c r="AY426"/>
  <c r="AZ414"/>
  <c r="BE414" s="1"/>
  <c r="AY414"/>
  <c r="AZ408"/>
  <c r="BE408" s="1"/>
  <c r="AY408"/>
  <c r="AY381"/>
  <c r="AZ381"/>
  <c r="BE381" s="1"/>
  <c r="AZ378"/>
  <c r="BE378" s="1"/>
  <c r="AY378"/>
  <c r="AY360"/>
  <c r="AZ360"/>
  <c r="BE360" s="1"/>
  <c r="AY354"/>
  <c r="AZ354"/>
  <c r="BE354" s="1"/>
  <c r="AY348"/>
  <c r="AZ348"/>
  <c r="BE348" s="1"/>
  <c r="AY339"/>
  <c r="BD339" s="1"/>
  <c r="AZ339"/>
  <c r="BE339" s="1"/>
  <c r="AZ300"/>
  <c r="BE300" s="1"/>
  <c r="AY300"/>
  <c r="AZ291"/>
  <c r="BE291" s="1"/>
  <c r="AY291"/>
  <c r="AY283"/>
  <c r="AZ283"/>
  <c r="BE283" s="1"/>
  <c r="AZ277"/>
  <c r="BE277" s="1"/>
  <c r="AY277"/>
  <c r="AY271"/>
  <c r="AZ271"/>
  <c r="BE271" s="1"/>
  <c r="AZ268"/>
  <c r="BE268" s="1"/>
  <c r="AY268"/>
  <c r="AZ265"/>
  <c r="BE265" s="1"/>
  <c r="AY265"/>
  <c r="AZ257"/>
  <c r="BE257" s="1"/>
  <c r="AY257"/>
  <c r="BF257" s="1"/>
  <c r="BG257" s="1"/>
  <c r="AZ255"/>
  <c r="BE255" s="1"/>
  <c r="AY255"/>
  <c r="AZ253"/>
  <c r="BE253" s="1"/>
  <c r="AY253"/>
  <c r="AZ621"/>
  <c r="BE621" s="1"/>
  <c r="AX1047"/>
  <c r="AX1031"/>
  <c r="AX1039"/>
  <c r="AX806"/>
  <c r="AW1042"/>
  <c r="AX870"/>
  <c r="AX1010"/>
  <c r="AW849"/>
  <c r="AW877"/>
  <c r="AX893"/>
  <c r="AW913"/>
  <c r="AX937"/>
  <c r="AW949"/>
  <c r="AX961"/>
  <c r="AW1130"/>
  <c r="AX835"/>
  <c r="AX859"/>
  <c r="AX879"/>
  <c r="AW903"/>
  <c r="AX915"/>
  <c r="AW935"/>
  <c r="AX959"/>
  <c r="AX1106"/>
  <c r="AW836"/>
  <c r="AW880"/>
  <c r="AW904"/>
  <c r="AW944"/>
  <c r="AW1078"/>
  <c r="AX1150"/>
  <c r="AX900"/>
  <c r="AW924"/>
  <c r="AX1126"/>
  <c r="AW1154"/>
  <c r="AX866"/>
  <c r="AW890"/>
  <c r="AX938"/>
  <c r="AX1102"/>
  <c r="AW902"/>
  <c r="AX1086"/>
  <c r="AW846"/>
  <c r="AW894"/>
  <c r="AY242"/>
  <c r="AZ252"/>
  <c r="BE252" s="1"/>
  <c r="AY258"/>
  <c r="AY266"/>
  <c r="AY278"/>
  <c r="AY288"/>
  <c r="AY298"/>
  <c r="AY306"/>
  <c r="BD306" s="1"/>
  <c r="AZ311"/>
  <c r="BE311" s="1"/>
  <c r="AY314"/>
  <c r="AY320"/>
  <c r="AZ379"/>
  <c r="BE379" s="1"/>
  <c r="AY330"/>
  <c r="BD330" s="1"/>
  <c r="AZ340"/>
  <c r="BE340" s="1"/>
  <c r="AZ345"/>
  <c r="BE345" s="1"/>
  <c r="AY355"/>
  <c r="AZ361"/>
  <c r="BE361" s="1"/>
  <c r="AY395"/>
  <c r="BF395" s="1"/>
  <c r="BG395" s="1"/>
  <c r="AY398"/>
  <c r="AY403"/>
  <c r="AY409"/>
  <c r="AY419"/>
  <c r="AY425"/>
  <c r="AY435"/>
  <c r="AY441"/>
  <c r="AY451"/>
  <c r="AY457"/>
  <c r="AY467"/>
  <c r="AY473"/>
  <c r="AY483"/>
  <c r="AY489"/>
  <c r="AY499"/>
  <c r="AY505"/>
  <c r="BF505" s="1"/>
  <c r="BG505" s="1"/>
  <c r="AY515"/>
  <c r="AY521"/>
  <c r="AY531"/>
  <c r="AY537"/>
  <c r="AY547"/>
  <c r="BF547" s="1"/>
  <c r="BG547" s="1"/>
  <c r="AY553"/>
  <c r="AY563"/>
  <c r="AY569"/>
  <c r="AY579"/>
  <c r="BF579" s="1"/>
  <c r="BG579" s="1"/>
  <c r="AY585"/>
  <c r="AY595"/>
  <c r="AY601"/>
  <c r="AY611"/>
  <c r="AY617"/>
  <c r="AY633"/>
  <c r="AY639"/>
  <c r="AY649"/>
  <c r="AY655"/>
  <c r="BF655" s="1"/>
  <c r="BG655" s="1"/>
  <c r="AY665"/>
  <c r="AY671"/>
  <c r="AY681"/>
  <c r="AY687"/>
  <c r="BF687" s="1"/>
  <c r="BG687" s="1"/>
  <c r="AY697"/>
  <c r="AY703"/>
  <c r="AY385"/>
  <c r="AZ375"/>
  <c r="BE375" s="1"/>
  <c r="AZ335"/>
  <c r="BE335" s="1"/>
  <c r="AY366"/>
  <c r="AY420"/>
  <c r="AY470"/>
  <c r="BF470" s="1"/>
  <c r="BG470" s="1"/>
  <c r="AY488"/>
  <c r="AY538"/>
  <c r="AY560"/>
  <c r="AZ580"/>
  <c r="BE580" s="1"/>
  <c r="AW640"/>
  <c r="AX664"/>
  <c r="AX686"/>
  <c r="AW727"/>
  <c r="AW743"/>
  <c r="AW781"/>
  <c r="AX803"/>
  <c r="AY632"/>
  <c r="AY646"/>
  <c r="AZ660"/>
  <c r="BE660" s="1"/>
  <c r="AZ674"/>
  <c r="BE674" s="1"/>
  <c r="AX689"/>
  <c r="AX701"/>
  <c r="AW732"/>
  <c r="AW756"/>
  <c r="AW778"/>
  <c r="AX792"/>
  <c r="AW804"/>
  <c r="AW972"/>
  <c r="AX1012"/>
  <c r="AW1048"/>
  <c r="AW985"/>
  <c r="AX1013"/>
  <c r="AX1045"/>
  <c r="AY241"/>
  <c r="AZ321"/>
  <c r="BE321" s="1"/>
  <c r="AZ319"/>
  <c r="BE319" s="1"/>
  <c r="AW1117"/>
  <c r="AX1147"/>
  <c r="AX1155"/>
  <c r="AW1155"/>
  <c r="AX1153"/>
  <c r="AW1153"/>
  <c r="AW1151"/>
  <c r="AX1151"/>
  <c r="AX1149"/>
  <c r="AW1149"/>
  <c r="AW1148"/>
  <c r="AX1148"/>
  <c r="AX1145"/>
  <c r="AW1145"/>
  <c r="AW1144"/>
  <c r="AX1144"/>
  <c r="AW1143"/>
  <c r="AX1143"/>
  <c r="AW1140"/>
  <c r="AX1140"/>
  <c r="AX1139"/>
  <c r="AW1139"/>
  <c r="AX1137"/>
  <c r="AW1137"/>
  <c r="AW1136"/>
  <c r="AX1136"/>
  <c r="AW1135"/>
  <c r="AX1135"/>
  <c r="AX1133"/>
  <c r="AW1133"/>
  <c r="AW1132"/>
  <c r="AX1132"/>
  <c r="AX1129"/>
  <c r="AW1129"/>
  <c r="AW1128"/>
  <c r="AX1128"/>
  <c r="AX1127"/>
  <c r="AW1127"/>
  <c r="AW1124"/>
  <c r="AX1124"/>
  <c r="AW1123"/>
  <c r="AX1123"/>
  <c r="AW1121"/>
  <c r="AX1121"/>
  <c r="AW1119"/>
  <c r="AX1119"/>
  <c r="AW1116"/>
  <c r="AX1116"/>
  <c r="AW1115"/>
  <c r="AX1115"/>
  <c r="AW1112"/>
  <c r="AX1112"/>
  <c r="AW1111"/>
  <c r="AX1111"/>
  <c r="AX1109"/>
  <c r="AW1109"/>
  <c r="AW1108"/>
  <c r="AX1108"/>
  <c r="AW1107"/>
  <c r="AX1107"/>
  <c r="AW1105"/>
  <c r="AX1105"/>
  <c r="AW1104"/>
  <c r="AX1104"/>
  <c r="AW1103"/>
  <c r="AX1103"/>
  <c r="AW1101"/>
  <c r="AX1101"/>
  <c r="AW1100"/>
  <c r="AX1100"/>
  <c r="AW1097"/>
  <c r="AX1097"/>
  <c r="AX1093"/>
  <c r="AW1093"/>
  <c r="AW1092"/>
  <c r="AX1092"/>
  <c r="AX1089"/>
  <c r="AW1089"/>
  <c r="AW1088"/>
  <c r="AX1088"/>
  <c r="AX1085"/>
  <c r="AW1085"/>
  <c r="AW1084"/>
  <c r="AX1084"/>
  <c r="AW1080"/>
  <c r="AX1080"/>
  <c r="AX1077"/>
  <c r="AW1077"/>
  <c r="AW1076"/>
  <c r="AX1076"/>
  <c r="AX1073"/>
  <c r="AW1073"/>
  <c r="AW1072"/>
  <c r="AX1072"/>
  <c r="AX1069"/>
  <c r="AW1069"/>
  <c r="AW1068"/>
  <c r="AX1068"/>
  <c r="AX1065"/>
  <c r="AW1065"/>
  <c r="AX1061"/>
  <c r="AW1061"/>
  <c r="AW1060"/>
  <c r="AX1060"/>
  <c r="AX1058"/>
  <c r="AW1058"/>
  <c r="AW1057"/>
  <c r="AX1057"/>
  <c r="AX1054"/>
  <c r="AW1054"/>
  <c r="AW1053"/>
  <c r="AX1053"/>
  <c r="AX1052"/>
  <c r="AW1052"/>
  <c r="AW1051"/>
  <c r="AX1051"/>
  <c r="AX1050"/>
  <c r="AW1050"/>
  <c r="AW1049"/>
  <c r="AX1049"/>
  <c r="AX1046"/>
  <c r="AW1046"/>
  <c r="AW1044"/>
  <c r="AX1044"/>
  <c r="AW1043"/>
  <c r="AX1043"/>
  <c r="AW1038"/>
  <c r="AX1038"/>
  <c r="AW1037"/>
  <c r="AX1037"/>
  <c r="AX1036"/>
  <c r="AW1036"/>
  <c r="AW1035"/>
  <c r="AX1035"/>
  <c r="AX1034"/>
  <c r="AW1034"/>
  <c r="AW1033"/>
  <c r="AX1033"/>
  <c r="AX1030"/>
  <c r="AW1030"/>
  <c r="AX1028"/>
  <c r="AW1028"/>
  <c r="AW1027"/>
  <c r="AX1027"/>
  <c r="AX1025"/>
  <c r="AW1025"/>
  <c r="AW1024"/>
  <c r="AX1024"/>
  <c r="AX1021"/>
  <c r="AW1021"/>
  <c r="AW1020"/>
  <c r="AX1020"/>
  <c r="AW1019"/>
  <c r="AX1019"/>
  <c r="AW1018"/>
  <c r="AX1018"/>
  <c r="AW1017"/>
  <c r="AX1017"/>
  <c r="AX1016"/>
  <c r="AW1016"/>
  <c r="AW1015"/>
  <c r="AX1015"/>
  <c r="AW1011"/>
  <c r="AX1011"/>
  <c r="AW1008"/>
  <c r="AX1008"/>
  <c r="AW1007"/>
  <c r="AX1007"/>
  <c r="AX1005"/>
  <c r="AW1005"/>
  <c r="AW1004"/>
  <c r="AX1004"/>
  <c r="AW1003"/>
  <c r="AX1003"/>
  <c r="AX1001"/>
  <c r="AW1001"/>
  <c r="AX1000"/>
  <c r="AW1000"/>
  <c r="AW997"/>
  <c r="AX997"/>
  <c r="AW996"/>
  <c r="AX996"/>
  <c r="AX995"/>
  <c r="AW995"/>
  <c r="AW992"/>
  <c r="AX992"/>
  <c r="AX991"/>
  <c r="AW991"/>
  <c r="AX990"/>
  <c r="AW990"/>
  <c r="AW989"/>
  <c r="AX989"/>
  <c r="AX988"/>
  <c r="AW988"/>
  <c r="AX987"/>
  <c r="AW987"/>
  <c r="AX984"/>
  <c r="AW984"/>
  <c r="AX983"/>
  <c r="AW983"/>
  <c r="AX980"/>
  <c r="AW980"/>
  <c r="AX979"/>
  <c r="AW979"/>
  <c r="AX977"/>
  <c r="AW977"/>
  <c r="AW976"/>
  <c r="AX976"/>
  <c r="AX975"/>
  <c r="AW975"/>
  <c r="AX974"/>
  <c r="AW974"/>
  <c r="AW973"/>
  <c r="AX973"/>
  <c r="AX970"/>
  <c r="AW970"/>
  <c r="AX969"/>
  <c r="AW969"/>
  <c r="AX968"/>
  <c r="AW968"/>
  <c r="AX967"/>
  <c r="AW967"/>
  <c r="AX966"/>
  <c r="AW966"/>
  <c r="AX964"/>
  <c r="AW964"/>
  <c r="AX963"/>
  <c r="AW963"/>
  <c r="AX943"/>
  <c r="AW943"/>
  <c r="AX873"/>
  <c r="AW873"/>
  <c r="AW871"/>
  <c r="AX871"/>
  <c r="AW855"/>
  <c r="AX855"/>
  <c r="AX853"/>
  <c r="AW853"/>
  <c r="AW830"/>
  <c r="AX830"/>
  <c r="AW829"/>
  <c r="AX829"/>
  <c r="AX828"/>
  <c r="AW828"/>
  <c r="AW825"/>
  <c r="AX825"/>
  <c r="AW822"/>
  <c r="AX822"/>
  <c r="AW821"/>
  <c r="AX821"/>
  <c r="AX820"/>
  <c r="AW820"/>
  <c r="AW818"/>
  <c r="AX818"/>
  <c r="AX814"/>
  <c r="AW814"/>
  <c r="AW813"/>
  <c r="AX813"/>
  <c r="AW810"/>
  <c r="AX810"/>
  <c r="AW809"/>
  <c r="AX809"/>
  <c r="AW808"/>
  <c r="AX808"/>
  <c r="AW807"/>
  <c r="AX807"/>
  <c r="AW805"/>
  <c r="AX805"/>
  <c r="AW801"/>
  <c r="AX801"/>
  <c r="AX800"/>
  <c r="AW800"/>
  <c r="AW797"/>
  <c r="AX797"/>
  <c r="AX795"/>
  <c r="AW795"/>
  <c r="AX794"/>
  <c r="AW794"/>
  <c r="AW793"/>
  <c r="AX793"/>
  <c r="AW791"/>
  <c r="AX791"/>
  <c r="AX788"/>
  <c r="AW788"/>
  <c r="AW787"/>
  <c r="AX787"/>
  <c r="AX786"/>
  <c r="AW786"/>
  <c r="AX784"/>
  <c r="AW784"/>
  <c r="AX783"/>
  <c r="AW783"/>
  <c r="AW782"/>
  <c r="AX782"/>
  <c r="AW780"/>
  <c r="AX780"/>
  <c r="AX777"/>
  <c r="AW777"/>
  <c r="AW776"/>
  <c r="AX776"/>
  <c r="AX775"/>
  <c r="AW775"/>
  <c r="AX773"/>
  <c r="AW773"/>
  <c r="AX772"/>
  <c r="AW772"/>
  <c r="AX771"/>
  <c r="AW771"/>
  <c r="AW770"/>
  <c r="AX770"/>
  <c r="AX769"/>
  <c r="AW769"/>
  <c r="AX768"/>
  <c r="AW768"/>
  <c r="AX767"/>
  <c r="AW767"/>
  <c r="AX764"/>
  <c r="AW764"/>
  <c r="AX761"/>
  <c r="AW761"/>
  <c r="AX760"/>
  <c r="AW760"/>
  <c r="AX759"/>
  <c r="AW759"/>
  <c r="AW758"/>
  <c r="AX758"/>
  <c r="AX757"/>
  <c r="AW757"/>
  <c r="AX755"/>
  <c r="AW755"/>
  <c r="AX754"/>
  <c r="AW754"/>
  <c r="AX753"/>
  <c r="AW753"/>
  <c r="AX751"/>
  <c r="AW751"/>
  <c r="AX750"/>
  <c r="AW750"/>
  <c r="AX749"/>
  <c r="AW749"/>
  <c r="AX748"/>
  <c r="AW748"/>
  <c r="AX747"/>
  <c r="AW747"/>
  <c r="AX745"/>
  <c r="AW745"/>
  <c r="AX744"/>
  <c r="AW744"/>
  <c r="AX741"/>
  <c r="AW741"/>
  <c r="AX738"/>
  <c r="AX737"/>
  <c r="AW737"/>
  <c r="AW736"/>
  <c r="AX736"/>
  <c r="AX735"/>
  <c r="AW735"/>
  <c r="AX734"/>
  <c r="AW734"/>
  <c r="AW731"/>
  <c r="AX731"/>
  <c r="AX730"/>
  <c r="AW730"/>
  <c r="AW729"/>
  <c r="AX729"/>
  <c r="AX726"/>
  <c r="AW726"/>
  <c r="AX724"/>
  <c r="AW724"/>
  <c r="AW722"/>
  <c r="AX722"/>
  <c r="AW721"/>
  <c r="AX721"/>
  <c r="AW719"/>
  <c r="AX719"/>
  <c r="AX716"/>
  <c r="AW716"/>
  <c r="AX714"/>
  <c r="AW714"/>
  <c r="AW713"/>
  <c r="AX713"/>
  <c r="AX712"/>
  <c r="AW712"/>
  <c r="AW711"/>
  <c r="AX711"/>
  <c r="AX710"/>
  <c r="AW710"/>
  <c r="AW709"/>
  <c r="AX709"/>
  <c r="AX708"/>
  <c r="AW708"/>
  <c r="AW707"/>
  <c r="AX707"/>
  <c r="AX706"/>
  <c r="AW706"/>
  <c r="AW705"/>
  <c r="AX705"/>
  <c r="AW703"/>
  <c r="AX703"/>
  <c r="AX702"/>
  <c r="AW702"/>
  <c r="AX700"/>
  <c r="AW700"/>
  <c r="AX698"/>
  <c r="AW698"/>
  <c r="AW697"/>
  <c r="AX697"/>
  <c r="AW695"/>
  <c r="AX695"/>
  <c r="AX694"/>
  <c r="AW694"/>
  <c r="AW693"/>
  <c r="AX693"/>
  <c r="AX692"/>
  <c r="AW692"/>
  <c r="AW691"/>
  <c r="AX691"/>
  <c r="AX690"/>
  <c r="AW690"/>
  <c r="AX688"/>
  <c r="AW688"/>
  <c r="AX687"/>
  <c r="AW687"/>
  <c r="AX685"/>
  <c r="AW685"/>
  <c r="AW684"/>
  <c r="AX684"/>
  <c r="AX683"/>
  <c r="AW683"/>
  <c r="AX681"/>
  <c r="AW681"/>
  <c r="AW680"/>
  <c r="AX680"/>
  <c r="AW678"/>
  <c r="AX678"/>
  <c r="AX677"/>
  <c r="AW677"/>
  <c r="AW676"/>
  <c r="AX676"/>
  <c r="AX675"/>
  <c r="AW675"/>
  <c r="AX673"/>
  <c r="AW673"/>
  <c r="AW672"/>
  <c r="AX672"/>
  <c r="AX671"/>
  <c r="AW671"/>
  <c r="AX669"/>
  <c r="AW669"/>
  <c r="AW668"/>
  <c r="AX668"/>
  <c r="AW666"/>
  <c r="AX666"/>
  <c r="AX665"/>
  <c r="AW665"/>
  <c r="AX663"/>
  <c r="AW663"/>
  <c r="AX662"/>
  <c r="AW662"/>
  <c r="AX661"/>
  <c r="AW661"/>
  <c r="AX659"/>
  <c r="AW659"/>
  <c r="AX658"/>
  <c r="AW658"/>
  <c r="AX657"/>
  <c r="AW657"/>
  <c r="AX655"/>
  <c r="AW655"/>
  <c r="AW654"/>
  <c r="AX654"/>
  <c r="AX651"/>
  <c r="AW651"/>
  <c r="AW650"/>
  <c r="AX650"/>
  <c r="AX649"/>
  <c r="AW649"/>
  <c r="AX647"/>
  <c r="AW647"/>
  <c r="AW646"/>
  <c r="AX646"/>
  <c r="AX645"/>
  <c r="AW645"/>
  <c r="AW644"/>
  <c r="AX644"/>
  <c r="AW642"/>
  <c r="AX642"/>
  <c r="AX641"/>
  <c r="AW641"/>
  <c r="AW638"/>
  <c r="AX638"/>
  <c r="AX637"/>
  <c r="AW637"/>
  <c r="AX635"/>
  <c r="AW635"/>
  <c r="AW634"/>
  <c r="AX634"/>
  <c r="AX633"/>
  <c r="AW633"/>
  <c r="AW632"/>
  <c r="AX632"/>
  <c r="AX631"/>
  <c r="AW631"/>
  <c r="AW628"/>
  <c r="AX628"/>
  <c r="AX627"/>
  <c r="AW627"/>
  <c r="AX622"/>
  <c r="AW622"/>
  <c r="AX620"/>
  <c r="AW620"/>
  <c r="AX615"/>
  <c r="AW615"/>
  <c r="AZ708"/>
  <c r="BE708" s="1"/>
  <c r="AY708"/>
  <c r="AZ702"/>
  <c r="BE702" s="1"/>
  <c r="AY702"/>
  <c r="AY690"/>
  <c r="AZ690"/>
  <c r="BE690" s="1"/>
  <c r="AY684"/>
  <c r="AZ684"/>
  <c r="BE684" s="1"/>
  <c r="AZ678"/>
  <c r="BE678" s="1"/>
  <c r="AY678"/>
  <c r="AY666"/>
  <c r="AZ666"/>
  <c r="BE666" s="1"/>
  <c r="AZ654"/>
  <c r="BE654" s="1"/>
  <c r="AY654"/>
  <c r="BF654" s="1"/>
  <c r="BG654" s="1"/>
  <c r="AY648"/>
  <c r="AZ648"/>
  <c r="BE648" s="1"/>
  <c r="AY642"/>
  <c r="AZ642"/>
  <c r="BE642" s="1"/>
  <c r="AZ630"/>
  <c r="BE630" s="1"/>
  <c r="AY630"/>
  <c r="AY624"/>
  <c r="AZ624"/>
  <c r="BE624" s="1"/>
  <c r="AZ612"/>
  <c r="BE612" s="1"/>
  <c r="AY612"/>
  <c r="AZ606"/>
  <c r="BE606" s="1"/>
  <c r="AY606"/>
  <c r="AY590"/>
  <c r="AZ590"/>
  <c r="BE590" s="1"/>
  <c r="AY586"/>
  <c r="AZ586"/>
  <c r="BE586" s="1"/>
  <c r="AY574"/>
  <c r="BD574" s="1"/>
  <c r="AZ574"/>
  <c r="BE574" s="1"/>
  <c r="AZ568"/>
  <c r="BE568" s="1"/>
  <c r="AY568"/>
  <c r="AY562"/>
  <c r="AZ562"/>
  <c r="BE562" s="1"/>
  <c r="AY550"/>
  <c r="AZ550"/>
  <c r="BE550" s="1"/>
  <c r="AY526"/>
  <c r="AZ526"/>
  <c r="BE526" s="1"/>
  <c r="AZ520"/>
  <c r="BE520" s="1"/>
  <c r="AY520"/>
  <c r="AZ496"/>
  <c r="BE496" s="1"/>
  <c r="AY496"/>
  <c r="AZ490"/>
  <c r="BE490" s="1"/>
  <c r="AY490"/>
  <c r="AZ484"/>
  <c r="BE484" s="1"/>
  <c r="AY484"/>
  <c r="AZ478"/>
  <c r="BE478" s="1"/>
  <c r="AY478"/>
  <c r="AZ472"/>
  <c r="BE472" s="1"/>
  <c r="AY472"/>
  <c r="AZ466"/>
  <c r="BE466" s="1"/>
  <c r="AY466"/>
  <c r="AY460"/>
  <c r="AZ460"/>
  <c r="BE460" s="1"/>
  <c r="AY454"/>
  <c r="AZ454"/>
  <c r="BE454" s="1"/>
  <c r="AZ436"/>
  <c r="BE436" s="1"/>
  <c r="AY436"/>
  <c r="AZ424"/>
  <c r="BE424" s="1"/>
  <c r="AY424"/>
  <c r="AZ418"/>
  <c r="BE418" s="1"/>
  <c r="AY418"/>
  <c r="AZ412"/>
  <c r="BE412" s="1"/>
  <c r="AY412"/>
  <c r="AY400"/>
  <c r="AZ400"/>
  <c r="BE400" s="1"/>
  <c r="AY382"/>
  <c r="AZ382"/>
  <c r="BE382" s="1"/>
  <c r="AZ376"/>
  <c r="BE376" s="1"/>
  <c r="AY376"/>
  <c r="AY364"/>
  <c r="AZ364"/>
  <c r="BE364" s="1"/>
  <c r="AY352"/>
  <c r="AZ352"/>
  <c r="BE352" s="1"/>
  <c r="AZ346"/>
  <c r="BE346" s="1"/>
  <c r="AY346"/>
  <c r="AY337"/>
  <c r="AZ337"/>
  <c r="BE337" s="1"/>
  <c r="AY331"/>
  <c r="AZ331"/>
  <c r="BE331" s="1"/>
  <c r="AZ325"/>
  <c r="BE325" s="1"/>
  <c r="AY325"/>
  <c r="AZ301"/>
  <c r="BE301" s="1"/>
  <c r="AY301"/>
  <c r="AZ295"/>
  <c r="BE295" s="1"/>
  <c r="AY295"/>
  <c r="AZ292"/>
  <c r="BE292" s="1"/>
  <c r="AY292"/>
  <c r="AZ289"/>
  <c r="BE289" s="1"/>
  <c r="AY289"/>
  <c r="AY287"/>
  <c r="AZ287"/>
  <c r="BE287" s="1"/>
  <c r="AZ284"/>
  <c r="BE284" s="1"/>
  <c r="AY284"/>
  <c r="AZ281"/>
  <c r="BE281" s="1"/>
  <c r="AY281"/>
  <c r="BD281" s="1"/>
  <c r="AY275"/>
  <c r="AZ275"/>
  <c r="BE275" s="1"/>
  <c r="AZ269"/>
  <c r="BE269" s="1"/>
  <c r="AY269"/>
  <c r="AY263"/>
  <c r="AZ263"/>
  <c r="BE263" s="1"/>
  <c r="AZ260"/>
  <c r="BE260" s="1"/>
  <c r="AY260"/>
  <c r="AZ251"/>
  <c r="BE251" s="1"/>
  <c r="AY251"/>
  <c r="AZ249"/>
  <c r="BE249" s="1"/>
  <c r="AY249"/>
  <c r="AZ247"/>
  <c r="BE247" s="1"/>
  <c r="AY247"/>
  <c r="AZ245"/>
  <c r="BE245" s="1"/>
  <c r="AY245"/>
  <c r="AZ243"/>
  <c r="BE243" s="1"/>
  <c r="AY243"/>
  <c r="AZ239"/>
  <c r="BE239" s="1"/>
  <c r="AY239"/>
  <c r="BF239" s="1"/>
  <c r="BG239" s="1"/>
  <c r="AZ235"/>
  <c r="BE235" s="1"/>
  <c r="AY235"/>
  <c r="AZ233"/>
  <c r="BE233" s="1"/>
  <c r="AY233"/>
  <c r="AZ231"/>
  <c r="BE231" s="1"/>
  <c r="AY231"/>
  <c r="BF231" s="1"/>
  <c r="BG231" s="1"/>
  <c r="AZ229"/>
  <c r="BE229" s="1"/>
  <c r="AY229"/>
  <c r="BF236"/>
  <c r="BG236" s="1"/>
  <c r="AY700"/>
  <c r="AZ700"/>
  <c r="BE700" s="1"/>
  <c r="AY688"/>
  <c r="AZ688"/>
  <c r="BE688" s="1"/>
  <c r="AY676"/>
  <c r="AZ676"/>
  <c r="BE676" s="1"/>
  <c r="AZ670"/>
  <c r="BE670" s="1"/>
  <c r="AY670"/>
  <c r="AY652"/>
  <c r="AZ652"/>
  <c r="BE652" s="1"/>
  <c r="AY644"/>
  <c r="AZ644"/>
  <c r="BE644" s="1"/>
  <c r="AZ638"/>
  <c r="BE638" s="1"/>
  <c r="AY638"/>
  <c r="AZ626"/>
  <c r="BE626" s="1"/>
  <c r="AY626"/>
  <c r="BD626" s="1"/>
  <c r="AZ614"/>
  <c r="BE614" s="1"/>
  <c r="AY614"/>
  <c r="AZ608"/>
  <c r="BE608" s="1"/>
  <c r="AY608"/>
  <c r="AZ602"/>
  <c r="BE602" s="1"/>
  <c r="AY602"/>
  <c r="AZ600"/>
  <c r="BE600" s="1"/>
  <c r="AY600"/>
  <c r="AY584"/>
  <c r="AZ584"/>
  <c r="BE584" s="1"/>
  <c r="AY578"/>
  <c r="AZ578"/>
  <c r="BE578" s="1"/>
  <c r="AZ572"/>
  <c r="BE572" s="1"/>
  <c r="AY572"/>
  <c r="AY554"/>
  <c r="AZ554"/>
  <c r="BE554" s="1"/>
  <c r="AY542"/>
  <c r="AZ542"/>
  <c r="BE542" s="1"/>
  <c r="AZ536"/>
  <c r="BE536" s="1"/>
  <c r="AY536"/>
  <c r="AY518"/>
  <c r="AZ518"/>
  <c r="BE518" s="1"/>
  <c r="AZ512"/>
  <c r="BE512" s="1"/>
  <c r="AY512"/>
  <c r="AZ506"/>
  <c r="BE506" s="1"/>
  <c r="AY506"/>
  <c r="BF506" s="1"/>
  <c r="BG506" s="1"/>
  <c r="AZ500"/>
  <c r="BE500" s="1"/>
  <c r="AY500"/>
  <c r="AZ494"/>
  <c r="BE494" s="1"/>
  <c r="AY494"/>
  <c r="AZ482"/>
  <c r="BE482" s="1"/>
  <c r="AY482"/>
  <c r="AY476"/>
  <c r="AZ476"/>
  <c r="BE476" s="1"/>
  <c r="AY464"/>
  <c r="AZ464"/>
  <c r="BE464" s="1"/>
  <c r="AY458"/>
  <c r="AZ458"/>
  <c r="BE458" s="1"/>
  <c r="AZ446"/>
  <c r="BE446" s="1"/>
  <c r="AY446"/>
  <c r="AZ440"/>
  <c r="BE440" s="1"/>
  <c r="AY440"/>
  <c r="AZ434"/>
  <c r="BE434" s="1"/>
  <c r="AY434"/>
  <c r="AZ428"/>
  <c r="BE428" s="1"/>
  <c r="AY428"/>
  <c r="AZ416"/>
  <c r="BE416" s="1"/>
  <c r="AY416"/>
  <c r="AZ410"/>
  <c r="BE410" s="1"/>
  <c r="AY410"/>
  <c r="AY392"/>
  <c r="AZ392"/>
  <c r="BE392" s="1"/>
  <c r="AY386"/>
  <c r="AZ386"/>
  <c r="BE386" s="1"/>
  <c r="AY383"/>
  <c r="AZ383"/>
  <c r="BE383" s="1"/>
  <c r="AY380"/>
  <c r="AZ380"/>
  <c r="BE380" s="1"/>
  <c r="AZ374"/>
  <c r="BE374" s="1"/>
  <c r="AY374"/>
  <c r="AY368"/>
  <c r="AZ368"/>
  <c r="BE368" s="1"/>
  <c r="AZ323"/>
  <c r="BE323" s="1"/>
  <c r="AY323"/>
  <c r="AZ305"/>
  <c r="BE305" s="1"/>
  <c r="AY305"/>
  <c r="AZ299"/>
  <c r="BE299" s="1"/>
  <c r="AY299"/>
  <c r="AZ293"/>
  <c r="BE293" s="1"/>
  <c r="AY293"/>
  <c r="AZ285"/>
  <c r="BE285" s="1"/>
  <c r="AY285"/>
  <c r="AY279"/>
  <c r="AZ279"/>
  <c r="BE279" s="1"/>
  <c r="AZ276"/>
  <c r="BE276" s="1"/>
  <c r="AY276"/>
  <c r="AZ273"/>
  <c r="BE273" s="1"/>
  <c r="AY273"/>
  <c r="AY267"/>
  <c r="AZ267"/>
  <c r="BE267" s="1"/>
  <c r="AZ261"/>
  <c r="BE261" s="1"/>
  <c r="AY261"/>
  <c r="AW1055"/>
  <c r="AX656"/>
  <c r="AX946"/>
  <c r="AX837"/>
  <c r="AW857"/>
  <c r="AW881"/>
  <c r="AW905"/>
  <c r="AW917"/>
  <c r="AX929"/>
  <c r="AW1098"/>
  <c r="AW1146"/>
  <c r="AX843"/>
  <c r="AX863"/>
  <c r="AX883"/>
  <c r="AW895"/>
  <c r="AW927"/>
  <c r="AX951"/>
  <c r="AX856"/>
  <c r="AW860"/>
  <c r="AW928"/>
  <c r="AX884"/>
  <c r="AX948"/>
  <c r="AX850"/>
  <c r="AX922"/>
  <c r="AW918"/>
  <c r="AW878"/>
  <c r="AW926"/>
  <c r="AX958"/>
  <c r="AZ248"/>
  <c r="BE248" s="1"/>
  <c r="AY270"/>
  <c r="BF270" s="1"/>
  <c r="BG270" s="1"/>
  <c r="AY280"/>
  <c r="AY290"/>
  <c r="AZ309"/>
  <c r="BE309" s="1"/>
  <c r="AZ317"/>
  <c r="BE317" s="1"/>
  <c r="AZ336"/>
  <c r="BE336" s="1"/>
  <c r="AY351"/>
  <c r="AY367"/>
  <c r="AY399"/>
  <c r="AY415"/>
  <c r="AY431"/>
  <c r="BF431" s="1"/>
  <c r="BG431" s="1"/>
  <c r="AY447"/>
  <c r="AY463"/>
  <c r="AY479"/>
  <c r="AY495"/>
  <c r="AY511"/>
  <c r="AY527"/>
  <c r="AY543"/>
  <c r="AY559"/>
  <c r="AY575"/>
  <c r="AY591"/>
  <c r="AY607"/>
  <c r="AY629"/>
  <c r="AY645"/>
  <c r="AY661"/>
  <c r="AY677"/>
  <c r="AY693"/>
  <c r="BD693" s="1"/>
  <c r="AY709"/>
  <c r="AY391"/>
  <c r="AZ327"/>
  <c r="BE327" s="1"/>
  <c r="AY341"/>
  <c r="AZ356"/>
  <c r="BE356" s="1"/>
  <c r="AZ370"/>
  <c r="BE370" s="1"/>
  <c r="AY297"/>
  <c r="AY430"/>
  <c r="BF430" s="1"/>
  <c r="BG430" s="1"/>
  <c r="AY486"/>
  <c r="AZ508"/>
  <c r="BE508" s="1"/>
  <c r="AY514"/>
  <c r="AZ524"/>
  <c r="BE524" s="1"/>
  <c r="AY530"/>
  <c r="AZ544"/>
  <c r="BE544" s="1"/>
  <c r="AZ566"/>
  <c r="BE566" s="1"/>
  <c r="AY588"/>
  <c r="AX648"/>
  <c r="AW670"/>
  <c r="AW696"/>
  <c r="AW763"/>
  <c r="AW785"/>
  <c r="AX817"/>
  <c r="AZ636"/>
  <c r="BE636" s="1"/>
  <c r="AZ650"/>
  <c r="BE650" s="1"/>
  <c r="AZ664"/>
  <c r="BE664" s="1"/>
  <c r="AW679"/>
  <c r="AY694"/>
  <c r="AZ704"/>
  <c r="BE704" s="1"/>
  <c r="AX715"/>
  <c r="AX740"/>
  <c r="AW762"/>
  <c r="AX796"/>
  <c r="AW824"/>
  <c r="AW994"/>
  <c r="AW1026"/>
  <c r="AX1056"/>
  <c r="AW965"/>
  <c r="AW993"/>
  <c r="AX1023"/>
  <c r="AY259"/>
  <c r="AW1081"/>
  <c r="AW1125"/>
  <c r="AX1096"/>
  <c r="AW609"/>
  <c r="AX609"/>
  <c r="AX599"/>
  <c r="AW599"/>
  <c r="AZ221"/>
  <c r="BE221" s="1"/>
  <c r="AY221"/>
  <c r="AZ219"/>
  <c r="BE219" s="1"/>
  <c r="AY219"/>
  <c r="AY215"/>
  <c r="AX533"/>
  <c r="AW533"/>
  <c r="AZ209"/>
  <c r="BE209" s="1"/>
  <c r="AY209"/>
  <c r="BD209" s="1"/>
  <c r="AZ207"/>
  <c r="BE207" s="1"/>
  <c r="AY207"/>
  <c r="AZ201"/>
  <c r="BE201" s="1"/>
  <c r="AY201"/>
  <c r="AY217"/>
  <c r="BE2264"/>
  <c r="BE2252"/>
  <c r="BE2208"/>
  <c r="BE2220"/>
  <c r="BF2448"/>
  <c r="BG2448" s="1"/>
  <c r="BF1664"/>
  <c r="BG1664" s="1"/>
  <c r="BF1692"/>
  <c r="BG1692" s="1"/>
  <c r="BF1904"/>
  <c r="BG1904" s="1"/>
  <c r="BF1988"/>
  <c r="BG1988" s="1"/>
  <c r="BE2336"/>
  <c r="BE1796"/>
  <c r="BE2396"/>
  <c r="BE1708"/>
  <c r="BE2024"/>
  <c r="P411" i="31"/>
  <c r="BF3314" i="25"/>
  <c r="BG3314" s="1"/>
  <c r="BF3228"/>
  <c r="BG3228" s="1"/>
  <c r="BF3226"/>
  <c r="BG3226" s="1"/>
  <c r="BF3206"/>
  <c r="BG3206" s="1"/>
  <c r="BF3168"/>
  <c r="BG3168" s="1"/>
  <c r="BF3162"/>
  <c r="BG3162" s="1"/>
  <c r="BE3142"/>
  <c r="BE3134"/>
  <c r="BE3130"/>
  <c r="BF3126"/>
  <c r="BG3126" s="1"/>
  <c r="BE3124"/>
  <c r="BF3122"/>
  <c r="BG3122" s="1"/>
  <c r="BF3120"/>
  <c r="BG3120" s="1"/>
  <c r="BF3115"/>
  <c r="BG3115" s="1"/>
  <c r="BE3062"/>
  <c r="BF3048"/>
  <c r="BG3048" s="1"/>
  <c r="BF3032"/>
  <c r="BG3032" s="1"/>
  <c r="BE3024"/>
  <c r="BF3012"/>
  <c r="BG3012" s="1"/>
  <c r="BE3010"/>
  <c r="BE3002"/>
  <c r="BE2998"/>
  <c r="BF2994"/>
  <c r="BG2994" s="1"/>
  <c r="BE2986"/>
  <c r="BE2974"/>
  <c r="BF2968"/>
  <c r="BG2968" s="1"/>
  <c r="BE2966"/>
  <c r="BF2962"/>
  <c r="BG2962" s="1"/>
  <c r="BE2954"/>
  <c r="BF2946"/>
  <c r="BG2946" s="1"/>
  <c r="BF2942"/>
  <c r="BG2942" s="1"/>
  <c r="BE2936"/>
  <c r="BE2928"/>
  <c r="BE2924"/>
  <c r="BE2920"/>
  <c r="BE2918"/>
  <c r="BF2894"/>
  <c r="BG2894" s="1"/>
  <c r="BE2864"/>
  <c r="BE2860"/>
  <c r="BE2848"/>
  <c r="BE2844"/>
  <c r="BE2832"/>
  <c r="BE2828"/>
  <c r="BE2816"/>
  <c r="BE2812"/>
  <c r="BE2800"/>
  <c r="BE2792"/>
  <c r="BE2772"/>
  <c r="BE2770"/>
  <c r="BE2768"/>
  <c r="BE2766"/>
  <c r="BE2764"/>
  <c r="BE2762"/>
  <c r="BE2760"/>
  <c r="BE2758"/>
  <c r="BE2756"/>
  <c r="BE2754"/>
  <c r="BE2752"/>
  <c r="BE2750"/>
  <c r="BE2748"/>
  <c r="BE2746"/>
  <c r="BE2744"/>
  <c r="BE2742"/>
  <c r="BE2740"/>
  <c r="BE2738"/>
  <c r="BE2736"/>
  <c r="BE2734"/>
  <c r="BE2732"/>
  <c r="BE2730"/>
  <c r="BE2728"/>
  <c r="BE2726"/>
  <c r="BE2724"/>
  <c r="BE2722"/>
  <c r="BE2720"/>
  <c r="BE2718"/>
  <c r="BE2716"/>
  <c r="BE2714"/>
  <c r="BE2712"/>
  <c r="BE2710"/>
  <c r="BE2708"/>
  <c r="BE2706"/>
  <c r="BE2704"/>
  <c r="BE2702"/>
  <c r="BE2700"/>
  <c r="BE2696"/>
  <c r="BE2694"/>
  <c r="BE2692"/>
  <c r="BE2690"/>
  <c r="BE2688"/>
  <c r="BF2686"/>
  <c r="BG2686" s="1"/>
  <c r="BF2684"/>
  <c r="BG2684" s="1"/>
  <c r="BF2682"/>
  <c r="BG2682" s="1"/>
  <c r="BF2680"/>
  <c r="BG2680" s="1"/>
  <c r="BF2678"/>
  <c r="BG2678" s="1"/>
  <c r="BF2674"/>
  <c r="BG2674" s="1"/>
  <c r="BE2672"/>
  <c r="BF2670"/>
  <c r="BG2670" s="1"/>
  <c r="BE2668"/>
  <c r="BF2666"/>
  <c r="BG2666" s="1"/>
  <c r="BF2664"/>
  <c r="BG2664" s="1"/>
  <c r="BE2662"/>
  <c r="BE2660"/>
  <c r="BF2658"/>
  <c r="BG2658" s="1"/>
  <c r="BF2654"/>
  <c r="BG2654" s="1"/>
  <c r="BF2650"/>
  <c r="BG2650" s="1"/>
  <c r="BF2648"/>
  <c r="BG2648" s="1"/>
  <c r="BF2646"/>
  <c r="BG2646" s="1"/>
  <c r="BE2642"/>
  <c r="BF2640"/>
  <c r="BG2640" s="1"/>
  <c r="BF2632"/>
  <c r="BG2632" s="1"/>
  <c r="BE2628"/>
  <c r="BE2624"/>
  <c r="BE2620"/>
  <c r="BE2616"/>
  <c r="BE2612"/>
  <c r="BE2608"/>
  <c r="BE2604"/>
  <c r="BE2600"/>
  <c r="BE2596"/>
  <c r="BE2592"/>
  <c r="BE2588"/>
  <c r="BE2584"/>
  <c r="BE2580"/>
  <c r="BE2576"/>
  <c r="BE2572"/>
  <c r="BE2570"/>
  <c r="BE2568"/>
  <c r="BE2564"/>
  <c r="BE2560"/>
  <c r="BE2556"/>
  <c r="BE2550"/>
  <c r="BE2546"/>
  <c r="BF2542"/>
  <c r="BG2542" s="1"/>
  <c r="BE2540"/>
  <c r="BE2532"/>
  <c r="BE2528"/>
  <c r="BE2524"/>
  <c r="BE2520"/>
  <c r="BF2514"/>
  <c r="BG2514" s="1"/>
  <c r="BF2510"/>
  <c r="BG2510" s="1"/>
  <c r="BF2506"/>
  <c r="BG2506" s="1"/>
  <c r="BF2502"/>
  <c r="BG2502" s="1"/>
  <c r="BF2498"/>
  <c r="BG2498" s="1"/>
  <c r="BF2494"/>
  <c r="BG2494" s="1"/>
  <c r="BF2490"/>
  <c r="BG2490" s="1"/>
  <c r="BE1380"/>
  <c r="BE1378"/>
  <c r="BE1374"/>
  <c r="BE1370"/>
  <c r="BE1366"/>
  <c r="BE1362"/>
  <c r="BE1358"/>
  <c r="BF1350"/>
  <c r="BG1350" s="1"/>
  <c r="BF1340"/>
  <c r="BG1340" s="1"/>
  <c r="BF1302"/>
  <c r="BG1302" s="1"/>
  <c r="BF1298"/>
  <c r="BG1298" s="1"/>
  <c r="BF1296"/>
  <c r="BG1296" s="1"/>
  <c r="BE1078"/>
  <c r="BE1076"/>
  <c r="BE1074"/>
  <c r="BE1070"/>
  <c r="BE1068"/>
  <c r="BE1066"/>
  <c r="BE1064"/>
  <c r="BE1062"/>
  <c r="BE1060"/>
  <c r="BE1056"/>
  <c r="BE940"/>
  <c r="BE884"/>
  <c r="BE876"/>
  <c r="BE866"/>
  <c r="BE864"/>
  <c r="BE862"/>
  <c r="BE860"/>
  <c r="BE852"/>
  <c r="BE848"/>
  <c r="BE840"/>
  <c r="BE826"/>
  <c r="BE822"/>
  <c r="BE814"/>
  <c r="BE812"/>
  <c r="BE754"/>
  <c r="BF620"/>
  <c r="BG620" s="1"/>
  <c r="BE618"/>
  <c r="BE610"/>
  <c r="BE596"/>
  <c r="BE594"/>
  <c r="BE592"/>
  <c r="BE448"/>
  <c r="BE442"/>
  <c r="BE430"/>
  <c r="BE422"/>
  <c r="BE420"/>
  <c r="BE406"/>
  <c r="BE404"/>
  <c r="BE402"/>
  <c r="BE398"/>
  <c r="BF394"/>
  <c r="BG394" s="1"/>
  <c r="BF384"/>
  <c r="BG384" s="1"/>
  <c r="BF200"/>
  <c r="BG200" s="1"/>
  <c r="BE117"/>
  <c r="BE62"/>
  <c r="BE60"/>
  <c r="BE58"/>
  <c r="BE56"/>
  <c r="BE54"/>
  <c r="BE52"/>
  <c r="BE50"/>
  <c r="BE48"/>
  <c r="BE46"/>
  <c r="BE44"/>
  <c r="BE42"/>
  <c r="BE40"/>
  <c r="BE38"/>
  <c r="BE36"/>
  <c r="BE34"/>
  <c r="BE32"/>
  <c r="BE30"/>
  <c r="BE28"/>
  <c r="BE26"/>
  <c r="BE24"/>
  <c r="BE22"/>
  <c r="BF20"/>
  <c r="BG20" s="1"/>
  <c r="BF18"/>
  <c r="BG18" s="1"/>
  <c r="BE16"/>
  <c r="BF15"/>
  <c r="BG15" s="1"/>
  <c r="BF13"/>
  <c r="BG13" s="1"/>
  <c r="BE12"/>
  <c r="BE8"/>
  <c r="AX2673"/>
  <c r="AW2673"/>
  <c r="AW2653"/>
  <c r="AX2653"/>
  <c r="AX2649"/>
  <c r="AW2649"/>
  <c r="AX2645"/>
  <c r="AW2645"/>
  <c r="AY2638"/>
  <c r="AZ2638"/>
  <c r="BE2638" s="1"/>
  <c r="AY2634"/>
  <c r="AZ2634"/>
  <c r="BE2634" s="1"/>
  <c r="AX2599"/>
  <c r="AW2599"/>
  <c r="AX2591"/>
  <c r="AW2591"/>
  <c r="AX2701"/>
  <c r="AW2701"/>
  <c r="AZ2698"/>
  <c r="BE2698" s="1"/>
  <c r="AY2698"/>
  <c r="AW2691"/>
  <c r="AX2691"/>
  <c r="AY2676"/>
  <c r="AZ2676"/>
  <c r="BE2676" s="1"/>
  <c r="AW2651"/>
  <c r="AX2651"/>
  <c r="AY2644"/>
  <c r="AZ2644"/>
  <c r="BE2644" s="1"/>
  <c r="AW2643"/>
  <c r="AX2643"/>
  <c r="AW2635"/>
  <c r="AX2635"/>
  <c r="AX2571"/>
  <c r="AW2571"/>
  <c r="AX2565"/>
  <c r="AW2565"/>
  <c r="AX2555"/>
  <c r="AW2555"/>
  <c r="AX2545"/>
  <c r="AW2545"/>
  <c r="AX2527"/>
  <c r="AW2527"/>
  <c r="AX2523"/>
  <c r="AW2523"/>
  <c r="AY2516"/>
  <c r="AZ2516"/>
  <c r="BE2516" s="1"/>
  <c r="AX2515"/>
  <c r="AW2515"/>
  <c r="AX2503"/>
  <c r="AW2503"/>
  <c r="AY2668"/>
  <c r="AX2659"/>
  <c r="AW2493"/>
  <c r="AW2501"/>
  <c r="AW2529"/>
  <c r="AW2533"/>
  <c r="AW2537"/>
  <c r="AX2601"/>
  <c r="AX2633"/>
  <c r="AX2655"/>
  <c r="AX2575"/>
  <c r="AX2587"/>
  <c r="AX2597"/>
  <c r="AX2617"/>
  <c r="AX2627"/>
  <c r="AX2559"/>
  <c r="AX2549"/>
  <c r="AX2557"/>
  <c r="AX2581"/>
  <c r="AX2589"/>
  <c r="AX2605"/>
  <c r="AX2615"/>
  <c r="AW2623"/>
  <c r="AX2607"/>
  <c r="AZ2490"/>
  <c r="BE2490" s="1"/>
  <c r="AZ2494"/>
  <c r="BE2494" s="1"/>
  <c r="AZ2498"/>
  <c r="BE2498" s="1"/>
  <c r="AZ2502"/>
  <c r="BE2502" s="1"/>
  <c r="AZ2506"/>
  <c r="BE2506" s="1"/>
  <c r="AZ2510"/>
  <c r="BE2510" s="1"/>
  <c r="AZ2514"/>
  <c r="BE2514" s="1"/>
  <c r="AY2520"/>
  <c r="AY2524"/>
  <c r="AY2528"/>
  <c r="AY2532"/>
  <c r="AY2540"/>
  <c r="AY2546"/>
  <c r="BD2546" s="1"/>
  <c r="AY2550"/>
  <c r="AY2556"/>
  <c r="AY2560"/>
  <c r="AY2564"/>
  <c r="AY2568"/>
  <c r="AY2572"/>
  <c r="AY2576"/>
  <c r="BD2576" s="1"/>
  <c r="AY2580"/>
  <c r="AY2584"/>
  <c r="AY2588"/>
  <c r="AY2592"/>
  <c r="AY2596"/>
  <c r="AY2600"/>
  <c r="AY2604"/>
  <c r="AY2608"/>
  <c r="AY2612"/>
  <c r="AY2616"/>
  <c r="AY2620"/>
  <c r="AY2624"/>
  <c r="AY2628"/>
  <c r="AZ2632"/>
  <c r="BE2632" s="1"/>
  <c r="AZ2640"/>
  <c r="BE2640" s="1"/>
  <c r="AY2690"/>
  <c r="AW2495"/>
  <c r="AW2517"/>
  <c r="AW2543"/>
  <c r="AW2563"/>
  <c r="AW2579"/>
  <c r="BF2497"/>
  <c r="BG2497" s="1"/>
  <c r="BF2565"/>
  <c r="BG2565" s="1"/>
  <c r="BF2621"/>
  <c r="BG2621" s="1"/>
  <c r="AW2453"/>
  <c r="AW2465"/>
  <c r="AW2487"/>
  <c r="AW2739"/>
  <c r="AY2714"/>
  <c r="AW2771"/>
  <c r="AX2877"/>
  <c r="AY2730"/>
  <c r="AY2910"/>
  <c r="AX2693"/>
  <c r="AX2781"/>
  <c r="AY2672"/>
  <c r="AX2907"/>
  <c r="AX2755"/>
  <c r="AX2663"/>
  <c r="AX2699"/>
  <c r="AX2723"/>
  <c r="AX2675"/>
  <c r="AY2642"/>
  <c r="AZ2648"/>
  <c r="BE2648" s="1"/>
  <c r="AZ2664"/>
  <c r="BE2664" s="1"/>
  <c r="AZ2684"/>
  <c r="BE2684" s="1"/>
  <c r="AY2694"/>
  <c r="AY2706"/>
  <c r="AY2722"/>
  <c r="AY2746"/>
  <c r="AW2677"/>
  <c r="AX2763"/>
  <c r="AW2733"/>
  <c r="AW2761"/>
  <c r="AX2715"/>
  <c r="AX2731"/>
  <c r="AY2702"/>
  <c r="AY2710"/>
  <c r="AY2718"/>
  <c r="AY2726"/>
  <c r="AY2736"/>
  <c r="AY2780"/>
  <c r="AZ2968"/>
  <c r="BE2968" s="1"/>
  <c r="AX3109"/>
  <c r="AW2687"/>
  <c r="AX2713"/>
  <c r="AX2765"/>
  <c r="AW2759"/>
  <c r="AW2767"/>
  <c r="AW2787"/>
  <c r="AW2685"/>
  <c r="AW2717"/>
  <c r="AW2741"/>
  <c r="AW2753"/>
  <c r="AX2669"/>
  <c r="AX2679"/>
  <c r="AX2695"/>
  <c r="AX2703"/>
  <c r="AX2711"/>
  <c r="AX2719"/>
  <c r="AX2727"/>
  <c r="AX2735"/>
  <c r="AW2857"/>
  <c r="AX2813"/>
  <c r="AY2660"/>
  <c r="AW3217"/>
  <c r="AX2737"/>
  <c r="AW2743"/>
  <c r="AX3201"/>
  <c r="AX3297"/>
  <c r="AZ2952"/>
  <c r="BE2952" s="1"/>
  <c r="AY2954"/>
  <c r="BD2954" s="1"/>
  <c r="BF2954" s="1"/>
  <c r="BG2954" s="1"/>
  <c r="AZ2960"/>
  <c r="BE2960" s="1"/>
  <c r="AZ2646"/>
  <c r="BE2646" s="1"/>
  <c r="AZ2650"/>
  <c r="BE2650" s="1"/>
  <c r="AZ2658"/>
  <c r="BE2658" s="1"/>
  <c r="AZ2670"/>
  <c r="BE2670" s="1"/>
  <c r="AZ2680"/>
  <c r="BE2680" s="1"/>
  <c r="AY2688"/>
  <c r="AY2692"/>
  <c r="AY2696"/>
  <c r="AY2700"/>
  <c r="AY2704"/>
  <c r="AY2708"/>
  <c r="AY2712"/>
  <c r="AY2716"/>
  <c r="AY2720"/>
  <c r="AY2724"/>
  <c r="AY2728"/>
  <c r="AY2732"/>
  <c r="AY2740"/>
  <c r="AY2762"/>
  <c r="AY2844"/>
  <c r="AW2671"/>
  <c r="AW2689"/>
  <c r="AX2789"/>
  <c r="AX2887"/>
  <c r="AX2775"/>
  <c r="AW2825"/>
  <c r="AX2895"/>
  <c r="AX2845"/>
  <c r="BE2677"/>
  <c r="BE2683"/>
  <c r="BF2737"/>
  <c r="BG2737" s="1"/>
  <c r="AZ2654"/>
  <c r="BE2654" s="1"/>
  <c r="AY2662"/>
  <c r="AZ2666"/>
  <c r="BE2666" s="1"/>
  <c r="AZ2674"/>
  <c r="BE2674" s="1"/>
  <c r="AZ2678"/>
  <c r="BE2678" s="1"/>
  <c r="AZ2682"/>
  <c r="BE2682" s="1"/>
  <c r="AZ2686"/>
  <c r="BE2686" s="1"/>
  <c r="AY2734"/>
  <c r="BD2734" s="1"/>
  <c r="AY2738"/>
  <c r="AY2742"/>
  <c r="AY2754"/>
  <c r="AY2770"/>
  <c r="AY2800"/>
  <c r="AY2882"/>
  <c r="AW2667"/>
  <c r="AW2681"/>
  <c r="AW2705"/>
  <c r="AX2729"/>
  <c r="AW2745"/>
  <c r="AW2933"/>
  <c r="AY3024"/>
  <c r="AX2985"/>
  <c r="AX2909"/>
  <c r="AX2891"/>
  <c r="AW2925"/>
  <c r="AX2943"/>
  <c r="AW2779"/>
  <c r="AW2905"/>
  <c r="AW2777"/>
  <c r="AX3067"/>
  <c r="AW2955"/>
  <c r="AW2809"/>
  <c r="AW2841"/>
  <c r="AW2873"/>
  <c r="AW2913"/>
  <c r="AX2829"/>
  <c r="AX2861"/>
  <c r="AX2945"/>
  <c r="AW3139"/>
  <c r="AW3173"/>
  <c r="AZ2988"/>
  <c r="BE2988" s="1"/>
  <c r="AZ2994"/>
  <c r="BE2994" s="1"/>
  <c r="AY2918"/>
  <c r="AY3026"/>
  <c r="BD3026" s="1"/>
  <c r="BF3026" s="1"/>
  <c r="BG3026" s="1"/>
  <c r="AY2744"/>
  <c r="AY2750"/>
  <c r="AY2758"/>
  <c r="AY2766"/>
  <c r="AY2774"/>
  <c r="AY2788"/>
  <c r="AY2822"/>
  <c r="AY2864"/>
  <c r="AZ2896"/>
  <c r="BE2896" s="1"/>
  <c r="AY2928"/>
  <c r="AX2751"/>
  <c r="AW2801"/>
  <c r="AW2889"/>
  <c r="AX2903"/>
  <c r="AX2919"/>
  <c r="AX2927"/>
  <c r="AX2939"/>
  <c r="AW2947"/>
  <c r="AX2783"/>
  <c r="AW2941"/>
  <c r="AW2769"/>
  <c r="AX2791"/>
  <c r="AW2953"/>
  <c r="AW2817"/>
  <c r="AW2833"/>
  <c r="AW2849"/>
  <c r="AW2865"/>
  <c r="AW2881"/>
  <c r="AW2899"/>
  <c r="AW2967"/>
  <c r="AX2805"/>
  <c r="AX2821"/>
  <c r="AX2837"/>
  <c r="AX2853"/>
  <c r="AX2869"/>
  <c r="AX3001"/>
  <c r="AW2975"/>
  <c r="AX2931"/>
  <c r="AX2893"/>
  <c r="AX2929"/>
  <c r="AX2999"/>
  <c r="AW3037"/>
  <c r="AW2971"/>
  <c r="AW2979"/>
  <c r="AZ2996"/>
  <c r="BE2996" s="1"/>
  <c r="AW3009"/>
  <c r="AW2923"/>
  <c r="AZ3008"/>
  <c r="BE3008" s="1"/>
  <c r="AZ3272"/>
  <c r="BE3272" s="1"/>
  <c r="AY2748"/>
  <c r="AY2752"/>
  <c r="AY2756"/>
  <c r="AY2760"/>
  <c r="AY2764"/>
  <c r="AY2768"/>
  <c r="AY2772"/>
  <c r="AY2776"/>
  <c r="AY2784"/>
  <c r="AY2792"/>
  <c r="AY2812"/>
  <c r="AY2832"/>
  <c r="AY2854"/>
  <c r="AY2874"/>
  <c r="AY2890"/>
  <c r="AY2902"/>
  <c r="AY2920"/>
  <c r="AZ2942"/>
  <c r="BE2942" s="1"/>
  <c r="AW2747"/>
  <c r="AW2757"/>
  <c r="AX3257"/>
  <c r="AW3257"/>
  <c r="AZ3136"/>
  <c r="BE3136" s="1"/>
  <c r="AY3136"/>
  <c r="AW3089"/>
  <c r="AX3089"/>
  <c r="AX3049"/>
  <c r="AW3049"/>
  <c r="AY3044"/>
  <c r="BD3044" s="1"/>
  <c r="BF3044" s="1"/>
  <c r="BG3044" s="1"/>
  <c r="AZ3044"/>
  <c r="BE3044" s="1"/>
  <c r="AY3040"/>
  <c r="AZ3040"/>
  <c r="BE3040" s="1"/>
  <c r="AZ3030"/>
  <c r="BE3030" s="1"/>
  <c r="AY3030"/>
  <c r="BD3030" s="1"/>
  <c r="BF3030" s="1"/>
  <c r="BG3030" s="1"/>
  <c r="AX3029"/>
  <c r="AW3029"/>
  <c r="AW3027"/>
  <c r="AX3027"/>
  <c r="AY3020"/>
  <c r="BD3020" s="1"/>
  <c r="BF3020" s="1"/>
  <c r="BG3020" s="1"/>
  <c r="AZ3020"/>
  <c r="BE3020" s="1"/>
  <c r="AX3011"/>
  <c r="AW3011"/>
  <c r="AZ3000"/>
  <c r="BE3000" s="1"/>
  <c r="AY3000"/>
  <c r="BD3000" s="1"/>
  <c r="BF3000" s="1"/>
  <c r="BG3000" s="1"/>
  <c r="AW2995"/>
  <c r="AX2995"/>
  <c r="AW2993"/>
  <c r="AX2993"/>
  <c r="AX2989"/>
  <c r="AW2989"/>
  <c r="AZ2982"/>
  <c r="BE2982" s="1"/>
  <c r="AY2982"/>
  <c r="BD2982" s="1"/>
  <c r="BF2982" s="1"/>
  <c r="BG2982" s="1"/>
  <c r="AX2981"/>
  <c r="AW2981"/>
  <c r="AZ2978"/>
  <c r="BE2978" s="1"/>
  <c r="AY2978"/>
  <c r="AW2973"/>
  <c r="AX2973"/>
  <c r="AY2970"/>
  <c r="AZ2970"/>
  <c r="BE2970" s="1"/>
  <c r="AW2969"/>
  <c r="AX2969"/>
  <c r="AX2965"/>
  <c r="AW2965"/>
  <c r="AZ2956"/>
  <c r="BE2956" s="1"/>
  <c r="AY2956"/>
  <c r="BD2956" s="1"/>
  <c r="BF2956" s="1"/>
  <c r="BG2956" s="1"/>
  <c r="AW2951"/>
  <c r="AX2951"/>
  <c r="AY2944"/>
  <c r="AZ2944"/>
  <c r="BE2944" s="1"/>
  <c r="AZ2940"/>
  <c r="BE2940" s="1"/>
  <c r="AY2940"/>
  <c r="AZ2926"/>
  <c r="BE2926" s="1"/>
  <c r="AY2926"/>
  <c r="BD2926" s="1"/>
  <c r="BF2926" s="1"/>
  <c r="BG2926" s="1"/>
  <c r="AZ2922"/>
  <c r="BE2922" s="1"/>
  <c r="AY2922"/>
  <c r="BD2922" s="1"/>
  <c r="BF2922" s="1"/>
  <c r="BG2922" s="1"/>
  <c r="AZ2876"/>
  <c r="BE2876" s="1"/>
  <c r="AY2876"/>
  <c r="BD2876" s="1"/>
  <c r="BF2876" s="1"/>
  <c r="BG2876" s="1"/>
  <c r="AZ2872"/>
  <c r="BE2872" s="1"/>
  <c r="AY2872"/>
  <c r="BD2872" s="1"/>
  <c r="BF2872" s="1"/>
  <c r="BG2872" s="1"/>
  <c r="AZ2856"/>
  <c r="BE2856" s="1"/>
  <c r="AY2856"/>
  <c r="BD2856" s="1"/>
  <c r="BF2856" s="1"/>
  <c r="BG2856" s="1"/>
  <c r="AZ2852"/>
  <c r="BE2852" s="1"/>
  <c r="AY2852"/>
  <c r="BD2852" s="1"/>
  <c r="BF2852" s="1"/>
  <c r="BG2852" s="1"/>
  <c r="AZ2814"/>
  <c r="BE2814" s="1"/>
  <c r="AY2814"/>
  <c r="BD2814" s="1"/>
  <c r="BF2814" s="1"/>
  <c r="BG2814" s="1"/>
  <c r="AZ2804"/>
  <c r="BE2804" s="1"/>
  <c r="AY2804"/>
  <c r="BD2804" s="1"/>
  <c r="BF2804" s="1"/>
  <c r="BG2804" s="1"/>
  <c r="AZ2794"/>
  <c r="BE2794" s="1"/>
  <c r="AY2794"/>
  <c r="BD2794" s="1"/>
  <c r="BF2794" s="1"/>
  <c r="BG2794" s="1"/>
  <c r="AX2773"/>
  <c r="AW2773"/>
  <c r="AY3224"/>
  <c r="BD3224" s="1"/>
  <c r="BF3224" s="1"/>
  <c r="BG3224" s="1"/>
  <c r="AZ3224"/>
  <c r="BE3224" s="1"/>
  <c r="AW3145"/>
  <c r="AX3145"/>
  <c r="AZ3114"/>
  <c r="BE3114" s="1"/>
  <c r="AY3114"/>
  <c r="BD3114" s="1"/>
  <c r="BF3114" s="1"/>
  <c r="BG3114" s="1"/>
  <c r="AY3084"/>
  <c r="AZ3084"/>
  <c r="BE3084" s="1"/>
  <c r="AZ3080"/>
  <c r="BE3080" s="1"/>
  <c r="AY3080"/>
  <c r="BD3080" s="1"/>
  <c r="BF3080" s="1"/>
  <c r="BG3080" s="1"/>
  <c r="AW3063"/>
  <c r="AX3063"/>
  <c r="AW3059"/>
  <c r="AX3059"/>
  <c r="AX3045"/>
  <c r="AW3045"/>
  <c r="AX3041"/>
  <c r="AW3041"/>
  <c r="AW3025"/>
  <c r="AX3025"/>
  <c r="AZ3014"/>
  <c r="BE3014" s="1"/>
  <c r="AY3014"/>
  <c r="BD3014" s="1"/>
  <c r="BF3014" s="1"/>
  <c r="BG3014" s="1"/>
  <c r="AX3013"/>
  <c r="AW3013"/>
  <c r="AZ3006"/>
  <c r="BE3006" s="1"/>
  <c r="AY3006"/>
  <c r="AX3005"/>
  <c r="AW3005"/>
  <c r="AW2997"/>
  <c r="AX2997"/>
  <c r="AW2991"/>
  <c r="AX2991"/>
  <c r="AX2987"/>
  <c r="AW2987"/>
  <c r="AZ2980"/>
  <c r="BE2980" s="1"/>
  <c r="AY2980"/>
  <c r="AZ2976"/>
  <c r="BE2976" s="1"/>
  <c r="AY2976"/>
  <c r="BD2976" s="1"/>
  <c r="BF2976" s="1"/>
  <c r="BG2976" s="1"/>
  <c r="AY2972"/>
  <c r="AZ2972"/>
  <c r="BE2972" s="1"/>
  <c r="AZ2964"/>
  <c r="BE2964" s="1"/>
  <c r="AY2964"/>
  <c r="AY2958"/>
  <c r="AZ2958"/>
  <c r="BE2958" s="1"/>
  <c r="AX2957"/>
  <c r="AW2957"/>
  <c r="AY2950"/>
  <c r="AZ2950"/>
  <c r="BE2950" s="1"/>
  <c r="AZ2932"/>
  <c r="BE2932" s="1"/>
  <c r="AY2932"/>
  <c r="AZ2916"/>
  <c r="BE2916" s="1"/>
  <c r="AY2916"/>
  <c r="BD2916" s="1"/>
  <c r="BF2916" s="1"/>
  <c r="BG2916" s="1"/>
  <c r="AZ2912"/>
  <c r="BE2912" s="1"/>
  <c r="AY2912"/>
  <c r="BD2912" s="1"/>
  <c r="BF2912" s="1"/>
  <c r="BG2912" s="1"/>
  <c r="AZ2908"/>
  <c r="BE2908" s="1"/>
  <c r="AY2908"/>
  <c r="BD2908" s="1"/>
  <c r="BF2908" s="1"/>
  <c r="BG2908" s="1"/>
  <c r="AZ2904"/>
  <c r="BE2904" s="1"/>
  <c r="AY2904"/>
  <c r="BD2904" s="1"/>
  <c r="BF2904" s="1"/>
  <c r="BG2904" s="1"/>
  <c r="AZ2900"/>
  <c r="BE2900" s="1"/>
  <c r="AY2900"/>
  <c r="BD2900" s="1"/>
  <c r="BF2900" s="1"/>
  <c r="BG2900" s="1"/>
  <c r="AZ2892"/>
  <c r="BE2892" s="1"/>
  <c r="AY2892"/>
  <c r="BD2892" s="1"/>
  <c r="BF2892" s="1"/>
  <c r="BG2892" s="1"/>
  <c r="AZ2888"/>
  <c r="BE2888" s="1"/>
  <c r="AY2888"/>
  <c r="BD2888" s="1"/>
  <c r="BF2888" s="1"/>
  <c r="BG2888" s="1"/>
  <c r="AZ2884"/>
  <c r="BE2884" s="1"/>
  <c r="AY2884"/>
  <c r="BD2884" s="1"/>
  <c r="BF2884" s="1"/>
  <c r="BG2884" s="1"/>
  <c r="AZ2880"/>
  <c r="BE2880" s="1"/>
  <c r="AY2880"/>
  <c r="BD2880" s="1"/>
  <c r="BF2880" s="1"/>
  <c r="BG2880" s="1"/>
  <c r="AZ2866"/>
  <c r="BE2866" s="1"/>
  <c r="AY2866"/>
  <c r="BD2866" s="1"/>
  <c r="BF2866" s="1"/>
  <c r="BG2866" s="1"/>
  <c r="AZ2862"/>
  <c r="BE2862" s="1"/>
  <c r="AY2862"/>
  <c r="BD2862" s="1"/>
  <c r="BF2862" s="1"/>
  <c r="BG2862" s="1"/>
  <c r="AZ2846"/>
  <c r="BE2846" s="1"/>
  <c r="AY2846"/>
  <c r="BD2846" s="1"/>
  <c r="BF2846" s="1"/>
  <c r="BG2846" s="1"/>
  <c r="AZ2840"/>
  <c r="BE2840" s="1"/>
  <c r="AY2840"/>
  <c r="BD2840" s="1"/>
  <c r="BF2840" s="1"/>
  <c r="BG2840" s="1"/>
  <c r="AZ2836"/>
  <c r="BE2836" s="1"/>
  <c r="AY2836"/>
  <c r="BD2836" s="1"/>
  <c r="BF2836" s="1"/>
  <c r="BG2836" s="1"/>
  <c r="AZ2830"/>
  <c r="BE2830" s="1"/>
  <c r="AY2830"/>
  <c r="BD2830" s="1"/>
  <c r="BF2830" s="1"/>
  <c r="BG2830" s="1"/>
  <c r="AZ2824"/>
  <c r="BE2824" s="1"/>
  <c r="AY2824"/>
  <c r="BD2824" s="1"/>
  <c r="BF2824" s="1"/>
  <c r="BG2824" s="1"/>
  <c r="AZ2820"/>
  <c r="BE2820" s="1"/>
  <c r="AY2820"/>
  <c r="BD2820" s="1"/>
  <c r="BF2820" s="1"/>
  <c r="BG2820" s="1"/>
  <c r="AZ2808"/>
  <c r="BE2808" s="1"/>
  <c r="AY2808"/>
  <c r="BD2808" s="1"/>
  <c r="BF2808" s="1"/>
  <c r="BG2808" s="1"/>
  <c r="AW3071"/>
  <c r="AW2799"/>
  <c r="AW2935"/>
  <c r="AX2959"/>
  <c r="AW2785"/>
  <c r="AW2795"/>
  <c r="AY2966"/>
  <c r="AW2797"/>
  <c r="AY2984"/>
  <c r="BD2984" s="1"/>
  <c r="BF2984" s="1"/>
  <c r="BG2984" s="1"/>
  <c r="AW2811"/>
  <c r="AW2819"/>
  <c r="AW2827"/>
  <c r="AW2835"/>
  <c r="AW2843"/>
  <c r="AW2851"/>
  <c r="AW2859"/>
  <c r="AW2867"/>
  <c r="AW2875"/>
  <c r="AW2883"/>
  <c r="AW2897"/>
  <c r="AX2911"/>
  <c r="AW2915"/>
  <c r="AW2807"/>
  <c r="AW2815"/>
  <c r="AW2823"/>
  <c r="AW2831"/>
  <c r="AW2839"/>
  <c r="AW2847"/>
  <c r="AW2855"/>
  <c r="AW2863"/>
  <c r="AW2871"/>
  <c r="AW2879"/>
  <c r="AW3125"/>
  <c r="AX3133"/>
  <c r="AX3213"/>
  <c r="AW2803"/>
  <c r="AZ2962"/>
  <c r="BE2962" s="1"/>
  <c r="AX2885"/>
  <c r="AX2901"/>
  <c r="AX2917"/>
  <c r="AX2937"/>
  <c r="AW2961"/>
  <c r="AX2983"/>
  <c r="AZ2992"/>
  <c r="BE2992" s="1"/>
  <c r="AX3017"/>
  <c r="AW3021"/>
  <c r="AW3033"/>
  <c r="AW2921"/>
  <c r="AW3019"/>
  <c r="AW2977"/>
  <c r="AY3002"/>
  <c r="BD3002" s="1"/>
  <c r="BF3002" s="1"/>
  <c r="BG3002" s="1"/>
  <c r="AY3018"/>
  <c r="BD3018" s="1"/>
  <c r="BF3018" s="1"/>
  <c r="BG3018" s="1"/>
  <c r="AZ3032"/>
  <c r="BE3032" s="1"/>
  <c r="AY3060"/>
  <c r="BD3060" s="1"/>
  <c r="BF3060" s="1"/>
  <c r="BG3060" s="1"/>
  <c r="AY3190"/>
  <c r="BD3190" s="1"/>
  <c r="BF3190" s="1"/>
  <c r="BG3190" s="1"/>
  <c r="AY2778"/>
  <c r="AY2782"/>
  <c r="AY2786"/>
  <c r="AY2790"/>
  <c r="AY2798"/>
  <c r="AY2806"/>
  <c r="AY2816"/>
  <c r="AY2828"/>
  <c r="AY2838"/>
  <c r="AY2848"/>
  <c r="AY2860"/>
  <c r="AY2870"/>
  <c r="AY2878"/>
  <c r="AY2886"/>
  <c r="AZ2894"/>
  <c r="BE2894" s="1"/>
  <c r="AZ2898"/>
  <c r="BE2898" s="1"/>
  <c r="AY2906"/>
  <c r="AY2914"/>
  <c r="AY2924"/>
  <c r="AY2936"/>
  <c r="AY2948"/>
  <c r="AW2793"/>
  <c r="BE2923"/>
  <c r="BE2741"/>
  <c r="AW2749"/>
  <c r="BE1173"/>
  <c r="BE1171"/>
  <c r="BE369"/>
  <c r="AZ3228"/>
  <c r="BE3228" s="1"/>
  <c r="AW3301"/>
  <c r="AY2974"/>
  <c r="AW3003"/>
  <c r="AZ3288"/>
  <c r="BE3288" s="1"/>
  <c r="AW3007"/>
  <c r="AW3023"/>
  <c r="AX3053"/>
  <c r="AX3061"/>
  <c r="AZ2990"/>
  <c r="BE2990" s="1"/>
  <c r="AY2986"/>
  <c r="BD2986" s="1"/>
  <c r="BF2986" s="1"/>
  <c r="BG2986" s="1"/>
  <c r="AW3039"/>
  <c r="AX3055"/>
  <c r="AW3057"/>
  <c r="AX3077"/>
  <c r="AY3316"/>
  <c r="AX3051"/>
  <c r="AY3184"/>
  <c r="BD3184" s="1"/>
  <c r="BF3184" s="1"/>
  <c r="BG3184" s="1"/>
  <c r="AY3156"/>
  <c r="BD3156" s="1"/>
  <c r="BF3156" s="1"/>
  <c r="BG3156" s="1"/>
  <c r="AX3267"/>
  <c r="AW3279"/>
  <c r="AX3261"/>
  <c r="AW3237"/>
  <c r="AY2998"/>
  <c r="BD2998" s="1"/>
  <c r="BF2998" s="1"/>
  <c r="BG2998" s="1"/>
  <c r="AZ3004"/>
  <c r="BE3004" s="1"/>
  <c r="AZ3012"/>
  <c r="BE3012" s="1"/>
  <c r="AZ3016"/>
  <c r="BE3016" s="1"/>
  <c r="AZ3022"/>
  <c r="BE3022" s="1"/>
  <c r="AZ3028"/>
  <c r="BE3028" s="1"/>
  <c r="AY3036"/>
  <c r="BD3036" s="1"/>
  <c r="BF3036" s="1"/>
  <c r="BG3036" s="1"/>
  <c r="AY3052"/>
  <c r="BD3052" s="1"/>
  <c r="BF3052" s="1"/>
  <c r="BG3052" s="1"/>
  <c r="AY3068"/>
  <c r="BD3068" s="1"/>
  <c r="BF3068" s="1"/>
  <c r="BG3068" s="1"/>
  <c r="AY3158"/>
  <c r="BD3158" s="1"/>
  <c r="BF3158" s="1"/>
  <c r="BG3158" s="1"/>
  <c r="AZ3202"/>
  <c r="BE3202" s="1"/>
  <c r="AY3260"/>
  <c r="BD3260" s="1"/>
  <c r="BF3260" s="1"/>
  <c r="BG3260" s="1"/>
  <c r="AY2930"/>
  <c r="BD2930" s="1"/>
  <c r="BF2930" s="1"/>
  <c r="BG2930" s="1"/>
  <c r="AY2934"/>
  <c r="BD2934" s="1"/>
  <c r="BF2934" s="1"/>
  <c r="BG2934" s="1"/>
  <c r="AY2938"/>
  <c r="AZ2946"/>
  <c r="BE2946" s="1"/>
  <c r="AW2963"/>
  <c r="AW2949"/>
  <c r="AY3300"/>
  <c r="BD3300" s="1"/>
  <c r="BF3300" s="1"/>
  <c r="BG3300" s="1"/>
  <c r="AZ3284"/>
  <c r="BE3284" s="1"/>
  <c r="AW3229"/>
  <c r="AZ3294"/>
  <c r="BE3294" s="1"/>
  <c r="AX3097"/>
  <c r="AW3161"/>
  <c r="AW3303"/>
  <c r="AX3101"/>
  <c r="AX3255"/>
  <c r="AW3065"/>
  <c r="AX3165"/>
  <c r="AZ3172"/>
  <c r="BE3172" s="1"/>
  <c r="AX3141"/>
  <c r="AW3291"/>
  <c r="AX3293"/>
  <c r="AW3317"/>
  <c r="AW3105"/>
  <c r="AX3281"/>
  <c r="AW3305"/>
  <c r="AX3193"/>
  <c r="AW3245"/>
  <c r="AX3289"/>
  <c r="AZ3034"/>
  <c r="BE3034" s="1"/>
  <c r="AY3042"/>
  <c r="AY3050"/>
  <c r="BD3050" s="1"/>
  <c r="BF3050" s="1"/>
  <c r="BG3050" s="1"/>
  <c r="AZ3054"/>
  <c r="BE3054" s="1"/>
  <c r="AY3064"/>
  <c r="BD3064" s="1"/>
  <c r="BF3064" s="1"/>
  <c r="BG3064" s="1"/>
  <c r="AZ3070"/>
  <c r="BE3070" s="1"/>
  <c r="AZ3092"/>
  <c r="BE3092" s="1"/>
  <c r="AZ3104"/>
  <c r="BE3104" s="1"/>
  <c r="AZ3120"/>
  <c r="BE3120" s="1"/>
  <c r="AY3124"/>
  <c r="BD3124" s="1"/>
  <c r="BF3124" s="1"/>
  <c r="BG3124" s="1"/>
  <c r="AY3146"/>
  <c r="BD3146" s="1"/>
  <c r="BF3146" s="1"/>
  <c r="BG3146" s="1"/>
  <c r="AZ3168"/>
  <c r="BE3168" s="1"/>
  <c r="AY3196"/>
  <c r="BD3196" s="1"/>
  <c r="AZ3212"/>
  <c r="BE3212" s="1"/>
  <c r="AZ3248"/>
  <c r="BE3248" s="1"/>
  <c r="AY3266"/>
  <c r="BD3266" s="1"/>
  <c r="BF3266" s="1"/>
  <c r="BG3266" s="1"/>
  <c r="AY3276"/>
  <c r="BD3276" s="1"/>
  <c r="BF3276" s="1"/>
  <c r="BG3276" s="1"/>
  <c r="AY1380"/>
  <c r="BD1380" s="1"/>
  <c r="AY1358"/>
  <c r="AY1362"/>
  <c r="AY1366"/>
  <c r="AY1370"/>
  <c r="AY1374"/>
  <c r="AY1378"/>
  <c r="AX1361"/>
  <c r="AX1369"/>
  <c r="AX1377"/>
  <c r="BE1379"/>
  <c r="AZ1354"/>
  <c r="BE1354" s="1"/>
  <c r="AX1339"/>
  <c r="AX1343"/>
  <c r="AX1347"/>
  <c r="AX1351"/>
  <c r="AX1355"/>
  <c r="AX1359"/>
  <c r="AX1363"/>
  <c r="AX1367"/>
  <c r="AX1371"/>
  <c r="AX1375"/>
  <c r="AX1379"/>
  <c r="AW1299"/>
  <c r="BF1311"/>
  <c r="BG1311" s="1"/>
  <c r="BF1313"/>
  <c r="BG1313" s="1"/>
  <c r="AZ1298"/>
  <c r="BE1298" s="1"/>
  <c r="AZ1302"/>
  <c r="BE1302" s="1"/>
  <c r="AX1307"/>
  <c r="AX1311"/>
  <c r="AX1315"/>
  <c r="AX1319"/>
  <c r="AW1243"/>
  <c r="BE1287"/>
  <c r="BE1303"/>
  <c r="AX1303"/>
  <c r="AX1289"/>
  <c r="AX1297"/>
  <c r="AX1179"/>
  <c r="BF1179"/>
  <c r="BG1179" s="1"/>
  <c r="BE1223"/>
  <c r="BE1227"/>
  <c r="BE1184"/>
  <c r="BE1198"/>
  <c r="BE1204"/>
  <c r="BF1104"/>
  <c r="BG1104" s="1"/>
  <c r="BF1098"/>
  <c r="BG1098" s="1"/>
  <c r="BE1094"/>
  <c r="BE1090"/>
  <c r="BE1086"/>
  <c r="BE1084"/>
  <c r="BE1082"/>
  <c r="AY1062"/>
  <c r="BF1062" s="1"/>
  <c r="BG1062" s="1"/>
  <c r="AY1066"/>
  <c r="AY1070"/>
  <c r="BD1070" s="1"/>
  <c r="BF1070" s="1"/>
  <c r="AY1074"/>
  <c r="BD1074" s="1"/>
  <c r="AY1078"/>
  <c r="AY1082"/>
  <c r="AY1086"/>
  <c r="AY1090"/>
  <c r="AY1094"/>
  <c r="BD1094" s="1"/>
  <c r="BE1101"/>
  <c r="BE1105"/>
  <c r="AX1059"/>
  <c r="AW1063"/>
  <c r="AW1067"/>
  <c r="AW1071"/>
  <c r="AW1075"/>
  <c r="AW1079"/>
  <c r="AW1083"/>
  <c r="AW1087"/>
  <c r="AW1091"/>
  <c r="AW1095"/>
  <c r="BF1067"/>
  <c r="BG1067" s="1"/>
  <c r="BF1071"/>
  <c r="BG1071" s="1"/>
  <c r="BF1085"/>
  <c r="BG1085" s="1"/>
  <c r="BF1089"/>
  <c r="BG1089" s="1"/>
  <c r="BF953"/>
  <c r="BG953" s="1"/>
  <c r="BF960"/>
  <c r="BG960" s="1"/>
  <c r="BF964"/>
  <c r="BG964" s="1"/>
  <c r="AW962"/>
  <c r="AW865"/>
  <c r="AY862"/>
  <c r="AY866"/>
  <c r="AX839"/>
  <c r="AX811"/>
  <c r="AX815"/>
  <c r="AX819"/>
  <c r="AX823"/>
  <c r="AX827"/>
  <c r="AX831"/>
  <c r="BF745"/>
  <c r="BG745" s="1"/>
  <c r="AW625"/>
  <c r="BF621"/>
  <c r="BG621" s="1"/>
  <c r="BF623"/>
  <c r="BG623" s="1"/>
  <c r="BE595"/>
  <c r="BE599"/>
  <c r="BE601"/>
  <c r="BE603"/>
  <c r="BE605"/>
  <c r="BE607"/>
  <c r="BE611"/>
  <c r="BE615"/>
  <c r="BE617"/>
  <c r="AY618"/>
  <c r="AY592"/>
  <c r="AY596"/>
  <c r="BF397"/>
  <c r="BG397" s="1"/>
  <c r="AZ388"/>
  <c r="BE388" s="1"/>
  <c r="BE389"/>
  <c r="BE391"/>
  <c r="BE393"/>
  <c r="AZ390"/>
  <c r="BE390" s="1"/>
  <c r="AZ394"/>
  <c r="BE394" s="1"/>
  <c r="AY402"/>
  <c r="AY406"/>
  <c r="AX449"/>
  <c r="BE409"/>
  <c r="BE411"/>
  <c r="BE413"/>
  <c r="BE415"/>
  <c r="BE419"/>
  <c r="BE423"/>
  <c r="BE425"/>
  <c r="BE429"/>
  <c r="BE431"/>
  <c r="BE435"/>
  <c r="BE439"/>
  <c r="BE441"/>
  <c r="BE443"/>
  <c r="BE445"/>
  <c r="BE447"/>
  <c r="BF370"/>
  <c r="BG370" s="1"/>
  <c r="AX366"/>
  <c r="AX370"/>
  <c r="BE298"/>
  <c r="BE296"/>
  <c r="BE294"/>
  <c r="BE290"/>
  <c r="BE288"/>
  <c r="BE286"/>
  <c r="BE280"/>
  <c r="BE278"/>
  <c r="BE274"/>
  <c r="BE272"/>
  <c r="BE270"/>
  <c r="BE266"/>
  <c r="BE264"/>
  <c r="BE199"/>
  <c r="AX199"/>
  <c r="BE297"/>
  <c r="AX265"/>
  <c r="AX261"/>
  <c r="AX3307"/>
  <c r="AW3307"/>
  <c r="AY3302"/>
  <c r="BD3302" s="1"/>
  <c r="BF3302" s="1"/>
  <c r="BG3302" s="1"/>
  <c r="AZ3302"/>
  <c r="BE3302" s="1"/>
  <c r="AY3282"/>
  <c r="BD3282" s="1"/>
  <c r="BF3282" s="1"/>
  <c r="BG3282" s="1"/>
  <c r="AZ3282"/>
  <c r="BE3282" s="1"/>
  <c r="AZ3270"/>
  <c r="BE3270" s="1"/>
  <c r="AY3270"/>
  <c r="BD3270" s="1"/>
  <c r="BF3270" s="1"/>
  <c r="BG3270" s="1"/>
  <c r="AY3262"/>
  <c r="BD3262" s="1"/>
  <c r="BF3262" s="1"/>
  <c r="BG3262" s="1"/>
  <c r="AZ3262"/>
  <c r="BE3262" s="1"/>
  <c r="AY3244"/>
  <c r="BD3244" s="1"/>
  <c r="BF3244" s="1"/>
  <c r="BG3244" s="1"/>
  <c r="AZ3244"/>
  <c r="BE3244" s="1"/>
  <c r="AX3243"/>
  <c r="AW3243"/>
  <c r="AW3239"/>
  <c r="AX3239"/>
  <c r="AY3236"/>
  <c r="BD3236" s="1"/>
  <c r="BF3236" s="1"/>
  <c r="BG3236" s="1"/>
  <c r="AZ3236"/>
  <c r="BE3236" s="1"/>
  <c r="AY3232"/>
  <c r="AZ3232"/>
  <c r="BE3232" s="1"/>
  <c r="AX3223"/>
  <c r="AW3223"/>
  <c r="AY3220"/>
  <c r="AZ3220"/>
  <c r="BE3220" s="1"/>
  <c r="AY3216"/>
  <c r="BD3216" s="1"/>
  <c r="BF3216" s="1"/>
  <c r="BG3216" s="1"/>
  <c r="AZ3216"/>
  <c r="BE3216" s="1"/>
  <c r="AY3210"/>
  <c r="AZ3210"/>
  <c r="BE3210" s="1"/>
  <c r="AZ3194"/>
  <c r="BE3194" s="1"/>
  <c r="AY3194"/>
  <c r="AY3188"/>
  <c r="BD3188" s="1"/>
  <c r="BF3188" s="1"/>
  <c r="BG3188" s="1"/>
  <c r="AZ3188"/>
  <c r="BE3188" s="1"/>
  <c r="AX3179"/>
  <c r="AW3179"/>
  <c r="AY3176"/>
  <c r="AZ3176"/>
  <c r="BE3176" s="1"/>
  <c r="AX3167"/>
  <c r="AW3167"/>
  <c r="AY3160"/>
  <c r="AZ3160"/>
  <c r="BE3160" s="1"/>
  <c r="AX3155"/>
  <c r="AW3155"/>
  <c r="AY3148"/>
  <c r="AZ3148"/>
  <c r="BE3148" s="1"/>
  <c r="AY3144"/>
  <c r="BD3144" s="1"/>
  <c r="BF3144" s="1"/>
  <c r="BG3144" s="1"/>
  <c r="AZ3144"/>
  <c r="BE3144" s="1"/>
  <c r="AZ3132"/>
  <c r="BE3132" s="1"/>
  <c r="AY3132"/>
  <c r="AZ3128"/>
  <c r="BE3128" s="1"/>
  <c r="AY3128"/>
  <c r="AW3127"/>
  <c r="AX3127"/>
  <c r="AW3123"/>
  <c r="AX3123"/>
  <c r="AZ3116"/>
  <c r="BE3116" s="1"/>
  <c r="AY3116"/>
  <c r="BD3116" s="1"/>
  <c r="BF3116" s="1"/>
  <c r="BG3116" s="1"/>
  <c r="AZ3112"/>
  <c r="BE3112" s="1"/>
  <c r="AY3112"/>
  <c r="BD3112" s="1"/>
  <c r="BF3112" s="1"/>
  <c r="BG3112" s="1"/>
  <c r="AX3111"/>
  <c r="AW3111"/>
  <c r="AW3107"/>
  <c r="AX3107"/>
  <c r="AZ3076"/>
  <c r="BE3076" s="1"/>
  <c r="AY3076"/>
  <c r="BD3076" s="1"/>
  <c r="BF3076" s="1"/>
  <c r="BG3076" s="1"/>
  <c r="AY3318"/>
  <c r="AZ3318"/>
  <c r="BE3318" s="1"/>
  <c r="AY3298"/>
  <c r="BD3298" s="1"/>
  <c r="BF3298" s="1"/>
  <c r="BG3298" s="1"/>
  <c r="AZ3298"/>
  <c r="BE3298" s="1"/>
  <c r="AX3295"/>
  <c r="AW3295"/>
  <c r="AX3275"/>
  <c r="AW3275"/>
  <c r="AX3263"/>
  <c r="AW3263"/>
  <c r="AY3252"/>
  <c r="BD3252" s="1"/>
  <c r="BF3252" s="1"/>
  <c r="BG3252" s="1"/>
  <c r="AZ3252"/>
  <c r="BE3252" s="1"/>
  <c r="AX3221"/>
  <c r="AW3221"/>
  <c r="AW3211"/>
  <c r="AX3211"/>
  <c r="AX3207"/>
  <c r="AW3207"/>
  <c r="AY3204"/>
  <c r="BD3204" s="1"/>
  <c r="BF3204" s="1"/>
  <c r="BG3204" s="1"/>
  <c r="AZ3204"/>
  <c r="BE3204" s="1"/>
  <c r="AY3200"/>
  <c r="AZ3200"/>
  <c r="BE3200" s="1"/>
  <c r="AW3195"/>
  <c r="AX3195"/>
  <c r="AY3178"/>
  <c r="BD3178" s="1"/>
  <c r="BF3178" s="1"/>
  <c r="BG3178" s="1"/>
  <c r="AZ3178"/>
  <c r="BE3178" s="1"/>
  <c r="AZ3174"/>
  <c r="BE3174" s="1"/>
  <c r="AY3174"/>
  <c r="BD3174" s="1"/>
  <c r="BF3174" s="1"/>
  <c r="BG3174" s="1"/>
  <c r="AY3170"/>
  <c r="AZ3170"/>
  <c r="BE3170" s="1"/>
  <c r="AY3138"/>
  <c r="AZ3138"/>
  <c r="BE3138" s="1"/>
  <c r="AX3135"/>
  <c r="AW3135"/>
  <c r="AX3121"/>
  <c r="AW3121"/>
  <c r="AZ3106"/>
  <c r="BE3106" s="1"/>
  <c r="AY3106"/>
  <c r="BD3106" s="1"/>
  <c r="BF3106" s="1"/>
  <c r="BG3106" s="1"/>
  <c r="AW3103"/>
  <c r="AX3103"/>
  <c r="AW3091"/>
  <c r="AX3091"/>
  <c r="AW3085"/>
  <c r="AX3085"/>
  <c r="AZ3250"/>
  <c r="BE3250" s="1"/>
  <c r="AZ3234"/>
  <c r="BE3234" s="1"/>
  <c r="AX3199"/>
  <c r="AZ3230"/>
  <c r="BE3230" s="1"/>
  <c r="AY3280"/>
  <c r="BD3280" s="1"/>
  <c r="BF3280" s="1"/>
  <c r="BG3280" s="1"/>
  <c r="AZ3292"/>
  <c r="BE3292" s="1"/>
  <c r="AY3296"/>
  <c r="BD3296" s="1"/>
  <c r="BF3296" s="1"/>
  <c r="BG3296" s="1"/>
  <c r="AX3073"/>
  <c r="AW3093"/>
  <c r="AW3149"/>
  <c r="AX3157"/>
  <c r="AX3313"/>
  <c r="AX3095"/>
  <c r="AX3117"/>
  <c r="AW3137"/>
  <c r="AW3185"/>
  <c r="AW3219"/>
  <c r="AX3129"/>
  <c r="AW3113"/>
  <c r="AX3205"/>
  <c r="AX3075"/>
  <c r="AW3181"/>
  <c r="AY3312"/>
  <c r="BD3312" s="1"/>
  <c r="BF3312" s="1"/>
  <c r="BG3312" s="1"/>
  <c r="AX3169"/>
  <c r="AX3147"/>
  <c r="AW3197"/>
  <c r="AX3225"/>
  <c r="AX3189"/>
  <c r="AW3171"/>
  <c r="AX3177"/>
  <c r="AX3153"/>
  <c r="AW3253"/>
  <c r="AX3269"/>
  <c r="AW3209"/>
  <c r="AW3083"/>
  <c r="AW3081"/>
  <c r="AX3277"/>
  <c r="AX3309"/>
  <c r="AW3285"/>
  <c r="AX3265"/>
  <c r="AW3273"/>
  <c r="AW3233"/>
  <c r="AW3241"/>
  <c r="AW3249"/>
  <c r="AZ3074"/>
  <c r="BE3074" s="1"/>
  <c r="AZ3088"/>
  <c r="BE3088" s="1"/>
  <c r="AZ3096"/>
  <c r="BE3096" s="1"/>
  <c r="AY3100"/>
  <c r="AZ3108"/>
  <c r="BE3108" s="1"/>
  <c r="AZ3118"/>
  <c r="BE3118" s="1"/>
  <c r="AY3130"/>
  <c r="BD3130" s="1"/>
  <c r="BF3130" s="1"/>
  <c r="BG3130" s="1"/>
  <c r="AY3140"/>
  <c r="AY3152"/>
  <c r="BD3152" s="1"/>
  <c r="BF3152" s="1"/>
  <c r="BG3152" s="1"/>
  <c r="AY3164"/>
  <c r="BD3164" s="1"/>
  <c r="BF3164" s="1"/>
  <c r="BG3164" s="1"/>
  <c r="AY3180"/>
  <c r="AZ3192"/>
  <c r="BE3192" s="1"/>
  <c r="AY3198"/>
  <c r="BD3198" s="1"/>
  <c r="BF3198" s="1"/>
  <c r="BG3198" s="1"/>
  <c r="AZ3208"/>
  <c r="BE3208" s="1"/>
  <c r="AZ3218"/>
  <c r="BE3218" s="1"/>
  <c r="AZ3240"/>
  <c r="BE3240" s="1"/>
  <c r="AZ3256"/>
  <c r="BE3256" s="1"/>
  <c r="AZ3264"/>
  <c r="BE3264" s="1"/>
  <c r="AY3268"/>
  <c r="BD3268" s="1"/>
  <c r="BF3268" s="1"/>
  <c r="BG3268" s="1"/>
  <c r="AY3274"/>
  <c r="AZ3304"/>
  <c r="BE3304" s="1"/>
  <c r="AZ3308"/>
  <c r="BE3308" s="1"/>
  <c r="AW3069"/>
  <c r="AZ3048"/>
  <c r="BE3048" s="1"/>
  <c r="AZ3056"/>
  <c r="BE3056" s="1"/>
  <c r="AY3062"/>
  <c r="BD3062" s="1"/>
  <c r="BF3062" s="1"/>
  <c r="BG3062" s="1"/>
  <c r="AY3072"/>
  <c r="BD3072" s="1"/>
  <c r="BF3072" s="1"/>
  <c r="BG3072" s="1"/>
  <c r="AX121"/>
  <c r="AY120"/>
  <c r="AY126"/>
  <c r="BD126" s="1"/>
  <c r="AZ130"/>
  <c r="BE130" s="1"/>
  <c r="AW127"/>
  <c r="AW131"/>
  <c r="BF130"/>
  <c r="BG130" s="1"/>
  <c r="BF128"/>
  <c r="BG128" s="1"/>
  <c r="BE127"/>
  <c r="BE124"/>
  <c r="BE123"/>
  <c r="BE122"/>
  <c r="BE120"/>
  <c r="BE119"/>
  <c r="BE118"/>
  <c r="BE116"/>
  <c r="BE115"/>
  <c r="BE114"/>
  <c r="BE112"/>
  <c r="BE111"/>
  <c r="BE110"/>
  <c r="BE108"/>
  <c r="BE106"/>
  <c r="BE105"/>
  <c r="BE104"/>
  <c r="BE103"/>
  <c r="BE102"/>
  <c r="BE100"/>
  <c r="BE99"/>
  <c r="BE98"/>
  <c r="BE93"/>
  <c r="BE121"/>
  <c r="AW95"/>
  <c r="BE57"/>
  <c r="AY58"/>
  <c r="BE61"/>
  <c r="AY62"/>
  <c r="BF63"/>
  <c r="BG63" s="1"/>
  <c r="AW55"/>
  <c r="AW59"/>
  <c r="BF43"/>
  <c r="BG43" s="1"/>
  <c r="BF45"/>
  <c r="BG45" s="1"/>
  <c r="BF47"/>
  <c r="BG47" s="1"/>
  <c r="BF49"/>
  <c r="BG49" s="1"/>
  <c r="BF51"/>
  <c r="BG51" s="1"/>
  <c r="BF53"/>
  <c r="BG53" s="1"/>
  <c r="BF55"/>
  <c r="BG55" s="1"/>
  <c r="BF57"/>
  <c r="BG57" s="1"/>
  <c r="BF59"/>
  <c r="BG59" s="1"/>
  <c r="BF61"/>
  <c r="BG61" s="1"/>
  <c r="BF25"/>
  <c r="BG25" s="1"/>
  <c r="BF27"/>
  <c r="BG27" s="1"/>
  <c r="BF29"/>
  <c r="BG29" s="1"/>
  <c r="BF31"/>
  <c r="BG31" s="1"/>
  <c r="BF33"/>
  <c r="BG33" s="1"/>
  <c r="BF35"/>
  <c r="BG35" s="1"/>
  <c r="BF37"/>
  <c r="BG37" s="1"/>
  <c r="BF39"/>
  <c r="BG39" s="1"/>
  <c r="BF41"/>
  <c r="BG41" s="1"/>
  <c r="AX23"/>
  <c r="BE21"/>
  <c r="AY3286"/>
  <c r="BD3286" s="1"/>
  <c r="BF3286" s="1"/>
  <c r="BG3286" s="1"/>
  <c r="AW3115"/>
  <c r="AW3087"/>
  <c r="AX3227"/>
  <c r="AW3311"/>
  <c r="AX3175"/>
  <c r="AW3163"/>
  <c r="AX3259"/>
  <c r="AX3315"/>
  <c r="AY3290"/>
  <c r="AZ3098"/>
  <c r="BE3098" s="1"/>
  <c r="AZ3150"/>
  <c r="BE3150" s="1"/>
  <c r="AY3278"/>
  <c r="BD3278" s="1"/>
  <c r="BF3278" s="1"/>
  <c r="BG3278" s="1"/>
  <c r="AZ3306"/>
  <c r="BE3306" s="1"/>
  <c r="O22" i="16"/>
  <c r="Q22" s="1"/>
  <c r="O18"/>
  <c r="Q18" s="1"/>
  <c r="O14"/>
  <c r="Q14" s="1"/>
  <c r="O10"/>
  <c r="Q10" s="1"/>
  <c r="AX3187" i="25"/>
  <c r="AW3099"/>
  <c r="AW3247"/>
  <c r="AX3191"/>
  <c r="T18" i="19"/>
  <c r="AZ3122" i="25"/>
  <c r="BE3122" s="1"/>
  <c r="AZ3254"/>
  <c r="BE3254" s="1"/>
  <c r="AX3299"/>
  <c r="AX3271"/>
  <c r="AZ3162"/>
  <c r="BE3162" s="1"/>
  <c r="AZ3242"/>
  <c r="BE3242" s="1"/>
  <c r="AZ3226"/>
  <c r="BE3226" s="1"/>
  <c r="AZ3314"/>
  <c r="BE3314" s="1"/>
  <c r="AW3119"/>
  <c r="AZ3182"/>
  <c r="BE3182" s="1"/>
  <c r="AX3203"/>
  <c r="AX3031"/>
  <c r="AW3235"/>
  <c r="AW3251"/>
  <c r="AX3043"/>
  <c r="AX3151"/>
  <c r="AZ3310"/>
  <c r="AW3015"/>
  <c r="AW3159"/>
  <c r="AX3231"/>
  <c r="AX3047"/>
  <c r="AW3215"/>
  <c r="AX3035"/>
  <c r="AW3079"/>
  <c r="T21" i="19"/>
  <c r="AX3131" i="25"/>
  <c r="AW3143"/>
  <c r="AW3283"/>
  <c r="AW3287"/>
  <c r="AY3010"/>
  <c r="BD3010" s="1"/>
  <c r="BF3010" s="1"/>
  <c r="BG3010" s="1"/>
  <c r="AZ3038"/>
  <c r="BE3038" s="1"/>
  <c r="AZ3082"/>
  <c r="BE3082" s="1"/>
  <c r="AZ3086"/>
  <c r="BE3086" s="1"/>
  <c r="AZ3090"/>
  <c r="BE3090" s="1"/>
  <c r="AZ3094"/>
  <c r="BE3094" s="1"/>
  <c r="AY3102"/>
  <c r="BD3102" s="1"/>
  <c r="BF3102" s="1"/>
  <c r="BG3102" s="1"/>
  <c r="AY3110"/>
  <c r="BD3110" s="1"/>
  <c r="BF3110" s="1"/>
  <c r="BG3110" s="1"/>
  <c r="AZ3126"/>
  <c r="BE3126" s="1"/>
  <c r="AY3134"/>
  <c r="BD3134" s="1"/>
  <c r="BF3134" s="1"/>
  <c r="BG3134" s="1"/>
  <c r="AY3142"/>
  <c r="BD3142" s="1"/>
  <c r="BF3142" s="1"/>
  <c r="BG3142" s="1"/>
  <c r="AY3154"/>
  <c r="BD3154" s="1"/>
  <c r="BF3154" s="1"/>
  <c r="BG3154" s="1"/>
  <c r="AZ3166"/>
  <c r="BE3166" s="1"/>
  <c r="AY3186"/>
  <c r="BD3186" s="1"/>
  <c r="BF3186" s="1"/>
  <c r="BG3186" s="1"/>
  <c r="AZ3206"/>
  <c r="BE3206" s="1"/>
  <c r="AZ3214"/>
  <c r="BE3214" s="1"/>
  <c r="AY3222"/>
  <c r="BD3222" s="1"/>
  <c r="BF3222" s="1"/>
  <c r="BG3222" s="1"/>
  <c r="AZ3238"/>
  <c r="BE3238" s="1"/>
  <c r="AX3183"/>
  <c r="AZ3046"/>
  <c r="BE3046" s="1"/>
  <c r="AY3058"/>
  <c r="BD3058" s="1"/>
  <c r="BF3058" s="1"/>
  <c r="BG3058" s="1"/>
  <c r="AY3078"/>
  <c r="BD3078" s="1"/>
  <c r="BF3078" s="1"/>
  <c r="BG3078" s="1"/>
  <c r="AZ3246"/>
  <c r="BE3246" s="1"/>
  <c r="AY3258"/>
  <c r="BD3258" s="1"/>
  <c r="BF3258" s="1"/>
  <c r="BG3258" s="1"/>
  <c r="O23" i="16"/>
  <c r="Q23" s="1"/>
  <c r="O19"/>
  <c r="Q19" s="1"/>
  <c r="O11"/>
  <c r="Q11" s="1"/>
  <c r="T9" i="19"/>
  <c r="T20"/>
  <c r="H25" i="14"/>
  <c r="G25" i="16"/>
  <c r="D9" i="15"/>
  <c r="L5" i="27"/>
  <c r="Q26" i="17"/>
  <c r="C26"/>
  <c r="I25" i="16"/>
  <c r="C25"/>
  <c r="S412" i="31"/>
  <c r="M412" s="1"/>
  <c r="R412"/>
  <c r="L412" s="1"/>
  <c r="T412"/>
  <c r="O294" i="28"/>
  <c r="O121"/>
  <c r="L21" i="29"/>
  <c r="O323" i="28"/>
  <c r="O107"/>
  <c r="O284"/>
  <c r="L62" i="29"/>
  <c r="O250" i="28"/>
  <c r="O126"/>
  <c r="L70" i="29"/>
  <c r="O77" i="28"/>
  <c r="O289"/>
  <c r="O109"/>
  <c r="L58" i="29"/>
  <c r="O299" i="28"/>
  <c r="O166"/>
  <c r="O58"/>
  <c r="O248"/>
  <c r="O302"/>
  <c r="O149"/>
  <c r="O120"/>
  <c r="L64" i="29"/>
  <c r="L24"/>
  <c r="O134" i="28"/>
  <c r="O184"/>
  <c r="L52" i="29"/>
  <c r="L93"/>
  <c r="O31" i="28"/>
  <c r="O307"/>
  <c r="O304"/>
  <c r="O51"/>
  <c r="O174"/>
  <c r="L14" i="29"/>
  <c r="L71"/>
  <c r="O50" i="28"/>
  <c r="O108"/>
  <c r="O226"/>
  <c r="P407" i="31"/>
  <c r="O185" i="28"/>
  <c r="O259"/>
  <c r="O256"/>
  <c r="O247"/>
  <c r="O245"/>
  <c r="O243"/>
  <c r="O242"/>
  <c r="O238"/>
  <c r="O229"/>
  <c r="O222"/>
  <c r="O216"/>
  <c r="O29"/>
  <c r="O308"/>
  <c r="O93"/>
  <c r="O310"/>
  <c r="L32" i="29"/>
  <c r="L86"/>
  <c r="L18"/>
  <c r="O262" i="28"/>
  <c r="O110"/>
  <c r="L59" i="29"/>
  <c r="O191" i="28"/>
  <c r="O339"/>
  <c r="O169"/>
  <c r="O333"/>
  <c r="O75"/>
  <c r="O194"/>
  <c r="O241"/>
  <c r="O123"/>
  <c r="L65" i="29"/>
  <c r="O303" i="28"/>
  <c r="O190"/>
  <c r="O286"/>
  <c r="O22"/>
  <c r="L98" i="29"/>
  <c r="O167" i="28"/>
  <c r="O332"/>
  <c r="O87"/>
  <c r="L30" i="29"/>
  <c r="O305" i="28"/>
  <c r="O135"/>
  <c r="O322"/>
  <c r="O265"/>
  <c r="O224"/>
  <c r="O42"/>
  <c r="L36" i="29"/>
  <c r="O175" i="28"/>
  <c r="O338"/>
  <c r="O86"/>
  <c r="O101"/>
  <c r="O270"/>
  <c r="O125"/>
  <c r="O61"/>
  <c r="O261"/>
  <c r="O154"/>
  <c r="O336"/>
  <c r="O80"/>
  <c r="O41"/>
  <c r="O78"/>
  <c r="O290"/>
  <c r="O25"/>
  <c r="O152"/>
  <c r="L35" i="29"/>
  <c r="O311" i="28"/>
  <c r="O103"/>
  <c r="O94"/>
  <c r="O212"/>
  <c r="O102"/>
  <c r="L34" i="29"/>
  <c r="L90"/>
  <c r="O100" i="28"/>
  <c r="O254"/>
  <c r="O138"/>
  <c r="O196"/>
  <c r="O240"/>
  <c r="O181"/>
  <c r="O63"/>
  <c r="L97" i="29"/>
  <c r="O133" i="28"/>
  <c r="O69"/>
  <c r="L37" i="29"/>
  <c r="O246" i="28"/>
  <c r="L26" i="29"/>
  <c r="L41"/>
  <c r="L38"/>
  <c r="O348" i="28"/>
  <c r="O345"/>
  <c r="O341"/>
  <c r="O326"/>
  <c r="O324"/>
  <c r="O301"/>
  <c r="O292"/>
  <c r="O287"/>
  <c r="O285"/>
  <c r="O170"/>
  <c r="O160"/>
  <c r="O151"/>
  <c r="O148"/>
  <c r="O142"/>
  <c r="O105"/>
  <c r="O268"/>
  <c r="O215"/>
  <c r="D11" i="20"/>
  <c r="L16" i="27"/>
  <c r="L9"/>
  <c r="D10" i="15"/>
  <c r="L7" i="27"/>
  <c r="L10"/>
  <c r="D11" i="15"/>
  <c r="L3" i="28"/>
  <c r="O203"/>
  <c r="L102" i="29"/>
  <c r="O330" i="28"/>
  <c r="O207"/>
  <c r="O253"/>
  <c r="L92" i="29"/>
  <c r="O32" i="28"/>
  <c r="O257"/>
  <c r="O106"/>
  <c r="L87" i="29"/>
  <c r="O218" i="28"/>
  <c r="O129"/>
  <c r="O321"/>
  <c r="L56" i="29"/>
  <c r="O157" i="28"/>
  <c r="O316"/>
  <c r="O260"/>
  <c r="O119"/>
  <c r="L100" i="29"/>
  <c r="O317" i="28"/>
  <c r="O295"/>
  <c r="O35"/>
  <c r="L51" i="29"/>
  <c r="O132" i="28"/>
  <c r="O231"/>
  <c r="O329"/>
  <c r="L31" i="29"/>
  <c r="L63"/>
  <c r="O297" i="28"/>
  <c r="O139"/>
  <c r="L40" i="29"/>
  <c r="O281" i="28"/>
  <c r="O55"/>
  <c r="O182"/>
  <c r="O343"/>
  <c r="O60"/>
  <c r="O180"/>
  <c r="O88"/>
  <c r="O244"/>
  <c r="O141"/>
  <c r="L49" i="29"/>
  <c r="O325" i="28"/>
  <c r="L20" i="29"/>
  <c r="O137" i="28"/>
  <c r="L29" i="29"/>
  <c r="O211" i="28"/>
  <c r="O272"/>
  <c r="L17" i="29"/>
  <c r="O28" i="28"/>
  <c r="O264"/>
  <c r="O112"/>
  <c r="L16" i="29"/>
  <c r="O230" i="28"/>
  <c r="L55" i="29"/>
  <c r="O210" i="28"/>
  <c r="L89" i="29"/>
  <c r="O104" i="28"/>
  <c r="O251"/>
  <c r="O33"/>
  <c r="O298"/>
  <c r="O221"/>
  <c r="O68"/>
  <c r="O278"/>
  <c r="O79"/>
  <c r="O36"/>
  <c r="L15" i="29"/>
  <c r="O198" i="28"/>
  <c r="O235"/>
  <c r="L95" i="29"/>
  <c r="O44" i="28"/>
  <c r="O275"/>
  <c r="O122"/>
  <c r="L73" i="29"/>
  <c r="O233" i="28"/>
  <c r="O206"/>
  <c r="O161"/>
  <c r="O340"/>
  <c r="O27"/>
  <c r="O173"/>
  <c r="O337"/>
  <c r="L72" i="29"/>
  <c r="O288" i="28"/>
  <c r="O320"/>
  <c r="O318"/>
  <c r="O90"/>
  <c r="L69" i="29"/>
  <c r="O314" i="28"/>
  <c r="L27" i="29"/>
  <c r="L61"/>
  <c r="O188" i="28"/>
  <c r="O26"/>
  <c r="O131"/>
  <c r="O39"/>
  <c r="O349"/>
  <c r="O66"/>
  <c r="O192"/>
  <c r="O54"/>
  <c r="O273"/>
  <c r="O179"/>
  <c r="O344"/>
  <c r="L22" i="29"/>
  <c r="O172" i="28"/>
  <c r="O116"/>
  <c r="L42" i="29"/>
  <c r="O209" i="28"/>
  <c r="O263"/>
  <c r="L88" i="29"/>
  <c r="O48" i="28"/>
  <c r="O118"/>
  <c r="O228"/>
  <c r="O115"/>
  <c r="O319"/>
  <c r="L28" i="29"/>
  <c r="O237" i="28"/>
  <c r="O38"/>
  <c r="O117"/>
  <c r="O197"/>
  <c r="O99"/>
  <c r="L47" i="29"/>
  <c r="O232" i="28"/>
  <c r="O346"/>
  <c r="L57" i="29"/>
  <c r="L50"/>
  <c r="O204" i="28"/>
  <c r="L44" i="29"/>
  <c r="O283" i="28"/>
  <c r="O57"/>
  <c r="O171"/>
  <c r="O342"/>
  <c r="O62"/>
  <c r="O71"/>
  <c r="O279"/>
  <c r="O201"/>
  <c r="O195"/>
  <c r="L66" i="29"/>
  <c r="O335" i="28"/>
  <c r="O227"/>
  <c r="O306"/>
  <c r="L43" i="29"/>
  <c r="L67"/>
  <c r="O97" i="28"/>
  <c r="L96" i="29"/>
  <c r="O85" i="28"/>
  <c r="O200"/>
  <c r="L94" i="29"/>
  <c r="O145" i="28"/>
  <c r="O46"/>
  <c r="O276"/>
  <c r="O193"/>
  <c r="O128"/>
  <c r="O91"/>
  <c r="O76"/>
  <c r="O72"/>
  <c r="O67"/>
  <c r="O59"/>
  <c r="O52"/>
  <c r="O49"/>
  <c r="O47"/>
  <c r="O45"/>
  <c r="O23"/>
  <c r="D6" i="15"/>
  <c r="D18" i="20"/>
  <c r="D9"/>
  <c r="D5" i="15"/>
  <c r="L6" i="27"/>
  <c r="D16" i="15"/>
  <c r="D19"/>
  <c r="D14"/>
  <c r="D7"/>
  <c r="L11" i="27"/>
  <c r="D8" i="20"/>
  <c r="L19" i="27"/>
  <c r="D21" i="20"/>
  <c r="L14" i="27"/>
  <c r="D7" i="20"/>
  <c r="F25" i="14"/>
  <c r="AU3317" i="25"/>
  <c r="AV3317" s="1"/>
  <c r="AU3315"/>
  <c r="AV3315" s="1"/>
  <c r="AU3313"/>
  <c r="AV3313" s="1"/>
  <c r="AU3311"/>
  <c r="AV3311" s="1"/>
  <c r="AU3309"/>
  <c r="AV3309" s="1"/>
  <c r="AU3307"/>
  <c r="AV3307" s="1"/>
  <c r="AU3305"/>
  <c r="AV3305" s="1"/>
  <c r="AU3303"/>
  <c r="AV3303" s="1"/>
  <c r="AU3301"/>
  <c r="AV3301" s="1"/>
  <c r="AU3299"/>
  <c r="AV3299" s="1"/>
  <c r="AU3297"/>
  <c r="AV3297" s="1"/>
  <c r="AU3295"/>
  <c r="AV3295" s="1"/>
  <c r="AU3293"/>
  <c r="AV3293" s="1"/>
  <c r="AU3291"/>
  <c r="AV3291" s="1"/>
  <c r="AU3289"/>
  <c r="AV3289" s="1"/>
  <c r="AU3287"/>
  <c r="AV3287" s="1"/>
  <c r="AU3285"/>
  <c r="AV3285" s="1"/>
  <c r="AU3283"/>
  <c r="AV3283" s="1"/>
  <c r="AU3281"/>
  <c r="AV3281" s="1"/>
  <c r="AU3279"/>
  <c r="AV3279" s="1"/>
  <c r="AU3277"/>
  <c r="AV3277" s="1"/>
  <c r="AU3275"/>
  <c r="AV3275" s="1"/>
  <c r="AU3273"/>
  <c r="AV3273" s="1"/>
  <c r="AU3271"/>
  <c r="AV3271" s="1"/>
  <c r="AU3269"/>
  <c r="AV3269" s="1"/>
  <c r="AU3267"/>
  <c r="AV3267" s="1"/>
  <c r="AU3265"/>
  <c r="AV3265" s="1"/>
  <c r="AU3263"/>
  <c r="AV3263" s="1"/>
  <c r="AU3261"/>
  <c r="AV3261" s="1"/>
  <c r="AU3259"/>
  <c r="AV3259" s="1"/>
  <c r="AU3257"/>
  <c r="AV3257" s="1"/>
  <c r="AU3255"/>
  <c r="AV3255" s="1"/>
  <c r="AU3253"/>
  <c r="AV3253" s="1"/>
  <c r="AU3251"/>
  <c r="AV3251" s="1"/>
  <c r="AU3249"/>
  <c r="AV3249" s="1"/>
  <c r="AU3247"/>
  <c r="AV3247" s="1"/>
  <c r="AU3245"/>
  <c r="AV3245" s="1"/>
  <c r="AU3243"/>
  <c r="AV3243" s="1"/>
  <c r="AU3241"/>
  <c r="AV3241" s="1"/>
  <c r="AU3239"/>
  <c r="AV3239" s="1"/>
  <c r="AU3237"/>
  <c r="AV3237" s="1"/>
  <c r="AU3235"/>
  <c r="AV3235" s="1"/>
  <c r="AU3233"/>
  <c r="AV3233" s="1"/>
  <c r="AU3231"/>
  <c r="AV3231" s="1"/>
  <c r="AU3229"/>
  <c r="AV3229" s="1"/>
  <c r="AU3227"/>
  <c r="AV3227" s="1"/>
  <c r="AU3225"/>
  <c r="AV3225" s="1"/>
  <c r="AU3223"/>
  <c r="AV3223" s="1"/>
  <c r="AU3221"/>
  <c r="AV3221" s="1"/>
  <c r="AU3219"/>
  <c r="AV3219" s="1"/>
  <c r="AU3217"/>
  <c r="AV3217" s="1"/>
  <c r="AU3215"/>
  <c r="AV3215" s="1"/>
  <c r="AU3213"/>
  <c r="AV3213" s="1"/>
  <c r="AU3211"/>
  <c r="AV3211" s="1"/>
  <c r="AU3209"/>
  <c r="AV3209" s="1"/>
  <c r="AU3207"/>
  <c r="AV3207" s="1"/>
  <c r="AU3205"/>
  <c r="AV3205" s="1"/>
  <c r="AU3203"/>
  <c r="AV3203" s="1"/>
  <c r="AU3201"/>
  <c r="AV3201" s="1"/>
  <c r="AU3199"/>
  <c r="AV3199" s="1"/>
  <c r="AU3197"/>
  <c r="AV3197" s="1"/>
  <c r="AU3195"/>
  <c r="AV3195" s="1"/>
  <c r="AU3193"/>
  <c r="AV3193" s="1"/>
  <c r="AU3191"/>
  <c r="AV3191" s="1"/>
  <c r="AU3189"/>
  <c r="AV3189" s="1"/>
  <c r="AU3187"/>
  <c r="AV3187" s="1"/>
  <c r="AU3185"/>
  <c r="AV3185" s="1"/>
  <c r="AU3183"/>
  <c r="AV3183" s="1"/>
  <c r="AU3181"/>
  <c r="AV3181" s="1"/>
  <c r="AU3179"/>
  <c r="AV3179" s="1"/>
  <c r="AU3177"/>
  <c r="AV3177" s="1"/>
  <c r="AU3175"/>
  <c r="AV3175" s="1"/>
  <c r="AU3173"/>
  <c r="AV3173" s="1"/>
  <c r="AU3171"/>
  <c r="AV3171" s="1"/>
  <c r="AU3169"/>
  <c r="AV3169" s="1"/>
  <c r="AU3167"/>
  <c r="AV3167" s="1"/>
  <c r="AU3165"/>
  <c r="AV3165" s="1"/>
  <c r="AU3163"/>
  <c r="AV3163" s="1"/>
  <c r="AU3161"/>
  <c r="AV3161" s="1"/>
  <c r="AU3159"/>
  <c r="AV3159" s="1"/>
  <c r="AU3157"/>
  <c r="AV3157" s="1"/>
  <c r="AU3155"/>
  <c r="AV3155" s="1"/>
  <c r="AU3153"/>
  <c r="AV3153" s="1"/>
  <c r="AU3151"/>
  <c r="AV3151" s="1"/>
  <c r="AU3149"/>
  <c r="AV3149" s="1"/>
  <c r="AU3147"/>
  <c r="AV3147" s="1"/>
  <c r="AU3145"/>
  <c r="AV3145" s="1"/>
  <c r="AU3143"/>
  <c r="AV3143" s="1"/>
  <c r="AU3141"/>
  <c r="AV3141" s="1"/>
  <c r="AU3139"/>
  <c r="AV3139" s="1"/>
  <c r="AU3137"/>
  <c r="AV3137" s="1"/>
  <c r="AU3135"/>
  <c r="AV3135" s="1"/>
  <c r="AU3133"/>
  <c r="AV3133" s="1"/>
  <c r="AU3131"/>
  <c r="AV3131" s="1"/>
  <c r="AU3129"/>
  <c r="AV3129" s="1"/>
  <c r="AU3127"/>
  <c r="AV3127" s="1"/>
  <c r="AU3125"/>
  <c r="AV3125" s="1"/>
  <c r="AU3123"/>
  <c r="AV3123" s="1"/>
  <c r="AU3121"/>
  <c r="AV3121" s="1"/>
  <c r="AU3119"/>
  <c r="AV3119" s="1"/>
  <c r="AU3117"/>
  <c r="AV3117" s="1"/>
  <c r="AU3115"/>
  <c r="AV3115" s="1"/>
  <c r="AU3113"/>
  <c r="AV3113" s="1"/>
  <c r="AU3111"/>
  <c r="AV3111" s="1"/>
  <c r="AU3109"/>
  <c r="AV3109" s="1"/>
  <c r="AU3107"/>
  <c r="AV3107" s="1"/>
  <c r="AU3105"/>
  <c r="AV3105" s="1"/>
  <c r="AU3103"/>
  <c r="AV3103" s="1"/>
  <c r="AU3101"/>
  <c r="AV3101" s="1"/>
  <c r="AU3099"/>
  <c r="AV3099" s="1"/>
  <c r="AU3097"/>
  <c r="AV3097" s="1"/>
  <c r="AU3095"/>
  <c r="AV3095" s="1"/>
  <c r="AU3093"/>
  <c r="AV3093" s="1"/>
  <c r="AU3091"/>
  <c r="AV3091" s="1"/>
  <c r="AU3089"/>
  <c r="AV3089" s="1"/>
  <c r="AU3087"/>
  <c r="AV3087" s="1"/>
  <c r="AU3085"/>
  <c r="AV3085" s="1"/>
  <c r="AU3083"/>
  <c r="AV3083" s="1"/>
  <c r="AU3081"/>
  <c r="AV3081" s="1"/>
  <c r="AU3079"/>
  <c r="AV3079" s="1"/>
  <c r="AU3077"/>
  <c r="AV3077" s="1"/>
  <c r="AU3075"/>
  <c r="AV3075" s="1"/>
  <c r="AU3073"/>
  <c r="AV3073" s="1"/>
  <c r="AU3071"/>
  <c r="AV3071" s="1"/>
  <c r="AU3069"/>
  <c r="AV3069" s="1"/>
  <c r="AU3067"/>
  <c r="AV3067" s="1"/>
  <c r="AU3065"/>
  <c r="AV3065" s="1"/>
  <c r="AU3063"/>
  <c r="AV3063" s="1"/>
  <c r="AU3061"/>
  <c r="AV3061" s="1"/>
  <c r="AU3059"/>
  <c r="AV3059" s="1"/>
  <c r="AU3057"/>
  <c r="AV3057" s="1"/>
  <c r="AU3055"/>
  <c r="AV3055" s="1"/>
  <c r="AU3053"/>
  <c r="AV3053" s="1"/>
  <c r="AU3051"/>
  <c r="AV3051" s="1"/>
  <c r="AU3049"/>
  <c r="AV3049" s="1"/>
  <c r="AU3047"/>
  <c r="AV3047" s="1"/>
  <c r="AU3045"/>
  <c r="AV3045" s="1"/>
  <c r="AU3043"/>
  <c r="AV3043" s="1"/>
  <c r="AU3041"/>
  <c r="AV3041" s="1"/>
  <c r="AU3039"/>
  <c r="AV3039" s="1"/>
  <c r="AU3037"/>
  <c r="AV3037" s="1"/>
  <c r="AU3035"/>
  <c r="AV3035" s="1"/>
  <c r="AU3033"/>
  <c r="AV3033" s="1"/>
  <c r="AU3031"/>
  <c r="AV3031" s="1"/>
  <c r="AU3029"/>
  <c r="AV3029" s="1"/>
  <c r="AU3027"/>
  <c r="AV3027" s="1"/>
  <c r="AU3025"/>
  <c r="AV3025" s="1"/>
  <c r="AU3023"/>
  <c r="AV3023" s="1"/>
  <c r="AU3021"/>
  <c r="AV3021" s="1"/>
  <c r="AU3019"/>
  <c r="AV3019" s="1"/>
  <c r="AU3017"/>
  <c r="AV3017" s="1"/>
  <c r="AU3015"/>
  <c r="AV3015" s="1"/>
  <c r="AU3013"/>
  <c r="AV3013" s="1"/>
  <c r="AU3011"/>
  <c r="AV3011" s="1"/>
  <c r="AU3009"/>
  <c r="AV3009" s="1"/>
  <c r="AU3007"/>
  <c r="AV3007" s="1"/>
  <c r="AU3005"/>
  <c r="AV3005" s="1"/>
  <c r="AU3003"/>
  <c r="AV3003" s="1"/>
  <c r="AU3001"/>
  <c r="AV3001" s="1"/>
  <c r="AU2999"/>
  <c r="AV2999" s="1"/>
  <c r="AU2997"/>
  <c r="AV2997" s="1"/>
  <c r="AU2995"/>
  <c r="AV2995" s="1"/>
  <c r="AU2993"/>
  <c r="AV2993" s="1"/>
  <c r="AU2991"/>
  <c r="AV2991" s="1"/>
  <c r="AU2989"/>
  <c r="AV2989" s="1"/>
  <c r="AU2987"/>
  <c r="AV2987" s="1"/>
  <c r="AU2985"/>
  <c r="AV2985" s="1"/>
  <c r="AU2983"/>
  <c r="AV2983" s="1"/>
  <c r="AU2981"/>
  <c r="AV2981" s="1"/>
  <c r="AU2979"/>
  <c r="AV2979" s="1"/>
  <c r="AU2977"/>
  <c r="AV2977" s="1"/>
  <c r="AU2975"/>
  <c r="AV2975" s="1"/>
  <c r="AU2973"/>
  <c r="AV2973" s="1"/>
  <c r="AU2971"/>
  <c r="AV2971" s="1"/>
  <c r="AU2969"/>
  <c r="AV2969" s="1"/>
  <c r="AU2967"/>
  <c r="AV2967" s="1"/>
  <c r="AU2965"/>
  <c r="AV2965" s="1"/>
  <c r="AU2963"/>
  <c r="AV2963" s="1"/>
  <c r="AU2961"/>
  <c r="AV2961" s="1"/>
  <c r="AU2959"/>
  <c r="AV2959" s="1"/>
  <c r="AU2957"/>
  <c r="AV2957" s="1"/>
  <c r="AU2955"/>
  <c r="AV2955" s="1"/>
  <c r="AU2953"/>
  <c r="AV2953" s="1"/>
  <c r="AU2951"/>
  <c r="AV2951" s="1"/>
  <c r="AU2949"/>
  <c r="AV2949" s="1"/>
  <c r="AU2947"/>
  <c r="AV2947" s="1"/>
  <c r="AU2945"/>
  <c r="AV2945" s="1"/>
  <c r="AU2943"/>
  <c r="AV2943" s="1"/>
  <c r="AU2941"/>
  <c r="AV2941" s="1"/>
  <c r="AU2939"/>
  <c r="AV2939" s="1"/>
  <c r="AU2937"/>
  <c r="AV2937" s="1"/>
  <c r="AU2935"/>
  <c r="AV2935" s="1"/>
  <c r="AU2933"/>
  <c r="AV2933" s="1"/>
  <c r="AU2931"/>
  <c r="AV2931" s="1"/>
  <c r="AU2929"/>
  <c r="AV2929" s="1"/>
  <c r="AU2927"/>
  <c r="AV2927" s="1"/>
  <c r="AU2925"/>
  <c r="AV2925" s="1"/>
  <c r="AU2923"/>
  <c r="AV2923" s="1"/>
  <c r="AU2921"/>
  <c r="AV2921" s="1"/>
  <c r="AU2919"/>
  <c r="AV2919" s="1"/>
  <c r="AU2917"/>
  <c r="AV2917" s="1"/>
  <c r="AU2915"/>
  <c r="AV2915" s="1"/>
  <c r="AU2913"/>
  <c r="AV2913" s="1"/>
  <c r="AU2911"/>
  <c r="AV2911" s="1"/>
  <c r="AU2909"/>
  <c r="AV2909" s="1"/>
  <c r="AU2907"/>
  <c r="AV2907" s="1"/>
  <c r="AU2905"/>
  <c r="AV2905" s="1"/>
  <c r="AU2903"/>
  <c r="AV2903" s="1"/>
  <c r="AU2901"/>
  <c r="AV2901" s="1"/>
  <c r="AU2899"/>
  <c r="AV2899" s="1"/>
  <c r="AU2897"/>
  <c r="AV2897" s="1"/>
  <c r="AU2895"/>
  <c r="AV2895" s="1"/>
  <c r="AU2893"/>
  <c r="AV2893" s="1"/>
  <c r="AU2891"/>
  <c r="AV2891" s="1"/>
  <c r="AU2889"/>
  <c r="AV2889" s="1"/>
  <c r="AU2887"/>
  <c r="AV2887" s="1"/>
  <c r="AU2885"/>
  <c r="AV2885" s="1"/>
  <c r="AU2883"/>
  <c r="AV2883" s="1"/>
  <c r="AU2881"/>
  <c r="AV2881" s="1"/>
  <c r="AU2879"/>
  <c r="AV2879" s="1"/>
  <c r="AU2877"/>
  <c r="AV2877" s="1"/>
  <c r="AU2875"/>
  <c r="AV2875" s="1"/>
  <c r="AU2873"/>
  <c r="AV2873" s="1"/>
  <c r="AU2871"/>
  <c r="AV2871" s="1"/>
  <c r="AU2869"/>
  <c r="AV2869" s="1"/>
  <c r="AU2867"/>
  <c r="AV2867" s="1"/>
  <c r="AU2865"/>
  <c r="AV2865" s="1"/>
  <c r="AU2863"/>
  <c r="AV2863" s="1"/>
  <c r="AU2861"/>
  <c r="AV2861" s="1"/>
  <c r="AU2859"/>
  <c r="AV2859" s="1"/>
  <c r="AU2857"/>
  <c r="AV2857" s="1"/>
  <c r="AU2855"/>
  <c r="AV2855" s="1"/>
  <c r="AU2853"/>
  <c r="AV2853" s="1"/>
  <c r="AU2851"/>
  <c r="AV2851" s="1"/>
  <c r="AU2849"/>
  <c r="AV2849" s="1"/>
  <c r="AU2847"/>
  <c r="AV2847" s="1"/>
  <c r="AU2845"/>
  <c r="AV2845" s="1"/>
  <c r="AU2843"/>
  <c r="AV2843" s="1"/>
  <c r="AU2841"/>
  <c r="AV2841" s="1"/>
  <c r="AU2839"/>
  <c r="AV2839" s="1"/>
  <c r="AU2837"/>
  <c r="AV2837" s="1"/>
  <c r="AU2835"/>
  <c r="AV2835" s="1"/>
  <c r="AU2833"/>
  <c r="AV2833" s="1"/>
  <c r="AU2831"/>
  <c r="AV2831" s="1"/>
  <c r="AU2829"/>
  <c r="AV2829" s="1"/>
  <c r="AU2827"/>
  <c r="AV2827" s="1"/>
  <c r="AU2825"/>
  <c r="AV2825" s="1"/>
  <c r="AU2823"/>
  <c r="AV2823" s="1"/>
  <c r="AU2821"/>
  <c r="AV2821" s="1"/>
  <c r="AU2819"/>
  <c r="AV2819" s="1"/>
  <c r="AU2817"/>
  <c r="AV2817" s="1"/>
  <c r="AU2815"/>
  <c r="AV2815" s="1"/>
  <c r="AU2813"/>
  <c r="AV2813" s="1"/>
  <c r="AU2811"/>
  <c r="AV2811" s="1"/>
  <c r="AU2809"/>
  <c r="AV2809" s="1"/>
  <c r="AU2807"/>
  <c r="AV2807" s="1"/>
  <c r="AU2805"/>
  <c r="AV2805" s="1"/>
  <c r="AU2803"/>
  <c r="AV2803" s="1"/>
  <c r="AU2801"/>
  <c r="AV2801" s="1"/>
  <c r="AU2799"/>
  <c r="AV2799" s="1"/>
  <c r="AU2797"/>
  <c r="AV2797" s="1"/>
  <c r="AU2795"/>
  <c r="AV2795" s="1"/>
  <c r="AU2793"/>
  <c r="AV2793" s="1"/>
  <c r="AU2791"/>
  <c r="AV2791" s="1"/>
  <c r="AU2789"/>
  <c r="AV2789" s="1"/>
  <c r="AU2787"/>
  <c r="AV2787" s="1"/>
  <c r="AU2785"/>
  <c r="AV2785" s="1"/>
  <c r="AU2783"/>
  <c r="AV2783" s="1"/>
  <c r="AU2781"/>
  <c r="AV2781" s="1"/>
  <c r="AU2779"/>
  <c r="AV2779" s="1"/>
  <c r="AU2777"/>
  <c r="AV2777" s="1"/>
  <c r="AU2775"/>
  <c r="AV2775" s="1"/>
  <c r="AU2773"/>
  <c r="AV2773" s="1"/>
  <c r="AU2771"/>
  <c r="AV2771" s="1"/>
  <c r="AU2769"/>
  <c r="AV2769" s="1"/>
  <c r="AU2767"/>
  <c r="AV2767" s="1"/>
  <c r="AU2765"/>
  <c r="AV2765" s="1"/>
  <c r="AU2763"/>
  <c r="AV2763" s="1"/>
  <c r="AU2761"/>
  <c r="AV2761" s="1"/>
  <c r="AU2759"/>
  <c r="AV2759" s="1"/>
  <c r="AU2757"/>
  <c r="AV2757" s="1"/>
  <c r="AU2755"/>
  <c r="AV2755" s="1"/>
  <c r="AU2753"/>
  <c r="AV2753" s="1"/>
  <c r="AU2751"/>
  <c r="AV2751" s="1"/>
  <c r="AU2749"/>
  <c r="AV2749" s="1"/>
  <c r="AU2747"/>
  <c r="AV2747" s="1"/>
  <c r="AU2745"/>
  <c r="AV2745" s="1"/>
  <c r="AU2743"/>
  <c r="AV2743" s="1"/>
  <c r="AU2741"/>
  <c r="AV2741" s="1"/>
  <c r="AU2739"/>
  <c r="AV2739" s="1"/>
  <c r="AU2737"/>
  <c r="AV2737" s="1"/>
  <c r="AU2735"/>
  <c r="AV2735" s="1"/>
  <c r="AU2733"/>
  <c r="AV2733" s="1"/>
  <c r="AU2731"/>
  <c r="AV2731" s="1"/>
  <c r="AU2729"/>
  <c r="AV2729" s="1"/>
  <c r="AU2727"/>
  <c r="AV2727" s="1"/>
  <c r="AU2725"/>
  <c r="AV2725" s="1"/>
  <c r="AU2723"/>
  <c r="AV2723" s="1"/>
  <c r="AU2721"/>
  <c r="AV2721" s="1"/>
  <c r="AU2719"/>
  <c r="AV2719" s="1"/>
  <c r="AU2717"/>
  <c r="AV2717" s="1"/>
  <c r="AU2715"/>
  <c r="AV2715" s="1"/>
  <c r="AU2713"/>
  <c r="AV2713" s="1"/>
  <c r="AU2711"/>
  <c r="AV2711" s="1"/>
  <c r="AU2709"/>
  <c r="AV2709" s="1"/>
  <c r="AU2707"/>
  <c r="AV2707" s="1"/>
  <c r="AU2705"/>
  <c r="AV2705" s="1"/>
  <c r="AU2703"/>
  <c r="AV2703" s="1"/>
  <c r="AU2701"/>
  <c r="AV2701" s="1"/>
  <c r="AU2699"/>
  <c r="AV2699" s="1"/>
  <c r="AU2697"/>
  <c r="AV2697" s="1"/>
  <c r="AU2695"/>
  <c r="AV2695" s="1"/>
  <c r="AU2693"/>
  <c r="AV2693" s="1"/>
  <c r="AU2691"/>
  <c r="AV2691" s="1"/>
  <c r="AU2689"/>
  <c r="AV2689" s="1"/>
  <c r="AU2687"/>
  <c r="AV2687" s="1"/>
  <c r="AU2685"/>
  <c r="AV2685" s="1"/>
  <c r="AU2683"/>
  <c r="AV2683" s="1"/>
  <c r="AU2681"/>
  <c r="AV2681" s="1"/>
  <c r="AU2679"/>
  <c r="AV2679" s="1"/>
  <c r="AU2677"/>
  <c r="AV2677" s="1"/>
  <c r="AU2675"/>
  <c r="AV2675" s="1"/>
  <c r="AU2673"/>
  <c r="AV2673" s="1"/>
  <c r="AU2671"/>
  <c r="AV2671" s="1"/>
  <c r="AU2669"/>
  <c r="AV2669" s="1"/>
  <c r="AU2667"/>
  <c r="AV2667" s="1"/>
  <c r="AU2665"/>
  <c r="AV2665" s="1"/>
  <c r="AU2663"/>
  <c r="AV2663" s="1"/>
  <c r="AU2661"/>
  <c r="AV2661" s="1"/>
  <c r="AU2659"/>
  <c r="AV2659" s="1"/>
  <c r="AU2657"/>
  <c r="AV2657" s="1"/>
  <c r="AU2655"/>
  <c r="AV2655" s="1"/>
  <c r="AU2653"/>
  <c r="AV2653" s="1"/>
  <c r="AU2651"/>
  <c r="AV2651" s="1"/>
  <c r="AU2649"/>
  <c r="AV2649" s="1"/>
  <c r="AU2647"/>
  <c r="AV2647" s="1"/>
  <c r="AU2645"/>
  <c r="AV2645" s="1"/>
  <c r="AU2643"/>
  <c r="AV2643" s="1"/>
  <c r="AU2641"/>
  <c r="AV2641" s="1"/>
  <c r="AU2639"/>
  <c r="AV2639" s="1"/>
  <c r="AU2637"/>
  <c r="AV2637" s="1"/>
  <c r="AU2635"/>
  <c r="AV2635" s="1"/>
  <c r="AU2633"/>
  <c r="AV2633" s="1"/>
  <c r="AU2631"/>
  <c r="AV2631" s="1"/>
  <c r="AU2629"/>
  <c r="AV2629" s="1"/>
  <c r="AU2627"/>
  <c r="AV2627" s="1"/>
  <c r="AU2625"/>
  <c r="AV2625" s="1"/>
  <c r="AU2623"/>
  <c r="AV2623" s="1"/>
  <c r="AU2621"/>
  <c r="AV2621" s="1"/>
  <c r="AU2619"/>
  <c r="AV2619" s="1"/>
  <c r="AU2617"/>
  <c r="AV2617" s="1"/>
  <c r="AU2615"/>
  <c r="AV2615" s="1"/>
  <c r="AU2613"/>
  <c r="AV2613" s="1"/>
  <c r="AU2611"/>
  <c r="AV2611" s="1"/>
  <c r="AU2609"/>
  <c r="AV2609" s="1"/>
  <c r="AU2607"/>
  <c r="AV2607" s="1"/>
  <c r="AU2605"/>
  <c r="AV2605" s="1"/>
  <c r="AU2603"/>
  <c r="AV2603" s="1"/>
  <c r="AU2601"/>
  <c r="AV2601" s="1"/>
  <c r="AU2599"/>
  <c r="AV2599" s="1"/>
  <c r="AU2597"/>
  <c r="AV2597" s="1"/>
  <c r="AU2595"/>
  <c r="AV2595" s="1"/>
  <c r="AU2593"/>
  <c r="AV2593" s="1"/>
  <c r="AU2591"/>
  <c r="AV2591" s="1"/>
  <c r="AU2589"/>
  <c r="AV2589" s="1"/>
  <c r="AU2587"/>
  <c r="AV2587" s="1"/>
  <c r="AU2585"/>
  <c r="AV2585" s="1"/>
  <c r="AU2583"/>
  <c r="AV2583" s="1"/>
  <c r="AU2581"/>
  <c r="AV2581" s="1"/>
  <c r="AU2579"/>
  <c r="AV2579" s="1"/>
  <c r="AU2577"/>
  <c r="AV2577" s="1"/>
  <c r="AU2575"/>
  <c r="AV2575" s="1"/>
  <c r="AU2573"/>
  <c r="AV2573" s="1"/>
  <c r="AU2571"/>
  <c r="AV2571" s="1"/>
  <c r="AU2569"/>
  <c r="AV2569" s="1"/>
  <c r="AU2567"/>
  <c r="AV2567" s="1"/>
  <c r="AU2565"/>
  <c r="AV2565" s="1"/>
  <c r="AU2563"/>
  <c r="AV2563" s="1"/>
  <c r="AU2561"/>
  <c r="AV2561" s="1"/>
  <c r="AU2559"/>
  <c r="AV2559" s="1"/>
  <c r="AU2557"/>
  <c r="AV2557" s="1"/>
  <c r="AU2555"/>
  <c r="AV2555" s="1"/>
  <c r="AU2553"/>
  <c r="AV2553" s="1"/>
  <c r="AU2551"/>
  <c r="AV2551" s="1"/>
  <c r="AU2549"/>
  <c r="AV2549" s="1"/>
  <c r="AU2547"/>
  <c r="AV2547" s="1"/>
  <c r="AU2545"/>
  <c r="AV2545" s="1"/>
  <c r="AU2543"/>
  <c r="AV2543" s="1"/>
  <c r="AU2541"/>
  <c r="AV2541" s="1"/>
  <c r="AU2539"/>
  <c r="AV2539" s="1"/>
  <c r="AU2537"/>
  <c r="AV2537" s="1"/>
  <c r="AU2535"/>
  <c r="AV2535" s="1"/>
  <c r="AU2533"/>
  <c r="AV2533" s="1"/>
  <c r="AU2531"/>
  <c r="AV2531" s="1"/>
  <c r="AU2529"/>
  <c r="AV2529" s="1"/>
  <c r="AU2527"/>
  <c r="AV2527" s="1"/>
  <c r="AU2525"/>
  <c r="AV2525" s="1"/>
  <c r="AU2523"/>
  <c r="AV2523" s="1"/>
  <c r="AU2521"/>
  <c r="AV2521" s="1"/>
  <c r="AU2519"/>
  <c r="AV2519" s="1"/>
  <c r="AU2517"/>
  <c r="AV2517" s="1"/>
  <c r="AU2515"/>
  <c r="AV2515" s="1"/>
  <c r="AU2513"/>
  <c r="AV2513" s="1"/>
  <c r="AU2511"/>
  <c r="AV2511" s="1"/>
  <c r="AU2509"/>
  <c r="AV2509" s="1"/>
  <c r="AU2507"/>
  <c r="AV2507" s="1"/>
  <c r="AU2505"/>
  <c r="AV2505" s="1"/>
  <c r="AU2503"/>
  <c r="AV2503" s="1"/>
  <c r="AU2501"/>
  <c r="AV2501" s="1"/>
  <c r="AU2499"/>
  <c r="AV2499" s="1"/>
  <c r="AU2497"/>
  <c r="AV2497" s="1"/>
  <c r="AU2495"/>
  <c r="AV2495" s="1"/>
  <c r="AU2493"/>
  <c r="AV2493" s="1"/>
  <c r="AU2491"/>
  <c r="AV2491" s="1"/>
  <c r="AU2489"/>
  <c r="AV2489" s="1"/>
  <c r="AU2487"/>
  <c r="AV2487" s="1"/>
  <c r="AU2485"/>
  <c r="AV2485" s="1"/>
  <c r="AU2483"/>
  <c r="AV2483" s="1"/>
  <c r="AU2481"/>
  <c r="AV2481" s="1"/>
  <c r="AU2479"/>
  <c r="AV2479" s="1"/>
  <c r="AU2477"/>
  <c r="AV2477" s="1"/>
  <c r="AU2475"/>
  <c r="AV2475" s="1"/>
  <c r="AU2473"/>
  <c r="AV2473" s="1"/>
  <c r="AU2471"/>
  <c r="AV2471" s="1"/>
  <c r="AU2469"/>
  <c r="AV2469" s="1"/>
  <c r="AU2467"/>
  <c r="AV2467" s="1"/>
  <c r="AU2465"/>
  <c r="AV2465" s="1"/>
  <c r="AU2463"/>
  <c r="AV2463" s="1"/>
  <c r="AU2461"/>
  <c r="AV2461" s="1"/>
  <c r="AU2459"/>
  <c r="AV2459" s="1"/>
  <c r="AU2457"/>
  <c r="AV2457" s="1"/>
  <c r="AU2455"/>
  <c r="AV2455" s="1"/>
  <c r="AU2453"/>
  <c r="AV2453" s="1"/>
  <c r="AU2451"/>
  <c r="AV2451" s="1"/>
  <c r="AU2449"/>
  <c r="AV2449" s="1"/>
  <c r="AU2447"/>
  <c r="AV2447" s="1"/>
  <c r="AU2445"/>
  <c r="AV2445" s="1"/>
  <c r="AU2443"/>
  <c r="AV2443" s="1"/>
  <c r="AU2441"/>
  <c r="AV2441" s="1"/>
  <c r="AU2439"/>
  <c r="AV2439" s="1"/>
  <c r="AU2437"/>
  <c r="AV2437" s="1"/>
  <c r="AU2435"/>
  <c r="AV2435" s="1"/>
  <c r="AU2433"/>
  <c r="AV2433" s="1"/>
  <c r="AU2431"/>
  <c r="AV2431" s="1"/>
  <c r="AU2429"/>
  <c r="AV2429" s="1"/>
  <c r="AU2427"/>
  <c r="AV2427" s="1"/>
  <c r="AU2425"/>
  <c r="AV2425" s="1"/>
  <c r="AU2423"/>
  <c r="AV2423" s="1"/>
  <c r="AU2421"/>
  <c r="AV2421" s="1"/>
  <c r="AU2419"/>
  <c r="AV2419" s="1"/>
  <c r="AU2417"/>
  <c r="AV2417" s="1"/>
  <c r="AU2415"/>
  <c r="AV2415" s="1"/>
  <c r="AU2413"/>
  <c r="AV2413" s="1"/>
  <c r="AU2411"/>
  <c r="AV2411" s="1"/>
  <c r="AU2409"/>
  <c r="AV2409" s="1"/>
  <c r="AU2407"/>
  <c r="AV2407" s="1"/>
  <c r="AU2405"/>
  <c r="AV2405" s="1"/>
  <c r="AU2403"/>
  <c r="AV2403" s="1"/>
  <c r="AU2401"/>
  <c r="AV2401" s="1"/>
  <c r="AU2399"/>
  <c r="AV2399" s="1"/>
  <c r="AU2397"/>
  <c r="AV2397" s="1"/>
  <c r="AU2395"/>
  <c r="AV2395" s="1"/>
  <c r="AU2393"/>
  <c r="AV2393" s="1"/>
  <c r="AU2391"/>
  <c r="AV2391" s="1"/>
  <c r="AU2389"/>
  <c r="AV2389" s="1"/>
  <c r="AU2387"/>
  <c r="AV2387" s="1"/>
  <c r="AU2385"/>
  <c r="AV2385" s="1"/>
  <c r="AU2383"/>
  <c r="AV2383" s="1"/>
  <c r="AU2381"/>
  <c r="AV2381" s="1"/>
  <c r="AU2379"/>
  <c r="AV2379" s="1"/>
  <c r="AU2377"/>
  <c r="AV2377" s="1"/>
  <c r="AU2375"/>
  <c r="AV2375" s="1"/>
  <c r="AU2373"/>
  <c r="AV2373" s="1"/>
  <c r="AU2371"/>
  <c r="AV2371" s="1"/>
  <c r="AU2369"/>
  <c r="AV2369" s="1"/>
  <c r="AU2367"/>
  <c r="AV2367" s="1"/>
  <c r="AU2365"/>
  <c r="AV2365" s="1"/>
  <c r="AU2363"/>
  <c r="AV2363" s="1"/>
  <c r="AU2361"/>
  <c r="AV2361" s="1"/>
  <c r="AU2359"/>
  <c r="AV2359" s="1"/>
  <c r="AU2357"/>
  <c r="AV2357" s="1"/>
  <c r="AU2355"/>
  <c r="AV2355" s="1"/>
  <c r="AU2353"/>
  <c r="AV2353" s="1"/>
  <c r="AU2351"/>
  <c r="AV2351" s="1"/>
  <c r="AU2349"/>
  <c r="AV2349" s="1"/>
  <c r="AU2347"/>
  <c r="AV2347" s="1"/>
  <c r="AU2345"/>
  <c r="AV2345" s="1"/>
  <c r="AU2343"/>
  <c r="AV2343" s="1"/>
  <c r="AU2341"/>
  <c r="AV2341" s="1"/>
  <c r="AU2339"/>
  <c r="AV2339" s="1"/>
  <c r="AU2337"/>
  <c r="AV2337" s="1"/>
  <c r="AU2335"/>
  <c r="AV2335" s="1"/>
  <c r="AU2333"/>
  <c r="AV2333" s="1"/>
  <c r="AU2331"/>
  <c r="AV2331" s="1"/>
  <c r="AU2329"/>
  <c r="AV2329" s="1"/>
  <c r="AU2327"/>
  <c r="AV2327" s="1"/>
  <c r="AU2325"/>
  <c r="AV2325" s="1"/>
  <c r="AU2323"/>
  <c r="AV2323" s="1"/>
  <c r="AU2321"/>
  <c r="AV2321" s="1"/>
  <c r="AU2319"/>
  <c r="AV2319" s="1"/>
  <c r="AU2317"/>
  <c r="AV2317" s="1"/>
  <c r="AU2315"/>
  <c r="AV2315" s="1"/>
  <c r="AU2313"/>
  <c r="AV2313" s="1"/>
  <c r="AU2311"/>
  <c r="AV2311" s="1"/>
  <c r="AU2309"/>
  <c r="AV2309" s="1"/>
  <c r="AU2307"/>
  <c r="AV2307" s="1"/>
  <c r="AU2305"/>
  <c r="AV2305" s="1"/>
  <c r="AU2303"/>
  <c r="AV2303" s="1"/>
  <c r="AU2301"/>
  <c r="AV2301" s="1"/>
  <c r="AU2299"/>
  <c r="AV2299" s="1"/>
  <c r="AU2297"/>
  <c r="AV2297" s="1"/>
  <c r="AU2295"/>
  <c r="AV2295" s="1"/>
  <c r="AU2293"/>
  <c r="AV2293" s="1"/>
  <c r="AU2291"/>
  <c r="AV2291" s="1"/>
  <c r="AU2289"/>
  <c r="AV2289" s="1"/>
  <c r="AU2287"/>
  <c r="AV2287" s="1"/>
  <c r="AU2285"/>
  <c r="AV2285" s="1"/>
  <c r="AU2283"/>
  <c r="AV2283" s="1"/>
  <c r="AU2281"/>
  <c r="AV2281" s="1"/>
  <c r="AU2279"/>
  <c r="AV2279" s="1"/>
  <c r="AU2277"/>
  <c r="AV2277" s="1"/>
  <c r="AU2275"/>
  <c r="AV2275" s="1"/>
  <c r="AU2273"/>
  <c r="AV2273" s="1"/>
  <c r="AU2271"/>
  <c r="AV2271" s="1"/>
  <c r="AU2269"/>
  <c r="AV2269" s="1"/>
  <c r="AU2267"/>
  <c r="AV2267" s="1"/>
  <c r="AU2265"/>
  <c r="AV2265" s="1"/>
  <c r="AU2263"/>
  <c r="AV2263" s="1"/>
  <c r="AU2261"/>
  <c r="AV2261" s="1"/>
  <c r="AU2259"/>
  <c r="AV2259" s="1"/>
  <c r="AU2257"/>
  <c r="AV2257" s="1"/>
  <c r="AU2255"/>
  <c r="AV2255" s="1"/>
  <c r="AU2253"/>
  <c r="AV2253" s="1"/>
  <c r="AU2251"/>
  <c r="AV2251" s="1"/>
  <c r="AU2249"/>
  <c r="AV2249" s="1"/>
  <c r="AU2247"/>
  <c r="AV2247" s="1"/>
  <c r="AU2245"/>
  <c r="AV2245" s="1"/>
  <c r="AU2243"/>
  <c r="AV2243" s="1"/>
  <c r="AU2241"/>
  <c r="AV2241" s="1"/>
  <c r="AU2239"/>
  <c r="AV2239" s="1"/>
  <c r="AU2237"/>
  <c r="AV2237" s="1"/>
  <c r="AU2235"/>
  <c r="AV2235" s="1"/>
  <c r="AU2233"/>
  <c r="AV2233" s="1"/>
  <c r="AU2231"/>
  <c r="AV2231" s="1"/>
  <c r="AU2229"/>
  <c r="AV2229" s="1"/>
  <c r="AU2227"/>
  <c r="AV2227" s="1"/>
  <c r="AU2225"/>
  <c r="AV2225" s="1"/>
  <c r="AU2223"/>
  <c r="AV2223" s="1"/>
  <c r="AU2221"/>
  <c r="AV2221" s="1"/>
  <c r="AU2219"/>
  <c r="AV2219" s="1"/>
  <c r="AU2217"/>
  <c r="AV2217" s="1"/>
  <c r="AU2215"/>
  <c r="AV2215" s="1"/>
  <c r="AU2213"/>
  <c r="AV2213" s="1"/>
  <c r="AU2211"/>
  <c r="AV2211" s="1"/>
  <c r="AU2209"/>
  <c r="AV2209" s="1"/>
  <c r="AU2207"/>
  <c r="AV2207" s="1"/>
  <c r="AU2205"/>
  <c r="AV2205" s="1"/>
  <c r="AU2203"/>
  <c r="AV2203" s="1"/>
  <c r="AU2201"/>
  <c r="AV2201" s="1"/>
  <c r="AU2199"/>
  <c r="AV2199" s="1"/>
  <c r="AU2197"/>
  <c r="AV2197" s="1"/>
  <c r="AU2195"/>
  <c r="AV2195" s="1"/>
  <c r="AU2193"/>
  <c r="AV2193" s="1"/>
  <c r="AU2191"/>
  <c r="AV2191" s="1"/>
  <c r="AU2189"/>
  <c r="AV2189" s="1"/>
  <c r="AU2187"/>
  <c r="AV2187" s="1"/>
  <c r="AU2185"/>
  <c r="AV2185" s="1"/>
  <c r="AU2183"/>
  <c r="AV2183" s="1"/>
  <c r="AU2181"/>
  <c r="AV2181" s="1"/>
  <c r="AU2179"/>
  <c r="AV2179" s="1"/>
  <c r="AU2177"/>
  <c r="AV2177" s="1"/>
  <c r="AU2175"/>
  <c r="AV2175" s="1"/>
  <c r="AU2173"/>
  <c r="AV2173" s="1"/>
  <c r="AU2171"/>
  <c r="AV2171" s="1"/>
  <c r="AU2169"/>
  <c r="AV2169" s="1"/>
  <c r="AU2167"/>
  <c r="AV2167" s="1"/>
  <c r="AU2165"/>
  <c r="AV2165" s="1"/>
  <c r="AU2163"/>
  <c r="AV2163" s="1"/>
  <c r="AU2161"/>
  <c r="AV2161" s="1"/>
  <c r="AU2159"/>
  <c r="AV2159" s="1"/>
  <c r="AU2157"/>
  <c r="AV2157" s="1"/>
  <c r="AU2155"/>
  <c r="AV2155" s="1"/>
  <c r="AU2153"/>
  <c r="AV2153" s="1"/>
  <c r="AU2151"/>
  <c r="AV2151" s="1"/>
  <c r="AU2149"/>
  <c r="AV2149" s="1"/>
  <c r="AU2147"/>
  <c r="AV2147" s="1"/>
  <c r="AU2145"/>
  <c r="AV2145" s="1"/>
  <c r="AU2143"/>
  <c r="AV2143" s="1"/>
  <c r="AU2141"/>
  <c r="AV2141" s="1"/>
  <c r="AU2139"/>
  <c r="AV2139" s="1"/>
  <c r="AU2137"/>
  <c r="AV2137" s="1"/>
  <c r="AU2135"/>
  <c r="AV2135" s="1"/>
  <c r="AU2133"/>
  <c r="AV2133" s="1"/>
  <c r="AU2131"/>
  <c r="AV2131" s="1"/>
  <c r="AU2129"/>
  <c r="AV2129" s="1"/>
  <c r="AU2127"/>
  <c r="AV2127" s="1"/>
  <c r="AU2125"/>
  <c r="AV2125" s="1"/>
  <c r="AU2123"/>
  <c r="AV2123" s="1"/>
  <c r="AU2121"/>
  <c r="AV2121" s="1"/>
  <c r="AU2119"/>
  <c r="AV2119" s="1"/>
  <c r="AU2117"/>
  <c r="AV2117" s="1"/>
  <c r="AU2115"/>
  <c r="AV2115" s="1"/>
  <c r="AU2113"/>
  <c r="AV2113" s="1"/>
  <c r="AU2111"/>
  <c r="AV2111" s="1"/>
  <c r="AU2109"/>
  <c r="AV2109" s="1"/>
  <c r="AU2107"/>
  <c r="AV2107" s="1"/>
  <c r="AU2105"/>
  <c r="AV2105" s="1"/>
  <c r="AU2103"/>
  <c r="AV2103" s="1"/>
  <c r="AU2101"/>
  <c r="AV2101" s="1"/>
  <c r="AU2099"/>
  <c r="AV2099" s="1"/>
  <c r="AU2097"/>
  <c r="AV2097" s="1"/>
  <c r="AU2095"/>
  <c r="AV2095" s="1"/>
  <c r="AU2093"/>
  <c r="AV2093" s="1"/>
  <c r="AU2091"/>
  <c r="AV2091" s="1"/>
  <c r="AU2089"/>
  <c r="AV2089" s="1"/>
  <c r="AU2087"/>
  <c r="AV2087" s="1"/>
  <c r="AU2085"/>
  <c r="AV2085" s="1"/>
  <c r="AU2083"/>
  <c r="AV2083" s="1"/>
  <c r="AU2081"/>
  <c r="AV2081" s="1"/>
  <c r="AU2079"/>
  <c r="AV2079" s="1"/>
  <c r="AU2077"/>
  <c r="AV2077" s="1"/>
  <c r="AU2075"/>
  <c r="AV2075" s="1"/>
  <c r="AU2073"/>
  <c r="AV2073" s="1"/>
  <c r="AU2071"/>
  <c r="AV2071" s="1"/>
  <c r="AU2069"/>
  <c r="AV2069" s="1"/>
  <c r="AU2067"/>
  <c r="AV2067" s="1"/>
  <c r="AU2065"/>
  <c r="AV2065" s="1"/>
  <c r="AU2063"/>
  <c r="AV2063" s="1"/>
  <c r="AU2061"/>
  <c r="AV2061" s="1"/>
  <c r="AU2059"/>
  <c r="AV2059" s="1"/>
  <c r="AU2057"/>
  <c r="AV2057" s="1"/>
  <c r="AU2055"/>
  <c r="AV2055" s="1"/>
  <c r="AU2053"/>
  <c r="AV2053" s="1"/>
  <c r="AU2051"/>
  <c r="AV2051" s="1"/>
  <c r="AU2049"/>
  <c r="AV2049" s="1"/>
  <c r="AU2047"/>
  <c r="AV2047" s="1"/>
  <c r="AU2045"/>
  <c r="AV2045" s="1"/>
  <c r="AU2043"/>
  <c r="AV2043" s="1"/>
  <c r="AU2041"/>
  <c r="AV2041" s="1"/>
  <c r="AU2039"/>
  <c r="AV2039" s="1"/>
  <c r="AU2037"/>
  <c r="AV2037" s="1"/>
  <c r="AU2035"/>
  <c r="AV2035" s="1"/>
  <c r="AU2033"/>
  <c r="AV2033" s="1"/>
  <c r="AU2031"/>
  <c r="AV2031" s="1"/>
  <c r="AU2029"/>
  <c r="AV2029" s="1"/>
  <c r="AU2027"/>
  <c r="AV2027" s="1"/>
  <c r="AU2025"/>
  <c r="AV2025" s="1"/>
  <c r="AU2023"/>
  <c r="AV2023" s="1"/>
  <c r="AU2021"/>
  <c r="AV2021" s="1"/>
  <c r="AU2019"/>
  <c r="AV2019" s="1"/>
  <c r="AU2017"/>
  <c r="AV2017" s="1"/>
  <c r="AU2015"/>
  <c r="AV2015" s="1"/>
  <c r="AU2013"/>
  <c r="AV2013" s="1"/>
  <c r="AU2011"/>
  <c r="AV2011" s="1"/>
  <c r="AU2009"/>
  <c r="AV2009" s="1"/>
  <c r="AU2007"/>
  <c r="AV2007" s="1"/>
  <c r="AU2005"/>
  <c r="AV2005" s="1"/>
  <c r="AU2003"/>
  <c r="AV2003" s="1"/>
  <c r="AU2001"/>
  <c r="AV2001" s="1"/>
  <c r="AU1999"/>
  <c r="AV1999" s="1"/>
  <c r="AU1997"/>
  <c r="AV1997" s="1"/>
  <c r="AU1995"/>
  <c r="AV1995" s="1"/>
  <c r="AU1993"/>
  <c r="AV1993" s="1"/>
  <c r="AU1991"/>
  <c r="AV1991" s="1"/>
  <c r="AU1989"/>
  <c r="AV1989" s="1"/>
  <c r="AU1987"/>
  <c r="AV1987" s="1"/>
  <c r="AU1985"/>
  <c r="AV1985" s="1"/>
  <c r="AU1983"/>
  <c r="AV1983" s="1"/>
  <c r="AU1981"/>
  <c r="AV1981" s="1"/>
  <c r="AU1979"/>
  <c r="AV1979" s="1"/>
  <c r="AU1977"/>
  <c r="AV1977" s="1"/>
  <c r="AU1975"/>
  <c r="AV1975" s="1"/>
  <c r="AU1973"/>
  <c r="AV1973" s="1"/>
  <c r="AU1971"/>
  <c r="AV1971" s="1"/>
  <c r="AU1969"/>
  <c r="AV1969" s="1"/>
  <c r="AU1967"/>
  <c r="AV1967" s="1"/>
  <c r="AU1965"/>
  <c r="AV1965" s="1"/>
  <c r="AU1963"/>
  <c r="AV1963" s="1"/>
  <c r="AU1961"/>
  <c r="AV1961" s="1"/>
  <c r="AU1959"/>
  <c r="AV1959" s="1"/>
  <c r="AU1957"/>
  <c r="AV1957" s="1"/>
  <c r="AU1955"/>
  <c r="AV1955" s="1"/>
  <c r="AU1953"/>
  <c r="AV1953" s="1"/>
  <c r="AU1951"/>
  <c r="AV1951" s="1"/>
  <c r="AU1949"/>
  <c r="AV1949" s="1"/>
  <c r="AU1947"/>
  <c r="AV1947" s="1"/>
  <c r="AU1945"/>
  <c r="AV1945" s="1"/>
  <c r="AU1943"/>
  <c r="AV1943" s="1"/>
  <c r="AU1941"/>
  <c r="AV1941" s="1"/>
  <c r="AU1939"/>
  <c r="AV1939" s="1"/>
  <c r="AU1937"/>
  <c r="AV1937" s="1"/>
  <c r="AU1935"/>
  <c r="AV1935" s="1"/>
  <c r="AU1933"/>
  <c r="AV1933" s="1"/>
  <c r="AU1931"/>
  <c r="AV1931" s="1"/>
  <c r="AU1929"/>
  <c r="AV1929" s="1"/>
  <c r="AU1927"/>
  <c r="AV1927" s="1"/>
  <c r="AU1925"/>
  <c r="AV1925" s="1"/>
  <c r="AU1923"/>
  <c r="AV1923" s="1"/>
  <c r="AU1921"/>
  <c r="AV1921" s="1"/>
  <c r="AU1919"/>
  <c r="AV1919" s="1"/>
  <c r="AU1917"/>
  <c r="AV1917" s="1"/>
  <c r="AU1915"/>
  <c r="AV1915" s="1"/>
  <c r="AU1913"/>
  <c r="AV1913" s="1"/>
  <c r="AU1911"/>
  <c r="AV1911" s="1"/>
  <c r="AU1909"/>
  <c r="AV1909" s="1"/>
  <c r="AU1907"/>
  <c r="AV1907" s="1"/>
  <c r="AU1905"/>
  <c r="AV1905" s="1"/>
  <c r="AU1903"/>
  <c r="AV1903" s="1"/>
  <c r="AU1901"/>
  <c r="AV1901" s="1"/>
  <c r="AU1899"/>
  <c r="AV1899" s="1"/>
  <c r="AU1897"/>
  <c r="AV1897" s="1"/>
  <c r="AU1895"/>
  <c r="AV1895" s="1"/>
  <c r="AU1893"/>
  <c r="AV1893" s="1"/>
  <c r="AU1891"/>
  <c r="AV1891" s="1"/>
  <c r="AU1889"/>
  <c r="AV1889" s="1"/>
  <c r="AU1887"/>
  <c r="AV1887" s="1"/>
  <c r="AU1885"/>
  <c r="AV1885" s="1"/>
  <c r="AU1883"/>
  <c r="AV1883" s="1"/>
  <c r="AU1881"/>
  <c r="AV1881" s="1"/>
  <c r="AU1879"/>
  <c r="AV1879" s="1"/>
  <c r="AU1877"/>
  <c r="AV1877" s="1"/>
  <c r="AU1875"/>
  <c r="AV1875" s="1"/>
  <c r="AU1873"/>
  <c r="AV1873" s="1"/>
  <c r="AU1871"/>
  <c r="AV1871" s="1"/>
  <c r="AU1869"/>
  <c r="AV1869" s="1"/>
  <c r="AU1867"/>
  <c r="AV1867" s="1"/>
  <c r="AU1865"/>
  <c r="AV1865" s="1"/>
  <c r="AU1863"/>
  <c r="AV1863" s="1"/>
  <c r="AU1861"/>
  <c r="AV1861" s="1"/>
  <c r="AU1859"/>
  <c r="AV1859" s="1"/>
  <c r="AU1857"/>
  <c r="AV1857" s="1"/>
  <c r="AU1855"/>
  <c r="AV1855" s="1"/>
  <c r="AU1853"/>
  <c r="AV1853" s="1"/>
  <c r="AU1851"/>
  <c r="AV1851" s="1"/>
  <c r="AU1849"/>
  <c r="AV1849" s="1"/>
  <c r="AU1847"/>
  <c r="AV1847" s="1"/>
  <c r="AU1845"/>
  <c r="AV1845" s="1"/>
  <c r="AU1843"/>
  <c r="AV1843" s="1"/>
  <c r="AU1841"/>
  <c r="AV1841" s="1"/>
  <c r="AU1839"/>
  <c r="AV1839" s="1"/>
  <c r="AU1837"/>
  <c r="AV1837" s="1"/>
  <c r="AU1835"/>
  <c r="AV1835" s="1"/>
  <c r="AU1833"/>
  <c r="AV1833" s="1"/>
  <c r="AU1831"/>
  <c r="AV1831" s="1"/>
  <c r="AU1829"/>
  <c r="AV1829" s="1"/>
  <c r="AU1827"/>
  <c r="AV1827" s="1"/>
  <c r="AU1825"/>
  <c r="AV1825" s="1"/>
  <c r="AU1823"/>
  <c r="AV1823" s="1"/>
  <c r="AU1821"/>
  <c r="AV1821" s="1"/>
  <c r="AU1819"/>
  <c r="AV1819" s="1"/>
  <c r="AU1817"/>
  <c r="AV1817" s="1"/>
  <c r="AU1815"/>
  <c r="AV1815" s="1"/>
  <c r="AU1813"/>
  <c r="AV1813" s="1"/>
  <c r="AU1811"/>
  <c r="AV1811" s="1"/>
  <c r="AU1809"/>
  <c r="AV1809" s="1"/>
  <c r="AU1807"/>
  <c r="AV1807" s="1"/>
  <c r="AU1805"/>
  <c r="AV1805" s="1"/>
  <c r="AU1803"/>
  <c r="AV1803" s="1"/>
  <c r="AU1801"/>
  <c r="AV1801" s="1"/>
  <c r="AU1799"/>
  <c r="AV1799" s="1"/>
  <c r="AU1797"/>
  <c r="AV1797" s="1"/>
  <c r="AU1795"/>
  <c r="AV1795" s="1"/>
  <c r="AU1793"/>
  <c r="AV1793" s="1"/>
  <c r="AU1791"/>
  <c r="AV1791" s="1"/>
  <c r="AU1789"/>
  <c r="AV1789" s="1"/>
  <c r="AU1787"/>
  <c r="AV1787" s="1"/>
  <c r="AU1785"/>
  <c r="AV1785" s="1"/>
  <c r="AU1783"/>
  <c r="AV1783" s="1"/>
  <c r="AU1781"/>
  <c r="AV1781" s="1"/>
  <c r="AU1779"/>
  <c r="AV1779" s="1"/>
  <c r="AU1777"/>
  <c r="AV1777" s="1"/>
  <c r="AU1775"/>
  <c r="AV1775" s="1"/>
  <c r="AU1773"/>
  <c r="AV1773" s="1"/>
  <c r="AU1771"/>
  <c r="AV1771" s="1"/>
  <c r="AU1769"/>
  <c r="AV1769" s="1"/>
  <c r="AU1767"/>
  <c r="AV1767" s="1"/>
  <c r="AU1765"/>
  <c r="AV1765" s="1"/>
  <c r="AU1763"/>
  <c r="AV1763" s="1"/>
  <c r="AU1761"/>
  <c r="AV1761" s="1"/>
  <c r="AU1759"/>
  <c r="AV1759" s="1"/>
  <c r="AU1757"/>
  <c r="AV1757" s="1"/>
  <c r="AU1755"/>
  <c r="AV1755" s="1"/>
  <c r="AU1753"/>
  <c r="AV1753" s="1"/>
  <c r="AU1751"/>
  <c r="AV1751" s="1"/>
  <c r="AU1749"/>
  <c r="AV1749" s="1"/>
  <c r="AU1747"/>
  <c r="AV1747" s="1"/>
  <c r="AU1745"/>
  <c r="AV1745" s="1"/>
  <c r="AU1743"/>
  <c r="AV1743" s="1"/>
  <c r="AU1741"/>
  <c r="AV1741" s="1"/>
  <c r="AU1739"/>
  <c r="AV1739" s="1"/>
  <c r="AU1737"/>
  <c r="AV1737" s="1"/>
  <c r="AU1735"/>
  <c r="AV1735" s="1"/>
  <c r="AU1733"/>
  <c r="AV1733" s="1"/>
  <c r="AU1731"/>
  <c r="AV1731" s="1"/>
  <c r="AU1729"/>
  <c r="AV1729" s="1"/>
  <c r="AU1727"/>
  <c r="AV1727" s="1"/>
  <c r="AU1725"/>
  <c r="AV1725" s="1"/>
  <c r="AU1723"/>
  <c r="AV1723" s="1"/>
  <c r="AU1721"/>
  <c r="AV1721" s="1"/>
  <c r="AU1719"/>
  <c r="AV1719" s="1"/>
  <c r="AU1717"/>
  <c r="AV1717" s="1"/>
  <c r="AU1715"/>
  <c r="AV1715" s="1"/>
  <c r="AU1713"/>
  <c r="AV1713" s="1"/>
  <c r="AU1711"/>
  <c r="AV1711" s="1"/>
  <c r="AU1709"/>
  <c r="AV1709" s="1"/>
  <c r="AU1707"/>
  <c r="AV1707" s="1"/>
  <c r="AU1705"/>
  <c r="AV1705" s="1"/>
  <c r="AU1703"/>
  <c r="AV1703" s="1"/>
  <c r="AU1701"/>
  <c r="AV1701" s="1"/>
  <c r="AU1699"/>
  <c r="AV1699" s="1"/>
  <c r="AU1697"/>
  <c r="AV1697" s="1"/>
  <c r="AU1695"/>
  <c r="AV1695" s="1"/>
  <c r="AU1693"/>
  <c r="AV1693" s="1"/>
  <c r="AU1691"/>
  <c r="AV1691" s="1"/>
  <c r="AU1689"/>
  <c r="AV1689" s="1"/>
  <c r="AU1687"/>
  <c r="AV1687" s="1"/>
  <c r="AU1685"/>
  <c r="AV1685" s="1"/>
  <c r="AU1683"/>
  <c r="AV1683" s="1"/>
  <c r="AU1681"/>
  <c r="AV1681" s="1"/>
  <c r="AU1679"/>
  <c r="AV1679" s="1"/>
  <c r="AU1677"/>
  <c r="AV1677" s="1"/>
  <c r="AU1675"/>
  <c r="AV1675" s="1"/>
  <c r="AU1673"/>
  <c r="AV1673" s="1"/>
  <c r="AU1671"/>
  <c r="AV1671" s="1"/>
  <c r="AU1669"/>
  <c r="AV1669" s="1"/>
  <c r="AU1667"/>
  <c r="AV1667" s="1"/>
  <c r="AU1665"/>
  <c r="AV1665" s="1"/>
  <c r="AU1663"/>
  <c r="AV1663" s="1"/>
  <c r="AU1661"/>
  <c r="AV1661" s="1"/>
  <c r="AU1659"/>
  <c r="AV1659" s="1"/>
  <c r="AU1657"/>
  <c r="AV1657" s="1"/>
  <c r="AU1655"/>
  <c r="AV1655" s="1"/>
  <c r="AU1653"/>
  <c r="AV1653" s="1"/>
  <c r="AU1651"/>
  <c r="AV1651" s="1"/>
  <c r="AU1649"/>
  <c r="AV1649" s="1"/>
  <c r="AU1647"/>
  <c r="AV1647" s="1"/>
  <c r="AU1645"/>
  <c r="AV1645" s="1"/>
  <c r="AU1643"/>
  <c r="AV1643" s="1"/>
  <c r="AU1641"/>
  <c r="AV1641" s="1"/>
  <c r="AU1639"/>
  <c r="AV1639" s="1"/>
  <c r="AU1637"/>
  <c r="AV1637" s="1"/>
  <c r="AU1635"/>
  <c r="AV1635" s="1"/>
  <c r="AU1633"/>
  <c r="AV1633" s="1"/>
  <c r="AU1631"/>
  <c r="AV1631" s="1"/>
  <c r="AU1629"/>
  <c r="AV1629" s="1"/>
  <c r="AU1627"/>
  <c r="AV1627" s="1"/>
  <c r="AU1625"/>
  <c r="AV1625" s="1"/>
  <c r="AU1623"/>
  <c r="AV1623" s="1"/>
  <c r="AU1621"/>
  <c r="AV1621" s="1"/>
  <c r="AU1619"/>
  <c r="AV1619" s="1"/>
  <c r="AU1617"/>
  <c r="AV1617" s="1"/>
  <c r="AU1615"/>
  <c r="AV1615" s="1"/>
  <c r="AU1613"/>
  <c r="AV1613" s="1"/>
  <c r="AU1611"/>
  <c r="AV1611" s="1"/>
  <c r="AU1609"/>
  <c r="AV1609" s="1"/>
  <c r="AU1607"/>
  <c r="AV1607" s="1"/>
  <c r="AU1605"/>
  <c r="AV1605" s="1"/>
  <c r="AU1603"/>
  <c r="AV1603" s="1"/>
  <c r="AU1601"/>
  <c r="AV1601" s="1"/>
  <c r="AU1599"/>
  <c r="AV1599" s="1"/>
  <c r="AU1597"/>
  <c r="AV1597" s="1"/>
  <c r="AU1595"/>
  <c r="AV1595" s="1"/>
  <c r="AU1593"/>
  <c r="AV1593" s="1"/>
  <c r="AU1591"/>
  <c r="AV1591" s="1"/>
  <c r="AU1589"/>
  <c r="AV1589" s="1"/>
  <c r="AU1587"/>
  <c r="AV1587" s="1"/>
  <c r="AU1585"/>
  <c r="AV1585" s="1"/>
  <c r="AU1583"/>
  <c r="AV1583" s="1"/>
  <c r="AU1581"/>
  <c r="AV1581" s="1"/>
  <c r="AU1579"/>
  <c r="AV1579" s="1"/>
  <c r="AU1577"/>
  <c r="AV1577" s="1"/>
  <c r="AU1575"/>
  <c r="AV1575" s="1"/>
  <c r="AU1573"/>
  <c r="AV1573" s="1"/>
  <c r="AU1571"/>
  <c r="AV1571" s="1"/>
  <c r="AU1569"/>
  <c r="AV1569" s="1"/>
  <c r="AU1567"/>
  <c r="AV1567" s="1"/>
  <c r="AU1565"/>
  <c r="AV1565" s="1"/>
  <c r="AU1563"/>
  <c r="AV1563" s="1"/>
  <c r="AU1561"/>
  <c r="AV1561" s="1"/>
  <c r="AU1559"/>
  <c r="AV1559" s="1"/>
  <c r="AU1557"/>
  <c r="AV1557" s="1"/>
  <c r="AU1555"/>
  <c r="AV1555" s="1"/>
  <c r="AU1553"/>
  <c r="AV1553" s="1"/>
  <c r="AU1551"/>
  <c r="AV1551" s="1"/>
  <c r="AU1549"/>
  <c r="AV1549" s="1"/>
  <c r="AU1547"/>
  <c r="AV1547" s="1"/>
  <c r="AU1545"/>
  <c r="AV1545" s="1"/>
  <c r="AU1543"/>
  <c r="AV1543" s="1"/>
  <c r="AU1541"/>
  <c r="AV1541" s="1"/>
  <c r="AU1539"/>
  <c r="AV1539" s="1"/>
  <c r="AU1537"/>
  <c r="AV1537" s="1"/>
  <c r="AU1535"/>
  <c r="AV1535" s="1"/>
  <c r="AU1533"/>
  <c r="AV1533" s="1"/>
  <c r="AU1531"/>
  <c r="AV1531" s="1"/>
  <c r="AU1529"/>
  <c r="AV1529" s="1"/>
  <c r="AU1527"/>
  <c r="AV1527" s="1"/>
  <c r="AU1525"/>
  <c r="AV1525" s="1"/>
  <c r="AU1523"/>
  <c r="AV1523" s="1"/>
  <c r="AU1521"/>
  <c r="AV1521" s="1"/>
  <c r="AU1519"/>
  <c r="AV1519" s="1"/>
  <c r="AU1517"/>
  <c r="AV1517" s="1"/>
  <c r="AU1515"/>
  <c r="AV1515" s="1"/>
  <c r="AU1513"/>
  <c r="AV1513" s="1"/>
  <c r="AU1511"/>
  <c r="AV1511" s="1"/>
  <c r="AU1509"/>
  <c r="AV1509" s="1"/>
  <c r="AU1507"/>
  <c r="AV1507" s="1"/>
  <c r="AU1505"/>
  <c r="AV1505" s="1"/>
  <c r="AU1503"/>
  <c r="AV1503" s="1"/>
  <c r="AU1501"/>
  <c r="AV1501" s="1"/>
  <c r="AU1499"/>
  <c r="AV1499" s="1"/>
  <c r="AU1497"/>
  <c r="AV1497" s="1"/>
  <c r="AU1495"/>
  <c r="AV1495" s="1"/>
  <c r="AU1493"/>
  <c r="AV1493" s="1"/>
  <c r="AU1491"/>
  <c r="AV1491" s="1"/>
  <c r="AU1489"/>
  <c r="AV1489" s="1"/>
  <c r="AU1487"/>
  <c r="AV1487" s="1"/>
  <c r="AU1485"/>
  <c r="AV1485" s="1"/>
  <c r="AU1483"/>
  <c r="AV1483" s="1"/>
  <c r="AU1481"/>
  <c r="AV1481" s="1"/>
  <c r="AU1479"/>
  <c r="AV1479" s="1"/>
  <c r="AU1477"/>
  <c r="AV1477" s="1"/>
  <c r="AU1475"/>
  <c r="AV1475" s="1"/>
  <c r="AU1473"/>
  <c r="AV1473" s="1"/>
  <c r="AU1471"/>
  <c r="AV1471" s="1"/>
  <c r="AU1469"/>
  <c r="AV1469" s="1"/>
  <c r="AU1467"/>
  <c r="AV1467" s="1"/>
  <c r="AU1465"/>
  <c r="AV1465" s="1"/>
  <c r="AU1463"/>
  <c r="AV1463" s="1"/>
  <c r="AU1461"/>
  <c r="AV1461" s="1"/>
  <c r="AU1459"/>
  <c r="AV1459" s="1"/>
  <c r="AU1457"/>
  <c r="AV1457" s="1"/>
  <c r="AU1455"/>
  <c r="AV1455" s="1"/>
  <c r="AU1453"/>
  <c r="AV1453" s="1"/>
  <c r="AU1451"/>
  <c r="AV1451" s="1"/>
  <c r="AU1449"/>
  <c r="AV1449" s="1"/>
  <c r="AU1447"/>
  <c r="AV1447" s="1"/>
  <c r="AU1445"/>
  <c r="AV1445" s="1"/>
  <c r="AU1443"/>
  <c r="AV1443" s="1"/>
  <c r="AU1441"/>
  <c r="AV1441" s="1"/>
  <c r="AU1439"/>
  <c r="AV1439" s="1"/>
  <c r="AU1437"/>
  <c r="AV1437" s="1"/>
  <c r="AU1435"/>
  <c r="AV1435" s="1"/>
  <c r="AU1433"/>
  <c r="AV1433" s="1"/>
  <c r="AU1431"/>
  <c r="AV1431" s="1"/>
  <c r="AU1429"/>
  <c r="AV1429" s="1"/>
  <c r="AU1427"/>
  <c r="AV1427" s="1"/>
  <c r="AU1425"/>
  <c r="AV1425" s="1"/>
  <c r="AU1423"/>
  <c r="AV1423" s="1"/>
  <c r="AU1421"/>
  <c r="AV1421" s="1"/>
  <c r="AU1419"/>
  <c r="AV1419" s="1"/>
  <c r="AU1417"/>
  <c r="AV1417" s="1"/>
  <c r="AU1415"/>
  <c r="AV1415" s="1"/>
  <c r="AU1413"/>
  <c r="AV1413" s="1"/>
  <c r="AU1411"/>
  <c r="AV1411" s="1"/>
  <c r="AU1409"/>
  <c r="AV1409" s="1"/>
  <c r="AU1407"/>
  <c r="AV1407" s="1"/>
  <c r="AU1405"/>
  <c r="AV1405" s="1"/>
  <c r="AU1403"/>
  <c r="AV1403" s="1"/>
  <c r="AU1401"/>
  <c r="AV1401" s="1"/>
  <c r="AU1399"/>
  <c r="AV1399" s="1"/>
  <c r="AU1397"/>
  <c r="AV1397" s="1"/>
  <c r="AU1395"/>
  <c r="AV1395" s="1"/>
  <c r="AU1393"/>
  <c r="AV1393" s="1"/>
  <c r="AU1391"/>
  <c r="AV1391" s="1"/>
  <c r="AU1389"/>
  <c r="AV1389" s="1"/>
  <c r="AU1387"/>
  <c r="AV1387" s="1"/>
  <c r="AU1385"/>
  <c r="AV1385" s="1"/>
  <c r="AU1383"/>
  <c r="AV1383" s="1"/>
  <c r="AU1381"/>
  <c r="AV1381" s="1"/>
  <c r="AU1379"/>
  <c r="AV1379" s="1"/>
  <c r="AU1377"/>
  <c r="AV1377" s="1"/>
  <c r="AU1375"/>
  <c r="AV1375" s="1"/>
  <c r="AU1373"/>
  <c r="AV1373" s="1"/>
  <c r="AU1371"/>
  <c r="AV1371" s="1"/>
  <c r="AU1369"/>
  <c r="AV1369" s="1"/>
  <c r="AU1367"/>
  <c r="AV1367" s="1"/>
  <c r="AU1365"/>
  <c r="AV1365" s="1"/>
  <c r="AU1363"/>
  <c r="AV1363" s="1"/>
  <c r="AU1361"/>
  <c r="AV1361" s="1"/>
  <c r="AU1359"/>
  <c r="AV1359" s="1"/>
  <c r="AU1357"/>
  <c r="AV1357" s="1"/>
  <c r="AU1355"/>
  <c r="AV1355" s="1"/>
  <c r="AU1353"/>
  <c r="AV1353" s="1"/>
  <c r="AU1351"/>
  <c r="AV1351" s="1"/>
  <c r="AU1349"/>
  <c r="AV1349" s="1"/>
  <c r="AU1347"/>
  <c r="AV1347" s="1"/>
  <c r="AU1345"/>
  <c r="AV1345" s="1"/>
  <c r="AU1343"/>
  <c r="AV1343" s="1"/>
  <c r="AU1341"/>
  <c r="AV1341" s="1"/>
  <c r="AU1339"/>
  <c r="AV1339" s="1"/>
  <c r="AU1337"/>
  <c r="AV1337" s="1"/>
  <c r="AU1335"/>
  <c r="AV1335" s="1"/>
  <c r="AU1333"/>
  <c r="AV1333" s="1"/>
  <c r="AU1331"/>
  <c r="AV1331" s="1"/>
  <c r="AU1329"/>
  <c r="AV1329" s="1"/>
  <c r="AU1327"/>
  <c r="AV1327" s="1"/>
  <c r="AU1325"/>
  <c r="AV1325" s="1"/>
  <c r="AU1323"/>
  <c r="AV1323" s="1"/>
  <c r="AU1321"/>
  <c r="AV1321" s="1"/>
  <c r="AU1319"/>
  <c r="AV1319" s="1"/>
  <c r="AU1317"/>
  <c r="AV1317" s="1"/>
  <c r="AU1315"/>
  <c r="AV1315" s="1"/>
  <c r="AU1313"/>
  <c r="AV1313" s="1"/>
  <c r="AU1311"/>
  <c r="AV1311" s="1"/>
  <c r="AU1309"/>
  <c r="AV1309" s="1"/>
  <c r="AU1307"/>
  <c r="AV1307" s="1"/>
  <c r="AU1305"/>
  <c r="AV1305" s="1"/>
  <c r="AU1303"/>
  <c r="AV1303" s="1"/>
  <c r="AU1301"/>
  <c r="AV1301" s="1"/>
  <c r="AU1299"/>
  <c r="AV1299" s="1"/>
  <c r="AU1297"/>
  <c r="AV1297" s="1"/>
  <c r="AU1295"/>
  <c r="AV1295" s="1"/>
  <c r="AU1293"/>
  <c r="AV1293" s="1"/>
  <c r="AU1291"/>
  <c r="AV1291" s="1"/>
  <c r="AU1289"/>
  <c r="AV1289" s="1"/>
  <c r="AU1287"/>
  <c r="AV1287" s="1"/>
  <c r="AU1285"/>
  <c r="AV1285" s="1"/>
  <c r="AU1283"/>
  <c r="AV1283" s="1"/>
  <c r="AU1281"/>
  <c r="AV1281" s="1"/>
  <c r="AU1279"/>
  <c r="AV1279" s="1"/>
  <c r="AU1277"/>
  <c r="AV1277" s="1"/>
  <c r="AU1275"/>
  <c r="AV1275" s="1"/>
  <c r="AU1273"/>
  <c r="AV1273" s="1"/>
  <c r="AU1271"/>
  <c r="AV1271" s="1"/>
  <c r="AU1269"/>
  <c r="AV1269" s="1"/>
  <c r="AU1267"/>
  <c r="AV1267" s="1"/>
  <c r="AU1265"/>
  <c r="AV1265" s="1"/>
  <c r="AU1263"/>
  <c r="AV1263" s="1"/>
  <c r="AU1261"/>
  <c r="AV1261" s="1"/>
  <c r="AU1259"/>
  <c r="AV1259" s="1"/>
  <c r="AU1257"/>
  <c r="AV1257" s="1"/>
  <c r="AU1255"/>
  <c r="AV1255" s="1"/>
  <c r="AU1253"/>
  <c r="AV1253" s="1"/>
  <c r="AU1251"/>
  <c r="AV1251" s="1"/>
  <c r="AU1249"/>
  <c r="AV1249" s="1"/>
  <c r="AU1247"/>
  <c r="AV1247" s="1"/>
  <c r="AU1245"/>
  <c r="AV1245" s="1"/>
  <c r="AU1243"/>
  <c r="AV1243" s="1"/>
  <c r="AU1241"/>
  <c r="AV1241" s="1"/>
  <c r="AU1239"/>
  <c r="AV1239" s="1"/>
  <c r="AU1237"/>
  <c r="AV1237" s="1"/>
  <c r="AU1235"/>
  <c r="AV1235" s="1"/>
  <c r="AU1233"/>
  <c r="AV1233" s="1"/>
  <c r="AU1231"/>
  <c r="AV1231" s="1"/>
  <c r="AU1229"/>
  <c r="AV1229" s="1"/>
  <c r="AU1227"/>
  <c r="AV1227" s="1"/>
  <c r="AU1225"/>
  <c r="AV1225" s="1"/>
  <c r="AU1223"/>
  <c r="AV1223" s="1"/>
  <c r="AU1221"/>
  <c r="AV1221" s="1"/>
  <c r="AU1219"/>
  <c r="AV1219" s="1"/>
  <c r="AU1217"/>
  <c r="AV1217" s="1"/>
  <c r="AU1215"/>
  <c r="AV1215" s="1"/>
  <c r="AU1213"/>
  <c r="AV1213" s="1"/>
  <c r="AU1211"/>
  <c r="AV1211" s="1"/>
  <c r="AU1209"/>
  <c r="AV1209" s="1"/>
  <c r="AU1207"/>
  <c r="AV1207" s="1"/>
  <c r="AU1205"/>
  <c r="AV1205" s="1"/>
  <c r="AU1203"/>
  <c r="AV1203" s="1"/>
  <c r="AU1201"/>
  <c r="AV1201" s="1"/>
  <c r="AU1199"/>
  <c r="AV1199" s="1"/>
  <c r="AU1197"/>
  <c r="AV1197" s="1"/>
  <c r="AU1195"/>
  <c r="AV1195" s="1"/>
  <c r="AU1193"/>
  <c r="AV1193" s="1"/>
  <c r="AU1191"/>
  <c r="AV1191" s="1"/>
  <c r="AU1189"/>
  <c r="AV1189" s="1"/>
  <c r="AU1187"/>
  <c r="AV1187" s="1"/>
  <c r="AU1185"/>
  <c r="AV1185" s="1"/>
  <c r="AU1183"/>
  <c r="AV1183" s="1"/>
  <c r="AU1181"/>
  <c r="AV1181" s="1"/>
  <c r="AU1179"/>
  <c r="AV1179" s="1"/>
  <c r="AU1177"/>
  <c r="AV1177" s="1"/>
  <c r="AU1175"/>
  <c r="AV1175" s="1"/>
  <c r="AU1173"/>
  <c r="AV1173" s="1"/>
  <c r="AU1171"/>
  <c r="AV1171" s="1"/>
  <c r="AU1169"/>
  <c r="AV1169" s="1"/>
  <c r="AU1167"/>
  <c r="AV1167" s="1"/>
  <c r="AU1165"/>
  <c r="AV1165" s="1"/>
  <c r="AU1163"/>
  <c r="AV1163" s="1"/>
  <c r="AU1161"/>
  <c r="AV1161" s="1"/>
  <c r="AU1159"/>
  <c r="AV1159" s="1"/>
  <c r="AU1157"/>
  <c r="AV1157" s="1"/>
  <c r="AU1155"/>
  <c r="AV1155" s="1"/>
  <c r="AU1153"/>
  <c r="AV1153" s="1"/>
  <c r="AU1151"/>
  <c r="AV1151" s="1"/>
  <c r="AU1149"/>
  <c r="AV1149" s="1"/>
  <c r="AU1147"/>
  <c r="AV1147" s="1"/>
  <c r="AU1145"/>
  <c r="AV1145" s="1"/>
  <c r="AU1143"/>
  <c r="AV1143" s="1"/>
  <c r="AU1141"/>
  <c r="AV1141" s="1"/>
  <c r="AU1139"/>
  <c r="AV1139" s="1"/>
  <c r="AU1137"/>
  <c r="AV1137" s="1"/>
  <c r="AU1135"/>
  <c r="AV1135" s="1"/>
  <c r="AU1133"/>
  <c r="AV1133" s="1"/>
  <c r="AU1131"/>
  <c r="AV1131" s="1"/>
  <c r="AU1129"/>
  <c r="AV1129" s="1"/>
  <c r="AU1127"/>
  <c r="AV1127" s="1"/>
  <c r="AU1125"/>
  <c r="AV1125" s="1"/>
  <c r="AU1123"/>
  <c r="AV1123" s="1"/>
  <c r="AU1121"/>
  <c r="AV1121" s="1"/>
  <c r="AU1119"/>
  <c r="AV1119" s="1"/>
  <c r="AU1117"/>
  <c r="AV1117" s="1"/>
  <c r="AU1115"/>
  <c r="AV1115" s="1"/>
  <c r="AU1113"/>
  <c r="AV1113" s="1"/>
  <c r="AU1111"/>
  <c r="AV1111" s="1"/>
  <c r="AU1109"/>
  <c r="AV1109" s="1"/>
  <c r="AU1107"/>
  <c r="AV1107" s="1"/>
  <c r="AU1105"/>
  <c r="AV1105" s="1"/>
  <c r="AU1103"/>
  <c r="AV1103" s="1"/>
  <c r="AU1101"/>
  <c r="AV1101" s="1"/>
  <c r="AU1099"/>
  <c r="AV1099" s="1"/>
  <c r="AU1097"/>
  <c r="AV1097" s="1"/>
  <c r="AU1095"/>
  <c r="AV1095" s="1"/>
  <c r="AU1093"/>
  <c r="AV1093" s="1"/>
  <c r="AU1091"/>
  <c r="AV1091" s="1"/>
  <c r="AU1089"/>
  <c r="AV1089" s="1"/>
  <c r="AU1087"/>
  <c r="AV1087" s="1"/>
  <c r="AU1085"/>
  <c r="AV1085" s="1"/>
  <c r="AU1083"/>
  <c r="AV1083" s="1"/>
  <c r="AU1081"/>
  <c r="AV1081" s="1"/>
  <c r="AU1079"/>
  <c r="AV1079" s="1"/>
  <c r="AU1077"/>
  <c r="AV1077" s="1"/>
  <c r="AU1075"/>
  <c r="AV1075" s="1"/>
  <c r="AU1073"/>
  <c r="AV1073" s="1"/>
  <c r="AU1071"/>
  <c r="AV1071" s="1"/>
  <c r="AU1069"/>
  <c r="AV1069" s="1"/>
  <c r="AU1067"/>
  <c r="AV1067" s="1"/>
  <c r="AU1065"/>
  <c r="AV1065" s="1"/>
  <c r="AU1063"/>
  <c r="AV1063" s="1"/>
  <c r="AU1061"/>
  <c r="AV1061" s="1"/>
  <c r="AU1059"/>
  <c r="AV1059" s="1"/>
  <c r="AU1057"/>
  <c r="AV1057" s="1"/>
  <c r="AU1055"/>
  <c r="AV1055" s="1"/>
  <c r="AU1053"/>
  <c r="AV1053" s="1"/>
  <c r="AU1051"/>
  <c r="AV1051" s="1"/>
  <c r="AU1049"/>
  <c r="AV1049" s="1"/>
  <c r="AU1047"/>
  <c r="AV1047" s="1"/>
  <c r="AU1045"/>
  <c r="AV1045" s="1"/>
  <c r="AU1043"/>
  <c r="AV1043" s="1"/>
  <c r="AU1041"/>
  <c r="AV1041" s="1"/>
  <c r="AU1039"/>
  <c r="AV1039" s="1"/>
  <c r="AU1037"/>
  <c r="AV1037" s="1"/>
  <c r="AU1035"/>
  <c r="AV1035" s="1"/>
  <c r="AU1033"/>
  <c r="AV1033" s="1"/>
  <c r="AU1031"/>
  <c r="AV1031" s="1"/>
  <c r="AU1029"/>
  <c r="AV1029" s="1"/>
  <c r="AU1027"/>
  <c r="AV1027" s="1"/>
  <c r="AU1025"/>
  <c r="AV1025" s="1"/>
  <c r="AU1023"/>
  <c r="AV1023" s="1"/>
  <c r="AU1021"/>
  <c r="AV1021" s="1"/>
  <c r="AU1019"/>
  <c r="AV1019" s="1"/>
  <c r="AU1017"/>
  <c r="AV1017" s="1"/>
  <c r="AU1015"/>
  <c r="AV1015" s="1"/>
  <c r="AU1013"/>
  <c r="AV1013" s="1"/>
  <c r="AU1011"/>
  <c r="AV1011" s="1"/>
  <c r="AU1009"/>
  <c r="AV1009" s="1"/>
  <c r="AU1007"/>
  <c r="AV1007" s="1"/>
  <c r="AU1005"/>
  <c r="AV1005" s="1"/>
  <c r="AU1003"/>
  <c r="AV1003" s="1"/>
  <c r="AU1001"/>
  <c r="AV1001" s="1"/>
  <c r="AU999"/>
  <c r="AV999" s="1"/>
  <c r="AU997"/>
  <c r="AV997" s="1"/>
  <c r="AU995"/>
  <c r="AV995" s="1"/>
  <c r="AU993"/>
  <c r="AV993" s="1"/>
  <c r="AU991"/>
  <c r="AV991" s="1"/>
  <c r="AU989"/>
  <c r="AV989" s="1"/>
  <c r="AU987"/>
  <c r="AV987" s="1"/>
  <c r="AU985"/>
  <c r="AV985" s="1"/>
  <c r="AU983"/>
  <c r="AV983" s="1"/>
  <c r="AU981"/>
  <c r="AV981" s="1"/>
  <c r="AU979"/>
  <c r="AV979" s="1"/>
  <c r="AU977"/>
  <c r="AV977" s="1"/>
  <c r="AU975"/>
  <c r="AV975" s="1"/>
  <c r="AU973"/>
  <c r="AV973" s="1"/>
  <c r="AU971"/>
  <c r="AV971" s="1"/>
  <c r="AU969"/>
  <c r="AV969" s="1"/>
  <c r="AU967"/>
  <c r="AV967" s="1"/>
  <c r="AU965"/>
  <c r="AV965" s="1"/>
  <c r="AU963"/>
  <c r="AV963" s="1"/>
  <c r="AU961"/>
  <c r="AV961" s="1"/>
  <c r="AU959"/>
  <c r="AV959" s="1"/>
  <c r="AU957"/>
  <c r="AV957" s="1"/>
  <c r="AU955"/>
  <c r="AV955" s="1"/>
  <c r="AU953"/>
  <c r="AV953" s="1"/>
  <c r="AU951"/>
  <c r="AV951" s="1"/>
  <c r="AU949"/>
  <c r="AV949" s="1"/>
  <c r="AU947"/>
  <c r="AV947" s="1"/>
  <c r="AU945"/>
  <c r="AV945" s="1"/>
  <c r="AU943"/>
  <c r="AV943" s="1"/>
  <c r="AU941"/>
  <c r="AV941" s="1"/>
  <c r="AU939"/>
  <c r="AV939" s="1"/>
  <c r="AU937"/>
  <c r="AV937" s="1"/>
  <c r="AU935"/>
  <c r="AV935" s="1"/>
  <c r="AU933"/>
  <c r="AV933" s="1"/>
  <c r="AU931"/>
  <c r="AV931" s="1"/>
  <c r="AU929"/>
  <c r="AV929" s="1"/>
  <c r="AU927"/>
  <c r="AV927" s="1"/>
  <c r="AU925"/>
  <c r="AV925" s="1"/>
  <c r="AU923"/>
  <c r="AV923" s="1"/>
  <c r="AU921"/>
  <c r="AV921" s="1"/>
  <c r="AU919"/>
  <c r="AV919" s="1"/>
  <c r="AU917"/>
  <c r="AV917" s="1"/>
  <c r="AU915"/>
  <c r="AV915" s="1"/>
  <c r="AU913"/>
  <c r="AV913" s="1"/>
  <c r="AU911"/>
  <c r="AV911" s="1"/>
  <c r="AU909"/>
  <c r="AV909" s="1"/>
  <c r="AU907"/>
  <c r="AV907" s="1"/>
  <c r="AU905"/>
  <c r="AV905" s="1"/>
  <c r="AU903"/>
  <c r="AV903" s="1"/>
  <c r="AU901"/>
  <c r="AV901" s="1"/>
  <c r="AU899"/>
  <c r="AV899" s="1"/>
  <c r="AU897"/>
  <c r="AV897" s="1"/>
  <c r="AU895"/>
  <c r="AV895" s="1"/>
  <c r="AU893"/>
  <c r="AV893" s="1"/>
  <c r="AU891"/>
  <c r="AV891" s="1"/>
  <c r="AU889"/>
  <c r="AV889" s="1"/>
  <c r="AU887"/>
  <c r="AV887" s="1"/>
  <c r="AU885"/>
  <c r="AV885" s="1"/>
  <c r="AU883"/>
  <c r="AV883" s="1"/>
  <c r="AU881"/>
  <c r="AV881" s="1"/>
  <c r="AU879"/>
  <c r="AV879" s="1"/>
  <c r="AU877"/>
  <c r="AV877" s="1"/>
  <c r="AU875"/>
  <c r="AV875" s="1"/>
  <c r="AU873"/>
  <c r="AV873" s="1"/>
  <c r="AU871"/>
  <c r="AV871" s="1"/>
  <c r="AU869"/>
  <c r="AV869" s="1"/>
  <c r="AU867"/>
  <c r="AV867" s="1"/>
  <c r="AU865"/>
  <c r="AV865" s="1"/>
  <c r="AU863"/>
  <c r="AV863" s="1"/>
  <c r="AU861"/>
  <c r="AV861" s="1"/>
  <c r="AU859"/>
  <c r="AV859" s="1"/>
  <c r="AU857"/>
  <c r="AV857" s="1"/>
  <c r="AU855"/>
  <c r="AV855" s="1"/>
  <c r="AU853"/>
  <c r="AV853" s="1"/>
  <c r="AU851"/>
  <c r="AV851" s="1"/>
  <c r="AU849"/>
  <c r="AV849" s="1"/>
  <c r="AU847"/>
  <c r="AV847" s="1"/>
  <c r="AU845"/>
  <c r="AV845" s="1"/>
  <c r="AU843"/>
  <c r="AV843" s="1"/>
  <c r="AU841"/>
  <c r="AV841" s="1"/>
  <c r="AU839"/>
  <c r="AV839" s="1"/>
  <c r="AU837"/>
  <c r="AV837" s="1"/>
  <c r="AU835"/>
  <c r="AV835" s="1"/>
  <c r="AU833"/>
  <c r="AV833" s="1"/>
  <c r="AU831"/>
  <c r="AV831" s="1"/>
  <c r="AU829"/>
  <c r="AV829" s="1"/>
  <c r="AU827"/>
  <c r="AV827" s="1"/>
  <c r="AU825"/>
  <c r="AV825" s="1"/>
  <c r="AU823"/>
  <c r="AV823" s="1"/>
  <c r="AU821"/>
  <c r="AV821" s="1"/>
  <c r="AU819"/>
  <c r="AV819" s="1"/>
  <c r="AU817"/>
  <c r="AV817" s="1"/>
  <c r="AU815"/>
  <c r="AV815" s="1"/>
  <c r="AU813"/>
  <c r="AV813" s="1"/>
  <c r="AU811"/>
  <c r="AV811" s="1"/>
  <c r="AU809"/>
  <c r="AV809" s="1"/>
  <c r="AU807"/>
  <c r="AV807" s="1"/>
  <c r="AU805"/>
  <c r="AV805" s="1"/>
  <c r="AU803"/>
  <c r="AV803" s="1"/>
  <c r="AU801"/>
  <c r="AV801" s="1"/>
  <c r="AU799"/>
  <c r="AV799" s="1"/>
  <c r="AU797"/>
  <c r="AV797" s="1"/>
  <c r="AU795"/>
  <c r="AV795" s="1"/>
  <c r="AU793"/>
  <c r="AV793" s="1"/>
  <c r="AU791"/>
  <c r="AV791" s="1"/>
  <c r="AU789"/>
  <c r="AV789" s="1"/>
  <c r="AU787"/>
  <c r="AV787" s="1"/>
  <c r="AU785"/>
  <c r="AV785" s="1"/>
  <c r="AU783"/>
  <c r="AV783" s="1"/>
  <c r="AU781"/>
  <c r="AV781" s="1"/>
  <c r="AU779"/>
  <c r="AV779" s="1"/>
  <c r="AU777"/>
  <c r="AV777" s="1"/>
  <c r="AU775"/>
  <c r="AV775" s="1"/>
  <c r="AU773"/>
  <c r="AV773" s="1"/>
  <c r="AU771"/>
  <c r="AV771" s="1"/>
  <c r="AU769"/>
  <c r="AV769" s="1"/>
  <c r="AU767"/>
  <c r="AV767" s="1"/>
  <c r="AU765"/>
  <c r="AV765" s="1"/>
  <c r="AU763"/>
  <c r="AV763" s="1"/>
  <c r="AU761"/>
  <c r="AV761" s="1"/>
  <c r="AU759"/>
  <c r="AV759" s="1"/>
  <c r="AU757"/>
  <c r="AV757" s="1"/>
  <c r="AU755"/>
  <c r="AV755" s="1"/>
  <c r="AU753"/>
  <c r="AV753" s="1"/>
  <c r="AU751"/>
  <c r="AV751" s="1"/>
  <c r="AU749"/>
  <c r="AV749" s="1"/>
  <c r="AU747"/>
  <c r="AV747" s="1"/>
  <c r="AU745"/>
  <c r="AV745" s="1"/>
  <c r="AU743"/>
  <c r="AV743" s="1"/>
  <c r="AU741"/>
  <c r="AV741" s="1"/>
  <c r="AU739"/>
  <c r="AV739" s="1"/>
  <c r="AU737"/>
  <c r="AV737" s="1"/>
  <c r="AU735"/>
  <c r="AV735" s="1"/>
  <c r="AU733"/>
  <c r="AV733" s="1"/>
  <c r="AU731"/>
  <c r="AV731" s="1"/>
  <c r="AU729"/>
  <c r="AV729" s="1"/>
  <c r="AU727"/>
  <c r="AV727" s="1"/>
  <c r="AU725"/>
  <c r="AV725" s="1"/>
  <c r="AU723"/>
  <c r="AV723" s="1"/>
  <c r="AU721"/>
  <c r="AV721" s="1"/>
  <c r="AU719"/>
  <c r="AV719" s="1"/>
  <c r="AU717"/>
  <c r="AV717" s="1"/>
  <c r="AU715"/>
  <c r="AV715" s="1"/>
  <c r="AU713"/>
  <c r="AV713" s="1"/>
  <c r="AU711"/>
  <c r="AV711" s="1"/>
  <c r="AU709"/>
  <c r="AV709" s="1"/>
  <c r="AU707"/>
  <c r="AV707" s="1"/>
  <c r="AU705"/>
  <c r="AV705" s="1"/>
  <c r="AU703"/>
  <c r="AV703" s="1"/>
  <c r="AU701"/>
  <c r="AV701" s="1"/>
  <c r="AU699"/>
  <c r="AV699" s="1"/>
  <c r="AU697"/>
  <c r="AV697" s="1"/>
  <c r="AU695"/>
  <c r="AV695" s="1"/>
  <c r="AU693"/>
  <c r="AV693" s="1"/>
  <c r="AU691"/>
  <c r="AV691" s="1"/>
  <c r="AU689"/>
  <c r="AV689" s="1"/>
  <c r="AU687"/>
  <c r="AV687" s="1"/>
  <c r="AU685"/>
  <c r="AV685" s="1"/>
  <c r="AU683"/>
  <c r="AV683" s="1"/>
  <c r="AU681"/>
  <c r="AV681" s="1"/>
  <c r="AU679"/>
  <c r="AV679" s="1"/>
  <c r="AU677"/>
  <c r="AV677" s="1"/>
  <c r="AU675"/>
  <c r="AV675" s="1"/>
  <c r="AU673"/>
  <c r="AV673" s="1"/>
  <c r="AU671"/>
  <c r="AV671" s="1"/>
  <c r="AU669"/>
  <c r="AV669" s="1"/>
  <c r="AU667"/>
  <c r="AV667" s="1"/>
  <c r="AU665"/>
  <c r="AV665" s="1"/>
  <c r="AU663"/>
  <c r="AV663" s="1"/>
  <c r="AU661"/>
  <c r="AV661" s="1"/>
  <c r="AU659"/>
  <c r="AV659" s="1"/>
  <c r="AU657"/>
  <c r="AV657" s="1"/>
  <c r="AU655"/>
  <c r="AV655" s="1"/>
  <c r="AU653"/>
  <c r="AV653" s="1"/>
  <c r="AU651"/>
  <c r="AV651" s="1"/>
  <c r="AU649"/>
  <c r="AV649" s="1"/>
  <c r="AU647"/>
  <c r="AV647" s="1"/>
  <c r="AU645"/>
  <c r="AV645" s="1"/>
  <c r="AU643"/>
  <c r="AV643" s="1"/>
  <c r="AU641"/>
  <c r="AV641" s="1"/>
  <c r="AU639"/>
  <c r="AV639" s="1"/>
  <c r="AU637"/>
  <c r="AV637" s="1"/>
  <c r="AU635"/>
  <c r="AV635" s="1"/>
  <c r="AU633"/>
  <c r="AV633" s="1"/>
  <c r="AU631"/>
  <c r="AV631" s="1"/>
  <c r="AU629"/>
  <c r="AV629" s="1"/>
  <c r="AU627"/>
  <c r="AV627" s="1"/>
  <c r="AU625"/>
  <c r="AV625" s="1"/>
  <c r="AU623"/>
  <c r="AV623" s="1"/>
  <c r="AU621"/>
  <c r="AV621" s="1"/>
  <c r="AU619"/>
  <c r="AV619" s="1"/>
  <c r="AU617"/>
  <c r="AV617" s="1"/>
  <c r="AU615"/>
  <c r="AV615" s="1"/>
  <c r="AU613"/>
  <c r="AV613" s="1"/>
  <c r="AU611"/>
  <c r="AV611" s="1"/>
  <c r="AU609"/>
  <c r="AV609" s="1"/>
  <c r="AU607"/>
  <c r="AV607" s="1"/>
  <c r="AU605"/>
  <c r="AV605" s="1"/>
  <c r="AU603"/>
  <c r="AV603" s="1"/>
  <c r="AU601"/>
  <c r="AV601" s="1"/>
  <c r="AU599"/>
  <c r="AV599" s="1"/>
  <c r="AU597"/>
  <c r="AV597" s="1"/>
  <c r="AU595"/>
  <c r="AV595" s="1"/>
  <c r="AU593"/>
  <c r="AV593" s="1"/>
  <c r="AU591"/>
  <c r="AV591" s="1"/>
  <c r="AU589"/>
  <c r="AV589" s="1"/>
  <c r="AU587"/>
  <c r="AV587" s="1"/>
  <c r="AU585"/>
  <c r="AV585" s="1"/>
  <c r="AU583"/>
  <c r="AV583" s="1"/>
  <c r="AU581"/>
  <c r="AV581" s="1"/>
  <c r="AU579"/>
  <c r="AV579" s="1"/>
  <c r="AU577"/>
  <c r="AV577" s="1"/>
  <c r="AU575"/>
  <c r="AV575" s="1"/>
  <c r="AU573"/>
  <c r="AV573" s="1"/>
  <c r="AU571"/>
  <c r="AV571" s="1"/>
  <c r="AU569"/>
  <c r="AV569" s="1"/>
  <c r="AU567"/>
  <c r="AV567" s="1"/>
  <c r="AU565"/>
  <c r="AV565" s="1"/>
  <c r="AU563"/>
  <c r="AV563" s="1"/>
  <c r="AU561"/>
  <c r="AV561" s="1"/>
  <c r="AU559"/>
  <c r="AV559" s="1"/>
  <c r="AU557"/>
  <c r="AV557" s="1"/>
  <c r="AU555"/>
  <c r="AV555" s="1"/>
  <c r="AU553"/>
  <c r="AV553" s="1"/>
  <c r="AU551"/>
  <c r="AV551" s="1"/>
  <c r="AU549"/>
  <c r="AV549" s="1"/>
  <c r="AU547"/>
  <c r="AV547" s="1"/>
  <c r="AU545"/>
  <c r="AV545" s="1"/>
  <c r="AU543"/>
  <c r="AV543" s="1"/>
  <c r="AU541"/>
  <c r="AV541" s="1"/>
  <c r="AU539"/>
  <c r="AV539" s="1"/>
  <c r="AU537"/>
  <c r="AV537" s="1"/>
  <c r="AU535"/>
  <c r="AV535" s="1"/>
  <c r="AU533"/>
  <c r="AV533" s="1"/>
  <c r="AU531"/>
  <c r="AV531" s="1"/>
  <c r="AU529"/>
  <c r="AV529" s="1"/>
  <c r="AU527"/>
  <c r="AV527" s="1"/>
  <c r="AU525"/>
  <c r="AV525" s="1"/>
  <c r="AU523"/>
  <c r="AV523" s="1"/>
  <c r="AU521"/>
  <c r="AV521" s="1"/>
  <c r="AU519"/>
  <c r="AV519" s="1"/>
  <c r="AU517"/>
  <c r="AV517" s="1"/>
  <c r="AU515"/>
  <c r="AV515" s="1"/>
  <c r="AU513"/>
  <c r="AV513" s="1"/>
  <c r="AU511"/>
  <c r="AV511" s="1"/>
  <c r="AU509"/>
  <c r="AV509" s="1"/>
  <c r="AU507"/>
  <c r="AV507" s="1"/>
  <c r="AU505"/>
  <c r="AV505" s="1"/>
  <c r="AU503"/>
  <c r="AV503" s="1"/>
  <c r="AU501"/>
  <c r="AV501" s="1"/>
  <c r="AU499"/>
  <c r="AV499" s="1"/>
  <c r="AU497"/>
  <c r="AV497" s="1"/>
  <c r="AU495"/>
  <c r="AV495" s="1"/>
  <c r="AU493"/>
  <c r="AV493" s="1"/>
  <c r="AU491"/>
  <c r="AV491" s="1"/>
  <c r="AU489"/>
  <c r="AV489" s="1"/>
  <c r="AU487"/>
  <c r="AV487" s="1"/>
  <c r="AU485"/>
  <c r="AV485" s="1"/>
  <c r="AU483"/>
  <c r="AV483" s="1"/>
  <c r="AU481"/>
  <c r="AV481" s="1"/>
  <c r="AU479"/>
  <c r="AV479" s="1"/>
  <c r="AU477"/>
  <c r="AV477" s="1"/>
  <c r="AU475"/>
  <c r="AV475" s="1"/>
  <c r="AU473"/>
  <c r="AV473" s="1"/>
  <c r="AU471"/>
  <c r="AV471" s="1"/>
  <c r="AU469"/>
  <c r="AV469" s="1"/>
  <c r="AU467"/>
  <c r="AV467" s="1"/>
  <c r="AU465"/>
  <c r="AV465" s="1"/>
  <c r="AU463"/>
  <c r="AV463" s="1"/>
  <c r="AU461"/>
  <c r="AV461" s="1"/>
  <c r="AU459"/>
  <c r="AV459" s="1"/>
  <c r="AU457"/>
  <c r="AV457" s="1"/>
  <c r="AU455"/>
  <c r="AV455" s="1"/>
  <c r="AU453"/>
  <c r="AV453" s="1"/>
  <c r="AU451"/>
  <c r="AV451" s="1"/>
  <c r="AU449"/>
  <c r="AV449" s="1"/>
  <c r="AU447"/>
  <c r="AV447" s="1"/>
  <c r="AU445"/>
  <c r="AV445" s="1"/>
  <c r="AU443"/>
  <c r="AV443" s="1"/>
  <c r="AU441"/>
  <c r="AV441" s="1"/>
  <c r="AU439"/>
  <c r="AV439" s="1"/>
  <c r="AU437"/>
  <c r="AV437" s="1"/>
  <c r="AU435"/>
  <c r="AV435" s="1"/>
  <c r="AU433"/>
  <c r="AV433" s="1"/>
  <c r="AU431"/>
  <c r="AV431" s="1"/>
  <c r="AU429"/>
  <c r="AV429" s="1"/>
  <c r="AU427"/>
  <c r="AV427" s="1"/>
  <c r="AU425"/>
  <c r="AV425" s="1"/>
  <c r="AU423"/>
  <c r="AV423" s="1"/>
  <c r="AU421"/>
  <c r="AV421" s="1"/>
  <c r="AU419"/>
  <c r="AV419" s="1"/>
  <c r="AU417"/>
  <c r="AV417" s="1"/>
  <c r="AU415"/>
  <c r="AV415" s="1"/>
  <c r="AU413"/>
  <c r="AV413" s="1"/>
  <c r="AU411"/>
  <c r="AV411" s="1"/>
  <c r="AU409"/>
  <c r="AV409" s="1"/>
  <c r="AU407"/>
  <c r="AV407" s="1"/>
  <c r="AU405"/>
  <c r="AV405" s="1"/>
  <c r="AU403"/>
  <c r="AV403" s="1"/>
  <c r="AU401"/>
  <c r="AV401" s="1"/>
  <c r="AU399"/>
  <c r="AV399" s="1"/>
  <c r="AU397"/>
  <c r="AV397" s="1"/>
  <c r="AU395"/>
  <c r="AV395" s="1"/>
  <c r="AU393"/>
  <c r="AV393" s="1"/>
  <c r="AU391"/>
  <c r="AV391" s="1"/>
  <c r="AU389"/>
  <c r="AV389" s="1"/>
  <c r="AU387"/>
  <c r="AV387" s="1"/>
  <c r="AU385"/>
  <c r="AV385" s="1"/>
  <c r="AU383"/>
  <c r="AV383" s="1"/>
  <c r="AU381"/>
  <c r="AV381" s="1"/>
  <c r="AU379"/>
  <c r="AV379" s="1"/>
  <c r="AU377"/>
  <c r="AV377" s="1"/>
  <c r="AU375"/>
  <c r="AV375" s="1"/>
  <c r="AU373"/>
  <c r="AV373" s="1"/>
  <c r="AU371"/>
  <c r="AV371" s="1"/>
  <c r="AU369"/>
  <c r="AV369" s="1"/>
  <c r="AU367"/>
  <c r="AV367" s="1"/>
  <c r="AU365"/>
  <c r="AV365" s="1"/>
  <c r="AU363"/>
  <c r="AV363" s="1"/>
  <c r="AU361"/>
  <c r="AV361" s="1"/>
  <c r="AU359"/>
  <c r="AV359" s="1"/>
  <c r="AU357"/>
  <c r="AV357" s="1"/>
  <c r="AU355"/>
  <c r="AV355" s="1"/>
  <c r="AU353"/>
  <c r="AV353" s="1"/>
  <c r="AU351"/>
  <c r="AV351" s="1"/>
  <c r="AU349"/>
  <c r="AV349" s="1"/>
  <c r="AU347"/>
  <c r="AV347" s="1"/>
  <c r="AU345"/>
  <c r="AV345" s="1"/>
  <c r="AU343"/>
  <c r="AV343" s="1"/>
  <c r="AU341"/>
  <c r="AV341" s="1"/>
  <c r="AU339"/>
  <c r="AV339" s="1"/>
  <c r="AU337"/>
  <c r="AV337" s="1"/>
  <c r="AU335"/>
  <c r="AV335" s="1"/>
  <c r="AU333"/>
  <c r="AV333" s="1"/>
  <c r="AU331"/>
  <c r="AV331" s="1"/>
  <c r="AU329"/>
  <c r="AV329" s="1"/>
  <c r="AU327"/>
  <c r="AV327" s="1"/>
  <c r="AU325"/>
  <c r="AV325" s="1"/>
  <c r="AU323"/>
  <c r="AV323" s="1"/>
  <c r="AU321"/>
  <c r="AV321" s="1"/>
  <c r="AU319"/>
  <c r="AV319" s="1"/>
  <c r="AU317"/>
  <c r="AV317" s="1"/>
  <c r="AU315"/>
  <c r="AV315" s="1"/>
  <c r="AU313"/>
  <c r="AV313" s="1"/>
  <c r="AU311"/>
  <c r="AV311" s="1"/>
  <c r="AU309"/>
  <c r="AV309" s="1"/>
  <c r="AU307"/>
  <c r="AV307" s="1"/>
  <c r="AU305"/>
  <c r="AV305" s="1"/>
  <c r="AU303"/>
  <c r="AV303" s="1"/>
  <c r="AU301"/>
  <c r="AV301" s="1"/>
  <c r="AU299"/>
  <c r="AV299" s="1"/>
  <c r="AU297"/>
  <c r="AV297" s="1"/>
  <c r="AU295"/>
  <c r="AV295" s="1"/>
  <c r="AU293"/>
  <c r="AV293" s="1"/>
  <c r="AU291"/>
  <c r="AV291" s="1"/>
  <c r="AU289"/>
  <c r="AV289" s="1"/>
  <c r="AU287"/>
  <c r="AV287" s="1"/>
  <c r="AU285"/>
  <c r="AV285" s="1"/>
  <c r="AU283"/>
  <c r="AV283" s="1"/>
  <c r="AU281"/>
  <c r="AV281" s="1"/>
  <c r="AU279"/>
  <c r="AV279" s="1"/>
  <c r="AU277"/>
  <c r="AV277" s="1"/>
  <c r="AU275"/>
  <c r="AV275" s="1"/>
  <c r="AU273"/>
  <c r="AV273" s="1"/>
  <c r="AU271"/>
  <c r="AV271" s="1"/>
  <c r="AU269"/>
  <c r="AV269" s="1"/>
  <c r="AU267"/>
  <c r="AV267" s="1"/>
  <c r="AV265"/>
  <c r="AU263"/>
  <c r="AV263" s="1"/>
  <c r="AU261"/>
  <c r="AV261" s="1"/>
  <c r="AU259"/>
  <c r="AV259" s="1"/>
  <c r="AU257"/>
  <c r="AV257" s="1"/>
  <c r="AU255"/>
  <c r="AV255" s="1"/>
  <c r="AU253"/>
  <c r="AV253" s="1"/>
  <c r="AU251"/>
  <c r="AV251" s="1"/>
  <c r="AU249"/>
  <c r="AV249" s="1"/>
  <c r="AU247"/>
  <c r="AV247" s="1"/>
  <c r="AU245"/>
  <c r="AV245" s="1"/>
  <c r="AU243"/>
  <c r="AV243" s="1"/>
  <c r="AU241"/>
  <c r="AV241" s="1"/>
  <c r="AU239"/>
  <c r="AV239" s="1"/>
  <c r="AU237"/>
  <c r="AV237" s="1"/>
  <c r="AU235"/>
  <c r="AV235" s="1"/>
  <c r="AU233"/>
  <c r="AV233" s="1"/>
  <c r="AU231"/>
  <c r="AV231" s="1"/>
  <c r="AU229"/>
  <c r="AV229" s="1"/>
  <c r="AU227"/>
  <c r="AV227" s="1"/>
  <c r="AU225"/>
  <c r="AV225" s="1"/>
  <c r="AU223"/>
  <c r="AV223" s="1"/>
  <c r="AU221"/>
  <c r="AV221" s="1"/>
  <c r="AU219"/>
  <c r="AV219" s="1"/>
  <c r="AU217"/>
  <c r="AV217" s="1"/>
  <c r="AU215"/>
  <c r="AV215" s="1"/>
  <c r="AU213"/>
  <c r="AV213" s="1"/>
  <c r="AU211"/>
  <c r="AV211" s="1"/>
  <c r="AU209"/>
  <c r="AV209" s="1"/>
  <c r="AU207"/>
  <c r="AV207" s="1"/>
  <c r="AU205"/>
  <c r="AV205" s="1"/>
  <c r="AU203"/>
  <c r="AV203" s="1"/>
  <c r="AU201"/>
  <c r="AV201" s="1"/>
  <c r="AU199"/>
  <c r="AV199" s="1"/>
  <c r="AU197"/>
  <c r="AV197" s="1"/>
  <c r="AU195"/>
  <c r="AV195" s="1"/>
  <c r="AU193"/>
  <c r="AV193" s="1"/>
  <c r="AU191"/>
  <c r="AV191" s="1"/>
  <c r="AU189"/>
  <c r="AV189" s="1"/>
  <c r="AU187"/>
  <c r="AV187" s="1"/>
  <c r="AU185"/>
  <c r="AV185" s="1"/>
  <c r="AU183"/>
  <c r="AV183" s="1"/>
  <c r="AU181"/>
  <c r="AV181" s="1"/>
  <c r="AU179"/>
  <c r="AV179" s="1"/>
  <c r="AU177"/>
  <c r="AV177" s="1"/>
  <c r="AU175"/>
  <c r="AV175" s="1"/>
  <c r="AU173"/>
  <c r="AV173" s="1"/>
  <c r="AU171"/>
  <c r="AV171" s="1"/>
  <c r="AU169"/>
  <c r="AV169" s="1"/>
  <c r="AU167"/>
  <c r="AV167" s="1"/>
  <c r="AU165"/>
  <c r="AV165" s="1"/>
  <c r="AU163"/>
  <c r="AV163" s="1"/>
  <c r="AU161"/>
  <c r="AV161" s="1"/>
  <c r="AU159"/>
  <c r="AV159" s="1"/>
  <c r="AU157"/>
  <c r="AV157" s="1"/>
  <c r="AU155"/>
  <c r="AV155" s="1"/>
  <c r="AU153"/>
  <c r="AV153" s="1"/>
  <c r="AU151"/>
  <c r="AV151" s="1"/>
  <c r="AU149"/>
  <c r="AV149" s="1"/>
  <c r="AU147"/>
  <c r="AV147" s="1"/>
  <c r="AU145"/>
  <c r="AV145" s="1"/>
  <c r="AU143"/>
  <c r="AV143" s="1"/>
  <c r="AU141"/>
  <c r="AV141" s="1"/>
  <c r="AU139"/>
  <c r="AV139" s="1"/>
  <c r="AU137"/>
  <c r="AV137" s="1"/>
  <c r="AU135"/>
  <c r="AV135" s="1"/>
  <c r="AU133"/>
  <c r="AV133" s="1"/>
  <c r="AU131"/>
  <c r="AV131" s="1"/>
  <c r="AU129"/>
  <c r="AV129" s="1"/>
  <c r="AU127"/>
  <c r="AV127" s="1"/>
  <c r="AU125"/>
  <c r="AV125" s="1"/>
  <c r="AU123"/>
  <c r="AV123" s="1"/>
  <c r="AU121"/>
  <c r="AV121" s="1"/>
  <c r="AU119"/>
  <c r="AV119" s="1"/>
  <c r="AU117"/>
  <c r="AV117" s="1"/>
  <c r="AU115"/>
  <c r="AV115" s="1"/>
  <c r="AU113"/>
  <c r="AV113" s="1"/>
  <c r="AU111"/>
  <c r="AV111" s="1"/>
  <c r="AU109"/>
  <c r="AV109" s="1"/>
  <c r="AU107"/>
  <c r="AV107" s="1"/>
  <c r="AU105"/>
  <c r="AV105" s="1"/>
  <c r="AU103"/>
  <c r="AV103" s="1"/>
  <c r="AU101"/>
  <c r="AV101" s="1"/>
  <c r="AU99"/>
  <c r="AV99" s="1"/>
  <c r="AU97"/>
  <c r="AV97" s="1"/>
  <c r="AU95"/>
  <c r="AV95" s="1"/>
  <c r="AU93"/>
  <c r="AV93" s="1"/>
  <c r="AU91"/>
  <c r="AV91" s="1"/>
  <c r="AU89"/>
  <c r="AV89" s="1"/>
  <c r="AU87"/>
  <c r="AV87" s="1"/>
  <c r="AU85"/>
  <c r="AV85" s="1"/>
  <c r="AU83"/>
  <c r="AV83" s="1"/>
  <c r="AU81"/>
  <c r="AV81" s="1"/>
  <c r="AU79"/>
  <c r="AV79" s="1"/>
  <c r="AU77"/>
  <c r="AV77" s="1"/>
  <c r="AU75"/>
  <c r="AV75" s="1"/>
  <c r="AU73"/>
  <c r="AV73" s="1"/>
  <c r="AU71"/>
  <c r="AV71" s="1"/>
  <c r="AU69"/>
  <c r="AV69" s="1"/>
  <c r="AU67"/>
  <c r="AV67" s="1"/>
  <c r="AU65"/>
  <c r="AV65" s="1"/>
  <c r="AU63"/>
  <c r="AV63" s="1"/>
  <c r="AU61"/>
  <c r="AV61" s="1"/>
  <c r="AU59"/>
  <c r="AV59" s="1"/>
  <c r="AU57"/>
  <c r="AV57" s="1"/>
  <c r="AU55"/>
  <c r="AV55" s="1"/>
  <c r="AU53"/>
  <c r="AV53" s="1"/>
  <c r="AU51"/>
  <c r="AV51" s="1"/>
  <c r="AU49"/>
  <c r="AV49" s="1"/>
  <c r="AU47"/>
  <c r="AV47" s="1"/>
  <c r="AU45"/>
  <c r="AV45" s="1"/>
  <c r="AU43"/>
  <c r="AV43" s="1"/>
  <c r="AU41"/>
  <c r="AV41" s="1"/>
  <c r="AU39"/>
  <c r="AV39" s="1"/>
  <c r="AU37"/>
  <c r="AV37" s="1"/>
  <c r="AU35"/>
  <c r="AV35" s="1"/>
  <c r="AU33"/>
  <c r="AV33" s="1"/>
  <c r="AU31"/>
  <c r="AV31" s="1"/>
  <c r="AU29"/>
  <c r="AV29" s="1"/>
  <c r="AU27"/>
  <c r="AV27" s="1"/>
  <c r="AU25"/>
  <c r="AV25" s="1"/>
  <c r="AU23"/>
  <c r="AV23" s="1"/>
  <c r="AU21"/>
  <c r="AV21" s="1"/>
  <c r="AU19"/>
  <c r="AV19" s="1"/>
  <c r="AU17"/>
  <c r="AV17" s="1"/>
  <c r="AU15"/>
  <c r="AV15" s="1"/>
  <c r="AU13"/>
  <c r="AV13" s="1"/>
  <c r="AU11"/>
  <c r="AV11" s="1"/>
  <c r="AU9"/>
  <c r="AV9" s="1"/>
  <c r="AU7"/>
  <c r="AV7" s="1"/>
  <c r="AU5"/>
  <c r="AV5" s="1"/>
  <c r="AU3318"/>
  <c r="AV3318" s="1"/>
  <c r="AU3316"/>
  <c r="AV3316" s="1"/>
  <c r="AU3314"/>
  <c r="AV3314" s="1"/>
  <c r="AU3312"/>
  <c r="AV3312" s="1"/>
  <c r="AU3310"/>
  <c r="AV3310" s="1"/>
  <c r="AU3308"/>
  <c r="AV3308" s="1"/>
  <c r="AU3306"/>
  <c r="AV3306" s="1"/>
  <c r="AU3304"/>
  <c r="AV3304" s="1"/>
  <c r="AU3302"/>
  <c r="AV3302" s="1"/>
  <c r="AU3300"/>
  <c r="AV3300" s="1"/>
  <c r="AU3298"/>
  <c r="AV3298" s="1"/>
  <c r="AU3296"/>
  <c r="AV3296" s="1"/>
  <c r="AU3294"/>
  <c r="AV3294" s="1"/>
  <c r="AU3292"/>
  <c r="AV3292" s="1"/>
  <c r="AU3290"/>
  <c r="AV3290" s="1"/>
  <c r="AU3288"/>
  <c r="AV3288" s="1"/>
  <c r="AU3286"/>
  <c r="AV3286" s="1"/>
  <c r="AU3284"/>
  <c r="AV3284" s="1"/>
  <c r="AU3282"/>
  <c r="AV3282" s="1"/>
  <c r="AU3280"/>
  <c r="AV3280" s="1"/>
  <c r="AU3278"/>
  <c r="AV3278" s="1"/>
  <c r="AU3276"/>
  <c r="AV3276" s="1"/>
  <c r="AU3274"/>
  <c r="AV3274" s="1"/>
  <c r="AU3272"/>
  <c r="AV3272" s="1"/>
  <c r="AU3270"/>
  <c r="AV3270" s="1"/>
  <c r="AU3268"/>
  <c r="AV3268" s="1"/>
  <c r="AU3266"/>
  <c r="AV3266" s="1"/>
  <c r="AU3264"/>
  <c r="AV3264" s="1"/>
  <c r="AU3262"/>
  <c r="AV3262" s="1"/>
  <c r="AU3260"/>
  <c r="AV3260" s="1"/>
  <c r="AU3258"/>
  <c r="AV3258" s="1"/>
  <c r="AU3256"/>
  <c r="AV3256" s="1"/>
  <c r="AU3254"/>
  <c r="AV3254" s="1"/>
  <c r="AU3252"/>
  <c r="AV3252" s="1"/>
  <c r="AU3250"/>
  <c r="AV3250" s="1"/>
  <c r="AU3248"/>
  <c r="AV3248" s="1"/>
  <c r="AU3246"/>
  <c r="AV3246" s="1"/>
  <c r="AU3244"/>
  <c r="AV3244" s="1"/>
  <c r="AU3242"/>
  <c r="AV3242" s="1"/>
  <c r="AU3240"/>
  <c r="AV3240" s="1"/>
  <c r="AU3238"/>
  <c r="AV3238" s="1"/>
  <c r="AU3236"/>
  <c r="AV3236" s="1"/>
  <c r="AU3234"/>
  <c r="AV3234" s="1"/>
  <c r="AU3232"/>
  <c r="AV3232" s="1"/>
  <c r="AU3230"/>
  <c r="AV3230" s="1"/>
  <c r="AU3228"/>
  <c r="AV3228" s="1"/>
  <c r="AU3226"/>
  <c r="AV3226" s="1"/>
  <c r="AU3224"/>
  <c r="AV3224" s="1"/>
  <c r="AU3222"/>
  <c r="AV3222" s="1"/>
  <c r="AU3220"/>
  <c r="AV3220" s="1"/>
  <c r="AU3218"/>
  <c r="AV3218" s="1"/>
  <c r="AU3216"/>
  <c r="AV3216" s="1"/>
  <c r="AU3214"/>
  <c r="AV3214" s="1"/>
  <c r="AU3212"/>
  <c r="AV3212" s="1"/>
  <c r="AU3210"/>
  <c r="AV3210" s="1"/>
  <c r="AU3208"/>
  <c r="AV3208" s="1"/>
  <c r="AU3206"/>
  <c r="AV3206" s="1"/>
  <c r="AU3204"/>
  <c r="AV3204" s="1"/>
  <c r="AU3202"/>
  <c r="AV3202" s="1"/>
  <c r="AU3200"/>
  <c r="AV3200" s="1"/>
  <c r="AU3198"/>
  <c r="AV3198" s="1"/>
  <c r="AU3196"/>
  <c r="AV3196" s="1"/>
  <c r="AU3194"/>
  <c r="AV3194" s="1"/>
  <c r="AU3192"/>
  <c r="AV3192" s="1"/>
  <c r="AU3190"/>
  <c r="AV3190" s="1"/>
  <c r="AU3188"/>
  <c r="AV3188" s="1"/>
  <c r="AU3186"/>
  <c r="AV3186" s="1"/>
  <c r="AU3184"/>
  <c r="AV3184" s="1"/>
  <c r="AU3182"/>
  <c r="AV3182" s="1"/>
  <c r="AU3180"/>
  <c r="AV3180" s="1"/>
  <c r="AU3178"/>
  <c r="AV3178" s="1"/>
  <c r="AU3176"/>
  <c r="AV3176" s="1"/>
  <c r="AU3174"/>
  <c r="AV3174" s="1"/>
  <c r="AU3172"/>
  <c r="AV3172" s="1"/>
  <c r="AU3170"/>
  <c r="AV3170" s="1"/>
  <c r="AU3168"/>
  <c r="AV3168" s="1"/>
  <c r="AU3166"/>
  <c r="AV3166" s="1"/>
  <c r="AU3164"/>
  <c r="AV3164" s="1"/>
  <c r="AU3162"/>
  <c r="AV3162" s="1"/>
  <c r="AU3160"/>
  <c r="AV3160" s="1"/>
  <c r="AU3158"/>
  <c r="AV3158" s="1"/>
  <c r="AU3156"/>
  <c r="AV3156" s="1"/>
  <c r="AU3154"/>
  <c r="AV3154" s="1"/>
  <c r="AU3152"/>
  <c r="AV3152" s="1"/>
  <c r="AU3150"/>
  <c r="AV3150" s="1"/>
  <c r="AU3148"/>
  <c r="AV3148" s="1"/>
  <c r="AU3146"/>
  <c r="AV3146" s="1"/>
  <c r="AU3144"/>
  <c r="AV3144" s="1"/>
  <c r="AU3142"/>
  <c r="AV3142" s="1"/>
  <c r="AU3140"/>
  <c r="AV3140" s="1"/>
  <c r="AU3138"/>
  <c r="AV3138" s="1"/>
  <c r="AU3136"/>
  <c r="AV3136" s="1"/>
  <c r="AU3134"/>
  <c r="AV3134" s="1"/>
  <c r="AU3132"/>
  <c r="AV3132" s="1"/>
  <c r="AU3130"/>
  <c r="AV3130" s="1"/>
  <c r="AU3128"/>
  <c r="AV3128" s="1"/>
  <c r="AU3126"/>
  <c r="AV3126" s="1"/>
  <c r="AU3124"/>
  <c r="AV3124" s="1"/>
  <c r="AU3122"/>
  <c r="AV3122" s="1"/>
  <c r="AU3120"/>
  <c r="AV3120" s="1"/>
  <c r="AU3118"/>
  <c r="AV3118" s="1"/>
  <c r="AU3116"/>
  <c r="AV3116" s="1"/>
  <c r="AU3114"/>
  <c r="AV3114" s="1"/>
  <c r="AU3112"/>
  <c r="AV3112" s="1"/>
  <c r="AU3110"/>
  <c r="AV3110" s="1"/>
  <c r="AU3108"/>
  <c r="AV3108" s="1"/>
  <c r="AU3106"/>
  <c r="AV3106" s="1"/>
  <c r="AU3104"/>
  <c r="AV3104" s="1"/>
  <c r="AU3102"/>
  <c r="AV3102" s="1"/>
  <c r="AU3100"/>
  <c r="AV3100" s="1"/>
  <c r="AU3098"/>
  <c r="AV3098" s="1"/>
  <c r="AU3096"/>
  <c r="AV3096" s="1"/>
  <c r="AU3094"/>
  <c r="AV3094" s="1"/>
  <c r="AU3092"/>
  <c r="AV3092" s="1"/>
  <c r="AU3090"/>
  <c r="AV3090" s="1"/>
  <c r="AU3088"/>
  <c r="AV3088" s="1"/>
  <c r="AU3086"/>
  <c r="AV3086" s="1"/>
  <c r="AU3084"/>
  <c r="AV3084" s="1"/>
  <c r="AU3082"/>
  <c r="AV3082" s="1"/>
  <c r="AU3080"/>
  <c r="AV3080" s="1"/>
  <c r="AU3078"/>
  <c r="AV3078" s="1"/>
  <c r="AU3076"/>
  <c r="AV3076" s="1"/>
  <c r="AU3074"/>
  <c r="AV3074" s="1"/>
  <c r="AU3072"/>
  <c r="AV3072" s="1"/>
  <c r="AU3070"/>
  <c r="AV3070" s="1"/>
  <c r="AU3068"/>
  <c r="AV3068" s="1"/>
  <c r="AU3066"/>
  <c r="AV3066" s="1"/>
  <c r="AU3064"/>
  <c r="AV3064" s="1"/>
  <c r="AU3062"/>
  <c r="AV3062" s="1"/>
  <c r="AU3060"/>
  <c r="AV3060" s="1"/>
  <c r="AU3058"/>
  <c r="AV3058" s="1"/>
  <c r="AU3056"/>
  <c r="AV3056" s="1"/>
  <c r="AU3054"/>
  <c r="AV3054" s="1"/>
  <c r="AU3052"/>
  <c r="AV3052" s="1"/>
  <c r="AU3050"/>
  <c r="AV3050" s="1"/>
  <c r="AU3048"/>
  <c r="AV3048" s="1"/>
  <c r="AU3046"/>
  <c r="AV3046" s="1"/>
  <c r="AU3044"/>
  <c r="AV3044" s="1"/>
  <c r="AU3042"/>
  <c r="AV3042" s="1"/>
  <c r="AU3040"/>
  <c r="AV3040" s="1"/>
  <c r="AU3038"/>
  <c r="AV3038" s="1"/>
  <c r="AU3036"/>
  <c r="AV3036" s="1"/>
  <c r="AU3034"/>
  <c r="AV3034" s="1"/>
  <c r="AU3032"/>
  <c r="AV3032" s="1"/>
  <c r="AU3030"/>
  <c r="AV3030" s="1"/>
  <c r="AU3028"/>
  <c r="AV3028" s="1"/>
  <c r="AU3026"/>
  <c r="AV3026" s="1"/>
  <c r="AU3024"/>
  <c r="AV3024" s="1"/>
  <c r="AU3022"/>
  <c r="AV3022" s="1"/>
  <c r="AU3020"/>
  <c r="AV3020" s="1"/>
  <c r="AU3018"/>
  <c r="AV3018" s="1"/>
  <c r="AU3016"/>
  <c r="AV3016" s="1"/>
  <c r="AU3014"/>
  <c r="AV3014" s="1"/>
  <c r="AU3012"/>
  <c r="AV3012" s="1"/>
  <c r="AU3010"/>
  <c r="AV3010" s="1"/>
  <c r="AU3008"/>
  <c r="AV3008" s="1"/>
  <c r="AU3006"/>
  <c r="AV3006" s="1"/>
  <c r="AU3004"/>
  <c r="AV3004" s="1"/>
  <c r="AU3002"/>
  <c r="AV3002" s="1"/>
  <c r="AU3000"/>
  <c r="AV3000" s="1"/>
  <c r="AU2998"/>
  <c r="AV2998" s="1"/>
  <c r="AU2996"/>
  <c r="AV2996" s="1"/>
  <c r="AU2994"/>
  <c r="AV2994" s="1"/>
  <c r="AU2992"/>
  <c r="AV2992" s="1"/>
  <c r="AU2990"/>
  <c r="AV2990" s="1"/>
  <c r="AU2988"/>
  <c r="AV2988" s="1"/>
  <c r="AU2986"/>
  <c r="AV2986" s="1"/>
  <c r="AU2984"/>
  <c r="AV2984" s="1"/>
  <c r="AU2982"/>
  <c r="AV2982" s="1"/>
  <c r="AU2980"/>
  <c r="AV2980" s="1"/>
  <c r="AU2978"/>
  <c r="AV2978" s="1"/>
  <c r="AU2976"/>
  <c r="AV2976" s="1"/>
  <c r="AU2974"/>
  <c r="AV2974" s="1"/>
  <c r="AU2972"/>
  <c r="AV2972" s="1"/>
  <c r="AU2970"/>
  <c r="AV2970" s="1"/>
  <c r="AU2968"/>
  <c r="AV2968" s="1"/>
  <c r="AU2966"/>
  <c r="AV2966" s="1"/>
  <c r="AU2964"/>
  <c r="AV2964" s="1"/>
  <c r="AU2962"/>
  <c r="AV2962" s="1"/>
  <c r="AU2960"/>
  <c r="AV2960" s="1"/>
  <c r="AU2958"/>
  <c r="AV2958" s="1"/>
  <c r="AU2956"/>
  <c r="AV2956" s="1"/>
  <c r="AU2954"/>
  <c r="AV2954" s="1"/>
  <c r="AU2952"/>
  <c r="AV2952" s="1"/>
  <c r="AU2950"/>
  <c r="AV2950" s="1"/>
  <c r="AU2948"/>
  <c r="AV2948" s="1"/>
  <c r="AU2946"/>
  <c r="AV2946" s="1"/>
  <c r="AU2944"/>
  <c r="AV2944" s="1"/>
  <c r="AU2942"/>
  <c r="AV2942" s="1"/>
  <c r="AU2940"/>
  <c r="AV2940" s="1"/>
  <c r="AU2938"/>
  <c r="AV2938" s="1"/>
  <c r="AU2936"/>
  <c r="AV2936" s="1"/>
  <c r="AU2934"/>
  <c r="AV2934" s="1"/>
  <c r="AU2932"/>
  <c r="AV2932" s="1"/>
  <c r="AU2930"/>
  <c r="AV2930" s="1"/>
  <c r="AU2928"/>
  <c r="AV2928" s="1"/>
  <c r="AU2926"/>
  <c r="AV2926" s="1"/>
  <c r="AU2924"/>
  <c r="AV2924" s="1"/>
  <c r="AU2922"/>
  <c r="AV2922" s="1"/>
  <c r="AU2920"/>
  <c r="AV2920" s="1"/>
  <c r="AU2918"/>
  <c r="AV2918" s="1"/>
  <c r="AU2916"/>
  <c r="AV2916" s="1"/>
  <c r="AU2914"/>
  <c r="AV2914" s="1"/>
  <c r="AU2912"/>
  <c r="AV2912" s="1"/>
  <c r="AU2910"/>
  <c r="AV2910" s="1"/>
  <c r="AU2908"/>
  <c r="AV2908" s="1"/>
  <c r="AU2906"/>
  <c r="AV2906" s="1"/>
  <c r="AU2904"/>
  <c r="AV2904" s="1"/>
  <c r="AU2902"/>
  <c r="AV2902" s="1"/>
  <c r="AU2900"/>
  <c r="AV2900" s="1"/>
  <c r="AU2898"/>
  <c r="AV2898" s="1"/>
  <c r="AU2896"/>
  <c r="AV2896" s="1"/>
  <c r="AU2894"/>
  <c r="AV2894" s="1"/>
  <c r="AU2892"/>
  <c r="AV2892" s="1"/>
  <c r="AU2890"/>
  <c r="AV2890" s="1"/>
  <c r="AU2888"/>
  <c r="AV2888" s="1"/>
  <c r="AU2886"/>
  <c r="AV2886" s="1"/>
  <c r="AU2884"/>
  <c r="AV2884" s="1"/>
  <c r="AU2882"/>
  <c r="AV2882" s="1"/>
  <c r="AU2880"/>
  <c r="AV2880" s="1"/>
  <c r="AU2878"/>
  <c r="AV2878" s="1"/>
  <c r="AU2876"/>
  <c r="AV2876" s="1"/>
  <c r="AU2874"/>
  <c r="AV2874" s="1"/>
  <c r="AU2872"/>
  <c r="AV2872" s="1"/>
  <c r="AU2870"/>
  <c r="AV2870" s="1"/>
  <c r="AU2868"/>
  <c r="AV2868" s="1"/>
  <c r="AU2866"/>
  <c r="AV2866" s="1"/>
  <c r="AU2864"/>
  <c r="AV2864" s="1"/>
  <c r="AU2862"/>
  <c r="AV2862" s="1"/>
  <c r="AU2860"/>
  <c r="AV2860" s="1"/>
  <c r="AU2858"/>
  <c r="AV2858" s="1"/>
  <c r="AU2856"/>
  <c r="AV2856" s="1"/>
  <c r="AU2854"/>
  <c r="AV2854" s="1"/>
  <c r="AU2852"/>
  <c r="AV2852" s="1"/>
  <c r="AU2850"/>
  <c r="AV2850" s="1"/>
  <c r="AU2848"/>
  <c r="AV2848" s="1"/>
  <c r="AU2846"/>
  <c r="AV2846" s="1"/>
  <c r="AU2844"/>
  <c r="AV2844" s="1"/>
  <c r="AU2842"/>
  <c r="AV2842" s="1"/>
  <c r="AU2840"/>
  <c r="AV2840" s="1"/>
  <c r="AU2838"/>
  <c r="AV2838" s="1"/>
  <c r="AU2836"/>
  <c r="AV2836" s="1"/>
  <c r="AU2834"/>
  <c r="AV2834" s="1"/>
  <c r="AU2832"/>
  <c r="AV2832" s="1"/>
  <c r="AU2830"/>
  <c r="AV2830" s="1"/>
  <c r="AU2828"/>
  <c r="AV2828" s="1"/>
  <c r="AU2826"/>
  <c r="AV2826" s="1"/>
  <c r="AU2824"/>
  <c r="AV2824" s="1"/>
  <c r="AU2822"/>
  <c r="AV2822" s="1"/>
  <c r="AU2820"/>
  <c r="AV2820" s="1"/>
  <c r="AU2818"/>
  <c r="AV2818" s="1"/>
  <c r="AU2816"/>
  <c r="AV2816" s="1"/>
  <c r="AU2814"/>
  <c r="AV2814" s="1"/>
  <c r="AU2812"/>
  <c r="AV2812" s="1"/>
  <c r="AU2810"/>
  <c r="AV2810" s="1"/>
  <c r="AU2808"/>
  <c r="AV2808" s="1"/>
  <c r="AU2806"/>
  <c r="AV2806" s="1"/>
  <c r="AU2804"/>
  <c r="AV2804" s="1"/>
  <c r="AU2802"/>
  <c r="AV2802" s="1"/>
  <c r="AU2800"/>
  <c r="AV2800" s="1"/>
  <c r="AU2798"/>
  <c r="AV2798" s="1"/>
  <c r="AU2796"/>
  <c r="AV2796" s="1"/>
  <c r="AU2794"/>
  <c r="AV2794" s="1"/>
  <c r="AU2792"/>
  <c r="AV2792" s="1"/>
  <c r="AU2790"/>
  <c r="AV2790" s="1"/>
  <c r="AU2788"/>
  <c r="AV2788" s="1"/>
  <c r="AU2786"/>
  <c r="AV2786" s="1"/>
  <c r="AU2784"/>
  <c r="AV2784" s="1"/>
  <c r="AU2782"/>
  <c r="AV2782" s="1"/>
  <c r="AU2780"/>
  <c r="AV2780" s="1"/>
  <c r="AU2778"/>
  <c r="AV2778" s="1"/>
  <c r="AU2776"/>
  <c r="AV2776" s="1"/>
  <c r="AU2774"/>
  <c r="AV2774" s="1"/>
  <c r="AU2772"/>
  <c r="AV2772" s="1"/>
  <c r="AU2770"/>
  <c r="AV2770" s="1"/>
  <c r="AU2768"/>
  <c r="AV2768" s="1"/>
  <c r="AU2766"/>
  <c r="AV2766" s="1"/>
  <c r="AU2764"/>
  <c r="AV2764" s="1"/>
  <c r="AU2762"/>
  <c r="AV2762" s="1"/>
  <c r="AU2760"/>
  <c r="AV2760" s="1"/>
  <c r="AU2758"/>
  <c r="AV2758" s="1"/>
  <c r="AU2756"/>
  <c r="AV2756" s="1"/>
  <c r="AU2754"/>
  <c r="AV2754" s="1"/>
  <c r="AU2752"/>
  <c r="AV2752" s="1"/>
  <c r="AU2750"/>
  <c r="AV2750" s="1"/>
  <c r="AU2748"/>
  <c r="AV2748" s="1"/>
  <c r="AU2746"/>
  <c r="AV2746" s="1"/>
  <c r="AU2744"/>
  <c r="AV2744" s="1"/>
  <c r="AU2742"/>
  <c r="AV2742" s="1"/>
  <c r="AU2740"/>
  <c r="AV2740" s="1"/>
  <c r="AU2738"/>
  <c r="AV2738" s="1"/>
  <c r="AU2736"/>
  <c r="AV2736" s="1"/>
  <c r="AU2734"/>
  <c r="AV2734" s="1"/>
  <c r="AU2732"/>
  <c r="AV2732" s="1"/>
  <c r="AU2730"/>
  <c r="AV2730" s="1"/>
  <c r="AU2728"/>
  <c r="AV2728" s="1"/>
  <c r="AU2726"/>
  <c r="AV2726" s="1"/>
  <c r="AU2724"/>
  <c r="AV2724" s="1"/>
  <c r="AU2722"/>
  <c r="AV2722" s="1"/>
  <c r="AU2720"/>
  <c r="AV2720" s="1"/>
  <c r="AU2718"/>
  <c r="AV2718" s="1"/>
  <c r="AU2716"/>
  <c r="AV2716" s="1"/>
  <c r="AU2714"/>
  <c r="AV2714" s="1"/>
  <c r="AU2712"/>
  <c r="AV2712" s="1"/>
  <c r="AU2710"/>
  <c r="AV2710" s="1"/>
  <c r="AU2708"/>
  <c r="AV2708" s="1"/>
  <c r="AU2706"/>
  <c r="AV2706" s="1"/>
  <c r="AU2704"/>
  <c r="AV2704" s="1"/>
  <c r="AU2702"/>
  <c r="AV2702" s="1"/>
  <c r="AU2700"/>
  <c r="AV2700" s="1"/>
  <c r="AU2698"/>
  <c r="AV2698" s="1"/>
  <c r="AU2696"/>
  <c r="AV2696" s="1"/>
  <c r="AU2694"/>
  <c r="AV2694" s="1"/>
  <c r="AU2692"/>
  <c r="AV2692" s="1"/>
  <c r="AU2690"/>
  <c r="AV2690" s="1"/>
  <c r="AU2688"/>
  <c r="AV2688" s="1"/>
  <c r="AU2686"/>
  <c r="AV2686" s="1"/>
  <c r="AU2684"/>
  <c r="AV2684" s="1"/>
  <c r="AU2682"/>
  <c r="AV2682" s="1"/>
  <c r="AU2680"/>
  <c r="AV2680" s="1"/>
  <c r="AU2678"/>
  <c r="AV2678" s="1"/>
  <c r="AU2676"/>
  <c r="AV2676" s="1"/>
  <c r="AU2674"/>
  <c r="AV2674" s="1"/>
  <c r="AU2672"/>
  <c r="AV2672" s="1"/>
  <c r="AU2670"/>
  <c r="AV2670" s="1"/>
  <c r="AU2668"/>
  <c r="AV2668" s="1"/>
  <c r="AU2666"/>
  <c r="AV2666" s="1"/>
  <c r="AU2664"/>
  <c r="AV2664" s="1"/>
  <c r="AU2662"/>
  <c r="AV2662" s="1"/>
  <c r="AU2660"/>
  <c r="AV2660" s="1"/>
  <c r="AU2658"/>
  <c r="AV2658" s="1"/>
  <c r="AU2656"/>
  <c r="AV2656" s="1"/>
  <c r="AU2654"/>
  <c r="AV2654" s="1"/>
  <c r="AU2652"/>
  <c r="AV2652" s="1"/>
  <c r="AU2650"/>
  <c r="AV2650" s="1"/>
  <c r="AU2648"/>
  <c r="AV2648" s="1"/>
  <c r="AU2646"/>
  <c r="AV2646" s="1"/>
  <c r="AU2644"/>
  <c r="AV2644" s="1"/>
  <c r="AU2642"/>
  <c r="AV2642" s="1"/>
  <c r="AU2640"/>
  <c r="AV2640" s="1"/>
  <c r="AU2638"/>
  <c r="AV2638" s="1"/>
  <c r="AU2636"/>
  <c r="AV2636" s="1"/>
  <c r="AU2634"/>
  <c r="AV2634" s="1"/>
  <c r="AU2632"/>
  <c r="AV2632" s="1"/>
  <c r="AU2630"/>
  <c r="AV2630" s="1"/>
  <c r="AU2628"/>
  <c r="AV2628" s="1"/>
  <c r="AU2626"/>
  <c r="AV2626" s="1"/>
  <c r="AU2624"/>
  <c r="AV2624" s="1"/>
  <c r="AU2622"/>
  <c r="AV2622" s="1"/>
  <c r="AU2620"/>
  <c r="AV2620" s="1"/>
  <c r="AU2618"/>
  <c r="AV2618" s="1"/>
  <c r="AU2616"/>
  <c r="AV2616" s="1"/>
  <c r="AU2614"/>
  <c r="AV2614" s="1"/>
  <c r="AU2612"/>
  <c r="AV2612" s="1"/>
  <c r="AU2610"/>
  <c r="AV2610" s="1"/>
  <c r="AU2608"/>
  <c r="AV2608" s="1"/>
  <c r="AU2606"/>
  <c r="AV2606" s="1"/>
  <c r="AU2604"/>
  <c r="AV2604" s="1"/>
  <c r="AU2602"/>
  <c r="AV2602" s="1"/>
  <c r="AU2600"/>
  <c r="AV2600" s="1"/>
  <c r="AU2598"/>
  <c r="AV2598" s="1"/>
  <c r="AU2596"/>
  <c r="AV2596" s="1"/>
  <c r="AU2594"/>
  <c r="AV2594" s="1"/>
  <c r="AU2592"/>
  <c r="AV2592" s="1"/>
  <c r="AU2590"/>
  <c r="AV2590" s="1"/>
  <c r="AU2588"/>
  <c r="AV2588" s="1"/>
  <c r="AU2586"/>
  <c r="AV2586" s="1"/>
  <c r="AU2584"/>
  <c r="AV2584" s="1"/>
  <c r="AU2582"/>
  <c r="AV2582" s="1"/>
  <c r="AU2580"/>
  <c r="AV2580" s="1"/>
  <c r="AU2578"/>
  <c r="AV2578" s="1"/>
  <c r="AU2576"/>
  <c r="AV2576" s="1"/>
  <c r="AU2574"/>
  <c r="AV2574" s="1"/>
  <c r="AU2572"/>
  <c r="AV2572" s="1"/>
  <c r="AU2570"/>
  <c r="AV2570" s="1"/>
  <c r="AU2568"/>
  <c r="AV2568" s="1"/>
  <c r="AU2566"/>
  <c r="AV2566" s="1"/>
  <c r="AU2564"/>
  <c r="AV2564" s="1"/>
  <c r="AU2562"/>
  <c r="AV2562" s="1"/>
  <c r="AU2560"/>
  <c r="AV2560" s="1"/>
  <c r="AU2558"/>
  <c r="AV2558" s="1"/>
  <c r="AU2556"/>
  <c r="AV2556" s="1"/>
  <c r="AU2554"/>
  <c r="AV2554" s="1"/>
  <c r="AU2552"/>
  <c r="AV2552" s="1"/>
  <c r="AU2550"/>
  <c r="AV2550" s="1"/>
  <c r="AU2548"/>
  <c r="AV2548" s="1"/>
  <c r="AU2546"/>
  <c r="AV2546" s="1"/>
  <c r="AU2544"/>
  <c r="AV2544" s="1"/>
  <c r="AU2542"/>
  <c r="AV2542" s="1"/>
  <c r="AU2540"/>
  <c r="AV2540" s="1"/>
  <c r="AU2538"/>
  <c r="AV2538" s="1"/>
  <c r="AU2536"/>
  <c r="AV2536" s="1"/>
  <c r="AU2534"/>
  <c r="AV2534" s="1"/>
  <c r="AU2532"/>
  <c r="AV2532" s="1"/>
  <c r="AU2530"/>
  <c r="AV2530" s="1"/>
  <c r="AU2528"/>
  <c r="AV2528" s="1"/>
  <c r="AU2526"/>
  <c r="AV2526" s="1"/>
  <c r="AU2524"/>
  <c r="AV2524" s="1"/>
  <c r="AU2522"/>
  <c r="AV2522" s="1"/>
  <c r="AU2520"/>
  <c r="AV2520" s="1"/>
  <c r="AU2518"/>
  <c r="AV2518" s="1"/>
  <c r="AU2516"/>
  <c r="AV2516" s="1"/>
  <c r="AU2514"/>
  <c r="AV2514" s="1"/>
  <c r="AU2512"/>
  <c r="AV2512" s="1"/>
  <c r="AU2510"/>
  <c r="AV2510" s="1"/>
  <c r="AU2508"/>
  <c r="AV2508" s="1"/>
  <c r="AU2506"/>
  <c r="AV2506" s="1"/>
  <c r="AU2504"/>
  <c r="AV2504" s="1"/>
  <c r="AU2502"/>
  <c r="AV2502" s="1"/>
  <c r="AU2500"/>
  <c r="AV2500" s="1"/>
  <c r="AU2498"/>
  <c r="AV2498" s="1"/>
  <c r="AU2496"/>
  <c r="AV2496" s="1"/>
  <c r="AU2494"/>
  <c r="AV2494" s="1"/>
  <c r="AU2492"/>
  <c r="AV2492" s="1"/>
  <c r="AU2490"/>
  <c r="AV2490" s="1"/>
  <c r="AU2488"/>
  <c r="AV2488" s="1"/>
  <c r="AU2486"/>
  <c r="AV2486" s="1"/>
  <c r="AU2484"/>
  <c r="AV2484" s="1"/>
  <c r="AU2482"/>
  <c r="AV2482" s="1"/>
  <c r="AU2480"/>
  <c r="AV2480" s="1"/>
  <c r="AU2478"/>
  <c r="AV2478" s="1"/>
  <c r="AU2476"/>
  <c r="AV2476" s="1"/>
  <c r="AU2474"/>
  <c r="AV2474" s="1"/>
  <c r="AU2472"/>
  <c r="AV2472" s="1"/>
  <c r="AU2470"/>
  <c r="AV2470" s="1"/>
  <c r="AU2468"/>
  <c r="AV2468" s="1"/>
  <c r="AU2466"/>
  <c r="AV2466" s="1"/>
  <c r="AU2464"/>
  <c r="AV2464" s="1"/>
  <c r="AU2462"/>
  <c r="AV2462" s="1"/>
  <c r="AU2460"/>
  <c r="AV2460" s="1"/>
  <c r="AU2458"/>
  <c r="AV2458" s="1"/>
  <c r="AU2456"/>
  <c r="AV2456" s="1"/>
  <c r="AU2454"/>
  <c r="AV2454" s="1"/>
  <c r="AU2452"/>
  <c r="AV2452" s="1"/>
  <c r="AU2450"/>
  <c r="AV2450" s="1"/>
  <c r="AU2448"/>
  <c r="AV2448" s="1"/>
  <c r="AU2446"/>
  <c r="AV2446" s="1"/>
  <c r="AU2444"/>
  <c r="AV2444" s="1"/>
  <c r="AU2442"/>
  <c r="AV2442" s="1"/>
  <c r="AU2440"/>
  <c r="AV2440" s="1"/>
  <c r="AU2438"/>
  <c r="AV2438" s="1"/>
  <c r="AU2436"/>
  <c r="AV2436" s="1"/>
  <c r="AU2434"/>
  <c r="AV2434" s="1"/>
  <c r="AU2432"/>
  <c r="AV2432" s="1"/>
  <c r="AU2430"/>
  <c r="AV2430" s="1"/>
  <c r="AU2428"/>
  <c r="AV2428" s="1"/>
  <c r="AU2426"/>
  <c r="AV2426" s="1"/>
  <c r="AU2424"/>
  <c r="AV2424" s="1"/>
  <c r="AU2422"/>
  <c r="AV2422" s="1"/>
  <c r="AU2420"/>
  <c r="AV2420" s="1"/>
  <c r="AU2418"/>
  <c r="AV2418" s="1"/>
  <c r="AU2416"/>
  <c r="AV2416" s="1"/>
  <c r="AU2414"/>
  <c r="AV2414" s="1"/>
  <c r="AU2412"/>
  <c r="AV2412" s="1"/>
  <c r="AU2410"/>
  <c r="AV2410" s="1"/>
  <c r="AU2408"/>
  <c r="AV2408" s="1"/>
  <c r="AU2406"/>
  <c r="AV2406" s="1"/>
  <c r="AU2404"/>
  <c r="AV2404" s="1"/>
  <c r="AU2402"/>
  <c r="AV2402" s="1"/>
  <c r="AU2400"/>
  <c r="AV2400" s="1"/>
  <c r="AU2398"/>
  <c r="AV2398" s="1"/>
  <c r="AU2396"/>
  <c r="AV2396" s="1"/>
  <c r="AU2394"/>
  <c r="AV2394" s="1"/>
  <c r="AU2392"/>
  <c r="AV2392" s="1"/>
  <c r="AU2390"/>
  <c r="AV2390" s="1"/>
  <c r="AU2388"/>
  <c r="AV2388" s="1"/>
  <c r="AU2386"/>
  <c r="AV2386" s="1"/>
  <c r="AU2384"/>
  <c r="AV2384" s="1"/>
  <c r="AU2382"/>
  <c r="AV2382" s="1"/>
  <c r="AU2380"/>
  <c r="AV2380" s="1"/>
  <c r="AU2378"/>
  <c r="AV2378" s="1"/>
  <c r="AU2376"/>
  <c r="AV2376" s="1"/>
  <c r="AU2374"/>
  <c r="AV2374" s="1"/>
  <c r="AU2372"/>
  <c r="AV2372" s="1"/>
  <c r="AU2370"/>
  <c r="AV2370" s="1"/>
  <c r="AU2368"/>
  <c r="AV2368" s="1"/>
  <c r="AU2366"/>
  <c r="AV2366" s="1"/>
  <c r="AU2364"/>
  <c r="AV2364" s="1"/>
  <c r="AU2362"/>
  <c r="AV2362" s="1"/>
  <c r="AU2360"/>
  <c r="AV2360" s="1"/>
  <c r="AU2358"/>
  <c r="AV2358" s="1"/>
  <c r="AU2356"/>
  <c r="AV2356" s="1"/>
  <c r="AU2354"/>
  <c r="AV2354" s="1"/>
  <c r="AU2352"/>
  <c r="AV2352" s="1"/>
  <c r="AU2350"/>
  <c r="AV2350" s="1"/>
  <c r="AU2348"/>
  <c r="AV2348" s="1"/>
  <c r="AU2346"/>
  <c r="AV2346" s="1"/>
  <c r="AU2344"/>
  <c r="AV2344" s="1"/>
  <c r="AU2342"/>
  <c r="AV2342" s="1"/>
  <c r="AU2340"/>
  <c r="AV2340" s="1"/>
  <c r="AU2338"/>
  <c r="AV2338" s="1"/>
  <c r="AU2336"/>
  <c r="AV2336" s="1"/>
  <c r="AU2334"/>
  <c r="AV2334" s="1"/>
  <c r="AU2332"/>
  <c r="AV2332" s="1"/>
  <c r="AU2330"/>
  <c r="AV2330" s="1"/>
  <c r="AU2328"/>
  <c r="AV2328" s="1"/>
  <c r="AU2326"/>
  <c r="AV2326" s="1"/>
  <c r="AU2324"/>
  <c r="AV2324" s="1"/>
  <c r="AU2322"/>
  <c r="AV2322" s="1"/>
  <c r="AU2320"/>
  <c r="AV2320" s="1"/>
  <c r="AU2318"/>
  <c r="AV2318" s="1"/>
  <c r="AU2316"/>
  <c r="AV2316" s="1"/>
  <c r="AU2314"/>
  <c r="AV2314" s="1"/>
  <c r="AU2312"/>
  <c r="AV2312" s="1"/>
  <c r="AU2310"/>
  <c r="AV2310" s="1"/>
  <c r="AU2308"/>
  <c r="AV2308" s="1"/>
  <c r="AU2306"/>
  <c r="AV2306" s="1"/>
  <c r="AU2304"/>
  <c r="AV2304" s="1"/>
  <c r="AU2302"/>
  <c r="AV2302" s="1"/>
  <c r="AU2300"/>
  <c r="AV2300" s="1"/>
  <c r="AU2298"/>
  <c r="AV2298" s="1"/>
  <c r="AU2296"/>
  <c r="AV2296" s="1"/>
  <c r="AU2294"/>
  <c r="AV2294" s="1"/>
  <c r="AU2292"/>
  <c r="AV2292" s="1"/>
  <c r="AU2290"/>
  <c r="AV2290" s="1"/>
  <c r="AU2288"/>
  <c r="AV2288" s="1"/>
  <c r="AU2286"/>
  <c r="AV2286" s="1"/>
  <c r="AU2284"/>
  <c r="AV2284" s="1"/>
  <c r="AU2282"/>
  <c r="AV2282" s="1"/>
  <c r="AU2280"/>
  <c r="AV2280" s="1"/>
  <c r="AU2278"/>
  <c r="AV2278" s="1"/>
  <c r="AU2276"/>
  <c r="AV2276" s="1"/>
  <c r="AU2274"/>
  <c r="AV2274" s="1"/>
  <c r="AU2272"/>
  <c r="AV2272" s="1"/>
  <c r="AU2270"/>
  <c r="AV2270" s="1"/>
  <c r="AU2268"/>
  <c r="AV2268" s="1"/>
  <c r="AU2266"/>
  <c r="AV2266" s="1"/>
  <c r="AU2264"/>
  <c r="AV2264" s="1"/>
  <c r="AU2262"/>
  <c r="AV2262" s="1"/>
  <c r="AU2260"/>
  <c r="AV2260" s="1"/>
  <c r="AU2258"/>
  <c r="AV2258" s="1"/>
  <c r="AU2256"/>
  <c r="AV2256" s="1"/>
  <c r="AU2254"/>
  <c r="AV2254" s="1"/>
  <c r="AU2252"/>
  <c r="AV2252" s="1"/>
  <c r="AU2250"/>
  <c r="AV2250" s="1"/>
  <c r="AU2248"/>
  <c r="AV2248" s="1"/>
  <c r="AU2246"/>
  <c r="AV2246" s="1"/>
  <c r="AU2244"/>
  <c r="AV2244" s="1"/>
  <c r="AU2242"/>
  <c r="AV2242" s="1"/>
  <c r="AU2240"/>
  <c r="AV2240" s="1"/>
  <c r="AU2238"/>
  <c r="AV2238" s="1"/>
  <c r="AU2236"/>
  <c r="AV2236" s="1"/>
  <c r="AU2234"/>
  <c r="AV2234" s="1"/>
  <c r="AU2232"/>
  <c r="AV2232" s="1"/>
  <c r="AU2230"/>
  <c r="AV2230" s="1"/>
  <c r="AU2228"/>
  <c r="AV2228" s="1"/>
  <c r="AU2226"/>
  <c r="AV2226" s="1"/>
  <c r="AU2224"/>
  <c r="AV2224" s="1"/>
  <c r="AU2222"/>
  <c r="AV2222" s="1"/>
  <c r="AU2220"/>
  <c r="AV2220" s="1"/>
  <c r="AU2218"/>
  <c r="AV2218" s="1"/>
  <c r="AU2216"/>
  <c r="AV2216" s="1"/>
  <c r="AU2214"/>
  <c r="AV2214" s="1"/>
  <c r="AU2212"/>
  <c r="AV2212" s="1"/>
  <c r="AU2210"/>
  <c r="AV2210" s="1"/>
  <c r="AU2208"/>
  <c r="AV2208" s="1"/>
  <c r="AU2206"/>
  <c r="AV2206" s="1"/>
  <c r="AU2204"/>
  <c r="AV2204" s="1"/>
  <c r="AU2202"/>
  <c r="AV2202" s="1"/>
  <c r="AU2200"/>
  <c r="AV2200" s="1"/>
  <c r="AU2198"/>
  <c r="AV2198" s="1"/>
  <c r="AU2196"/>
  <c r="AV2196" s="1"/>
  <c r="AU2194"/>
  <c r="AV2194" s="1"/>
  <c r="AU2192"/>
  <c r="AV2192" s="1"/>
  <c r="AU2190"/>
  <c r="AV2190" s="1"/>
  <c r="AU2188"/>
  <c r="AV2188" s="1"/>
  <c r="AU2186"/>
  <c r="AV2186" s="1"/>
  <c r="AU2184"/>
  <c r="AV2184" s="1"/>
  <c r="AU2182"/>
  <c r="AV2182" s="1"/>
  <c r="AU2180"/>
  <c r="AV2180" s="1"/>
  <c r="AU2178"/>
  <c r="AV2178" s="1"/>
  <c r="AU2176"/>
  <c r="AV2176" s="1"/>
  <c r="AU2174"/>
  <c r="AV2174" s="1"/>
  <c r="AU2172"/>
  <c r="AV2172" s="1"/>
  <c r="AU2170"/>
  <c r="AV2170" s="1"/>
  <c r="AU2168"/>
  <c r="AV2168" s="1"/>
  <c r="AU2166"/>
  <c r="AV2166" s="1"/>
  <c r="AU2164"/>
  <c r="AV2164" s="1"/>
  <c r="AU2162"/>
  <c r="AV2162" s="1"/>
  <c r="AU2160"/>
  <c r="AV2160" s="1"/>
  <c r="AU2158"/>
  <c r="AV2158" s="1"/>
  <c r="AU2156"/>
  <c r="AV2156" s="1"/>
  <c r="AU2154"/>
  <c r="AV2154" s="1"/>
  <c r="AU2152"/>
  <c r="AV2152" s="1"/>
  <c r="AU2150"/>
  <c r="AV2150" s="1"/>
  <c r="AU2148"/>
  <c r="AV2148" s="1"/>
  <c r="AU2146"/>
  <c r="AV2146" s="1"/>
  <c r="AU2144"/>
  <c r="AV2144" s="1"/>
  <c r="AU2142"/>
  <c r="AV2142" s="1"/>
  <c r="AU2140"/>
  <c r="AV2140" s="1"/>
  <c r="AU2138"/>
  <c r="AV2138" s="1"/>
  <c r="AU2136"/>
  <c r="AV2136" s="1"/>
  <c r="AU2134"/>
  <c r="AV2134" s="1"/>
  <c r="AU2132"/>
  <c r="AV2132" s="1"/>
  <c r="AU2130"/>
  <c r="AV2130" s="1"/>
  <c r="AU2128"/>
  <c r="AV2128" s="1"/>
  <c r="AU2126"/>
  <c r="AV2126" s="1"/>
  <c r="AU2124"/>
  <c r="AV2124" s="1"/>
  <c r="AU2122"/>
  <c r="AV2122" s="1"/>
  <c r="AU2120"/>
  <c r="AV2120" s="1"/>
  <c r="AU2118"/>
  <c r="AV2118" s="1"/>
  <c r="AU2116"/>
  <c r="AV2116" s="1"/>
  <c r="AU2114"/>
  <c r="AV2114" s="1"/>
  <c r="AU2112"/>
  <c r="AV2112" s="1"/>
  <c r="AU2110"/>
  <c r="AV2110" s="1"/>
  <c r="AU2108"/>
  <c r="AV2108" s="1"/>
  <c r="AU2106"/>
  <c r="AV2106" s="1"/>
  <c r="AU2104"/>
  <c r="AV2104" s="1"/>
  <c r="AU2102"/>
  <c r="AV2102" s="1"/>
  <c r="AU2100"/>
  <c r="AV2100" s="1"/>
  <c r="AU2098"/>
  <c r="AV2098" s="1"/>
  <c r="AU2096"/>
  <c r="AV2096" s="1"/>
  <c r="AU2094"/>
  <c r="AV2094" s="1"/>
  <c r="AU2092"/>
  <c r="AV2092" s="1"/>
  <c r="AU2090"/>
  <c r="AV2090" s="1"/>
  <c r="AU2088"/>
  <c r="AV2088" s="1"/>
  <c r="AU2086"/>
  <c r="AV2086" s="1"/>
  <c r="AU2084"/>
  <c r="AV2084" s="1"/>
  <c r="AU2082"/>
  <c r="AV2082" s="1"/>
  <c r="AU2080"/>
  <c r="AV2080" s="1"/>
  <c r="AU2078"/>
  <c r="AV2078" s="1"/>
  <c r="AU2076"/>
  <c r="AV2076" s="1"/>
  <c r="AU2074"/>
  <c r="AV2074" s="1"/>
  <c r="AU2072"/>
  <c r="AV2072" s="1"/>
  <c r="AU2070"/>
  <c r="AV2070" s="1"/>
  <c r="AU2068"/>
  <c r="AV2068" s="1"/>
  <c r="AU2066"/>
  <c r="AV2066" s="1"/>
  <c r="AU2064"/>
  <c r="AV2064" s="1"/>
  <c r="AU2062"/>
  <c r="AV2062" s="1"/>
  <c r="AU2060"/>
  <c r="AV2060" s="1"/>
  <c r="AU2058"/>
  <c r="AV2058" s="1"/>
  <c r="AU2056"/>
  <c r="AV2056" s="1"/>
  <c r="AU2054"/>
  <c r="AV2054" s="1"/>
  <c r="AU2052"/>
  <c r="AV2052" s="1"/>
  <c r="AU2050"/>
  <c r="AV2050" s="1"/>
  <c r="AU2048"/>
  <c r="AV2048" s="1"/>
  <c r="AU2046"/>
  <c r="AV2046" s="1"/>
  <c r="AU2044"/>
  <c r="AV2044" s="1"/>
  <c r="AU2042"/>
  <c r="AV2042" s="1"/>
  <c r="AU2040"/>
  <c r="AV2040" s="1"/>
  <c r="AU2038"/>
  <c r="AV2038" s="1"/>
  <c r="AU2036"/>
  <c r="AV2036" s="1"/>
  <c r="AU2034"/>
  <c r="AV2034" s="1"/>
  <c r="AU2032"/>
  <c r="AV2032" s="1"/>
  <c r="AU2030"/>
  <c r="AV2030" s="1"/>
  <c r="AU2028"/>
  <c r="AV2028" s="1"/>
  <c r="AU2026"/>
  <c r="AV2026" s="1"/>
  <c r="AU2024"/>
  <c r="AV2024" s="1"/>
  <c r="AU2022"/>
  <c r="AV2022" s="1"/>
  <c r="AU2020"/>
  <c r="AV2020" s="1"/>
  <c r="AU2018"/>
  <c r="AV2018" s="1"/>
  <c r="AU2016"/>
  <c r="AV2016" s="1"/>
  <c r="AU2014"/>
  <c r="AV2014" s="1"/>
  <c r="AU2012"/>
  <c r="AV2012" s="1"/>
  <c r="AU2010"/>
  <c r="AV2010" s="1"/>
  <c r="AU2008"/>
  <c r="AV2008" s="1"/>
  <c r="AU2006"/>
  <c r="AV2006" s="1"/>
  <c r="AU2004"/>
  <c r="AV2004" s="1"/>
  <c r="AU2002"/>
  <c r="AV2002" s="1"/>
  <c r="AU2000"/>
  <c r="AV2000" s="1"/>
  <c r="AU1998"/>
  <c r="AV1998" s="1"/>
  <c r="AU1996"/>
  <c r="AV1996" s="1"/>
  <c r="AU1994"/>
  <c r="AV1994" s="1"/>
  <c r="AU1992"/>
  <c r="AV1992" s="1"/>
  <c r="AU1990"/>
  <c r="AV1990" s="1"/>
  <c r="AU1988"/>
  <c r="AV1988" s="1"/>
  <c r="AU1986"/>
  <c r="AV1986" s="1"/>
  <c r="AU1984"/>
  <c r="AV1984" s="1"/>
  <c r="AU1982"/>
  <c r="AV1982" s="1"/>
  <c r="AU1980"/>
  <c r="AV1980" s="1"/>
  <c r="AU1978"/>
  <c r="AV1978" s="1"/>
  <c r="AU1976"/>
  <c r="AV1976" s="1"/>
  <c r="AU1974"/>
  <c r="AV1974" s="1"/>
  <c r="AU1972"/>
  <c r="AV1972" s="1"/>
  <c r="AU1970"/>
  <c r="AV1970" s="1"/>
  <c r="AU1968"/>
  <c r="AV1968" s="1"/>
  <c r="AU1966"/>
  <c r="AV1966" s="1"/>
  <c r="AU1964"/>
  <c r="AV1964" s="1"/>
  <c r="AU1962"/>
  <c r="AV1962" s="1"/>
  <c r="AU1960"/>
  <c r="AV1960" s="1"/>
  <c r="AU1958"/>
  <c r="AV1958" s="1"/>
  <c r="AU1956"/>
  <c r="AV1956" s="1"/>
  <c r="AU1954"/>
  <c r="AV1954" s="1"/>
  <c r="AU1952"/>
  <c r="AV1952" s="1"/>
  <c r="AU1950"/>
  <c r="AV1950" s="1"/>
  <c r="AU1948"/>
  <c r="AV1948" s="1"/>
  <c r="AU1946"/>
  <c r="AV1946" s="1"/>
  <c r="AU1944"/>
  <c r="AV1944" s="1"/>
  <c r="AU1942"/>
  <c r="AV1942" s="1"/>
  <c r="AU1940"/>
  <c r="AV1940" s="1"/>
  <c r="AU1938"/>
  <c r="AV1938" s="1"/>
  <c r="AU1936"/>
  <c r="AV1936" s="1"/>
  <c r="AU1934"/>
  <c r="AV1934" s="1"/>
  <c r="AU1932"/>
  <c r="AV1932" s="1"/>
  <c r="AU1930"/>
  <c r="AV1930" s="1"/>
  <c r="AU1928"/>
  <c r="AV1928" s="1"/>
  <c r="AU1926"/>
  <c r="AV1926" s="1"/>
  <c r="AU1924"/>
  <c r="AV1924" s="1"/>
  <c r="AU1922"/>
  <c r="AV1922" s="1"/>
  <c r="AU1920"/>
  <c r="AV1920" s="1"/>
  <c r="AU1918"/>
  <c r="AV1918" s="1"/>
  <c r="AU1916"/>
  <c r="AV1916" s="1"/>
  <c r="AU1914"/>
  <c r="AV1914" s="1"/>
  <c r="AU1912"/>
  <c r="AV1912" s="1"/>
  <c r="AU1910"/>
  <c r="AV1910" s="1"/>
  <c r="AU1908"/>
  <c r="AV1908" s="1"/>
  <c r="AU1906"/>
  <c r="AV1906" s="1"/>
  <c r="AU1904"/>
  <c r="AV1904" s="1"/>
  <c r="AU1902"/>
  <c r="AV1902" s="1"/>
  <c r="AU1900"/>
  <c r="AV1900" s="1"/>
  <c r="AU1898"/>
  <c r="AV1898" s="1"/>
  <c r="AU1896"/>
  <c r="AV1896" s="1"/>
  <c r="AU1894"/>
  <c r="AV1894" s="1"/>
  <c r="AU1892"/>
  <c r="AV1892" s="1"/>
  <c r="AU1890"/>
  <c r="AV1890" s="1"/>
  <c r="AU1888"/>
  <c r="AV1888" s="1"/>
  <c r="AU1886"/>
  <c r="AV1886" s="1"/>
  <c r="AU1884"/>
  <c r="AV1884" s="1"/>
  <c r="AU1882"/>
  <c r="AV1882" s="1"/>
  <c r="AU1880"/>
  <c r="AV1880" s="1"/>
  <c r="AU1878"/>
  <c r="AV1878" s="1"/>
  <c r="AU1876"/>
  <c r="AV1876" s="1"/>
  <c r="AU1874"/>
  <c r="AV1874" s="1"/>
  <c r="AU1872"/>
  <c r="AV1872" s="1"/>
  <c r="AU1870"/>
  <c r="AV1870" s="1"/>
  <c r="AU1868"/>
  <c r="AV1868" s="1"/>
  <c r="AU1866"/>
  <c r="AV1866" s="1"/>
  <c r="AU1864"/>
  <c r="AV1864" s="1"/>
  <c r="AU1862"/>
  <c r="AV1862" s="1"/>
  <c r="AU1860"/>
  <c r="AV1860" s="1"/>
  <c r="AU1858"/>
  <c r="AV1858" s="1"/>
  <c r="AU1856"/>
  <c r="AV1856" s="1"/>
  <c r="AU1854"/>
  <c r="AV1854" s="1"/>
  <c r="AU1852"/>
  <c r="AV1852" s="1"/>
  <c r="AU1850"/>
  <c r="AV1850" s="1"/>
  <c r="AU1848"/>
  <c r="AV1848" s="1"/>
  <c r="AU1846"/>
  <c r="AV1846" s="1"/>
  <c r="AU1844"/>
  <c r="AV1844" s="1"/>
  <c r="AU1842"/>
  <c r="AV1842" s="1"/>
  <c r="AU1840"/>
  <c r="AV1840" s="1"/>
  <c r="AU1838"/>
  <c r="AV1838" s="1"/>
  <c r="AU1836"/>
  <c r="AV1836" s="1"/>
  <c r="AU1834"/>
  <c r="AV1834" s="1"/>
  <c r="AU1832"/>
  <c r="AV1832" s="1"/>
  <c r="AU1830"/>
  <c r="AV1830" s="1"/>
  <c r="AU1828"/>
  <c r="AV1828" s="1"/>
  <c r="AU1826"/>
  <c r="AV1826" s="1"/>
  <c r="AU1824"/>
  <c r="AV1824" s="1"/>
  <c r="AU1822"/>
  <c r="AV1822" s="1"/>
  <c r="AU1820"/>
  <c r="AV1820" s="1"/>
  <c r="AU1818"/>
  <c r="AV1818" s="1"/>
  <c r="AU1816"/>
  <c r="AV1816" s="1"/>
  <c r="AU1814"/>
  <c r="AV1814" s="1"/>
  <c r="AU1812"/>
  <c r="AV1812" s="1"/>
  <c r="AU1810"/>
  <c r="AV1810" s="1"/>
  <c r="AU1808"/>
  <c r="AV1808" s="1"/>
  <c r="AU1806"/>
  <c r="AV1806" s="1"/>
  <c r="AU1804"/>
  <c r="AV1804" s="1"/>
  <c r="AU1802"/>
  <c r="AV1802" s="1"/>
  <c r="AU1800"/>
  <c r="AV1800" s="1"/>
  <c r="AU1798"/>
  <c r="AV1798" s="1"/>
  <c r="AU1796"/>
  <c r="AV1796" s="1"/>
  <c r="AU1794"/>
  <c r="AV1794" s="1"/>
  <c r="AU1792"/>
  <c r="AV1792" s="1"/>
  <c r="AU1790"/>
  <c r="AV1790" s="1"/>
  <c r="AU1788"/>
  <c r="AV1788" s="1"/>
  <c r="AU1786"/>
  <c r="AV1786" s="1"/>
  <c r="AU1784"/>
  <c r="AV1784" s="1"/>
  <c r="AU1782"/>
  <c r="AV1782" s="1"/>
  <c r="AU1780"/>
  <c r="AV1780" s="1"/>
  <c r="AU1778"/>
  <c r="AV1778" s="1"/>
  <c r="AU1776"/>
  <c r="AV1776" s="1"/>
  <c r="AU1774"/>
  <c r="AV1774" s="1"/>
  <c r="AU1772"/>
  <c r="AV1772" s="1"/>
  <c r="AU1770"/>
  <c r="AV1770" s="1"/>
  <c r="AU1768"/>
  <c r="AV1768" s="1"/>
  <c r="AU1766"/>
  <c r="AV1766" s="1"/>
  <c r="AU1764"/>
  <c r="AV1764" s="1"/>
  <c r="AU1762"/>
  <c r="AV1762" s="1"/>
  <c r="AU1760"/>
  <c r="AV1760" s="1"/>
  <c r="AU1758"/>
  <c r="AV1758" s="1"/>
  <c r="AU1756"/>
  <c r="AV1756" s="1"/>
  <c r="AU1754"/>
  <c r="AV1754" s="1"/>
  <c r="AU1752"/>
  <c r="AV1752" s="1"/>
  <c r="AU1750"/>
  <c r="AV1750" s="1"/>
  <c r="AU1748"/>
  <c r="AV1748" s="1"/>
  <c r="AU1746"/>
  <c r="AV1746" s="1"/>
  <c r="AU1744"/>
  <c r="AV1744" s="1"/>
  <c r="AU1742"/>
  <c r="AV1742" s="1"/>
  <c r="AU1740"/>
  <c r="AV1740" s="1"/>
  <c r="AU1738"/>
  <c r="AV1738" s="1"/>
  <c r="AU1736"/>
  <c r="AV1736" s="1"/>
  <c r="AU1734"/>
  <c r="AV1734" s="1"/>
  <c r="AU1732"/>
  <c r="AV1732" s="1"/>
  <c r="AU1730"/>
  <c r="AV1730" s="1"/>
  <c r="AU1728"/>
  <c r="AV1728" s="1"/>
  <c r="AU1726"/>
  <c r="AV1726" s="1"/>
  <c r="AU1724"/>
  <c r="AV1724" s="1"/>
  <c r="AU1722"/>
  <c r="AV1722" s="1"/>
  <c r="AU1720"/>
  <c r="AV1720" s="1"/>
  <c r="AU1718"/>
  <c r="AV1718" s="1"/>
  <c r="AU1716"/>
  <c r="AV1716" s="1"/>
  <c r="AU1714"/>
  <c r="AV1714" s="1"/>
  <c r="AU1712"/>
  <c r="AV1712" s="1"/>
  <c r="AU1710"/>
  <c r="AV1710" s="1"/>
  <c r="AU1708"/>
  <c r="AV1708" s="1"/>
  <c r="AU1706"/>
  <c r="AV1706" s="1"/>
  <c r="AU1704"/>
  <c r="AV1704" s="1"/>
  <c r="AU1702"/>
  <c r="AV1702" s="1"/>
  <c r="AU1700"/>
  <c r="AV1700" s="1"/>
  <c r="AU1698"/>
  <c r="AV1698" s="1"/>
  <c r="AU1696"/>
  <c r="AV1696" s="1"/>
  <c r="AU1694"/>
  <c r="AV1694" s="1"/>
  <c r="AU1692"/>
  <c r="AV1692" s="1"/>
  <c r="AU1690"/>
  <c r="AV1690" s="1"/>
  <c r="AU1688"/>
  <c r="AV1688" s="1"/>
  <c r="AU1686"/>
  <c r="AV1686" s="1"/>
  <c r="AU1684"/>
  <c r="AV1684" s="1"/>
  <c r="AU1682"/>
  <c r="AV1682" s="1"/>
  <c r="AU1680"/>
  <c r="AV1680" s="1"/>
  <c r="AU1678"/>
  <c r="AV1678" s="1"/>
  <c r="AU1676"/>
  <c r="AV1676" s="1"/>
  <c r="AU1674"/>
  <c r="AV1674" s="1"/>
  <c r="AU1672"/>
  <c r="AV1672" s="1"/>
  <c r="AU1670"/>
  <c r="AV1670" s="1"/>
  <c r="AU1668"/>
  <c r="AV1668" s="1"/>
  <c r="AU1666"/>
  <c r="AV1666" s="1"/>
  <c r="AU1664"/>
  <c r="AV1664" s="1"/>
  <c r="AU1662"/>
  <c r="AV1662" s="1"/>
  <c r="AU1660"/>
  <c r="AV1660" s="1"/>
  <c r="AU1658"/>
  <c r="AV1658" s="1"/>
  <c r="AU1656"/>
  <c r="AV1656" s="1"/>
  <c r="AU1654"/>
  <c r="AV1654" s="1"/>
  <c r="AU1652"/>
  <c r="AV1652" s="1"/>
  <c r="AU1650"/>
  <c r="AV1650" s="1"/>
  <c r="AU1648"/>
  <c r="AV1648" s="1"/>
  <c r="AU1646"/>
  <c r="AV1646" s="1"/>
  <c r="AU1644"/>
  <c r="AV1644" s="1"/>
  <c r="AU1642"/>
  <c r="AV1642" s="1"/>
  <c r="AU1640"/>
  <c r="AV1640" s="1"/>
  <c r="AU1638"/>
  <c r="AV1638" s="1"/>
  <c r="AU1636"/>
  <c r="AV1636" s="1"/>
  <c r="AU1634"/>
  <c r="AV1634" s="1"/>
  <c r="AU1632"/>
  <c r="AV1632" s="1"/>
  <c r="AU1630"/>
  <c r="AV1630" s="1"/>
  <c r="AU1628"/>
  <c r="AV1628" s="1"/>
  <c r="AU1626"/>
  <c r="AV1626" s="1"/>
  <c r="AU1624"/>
  <c r="AV1624" s="1"/>
  <c r="AU1622"/>
  <c r="AV1622" s="1"/>
  <c r="AU1620"/>
  <c r="AV1620" s="1"/>
  <c r="AU1618"/>
  <c r="AV1618" s="1"/>
  <c r="AU1616"/>
  <c r="AV1616" s="1"/>
  <c r="AU1614"/>
  <c r="AV1614" s="1"/>
  <c r="AU1612"/>
  <c r="AV1612" s="1"/>
  <c r="AU1610"/>
  <c r="AV1610" s="1"/>
  <c r="AU1608"/>
  <c r="AV1608" s="1"/>
  <c r="AU1606"/>
  <c r="AV1606" s="1"/>
  <c r="AU1604"/>
  <c r="AV1604" s="1"/>
  <c r="AU1602"/>
  <c r="AV1602" s="1"/>
  <c r="AU1600"/>
  <c r="AV1600" s="1"/>
  <c r="AU1598"/>
  <c r="AV1598" s="1"/>
  <c r="AU1596"/>
  <c r="AV1596" s="1"/>
  <c r="AU1594"/>
  <c r="AV1594" s="1"/>
  <c r="AU1592"/>
  <c r="AV1592" s="1"/>
  <c r="AU1590"/>
  <c r="AV1590" s="1"/>
  <c r="AU1588"/>
  <c r="AV1588" s="1"/>
  <c r="AU1586"/>
  <c r="AV1586" s="1"/>
  <c r="AU1584"/>
  <c r="AV1584" s="1"/>
  <c r="AU1582"/>
  <c r="AV1582" s="1"/>
  <c r="AU1580"/>
  <c r="AV1580" s="1"/>
  <c r="AU1578"/>
  <c r="AV1578" s="1"/>
  <c r="AU1576"/>
  <c r="AV1576" s="1"/>
  <c r="AU1574"/>
  <c r="AV1574" s="1"/>
  <c r="AU1572"/>
  <c r="AV1572" s="1"/>
  <c r="AU1570"/>
  <c r="AV1570" s="1"/>
  <c r="AU1568"/>
  <c r="AV1568" s="1"/>
  <c r="AU1566"/>
  <c r="AV1566" s="1"/>
  <c r="AU1564"/>
  <c r="AV1564" s="1"/>
  <c r="AU1562"/>
  <c r="AV1562" s="1"/>
  <c r="AU1560"/>
  <c r="AV1560" s="1"/>
  <c r="AU1558"/>
  <c r="AV1558" s="1"/>
  <c r="AU1556"/>
  <c r="AV1556" s="1"/>
  <c r="AU1554"/>
  <c r="AV1554" s="1"/>
  <c r="AU1550"/>
  <c r="AV1550" s="1"/>
  <c r="AU1548"/>
  <c r="AV1548" s="1"/>
  <c r="AU1546"/>
  <c r="AV1546" s="1"/>
  <c r="AU1544"/>
  <c r="AV1544" s="1"/>
  <c r="AU1542"/>
  <c r="AV1542" s="1"/>
  <c r="AU1540"/>
  <c r="AV1540" s="1"/>
  <c r="AU1538"/>
  <c r="AV1538" s="1"/>
  <c r="AU1536"/>
  <c r="AV1536" s="1"/>
  <c r="AU1534"/>
  <c r="AV1534" s="1"/>
  <c r="AU1532"/>
  <c r="AV1532" s="1"/>
  <c r="AU1530"/>
  <c r="AV1530" s="1"/>
  <c r="AU1528"/>
  <c r="AV1528" s="1"/>
  <c r="AU1526"/>
  <c r="AV1526" s="1"/>
  <c r="AU1524"/>
  <c r="AV1524" s="1"/>
  <c r="AU1522"/>
  <c r="AV1522" s="1"/>
  <c r="AU1520"/>
  <c r="AV1520" s="1"/>
  <c r="AU1518"/>
  <c r="AV1518" s="1"/>
  <c r="AU1516"/>
  <c r="AV1516" s="1"/>
  <c r="AU1514"/>
  <c r="AV1514" s="1"/>
  <c r="AU1512"/>
  <c r="AV1512" s="1"/>
  <c r="AU1510"/>
  <c r="AV1510" s="1"/>
  <c r="AU1508"/>
  <c r="AV1508" s="1"/>
  <c r="AU1506"/>
  <c r="AV1506" s="1"/>
  <c r="AU1504"/>
  <c r="AV1504" s="1"/>
  <c r="AU1502"/>
  <c r="AV1502" s="1"/>
  <c r="AU1500"/>
  <c r="AV1500" s="1"/>
  <c r="AU1498"/>
  <c r="AV1498" s="1"/>
  <c r="AU1496"/>
  <c r="AV1496" s="1"/>
  <c r="AU1494"/>
  <c r="AV1494" s="1"/>
  <c r="AU1492"/>
  <c r="AV1492" s="1"/>
  <c r="AU1490"/>
  <c r="AV1490" s="1"/>
  <c r="AU1488"/>
  <c r="AV1488" s="1"/>
  <c r="AU1486"/>
  <c r="AV1486" s="1"/>
  <c r="AU1484"/>
  <c r="AV1484" s="1"/>
  <c r="AU1482"/>
  <c r="AV1482" s="1"/>
  <c r="AU1480"/>
  <c r="AV1480" s="1"/>
  <c r="AU1478"/>
  <c r="AV1478" s="1"/>
  <c r="AU1476"/>
  <c r="AV1476" s="1"/>
  <c r="AU1474"/>
  <c r="AV1474" s="1"/>
  <c r="AU1472"/>
  <c r="AV1472" s="1"/>
  <c r="AU1470"/>
  <c r="AV1470" s="1"/>
  <c r="AU1468"/>
  <c r="AV1468" s="1"/>
  <c r="AU1466"/>
  <c r="AV1466" s="1"/>
  <c r="AU1464"/>
  <c r="AV1464" s="1"/>
  <c r="AU1462"/>
  <c r="AV1462" s="1"/>
  <c r="AU1460"/>
  <c r="AV1460" s="1"/>
  <c r="AU1458"/>
  <c r="AV1458" s="1"/>
  <c r="AU1456"/>
  <c r="AV1456" s="1"/>
  <c r="AU1454"/>
  <c r="AV1454" s="1"/>
  <c r="AU1452"/>
  <c r="AV1452" s="1"/>
  <c r="AU1450"/>
  <c r="AV1450" s="1"/>
  <c r="AU1448"/>
  <c r="AV1448" s="1"/>
  <c r="AU1446"/>
  <c r="AV1446" s="1"/>
  <c r="AU1444"/>
  <c r="AV1444" s="1"/>
  <c r="AU1442"/>
  <c r="AV1442" s="1"/>
  <c r="AU1440"/>
  <c r="AV1440" s="1"/>
  <c r="AU1438"/>
  <c r="AV1438" s="1"/>
  <c r="AU1436"/>
  <c r="AV1436" s="1"/>
  <c r="AU1434"/>
  <c r="AV1434" s="1"/>
  <c r="AU1432"/>
  <c r="AV1432" s="1"/>
  <c r="AU1430"/>
  <c r="AV1430" s="1"/>
  <c r="AU1428"/>
  <c r="AV1428" s="1"/>
  <c r="AU1426"/>
  <c r="AV1426" s="1"/>
  <c r="AU1424"/>
  <c r="AV1424" s="1"/>
  <c r="AU1422"/>
  <c r="AV1422" s="1"/>
  <c r="AU1420"/>
  <c r="AV1420" s="1"/>
  <c r="AU1418"/>
  <c r="AV1418" s="1"/>
  <c r="AU1416"/>
  <c r="AV1416" s="1"/>
  <c r="AU1414"/>
  <c r="AV1414" s="1"/>
  <c r="AU1412"/>
  <c r="AV1412" s="1"/>
  <c r="AU1410"/>
  <c r="AV1410" s="1"/>
  <c r="AU1408"/>
  <c r="AV1408" s="1"/>
  <c r="AU1406"/>
  <c r="AV1406" s="1"/>
  <c r="AU1404"/>
  <c r="AV1404" s="1"/>
  <c r="AU1402"/>
  <c r="AV1402" s="1"/>
  <c r="AU1400"/>
  <c r="AV1400" s="1"/>
  <c r="AU1398"/>
  <c r="AV1398" s="1"/>
  <c r="AU1396"/>
  <c r="AV1396" s="1"/>
  <c r="AU1394"/>
  <c r="AV1394" s="1"/>
  <c r="AU1392"/>
  <c r="AV1392" s="1"/>
  <c r="AU1390"/>
  <c r="AV1390" s="1"/>
  <c r="AU1388"/>
  <c r="AV1388" s="1"/>
  <c r="AU1386"/>
  <c r="AV1386" s="1"/>
  <c r="AU1384"/>
  <c r="AV1384" s="1"/>
  <c r="AU1382"/>
  <c r="AV1382" s="1"/>
  <c r="AU3"/>
  <c r="AV3" s="1"/>
  <c r="AU1380"/>
  <c r="AV1380" s="1"/>
  <c r="AU1378"/>
  <c r="AV1378" s="1"/>
  <c r="AU1376"/>
  <c r="AV1376" s="1"/>
  <c r="AU1374"/>
  <c r="AV1374" s="1"/>
  <c r="AU1372"/>
  <c r="AV1372" s="1"/>
  <c r="AU1370"/>
  <c r="AV1370" s="1"/>
  <c r="AU1368"/>
  <c r="AV1368" s="1"/>
  <c r="AU1366"/>
  <c r="AV1366" s="1"/>
  <c r="AU1364"/>
  <c r="AV1364" s="1"/>
  <c r="AU1362"/>
  <c r="AV1362" s="1"/>
  <c r="AU1360"/>
  <c r="AV1360" s="1"/>
  <c r="AU1358"/>
  <c r="AV1358" s="1"/>
  <c r="AU1356"/>
  <c r="AV1356" s="1"/>
  <c r="AU1354"/>
  <c r="AV1354" s="1"/>
  <c r="AU1352"/>
  <c r="AV1352" s="1"/>
  <c r="AU1350"/>
  <c r="AV1350" s="1"/>
  <c r="AU1348"/>
  <c r="AV1348" s="1"/>
  <c r="AU1346"/>
  <c r="AV1346" s="1"/>
  <c r="AU1344"/>
  <c r="AV1344" s="1"/>
  <c r="AU1342"/>
  <c r="AV1342" s="1"/>
  <c r="AU1340"/>
  <c r="AV1340" s="1"/>
  <c r="AU1338"/>
  <c r="AV1338" s="1"/>
  <c r="AU1336"/>
  <c r="AV1336" s="1"/>
  <c r="AU1334"/>
  <c r="AV1334" s="1"/>
  <c r="AU1332"/>
  <c r="AV1332" s="1"/>
  <c r="AU1330"/>
  <c r="AV1330" s="1"/>
  <c r="AU1328"/>
  <c r="AV1328" s="1"/>
  <c r="AU1326"/>
  <c r="AV1326" s="1"/>
  <c r="AU1324"/>
  <c r="AV1324" s="1"/>
  <c r="AU1322"/>
  <c r="AV1322" s="1"/>
  <c r="AU1320"/>
  <c r="AV1320" s="1"/>
  <c r="AU1318"/>
  <c r="AV1318" s="1"/>
  <c r="AU1316"/>
  <c r="AV1316" s="1"/>
  <c r="AU1314"/>
  <c r="AV1314" s="1"/>
  <c r="AU1312"/>
  <c r="AV1312" s="1"/>
  <c r="AU1310"/>
  <c r="AV1310" s="1"/>
  <c r="AU1308"/>
  <c r="AV1308" s="1"/>
  <c r="AU1306"/>
  <c r="AV1306" s="1"/>
  <c r="AU1304"/>
  <c r="AV1304" s="1"/>
  <c r="AU1302"/>
  <c r="AV1302" s="1"/>
  <c r="AU1300"/>
  <c r="AV1300" s="1"/>
  <c r="AU1298"/>
  <c r="AV1298" s="1"/>
  <c r="AU1296"/>
  <c r="AV1296" s="1"/>
  <c r="AU1294"/>
  <c r="AV1294" s="1"/>
  <c r="AU1292"/>
  <c r="AV1292" s="1"/>
  <c r="AU1290"/>
  <c r="AV1290" s="1"/>
  <c r="AU1288"/>
  <c r="AV1288" s="1"/>
  <c r="AU1286"/>
  <c r="AV1286" s="1"/>
  <c r="AU1284"/>
  <c r="AV1284" s="1"/>
  <c r="AU1282"/>
  <c r="AV1282" s="1"/>
  <c r="AU1280"/>
  <c r="AV1280" s="1"/>
  <c r="AU1278"/>
  <c r="AV1278" s="1"/>
  <c r="AU1276"/>
  <c r="AV1276" s="1"/>
  <c r="AU1274"/>
  <c r="AV1274" s="1"/>
  <c r="AU1272"/>
  <c r="AV1272" s="1"/>
  <c r="AU1270"/>
  <c r="AV1270" s="1"/>
  <c r="AU1268"/>
  <c r="AV1268" s="1"/>
  <c r="AU1266"/>
  <c r="AV1266" s="1"/>
  <c r="AU1264"/>
  <c r="AV1264" s="1"/>
  <c r="AU1262"/>
  <c r="AV1262" s="1"/>
  <c r="AU1260"/>
  <c r="AV1260" s="1"/>
  <c r="AU1258"/>
  <c r="AV1258" s="1"/>
  <c r="AU1256"/>
  <c r="AV1256" s="1"/>
  <c r="AU1254"/>
  <c r="AV1254" s="1"/>
  <c r="AU1252"/>
  <c r="AV1252" s="1"/>
  <c r="AU1250"/>
  <c r="AV1250" s="1"/>
  <c r="AU1248"/>
  <c r="AV1248" s="1"/>
  <c r="AU1246"/>
  <c r="AV1246" s="1"/>
  <c r="AU1244"/>
  <c r="AV1244" s="1"/>
  <c r="AU1242"/>
  <c r="AV1242" s="1"/>
  <c r="AU1240"/>
  <c r="AV1240" s="1"/>
  <c r="AU1238"/>
  <c r="AV1238" s="1"/>
  <c r="AU1236"/>
  <c r="AV1236" s="1"/>
  <c r="AU1234"/>
  <c r="AV1234" s="1"/>
  <c r="AU1232"/>
  <c r="AV1232" s="1"/>
  <c r="AU1230"/>
  <c r="AV1230" s="1"/>
  <c r="AU1228"/>
  <c r="AV1228" s="1"/>
  <c r="AU1226"/>
  <c r="AV1226" s="1"/>
  <c r="AU1224"/>
  <c r="AV1224" s="1"/>
  <c r="AU1222"/>
  <c r="AV1222" s="1"/>
  <c r="AU1220"/>
  <c r="AV1220" s="1"/>
  <c r="AU1218"/>
  <c r="AV1218" s="1"/>
  <c r="AU1216"/>
  <c r="AV1216" s="1"/>
  <c r="AU1214"/>
  <c r="AV1214" s="1"/>
  <c r="AU1212"/>
  <c r="AV1212" s="1"/>
  <c r="AU1210"/>
  <c r="AV1210" s="1"/>
  <c r="AU1208"/>
  <c r="AV1208" s="1"/>
  <c r="AU1206"/>
  <c r="AV1206" s="1"/>
  <c r="AU1204"/>
  <c r="AV1204" s="1"/>
  <c r="AU1202"/>
  <c r="AV1202" s="1"/>
  <c r="AU1200"/>
  <c r="AV1200" s="1"/>
  <c r="AU1198"/>
  <c r="AV1198" s="1"/>
  <c r="AU1196"/>
  <c r="AV1196" s="1"/>
  <c r="AU1194"/>
  <c r="AV1194" s="1"/>
  <c r="AU1192"/>
  <c r="AV1192" s="1"/>
  <c r="AU1190"/>
  <c r="AV1190" s="1"/>
  <c r="AU1188"/>
  <c r="AV1188" s="1"/>
  <c r="AU1186"/>
  <c r="AV1186" s="1"/>
  <c r="AU1184"/>
  <c r="AV1184" s="1"/>
  <c r="AU1182"/>
  <c r="AV1182" s="1"/>
  <c r="AU1180"/>
  <c r="AV1180" s="1"/>
  <c r="AU1178"/>
  <c r="AV1178" s="1"/>
  <c r="AU1176"/>
  <c r="AV1176" s="1"/>
  <c r="AU1174"/>
  <c r="AV1174" s="1"/>
  <c r="AU1172"/>
  <c r="AV1172" s="1"/>
  <c r="AU1170"/>
  <c r="AV1170" s="1"/>
  <c r="AU1168"/>
  <c r="AV1168" s="1"/>
  <c r="AU1166"/>
  <c r="AV1166" s="1"/>
  <c r="AU1164"/>
  <c r="AV1164" s="1"/>
  <c r="AU1162"/>
  <c r="AV1162" s="1"/>
  <c r="AU1160"/>
  <c r="AV1160" s="1"/>
  <c r="AU1158"/>
  <c r="AV1158" s="1"/>
  <c r="AU1156"/>
  <c r="AV1156" s="1"/>
  <c r="AU1154"/>
  <c r="AV1154" s="1"/>
  <c r="AU1152"/>
  <c r="AV1152" s="1"/>
  <c r="AU1150"/>
  <c r="AV1150" s="1"/>
  <c r="AU1148"/>
  <c r="AV1148" s="1"/>
  <c r="AU1146"/>
  <c r="AV1146" s="1"/>
  <c r="AU1144"/>
  <c r="AV1144" s="1"/>
  <c r="AU1142"/>
  <c r="AV1142" s="1"/>
  <c r="AU1140"/>
  <c r="AV1140" s="1"/>
  <c r="AU1138"/>
  <c r="AV1138" s="1"/>
  <c r="AU1136"/>
  <c r="AV1136" s="1"/>
  <c r="AU1134"/>
  <c r="AV1134" s="1"/>
  <c r="AU1132"/>
  <c r="AV1132" s="1"/>
  <c r="AU1130"/>
  <c r="AV1130" s="1"/>
  <c r="AU1128"/>
  <c r="AV1128" s="1"/>
  <c r="AU1126"/>
  <c r="AV1126" s="1"/>
  <c r="AU1124"/>
  <c r="AV1124" s="1"/>
  <c r="AU1122"/>
  <c r="AV1122" s="1"/>
  <c r="AU1120"/>
  <c r="AV1120" s="1"/>
  <c r="AU1118"/>
  <c r="AV1118" s="1"/>
  <c r="AU1116"/>
  <c r="AV1116" s="1"/>
  <c r="AU1114"/>
  <c r="AV1114" s="1"/>
  <c r="AU1112"/>
  <c r="AV1112" s="1"/>
  <c r="AU1110"/>
  <c r="AV1110" s="1"/>
  <c r="AU1108"/>
  <c r="AV1108" s="1"/>
  <c r="AU1106"/>
  <c r="AV1106" s="1"/>
  <c r="AU1104"/>
  <c r="AV1104" s="1"/>
  <c r="AU1102"/>
  <c r="AV1102" s="1"/>
  <c r="AU1100"/>
  <c r="AV1100" s="1"/>
  <c r="AU1098"/>
  <c r="AV1098" s="1"/>
  <c r="AU1096"/>
  <c r="AV1096" s="1"/>
  <c r="AU1094"/>
  <c r="AV1094" s="1"/>
  <c r="AU1092"/>
  <c r="AV1092" s="1"/>
  <c r="AU1090"/>
  <c r="AV1090" s="1"/>
  <c r="AU1088"/>
  <c r="AV1088" s="1"/>
  <c r="AU1086"/>
  <c r="AV1086" s="1"/>
  <c r="AU1084"/>
  <c r="AV1084" s="1"/>
  <c r="AU1082"/>
  <c r="AV1082" s="1"/>
  <c r="AU1080"/>
  <c r="AV1080" s="1"/>
  <c r="AU1078"/>
  <c r="AV1078" s="1"/>
  <c r="AU1076"/>
  <c r="AV1076" s="1"/>
  <c r="AU1074"/>
  <c r="AV1074" s="1"/>
  <c r="AU1072"/>
  <c r="AV1072" s="1"/>
  <c r="AU1070"/>
  <c r="AV1070" s="1"/>
  <c r="AU1068"/>
  <c r="AV1068" s="1"/>
  <c r="AU1066"/>
  <c r="AV1066" s="1"/>
  <c r="AU1064"/>
  <c r="AV1064" s="1"/>
  <c r="AU1062"/>
  <c r="AV1062" s="1"/>
  <c r="AU1060"/>
  <c r="AV1060" s="1"/>
  <c r="AU1058"/>
  <c r="AV1058" s="1"/>
  <c r="AU1056"/>
  <c r="AV1056" s="1"/>
  <c r="AU1054"/>
  <c r="AV1054" s="1"/>
  <c r="AU1052"/>
  <c r="AV1052" s="1"/>
  <c r="AU1050"/>
  <c r="AV1050" s="1"/>
  <c r="AU1048"/>
  <c r="AV1048" s="1"/>
  <c r="AU1046"/>
  <c r="AV1046" s="1"/>
  <c r="AU1044"/>
  <c r="AV1044" s="1"/>
  <c r="AU1042"/>
  <c r="AV1042" s="1"/>
  <c r="AU1040"/>
  <c r="AV1040" s="1"/>
  <c r="AU1038"/>
  <c r="AV1038" s="1"/>
  <c r="AU1036"/>
  <c r="AV1036" s="1"/>
  <c r="AU1034"/>
  <c r="AV1034" s="1"/>
  <c r="AU1032"/>
  <c r="AV1032" s="1"/>
  <c r="AU1030"/>
  <c r="AV1030" s="1"/>
  <c r="AU1028"/>
  <c r="AV1028" s="1"/>
  <c r="AU1026"/>
  <c r="AV1026" s="1"/>
  <c r="AU1024"/>
  <c r="AV1024" s="1"/>
  <c r="AU1022"/>
  <c r="AV1022" s="1"/>
  <c r="AU1020"/>
  <c r="AV1020" s="1"/>
  <c r="AU1018"/>
  <c r="AV1018" s="1"/>
  <c r="AU1016"/>
  <c r="AV1016" s="1"/>
  <c r="AU1014"/>
  <c r="AV1014" s="1"/>
  <c r="AU1012"/>
  <c r="AV1012" s="1"/>
  <c r="AU1010"/>
  <c r="AV1010" s="1"/>
  <c r="AU1008"/>
  <c r="AV1008" s="1"/>
  <c r="AU1006"/>
  <c r="AV1006" s="1"/>
  <c r="AU1004"/>
  <c r="AV1004" s="1"/>
  <c r="AU1002"/>
  <c r="AV1002" s="1"/>
  <c r="AU1000"/>
  <c r="AV1000" s="1"/>
  <c r="AU998"/>
  <c r="AV998" s="1"/>
  <c r="AU996"/>
  <c r="AV996" s="1"/>
  <c r="AU994"/>
  <c r="AV994" s="1"/>
  <c r="AU992"/>
  <c r="AV992" s="1"/>
  <c r="AU990"/>
  <c r="AV990" s="1"/>
  <c r="AU988"/>
  <c r="AV988" s="1"/>
  <c r="AU986"/>
  <c r="AV986" s="1"/>
  <c r="AU984"/>
  <c r="AV984" s="1"/>
  <c r="AU982"/>
  <c r="AV982" s="1"/>
  <c r="AU980"/>
  <c r="AV980" s="1"/>
  <c r="AU978"/>
  <c r="AV978" s="1"/>
  <c r="AU976"/>
  <c r="AV976" s="1"/>
  <c r="AU974"/>
  <c r="AV974" s="1"/>
  <c r="AU972"/>
  <c r="AV972" s="1"/>
  <c r="AU970"/>
  <c r="AV970" s="1"/>
  <c r="AU968"/>
  <c r="AV968" s="1"/>
  <c r="AU966"/>
  <c r="AV966" s="1"/>
  <c r="AU964"/>
  <c r="AV964" s="1"/>
  <c r="AU962"/>
  <c r="AV962" s="1"/>
  <c r="AU960"/>
  <c r="AV960" s="1"/>
  <c r="AU958"/>
  <c r="AV958" s="1"/>
  <c r="AU956"/>
  <c r="AV956" s="1"/>
  <c r="AU954"/>
  <c r="AV954" s="1"/>
  <c r="AU952"/>
  <c r="AV952" s="1"/>
  <c r="AU950"/>
  <c r="AV950" s="1"/>
  <c r="AU948"/>
  <c r="AV948" s="1"/>
  <c r="AU946"/>
  <c r="AV946" s="1"/>
  <c r="AU944"/>
  <c r="AV944" s="1"/>
  <c r="AU942"/>
  <c r="AV942" s="1"/>
  <c r="AU940"/>
  <c r="AV940" s="1"/>
  <c r="AU938"/>
  <c r="AV938" s="1"/>
  <c r="AU936"/>
  <c r="AV936" s="1"/>
  <c r="AU934"/>
  <c r="AV934" s="1"/>
  <c r="AU932"/>
  <c r="AV932" s="1"/>
  <c r="AU930"/>
  <c r="AV930" s="1"/>
  <c r="AU928"/>
  <c r="AV928" s="1"/>
  <c r="AU926"/>
  <c r="AV926" s="1"/>
  <c r="AU924"/>
  <c r="AV924" s="1"/>
  <c r="AU922"/>
  <c r="AV922" s="1"/>
  <c r="AU920"/>
  <c r="AV920" s="1"/>
  <c r="AU918"/>
  <c r="AV918" s="1"/>
  <c r="AU916"/>
  <c r="AV916" s="1"/>
  <c r="AU914"/>
  <c r="AV914" s="1"/>
  <c r="AU912"/>
  <c r="AV912" s="1"/>
  <c r="AU910"/>
  <c r="AV910" s="1"/>
  <c r="AU908"/>
  <c r="AV908" s="1"/>
  <c r="AU906"/>
  <c r="AV906" s="1"/>
  <c r="AU904"/>
  <c r="AV904" s="1"/>
  <c r="AU902"/>
  <c r="AV902" s="1"/>
  <c r="AU900"/>
  <c r="AV900" s="1"/>
  <c r="AU898"/>
  <c r="AV898" s="1"/>
  <c r="AU896"/>
  <c r="AV896" s="1"/>
  <c r="AU894"/>
  <c r="AV894" s="1"/>
  <c r="AU892"/>
  <c r="AV892" s="1"/>
  <c r="AU890"/>
  <c r="AV890" s="1"/>
  <c r="AU888"/>
  <c r="AV888" s="1"/>
  <c r="AU886"/>
  <c r="AV886" s="1"/>
  <c r="AU884"/>
  <c r="AV884" s="1"/>
  <c r="AU882"/>
  <c r="AV882" s="1"/>
  <c r="AU880"/>
  <c r="AV880" s="1"/>
  <c r="AU878"/>
  <c r="AV878" s="1"/>
  <c r="AU876"/>
  <c r="AV876" s="1"/>
  <c r="AU874"/>
  <c r="AV874" s="1"/>
  <c r="AU872"/>
  <c r="AV872" s="1"/>
  <c r="AU870"/>
  <c r="AV870" s="1"/>
  <c r="AU868"/>
  <c r="AV868" s="1"/>
  <c r="AU866"/>
  <c r="AV866" s="1"/>
  <c r="AU864"/>
  <c r="AV864" s="1"/>
  <c r="AU862"/>
  <c r="AV862" s="1"/>
  <c r="AU860"/>
  <c r="AV860" s="1"/>
  <c r="AU858"/>
  <c r="AV858" s="1"/>
  <c r="AU856"/>
  <c r="AV856" s="1"/>
  <c r="AU854"/>
  <c r="AV854" s="1"/>
  <c r="AU852"/>
  <c r="AV852" s="1"/>
  <c r="AU850"/>
  <c r="AV850" s="1"/>
  <c r="AU848"/>
  <c r="AV848" s="1"/>
  <c r="AU846"/>
  <c r="AV846" s="1"/>
  <c r="AU844"/>
  <c r="AV844" s="1"/>
  <c r="AU842"/>
  <c r="AV842" s="1"/>
  <c r="AU840"/>
  <c r="AV840" s="1"/>
  <c r="AU838"/>
  <c r="AV838" s="1"/>
  <c r="AU836"/>
  <c r="AV836" s="1"/>
  <c r="AU834"/>
  <c r="AV834" s="1"/>
  <c r="AU832"/>
  <c r="AV832" s="1"/>
  <c r="AU830"/>
  <c r="AV830" s="1"/>
  <c r="AU828"/>
  <c r="AV828" s="1"/>
  <c r="AU826"/>
  <c r="AV826" s="1"/>
  <c r="AU824"/>
  <c r="AV824" s="1"/>
  <c r="AU822"/>
  <c r="AV822" s="1"/>
  <c r="AU820"/>
  <c r="AV820" s="1"/>
  <c r="AU818"/>
  <c r="AV818" s="1"/>
  <c r="AU816"/>
  <c r="AV816" s="1"/>
  <c r="AU814"/>
  <c r="AV814" s="1"/>
  <c r="AU812"/>
  <c r="AV812" s="1"/>
  <c r="AU810"/>
  <c r="AV810" s="1"/>
  <c r="AU808"/>
  <c r="AV808" s="1"/>
  <c r="AU806"/>
  <c r="AV806" s="1"/>
  <c r="AU804"/>
  <c r="AV804" s="1"/>
  <c r="AU802"/>
  <c r="AV802" s="1"/>
  <c r="AU800"/>
  <c r="AV800" s="1"/>
  <c r="AU798"/>
  <c r="AV798" s="1"/>
  <c r="AU796"/>
  <c r="AV796" s="1"/>
  <c r="AU794"/>
  <c r="AV794" s="1"/>
  <c r="AU792"/>
  <c r="AV792" s="1"/>
  <c r="AU790"/>
  <c r="AV790" s="1"/>
  <c r="AU788"/>
  <c r="AV788" s="1"/>
  <c r="AU786"/>
  <c r="AV786" s="1"/>
  <c r="AU784"/>
  <c r="AV784" s="1"/>
  <c r="AU782"/>
  <c r="AV782" s="1"/>
  <c r="AU780"/>
  <c r="AV780" s="1"/>
  <c r="AU778"/>
  <c r="AV778" s="1"/>
  <c r="AU776"/>
  <c r="AV776" s="1"/>
  <c r="AU774"/>
  <c r="AV774" s="1"/>
  <c r="AU772"/>
  <c r="AV772" s="1"/>
  <c r="AU770"/>
  <c r="AV770" s="1"/>
  <c r="AU768"/>
  <c r="AV768" s="1"/>
  <c r="AU766"/>
  <c r="AV766" s="1"/>
  <c r="AU764"/>
  <c r="AV764" s="1"/>
  <c r="AU762"/>
  <c r="AV762" s="1"/>
  <c r="AU760"/>
  <c r="AV760" s="1"/>
  <c r="AU758"/>
  <c r="AV758" s="1"/>
  <c r="AU756"/>
  <c r="AV756" s="1"/>
  <c r="AU754"/>
  <c r="AV754" s="1"/>
  <c r="AU752"/>
  <c r="AV752" s="1"/>
  <c r="AU750"/>
  <c r="AV750" s="1"/>
  <c r="AU748"/>
  <c r="AV748" s="1"/>
  <c r="AU746"/>
  <c r="AV746" s="1"/>
  <c r="AU744"/>
  <c r="AV744" s="1"/>
  <c r="AU742"/>
  <c r="AV742" s="1"/>
  <c r="AU740"/>
  <c r="AV740" s="1"/>
  <c r="AU738"/>
  <c r="AV738" s="1"/>
  <c r="AU736"/>
  <c r="AV736" s="1"/>
  <c r="AU734"/>
  <c r="AV734" s="1"/>
  <c r="AU732"/>
  <c r="AV732" s="1"/>
  <c r="AU730"/>
  <c r="AV730" s="1"/>
  <c r="AU728"/>
  <c r="AV728" s="1"/>
  <c r="AU726"/>
  <c r="AV726" s="1"/>
  <c r="AU724"/>
  <c r="AV724" s="1"/>
  <c r="AU722"/>
  <c r="AV722" s="1"/>
  <c r="AU720"/>
  <c r="AV720" s="1"/>
  <c r="AU718"/>
  <c r="AV718" s="1"/>
  <c r="AU716"/>
  <c r="AV716" s="1"/>
  <c r="AU714"/>
  <c r="AV714" s="1"/>
  <c r="AU712"/>
  <c r="AV712" s="1"/>
  <c r="AU710"/>
  <c r="AV710" s="1"/>
  <c r="AU708"/>
  <c r="AV708" s="1"/>
  <c r="AU706"/>
  <c r="AV706" s="1"/>
  <c r="AU704"/>
  <c r="AV704" s="1"/>
  <c r="AU702"/>
  <c r="AV702" s="1"/>
  <c r="AU700"/>
  <c r="AV700" s="1"/>
  <c r="AU698"/>
  <c r="AV698" s="1"/>
  <c r="AU696"/>
  <c r="AV696" s="1"/>
  <c r="AU694"/>
  <c r="AV694" s="1"/>
  <c r="AU692"/>
  <c r="AV692" s="1"/>
  <c r="AU690"/>
  <c r="AV690" s="1"/>
  <c r="AU688"/>
  <c r="AV688" s="1"/>
  <c r="AU686"/>
  <c r="AV686" s="1"/>
  <c r="AU684"/>
  <c r="AV684" s="1"/>
  <c r="AU682"/>
  <c r="AV682" s="1"/>
  <c r="AU680"/>
  <c r="AV680" s="1"/>
  <c r="AU678"/>
  <c r="AV678" s="1"/>
  <c r="AU676"/>
  <c r="AV676" s="1"/>
  <c r="AU674"/>
  <c r="AV674" s="1"/>
  <c r="AU672"/>
  <c r="AV672" s="1"/>
  <c r="AU670"/>
  <c r="AV670" s="1"/>
  <c r="AU668"/>
  <c r="AV668" s="1"/>
  <c r="AU666"/>
  <c r="AV666" s="1"/>
  <c r="AU664"/>
  <c r="AV664" s="1"/>
  <c r="AU662"/>
  <c r="AV662" s="1"/>
  <c r="AU660"/>
  <c r="AV660" s="1"/>
  <c r="AU658"/>
  <c r="AV658" s="1"/>
  <c r="AU656"/>
  <c r="AV656" s="1"/>
  <c r="AU654"/>
  <c r="AV654" s="1"/>
  <c r="AU652"/>
  <c r="AV652" s="1"/>
  <c r="AU650"/>
  <c r="AV650" s="1"/>
  <c r="AU648"/>
  <c r="AV648" s="1"/>
  <c r="AU646"/>
  <c r="AV646" s="1"/>
  <c r="AU644"/>
  <c r="AV644" s="1"/>
  <c r="AU642"/>
  <c r="AV642" s="1"/>
  <c r="AU640"/>
  <c r="AV640" s="1"/>
  <c r="AU638"/>
  <c r="AV638" s="1"/>
  <c r="AU636"/>
  <c r="AV636" s="1"/>
  <c r="AU634"/>
  <c r="AV634" s="1"/>
  <c r="AU632"/>
  <c r="AV632" s="1"/>
  <c r="AU630"/>
  <c r="AV630" s="1"/>
  <c r="AU628"/>
  <c r="AV628" s="1"/>
  <c r="AU626"/>
  <c r="AV626" s="1"/>
  <c r="AU624"/>
  <c r="AV624" s="1"/>
  <c r="AU622"/>
  <c r="AV622" s="1"/>
  <c r="AU620"/>
  <c r="AV620" s="1"/>
  <c r="AU618"/>
  <c r="AV618" s="1"/>
  <c r="AU616"/>
  <c r="AV616" s="1"/>
  <c r="AU614"/>
  <c r="AV614" s="1"/>
  <c r="AU612"/>
  <c r="AV612" s="1"/>
  <c r="AU610"/>
  <c r="AV610" s="1"/>
  <c r="AU608"/>
  <c r="AV608" s="1"/>
  <c r="AU606"/>
  <c r="AV606" s="1"/>
  <c r="AU604"/>
  <c r="AV604" s="1"/>
  <c r="AU602"/>
  <c r="AV602" s="1"/>
  <c r="AU600"/>
  <c r="AV600" s="1"/>
  <c r="AU598"/>
  <c r="AV598" s="1"/>
  <c r="AU596"/>
  <c r="AV596" s="1"/>
  <c r="AU594"/>
  <c r="AV594" s="1"/>
  <c r="AU592"/>
  <c r="AV592" s="1"/>
  <c r="AU590"/>
  <c r="AV590" s="1"/>
  <c r="AU588"/>
  <c r="AV588" s="1"/>
  <c r="AU586"/>
  <c r="AV586" s="1"/>
  <c r="AU584"/>
  <c r="AV584" s="1"/>
  <c r="AU582"/>
  <c r="AV582" s="1"/>
  <c r="AU580"/>
  <c r="AV580" s="1"/>
  <c r="AU578"/>
  <c r="AV578" s="1"/>
  <c r="AU576"/>
  <c r="AV576" s="1"/>
  <c r="AU574"/>
  <c r="AV574" s="1"/>
  <c r="AU572"/>
  <c r="AV572" s="1"/>
  <c r="AU570"/>
  <c r="AV570" s="1"/>
  <c r="AU568"/>
  <c r="AV568" s="1"/>
  <c r="AU566"/>
  <c r="AV566" s="1"/>
  <c r="AU564"/>
  <c r="AV564" s="1"/>
  <c r="AU562"/>
  <c r="AV562" s="1"/>
  <c r="AU560"/>
  <c r="AV560" s="1"/>
  <c r="AU558"/>
  <c r="AV558" s="1"/>
  <c r="AU556"/>
  <c r="AV556" s="1"/>
  <c r="AU554"/>
  <c r="AV554" s="1"/>
  <c r="AU552"/>
  <c r="AV552" s="1"/>
  <c r="AU550"/>
  <c r="AV550" s="1"/>
  <c r="AU548"/>
  <c r="AV548" s="1"/>
  <c r="AU546"/>
  <c r="AV546" s="1"/>
  <c r="AU544"/>
  <c r="AV544" s="1"/>
  <c r="AU542"/>
  <c r="AV542" s="1"/>
  <c r="AU540"/>
  <c r="AV540" s="1"/>
  <c r="AU538"/>
  <c r="AV538" s="1"/>
  <c r="AU536"/>
  <c r="AV536" s="1"/>
  <c r="AU534"/>
  <c r="AV534" s="1"/>
  <c r="AU532"/>
  <c r="AV532" s="1"/>
  <c r="AU530"/>
  <c r="AV530" s="1"/>
  <c r="AU528"/>
  <c r="AV528" s="1"/>
  <c r="AU526"/>
  <c r="AV526" s="1"/>
  <c r="AU524"/>
  <c r="AV524" s="1"/>
  <c r="AU522"/>
  <c r="AV522" s="1"/>
  <c r="AU520"/>
  <c r="AV520" s="1"/>
  <c r="AU518"/>
  <c r="AV518" s="1"/>
  <c r="AU516"/>
  <c r="AV516" s="1"/>
  <c r="AU514"/>
  <c r="AV514" s="1"/>
  <c r="AU512"/>
  <c r="AV512" s="1"/>
  <c r="AU510"/>
  <c r="AV510" s="1"/>
  <c r="AU508"/>
  <c r="AV508" s="1"/>
  <c r="AU506"/>
  <c r="AV506" s="1"/>
  <c r="AU504"/>
  <c r="AV504" s="1"/>
  <c r="AU502"/>
  <c r="AV502" s="1"/>
  <c r="AU500"/>
  <c r="AV500" s="1"/>
  <c r="AU498"/>
  <c r="AV498" s="1"/>
  <c r="AU496"/>
  <c r="AV496" s="1"/>
  <c r="AU494"/>
  <c r="AV494" s="1"/>
  <c r="AU492"/>
  <c r="AV492" s="1"/>
  <c r="AU490"/>
  <c r="AV490" s="1"/>
  <c r="AU488"/>
  <c r="AV488" s="1"/>
  <c r="AU486"/>
  <c r="AV486" s="1"/>
  <c r="AU484"/>
  <c r="AV484" s="1"/>
  <c r="AU482"/>
  <c r="AV482" s="1"/>
  <c r="AU480"/>
  <c r="AV480" s="1"/>
  <c r="AU478"/>
  <c r="AV478" s="1"/>
  <c r="AU476"/>
  <c r="AV476" s="1"/>
  <c r="AU474"/>
  <c r="AV474" s="1"/>
  <c r="AU472"/>
  <c r="AV472" s="1"/>
  <c r="AU470"/>
  <c r="AV470" s="1"/>
  <c r="AU468"/>
  <c r="AV468" s="1"/>
  <c r="AU466"/>
  <c r="AV466" s="1"/>
  <c r="AU464"/>
  <c r="AV464" s="1"/>
  <c r="AU462"/>
  <c r="AV462" s="1"/>
  <c r="AU460"/>
  <c r="AV460" s="1"/>
  <c r="AU458"/>
  <c r="AV458" s="1"/>
  <c r="AU456"/>
  <c r="AV456" s="1"/>
  <c r="AU454"/>
  <c r="AV454" s="1"/>
  <c r="AU452"/>
  <c r="AV452" s="1"/>
  <c r="AU450"/>
  <c r="AV450" s="1"/>
  <c r="AU448"/>
  <c r="AV448" s="1"/>
  <c r="AU446"/>
  <c r="AV446" s="1"/>
  <c r="AU444"/>
  <c r="AV444" s="1"/>
  <c r="AU442"/>
  <c r="AV442" s="1"/>
  <c r="AU440"/>
  <c r="AV440" s="1"/>
  <c r="AU438"/>
  <c r="AV438" s="1"/>
  <c r="AU436"/>
  <c r="AV436" s="1"/>
  <c r="AU434"/>
  <c r="AV434" s="1"/>
  <c r="AU432"/>
  <c r="AV432" s="1"/>
  <c r="AU430"/>
  <c r="AV430" s="1"/>
  <c r="AU428"/>
  <c r="AV428" s="1"/>
  <c r="AU426"/>
  <c r="AV426" s="1"/>
  <c r="AU424"/>
  <c r="AV424" s="1"/>
  <c r="AU422"/>
  <c r="AV422" s="1"/>
  <c r="AU420"/>
  <c r="AV420" s="1"/>
  <c r="AU418"/>
  <c r="AV418" s="1"/>
  <c r="AU416"/>
  <c r="AV416" s="1"/>
  <c r="AU414"/>
  <c r="AV414" s="1"/>
  <c r="AU412"/>
  <c r="AV412" s="1"/>
  <c r="AU410"/>
  <c r="AV410" s="1"/>
  <c r="AU408"/>
  <c r="AV408" s="1"/>
  <c r="AU406"/>
  <c r="AV406" s="1"/>
  <c r="AU404"/>
  <c r="AV404" s="1"/>
  <c r="AU402"/>
  <c r="AV402" s="1"/>
  <c r="AU400"/>
  <c r="AV400" s="1"/>
  <c r="AU398"/>
  <c r="AV398" s="1"/>
  <c r="AU396"/>
  <c r="AV396" s="1"/>
  <c r="AU394"/>
  <c r="AV394" s="1"/>
  <c r="AU392"/>
  <c r="AV392" s="1"/>
  <c r="AU390"/>
  <c r="AV390" s="1"/>
  <c r="AU388"/>
  <c r="AV388" s="1"/>
  <c r="AU386"/>
  <c r="AV386" s="1"/>
  <c r="AU384"/>
  <c r="AV384" s="1"/>
  <c r="AU382"/>
  <c r="AV382" s="1"/>
  <c r="AU380"/>
  <c r="AV380" s="1"/>
  <c r="AU378"/>
  <c r="AV378" s="1"/>
  <c r="AU376"/>
  <c r="AV376" s="1"/>
  <c r="AU374"/>
  <c r="AV374" s="1"/>
  <c r="AU372"/>
  <c r="AV372" s="1"/>
  <c r="AU370"/>
  <c r="AV370" s="1"/>
  <c r="AU368"/>
  <c r="AV368" s="1"/>
  <c r="AU366"/>
  <c r="AV366" s="1"/>
  <c r="AU364"/>
  <c r="AV364" s="1"/>
  <c r="AU362"/>
  <c r="AV362" s="1"/>
  <c r="AU360"/>
  <c r="AV360" s="1"/>
  <c r="AU358"/>
  <c r="AV358" s="1"/>
  <c r="AU356"/>
  <c r="AV356" s="1"/>
  <c r="AU354"/>
  <c r="AV354" s="1"/>
  <c r="AU352"/>
  <c r="AV352" s="1"/>
  <c r="AU350"/>
  <c r="AV350" s="1"/>
  <c r="AU348"/>
  <c r="AV348" s="1"/>
  <c r="AU346"/>
  <c r="AV346" s="1"/>
  <c r="AU344"/>
  <c r="AV344" s="1"/>
  <c r="AU342"/>
  <c r="AV342" s="1"/>
  <c r="AU340"/>
  <c r="AV340" s="1"/>
  <c r="AU338"/>
  <c r="AV338" s="1"/>
  <c r="AU336"/>
  <c r="AV336" s="1"/>
  <c r="AU334"/>
  <c r="AV334" s="1"/>
  <c r="AU332"/>
  <c r="AV332" s="1"/>
  <c r="AU330"/>
  <c r="AV330" s="1"/>
  <c r="AU328"/>
  <c r="AV328" s="1"/>
  <c r="AU326"/>
  <c r="AV326" s="1"/>
  <c r="AU324"/>
  <c r="AV324" s="1"/>
  <c r="AU322"/>
  <c r="AV322" s="1"/>
  <c r="AU320"/>
  <c r="AV320" s="1"/>
  <c r="AU318"/>
  <c r="AV318" s="1"/>
  <c r="AU316"/>
  <c r="AV316" s="1"/>
  <c r="AU314"/>
  <c r="AV314" s="1"/>
  <c r="AU312"/>
  <c r="AV312" s="1"/>
  <c r="AU310"/>
  <c r="AV310" s="1"/>
  <c r="AU308"/>
  <c r="AV308" s="1"/>
  <c r="AU306"/>
  <c r="AV306" s="1"/>
  <c r="AU304"/>
  <c r="AV304" s="1"/>
  <c r="AU302"/>
  <c r="AV302" s="1"/>
  <c r="AU300"/>
  <c r="AV300" s="1"/>
  <c r="AU298"/>
  <c r="AV298" s="1"/>
  <c r="AU296"/>
  <c r="AV296" s="1"/>
  <c r="AU294"/>
  <c r="AV294" s="1"/>
  <c r="AU292"/>
  <c r="AV292" s="1"/>
  <c r="AU290"/>
  <c r="AV290" s="1"/>
  <c r="AU288"/>
  <c r="AV288" s="1"/>
  <c r="AU286"/>
  <c r="AV286" s="1"/>
  <c r="AU284"/>
  <c r="AV284" s="1"/>
  <c r="AU282"/>
  <c r="AV282" s="1"/>
  <c r="AU280"/>
  <c r="AV280" s="1"/>
  <c r="AU278"/>
  <c r="AV278" s="1"/>
  <c r="AU276"/>
  <c r="AV276" s="1"/>
  <c r="AU274"/>
  <c r="AV274" s="1"/>
  <c r="AU272"/>
  <c r="AV272" s="1"/>
  <c r="AU270"/>
  <c r="AV270" s="1"/>
  <c r="AU268"/>
  <c r="AV268" s="1"/>
  <c r="AV266"/>
  <c r="AU264"/>
  <c r="AV264" s="1"/>
  <c r="AU262"/>
  <c r="AV262" s="1"/>
  <c r="AU260"/>
  <c r="AV260" s="1"/>
  <c r="AU258"/>
  <c r="AV258" s="1"/>
  <c r="AU256"/>
  <c r="AV256" s="1"/>
  <c r="AU254"/>
  <c r="AV254" s="1"/>
  <c r="AU252"/>
  <c r="AV252" s="1"/>
  <c r="AU250"/>
  <c r="AV250" s="1"/>
  <c r="AU248"/>
  <c r="AV248" s="1"/>
  <c r="AU246"/>
  <c r="AV246" s="1"/>
  <c r="AU244"/>
  <c r="AV244" s="1"/>
  <c r="AU242"/>
  <c r="AV242" s="1"/>
  <c r="AU240"/>
  <c r="AV240" s="1"/>
  <c r="AU238"/>
  <c r="AV238" s="1"/>
  <c r="AU236"/>
  <c r="AV236" s="1"/>
  <c r="AU234"/>
  <c r="AV234" s="1"/>
  <c r="AU232"/>
  <c r="AV232" s="1"/>
  <c r="AU230"/>
  <c r="AV230" s="1"/>
  <c r="AU228"/>
  <c r="AV228" s="1"/>
  <c r="AU226"/>
  <c r="AV226" s="1"/>
  <c r="AU224"/>
  <c r="AV224" s="1"/>
  <c r="AU222"/>
  <c r="AV222" s="1"/>
  <c r="AU220"/>
  <c r="AV220" s="1"/>
  <c r="AU218"/>
  <c r="AV218" s="1"/>
  <c r="AU216"/>
  <c r="AV216" s="1"/>
  <c r="AU214"/>
  <c r="AV214" s="1"/>
  <c r="AU212"/>
  <c r="AV212" s="1"/>
  <c r="AU210"/>
  <c r="AV210" s="1"/>
  <c r="AU208"/>
  <c r="AV208" s="1"/>
  <c r="AU206"/>
  <c r="AV206" s="1"/>
  <c r="AU204"/>
  <c r="AV204" s="1"/>
  <c r="AU202"/>
  <c r="AV202" s="1"/>
  <c r="AU200"/>
  <c r="AV200" s="1"/>
  <c r="AU198"/>
  <c r="AV198" s="1"/>
  <c r="AU196"/>
  <c r="AV196" s="1"/>
  <c r="AU194"/>
  <c r="AV194" s="1"/>
  <c r="AU192"/>
  <c r="AV192" s="1"/>
  <c r="AU190"/>
  <c r="AV190" s="1"/>
  <c r="AU188"/>
  <c r="AV188" s="1"/>
  <c r="AU186"/>
  <c r="AV186" s="1"/>
  <c r="AU184"/>
  <c r="AV184" s="1"/>
  <c r="AU182"/>
  <c r="AV182" s="1"/>
  <c r="AU180"/>
  <c r="AV180" s="1"/>
  <c r="AU178"/>
  <c r="AV178" s="1"/>
  <c r="AU176"/>
  <c r="AV176" s="1"/>
  <c r="AU174"/>
  <c r="AV174" s="1"/>
  <c r="AU172"/>
  <c r="AV172" s="1"/>
  <c r="AU170"/>
  <c r="AV170" s="1"/>
  <c r="AU168"/>
  <c r="AV168" s="1"/>
  <c r="AU166"/>
  <c r="AV166" s="1"/>
  <c r="AU164"/>
  <c r="AV164" s="1"/>
  <c r="AU162"/>
  <c r="AV162" s="1"/>
  <c r="AU160"/>
  <c r="AV160" s="1"/>
  <c r="AU158"/>
  <c r="AV158" s="1"/>
  <c r="AU156"/>
  <c r="AV156" s="1"/>
  <c r="AU154"/>
  <c r="AV154" s="1"/>
  <c r="AU152"/>
  <c r="AV152" s="1"/>
  <c r="AU150"/>
  <c r="AV150" s="1"/>
  <c r="AU148"/>
  <c r="AV148" s="1"/>
  <c r="AU146"/>
  <c r="AV146" s="1"/>
  <c r="AU144"/>
  <c r="AV144" s="1"/>
  <c r="AU142"/>
  <c r="AV142" s="1"/>
  <c r="AU140"/>
  <c r="AV140" s="1"/>
  <c r="AU138"/>
  <c r="AV138" s="1"/>
  <c r="AU136"/>
  <c r="AV136" s="1"/>
  <c r="AU134"/>
  <c r="AV134" s="1"/>
  <c r="AU132"/>
  <c r="AV132" s="1"/>
  <c r="AU130"/>
  <c r="AV130" s="1"/>
  <c r="AU128"/>
  <c r="AV128" s="1"/>
  <c r="AU126"/>
  <c r="AV126" s="1"/>
  <c r="AU124"/>
  <c r="AV124" s="1"/>
  <c r="AU122"/>
  <c r="AV122" s="1"/>
  <c r="AU120"/>
  <c r="AV120" s="1"/>
  <c r="AU118"/>
  <c r="AV118" s="1"/>
  <c r="AU116"/>
  <c r="AV116" s="1"/>
  <c r="AU114"/>
  <c r="AV114" s="1"/>
  <c r="AU112"/>
  <c r="AV112" s="1"/>
  <c r="AU110"/>
  <c r="AV110" s="1"/>
  <c r="AU108"/>
  <c r="AV108" s="1"/>
  <c r="AU106"/>
  <c r="AV106" s="1"/>
  <c r="AU104"/>
  <c r="AV104" s="1"/>
  <c r="AU102"/>
  <c r="AV102" s="1"/>
  <c r="AU100"/>
  <c r="AV100" s="1"/>
  <c r="AU98"/>
  <c r="AV98" s="1"/>
  <c r="AU96"/>
  <c r="AV96" s="1"/>
  <c r="AU94"/>
  <c r="AV94" s="1"/>
  <c r="AU92"/>
  <c r="AV92" s="1"/>
  <c r="AU90"/>
  <c r="AV90" s="1"/>
  <c r="AU88"/>
  <c r="AV88" s="1"/>
  <c r="AU86"/>
  <c r="AV86" s="1"/>
  <c r="AU84"/>
  <c r="AV84" s="1"/>
  <c r="AU82"/>
  <c r="AV82" s="1"/>
  <c r="AU80"/>
  <c r="AV80" s="1"/>
  <c r="AU78"/>
  <c r="AV78" s="1"/>
  <c r="AU76"/>
  <c r="AV76" s="1"/>
  <c r="AU74"/>
  <c r="AV74" s="1"/>
  <c r="AU72"/>
  <c r="AV72" s="1"/>
  <c r="AU70"/>
  <c r="AV70" s="1"/>
  <c r="AU68"/>
  <c r="AV68" s="1"/>
  <c r="AU66"/>
  <c r="AV66" s="1"/>
  <c r="AU64"/>
  <c r="AV64" s="1"/>
  <c r="AU62"/>
  <c r="AV62" s="1"/>
  <c r="AU60"/>
  <c r="AV60" s="1"/>
  <c r="AU58"/>
  <c r="AV58" s="1"/>
  <c r="AU56"/>
  <c r="AV56" s="1"/>
  <c r="AU54"/>
  <c r="AV54" s="1"/>
  <c r="AU52"/>
  <c r="AV52" s="1"/>
  <c r="AU50"/>
  <c r="AV50" s="1"/>
  <c r="AU48"/>
  <c r="AV48" s="1"/>
  <c r="AU46"/>
  <c r="AV46" s="1"/>
  <c r="AU42"/>
  <c r="AV42" s="1"/>
  <c r="AU40"/>
  <c r="AV40" s="1"/>
  <c r="AU38"/>
  <c r="AV38" s="1"/>
  <c r="AU36"/>
  <c r="AV36" s="1"/>
  <c r="AU34"/>
  <c r="AV34" s="1"/>
  <c r="AU32"/>
  <c r="AV32" s="1"/>
  <c r="AU30"/>
  <c r="AV30" s="1"/>
  <c r="AU28"/>
  <c r="AV28" s="1"/>
  <c r="AU26"/>
  <c r="AV26" s="1"/>
  <c r="AU24"/>
  <c r="AV24" s="1"/>
  <c r="AU22"/>
  <c r="AV22" s="1"/>
  <c r="AU20"/>
  <c r="AV20" s="1"/>
  <c r="AU18"/>
  <c r="AV18" s="1"/>
  <c r="AU16"/>
  <c r="AV16" s="1"/>
  <c r="AU14"/>
  <c r="AV14" s="1"/>
  <c r="AU12"/>
  <c r="AV12" s="1"/>
  <c r="AU10"/>
  <c r="AV10" s="1"/>
  <c r="AU8"/>
  <c r="AV8" s="1"/>
  <c r="AU4"/>
  <c r="AV4" s="1"/>
  <c r="D25" i="14"/>
  <c r="I25" s="1"/>
  <c r="H8" i="16"/>
  <c r="H10"/>
  <c r="H12"/>
  <c r="H14"/>
  <c r="H16"/>
  <c r="H18"/>
  <c r="O15"/>
  <c r="Q15" s="1"/>
  <c r="N25"/>
  <c r="O25" s="1"/>
  <c r="H20"/>
  <c r="H22"/>
  <c r="E26" i="17"/>
  <c r="T15" i="19"/>
  <c r="T19"/>
  <c r="T11"/>
  <c r="T12"/>
  <c r="Q414" i="31"/>
  <c r="Q407"/>
  <c r="BF3315" i="25"/>
  <c r="BG3315" s="1"/>
  <c r="BF3309"/>
  <c r="BG3309" s="1"/>
  <c r="BF3306"/>
  <c r="BG3306" s="1"/>
  <c r="BF3291"/>
  <c r="BG3291" s="1"/>
  <c r="BE3287"/>
  <c r="BE3285"/>
  <c r="BE3278"/>
  <c r="BF3269"/>
  <c r="BG3269" s="1"/>
  <c r="BF3267"/>
  <c r="BG3267" s="1"/>
  <c r="BE3266"/>
  <c r="BE3258"/>
  <c r="BE3257"/>
  <c r="BF3256"/>
  <c r="BG3256" s="1"/>
  <c r="BF3251"/>
  <c r="BG3251" s="1"/>
  <c r="BF3248"/>
  <c r="BG3248" s="1"/>
  <c r="BF3246"/>
  <c r="BG3246" s="1"/>
  <c r="BF3243"/>
  <c r="BG3243" s="1"/>
  <c r="BE3241"/>
  <c r="BF3240"/>
  <c r="BG3240" s="1"/>
  <c r="BF3238"/>
  <c r="BG3238" s="1"/>
  <c r="BE3233"/>
  <c r="BE3229"/>
  <c r="BF3227"/>
  <c r="BG3227" s="1"/>
  <c r="BE3223"/>
  <c r="BE3221"/>
  <c r="BE3219"/>
  <c r="BF3218"/>
  <c r="BG3218" s="1"/>
  <c r="BF3217"/>
  <c r="BG3217" s="1"/>
  <c r="BE3215"/>
  <c r="BF3214"/>
  <c r="BG3214" s="1"/>
  <c r="BF3212"/>
  <c r="BG3212" s="1"/>
  <c r="BF3209"/>
  <c r="BG3209" s="1"/>
  <c r="BF3208"/>
  <c r="BG3208" s="1"/>
  <c r="BE3207"/>
  <c r="BF3205"/>
  <c r="BG3205" s="1"/>
  <c r="BE3203"/>
  <c r="BE3195"/>
  <c r="BE3189"/>
  <c r="BE3187"/>
  <c r="BE3186"/>
  <c r="BE3185"/>
  <c r="BF3181"/>
  <c r="BG3181" s="1"/>
  <c r="BE3180"/>
  <c r="BE3171"/>
  <c r="BE3169"/>
  <c r="BE3167"/>
  <c r="BF3166"/>
  <c r="BG3166" s="1"/>
  <c r="BF3159"/>
  <c r="BG3159" s="1"/>
  <c r="BF3150"/>
  <c r="BG3150" s="1"/>
  <c r="BE3149"/>
  <c r="BF3145"/>
  <c r="BG3145" s="1"/>
  <c r="BF3143"/>
  <c r="BG3143" s="1"/>
  <c r="BE3140"/>
  <c r="BF3127"/>
  <c r="BG3127" s="1"/>
  <c r="BF3123"/>
  <c r="BG3123" s="1"/>
  <c r="BF3117"/>
  <c r="BG3117" s="1"/>
  <c r="BE3110"/>
  <c r="BF3108"/>
  <c r="BG3108" s="1"/>
  <c r="BF3104"/>
  <c r="BG3104" s="1"/>
  <c r="BF3103"/>
  <c r="BG3103" s="1"/>
  <c r="BE3102"/>
  <c r="BE3101"/>
  <c r="BE3093"/>
  <c r="BE3089"/>
  <c r="BE3085"/>
  <c r="BE3078"/>
  <c r="BF3073"/>
  <c r="BG3073" s="1"/>
  <c r="BE3071"/>
  <c r="BE3065"/>
  <c r="BE3058"/>
  <c r="BF3056"/>
  <c r="BG3056" s="1"/>
  <c r="BF3054"/>
  <c r="BG3054" s="1"/>
  <c r="BE3051"/>
  <c r="BF3046"/>
  <c r="BG3046" s="1"/>
  <c r="BF3038"/>
  <c r="BG3038" s="1"/>
  <c r="BE3035"/>
  <c r="BF3028"/>
  <c r="BG3028" s="1"/>
  <c r="BE3021"/>
  <c r="BE3019"/>
  <c r="BF3016"/>
  <c r="BG3016" s="1"/>
  <c r="BF3008"/>
  <c r="BG3008" s="1"/>
  <c r="BF3004"/>
  <c r="BG3004" s="1"/>
  <c r="BF2991"/>
  <c r="BG2991" s="1"/>
  <c r="BE2979"/>
  <c r="BE2975"/>
  <c r="BE2971"/>
  <c r="BE2967"/>
  <c r="BE2963"/>
  <c r="BE2959"/>
  <c r="BE2955"/>
  <c r="BE2951"/>
  <c r="BE2947"/>
  <c r="BE2943"/>
  <c r="BE2939"/>
  <c r="BE2935"/>
  <c r="BE2931"/>
  <c r="BE2927"/>
  <c r="BE2921"/>
  <c r="BE2915"/>
  <c r="BE2911"/>
  <c r="BE2907"/>
  <c r="BE2903"/>
  <c r="BE2899"/>
  <c r="BE2895"/>
  <c r="BE2891"/>
  <c r="BE2887"/>
  <c r="BE2883"/>
  <c r="BE2879"/>
  <c r="BE2875"/>
  <c r="BE2871"/>
  <c r="BE2867"/>
  <c r="BE2863"/>
  <c r="BE2859"/>
  <c r="BE2855"/>
  <c r="BE2851"/>
  <c r="BE2847"/>
  <c r="BE2843"/>
  <c r="BE2841"/>
  <c r="BE2839"/>
  <c r="BE2835"/>
  <c r="BE2831"/>
  <c r="BE2827"/>
  <c r="BE2823"/>
  <c r="BE2821"/>
  <c r="BE2819"/>
  <c r="BE2815"/>
  <c r="BE2811"/>
  <c r="BE2807"/>
  <c r="BE2803"/>
  <c r="AW3316"/>
  <c r="AX3316"/>
  <c r="BE3300"/>
  <c r="AZ3309"/>
  <c r="BE3309" s="1"/>
  <c r="AY3287"/>
  <c r="AY3257"/>
  <c r="AZ3291"/>
  <c r="BE3291" s="1"/>
  <c r="AZ3269"/>
  <c r="BE3269" s="1"/>
  <c r="BF3254"/>
  <c r="BG3254" s="1"/>
  <c r="AX3288"/>
  <c r="AW3298"/>
  <c r="AZ3243"/>
  <c r="BE3243" s="1"/>
  <c r="AX3318"/>
  <c r="AW3318"/>
  <c r="AZ3305"/>
  <c r="BE3305" s="1"/>
  <c r="AY3305"/>
  <c r="BD3305" s="1"/>
  <c r="AW3304"/>
  <c r="AX3304"/>
  <c r="AZ3303"/>
  <c r="BE3303" s="1"/>
  <c r="AY3303"/>
  <c r="AY3289"/>
  <c r="AZ3289"/>
  <c r="BE3289" s="1"/>
  <c r="AX3282"/>
  <c r="AW3282"/>
  <c r="AZ3281"/>
  <c r="BE3281" s="1"/>
  <c r="AY3281"/>
  <c r="AY3275"/>
  <c r="AZ3275"/>
  <c r="BE3275" s="1"/>
  <c r="AW3272"/>
  <c r="AX3272"/>
  <c r="AX3266"/>
  <c r="AW3266"/>
  <c r="AY3261"/>
  <c r="AZ3261"/>
  <c r="BE3261" s="1"/>
  <c r="AY3247"/>
  <c r="AZ3247"/>
  <c r="BE3247" s="1"/>
  <c r="AZ3245"/>
  <c r="BE3245" s="1"/>
  <c r="AY3245"/>
  <c r="AX3242"/>
  <c r="AW3242"/>
  <c r="BF3230"/>
  <c r="BG3230" s="1"/>
  <c r="AY3219"/>
  <c r="AX3180"/>
  <c r="AY3223"/>
  <c r="AZ3209"/>
  <c r="BE3209" s="1"/>
  <c r="AY3169"/>
  <c r="AW3226"/>
  <c r="AX3170"/>
  <c r="AX3178"/>
  <c r="AX3134"/>
  <c r="AW3232"/>
  <c r="AW3224"/>
  <c r="AW3160"/>
  <c r="AY3019"/>
  <c r="AY3021"/>
  <c r="AY3089"/>
  <c r="AY3195"/>
  <c r="BD3195" s="1"/>
  <c r="BE3196"/>
  <c r="AY3203"/>
  <c r="AZ3205"/>
  <c r="BE3205" s="1"/>
  <c r="AY3207"/>
  <c r="BE3260"/>
  <c r="BF3272"/>
  <c r="BG3272" s="1"/>
  <c r="AY3317"/>
  <c r="AZ3317"/>
  <c r="BE3317" s="1"/>
  <c r="AY3311"/>
  <c r="AZ3311"/>
  <c r="BE3311" s="1"/>
  <c r="AW3308"/>
  <c r="AX3308"/>
  <c r="AZ3301"/>
  <c r="BE3301" s="1"/>
  <c r="AY3301"/>
  <c r="AW3300"/>
  <c r="AX3300"/>
  <c r="AZ3297"/>
  <c r="BE3297" s="1"/>
  <c r="AY3297"/>
  <c r="AZ3293"/>
  <c r="BE3293" s="1"/>
  <c r="AY3293"/>
  <c r="AW3284"/>
  <c r="AX3284"/>
  <c r="AW3264"/>
  <c r="AX3264"/>
  <c r="AW3256"/>
  <c r="AX3256"/>
  <c r="AY3253"/>
  <c r="AZ3253"/>
  <c r="BE3253" s="1"/>
  <c r="AY3249"/>
  <c r="AZ3249"/>
  <c r="BE3249" s="1"/>
  <c r="AX3246"/>
  <c r="AW3246"/>
  <c r="AW3244"/>
  <c r="AX3244"/>
  <c r="AY3237"/>
  <c r="BD3237" s="1"/>
  <c r="AZ3237"/>
  <c r="BE3237" s="1"/>
  <c r="AW3236"/>
  <c r="AX3236"/>
  <c r="AY3225"/>
  <c r="AZ3225"/>
  <c r="BE3225" s="1"/>
  <c r="AW3214"/>
  <c r="AX3214"/>
  <c r="AZ3201"/>
  <c r="BE3201" s="1"/>
  <c r="AY3201"/>
  <c r="AX3200"/>
  <c r="AW3200"/>
  <c r="AZ3197"/>
  <c r="BE3197" s="1"/>
  <c r="AY3197"/>
  <c r="AZ3193"/>
  <c r="BE3193" s="1"/>
  <c r="AY3193"/>
  <c r="AW3192"/>
  <c r="AX3192"/>
  <c r="AX3184"/>
  <c r="AW3184"/>
  <c r="AY3161"/>
  <c r="AZ3161"/>
  <c r="BE3161" s="1"/>
  <c r="AZ3141"/>
  <c r="BE3141" s="1"/>
  <c r="AY3141"/>
  <c r="AZ3137"/>
  <c r="BE3137" s="1"/>
  <c r="AY3137"/>
  <c r="BD3137" s="1"/>
  <c r="AZ3133"/>
  <c r="BE3133" s="1"/>
  <c r="AY3133"/>
  <c r="AZ3129"/>
  <c r="BE3129" s="1"/>
  <c r="AY3129"/>
  <c r="AW3128"/>
  <c r="AX3128"/>
  <c r="AZ3125"/>
  <c r="BE3125" s="1"/>
  <c r="AY3125"/>
  <c r="AY3113"/>
  <c r="BD3113" s="1"/>
  <c r="AZ3113"/>
  <c r="BE3113" s="1"/>
  <c r="AY3109"/>
  <c r="AZ3109"/>
  <c r="BE3109" s="1"/>
  <c r="AX3108"/>
  <c r="AW3108"/>
  <c r="AY3105"/>
  <c r="AZ3105"/>
  <c r="BE3105" s="1"/>
  <c r="AY3077"/>
  <c r="AZ3077"/>
  <c r="BE3077" s="1"/>
  <c r="AW3076"/>
  <c r="AX3076"/>
  <c r="BF3242"/>
  <c r="BG3242" s="1"/>
  <c r="BF3250"/>
  <c r="BG3250" s="1"/>
  <c r="BF3234"/>
  <c r="BG3234" s="1"/>
  <c r="BF3284"/>
  <c r="BG3284" s="1"/>
  <c r="AW3120"/>
  <c r="BF3182"/>
  <c r="BG3182" s="1"/>
  <c r="AX3196"/>
  <c r="BE3280"/>
  <c r="BE3286"/>
  <c r="BE3296"/>
  <c r="BE2984"/>
  <c r="AW3072"/>
  <c r="AX3070"/>
  <c r="AX3058"/>
  <c r="AW3084"/>
  <c r="AX3124"/>
  <c r="AW3144"/>
  <c r="AX3212"/>
  <c r="AX3228"/>
  <c r="AW2986"/>
  <c r="AX3026"/>
  <c r="AW3082"/>
  <c r="AX3148"/>
  <c r="AX3162"/>
  <c r="AX3168"/>
  <c r="AY3167"/>
  <c r="AZ3251"/>
  <c r="BE3251" s="1"/>
  <c r="AZ3143"/>
  <c r="BE3143" s="1"/>
  <c r="AW3222"/>
  <c r="AX2988"/>
  <c r="BF2990"/>
  <c r="BG2990" s="1"/>
  <c r="AW3078"/>
  <c r="AX3142"/>
  <c r="AW3172"/>
  <c r="AW3140"/>
  <c r="AW3188"/>
  <c r="AW3220"/>
  <c r="AY3229"/>
  <c r="AX2990"/>
  <c r="AX3012"/>
  <c r="AX3024"/>
  <c r="AX3032"/>
  <c r="AW3038"/>
  <c r="AX3040"/>
  <c r="AW3046"/>
  <c r="AW3054"/>
  <c r="AW3062"/>
  <c r="AX3064"/>
  <c r="AW3068"/>
  <c r="AX3074"/>
  <c r="AX3086"/>
  <c r="AW3094"/>
  <c r="AW3098"/>
  <c r="AW3106"/>
  <c r="AZ3145"/>
  <c r="BE3145" s="1"/>
  <c r="AZ3159"/>
  <c r="BE3159" s="1"/>
  <c r="AW3174"/>
  <c r="AW3210"/>
  <c r="AY3221"/>
  <c r="AZ3227"/>
  <c r="BE3227" s="1"/>
  <c r="BE3312"/>
  <c r="BE3316"/>
  <c r="AY3215"/>
  <c r="AX3014"/>
  <c r="AW3036"/>
  <c r="AW2984"/>
  <c r="AX3182"/>
  <c r="AZ3217"/>
  <c r="BE3217" s="1"/>
  <c r="AW3204"/>
  <c r="AZ3181"/>
  <c r="BE3181" s="1"/>
  <c r="AY3149"/>
  <c r="AX3166"/>
  <c r="AY3171"/>
  <c r="AX3176"/>
  <c r="BF3172"/>
  <c r="BG3172" s="1"/>
  <c r="AW3254"/>
  <c r="AW3268"/>
  <c r="AZ3123"/>
  <c r="BE3123" s="1"/>
  <c r="AW3136"/>
  <c r="AW3158"/>
  <c r="AW3002"/>
  <c r="AX3240"/>
  <c r="AX3260"/>
  <c r="AX3280"/>
  <c r="AX3296"/>
  <c r="AX3312"/>
  <c r="AW3234"/>
  <c r="AW3250"/>
  <c r="AW3274"/>
  <c r="AW3290"/>
  <c r="AW3306"/>
  <c r="AW3164"/>
  <c r="AX3194"/>
  <c r="BE3290"/>
  <c r="AZ2991"/>
  <c r="BE2991" s="1"/>
  <c r="AY3035"/>
  <c r="BE3036"/>
  <c r="AY3051"/>
  <c r="BE3052"/>
  <c r="AY3065"/>
  <c r="AY3071"/>
  <c r="AZ3073"/>
  <c r="BE3073" s="1"/>
  <c r="AY3085"/>
  <c r="AY3093"/>
  <c r="AY3101"/>
  <c r="AZ3103"/>
  <c r="BE3103" s="1"/>
  <c r="AZ3115"/>
  <c r="BE3115" s="1"/>
  <c r="AZ3117"/>
  <c r="BE3117" s="1"/>
  <c r="AY3185"/>
  <c r="AY3187"/>
  <c r="AY3189"/>
  <c r="BE3190"/>
  <c r="AZ3315"/>
  <c r="BE3315" s="1"/>
  <c r="AY3233"/>
  <c r="AZ3267"/>
  <c r="BE3267" s="1"/>
  <c r="AY3285"/>
  <c r="AX3314"/>
  <c r="AW3314"/>
  <c r="AY3307"/>
  <c r="AZ3307"/>
  <c r="BE3307" s="1"/>
  <c r="AX3302"/>
  <c r="AW3302"/>
  <c r="AZ3295"/>
  <c r="BE3295" s="1"/>
  <c r="AY3295"/>
  <c r="AX3294"/>
  <c r="AW3294"/>
  <c r="AW3292"/>
  <c r="AX3292"/>
  <c r="AX3286"/>
  <c r="AW3286"/>
  <c r="AZ3283"/>
  <c r="BE3283" s="1"/>
  <c r="AY3283"/>
  <c r="AZ3279"/>
  <c r="BE3279" s="1"/>
  <c r="AY3279"/>
  <c r="AX3278"/>
  <c r="AW3278"/>
  <c r="AW3276"/>
  <c r="AX3276"/>
  <c r="AY3273"/>
  <c r="AZ3273"/>
  <c r="BE3273" s="1"/>
  <c r="AX3270"/>
  <c r="AW3270"/>
  <c r="AZ3259"/>
  <c r="BE3259" s="1"/>
  <c r="AY3259"/>
  <c r="AX3258"/>
  <c r="AW3258"/>
  <c r="AY3239"/>
  <c r="AZ3239"/>
  <c r="BE3239" s="1"/>
  <c r="AX3238"/>
  <c r="AW3238"/>
  <c r="AY3235"/>
  <c r="BD3235" s="1"/>
  <c r="AZ3235"/>
  <c r="BE3235" s="1"/>
  <c r="AY3199"/>
  <c r="AZ3199"/>
  <c r="BE3199" s="1"/>
  <c r="AZ3191"/>
  <c r="BE3191" s="1"/>
  <c r="AY3191"/>
  <c r="BD3191" s="1"/>
  <c r="AW3190"/>
  <c r="AX3190"/>
  <c r="AZ3183"/>
  <c r="BE3183" s="1"/>
  <c r="AY3183"/>
  <c r="AY3179"/>
  <c r="AZ3179"/>
  <c r="BE3179" s="1"/>
  <c r="AZ3155"/>
  <c r="BE3155" s="1"/>
  <c r="AY3155"/>
  <c r="AY3139"/>
  <c r="AZ3139"/>
  <c r="BE3139" s="1"/>
  <c r="AY3135"/>
  <c r="AZ3135"/>
  <c r="BE3135" s="1"/>
  <c r="AY3131"/>
  <c r="AZ3131"/>
  <c r="BE3131" s="1"/>
  <c r="AY3119"/>
  <c r="AZ3119"/>
  <c r="BE3119" s="1"/>
  <c r="AY3111"/>
  <c r="AZ3111"/>
  <c r="BE3111" s="1"/>
  <c r="AZ3107"/>
  <c r="BE3107" s="1"/>
  <c r="AY3107"/>
  <c r="AZ3099"/>
  <c r="BE3099" s="1"/>
  <c r="AY3099"/>
  <c r="AZ3095"/>
  <c r="BE3095" s="1"/>
  <c r="AY3095"/>
  <c r="AZ3091"/>
  <c r="BE3091" s="1"/>
  <c r="AY3091"/>
  <c r="AZ3087"/>
  <c r="BE3087" s="1"/>
  <c r="AY3087"/>
  <c r="AZ3083"/>
  <c r="BE3083" s="1"/>
  <c r="AY3083"/>
  <c r="AZ3079"/>
  <c r="BE3079" s="1"/>
  <c r="AY3079"/>
  <c r="AY3075"/>
  <c r="AZ3075"/>
  <c r="BE3075" s="1"/>
  <c r="AY3069"/>
  <c r="AZ3069"/>
  <c r="BE3069" s="1"/>
  <c r="AZ3067"/>
  <c r="BE3067" s="1"/>
  <c r="AY3067"/>
  <c r="AY3063"/>
  <c r="AZ3063"/>
  <c r="BE3063" s="1"/>
  <c r="AZ3061"/>
  <c r="BE3061" s="1"/>
  <c r="AY3061"/>
  <c r="AY3059"/>
  <c r="AZ3059"/>
  <c r="BE3059" s="1"/>
  <c r="AZ3057"/>
  <c r="BE3057" s="1"/>
  <c r="AY3057"/>
  <c r="AZ3055"/>
  <c r="BE3055" s="1"/>
  <c r="AY3055"/>
  <c r="AZ3053"/>
  <c r="BE3053" s="1"/>
  <c r="AY3053"/>
  <c r="AZ3049"/>
  <c r="BE3049" s="1"/>
  <c r="AY3049"/>
  <c r="AZ3047"/>
  <c r="BE3047" s="1"/>
  <c r="AY3047"/>
  <c r="AZ3045"/>
  <c r="BE3045" s="1"/>
  <c r="AY3045"/>
  <c r="AX3044"/>
  <c r="AW3044"/>
  <c r="AZ3041"/>
  <c r="BE3041" s="1"/>
  <c r="AY3041"/>
  <c r="AZ3039"/>
  <c r="BE3039" s="1"/>
  <c r="AY3039"/>
  <c r="AZ3037"/>
  <c r="BE3037" s="1"/>
  <c r="AY3037"/>
  <c r="AZ3033"/>
  <c r="BE3033" s="1"/>
  <c r="AY3033"/>
  <c r="AZ3031"/>
  <c r="BE3031" s="1"/>
  <c r="AY3031"/>
  <c r="AZ3029"/>
  <c r="BE3029" s="1"/>
  <c r="AY3029"/>
  <c r="AZ3027"/>
  <c r="BE3027" s="1"/>
  <c r="AY3027"/>
  <c r="AZ3025"/>
  <c r="BE3025" s="1"/>
  <c r="AY3025"/>
  <c r="AX3022"/>
  <c r="AW3022"/>
  <c r="AZ3017"/>
  <c r="BE3017" s="1"/>
  <c r="AY3017"/>
  <c r="AW3016"/>
  <c r="AX3016"/>
  <c r="AZ3013"/>
  <c r="BE3013" s="1"/>
  <c r="AY3013"/>
  <c r="AZ3011"/>
  <c r="BE3011" s="1"/>
  <c r="AY3011"/>
  <c r="AY3009"/>
  <c r="AZ3009"/>
  <c r="BE3009" s="1"/>
  <c r="AW3008"/>
  <c r="AX3008"/>
  <c r="AY3005"/>
  <c r="AZ3005"/>
  <c r="BE3005" s="1"/>
  <c r="AZ3003"/>
  <c r="BE3003" s="1"/>
  <c r="AY3003"/>
  <c r="AX3000"/>
  <c r="AW3000"/>
  <c r="AW2994"/>
  <c r="AX2994"/>
  <c r="AY2993"/>
  <c r="AZ2993"/>
  <c r="BE2993" s="1"/>
  <c r="AZ2989"/>
  <c r="BE2989" s="1"/>
  <c r="AY2989"/>
  <c r="BD2989" s="1"/>
  <c r="AZ2987"/>
  <c r="BE2987" s="1"/>
  <c r="AY2987"/>
  <c r="AZ2983"/>
  <c r="BE2983" s="1"/>
  <c r="AY2983"/>
  <c r="BG3288"/>
  <c r="BF3292"/>
  <c r="BG3292" s="1"/>
  <c r="BF3294"/>
  <c r="BG3294" s="1"/>
  <c r="BF2988"/>
  <c r="BG2988" s="1"/>
  <c r="BF2992"/>
  <c r="BG2992" s="1"/>
  <c r="BF2996"/>
  <c r="BG2996" s="1"/>
  <c r="BF3316"/>
  <c r="BG3316" s="1"/>
  <c r="BE3184"/>
  <c r="BE3156"/>
  <c r="AY2803"/>
  <c r="AY2807"/>
  <c r="AY2811"/>
  <c r="AY2815"/>
  <c r="AY2819"/>
  <c r="AY2823"/>
  <c r="AY2827"/>
  <c r="BD2827" s="1"/>
  <c r="AY2831"/>
  <c r="AY2835"/>
  <c r="AY2839"/>
  <c r="AY2843"/>
  <c r="AY2847"/>
  <c r="AY2851"/>
  <c r="AY2855"/>
  <c r="AY2859"/>
  <c r="AY2863"/>
  <c r="AY2867"/>
  <c r="AY2871"/>
  <c r="AY2875"/>
  <c r="AY2879"/>
  <c r="AY2883"/>
  <c r="AY2887"/>
  <c r="AY2891"/>
  <c r="AY2895"/>
  <c r="AY2899"/>
  <c r="AY2903"/>
  <c r="AY2907"/>
  <c r="AY2911"/>
  <c r="AY2915"/>
  <c r="AY2921"/>
  <c r="AY2927"/>
  <c r="AY2931"/>
  <c r="BD2931" s="1"/>
  <c r="AY2935"/>
  <c r="AY2939"/>
  <c r="AY2943"/>
  <c r="AY2947"/>
  <c r="AY2951"/>
  <c r="AY2955"/>
  <c r="AY2959"/>
  <c r="AY2963"/>
  <c r="AY2967"/>
  <c r="AY2971"/>
  <c r="AY2975"/>
  <c r="AY2979"/>
  <c r="BE3026"/>
  <c r="BE3042"/>
  <c r="BE3050"/>
  <c r="BE3064"/>
  <c r="BF3074"/>
  <c r="BG3074" s="1"/>
  <c r="BE3100"/>
  <c r="BF3118"/>
  <c r="BG3118" s="1"/>
  <c r="BF3192"/>
  <c r="BG3192" s="1"/>
  <c r="BF2952"/>
  <c r="BG2952" s="1"/>
  <c r="BF2960"/>
  <c r="BG2960" s="1"/>
  <c r="BE3018"/>
  <c r="BF3022"/>
  <c r="BG3022" s="1"/>
  <c r="BF3034"/>
  <c r="BG3034" s="1"/>
  <c r="BF3070"/>
  <c r="BG3070" s="1"/>
  <c r="BF3082"/>
  <c r="BG3082" s="1"/>
  <c r="BF3086"/>
  <c r="BG3086" s="1"/>
  <c r="BF3088"/>
  <c r="BG3088" s="1"/>
  <c r="BF3090"/>
  <c r="BG3090" s="1"/>
  <c r="BF3092"/>
  <c r="BG3092" s="1"/>
  <c r="BF3094"/>
  <c r="BG3094" s="1"/>
  <c r="BF3096"/>
  <c r="BG3096" s="1"/>
  <c r="BF3098"/>
  <c r="BG3098" s="1"/>
  <c r="BE3146"/>
  <c r="BE3152"/>
  <c r="BE3154"/>
  <c r="BE3158"/>
  <c r="BE3164"/>
  <c r="BE3198"/>
  <c r="BF3202"/>
  <c r="BG3202" s="1"/>
  <c r="BE3222"/>
  <c r="BF3264"/>
  <c r="BG3264" s="1"/>
  <c r="BE3268"/>
  <c r="BE3274"/>
  <c r="BE3276"/>
  <c r="BF3304"/>
  <c r="BG3304" s="1"/>
  <c r="BE2774"/>
  <c r="BE2776"/>
  <c r="BE2778"/>
  <c r="BE2780"/>
  <c r="BE2782"/>
  <c r="BE2784"/>
  <c r="BE2786"/>
  <c r="BE2788"/>
  <c r="BE2790"/>
  <c r="BE2798"/>
  <c r="BF2896"/>
  <c r="BG2896" s="1"/>
  <c r="BF2898"/>
  <c r="BG2898" s="1"/>
  <c r="BE2948"/>
  <c r="BF3308"/>
  <c r="BG3308" s="1"/>
  <c r="AY4"/>
  <c r="BD4" s="1"/>
  <c r="BF4" s="1"/>
  <c r="BG4" s="1"/>
  <c r="AZ4"/>
  <c r="BE4" s="1"/>
  <c r="AW4"/>
  <c r="AX4"/>
  <c r="E5" i="30"/>
  <c r="E7" s="1"/>
  <c r="G7"/>
  <c r="BE889" i="25"/>
  <c r="BE871"/>
  <c r="BE869"/>
  <c r="BF839"/>
  <c r="BG839" s="1"/>
  <c r="BF837"/>
  <c r="BG837" s="1"/>
  <c r="BE259"/>
  <c r="AW1269"/>
  <c r="AX1269"/>
  <c r="AX1267"/>
  <c r="AW1267"/>
  <c r="AX281"/>
  <c r="AW281"/>
  <c r="AX1270"/>
  <c r="AW1270"/>
  <c r="AX1268"/>
  <c r="AW1268"/>
  <c r="AX1266"/>
  <c r="AW1266"/>
  <c r="AZ2144"/>
  <c r="BE2144" s="1"/>
  <c r="AY2144"/>
  <c r="K3" i="29"/>
  <c r="AZ3066" i="25"/>
  <c r="BE3066" s="1"/>
  <c r="AY3066"/>
  <c r="AZ2868"/>
  <c r="BE2868" s="1"/>
  <c r="AY2868"/>
  <c r="AZ2858"/>
  <c r="BE2858" s="1"/>
  <c r="AY2858"/>
  <c r="AZ2850"/>
  <c r="BE2850" s="1"/>
  <c r="AY2850"/>
  <c r="AZ2842"/>
  <c r="BE2842" s="1"/>
  <c r="AY2842"/>
  <c r="AZ2834"/>
  <c r="BE2834" s="1"/>
  <c r="AY2834"/>
  <c r="AZ2826"/>
  <c r="BE2826" s="1"/>
  <c r="AY2826"/>
  <c r="AZ2818"/>
  <c r="BE2818" s="1"/>
  <c r="AY2818"/>
  <c r="AZ2810"/>
  <c r="BE2810" s="1"/>
  <c r="AY2810"/>
  <c r="AZ2802"/>
  <c r="BE2802" s="1"/>
  <c r="AY2802"/>
  <c r="AZ2796"/>
  <c r="BE2796" s="1"/>
  <c r="AY2796"/>
  <c r="BD2796" s="1"/>
  <c r="AW2240"/>
  <c r="AX2240"/>
  <c r="AW1578"/>
  <c r="AX1578"/>
  <c r="AX1550"/>
  <c r="AW1550"/>
  <c r="AY17"/>
  <c r="AZ17"/>
  <c r="BE17" s="1"/>
  <c r="AY9"/>
  <c r="AZ9"/>
  <c r="BE9" s="1"/>
  <c r="AZ3023"/>
  <c r="BE3023" s="1"/>
  <c r="AY3023"/>
  <c r="AZ3015"/>
  <c r="BE3015" s="1"/>
  <c r="AY3015"/>
  <c r="AZ3007"/>
  <c r="BE3007" s="1"/>
  <c r="AY3007"/>
  <c r="AZ3001"/>
  <c r="BE3001" s="1"/>
  <c r="AY3001"/>
  <c r="AW2239"/>
  <c r="AX2239"/>
  <c r="AW1551"/>
  <c r="AX1551"/>
  <c r="AW1501"/>
  <c r="AX1501"/>
  <c r="AX79"/>
  <c r="AW79"/>
  <c r="BE3068"/>
  <c r="BE2870"/>
  <c r="BE2854"/>
  <c r="BE2838"/>
  <c r="BE2822"/>
  <c r="BE2806"/>
  <c r="BE126"/>
  <c r="I405" i="31"/>
  <c r="AZ2358" i="25"/>
  <c r="BE2358" s="1"/>
  <c r="AY2358"/>
  <c r="T7" i="19"/>
  <c r="T13"/>
  <c r="T24"/>
  <c r="H7" i="14"/>
  <c r="T17" i="19"/>
  <c r="T16"/>
  <c r="T22"/>
  <c r="T14"/>
  <c r="BE3060" i="25"/>
  <c r="BE2938"/>
  <c r="BE2930"/>
  <c r="BE2914"/>
  <c r="BE2906"/>
  <c r="BE2890"/>
  <c r="BE2882"/>
  <c r="BE2874"/>
  <c r="BF388"/>
  <c r="BG388" s="1"/>
  <c r="E25" i="16"/>
  <c r="L8"/>
  <c r="M8" s="1"/>
  <c r="P26" i="17"/>
  <c r="G26"/>
  <c r="I26"/>
  <c r="B26"/>
  <c r="I25" i="18"/>
  <c r="C25"/>
  <c r="H11" s="1"/>
  <c r="AZ2306" i="25"/>
  <c r="BE2306" s="1"/>
  <c r="AY2306"/>
  <c r="AZ2302"/>
  <c r="BE2302" s="1"/>
  <c r="AY2302"/>
  <c r="AZ2298"/>
  <c r="BE2298" s="1"/>
  <c r="AY2298"/>
  <c r="AZ2292"/>
  <c r="BE2292" s="1"/>
  <c r="AY2292"/>
  <c r="AX2279"/>
  <c r="AW2279"/>
  <c r="AZ2274"/>
  <c r="BE2274" s="1"/>
  <c r="AY2274"/>
  <c r="AX2639"/>
  <c r="AW2639"/>
  <c r="AX2308"/>
  <c r="AW2308"/>
  <c r="AX2290"/>
  <c r="AW2290"/>
  <c r="AX2280"/>
  <c r="AW2280"/>
  <c r="BE2934"/>
  <c r="BE2910"/>
  <c r="BE2902"/>
  <c r="BE2886"/>
  <c r="BE2878"/>
  <c r="BE129"/>
  <c r="BF137"/>
  <c r="BG137" s="1"/>
  <c r="BF211"/>
  <c r="BG211" s="1"/>
  <c r="AW2709"/>
  <c r="AX2709"/>
  <c r="AW2697"/>
  <c r="AX2697"/>
  <c r="AX2683"/>
  <c r="AW2683"/>
  <c r="AX2513"/>
  <c r="AW2513"/>
  <c r="AX2509"/>
  <c r="AW2509"/>
  <c r="AX2389"/>
  <c r="AW2389"/>
  <c r="AX2359"/>
  <c r="AW2359"/>
  <c r="AX2351"/>
  <c r="AW2351"/>
  <c r="AX2343"/>
  <c r="AW2343"/>
  <c r="AX2676"/>
  <c r="AW2676"/>
  <c r="AX2665"/>
  <c r="AW2665"/>
  <c r="AX2506"/>
  <c r="AW2506"/>
  <c r="AX2390"/>
  <c r="AW2390"/>
  <c r="AY2386"/>
  <c r="AZ2386"/>
  <c r="BE2386" s="1"/>
  <c r="AW2374"/>
  <c r="AX2374"/>
  <c r="AW2360"/>
  <c r="AX2360"/>
  <c r="AW2352"/>
  <c r="AX2352"/>
  <c r="AW2344"/>
  <c r="AX2344"/>
  <c r="BE3072"/>
  <c r="BF1159"/>
  <c r="R24" i="16"/>
  <c r="R22"/>
  <c r="R20"/>
  <c r="R19"/>
  <c r="R17"/>
  <c r="R15"/>
  <c r="R13"/>
  <c r="R11"/>
  <c r="R7"/>
  <c r="R23"/>
  <c r="R21"/>
  <c r="R18"/>
  <c r="R16"/>
  <c r="R14"/>
  <c r="R12"/>
  <c r="R10"/>
  <c r="R8"/>
  <c r="L7" i="29" l="1"/>
  <c r="L8"/>
  <c r="L9"/>
  <c r="L12"/>
  <c r="L6"/>
  <c r="L10"/>
  <c r="J10" i="14"/>
  <c r="J14"/>
  <c r="J18"/>
  <c r="J22"/>
  <c r="J9"/>
  <c r="J13"/>
  <c r="J17"/>
  <c r="J23"/>
  <c r="L11" i="29"/>
  <c r="L74"/>
  <c r="L80"/>
  <c r="J82"/>
  <c r="M82" s="1"/>
  <c r="I82"/>
  <c r="H85"/>
  <c r="H81"/>
  <c r="J83"/>
  <c r="M83" s="1"/>
  <c r="I85"/>
  <c r="J84"/>
  <c r="M84" s="1"/>
  <c r="H84"/>
  <c r="I83"/>
  <c r="H83"/>
  <c r="H82"/>
  <c r="I81"/>
  <c r="I84"/>
  <c r="J81"/>
  <c r="J85"/>
  <c r="M85" s="1"/>
  <c r="J78"/>
  <c r="M78" s="1"/>
  <c r="H77"/>
  <c r="I78"/>
  <c r="J77"/>
  <c r="M77" s="1"/>
  <c r="H76"/>
  <c r="I75"/>
  <c r="I76"/>
  <c r="I79"/>
  <c r="H79"/>
  <c r="H78"/>
  <c r="I77"/>
  <c r="H75"/>
  <c r="H86"/>
  <c r="B17" i="30" s="1"/>
  <c r="H32" i="29"/>
  <c r="I12" i="14"/>
  <c r="I20"/>
  <c r="I15"/>
  <c r="I23"/>
  <c r="I10"/>
  <c r="I18"/>
  <c r="I7"/>
  <c r="I13"/>
  <c r="I21"/>
  <c r="J21"/>
  <c r="I8"/>
  <c r="I16"/>
  <c r="I24"/>
  <c r="I11"/>
  <c r="I19"/>
  <c r="H20"/>
  <c r="I14"/>
  <c r="I22"/>
  <c r="I9"/>
  <c r="I17"/>
  <c r="J25"/>
  <c r="J273" i="28"/>
  <c r="J251"/>
  <c r="J235"/>
  <c r="J182"/>
  <c r="J126"/>
  <c r="J110"/>
  <c r="J88"/>
  <c r="J52"/>
  <c r="K214"/>
  <c r="J69"/>
  <c r="J214"/>
  <c r="K267"/>
  <c r="J267"/>
  <c r="K82"/>
  <c r="J82"/>
  <c r="H25" i="16"/>
  <c r="M83" i="28"/>
  <c r="BD3194" i="25"/>
  <c r="BF3194" s="1"/>
  <c r="BG3194" s="1"/>
  <c r="O266" i="28"/>
  <c r="BD2802" i="25"/>
  <c r="BF2802" s="1"/>
  <c r="BG2802" s="1"/>
  <c r="BD2943"/>
  <c r="BF2943" s="1"/>
  <c r="BG2943" s="1"/>
  <c r="BD2993"/>
  <c r="BF2993" s="1"/>
  <c r="BG2993" s="1"/>
  <c r="BD3005"/>
  <c r="BF3005" s="1"/>
  <c r="BG3005" s="1"/>
  <c r="BD3179"/>
  <c r="BF3179" s="1"/>
  <c r="BG3179" s="1"/>
  <c r="BD3187"/>
  <c r="BF3187" s="1"/>
  <c r="BG3187" s="1"/>
  <c r="BD3065"/>
  <c r="BF3065" s="1"/>
  <c r="BG3065" s="1"/>
  <c r="BD2292"/>
  <c r="BF2292" s="1"/>
  <c r="BG2292" s="1"/>
  <c r="BD62"/>
  <c r="BF62" s="1"/>
  <c r="BG62" s="1"/>
  <c r="BD3128"/>
  <c r="BF3128" s="1"/>
  <c r="BG3128" s="1"/>
  <c r="BD406"/>
  <c r="BF406" s="1"/>
  <c r="BG406" s="1"/>
  <c r="BD618"/>
  <c r="BF618" s="1"/>
  <c r="BG618" s="1"/>
  <c r="BD862"/>
  <c r="BF862" s="1"/>
  <c r="BG862" s="1"/>
  <c r="BD1090"/>
  <c r="BF1090" s="1"/>
  <c r="BG1090" s="1"/>
  <c r="BD1078"/>
  <c r="BF1078" s="1"/>
  <c r="BG1078" s="1"/>
  <c r="BD1374"/>
  <c r="BF1374" s="1"/>
  <c r="BG1374" s="1"/>
  <c r="BD1358"/>
  <c r="BF1358" s="1"/>
  <c r="BG1358" s="1"/>
  <c r="BD2938"/>
  <c r="BF2938" s="1"/>
  <c r="BG2938" s="1"/>
  <c r="BD2974"/>
  <c r="BF2974" s="1"/>
  <c r="BG2974" s="1"/>
  <c r="BD2936"/>
  <c r="BF2936" s="1"/>
  <c r="BG2936" s="1"/>
  <c r="BD2870"/>
  <c r="BF2870" s="1"/>
  <c r="BG2870" s="1"/>
  <c r="BD2828"/>
  <c r="BF2828" s="1"/>
  <c r="BG2828" s="1"/>
  <c r="BD2790"/>
  <c r="BF2790" s="1"/>
  <c r="BG2790" s="1"/>
  <c r="BD2966"/>
  <c r="BF2966" s="1"/>
  <c r="BG2966" s="1"/>
  <c r="BD2944"/>
  <c r="BF2944" s="1"/>
  <c r="BG2944" s="1"/>
  <c r="BD2920"/>
  <c r="BF2920" s="1"/>
  <c r="BG2920" s="1"/>
  <c r="BD2854"/>
  <c r="BF2854" s="1"/>
  <c r="BG2854" s="1"/>
  <c r="BD2784"/>
  <c r="BF2784" s="1"/>
  <c r="BG2784" s="1"/>
  <c r="BD2764"/>
  <c r="BF2764" s="1"/>
  <c r="BG2764" s="1"/>
  <c r="BD2748"/>
  <c r="BF2748" s="1"/>
  <c r="BG2748" s="1"/>
  <c r="BD2774"/>
  <c r="BF2774" s="1"/>
  <c r="BG2774" s="1"/>
  <c r="BD2744"/>
  <c r="BF2744" s="1"/>
  <c r="BG2744" s="1"/>
  <c r="BD3024"/>
  <c r="BF3024" s="1"/>
  <c r="BG3024" s="1"/>
  <c r="BD2800"/>
  <c r="BF2800" s="1"/>
  <c r="BG2800" s="1"/>
  <c r="BD2738"/>
  <c r="BF2738" s="1"/>
  <c r="BG2738" s="1"/>
  <c r="BD2740"/>
  <c r="BF2740" s="1"/>
  <c r="BG2740" s="1"/>
  <c r="BD2720"/>
  <c r="BF2720" s="1"/>
  <c r="BG2720" s="1"/>
  <c r="BD2704"/>
  <c r="BF2704" s="1"/>
  <c r="BG2704" s="1"/>
  <c r="BD2688"/>
  <c r="BF2688" s="1"/>
  <c r="BG2688" s="1"/>
  <c r="BD2726"/>
  <c r="BF2726" s="1"/>
  <c r="BG2726" s="1"/>
  <c r="BD2706"/>
  <c r="BF2706" s="1"/>
  <c r="BG2706" s="1"/>
  <c r="BD2620"/>
  <c r="BF2620" s="1"/>
  <c r="BG2620" s="1"/>
  <c r="BD2604"/>
  <c r="BF2604" s="1"/>
  <c r="BG2604" s="1"/>
  <c r="BD2588"/>
  <c r="BF2588" s="1"/>
  <c r="BG2588" s="1"/>
  <c r="BD2572"/>
  <c r="BF2572" s="1"/>
  <c r="BG2572" s="1"/>
  <c r="BD2556"/>
  <c r="BF2556" s="1"/>
  <c r="BG2556" s="1"/>
  <c r="BD2532"/>
  <c r="BF2532" s="1"/>
  <c r="BG2532" s="1"/>
  <c r="BD2516"/>
  <c r="BF2516" s="1"/>
  <c r="BG2516" s="1"/>
  <c r="BD2638"/>
  <c r="BF2638" s="1"/>
  <c r="BG2638" s="1"/>
  <c r="BD219"/>
  <c r="BF219" s="1"/>
  <c r="BG219" s="1"/>
  <c r="BD694"/>
  <c r="BF694" s="1"/>
  <c r="BG694" s="1"/>
  <c r="BD514"/>
  <c r="BF514" s="1"/>
  <c r="BG514" s="1"/>
  <c r="BD297"/>
  <c r="BF297" s="1"/>
  <c r="BG297" s="1"/>
  <c r="BD677"/>
  <c r="BF677" s="1"/>
  <c r="BG677" s="1"/>
  <c r="BD607"/>
  <c r="BF607" s="1"/>
  <c r="BG607" s="1"/>
  <c r="BD543"/>
  <c r="BF543" s="1"/>
  <c r="BG543" s="1"/>
  <c r="BD479"/>
  <c r="BF479" s="1"/>
  <c r="BG479" s="1"/>
  <c r="BD415"/>
  <c r="BF415" s="1"/>
  <c r="BG415" s="1"/>
  <c r="BD280"/>
  <c r="BF280" s="1"/>
  <c r="BG280" s="1"/>
  <c r="BD279"/>
  <c r="BF279" s="1"/>
  <c r="BG279" s="1"/>
  <c r="BD368"/>
  <c r="BF368" s="1"/>
  <c r="BG368" s="1"/>
  <c r="BD380"/>
  <c r="BF380" s="1"/>
  <c r="BG380" s="1"/>
  <c r="BD386"/>
  <c r="BF386" s="1"/>
  <c r="BG386" s="1"/>
  <c r="BD458"/>
  <c r="BF458" s="1"/>
  <c r="BG458" s="1"/>
  <c r="BD476"/>
  <c r="BF476" s="1"/>
  <c r="BG476" s="1"/>
  <c r="BD518"/>
  <c r="BF518" s="1"/>
  <c r="BG518" s="1"/>
  <c r="BD542"/>
  <c r="BF542" s="1"/>
  <c r="BG542" s="1"/>
  <c r="BD584"/>
  <c r="BF584" s="1"/>
  <c r="BG584" s="1"/>
  <c r="BD652"/>
  <c r="BF652" s="1"/>
  <c r="BG652" s="1"/>
  <c r="BD676"/>
  <c r="BF676" s="1"/>
  <c r="BG676" s="1"/>
  <c r="BD700"/>
  <c r="BF700" s="1"/>
  <c r="BG700" s="1"/>
  <c r="BD235"/>
  <c r="BF235" s="1"/>
  <c r="BG235" s="1"/>
  <c r="BD243"/>
  <c r="BF243" s="1"/>
  <c r="BG243" s="1"/>
  <c r="BD247"/>
  <c r="BF247" s="1"/>
  <c r="BG247" s="1"/>
  <c r="BD251"/>
  <c r="BF251" s="1"/>
  <c r="BG251" s="1"/>
  <c r="BD284"/>
  <c r="BF284" s="1"/>
  <c r="BG284" s="1"/>
  <c r="BD289"/>
  <c r="BF289" s="1"/>
  <c r="BG289" s="1"/>
  <c r="BD295"/>
  <c r="BF295" s="1"/>
  <c r="BG295" s="1"/>
  <c r="BD325"/>
  <c r="BF325" s="1"/>
  <c r="BG325" s="1"/>
  <c r="BD376"/>
  <c r="BF376" s="1"/>
  <c r="BG376" s="1"/>
  <c r="BD418"/>
  <c r="BF418" s="1"/>
  <c r="BG418" s="1"/>
  <c r="BD436"/>
  <c r="BF436" s="1"/>
  <c r="BG436" s="1"/>
  <c r="BD472"/>
  <c r="BF472" s="1"/>
  <c r="BG472" s="1"/>
  <c r="BD484"/>
  <c r="BF484" s="1"/>
  <c r="BG484" s="1"/>
  <c r="BD496"/>
  <c r="BF496" s="1"/>
  <c r="BG496" s="1"/>
  <c r="BD612"/>
  <c r="BF612" s="1"/>
  <c r="BG612" s="1"/>
  <c r="BD630"/>
  <c r="BF630" s="1"/>
  <c r="BG630" s="1"/>
  <c r="BD702"/>
  <c r="BF702" s="1"/>
  <c r="BG702" s="1"/>
  <c r="BD632"/>
  <c r="BF632" s="1"/>
  <c r="BG632" s="1"/>
  <c r="BD617"/>
  <c r="BF617" s="1"/>
  <c r="BG617" s="1"/>
  <c r="BD585"/>
  <c r="BF585" s="1"/>
  <c r="BG585" s="1"/>
  <c r="BD553"/>
  <c r="BF553" s="1"/>
  <c r="BG553" s="1"/>
  <c r="BD521"/>
  <c r="BF521" s="1"/>
  <c r="BG521" s="1"/>
  <c r="BD489"/>
  <c r="BF489" s="1"/>
  <c r="BG489" s="1"/>
  <c r="BD457"/>
  <c r="BF457" s="1"/>
  <c r="BG457" s="1"/>
  <c r="BD425"/>
  <c r="BF425" s="1"/>
  <c r="BG425" s="1"/>
  <c r="BD398"/>
  <c r="BF398" s="1"/>
  <c r="BG398" s="1"/>
  <c r="BD320"/>
  <c r="BF320" s="1"/>
  <c r="BG320" s="1"/>
  <c r="BD298"/>
  <c r="BF298" s="1"/>
  <c r="BG298" s="1"/>
  <c r="BD258"/>
  <c r="BF258" s="1"/>
  <c r="BG258" s="1"/>
  <c r="BD271"/>
  <c r="BF271" s="1"/>
  <c r="BG271" s="1"/>
  <c r="BD283"/>
  <c r="BF283" s="1"/>
  <c r="BG283" s="1"/>
  <c r="BD348"/>
  <c r="BF348" s="1"/>
  <c r="BG348" s="1"/>
  <c r="BD360"/>
  <c r="BF360" s="1"/>
  <c r="BG360" s="1"/>
  <c r="BD381"/>
  <c r="BF381" s="1"/>
  <c r="BG381" s="1"/>
  <c r="BD456"/>
  <c r="BF456" s="1"/>
  <c r="BG456" s="1"/>
  <c r="BD528"/>
  <c r="BF528" s="1"/>
  <c r="BG528" s="1"/>
  <c r="BD546"/>
  <c r="BF546" s="1"/>
  <c r="BG546" s="1"/>
  <c r="BD558"/>
  <c r="BF558" s="1"/>
  <c r="BG558" s="1"/>
  <c r="BD622"/>
  <c r="BF622" s="1"/>
  <c r="BG622" s="1"/>
  <c r="BD634"/>
  <c r="BF634" s="1"/>
  <c r="BG634" s="1"/>
  <c r="BD668"/>
  <c r="BF668" s="1"/>
  <c r="BG668" s="1"/>
  <c r="BD1255"/>
  <c r="BF1255" s="1"/>
  <c r="BG1255" s="1"/>
  <c r="BD1187"/>
  <c r="BF1187" s="1"/>
  <c r="BG1187" s="1"/>
  <c r="BD1140"/>
  <c r="BF1140" s="1"/>
  <c r="BG1140" s="1"/>
  <c r="BD1108"/>
  <c r="BF1108" s="1"/>
  <c r="BG1108" s="1"/>
  <c r="BD826"/>
  <c r="BF826" s="1"/>
  <c r="BG826" s="1"/>
  <c r="BD753"/>
  <c r="BF753" s="1"/>
  <c r="BG753" s="1"/>
  <c r="BD760"/>
  <c r="BF760" s="1"/>
  <c r="BG760" s="1"/>
  <c r="BD772"/>
  <c r="BF772" s="1"/>
  <c r="BG772" s="1"/>
  <c r="BD790"/>
  <c r="BF790" s="1"/>
  <c r="BG790" s="1"/>
  <c r="BD797"/>
  <c r="BF797" s="1"/>
  <c r="BG797" s="1"/>
  <c r="BD818"/>
  <c r="BF818" s="1"/>
  <c r="BG818" s="1"/>
  <c r="BD824"/>
  <c r="BF824" s="1"/>
  <c r="BG824" s="1"/>
  <c r="BD830"/>
  <c r="BF830" s="1"/>
  <c r="BG830" s="1"/>
  <c r="BD842"/>
  <c r="BF842" s="1"/>
  <c r="BG842" s="1"/>
  <c r="BD869"/>
  <c r="BF869" s="1"/>
  <c r="BG869" s="1"/>
  <c r="BD875"/>
  <c r="BF875" s="1"/>
  <c r="BG875" s="1"/>
  <c r="BD881"/>
  <c r="BF881" s="1"/>
  <c r="BG881" s="1"/>
  <c r="BD893"/>
  <c r="BF893" s="1"/>
  <c r="BG893" s="1"/>
  <c r="BD926"/>
  <c r="BF926" s="1"/>
  <c r="BG926" s="1"/>
  <c r="BD942"/>
  <c r="BF942" s="1"/>
  <c r="BG942" s="1"/>
  <c r="BD950"/>
  <c r="BF950" s="1"/>
  <c r="BG950" s="1"/>
  <c r="BD959"/>
  <c r="BF959" s="1"/>
  <c r="BG959" s="1"/>
  <c r="BD966"/>
  <c r="BF966" s="1"/>
  <c r="BG966" s="1"/>
  <c r="BD1087"/>
  <c r="BF1087" s="1"/>
  <c r="BG1087" s="1"/>
  <c r="BD1099"/>
  <c r="BF1099" s="1"/>
  <c r="BG1099" s="1"/>
  <c r="BD1114"/>
  <c r="BF1114" s="1"/>
  <c r="BG1114" s="1"/>
  <c r="BD1120"/>
  <c r="BF1120" s="1"/>
  <c r="BG1120" s="1"/>
  <c r="BD1141"/>
  <c r="BF1141" s="1"/>
  <c r="BG1141" s="1"/>
  <c r="BD1186"/>
  <c r="BF1186" s="1"/>
  <c r="BG1186" s="1"/>
  <c r="BD1192"/>
  <c r="BF1192" s="1"/>
  <c r="BG1192" s="1"/>
  <c r="BD1234"/>
  <c r="BF1234" s="1"/>
  <c r="BG1234" s="1"/>
  <c r="BD1251"/>
  <c r="BF1251" s="1"/>
  <c r="BG1251" s="1"/>
  <c r="BD713"/>
  <c r="BF713" s="1"/>
  <c r="BG713" s="1"/>
  <c r="BD722"/>
  <c r="BF722" s="1"/>
  <c r="BG722" s="1"/>
  <c r="BD727"/>
  <c r="BF727" s="1"/>
  <c r="BG727" s="1"/>
  <c r="BD740"/>
  <c r="BF740" s="1"/>
  <c r="BG740" s="1"/>
  <c r="BD744"/>
  <c r="BF744" s="1"/>
  <c r="BG744" s="1"/>
  <c r="BD752"/>
  <c r="BF752" s="1"/>
  <c r="BG752" s="1"/>
  <c r="BD782"/>
  <c r="BF782" s="1"/>
  <c r="BG782" s="1"/>
  <c r="BD799"/>
  <c r="BF799" s="1"/>
  <c r="BG799" s="1"/>
  <c r="BD820"/>
  <c r="BF820" s="1"/>
  <c r="BG820" s="1"/>
  <c r="BD844"/>
  <c r="BF844" s="1"/>
  <c r="BG844" s="1"/>
  <c r="BD850"/>
  <c r="BF850" s="1"/>
  <c r="BG850" s="1"/>
  <c r="BD856"/>
  <c r="BF856" s="1"/>
  <c r="BG856" s="1"/>
  <c r="BD865"/>
  <c r="BF865" s="1"/>
  <c r="BG865" s="1"/>
  <c r="BD877"/>
  <c r="BF877" s="1"/>
  <c r="BG877" s="1"/>
  <c r="BD883"/>
  <c r="BF883" s="1"/>
  <c r="BG883" s="1"/>
  <c r="BD898"/>
  <c r="BF898" s="1"/>
  <c r="BG898" s="1"/>
  <c r="BD925"/>
  <c r="BF925" s="1"/>
  <c r="BG925" s="1"/>
  <c r="BD937"/>
  <c r="BF937" s="1"/>
  <c r="BG937" s="1"/>
  <c r="BD946"/>
  <c r="BF946" s="1"/>
  <c r="BG946" s="1"/>
  <c r="BD973"/>
  <c r="BF973" s="1"/>
  <c r="BG973" s="1"/>
  <c r="BD982"/>
  <c r="BF982" s="1"/>
  <c r="BG982" s="1"/>
  <c r="BD1049"/>
  <c r="BF1049" s="1"/>
  <c r="BG1049" s="1"/>
  <c r="BD1058"/>
  <c r="BF1058" s="1"/>
  <c r="BG1058" s="1"/>
  <c r="BD1091"/>
  <c r="BF1091" s="1"/>
  <c r="BG1091" s="1"/>
  <c r="BD1109"/>
  <c r="BF1109" s="1"/>
  <c r="BG1109" s="1"/>
  <c r="BD1130"/>
  <c r="BF1130" s="1"/>
  <c r="BG1130" s="1"/>
  <c r="BD1136"/>
  <c r="BF1136" s="1"/>
  <c r="BG1136" s="1"/>
  <c r="BD1157"/>
  <c r="BF1157" s="1"/>
  <c r="BG1157" s="1"/>
  <c r="BD1163"/>
  <c r="BF1163" s="1"/>
  <c r="BG1163" s="1"/>
  <c r="BD1169"/>
  <c r="BF1169" s="1"/>
  <c r="BG1169" s="1"/>
  <c r="BD1175"/>
  <c r="BF1175" s="1"/>
  <c r="BG1175" s="1"/>
  <c r="BD1190"/>
  <c r="BF1190" s="1"/>
  <c r="BG1190" s="1"/>
  <c r="BD1202"/>
  <c r="BF1202" s="1"/>
  <c r="BG1202" s="1"/>
  <c r="BD1214"/>
  <c r="BF1214" s="1"/>
  <c r="BG1214" s="1"/>
  <c r="BD1226"/>
  <c r="BF1226" s="1"/>
  <c r="BG1226" s="1"/>
  <c r="BD1238"/>
  <c r="BF1238" s="1"/>
  <c r="BG1238" s="1"/>
  <c r="BD1262"/>
  <c r="BF1262" s="1"/>
  <c r="BG1262" s="1"/>
  <c r="BD1246"/>
  <c r="BF1246" s="1"/>
  <c r="BG1246" s="1"/>
  <c r="BD1307"/>
  <c r="BF1307" s="1"/>
  <c r="BG1307" s="1"/>
  <c r="BD1171"/>
  <c r="BF1171" s="1"/>
  <c r="BG1171" s="1"/>
  <c r="BD1118"/>
  <c r="BF1118" s="1"/>
  <c r="BG1118" s="1"/>
  <c r="BD1093"/>
  <c r="BF1093" s="1"/>
  <c r="BG1093" s="1"/>
  <c r="BD1059"/>
  <c r="BF1059" s="1"/>
  <c r="BG1059" s="1"/>
  <c r="BD984"/>
  <c r="BF984" s="1"/>
  <c r="BG984" s="1"/>
  <c r="BD938"/>
  <c r="BF938" s="1"/>
  <c r="BG938" s="1"/>
  <c r="BD822"/>
  <c r="BF822" s="1"/>
  <c r="BG822" s="1"/>
  <c r="BD762"/>
  <c r="BF762" s="1"/>
  <c r="BG762" s="1"/>
  <c r="BD780"/>
  <c r="BF780" s="1"/>
  <c r="BG780" s="1"/>
  <c r="BD789"/>
  <c r="BF789" s="1"/>
  <c r="BG789" s="1"/>
  <c r="BD951"/>
  <c r="BF951" s="1"/>
  <c r="BG951" s="1"/>
  <c r="BD977"/>
  <c r="BF977" s="1"/>
  <c r="BG977" s="1"/>
  <c r="BD987"/>
  <c r="BF987" s="1"/>
  <c r="BG987" s="1"/>
  <c r="BD1000"/>
  <c r="BF1000" s="1"/>
  <c r="BG1000" s="1"/>
  <c r="BD1014"/>
  <c r="BF1014" s="1"/>
  <c r="BG1014" s="1"/>
  <c r="BD1020"/>
  <c r="BF1020" s="1"/>
  <c r="BG1020" s="1"/>
  <c r="BD1170"/>
  <c r="BF1170" s="1"/>
  <c r="BG1170" s="1"/>
  <c r="BD1252"/>
  <c r="BF1252" s="1"/>
  <c r="BG1252" s="1"/>
  <c r="BD1261"/>
  <c r="BF1261" s="1"/>
  <c r="BG1261" s="1"/>
  <c r="BD1273"/>
  <c r="BF1273" s="1"/>
  <c r="BG1273" s="1"/>
  <c r="BD1294"/>
  <c r="BF1294" s="1"/>
  <c r="BG1294" s="1"/>
  <c r="BD1306"/>
  <c r="BF1306" s="1"/>
  <c r="BG1306" s="1"/>
  <c r="BD1971"/>
  <c r="BF1971" s="1"/>
  <c r="BG1971" s="1"/>
  <c r="BD1747"/>
  <c r="BF1747" s="1"/>
  <c r="BG1747" s="1"/>
  <c r="BD1324"/>
  <c r="BF1324" s="1"/>
  <c r="BG1324" s="1"/>
  <c r="BD1328"/>
  <c r="BF1328" s="1"/>
  <c r="BG1328" s="1"/>
  <c r="BD1332"/>
  <c r="BF1332" s="1"/>
  <c r="BG1332" s="1"/>
  <c r="BD1364"/>
  <c r="BF1364" s="1"/>
  <c r="BG1364" s="1"/>
  <c r="BD1415"/>
  <c r="BF1415" s="1"/>
  <c r="BG1415" s="1"/>
  <c r="BD1424"/>
  <c r="BF1424" s="1"/>
  <c r="BG1424" s="1"/>
  <c r="BD1436"/>
  <c r="BF1436" s="1"/>
  <c r="BG1436" s="1"/>
  <c r="BD1466"/>
  <c r="BF1466" s="1"/>
  <c r="BG1466" s="1"/>
  <c r="BD1478"/>
  <c r="BF1478" s="1"/>
  <c r="BG1478" s="1"/>
  <c r="BD1502"/>
  <c r="BF1502" s="1"/>
  <c r="BG1502" s="1"/>
  <c r="BD1508"/>
  <c r="BF1508" s="1"/>
  <c r="BG1508" s="1"/>
  <c r="BD1536"/>
  <c r="BF1536" s="1"/>
  <c r="BG1536" s="1"/>
  <c r="BD1554"/>
  <c r="BF1554" s="1"/>
  <c r="BG1554" s="1"/>
  <c r="BD1566"/>
  <c r="BF1566" s="1"/>
  <c r="BG1566" s="1"/>
  <c r="BD1584"/>
  <c r="BF1584" s="1"/>
  <c r="BG1584" s="1"/>
  <c r="BD1596"/>
  <c r="BF1596" s="1"/>
  <c r="BG1596" s="1"/>
  <c r="BD1626"/>
  <c r="BF1626" s="1"/>
  <c r="BG1626" s="1"/>
  <c r="BD1635"/>
  <c r="BF1635" s="1"/>
  <c r="BG1635" s="1"/>
  <c r="BD1704"/>
  <c r="BF1704" s="1"/>
  <c r="BG1704" s="1"/>
  <c r="BD1724"/>
  <c r="BF1724" s="1"/>
  <c r="BG1724" s="1"/>
  <c r="BD1730"/>
  <c r="BF1730" s="1"/>
  <c r="BG1730" s="1"/>
  <c r="BD1736"/>
  <c r="BF1736" s="1"/>
  <c r="BG1736" s="1"/>
  <c r="BD1748"/>
  <c r="BF1748" s="1"/>
  <c r="BG1748" s="1"/>
  <c r="BD1775"/>
  <c r="BF1775" s="1"/>
  <c r="BG1775" s="1"/>
  <c r="BD1787"/>
  <c r="BF1787" s="1"/>
  <c r="BG1787" s="1"/>
  <c r="BD1811"/>
  <c r="BF1811" s="1"/>
  <c r="BG1811" s="1"/>
  <c r="BD1826"/>
  <c r="BF1826" s="1"/>
  <c r="BG1826" s="1"/>
  <c r="BD1832"/>
  <c r="BF1832" s="1"/>
  <c r="BG1832" s="1"/>
  <c r="BD1838"/>
  <c r="BF1838" s="1"/>
  <c r="BG1838" s="1"/>
  <c r="BD1844"/>
  <c r="BF1844" s="1"/>
  <c r="BG1844" s="1"/>
  <c r="BD1856"/>
  <c r="BF1856" s="1"/>
  <c r="BG1856" s="1"/>
  <c r="BD1880"/>
  <c r="BF1880" s="1"/>
  <c r="BG1880" s="1"/>
  <c r="BD1910"/>
  <c r="BF1910" s="1"/>
  <c r="BG1910" s="1"/>
  <c r="BD1931"/>
  <c r="BF1931" s="1"/>
  <c r="BG1931" s="1"/>
  <c r="BD1967"/>
  <c r="BF1967" s="1"/>
  <c r="BG1967" s="1"/>
  <c r="BD1979"/>
  <c r="BF1979" s="1"/>
  <c r="BG1979" s="1"/>
  <c r="BD2003"/>
  <c r="BF2003" s="1"/>
  <c r="BG2003" s="1"/>
  <c r="BD2015"/>
  <c r="BF2015" s="1"/>
  <c r="BG2015" s="1"/>
  <c r="BD2050"/>
  <c r="BF2050" s="1"/>
  <c r="BG2050" s="1"/>
  <c r="BD2056"/>
  <c r="BF2056" s="1"/>
  <c r="BG2056" s="1"/>
  <c r="BD2062"/>
  <c r="BF2062" s="1"/>
  <c r="BG2062" s="1"/>
  <c r="BD2074"/>
  <c r="BF2074" s="1"/>
  <c r="BG2074" s="1"/>
  <c r="BD2086"/>
  <c r="BF2086" s="1"/>
  <c r="BG2086" s="1"/>
  <c r="BD2092"/>
  <c r="BF2092" s="1"/>
  <c r="BG2092" s="1"/>
  <c r="BD2114"/>
  <c r="BF2114" s="1"/>
  <c r="BG2114" s="1"/>
  <c r="BD2128"/>
  <c r="BF2128" s="1"/>
  <c r="BG2128" s="1"/>
  <c r="BD2148"/>
  <c r="BF2148" s="1"/>
  <c r="BG2148" s="1"/>
  <c r="BD2154"/>
  <c r="BF2154" s="1"/>
  <c r="BG2154" s="1"/>
  <c r="BD2186"/>
  <c r="BF2186" s="1"/>
  <c r="BG2186" s="1"/>
  <c r="BF1347"/>
  <c r="BG1347" s="1"/>
  <c r="BD1356"/>
  <c r="BF1356" s="1"/>
  <c r="BG1356" s="1"/>
  <c r="BD1407"/>
  <c r="BF1407" s="1"/>
  <c r="BG1407" s="1"/>
  <c r="BD1434"/>
  <c r="BF1434" s="1"/>
  <c r="BG1434" s="1"/>
  <c r="BD1440"/>
  <c r="BF1440" s="1"/>
  <c r="BG1440" s="1"/>
  <c r="BD1486"/>
  <c r="BF1486" s="1"/>
  <c r="BG1486" s="1"/>
  <c r="BD1498"/>
  <c r="BF1498" s="1"/>
  <c r="BG1498" s="1"/>
  <c r="BD1504"/>
  <c r="BF1504" s="1"/>
  <c r="BG1504" s="1"/>
  <c r="BD1513"/>
  <c r="BF1513" s="1"/>
  <c r="BG1513" s="1"/>
  <c r="BD1574"/>
  <c r="BF1574" s="1"/>
  <c r="BG1574" s="1"/>
  <c r="BD1580"/>
  <c r="BF1580" s="1"/>
  <c r="BG1580" s="1"/>
  <c r="BD1613"/>
  <c r="BF1613" s="1"/>
  <c r="BG1613" s="1"/>
  <c r="BD1619"/>
  <c r="BF1619" s="1"/>
  <c r="BG1619" s="1"/>
  <c r="BD1625"/>
  <c r="BF1625" s="1"/>
  <c r="BG1625" s="1"/>
  <c r="BD1640"/>
  <c r="BF1640" s="1"/>
  <c r="BG1640" s="1"/>
  <c r="BD1655"/>
  <c r="BF1655" s="1"/>
  <c r="BG1655" s="1"/>
  <c r="BD1676"/>
  <c r="BF1676" s="1"/>
  <c r="BG1676" s="1"/>
  <c r="BD1688"/>
  <c r="BF1688" s="1"/>
  <c r="BG1688" s="1"/>
  <c r="BD1703"/>
  <c r="BF1703" s="1"/>
  <c r="BG1703" s="1"/>
  <c r="BD1744"/>
  <c r="BF1744" s="1"/>
  <c r="BG1744" s="1"/>
  <c r="BD1759"/>
  <c r="BF1759" s="1"/>
  <c r="BG1759" s="1"/>
  <c r="BD1768"/>
  <c r="BF1768" s="1"/>
  <c r="BG1768" s="1"/>
  <c r="BD1798"/>
  <c r="BF1798" s="1"/>
  <c r="BG1798" s="1"/>
  <c r="BD1804"/>
  <c r="BF1804" s="1"/>
  <c r="BG1804" s="1"/>
  <c r="BD1816"/>
  <c r="BF1816" s="1"/>
  <c r="BG1816" s="1"/>
  <c r="BD1834"/>
  <c r="BF1834" s="1"/>
  <c r="BG1834" s="1"/>
  <c r="BD1843"/>
  <c r="BF1843" s="1"/>
  <c r="BG1843" s="1"/>
  <c r="BD1870"/>
  <c r="BF1870" s="1"/>
  <c r="BG1870" s="1"/>
  <c r="BD1906"/>
  <c r="BF1906" s="1"/>
  <c r="BG1906" s="1"/>
  <c r="BD1924"/>
  <c r="BF1924" s="1"/>
  <c r="BG1924" s="1"/>
  <c r="BD1951"/>
  <c r="BF1951" s="1"/>
  <c r="BG1951" s="1"/>
  <c r="BD1963"/>
  <c r="BF1963" s="1"/>
  <c r="BG1963" s="1"/>
  <c r="BD1987"/>
  <c r="BF1987" s="1"/>
  <c r="BG1987" s="1"/>
  <c r="BD2011"/>
  <c r="BF2011" s="1"/>
  <c r="BG2011" s="1"/>
  <c r="BD2036"/>
  <c r="BF2036" s="1"/>
  <c r="BG2036" s="1"/>
  <c r="BD2042"/>
  <c r="BF2042" s="1"/>
  <c r="BG2042" s="1"/>
  <c r="BD2048"/>
  <c r="BF2048" s="1"/>
  <c r="BG2048" s="1"/>
  <c r="BD2075"/>
  <c r="BF2075" s="1"/>
  <c r="BG2075" s="1"/>
  <c r="BD2093"/>
  <c r="BF2093" s="1"/>
  <c r="BG2093" s="1"/>
  <c r="BD2108"/>
  <c r="BF2108" s="1"/>
  <c r="BG2108" s="1"/>
  <c r="BD2124"/>
  <c r="BF2124" s="1"/>
  <c r="BG2124" s="1"/>
  <c r="BD2136"/>
  <c r="BF2136" s="1"/>
  <c r="BG2136" s="1"/>
  <c r="BD2153"/>
  <c r="BF2153" s="1"/>
  <c r="BG2153" s="1"/>
  <c r="BD2165"/>
  <c r="BF2165" s="1"/>
  <c r="BG2165" s="1"/>
  <c r="BD3001"/>
  <c r="BF3001" s="1"/>
  <c r="BG3001" s="1"/>
  <c r="BD2850"/>
  <c r="BF2850" s="1"/>
  <c r="BG2850" s="1"/>
  <c r="BD2955"/>
  <c r="BF2955" s="1"/>
  <c r="BG2955" s="1"/>
  <c r="BD2891"/>
  <c r="BF2891" s="1"/>
  <c r="BG2891" s="1"/>
  <c r="BD2843"/>
  <c r="BF2843" s="1"/>
  <c r="BG2843" s="1"/>
  <c r="BD3009"/>
  <c r="BF3009" s="1"/>
  <c r="BG3009" s="1"/>
  <c r="BD3111"/>
  <c r="BF3111" s="1"/>
  <c r="BG3111" s="1"/>
  <c r="BD3085"/>
  <c r="BF3085" s="1"/>
  <c r="BG3085" s="1"/>
  <c r="BD3221"/>
  <c r="BF3221" s="1"/>
  <c r="BG3221" s="1"/>
  <c r="BD2302"/>
  <c r="BF2302" s="1"/>
  <c r="BG2302" s="1"/>
  <c r="BD17"/>
  <c r="BF17" s="1"/>
  <c r="BG17" s="1"/>
  <c r="BD2967"/>
  <c r="BF2967" s="1"/>
  <c r="BG2967" s="1"/>
  <c r="BD2947"/>
  <c r="BF2947" s="1"/>
  <c r="BG2947" s="1"/>
  <c r="BD2911"/>
  <c r="BF2911" s="1"/>
  <c r="BG2911" s="1"/>
  <c r="BD2879"/>
  <c r="BF2879" s="1"/>
  <c r="BG2879" s="1"/>
  <c r="BD2847"/>
  <c r="BF2847" s="1"/>
  <c r="BG2847" s="1"/>
  <c r="BD2831"/>
  <c r="BF2831" s="1"/>
  <c r="BG2831" s="1"/>
  <c r="BD3013"/>
  <c r="BF3013" s="1"/>
  <c r="BG3013" s="1"/>
  <c r="BD3025"/>
  <c r="BF3025" s="1"/>
  <c r="BG3025" s="1"/>
  <c r="BD3033"/>
  <c r="BF3033" s="1"/>
  <c r="BG3033" s="1"/>
  <c r="BD3053"/>
  <c r="BF3053" s="1"/>
  <c r="BG3053" s="1"/>
  <c r="BD3061"/>
  <c r="BF3061" s="1"/>
  <c r="BG3061" s="1"/>
  <c r="BD3067"/>
  <c r="BF3067" s="1"/>
  <c r="BG3067" s="1"/>
  <c r="BD3083"/>
  <c r="BF3083" s="1"/>
  <c r="BG3083" s="1"/>
  <c r="BD3099"/>
  <c r="BF3099" s="1"/>
  <c r="BG3099" s="1"/>
  <c r="BD3233"/>
  <c r="BF3233" s="1"/>
  <c r="BG3233" s="1"/>
  <c r="BD3229"/>
  <c r="BF3229" s="1"/>
  <c r="BG3229" s="1"/>
  <c r="BD3225"/>
  <c r="BF3225" s="1"/>
  <c r="BG3225" s="1"/>
  <c r="BD3253"/>
  <c r="BF3253" s="1"/>
  <c r="BG3253" s="1"/>
  <c r="BD3317"/>
  <c r="BF3317" s="1"/>
  <c r="BG3317" s="1"/>
  <c r="BF3195"/>
  <c r="BG3195" s="1"/>
  <c r="BD3247"/>
  <c r="BF3247" s="1"/>
  <c r="BG3247" s="1"/>
  <c r="BD3275"/>
  <c r="BF3275" s="1"/>
  <c r="BG3275" s="1"/>
  <c r="BD2358"/>
  <c r="BF2358" s="1"/>
  <c r="BG2358" s="1"/>
  <c r="BD3007"/>
  <c r="BF3007" s="1"/>
  <c r="BG3007" s="1"/>
  <c r="BD3023"/>
  <c r="BF3023" s="1"/>
  <c r="BG3023" s="1"/>
  <c r="BD2810"/>
  <c r="BF2810" s="1"/>
  <c r="BG2810" s="1"/>
  <c r="BD2826"/>
  <c r="BF2826" s="1"/>
  <c r="BG2826" s="1"/>
  <c r="BD2842"/>
  <c r="BF2842" s="1"/>
  <c r="BG2842" s="1"/>
  <c r="BD2858"/>
  <c r="BF2858" s="1"/>
  <c r="BG2858" s="1"/>
  <c r="BD3066"/>
  <c r="BF3066" s="1"/>
  <c r="BG3066" s="1"/>
  <c r="BD2971"/>
  <c r="BF2971" s="1"/>
  <c r="BG2971" s="1"/>
  <c r="BD2959"/>
  <c r="BF2959" s="1"/>
  <c r="BG2959" s="1"/>
  <c r="BD2951"/>
  <c r="BF2951" s="1"/>
  <c r="BG2951" s="1"/>
  <c r="BD2935"/>
  <c r="BF2935" s="1"/>
  <c r="BG2935" s="1"/>
  <c r="BD2915"/>
  <c r="BF2915" s="1"/>
  <c r="BG2915" s="1"/>
  <c r="BD2899"/>
  <c r="BF2899" s="1"/>
  <c r="BG2899" s="1"/>
  <c r="BD2883"/>
  <c r="BF2883" s="1"/>
  <c r="BG2883" s="1"/>
  <c r="BD2867"/>
  <c r="BF2867" s="1"/>
  <c r="BG2867" s="1"/>
  <c r="BD2851"/>
  <c r="BF2851" s="1"/>
  <c r="BG2851" s="1"/>
  <c r="BD2835"/>
  <c r="BF2835" s="1"/>
  <c r="BG2835" s="1"/>
  <c r="BD2819"/>
  <c r="BF2819" s="1"/>
  <c r="BG2819" s="1"/>
  <c r="BD2803"/>
  <c r="BF2803" s="1"/>
  <c r="BG2803" s="1"/>
  <c r="BD3059"/>
  <c r="BF3059" s="1"/>
  <c r="BG3059" s="1"/>
  <c r="BD3063"/>
  <c r="BF3063" s="1"/>
  <c r="BG3063" s="1"/>
  <c r="BD3069"/>
  <c r="BF3069" s="1"/>
  <c r="BG3069" s="1"/>
  <c r="BD3119"/>
  <c r="BF3119" s="1"/>
  <c r="BG3119" s="1"/>
  <c r="BD3135"/>
  <c r="BF3135" s="1"/>
  <c r="BG3135" s="1"/>
  <c r="BF3235"/>
  <c r="BG3235" s="1"/>
  <c r="BD3239"/>
  <c r="BF3239" s="1"/>
  <c r="BG3239" s="1"/>
  <c r="BD3273"/>
  <c r="BF3273" s="1"/>
  <c r="BG3273" s="1"/>
  <c r="BD3307"/>
  <c r="BF3307" s="1"/>
  <c r="BG3307" s="1"/>
  <c r="BD3093"/>
  <c r="BF3093" s="1"/>
  <c r="BG3093" s="1"/>
  <c r="BD3125"/>
  <c r="BF3125" s="1"/>
  <c r="BG3125" s="1"/>
  <c r="BD3129"/>
  <c r="BF3129" s="1"/>
  <c r="BG3129" s="1"/>
  <c r="BD3197"/>
  <c r="BF3197" s="1"/>
  <c r="BG3197" s="1"/>
  <c r="BD3201"/>
  <c r="BF3201" s="1"/>
  <c r="BG3201" s="1"/>
  <c r="BD3293"/>
  <c r="BF3293" s="1"/>
  <c r="BG3293" s="1"/>
  <c r="BD3021"/>
  <c r="BF3021" s="1"/>
  <c r="BG3021" s="1"/>
  <c r="BD3223"/>
  <c r="BF3223" s="1"/>
  <c r="BG3223" s="1"/>
  <c r="BD3303"/>
  <c r="BF3303" s="1"/>
  <c r="BG3303" s="1"/>
  <c r="BD120"/>
  <c r="BF120" s="1"/>
  <c r="BG120" s="1"/>
  <c r="BD3138"/>
  <c r="BF3138" s="1"/>
  <c r="BG3138" s="1"/>
  <c r="BD3148"/>
  <c r="BF3148" s="1"/>
  <c r="BG3148" s="1"/>
  <c r="BD3160"/>
  <c r="BF3160" s="1"/>
  <c r="BG3160" s="1"/>
  <c r="BD3176"/>
  <c r="BF3176" s="1"/>
  <c r="BG3176" s="1"/>
  <c r="BD3210"/>
  <c r="BF3210" s="1"/>
  <c r="BG3210" s="1"/>
  <c r="BD3220"/>
  <c r="BF3220" s="1"/>
  <c r="BG3220" s="1"/>
  <c r="BD3232"/>
  <c r="BF3232" s="1"/>
  <c r="BG3232" s="1"/>
  <c r="BD592"/>
  <c r="BF592" s="1"/>
  <c r="BG592" s="1"/>
  <c r="BD866"/>
  <c r="BF866" s="1"/>
  <c r="BG866" s="1"/>
  <c r="BD1082"/>
  <c r="BF1082" s="1"/>
  <c r="BG1082" s="1"/>
  <c r="BD1066"/>
  <c r="BF1066" s="1"/>
  <c r="BG1066" s="1"/>
  <c r="BD1378"/>
  <c r="BF1378" s="1"/>
  <c r="BG1378" s="1"/>
  <c r="BD1362"/>
  <c r="BF1362" s="1"/>
  <c r="BG1362" s="1"/>
  <c r="BD2948"/>
  <c r="BF2948" s="1"/>
  <c r="BG2948" s="1"/>
  <c r="BD2906"/>
  <c r="BF2906" s="1"/>
  <c r="BG2906" s="1"/>
  <c r="BD2878"/>
  <c r="BF2878" s="1"/>
  <c r="BG2878" s="1"/>
  <c r="BD2838"/>
  <c r="BF2838" s="1"/>
  <c r="BG2838" s="1"/>
  <c r="BD2798"/>
  <c r="BF2798" s="1"/>
  <c r="BG2798" s="1"/>
  <c r="BD2778"/>
  <c r="BF2778" s="1"/>
  <c r="BG2778" s="1"/>
  <c r="BD2932"/>
  <c r="BF2932" s="1"/>
  <c r="BG2932" s="1"/>
  <c r="BD2964"/>
  <c r="BF2964" s="1"/>
  <c r="BG2964" s="1"/>
  <c r="BD3006"/>
  <c r="BF3006" s="1"/>
  <c r="BG3006" s="1"/>
  <c r="BD2874"/>
  <c r="BF2874" s="1"/>
  <c r="BG2874" s="1"/>
  <c r="BD2792"/>
  <c r="BF2792" s="1"/>
  <c r="BG2792" s="1"/>
  <c r="BD2768"/>
  <c r="BF2768" s="1"/>
  <c r="BG2768" s="1"/>
  <c r="BD2752"/>
  <c r="BF2752" s="1"/>
  <c r="BG2752" s="1"/>
  <c r="BD2928"/>
  <c r="BF2928" s="1"/>
  <c r="BG2928" s="1"/>
  <c r="BD2788"/>
  <c r="BF2788" s="1"/>
  <c r="BG2788" s="1"/>
  <c r="BD2750"/>
  <c r="BF2750" s="1"/>
  <c r="BG2750" s="1"/>
  <c r="BD2882"/>
  <c r="BF2882" s="1"/>
  <c r="BG2882" s="1"/>
  <c r="BD2742"/>
  <c r="BF2742" s="1"/>
  <c r="BG2742" s="1"/>
  <c r="BD2662"/>
  <c r="BF2662" s="1"/>
  <c r="BG2662" s="1"/>
  <c r="BD2762"/>
  <c r="BF2762" s="1"/>
  <c r="BG2762" s="1"/>
  <c r="BD2724"/>
  <c r="BF2724" s="1"/>
  <c r="BG2724" s="1"/>
  <c r="BD2708"/>
  <c r="BF2708" s="1"/>
  <c r="BG2708" s="1"/>
  <c r="BD2692"/>
  <c r="BF2692" s="1"/>
  <c r="BG2692" s="1"/>
  <c r="BD2660"/>
  <c r="BF2660" s="1"/>
  <c r="BG2660" s="1"/>
  <c r="BD2736"/>
  <c r="BF2736" s="1"/>
  <c r="BG2736" s="1"/>
  <c r="BD2702"/>
  <c r="BF2702" s="1"/>
  <c r="BG2702" s="1"/>
  <c r="BD2722"/>
  <c r="BF2722" s="1"/>
  <c r="BG2722" s="1"/>
  <c r="BD2672"/>
  <c r="BF2672" s="1"/>
  <c r="BG2672" s="1"/>
  <c r="BD2730"/>
  <c r="BF2730" s="1"/>
  <c r="BG2730" s="1"/>
  <c r="BD2690"/>
  <c r="BF2690" s="1"/>
  <c r="BG2690" s="1"/>
  <c r="BD2624"/>
  <c r="BF2624" s="1"/>
  <c r="BG2624" s="1"/>
  <c r="BD2608"/>
  <c r="BF2608" s="1"/>
  <c r="BG2608" s="1"/>
  <c r="BD2592"/>
  <c r="BF2592" s="1"/>
  <c r="BG2592" s="1"/>
  <c r="BD2560"/>
  <c r="BF2560" s="1"/>
  <c r="BG2560" s="1"/>
  <c r="BD2540"/>
  <c r="BF2540" s="1"/>
  <c r="BG2540" s="1"/>
  <c r="BD2520"/>
  <c r="BF2520" s="1"/>
  <c r="BG2520" s="1"/>
  <c r="BD201"/>
  <c r="BF201" s="1"/>
  <c r="BG201" s="1"/>
  <c r="BF209"/>
  <c r="BG209" s="1"/>
  <c r="BD215"/>
  <c r="BF215" s="1"/>
  <c r="BG215" s="1"/>
  <c r="BD259"/>
  <c r="BF259" s="1"/>
  <c r="BG259" s="1"/>
  <c r="BD588"/>
  <c r="BF588" s="1"/>
  <c r="BG588" s="1"/>
  <c r="BD341"/>
  <c r="BF341" s="1"/>
  <c r="BG341" s="1"/>
  <c r="BF693"/>
  <c r="BG693" s="1"/>
  <c r="BD629"/>
  <c r="BF629" s="1"/>
  <c r="BG629" s="1"/>
  <c r="BD559"/>
  <c r="BF559" s="1"/>
  <c r="BG559" s="1"/>
  <c r="BD495"/>
  <c r="BF495" s="1"/>
  <c r="BG495" s="1"/>
  <c r="BD351"/>
  <c r="BF351" s="1"/>
  <c r="BG351" s="1"/>
  <c r="BD290"/>
  <c r="BF290" s="1"/>
  <c r="BG290" s="1"/>
  <c r="BD261"/>
  <c r="BF261" s="1"/>
  <c r="BG261" s="1"/>
  <c r="BD273"/>
  <c r="BF273" s="1"/>
  <c r="BG273" s="1"/>
  <c r="BD293"/>
  <c r="BF293" s="1"/>
  <c r="BG293" s="1"/>
  <c r="BD305"/>
  <c r="BF305" s="1"/>
  <c r="BG305" s="1"/>
  <c r="BD410"/>
  <c r="BF410" s="1"/>
  <c r="BG410" s="1"/>
  <c r="BD428"/>
  <c r="BF428" s="1"/>
  <c r="BG428" s="1"/>
  <c r="BD440"/>
  <c r="BF440" s="1"/>
  <c r="BG440" s="1"/>
  <c r="BD494"/>
  <c r="BF494" s="1"/>
  <c r="BG494" s="1"/>
  <c r="BD572"/>
  <c r="BF572" s="1"/>
  <c r="BG572" s="1"/>
  <c r="BD602"/>
  <c r="BF602" s="1"/>
  <c r="BG602" s="1"/>
  <c r="BD614"/>
  <c r="BF614" s="1"/>
  <c r="BG614" s="1"/>
  <c r="BD638"/>
  <c r="BF638" s="1"/>
  <c r="BG638" s="1"/>
  <c r="BD287"/>
  <c r="BF287" s="1"/>
  <c r="BG287" s="1"/>
  <c r="BD331"/>
  <c r="BF331" s="1"/>
  <c r="BG331" s="1"/>
  <c r="BD364"/>
  <c r="BF364" s="1"/>
  <c r="BG364" s="1"/>
  <c r="BD382"/>
  <c r="BF382" s="1"/>
  <c r="BG382" s="1"/>
  <c r="BD454"/>
  <c r="BF454" s="1"/>
  <c r="BG454" s="1"/>
  <c r="BD550"/>
  <c r="BF550" s="1"/>
  <c r="BG550" s="1"/>
  <c r="BD586"/>
  <c r="BF586" s="1"/>
  <c r="BG586" s="1"/>
  <c r="BD624"/>
  <c r="BF624" s="1"/>
  <c r="BG624" s="1"/>
  <c r="BD642"/>
  <c r="BF642" s="1"/>
  <c r="BG642" s="1"/>
  <c r="BD690"/>
  <c r="BF690" s="1"/>
  <c r="BG690" s="1"/>
  <c r="BD241"/>
  <c r="BF241" s="1"/>
  <c r="BG241" s="1"/>
  <c r="BD646"/>
  <c r="BF646" s="1"/>
  <c r="BG646" s="1"/>
  <c r="BD488"/>
  <c r="BF488" s="1"/>
  <c r="BG488" s="1"/>
  <c r="BD697"/>
  <c r="BF697" s="1"/>
  <c r="BG697" s="1"/>
  <c r="BD665"/>
  <c r="BF665" s="1"/>
  <c r="BG665" s="1"/>
  <c r="BD633"/>
  <c r="BF633" s="1"/>
  <c r="BG633" s="1"/>
  <c r="BD595"/>
  <c r="BF595" s="1"/>
  <c r="BG595" s="1"/>
  <c r="BD563"/>
  <c r="BF563" s="1"/>
  <c r="BG563" s="1"/>
  <c r="BD531"/>
  <c r="BF531" s="1"/>
  <c r="BG531" s="1"/>
  <c r="BD499"/>
  <c r="BF499" s="1"/>
  <c r="BG499" s="1"/>
  <c r="BD467"/>
  <c r="BF467" s="1"/>
  <c r="BG467" s="1"/>
  <c r="BD435"/>
  <c r="BF435" s="1"/>
  <c r="BG435" s="1"/>
  <c r="BD403"/>
  <c r="BF403" s="1"/>
  <c r="BG403" s="1"/>
  <c r="BD355"/>
  <c r="BF355" s="1"/>
  <c r="BG355" s="1"/>
  <c r="BF306"/>
  <c r="BG306" s="1"/>
  <c r="BF266"/>
  <c r="BG266" s="1"/>
  <c r="BD255"/>
  <c r="BF255" s="1"/>
  <c r="BG255" s="1"/>
  <c r="BD265"/>
  <c r="BF265" s="1"/>
  <c r="BG265" s="1"/>
  <c r="BD300"/>
  <c r="BF300" s="1"/>
  <c r="BG300" s="1"/>
  <c r="BD414"/>
  <c r="BF414" s="1"/>
  <c r="BG414" s="1"/>
  <c r="BD444"/>
  <c r="BF444" s="1"/>
  <c r="BG444" s="1"/>
  <c r="BD468"/>
  <c r="BF468" s="1"/>
  <c r="BG468" s="1"/>
  <c r="BD480"/>
  <c r="BF480" s="1"/>
  <c r="BG480" s="1"/>
  <c r="BD498"/>
  <c r="BF498" s="1"/>
  <c r="BG498" s="1"/>
  <c r="BD604"/>
  <c r="BF604" s="1"/>
  <c r="BG604" s="1"/>
  <c r="BD692"/>
  <c r="BF692" s="1"/>
  <c r="BG692" s="1"/>
  <c r="BD1119"/>
  <c r="BF1119" s="1"/>
  <c r="BG1119" s="1"/>
  <c r="BD1068"/>
  <c r="BF1068" s="1"/>
  <c r="BG1068" s="1"/>
  <c r="BF986"/>
  <c r="BG986" s="1"/>
  <c r="BD763"/>
  <c r="BF763" s="1"/>
  <c r="BG763" s="1"/>
  <c r="BD863"/>
  <c r="BF863" s="1"/>
  <c r="BG863" s="1"/>
  <c r="BD3015"/>
  <c r="BF3015" s="1"/>
  <c r="BG3015" s="1"/>
  <c r="BD2834"/>
  <c r="BF2834" s="1"/>
  <c r="BG2834" s="1"/>
  <c r="BD2868"/>
  <c r="BF2868" s="1"/>
  <c r="BG2868" s="1"/>
  <c r="BD2979"/>
  <c r="BF2979" s="1"/>
  <c r="BG2979" s="1"/>
  <c r="BD2927"/>
  <c r="BF2927" s="1"/>
  <c r="BG2927" s="1"/>
  <c r="BD2875"/>
  <c r="BF2875" s="1"/>
  <c r="BG2875" s="1"/>
  <c r="BD2811"/>
  <c r="BF2811" s="1"/>
  <c r="BG2811" s="1"/>
  <c r="BD3139"/>
  <c r="BF3139" s="1"/>
  <c r="BG3139" s="1"/>
  <c r="BD3199"/>
  <c r="BF3199" s="1"/>
  <c r="BG3199" s="1"/>
  <c r="BD3101"/>
  <c r="BF3101" s="1"/>
  <c r="BG3101" s="1"/>
  <c r="BD2274"/>
  <c r="BF2274" s="1"/>
  <c r="BG2274" s="1"/>
  <c r="BD2144"/>
  <c r="BF2144" s="1"/>
  <c r="BG2144" s="1"/>
  <c r="BF2931"/>
  <c r="BG2931" s="1"/>
  <c r="BD2895"/>
  <c r="BF2895" s="1"/>
  <c r="BG2895" s="1"/>
  <c r="BD2863"/>
  <c r="BF2863" s="1"/>
  <c r="BG2863" s="1"/>
  <c r="BD2815"/>
  <c r="BF2815" s="1"/>
  <c r="BG2815" s="1"/>
  <c r="BD2987"/>
  <c r="BF2987" s="1"/>
  <c r="BG2987" s="1"/>
  <c r="BD3017"/>
  <c r="BF3017" s="1"/>
  <c r="BG3017" s="1"/>
  <c r="BD3029"/>
  <c r="BF3029" s="1"/>
  <c r="BG3029" s="1"/>
  <c r="BD3039"/>
  <c r="BF3039" s="1"/>
  <c r="BG3039" s="1"/>
  <c r="BD3047"/>
  <c r="BF3047" s="1"/>
  <c r="BG3047" s="1"/>
  <c r="BD3057"/>
  <c r="BF3057" s="1"/>
  <c r="BG3057" s="1"/>
  <c r="BD3091"/>
  <c r="BF3091" s="1"/>
  <c r="BG3091" s="1"/>
  <c r="BD3279"/>
  <c r="BF3279" s="1"/>
  <c r="BG3279" s="1"/>
  <c r="BD3189"/>
  <c r="BF3189" s="1"/>
  <c r="BG3189" s="1"/>
  <c r="BD3071"/>
  <c r="BF3071" s="1"/>
  <c r="BG3071" s="1"/>
  <c r="BD3035"/>
  <c r="BF3035" s="1"/>
  <c r="BG3035" s="1"/>
  <c r="BD3149"/>
  <c r="BF3149" s="1"/>
  <c r="BG3149" s="1"/>
  <c r="BD3167"/>
  <c r="BF3167" s="1"/>
  <c r="BG3167" s="1"/>
  <c r="BD3105"/>
  <c r="BF3105" s="1"/>
  <c r="BG3105" s="1"/>
  <c r="BD3109"/>
  <c r="BF3109" s="1"/>
  <c r="BG3109" s="1"/>
  <c r="BD3161"/>
  <c r="BF3161" s="1"/>
  <c r="BG3161" s="1"/>
  <c r="BF3237"/>
  <c r="BG3237" s="1"/>
  <c r="BD3207"/>
  <c r="BF3207" s="1"/>
  <c r="BG3207" s="1"/>
  <c r="BD3019"/>
  <c r="BF3019" s="1"/>
  <c r="BG3019" s="1"/>
  <c r="BD2386"/>
  <c r="BF2386" s="1"/>
  <c r="BG2386" s="1"/>
  <c r="BD2298"/>
  <c r="BF2298" s="1"/>
  <c r="BG2298" s="1"/>
  <c r="BD2306"/>
  <c r="BF2306" s="1"/>
  <c r="BG2306" s="1"/>
  <c r="BD9"/>
  <c r="BF9" s="1"/>
  <c r="BG9" s="1"/>
  <c r="BD2975"/>
  <c r="BF2975" s="1"/>
  <c r="BG2975" s="1"/>
  <c r="BD2939"/>
  <c r="BF2939" s="1"/>
  <c r="BG2939" s="1"/>
  <c r="BD2921"/>
  <c r="BF2921" s="1"/>
  <c r="BG2921" s="1"/>
  <c r="BD2903"/>
  <c r="BF2903" s="1"/>
  <c r="BG2903" s="1"/>
  <c r="BD2887"/>
  <c r="BF2887" s="1"/>
  <c r="BG2887" s="1"/>
  <c r="BD2871"/>
  <c r="BF2871" s="1"/>
  <c r="BG2871" s="1"/>
  <c r="BD2855"/>
  <c r="BF2855" s="1"/>
  <c r="BG2855" s="1"/>
  <c r="BD2839"/>
  <c r="BF2839" s="1"/>
  <c r="BG2839" s="1"/>
  <c r="BD2823"/>
  <c r="BF2823" s="1"/>
  <c r="BG2823" s="1"/>
  <c r="BD2807"/>
  <c r="BF2807" s="1"/>
  <c r="BG2807" s="1"/>
  <c r="BD2983"/>
  <c r="BF2983" s="1"/>
  <c r="BG2983" s="1"/>
  <c r="BD3003"/>
  <c r="BF3003" s="1"/>
  <c r="BG3003" s="1"/>
  <c r="BD3011"/>
  <c r="BF3011" s="1"/>
  <c r="BG3011" s="1"/>
  <c r="BD3027"/>
  <c r="BF3027" s="1"/>
  <c r="BG3027" s="1"/>
  <c r="BD3031"/>
  <c r="BF3031" s="1"/>
  <c r="BG3031" s="1"/>
  <c r="BD3037"/>
  <c r="BF3037" s="1"/>
  <c r="BG3037" s="1"/>
  <c r="BD3041"/>
  <c r="BF3041" s="1"/>
  <c r="BG3041" s="1"/>
  <c r="BD3045"/>
  <c r="BF3045" s="1"/>
  <c r="BG3045" s="1"/>
  <c r="BD3049"/>
  <c r="BF3049" s="1"/>
  <c r="BG3049" s="1"/>
  <c r="BD3055"/>
  <c r="BF3055" s="1"/>
  <c r="BG3055" s="1"/>
  <c r="BD3079"/>
  <c r="BF3079" s="1"/>
  <c r="BG3079" s="1"/>
  <c r="BD3087"/>
  <c r="BF3087" s="1"/>
  <c r="BG3087" s="1"/>
  <c r="BD3095"/>
  <c r="BF3095" s="1"/>
  <c r="BG3095" s="1"/>
  <c r="BD3107"/>
  <c r="BF3107" s="1"/>
  <c r="BG3107" s="1"/>
  <c r="BD3155"/>
  <c r="BF3155" s="1"/>
  <c r="BG3155" s="1"/>
  <c r="BD3183"/>
  <c r="BF3183" s="1"/>
  <c r="BG3183" s="1"/>
  <c r="BF3191"/>
  <c r="BG3191" s="1"/>
  <c r="BD3259"/>
  <c r="BF3259" s="1"/>
  <c r="BG3259" s="1"/>
  <c r="BD3283"/>
  <c r="BF3283" s="1"/>
  <c r="BG3283" s="1"/>
  <c r="BD3295"/>
  <c r="BF3295" s="1"/>
  <c r="BG3295" s="1"/>
  <c r="BD3285"/>
  <c r="BF3285" s="1"/>
  <c r="BG3285" s="1"/>
  <c r="BD3185"/>
  <c r="BF3185" s="1"/>
  <c r="BG3185" s="1"/>
  <c r="BD3171"/>
  <c r="BF3171" s="1"/>
  <c r="BG3171" s="1"/>
  <c r="BD3077"/>
  <c r="BF3077" s="1"/>
  <c r="BG3077" s="1"/>
  <c r="BD3249"/>
  <c r="BF3249" s="1"/>
  <c r="BG3249" s="1"/>
  <c r="BD3311"/>
  <c r="BF3311" s="1"/>
  <c r="BG3311" s="1"/>
  <c r="BD3203"/>
  <c r="BF3203" s="1"/>
  <c r="BG3203" s="1"/>
  <c r="BD3261"/>
  <c r="BF3261" s="1"/>
  <c r="BG3261" s="1"/>
  <c r="BD3289"/>
  <c r="BF3289" s="1"/>
  <c r="BG3289" s="1"/>
  <c r="BD3287"/>
  <c r="BF3287" s="1"/>
  <c r="BG3287" s="1"/>
  <c r="BD3290"/>
  <c r="BF3290" s="1"/>
  <c r="BG3290" s="1"/>
  <c r="BD58"/>
  <c r="BF58" s="1"/>
  <c r="BG58" s="1"/>
  <c r="BD3180"/>
  <c r="BF3180" s="1"/>
  <c r="BG3180" s="1"/>
  <c r="BD3132"/>
  <c r="BF3132" s="1"/>
  <c r="BG3132" s="1"/>
  <c r="BD596"/>
  <c r="BF596" s="1"/>
  <c r="BG596" s="1"/>
  <c r="BD1366"/>
  <c r="BF1366" s="1"/>
  <c r="BG1366" s="1"/>
  <c r="BF3196"/>
  <c r="BG3196" s="1"/>
  <c r="BD2914"/>
  <c r="BF2914" s="1"/>
  <c r="BG2914" s="1"/>
  <c r="BD2886"/>
  <c r="BF2886" s="1"/>
  <c r="BG2886" s="1"/>
  <c r="BD2848"/>
  <c r="BF2848" s="1"/>
  <c r="BG2848" s="1"/>
  <c r="BD2806"/>
  <c r="BF2806" s="1"/>
  <c r="BG2806" s="1"/>
  <c r="BD2782"/>
  <c r="BF2782" s="1"/>
  <c r="BG2782" s="1"/>
  <c r="BD2950"/>
  <c r="BF2950" s="1"/>
  <c r="BG2950" s="1"/>
  <c r="BD2958"/>
  <c r="BF2958" s="1"/>
  <c r="BG2958" s="1"/>
  <c r="BD2972"/>
  <c r="BF2972" s="1"/>
  <c r="BG2972" s="1"/>
  <c r="BD3084"/>
  <c r="BF3084" s="1"/>
  <c r="BG3084" s="1"/>
  <c r="BD2970"/>
  <c r="BF2970" s="1"/>
  <c r="BG2970" s="1"/>
  <c r="BD3040"/>
  <c r="BF3040" s="1"/>
  <c r="BG3040" s="1"/>
  <c r="BD2890"/>
  <c r="BF2890" s="1"/>
  <c r="BG2890" s="1"/>
  <c r="BD2812"/>
  <c r="BF2812" s="1"/>
  <c r="BG2812" s="1"/>
  <c r="BD2772"/>
  <c r="BF2772" s="1"/>
  <c r="BG2772" s="1"/>
  <c r="BD2756"/>
  <c r="BF2756" s="1"/>
  <c r="BG2756" s="1"/>
  <c r="BD2822"/>
  <c r="BF2822" s="1"/>
  <c r="BG2822" s="1"/>
  <c r="BD2758"/>
  <c r="BF2758" s="1"/>
  <c r="BG2758" s="1"/>
  <c r="BD2918"/>
  <c r="BF2918" s="1"/>
  <c r="BG2918" s="1"/>
  <c r="BD2754"/>
  <c r="BF2754" s="1"/>
  <c r="BG2754" s="1"/>
  <c r="BD2844"/>
  <c r="BF2844" s="1"/>
  <c r="BG2844" s="1"/>
  <c r="BD2728"/>
  <c r="BF2728" s="1"/>
  <c r="BG2728" s="1"/>
  <c r="BD2712"/>
  <c r="BF2712" s="1"/>
  <c r="BG2712" s="1"/>
  <c r="BD2696"/>
  <c r="BF2696" s="1"/>
  <c r="BG2696" s="1"/>
  <c r="BD2780"/>
  <c r="BF2780" s="1"/>
  <c r="BG2780" s="1"/>
  <c r="BD2710"/>
  <c r="BF2710" s="1"/>
  <c r="BG2710" s="1"/>
  <c r="BD2746"/>
  <c r="BF2746" s="1"/>
  <c r="BG2746" s="1"/>
  <c r="BD2910"/>
  <c r="BF2910" s="1"/>
  <c r="BG2910" s="1"/>
  <c r="BD2714"/>
  <c r="BF2714" s="1"/>
  <c r="BG2714" s="1"/>
  <c r="BD2628"/>
  <c r="BF2628" s="1"/>
  <c r="BG2628" s="1"/>
  <c r="BD2612"/>
  <c r="BF2612" s="1"/>
  <c r="BG2612" s="1"/>
  <c r="BD2596"/>
  <c r="BF2596" s="1"/>
  <c r="BG2596" s="1"/>
  <c r="BD2580"/>
  <c r="BF2580" s="1"/>
  <c r="BG2580" s="1"/>
  <c r="BD2564"/>
  <c r="BF2564" s="1"/>
  <c r="BG2564" s="1"/>
  <c r="BD2524"/>
  <c r="BF2524" s="1"/>
  <c r="BG2524" s="1"/>
  <c r="BD2668"/>
  <c r="BF2668" s="1"/>
  <c r="BG2668" s="1"/>
  <c r="BD2644"/>
  <c r="BF2644" s="1"/>
  <c r="BG2644" s="1"/>
  <c r="BD2676"/>
  <c r="BF2676" s="1"/>
  <c r="BG2676" s="1"/>
  <c r="BD2634"/>
  <c r="BF2634" s="1"/>
  <c r="BG2634" s="1"/>
  <c r="BD217"/>
  <c r="BF217" s="1"/>
  <c r="BG217" s="1"/>
  <c r="BD221"/>
  <c r="BF221" s="1"/>
  <c r="BG221" s="1"/>
  <c r="BD530"/>
  <c r="BF530" s="1"/>
  <c r="BG530" s="1"/>
  <c r="BD486"/>
  <c r="BF486" s="1"/>
  <c r="BG486" s="1"/>
  <c r="BD709"/>
  <c r="BF709" s="1"/>
  <c r="BG709" s="1"/>
  <c r="BD645"/>
  <c r="BF645" s="1"/>
  <c r="BG645" s="1"/>
  <c r="BD575"/>
  <c r="BF575" s="1"/>
  <c r="BG575" s="1"/>
  <c r="BD511"/>
  <c r="BF511" s="1"/>
  <c r="BG511" s="1"/>
  <c r="BD447"/>
  <c r="BF447" s="1"/>
  <c r="BG447" s="1"/>
  <c r="BD367"/>
  <c r="BF367" s="1"/>
  <c r="BG367" s="1"/>
  <c r="BD267"/>
  <c r="BF267" s="1"/>
  <c r="BG267" s="1"/>
  <c r="BD383"/>
  <c r="BF383" s="1"/>
  <c r="BG383" s="1"/>
  <c r="BD392"/>
  <c r="BF392" s="1"/>
  <c r="BG392" s="1"/>
  <c r="BD464"/>
  <c r="BF464" s="1"/>
  <c r="BG464" s="1"/>
  <c r="BD554"/>
  <c r="BF554" s="1"/>
  <c r="BG554" s="1"/>
  <c r="BD578"/>
  <c r="BF578" s="1"/>
  <c r="BG578" s="1"/>
  <c r="BD644"/>
  <c r="BF644" s="1"/>
  <c r="BG644" s="1"/>
  <c r="BD688"/>
  <c r="BF688" s="1"/>
  <c r="BG688" s="1"/>
  <c r="BD229"/>
  <c r="BF229" s="1"/>
  <c r="BG229" s="1"/>
  <c r="BD233"/>
  <c r="BF233" s="1"/>
  <c r="BG233" s="1"/>
  <c r="BD245"/>
  <c r="BF245" s="1"/>
  <c r="BG245" s="1"/>
  <c r="BD249"/>
  <c r="BF249" s="1"/>
  <c r="BG249" s="1"/>
  <c r="BD260"/>
  <c r="BF260" s="1"/>
  <c r="BG260" s="1"/>
  <c r="BD269"/>
  <c r="BF269" s="1"/>
  <c r="BG269" s="1"/>
  <c r="BF281"/>
  <c r="BG281" s="1"/>
  <c r="BD292"/>
  <c r="BF292" s="1"/>
  <c r="BG292" s="1"/>
  <c r="BD301"/>
  <c r="BF301" s="1"/>
  <c r="BG301" s="1"/>
  <c r="BD346"/>
  <c r="BF346" s="1"/>
  <c r="BG346" s="1"/>
  <c r="BD412"/>
  <c r="BF412" s="1"/>
  <c r="BG412" s="1"/>
  <c r="BD424"/>
  <c r="BF424" s="1"/>
  <c r="BG424" s="1"/>
  <c r="BD466"/>
  <c r="BF466" s="1"/>
  <c r="BG466" s="1"/>
  <c r="BD478"/>
  <c r="BF478" s="1"/>
  <c r="BG478" s="1"/>
  <c r="BD490"/>
  <c r="BF490" s="1"/>
  <c r="BG490" s="1"/>
  <c r="BD520"/>
  <c r="BF520" s="1"/>
  <c r="BG520" s="1"/>
  <c r="BD568"/>
  <c r="BF568" s="1"/>
  <c r="BG568" s="1"/>
  <c r="BD606"/>
  <c r="BF606" s="1"/>
  <c r="BG606" s="1"/>
  <c r="BD678"/>
  <c r="BF678" s="1"/>
  <c r="BG678" s="1"/>
  <c r="BD708"/>
  <c r="BF708" s="1"/>
  <c r="BG708" s="1"/>
  <c r="BD538"/>
  <c r="BF538" s="1"/>
  <c r="BG538" s="1"/>
  <c r="BD366"/>
  <c r="BF366" s="1"/>
  <c r="BG366" s="1"/>
  <c r="BD703"/>
  <c r="BF703" s="1"/>
  <c r="BG703" s="1"/>
  <c r="BD671"/>
  <c r="BF671" s="1"/>
  <c r="BG671" s="1"/>
  <c r="BD639"/>
  <c r="BF639" s="1"/>
  <c r="BG639" s="1"/>
  <c r="BD601"/>
  <c r="BF601" s="1"/>
  <c r="BG601" s="1"/>
  <c r="BD569"/>
  <c r="BF569" s="1"/>
  <c r="BG569" s="1"/>
  <c r="BD537"/>
  <c r="BF537" s="1"/>
  <c r="BG537" s="1"/>
  <c r="BD473"/>
  <c r="BF473" s="1"/>
  <c r="BG473" s="1"/>
  <c r="BD441"/>
  <c r="BF441" s="1"/>
  <c r="BG441" s="1"/>
  <c r="BD409"/>
  <c r="BF409" s="1"/>
  <c r="BG409" s="1"/>
  <c r="BF330"/>
  <c r="BG330" s="1"/>
  <c r="BD278"/>
  <c r="BF278" s="1"/>
  <c r="BG278" s="1"/>
  <c r="BD242"/>
  <c r="BF242" s="1"/>
  <c r="BG242" s="1"/>
  <c r="BF339"/>
  <c r="BG339" s="1"/>
  <c r="BD354"/>
  <c r="BF354" s="1"/>
  <c r="BG354" s="1"/>
  <c r="BD450"/>
  <c r="BF450" s="1"/>
  <c r="BG450" s="1"/>
  <c r="BD462"/>
  <c r="BF462" s="1"/>
  <c r="BG462" s="1"/>
  <c r="BD510"/>
  <c r="BF510" s="1"/>
  <c r="BG510" s="1"/>
  <c r="BD540"/>
  <c r="BF540" s="1"/>
  <c r="BG540" s="1"/>
  <c r="BD552"/>
  <c r="BF552" s="1"/>
  <c r="BG552" s="1"/>
  <c r="BD564"/>
  <c r="BF564" s="1"/>
  <c r="BG564" s="1"/>
  <c r="BD628"/>
  <c r="BF628" s="1"/>
  <c r="BG628" s="1"/>
  <c r="BD680"/>
  <c r="BF680" s="1"/>
  <c r="BG680" s="1"/>
  <c r="BD698"/>
  <c r="BF698" s="1"/>
  <c r="BG698" s="1"/>
  <c r="BF1287"/>
  <c r="BG1287" s="1"/>
  <c r="BD1223"/>
  <c r="BF1223" s="1"/>
  <c r="BG1223" s="1"/>
  <c r="BD1156"/>
  <c r="BF1156" s="1"/>
  <c r="BG1156" s="1"/>
  <c r="BD1124"/>
  <c r="BF1124" s="1"/>
  <c r="BG1124" s="1"/>
  <c r="BD1077"/>
  <c r="BF1077" s="1"/>
  <c r="BG1077" s="1"/>
  <c r="BD1043"/>
  <c r="BF1043" s="1"/>
  <c r="BG1043" s="1"/>
  <c r="BD1011"/>
  <c r="BF1011" s="1"/>
  <c r="BG1011" s="1"/>
  <c r="BD940"/>
  <c r="BF940" s="1"/>
  <c r="BG940" s="1"/>
  <c r="BD864"/>
  <c r="BF864" s="1"/>
  <c r="BG864" s="1"/>
  <c r="BD766"/>
  <c r="BF766" s="1"/>
  <c r="BG766" s="1"/>
  <c r="BD781"/>
  <c r="BF781" s="1"/>
  <c r="BG781" s="1"/>
  <c r="BD794"/>
  <c r="BF794" s="1"/>
  <c r="BG794" s="1"/>
  <c r="BD854"/>
  <c r="BF854" s="1"/>
  <c r="BG854" s="1"/>
  <c r="BD872"/>
  <c r="BF872" s="1"/>
  <c r="BG872" s="1"/>
  <c r="BD887"/>
  <c r="BF887" s="1"/>
  <c r="BG887" s="1"/>
  <c r="BF917"/>
  <c r="BG917" s="1"/>
  <c r="BD2818"/>
  <c r="BF2818" s="1"/>
  <c r="BG2818" s="1"/>
  <c r="BD2963"/>
  <c r="BF2963" s="1"/>
  <c r="BG2963" s="1"/>
  <c r="BD2907"/>
  <c r="BF2907" s="1"/>
  <c r="BG2907" s="1"/>
  <c r="BD2859"/>
  <c r="BF2859" s="1"/>
  <c r="BG2859" s="1"/>
  <c r="BD3075"/>
  <c r="BF3075" s="1"/>
  <c r="BG3075" s="1"/>
  <c r="BD3131"/>
  <c r="BF3131" s="1"/>
  <c r="BG3131" s="1"/>
  <c r="BD3051"/>
  <c r="BF3051" s="1"/>
  <c r="BG3051" s="1"/>
  <c r="BD3215"/>
  <c r="BF3215" s="1"/>
  <c r="BG3215" s="1"/>
  <c r="BD3133"/>
  <c r="BF3133" s="1"/>
  <c r="BG3133" s="1"/>
  <c r="BD3141"/>
  <c r="BF3141" s="1"/>
  <c r="BG3141" s="1"/>
  <c r="BD3193"/>
  <c r="BF3193" s="1"/>
  <c r="BG3193" s="1"/>
  <c r="BD3297"/>
  <c r="BF3297" s="1"/>
  <c r="BG3297" s="1"/>
  <c r="BD3301"/>
  <c r="BF3301" s="1"/>
  <c r="BG3301" s="1"/>
  <c r="BD3089"/>
  <c r="BF3089" s="1"/>
  <c r="BG3089" s="1"/>
  <c r="BD3169"/>
  <c r="BF3169" s="1"/>
  <c r="BG3169" s="1"/>
  <c r="BD3219"/>
  <c r="BF3219" s="1"/>
  <c r="BG3219" s="1"/>
  <c r="BD3245"/>
  <c r="BF3245" s="1"/>
  <c r="BG3245" s="1"/>
  <c r="BD3281"/>
  <c r="BF3281" s="1"/>
  <c r="BG3281" s="1"/>
  <c r="BD3257"/>
  <c r="BF3257" s="1"/>
  <c r="BG3257" s="1"/>
  <c r="BD3274"/>
  <c r="BF3274" s="1"/>
  <c r="BG3274" s="1"/>
  <c r="BD3140"/>
  <c r="BF3140" s="1"/>
  <c r="BG3140" s="1"/>
  <c r="BD3100"/>
  <c r="BF3100" s="1"/>
  <c r="BG3100" s="1"/>
  <c r="BD3170"/>
  <c r="BF3170" s="1"/>
  <c r="BG3170" s="1"/>
  <c r="BD3200"/>
  <c r="BF3200" s="1"/>
  <c r="BG3200" s="1"/>
  <c r="BD3318"/>
  <c r="BF3318" s="1"/>
  <c r="BG3318" s="1"/>
  <c r="BD402"/>
  <c r="BF402" s="1"/>
  <c r="BG402" s="1"/>
  <c r="BD1086"/>
  <c r="BF1086" s="1"/>
  <c r="BG1086" s="1"/>
  <c r="BD1370"/>
  <c r="BF1370" s="1"/>
  <c r="BG1370" s="1"/>
  <c r="BD3042"/>
  <c r="BF3042" s="1"/>
  <c r="BG3042" s="1"/>
  <c r="BD2924"/>
  <c r="BF2924" s="1"/>
  <c r="BG2924" s="1"/>
  <c r="BD2860"/>
  <c r="BF2860" s="1"/>
  <c r="BG2860" s="1"/>
  <c r="BD2816"/>
  <c r="BF2816" s="1"/>
  <c r="BG2816" s="1"/>
  <c r="BD2786"/>
  <c r="BF2786" s="1"/>
  <c r="BG2786" s="1"/>
  <c r="BD2980"/>
  <c r="BF2980" s="1"/>
  <c r="BG2980" s="1"/>
  <c r="BD2940"/>
  <c r="BF2940" s="1"/>
  <c r="BG2940" s="1"/>
  <c r="BD2978"/>
  <c r="BF2978" s="1"/>
  <c r="BG2978" s="1"/>
  <c r="BD3136"/>
  <c r="BF3136" s="1"/>
  <c r="BG3136" s="1"/>
  <c r="BD2902"/>
  <c r="BF2902" s="1"/>
  <c r="BG2902" s="1"/>
  <c r="BD2832"/>
  <c r="BF2832" s="1"/>
  <c r="BG2832" s="1"/>
  <c r="BD2776"/>
  <c r="BF2776" s="1"/>
  <c r="BG2776" s="1"/>
  <c r="BD2760"/>
  <c r="BF2760" s="1"/>
  <c r="BG2760" s="1"/>
  <c r="BD2864"/>
  <c r="BF2864" s="1"/>
  <c r="BG2864" s="1"/>
  <c r="BD2766"/>
  <c r="BF2766" s="1"/>
  <c r="BG2766" s="1"/>
  <c r="BD2770"/>
  <c r="BF2770" s="1"/>
  <c r="BG2770" s="1"/>
  <c r="BD2732"/>
  <c r="BF2732" s="1"/>
  <c r="BG2732" s="1"/>
  <c r="BD2716"/>
  <c r="BF2716" s="1"/>
  <c r="BG2716" s="1"/>
  <c r="BD2700"/>
  <c r="BF2700" s="1"/>
  <c r="BG2700" s="1"/>
  <c r="BD2718"/>
  <c r="BF2718" s="1"/>
  <c r="BG2718" s="1"/>
  <c r="BD2694"/>
  <c r="BF2694" s="1"/>
  <c r="BG2694" s="1"/>
  <c r="BD2642"/>
  <c r="BF2642" s="1"/>
  <c r="BG2642" s="1"/>
  <c r="BD2616"/>
  <c r="BF2616" s="1"/>
  <c r="BG2616" s="1"/>
  <c r="BD2600"/>
  <c r="BF2600" s="1"/>
  <c r="BG2600" s="1"/>
  <c r="BD2584"/>
  <c r="BF2584" s="1"/>
  <c r="BG2584" s="1"/>
  <c r="BD2568"/>
  <c r="BF2568" s="1"/>
  <c r="BG2568" s="1"/>
  <c r="BD2550"/>
  <c r="BF2550" s="1"/>
  <c r="BG2550" s="1"/>
  <c r="BD2528"/>
  <c r="BF2528" s="1"/>
  <c r="BG2528" s="1"/>
  <c r="BD2698"/>
  <c r="BF2698" s="1"/>
  <c r="BG2698" s="1"/>
  <c r="BD207"/>
  <c r="BF207" s="1"/>
  <c r="BG207" s="1"/>
  <c r="BD391"/>
  <c r="BF391" s="1"/>
  <c r="BG391" s="1"/>
  <c r="BD661"/>
  <c r="BF661" s="1"/>
  <c r="BG661" s="1"/>
  <c r="BD591"/>
  <c r="BF591" s="1"/>
  <c r="BG591" s="1"/>
  <c r="BD527"/>
  <c r="BF527" s="1"/>
  <c r="BG527" s="1"/>
  <c r="BD463"/>
  <c r="BF463" s="1"/>
  <c r="BG463" s="1"/>
  <c r="BD399"/>
  <c r="BF399" s="1"/>
  <c r="BG399" s="1"/>
  <c r="BD276"/>
  <c r="BF276" s="1"/>
  <c r="BG276" s="1"/>
  <c r="BD285"/>
  <c r="BF285" s="1"/>
  <c r="BG285" s="1"/>
  <c r="BD299"/>
  <c r="BF299" s="1"/>
  <c r="BG299" s="1"/>
  <c r="BD323"/>
  <c r="BF323" s="1"/>
  <c r="BG323" s="1"/>
  <c r="BD374"/>
  <c r="BF374" s="1"/>
  <c r="BG374" s="1"/>
  <c r="BD416"/>
  <c r="BF416" s="1"/>
  <c r="BG416" s="1"/>
  <c r="BD434"/>
  <c r="BF434" s="1"/>
  <c r="BG434" s="1"/>
  <c r="BD446"/>
  <c r="BF446" s="1"/>
  <c r="BG446" s="1"/>
  <c r="BD482"/>
  <c r="BF482" s="1"/>
  <c r="BG482" s="1"/>
  <c r="BD500"/>
  <c r="BF500" s="1"/>
  <c r="BG500" s="1"/>
  <c r="BD512"/>
  <c r="BF512" s="1"/>
  <c r="BG512" s="1"/>
  <c r="BD536"/>
  <c r="BF536" s="1"/>
  <c r="BG536" s="1"/>
  <c r="BD600"/>
  <c r="BF600" s="1"/>
  <c r="BG600" s="1"/>
  <c r="BD608"/>
  <c r="BF608" s="1"/>
  <c r="BG608" s="1"/>
  <c r="BD670"/>
  <c r="BF670" s="1"/>
  <c r="BG670" s="1"/>
  <c r="BD263"/>
  <c r="BF263" s="1"/>
  <c r="BG263" s="1"/>
  <c r="BD275"/>
  <c r="BF275" s="1"/>
  <c r="BG275" s="1"/>
  <c r="BD337"/>
  <c r="BF337" s="1"/>
  <c r="BG337" s="1"/>
  <c r="BD352"/>
  <c r="BF352" s="1"/>
  <c r="BG352" s="1"/>
  <c r="BD400"/>
  <c r="BF400" s="1"/>
  <c r="BG400" s="1"/>
  <c r="BD460"/>
  <c r="BF460" s="1"/>
  <c r="BG460" s="1"/>
  <c r="BD526"/>
  <c r="BF526" s="1"/>
  <c r="BG526" s="1"/>
  <c r="BD562"/>
  <c r="BF562" s="1"/>
  <c r="BG562" s="1"/>
  <c r="BF574"/>
  <c r="BG574" s="1"/>
  <c r="BD590"/>
  <c r="BF590" s="1"/>
  <c r="BG590" s="1"/>
  <c r="BD648"/>
  <c r="BF648" s="1"/>
  <c r="BG648" s="1"/>
  <c r="BD666"/>
  <c r="BF666" s="1"/>
  <c r="BG666" s="1"/>
  <c r="BD684"/>
  <c r="BF684" s="1"/>
  <c r="BG684" s="1"/>
  <c r="BD560"/>
  <c r="BF560" s="1"/>
  <c r="BG560" s="1"/>
  <c r="BD420"/>
  <c r="BF420" s="1"/>
  <c r="BG420" s="1"/>
  <c r="BD385"/>
  <c r="BF385" s="1"/>
  <c r="BG385" s="1"/>
  <c r="BD681"/>
  <c r="BF681" s="1"/>
  <c r="BG681" s="1"/>
  <c r="BD649"/>
  <c r="BF649" s="1"/>
  <c r="BG649" s="1"/>
  <c r="BD611"/>
  <c r="BF611" s="1"/>
  <c r="BG611" s="1"/>
  <c r="BD515"/>
  <c r="BF515" s="1"/>
  <c r="BG515" s="1"/>
  <c r="BD483"/>
  <c r="BF483" s="1"/>
  <c r="BG483" s="1"/>
  <c r="BD451"/>
  <c r="BF451" s="1"/>
  <c r="BG451" s="1"/>
  <c r="BD419"/>
  <c r="BF419" s="1"/>
  <c r="BG419" s="1"/>
  <c r="BD314"/>
  <c r="BF314" s="1"/>
  <c r="BG314" s="1"/>
  <c r="BD288"/>
  <c r="BF288" s="1"/>
  <c r="BG288" s="1"/>
  <c r="BD253"/>
  <c r="BF253" s="1"/>
  <c r="BG253" s="1"/>
  <c r="BD268"/>
  <c r="BF268" s="1"/>
  <c r="BG268" s="1"/>
  <c r="BD277"/>
  <c r="BF277" s="1"/>
  <c r="BG277" s="1"/>
  <c r="BD291"/>
  <c r="BF291" s="1"/>
  <c r="BG291" s="1"/>
  <c r="BD378"/>
  <c r="BF378" s="1"/>
  <c r="BG378" s="1"/>
  <c r="BD408"/>
  <c r="BF408" s="1"/>
  <c r="BG408" s="1"/>
  <c r="BD426"/>
  <c r="BF426" s="1"/>
  <c r="BG426" s="1"/>
  <c r="BD438"/>
  <c r="BF438" s="1"/>
  <c r="BG438" s="1"/>
  <c r="BD474"/>
  <c r="BF474" s="1"/>
  <c r="BG474" s="1"/>
  <c r="BD492"/>
  <c r="BF492" s="1"/>
  <c r="BG492" s="1"/>
  <c r="BD598"/>
  <c r="BF598" s="1"/>
  <c r="BG598" s="1"/>
  <c r="BD616"/>
  <c r="BF616" s="1"/>
  <c r="BG616" s="1"/>
  <c r="BD640"/>
  <c r="BF640" s="1"/>
  <c r="BG640" s="1"/>
  <c r="BD662"/>
  <c r="BF662" s="1"/>
  <c r="BG662" s="1"/>
  <c r="BD1173"/>
  <c r="BF1173" s="1"/>
  <c r="BG1173" s="1"/>
  <c r="BD1135"/>
  <c r="BF1135" s="1"/>
  <c r="BG1135" s="1"/>
  <c r="BD954"/>
  <c r="BF954" s="1"/>
  <c r="BG954" s="1"/>
  <c r="BD886"/>
  <c r="BF886" s="1"/>
  <c r="BG886" s="1"/>
  <c r="BD731"/>
  <c r="BF731" s="1"/>
  <c r="BG731" s="1"/>
  <c r="BD778"/>
  <c r="BF778" s="1"/>
  <c r="BG778" s="1"/>
  <c r="BD2140"/>
  <c r="BF2140" s="1"/>
  <c r="BG2140" s="1"/>
  <c r="BD1795"/>
  <c r="BF1795" s="1"/>
  <c r="BG1795" s="1"/>
  <c r="BD1601"/>
  <c r="BF1601" s="1"/>
  <c r="BG1601" s="1"/>
  <c r="BD1722"/>
  <c r="BF1722" s="1"/>
  <c r="BG1722" s="1"/>
  <c r="BD1331"/>
  <c r="BF1331" s="1"/>
  <c r="BG1331" s="1"/>
  <c r="BD1351"/>
  <c r="BF1351" s="1"/>
  <c r="BG1351" s="1"/>
  <c r="BD1363"/>
  <c r="BF1363" s="1"/>
  <c r="BG1363" s="1"/>
  <c r="BD1372"/>
  <c r="BF1372" s="1"/>
  <c r="BG1372" s="1"/>
  <c r="BD1411"/>
  <c r="BF1411" s="1"/>
  <c r="BG1411" s="1"/>
  <c r="BD1456"/>
  <c r="BF1456" s="1"/>
  <c r="BG1456" s="1"/>
  <c r="BD1462"/>
  <c r="BF1462" s="1"/>
  <c r="BG1462" s="1"/>
  <c r="BD1467"/>
  <c r="BF1467" s="1"/>
  <c r="BG1467" s="1"/>
  <c r="BD1476"/>
  <c r="BF1476" s="1"/>
  <c r="BG1476" s="1"/>
  <c r="BD1494"/>
  <c r="BF1494" s="1"/>
  <c r="BG1494" s="1"/>
  <c r="BD1509"/>
  <c r="BF1509" s="1"/>
  <c r="BG1509" s="1"/>
  <c r="BD1518"/>
  <c r="BF1518" s="1"/>
  <c r="BG1518" s="1"/>
  <c r="BD1530"/>
  <c r="BF1530" s="1"/>
  <c r="BG1530" s="1"/>
  <c r="BD1576"/>
  <c r="BF1576" s="1"/>
  <c r="BG1576" s="1"/>
  <c r="BD1585"/>
  <c r="BF1585" s="1"/>
  <c r="BG1585" s="1"/>
  <c r="BD1597"/>
  <c r="BF1597" s="1"/>
  <c r="BG1597" s="1"/>
  <c r="BD1624"/>
  <c r="BF1624" s="1"/>
  <c r="BG1624" s="1"/>
  <c r="BD1636"/>
  <c r="BF1636" s="1"/>
  <c r="BG1636" s="1"/>
  <c r="BD1672"/>
  <c r="BF1672" s="1"/>
  <c r="BG1672" s="1"/>
  <c r="BD1687"/>
  <c r="BF1687" s="1"/>
  <c r="BG1687" s="1"/>
  <c r="BD1699"/>
  <c r="BF1699" s="1"/>
  <c r="BG1699" s="1"/>
  <c r="BD1716"/>
  <c r="BF1716" s="1"/>
  <c r="BG1716" s="1"/>
  <c r="BD1725"/>
  <c r="BF1725" s="1"/>
  <c r="BG1725" s="1"/>
  <c r="BD1746"/>
  <c r="BF1746" s="1"/>
  <c r="BG1746" s="1"/>
  <c r="BD1752"/>
  <c r="BF1752" s="1"/>
  <c r="BG1752" s="1"/>
  <c r="BD1764"/>
  <c r="BF1764" s="1"/>
  <c r="BG1764" s="1"/>
  <c r="BD1776"/>
  <c r="BF1776" s="1"/>
  <c r="BG1776" s="1"/>
  <c r="BD1803"/>
  <c r="BF1803" s="1"/>
  <c r="BG1803" s="1"/>
  <c r="BD1830"/>
  <c r="BF1830" s="1"/>
  <c r="BG1830" s="1"/>
  <c r="BD1842"/>
  <c r="BF1842" s="1"/>
  <c r="BG1842" s="1"/>
  <c r="BD1848"/>
  <c r="BF1848" s="1"/>
  <c r="BG1848" s="1"/>
  <c r="BD1875"/>
  <c r="BF1875" s="1"/>
  <c r="BG1875" s="1"/>
  <c r="BD1887"/>
  <c r="BF1887" s="1"/>
  <c r="BG1887" s="1"/>
  <c r="BD1899"/>
  <c r="BF1899" s="1"/>
  <c r="BG1899" s="1"/>
  <c r="BD1923"/>
  <c r="BF1923" s="1"/>
  <c r="BG1923" s="1"/>
  <c r="BD1947"/>
  <c r="BF1947" s="1"/>
  <c r="BG1947" s="1"/>
  <c r="BD1995"/>
  <c r="BF1995" s="1"/>
  <c r="BG1995" s="1"/>
  <c r="BD2031"/>
  <c r="BF2031" s="1"/>
  <c r="BG2031" s="1"/>
  <c r="BD2043"/>
  <c r="BF2043" s="1"/>
  <c r="BG2043" s="1"/>
  <c r="BD2058"/>
  <c r="BF2058" s="1"/>
  <c r="BG2058" s="1"/>
  <c r="BD2064"/>
  <c r="BF2064" s="1"/>
  <c r="BG2064" s="1"/>
  <c r="BD2070"/>
  <c r="BF2070" s="1"/>
  <c r="BG2070" s="1"/>
  <c r="BD2076"/>
  <c r="BF2076" s="1"/>
  <c r="BG2076" s="1"/>
  <c r="BD2085"/>
  <c r="BF2085" s="1"/>
  <c r="BG2085" s="1"/>
  <c r="BD2094"/>
  <c r="BF2094" s="1"/>
  <c r="BG2094" s="1"/>
  <c r="BD2106"/>
  <c r="BF2106" s="1"/>
  <c r="BG2106" s="1"/>
  <c r="BD2112"/>
  <c r="BF2112" s="1"/>
  <c r="BG2112" s="1"/>
  <c r="BD2137"/>
  <c r="BF2137" s="1"/>
  <c r="BG2137" s="1"/>
  <c r="BD2149"/>
  <c r="BF2149" s="1"/>
  <c r="BG2149" s="1"/>
  <c r="BD2164"/>
  <c r="BF2164" s="1"/>
  <c r="BG2164" s="1"/>
  <c r="BD2185"/>
  <c r="BF2185" s="1"/>
  <c r="BG2185" s="1"/>
  <c r="BD2683"/>
  <c r="BF2683" s="1"/>
  <c r="BG2683" s="1"/>
  <c r="BD2225"/>
  <c r="BF2225" s="1"/>
  <c r="BG2225" s="1"/>
  <c r="BD2220"/>
  <c r="BF2220" s="1"/>
  <c r="BG2220" s="1"/>
  <c r="BD2204"/>
  <c r="BF2204" s="1"/>
  <c r="BG2204" s="1"/>
  <c r="BD2214"/>
  <c r="BF2214" s="1"/>
  <c r="BG2214" s="1"/>
  <c r="BD2218"/>
  <c r="BF2218" s="1"/>
  <c r="BG2218" s="1"/>
  <c r="BD2224"/>
  <c r="BF2224" s="1"/>
  <c r="BG2224" s="1"/>
  <c r="BD2230"/>
  <c r="BF2230" s="1"/>
  <c r="BG2230" s="1"/>
  <c r="BD2242"/>
  <c r="BF2242" s="1"/>
  <c r="BG2242" s="1"/>
  <c r="BD2254"/>
  <c r="BF2254" s="1"/>
  <c r="BG2254" s="1"/>
  <c r="BD2260"/>
  <c r="BF2260" s="1"/>
  <c r="BG2260" s="1"/>
  <c r="BD2266"/>
  <c r="BF2266" s="1"/>
  <c r="BG2266" s="1"/>
  <c r="BD2284"/>
  <c r="BF2284" s="1"/>
  <c r="BG2284" s="1"/>
  <c r="BD2290"/>
  <c r="BF2290" s="1"/>
  <c r="BG2290" s="1"/>
  <c r="BD2296"/>
  <c r="BF2296" s="1"/>
  <c r="BG2296" s="1"/>
  <c r="BD2323"/>
  <c r="BF2323" s="1"/>
  <c r="BG2323" s="1"/>
  <c r="BD2350"/>
  <c r="BF2350" s="1"/>
  <c r="BG2350" s="1"/>
  <c r="BD2356"/>
  <c r="BF2356" s="1"/>
  <c r="BG2356" s="1"/>
  <c r="BD2362"/>
  <c r="BF2362" s="1"/>
  <c r="BG2362" s="1"/>
  <c r="BD2393"/>
  <c r="BF2393" s="1"/>
  <c r="BG2393" s="1"/>
  <c r="BD2402"/>
  <c r="BF2402" s="1"/>
  <c r="BG2402" s="1"/>
  <c r="BD2408"/>
  <c r="BF2408" s="1"/>
  <c r="BG2408" s="1"/>
  <c r="BD2414"/>
  <c r="BF2414" s="1"/>
  <c r="BG2414" s="1"/>
  <c r="BD2450"/>
  <c r="BF2450" s="1"/>
  <c r="BG2450" s="1"/>
  <c r="BD2456"/>
  <c r="BF2456" s="1"/>
  <c r="BG2456" s="1"/>
  <c r="BD2462"/>
  <c r="BF2462" s="1"/>
  <c r="BG2462" s="1"/>
  <c r="BD2467"/>
  <c r="BF2467" s="1"/>
  <c r="BG2467" s="1"/>
  <c r="BD2474"/>
  <c r="BF2474" s="1"/>
  <c r="BG2474" s="1"/>
  <c r="BD2521"/>
  <c r="BF2521" s="1"/>
  <c r="BG2521" s="1"/>
  <c r="BD2530"/>
  <c r="BF2530" s="1"/>
  <c r="BG2530" s="1"/>
  <c r="BD2566"/>
  <c r="BF2566" s="1"/>
  <c r="BG2566" s="1"/>
  <c r="BD2590"/>
  <c r="BF2590" s="1"/>
  <c r="BG2590" s="1"/>
  <c r="BD2607"/>
  <c r="BF2607" s="1"/>
  <c r="BG2607" s="1"/>
  <c r="BD2622"/>
  <c r="BF2622" s="1"/>
  <c r="BG2622" s="1"/>
  <c r="BD2721"/>
  <c r="BF2721" s="1"/>
  <c r="BG2721" s="1"/>
  <c r="BD2757"/>
  <c r="BF2757" s="1"/>
  <c r="BG2757" s="1"/>
  <c r="BD2833"/>
  <c r="BF2833" s="1"/>
  <c r="BG2833" s="1"/>
  <c r="BD2889"/>
  <c r="BF2889" s="1"/>
  <c r="BG2889" s="1"/>
  <c r="BD2919"/>
  <c r="BF2919" s="1"/>
  <c r="BG2919" s="1"/>
  <c r="BD2192"/>
  <c r="BF2192" s="1"/>
  <c r="BG2192" s="1"/>
  <c r="BD2194"/>
  <c r="BF2194" s="1"/>
  <c r="BG2194" s="1"/>
  <c r="BD2198"/>
  <c r="BF2198" s="1"/>
  <c r="BG2198" s="1"/>
  <c r="BD2200"/>
  <c r="BF2200" s="1"/>
  <c r="BG2200" s="1"/>
  <c r="BD2234"/>
  <c r="BF2234" s="1"/>
  <c r="BG2234" s="1"/>
  <c r="BD2246"/>
  <c r="BF2246" s="1"/>
  <c r="BG2246" s="1"/>
  <c r="BD2258"/>
  <c r="BF2258" s="1"/>
  <c r="BG2258" s="1"/>
  <c r="BD2285"/>
  <c r="BF2285" s="1"/>
  <c r="BG2285" s="1"/>
  <c r="BD2312"/>
  <c r="BF2312" s="1"/>
  <c r="BG2312" s="1"/>
  <c r="BD2318"/>
  <c r="BF2318" s="1"/>
  <c r="BG2318" s="1"/>
  <c r="BD2324"/>
  <c r="BF2324" s="1"/>
  <c r="BG2324" s="1"/>
  <c r="BD2330"/>
  <c r="BF2330" s="1"/>
  <c r="BG2330" s="1"/>
  <c r="BD2354"/>
  <c r="BF2354" s="1"/>
  <c r="BG2354" s="1"/>
  <c r="BD2360"/>
  <c r="BF2360" s="1"/>
  <c r="BG2360" s="1"/>
  <c r="BD2380"/>
  <c r="BF2380" s="1"/>
  <c r="BG2380" s="1"/>
  <c r="BD2389"/>
  <c r="BF2389" s="1"/>
  <c r="BG2389" s="1"/>
  <c r="BD2395"/>
  <c r="BF2395" s="1"/>
  <c r="BG2395" s="1"/>
  <c r="BD2401"/>
  <c r="BF2401" s="1"/>
  <c r="BG2401" s="1"/>
  <c r="BD2407"/>
  <c r="BF2407" s="1"/>
  <c r="BG2407" s="1"/>
  <c r="BD2413"/>
  <c r="BF2413" s="1"/>
  <c r="BG2413" s="1"/>
  <c r="BD2419"/>
  <c r="BF2419" s="1"/>
  <c r="BG2419" s="1"/>
  <c r="BD2431"/>
  <c r="BF2431" s="1"/>
  <c r="BG2431" s="1"/>
  <c r="BD2437"/>
  <c r="BF2437" s="1"/>
  <c r="BG2437" s="1"/>
  <c r="BD2443"/>
  <c r="BF2443" s="1"/>
  <c r="BG2443" s="1"/>
  <c r="BD2449"/>
  <c r="BF2449" s="1"/>
  <c r="BG2449" s="1"/>
  <c r="BD2455"/>
  <c r="BF2455" s="1"/>
  <c r="BG2455" s="1"/>
  <c r="BD2460"/>
  <c r="BF2460" s="1"/>
  <c r="BG2460" s="1"/>
  <c r="BD2466"/>
  <c r="BF2466" s="1"/>
  <c r="BG2466" s="1"/>
  <c r="BD2472"/>
  <c r="BF2472" s="1"/>
  <c r="BG2472" s="1"/>
  <c r="BD2489"/>
  <c r="BF2489" s="1"/>
  <c r="BG2489" s="1"/>
  <c r="BD2538"/>
  <c r="BF2538" s="1"/>
  <c r="BG2538" s="1"/>
  <c r="BD2558"/>
  <c r="BF2558" s="1"/>
  <c r="BG2558" s="1"/>
  <c r="BD2574"/>
  <c r="BF2574" s="1"/>
  <c r="BG2574" s="1"/>
  <c r="BD2586"/>
  <c r="BF2586" s="1"/>
  <c r="BG2586" s="1"/>
  <c r="BD2639"/>
  <c r="BF2639" s="1"/>
  <c r="BG2639" s="1"/>
  <c r="BD2675"/>
  <c r="BF2675" s="1"/>
  <c r="BG2675" s="1"/>
  <c r="BD2777"/>
  <c r="BF2777" s="1"/>
  <c r="BG2777" s="1"/>
  <c r="BD2801"/>
  <c r="BF2801" s="1"/>
  <c r="BG2801" s="1"/>
  <c r="BD2849"/>
  <c r="BF2849" s="1"/>
  <c r="BG2849" s="1"/>
  <c r="BD2941"/>
  <c r="BF2941" s="1"/>
  <c r="BG2941" s="1"/>
  <c r="BD2965"/>
  <c r="BF2965" s="1"/>
  <c r="BG2965" s="1"/>
  <c r="BD2995"/>
  <c r="BF2995" s="1"/>
  <c r="BG2995" s="1"/>
  <c r="BD3097"/>
  <c r="BF3097" s="1"/>
  <c r="BG3097" s="1"/>
  <c r="BD3299"/>
  <c r="BF3299" s="1"/>
  <c r="BG3299" s="1"/>
  <c r="BD2271"/>
  <c r="BF2271" s="1"/>
  <c r="BG2271" s="1"/>
  <c r="BD2295"/>
  <c r="BF2295" s="1"/>
  <c r="BG2295" s="1"/>
  <c r="BD2340"/>
  <c r="BF2340" s="1"/>
  <c r="BG2340" s="1"/>
  <c r="BD2361"/>
  <c r="BF2361" s="1"/>
  <c r="BG2361" s="1"/>
  <c r="BD2373"/>
  <c r="BF2373" s="1"/>
  <c r="BG2373" s="1"/>
  <c r="BD2382"/>
  <c r="BF2382" s="1"/>
  <c r="BG2382" s="1"/>
  <c r="BD2394"/>
  <c r="BF2394" s="1"/>
  <c r="BG2394" s="1"/>
  <c r="BD2418"/>
  <c r="BF2418" s="1"/>
  <c r="BG2418" s="1"/>
  <c r="BD2430"/>
  <c r="BF2430" s="1"/>
  <c r="BG2430" s="1"/>
  <c r="BD2473"/>
  <c r="BF2473" s="1"/>
  <c r="BG2473" s="1"/>
  <c r="BD2479"/>
  <c r="BF2479" s="1"/>
  <c r="BG2479" s="1"/>
  <c r="BD2485"/>
  <c r="BF2485" s="1"/>
  <c r="BG2485" s="1"/>
  <c r="BD2493"/>
  <c r="BF2493" s="1"/>
  <c r="BG2493" s="1"/>
  <c r="BD2499"/>
  <c r="BF2499" s="1"/>
  <c r="BG2499" s="1"/>
  <c r="BD2508"/>
  <c r="BF2508" s="1"/>
  <c r="BG2508" s="1"/>
  <c r="BD2517"/>
  <c r="BF2517" s="1"/>
  <c r="BG2517" s="1"/>
  <c r="BD2543"/>
  <c r="BF2543" s="1"/>
  <c r="BG2543" s="1"/>
  <c r="BD2589"/>
  <c r="BF2589" s="1"/>
  <c r="BG2589" s="1"/>
  <c r="BD2597"/>
  <c r="BF2597" s="1"/>
  <c r="BG2597" s="1"/>
  <c r="BD2605"/>
  <c r="BF2605" s="1"/>
  <c r="BG2605" s="1"/>
  <c r="BD2629"/>
  <c r="BF2629" s="1"/>
  <c r="BG2629" s="1"/>
  <c r="BD2653"/>
  <c r="BF2653" s="1"/>
  <c r="BG2653" s="1"/>
  <c r="BD2671"/>
  <c r="BF2671" s="1"/>
  <c r="BG2671" s="1"/>
  <c r="BD2695"/>
  <c r="BF2695" s="1"/>
  <c r="BG2695" s="1"/>
  <c r="BD2707"/>
  <c r="BF2707" s="1"/>
  <c r="BG2707" s="1"/>
  <c r="BD2719"/>
  <c r="BF2719" s="1"/>
  <c r="BG2719" s="1"/>
  <c r="BD2731"/>
  <c r="BF2731" s="1"/>
  <c r="BG2731" s="1"/>
  <c r="BD2761"/>
  <c r="BF2761" s="1"/>
  <c r="BG2761" s="1"/>
  <c r="BD1198"/>
  <c r="BF1198" s="1"/>
  <c r="BG1198" s="1"/>
  <c r="BD603"/>
  <c r="BF603" s="1"/>
  <c r="BG603" s="1"/>
  <c r="BD353"/>
  <c r="BF353" s="1"/>
  <c r="BG353" s="1"/>
  <c r="BD222"/>
  <c r="BF222" s="1"/>
  <c r="BG222" s="1"/>
  <c r="BD1822"/>
  <c r="BF1822" s="1"/>
  <c r="BG1822" s="1"/>
  <c r="BD2146"/>
  <c r="BF2146" s="1"/>
  <c r="BG2146" s="1"/>
  <c r="BD315"/>
  <c r="BF315" s="1"/>
  <c r="BG315" s="1"/>
  <c r="BD342"/>
  <c r="BF342" s="1"/>
  <c r="BG342" s="1"/>
  <c r="BD501"/>
  <c r="BF501" s="1"/>
  <c r="BG501" s="1"/>
  <c r="BD777"/>
  <c r="BF777" s="1"/>
  <c r="BG777" s="1"/>
  <c r="BD1039"/>
  <c r="BF1039" s="1"/>
  <c r="BG1039" s="1"/>
  <c r="BD1301"/>
  <c r="BF1301" s="1"/>
  <c r="BG1301" s="1"/>
  <c r="BD2088"/>
  <c r="BF2088" s="1"/>
  <c r="BG2088" s="1"/>
  <c r="BD373"/>
  <c r="BF373" s="1"/>
  <c r="BG373" s="1"/>
  <c r="BD597"/>
  <c r="BF597" s="1"/>
  <c r="BG597" s="1"/>
  <c r="BD1131"/>
  <c r="BF1131" s="1"/>
  <c r="BG1131" s="1"/>
  <c r="BD1738"/>
  <c r="BF1738" s="1"/>
  <c r="BG1738" s="1"/>
  <c r="BD203"/>
  <c r="BF203" s="1"/>
  <c r="BG203" s="1"/>
  <c r="BD686"/>
  <c r="BF686" s="1"/>
  <c r="BG686" s="1"/>
  <c r="BD1383"/>
  <c r="BF1383" s="1"/>
  <c r="BG1383" s="1"/>
  <c r="BD1227"/>
  <c r="BF1227" s="1"/>
  <c r="BG1227" s="1"/>
  <c r="BD1105"/>
  <c r="BF1105" s="1"/>
  <c r="BG1105" s="1"/>
  <c r="BD1003"/>
  <c r="BF1003" s="1"/>
  <c r="BG1003" s="1"/>
  <c r="BD767"/>
  <c r="BF767" s="1"/>
  <c r="BG767" s="1"/>
  <c r="BD691"/>
  <c r="BF691" s="1"/>
  <c r="BG691" s="1"/>
  <c r="BD557"/>
  <c r="BF557" s="1"/>
  <c r="BG557" s="1"/>
  <c r="BD429"/>
  <c r="BF429" s="1"/>
  <c r="BG429" s="1"/>
  <c r="BD286"/>
  <c r="BF286" s="1"/>
  <c r="BG286" s="1"/>
  <c r="BD189"/>
  <c r="BF189" s="1"/>
  <c r="BG189" s="1"/>
  <c r="BD1051"/>
  <c r="BF1051" s="1"/>
  <c r="BG1051" s="1"/>
  <c r="BD848"/>
  <c r="BF848" s="1"/>
  <c r="BG848" s="1"/>
  <c r="BD445"/>
  <c r="BF445" s="1"/>
  <c r="BG445" s="1"/>
  <c r="BD316"/>
  <c r="BF316" s="1"/>
  <c r="BG316" s="1"/>
  <c r="BD302"/>
  <c r="BF302" s="1"/>
  <c r="BG302" s="1"/>
  <c r="BD362"/>
  <c r="BF362" s="1"/>
  <c r="BG362" s="1"/>
  <c r="BD469"/>
  <c r="BF469" s="1"/>
  <c r="BG469" s="1"/>
  <c r="BD565"/>
  <c r="BF565" s="1"/>
  <c r="BG565" s="1"/>
  <c r="BD1279"/>
  <c r="BF1279" s="1"/>
  <c r="BG1279" s="1"/>
  <c r="BD1421"/>
  <c r="BF1421" s="1"/>
  <c r="BG1421" s="1"/>
  <c r="BD1623"/>
  <c r="BF1623" s="1"/>
  <c r="BG1623" s="1"/>
  <c r="BD1935"/>
  <c r="BF1935" s="1"/>
  <c r="BG1935" s="1"/>
  <c r="BD1532"/>
  <c r="BF1532" s="1"/>
  <c r="BG1532" s="1"/>
  <c r="BD594"/>
  <c r="BF594" s="1"/>
  <c r="BG594" s="1"/>
  <c r="BD902"/>
  <c r="BF902" s="1"/>
  <c r="BG902" s="1"/>
  <c r="BD535"/>
  <c r="BF535" s="1"/>
  <c r="BG535" s="1"/>
  <c r="BD185"/>
  <c r="BF185" s="1"/>
  <c r="BG185" s="1"/>
  <c r="BD118"/>
  <c r="BF118" s="1"/>
  <c r="BG118" s="1"/>
  <c r="BD889"/>
  <c r="BF889" s="1"/>
  <c r="BG889" s="1"/>
  <c r="BD329"/>
  <c r="BF329" s="1"/>
  <c r="BG329" s="1"/>
  <c r="BD1132"/>
  <c r="BF1132" s="1"/>
  <c r="BG1132" s="1"/>
  <c r="BD701"/>
  <c r="BF701" s="1"/>
  <c r="BG701" s="1"/>
  <c r="BD439"/>
  <c r="BF439" s="1"/>
  <c r="BG439" s="1"/>
  <c r="BD199"/>
  <c r="BF199" s="1"/>
  <c r="BG199" s="1"/>
  <c r="BD164"/>
  <c r="BF164" s="1"/>
  <c r="BG164" s="1"/>
  <c r="BD156"/>
  <c r="BF156" s="1"/>
  <c r="BG156" s="1"/>
  <c r="BD136"/>
  <c r="BF136" s="1"/>
  <c r="BG136" s="1"/>
  <c r="BD509"/>
  <c r="BF509" s="1"/>
  <c r="BG509" s="1"/>
  <c r="BD123"/>
  <c r="BF123" s="1"/>
  <c r="BG123" s="1"/>
  <c r="BD710"/>
  <c r="BF710" s="1"/>
  <c r="BG710" s="1"/>
  <c r="BD237"/>
  <c r="BF237" s="1"/>
  <c r="BG237" s="1"/>
  <c r="BD539"/>
  <c r="BF539" s="1"/>
  <c r="BG539" s="1"/>
  <c r="BD176"/>
  <c r="BF176" s="1"/>
  <c r="BG176" s="1"/>
  <c r="BD104"/>
  <c r="BF104" s="1"/>
  <c r="BG104" s="1"/>
  <c r="BD669"/>
  <c r="BF669" s="1"/>
  <c r="BG669" s="1"/>
  <c r="BD187"/>
  <c r="BF187" s="1"/>
  <c r="BG187" s="1"/>
  <c r="BD1127"/>
  <c r="BF1127" s="1"/>
  <c r="BG1127" s="1"/>
  <c r="BD610"/>
  <c r="BF610" s="1"/>
  <c r="BG610" s="1"/>
  <c r="BD393"/>
  <c r="BF393" s="1"/>
  <c r="BG393" s="1"/>
  <c r="BD114"/>
  <c r="BF114" s="1"/>
  <c r="BG114" s="1"/>
  <c r="BD111"/>
  <c r="BF111" s="1"/>
  <c r="BG111" s="1"/>
  <c r="BD159"/>
  <c r="BF159" s="1"/>
  <c r="BG159" s="1"/>
  <c r="BD95"/>
  <c r="BF95" s="1"/>
  <c r="BG95" s="1"/>
  <c r="BD89"/>
  <c r="BF89" s="1"/>
  <c r="BG89" s="1"/>
  <c r="BD91"/>
  <c r="BF91" s="1"/>
  <c r="BG91" s="1"/>
  <c r="BD923"/>
  <c r="BF923" s="1"/>
  <c r="BG923" s="1"/>
  <c r="BD933"/>
  <c r="BF933" s="1"/>
  <c r="BG933" s="1"/>
  <c r="BD957"/>
  <c r="BF957" s="1"/>
  <c r="BG957" s="1"/>
  <c r="BD998"/>
  <c r="BF998" s="1"/>
  <c r="BG998" s="1"/>
  <c r="BD1004"/>
  <c r="BF1004" s="1"/>
  <c r="BG1004" s="1"/>
  <c r="BD1054"/>
  <c r="BF1054" s="1"/>
  <c r="BG1054" s="1"/>
  <c r="BD1069"/>
  <c r="BF1069" s="1"/>
  <c r="BG1069" s="1"/>
  <c r="BD1096"/>
  <c r="BF1096" s="1"/>
  <c r="BG1096" s="1"/>
  <c r="BD1102"/>
  <c r="BF1102" s="1"/>
  <c r="BG1102" s="1"/>
  <c r="BD1189"/>
  <c r="BF1189" s="1"/>
  <c r="BG1189" s="1"/>
  <c r="BD1228"/>
  <c r="BF1228" s="1"/>
  <c r="BG1228" s="1"/>
  <c r="BD1248"/>
  <c r="BF1248" s="1"/>
  <c r="BG1248" s="1"/>
  <c r="BD1254"/>
  <c r="BF1254" s="1"/>
  <c r="BG1254" s="1"/>
  <c r="BD1264"/>
  <c r="BF1264" s="1"/>
  <c r="BG1264" s="1"/>
  <c r="BD1272"/>
  <c r="BF1272" s="1"/>
  <c r="BG1272" s="1"/>
  <c r="BD1290"/>
  <c r="BF1290" s="1"/>
  <c r="BG1290" s="1"/>
  <c r="BD1308"/>
  <c r="BF1308" s="1"/>
  <c r="BG1308" s="1"/>
  <c r="BD714"/>
  <c r="BF714" s="1"/>
  <c r="BG714" s="1"/>
  <c r="BD723"/>
  <c r="BF723" s="1"/>
  <c r="BG723" s="1"/>
  <c r="BD726"/>
  <c r="BF726" s="1"/>
  <c r="BG726" s="1"/>
  <c r="BD728"/>
  <c r="BF728" s="1"/>
  <c r="BG728" s="1"/>
  <c r="BD770"/>
  <c r="BF770" s="1"/>
  <c r="BG770" s="1"/>
  <c r="BD949"/>
  <c r="BF949" s="1"/>
  <c r="BG949" s="1"/>
  <c r="BD961"/>
  <c r="BF961" s="1"/>
  <c r="BG961" s="1"/>
  <c r="BD979"/>
  <c r="BF979" s="1"/>
  <c r="BG979" s="1"/>
  <c r="BD985"/>
  <c r="BF985" s="1"/>
  <c r="BG985" s="1"/>
  <c r="BF991"/>
  <c r="BG991" s="1"/>
  <c r="BD999"/>
  <c r="BF999" s="1"/>
  <c r="BG999" s="1"/>
  <c r="BD1046"/>
  <c r="BF1046" s="1"/>
  <c r="BG1046" s="1"/>
  <c r="BD1052"/>
  <c r="BF1052" s="1"/>
  <c r="BG1052" s="1"/>
  <c r="BD1100"/>
  <c r="BF1100" s="1"/>
  <c r="BG1100" s="1"/>
  <c r="BD1166"/>
  <c r="BF1166" s="1"/>
  <c r="BG1166" s="1"/>
  <c r="BD1178"/>
  <c r="BF1178" s="1"/>
  <c r="BG1178" s="1"/>
  <c r="BD1193"/>
  <c r="BF1193" s="1"/>
  <c r="BG1193" s="1"/>
  <c r="BD1229"/>
  <c r="BF1229" s="1"/>
  <c r="BG1229" s="1"/>
  <c r="BD1241"/>
  <c r="BF1241" s="1"/>
  <c r="BG1241" s="1"/>
  <c r="BD1256"/>
  <c r="BF1256" s="1"/>
  <c r="BG1256" s="1"/>
  <c r="BD1268"/>
  <c r="BF1268" s="1"/>
  <c r="BG1268" s="1"/>
  <c r="BD1280"/>
  <c r="BF1280" s="1"/>
  <c r="BG1280" s="1"/>
  <c r="BD1292"/>
  <c r="BF1292" s="1"/>
  <c r="BG1292" s="1"/>
  <c r="BD1274"/>
  <c r="BF1274" s="1"/>
  <c r="BG1274" s="1"/>
  <c r="BD724"/>
  <c r="BF724" s="1"/>
  <c r="BG724" s="1"/>
  <c r="BD1275"/>
  <c r="BF1275" s="1"/>
  <c r="BG1275" s="1"/>
  <c r="BD1145"/>
  <c r="BF1145" s="1"/>
  <c r="BG1145" s="1"/>
  <c r="BD1101"/>
  <c r="BF1101" s="1"/>
  <c r="BG1101" s="1"/>
  <c r="BD1021"/>
  <c r="BF1021" s="1"/>
  <c r="BG1021" s="1"/>
  <c r="BD952"/>
  <c r="BF952" s="1"/>
  <c r="BG952" s="1"/>
  <c r="BD906"/>
  <c r="BF906" s="1"/>
  <c r="BG906" s="1"/>
  <c r="BD783"/>
  <c r="BF783" s="1"/>
  <c r="BG783" s="1"/>
  <c r="BD734"/>
  <c r="BF734" s="1"/>
  <c r="BG734" s="1"/>
  <c r="BD738"/>
  <c r="BF738" s="1"/>
  <c r="BG738" s="1"/>
  <c r="BD743"/>
  <c r="BF743" s="1"/>
  <c r="BG743" s="1"/>
  <c r="BD748"/>
  <c r="BF748" s="1"/>
  <c r="BG748" s="1"/>
  <c r="BD756"/>
  <c r="BF756" s="1"/>
  <c r="BG756" s="1"/>
  <c r="BD771"/>
  <c r="BF771" s="1"/>
  <c r="BG771" s="1"/>
  <c r="BD795"/>
  <c r="BF795" s="1"/>
  <c r="BG795" s="1"/>
  <c r="BD801"/>
  <c r="BF801" s="1"/>
  <c r="BG801" s="1"/>
  <c r="BD828"/>
  <c r="BF828" s="1"/>
  <c r="BG828" s="1"/>
  <c r="BD846"/>
  <c r="BF846" s="1"/>
  <c r="BG846" s="1"/>
  <c r="BD870"/>
  <c r="BF870" s="1"/>
  <c r="BG870" s="1"/>
  <c r="BD879"/>
  <c r="BF879" s="1"/>
  <c r="BG879" s="1"/>
  <c r="BD885"/>
  <c r="BF885" s="1"/>
  <c r="BG885" s="1"/>
  <c r="BD891"/>
  <c r="BF891" s="1"/>
  <c r="BG891" s="1"/>
  <c r="BD921"/>
  <c r="BF921" s="1"/>
  <c r="BG921" s="1"/>
  <c r="BD935"/>
  <c r="BF935" s="1"/>
  <c r="BG935" s="1"/>
  <c r="BD944"/>
  <c r="BF944" s="1"/>
  <c r="BG944" s="1"/>
  <c r="BD963"/>
  <c r="BF963" s="1"/>
  <c r="BG963" s="1"/>
  <c r="BD971"/>
  <c r="BF971" s="1"/>
  <c r="BG971" s="1"/>
  <c r="BD1009"/>
  <c r="BF1009" s="1"/>
  <c r="BG1009" s="1"/>
  <c r="BD1041"/>
  <c r="BF1041" s="1"/>
  <c r="BG1041" s="1"/>
  <c r="BD1065"/>
  <c r="BF1065" s="1"/>
  <c r="BG1065" s="1"/>
  <c r="BD1092"/>
  <c r="BF1092" s="1"/>
  <c r="BG1092" s="1"/>
  <c r="BD1122"/>
  <c r="BF1122" s="1"/>
  <c r="BG1122" s="1"/>
  <c r="BD1128"/>
  <c r="BF1128" s="1"/>
  <c r="BG1128" s="1"/>
  <c r="BD1149"/>
  <c r="BF1149" s="1"/>
  <c r="BG1149" s="1"/>
  <c r="BD1158"/>
  <c r="BF1158" s="1"/>
  <c r="BG1158" s="1"/>
  <c r="BD1164"/>
  <c r="BF1164" s="1"/>
  <c r="BG1164" s="1"/>
  <c r="BD1200"/>
  <c r="BF1200" s="1"/>
  <c r="BG1200" s="1"/>
  <c r="BD1206"/>
  <c r="BF1206" s="1"/>
  <c r="BG1206" s="1"/>
  <c r="BD1224"/>
  <c r="BF1224" s="1"/>
  <c r="BG1224" s="1"/>
  <c r="BD2027"/>
  <c r="BF2027" s="1"/>
  <c r="BG2027" s="1"/>
  <c r="BD1605"/>
  <c r="BF1605" s="1"/>
  <c r="BG1605" s="1"/>
  <c r="BD1314"/>
  <c r="BF1314" s="1"/>
  <c r="BG1314" s="1"/>
  <c r="BD1317"/>
  <c r="BF1317" s="1"/>
  <c r="BG1317" s="1"/>
  <c r="BD1322"/>
  <c r="BF1322" s="1"/>
  <c r="BG1322" s="1"/>
  <c r="BD1355"/>
  <c r="BF1355" s="1"/>
  <c r="BG1355" s="1"/>
  <c r="BD1367"/>
  <c r="BF1367" s="1"/>
  <c r="BG1367" s="1"/>
  <c r="BD1385"/>
  <c r="BF1385" s="1"/>
  <c r="BG1385" s="1"/>
  <c r="BD1397"/>
  <c r="BF1397" s="1"/>
  <c r="BG1397" s="1"/>
  <c r="BD1451"/>
  <c r="BF1451" s="1"/>
  <c r="BG1451" s="1"/>
  <c r="BD1463"/>
  <c r="BF1463" s="1"/>
  <c r="BG1463" s="1"/>
  <c r="BD1469"/>
  <c r="BF1469" s="1"/>
  <c r="BG1469" s="1"/>
  <c r="BD1539"/>
  <c r="BF1539" s="1"/>
  <c r="BG1539" s="1"/>
  <c r="BD1569"/>
  <c r="BF1569" s="1"/>
  <c r="BG1569" s="1"/>
  <c r="BD1575"/>
  <c r="BF1575" s="1"/>
  <c r="BG1575" s="1"/>
  <c r="BD1587"/>
  <c r="BF1587" s="1"/>
  <c r="BG1587" s="1"/>
  <c r="BD1593"/>
  <c r="BF1593" s="1"/>
  <c r="BG1593" s="1"/>
  <c r="BD1599"/>
  <c r="BF1599" s="1"/>
  <c r="BG1599" s="1"/>
  <c r="BD1620"/>
  <c r="BF1620" s="1"/>
  <c r="BG1620" s="1"/>
  <c r="BD1632"/>
  <c r="BF1632" s="1"/>
  <c r="BG1632" s="1"/>
  <c r="BD1638"/>
  <c r="BF1638" s="1"/>
  <c r="BG1638" s="1"/>
  <c r="BD1662"/>
  <c r="BF1662" s="1"/>
  <c r="BG1662" s="1"/>
  <c r="BD1668"/>
  <c r="BF1668" s="1"/>
  <c r="BG1668" s="1"/>
  <c r="BD1689"/>
  <c r="BF1689" s="1"/>
  <c r="BG1689" s="1"/>
  <c r="BD1701"/>
  <c r="BF1701" s="1"/>
  <c r="BG1701" s="1"/>
  <c r="BD1721"/>
  <c r="BF1721" s="1"/>
  <c r="BG1721" s="1"/>
  <c r="BD1727"/>
  <c r="BF1727" s="1"/>
  <c r="BG1727" s="1"/>
  <c r="BD1733"/>
  <c r="BF1733" s="1"/>
  <c r="BG1733" s="1"/>
  <c r="BD1745"/>
  <c r="BF1745" s="1"/>
  <c r="BG1745" s="1"/>
  <c r="BD1751"/>
  <c r="BF1751" s="1"/>
  <c r="BG1751" s="1"/>
  <c r="BD1790"/>
  <c r="BF1790" s="1"/>
  <c r="BG1790" s="1"/>
  <c r="BD1802"/>
  <c r="BF1802" s="1"/>
  <c r="BG1802" s="1"/>
  <c r="BD1829"/>
  <c r="BF1829" s="1"/>
  <c r="BG1829" s="1"/>
  <c r="BD1841"/>
  <c r="BF1841" s="1"/>
  <c r="BG1841" s="1"/>
  <c r="BD1847"/>
  <c r="BF1847" s="1"/>
  <c r="BG1847" s="1"/>
  <c r="BD1853"/>
  <c r="BF1853" s="1"/>
  <c r="BG1853" s="1"/>
  <c r="BD1865"/>
  <c r="BF1865" s="1"/>
  <c r="BG1865" s="1"/>
  <c r="BD1877"/>
  <c r="BF1877" s="1"/>
  <c r="BG1877" s="1"/>
  <c r="BD1889"/>
  <c r="BF1889" s="1"/>
  <c r="BG1889" s="1"/>
  <c r="BD1895"/>
  <c r="BF1895" s="1"/>
  <c r="BG1895" s="1"/>
  <c r="BD1901"/>
  <c r="BF1901" s="1"/>
  <c r="BG1901" s="1"/>
  <c r="BD1922"/>
  <c r="BF1922" s="1"/>
  <c r="BG1922" s="1"/>
  <c r="BD1934"/>
  <c r="BF1934" s="1"/>
  <c r="BG1934" s="1"/>
  <c r="BD1940"/>
  <c r="BF1940" s="1"/>
  <c r="BG1940" s="1"/>
  <c r="BD1946"/>
  <c r="BF1946" s="1"/>
  <c r="BG1946" s="1"/>
  <c r="BD1964"/>
  <c r="BF1964" s="1"/>
  <c r="BG1964" s="1"/>
  <c r="BD1976"/>
  <c r="BF1976" s="1"/>
  <c r="BG1976" s="1"/>
  <c r="BD1985"/>
  <c r="BF1985" s="1"/>
  <c r="BG1985" s="1"/>
  <c r="BD2000"/>
  <c r="BF2000" s="1"/>
  <c r="BG2000" s="1"/>
  <c r="BD2035"/>
  <c r="BF2035" s="1"/>
  <c r="BG2035" s="1"/>
  <c r="BD2041"/>
  <c r="BF2041" s="1"/>
  <c r="BG2041" s="1"/>
  <c r="BD2047"/>
  <c r="BF2047" s="1"/>
  <c r="BG2047" s="1"/>
  <c r="BD2053"/>
  <c r="BF2053" s="1"/>
  <c r="BG2053" s="1"/>
  <c r="BD2065"/>
  <c r="BF2065" s="1"/>
  <c r="BG2065" s="1"/>
  <c r="BD2071"/>
  <c r="BF2071" s="1"/>
  <c r="BG2071" s="1"/>
  <c r="BD2077"/>
  <c r="BF2077" s="1"/>
  <c r="BG2077" s="1"/>
  <c r="BD2083"/>
  <c r="BF2083" s="1"/>
  <c r="BG2083" s="1"/>
  <c r="BD2111"/>
  <c r="BF2111" s="1"/>
  <c r="BG2111" s="1"/>
  <c r="BD2131"/>
  <c r="BF2131" s="1"/>
  <c r="BG2131" s="1"/>
  <c r="BD2141"/>
  <c r="BF2141" s="1"/>
  <c r="BG2141" s="1"/>
  <c r="BD2151"/>
  <c r="BF2151" s="1"/>
  <c r="BG2151" s="1"/>
  <c r="BD2183"/>
  <c r="BF2183" s="1"/>
  <c r="BG2183" s="1"/>
  <c r="BD1353"/>
  <c r="BF1353" s="1"/>
  <c r="BG1353" s="1"/>
  <c r="BD1377"/>
  <c r="BF1377" s="1"/>
  <c r="BG1377" s="1"/>
  <c r="BF1389"/>
  <c r="BG1389" s="1"/>
  <c r="BF1404"/>
  <c r="BG1404" s="1"/>
  <c r="BD1410"/>
  <c r="BF1410" s="1"/>
  <c r="BG1410" s="1"/>
  <c r="BD1474"/>
  <c r="BF1474" s="1"/>
  <c r="BG1474" s="1"/>
  <c r="BD1495"/>
  <c r="BF1495" s="1"/>
  <c r="BG1495" s="1"/>
  <c r="BD1516"/>
  <c r="BF1516" s="1"/>
  <c r="BG1516" s="1"/>
  <c r="BD1577"/>
  <c r="BF1577" s="1"/>
  <c r="BG1577" s="1"/>
  <c r="BD1586"/>
  <c r="BF1586" s="1"/>
  <c r="BG1586" s="1"/>
  <c r="BD1622"/>
  <c r="BF1622" s="1"/>
  <c r="BG1622" s="1"/>
  <c r="BD1628"/>
  <c r="BF1628" s="1"/>
  <c r="BG1628" s="1"/>
  <c r="BD1637"/>
  <c r="BF1637" s="1"/>
  <c r="BG1637" s="1"/>
  <c r="BD1652"/>
  <c r="BF1652" s="1"/>
  <c r="BG1652" s="1"/>
  <c r="BD1658"/>
  <c r="BF1658" s="1"/>
  <c r="BG1658" s="1"/>
  <c r="BD1673"/>
  <c r="BF1673" s="1"/>
  <c r="BG1673" s="1"/>
  <c r="BD1679"/>
  <c r="BF1679" s="1"/>
  <c r="BG1679" s="1"/>
  <c r="BD1685"/>
  <c r="BF1685" s="1"/>
  <c r="BG1685" s="1"/>
  <c r="BD1694"/>
  <c r="BF1694" s="1"/>
  <c r="BG1694" s="1"/>
  <c r="BD1700"/>
  <c r="BF1700" s="1"/>
  <c r="BG1700" s="1"/>
  <c r="BD1706"/>
  <c r="BF1706" s="1"/>
  <c r="BG1706" s="1"/>
  <c r="BD1711"/>
  <c r="BF1711" s="1"/>
  <c r="BG1711" s="1"/>
  <c r="BD1726"/>
  <c r="BF1726" s="1"/>
  <c r="BG1726" s="1"/>
  <c r="BD1741"/>
  <c r="BF1741" s="1"/>
  <c r="BG1741" s="1"/>
  <c r="BD1762"/>
  <c r="BF1762" s="1"/>
  <c r="BG1762" s="1"/>
  <c r="BD1774"/>
  <c r="BF1774" s="1"/>
  <c r="BG1774" s="1"/>
  <c r="BD1801"/>
  <c r="BF1801" s="1"/>
  <c r="BG1801" s="1"/>
  <c r="BD1807"/>
  <c r="BF1807" s="1"/>
  <c r="BG1807" s="1"/>
  <c r="BD1813"/>
  <c r="BF1813" s="1"/>
  <c r="BG1813" s="1"/>
  <c r="BD1831"/>
  <c r="BF1831" s="1"/>
  <c r="BG1831" s="1"/>
  <c r="BD1837"/>
  <c r="BF1837" s="1"/>
  <c r="BG1837" s="1"/>
  <c r="BD1861"/>
  <c r="BF1861" s="1"/>
  <c r="BG1861" s="1"/>
  <c r="BD1873"/>
  <c r="BF1873" s="1"/>
  <c r="BG1873" s="1"/>
  <c r="BD1882"/>
  <c r="BF1882" s="1"/>
  <c r="BG1882" s="1"/>
  <c r="BD1891"/>
  <c r="BF1891" s="1"/>
  <c r="BG1891" s="1"/>
  <c r="BD1897"/>
  <c r="BF1897" s="1"/>
  <c r="BG1897" s="1"/>
  <c r="BD1909"/>
  <c r="BF1909" s="1"/>
  <c r="BG1909" s="1"/>
  <c r="BD1921"/>
  <c r="BF1921" s="1"/>
  <c r="BG1921" s="1"/>
  <c r="BD1927"/>
  <c r="BF1927" s="1"/>
  <c r="BG1927" s="1"/>
  <c r="BD1936"/>
  <c r="BF1936" s="1"/>
  <c r="BG1936" s="1"/>
  <c r="BD1942"/>
  <c r="BF1942" s="1"/>
  <c r="BG1942" s="1"/>
  <c r="BD1948"/>
  <c r="BF1948" s="1"/>
  <c r="BG1948" s="1"/>
  <c r="BD1978"/>
  <c r="BF1978" s="1"/>
  <c r="BG1978" s="1"/>
  <c r="BD1984"/>
  <c r="BF1984" s="1"/>
  <c r="BG1984" s="1"/>
  <c r="BD2002"/>
  <c r="BF2002" s="1"/>
  <c r="BG2002" s="1"/>
  <c r="BD2020"/>
  <c r="BF2020" s="1"/>
  <c r="BG2020" s="1"/>
  <c r="BD2026"/>
  <c r="BF2026" s="1"/>
  <c r="BG2026" s="1"/>
  <c r="BD2060"/>
  <c r="BF2060" s="1"/>
  <c r="BG2060" s="1"/>
  <c r="BD2110"/>
  <c r="BF2110" s="1"/>
  <c r="BG2110" s="1"/>
  <c r="BD2127"/>
  <c r="BF2127" s="1"/>
  <c r="BG2127" s="1"/>
  <c r="BD2138"/>
  <c r="BF2138" s="1"/>
  <c r="BG2138" s="1"/>
  <c r="BD2145"/>
  <c r="BF2145" s="1"/>
  <c r="BG2145" s="1"/>
  <c r="BD2187"/>
  <c r="BF2187" s="1"/>
  <c r="BG2187" s="1"/>
  <c r="BD1754"/>
  <c r="BF1754" s="1"/>
  <c r="BG1754" s="1"/>
  <c r="BD2079"/>
  <c r="BF2079" s="1"/>
  <c r="BG2079" s="1"/>
  <c r="BD1851"/>
  <c r="BF1851" s="1"/>
  <c r="BG1851" s="1"/>
  <c r="BD1443"/>
  <c r="BF1443" s="1"/>
  <c r="BG1443" s="1"/>
  <c r="BD1472"/>
  <c r="BF1472" s="1"/>
  <c r="BG1472" s="1"/>
  <c r="BD2158"/>
  <c r="BF2158" s="1"/>
  <c r="BG2158" s="1"/>
  <c r="BD1325"/>
  <c r="BF1325" s="1"/>
  <c r="BG1325" s="1"/>
  <c r="BD1329"/>
  <c r="BF1329" s="1"/>
  <c r="BG1329" s="1"/>
  <c r="BD1333"/>
  <c r="BF1333" s="1"/>
  <c r="BG1333" s="1"/>
  <c r="BD1342"/>
  <c r="BF1342" s="1"/>
  <c r="BG1342" s="1"/>
  <c r="BD1369"/>
  <c r="BF1369" s="1"/>
  <c r="BG1369" s="1"/>
  <c r="BD1384"/>
  <c r="BF1384" s="1"/>
  <c r="BG1384" s="1"/>
  <c r="BD1396"/>
  <c r="BF1396" s="1"/>
  <c r="BG1396" s="1"/>
  <c r="BD1429"/>
  <c r="BF1429" s="1"/>
  <c r="BG1429" s="1"/>
  <c r="BD1438"/>
  <c r="BF1438" s="1"/>
  <c r="BG1438" s="1"/>
  <c r="BD1479"/>
  <c r="BF1479" s="1"/>
  <c r="BG1479" s="1"/>
  <c r="BD1521"/>
  <c r="BF1521" s="1"/>
  <c r="BG1521" s="1"/>
  <c r="BD1527"/>
  <c r="BF1527" s="1"/>
  <c r="BG1527" s="1"/>
  <c r="BD1621"/>
  <c r="BF1621" s="1"/>
  <c r="BG1621" s="1"/>
  <c r="BD1627"/>
  <c r="BF1627" s="1"/>
  <c r="BG1627" s="1"/>
  <c r="BD1633"/>
  <c r="BF1633" s="1"/>
  <c r="BG1633" s="1"/>
  <c r="BD1645"/>
  <c r="BF1645" s="1"/>
  <c r="BG1645" s="1"/>
  <c r="BD1657"/>
  <c r="BF1657" s="1"/>
  <c r="BG1657" s="1"/>
  <c r="BD1663"/>
  <c r="BF1663" s="1"/>
  <c r="BG1663" s="1"/>
  <c r="BD1669"/>
  <c r="BF1669" s="1"/>
  <c r="BG1669" s="1"/>
  <c r="BD1678"/>
  <c r="BF1678" s="1"/>
  <c r="BG1678" s="1"/>
  <c r="BD1690"/>
  <c r="BF1690" s="1"/>
  <c r="BG1690" s="1"/>
  <c r="BD1696"/>
  <c r="BF1696" s="1"/>
  <c r="BG1696" s="1"/>
  <c r="BD1702"/>
  <c r="BF1702" s="1"/>
  <c r="BG1702" s="1"/>
  <c r="BD1710"/>
  <c r="BF1710" s="1"/>
  <c r="BG1710" s="1"/>
  <c r="BD1749"/>
  <c r="BF1749" s="1"/>
  <c r="BG1749" s="1"/>
  <c r="BD1761"/>
  <c r="BF1761" s="1"/>
  <c r="BG1761" s="1"/>
  <c r="BD1767"/>
  <c r="BF1767" s="1"/>
  <c r="BG1767" s="1"/>
  <c r="BD1773"/>
  <c r="BF1773" s="1"/>
  <c r="BG1773" s="1"/>
  <c r="BD1779"/>
  <c r="BF1779" s="1"/>
  <c r="BG1779" s="1"/>
  <c r="BD1794"/>
  <c r="BF1794" s="1"/>
  <c r="BG1794" s="1"/>
  <c r="BD1806"/>
  <c r="BF1806" s="1"/>
  <c r="BG1806" s="1"/>
  <c r="BD1833"/>
  <c r="BF1833" s="1"/>
  <c r="BG1833" s="1"/>
  <c r="BD1845"/>
  <c r="BF1845" s="1"/>
  <c r="BG1845" s="1"/>
  <c r="BD1860"/>
  <c r="BF1860" s="1"/>
  <c r="BG1860" s="1"/>
  <c r="BD1878"/>
  <c r="BF1878" s="1"/>
  <c r="BG1878" s="1"/>
  <c r="BD1890"/>
  <c r="BF1890" s="1"/>
  <c r="BG1890" s="1"/>
  <c r="BD1896"/>
  <c r="BF1896" s="1"/>
  <c r="BG1896" s="1"/>
  <c r="BD1926"/>
  <c r="BF1926" s="1"/>
  <c r="BG1926" s="1"/>
  <c r="BD1932"/>
  <c r="BF1932" s="1"/>
  <c r="BG1932" s="1"/>
  <c r="BD1950"/>
  <c r="BF1950" s="1"/>
  <c r="BG1950" s="1"/>
  <c r="BD1956"/>
  <c r="BF1956" s="1"/>
  <c r="BG1956" s="1"/>
  <c r="BD1986"/>
  <c r="BF1986" s="1"/>
  <c r="BG1986" s="1"/>
  <c r="BD1992"/>
  <c r="BF1992" s="1"/>
  <c r="BG1992" s="1"/>
  <c r="BD1998"/>
  <c r="BF1998" s="1"/>
  <c r="BG1998" s="1"/>
  <c r="BD2004"/>
  <c r="BF2004" s="1"/>
  <c r="BG2004" s="1"/>
  <c r="BD2028"/>
  <c r="BF2028" s="1"/>
  <c r="BG2028" s="1"/>
  <c r="BD2040"/>
  <c r="BF2040" s="1"/>
  <c r="BG2040" s="1"/>
  <c r="BD2052"/>
  <c r="BF2052" s="1"/>
  <c r="BG2052" s="1"/>
  <c r="BD2061"/>
  <c r="BF2061" s="1"/>
  <c r="BG2061" s="1"/>
  <c r="BD2073"/>
  <c r="BF2073" s="1"/>
  <c r="BG2073" s="1"/>
  <c r="BD2091"/>
  <c r="BF2091" s="1"/>
  <c r="BG2091" s="1"/>
  <c r="BD2097"/>
  <c r="BF2097" s="1"/>
  <c r="BG2097" s="1"/>
  <c r="BD2103"/>
  <c r="BF2103" s="1"/>
  <c r="BG2103" s="1"/>
  <c r="BD2115"/>
  <c r="BF2115" s="1"/>
  <c r="BG2115" s="1"/>
  <c r="BD2120"/>
  <c r="BF2120" s="1"/>
  <c r="BG2120" s="1"/>
  <c r="BD939"/>
  <c r="BF939" s="1"/>
  <c r="BG939" s="1"/>
  <c r="BD945"/>
  <c r="BF945" s="1"/>
  <c r="BG945" s="1"/>
  <c r="BD962"/>
  <c r="BF962" s="1"/>
  <c r="BG962" s="1"/>
  <c r="BD969"/>
  <c r="BF969" s="1"/>
  <c r="BG969" s="1"/>
  <c r="BD978"/>
  <c r="BF978" s="1"/>
  <c r="BG978" s="1"/>
  <c r="BD1033"/>
  <c r="BF1033" s="1"/>
  <c r="BG1033" s="1"/>
  <c r="BD1075"/>
  <c r="BF1075" s="1"/>
  <c r="BG1075" s="1"/>
  <c r="BD1138"/>
  <c r="BF1138" s="1"/>
  <c r="BG1138" s="1"/>
  <c r="BD1144"/>
  <c r="BF1144" s="1"/>
  <c r="BG1144" s="1"/>
  <c r="BD1177"/>
  <c r="BF1177" s="1"/>
  <c r="BG1177" s="1"/>
  <c r="BD1183"/>
  <c r="BF1183" s="1"/>
  <c r="BG1183" s="1"/>
  <c r="BD1210"/>
  <c r="BF1210" s="1"/>
  <c r="BG1210" s="1"/>
  <c r="BD1222"/>
  <c r="BF1222" s="1"/>
  <c r="BG1222" s="1"/>
  <c r="BD1240"/>
  <c r="BF1240" s="1"/>
  <c r="BG1240" s="1"/>
  <c r="BD1299"/>
  <c r="BF1299" s="1"/>
  <c r="BG1299" s="1"/>
  <c r="BD712"/>
  <c r="BF712" s="1"/>
  <c r="BG712" s="1"/>
  <c r="BD733"/>
  <c r="BF733" s="1"/>
  <c r="BG733" s="1"/>
  <c r="BD749"/>
  <c r="BF749" s="1"/>
  <c r="BG749" s="1"/>
  <c r="BD755"/>
  <c r="BF755" s="1"/>
  <c r="BG755" s="1"/>
  <c r="BD785"/>
  <c r="BF785" s="1"/>
  <c r="BG785" s="1"/>
  <c r="BD832"/>
  <c r="BF832" s="1"/>
  <c r="BG832" s="1"/>
  <c r="BD868"/>
  <c r="BF868" s="1"/>
  <c r="BG868" s="1"/>
  <c r="BD880"/>
  <c r="BF880" s="1"/>
  <c r="BG880" s="1"/>
  <c r="BD931"/>
  <c r="BF931" s="1"/>
  <c r="BG931" s="1"/>
  <c r="BD943"/>
  <c r="BF943" s="1"/>
  <c r="BG943" s="1"/>
  <c r="BD1025"/>
  <c r="BF1025" s="1"/>
  <c r="BG1025" s="1"/>
  <c r="BD1088"/>
  <c r="BF1088" s="1"/>
  <c r="BG1088" s="1"/>
  <c r="BD1112"/>
  <c r="BF1112" s="1"/>
  <c r="BG1112" s="1"/>
  <c r="BD1133"/>
  <c r="BF1133" s="1"/>
  <c r="BG1133" s="1"/>
  <c r="BD1154"/>
  <c r="BF1154" s="1"/>
  <c r="BG1154" s="1"/>
  <c r="BD1160"/>
  <c r="BF1160" s="1"/>
  <c r="BG1160" s="1"/>
  <c r="BD1172"/>
  <c r="BF1172" s="1"/>
  <c r="BG1172" s="1"/>
  <c r="BD1199"/>
  <c r="BF1199" s="1"/>
  <c r="BG1199" s="1"/>
  <c r="BD1208"/>
  <c r="BF1208" s="1"/>
  <c r="BG1208" s="1"/>
  <c r="BD1220"/>
  <c r="BF1220" s="1"/>
  <c r="BG1220" s="1"/>
  <c r="BD1235"/>
  <c r="BF1235" s="1"/>
  <c r="BG1235" s="1"/>
  <c r="BD919"/>
  <c r="BF919" s="1"/>
  <c r="BG919" s="1"/>
  <c r="BD1184"/>
  <c r="BF1184" s="1"/>
  <c r="BG1184" s="1"/>
  <c r="BD1243"/>
  <c r="BF1243" s="1"/>
  <c r="BG1243" s="1"/>
  <c r="BD1129"/>
  <c r="BF1129" s="1"/>
  <c r="BG1129" s="1"/>
  <c r="BD1076"/>
  <c r="BF1076" s="1"/>
  <c r="BG1076" s="1"/>
  <c r="BD1005"/>
  <c r="BF1005" s="1"/>
  <c r="BG1005" s="1"/>
  <c r="BD916"/>
  <c r="BF916" s="1"/>
  <c r="BG916" s="1"/>
  <c r="BD860"/>
  <c r="BF860" s="1"/>
  <c r="BG860" s="1"/>
  <c r="BD751"/>
  <c r="BF751" s="1"/>
  <c r="BG751" s="1"/>
  <c r="BD786"/>
  <c r="BF786" s="1"/>
  <c r="BG786" s="1"/>
  <c r="BD804"/>
  <c r="BF804" s="1"/>
  <c r="BG804" s="1"/>
  <c r="BD888"/>
  <c r="BF888" s="1"/>
  <c r="BG888" s="1"/>
  <c r="BD941"/>
  <c r="BF941" s="1"/>
  <c r="BG941" s="1"/>
  <c r="BD947"/>
  <c r="BF947" s="1"/>
  <c r="BG947" s="1"/>
  <c r="BD956"/>
  <c r="BF956" s="1"/>
  <c r="BG956" s="1"/>
  <c r="BD981"/>
  <c r="BF981" s="1"/>
  <c r="BG981" s="1"/>
  <c r="BD989"/>
  <c r="BF989" s="1"/>
  <c r="BG989" s="1"/>
  <c r="BD1006"/>
  <c r="BF1006" s="1"/>
  <c r="BG1006" s="1"/>
  <c r="BD1012"/>
  <c r="BF1012" s="1"/>
  <c r="BG1012" s="1"/>
  <c r="BD1038"/>
  <c r="BF1038" s="1"/>
  <c r="BG1038" s="1"/>
  <c r="BD1044"/>
  <c r="BF1044" s="1"/>
  <c r="BG1044" s="1"/>
  <c r="BD1095"/>
  <c r="BF1095" s="1"/>
  <c r="BG1095" s="1"/>
  <c r="BD1161"/>
  <c r="BF1161" s="1"/>
  <c r="BG1161" s="1"/>
  <c r="BD1209"/>
  <c r="BF1209" s="1"/>
  <c r="BG1209" s="1"/>
  <c r="BF1282"/>
  <c r="BG1282" s="1"/>
  <c r="BD1288"/>
  <c r="BF1288" s="1"/>
  <c r="BG1288" s="1"/>
  <c r="BD1300"/>
  <c r="BF1300" s="1"/>
  <c r="BG1300" s="1"/>
  <c r="BD1485"/>
  <c r="BF1485" s="1"/>
  <c r="BG1485" s="1"/>
  <c r="BD1326"/>
  <c r="BF1326" s="1"/>
  <c r="BG1326" s="1"/>
  <c r="BD1330"/>
  <c r="BF1330" s="1"/>
  <c r="BG1330" s="1"/>
  <c r="BD1334"/>
  <c r="BF1334" s="1"/>
  <c r="BG1334" s="1"/>
  <c r="BD1343"/>
  <c r="BF1343" s="1"/>
  <c r="BG1343" s="1"/>
  <c r="BD1376"/>
  <c r="BF1376" s="1"/>
  <c r="BG1376" s="1"/>
  <c r="BF1391"/>
  <c r="BG1391" s="1"/>
  <c r="BD1406"/>
  <c r="BF1406" s="1"/>
  <c r="BG1406" s="1"/>
  <c r="BD1412"/>
  <c r="BF1412" s="1"/>
  <c r="BG1412" s="1"/>
  <c r="BD1418"/>
  <c r="BF1418" s="1"/>
  <c r="BG1418" s="1"/>
  <c r="BD1427"/>
  <c r="BF1427" s="1"/>
  <c r="BG1427" s="1"/>
  <c r="BD1439"/>
  <c r="BF1439" s="1"/>
  <c r="BG1439" s="1"/>
  <c r="BD1493"/>
  <c r="BF1493" s="1"/>
  <c r="BG1493" s="1"/>
  <c r="BD1514"/>
  <c r="BF1514" s="1"/>
  <c r="BG1514" s="1"/>
  <c r="BD1520"/>
  <c r="BF1520" s="1"/>
  <c r="BG1520" s="1"/>
  <c r="BD1526"/>
  <c r="BF1526" s="1"/>
  <c r="BG1526" s="1"/>
  <c r="BD1557"/>
  <c r="BF1557" s="1"/>
  <c r="BG1557" s="1"/>
  <c r="BD1581"/>
  <c r="BF1581" s="1"/>
  <c r="BG1581" s="1"/>
  <c r="BD1608"/>
  <c r="BF1608" s="1"/>
  <c r="BG1608" s="1"/>
  <c r="BD1644"/>
  <c r="BF1644" s="1"/>
  <c r="BG1644" s="1"/>
  <c r="BD1656"/>
  <c r="BF1656" s="1"/>
  <c r="BG1656" s="1"/>
  <c r="BD1683"/>
  <c r="BF1683" s="1"/>
  <c r="BG1683" s="1"/>
  <c r="BD1707"/>
  <c r="BF1707" s="1"/>
  <c r="BG1707" s="1"/>
  <c r="BD1715"/>
  <c r="BF1715" s="1"/>
  <c r="BG1715" s="1"/>
  <c r="BD1739"/>
  <c r="BF1739" s="1"/>
  <c r="BG1739" s="1"/>
  <c r="BD1760"/>
  <c r="BF1760" s="1"/>
  <c r="BG1760" s="1"/>
  <c r="BD1772"/>
  <c r="BF1772" s="1"/>
  <c r="BG1772" s="1"/>
  <c r="BD1778"/>
  <c r="BF1778" s="1"/>
  <c r="BG1778" s="1"/>
  <c r="BD1784"/>
  <c r="BF1784" s="1"/>
  <c r="BG1784" s="1"/>
  <c r="BD1808"/>
  <c r="BF1808" s="1"/>
  <c r="BG1808" s="1"/>
  <c r="BD1814"/>
  <c r="BF1814" s="1"/>
  <c r="BG1814" s="1"/>
  <c r="BD1820"/>
  <c r="BF1820" s="1"/>
  <c r="BG1820" s="1"/>
  <c r="BD1835"/>
  <c r="BF1835" s="1"/>
  <c r="BG1835" s="1"/>
  <c r="BD1859"/>
  <c r="BF1859" s="1"/>
  <c r="BG1859" s="1"/>
  <c r="BD1871"/>
  <c r="BF1871" s="1"/>
  <c r="BG1871" s="1"/>
  <c r="BD1883"/>
  <c r="BF1883" s="1"/>
  <c r="BG1883" s="1"/>
  <c r="BD1916"/>
  <c r="BF1916" s="1"/>
  <c r="BG1916" s="1"/>
  <c r="BD1928"/>
  <c r="BF1928" s="1"/>
  <c r="BG1928" s="1"/>
  <c r="BD1952"/>
  <c r="BF1952" s="1"/>
  <c r="BG1952" s="1"/>
  <c r="BD1958"/>
  <c r="BF1958" s="1"/>
  <c r="BG1958" s="1"/>
  <c r="BD2006"/>
  <c r="BF2006" s="1"/>
  <c r="BG2006" s="1"/>
  <c r="BD2012"/>
  <c r="BF2012" s="1"/>
  <c r="BG2012" s="1"/>
  <c r="BD2030"/>
  <c r="BF2030" s="1"/>
  <c r="BG2030" s="1"/>
  <c r="BD2059"/>
  <c r="BF2059" s="1"/>
  <c r="BG2059" s="1"/>
  <c r="BD2089"/>
  <c r="BF2089" s="1"/>
  <c r="BG2089" s="1"/>
  <c r="BD2104"/>
  <c r="BF2104" s="1"/>
  <c r="BG2104" s="1"/>
  <c r="BD2117"/>
  <c r="BF2117" s="1"/>
  <c r="BG2117" s="1"/>
  <c r="BD2125"/>
  <c r="BF2125" s="1"/>
  <c r="BG2125" s="1"/>
  <c r="BD2160"/>
  <c r="BF2160" s="1"/>
  <c r="BG2160" s="1"/>
  <c r="BD2172"/>
  <c r="BF2172" s="1"/>
  <c r="BG2172" s="1"/>
  <c r="BD2177"/>
  <c r="BF2177" s="1"/>
  <c r="BG2177" s="1"/>
  <c r="BD1338"/>
  <c r="BF1338" s="1"/>
  <c r="BG1338" s="1"/>
  <c r="BD1359"/>
  <c r="BF1359" s="1"/>
  <c r="BG1359" s="1"/>
  <c r="BD1368"/>
  <c r="BF1368" s="1"/>
  <c r="BG1368" s="1"/>
  <c r="BD1395"/>
  <c r="BF1395" s="1"/>
  <c r="BG1395" s="1"/>
  <c r="BD1416"/>
  <c r="BF1416" s="1"/>
  <c r="BG1416" s="1"/>
  <c r="BD1452"/>
  <c r="BF1452" s="1"/>
  <c r="BG1452" s="1"/>
  <c r="BD1510"/>
  <c r="BF1510" s="1"/>
  <c r="BG1510" s="1"/>
  <c r="BD1522"/>
  <c r="BF1522" s="1"/>
  <c r="BG1522" s="1"/>
  <c r="BD1541"/>
  <c r="BF1541" s="1"/>
  <c r="BG1541" s="1"/>
  <c r="BD1556"/>
  <c r="BF1556" s="1"/>
  <c r="BG1556" s="1"/>
  <c r="BD1592"/>
  <c r="BF1592" s="1"/>
  <c r="BG1592" s="1"/>
  <c r="BD1604"/>
  <c r="BF1604" s="1"/>
  <c r="BG1604" s="1"/>
  <c r="BD1610"/>
  <c r="BF1610" s="1"/>
  <c r="BG1610" s="1"/>
  <c r="BD1616"/>
  <c r="BF1616" s="1"/>
  <c r="BG1616" s="1"/>
  <c r="BD1643"/>
  <c r="BF1643" s="1"/>
  <c r="BG1643" s="1"/>
  <c r="BD1667"/>
  <c r="BF1667" s="1"/>
  <c r="BG1667" s="1"/>
  <c r="BD1720"/>
  <c r="BF1720" s="1"/>
  <c r="BG1720" s="1"/>
  <c r="BD1732"/>
  <c r="BF1732" s="1"/>
  <c r="BG1732" s="1"/>
  <c r="BD1750"/>
  <c r="BF1750" s="1"/>
  <c r="BG1750" s="1"/>
  <c r="BD1756"/>
  <c r="BF1756" s="1"/>
  <c r="BG1756" s="1"/>
  <c r="BD1780"/>
  <c r="BF1780" s="1"/>
  <c r="BG1780" s="1"/>
  <c r="BD1786"/>
  <c r="BF1786" s="1"/>
  <c r="BG1786" s="1"/>
  <c r="BD1792"/>
  <c r="BF1792" s="1"/>
  <c r="BG1792" s="1"/>
  <c r="BD1819"/>
  <c r="BF1819" s="1"/>
  <c r="BG1819" s="1"/>
  <c r="BD1846"/>
  <c r="BF1846" s="1"/>
  <c r="BG1846" s="1"/>
  <c r="BD1852"/>
  <c r="BF1852" s="1"/>
  <c r="BG1852" s="1"/>
  <c r="BD1867"/>
  <c r="BF1867" s="1"/>
  <c r="BG1867" s="1"/>
  <c r="BD1903"/>
  <c r="BF1903" s="1"/>
  <c r="BG1903" s="1"/>
  <c r="BD1915"/>
  <c r="BF1915" s="1"/>
  <c r="BG1915" s="1"/>
  <c r="BD1954"/>
  <c r="BF1954" s="1"/>
  <c r="BG1954" s="1"/>
  <c r="BD1960"/>
  <c r="BF1960" s="1"/>
  <c r="BG1960" s="1"/>
  <c r="BD1972"/>
  <c r="BF1972" s="1"/>
  <c r="BG1972" s="1"/>
  <c r="BD1990"/>
  <c r="BF1990" s="1"/>
  <c r="BG1990" s="1"/>
  <c r="BD2008"/>
  <c r="BF2008" s="1"/>
  <c r="BG2008" s="1"/>
  <c r="BD2014"/>
  <c r="BF2014" s="1"/>
  <c r="BG2014" s="1"/>
  <c r="BD2032"/>
  <c r="BF2032" s="1"/>
  <c r="BG2032" s="1"/>
  <c r="BD2038"/>
  <c r="BF2038" s="1"/>
  <c r="BG2038" s="1"/>
  <c r="BD2054"/>
  <c r="BF2054" s="1"/>
  <c r="BG2054" s="1"/>
  <c r="BD2066"/>
  <c r="BF2066" s="1"/>
  <c r="BG2066" s="1"/>
  <c r="BD2072"/>
  <c r="BF2072" s="1"/>
  <c r="BG2072" s="1"/>
  <c r="BD2078"/>
  <c r="BF2078" s="1"/>
  <c r="BG2078" s="1"/>
  <c r="BD2090"/>
  <c r="BF2090" s="1"/>
  <c r="BG2090" s="1"/>
  <c r="BD2102"/>
  <c r="BF2102" s="1"/>
  <c r="BG2102" s="1"/>
  <c r="BD2116"/>
  <c r="BF2116" s="1"/>
  <c r="BG2116" s="1"/>
  <c r="BD2121"/>
  <c r="BF2121" s="1"/>
  <c r="BG2121" s="1"/>
  <c r="BD2133"/>
  <c r="BF2133" s="1"/>
  <c r="BG2133" s="1"/>
  <c r="BD2150"/>
  <c r="BF2150" s="1"/>
  <c r="BG2150" s="1"/>
  <c r="BD2156"/>
  <c r="BF2156" s="1"/>
  <c r="BG2156" s="1"/>
  <c r="BD2162"/>
  <c r="BF2162" s="1"/>
  <c r="BG2162" s="1"/>
  <c r="BD2168"/>
  <c r="BF2168" s="1"/>
  <c r="BG2168" s="1"/>
  <c r="BD2178"/>
  <c r="BF2178" s="1"/>
  <c r="BG2178" s="1"/>
  <c r="BD1323"/>
  <c r="BF1323" s="1"/>
  <c r="BG1323" s="1"/>
  <c r="BD1315"/>
  <c r="BF1315" s="1"/>
  <c r="BG1315" s="1"/>
  <c r="BD1360"/>
  <c r="BF1360" s="1"/>
  <c r="BG1360" s="1"/>
  <c r="BD1375"/>
  <c r="BF1375" s="1"/>
  <c r="BG1375" s="1"/>
  <c r="BD1390"/>
  <c r="BF1390" s="1"/>
  <c r="BG1390" s="1"/>
  <c r="BD1408"/>
  <c r="BF1408" s="1"/>
  <c r="BG1408" s="1"/>
  <c r="BD1444"/>
  <c r="BF1444" s="1"/>
  <c r="BG1444" s="1"/>
  <c r="BD1453"/>
  <c r="BF1453" s="1"/>
  <c r="BG1453" s="1"/>
  <c r="BD1464"/>
  <c r="BF1464" s="1"/>
  <c r="BG1464" s="1"/>
  <c r="BD1473"/>
  <c r="BF1473" s="1"/>
  <c r="BG1473" s="1"/>
  <c r="BD1491"/>
  <c r="BF1491" s="1"/>
  <c r="BG1491" s="1"/>
  <c r="BD1497"/>
  <c r="BF1497" s="1"/>
  <c r="BG1497" s="1"/>
  <c r="BD1534"/>
  <c r="BF1534" s="1"/>
  <c r="BG1534" s="1"/>
  <c r="BD1540"/>
  <c r="BF1540" s="1"/>
  <c r="BG1540" s="1"/>
  <c r="BD1582"/>
  <c r="BF1582" s="1"/>
  <c r="BG1582" s="1"/>
  <c r="BD1588"/>
  <c r="BF1588" s="1"/>
  <c r="BG1588" s="1"/>
  <c r="BD1594"/>
  <c r="BF1594" s="1"/>
  <c r="BG1594" s="1"/>
  <c r="BD1600"/>
  <c r="BF1600" s="1"/>
  <c r="BG1600" s="1"/>
  <c r="BD1606"/>
  <c r="BF1606" s="1"/>
  <c r="BG1606" s="1"/>
  <c r="BD1612"/>
  <c r="BF1612" s="1"/>
  <c r="BG1612" s="1"/>
  <c r="BD1639"/>
  <c r="BF1639" s="1"/>
  <c r="BG1639" s="1"/>
  <c r="BD1651"/>
  <c r="BF1651" s="1"/>
  <c r="BG1651" s="1"/>
  <c r="BD1719"/>
  <c r="BF1719" s="1"/>
  <c r="BG1719" s="1"/>
  <c r="BD1728"/>
  <c r="BF1728" s="1"/>
  <c r="BG1728" s="1"/>
  <c r="BD1734"/>
  <c r="BF1734" s="1"/>
  <c r="BG1734" s="1"/>
  <c r="BD1740"/>
  <c r="BF1740" s="1"/>
  <c r="BG1740" s="1"/>
  <c r="BD1755"/>
  <c r="BF1755" s="1"/>
  <c r="BG1755" s="1"/>
  <c r="BD1788"/>
  <c r="BF1788" s="1"/>
  <c r="BG1788" s="1"/>
  <c r="BD1812"/>
  <c r="BF1812" s="1"/>
  <c r="BG1812" s="1"/>
  <c r="BD1818"/>
  <c r="BF1818" s="1"/>
  <c r="BG1818" s="1"/>
  <c r="BD1824"/>
  <c r="BF1824" s="1"/>
  <c r="BG1824" s="1"/>
  <c r="BD1839"/>
  <c r="BF1839" s="1"/>
  <c r="BG1839" s="1"/>
  <c r="BD1854"/>
  <c r="BF1854" s="1"/>
  <c r="BG1854" s="1"/>
  <c r="BD1866"/>
  <c r="BF1866" s="1"/>
  <c r="BG1866" s="1"/>
  <c r="BD1872"/>
  <c r="BF1872" s="1"/>
  <c r="BG1872" s="1"/>
  <c r="BD920"/>
  <c r="BF920" s="1"/>
  <c r="BG920" s="1"/>
  <c r="BD936"/>
  <c r="BF936" s="1"/>
  <c r="BG936" s="1"/>
  <c r="BD972"/>
  <c r="BF972" s="1"/>
  <c r="BG972" s="1"/>
  <c r="BD983"/>
  <c r="BF983" s="1"/>
  <c r="BG983" s="1"/>
  <c r="BD1001"/>
  <c r="BF1001" s="1"/>
  <c r="BG1001" s="1"/>
  <c r="BD1030"/>
  <c r="BF1030" s="1"/>
  <c r="BG1030" s="1"/>
  <c r="BD1036"/>
  <c r="BF1036" s="1"/>
  <c r="BG1036" s="1"/>
  <c r="BD1057"/>
  <c r="BF1057" s="1"/>
  <c r="BG1057" s="1"/>
  <c r="BD1162"/>
  <c r="BF1162" s="1"/>
  <c r="BG1162" s="1"/>
  <c r="BD1180"/>
  <c r="BF1180" s="1"/>
  <c r="BG1180" s="1"/>
  <c r="BD1213"/>
  <c r="BF1213" s="1"/>
  <c r="BG1213" s="1"/>
  <c r="BD1225"/>
  <c r="BF1225" s="1"/>
  <c r="BG1225" s="1"/>
  <c r="BD1245"/>
  <c r="BF1245" s="1"/>
  <c r="BG1245" s="1"/>
  <c r="BD1257"/>
  <c r="BF1257" s="1"/>
  <c r="BG1257" s="1"/>
  <c r="BD1270"/>
  <c r="BF1270" s="1"/>
  <c r="BG1270" s="1"/>
  <c r="BD1276"/>
  <c r="BF1276" s="1"/>
  <c r="BG1276" s="1"/>
  <c r="BD1293"/>
  <c r="BF1293" s="1"/>
  <c r="BG1293" s="1"/>
  <c r="BF716"/>
  <c r="BG716" s="1"/>
  <c r="BD725"/>
  <c r="BF725" s="1"/>
  <c r="BG725" s="1"/>
  <c r="BD730"/>
  <c r="BF730" s="1"/>
  <c r="BG730" s="1"/>
  <c r="BD764"/>
  <c r="BF764" s="1"/>
  <c r="BG764" s="1"/>
  <c r="BD904"/>
  <c r="BF904" s="1"/>
  <c r="BG904" s="1"/>
  <c r="BD955"/>
  <c r="BF955" s="1"/>
  <c r="BG955" s="1"/>
  <c r="BD988"/>
  <c r="BF988" s="1"/>
  <c r="BG988" s="1"/>
  <c r="BD1022"/>
  <c r="BF1022" s="1"/>
  <c r="BG1022" s="1"/>
  <c r="BD1028"/>
  <c r="BF1028" s="1"/>
  <c r="BG1028" s="1"/>
  <c r="BD1079"/>
  <c r="BF1079" s="1"/>
  <c r="BG1079" s="1"/>
  <c r="BD1103"/>
  <c r="BF1103" s="1"/>
  <c r="BG1103" s="1"/>
  <c r="BD1196"/>
  <c r="BF1196" s="1"/>
  <c r="BG1196" s="1"/>
  <c r="BD1232"/>
  <c r="BF1232" s="1"/>
  <c r="BG1232" s="1"/>
  <c r="BD1244"/>
  <c r="BF1244" s="1"/>
  <c r="BG1244" s="1"/>
  <c r="BF1277"/>
  <c r="BG1277" s="1"/>
  <c r="BD1289"/>
  <c r="BF1289" s="1"/>
  <c r="BG1289" s="1"/>
  <c r="BD1304"/>
  <c r="BF1304" s="1"/>
  <c r="BG1304" s="1"/>
  <c r="BD1211"/>
  <c r="BF1211" s="1"/>
  <c r="BG1211" s="1"/>
  <c r="BD1113"/>
  <c r="BF1113" s="1"/>
  <c r="BG1113" s="1"/>
  <c r="BD1084"/>
  <c r="BF1084" s="1"/>
  <c r="BG1084" s="1"/>
  <c r="BD1053"/>
  <c r="BF1053" s="1"/>
  <c r="BG1053" s="1"/>
  <c r="BD974"/>
  <c r="BF974" s="1"/>
  <c r="BG974" s="1"/>
  <c r="BD884"/>
  <c r="BF884" s="1"/>
  <c r="BG884" s="1"/>
  <c r="BD806"/>
  <c r="BF806" s="1"/>
  <c r="BG806" s="1"/>
  <c r="BD732"/>
  <c r="BF732" s="1"/>
  <c r="BG732" s="1"/>
  <c r="BD736"/>
  <c r="BF736" s="1"/>
  <c r="BG736" s="1"/>
  <c r="BD746"/>
  <c r="BF746" s="1"/>
  <c r="BG746" s="1"/>
  <c r="BD750"/>
  <c r="BF750" s="1"/>
  <c r="BG750" s="1"/>
  <c r="BD759"/>
  <c r="BF759" s="1"/>
  <c r="BG759" s="1"/>
  <c r="BD765"/>
  <c r="BF765" s="1"/>
  <c r="BG765" s="1"/>
  <c r="BD792"/>
  <c r="BF792" s="1"/>
  <c r="BG792" s="1"/>
  <c r="BD798"/>
  <c r="BF798" s="1"/>
  <c r="BG798" s="1"/>
  <c r="BD810"/>
  <c r="BF810" s="1"/>
  <c r="BG810" s="1"/>
  <c r="BD816"/>
  <c r="BF816" s="1"/>
  <c r="BG816" s="1"/>
  <c r="BD858"/>
  <c r="BF858" s="1"/>
  <c r="BG858" s="1"/>
  <c r="BD867"/>
  <c r="BF867" s="1"/>
  <c r="BG867" s="1"/>
  <c r="BD873"/>
  <c r="BF873" s="1"/>
  <c r="BG873" s="1"/>
  <c r="BD882"/>
  <c r="BF882" s="1"/>
  <c r="BG882" s="1"/>
  <c r="BD894"/>
  <c r="BF894" s="1"/>
  <c r="BG894" s="1"/>
  <c r="BD930"/>
  <c r="BF930" s="1"/>
  <c r="BG930" s="1"/>
  <c r="BD965"/>
  <c r="BF965" s="1"/>
  <c r="BG965" s="1"/>
  <c r="BD975"/>
  <c r="BF975" s="1"/>
  <c r="BG975" s="1"/>
  <c r="BD1017"/>
  <c r="BF1017" s="1"/>
  <c r="BG1017" s="1"/>
  <c r="BD1083"/>
  <c r="BF1083" s="1"/>
  <c r="BG1083" s="1"/>
  <c r="BD1125"/>
  <c r="BF1125" s="1"/>
  <c r="BG1125" s="1"/>
  <c r="BF1146"/>
  <c r="BG1146" s="1"/>
  <c r="BD1167"/>
  <c r="BF1167" s="1"/>
  <c r="BG1167" s="1"/>
  <c r="BD1176"/>
  <c r="BF1176" s="1"/>
  <c r="BG1176" s="1"/>
  <c r="BD1194"/>
  <c r="BF1194" s="1"/>
  <c r="BG1194" s="1"/>
  <c r="BD1203"/>
  <c r="BF1203" s="1"/>
  <c r="BG1203" s="1"/>
  <c r="BD1242"/>
  <c r="BF1242" s="1"/>
  <c r="BG1242" s="1"/>
  <c r="BD1258"/>
  <c r="BF1258" s="1"/>
  <c r="BG1258" s="1"/>
  <c r="BD1267"/>
  <c r="BF1267" s="1"/>
  <c r="BG1267" s="1"/>
  <c r="BD1982"/>
  <c r="BF1982" s="1"/>
  <c r="BG1982" s="1"/>
  <c r="BD1782"/>
  <c r="BF1782" s="1"/>
  <c r="BG1782" s="1"/>
  <c r="BD1398"/>
  <c r="BF1398" s="1"/>
  <c r="BG1398" s="1"/>
  <c r="BD1316"/>
  <c r="BF1316" s="1"/>
  <c r="BG1316" s="1"/>
  <c r="BD1320"/>
  <c r="BF1320" s="1"/>
  <c r="BG1320" s="1"/>
  <c r="BF1336"/>
  <c r="BG1336" s="1"/>
  <c r="BD1346"/>
  <c r="BF1346" s="1"/>
  <c r="BG1346" s="1"/>
  <c r="BD1352"/>
  <c r="BF1352" s="1"/>
  <c r="BG1352" s="1"/>
  <c r="BD1373"/>
  <c r="BF1373" s="1"/>
  <c r="BG1373" s="1"/>
  <c r="BD1382"/>
  <c r="BF1382" s="1"/>
  <c r="BG1382" s="1"/>
  <c r="BD1388"/>
  <c r="BF1388" s="1"/>
  <c r="BG1388" s="1"/>
  <c r="BD1394"/>
  <c r="BF1394" s="1"/>
  <c r="BG1394" s="1"/>
  <c r="BD1400"/>
  <c r="BF1400" s="1"/>
  <c r="BG1400" s="1"/>
  <c r="BD1409"/>
  <c r="BF1409" s="1"/>
  <c r="BG1409" s="1"/>
  <c r="BD1484"/>
  <c r="BF1484" s="1"/>
  <c r="BG1484" s="1"/>
  <c r="BD1496"/>
  <c r="BF1496" s="1"/>
  <c r="BG1496" s="1"/>
  <c r="BD1517"/>
  <c r="BF1517" s="1"/>
  <c r="BG1517" s="1"/>
  <c r="BD1523"/>
  <c r="BF1523" s="1"/>
  <c r="BG1523" s="1"/>
  <c r="BD1590"/>
  <c r="BF1590" s="1"/>
  <c r="BG1590" s="1"/>
  <c r="BD1602"/>
  <c r="BF1602" s="1"/>
  <c r="BG1602" s="1"/>
  <c r="BD1611"/>
  <c r="BF1611" s="1"/>
  <c r="BG1611" s="1"/>
  <c r="BD1641"/>
  <c r="BF1641" s="1"/>
  <c r="BG1641" s="1"/>
  <c r="BD1647"/>
  <c r="BF1647" s="1"/>
  <c r="BG1647" s="1"/>
  <c r="BD1659"/>
  <c r="BF1659" s="1"/>
  <c r="BG1659" s="1"/>
  <c r="BD1665"/>
  <c r="BF1665" s="1"/>
  <c r="BG1665" s="1"/>
  <c r="BD1674"/>
  <c r="BF1674" s="1"/>
  <c r="BG1674" s="1"/>
  <c r="BD1680"/>
  <c r="BF1680" s="1"/>
  <c r="BG1680" s="1"/>
  <c r="BD1686"/>
  <c r="BF1686" s="1"/>
  <c r="BG1686" s="1"/>
  <c r="BD1698"/>
  <c r="BF1698" s="1"/>
  <c r="BG1698" s="1"/>
  <c r="BD1712"/>
  <c r="BF1712" s="1"/>
  <c r="BG1712" s="1"/>
  <c r="BD1718"/>
  <c r="BF1718" s="1"/>
  <c r="BG1718" s="1"/>
  <c r="BD1742"/>
  <c r="BF1742" s="1"/>
  <c r="BG1742" s="1"/>
  <c r="BD1757"/>
  <c r="BF1757" s="1"/>
  <c r="BG1757" s="1"/>
  <c r="BD1763"/>
  <c r="BF1763" s="1"/>
  <c r="BG1763" s="1"/>
  <c r="BD1769"/>
  <c r="BF1769" s="1"/>
  <c r="BG1769" s="1"/>
  <c r="BD1781"/>
  <c r="BF1781" s="1"/>
  <c r="BG1781" s="1"/>
  <c r="BD1793"/>
  <c r="BF1793" s="1"/>
  <c r="BG1793" s="1"/>
  <c r="BD1805"/>
  <c r="BF1805" s="1"/>
  <c r="BG1805" s="1"/>
  <c r="BD1817"/>
  <c r="BF1817" s="1"/>
  <c r="BG1817" s="1"/>
  <c r="BD1862"/>
  <c r="BF1862" s="1"/>
  <c r="BG1862" s="1"/>
  <c r="BD1868"/>
  <c r="BF1868" s="1"/>
  <c r="BG1868" s="1"/>
  <c r="BD1874"/>
  <c r="BF1874" s="1"/>
  <c r="BG1874" s="1"/>
  <c r="BD1886"/>
  <c r="BF1886" s="1"/>
  <c r="BG1886" s="1"/>
  <c r="BD1892"/>
  <c r="BF1892" s="1"/>
  <c r="BG1892" s="1"/>
  <c r="BD1898"/>
  <c r="BF1898" s="1"/>
  <c r="BG1898" s="1"/>
  <c r="BD1919"/>
  <c r="BF1919" s="1"/>
  <c r="BG1919" s="1"/>
  <c r="BD1925"/>
  <c r="BF1925" s="1"/>
  <c r="BG1925" s="1"/>
  <c r="BD1937"/>
  <c r="BF1937" s="1"/>
  <c r="BG1937" s="1"/>
  <c r="BD1943"/>
  <c r="BF1943" s="1"/>
  <c r="BG1943" s="1"/>
  <c r="BD1949"/>
  <c r="BF1949" s="1"/>
  <c r="BG1949" s="1"/>
  <c r="BD1955"/>
  <c r="BF1955" s="1"/>
  <c r="BG1955" s="1"/>
  <c r="BD1961"/>
  <c r="BF1961" s="1"/>
  <c r="BG1961" s="1"/>
  <c r="BD1973"/>
  <c r="BF1973" s="1"/>
  <c r="BG1973" s="1"/>
  <c r="BD1991"/>
  <c r="BF1991" s="1"/>
  <c r="BG1991" s="1"/>
  <c r="BD1997"/>
  <c r="BF1997" s="1"/>
  <c r="BG1997" s="1"/>
  <c r="BD2009"/>
  <c r="BF2009" s="1"/>
  <c r="BG2009" s="1"/>
  <c r="BD2033"/>
  <c r="BF2033" s="1"/>
  <c r="BG2033" s="1"/>
  <c r="BD2039"/>
  <c r="BF2039" s="1"/>
  <c r="BG2039" s="1"/>
  <c r="BD2044"/>
  <c r="BF2044" s="1"/>
  <c r="BG2044" s="1"/>
  <c r="BD2068"/>
  <c r="BF2068" s="1"/>
  <c r="BG2068" s="1"/>
  <c r="BD2080"/>
  <c r="BF2080" s="1"/>
  <c r="BG2080" s="1"/>
  <c r="BD2098"/>
  <c r="BF2098" s="1"/>
  <c r="BG2098" s="1"/>
  <c r="BD2107"/>
  <c r="BF2107" s="1"/>
  <c r="BG2107" s="1"/>
  <c r="BD2122"/>
  <c r="BF2122" s="1"/>
  <c r="BG2122" s="1"/>
  <c r="BD2139"/>
  <c r="BF2139" s="1"/>
  <c r="BG2139" s="1"/>
  <c r="BD2169"/>
  <c r="BF2169" s="1"/>
  <c r="BG2169" s="1"/>
  <c r="BD2175"/>
  <c r="BF2175" s="1"/>
  <c r="BG2175" s="1"/>
  <c r="BD2180"/>
  <c r="BF2180" s="1"/>
  <c r="BG2180" s="1"/>
  <c r="BD1341"/>
  <c r="BF1341" s="1"/>
  <c r="BG1341" s="1"/>
  <c r="BD1365"/>
  <c r="BF1365" s="1"/>
  <c r="BG1365" s="1"/>
  <c r="BD1371"/>
  <c r="BF1371" s="1"/>
  <c r="BG1371" s="1"/>
  <c r="BD1386"/>
  <c r="BF1386" s="1"/>
  <c r="BG1386" s="1"/>
  <c r="BD1392"/>
  <c r="BF1392" s="1"/>
  <c r="BG1392" s="1"/>
  <c r="BD1401"/>
  <c r="BF1401" s="1"/>
  <c r="BG1401" s="1"/>
  <c r="BD1413"/>
  <c r="BF1413" s="1"/>
  <c r="BG1413" s="1"/>
  <c r="BD1455"/>
  <c r="BF1455" s="1"/>
  <c r="BG1455" s="1"/>
  <c r="BD1544"/>
  <c r="BF1544" s="1"/>
  <c r="BG1544" s="1"/>
  <c r="BD1589"/>
  <c r="BF1589" s="1"/>
  <c r="BG1589" s="1"/>
  <c r="BD1595"/>
  <c r="BF1595" s="1"/>
  <c r="BG1595" s="1"/>
  <c r="BD1607"/>
  <c r="BF1607" s="1"/>
  <c r="BG1607" s="1"/>
  <c r="BD1634"/>
  <c r="BF1634" s="1"/>
  <c r="BG1634" s="1"/>
  <c r="BD1646"/>
  <c r="BF1646" s="1"/>
  <c r="BG1646" s="1"/>
  <c r="BD1661"/>
  <c r="BF1661" s="1"/>
  <c r="BG1661" s="1"/>
  <c r="BD1670"/>
  <c r="BF1670" s="1"/>
  <c r="BG1670" s="1"/>
  <c r="BD1682"/>
  <c r="BF1682" s="1"/>
  <c r="BG1682" s="1"/>
  <c r="BD1697"/>
  <c r="BF1697" s="1"/>
  <c r="BG1697" s="1"/>
  <c r="BD1709"/>
  <c r="BF1709" s="1"/>
  <c r="BG1709" s="1"/>
  <c r="BD1714"/>
  <c r="BF1714" s="1"/>
  <c r="BG1714" s="1"/>
  <c r="BD1723"/>
  <c r="BF1723" s="1"/>
  <c r="BG1723" s="1"/>
  <c r="BD1729"/>
  <c r="BF1729" s="1"/>
  <c r="BG1729" s="1"/>
  <c r="BD1735"/>
  <c r="BF1735" s="1"/>
  <c r="BG1735" s="1"/>
  <c r="BD1753"/>
  <c r="BF1753" s="1"/>
  <c r="BG1753" s="1"/>
  <c r="BD1777"/>
  <c r="BF1777" s="1"/>
  <c r="BG1777" s="1"/>
  <c r="BD1783"/>
  <c r="BF1783" s="1"/>
  <c r="BG1783" s="1"/>
  <c r="BD1789"/>
  <c r="BF1789" s="1"/>
  <c r="BG1789" s="1"/>
  <c r="BD1825"/>
  <c r="BF1825" s="1"/>
  <c r="BG1825" s="1"/>
  <c r="BD1849"/>
  <c r="BF1849" s="1"/>
  <c r="BG1849" s="1"/>
  <c r="BD1858"/>
  <c r="BF1858" s="1"/>
  <c r="BG1858" s="1"/>
  <c r="BD1864"/>
  <c r="BF1864" s="1"/>
  <c r="BG1864" s="1"/>
  <c r="BD1876"/>
  <c r="BF1876" s="1"/>
  <c r="BG1876" s="1"/>
  <c r="BD1888"/>
  <c r="BF1888" s="1"/>
  <c r="BG1888" s="1"/>
  <c r="BD1894"/>
  <c r="BF1894" s="1"/>
  <c r="BG1894" s="1"/>
  <c r="BD1900"/>
  <c r="BF1900" s="1"/>
  <c r="BG1900" s="1"/>
  <c r="BD1912"/>
  <c r="BF1912" s="1"/>
  <c r="BG1912" s="1"/>
  <c r="BD1918"/>
  <c r="BF1918" s="1"/>
  <c r="BG1918" s="1"/>
  <c r="BD1933"/>
  <c r="BF1933" s="1"/>
  <c r="BG1933" s="1"/>
  <c r="BD1945"/>
  <c r="BF1945" s="1"/>
  <c r="BG1945" s="1"/>
  <c r="BD1957"/>
  <c r="BF1957" s="1"/>
  <c r="BG1957" s="1"/>
  <c r="BD1969"/>
  <c r="BF1969" s="1"/>
  <c r="BG1969" s="1"/>
  <c r="BD1975"/>
  <c r="BF1975" s="1"/>
  <c r="BG1975" s="1"/>
  <c r="BD1981"/>
  <c r="BF1981" s="1"/>
  <c r="BG1981" s="1"/>
  <c r="BD1996"/>
  <c r="BF1996" s="1"/>
  <c r="BG1996" s="1"/>
  <c r="BD2005"/>
  <c r="BF2005" s="1"/>
  <c r="BG2005" s="1"/>
  <c r="BD2017"/>
  <c r="BF2017" s="1"/>
  <c r="BG2017" s="1"/>
  <c r="BD2023"/>
  <c r="BF2023" s="1"/>
  <c r="BG2023" s="1"/>
  <c r="BD2029"/>
  <c r="BF2029" s="1"/>
  <c r="BG2029" s="1"/>
  <c r="BD2057"/>
  <c r="BF2057" s="1"/>
  <c r="BG2057" s="1"/>
  <c r="BD2063"/>
  <c r="BF2063" s="1"/>
  <c r="BG2063" s="1"/>
  <c r="BD2069"/>
  <c r="BF2069" s="1"/>
  <c r="BG2069" s="1"/>
  <c r="BD2081"/>
  <c r="BF2081" s="1"/>
  <c r="BG2081" s="1"/>
  <c r="BD2087"/>
  <c r="BF2087" s="1"/>
  <c r="BG2087" s="1"/>
  <c r="BD2099"/>
  <c r="BF2099" s="1"/>
  <c r="BG2099" s="1"/>
  <c r="BD2113"/>
  <c r="BF2113" s="1"/>
  <c r="BG2113" s="1"/>
  <c r="BD2119"/>
  <c r="BF2119" s="1"/>
  <c r="BG2119" s="1"/>
  <c r="BD2147"/>
  <c r="BF2147" s="1"/>
  <c r="BG2147" s="1"/>
  <c r="BD2159"/>
  <c r="BF2159" s="1"/>
  <c r="BG2159" s="1"/>
  <c r="BD2174"/>
  <c r="BF2174" s="1"/>
  <c r="BG2174" s="1"/>
  <c r="BD2181"/>
  <c r="BF2181" s="1"/>
  <c r="BG2181" s="1"/>
  <c r="BD1743"/>
  <c r="BF1743" s="1"/>
  <c r="BG1743" s="1"/>
  <c r="BD1318"/>
  <c r="BF1318" s="1"/>
  <c r="BG1318" s="1"/>
  <c r="BD1321"/>
  <c r="BF1321" s="1"/>
  <c r="BG1321" s="1"/>
  <c r="BD1327"/>
  <c r="BF1327" s="1"/>
  <c r="BG1327" s="1"/>
  <c r="BD1337"/>
  <c r="BF1337" s="1"/>
  <c r="BG1337" s="1"/>
  <c r="BD1345"/>
  <c r="BF1345" s="1"/>
  <c r="BG1345" s="1"/>
  <c r="BD1381"/>
  <c r="BF1381" s="1"/>
  <c r="BG1381" s="1"/>
  <c r="BD1387"/>
  <c r="BF1387" s="1"/>
  <c r="BG1387" s="1"/>
  <c r="BD1393"/>
  <c r="BF1393" s="1"/>
  <c r="BG1393" s="1"/>
  <c r="BD1405"/>
  <c r="BF1405" s="1"/>
  <c r="BG1405" s="1"/>
  <c r="BD1417"/>
  <c r="BF1417" s="1"/>
  <c r="BG1417" s="1"/>
  <c r="BD1435"/>
  <c r="BF1435" s="1"/>
  <c r="BG1435" s="1"/>
  <c r="BD1441"/>
  <c r="BF1441" s="1"/>
  <c r="BG1441" s="1"/>
  <c r="BD1500"/>
  <c r="BF1500" s="1"/>
  <c r="BG1500" s="1"/>
  <c r="BD1524"/>
  <c r="BF1524" s="1"/>
  <c r="BG1524" s="1"/>
  <c r="BD1537"/>
  <c r="BF1537" s="1"/>
  <c r="BG1537" s="1"/>
  <c r="BD1543"/>
  <c r="BF1543" s="1"/>
  <c r="BG1543" s="1"/>
  <c r="BD1591"/>
  <c r="BF1591" s="1"/>
  <c r="BG1591" s="1"/>
  <c r="BD1603"/>
  <c r="BF1603" s="1"/>
  <c r="BG1603" s="1"/>
  <c r="BD1609"/>
  <c r="BF1609" s="1"/>
  <c r="BG1609" s="1"/>
  <c r="BD1615"/>
  <c r="BF1615" s="1"/>
  <c r="BG1615" s="1"/>
  <c r="BD1630"/>
  <c r="BF1630" s="1"/>
  <c r="BG1630" s="1"/>
  <c r="BD1642"/>
  <c r="BF1642" s="1"/>
  <c r="BG1642" s="1"/>
  <c r="BD1648"/>
  <c r="BF1648" s="1"/>
  <c r="BG1648" s="1"/>
  <c r="BD1654"/>
  <c r="BF1654" s="1"/>
  <c r="BG1654" s="1"/>
  <c r="BD1660"/>
  <c r="BF1660" s="1"/>
  <c r="BG1660" s="1"/>
  <c r="BD1666"/>
  <c r="BF1666" s="1"/>
  <c r="BG1666" s="1"/>
  <c r="BD1681"/>
  <c r="BF1681" s="1"/>
  <c r="BG1681" s="1"/>
  <c r="BD1693"/>
  <c r="BF1693" s="1"/>
  <c r="BG1693" s="1"/>
  <c r="BD1705"/>
  <c r="BF1705" s="1"/>
  <c r="BG1705" s="1"/>
  <c r="BD1731"/>
  <c r="BF1731" s="1"/>
  <c r="BG1731" s="1"/>
  <c r="BD1737"/>
  <c r="BF1737" s="1"/>
  <c r="BG1737" s="1"/>
  <c r="BD1758"/>
  <c r="BF1758" s="1"/>
  <c r="BG1758" s="1"/>
  <c r="BD1770"/>
  <c r="BF1770" s="1"/>
  <c r="BG1770" s="1"/>
  <c r="BD1785"/>
  <c r="BF1785" s="1"/>
  <c r="BG1785" s="1"/>
  <c r="BD1791"/>
  <c r="BF1791" s="1"/>
  <c r="BG1791" s="1"/>
  <c r="BD1797"/>
  <c r="BF1797" s="1"/>
  <c r="BG1797" s="1"/>
  <c r="BD1809"/>
  <c r="BF1809" s="1"/>
  <c r="BG1809" s="1"/>
  <c r="BD1815"/>
  <c r="BF1815" s="1"/>
  <c r="BG1815" s="1"/>
  <c r="BD1821"/>
  <c r="BF1821" s="1"/>
  <c r="BG1821" s="1"/>
  <c r="BD1857"/>
  <c r="BF1857" s="1"/>
  <c r="BG1857" s="1"/>
  <c r="BD1863"/>
  <c r="BF1863" s="1"/>
  <c r="BG1863" s="1"/>
  <c r="BD1869"/>
  <c r="BF1869" s="1"/>
  <c r="BG1869" s="1"/>
  <c r="BD1884"/>
  <c r="BF1884" s="1"/>
  <c r="BG1884" s="1"/>
  <c r="BD1902"/>
  <c r="BF1902" s="1"/>
  <c r="BG1902" s="1"/>
  <c r="BD1908"/>
  <c r="BF1908" s="1"/>
  <c r="BG1908" s="1"/>
  <c r="BD1914"/>
  <c r="BF1914" s="1"/>
  <c r="BG1914" s="1"/>
  <c r="BD1920"/>
  <c r="BF1920" s="1"/>
  <c r="BG1920" s="1"/>
  <c r="BD1944"/>
  <c r="BF1944" s="1"/>
  <c r="BG1944" s="1"/>
  <c r="BD1962"/>
  <c r="BF1962" s="1"/>
  <c r="BG1962" s="1"/>
  <c r="BD2010"/>
  <c r="BF2010" s="1"/>
  <c r="BG2010" s="1"/>
  <c r="BD2016"/>
  <c r="BF2016" s="1"/>
  <c r="BG2016" s="1"/>
  <c r="BD2022"/>
  <c r="BF2022" s="1"/>
  <c r="BG2022" s="1"/>
  <c r="BD2034"/>
  <c r="BF2034" s="1"/>
  <c r="BG2034" s="1"/>
  <c r="BD2046"/>
  <c r="BF2046" s="1"/>
  <c r="BG2046" s="1"/>
  <c r="BD2067"/>
  <c r="BF2067" s="1"/>
  <c r="BG2067" s="1"/>
  <c r="BD2082"/>
  <c r="BF2082" s="1"/>
  <c r="BG2082" s="1"/>
  <c r="BD2109"/>
  <c r="BF2109" s="1"/>
  <c r="BG2109" s="1"/>
  <c r="BD2152"/>
  <c r="BF2152" s="1"/>
  <c r="BG2152" s="1"/>
  <c r="BD2176"/>
  <c r="BF2176" s="1"/>
  <c r="BG2176" s="1"/>
  <c r="BD2188"/>
  <c r="BF2188" s="1"/>
  <c r="BG2188" s="1"/>
  <c r="BD2570"/>
  <c r="BF2570" s="1"/>
  <c r="BG2570" s="1"/>
  <c r="BD2451"/>
  <c r="BF2451" s="1"/>
  <c r="BG2451" s="1"/>
  <c r="BD2202"/>
  <c r="BF2202" s="1"/>
  <c r="BG2202" s="1"/>
  <c r="BD2206"/>
  <c r="BF2206" s="1"/>
  <c r="BG2206" s="1"/>
  <c r="BD2216"/>
  <c r="BF2216" s="1"/>
  <c r="BG2216" s="1"/>
  <c r="BD2221"/>
  <c r="BF2221" s="1"/>
  <c r="BG2221" s="1"/>
  <c r="BD2233"/>
  <c r="BF2233" s="1"/>
  <c r="BG2233" s="1"/>
  <c r="BD2257"/>
  <c r="BF2257" s="1"/>
  <c r="BG2257" s="1"/>
  <c r="BD2269"/>
  <c r="BF2269" s="1"/>
  <c r="BG2269" s="1"/>
  <c r="BD2278"/>
  <c r="BF2278" s="1"/>
  <c r="BG2278" s="1"/>
  <c r="BD2287"/>
  <c r="BF2287" s="1"/>
  <c r="BG2287" s="1"/>
  <c r="BD2299"/>
  <c r="BF2299" s="1"/>
  <c r="BG2299" s="1"/>
  <c r="BD2308"/>
  <c r="BF2308" s="1"/>
  <c r="BG2308" s="1"/>
  <c r="BD2314"/>
  <c r="BF2314" s="1"/>
  <c r="BG2314" s="1"/>
  <c r="BD2320"/>
  <c r="BF2320" s="1"/>
  <c r="BG2320" s="1"/>
  <c r="BD2326"/>
  <c r="BF2326" s="1"/>
  <c r="BG2326" s="1"/>
  <c r="BD2332"/>
  <c r="BF2332" s="1"/>
  <c r="BG2332" s="1"/>
  <c r="BD2347"/>
  <c r="BF2347" s="1"/>
  <c r="BG2347" s="1"/>
  <c r="BD2372"/>
  <c r="BF2372" s="1"/>
  <c r="BG2372" s="1"/>
  <c r="BD2378"/>
  <c r="BF2378" s="1"/>
  <c r="BG2378" s="1"/>
  <c r="BD2384"/>
  <c r="BF2384" s="1"/>
  <c r="BG2384" s="1"/>
  <c r="BD2390"/>
  <c r="BF2390" s="1"/>
  <c r="BG2390" s="1"/>
  <c r="BD2405"/>
  <c r="BF2405" s="1"/>
  <c r="BG2405" s="1"/>
  <c r="BD2411"/>
  <c r="BF2411" s="1"/>
  <c r="BG2411" s="1"/>
  <c r="BD2417"/>
  <c r="BF2417" s="1"/>
  <c r="BG2417" s="1"/>
  <c r="BD2423"/>
  <c r="BF2423" s="1"/>
  <c r="BG2423" s="1"/>
  <c r="BD2435"/>
  <c r="BF2435" s="1"/>
  <c r="BG2435" s="1"/>
  <c r="BD2441"/>
  <c r="BF2441" s="1"/>
  <c r="BG2441" s="1"/>
  <c r="BD2447"/>
  <c r="BF2447" s="1"/>
  <c r="BG2447" s="1"/>
  <c r="BD2453"/>
  <c r="BF2453" s="1"/>
  <c r="BG2453" s="1"/>
  <c r="BD2459"/>
  <c r="BF2459" s="1"/>
  <c r="BG2459" s="1"/>
  <c r="BD2464"/>
  <c r="BF2464" s="1"/>
  <c r="BG2464" s="1"/>
  <c r="BD2471"/>
  <c r="BF2471" s="1"/>
  <c r="BG2471" s="1"/>
  <c r="BD2477"/>
  <c r="BF2477" s="1"/>
  <c r="BG2477" s="1"/>
  <c r="BD2518"/>
  <c r="BF2518" s="1"/>
  <c r="BG2518" s="1"/>
  <c r="BD2539"/>
  <c r="BF2539" s="1"/>
  <c r="BG2539" s="1"/>
  <c r="BD2548"/>
  <c r="BF2548" s="1"/>
  <c r="BG2548" s="1"/>
  <c r="BD2578"/>
  <c r="BF2578" s="1"/>
  <c r="BG2578" s="1"/>
  <c r="BD2587"/>
  <c r="BF2587" s="1"/>
  <c r="BG2587" s="1"/>
  <c r="BD2610"/>
  <c r="BF2610" s="1"/>
  <c r="BG2610" s="1"/>
  <c r="BD2667"/>
  <c r="BF2667" s="1"/>
  <c r="BG2667" s="1"/>
  <c r="BD2679"/>
  <c r="BF2679" s="1"/>
  <c r="BG2679" s="1"/>
  <c r="BD2775"/>
  <c r="BF2775" s="1"/>
  <c r="BG2775" s="1"/>
  <c r="BD2791"/>
  <c r="BF2791" s="1"/>
  <c r="BG2791" s="1"/>
  <c r="BD2809"/>
  <c r="BF2809" s="1"/>
  <c r="BG2809" s="1"/>
  <c r="BD2845"/>
  <c r="BF2845" s="1"/>
  <c r="BG2845" s="1"/>
  <c r="BD2869"/>
  <c r="BF2869" s="1"/>
  <c r="BG2869" s="1"/>
  <c r="BD2885"/>
  <c r="BF2885" s="1"/>
  <c r="BG2885" s="1"/>
  <c r="BD2901"/>
  <c r="BF2901" s="1"/>
  <c r="BG2901" s="1"/>
  <c r="BD2913"/>
  <c r="BF2913" s="1"/>
  <c r="BG2913" s="1"/>
  <c r="BD2925"/>
  <c r="BF2925" s="1"/>
  <c r="BG2925" s="1"/>
  <c r="BD2949"/>
  <c r="BF2949" s="1"/>
  <c r="BG2949" s="1"/>
  <c r="BD2985"/>
  <c r="BF2985" s="1"/>
  <c r="BG2985" s="1"/>
  <c r="BD3263"/>
  <c r="BF3263" s="1"/>
  <c r="BG3263" s="1"/>
  <c r="BD2193"/>
  <c r="BF2193" s="1"/>
  <c r="BG2193" s="1"/>
  <c r="BD2201"/>
  <c r="BF2201" s="1"/>
  <c r="BG2201" s="1"/>
  <c r="BD2205"/>
  <c r="BF2205" s="1"/>
  <c r="BG2205" s="1"/>
  <c r="BD2210"/>
  <c r="BF2210" s="1"/>
  <c r="BG2210" s="1"/>
  <c r="BD2217"/>
  <c r="BF2217" s="1"/>
  <c r="BG2217" s="1"/>
  <c r="BD2249"/>
  <c r="BF2249" s="1"/>
  <c r="BG2249" s="1"/>
  <c r="BD2270"/>
  <c r="BF2270" s="1"/>
  <c r="BG2270" s="1"/>
  <c r="BD2276"/>
  <c r="BF2276" s="1"/>
  <c r="BG2276" s="1"/>
  <c r="BD2282"/>
  <c r="BF2282" s="1"/>
  <c r="BG2282" s="1"/>
  <c r="BD2288"/>
  <c r="BF2288" s="1"/>
  <c r="BG2288" s="1"/>
  <c r="BD2300"/>
  <c r="BF2300" s="1"/>
  <c r="BG2300" s="1"/>
  <c r="BD2315"/>
  <c r="BF2315" s="1"/>
  <c r="BG2315" s="1"/>
  <c r="BD2351"/>
  <c r="BF2351" s="1"/>
  <c r="BG2351" s="1"/>
  <c r="BD2366"/>
  <c r="BF2366" s="1"/>
  <c r="BG2366" s="1"/>
  <c r="BD2377"/>
  <c r="BF2377" s="1"/>
  <c r="BG2377" s="1"/>
  <c r="BD2383"/>
  <c r="BF2383" s="1"/>
  <c r="BG2383" s="1"/>
  <c r="BD2392"/>
  <c r="BF2392" s="1"/>
  <c r="BG2392" s="1"/>
  <c r="BD2398"/>
  <c r="BF2398" s="1"/>
  <c r="BG2398" s="1"/>
  <c r="BD2404"/>
  <c r="BF2404" s="1"/>
  <c r="BG2404" s="1"/>
  <c r="BD2410"/>
  <c r="BF2410" s="1"/>
  <c r="BG2410" s="1"/>
  <c r="BD2416"/>
  <c r="BF2416" s="1"/>
  <c r="BG2416" s="1"/>
  <c r="BD2422"/>
  <c r="BF2422" s="1"/>
  <c r="BG2422" s="1"/>
  <c r="BD2446"/>
  <c r="BF2446" s="1"/>
  <c r="BG2446" s="1"/>
  <c r="BD2457"/>
  <c r="BF2457" s="1"/>
  <c r="BG2457" s="1"/>
  <c r="BD2463"/>
  <c r="BF2463" s="1"/>
  <c r="BG2463" s="1"/>
  <c r="BD2475"/>
  <c r="BF2475" s="1"/>
  <c r="BG2475" s="1"/>
  <c r="BD2481"/>
  <c r="BF2481" s="1"/>
  <c r="BG2481" s="1"/>
  <c r="BD2529"/>
  <c r="BF2529" s="1"/>
  <c r="BG2529" s="1"/>
  <c r="BD2544"/>
  <c r="BF2544" s="1"/>
  <c r="BG2544" s="1"/>
  <c r="BD2591"/>
  <c r="BF2591" s="1"/>
  <c r="BG2591" s="1"/>
  <c r="BD2598"/>
  <c r="BF2598" s="1"/>
  <c r="BG2598" s="1"/>
  <c r="BD2606"/>
  <c r="BF2606" s="1"/>
  <c r="BG2606" s="1"/>
  <c r="BD2618"/>
  <c r="BF2618" s="1"/>
  <c r="BG2618" s="1"/>
  <c r="BD2630"/>
  <c r="BF2630" s="1"/>
  <c r="BG2630" s="1"/>
  <c r="BD2657"/>
  <c r="BF2657" s="1"/>
  <c r="BG2657" s="1"/>
  <c r="BD2669"/>
  <c r="BF2669" s="1"/>
  <c r="BG2669" s="1"/>
  <c r="BD2681"/>
  <c r="BF2681" s="1"/>
  <c r="BG2681" s="1"/>
  <c r="BD2693"/>
  <c r="BF2693" s="1"/>
  <c r="BG2693" s="1"/>
  <c r="BD2705"/>
  <c r="BF2705" s="1"/>
  <c r="BG2705" s="1"/>
  <c r="BD2783"/>
  <c r="BF2783" s="1"/>
  <c r="BG2783" s="1"/>
  <c r="BD2795"/>
  <c r="BF2795" s="1"/>
  <c r="BG2795" s="1"/>
  <c r="BD2813"/>
  <c r="BF2813" s="1"/>
  <c r="BG2813" s="1"/>
  <c r="BD2837"/>
  <c r="BF2837" s="1"/>
  <c r="BG2837" s="1"/>
  <c r="BD2861"/>
  <c r="BF2861" s="1"/>
  <c r="BG2861" s="1"/>
  <c r="BD2897"/>
  <c r="BF2897" s="1"/>
  <c r="BG2897" s="1"/>
  <c r="BD2953"/>
  <c r="BF2953" s="1"/>
  <c r="BG2953" s="1"/>
  <c r="BD2977"/>
  <c r="BF2977" s="1"/>
  <c r="BG2977" s="1"/>
  <c r="BD3043"/>
  <c r="BF3043" s="1"/>
  <c r="BG3043" s="1"/>
  <c r="BD3081"/>
  <c r="BF3081" s="1"/>
  <c r="BG3081" s="1"/>
  <c r="BD2396"/>
  <c r="BF2396" s="1"/>
  <c r="BG2396" s="1"/>
  <c r="BD2208"/>
  <c r="BF2208" s="1"/>
  <c r="BG2208" s="1"/>
  <c r="BD2223"/>
  <c r="BF2223" s="1"/>
  <c r="BG2223" s="1"/>
  <c r="BD2229"/>
  <c r="BF2229" s="1"/>
  <c r="BG2229" s="1"/>
  <c r="BD2235"/>
  <c r="BF2235" s="1"/>
  <c r="BG2235" s="1"/>
  <c r="BD2247"/>
  <c r="BF2247" s="1"/>
  <c r="BG2247" s="1"/>
  <c r="BD2259"/>
  <c r="BF2259" s="1"/>
  <c r="BG2259" s="1"/>
  <c r="BD2277"/>
  <c r="BF2277" s="1"/>
  <c r="BG2277" s="1"/>
  <c r="BD2283"/>
  <c r="BF2283" s="1"/>
  <c r="BG2283" s="1"/>
  <c r="BD2289"/>
  <c r="BF2289" s="1"/>
  <c r="BG2289" s="1"/>
  <c r="BD2301"/>
  <c r="BF2301" s="1"/>
  <c r="BG2301" s="1"/>
  <c r="BD2313"/>
  <c r="BF2313" s="1"/>
  <c r="BG2313" s="1"/>
  <c r="BD2319"/>
  <c r="BF2319" s="1"/>
  <c r="BG2319" s="1"/>
  <c r="BD2325"/>
  <c r="BF2325" s="1"/>
  <c r="BG2325" s="1"/>
  <c r="BD2337"/>
  <c r="BF2337" s="1"/>
  <c r="BG2337" s="1"/>
  <c r="BD2343"/>
  <c r="BF2343" s="1"/>
  <c r="BG2343" s="1"/>
  <c r="BD2349"/>
  <c r="BF2349" s="1"/>
  <c r="BG2349" s="1"/>
  <c r="BD2364"/>
  <c r="BF2364" s="1"/>
  <c r="BG2364" s="1"/>
  <c r="BD2376"/>
  <c r="BF2376" s="1"/>
  <c r="BG2376" s="1"/>
  <c r="BD2385"/>
  <c r="BF2385" s="1"/>
  <c r="BG2385" s="1"/>
  <c r="BD2391"/>
  <c r="BF2391" s="1"/>
  <c r="BG2391" s="1"/>
  <c r="BD2458"/>
  <c r="BF2458" s="1"/>
  <c r="BG2458" s="1"/>
  <c r="BD2465"/>
  <c r="BF2465" s="1"/>
  <c r="BG2465" s="1"/>
  <c r="BD2487"/>
  <c r="BF2487" s="1"/>
  <c r="BG2487" s="1"/>
  <c r="BD2496"/>
  <c r="BF2496" s="1"/>
  <c r="BG2496" s="1"/>
  <c r="BD2541"/>
  <c r="BF2541" s="1"/>
  <c r="BG2541" s="1"/>
  <c r="BD2549"/>
  <c r="BF2549" s="1"/>
  <c r="BG2549" s="1"/>
  <c r="BD2555"/>
  <c r="BF2555" s="1"/>
  <c r="BG2555" s="1"/>
  <c r="BD2567"/>
  <c r="BF2567" s="1"/>
  <c r="BG2567" s="1"/>
  <c r="BD2573"/>
  <c r="BF2573" s="1"/>
  <c r="BG2573" s="1"/>
  <c r="BD2585"/>
  <c r="BF2585" s="1"/>
  <c r="BG2585" s="1"/>
  <c r="BD2611"/>
  <c r="BF2611" s="1"/>
  <c r="BG2611" s="1"/>
  <c r="BD2647"/>
  <c r="BF2647" s="1"/>
  <c r="BG2647" s="1"/>
  <c r="BD2656"/>
  <c r="BF2656" s="1"/>
  <c r="BG2656" s="1"/>
  <c r="BD2689"/>
  <c r="BF2689" s="1"/>
  <c r="BG2689" s="1"/>
  <c r="BD2713"/>
  <c r="BF2713" s="1"/>
  <c r="BG2713" s="1"/>
  <c r="BD2755"/>
  <c r="BF2755" s="1"/>
  <c r="BG2755" s="1"/>
  <c r="BD2767"/>
  <c r="BF2767" s="1"/>
  <c r="BG2767" s="1"/>
  <c r="BD758"/>
  <c r="BF758" s="1"/>
  <c r="BG758" s="1"/>
  <c r="BD294"/>
  <c r="BF294" s="1"/>
  <c r="BG294" s="1"/>
  <c r="BD1840"/>
  <c r="BF1840" s="1"/>
  <c r="BG1840" s="1"/>
  <c r="BD303"/>
  <c r="BF303" s="1"/>
  <c r="BG303" s="1"/>
  <c r="BD333"/>
  <c r="BF333" s="1"/>
  <c r="BG333" s="1"/>
  <c r="BD533"/>
  <c r="BF533" s="1"/>
  <c r="BG533" s="1"/>
  <c r="BD635"/>
  <c r="BF635" s="1"/>
  <c r="BG635" s="1"/>
  <c r="BD1018"/>
  <c r="BF1018" s="1"/>
  <c r="BG1018" s="1"/>
  <c r="BD1237"/>
  <c r="BF1237" s="1"/>
  <c r="BG1237" s="1"/>
  <c r="BD2157"/>
  <c r="BF2157" s="1"/>
  <c r="BG2157" s="1"/>
  <c r="BD228"/>
  <c r="BF228" s="1"/>
  <c r="BG228" s="1"/>
  <c r="BD322"/>
  <c r="BF322" s="1"/>
  <c r="BG322" s="1"/>
  <c r="BD437"/>
  <c r="BF437" s="1"/>
  <c r="BG437" s="1"/>
  <c r="BD576"/>
  <c r="BF576" s="1"/>
  <c r="BG576" s="1"/>
  <c r="BD699"/>
  <c r="BF699" s="1"/>
  <c r="BG699" s="1"/>
  <c r="BD1007"/>
  <c r="BF1007" s="1"/>
  <c r="BG1007" s="1"/>
  <c r="BD1215"/>
  <c r="BF1215" s="1"/>
  <c r="BG1215" s="1"/>
  <c r="BD1310"/>
  <c r="BF1310" s="1"/>
  <c r="BG1310" s="1"/>
  <c r="BD2412"/>
  <c r="BF2412" s="1"/>
  <c r="BG2412" s="1"/>
  <c r="BD787"/>
  <c r="BF787" s="1"/>
  <c r="BG787" s="1"/>
  <c r="BD556"/>
  <c r="BF556" s="1"/>
  <c r="BG556" s="1"/>
  <c r="BD442"/>
  <c r="BF442" s="1"/>
  <c r="BG442" s="1"/>
  <c r="BD2281"/>
  <c r="BF2281" s="1"/>
  <c r="BG2281" s="1"/>
  <c r="BD1671"/>
  <c r="BF1671" s="1"/>
  <c r="BG1671" s="1"/>
  <c r="BD1148"/>
  <c r="BF1148" s="1"/>
  <c r="BG1148" s="1"/>
  <c r="BD890"/>
  <c r="BF890" s="1"/>
  <c r="BG890" s="1"/>
  <c r="BD663"/>
  <c r="BF663" s="1"/>
  <c r="BG663" s="1"/>
  <c r="BD583"/>
  <c r="BF583" s="1"/>
  <c r="BG583" s="1"/>
  <c r="BD529"/>
  <c r="BF529" s="1"/>
  <c r="BG529" s="1"/>
  <c r="BD455"/>
  <c r="BF455" s="1"/>
  <c r="BG455" s="1"/>
  <c r="BD401"/>
  <c r="BF401" s="1"/>
  <c r="BG401" s="1"/>
  <c r="BD1197"/>
  <c r="BF1197" s="1"/>
  <c r="BG1197" s="1"/>
  <c r="BD1618"/>
  <c r="BF1618" s="1"/>
  <c r="BG1618" s="1"/>
  <c r="BD2363"/>
  <c r="BF2363" s="1"/>
  <c r="BG2363" s="1"/>
  <c r="BD696"/>
  <c r="BF696" s="1"/>
  <c r="BG696" s="1"/>
  <c r="BD448"/>
  <c r="BF448" s="1"/>
  <c r="BG448" s="1"/>
  <c r="BD358"/>
  <c r="BF358" s="1"/>
  <c r="BG358" s="1"/>
  <c r="BD1126"/>
  <c r="BF1126" s="1"/>
  <c r="BG1126" s="1"/>
  <c r="BD980"/>
  <c r="BF980" s="1"/>
  <c r="BG980" s="1"/>
  <c r="BD389"/>
  <c r="BF389" s="1"/>
  <c r="BG389" s="1"/>
  <c r="BD615"/>
  <c r="BF615" s="1"/>
  <c r="BG615" s="1"/>
  <c r="BD487"/>
  <c r="BF487" s="1"/>
  <c r="BG487" s="1"/>
  <c r="BD369"/>
  <c r="BF369" s="1"/>
  <c r="BG369" s="1"/>
  <c r="BD264"/>
  <c r="BF264" s="1"/>
  <c r="BG264" s="1"/>
  <c r="BD212"/>
  <c r="BF212" s="1"/>
  <c r="BG212" s="1"/>
  <c r="BD332"/>
  <c r="BF332" s="1"/>
  <c r="BG332" s="1"/>
  <c r="BD532"/>
  <c r="BF532" s="1"/>
  <c r="BG532" s="1"/>
  <c r="BD667"/>
  <c r="BF667" s="1"/>
  <c r="BG667" s="1"/>
  <c r="BD1050"/>
  <c r="BF1050" s="1"/>
  <c r="BG1050" s="1"/>
  <c r="BD1174"/>
  <c r="BF1174" s="1"/>
  <c r="BG1174" s="1"/>
  <c r="BD1713"/>
  <c r="BF1713" s="1"/>
  <c r="BG1713" s="1"/>
  <c r="BD2501"/>
  <c r="BF2501" s="1"/>
  <c r="BG2501" s="1"/>
  <c r="BD2184"/>
  <c r="BF2184" s="1"/>
  <c r="BG2184" s="1"/>
  <c r="BD139"/>
  <c r="BF139" s="1"/>
  <c r="BG139" s="1"/>
  <c r="BD213"/>
  <c r="BF213" s="1"/>
  <c r="BG213" s="1"/>
  <c r="BD1230"/>
  <c r="BF1230" s="1"/>
  <c r="BG1230" s="1"/>
  <c r="BD1207"/>
  <c r="BF1207" s="1"/>
  <c r="BG1207" s="1"/>
  <c r="BD747"/>
  <c r="BF747" s="1"/>
  <c r="BG747" s="1"/>
  <c r="BD627"/>
  <c r="BF627" s="1"/>
  <c r="BG627" s="1"/>
  <c r="BD477"/>
  <c r="BF477" s="1"/>
  <c r="BG477" s="1"/>
  <c r="BD175"/>
  <c r="BF175" s="1"/>
  <c r="BG175" s="1"/>
  <c r="BD147"/>
  <c r="BF147" s="1"/>
  <c r="BG147" s="1"/>
  <c r="BD103"/>
  <c r="BF103" s="1"/>
  <c r="BG103" s="1"/>
  <c r="BD1056"/>
  <c r="BF1056" s="1"/>
  <c r="BG1056" s="1"/>
  <c r="BD876"/>
  <c r="BF876" s="1"/>
  <c r="BG876" s="1"/>
  <c r="BD643"/>
  <c r="BF643" s="1"/>
  <c r="BG643" s="1"/>
  <c r="BD525"/>
  <c r="BF525" s="1"/>
  <c r="BG525" s="1"/>
  <c r="BD359"/>
  <c r="BF359" s="1"/>
  <c r="BG359" s="1"/>
  <c r="BD191"/>
  <c r="BF191" s="1"/>
  <c r="BG191" s="1"/>
  <c r="BD172"/>
  <c r="BF172" s="1"/>
  <c r="BG172" s="1"/>
  <c r="BD160"/>
  <c r="BF160" s="1"/>
  <c r="BG160" s="1"/>
  <c r="BD144"/>
  <c r="BF144" s="1"/>
  <c r="BG144" s="1"/>
  <c r="BD116"/>
  <c r="BF116" s="1"/>
  <c r="BG116" s="1"/>
  <c r="BD776"/>
  <c r="BF776" s="1"/>
  <c r="BG776" s="1"/>
  <c r="BD631"/>
  <c r="BF631" s="1"/>
  <c r="BG631" s="1"/>
  <c r="BD927"/>
  <c r="BF927" s="1"/>
  <c r="BG927" s="1"/>
  <c r="BD105"/>
  <c r="BF105" s="1"/>
  <c r="BG105" s="1"/>
  <c r="BD1239"/>
  <c r="BF1239" s="1"/>
  <c r="BG1239" s="1"/>
  <c r="BD407"/>
  <c r="BF407" s="1"/>
  <c r="BG407" s="1"/>
  <c r="BD183"/>
  <c r="BF183" s="1"/>
  <c r="BG183" s="1"/>
  <c r="BD106"/>
  <c r="BF106" s="1"/>
  <c r="BG106" s="1"/>
  <c r="BD143"/>
  <c r="BF143" s="1"/>
  <c r="BG143" s="1"/>
  <c r="BD357"/>
  <c r="BF357" s="1"/>
  <c r="BG357" s="1"/>
  <c r="BD190"/>
  <c r="BF190" s="1"/>
  <c r="BG190" s="1"/>
  <c r="BD347"/>
  <c r="BF347" s="1"/>
  <c r="BG347" s="1"/>
  <c r="BD404"/>
  <c r="BF404" s="1"/>
  <c r="BG404" s="1"/>
  <c r="BD659"/>
  <c r="BF659" s="1"/>
  <c r="BG659" s="1"/>
  <c r="BD186"/>
  <c r="BF186" s="1"/>
  <c r="BG186" s="1"/>
  <c r="BD134"/>
  <c r="BF134" s="1"/>
  <c r="BG134" s="1"/>
  <c r="BD179"/>
  <c r="BF179" s="1"/>
  <c r="BG179" s="1"/>
  <c r="BD153"/>
  <c r="BF153" s="1"/>
  <c r="BG153" s="1"/>
  <c r="BD151"/>
  <c r="BF151" s="1"/>
  <c r="BG151" s="1"/>
  <c r="BD194"/>
  <c r="BF194" s="1"/>
  <c r="BG194" s="1"/>
  <c r="BD423"/>
  <c r="BF423" s="1"/>
  <c r="BG423" s="1"/>
  <c r="BD193"/>
  <c r="BF193" s="1"/>
  <c r="BG193" s="1"/>
  <c r="BD93"/>
  <c r="BF93" s="1"/>
  <c r="BG93" s="1"/>
  <c r="BD92"/>
  <c r="BF92" s="1"/>
  <c r="BG92" s="1"/>
  <c r="BD1881"/>
  <c r="BF1881" s="1"/>
  <c r="BG1881" s="1"/>
  <c r="BD1893"/>
  <c r="BF1893" s="1"/>
  <c r="BG1893" s="1"/>
  <c r="BD1905"/>
  <c r="BF1905" s="1"/>
  <c r="BG1905" s="1"/>
  <c r="BD1911"/>
  <c r="BF1911" s="1"/>
  <c r="BG1911" s="1"/>
  <c r="BD1917"/>
  <c r="BF1917" s="1"/>
  <c r="BG1917" s="1"/>
  <c r="BD1929"/>
  <c r="BF1929" s="1"/>
  <c r="BG1929" s="1"/>
  <c r="BD1938"/>
  <c r="BF1938" s="1"/>
  <c r="BG1938" s="1"/>
  <c r="BD1953"/>
  <c r="BF1953" s="1"/>
  <c r="BG1953" s="1"/>
  <c r="BD1959"/>
  <c r="BF1959" s="1"/>
  <c r="BG1959" s="1"/>
  <c r="BD1968"/>
  <c r="BF1968" s="1"/>
  <c r="BG1968" s="1"/>
  <c r="BD1977"/>
  <c r="BF1977" s="1"/>
  <c r="BG1977" s="1"/>
  <c r="BD1983"/>
  <c r="BF1983" s="1"/>
  <c r="BG1983" s="1"/>
  <c r="BD1989"/>
  <c r="BF1989" s="1"/>
  <c r="BG1989" s="1"/>
  <c r="BD2001"/>
  <c r="BF2001" s="1"/>
  <c r="BG2001" s="1"/>
  <c r="BD2007"/>
  <c r="BF2007" s="1"/>
  <c r="BG2007" s="1"/>
  <c r="BD2013"/>
  <c r="BF2013" s="1"/>
  <c r="BG2013" s="1"/>
  <c r="BD2025"/>
  <c r="BF2025" s="1"/>
  <c r="BG2025" s="1"/>
  <c r="BD2037"/>
  <c r="BF2037" s="1"/>
  <c r="BG2037" s="1"/>
  <c r="BD2049"/>
  <c r="BF2049" s="1"/>
  <c r="BG2049" s="1"/>
  <c r="BD2118"/>
  <c r="BF2118" s="1"/>
  <c r="BG2118" s="1"/>
  <c r="BD2123"/>
  <c r="BF2123" s="1"/>
  <c r="BG2123" s="1"/>
  <c r="BD2132"/>
  <c r="BF2132" s="1"/>
  <c r="BG2132" s="1"/>
  <c r="BD2155"/>
  <c r="BF2155" s="1"/>
  <c r="BG2155" s="1"/>
  <c r="BD2173"/>
  <c r="BF2173" s="1"/>
  <c r="BG2173" s="1"/>
  <c r="BD2179"/>
  <c r="BF2179" s="1"/>
  <c r="BG2179" s="1"/>
  <c r="BD2191"/>
  <c r="BF2191" s="1"/>
  <c r="BG2191" s="1"/>
  <c r="BD2209"/>
  <c r="BF2209" s="1"/>
  <c r="BG2209" s="1"/>
  <c r="BD2236"/>
  <c r="BF2236" s="1"/>
  <c r="BG2236" s="1"/>
  <c r="BD2248"/>
  <c r="BF2248" s="1"/>
  <c r="BG2248" s="1"/>
  <c r="BD2305"/>
  <c r="BF2305" s="1"/>
  <c r="BG2305" s="1"/>
  <c r="BD2311"/>
  <c r="BF2311" s="1"/>
  <c r="BG2311" s="1"/>
  <c r="BD2317"/>
  <c r="BF2317" s="1"/>
  <c r="BG2317" s="1"/>
  <c r="BD2329"/>
  <c r="BF2329" s="1"/>
  <c r="BG2329" s="1"/>
  <c r="BD2375"/>
  <c r="BF2375" s="1"/>
  <c r="BG2375" s="1"/>
  <c r="BD2387"/>
  <c r="BF2387" s="1"/>
  <c r="BG2387" s="1"/>
  <c r="BD2420"/>
  <c r="BF2420" s="1"/>
  <c r="BG2420" s="1"/>
  <c r="BD2426"/>
  <c r="BF2426" s="1"/>
  <c r="BG2426" s="1"/>
  <c r="BD2432"/>
  <c r="BF2432" s="1"/>
  <c r="BG2432" s="1"/>
  <c r="BD2438"/>
  <c r="BF2438" s="1"/>
  <c r="BG2438" s="1"/>
  <c r="BD2444"/>
  <c r="BF2444" s="1"/>
  <c r="BG2444" s="1"/>
  <c r="BD2480"/>
  <c r="BF2480" s="1"/>
  <c r="BG2480" s="1"/>
  <c r="BD2488"/>
  <c r="BF2488" s="1"/>
  <c r="BG2488" s="1"/>
  <c r="BD2500"/>
  <c r="BF2500" s="1"/>
  <c r="BG2500" s="1"/>
  <c r="BD2509"/>
  <c r="BF2509" s="1"/>
  <c r="BG2509" s="1"/>
  <c r="BD2515"/>
  <c r="BF2515" s="1"/>
  <c r="BG2515" s="1"/>
  <c r="BD2536"/>
  <c r="BF2536" s="1"/>
  <c r="BG2536" s="1"/>
  <c r="BD2545"/>
  <c r="BF2545" s="1"/>
  <c r="BG2545" s="1"/>
  <c r="BD2551"/>
  <c r="BF2551" s="1"/>
  <c r="BG2551" s="1"/>
  <c r="BD2557"/>
  <c r="BF2557" s="1"/>
  <c r="BG2557" s="1"/>
  <c r="BD2581"/>
  <c r="BF2581" s="1"/>
  <c r="BG2581" s="1"/>
  <c r="BD2613"/>
  <c r="BF2613" s="1"/>
  <c r="BG2613" s="1"/>
  <c r="BD2631"/>
  <c r="BF2631" s="1"/>
  <c r="BG2631" s="1"/>
  <c r="BD2643"/>
  <c r="BF2643" s="1"/>
  <c r="BG2643" s="1"/>
  <c r="BD2652"/>
  <c r="BF2652" s="1"/>
  <c r="BG2652" s="1"/>
  <c r="BD2673"/>
  <c r="BF2673" s="1"/>
  <c r="BG2673" s="1"/>
  <c r="BD2697"/>
  <c r="BF2697" s="1"/>
  <c r="BG2697" s="1"/>
  <c r="BD2745"/>
  <c r="BF2745" s="1"/>
  <c r="BG2745" s="1"/>
  <c r="BD2997"/>
  <c r="BF2997" s="1"/>
  <c r="BG2997" s="1"/>
  <c r="BD2196"/>
  <c r="BF2196" s="1"/>
  <c r="BG2196" s="1"/>
  <c r="BD2203"/>
  <c r="BF2203" s="1"/>
  <c r="BG2203" s="1"/>
  <c r="BD2207"/>
  <c r="BF2207" s="1"/>
  <c r="BG2207" s="1"/>
  <c r="BD2212"/>
  <c r="BF2212" s="1"/>
  <c r="BG2212" s="1"/>
  <c r="BD2215"/>
  <c r="BF2215" s="1"/>
  <c r="BG2215" s="1"/>
  <c r="BD2222"/>
  <c r="BF2222" s="1"/>
  <c r="BG2222" s="1"/>
  <c r="BD2240"/>
  <c r="BF2240" s="1"/>
  <c r="BG2240" s="1"/>
  <c r="BD2252"/>
  <c r="BF2252" s="1"/>
  <c r="BG2252" s="1"/>
  <c r="BD2267"/>
  <c r="BF2267" s="1"/>
  <c r="BG2267" s="1"/>
  <c r="BD2273"/>
  <c r="BF2273" s="1"/>
  <c r="BG2273" s="1"/>
  <c r="BD2279"/>
  <c r="BF2279" s="1"/>
  <c r="BG2279" s="1"/>
  <c r="BD2291"/>
  <c r="BF2291" s="1"/>
  <c r="BG2291" s="1"/>
  <c r="BD2297"/>
  <c r="BF2297" s="1"/>
  <c r="BG2297" s="1"/>
  <c r="BD2303"/>
  <c r="BF2303" s="1"/>
  <c r="BG2303" s="1"/>
  <c r="BD2342"/>
  <c r="BF2342" s="1"/>
  <c r="BG2342" s="1"/>
  <c r="BD2369"/>
  <c r="BF2369" s="1"/>
  <c r="BG2369" s="1"/>
  <c r="BD2374"/>
  <c r="BF2374" s="1"/>
  <c r="BG2374" s="1"/>
  <c r="BD2425"/>
  <c r="BF2425" s="1"/>
  <c r="BG2425" s="1"/>
  <c r="BD2478"/>
  <c r="BF2478" s="1"/>
  <c r="BG2478" s="1"/>
  <c r="BD2483"/>
  <c r="BF2483" s="1"/>
  <c r="BG2483" s="1"/>
  <c r="BD2507"/>
  <c r="BF2507" s="1"/>
  <c r="BG2507" s="1"/>
  <c r="BD2519"/>
  <c r="BF2519" s="1"/>
  <c r="BG2519" s="1"/>
  <c r="BD2525"/>
  <c r="BF2525" s="1"/>
  <c r="BG2525" s="1"/>
  <c r="BD2531"/>
  <c r="BF2531" s="1"/>
  <c r="BG2531" s="1"/>
  <c r="BD2547"/>
  <c r="BF2547" s="1"/>
  <c r="BG2547" s="1"/>
  <c r="BD2579"/>
  <c r="BF2579" s="1"/>
  <c r="BG2579" s="1"/>
  <c r="BD2595"/>
  <c r="BF2595" s="1"/>
  <c r="BG2595" s="1"/>
  <c r="BD2609"/>
  <c r="BF2609" s="1"/>
  <c r="BG2609" s="1"/>
  <c r="BD2627"/>
  <c r="BF2627" s="1"/>
  <c r="BG2627" s="1"/>
  <c r="BD2633"/>
  <c r="BF2633" s="1"/>
  <c r="BG2633" s="1"/>
  <c r="BD2651"/>
  <c r="BF2651" s="1"/>
  <c r="BG2651" s="1"/>
  <c r="BD2663"/>
  <c r="BF2663" s="1"/>
  <c r="BG2663" s="1"/>
  <c r="BD2687"/>
  <c r="BF2687" s="1"/>
  <c r="BG2687" s="1"/>
  <c r="BD2699"/>
  <c r="BF2699" s="1"/>
  <c r="BG2699" s="1"/>
  <c r="BD2711"/>
  <c r="BF2711" s="1"/>
  <c r="BG2711" s="1"/>
  <c r="BD2723"/>
  <c r="BF2723" s="1"/>
  <c r="BG2723" s="1"/>
  <c r="BD2735"/>
  <c r="BF2735" s="1"/>
  <c r="BG2735" s="1"/>
  <c r="BD2753"/>
  <c r="BF2753" s="1"/>
  <c r="BG2753" s="1"/>
  <c r="BD2765"/>
  <c r="BF2765" s="1"/>
  <c r="BG2765" s="1"/>
  <c r="BD2559"/>
  <c r="BF2559" s="1"/>
  <c r="BG2559" s="1"/>
  <c r="BD2241"/>
  <c r="BF2241" s="1"/>
  <c r="BG2241" s="1"/>
  <c r="BD2253"/>
  <c r="BF2253" s="1"/>
  <c r="BG2253" s="1"/>
  <c r="BD2268"/>
  <c r="BF2268" s="1"/>
  <c r="BG2268" s="1"/>
  <c r="BD2307"/>
  <c r="BF2307" s="1"/>
  <c r="BG2307" s="1"/>
  <c r="BD2331"/>
  <c r="BF2331" s="1"/>
  <c r="BG2331" s="1"/>
  <c r="BD2355"/>
  <c r="BF2355" s="1"/>
  <c r="BG2355" s="1"/>
  <c r="BD2370"/>
  <c r="BF2370" s="1"/>
  <c r="BG2370" s="1"/>
  <c r="BD2397"/>
  <c r="BF2397" s="1"/>
  <c r="BG2397" s="1"/>
  <c r="BD2403"/>
  <c r="BF2403" s="1"/>
  <c r="BG2403" s="1"/>
  <c r="BD2409"/>
  <c r="BF2409" s="1"/>
  <c r="BG2409" s="1"/>
  <c r="BD2421"/>
  <c r="BF2421" s="1"/>
  <c r="BG2421" s="1"/>
  <c r="BD2427"/>
  <c r="BF2427" s="1"/>
  <c r="BG2427" s="1"/>
  <c r="BD2433"/>
  <c r="BF2433" s="1"/>
  <c r="BG2433" s="1"/>
  <c r="BD2439"/>
  <c r="BF2439" s="1"/>
  <c r="BG2439" s="1"/>
  <c r="BD2445"/>
  <c r="BF2445" s="1"/>
  <c r="BG2445" s="1"/>
  <c r="BD2470"/>
  <c r="BF2470" s="1"/>
  <c r="BG2470" s="1"/>
  <c r="BD2476"/>
  <c r="BF2476" s="1"/>
  <c r="BG2476" s="1"/>
  <c r="BD2505"/>
  <c r="BF2505" s="1"/>
  <c r="BG2505" s="1"/>
  <c r="BD2522"/>
  <c r="BF2522" s="1"/>
  <c r="BG2522" s="1"/>
  <c r="BD2594"/>
  <c r="BF2594" s="1"/>
  <c r="BG2594" s="1"/>
  <c r="BD2602"/>
  <c r="BF2602" s="1"/>
  <c r="BG2602" s="1"/>
  <c r="BD2626"/>
  <c r="BF2626" s="1"/>
  <c r="BG2626" s="1"/>
  <c r="BD2635"/>
  <c r="BF2635" s="1"/>
  <c r="BG2635" s="1"/>
  <c r="BD2665"/>
  <c r="BF2665" s="1"/>
  <c r="BG2665" s="1"/>
  <c r="BD2725"/>
  <c r="BF2725" s="1"/>
  <c r="BG2725" s="1"/>
  <c r="BD2779"/>
  <c r="BF2779" s="1"/>
  <c r="BG2779" s="1"/>
  <c r="BD2787"/>
  <c r="BF2787" s="1"/>
  <c r="BG2787" s="1"/>
  <c r="BD2799"/>
  <c r="BF2799" s="1"/>
  <c r="BG2799" s="1"/>
  <c r="BD2817"/>
  <c r="BF2817" s="1"/>
  <c r="BG2817" s="1"/>
  <c r="BD2853"/>
  <c r="BF2853" s="1"/>
  <c r="BG2853" s="1"/>
  <c r="BD2881"/>
  <c r="BF2881" s="1"/>
  <c r="BG2881" s="1"/>
  <c r="BD2905"/>
  <c r="BF2905" s="1"/>
  <c r="BG2905" s="1"/>
  <c r="BD2929"/>
  <c r="BF2929" s="1"/>
  <c r="BG2929" s="1"/>
  <c r="BD2945"/>
  <c r="BF2945" s="1"/>
  <c r="BG2945" s="1"/>
  <c r="BD2961"/>
  <c r="BF2961" s="1"/>
  <c r="BG2961" s="1"/>
  <c r="BD2981"/>
  <c r="BF2981" s="1"/>
  <c r="BG2981" s="1"/>
  <c r="BD658"/>
  <c r="BF658" s="1"/>
  <c r="BG658" s="1"/>
  <c r="BD1035"/>
  <c r="BF1035" s="1"/>
  <c r="BG1035" s="1"/>
  <c r="BD802"/>
  <c r="BF802" s="1"/>
  <c r="BG802" s="1"/>
  <c r="BD573"/>
  <c r="BF573" s="1"/>
  <c r="BG573" s="1"/>
  <c r="BD363"/>
  <c r="BF363" s="1"/>
  <c r="BG363" s="1"/>
  <c r="BD396"/>
  <c r="BF396" s="1"/>
  <c r="BG396" s="1"/>
  <c r="BD459"/>
  <c r="BF459" s="1"/>
  <c r="BG459" s="1"/>
  <c r="BD900"/>
  <c r="BF900" s="1"/>
  <c r="BG900" s="1"/>
  <c r="BD534"/>
  <c r="BF534" s="1"/>
  <c r="BG534" s="1"/>
  <c r="BD800"/>
  <c r="BF800" s="1"/>
  <c r="BG800" s="1"/>
  <c r="BD1110"/>
  <c r="BF1110" s="1"/>
  <c r="BG1110" s="1"/>
  <c r="BD1552"/>
  <c r="BF1552" s="1"/>
  <c r="BG1552" s="1"/>
  <c r="BD1823"/>
  <c r="BF1823" s="1"/>
  <c r="BG1823" s="1"/>
  <c r="BD1771"/>
  <c r="BF1771" s="1"/>
  <c r="BG1771" s="1"/>
  <c r="BD948"/>
  <c r="BF948" s="1"/>
  <c r="BG948" s="1"/>
  <c r="BD737"/>
  <c r="BF737" s="1"/>
  <c r="BG737" s="1"/>
  <c r="BD675"/>
  <c r="BF675" s="1"/>
  <c r="BG675" s="1"/>
  <c r="BD599"/>
  <c r="BF599" s="1"/>
  <c r="BG599" s="1"/>
  <c r="BD541"/>
  <c r="BF541" s="1"/>
  <c r="BG541" s="1"/>
  <c r="BD471"/>
  <c r="BF471" s="1"/>
  <c r="BG471" s="1"/>
  <c r="BD413"/>
  <c r="BF413" s="1"/>
  <c r="BG413" s="1"/>
  <c r="BD324"/>
  <c r="BF324" s="1"/>
  <c r="BG324" s="1"/>
  <c r="BD206"/>
  <c r="BF206" s="1"/>
  <c r="BG206" s="1"/>
  <c r="BD181"/>
  <c r="BF181" s="1"/>
  <c r="BG181" s="1"/>
  <c r="BD205"/>
  <c r="BF205" s="1"/>
  <c r="BG205" s="1"/>
  <c r="BD1266"/>
  <c r="BF1266" s="1"/>
  <c r="BG1266" s="1"/>
  <c r="BD1675"/>
  <c r="BF1675" s="1"/>
  <c r="BG1675" s="1"/>
  <c r="BD769"/>
  <c r="BF769" s="1"/>
  <c r="BG769" s="1"/>
  <c r="BD308"/>
  <c r="BF308" s="1"/>
  <c r="BG308" s="1"/>
  <c r="BD202"/>
  <c r="BF202" s="1"/>
  <c r="BG202" s="1"/>
  <c r="BD502"/>
  <c r="BF502" s="1"/>
  <c r="BG502" s="1"/>
  <c r="BD922"/>
  <c r="BF922" s="1"/>
  <c r="BG922" s="1"/>
  <c r="BD1529"/>
  <c r="BF1529" s="1"/>
  <c r="BG1529" s="1"/>
  <c r="BD2615"/>
  <c r="BF2615" s="1"/>
  <c r="BG2615" s="1"/>
  <c r="BD2923"/>
  <c r="BF2923" s="1"/>
  <c r="BG2923" s="1"/>
  <c r="BD1506"/>
  <c r="BF1506" s="1"/>
  <c r="BG1506" s="1"/>
  <c r="BD149"/>
  <c r="BF149" s="1"/>
  <c r="BG149" s="1"/>
  <c r="BD109"/>
  <c r="BF109" s="1"/>
  <c r="BD1073"/>
  <c r="BF1073" s="1"/>
  <c r="BG1073" s="1"/>
  <c r="BD812"/>
  <c r="BF812" s="1"/>
  <c r="BG812" s="1"/>
  <c r="BD653"/>
  <c r="BF653" s="1"/>
  <c r="BG653" s="1"/>
  <c r="BD178"/>
  <c r="BF178" s="1"/>
  <c r="BG178" s="1"/>
  <c r="BD110"/>
  <c r="BF110" s="1"/>
  <c r="BG110" s="1"/>
  <c r="BD124"/>
  <c r="BF124" s="1"/>
  <c r="BG124" s="1"/>
  <c r="BD115"/>
  <c r="BF115" s="1"/>
  <c r="BG115" s="1"/>
  <c r="BD682"/>
  <c r="BF682" s="1"/>
  <c r="BG682" s="1"/>
  <c r="BD1303"/>
  <c r="BF1303" s="1"/>
  <c r="BG1303" s="1"/>
  <c r="BD934"/>
  <c r="BF934" s="1"/>
  <c r="BG934" s="1"/>
  <c r="BD673"/>
  <c r="BF673" s="1"/>
  <c r="BG673" s="1"/>
  <c r="BD551"/>
  <c r="BF551" s="1"/>
  <c r="BG551" s="1"/>
  <c r="BD411"/>
  <c r="BF411" s="1"/>
  <c r="BG411" s="1"/>
  <c r="BD274"/>
  <c r="BF274" s="1"/>
  <c r="BG274" s="1"/>
  <c r="BD195"/>
  <c r="BF195" s="1"/>
  <c r="BG195" s="1"/>
  <c r="BD177"/>
  <c r="BF177" s="1"/>
  <c r="BG177" s="1"/>
  <c r="BD162"/>
  <c r="BF162" s="1"/>
  <c r="BG162" s="1"/>
  <c r="BD148"/>
  <c r="BF148" s="1"/>
  <c r="BG148" s="1"/>
  <c r="BD132"/>
  <c r="BF132" s="1"/>
  <c r="BG132" s="1"/>
  <c r="BD1081"/>
  <c r="BF1081" s="1"/>
  <c r="BG1081" s="1"/>
  <c r="BD685"/>
  <c r="BF685" s="1"/>
  <c r="BG685" s="1"/>
  <c r="BD852"/>
  <c r="BF852" s="1"/>
  <c r="BG852" s="1"/>
  <c r="BD522"/>
  <c r="BF522" s="1"/>
  <c r="BG522" s="1"/>
  <c r="BD814"/>
  <c r="BF814" s="1"/>
  <c r="BG814" s="1"/>
  <c r="BD465"/>
  <c r="BF465" s="1"/>
  <c r="BG465" s="1"/>
  <c r="BD146"/>
  <c r="BF146" s="1"/>
  <c r="BG146" s="1"/>
  <c r="BD121"/>
  <c r="BF121" s="1"/>
  <c r="BG121" s="1"/>
  <c r="BD519"/>
  <c r="BF519" s="1"/>
  <c r="BG519" s="1"/>
  <c r="BD174"/>
  <c r="BF174" s="1"/>
  <c r="BG174" s="1"/>
  <c r="BD131"/>
  <c r="BF131" s="1"/>
  <c r="BG131" s="1"/>
  <c r="BD932"/>
  <c r="BF932" s="1"/>
  <c r="BG932" s="1"/>
  <c r="BD150"/>
  <c r="BF150" s="1"/>
  <c r="BG150" s="1"/>
  <c r="BD238"/>
  <c r="BF238" s="1"/>
  <c r="BG238" s="1"/>
  <c r="BD272"/>
  <c r="BF272" s="1"/>
  <c r="BG272" s="1"/>
  <c r="BD113"/>
  <c r="BF113" s="1"/>
  <c r="BG113" s="1"/>
  <c r="BD180"/>
  <c r="BF180" s="1"/>
  <c r="BG180" s="1"/>
  <c r="BD2126"/>
  <c r="BF2126" s="1"/>
  <c r="BG2126" s="1"/>
  <c r="BD2134"/>
  <c r="BF2134" s="1"/>
  <c r="BG2134" s="1"/>
  <c r="BD2143"/>
  <c r="BF2143" s="1"/>
  <c r="BG2143" s="1"/>
  <c r="BD2161"/>
  <c r="BF2161" s="1"/>
  <c r="BG2161" s="1"/>
  <c r="BD2167"/>
  <c r="BF2167" s="1"/>
  <c r="BG2167" s="1"/>
  <c r="BD2182"/>
  <c r="BF2182" s="1"/>
  <c r="BG2182" s="1"/>
  <c r="BD2841"/>
  <c r="BF2841" s="1"/>
  <c r="BG2841" s="1"/>
  <c r="BD2211"/>
  <c r="BF2211" s="1"/>
  <c r="BG2211" s="1"/>
  <c r="BD2227"/>
  <c r="BF2227" s="1"/>
  <c r="BG2227" s="1"/>
  <c r="BD2239"/>
  <c r="BF2239" s="1"/>
  <c r="BG2239" s="1"/>
  <c r="BD2245"/>
  <c r="BF2245" s="1"/>
  <c r="BG2245" s="1"/>
  <c r="BD2251"/>
  <c r="BF2251" s="1"/>
  <c r="BG2251" s="1"/>
  <c r="BD2263"/>
  <c r="BF2263" s="1"/>
  <c r="BG2263" s="1"/>
  <c r="BD2293"/>
  <c r="BF2293" s="1"/>
  <c r="BG2293" s="1"/>
  <c r="BD2341"/>
  <c r="BF2341" s="1"/>
  <c r="BG2341" s="1"/>
  <c r="BD2353"/>
  <c r="BF2353" s="1"/>
  <c r="BG2353" s="1"/>
  <c r="BD2359"/>
  <c r="BF2359" s="1"/>
  <c r="BG2359" s="1"/>
  <c r="BD2365"/>
  <c r="BF2365" s="1"/>
  <c r="BG2365" s="1"/>
  <c r="BD2399"/>
  <c r="BF2399" s="1"/>
  <c r="BG2399" s="1"/>
  <c r="BD2429"/>
  <c r="BF2429" s="1"/>
  <c r="BG2429" s="1"/>
  <c r="BD2484"/>
  <c r="BF2484" s="1"/>
  <c r="BG2484" s="1"/>
  <c r="BD2491"/>
  <c r="BF2491" s="1"/>
  <c r="BG2491" s="1"/>
  <c r="BD2503"/>
  <c r="BF2503" s="1"/>
  <c r="BG2503" s="1"/>
  <c r="BD2512"/>
  <c r="BF2512" s="1"/>
  <c r="BG2512" s="1"/>
  <c r="BD2527"/>
  <c r="BF2527" s="1"/>
  <c r="BG2527" s="1"/>
  <c r="BD2533"/>
  <c r="BF2533" s="1"/>
  <c r="BG2533" s="1"/>
  <c r="BD2554"/>
  <c r="BF2554" s="1"/>
  <c r="BG2554" s="1"/>
  <c r="BD2563"/>
  <c r="BF2563" s="1"/>
  <c r="BG2563" s="1"/>
  <c r="BD2569"/>
  <c r="BF2569" s="1"/>
  <c r="BG2569" s="1"/>
  <c r="BD2593"/>
  <c r="BF2593" s="1"/>
  <c r="BG2593" s="1"/>
  <c r="BD2619"/>
  <c r="BF2619" s="1"/>
  <c r="BG2619" s="1"/>
  <c r="BD2625"/>
  <c r="BF2625" s="1"/>
  <c r="BG2625" s="1"/>
  <c r="BD2637"/>
  <c r="BF2637" s="1"/>
  <c r="BG2637" s="1"/>
  <c r="BD2649"/>
  <c r="BF2649" s="1"/>
  <c r="BG2649" s="1"/>
  <c r="BD2655"/>
  <c r="BF2655" s="1"/>
  <c r="BG2655" s="1"/>
  <c r="BD2691"/>
  <c r="BF2691" s="1"/>
  <c r="BG2691" s="1"/>
  <c r="BD2703"/>
  <c r="BF2703" s="1"/>
  <c r="BG2703" s="1"/>
  <c r="BD2715"/>
  <c r="BF2715" s="1"/>
  <c r="BG2715" s="1"/>
  <c r="BD2727"/>
  <c r="BF2727" s="1"/>
  <c r="BG2727" s="1"/>
  <c r="BD2739"/>
  <c r="BF2739" s="1"/>
  <c r="BG2739" s="1"/>
  <c r="BD2751"/>
  <c r="BF2751" s="1"/>
  <c r="BG2751" s="1"/>
  <c r="BD2763"/>
  <c r="BF2763" s="1"/>
  <c r="BG2763" s="1"/>
  <c r="BD2195"/>
  <c r="BF2195" s="1"/>
  <c r="BG2195" s="1"/>
  <c r="BD2197"/>
  <c r="BF2197" s="1"/>
  <c r="BG2197" s="1"/>
  <c r="BD2199"/>
  <c r="BF2199" s="1"/>
  <c r="BG2199" s="1"/>
  <c r="BD2213"/>
  <c r="BF2213" s="1"/>
  <c r="BG2213" s="1"/>
  <c r="BD2237"/>
  <c r="BF2237" s="1"/>
  <c r="BG2237" s="1"/>
  <c r="BD2243"/>
  <c r="BF2243" s="1"/>
  <c r="BG2243" s="1"/>
  <c r="BD2255"/>
  <c r="BF2255" s="1"/>
  <c r="BG2255" s="1"/>
  <c r="BD2261"/>
  <c r="BF2261" s="1"/>
  <c r="BG2261" s="1"/>
  <c r="BD2294"/>
  <c r="BF2294" s="1"/>
  <c r="BG2294" s="1"/>
  <c r="BD2309"/>
  <c r="BF2309" s="1"/>
  <c r="BG2309" s="1"/>
  <c r="BD2321"/>
  <c r="BF2321" s="1"/>
  <c r="BG2321" s="1"/>
  <c r="BD2327"/>
  <c r="BF2327" s="1"/>
  <c r="BG2327" s="1"/>
  <c r="BD2333"/>
  <c r="BF2333" s="1"/>
  <c r="BG2333" s="1"/>
  <c r="BD2345"/>
  <c r="BF2345" s="1"/>
  <c r="BG2345" s="1"/>
  <c r="BD2357"/>
  <c r="BF2357" s="1"/>
  <c r="BG2357" s="1"/>
  <c r="BD2371"/>
  <c r="BF2371" s="1"/>
  <c r="BG2371" s="1"/>
  <c r="BD2428"/>
  <c r="BF2428" s="1"/>
  <c r="BG2428" s="1"/>
  <c r="BD2434"/>
  <c r="BF2434" s="1"/>
  <c r="BG2434" s="1"/>
  <c r="BD2440"/>
  <c r="BF2440" s="1"/>
  <c r="BG2440" s="1"/>
  <c r="BD2452"/>
  <c r="BF2452" s="1"/>
  <c r="BG2452" s="1"/>
  <c r="BD2469"/>
  <c r="BF2469" s="1"/>
  <c r="BG2469" s="1"/>
  <c r="BD2486"/>
  <c r="BF2486" s="1"/>
  <c r="BG2486" s="1"/>
  <c r="BD2492"/>
  <c r="BF2492" s="1"/>
  <c r="BG2492" s="1"/>
  <c r="BD2504"/>
  <c r="BF2504" s="1"/>
  <c r="BG2504" s="1"/>
  <c r="BD2513"/>
  <c r="BF2513" s="1"/>
  <c r="BG2513" s="1"/>
  <c r="BD2523"/>
  <c r="BF2523" s="1"/>
  <c r="BG2523" s="1"/>
  <c r="BD2535"/>
  <c r="BF2535" s="1"/>
  <c r="BG2535" s="1"/>
  <c r="BD2553"/>
  <c r="BF2553" s="1"/>
  <c r="BG2553" s="1"/>
  <c r="BD2561"/>
  <c r="BF2561" s="1"/>
  <c r="BG2561" s="1"/>
  <c r="BD2577"/>
  <c r="BF2577" s="1"/>
  <c r="BG2577" s="1"/>
  <c r="BD2583"/>
  <c r="BF2583" s="1"/>
  <c r="BG2583" s="1"/>
  <c r="BD2636"/>
  <c r="BF2636" s="1"/>
  <c r="BG2636" s="1"/>
  <c r="BD2645"/>
  <c r="BF2645" s="1"/>
  <c r="BG2645" s="1"/>
  <c r="BD2717"/>
  <c r="BF2717" s="1"/>
  <c r="BG2717" s="1"/>
  <c r="BD2729"/>
  <c r="BF2729" s="1"/>
  <c r="BG2729" s="1"/>
  <c r="BD2747"/>
  <c r="BF2747" s="1"/>
  <c r="BG2747" s="1"/>
  <c r="BD2759"/>
  <c r="BF2759" s="1"/>
  <c r="BG2759" s="1"/>
  <c r="BD2771"/>
  <c r="BF2771" s="1"/>
  <c r="BG2771" s="1"/>
  <c r="BD2821"/>
  <c r="BF2821" s="1"/>
  <c r="BG2821" s="1"/>
  <c r="BD2335"/>
  <c r="BF2335" s="1"/>
  <c r="BG2335" s="1"/>
  <c r="BD2336"/>
  <c r="BF2336" s="1"/>
  <c r="BG2336" s="1"/>
  <c r="BD2226"/>
  <c r="BF2226" s="1"/>
  <c r="BG2226" s="1"/>
  <c r="BD2232"/>
  <c r="BF2232" s="1"/>
  <c r="BG2232" s="1"/>
  <c r="BD2238"/>
  <c r="BF2238" s="1"/>
  <c r="BG2238" s="1"/>
  <c r="BD2244"/>
  <c r="BF2244" s="1"/>
  <c r="BG2244" s="1"/>
  <c r="BD2250"/>
  <c r="BF2250" s="1"/>
  <c r="BG2250" s="1"/>
  <c r="BD2256"/>
  <c r="BF2256" s="1"/>
  <c r="BG2256" s="1"/>
  <c r="BD2265"/>
  <c r="BF2265" s="1"/>
  <c r="BG2265" s="1"/>
  <c r="BD2280"/>
  <c r="BF2280" s="1"/>
  <c r="BG2280" s="1"/>
  <c r="BD2286"/>
  <c r="BF2286" s="1"/>
  <c r="BG2286" s="1"/>
  <c r="BD2304"/>
  <c r="BF2304" s="1"/>
  <c r="BG2304" s="1"/>
  <c r="BD2310"/>
  <c r="BF2310" s="1"/>
  <c r="BG2310" s="1"/>
  <c r="BD2316"/>
  <c r="BF2316" s="1"/>
  <c r="BG2316" s="1"/>
  <c r="BD2322"/>
  <c r="BF2322" s="1"/>
  <c r="BG2322" s="1"/>
  <c r="BD2328"/>
  <c r="BF2328" s="1"/>
  <c r="BG2328" s="1"/>
  <c r="BD2334"/>
  <c r="BF2334" s="1"/>
  <c r="BG2334" s="1"/>
  <c r="BD2346"/>
  <c r="BF2346" s="1"/>
  <c r="BG2346" s="1"/>
  <c r="BD2352"/>
  <c r="BF2352" s="1"/>
  <c r="BG2352" s="1"/>
  <c r="BD2367"/>
  <c r="BF2367" s="1"/>
  <c r="BG2367" s="1"/>
  <c r="BD2388"/>
  <c r="BF2388" s="1"/>
  <c r="BG2388" s="1"/>
  <c r="BD2400"/>
  <c r="BF2400" s="1"/>
  <c r="BG2400" s="1"/>
  <c r="BD2406"/>
  <c r="BF2406" s="1"/>
  <c r="BG2406" s="1"/>
  <c r="BD2436"/>
  <c r="BF2436" s="1"/>
  <c r="BG2436" s="1"/>
  <c r="BD2442"/>
  <c r="BF2442" s="1"/>
  <c r="BG2442" s="1"/>
  <c r="BD2454"/>
  <c r="BF2454" s="1"/>
  <c r="BG2454" s="1"/>
  <c r="BD2461"/>
  <c r="BF2461" s="1"/>
  <c r="BG2461" s="1"/>
  <c r="BD2468"/>
  <c r="BF2468" s="1"/>
  <c r="BG2468" s="1"/>
  <c r="BD2526"/>
  <c r="BF2526" s="1"/>
  <c r="BG2526" s="1"/>
  <c r="BD2552"/>
  <c r="BF2552" s="1"/>
  <c r="BG2552" s="1"/>
  <c r="BD2562"/>
  <c r="BF2562" s="1"/>
  <c r="BG2562" s="1"/>
  <c r="BD2582"/>
  <c r="BF2582" s="1"/>
  <c r="BG2582" s="1"/>
  <c r="BD2614"/>
  <c r="BF2614" s="1"/>
  <c r="BG2614" s="1"/>
  <c r="BD2659"/>
  <c r="BF2659" s="1"/>
  <c r="BG2659" s="1"/>
  <c r="BD1111"/>
  <c r="BF1111" s="1"/>
  <c r="BG1111" s="1"/>
  <c r="BD958"/>
  <c r="BF958" s="1"/>
  <c r="BG958" s="1"/>
  <c r="BD637"/>
  <c r="BF637" s="1"/>
  <c r="BG637" s="1"/>
  <c r="BD461"/>
  <c r="BF461" s="1"/>
  <c r="BG461" s="1"/>
  <c r="BD282"/>
  <c r="BF282" s="1"/>
  <c r="BG282" s="1"/>
  <c r="BD387"/>
  <c r="BF387" s="1"/>
  <c r="BG387" s="1"/>
  <c r="BD587"/>
  <c r="BF587" s="1"/>
  <c r="BG587" s="1"/>
  <c r="BD689"/>
  <c r="BF689" s="1"/>
  <c r="BG689" s="1"/>
  <c r="BD967"/>
  <c r="BF967" s="1"/>
  <c r="BG967" s="1"/>
  <c r="BD1142"/>
  <c r="BF1142" s="1"/>
  <c r="BG1142" s="1"/>
  <c r="BD225"/>
  <c r="BF225" s="1"/>
  <c r="BG225" s="1"/>
  <c r="BD262"/>
  <c r="BF262" s="1"/>
  <c r="BG262" s="1"/>
  <c r="BD491"/>
  <c r="BF491" s="1"/>
  <c r="BG491" s="1"/>
  <c r="BD555"/>
  <c r="BF555" s="1"/>
  <c r="BG555" s="1"/>
  <c r="BD672"/>
  <c r="BF672" s="1"/>
  <c r="BG672" s="1"/>
  <c r="BD968"/>
  <c r="BF968" s="1"/>
  <c r="BG968" s="1"/>
  <c r="BD1080"/>
  <c r="BF1080" s="1"/>
  <c r="BG1080" s="1"/>
  <c r="BD1236"/>
  <c r="BF1236" s="1"/>
  <c r="BG1236" s="1"/>
  <c r="BD1470"/>
  <c r="BF1470" s="1"/>
  <c r="BG1470" s="1"/>
  <c r="BD2051"/>
  <c r="BF2051" s="1"/>
  <c r="BG2051" s="1"/>
  <c r="BD754"/>
  <c r="BF754" s="1"/>
  <c r="BG754" s="1"/>
  <c r="BD1796"/>
  <c r="BF1796" s="1"/>
  <c r="BG1796" s="1"/>
  <c r="BD350"/>
  <c r="BF350" s="1"/>
  <c r="BG350" s="1"/>
  <c r="BD2101"/>
  <c r="BF2101" s="1"/>
  <c r="BG2101" s="1"/>
  <c r="BD1533"/>
  <c r="BF1533" s="1"/>
  <c r="BG1533" s="1"/>
  <c r="BD1019"/>
  <c r="BF1019" s="1"/>
  <c r="BG1019" s="1"/>
  <c r="BD834"/>
  <c r="BF834" s="1"/>
  <c r="BG834" s="1"/>
  <c r="BD705"/>
  <c r="BF705" s="1"/>
  <c r="BG705" s="1"/>
  <c r="BD571"/>
  <c r="BF571" s="1"/>
  <c r="BG571" s="1"/>
  <c r="BD443"/>
  <c r="BF443" s="1"/>
  <c r="BG443" s="1"/>
  <c r="BD197"/>
  <c r="BF197" s="1"/>
  <c r="BG197" s="1"/>
  <c r="BD2024"/>
  <c r="BF2024" s="1"/>
  <c r="BG2024" s="1"/>
  <c r="BD1614"/>
  <c r="BF1614" s="1"/>
  <c r="BG1614" s="1"/>
  <c r="BD2415"/>
  <c r="BF2415" s="1"/>
  <c r="BG2415" s="1"/>
  <c r="BD707"/>
  <c r="BF707" s="1"/>
  <c r="BG707" s="1"/>
  <c r="BD589"/>
  <c r="BF589" s="1"/>
  <c r="BG589" s="1"/>
  <c r="BD475"/>
  <c r="BF475" s="1"/>
  <c r="BG475" s="1"/>
  <c r="BD246"/>
  <c r="BF246" s="1"/>
  <c r="BG246" s="1"/>
  <c r="BD1617"/>
  <c r="BF1617" s="1"/>
  <c r="BG1617" s="1"/>
  <c r="BD523"/>
  <c r="BF523" s="1"/>
  <c r="BG523" s="1"/>
  <c r="BD625"/>
  <c r="BF625" s="1"/>
  <c r="BG625" s="1"/>
  <c r="BD874"/>
  <c r="BF874" s="1"/>
  <c r="BG874" s="1"/>
  <c r="BD990"/>
  <c r="BF990" s="1"/>
  <c r="BG990" s="1"/>
  <c r="BD1097"/>
  <c r="BF1097" s="1"/>
  <c r="BG1097" s="1"/>
  <c r="BD2264"/>
  <c r="BF2264" s="1"/>
  <c r="BG2264" s="1"/>
  <c r="BD1379"/>
  <c r="BF1379" s="1"/>
  <c r="BG1379" s="1"/>
  <c r="BD1999"/>
  <c r="BF1999" s="1"/>
  <c r="BG1999" s="1"/>
  <c r="BD2741"/>
  <c r="BF2741" s="1"/>
  <c r="BG2741" s="1"/>
  <c r="BD129"/>
  <c r="BF129" s="1"/>
  <c r="BG129" s="1"/>
  <c r="BD1143"/>
  <c r="BF1143" s="1"/>
  <c r="BG1143" s="1"/>
  <c r="BD296"/>
  <c r="BF296" s="1"/>
  <c r="BG296" s="1"/>
  <c r="BD135"/>
  <c r="BF135" s="1"/>
  <c r="BG135" s="1"/>
  <c r="BD107"/>
  <c r="BF107" s="1"/>
  <c r="BG107" s="1"/>
  <c r="BD1204"/>
  <c r="BF1204" s="1"/>
  <c r="BG1204" s="1"/>
  <c r="BD497"/>
  <c r="BF497" s="1"/>
  <c r="BG497" s="1"/>
  <c r="BD334"/>
  <c r="BF334" s="1"/>
  <c r="BG334" s="1"/>
  <c r="BD226"/>
  <c r="BF226" s="1"/>
  <c r="BG226" s="1"/>
  <c r="BD188"/>
  <c r="BF188" s="1"/>
  <c r="BG188" s="1"/>
  <c r="BD169"/>
  <c r="BF169" s="1"/>
  <c r="BG169" s="1"/>
  <c r="BD158"/>
  <c r="BF158" s="1"/>
  <c r="BG158" s="1"/>
  <c r="BD140"/>
  <c r="BF140" s="1"/>
  <c r="BG140" s="1"/>
  <c r="BD108"/>
  <c r="BF108" s="1"/>
  <c r="BG108" s="1"/>
  <c r="BD997"/>
  <c r="BF997" s="1"/>
  <c r="BG997" s="1"/>
  <c r="BD1271"/>
  <c r="BF1271" s="1"/>
  <c r="BG1271" s="1"/>
  <c r="BD567"/>
  <c r="BF567" s="1"/>
  <c r="BG567" s="1"/>
  <c r="BD145"/>
  <c r="BF145" s="1"/>
  <c r="BG145" s="1"/>
  <c r="BD871"/>
  <c r="BF871" s="1"/>
  <c r="BG871" s="1"/>
  <c r="BD1116"/>
  <c r="BF1116" s="1"/>
  <c r="BG1116" s="1"/>
  <c r="BD641"/>
  <c r="BF641" s="1"/>
  <c r="BG641" s="1"/>
  <c r="BD171"/>
  <c r="BF171" s="1"/>
  <c r="BG171" s="1"/>
  <c r="BD119"/>
  <c r="BF119" s="1"/>
  <c r="BG119" s="1"/>
  <c r="BD605"/>
  <c r="BF605" s="1"/>
  <c r="BG605" s="1"/>
  <c r="BD304"/>
  <c r="BF304" s="1"/>
  <c r="BG304" s="1"/>
  <c r="BD122"/>
  <c r="BF122" s="1"/>
  <c r="BG122" s="1"/>
  <c r="BF133"/>
  <c r="BD970"/>
  <c r="BF970" s="1"/>
  <c r="BG970" s="1"/>
  <c r="BD422"/>
  <c r="BF422" s="1"/>
  <c r="BG422" s="1"/>
  <c r="BD493"/>
  <c r="BF493" s="1"/>
  <c r="BG493" s="1"/>
  <c r="BD173"/>
  <c r="BF173" s="1"/>
  <c r="BG173" s="1"/>
  <c r="BD1045"/>
  <c r="BF1045" s="1"/>
  <c r="BG1045" s="1"/>
  <c r="BD154"/>
  <c r="BF154" s="1"/>
  <c r="BG154" s="1"/>
  <c r="BD168"/>
  <c r="BF168" s="1"/>
  <c r="BG168" s="1"/>
  <c r="BD112"/>
  <c r="BF112" s="1"/>
  <c r="BG112" s="1"/>
  <c r="BD779"/>
  <c r="BF779" s="1"/>
  <c r="BG779" s="1"/>
  <c r="BD98"/>
  <c r="BF98" s="1"/>
  <c r="BG98" s="1"/>
  <c r="BD87"/>
  <c r="BF87" s="1"/>
  <c r="BG87" s="1"/>
  <c r="BD97"/>
  <c r="BF97" s="1"/>
  <c r="BG97" s="1"/>
  <c r="BF910"/>
  <c r="BG910" s="1"/>
  <c r="BF918"/>
  <c r="BF741"/>
  <c r="BG741" s="1"/>
  <c r="BF742"/>
  <c r="BG742" s="1"/>
  <c r="BF3113"/>
  <c r="BG3113" s="1"/>
  <c r="BF2796"/>
  <c r="BG2796" s="1"/>
  <c r="BF2989"/>
  <c r="BG2989" s="1"/>
  <c r="BF1850"/>
  <c r="BG1850" s="1"/>
  <c r="BF2338"/>
  <c r="BG2338" s="1"/>
  <c r="BF2827"/>
  <c r="BG2827" s="1"/>
  <c r="BF3137"/>
  <c r="BG3137" s="1"/>
  <c r="BF2734"/>
  <c r="BG2734" s="1"/>
  <c r="BF2095"/>
  <c r="BG2095" s="1"/>
  <c r="BF1489"/>
  <c r="BG1489" s="1"/>
  <c r="BF1488"/>
  <c r="BG1488" s="1"/>
  <c r="BF1487"/>
  <c r="BG1487" s="1"/>
  <c r="BF1501"/>
  <c r="BG1501" s="1"/>
  <c r="BF2546"/>
  <c r="BG2546" s="1"/>
  <c r="BF1766"/>
  <c r="BG1766" s="1"/>
  <c r="BF1994"/>
  <c r="BG1994" s="1"/>
  <c r="BF1939"/>
  <c r="BG1939" s="1"/>
  <c r="BF2100"/>
  <c r="BG2100" s="1"/>
  <c r="BF2576"/>
  <c r="BG2576" s="1"/>
  <c r="BF2045"/>
  <c r="BG2045" s="1"/>
  <c r="BF2130"/>
  <c r="BG2130" s="1"/>
  <c r="BF2019"/>
  <c r="BG2019" s="1"/>
  <c r="BF2231"/>
  <c r="BG2231" s="1"/>
  <c r="BF3305"/>
  <c r="BG3305" s="1"/>
  <c r="BF1074"/>
  <c r="BG1074" s="1"/>
  <c r="BF1380"/>
  <c r="BG1380" s="1"/>
  <c r="BF126"/>
  <c r="BG126" s="1"/>
  <c r="BF626"/>
  <c r="BG626" s="1"/>
  <c r="BF911"/>
  <c r="BG911" s="1"/>
  <c r="BF1037"/>
  <c r="BG1037" s="1"/>
  <c r="BF1106"/>
  <c r="BG1106" s="1"/>
  <c r="BF1344"/>
  <c r="BG1344" s="1"/>
  <c r="BF427"/>
  <c r="BG427" s="1"/>
  <c r="BF210"/>
  <c r="BG210" s="1"/>
  <c r="H61" i="29"/>
  <c r="J93"/>
  <c r="M93" s="1"/>
  <c r="E25" i="30" s="1"/>
  <c r="F25" s="1"/>
  <c r="O8" i="28"/>
  <c r="O223"/>
  <c r="O162"/>
  <c r="I63" i="29"/>
  <c r="I65"/>
  <c r="I67"/>
  <c r="I56"/>
  <c r="I58"/>
  <c r="I55"/>
  <c r="I49"/>
  <c r="I51"/>
  <c r="I53"/>
  <c r="I41"/>
  <c r="I43"/>
  <c r="I45"/>
  <c r="I35"/>
  <c r="I37"/>
  <c r="I34"/>
  <c r="I28"/>
  <c r="I30"/>
  <c r="I32"/>
  <c r="I15"/>
  <c r="I17"/>
  <c r="I14"/>
  <c r="I62"/>
  <c r="I64"/>
  <c r="I66"/>
  <c r="I61"/>
  <c r="I57"/>
  <c r="I59"/>
  <c r="I48"/>
  <c r="I50"/>
  <c r="I52"/>
  <c r="I47"/>
  <c r="I42"/>
  <c r="I44"/>
  <c r="I40"/>
  <c r="I36"/>
  <c r="I38"/>
  <c r="I27"/>
  <c r="I29"/>
  <c r="I31"/>
  <c r="I26"/>
  <c r="I16"/>
  <c r="I18"/>
  <c r="H45"/>
  <c r="L39"/>
  <c r="I22"/>
  <c r="I24"/>
  <c r="I21"/>
  <c r="I23"/>
  <c r="I20"/>
  <c r="J339" i="28"/>
  <c r="J341"/>
  <c r="J343"/>
  <c r="J345"/>
  <c r="J337"/>
  <c r="J335"/>
  <c r="J332"/>
  <c r="J329"/>
  <c r="J318"/>
  <c r="J320"/>
  <c r="J322"/>
  <c r="J324"/>
  <c r="J326"/>
  <c r="J316"/>
  <c r="J313"/>
  <c r="K273"/>
  <c r="J338"/>
  <c r="J340"/>
  <c r="J342"/>
  <c r="J344"/>
  <c r="J346"/>
  <c r="J336"/>
  <c r="J333"/>
  <c r="J330"/>
  <c r="J317"/>
  <c r="J319"/>
  <c r="J321"/>
  <c r="J323"/>
  <c r="J325"/>
  <c r="J327"/>
  <c r="J314"/>
  <c r="O19"/>
  <c r="O17"/>
  <c r="O20"/>
  <c r="K318"/>
  <c r="K320"/>
  <c r="K322"/>
  <c r="K324"/>
  <c r="K326"/>
  <c r="K316"/>
  <c r="K313"/>
  <c r="K317"/>
  <c r="K319"/>
  <c r="K321"/>
  <c r="K323"/>
  <c r="K325"/>
  <c r="K327"/>
  <c r="K314"/>
  <c r="K299"/>
  <c r="K301"/>
  <c r="K303"/>
  <c r="K305"/>
  <c r="K307"/>
  <c r="K297"/>
  <c r="K294"/>
  <c r="K298"/>
  <c r="K300"/>
  <c r="K302"/>
  <c r="K304"/>
  <c r="K306"/>
  <c r="K308"/>
  <c r="K295"/>
  <c r="K160"/>
  <c r="K100"/>
  <c r="K102"/>
  <c r="K104"/>
  <c r="K106"/>
  <c r="K108"/>
  <c r="K99"/>
  <c r="K96"/>
  <c r="K85"/>
  <c r="K87"/>
  <c r="K75"/>
  <c r="K77"/>
  <c r="K79"/>
  <c r="K74"/>
  <c r="K71"/>
  <c r="K110"/>
  <c r="K101"/>
  <c r="K103"/>
  <c r="K105"/>
  <c r="K107"/>
  <c r="K109"/>
  <c r="K97"/>
  <c r="K84"/>
  <c r="K83" s="1"/>
  <c r="K86"/>
  <c r="K88"/>
  <c r="K76"/>
  <c r="K78"/>
  <c r="K80"/>
  <c r="K72"/>
  <c r="K55"/>
  <c r="K22"/>
  <c r="K42"/>
  <c r="K44"/>
  <c r="K46"/>
  <c r="K48"/>
  <c r="K50"/>
  <c r="K52"/>
  <c r="K39"/>
  <c r="K33"/>
  <c r="K35"/>
  <c r="K26"/>
  <c r="K28"/>
  <c r="K30"/>
  <c r="K32"/>
  <c r="K23"/>
  <c r="K43"/>
  <c r="K45"/>
  <c r="K47"/>
  <c r="K49"/>
  <c r="K51"/>
  <c r="K41"/>
  <c r="K38"/>
  <c r="K34"/>
  <c r="K36"/>
  <c r="K27"/>
  <c r="K29"/>
  <c r="K31"/>
  <c r="K25"/>
  <c r="J351"/>
  <c r="M269"/>
  <c r="P269" s="1"/>
  <c r="J269"/>
  <c r="K269"/>
  <c r="K163"/>
  <c r="J164"/>
  <c r="J163"/>
  <c r="M164"/>
  <c r="P164" s="1"/>
  <c r="K164"/>
  <c r="J90"/>
  <c r="K90"/>
  <c r="J91"/>
  <c r="J22"/>
  <c r="O205"/>
  <c r="L17" i="16"/>
  <c r="O277" i="28"/>
  <c r="O186"/>
  <c r="M84"/>
  <c r="P84" s="1"/>
  <c r="J84"/>
  <c r="K91"/>
  <c r="O5"/>
  <c r="O4"/>
  <c r="O53"/>
  <c r="H69" i="29"/>
  <c r="O347" i="28"/>
  <c r="O331" s="1"/>
  <c r="O89"/>
  <c r="H52" i="29"/>
  <c r="BF1570" i="25"/>
  <c r="BG1570" s="1"/>
  <c r="M178" i="28"/>
  <c r="P178" s="1"/>
  <c r="K178"/>
  <c r="K177" s="1"/>
  <c r="K65"/>
  <c r="K64" s="1"/>
  <c r="J65"/>
  <c r="J64" s="1"/>
  <c r="J178"/>
  <c r="J177" s="1"/>
  <c r="M65"/>
  <c r="M64" s="1"/>
  <c r="O176"/>
  <c r="O73"/>
  <c r="O280"/>
  <c r="O146"/>
  <c r="P419" i="31"/>
  <c r="P420" s="1"/>
  <c r="O56" i="28"/>
  <c r="BF1677" i="25"/>
  <c r="BG1677" s="1"/>
  <c r="O130" i="28"/>
  <c r="BF1305" i="25"/>
  <c r="BG1305" s="1"/>
  <c r="O189" i="28"/>
  <c r="O114"/>
  <c r="O183"/>
  <c r="O165" s="1"/>
  <c r="BF1094" i="25"/>
  <c r="O159" i="28"/>
  <c r="O40"/>
  <c r="L19" i="29"/>
  <c r="O309" i="28"/>
  <c r="O293" s="1"/>
  <c r="O95"/>
  <c r="O220"/>
  <c r="L54" i="29"/>
  <c r="O315" i="28"/>
  <c r="O258"/>
  <c r="O92"/>
  <c r="O334"/>
  <c r="L46" i="29"/>
  <c r="O13" i="28"/>
  <c r="L68" i="29"/>
  <c r="L25"/>
  <c r="O111" i="28"/>
  <c r="O168"/>
  <c r="O239"/>
  <c r="O274"/>
  <c r="O10"/>
  <c r="O7"/>
  <c r="O21"/>
  <c r="H11" i="16"/>
  <c r="H13"/>
  <c r="H19"/>
  <c r="L14"/>
  <c r="M14" s="1"/>
  <c r="V14" s="1"/>
  <c r="C14" i="19" s="1"/>
  <c r="L22" i="16"/>
  <c r="M22" s="1"/>
  <c r="V22" s="1"/>
  <c r="C22" i="19" s="1"/>
  <c r="L11" i="16"/>
  <c r="L19"/>
  <c r="L16"/>
  <c r="M16" s="1"/>
  <c r="V16" s="1"/>
  <c r="C16" i="19" s="1"/>
  <c r="L24" i="16"/>
  <c r="L13"/>
  <c r="L21"/>
  <c r="H23"/>
  <c r="H15"/>
  <c r="H7"/>
  <c r="H17"/>
  <c r="H9"/>
  <c r="H21"/>
  <c r="M21" s="1"/>
  <c r="V21" s="1"/>
  <c r="C21" i="19" s="1"/>
  <c r="H24" i="16"/>
  <c r="L10"/>
  <c r="M10" s="1"/>
  <c r="V10" s="1"/>
  <c r="C10" i="19" s="1"/>
  <c r="L18" i="16"/>
  <c r="M18" s="1"/>
  <c r="V18" s="1"/>
  <c r="C18" i="19" s="1"/>
  <c r="L7" i="16"/>
  <c r="L15"/>
  <c r="L23"/>
  <c r="L12"/>
  <c r="M12" s="1"/>
  <c r="V12" s="1"/>
  <c r="C12" i="19" s="1"/>
  <c r="L20" i="16"/>
  <c r="M20" s="1"/>
  <c r="V20" s="1"/>
  <c r="C20" i="19" s="1"/>
  <c r="L9" i="16"/>
  <c r="O18" i="28"/>
  <c r="O16"/>
  <c r="O127"/>
  <c r="O37"/>
  <c r="L13" i="29"/>
  <c r="J75" i="28"/>
  <c r="M87"/>
  <c r="P87" s="1"/>
  <c r="M139"/>
  <c r="P139" s="1"/>
  <c r="I93" i="29"/>
  <c r="C25" i="30" s="1"/>
  <c r="M86" i="28"/>
  <c r="P86" s="1"/>
  <c r="J54"/>
  <c r="K225"/>
  <c r="J200"/>
  <c r="K180"/>
  <c r="M103"/>
  <c r="P103" s="1"/>
  <c r="J137"/>
  <c r="M289"/>
  <c r="P289" s="1"/>
  <c r="J196"/>
  <c r="K338"/>
  <c r="M234"/>
  <c r="P234" s="1"/>
  <c r="H90" i="29"/>
  <c r="B21" i="30" s="1"/>
  <c r="M288" i="28"/>
  <c r="P288" s="1"/>
  <c r="H36" i="29"/>
  <c r="M169" i="28"/>
  <c r="P169" s="1"/>
  <c r="K121"/>
  <c r="J245"/>
  <c r="M48"/>
  <c r="P48" s="1"/>
  <c r="K182"/>
  <c r="J45"/>
  <c r="M78"/>
  <c r="P78" s="1"/>
  <c r="K219"/>
  <c r="M301"/>
  <c r="P301" s="1"/>
  <c r="J35" i="29"/>
  <c r="M35" s="1"/>
  <c r="K272" i="28"/>
  <c r="J121"/>
  <c r="K226"/>
  <c r="J27"/>
  <c r="J57" i="29"/>
  <c r="M57" s="1"/>
  <c r="K336" i="28"/>
  <c r="M57"/>
  <c r="P57" s="1"/>
  <c r="J237"/>
  <c r="M33"/>
  <c r="P33" s="1"/>
  <c r="J151"/>
  <c r="J88" i="29"/>
  <c r="M88" s="1"/>
  <c r="E19" i="30" s="1"/>
  <c r="F19" s="1"/>
  <c r="K69" i="28"/>
  <c r="J301"/>
  <c r="M344"/>
  <c r="P344" s="1"/>
  <c r="K345"/>
  <c r="J154"/>
  <c r="K63"/>
  <c r="J158"/>
  <c r="J67"/>
  <c r="J36"/>
  <c r="J278"/>
  <c r="M123"/>
  <c r="P123" s="1"/>
  <c r="J22" i="29"/>
  <c r="M22" s="1"/>
  <c r="K193" i="28"/>
  <c r="K283"/>
  <c r="K123"/>
  <c r="K330"/>
  <c r="K290"/>
  <c r="J304"/>
  <c r="J287"/>
  <c r="K129"/>
  <c r="J271"/>
  <c r="J33"/>
  <c r="K137"/>
  <c r="M91"/>
  <c r="J288"/>
  <c r="M131"/>
  <c r="P131" s="1"/>
  <c r="I70" i="29"/>
  <c r="J249" i="28"/>
  <c r="J30"/>
  <c r="K344"/>
  <c r="M265"/>
  <c r="P265" s="1"/>
  <c r="K67"/>
  <c r="H14" i="29"/>
  <c r="K122" i="28"/>
  <c r="K132"/>
  <c r="M204"/>
  <c r="P204" s="1"/>
  <c r="S17" i="16" s="1"/>
  <c r="M80" i="28"/>
  <c r="P80" s="1"/>
  <c r="M90"/>
  <c r="J282"/>
  <c r="M254"/>
  <c r="P254" s="1"/>
  <c r="M45"/>
  <c r="P45" s="1"/>
  <c r="H22" i="29"/>
  <c r="J91"/>
  <c r="M91" s="1"/>
  <c r="E22" i="30" s="1"/>
  <c r="F22" s="1"/>
  <c r="J63" i="29"/>
  <c r="M63" s="1"/>
  <c r="J295" i="28"/>
  <c r="J122"/>
  <c r="M34"/>
  <c r="P34" s="1"/>
  <c r="J101" i="29"/>
  <c r="M101" s="1"/>
  <c r="E29" i="30" s="1"/>
  <c r="F29" s="1"/>
  <c r="M210" i="28"/>
  <c r="P210" s="1"/>
  <c r="J264"/>
  <c r="M97"/>
  <c r="P97" s="1"/>
  <c r="S11" i="16" s="1"/>
  <c r="K161" i="28"/>
  <c r="K210"/>
  <c r="M199"/>
  <c r="P199" s="1"/>
  <c r="J138"/>
  <c r="J225"/>
  <c r="K238"/>
  <c r="J219"/>
  <c r="J238"/>
  <c r="M179"/>
  <c r="P179" s="1"/>
  <c r="M197"/>
  <c r="P197" s="1"/>
  <c r="J257"/>
  <c r="K222"/>
  <c r="M25"/>
  <c r="P25" s="1"/>
  <c r="M335"/>
  <c r="P335" s="1"/>
  <c r="J303"/>
  <c r="J348"/>
  <c r="M188"/>
  <c r="P188" s="1"/>
  <c r="S16" i="16" s="1"/>
  <c r="H28" i="29"/>
  <c r="J228" i="28"/>
  <c r="J16" i="29"/>
  <c r="M224" i="28"/>
  <c r="P224" s="1"/>
  <c r="J148"/>
  <c r="J46"/>
  <c r="M147"/>
  <c r="P147" s="1"/>
  <c r="J113"/>
  <c r="K259"/>
  <c r="J279"/>
  <c r="J181"/>
  <c r="H51" i="29"/>
  <c r="J286" i="28"/>
  <c r="J311"/>
  <c r="J50" i="29"/>
  <c r="M50" s="1"/>
  <c r="K155" i="28"/>
  <c r="J21" i="29"/>
  <c r="M21" s="1"/>
  <c r="J26" i="28"/>
  <c r="M242"/>
  <c r="P242" s="1"/>
  <c r="K246"/>
  <c r="J230"/>
  <c r="M232"/>
  <c r="P232" s="1"/>
  <c r="H71" i="29"/>
  <c r="J243" i="28"/>
  <c r="J142"/>
  <c r="K113"/>
  <c r="K235"/>
  <c r="J300"/>
  <c r="K251"/>
  <c r="M246"/>
  <c r="P246" s="1"/>
  <c r="K285"/>
  <c r="J199"/>
  <c r="J97"/>
  <c r="K128"/>
  <c r="J48"/>
  <c r="J247"/>
  <c r="M156"/>
  <c r="P156" s="1"/>
  <c r="J41"/>
  <c r="K171"/>
  <c r="K212"/>
  <c r="K261"/>
  <c r="M31"/>
  <c r="P31" s="1"/>
  <c r="J108"/>
  <c r="J58"/>
  <c r="K291"/>
  <c r="J212"/>
  <c r="M222"/>
  <c r="P222" s="1"/>
  <c r="J63"/>
  <c r="M270"/>
  <c r="P270" s="1"/>
  <c r="M326"/>
  <c r="P326" s="1"/>
  <c r="M150"/>
  <c r="P150" s="1"/>
  <c r="I97" i="29"/>
  <c r="C28" i="30" s="1"/>
  <c r="I91" i="29"/>
  <c r="C22" i="30" s="1"/>
  <c r="J80" i="28"/>
  <c r="I96" i="29"/>
  <c r="C24" i="30" s="1"/>
  <c r="J48" i="29"/>
  <c r="M48" s="1"/>
  <c r="J221" i="28"/>
  <c r="J263"/>
  <c r="J23"/>
  <c r="K245"/>
  <c r="I92" i="29"/>
  <c r="C23" i="30" s="1"/>
  <c r="J18" i="29"/>
  <c r="M154" i="28"/>
  <c r="P154" s="1"/>
  <c r="M124"/>
  <c r="P124" s="1"/>
  <c r="L60" i="29"/>
  <c r="H17"/>
  <c r="K174" i="28"/>
  <c r="M119"/>
  <c r="P119" s="1"/>
  <c r="H92" i="29"/>
  <c r="B23" i="30" s="1"/>
  <c r="H63" i="29"/>
  <c r="H99"/>
  <c r="B33" i="30" s="1"/>
  <c r="M41" i="28"/>
  <c r="P41" s="1"/>
  <c r="I99" i="29"/>
  <c r="C33" i="30" s="1"/>
  <c r="K58" i="28"/>
  <c r="J96" i="29"/>
  <c r="M96" s="1"/>
  <c r="E24" i="30" s="1"/>
  <c r="F24" s="1"/>
  <c r="I89" i="29"/>
  <c r="C20" i="30" s="1"/>
  <c r="H15" i="29"/>
  <c r="J134" i="28"/>
  <c r="M101"/>
  <c r="P101" s="1"/>
  <c r="H38" i="29"/>
  <c r="K257" i="28"/>
  <c r="M108"/>
  <c r="P108" s="1"/>
  <c r="M133"/>
  <c r="P133" s="1"/>
  <c r="I100" i="29"/>
  <c r="C32" i="30" s="1"/>
  <c r="H16" i="29"/>
  <c r="M32" i="28"/>
  <c r="P32" s="1"/>
  <c r="J68"/>
  <c r="J49"/>
  <c r="J290"/>
  <c r="J66"/>
  <c r="M275"/>
  <c r="J120"/>
  <c r="H49" i="29"/>
  <c r="M136" i="28"/>
  <c r="P136" s="1"/>
  <c r="K136"/>
  <c r="J86"/>
  <c r="J53" i="29"/>
  <c r="M53" s="1"/>
  <c r="K61" i="28"/>
  <c r="K154"/>
  <c r="K68"/>
  <c r="H94" i="29"/>
  <c r="B26" i="30" s="1"/>
  <c r="K232" i="28"/>
  <c r="J209"/>
  <c r="M128"/>
  <c r="P128" s="1"/>
  <c r="J107"/>
  <c r="K262"/>
  <c r="J197"/>
  <c r="J78"/>
  <c r="K192"/>
  <c r="J28"/>
  <c r="J25"/>
  <c r="K276"/>
  <c r="M35"/>
  <c r="P35" s="1"/>
  <c r="J297"/>
  <c r="K140"/>
  <c r="K229"/>
  <c r="J61"/>
  <c r="J41" i="29"/>
  <c r="M41" s="1"/>
  <c r="J299" i="28"/>
  <c r="K172"/>
  <c r="M206"/>
  <c r="P206" s="1"/>
  <c r="M233"/>
  <c r="P233" s="1"/>
  <c r="H50" i="29"/>
  <c r="M249" i="28"/>
  <c r="P249" s="1"/>
  <c r="H73" i="29"/>
  <c r="I95"/>
  <c r="C27" i="30" s="1"/>
  <c r="K342" i="28"/>
  <c r="J285"/>
  <c r="K288"/>
  <c r="J117"/>
  <c r="J56" i="29"/>
  <c r="M56" s="1"/>
  <c r="K346" i="28"/>
  <c r="K243"/>
  <c r="K221"/>
  <c r="M240"/>
  <c r="K181"/>
  <c r="J246"/>
  <c r="K247"/>
  <c r="J171"/>
  <c r="K158"/>
  <c r="K343"/>
  <c r="K153"/>
  <c r="J29"/>
  <c r="M29"/>
  <c r="P29" s="1"/>
  <c r="J42" i="29"/>
  <c r="M42" s="1"/>
  <c r="K233" i="28"/>
  <c r="J289"/>
  <c r="J192"/>
  <c r="J27" i="29"/>
  <c r="M27" s="1"/>
  <c r="J87" i="28"/>
  <c r="K191"/>
  <c r="J103" i="29"/>
  <c r="M103" s="1"/>
  <c r="M243" i="28"/>
  <c r="P243" s="1"/>
  <c r="J101"/>
  <c r="J145"/>
  <c r="K263"/>
  <c r="K260"/>
  <c r="J135"/>
  <c r="M349"/>
  <c r="P349" s="1"/>
  <c r="J34"/>
  <c r="K253"/>
  <c r="I101" i="29"/>
  <c r="C29" i="30" s="1"/>
  <c r="M62" i="28"/>
  <c r="P62" s="1"/>
  <c r="K216"/>
  <c r="M238"/>
  <c r="P238" s="1"/>
  <c r="S19" i="16" s="1"/>
  <c r="J102" i="29"/>
  <c r="M102" s="1"/>
  <c r="E31" i="30" s="1"/>
  <c r="F31" s="1"/>
  <c r="K138" i="28"/>
  <c r="M299"/>
  <c r="P299" s="1"/>
  <c r="I73" i="29"/>
  <c r="K135" i="28"/>
  <c r="K271"/>
  <c r="K144"/>
  <c r="I71" i="29"/>
  <c r="K170" i="28"/>
  <c r="M325"/>
  <c r="P325" s="1"/>
  <c r="J157"/>
  <c r="H97" i="29"/>
  <c r="B28" i="30" s="1"/>
  <c r="J262" i="28"/>
  <c r="I88" i="29"/>
  <c r="C19" i="30" s="1"/>
  <c r="J105" i="28"/>
  <c r="H23" i="29"/>
  <c r="M226" i="28"/>
  <c r="P226" s="1"/>
  <c r="J66" i="29"/>
  <c r="M66" s="1"/>
  <c r="K187" i="28"/>
  <c r="H58" i="29"/>
  <c r="J272" i="28"/>
  <c r="J207"/>
  <c r="M302"/>
  <c r="P302" s="1"/>
  <c r="M125"/>
  <c r="P125" s="1"/>
  <c r="J139"/>
  <c r="M72"/>
  <c r="P72" s="1"/>
  <c r="S10" i="16" s="1"/>
  <c r="K231" i="28"/>
  <c r="J210"/>
  <c r="M343"/>
  <c r="P343" s="1"/>
  <c r="J188"/>
  <c r="J203"/>
  <c r="M44"/>
  <c r="P44" s="1"/>
  <c r="M76"/>
  <c r="P76" s="1"/>
  <c r="K119"/>
  <c r="J198"/>
  <c r="J276"/>
  <c r="J72"/>
  <c r="M68"/>
  <c r="P68" s="1"/>
  <c r="M26"/>
  <c r="K284"/>
  <c r="J62"/>
  <c r="J234"/>
  <c r="J28" i="29"/>
  <c r="M28" s="1"/>
  <c r="J49"/>
  <c r="M49" s="1"/>
  <c r="K60" i="28"/>
  <c r="K355"/>
  <c r="M209"/>
  <c r="P209" s="1"/>
  <c r="K351"/>
  <c r="K249"/>
  <c r="J42"/>
  <c r="H40" i="29"/>
  <c r="M137" i="28"/>
  <c r="P137" s="1"/>
  <c r="K311"/>
  <c r="K203"/>
  <c r="M320"/>
  <c r="P320" s="1"/>
  <c r="K112"/>
  <c r="J307"/>
  <c r="M155"/>
  <c r="P155" s="1"/>
  <c r="M30"/>
  <c r="P30" s="1"/>
  <c r="M173"/>
  <c r="P173" s="1"/>
  <c r="J173"/>
  <c r="I103" i="29"/>
  <c r="M198" i="28"/>
  <c r="P198" s="1"/>
  <c r="M339"/>
  <c r="P339" s="1"/>
  <c r="K332"/>
  <c r="M231"/>
  <c r="P231" s="1"/>
  <c r="M316"/>
  <c r="P316" s="1"/>
  <c r="H93" i="29"/>
  <c r="B25" i="30" s="1"/>
  <c r="I102" i="29"/>
  <c r="K224" i="28"/>
  <c r="K196"/>
  <c r="K156"/>
  <c r="K54"/>
  <c r="J174"/>
  <c r="J244"/>
  <c r="J292"/>
  <c r="H34" i="29"/>
  <c r="J270" i="28"/>
  <c r="M115"/>
  <c r="P115" s="1"/>
  <c r="K254"/>
  <c r="M216"/>
  <c r="P216" s="1"/>
  <c r="K211"/>
  <c r="K120"/>
  <c r="J175"/>
  <c r="J100" i="29"/>
  <c r="M100" s="1"/>
  <c r="E32" i="30" s="1"/>
  <c r="J40" i="29"/>
  <c r="M40" s="1"/>
  <c r="K148" i="28"/>
  <c r="J144"/>
  <c r="I86" i="29"/>
  <c r="C17" i="30" s="1"/>
  <c r="J132" i="28"/>
  <c r="J95" i="29"/>
  <c r="M95" s="1"/>
  <c r="E27" i="30" s="1"/>
  <c r="F27" s="1"/>
  <c r="J29" i="29"/>
  <c r="M29" s="1"/>
  <c r="J15"/>
  <c r="J43"/>
  <c r="M43" s="1"/>
  <c r="M342" i="28"/>
  <c r="P342" s="1"/>
  <c r="M333"/>
  <c r="P333" s="1"/>
  <c r="S24" i="16" s="1"/>
  <c r="M94" i="28"/>
  <c r="P94" s="1"/>
  <c r="H26" i="29"/>
  <c r="K204" i="28"/>
  <c r="K115"/>
  <c r="H56" i="29"/>
  <c r="H100"/>
  <c r="B32" i="30" s="1"/>
  <c r="J31" i="28"/>
  <c r="J31" i="29"/>
  <c r="J204" i="28"/>
  <c r="K339"/>
  <c r="J306"/>
  <c r="M338"/>
  <c r="P338" s="1"/>
  <c r="K157"/>
  <c r="M184"/>
  <c r="P184" s="1"/>
  <c r="K118"/>
  <c r="J211"/>
  <c r="J35"/>
  <c r="M297"/>
  <c r="P297" s="1"/>
  <c r="J125"/>
  <c r="M67"/>
  <c r="P67" s="1"/>
  <c r="J109"/>
  <c r="M151"/>
  <c r="P151" s="1"/>
  <c r="J24" i="29"/>
  <c r="M24" s="1"/>
  <c r="M306" i="28"/>
  <c r="P306" s="1"/>
  <c r="J308"/>
  <c r="M190"/>
  <c r="P190" s="1"/>
  <c r="J38" i="29"/>
  <c r="M38" s="1"/>
  <c r="H65"/>
  <c r="K335" i="28"/>
  <c r="M43"/>
  <c r="P43" s="1"/>
  <c r="M247"/>
  <c r="P247" s="1"/>
  <c r="M85"/>
  <c r="P85" s="1"/>
  <c r="K237"/>
  <c r="H31" i="29"/>
  <c r="M144" i="28"/>
  <c r="H48" i="29"/>
  <c r="K265" i="28"/>
  <c r="K185"/>
  <c r="M311"/>
  <c r="P311" s="1"/>
  <c r="J47" i="29"/>
  <c r="M47" s="1"/>
  <c r="M321" i="28"/>
  <c r="P321" s="1"/>
  <c r="M50"/>
  <c r="P50" s="1"/>
  <c r="K337"/>
  <c r="M310"/>
  <c r="P310" s="1"/>
  <c r="J147"/>
  <c r="M287"/>
  <c r="P287" s="1"/>
  <c r="K126"/>
  <c r="M295"/>
  <c r="P295" s="1"/>
  <c r="S22" i="16" s="1"/>
  <c r="J305" i="28"/>
  <c r="J149"/>
  <c r="M304"/>
  <c r="P304" s="1"/>
  <c r="M28"/>
  <c r="P28" s="1"/>
  <c r="M327"/>
  <c r="P327" s="1"/>
  <c r="J52" i="29"/>
  <c r="M52" s="1"/>
  <c r="J72"/>
  <c r="M72" s="1"/>
  <c r="J180" i="28"/>
  <c r="M49"/>
  <c r="P49" s="1"/>
  <c r="K131"/>
  <c r="M96"/>
  <c r="P96" s="1"/>
  <c r="H18" i="29"/>
  <c r="K117" i="28"/>
  <c r="K348"/>
  <c r="J161"/>
  <c r="K139"/>
  <c r="H37" i="29"/>
  <c r="M256" i="28"/>
  <c r="P256" s="1"/>
  <c r="K289"/>
  <c r="K209"/>
  <c r="J169"/>
  <c r="K292"/>
  <c r="M149"/>
  <c r="P149" s="1"/>
  <c r="K134"/>
  <c r="J201"/>
  <c r="K188"/>
  <c r="J160"/>
  <c r="H43" i="29"/>
  <c r="M290" i="28"/>
  <c r="P290" s="1"/>
  <c r="K230"/>
  <c r="M212"/>
  <c r="P212" s="1"/>
  <c r="J170"/>
  <c r="M341"/>
  <c r="P341" s="1"/>
  <c r="M291"/>
  <c r="P291" s="1"/>
  <c r="J34" i="29"/>
  <c r="M34" s="1"/>
  <c r="H59"/>
  <c r="M263" i="28"/>
  <c r="P263" s="1"/>
  <c r="K149"/>
  <c r="J55"/>
  <c r="M261"/>
  <c r="P261" s="1"/>
  <c r="M23"/>
  <c r="P23" s="1"/>
  <c r="M61"/>
  <c r="P61" s="1"/>
  <c r="J250"/>
  <c r="M194"/>
  <c r="P194" s="1"/>
  <c r="K333"/>
  <c r="M248"/>
  <c r="P248" s="1"/>
  <c r="K173"/>
  <c r="H27" i="29"/>
  <c r="M229" i="28"/>
  <c r="P229" s="1"/>
  <c r="M77"/>
  <c r="P77" s="1"/>
  <c r="M281"/>
  <c r="P281" s="1"/>
  <c r="K287"/>
  <c r="M117"/>
  <c r="P117" s="1"/>
  <c r="K208"/>
  <c r="M253"/>
  <c r="P253" s="1"/>
  <c r="K240"/>
  <c r="J36" i="29"/>
  <c r="M36" s="1"/>
  <c r="J166" i="28"/>
  <c r="J172"/>
  <c r="M208"/>
  <c r="P208" s="1"/>
  <c r="K244"/>
  <c r="M218"/>
  <c r="P218" s="1"/>
  <c r="H53" i="29"/>
  <c r="J195" i="28"/>
  <c r="H21" i="29"/>
  <c r="J184" i="28"/>
  <c r="J58" i="29"/>
  <c r="M58" s="1"/>
  <c r="K200" i="28"/>
  <c r="J50"/>
  <c r="M145"/>
  <c r="P145" s="1"/>
  <c r="S14" i="16" s="1"/>
  <c r="M345" i="28"/>
  <c r="P345" s="1"/>
  <c r="J94" i="29"/>
  <c r="M94" s="1"/>
  <c r="E26" i="30" s="1"/>
  <c r="F26" s="1"/>
  <c r="J194" i="28"/>
  <c r="J190"/>
  <c r="M337"/>
  <c r="P337" s="1"/>
  <c r="J229"/>
  <c r="J261"/>
  <c r="M39"/>
  <c r="P39" s="1"/>
  <c r="H41" i="29"/>
  <c r="K270" i="28"/>
  <c r="M217"/>
  <c r="P217" s="1"/>
  <c r="J51"/>
  <c r="K281"/>
  <c r="J193"/>
  <c r="J104"/>
  <c r="H42" i="29"/>
  <c r="M63" i="28"/>
  <c r="P63" s="1"/>
  <c r="J86" i="29"/>
  <c r="M86" s="1"/>
  <c r="E17" i="30" s="1"/>
  <c r="F17" s="1"/>
  <c r="J167" i="28"/>
  <c r="J283"/>
  <c r="M60"/>
  <c r="P60" s="1"/>
  <c r="J44" i="29"/>
  <c r="M44" s="1"/>
  <c r="J155" i="28"/>
  <c r="K234"/>
  <c r="K98"/>
  <c r="J141"/>
  <c r="K179"/>
  <c r="J191"/>
  <c r="J241"/>
  <c r="M251"/>
  <c r="P251" s="1"/>
  <c r="K152"/>
  <c r="J217"/>
  <c r="M283"/>
  <c r="P283" s="1"/>
  <c r="J77"/>
  <c r="J179"/>
  <c r="J96"/>
  <c r="J76"/>
  <c r="M161"/>
  <c r="K206"/>
  <c r="J74"/>
  <c r="K227"/>
  <c r="M237"/>
  <c r="P237" s="1"/>
  <c r="I94" i="29"/>
  <c r="C26" i="30" s="1"/>
  <c r="J14" i="29"/>
  <c r="J150" i="28"/>
  <c r="K151"/>
  <c r="H102" i="29"/>
  <c r="J59" i="28"/>
  <c r="M307"/>
  <c r="P307" s="1"/>
  <c r="M99"/>
  <c r="P99" s="1"/>
  <c r="M105"/>
  <c r="P105" s="1"/>
  <c r="M157"/>
  <c r="P157" s="1"/>
  <c r="M276"/>
  <c r="P276" s="1"/>
  <c r="J227"/>
  <c r="J253"/>
  <c r="M27"/>
  <c r="P27" s="1"/>
  <c r="J118"/>
  <c r="K228"/>
  <c r="J355"/>
  <c r="J231"/>
  <c r="M59"/>
  <c r="P59" s="1"/>
  <c r="J136"/>
  <c r="M122"/>
  <c r="P122" s="1"/>
  <c r="K341"/>
  <c r="M336"/>
  <c r="P336" s="1"/>
  <c r="K195"/>
  <c r="J98" i="29"/>
  <c r="M98" s="1"/>
  <c r="E30" i="30" s="1"/>
  <c r="F30" s="1"/>
  <c r="J294" i="28"/>
  <c r="I87" i="29"/>
  <c r="C18" i="30" s="1"/>
  <c r="K264" i="28"/>
  <c r="J71" i="29"/>
  <c r="M71" s="1"/>
  <c r="M318" i="28"/>
  <c r="P318" s="1"/>
  <c r="M180"/>
  <c r="P180" s="1"/>
  <c r="J256"/>
  <c r="M305"/>
  <c r="P305" s="1"/>
  <c r="M285"/>
  <c r="P285" s="1"/>
  <c r="K190"/>
  <c r="M324"/>
  <c r="P324" s="1"/>
  <c r="H30" i="29"/>
  <c r="M74" i="28"/>
  <c r="P74" s="1"/>
  <c r="J233"/>
  <c r="K250"/>
  <c r="I90" i="29"/>
  <c r="C21" i="30" s="1"/>
  <c r="J260" i="28"/>
  <c r="K150"/>
  <c r="J103"/>
  <c r="K124"/>
  <c r="M140"/>
  <c r="P140" s="1"/>
  <c r="M260"/>
  <c r="P260" s="1"/>
  <c r="K57"/>
  <c r="K62"/>
  <c r="J38"/>
  <c r="K194"/>
  <c r="H44" i="29"/>
  <c r="K199" i="28"/>
  <c r="M329"/>
  <c r="P329" s="1"/>
  <c r="M118"/>
  <c r="P118" s="1"/>
  <c r="K147"/>
  <c r="K310"/>
  <c r="J47"/>
  <c r="J60"/>
  <c r="K198"/>
  <c r="J265"/>
  <c r="J349"/>
  <c r="K242"/>
  <c r="J32"/>
  <c r="H70" i="29"/>
  <c r="J90"/>
  <c r="M90" s="1"/>
  <c r="E21" i="30" s="1"/>
  <c r="F21" s="1"/>
  <c r="J248" i="28"/>
  <c r="J259"/>
  <c r="J55" i="29"/>
  <c r="M55" s="1"/>
  <c r="H35"/>
  <c r="J44" i="28"/>
  <c r="M200"/>
  <c r="P200" s="1"/>
  <c r="K275"/>
  <c r="J242"/>
  <c r="J232"/>
  <c r="J284"/>
  <c r="J129"/>
  <c r="J302"/>
  <c r="J310"/>
  <c r="M228"/>
  <c r="P228" s="1"/>
  <c r="M138"/>
  <c r="P138" s="1"/>
  <c r="M196"/>
  <c r="P196" s="1"/>
  <c r="J71"/>
  <c r="H101" i="29"/>
  <c r="B29" i="30" s="1"/>
  <c r="M271" i="28"/>
  <c r="P271" s="1"/>
  <c r="J240"/>
  <c r="K169"/>
  <c r="J208"/>
  <c r="M211"/>
  <c r="P211" s="1"/>
  <c r="J70" i="29"/>
  <c r="M70" s="1"/>
  <c r="K166" i="28"/>
  <c r="K145"/>
  <c r="H103" i="29"/>
  <c r="M141" i="28"/>
  <c r="P141" s="1"/>
  <c r="K207"/>
  <c r="M282"/>
  <c r="P282" s="1"/>
  <c r="J100"/>
  <c r="I69" i="29"/>
  <c r="J187" i="28"/>
  <c r="M55"/>
  <c r="P55" s="1"/>
  <c r="S9" i="16" s="1"/>
  <c r="M300" i="28"/>
  <c r="P300" s="1"/>
  <c r="H20" i="29"/>
  <c r="J133" i="28"/>
  <c r="H29" i="29"/>
  <c r="J275" i="28"/>
  <c r="J152"/>
  <c r="H88" i="29"/>
  <c r="B19" i="30" s="1"/>
  <c r="J115" i="28"/>
  <c r="K197"/>
  <c r="H55" i="29"/>
  <c r="J298" i="28"/>
  <c r="J23" i="29"/>
  <c r="M23" s="1"/>
  <c r="J116" i="28"/>
  <c r="M135"/>
  <c r="P135" s="1"/>
  <c r="J226"/>
  <c r="M259"/>
  <c r="P259" s="1"/>
  <c r="M278"/>
  <c r="M227"/>
  <c r="P227" s="1"/>
  <c r="H87" i="29"/>
  <c r="B18" i="30" s="1"/>
  <c r="J123" i="28"/>
  <c r="J218"/>
  <c r="J185"/>
  <c r="K133"/>
  <c r="K256"/>
  <c r="M230"/>
  <c r="P230" s="1"/>
  <c r="J79"/>
  <c r="J102"/>
  <c r="I98" i="29"/>
  <c r="C30" i="30" s="1"/>
  <c r="J156" i="28"/>
  <c r="H89" i="29"/>
  <c r="B20" i="30" s="1"/>
  <c r="J281" i="28"/>
  <c r="J128"/>
  <c r="M244"/>
  <c r="P244" s="1"/>
  <c r="J39"/>
  <c r="H57" i="29"/>
  <c r="J216" i="28"/>
  <c r="H72" i="29"/>
  <c r="J87"/>
  <c r="M87" s="1"/>
  <c r="E18" i="30" s="1"/>
  <c r="F18" s="1"/>
  <c r="M250" i="28"/>
  <c r="P250" s="1"/>
  <c r="K241"/>
  <c r="O9"/>
  <c r="O12"/>
  <c r="O328"/>
  <c r="O312" s="1"/>
  <c r="O98"/>
  <c r="L33" i="29"/>
  <c r="O24" i="28"/>
  <c r="O11"/>
  <c r="O252"/>
  <c r="O236" s="1"/>
  <c r="O15"/>
  <c r="J268"/>
  <c r="K215"/>
  <c r="M215"/>
  <c r="P215" s="1"/>
  <c r="J215"/>
  <c r="K268"/>
  <c r="K266" s="1"/>
  <c r="M268"/>
  <c r="O213"/>
  <c r="O296"/>
  <c r="Q419" i="31"/>
  <c r="Q420" s="1"/>
  <c r="V8" i="16"/>
  <c r="C8" i="19" s="1"/>
  <c r="M107" i="28"/>
  <c r="P107" s="1"/>
  <c r="M235"/>
  <c r="P235" s="1"/>
  <c r="K340"/>
  <c r="K217"/>
  <c r="K279"/>
  <c r="J254"/>
  <c r="H24" i="29"/>
  <c r="H98"/>
  <c r="B30" i="30" s="1"/>
  <c r="K286" i="28"/>
  <c r="M153"/>
  <c r="P153" s="1"/>
  <c r="J65" i="29"/>
  <c r="M65" s="1"/>
  <c r="K116" i="28"/>
  <c r="K142"/>
  <c r="J119"/>
  <c r="J222"/>
  <c r="J224"/>
  <c r="K329"/>
  <c r="M106"/>
  <c r="P106" s="1"/>
  <c r="K125"/>
  <c r="M195"/>
  <c r="P195" s="1"/>
  <c r="M314"/>
  <c r="P314" s="1"/>
  <c r="S23" i="16" s="1"/>
  <c r="M66" i="28"/>
  <c r="P66" s="1"/>
  <c r="K141"/>
  <c r="M330"/>
  <c r="P330" s="1"/>
  <c r="M112"/>
  <c r="P112" s="1"/>
  <c r="J85"/>
  <c r="J106"/>
  <c r="K349"/>
  <c r="K201"/>
  <c r="J153"/>
  <c r="K282"/>
  <c r="J57"/>
  <c r="J291"/>
  <c r="H95" i="29"/>
  <c r="B27" i="30" s="1"/>
  <c r="J206" i="28"/>
  <c r="M286"/>
  <c r="P286" s="1"/>
  <c r="K278"/>
  <c r="J112"/>
  <c r="K59"/>
  <c r="J89" i="29"/>
  <c r="M89" s="1"/>
  <c r="E20" i="30" s="1"/>
  <c r="F20" s="1"/>
  <c r="J37" i="29"/>
  <c r="M37" s="1"/>
  <c r="K175" i="28"/>
  <c r="J131"/>
  <c r="K167"/>
  <c r="M192"/>
  <c r="M201"/>
  <c r="P201" s="1"/>
  <c r="J97" i="29"/>
  <c r="M97" s="1"/>
  <c r="E28" i="30" s="1"/>
  <c r="F28" s="1"/>
  <c r="K218" i="28"/>
  <c r="K248"/>
  <c r="M134"/>
  <c r="P134" s="1"/>
  <c r="M294"/>
  <c r="P294" s="1"/>
  <c r="H91" i="29"/>
  <c r="B22" i="30" s="1"/>
  <c r="K184" i="28"/>
  <c r="K66"/>
  <c r="J99"/>
  <c r="H47" i="29"/>
  <c r="I72"/>
  <c r="M171" i="28"/>
  <c r="P171" s="1"/>
  <c r="M116"/>
  <c r="P116" s="1"/>
  <c r="M185"/>
  <c r="P185" s="1"/>
  <c r="J140"/>
  <c r="J124"/>
  <c r="M36"/>
  <c r="P36" s="1"/>
  <c r="J43"/>
  <c r="M93"/>
  <c r="P93" s="1"/>
  <c r="H96" i="29"/>
  <c r="B24" i="30" s="1"/>
  <c r="J73" i="29"/>
  <c r="M73" s="1"/>
  <c r="BF805" i="25"/>
  <c r="R417" i="31"/>
  <c r="L417" s="1"/>
  <c r="H62" i="29"/>
  <c r="K4"/>
  <c r="K115"/>
  <c r="H67"/>
  <c r="BG1134" i="25"/>
  <c r="BG1072"/>
  <c r="T416" i="31" s="1"/>
  <c r="S416"/>
  <c r="M416" s="1"/>
  <c r="BG1070" i="25"/>
  <c r="J92" i="29"/>
  <c r="M92" s="1"/>
  <c r="E23" i="30" s="1"/>
  <c r="F23" s="1"/>
  <c r="H66" i="29"/>
  <c r="H20" i="18"/>
  <c r="H12"/>
  <c r="H10"/>
  <c r="H14"/>
  <c r="H18"/>
  <c r="H22"/>
  <c r="H9"/>
  <c r="H21"/>
  <c r="H8"/>
  <c r="H23"/>
  <c r="H7"/>
  <c r="H16"/>
  <c r="H13"/>
  <c r="H17"/>
  <c r="H15"/>
  <c r="H24"/>
  <c r="H25"/>
  <c r="H9" i="17"/>
  <c r="H11"/>
  <c r="H13"/>
  <c r="H15"/>
  <c r="H17"/>
  <c r="H19"/>
  <c r="H21"/>
  <c r="H23"/>
  <c r="H25"/>
  <c r="H8"/>
  <c r="H10"/>
  <c r="H12"/>
  <c r="H14"/>
  <c r="H16"/>
  <c r="H18"/>
  <c r="H20"/>
  <c r="H22"/>
  <c r="H24"/>
  <c r="L8"/>
  <c r="L25"/>
  <c r="L23"/>
  <c r="L21"/>
  <c r="L19"/>
  <c r="L17"/>
  <c r="L15"/>
  <c r="L13"/>
  <c r="L11"/>
  <c r="L9"/>
  <c r="H26"/>
  <c r="L24"/>
  <c r="L22"/>
  <c r="L20"/>
  <c r="L18"/>
  <c r="L16"/>
  <c r="L14"/>
  <c r="L12"/>
  <c r="L10"/>
  <c r="J67" i="29"/>
  <c r="M67" s="1"/>
  <c r="H64"/>
  <c r="H19" i="18"/>
  <c r="R22" i="17"/>
  <c r="R15"/>
  <c r="R24"/>
  <c r="R18"/>
  <c r="L8" i="18"/>
  <c r="L12"/>
  <c r="L16"/>
  <c r="L20"/>
  <c r="L24"/>
  <c r="L9"/>
  <c r="L13"/>
  <c r="L17"/>
  <c r="L21"/>
  <c r="L10"/>
  <c r="L14"/>
  <c r="L18"/>
  <c r="L22"/>
  <c r="L7"/>
  <c r="L11"/>
  <c r="M11" s="1"/>
  <c r="N11" s="1"/>
  <c r="E11" i="19" s="1"/>
  <c r="L15" i="18"/>
  <c r="L19"/>
  <c r="L23"/>
  <c r="R25" i="17"/>
  <c r="R9"/>
  <c r="R17"/>
  <c r="R14"/>
  <c r="R8"/>
  <c r="R13"/>
  <c r="R21"/>
  <c r="R11"/>
  <c r="T25" i="19"/>
  <c r="U14" s="1"/>
  <c r="R23" i="17"/>
  <c r="R20"/>
  <c r="R16"/>
  <c r="R10"/>
  <c r="R19"/>
  <c r="R12"/>
  <c r="I114" i="29"/>
  <c r="H114"/>
  <c r="BG1159" i="25"/>
  <c r="J69" i="29" l="1"/>
  <c r="M69" s="1"/>
  <c r="M68" s="1"/>
  <c r="L5"/>
  <c r="I10"/>
  <c r="I11"/>
  <c r="H6"/>
  <c r="I8"/>
  <c r="I6"/>
  <c r="M31"/>
  <c r="M11" s="1"/>
  <c r="J11"/>
  <c r="M18"/>
  <c r="H12"/>
  <c r="H8"/>
  <c r="H7"/>
  <c r="H9"/>
  <c r="I12"/>
  <c r="M15"/>
  <c r="M16"/>
  <c r="M8" s="1"/>
  <c r="J8"/>
  <c r="I7"/>
  <c r="M14"/>
  <c r="I9"/>
  <c r="J80"/>
  <c r="M81"/>
  <c r="M80" s="1"/>
  <c r="I80"/>
  <c r="H80"/>
  <c r="J266" i="28"/>
  <c r="H74" i="29"/>
  <c r="J75"/>
  <c r="J79"/>
  <c r="M79" s="1"/>
  <c r="I74"/>
  <c r="J76"/>
  <c r="M76" s="1"/>
  <c r="M323" i="28"/>
  <c r="P323" s="1"/>
  <c r="K223"/>
  <c r="J5"/>
  <c r="J18"/>
  <c r="J4"/>
  <c r="J13"/>
  <c r="J8"/>
  <c r="J10"/>
  <c r="J15"/>
  <c r="K24"/>
  <c r="J83"/>
  <c r="J81" s="1"/>
  <c r="M82"/>
  <c r="AA14" i="19"/>
  <c r="D12" i="27"/>
  <c r="M17" i="16"/>
  <c r="V17" s="1"/>
  <c r="C17" i="19" s="1"/>
  <c r="I25" i="29"/>
  <c r="K258" i="28"/>
  <c r="M308"/>
  <c r="P308" s="1"/>
  <c r="J20" i="27" s="1"/>
  <c r="M181" i="28"/>
  <c r="P181" s="1"/>
  <c r="M272"/>
  <c r="P272" s="1"/>
  <c r="K130"/>
  <c r="M262"/>
  <c r="P262" s="1"/>
  <c r="M284"/>
  <c r="P284" s="1"/>
  <c r="M273"/>
  <c r="P273" s="1"/>
  <c r="M241"/>
  <c r="P241" s="1"/>
  <c r="M191"/>
  <c r="P191" s="1"/>
  <c r="K14" i="27" s="1"/>
  <c r="M167" i="28"/>
  <c r="P167" s="1"/>
  <c r="S15" i="16" s="1"/>
  <c r="M245" i="28"/>
  <c r="P245" s="1"/>
  <c r="M219"/>
  <c r="P219" s="1"/>
  <c r="K189"/>
  <c r="M298"/>
  <c r="P298" s="1"/>
  <c r="C20" i="15" s="1"/>
  <c r="M126" i="28"/>
  <c r="P126" s="1"/>
  <c r="M38"/>
  <c r="P38" s="1"/>
  <c r="M264"/>
  <c r="P264" s="1"/>
  <c r="M221"/>
  <c r="P221" s="1"/>
  <c r="T18" i="16" s="1"/>
  <c r="M303" i="28"/>
  <c r="P303" s="1"/>
  <c r="M313"/>
  <c r="P313" s="1"/>
  <c r="J24"/>
  <c r="M121"/>
  <c r="P121" s="1"/>
  <c r="R413" i="31"/>
  <c r="L413" s="1"/>
  <c r="M42" i="28"/>
  <c r="P42" s="1"/>
  <c r="P40" s="1"/>
  <c r="M113"/>
  <c r="P113" s="1"/>
  <c r="S12" i="16" s="1"/>
  <c r="M79" i="28"/>
  <c r="P79" s="1"/>
  <c r="M166"/>
  <c r="P166" s="1"/>
  <c r="J17" i="29"/>
  <c r="J20"/>
  <c r="M20" s="1"/>
  <c r="M19" s="1"/>
  <c r="M340" i="28"/>
  <c r="P340" s="1"/>
  <c r="J280"/>
  <c r="M175"/>
  <c r="P175" s="1"/>
  <c r="J56"/>
  <c r="M182"/>
  <c r="P182" s="1"/>
  <c r="M142"/>
  <c r="P142" s="1"/>
  <c r="M71"/>
  <c r="P71" s="1"/>
  <c r="J62" i="29"/>
  <c r="M62" s="1"/>
  <c r="M110" i="28"/>
  <c r="P110" s="1"/>
  <c r="M75"/>
  <c r="P75" s="1"/>
  <c r="C8" i="15" s="1"/>
  <c r="I39" i="29"/>
  <c r="K168" i="28"/>
  <c r="M319"/>
  <c r="P319" s="1"/>
  <c r="M109"/>
  <c r="P109" s="1"/>
  <c r="M54"/>
  <c r="P54" s="1"/>
  <c r="J64" i="29"/>
  <c r="M64" s="1"/>
  <c r="M193" i="28"/>
  <c r="P193" s="1"/>
  <c r="M152"/>
  <c r="P152" s="1"/>
  <c r="J205"/>
  <c r="J73"/>
  <c r="M51"/>
  <c r="P51" s="1"/>
  <c r="M203"/>
  <c r="P203" s="1"/>
  <c r="M225"/>
  <c r="P225" s="1"/>
  <c r="M69"/>
  <c r="P69" s="1"/>
  <c r="M129"/>
  <c r="P129" s="1"/>
  <c r="S13" i="16" s="1"/>
  <c r="R415" i="31"/>
  <c r="L415" s="1"/>
  <c r="M102" i="28"/>
  <c r="P102" s="1"/>
  <c r="K309"/>
  <c r="K293" s="1"/>
  <c r="H11" i="29"/>
  <c r="P83" i="28"/>
  <c r="O81"/>
  <c r="O70" s="1"/>
  <c r="M279"/>
  <c r="P279" s="1"/>
  <c r="S21" i="16" s="1"/>
  <c r="M22" i="28"/>
  <c r="P22" s="1"/>
  <c r="T7" i="16" s="1"/>
  <c r="J30" i="29"/>
  <c r="K334" i="28"/>
  <c r="M187"/>
  <c r="M158"/>
  <c r="P158" s="1"/>
  <c r="J26" i="29"/>
  <c r="M26" s="1"/>
  <c r="M346" i="28"/>
  <c r="P346" s="1"/>
  <c r="M172"/>
  <c r="P172" s="1"/>
  <c r="M317"/>
  <c r="P317" s="1"/>
  <c r="K21" i="27" s="1"/>
  <c r="M100" i="28"/>
  <c r="P100" s="1"/>
  <c r="P98" s="1"/>
  <c r="J32" i="29"/>
  <c r="M32" s="1"/>
  <c r="M174" i="28"/>
  <c r="P174" s="1"/>
  <c r="M104"/>
  <c r="P104" s="1"/>
  <c r="M46"/>
  <c r="P46" s="1"/>
  <c r="M292"/>
  <c r="P292" s="1"/>
  <c r="J51" i="29"/>
  <c r="M51" s="1"/>
  <c r="M46" s="1"/>
  <c r="M348" i="28"/>
  <c r="P348" s="1"/>
  <c r="P347" s="1"/>
  <c r="M52"/>
  <c r="P52" s="1"/>
  <c r="H13" i="29"/>
  <c r="J146" i="28"/>
  <c r="M88"/>
  <c r="P88" s="1"/>
  <c r="M351"/>
  <c r="R414" i="31"/>
  <c r="L414" s="1"/>
  <c r="R407"/>
  <c r="L407" s="1"/>
  <c r="J114" i="29"/>
  <c r="J99"/>
  <c r="M267" i="28"/>
  <c r="M266" s="1"/>
  <c r="M332"/>
  <c r="P332" s="1"/>
  <c r="M355"/>
  <c r="M257"/>
  <c r="P257" s="1"/>
  <c r="S20" i="16" s="1"/>
  <c r="M120" i="28"/>
  <c r="P120" s="1"/>
  <c r="M58"/>
  <c r="P58" s="1"/>
  <c r="P56" s="1"/>
  <c r="R408" i="31"/>
  <c r="L408" s="1"/>
  <c r="M207" i="28"/>
  <c r="J59" i="29"/>
  <c r="M59" s="1"/>
  <c r="M132" i="28"/>
  <c r="R409" i="31"/>
  <c r="L409" s="1"/>
  <c r="H10" i="29"/>
  <c r="J61"/>
  <c r="M61" s="1"/>
  <c r="M148" i="28"/>
  <c r="M47"/>
  <c r="P47" s="1"/>
  <c r="R411" i="31"/>
  <c r="L411" s="1"/>
  <c r="R416"/>
  <c r="L416" s="1"/>
  <c r="M24" i="28"/>
  <c r="P240"/>
  <c r="P7" s="1"/>
  <c r="J45" i="29"/>
  <c r="M45" s="1"/>
  <c r="M170" i="28"/>
  <c r="M322"/>
  <c r="P322" s="1"/>
  <c r="M160"/>
  <c r="P160" s="1"/>
  <c r="R410" i="31"/>
  <c r="L410" s="1"/>
  <c r="M163" i="28"/>
  <c r="P163" s="1"/>
  <c r="P162" s="1"/>
  <c r="BG133" i="25"/>
  <c r="S414" i="31"/>
  <c r="M414" s="1"/>
  <c r="BG109" i="25"/>
  <c r="T410" i="31" s="1"/>
  <c r="S410"/>
  <c r="M410" s="1"/>
  <c r="T414"/>
  <c r="BG918" i="25"/>
  <c r="T409" i="31" s="1"/>
  <c r="S409"/>
  <c r="M409" s="1"/>
  <c r="S417"/>
  <c r="M417" s="1"/>
  <c r="S411"/>
  <c r="M411" s="1"/>
  <c r="L13" i="27"/>
  <c r="O143" i="28"/>
  <c r="H39" i="29"/>
  <c r="J189" i="28"/>
  <c r="J17"/>
  <c r="K17"/>
  <c r="P91"/>
  <c r="M20"/>
  <c r="K19"/>
  <c r="K20"/>
  <c r="J20"/>
  <c r="J19"/>
  <c r="J7"/>
  <c r="K21"/>
  <c r="J162"/>
  <c r="J334"/>
  <c r="M214"/>
  <c r="P214" s="1"/>
  <c r="P213" s="1"/>
  <c r="M177"/>
  <c r="M176" s="1"/>
  <c r="J223"/>
  <c r="L15" i="27"/>
  <c r="P144" i="28"/>
  <c r="K162"/>
  <c r="K146"/>
  <c r="J40"/>
  <c r="M24" i="16"/>
  <c r="V24" s="1"/>
  <c r="C24" i="19" s="1"/>
  <c r="S407" i="31"/>
  <c r="M407" s="1"/>
  <c r="K315" i="28"/>
  <c r="M309"/>
  <c r="J309"/>
  <c r="J293" s="1"/>
  <c r="K296"/>
  <c r="K280"/>
  <c r="J168"/>
  <c r="J130"/>
  <c r="K114"/>
  <c r="K40"/>
  <c r="P26"/>
  <c r="O202"/>
  <c r="S408" i="31"/>
  <c r="M408" s="1"/>
  <c r="Z14" i="19"/>
  <c r="K277" i="28"/>
  <c r="J53"/>
  <c r="P278"/>
  <c r="K186"/>
  <c r="J277"/>
  <c r="O255"/>
  <c r="J21"/>
  <c r="J176"/>
  <c r="O6"/>
  <c r="K347"/>
  <c r="K331" s="1"/>
  <c r="J347"/>
  <c r="J331" s="1"/>
  <c r="K328"/>
  <c r="K312" s="1"/>
  <c r="J328"/>
  <c r="J312" s="1"/>
  <c r="M252"/>
  <c r="K183"/>
  <c r="K165" s="1"/>
  <c r="J89"/>
  <c r="K89"/>
  <c r="M89"/>
  <c r="P90"/>
  <c r="K159"/>
  <c r="P161"/>
  <c r="K176"/>
  <c r="K53"/>
  <c r="H46" i="29"/>
  <c r="P16" i="28"/>
  <c r="P15"/>
  <c r="P65"/>
  <c r="M274"/>
  <c r="P275"/>
  <c r="K220"/>
  <c r="BG1094" i="25"/>
  <c r="T415" i="31" s="1"/>
  <c r="S415"/>
  <c r="M415" s="1"/>
  <c r="M334" i="28"/>
  <c r="H33" i="29"/>
  <c r="J186" i="28"/>
  <c r="I13" i="29"/>
  <c r="J127" i="28"/>
  <c r="J11"/>
  <c r="J274"/>
  <c r="K111"/>
  <c r="J98"/>
  <c r="K5"/>
  <c r="K127"/>
  <c r="K16"/>
  <c r="K10"/>
  <c r="M7"/>
  <c r="K12"/>
  <c r="J114"/>
  <c r="H19" i="29"/>
  <c r="J239" i="28"/>
  <c r="K11"/>
  <c r="I54" i="29"/>
  <c r="J159" i="28"/>
  <c r="H68" i="29"/>
  <c r="K7" i="28"/>
  <c r="H54" i="29"/>
  <c r="K95" i="28"/>
  <c r="J33" i="29"/>
  <c r="M16" i="28"/>
  <c r="J95"/>
  <c r="J9"/>
  <c r="I19" i="29"/>
  <c r="K37" i="28"/>
  <c r="K13"/>
  <c r="J252"/>
  <c r="J236" s="1"/>
  <c r="I33" i="29"/>
  <c r="M11" i="28"/>
  <c r="K18"/>
  <c r="M258"/>
  <c r="M280"/>
  <c r="M15"/>
  <c r="M328"/>
  <c r="J220"/>
  <c r="J12"/>
  <c r="J258"/>
  <c r="F32" i="30"/>
  <c r="K4" i="28"/>
  <c r="U16" i="19"/>
  <c r="U24"/>
  <c r="M9" i="16"/>
  <c r="V9" s="1"/>
  <c r="C9" i="19" s="1"/>
  <c r="M7" i="16"/>
  <c r="V7" s="1"/>
  <c r="M23"/>
  <c r="V23" s="1"/>
  <c r="C23" i="19" s="1"/>
  <c r="M13" i="16"/>
  <c r="V13" s="1"/>
  <c r="C13" i="19" s="1"/>
  <c r="M15" i="16"/>
  <c r="V15" s="1"/>
  <c r="C15" i="19" s="1"/>
  <c r="M19" i="16"/>
  <c r="V19" s="1"/>
  <c r="C19" i="19" s="1"/>
  <c r="M11" i="16"/>
  <c r="V11" s="1"/>
  <c r="C11" i="19" s="1"/>
  <c r="K9" i="28"/>
  <c r="K15"/>
  <c r="J111"/>
  <c r="I68" i="29"/>
  <c r="K8" i="28"/>
  <c r="M114"/>
  <c r="J37"/>
  <c r="M9"/>
  <c r="M92"/>
  <c r="K239"/>
  <c r="J296"/>
  <c r="K274"/>
  <c r="J92"/>
  <c r="K205"/>
  <c r="J183"/>
  <c r="J165" s="1"/>
  <c r="K73"/>
  <c r="K252"/>
  <c r="K236" s="1"/>
  <c r="H25" i="29"/>
  <c r="J315" i="28"/>
  <c r="I46" i="29"/>
  <c r="K56" i="28"/>
  <c r="J213"/>
  <c r="K213"/>
  <c r="P268"/>
  <c r="P11"/>
  <c r="D15" i="15"/>
  <c r="D17" i="20"/>
  <c r="K255" i="28"/>
  <c r="M183"/>
  <c r="J16"/>
  <c r="M33" i="29"/>
  <c r="BG805" i="25"/>
  <c r="T408" i="31" s="1"/>
  <c r="S413"/>
  <c r="M413" s="1"/>
  <c r="P192" i="28"/>
  <c r="P9" s="1"/>
  <c r="K92"/>
  <c r="H60" i="29"/>
  <c r="I60"/>
  <c r="T417" i="31"/>
  <c r="T12" i="27"/>
  <c r="X14" i="19"/>
  <c r="F12" i="13"/>
  <c r="G12" s="1"/>
  <c r="G14" i="14"/>
  <c r="U23" i="19"/>
  <c r="U10"/>
  <c r="U15"/>
  <c r="D13" i="27" s="1"/>
  <c r="U8" i="19"/>
  <c r="U11"/>
  <c r="U21"/>
  <c r="U18"/>
  <c r="U9"/>
  <c r="U12"/>
  <c r="D10" i="27" s="1"/>
  <c r="U20" i="19"/>
  <c r="U19"/>
  <c r="D17" i="27" s="1"/>
  <c r="U17" i="19"/>
  <c r="M19" i="18"/>
  <c r="N19" s="1"/>
  <c r="E19" i="19" s="1"/>
  <c r="M24" i="17"/>
  <c r="S24" s="1"/>
  <c r="D23" i="19" s="1"/>
  <c r="M20" i="17"/>
  <c r="S20" s="1"/>
  <c r="D19" i="19" s="1"/>
  <c r="M16" i="17"/>
  <c r="S16" s="1"/>
  <c r="D15" i="19" s="1"/>
  <c r="M12" i="17"/>
  <c r="S12" s="1"/>
  <c r="D11" i="19" s="1"/>
  <c r="M8" i="17"/>
  <c r="S8" s="1"/>
  <c r="M23"/>
  <c r="S23" s="1"/>
  <c r="D22" i="19" s="1"/>
  <c r="M19" i="17"/>
  <c r="S19" s="1"/>
  <c r="D18" i="19" s="1"/>
  <c r="M15" i="17"/>
  <c r="S15" s="1"/>
  <c r="D14" i="19" s="1"/>
  <c r="M11" i="17"/>
  <c r="S11" s="1"/>
  <c r="D10" i="19" s="1"/>
  <c r="M15" i="18"/>
  <c r="N15" s="1"/>
  <c r="E15" i="19" s="1"/>
  <c r="M13" i="18"/>
  <c r="N13" s="1"/>
  <c r="E13" i="19" s="1"/>
  <c r="M7" i="18"/>
  <c r="N7" s="1"/>
  <c r="M8"/>
  <c r="N8" s="1"/>
  <c r="E8" i="19" s="1"/>
  <c r="M9" i="18"/>
  <c r="N9" s="1"/>
  <c r="E9" i="19" s="1"/>
  <c r="M18" i="18"/>
  <c r="N18" s="1"/>
  <c r="E18" i="19" s="1"/>
  <c r="M10" i="18"/>
  <c r="N10" s="1"/>
  <c r="E10" i="19" s="1"/>
  <c r="M20" i="18"/>
  <c r="N20" s="1"/>
  <c r="E20" i="19" s="1"/>
  <c r="U7"/>
  <c r="U13"/>
  <c r="U22"/>
  <c r="M22" i="17"/>
  <c r="S22" s="1"/>
  <c r="D21" i="19" s="1"/>
  <c r="M18" i="17"/>
  <c r="S18" s="1"/>
  <c r="D17" i="19" s="1"/>
  <c r="M14" i="17"/>
  <c r="S14" s="1"/>
  <c r="D13" i="19" s="1"/>
  <c r="M10" i="17"/>
  <c r="S10" s="1"/>
  <c r="D9" i="19" s="1"/>
  <c r="M25" i="17"/>
  <c r="S25" s="1"/>
  <c r="D24" i="19" s="1"/>
  <c r="M21" i="17"/>
  <c r="S21" s="1"/>
  <c r="D20" i="19" s="1"/>
  <c r="M17" i="17"/>
  <c r="S17" s="1"/>
  <c r="D16" i="19" s="1"/>
  <c r="M13" i="17"/>
  <c r="S13" s="1"/>
  <c r="D12" i="19" s="1"/>
  <c r="M9" i="17"/>
  <c r="S9" s="1"/>
  <c r="D8" i="19" s="1"/>
  <c r="M24" i="18"/>
  <c r="N24" s="1"/>
  <c r="E24" i="19" s="1"/>
  <c r="M17" i="18"/>
  <c r="N17" s="1"/>
  <c r="E17" i="19" s="1"/>
  <c r="M16" i="18"/>
  <c r="N16" s="1"/>
  <c r="E16" i="19" s="1"/>
  <c r="M23" i="18"/>
  <c r="N23" s="1"/>
  <c r="E23" i="19" s="1"/>
  <c r="M21" i="18"/>
  <c r="N21" s="1"/>
  <c r="E21" i="19" s="1"/>
  <c r="M22" i="18"/>
  <c r="N22" s="1"/>
  <c r="E22" i="19" s="1"/>
  <c r="M14" i="18"/>
  <c r="N14" s="1"/>
  <c r="E14" i="19" s="1"/>
  <c r="M12" i="18"/>
  <c r="N12" s="1"/>
  <c r="E12" i="19" s="1"/>
  <c r="L21" i="27"/>
  <c r="D23" i="20"/>
  <c r="D21" i="15"/>
  <c r="P328" i="28"/>
  <c r="D13" i="15"/>
  <c r="P183" i="28"/>
  <c r="D15" i="20"/>
  <c r="L8" i="27"/>
  <c r="P92" i="28"/>
  <c r="D10" i="20"/>
  <c r="D8" i="15"/>
  <c r="C19"/>
  <c r="P280" i="28"/>
  <c r="K19" i="27"/>
  <c r="P252" i="28"/>
  <c r="D17" i="15"/>
  <c r="L17" i="27"/>
  <c r="D19" i="20"/>
  <c r="P114" i="28"/>
  <c r="C10" i="15"/>
  <c r="K10" i="27"/>
  <c r="K22"/>
  <c r="C22" i="15"/>
  <c r="P334" i="28"/>
  <c r="T19" i="16"/>
  <c r="J17" i="27"/>
  <c r="B17" i="15"/>
  <c r="S18" i="16"/>
  <c r="K18" i="27"/>
  <c r="C18" i="15"/>
  <c r="P258" i="28"/>
  <c r="S7" i="16"/>
  <c r="S8"/>
  <c r="D22" i="20"/>
  <c r="D20" i="15"/>
  <c r="P309" i="28"/>
  <c r="L20" i="27"/>
  <c r="M296" i="28" l="1"/>
  <c r="J68" i="29"/>
  <c r="H5"/>
  <c r="B16" i="30" s="1"/>
  <c r="B15" s="1"/>
  <c r="I5" i="29"/>
  <c r="C16" i="30" s="1"/>
  <c r="C15" s="1"/>
  <c r="M7" i="29"/>
  <c r="M30"/>
  <c r="M10" s="1"/>
  <c r="J10"/>
  <c r="J7"/>
  <c r="M12"/>
  <c r="M17"/>
  <c r="J9"/>
  <c r="J6"/>
  <c r="J12"/>
  <c r="J255" i="28"/>
  <c r="J74" i="29"/>
  <c r="M75"/>
  <c r="M74" s="1"/>
  <c r="M40" i="28"/>
  <c r="D11" i="27"/>
  <c r="AA13" i="19"/>
  <c r="AA17"/>
  <c r="D15" i="27"/>
  <c r="T15" s="1"/>
  <c r="D7"/>
  <c r="T7" s="1"/>
  <c r="AA9" i="19"/>
  <c r="D6" i="27"/>
  <c r="AA8" i="19"/>
  <c r="X16"/>
  <c r="D14" i="27"/>
  <c r="T14" s="1"/>
  <c r="AA16" i="19"/>
  <c r="M223" i="28"/>
  <c r="Z7" i="19"/>
  <c r="AA7"/>
  <c r="D5" i="27"/>
  <c r="AA19" i="19"/>
  <c r="AA18"/>
  <c r="D16" i="27"/>
  <c r="AA15" i="19"/>
  <c r="AA22"/>
  <c r="D20" i="27"/>
  <c r="T20" s="1"/>
  <c r="AA12" i="19"/>
  <c r="AA11"/>
  <c r="D9" i="27"/>
  <c r="AA23" i="19"/>
  <c r="D21" i="27"/>
  <c r="G24" i="14"/>
  <c r="D22" i="27"/>
  <c r="AA24" i="19"/>
  <c r="D18" i="27"/>
  <c r="AA20" i="19"/>
  <c r="D19" i="27"/>
  <c r="AA21" i="19"/>
  <c r="AA10"/>
  <c r="D8" i="27"/>
  <c r="P82" i="28"/>
  <c r="P81" s="1"/>
  <c r="M81"/>
  <c r="M70" s="1"/>
  <c r="C6" i="15"/>
  <c r="K6" i="27"/>
  <c r="T8" i="16"/>
  <c r="J13" i="29"/>
  <c r="M239" i="28"/>
  <c r="J8" i="27"/>
  <c r="J15"/>
  <c r="J19" i="29"/>
  <c r="P189" i="28"/>
  <c r="M189"/>
  <c r="C14" i="15"/>
  <c r="K20" i="27"/>
  <c r="J10"/>
  <c r="B16" i="15"/>
  <c r="J16" i="27"/>
  <c r="P296" i="28"/>
  <c r="P220"/>
  <c r="I16" i="27" s="1"/>
  <c r="M236" i="28"/>
  <c r="J13" i="27"/>
  <c r="B7" i="15"/>
  <c r="B10"/>
  <c r="T12" i="16"/>
  <c r="M127" i="28"/>
  <c r="M186"/>
  <c r="P17"/>
  <c r="T11" i="16"/>
  <c r="T17"/>
  <c r="M17" i="28"/>
  <c r="B15" i="15"/>
  <c r="P37" i="28"/>
  <c r="F6" i="15" s="1"/>
  <c r="J21" i="27"/>
  <c r="P223" i="28"/>
  <c r="C16" i="15"/>
  <c r="K16" i="27"/>
  <c r="J9"/>
  <c r="M60" i="29"/>
  <c r="M220" i="28"/>
  <c r="B9" i="15"/>
  <c r="T9" i="16"/>
  <c r="J7" i="27"/>
  <c r="J202" i="28"/>
  <c r="T13" i="16"/>
  <c r="B11" i="15"/>
  <c r="M21" i="28"/>
  <c r="J11" i="27"/>
  <c r="O14" i="28"/>
  <c r="O3" s="1"/>
  <c r="O356" s="1"/>
  <c r="P293"/>
  <c r="I20" i="27" s="1"/>
  <c r="B5" i="15"/>
  <c r="J5" i="27"/>
  <c r="F14" i="13"/>
  <c r="G14" s="1"/>
  <c r="M10" i="28"/>
  <c r="B13" i="15"/>
  <c r="P187" i="28"/>
  <c r="P186" s="1"/>
  <c r="I14" i="27" s="1"/>
  <c r="P10" i="28"/>
  <c r="T15" i="16"/>
  <c r="J25" i="29"/>
  <c r="B20" i="15"/>
  <c r="C21"/>
  <c r="M315" i="28"/>
  <c r="B12" i="15"/>
  <c r="P315" i="28"/>
  <c r="T22" i="16"/>
  <c r="M293" i="28"/>
  <c r="B22" i="15"/>
  <c r="C9"/>
  <c r="K9" i="27"/>
  <c r="P95" i="28"/>
  <c r="I9" i="27" s="1"/>
  <c r="M95" i="28"/>
  <c r="B8" i="15"/>
  <c r="M98" i="28"/>
  <c r="P12"/>
  <c r="M277"/>
  <c r="P277"/>
  <c r="F19" i="15" s="1"/>
  <c r="B19"/>
  <c r="J6" i="27"/>
  <c r="M347" i="28"/>
  <c r="M331" s="1"/>
  <c r="J46" i="29"/>
  <c r="B6" i="15"/>
  <c r="P18" i="28"/>
  <c r="J143"/>
  <c r="C7" i="15"/>
  <c r="P53" i="28"/>
  <c r="M111"/>
  <c r="P111"/>
  <c r="F10" i="15" s="1"/>
  <c r="M54" i="29"/>
  <c r="J54"/>
  <c r="M12" i="28"/>
  <c r="P267"/>
  <c r="P266" s="1"/>
  <c r="P255" s="1"/>
  <c r="I18" i="27" s="1"/>
  <c r="T10" i="16"/>
  <c r="T24"/>
  <c r="P331" i="28"/>
  <c r="F22" i="15" s="1"/>
  <c r="P73" i="28"/>
  <c r="M18"/>
  <c r="K8" i="27"/>
  <c r="M73" i="28"/>
  <c r="M162"/>
  <c r="K17" i="27"/>
  <c r="M37" i="28"/>
  <c r="L419" i="31"/>
  <c r="P5" i="28"/>
  <c r="C17" i="15"/>
  <c r="B18"/>
  <c r="M5" i="28"/>
  <c r="T20" i="16"/>
  <c r="M255" i="28"/>
  <c r="P13"/>
  <c r="P239"/>
  <c r="J60" i="29"/>
  <c r="M53" i="28"/>
  <c r="J22" i="27"/>
  <c r="M8" i="28"/>
  <c r="M6" s="1"/>
  <c r="K7" i="27"/>
  <c r="J18"/>
  <c r="P236" i="28"/>
  <c r="I17" i="27" s="1"/>
  <c r="M4" i="28"/>
  <c r="M159"/>
  <c r="M56"/>
  <c r="M39" i="29"/>
  <c r="M312" i="28"/>
  <c r="R419" i="31"/>
  <c r="M13" i="28"/>
  <c r="K143"/>
  <c r="M19"/>
  <c r="P207"/>
  <c r="M205"/>
  <c r="J39" i="29"/>
  <c r="P132" i="28"/>
  <c r="M130"/>
  <c r="P148"/>
  <c r="M146"/>
  <c r="P170"/>
  <c r="M168"/>
  <c r="T14" i="16"/>
  <c r="L22" i="27"/>
  <c r="D24" i="20"/>
  <c r="D22" i="15"/>
  <c r="M213" i="28"/>
  <c r="J12" i="27"/>
  <c r="X24" i="19"/>
  <c r="F22" i="13"/>
  <c r="G22" s="1"/>
  <c r="P177" i="28"/>
  <c r="P176" s="1"/>
  <c r="M165"/>
  <c r="D14" i="20"/>
  <c r="P20" i="28"/>
  <c r="P89"/>
  <c r="P19"/>
  <c r="P21"/>
  <c r="I5" i="27" s="1"/>
  <c r="P312" i="28"/>
  <c r="I21" i="27" s="1"/>
  <c r="J70" i="28"/>
  <c r="T21" i="16"/>
  <c r="C5" i="15"/>
  <c r="P24" i="28"/>
  <c r="K5" i="27"/>
  <c r="G16" i="14"/>
  <c r="B21" i="15"/>
  <c r="T23" i="16"/>
  <c r="T407" i="31"/>
  <c r="K202" i="28"/>
  <c r="Z22" i="19"/>
  <c r="T17" i="27"/>
  <c r="Z19" i="19"/>
  <c r="Z12"/>
  <c r="Z18"/>
  <c r="T9" i="27"/>
  <c r="Z11" i="19"/>
  <c r="T13" i="27"/>
  <c r="Z15" i="19"/>
  <c r="T21" i="27"/>
  <c r="Z23" i="19"/>
  <c r="Z24"/>
  <c r="T22" i="27"/>
  <c r="T11"/>
  <c r="Z13" i="19"/>
  <c r="Z17"/>
  <c r="Z20"/>
  <c r="T18" i="27"/>
  <c r="Z9" i="19"/>
  <c r="T19" i="27"/>
  <c r="Z21" i="19"/>
  <c r="Z8"/>
  <c r="Z10"/>
  <c r="Z16"/>
  <c r="J19" i="27"/>
  <c r="J14" i="28"/>
  <c r="D12" i="15"/>
  <c r="P159" i="28"/>
  <c r="L12" i="27"/>
  <c r="P64" i="28"/>
  <c r="H3" i="29"/>
  <c r="H4" s="1"/>
  <c r="J6" i="28"/>
  <c r="P274"/>
  <c r="M419" i="31"/>
  <c r="K6" i="28"/>
  <c r="D18" i="15"/>
  <c r="T413" i="31"/>
  <c r="T411"/>
  <c r="S419"/>
  <c r="S420" s="1"/>
  <c r="M420" s="1"/>
  <c r="I3" i="29"/>
  <c r="I4" s="1"/>
  <c r="V25" i="16"/>
  <c r="C25" i="19" s="1"/>
  <c r="H15" s="1"/>
  <c r="C7"/>
  <c r="D20" i="20"/>
  <c r="L18" i="27"/>
  <c r="D7" i="19"/>
  <c r="S26" i="17"/>
  <c r="D25" i="19" s="1"/>
  <c r="I20" s="1"/>
  <c r="G13" i="14"/>
  <c r="F11" i="13"/>
  <c r="G11" s="1"/>
  <c r="X13" i="19"/>
  <c r="T5" i="27"/>
  <c r="X7" i="19"/>
  <c r="F5" i="13"/>
  <c r="G7" i="14"/>
  <c r="G17"/>
  <c r="F15" i="13"/>
  <c r="G15" s="1"/>
  <c r="X17" i="19"/>
  <c r="G19" i="14"/>
  <c r="X19" i="19"/>
  <c r="F17" i="13"/>
  <c r="G17" s="1"/>
  <c r="T10" i="27"/>
  <c r="F10" i="13"/>
  <c r="G10" s="1"/>
  <c r="X12" i="19"/>
  <c r="G12" i="14"/>
  <c r="T16" i="27"/>
  <c r="F16" i="13"/>
  <c r="G16" s="1"/>
  <c r="G18" i="14"/>
  <c r="X18" i="19"/>
  <c r="X11"/>
  <c r="G11" i="14"/>
  <c r="F9" i="13"/>
  <c r="G9" s="1"/>
  <c r="F13"/>
  <c r="G13" s="1"/>
  <c r="G15" i="14"/>
  <c r="X15" i="19"/>
  <c r="X23"/>
  <c r="G23" i="14"/>
  <c r="F21" i="13"/>
  <c r="G21" s="1"/>
  <c r="X22" i="19"/>
  <c r="G22" i="14"/>
  <c r="F20" i="13"/>
  <c r="G20" s="1"/>
  <c r="E7" i="19"/>
  <c r="N25" i="18"/>
  <c r="E25" i="19" s="1"/>
  <c r="F18" i="13"/>
  <c r="G18" s="1"/>
  <c r="X20" i="19"/>
  <c r="G20" i="14"/>
  <c r="X9" i="19"/>
  <c r="F7" i="13"/>
  <c r="G7" s="1"/>
  <c r="G9" i="14"/>
  <c r="F19" i="13"/>
  <c r="G19" s="1"/>
  <c r="X21" i="19"/>
  <c r="G21" i="14"/>
  <c r="G8"/>
  <c r="T6" i="27"/>
  <c r="X8" i="19"/>
  <c r="F6" i="13"/>
  <c r="G6" s="1"/>
  <c r="G10" i="14"/>
  <c r="T8" i="27"/>
  <c r="F8" i="13"/>
  <c r="G8" s="1"/>
  <c r="X10" i="19"/>
  <c r="S25" i="16"/>
  <c r="J5" i="29" l="1"/>
  <c r="M13"/>
  <c r="M9"/>
  <c r="M25"/>
  <c r="M6"/>
  <c r="J3" i="28"/>
  <c r="B14" i="30" s="1"/>
  <c r="B13" s="1"/>
  <c r="B35" s="1"/>
  <c r="B37" s="1"/>
  <c r="B40" s="1"/>
  <c r="F16" i="15"/>
  <c r="E16" s="1"/>
  <c r="D23" i="27"/>
  <c r="D24" s="1"/>
  <c r="E10" i="15"/>
  <c r="I6" i="27"/>
  <c r="M6" s="1"/>
  <c r="M20"/>
  <c r="M16"/>
  <c r="M21"/>
  <c r="P70" i="28"/>
  <c r="F8" i="15" s="1"/>
  <c r="E8" s="1"/>
  <c r="F20"/>
  <c r="E20" s="1"/>
  <c r="P4" i="28"/>
  <c r="T16" i="16"/>
  <c r="T25" s="1"/>
  <c r="U10" s="1"/>
  <c r="J14" i="27"/>
  <c r="J23" s="1"/>
  <c r="B14" i="15"/>
  <c r="B23" s="1"/>
  <c r="M9" i="27"/>
  <c r="F9" i="15"/>
  <c r="E9" s="1"/>
  <c r="I19" i="27"/>
  <c r="M19" s="1"/>
  <c r="E19" i="15"/>
  <c r="I22" i="27"/>
  <c r="M22" s="1"/>
  <c r="M14" i="28"/>
  <c r="M3" s="1"/>
  <c r="M356" s="1"/>
  <c r="E6" i="15"/>
  <c r="I10" i="27"/>
  <c r="M10" s="1"/>
  <c r="M143" i="28"/>
  <c r="P143"/>
  <c r="F12" i="15" s="1"/>
  <c r="F17"/>
  <c r="E17" s="1"/>
  <c r="M17" i="27"/>
  <c r="J3" i="29"/>
  <c r="J115" s="1"/>
  <c r="M202" i="28"/>
  <c r="E22" i="15"/>
  <c r="P205" i="28"/>
  <c r="P202" s="1"/>
  <c r="F15" i="15" s="1"/>
  <c r="C15"/>
  <c r="K15" i="27"/>
  <c r="K11"/>
  <c r="P127" i="28"/>
  <c r="C11" i="15"/>
  <c r="P130" i="28"/>
  <c r="K12" i="27"/>
  <c r="P146" i="28"/>
  <c r="C12" i="15"/>
  <c r="P168" i="28"/>
  <c r="C13" i="15"/>
  <c r="K13" i="27"/>
  <c r="P8" i="28"/>
  <c r="P6" s="1"/>
  <c r="F21" i="15"/>
  <c r="E21" s="1"/>
  <c r="F5"/>
  <c r="E5" s="1"/>
  <c r="P165" i="28"/>
  <c r="I13" i="27" s="1"/>
  <c r="P14" i="28"/>
  <c r="F6" i="30" s="1"/>
  <c r="F7" s="1"/>
  <c r="F4" s="1"/>
  <c r="D25" i="20"/>
  <c r="E14" s="1"/>
  <c r="F14" s="1"/>
  <c r="F14" i="19" s="1"/>
  <c r="M5" i="27"/>
  <c r="D23" i="15"/>
  <c r="L23" i="27"/>
  <c r="I7"/>
  <c r="M7" s="1"/>
  <c r="F7" i="15"/>
  <c r="E7" s="1"/>
  <c r="H115" i="29"/>
  <c r="T419" i="31"/>
  <c r="T420" s="1"/>
  <c r="F14" i="15"/>
  <c r="I115" i="29"/>
  <c r="F18" i="15"/>
  <c r="E18" s="1"/>
  <c r="H13" i="19"/>
  <c r="H10"/>
  <c r="H16"/>
  <c r="H17"/>
  <c r="H14"/>
  <c r="H20"/>
  <c r="H21"/>
  <c r="H12"/>
  <c r="H24"/>
  <c r="H22"/>
  <c r="H8"/>
  <c r="H23"/>
  <c r="H18"/>
  <c r="H19"/>
  <c r="H9"/>
  <c r="H11"/>
  <c r="H7"/>
  <c r="M18" i="27"/>
  <c r="I18" i="19"/>
  <c r="I11"/>
  <c r="I15"/>
  <c r="I10"/>
  <c r="I14"/>
  <c r="I13"/>
  <c r="I23"/>
  <c r="I16"/>
  <c r="G5" i="13"/>
  <c r="G23" s="1"/>
  <c r="F23"/>
  <c r="J7" i="19"/>
  <c r="I21"/>
  <c r="I24"/>
  <c r="I8"/>
  <c r="I7"/>
  <c r="I22"/>
  <c r="I9"/>
  <c r="I12"/>
  <c r="J13"/>
  <c r="J19"/>
  <c r="J17"/>
  <c r="J21"/>
  <c r="J20"/>
  <c r="J16"/>
  <c r="J9"/>
  <c r="J23"/>
  <c r="J10"/>
  <c r="J14"/>
  <c r="J12"/>
  <c r="J15"/>
  <c r="J24"/>
  <c r="J8"/>
  <c r="J22"/>
  <c r="J18"/>
  <c r="J11"/>
  <c r="G25" i="14"/>
  <c r="I19" i="19"/>
  <c r="I17"/>
  <c r="E22" i="20"/>
  <c r="F22" s="1"/>
  <c r="F22" i="19" s="1"/>
  <c r="M5" i="29" l="1"/>
  <c r="E16" i="30" s="1"/>
  <c r="E15" s="1"/>
  <c r="G10"/>
  <c r="I8" i="27"/>
  <c r="M8" s="1"/>
  <c r="M14"/>
  <c r="E14" i="15"/>
  <c r="I15" i="27"/>
  <c r="M15" s="1"/>
  <c r="J4" i="29"/>
  <c r="E12" i="15"/>
  <c r="C23"/>
  <c r="E15"/>
  <c r="I11" i="27"/>
  <c r="M11" s="1"/>
  <c r="F11" i="15"/>
  <c r="E11" s="1"/>
  <c r="K23" i="27"/>
  <c r="M13"/>
  <c r="G33" i="30"/>
  <c r="P3" i="28"/>
  <c r="G14" i="30" s="1"/>
  <c r="E14" s="1"/>
  <c r="F13" i="15"/>
  <c r="E13" s="1"/>
  <c r="E23" i="20"/>
  <c r="F23" s="1"/>
  <c r="F23" i="19" s="1"/>
  <c r="E24" i="20"/>
  <c r="F24" s="1"/>
  <c r="F24" i="19" s="1"/>
  <c r="E19" i="20"/>
  <c r="F19" s="1"/>
  <c r="F19" i="19" s="1"/>
  <c r="E15" i="20"/>
  <c r="F15" s="1"/>
  <c r="F15" i="19" s="1"/>
  <c r="E10" i="20"/>
  <c r="F10" s="1"/>
  <c r="F10" i="19" s="1"/>
  <c r="E20" i="20"/>
  <c r="F20" s="1"/>
  <c r="F20" i="19" s="1"/>
  <c r="E17" i="20"/>
  <c r="F17" s="1"/>
  <c r="F17" i="19" s="1"/>
  <c r="U8" i="16"/>
  <c r="I12" i="27"/>
  <c r="M12" s="1"/>
  <c r="U18" i="16"/>
  <c r="U12"/>
  <c r="U21"/>
  <c r="U9"/>
  <c r="U22"/>
  <c r="U17"/>
  <c r="U19"/>
  <c r="U14"/>
  <c r="U13"/>
  <c r="U24"/>
  <c r="U11"/>
  <c r="U25"/>
  <c r="U16"/>
  <c r="U15"/>
  <c r="U20"/>
  <c r="U23"/>
  <c r="U7"/>
  <c r="J352" i="28"/>
  <c r="J356"/>
  <c r="R420" i="31"/>
  <c r="L420" s="1"/>
  <c r="M352" i="28"/>
  <c r="H25" i="19"/>
  <c r="E10" i="30"/>
  <c r="E4" s="1"/>
  <c r="I25" i="19"/>
  <c r="J25"/>
  <c r="K19" i="14"/>
  <c r="K16"/>
  <c r="K11"/>
  <c r="K8"/>
  <c r="K22"/>
  <c r="K12"/>
  <c r="K24"/>
  <c r="K15"/>
  <c r="K17"/>
  <c r="K23"/>
  <c r="K25"/>
  <c r="K18"/>
  <c r="K9"/>
  <c r="K14"/>
  <c r="K10"/>
  <c r="K20"/>
  <c r="K7"/>
  <c r="K21"/>
  <c r="K13"/>
  <c r="M22" i="19"/>
  <c r="M23"/>
  <c r="M21"/>
  <c r="M7"/>
  <c r="M9"/>
  <c r="M18"/>
  <c r="M13"/>
  <c r="C29" i="13"/>
  <c r="M11" i="19"/>
  <c r="M14"/>
  <c r="M12"/>
  <c r="M24"/>
  <c r="M25" s="1"/>
  <c r="C27" i="13"/>
  <c r="M15" i="19"/>
  <c r="M10"/>
  <c r="M20"/>
  <c r="M17"/>
  <c r="M8"/>
  <c r="M16"/>
  <c r="C28" i="13"/>
  <c r="M19" i="19"/>
  <c r="C30" i="13"/>
  <c r="E13" i="30" l="1"/>
  <c r="E35" s="1"/>
  <c r="E37" s="1"/>
  <c r="F16"/>
  <c r="M23" i="27"/>
  <c r="E23" i="15"/>
  <c r="G13" i="30"/>
  <c r="F23" i="15"/>
  <c r="C27" s="1"/>
  <c r="E25" i="20"/>
  <c r="F25" s="1"/>
  <c r="F25" i="19" s="1"/>
  <c r="G7" s="1"/>
  <c r="I23" i="27"/>
  <c r="L11" i="14"/>
  <c r="L11" i="19" s="1"/>
  <c r="L8" i="14"/>
  <c r="L8" i="19" s="1"/>
  <c r="L19" i="14"/>
  <c r="L19" i="19" s="1"/>
  <c r="L12" i="14"/>
  <c r="L12" i="19" s="1"/>
  <c r="L14" i="14"/>
  <c r="L14" i="19" s="1"/>
  <c r="L18" i="14"/>
  <c r="L18" i="19" s="1"/>
  <c r="L24" i="14"/>
  <c r="L24" i="19" s="1"/>
  <c r="L10" i="14"/>
  <c r="L10" i="19" s="1"/>
  <c r="L17" i="14"/>
  <c r="L17" i="19" s="1"/>
  <c r="L7" i="14"/>
  <c r="L7" i="19" s="1"/>
  <c r="L16" i="14"/>
  <c r="L16" i="19" s="1"/>
  <c r="L21" i="14"/>
  <c r="L21" i="19" s="1"/>
  <c r="C31" i="13"/>
  <c r="L23" i="14"/>
  <c r="L23" i="19" s="1"/>
  <c r="L15" i="14"/>
  <c r="L15" i="19" s="1"/>
  <c r="L20" i="14"/>
  <c r="L20" i="19" s="1"/>
  <c r="L22" i="14"/>
  <c r="L22" i="19" s="1"/>
  <c r="L25" i="14"/>
  <c r="L25" i="19" s="1"/>
  <c r="L9" i="14"/>
  <c r="L9" i="19" s="1"/>
  <c r="L13" i="14"/>
  <c r="L13" i="19" s="1"/>
  <c r="C29" i="15" l="1"/>
  <c r="C30"/>
  <c r="C28"/>
  <c r="G23" i="19"/>
  <c r="G14"/>
  <c r="G10"/>
  <c r="G24"/>
  <c r="G17"/>
  <c r="G13"/>
  <c r="G20"/>
  <c r="G8"/>
  <c r="G21"/>
  <c r="G15"/>
  <c r="G19"/>
  <c r="G22"/>
  <c r="G12"/>
  <c r="G11"/>
  <c r="G16"/>
  <c r="G9"/>
  <c r="G18"/>
  <c r="C31" i="15" l="1"/>
  <c r="K11" i="19"/>
  <c r="N11" s="1"/>
  <c r="K15"/>
  <c r="N15" s="1"/>
  <c r="K13"/>
  <c r="O13" s="1"/>
  <c r="K14"/>
  <c r="O14" s="1"/>
  <c r="K7"/>
  <c r="O7" s="1"/>
  <c r="K16"/>
  <c r="O16" s="1"/>
  <c r="K19"/>
  <c r="O19" s="1"/>
  <c r="K20"/>
  <c r="O20" s="1"/>
  <c r="K10"/>
  <c r="O10" s="1"/>
  <c r="K9"/>
  <c r="N9" s="1"/>
  <c r="K22"/>
  <c r="O22" s="1"/>
  <c r="K8"/>
  <c r="O8" s="1"/>
  <c r="K24"/>
  <c r="O24" s="1"/>
  <c r="K18"/>
  <c r="O18" s="1"/>
  <c r="K12"/>
  <c r="N12" s="1"/>
  <c r="K21"/>
  <c r="O21" s="1"/>
  <c r="K17"/>
  <c r="O17" s="1"/>
  <c r="K23"/>
  <c r="N23" s="1"/>
  <c r="G25"/>
  <c r="N8" l="1"/>
  <c r="P8" s="1"/>
  <c r="R8" s="1"/>
  <c r="E6" i="27" s="1"/>
  <c r="X6" s="1"/>
  <c r="N21" i="19"/>
  <c r="P21" s="1"/>
  <c r="R21" s="1"/>
  <c r="E19" i="27" s="1"/>
  <c r="X19" s="1"/>
  <c r="N17" i="19"/>
  <c r="K25"/>
  <c r="N25" s="1"/>
  <c r="O11"/>
  <c r="P11" s="1"/>
  <c r="R11" s="1"/>
  <c r="E9" i="27" s="1"/>
  <c r="X9" s="1"/>
  <c r="N7" i="19"/>
  <c r="P7" s="1"/>
  <c r="R7" s="1"/>
  <c r="E5" i="27" s="1"/>
  <c r="N10" i="19"/>
  <c r="P10" s="1"/>
  <c r="R10" s="1"/>
  <c r="E8" i="27" s="1"/>
  <c r="H8" s="1"/>
  <c r="N8" s="1"/>
  <c r="O8" s="1"/>
  <c r="O9" i="19"/>
  <c r="P9" s="1"/>
  <c r="R9" s="1"/>
  <c r="E7" i="27" s="1"/>
  <c r="X7" s="1"/>
  <c r="N22" i="19"/>
  <c r="P22" s="1"/>
  <c r="R22" s="1"/>
  <c r="E20" i="27" s="1"/>
  <c r="N13" i="19"/>
  <c r="P13" s="1"/>
  <c r="R13" s="1"/>
  <c r="E11" i="27" s="1"/>
  <c r="X11" s="1"/>
  <c r="O15" i="19"/>
  <c r="P15" s="1"/>
  <c r="R15" s="1"/>
  <c r="E13" i="27" s="1"/>
  <c r="N14" i="19"/>
  <c r="P14" s="1"/>
  <c r="R14" s="1"/>
  <c r="E12" i="27" s="1"/>
  <c r="X12" s="1"/>
  <c r="N20" i="19"/>
  <c r="P20" s="1"/>
  <c r="R20" s="1"/>
  <c r="E18" i="27" s="1"/>
  <c r="H18" s="1"/>
  <c r="N18" s="1"/>
  <c r="O18" s="1"/>
  <c r="N24" i="19"/>
  <c r="P24" s="1"/>
  <c r="R24" s="1"/>
  <c r="E22" i="27" s="1"/>
  <c r="N16" i="19"/>
  <c r="P16" s="1"/>
  <c r="R16" s="1"/>
  <c r="E14" i="27" s="1"/>
  <c r="H14" s="1"/>
  <c r="N14" s="1"/>
  <c r="P14" s="1"/>
  <c r="O23" i="19"/>
  <c r="P23" s="1"/>
  <c r="R23" s="1"/>
  <c r="E21" i="27" s="1"/>
  <c r="N18" i="19"/>
  <c r="P18" s="1"/>
  <c r="R18" s="1"/>
  <c r="N19"/>
  <c r="P19" s="1"/>
  <c r="R19" s="1"/>
  <c r="E17" i="27" s="1"/>
  <c r="O12" i="19"/>
  <c r="P12" s="1"/>
  <c r="R12" s="1"/>
  <c r="E10" i="27" s="1"/>
  <c r="E16" l="1"/>
  <c r="H16" s="1"/>
  <c r="N16" s="1"/>
  <c r="P16" s="1"/>
  <c r="R16" s="1"/>
  <c r="Y16" s="1"/>
  <c r="R17" i="19"/>
  <c r="E15" i="27" s="1"/>
  <c r="X15" s="1"/>
  <c r="H10"/>
  <c r="N10" s="1"/>
  <c r="H9"/>
  <c r="N9" s="1"/>
  <c r="P9" s="1"/>
  <c r="R9" s="1"/>
  <c r="Y9" s="1"/>
  <c r="H6"/>
  <c r="N6" s="1"/>
  <c r="P6" s="1"/>
  <c r="R6" s="1"/>
  <c r="Y6" s="1"/>
  <c r="X18"/>
  <c r="H15"/>
  <c r="N15" s="1"/>
  <c r="P15" s="1"/>
  <c r="R15" s="1"/>
  <c r="Y15" s="1"/>
  <c r="H7"/>
  <c r="N7" s="1"/>
  <c r="O7" s="1"/>
  <c r="H19"/>
  <c r="N19" s="1"/>
  <c r="O19" s="1"/>
  <c r="N26" i="19"/>
  <c r="H11" i="27"/>
  <c r="N11" s="1"/>
  <c r="P11" s="1"/>
  <c r="R11" s="1"/>
  <c r="Y11" s="1"/>
  <c r="X8"/>
  <c r="O25" i="19"/>
  <c r="H12" i="27"/>
  <c r="N12" s="1"/>
  <c r="O12" s="1"/>
  <c r="X14"/>
  <c r="R14"/>
  <c r="Y14" s="1"/>
  <c r="X5"/>
  <c r="X22"/>
  <c r="P8"/>
  <c r="Q14"/>
  <c r="P18"/>
  <c r="O14"/>
  <c r="H17"/>
  <c r="N17" s="1"/>
  <c r="O17" s="1"/>
  <c r="X17"/>
  <c r="H20"/>
  <c r="N20" s="1"/>
  <c r="P20" s="1"/>
  <c r="R20" s="1"/>
  <c r="X20"/>
  <c r="H13"/>
  <c r="N13" s="1"/>
  <c r="P13" s="1"/>
  <c r="R13" s="1"/>
  <c r="X13"/>
  <c r="H21"/>
  <c r="N21" s="1"/>
  <c r="P21" s="1"/>
  <c r="R21" s="1"/>
  <c r="X21"/>
  <c r="H22"/>
  <c r="N22" s="1"/>
  <c r="P25" i="19"/>
  <c r="Q15" s="1"/>
  <c r="H5" i="27"/>
  <c r="X16" l="1"/>
  <c r="R25" i="19"/>
  <c r="E23" i="27"/>
  <c r="G11" i="30" s="1"/>
  <c r="X10" i="27"/>
  <c r="P10"/>
  <c r="R10" s="1"/>
  <c r="Y10" s="1"/>
  <c r="O10"/>
  <c r="Q9"/>
  <c r="O9"/>
  <c r="Q6"/>
  <c r="O6"/>
  <c r="P12"/>
  <c r="R12" s="1"/>
  <c r="Y12" s="1"/>
  <c r="O16"/>
  <c r="Q16"/>
  <c r="Q11"/>
  <c r="Q15"/>
  <c r="P7"/>
  <c r="R7" s="1"/>
  <c r="Y7" s="1"/>
  <c r="O15"/>
  <c r="O11"/>
  <c r="P19"/>
  <c r="Q19" s="1"/>
  <c r="R8"/>
  <c r="Y8" s="1"/>
  <c r="R18"/>
  <c r="Y18" s="1"/>
  <c r="O20"/>
  <c r="P17"/>
  <c r="Q18"/>
  <c r="Q8"/>
  <c r="O21"/>
  <c r="O13"/>
  <c r="Q25" i="19"/>
  <c r="Q13" i="27"/>
  <c r="Y13"/>
  <c r="Q20"/>
  <c r="Y20"/>
  <c r="Q21"/>
  <c r="Y21"/>
  <c r="P22"/>
  <c r="R22" s="1"/>
  <c r="O22"/>
  <c r="Q23" i="19"/>
  <c r="Q17"/>
  <c r="Q13"/>
  <c r="Q16"/>
  <c r="Q24"/>
  <c r="Q12"/>
  <c r="Q18"/>
  <c r="Q10"/>
  <c r="Q22"/>
  <c r="Q19"/>
  <c r="Q7"/>
  <c r="Q14"/>
  <c r="Q11"/>
  <c r="Q21"/>
  <c r="Q9"/>
  <c r="Q20"/>
  <c r="Q8"/>
  <c r="N5" i="27"/>
  <c r="H23"/>
  <c r="E24" l="1"/>
  <c r="G352" i="31"/>
  <c r="X23" i="27"/>
  <c r="Q10"/>
  <c r="Q12"/>
  <c r="Q7"/>
  <c r="R19"/>
  <c r="Y19" s="1"/>
  <c r="R17"/>
  <c r="Y17" s="1"/>
  <c r="Q17"/>
  <c r="Q22"/>
  <c r="Y22"/>
  <c r="P5"/>
  <c r="N24"/>
  <c r="O5"/>
  <c r="O23" s="1"/>
  <c r="N25"/>
  <c r="P23" l="1"/>
  <c r="G354" i="31" s="1"/>
  <c r="R5" i="27"/>
  <c r="R23" s="1"/>
  <c r="N27"/>
  <c r="Q5"/>
  <c r="Q23" s="1"/>
  <c r="G12" i="30" l="1"/>
  <c r="G4" s="1"/>
  <c r="G35" s="1"/>
  <c r="G37" s="1"/>
  <c r="Y23" i="27"/>
  <c r="Y5"/>
  <c r="R24" l="1"/>
  <c r="I404" i="31"/>
  <c r="G404"/>
  <c r="L114" i="29" s="1"/>
  <c r="L99"/>
  <c r="L3" s="1"/>
  <c r="H404" i="31" l="1"/>
  <c r="M99" i="29"/>
  <c r="F33" i="30" s="1"/>
  <c r="L115" i="29"/>
  <c r="L4"/>
  <c r="F15" i="30" l="1"/>
  <c r="F13" s="1"/>
  <c r="F35" s="1"/>
  <c r="F37" s="1"/>
  <c r="M3" i="29"/>
  <c r="M4" s="1"/>
  <c r="K81" i="28"/>
  <c r="K70" l="1"/>
  <c r="K14"/>
  <c r="K3" s="1"/>
  <c r="C14" i="30" l="1"/>
  <c r="C13" s="1"/>
  <c r="C35" s="1"/>
  <c r="C37" s="1"/>
  <c r="C40" s="1"/>
  <c r="K356" i="28"/>
  <c r="K352"/>
</calcChain>
</file>

<file path=xl/comments1.xml><?xml version="1.0" encoding="utf-8"?>
<comments xmlns="http://schemas.openxmlformats.org/spreadsheetml/2006/main">
  <authors>
    <author>Radkina-EV</author>
  </authors>
  <commentList>
    <comment ref="J26" authorId="0">
      <text>
        <r>
          <rPr>
            <b/>
            <sz val="8"/>
            <color indexed="81"/>
            <rFont val="Tahoma"/>
            <family val="2"/>
            <charset val="204"/>
          </rPr>
          <t>Radkina-EV:</t>
        </r>
        <r>
          <rPr>
            <sz val="8"/>
            <color indexed="81"/>
            <rFont val="Tahoma"/>
            <family val="2"/>
            <charset val="204"/>
          </rPr>
          <t xml:space="preserve">
нпа №13-3104 от 25.02.2005 г.</t>
        </r>
      </text>
    </comment>
  </commentList>
</comments>
</file>

<file path=xl/sharedStrings.xml><?xml version="1.0" encoding="utf-8"?>
<sst xmlns="http://schemas.openxmlformats.org/spreadsheetml/2006/main" count="37975" uniqueCount="1623">
  <si>
    <t>Ni</t>
  </si>
  <si>
    <t>d(РФФПП)i</t>
  </si>
  <si>
    <t>N'i</t>
  </si>
  <si>
    <t>Индекс бюджетных расходов по отрасли "Местное самоуправление"</t>
  </si>
  <si>
    <t>ИБРмсу(i)</t>
  </si>
  <si>
    <t>ИБРбу(i)</t>
  </si>
  <si>
    <t>ИБРпроч(i)</t>
  </si>
  <si>
    <t>а</t>
  </si>
  <si>
    <t>b</t>
  </si>
  <si>
    <t>Кудi</t>
  </si>
  <si>
    <t>Кстр(бу)i</t>
  </si>
  <si>
    <t>Индекс бюджетных расходов по содержанию объектов внешнего благоустройства</t>
  </si>
  <si>
    <t>Улi</t>
  </si>
  <si>
    <t>??</t>
  </si>
  <si>
    <t>Убрать региональные и федеральные средства</t>
  </si>
  <si>
    <t>нет</t>
  </si>
  <si>
    <t>Убрать воздушний транспорт</t>
  </si>
  <si>
    <t>Конец</t>
  </si>
  <si>
    <t>Убрать резервный фонд</t>
  </si>
  <si>
    <t>Сельский совет</t>
  </si>
  <si>
    <t>Адм</t>
  </si>
  <si>
    <t>ФФП</t>
  </si>
  <si>
    <t xml:space="preserve"> Платные</t>
  </si>
  <si>
    <t>Итого доходов</t>
  </si>
  <si>
    <t>благо</t>
  </si>
  <si>
    <t>дк</t>
  </si>
  <si>
    <t>Прочие</t>
  </si>
  <si>
    <t>Надо сбаласир.</t>
  </si>
  <si>
    <t>Мёртвый профицит</t>
  </si>
  <si>
    <t>Сбалансированность</t>
  </si>
  <si>
    <t>Дефицит (-), профицит (+)</t>
  </si>
  <si>
    <t>регион</t>
  </si>
  <si>
    <t>район</t>
  </si>
  <si>
    <t>анг</t>
  </si>
  <si>
    <t>арт</t>
  </si>
  <si>
    <t>бел</t>
  </si>
  <si>
    <t>бог</t>
  </si>
  <si>
    <t>гов</t>
  </si>
  <si>
    <t>кра</t>
  </si>
  <si>
    <t>ман</t>
  </si>
  <si>
    <t>нев</t>
  </si>
  <si>
    <t>ниж</t>
  </si>
  <si>
    <t>нов</t>
  </si>
  <si>
    <t>окт</t>
  </si>
  <si>
    <t>оси</t>
  </si>
  <si>
    <t>пин</t>
  </si>
  <si>
    <t>тае</t>
  </si>
  <si>
    <t>так</t>
  </si>
  <si>
    <t>хре</t>
  </si>
  <si>
    <t>чун</t>
  </si>
  <si>
    <t>шив</t>
  </si>
  <si>
    <t>ВСЕГО</t>
  </si>
  <si>
    <t>Ошибка округления</t>
  </si>
  <si>
    <t>Минусов</t>
  </si>
  <si>
    <t>Плюсов</t>
  </si>
  <si>
    <t>Проф.ФФП</t>
  </si>
  <si>
    <t xml:space="preserve">Наименование </t>
  </si>
  <si>
    <t>адм</t>
  </si>
  <si>
    <t>Всего</t>
  </si>
  <si>
    <t>Оплата труда (211+213)</t>
  </si>
  <si>
    <t>Коммунальные услуги</t>
  </si>
  <si>
    <t>Освещение</t>
  </si>
  <si>
    <t>Прочее</t>
  </si>
  <si>
    <t>Капитальный ремонт</t>
  </si>
  <si>
    <t>Приобретение ОС</t>
  </si>
  <si>
    <t>РЦП</t>
  </si>
  <si>
    <t>Ремонт жилья</t>
  </si>
  <si>
    <t>Физ.инструктор</t>
  </si>
  <si>
    <t>Межбюджет</t>
  </si>
  <si>
    <t>Занятость</t>
  </si>
  <si>
    <t>Транспорт</t>
  </si>
  <si>
    <t>Доплаты пенсионерам</t>
  </si>
  <si>
    <t>Платные</t>
  </si>
  <si>
    <t>ДК</t>
  </si>
  <si>
    <t>Таежнинский</t>
  </si>
  <si>
    <t>Всего за минусом межбюдж.</t>
  </si>
  <si>
    <t>Учреждения</t>
  </si>
  <si>
    <t>Богучанский районный совет</t>
  </si>
  <si>
    <t>Контрольно-счётная комиссия</t>
  </si>
  <si>
    <t>Администрация</t>
  </si>
  <si>
    <t>Служба Заказчика</t>
  </si>
  <si>
    <t>Управление культуры</t>
  </si>
  <si>
    <t>УМС</t>
  </si>
  <si>
    <t>РУО</t>
  </si>
  <si>
    <t>РайФУ</t>
  </si>
  <si>
    <t>АТП</t>
  </si>
  <si>
    <t>Воздушный транспорт</t>
  </si>
  <si>
    <t>Инвентаризация, рыночная оценка муниципального имущества</t>
  </si>
  <si>
    <t>Землеустройство</t>
  </si>
  <si>
    <t>Резервный фонд</t>
  </si>
  <si>
    <t>Выборы</t>
  </si>
  <si>
    <t>Межбюджетные трансферты</t>
  </si>
  <si>
    <t>Обслуживание муниципального долга</t>
  </si>
  <si>
    <t>Вновь вводимая сеть</t>
  </si>
  <si>
    <t>Переданные учреждения из с/с</t>
  </si>
  <si>
    <t>тыс.руб.</t>
  </si>
  <si>
    <t>Ожид. исп. 2009</t>
  </si>
  <si>
    <t>Проект консолидированного бюджета</t>
  </si>
  <si>
    <t>Проект районного бюджета</t>
  </si>
  <si>
    <t>Проект бюджетов поселений</t>
  </si>
  <si>
    <t>Всего ДОХОДОВ</t>
  </si>
  <si>
    <t>Собственные доходы</t>
  </si>
  <si>
    <t>ФФП региональный поселений</t>
  </si>
  <si>
    <t>ФФП районный поселений</t>
  </si>
  <si>
    <t>Сбалансированность поселений</t>
  </si>
  <si>
    <t>Всего РАСХОДОВ</t>
  </si>
  <si>
    <t>Расходы сельских советов</t>
  </si>
  <si>
    <t>Расходы районного бюджета</t>
  </si>
  <si>
    <t>Получение кредитов</t>
  </si>
  <si>
    <t>Итого превышение выбытий над поступлениями (-), поступлений над выбытиями (+)</t>
  </si>
  <si>
    <t>Полностью исключить из индексации</t>
  </si>
  <si>
    <t>9??</t>
  </si>
  <si>
    <t>Шаблон</t>
  </si>
  <si>
    <t>Полностью исключить из Росписи</t>
  </si>
  <si>
    <t>Для индексации</t>
  </si>
  <si>
    <t>Для росписи и исполнения</t>
  </si>
  <si>
    <t>Классификация</t>
  </si>
  <si>
    <t>После индексации</t>
  </si>
  <si>
    <t>про</t>
  </si>
  <si>
    <t>опл</t>
  </si>
  <si>
    <t>ком</t>
  </si>
  <si>
    <t>кап</t>
  </si>
  <si>
    <t>осн</t>
  </si>
  <si>
    <t>Убрать межбюджетные трансферты</t>
  </si>
  <si>
    <t>Тип ЭКР</t>
  </si>
  <si>
    <t>Классификация новая</t>
  </si>
  <si>
    <t>Физруки</t>
  </si>
  <si>
    <t>Муниципальным служащим</t>
  </si>
  <si>
    <t>Итоговая</t>
  </si>
  <si>
    <t>тип</t>
  </si>
  <si>
    <t>Знаков после запятой</t>
  </si>
  <si>
    <t>рбс</t>
  </si>
  <si>
    <t>общ</t>
  </si>
  <si>
    <t>бла</t>
  </si>
  <si>
    <t>осв</t>
  </si>
  <si>
    <t>рцп</t>
  </si>
  <si>
    <t>жил</t>
  </si>
  <si>
    <t>физ</t>
  </si>
  <si>
    <t>меж</t>
  </si>
  <si>
    <t>тра</t>
  </si>
  <si>
    <t>пен</t>
  </si>
  <si>
    <t>Индексация</t>
  </si>
  <si>
    <t>Индексация по</t>
  </si>
  <si>
    <t>Типы индексации</t>
  </si>
  <si>
    <t>расодам 9м</t>
  </si>
  <si>
    <t>росписи</t>
  </si>
  <si>
    <t>всего</t>
  </si>
  <si>
    <t>выб</t>
  </si>
  <si>
    <t>Убрать инвестиции</t>
  </si>
  <si>
    <t>Убрать водопроводы (сельсоветы)</t>
  </si>
  <si>
    <t>Убрать автотранспорт</t>
  </si>
  <si>
    <t>Проверка</t>
  </si>
  <si>
    <t>Должно быть 0 примерно :)</t>
  </si>
  <si>
    <t>Для выяснения направления (сельсоветы)</t>
  </si>
  <si>
    <t>Для выяснения направления (район)</t>
  </si>
  <si>
    <t>Воздух</t>
  </si>
  <si>
    <t>воз</t>
  </si>
  <si>
    <t>8??</t>
  </si>
  <si>
    <t>Инветаризация</t>
  </si>
  <si>
    <t>инв</t>
  </si>
  <si>
    <t>зем</t>
  </si>
  <si>
    <t>рез</t>
  </si>
  <si>
    <t>дол</t>
  </si>
  <si>
    <t>Убрать доплаты к пенсии муниципальным служащим</t>
  </si>
  <si>
    <t>Инвестиции</t>
  </si>
  <si>
    <t>мер</t>
  </si>
  <si>
    <t>тип для методики</t>
  </si>
  <si>
    <t>Классификация для методики</t>
  </si>
  <si>
    <t>кул</t>
  </si>
  <si>
    <t>Прямым счётом</t>
  </si>
  <si>
    <t>год</t>
  </si>
  <si>
    <t>Добавить прямым счётом</t>
  </si>
  <si>
    <t>Прямой счёт</t>
  </si>
  <si>
    <t>Полная классификация</t>
  </si>
  <si>
    <t>ПБС</t>
  </si>
  <si>
    <t>???</t>
  </si>
  <si>
    <t>?????</t>
  </si>
  <si>
    <t>????</t>
  </si>
  <si>
    <t>???????</t>
  </si>
  <si>
    <t>Доплата к пенсии муниципальным служащим</t>
  </si>
  <si>
    <t>Мун. Долг</t>
  </si>
  <si>
    <t>Муниципальный долг</t>
  </si>
  <si>
    <t>Софинансирование</t>
  </si>
  <si>
    <t>Убрать софинансирование КЦП</t>
  </si>
  <si>
    <t>Убрать УМС</t>
  </si>
  <si>
    <t>Софинасирование КЦП</t>
  </si>
  <si>
    <t>Новая сеть</t>
  </si>
  <si>
    <t>Районный ФФП</t>
  </si>
  <si>
    <t>Мероприятия по повышению эксплуатационной надежности</t>
  </si>
  <si>
    <t>Убрать ремонт жилья (сельсоветы)</t>
  </si>
  <si>
    <t>Протяжённость улично-дорожной сети для проезда транзитного транспорта, находящиеся в ведении поселения</t>
  </si>
  <si>
    <t>Дтi</t>
  </si>
  <si>
    <t>Дорi</t>
  </si>
  <si>
    <t>Коэффициент удорожания</t>
  </si>
  <si>
    <t>Ктдi</t>
  </si>
  <si>
    <t>Коэффициент дисперсности</t>
  </si>
  <si>
    <t>Кдисi</t>
  </si>
  <si>
    <t>Si</t>
  </si>
  <si>
    <t>ni</t>
  </si>
  <si>
    <t>Кстр(мсу)i</t>
  </si>
  <si>
    <t>Vi</t>
  </si>
  <si>
    <t>d</t>
  </si>
  <si>
    <t>Поправочный коэффициент на структуру спроса по содержанию объектов внешнего благоустройства</t>
  </si>
  <si>
    <t>х</t>
  </si>
  <si>
    <t>Дата статистики</t>
  </si>
  <si>
    <t>Единицы измерения</t>
  </si>
  <si>
    <t>Обозначение</t>
  </si>
  <si>
    <t xml:space="preserve">Наименование муниципального образования </t>
  </si>
  <si>
    <t>Итого</t>
  </si>
  <si>
    <t>км.</t>
  </si>
  <si>
    <t>человек</t>
  </si>
  <si>
    <t>Исходные данные, используемые для расчета дотаций из районного фонда финансовой поддержки поселений</t>
  </si>
  <si>
    <t xml:space="preserve">Численность постоянного населения </t>
  </si>
  <si>
    <t>Фактическое поступление налога на доходы физических лиц</t>
  </si>
  <si>
    <t>Фактическое поступление налога на имущество физических лиц</t>
  </si>
  <si>
    <t>Фактическое поступление земельного налога</t>
  </si>
  <si>
    <t>тыс. рублей</t>
  </si>
  <si>
    <t xml:space="preserve">Итого прогноз поступлений </t>
  </si>
  <si>
    <t>Налог на доходы физических лиц</t>
  </si>
  <si>
    <t>Налог на имущество физических лиц</t>
  </si>
  <si>
    <t>Земельный налог</t>
  </si>
  <si>
    <t>Земельный налог и арендная плата за землю</t>
  </si>
  <si>
    <t>Доли поступлений по соответствующим налогам и платежам</t>
  </si>
  <si>
    <t xml:space="preserve">Доля </t>
  </si>
  <si>
    <t>c</t>
  </si>
  <si>
    <t>Расчет индекса налогового потенциала поселений</t>
  </si>
  <si>
    <t>Фндфл</t>
  </si>
  <si>
    <t>Фифл</t>
  </si>
  <si>
    <t>Фзн</t>
  </si>
  <si>
    <t>Фапз</t>
  </si>
  <si>
    <t>Di</t>
  </si>
  <si>
    <t xml:space="preserve">Дотация за счет субвенции из краевого бюджета на выравнивание бюджетной обеспеченности поселений </t>
  </si>
  <si>
    <t>ИНПндфл</t>
  </si>
  <si>
    <t>Фнифл</t>
  </si>
  <si>
    <t>ИНПнифл</t>
  </si>
  <si>
    <t>ИНПземля</t>
  </si>
  <si>
    <t>НДФЛ</t>
  </si>
  <si>
    <t>НИФЛ</t>
  </si>
  <si>
    <t>ЗЕМЛЯ</t>
  </si>
  <si>
    <t>ИНП общий</t>
  </si>
  <si>
    <t>Доля дотации за счет субвенции из краевого бюджета</t>
  </si>
  <si>
    <t>ИНП</t>
  </si>
  <si>
    <t>ИНДЕКС НАЛОГОВОГО ПОТЕНЦИАЛА</t>
  </si>
  <si>
    <t>Доли расходов</t>
  </si>
  <si>
    <t>Местное самоуправление</t>
  </si>
  <si>
    <t>Благоустройство</t>
  </si>
  <si>
    <t xml:space="preserve">Итого </t>
  </si>
  <si>
    <t>Прочие расходы</t>
  </si>
  <si>
    <t xml:space="preserve">Прогноз расходов бюджетов поселений </t>
  </si>
  <si>
    <t>Площадь территории поселения</t>
  </si>
  <si>
    <t>Численность сельского поселения</t>
  </si>
  <si>
    <t xml:space="preserve">Протяжённость улично-дорожной сети (включая проезды, площади) находящиеся в ведении поселения </t>
  </si>
  <si>
    <t>Протяжённость автомобильных дорог общего пользования муниципального значения поселения</t>
  </si>
  <si>
    <t>Удаленность от районного центра</t>
  </si>
  <si>
    <t>Количество населенных пунктов, входящих в состав поселения</t>
  </si>
  <si>
    <t>Протяженность автозимников, находящихся в ведении поселений муниципального района</t>
  </si>
  <si>
    <t>Площадь территории</t>
  </si>
  <si>
    <t xml:space="preserve">Расчет коэффициента удорожания </t>
  </si>
  <si>
    <t>Коэффициент транспортной доступности</t>
  </si>
  <si>
    <t>ТД</t>
  </si>
  <si>
    <t>Наличие автомобильного сообщения с районным центром</t>
  </si>
  <si>
    <t>Весовой коэффициент влияния фактора дисперсности расселения*</t>
  </si>
  <si>
    <t>Весовой коэффициент влияния транспортной доступности поселения*</t>
  </si>
  <si>
    <t>Весовой коэффициент влияния фактора труднодоступности поселения**</t>
  </si>
  <si>
    <t>Поправочный коэффициент на структуру спроса по отрасли "Местное самоуправление"</t>
  </si>
  <si>
    <t>a</t>
  </si>
  <si>
    <t>Доля сельского населения</t>
  </si>
  <si>
    <t>Расчет поправочного коэффициента на структуру спроса по отрасли "Местное самоуправление"</t>
  </si>
  <si>
    <t>Поправочный коэффициент, учитывающий относительное увеличение спроса по отрасли "Местное самоуправление" со стороны населения, проживающего в сельских поселениях**</t>
  </si>
  <si>
    <t>Расчет индекса бюджетных расходов по отрасли "Местное самоуправление"</t>
  </si>
  <si>
    <t>Расчет индекса бюджетных расходов по содержанию объектов внешнего благоустройства</t>
  </si>
  <si>
    <t>Расчет поправочного коэффициента на структуру спроса по содержанию объектов внешнего благоустройства</t>
  </si>
  <si>
    <t>Азимi</t>
  </si>
  <si>
    <t>Расчет индекса бюджетных расходов по прочим отраслям</t>
  </si>
  <si>
    <t>Индекс бюджетных расходов по прочим отраслям</t>
  </si>
  <si>
    <t>Нормирование индексов бюджетных расходов</t>
  </si>
  <si>
    <t>по отрасли "Местное самоуправление"</t>
  </si>
  <si>
    <t>по содержанию объектов внешнего благоустройства</t>
  </si>
  <si>
    <t>по прочим отраслям</t>
  </si>
  <si>
    <t>Сводный индекс бюджетных расходов</t>
  </si>
  <si>
    <t>Индекс налогового потенциала</t>
  </si>
  <si>
    <t>ИНПi</t>
  </si>
  <si>
    <t>ИБРi</t>
  </si>
  <si>
    <t>Бюджетная обеспеченность средняя</t>
  </si>
  <si>
    <t>Бюджетная обеспеченность</t>
  </si>
  <si>
    <t>Боi</t>
  </si>
  <si>
    <t>Численность условных потребителей</t>
  </si>
  <si>
    <t>Объем дотации</t>
  </si>
  <si>
    <t>Необходимо для выравнивания до средней БО</t>
  </si>
  <si>
    <t>БОср</t>
  </si>
  <si>
    <t>Доля дотации</t>
  </si>
  <si>
    <t>Коэффициент масштаба</t>
  </si>
  <si>
    <t>Км</t>
  </si>
  <si>
    <t>Культура</t>
  </si>
  <si>
    <t>Расходы на коммунальные услуги учреждений</t>
  </si>
  <si>
    <t>Прогноз расходов всего</t>
  </si>
  <si>
    <t>Индекс бюджетных расходов по отрасли культуры</t>
  </si>
  <si>
    <t>ИБРкульт(i)</t>
  </si>
  <si>
    <t>Заработная плата (тарифники село)</t>
  </si>
  <si>
    <t>Бел</t>
  </si>
  <si>
    <t>Заработная плата (муниципальные служащие село)</t>
  </si>
  <si>
    <t>Заработная плата (муниципальные служащие район)</t>
  </si>
  <si>
    <t>Служба заказчика (мероприятия)</t>
  </si>
  <si>
    <t>Инвентаризация, оценка и землеустройство</t>
  </si>
  <si>
    <t>Выборы (сельсоветы)</t>
  </si>
  <si>
    <t>Выборы (район)</t>
  </si>
  <si>
    <t>Межбюджетные трансферты сельсоветов ЖКХ</t>
  </si>
  <si>
    <t>Межбюджетные трансферты сельсоветов Градостроение</t>
  </si>
  <si>
    <t>Софинансирование КЦП "Дом" (сельсоветы) межбюджет</t>
  </si>
  <si>
    <t>Октябрьский ДК межбюджет (Октябрьский сельсовет)</t>
  </si>
  <si>
    <t>Убрать заработную плату с начислениями</t>
  </si>
  <si>
    <t>1003</t>
  </si>
  <si>
    <t>262</t>
  </si>
  <si>
    <t>830</t>
  </si>
  <si>
    <t>2Ц480</t>
  </si>
  <si>
    <t>3510599</t>
  </si>
  <si>
    <t>0701</t>
  </si>
  <si>
    <t>0702</t>
  </si>
  <si>
    <t>848</t>
  </si>
  <si>
    <t>1004</t>
  </si>
  <si>
    <t>1006</t>
  </si>
  <si>
    <t>1002</t>
  </si>
  <si>
    <t>0909</t>
  </si>
  <si>
    <t>856</t>
  </si>
  <si>
    <t>0804</t>
  </si>
  <si>
    <t>0709</t>
  </si>
  <si>
    <t>863</t>
  </si>
  <si>
    <t>875</t>
  </si>
  <si>
    <t>2Ц276</t>
  </si>
  <si>
    <t>890</t>
  </si>
  <si>
    <t>2Ц300</t>
  </si>
  <si>
    <t>1301</t>
  </si>
  <si>
    <t>231</t>
  </si>
  <si>
    <t>1401</t>
  </si>
  <si>
    <t>1403</t>
  </si>
  <si>
    <t>Бюджет</t>
  </si>
  <si>
    <t>Доп. КР</t>
  </si>
  <si>
    <t>Расход по ЛС</t>
  </si>
  <si>
    <t>00</t>
  </si>
  <si>
    <t>10</t>
  </si>
  <si>
    <t>04</t>
  </si>
  <si>
    <t>11</t>
  </si>
  <si>
    <t>ДЦП</t>
  </si>
  <si>
    <t>Индекс бюджетных расходов по  отрасли культура</t>
  </si>
  <si>
    <t xml:space="preserve">Расчет индекса бюджетных расходов по отрасли культура </t>
  </si>
  <si>
    <t>Коэффициент предоставления коммунальных услуг</t>
  </si>
  <si>
    <t>Расчет дотации за счет субвенции (КФФПП)</t>
  </si>
  <si>
    <t>Промежуточные расчеты</t>
  </si>
  <si>
    <t>Дотации за счет субвенции из РФФПП</t>
  </si>
  <si>
    <t>Расчет коэффициента предоставления коммунальных услуг бюджетным учреждениям по отрасли "Местное самоуправление"</t>
  </si>
  <si>
    <t>Средняя численность населения в поселениях муниципального района</t>
  </si>
  <si>
    <t>Расчет коэффициента предоставления коммунальных услуг бюджетным учреждениям по отрасли "Культура"</t>
  </si>
  <si>
    <t>- установленный муниципальным районом уровень выравнивания</t>
  </si>
  <si>
    <t>тыс.рублей</t>
  </si>
  <si>
    <t>Ангарский</t>
  </si>
  <si>
    <t>Артюгинский</t>
  </si>
  <si>
    <t>Белякинский</t>
  </si>
  <si>
    <t>Богучанский</t>
  </si>
  <si>
    <t>Говорковский</t>
  </si>
  <si>
    <t>Красногорьевский</t>
  </si>
  <si>
    <t>Манзенский</t>
  </si>
  <si>
    <t>Невонский</t>
  </si>
  <si>
    <t>Нижнетерянский</t>
  </si>
  <si>
    <t>Новохайский</t>
  </si>
  <si>
    <t>Октябрьский</t>
  </si>
  <si>
    <t>Осиновомысский</t>
  </si>
  <si>
    <t>Пинчугский</t>
  </si>
  <si>
    <t>Таёжнинский</t>
  </si>
  <si>
    <t>Такучетский</t>
  </si>
  <si>
    <t>Хребтовский</t>
  </si>
  <si>
    <t>Чуноярский</t>
  </si>
  <si>
    <t>Шиверский</t>
  </si>
  <si>
    <t xml:space="preserve">   </t>
  </si>
  <si>
    <t>КВСР</t>
  </si>
  <si>
    <t>Код организации</t>
  </si>
  <si>
    <t>КФСР</t>
  </si>
  <si>
    <t>КЦСР</t>
  </si>
  <si>
    <t>КВР</t>
  </si>
  <si>
    <t>КОСГУ</t>
  </si>
  <si>
    <t>Доп. ЭК</t>
  </si>
  <si>
    <t/>
  </si>
  <si>
    <t>901</t>
  </si>
  <si>
    <t>ЦА001</t>
  </si>
  <si>
    <t>0102</t>
  </si>
  <si>
    <t>500</t>
  </si>
  <si>
    <t>211</t>
  </si>
  <si>
    <t>212</t>
  </si>
  <si>
    <t>213</t>
  </si>
  <si>
    <t>0103</t>
  </si>
  <si>
    <t>226</t>
  </si>
  <si>
    <t>0104</t>
  </si>
  <si>
    <t>221</t>
  </si>
  <si>
    <t>222</t>
  </si>
  <si>
    <t>223</t>
  </si>
  <si>
    <t>225</t>
  </si>
  <si>
    <t>290</t>
  </si>
  <si>
    <t>290000</t>
  </si>
  <si>
    <t>340</t>
  </si>
  <si>
    <t>251</t>
  </si>
  <si>
    <t>0113</t>
  </si>
  <si>
    <t>0203</t>
  </si>
  <si>
    <t>0310</t>
  </si>
  <si>
    <t>0314</t>
  </si>
  <si>
    <t>0501</t>
  </si>
  <si>
    <t>0502</t>
  </si>
  <si>
    <t>242</t>
  </si>
  <si>
    <t>0503</t>
  </si>
  <si>
    <t>310</t>
  </si>
  <si>
    <t>0707</t>
  </si>
  <si>
    <t>0801</t>
  </si>
  <si>
    <t>1001</t>
  </si>
  <si>
    <t>1101</t>
  </si>
  <si>
    <t>902</t>
  </si>
  <si>
    <t>ЦБ020</t>
  </si>
  <si>
    <t>915</t>
  </si>
  <si>
    <t>0920300</t>
  </si>
  <si>
    <t>903</t>
  </si>
  <si>
    <t>ЦВ040</t>
  </si>
  <si>
    <t>904</t>
  </si>
  <si>
    <t>ЦГ060</t>
  </si>
  <si>
    <t>0111</t>
  </si>
  <si>
    <t>0309</t>
  </si>
  <si>
    <t>0408</t>
  </si>
  <si>
    <t>241</t>
  </si>
  <si>
    <t>ЦГ068</t>
  </si>
  <si>
    <t>905</t>
  </si>
  <si>
    <t>224</t>
  </si>
  <si>
    <t>0107</t>
  </si>
  <si>
    <t>912</t>
  </si>
  <si>
    <t>906</t>
  </si>
  <si>
    <t>ЦЕ100</t>
  </si>
  <si>
    <t>907</t>
  </si>
  <si>
    <t>ЦЖ120</t>
  </si>
  <si>
    <t>908</t>
  </si>
  <si>
    <t>909</t>
  </si>
  <si>
    <t>ЦК160</t>
  </si>
  <si>
    <t>910</t>
  </si>
  <si>
    <t>ЦЛ180</t>
  </si>
  <si>
    <t>913</t>
  </si>
  <si>
    <t>ЦО240</t>
  </si>
  <si>
    <t>911</t>
  </si>
  <si>
    <t>1102</t>
  </si>
  <si>
    <t>ЦН220</t>
  </si>
  <si>
    <t>914</t>
  </si>
  <si>
    <t>ЦП260</t>
  </si>
  <si>
    <t>0412</t>
  </si>
  <si>
    <t>0505</t>
  </si>
  <si>
    <t>ЦП273</t>
  </si>
  <si>
    <t>916</t>
  </si>
  <si>
    <t>ЦС300</t>
  </si>
  <si>
    <t>ЦС306</t>
  </si>
  <si>
    <t>917</t>
  </si>
  <si>
    <t>ЦТ320</t>
  </si>
  <si>
    <t>918</t>
  </si>
  <si>
    <t>ЦУ340</t>
  </si>
  <si>
    <t>801</t>
  </si>
  <si>
    <t>802</t>
  </si>
  <si>
    <t>0106</t>
  </si>
  <si>
    <t>806</t>
  </si>
  <si>
    <t>2Ц100</t>
  </si>
  <si>
    <t>0405</t>
  </si>
  <si>
    <t>225200</t>
  </si>
  <si>
    <t>0409</t>
  </si>
  <si>
    <t>696</t>
  </si>
  <si>
    <t>Гранты</t>
  </si>
  <si>
    <t>Спонсорские</t>
  </si>
  <si>
    <t>Субсидии БУ</t>
  </si>
  <si>
    <t>Убрать 2.07</t>
  </si>
  <si>
    <t>субс на мун задание</t>
  </si>
  <si>
    <t>субсидии на иные цели</t>
  </si>
  <si>
    <t>Прочие субсидии бюджетным учреждениям</t>
  </si>
  <si>
    <t>Субсидии бюджетным учреждениям на выполнение муниципального задания</t>
  </si>
  <si>
    <t>смз</t>
  </si>
  <si>
    <t>сиц</t>
  </si>
  <si>
    <t>УСЗН</t>
  </si>
  <si>
    <t>Стадион</t>
  </si>
  <si>
    <t>ЦП270</t>
  </si>
  <si>
    <t>2Ц104</t>
  </si>
  <si>
    <t>2Ц150</t>
  </si>
  <si>
    <t>2Ц190</t>
  </si>
  <si>
    <t>2Ц237</t>
  </si>
  <si>
    <t>2Ц238</t>
  </si>
  <si>
    <t>2Ц264</t>
  </si>
  <si>
    <t>ДК, библиотека</t>
  </si>
  <si>
    <t>2Ц20?</t>
  </si>
  <si>
    <t>Субсидии БУ на иные цели</t>
  </si>
  <si>
    <t>Доплата к пенсии (сельсоветы)</t>
  </si>
  <si>
    <t>Доплата к пенсии (район)</t>
  </si>
  <si>
    <t>Расходы за счет передаваемых полномочий от сельсоветов</t>
  </si>
  <si>
    <t>ЦП27?</t>
  </si>
  <si>
    <t>откл</t>
  </si>
  <si>
    <t>Ремонт жилого фонда</t>
  </si>
  <si>
    <t>межселенная</t>
  </si>
  <si>
    <t>Заработная плата село 0113 0029900</t>
  </si>
  <si>
    <t>Убрать выборы</t>
  </si>
  <si>
    <t>Средства районного бюджета в селе</t>
  </si>
  <si>
    <t>Средства на передачу полномочий между районным бюджетом и бюджетами поселений</t>
  </si>
  <si>
    <t>итого район</t>
  </si>
  <si>
    <t>итого село</t>
  </si>
  <si>
    <t>отклонение</t>
  </si>
  <si>
    <t>Остатки родовых за прошлый год</t>
  </si>
  <si>
    <t>конт цифра</t>
  </si>
  <si>
    <t>Резерв на софинансирование краевых средств</t>
  </si>
  <si>
    <t>Индекс по косгу</t>
  </si>
  <si>
    <t>прогноз</t>
  </si>
  <si>
    <t>01</t>
  </si>
  <si>
    <t>08</t>
  </si>
  <si>
    <t>05</t>
  </si>
  <si>
    <t>Анг</t>
  </si>
  <si>
    <t>Арт</t>
  </si>
  <si>
    <t>Бог</t>
  </si>
  <si>
    <t>Гов</t>
  </si>
  <si>
    <t>Кра</t>
  </si>
  <si>
    <t>Ман</t>
  </si>
  <si>
    <t>Нев</t>
  </si>
  <si>
    <t>Ниж</t>
  </si>
  <si>
    <t>Нов</t>
  </si>
  <si>
    <t>Окт</t>
  </si>
  <si>
    <t>Оси</t>
  </si>
  <si>
    <t>Пин</t>
  </si>
  <si>
    <t>Так</t>
  </si>
  <si>
    <t>Хре</t>
  </si>
  <si>
    <t>Чун</t>
  </si>
  <si>
    <t>Шив</t>
  </si>
  <si>
    <t>Тае</t>
  </si>
  <si>
    <t xml:space="preserve">Прогноз поступлений налоговых доходов в бюджеты поселений в 2013 году, участвующих в расчете индекса налогового потенциала поселения </t>
  </si>
  <si>
    <t>кв. км.</t>
  </si>
  <si>
    <t>Софинансирование аккарицидные</t>
  </si>
  <si>
    <t>02</t>
  </si>
  <si>
    <t>03</t>
  </si>
  <si>
    <t>07</t>
  </si>
  <si>
    <t>09</t>
  </si>
  <si>
    <t>13</t>
  </si>
  <si>
    <t>клас-ция для села</t>
  </si>
  <si>
    <t>итого</t>
  </si>
  <si>
    <t>индексация</t>
  </si>
  <si>
    <t>Убрать выплату почетным гражданам</t>
  </si>
  <si>
    <t>Выплата почетным гражданам</t>
  </si>
  <si>
    <t>план по разделам село для отд пок-лей</t>
  </si>
  <si>
    <t>тыс. руб.</t>
  </si>
  <si>
    <t>Дотации за счет субвенции (КФФПП)</t>
  </si>
  <si>
    <t>Начальник финансового управления администрации Богучанского района</t>
  </si>
  <si>
    <t>В. И. Монахова</t>
  </si>
  <si>
    <t>Итого расходов</t>
  </si>
  <si>
    <t>Собств.доходы всего</t>
  </si>
  <si>
    <t>Сумма МБТ на сбал-ть (тыс. руб.)</t>
  </si>
  <si>
    <t>Вставлять сюда общую базу</t>
  </si>
  <si>
    <t>31</t>
  </si>
  <si>
    <t>0603</t>
  </si>
  <si>
    <t>30</t>
  </si>
  <si>
    <t>34</t>
  </si>
  <si>
    <t>33</t>
  </si>
  <si>
    <t>Сессия октябрь 2.07</t>
  </si>
  <si>
    <t>резерв на софин</t>
  </si>
  <si>
    <t>рсф</t>
  </si>
  <si>
    <t>Субсидия на увеличение ФОТ с 01.06.2013 г., субсидии на восстановление расходов, произведенных в 2012 г.</t>
  </si>
  <si>
    <t>Выборы сверх учтенных в объеме расходов при формировании бюджета на 2013 год</t>
  </si>
  <si>
    <t>Благ-во</t>
  </si>
  <si>
    <t>Материальная помощь на приобретение жилья</t>
  </si>
  <si>
    <t>жилье Ильюшенок</t>
  </si>
  <si>
    <t>поч</t>
  </si>
  <si>
    <t>почетный</t>
  </si>
  <si>
    <t xml:space="preserve">Таежный культура межбюджет </t>
  </si>
  <si>
    <t>2016</t>
  </si>
  <si>
    <t>Таё</t>
  </si>
  <si>
    <t>Дороги в сумме акцизов</t>
  </si>
  <si>
    <t>Благоустройство, содержание дорог</t>
  </si>
  <si>
    <t>Водопровод Пинчуга сверх выделенных из районного бюджета</t>
  </si>
  <si>
    <t>Заработная плата благоустройство село выпала из индексации</t>
  </si>
  <si>
    <t>Мост Артюгино (выпал 225200)</t>
  </si>
  <si>
    <t xml:space="preserve">      градостроительство, жкх</t>
  </si>
  <si>
    <t xml:space="preserve">      культура</t>
  </si>
  <si>
    <t>заполнять этот столбец вручную</t>
  </si>
  <si>
    <t>Убрать 310 в аппарате в сельских</t>
  </si>
  <si>
    <t>Приобретение транспорта Хребтовый</t>
  </si>
  <si>
    <t>Индексы по ЭКР</t>
  </si>
  <si>
    <t>Муниципальные программы (кроме финансирования учреждений)</t>
  </si>
  <si>
    <t>МП (район)</t>
  </si>
  <si>
    <t>новая цср</t>
  </si>
  <si>
    <t>новый квр</t>
  </si>
  <si>
    <t>801Г000</t>
  </si>
  <si>
    <t>802Г000</t>
  </si>
  <si>
    <t>803Г000</t>
  </si>
  <si>
    <t>804Г000</t>
  </si>
  <si>
    <t>014Г000</t>
  </si>
  <si>
    <t>122</t>
  </si>
  <si>
    <t>244</t>
  </si>
  <si>
    <t>805Г000</t>
  </si>
  <si>
    <t>053Б000</t>
  </si>
  <si>
    <t>112</t>
  </si>
  <si>
    <t>014Б000</t>
  </si>
  <si>
    <t>011Б001</t>
  </si>
  <si>
    <t>011Б002</t>
  </si>
  <si>
    <t>011Б003</t>
  </si>
  <si>
    <t>905Б000</t>
  </si>
  <si>
    <t>Заработная плата (район) без мун.служ.</t>
  </si>
  <si>
    <t>Субсидии БУ на выполнение мун задания (доплата молодым специалистам)</t>
  </si>
  <si>
    <t>кбк для ведомственной</t>
  </si>
  <si>
    <t>Исполнение судебных актов</t>
  </si>
  <si>
    <t>суд</t>
  </si>
  <si>
    <t>Субсидии БУ на выполнение мун задания (повышение тарифов ЖКХ)</t>
  </si>
  <si>
    <t>06</t>
  </si>
  <si>
    <t>121</t>
  </si>
  <si>
    <t>123</t>
  </si>
  <si>
    <t>831</t>
  </si>
  <si>
    <t>540</t>
  </si>
  <si>
    <t>870</t>
  </si>
  <si>
    <t>243</t>
  </si>
  <si>
    <t>111</t>
  </si>
  <si>
    <t>852</t>
  </si>
  <si>
    <t>414</t>
  </si>
  <si>
    <t>810</t>
  </si>
  <si>
    <t>880</t>
  </si>
  <si>
    <t>611</t>
  </si>
  <si>
    <t>330</t>
  </si>
  <si>
    <t>612</t>
  </si>
  <si>
    <t>360</t>
  </si>
  <si>
    <t>321</t>
  </si>
  <si>
    <t>412</t>
  </si>
  <si>
    <t>530</t>
  </si>
  <si>
    <t>730</t>
  </si>
  <si>
    <t>511</t>
  </si>
  <si>
    <t>????3??</t>
  </si>
  <si>
    <t>61?</t>
  </si>
  <si>
    <t>????4??</t>
  </si>
  <si>
    <t>2017</t>
  </si>
  <si>
    <t>прогноз 2017</t>
  </si>
  <si>
    <t>Убрать выподающие по водоснабжению</t>
  </si>
  <si>
    <t>Убрать молодых специалистов,возмещение воспит.спортсм.</t>
  </si>
  <si>
    <t xml:space="preserve">Убрать </t>
  </si>
  <si>
    <t>Убрать судебные акты</t>
  </si>
  <si>
    <t>Убрать благоустройство</t>
  </si>
  <si>
    <t>Благоустройство,дороги</t>
  </si>
  <si>
    <t>Богучанский СДК межбюджет (Богучанский сельсовет)</t>
  </si>
  <si>
    <t>Убрать резервынй фонд</t>
  </si>
  <si>
    <t>убрать пож.безопасность</t>
  </si>
  <si>
    <t>Убрать дороги</t>
  </si>
  <si>
    <t>Нижнетерянский СДК межбюджет (Нижнетерянскийсельсовет)</t>
  </si>
  <si>
    <t xml:space="preserve">Белякинский сельсовет межбюджет </t>
  </si>
  <si>
    <t xml:space="preserve">Софинансирование </t>
  </si>
  <si>
    <t>Мероприятия</t>
  </si>
  <si>
    <t>мероприятия</t>
  </si>
  <si>
    <t>Капитальный ремонт РУО</t>
  </si>
  <si>
    <t xml:space="preserve"> сбалансир</t>
  </si>
  <si>
    <t>Субсидии иные на физвоспит</t>
  </si>
  <si>
    <t>Поддержка малому и среднему бизнесу</t>
  </si>
  <si>
    <t xml:space="preserve">      градостроительство, жкх,исп.бюджета</t>
  </si>
  <si>
    <t xml:space="preserve">      градостроение,жкх</t>
  </si>
  <si>
    <t>Энергосбережение</t>
  </si>
  <si>
    <t>Мероприятия по Дому Молодежи</t>
  </si>
  <si>
    <t>резерв</t>
  </si>
  <si>
    <t>Мероприятия ГО и ЧС</t>
  </si>
  <si>
    <t>01412</t>
  </si>
  <si>
    <t>000000</t>
  </si>
  <si>
    <t>01413</t>
  </si>
  <si>
    <t>01414</t>
  </si>
  <si>
    <t>01415</t>
  </si>
  <si>
    <t>01416</t>
  </si>
  <si>
    <t>853</t>
  </si>
  <si>
    <t>01417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</si>
  <si>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</si>
  <si>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</si>
  <si>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</si>
  <si>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</si>
  <si>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</si>
  <si>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</si>
  <si>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</si>
  <si>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</si>
  <si>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</si>
  <si>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</si>
  <si>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</si>
  <si>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</si>
  <si>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</si>
  <si>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01409</t>
  </si>
  <si>
    <t>0105</t>
  </si>
  <si>
    <t>322</t>
  </si>
  <si>
    <t>263</t>
  </si>
  <si>
    <t>2018</t>
  </si>
  <si>
    <t>прогноз 2018</t>
  </si>
  <si>
    <t>Региональная выплата</t>
  </si>
  <si>
    <t>Ожид. исп. 2015</t>
  </si>
  <si>
    <t>Администрация Ангарского сельсовета</t>
  </si>
  <si>
    <t>312</t>
  </si>
  <si>
    <t>Администрация Артюгинского  сельсовета</t>
  </si>
  <si>
    <t>Администрация Белякинского сельсовета</t>
  </si>
  <si>
    <t>Администрация Богучанского района</t>
  </si>
  <si>
    <t>Администрация Богучанского сельсовета</t>
  </si>
  <si>
    <t>Администрация Говорковского сельсовета</t>
  </si>
  <si>
    <t>Администрация Красногорьевского сельсовета</t>
  </si>
  <si>
    <t>Администрация Манзенского  сельсовета</t>
  </si>
  <si>
    <t>Администрация Невонского сельсовета</t>
  </si>
  <si>
    <t>Администрация Нижнетерянского сельсовета</t>
  </si>
  <si>
    <t>Администрация Новохайского сельсовета</t>
  </si>
  <si>
    <t>Администрация Октябрьского сельсовета</t>
  </si>
  <si>
    <t>Администрация Осиновомысского сельсовета</t>
  </si>
  <si>
    <t>Администрация Пинчугского сельсовета</t>
  </si>
  <si>
    <t>Администрация Таежнинского сельсовета</t>
  </si>
  <si>
    <t>Администрация Такучетского  сельсовета</t>
  </si>
  <si>
    <t>Администрация Хребтовского сельсовета</t>
  </si>
  <si>
    <t>Администрация Чуноярского сельсовета</t>
  </si>
  <si>
    <t>Администрация Шиверского сельсовета</t>
  </si>
  <si>
    <t>Богучанский районный Совет депутатов</t>
  </si>
  <si>
    <t>20455</t>
  </si>
  <si>
    <t>Контрольно-счетная комиссия Богучанского района</t>
  </si>
  <si>
    <t>Р1283</t>
  </si>
  <si>
    <t>МБОУ Богучанская СОШ №1 имени К.И.Безруких</t>
  </si>
  <si>
    <t>Щ5975</t>
  </si>
  <si>
    <t>Щ5967</t>
  </si>
  <si>
    <t>Щ5974</t>
  </si>
  <si>
    <t>Щ5968</t>
  </si>
  <si>
    <t>Щ5969</t>
  </si>
  <si>
    <t>Щ5972</t>
  </si>
  <si>
    <t>МБОУ ДОД Таежнинская ДШИ</t>
  </si>
  <si>
    <t>Щ5973</t>
  </si>
  <si>
    <t>МБУ "ДОЛ "Берёзка""</t>
  </si>
  <si>
    <t>Щ5976</t>
  </si>
  <si>
    <t>Щ5953</t>
  </si>
  <si>
    <t>МБУ "ЦС и ДМ"</t>
  </si>
  <si>
    <t>Щ5964</t>
  </si>
  <si>
    <t>МБУ ФОЦ "Кедр"</t>
  </si>
  <si>
    <t>Э1173</t>
  </si>
  <si>
    <t>Щ5965</t>
  </si>
  <si>
    <t>МБУК "СДК "Сибирь" п. Пинчуга"</t>
  </si>
  <si>
    <t>Щ5980</t>
  </si>
  <si>
    <t>МБУК "ТСБ"</t>
  </si>
  <si>
    <t>Щ7403</t>
  </si>
  <si>
    <t>МБУК "Таежнинский КСК"</t>
  </si>
  <si>
    <t>Щ7402</t>
  </si>
  <si>
    <t>МБУК "ЦКС" п.Невонка</t>
  </si>
  <si>
    <t>Щ5979</t>
  </si>
  <si>
    <t>МБУК "Чуноярский СДК "Юность"</t>
  </si>
  <si>
    <t>Щ5981</t>
  </si>
  <si>
    <t>МБУК "Шиверский СДК"</t>
  </si>
  <si>
    <t>Щ5982</t>
  </si>
  <si>
    <t>МБУК БКМ им. Д.М. Андона</t>
  </si>
  <si>
    <t>Щ5971</t>
  </si>
  <si>
    <t>МБУК БМ РДК "Янтарь"</t>
  </si>
  <si>
    <t>Щ5970</t>
  </si>
  <si>
    <t>МБУК БМЦРБ</t>
  </si>
  <si>
    <t>Щ5966</t>
  </si>
  <si>
    <t>МБУФК и С БСК "Ангара"</t>
  </si>
  <si>
    <t>МКДОУ "Детский сад № 7 "Буратино" с.Богучаны</t>
  </si>
  <si>
    <t>20696</t>
  </si>
  <si>
    <t>МКДОУ д/с № 6 "Рябинушка"</t>
  </si>
  <si>
    <t>25681</t>
  </si>
  <si>
    <t>МКДОУ детский сад "Ёлочка" п.Говорково</t>
  </si>
  <si>
    <t>25680</t>
  </si>
  <si>
    <t>МКДОУ детский сад "Белочка" № 62 п.Октябрьский</t>
  </si>
  <si>
    <t>20729</t>
  </si>
  <si>
    <t>МКДОУ детский сад "Березка" п.Такучет</t>
  </si>
  <si>
    <t>20717</t>
  </si>
  <si>
    <t>МКДОУ детский сад "Буратино" с.Чунояр</t>
  </si>
  <si>
    <t>20715</t>
  </si>
  <si>
    <t>МКДОУ детский сад "Елочка" п. Невонка</t>
  </si>
  <si>
    <t>20695</t>
  </si>
  <si>
    <t>МКДОУ детский сад "Елочка" п.Красногорьевский</t>
  </si>
  <si>
    <t>20697</t>
  </si>
  <si>
    <t>МКДОУ детский сад "Колосок" п. Пинчуга</t>
  </si>
  <si>
    <t>20708</t>
  </si>
  <si>
    <t>МКДОУ детский сад "Лесовичок" п.Ангарский</t>
  </si>
  <si>
    <t>20709</t>
  </si>
  <si>
    <t>МКДОУ детский сад "Светлячок" с.Карабула</t>
  </si>
  <si>
    <t>20529</t>
  </si>
  <si>
    <t>МКДОУ детский сад "Сказка" п.Нижнетерянск</t>
  </si>
  <si>
    <t>20647</t>
  </si>
  <si>
    <t>МКДОУ детский сад "Солнышко" п. Артюгино</t>
  </si>
  <si>
    <t>20716</t>
  </si>
  <si>
    <t>МКДОУ детский сад "Солнышко" п. Гремучий</t>
  </si>
  <si>
    <t>20713</t>
  </si>
  <si>
    <t>МКДОУ детский сад "Солнышко" п. Пинчуга</t>
  </si>
  <si>
    <t>20698</t>
  </si>
  <si>
    <t>МКДОУ детский сад "Солнышко" п.Октябрьский</t>
  </si>
  <si>
    <t>20530</t>
  </si>
  <si>
    <t>МКДОУ детский сад "Солнышко" п.Таёжный</t>
  </si>
  <si>
    <t>20714</t>
  </si>
  <si>
    <t>МКДОУ детский сад "Теремок" п.Таёжный</t>
  </si>
  <si>
    <t>20719</t>
  </si>
  <si>
    <t>МКДОУ детский сад "Теремок" п.Хребтовый</t>
  </si>
  <si>
    <t>20718</t>
  </si>
  <si>
    <t>МКДОУ детский сад "Чебурашка" п.Беляки</t>
  </si>
  <si>
    <t>25679</t>
  </si>
  <si>
    <t>МКДОУ детский сад "Чебурашка" п.Манзя</t>
  </si>
  <si>
    <t>20699</t>
  </si>
  <si>
    <t>МКДОУ детский сад "Чебурашка" п.Шиверский</t>
  </si>
  <si>
    <t>20645</t>
  </si>
  <si>
    <t>МКДОУ детский сад № 1 "Ручеек" п.Осиновый Мыс</t>
  </si>
  <si>
    <t>20726</t>
  </si>
  <si>
    <t>МКДОУ детский сад № 1 "Солнышко" п.Новохайский</t>
  </si>
  <si>
    <t>20728</t>
  </si>
  <si>
    <t>20704</t>
  </si>
  <si>
    <t>МКДОУ детский сад № 5 "Сосенка" с. Богучаны</t>
  </si>
  <si>
    <t>20707</t>
  </si>
  <si>
    <t>МКДОУ детский сад № 8 "Елочка" д.Ярки</t>
  </si>
  <si>
    <t>20730</t>
  </si>
  <si>
    <t>МКДОУ детский сад №1 "Сибирячок" с. Богучаны</t>
  </si>
  <si>
    <t>20703</t>
  </si>
  <si>
    <t>20705</t>
  </si>
  <si>
    <t>20706</t>
  </si>
  <si>
    <t>04800</t>
  </si>
  <si>
    <t>04812</t>
  </si>
  <si>
    <t>04809</t>
  </si>
  <si>
    <t>04816</t>
  </si>
  <si>
    <t>04822</t>
  </si>
  <si>
    <t>04811</t>
  </si>
  <si>
    <t>04814</t>
  </si>
  <si>
    <t>04815</t>
  </si>
  <si>
    <t>04807</t>
  </si>
  <si>
    <t>04802</t>
  </si>
  <si>
    <t>20727</t>
  </si>
  <si>
    <t>04810</t>
  </si>
  <si>
    <t>04817</t>
  </si>
  <si>
    <t>04818</t>
  </si>
  <si>
    <t>04803</t>
  </si>
  <si>
    <t>04823</t>
  </si>
  <si>
    <t>04804</t>
  </si>
  <si>
    <t>04819</t>
  </si>
  <si>
    <t>04805</t>
  </si>
  <si>
    <t>04820</t>
  </si>
  <si>
    <t>04825</t>
  </si>
  <si>
    <t>04801</t>
  </si>
  <si>
    <t>04808</t>
  </si>
  <si>
    <t>04821</t>
  </si>
  <si>
    <t>04806</t>
  </si>
  <si>
    <t>МКУ "МС Заказчика"</t>
  </si>
  <si>
    <t>05113</t>
  </si>
  <si>
    <t>МКУ "Управление культуры Богучанского района"</t>
  </si>
  <si>
    <t>02672</t>
  </si>
  <si>
    <t>РайФУ администрации района</t>
  </si>
  <si>
    <t>Таежнинский сельский Совет депутатов Богучанского района</t>
  </si>
  <si>
    <t>25072</t>
  </si>
  <si>
    <t>УСЗН Богучанского района</t>
  </si>
  <si>
    <t>02670</t>
  </si>
  <si>
    <t>Управление муниципальной собственностью Богучанского района</t>
  </si>
  <si>
    <t>01410</t>
  </si>
  <si>
    <t>Чуноярский сельский совет депутатов Богучанского района Красноярского края</t>
  </si>
  <si>
    <t>20513</t>
  </si>
  <si>
    <t>управление образования</t>
  </si>
  <si>
    <t>02673</t>
  </si>
  <si>
    <t>01412д</t>
  </si>
  <si>
    <t>01412б</t>
  </si>
  <si>
    <t>01412?</t>
  </si>
  <si>
    <t>??????</t>
  </si>
  <si>
    <t>ФОЦ</t>
  </si>
  <si>
    <t>Щ59??</t>
  </si>
  <si>
    <t xml:space="preserve">      культура,библиотека</t>
  </si>
  <si>
    <t>1школа</t>
  </si>
  <si>
    <t>лагерь</t>
  </si>
  <si>
    <t>музей</t>
  </si>
  <si>
    <t>библ</t>
  </si>
  <si>
    <t>мпч</t>
  </si>
  <si>
    <t>досуг молодежи</t>
  </si>
  <si>
    <t>ангара стад</t>
  </si>
  <si>
    <t>фоц</t>
  </si>
  <si>
    <t>ЦБ</t>
  </si>
  <si>
    <t>ДШИ</t>
  </si>
  <si>
    <t>досуг молод</t>
  </si>
  <si>
    <t>стадион ангара</t>
  </si>
  <si>
    <t>убрать из БУ</t>
  </si>
  <si>
    <t>Прогноз расходов бюджетов поселений на 2016 год</t>
  </si>
  <si>
    <t>дши</t>
  </si>
  <si>
    <t>рбс89001412общпро</t>
  </si>
  <si>
    <t>на козенку</t>
  </si>
  <si>
    <t>на янтарь</t>
  </si>
  <si>
    <t>в янтарь</t>
  </si>
  <si>
    <t>1110075140</t>
  </si>
  <si>
    <t>1110051180</t>
  </si>
  <si>
    <t>0420074120</t>
  </si>
  <si>
    <t>0910073930</t>
  </si>
  <si>
    <t>06100Ч0050</t>
  </si>
  <si>
    <t>1110076010</t>
  </si>
  <si>
    <t>1110080130</t>
  </si>
  <si>
    <t>1110080120</t>
  </si>
  <si>
    <t>8010060000</t>
  </si>
  <si>
    <t>129</t>
  </si>
  <si>
    <t>8030060000</t>
  </si>
  <si>
    <t>8020060000</t>
  </si>
  <si>
    <t>8020061000</t>
  </si>
  <si>
    <t>8020067000</t>
  </si>
  <si>
    <t>802006Б000</t>
  </si>
  <si>
    <t>802006Г000</t>
  </si>
  <si>
    <t>802006Ф000</t>
  </si>
  <si>
    <t>802006Э000</t>
  </si>
  <si>
    <t>9010080000</t>
  </si>
  <si>
    <t>8020075140</t>
  </si>
  <si>
    <t>8020051180</t>
  </si>
  <si>
    <t>2120080020</t>
  </si>
  <si>
    <t>2120074120</t>
  </si>
  <si>
    <t>2120080010</t>
  </si>
  <si>
    <t>212008Ф000</t>
  </si>
  <si>
    <t>21200S4120</t>
  </si>
  <si>
    <t>2110073930</t>
  </si>
  <si>
    <t>2110080010</t>
  </si>
  <si>
    <t>21100S3930</t>
  </si>
  <si>
    <t>90900Ж0000</t>
  </si>
  <si>
    <t>90900Ж3000</t>
  </si>
  <si>
    <t>2130080000</t>
  </si>
  <si>
    <t>90900Ш0000</t>
  </si>
  <si>
    <t>2110080030</t>
  </si>
  <si>
    <t>2110080040</t>
  </si>
  <si>
    <t>211008Ф000</t>
  </si>
  <si>
    <t>211008Э020</t>
  </si>
  <si>
    <t>2150080000</t>
  </si>
  <si>
    <t>119</t>
  </si>
  <si>
    <t>90900Ч0050</t>
  </si>
  <si>
    <t>2140080000</t>
  </si>
  <si>
    <t>214008Ф000</t>
  </si>
  <si>
    <t>9020080000</t>
  </si>
  <si>
    <t>8060051180</t>
  </si>
  <si>
    <t>2220074120</t>
  </si>
  <si>
    <t>2220080010</t>
  </si>
  <si>
    <t>22200S4120</t>
  </si>
  <si>
    <t>2210073930</t>
  </si>
  <si>
    <t>2210080050</t>
  </si>
  <si>
    <t>2210080070</t>
  </si>
  <si>
    <t>2210080130</t>
  </si>
  <si>
    <t>22100S3930</t>
  </si>
  <si>
    <t>2230080010</t>
  </si>
  <si>
    <t>2210080010</t>
  </si>
  <si>
    <t>2210080020</t>
  </si>
  <si>
    <t>2210080030</t>
  </si>
  <si>
    <t>2210080040</t>
  </si>
  <si>
    <t>2210080060</t>
  </si>
  <si>
    <t>221008Э020</t>
  </si>
  <si>
    <t>2250080010</t>
  </si>
  <si>
    <t>2240080010</t>
  </si>
  <si>
    <t>2240080020</t>
  </si>
  <si>
    <t>2320080010</t>
  </si>
  <si>
    <t>2320074120</t>
  </si>
  <si>
    <t>2320080000</t>
  </si>
  <si>
    <t>23200S4120</t>
  </si>
  <si>
    <t>2330073930</t>
  </si>
  <si>
    <t>2330080020</t>
  </si>
  <si>
    <t>23300S3930</t>
  </si>
  <si>
    <t>2310080000</t>
  </si>
  <si>
    <t>2330080010</t>
  </si>
  <si>
    <t>2330080050</t>
  </si>
  <si>
    <t>2330080060</t>
  </si>
  <si>
    <t>2330080070</t>
  </si>
  <si>
    <t>233008Ф000</t>
  </si>
  <si>
    <t>233008Э040</t>
  </si>
  <si>
    <t>2340080010</t>
  </si>
  <si>
    <t>2340080020</t>
  </si>
  <si>
    <t>2340083000</t>
  </si>
  <si>
    <t>234008Ф000</t>
  </si>
  <si>
    <t>8010067000</t>
  </si>
  <si>
    <t>0420080040</t>
  </si>
  <si>
    <t>8020074670</t>
  </si>
  <si>
    <t>8020076040</t>
  </si>
  <si>
    <t>80200Ч0010</t>
  </si>
  <si>
    <t>9040051200</t>
  </si>
  <si>
    <t>370</t>
  </si>
  <si>
    <t>8020074290</t>
  </si>
  <si>
    <t>8020075190</t>
  </si>
  <si>
    <t>9030053910</t>
  </si>
  <si>
    <t>376</t>
  </si>
  <si>
    <t>9060080000</t>
  </si>
  <si>
    <t>0410040010</t>
  </si>
  <si>
    <t>0410041010</t>
  </si>
  <si>
    <t>0410074130</t>
  </si>
  <si>
    <t>04100S4130</t>
  </si>
  <si>
    <t>0420080020</t>
  </si>
  <si>
    <t>0420080030</t>
  </si>
  <si>
    <t>0420080060</t>
  </si>
  <si>
    <t>04200S4120</t>
  </si>
  <si>
    <t>0410080010</t>
  </si>
  <si>
    <t>1210050550</t>
  </si>
  <si>
    <t>048</t>
  </si>
  <si>
    <t>12100R0550</t>
  </si>
  <si>
    <t>1230075170</t>
  </si>
  <si>
    <t>09200Л0000</t>
  </si>
  <si>
    <t>09200П0000</t>
  </si>
  <si>
    <t>0910080000</t>
  </si>
  <si>
    <t>09100S3930</t>
  </si>
  <si>
    <t>0810050640</t>
  </si>
  <si>
    <t>260</t>
  </si>
  <si>
    <t>0810080010</t>
  </si>
  <si>
    <t>0810080020</t>
  </si>
  <si>
    <t>0830080030</t>
  </si>
  <si>
    <t>1220075180</t>
  </si>
  <si>
    <t>12200S5410</t>
  </si>
  <si>
    <t>0320075700</t>
  </si>
  <si>
    <t>0320075770</t>
  </si>
  <si>
    <t>9090080000</t>
  </si>
  <si>
    <t>0360080000</t>
  </si>
  <si>
    <t>0710080020</t>
  </si>
  <si>
    <t>113</t>
  </si>
  <si>
    <t>09200Ч0090</t>
  </si>
  <si>
    <t>0930074920</t>
  </si>
  <si>
    <t>1010009502</t>
  </si>
  <si>
    <t>1010009602</t>
  </si>
  <si>
    <t>90900Ч0110</t>
  </si>
  <si>
    <t>9090075550</t>
  </si>
  <si>
    <t>90900Д0000</t>
  </si>
  <si>
    <t>0209</t>
  </si>
  <si>
    <t>2520080000</t>
  </si>
  <si>
    <t>2510074120</t>
  </si>
  <si>
    <t>2510080000</t>
  </si>
  <si>
    <t>25100S4120</t>
  </si>
  <si>
    <t>26300Ч0090</t>
  </si>
  <si>
    <t>2610073930</t>
  </si>
  <si>
    <t>2610080010</t>
  </si>
  <si>
    <t>2610080020</t>
  </si>
  <si>
    <t>2610080030</t>
  </si>
  <si>
    <t>26100S3930</t>
  </si>
  <si>
    <t>2620074920</t>
  </si>
  <si>
    <t>2620080000</t>
  </si>
  <si>
    <t>262008Ф000</t>
  </si>
  <si>
    <t>262008Э000</t>
  </si>
  <si>
    <t>26200S4920</t>
  </si>
  <si>
    <t>2810009502</t>
  </si>
  <si>
    <t>2810009602</t>
  </si>
  <si>
    <t>2810080000</t>
  </si>
  <si>
    <t>2810080010</t>
  </si>
  <si>
    <t>2810080020</t>
  </si>
  <si>
    <t>281008Г000</t>
  </si>
  <si>
    <t>281008Ф030</t>
  </si>
  <si>
    <t>28100S9602</t>
  </si>
  <si>
    <t>28100Ч0110</t>
  </si>
  <si>
    <t>2820080000</t>
  </si>
  <si>
    <t>282008Ф010</t>
  </si>
  <si>
    <t>2890080000</t>
  </si>
  <si>
    <t>28900Ш0000</t>
  </si>
  <si>
    <t>2710080000</t>
  </si>
  <si>
    <t>2710080010</t>
  </si>
  <si>
    <t>2710080020</t>
  </si>
  <si>
    <t>2710080030</t>
  </si>
  <si>
    <t>271008Ф020</t>
  </si>
  <si>
    <t>271008Ф030</t>
  </si>
  <si>
    <t>271008Э020</t>
  </si>
  <si>
    <t>2720080000</t>
  </si>
  <si>
    <t>2410080000</t>
  </si>
  <si>
    <t>2410080010</t>
  </si>
  <si>
    <t>350</t>
  </si>
  <si>
    <t>2420080000</t>
  </si>
  <si>
    <t>2710075550</t>
  </si>
  <si>
    <t>27100S5550</t>
  </si>
  <si>
    <t>323</t>
  </si>
  <si>
    <t>2930080020</t>
  </si>
  <si>
    <t>2930080040</t>
  </si>
  <si>
    <t>2930074120</t>
  </si>
  <si>
    <t>2930080010</t>
  </si>
  <si>
    <t>293008Ф010</t>
  </si>
  <si>
    <t>29300S4120</t>
  </si>
  <si>
    <t>2920073930</t>
  </si>
  <si>
    <t>2920080010</t>
  </si>
  <si>
    <t>292008Ф010</t>
  </si>
  <si>
    <t>29200S3930</t>
  </si>
  <si>
    <t>2910080010</t>
  </si>
  <si>
    <t>2920080020</t>
  </si>
  <si>
    <t>2920080030</t>
  </si>
  <si>
    <t>2920080040</t>
  </si>
  <si>
    <t>2920080050</t>
  </si>
  <si>
    <t>292008Ф020</t>
  </si>
  <si>
    <t>292008Ф040</t>
  </si>
  <si>
    <t>292008Э020</t>
  </si>
  <si>
    <t>2930080030</t>
  </si>
  <si>
    <t>2950080010</t>
  </si>
  <si>
    <t>2940080000</t>
  </si>
  <si>
    <t>2940081000</t>
  </si>
  <si>
    <t>294008Ф000</t>
  </si>
  <si>
    <t>3020080040</t>
  </si>
  <si>
    <t>3020080060</t>
  </si>
  <si>
    <t>3020074120</t>
  </si>
  <si>
    <t>3020080010</t>
  </si>
  <si>
    <t>3020080020</t>
  </si>
  <si>
    <t>3020080030</t>
  </si>
  <si>
    <t>3020080050</t>
  </si>
  <si>
    <t>30200S4120</t>
  </si>
  <si>
    <t>3010073930</t>
  </si>
  <si>
    <t>3010080060</t>
  </si>
  <si>
    <t>30100S3930</t>
  </si>
  <si>
    <t>3030080010</t>
  </si>
  <si>
    <t>3030080050</t>
  </si>
  <si>
    <t>3010080010</t>
  </si>
  <si>
    <t>3010080020</t>
  </si>
  <si>
    <t>3010080030</t>
  </si>
  <si>
    <t>3010080040</t>
  </si>
  <si>
    <t>3010080050</t>
  </si>
  <si>
    <t>301008Э002</t>
  </si>
  <si>
    <t>3040080020</t>
  </si>
  <si>
    <t>3040080010</t>
  </si>
  <si>
    <t>3040081010</t>
  </si>
  <si>
    <t>304008Ф010</t>
  </si>
  <si>
    <t>1110077410</t>
  </si>
  <si>
    <t>3120080040</t>
  </si>
  <si>
    <t>3120080020</t>
  </si>
  <si>
    <t>3120080030</t>
  </si>
  <si>
    <t>3120074120</t>
  </si>
  <si>
    <t>3120080010</t>
  </si>
  <si>
    <t>312008Ф000</t>
  </si>
  <si>
    <t>31200S4120</t>
  </si>
  <si>
    <t>3110073930</t>
  </si>
  <si>
    <t>3110080010</t>
  </si>
  <si>
    <t>31100S3930</t>
  </si>
  <si>
    <t>3130080000</t>
  </si>
  <si>
    <t>3110080030</t>
  </si>
  <si>
    <t>3110077410</t>
  </si>
  <si>
    <t>3110080020</t>
  </si>
  <si>
    <t>3110080040</t>
  </si>
  <si>
    <t>3110080050</t>
  </si>
  <si>
    <t>3110080060</t>
  </si>
  <si>
    <t>311008Э020</t>
  </si>
  <si>
    <t>31100S7410</t>
  </si>
  <si>
    <t>3120080050</t>
  </si>
  <si>
    <t>3150080000</t>
  </si>
  <si>
    <t>3140080000</t>
  </si>
  <si>
    <t>314008Ф000</t>
  </si>
  <si>
    <t>3220080030</t>
  </si>
  <si>
    <t>3220074120</t>
  </si>
  <si>
    <t>3220080010</t>
  </si>
  <si>
    <t>3220080020</t>
  </si>
  <si>
    <t>32200S4120</t>
  </si>
  <si>
    <t>3210073930</t>
  </si>
  <si>
    <t>3210080010</t>
  </si>
  <si>
    <t>32100S3930</t>
  </si>
  <si>
    <t>3230080000</t>
  </si>
  <si>
    <t>323008Ф000</t>
  </si>
  <si>
    <t>3210080020</t>
  </si>
  <si>
    <t>3210080030</t>
  </si>
  <si>
    <t>3210080040</t>
  </si>
  <si>
    <t>3210080050</t>
  </si>
  <si>
    <t>3210080060</t>
  </si>
  <si>
    <t>321008Ф000</t>
  </si>
  <si>
    <t>321008Э020</t>
  </si>
  <si>
    <t>3220080040</t>
  </si>
  <si>
    <t>32100Ч0050</t>
  </si>
  <si>
    <t>3420080020</t>
  </si>
  <si>
    <t>3420074120</t>
  </si>
  <si>
    <t>3420080010</t>
  </si>
  <si>
    <t>34200S4120</t>
  </si>
  <si>
    <t>3410073930</t>
  </si>
  <si>
    <t>3410080010</t>
  </si>
  <si>
    <t>34100S3930</t>
  </si>
  <si>
    <t>3430080000</t>
  </si>
  <si>
    <t>3410080020</t>
  </si>
  <si>
    <t>3410080030</t>
  </si>
  <si>
    <t>341008Ф000</t>
  </si>
  <si>
    <t>341008Э020</t>
  </si>
  <si>
    <t>3440080000</t>
  </si>
  <si>
    <t>3630080020</t>
  </si>
  <si>
    <t>3630074120</t>
  </si>
  <si>
    <t>3630080010</t>
  </si>
  <si>
    <t>36300S4120</t>
  </si>
  <si>
    <t>3650073930</t>
  </si>
  <si>
    <t>3650077410</t>
  </si>
  <si>
    <t>3650080010</t>
  </si>
  <si>
    <t>36500S3930</t>
  </si>
  <si>
    <t>36500S7410</t>
  </si>
  <si>
    <t>3640080000</t>
  </si>
  <si>
    <t>3650080020</t>
  </si>
  <si>
    <t>3650080030</t>
  </si>
  <si>
    <t>365008Э020</t>
  </si>
  <si>
    <t>3660080000</t>
  </si>
  <si>
    <t>3660081000</t>
  </si>
  <si>
    <t>3720080040</t>
  </si>
  <si>
    <t>3720080020</t>
  </si>
  <si>
    <t>3720074120</t>
  </si>
  <si>
    <t>3720080010</t>
  </si>
  <si>
    <t>37200S4120</t>
  </si>
  <si>
    <t>3710073930</t>
  </si>
  <si>
    <t>3710080010</t>
  </si>
  <si>
    <t>37100S3930</t>
  </si>
  <si>
    <t>3730080000</t>
  </si>
  <si>
    <t>3750080010</t>
  </si>
  <si>
    <t>3710080020</t>
  </si>
  <si>
    <t>3710080030</t>
  </si>
  <si>
    <t>3710080040</t>
  </si>
  <si>
    <t>3710080050</t>
  </si>
  <si>
    <t>3710087040</t>
  </si>
  <si>
    <t>371008Ф000</t>
  </si>
  <si>
    <t>371008Э020</t>
  </si>
  <si>
    <t>37600Ч0050</t>
  </si>
  <si>
    <t>3740080000</t>
  </si>
  <si>
    <t>3890080010</t>
  </si>
  <si>
    <t>3820080040</t>
  </si>
  <si>
    <t>3820080020</t>
  </si>
  <si>
    <t>3820080030</t>
  </si>
  <si>
    <t>3820074120</t>
  </si>
  <si>
    <t>3820080010</t>
  </si>
  <si>
    <t>38200S4120</t>
  </si>
  <si>
    <t>3810073930</t>
  </si>
  <si>
    <t>3810080010</t>
  </si>
  <si>
    <t>38100S3930</t>
  </si>
  <si>
    <t>3830080000</t>
  </si>
  <si>
    <t>3850080000</t>
  </si>
  <si>
    <t>3810080020</t>
  </si>
  <si>
    <t>3810080030</t>
  </si>
  <si>
    <t>3810080040</t>
  </si>
  <si>
    <t>381008Ф000</t>
  </si>
  <si>
    <t>381008Э020</t>
  </si>
  <si>
    <t>3840080000</t>
  </si>
  <si>
    <t>3840081000</t>
  </si>
  <si>
    <t>384008Г000</t>
  </si>
  <si>
    <t>384008Э000</t>
  </si>
  <si>
    <t>3930080000</t>
  </si>
  <si>
    <t>3920080000</t>
  </si>
  <si>
    <t>3950074120</t>
  </si>
  <si>
    <t>3950080010</t>
  </si>
  <si>
    <t>39500S4120</t>
  </si>
  <si>
    <t>3910073930</t>
  </si>
  <si>
    <t>3910080020</t>
  </si>
  <si>
    <t>391008Ф010</t>
  </si>
  <si>
    <t>39100S3930</t>
  </si>
  <si>
    <t>3940009502</t>
  </si>
  <si>
    <t>3940009602</t>
  </si>
  <si>
    <t>3940080050</t>
  </si>
  <si>
    <t>394008Ф000</t>
  </si>
  <si>
    <t>39400S9602</t>
  </si>
  <si>
    <t>39400Ш0000</t>
  </si>
  <si>
    <t>3940080010</t>
  </si>
  <si>
    <t>3940080020</t>
  </si>
  <si>
    <t>3940080030</t>
  </si>
  <si>
    <t>394008Э010</t>
  </si>
  <si>
    <t>3940075550</t>
  </si>
  <si>
    <t>39400S5550</t>
  </si>
  <si>
    <t>3960080000</t>
  </si>
  <si>
    <t>4120080030</t>
  </si>
  <si>
    <t>4120080020</t>
  </si>
  <si>
    <t>4120074120</t>
  </si>
  <si>
    <t>4120080010</t>
  </si>
  <si>
    <t>41200S4120</t>
  </si>
  <si>
    <t>4140073930</t>
  </si>
  <si>
    <t>4140080010</t>
  </si>
  <si>
    <t>4140080020</t>
  </si>
  <si>
    <t>414008Ф010</t>
  </si>
  <si>
    <t>414008Ф020</t>
  </si>
  <si>
    <t>41400S3930</t>
  </si>
  <si>
    <t>41100Ж0040</t>
  </si>
  <si>
    <t>4130080010</t>
  </si>
  <si>
    <t>413008Ф010</t>
  </si>
  <si>
    <t>4130080020</t>
  </si>
  <si>
    <t>4110077410</t>
  </si>
  <si>
    <t>4110080010</t>
  </si>
  <si>
    <t>4110080020</t>
  </si>
  <si>
    <t>4110080030</t>
  </si>
  <si>
    <t>411008Ф020</t>
  </si>
  <si>
    <t>411008Э020</t>
  </si>
  <si>
    <t>41100S7410</t>
  </si>
  <si>
    <t>4150080010</t>
  </si>
  <si>
    <t>4150080030</t>
  </si>
  <si>
    <t>90900S5550</t>
  </si>
  <si>
    <t>4150080020</t>
  </si>
  <si>
    <t>4150080050</t>
  </si>
  <si>
    <t>415008Ф050</t>
  </si>
  <si>
    <t>4220080040</t>
  </si>
  <si>
    <t>4220080020</t>
  </si>
  <si>
    <t>4220074120</t>
  </si>
  <si>
    <t>4220080010</t>
  </si>
  <si>
    <t>42200S4120</t>
  </si>
  <si>
    <t>4210073930</t>
  </si>
  <si>
    <t>4210080050</t>
  </si>
  <si>
    <t>42100S3930</t>
  </si>
  <si>
    <t>4230080000</t>
  </si>
  <si>
    <t>4210080010</t>
  </si>
  <si>
    <t>4210080020</t>
  </si>
  <si>
    <t>4210080030</t>
  </si>
  <si>
    <t>4210080040</t>
  </si>
  <si>
    <t>421008Ф000</t>
  </si>
  <si>
    <t>421008Э010</t>
  </si>
  <si>
    <t>4240080000</t>
  </si>
  <si>
    <t>4310080040</t>
  </si>
  <si>
    <t>4320080040</t>
  </si>
  <si>
    <t>4320080020</t>
  </si>
  <si>
    <t>4320074120</t>
  </si>
  <si>
    <t>4320080010</t>
  </si>
  <si>
    <t>43200S4120</t>
  </si>
  <si>
    <t>4310073930</t>
  </si>
  <si>
    <t>4310080010</t>
  </si>
  <si>
    <t>431008Ф000</t>
  </si>
  <si>
    <t>43100S3930</t>
  </si>
  <si>
    <t>4330080000</t>
  </si>
  <si>
    <t>4310080030</t>
  </si>
  <si>
    <t>4310080020</t>
  </si>
  <si>
    <t>4310080050</t>
  </si>
  <si>
    <t>431008Э020</t>
  </si>
  <si>
    <t>4340080000</t>
  </si>
  <si>
    <t>4340087000</t>
  </si>
  <si>
    <t>4420080030</t>
  </si>
  <si>
    <t>4420080020</t>
  </si>
  <si>
    <t>4420074120</t>
  </si>
  <si>
    <t>4420080010</t>
  </si>
  <si>
    <t>44200S4120</t>
  </si>
  <si>
    <t>4410073930</t>
  </si>
  <si>
    <t>4410080010</t>
  </si>
  <si>
    <t>44100S3930</t>
  </si>
  <si>
    <t>4430080000</t>
  </si>
  <si>
    <t>4430080010</t>
  </si>
  <si>
    <t>4410080020</t>
  </si>
  <si>
    <t>4410080030</t>
  </si>
  <si>
    <t>4410080040</t>
  </si>
  <si>
    <t>4410080050</t>
  </si>
  <si>
    <t>4410080060</t>
  </si>
  <si>
    <t>441008Э020</t>
  </si>
  <si>
    <t>4420080040</t>
  </si>
  <si>
    <t>4440080000</t>
  </si>
  <si>
    <t>4690080010</t>
  </si>
  <si>
    <t>4620080020</t>
  </si>
  <si>
    <t>4620074120</t>
  </si>
  <si>
    <t>4620080010</t>
  </si>
  <si>
    <t>46200S4120</t>
  </si>
  <si>
    <t>4610073930</t>
  </si>
  <si>
    <t>4610080010</t>
  </si>
  <si>
    <t>461008Ф010</t>
  </si>
  <si>
    <t>46100S3930</t>
  </si>
  <si>
    <t>4630080000</t>
  </si>
  <si>
    <t>4610080020</t>
  </si>
  <si>
    <t>4610080030</t>
  </si>
  <si>
    <t>4610080040</t>
  </si>
  <si>
    <t>461008Ф000</t>
  </si>
  <si>
    <t>461008Э020</t>
  </si>
  <si>
    <t>4620080030</t>
  </si>
  <si>
    <t>4640080000</t>
  </si>
  <si>
    <t>4640081000</t>
  </si>
  <si>
    <t>464008Ф000</t>
  </si>
  <si>
    <t>8030067000</t>
  </si>
  <si>
    <t>8040060000</t>
  </si>
  <si>
    <t>8040067000</t>
  </si>
  <si>
    <t>0110040020</t>
  </si>
  <si>
    <t>0110041020</t>
  </si>
  <si>
    <t>0110047020</t>
  </si>
  <si>
    <t>011004Г020</t>
  </si>
  <si>
    <t>011004П020</t>
  </si>
  <si>
    <t>0110074090</t>
  </si>
  <si>
    <t>0110075640</t>
  </si>
  <si>
    <t>09300S3980</t>
  </si>
  <si>
    <t>0110073970</t>
  </si>
  <si>
    <t>0110075660</t>
  </si>
  <si>
    <t>МБОУ ДО ДЮСШ</t>
  </si>
  <si>
    <t>Э4805</t>
  </si>
  <si>
    <t>0110026540</t>
  </si>
  <si>
    <t>0110040030</t>
  </si>
  <si>
    <t>0110041030</t>
  </si>
  <si>
    <t>0110045030</t>
  </si>
  <si>
    <t>0110047030</t>
  </si>
  <si>
    <t>011004Г030</t>
  </si>
  <si>
    <t>0110074040</t>
  </si>
  <si>
    <t>0110080020</t>
  </si>
  <si>
    <t>0110083020</t>
  </si>
  <si>
    <t>0530040000</t>
  </si>
  <si>
    <t>0530041000</t>
  </si>
  <si>
    <t>0530045000</t>
  </si>
  <si>
    <t>0530047000</t>
  </si>
  <si>
    <t>053004Г000</t>
  </si>
  <si>
    <t>053004Э000</t>
  </si>
  <si>
    <t>0110040040</t>
  </si>
  <si>
    <t>0110041040</t>
  </si>
  <si>
    <t>0110047040</t>
  </si>
  <si>
    <t>01100S3970</t>
  </si>
  <si>
    <t>01100Ф0030</t>
  </si>
  <si>
    <t>01100Ц0010</t>
  </si>
  <si>
    <t>0610080000</t>
  </si>
  <si>
    <t>06100S4560</t>
  </si>
  <si>
    <t>0620074540</t>
  </si>
  <si>
    <t>0620080000</t>
  </si>
  <si>
    <t>0640010430</t>
  </si>
  <si>
    <t>0640040000</t>
  </si>
  <si>
    <t>0640041000</t>
  </si>
  <si>
    <t>0640047000</t>
  </si>
  <si>
    <t>064004Г000</t>
  </si>
  <si>
    <t>064004Э000</t>
  </si>
  <si>
    <t>0640074560</t>
  </si>
  <si>
    <t>0720080010</t>
  </si>
  <si>
    <t>0720080020</t>
  </si>
  <si>
    <t>0720080030</t>
  </si>
  <si>
    <t>МБУ ДО "Богучанская ДШИ"</t>
  </si>
  <si>
    <t>0520080520</t>
  </si>
  <si>
    <t>05300Ф0000</t>
  </si>
  <si>
    <t>МБУ ДО "Манзенская ДШИ"</t>
  </si>
  <si>
    <t>МБУ ДО "Пинчугская ДШИ"</t>
  </si>
  <si>
    <t>0530077450</t>
  </si>
  <si>
    <t>0530080020</t>
  </si>
  <si>
    <t>05300Ц0000</t>
  </si>
  <si>
    <t>МБУ ДО Ангарская ДШИ</t>
  </si>
  <si>
    <t>МБУ ДО Невонская ДШИ</t>
  </si>
  <si>
    <t>МБУ КЦСОН</t>
  </si>
  <si>
    <t>0240001510</t>
  </si>
  <si>
    <t>3240040010</t>
  </si>
  <si>
    <t>3240041010</t>
  </si>
  <si>
    <t>324004Г010</t>
  </si>
  <si>
    <t>4090040000</t>
  </si>
  <si>
    <t>4090041000</t>
  </si>
  <si>
    <t>4090047000</t>
  </si>
  <si>
    <t>409004Г000</t>
  </si>
  <si>
    <t>40900Ф0000</t>
  </si>
  <si>
    <t>05100Ч0040</t>
  </si>
  <si>
    <t>05100Ч1040</t>
  </si>
  <si>
    <t>05100Ч7040</t>
  </si>
  <si>
    <t>05100ЧГ040</t>
  </si>
  <si>
    <t>05100ЧЭ040</t>
  </si>
  <si>
    <t>05200Ч0030</t>
  </si>
  <si>
    <t>05200Ч1030</t>
  </si>
  <si>
    <t>05200ЧГ030</t>
  </si>
  <si>
    <t>05200ЧЭ030</t>
  </si>
  <si>
    <t>3310080000</t>
  </si>
  <si>
    <t>3320040010</t>
  </si>
  <si>
    <t>3320041010</t>
  </si>
  <si>
    <t>3320047010</t>
  </si>
  <si>
    <t>332004Г010</t>
  </si>
  <si>
    <t>4510040000</t>
  </si>
  <si>
    <t>4510041000</t>
  </si>
  <si>
    <t>4510047000</t>
  </si>
  <si>
    <t>451004Г000</t>
  </si>
  <si>
    <t>4790040010</t>
  </si>
  <si>
    <t>4790041010</t>
  </si>
  <si>
    <t>479004Г010</t>
  </si>
  <si>
    <t>479004Э010</t>
  </si>
  <si>
    <t>4790080010</t>
  </si>
  <si>
    <t>0510040000</t>
  </si>
  <si>
    <t>0510041000</t>
  </si>
  <si>
    <t>0510047000</t>
  </si>
  <si>
    <t>051004Г000</t>
  </si>
  <si>
    <t>051004Э000</t>
  </si>
  <si>
    <t>0510080520</t>
  </si>
  <si>
    <t>0520040000</t>
  </si>
  <si>
    <t>0520041000</t>
  </si>
  <si>
    <t>0520045000</t>
  </si>
  <si>
    <t>0520047000</t>
  </si>
  <si>
    <t>052004Г000</t>
  </si>
  <si>
    <t>052004Э000</t>
  </si>
  <si>
    <t>05200Ч5030</t>
  </si>
  <si>
    <t>05200Ч7030</t>
  </si>
  <si>
    <t>0530051480</t>
  </si>
  <si>
    <t>092</t>
  </si>
  <si>
    <t>0530077460</t>
  </si>
  <si>
    <t>05300S7460</t>
  </si>
  <si>
    <t>05300Ч0030</t>
  </si>
  <si>
    <t>0510045000</t>
  </si>
  <si>
    <t>0510051440</t>
  </si>
  <si>
    <t>090</t>
  </si>
  <si>
    <t>0510074880</t>
  </si>
  <si>
    <t>0510080530</t>
  </si>
  <si>
    <t>05100L1440</t>
  </si>
  <si>
    <t>05100S4880</t>
  </si>
  <si>
    <t>05100Ф0000</t>
  </si>
  <si>
    <t>Щ5977</t>
  </si>
  <si>
    <t>2430040000</t>
  </si>
  <si>
    <t>2430041000</t>
  </si>
  <si>
    <t>2430045000</t>
  </si>
  <si>
    <t>243004Г000</t>
  </si>
  <si>
    <t>243004Э000</t>
  </si>
  <si>
    <t>2430080000</t>
  </si>
  <si>
    <t>2430087000</t>
  </si>
  <si>
    <t>24300Ф0000</t>
  </si>
  <si>
    <t>0110040010</t>
  </si>
  <si>
    <t>0110041010</t>
  </si>
  <si>
    <t>0110047010</t>
  </si>
  <si>
    <t>011004Г010</t>
  </si>
  <si>
    <t>011004П010</t>
  </si>
  <si>
    <t>011004Ф000</t>
  </si>
  <si>
    <t>011004Э010</t>
  </si>
  <si>
    <t>0110074080</t>
  </si>
  <si>
    <t>0110075880</t>
  </si>
  <si>
    <t>0110075540</t>
  </si>
  <si>
    <t>МКДОУ детский сад № 2 "Солнышко" с. Богучаны</t>
  </si>
  <si>
    <t>МКДОУ детский сад №3 "Теремок" с. Богучаны</t>
  </si>
  <si>
    <t>МКДОУ детский сад №4 "Скворушка" с. Богучаны</t>
  </si>
  <si>
    <t>МКОУ "Гремучинская школа № 19"</t>
  </si>
  <si>
    <t>011004Э020</t>
  </si>
  <si>
    <t>0110075630</t>
  </si>
  <si>
    <t>МКОУ "Чуноярская школа № 13"</t>
  </si>
  <si>
    <t>0110080010</t>
  </si>
  <si>
    <t>МКОУ "Шиверская школа"</t>
  </si>
  <si>
    <t>МКОУ Ангарская школа</t>
  </si>
  <si>
    <t>01100S5630</t>
  </si>
  <si>
    <t>МКОУ Артюгинская школа</t>
  </si>
  <si>
    <t>МКОУ БСОШ № 3</t>
  </si>
  <si>
    <t>МКОУ Белякинская школа</t>
  </si>
  <si>
    <t>МКОУ Богучанская О(С)Ш</t>
  </si>
  <si>
    <t>МКОУ Богучанская СШ № 4</t>
  </si>
  <si>
    <t>011008Ф000</t>
  </si>
  <si>
    <t>МКОУ Богучанская школа № 2</t>
  </si>
  <si>
    <t>0110043020</t>
  </si>
  <si>
    <t>МКОУ Говорковская школа</t>
  </si>
  <si>
    <t>МКОУ ДО ЦДОД</t>
  </si>
  <si>
    <t>011004Э030</t>
  </si>
  <si>
    <t>0930080010</t>
  </si>
  <si>
    <t>МКОУ Кежекская школа</t>
  </si>
  <si>
    <t>МКОУ Красногорьевская школа</t>
  </si>
  <si>
    <t>МКОУ Манзенская школа</t>
  </si>
  <si>
    <t>МКОУ Невонская школа</t>
  </si>
  <si>
    <t>МКОУ Нижнетерянская школа</t>
  </si>
  <si>
    <t>0340080000</t>
  </si>
  <si>
    <t>МКОУ Новохайская школа</t>
  </si>
  <si>
    <t>МКОУ Октябрьская СШ № 9</t>
  </si>
  <si>
    <t>МКОУ Осиновская школа</t>
  </si>
  <si>
    <t>МКОУ Пинчугская школа</t>
  </si>
  <si>
    <t>МКОУ Таежнинская школа № 20</t>
  </si>
  <si>
    <t>МКОУ Таежнинская школа № 7</t>
  </si>
  <si>
    <t>МКОУ Такучетская школа</t>
  </si>
  <si>
    <t>МКОУ Хребтовская школа</t>
  </si>
  <si>
    <t>МКУ "МПЧ N 1"</t>
  </si>
  <si>
    <t>D0122</t>
  </si>
  <si>
    <t>0420040010</t>
  </si>
  <si>
    <t>0420040090</t>
  </si>
  <si>
    <t>042004Г010</t>
  </si>
  <si>
    <t>042004Г090</t>
  </si>
  <si>
    <t>042004Ф010</t>
  </si>
  <si>
    <t>042004Э010</t>
  </si>
  <si>
    <t>1010080010</t>
  </si>
  <si>
    <t>1030080000</t>
  </si>
  <si>
    <t>0350075710</t>
  </si>
  <si>
    <t>0350080000</t>
  </si>
  <si>
    <t>03500S5710</t>
  </si>
  <si>
    <t>9050040000</t>
  </si>
  <si>
    <t>9050047000</t>
  </si>
  <si>
    <t>0360083010</t>
  </si>
  <si>
    <t>0110077440</t>
  </si>
  <si>
    <t>0110083010</t>
  </si>
  <si>
    <t>0110050970</t>
  </si>
  <si>
    <t>169</t>
  </si>
  <si>
    <t>0110075620</t>
  </si>
  <si>
    <t>0110077450</t>
  </si>
  <si>
    <t>01100L0970</t>
  </si>
  <si>
    <t>01100S5620</t>
  </si>
  <si>
    <t>01100S7440</t>
  </si>
  <si>
    <t>0260080000</t>
  </si>
  <si>
    <t>053004Ф000</t>
  </si>
  <si>
    <t>0710080010</t>
  </si>
  <si>
    <t>1120060000</t>
  </si>
  <si>
    <t>1120061000</t>
  </si>
  <si>
    <t>1120067000</t>
  </si>
  <si>
    <t>112006Б000</t>
  </si>
  <si>
    <t>112006Г000</t>
  </si>
  <si>
    <t>112006Ф000</t>
  </si>
  <si>
    <t>112006Э000</t>
  </si>
  <si>
    <t>11200Ч0060</t>
  </si>
  <si>
    <t>90900Ч0010</t>
  </si>
  <si>
    <t>90900Ч0060</t>
  </si>
  <si>
    <t>28900Ч0010</t>
  </si>
  <si>
    <t>24100Ч0030</t>
  </si>
  <si>
    <t>90900Ч0100</t>
  </si>
  <si>
    <t>37700Ч0030</t>
  </si>
  <si>
    <t>41500Ч0030</t>
  </si>
  <si>
    <t>41500Ч0040</t>
  </si>
  <si>
    <t>0220006400</t>
  </si>
  <si>
    <t>0260075130</t>
  </si>
  <si>
    <t>0330080000</t>
  </si>
  <si>
    <t>1050080000</t>
  </si>
  <si>
    <t>0310080000</t>
  </si>
  <si>
    <t>9090080010</t>
  </si>
  <si>
    <t>053008Ф030</t>
  </si>
  <si>
    <t>0630050200</t>
  </si>
  <si>
    <t>666</t>
  </si>
  <si>
    <t>06300L0200</t>
  </si>
  <si>
    <t>06300R0200</t>
  </si>
  <si>
    <t>0110080040</t>
  </si>
  <si>
    <t>011008П020</t>
  </si>
  <si>
    <t>0930073980</t>
  </si>
  <si>
    <t>0140080000</t>
  </si>
  <si>
    <t>014008П000</t>
  </si>
  <si>
    <t>0130075520</t>
  </si>
  <si>
    <t>0140040000</t>
  </si>
  <si>
    <t>0140040050</t>
  </si>
  <si>
    <t>0140041000</t>
  </si>
  <si>
    <t>0140047000</t>
  </si>
  <si>
    <t>014004Г000</t>
  </si>
  <si>
    <t>014004Ф000</t>
  </si>
  <si>
    <t>014004Э000</t>
  </si>
  <si>
    <t>0140060000</t>
  </si>
  <si>
    <t>0140067000</t>
  </si>
  <si>
    <t>014006Ф000</t>
  </si>
  <si>
    <t>0110075560</t>
  </si>
  <si>
    <t>0210080010</t>
  </si>
  <si>
    <t>Исп. 2016 за 9 мес.</t>
  </si>
  <si>
    <t>Уточненный план 2016</t>
  </si>
  <si>
    <t>Проект 2017</t>
  </si>
  <si>
    <t>Исп. за 9 мес. 2016</t>
  </si>
  <si>
    <t>Прогноз консолидированного бюджета Богучанского района на 2017г.</t>
  </si>
  <si>
    <t>Ассигнования 2016  год</t>
  </si>
  <si>
    <t>2016 в проект</t>
  </si>
  <si>
    <t>прогноз 2019</t>
  </si>
  <si>
    <t>Лимиты 2016  год</t>
  </si>
  <si>
    <t>2210080110</t>
  </si>
  <si>
    <t>22100Ч0080</t>
  </si>
  <si>
    <t>2820080010</t>
  </si>
  <si>
    <t>2830080010</t>
  </si>
  <si>
    <t>3030080020</t>
  </si>
  <si>
    <t>3030080040</t>
  </si>
  <si>
    <t>32900Ч0080</t>
  </si>
  <si>
    <t>39400Ч0080</t>
  </si>
  <si>
    <t>43100Ч0080</t>
  </si>
  <si>
    <t>4630080010</t>
  </si>
  <si>
    <t>??????????</t>
  </si>
  <si>
    <t>000</t>
  </si>
  <si>
    <t>0360082030</t>
  </si>
  <si>
    <t>0340082230</t>
  </si>
  <si>
    <t>0310082020</t>
  </si>
  <si>
    <t>0530080010</t>
  </si>
  <si>
    <t>9090080020</t>
  </si>
  <si>
    <t>0360086010</t>
  </si>
  <si>
    <t>0320080010</t>
  </si>
  <si>
    <t>26300П0010</t>
  </si>
  <si>
    <t>??????5???</t>
  </si>
  <si>
    <t>0110082060</t>
  </si>
  <si>
    <t>0110080030</t>
  </si>
  <si>
    <t>3620080010</t>
  </si>
  <si>
    <t>3620080020</t>
  </si>
  <si>
    <t>2920080060</t>
  </si>
  <si>
    <t>1220082040</t>
  </si>
  <si>
    <t>??????3???</t>
  </si>
  <si>
    <t>?????7????</t>
  </si>
  <si>
    <t xml:space="preserve">Налоговые и неналоговые доходы бюджетов в 2015 году </t>
  </si>
  <si>
    <t>Субсидии БУ на выполнение мун задания с регионалкой</t>
  </si>
  <si>
    <t>мероприятия ГОЧС</t>
  </si>
  <si>
    <t>межбюджет в краевой бюджет</t>
  </si>
  <si>
    <t>Транспорт район</t>
  </si>
  <si>
    <t>Транспорт село</t>
  </si>
  <si>
    <t>ЦГ060?</t>
  </si>
  <si>
    <t>Фактическое поступление арендной платы за имущество</t>
  </si>
  <si>
    <t>Арендная плата за землю</t>
  </si>
  <si>
    <t>Фактическое поступление арендной платы за землю</t>
  </si>
  <si>
    <t>Прогноз районного бюджета на 2017 год</t>
  </si>
  <si>
    <t>Бухгалтерия</t>
  </si>
  <si>
    <t>ап+ еддс</t>
  </si>
  <si>
    <t>МПЧ</t>
  </si>
  <si>
    <t>Центр.бухгалтерия</t>
  </si>
  <si>
    <t>лагерь с регион+дюк</t>
  </si>
  <si>
    <t xml:space="preserve"> дюк</t>
  </si>
  <si>
    <t>янтарь+шивер</t>
  </si>
  <si>
    <t>янтарь+шив</t>
  </si>
  <si>
    <t>с дюком</t>
  </si>
  <si>
    <t>бухг</t>
  </si>
  <si>
    <t>ГТО</t>
  </si>
</sst>
</file>

<file path=xl/styles.xml><?xml version="1.0" encoding="utf-8"?>
<styleSheet xmlns="http://schemas.openxmlformats.org/spreadsheetml/2006/main">
  <numFmts count="21">
    <numFmt numFmtId="164" formatCode="_-* #,##0.00_р_._-;\-* #,##0.00_р_._-;_-* &quot;-&quot;??_р_._-;_-@_-"/>
    <numFmt numFmtId="165" formatCode="_(* #,##0.00_);_(* \(#,##0.00\);_(* &quot;-&quot;??_);_(@_)"/>
    <numFmt numFmtId="166" formatCode="0.0000"/>
    <numFmt numFmtId="167" formatCode="0.000"/>
    <numFmt numFmtId="168" formatCode="0.0"/>
    <numFmt numFmtId="169" formatCode="#,##0.0"/>
    <numFmt numFmtId="170" formatCode="#,##0.000"/>
    <numFmt numFmtId="171" formatCode="#,##0.0000"/>
    <numFmt numFmtId="172" formatCode="#,##0;[Red]\-#,##0;&quot;-&quot;"/>
    <numFmt numFmtId="173" formatCode="#,##0.00;\-#,##0.00;&quot;-&quot;"/>
    <numFmt numFmtId="174" formatCode="#,##0.0;\-#,##0.0;&quot;-&quot;"/>
    <numFmt numFmtId="175" formatCode="_-* #,##0.0_р_._-;\-* #,##0.0_р_._-;_-* &quot;-&quot;??_р_._-;_-@_-"/>
    <numFmt numFmtId="176" formatCode="#,##0.0_ ;\-#,##0.0\ "/>
    <numFmt numFmtId="177" formatCode="#,##0.0;[Red]\-#,##0.0;&quot;-&quot;"/>
    <numFmt numFmtId="178" formatCode="#,##0.00;[Red]\-#,##0.00;&quot;-&quot;"/>
    <numFmt numFmtId="179" formatCode="#,##0.0_ ;[Red]\-#,##0.0\ "/>
    <numFmt numFmtId="180" formatCode="#,##0.000;[Red]\-#,##0.000;&quot;-&quot;"/>
    <numFmt numFmtId="181" formatCode="#,##0.000;\-#,##0.000;&quot;-&quot;"/>
    <numFmt numFmtId="182" formatCode="#,##0.0000;[Red]\-#,##0.0000;&quot;-&quot;"/>
    <numFmt numFmtId="183" formatCode="_-* #,##0.0_р_._-;\-* #,##0.0_р_._-;_-* &quot;-&quot;?_р_._-;_-@_-"/>
    <numFmt numFmtId="184" formatCode="#,##0.00&quot;р.&quot;"/>
  </numFmts>
  <fonts count="8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8.5"/>
      <name val="MS Sans Serif"/>
      <family val="2"/>
      <charset val="204"/>
    </font>
    <font>
      <sz val="8"/>
      <name val="Arial Narrow"/>
      <family val="2"/>
    </font>
    <font>
      <b/>
      <sz val="10"/>
      <color indexed="10"/>
      <name val="Arial"/>
      <family val="2"/>
      <charset val="204"/>
    </font>
    <font>
      <b/>
      <sz val="11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sz val="8.5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MS Sans Serif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48"/>
      <name val="Calibri"/>
      <family val="2"/>
      <charset val="204"/>
    </font>
    <font>
      <sz val="10"/>
      <color indexed="48"/>
      <name val="Calibri"/>
      <family val="2"/>
      <charset val="204"/>
    </font>
    <font>
      <b/>
      <i/>
      <sz val="11"/>
      <color indexed="4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Arial Narrow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6" tint="-0.499984740745262"/>
      <name val="Arial Narrow"/>
      <family val="2"/>
      <charset val="204"/>
    </font>
    <font>
      <b/>
      <sz val="8"/>
      <color rgb="FFC00000"/>
      <name val="Arial Narrow"/>
      <family val="2"/>
      <charset val="204"/>
    </font>
    <font>
      <sz val="10"/>
      <color rgb="FFC0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color theme="3" tint="0.59999389629810485"/>
      <name val="Times New Roman"/>
      <family val="1"/>
      <charset val="204"/>
    </font>
    <font>
      <sz val="11"/>
      <color indexed="10"/>
      <name val="Calibri"/>
      <family val="2"/>
      <charset val="204"/>
      <scheme val="minor"/>
    </font>
    <font>
      <b/>
      <u/>
      <sz val="10"/>
      <color rgb="FFFF0000"/>
      <name val="Times New Roman"/>
      <family val="1"/>
      <charset val="204"/>
    </font>
    <font>
      <sz val="9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8"/>
      <name val="Arial Cyr"/>
      <charset val="204"/>
    </font>
    <font>
      <b/>
      <sz val="11"/>
      <color theme="1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57" fillId="0" borderId="0"/>
    <xf numFmtId="0" fontId="31" fillId="0" borderId="0"/>
    <xf numFmtId="165" fontId="22" fillId="0" borderId="0" applyFont="0" applyFill="0" applyBorder="0" applyAlignment="0" applyProtection="0"/>
    <xf numFmtId="164" fontId="37" fillId="0" borderId="0" applyFont="0" applyFill="0" applyBorder="0" applyAlignment="0" applyProtection="0"/>
  </cellStyleXfs>
  <cellXfs count="608">
    <xf numFmtId="0" fontId="0" fillId="0" borderId="0" xfId="0"/>
    <xf numFmtId="0" fontId="26" fillId="0" borderId="0" xfId="0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6" fillId="0" borderId="1" xfId="0" applyFont="1" applyBorder="1" applyAlignment="1">
      <alignment vertical="center" wrapText="1"/>
    </xf>
    <xf numFmtId="169" fontId="26" fillId="0" borderId="1" xfId="0" applyNumberFormat="1" applyFont="1" applyBorder="1" applyAlignment="1">
      <alignment vertical="center" wrapText="1"/>
    </xf>
    <xf numFmtId="169" fontId="26" fillId="0" borderId="1" xfId="0" applyNumberFormat="1" applyFont="1" applyFill="1" applyBorder="1" applyAlignment="1">
      <alignment horizontal="right" vertical="center"/>
    </xf>
    <xf numFmtId="0" fontId="26" fillId="0" borderId="0" xfId="0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169" fontId="25" fillId="0" borderId="1" xfId="0" applyNumberFormat="1" applyFont="1" applyBorder="1" applyAlignment="1">
      <alignment vertical="center"/>
    </xf>
    <xf numFmtId="169" fontId="25" fillId="0" borderId="1" xfId="0" applyNumberFormat="1" applyFont="1" applyFill="1" applyBorder="1" applyAlignment="1">
      <alignment horizontal="righ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 wrapText="1"/>
    </xf>
    <xf numFmtId="169" fontId="25" fillId="0" borderId="1" xfId="0" applyNumberFormat="1" applyFont="1" applyBorder="1" applyAlignment="1">
      <alignment horizontal="right" vertical="center"/>
    </xf>
    <xf numFmtId="169" fontId="25" fillId="0" borderId="1" xfId="0" applyNumberFormat="1" applyFont="1" applyBorder="1" applyAlignment="1">
      <alignment horizontal="right" vertical="center" wrapText="1"/>
    </xf>
    <xf numFmtId="0" fontId="28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3" fontId="26" fillId="0" borderId="0" xfId="0" applyNumberFormat="1" applyFont="1" applyAlignment="1">
      <alignment vertical="center"/>
    </xf>
    <xf numFmtId="4" fontId="26" fillId="0" borderId="1" xfId="0" applyNumberFormat="1" applyFont="1" applyBorder="1" applyAlignment="1">
      <alignment horizontal="right" vertical="center"/>
    </xf>
    <xf numFmtId="4" fontId="26" fillId="0" borderId="1" xfId="0" applyNumberFormat="1" applyFont="1" applyBorder="1" applyAlignment="1">
      <alignment horizontal="right" vertical="center" wrapText="1"/>
    </xf>
    <xf numFmtId="4" fontId="25" fillId="0" borderId="1" xfId="0" applyNumberFormat="1" applyFont="1" applyBorder="1" applyAlignment="1">
      <alignment horizontal="right" vertical="center"/>
    </xf>
    <xf numFmtId="4" fontId="25" fillId="0" borderId="1" xfId="0" applyNumberFormat="1" applyFont="1" applyBorder="1" applyAlignment="1">
      <alignment horizontal="right" vertical="center" wrapText="1"/>
    </xf>
    <xf numFmtId="4" fontId="29" fillId="2" borderId="1" xfId="0" applyNumberFormat="1" applyFont="1" applyFill="1" applyBorder="1" applyAlignment="1">
      <alignment horizontal="right" vertical="center"/>
    </xf>
    <xf numFmtId="0" fontId="27" fillId="2" borderId="1" xfId="0" applyFont="1" applyFill="1" applyBorder="1" applyAlignment="1">
      <alignment horizontal="center" vertical="center" wrapText="1"/>
    </xf>
    <xf numFmtId="169" fontId="26" fillId="2" borderId="1" xfId="0" applyNumberFormat="1" applyFont="1" applyFill="1" applyBorder="1" applyAlignment="1">
      <alignment vertical="center" wrapText="1"/>
    </xf>
    <xf numFmtId="169" fontId="25" fillId="2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horizontal="left" vertical="center" wrapText="1"/>
    </xf>
    <xf numFmtId="169" fontId="26" fillId="2" borderId="1" xfId="0" applyNumberFormat="1" applyFont="1" applyFill="1" applyBorder="1" applyAlignment="1">
      <alignment horizontal="right" vertical="center"/>
    </xf>
    <xf numFmtId="0" fontId="27" fillId="0" borderId="1" xfId="0" applyFont="1" applyFill="1" applyBorder="1" applyAlignment="1">
      <alignment horizontal="center" vertical="center" wrapText="1"/>
    </xf>
    <xf numFmtId="169" fontId="26" fillId="0" borderId="1" xfId="0" applyNumberFormat="1" applyFont="1" applyFill="1" applyBorder="1" applyAlignment="1">
      <alignment vertical="center" wrapText="1"/>
    </xf>
    <xf numFmtId="4" fontId="26" fillId="0" borderId="1" xfId="0" applyNumberFormat="1" applyFont="1" applyFill="1" applyBorder="1" applyAlignment="1">
      <alignment horizontal="right" vertical="center"/>
    </xf>
    <xf numFmtId="0" fontId="26" fillId="0" borderId="0" xfId="0" applyFont="1" applyFill="1" applyAlignment="1">
      <alignment vertical="center"/>
    </xf>
    <xf numFmtId="0" fontId="27" fillId="0" borderId="4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9" fontId="25" fillId="0" borderId="0" xfId="0" applyNumberFormat="1" applyFont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69" fontId="23" fillId="2" borderId="1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68" fontId="26" fillId="0" borderId="1" xfId="0" applyNumberFormat="1" applyFont="1" applyFill="1" applyBorder="1" applyAlignment="1">
      <alignment vertical="center" wrapText="1"/>
    </xf>
    <xf numFmtId="14" fontId="27" fillId="0" borderId="1" xfId="0" applyNumberFormat="1" applyFont="1" applyFill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right" vertical="center"/>
    </xf>
    <xf numFmtId="169" fontId="25" fillId="0" borderId="1" xfId="0" applyNumberFormat="1" applyFont="1" applyFill="1" applyBorder="1" applyAlignment="1">
      <alignment horizontal="center" vertical="center"/>
    </xf>
    <xf numFmtId="168" fontId="26" fillId="0" borderId="0" xfId="0" applyNumberFormat="1" applyFont="1" applyAlignment="1">
      <alignment vertical="center"/>
    </xf>
    <xf numFmtId="168" fontId="27" fillId="0" borderId="0" xfId="0" applyNumberFormat="1" applyFont="1" applyAlignment="1">
      <alignment vertical="center"/>
    </xf>
    <xf numFmtId="168" fontId="25" fillId="0" borderId="0" xfId="0" applyNumberFormat="1" applyFont="1" applyAlignment="1">
      <alignment vertical="center"/>
    </xf>
    <xf numFmtId="4" fontId="27" fillId="0" borderId="1" xfId="0" applyNumberFormat="1" applyFont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right" vertical="center"/>
    </xf>
    <xf numFmtId="4" fontId="26" fillId="0" borderId="0" xfId="0" applyNumberFormat="1" applyFont="1" applyAlignment="1">
      <alignment vertical="center"/>
    </xf>
    <xf numFmtId="4" fontId="26" fillId="0" borderId="0" xfId="0" applyNumberFormat="1" applyFont="1" applyAlignment="1">
      <alignment horizontal="left" vertical="center" wrapText="1"/>
    </xf>
    <xf numFmtId="170" fontId="26" fillId="0" borderId="1" xfId="0" applyNumberFormat="1" applyFont="1" applyFill="1" applyBorder="1" applyAlignment="1">
      <alignment horizontal="right" vertical="center"/>
    </xf>
    <xf numFmtId="170" fontId="25" fillId="0" borderId="1" xfId="0" applyNumberFormat="1" applyFont="1" applyFill="1" applyBorder="1" applyAlignment="1">
      <alignment horizontal="right" vertical="center"/>
    </xf>
    <xf numFmtId="169" fontId="26" fillId="2" borderId="1" xfId="0" applyNumberFormat="1" applyFont="1" applyFill="1" applyBorder="1" applyAlignment="1">
      <alignment horizontal="right" vertical="center" wrapText="1"/>
    </xf>
    <xf numFmtId="0" fontId="25" fillId="0" borderId="0" xfId="0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8" fontId="26" fillId="3" borderId="1" xfId="0" applyNumberFormat="1" applyFont="1" applyFill="1" applyBorder="1" applyAlignment="1">
      <alignment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167" fontId="26" fillId="0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71" fontId="26" fillId="2" borderId="1" xfId="0" applyNumberFormat="1" applyFont="1" applyFill="1" applyBorder="1" applyAlignment="1">
      <alignment horizontal="right" vertical="center"/>
    </xf>
    <xf numFmtId="0" fontId="27" fillId="0" borderId="5" xfId="0" applyFont="1" applyFill="1" applyBorder="1" applyAlignment="1">
      <alignment horizontal="center" vertical="center" wrapText="1"/>
    </xf>
    <xf numFmtId="170" fontId="25" fillId="0" borderId="1" xfId="0" applyNumberFormat="1" applyFont="1" applyFill="1" applyBorder="1" applyAlignment="1">
      <alignment vertical="center" wrapText="1"/>
    </xf>
    <xf numFmtId="169" fontId="23" fillId="3" borderId="1" xfId="0" applyNumberFormat="1" applyFont="1" applyFill="1" applyBorder="1" applyAlignment="1">
      <alignment horizontal="center" vertical="center"/>
    </xf>
    <xf numFmtId="171" fontId="25" fillId="2" borderId="1" xfId="0" applyNumberFormat="1" applyFont="1" applyFill="1" applyBorder="1" applyAlignment="1">
      <alignment horizontal="right" vertical="center"/>
    </xf>
    <xf numFmtId="166" fontId="25" fillId="0" borderId="1" xfId="0" applyNumberFormat="1" applyFont="1" applyFill="1" applyBorder="1" applyAlignment="1">
      <alignment horizontal="right" vertical="center"/>
    </xf>
    <xf numFmtId="0" fontId="27" fillId="0" borderId="5" xfId="0" applyFont="1" applyBorder="1" applyAlignment="1">
      <alignment horizontal="center" vertical="center" wrapText="1"/>
    </xf>
    <xf numFmtId="169" fontId="25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169" fontId="25" fillId="0" borderId="0" xfId="0" applyNumberFormat="1" applyFont="1" applyFill="1" applyBorder="1" applyAlignment="1">
      <alignment horizontal="right" vertical="center"/>
    </xf>
    <xf numFmtId="166" fontId="25" fillId="0" borderId="0" xfId="0" applyNumberFormat="1" applyFont="1" applyFill="1" applyBorder="1" applyAlignment="1">
      <alignment horizontal="right" vertical="center"/>
    </xf>
    <xf numFmtId="4" fontId="25" fillId="0" borderId="0" xfId="0" applyNumberFormat="1" applyFont="1" applyFill="1" applyBorder="1" applyAlignment="1">
      <alignment horizontal="right" vertical="center"/>
    </xf>
    <xf numFmtId="170" fontId="25" fillId="0" borderId="0" xfId="0" applyNumberFormat="1" applyFont="1" applyFill="1" applyBorder="1" applyAlignment="1">
      <alignment horizontal="right" vertical="center"/>
    </xf>
    <xf numFmtId="169" fontId="25" fillId="0" borderId="0" xfId="0" applyNumberFormat="1" applyFont="1" applyFill="1" applyBorder="1" applyAlignment="1">
      <alignment vertical="center"/>
    </xf>
    <xf numFmtId="0" fontId="27" fillId="4" borderId="1" xfId="0" applyFont="1" applyFill="1" applyBorder="1" applyAlignment="1">
      <alignment horizontal="center" vertical="center" wrapText="1"/>
    </xf>
    <xf numFmtId="169" fontId="25" fillId="4" borderId="0" xfId="0" applyNumberFormat="1" applyFont="1" applyFill="1" applyBorder="1" applyAlignment="1">
      <alignment vertical="center"/>
    </xf>
    <xf numFmtId="0" fontId="26" fillId="4" borderId="0" xfId="0" applyFont="1" applyFill="1" applyAlignment="1">
      <alignment vertical="center"/>
    </xf>
    <xf numFmtId="0" fontId="25" fillId="0" borderId="6" xfId="0" applyFont="1" applyBorder="1" applyAlignment="1">
      <alignment vertical="center"/>
    </xf>
    <xf numFmtId="169" fontId="26" fillId="0" borderId="0" xfId="0" applyNumberFormat="1" applyFont="1" applyAlignment="1">
      <alignment vertical="center"/>
    </xf>
    <xf numFmtId="0" fontId="27" fillId="5" borderId="1" xfId="0" applyFont="1" applyFill="1" applyBorder="1" applyAlignment="1">
      <alignment horizontal="center" vertical="center" wrapText="1"/>
    </xf>
    <xf numFmtId="169" fontId="25" fillId="2" borderId="1" xfId="0" applyNumberFormat="1" applyFont="1" applyFill="1" applyBorder="1" applyAlignment="1">
      <alignment horizontal="right" vertical="center"/>
    </xf>
    <xf numFmtId="4" fontId="29" fillId="0" borderId="0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vertical="center" wrapText="1"/>
    </xf>
    <xf numFmtId="169" fontId="25" fillId="0" borderId="0" xfId="0" applyNumberFormat="1" applyFont="1" applyAlignment="1">
      <alignment vertical="center"/>
    </xf>
    <xf numFmtId="0" fontId="25" fillId="5" borderId="0" xfId="0" applyFont="1" applyFill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165" fontId="26" fillId="0" borderId="1" xfId="3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170" fontId="26" fillId="6" borderId="1" xfId="0" applyNumberFormat="1" applyFont="1" applyFill="1" applyBorder="1" applyAlignment="1">
      <alignment horizontal="right" vertical="center"/>
    </xf>
    <xf numFmtId="170" fontId="25" fillId="6" borderId="1" xfId="0" applyNumberFormat="1" applyFont="1" applyFill="1" applyBorder="1" applyAlignment="1">
      <alignment horizontal="right" vertical="center"/>
    </xf>
    <xf numFmtId="169" fontId="26" fillId="0" borderId="1" xfId="0" applyNumberFormat="1" applyFont="1" applyFill="1" applyBorder="1" applyAlignment="1">
      <alignment horizontal="right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left" vertical="center" wrapText="1"/>
    </xf>
    <xf numFmtId="0" fontId="57" fillId="0" borderId="1" xfId="1" applyBorder="1" applyAlignment="1">
      <alignment horizontal="center" vertical="center" wrapText="1"/>
    </xf>
    <xf numFmtId="0" fontId="57" fillId="0" borderId="0" xfId="1" applyAlignment="1">
      <alignment wrapText="1"/>
    </xf>
    <xf numFmtId="0" fontId="57" fillId="0" borderId="0" xfId="1"/>
    <xf numFmtId="177" fontId="57" fillId="0" borderId="1" xfId="1" applyNumberFormat="1" applyBorder="1" applyAlignment="1">
      <alignment horizontal="center" vertical="center" wrapText="1"/>
    </xf>
    <xf numFmtId="0" fontId="38" fillId="0" borderId="1" xfId="1" applyFont="1" applyBorder="1" applyAlignment="1">
      <alignment wrapText="1"/>
    </xf>
    <xf numFmtId="177" fontId="38" fillId="0" borderId="1" xfId="1" applyNumberFormat="1" applyFont="1" applyBorder="1" applyAlignment="1">
      <alignment wrapText="1"/>
    </xf>
    <xf numFmtId="177" fontId="57" fillId="0" borderId="0" xfId="1" applyNumberFormat="1"/>
    <xf numFmtId="0" fontId="57" fillId="0" borderId="1" xfId="1" applyBorder="1" applyAlignment="1">
      <alignment horizontal="left" wrapText="1" indent="3"/>
    </xf>
    <xf numFmtId="0" fontId="57" fillId="0" borderId="1" xfId="1" applyBorder="1" applyAlignment="1">
      <alignment wrapText="1"/>
    </xf>
    <xf numFmtId="177" fontId="57" fillId="0" borderId="1" xfId="1" applyNumberFormat="1" applyBorder="1" applyAlignment="1">
      <alignment wrapText="1"/>
    </xf>
    <xf numFmtId="177" fontId="57" fillId="0" borderId="1" xfId="1" applyNumberFormat="1" applyFill="1" applyBorder="1" applyAlignment="1">
      <alignment wrapText="1"/>
    </xf>
    <xf numFmtId="0" fontId="57" fillId="0" borderId="1" xfId="1" applyBorder="1" applyAlignment="1">
      <alignment horizontal="left" wrapText="1" indent="5"/>
    </xf>
    <xf numFmtId="0" fontId="38" fillId="0" borderId="1" xfId="1" applyFont="1" applyBorder="1" applyAlignment="1">
      <alignment horizontal="left" wrapText="1" indent="2"/>
    </xf>
    <xf numFmtId="0" fontId="36" fillId="0" borderId="1" xfId="1" applyFont="1" applyBorder="1" applyAlignment="1">
      <alignment horizontal="left" wrapText="1" indent="3"/>
    </xf>
    <xf numFmtId="0" fontId="36" fillId="0" borderId="1" xfId="1" applyFont="1" applyBorder="1" applyAlignment="1">
      <alignment wrapText="1"/>
    </xf>
    <xf numFmtId="177" fontId="37" fillId="0" borderId="1" xfId="1" applyNumberFormat="1" applyFont="1" applyBorder="1" applyAlignment="1">
      <alignment wrapText="1"/>
    </xf>
    <xf numFmtId="0" fontId="36" fillId="0" borderId="0" xfId="1" applyFont="1"/>
    <xf numFmtId="177" fontId="57" fillId="0" borderId="1" xfId="1" applyNumberFormat="1" applyBorder="1"/>
    <xf numFmtId="0" fontId="39" fillId="0" borderId="1" xfId="1" applyFont="1" applyBorder="1" applyAlignment="1">
      <alignment horizontal="left" wrapText="1" indent="1"/>
    </xf>
    <xf numFmtId="0" fontId="39" fillId="0" borderId="1" xfId="1" applyFont="1" applyBorder="1" applyAlignment="1">
      <alignment wrapText="1"/>
    </xf>
    <xf numFmtId="177" fontId="39" fillId="0" borderId="1" xfId="1" applyNumberFormat="1" applyFont="1" applyBorder="1" applyAlignment="1">
      <alignment wrapText="1"/>
    </xf>
    <xf numFmtId="0" fontId="39" fillId="0" borderId="0" xfId="1" applyFont="1"/>
    <xf numFmtId="0" fontId="38" fillId="0" borderId="1" xfId="1" applyFont="1" applyFill="1" applyBorder="1" applyAlignment="1">
      <alignment wrapText="1"/>
    </xf>
    <xf numFmtId="0" fontId="57" fillId="0" borderId="1" xfId="1" applyFill="1" applyBorder="1" applyAlignment="1">
      <alignment wrapText="1"/>
    </xf>
    <xf numFmtId="177" fontId="40" fillId="0" borderId="0" xfId="1" applyNumberFormat="1" applyFont="1"/>
    <xf numFmtId="177" fontId="57" fillId="0" borderId="0" xfId="1" applyNumberFormat="1" applyAlignment="1">
      <alignment horizontal="right"/>
    </xf>
    <xf numFmtId="177" fontId="57" fillId="0" borderId="0" xfId="1" applyNumberFormat="1" applyFill="1"/>
    <xf numFmtId="22" fontId="57" fillId="0" borderId="0" xfId="1" applyNumberFormat="1" applyAlignment="1">
      <alignment horizontal="left" wrapText="1"/>
    </xf>
    <xf numFmtId="177" fontId="57" fillId="0" borderId="0" xfId="1" applyNumberFormat="1" applyAlignment="1">
      <alignment wrapText="1"/>
    </xf>
    <xf numFmtId="177" fontId="57" fillId="0" borderId="0" xfId="1" applyNumberFormat="1" applyAlignment="1">
      <alignment horizontal="right" wrapText="1"/>
    </xf>
    <xf numFmtId="178" fontId="57" fillId="0" borderId="0" xfId="1" applyNumberFormat="1" applyAlignment="1">
      <alignment wrapText="1"/>
    </xf>
    <xf numFmtId="178" fontId="57" fillId="0" borderId="0" xfId="1" applyNumberFormat="1" applyAlignment="1">
      <alignment horizontal="right" wrapText="1"/>
    </xf>
    <xf numFmtId="178" fontId="57" fillId="0" borderId="1" xfId="1" applyNumberFormat="1" applyBorder="1" applyAlignment="1">
      <alignment horizontal="center" vertical="center" wrapText="1"/>
    </xf>
    <xf numFmtId="0" fontId="38" fillId="3" borderId="1" xfId="1" applyFont="1" applyFill="1" applyBorder="1" applyAlignment="1">
      <alignment wrapText="1"/>
    </xf>
    <xf numFmtId="177" fontId="38" fillId="3" borderId="1" xfId="1" applyNumberFormat="1" applyFont="1" applyFill="1" applyBorder="1" applyAlignment="1">
      <alignment wrapText="1"/>
    </xf>
    <xf numFmtId="0" fontId="57" fillId="0" borderId="1" xfId="1" applyBorder="1" applyAlignment="1">
      <alignment horizontal="left" wrapText="1" indent="1"/>
    </xf>
    <xf numFmtId="0" fontId="38" fillId="0" borderId="1" xfId="1" applyFont="1" applyBorder="1" applyAlignment="1">
      <alignment horizontal="left" wrapText="1" indent="1"/>
    </xf>
    <xf numFmtId="0" fontId="37" fillId="0" borderId="1" xfId="1" applyFont="1" applyBorder="1" applyAlignment="1">
      <alignment horizontal="left" wrapText="1" indent="1"/>
    </xf>
    <xf numFmtId="0" fontId="57" fillId="0" borderId="1" xfId="1" applyBorder="1" applyAlignment="1">
      <alignment horizontal="left" wrapText="1" indent="2"/>
    </xf>
    <xf numFmtId="0" fontId="37" fillId="0" borderId="1" xfId="1" applyFont="1" applyBorder="1" applyAlignment="1">
      <alignment horizontal="left" wrapText="1" indent="2"/>
    </xf>
    <xf numFmtId="177" fontId="37" fillId="0" borderId="1" xfId="1" applyNumberFormat="1" applyFont="1" applyFill="1" applyBorder="1" applyAlignment="1">
      <alignment wrapText="1"/>
    </xf>
    <xf numFmtId="179" fontId="57" fillId="0" borderId="0" xfId="1" applyNumberFormat="1"/>
    <xf numFmtId="0" fontId="38" fillId="0" borderId="1" xfId="1" applyFont="1" applyFill="1" applyBorder="1" applyAlignment="1">
      <alignment horizontal="left" wrapText="1" indent="1"/>
    </xf>
    <xf numFmtId="177" fontId="38" fillId="0" borderId="1" xfId="1" applyNumberFormat="1" applyFont="1" applyFill="1" applyBorder="1" applyAlignment="1">
      <alignment wrapText="1"/>
    </xf>
    <xf numFmtId="49" fontId="42" fillId="0" borderId="1" xfId="0" applyNumberFormat="1" applyFont="1" applyBorder="1" applyAlignment="1">
      <alignment horizontal="center" vertical="center" wrapText="1"/>
    </xf>
    <xf numFmtId="0" fontId="0" fillId="0" borderId="0" xfId="0" applyBorder="1"/>
    <xf numFmtId="49" fontId="57" fillId="0" borderId="1" xfId="1" applyNumberFormat="1" applyBorder="1" applyAlignment="1">
      <alignment horizontal="center" vertical="center" wrapText="1"/>
    </xf>
    <xf numFmtId="49" fontId="38" fillId="0" borderId="1" xfId="1" applyNumberFormat="1" applyFont="1" applyBorder="1" applyAlignment="1">
      <alignment wrapText="1"/>
    </xf>
    <xf numFmtId="49" fontId="57" fillId="0" borderId="1" xfId="1" applyNumberFormat="1" applyBorder="1" applyAlignment="1">
      <alignment wrapText="1"/>
    </xf>
    <xf numFmtId="49" fontId="36" fillId="0" borderId="1" xfId="1" applyNumberFormat="1" applyFont="1" applyBorder="1" applyAlignment="1">
      <alignment wrapText="1"/>
    </xf>
    <xf numFmtId="49" fontId="57" fillId="0" borderId="0" xfId="1" applyNumberFormat="1"/>
    <xf numFmtId="0" fontId="37" fillId="0" borderId="1" xfId="1" applyFont="1" applyBorder="1" applyAlignment="1">
      <alignment horizontal="center" wrapText="1"/>
    </xf>
    <xf numFmtId="169" fontId="26" fillId="7" borderId="1" xfId="0" applyNumberFormat="1" applyFont="1" applyFill="1" applyBorder="1" applyAlignment="1">
      <alignment horizontal="right" vertical="center"/>
    </xf>
    <xf numFmtId="169" fontId="26" fillId="7" borderId="1" xfId="0" applyNumberFormat="1" applyFont="1" applyFill="1" applyBorder="1" applyAlignment="1">
      <alignment vertical="center" wrapText="1"/>
    </xf>
    <xf numFmtId="169" fontId="26" fillId="8" borderId="1" xfId="0" applyNumberFormat="1" applyFont="1" applyFill="1" applyBorder="1" applyAlignment="1">
      <alignment horizontal="right" vertical="center"/>
    </xf>
    <xf numFmtId="170" fontId="26" fillId="8" borderId="1" xfId="0" applyNumberFormat="1" applyFont="1" applyFill="1" applyBorder="1" applyAlignment="1">
      <alignment vertical="center" wrapText="1"/>
    </xf>
    <xf numFmtId="170" fontId="26" fillId="8" borderId="1" xfId="0" applyNumberFormat="1" applyFont="1" applyFill="1" applyBorder="1" applyAlignment="1">
      <alignment horizontal="right" vertical="center"/>
    </xf>
    <xf numFmtId="169" fontId="26" fillId="8" borderId="1" xfId="0" applyNumberFormat="1" applyFont="1" applyFill="1" applyBorder="1" applyAlignment="1">
      <alignment vertical="center" wrapText="1"/>
    </xf>
    <xf numFmtId="170" fontId="26" fillId="8" borderId="1" xfId="0" applyNumberFormat="1" applyFont="1" applyFill="1" applyBorder="1" applyAlignment="1">
      <alignment vertical="center"/>
    </xf>
    <xf numFmtId="0" fontId="26" fillId="7" borderId="1" xfId="0" applyFont="1" applyFill="1" applyBorder="1" applyAlignment="1">
      <alignment vertical="center"/>
    </xf>
    <xf numFmtId="4" fontId="26" fillId="7" borderId="1" xfId="0" applyNumberFormat="1" applyFont="1" applyFill="1" applyBorder="1" applyAlignment="1">
      <alignment vertical="center" wrapText="1"/>
    </xf>
    <xf numFmtId="168" fontId="26" fillId="7" borderId="1" xfId="0" applyNumberFormat="1" applyFont="1" applyFill="1" applyBorder="1" applyAlignment="1">
      <alignment horizontal="right" vertical="center"/>
    </xf>
    <xf numFmtId="169" fontId="26" fillId="7" borderId="1" xfId="0" applyNumberFormat="1" applyFont="1" applyFill="1" applyBorder="1" applyAlignment="1">
      <alignment horizontal="right" vertical="center" wrapText="1"/>
    </xf>
    <xf numFmtId="169" fontId="25" fillId="7" borderId="1" xfId="0" applyNumberFormat="1" applyFont="1" applyFill="1" applyBorder="1" applyAlignment="1">
      <alignment horizontal="right" vertical="center" wrapText="1"/>
    </xf>
    <xf numFmtId="0" fontId="27" fillId="0" borderId="1" xfId="0" applyNumberFormat="1" applyFont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177" fontId="37" fillId="0" borderId="0" xfId="1" applyNumberFormat="1" applyFont="1" applyBorder="1" applyAlignment="1">
      <alignment wrapText="1"/>
    </xf>
    <xf numFmtId="177" fontId="38" fillId="4" borderId="1" xfId="1" applyNumberFormat="1" applyFont="1" applyFill="1" applyBorder="1" applyAlignment="1">
      <alignment wrapText="1"/>
    </xf>
    <xf numFmtId="177" fontId="57" fillId="4" borderId="1" xfId="1" applyNumberFormat="1" applyFill="1" applyBorder="1" applyAlignment="1">
      <alignment wrapText="1"/>
    </xf>
    <xf numFmtId="172" fontId="57" fillId="4" borderId="1" xfId="1" applyNumberFormat="1" applyFill="1" applyBorder="1" applyAlignment="1">
      <alignment wrapText="1"/>
    </xf>
    <xf numFmtId="0" fontId="44" fillId="0" borderId="1" xfId="1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center" vertical="center" wrapText="1"/>
    </xf>
    <xf numFmtId="49" fontId="44" fillId="0" borderId="1" xfId="1" applyNumberFormat="1" applyFont="1" applyBorder="1" applyAlignment="1">
      <alignment horizontal="center" vertical="center" wrapText="1"/>
    </xf>
    <xf numFmtId="177" fontId="44" fillId="0" borderId="1" xfId="1" applyNumberFormat="1" applyFont="1" applyBorder="1" applyAlignment="1">
      <alignment horizontal="center" vertical="center" wrapText="1"/>
    </xf>
    <xf numFmtId="0" fontId="44" fillId="0" borderId="0" xfId="1" applyFont="1"/>
    <xf numFmtId="0" fontId="47" fillId="0" borderId="1" xfId="1" applyFont="1" applyBorder="1" applyAlignment="1">
      <alignment horizontal="left" wrapText="1" indent="2"/>
    </xf>
    <xf numFmtId="4" fontId="26" fillId="2" borderId="1" xfId="0" applyNumberFormat="1" applyFont="1" applyFill="1" applyBorder="1" applyAlignment="1">
      <alignment horizontal="right" vertical="center"/>
    </xf>
    <xf numFmtId="0" fontId="47" fillId="0" borderId="1" xfId="1" applyFont="1" applyBorder="1" applyAlignment="1">
      <alignment horizontal="left" wrapText="1" indent="3"/>
    </xf>
    <xf numFmtId="0" fontId="48" fillId="0" borderId="0" xfId="1" applyFont="1"/>
    <xf numFmtId="0" fontId="49" fillId="0" borderId="0" xfId="1" applyFont="1"/>
    <xf numFmtId="0" fontId="50" fillId="0" borderId="0" xfId="1" applyFont="1"/>
    <xf numFmtId="177" fontId="48" fillId="0" borderId="0" xfId="1" applyNumberFormat="1" applyFont="1"/>
    <xf numFmtId="49" fontId="33" fillId="0" borderId="9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2" fillId="0" borderId="1" xfId="0" applyNumberFormat="1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top" wrapText="1"/>
    </xf>
    <xf numFmtId="0" fontId="24" fillId="0" borderId="0" xfId="0" applyFont="1" applyFill="1" applyAlignment="1">
      <alignment horizontal="center" wrapText="1"/>
    </xf>
    <xf numFmtId="0" fontId="22" fillId="0" borderId="0" xfId="0" applyFont="1" applyFill="1"/>
    <xf numFmtId="4" fontId="33" fillId="0" borderId="7" xfId="0" applyNumberFormat="1" applyFont="1" applyFill="1" applyBorder="1" applyAlignment="1">
      <alignment horizontal="right" vertical="center" wrapText="1"/>
    </xf>
    <xf numFmtId="172" fontId="33" fillId="0" borderId="7" xfId="0" applyNumberFormat="1" applyFont="1" applyFill="1" applyBorder="1" applyAlignment="1">
      <alignment horizontal="center" vertical="center" wrapText="1"/>
    </xf>
    <xf numFmtId="171" fontId="33" fillId="0" borderId="7" xfId="0" applyNumberFormat="1" applyFont="1" applyFill="1" applyBorder="1" applyAlignment="1">
      <alignment horizontal="right" vertical="center" wrapText="1"/>
    </xf>
    <xf numFmtId="49" fontId="33" fillId="0" borderId="7" xfId="0" applyNumberFormat="1" applyFont="1" applyFill="1" applyBorder="1" applyAlignment="1">
      <alignment horizontal="left" vertical="center" wrapText="1"/>
    </xf>
    <xf numFmtId="49" fontId="33" fillId="0" borderId="7" xfId="0" applyNumberFormat="1" applyFont="1" applyFill="1" applyBorder="1" applyAlignment="1">
      <alignment horizontal="center" vertical="center" wrapText="1"/>
    </xf>
    <xf numFmtId="49" fontId="60" fillId="0" borderId="7" xfId="0" applyNumberFormat="1" applyFont="1" applyFill="1" applyBorder="1" applyAlignment="1">
      <alignment horizontal="left" vertical="center"/>
    </xf>
    <xf numFmtId="0" fontId="61" fillId="0" borderId="0" xfId="0" applyFont="1" applyAlignment="1">
      <alignment vertical="center"/>
    </xf>
    <xf numFmtId="0" fontId="61" fillId="0" borderId="0" xfId="0" applyFont="1" applyFill="1" applyAlignment="1">
      <alignment vertical="center"/>
    </xf>
    <xf numFmtId="169" fontId="61" fillId="0" borderId="0" xfId="0" applyNumberFormat="1" applyFont="1" applyAlignment="1">
      <alignment vertical="center"/>
    </xf>
    <xf numFmtId="167" fontId="61" fillId="0" borderId="0" xfId="0" applyNumberFormat="1" applyFont="1" applyAlignment="1">
      <alignment vertical="center"/>
    </xf>
    <xf numFmtId="169" fontId="25" fillId="0" borderId="4" xfId="0" applyNumberFormat="1" applyFont="1" applyFill="1" applyBorder="1" applyAlignment="1">
      <alignment vertical="center"/>
    </xf>
    <xf numFmtId="169" fontId="26" fillId="11" borderId="8" xfId="0" applyNumberFormat="1" applyFont="1" applyFill="1" applyBorder="1" applyAlignment="1">
      <alignment vertical="center"/>
    </xf>
    <xf numFmtId="177" fontId="57" fillId="0" borderId="0" xfId="1" applyNumberFormat="1" applyBorder="1"/>
    <xf numFmtId="177" fontId="57" fillId="0" borderId="0" xfId="1" applyNumberFormat="1" applyFill="1" applyBorder="1"/>
    <xf numFmtId="179" fontId="57" fillId="0" borderId="0" xfId="1" applyNumberFormat="1" applyBorder="1"/>
    <xf numFmtId="0" fontId="62" fillId="0" borderId="0" xfId="1" applyFont="1"/>
    <xf numFmtId="177" fontId="62" fillId="0" borderId="0" xfId="1" applyNumberFormat="1" applyFont="1"/>
    <xf numFmtId="49" fontId="42" fillId="0" borderId="11" xfId="0" applyNumberFormat="1" applyFont="1" applyFill="1" applyBorder="1" applyAlignment="1">
      <alignment horizontal="center" vertical="top" wrapText="1"/>
    </xf>
    <xf numFmtId="49" fontId="42" fillId="0" borderId="3" xfId="0" applyNumberFormat="1" applyFont="1" applyFill="1" applyBorder="1" applyAlignment="1">
      <alignment horizontal="center" vertical="top" wrapText="1"/>
    </xf>
    <xf numFmtId="4" fontId="53" fillId="0" borderId="1" xfId="0" applyNumberFormat="1" applyFont="1" applyFill="1" applyBorder="1" applyAlignment="1">
      <alignment horizontal="right" vertical="center" wrapText="1"/>
    </xf>
    <xf numFmtId="4" fontId="53" fillId="0" borderId="1" xfId="0" applyNumberFormat="1" applyFont="1" applyFill="1" applyBorder="1"/>
    <xf numFmtId="0" fontId="63" fillId="0" borderId="0" xfId="0" applyFont="1"/>
    <xf numFmtId="178" fontId="64" fillId="0" borderId="0" xfId="1" applyNumberFormat="1" applyFont="1" applyBorder="1" applyAlignment="1">
      <alignment wrapText="1"/>
    </xf>
    <xf numFmtId="49" fontId="65" fillId="0" borderId="0" xfId="0" applyNumberFormat="1" applyFont="1" applyAlignment="1">
      <alignment wrapText="1"/>
    </xf>
    <xf numFmtId="0" fontId="66" fillId="0" borderId="0" xfId="0" applyFont="1"/>
    <xf numFmtId="49" fontId="65" fillId="0" borderId="0" xfId="0" applyNumberFormat="1" applyFont="1"/>
    <xf numFmtId="0" fontId="66" fillId="0" borderId="0" xfId="0" applyFont="1" applyAlignment="1"/>
    <xf numFmtId="0" fontId="66" fillId="0" borderId="0" xfId="1" applyFont="1" applyBorder="1" applyAlignment="1">
      <alignment vertical="center" wrapText="1"/>
    </xf>
    <xf numFmtId="0" fontId="66" fillId="0" borderId="0" xfId="1" applyFont="1" applyFill="1" applyBorder="1" applyAlignment="1">
      <alignment vertical="center" wrapText="1"/>
    </xf>
    <xf numFmtId="0" fontId="63" fillId="0" borderId="1" xfId="0" applyFont="1" applyFill="1" applyBorder="1"/>
    <xf numFmtId="0" fontId="56" fillId="0" borderId="1" xfId="1" applyFont="1" applyFill="1" applyBorder="1" applyAlignment="1">
      <alignment wrapText="1"/>
    </xf>
    <xf numFmtId="49" fontId="56" fillId="0" borderId="1" xfId="1" applyNumberFormat="1" applyFont="1" applyFill="1" applyBorder="1" applyAlignment="1">
      <alignment wrapText="1"/>
    </xf>
    <xf numFmtId="49" fontId="67" fillId="0" borderId="1" xfId="0" applyNumberFormat="1" applyFont="1" applyFill="1" applyBorder="1" applyAlignment="1">
      <alignment horizontal="centerContinuous"/>
    </xf>
    <xf numFmtId="49" fontId="68" fillId="0" borderId="1" xfId="0" applyNumberFormat="1" applyFont="1" applyFill="1" applyBorder="1" applyAlignment="1">
      <alignment horizontal="centerContinuous"/>
    </xf>
    <xf numFmtId="0" fontId="69" fillId="0" borderId="1" xfId="1" applyFont="1" applyFill="1" applyBorder="1" applyAlignment="1">
      <alignment horizontal="centerContinuous" wrapText="1"/>
    </xf>
    <xf numFmtId="169" fontId="71" fillId="0" borderId="1" xfId="1" applyNumberFormat="1" applyFont="1" applyFill="1" applyBorder="1" applyAlignment="1">
      <alignment horizontal="centerContinuous" wrapText="1"/>
    </xf>
    <xf numFmtId="0" fontId="22" fillId="0" borderId="0" xfId="0" applyFont="1" applyFill="1" applyAlignment="1">
      <alignment wrapText="1"/>
    </xf>
    <xf numFmtId="49" fontId="0" fillId="0" borderId="0" xfId="0" applyNumberFormat="1" applyFill="1"/>
    <xf numFmtId="169" fontId="63" fillId="0" borderId="0" xfId="0" applyNumberFormat="1" applyFont="1"/>
    <xf numFmtId="49" fontId="72" fillId="0" borderId="0" xfId="0" applyNumberFormat="1" applyFont="1"/>
    <xf numFmtId="169" fontId="72" fillId="0" borderId="0" xfId="0" applyNumberFormat="1" applyFont="1"/>
    <xf numFmtId="0" fontId="63" fillId="0" borderId="0" xfId="0" applyFont="1" applyAlignment="1">
      <alignment horizontal="centerContinuous"/>
    </xf>
    <xf numFmtId="0" fontId="22" fillId="0" borderId="0" xfId="0" applyNumberFormat="1" applyFont="1" applyFill="1"/>
    <xf numFmtId="169" fontId="63" fillId="0" borderId="1" xfId="0" applyNumberFormat="1" applyFont="1" applyBorder="1"/>
    <xf numFmtId="0" fontId="63" fillId="0" borderId="12" xfId="0" applyFont="1" applyBorder="1" applyAlignment="1">
      <alignment horizontal="centerContinuous"/>
    </xf>
    <xf numFmtId="0" fontId="63" fillId="0" borderId="13" xfId="0" applyFont="1" applyBorder="1" applyAlignment="1">
      <alignment horizontal="centerContinuous"/>
    </xf>
    <xf numFmtId="0" fontId="63" fillId="0" borderId="14" xfId="0" applyFont="1" applyBorder="1" applyAlignment="1">
      <alignment horizontal="centerContinuous"/>
    </xf>
    <xf numFmtId="49" fontId="63" fillId="0" borderId="15" xfId="0" applyNumberFormat="1" applyFont="1" applyBorder="1"/>
    <xf numFmtId="169" fontId="63" fillId="0" borderId="16" xfId="0" applyNumberFormat="1" applyFont="1" applyBorder="1"/>
    <xf numFmtId="49" fontId="63" fillId="0" borderId="10" xfId="0" applyNumberFormat="1" applyFont="1" applyBorder="1"/>
    <xf numFmtId="169" fontId="63" fillId="0" borderId="11" xfId="0" applyNumberFormat="1" applyFont="1" applyBorder="1"/>
    <xf numFmtId="169" fontId="63" fillId="0" borderId="17" xfId="0" applyNumberFormat="1" applyFont="1" applyBorder="1"/>
    <xf numFmtId="0" fontId="26" fillId="0" borderId="0" xfId="0" applyFont="1" applyAlignment="1">
      <alignment horizontal="left" vertical="center"/>
    </xf>
    <xf numFmtId="0" fontId="54" fillId="0" borderId="0" xfId="1" applyFont="1" applyAlignment="1">
      <alignment wrapText="1"/>
    </xf>
    <xf numFmtId="0" fontId="55" fillId="0" borderId="0" xfId="1" applyFont="1" applyAlignment="1">
      <alignment horizontal="center" vertical="center" wrapText="1"/>
    </xf>
    <xf numFmtId="0" fontId="26" fillId="0" borderId="1" xfId="1" applyFont="1" applyBorder="1" applyAlignment="1">
      <alignment vertical="center" wrapText="1"/>
    </xf>
    <xf numFmtId="174" fontId="55" fillId="0" borderId="1" xfId="1" applyNumberFormat="1" applyFont="1" applyBorder="1" applyAlignment="1">
      <alignment wrapText="1"/>
    </xf>
    <xf numFmtId="175" fontId="55" fillId="0" borderId="1" xfId="4" applyNumberFormat="1" applyFont="1" applyBorder="1" applyAlignment="1">
      <alignment wrapText="1"/>
    </xf>
    <xf numFmtId="174" fontId="55" fillId="0" borderId="0" xfId="1" applyNumberFormat="1" applyFont="1" applyAlignment="1">
      <alignment wrapText="1"/>
    </xf>
    <xf numFmtId="0" fontId="55" fillId="0" borderId="0" xfId="1" applyFont="1" applyAlignment="1">
      <alignment wrapText="1"/>
    </xf>
    <xf numFmtId="0" fontId="26" fillId="0" borderId="0" xfId="1" applyFont="1" applyBorder="1" applyAlignment="1">
      <alignment vertical="center" wrapText="1"/>
    </xf>
    <xf numFmtId="164" fontId="55" fillId="0" borderId="0" xfId="1" applyNumberFormat="1" applyFont="1" applyAlignment="1">
      <alignment wrapText="1"/>
    </xf>
    <xf numFmtId="0" fontId="73" fillId="0" borderId="0" xfId="1" applyFont="1" applyAlignment="1">
      <alignment wrapText="1"/>
    </xf>
    <xf numFmtId="168" fontId="55" fillId="0" borderId="0" xfId="1" applyNumberFormat="1" applyFont="1" applyAlignment="1">
      <alignment wrapText="1"/>
    </xf>
    <xf numFmtId="176" fontId="55" fillId="0" borderId="0" xfId="1" applyNumberFormat="1" applyFont="1" applyAlignment="1">
      <alignment wrapText="1"/>
    </xf>
    <xf numFmtId="174" fontId="55" fillId="0" borderId="5" xfId="1" applyNumberFormat="1" applyFont="1" applyBorder="1" applyAlignment="1">
      <alignment wrapText="1"/>
    </xf>
    <xf numFmtId="175" fontId="55" fillId="0" borderId="1" xfId="1" applyNumberFormat="1" applyFont="1" applyBorder="1" applyAlignment="1">
      <alignment wrapText="1"/>
    </xf>
    <xf numFmtId="164" fontId="55" fillId="0" borderId="1" xfId="1" applyNumberFormat="1" applyFont="1" applyBorder="1" applyAlignment="1">
      <alignment wrapText="1"/>
    </xf>
    <xf numFmtId="0" fontId="74" fillId="0" borderId="0" xfId="1" applyFont="1" applyAlignment="1">
      <alignment wrapText="1"/>
    </xf>
    <xf numFmtId="0" fontId="75" fillId="0" borderId="0" xfId="1" applyFont="1" applyFill="1" applyAlignment="1">
      <alignment wrapText="1"/>
    </xf>
    <xf numFmtId="0" fontId="26" fillId="0" borderId="0" xfId="0" applyFont="1" applyAlignment="1">
      <alignment horizontal="right"/>
    </xf>
    <xf numFmtId="178" fontId="24" fillId="0" borderId="1" xfId="0" applyNumberFormat="1" applyFont="1" applyFill="1" applyBorder="1" applyAlignment="1">
      <alignment horizontal="right"/>
    </xf>
    <xf numFmtId="170" fontId="26" fillId="12" borderId="1" xfId="0" applyNumberFormat="1" applyFont="1" applyFill="1" applyBorder="1" applyAlignment="1">
      <alignment vertical="center" wrapText="1"/>
    </xf>
    <xf numFmtId="169" fontId="26" fillId="0" borderId="4" xfId="0" applyNumberFormat="1" applyFont="1" applyFill="1" applyBorder="1" applyAlignment="1">
      <alignment horizontal="right" vertical="center"/>
    </xf>
    <xf numFmtId="0" fontId="19" fillId="0" borderId="1" xfId="1" applyFont="1" applyFill="1" applyBorder="1" applyAlignment="1">
      <alignment wrapText="1"/>
    </xf>
    <xf numFmtId="49" fontId="19" fillId="0" borderId="1" xfId="1" applyNumberFormat="1" applyFont="1" applyFill="1" applyBorder="1" applyAlignment="1">
      <alignment wrapText="1"/>
    </xf>
    <xf numFmtId="170" fontId="63" fillId="0" borderId="0" xfId="0" applyNumberFormat="1" applyFont="1"/>
    <xf numFmtId="181" fontId="55" fillId="0" borderId="1" xfId="1" applyNumberFormat="1" applyFont="1" applyFill="1" applyBorder="1" applyAlignment="1">
      <alignment wrapText="1"/>
    </xf>
    <xf numFmtId="181" fontId="55" fillId="0" borderId="1" xfId="1" applyNumberFormat="1" applyFont="1" applyBorder="1" applyAlignment="1">
      <alignment wrapText="1"/>
    </xf>
    <xf numFmtId="170" fontId="26" fillId="9" borderId="1" xfId="0" applyNumberFormat="1" applyFont="1" applyFill="1" applyBorder="1" applyAlignment="1">
      <alignment horizontal="right" vertical="center"/>
    </xf>
    <xf numFmtId="170" fontId="26" fillId="9" borderId="1" xfId="0" applyNumberFormat="1" applyFont="1" applyFill="1" applyBorder="1" applyAlignment="1">
      <alignment horizontal="right" vertical="center" wrapText="1"/>
    </xf>
    <xf numFmtId="170" fontId="25" fillId="0" borderId="1" xfId="0" applyNumberFormat="1" applyFont="1" applyBorder="1" applyAlignment="1">
      <alignment horizontal="right" vertical="center"/>
    </xf>
    <xf numFmtId="170" fontId="30" fillId="9" borderId="1" xfId="2" applyNumberFormat="1" applyFont="1" applyFill="1" applyBorder="1" applyAlignment="1" applyProtection="1">
      <protection hidden="1"/>
    </xf>
    <xf numFmtId="170" fontId="26" fillId="9" borderId="22" xfId="0" applyNumberFormat="1" applyFont="1" applyFill="1" applyBorder="1" applyAlignment="1">
      <alignment vertical="center" wrapText="1"/>
    </xf>
    <xf numFmtId="170" fontId="26" fillId="9" borderId="1" xfId="0" applyNumberFormat="1" applyFont="1" applyFill="1" applyBorder="1" applyAlignment="1">
      <alignment vertical="center" wrapText="1"/>
    </xf>
    <xf numFmtId="0" fontId="57" fillId="0" borderId="1" xfId="1" applyBorder="1" applyAlignment="1">
      <alignment vertical="center" wrapText="1"/>
    </xf>
    <xf numFmtId="0" fontId="43" fillId="0" borderId="1" xfId="1" applyFont="1" applyBorder="1" applyAlignment="1">
      <alignment wrapText="1"/>
    </xf>
    <xf numFmtId="0" fontId="57" fillId="0" borderId="0" xfId="1" applyAlignment="1"/>
    <xf numFmtId="0" fontId="26" fillId="0" borderId="1" xfId="0" applyFont="1" applyFill="1" applyBorder="1" applyAlignment="1">
      <alignment vertical="center"/>
    </xf>
    <xf numFmtId="0" fontId="26" fillId="13" borderId="1" xfId="0" applyFont="1" applyFill="1" applyBorder="1" applyAlignment="1">
      <alignment vertical="center"/>
    </xf>
    <xf numFmtId="0" fontId="77" fillId="0" borderId="0" xfId="0" applyFont="1" applyAlignment="1">
      <alignment vertical="center" wrapText="1"/>
    </xf>
    <xf numFmtId="49" fontId="18" fillId="0" borderId="1" xfId="1" applyNumberFormat="1" applyFont="1" applyFill="1" applyBorder="1" applyAlignment="1">
      <alignment wrapText="1"/>
    </xf>
    <xf numFmtId="170" fontId="25" fillId="0" borderId="1" xfId="0" applyNumberFormat="1" applyFont="1" applyBorder="1" applyAlignment="1">
      <alignment vertical="center"/>
    </xf>
    <xf numFmtId="49" fontId="78" fillId="0" borderId="0" xfId="0" applyNumberFormat="1" applyFont="1" applyFill="1"/>
    <xf numFmtId="49" fontId="78" fillId="0" borderId="0" xfId="0" applyNumberFormat="1" applyFont="1" applyFill="1" applyAlignment="1">
      <alignment wrapText="1"/>
    </xf>
    <xf numFmtId="0" fontId="16" fillId="0" borderId="1" xfId="1" applyFont="1" applyFill="1" applyBorder="1" applyAlignment="1">
      <alignment wrapText="1"/>
    </xf>
    <xf numFmtId="177" fontId="57" fillId="0" borderId="1" xfId="1" applyNumberForma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horizontal="center" vertical="top" wrapText="1"/>
    </xf>
    <xf numFmtId="4" fontId="53" fillId="0" borderId="0" xfId="0" applyNumberFormat="1" applyFont="1" applyFill="1" applyBorder="1"/>
    <xf numFmtId="182" fontId="57" fillId="0" borderId="1" xfId="1" applyNumberFormat="1" applyBorder="1" applyAlignment="1">
      <alignment wrapText="1"/>
    </xf>
    <xf numFmtId="49" fontId="14" fillId="0" borderId="1" xfId="1" applyNumberFormat="1" applyFont="1" applyFill="1" applyBorder="1" applyAlignment="1">
      <alignment wrapText="1"/>
    </xf>
    <xf numFmtId="0" fontId="14" fillId="0" borderId="1" xfId="1" applyFont="1" applyFill="1" applyBorder="1" applyAlignment="1">
      <alignment wrapText="1"/>
    </xf>
    <xf numFmtId="183" fontId="79" fillId="0" borderId="0" xfId="1" applyNumberFormat="1" applyFont="1" applyAlignment="1">
      <alignment wrapText="1"/>
    </xf>
    <xf numFmtId="0" fontId="79" fillId="0" borderId="0" xfId="1" applyFont="1" applyAlignment="1">
      <alignment wrapText="1"/>
    </xf>
    <xf numFmtId="4" fontId="26" fillId="10" borderId="1" xfId="0" applyNumberFormat="1" applyFont="1" applyFill="1" applyBorder="1" applyAlignment="1">
      <alignment vertical="center"/>
    </xf>
    <xf numFmtId="184" fontId="25" fillId="10" borderId="1" xfId="0" applyNumberFormat="1" applyFont="1" applyFill="1" applyBorder="1" applyAlignment="1">
      <alignment vertical="center"/>
    </xf>
    <xf numFmtId="4" fontId="26" fillId="0" borderId="3" xfId="0" applyNumberFormat="1" applyFont="1" applyFill="1" applyBorder="1" applyAlignment="1">
      <alignment horizontal="right" vertical="center"/>
    </xf>
    <xf numFmtId="4" fontId="55" fillId="0" borderId="0" xfId="1" applyNumberFormat="1" applyFont="1" applyAlignment="1">
      <alignment wrapText="1"/>
    </xf>
    <xf numFmtId="49" fontId="42" fillId="14" borderId="1" xfId="0" applyNumberFormat="1" applyFont="1" applyFill="1" applyBorder="1" applyAlignment="1">
      <alignment horizontal="center" vertical="top" wrapText="1"/>
    </xf>
    <xf numFmtId="172" fontId="33" fillId="14" borderId="7" xfId="0" applyNumberFormat="1" applyFont="1" applyFill="1" applyBorder="1" applyAlignment="1">
      <alignment horizontal="center" vertical="center" wrapText="1"/>
    </xf>
    <xf numFmtId="0" fontId="0" fillId="14" borderId="0" xfId="0" applyFill="1"/>
    <xf numFmtId="49" fontId="42" fillId="15" borderId="1" xfId="0" applyNumberFormat="1" applyFont="1" applyFill="1" applyBorder="1" applyAlignment="1">
      <alignment horizontal="center" vertical="top" wrapText="1"/>
    </xf>
    <xf numFmtId="172" fontId="33" fillId="15" borderId="7" xfId="0" applyNumberFormat="1" applyFont="1" applyFill="1" applyBorder="1" applyAlignment="1">
      <alignment horizontal="center" vertical="center" wrapText="1"/>
    </xf>
    <xf numFmtId="0" fontId="0" fillId="15" borderId="0" xfId="0" applyFill="1"/>
    <xf numFmtId="49" fontId="42" fillId="16" borderId="1" xfId="0" applyNumberFormat="1" applyFont="1" applyFill="1" applyBorder="1" applyAlignment="1">
      <alignment horizontal="center" vertical="top" wrapText="1"/>
    </xf>
    <xf numFmtId="172" fontId="33" fillId="16" borderId="7" xfId="0" applyNumberFormat="1" applyFont="1" applyFill="1" applyBorder="1" applyAlignment="1">
      <alignment horizontal="center" vertical="center" wrapText="1"/>
    </xf>
    <xf numFmtId="0" fontId="0" fillId="16" borderId="0" xfId="0" applyFill="1"/>
    <xf numFmtId="49" fontId="66" fillId="0" borderId="1" xfId="0" applyNumberFormat="1" applyFont="1" applyBorder="1" applyAlignment="1">
      <alignment horizontal="left" vertical="center" wrapText="1"/>
    </xf>
    <xf numFmtId="168" fontId="63" fillId="0" borderId="0" xfId="0" applyNumberFormat="1" applyFont="1"/>
    <xf numFmtId="49" fontId="42" fillId="0" borderId="10" xfId="0" applyNumberFormat="1" applyFont="1" applyFill="1" applyBorder="1" applyAlignment="1">
      <alignment horizontal="center" vertical="top" wrapText="1"/>
    </xf>
    <xf numFmtId="170" fontId="26" fillId="0" borderId="0" xfId="0" applyNumberFormat="1" applyFont="1" applyAlignment="1">
      <alignment vertical="center"/>
    </xf>
    <xf numFmtId="49" fontId="12" fillId="0" borderId="1" xfId="1" applyNumberFormat="1" applyFont="1" applyFill="1" applyBorder="1" applyAlignment="1">
      <alignment wrapText="1"/>
    </xf>
    <xf numFmtId="0" fontId="12" fillId="0" borderId="1" xfId="1" applyFont="1" applyFill="1" applyBorder="1" applyAlignment="1">
      <alignment wrapText="1"/>
    </xf>
    <xf numFmtId="0" fontId="36" fillId="0" borderId="1" xfId="1" applyFont="1" applyBorder="1" applyAlignment="1">
      <alignment horizontal="left" wrapText="1" indent="2"/>
    </xf>
    <xf numFmtId="169" fontId="66" fillId="0" borderId="1" xfId="0" applyNumberFormat="1" applyFont="1" applyFill="1" applyBorder="1"/>
    <xf numFmtId="0" fontId="73" fillId="14" borderId="1" xfId="1" applyFont="1" applyFill="1" applyBorder="1" applyAlignment="1">
      <alignment horizontal="center" vertical="center" wrapText="1"/>
    </xf>
    <xf numFmtId="173" fontId="55" fillId="14" borderId="1" xfId="1" applyNumberFormat="1" applyFont="1" applyFill="1" applyBorder="1" applyAlignment="1">
      <alignment wrapText="1"/>
    </xf>
    <xf numFmtId="174" fontId="55" fillId="14" borderId="1" xfId="1" applyNumberFormat="1" applyFont="1" applyFill="1" applyBorder="1" applyAlignment="1">
      <alignment wrapText="1"/>
    </xf>
    <xf numFmtId="49" fontId="10" fillId="0" borderId="1" xfId="1" applyNumberFormat="1" applyFont="1" applyFill="1" applyBorder="1" applyAlignment="1">
      <alignment wrapText="1"/>
    </xf>
    <xf numFmtId="0" fontId="10" fillId="0" borderId="1" xfId="1" applyFont="1" applyFill="1" applyBorder="1" applyAlignment="1">
      <alignment wrapText="1"/>
    </xf>
    <xf numFmtId="179" fontId="38" fillId="0" borderId="1" xfId="1" applyNumberFormat="1" applyFont="1" applyFill="1" applyBorder="1" applyAlignment="1">
      <alignment wrapText="1"/>
    </xf>
    <xf numFmtId="0" fontId="24" fillId="0" borderId="0" xfId="0" applyFont="1" applyFill="1" applyBorder="1"/>
    <xf numFmtId="49" fontId="35" fillId="0" borderId="7" xfId="0" applyNumberFormat="1" applyFont="1" applyFill="1" applyBorder="1" applyAlignment="1">
      <alignment horizontal="centerContinuous" vertical="center" wrapText="1"/>
    </xf>
    <xf numFmtId="49" fontId="59" fillId="0" borderId="7" xfId="0" applyNumberFormat="1" applyFont="1" applyFill="1" applyBorder="1" applyAlignment="1">
      <alignment horizontal="centerContinuous" vertical="center" wrapText="1"/>
    </xf>
    <xf numFmtId="49" fontId="59" fillId="0" borderId="7" xfId="0" applyNumberFormat="1" applyFont="1" applyFill="1" applyBorder="1" applyAlignment="1">
      <alignment horizontal="centerContinuous" vertical="center"/>
    </xf>
    <xf numFmtId="49" fontId="33" fillId="0" borderId="7" xfId="0" applyNumberFormat="1" applyFont="1" applyFill="1" applyBorder="1" applyAlignment="1">
      <alignment horizontal="centerContinuous" vertical="center"/>
    </xf>
    <xf numFmtId="0" fontId="0" fillId="0" borderId="8" xfId="0" applyFill="1" applyBorder="1"/>
    <xf numFmtId="0" fontId="24" fillId="0" borderId="8" xfId="0" applyFont="1" applyFill="1" applyBorder="1"/>
    <xf numFmtId="0" fontId="0" fillId="0" borderId="0" xfId="0" applyFill="1" applyBorder="1"/>
    <xf numFmtId="0" fontId="34" fillId="0" borderId="0" xfId="0" applyFont="1" applyFill="1" applyBorder="1" applyAlignment="1"/>
    <xf numFmtId="0" fontId="24" fillId="0" borderId="0" xfId="0" applyFont="1" applyFill="1"/>
    <xf numFmtId="165" fontId="33" fillId="0" borderId="0" xfId="3" applyFont="1" applyFill="1" applyBorder="1" applyAlignment="1">
      <alignment horizontal="center" vertical="center" wrapText="1"/>
    </xf>
    <xf numFmtId="49" fontId="80" fillId="0" borderId="7" xfId="0" applyNumberFormat="1" applyFont="1" applyBorder="1" applyAlignment="1">
      <alignment horizontal="left" vertical="center" wrapText="1"/>
    </xf>
    <xf numFmtId="172" fontId="56" fillId="0" borderId="1" xfId="1" applyNumberFormat="1" applyFont="1" applyFill="1" applyBorder="1" applyAlignment="1">
      <alignment horizontal="center" vertical="center" wrapText="1"/>
    </xf>
    <xf numFmtId="177" fontId="69" fillId="0" borderId="1" xfId="1" applyNumberFormat="1" applyFont="1" applyFill="1" applyBorder="1" applyAlignment="1">
      <alignment horizontal="centerContinuous" wrapText="1"/>
    </xf>
    <xf numFmtId="0" fontId="63" fillId="0" borderId="1" xfId="0" applyFont="1" applyFill="1" applyBorder="1" applyAlignment="1">
      <alignment horizontal="centerContinuous"/>
    </xf>
    <xf numFmtId="169" fontId="64" fillId="0" borderId="1" xfId="1" applyNumberFormat="1" applyFont="1" applyFill="1" applyBorder="1" applyAlignment="1">
      <alignment wrapText="1"/>
    </xf>
    <xf numFmtId="169" fontId="66" fillId="0" borderId="1" xfId="0" applyNumberFormat="1" applyFont="1" applyFill="1" applyBorder="1" applyAlignment="1">
      <alignment horizontal="centerContinuous"/>
    </xf>
    <xf numFmtId="169" fontId="64" fillId="0" borderId="1" xfId="1" applyNumberFormat="1" applyFont="1" applyFill="1" applyBorder="1" applyAlignment="1">
      <alignment horizontal="centerContinuous" wrapText="1"/>
    </xf>
    <xf numFmtId="170" fontId="64" fillId="0" borderId="1" xfId="1" applyNumberFormat="1" applyFont="1" applyFill="1" applyBorder="1" applyAlignment="1">
      <alignment wrapText="1"/>
    </xf>
    <xf numFmtId="170" fontId="66" fillId="0" borderId="1" xfId="0" applyNumberFormat="1" applyFont="1" applyFill="1" applyBorder="1"/>
    <xf numFmtId="169" fontId="64" fillId="0" borderId="1" xfId="1" applyNumberFormat="1" applyFont="1" applyFill="1" applyBorder="1" applyAlignment="1">
      <alignment horizontal="right" wrapText="1"/>
    </xf>
    <xf numFmtId="169" fontId="66" fillId="0" borderId="0" xfId="0" applyNumberFormat="1" applyFont="1" applyFill="1"/>
    <xf numFmtId="4" fontId="58" fillId="0" borderId="0" xfId="0" applyNumberFormat="1" applyFont="1" applyFill="1"/>
    <xf numFmtId="169" fontId="58" fillId="0" borderId="0" xfId="0" applyNumberFormat="1" applyFont="1" applyFill="1"/>
    <xf numFmtId="0" fontId="63" fillId="0" borderId="0" xfId="0" applyFont="1" applyFill="1"/>
    <xf numFmtId="169" fontId="64" fillId="14" borderId="1" xfId="1" applyNumberFormat="1" applyFont="1" applyFill="1" applyBorder="1" applyAlignment="1">
      <alignment wrapText="1"/>
    </xf>
    <xf numFmtId="169" fontId="71" fillId="14" borderId="1" xfId="1" applyNumberFormat="1" applyFont="1" applyFill="1" applyBorder="1" applyAlignment="1">
      <alignment horizontal="centerContinuous" wrapText="1"/>
    </xf>
    <xf numFmtId="170" fontId="66" fillId="14" borderId="1" xfId="0" applyNumberFormat="1" applyFont="1" applyFill="1" applyBorder="1"/>
    <xf numFmtId="169" fontId="66" fillId="14" borderId="1" xfId="0" applyNumberFormat="1" applyFont="1" applyFill="1" applyBorder="1"/>
    <xf numFmtId="169" fontId="66" fillId="14" borderId="1" xfId="0" applyNumberFormat="1" applyFont="1" applyFill="1" applyBorder="1" applyAlignment="1">
      <alignment horizontal="centerContinuous"/>
    </xf>
    <xf numFmtId="49" fontId="63" fillId="14" borderId="1" xfId="0" applyNumberFormat="1" applyFont="1" applyFill="1" applyBorder="1"/>
    <xf numFmtId="49" fontId="67" fillId="14" borderId="1" xfId="0" applyNumberFormat="1" applyFont="1" applyFill="1" applyBorder="1" applyAlignment="1">
      <alignment horizontal="centerContinuous"/>
    </xf>
    <xf numFmtId="49" fontId="68" fillId="14" borderId="1" xfId="0" applyNumberFormat="1" applyFont="1" applyFill="1" applyBorder="1" applyAlignment="1">
      <alignment horizontal="centerContinuous"/>
    </xf>
    <xf numFmtId="0" fontId="69" fillId="14" borderId="1" xfId="1" applyFont="1" applyFill="1" applyBorder="1" applyAlignment="1">
      <alignment horizontal="centerContinuous" wrapText="1"/>
    </xf>
    <xf numFmtId="0" fontId="64" fillId="14" borderId="1" xfId="1" applyFont="1" applyFill="1" applyBorder="1" applyAlignment="1">
      <alignment wrapText="1"/>
    </xf>
    <xf numFmtId="49" fontId="64" fillId="14" borderId="1" xfId="1" applyNumberFormat="1" applyFont="1" applyFill="1" applyBorder="1" applyAlignment="1">
      <alignment wrapText="1"/>
    </xf>
    <xf numFmtId="49" fontId="70" fillId="14" borderId="1" xfId="0" applyNumberFormat="1" applyFont="1" applyFill="1" applyBorder="1" applyAlignment="1">
      <alignment horizontal="left" vertical="center" wrapText="1"/>
    </xf>
    <xf numFmtId="0" fontId="64" fillId="14" borderId="1" xfId="1" applyFont="1" applyFill="1" applyBorder="1" applyAlignment="1">
      <alignment horizontal="center" wrapText="1"/>
    </xf>
    <xf numFmtId="0" fontId="63" fillId="14" borderId="1" xfId="0" applyFont="1" applyFill="1" applyBorder="1"/>
    <xf numFmtId="49" fontId="33" fillId="0" borderId="0" xfId="0" applyNumberFormat="1" applyFont="1" applyBorder="1" applyAlignment="1">
      <alignment horizontal="left" vertical="center" wrapText="1"/>
    </xf>
    <xf numFmtId="0" fontId="81" fillId="0" borderId="1" xfId="1" applyFont="1" applyBorder="1" applyAlignment="1">
      <alignment horizontal="left" wrapText="1" indent="2"/>
    </xf>
    <xf numFmtId="49" fontId="33" fillId="0" borderId="7" xfId="0" applyNumberFormat="1" applyFont="1" applyBorder="1" applyAlignment="1">
      <alignment horizontal="left" wrapText="1"/>
    </xf>
    <xf numFmtId="0" fontId="6" fillId="14" borderId="1" xfId="1" applyFont="1" applyFill="1" applyBorder="1" applyAlignment="1">
      <alignment wrapText="1"/>
    </xf>
    <xf numFmtId="49" fontId="6" fillId="14" borderId="1" xfId="1" applyNumberFormat="1" applyFont="1" applyFill="1" applyBorder="1" applyAlignment="1">
      <alignment wrapText="1"/>
    </xf>
    <xf numFmtId="0" fontId="56" fillId="14" borderId="1" xfId="1" applyFont="1" applyFill="1" applyBorder="1" applyAlignment="1">
      <alignment wrapText="1"/>
    </xf>
    <xf numFmtId="49" fontId="56" fillId="14" borderId="1" xfId="1" applyNumberFormat="1" applyFont="1" applyFill="1" applyBorder="1" applyAlignment="1">
      <alignment wrapText="1"/>
    </xf>
    <xf numFmtId="170" fontId="64" fillId="14" borderId="1" xfId="1" applyNumberFormat="1" applyFont="1" applyFill="1" applyBorder="1" applyAlignment="1">
      <alignment wrapText="1"/>
    </xf>
    <xf numFmtId="49" fontId="13" fillId="14" borderId="1" xfId="1" applyNumberFormat="1" applyFont="1" applyFill="1" applyBorder="1" applyAlignment="1">
      <alignment wrapText="1"/>
    </xf>
    <xf numFmtId="168" fontId="63" fillId="14" borderId="1" xfId="0" applyNumberFormat="1" applyFont="1" applyFill="1" applyBorder="1"/>
    <xf numFmtId="169" fontId="64" fillId="14" borderId="1" xfId="1" applyNumberFormat="1" applyFont="1" applyFill="1" applyBorder="1" applyAlignment="1">
      <alignment horizontal="right" wrapText="1"/>
    </xf>
    <xf numFmtId="168" fontId="66" fillId="0" borderId="0" xfId="0" applyNumberFormat="1" applyFont="1" applyAlignment="1"/>
    <xf numFmtId="177" fontId="37" fillId="17" borderId="1" xfId="1" applyNumberFormat="1" applyFont="1" applyFill="1" applyBorder="1" applyAlignment="1">
      <alignment wrapText="1"/>
    </xf>
    <xf numFmtId="177" fontId="57" fillId="17" borderId="1" xfId="1" applyNumberFormat="1" applyFill="1" applyBorder="1" applyAlignment="1">
      <alignment wrapText="1"/>
    </xf>
    <xf numFmtId="180" fontId="57" fillId="17" borderId="1" xfId="1" applyNumberFormat="1" applyFill="1" applyBorder="1" applyAlignment="1">
      <alignment wrapText="1"/>
    </xf>
    <xf numFmtId="0" fontId="82" fillId="0" borderId="0" xfId="0" applyFont="1"/>
    <xf numFmtId="49" fontId="58" fillId="0" borderId="0" xfId="0" applyNumberFormat="1" applyFont="1"/>
    <xf numFmtId="0" fontId="58" fillId="0" borderId="0" xfId="1" applyFont="1" applyFill="1" applyBorder="1" applyAlignment="1">
      <alignment vertical="center" wrapText="1"/>
    </xf>
    <xf numFmtId="169" fontId="58" fillId="0" borderId="1" xfId="0" applyNumberFormat="1" applyFont="1" applyFill="1" applyBorder="1"/>
    <xf numFmtId="0" fontId="83" fillId="0" borderId="0" xfId="0" applyFont="1"/>
    <xf numFmtId="49" fontId="80" fillId="0" borderId="7" xfId="0" applyNumberFormat="1" applyFont="1" applyBorder="1" applyAlignment="1">
      <alignment horizontal="center" vertical="center" wrapText="1"/>
    </xf>
    <xf numFmtId="4" fontId="80" fillId="0" borderId="7" xfId="0" applyNumberFormat="1" applyFont="1" applyBorder="1" applyAlignment="1">
      <alignment horizontal="right" vertical="center" wrapText="1"/>
    </xf>
    <xf numFmtId="0" fontId="56" fillId="0" borderId="1" xfId="1" applyFont="1" applyFill="1" applyBorder="1" applyAlignment="1">
      <alignment horizontal="center" vertic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56" fillId="0" borderId="1" xfId="1" applyNumberFormat="1" applyFont="1" applyFill="1" applyBorder="1" applyAlignment="1">
      <alignment horizontal="center" vertical="center" wrapText="1"/>
    </xf>
    <xf numFmtId="0" fontId="64" fillId="0" borderId="1" xfId="1" applyFont="1" applyFill="1" applyBorder="1" applyAlignment="1">
      <alignment wrapText="1"/>
    </xf>
    <xf numFmtId="49" fontId="64" fillId="0" borderId="1" xfId="1" applyNumberFormat="1" applyFont="1" applyFill="1" applyBorder="1" applyAlignment="1">
      <alignment wrapText="1"/>
    </xf>
    <xf numFmtId="49" fontId="70" fillId="0" borderId="1" xfId="0" applyNumberFormat="1" applyFont="1" applyFill="1" applyBorder="1" applyAlignment="1">
      <alignment horizontal="left" vertical="center" wrapText="1"/>
    </xf>
    <xf numFmtId="49" fontId="71" fillId="0" borderId="1" xfId="1" applyNumberFormat="1" applyFont="1" applyFill="1" applyBorder="1" applyAlignment="1">
      <alignment wrapText="1"/>
    </xf>
    <xf numFmtId="0" fontId="64" fillId="0" borderId="1" xfId="1" applyFont="1" applyFill="1" applyBorder="1" applyAlignment="1">
      <alignment horizontal="center" wrapText="1"/>
    </xf>
    <xf numFmtId="49" fontId="63" fillId="0" borderId="1" xfId="0" applyNumberFormat="1" applyFont="1" applyFill="1" applyBorder="1" applyAlignment="1">
      <alignment horizontal="left"/>
    </xf>
    <xf numFmtId="49" fontId="63" fillId="0" borderId="1" xfId="0" applyNumberFormat="1" applyFont="1" applyFill="1" applyBorder="1"/>
    <xf numFmtId="0" fontId="72" fillId="0" borderId="1" xfId="0" applyFont="1" applyFill="1" applyBorder="1"/>
    <xf numFmtId="49" fontId="72" fillId="0" borderId="1" xfId="0" applyNumberFormat="1" applyFont="1" applyFill="1" applyBorder="1"/>
    <xf numFmtId="0" fontId="58" fillId="0" borderId="1" xfId="1" applyFont="1" applyFill="1" applyBorder="1" applyAlignment="1">
      <alignment horizontal="center" wrapText="1"/>
    </xf>
    <xf numFmtId="169" fontId="58" fillId="0" borderId="1" xfId="1" applyNumberFormat="1" applyFont="1" applyFill="1" applyBorder="1" applyAlignment="1">
      <alignment wrapText="1"/>
    </xf>
    <xf numFmtId="49" fontId="63" fillId="0" borderId="1" xfId="0" applyNumberFormat="1" applyFont="1" applyFill="1" applyBorder="1" applyAlignment="1">
      <alignment horizontal="centerContinuous"/>
    </xf>
    <xf numFmtId="0" fontId="64" fillId="0" borderId="1" xfId="1" applyFont="1" applyFill="1" applyBorder="1" applyAlignment="1">
      <alignment horizontal="centerContinuous" wrapText="1"/>
    </xf>
    <xf numFmtId="49" fontId="20" fillId="0" borderId="1" xfId="1" applyNumberFormat="1" applyFont="1" applyFill="1" applyBorder="1" applyAlignment="1">
      <alignment wrapText="1"/>
    </xf>
    <xf numFmtId="0" fontId="56" fillId="0" borderId="1" xfId="1" applyNumberFormat="1" applyFont="1" applyFill="1" applyBorder="1" applyAlignment="1">
      <alignment wrapText="1"/>
    </xf>
    <xf numFmtId="0" fontId="18" fillId="0" borderId="1" xfId="1" applyFont="1" applyFill="1" applyBorder="1" applyAlignment="1">
      <alignment wrapText="1"/>
    </xf>
    <xf numFmtId="0" fontId="9" fillId="0" borderId="1" xfId="1" applyFont="1" applyFill="1" applyBorder="1" applyAlignment="1">
      <alignment wrapText="1"/>
    </xf>
    <xf numFmtId="0" fontId="6" fillId="0" borderId="1" xfId="1" applyFont="1" applyFill="1" applyBorder="1" applyAlignment="1">
      <alignment wrapText="1"/>
    </xf>
    <xf numFmtId="49" fontId="11" fillId="0" borderId="1" xfId="1" applyNumberFormat="1" applyFont="1" applyFill="1" applyBorder="1" applyAlignment="1">
      <alignment wrapText="1"/>
    </xf>
    <xf numFmtId="0" fontId="17" fillId="0" borderId="1" xfId="1" applyFont="1" applyFill="1" applyBorder="1" applyAlignment="1">
      <alignment wrapText="1"/>
    </xf>
    <xf numFmtId="0" fontId="21" fillId="0" borderId="1" xfId="1" applyFont="1" applyFill="1" applyBorder="1" applyAlignment="1">
      <alignment wrapText="1"/>
    </xf>
    <xf numFmtId="49" fontId="67" fillId="0" borderId="1" xfId="0" applyNumberFormat="1" applyFont="1" applyFill="1" applyBorder="1" applyAlignment="1">
      <alignment horizontal="centerContinuous" wrapText="1"/>
    </xf>
    <xf numFmtId="0" fontId="8" fillId="0" borderId="1" xfId="1" applyFont="1" applyFill="1" applyBorder="1" applyAlignment="1">
      <alignment wrapText="1"/>
    </xf>
    <xf numFmtId="49" fontId="8" fillId="0" borderId="1" xfId="1" applyNumberFormat="1" applyFont="1" applyFill="1" applyBorder="1" applyAlignment="1">
      <alignment wrapText="1"/>
    </xf>
    <xf numFmtId="0" fontId="15" fillId="0" borderId="1" xfId="1" applyFont="1" applyFill="1" applyBorder="1" applyAlignment="1">
      <alignment wrapText="1"/>
    </xf>
    <xf numFmtId="49" fontId="15" fillId="0" borderId="1" xfId="1" applyNumberFormat="1" applyFont="1" applyFill="1" applyBorder="1" applyAlignment="1">
      <alignment wrapText="1"/>
    </xf>
    <xf numFmtId="49" fontId="5" fillId="0" borderId="1" xfId="1" applyNumberFormat="1" applyFont="1" applyFill="1" applyBorder="1" applyAlignment="1">
      <alignment wrapText="1"/>
    </xf>
    <xf numFmtId="49" fontId="63" fillId="0" borderId="0" xfId="0" applyNumberFormat="1" applyFont="1" applyFill="1"/>
    <xf numFmtId="0" fontId="58" fillId="0" borderId="0" xfId="0" applyFont="1" applyFill="1" applyAlignment="1">
      <alignment horizontal="right"/>
    </xf>
    <xf numFmtId="49" fontId="18" fillId="14" borderId="1" xfId="1" applyNumberFormat="1" applyFont="1" applyFill="1" applyBorder="1" applyAlignment="1">
      <alignment wrapText="1"/>
    </xf>
    <xf numFmtId="49" fontId="20" fillId="14" borderId="1" xfId="1" applyNumberFormat="1" applyFont="1" applyFill="1" applyBorder="1" applyAlignment="1">
      <alignment wrapText="1"/>
    </xf>
    <xf numFmtId="49" fontId="12" fillId="14" borderId="1" xfId="1" applyNumberFormat="1" applyFont="1" applyFill="1" applyBorder="1" applyAlignment="1">
      <alignment wrapText="1"/>
    </xf>
    <xf numFmtId="0" fontId="56" fillId="14" borderId="1" xfId="1" applyNumberFormat="1" applyFont="1" applyFill="1" applyBorder="1" applyAlignment="1">
      <alignment wrapText="1"/>
    </xf>
    <xf numFmtId="49" fontId="33" fillId="14" borderId="7" xfId="0" applyNumberFormat="1" applyFont="1" applyFill="1" applyBorder="1" applyAlignment="1">
      <alignment horizontal="left" vertical="center" wrapText="1"/>
    </xf>
    <xf numFmtId="0" fontId="14" fillId="14" borderId="1" xfId="1" applyFont="1" applyFill="1" applyBorder="1" applyAlignment="1">
      <alignment wrapText="1"/>
    </xf>
    <xf numFmtId="0" fontId="27" fillId="0" borderId="1" xfId="0" applyFont="1" applyBorder="1" applyAlignment="1">
      <alignment horizontal="center" vertical="center" wrapText="1"/>
    </xf>
    <xf numFmtId="170" fontId="26" fillId="17" borderId="1" xfId="0" applyNumberFormat="1" applyFont="1" applyFill="1" applyBorder="1" applyAlignment="1">
      <alignment horizontal="right" vertical="center" wrapText="1"/>
    </xf>
    <xf numFmtId="170" fontId="4" fillId="14" borderId="1" xfId="1" applyNumberFormat="1" applyFont="1" applyFill="1" applyBorder="1" applyAlignment="1">
      <alignment wrapText="1"/>
    </xf>
    <xf numFmtId="168" fontId="63" fillId="18" borderId="1" xfId="0" applyNumberFormat="1" applyFont="1" applyFill="1" applyBorder="1"/>
    <xf numFmtId="169" fontId="64" fillId="18" borderId="1" xfId="1" applyNumberFormat="1" applyFont="1" applyFill="1" applyBorder="1" applyAlignment="1">
      <alignment horizontal="right" wrapText="1"/>
    </xf>
    <xf numFmtId="169" fontId="66" fillId="18" borderId="1" xfId="0" applyNumberFormat="1" applyFont="1" applyFill="1" applyBorder="1"/>
    <xf numFmtId="170" fontId="64" fillId="18" borderId="1" xfId="1" applyNumberFormat="1" applyFont="1" applyFill="1" applyBorder="1" applyAlignment="1">
      <alignment wrapText="1"/>
    </xf>
    <xf numFmtId="0" fontId="64" fillId="18" borderId="1" xfId="1" applyFont="1" applyFill="1" applyBorder="1" applyAlignment="1">
      <alignment wrapText="1"/>
    </xf>
    <xf numFmtId="49" fontId="56" fillId="18" borderId="1" xfId="1" applyNumberFormat="1" applyFont="1" applyFill="1" applyBorder="1" applyAlignment="1">
      <alignment wrapText="1"/>
    </xf>
    <xf numFmtId="49" fontId="70" fillId="18" borderId="1" xfId="0" applyNumberFormat="1" applyFont="1" applyFill="1" applyBorder="1" applyAlignment="1">
      <alignment horizontal="left" vertical="center" wrapText="1"/>
    </xf>
    <xf numFmtId="0" fontId="63" fillId="18" borderId="1" xfId="0" applyFont="1" applyFill="1" applyBorder="1"/>
    <xf numFmtId="0" fontId="64" fillId="18" borderId="1" xfId="1" applyFont="1" applyFill="1" applyBorder="1" applyAlignment="1">
      <alignment horizontal="center" wrapText="1"/>
    </xf>
    <xf numFmtId="49" fontId="63" fillId="18" borderId="1" xfId="0" applyNumberFormat="1" applyFont="1" applyFill="1" applyBorder="1"/>
    <xf numFmtId="169" fontId="64" fillId="18" borderId="1" xfId="1" applyNumberFormat="1" applyFont="1" applyFill="1" applyBorder="1" applyAlignment="1">
      <alignment wrapText="1"/>
    </xf>
    <xf numFmtId="0" fontId="56" fillId="18" borderId="1" xfId="1" applyFont="1" applyFill="1" applyBorder="1" applyAlignment="1">
      <alignment wrapText="1"/>
    </xf>
    <xf numFmtId="49" fontId="64" fillId="18" borderId="1" xfId="1" applyNumberFormat="1" applyFont="1" applyFill="1" applyBorder="1" applyAlignment="1">
      <alignment wrapText="1"/>
    </xf>
    <xf numFmtId="49" fontId="71" fillId="18" borderId="1" xfId="1" applyNumberFormat="1" applyFont="1" applyFill="1" applyBorder="1" applyAlignment="1">
      <alignment wrapText="1"/>
    </xf>
    <xf numFmtId="0" fontId="66" fillId="18" borderId="0" xfId="1" applyFont="1" applyFill="1" applyBorder="1" applyAlignment="1">
      <alignment vertical="center" wrapText="1"/>
    </xf>
    <xf numFmtId="49" fontId="67" fillId="19" borderId="1" xfId="0" applyNumberFormat="1" applyFont="1" applyFill="1" applyBorder="1" applyAlignment="1">
      <alignment horizontal="centerContinuous"/>
    </xf>
    <xf numFmtId="49" fontId="68" fillId="19" borderId="1" xfId="0" applyNumberFormat="1" applyFont="1" applyFill="1" applyBorder="1" applyAlignment="1">
      <alignment horizontal="centerContinuous"/>
    </xf>
    <xf numFmtId="0" fontId="69" fillId="19" borderId="1" xfId="1" applyFont="1" applyFill="1" applyBorder="1" applyAlignment="1">
      <alignment horizontal="centerContinuous" wrapText="1"/>
    </xf>
    <xf numFmtId="169" fontId="71" fillId="19" borderId="1" xfId="1" applyNumberFormat="1" applyFont="1" applyFill="1" applyBorder="1" applyAlignment="1">
      <alignment horizontal="centerContinuous" wrapText="1"/>
    </xf>
    <xf numFmtId="169" fontId="66" fillId="19" borderId="1" xfId="0" applyNumberFormat="1" applyFont="1" applyFill="1" applyBorder="1" applyAlignment="1">
      <alignment horizontal="centerContinuous"/>
    </xf>
    <xf numFmtId="49" fontId="65" fillId="19" borderId="0" xfId="0" applyNumberFormat="1" applyFont="1" applyFill="1"/>
    <xf numFmtId="0" fontId="66" fillId="19" borderId="0" xfId="0" applyFont="1" applyFill="1" applyAlignment="1"/>
    <xf numFmtId="0" fontId="64" fillId="19" borderId="1" xfId="1" applyFont="1" applyFill="1" applyBorder="1" applyAlignment="1">
      <alignment wrapText="1"/>
    </xf>
    <xf numFmtId="49" fontId="64" fillId="19" borderId="1" xfId="1" applyNumberFormat="1" applyFont="1" applyFill="1" applyBorder="1" applyAlignment="1">
      <alignment wrapText="1"/>
    </xf>
    <xf numFmtId="0" fontId="56" fillId="19" borderId="1" xfId="1" applyFont="1" applyFill="1" applyBorder="1" applyAlignment="1">
      <alignment wrapText="1"/>
    </xf>
    <xf numFmtId="0" fontId="64" fillId="19" borderId="1" xfId="1" applyFont="1" applyFill="1" applyBorder="1" applyAlignment="1">
      <alignment horizontal="center" wrapText="1"/>
    </xf>
    <xf numFmtId="169" fontId="66" fillId="19" borderId="1" xfId="0" applyNumberFormat="1" applyFont="1" applyFill="1" applyBorder="1"/>
    <xf numFmtId="169" fontId="64" fillId="19" borderId="1" xfId="1" applyNumberFormat="1" applyFont="1" applyFill="1" applyBorder="1" applyAlignment="1">
      <alignment wrapText="1"/>
    </xf>
    <xf numFmtId="49" fontId="80" fillId="17" borderId="7" xfId="0" applyNumberFormat="1" applyFont="1" applyFill="1" applyBorder="1" applyAlignment="1">
      <alignment horizontal="left" vertical="center" wrapText="1"/>
    </xf>
    <xf numFmtId="49" fontId="80" fillId="17" borderId="7" xfId="0" applyNumberFormat="1" applyFont="1" applyFill="1" applyBorder="1" applyAlignment="1">
      <alignment horizontal="center" vertical="center" wrapText="1"/>
    </xf>
    <xf numFmtId="49" fontId="33" fillId="17" borderId="7" xfId="0" applyNumberFormat="1" applyFont="1" applyFill="1" applyBorder="1" applyAlignment="1">
      <alignment horizontal="center" vertical="center" wrapText="1"/>
    </xf>
    <xf numFmtId="4" fontId="80" fillId="17" borderId="7" xfId="0" applyNumberFormat="1" applyFont="1" applyFill="1" applyBorder="1" applyAlignment="1">
      <alignment horizontal="right" vertical="center" wrapText="1"/>
    </xf>
    <xf numFmtId="4" fontId="33" fillId="17" borderId="7" xfId="0" applyNumberFormat="1" applyFont="1" applyFill="1" applyBorder="1" applyAlignment="1">
      <alignment horizontal="right" vertical="center" wrapText="1"/>
    </xf>
    <xf numFmtId="172" fontId="33" fillId="17" borderId="7" xfId="0" applyNumberFormat="1" applyFont="1" applyFill="1" applyBorder="1" applyAlignment="1">
      <alignment horizontal="center" vertical="center" wrapText="1"/>
    </xf>
    <xf numFmtId="4" fontId="53" fillId="17" borderId="1" xfId="0" applyNumberFormat="1" applyFont="1" applyFill="1" applyBorder="1" applyAlignment="1">
      <alignment horizontal="right" vertical="center" wrapText="1"/>
    </xf>
    <xf numFmtId="4" fontId="53" fillId="17" borderId="1" xfId="0" applyNumberFormat="1" applyFont="1" applyFill="1" applyBorder="1"/>
    <xf numFmtId="4" fontId="53" fillId="17" borderId="0" xfId="0" applyNumberFormat="1" applyFont="1" applyFill="1" applyBorder="1"/>
    <xf numFmtId="49" fontId="78" fillId="17" borderId="0" xfId="0" applyNumberFormat="1" applyFont="1" applyFill="1"/>
    <xf numFmtId="0" fontId="22" fillId="17" borderId="0" xfId="0" applyNumberFormat="1" applyFont="1" applyFill="1"/>
    <xf numFmtId="0" fontId="0" fillId="17" borderId="0" xfId="0" applyFill="1"/>
    <xf numFmtId="49" fontId="80" fillId="0" borderId="7" xfId="0" applyNumberFormat="1" applyFont="1" applyFill="1" applyBorder="1" applyAlignment="1">
      <alignment horizontal="left" vertical="center" wrapText="1"/>
    </xf>
    <xf numFmtId="49" fontId="80" fillId="0" borderId="7" xfId="0" applyNumberFormat="1" applyFont="1" applyFill="1" applyBorder="1" applyAlignment="1">
      <alignment horizontal="center" vertical="center" wrapText="1"/>
    </xf>
    <xf numFmtId="4" fontId="80" fillId="0" borderId="7" xfId="0" applyNumberFormat="1" applyFont="1" applyFill="1" applyBorder="1" applyAlignment="1">
      <alignment horizontal="right" vertical="center" wrapText="1"/>
    </xf>
    <xf numFmtId="49" fontId="0" fillId="17" borderId="0" xfId="0" applyNumberFormat="1" applyFill="1"/>
    <xf numFmtId="49" fontId="80" fillId="16" borderId="7" xfId="0" applyNumberFormat="1" applyFont="1" applyFill="1" applyBorder="1" applyAlignment="1">
      <alignment horizontal="left" vertical="center" wrapText="1"/>
    </xf>
    <xf numFmtId="49" fontId="80" fillId="16" borderId="7" xfId="0" applyNumberFormat="1" applyFont="1" applyFill="1" applyBorder="1" applyAlignment="1">
      <alignment horizontal="center" vertical="center" wrapText="1"/>
    </xf>
    <xf numFmtId="49" fontId="33" fillId="16" borderId="7" xfId="0" applyNumberFormat="1" applyFont="1" applyFill="1" applyBorder="1" applyAlignment="1">
      <alignment horizontal="center" vertical="center" wrapText="1"/>
    </xf>
    <xf numFmtId="4" fontId="80" fillId="16" borderId="7" xfId="0" applyNumberFormat="1" applyFont="1" applyFill="1" applyBorder="1" applyAlignment="1">
      <alignment horizontal="right" vertical="center" wrapText="1"/>
    </xf>
    <xf numFmtId="4" fontId="33" fillId="16" borderId="7" xfId="0" applyNumberFormat="1" applyFont="1" applyFill="1" applyBorder="1" applyAlignment="1">
      <alignment horizontal="right" vertical="center" wrapText="1"/>
    </xf>
    <xf numFmtId="4" fontId="53" fillId="16" borderId="1" xfId="0" applyNumberFormat="1" applyFont="1" applyFill="1" applyBorder="1" applyAlignment="1">
      <alignment horizontal="right" vertical="center" wrapText="1"/>
    </xf>
    <xf numFmtId="4" fontId="53" fillId="16" borderId="1" xfId="0" applyNumberFormat="1" applyFont="1" applyFill="1" applyBorder="1"/>
    <xf numFmtId="4" fontId="53" fillId="16" borderId="0" xfId="0" applyNumberFormat="1" applyFont="1" applyFill="1" applyBorder="1"/>
    <xf numFmtId="49" fontId="78" fillId="16" borderId="0" xfId="0" applyNumberFormat="1" applyFont="1" applyFill="1"/>
    <xf numFmtId="0" fontId="22" fillId="16" borderId="0" xfId="0" applyNumberFormat="1" applyFont="1" applyFill="1"/>
    <xf numFmtId="49" fontId="80" fillId="18" borderId="7" xfId="0" applyNumberFormat="1" applyFont="1" applyFill="1" applyBorder="1" applyAlignment="1">
      <alignment horizontal="left" vertical="center" wrapText="1"/>
    </xf>
    <xf numFmtId="49" fontId="80" fillId="18" borderId="7" xfId="0" applyNumberFormat="1" applyFont="1" applyFill="1" applyBorder="1" applyAlignment="1">
      <alignment horizontal="center" vertical="center" wrapText="1"/>
    </xf>
    <xf numFmtId="49" fontId="33" fillId="18" borderId="7" xfId="0" applyNumberFormat="1" applyFont="1" applyFill="1" applyBorder="1" applyAlignment="1">
      <alignment horizontal="center" vertical="center" wrapText="1"/>
    </xf>
    <xf numFmtId="4" fontId="80" fillId="18" borderId="7" xfId="0" applyNumberFormat="1" applyFont="1" applyFill="1" applyBorder="1" applyAlignment="1">
      <alignment horizontal="right" vertical="center" wrapText="1"/>
    </xf>
    <xf numFmtId="4" fontId="33" fillId="18" borderId="7" xfId="0" applyNumberFormat="1" applyFont="1" applyFill="1" applyBorder="1" applyAlignment="1">
      <alignment horizontal="right" vertical="center" wrapText="1"/>
    </xf>
    <xf numFmtId="172" fontId="33" fillId="18" borderId="7" xfId="0" applyNumberFormat="1" applyFont="1" applyFill="1" applyBorder="1" applyAlignment="1">
      <alignment horizontal="center" vertical="center" wrapText="1"/>
    </xf>
    <xf numFmtId="4" fontId="53" fillId="18" borderId="1" xfId="0" applyNumberFormat="1" applyFont="1" applyFill="1" applyBorder="1" applyAlignment="1">
      <alignment horizontal="right" vertical="center" wrapText="1"/>
    </xf>
    <xf numFmtId="4" fontId="53" fillId="18" borderId="1" xfId="0" applyNumberFormat="1" applyFont="1" applyFill="1" applyBorder="1"/>
    <xf numFmtId="4" fontId="53" fillId="18" borderId="0" xfId="0" applyNumberFormat="1" applyFont="1" applyFill="1" applyBorder="1"/>
    <xf numFmtId="49" fontId="78" fillId="18" borderId="0" xfId="0" applyNumberFormat="1" applyFont="1" applyFill="1"/>
    <xf numFmtId="0" fontId="22" fillId="18" borderId="0" xfId="0" applyNumberFormat="1" applyFont="1" applyFill="1"/>
    <xf numFmtId="0" fontId="0" fillId="18" borderId="0" xfId="0" applyFill="1"/>
    <xf numFmtId="49" fontId="0" fillId="16" borderId="0" xfId="0" applyNumberFormat="1" applyFill="1"/>
    <xf numFmtId="49" fontId="0" fillId="18" borderId="0" xfId="0" applyNumberFormat="1" applyFill="1"/>
    <xf numFmtId="49" fontId="7" fillId="0" borderId="1" xfId="1" applyNumberFormat="1" applyFont="1" applyFill="1" applyBorder="1" applyAlignment="1">
      <alignment wrapText="1"/>
    </xf>
    <xf numFmtId="49" fontId="65" fillId="0" borderId="0" xfId="0" applyNumberFormat="1" applyFont="1" applyFill="1"/>
    <xf numFmtId="0" fontId="66" fillId="0" borderId="0" xfId="0" applyFont="1" applyFill="1" applyAlignment="1"/>
    <xf numFmtId="49" fontId="80" fillId="14" borderId="7" xfId="0" applyNumberFormat="1" applyFont="1" applyFill="1" applyBorder="1" applyAlignment="1">
      <alignment horizontal="left" vertical="center" wrapText="1"/>
    </xf>
    <xf numFmtId="49" fontId="80" fillId="14" borderId="7" xfId="0" applyNumberFormat="1" applyFont="1" applyFill="1" applyBorder="1" applyAlignment="1">
      <alignment horizontal="center" vertical="center" wrapText="1"/>
    </xf>
    <xf numFmtId="49" fontId="33" fillId="14" borderId="7" xfId="0" applyNumberFormat="1" applyFont="1" applyFill="1" applyBorder="1" applyAlignment="1">
      <alignment horizontal="center" vertical="center" wrapText="1"/>
    </xf>
    <xf numFmtId="4" fontId="80" fillId="14" borderId="7" xfId="0" applyNumberFormat="1" applyFont="1" applyFill="1" applyBorder="1" applyAlignment="1">
      <alignment horizontal="right" vertical="center" wrapText="1"/>
    </xf>
    <xf numFmtId="4" fontId="33" fillId="14" borderId="7" xfId="0" applyNumberFormat="1" applyFont="1" applyFill="1" applyBorder="1" applyAlignment="1">
      <alignment horizontal="right" vertical="center" wrapText="1"/>
    </xf>
    <xf numFmtId="4" fontId="53" fillId="14" borderId="1" xfId="0" applyNumberFormat="1" applyFont="1" applyFill="1" applyBorder="1" applyAlignment="1">
      <alignment horizontal="right" vertical="center" wrapText="1"/>
    </xf>
    <xf numFmtId="4" fontId="53" fillId="14" borderId="1" xfId="0" applyNumberFormat="1" applyFont="1" applyFill="1" applyBorder="1"/>
    <xf numFmtId="4" fontId="53" fillId="14" borderId="0" xfId="0" applyNumberFormat="1" applyFont="1" applyFill="1" applyBorder="1"/>
    <xf numFmtId="49" fontId="0" fillId="14" borderId="0" xfId="0" applyNumberFormat="1" applyFill="1"/>
    <xf numFmtId="0" fontId="22" fillId="14" borderId="0" xfId="0" applyNumberFormat="1" applyFont="1" applyFill="1"/>
    <xf numFmtId="49" fontId="78" fillId="14" borderId="0" xfId="0" applyNumberFormat="1" applyFont="1" applyFill="1"/>
    <xf numFmtId="177" fontId="38" fillId="14" borderId="1" xfId="1" applyNumberFormat="1" applyFont="1" applyFill="1" applyBorder="1" applyAlignment="1">
      <alignment wrapText="1"/>
    </xf>
    <xf numFmtId="0" fontId="27" fillId="0" borderId="1" xfId="0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wrapText="1"/>
    </xf>
    <xf numFmtId="170" fontId="26" fillId="14" borderId="1" xfId="0" applyNumberFormat="1" applyFont="1" applyFill="1" applyBorder="1" applyAlignment="1">
      <alignment vertical="center" wrapText="1"/>
    </xf>
    <xf numFmtId="49" fontId="3" fillId="14" borderId="1" xfId="1" applyNumberFormat="1" applyFont="1" applyFill="1" applyBorder="1" applyAlignment="1">
      <alignment wrapText="1"/>
    </xf>
    <xf numFmtId="0" fontId="3" fillId="19" borderId="1" xfId="1" applyFont="1" applyFill="1" applyBorder="1" applyAlignment="1">
      <alignment wrapText="1"/>
    </xf>
    <xf numFmtId="0" fontId="38" fillId="14" borderId="1" xfId="1" applyFont="1" applyFill="1" applyBorder="1" applyAlignment="1">
      <alignment wrapText="1"/>
    </xf>
    <xf numFmtId="177" fontId="57" fillId="14" borderId="1" xfId="1" applyNumberFormat="1" applyFill="1" applyBorder="1" applyAlignment="1">
      <alignment wrapText="1"/>
    </xf>
    <xf numFmtId="169" fontId="64" fillId="15" borderId="1" xfId="1" applyNumberFormat="1" applyFont="1" applyFill="1" applyBorder="1" applyAlignment="1">
      <alignment wrapText="1"/>
    </xf>
    <xf numFmtId="49" fontId="80" fillId="20" borderId="7" xfId="0" applyNumberFormat="1" applyFont="1" applyFill="1" applyBorder="1" applyAlignment="1">
      <alignment horizontal="left" vertical="center" wrapText="1"/>
    </xf>
    <xf numFmtId="49" fontId="80" fillId="20" borderId="7" xfId="0" applyNumberFormat="1" applyFont="1" applyFill="1" applyBorder="1" applyAlignment="1">
      <alignment horizontal="center" vertical="center" wrapText="1"/>
    </xf>
    <xf numFmtId="49" fontId="33" fillId="20" borderId="7" xfId="0" applyNumberFormat="1" applyFont="1" applyFill="1" applyBorder="1" applyAlignment="1">
      <alignment horizontal="center" vertical="center" wrapText="1"/>
    </xf>
    <xf numFmtId="4" fontId="80" fillId="20" borderId="7" xfId="0" applyNumberFormat="1" applyFont="1" applyFill="1" applyBorder="1" applyAlignment="1">
      <alignment horizontal="right" vertical="center" wrapText="1"/>
    </xf>
    <xf numFmtId="4" fontId="33" fillId="20" borderId="7" xfId="0" applyNumberFormat="1" applyFont="1" applyFill="1" applyBorder="1" applyAlignment="1">
      <alignment horizontal="right" vertical="center" wrapText="1"/>
    </xf>
    <xf numFmtId="172" fontId="33" fillId="20" borderId="7" xfId="0" applyNumberFormat="1" applyFont="1" applyFill="1" applyBorder="1" applyAlignment="1">
      <alignment horizontal="center" vertical="center" wrapText="1"/>
    </xf>
    <xf numFmtId="0" fontId="0" fillId="20" borderId="0" xfId="0" applyFill="1"/>
    <xf numFmtId="4" fontId="53" fillId="20" borderId="1" xfId="0" applyNumberFormat="1" applyFont="1" applyFill="1" applyBorder="1" applyAlignment="1">
      <alignment horizontal="right" vertical="center" wrapText="1"/>
    </xf>
    <xf numFmtId="4" fontId="53" fillId="20" borderId="1" xfId="0" applyNumberFormat="1" applyFont="1" applyFill="1" applyBorder="1"/>
    <xf numFmtId="4" fontId="53" fillId="20" borderId="0" xfId="0" applyNumberFormat="1" applyFont="1" applyFill="1" applyBorder="1"/>
    <xf numFmtId="49" fontId="0" fillId="20" borderId="0" xfId="0" applyNumberFormat="1" applyFill="1"/>
    <xf numFmtId="0" fontId="22" fillId="20" borderId="0" xfId="0" applyNumberFormat="1" applyFont="1" applyFill="1"/>
    <xf numFmtId="49" fontId="2" fillId="0" borderId="1" xfId="1" applyNumberFormat="1" applyFont="1" applyFill="1" applyBorder="1" applyAlignment="1">
      <alignment wrapText="1"/>
    </xf>
    <xf numFmtId="49" fontId="68" fillId="11" borderId="1" xfId="0" applyNumberFormat="1" applyFont="1" applyFill="1" applyBorder="1" applyAlignment="1">
      <alignment horizontal="centerContinuous"/>
    </xf>
    <xf numFmtId="0" fontId="69" fillId="11" borderId="1" xfId="1" applyFont="1" applyFill="1" applyBorder="1" applyAlignment="1">
      <alignment horizontal="centerContinuous" wrapText="1"/>
    </xf>
    <xf numFmtId="169" fontId="71" fillId="11" borderId="1" xfId="1" applyNumberFormat="1" applyFont="1" applyFill="1" applyBorder="1" applyAlignment="1">
      <alignment horizontal="centerContinuous" wrapText="1"/>
    </xf>
    <xf numFmtId="169" fontId="66" fillId="11" borderId="1" xfId="0" applyNumberFormat="1" applyFont="1" applyFill="1" applyBorder="1" applyAlignment="1">
      <alignment horizontal="centerContinuous"/>
    </xf>
    <xf numFmtId="49" fontId="65" fillId="11" borderId="0" xfId="0" applyNumberFormat="1" applyFont="1" applyFill="1"/>
    <xf numFmtId="0" fontId="66" fillId="11" borderId="0" xfId="0" applyFont="1" applyFill="1" applyAlignment="1"/>
    <xf numFmtId="49" fontId="80" fillId="11" borderId="7" xfId="0" applyNumberFormat="1" applyFont="1" applyFill="1" applyBorder="1" applyAlignment="1">
      <alignment horizontal="left" vertical="center" wrapText="1"/>
    </xf>
    <xf numFmtId="49" fontId="80" fillId="11" borderId="7" xfId="0" applyNumberFormat="1" applyFont="1" applyFill="1" applyBorder="1" applyAlignment="1">
      <alignment horizontal="center" vertical="center" wrapText="1"/>
    </xf>
    <xf numFmtId="49" fontId="33" fillId="11" borderId="7" xfId="0" applyNumberFormat="1" applyFont="1" applyFill="1" applyBorder="1" applyAlignment="1">
      <alignment horizontal="center" vertical="center" wrapText="1"/>
    </xf>
    <xf numFmtId="4" fontId="80" fillId="11" borderId="7" xfId="0" applyNumberFormat="1" applyFont="1" applyFill="1" applyBorder="1" applyAlignment="1">
      <alignment horizontal="right" vertical="center" wrapText="1"/>
    </xf>
    <xf numFmtId="172" fontId="33" fillId="11" borderId="7" xfId="0" applyNumberFormat="1" applyFont="1" applyFill="1" applyBorder="1" applyAlignment="1">
      <alignment horizontal="center" vertical="center" wrapText="1"/>
    </xf>
    <xf numFmtId="4" fontId="33" fillId="11" borderId="7" xfId="0" applyNumberFormat="1" applyFont="1" applyFill="1" applyBorder="1" applyAlignment="1">
      <alignment horizontal="right" vertical="center" wrapText="1"/>
    </xf>
    <xf numFmtId="4" fontId="53" fillId="11" borderId="1" xfId="0" applyNumberFormat="1" applyFont="1" applyFill="1" applyBorder="1" applyAlignment="1">
      <alignment horizontal="right" vertical="center" wrapText="1"/>
    </xf>
    <xf numFmtId="4" fontId="53" fillId="11" borderId="1" xfId="0" applyNumberFormat="1" applyFont="1" applyFill="1" applyBorder="1"/>
    <xf numFmtId="4" fontId="53" fillId="11" borderId="0" xfId="0" applyNumberFormat="1" applyFont="1" applyFill="1" applyBorder="1"/>
    <xf numFmtId="49" fontId="0" fillId="11" borderId="0" xfId="0" applyNumberFormat="1" applyFill="1"/>
    <xf numFmtId="0" fontId="22" fillId="11" borderId="0" xfId="0" applyNumberFormat="1" applyFont="1" applyFill="1"/>
    <xf numFmtId="0" fontId="0" fillId="11" borderId="0" xfId="0" applyFill="1"/>
    <xf numFmtId="49" fontId="80" fillId="21" borderId="7" xfId="0" applyNumberFormat="1" applyFont="1" applyFill="1" applyBorder="1" applyAlignment="1">
      <alignment horizontal="left" vertical="center" wrapText="1"/>
    </xf>
    <xf numFmtId="49" fontId="80" fillId="21" borderId="7" xfId="0" applyNumberFormat="1" applyFont="1" applyFill="1" applyBorder="1" applyAlignment="1">
      <alignment horizontal="center" vertical="center" wrapText="1"/>
    </xf>
    <xf numFmtId="49" fontId="33" fillId="21" borderId="7" xfId="0" applyNumberFormat="1" applyFont="1" applyFill="1" applyBorder="1" applyAlignment="1">
      <alignment horizontal="center" vertical="center" wrapText="1"/>
    </xf>
    <xf numFmtId="4" fontId="80" fillId="21" borderId="7" xfId="0" applyNumberFormat="1" applyFont="1" applyFill="1" applyBorder="1" applyAlignment="1">
      <alignment horizontal="right" vertical="center" wrapText="1"/>
    </xf>
    <xf numFmtId="172" fontId="33" fillId="21" borderId="7" xfId="0" applyNumberFormat="1" applyFont="1" applyFill="1" applyBorder="1" applyAlignment="1">
      <alignment horizontal="center" vertical="center" wrapText="1"/>
    </xf>
    <xf numFmtId="4" fontId="33" fillId="21" borderId="7" xfId="0" applyNumberFormat="1" applyFont="1" applyFill="1" applyBorder="1" applyAlignment="1">
      <alignment horizontal="right" vertical="center" wrapText="1"/>
    </xf>
    <xf numFmtId="4" fontId="53" fillId="21" borderId="1" xfId="0" applyNumberFormat="1" applyFont="1" applyFill="1" applyBorder="1" applyAlignment="1">
      <alignment horizontal="right" vertical="center" wrapText="1"/>
    </xf>
    <xf numFmtId="4" fontId="53" fillId="21" borderId="1" xfId="0" applyNumberFormat="1" applyFont="1" applyFill="1" applyBorder="1"/>
    <xf numFmtId="4" fontId="53" fillId="21" borderId="0" xfId="0" applyNumberFormat="1" applyFont="1" applyFill="1" applyBorder="1"/>
    <xf numFmtId="49" fontId="78" fillId="21" borderId="0" xfId="0" applyNumberFormat="1" applyFont="1" applyFill="1"/>
    <xf numFmtId="0" fontId="22" fillId="21" borderId="0" xfId="0" applyNumberFormat="1" applyFont="1" applyFill="1"/>
    <xf numFmtId="0" fontId="0" fillId="21" borderId="0" xfId="0" applyFill="1"/>
    <xf numFmtId="0" fontId="1" fillId="14" borderId="1" xfId="1" applyFont="1" applyFill="1" applyBorder="1" applyAlignment="1">
      <alignment wrapText="1"/>
    </xf>
    <xf numFmtId="0" fontId="81" fillId="0" borderId="1" xfId="1" applyFont="1" applyBorder="1" applyAlignment="1">
      <alignment wrapText="1"/>
    </xf>
    <xf numFmtId="0" fontId="81" fillId="0" borderId="1" xfId="1" applyFont="1" applyFill="1" applyBorder="1" applyAlignment="1">
      <alignment wrapText="1"/>
    </xf>
    <xf numFmtId="0" fontId="38" fillId="0" borderId="1" xfId="1" applyFont="1" applyBorder="1" applyAlignment="1">
      <alignment horizontal="center" wrapText="1"/>
    </xf>
    <xf numFmtId="177" fontId="37" fillId="13" borderId="1" xfId="1" applyNumberFormat="1" applyFont="1" applyFill="1" applyBorder="1" applyAlignment="1">
      <alignment wrapText="1"/>
    </xf>
    <xf numFmtId="174" fontId="55" fillId="17" borderId="1" xfId="1" applyNumberFormat="1" applyFont="1" applyFill="1" applyBorder="1" applyAlignment="1">
      <alignment wrapText="1"/>
    </xf>
    <xf numFmtId="178" fontId="33" fillId="17" borderId="7" xfId="0" applyNumberFormat="1" applyFont="1" applyFill="1" applyBorder="1" applyAlignment="1">
      <alignment horizontal="center" vertical="center" wrapText="1"/>
    </xf>
    <xf numFmtId="0" fontId="57" fillId="0" borderId="6" xfId="1" applyBorder="1" applyAlignment="1">
      <alignment horizontal="center"/>
    </xf>
    <xf numFmtId="0" fontId="41" fillId="0" borderId="0" xfId="1" applyFont="1" applyAlignment="1">
      <alignment horizontal="center" wrapText="1"/>
    </xf>
    <xf numFmtId="0" fontId="76" fillId="0" borderId="1" xfId="0" applyFont="1" applyFill="1" applyBorder="1" applyAlignment="1">
      <alignment horizontal="center"/>
    </xf>
    <xf numFmtId="49" fontId="7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22" fillId="0" borderId="23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34" fillId="0" borderId="6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25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4" fontId="27" fillId="0" borderId="3" xfId="0" applyNumberFormat="1" applyFont="1" applyBorder="1" applyAlignment="1">
      <alignment horizontal="center" vertical="center" wrapText="1"/>
    </xf>
    <xf numFmtId="4" fontId="27" fillId="0" borderId="5" xfId="0" applyNumberFormat="1" applyFont="1" applyBorder="1" applyAlignment="1">
      <alignment horizontal="center" vertical="center" wrapText="1"/>
    </xf>
    <xf numFmtId="0" fontId="55" fillId="14" borderId="3" xfId="1" applyFont="1" applyFill="1" applyBorder="1" applyAlignment="1">
      <alignment horizontal="center" vertical="center" wrapText="1"/>
    </xf>
    <xf numFmtId="0" fontId="55" fillId="14" borderId="5" xfId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73" fillId="0" borderId="1" xfId="1" applyFont="1" applyBorder="1" applyAlignment="1">
      <alignment horizontal="center" vertical="center" wrapText="1"/>
    </xf>
    <xf numFmtId="0" fontId="55" fillId="0" borderId="1" xfId="1" applyFont="1" applyBorder="1" applyAlignment="1">
      <alignment horizontal="center" vertical="center" wrapText="1"/>
    </xf>
    <xf numFmtId="0" fontId="54" fillId="0" borderId="0" xfId="1" applyFont="1" applyBorder="1" applyAlignment="1">
      <alignment horizontal="center" wrapText="1"/>
    </xf>
  </cellXfs>
  <cellStyles count="5">
    <cellStyle name="Обычный" xfId="0" builtinId="0"/>
    <cellStyle name="Обычный 2" xfId="1"/>
    <cellStyle name="Обычный_Tmp2" xfId="2"/>
    <cellStyle name="Финансовый" xfId="3" builtinId="3"/>
    <cellStyle name="Финансовый 2" xfId="4"/>
  </cellStyles>
  <dxfs count="3">
    <dxf>
      <font>
        <b/>
        <i val="0"/>
        <color rgb="FFFFFF00"/>
      </font>
      <fill>
        <patternFill patternType="solid">
          <fgColor theme="8" tint="-0.24994659260841701"/>
          <bgColor rgb="FFFF000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5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ColWidth="9.140625" defaultRowHeight="15"/>
  <cols>
    <col min="1" max="1" width="39.140625" style="104" customWidth="1"/>
    <col min="2" max="2" width="5.28515625" style="278" customWidth="1"/>
    <col min="3" max="3" width="11.140625" style="104" customWidth="1"/>
    <col min="4" max="4" width="5.7109375" style="104" customWidth="1"/>
    <col min="5" max="5" width="4.85546875" style="152" customWidth="1"/>
    <col min="6" max="6" width="6.140625" style="152" customWidth="1"/>
    <col min="7" max="7" width="5.5703125" style="152" customWidth="1"/>
    <col min="8" max="8" width="5" style="152" customWidth="1"/>
    <col min="9" max="9" width="21.85546875" style="104" customWidth="1"/>
    <col min="10" max="10" width="9.42578125" style="108" customWidth="1"/>
    <col min="11" max="11" width="9.5703125" style="108" customWidth="1"/>
    <col min="12" max="12" width="10.140625" style="108" hidden="1" customWidth="1"/>
    <col min="13" max="13" width="10.85546875" style="108" customWidth="1"/>
    <col min="14" max="14" width="14.28515625" style="108" hidden="1" customWidth="1"/>
    <col min="15" max="15" width="11.28515625" style="108" customWidth="1"/>
    <col min="16" max="16" width="10.28515625" style="128" customWidth="1"/>
    <col min="17" max="16384" width="9.140625" style="104"/>
  </cols>
  <sheetData>
    <row r="1" spans="1:20">
      <c r="A1" s="565" t="s">
        <v>858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</row>
    <row r="2" spans="1:20" ht="75">
      <c r="A2" s="102" t="s">
        <v>56</v>
      </c>
      <c r="B2" s="276" t="s">
        <v>166</v>
      </c>
      <c r="C2" s="102" t="s">
        <v>167</v>
      </c>
      <c r="D2" s="102" t="s">
        <v>129</v>
      </c>
      <c r="E2" s="146" t="s">
        <v>373</v>
      </c>
      <c r="F2" s="146" t="s">
        <v>374</v>
      </c>
      <c r="G2" s="148" t="s">
        <v>72</v>
      </c>
      <c r="H2" s="148" t="s">
        <v>124</v>
      </c>
      <c r="I2" s="102" t="s">
        <v>125</v>
      </c>
      <c r="J2" s="105" t="s">
        <v>1564</v>
      </c>
      <c r="K2" s="105" t="s">
        <v>1563</v>
      </c>
      <c r="L2" s="105" t="s">
        <v>680</v>
      </c>
      <c r="M2" s="105" t="s">
        <v>141</v>
      </c>
      <c r="N2" s="105" t="s">
        <v>112</v>
      </c>
      <c r="O2" s="105" t="s">
        <v>169</v>
      </c>
      <c r="P2" s="287" t="s">
        <v>1565</v>
      </c>
    </row>
    <row r="3" spans="1:20">
      <c r="A3" s="106" t="s">
        <v>58</v>
      </c>
      <c r="B3" s="106"/>
      <c r="C3" s="106"/>
      <c r="D3" s="106"/>
      <c r="E3" s="149"/>
      <c r="F3" s="149"/>
      <c r="G3" s="149"/>
      <c r="H3" s="149"/>
      <c r="I3" s="106"/>
      <c r="J3" s="107">
        <f>SUM(J4:J6,J9:J18,J19,J20)</f>
        <v>236580.81199000002</v>
      </c>
      <c r="K3" s="107">
        <f t="shared" ref="K3:P3" si="0">SUM(K4:K6,K9:K18,K19,K20)</f>
        <v>159916.32803</v>
      </c>
      <c r="L3" s="107">
        <f t="shared" si="0"/>
        <v>0</v>
      </c>
      <c r="M3" s="107">
        <f t="shared" si="0"/>
        <v>51910.200000000004</v>
      </c>
      <c r="N3" s="107">
        <f t="shared" si="0"/>
        <v>0</v>
      </c>
      <c r="O3" s="107">
        <f t="shared" si="0"/>
        <v>135318.05799999999</v>
      </c>
      <c r="P3" s="145">
        <f t="shared" si="0"/>
        <v>187228.258</v>
      </c>
    </row>
    <row r="4" spans="1:20">
      <c r="A4" s="109" t="s">
        <v>59</v>
      </c>
      <c r="B4" s="110"/>
      <c r="C4" s="109"/>
      <c r="D4" s="110"/>
      <c r="E4" s="150"/>
      <c r="F4" s="150"/>
      <c r="G4" s="150"/>
      <c r="H4" s="150"/>
      <c r="I4" s="110"/>
      <c r="J4" s="374">
        <f>J22+J38+J54+J71+J96+J112+J128+J144+J166+J187+J203+J221+J237+J256+J294+J313+J332+J278+0.1</f>
        <v>63250.024669999999</v>
      </c>
      <c r="K4" s="374">
        <f t="shared" ref="K4:P4" si="1">K22+K38+K54+K71+K96+K112+K128+K144+K166+K187+K203+K221+K237+K256+K294+K313+K332+K278</f>
        <v>46255.185440000001</v>
      </c>
      <c r="L4" s="111">
        <f t="shared" si="1"/>
        <v>0</v>
      </c>
      <c r="M4" s="111">
        <f t="shared" si="1"/>
        <v>0</v>
      </c>
      <c r="N4" s="112">
        <f t="shared" si="1"/>
        <v>0</v>
      </c>
      <c r="O4" s="374">
        <f t="shared" si="1"/>
        <v>59753.830999999998</v>
      </c>
      <c r="P4" s="112">
        <f t="shared" si="1"/>
        <v>59753.830999999998</v>
      </c>
    </row>
    <row r="5" spans="1:20">
      <c r="A5" s="109" t="s">
        <v>60</v>
      </c>
      <c r="B5" s="110"/>
      <c r="C5" s="109"/>
      <c r="D5" s="110"/>
      <c r="E5" s="150"/>
      <c r="F5" s="150"/>
      <c r="G5" s="150"/>
      <c r="H5" s="150"/>
      <c r="I5" s="110"/>
      <c r="J5" s="374">
        <f>J23+J39+J55+J72+J97+J113+J129+J145+J167+J188+J204+J222+J238+J257+J295+J314+J333+J279+0.1</f>
        <v>7561.4323700000023</v>
      </c>
      <c r="K5" s="374">
        <f t="shared" ref="K5:P5" si="2">K23+K39+K55+K72+K97+K113+K129+K145+K167+K188+K204+K222+K238+K257+K295+K314+K333+K279</f>
        <v>3841.4159400000003</v>
      </c>
      <c r="L5" s="111">
        <f t="shared" si="2"/>
        <v>0</v>
      </c>
      <c r="M5" s="111">
        <f t="shared" si="2"/>
        <v>7961.300000000002</v>
      </c>
      <c r="N5" s="112">
        <f t="shared" si="2"/>
        <v>0</v>
      </c>
      <c r="O5" s="112">
        <f t="shared" si="2"/>
        <v>0</v>
      </c>
      <c r="P5" s="112">
        <f t="shared" si="2"/>
        <v>7961.300000000002</v>
      </c>
    </row>
    <row r="6" spans="1:20" ht="30">
      <c r="A6" s="109" t="s">
        <v>566</v>
      </c>
      <c r="B6" s="110"/>
      <c r="C6" s="109"/>
      <c r="D6" s="110"/>
      <c r="E6" s="150"/>
      <c r="F6" s="150"/>
      <c r="G6" s="150"/>
      <c r="H6" s="150"/>
      <c r="I6" s="110"/>
      <c r="J6" s="513">
        <f>SUM(J7:J8)</f>
        <v>60567.382000000005</v>
      </c>
      <c r="K6" s="374">
        <f>SUM(K7:K8)</f>
        <v>36377.206469999997</v>
      </c>
      <c r="L6" s="111">
        <f>L24+L40+L56+L73+L98+L114+L130+L146+L168+L189+L205+L223+L239+L258+L296+L315+L334+L280</f>
        <v>0</v>
      </c>
      <c r="M6" s="112">
        <f>SUM(M7:M8)</f>
        <v>16383.700000000004</v>
      </c>
      <c r="N6" s="112">
        <f>SUM(N7:N8)</f>
        <v>0</v>
      </c>
      <c r="O6" s="374">
        <f>SUM(O7:O8)</f>
        <v>16034.199999999999</v>
      </c>
      <c r="P6" s="112">
        <f>SUM(P7:P8)</f>
        <v>32417.9</v>
      </c>
      <c r="S6" s="108"/>
      <c r="T6" s="108"/>
    </row>
    <row r="7" spans="1:20">
      <c r="A7" s="113" t="s">
        <v>61</v>
      </c>
      <c r="B7" s="110"/>
      <c r="C7" s="113"/>
      <c r="D7" s="110"/>
      <c r="E7" s="150"/>
      <c r="F7" s="150"/>
      <c r="G7" s="150"/>
      <c r="H7" s="150"/>
      <c r="I7" s="110"/>
      <c r="J7" s="374">
        <f t="shared" ref="J7:K12" si="3">J25+J41+J57+J74+J99+J115+J131+J147+J169+J190+J206+J224+J240+J259+J297+J316+J335+J281</f>
        <v>0</v>
      </c>
      <c r="K7" s="374">
        <f t="shared" si="3"/>
        <v>0</v>
      </c>
      <c r="L7" s="111">
        <f>L25+L41+L57+L74+L99+L115+L131+L147+L169+L190+L206+L224+L240+L259+L297+L316+L335+L281</f>
        <v>0</v>
      </c>
      <c r="M7" s="112">
        <f t="shared" ref="M7:P14" si="4">M25+M41+M57+M74+M99+M115+M131+M147+M169+M190+M206+M224+M240+M259+M297+M316+M335+M281</f>
        <v>0</v>
      </c>
      <c r="N7" s="112">
        <f t="shared" si="4"/>
        <v>0</v>
      </c>
      <c r="O7" s="112">
        <f t="shared" si="4"/>
        <v>0</v>
      </c>
      <c r="P7" s="112">
        <f t="shared" si="4"/>
        <v>0</v>
      </c>
    </row>
    <row r="8" spans="1:20">
      <c r="A8" s="113" t="s">
        <v>62</v>
      </c>
      <c r="B8" s="110"/>
      <c r="C8" s="113"/>
      <c r="D8" s="110"/>
      <c r="E8" s="150"/>
      <c r="F8" s="150"/>
      <c r="G8" s="150"/>
      <c r="H8" s="150"/>
      <c r="I8" s="110"/>
      <c r="J8" s="374">
        <f>J26+J42+J58+J75+J100+J116+J132+J148+J170+J191+J207+J225+J241+J260+J298+J317+J336+J282</f>
        <v>60567.382000000005</v>
      </c>
      <c r="K8" s="374">
        <f t="shared" si="3"/>
        <v>36377.206469999997</v>
      </c>
      <c r="L8" s="111">
        <f>L6-L7</f>
        <v>0</v>
      </c>
      <c r="M8" s="112">
        <f t="shared" si="4"/>
        <v>16383.700000000004</v>
      </c>
      <c r="N8" s="112">
        <f t="shared" si="4"/>
        <v>0</v>
      </c>
      <c r="O8" s="374">
        <f t="shared" si="4"/>
        <v>16034.199999999999</v>
      </c>
      <c r="P8" s="112">
        <f t="shared" si="4"/>
        <v>32417.9</v>
      </c>
      <c r="S8" s="108"/>
      <c r="T8" s="108"/>
    </row>
    <row r="9" spans="1:20">
      <c r="A9" s="109" t="s">
        <v>63</v>
      </c>
      <c r="B9" s="110"/>
      <c r="C9" s="109"/>
      <c r="D9" s="110"/>
      <c r="E9" s="150"/>
      <c r="F9" s="150"/>
      <c r="G9" s="150"/>
      <c r="H9" s="150"/>
      <c r="I9" s="110"/>
      <c r="J9" s="374">
        <f t="shared" si="3"/>
        <v>0</v>
      </c>
      <c r="K9" s="374">
        <f t="shared" si="3"/>
        <v>0</v>
      </c>
      <c r="L9" s="111">
        <f t="shared" ref="L9:L14" si="5">L27+L43+L59+L76+L101+L117+L133+L149+L171+L192+L208+L226+L242+L261+L299+L318+L337+L283</f>
        <v>0</v>
      </c>
      <c r="M9" s="111">
        <f t="shared" si="4"/>
        <v>0</v>
      </c>
      <c r="N9" s="112">
        <f t="shared" si="4"/>
        <v>0</v>
      </c>
      <c r="O9" s="112">
        <f t="shared" si="4"/>
        <v>0</v>
      </c>
      <c r="P9" s="112">
        <f t="shared" si="4"/>
        <v>0</v>
      </c>
    </row>
    <row r="10" spans="1:20">
      <c r="A10" s="109" t="s">
        <v>64</v>
      </c>
      <c r="B10" s="110"/>
      <c r="C10" s="109"/>
      <c r="D10" s="110"/>
      <c r="E10" s="150"/>
      <c r="F10" s="150"/>
      <c r="G10" s="150"/>
      <c r="H10" s="150"/>
      <c r="I10" s="110"/>
      <c r="J10" s="374">
        <f t="shared" si="3"/>
        <v>2497.1</v>
      </c>
      <c r="K10" s="374">
        <f t="shared" si="3"/>
        <v>1757.1200000000001</v>
      </c>
      <c r="L10" s="111">
        <f t="shared" si="5"/>
        <v>0</v>
      </c>
      <c r="M10" s="111">
        <f t="shared" si="4"/>
        <v>0</v>
      </c>
      <c r="N10" s="112">
        <f t="shared" si="4"/>
        <v>0</v>
      </c>
      <c r="O10" s="112">
        <f t="shared" si="4"/>
        <v>0</v>
      </c>
      <c r="P10" s="112">
        <f t="shared" si="4"/>
        <v>0</v>
      </c>
    </row>
    <row r="11" spans="1:20">
      <c r="A11" s="179" t="s">
        <v>342</v>
      </c>
      <c r="B11" s="110"/>
      <c r="C11" s="109"/>
      <c r="D11" s="110"/>
      <c r="E11" s="150"/>
      <c r="F11" s="150"/>
      <c r="G11" s="150"/>
      <c r="H11" s="150"/>
      <c r="I11" s="110"/>
      <c r="J11" s="374">
        <f t="shared" si="3"/>
        <v>0</v>
      </c>
      <c r="K11" s="374">
        <f t="shared" si="3"/>
        <v>0</v>
      </c>
      <c r="L11" s="111">
        <f t="shared" si="5"/>
        <v>0</v>
      </c>
      <c r="M11" s="111">
        <f t="shared" si="4"/>
        <v>0</v>
      </c>
      <c r="N11" s="112">
        <f t="shared" si="4"/>
        <v>0</v>
      </c>
      <c r="O11" s="112">
        <f t="shared" si="4"/>
        <v>0</v>
      </c>
      <c r="P11" s="112">
        <f t="shared" si="4"/>
        <v>0</v>
      </c>
    </row>
    <row r="12" spans="1:20">
      <c r="A12" s="109" t="s">
        <v>66</v>
      </c>
      <c r="B12" s="110"/>
      <c r="C12" s="109"/>
      <c r="D12" s="110"/>
      <c r="E12" s="150"/>
      <c r="F12" s="150"/>
      <c r="G12" s="150"/>
      <c r="H12" s="150"/>
      <c r="I12" s="110"/>
      <c r="J12" s="513">
        <f t="shared" si="3"/>
        <v>24098.5</v>
      </c>
      <c r="K12" s="374">
        <f t="shared" si="3"/>
        <v>20960.382220000007</v>
      </c>
      <c r="L12" s="111">
        <f t="shared" si="5"/>
        <v>0</v>
      </c>
      <c r="M12" s="111">
        <f t="shared" si="4"/>
        <v>2435.6</v>
      </c>
      <c r="N12" s="112">
        <f t="shared" si="4"/>
        <v>0</v>
      </c>
      <c r="O12" s="112">
        <f t="shared" si="4"/>
        <v>7458.9000000000005</v>
      </c>
      <c r="P12" s="112">
        <f t="shared" si="4"/>
        <v>9894.5</v>
      </c>
      <c r="Q12" s="108"/>
    </row>
    <row r="13" spans="1:20">
      <c r="A13" s="109" t="s">
        <v>67</v>
      </c>
      <c r="B13" s="110"/>
      <c r="C13" s="109"/>
      <c r="D13" s="110"/>
      <c r="E13" s="150"/>
      <c r="F13" s="150"/>
      <c r="G13" s="150"/>
      <c r="H13" s="150"/>
      <c r="I13" s="110"/>
      <c r="J13" s="374">
        <f>J31+J47+J63+J80+J105+J121+J137+J153+J175+J196+J212+J230+J246+J265+J303+J322+J341+J287</f>
        <v>5723.4319599999999</v>
      </c>
      <c r="K13" s="374">
        <f>K31+K47+K63+K80+K105+K121+K137+K153+K175+K196+K212+K230+K246+K265+K303+K322+K341+K287</f>
        <v>3508.5360000000001</v>
      </c>
      <c r="L13" s="111">
        <f t="shared" si="5"/>
        <v>0</v>
      </c>
      <c r="M13" s="111">
        <f t="shared" si="4"/>
        <v>732.1</v>
      </c>
      <c r="N13" s="112">
        <f t="shared" si="4"/>
        <v>0</v>
      </c>
      <c r="O13" s="374">
        <f t="shared" si="4"/>
        <v>2775.4</v>
      </c>
      <c r="P13" s="112">
        <f t="shared" si="4"/>
        <v>3507.5</v>
      </c>
    </row>
    <row r="14" spans="1:20">
      <c r="A14" s="109" t="s">
        <v>68</v>
      </c>
      <c r="B14" s="110"/>
      <c r="C14" s="109"/>
      <c r="D14" s="110"/>
      <c r="E14" s="150"/>
      <c r="F14" s="150"/>
      <c r="G14" s="150"/>
      <c r="H14" s="150"/>
      <c r="I14" s="110"/>
      <c r="J14" s="513">
        <f>J32+J48+J64+J81+J106+J122+J138+J154+J176+J197+J213+J231+J247+J266+J304+J323+J342+J288</f>
        <v>36427.741000000002</v>
      </c>
      <c r="K14" s="374">
        <f>K32+K48+K64+K81+K106+K122+K138+K154+K176+K197+K213+K231+K247+K266+K304+K323+K342+K288</f>
        <v>25263.735999999997</v>
      </c>
      <c r="L14" s="111">
        <f t="shared" si="5"/>
        <v>0</v>
      </c>
      <c r="M14" s="111">
        <f t="shared" si="4"/>
        <v>0</v>
      </c>
      <c r="N14" s="112">
        <f t="shared" si="4"/>
        <v>0</v>
      </c>
      <c r="O14" s="375">
        <f t="shared" si="4"/>
        <v>26736.227000000006</v>
      </c>
      <c r="P14" s="112">
        <f t="shared" si="4"/>
        <v>26736.227000000006</v>
      </c>
    </row>
    <row r="15" spans="1:20">
      <c r="A15" s="109" t="s">
        <v>70</v>
      </c>
      <c r="B15" s="110"/>
      <c r="C15" s="109"/>
      <c r="D15" s="110"/>
      <c r="E15" s="150"/>
      <c r="F15" s="150"/>
      <c r="G15" s="150"/>
      <c r="H15" s="150"/>
      <c r="I15" s="110"/>
      <c r="J15" s="374">
        <f t="shared" ref="J15:P16" si="6">J33+J49+J66+J85+J107+J123+J139+J155+J179+J198+J216+J232+J248+J270+J305+J324+J343+J289</f>
        <v>9200</v>
      </c>
      <c r="K15" s="374">
        <f t="shared" si="6"/>
        <v>6881.9178099999999</v>
      </c>
      <c r="L15" s="111">
        <f t="shared" si="6"/>
        <v>0</v>
      </c>
      <c r="M15" s="111">
        <f t="shared" si="6"/>
        <v>1000</v>
      </c>
      <c r="N15" s="112">
        <f t="shared" si="6"/>
        <v>0</v>
      </c>
      <c r="O15" s="112">
        <f t="shared" si="6"/>
        <v>0</v>
      </c>
      <c r="P15" s="112">
        <f t="shared" si="6"/>
        <v>1000</v>
      </c>
    </row>
    <row r="16" spans="1:20">
      <c r="A16" s="109" t="s">
        <v>71</v>
      </c>
      <c r="B16" s="110"/>
      <c r="C16" s="109"/>
      <c r="D16" s="110"/>
      <c r="E16" s="150"/>
      <c r="F16" s="150"/>
      <c r="G16" s="150"/>
      <c r="H16" s="150"/>
      <c r="I16" s="110"/>
      <c r="J16" s="513">
        <f>J34+J50+J67+J86+J108+J124+J140+J156+J180+J199+J217+J233+J249+J271+J306+J325+J344+J290</f>
        <v>293</v>
      </c>
      <c r="K16" s="374">
        <f t="shared" si="6"/>
        <v>195</v>
      </c>
      <c r="L16" s="111">
        <f t="shared" si="6"/>
        <v>0</v>
      </c>
      <c r="M16" s="111">
        <f t="shared" si="6"/>
        <v>0</v>
      </c>
      <c r="N16" s="112">
        <f t="shared" si="6"/>
        <v>0</v>
      </c>
      <c r="O16" s="112">
        <f t="shared" si="6"/>
        <v>276</v>
      </c>
      <c r="P16" s="112">
        <f t="shared" si="6"/>
        <v>276</v>
      </c>
    </row>
    <row r="17" spans="1:16">
      <c r="A17" s="109" t="s">
        <v>90</v>
      </c>
      <c r="B17" s="110"/>
      <c r="C17" s="109"/>
      <c r="D17" s="110"/>
      <c r="E17" s="150"/>
      <c r="F17" s="150"/>
      <c r="G17" s="150"/>
      <c r="H17" s="150"/>
      <c r="I17" s="110"/>
      <c r="J17" s="513">
        <f>J35+J51+J68+J109+J125+J141+J157+J181+J200+J218+J234+J250+J272+J291+J307+J326+J345+J87</f>
        <v>349.4</v>
      </c>
      <c r="K17" s="374">
        <f t="shared" ref="K17:P17" si="7">K35+K51+K68+K109+K125+K141+K157+K181+K200+K218+K234+K250+K272+K291+K307+K326+K345+K87</f>
        <v>255</v>
      </c>
      <c r="L17" s="112">
        <f t="shared" si="7"/>
        <v>0</v>
      </c>
      <c r="M17" s="112">
        <f t="shared" si="7"/>
        <v>0</v>
      </c>
      <c r="N17" s="112">
        <f t="shared" si="7"/>
        <v>0</v>
      </c>
      <c r="O17" s="112">
        <f t="shared" si="7"/>
        <v>600</v>
      </c>
      <c r="P17" s="112">
        <f t="shared" si="7"/>
        <v>600</v>
      </c>
    </row>
    <row r="18" spans="1:16">
      <c r="A18" s="109" t="s">
        <v>26</v>
      </c>
      <c r="B18" s="110"/>
      <c r="C18" s="109"/>
      <c r="D18" s="110"/>
      <c r="E18" s="150"/>
      <c r="F18" s="150"/>
      <c r="G18" s="150"/>
      <c r="H18" s="150"/>
      <c r="I18" s="110"/>
      <c r="J18" s="374">
        <f>J36+J52+J69+J88+J110+J126+J142+J158+J182+J201+J219+J235+J251+J273+J308+J327+J346+J292+0.2</f>
        <v>26612.79999</v>
      </c>
      <c r="K18" s="374">
        <f t="shared" ref="K18:P18" si="8">K36+K52+K69+K88+K110+K126+K142+K158+K182+K201+K219+K235+K251+K273+K308+K327+K346+K292</f>
        <v>14620.828149999996</v>
      </c>
      <c r="L18" s="111">
        <f t="shared" si="8"/>
        <v>0</v>
      </c>
      <c r="M18" s="111">
        <f t="shared" si="8"/>
        <v>23397.5</v>
      </c>
      <c r="N18" s="112">
        <f t="shared" si="8"/>
        <v>0</v>
      </c>
      <c r="O18" s="112">
        <f t="shared" si="8"/>
        <v>0</v>
      </c>
      <c r="P18" s="112">
        <f t="shared" si="8"/>
        <v>23397.5</v>
      </c>
    </row>
    <row r="19" spans="1:16" ht="45">
      <c r="A19" s="109" t="s">
        <v>471</v>
      </c>
      <c r="B19" s="110"/>
      <c r="C19" s="109"/>
      <c r="D19" s="110"/>
      <c r="E19" s="150"/>
      <c r="F19" s="150"/>
      <c r="G19" s="150"/>
      <c r="H19" s="150"/>
      <c r="I19" s="110"/>
      <c r="J19" s="374">
        <f>J90+J93+J160+J184+J253+J275+J310+J329+J348+J163</f>
        <v>0</v>
      </c>
      <c r="K19" s="374">
        <f t="shared" ref="K19:P19" si="9">K90+K93+K160+K184+K253+K275+K310+K329+K348+K163</f>
        <v>0</v>
      </c>
      <c r="L19" s="111">
        <f t="shared" si="9"/>
        <v>0</v>
      </c>
      <c r="M19" s="111">
        <f t="shared" si="9"/>
        <v>0</v>
      </c>
      <c r="N19" s="111">
        <f t="shared" si="9"/>
        <v>0</v>
      </c>
      <c r="O19" s="111">
        <f t="shared" si="9"/>
        <v>19893.5</v>
      </c>
      <c r="P19" s="111">
        <f t="shared" si="9"/>
        <v>19893.5</v>
      </c>
    </row>
    <row r="20" spans="1:16" ht="30">
      <c r="A20" s="109" t="s">
        <v>470</v>
      </c>
      <c r="B20" s="110"/>
      <c r="C20" s="109"/>
      <c r="D20" s="110"/>
      <c r="E20" s="150"/>
      <c r="F20" s="150"/>
      <c r="G20" s="150"/>
      <c r="H20" s="150"/>
      <c r="I20" s="110"/>
      <c r="J20" s="374">
        <f>J91+J94+J161+J185+J254+J276+J311+J330+J349+J164</f>
        <v>0</v>
      </c>
      <c r="K20" s="374">
        <f t="shared" ref="K20:P20" si="10">K91+K94+K161+K185+K254+K276+K311+K330+K349+K164</f>
        <v>0</v>
      </c>
      <c r="L20" s="111">
        <f t="shared" si="10"/>
        <v>0</v>
      </c>
      <c r="M20" s="111">
        <f t="shared" si="10"/>
        <v>0</v>
      </c>
      <c r="N20" s="111">
        <f t="shared" si="10"/>
        <v>0</v>
      </c>
      <c r="O20" s="111">
        <f t="shared" si="10"/>
        <v>1790</v>
      </c>
      <c r="P20" s="111">
        <f t="shared" si="10"/>
        <v>1790</v>
      </c>
    </row>
    <row r="21" spans="1:16" ht="30">
      <c r="A21" s="512" t="s">
        <v>354</v>
      </c>
      <c r="B21" s="106" t="s">
        <v>146</v>
      </c>
      <c r="C21" s="106" t="str">
        <f>CONCATENATE(B21,E21,H21)</f>
        <v>всего901</v>
      </c>
      <c r="D21" s="106" t="s">
        <v>146</v>
      </c>
      <c r="E21" s="149">
        <v>901</v>
      </c>
      <c r="F21" s="101"/>
      <c r="G21" s="149"/>
      <c r="H21" s="149"/>
      <c r="I21" s="153"/>
      <c r="J21" s="506">
        <f t="shared" ref="J21:P21" si="11">SUM(J22:J23,J25:J36)</f>
        <v>7480.3000000000011</v>
      </c>
      <c r="K21" s="506">
        <f>SUM(K22:K23,K25:K36)</f>
        <v>4846.6199399999996</v>
      </c>
      <c r="L21" s="107">
        <f t="shared" si="11"/>
        <v>0</v>
      </c>
      <c r="M21" s="506">
        <f t="shared" si="11"/>
        <v>2153.6999999999998</v>
      </c>
      <c r="N21" s="107">
        <f t="shared" si="11"/>
        <v>0</v>
      </c>
      <c r="O21" s="506">
        <f t="shared" si="11"/>
        <v>4349.1589999999997</v>
      </c>
      <c r="P21" s="145">
        <f t="shared" si="11"/>
        <v>6502.8589999999995</v>
      </c>
    </row>
    <row r="22" spans="1:16" s="118" customFormat="1" ht="30">
      <c r="A22" s="115" t="s">
        <v>59</v>
      </c>
      <c r="B22" s="116" t="s">
        <v>57</v>
      </c>
      <c r="C22" s="106" t="str">
        <f>CONCATENATE(B22,E22,H22)</f>
        <v>адм901опл</v>
      </c>
      <c r="D22" s="116" t="s">
        <v>131</v>
      </c>
      <c r="E22" s="151">
        <v>901</v>
      </c>
      <c r="F22" s="101" t="s">
        <v>654</v>
      </c>
      <c r="G22" s="151" t="s">
        <v>132</v>
      </c>
      <c r="H22" s="149" t="s">
        <v>119</v>
      </c>
      <c r="I22" s="153" t="str">
        <f>CONCATENATE(D22,E22,F22,G22,H22,)</f>
        <v>рбс90101413общопл</v>
      </c>
      <c r="J22" s="117">
        <f>ROUND(SUMIF(Классификация,$I22,Лимиты_2011)/1000,окр)</f>
        <v>3433.8</v>
      </c>
      <c r="K22" s="117">
        <f>SUMIF(Классификация,$I22,Расход_2011)/1000</f>
        <v>2635.1030500000002</v>
      </c>
      <c r="L22" s="117"/>
      <c r="M22" s="117">
        <f>ROUND(IF(тип_индексации="росписи",SUMIF(Классификация,$I22,Лимиты_2012_Индекс),SUMIF(Классификация,$I22,Расходы_2012_Индекс)*4/3)/1000,окр)</f>
        <v>0</v>
      </c>
      <c r="N22" s="117"/>
      <c r="O22" s="117">
        <f>SUMIF(классификация_прямой_счёт,$I22,Проект_сумма_прямой_счёт)</f>
        <v>3155.7999999999997</v>
      </c>
      <c r="P22" s="142">
        <f>SUM(M22:O22)</f>
        <v>3155.7999999999997</v>
      </c>
    </row>
    <row r="23" spans="1:16" ht="30">
      <c r="A23" s="109" t="s">
        <v>60</v>
      </c>
      <c r="B23" s="110" t="s">
        <v>57</v>
      </c>
      <c r="C23" s="106" t="str">
        <f>CONCATENATE(B23,E23,H23)</f>
        <v>адм901ком</v>
      </c>
      <c r="D23" s="116" t="s">
        <v>131</v>
      </c>
      <c r="E23" s="150">
        <v>901</v>
      </c>
      <c r="F23" s="101" t="s">
        <v>654</v>
      </c>
      <c r="G23" s="150" t="s">
        <v>132</v>
      </c>
      <c r="H23" s="151" t="s">
        <v>120</v>
      </c>
      <c r="I23" s="153" t="str">
        <f t="shared" ref="I23:I36" si="12">CONCATENATE(D23,E23,F23,G23,H23,)</f>
        <v>рбс90101413общком</v>
      </c>
      <c r="J23" s="117">
        <f>ROUND(SUMIF(Классификация,$I23,Лимиты_2011)/1000,окр)</f>
        <v>762.3</v>
      </c>
      <c r="K23" s="117">
        <f>SUMIF(Классификация,$I23,Расход_2011)/1000</f>
        <v>440.47597999999999</v>
      </c>
      <c r="L23" s="119"/>
      <c r="M23" s="117">
        <f>ROUND(IF(тип_индексации="росписи",SUMIF(Классификация,$I23,Лимиты_2012_Индекс),SUMIF(Классификация,$I23,Расходы_2012_Индекс)*4/3)/1000,окр)</f>
        <v>762.3</v>
      </c>
      <c r="N23" s="117"/>
      <c r="O23" s="117">
        <f>SUMIF(классификация_прямой_счёт,$I23,Проект_сумма_прямой_счёт)</f>
        <v>0</v>
      </c>
      <c r="P23" s="142">
        <f>SUM(M23:O23)</f>
        <v>762.3</v>
      </c>
    </row>
    <row r="24" spans="1:16" ht="30">
      <c r="A24" s="109" t="s">
        <v>566</v>
      </c>
      <c r="B24" s="110"/>
      <c r="C24" s="109"/>
      <c r="D24" s="116"/>
      <c r="E24" s="150"/>
      <c r="F24" s="101"/>
      <c r="G24" s="150"/>
      <c r="H24" s="150"/>
      <c r="I24" s="153"/>
      <c r="J24" s="117">
        <f>SUM(J25:J26)</f>
        <v>1491.6</v>
      </c>
      <c r="K24" s="117">
        <f>SUM(K25:K26)</f>
        <v>736.40165999999999</v>
      </c>
      <c r="L24" s="119"/>
      <c r="M24" s="117">
        <f>SUM(M25:M26)</f>
        <v>360.7</v>
      </c>
      <c r="N24" s="117">
        <f>SUM(N25:N26)</f>
        <v>0</v>
      </c>
      <c r="O24" s="117">
        <f>SUM(O25:O26)</f>
        <v>581.20000000000005</v>
      </c>
      <c r="P24" s="142">
        <f>SUM(P25:P26)</f>
        <v>941.90000000000009</v>
      </c>
    </row>
    <row r="25" spans="1:16">
      <c r="A25" s="113" t="s">
        <v>61</v>
      </c>
      <c r="B25" s="110" t="s">
        <v>133</v>
      </c>
      <c r="C25" s="106" t="str">
        <f>CONCATENATE(B25,E25,H25)</f>
        <v>бла901???</v>
      </c>
      <c r="D25" s="116" t="s">
        <v>134</v>
      </c>
      <c r="E25" s="150">
        <v>901</v>
      </c>
      <c r="F25" s="101" t="s">
        <v>654</v>
      </c>
      <c r="G25" s="150" t="s">
        <v>132</v>
      </c>
      <c r="H25" s="150" t="s">
        <v>175</v>
      </c>
      <c r="I25" s="153" t="str">
        <f t="shared" si="12"/>
        <v>осв90101413общ???</v>
      </c>
      <c r="J25" s="117">
        <f t="shared" ref="J25:J36" si="13">ROUND(SUMIF(Классификация,$I25,Лимиты_2011)/1000,окр)</f>
        <v>0</v>
      </c>
      <c r="K25" s="117">
        <f t="shared" ref="K25:K36" si="14">SUMIF(Классификация,$I25,Расход_2011)/1000</f>
        <v>0</v>
      </c>
      <c r="L25" s="119"/>
      <c r="M25" s="117">
        <f t="shared" ref="M25:M36" si="15">ROUND(IF(тип_индексации="росписи",SUMIF(Классификация,$I25,Лимиты_2012_Индекс),SUMIF(Классификация,$I25,Расходы_2012_Индекс)*4/3)/1000,окр)</f>
        <v>0</v>
      </c>
      <c r="N25" s="117"/>
      <c r="O25" s="117">
        <f t="shared" ref="O25:O36" si="16">SUMIF(классификация_прямой_счёт,$I25,Проект_сумма_прямой_счёт)</f>
        <v>0</v>
      </c>
      <c r="P25" s="142">
        <f t="shared" ref="P25:P36" si="17">SUM(M25:O25)</f>
        <v>0</v>
      </c>
    </row>
    <row r="26" spans="1:16">
      <c r="A26" s="113" t="s">
        <v>62</v>
      </c>
      <c r="B26" s="110" t="s">
        <v>133</v>
      </c>
      <c r="C26" s="106" t="str">
        <f>CONCATENATE(B26,E26,H26)</f>
        <v>бла901???</v>
      </c>
      <c r="D26" s="116" t="s">
        <v>133</v>
      </c>
      <c r="E26" s="150">
        <v>901</v>
      </c>
      <c r="F26" s="101" t="s">
        <v>654</v>
      </c>
      <c r="G26" s="150" t="s">
        <v>132</v>
      </c>
      <c r="H26" s="150" t="s">
        <v>175</v>
      </c>
      <c r="I26" s="153" t="str">
        <f>CONCATENATE(D26,E26,F26,G26,H26,)</f>
        <v>бла90101413общ???</v>
      </c>
      <c r="J26" s="117">
        <f t="shared" si="13"/>
        <v>1491.6</v>
      </c>
      <c r="K26" s="117">
        <f t="shared" si="14"/>
        <v>736.40165999999999</v>
      </c>
      <c r="L26" s="111">
        <f>L24-L25</f>
        <v>0</v>
      </c>
      <c r="M26" s="117">
        <f t="shared" si="15"/>
        <v>360.7</v>
      </c>
      <c r="N26" s="117"/>
      <c r="O26" s="373">
        <f t="shared" si="16"/>
        <v>581.20000000000005</v>
      </c>
      <c r="P26" s="142">
        <f t="shared" si="17"/>
        <v>941.90000000000009</v>
      </c>
    </row>
    <row r="27" spans="1:16">
      <c r="A27" s="109" t="s">
        <v>63</v>
      </c>
      <c r="B27" s="110" t="s">
        <v>57</v>
      </c>
      <c r="C27" s="106" t="str">
        <f>CONCATENATE(B27,E27,H27)</f>
        <v>адм901кап</v>
      </c>
      <c r="D27" s="116" t="s">
        <v>131</v>
      </c>
      <c r="E27" s="150">
        <v>901</v>
      </c>
      <c r="F27" s="101" t="s">
        <v>654</v>
      </c>
      <c r="G27" s="150" t="s">
        <v>132</v>
      </c>
      <c r="H27" s="150" t="s">
        <v>121</v>
      </c>
      <c r="I27" s="153" t="str">
        <f t="shared" si="12"/>
        <v>рбс90101413общкап</v>
      </c>
      <c r="J27" s="117">
        <f t="shared" si="13"/>
        <v>0</v>
      </c>
      <c r="K27" s="117">
        <f t="shared" si="14"/>
        <v>0</v>
      </c>
      <c r="L27" s="119"/>
      <c r="M27" s="117">
        <f t="shared" si="15"/>
        <v>0</v>
      </c>
      <c r="N27" s="117"/>
      <c r="O27" s="117">
        <f t="shared" si="16"/>
        <v>0</v>
      </c>
      <c r="P27" s="142">
        <f t="shared" si="17"/>
        <v>0</v>
      </c>
    </row>
    <row r="28" spans="1:16">
      <c r="A28" s="109" t="s">
        <v>64</v>
      </c>
      <c r="B28" s="110" t="s">
        <v>57</v>
      </c>
      <c r="C28" s="106" t="str">
        <f>CONCATENATE(B28,E28,H28)</f>
        <v>адм901осн</v>
      </c>
      <c r="D28" s="116" t="s">
        <v>131</v>
      </c>
      <c r="E28" s="150">
        <v>901</v>
      </c>
      <c r="F28" s="101" t="s">
        <v>654</v>
      </c>
      <c r="G28" s="150" t="s">
        <v>132</v>
      </c>
      <c r="H28" s="150" t="s">
        <v>122</v>
      </c>
      <c r="I28" s="153" t="str">
        <f t="shared" si="12"/>
        <v>рбс90101413общосн</v>
      </c>
      <c r="J28" s="117">
        <f t="shared" si="13"/>
        <v>115</v>
      </c>
      <c r="K28" s="117">
        <f t="shared" si="14"/>
        <v>12.638999999999999</v>
      </c>
      <c r="L28" s="119"/>
      <c r="M28" s="117">
        <f t="shared" si="15"/>
        <v>0</v>
      </c>
      <c r="N28" s="117"/>
      <c r="O28" s="117">
        <f t="shared" si="16"/>
        <v>0</v>
      </c>
      <c r="P28" s="142">
        <f t="shared" si="17"/>
        <v>0</v>
      </c>
    </row>
    <row r="29" spans="1:16">
      <c r="A29" s="179" t="s">
        <v>342</v>
      </c>
      <c r="B29" s="110"/>
      <c r="C29" s="109"/>
      <c r="D29" s="116" t="s">
        <v>135</v>
      </c>
      <c r="E29" s="150">
        <v>901</v>
      </c>
      <c r="F29" s="101" t="s">
        <v>176</v>
      </c>
      <c r="G29" s="150" t="s">
        <v>132</v>
      </c>
      <c r="H29" s="150" t="s">
        <v>175</v>
      </c>
      <c r="I29" s="153" t="str">
        <f t="shared" si="12"/>
        <v>рцп901?????общ???</v>
      </c>
      <c r="J29" s="117">
        <f t="shared" si="13"/>
        <v>0</v>
      </c>
      <c r="K29" s="117">
        <f t="shared" si="14"/>
        <v>0</v>
      </c>
      <c r="L29" s="119"/>
      <c r="M29" s="117">
        <f t="shared" si="15"/>
        <v>0</v>
      </c>
      <c r="N29" s="117"/>
      <c r="O29" s="117">
        <f t="shared" si="16"/>
        <v>0</v>
      </c>
      <c r="P29" s="142">
        <f t="shared" si="17"/>
        <v>0</v>
      </c>
    </row>
    <row r="30" spans="1:16">
      <c r="A30" s="109" t="s">
        <v>66</v>
      </c>
      <c r="B30" s="110"/>
      <c r="C30" s="109"/>
      <c r="D30" s="116" t="s">
        <v>136</v>
      </c>
      <c r="E30" s="150">
        <v>901</v>
      </c>
      <c r="F30" s="101" t="s">
        <v>176</v>
      </c>
      <c r="G30" s="150" t="s">
        <v>132</v>
      </c>
      <c r="H30" s="150" t="s">
        <v>175</v>
      </c>
      <c r="I30" s="153" t="str">
        <f t="shared" si="12"/>
        <v>жил901?????общ???</v>
      </c>
      <c r="J30" s="117">
        <f t="shared" si="13"/>
        <v>262</v>
      </c>
      <c r="K30" s="117">
        <f t="shared" si="14"/>
        <v>193.352</v>
      </c>
      <c r="L30" s="119"/>
      <c r="M30" s="117">
        <f t="shared" si="15"/>
        <v>0</v>
      </c>
      <c r="N30" s="117"/>
      <c r="O30" s="117">
        <f t="shared" si="16"/>
        <v>262</v>
      </c>
      <c r="P30" s="142">
        <f t="shared" si="17"/>
        <v>262</v>
      </c>
    </row>
    <row r="31" spans="1:16">
      <c r="A31" s="109" t="s">
        <v>67</v>
      </c>
      <c r="B31" s="110"/>
      <c r="C31" s="109"/>
      <c r="D31" s="116" t="s">
        <v>137</v>
      </c>
      <c r="E31" s="150">
        <v>901</v>
      </c>
      <c r="F31" s="101" t="s">
        <v>654</v>
      </c>
      <c r="G31" s="150" t="s">
        <v>132</v>
      </c>
      <c r="H31" s="150" t="s">
        <v>175</v>
      </c>
      <c r="I31" s="153" t="str">
        <f t="shared" si="12"/>
        <v>физ90101413общ???</v>
      </c>
      <c r="J31" s="117">
        <f t="shared" si="13"/>
        <v>283.60000000000002</v>
      </c>
      <c r="K31" s="117">
        <f t="shared" si="14"/>
        <v>202.53695000000002</v>
      </c>
      <c r="L31" s="119"/>
      <c r="M31" s="117">
        <f t="shared" si="15"/>
        <v>0</v>
      </c>
      <c r="N31" s="117"/>
      <c r="O31" s="117">
        <f t="shared" si="16"/>
        <v>275.5</v>
      </c>
      <c r="P31" s="142">
        <f t="shared" si="17"/>
        <v>275.5</v>
      </c>
    </row>
    <row r="32" spans="1:16">
      <c r="A32" s="109" t="s">
        <v>68</v>
      </c>
      <c r="B32" s="110"/>
      <c r="C32" s="109"/>
      <c r="D32" s="116" t="s">
        <v>138</v>
      </c>
      <c r="E32" s="150">
        <v>901</v>
      </c>
      <c r="F32" s="101" t="s">
        <v>176</v>
      </c>
      <c r="G32" s="150" t="s">
        <v>132</v>
      </c>
      <c r="H32" s="150" t="s">
        <v>175</v>
      </c>
      <c r="I32" s="153" t="str">
        <f t="shared" si="12"/>
        <v>меж901?????общ???</v>
      </c>
      <c r="J32" s="117">
        <f t="shared" si="13"/>
        <v>9.6</v>
      </c>
      <c r="K32" s="117">
        <f t="shared" si="14"/>
        <v>9.5530000000000008</v>
      </c>
      <c r="L32" s="119"/>
      <c r="M32" s="117">
        <f t="shared" si="15"/>
        <v>0</v>
      </c>
      <c r="N32" s="117"/>
      <c r="O32" s="117">
        <f t="shared" si="16"/>
        <v>10.659000000000001</v>
      </c>
      <c r="P32" s="142">
        <f t="shared" si="17"/>
        <v>10.659000000000001</v>
      </c>
    </row>
    <row r="33" spans="1:16">
      <c r="A33" s="109" t="s">
        <v>70</v>
      </c>
      <c r="B33" s="110"/>
      <c r="C33" s="109"/>
      <c r="D33" s="116" t="s">
        <v>139</v>
      </c>
      <c r="E33" s="150">
        <v>901</v>
      </c>
      <c r="F33" s="101" t="s">
        <v>654</v>
      </c>
      <c r="G33" s="150" t="s">
        <v>132</v>
      </c>
      <c r="H33" s="150" t="s">
        <v>175</v>
      </c>
      <c r="I33" s="153" t="str">
        <f t="shared" si="12"/>
        <v>тра90101413общ???</v>
      </c>
      <c r="J33" s="117">
        <f t="shared" si="13"/>
        <v>0</v>
      </c>
      <c r="K33" s="117">
        <f t="shared" si="14"/>
        <v>0</v>
      </c>
      <c r="L33" s="119"/>
      <c r="M33" s="117">
        <f t="shared" si="15"/>
        <v>0</v>
      </c>
      <c r="N33" s="117"/>
      <c r="O33" s="117">
        <f t="shared" si="16"/>
        <v>0</v>
      </c>
      <c r="P33" s="142">
        <f t="shared" si="17"/>
        <v>0</v>
      </c>
    </row>
    <row r="34" spans="1:16">
      <c r="A34" s="109" t="s">
        <v>71</v>
      </c>
      <c r="B34" s="110"/>
      <c r="C34" s="109"/>
      <c r="D34" s="116" t="s">
        <v>140</v>
      </c>
      <c r="E34" s="150">
        <v>901</v>
      </c>
      <c r="F34" s="101" t="s">
        <v>654</v>
      </c>
      <c r="G34" s="150" t="s">
        <v>132</v>
      </c>
      <c r="H34" s="150" t="s">
        <v>175</v>
      </c>
      <c r="I34" s="153" t="str">
        <f t="shared" si="12"/>
        <v>пен90101413общ???</v>
      </c>
      <c r="J34" s="117">
        <f t="shared" si="13"/>
        <v>24</v>
      </c>
      <c r="K34" s="117">
        <f t="shared" si="14"/>
        <v>16</v>
      </c>
      <c r="L34" s="119"/>
      <c r="M34" s="117">
        <f t="shared" si="15"/>
        <v>0</v>
      </c>
      <c r="N34" s="117"/>
      <c r="O34" s="117">
        <f t="shared" si="16"/>
        <v>24</v>
      </c>
      <c r="P34" s="142">
        <f t="shared" si="17"/>
        <v>24</v>
      </c>
    </row>
    <row r="35" spans="1:16">
      <c r="A35" s="109" t="s">
        <v>90</v>
      </c>
      <c r="B35" s="110"/>
      <c r="C35" s="106"/>
      <c r="D35" s="116" t="s">
        <v>147</v>
      </c>
      <c r="E35" s="150">
        <v>901</v>
      </c>
      <c r="F35" s="150" t="s">
        <v>176</v>
      </c>
      <c r="G35" s="150" t="s">
        <v>132</v>
      </c>
      <c r="H35" s="150" t="s">
        <v>175</v>
      </c>
      <c r="I35" s="153" t="str">
        <f>CONCATENATE(D35,E35,F35,G35,H35,)</f>
        <v>выб901?????общ???</v>
      </c>
      <c r="J35" s="117">
        <f>ROUND(SUMIF(Классификация,$I35,Лимиты_2011)/1000,окр)</f>
        <v>0</v>
      </c>
      <c r="K35" s="117">
        <f t="shared" si="14"/>
        <v>0</v>
      </c>
      <c r="L35" s="119"/>
      <c r="M35" s="117">
        <f t="shared" si="15"/>
        <v>0</v>
      </c>
      <c r="N35" s="117"/>
      <c r="O35" s="117">
        <f t="shared" si="16"/>
        <v>40</v>
      </c>
      <c r="P35" s="142">
        <f t="shared" si="17"/>
        <v>40</v>
      </c>
    </row>
    <row r="36" spans="1:16" ht="30">
      <c r="A36" s="109" t="s">
        <v>26</v>
      </c>
      <c r="B36" s="110" t="s">
        <v>57</v>
      </c>
      <c r="C36" s="106" t="str">
        <f>CONCATENATE(B36,E36,H36)</f>
        <v>адм901про</v>
      </c>
      <c r="D36" s="116" t="s">
        <v>131</v>
      </c>
      <c r="E36" s="150">
        <v>901</v>
      </c>
      <c r="F36" s="101" t="s">
        <v>654</v>
      </c>
      <c r="G36" s="150" t="s">
        <v>132</v>
      </c>
      <c r="H36" s="150" t="s">
        <v>118</v>
      </c>
      <c r="I36" s="153" t="str">
        <f t="shared" si="12"/>
        <v>рбс90101413общпро</v>
      </c>
      <c r="J36" s="117">
        <f t="shared" si="13"/>
        <v>1098.4000000000001</v>
      </c>
      <c r="K36" s="117">
        <f t="shared" si="14"/>
        <v>600.55829999999992</v>
      </c>
      <c r="L36" s="119"/>
      <c r="M36" s="117">
        <f t="shared" si="15"/>
        <v>1030.7</v>
      </c>
      <c r="N36" s="117"/>
      <c r="O36" s="117">
        <f t="shared" si="16"/>
        <v>0</v>
      </c>
      <c r="P36" s="142">
        <f t="shared" si="17"/>
        <v>1030.7</v>
      </c>
    </row>
    <row r="37" spans="1:16" ht="30">
      <c r="A37" s="512" t="s">
        <v>355</v>
      </c>
      <c r="B37" s="106" t="s">
        <v>146</v>
      </c>
      <c r="C37" s="106" t="str">
        <f>CONCATENATE(B37,E37,H37)</f>
        <v>всего902</v>
      </c>
      <c r="D37" s="106" t="s">
        <v>146</v>
      </c>
      <c r="E37" s="149" t="s">
        <v>412</v>
      </c>
      <c r="F37" s="149"/>
      <c r="G37" s="149"/>
      <c r="H37" s="149"/>
      <c r="I37" s="106"/>
      <c r="J37" s="506">
        <f t="shared" ref="J37:P37" si="18">SUM(J38:J39,J41:J52)</f>
        <v>8441</v>
      </c>
      <c r="K37" s="506">
        <f t="shared" si="18"/>
        <v>5058.03874</v>
      </c>
      <c r="L37" s="107">
        <f t="shared" si="18"/>
        <v>0</v>
      </c>
      <c r="M37" s="506">
        <f t="shared" si="18"/>
        <v>2197.8000000000002</v>
      </c>
      <c r="N37" s="107">
        <f t="shared" si="18"/>
        <v>0</v>
      </c>
      <c r="O37" s="506">
        <f t="shared" si="18"/>
        <v>4493.4249999999993</v>
      </c>
      <c r="P37" s="145">
        <f t="shared" si="18"/>
        <v>6691.2249999999995</v>
      </c>
    </row>
    <row r="38" spans="1:16" s="118" customFormat="1" ht="30">
      <c r="A38" s="115" t="s">
        <v>59</v>
      </c>
      <c r="B38" s="116" t="s">
        <v>57</v>
      </c>
      <c r="C38" s="106" t="str">
        <f>CONCATENATE(B38,E38,H38)</f>
        <v>адм902опл</v>
      </c>
      <c r="D38" s="116" t="s">
        <v>131</v>
      </c>
      <c r="E38" s="151" t="s">
        <v>412</v>
      </c>
      <c r="F38" s="101" t="s">
        <v>655</v>
      </c>
      <c r="G38" s="151" t="s">
        <v>132</v>
      </c>
      <c r="H38" s="149" t="s">
        <v>119</v>
      </c>
      <c r="I38" s="153" t="str">
        <f>CONCATENATE(D38,E38,F38,G38,H38,)</f>
        <v>рбс90201414общопл</v>
      </c>
      <c r="J38" s="117">
        <f>ROUND(SUMIF(Классификация,$I38,Лимиты_2011)/1000,окр)</f>
        <v>3030.2</v>
      </c>
      <c r="K38" s="117">
        <f>SUMIF(Классификация,$I38,Расход_2011)/1000</f>
        <v>2190.1355700000004</v>
      </c>
      <c r="L38" s="117"/>
      <c r="M38" s="117">
        <f>ROUND(IF(тип_индексации="росписи",SUMIF(Классификация,$I38,Лимиты_2012_Индекс),SUMIF(Классификация,$I38,Расходы_2012_Индекс)*4/3)/1000,окр)</f>
        <v>0</v>
      </c>
      <c r="N38" s="117"/>
      <c r="O38" s="117">
        <f>SUMIF(классификация_прямой_счёт,$I38,Проект_сумма_прямой_счёт)</f>
        <v>2975.2999999999997</v>
      </c>
      <c r="P38" s="142">
        <f>SUM(M38:O38)</f>
        <v>2975.2999999999997</v>
      </c>
    </row>
    <row r="39" spans="1:16" ht="30">
      <c r="A39" s="109" t="s">
        <v>60</v>
      </c>
      <c r="B39" s="110" t="s">
        <v>57</v>
      </c>
      <c r="C39" s="106" t="str">
        <f>CONCATENATE(B39,E39,H39)</f>
        <v>адм902ком</v>
      </c>
      <c r="D39" s="116" t="s">
        <v>131</v>
      </c>
      <c r="E39" s="150" t="s">
        <v>412</v>
      </c>
      <c r="F39" s="101" t="s">
        <v>655</v>
      </c>
      <c r="G39" s="150" t="s">
        <v>132</v>
      </c>
      <c r="H39" s="151" t="s">
        <v>120</v>
      </c>
      <c r="I39" s="153" t="str">
        <f>CONCATENATE(D39,E39,F39,G39,H39,)</f>
        <v>рбс90201414общком</v>
      </c>
      <c r="J39" s="117">
        <f>ROUND(SUMIF(Классификация,$I39,Лимиты_2011)/1000,окр)</f>
        <v>254</v>
      </c>
      <c r="K39" s="117">
        <f>SUMIF(Классификация,$I39,Расход_2011)/1000</f>
        <v>133.88401999999999</v>
      </c>
      <c r="L39" s="119"/>
      <c r="M39" s="117">
        <f>ROUND(IF(тип_индексации="росписи",SUMIF(Классификация,$I39,Лимиты_2012_Индекс),SUMIF(Классификация,$I39,Расходы_2012_Индекс)*4/3)/1000,окр)</f>
        <v>254</v>
      </c>
      <c r="N39" s="117"/>
      <c r="O39" s="117">
        <f>SUMIF(классификация_прямой_счёт,$I39,Проект_сумма_прямой_счёт)</f>
        <v>0</v>
      </c>
      <c r="P39" s="142">
        <f>SUM(M39:O39)</f>
        <v>254</v>
      </c>
    </row>
    <row r="40" spans="1:16" ht="30">
      <c r="A40" s="109" t="s">
        <v>566</v>
      </c>
      <c r="B40" s="110"/>
      <c r="C40" s="109"/>
      <c r="D40" s="116"/>
      <c r="E40" s="150"/>
      <c r="F40" s="101"/>
      <c r="G40" s="150"/>
      <c r="H40" s="150"/>
      <c r="I40" s="153"/>
      <c r="J40" s="117">
        <f>SUM(J41:J42)</f>
        <v>2289.3000000000002</v>
      </c>
      <c r="K40" s="117">
        <f>SUM(K41:K42)</f>
        <v>1464.2313800000002</v>
      </c>
      <c r="L40" s="119"/>
      <c r="M40" s="117">
        <f>SUM(M41:M42)</f>
        <v>362.8</v>
      </c>
      <c r="N40" s="117">
        <f>SUM(N41:N42)</f>
        <v>0</v>
      </c>
      <c r="O40" s="117">
        <f>SUM(O41:O42)</f>
        <v>897.8</v>
      </c>
      <c r="P40" s="142">
        <f>SUM(P41:P42)</f>
        <v>1260.5999999999999</v>
      </c>
    </row>
    <row r="41" spans="1:16">
      <c r="A41" s="113" t="s">
        <v>61</v>
      </c>
      <c r="B41" s="110" t="s">
        <v>133</v>
      </c>
      <c r="C41" s="106" t="str">
        <f>CONCATENATE(B41,E41,H41)</f>
        <v>бла902???</v>
      </c>
      <c r="D41" s="116" t="s">
        <v>134</v>
      </c>
      <c r="E41" s="150" t="s">
        <v>412</v>
      </c>
      <c r="F41" s="101" t="s">
        <v>655</v>
      </c>
      <c r="G41" s="150" t="s">
        <v>132</v>
      </c>
      <c r="H41" s="150" t="s">
        <v>175</v>
      </c>
      <c r="I41" s="153" t="str">
        <f t="shared" ref="I41:I52" si="19">CONCATENATE(D41,E41,F41,G41,H41,)</f>
        <v>осв90201414общ???</v>
      </c>
      <c r="J41" s="117">
        <f t="shared" ref="J41:J50" si="20">ROUND(SUMIF(Классификация,$I41,Лимиты_2011)/1000,окр)</f>
        <v>0</v>
      </c>
      <c r="K41" s="117">
        <f t="shared" ref="K41:K52" si="21">SUMIF(Классификация,$I41,Расход_2011)/1000</f>
        <v>0</v>
      </c>
      <c r="L41" s="119"/>
      <c r="M41" s="117">
        <f t="shared" ref="M41:M52" si="22">ROUND(IF(тип_индексации="росписи",SUMIF(Классификация,$I41,Лимиты_2012_Индекс),SUMIF(Классификация,$I41,Расходы_2012_Индекс)*4/3)/1000,окр)</f>
        <v>0</v>
      </c>
      <c r="N41" s="117"/>
      <c r="O41" s="117">
        <f t="shared" ref="O41:O52" si="23">SUMIF(классификация_прямой_счёт,$I41,Проект_сумма_прямой_счёт)</f>
        <v>0</v>
      </c>
      <c r="P41" s="142">
        <f t="shared" ref="P41:P52" si="24">SUM(M41:O41)</f>
        <v>0</v>
      </c>
    </row>
    <row r="42" spans="1:16">
      <c r="A42" s="113" t="s">
        <v>62</v>
      </c>
      <c r="B42" s="110" t="s">
        <v>133</v>
      </c>
      <c r="C42" s="106" t="str">
        <f>CONCATENATE(B42,E42,H42)</f>
        <v>бла902???</v>
      </c>
      <c r="D42" s="116" t="s">
        <v>133</v>
      </c>
      <c r="E42" s="150" t="s">
        <v>412</v>
      </c>
      <c r="F42" s="101" t="s">
        <v>655</v>
      </c>
      <c r="G42" s="150" t="s">
        <v>132</v>
      </c>
      <c r="H42" s="150" t="s">
        <v>175</v>
      </c>
      <c r="I42" s="153" t="str">
        <f t="shared" si="19"/>
        <v>бла90201414общ???</v>
      </c>
      <c r="J42" s="117">
        <f t="shared" si="20"/>
        <v>2289.3000000000002</v>
      </c>
      <c r="K42" s="117">
        <f t="shared" si="21"/>
        <v>1464.2313800000002</v>
      </c>
      <c r="L42" s="111">
        <f>L40-L41</f>
        <v>0</v>
      </c>
      <c r="M42" s="117">
        <f t="shared" si="22"/>
        <v>362.8</v>
      </c>
      <c r="N42" s="117"/>
      <c r="O42" s="373">
        <f t="shared" si="23"/>
        <v>897.8</v>
      </c>
      <c r="P42" s="142">
        <f t="shared" si="24"/>
        <v>1260.5999999999999</v>
      </c>
    </row>
    <row r="43" spans="1:16">
      <c r="A43" s="109" t="s">
        <v>63</v>
      </c>
      <c r="B43" s="110" t="s">
        <v>57</v>
      </c>
      <c r="C43" s="106" t="str">
        <f>CONCATENATE(B43,E43,H43)</f>
        <v>адм902кап</v>
      </c>
      <c r="D43" s="116" t="s">
        <v>131</v>
      </c>
      <c r="E43" s="150" t="s">
        <v>412</v>
      </c>
      <c r="F43" s="101" t="s">
        <v>655</v>
      </c>
      <c r="G43" s="150" t="s">
        <v>132</v>
      </c>
      <c r="H43" s="150" t="s">
        <v>121</v>
      </c>
      <c r="I43" s="153" t="str">
        <f t="shared" si="19"/>
        <v>рбс90201414общкап</v>
      </c>
      <c r="J43" s="117">
        <f t="shared" si="20"/>
        <v>0</v>
      </c>
      <c r="K43" s="117">
        <f t="shared" si="21"/>
        <v>0</v>
      </c>
      <c r="L43" s="119"/>
      <c r="M43" s="117">
        <f t="shared" si="22"/>
        <v>0</v>
      </c>
      <c r="N43" s="117"/>
      <c r="O43" s="117">
        <f t="shared" si="23"/>
        <v>0</v>
      </c>
      <c r="P43" s="142">
        <f t="shared" si="24"/>
        <v>0</v>
      </c>
    </row>
    <row r="44" spans="1:16">
      <c r="A44" s="109" t="s">
        <v>64</v>
      </c>
      <c r="B44" s="110" t="s">
        <v>57</v>
      </c>
      <c r="C44" s="106" t="str">
        <f>CONCATENATE(B44,E44,H44)</f>
        <v>адм902осн</v>
      </c>
      <c r="D44" s="116" t="s">
        <v>131</v>
      </c>
      <c r="E44" s="150" t="s">
        <v>412</v>
      </c>
      <c r="F44" s="101" t="s">
        <v>655</v>
      </c>
      <c r="G44" s="150" t="s">
        <v>132</v>
      </c>
      <c r="H44" s="150" t="s">
        <v>122</v>
      </c>
      <c r="I44" s="153" t="str">
        <f t="shared" si="19"/>
        <v>рбс90201414общосн</v>
      </c>
      <c r="J44" s="117">
        <f t="shared" si="20"/>
        <v>300</v>
      </c>
      <c r="K44" s="117">
        <f t="shared" si="21"/>
        <v>21</v>
      </c>
      <c r="L44" s="119"/>
      <c r="M44" s="117">
        <f t="shared" si="22"/>
        <v>0</v>
      </c>
      <c r="N44" s="117"/>
      <c r="O44" s="117">
        <f t="shared" si="23"/>
        <v>0</v>
      </c>
      <c r="P44" s="142">
        <f t="shared" si="24"/>
        <v>0</v>
      </c>
    </row>
    <row r="45" spans="1:16">
      <c r="A45" s="179" t="s">
        <v>342</v>
      </c>
      <c r="B45" s="110"/>
      <c r="C45" s="109"/>
      <c r="D45" s="116" t="s">
        <v>135</v>
      </c>
      <c r="E45" s="150" t="s">
        <v>412</v>
      </c>
      <c r="F45" s="101" t="s">
        <v>176</v>
      </c>
      <c r="G45" s="150" t="s">
        <v>132</v>
      </c>
      <c r="H45" s="150" t="s">
        <v>175</v>
      </c>
      <c r="I45" s="153" t="str">
        <f t="shared" si="19"/>
        <v>рцп902?????общ???</v>
      </c>
      <c r="J45" s="117">
        <f t="shared" si="20"/>
        <v>0</v>
      </c>
      <c r="K45" s="117">
        <f t="shared" si="21"/>
        <v>0</v>
      </c>
      <c r="L45" s="119"/>
      <c r="M45" s="117">
        <f t="shared" si="22"/>
        <v>0</v>
      </c>
      <c r="N45" s="117"/>
      <c r="O45" s="117">
        <f t="shared" si="23"/>
        <v>0</v>
      </c>
      <c r="P45" s="142">
        <f t="shared" si="24"/>
        <v>0</v>
      </c>
    </row>
    <row r="46" spans="1:16">
      <c r="A46" s="109" t="s">
        <v>66</v>
      </c>
      <c r="B46" s="110"/>
      <c r="C46" s="109"/>
      <c r="D46" s="116" t="s">
        <v>136</v>
      </c>
      <c r="E46" s="150" t="s">
        <v>412</v>
      </c>
      <c r="F46" s="101" t="s">
        <v>176</v>
      </c>
      <c r="G46" s="150" t="s">
        <v>132</v>
      </c>
      <c r="H46" s="150" t="s">
        <v>175</v>
      </c>
      <c r="I46" s="153" t="str">
        <f t="shared" si="19"/>
        <v>жил902?????общ???</v>
      </c>
      <c r="J46" s="117">
        <f t="shared" si="20"/>
        <v>459</v>
      </c>
      <c r="K46" s="117">
        <f t="shared" si="21"/>
        <v>252.29300000000001</v>
      </c>
      <c r="L46" s="119"/>
      <c r="M46" s="117">
        <f t="shared" si="22"/>
        <v>0</v>
      </c>
      <c r="N46" s="117"/>
      <c r="O46" s="117">
        <f t="shared" si="23"/>
        <v>300</v>
      </c>
      <c r="P46" s="142">
        <f t="shared" si="24"/>
        <v>300</v>
      </c>
    </row>
    <row r="47" spans="1:16">
      <c r="A47" s="109" t="s">
        <v>67</v>
      </c>
      <c r="B47" s="110"/>
      <c r="C47" s="109"/>
      <c r="D47" s="116" t="s">
        <v>137</v>
      </c>
      <c r="E47" s="150" t="s">
        <v>412</v>
      </c>
      <c r="F47" s="101" t="s">
        <v>655</v>
      </c>
      <c r="G47" s="150" t="s">
        <v>132</v>
      </c>
      <c r="H47" s="150" t="s">
        <v>175</v>
      </c>
      <c r="I47" s="153" t="str">
        <f t="shared" si="19"/>
        <v>физ90201414общ???</v>
      </c>
      <c r="J47" s="117">
        <f t="shared" si="20"/>
        <v>326.8</v>
      </c>
      <c r="K47" s="117">
        <f t="shared" si="21"/>
        <v>125.89825999999999</v>
      </c>
      <c r="L47" s="119"/>
      <c r="M47" s="117">
        <f t="shared" si="22"/>
        <v>0</v>
      </c>
      <c r="N47" s="117"/>
      <c r="O47" s="117">
        <f t="shared" si="23"/>
        <v>275.5</v>
      </c>
      <c r="P47" s="142">
        <f t="shared" si="24"/>
        <v>275.5</v>
      </c>
    </row>
    <row r="48" spans="1:16">
      <c r="A48" s="109" t="s">
        <v>68</v>
      </c>
      <c r="B48" s="110"/>
      <c r="C48" s="109"/>
      <c r="D48" s="116" t="s">
        <v>138</v>
      </c>
      <c r="E48" s="150" t="s">
        <v>412</v>
      </c>
      <c r="F48" s="101" t="s">
        <v>176</v>
      </c>
      <c r="G48" s="150" t="s">
        <v>132</v>
      </c>
      <c r="H48" s="150" t="s">
        <v>175</v>
      </c>
      <c r="I48" s="153" t="str">
        <f t="shared" si="19"/>
        <v>меж902?????общ???</v>
      </c>
      <c r="J48" s="117">
        <f t="shared" si="20"/>
        <v>2.4</v>
      </c>
      <c r="K48" s="117">
        <f t="shared" si="21"/>
        <v>2.4009999999999998</v>
      </c>
      <c r="L48" s="119"/>
      <c r="M48" s="117">
        <f t="shared" si="22"/>
        <v>0</v>
      </c>
      <c r="N48" s="117"/>
      <c r="O48" s="117">
        <f t="shared" si="23"/>
        <v>4.8250000000000002</v>
      </c>
      <c r="P48" s="142">
        <f t="shared" si="24"/>
        <v>4.8250000000000002</v>
      </c>
    </row>
    <row r="49" spans="1:16">
      <c r="A49" s="109" t="s">
        <v>70</v>
      </c>
      <c r="B49" s="110"/>
      <c r="C49" s="109"/>
      <c r="D49" s="116" t="s">
        <v>139</v>
      </c>
      <c r="E49" s="150" t="s">
        <v>412</v>
      </c>
      <c r="F49" s="101" t="s">
        <v>655</v>
      </c>
      <c r="G49" s="150" t="s">
        <v>132</v>
      </c>
      <c r="H49" s="150" t="s">
        <v>175</v>
      </c>
      <c r="I49" s="153" t="str">
        <f t="shared" si="19"/>
        <v>тра90201414общ???</v>
      </c>
      <c r="J49" s="117">
        <f t="shared" si="20"/>
        <v>0</v>
      </c>
      <c r="K49" s="117">
        <f t="shared" si="21"/>
        <v>0</v>
      </c>
      <c r="L49" s="119"/>
      <c r="M49" s="117">
        <f t="shared" si="22"/>
        <v>0</v>
      </c>
      <c r="N49" s="117"/>
      <c r="O49" s="117">
        <f t="shared" si="23"/>
        <v>0</v>
      </c>
      <c r="P49" s="142">
        <f t="shared" si="24"/>
        <v>0</v>
      </c>
    </row>
    <row r="50" spans="1:16">
      <c r="A50" s="109" t="s">
        <v>71</v>
      </c>
      <c r="B50" s="110"/>
      <c r="C50" s="109"/>
      <c r="D50" s="116" t="s">
        <v>140</v>
      </c>
      <c r="E50" s="150" t="s">
        <v>412</v>
      </c>
      <c r="F50" s="101" t="s">
        <v>655</v>
      </c>
      <c r="G50" s="150" t="s">
        <v>132</v>
      </c>
      <c r="H50" s="150" t="s">
        <v>175</v>
      </c>
      <c r="I50" s="153" t="str">
        <f t="shared" si="19"/>
        <v>пен90201414общ???</v>
      </c>
      <c r="J50" s="117">
        <f t="shared" si="20"/>
        <v>0</v>
      </c>
      <c r="K50" s="117">
        <f t="shared" si="21"/>
        <v>0</v>
      </c>
      <c r="L50" s="119"/>
      <c r="M50" s="117">
        <f t="shared" si="22"/>
        <v>0</v>
      </c>
      <c r="N50" s="117"/>
      <c r="O50" s="117">
        <f t="shared" si="23"/>
        <v>0</v>
      </c>
      <c r="P50" s="142">
        <f t="shared" si="24"/>
        <v>0</v>
      </c>
    </row>
    <row r="51" spans="1:16">
      <c r="A51" s="109" t="s">
        <v>90</v>
      </c>
      <c r="B51" s="110"/>
      <c r="C51" s="106"/>
      <c r="D51" s="116" t="s">
        <v>147</v>
      </c>
      <c r="E51" s="150" t="s">
        <v>412</v>
      </c>
      <c r="F51" s="150" t="s">
        <v>176</v>
      </c>
      <c r="G51" s="150" t="s">
        <v>132</v>
      </c>
      <c r="H51" s="150" t="s">
        <v>175</v>
      </c>
      <c r="I51" s="153" t="str">
        <f t="shared" si="19"/>
        <v>выб902?????общ???</v>
      </c>
      <c r="J51" s="117">
        <f>ROUND(SUMIF(Классификация,$I51,Лимиты_2011)/1000,окр)</f>
        <v>10</v>
      </c>
      <c r="K51" s="117">
        <f t="shared" si="21"/>
        <v>0</v>
      </c>
      <c r="L51" s="119"/>
      <c r="M51" s="117">
        <f t="shared" si="22"/>
        <v>0</v>
      </c>
      <c r="N51" s="117"/>
      <c r="O51" s="117">
        <f t="shared" si="23"/>
        <v>40</v>
      </c>
      <c r="P51" s="142">
        <f t="shared" si="24"/>
        <v>40</v>
      </c>
    </row>
    <row r="52" spans="1:16" ht="30">
      <c r="A52" s="109" t="s">
        <v>26</v>
      </c>
      <c r="B52" s="110" t="s">
        <v>57</v>
      </c>
      <c r="C52" s="106" t="str">
        <f>CONCATENATE(B52,E52,H52)</f>
        <v>адм902про</v>
      </c>
      <c r="D52" s="116" t="s">
        <v>131</v>
      </c>
      <c r="E52" s="150" t="s">
        <v>412</v>
      </c>
      <c r="F52" s="101" t="s">
        <v>655</v>
      </c>
      <c r="G52" s="150" t="s">
        <v>132</v>
      </c>
      <c r="H52" s="150" t="s">
        <v>118</v>
      </c>
      <c r="I52" s="153" t="str">
        <f t="shared" si="19"/>
        <v>рбс90201414общпро</v>
      </c>
      <c r="J52" s="117">
        <f>ROUND(SUMIF(Классификация,$I52,Лимиты_2011)/1000,окр)+0.1</f>
        <v>1769.3</v>
      </c>
      <c r="K52" s="117">
        <f t="shared" si="21"/>
        <v>868.1955099999999</v>
      </c>
      <c r="L52" s="119"/>
      <c r="M52" s="117">
        <f t="shared" si="22"/>
        <v>1581</v>
      </c>
      <c r="N52" s="117"/>
      <c r="O52" s="117">
        <f t="shared" si="23"/>
        <v>0</v>
      </c>
      <c r="P52" s="142">
        <f t="shared" si="24"/>
        <v>1581</v>
      </c>
    </row>
    <row r="53" spans="1:16" ht="30">
      <c r="A53" s="512" t="s">
        <v>356</v>
      </c>
      <c r="B53" s="106" t="s">
        <v>146</v>
      </c>
      <c r="C53" s="106" t="str">
        <f>CONCATENATE(B53,E53,H53)</f>
        <v>всего903</v>
      </c>
      <c r="D53" s="106" t="s">
        <v>146</v>
      </c>
      <c r="E53" s="149" t="s">
        <v>416</v>
      </c>
      <c r="F53" s="149"/>
      <c r="G53" s="149"/>
      <c r="H53" s="149"/>
      <c r="I53" s="106"/>
      <c r="J53" s="506">
        <f t="shared" ref="J53:P53" si="25">SUM(J54:J55,J57:J63,J65:J69)</f>
        <v>5874</v>
      </c>
      <c r="K53" s="506">
        <f t="shared" si="25"/>
        <v>3873.0999999999995</v>
      </c>
      <c r="L53" s="107">
        <f t="shared" si="25"/>
        <v>0</v>
      </c>
      <c r="M53" s="506">
        <f t="shared" si="25"/>
        <v>2027.9</v>
      </c>
      <c r="N53" s="107">
        <f t="shared" si="25"/>
        <v>0</v>
      </c>
      <c r="O53" s="506">
        <f t="shared" si="25"/>
        <v>2817.9180000000001</v>
      </c>
      <c r="P53" s="107">
        <f t="shared" si="25"/>
        <v>4845.8180000000002</v>
      </c>
    </row>
    <row r="54" spans="1:16" s="118" customFormat="1" ht="30">
      <c r="A54" s="115" t="s">
        <v>59</v>
      </c>
      <c r="B54" s="116" t="s">
        <v>57</v>
      </c>
      <c r="C54" s="106" t="str">
        <f>CONCATENATE(B54,E54,H54)</f>
        <v>адм903опл</v>
      </c>
      <c r="D54" s="116" t="s">
        <v>131</v>
      </c>
      <c r="E54" s="151" t="s">
        <v>416</v>
      </c>
      <c r="F54" s="101" t="s">
        <v>656</v>
      </c>
      <c r="G54" s="151" t="s">
        <v>132</v>
      </c>
      <c r="H54" s="149" t="s">
        <v>119</v>
      </c>
      <c r="I54" s="153" t="str">
        <f>CONCATENATE(D54,E54,F54,G54,H54,)</f>
        <v>рбс90301415общопл</v>
      </c>
      <c r="J54" s="117">
        <f>ROUND(SUMIF(Классификация,$I54,Лимиты_2011)/1000,окр)</f>
        <v>2336.5</v>
      </c>
      <c r="K54" s="117">
        <f>ROUND(SUMIF(Классификация,$I54,Расход_2011)/1000,окр)</f>
        <v>1635</v>
      </c>
      <c r="L54" s="117"/>
      <c r="M54" s="117">
        <f>ROUND(IF(тип_индексации="росписи",SUMIF(Классификация,$I54,Лимиты_2012_Индекс),SUMIF(Классификация,$I54,Расходы_2012_Индекс)*4/3)/1000,окр)</f>
        <v>0</v>
      </c>
      <c r="N54" s="117"/>
      <c r="O54" s="117">
        <f>SUMIF(классификация_прямой_счёт,$I54,Проект_сумма_прямой_счёт)</f>
        <v>2214.5</v>
      </c>
      <c r="P54" s="142">
        <f>SUM(M54:O54)</f>
        <v>2214.5</v>
      </c>
    </row>
    <row r="55" spans="1:16" ht="30">
      <c r="A55" s="109" t="s">
        <v>60</v>
      </c>
      <c r="B55" s="110" t="s">
        <v>57</v>
      </c>
      <c r="C55" s="106" t="str">
        <f>CONCATENATE(B55,E55,H55)</f>
        <v>адм903ком</v>
      </c>
      <c r="D55" s="116" t="s">
        <v>131</v>
      </c>
      <c r="E55" s="150" t="s">
        <v>416</v>
      </c>
      <c r="F55" s="101" t="s">
        <v>656</v>
      </c>
      <c r="G55" s="150" t="s">
        <v>132</v>
      </c>
      <c r="H55" s="151" t="s">
        <v>120</v>
      </c>
      <c r="I55" s="153" t="str">
        <f>CONCATENATE(D55,E55,F55,G55,H55,)</f>
        <v>рбс90301415общком</v>
      </c>
      <c r="J55" s="117">
        <f>ROUND(SUMIF(Классификация,$I55,Лимиты_2011)/1000,окр)</f>
        <v>675.5</v>
      </c>
      <c r="K55" s="117">
        <f>ROUND(SUMIF(Классификация,$I55,Расход_2011)/1000,окр)</f>
        <v>328.5</v>
      </c>
      <c r="L55" s="119"/>
      <c r="M55" s="117">
        <f>ROUND(IF(тип_индексации="росписи",SUMIF(Классификация,$I55,Лимиты_2012_Индекс),SUMIF(Классификация,$I55,Расходы_2012_Индекс)*4/3)/1000,окр)</f>
        <v>675.5</v>
      </c>
      <c r="N55" s="117"/>
      <c r="O55" s="117">
        <f>SUMIF(классификация_прямой_счёт,$I55,Проект_сумма_прямой_счёт)</f>
        <v>0</v>
      </c>
      <c r="P55" s="142">
        <f>SUM(M55:O55)</f>
        <v>675.5</v>
      </c>
    </row>
    <row r="56" spans="1:16" ht="30">
      <c r="A56" s="109" t="s">
        <v>566</v>
      </c>
      <c r="B56" s="110"/>
      <c r="C56" s="109"/>
      <c r="D56" s="116"/>
      <c r="E56" s="150"/>
      <c r="F56" s="101"/>
      <c r="G56" s="150"/>
      <c r="H56" s="150"/>
      <c r="I56" s="153"/>
      <c r="J56" s="117">
        <f>SUM(J57:J58)</f>
        <v>1117.5</v>
      </c>
      <c r="K56" s="117">
        <f>SUM(K57:K58)</f>
        <v>729.7</v>
      </c>
      <c r="L56" s="119"/>
      <c r="M56" s="117">
        <f>SUM(M57:M58)</f>
        <v>438.9</v>
      </c>
      <c r="N56" s="117">
        <f>SUM(N57:N58)</f>
        <v>0</v>
      </c>
      <c r="O56" s="117">
        <f>SUM(O57:O58)</f>
        <v>108.9</v>
      </c>
      <c r="P56" s="142">
        <f>SUM(P57:P58)</f>
        <v>547.79999999999995</v>
      </c>
    </row>
    <row r="57" spans="1:16">
      <c r="A57" s="113" t="s">
        <v>61</v>
      </c>
      <c r="B57" s="110" t="s">
        <v>133</v>
      </c>
      <c r="C57" s="106" t="str">
        <f>CONCATENATE(B57,E57,H57)</f>
        <v>бла903???</v>
      </c>
      <c r="D57" s="116" t="s">
        <v>134</v>
      </c>
      <c r="E57" s="150" t="s">
        <v>416</v>
      </c>
      <c r="F57" s="101" t="s">
        <v>656</v>
      </c>
      <c r="G57" s="150" t="s">
        <v>132</v>
      </c>
      <c r="H57" s="150" t="s">
        <v>175</v>
      </c>
      <c r="I57" s="153" t="str">
        <f t="shared" ref="I57:I69" si="26">CONCATENATE(D57,E57,F57,G57,H57,)</f>
        <v>осв90301415общ???</v>
      </c>
      <c r="J57" s="117">
        <f t="shared" ref="J57:J67" si="27">ROUND(SUMIF(Классификация,$I57,Лимиты_2011)/1000,окр)</f>
        <v>0</v>
      </c>
      <c r="K57" s="117">
        <f t="shared" ref="K57:K69" si="28">ROUND(SUMIF(Классификация,$I57,Расход_2011)/1000,окр)</f>
        <v>0</v>
      </c>
      <c r="L57" s="119"/>
      <c r="M57" s="117">
        <f t="shared" ref="M57:M69" si="29">ROUND(IF(тип_индексации="росписи",SUMIF(Классификация,$I57,Лимиты_2012_Индекс),SUMIF(Классификация,$I57,Расходы_2012_Индекс)*4/3)/1000,окр)</f>
        <v>0</v>
      </c>
      <c r="N57" s="117"/>
      <c r="O57" s="117">
        <f t="shared" ref="O57:O69" si="30">SUMIF(классификация_прямой_счёт,$I57,Проект_сумма_прямой_счёт)</f>
        <v>0</v>
      </c>
      <c r="P57" s="142">
        <f t="shared" ref="P57:P69" si="31">SUM(M57:O57)</f>
        <v>0</v>
      </c>
    </row>
    <row r="58" spans="1:16">
      <c r="A58" s="113" t="s">
        <v>62</v>
      </c>
      <c r="B58" s="110" t="s">
        <v>133</v>
      </c>
      <c r="C58" s="106" t="str">
        <f>CONCATENATE(B58,E58,H58)</f>
        <v>бла903???</v>
      </c>
      <c r="D58" s="116" t="s">
        <v>133</v>
      </c>
      <c r="E58" s="150" t="s">
        <v>416</v>
      </c>
      <c r="F58" s="101" t="s">
        <v>656</v>
      </c>
      <c r="G58" s="150" t="s">
        <v>132</v>
      </c>
      <c r="H58" s="150" t="s">
        <v>175</v>
      </c>
      <c r="I58" s="153" t="str">
        <f t="shared" si="26"/>
        <v>бла90301415общ???</v>
      </c>
      <c r="J58" s="117">
        <f t="shared" si="27"/>
        <v>1117.5</v>
      </c>
      <c r="K58" s="117">
        <f t="shared" si="28"/>
        <v>729.7</v>
      </c>
      <c r="L58" s="111">
        <f>L56-L57</f>
        <v>0</v>
      </c>
      <c r="M58" s="117">
        <f t="shared" si="29"/>
        <v>438.9</v>
      </c>
      <c r="N58" s="117"/>
      <c r="O58" s="373">
        <f t="shared" si="30"/>
        <v>108.9</v>
      </c>
      <c r="P58" s="142">
        <f t="shared" si="31"/>
        <v>547.79999999999995</v>
      </c>
    </row>
    <row r="59" spans="1:16">
      <c r="A59" s="109" t="s">
        <v>63</v>
      </c>
      <c r="B59" s="110" t="s">
        <v>57</v>
      </c>
      <c r="C59" s="106" t="str">
        <f>CONCATENATE(B59,E59,H59)</f>
        <v>адм903кап</v>
      </c>
      <c r="D59" s="116" t="s">
        <v>131</v>
      </c>
      <c r="E59" s="150" t="s">
        <v>416</v>
      </c>
      <c r="F59" s="101" t="s">
        <v>656</v>
      </c>
      <c r="G59" s="150" t="s">
        <v>132</v>
      </c>
      <c r="H59" s="150" t="s">
        <v>121</v>
      </c>
      <c r="I59" s="153" t="str">
        <f t="shared" si="26"/>
        <v>рбс90301415общкап</v>
      </c>
      <c r="J59" s="117">
        <f t="shared" si="27"/>
        <v>0</v>
      </c>
      <c r="K59" s="117">
        <f t="shared" si="28"/>
        <v>0</v>
      </c>
      <c r="L59" s="119"/>
      <c r="M59" s="117">
        <f t="shared" si="29"/>
        <v>0</v>
      </c>
      <c r="N59" s="117"/>
      <c r="O59" s="117">
        <f t="shared" si="30"/>
        <v>0</v>
      </c>
      <c r="P59" s="142">
        <f t="shared" si="31"/>
        <v>0</v>
      </c>
    </row>
    <row r="60" spans="1:16">
      <c r="A60" s="109" t="s">
        <v>64</v>
      </c>
      <c r="B60" s="110" t="s">
        <v>57</v>
      </c>
      <c r="C60" s="106" t="str">
        <f>CONCATENATE(B60,E60,H60)</f>
        <v>адм903осн</v>
      </c>
      <c r="D60" s="116" t="s">
        <v>131</v>
      </c>
      <c r="E60" s="150" t="s">
        <v>416</v>
      </c>
      <c r="F60" s="101" t="s">
        <v>656</v>
      </c>
      <c r="G60" s="150" t="s">
        <v>132</v>
      </c>
      <c r="H60" s="150" t="s">
        <v>122</v>
      </c>
      <c r="I60" s="153" t="str">
        <f t="shared" si="26"/>
        <v>рбс90301415общосн</v>
      </c>
      <c r="J60" s="117">
        <f t="shared" si="27"/>
        <v>0</v>
      </c>
      <c r="K60" s="117">
        <f t="shared" si="28"/>
        <v>0</v>
      </c>
      <c r="L60" s="119"/>
      <c r="M60" s="117">
        <f t="shared" si="29"/>
        <v>0</v>
      </c>
      <c r="N60" s="117"/>
      <c r="O60" s="117">
        <f t="shared" si="30"/>
        <v>0</v>
      </c>
      <c r="P60" s="142">
        <f t="shared" si="31"/>
        <v>0</v>
      </c>
    </row>
    <row r="61" spans="1:16">
      <c r="A61" s="179" t="s">
        <v>342</v>
      </c>
      <c r="B61" s="110"/>
      <c r="C61" s="109"/>
      <c r="D61" s="116" t="s">
        <v>135</v>
      </c>
      <c r="E61" s="150" t="s">
        <v>416</v>
      </c>
      <c r="F61" s="101" t="s">
        <v>176</v>
      </c>
      <c r="G61" s="150" t="s">
        <v>132</v>
      </c>
      <c r="H61" s="150" t="s">
        <v>175</v>
      </c>
      <c r="I61" s="153" t="str">
        <f t="shared" si="26"/>
        <v>рцп903?????общ???</v>
      </c>
      <c r="J61" s="117">
        <f t="shared" si="27"/>
        <v>0</v>
      </c>
      <c r="K61" s="117">
        <f t="shared" si="28"/>
        <v>0</v>
      </c>
      <c r="L61" s="119"/>
      <c r="M61" s="117">
        <f t="shared" si="29"/>
        <v>0</v>
      </c>
      <c r="N61" s="117"/>
      <c r="O61" s="117">
        <f t="shared" si="30"/>
        <v>0</v>
      </c>
      <c r="P61" s="142">
        <f t="shared" si="31"/>
        <v>0</v>
      </c>
    </row>
    <row r="62" spans="1:16">
      <c r="A62" s="109" t="s">
        <v>66</v>
      </c>
      <c r="B62" s="110"/>
      <c r="C62" s="109"/>
      <c r="D62" s="116" t="s">
        <v>136</v>
      </c>
      <c r="E62" s="150" t="s">
        <v>416</v>
      </c>
      <c r="F62" s="101" t="s">
        <v>176</v>
      </c>
      <c r="G62" s="150" t="s">
        <v>132</v>
      </c>
      <c r="H62" s="150" t="s">
        <v>175</v>
      </c>
      <c r="I62" s="153" t="str">
        <f t="shared" si="26"/>
        <v>жил903?????общ???</v>
      </c>
      <c r="J62" s="117">
        <f t="shared" si="27"/>
        <v>173.5</v>
      </c>
      <c r="K62" s="117">
        <f t="shared" si="28"/>
        <v>172.6</v>
      </c>
      <c r="L62" s="119"/>
      <c r="M62" s="117">
        <f t="shared" si="29"/>
        <v>0</v>
      </c>
      <c r="N62" s="117"/>
      <c r="O62" s="117">
        <f t="shared" si="30"/>
        <v>95</v>
      </c>
      <c r="P62" s="142">
        <f t="shared" si="31"/>
        <v>95</v>
      </c>
    </row>
    <row r="63" spans="1:16">
      <c r="A63" s="109" t="s">
        <v>67</v>
      </c>
      <c r="B63" s="110"/>
      <c r="C63" s="109"/>
      <c r="D63" s="116" t="s">
        <v>137</v>
      </c>
      <c r="E63" s="150" t="s">
        <v>416</v>
      </c>
      <c r="F63" s="101" t="s">
        <v>656</v>
      </c>
      <c r="G63" s="150" t="s">
        <v>132</v>
      </c>
      <c r="H63" s="150" t="s">
        <v>175</v>
      </c>
      <c r="I63" s="153" t="str">
        <f t="shared" si="26"/>
        <v>физ90301415общ???</v>
      </c>
      <c r="J63" s="117">
        <f t="shared" si="27"/>
        <v>289.39999999999998</v>
      </c>
      <c r="K63" s="117">
        <f t="shared" si="28"/>
        <v>188.1</v>
      </c>
      <c r="L63" s="119"/>
      <c r="M63" s="117">
        <f t="shared" si="29"/>
        <v>0</v>
      </c>
      <c r="N63" s="117"/>
      <c r="O63" s="117">
        <f t="shared" si="30"/>
        <v>0</v>
      </c>
      <c r="P63" s="142">
        <f t="shared" si="31"/>
        <v>0</v>
      </c>
    </row>
    <row r="64" spans="1:16">
      <c r="A64" s="109" t="s">
        <v>68</v>
      </c>
      <c r="B64" s="110"/>
      <c r="C64" s="109"/>
      <c r="D64" s="116"/>
      <c r="E64" s="150"/>
      <c r="F64" s="101"/>
      <c r="G64" s="150"/>
      <c r="H64" s="150"/>
      <c r="I64" s="153"/>
      <c r="J64" s="117">
        <f>J65</f>
        <v>271.5</v>
      </c>
      <c r="K64" s="117">
        <f t="shared" ref="K64:P64" si="32">K65</f>
        <v>204.4</v>
      </c>
      <c r="L64" s="117">
        <f t="shared" si="32"/>
        <v>0</v>
      </c>
      <c r="M64" s="117">
        <f t="shared" si="32"/>
        <v>0</v>
      </c>
      <c r="N64" s="117">
        <f t="shared" si="32"/>
        <v>0</v>
      </c>
      <c r="O64" s="117">
        <f t="shared" si="32"/>
        <v>387.51799999999997</v>
      </c>
      <c r="P64" s="117">
        <f t="shared" si="32"/>
        <v>387.51799999999997</v>
      </c>
    </row>
    <row r="65" spans="1:16" ht="30">
      <c r="A65" s="109" t="s">
        <v>646</v>
      </c>
      <c r="B65" s="110"/>
      <c r="C65" s="109"/>
      <c r="D65" s="116" t="s">
        <v>138</v>
      </c>
      <c r="E65" s="150" t="s">
        <v>416</v>
      </c>
      <c r="F65" s="508" t="s">
        <v>652</v>
      </c>
      <c r="G65" s="150" t="s">
        <v>132</v>
      </c>
      <c r="H65" s="150" t="s">
        <v>175</v>
      </c>
      <c r="I65" s="153" t="str">
        <f>CONCATENATE(D65,E65,F65,G65,H65,)</f>
        <v>меж90301412общ???</v>
      </c>
      <c r="J65" s="117">
        <f>ROUND(SUMIF(Классификация,$I65,Лимиты_2011)/1000,окр)</f>
        <v>271.5</v>
      </c>
      <c r="K65" s="117">
        <f>ROUND(SUMIF(Классификация,$I65,Расход_2011)/1000,окр)</f>
        <v>204.4</v>
      </c>
      <c r="L65" s="119"/>
      <c r="M65" s="117">
        <f>ROUND(IF(тип_индексации="росписи",SUMIF(Классификация,$I65,Лимиты_2012_Индекс),SUMIF(Классификация,$I65,Расходы_2012_Индекс)*4/3)/1000,окр)</f>
        <v>0</v>
      </c>
      <c r="N65" s="117"/>
      <c r="O65" s="117">
        <f>SUMIF(классификация_прямой_счёт,$I65,Проект_сумма_прямой_счёт)</f>
        <v>387.51799999999997</v>
      </c>
      <c r="P65" s="142">
        <f>SUM(M65:O65)</f>
        <v>387.51799999999997</v>
      </c>
    </row>
    <row r="66" spans="1:16">
      <c r="A66" s="109" t="s">
        <v>70</v>
      </c>
      <c r="B66" s="110"/>
      <c r="C66" s="109"/>
      <c r="D66" s="116" t="s">
        <v>139</v>
      </c>
      <c r="E66" s="150" t="s">
        <v>416</v>
      </c>
      <c r="F66" s="101" t="s">
        <v>656</v>
      </c>
      <c r="G66" s="150" t="s">
        <v>132</v>
      </c>
      <c r="H66" s="150" t="s">
        <v>175</v>
      </c>
      <c r="I66" s="153" t="str">
        <f t="shared" si="26"/>
        <v>тра90301415общ???</v>
      </c>
      <c r="J66" s="117">
        <f t="shared" si="27"/>
        <v>0</v>
      </c>
      <c r="K66" s="117">
        <f t="shared" si="28"/>
        <v>0</v>
      </c>
      <c r="L66" s="119"/>
      <c r="M66" s="117">
        <f t="shared" si="29"/>
        <v>0</v>
      </c>
      <c r="N66" s="117"/>
      <c r="O66" s="117">
        <f t="shared" si="30"/>
        <v>0</v>
      </c>
      <c r="P66" s="142">
        <f t="shared" si="31"/>
        <v>0</v>
      </c>
    </row>
    <row r="67" spans="1:16">
      <c r="A67" s="109" t="s">
        <v>71</v>
      </c>
      <c r="B67" s="110"/>
      <c r="C67" s="109"/>
      <c r="D67" s="116" t="s">
        <v>140</v>
      </c>
      <c r="E67" s="150" t="s">
        <v>416</v>
      </c>
      <c r="F67" s="101" t="s">
        <v>656</v>
      </c>
      <c r="G67" s="150" t="s">
        <v>132</v>
      </c>
      <c r="H67" s="150" t="s">
        <v>175</v>
      </c>
      <c r="I67" s="153" t="str">
        <f t="shared" si="26"/>
        <v>пен90301415общ???</v>
      </c>
      <c r="J67" s="117">
        <f t="shared" si="27"/>
        <v>12</v>
      </c>
      <c r="K67" s="117">
        <f t="shared" si="28"/>
        <v>9</v>
      </c>
      <c r="L67" s="119"/>
      <c r="M67" s="117">
        <f t="shared" si="29"/>
        <v>0</v>
      </c>
      <c r="N67" s="117"/>
      <c r="O67" s="117">
        <f t="shared" si="30"/>
        <v>12</v>
      </c>
      <c r="P67" s="142">
        <f t="shared" si="31"/>
        <v>12</v>
      </c>
    </row>
    <row r="68" spans="1:16">
      <c r="A68" s="109" t="s">
        <v>90</v>
      </c>
      <c r="B68" s="110"/>
      <c r="C68" s="106"/>
      <c r="D68" s="116" t="s">
        <v>147</v>
      </c>
      <c r="E68" s="150" t="s">
        <v>416</v>
      </c>
      <c r="F68" s="150" t="s">
        <v>176</v>
      </c>
      <c r="G68" s="150" t="s">
        <v>132</v>
      </c>
      <c r="H68" s="150" t="s">
        <v>175</v>
      </c>
      <c r="I68" s="153" t="str">
        <f t="shared" si="26"/>
        <v>выб903?????общ???</v>
      </c>
      <c r="J68" s="117">
        <f>ROUND(SUMIF(Классификация,$I68,Лимиты_2011)/1000,окр)</f>
        <v>0</v>
      </c>
      <c r="K68" s="117">
        <f t="shared" si="28"/>
        <v>0</v>
      </c>
      <c r="L68" s="119"/>
      <c r="M68" s="117">
        <f t="shared" si="29"/>
        <v>0</v>
      </c>
      <c r="N68" s="117"/>
      <c r="O68" s="117">
        <f t="shared" si="30"/>
        <v>0</v>
      </c>
      <c r="P68" s="142">
        <f t="shared" si="31"/>
        <v>0</v>
      </c>
    </row>
    <row r="69" spans="1:16" ht="30">
      <c r="A69" s="109" t="s">
        <v>26</v>
      </c>
      <c r="B69" s="110" t="s">
        <v>57</v>
      </c>
      <c r="C69" s="106" t="str">
        <f>CONCATENATE(B69,E69,H69)</f>
        <v>адм903про</v>
      </c>
      <c r="D69" s="116" t="s">
        <v>131</v>
      </c>
      <c r="E69" s="150" t="s">
        <v>416</v>
      </c>
      <c r="F69" s="101" t="s">
        <v>656</v>
      </c>
      <c r="G69" s="150" t="s">
        <v>132</v>
      </c>
      <c r="H69" s="150" t="s">
        <v>118</v>
      </c>
      <c r="I69" s="153" t="str">
        <f t="shared" si="26"/>
        <v>рбс90301415общпро</v>
      </c>
      <c r="J69" s="117">
        <f>ROUND(SUMIF(Классификация,$I69,Лимиты_2011)/1000,окр)-0.1</f>
        <v>998.1</v>
      </c>
      <c r="K69" s="117">
        <f t="shared" si="28"/>
        <v>605.79999999999995</v>
      </c>
      <c r="L69" s="119"/>
      <c r="M69" s="117">
        <f t="shared" si="29"/>
        <v>913.5</v>
      </c>
      <c r="N69" s="117"/>
      <c r="O69" s="117">
        <f t="shared" si="30"/>
        <v>0</v>
      </c>
      <c r="P69" s="142">
        <f t="shared" si="31"/>
        <v>913.5</v>
      </c>
    </row>
    <row r="70" spans="1:16" ht="30">
      <c r="A70" s="512" t="s">
        <v>357</v>
      </c>
      <c r="B70" s="106" t="s">
        <v>146</v>
      </c>
      <c r="C70" s="106" t="str">
        <f>CONCATENATE(B70,E70,H70)</f>
        <v>всего904</v>
      </c>
      <c r="D70" s="106" t="s">
        <v>146</v>
      </c>
      <c r="E70" s="149" t="s">
        <v>418</v>
      </c>
      <c r="F70" s="149"/>
      <c r="G70" s="149"/>
      <c r="H70" s="149"/>
      <c r="I70" s="106"/>
      <c r="J70" s="506">
        <f t="shared" ref="J70:P70" si="33">SUM(J71:J72,J74:J81,J85:J89,J92)</f>
        <v>86632.2</v>
      </c>
      <c r="K70" s="506">
        <f t="shared" si="33"/>
        <v>62544.513209999997</v>
      </c>
      <c r="L70" s="107">
        <f t="shared" si="33"/>
        <v>0</v>
      </c>
      <c r="M70" s="506">
        <f t="shared" si="33"/>
        <v>15059.599999999999</v>
      </c>
      <c r="N70" s="107">
        <f t="shared" si="33"/>
        <v>0</v>
      </c>
      <c r="O70" s="506">
        <f t="shared" si="33"/>
        <v>24291.528999999999</v>
      </c>
      <c r="P70" s="107">
        <f t="shared" si="33"/>
        <v>39351.129000000001</v>
      </c>
    </row>
    <row r="71" spans="1:16" s="118" customFormat="1" ht="30">
      <c r="A71" s="115" t="s">
        <v>59</v>
      </c>
      <c r="B71" s="116" t="s">
        <v>57</v>
      </c>
      <c r="C71" s="106" t="str">
        <f>CONCATENATE(B71,E71,H71)</f>
        <v>адм904опл</v>
      </c>
      <c r="D71" s="116" t="s">
        <v>131</v>
      </c>
      <c r="E71" s="151" t="s">
        <v>418</v>
      </c>
      <c r="F71" s="101" t="s">
        <v>657</v>
      </c>
      <c r="G71" s="151" t="s">
        <v>132</v>
      </c>
      <c r="H71" s="149" t="s">
        <v>119</v>
      </c>
      <c r="I71" s="153" t="str">
        <f>CONCATENATE(D71,E71,F71,G71,H71,)</f>
        <v>рбс90401416общопл</v>
      </c>
      <c r="J71" s="117">
        <f>ROUND(SUMIF(Классификация,$I71,Лимиты_2011)/1000,окр)</f>
        <v>5927.4</v>
      </c>
      <c r="K71" s="117">
        <f>SUMIF(Классификация,$I71,Расход_2011)/1000</f>
        <v>3921.1418799999997</v>
      </c>
      <c r="L71" s="117"/>
      <c r="M71" s="117">
        <f>ROUND(IF(тип_индексации="росписи",SUMIF(Классификация,$I71,Лимиты_2012_Индекс),SUMIF(Классификация,$I71,Расходы_2012_Индекс)*4/3)/1000,окр)</f>
        <v>0</v>
      </c>
      <c r="N71" s="117"/>
      <c r="O71" s="117">
        <f>SUMIF(классификация_прямой_счёт,$I71,Проект_сумма_прямой_счёт)</f>
        <v>5283.7309999999998</v>
      </c>
      <c r="P71" s="142">
        <f>SUM(M71:O71)</f>
        <v>5283.7309999999998</v>
      </c>
    </row>
    <row r="72" spans="1:16" ht="30">
      <c r="A72" s="109" t="s">
        <v>60</v>
      </c>
      <c r="B72" s="110" t="s">
        <v>57</v>
      </c>
      <c r="C72" s="106" t="str">
        <f>CONCATENATE(B72,E72,H72)</f>
        <v>адм904ком</v>
      </c>
      <c r="D72" s="116" t="s">
        <v>131</v>
      </c>
      <c r="E72" s="150" t="s">
        <v>418</v>
      </c>
      <c r="F72" s="101" t="s">
        <v>657</v>
      </c>
      <c r="G72" s="150" t="s">
        <v>132</v>
      </c>
      <c r="H72" s="151" t="s">
        <v>120</v>
      </c>
      <c r="I72" s="153" t="str">
        <f>CONCATENATE(D72,E72,F72,G72,H72,)</f>
        <v>рбс90401416общком</v>
      </c>
      <c r="J72" s="117">
        <f>ROUND(SUMIF(Классификация,$I72,Лимиты_2011)/1000,окр)</f>
        <v>311</v>
      </c>
      <c r="K72" s="117">
        <f>SUMIF(Классификация,$I72,Расход_2011)/1000</f>
        <v>170.78063</v>
      </c>
      <c r="L72" s="119"/>
      <c r="M72" s="117">
        <f>ROUND(IF(тип_индексации="росписи",SUMIF(Классификация,$I72,Лимиты_2012_Индекс),SUMIF(Классификация,$I72,Расходы_2012_Индекс)*4/3)/1000,окр)</f>
        <v>311</v>
      </c>
      <c r="N72" s="117"/>
      <c r="O72" s="117">
        <f>SUMIF(классификация_прямой_счёт,$I72,Проект_сумма_прямой_счёт)</f>
        <v>0</v>
      </c>
      <c r="P72" s="142">
        <f>SUM(M72:O72)</f>
        <v>311</v>
      </c>
    </row>
    <row r="73" spans="1:16" ht="30">
      <c r="A73" s="109" t="s">
        <v>566</v>
      </c>
      <c r="B73" s="110"/>
      <c r="C73" s="109"/>
      <c r="D73" s="116"/>
      <c r="E73" s="150"/>
      <c r="F73" s="101"/>
      <c r="G73" s="150"/>
      <c r="H73" s="150"/>
      <c r="I73" s="153"/>
      <c r="J73" s="117">
        <f>SUM(J74:J75)</f>
        <v>33267.800000000003</v>
      </c>
      <c r="K73" s="117">
        <f>SUM(K74:K75)</f>
        <v>20428.926749999995</v>
      </c>
      <c r="L73" s="119"/>
      <c r="M73" s="117">
        <f>SUM(M74:M75)</f>
        <v>7060.3</v>
      </c>
      <c r="N73" s="117">
        <f>SUM(N74:N75)</f>
        <v>0</v>
      </c>
      <c r="O73" s="117">
        <f>SUM(O74:O75)</f>
        <v>5454.9</v>
      </c>
      <c r="P73" s="142">
        <f>SUM(P74:P75)</f>
        <v>12515.2</v>
      </c>
    </row>
    <row r="74" spans="1:16">
      <c r="A74" s="113" t="s">
        <v>61</v>
      </c>
      <c r="B74" s="110" t="s">
        <v>133</v>
      </c>
      <c r="C74" s="106" t="str">
        <f>CONCATENATE(B74,E74,H74)</f>
        <v>бла904???</v>
      </c>
      <c r="D74" s="116" t="s">
        <v>134</v>
      </c>
      <c r="E74" s="150" t="s">
        <v>418</v>
      </c>
      <c r="F74" s="101" t="s">
        <v>657</v>
      </c>
      <c r="G74" s="150" t="s">
        <v>132</v>
      </c>
      <c r="H74" s="150" t="s">
        <v>175</v>
      </c>
      <c r="I74" s="153" t="str">
        <f t="shared" ref="I74:I95" si="34">CONCATENATE(D74,E74,F74,G74,H74,)</f>
        <v>осв90401416общ???</v>
      </c>
      <c r="J74" s="117">
        <f t="shared" ref="J74:J91" si="35">ROUND(SUMIF(Классификация,$I74,Лимиты_2011)/1000,окр)</f>
        <v>0</v>
      </c>
      <c r="K74" s="117">
        <f t="shared" ref="K74:K80" si="36">SUMIF(Классификация,$I74,Расход_2011)/1000</f>
        <v>0</v>
      </c>
      <c r="L74" s="119"/>
      <c r="M74" s="117">
        <f t="shared" ref="M74:M88" si="37">ROUND(IF(тип_индексации="росписи",SUMIF(Классификация,$I74,Лимиты_2012_Индекс),SUMIF(Классификация,$I74,Расходы_2012_Индекс)*4/3)/1000,окр)</f>
        <v>0</v>
      </c>
      <c r="N74" s="117"/>
      <c r="O74" s="117">
        <f t="shared" ref="O74:O88" si="38">SUMIF(классификация_прямой_счёт,$I74,Проект_сумма_прямой_счёт)</f>
        <v>0</v>
      </c>
      <c r="P74" s="142">
        <f t="shared" ref="P74:P88" si="39">SUM(M74:O74)</f>
        <v>0</v>
      </c>
    </row>
    <row r="75" spans="1:16">
      <c r="A75" s="113" t="s">
        <v>62</v>
      </c>
      <c r="B75" s="110" t="s">
        <v>133</v>
      </c>
      <c r="C75" s="106" t="str">
        <f>CONCATENATE(B75,E75,H75)</f>
        <v>бла904???</v>
      </c>
      <c r="D75" s="116" t="s">
        <v>133</v>
      </c>
      <c r="E75" s="150" t="s">
        <v>418</v>
      </c>
      <c r="F75" s="101" t="s">
        <v>657</v>
      </c>
      <c r="G75" s="150" t="s">
        <v>132</v>
      </c>
      <c r="H75" s="150" t="s">
        <v>175</v>
      </c>
      <c r="I75" s="153" t="str">
        <f t="shared" si="34"/>
        <v>бла90401416общ???</v>
      </c>
      <c r="J75" s="117">
        <f t="shared" si="35"/>
        <v>33267.800000000003</v>
      </c>
      <c r="K75" s="117">
        <f t="shared" si="36"/>
        <v>20428.926749999995</v>
      </c>
      <c r="L75" s="111">
        <f>L73-L74</f>
        <v>0</v>
      </c>
      <c r="M75" s="117">
        <f>ROUND(IF(тип_индексации="росписи",SUMIF(Классификация,$I75,Лимиты_2012_Индекс),SUMIF(Классификация,$I75,Расходы_2012_Индекс)*4/3)/1000,окр)+0.1</f>
        <v>7060.3</v>
      </c>
      <c r="N75" s="117"/>
      <c r="O75" s="373">
        <f t="shared" si="38"/>
        <v>5454.9</v>
      </c>
      <c r="P75" s="142">
        <f t="shared" si="39"/>
        <v>12515.2</v>
      </c>
    </row>
    <row r="76" spans="1:16">
      <c r="A76" s="109" t="s">
        <v>63</v>
      </c>
      <c r="B76" s="110" t="s">
        <v>57</v>
      </c>
      <c r="C76" s="106" t="str">
        <f>CONCATENATE(B76,E76,H76)</f>
        <v>адм904кап</v>
      </c>
      <c r="D76" s="116" t="s">
        <v>131</v>
      </c>
      <c r="E76" s="150" t="s">
        <v>418</v>
      </c>
      <c r="F76" s="101" t="s">
        <v>657</v>
      </c>
      <c r="G76" s="150" t="s">
        <v>132</v>
      </c>
      <c r="H76" s="150" t="s">
        <v>121</v>
      </c>
      <c r="I76" s="153" t="str">
        <f t="shared" si="34"/>
        <v>рбс90401416общкап</v>
      </c>
      <c r="J76" s="117">
        <f t="shared" si="35"/>
        <v>0</v>
      </c>
      <c r="K76" s="117">
        <f t="shared" si="36"/>
        <v>0</v>
      </c>
      <c r="L76" s="119"/>
      <c r="M76" s="117">
        <f t="shared" si="37"/>
        <v>0</v>
      </c>
      <c r="N76" s="117"/>
      <c r="O76" s="117">
        <f t="shared" si="38"/>
        <v>0</v>
      </c>
      <c r="P76" s="142">
        <f t="shared" si="39"/>
        <v>0</v>
      </c>
    </row>
    <row r="77" spans="1:16">
      <c r="A77" s="109" t="s">
        <v>64</v>
      </c>
      <c r="B77" s="110" t="s">
        <v>57</v>
      </c>
      <c r="C77" s="106" t="str">
        <f>CONCATENATE(B77,E77,H77)</f>
        <v>адм904осн</v>
      </c>
      <c r="D77" s="116" t="s">
        <v>131</v>
      </c>
      <c r="E77" s="150" t="s">
        <v>418</v>
      </c>
      <c r="F77" s="101" t="s">
        <v>657</v>
      </c>
      <c r="G77" s="150" t="s">
        <v>132</v>
      </c>
      <c r="H77" s="150" t="s">
        <v>122</v>
      </c>
      <c r="I77" s="153" t="str">
        <f t="shared" si="34"/>
        <v>рбс90401416общосн</v>
      </c>
      <c r="J77" s="117">
        <f t="shared" si="35"/>
        <v>575</v>
      </c>
      <c r="K77" s="117">
        <f t="shared" si="36"/>
        <v>571.99599999999998</v>
      </c>
      <c r="L77" s="119"/>
      <c r="M77" s="117">
        <f t="shared" si="37"/>
        <v>0</v>
      </c>
      <c r="N77" s="117"/>
      <c r="O77" s="117">
        <f t="shared" si="38"/>
        <v>0</v>
      </c>
      <c r="P77" s="142">
        <f t="shared" si="39"/>
        <v>0</v>
      </c>
    </row>
    <row r="78" spans="1:16">
      <c r="A78" s="179" t="s">
        <v>342</v>
      </c>
      <c r="B78" s="110"/>
      <c r="C78" s="106"/>
      <c r="D78" s="116" t="s">
        <v>135</v>
      </c>
      <c r="E78" s="150" t="s">
        <v>418</v>
      </c>
      <c r="F78" s="101" t="s">
        <v>176</v>
      </c>
      <c r="G78" s="150" t="s">
        <v>132</v>
      </c>
      <c r="H78" s="150" t="s">
        <v>175</v>
      </c>
      <c r="I78" s="153" t="str">
        <f t="shared" si="34"/>
        <v>рцп904?????общ???</v>
      </c>
      <c r="J78" s="117">
        <f t="shared" si="35"/>
        <v>0</v>
      </c>
      <c r="K78" s="117">
        <f t="shared" si="36"/>
        <v>0</v>
      </c>
      <c r="L78" s="119"/>
      <c r="M78" s="117">
        <f t="shared" si="37"/>
        <v>0</v>
      </c>
      <c r="N78" s="117"/>
      <c r="O78" s="117">
        <f t="shared" si="38"/>
        <v>0</v>
      </c>
      <c r="P78" s="142">
        <f t="shared" si="39"/>
        <v>0</v>
      </c>
    </row>
    <row r="79" spans="1:16">
      <c r="A79" s="109" t="s">
        <v>66</v>
      </c>
      <c r="B79" s="110"/>
      <c r="C79" s="106"/>
      <c r="D79" s="116" t="s">
        <v>136</v>
      </c>
      <c r="E79" s="150" t="s">
        <v>418</v>
      </c>
      <c r="F79" s="101" t="s">
        <v>176</v>
      </c>
      <c r="G79" s="150" t="s">
        <v>132</v>
      </c>
      <c r="H79" s="150" t="s">
        <v>175</v>
      </c>
      <c r="I79" s="153" t="str">
        <f t="shared" si="34"/>
        <v>жил904?????общ???</v>
      </c>
      <c r="J79" s="117">
        <f t="shared" si="35"/>
        <v>16356.6</v>
      </c>
      <c r="K79" s="117">
        <f t="shared" si="36"/>
        <v>15509.44722</v>
      </c>
      <c r="L79" s="119"/>
      <c r="M79" s="117">
        <f t="shared" si="37"/>
        <v>2435.6</v>
      </c>
      <c r="N79" s="117"/>
      <c r="O79" s="117">
        <f t="shared" si="38"/>
        <v>830</v>
      </c>
      <c r="P79" s="142">
        <f t="shared" si="39"/>
        <v>3265.6</v>
      </c>
    </row>
    <row r="80" spans="1:16">
      <c r="A80" s="109" t="s">
        <v>67</v>
      </c>
      <c r="B80" s="110"/>
      <c r="C80" s="106"/>
      <c r="D80" s="116" t="s">
        <v>137</v>
      </c>
      <c r="E80" s="150" t="s">
        <v>418</v>
      </c>
      <c r="F80" s="101" t="s">
        <v>657</v>
      </c>
      <c r="G80" s="150" t="s">
        <v>132</v>
      </c>
      <c r="H80" s="150" t="s">
        <v>175</v>
      </c>
      <c r="I80" s="153" t="str">
        <f t="shared" si="34"/>
        <v>физ90401416общ???</v>
      </c>
      <c r="J80" s="117">
        <f t="shared" si="35"/>
        <v>0</v>
      </c>
      <c r="K80" s="117">
        <f t="shared" si="36"/>
        <v>0</v>
      </c>
      <c r="L80" s="119"/>
      <c r="M80" s="117">
        <f t="shared" si="37"/>
        <v>0</v>
      </c>
      <c r="N80" s="117"/>
      <c r="O80" s="117">
        <f t="shared" si="38"/>
        <v>0</v>
      </c>
      <c r="P80" s="142">
        <f t="shared" si="39"/>
        <v>0</v>
      </c>
    </row>
    <row r="81" spans="1:16">
      <c r="A81" s="109" t="s">
        <v>68</v>
      </c>
      <c r="B81" s="110"/>
      <c r="C81" s="106"/>
      <c r="D81" s="116" t="s">
        <v>138</v>
      </c>
      <c r="E81" s="150" t="s">
        <v>418</v>
      </c>
      <c r="F81" s="101" t="s">
        <v>841</v>
      </c>
      <c r="G81" s="150" t="s">
        <v>132</v>
      </c>
      <c r="H81" s="150" t="s">
        <v>175</v>
      </c>
      <c r="I81" s="153" t="str">
        <f t="shared" si="34"/>
        <v>меж904??????общ???</v>
      </c>
      <c r="J81" s="117">
        <f>J82+J84+J83</f>
        <v>16687.2</v>
      </c>
      <c r="K81" s="117">
        <f t="shared" ref="K81:N81" si="40">K82+K84+K83</f>
        <v>12532.550999999999</v>
      </c>
      <c r="L81" s="117">
        <f t="shared" si="40"/>
        <v>0</v>
      </c>
      <c r="M81" s="117">
        <f t="shared" si="40"/>
        <v>0</v>
      </c>
      <c r="N81" s="117">
        <f t="shared" si="40"/>
        <v>0</v>
      </c>
      <c r="O81" s="117">
        <f>O82+O84+O83</f>
        <v>5999.098</v>
      </c>
      <c r="P81" s="117">
        <f>P82+P84+P83</f>
        <v>5999.098</v>
      </c>
    </row>
    <row r="82" spans="1:16">
      <c r="A82" s="109" t="s">
        <v>647</v>
      </c>
      <c r="B82" s="110"/>
      <c r="C82" s="109"/>
      <c r="D82" s="116" t="s">
        <v>138</v>
      </c>
      <c r="E82" s="150" t="s">
        <v>418</v>
      </c>
      <c r="F82" s="101" t="s">
        <v>652</v>
      </c>
      <c r="G82" s="150" t="s">
        <v>132</v>
      </c>
      <c r="H82" s="150" t="s">
        <v>175</v>
      </c>
      <c r="I82" s="153" t="str">
        <f t="shared" si="34"/>
        <v>меж90401412общ???</v>
      </c>
      <c r="J82" s="117">
        <f>ROUND(SUMIF(Классификация,$I82,Лимиты_2011)/1000,окр)</f>
        <v>153.9</v>
      </c>
      <c r="K82" s="117">
        <f>SUMIF(Классификация,$I82,Расход_2011)/1000</f>
        <v>153.87899999999999</v>
      </c>
      <c r="L82" s="119"/>
      <c r="M82" s="117">
        <f>ROUND(IF(тип_индексации="росписи",SUMIF(Классификация,$I82,Лимиты_2012_Индекс),SUMIF(Классификация,$I82,Расходы_2012_Индекс)*4/3)/1000,окр)-M84</f>
        <v>0</v>
      </c>
      <c r="N82" s="117"/>
      <c r="O82" s="117">
        <f>SUMIF(классификация_прямой_счёт,$I82,Проект_сумма_прямой_счёт)</f>
        <v>139.48500000000001</v>
      </c>
      <c r="P82" s="142">
        <f>SUM(M82:O82)</f>
        <v>139.48500000000001</v>
      </c>
    </row>
    <row r="83" spans="1:16">
      <c r="A83" s="109"/>
      <c r="B83" s="110"/>
      <c r="C83" s="109"/>
      <c r="D83" s="116" t="s">
        <v>138</v>
      </c>
      <c r="E83" s="150" t="s">
        <v>418</v>
      </c>
      <c r="F83" s="101" t="s">
        <v>841</v>
      </c>
      <c r="G83" s="150" t="s">
        <v>132</v>
      </c>
      <c r="H83" s="150" t="s">
        <v>175</v>
      </c>
      <c r="I83" s="153" t="str">
        <f t="shared" ref="I83" si="41">CONCATENATE(D83,E83,F83,G83,H83,)</f>
        <v>меж904??????общ???</v>
      </c>
      <c r="J83" s="117">
        <f>ROUND(SUMIF(Классификация,$I83,Лимиты_2011)/1000,окр)-J84</f>
        <v>10400</v>
      </c>
      <c r="K83" s="117">
        <f>SUMIF(Классификация,$I83,Расход_2011)/1000-K84</f>
        <v>7800.0000000000009</v>
      </c>
      <c r="L83" s="119"/>
      <c r="M83" s="117">
        <f t="shared" si="37"/>
        <v>0</v>
      </c>
      <c r="N83" s="117"/>
      <c r="O83" s="117">
        <f>SUMIF(классификация_прямой_счёт,$I83,Проект_сумма_прямой_счёт)-O84</f>
        <v>0</v>
      </c>
      <c r="P83" s="142">
        <f>SUM(M83:O83)</f>
        <v>0</v>
      </c>
    </row>
    <row r="84" spans="1:16">
      <c r="A84" s="109" t="s">
        <v>571</v>
      </c>
      <c r="B84" s="110" t="s">
        <v>168</v>
      </c>
      <c r="C84" s="106" t="str">
        <f>CONCATENATE(B84,E84,H84)</f>
        <v>кул904про</v>
      </c>
      <c r="D84" s="110" t="s">
        <v>138</v>
      </c>
      <c r="E84" s="150" t="s">
        <v>418</v>
      </c>
      <c r="F84" s="101" t="s">
        <v>838</v>
      </c>
      <c r="G84" s="150" t="s">
        <v>132</v>
      </c>
      <c r="H84" s="150" t="s">
        <v>118</v>
      </c>
      <c r="I84" s="153" t="str">
        <f t="shared" si="34"/>
        <v>меж90401412добщпро</v>
      </c>
      <c r="J84" s="117">
        <f t="shared" si="35"/>
        <v>6133.3</v>
      </c>
      <c r="K84" s="117">
        <f t="shared" ref="K84:K88" si="42">SUMIF(Классификация,$I84,Расход_2011)/1000</f>
        <v>4578.6719999999996</v>
      </c>
      <c r="L84" s="119"/>
      <c r="M84" s="117">
        <f t="shared" si="37"/>
        <v>0</v>
      </c>
      <c r="N84" s="117"/>
      <c r="O84" s="117">
        <f t="shared" si="38"/>
        <v>5859.6130000000003</v>
      </c>
      <c r="P84" s="142">
        <f>SUM(M84:O84)</f>
        <v>5859.6130000000003</v>
      </c>
    </row>
    <row r="85" spans="1:16">
      <c r="A85" s="109" t="s">
        <v>70</v>
      </c>
      <c r="B85" s="110"/>
      <c r="C85" s="109"/>
      <c r="D85" s="116" t="s">
        <v>139</v>
      </c>
      <c r="E85" s="150" t="s">
        <v>418</v>
      </c>
      <c r="F85" s="101" t="s">
        <v>657</v>
      </c>
      <c r="G85" s="150" t="s">
        <v>132</v>
      </c>
      <c r="H85" s="150" t="s">
        <v>175</v>
      </c>
      <c r="I85" s="153" t="str">
        <f t="shared" si="34"/>
        <v>тра90401416общ???</v>
      </c>
      <c r="J85" s="117">
        <f t="shared" si="35"/>
        <v>9200</v>
      </c>
      <c r="K85" s="117">
        <f t="shared" si="42"/>
        <v>6881.9178099999999</v>
      </c>
      <c r="L85" s="119"/>
      <c r="M85" s="117">
        <f t="shared" si="37"/>
        <v>1000</v>
      </c>
      <c r="N85" s="117"/>
      <c r="O85" s="117">
        <f t="shared" si="38"/>
        <v>0</v>
      </c>
      <c r="P85" s="142">
        <f t="shared" si="39"/>
        <v>1000</v>
      </c>
    </row>
    <row r="86" spans="1:16">
      <c r="A86" s="109" t="s">
        <v>71</v>
      </c>
      <c r="B86" s="110"/>
      <c r="C86" s="109"/>
      <c r="D86" s="116" t="s">
        <v>140</v>
      </c>
      <c r="E86" s="150" t="s">
        <v>418</v>
      </c>
      <c r="F86" s="101" t="s">
        <v>657</v>
      </c>
      <c r="G86" s="150" t="s">
        <v>132</v>
      </c>
      <c r="H86" s="150" t="s">
        <v>175</v>
      </c>
      <c r="I86" s="153" t="str">
        <f t="shared" si="34"/>
        <v>пен90401416общ???</v>
      </c>
      <c r="J86" s="117">
        <f t="shared" si="35"/>
        <v>36</v>
      </c>
      <c r="K86" s="117">
        <f t="shared" si="42"/>
        <v>24</v>
      </c>
      <c r="L86" s="119"/>
      <c r="M86" s="117">
        <f t="shared" si="37"/>
        <v>0</v>
      </c>
      <c r="N86" s="117"/>
      <c r="O86" s="117">
        <f t="shared" si="38"/>
        <v>36</v>
      </c>
      <c r="P86" s="142">
        <f t="shared" si="39"/>
        <v>36</v>
      </c>
    </row>
    <row r="87" spans="1:16">
      <c r="A87" s="109" t="s">
        <v>90</v>
      </c>
      <c r="B87" s="110"/>
      <c r="C87" s="106"/>
      <c r="D87" s="116" t="s">
        <v>147</v>
      </c>
      <c r="E87" s="150" t="s">
        <v>418</v>
      </c>
      <c r="F87" s="150" t="s">
        <v>176</v>
      </c>
      <c r="G87" s="150" t="s">
        <v>132</v>
      </c>
      <c r="H87" s="150" t="s">
        <v>175</v>
      </c>
      <c r="I87" s="153" t="str">
        <f t="shared" si="34"/>
        <v>выб904?????общ???</v>
      </c>
      <c r="J87" s="117">
        <f>ROUND(SUMIF(Классификация,$I87,Лимиты_2011)/1000,окр)</f>
        <v>0</v>
      </c>
      <c r="K87" s="117">
        <f t="shared" si="42"/>
        <v>0</v>
      </c>
      <c r="L87" s="119"/>
      <c r="M87" s="117">
        <f t="shared" si="37"/>
        <v>0</v>
      </c>
      <c r="N87" s="117"/>
      <c r="O87" s="117">
        <f t="shared" si="38"/>
        <v>200</v>
      </c>
      <c r="P87" s="142">
        <f t="shared" si="39"/>
        <v>200</v>
      </c>
    </row>
    <row r="88" spans="1:16" ht="30">
      <c r="A88" s="109" t="s">
        <v>26</v>
      </c>
      <c r="B88" s="110" t="s">
        <v>57</v>
      </c>
      <c r="C88" s="106" t="str">
        <f>CONCATENATE(B88,E88,H88)</f>
        <v>адм904про</v>
      </c>
      <c r="D88" s="116" t="s">
        <v>131</v>
      </c>
      <c r="E88" s="150" t="s">
        <v>418</v>
      </c>
      <c r="F88" s="150" t="s">
        <v>176</v>
      </c>
      <c r="G88" s="150" t="s">
        <v>132</v>
      </c>
      <c r="H88" s="150" t="s">
        <v>118</v>
      </c>
      <c r="I88" s="153" t="str">
        <f t="shared" si="34"/>
        <v>рбс904?????общпро</v>
      </c>
      <c r="J88" s="117">
        <f>ROUND(SUMIF(Классификация,$I88,Лимиты_2011)/1000,окр)+0.1</f>
        <v>4271.2000000000007</v>
      </c>
      <c r="K88" s="117">
        <f t="shared" si="42"/>
        <v>2503.7519199999992</v>
      </c>
      <c r="L88" s="119"/>
      <c r="M88" s="117">
        <f t="shared" si="37"/>
        <v>4252.7</v>
      </c>
      <c r="N88" s="117"/>
      <c r="O88" s="117">
        <f t="shared" si="38"/>
        <v>0</v>
      </c>
      <c r="P88" s="142">
        <f t="shared" si="39"/>
        <v>4252.7</v>
      </c>
    </row>
    <row r="89" spans="1:16">
      <c r="A89" s="114" t="s">
        <v>475</v>
      </c>
      <c r="B89" s="106"/>
      <c r="C89" s="114"/>
      <c r="D89" s="110"/>
      <c r="E89" s="150"/>
      <c r="F89" s="150"/>
      <c r="G89" s="150"/>
      <c r="H89" s="150"/>
      <c r="I89" s="153" t="str">
        <f t="shared" si="34"/>
        <v/>
      </c>
      <c r="J89" s="107">
        <f t="shared" ref="J89:P89" si="43">SUM(J90:J91)</f>
        <v>0</v>
      </c>
      <c r="K89" s="107">
        <f t="shared" si="43"/>
        <v>0</v>
      </c>
      <c r="L89" s="107">
        <f t="shared" si="43"/>
        <v>0</v>
      </c>
      <c r="M89" s="107">
        <f t="shared" si="43"/>
        <v>0</v>
      </c>
      <c r="N89" s="107">
        <f t="shared" si="43"/>
        <v>0</v>
      </c>
      <c r="O89" s="107">
        <f t="shared" si="43"/>
        <v>6487.8</v>
      </c>
      <c r="P89" s="145">
        <f t="shared" si="43"/>
        <v>6487.8</v>
      </c>
    </row>
    <row r="90" spans="1:16" ht="45">
      <c r="A90" s="109" t="s">
        <v>471</v>
      </c>
      <c r="B90" s="110"/>
      <c r="C90" s="109"/>
      <c r="D90" s="110" t="s">
        <v>472</v>
      </c>
      <c r="E90" s="150" t="s">
        <v>418</v>
      </c>
      <c r="F90" s="101" t="s">
        <v>657</v>
      </c>
      <c r="G90" s="150" t="s">
        <v>132</v>
      </c>
      <c r="H90" s="150" t="s">
        <v>118</v>
      </c>
      <c r="I90" s="153" t="str">
        <f t="shared" si="34"/>
        <v>смз90401416общпро</v>
      </c>
      <c r="J90" s="117">
        <f t="shared" si="35"/>
        <v>0</v>
      </c>
      <c r="K90" s="117">
        <f>ROUND(SUMIF(Классификация,$I90,Расход_2011)/1000,окр)</f>
        <v>0</v>
      </c>
      <c r="L90" s="119"/>
      <c r="M90" s="117">
        <f>ROUND(IF(тип_индексации="росписи",SUMIF(Классификация,$I90,Лимиты_2012_Индекс),SUMIF(Классификация,$I90,Расходы_2012_Индекс)*4/3)/1000,окр)</f>
        <v>0</v>
      </c>
      <c r="N90" s="117"/>
      <c r="O90" s="117">
        <f>SUMIF(классификация_прямой_счёт,$I90,Проект_сумма_прямой_счёт)</f>
        <v>4956.8</v>
      </c>
      <c r="P90" s="142">
        <f>SUM(M90:O90)</f>
        <v>4956.8</v>
      </c>
    </row>
    <row r="91" spans="1:16" ht="30">
      <c r="A91" s="109" t="s">
        <v>470</v>
      </c>
      <c r="B91" s="110"/>
      <c r="C91" s="109"/>
      <c r="D91" s="110" t="s">
        <v>473</v>
      </c>
      <c r="E91" s="150" t="s">
        <v>418</v>
      </c>
      <c r="F91" s="101" t="s">
        <v>657</v>
      </c>
      <c r="G91" s="150" t="s">
        <v>132</v>
      </c>
      <c r="H91" s="150" t="s">
        <v>118</v>
      </c>
      <c r="I91" s="153" t="str">
        <f t="shared" si="34"/>
        <v>сиц90401416общпро</v>
      </c>
      <c r="J91" s="117">
        <f t="shared" si="35"/>
        <v>0</v>
      </c>
      <c r="K91" s="117">
        <f>ROUND(SUMIF(Классификация,$I91,Расход_2011)/1000,окр)</f>
        <v>0</v>
      </c>
      <c r="L91" s="119"/>
      <c r="M91" s="117">
        <f>ROUND(IF(тип_индексации="росписи",SUMIF(Классификация,$I91,Лимиты_2012_Индекс),SUMIF(Классификация,$I91,Расходы_2012_Индекс)*4/3)/1000,окр)</f>
        <v>0</v>
      </c>
      <c r="N91" s="117"/>
      <c r="O91" s="117">
        <f>SUMIF(классификация_прямой_счёт,$I91,Проект_сумма_прямой_счёт)</f>
        <v>1531</v>
      </c>
      <c r="P91" s="142">
        <f>SUM(M91:O91)</f>
        <v>1531</v>
      </c>
    </row>
    <row r="92" spans="1:16">
      <c r="A92" s="114" t="s">
        <v>73</v>
      </c>
      <c r="B92" s="106"/>
      <c r="C92" s="114"/>
      <c r="D92" s="110"/>
      <c r="E92" s="150"/>
      <c r="F92" s="150"/>
      <c r="G92" s="150"/>
      <c r="H92" s="150"/>
      <c r="I92" s="153" t="str">
        <f t="shared" si="34"/>
        <v/>
      </c>
      <c r="J92" s="107">
        <f t="shared" ref="J92:P92" si="44">SUM(J93:J94)</f>
        <v>0</v>
      </c>
      <c r="K92" s="107">
        <f t="shared" si="44"/>
        <v>0</v>
      </c>
      <c r="L92" s="107">
        <f t="shared" si="44"/>
        <v>0</v>
      </c>
      <c r="M92" s="107">
        <f t="shared" si="44"/>
        <v>0</v>
      </c>
      <c r="N92" s="107">
        <f t="shared" si="44"/>
        <v>0</v>
      </c>
      <c r="O92" s="107">
        <f t="shared" si="44"/>
        <v>0</v>
      </c>
      <c r="P92" s="145">
        <f t="shared" si="44"/>
        <v>0</v>
      </c>
    </row>
    <row r="93" spans="1:16" ht="45">
      <c r="A93" s="109" t="s">
        <v>471</v>
      </c>
      <c r="B93" s="110" t="s">
        <v>168</v>
      </c>
      <c r="C93" s="106" t="str">
        <f>CONCATENATE(B93,E93,H93)</f>
        <v>кул904про</v>
      </c>
      <c r="D93" s="110" t="s">
        <v>472</v>
      </c>
      <c r="E93" s="150" t="s">
        <v>418</v>
      </c>
      <c r="F93" s="101"/>
      <c r="G93" s="150" t="s">
        <v>132</v>
      </c>
      <c r="H93" s="150" t="s">
        <v>118</v>
      </c>
      <c r="I93" s="153" t="str">
        <f t="shared" si="34"/>
        <v>смз904общпро</v>
      </c>
      <c r="J93" s="117"/>
      <c r="K93" s="117"/>
      <c r="L93" s="119"/>
      <c r="M93" s="117">
        <f>ROUND(IF(тип_индексации="росписи",SUMIF(Классификация,$I93,Лимиты_2012_Индекс),SUMIF(Классификация,$I93,Расходы_2012_Индекс)*4/3)/1000,окр)</f>
        <v>0</v>
      </c>
      <c r="N93" s="117"/>
      <c r="O93" s="117">
        <f>SUMIF(классификация_прямой_счёт,$I93,Проект_сумма_прямой_счёт)</f>
        <v>0</v>
      </c>
      <c r="P93" s="142">
        <f>SUM(M93:O93)</f>
        <v>0</v>
      </c>
    </row>
    <row r="94" spans="1:16" ht="30">
      <c r="A94" s="109" t="s">
        <v>470</v>
      </c>
      <c r="B94" s="110" t="s">
        <v>168</v>
      </c>
      <c r="C94" s="106" t="str">
        <f>CONCATENATE(B94,E94,H94)</f>
        <v>кул904про</v>
      </c>
      <c r="D94" s="110" t="s">
        <v>473</v>
      </c>
      <c r="E94" s="150" t="s">
        <v>418</v>
      </c>
      <c r="F94" s="101"/>
      <c r="G94" s="150" t="s">
        <v>132</v>
      </c>
      <c r="H94" s="150" t="s">
        <v>118</v>
      </c>
      <c r="I94" s="153" t="str">
        <f t="shared" si="34"/>
        <v>сиц904общпро</v>
      </c>
      <c r="J94" s="117"/>
      <c r="K94" s="117"/>
      <c r="L94" s="119"/>
      <c r="M94" s="117">
        <f>ROUND(IF(тип_индексации="росписи",SUMIF(Классификация,$I94,Лимиты_2012_Индекс),SUMIF(Классификация,$I94,Расходы_2012_Индекс)*4/3)/1000,окр)</f>
        <v>0</v>
      </c>
      <c r="N94" s="117"/>
      <c r="O94" s="117">
        <f>SUMIF(классификация_прямой_счёт,$I94,Проект_сумма_прямой_счёт)</f>
        <v>0</v>
      </c>
      <c r="P94" s="142">
        <f>SUM(M94:O94)</f>
        <v>0</v>
      </c>
    </row>
    <row r="95" spans="1:16" ht="30">
      <c r="A95" s="106" t="s">
        <v>358</v>
      </c>
      <c r="B95" s="106" t="s">
        <v>146</v>
      </c>
      <c r="C95" s="106" t="str">
        <f>CONCATENATE(B95,E95,H95)</f>
        <v>всего905</v>
      </c>
      <c r="D95" s="106" t="s">
        <v>146</v>
      </c>
      <c r="E95" s="149" t="s">
        <v>425</v>
      </c>
      <c r="F95" s="149"/>
      <c r="G95" s="149"/>
      <c r="H95" s="149"/>
      <c r="I95" s="153" t="str">
        <f t="shared" si="34"/>
        <v>всего905</v>
      </c>
      <c r="J95" s="506">
        <f t="shared" ref="J95:P95" si="45">SUM(J96:J97,J99:J110)</f>
        <v>5061.2</v>
      </c>
      <c r="K95" s="506">
        <f t="shared" si="45"/>
        <v>3050.6879500000005</v>
      </c>
      <c r="L95" s="107">
        <f t="shared" si="45"/>
        <v>0</v>
      </c>
      <c r="M95" s="506">
        <f t="shared" si="45"/>
        <v>1336.3000000000002</v>
      </c>
      <c r="N95" s="107">
        <f t="shared" si="45"/>
        <v>0</v>
      </c>
      <c r="O95" s="506">
        <f t="shared" si="45"/>
        <v>3201.8780000000002</v>
      </c>
      <c r="P95" s="145">
        <f t="shared" si="45"/>
        <v>4538.1779999999999</v>
      </c>
    </row>
    <row r="96" spans="1:16" s="118" customFormat="1" ht="30">
      <c r="A96" s="115" t="s">
        <v>59</v>
      </c>
      <c r="B96" s="116" t="s">
        <v>57</v>
      </c>
      <c r="C96" s="106" t="str">
        <f>CONCATENATE(B96,E96,H96)</f>
        <v>адм905опл</v>
      </c>
      <c r="D96" s="116" t="s">
        <v>131</v>
      </c>
      <c r="E96" s="151" t="s">
        <v>425</v>
      </c>
      <c r="F96" s="101" t="s">
        <v>659</v>
      </c>
      <c r="G96" s="151" t="s">
        <v>132</v>
      </c>
      <c r="H96" s="149" t="s">
        <v>119</v>
      </c>
      <c r="I96" s="153" t="str">
        <f>CONCATENATE(D96,E96,F96,G96,H96,)</f>
        <v>рбс90501417общопл</v>
      </c>
      <c r="J96" s="117">
        <f>ROUND(SUMIF(Классификация,$I96,Лимиты_2011)/1000,окр)</f>
        <v>2675.6</v>
      </c>
      <c r="K96" s="117">
        <f>SUMIF(Классификация,$I96,Расход_2011)/1000</f>
        <v>1884.1778900000002</v>
      </c>
      <c r="L96" s="117"/>
      <c r="M96" s="117">
        <f>ROUND(IF(тип_индексации="росписи",SUMIF(Классификация,$I96,Лимиты_2012_Индекс),SUMIF(Классификация,$I96,Расходы_2012_Индекс)*4/3)/1000,окр)</f>
        <v>0</v>
      </c>
      <c r="N96" s="117"/>
      <c r="O96" s="117">
        <f>SUMIF(классификация_прямой_счёт,$I96,Проект_сумма_прямой_счёт)</f>
        <v>2553.3000000000002</v>
      </c>
      <c r="P96" s="142">
        <f>SUM(M96:O96)</f>
        <v>2553.3000000000002</v>
      </c>
    </row>
    <row r="97" spans="1:16" ht="30">
      <c r="A97" s="109" t="s">
        <v>60</v>
      </c>
      <c r="B97" s="110" t="s">
        <v>57</v>
      </c>
      <c r="C97" s="106" t="str">
        <f>CONCATENATE(B97,E97,H97)</f>
        <v>адм905ком</v>
      </c>
      <c r="D97" s="116" t="s">
        <v>131</v>
      </c>
      <c r="E97" s="150" t="s">
        <v>425</v>
      </c>
      <c r="F97" s="101" t="s">
        <v>659</v>
      </c>
      <c r="G97" s="150" t="s">
        <v>132</v>
      </c>
      <c r="H97" s="151" t="s">
        <v>120</v>
      </c>
      <c r="I97" s="153" t="str">
        <f>CONCATENATE(D97,E97,F97,G97,H97,)</f>
        <v>рбс90501417общком</v>
      </c>
      <c r="J97" s="117">
        <f>ROUND(SUMIF(Классификация,$I97,Лимиты_2011)/1000,окр)</f>
        <v>200</v>
      </c>
      <c r="K97" s="117">
        <f>SUMIF(Классификация,$I97,Расход_2011)/1000</f>
        <v>124.89273000000001</v>
      </c>
      <c r="L97" s="119"/>
      <c r="M97" s="117">
        <f>ROUND(IF(тип_индексации="росписи",SUMIF(Классификация,$I97,Лимиты_2012_Индекс),SUMIF(Классификация,$I97,Расходы_2012_Индекс)*4/3)/1000,окр)</f>
        <v>200</v>
      </c>
      <c r="N97" s="117"/>
      <c r="O97" s="117">
        <f>SUMIF(классификация_прямой_счёт,$I97,Проект_сумма_прямой_счёт)</f>
        <v>0</v>
      </c>
      <c r="P97" s="142">
        <f>SUM(M97:O97)</f>
        <v>200</v>
      </c>
    </row>
    <row r="98" spans="1:16" ht="30">
      <c r="A98" s="109" t="s">
        <v>566</v>
      </c>
      <c r="B98" s="110"/>
      <c r="C98" s="109"/>
      <c r="D98" s="116"/>
      <c r="E98" s="150"/>
      <c r="F98" s="101"/>
      <c r="G98" s="150"/>
      <c r="H98" s="150"/>
      <c r="I98" s="153"/>
      <c r="J98" s="117">
        <f>SUM(J99:J100)</f>
        <v>513.70000000000005</v>
      </c>
      <c r="K98" s="117">
        <f>SUM(K99:K100)</f>
        <v>224.28855999999999</v>
      </c>
      <c r="L98" s="119"/>
      <c r="M98" s="117">
        <f>SUM(M99:M100)</f>
        <v>105.2</v>
      </c>
      <c r="N98" s="117">
        <f>SUM(N99:N100)</f>
        <v>0</v>
      </c>
      <c r="O98" s="117">
        <f>SUM(O99:O100)</f>
        <v>201.4</v>
      </c>
      <c r="P98" s="142">
        <f>SUM(P99:P100)</f>
        <v>306.60000000000002</v>
      </c>
    </row>
    <row r="99" spans="1:16">
      <c r="A99" s="113" t="s">
        <v>61</v>
      </c>
      <c r="B99" s="110" t="s">
        <v>133</v>
      </c>
      <c r="C99" s="106" t="str">
        <f>CONCATENATE(B99,E99,H99)</f>
        <v>бла905???</v>
      </c>
      <c r="D99" s="116" t="s">
        <v>134</v>
      </c>
      <c r="E99" s="150" t="s">
        <v>425</v>
      </c>
      <c r="F99" s="101" t="s">
        <v>659</v>
      </c>
      <c r="G99" s="150" t="s">
        <v>132</v>
      </c>
      <c r="H99" s="150" t="s">
        <v>175</v>
      </c>
      <c r="I99" s="153" t="str">
        <f t="shared" ref="I99:I110" si="46">CONCATENATE(D99,E99,F99,G99,H99,)</f>
        <v>осв90501417общ???</v>
      </c>
      <c r="J99" s="117">
        <f t="shared" ref="J99:J108" si="47">ROUND(SUMIF(Классификация,$I99,Лимиты_2011)/1000,окр)</f>
        <v>0</v>
      </c>
      <c r="K99" s="117">
        <f t="shared" ref="K99:K110" si="48">SUMIF(Классификация,$I99,Расход_2011)/1000</f>
        <v>0</v>
      </c>
      <c r="L99" s="119"/>
      <c r="M99" s="117">
        <f t="shared" ref="M99:M109" si="49">ROUND(IF(тип_индексации="росписи",SUMIF(Классификация,$I99,Лимиты_2012_Индекс),SUMIF(Классификация,$I99,Расходы_2012_Индекс)*4/3)/1000,окр)</f>
        <v>0</v>
      </c>
      <c r="N99" s="117"/>
      <c r="O99" s="117">
        <f t="shared" ref="O99:O110" si="50">SUMIF(классификация_прямой_счёт,$I99,Проект_сумма_прямой_счёт)</f>
        <v>0</v>
      </c>
      <c r="P99" s="142">
        <f t="shared" ref="P99:P110" si="51">SUM(M99:O99)</f>
        <v>0</v>
      </c>
    </row>
    <row r="100" spans="1:16">
      <c r="A100" s="113" t="s">
        <v>62</v>
      </c>
      <c r="B100" s="110" t="s">
        <v>133</v>
      </c>
      <c r="C100" s="106" t="str">
        <f>CONCATENATE(B100,E100,H100)</f>
        <v>бла905???</v>
      </c>
      <c r="D100" s="116" t="s">
        <v>133</v>
      </c>
      <c r="E100" s="150" t="s">
        <v>425</v>
      </c>
      <c r="F100" s="101" t="s">
        <v>659</v>
      </c>
      <c r="G100" s="150" t="s">
        <v>132</v>
      </c>
      <c r="H100" s="150" t="s">
        <v>175</v>
      </c>
      <c r="I100" s="153" t="str">
        <f t="shared" si="46"/>
        <v>бла90501417общ???</v>
      </c>
      <c r="J100" s="117">
        <f t="shared" si="47"/>
        <v>513.70000000000005</v>
      </c>
      <c r="K100" s="117">
        <f t="shared" si="48"/>
        <v>224.28855999999999</v>
      </c>
      <c r="L100" s="111">
        <f>L98-L99</f>
        <v>0</v>
      </c>
      <c r="M100" s="117">
        <f t="shared" si="49"/>
        <v>105.2</v>
      </c>
      <c r="N100" s="117"/>
      <c r="O100" s="373">
        <f t="shared" si="50"/>
        <v>201.4</v>
      </c>
      <c r="P100" s="142">
        <f t="shared" si="51"/>
        <v>306.60000000000002</v>
      </c>
    </row>
    <row r="101" spans="1:16">
      <c r="A101" s="109" t="s">
        <v>63</v>
      </c>
      <c r="B101" s="110" t="s">
        <v>57</v>
      </c>
      <c r="C101" s="106" t="str">
        <f>CONCATENATE(B101,E101,H101)</f>
        <v>адм905кап</v>
      </c>
      <c r="D101" s="116" t="s">
        <v>131</v>
      </c>
      <c r="E101" s="150" t="s">
        <v>425</v>
      </c>
      <c r="F101" s="101" t="s">
        <v>659</v>
      </c>
      <c r="G101" s="150" t="s">
        <v>132</v>
      </c>
      <c r="H101" s="150" t="s">
        <v>121</v>
      </c>
      <c r="I101" s="153" t="str">
        <f t="shared" si="46"/>
        <v>рбс90501417общкап</v>
      </c>
      <c r="J101" s="117">
        <f t="shared" si="47"/>
        <v>0</v>
      </c>
      <c r="K101" s="117">
        <f t="shared" si="48"/>
        <v>0</v>
      </c>
      <c r="L101" s="119"/>
      <c r="M101" s="117">
        <f t="shared" si="49"/>
        <v>0</v>
      </c>
      <c r="N101" s="117"/>
      <c r="O101" s="117">
        <f t="shared" si="50"/>
        <v>0</v>
      </c>
      <c r="P101" s="142">
        <f t="shared" si="51"/>
        <v>0</v>
      </c>
    </row>
    <row r="102" spans="1:16">
      <c r="A102" s="109" t="s">
        <v>64</v>
      </c>
      <c r="B102" s="110" t="s">
        <v>57</v>
      </c>
      <c r="C102" s="106" t="str">
        <f>CONCATENATE(B102,E102,H102)</f>
        <v>адм905осн</v>
      </c>
      <c r="D102" s="116" t="s">
        <v>131</v>
      </c>
      <c r="E102" s="150" t="s">
        <v>425</v>
      </c>
      <c r="F102" s="101" t="s">
        <v>659</v>
      </c>
      <c r="G102" s="150" t="s">
        <v>132</v>
      </c>
      <c r="H102" s="150" t="s">
        <v>122</v>
      </c>
      <c r="I102" s="153" t="str">
        <f t="shared" si="46"/>
        <v>рбс90501417общосн</v>
      </c>
      <c r="J102" s="117">
        <f t="shared" si="47"/>
        <v>48.8</v>
      </c>
      <c r="K102" s="117">
        <f t="shared" si="48"/>
        <v>0</v>
      </c>
      <c r="L102" s="119"/>
      <c r="M102" s="117">
        <f t="shared" si="49"/>
        <v>0</v>
      </c>
      <c r="N102" s="117"/>
      <c r="O102" s="117">
        <f t="shared" si="50"/>
        <v>0</v>
      </c>
      <c r="P102" s="142">
        <f t="shared" si="51"/>
        <v>0</v>
      </c>
    </row>
    <row r="103" spans="1:16">
      <c r="A103" s="179" t="s">
        <v>342</v>
      </c>
      <c r="B103" s="110"/>
      <c r="C103" s="109"/>
      <c r="D103" s="116" t="s">
        <v>135</v>
      </c>
      <c r="E103" s="150" t="s">
        <v>425</v>
      </c>
      <c r="F103" s="101" t="s">
        <v>176</v>
      </c>
      <c r="G103" s="150" t="s">
        <v>132</v>
      </c>
      <c r="H103" s="150" t="s">
        <v>175</v>
      </c>
      <c r="I103" s="153" t="str">
        <f t="shared" si="46"/>
        <v>рцп905?????общ???</v>
      </c>
      <c r="J103" s="117">
        <f t="shared" si="47"/>
        <v>0</v>
      </c>
      <c r="K103" s="117">
        <f t="shared" si="48"/>
        <v>0</v>
      </c>
      <c r="L103" s="119"/>
      <c r="M103" s="117">
        <f t="shared" si="49"/>
        <v>0</v>
      </c>
      <c r="N103" s="117"/>
      <c r="O103" s="117">
        <f t="shared" si="50"/>
        <v>0</v>
      </c>
      <c r="P103" s="142">
        <f t="shared" si="51"/>
        <v>0</v>
      </c>
    </row>
    <row r="104" spans="1:16">
      <c r="A104" s="109" t="s">
        <v>66</v>
      </c>
      <c r="B104" s="110"/>
      <c r="C104" s="109"/>
      <c r="D104" s="116" t="s">
        <v>136</v>
      </c>
      <c r="E104" s="150" t="s">
        <v>425</v>
      </c>
      <c r="F104" s="101" t="s">
        <v>176</v>
      </c>
      <c r="G104" s="150" t="s">
        <v>132</v>
      </c>
      <c r="H104" s="150" t="s">
        <v>175</v>
      </c>
      <c r="I104" s="153" t="str">
        <f t="shared" si="46"/>
        <v>жил905?????общ???</v>
      </c>
      <c r="J104" s="117">
        <f t="shared" si="47"/>
        <v>156</v>
      </c>
      <c r="K104" s="117">
        <f t="shared" si="48"/>
        <v>55.9</v>
      </c>
      <c r="L104" s="119"/>
      <c r="M104" s="117">
        <f t="shared" si="49"/>
        <v>0</v>
      </c>
      <c r="N104" s="117"/>
      <c r="O104" s="117">
        <f t="shared" si="50"/>
        <v>130</v>
      </c>
      <c r="P104" s="142">
        <f t="shared" si="51"/>
        <v>130</v>
      </c>
    </row>
    <row r="105" spans="1:16">
      <c r="A105" s="109" t="s">
        <v>67</v>
      </c>
      <c r="B105" s="110"/>
      <c r="C105" s="109"/>
      <c r="D105" s="116" t="s">
        <v>137</v>
      </c>
      <c r="E105" s="150" t="s">
        <v>425</v>
      </c>
      <c r="F105" s="101" t="s">
        <v>659</v>
      </c>
      <c r="G105" s="150" t="s">
        <v>132</v>
      </c>
      <c r="H105" s="150" t="s">
        <v>175</v>
      </c>
      <c r="I105" s="153" t="str">
        <f t="shared" si="46"/>
        <v>физ90501417общ???</v>
      </c>
      <c r="J105" s="117">
        <f t="shared" si="47"/>
        <v>314.2</v>
      </c>
      <c r="K105" s="117">
        <f t="shared" si="48"/>
        <v>171.21409</v>
      </c>
      <c r="L105" s="119"/>
      <c r="M105" s="117">
        <f t="shared" si="49"/>
        <v>0</v>
      </c>
      <c r="N105" s="117"/>
      <c r="O105" s="117">
        <f t="shared" si="50"/>
        <v>275.5</v>
      </c>
      <c r="P105" s="142">
        <f t="shared" si="51"/>
        <v>275.5</v>
      </c>
    </row>
    <row r="106" spans="1:16">
      <c r="A106" s="109" t="s">
        <v>68</v>
      </c>
      <c r="B106" s="110"/>
      <c r="C106" s="109"/>
      <c r="D106" s="116" t="s">
        <v>138</v>
      </c>
      <c r="E106" s="150" t="s">
        <v>425</v>
      </c>
      <c r="F106" s="101" t="s">
        <v>176</v>
      </c>
      <c r="G106" s="150" t="s">
        <v>132</v>
      </c>
      <c r="H106" s="150" t="s">
        <v>175</v>
      </c>
      <c r="I106" s="153" t="str">
        <f t="shared" si="46"/>
        <v>меж905?????общ???</v>
      </c>
      <c r="J106" s="117">
        <f t="shared" si="47"/>
        <v>1.7</v>
      </c>
      <c r="K106" s="117">
        <f t="shared" si="48"/>
        <v>1.6719999999999999</v>
      </c>
      <c r="L106" s="119"/>
      <c r="M106" s="117">
        <f t="shared" si="49"/>
        <v>0</v>
      </c>
      <c r="N106" s="117"/>
      <c r="O106" s="117">
        <f t="shared" si="50"/>
        <v>1.6779999999999999</v>
      </c>
      <c r="P106" s="142">
        <f t="shared" si="51"/>
        <v>1.6779999999999999</v>
      </c>
    </row>
    <row r="107" spans="1:16">
      <c r="A107" s="109" t="s">
        <v>70</v>
      </c>
      <c r="B107" s="110"/>
      <c r="C107" s="109"/>
      <c r="D107" s="116" t="s">
        <v>139</v>
      </c>
      <c r="E107" s="150" t="s">
        <v>425</v>
      </c>
      <c r="F107" s="101" t="s">
        <v>659</v>
      </c>
      <c r="G107" s="150" t="s">
        <v>132</v>
      </c>
      <c r="H107" s="150" t="s">
        <v>175</v>
      </c>
      <c r="I107" s="153" t="str">
        <f t="shared" si="46"/>
        <v>тра90501417общ???</v>
      </c>
      <c r="J107" s="117">
        <f t="shared" si="47"/>
        <v>0</v>
      </c>
      <c r="K107" s="117">
        <f t="shared" si="48"/>
        <v>0</v>
      </c>
      <c r="L107" s="119"/>
      <c r="M107" s="117">
        <f t="shared" si="49"/>
        <v>0</v>
      </c>
      <c r="N107" s="117"/>
      <c r="O107" s="117">
        <f t="shared" si="50"/>
        <v>0</v>
      </c>
      <c r="P107" s="142">
        <f t="shared" si="51"/>
        <v>0</v>
      </c>
    </row>
    <row r="108" spans="1:16">
      <c r="A108" s="109" t="s">
        <v>71</v>
      </c>
      <c r="B108" s="110"/>
      <c r="C108" s="109"/>
      <c r="D108" s="116" t="s">
        <v>140</v>
      </c>
      <c r="E108" s="150" t="s">
        <v>425</v>
      </c>
      <c r="F108" s="101" t="s">
        <v>659</v>
      </c>
      <c r="G108" s="150" t="s">
        <v>132</v>
      </c>
      <c r="H108" s="150" t="s">
        <v>175</v>
      </c>
      <c r="I108" s="153" t="str">
        <f t="shared" si="46"/>
        <v>пен90501417общ???</v>
      </c>
      <c r="J108" s="117">
        <f t="shared" si="47"/>
        <v>0</v>
      </c>
      <c r="K108" s="117">
        <f t="shared" si="48"/>
        <v>0</v>
      </c>
      <c r="L108" s="119"/>
      <c r="M108" s="117">
        <f t="shared" si="49"/>
        <v>0</v>
      </c>
      <c r="N108" s="117"/>
      <c r="O108" s="117">
        <f t="shared" si="50"/>
        <v>0</v>
      </c>
      <c r="P108" s="142">
        <f t="shared" si="51"/>
        <v>0</v>
      </c>
    </row>
    <row r="109" spans="1:16">
      <c r="A109" s="109" t="s">
        <v>90</v>
      </c>
      <c r="B109" s="110"/>
      <c r="C109" s="106"/>
      <c r="D109" s="116" t="s">
        <v>147</v>
      </c>
      <c r="E109" s="150" t="s">
        <v>425</v>
      </c>
      <c r="F109" s="150" t="s">
        <v>176</v>
      </c>
      <c r="G109" s="150" t="s">
        <v>132</v>
      </c>
      <c r="H109" s="150" t="s">
        <v>175</v>
      </c>
      <c r="I109" s="153" t="str">
        <f>CONCATENATE(D109,E109,F109,G109,H109,)</f>
        <v>выб905?????общ???</v>
      </c>
      <c r="J109" s="117">
        <f>ROUND(SUMIF(Классификация,$I109,Лимиты_2011)/1000,окр)</f>
        <v>30</v>
      </c>
      <c r="K109" s="117">
        <f t="shared" si="48"/>
        <v>10</v>
      </c>
      <c r="L109" s="119"/>
      <c r="M109" s="117">
        <f t="shared" si="49"/>
        <v>0</v>
      </c>
      <c r="N109" s="117"/>
      <c r="O109" s="117">
        <f t="shared" si="50"/>
        <v>40</v>
      </c>
      <c r="P109" s="142">
        <f t="shared" si="51"/>
        <v>40</v>
      </c>
    </row>
    <row r="110" spans="1:16" ht="30">
      <c r="A110" s="109" t="s">
        <v>26</v>
      </c>
      <c r="B110" s="110" t="s">
        <v>57</v>
      </c>
      <c r="C110" s="106" t="str">
        <f>CONCATENATE(B110,E110,H110)</f>
        <v>адм905про</v>
      </c>
      <c r="D110" s="116" t="s">
        <v>131</v>
      </c>
      <c r="E110" s="150" t="s">
        <v>425</v>
      </c>
      <c r="F110" s="101" t="s">
        <v>659</v>
      </c>
      <c r="G110" s="150" t="s">
        <v>132</v>
      </c>
      <c r="H110" s="150" t="s">
        <v>118</v>
      </c>
      <c r="I110" s="153" t="str">
        <f t="shared" si="46"/>
        <v>рбс90501417общпро</v>
      </c>
      <c r="J110" s="117">
        <f>ROUND(SUMIF(Классификация,$I110,Лимиты_2011)/1000,окр)-0.2</f>
        <v>1121.2</v>
      </c>
      <c r="K110" s="117">
        <f t="shared" si="48"/>
        <v>578.5426799999999</v>
      </c>
      <c r="L110" s="119"/>
      <c r="M110" s="117">
        <f>ROUND(IF(тип_индексации="росписи",SUMIF(Классификация,$I110,Лимиты_2012_Индекс),SUMIF(Классификация,$I110,Расходы_2012_Индекс)*4/3)/1000,окр)-0.1</f>
        <v>1031.1000000000001</v>
      </c>
      <c r="N110" s="117"/>
      <c r="O110" s="117">
        <f t="shared" si="50"/>
        <v>0</v>
      </c>
      <c r="P110" s="142">
        <f t="shared" si="51"/>
        <v>1031.1000000000001</v>
      </c>
    </row>
    <row r="111" spans="1:16" ht="30">
      <c r="A111" s="106" t="s">
        <v>359</v>
      </c>
      <c r="B111" s="106" t="s">
        <v>146</v>
      </c>
      <c r="C111" s="106" t="str">
        <f>CONCATENATE(B111,E111,H111)</f>
        <v>всего906</v>
      </c>
      <c r="D111" s="106" t="s">
        <v>146</v>
      </c>
      <c r="E111" s="149" t="s">
        <v>429</v>
      </c>
      <c r="F111" s="149"/>
      <c r="G111" s="149"/>
      <c r="H111" s="149"/>
      <c r="I111" s="106"/>
      <c r="J111" s="506">
        <f t="shared" ref="J111:P111" si="52">SUM(J112:J113,J115:J126)</f>
        <v>9246.2000000000007</v>
      </c>
      <c r="K111" s="506">
        <f t="shared" si="52"/>
        <v>5762.4</v>
      </c>
      <c r="L111" s="107">
        <f t="shared" si="52"/>
        <v>0</v>
      </c>
      <c r="M111" s="506">
        <f t="shared" si="52"/>
        <v>2693.2</v>
      </c>
      <c r="N111" s="107">
        <f t="shared" si="52"/>
        <v>0</v>
      </c>
      <c r="O111" s="506">
        <f t="shared" si="52"/>
        <v>5655.15</v>
      </c>
      <c r="P111" s="145">
        <f t="shared" si="52"/>
        <v>8348.3499999999985</v>
      </c>
    </row>
    <row r="112" spans="1:16" s="118" customFormat="1" ht="30">
      <c r="A112" s="115" t="s">
        <v>59</v>
      </c>
      <c r="B112" s="116" t="s">
        <v>57</v>
      </c>
      <c r="C112" s="106" t="str">
        <f>CONCATENATE(B112,E112,H112)</f>
        <v>адм906опл</v>
      </c>
      <c r="D112" s="116" t="s">
        <v>131</v>
      </c>
      <c r="E112" s="151" t="s">
        <v>429</v>
      </c>
      <c r="F112" s="101" t="s">
        <v>660</v>
      </c>
      <c r="G112" s="151" t="s">
        <v>132</v>
      </c>
      <c r="H112" s="149" t="s">
        <v>119</v>
      </c>
      <c r="I112" s="153" t="str">
        <f>CONCATENATE(D112,E112,F112,G112,H112,)</f>
        <v>рбс90601418общопл</v>
      </c>
      <c r="J112" s="117">
        <f>ROUND(SUMIF(Классификация,$I112,Лимиты_2011)/1000,окр)</f>
        <v>3839.2</v>
      </c>
      <c r="K112" s="117">
        <f>ROUND(SUMIF(Классификация,$I112,Расход_2011)/1000,окр)</f>
        <v>2825.1</v>
      </c>
      <c r="L112" s="117"/>
      <c r="M112" s="117">
        <f>ROUND(IF(тип_индексации="росписи",SUMIF(Классификация,$I112,Лимиты_2012_Индекс),SUMIF(Классификация,$I112,Расходы_2012_Индекс)*4/3)/1000,окр)</f>
        <v>0</v>
      </c>
      <c r="N112" s="117"/>
      <c r="O112" s="117">
        <f>SUMIF(классификация_прямой_счёт,$I112,Проект_сумма_прямой_счёт)</f>
        <v>3502</v>
      </c>
      <c r="P112" s="142">
        <f>SUM(M112:O112)</f>
        <v>3502</v>
      </c>
    </row>
    <row r="113" spans="1:16" ht="30">
      <c r="A113" s="109" t="s">
        <v>60</v>
      </c>
      <c r="B113" s="110" t="s">
        <v>57</v>
      </c>
      <c r="C113" s="106" t="str">
        <f>CONCATENATE(B113,E113,H113)</f>
        <v>адм906ком</v>
      </c>
      <c r="D113" s="116" t="s">
        <v>131</v>
      </c>
      <c r="E113" s="150" t="s">
        <v>429</v>
      </c>
      <c r="F113" s="101" t="s">
        <v>660</v>
      </c>
      <c r="G113" s="150" t="s">
        <v>132</v>
      </c>
      <c r="H113" s="151" t="s">
        <v>120</v>
      </c>
      <c r="I113" s="153" t="str">
        <f>CONCATENATE(D113,E113,F113,G113,H113,)</f>
        <v>рбс90601418общком</v>
      </c>
      <c r="J113" s="117">
        <f>ROUND(SUMIF(Классификация,$I113,Лимиты_2011)/1000,окр)</f>
        <v>961.5</v>
      </c>
      <c r="K113" s="117">
        <f>ROUND(SUMIF(Классификация,$I113,Расход_2011)/1000,окр)</f>
        <v>238.5</v>
      </c>
      <c r="L113" s="119"/>
      <c r="M113" s="117">
        <f>ROUND(IF(тип_индексации="росписи",SUMIF(Классификация,$I113,Лимиты_2012_Индекс),SUMIF(Классификация,$I113,Расходы_2012_Индекс)*4/3)/1000,окр)</f>
        <v>961.5</v>
      </c>
      <c r="N113" s="117"/>
      <c r="O113" s="117">
        <f>SUMIF(классификация_прямой_счёт,$I113,Проект_сумма_прямой_счёт)</f>
        <v>0</v>
      </c>
      <c r="P113" s="142">
        <f>SUM(M113:O113)</f>
        <v>961.5</v>
      </c>
    </row>
    <row r="114" spans="1:16" ht="30">
      <c r="A114" s="109" t="s">
        <v>566</v>
      </c>
      <c r="B114" s="110"/>
      <c r="C114" s="109"/>
      <c r="D114" s="116"/>
      <c r="E114" s="150"/>
      <c r="F114" s="101"/>
      <c r="G114" s="150"/>
      <c r="H114" s="150"/>
      <c r="I114" s="153"/>
      <c r="J114" s="117">
        <f>SUM(J115:J116)</f>
        <v>1883.9</v>
      </c>
      <c r="K114" s="117">
        <f>SUM(K115:K116)</f>
        <v>1108.3</v>
      </c>
      <c r="L114" s="119"/>
      <c r="M114" s="117">
        <f>SUM(M115:M116)</f>
        <v>619.4</v>
      </c>
      <c r="N114" s="117">
        <f>SUM(N115:N116)</f>
        <v>0</v>
      </c>
      <c r="O114" s="117">
        <f>SUM(O115:O116)</f>
        <v>893.3</v>
      </c>
      <c r="P114" s="142">
        <f>SUM(P115:P116)</f>
        <v>1512.6999999999998</v>
      </c>
    </row>
    <row r="115" spans="1:16">
      <c r="A115" s="113" t="s">
        <v>61</v>
      </c>
      <c r="B115" s="110" t="s">
        <v>133</v>
      </c>
      <c r="C115" s="106" t="str">
        <f>CONCATENATE(B115,E115,H115)</f>
        <v>бла906???</v>
      </c>
      <c r="D115" s="116" t="s">
        <v>134</v>
      </c>
      <c r="E115" s="150" t="s">
        <v>429</v>
      </c>
      <c r="F115" s="101" t="s">
        <v>660</v>
      </c>
      <c r="G115" s="150" t="s">
        <v>132</v>
      </c>
      <c r="H115" s="150" t="s">
        <v>175</v>
      </c>
      <c r="I115" s="153" t="str">
        <f t="shared" ref="I115:I126" si="53">CONCATENATE(D115,E115,F115,G115,H115,)</f>
        <v>осв90601418общ???</v>
      </c>
      <c r="J115" s="117">
        <f t="shared" ref="J115:J124" si="54">ROUND(SUMIF(Классификация,$I115,Лимиты_2011)/1000,окр)</f>
        <v>0</v>
      </c>
      <c r="K115" s="117">
        <f t="shared" ref="K115:K126" si="55">ROUND(SUMIF(Классификация,$I115,Расход_2011)/1000,окр)</f>
        <v>0</v>
      </c>
      <c r="L115" s="119"/>
      <c r="M115" s="117">
        <f t="shared" ref="M115:M126" si="56">ROUND(IF(тип_индексации="росписи",SUMIF(Классификация,$I115,Лимиты_2012_Индекс),SUMIF(Классификация,$I115,Расходы_2012_Индекс)*4/3)/1000,окр)</f>
        <v>0</v>
      </c>
      <c r="N115" s="117"/>
      <c r="O115" s="117">
        <f t="shared" ref="O115:O126" si="57">SUMIF(классификация_прямой_счёт,$I115,Проект_сумма_прямой_счёт)</f>
        <v>0</v>
      </c>
      <c r="P115" s="142">
        <f t="shared" ref="P115:P126" si="58">SUM(M115:O115)</f>
        <v>0</v>
      </c>
    </row>
    <row r="116" spans="1:16">
      <c r="A116" s="113" t="s">
        <v>62</v>
      </c>
      <c r="B116" s="110" t="s">
        <v>133</v>
      </c>
      <c r="C116" s="106" t="str">
        <f>CONCATENATE(B116,E116,H116)</f>
        <v>бла906???</v>
      </c>
      <c r="D116" s="116" t="s">
        <v>133</v>
      </c>
      <c r="E116" s="150" t="s">
        <v>429</v>
      </c>
      <c r="F116" s="101" t="s">
        <v>660</v>
      </c>
      <c r="G116" s="150" t="s">
        <v>132</v>
      </c>
      <c r="H116" s="150" t="s">
        <v>175</v>
      </c>
      <c r="I116" s="153" t="str">
        <f t="shared" si="53"/>
        <v>бла90601418общ???</v>
      </c>
      <c r="J116" s="117">
        <f t="shared" si="54"/>
        <v>1883.9</v>
      </c>
      <c r="K116" s="117">
        <f t="shared" si="55"/>
        <v>1108.3</v>
      </c>
      <c r="L116" s="111">
        <f>L114-L115</f>
        <v>0</v>
      </c>
      <c r="M116" s="117">
        <f t="shared" si="56"/>
        <v>619.4</v>
      </c>
      <c r="N116" s="117"/>
      <c r="O116" s="373">
        <f t="shared" si="57"/>
        <v>893.3</v>
      </c>
      <c r="P116" s="142">
        <f t="shared" si="58"/>
        <v>1512.6999999999998</v>
      </c>
    </row>
    <row r="117" spans="1:16">
      <c r="A117" s="109" t="s">
        <v>63</v>
      </c>
      <c r="B117" s="110" t="s">
        <v>57</v>
      </c>
      <c r="C117" s="106" t="str">
        <f>CONCATENATE(B117,E117,H117)</f>
        <v>адм906кап</v>
      </c>
      <c r="D117" s="116" t="s">
        <v>131</v>
      </c>
      <c r="E117" s="150" t="s">
        <v>429</v>
      </c>
      <c r="F117" s="101" t="s">
        <v>660</v>
      </c>
      <c r="G117" s="150" t="s">
        <v>132</v>
      </c>
      <c r="H117" s="150" t="s">
        <v>121</v>
      </c>
      <c r="I117" s="153" t="str">
        <f t="shared" si="53"/>
        <v>рбс90601418общкап</v>
      </c>
      <c r="J117" s="117">
        <f t="shared" si="54"/>
        <v>0</v>
      </c>
      <c r="K117" s="117">
        <f t="shared" si="55"/>
        <v>0</v>
      </c>
      <c r="L117" s="119"/>
      <c r="M117" s="117">
        <f t="shared" si="56"/>
        <v>0</v>
      </c>
      <c r="N117" s="117"/>
      <c r="O117" s="117">
        <f t="shared" si="57"/>
        <v>0</v>
      </c>
      <c r="P117" s="142">
        <f t="shared" si="58"/>
        <v>0</v>
      </c>
    </row>
    <row r="118" spans="1:16">
      <c r="A118" s="109" t="s">
        <v>64</v>
      </c>
      <c r="B118" s="110" t="s">
        <v>57</v>
      </c>
      <c r="C118" s="106" t="str">
        <f>CONCATENATE(B118,E118,H118)</f>
        <v>адм906осн</v>
      </c>
      <c r="D118" s="116" t="s">
        <v>131</v>
      </c>
      <c r="E118" s="150" t="s">
        <v>429</v>
      </c>
      <c r="F118" s="101" t="s">
        <v>660</v>
      </c>
      <c r="G118" s="150" t="s">
        <v>132</v>
      </c>
      <c r="H118" s="150" t="s">
        <v>122</v>
      </c>
      <c r="I118" s="153" t="str">
        <f t="shared" si="53"/>
        <v>рбс90601418общосн</v>
      </c>
      <c r="J118" s="117">
        <f t="shared" si="54"/>
        <v>10</v>
      </c>
      <c r="K118" s="117">
        <f t="shared" si="55"/>
        <v>0</v>
      </c>
      <c r="L118" s="119"/>
      <c r="M118" s="117">
        <f t="shared" si="56"/>
        <v>0</v>
      </c>
      <c r="N118" s="117"/>
      <c r="O118" s="117">
        <f t="shared" si="57"/>
        <v>0</v>
      </c>
      <c r="P118" s="142">
        <f t="shared" si="58"/>
        <v>0</v>
      </c>
    </row>
    <row r="119" spans="1:16">
      <c r="A119" s="179" t="s">
        <v>342</v>
      </c>
      <c r="B119" s="110"/>
      <c r="C119" s="109"/>
      <c r="D119" s="116" t="s">
        <v>135</v>
      </c>
      <c r="E119" s="150" t="s">
        <v>429</v>
      </c>
      <c r="F119" s="101" t="s">
        <v>176</v>
      </c>
      <c r="G119" s="150" t="s">
        <v>132</v>
      </c>
      <c r="H119" s="150" t="s">
        <v>175</v>
      </c>
      <c r="I119" s="153" t="str">
        <f t="shared" si="53"/>
        <v>рцп906?????общ???</v>
      </c>
      <c r="J119" s="117">
        <f t="shared" si="54"/>
        <v>0</v>
      </c>
      <c r="K119" s="117">
        <f t="shared" si="55"/>
        <v>0</v>
      </c>
      <c r="L119" s="119"/>
      <c r="M119" s="117">
        <f t="shared" si="56"/>
        <v>0</v>
      </c>
      <c r="N119" s="117"/>
      <c r="O119" s="117">
        <f t="shared" si="57"/>
        <v>0</v>
      </c>
      <c r="P119" s="142">
        <f t="shared" si="58"/>
        <v>0</v>
      </c>
    </row>
    <row r="120" spans="1:16">
      <c r="A120" s="109" t="s">
        <v>66</v>
      </c>
      <c r="B120" s="110"/>
      <c r="C120" s="109"/>
      <c r="D120" s="116" t="s">
        <v>136</v>
      </c>
      <c r="E120" s="150" t="s">
        <v>429</v>
      </c>
      <c r="F120" s="101" t="s">
        <v>176</v>
      </c>
      <c r="G120" s="150" t="s">
        <v>132</v>
      </c>
      <c r="H120" s="150" t="s">
        <v>175</v>
      </c>
      <c r="I120" s="153" t="str">
        <f t="shared" si="53"/>
        <v>жил906?????общ???</v>
      </c>
      <c r="J120" s="117">
        <f t="shared" si="54"/>
        <v>684.8</v>
      </c>
      <c r="K120" s="117">
        <f t="shared" si="55"/>
        <v>637.29999999999995</v>
      </c>
      <c r="L120" s="119"/>
      <c r="M120" s="117">
        <f t="shared" si="56"/>
        <v>0</v>
      </c>
      <c r="N120" s="117"/>
      <c r="O120" s="117">
        <f t="shared" si="57"/>
        <v>590</v>
      </c>
      <c r="P120" s="142">
        <f t="shared" si="58"/>
        <v>590</v>
      </c>
    </row>
    <row r="121" spans="1:16">
      <c r="A121" s="109" t="s">
        <v>67</v>
      </c>
      <c r="B121" s="110"/>
      <c r="C121" s="109"/>
      <c r="D121" s="116" t="s">
        <v>137</v>
      </c>
      <c r="E121" s="150" t="s">
        <v>429</v>
      </c>
      <c r="F121" s="101" t="s">
        <v>660</v>
      </c>
      <c r="G121" s="150" t="s">
        <v>132</v>
      </c>
      <c r="H121" s="150" t="s">
        <v>175</v>
      </c>
      <c r="I121" s="153" t="str">
        <f t="shared" si="53"/>
        <v>физ90601418общ???</v>
      </c>
      <c r="J121" s="117">
        <f t="shared" si="54"/>
        <v>504.7</v>
      </c>
      <c r="K121" s="117">
        <f t="shared" si="55"/>
        <v>269.7</v>
      </c>
      <c r="L121" s="119"/>
      <c r="M121" s="117">
        <f t="shared" si="56"/>
        <v>0</v>
      </c>
      <c r="N121" s="117"/>
      <c r="O121" s="117">
        <f t="shared" si="57"/>
        <v>562.4</v>
      </c>
      <c r="P121" s="142">
        <f t="shared" si="58"/>
        <v>562.4</v>
      </c>
    </row>
    <row r="122" spans="1:16">
      <c r="A122" s="109" t="s">
        <v>68</v>
      </c>
      <c r="B122" s="110"/>
      <c r="C122" s="109"/>
      <c r="D122" s="116" t="s">
        <v>138</v>
      </c>
      <c r="E122" s="150" t="s">
        <v>429</v>
      </c>
      <c r="F122" s="101" t="s">
        <v>176</v>
      </c>
      <c r="G122" s="150" t="s">
        <v>132</v>
      </c>
      <c r="H122" s="150" t="s">
        <v>175</v>
      </c>
      <c r="I122" s="153" t="str">
        <f t="shared" si="53"/>
        <v>меж906?????общ???</v>
      </c>
      <c r="J122" s="117">
        <f t="shared" si="54"/>
        <v>44.2</v>
      </c>
      <c r="K122" s="117">
        <f t="shared" si="55"/>
        <v>44.2</v>
      </c>
      <c r="L122" s="119"/>
      <c r="M122" s="117">
        <f t="shared" si="56"/>
        <v>0</v>
      </c>
      <c r="N122" s="117"/>
      <c r="O122" s="117">
        <f t="shared" si="57"/>
        <v>43.45</v>
      </c>
      <c r="P122" s="142">
        <f t="shared" si="58"/>
        <v>43.45</v>
      </c>
    </row>
    <row r="123" spans="1:16">
      <c r="A123" s="109" t="s">
        <v>70</v>
      </c>
      <c r="B123" s="110"/>
      <c r="C123" s="109"/>
      <c r="D123" s="116" t="s">
        <v>139</v>
      </c>
      <c r="E123" s="150" t="s">
        <v>429</v>
      </c>
      <c r="F123" s="101" t="s">
        <v>660</v>
      </c>
      <c r="G123" s="150" t="s">
        <v>132</v>
      </c>
      <c r="H123" s="150" t="s">
        <v>175</v>
      </c>
      <c r="I123" s="153" t="str">
        <f t="shared" si="53"/>
        <v>тра90601418общ???</v>
      </c>
      <c r="J123" s="117">
        <f t="shared" si="54"/>
        <v>0</v>
      </c>
      <c r="K123" s="117">
        <f t="shared" si="55"/>
        <v>0</v>
      </c>
      <c r="L123" s="119"/>
      <c r="M123" s="117">
        <f t="shared" si="56"/>
        <v>0</v>
      </c>
      <c r="N123" s="117"/>
      <c r="O123" s="117">
        <f t="shared" si="57"/>
        <v>0</v>
      </c>
      <c r="P123" s="142">
        <f t="shared" si="58"/>
        <v>0</v>
      </c>
    </row>
    <row r="124" spans="1:16">
      <c r="A124" s="109" t="s">
        <v>71</v>
      </c>
      <c r="B124" s="110"/>
      <c r="C124" s="109"/>
      <c r="D124" s="116" t="s">
        <v>140</v>
      </c>
      <c r="E124" s="150" t="s">
        <v>429</v>
      </c>
      <c r="F124" s="101" t="s">
        <v>660</v>
      </c>
      <c r="G124" s="150" t="s">
        <v>132</v>
      </c>
      <c r="H124" s="150" t="s">
        <v>175</v>
      </c>
      <c r="I124" s="153" t="str">
        <f t="shared" si="53"/>
        <v>пен90601418общ???</v>
      </c>
      <c r="J124" s="117">
        <f t="shared" si="54"/>
        <v>24</v>
      </c>
      <c r="K124" s="117">
        <f t="shared" si="55"/>
        <v>16</v>
      </c>
      <c r="L124" s="119"/>
      <c r="M124" s="117">
        <f t="shared" si="56"/>
        <v>0</v>
      </c>
      <c r="N124" s="117"/>
      <c r="O124" s="117">
        <f t="shared" si="57"/>
        <v>24</v>
      </c>
      <c r="P124" s="142">
        <f t="shared" si="58"/>
        <v>24</v>
      </c>
    </row>
    <row r="125" spans="1:16">
      <c r="A125" s="109" t="s">
        <v>90</v>
      </c>
      <c r="B125" s="110"/>
      <c r="C125" s="106"/>
      <c r="D125" s="116" t="s">
        <v>147</v>
      </c>
      <c r="E125" s="150" t="s">
        <v>429</v>
      </c>
      <c r="F125" s="150" t="s">
        <v>176</v>
      </c>
      <c r="G125" s="150" t="s">
        <v>132</v>
      </c>
      <c r="H125" s="150" t="s">
        <v>175</v>
      </c>
      <c r="I125" s="153" t="str">
        <f t="shared" si="53"/>
        <v>выб906?????общ???</v>
      </c>
      <c r="J125" s="117">
        <f>ROUND(SUMIF(Классификация,$I125,Лимиты_2011)/1000,окр)</f>
        <v>0</v>
      </c>
      <c r="K125" s="117">
        <f t="shared" si="55"/>
        <v>0</v>
      </c>
      <c r="L125" s="119"/>
      <c r="M125" s="117">
        <f t="shared" si="56"/>
        <v>0</v>
      </c>
      <c r="N125" s="117"/>
      <c r="O125" s="117">
        <f t="shared" si="57"/>
        <v>40</v>
      </c>
      <c r="P125" s="142">
        <f t="shared" si="58"/>
        <v>40</v>
      </c>
    </row>
    <row r="126" spans="1:16" ht="30">
      <c r="A126" s="109" t="s">
        <v>26</v>
      </c>
      <c r="B126" s="110" t="s">
        <v>57</v>
      </c>
      <c r="C126" s="106" t="str">
        <f>CONCATENATE(B126,E126,H126)</f>
        <v>адм906про</v>
      </c>
      <c r="D126" s="116" t="s">
        <v>131</v>
      </c>
      <c r="E126" s="150" t="s">
        <v>429</v>
      </c>
      <c r="F126" s="101" t="s">
        <v>660</v>
      </c>
      <c r="G126" s="150" t="s">
        <v>132</v>
      </c>
      <c r="H126" s="150" t="s">
        <v>118</v>
      </c>
      <c r="I126" s="153" t="str">
        <f t="shared" si="53"/>
        <v>рбс90601418общпро</v>
      </c>
      <c r="J126" s="117">
        <f>ROUND(SUMIF(Классификация,$I126,Лимиты_2011)/1000,окр)+0.1</f>
        <v>1293.8999999999999</v>
      </c>
      <c r="K126" s="117">
        <f t="shared" si="55"/>
        <v>623.29999999999995</v>
      </c>
      <c r="L126" s="119"/>
      <c r="M126" s="117">
        <f t="shared" si="56"/>
        <v>1112.3</v>
      </c>
      <c r="N126" s="117"/>
      <c r="O126" s="117">
        <f t="shared" si="57"/>
        <v>0</v>
      </c>
      <c r="P126" s="142">
        <f t="shared" si="58"/>
        <v>1112.3</v>
      </c>
    </row>
    <row r="127" spans="1:16" ht="30">
      <c r="A127" s="106" t="s">
        <v>360</v>
      </c>
      <c r="B127" s="106" t="s">
        <v>146</v>
      </c>
      <c r="C127" s="106" t="str">
        <f>CONCATENATE(B127,E127,H127)</f>
        <v>всего907</v>
      </c>
      <c r="D127" s="106" t="s">
        <v>146</v>
      </c>
      <c r="E127" s="149" t="s">
        <v>431</v>
      </c>
      <c r="F127" s="149"/>
      <c r="G127" s="149"/>
      <c r="H127" s="149"/>
      <c r="I127" s="106"/>
      <c r="J127" s="506">
        <f t="shared" ref="J127:P127" si="59">SUM(J128:J129,J131:J142)</f>
        <v>8056.1</v>
      </c>
      <c r="K127" s="506">
        <f t="shared" si="59"/>
        <v>5475.1</v>
      </c>
      <c r="L127" s="107">
        <f t="shared" si="59"/>
        <v>0</v>
      </c>
      <c r="M127" s="506">
        <f t="shared" si="59"/>
        <v>2054.8000000000002</v>
      </c>
      <c r="N127" s="107">
        <f t="shared" si="59"/>
        <v>0</v>
      </c>
      <c r="O127" s="506">
        <f t="shared" si="59"/>
        <v>4863.723</v>
      </c>
      <c r="P127" s="145">
        <f t="shared" si="59"/>
        <v>6918.5230000000001</v>
      </c>
    </row>
    <row r="128" spans="1:16" s="118" customFormat="1" ht="30">
      <c r="A128" s="115" t="s">
        <v>59</v>
      </c>
      <c r="B128" s="116" t="s">
        <v>57</v>
      </c>
      <c r="C128" s="106" t="str">
        <f>CONCATENATE(B128,E128,H128)</f>
        <v>адм907опл</v>
      </c>
      <c r="D128" s="116" t="s">
        <v>131</v>
      </c>
      <c r="E128" s="151" t="s">
        <v>431</v>
      </c>
      <c r="F128" s="363" t="s">
        <v>661</v>
      </c>
      <c r="G128" s="151" t="s">
        <v>132</v>
      </c>
      <c r="H128" s="149" t="s">
        <v>119</v>
      </c>
      <c r="I128" s="153" t="str">
        <f>CONCATENATE(D128,E128,F128,G128,H128,)</f>
        <v>рбс90701419общопл</v>
      </c>
      <c r="J128" s="117">
        <f>ROUND(SUMIF(Классификация,$I128,Лимиты_2011)/1000,окр)</f>
        <v>3384</v>
      </c>
      <c r="K128" s="117">
        <f>ROUND(SUMIF(Классификация,$I128,Расход_2011)/1000,окр)</f>
        <v>2618</v>
      </c>
      <c r="L128" s="117"/>
      <c r="M128" s="117">
        <f>ROUND(IF(тип_индексации="росписи",SUMIF(Классификация,$I128,Лимиты_2012_Индекс),SUMIF(Классификация,$I128,Расходы_2012_Индекс)*4/3)/1000,окр)</f>
        <v>0</v>
      </c>
      <c r="N128" s="117"/>
      <c r="O128" s="117">
        <f>SUMIF(классификация_прямой_счёт,$I128,Проект_сумма_прямой_счёт)</f>
        <v>3077.7999999999997</v>
      </c>
      <c r="P128" s="142">
        <f>SUM(M128:O128)</f>
        <v>3077.7999999999997</v>
      </c>
    </row>
    <row r="129" spans="1:16" ht="30">
      <c r="A129" s="109" t="s">
        <v>60</v>
      </c>
      <c r="B129" s="110" t="s">
        <v>57</v>
      </c>
      <c r="C129" s="106" t="str">
        <f>CONCATENATE(B129,E129,H129)</f>
        <v>адм907ком</v>
      </c>
      <c r="D129" s="116" t="s">
        <v>131</v>
      </c>
      <c r="E129" s="150" t="s">
        <v>431</v>
      </c>
      <c r="F129" s="363" t="s">
        <v>661</v>
      </c>
      <c r="G129" s="150" t="s">
        <v>132</v>
      </c>
      <c r="H129" s="151" t="s">
        <v>120</v>
      </c>
      <c r="I129" s="153" t="str">
        <f>CONCATENATE(D129,E129,F129,G129,H129,)</f>
        <v>рбс90701419общком</v>
      </c>
      <c r="J129" s="117">
        <f>ROUND(SUMIF(Классификация,$I129,Лимиты_2011)/1000,окр)</f>
        <v>705.9</v>
      </c>
      <c r="K129" s="117">
        <f>ROUND(SUMIF(Классификация,$I129,Расход_2011)/1000,окр)</f>
        <v>365.8</v>
      </c>
      <c r="L129" s="119"/>
      <c r="M129" s="117">
        <f>ROUND(IF(тип_индексации="росписи",SUMIF(Классификация,$I129,Лимиты_2012_Индекс),SUMIF(Классификация,$I129,Расходы_2012_Индекс)*4/3)/1000,окр)</f>
        <v>705.9</v>
      </c>
      <c r="N129" s="117"/>
      <c r="O129" s="117">
        <f>SUMIF(классификация_прямой_счёт,$I129,Проект_сумма_прямой_счёт)</f>
        <v>0</v>
      </c>
      <c r="P129" s="142">
        <f>SUM(M129:O129)</f>
        <v>705.9</v>
      </c>
    </row>
    <row r="130" spans="1:16" ht="30">
      <c r="A130" s="109" t="s">
        <v>566</v>
      </c>
      <c r="B130" s="110"/>
      <c r="C130" s="109"/>
      <c r="D130" s="116"/>
      <c r="E130" s="150"/>
      <c r="F130" s="101"/>
      <c r="G130" s="150"/>
      <c r="H130" s="150"/>
      <c r="I130" s="153"/>
      <c r="J130" s="117">
        <f>SUM(J131:J132)</f>
        <v>1526.3</v>
      </c>
      <c r="K130" s="117">
        <f>SUM(K131:K132)</f>
        <v>687.2</v>
      </c>
      <c r="L130" s="119"/>
      <c r="M130" s="117">
        <f>SUM(M131:M132)</f>
        <v>662.7</v>
      </c>
      <c r="N130" s="117">
        <f>SUM(N131:N132)</f>
        <v>0</v>
      </c>
      <c r="O130" s="117">
        <f>SUM(O131:O132)</f>
        <v>571.09999999999991</v>
      </c>
      <c r="P130" s="142">
        <f>SUM(P131:P132)</f>
        <v>1233.8</v>
      </c>
    </row>
    <row r="131" spans="1:16">
      <c r="A131" s="113" t="s">
        <v>61</v>
      </c>
      <c r="B131" s="110" t="s">
        <v>133</v>
      </c>
      <c r="C131" s="106" t="str">
        <f>CONCATENATE(B131,E131,H131)</f>
        <v>бла907???</v>
      </c>
      <c r="D131" s="116" t="s">
        <v>134</v>
      </c>
      <c r="E131" s="150" t="s">
        <v>431</v>
      </c>
      <c r="F131" s="101" t="s">
        <v>661</v>
      </c>
      <c r="G131" s="150" t="s">
        <v>132</v>
      </c>
      <c r="H131" s="150" t="s">
        <v>175</v>
      </c>
      <c r="I131" s="153" t="str">
        <f t="shared" ref="I131:I142" si="60">CONCATENATE(D131,E131,F131,G131,H131,)</f>
        <v>осв90701419общ???</v>
      </c>
      <c r="J131" s="117">
        <f t="shared" ref="J131:J142" si="61">ROUND(SUMIF(Классификация,$I131,Лимиты_2011)/1000,окр)</f>
        <v>0</v>
      </c>
      <c r="K131" s="117">
        <f t="shared" ref="K131:K142" si="62">ROUND(SUMIF(Классификация,$I131,Расход_2011)/1000,окр)</f>
        <v>0</v>
      </c>
      <c r="L131" s="119"/>
      <c r="M131" s="117">
        <f t="shared" ref="M131:M142" si="63">ROUND(IF(тип_индексации="росписи",SUMIF(Классификация,$I131,Лимиты_2012_Индекс),SUMIF(Классификация,$I131,Расходы_2012_Индекс)*4/3)/1000,окр)</f>
        <v>0</v>
      </c>
      <c r="N131" s="117"/>
      <c r="O131" s="117">
        <f t="shared" ref="O131:O142" si="64">SUMIF(классификация_прямой_счёт,$I131,Проект_сумма_прямой_счёт)</f>
        <v>0</v>
      </c>
      <c r="P131" s="142">
        <f t="shared" ref="P131:P142" si="65">SUM(M131:O131)</f>
        <v>0</v>
      </c>
    </row>
    <row r="132" spans="1:16">
      <c r="A132" s="113" t="s">
        <v>62</v>
      </c>
      <c r="B132" s="110" t="s">
        <v>133</v>
      </c>
      <c r="C132" s="106" t="str">
        <f>CONCATENATE(B132,E132,H132)</f>
        <v>бла907???</v>
      </c>
      <c r="D132" s="116" t="s">
        <v>133</v>
      </c>
      <c r="E132" s="150" t="s">
        <v>431</v>
      </c>
      <c r="F132" s="101" t="s">
        <v>661</v>
      </c>
      <c r="G132" s="150" t="s">
        <v>132</v>
      </c>
      <c r="H132" s="150" t="s">
        <v>175</v>
      </c>
      <c r="I132" s="153" t="str">
        <f t="shared" si="60"/>
        <v>бла90701419общ???</v>
      </c>
      <c r="J132" s="117">
        <f t="shared" si="61"/>
        <v>1526.3</v>
      </c>
      <c r="K132" s="117">
        <f t="shared" si="62"/>
        <v>687.2</v>
      </c>
      <c r="L132" s="111">
        <f>L130-L131</f>
        <v>0</v>
      </c>
      <c r="M132" s="117">
        <f t="shared" si="63"/>
        <v>662.7</v>
      </c>
      <c r="N132" s="117"/>
      <c r="O132" s="373">
        <f t="shared" si="64"/>
        <v>571.09999999999991</v>
      </c>
      <c r="P132" s="142">
        <f t="shared" si="65"/>
        <v>1233.8</v>
      </c>
    </row>
    <row r="133" spans="1:16">
      <c r="A133" s="109" t="s">
        <v>63</v>
      </c>
      <c r="B133" s="110" t="s">
        <v>57</v>
      </c>
      <c r="C133" s="106" t="str">
        <f>CONCATENATE(B133,E133,H133)</f>
        <v>адм907кап</v>
      </c>
      <c r="D133" s="116" t="s">
        <v>131</v>
      </c>
      <c r="E133" s="150" t="s">
        <v>431</v>
      </c>
      <c r="F133" s="101" t="s">
        <v>661</v>
      </c>
      <c r="G133" s="150" t="s">
        <v>132</v>
      </c>
      <c r="H133" s="150" t="s">
        <v>121</v>
      </c>
      <c r="I133" s="153" t="str">
        <f t="shared" si="60"/>
        <v>рбс90701419общкап</v>
      </c>
      <c r="J133" s="117">
        <f t="shared" si="61"/>
        <v>0</v>
      </c>
      <c r="K133" s="117">
        <f t="shared" si="62"/>
        <v>0</v>
      </c>
      <c r="L133" s="119"/>
      <c r="M133" s="117">
        <f t="shared" si="63"/>
        <v>0</v>
      </c>
      <c r="N133" s="117"/>
      <c r="O133" s="117">
        <f t="shared" si="64"/>
        <v>0</v>
      </c>
      <c r="P133" s="142">
        <f t="shared" si="65"/>
        <v>0</v>
      </c>
    </row>
    <row r="134" spans="1:16">
      <c r="A134" s="109" t="s">
        <v>64</v>
      </c>
      <c r="B134" s="110" t="s">
        <v>57</v>
      </c>
      <c r="C134" s="106" t="str">
        <f>CONCATENATE(B134,E134,H134)</f>
        <v>адм907осн</v>
      </c>
      <c r="D134" s="116" t="s">
        <v>131</v>
      </c>
      <c r="E134" s="150" t="s">
        <v>431</v>
      </c>
      <c r="F134" s="101" t="s">
        <v>661</v>
      </c>
      <c r="G134" s="150" t="s">
        <v>132</v>
      </c>
      <c r="H134" s="150" t="s">
        <v>122</v>
      </c>
      <c r="I134" s="153" t="str">
        <f t="shared" si="60"/>
        <v>рбс90701419общосн</v>
      </c>
      <c r="J134" s="117">
        <f t="shared" si="61"/>
        <v>45.8</v>
      </c>
      <c r="K134" s="117">
        <f t="shared" si="62"/>
        <v>13.3</v>
      </c>
      <c r="L134" s="119"/>
      <c r="M134" s="117">
        <f t="shared" si="63"/>
        <v>0</v>
      </c>
      <c r="N134" s="117"/>
      <c r="O134" s="117">
        <f t="shared" si="64"/>
        <v>0</v>
      </c>
      <c r="P134" s="142">
        <f t="shared" si="65"/>
        <v>0</v>
      </c>
    </row>
    <row r="135" spans="1:16">
      <c r="A135" s="179" t="s">
        <v>342</v>
      </c>
      <c r="B135" s="110"/>
      <c r="C135" s="109"/>
      <c r="D135" s="116" t="s">
        <v>135</v>
      </c>
      <c r="E135" s="150" t="s">
        <v>431</v>
      </c>
      <c r="F135" s="101" t="s">
        <v>176</v>
      </c>
      <c r="G135" s="150" t="s">
        <v>132</v>
      </c>
      <c r="H135" s="150" t="s">
        <v>175</v>
      </c>
      <c r="I135" s="153" t="str">
        <f t="shared" si="60"/>
        <v>рцп907?????общ???</v>
      </c>
      <c r="J135" s="117">
        <f t="shared" si="61"/>
        <v>0</v>
      </c>
      <c r="K135" s="117">
        <f t="shared" si="62"/>
        <v>0</v>
      </c>
      <c r="L135" s="119"/>
      <c r="M135" s="117">
        <f t="shared" si="63"/>
        <v>0</v>
      </c>
      <c r="N135" s="117"/>
      <c r="O135" s="117">
        <f t="shared" si="64"/>
        <v>0</v>
      </c>
      <c r="P135" s="142">
        <f t="shared" si="65"/>
        <v>0</v>
      </c>
    </row>
    <row r="136" spans="1:16">
      <c r="A136" s="109" t="s">
        <v>66</v>
      </c>
      <c r="B136" s="110"/>
      <c r="C136" s="109"/>
      <c r="D136" s="116" t="s">
        <v>136</v>
      </c>
      <c r="E136" s="150" t="s">
        <v>431</v>
      </c>
      <c r="F136" s="101" t="s">
        <v>176</v>
      </c>
      <c r="G136" s="150" t="s">
        <v>132</v>
      </c>
      <c r="H136" s="150" t="s">
        <v>175</v>
      </c>
      <c r="I136" s="153" t="str">
        <f t="shared" si="60"/>
        <v>жил907?????общ???</v>
      </c>
      <c r="J136" s="117">
        <f t="shared" si="61"/>
        <v>1293.7</v>
      </c>
      <c r="K136" s="117">
        <f t="shared" si="62"/>
        <v>1186.9000000000001</v>
      </c>
      <c r="L136" s="119"/>
      <c r="M136" s="117">
        <f t="shared" si="63"/>
        <v>0</v>
      </c>
      <c r="N136" s="117"/>
      <c r="O136" s="117">
        <f t="shared" si="64"/>
        <v>850</v>
      </c>
      <c r="P136" s="142">
        <f t="shared" si="65"/>
        <v>850</v>
      </c>
    </row>
    <row r="137" spans="1:16">
      <c r="A137" s="109" t="s">
        <v>67</v>
      </c>
      <c r="B137" s="110"/>
      <c r="C137" s="109"/>
      <c r="D137" s="116" t="s">
        <v>137</v>
      </c>
      <c r="E137" s="150" t="s">
        <v>431</v>
      </c>
      <c r="F137" s="101" t="s">
        <v>661</v>
      </c>
      <c r="G137" s="150" t="s">
        <v>132</v>
      </c>
      <c r="H137" s="150" t="s">
        <v>175</v>
      </c>
      <c r="I137" s="153" t="str">
        <f t="shared" si="60"/>
        <v>физ90701419общ???</v>
      </c>
      <c r="J137" s="117">
        <f t="shared" si="61"/>
        <v>239.8</v>
      </c>
      <c r="K137" s="117">
        <f t="shared" si="62"/>
        <v>126.2</v>
      </c>
      <c r="L137" s="119"/>
      <c r="M137" s="117">
        <f t="shared" si="63"/>
        <v>0</v>
      </c>
      <c r="N137" s="117"/>
      <c r="O137" s="117">
        <f t="shared" si="64"/>
        <v>275.5</v>
      </c>
      <c r="P137" s="142">
        <f t="shared" si="65"/>
        <v>275.5</v>
      </c>
    </row>
    <row r="138" spans="1:16">
      <c r="A138" s="109" t="s">
        <v>68</v>
      </c>
      <c r="B138" s="110"/>
      <c r="C138" s="109"/>
      <c r="D138" s="116" t="s">
        <v>138</v>
      </c>
      <c r="E138" s="150" t="s">
        <v>431</v>
      </c>
      <c r="F138" s="101" t="s">
        <v>176</v>
      </c>
      <c r="G138" s="150" t="s">
        <v>132</v>
      </c>
      <c r="H138" s="150" t="s">
        <v>175</v>
      </c>
      <c r="I138" s="153" t="str">
        <f t="shared" si="60"/>
        <v>меж907?????общ???</v>
      </c>
      <c r="J138" s="117">
        <f t="shared" si="61"/>
        <v>22.5</v>
      </c>
      <c r="K138" s="117">
        <f t="shared" si="62"/>
        <v>22.5</v>
      </c>
      <c r="L138" s="119"/>
      <c r="M138" s="117">
        <f t="shared" si="63"/>
        <v>0</v>
      </c>
      <c r="N138" s="117"/>
      <c r="O138" s="117">
        <f t="shared" si="64"/>
        <v>25.323</v>
      </c>
      <c r="P138" s="142">
        <f t="shared" si="65"/>
        <v>25.323</v>
      </c>
    </row>
    <row r="139" spans="1:16">
      <c r="A139" s="109" t="s">
        <v>70</v>
      </c>
      <c r="B139" s="110"/>
      <c r="C139" s="109"/>
      <c r="D139" s="116" t="s">
        <v>139</v>
      </c>
      <c r="E139" s="150" t="s">
        <v>431</v>
      </c>
      <c r="F139" s="101" t="s">
        <v>661</v>
      </c>
      <c r="G139" s="150" t="s">
        <v>132</v>
      </c>
      <c r="H139" s="150" t="s">
        <v>175</v>
      </c>
      <c r="I139" s="153" t="str">
        <f t="shared" si="60"/>
        <v>тра90701419общ???</v>
      </c>
      <c r="J139" s="117">
        <f t="shared" si="61"/>
        <v>0</v>
      </c>
      <c r="K139" s="117">
        <f t="shared" si="62"/>
        <v>0</v>
      </c>
      <c r="L139" s="119"/>
      <c r="M139" s="117">
        <f t="shared" si="63"/>
        <v>0</v>
      </c>
      <c r="N139" s="117"/>
      <c r="O139" s="117">
        <f t="shared" si="64"/>
        <v>0</v>
      </c>
      <c r="P139" s="142">
        <f t="shared" si="65"/>
        <v>0</v>
      </c>
    </row>
    <row r="140" spans="1:16">
      <c r="A140" s="109" t="s">
        <v>71</v>
      </c>
      <c r="B140" s="110"/>
      <c r="C140" s="109"/>
      <c r="D140" s="116" t="s">
        <v>140</v>
      </c>
      <c r="E140" s="150" t="s">
        <v>431</v>
      </c>
      <c r="F140" s="101" t="s">
        <v>661</v>
      </c>
      <c r="G140" s="150" t="s">
        <v>132</v>
      </c>
      <c r="H140" s="150" t="s">
        <v>175</v>
      </c>
      <c r="I140" s="153" t="str">
        <f t="shared" si="60"/>
        <v>пен90701419общ???</v>
      </c>
      <c r="J140" s="117">
        <f t="shared" si="61"/>
        <v>24</v>
      </c>
      <c r="K140" s="117">
        <f t="shared" si="62"/>
        <v>18</v>
      </c>
      <c r="L140" s="119"/>
      <c r="M140" s="117">
        <f t="shared" si="63"/>
        <v>0</v>
      </c>
      <c r="N140" s="117"/>
      <c r="O140" s="117">
        <f t="shared" si="64"/>
        <v>24</v>
      </c>
      <c r="P140" s="142">
        <f t="shared" si="65"/>
        <v>24</v>
      </c>
    </row>
    <row r="141" spans="1:16">
      <c r="A141" s="109" t="s">
        <v>90</v>
      </c>
      <c r="B141" s="110"/>
      <c r="C141" s="106"/>
      <c r="D141" s="116" t="s">
        <v>147</v>
      </c>
      <c r="E141" s="150" t="s">
        <v>431</v>
      </c>
      <c r="F141" s="150" t="s">
        <v>176</v>
      </c>
      <c r="G141" s="150" t="s">
        <v>132</v>
      </c>
      <c r="H141" s="150" t="s">
        <v>175</v>
      </c>
      <c r="I141" s="153" t="str">
        <f t="shared" si="60"/>
        <v>выб907?????общ???</v>
      </c>
      <c r="J141" s="117">
        <f>ROUND(SUMIF(Классификация,$I141,Лимиты_2011)/1000,окр)</f>
        <v>0</v>
      </c>
      <c r="K141" s="117">
        <f t="shared" si="62"/>
        <v>0</v>
      </c>
      <c r="L141" s="119"/>
      <c r="M141" s="117">
        <f t="shared" si="63"/>
        <v>0</v>
      </c>
      <c r="N141" s="117"/>
      <c r="O141" s="117">
        <f t="shared" si="64"/>
        <v>40</v>
      </c>
      <c r="P141" s="142">
        <f t="shared" si="65"/>
        <v>40</v>
      </c>
    </row>
    <row r="142" spans="1:16" ht="30">
      <c r="A142" s="109" t="s">
        <v>26</v>
      </c>
      <c r="B142" s="110" t="s">
        <v>57</v>
      </c>
      <c r="C142" s="106" t="str">
        <f>CONCATENATE(B142,E142,H142)</f>
        <v>адм907про</v>
      </c>
      <c r="D142" s="116" t="s">
        <v>131</v>
      </c>
      <c r="E142" s="150" t="s">
        <v>431</v>
      </c>
      <c r="F142" s="101" t="s">
        <v>661</v>
      </c>
      <c r="G142" s="150" t="s">
        <v>132</v>
      </c>
      <c r="H142" s="150" t="s">
        <v>118</v>
      </c>
      <c r="I142" s="153" t="str">
        <f t="shared" si="60"/>
        <v>рбс90701419общпро</v>
      </c>
      <c r="J142" s="117">
        <f t="shared" si="61"/>
        <v>814.1</v>
      </c>
      <c r="K142" s="117">
        <f t="shared" si="62"/>
        <v>437.2</v>
      </c>
      <c r="L142" s="119"/>
      <c r="M142" s="117">
        <f t="shared" si="63"/>
        <v>686.2</v>
      </c>
      <c r="N142" s="117"/>
      <c r="O142" s="117">
        <f t="shared" si="64"/>
        <v>0</v>
      </c>
      <c r="P142" s="142">
        <f t="shared" si="65"/>
        <v>686.2</v>
      </c>
    </row>
    <row r="143" spans="1:16" ht="30">
      <c r="A143" s="106" t="s">
        <v>361</v>
      </c>
      <c r="B143" s="106" t="s">
        <v>146</v>
      </c>
      <c r="C143" s="106" t="str">
        <f>CONCATENATE(B143,E143,H143)</f>
        <v>всего908</v>
      </c>
      <c r="D143" s="106" t="s">
        <v>146</v>
      </c>
      <c r="E143" s="149" t="s">
        <v>433</v>
      </c>
      <c r="F143" s="149"/>
      <c r="G143" s="149"/>
      <c r="H143" s="149"/>
      <c r="I143" s="106"/>
      <c r="J143" s="506">
        <f>SUM(J144:J145,J147:J159,J162)</f>
        <v>6036.3</v>
      </c>
      <c r="K143" s="506">
        <f t="shared" ref="K143:P143" si="66">SUM(K144:K145,K147:K159,K162)</f>
        <v>4536.7999999999993</v>
      </c>
      <c r="L143" s="107">
        <f t="shared" si="66"/>
        <v>0</v>
      </c>
      <c r="M143" s="506">
        <f t="shared" si="66"/>
        <v>1637.6</v>
      </c>
      <c r="N143" s="107">
        <f t="shared" si="66"/>
        <v>0</v>
      </c>
      <c r="O143" s="506">
        <f t="shared" si="66"/>
        <v>8707.259</v>
      </c>
      <c r="P143" s="107">
        <f t="shared" si="66"/>
        <v>10344.859</v>
      </c>
    </row>
    <row r="144" spans="1:16" s="118" customFormat="1" ht="30">
      <c r="A144" s="115" t="s">
        <v>59</v>
      </c>
      <c r="B144" s="116" t="s">
        <v>57</v>
      </c>
      <c r="C144" s="106" t="str">
        <f>CONCATENATE(B144,E144,H144)</f>
        <v>адм908опл</v>
      </c>
      <c r="D144" s="116" t="s">
        <v>131</v>
      </c>
      <c r="E144" s="151" t="s">
        <v>433</v>
      </c>
      <c r="F144" s="101" t="s">
        <v>662</v>
      </c>
      <c r="G144" s="151" t="s">
        <v>132</v>
      </c>
      <c r="H144" s="149" t="s">
        <v>119</v>
      </c>
      <c r="I144" s="153" t="str">
        <f>CONCATENATE(D144,E144,F144,G144,H144,)</f>
        <v>рбс90801420общопл</v>
      </c>
      <c r="J144" s="117">
        <f>ROUND(SUMIF(Классификация,$I144,Лимиты_2011)/1000,окр)</f>
        <v>3179.7</v>
      </c>
      <c r="K144" s="117">
        <f>ROUND(SUMIF(Классификация,$I144,Расход_2011)/1000,окр)</f>
        <v>2516.4</v>
      </c>
      <c r="L144" s="117"/>
      <c r="M144" s="117">
        <f>ROUND(IF(тип_индексации="росписи",SUMIF(Классификация,$I144,Лимиты_2012_Индекс),SUMIF(Классификация,$I144,Расходы_2012_Индекс)*4/3)/1000,окр)</f>
        <v>0</v>
      </c>
      <c r="N144" s="117"/>
      <c r="O144" s="117">
        <f>SUMIF(классификация_прямой_счёт,$I144,Проект_сумма_прямой_счёт)</f>
        <v>3130.1</v>
      </c>
      <c r="P144" s="142">
        <f>SUM(M144:O144)</f>
        <v>3130.1</v>
      </c>
    </row>
    <row r="145" spans="1:16" ht="30">
      <c r="A145" s="109" t="s">
        <v>60</v>
      </c>
      <c r="B145" s="110" t="s">
        <v>57</v>
      </c>
      <c r="C145" s="106" t="str">
        <f>CONCATENATE(B145,E145,H145)</f>
        <v>адм908ком</v>
      </c>
      <c r="D145" s="116" t="s">
        <v>131</v>
      </c>
      <c r="E145" s="150" t="s">
        <v>433</v>
      </c>
      <c r="F145" s="101" t="s">
        <v>662</v>
      </c>
      <c r="G145" s="150" t="s">
        <v>132</v>
      </c>
      <c r="H145" s="151" t="s">
        <v>120</v>
      </c>
      <c r="I145" s="153" t="str">
        <f>CONCATENATE(D145,E145,F145,G145,H145,)</f>
        <v>рбс90801420общком</v>
      </c>
      <c r="J145" s="117">
        <f>ROUND(SUMIF(Классификация,$I145,Лимиты_2011)/1000,окр)</f>
        <v>446</v>
      </c>
      <c r="K145" s="117">
        <f>ROUND(SUMIF(Классификация,$I145,Расход_2011)/1000,окр)</f>
        <v>256.60000000000002</v>
      </c>
      <c r="L145" s="119"/>
      <c r="M145" s="117">
        <f>ROUND(IF(тип_индексации="росписи",SUMIF(Классификация,$I145,Лимиты_2012_Индекс),SUMIF(Классификация,$I145,Расходы_2012_Индекс)*4/3)/1000,окр)</f>
        <v>446</v>
      </c>
      <c r="N145" s="117"/>
      <c r="O145" s="117">
        <f>SUMIF(классификация_прямой_счёт,$I145,Проект_сумма_прямой_счёт)</f>
        <v>0</v>
      </c>
      <c r="P145" s="142">
        <f>SUM(M145:O145)</f>
        <v>446</v>
      </c>
    </row>
    <row r="146" spans="1:16" ht="30">
      <c r="A146" s="109" t="s">
        <v>566</v>
      </c>
      <c r="B146" s="110"/>
      <c r="C146" s="109"/>
      <c r="D146" s="116"/>
      <c r="E146" s="150"/>
      <c r="F146" s="101"/>
      <c r="G146" s="150"/>
      <c r="H146" s="150"/>
      <c r="I146" s="153"/>
      <c r="J146" s="117">
        <f>SUM(J147:J148)</f>
        <v>1183.3</v>
      </c>
      <c r="K146" s="117">
        <f>SUM(K147:K148)</f>
        <v>725.9</v>
      </c>
      <c r="L146" s="119"/>
      <c r="M146" s="117">
        <f>SUM(M147:M148)</f>
        <v>496.4</v>
      </c>
      <c r="N146" s="117">
        <f>SUM(N147:N148)</f>
        <v>0</v>
      </c>
      <c r="O146" s="117">
        <f>SUM(O147:O148)</f>
        <v>447.3</v>
      </c>
      <c r="P146" s="142">
        <f>SUM(P147:P148)</f>
        <v>943.7</v>
      </c>
    </row>
    <row r="147" spans="1:16">
      <c r="A147" s="113" t="s">
        <v>61</v>
      </c>
      <c r="B147" s="110" t="s">
        <v>133</v>
      </c>
      <c r="C147" s="106" t="str">
        <f>CONCATENATE(B147,E147,H147)</f>
        <v>бла908???</v>
      </c>
      <c r="D147" s="116" t="s">
        <v>134</v>
      </c>
      <c r="E147" s="150" t="s">
        <v>433</v>
      </c>
      <c r="F147" s="101" t="s">
        <v>662</v>
      </c>
      <c r="G147" s="150" t="s">
        <v>132</v>
      </c>
      <c r="H147" s="150" t="s">
        <v>175</v>
      </c>
      <c r="I147" s="153" t="str">
        <f t="shared" ref="I147:I161" si="67">CONCATENATE(D147,E147,F147,G147,H147,)</f>
        <v>осв90801420общ???</v>
      </c>
      <c r="J147" s="117">
        <f t="shared" ref="J147:J158" si="68">ROUND(SUMIF(Классификация,$I147,Лимиты_2011)/1000,окр)</f>
        <v>0</v>
      </c>
      <c r="K147" s="117">
        <f t="shared" ref="K147:K158" si="69">ROUND(SUMIF(Классификация,$I147,Расход_2011)/1000,окр)</f>
        <v>0</v>
      </c>
      <c r="L147" s="119"/>
      <c r="M147" s="117">
        <f t="shared" ref="M147:M158" si="70">ROUND(IF(тип_индексации="росписи",SUMIF(Классификация,$I147,Лимиты_2012_Индекс),SUMIF(Классификация,$I147,Расходы_2012_Индекс)*4/3)/1000,окр)</f>
        <v>0</v>
      </c>
      <c r="N147" s="117"/>
      <c r="O147" s="117">
        <f t="shared" ref="O147:O158" si="71">SUMIF(классификация_прямой_счёт,$I147,Проект_сумма_прямой_счёт)</f>
        <v>0</v>
      </c>
      <c r="P147" s="142">
        <f t="shared" ref="P147:P158" si="72">SUM(M147:O147)</f>
        <v>0</v>
      </c>
    </row>
    <row r="148" spans="1:16">
      <c r="A148" s="113" t="s">
        <v>62</v>
      </c>
      <c r="B148" s="110" t="s">
        <v>133</v>
      </c>
      <c r="C148" s="106" t="str">
        <f>CONCATENATE(B148,E148,H148)</f>
        <v>бла908???</v>
      </c>
      <c r="D148" s="116" t="s">
        <v>133</v>
      </c>
      <c r="E148" s="150" t="s">
        <v>433</v>
      </c>
      <c r="F148" s="101" t="s">
        <v>662</v>
      </c>
      <c r="G148" s="150" t="s">
        <v>132</v>
      </c>
      <c r="H148" s="150" t="s">
        <v>175</v>
      </c>
      <c r="I148" s="153" t="str">
        <f t="shared" si="67"/>
        <v>бла90801420общ???</v>
      </c>
      <c r="J148" s="117">
        <f t="shared" si="68"/>
        <v>1183.3</v>
      </c>
      <c r="K148" s="117">
        <f t="shared" si="69"/>
        <v>725.9</v>
      </c>
      <c r="L148" s="111">
        <f>L146-L147</f>
        <v>0</v>
      </c>
      <c r="M148" s="117">
        <f t="shared" si="70"/>
        <v>496.4</v>
      </c>
      <c r="N148" s="117"/>
      <c r="O148" s="373">
        <f t="shared" si="71"/>
        <v>447.3</v>
      </c>
      <c r="P148" s="142">
        <f t="shared" si="72"/>
        <v>943.7</v>
      </c>
    </row>
    <row r="149" spans="1:16">
      <c r="A149" s="109" t="s">
        <v>63</v>
      </c>
      <c r="B149" s="110" t="s">
        <v>57</v>
      </c>
      <c r="C149" s="106" t="str">
        <f>CONCATENATE(B149,E149,H149)</f>
        <v>адм908кап</v>
      </c>
      <c r="D149" s="116" t="s">
        <v>131</v>
      </c>
      <c r="E149" s="150" t="s">
        <v>433</v>
      </c>
      <c r="F149" s="101" t="s">
        <v>662</v>
      </c>
      <c r="G149" s="150" t="s">
        <v>132</v>
      </c>
      <c r="H149" s="150" t="s">
        <v>121</v>
      </c>
      <c r="I149" s="153" t="str">
        <f t="shared" si="67"/>
        <v>рбс90801420общкап</v>
      </c>
      <c r="J149" s="117">
        <f t="shared" si="68"/>
        <v>0</v>
      </c>
      <c r="K149" s="117">
        <f t="shared" si="69"/>
        <v>0</v>
      </c>
      <c r="L149" s="119"/>
      <c r="M149" s="117">
        <f t="shared" si="70"/>
        <v>0</v>
      </c>
      <c r="N149" s="117"/>
      <c r="O149" s="117">
        <f t="shared" si="71"/>
        <v>0</v>
      </c>
      <c r="P149" s="142">
        <f t="shared" si="72"/>
        <v>0</v>
      </c>
    </row>
    <row r="150" spans="1:16">
      <c r="A150" s="109" t="s">
        <v>64</v>
      </c>
      <c r="B150" s="110" t="s">
        <v>57</v>
      </c>
      <c r="C150" s="106" t="str">
        <f>CONCATENATE(B150,E150,H150)</f>
        <v>адм908осн</v>
      </c>
      <c r="D150" s="116" t="s">
        <v>131</v>
      </c>
      <c r="E150" s="150" t="s">
        <v>433</v>
      </c>
      <c r="F150" s="101" t="s">
        <v>662</v>
      </c>
      <c r="G150" s="150" t="s">
        <v>132</v>
      </c>
      <c r="H150" s="150" t="s">
        <v>122</v>
      </c>
      <c r="I150" s="153" t="str">
        <f t="shared" si="67"/>
        <v>рбс90801420общосн</v>
      </c>
      <c r="J150" s="117">
        <f t="shared" si="68"/>
        <v>26</v>
      </c>
      <c r="K150" s="117">
        <f t="shared" si="69"/>
        <v>3.1</v>
      </c>
      <c r="L150" s="119"/>
      <c r="M150" s="117">
        <f t="shared" si="70"/>
        <v>0</v>
      </c>
      <c r="N150" s="117"/>
      <c r="O150" s="117">
        <f t="shared" si="71"/>
        <v>0</v>
      </c>
      <c r="P150" s="142">
        <f t="shared" si="72"/>
        <v>0</v>
      </c>
    </row>
    <row r="151" spans="1:16">
      <c r="A151" s="179" t="s">
        <v>342</v>
      </c>
      <c r="B151" s="110"/>
      <c r="C151" s="109"/>
      <c r="D151" s="116" t="s">
        <v>135</v>
      </c>
      <c r="E151" s="150" t="s">
        <v>433</v>
      </c>
      <c r="F151" s="101" t="s">
        <v>176</v>
      </c>
      <c r="G151" s="150" t="s">
        <v>132</v>
      </c>
      <c r="H151" s="150" t="s">
        <v>175</v>
      </c>
      <c r="I151" s="153" t="str">
        <f t="shared" si="67"/>
        <v>рцп908?????общ???</v>
      </c>
      <c r="J151" s="117">
        <f t="shared" si="68"/>
        <v>0</v>
      </c>
      <c r="K151" s="117">
        <f t="shared" si="69"/>
        <v>0</v>
      </c>
      <c r="L151" s="119"/>
      <c r="M151" s="117">
        <f t="shared" si="70"/>
        <v>0</v>
      </c>
      <c r="N151" s="117"/>
      <c r="O151" s="117">
        <f t="shared" si="71"/>
        <v>0</v>
      </c>
      <c r="P151" s="142">
        <f t="shared" si="72"/>
        <v>0</v>
      </c>
    </row>
    <row r="152" spans="1:16">
      <c r="A152" s="109" t="s">
        <v>66</v>
      </c>
      <c r="B152" s="110"/>
      <c r="C152" s="109"/>
      <c r="D152" s="116" t="s">
        <v>136</v>
      </c>
      <c r="E152" s="150" t="s">
        <v>433</v>
      </c>
      <c r="F152" s="101" t="s">
        <v>176</v>
      </c>
      <c r="G152" s="150" t="s">
        <v>132</v>
      </c>
      <c r="H152" s="150" t="s">
        <v>175</v>
      </c>
      <c r="I152" s="153" t="str">
        <f t="shared" si="67"/>
        <v>жил908?????общ???</v>
      </c>
      <c r="J152" s="117">
        <f t="shared" si="68"/>
        <v>350.1</v>
      </c>
      <c r="K152" s="117">
        <f t="shared" si="69"/>
        <v>331.5</v>
      </c>
      <c r="L152" s="119"/>
      <c r="M152" s="117">
        <f t="shared" si="70"/>
        <v>0</v>
      </c>
      <c r="N152" s="117"/>
      <c r="O152" s="117">
        <f t="shared" si="71"/>
        <v>270</v>
      </c>
      <c r="P152" s="142">
        <f t="shared" si="72"/>
        <v>270</v>
      </c>
    </row>
    <row r="153" spans="1:16">
      <c r="A153" s="109" t="s">
        <v>67</v>
      </c>
      <c r="B153" s="110"/>
      <c r="C153" s="109"/>
      <c r="D153" s="116" t="s">
        <v>137</v>
      </c>
      <c r="E153" s="150" t="s">
        <v>433</v>
      </c>
      <c r="F153" s="101" t="s">
        <v>662</v>
      </c>
      <c r="G153" s="150" t="s">
        <v>132</v>
      </c>
      <c r="H153" s="150" t="s">
        <v>175</v>
      </c>
      <c r="I153" s="153" t="str">
        <f t="shared" si="67"/>
        <v>физ90801420общ???</v>
      </c>
      <c r="J153" s="117">
        <f t="shared" si="68"/>
        <v>0</v>
      </c>
      <c r="K153" s="117">
        <f t="shared" si="69"/>
        <v>0</v>
      </c>
      <c r="L153" s="119"/>
      <c r="M153" s="117">
        <f t="shared" si="70"/>
        <v>0</v>
      </c>
      <c r="N153" s="117"/>
      <c r="O153" s="117">
        <f t="shared" si="71"/>
        <v>0</v>
      </c>
      <c r="P153" s="142">
        <f t="shared" si="72"/>
        <v>0</v>
      </c>
    </row>
    <row r="154" spans="1:16">
      <c r="A154" s="109" t="s">
        <v>68</v>
      </c>
      <c r="B154" s="110"/>
      <c r="C154" s="109"/>
      <c r="D154" s="116" t="s">
        <v>138</v>
      </c>
      <c r="E154" s="150" t="s">
        <v>433</v>
      </c>
      <c r="F154" s="101" t="s">
        <v>176</v>
      </c>
      <c r="G154" s="150" t="s">
        <v>132</v>
      </c>
      <c r="H154" s="150" t="s">
        <v>175</v>
      </c>
      <c r="I154" s="153" t="str">
        <f t="shared" si="67"/>
        <v>меж908?????общ???</v>
      </c>
      <c r="J154" s="117">
        <f t="shared" si="68"/>
        <v>13.6</v>
      </c>
      <c r="K154" s="117">
        <f t="shared" si="69"/>
        <v>13.6</v>
      </c>
      <c r="L154" s="119"/>
      <c r="M154" s="117">
        <f t="shared" si="70"/>
        <v>0</v>
      </c>
      <c r="N154" s="117"/>
      <c r="O154" s="117">
        <f t="shared" si="71"/>
        <v>15.759</v>
      </c>
      <c r="P154" s="142">
        <f t="shared" si="72"/>
        <v>15.759</v>
      </c>
    </row>
    <row r="155" spans="1:16">
      <c r="A155" s="109" t="s">
        <v>70</v>
      </c>
      <c r="B155" s="110"/>
      <c r="C155" s="109"/>
      <c r="D155" s="116" t="s">
        <v>139</v>
      </c>
      <c r="E155" s="150" t="s">
        <v>433</v>
      </c>
      <c r="F155" s="101" t="s">
        <v>662</v>
      </c>
      <c r="G155" s="150" t="s">
        <v>132</v>
      </c>
      <c r="H155" s="150" t="s">
        <v>175</v>
      </c>
      <c r="I155" s="153" t="str">
        <f t="shared" si="67"/>
        <v>тра90801420общ???</v>
      </c>
      <c r="J155" s="117">
        <f t="shared" si="68"/>
        <v>0</v>
      </c>
      <c r="K155" s="117">
        <f t="shared" si="69"/>
        <v>0</v>
      </c>
      <c r="L155" s="119"/>
      <c r="M155" s="117">
        <f t="shared" si="70"/>
        <v>0</v>
      </c>
      <c r="N155" s="117"/>
      <c r="O155" s="117">
        <f t="shared" si="71"/>
        <v>0</v>
      </c>
      <c r="P155" s="142">
        <f t="shared" si="72"/>
        <v>0</v>
      </c>
    </row>
    <row r="156" spans="1:16">
      <c r="A156" s="109" t="s">
        <v>71</v>
      </c>
      <c r="B156" s="110"/>
      <c r="C156" s="109"/>
      <c r="D156" s="116" t="s">
        <v>140</v>
      </c>
      <c r="E156" s="150" t="s">
        <v>433</v>
      </c>
      <c r="F156" s="101" t="s">
        <v>662</v>
      </c>
      <c r="G156" s="150" t="s">
        <v>132</v>
      </c>
      <c r="H156" s="150" t="s">
        <v>175</v>
      </c>
      <c r="I156" s="153" t="str">
        <f t="shared" si="67"/>
        <v>пен90801420общ???</v>
      </c>
      <c r="J156" s="117">
        <f t="shared" si="68"/>
        <v>12</v>
      </c>
      <c r="K156" s="117">
        <f t="shared" si="69"/>
        <v>8</v>
      </c>
      <c r="L156" s="119"/>
      <c r="M156" s="117">
        <f t="shared" si="70"/>
        <v>0</v>
      </c>
      <c r="N156" s="117"/>
      <c r="O156" s="117">
        <f t="shared" si="71"/>
        <v>12</v>
      </c>
      <c r="P156" s="142">
        <f t="shared" si="72"/>
        <v>12</v>
      </c>
    </row>
    <row r="157" spans="1:16">
      <c r="A157" s="109" t="s">
        <v>90</v>
      </c>
      <c r="B157" s="110"/>
      <c r="C157" s="106"/>
      <c r="D157" s="116" t="s">
        <v>147</v>
      </c>
      <c r="E157" s="150" t="s">
        <v>433</v>
      </c>
      <c r="F157" s="150" t="s">
        <v>176</v>
      </c>
      <c r="G157" s="150" t="s">
        <v>132</v>
      </c>
      <c r="H157" s="150" t="s">
        <v>175</v>
      </c>
      <c r="I157" s="153" t="str">
        <f t="shared" si="67"/>
        <v>выб908?????общ???</v>
      </c>
      <c r="J157" s="117">
        <f>ROUND(SUMIF(Классификация,$I157,Лимиты_2011)/1000,окр)</f>
        <v>89.2</v>
      </c>
      <c r="K157" s="117">
        <f t="shared" si="69"/>
        <v>89.2</v>
      </c>
      <c r="L157" s="119"/>
      <c r="M157" s="117">
        <f t="shared" si="70"/>
        <v>0</v>
      </c>
      <c r="N157" s="117"/>
      <c r="O157" s="117">
        <f t="shared" si="71"/>
        <v>0</v>
      </c>
      <c r="P157" s="142">
        <f t="shared" si="72"/>
        <v>0</v>
      </c>
    </row>
    <row r="158" spans="1:16" ht="30">
      <c r="A158" s="109" t="s">
        <v>26</v>
      </c>
      <c r="B158" s="110" t="s">
        <v>57</v>
      </c>
      <c r="C158" s="106" t="str">
        <f>CONCATENATE(B158,E158,H158)</f>
        <v>адм908про</v>
      </c>
      <c r="D158" s="116" t="s">
        <v>131</v>
      </c>
      <c r="E158" s="150" t="s">
        <v>433</v>
      </c>
      <c r="F158" s="101" t="s">
        <v>662</v>
      </c>
      <c r="G158" s="150" t="s">
        <v>132</v>
      </c>
      <c r="H158" s="150" t="s">
        <v>118</v>
      </c>
      <c r="I158" s="153" t="str">
        <f t="shared" si="67"/>
        <v>рбс90801420общпро</v>
      </c>
      <c r="J158" s="117">
        <f t="shared" si="68"/>
        <v>736.4</v>
      </c>
      <c r="K158" s="117">
        <f t="shared" si="69"/>
        <v>592.5</v>
      </c>
      <c r="L158" s="119"/>
      <c r="M158" s="117">
        <f t="shared" si="70"/>
        <v>695.2</v>
      </c>
      <c r="N158" s="117"/>
      <c r="O158" s="117">
        <f t="shared" si="71"/>
        <v>0</v>
      </c>
      <c r="P158" s="142">
        <f t="shared" si="72"/>
        <v>695.2</v>
      </c>
    </row>
    <row r="159" spans="1:16">
      <c r="A159" s="114" t="s">
        <v>73</v>
      </c>
      <c r="B159" s="106"/>
      <c r="C159" s="114"/>
      <c r="D159" s="110"/>
      <c r="E159" s="150"/>
      <c r="F159" s="150"/>
      <c r="G159" s="150"/>
      <c r="H159" s="150"/>
      <c r="I159" s="110"/>
      <c r="J159" s="107">
        <f t="shared" ref="J159:P159" si="73">SUM(J160:J161)</f>
        <v>0</v>
      </c>
      <c r="K159" s="107">
        <f t="shared" si="73"/>
        <v>0</v>
      </c>
      <c r="L159" s="107">
        <f t="shared" si="73"/>
        <v>0</v>
      </c>
      <c r="M159" s="107">
        <f t="shared" si="73"/>
        <v>0</v>
      </c>
      <c r="N159" s="107">
        <f t="shared" si="73"/>
        <v>0</v>
      </c>
      <c r="O159" s="107">
        <f t="shared" si="73"/>
        <v>3376.1</v>
      </c>
      <c r="P159" s="145">
        <f t="shared" si="73"/>
        <v>3376.1</v>
      </c>
    </row>
    <row r="160" spans="1:16" ht="45">
      <c r="A160" s="109" t="s">
        <v>471</v>
      </c>
      <c r="B160" s="110" t="s">
        <v>168</v>
      </c>
      <c r="C160" s="106" t="str">
        <f>CONCATENATE(B160,E160,H160)</f>
        <v>кул908про</v>
      </c>
      <c r="D160" s="110" t="s">
        <v>472</v>
      </c>
      <c r="E160" s="150" t="s">
        <v>433</v>
      </c>
      <c r="F160" s="101" t="s">
        <v>729</v>
      </c>
      <c r="G160" s="150" t="s">
        <v>132</v>
      </c>
      <c r="H160" s="150" t="s">
        <v>118</v>
      </c>
      <c r="I160" s="153" t="str">
        <f t="shared" si="67"/>
        <v>смз908Щ5979общпро</v>
      </c>
      <c r="J160" s="117">
        <f>ROUND(SUMIF(Классификация,$I160,Лимиты_2011)/1000,окр)</f>
        <v>0</v>
      </c>
      <c r="K160" s="117">
        <f>ROUND(SUMIF(Классификация,$I160,Расход_2011)/1000,окр)</f>
        <v>0</v>
      </c>
      <c r="L160" s="119"/>
      <c r="M160" s="117">
        <f>ROUND(IF(тип_индексации="росписи",SUMIF(Классификация,$I160,Лимиты_2012_Индекс),SUMIF(Классификация,$I160,Расходы_2012_Индекс)*4/3)/1000,окр)</f>
        <v>0</v>
      </c>
      <c r="N160" s="117"/>
      <c r="O160" s="117">
        <f>SUMIF(классификация_прямой_счёт,$I160,Проект_сумма_прямой_счёт)</f>
        <v>3317.1</v>
      </c>
      <c r="P160" s="142">
        <f>SUM(M160:O160)</f>
        <v>3317.1</v>
      </c>
    </row>
    <row r="161" spans="1:16" ht="30">
      <c r="A161" s="109" t="s">
        <v>470</v>
      </c>
      <c r="B161" s="110" t="s">
        <v>168</v>
      </c>
      <c r="C161" s="106" t="str">
        <f>CONCATENATE(B161,E161,H161)</f>
        <v>кул908про</v>
      </c>
      <c r="D161" s="110" t="s">
        <v>473</v>
      </c>
      <c r="E161" s="150" t="s">
        <v>433</v>
      </c>
      <c r="F161" s="101" t="s">
        <v>729</v>
      </c>
      <c r="G161" s="150" t="s">
        <v>132</v>
      </c>
      <c r="H161" s="150" t="s">
        <v>118</v>
      </c>
      <c r="I161" s="153" t="str">
        <f t="shared" si="67"/>
        <v>сиц908Щ5979общпро</v>
      </c>
      <c r="J161" s="117">
        <f>ROUND(SUMIF(Классификация,$I161,Лимиты_2011)/1000,окр)</f>
        <v>0</v>
      </c>
      <c r="K161" s="117">
        <f>ROUND(SUMIF(Классификация,$I161,Расход_2011)/1000,окр)</f>
        <v>0</v>
      </c>
      <c r="L161" s="119"/>
      <c r="M161" s="117">
        <f>ROUND(IF(тип_индексации="росписи",SUMIF(Классификация,$I161,Лимиты_2012_Индекс),SUMIF(Классификация,$I161,Расходы_2012_Индекс)*4/3)/1000,окр)</f>
        <v>0</v>
      </c>
      <c r="N161" s="117"/>
      <c r="O161" s="117">
        <f>SUMIF(классификация_прямой_счёт,$I161,Проект_сумма_прямой_счёт)</f>
        <v>59</v>
      </c>
      <c r="P161" s="142">
        <f>SUM(M161:O161)</f>
        <v>59</v>
      </c>
    </row>
    <row r="162" spans="1:16">
      <c r="A162" s="362" t="s">
        <v>842</v>
      </c>
      <c r="B162" s="110"/>
      <c r="C162" s="106"/>
      <c r="D162" s="110"/>
      <c r="E162" s="150"/>
      <c r="F162" s="361"/>
      <c r="G162" s="150"/>
      <c r="H162" s="150"/>
      <c r="I162" s="153"/>
      <c r="J162" s="107">
        <f>J163+J164</f>
        <v>0</v>
      </c>
      <c r="K162" s="107">
        <f t="shared" ref="K162:P162" si="74">K163+K164</f>
        <v>0</v>
      </c>
      <c r="L162" s="107">
        <f t="shared" si="74"/>
        <v>0</v>
      </c>
      <c r="M162" s="107">
        <f t="shared" si="74"/>
        <v>0</v>
      </c>
      <c r="N162" s="107">
        <f t="shared" si="74"/>
        <v>0</v>
      </c>
      <c r="O162" s="107">
        <f t="shared" si="74"/>
        <v>1456</v>
      </c>
      <c r="P162" s="107">
        <f t="shared" si="74"/>
        <v>1456</v>
      </c>
    </row>
    <row r="163" spans="1:16" ht="45">
      <c r="A163" s="109" t="s">
        <v>471</v>
      </c>
      <c r="B163" s="110" t="s">
        <v>168</v>
      </c>
      <c r="C163" s="106" t="str">
        <f>CONCATENATE(B163,E163,H163)</f>
        <v>кул908про</v>
      </c>
      <c r="D163" s="110" t="s">
        <v>472</v>
      </c>
      <c r="E163" s="150" t="s">
        <v>433</v>
      </c>
      <c r="F163" s="101" t="s">
        <v>720</v>
      </c>
      <c r="G163" s="150" t="s">
        <v>132</v>
      </c>
      <c r="H163" s="150" t="s">
        <v>118</v>
      </c>
      <c r="I163" s="153" t="str">
        <f>CONCATENATE(D163,E163,F163,G163,H163,)</f>
        <v>смз908Э1173общпро</v>
      </c>
      <c r="J163" s="117">
        <f>ROUND(SUMIF(Классификация,$I163,Лимиты_2011)/1000,окр)</f>
        <v>0</v>
      </c>
      <c r="K163" s="117">
        <f>ROUND(SUMIF(Классификация,$I163,Расход_2011)/1000,окр)</f>
        <v>0</v>
      </c>
      <c r="L163" s="119"/>
      <c r="M163" s="117">
        <f>ROUND(IF(тип_индексации="росписи",SUMIF(Классификация,$I163,Лимиты_2012_Индекс),SUMIF(Классификация,$I163,Расходы_2012_Индекс)*4/3)/1000,окр)</f>
        <v>0</v>
      </c>
      <c r="N163" s="117"/>
      <c r="O163" s="117">
        <f>SUMIF(классификация_прямой_счёт,$I163,Проект_сумма_прямой_счёт)</f>
        <v>1456</v>
      </c>
      <c r="P163" s="142">
        <f>SUM(M163:O163)</f>
        <v>1456</v>
      </c>
    </row>
    <row r="164" spans="1:16" ht="30">
      <c r="A164" s="109" t="s">
        <v>470</v>
      </c>
      <c r="B164" s="110" t="s">
        <v>168</v>
      </c>
      <c r="C164" s="106" t="str">
        <f>CONCATENATE(B164,E164,H164)</f>
        <v>кул908про</v>
      </c>
      <c r="D164" s="110" t="s">
        <v>473</v>
      </c>
      <c r="E164" s="150" t="s">
        <v>433</v>
      </c>
      <c r="F164" s="101" t="s">
        <v>720</v>
      </c>
      <c r="G164" s="150" t="s">
        <v>132</v>
      </c>
      <c r="H164" s="150" t="s">
        <v>118</v>
      </c>
      <c r="I164" s="153" t="str">
        <f>CONCATENATE(D164,E164,F164,G164,H164,)</f>
        <v>сиц908Э1173общпро</v>
      </c>
      <c r="J164" s="117">
        <f>ROUND(SUMIF(Классификация,$I164,Лимиты_2011)/1000,окр)</f>
        <v>0</v>
      </c>
      <c r="K164" s="117">
        <f>ROUND(SUMIF(Классификация,$I164,Расход_2011)/1000,окр)</f>
        <v>0</v>
      </c>
      <c r="L164" s="119"/>
      <c r="M164" s="117">
        <f>ROUND(IF(тип_индексации="росписи",SUMIF(Классификация,$I164,Лимиты_2012_Индекс),SUMIF(Классификация,$I164,Расходы_2012_Индекс)*4/3)/1000,окр)</f>
        <v>0</v>
      </c>
      <c r="N164" s="117"/>
      <c r="O164" s="117">
        <f>SUMIF(классификация_прямой_счёт,$I164,Проект_сумма_прямой_счёт)</f>
        <v>0</v>
      </c>
      <c r="P164" s="142">
        <f>SUM(M164:O164)</f>
        <v>0</v>
      </c>
    </row>
    <row r="165" spans="1:16" ht="30">
      <c r="A165" s="106" t="s">
        <v>362</v>
      </c>
      <c r="B165" s="106" t="s">
        <v>146</v>
      </c>
      <c r="C165" s="106" t="str">
        <f>CONCATENATE(B165,E165,H165)</f>
        <v>всего909</v>
      </c>
      <c r="D165" s="106" t="s">
        <v>146</v>
      </c>
      <c r="E165" s="149" t="s">
        <v>434</v>
      </c>
      <c r="F165" s="149"/>
      <c r="G165" s="149"/>
      <c r="H165" s="149"/>
      <c r="I165" s="106"/>
      <c r="J165" s="506">
        <f>SUM(J166:J167,J169:J175,J177:J183)</f>
        <v>5001</v>
      </c>
      <c r="K165" s="506">
        <f t="shared" ref="K165:P165" si="75">SUM(K166:K167,K169:K175,K177:K183)</f>
        <v>3277.4999999999995</v>
      </c>
      <c r="L165" s="107">
        <f t="shared" si="75"/>
        <v>0</v>
      </c>
      <c r="M165" s="506">
        <f t="shared" si="75"/>
        <v>1768</v>
      </c>
      <c r="N165" s="107">
        <f t="shared" si="75"/>
        <v>0</v>
      </c>
      <c r="O165" s="506">
        <f t="shared" si="75"/>
        <v>4653.6489999999994</v>
      </c>
      <c r="P165" s="107">
        <f t="shared" si="75"/>
        <v>6421.6489999999994</v>
      </c>
    </row>
    <row r="166" spans="1:16" s="118" customFormat="1" ht="30">
      <c r="A166" s="115" t="s">
        <v>59</v>
      </c>
      <c r="B166" s="116" t="s">
        <v>57</v>
      </c>
      <c r="C166" s="106" t="str">
        <f>CONCATENATE(B166,E166,H166)</f>
        <v>адм909опл</v>
      </c>
      <c r="D166" s="116" t="s">
        <v>131</v>
      </c>
      <c r="E166" s="151" t="s">
        <v>434</v>
      </c>
      <c r="F166" s="101" t="s">
        <v>663</v>
      </c>
      <c r="G166" s="151" t="s">
        <v>132</v>
      </c>
      <c r="H166" s="149" t="s">
        <v>119</v>
      </c>
      <c r="I166" s="153" t="str">
        <f>CONCATENATE(D166,E166,F166,G166,H166,)</f>
        <v>рбс90901421общопл</v>
      </c>
      <c r="J166" s="117">
        <f>ROUND(SUMIF(Классификация,$I166,Лимиты_2011)/1000,окр)</f>
        <v>2214</v>
      </c>
      <c r="K166" s="117">
        <f>ROUND(SUMIF(Классификация,$I166,Расход_2011)/1000,окр)</f>
        <v>1432.6</v>
      </c>
      <c r="L166" s="117"/>
      <c r="M166" s="117">
        <f>ROUND(IF(тип_индексации="росписи",SUMIF(Классификация,$I166,Лимиты_2012_Индекс),SUMIF(Классификация,$I166,Расходы_2012_Индекс)*4/3)/1000,окр)</f>
        <v>0</v>
      </c>
      <c r="N166" s="117"/>
      <c r="O166" s="117">
        <f>SUMIF(классификация_прямой_счёт,$I166,Проект_сумма_прямой_счёт)</f>
        <v>2282.3999999999996</v>
      </c>
      <c r="P166" s="142">
        <f>SUM(M166:O166)</f>
        <v>2282.3999999999996</v>
      </c>
    </row>
    <row r="167" spans="1:16" ht="30">
      <c r="A167" s="109" t="s">
        <v>60</v>
      </c>
      <c r="B167" s="110" t="s">
        <v>57</v>
      </c>
      <c r="C167" s="106" t="str">
        <f>CONCATENATE(B167,E167,H167)</f>
        <v>адм909ком</v>
      </c>
      <c r="D167" s="116" t="s">
        <v>131</v>
      </c>
      <c r="E167" s="150" t="s">
        <v>434</v>
      </c>
      <c r="F167" s="101" t="s">
        <v>663</v>
      </c>
      <c r="G167" s="150" t="s">
        <v>132</v>
      </c>
      <c r="H167" s="151" t="s">
        <v>120</v>
      </c>
      <c r="I167" s="153" t="str">
        <f>CONCATENATE(D167,E167,F167,G167,H167,)</f>
        <v>рбс90901421общком</v>
      </c>
      <c r="J167" s="117">
        <f>ROUND(SUMIF(Классификация,$I167,Лимиты_2011)/1000,окр)</f>
        <v>433.8</v>
      </c>
      <c r="K167" s="117">
        <f>ROUND(SUMIF(Классификация,$I167,Расход_2011)/1000,окр)</f>
        <v>228</v>
      </c>
      <c r="L167" s="119"/>
      <c r="M167" s="117">
        <f>ROUND(IF(тип_индексации="росписи",SUMIF(Классификация,$I167,Лимиты_2012_Индекс),SUMIF(Классификация,$I167,Расходы_2012_Индекс)*4/3)/1000,окр)</f>
        <v>433.8</v>
      </c>
      <c r="N167" s="117"/>
      <c r="O167" s="117">
        <f>SUMIF(классификация_прямой_счёт,$I167,Проект_сумма_прямой_счёт)</f>
        <v>0</v>
      </c>
      <c r="P167" s="142">
        <f>SUM(M167:O167)</f>
        <v>433.8</v>
      </c>
    </row>
    <row r="168" spans="1:16" ht="30">
      <c r="A168" s="109" t="s">
        <v>566</v>
      </c>
      <c r="B168" s="110"/>
      <c r="C168" s="109"/>
      <c r="D168" s="116"/>
      <c r="E168" s="150"/>
      <c r="F168" s="101"/>
      <c r="G168" s="150"/>
      <c r="H168" s="150"/>
      <c r="I168" s="153"/>
      <c r="J168" s="117">
        <f>SUM(J169:J170)</f>
        <v>928.7</v>
      </c>
      <c r="K168" s="117">
        <f>SUM(K169:K170)</f>
        <v>519.79999999999995</v>
      </c>
      <c r="L168" s="119"/>
      <c r="M168" s="117">
        <f>SUM(M169:M170)</f>
        <v>307.60000000000002</v>
      </c>
      <c r="N168" s="117">
        <f>SUM(N169:N170)</f>
        <v>0</v>
      </c>
      <c r="O168" s="117">
        <f>SUM(O169:O170)</f>
        <v>160.6</v>
      </c>
      <c r="P168" s="142">
        <f>SUM(P169:P170)</f>
        <v>468.20000000000005</v>
      </c>
    </row>
    <row r="169" spans="1:16">
      <c r="A169" s="113" t="s">
        <v>61</v>
      </c>
      <c r="B169" s="110" t="s">
        <v>133</v>
      </c>
      <c r="C169" s="106" t="str">
        <f>CONCATENATE(B169,E169,H169)</f>
        <v>бла909???</v>
      </c>
      <c r="D169" s="116" t="s">
        <v>134</v>
      </c>
      <c r="E169" s="150" t="s">
        <v>434</v>
      </c>
      <c r="F169" s="101" t="s">
        <v>663</v>
      </c>
      <c r="G169" s="150" t="s">
        <v>132</v>
      </c>
      <c r="H169" s="150" t="s">
        <v>175</v>
      </c>
      <c r="I169" s="153" t="str">
        <f t="shared" ref="I169:I182" si="76">CONCATENATE(D169,E169,F169,G169,H169,)</f>
        <v>осв90901421общ???</v>
      </c>
      <c r="J169" s="117">
        <f t="shared" ref="J169:J180" si="77">ROUND(SUMIF(Классификация,$I169,Лимиты_2011)/1000,окр)</f>
        <v>0</v>
      </c>
      <c r="K169" s="117">
        <f t="shared" ref="K169:K182" si="78">ROUND(SUMIF(Классификация,$I169,Расход_2011)/1000,окр)</f>
        <v>0</v>
      </c>
      <c r="L169" s="119"/>
      <c r="M169" s="117">
        <f t="shared" ref="M169:M182" si="79">ROUND(IF(тип_индексации="росписи",SUMIF(Классификация,$I169,Лимиты_2012_Индекс),SUMIF(Классификация,$I169,Расходы_2012_Индекс)*4/3)/1000,окр)</f>
        <v>0</v>
      </c>
      <c r="N169" s="117"/>
      <c r="O169" s="117">
        <f t="shared" ref="O169:O182" si="80">SUMIF(классификация_прямой_счёт,$I169,Проект_сумма_прямой_счёт)</f>
        <v>0</v>
      </c>
      <c r="P169" s="142">
        <f t="shared" ref="P169:P182" si="81">SUM(M169:O169)</f>
        <v>0</v>
      </c>
    </row>
    <row r="170" spans="1:16">
      <c r="A170" s="113" t="s">
        <v>62</v>
      </c>
      <c r="B170" s="110" t="s">
        <v>133</v>
      </c>
      <c r="C170" s="106" t="str">
        <f>CONCATENATE(B170,E170,H170)</f>
        <v>бла909???</v>
      </c>
      <c r="D170" s="116" t="s">
        <v>133</v>
      </c>
      <c r="E170" s="150" t="s">
        <v>434</v>
      </c>
      <c r="F170" s="101" t="s">
        <v>663</v>
      </c>
      <c r="G170" s="150" t="s">
        <v>132</v>
      </c>
      <c r="H170" s="150" t="s">
        <v>175</v>
      </c>
      <c r="I170" s="153" t="str">
        <f t="shared" si="76"/>
        <v>бла90901421общ???</v>
      </c>
      <c r="J170" s="117">
        <f t="shared" si="77"/>
        <v>928.7</v>
      </c>
      <c r="K170" s="117">
        <f t="shared" si="78"/>
        <v>519.79999999999995</v>
      </c>
      <c r="L170" s="111">
        <f>L168-L169</f>
        <v>0</v>
      </c>
      <c r="M170" s="117">
        <f t="shared" si="79"/>
        <v>307.60000000000002</v>
      </c>
      <c r="N170" s="117"/>
      <c r="O170" s="373">
        <f t="shared" si="80"/>
        <v>160.6</v>
      </c>
      <c r="P170" s="142">
        <f t="shared" si="81"/>
        <v>468.20000000000005</v>
      </c>
    </row>
    <row r="171" spans="1:16">
      <c r="A171" s="109" t="s">
        <v>63</v>
      </c>
      <c r="B171" s="110" t="s">
        <v>57</v>
      </c>
      <c r="C171" s="106" t="str">
        <f>CONCATENATE(B171,E171,H171)</f>
        <v>адм909кап</v>
      </c>
      <c r="D171" s="116" t="s">
        <v>131</v>
      </c>
      <c r="E171" s="150" t="s">
        <v>434</v>
      </c>
      <c r="F171" s="101" t="s">
        <v>663</v>
      </c>
      <c r="G171" s="150" t="s">
        <v>132</v>
      </c>
      <c r="H171" s="150" t="s">
        <v>121</v>
      </c>
      <c r="I171" s="153" t="str">
        <f t="shared" si="76"/>
        <v>рбс90901421общкап</v>
      </c>
      <c r="J171" s="117">
        <f t="shared" si="77"/>
        <v>0</v>
      </c>
      <c r="K171" s="117">
        <f t="shared" si="78"/>
        <v>0</v>
      </c>
      <c r="L171" s="119"/>
      <c r="M171" s="117">
        <f t="shared" si="79"/>
        <v>0</v>
      </c>
      <c r="N171" s="117"/>
      <c r="O171" s="117">
        <f t="shared" si="80"/>
        <v>0</v>
      </c>
      <c r="P171" s="142">
        <f t="shared" si="81"/>
        <v>0</v>
      </c>
    </row>
    <row r="172" spans="1:16">
      <c r="A172" s="109" t="s">
        <v>64</v>
      </c>
      <c r="B172" s="110" t="s">
        <v>57</v>
      </c>
      <c r="C172" s="106" t="str">
        <f>CONCATENATE(B172,E172,H172)</f>
        <v>адм909осн</v>
      </c>
      <c r="D172" s="116" t="s">
        <v>131</v>
      </c>
      <c r="E172" s="150" t="s">
        <v>434</v>
      </c>
      <c r="F172" s="101" t="s">
        <v>663</v>
      </c>
      <c r="G172" s="150" t="s">
        <v>132</v>
      </c>
      <c r="H172" s="150" t="s">
        <v>122</v>
      </c>
      <c r="I172" s="153" t="str">
        <f t="shared" si="76"/>
        <v>рбс90901421общосн</v>
      </c>
      <c r="J172" s="117">
        <f t="shared" si="77"/>
        <v>98.8</v>
      </c>
      <c r="K172" s="117">
        <f t="shared" si="78"/>
        <v>25.1</v>
      </c>
      <c r="L172" s="119"/>
      <c r="M172" s="117">
        <f t="shared" si="79"/>
        <v>0</v>
      </c>
      <c r="N172" s="117"/>
      <c r="O172" s="117">
        <f t="shared" si="80"/>
        <v>0</v>
      </c>
      <c r="P172" s="142">
        <f t="shared" si="81"/>
        <v>0</v>
      </c>
    </row>
    <row r="173" spans="1:16">
      <c r="A173" s="179" t="s">
        <v>342</v>
      </c>
      <c r="B173" s="110"/>
      <c r="C173" s="106"/>
      <c r="D173" s="116" t="s">
        <v>135</v>
      </c>
      <c r="E173" s="150" t="s">
        <v>434</v>
      </c>
      <c r="F173" s="101" t="s">
        <v>176</v>
      </c>
      <c r="G173" s="150" t="s">
        <v>132</v>
      </c>
      <c r="H173" s="150" t="s">
        <v>175</v>
      </c>
      <c r="I173" s="153" t="str">
        <f t="shared" si="76"/>
        <v>рцп909?????общ???</v>
      </c>
      <c r="J173" s="117">
        <f t="shared" si="77"/>
        <v>0</v>
      </c>
      <c r="K173" s="117">
        <f t="shared" si="78"/>
        <v>0</v>
      </c>
      <c r="L173" s="119"/>
      <c r="M173" s="117">
        <f t="shared" si="79"/>
        <v>0</v>
      </c>
      <c r="N173" s="117"/>
      <c r="O173" s="117">
        <f t="shared" si="80"/>
        <v>0</v>
      </c>
      <c r="P173" s="142">
        <f t="shared" si="81"/>
        <v>0</v>
      </c>
    </row>
    <row r="174" spans="1:16">
      <c r="A174" s="109" t="s">
        <v>66</v>
      </c>
      <c r="B174" s="110"/>
      <c r="C174" s="106"/>
      <c r="D174" s="116" t="s">
        <v>136</v>
      </c>
      <c r="E174" s="150" t="s">
        <v>434</v>
      </c>
      <c r="F174" s="101" t="s">
        <v>176</v>
      </c>
      <c r="G174" s="150" t="s">
        <v>132</v>
      </c>
      <c r="H174" s="150" t="s">
        <v>175</v>
      </c>
      <c r="I174" s="153" t="str">
        <f t="shared" si="76"/>
        <v>жил909?????общ???</v>
      </c>
      <c r="J174" s="117">
        <f t="shared" si="77"/>
        <v>54.8</v>
      </c>
      <c r="K174" s="117">
        <f t="shared" si="78"/>
        <v>4.4000000000000004</v>
      </c>
      <c r="L174" s="119"/>
      <c r="M174" s="117">
        <f t="shared" si="79"/>
        <v>0</v>
      </c>
      <c r="N174" s="117"/>
      <c r="O174" s="117">
        <f t="shared" si="80"/>
        <v>200</v>
      </c>
      <c r="P174" s="142">
        <f t="shared" si="81"/>
        <v>200</v>
      </c>
    </row>
    <row r="175" spans="1:16">
      <c r="A175" s="109" t="s">
        <v>67</v>
      </c>
      <c r="B175" s="110"/>
      <c r="C175" s="106"/>
      <c r="D175" s="116" t="s">
        <v>137</v>
      </c>
      <c r="E175" s="150" t="s">
        <v>434</v>
      </c>
      <c r="F175" s="101" t="s">
        <v>663</v>
      </c>
      <c r="G175" s="150" t="s">
        <v>132</v>
      </c>
      <c r="H175" s="150" t="s">
        <v>175</v>
      </c>
      <c r="I175" s="153" t="str">
        <f t="shared" si="76"/>
        <v>физ90901421общ???</v>
      </c>
      <c r="J175" s="117">
        <f t="shared" si="77"/>
        <v>153.30000000000001</v>
      </c>
      <c r="K175" s="117">
        <f t="shared" si="78"/>
        <v>130.1</v>
      </c>
      <c r="L175" s="119"/>
      <c r="M175" s="117">
        <f t="shared" si="79"/>
        <v>0</v>
      </c>
      <c r="N175" s="117"/>
      <c r="O175" s="117">
        <f t="shared" si="80"/>
        <v>0</v>
      </c>
      <c r="P175" s="142">
        <f t="shared" si="81"/>
        <v>0</v>
      </c>
    </row>
    <row r="176" spans="1:16">
      <c r="A176" s="109" t="s">
        <v>68</v>
      </c>
      <c r="B176" s="110"/>
      <c r="C176" s="109"/>
      <c r="D176" s="116"/>
      <c r="E176" s="150"/>
      <c r="F176" s="101"/>
      <c r="G176" s="150"/>
      <c r="H176" s="150"/>
      <c r="I176" s="153"/>
      <c r="J176" s="117">
        <f>J177+J178</f>
        <v>10.1</v>
      </c>
      <c r="K176" s="117">
        <f t="shared" ref="K176:P176" si="82">K177+K178</f>
        <v>10.1</v>
      </c>
      <c r="L176" s="117">
        <f t="shared" si="82"/>
        <v>0</v>
      </c>
      <c r="M176" s="117">
        <f t="shared" si="82"/>
        <v>0</v>
      </c>
      <c r="N176" s="117">
        <f t="shared" si="82"/>
        <v>0</v>
      </c>
      <c r="O176" s="117">
        <f t="shared" si="82"/>
        <v>2010.6489999999999</v>
      </c>
      <c r="P176" s="142">
        <f t="shared" si="82"/>
        <v>2010.6489999999999</v>
      </c>
    </row>
    <row r="177" spans="1:16">
      <c r="A177" s="109" t="s">
        <v>570</v>
      </c>
      <c r="B177" s="110"/>
      <c r="C177" s="109"/>
      <c r="D177" s="116" t="s">
        <v>138</v>
      </c>
      <c r="E177" s="150" t="s">
        <v>434</v>
      </c>
      <c r="F177" s="508" t="s">
        <v>652</v>
      </c>
      <c r="G177" s="150" t="s">
        <v>132</v>
      </c>
      <c r="H177" s="150" t="s">
        <v>175</v>
      </c>
      <c r="I177" s="153" t="str">
        <f>CONCATENATE(D177,E177,F177,G177,H177,)</f>
        <v>меж90901412общ???</v>
      </c>
      <c r="J177" s="117">
        <f>ROUND(SUMIF(Классификация,$I177,Лимиты_2011)/1000,окр)-J178</f>
        <v>10.1</v>
      </c>
      <c r="K177" s="117">
        <f>ROUND(SUMIF(Классификация,$I177,Расход_2011)/1000,окр)-K178</f>
        <v>10.1</v>
      </c>
      <c r="L177" s="119"/>
      <c r="M177" s="117">
        <f>ROUND(IF(тип_индексации="росписи",SUMIF(Классификация,$I177,Лимиты_2012_Индекс),SUMIF(Классификация,$I177,Расходы_2012_Индекс)*4/3)/1000,окр)-M178</f>
        <v>0</v>
      </c>
      <c r="N177" s="117"/>
      <c r="O177" s="117">
        <f>SUMIF(классификация_прямой_счёт,$I177,Проект_сумма_прямой_счёт)</f>
        <v>10.648999999999999</v>
      </c>
      <c r="P177" s="142">
        <f>SUM(M177:O177)</f>
        <v>10.648999999999999</v>
      </c>
    </row>
    <row r="178" spans="1:16">
      <c r="A178" s="109" t="s">
        <v>571</v>
      </c>
      <c r="B178" s="110" t="s">
        <v>168</v>
      </c>
      <c r="C178" s="106" t="str">
        <f>CONCATENATE(B178,E178,H178)</f>
        <v>кул909про</v>
      </c>
      <c r="D178" s="116" t="s">
        <v>138</v>
      </c>
      <c r="E178" s="150" t="s">
        <v>434</v>
      </c>
      <c r="F178" s="101" t="s">
        <v>838</v>
      </c>
      <c r="G178" s="150" t="s">
        <v>132</v>
      </c>
      <c r="H178" s="150" t="s">
        <v>118</v>
      </c>
      <c r="I178" s="153" t="str">
        <f>CONCATENATE(D178,E178,F178,G178,H178,)</f>
        <v>меж90901412добщпро</v>
      </c>
      <c r="J178" s="117">
        <f>ROUND(SUMIF(Классификация,$I178,Лимиты_2011)/1000,окр)</f>
        <v>0</v>
      </c>
      <c r="K178" s="117">
        <f>ROUND(SUMIF(Классификация,$I178,Расход_2011)/1000,окр)</f>
        <v>0</v>
      </c>
      <c r="L178" s="119"/>
      <c r="M178" s="117">
        <f>ROUND(IF(тип_индексации="росписи",SUMIF(Классификация,$I178,Лимиты_2012_Индекс),SUMIF(Классификация,$I178,Расходы_2012_Индекс)*4/3)/1000,окр)</f>
        <v>0</v>
      </c>
      <c r="N178" s="117"/>
      <c r="O178" s="117">
        <f>SUMIF(классификация_прямой_счёт,$I178,Проект_сумма_прямой_счёт)</f>
        <v>2000</v>
      </c>
      <c r="P178" s="142">
        <f>SUM(M178:O178)</f>
        <v>2000</v>
      </c>
    </row>
    <row r="179" spans="1:16">
      <c r="A179" s="109" t="s">
        <v>70</v>
      </c>
      <c r="B179" s="110"/>
      <c r="C179" s="109"/>
      <c r="D179" s="116" t="s">
        <v>139</v>
      </c>
      <c r="E179" s="150" t="s">
        <v>434</v>
      </c>
      <c r="F179" s="101" t="s">
        <v>663</v>
      </c>
      <c r="G179" s="150" t="s">
        <v>132</v>
      </c>
      <c r="H179" s="150" t="s">
        <v>175</v>
      </c>
      <c r="I179" s="153" t="str">
        <f t="shared" si="76"/>
        <v>тра90901421общ???</v>
      </c>
      <c r="J179" s="117">
        <f t="shared" si="77"/>
        <v>0</v>
      </c>
      <c r="K179" s="117">
        <f t="shared" si="78"/>
        <v>0</v>
      </c>
      <c r="L179" s="119"/>
      <c r="M179" s="117">
        <f t="shared" si="79"/>
        <v>0</v>
      </c>
      <c r="N179" s="117"/>
      <c r="O179" s="117">
        <f t="shared" si="80"/>
        <v>0</v>
      </c>
      <c r="P179" s="142">
        <f t="shared" si="81"/>
        <v>0</v>
      </c>
    </row>
    <row r="180" spans="1:16">
      <c r="A180" s="109" t="s">
        <v>71</v>
      </c>
      <c r="B180" s="110"/>
      <c r="C180" s="109"/>
      <c r="D180" s="116" t="s">
        <v>140</v>
      </c>
      <c r="E180" s="150" t="s">
        <v>434</v>
      </c>
      <c r="F180" s="101" t="s">
        <v>663</v>
      </c>
      <c r="G180" s="150" t="s">
        <v>132</v>
      </c>
      <c r="H180" s="150" t="s">
        <v>175</v>
      </c>
      <c r="I180" s="153" t="str">
        <f t="shared" si="76"/>
        <v>пен90901421общ???</v>
      </c>
      <c r="J180" s="117">
        <f t="shared" si="77"/>
        <v>12</v>
      </c>
      <c r="K180" s="117">
        <f t="shared" si="78"/>
        <v>0</v>
      </c>
      <c r="L180" s="119"/>
      <c r="M180" s="117">
        <f t="shared" si="79"/>
        <v>0</v>
      </c>
      <c r="N180" s="117"/>
      <c r="O180" s="117">
        <f t="shared" si="80"/>
        <v>0</v>
      </c>
      <c r="P180" s="142">
        <f t="shared" si="81"/>
        <v>0</v>
      </c>
    </row>
    <row r="181" spans="1:16">
      <c r="A181" s="109" t="s">
        <v>90</v>
      </c>
      <c r="B181" s="110"/>
      <c r="C181" s="106"/>
      <c r="D181" s="116" t="s">
        <v>147</v>
      </c>
      <c r="E181" s="150" t="s">
        <v>434</v>
      </c>
      <c r="F181" s="150" t="s">
        <v>176</v>
      </c>
      <c r="G181" s="150" t="s">
        <v>132</v>
      </c>
      <c r="H181" s="150" t="s">
        <v>175</v>
      </c>
      <c r="I181" s="153" t="str">
        <f>CONCATENATE(D181,E181,F181,G181,H181,)</f>
        <v>выб909?????общ???</v>
      </c>
      <c r="J181" s="117">
        <f>ROUND(SUMIF(Классификация,$I181,Лимиты_2011)/1000,окр)</f>
        <v>20</v>
      </c>
      <c r="K181" s="117">
        <f t="shared" si="78"/>
        <v>0</v>
      </c>
      <c r="L181" s="119"/>
      <c r="M181" s="117">
        <f t="shared" si="79"/>
        <v>0</v>
      </c>
      <c r="N181" s="117"/>
      <c r="O181" s="117">
        <f t="shared" si="80"/>
        <v>0</v>
      </c>
      <c r="P181" s="142">
        <f t="shared" si="81"/>
        <v>0</v>
      </c>
    </row>
    <row r="182" spans="1:16" ht="30">
      <c r="A182" s="109" t="s">
        <v>26</v>
      </c>
      <c r="B182" s="110" t="s">
        <v>57</v>
      </c>
      <c r="C182" s="106" t="str">
        <f>CONCATENATE(B182,E182,H182)</f>
        <v>адм909про</v>
      </c>
      <c r="D182" s="116" t="s">
        <v>131</v>
      </c>
      <c r="E182" s="150" t="s">
        <v>434</v>
      </c>
      <c r="F182" s="101" t="s">
        <v>663</v>
      </c>
      <c r="G182" s="150" t="s">
        <v>132</v>
      </c>
      <c r="H182" s="150" t="s">
        <v>118</v>
      </c>
      <c r="I182" s="153" t="str">
        <f t="shared" si="76"/>
        <v>рбс90901421общпро</v>
      </c>
      <c r="J182" s="117">
        <f>ROUND(SUMIF(Классификация,$I182,Лимиты_2011)/1000,окр)-0.2</f>
        <v>1075.5</v>
      </c>
      <c r="K182" s="117">
        <f t="shared" si="78"/>
        <v>927.4</v>
      </c>
      <c r="L182" s="119"/>
      <c r="M182" s="117">
        <f t="shared" si="79"/>
        <v>1026.5999999999999</v>
      </c>
      <c r="N182" s="117"/>
      <c r="O182" s="117">
        <f t="shared" si="80"/>
        <v>0</v>
      </c>
      <c r="P182" s="142">
        <f t="shared" si="81"/>
        <v>1026.5999999999999</v>
      </c>
    </row>
    <row r="183" spans="1:16">
      <c r="A183" s="114" t="s">
        <v>73</v>
      </c>
      <c r="B183" s="106"/>
      <c r="C183" s="114"/>
      <c r="D183" s="110"/>
      <c r="E183" s="150"/>
      <c r="F183" s="150"/>
      <c r="G183" s="150"/>
      <c r="H183" s="150"/>
      <c r="I183" s="110"/>
      <c r="J183" s="107">
        <f t="shared" ref="J183:P183" si="83">SUM(J184:J185)</f>
        <v>0</v>
      </c>
      <c r="K183" s="107">
        <f t="shared" si="83"/>
        <v>0</v>
      </c>
      <c r="L183" s="107">
        <f t="shared" si="83"/>
        <v>0</v>
      </c>
      <c r="M183" s="107">
        <f t="shared" si="83"/>
        <v>0</v>
      </c>
      <c r="N183" s="107">
        <f t="shared" si="83"/>
        <v>0</v>
      </c>
      <c r="O183" s="107">
        <f t="shared" si="83"/>
        <v>0</v>
      </c>
      <c r="P183" s="145">
        <f t="shared" si="83"/>
        <v>0</v>
      </c>
    </row>
    <row r="184" spans="1:16" ht="45">
      <c r="A184" s="109" t="s">
        <v>471</v>
      </c>
      <c r="B184" s="110" t="s">
        <v>168</v>
      </c>
      <c r="C184" s="106" t="str">
        <f>CONCATENATE(B184,E184,H184)</f>
        <v>кул909про</v>
      </c>
      <c r="D184" s="110" t="s">
        <v>472</v>
      </c>
      <c r="E184" s="150" t="s">
        <v>434</v>
      </c>
      <c r="F184" s="150" t="s">
        <v>176</v>
      </c>
      <c r="G184" s="150" t="s">
        <v>132</v>
      </c>
      <c r="H184" s="150" t="s">
        <v>118</v>
      </c>
      <c r="I184" s="153" t="str">
        <f>CONCATENATE(D184,E184,F184,G184,H184,)</f>
        <v>смз909?????общпро</v>
      </c>
      <c r="J184" s="117">
        <f>ROUND(SUMIF(Классификация,$I184,Лимиты_2011)/1000,окр)</f>
        <v>0</v>
      </c>
      <c r="K184" s="117">
        <f>ROUND(SUMIF(Классификация,$I184,Расход_2011)/1000,окр)</f>
        <v>0</v>
      </c>
      <c r="L184" s="119"/>
      <c r="M184" s="117">
        <f>ROUND(IF(тип_индексации="росписи",SUMIF(Классификация,$I184,Лимиты_2012_Индекс),SUMIF(Классификация,$I184,Расходы_2012_Индекс)*4/3)/1000,окр)</f>
        <v>0</v>
      </c>
      <c r="N184" s="117"/>
      <c r="O184" s="117">
        <f>SUMIF(классификация_прямой_счёт,$I184,Проект_сумма_прямой_счёт)</f>
        <v>0</v>
      </c>
      <c r="P184" s="142">
        <f>SUM(M184:O184)</f>
        <v>0</v>
      </c>
    </row>
    <row r="185" spans="1:16" ht="30">
      <c r="A185" s="109" t="s">
        <v>470</v>
      </c>
      <c r="B185" s="110" t="s">
        <v>168</v>
      </c>
      <c r="C185" s="106" t="str">
        <f>CONCATENATE(B185,E185,H185)</f>
        <v>кул909про</v>
      </c>
      <c r="D185" s="110" t="s">
        <v>473</v>
      </c>
      <c r="E185" s="150" t="s">
        <v>434</v>
      </c>
      <c r="F185" s="150" t="s">
        <v>176</v>
      </c>
      <c r="G185" s="150" t="s">
        <v>132</v>
      </c>
      <c r="H185" s="150" t="s">
        <v>118</v>
      </c>
      <c r="I185" s="153" t="str">
        <f>CONCATENATE(D185,E185,F185,G185,H185,)</f>
        <v>сиц909?????общпро</v>
      </c>
      <c r="J185" s="117">
        <f>ROUND(SUMIF(Классификация,$I185,Лимиты_2011)/1000,окр)</f>
        <v>0</v>
      </c>
      <c r="K185" s="117">
        <f>ROUND(SUMIF(Классификация,$I185,Расход_2011)/1000,окр)</f>
        <v>0</v>
      </c>
      <c r="L185" s="119"/>
      <c r="M185" s="117">
        <f>ROUND(IF(тип_индексации="росписи",SUMIF(Классификация,$I185,Лимиты_2012_Индекс),SUMIF(Классификация,$I185,Расходы_2012_Индекс)*4/3)/1000,окр)</f>
        <v>0</v>
      </c>
      <c r="N185" s="117"/>
      <c r="O185" s="117">
        <f>SUMIF(классификация_прямой_счёт,$I185,Проект_сумма_прямой_счёт)</f>
        <v>0</v>
      </c>
      <c r="P185" s="142">
        <f>SUM(M185:O185)</f>
        <v>0</v>
      </c>
    </row>
    <row r="186" spans="1:16" ht="30">
      <c r="A186" s="106" t="s">
        <v>363</v>
      </c>
      <c r="B186" s="106" t="s">
        <v>146</v>
      </c>
      <c r="C186" s="106" t="str">
        <f>CONCATENATE(B186,E186,H186)</f>
        <v>всего910</v>
      </c>
      <c r="D186" s="106" t="s">
        <v>146</v>
      </c>
      <c r="E186" s="149" t="s">
        <v>436</v>
      </c>
      <c r="F186" s="149"/>
      <c r="G186" s="149"/>
      <c r="H186" s="149"/>
      <c r="I186" s="106"/>
      <c r="J186" s="506">
        <f t="shared" ref="J186:P186" si="84">SUM(J187:J188,J190:J201)</f>
        <v>6018.1</v>
      </c>
      <c r="K186" s="506">
        <f t="shared" si="84"/>
        <v>3834.6000000000004</v>
      </c>
      <c r="L186" s="107">
        <f t="shared" si="84"/>
        <v>0</v>
      </c>
      <c r="M186" s="506">
        <f t="shared" si="84"/>
        <v>1546.1</v>
      </c>
      <c r="N186" s="107">
        <f t="shared" si="84"/>
        <v>0</v>
      </c>
      <c r="O186" s="506">
        <f t="shared" si="84"/>
        <v>3740.6379999999995</v>
      </c>
      <c r="P186" s="107">
        <f t="shared" si="84"/>
        <v>5286.7379999999994</v>
      </c>
    </row>
    <row r="187" spans="1:16" s="118" customFormat="1" ht="30">
      <c r="A187" s="115" t="s">
        <v>59</v>
      </c>
      <c r="B187" s="116" t="s">
        <v>57</v>
      </c>
      <c r="C187" s="106" t="str">
        <f>CONCATENATE(B187,E187,H187)</f>
        <v>адм910опл</v>
      </c>
      <c r="D187" s="116" t="s">
        <v>131</v>
      </c>
      <c r="E187" s="151" t="s">
        <v>436</v>
      </c>
      <c r="F187" s="101" t="s">
        <v>664</v>
      </c>
      <c r="G187" s="151" t="s">
        <v>132</v>
      </c>
      <c r="H187" s="149" t="s">
        <v>119</v>
      </c>
      <c r="I187" s="153" t="str">
        <f>CONCATENATE(D187,E187,F187,G187,H187,)</f>
        <v>рбс91001422общопл</v>
      </c>
      <c r="J187" s="117">
        <f>ROUND(SUMIF(Классификация,$I187,Лимиты_2011)/1000,окр)</f>
        <v>2972.3</v>
      </c>
      <c r="K187" s="117">
        <f>ROUND(SUMIF(Классификация,$I187,Расход_2011)/1000,окр)</f>
        <v>2161.4</v>
      </c>
      <c r="L187" s="117"/>
      <c r="M187" s="117">
        <f>ROUND(IF(тип_индексации="росписи",SUMIF(Классификация,$I187,Лимиты_2012_Индекс),SUMIF(Классификация,$I187,Расходы_2012_Индекс)*4/3)/1000,окр)</f>
        <v>0</v>
      </c>
      <c r="N187" s="117"/>
      <c r="O187" s="117">
        <f>SUMIF(классификация_прямой_счёт,$I187,Проект_сумма_прямой_счёт)</f>
        <v>3051.7999999999997</v>
      </c>
      <c r="P187" s="142">
        <f>SUM(M187:O187)</f>
        <v>3051.7999999999997</v>
      </c>
    </row>
    <row r="188" spans="1:16" ht="30">
      <c r="A188" s="109" t="s">
        <v>60</v>
      </c>
      <c r="B188" s="110" t="s">
        <v>57</v>
      </c>
      <c r="C188" s="106" t="str">
        <f>CONCATENATE(B188,E188,H188)</f>
        <v>адм910ком</v>
      </c>
      <c r="D188" s="116" t="s">
        <v>131</v>
      </c>
      <c r="E188" s="150" t="s">
        <v>436</v>
      </c>
      <c r="F188" s="101" t="s">
        <v>664</v>
      </c>
      <c r="G188" s="150" t="s">
        <v>132</v>
      </c>
      <c r="H188" s="151" t="s">
        <v>120</v>
      </c>
      <c r="I188" s="153" t="str">
        <f>CONCATENATE(D188,E188,F188,G188,H188,)</f>
        <v>рбс91001422общком</v>
      </c>
      <c r="J188" s="117">
        <f>ROUND(SUMIF(Классификация,$I188,Лимиты_2011)/1000,окр)</f>
        <v>219</v>
      </c>
      <c r="K188" s="117">
        <f>ROUND(SUMIF(Классификация,$I188,Расход_2011)/1000,окр)</f>
        <v>138.80000000000001</v>
      </c>
      <c r="L188" s="119"/>
      <c r="M188" s="117">
        <f>ROUND(IF(тип_индексации="росписи",SUMIF(Классификация,$I188,Лимиты_2012_Индекс),SUMIF(Классификация,$I188,Расходы_2012_Индекс)*4/3)/1000,окр)</f>
        <v>219</v>
      </c>
      <c r="N188" s="117"/>
      <c r="O188" s="117">
        <f>SUMIF(классификация_прямой_счёт,$I188,Проект_сумма_прямой_счёт)</f>
        <v>0</v>
      </c>
      <c r="P188" s="142">
        <f>SUM(M188:O188)</f>
        <v>219</v>
      </c>
    </row>
    <row r="189" spans="1:16" ht="30">
      <c r="A189" s="109" t="s">
        <v>566</v>
      </c>
      <c r="B189" s="110"/>
      <c r="C189" s="109"/>
      <c r="D189" s="116"/>
      <c r="E189" s="150"/>
      <c r="F189" s="101"/>
      <c r="G189" s="150"/>
      <c r="H189" s="150"/>
      <c r="I189" s="153"/>
      <c r="J189" s="117">
        <f>SUM(J190:J191)</f>
        <v>1141.8</v>
      </c>
      <c r="K189" s="117">
        <f>SUM(K190:K191)</f>
        <v>650.9</v>
      </c>
      <c r="L189" s="119"/>
      <c r="M189" s="117">
        <f>SUM(M190:M191)</f>
        <v>336.79999999999995</v>
      </c>
      <c r="N189" s="117">
        <f>SUM(N190:N191)</f>
        <v>0</v>
      </c>
      <c r="O189" s="117">
        <f>SUM(O190:O191)</f>
        <v>334.7</v>
      </c>
      <c r="P189" s="142">
        <f>SUM(P190:P191)</f>
        <v>671.5</v>
      </c>
    </row>
    <row r="190" spans="1:16">
      <c r="A190" s="113" t="s">
        <v>61</v>
      </c>
      <c r="B190" s="110" t="s">
        <v>133</v>
      </c>
      <c r="C190" s="106" t="str">
        <f>CONCATENATE(B190,E190,H190)</f>
        <v>бла910???</v>
      </c>
      <c r="D190" s="116" t="s">
        <v>134</v>
      </c>
      <c r="E190" s="150" t="s">
        <v>436</v>
      </c>
      <c r="F190" s="101" t="s">
        <v>664</v>
      </c>
      <c r="G190" s="150" t="s">
        <v>132</v>
      </c>
      <c r="H190" s="150" t="s">
        <v>175</v>
      </c>
      <c r="I190" s="153" t="str">
        <f t="shared" ref="I190:I201" si="85">CONCATENATE(D190,E190,F190,G190,H190,)</f>
        <v>осв91001422общ???</v>
      </c>
      <c r="J190" s="117">
        <f t="shared" ref="J190:J201" si="86">ROUND(SUMIF(Классификация,$I190,Лимиты_2011)/1000,окр)</f>
        <v>0</v>
      </c>
      <c r="K190" s="117">
        <f t="shared" ref="K190:K201" si="87">ROUND(SUMIF(Классификация,$I190,Расход_2011)/1000,окр)</f>
        <v>0</v>
      </c>
      <c r="L190" s="119"/>
      <c r="M190" s="117">
        <f t="shared" ref="M190:M201" si="88">ROUND(IF(тип_индексации="росписи",SUMIF(Классификация,$I190,Лимиты_2012_Индекс),SUMIF(Классификация,$I190,Расходы_2012_Индекс)*4/3)/1000,окр)</f>
        <v>0</v>
      </c>
      <c r="N190" s="117"/>
      <c r="O190" s="117">
        <f t="shared" ref="O190:O201" si="89">SUMIF(классификация_прямой_счёт,$I190,Проект_сумма_прямой_счёт)</f>
        <v>0</v>
      </c>
      <c r="P190" s="142">
        <f t="shared" ref="P190:P201" si="90">SUM(M190:O190)</f>
        <v>0</v>
      </c>
    </row>
    <row r="191" spans="1:16">
      <c r="A191" s="113" t="s">
        <v>62</v>
      </c>
      <c r="B191" s="110" t="s">
        <v>133</v>
      </c>
      <c r="C191" s="106" t="str">
        <f>CONCATENATE(B191,E191,H191)</f>
        <v>бла910???</v>
      </c>
      <c r="D191" s="116" t="s">
        <v>133</v>
      </c>
      <c r="E191" s="150" t="s">
        <v>436</v>
      </c>
      <c r="F191" s="101" t="s">
        <v>664</v>
      </c>
      <c r="G191" s="150" t="s">
        <v>132</v>
      </c>
      <c r="H191" s="150" t="s">
        <v>175</v>
      </c>
      <c r="I191" s="153" t="str">
        <f t="shared" si="85"/>
        <v>бла91001422общ???</v>
      </c>
      <c r="J191" s="117">
        <f t="shared" si="86"/>
        <v>1141.8</v>
      </c>
      <c r="K191" s="117">
        <f t="shared" si="87"/>
        <v>650.9</v>
      </c>
      <c r="L191" s="111">
        <f>L189-L190</f>
        <v>0</v>
      </c>
      <c r="M191" s="117">
        <f>ROUND(IF(тип_индексации="росписи",SUMIF(Классификация,$I191,Лимиты_2012_Индекс),SUMIF(Классификация,$I191,Расходы_2012_Индекс)*4/3)/1000,окр)-0.1</f>
        <v>336.79999999999995</v>
      </c>
      <c r="N191" s="117"/>
      <c r="O191" s="373">
        <f t="shared" si="89"/>
        <v>334.7</v>
      </c>
      <c r="P191" s="142">
        <f t="shared" si="90"/>
        <v>671.5</v>
      </c>
    </row>
    <row r="192" spans="1:16">
      <c r="A192" s="109" t="s">
        <v>63</v>
      </c>
      <c r="B192" s="110" t="s">
        <v>57</v>
      </c>
      <c r="C192" s="106" t="str">
        <f>CONCATENATE(B192,E192,H192)</f>
        <v>адм910кап</v>
      </c>
      <c r="D192" s="116" t="s">
        <v>131</v>
      </c>
      <c r="E192" s="150" t="s">
        <v>436</v>
      </c>
      <c r="F192" s="101" t="s">
        <v>664</v>
      </c>
      <c r="G192" s="150" t="s">
        <v>132</v>
      </c>
      <c r="H192" s="150" t="s">
        <v>121</v>
      </c>
      <c r="I192" s="153" t="str">
        <f t="shared" si="85"/>
        <v>рбс91001422общкап</v>
      </c>
      <c r="J192" s="117">
        <f t="shared" si="86"/>
        <v>0</v>
      </c>
      <c r="K192" s="117">
        <f t="shared" si="87"/>
        <v>0</v>
      </c>
      <c r="L192" s="119"/>
      <c r="M192" s="117">
        <f t="shared" si="88"/>
        <v>0</v>
      </c>
      <c r="N192" s="117"/>
      <c r="O192" s="117">
        <f t="shared" si="89"/>
        <v>0</v>
      </c>
      <c r="P192" s="142">
        <f t="shared" si="90"/>
        <v>0</v>
      </c>
    </row>
    <row r="193" spans="1:16">
      <c r="A193" s="109" t="s">
        <v>64</v>
      </c>
      <c r="B193" s="110" t="s">
        <v>57</v>
      </c>
      <c r="C193" s="106" t="str">
        <f>CONCATENATE(B193,E193,H193)</f>
        <v>адм910осн</v>
      </c>
      <c r="D193" s="116" t="s">
        <v>131</v>
      </c>
      <c r="E193" s="150" t="s">
        <v>436</v>
      </c>
      <c r="F193" s="101" t="s">
        <v>664</v>
      </c>
      <c r="G193" s="150" t="s">
        <v>132</v>
      </c>
      <c r="H193" s="150" t="s">
        <v>122</v>
      </c>
      <c r="I193" s="153" t="str">
        <f t="shared" si="85"/>
        <v>рбс91001422общосн</v>
      </c>
      <c r="J193" s="117">
        <f t="shared" si="86"/>
        <v>20</v>
      </c>
      <c r="K193" s="117">
        <f t="shared" si="87"/>
        <v>16</v>
      </c>
      <c r="L193" s="119"/>
      <c r="M193" s="117">
        <f t="shared" si="88"/>
        <v>0</v>
      </c>
      <c r="N193" s="117"/>
      <c r="O193" s="117">
        <f t="shared" si="89"/>
        <v>0</v>
      </c>
      <c r="P193" s="142">
        <f t="shared" si="90"/>
        <v>0</v>
      </c>
    </row>
    <row r="194" spans="1:16">
      <c r="A194" s="179" t="s">
        <v>342</v>
      </c>
      <c r="B194" s="110"/>
      <c r="C194" s="109"/>
      <c r="D194" s="116" t="s">
        <v>135</v>
      </c>
      <c r="E194" s="150" t="s">
        <v>436</v>
      </c>
      <c r="F194" s="101" t="s">
        <v>176</v>
      </c>
      <c r="G194" s="150" t="s">
        <v>132</v>
      </c>
      <c r="H194" s="150" t="s">
        <v>175</v>
      </c>
      <c r="I194" s="153" t="str">
        <f t="shared" si="85"/>
        <v>рцп910?????общ???</v>
      </c>
      <c r="J194" s="117">
        <f t="shared" si="86"/>
        <v>0</v>
      </c>
      <c r="K194" s="117">
        <f t="shared" si="87"/>
        <v>0</v>
      </c>
      <c r="L194" s="119"/>
      <c r="M194" s="117">
        <f t="shared" si="88"/>
        <v>0</v>
      </c>
      <c r="N194" s="117"/>
      <c r="O194" s="117">
        <f t="shared" si="89"/>
        <v>0</v>
      </c>
      <c r="P194" s="142">
        <f t="shared" si="90"/>
        <v>0</v>
      </c>
    </row>
    <row r="195" spans="1:16">
      <c r="A195" s="109" t="s">
        <v>66</v>
      </c>
      <c r="B195" s="110"/>
      <c r="C195" s="109"/>
      <c r="D195" s="116" t="s">
        <v>136</v>
      </c>
      <c r="E195" s="150" t="s">
        <v>436</v>
      </c>
      <c r="F195" s="101" t="s">
        <v>176</v>
      </c>
      <c r="G195" s="150" t="s">
        <v>132</v>
      </c>
      <c r="H195" s="150" t="s">
        <v>175</v>
      </c>
      <c r="I195" s="153" t="str">
        <f t="shared" si="85"/>
        <v>жил910?????общ???</v>
      </c>
      <c r="J195" s="117">
        <f t="shared" si="86"/>
        <v>280</v>
      </c>
      <c r="K195" s="117">
        <f t="shared" si="87"/>
        <v>0</v>
      </c>
      <c r="L195" s="119"/>
      <c r="M195" s="117">
        <f t="shared" si="88"/>
        <v>0</v>
      </c>
      <c r="N195" s="117"/>
      <c r="O195" s="117">
        <f t="shared" si="89"/>
        <v>300</v>
      </c>
      <c r="P195" s="142">
        <f t="shared" si="90"/>
        <v>300</v>
      </c>
    </row>
    <row r="196" spans="1:16">
      <c r="A196" s="109" t="s">
        <v>67</v>
      </c>
      <c r="B196" s="110"/>
      <c r="C196" s="109"/>
      <c r="D196" s="116" t="s">
        <v>137</v>
      </c>
      <c r="E196" s="150" t="s">
        <v>436</v>
      </c>
      <c r="F196" s="101" t="s">
        <v>664</v>
      </c>
      <c r="G196" s="150" t="s">
        <v>132</v>
      </c>
      <c r="H196" s="150" t="s">
        <v>175</v>
      </c>
      <c r="I196" s="153" t="str">
        <f t="shared" si="85"/>
        <v>физ91001422общ???</v>
      </c>
      <c r="J196" s="117">
        <f t="shared" si="86"/>
        <v>130.30000000000001</v>
      </c>
      <c r="K196" s="117">
        <f t="shared" si="87"/>
        <v>43</v>
      </c>
      <c r="L196" s="119"/>
      <c r="M196" s="117">
        <f t="shared" si="88"/>
        <v>0</v>
      </c>
      <c r="N196" s="117"/>
      <c r="O196" s="117">
        <f t="shared" si="89"/>
        <v>0</v>
      </c>
      <c r="P196" s="142">
        <f t="shared" si="90"/>
        <v>0</v>
      </c>
    </row>
    <row r="197" spans="1:16">
      <c r="A197" s="109" t="s">
        <v>68</v>
      </c>
      <c r="B197" s="110"/>
      <c r="C197" s="109"/>
      <c r="D197" s="116" t="s">
        <v>138</v>
      </c>
      <c r="E197" s="150" t="s">
        <v>436</v>
      </c>
      <c r="F197" s="101" t="s">
        <v>176</v>
      </c>
      <c r="G197" s="150" t="s">
        <v>132</v>
      </c>
      <c r="H197" s="150" t="s">
        <v>175</v>
      </c>
      <c r="I197" s="153" t="str">
        <f t="shared" si="85"/>
        <v>меж910?????общ???</v>
      </c>
      <c r="J197" s="117">
        <f t="shared" si="86"/>
        <v>2.5</v>
      </c>
      <c r="K197" s="117">
        <f t="shared" si="87"/>
        <v>2.5</v>
      </c>
      <c r="L197" s="119"/>
      <c r="M197" s="117">
        <f t="shared" si="88"/>
        <v>0</v>
      </c>
      <c r="N197" s="117"/>
      <c r="O197" s="117">
        <f t="shared" si="89"/>
        <v>2.1379999999999999</v>
      </c>
      <c r="P197" s="142">
        <f t="shared" si="90"/>
        <v>2.1379999999999999</v>
      </c>
    </row>
    <row r="198" spans="1:16">
      <c r="A198" s="109" t="s">
        <v>70</v>
      </c>
      <c r="B198" s="110"/>
      <c r="C198" s="109"/>
      <c r="D198" s="116" t="s">
        <v>139</v>
      </c>
      <c r="E198" s="150" t="s">
        <v>436</v>
      </c>
      <c r="F198" s="101" t="s">
        <v>664</v>
      </c>
      <c r="G198" s="150" t="s">
        <v>132</v>
      </c>
      <c r="H198" s="150" t="s">
        <v>175</v>
      </c>
      <c r="I198" s="153" t="str">
        <f t="shared" si="85"/>
        <v>тра91001422общ???</v>
      </c>
      <c r="J198" s="117">
        <f t="shared" si="86"/>
        <v>0</v>
      </c>
      <c r="K198" s="117">
        <f t="shared" si="87"/>
        <v>0</v>
      </c>
      <c r="L198" s="119"/>
      <c r="M198" s="117">
        <f t="shared" si="88"/>
        <v>0</v>
      </c>
      <c r="N198" s="117"/>
      <c r="O198" s="117">
        <f t="shared" si="89"/>
        <v>0</v>
      </c>
      <c r="P198" s="142">
        <f t="shared" si="90"/>
        <v>0</v>
      </c>
    </row>
    <row r="199" spans="1:16">
      <c r="A199" s="109" t="s">
        <v>71</v>
      </c>
      <c r="B199" s="110"/>
      <c r="C199" s="109"/>
      <c r="D199" s="116" t="s">
        <v>140</v>
      </c>
      <c r="E199" s="150" t="s">
        <v>436</v>
      </c>
      <c r="F199" s="101" t="s">
        <v>664</v>
      </c>
      <c r="G199" s="150" t="s">
        <v>132</v>
      </c>
      <c r="H199" s="150" t="s">
        <v>175</v>
      </c>
      <c r="I199" s="153" t="str">
        <f t="shared" si="85"/>
        <v>пен91001422общ???</v>
      </c>
      <c r="J199" s="117">
        <f t="shared" si="86"/>
        <v>12</v>
      </c>
      <c r="K199" s="117">
        <f t="shared" si="87"/>
        <v>9</v>
      </c>
      <c r="L199" s="119"/>
      <c r="M199" s="117">
        <f t="shared" si="88"/>
        <v>0</v>
      </c>
      <c r="N199" s="117"/>
      <c r="O199" s="117">
        <f t="shared" si="89"/>
        <v>12</v>
      </c>
      <c r="P199" s="142">
        <f t="shared" si="90"/>
        <v>12</v>
      </c>
    </row>
    <row r="200" spans="1:16">
      <c r="A200" s="109" t="s">
        <v>90</v>
      </c>
      <c r="B200" s="110"/>
      <c r="C200" s="106"/>
      <c r="D200" s="116" t="s">
        <v>147</v>
      </c>
      <c r="E200" s="150" t="s">
        <v>436</v>
      </c>
      <c r="F200" s="150" t="s">
        <v>176</v>
      </c>
      <c r="G200" s="150" t="s">
        <v>132</v>
      </c>
      <c r="H200" s="150" t="s">
        <v>175</v>
      </c>
      <c r="I200" s="153" t="str">
        <f t="shared" si="85"/>
        <v>выб910?????общ???</v>
      </c>
      <c r="J200" s="117">
        <f>ROUND(SUMIF(Классификация,$I200,Лимиты_2011)/1000,окр)</f>
        <v>20</v>
      </c>
      <c r="K200" s="117">
        <f t="shared" si="87"/>
        <v>0</v>
      </c>
      <c r="L200" s="119"/>
      <c r="M200" s="117">
        <f t="shared" si="88"/>
        <v>0</v>
      </c>
      <c r="N200" s="117"/>
      <c r="O200" s="117">
        <f t="shared" si="89"/>
        <v>40</v>
      </c>
      <c r="P200" s="142">
        <f t="shared" si="90"/>
        <v>40</v>
      </c>
    </row>
    <row r="201" spans="1:16" ht="30">
      <c r="A201" s="109" t="s">
        <v>26</v>
      </c>
      <c r="B201" s="110" t="s">
        <v>57</v>
      </c>
      <c r="C201" s="106" t="str">
        <f>CONCATENATE(B201,E201,H201)</f>
        <v>адм910про</v>
      </c>
      <c r="D201" s="116" t="s">
        <v>131</v>
      </c>
      <c r="E201" s="150" t="s">
        <v>436</v>
      </c>
      <c r="F201" s="101" t="s">
        <v>664</v>
      </c>
      <c r="G201" s="150" t="s">
        <v>132</v>
      </c>
      <c r="H201" s="150" t="s">
        <v>118</v>
      </c>
      <c r="I201" s="153" t="str">
        <f t="shared" si="85"/>
        <v>рбс91001422общпро</v>
      </c>
      <c r="J201" s="117">
        <f t="shared" si="86"/>
        <v>1220.2</v>
      </c>
      <c r="K201" s="117">
        <f t="shared" si="87"/>
        <v>813</v>
      </c>
      <c r="L201" s="119"/>
      <c r="M201" s="117">
        <f t="shared" si="88"/>
        <v>990.3</v>
      </c>
      <c r="N201" s="117"/>
      <c r="O201" s="117">
        <f t="shared" si="89"/>
        <v>0</v>
      </c>
      <c r="P201" s="142">
        <f t="shared" si="90"/>
        <v>990.3</v>
      </c>
    </row>
    <row r="202" spans="1:16" ht="30">
      <c r="A202" s="512" t="s">
        <v>364</v>
      </c>
      <c r="B202" s="106" t="s">
        <v>146</v>
      </c>
      <c r="C202" s="106" t="str">
        <f>CONCATENATE(B202,E202,H202)</f>
        <v>всего913</v>
      </c>
      <c r="D202" s="106" t="s">
        <v>146</v>
      </c>
      <c r="E202" s="149" t="s">
        <v>438</v>
      </c>
      <c r="F202" s="149"/>
      <c r="G202" s="149"/>
      <c r="H202" s="149"/>
      <c r="I202" s="106"/>
      <c r="J202" s="506">
        <f>SUM(J203:J204,J205,J208,J209,J210,J211,J212,J213,J216,J217,J218,J219)</f>
        <v>18939.899999999998</v>
      </c>
      <c r="K202" s="506">
        <f t="shared" ref="K202:P202" si="91">SUM(K203:K204,K205,K208,K209,K210,K211,K212,K213,K216,K217,K218,K219)</f>
        <v>13027.099999999999</v>
      </c>
      <c r="L202" s="107">
        <f t="shared" si="91"/>
        <v>0</v>
      </c>
      <c r="M202" s="506">
        <f t="shared" si="91"/>
        <v>3560</v>
      </c>
      <c r="N202" s="107">
        <f t="shared" si="91"/>
        <v>0</v>
      </c>
      <c r="O202" s="506">
        <f t="shared" si="91"/>
        <v>12922.474</v>
      </c>
      <c r="P202" s="107">
        <f t="shared" si="91"/>
        <v>16482.474000000002</v>
      </c>
    </row>
    <row r="203" spans="1:16" s="118" customFormat="1" ht="30">
      <c r="A203" s="115" t="s">
        <v>59</v>
      </c>
      <c r="B203" s="116" t="s">
        <v>57</v>
      </c>
      <c r="C203" s="106" t="str">
        <f>CONCATENATE(B203,E203,H203)</f>
        <v>адм913опл</v>
      </c>
      <c r="D203" s="116" t="s">
        <v>131</v>
      </c>
      <c r="E203" s="151" t="s">
        <v>438</v>
      </c>
      <c r="F203" s="101" t="s">
        <v>665</v>
      </c>
      <c r="G203" s="151" t="s">
        <v>132</v>
      </c>
      <c r="H203" s="149" t="s">
        <v>119</v>
      </c>
      <c r="I203" s="153" t="str">
        <f>CONCATENATE(D203,E203,F203,G203,H203,)</f>
        <v>рбс91301423общопл</v>
      </c>
      <c r="J203" s="117">
        <f>ROUND(SUMIF(Классификация,$I203,Лимиты_2011)/1000,окр)</f>
        <v>4966.2</v>
      </c>
      <c r="K203" s="117">
        <f>ROUND(SUMIF(Классификация,$I203,Расход_2011)/1000,окр)</f>
        <v>3673.4</v>
      </c>
      <c r="L203" s="117"/>
      <c r="M203" s="117">
        <f>ROUND(IF(тип_индексации="росписи",SUMIF(Классификация,$I203,Лимиты_2012_Индекс),SUMIF(Классификация,$I203,Расходы_2012_Индекс)*4/3)/1000,окр)</f>
        <v>0</v>
      </c>
      <c r="N203" s="117"/>
      <c r="O203" s="117">
        <f>SUMIF(классификация_прямой_счёт,$I203,Проект_сумма_прямой_счёт)</f>
        <v>4503.3</v>
      </c>
      <c r="P203" s="142">
        <f>SUM(M203:O203)</f>
        <v>4503.3</v>
      </c>
    </row>
    <row r="204" spans="1:16" ht="30">
      <c r="A204" s="109" t="s">
        <v>60</v>
      </c>
      <c r="B204" s="110" t="s">
        <v>57</v>
      </c>
      <c r="C204" s="106" t="str">
        <f>CONCATENATE(B204,E204,H204)</f>
        <v>адм913ком</v>
      </c>
      <c r="D204" s="116" t="s">
        <v>131</v>
      </c>
      <c r="E204" s="150" t="s">
        <v>438</v>
      </c>
      <c r="F204" s="101" t="s">
        <v>665</v>
      </c>
      <c r="G204" s="150" t="s">
        <v>132</v>
      </c>
      <c r="H204" s="151" t="s">
        <v>120</v>
      </c>
      <c r="I204" s="153" t="str">
        <f>CONCATENATE(D204,E204,F204,G204,H204,)</f>
        <v>рбс91301423общком</v>
      </c>
      <c r="J204" s="117">
        <f>ROUND(SUMIF(Классификация,$I204,Лимиты_2011)/1000,окр)</f>
        <v>245.6</v>
      </c>
      <c r="K204" s="117">
        <f>ROUND(SUMIF(Классификация,$I204,Расход_2011)/1000,окр)</f>
        <v>127.4</v>
      </c>
      <c r="L204" s="119"/>
      <c r="M204" s="117">
        <f>ROUND(IF(тип_индексации="росписи",SUMIF(Классификация,$I204,Лимиты_2012_Индекс),SUMIF(Классификация,$I204,Расходы_2012_Индекс)*4/3)/1000,окр)</f>
        <v>245.6</v>
      </c>
      <c r="N204" s="117"/>
      <c r="O204" s="117">
        <f>SUMIF(классификация_прямой_счёт,$I204,Проект_сумма_прямой_счёт)</f>
        <v>0</v>
      </c>
      <c r="P204" s="142">
        <f>SUM(M204:O204)</f>
        <v>245.6</v>
      </c>
    </row>
    <row r="205" spans="1:16" ht="30">
      <c r="A205" s="109" t="s">
        <v>566</v>
      </c>
      <c r="B205" s="110"/>
      <c r="C205" s="109"/>
      <c r="D205" s="116"/>
      <c r="E205" s="150"/>
      <c r="F205" s="101"/>
      <c r="G205" s="150"/>
      <c r="H205" s="150"/>
      <c r="I205" s="153"/>
      <c r="J205" s="117">
        <f>SUM(J206:J207)</f>
        <v>4288.1000000000004</v>
      </c>
      <c r="K205" s="117">
        <f>SUM(K206:K207)</f>
        <v>3323</v>
      </c>
      <c r="L205" s="119"/>
      <c r="M205" s="117">
        <f>SUM(M206:M207)</f>
        <v>1445.2</v>
      </c>
      <c r="N205" s="117">
        <f>SUM(N206:N207)</f>
        <v>0</v>
      </c>
      <c r="O205" s="117">
        <f>SUM(O206:O207)</f>
        <v>2083.3000000000002</v>
      </c>
      <c r="P205" s="142">
        <f>SUM(P206:P207)</f>
        <v>3528.5</v>
      </c>
    </row>
    <row r="206" spans="1:16">
      <c r="A206" s="113" t="s">
        <v>61</v>
      </c>
      <c r="B206" s="110" t="s">
        <v>133</v>
      </c>
      <c r="C206" s="106" t="str">
        <f>CONCATENATE(B206,E206,H206)</f>
        <v>бла913???</v>
      </c>
      <c r="D206" s="116" t="s">
        <v>134</v>
      </c>
      <c r="E206" s="150" t="s">
        <v>438</v>
      </c>
      <c r="F206" s="101" t="s">
        <v>665</v>
      </c>
      <c r="G206" s="150" t="s">
        <v>132</v>
      </c>
      <c r="H206" s="150" t="s">
        <v>175</v>
      </c>
      <c r="I206" s="153" t="str">
        <f t="shared" ref="I206:I219" si="92">CONCATENATE(D206,E206,F206,G206,H206,)</f>
        <v>осв91301423общ???</v>
      </c>
      <c r="J206" s="117">
        <f t="shared" ref="J206:J219" si="93">ROUND(SUMIF(Классификация,$I206,Лимиты_2011)/1000,окр)</f>
        <v>0</v>
      </c>
      <c r="K206" s="117">
        <f t="shared" ref="K206:K219" si="94">ROUND(SUMIF(Классификация,$I206,Расход_2011)/1000,окр)</f>
        <v>0</v>
      </c>
      <c r="L206" s="119"/>
      <c r="M206" s="117">
        <f t="shared" ref="M206:M219" si="95">ROUND(IF(тип_индексации="росписи",SUMIF(Классификация,$I206,Лимиты_2012_Индекс),SUMIF(Классификация,$I206,Расходы_2012_Индекс)*4/3)/1000,окр)</f>
        <v>0</v>
      </c>
      <c r="N206" s="117"/>
      <c r="O206" s="117">
        <f t="shared" ref="O206:O219" si="96">SUMIF(классификация_прямой_счёт,$I206,Проект_сумма_прямой_счёт)</f>
        <v>0</v>
      </c>
      <c r="P206" s="142">
        <f t="shared" ref="P206:P219" si="97">SUM(M206:O206)</f>
        <v>0</v>
      </c>
    </row>
    <row r="207" spans="1:16">
      <c r="A207" s="113" t="s">
        <v>62</v>
      </c>
      <c r="B207" s="110" t="s">
        <v>133</v>
      </c>
      <c r="C207" s="106" t="str">
        <f>CONCATENATE(B207,E207,H207)</f>
        <v>бла913???</v>
      </c>
      <c r="D207" s="116" t="s">
        <v>133</v>
      </c>
      <c r="E207" s="150" t="s">
        <v>438</v>
      </c>
      <c r="F207" s="101" t="s">
        <v>665</v>
      </c>
      <c r="G207" s="150" t="s">
        <v>132</v>
      </c>
      <c r="H207" s="150" t="s">
        <v>175</v>
      </c>
      <c r="I207" s="153" t="str">
        <f t="shared" si="92"/>
        <v>бла91301423общ???</v>
      </c>
      <c r="J207" s="117">
        <f t="shared" si="93"/>
        <v>4288.1000000000004</v>
      </c>
      <c r="K207" s="117">
        <f t="shared" si="94"/>
        <v>3323</v>
      </c>
      <c r="L207" s="111">
        <f>L205-L206</f>
        <v>0</v>
      </c>
      <c r="M207" s="117">
        <f t="shared" si="95"/>
        <v>1445.2</v>
      </c>
      <c r="N207" s="117"/>
      <c r="O207" s="373">
        <f t="shared" si="96"/>
        <v>2083.3000000000002</v>
      </c>
      <c r="P207" s="142">
        <f t="shared" si="97"/>
        <v>3528.5</v>
      </c>
    </row>
    <row r="208" spans="1:16">
      <c r="A208" s="109" t="s">
        <v>63</v>
      </c>
      <c r="B208" s="110" t="s">
        <v>57</v>
      </c>
      <c r="C208" s="106" t="str">
        <f>CONCATENATE(B208,E208,H208)</f>
        <v>адм913кап</v>
      </c>
      <c r="D208" s="116" t="s">
        <v>131</v>
      </c>
      <c r="E208" s="150" t="s">
        <v>438</v>
      </c>
      <c r="F208" s="101" t="s">
        <v>665</v>
      </c>
      <c r="G208" s="150" t="s">
        <v>132</v>
      </c>
      <c r="H208" s="150" t="s">
        <v>121</v>
      </c>
      <c r="I208" s="153" t="str">
        <f t="shared" si="92"/>
        <v>рбс91301423общкап</v>
      </c>
      <c r="J208" s="117">
        <f t="shared" si="93"/>
        <v>0</v>
      </c>
      <c r="K208" s="117">
        <f t="shared" si="94"/>
        <v>0</v>
      </c>
      <c r="L208" s="119"/>
      <c r="M208" s="117">
        <f t="shared" si="95"/>
        <v>0</v>
      </c>
      <c r="N208" s="117"/>
      <c r="O208" s="117">
        <f t="shared" si="96"/>
        <v>0</v>
      </c>
      <c r="P208" s="142">
        <f t="shared" si="97"/>
        <v>0</v>
      </c>
    </row>
    <row r="209" spans="1:16">
      <c r="A209" s="109" t="s">
        <v>64</v>
      </c>
      <c r="B209" s="110" t="s">
        <v>57</v>
      </c>
      <c r="C209" s="106" t="str">
        <f>CONCATENATE(B209,E209,H209)</f>
        <v>адм913осн</v>
      </c>
      <c r="D209" s="116" t="s">
        <v>131</v>
      </c>
      <c r="E209" s="150" t="s">
        <v>438</v>
      </c>
      <c r="F209" s="101" t="s">
        <v>665</v>
      </c>
      <c r="G209" s="150" t="s">
        <v>132</v>
      </c>
      <c r="H209" s="150" t="s">
        <v>122</v>
      </c>
      <c r="I209" s="153" t="str">
        <f t="shared" si="92"/>
        <v>рбс91301423общосн</v>
      </c>
      <c r="J209" s="117">
        <f t="shared" si="93"/>
        <v>60.9</v>
      </c>
      <c r="K209" s="117">
        <f t="shared" si="94"/>
        <v>60.9</v>
      </c>
      <c r="L209" s="119"/>
      <c r="M209" s="117">
        <f t="shared" si="95"/>
        <v>0</v>
      </c>
      <c r="N209" s="117"/>
      <c r="O209" s="117">
        <f t="shared" si="96"/>
        <v>0</v>
      </c>
      <c r="P209" s="142">
        <f t="shared" si="97"/>
        <v>0</v>
      </c>
    </row>
    <row r="210" spans="1:16">
      <c r="A210" s="179" t="s">
        <v>342</v>
      </c>
      <c r="B210" s="110"/>
      <c r="C210" s="109"/>
      <c r="D210" s="116" t="s">
        <v>135</v>
      </c>
      <c r="E210" s="150" t="s">
        <v>438</v>
      </c>
      <c r="F210" s="101" t="s">
        <v>176</v>
      </c>
      <c r="G210" s="150" t="s">
        <v>132</v>
      </c>
      <c r="H210" s="150" t="s">
        <v>175</v>
      </c>
      <c r="I210" s="153" t="str">
        <f t="shared" si="92"/>
        <v>рцп913?????общ???</v>
      </c>
      <c r="J210" s="117">
        <f t="shared" si="93"/>
        <v>0</v>
      </c>
      <c r="K210" s="117">
        <f t="shared" si="94"/>
        <v>0</v>
      </c>
      <c r="L210" s="119"/>
      <c r="M210" s="117">
        <f t="shared" si="95"/>
        <v>0</v>
      </c>
      <c r="N210" s="117"/>
      <c r="O210" s="117">
        <f t="shared" si="96"/>
        <v>0</v>
      </c>
      <c r="P210" s="142">
        <f t="shared" si="97"/>
        <v>0</v>
      </c>
    </row>
    <row r="211" spans="1:16">
      <c r="A211" s="109" t="s">
        <v>66</v>
      </c>
      <c r="B211" s="110"/>
      <c r="C211" s="109"/>
      <c r="D211" s="116" t="s">
        <v>136</v>
      </c>
      <c r="E211" s="150" t="s">
        <v>438</v>
      </c>
      <c r="F211" s="101" t="s">
        <v>176</v>
      </c>
      <c r="G211" s="150" t="s">
        <v>132</v>
      </c>
      <c r="H211" s="150" t="s">
        <v>175</v>
      </c>
      <c r="I211" s="153" t="str">
        <f t="shared" si="92"/>
        <v>жил913?????общ???</v>
      </c>
      <c r="J211" s="117">
        <f t="shared" si="93"/>
        <v>929.3</v>
      </c>
      <c r="K211" s="117">
        <f t="shared" si="94"/>
        <v>301.39999999999998</v>
      </c>
      <c r="L211" s="119"/>
      <c r="M211" s="117">
        <f t="shared" si="95"/>
        <v>0</v>
      </c>
      <c r="N211" s="117"/>
      <c r="O211" s="117">
        <f t="shared" si="96"/>
        <v>1100</v>
      </c>
      <c r="P211" s="142">
        <f t="shared" si="97"/>
        <v>1100</v>
      </c>
    </row>
    <row r="212" spans="1:16">
      <c r="A212" s="109" t="s">
        <v>67</v>
      </c>
      <c r="B212" s="110"/>
      <c r="C212" s="109"/>
      <c r="D212" s="116" t="s">
        <v>137</v>
      </c>
      <c r="E212" s="150" t="s">
        <v>438</v>
      </c>
      <c r="F212" s="101" t="s">
        <v>665</v>
      </c>
      <c r="G212" s="150" t="s">
        <v>132</v>
      </c>
      <c r="H212" s="150" t="s">
        <v>175</v>
      </c>
      <c r="I212" s="153" t="str">
        <f t="shared" si="92"/>
        <v>физ91301423общ???</v>
      </c>
      <c r="J212" s="117">
        <f t="shared" si="93"/>
        <v>407.9</v>
      </c>
      <c r="K212" s="117">
        <f t="shared" si="94"/>
        <v>203.3</v>
      </c>
      <c r="L212" s="119"/>
      <c r="M212" s="117">
        <f t="shared" si="95"/>
        <v>0</v>
      </c>
      <c r="N212" s="117"/>
      <c r="O212" s="117">
        <f t="shared" si="96"/>
        <v>0</v>
      </c>
      <c r="P212" s="142">
        <f t="shared" si="97"/>
        <v>0</v>
      </c>
    </row>
    <row r="213" spans="1:16">
      <c r="A213" s="109" t="s">
        <v>68</v>
      </c>
      <c r="B213" s="110"/>
      <c r="C213" s="109"/>
      <c r="D213" s="116"/>
      <c r="E213" s="150"/>
      <c r="F213" s="101"/>
      <c r="G213" s="150"/>
      <c r="H213" s="150"/>
      <c r="I213" s="153"/>
      <c r="J213" s="117">
        <f>J214+J215</f>
        <v>6050.7999999999993</v>
      </c>
      <c r="K213" s="117">
        <f t="shared" ref="K213:P213" si="98">K214+K215</f>
        <v>4540.2</v>
      </c>
      <c r="L213" s="117">
        <f t="shared" si="98"/>
        <v>0</v>
      </c>
      <c r="M213" s="117">
        <f t="shared" si="98"/>
        <v>0</v>
      </c>
      <c r="N213" s="117">
        <f t="shared" si="98"/>
        <v>0</v>
      </c>
      <c r="O213" s="117">
        <f t="shared" si="98"/>
        <v>5223.8739999999998</v>
      </c>
      <c r="P213" s="142">
        <f t="shared" si="98"/>
        <v>5223.8739999999998</v>
      </c>
    </row>
    <row r="214" spans="1:16">
      <c r="A214" s="109" t="s">
        <v>570</v>
      </c>
      <c r="B214" s="110"/>
      <c r="C214" s="109"/>
      <c r="D214" s="116" t="s">
        <v>138</v>
      </c>
      <c r="E214" s="150" t="s">
        <v>438</v>
      </c>
      <c r="F214" s="101" t="s">
        <v>652</v>
      </c>
      <c r="G214" s="150" t="s">
        <v>132</v>
      </c>
      <c r="H214" s="150" t="s">
        <v>175</v>
      </c>
      <c r="I214" s="153" t="str">
        <f>CONCATENATE(D214,E214,F214,G214,H214,)</f>
        <v>меж91301412общ???</v>
      </c>
      <c r="J214" s="117">
        <f>ROUND(SUMIF(Классификация,$I214,Лимиты_2011)/1000,окр)</f>
        <v>8.4</v>
      </c>
      <c r="K214" s="117">
        <f>ROUND(SUMIF(Классификация,$I214,Расход_2011)/1000,окр)</f>
        <v>8.4</v>
      </c>
      <c r="L214" s="119"/>
      <c r="M214" s="117">
        <f>ROUND(IF(тип_индексации="росписи",SUMIF(Классификация,$I214,Лимиты_2012_Индекс),SUMIF(Классификация,$I214,Расходы_2012_Индекс)*4/3)/1000,окр)-M215</f>
        <v>0</v>
      </c>
      <c r="N214" s="117"/>
      <c r="O214" s="117">
        <f>SUMIF(классификация_прямой_счёт,$I214,Проект_сумма_прямой_счёт)</f>
        <v>17.140999999999998</v>
      </c>
      <c r="P214" s="142">
        <f>SUM(M214:O214)</f>
        <v>17.140999999999998</v>
      </c>
    </row>
    <row r="215" spans="1:16">
      <c r="A215" s="109" t="s">
        <v>571</v>
      </c>
      <c r="B215" s="110" t="s">
        <v>168</v>
      </c>
      <c r="C215" s="106" t="str">
        <f>CONCATENATE(B215,E215,H215)</f>
        <v>кул913про</v>
      </c>
      <c r="D215" s="116" t="s">
        <v>138</v>
      </c>
      <c r="E215" s="150" t="s">
        <v>438</v>
      </c>
      <c r="F215" s="101" t="s">
        <v>838</v>
      </c>
      <c r="G215" s="150" t="s">
        <v>132</v>
      </c>
      <c r="H215" s="150" t="s">
        <v>118</v>
      </c>
      <c r="I215" s="153" t="str">
        <f>CONCATENATE(D215,E215,F215,G215,H215,)</f>
        <v>меж91301412добщпро</v>
      </c>
      <c r="J215" s="117">
        <f t="shared" si="93"/>
        <v>6042.4</v>
      </c>
      <c r="K215" s="117">
        <f t="shared" si="94"/>
        <v>4531.8</v>
      </c>
      <c r="L215" s="119"/>
      <c r="M215" s="117">
        <f t="shared" si="95"/>
        <v>0</v>
      </c>
      <c r="N215" s="117"/>
      <c r="O215" s="117">
        <f t="shared" si="96"/>
        <v>5206.7330000000002</v>
      </c>
      <c r="P215" s="142">
        <f>SUM(M215:O215)</f>
        <v>5206.7330000000002</v>
      </c>
    </row>
    <row r="216" spans="1:16">
      <c r="A216" s="109" t="s">
        <v>70</v>
      </c>
      <c r="B216" s="110"/>
      <c r="C216" s="109"/>
      <c r="D216" s="116" t="s">
        <v>139</v>
      </c>
      <c r="E216" s="150" t="s">
        <v>438</v>
      </c>
      <c r="F216" s="101" t="s">
        <v>665</v>
      </c>
      <c r="G216" s="150" t="s">
        <v>132</v>
      </c>
      <c r="H216" s="150" t="s">
        <v>175</v>
      </c>
      <c r="I216" s="153" t="str">
        <f t="shared" si="92"/>
        <v>тра91301423общ???</v>
      </c>
      <c r="J216" s="117">
        <f t="shared" si="93"/>
        <v>0</v>
      </c>
      <c r="K216" s="117">
        <f t="shared" si="94"/>
        <v>0</v>
      </c>
      <c r="L216" s="119"/>
      <c r="M216" s="117">
        <f t="shared" si="95"/>
        <v>0</v>
      </c>
      <c r="N216" s="117"/>
      <c r="O216" s="117">
        <f t="shared" si="96"/>
        <v>0</v>
      </c>
      <c r="P216" s="142">
        <f t="shared" si="97"/>
        <v>0</v>
      </c>
    </row>
    <row r="217" spans="1:16">
      <c r="A217" s="109" t="s">
        <v>71</v>
      </c>
      <c r="B217" s="110"/>
      <c r="C217" s="109"/>
      <c r="D217" s="116" t="s">
        <v>140</v>
      </c>
      <c r="E217" s="150" t="s">
        <v>438</v>
      </c>
      <c r="F217" s="101" t="s">
        <v>665</v>
      </c>
      <c r="G217" s="150" t="s">
        <v>132</v>
      </c>
      <c r="H217" s="150" t="s">
        <v>175</v>
      </c>
      <c r="I217" s="153" t="str">
        <f t="shared" si="92"/>
        <v>пен91301423общ???</v>
      </c>
      <c r="J217" s="117">
        <f t="shared" si="93"/>
        <v>12</v>
      </c>
      <c r="K217" s="117">
        <f t="shared" si="94"/>
        <v>9</v>
      </c>
      <c r="L217" s="119"/>
      <c r="M217" s="117">
        <f t="shared" si="95"/>
        <v>0</v>
      </c>
      <c r="N217" s="117"/>
      <c r="O217" s="117">
        <f t="shared" si="96"/>
        <v>12</v>
      </c>
      <c r="P217" s="142">
        <f t="shared" si="97"/>
        <v>12</v>
      </c>
    </row>
    <row r="218" spans="1:16">
      <c r="A218" s="109" t="s">
        <v>90</v>
      </c>
      <c r="B218" s="110"/>
      <c r="C218" s="106"/>
      <c r="D218" s="116" t="s">
        <v>147</v>
      </c>
      <c r="E218" s="150" t="s">
        <v>438</v>
      </c>
      <c r="F218" s="150" t="s">
        <v>176</v>
      </c>
      <c r="G218" s="150" t="s">
        <v>132</v>
      </c>
      <c r="H218" s="150" t="s">
        <v>175</v>
      </c>
      <c r="I218" s="153" t="str">
        <f t="shared" si="92"/>
        <v>выб913?????общ???</v>
      </c>
      <c r="J218" s="117">
        <f>ROUND(SUMIF(Классификация,$I218,Лимиты_2011)/1000,окр)</f>
        <v>1</v>
      </c>
      <c r="K218" s="117">
        <f t="shared" si="94"/>
        <v>0</v>
      </c>
      <c r="L218" s="119"/>
      <c r="M218" s="117">
        <f t="shared" si="95"/>
        <v>0</v>
      </c>
      <c r="N218" s="117"/>
      <c r="O218" s="117">
        <f t="shared" si="96"/>
        <v>0</v>
      </c>
      <c r="P218" s="142">
        <f t="shared" si="97"/>
        <v>0</v>
      </c>
    </row>
    <row r="219" spans="1:16" ht="30">
      <c r="A219" s="109" t="s">
        <v>26</v>
      </c>
      <c r="B219" s="110" t="s">
        <v>57</v>
      </c>
      <c r="C219" s="106" t="str">
        <f>CONCATENATE(B219,E219,H219)</f>
        <v>адм913про</v>
      </c>
      <c r="D219" s="116" t="s">
        <v>131</v>
      </c>
      <c r="E219" s="150" t="s">
        <v>438</v>
      </c>
      <c r="F219" s="101" t="s">
        <v>665</v>
      </c>
      <c r="G219" s="150" t="s">
        <v>132</v>
      </c>
      <c r="H219" s="150" t="s">
        <v>118</v>
      </c>
      <c r="I219" s="153" t="str">
        <f t="shared" si="92"/>
        <v>рбс91301423общпро</v>
      </c>
      <c r="J219" s="117">
        <f t="shared" si="93"/>
        <v>1978.1</v>
      </c>
      <c r="K219" s="117">
        <f t="shared" si="94"/>
        <v>788.5</v>
      </c>
      <c r="L219" s="119"/>
      <c r="M219" s="117">
        <f t="shared" si="95"/>
        <v>1869.2</v>
      </c>
      <c r="N219" s="117"/>
      <c r="O219" s="117">
        <f t="shared" si="96"/>
        <v>0</v>
      </c>
      <c r="P219" s="142">
        <f t="shared" si="97"/>
        <v>1869.2</v>
      </c>
    </row>
    <row r="220" spans="1:16" ht="30">
      <c r="A220" s="106" t="s">
        <v>365</v>
      </c>
      <c r="B220" s="106" t="s">
        <v>146</v>
      </c>
      <c r="C220" s="106" t="str">
        <f>CONCATENATE(B220,E220,H220)</f>
        <v>всего911</v>
      </c>
      <c r="D220" s="106" t="s">
        <v>146</v>
      </c>
      <c r="E220" s="149" t="s">
        <v>440</v>
      </c>
      <c r="F220" s="149"/>
      <c r="G220" s="149"/>
      <c r="H220" s="149"/>
      <c r="I220" s="106"/>
      <c r="J220" s="506">
        <f t="shared" ref="J220:P220" si="99">SUM(J221:J222,J224:J235)</f>
        <v>8542.5</v>
      </c>
      <c r="K220" s="506">
        <f t="shared" si="99"/>
        <v>5719.3</v>
      </c>
      <c r="L220" s="107">
        <f t="shared" si="99"/>
        <v>0</v>
      </c>
      <c r="M220" s="506">
        <f t="shared" si="99"/>
        <v>2222.9</v>
      </c>
      <c r="N220" s="107">
        <f t="shared" si="99"/>
        <v>0</v>
      </c>
      <c r="O220" s="506">
        <f t="shared" si="99"/>
        <v>5107.8929999999991</v>
      </c>
      <c r="P220" s="145">
        <f t="shared" si="99"/>
        <v>7330.7929999999988</v>
      </c>
    </row>
    <row r="221" spans="1:16" s="118" customFormat="1" ht="30">
      <c r="A221" s="115" t="s">
        <v>59</v>
      </c>
      <c r="B221" s="116" t="s">
        <v>57</v>
      </c>
      <c r="C221" s="106" t="str">
        <f>CONCATENATE(B221,E221,H221)</f>
        <v>адм911опл</v>
      </c>
      <c r="D221" s="116" t="s">
        <v>131</v>
      </c>
      <c r="E221" s="151" t="s">
        <v>440</v>
      </c>
      <c r="F221" s="101" t="s">
        <v>666</v>
      </c>
      <c r="G221" s="151" t="s">
        <v>132</v>
      </c>
      <c r="H221" s="149" t="s">
        <v>119</v>
      </c>
      <c r="I221" s="153" t="str">
        <f>CONCATENATE(D221,E221,F221,G221,H221,)</f>
        <v>рбс91101424общопл</v>
      </c>
      <c r="J221" s="117">
        <f>ROUND(SUMIF(Классификация,$I221,Лимиты_2011)/1000,окр)</f>
        <v>3518.6</v>
      </c>
      <c r="K221" s="117">
        <f>ROUND(SUMIF(Классификация,$I221,Расход_2011)/1000,окр)</f>
        <v>2450.5</v>
      </c>
      <c r="L221" s="117"/>
      <c r="M221" s="117">
        <f>ROUND(IF(тип_индексации="росписи",SUMIF(Классификация,$I221,Лимиты_2012_Индекс),SUMIF(Классификация,$I221,Расходы_2012_Индекс)*4/3)/1000,окр)</f>
        <v>0</v>
      </c>
      <c r="N221" s="117"/>
      <c r="O221" s="117">
        <f>SUMIF(классификация_прямой_счёт,$I221,Проект_сумма_прямой_счёт)</f>
        <v>3337.8999999999996</v>
      </c>
      <c r="P221" s="142">
        <f>SUM(M221:O221)</f>
        <v>3337.8999999999996</v>
      </c>
    </row>
    <row r="222" spans="1:16" ht="30">
      <c r="A222" s="109" t="s">
        <v>60</v>
      </c>
      <c r="B222" s="110" t="s">
        <v>57</v>
      </c>
      <c r="C222" s="106" t="str">
        <f>CONCATENATE(B222,E222,H222)</f>
        <v>адм911ком</v>
      </c>
      <c r="D222" s="116" t="s">
        <v>131</v>
      </c>
      <c r="E222" s="150" t="s">
        <v>440</v>
      </c>
      <c r="F222" s="101" t="s">
        <v>666</v>
      </c>
      <c r="G222" s="150" t="s">
        <v>132</v>
      </c>
      <c r="H222" s="151" t="s">
        <v>120</v>
      </c>
      <c r="I222" s="153" t="str">
        <f>CONCATENATE(D222,E222,F222,G222,H222,)</f>
        <v>рбс91101424общком</v>
      </c>
      <c r="J222" s="117">
        <f>ROUND(SUMIF(Классификация,$I222,Лимиты_2011)/1000,окр)</f>
        <v>188.8</v>
      </c>
      <c r="K222" s="117">
        <f>ROUND(SUMIF(Классификация,$I222,Расход_2011)/1000,окр)</f>
        <v>110.7</v>
      </c>
      <c r="L222" s="119"/>
      <c r="M222" s="117">
        <f>ROUND(IF(тип_индексации="росписи",SUMIF(Классификация,$I222,Лимиты_2012_Индекс),SUMIF(Классификация,$I222,Расходы_2012_Индекс)*4/3)/1000,окр)</f>
        <v>188.8</v>
      </c>
      <c r="N222" s="117"/>
      <c r="O222" s="117">
        <f>SUMIF(классификация_прямой_счёт,$I222,Проект_сумма_прямой_счёт)</f>
        <v>0</v>
      </c>
      <c r="P222" s="142">
        <f>SUM(M222:O222)</f>
        <v>188.8</v>
      </c>
    </row>
    <row r="223" spans="1:16" ht="30">
      <c r="A223" s="109" t="s">
        <v>566</v>
      </c>
      <c r="B223" s="110"/>
      <c r="C223" s="109"/>
      <c r="D223" s="116"/>
      <c r="E223" s="150"/>
      <c r="F223" s="101"/>
      <c r="G223" s="150"/>
      <c r="H223" s="150"/>
      <c r="I223" s="153"/>
      <c r="J223" s="117">
        <f>SUM(J224:J225)</f>
        <v>1474.6</v>
      </c>
      <c r="K223" s="117">
        <f>SUM(K224:K225)</f>
        <v>979.4</v>
      </c>
      <c r="L223" s="119"/>
      <c r="M223" s="117">
        <f>SUM(M224:M225)</f>
        <v>707.6</v>
      </c>
      <c r="N223" s="117">
        <f>SUM(N224:N225)</f>
        <v>0</v>
      </c>
      <c r="O223" s="117">
        <f>SUM(O224:O225)</f>
        <v>403.4</v>
      </c>
      <c r="P223" s="142">
        <f>SUM(P224:P225)</f>
        <v>1111</v>
      </c>
    </row>
    <row r="224" spans="1:16">
      <c r="A224" s="113" t="s">
        <v>61</v>
      </c>
      <c r="B224" s="110" t="s">
        <v>133</v>
      </c>
      <c r="C224" s="106" t="str">
        <f>CONCATENATE(B224,E224,H224)</f>
        <v>бла911???</v>
      </c>
      <c r="D224" s="116" t="s">
        <v>134</v>
      </c>
      <c r="E224" s="150" t="s">
        <v>440</v>
      </c>
      <c r="F224" s="101" t="s">
        <v>666</v>
      </c>
      <c r="G224" s="150" t="s">
        <v>132</v>
      </c>
      <c r="H224" s="150" t="s">
        <v>175</v>
      </c>
      <c r="I224" s="153" t="str">
        <f t="shared" ref="I224:I235" si="100">CONCATENATE(D224,E224,F224,G224,H224,)</f>
        <v>осв91101424общ???</v>
      </c>
      <c r="J224" s="117">
        <f t="shared" ref="J224:J233" si="101">ROUND(SUMIF(Классификация,$I224,Лимиты_2011)/1000,окр)</f>
        <v>0</v>
      </c>
      <c r="K224" s="117">
        <f t="shared" ref="K224:K235" si="102">ROUND(SUMIF(Классификация,$I224,Расход_2011)/1000,окр)</f>
        <v>0</v>
      </c>
      <c r="L224" s="119"/>
      <c r="M224" s="117">
        <f t="shared" ref="M224:M235" si="103">ROUND(IF(тип_индексации="росписи",SUMIF(Классификация,$I224,Лимиты_2012_Индекс),SUMIF(Классификация,$I224,Расходы_2012_Индекс)*4/3)/1000,окр)</f>
        <v>0</v>
      </c>
      <c r="N224" s="117"/>
      <c r="O224" s="117">
        <f t="shared" ref="O224:O235" si="104">SUMIF(классификация_прямой_счёт,$I224,Проект_сумма_прямой_счёт)</f>
        <v>0</v>
      </c>
      <c r="P224" s="142">
        <f t="shared" ref="P224:P235" si="105">SUM(M224:O224)</f>
        <v>0</v>
      </c>
    </row>
    <row r="225" spans="1:16">
      <c r="A225" s="113" t="s">
        <v>62</v>
      </c>
      <c r="B225" s="110" t="s">
        <v>133</v>
      </c>
      <c r="C225" s="106" t="str">
        <f>CONCATENATE(B225,E225,H225)</f>
        <v>бла911???</v>
      </c>
      <c r="D225" s="116" t="s">
        <v>133</v>
      </c>
      <c r="E225" s="150" t="s">
        <v>440</v>
      </c>
      <c r="F225" s="101" t="s">
        <v>666</v>
      </c>
      <c r="G225" s="150" t="s">
        <v>132</v>
      </c>
      <c r="H225" s="150" t="s">
        <v>175</v>
      </c>
      <c r="I225" s="153" t="str">
        <f t="shared" si="100"/>
        <v>бла91101424общ???</v>
      </c>
      <c r="J225" s="117">
        <f t="shared" si="101"/>
        <v>1474.6</v>
      </c>
      <c r="K225" s="117">
        <f t="shared" si="102"/>
        <v>979.4</v>
      </c>
      <c r="L225" s="111">
        <f>L223-L224</f>
        <v>0</v>
      </c>
      <c r="M225" s="117">
        <f t="shared" si="103"/>
        <v>707.6</v>
      </c>
      <c r="N225" s="117"/>
      <c r="O225" s="373">
        <f t="shared" si="104"/>
        <v>403.4</v>
      </c>
      <c r="P225" s="142">
        <f t="shared" si="105"/>
        <v>1111</v>
      </c>
    </row>
    <row r="226" spans="1:16">
      <c r="A226" s="109" t="s">
        <v>63</v>
      </c>
      <c r="B226" s="110" t="s">
        <v>57</v>
      </c>
      <c r="C226" s="106" t="str">
        <f>CONCATENATE(B226,E226,H226)</f>
        <v>адм911кап</v>
      </c>
      <c r="D226" s="116" t="s">
        <v>131</v>
      </c>
      <c r="E226" s="150" t="s">
        <v>440</v>
      </c>
      <c r="F226" s="101" t="s">
        <v>666</v>
      </c>
      <c r="G226" s="150" t="s">
        <v>132</v>
      </c>
      <c r="H226" s="150" t="s">
        <v>121</v>
      </c>
      <c r="I226" s="153" t="str">
        <f t="shared" si="100"/>
        <v>рбс91101424общкап</v>
      </c>
      <c r="J226" s="117">
        <f t="shared" si="101"/>
        <v>0</v>
      </c>
      <c r="K226" s="117">
        <f t="shared" si="102"/>
        <v>0</v>
      </c>
      <c r="L226" s="119"/>
      <c r="M226" s="117">
        <f t="shared" si="103"/>
        <v>0</v>
      </c>
      <c r="N226" s="117"/>
      <c r="O226" s="117">
        <f t="shared" si="104"/>
        <v>0</v>
      </c>
      <c r="P226" s="142">
        <f t="shared" si="105"/>
        <v>0</v>
      </c>
    </row>
    <row r="227" spans="1:16">
      <c r="A227" s="109" t="s">
        <v>64</v>
      </c>
      <c r="B227" s="110" t="s">
        <v>57</v>
      </c>
      <c r="C227" s="106" t="str">
        <f>CONCATENATE(B227,E227,H227)</f>
        <v>адм911осн</v>
      </c>
      <c r="D227" s="116" t="s">
        <v>131</v>
      </c>
      <c r="E227" s="150" t="s">
        <v>440</v>
      </c>
      <c r="F227" s="101" t="s">
        <v>666</v>
      </c>
      <c r="G227" s="150" t="s">
        <v>132</v>
      </c>
      <c r="H227" s="150" t="s">
        <v>122</v>
      </c>
      <c r="I227" s="153" t="str">
        <f t="shared" si="100"/>
        <v>рбс91101424общосн</v>
      </c>
      <c r="J227" s="117">
        <f t="shared" si="101"/>
        <v>20</v>
      </c>
      <c r="K227" s="117">
        <f t="shared" si="102"/>
        <v>0</v>
      </c>
      <c r="L227" s="119"/>
      <c r="M227" s="117">
        <f t="shared" si="103"/>
        <v>0</v>
      </c>
      <c r="N227" s="117"/>
      <c r="O227" s="117">
        <f t="shared" si="104"/>
        <v>0</v>
      </c>
      <c r="P227" s="142">
        <f t="shared" si="105"/>
        <v>0</v>
      </c>
    </row>
    <row r="228" spans="1:16">
      <c r="A228" s="179" t="s">
        <v>342</v>
      </c>
      <c r="B228" s="110"/>
      <c r="C228" s="109"/>
      <c r="D228" s="116" t="s">
        <v>135</v>
      </c>
      <c r="E228" s="150" t="s">
        <v>440</v>
      </c>
      <c r="F228" s="101" t="s">
        <v>176</v>
      </c>
      <c r="G228" s="150" t="s">
        <v>132</v>
      </c>
      <c r="H228" s="150" t="s">
        <v>175</v>
      </c>
      <c r="I228" s="153" t="str">
        <f t="shared" si="100"/>
        <v>рцп911?????общ???</v>
      </c>
      <c r="J228" s="117">
        <f t="shared" si="101"/>
        <v>0</v>
      </c>
      <c r="K228" s="117">
        <f t="shared" si="102"/>
        <v>0</v>
      </c>
      <c r="L228" s="119"/>
      <c r="M228" s="117">
        <f t="shared" si="103"/>
        <v>0</v>
      </c>
      <c r="N228" s="117"/>
      <c r="O228" s="117">
        <f t="shared" si="104"/>
        <v>0</v>
      </c>
      <c r="P228" s="142">
        <f t="shared" si="105"/>
        <v>0</v>
      </c>
    </row>
    <row r="229" spans="1:16">
      <c r="A229" s="109" t="s">
        <v>66</v>
      </c>
      <c r="B229" s="110"/>
      <c r="C229" s="109"/>
      <c r="D229" s="116" t="s">
        <v>136</v>
      </c>
      <c r="E229" s="150" t="s">
        <v>440</v>
      </c>
      <c r="F229" s="101" t="s">
        <v>176</v>
      </c>
      <c r="G229" s="150" t="s">
        <v>132</v>
      </c>
      <c r="H229" s="150" t="s">
        <v>175</v>
      </c>
      <c r="I229" s="153" t="str">
        <f t="shared" si="100"/>
        <v>жил911?????общ???</v>
      </c>
      <c r="J229" s="117">
        <f t="shared" si="101"/>
        <v>541.70000000000005</v>
      </c>
      <c r="K229" s="117">
        <f t="shared" si="102"/>
        <v>505.2</v>
      </c>
      <c r="L229" s="119"/>
      <c r="M229" s="117">
        <f t="shared" si="103"/>
        <v>0</v>
      </c>
      <c r="N229" s="117"/>
      <c r="O229" s="117">
        <f t="shared" si="104"/>
        <v>462.5</v>
      </c>
      <c r="P229" s="142">
        <f t="shared" si="105"/>
        <v>462.5</v>
      </c>
    </row>
    <row r="230" spans="1:16">
      <c r="A230" s="109" t="s">
        <v>67</v>
      </c>
      <c r="B230" s="110"/>
      <c r="C230" s="109"/>
      <c r="D230" s="116" t="s">
        <v>137</v>
      </c>
      <c r="E230" s="150" t="s">
        <v>440</v>
      </c>
      <c r="F230" s="101" t="s">
        <v>666</v>
      </c>
      <c r="G230" s="150" t="s">
        <v>132</v>
      </c>
      <c r="H230" s="150" t="s">
        <v>175</v>
      </c>
      <c r="I230" s="153" t="str">
        <f t="shared" si="100"/>
        <v>физ91101424общ???</v>
      </c>
      <c r="J230" s="117">
        <f t="shared" si="101"/>
        <v>1807.6</v>
      </c>
      <c r="K230" s="117">
        <f t="shared" si="102"/>
        <v>1180.2</v>
      </c>
      <c r="L230" s="119"/>
      <c r="M230" s="117">
        <f t="shared" si="103"/>
        <v>732.1</v>
      </c>
      <c r="N230" s="117"/>
      <c r="O230" s="117">
        <f t="shared" si="104"/>
        <v>835.5</v>
      </c>
      <c r="P230" s="142">
        <f t="shared" si="105"/>
        <v>1567.6</v>
      </c>
    </row>
    <row r="231" spans="1:16">
      <c r="A231" s="109" t="s">
        <v>68</v>
      </c>
      <c r="B231" s="110"/>
      <c r="C231" s="109"/>
      <c r="D231" s="116" t="s">
        <v>138</v>
      </c>
      <c r="E231" s="150" t="s">
        <v>440</v>
      </c>
      <c r="F231" s="101" t="s">
        <v>176</v>
      </c>
      <c r="G231" s="150" t="s">
        <v>132</v>
      </c>
      <c r="H231" s="150" t="s">
        <v>175</v>
      </c>
      <c r="I231" s="153" t="str">
        <f t="shared" si="100"/>
        <v>меж911?????общ???</v>
      </c>
      <c r="J231" s="117">
        <f t="shared" si="101"/>
        <v>18.8</v>
      </c>
      <c r="K231" s="117">
        <f t="shared" si="102"/>
        <v>18.8</v>
      </c>
      <c r="L231" s="119"/>
      <c r="M231" s="117">
        <f t="shared" si="103"/>
        <v>0</v>
      </c>
      <c r="N231" s="117"/>
      <c r="O231" s="117">
        <f t="shared" si="104"/>
        <v>16.593</v>
      </c>
      <c r="P231" s="142">
        <f t="shared" si="105"/>
        <v>16.593</v>
      </c>
    </row>
    <row r="232" spans="1:16">
      <c r="A232" s="109" t="s">
        <v>70</v>
      </c>
      <c r="B232" s="110"/>
      <c r="C232" s="109"/>
      <c r="D232" s="116" t="s">
        <v>139</v>
      </c>
      <c r="E232" s="150" t="s">
        <v>440</v>
      </c>
      <c r="F232" s="101" t="s">
        <v>666</v>
      </c>
      <c r="G232" s="150" t="s">
        <v>132</v>
      </c>
      <c r="H232" s="150" t="s">
        <v>175</v>
      </c>
      <c r="I232" s="153" t="str">
        <f t="shared" si="100"/>
        <v>тра91101424общ???</v>
      </c>
      <c r="J232" s="117">
        <f t="shared" si="101"/>
        <v>0</v>
      </c>
      <c r="K232" s="117">
        <f t="shared" si="102"/>
        <v>0</v>
      </c>
      <c r="L232" s="119"/>
      <c r="M232" s="117">
        <f t="shared" si="103"/>
        <v>0</v>
      </c>
      <c r="N232" s="117"/>
      <c r="O232" s="117">
        <f t="shared" si="104"/>
        <v>0</v>
      </c>
      <c r="P232" s="142">
        <f t="shared" si="105"/>
        <v>0</v>
      </c>
    </row>
    <row r="233" spans="1:16">
      <c r="A233" s="109" t="s">
        <v>71</v>
      </c>
      <c r="B233" s="110"/>
      <c r="C233" s="109"/>
      <c r="D233" s="116" t="s">
        <v>140</v>
      </c>
      <c r="E233" s="150" t="s">
        <v>440</v>
      </c>
      <c r="F233" s="101" t="s">
        <v>666</v>
      </c>
      <c r="G233" s="150" t="s">
        <v>132</v>
      </c>
      <c r="H233" s="150" t="s">
        <v>175</v>
      </c>
      <c r="I233" s="153" t="str">
        <f t="shared" si="100"/>
        <v>пен91101424общ???</v>
      </c>
      <c r="J233" s="117">
        <f t="shared" si="101"/>
        <v>12</v>
      </c>
      <c r="K233" s="117">
        <f t="shared" si="102"/>
        <v>8</v>
      </c>
      <c r="L233" s="119"/>
      <c r="M233" s="117">
        <f t="shared" si="103"/>
        <v>0</v>
      </c>
      <c r="N233" s="117"/>
      <c r="O233" s="117">
        <f t="shared" si="104"/>
        <v>12</v>
      </c>
      <c r="P233" s="142">
        <f t="shared" si="105"/>
        <v>12</v>
      </c>
    </row>
    <row r="234" spans="1:16">
      <c r="A234" s="109" t="s">
        <v>90</v>
      </c>
      <c r="B234" s="110"/>
      <c r="C234" s="106"/>
      <c r="D234" s="116" t="s">
        <v>147</v>
      </c>
      <c r="E234" s="150" t="s">
        <v>440</v>
      </c>
      <c r="F234" s="150" t="s">
        <v>176</v>
      </c>
      <c r="G234" s="150" t="s">
        <v>132</v>
      </c>
      <c r="H234" s="150" t="s">
        <v>175</v>
      </c>
      <c r="I234" s="153" t="str">
        <f t="shared" si="100"/>
        <v>выб911?????общ???</v>
      </c>
      <c r="J234" s="117">
        <f>ROUND(SUMIF(Классификация,$I234,Лимиты_2011)/1000,окр)</f>
        <v>0</v>
      </c>
      <c r="K234" s="117">
        <f t="shared" si="102"/>
        <v>0</v>
      </c>
      <c r="L234" s="119"/>
      <c r="M234" s="117">
        <f t="shared" si="103"/>
        <v>0</v>
      </c>
      <c r="N234" s="117"/>
      <c r="O234" s="117">
        <f t="shared" si="104"/>
        <v>40</v>
      </c>
      <c r="P234" s="142">
        <f t="shared" si="105"/>
        <v>40</v>
      </c>
    </row>
    <row r="235" spans="1:16" ht="30">
      <c r="A235" s="109" t="s">
        <v>26</v>
      </c>
      <c r="B235" s="110" t="s">
        <v>57</v>
      </c>
      <c r="C235" s="106" t="str">
        <f>CONCATENATE(B235,E235,H235)</f>
        <v>адм911про</v>
      </c>
      <c r="D235" s="116" t="s">
        <v>131</v>
      </c>
      <c r="E235" s="150" t="s">
        <v>440</v>
      </c>
      <c r="F235" s="101" t="s">
        <v>666</v>
      </c>
      <c r="G235" s="150" t="s">
        <v>132</v>
      </c>
      <c r="H235" s="150" t="s">
        <v>118</v>
      </c>
      <c r="I235" s="153" t="str">
        <f t="shared" si="100"/>
        <v>рбс91101424общпро</v>
      </c>
      <c r="J235" s="117">
        <f>ROUND(SUMIF(Классификация,$I235,Лимиты_2011)/1000,окр)-0.1</f>
        <v>960.4</v>
      </c>
      <c r="K235" s="117">
        <f t="shared" si="102"/>
        <v>466.5</v>
      </c>
      <c r="L235" s="119"/>
      <c r="M235" s="117">
        <f t="shared" si="103"/>
        <v>594.4</v>
      </c>
      <c r="N235" s="117"/>
      <c r="O235" s="117">
        <f t="shared" si="104"/>
        <v>0</v>
      </c>
      <c r="P235" s="142">
        <f t="shared" si="105"/>
        <v>594.4</v>
      </c>
    </row>
    <row r="236" spans="1:16" ht="30">
      <c r="A236" s="106" t="s">
        <v>366</v>
      </c>
      <c r="B236" s="106" t="s">
        <v>146</v>
      </c>
      <c r="C236" s="106" t="str">
        <f>CONCATENATE(B236,E236,H236)</f>
        <v>всего912</v>
      </c>
      <c r="D236" s="106" t="s">
        <v>146</v>
      </c>
      <c r="E236" s="149" t="s">
        <v>428</v>
      </c>
      <c r="F236" s="149"/>
      <c r="G236" s="149"/>
      <c r="H236" s="149"/>
      <c r="I236" s="106"/>
      <c r="J236" s="506">
        <f t="shared" ref="J236:P236" si="106">SUM(J237:J238,J240:J252)</f>
        <v>7800.0000000000009</v>
      </c>
      <c r="K236" s="506">
        <f t="shared" si="106"/>
        <v>5454.8</v>
      </c>
      <c r="L236" s="107">
        <f t="shared" si="106"/>
        <v>0</v>
      </c>
      <c r="M236" s="506">
        <f t="shared" si="106"/>
        <v>2431.2000000000003</v>
      </c>
      <c r="N236" s="107">
        <f t="shared" si="106"/>
        <v>0</v>
      </c>
      <c r="O236" s="506">
        <f t="shared" si="106"/>
        <v>8495.8490000000002</v>
      </c>
      <c r="P236" s="145">
        <f t="shared" si="106"/>
        <v>10927.048999999999</v>
      </c>
    </row>
    <row r="237" spans="1:16" s="118" customFormat="1" ht="30">
      <c r="A237" s="115" t="s">
        <v>59</v>
      </c>
      <c r="B237" s="116" t="s">
        <v>57</v>
      </c>
      <c r="C237" s="106" t="str">
        <f>CONCATENATE(B237,E237,H237)</f>
        <v>адм912опл</v>
      </c>
      <c r="D237" s="116" t="s">
        <v>131</v>
      </c>
      <c r="E237" s="151" t="s">
        <v>428</v>
      </c>
      <c r="F237" s="101" t="s">
        <v>667</v>
      </c>
      <c r="G237" s="151" t="s">
        <v>132</v>
      </c>
      <c r="H237" s="149" t="s">
        <v>119</v>
      </c>
      <c r="I237" s="153" t="str">
        <f>CONCATENATE(D237,E237,F237,G237,H237,)</f>
        <v>рбс91201425общопл</v>
      </c>
      <c r="J237" s="117">
        <f>ROUND(SUMIF(Классификация,$I237,Лимиты_2011)/1000,окр)</f>
        <v>3354.9</v>
      </c>
      <c r="K237" s="117">
        <f>ROUND(SUMIF(Классификация,$I237,Расход_2011)/1000,окр)</f>
        <v>2555.6999999999998</v>
      </c>
      <c r="L237" s="117"/>
      <c r="M237" s="117">
        <f>ROUND(IF(тип_индексации="росписи",SUMIF(Классификация,$I237,Лимиты_2012_Индекс),SUMIF(Классификация,$I237,Расходы_2012_Индекс)*4/3)/1000,окр)</f>
        <v>0</v>
      </c>
      <c r="N237" s="117"/>
      <c r="O237" s="117">
        <f>SUMIF(классификация_прямой_счёт,$I237,Проект_сумма_прямой_счёт)</f>
        <v>3028</v>
      </c>
      <c r="P237" s="142">
        <f>SUM(M237:O237)</f>
        <v>3028</v>
      </c>
    </row>
    <row r="238" spans="1:16" ht="30">
      <c r="A238" s="109" t="s">
        <v>60</v>
      </c>
      <c r="B238" s="110" t="s">
        <v>57</v>
      </c>
      <c r="C238" s="106" t="str">
        <f>CONCATENATE(B238,E238,H238)</f>
        <v>адм912ком</v>
      </c>
      <c r="D238" s="116" t="s">
        <v>131</v>
      </c>
      <c r="E238" s="150" t="s">
        <v>428</v>
      </c>
      <c r="F238" s="101" t="s">
        <v>667</v>
      </c>
      <c r="G238" s="150" t="s">
        <v>132</v>
      </c>
      <c r="H238" s="151" t="s">
        <v>120</v>
      </c>
      <c r="I238" s="153" t="str">
        <f>CONCATENATE(D238,E238,F238,G238,H238,)</f>
        <v>рбс91201425общком</v>
      </c>
      <c r="J238" s="117">
        <f>ROUND(SUMIF(Классификация,$I238,Лимиты_2011)/1000,окр)</f>
        <v>448.1</v>
      </c>
      <c r="K238" s="117">
        <f>ROUND(SUMIF(Классификация,$I238,Расход_2011)/1000,окр)</f>
        <v>261.39999999999998</v>
      </c>
      <c r="L238" s="119"/>
      <c r="M238" s="117">
        <f>ROUND(IF(тип_индексации="росписи",SUMIF(Классификация,$I238,Лимиты_2012_Индекс),SUMIF(Классификация,$I238,Расходы_2012_Индекс)*4/3)/1000,окр)</f>
        <v>448.1</v>
      </c>
      <c r="N238" s="117"/>
      <c r="O238" s="117">
        <f>SUMIF(классификация_прямой_счёт,$I238,Проект_сумма_прямой_счёт)</f>
        <v>0</v>
      </c>
      <c r="P238" s="142">
        <f>SUM(M238:O238)</f>
        <v>448.1</v>
      </c>
    </row>
    <row r="239" spans="1:16" ht="30">
      <c r="A239" s="109" t="s">
        <v>566</v>
      </c>
      <c r="B239" s="110"/>
      <c r="C239" s="109"/>
      <c r="D239" s="116"/>
      <c r="E239" s="150"/>
      <c r="F239" s="101"/>
      <c r="G239" s="150"/>
      <c r="H239" s="150"/>
      <c r="I239" s="153"/>
      <c r="J239" s="117">
        <f>SUM(J240:J241)</f>
        <v>1662.6</v>
      </c>
      <c r="K239" s="117">
        <f>SUM(K240:K241)</f>
        <v>954.2</v>
      </c>
      <c r="L239" s="119"/>
      <c r="M239" s="117">
        <f>SUM(M240:M241)</f>
        <v>864.2</v>
      </c>
      <c r="N239" s="117">
        <f>SUM(N240:N241)</f>
        <v>0</v>
      </c>
      <c r="O239" s="117">
        <f>SUM(O240:O241)</f>
        <v>666.7</v>
      </c>
      <c r="P239" s="142">
        <f>SUM(P240:P241)</f>
        <v>1530.9</v>
      </c>
    </row>
    <row r="240" spans="1:16">
      <c r="A240" s="113" t="s">
        <v>61</v>
      </c>
      <c r="B240" s="110" t="s">
        <v>133</v>
      </c>
      <c r="C240" s="106" t="str">
        <f>CONCATENATE(B240,E240,H240)</f>
        <v>бла912???</v>
      </c>
      <c r="D240" s="116" t="s">
        <v>134</v>
      </c>
      <c r="E240" s="150" t="s">
        <v>428</v>
      </c>
      <c r="F240" s="101" t="s">
        <v>667</v>
      </c>
      <c r="G240" s="150" t="s">
        <v>132</v>
      </c>
      <c r="H240" s="150" t="s">
        <v>175</v>
      </c>
      <c r="I240" s="153" t="str">
        <f t="shared" ref="I240:I251" si="107">CONCATENATE(D240,E240,F240,G240,H240,)</f>
        <v>осв91201425общ???</v>
      </c>
      <c r="J240" s="117">
        <f t="shared" ref="J240:J249" si="108">ROUND(SUMIF(Классификация,$I240,Лимиты_2011)/1000,окр)</f>
        <v>0</v>
      </c>
      <c r="K240" s="117">
        <f t="shared" ref="K240:K251" si="109">ROUND(SUMIF(Классификация,$I240,Расход_2011)/1000,окр)</f>
        <v>0</v>
      </c>
      <c r="L240" s="119"/>
      <c r="M240" s="117">
        <f t="shared" ref="M240:M251" si="110">ROUND(IF(тип_индексации="росписи",SUMIF(Классификация,$I240,Лимиты_2012_Индекс),SUMIF(Классификация,$I240,Расходы_2012_Индекс)*4/3)/1000,окр)</f>
        <v>0</v>
      </c>
      <c r="N240" s="117"/>
      <c r="O240" s="117">
        <f t="shared" ref="O240:O251" si="111">SUMIF(классификация_прямой_счёт,$I240,Проект_сумма_прямой_счёт)</f>
        <v>0</v>
      </c>
      <c r="P240" s="142">
        <f t="shared" ref="P240:P251" si="112">SUM(M240:O240)</f>
        <v>0</v>
      </c>
    </row>
    <row r="241" spans="1:16">
      <c r="A241" s="113" t="s">
        <v>62</v>
      </c>
      <c r="B241" s="110" t="s">
        <v>133</v>
      </c>
      <c r="C241" s="106" t="str">
        <f>CONCATENATE(B241,E241,H241)</f>
        <v>бла912???</v>
      </c>
      <c r="D241" s="116" t="s">
        <v>133</v>
      </c>
      <c r="E241" s="150" t="s">
        <v>428</v>
      </c>
      <c r="F241" s="101" t="s">
        <v>667</v>
      </c>
      <c r="G241" s="150" t="s">
        <v>132</v>
      </c>
      <c r="H241" s="150" t="s">
        <v>175</v>
      </c>
      <c r="I241" s="153" t="str">
        <f t="shared" si="107"/>
        <v>бла91201425общ???</v>
      </c>
      <c r="J241" s="117">
        <f t="shared" si="108"/>
        <v>1662.6</v>
      </c>
      <c r="K241" s="117">
        <f t="shared" si="109"/>
        <v>954.2</v>
      </c>
      <c r="L241" s="111">
        <f>L239-L240</f>
        <v>0</v>
      </c>
      <c r="M241" s="117">
        <f>ROUND(IF(тип_индексации="росписи",SUMIF(Классификация,$I241,Лимиты_2012_Индекс),SUMIF(Классификация,$I241,Расходы_2012_Индекс)*4/3)/1000,окр)+0.1</f>
        <v>864.2</v>
      </c>
      <c r="N241" s="117"/>
      <c r="O241" s="373">
        <f t="shared" si="111"/>
        <v>666.7</v>
      </c>
      <c r="P241" s="142">
        <f t="shared" si="112"/>
        <v>1530.9</v>
      </c>
    </row>
    <row r="242" spans="1:16">
      <c r="A242" s="109" t="s">
        <v>63</v>
      </c>
      <c r="B242" s="110" t="s">
        <v>57</v>
      </c>
      <c r="C242" s="106" t="str">
        <f>CONCATENATE(B242,E242,H242)</f>
        <v>адм912кап</v>
      </c>
      <c r="D242" s="116" t="s">
        <v>131</v>
      </c>
      <c r="E242" s="150" t="s">
        <v>428</v>
      </c>
      <c r="F242" s="101" t="s">
        <v>667</v>
      </c>
      <c r="G242" s="150" t="s">
        <v>132</v>
      </c>
      <c r="H242" s="150" t="s">
        <v>121</v>
      </c>
      <c r="I242" s="153" t="str">
        <f t="shared" si="107"/>
        <v>рбс91201425общкап</v>
      </c>
      <c r="J242" s="117">
        <f t="shared" si="108"/>
        <v>0</v>
      </c>
      <c r="K242" s="117">
        <f t="shared" si="109"/>
        <v>0</v>
      </c>
      <c r="L242" s="119"/>
      <c r="M242" s="117">
        <f t="shared" si="110"/>
        <v>0</v>
      </c>
      <c r="N242" s="117"/>
      <c r="O242" s="117">
        <f t="shared" si="111"/>
        <v>0</v>
      </c>
      <c r="P242" s="142">
        <f t="shared" si="112"/>
        <v>0</v>
      </c>
    </row>
    <row r="243" spans="1:16">
      <c r="A243" s="109" t="s">
        <v>64</v>
      </c>
      <c r="B243" s="110" t="s">
        <v>57</v>
      </c>
      <c r="C243" s="106" t="str">
        <f>CONCATENATE(B243,E243,H243)</f>
        <v>адм912осн</v>
      </c>
      <c r="D243" s="116" t="s">
        <v>131</v>
      </c>
      <c r="E243" s="150" t="s">
        <v>428</v>
      </c>
      <c r="F243" s="101" t="s">
        <v>667</v>
      </c>
      <c r="G243" s="150" t="s">
        <v>132</v>
      </c>
      <c r="H243" s="150" t="s">
        <v>122</v>
      </c>
      <c r="I243" s="153" t="str">
        <f t="shared" si="107"/>
        <v>рбс91201425общосн</v>
      </c>
      <c r="J243" s="117">
        <f t="shared" si="108"/>
        <v>77</v>
      </c>
      <c r="K243" s="117">
        <f t="shared" si="109"/>
        <v>69.599999999999994</v>
      </c>
      <c r="L243" s="119"/>
      <c r="M243" s="117">
        <f t="shared" si="110"/>
        <v>0</v>
      </c>
      <c r="N243" s="117"/>
      <c r="O243" s="117">
        <f t="shared" si="111"/>
        <v>0</v>
      </c>
      <c r="P243" s="142">
        <f t="shared" si="112"/>
        <v>0</v>
      </c>
    </row>
    <row r="244" spans="1:16">
      <c r="A244" s="179" t="s">
        <v>342</v>
      </c>
      <c r="B244" s="110"/>
      <c r="C244" s="109"/>
      <c r="D244" s="116" t="s">
        <v>135</v>
      </c>
      <c r="E244" s="150" t="s">
        <v>428</v>
      </c>
      <c r="F244" s="101" t="s">
        <v>176</v>
      </c>
      <c r="G244" s="150" t="s">
        <v>132</v>
      </c>
      <c r="H244" s="150" t="s">
        <v>175</v>
      </c>
      <c r="I244" s="153" t="str">
        <f t="shared" si="107"/>
        <v>рцп912?????общ???</v>
      </c>
      <c r="J244" s="117">
        <f t="shared" si="108"/>
        <v>0</v>
      </c>
      <c r="K244" s="117">
        <f t="shared" si="109"/>
        <v>0</v>
      </c>
      <c r="L244" s="119"/>
      <c r="M244" s="117">
        <f t="shared" si="110"/>
        <v>0</v>
      </c>
      <c r="N244" s="117"/>
      <c r="O244" s="117">
        <f t="shared" si="111"/>
        <v>0</v>
      </c>
      <c r="P244" s="142">
        <f t="shared" si="112"/>
        <v>0</v>
      </c>
    </row>
    <row r="245" spans="1:16">
      <c r="A245" s="109" t="s">
        <v>66</v>
      </c>
      <c r="B245" s="110"/>
      <c r="C245" s="109"/>
      <c r="D245" s="116" t="s">
        <v>136</v>
      </c>
      <c r="E245" s="150" t="s">
        <v>428</v>
      </c>
      <c r="F245" s="101" t="s">
        <v>176</v>
      </c>
      <c r="G245" s="150" t="s">
        <v>132</v>
      </c>
      <c r="H245" s="150" t="s">
        <v>175</v>
      </c>
      <c r="I245" s="153" t="str">
        <f t="shared" si="107"/>
        <v>жил912?????общ???</v>
      </c>
      <c r="J245" s="117">
        <f t="shared" si="108"/>
        <v>729.2</v>
      </c>
      <c r="K245" s="117">
        <f t="shared" si="109"/>
        <v>726.6</v>
      </c>
      <c r="L245" s="119"/>
      <c r="M245" s="117">
        <f t="shared" si="110"/>
        <v>0</v>
      </c>
      <c r="N245" s="117"/>
      <c r="O245" s="117">
        <f t="shared" si="111"/>
        <v>465.8</v>
      </c>
      <c r="P245" s="142">
        <f t="shared" si="112"/>
        <v>465.8</v>
      </c>
    </row>
    <row r="246" spans="1:16">
      <c r="A246" s="109" t="s">
        <v>67</v>
      </c>
      <c r="B246" s="110"/>
      <c r="C246" s="109"/>
      <c r="D246" s="116" t="s">
        <v>137</v>
      </c>
      <c r="E246" s="150" t="s">
        <v>428</v>
      </c>
      <c r="F246" s="101" t="s">
        <v>667</v>
      </c>
      <c r="G246" s="150" t="s">
        <v>132</v>
      </c>
      <c r="H246" s="150" t="s">
        <v>175</v>
      </c>
      <c r="I246" s="153" t="str">
        <f t="shared" si="107"/>
        <v>физ91201425общ???</v>
      </c>
      <c r="J246" s="117">
        <f t="shared" si="108"/>
        <v>278.8</v>
      </c>
      <c r="K246" s="117">
        <f t="shared" si="109"/>
        <v>173.2</v>
      </c>
      <c r="L246" s="119"/>
      <c r="M246" s="117">
        <f t="shared" si="110"/>
        <v>0</v>
      </c>
      <c r="N246" s="117"/>
      <c r="O246" s="117">
        <f t="shared" si="111"/>
        <v>0</v>
      </c>
      <c r="P246" s="142">
        <f t="shared" si="112"/>
        <v>0</v>
      </c>
    </row>
    <row r="247" spans="1:16">
      <c r="A247" s="109" t="s">
        <v>68</v>
      </c>
      <c r="B247" s="110"/>
      <c r="C247" s="109"/>
      <c r="D247" s="116" t="s">
        <v>138</v>
      </c>
      <c r="E247" s="150" t="s">
        <v>428</v>
      </c>
      <c r="F247" s="101" t="s">
        <v>176</v>
      </c>
      <c r="G247" s="150" t="s">
        <v>132</v>
      </c>
      <c r="H247" s="150" t="s">
        <v>175</v>
      </c>
      <c r="I247" s="153" t="str">
        <f t="shared" si="107"/>
        <v>меж912?????общ???</v>
      </c>
      <c r="J247" s="117">
        <f t="shared" si="108"/>
        <v>29.3</v>
      </c>
      <c r="K247" s="117">
        <f t="shared" si="109"/>
        <v>29.3</v>
      </c>
      <c r="L247" s="119"/>
      <c r="M247" s="117">
        <f t="shared" si="110"/>
        <v>0</v>
      </c>
      <c r="N247" s="117"/>
      <c r="O247" s="117">
        <f t="shared" si="111"/>
        <v>30.048999999999999</v>
      </c>
      <c r="P247" s="142">
        <f t="shared" si="112"/>
        <v>30.048999999999999</v>
      </c>
    </row>
    <row r="248" spans="1:16">
      <c r="A248" s="109" t="s">
        <v>70</v>
      </c>
      <c r="B248" s="110"/>
      <c r="C248" s="109"/>
      <c r="D248" s="116" t="s">
        <v>139</v>
      </c>
      <c r="E248" s="150" t="s">
        <v>428</v>
      </c>
      <c r="F248" s="101" t="s">
        <v>667</v>
      </c>
      <c r="G248" s="150" t="s">
        <v>132</v>
      </c>
      <c r="H248" s="150" t="s">
        <v>175</v>
      </c>
      <c r="I248" s="153" t="str">
        <f t="shared" si="107"/>
        <v>тра91201425общ???</v>
      </c>
      <c r="J248" s="117">
        <f t="shared" si="108"/>
        <v>0</v>
      </c>
      <c r="K248" s="117">
        <f t="shared" si="109"/>
        <v>0</v>
      </c>
      <c r="L248" s="119"/>
      <c r="M248" s="117">
        <f t="shared" si="110"/>
        <v>0</v>
      </c>
      <c r="N248" s="117"/>
      <c r="O248" s="117">
        <f t="shared" si="111"/>
        <v>0</v>
      </c>
      <c r="P248" s="142">
        <f t="shared" si="112"/>
        <v>0</v>
      </c>
    </row>
    <row r="249" spans="1:16">
      <c r="A249" s="109" t="s">
        <v>71</v>
      </c>
      <c r="B249" s="110"/>
      <c r="C249" s="109"/>
      <c r="D249" s="116" t="s">
        <v>140</v>
      </c>
      <c r="E249" s="150" t="s">
        <v>428</v>
      </c>
      <c r="F249" s="101" t="s">
        <v>667</v>
      </c>
      <c r="G249" s="150" t="s">
        <v>132</v>
      </c>
      <c r="H249" s="150" t="s">
        <v>175</v>
      </c>
      <c r="I249" s="153" t="str">
        <f t="shared" si="107"/>
        <v>пен91201425общ???</v>
      </c>
      <c r="J249" s="117">
        <f t="shared" si="108"/>
        <v>0</v>
      </c>
      <c r="K249" s="117">
        <f t="shared" si="109"/>
        <v>0</v>
      </c>
      <c r="L249" s="119"/>
      <c r="M249" s="117">
        <f t="shared" si="110"/>
        <v>0</v>
      </c>
      <c r="N249" s="117"/>
      <c r="O249" s="117">
        <f t="shared" si="111"/>
        <v>0</v>
      </c>
      <c r="P249" s="142">
        <f t="shared" si="112"/>
        <v>0</v>
      </c>
    </row>
    <row r="250" spans="1:16">
      <c r="A250" s="109" t="s">
        <v>90</v>
      </c>
      <c r="B250" s="110"/>
      <c r="C250" s="106"/>
      <c r="D250" s="116" t="s">
        <v>147</v>
      </c>
      <c r="E250" s="150" t="s">
        <v>428</v>
      </c>
      <c r="F250" s="150" t="s">
        <v>176</v>
      </c>
      <c r="G250" s="150" t="s">
        <v>132</v>
      </c>
      <c r="H250" s="150" t="s">
        <v>175</v>
      </c>
      <c r="I250" s="153" t="str">
        <f t="shared" si="107"/>
        <v>выб912?????общ???</v>
      </c>
      <c r="J250" s="117">
        <f>ROUND(SUMIF(Классификация,$I250,Лимиты_2011)/1000,окр)</f>
        <v>0</v>
      </c>
      <c r="K250" s="117">
        <f t="shared" si="109"/>
        <v>0</v>
      </c>
      <c r="L250" s="119"/>
      <c r="M250" s="117">
        <f t="shared" si="110"/>
        <v>0</v>
      </c>
      <c r="N250" s="117"/>
      <c r="O250" s="117">
        <f t="shared" si="111"/>
        <v>40</v>
      </c>
      <c r="P250" s="142">
        <f t="shared" si="112"/>
        <v>40</v>
      </c>
    </row>
    <row r="251" spans="1:16" ht="30">
      <c r="A251" s="109" t="s">
        <v>26</v>
      </c>
      <c r="B251" s="110" t="s">
        <v>57</v>
      </c>
      <c r="C251" s="106" t="str">
        <f>CONCATENATE(B251,E251,H251)</f>
        <v>адм912про</v>
      </c>
      <c r="D251" s="116" t="s">
        <v>131</v>
      </c>
      <c r="E251" s="150" t="s">
        <v>428</v>
      </c>
      <c r="F251" s="101" t="s">
        <v>667</v>
      </c>
      <c r="G251" s="150" t="s">
        <v>132</v>
      </c>
      <c r="H251" s="150" t="s">
        <v>118</v>
      </c>
      <c r="I251" s="153" t="str">
        <f t="shared" si="107"/>
        <v>рбс91201425общпро</v>
      </c>
      <c r="J251" s="117">
        <f>ROUND(SUMIF(Классификация,$I251,Лимиты_2011)/1000,окр)-0.3</f>
        <v>1220.1000000000001</v>
      </c>
      <c r="K251" s="117">
        <f t="shared" si="109"/>
        <v>684.8</v>
      </c>
      <c r="L251" s="119"/>
      <c r="M251" s="117">
        <f t="shared" si="110"/>
        <v>1118.9000000000001</v>
      </c>
      <c r="N251" s="117"/>
      <c r="O251" s="117">
        <f t="shared" si="111"/>
        <v>0</v>
      </c>
      <c r="P251" s="142">
        <f t="shared" si="112"/>
        <v>1118.9000000000001</v>
      </c>
    </row>
    <row r="252" spans="1:16">
      <c r="A252" s="114" t="s">
        <v>73</v>
      </c>
      <c r="B252" s="106"/>
      <c r="C252" s="114"/>
      <c r="D252" s="110"/>
      <c r="E252" s="150"/>
      <c r="F252" s="150"/>
      <c r="G252" s="150"/>
      <c r="H252" s="150"/>
      <c r="I252" s="110"/>
      <c r="J252" s="107">
        <f t="shared" ref="J252:P252" si="113">SUM(J253:J254)</f>
        <v>0</v>
      </c>
      <c r="K252" s="107">
        <f t="shared" si="113"/>
        <v>0</v>
      </c>
      <c r="L252" s="107">
        <f t="shared" si="113"/>
        <v>0</v>
      </c>
      <c r="M252" s="107">
        <f t="shared" si="113"/>
        <v>0</v>
      </c>
      <c r="N252" s="107">
        <f t="shared" si="113"/>
        <v>0</v>
      </c>
      <c r="O252" s="107">
        <f t="shared" si="113"/>
        <v>4265.3</v>
      </c>
      <c r="P252" s="145">
        <f t="shared" si="113"/>
        <v>4265.3</v>
      </c>
    </row>
    <row r="253" spans="1:16" ht="45">
      <c r="A253" s="109" t="s">
        <v>471</v>
      </c>
      <c r="B253" s="110" t="s">
        <v>168</v>
      </c>
      <c r="C253" s="106" t="str">
        <f>CONCATENATE(B253,E253,H253)</f>
        <v>кул912про</v>
      </c>
      <c r="D253" s="110" t="s">
        <v>472</v>
      </c>
      <c r="E253" s="150" t="s">
        <v>428</v>
      </c>
      <c r="F253" s="101" t="s">
        <v>723</v>
      </c>
      <c r="G253" s="150" t="s">
        <v>132</v>
      </c>
      <c r="H253" s="150" t="s">
        <v>118</v>
      </c>
      <c r="I253" s="153" t="str">
        <f>CONCATENATE(D253,E253,F253,G253,H253,)</f>
        <v>смз912Щ5980общпро</v>
      </c>
      <c r="J253" s="117">
        <f>ROUND(SUMIF(Классификация,$I253,Лимиты_2011)/1000,окр)</f>
        <v>0</v>
      </c>
      <c r="K253" s="117">
        <f>ROUND(SUMIF(Классификация,$I253,Расход_2011)/1000,окр)</f>
        <v>0</v>
      </c>
      <c r="L253" s="119"/>
      <c r="M253" s="117">
        <f>ROUND(IF(тип_индексации="росписи",SUMIF(Классификация,$I253,Лимиты_2012_Индекс),SUMIF(Классификация,$I253,Расходы_2012_Индекс)*4/3)/1000,окр)</f>
        <v>0</v>
      </c>
      <c r="N253" s="117"/>
      <c r="O253" s="117">
        <f>SUMIF(классификация_прямой_счёт,$I253,Проект_сумма_прямой_счёт)</f>
        <v>4165.3</v>
      </c>
      <c r="P253" s="142">
        <f>SUM(M253:O253)</f>
        <v>4165.3</v>
      </c>
    </row>
    <row r="254" spans="1:16" ht="30">
      <c r="A254" s="109" t="s">
        <v>470</v>
      </c>
      <c r="B254" s="110" t="s">
        <v>168</v>
      </c>
      <c r="C254" s="106" t="str">
        <f>CONCATENATE(B254,E254,H254)</f>
        <v>кул912про</v>
      </c>
      <c r="D254" s="110" t="s">
        <v>473</v>
      </c>
      <c r="E254" s="150" t="s">
        <v>428</v>
      </c>
      <c r="F254" s="101" t="s">
        <v>723</v>
      </c>
      <c r="G254" s="150" t="s">
        <v>132</v>
      </c>
      <c r="H254" s="150" t="s">
        <v>118</v>
      </c>
      <c r="I254" s="153" t="str">
        <f>CONCATENATE(D254,E254,F254,G254,H254,)</f>
        <v>сиц912Щ5980общпро</v>
      </c>
      <c r="J254" s="117">
        <f>ROUND(SUMIF(Классификация,$I254,Лимиты_2011)/1000,окр)</f>
        <v>0</v>
      </c>
      <c r="K254" s="117">
        <f>ROUND(SUMIF(Классификация,$I254,Расход_2011)/1000,окр)</f>
        <v>0</v>
      </c>
      <c r="L254" s="119"/>
      <c r="M254" s="117">
        <f>ROUND(IF(тип_индексации="росписи",SUMIF(Классификация,$I254,Лимиты_2012_Индекс),SUMIF(Классификация,$I254,Расходы_2012_Индекс)*4/3)/1000,окр)</f>
        <v>0</v>
      </c>
      <c r="N254" s="117"/>
      <c r="O254" s="117">
        <f>SUMIF(классификация_прямой_счёт,$I254,Проект_сумма_прямой_счёт)</f>
        <v>100</v>
      </c>
      <c r="P254" s="142">
        <f>SUM(M254:O254)</f>
        <v>100</v>
      </c>
    </row>
    <row r="255" spans="1:16" ht="30">
      <c r="A255" s="512" t="s">
        <v>74</v>
      </c>
      <c r="B255" s="277" t="s">
        <v>146</v>
      </c>
      <c r="C255" s="106" t="str">
        <f t="shared" ref="C255:C262" si="114">CONCATENATE(B255,E255,H255)</f>
        <v>всего914</v>
      </c>
      <c r="D255" s="106" t="s">
        <v>146</v>
      </c>
      <c r="E255" s="149" t="s">
        <v>443</v>
      </c>
      <c r="F255" s="149"/>
      <c r="G255" s="149"/>
      <c r="H255" s="149"/>
      <c r="I255" s="106"/>
      <c r="J255" s="506">
        <f>SUM(J256,J257,J258,J261,J262,J263,J264,J265,J266,J270,J271,J272,J273,J275,J276)</f>
        <v>26692.399999999998</v>
      </c>
      <c r="K255" s="506">
        <f t="shared" ref="K255:P255" si="115">SUM(K256,K257,K258,K261,K262,K263,K264,K265,K266,K270,K271,K272,K273,K275,K276)</f>
        <v>16488.599999999999</v>
      </c>
      <c r="L255" s="107">
        <f t="shared" si="115"/>
        <v>0</v>
      </c>
      <c r="M255" s="506">
        <f t="shared" si="115"/>
        <v>4216.5</v>
      </c>
      <c r="N255" s="107">
        <f t="shared" si="115"/>
        <v>0</v>
      </c>
      <c r="O255" s="506">
        <f t="shared" si="115"/>
        <v>20738.57</v>
      </c>
      <c r="P255" s="107">
        <f t="shared" si="115"/>
        <v>24955.07</v>
      </c>
    </row>
    <row r="256" spans="1:16" s="118" customFormat="1" ht="30">
      <c r="A256" s="115" t="s">
        <v>59</v>
      </c>
      <c r="B256" s="110" t="s">
        <v>57</v>
      </c>
      <c r="C256" s="106" t="str">
        <f t="shared" si="114"/>
        <v>адм914опл</v>
      </c>
      <c r="D256" s="116" t="s">
        <v>131</v>
      </c>
      <c r="E256" s="151" t="s">
        <v>443</v>
      </c>
      <c r="F256" s="101" t="s">
        <v>176</v>
      </c>
      <c r="G256" s="151" t="s">
        <v>132</v>
      </c>
      <c r="H256" s="149" t="s">
        <v>119</v>
      </c>
      <c r="I256" s="153" t="str">
        <f>CONCATENATE(D256,E256,F256,G256,H256,)</f>
        <v>рбс914?????общопл</v>
      </c>
      <c r="J256" s="117">
        <f>ROUND(SUMIF(Классификация,$I256,Лимиты_2011)/1000,окр)</f>
        <v>5306</v>
      </c>
      <c r="K256" s="117">
        <f>ROUND(SUMIF(Классификация,$I256,Расход_2011)/1000,окр)</f>
        <v>3917.9</v>
      </c>
      <c r="L256" s="117"/>
      <c r="M256" s="117">
        <f>ROUND(IF(тип_индексации="росписи",SUMIF(Классификация,$I256,Лимиты_2012_Индекс),SUMIF(Классификация,$I256,Расходы_2012_Индекс)*4/3)/1000,окр)</f>
        <v>0</v>
      </c>
      <c r="N256" s="117"/>
      <c r="O256" s="117">
        <f>SUMIF(классификация_прямой_счёт,$I256,Проект_сумма_прямой_счёт)</f>
        <v>5737.9</v>
      </c>
      <c r="P256" s="142">
        <f>SUM(M256:O256)</f>
        <v>5737.9</v>
      </c>
    </row>
    <row r="257" spans="1:16" ht="30">
      <c r="A257" s="109" t="s">
        <v>60</v>
      </c>
      <c r="B257" s="110" t="s">
        <v>57</v>
      </c>
      <c r="C257" s="106" t="str">
        <f t="shared" si="114"/>
        <v>адм914ком</v>
      </c>
      <c r="D257" s="116" t="s">
        <v>131</v>
      </c>
      <c r="E257" s="150" t="s">
        <v>443</v>
      </c>
      <c r="F257" s="101" t="s">
        <v>668</v>
      </c>
      <c r="G257" s="150" t="s">
        <v>132</v>
      </c>
      <c r="H257" s="151" t="s">
        <v>120</v>
      </c>
      <c r="I257" s="153" t="str">
        <f>CONCATENATE(D257,E257,F257,G257,H257,)</f>
        <v>рбс91401426общком</v>
      </c>
      <c r="J257" s="117">
        <f>ROUND(SUMIF(Классификация,$I257,Лимиты_2011)/1000,окр)</f>
        <v>373.4</v>
      </c>
      <c r="K257" s="117">
        <f>ROUND(SUMIF(Классификация,$I257,Расход_2011)/1000,окр)</f>
        <v>224.4</v>
      </c>
      <c r="L257" s="119"/>
      <c r="M257" s="117">
        <f>ROUND(IF(тип_индексации="росписи",SUMIF(Классификация,$I257,Лимиты_2012_Индекс),SUMIF(Классификация,$I257,Расходы_2012_Индекс)*4/3)/1000,окр)</f>
        <v>373.4</v>
      </c>
      <c r="N257" s="117"/>
      <c r="O257" s="117">
        <f>SUMIF(классификация_прямой_счёт,$I257,Проект_сумма_прямой_счёт)</f>
        <v>0</v>
      </c>
      <c r="P257" s="142">
        <f>SUM(M257:O257)</f>
        <v>373.4</v>
      </c>
    </row>
    <row r="258" spans="1:16" ht="30">
      <c r="A258" s="109" t="s">
        <v>566</v>
      </c>
      <c r="B258" s="110"/>
      <c r="C258" s="106" t="str">
        <f t="shared" si="114"/>
        <v/>
      </c>
      <c r="D258" s="116"/>
      <c r="E258" s="150"/>
      <c r="F258" s="101"/>
      <c r="G258" s="150"/>
      <c r="H258" s="150"/>
      <c r="I258" s="153"/>
      <c r="J258" s="117">
        <f>SUM(J259:J260)</f>
        <v>3614.7</v>
      </c>
      <c r="K258" s="117">
        <f>SUM(K259:K260)</f>
        <v>1963.6</v>
      </c>
      <c r="L258" s="119"/>
      <c r="M258" s="117">
        <f>SUM(M259:M260)</f>
        <v>1411</v>
      </c>
      <c r="N258" s="117">
        <f>SUM(N259:N260)</f>
        <v>0</v>
      </c>
      <c r="O258" s="117">
        <f>SUM(O259:O260)</f>
        <v>1569.6</v>
      </c>
      <c r="P258" s="142">
        <f>SUM(P259:P260)</f>
        <v>2980.6</v>
      </c>
    </row>
    <row r="259" spans="1:16">
      <c r="A259" s="113" t="s">
        <v>61</v>
      </c>
      <c r="B259" s="110" t="s">
        <v>133</v>
      </c>
      <c r="C259" s="106" t="str">
        <f t="shared" si="114"/>
        <v>бла914???</v>
      </c>
      <c r="D259" s="116" t="s">
        <v>134</v>
      </c>
      <c r="E259" s="150" t="s">
        <v>443</v>
      </c>
      <c r="F259" s="101" t="s">
        <v>668</v>
      </c>
      <c r="G259" s="150" t="s">
        <v>132</v>
      </c>
      <c r="H259" s="150" t="s">
        <v>175</v>
      </c>
      <c r="I259" s="153" t="str">
        <f t="shared" ref="I259:I273" si="116">CONCATENATE(D259,E259,F259,G259,H259,)</f>
        <v>осв91401426общ???</v>
      </c>
      <c r="J259" s="117">
        <f t="shared" ref="J259:J271" si="117">ROUND(SUMIF(Классификация,$I259,Лимиты_2011)/1000,окр)</f>
        <v>0</v>
      </c>
      <c r="K259" s="117">
        <f t="shared" ref="K259:K272" si="118">ROUND(SUMIF(Классификация,$I259,Расход_2011)/1000,окр)</f>
        <v>0</v>
      </c>
      <c r="L259" s="119"/>
      <c r="M259" s="117">
        <f t="shared" ref="M259:M272" si="119">ROUND(IF(тип_индексации="росписи",SUMIF(Классификация,$I259,Лимиты_2012_Индекс),SUMIF(Классификация,$I259,Расходы_2012_Индекс)*4/3)/1000,окр)</f>
        <v>0</v>
      </c>
      <c r="N259" s="117"/>
      <c r="O259" s="117">
        <f t="shared" ref="O259:O273" si="120">SUMIF(классификация_прямой_счёт,$I259,Проект_сумма_прямой_счёт)</f>
        <v>0</v>
      </c>
      <c r="P259" s="142">
        <f t="shared" ref="P259:P273" si="121">SUM(M259:O259)</f>
        <v>0</v>
      </c>
    </row>
    <row r="260" spans="1:16">
      <c r="A260" s="113" t="s">
        <v>62</v>
      </c>
      <c r="B260" s="110" t="s">
        <v>133</v>
      </c>
      <c r="C260" s="106" t="str">
        <f t="shared" si="114"/>
        <v>бла914???</v>
      </c>
      <c r="D260" s="116" t="s">
        <v>133</v>
      </c>
      <c r="E260" s="150" t="s">
        <v>443</v>
      </c>
      <c r="F260" s="101" t="s">
        <v>668</v>
      </c>
      <c r="G260" s="150" t="s">
        <v>132</v>
      </c>
      <c r="H260" s="150" t="s">
        <v>175</v>
      </c>
      <c r="I260" s="153" t="str">
        <f t="shared" si="116"/>
        <v>бла91401426общ???</v>
      </c>
      <c r="J260" s="117">
        <f t="shared" si="117"/>
        <v>3614.7</v>
      </c>
      <c r="K260" s="117">
        <f t="shared" si="118"/>
        <v>1963.6</v>
      </c>
      <c r="L260" s="111">
        <f>L258-L259</f>
        <v>0</v>
      </c>
      <c r="M260" s="117">
        <f t="shared" si="119"/>
        <v>1411</v>
      </c>
      <c r="N260" s="117"/>
      <c r="O260" s="373">
        <f t="shared" si="120"/>
        <v>1569.6</v>
      </c>
      <c r="P260" s="142">
        <f t="shared" si="121"/>
        <v>2980.6</v>
      </c>
    </row>
    <row r="261" spans="1:16">
      <c r="A261" s="109" t="s">
        <v>63</v>
      </c>
      <c r="B261" s="110" t="s">
        <v>57</v>
      </c>
      <c r="C261" s="106" t="str">
        <f t="shared" si="114"/>
        <v>адм914кап</v>
      </c>
      <c r="D261" s="116" t="s">
        <v>131</v>
      </c>
      <c r="E261" s="150" t="s">
        <v>443</v>
      </c>
      <c r="F261" s="101" t="s">
        <v>668</v>
      </c>
      <c r="G261" s="150" t="s">
        <v>132</v>
      </c>
      <c r="H261" s="150" t="s">
        <v>121</v>
      </c>
      <c r="I261" s="153" t="str">
        <f t="shared" si="116"/>
        <v>рбс91401426общкап</v>
      </c>
      <c r="J261" s="117">
        <f t="shared" si="117"/>
        <v>0</v>
      </c>
      <c r="K261" s="117">
        <f t="shared" si="118"/>
        <v>0</v>
      </c>
      <c r="L261" s="119"/>
      <c r="M261" s="117">
        <f t="shared" si="119"/>
        <v>0</v>
      </c>
      <c r="N261" s="117"/>
      <c r="O261" s="117">
        <f t="shared" si="120"/>
        <v>0</v>
      </c>
      <c r="P261" s="142">
        <f t="shared" si="121"/>
        <v>0</v>
      </c>
    </row>
    <row r="262" spans="1:16" ht="45">
      <c r="A262" s="109" t="s">
        <v>64</v>
      </c>
      <c r="B262" s="110" t="s">
        <v>57</v>
      </c>
      <c r="C262" s="109" t="str">
        <f t="shared" si="114"/>
        <v>адм914осн</v>
      </c>
      <c r="D262" s="116" t="s">
        <v>131</v>
      </c>
      <c r="E262" s="150" t="s">
        <v>443</v>
      </c>
      <c r="F262" s="101" t="s">
        <v>668</v>
      </c>
      <c r="G262" s="150" t="s">
        <v>132</v>
      </c>
      <c r="H262" s="150" t="s">
        <v>122</v>
      </c>
      <c r="I262" s="153" t="str">
        <f t="shared" si="116"/>
        <v>рбс91401426общосн</v>
      </c>
      <c r="J262" s="117">
        <f t="shared" si="117"/>
        <v>42.6</v>
      </c>
      <c r="K262" s="117">
        <f t="shared" si="118"/>
        <v>13.7</v>
      </c>
      <c r="L262" s="119"/>
      <c r="M262" s="117">
        <f t="shared" si="119"/>
        <v>0</v>
      </c>
      <c r="N262" s="117"/>
      <c r="O262" s="117">
        <f t="shared" si="120"/>
        <v>0</v>
      </c>
      <c r="P262" s="142">
        <f t="shared" si="121"/>
        <v>0</v>
      </c>
    </row>
    <row r="263" spans="1:16">
      <c r="A263" s="179" t="s">
        <v>342</v>
      </c>
      <c r="B263" s="110"/>
      <c r="C263" s="109"/>
      <c r="D263" s="116" t="s">
        <v>135</v>
      </c>
      <c r="E263" s="150" t="s">
        <v>443</v>
      </c>
      <c r="F263" s="101" t="s">
        <v>176</v>
      </c>
      <c r="G263" s="150" t="s">
        <v>132</v>
      </c>
      <c r="H263" s="150" t="s">
        <v>175</v>
      </c>
      <c r="I263" s="153" t="str">
        <f t="shared" si="116"/>
        <v>рцп914?????общ???</v>
      </c>
      <c r="J263" s="117">
        <f t="shared" si="117"/>
        <v>0</v>
      </c>
      <c r="K263" s="117">
        <f t="shared" si="118"/>
        <v>0</v>
      </c>
      <c r="L263" s="119"/>
      <c r="M263" s="117">
        <f t="shared" si="119"/>
        <v>0</v>
      </c>
      <c r="N263" s="117"/>
      <c r="O263" s="117">
        <f t="shared" si="120"/>
        <v>0</v>
      </c>
      <c r="P263" s="142">
        <f t="shared" si="121"/>
        <v>0</v>
      </c>
    </row>
    <row r="264" spans="1:16">
      <c r="A264" s="109" t="s">
        <v>66</v>
      </c>
      <c r="B264" s="110"/>
      <c r="C264" s="109"/>
      <c r="D264" s="116" t="s">
        <v>136</v>
      </c>
      <c r="E264" s="150" t="s">
        <v>443</v>
      </c>
      <c r="F264" s="101" t="s">
        <v>176</v>
      </c>
      <c r="G264" s="150" t="s">
        <v>132</v>
      </c>
      <c r="H264" s="150" t="s">
        <v>175</v>
      </c>
      <c r="I264" s="153" t="str">
        <f t="shared" si="116"/>
        <v>жил914?????общ???</v>
      </c>
      <c r="J264" s="117">
        <f t="shared" si="117"/>
        <v>843.9</v>
      </c>
      <c r="K264" s="117">
        <f t="shared" si="118"/>
        <v>613.9</v>
      </c>
      <c r="L264" s="119"/>
      <c r="M264" s="117">
        <f t="shared" si="119"/>
        <v>0</v>
      </c>
      <c r="N264" s="117"/>
      <c r="O264" s="117">
        <f t="shared" si="120"/>
        <v>496.1</v>
      </c>
      <c r="P264" s="142">
        <f t="shared" si="121"/>
        <v>496.1</v>
      </c>
    </row>
    <row r="265" spans="1:16">
      <c r="A265" s="109" t="s">
        <v>67</v>
      </c>
      <c r="B265" s="110"/>
      <c r="C265" s="109"/>
      <c r="D265" s="116" t="s">
        <v>137</v>
      </c>
      <c r="E265" s="150" t="s">
        <v>443</v>
      </c>
      <c r="F265" s="101" t="s">
        <v>668</v>
      </c>
      <c r="G265" s="150" t="s">
        <v>132</v>
      </c>
      <c r="H265" s="150" t="s">
        <v>175</v>
      </c>
      <c r="I265" s="153" t="str">
        <f t="shared" si="116"/>
        <v>физ91401426общ???</v>
      </c>
      <c r="J265" s="117">
        <f t="shared" si="117"/>
        <v>0</v>
      </c>
      <c r="K265" s="117">
        <f t="shared" si="118"/>
        <v>0</v>
      </c>
      <c r="L265" s="119"/>
      <c r="M265" s="117">
        <f t="shared" si="119"/>
        <v>0</v>
      </c>
      <c r="N265" s="117"/>
      <c r="O265" s="117">
        <f t="shared" si="120"/>
        <v>0</v>
      </c>
      <c r="P265" s="142">
        <f t="shared" si="121"/>
        <v>0</v>
      </c>
    </row>
    <row r="266" spans="1:16">
      <c r="A266" s="109" t="s">
        <v>68</v>
      </c>
      <c r="B266" s="110"/>
      <c r="C266" s="109"/>
      <c r="D266" s="116"/>
      <c r="E266" s="150"/>
      <c r="F266" s="101"/>
      <c r="G266" s="150"/>
      <c r="H266" s="150"/>
      <c r="I266" s="153"/>
      <c r="J266" s="117">
        <f>J267+J268+J269</f>
        <v>13185.9</v>
      </c>
      <c r="K266" s="117">
        <f t="shared" ref="K266:P266" si="122">K267+K268+K269</f>
        <v>7754.3</v>
      </c>
      <c r="L266" s="117">
        <f t="shared" si="122"/>
        <v>0</v>
      </c>
      <c r="M266" s="117">
        <f t="shared" si="122"/>
        <v>0</v>
      </c>
      <c r="N266" s="117">
        <f t="shared" si="122"/>
        <v>0</v>
      </c>
      <c r="O266" s="117">
        <f t="shared" si="122"/>
        <v>12886.970000000001</v>
      </c>
      <c r="P266" s="117">
        <f t="shared" si="122"/>
        <v>12886.970000000001</v>
      </c>
    </row>
    <row r="267" spans="1:16">
      <c r="A267" s="109" t="s">
        <v>570</v>
      </c>
      <c r="B267" s="110"/>
      <c r="C267" s="109"/>
      <c r="D267" s="116" t="s">
        <v>138</v>
      </c>
      <c r="E267" s="150" t="s">
        <v>443</v>
      </c>
      <c r="F267" s="101" t="s">
        <v>652</v>
      </c>
      <c r="G267" s="150" t="s">
        <v>132</v>
      </c>
      <c r="H267" s="150" t="s">
        <v>175</v>
      </c>
      <c r="I267" s="153" t="str">
        <f>CONCATENATE(D267,E267,F267,G267,H267,)</f>
        <v>меж91401412общ???</v>
      </c>
      <c r="J267" s="117">
        <f>ROUND(SUMIF(Классификация,$I267,Лимиты_2011)/1000,окр)</f>
        <v>85.3</v>
      </c>
      <c r="K267" s="117">
        <f>ROUND(SUMIF(Классификация,$I267,Расход_2011)/1000,окр)</f>
        <v>85.3</v>
      </c>
      <c r="L267" s="119"/>
      <c r="M267" s="117">
        <f>ROUND(IF(тип_индексации="росписи",SUMIF(Классификация,$I267,Лимиты_2012_Индекс),SUMIF(Классификация,$I267,Расходы_2012_Индекс)*4/3)/1000,окр)-M268-M269</f>
        <v>0</v>
      </c>
      <c r="N267" s="117"/>
      <c r="O267" s="117">
        <f>SUMIF(классификация_прямой_счёт,$I267,Проект_сумма_прямой_счёт)</f>
        <v>84.575000000000003</v>
      </c>
      <c r="P267" s="142">
        <f>SUM(M267:O267)</f>
        <v>84.575000000000003</v>
      </c>
    </row>
    <row r="268" spans="1:16">
      <c r="A268" s="109" t="s">
        <v>844</v>
      </c>
      <c r="B268" s="110" t="s">
        <v>168</v>
      </c>
      <c r="C268" s="106" t="str">
        <f>CONCATENATE(B268,E268,H268)</f>
        <v>кул914про</v>
      </c>
      <c r="D268" s="116" t="s">
        <v>138</v>
      </c>
      <c r="E268" s="150" t="s">
        <v>443</v>
      </c>
      <c r="F268" s="101" t="s">
        <v>838</v>
      </c>
      <c r="G268" s="150" t="s">
        <v>132</v>
      </c>
      <c r="H268" s="150" t="s">
        <v>118</v>
      </c>
      <c r="I268" s="153" t="str">
        <f>CONCATENATE(D268,E268,F268,G268,H268,)</f>
        <v>меж91401412добщпро</v>
      </c>
      <c r="J268" s="117">
        <f t="shared" si="117"/>
        <v>13100.6</v>
      </c>
      <c r="K268" s="117">
        <f t="shared" si="118"/>
        <v>7669</v>
      </c>
      <c r="L268" s="119"/>
      <c r="M268" s="117">
        <f t="shared" si="119"/>
        <v>0</v>
      </c>
      <c r="N268" s="117"/>
      <c r="O268" s="117">
        <f t="shared" si="120"/>
        <v>12802.395</v>
      </c>
      <c r="P268" s="142">
        <f>SUM(M268:O268)</f>
        <v>12802.395</v>
      </c>
    </row>
    <row r="269" spans="1:16">
      <c r="A269" s="113"/>
      <c r="B269" s="110"/>
      <c r="C269" s="106"/>
      <c r="D269" s="116" t="s">
        <v>138</v>
      </c>
      <c r="E269" s="150" t="s">
        <v>443</v>
      </c>
      <c r="F269" s="101" t="s">
        <v>839</v>
      </c>
      <c r="G269" s="150" t="s">
        <v>132</v>
      </c>
      <c r="H269" s="150" t="s">
        <v>118</v>
      </c>
      <c r="I269" s="153" t="str">
        <f>CONCATENATE(D269,E269,F269,G269,H269,)</f>
        <v>меж91401412бобщпро</v>
      </c>
      <c r="J269" s="117">
        <f t="shared" si="117"/>
        <v>0</v>
      </c>
      <c r="K269" s="117">
        <f t="shared" si="118"/>
        <v>0</v>
      </c>
      <c r="L269" s="119"/>
      <c r="M269" s="117">
        <f t="shared" si="119"/>
        <v>0</v>
      </c>
      <c r="N269" s="117"/>
      <c r="O269" s="117">
        <f t="shared" si="120"/>
        <v>0</v>
      </c>
      <c r="P269" s="142">
        <f>SUM(M269:O269)</f>
        <v>0</v>
      </c>
    </row>
    <row r="270" spans="1:16">
      <c r="A270" s="109" t="s">
        <v>70</v>
      </c>
      <c r="B270" s="110"/>
      <c r="C270" s="109"/>
      <c r="D270" s="116" t="s">
        <v>139</v>
      </c>
      <c r="E270" s="150" t="s">
        <v>443</v>
      </c>
      <c r="F270" s="101" t="s">
        <v>668</v>
      </c>
      <c r="G270" s="150" t="s">
        <v>132</v>
      </c>
      <c r="H270" s="150" t="s">
        <v>175</v>
      </c>
      <c r="I270" s="153" t="str">
        <f t="shared" si="116"/>
        <v>тра91401426общ???</v>
      </c>
      <c r="J270" s="117">
        <f t="shared" si="117"/>
        <v>0</v>
      </c>
      <c r="K270" s="117">
        <f t="shared" si="118"/>
        <v>0</v>
      </c>
      <c r="L270" s="119"/>
      <c r="M270" s="117">
        <f t="shared" si="119"/>
        <v>0</v>
      </c>
      <c r="N270" s="117"/>
      <c r="O270" s="117">
        <f t="shared" si="120"/>
        <v>0</v>
      </c>
      <c r="P270" s="142">
        <f t="shared" si="121"/>
        <v>0</v>
      </c>
    </row>
    <row r="271" spans="1:16">
      <c r="A271" s="109" t="s">
        <v>71</v>
      </c>
      <c r="B271" s="110"/>
      <c r="C271" s="109"/>
      <c r="D271" s="116" t="s">
        <v>140</v>
      </c>
      <c r="E271" s="150" t="s">
        <v>443</v>
      </c>
      <c r="F271" s="101" t="s">
        <v>668</v>
      </c>
      <c r="G271" s="150" t="s">
        <v>132</v>
      </c>
      <c r="H271" s="150" t="s">
        <v>175</v>
      </c>
      <c r="I271" s="153" t="str">
        <f t="shared" si="116"/>
        <v>пен91401426общ???</v>
      </c>
      <c r="J271" s="117">
        <f t="shared" si="117"/>
        <v>48</v>
      </c>
      <c r="K271" s="117">
        <f t="shared" si="118"/>
        <v>32</v>
      </c>
      <c r="L271" s="119"/>
      <c r="M271" s="117">
        <f t="shared" si="119"/>
        <v>0</v>
      </c>
      <c r="N271" s="117"/>
      <c r="O271" s="117">
        <f t="shared" si="120"/>
        <v>48</v>
      </c>
      <c r="P271" s="142">
        <f t="shared" si="121"/>
        <v>48</v>
      </c>
    </row>
    <row r="272" spans="1:16">
      <c r="A272" s="109" t="s">
        <v>90</v>
      </c>
      <c r="B272" s="110"/>
      <c r="C272" s="109"/>
      <c r="D272" s="116" t="s">
        <v>147</v>
      </c>
      <c r="E272" s="150" t="s">
        <v>443</v>
      </c>
      <c r="F272" s="150" t="s">
        <v>176</v>
      </c>
      <c r="G272" s="150" t="s">
        <v>132</v>
      </c>
      <c r="H272" s="150" t="s">
        <v>175</v>
      </c>
      <c r="I272" s="153" t="str">
        <f>CONCATENATE(D272,E272,F272,G272,H272,)</f>
        <v>выб914?????общ???</v>
      </c>
      <c r="J272" s="117">
        <f>ROUND(SUMIF(Классификация,$I272,Лимиты_2011)/1000,окр)</f>
        <v>135.80000000000001</v>
      </c>
      <c r="K272" s="117">
        <f t="shared" si="118"/>
        <v>135.80000000000001</v>
      </c>
      <c r="L272" s="119"/>
      <c r="M272" s="117">
        <f t="shared" si="119"/>
        <v>0</v>
      </c>
      <c r="N272" s="117"/>
      <c r="O272" s="117">
        <f t="shared" si="120"/>
        <v>0</v>
      </c>
      <c r="P272" s="142">
        <f t="shared" si="121"/>
        <v>0</v>
      </c>
    </row>
    <row r="273" spans="1:16" ht="30">
      <c r="A273" s="109" t="s">
        <v>26</v>
      </c>
      <c r="B273" s="110" t="s">
        <v>57</v>
      </c>
      <c r="C273" s="106" t="str">
        <f>CONCATENATE(B273,E273,H273)</f>
        <v>адм914про</v>
      </c>
      <c r="D273" s="116" t="s">
        <v>131</v>
      </c>
      <c r="E273" s="150" t="s">
        <v>443</v>
      </c>
      <c r="F273" s="101" t="s">
        <v>176</v>
      </c>
      <c r="G273" s="150" t="s">
        <v>132</v>
      </c>
      <c r="H273" s="150" t="s">
        <v>118</v>
      </c>
      <c r="I273" s="153" t="str">
        <f t="shared" si="116"/>
        <v>рбс914?????общпро</v>
      </c>
      <c r="J273" s="117">
        <f>ROUND(SUMIF(Классификация,$I273,Лимиты_2011)/1000,окр)</f>
        <v>3142.1</v>
      </c>
      <c r="K273" s="117">
        <f>ROUND(SUMIF(Классификация,$I273,Расход_2011)/1000,окр)+0.1</f>
        <v>1833</v>
      </c>
      <c r="L273" s="119"/>
      <c r="M273" s="117">
        <f>ROUND(IF(тип_индексации="росписи",SUMIF(Классификация,$I273,Лимиты_2012_Индекс),SUMIF(Классификация,$I273,Расходы_2012_Индекс)*4/3)/1000,окр)</f>
        <v>2432.1</v>
      </c>
      <c r="N273" s="117"/>
      <c r="O273" s="117">
        <f t="shared" si="120"/>
        <v>0</v>
      </c>
      <c r="P273" s="142">
        <f t="shared" si="121"/>
        <v>2432.1</v>
      </c>
    </row>
    <row r="274" spans="1:16">
      <c r="A274" s="114" t="s">
        <v>483</v>
      </c>
      <c r="B274" s="106"/>
      <c r="C274" s="114"/>
      <c r="D274" s="110"/>
      <c r="E274" s="150"/>
      <c r="F274" s="150"/>
      <c r="G274" s="150"/>
      <c r="H274" s="150"/>
      <c r="I274" s="110"/>
      <c r="J274" s="107">
        <f t="shared" ref="J274:P274" si="123">SUM(J275:J276)</f>
        <v>0</v>
      </c>
      <c r="K274" s="107">
        <f t="shared" si="123"/>
        <v>0</v>
      </c>
      <c r="L274" s="107">
        <f t="shared" si="123"/>
        <v>0</v>
      </c>
      <c r="M274" s="107">
        <f t="shared" si="123"/>
        <v>0</v>
      </c>
      <c r="N274" s="107">
        <f t="shared" si="123"/>
        <v>0</v>
      </c>
      <c r="O274" s="107">
        <f t="shared" si="123"/>
        <v>0</v>
      </c>
      <c r="P274" s="145">
        <f t="shared" si="123"/>
        <v>0</v>
      </c>
    </row>
    <row r="275" spans="1:16" ht="45">
      <c r="A275" s="109" t="s">
        <v>471</v>
      </c>
      <c r="B275" s="110" t="s">
        <v>168</v>
      </c>
      <c r="C275" s="106" t="str">
        <f>CONCATENATE(B275,E275,H275)</f>
        <v>кул914про</v>
      </c>
      <c r="D275" s="110" t="s">
        <v>472</v>
      </c>
      <c r="E275" s="150" t="s">
        <v>443</v>
      </c>
      <c r="F275" s="101" t="s">
        <v>489</v>
      </c>
      <c r="G275" s="150" t="s">
        <v>132</v>
      </c>
      <c r="H275" s="150" t="s">
        <v>118</v>
      </c>
      <c r="I275" s="153" t="str">
        <f>CONCATENATE(D275,E275,F275,G275,H275,)</f>
        <v>смз914ЦП27?общпро</v>
      </c>
      <c r="J275" s="117">
        <f>ROUND(SUMIF(Классификация,$I275,Лимиты_2011)/1000,окр)</f>
        <v>0</v>
      </c>
      <c r="K275" s="117">
        <f>ROUND(SUMIF(Классификация,$I275,Расход_2011)/1000,окр)</f>
        <v>0</v>
      </c>
      <c r="L275" s="119"/>
      <c r="M275" s="117">
        <f>ROUND(IF(тип_индексации="росписи",SUMIF(Классификация,$I275,Лимиты_2012_Индекс),SUMIF(Классификация,$I275,Расходы_2012_Индекс)*4/3)/1000,окр)</f>
        <v>0</v>
      </c>
      <c r="N275" s="117"/>
      <c r="O275" s="117">
        <f>SUMIF(классификация_прямой_счёт,$I275,Проект_сумма_прямой_счёт)</f>
        <v>0</v>
      </c>
      <c r="P275" s="142">
        <f>SUM(M275:O275)</f>
        <v>0</v>
      </c>
    </row>
    <row r="276" spans="1:16" ht="30">
      <c r="A276" s="109" t="s">
        <v>470</v>
      </c>
      <c r="B276" s="110" t="s">
        <v>168</v>
      </c>
      <c r="C276" s="106" t="str">
        <f>CONCATENATE(B276,E276,H276)</f>
        <v>кул914про</v>
      </c>
      <c r="D276" s="110" t="s">
        <v>473</v>
      </c>
      <c r="E276" s="150" t="s">
        <v>443</v>
      </c>
      <c r="F276" s="101" t="s">
        <v>489</v>
      </c>
      <c r="G276" s="150" t="s">
        <v>132</v>
      </c>
      <c r="H276" s="150" t="s">
        <v>118</v>
      </c>
      <c r="I276" s="153" t="str">
        <f>CONCATENATE(D276,E276,F276,G276,H276,)</f>
        <v>сиц914ЦП27?общпро</v>
      </c>
      <c r="J276" s="117">
        <f>ROUND(SUMIF(Классификация,$I276,Лимиты_2011)/1000,окр)</f>
        <v>0</v>
      </c>
      <c r="K276" s="117">
        <f>ROUND(SUMIF(Классификация,$I276,Расход_2011)/1000,окр)</f>
        <v>0</v>
      </c>
      <c r="L276" s="119"/>
      <c r="M276" s="117">
        <f>ROUND(IF(тип_индексации="росписи",SUMIF(Классификация,$I276,Лимиты_2012_Индекс),SUMIF(Классификация,$I276,Расходы_2012_Индекс)*4/3)/1000,окр)</f>
        <v>0</v>
      </c>
      <c r="N276" s="117"/>
      <c r="O276" s="117">
        <f>SUMIF(классификация_прямой_счёт,$I276,Проект_сумма_прямой_счёт)</f>
        <v>0</v>
      </c>
      <c r="P276" s="142">
        <f>SUM(M276:O276)</f>
        <v>0</v>
      </c>
    </row>
    <row r="277" spans="1:16" ht="30">
      <c r="A277" s="106" t="s">
        <v>368</v>
      </c>
      <c r="B277" s="106" t="s">
        <v>146</v>
      </c>
      <c r="C277" s="106" t="str">
        <f>CONCATENATE(B277,E277,H277)</f>
        <v>всего915</v>
      </c>
      <c r="D277" s="106" t="s">
        <v>146</v>
      </c>
      <c r="E277" s="149" t="s">
        <v>414</v>
      </c>
      <c r="F277" s="149"/>
      <c r="G277" s="149"/>
      <c r="H277" s="149"/>
      <c r="I277" s="106"/>
      <c r="J277" s="506">
        <f>SUM(J278:J279,J281:J292)</f>
        <v>5763.6999999999989</v>
      </c>
      <c r="K277" s="506">
        <f t="shared" ref="K277:P277" si="124">SUM(K278:K279,K281:K292)</f>
        <v>3468.6000000000004</v>
      </c>
      <c r="L277" s="107">
        <f t="shared" si="124"/>
        <v>0</v>
      </c>
      <c r="M277" s="506">
        <f t="shared" si="124"/>
        <v>1706.8</v>
      </c>
      <c r="N277" s="107">
        <f t="shared" si="124"/>
        <v>0</v>
      </c>
      <c r="O277" s="506">
        <f t="shared" si="124"/>
        <v>3232.9519999999998</v>
      </c>
      <c r="P277" s="107">
        <f t="shared" si="124"/>
        <v>4939.7519999999995</v>
      </c>
    </row>
    <row r="278" spans="1:16" s="118" customFormat="1" ht="30">
      <c r="A278" s="115" t="s">
        <v>59</v>
      </c>
      <c r="B278" s="116" t="s">
        <v>57</v>
      </c>
      <c r="C278" s="106" t="str">
        <f>CONCATENATE(B278,E278,H278)</f>
        <v>адм915опл</v>
      </c>
      <c r="D278" s="116" t="s">
        <v>131</v>
      </c>
      <c r="E278" s="151" t="s">
        <v>414</v>
      </c>
      <c r="F278" s="101" t="s">
        <v>669</v>
      </c>
      <c r="G278" s="151" t="s">
        <v>132</v>
      </c>
      <c r="H278" s="149" t="s">
        <v>119</v>
      </c>
      <c r="I278" s="153" t="str">
        <f>CONCATENATE(D278,E278,F278,G278,H278,)</f>
        <v>рбс91501427общопл</v>
      </c>
      <c r="J278" s="117">
        <f>ROUND(SUMIF(Классификация,$I278,Лимиты_2011)/1000,окр)</f>
        <v>2552.4</v>
      </c>
      <c r="K278" s="117">
        <f>ROUND(SUMIF(Классификация,$I278,Расход_2011)/1000,окр)</f>
        <v>1989.4</v>
      </c>
      <c r="L278" s="117"/>
      <c r="M278" s="117">
        <f>ROUND(IF(тип_индексации="росписи",SUMIF(Классификация,$I278,Лимиты_2012_Индекс),SUMIF(Классификация,$I278,Расходы_2012_Индекс)*4/3)/1000,окр)</f>
        <v>0</v>
      </c>
      <c r="N278" s="117"/>
      <c r="O278" s="117">
        <f>SUMIF(классификация_прямой_счёт,$I278,Проект_сумма_прямой_счёт)</f>
        <v>2641.2</v>
      </c>
      <c r="P278" s="142">
        <f>SUM(M278:O278)</f>
        <v>2641.2</v>
      </c>
    </row>
    <row r="279" spans="1:16" ht="30">
      <c r="A279" s="109" t="s">
        <v>60</v>
      </c>
      <c r="B279" s="110" t="s">
        <v>57</v>
      </c>
      <c r="C279" s="106" t="str">
        <f>CONCATENATE(B279,E279,H279)</f>
        <v>адм915ком</v>
      </c>
      <c r="D279" s="116" t="s">
        <v>131</v>
      </c>
      <c r="E279" s="150" t="s">
        <v>414</v>
      </c>
      <c r="F279" s="101" t="s">
        <v>669</v>
      </c>
      <c r="G279" s="150" t="s">
        <v>132</v>
      </c>
      <c r="H279" s="151" t="s">
        <v>120</v>
      </c>
      <c r="I279" s="153" t="str">
        <f>CONCATENATE(D279,E279,F279,G279,H279,)</f>
        <v>рбс91501427общком</v>
      </c>
      <c r="J279" s="117">
        <f>ROUND(SUMIF(Классификация,$I279,Лимиты_2011)/1000,окр)</f>
        <v>402.1</v>
      </c>
      <c r="K279" s="117">
        <f>ROUND(SUMIF(Классификация,$I279,Расход_2011)/1000,окр)</f>
        <v>214.1</v>
      </c>
      <c r="L279" s="119"/>
      <c r="M279" s="117">
        <f>ROUND(IF(тип_индексации="росписи",SUMIF(Классификация,$I279,Лимиты_2012_Индекс),SUMIF(Классификация,$I279,Расходы_2012_Индекс)*4/3)/1000,окр)</f>
        <v>402.1</v>
      </c>
      <c r="N279" s="117"/>
      <c r="O279" s="117">
        <f>SUMIF(классификация_прямой_счёт,$I279,Проект_сумма_прямой_счёт)</f>
        <v>0</v>
      </c>
      <c r="P279" s="142">
        <f>SUM(M279:O279)</f>
        <v>402.1</v>
      </c>
    </row>
    <row r="280" spans="1:16" ht="30">
      <c r="A280" s="109" t="s">
        <v>566</v>
      </c>
      <c r="B280" s="110"/>
      <c r="C280" s="109"/>
      <c r="D280" s="116"/>
      <c r="E280" s="150"/>
      <c r="F280" s="101"/>
      <c r="G280" s="150"/>
      <c r="H280" s="150"/>
      <c r="I280" s="153"/>
      <c r="J280" s="117">
        <f>SUM(J281:J282)</f>
        <v>875.3</v>
      </c>
      <c r="K280" s="117">
        <f>SUM(K281:K282)</f>
        <v>291.8</v>
      </c>
      <c r="L280" s="119"/>
      <c r="M280" s="117">
        <f>SUM(M281:M282)</f>
        <v>228.7</v>
      </c>
      <c r="N280" s="117">
        <f>SUM(N281:N282)</f>
        <v>0</v>
      </c>
      <c r="O280" s="117">
        <f>SUM(O281:O282)</f>
        <v>226.9</v>
      </c>
      <c r="P280" s="142">
        <f>SUM(P281:P282)</f>
        <v>455.6</v>
      </c>
    </row>
    <row r="281" spans="1:16">
      <c r="A281" s="113" t="s">
        <v>61</v>
      </c>
      <c r="B281" s="110" t="s">
        <v>133</v>
      </c>
      <c r="C281" s="106" t="str">
        <f>CONCATENATE(B281,E281,H281)</f>
        <v>бла915???</v>
      </c>
      <c r="D281" s="116" t="s">
        <v>134</v>
      </c>
      <c r="E281" s="150" t="s">
        <v>414</v>
      </c>
      <c r="F281" s="101" t="s">
        <v>669</v>
      </c>
      <c r="G281" s="150" t="s">
        <v>132</v>
      </c>
      <c r="H281" s="150" t="s">
        <v>175</v>
      </c>
      <c r="I281" s="153" t="str">
        <f t="shared" ref="I281:I292" si="125">CONCATENATE(D281,E281,F281,G281,H281,)</f>
        <v>осв91501427общ???</v>
      </c>
      <c r="J281" s="117">
        <f t="shared" ref="J281:J292" si="126">ROUND(SUMIF(Классификация,$I281,Лимиты_2011)/1000,окр)</f>
        <v>0</v>
      </c>
      <c r="K281" s="117">
        <f t="shared" ref="K281:K292" si="127">ROUND(SUMIF(Классификация,$I281,Расход_2011)/1000,окр)</f>
        <v>0</v>
      </c>
      <c r="L281" s="119"/>
      <c r="M281" s="117">
        <f t="shared" ref="M281:M292" si="128">ROUND(IF(тип_индексации="росписи",SUMIF(Классификация,$I281,Лимиты_2012_Индекс),SUMIF(Классификация,$I281,Расходы_2012_Индекс)*4/3)/1000,окр)</f>
        <v>0</v>
      </c>
      <c r="N281" s="117"/>
      <c r="O281" s="117">
        <f t="shared" ref="O281:O292" si="129">SUMIF(классификация_прямой_счёт,$I281,Проект_сумма_прямой_счёт)</f>
        <v>0</v>
      </c>
      <c r="P281" s="142">
        <f t="shared" ref="P281:P292" si="130">SUM(M281:O281)</f>
        <v>0</v>
      </c>
    </row>
    <row r="282" spans="1:16">
      <c r="A282" s="113" t="s">
        <v>62</v>
      </c>
      <c r="B282" s="110" t="s">
        <v>133</v>
      </c>
      <c r="C282" s="106" t="str">
        <f>CONCATENATE(B282,E282,H282)</f>
        <v>бла915???</v>
      </c>
      <c r="D282" s="116" t="s">
        <v>133</v>
      </c>
      <c r="E282" s="150" t="s">
        <v>414</v>
      </c>
      <c r="F282" s="101" t="s">
        <v>669</v>
      </c>
      <c r="G282" s="150" t="s">
        <v>132</v>
      </c>
      <c r="H282" s="150" t="s">
        <v>175</v>
      </c>
      <c r="I282" s="153" t="str">
        <f t="shared" si="125"/>
        <v>бла91501427общ???</v>
      </c>
      <c r="J282" s="117">
        <f t="shared" si="126"/>
        <v>875.3</v>
      </c>
      <c r="K282" s="117">
        <f t="shared" si="127"/>
        <v>291.8</v>
      </c>
      <c r="L282" s="111">
        <f>L280-L281</f>
        <v>0</v>
      </c>
      <c r="M282" s="117">
        <f t="shared" si="128"/>
        <v>228.7</v>
      </c>
      <c r="N282" s="117"/>
      <c r="O282" s="373">
        <f t="shared" si="129"/>
        <v>226.9</v>
      </c>
      <c r="P282" s="142">
        <f t="shared" si="130"/>
        <v>455.6</v>
      </c>
    </row>
    <row r="283" spans="1:16">
      <c r="A283" s="109" t="s">
        <v>63</v>
      </c>
      <c r="B283" s="110" t="s">
        <v>57</v>
      </c>
      <c r="C283" s="106" t="str">
        <f>CONCATENATE(B283,E283,H283)</f>
        <v>адм915кап</v>
      </c>
      <c r="D283" s="116" t="s">
        <v>131</v>
      </c>
      <c r="E283" s="150" t="s">
        <v>414</v>
      </c>
      <c r="F283" s="101" t="s">
        <v>669</v>
      </c>
      <c r="G283" s="150" t="s">
        <v>132</v>
      </c>
      <c r="H283" s="150" t="s">
        <v>121</v>
      </c>
      <c r="I283" s="153" t="str">
        <f t="shared" si="125"/>
        <v>рбс91501427общкап</v>
      </c>
      <c r="J283" s="117">
        <f t="shared" si="126"/>
        <v>0</v>
      </c>
      <c r="K283" s="117">
        <f t="shared" si="127"/>
        <v>0</v>
      </c>
      <c r="L283" s="119"/>
      <c r="M283" s="117">
        <f t="shared" si="128"/>
        <v>0</v>
      </c>
      <c r="N283" s="117"/>
      <c r="O283" s="117">
        <f t="shared" si="129"/>
        <v>0</v>
      </c>
      <c r="P283" s="142">
        <f t="shared" si="130"/>
        <v>0</v>
      </c>
    </row>
    <row r="284" spans="1:16">
      <c r="A284" s="109" t="s">
        <v>64</v>
      </c>
      <c r="B284" s="110" t="s">
        <v>57</v>
      </c>
      <c r="C284" s="106" t="str">
        <f>CONCATENATE(B284,E284,H284)</f>
        <v>адм915осн</v>
      </c>
      <c r="D284" s="116" t="s">
        <v>131</v>
      </c>
      <c r="E284" s="150" t="s">
        <v>414</v>
      </c>
      <c r="F284" s="101" t="s">
        <v>669</v>
      </c>
      <c r="G284" s="150" t="s">
        <v>132</v>
      </c>
      <c r="H284" s="150" t="s">
        <v>122</v>
      </c>
      <c r="I284" s="153" t="str">
        <f t="shared" si="125"/>
        <v>рбс91501427общосн</v>
      </c>
      <c r="J284" s="117">
        <f t="shared" si="126"/>
        <v>50</v>
      </c>
      <c r="K284" s="117">
        <f t="shared" si="127"/>
        <v>0</v>
      </c>
      <c r="L284" s="119"/>
      <c r="M284" s="117">
        <f t="shared" si="128"/>
        <v>0</v>
      </c>
      <c r="N284" s="117"/>
      <c r="O284" s="117">
        <f t="shared" si="129"/>
        <v>0</v>
      </c>
      <c r="P284" s="142">
        <f t="shared" si="130"/>
        <v>0</v>
      </c>
    </row>
    <row r="285" spans="1:16">
      <c r="A285" s="179" t="s">
        <v>342</v>
      </c>
      <c r="B285" s="110"/>
      <c r="C285" s="109"/>
      <c r="D285" s="116" t="s">
        <v>135</v>
      </c>
      <c r="E285" s="150" t="s">
        <v>414</v>
      </c>
      <c r="F285" s="101" t="s">
        <v>176</v>
      </c>
      <c r="G285" s="150" t="s">
        <v>132</v>
      </c>
      <c r="H285" s="150" t="s">
        <v>175</v>
      </c>
      <c r="I285" s="153" t="str">
        <f t="shared" si="125"/>
        <v>рцп915?????общ???</v>
      </c>
      <c r="J285" s="117">
        <f t="shared" si="126"/>
        <v>0</v>
      </c>
      <c r="K285" s="117">
        <f t="shared" si="127"/>
        <v>0</v>
      </c>
      <c r="L285" s="119"/>
      <c r="M285" s="117">
        <f t="shared" si="128"/>
        <v>0</v>
      </c>
      <c r="N285" s="117"/>
      <c r="O285" s="117">
        <f t="shared" si="129"/>
        <v>0</v>
      </c>
      <c r="P285" s="142">
        <f t="shared" si="130"/>
        <v>0</v>
      </c>
    </row>
    <row r="286" spans="1:16">
      <c r="A286" s="109" t="s">
        <v>66</v>
      </c>
      <c r="B286" s="110"/>
      <c r="C286" s="109"/>
      <c r="D286" s="116" t="s">
        <v>136</v>
      </c>
      <c r="E286" s="150" t="s">
        <v>414</v>
      </c>
      <c r="F286" s="101" t="s">
        <v>176</v>
      </c>
      <c r="G286" s="150" t="s">
        <v>132</v>
      </c>
      <c r="H286" s="150" t="s">
        <v>175</v>
      </c>
      <c r="I286" s="153" t="str">
        <f t="shared" si="125"/>
        <v>жил915?????общ???</v>
      </c>
      <c r="J286" s="117">
        <f t="shared" si="126"/>
        <v>435</v>
      </c>
      <c r="K286" s="117">
        <f t="shared" si="127"/>
        <v>256.7</v>
      </c>
      <c r="L286" s="119"/>
      <c r="M286" s="117">
        <f t="shared" si="128"/>
        <v>0</v>
      </c>
      <c r="N286" s="117"/>
      <c r="O286" s="117">
        <f t="shared" si="129"/>
        <v>305</v>
      </c>
      <c r="P286" s="142">
        <f t="shared" si="130"/>
        <v>305</v>
      </c>
    </row>
    <row r="287" spans="1:16">
      <c r="A287" s="109" t="s">
        <v>67</v>
      </c>
      <c r="B287" s="110"/>
      <c r="C287" s="109"/>
      <c r="D287" s="116" t="s">
        <v>137</v>
      </c>
      <c r="E287" s="150" t="s">
        <v>414</v>
      </c>
      <c r="F287" s="101" t="s">
        <v>669</v>
      </c>
      <c r="G287" s="150" t="s">
        <v>132</v>
      </c>
      <c r="H287" s="150" t="s">
        <v>175</v>
      </c>
      <c r="I287" s="153" t="str">
        <f t="shared" si="125"/>
        <v>физ91501427общ???</v>
      </c>
      <c r="J287" s="117">
        <f t="shared" si="126"/>
        <v>124.9</v>
      </c>
      <c r="K287" s="117">
        <f t="shared" si="127"/>
        <v>73.8</v>
      </c>
      <c r="L287" s="119"/>
      <c r="M287" s="117">
        <f t="shared" si="128"/>
        <v>0</v>
      </c>
      <c r="N287" s="117"/>
      <c r="O287" s="117">
        <f t="shared" si="129"/>
        <v>0</v>
      </c>
      <c r="P287" s="142">
        <f t="shared" si="130"/>
        <v>0</v>
      </c>
    </row>
    <row r="288" spans="1:16">
      <c r="A288" s="109" t="s">
        <v>68</v>
      </c>
      <c r="B288" s="110"/>
      <c r="C288" s="109"/>
      <c r="D288" s="116" t="s">
        <v>138</v>
      </c>
      <c r="E288" s="150" t="s">
        <v>414</v>
      </c>
      <c r="F288" s="101" t="s">
        <v>176</v>
      </c>
      <c r="G288" s="150" t="s">
        <v>132</v>
      </c>
      <c r="H288" s="150" t="s">
        <v>175</v>
      </c>
      <c r="I288" s="153" t="str">
        <f t="shared" si="125"/>
        <v>меж915?????общ???</v>
      </c>
      <c r="J288" s="117">
        <f t="shared" si="126"/>
        <v>5.5</v>
      </c>
      <c r="K288" s="117">
        <f t="shared" si="127"/>
        <v>5.5</v>
      </c>
      <c r="L288" s="119"/>
      <c r="M288" s="117">
        <f t="shared" si="128"/>
        <v>0</v>
      </c>
      <c r="N288" s="117"/>
      <c r="O288" s="117">
        <f t="shared" si="129"/>
        <v>7.8520000000000003</v>
      </c>
      <c r="P288" s="142">
        <f t="shared" si="130"/>
        <v>7.8520000000000003</v>
      </c>
    </row>
    <row r="289" spans="1:16">
      <c r="A289" s="109" t="s">
        <v>70</v>
      </c>
      <c r="B289" s="110"/>
      <c r="C289" s="109"/>
      <c r="D289" s="116" t="s">
        <v>139</v>
      </c>
      <c r="E289" s="150" t="s">
        <v>414</v>
      </c>
      <c r="F289" s="101" t="s">
        <v>669</v>
      </c>
      <c r="G289" s="150" t="s">
        <v>132</v>
      </c>
      <c r="H289" s="150" t="s">
        <v>175</v>
      </c>
      <c r="I289" s="153" t="str">
        <f t="shared" si="125"/>
        <v>тра91501427общ???</v>
      </c>
      <c r="J289" s="117">
        <f t="shared" si="126"/>
        <v>0</v>
      </c>
      <c r="K289" s="117">
        <f t="shared" si="127"/>
        <v>0</v>
      </c>
      <c r="L289" s="119"/>
      <c r="M289" s="117">
        <f t="shared" si="128"/>
        <v>0</v>
      </c>
      <c r="N289" s="117"/>
      <c r="O289" s="117">
        <f t="shared" si="129"/>
        <v>0</v>
      </c>
      <c r="P289" s="142">
        <f t="shared" si="130"/>
        <v>0</v>
      </c>
    </row>
    <row r="290" spans="1:16">
      <c r="A290" s="109" t="s">
        <v>71</v>
      </c>
      <c r="B290" s="110"/>
      <c r="C290" s="109"/>
      <c r="D290" s="116" t="s">
        <v>140</v>
      </c>
      <c r="E290" s="150" t="s">
        <v>414</v>
      </c>
      <c r="F290" s="101" t="s">
        <v>669</v>
      </c>
      <c r="G290" s="150" t="s">
        <v>132</v>
      </c>
      <c r="H290" s="150" t="s">
        <v>175</v>
      </c>
      <c r="I290" s="153" t="str">
        <f t="shared" si="125"/>
        <v>пен91501427общ???</v>
      </c>
      <c r="J290" s="117">
        <f t="shared" si="126"/>
        <v>12</v>
      </c>
      <c r="K290" s="117">
        <f t="shared" si="127"/>
        <v>8</v>
      </c>
      <c r="L290" s="119"/>
      <c r="M290" s="117">
        <f t="shared" si="128"/>
        <v>0</v>
      </c>
      <c r="N290" s="117"/>
      <c r="O290" s="117">
        <f t="shared" si="129"/>
        <v>12</v>
      </c>
      <c r="P290" s="142">
        <f t="shared" si="130"/>
        <v>12</v>
      </c>
    </row>
    <row r="291" spans="1:16">
      <c r="A291" s="109" t="s">
        <v>90</v>
      </c>
      <c r="B291" s="110"/>
      <c r="C291" s="106"/>
      <c r="D291" s="116" t="s">
        <v>147</v>
      </c>
      <c r="E291" s="150" t="s">
        <v>414</v>
      </c>
      <c r="F291" s="150" t="s">
        <v>176</v>
      </c>
      <c r="G291" s="150" t="s">
        <v>132</v>
      </c>
      <c r="H291" s="150" t="s">
        <v>175</v>
      </c>
      <c r="I291" s="153" t="str">
        <f>CONCATENATE(D291,E291,F291,G291,H291,)</f>
        <v>выб915?????общ???</v>
      </c>
      <c r="J291" s="117">
        <f>ROUND(SUMIF(Классификация,$I291,Лимиты_2011)/1000,окр)</f>
        <v>13.4</v>
      </c>
      <c r="K291" s="117">
        <f t="shared" si="127"/>
        <v>0</v>
      </c>
      <c r="L291" s="119"/>
      <c r="M291" s="117">
        <f t="shared" si="128"/>
        <v>0</v>
      </c>
      <c r="N291" s="117"/>
      <c r="O291" s="117">
        <f t="shared" si="129"/>
        <v>40</v>
      </c>
      <c r="P291" s="142">
        <f t="shared" si="130"/>
        <v>40</v>
      </c>
    </row>
    <row r="292" spans="1:16" ht="30">
      <c r="A292" s="109" t="s">
        <v>26</v>
      </c>
      <c r="B292" s="110" t="s">
        <v>57</v>
      </c>
      <c r="C292" s="106" t="str">
        <f>CONCATENATE(B292,E292,H292)</f>
        <v>адм915про</v>
      </c>
      <c r="D292" s="116" t="s">
        <v>131</v>
      </c>
      <c r="E292" s="150" t="s">
        <v>414</v>
      </c>
      <c r="F292" s="101" t="s">
        <v>669</v>
      </c>
      <c r="G292" s="150" t="s">
        <v>132</v>
      </c>
      <c r="H292" s="150" t="s">
        <v>118</v>
      </c>
      <c r="I292" s="153" t="str">
        <f t="shared" si="125"/>
        <v>рбс91501427общпро</v>
      </c>
      <c r="J292" s="117">
        <f t="shared" si="126"/>
        <v>1293.0999999999999</v>
      </c>
      <c r="K292" s="117">
        <f t="shared" si="127"/>
        <v>629.29999999999995</v>
      </c>
      <c r="L292" s="119"/>
      <c r="M292" s="117">
        <f t="shared" si="128"/>
        <v>1076</v>
      </c>
      <c r="N292" s="117"/>
      <c r="O292" s="117">
        <f t="shared" si="129"/>
        <v>0</v>
      </c>
      <c r="P292" s="142">
        <f t="shared" si="130"/>
        <v>1076</v>
      </c>
    </row>
    <row r="293" spans="1:16" ht="30">
      <c r="A293" s="106" t="s">
        <v>369</v>
      </c>
      <c r="B293" s="106" t="s">
        <v>146</v>
      </c>
      <c r="C293" s="106" t="str">
        <f>CONCATENATE(B293,E293,H293)</f>
        <v>всего916</v>
      </c>
      <c r="D293" s="106" t="s">
        <v>146</v>
      </c>
      <c r="E293" s="149" t="s">
        <v>448</v>
      </c>
      <c r="F293" s="149"/>
      <c r="G293" s="149"/>
      <c r="H293" s="149"/>
      <c r="I293" s="106"/>
      <c r="J293" s="506">
        <f t="shared" ref="J293:P293" si="131">SUM(J294:J295,J297:J309)</f>
        <v>7526.2999999999993</v>
      </c>
      <c r="K293" s="506">
        <f t="shared" si="131"/>
        <v>5019.4798699999992</v>
      </c>
      <c r="L293" s="107">
        <f t="shared" si="131"/>
        <v>0</v>
      </c>
      <c r="M293" s="506">
        <f t="shared" si="131"/>
        <v>1608.1</v>
      </c>
      <c r="N293" s="107">
        <f t="shared" si="131"/>
        <v>0</v>
      </c>
      <c r="O293" s="506">
        <f t="shared" si="131"/>
        <v>3863.384</v>
      </c>
      <c r="P293" s="145">
        <f t="shared" si="131"/>
        <v>5471.4839999999995</v>
      </c>
    </row>
    <row r="294" spans="1:16" s="118" customFormat="1" ht="30">
      <c r="A294" s="115" t="s">
        <v>59</v>
      </c>
      <c r="B294" s="116" t="s">
        <v>57</v>
      </c>
      <c r="C294" s="106" t="str">
        <f>CONCATENATE(B294,E294,H294)</f>
        <v>адм916опл</v>
      </c>
      <c r="D294" s="116" t="s">
        <v>131</v>
      </c>
      <c r="E294" s="151" t="s">
        <v>448</v>
      </c>
      <c r="F294" s="101" t="s">
        <v>670</v>
      </c>
      <c r="G294" s="151" t="s">
        <v>132</v>
      </c>
      <c r="H294" s="149" t="s">
        <v>119</v>
      </c>
      <c r="I294" s="153" t="str">
        <f>CONCATENATE(D294,E294,F294,G294,H294,)</f>
        <v>рбс91601428общопл</v>
      </c>
      <c r="J294" s="117">
        <f>ROUND(SUMIF(Классификация,$I294,Лимиты_2011)/1000,окр)</f>
        <v>3501.2</v>
      </c>
      <c r="K294" s="117">
        <f>SUMIF(Классификация,$I294,Расход_2011)/1000</f>
        <v>2762.2621799999997</v>
      </c>
      <c r="L294" s="117"/>
      <c r="M294" s="117">
        <f>ROUND(IF(тип_индексации="росписи",SUMIF(Классификация,$I294,Лимиты_2012_Индекс),SUMIF(Классификация,$I294,Расходы_2012_Индекс)*4/3)/1000,окр)</f>
        <v>0</v>
      </c>
      <c r="N294" s="117"/>
      <c r="O294" s="117">
        <f>SUMIF(классификация_прямой_счёт,$I294,Проект_сумма_прямой_счёт)</f>
        <v>2945.7999999999997</v>
      </c>
      <c r="P294" s="142">
        <f>SUM(M294:O294)</f>
        <v>2945.7999999999997</v>
      </c>
    </row>
    <row r="295" spans="1:16" ht="30">
      <c r="A295" s="109" t="s">
        <v>60</v>
      </c>
      <c r="B295" s="110" t="s">
        <v>57</v>
      </c>
      <c r="C295" s="106" t="str">
        <f>CONCATENATE(B295,E295,H295)</f>
        <v>адм916ком</v>
      </c>
      <c r="D295" s="116" t="s">
        <v>131</v>
      </c>
      <c r="E295" s="150" t="s">
        <v>448</v>
      </c>
      <c r="F295" s="101" t="s">
        <v>670</v>
      </c>
      <c r="G295" s="150" t="s">
        <v>132</v>
      </c>
      <c r="H295" s="151" t="s">
        <v>120</v>
      </c>
      <c r="I295" s="153" t="str">
        <f>CONCATENATE(D295,E295,F295,G295,H295,)</f>
        <v>рбс91601428общком</v>
      </c>
      <c r="J295" s="117">
        <f>ROUND(SUMIF(Классификация,$I295,Лимиты_2011)/1000,окр)</f>
        <v>267.7</v>
      </c>
      <c r="K295" s="117">
        <f>SUMIF(Классификация,$I295,Расход_2011)/1000</f>
        <v>137.57541000000001</v>
      </c>
      <c r="L295" s="119"/>
      <c r="M295" s="117">
        <f>ROUND(IF(тип_индексации="росписи",SUMIF(Классификация,$I295,Лимиты_2012_Индекс),SUMIF(Классификация,$I295,Расходы_2012_Индекс)*4/3)/1000,окр)</f>
        <v>267.7</v>
      </c>
      <c r="N295" s="117"/>
      <c r="O295" s="117">
        <f>SUMIF(классификация_прямой_счёт,$I295,Проект_сумма_прямой_счёт)</f>
        <v>0</v>
      </c>
      <c r="P295" s="142">
        <f>SUM(M295:O295)</f>
        <v>267.7</v>
      </c>
    </row>
    <row r="296" spans="1:16" ht="30">
      <c r="A296" s="109" t="s">
        <v>566</v>
      </c>
      <c r="B296" s="110"/>
      <c r="C296" s="109"/>
      <c r="D296" s="116"/>
      <c r="E296" s="150"/>
      <c r="F296" s="101"/>
      <c r="G296" s="150"/>
      <c r="H296" s="150"/>
      <c r="I296" s="153"/>
      <c r="J296" s="117">
        <f>SUM(J297:J298)</f>
        <v>968</v>
      </c>
      <c r="K296" s="117">
        <f>SUM(K297:K298)</f>
        <v>395.78435999999999</v>
      </c>
      <c r="L296" s="119"/>
      <c r="M296" s="117">
        <f>SUM(M297:M298)</f>
        <v>320</v>
      </c>
      <c r="N296" s="117">
        <f>SUM(N297:N298)</f>
        <v>0</v>
      </c>
      <c r="O296" s="117">
        <f>SUM(O297:O298)</f>
        <v>380.9</v>
      </c>
      <c r="P296" s="142">
        <f>SUM(P297:P298)</f>
        <v>700.9</v>
      </c>
    </row>
    <row r="297" spans="1:16">
      <c r="A297" s="113" t="s">
        <v>61</v>
      </c>
      <c r="B297" s="110" t="s">
        <v>133</v>
      </c>
      <c r="C297" s="106" t="str">
        <f>CONCATENATE(B297,E297,H297)</f>
        <v>бла916???</v>
      </c>
      <c r="D297" s="116" t="s">
        <v>134</v>
      </c>
      <c r="E297" s="150" t="s">
        <v>448</v>
      </c>
      <c r="F297" s="101" t="s">
        <v>670</v>
      </c>
      <c r="G297" s="150" t="s">
        <v>132</v>
      </c>
      <c r="H297" s="150" t="s">
        <v>175</v>
      </c>
      <c r="I297" s="153" t="str">
        <f t="shared" ref="I297:I308" si="132">CONCATENATE(D297,E297,F297,G297,H297,)</f>
        <v>осв91601428общ???</v>
      </c>
      <c r="J297" s="117">
        <f t="shared" ref="J297:J308" si="133">ROUND(SUMIF(Классификация,$I297,Лимиты_2011)/1000,окр)</f>
        <v>0</v>
      </c>
      <c r="K297" s="117">
        <f t="shared" ref="K297:K308" si="134">SUMIF(Классификация,$I297,Расход_2011)/1000</f>
        <v>0</v>
      </c>
      <c r="L297" s="119"/>
      <c r="M297" s="117">
        <f t="shared" ref="M297:M307" si="135">ROUND(IF(тип_индексации="росписи",SUMIF(Классификация,$I297,Лимиты_2012_Индекс),SUMIF(Классификация,$I297,Расходы_2012_Индекс)*4/3)/1000,окр)</f>
        <v>0</v>
      </c>
      <c r="N297" s="117"/>
      <c r="O297" s="117">
        <f t="shared" ref="O297:O308" si="136">SUMIF(классификация_прямой_счёт,$I297,Проект_сумма_прямой_счёт)</f>
        <v>0</v>
      </c>
      <c r="P297" s="142">
        <f t="shared" ref="P297:P308" si="137">SUM(M297:O297)</f>
        <v>0</v>
      </c>
    </row>
    <row r="298" spans="1:16">
      <c r="A298" s="113" t="s">
        <v>62</v>
      </c>
      <c r="B298" s="110" t="s">
        <v>133</v>
      </c>
      <c r="C298" s="106" t="str">
        <f>CONCATENATE(B298,E298,H298)</f>
        <v>бла916???</v>
      </c>
      <c r="D298" s="116" t="s">
        <v>133</v>
      </c>
      <c r="E298" s="150" t="s">
        <v>448</v>
      </c>
      <c r="F298" s="101" t="s">
        <v>670</v>
      </c>
      <c r="G298" s="150" t="s">
        <v>132</v>
      </c>
      <c r="H298" s="150" t="s">
        <v>175</v>
      </c>
      <c r="I298" s="153" t="str">
        <f t="shared" si="132"/>
        <v>бла91601428общ???</v>
      </c>
      <c r="J298" s="117">
        <f t="shared" si="133"/>
        <v>968</v>
      </c>
      <c r="K298" s="117">
        <f t="shared" si="134"/>
        <v>395.78435999999999</v>
      </c>
      <c r="L298" s="111">
        <f>L296-L297</f>
        <v>0</v>
      </c>
      <c r="M298" s="117">
        <f t="shared" si="135"/>
        <v>320</v>
      </c>
      <c r="N298" s="117"/>
      <c r="O298" s="373">
        <f t="shared" si="136"/>
        <v>380.9</v>
      </c>
      <c r="P298" s="142">
        <f t="shared" si="137"/>
        <v>700.9</v>
      </c>
    </row>
    <row r="299" spans="1:16">
      <c r="A299" s="109" t="s">
        <v>63</v>
      </c>
      <c r="B299" s="110" t="s">
        <v>57</v>
      </c>
      <c r="C299" s="106" t="str">
        <f>CONCATENATE(B299,E299,H299)</f>
        <v>адм916кап</v>
      </c>
      <c r="D299" s="116" t="s">
        <v>131</v>
      </c>
      <c r="E299" s="150" t="s">
        <v>448</v>
      </c>
      <c r="F299" s="101" t="s">
        <v>670</v>
      </c>
      <c r="G299" s="150" t="s">
        <v>132</v>
      </c>
      <c r="H299" s="150" t="s">
        <v>121</v>
      </c>
      <c r="I299" s="153" t="str">
        <f t="shared" si="132"/>
        <v>рбс91601428общкап</v>
      </c>
      <c r="J299" s="117">
        <f t="shared" si="133"/>
        <v>0</v>
      </c>
      <c r="K299" s="117">
        <f t="shared" si="134"/>
        <v>0</v>
      </c>
      <c r="L299" s="119"/>
      <c r="M299" s="117">
        <f t="shared" si="135"/>
        <v>0</v>
      </c>
      <c r="N299" s="117"/>
      <c r="O299" s="117">
        <f t="shared" si="136"/>
        <v>0</v>
      </c>
      <c r="P299" s="142">
        <f t="shared" si="137"/>
        <v>0</v>
      </c>
    </row>
    <row r="300" spans="1:16">
      <c r="A300" s="109" t="s">
        <v>64</v>
      </c>
      <c r="B300" s="110" t="s">
        <v>57</v>
      </c>
      <c r="C300" s="106" t="str">
        <f>CONCATENATE(B300,E300,H300)</f>
        <v>адм916осн</v>
      </c>
      <c r="D300" s="116" t="s">
        <v>131</v>
      </c>
      <c r="E300" s="150" t="s">
        <v>448</v>
      </c>
      <c r="F300" s="101" t="s">
        <v>670</v>
      </c>
      <c r="G300" s="150" t="s">
        <v>132</v>
      </c>
      <c r="H300" s="150" t="s">
        <v>122</v>
      </c>
      <c r="I300" s="153" t="str">
        <f t="shared" si="132"/>
        <v>рбс91601428общосн</v>
      </c>
      <c r="J300" s="117">
        <f t="shared" si="133"/>
        <v>931.2</v>
      </c>
      <c r="K300" s="117">
        <f t="shared" si="134"/>
        <v>890.4</v>
      </c>
      <c r="L300" s="119"/>
      <c r="M300" s="117">
        <f t="shared" si="135"/>
        <v>0</v>
      </c>
      <c r="N300" s="117"/>
      <c r="O300" s="117">
        <f t="shared" si="136"/>
        <v>0</v>
      </c>
      <c r="P300" s="142">
        <f t="shared" si="137"/>
        <v>0</v>
      </c>
    </row>
    <row r="301" spans="1:16">
      <c r="A301" s="179" t="s">
        <v>342</v>
      </c>
      <c r="B301" s="110"/>
      <c r="C301" s="109"/>
      <c r="D301" s="116" t="s">
        <v>135</v>
      </c>
      <c r="E301" s="150" t="s">
        <v>448</v>
      </c>
      <c r="F301" s="101" t="s">
        <v>176</v>
      </c>
      <c r="G301" s="150" t="s">
        <v>132</v>
      </c>
      <c r="H301" s="150" t="s">
        <v>175</v>
      </c>
      <c r="I301" s="153" t="str">
        <f t="shared" si="132"/>
        <v>рцп916?????общ???</v>
      </c>
      <c r="J301" s="117">
        <f t="shared" si="133"/>
        <v>0</v>
      </c>
      <c r="K301" s="117">
        <f t="shared" si="134"/>
        <v>0</v>
      </c>
      <c r="L301" s="119"/>
      <c r="M301" s="117">
        <f t="shared" si="135"/>
        <v>0</v>
      </c>
      <c r="N301" s="117"/>
      <c r="O301" s="117">
        <f t="shared" si="136"/>
        <v>0</v>
      </c>
      <c r="P301" s="142">
        <f t="shared" si="137"/>
        <v>0</v>
      </c>
    </row>
    <row r="302" spans="1:16">
      <c r="A302" s="109" t="s">
        <v>66</v>
      </c>
      <c r="B302" s="110"/>
      <c r="C302" s="109"/>
      <c r="D302" s="116" t="s">
        <v>136</v>
      </c>
      <c r="E302" s="150" t="s">
        <v>448</v>
      </c>
      <c r="F302" s="101" t="s">
        <v>176</v>
      </c>
      <c r="G302" s="150" t="s">
        <v>132</v>
      </c>
      <c r="H302" s="150" t="s">
        <v>175</v>
      </c>
      <c r="I302" s="153" t="str">
        <f t="shared" si="132"/>
        <v>жил916?????общ???</v>
      </c>
      <c r="J302" s="117">
        <f t="shared" si="133"/>
        <v>178.9</v>
      </c>
      <c r="K302" s="117">
        <f t="shared" si="134"/>
        <v>56.79</v>
      </c>
      <c r="L302" s="119"/>
      <c r="M302" s="117">
        <f t="shared" si="135"/>
        <v>0</v>
      </c>
      <c r="N302" s="117"/>
      <c r="O302" s="117">
        <f t="shared" si="136"/>
        <v>512.5</v>
      </c>
      <c r="P302" s="142">
        <f t="shared" si="137"/>
        <v>512.5</v>
      </c>
    </row>
    <row r="303" spans="1:16">
      <c r="A303" s="109" t="s">
        <v>67</v>
      </c>
      <c r="B303" s="110"/>
      <c r="C303" s="109"/>
      <c r="D303" s="116" t="s">
        <v>137</v>
      </c>
      <c r="E303" s="150" t="s">
        <v>448</v>
      </c>
      <c r="F303" s="101" t="s">
        <v>670</v>
      </c>
      <c r="G303" s="150" t="s">
        <v>132</v>
      </c>
      <c r="H303" s="150" t="s">
        <v>175</v>
      </c>
      <c r="I303" s="153" t="str">
        <f t="shared" si="132"/>
        <v>физ91601428общ???</v>
      </c>
      <c r="J303" s="117">
        <f t="shared" si="133"/>
        <v>337.7</v>
      </c>
      <c r="K303" s="117">
        <f t="shared" si="134"/>
        <v>234.3494</v>
      </c>
      <c r="L303" s="119"/>
      <c r="M303" s="117">
        <f t="shared" si="135"/>
        <v>0</v>
      </c>
      <c r="N303" s="117"/>
      <c r="O303" s="117">
        <f t="shared" si="136"/>
        <v>0</v>
      </c>
      <c r="P303" s="142">
        <f t="shared" si="137"/>
        <v>0</v>
      </c>
    </row>
    <row r="304" spans="1:16">
      <c r="A304" s="109" t="s">
        <v>68</v>
      </c>
      <c r="B304" s="110"/>
      <c r="C304" s="109"/>
      <c r="D304" s="116" t="s">
        <v>138</v>
      </c>
      <c r="E304" s="150" t="s">
        <v>448</v>
      </c>
      <c r="F304" s="101" t="s">
        <v>176</v>
      </c>
      <c r="G304" s="150" t="s">
        <v>132</v>
      </c>
      <c r="H304" s="150" t="s">
        <v>175</v>
      </c>
      <c r="I304" s="153" t="str">
        <f t="shared" si="132"/>
        <v>меж916?????общ???</v>
      </c>
      <c r="J304" s="117">
        <f t="shared" si="133"/>
        <v>14.6</v>
      </c>
      <c r="K304" s="117">
        <f t="shared" si="134"/>
        <v>14.608000000000001</v>
      </c>
      <c r="L304" s="119"/>
      <c r="M304" s="117">
        <f t="shared" si="135"/>
        <v>0</v>
      </c>
      <c r="N304" s="117"/>
      <c r="O304" s="117">
        <f t="shared" si="136"/>
        <v>12.183999999999999</v>
      </c>
      <c r="P304" s="142">
        <f t="shared" si="137"/>
        <v>12.183999999999999</v>
      </c>
    </row>
    <row r="305" spans="1:16">
      <c r="A305" s="109" t="s">
        <v>70</v>
      </c>
      <c r="B305" s="110"/>
      <c r="C305" s="109"/>
      <c r="D305" s="116" t="s">
        <v>139</v>
      </c>
      <c r="E305" s="150" t="s">
        <v>448</v>
      </c>
      <c r="F305" s="101" t="s">
        <v>670</v>
      </c>
      <c r="G305" s="150" t="s">
        <v>132</v>
      </c>
      <c r="H305" s="150" t="s">
        <v>175</v>
      </c>
      <c r="I305" s="153" t="str">
        <f t="shared" si="132"/>
        <v>тра91601428общ???</v>
      </c>
      <c r="J305" s="117">
        <f t="shared" si="133"/>
        <v>0</v>
      </c>
      <c r="K305" s="117">
        <f t="shared" si="134"/>
        <v>0</v>
      </c>
      <c r="L305" s="119"/>
      <c r="M305" s="117">
        <f t="shared" si="135"/>
        <v>0</v>
      </c>
      <c r="N305" s="117"/>
      <c r="O305" s="117">
        <f t="shared" si="136"/>
        <v>0</v>
      </c>
      <c r="P305" s="142">
        <f t="shared" si="137"/>
        <v>0</v>
      </c>
    </row>
    <row r="306" spans="1:16">
      <c r="A306" s="109" t="s">
        <v>71</v>
      </c>
      <c r="B306" s="110"/>
      <c r="C306" s="109"/>
      <c r="D306" s="116" t="s">
        <v>140</v>
      </c>
      <c r="E306" s="150" t="s">
        <v>448</v>
      </c>
      <c r="F306" s="101" t="s">
        <v>670</v>
      </c>
      <c r="G306" s="150" t="s">
        <v>132</v>
      </c>
      <c r="H306" s="150" t="s">
        <v>175</v>
      </c>
      <c r="I306" s="153" t="str">
        <f t="shared" si="132"/>
        <v>пен91601428общ???</v>
      </c>
      <c r="J306" s="117">
        <f t="shared" si="133"/>
        <v>12</v>
      </c>
      <c r="K306" s="117">
        <f t="shared" si="134"/>
        <v>9</v>
      </c>
      <c r="L306" s="119"/>
      <c r="M306" s="117">
        <f t="shared" si="135"/>
        <v>0</v>
      </c>
      <c r="N306" s="117"/>
      <c r="O306" s="117">
        <f t="shared" si="136"/>
        <v>12</v>
      </c>
      <c r="P306" s="142">
        <f t="shared" si="137"/>
        <v>12</v>
      </c>
    </row>
    <row r="307" spans="1:16">
      <c r="A307" s="109" t="s">
        <v>90</v>
      </c>
      <c r="B307" s="110"/>
      <c r="C307" s="106"/>
      <c r="D307" s="116" t="s">
        <v>147</v>
      </c>
      <c r="E307" s="150" t="s">
        <v>448</v>
      </c>
      <c r="F307" s="150" t="s">
        <v>176</v>
      </c>
      <c r="G307" s="150" t="s">
        <v>132</v>
      </c>
      <c r="H307" s="150" t="s">
        <v>175</v>
      </c>
      <c r="I307" s="153" t="str">
        <f t="shared" si="132"/>
        <v>выб916?????общ???</v>
      </c>
      <c r="J307" s="117">
        <f>ROUND(SUMIF(Классификация,$I307,Лимиты_2011)/1000,окр)</f>
        <v>10</v>
      </c>
      <c r="K307" s="117">
        <f t="shared" si="134"/>
        <v>0</v>
      </c>
      <c r="L307" s="119"/>
      <c r="M307" s="117">
        <f t="shared" si="135"/>
        <v>0</v>
      </c>
      <c r="N307" s="117"/>
      <c r="O307" s="117">
        <f t="shared" si="136"/>
        <v>0</v>
      </c>
      <c r="P307" s="142">
        <f t="shared" si="137"/>
        <v>0</v>
      </c>
    </row>
    <row r="308" spans="1:16" ht="30">
      <c r="A308" s="109" t="s">
        <v>26</v>
      </c>
      <c r="B308" s="110" t="s">
        <v>57</v>
      </c>
      <c r="C308" s="106" t="str">
        <f>CONCATENATE(B308,E308,H308)</f>
        <v>адм916про</v>
      </c>
      <c r="D308" s="116" t="s">
        <v>131</v>
      </c>
      <c r="E308" s="150" t="s">
        <v>448</v>
      </c>
      <c r="F308" s="101" t="s">
        <v>670</v>
      </c>
      <c r="G308" s="150" t="s">
        <v>132</v>
      </c>
      <c r="H308" s="150" t="s">
        <v>118</v>
      </c>
      <c r="I308" s="153" t="str">
        <f t="shared" si="132"/>
        <v>рбс91601428общпро</v>
      </c>
      <c r="J308" s="117">
        <f t="shared" si="133"/>
        <v>1305</v>
      </c>
      <c r="K308" s="117">
        <f t="shared" si="134"/>
        <v>518.71051999999997</v>
      </c>
      <c r="L308" s="119"/>
      <c r="M308" s="117">
        <f>ROUND(IF(тип_индексации="росписи",SUMIF(Классификация,$I308,Лимиты_2012_Индекс),SUMIF(Классификация,$I308,Расходы_2012_Индекс)*4/3)/1000,окр)-0.1</f>
        <v>1020.4</v>
      </c>
      <c r="N308" s="117"/>
      <c r="O308" s="117">
        <f t="shared" si="136"/>
        <v>0</v>
      </c>
      <c r="P308" s="142">
        <f t="shared" si="137"/>
        <v>1020.4</v>
      </c>
    </row>
    <row r="309" spans="1:16">
      <c r="A309" s="114" t="s">
        <v>73</v>
      </c>
      <c r="B309" s="106"/>
      <c r="C309" s="114"/>
      <c r="D309" s="110"/>
      <c r="E309" s="150"/>
      <c r="F309" s="150"/>
      <c r="G309" s="150"/>
      <c r="H309" s="150"/>
      <c r="I309" s="110"/>
      <c r="J309" s="107">
        <f t="shared" ref="J309:P309" si="138">SUM(J310:J311)</f>
        <v>0</v>
      </c>
      <c r="K309" s="107">
        <f t="shared" si="138"/>
        <v>0</v>
      </c>
      <c r="L309" s="107">
        <f t="shared" si="138"/>
        <v>0</v>
      </c>
      <c r="M309" s="107">
        <f t="shared" si="138"/>
        <v>0</v>
      </c>
      <c r="N309" s="107">
        <f t="shared" si="138"/>
        <v>0</v>
      </c>
      <c r="O309" s="107">
        <f t="shared" si="138"/>
        <v>0</v>
      </c>
      <c r="P309" s="145">
        <f t="shared" si="138"/>
        <v>0</v>
      </c>
    </row>
    <row r="310" spans="1:16" ht="45">
      <c r="A310" s="109" t="s">
        <v>471</v>
      </c>
      <c r="B310" s="110" t="s">
        <v>168</v>
      </c>
      <c r="C310" s="106" t="str">
        <f>CONCATENATE(B310,E310,H310)</f>
        <v>кул916про</v>
      </c>
      <c r="D310" s="110" t="s">
        <v>472</v>
      </c>
      <c r="E310" s="150" t="s">
        <v>448</v>
      </c>
      <c r="F310" s="101" t="s">
        <v>450</v>
      </c>
      <c r="G310" s="150" t="s">
        <v>132</v>
      </c>
      <c r="H310" s="150" t="s">
        <v>118</v>
      </c>
      <c r="I310" s="153" t="str">
        <f>CONCATENATE(D310,E310,F310,G310,H310,)</f>
        <v>смз916ЦС306общпро</v>
      </c>
      <c r="J310" s="117">
        <f>ROUND(SUMIF(Классификация,$I310,Лимиты_2011)/1000,окр)</f>
        <v>0</v>
      </c>
      <c r="K310" s="117">
        <f>ROUND(SUMIF(Классификация,$I310,Расход_2011)/1000,окр)</f>
        <v>0</v>
      </c>
      <c r="L310" s="119"/>
      <c r="M310" s="117">
        <f>ROUND(IF(тип_индексации="росписи",SUMIF(Классификация,$I310,Лимиты_2012_Индекс),SUMIF(Классификация,$I310,Расходы_2012_Индекс)*4/3)/1000,окр)</f>
        <v>0</v>
      </c>
      <c r="N310" s="117"/>
      <c r="O310" s="117">
        <f>SUMIF(классификация_прямой_счёт,$I310,Проект_сумма_прямой_счёт)</f>
        <v>0</v>
      </c>
      <c r="P310" s="142">
        <f>SUM(M310:O310)</f>
        <v>0</v>
      </c>
    </row>
    <row r="311" spans="1:16" ht="30">
      <c r="A311" s="109" t="s">
        <v>470</v>
      </c>
      <c r="B311" s="110" t="s">
        <v>168</v>
      </c>
      <c r="C311" s="106" t="str">
        <f>CONCATENATE(B311,E311,H311)</f>
        <v>кул916про</v>
      </c>
      <c r="D311" s="110" t="s">
        <v>473</v>
      </c>
      <c r="E311" s="150" t="s">
        <v>448</v>
      </c>
      <c r="F311" s="101" t="s">
        <v>450</v>
      </c>
      <c r="G311" s="150" t="s">
        <v>132</v>
      </c>
      <c r="H311" s="150" t="s">
        <v>118</v>
      </c>
      <c r="I311" s="153" t="str">
        <f>CONCATENATE(D311,E311,F311,G311,H311,)</f>
        <v>сиц916ЦС306общпро</v>
      </c>
      <c r="J311" s="117">
        <f>ROUND(SUMIF(Классификация,$I311,Лимиты_2011)/1000,окр)</f>
        <v>0</v>
      </c>
      <c r="K311" s="117">
        <f>ROUND(SUMIF(Классификация,$I311,Расход_2011)/1000,окр)</f>
        <v>0</v>
      </c>
      <c r="L311" s="119"/>
      <c r="M311" s="117">
        <f>ROUND(IF(тип_индексации="росписи",SUMIF(Классификация,$I311,Лимиты_2012_Индекс),SUMIF(Классификация,$I311,Расходы_2012_Индекс)*4/3)/1000,окр)</f>
        <v>0</v>
      </c>
      <c r="N311" s="117"/>
      <c r="O311" s="117">
        <f>SUMIF(классификация_прямой_счёт,$I311,Проект_сумма_прямой_счёт)</f>
        <v>0</v>
      </c>
      <c r="P311" s="142">
        <f>SUM(M311:O311)</f>
        <v>0</v>
      </c>
    </row>
    <row r="312" spans="1:16" ht="30">
      <c r="A312" s="106" t="s">
        <v>370</v>
      </c>
      <c r="B312" s="106" t="s">
        <v>146</v>
      </c>
      <c r="C312" s="106" t="str">
        <f>CONCATENATE(B312,E312,H312)</f>
        <v>всего917</v>
      </c>
      <c r="D312" s="106" t="s">
        <v>146</v>
      </c>
      <c r="E312" s="149" t="s">
        <v>451</v>
      </c>
      <c r="F312" s="149"/>
      <c r="G312" s="149"/>
      <c r="H312" s="149"/>
      <c r="I312" s="106"/>
      <c r="J312" s="506">
        <f>SUM(J313:J314,J316:J328)</f>
        <v>8475.6657899999991</v>
      </c>
      <c r="K312" s="506">
        <f t="shared" ref="K312:P312" si="139">SUM(K313:K314,K316:K328)</f>
        <v>5240.6883200000002</v>
      </c>
      <c r="L312" s="107">
        <f t="shared" si="139"/>
        <v>0</v>
      </c>
      <c r="M312" s="506">
        <f t="shared" si="139"/>
        <v>2216.6</v>
      </c>
      <c r="N312" s="107">
        <f t="shared" si="139"/>
        <v>0</v>
      </c>
      <c r="O312" s="506">
        <f t="shared" si="139"/>
        <v>10501.487999999999</v>
      </c>
      <c r="P312" s="107">
        <f t="shared" si="139"/>
        <v>12718.088</v>
      </c>
    </row>
    <row r="313" spans="1:16" s="118" customFormat="1" ht="30">
      <c r="A313" s="115" t="s">
        <v>59</v>
      </c>
      <c r="B313" s="116" t="s">
        <v>57</v>
      </c>
      <c r="C313" s="106" t="str">
        <f>CONCATENATE(B313,E313,H313)</f>
        <v>адм917опл</v>
      </c>
      <c r="D313" s="116" t="s">
        <v>131</v>
      </c>
      <c r="E313" s="151" t="s">
        <v>451</v>
      </c>
      <c r="F313" s="101" t="s">
        <v>176</v>
      </c>
      <c r="G313" s="151" t="s">
        <v>132</v>
      </c>
      <c r="H313" s="149" t="s">
        <v>119</v>
      </c>
      <c r="I313" s="153" t="str">
        <f>CONCATENATE(D313,E313,F313,G313,H313,)</f>
        <v>рбс917?????общопл</v>
      </c>
      <c r="J313" s="117">
        <f>SUMIF(Классификация,$I313,Лимиты_2011)/1000</f>
        <v>4141.8990000000003</v>
      </c>
      <c r="K313" s="117">
        <f>SUMIF(Классификация,$I313,Расход_2011)/1000</f>
        <v>3040.76487</v>
      </c>
      <c r="L313" s="117"/>
      <c r="M313" s="117">
        <f>ROUND(IF(тип_индексации="росписи",SUMIF(Классификация,$I313,Лимиты_2012_Индекс),SUMIF(Классификация,$I313,Расходы_2012_Индекс)*4/3)/1000,окр)</f>
        <v>0</v>
      </c>
      <c r="N313" s="117"/>
      <c r="O313" s="117">
        <f>SUMIF(классификация_прямой_счёт,$I313,Проект_сумма_прямой_счёт)</f>
        <v>3423.5</v>
      </c>
      <c r="P313" s="142">
        <f>SUM(M313:O313)</f>
        <v>3423.5</v>
      </c>
    </row>
    <row r="314" spans="1:16" ht="30">
      <c r="A314" s="109" t="s">
        <v>60</v>
      </c>
      <c r="B314" s="110" t="s">
        <v>57</v>
      </c>
      <c r="C314" s="106" t="str">
        <f>CONCATENATE(B314,E314,H314)</f>
        <v>адм917ком</v>
      </c>
      <c r="D314" s="116" t="s">
        <v>131</v>
      </c>
      <c r="E314" s="150" t="s">
        <v>451</v>
      </c>
      <c r="F314" s="101" t="s">
        <v>176</v>
      </c>
      <c r="G314" s="150" t="s">
        <v>132</v>
      </c>
      <c r="H314" s="151" t="s">
        <v>120</v>
      </c>
      <c r="I314" s="153" t="str">
        <f>CONCATENATE(D314,E314,F314,G314,H314,)</f>
        <v>рбс917?????общком</v>
      </c>
      <c r="J314" s="117">
        <f>SUMIF(Классификация,$I314,Лимиты_2011)/1000</f>
        <v>423</v>
      </c>
      <c r="K314" s="117">
        <f>SUMIF(Классификация,$I314,Расход_2011)/1000</f>
        <v>233.30716999999999</v>
      </c>
      <c r="L314" s="119"/>
      <c r="M314" s="117">
        <f>ROUND(IF(тип_индексации="росписи",SUMIF(Классификация,$I314,Лимиты_2012_Индекс),SUMIF(Классификация,$I314,Расходы_2012_Индекс)*4/3)/1000,окр)</f>
        <v>423</v>
      </c>
      <c r="N314" s="117"/>
      <c r="O314" s="117">
        <f>SUMIF(классификация_прямой_счёт,$I314,Проект_сумма_прямой_счёт)</f>
        <v>0</v>
      </c>
      <c r="P314" s="142">
        <f>SUM(M314:O314)</f>
        <v>423</v>
      </c>
    </row>
    <row r="315" spans="1:16" ht="30">
      <c r="A315" s="109" t="s">
        <v>566</v>
      </c>
      <c r="B315" s="110"/>
      <c r="C315" s="109"/>
      <c r="D315" s="116"/>
      <c r="E315" s="150"/>
      <c r="F315" s="101"/>
      <c r="G315" s="150"/>
      <c r="H315" s="150"/>
      <c r="I315" s="153"/>
      <c r="J315" s="117">
        <f>SUM(J316:J317)</f>
        <v>1512.4059999999999</v>
      </c>
      <c r="K315" s="117">
        <f>SUM(K316:K317)</f>
        <v>732.67376000000002</v>
      </c>
      <c r="L315" s="119"/>
      <c r="M315" s="117">
        <f>SUM(M316:M317)</f>
        <v>350</v>
      </c>
      <c r="N315" s="117">
        <f>SUM(N316:N317)</f>
        <v>0</v>
      </c>
      <c r="O315" s="117">
        <f>SUM(O316:O317)</f>
        <v>779.9</v>
      </c>
      <c r="P315" s="142">
        <f>SUM(P316:P317)</f>
        <v>1129.9000000000001</v>
      </c>
    </row>
    <row r="316" spans="1:16">
      <c r="A316" s="113" t="s">
        <v>61</v>
      </c>
      <c r="B316" s="110" t="s">
        <v>133</v>
      </c>
      <c r="C316" s="106" t="str">
        <f>CONCATENATE(B316,E316,H316)</f>
        <v>бла917???</v>
      </c>
      <c r="D316" s="116" t="s">
        <v>134</v>
      </c>
      <c r="E316" s="150" t="s">
        <v>451</v>
      </c>
      <c r="F316" s="101" t="s">
        <v>671</v>
      </c>
      <c r="G316" s="150" t="s">
        <v>132</v>
      </c>
      <c r="H316" s="150" t="s">
        <v>175</v>
      </c>
      <c r="I316" s="153" t="str">
        <f t="shared" ref="I316:I327" si="140">CONCATENATE(D316,E316,F316,G316,H316,)</f>
        <v>осв91701429общ???</v>
      </c>
      <c r="J316" s="117">
        <f t="shared" ref="J316:J327" si="141">SUMIF(Классификация,$I316,Лимиты_2011)/1000</f>
        <v>0</v>
      </c>
      <c r="K316" s="117">
        <f t="shared" ref="K316:K327" si="142">SUMIF(Классификация,$I316,Расход_2011)/1000</f>
        <v>0</v>
      </c>
      <c r="L316" s="119"/>
      <c r="M316" s="117">
        <f t="shared" ref="M316:M327" si="143">ROUND(IF(тип_индексации="росписи",SUMIF(Классификация,$I316,Лимиты_2012_Индекс),SUMIF(Классификация,$I316,Расходы_2012_Индекс)*4/3)/1000,окр)</f>
        <v>0</v>
      </c>
      <c r="N316" s="117"/>
      <c r="O316" s="117">
        <f t="shared" ref="O316:O327" si="144">SUMIF(классификация_прямой_счёт,$I316,Проект_сумма_прямой_счёт)</f>
        <v>0</v>
      </c>
      <c r="P316" s="142">
        <f t="shared" ref="P316:P327" si="145">SUM(M316:O316)</f>
        <v>0</v>
      </c>
    </row>
    <row r="317" spans="1:16">
      <c r="A317" s="113" t="s">
        <v>62</v>
      </c>
      <c r="B317" s="110" t="s">
        <v>133</v>
      </c>
      <c r="C317" s="106" t="str">
        <f>CONCATENATE(B317,E317,H317)</f>
        <v>бла917???</v>
      </c>
      <c r="D317" s="116" t="s">
        <v>133</v>
      </c>
      <c r="E317" s="150" t="s">
        <v>451</v>
      </c>
      <c r="F317" s="101" t="s">
        <v>671</v>
      </c>
      <c r="G317" s="150" t="s">
        <v>132</v>
      </c>
      <c r="H317" s="150" t="s">
        <v>175</v>
      </c>
      <c r="I317" s="153" t="str">
        <f t="shared" si="140"/>
        <v>бла91701429общ???</v>
      </c>
      <c r="J317" s="117">
        <f t="shared" si="141"/>
        <v>1512.4059999999999</v>
      </c>
      <c r="K317" s="117">
        <f t="shared" si="142"/>
        <v>732.67376000000002</v>
      </c>
      <c r="L317" s="111">
        <f>L315-L316</f>
        <v>0</v>
      </c>
      <c r="M317" s="117">
        <f t="shared" si="143"/>
        <v>350</v>
      </c>
      <c r="N317" s="117"/>
      <c r="O317" s="373">
        <f t="shared" si="144"/>
        <v>779.9</v>
      </c>
      <c r="P317" s="142">
        <f t="shared" si="145"/>
        <v>1129.9000000000001</v>
      </c>
    </row>
    <row r="318" spans="1:16">
      <c r="A318" s="109" t="s">
        <v>63</v>
      </c>
      <c r="B318" s="110" t="s">
        <v>57</v>
      </c>
      <c r="C318" s="106" t="str">
        <f>CONCATENATE(B318,E318,H318)</f>
        <v>адм917кап</v>
      </c>
      <c r="D318" s="116" t="s">
        <v>131</v>
      </c>
      <c r="E318" s="150" t="s">
        <v>451</v>
      </c>
      <c r="F318" s="101" t="s">
        <v>671</v>
      </c>
      <c r="G318" s="150" t="s">
        <v>132</v>
      </c>
      <c r="H318" s="150" t="s">
        <v>121</v>
      </c>
      <c r="I318" s="153" t="str">
        <f t="shared" si="140"/>
        <v>рбс91701429общкап</v>
      </c>
      <c r="J318" s="117">
        <f t="shared" si="141"/>
        <v>0</v>
      </c>
      <c r="K318" s="117">
        <f t="shared" si="142"/>
        <v>0</v>
      </c>
      <c r="L318" s="119"/>
      <c r="M318" s="117">
        <f t="shared" si="143"/>
        <v>0</v>
      </c>
      <c r="N318" s="117"/>
      <c r="O318" s="117">
        <f t="shared" si="144"/>
        <v>0</v>
      </c>
      <c r="P318" s="142">
        <f t="shared" si="145"/>
        <v>0</v>
      </c>
    </row>
    <row r="319" spans="1:16">
      <c r="A319" s="109" t="s">
        <v>64</v>
      </c>
      <c r="B319" s="110" t="s">
        <v>57</v>
      </c>
      <c r="C319" s="106" t="str">
        <f>CONCATENATE(B319,E319,H319)</f>
        <v>адм917осн</v>
      </c>
      <c r="D319" s="116" t="s">
        <v>131</v>
      </c>
      <c r="E319" s="150" t="s">
        <v>451</v>
      </c>
      <c r="F319" s="101" t="s">
        <v>671</v>
      </c>
      <c r="G319" s="150" t="s">
        <v>132</v>
      </c>
      <c r="H319" s="150" t="s">
        <v>122</v>
      </c>
      <c r="I319" s="153" t="str">
        <f t="shared" si="140"/>
        <v>рбс91701429общосн</v>
      </c>
      <c r="J319" s="117">
        <f t="shared" si="141"/>
        <v>76</v>
      </c>
      <c r="K319" s="117">
        <f t="shared" si="142"/>
        <v>59.384999999999998</v>
      </c>
      <c r="L319" s="119"/>
      <c r="M319" s="117">
        <f t="shared" si="143"/>
        <v>0</v>
      </c>
      <c r="N319" s="117"/>
      <c r="O319" s="117">
        <f t="shared" si="144"/>
        <v>0</v>
      </c>
      <c r="P319" s="142">
        <f t="shared" si="145"/>
        <v>0</v>
      </c>
    </row>
    <row r="320" spans="1:16">
      <c r="A320" s="179" t="s">
        <v>342</v>
      </c>
      <c r="B320" s="110"/>
      <c r="C320" s="109"/>
      <c r="D320" s="116" t="s">
        <v>135</v>
      </c>
      <c r="E320" s="150" t="s">
        <v>451</v>
      </c>
      <c r="F320" s="101" t="s">
        <v>176</v>
      </c>
      <c r="G320" s="150" t="s">
        <v>132</v>
      </c>
      <c r="H320" s="150" t="s">
        <v>175</v>
      </c>
      <c r="I320" s="153" t="str">
        <f t="shared" si="140"/>
        <v>рцп917?????общ???</v>
      </c>
      <c r="J320" s="117">
        <f t="shared" si="141"/>
        <v>0</v>
      </c>
      <c r="K320" s="117">
        <f t="shared" si="142"/>
        <v>0</v>
      </c>
      <c r="L320" s="119"/>
      <c r="M320" s="117">
        <f t="shared" si="143"/>
        <v>0</v>
      </c>
      <c r="N320" s="117"/>
      <c r="O320" s="117">
        <f t="shared" si="144"/>
        <v>0</v>
      </c>
      <c r="P320" s="142">
        <f t="shared" si="145"/>
        <v>0</v>
      </c>
    </row>
    <row r="321" spans="1:16">
      <c r="A321" s="109" t="s">
        <v>66</v>
      </c>
      <c r="B321" s="110"/>
      <c r="C321" s="109"/>
      <c r="D321" s="116" t="s">
        <v>136</v>
      </c>
      <c r="E321" s="150" t="s">
        <v>451</v>
      </c>
      <c r="F321" s="101" t="s">
        <v>176</v>
      </c>
      <c r="G321" s="150" t="s">
        <v>132</v>
      </c>
      <c r="H321" s="150" t="s">
        <v>175</v>
      </c>
      <c r="I321" s="153" t="str">
        <f t="shared" si="140"/>
        <v>жил917?????общ???</v>
      </c>
      <c r="J321" s="117">
        <f t="shared" si="141"/>
        <v>190</v>
      </c>
      <c r="K321" s="117">
        <f t="shared" si="142"/>
        <v>92</v>
      </c>
      <c r="L321" s="119"/>
      <c r="M321" s="117">
        <f t="shared" si="143"/>
        <v>0</v>
      </c>
      <c r="N321" s="117"/>
      <c r="O321" s="117">
        <f t="shared" si="144"/>
        <v>90</v>
      </c>
      <c r="P321" s="142">
        <f t="shared" si="145"/>
        <v>90</v>
      </c>
    </row>
    <row r="322" spans="1:16">
      <c r="A322" s="109" t="s">
        <v>67</v>
      </c>
      <c r="B322" s="110"/>
      <c r="C322" s="109"/>
      <c r="D322" s="116" t="s">
        <v>137</v>
      </c>
      <c r="E322" s="150" t="s">
        <v>451</v>
      </c>
      <c r="F322" s="101" t="s">
        <v>671</v>
      </c>
      <c r="G322" s="150" t="s">
        <v>132</v>
      </c>
      <c r="H322" s="150" t="s">
        <v>175</v>
      </c>
      <c r="I322" s="153" t="str">
        <f t="shared" si="140"/>
        <v>физ91701429общ???</v>
      </c>
      <c r="J322" s="117">
        <f t="shared" si="141"/>
        <v>280.964</v>
      </c>
      <c r="K322" s="117">
        <f t="shared" si="142"/>
        <v>204.93729999999999</v>
      </c>
      <c r="L322" s="119"/>
      <c r="M322" s="117">
        <f t="shared" si="143"/>
        <v>0</v>
      </c>
      <c r="N322" s="117"/>
      <c r="O322" s="117">
        <f t="shared" si="144"/>
        <v>0</v>
      </c>
      <c r="P322" s="142">
        <f t="shared" si="145"/>
        <v>0</v>
      </c>
    </row>
    <row r="323" spans="1:16">
      <c r="A323" s="109" t="s">
        <v>68</v>
      </c>
      <c r="B323" s="110"/>
      <c r="C323" s="109"/>
      <c r="D323" s="116" t="s">
        <v>138</v>
      </c>
      <c r="E323" s="150" t="s">
        <v>451</v>
      </c>
      <c r="F323" s="101" t="s">
        <v>176</v>
      </c>
      <c r="G323" s="150" t="s">
        <v>132</v>
      </c>
      <c r="H323" s="150" t="s">
        <v>175</v>
      </c>
      <c r="I323" s="153" t="str">
        <f t="shared" si="140"/>
        <v>меж917?????общ???</v>
      </c>
      <c r="J323" s="117">
        <f t="shared" si="141"/>
        <v>28.850999999999999</v>
      </c>
      <c r="K323" s="117">
        <f t="shared" si="142"/>
        <v>28.850999999999999</v>
      </c>
      <c r="L323" s="119"/>
      <c r="M323" s="117">
        <f t="shared" si="143"/>
        <v>0</v>
      </c>
      <c r="N323" s="117"/>
      <c r="O323" s="117">
        <f t="shared" si="144"/>
        <v>33.787999999999997</v>
      </c>
      <c r="P323" s="142">
        <f t="shared" si="145"/>
        <v>33.787999999999997</v>
      </c>
    </row>
    <row r="324" spans="1:16">
      <c r="A324" s="109" t="s">
        <v>70</v>
      </c>
      <c r="B324" s="110"/>
      <c r="C324" s="109"/>
      <c r="D324" s="116" t="s">
        <v>139</v>
      </c>
      <c r="E324" s="150" t="s">
        <v>451</v>
      </c>
      <c r="F324" s="101" t="s">
        <v>671</v>
      </c>
      <c r="G324" s="150" t="s">
        <v>132</v>
      </c>
      <c r="H324" s="150" t="s">
        <v>175</v>
      </c>
      <c r="I324" s="153" t="str">
        <f t="shared" si="140"/>
        <v>тра91701429общ???</v>
      </c>
      <c r="J324" s="117">
        <f t="shared" si="141"/>
        <v>0</v>
      </c>
      <c r="K324" s="117">
        <f t="shared" si="142"/>
        <v>0</v>
      </c>
      <c r="L324" s="119"/>
      <c r="M324" s="117">
        <f t="shared" si="143"/>
        <v>0</v>
      </c>
      <c r="N324" s="117"/>
      <c r="O324" s="117">
        <f t="shared" si="144"/>
        <v>0</v>
      </c>
      <c r="P324" s="142">
        <f t="shared" si="145"/>
        <v>0</v>
      </c>
    </row>
    <row r="325" spans="1:16">
      <c r="A325" s="109" t="s">
        <v>71</v>
      </c>
      <c r="B325" s="110"/>
      <c r="C325" s="109"/>
      <c r="D325" s="116" t="s">
        <v>140</v>
      </c>
      <c r="E325" s="150" t="s">
        <v>451</v>
      </c>
      <c r="F325" s="101" t="s">
        <v>671</v>
      </c>
      <c r="G325" s="150" t="s">
        <v>132</v>
      </c>
      <c r="H325" s="150" t="s">
        <v>175</v>
      </c>
      <c r="I325" s="153" t="str">
        <f t="shared" si="140"/>
        <v>пен91701429общ???</v>
      </c>
      <c r="J325" s="117">
        <f t="shared" si="141"/>
        <v>41</v>
      </c>
      <c r="K325" s="117">
        <f t="shared" si="142"/>
        <v>29</v>
      </c>
      <c r="L325" s="119"/>
      <c r="M325" s="117">
        <f t="shared" si="143"/>
        <v>0</v>
      </c>
      <c r="N325" s="117"/>
      <c r="O325" s="117">
        <f t="shared" si="144"/>
        <v>36</v>
      </c>
      <c r="P325" s="142">
        <f t="shared" si="145"/>
        <v>36</v>
      </c>
    </row>
    <row r="326" spans="1:16">
      <c r="A326" s="109" t="s">
        <v>90</v>
      </c>
      <c r="B326" s="110"/>
      <c r="C326" s="106"/>
      <c r="D326" s="116" t="s">
        <v>147</v>
      </c>
      <c r="E326" s="150" t="s">
        <v>451</v>
      </c>
      <c r="F326" s="150" t="s">
        <v>176</v>
      </c>
      <c r="G326" s="150" t="s">
        <v>132</v>
      </c>
      <c r="H326" s="150" t="s">
        <v>175</v>
      </c>
      <c r="I326" s="153" t="str">
        <f t="shared" si="140"/>
        <v>выб917?????общ???</v>
      </c>
      <c r="J326" s="117">
        <f t="shared" si="141"/>
        <v>0</v>
      </c>
      <c r="K326" s="117">
        <f t="shared" si="142"/>
        <v>0</v>
      </c>
      <c r="L326" s="119"/>
      <c r="M326" s="117">
        <f t="shared" si="143"/>
        <v>0</v>
      </c>
      <c r="N326" s="117"/>
      <c r="O326" s="117">
        <f t="shared" si="144"/>
        <v>40</v>
      </c>
      <c r="P326" s="142">
        <f t="shared" si="145"/>
        <v>40</v>
      </c>
    </row>
    <row r="327" spans="1:16" ht="30">
      <c r="A327" s="109" t="s">
        <v>26</v>
      </c>
      <c r="B327" s="110" t="s">
        <v>57</v>
      </c>
      <c r="C327" s="106" t="str">
        <f>CONCATENATE(B327,E327,H327)</f>
        <v>адм917про</v>
      </c>
      <c r="D327" s="116" t="s">
        <v>131</v>
      </c>
      <c r="E327" s="150" t="s">
        <v>451</v>
      </c>
      <c r="F327" s="101" t="s">
        <v>176</v>
      </c>
      <c r="G327" s="150" t="s">
        <v>132</v>
      </c>
      <c r="H327" s="150" t="s">
        <v>118</v>
      </c>
      <c r="I327" s="153" t="str">
        <f t="shared" si="140"/>
        <v>рбс917?????общпро</v>
      </c>
      <c r="J327" s="117">
        <f t="shared" si="141"/>
        <v>1781.5457900000001</v>
      </c>
      <c r="K327" s="117">
        <f t="shared" si="142"/>
        <v>819.76922000000002</v>
      </c>
      <c r="L327" s="119"/>
      <c r="M327" s="117">
        <f t="shared" si="143"/>
        <v>1443.6</v>
      </c>
      <c r="N327" s="117"/>
      <c r="O327" s="117">
        <f t="shared" si="144"/>
        <v>0</v>
      </c>
      <c r="P327" s="142">
        <f t="shared" si="145"/>
        <v>1443.6</v>
      </c>
    </row>
    <row r="328" spans="1:16">
      <c r="A328" s="114" t="s">
        <v>73</v>
      </c>
      <c r="B328" s="106"/>
      <c r="C328" s="114"/>
      <c r="D328" s="110"/>
      <c r="E328" s="150"/>
      <c r="F328" s="150"/>
      <c r="G328" s="150"/>
      <c r="H328" s="150"/>
      <c r="I328" s="110"/>
      <c r="J328" s="107">
        <f t="shared" ref="J328:P328" si="146">SUM(J329:J330)</f>
        <v>0</v>
      </c>
      <c r="K328" s="107">
        <f t="shared" si="146"/>
        <v>0</v>
      </c>
      <c r="L328" s="107">
        <f t="shared" si="146"/>
        <v>0</v>
      </c>
      <c r="M328" s="107">
        <f t="shared" si="146"/>
        <v>0</v>
      </c>
      <c r="N328" s="107">
        <f t="shared" si="146"/>
        <v>0</v>
      </c>
      <c r="O328" s="107">
        <f t="shared" si="146"/>
        <v>6098.3</v>
      </c>
      <c r="P328" s="145">
        <f t="shared" si="146"/>
        <v>6098.3</v>
      </c>
    </row>
    <row r="329" spans="1:16" ht="45">
      <c r="A329" s="109" t="s">
        <v>471</v>
      </c>
      <c r="B329" s="110" t="s">
        <v>168</v>
      </c>
      <c r="C329" s="106" t="str">
        <f>CONCATENATE(B329,E329,H329)</f>
        <v>кул917про</v>
      </c>
      <c r="D329" s="110" t="s">
        <v>472</v>
      </c>
      <c r="E329" s="150" t="s">
        <v>451</v>
      </c>
      <c r="F329" s="101" t="s">
        <v>731</v>
      </c>
      <c r="G329" s="150" t="s">
        <v>132</v>
      </c>
      <c r="H329" s="150" t="s">
        <v>118</v>
      </c>
      <c r="I329" s="153" t="str">
        <f>CONCATENATE(D329,E329,F329,G329,H329,)</f>
        <v>смз917Щ5981общпро</v>
      </c>
      <c r="J329" s="117">
        <f>SUMIF(Классификация,$I329,Лимиты_2011)/1000</f>
        <v>0</v>
      </c>
      <c r="K329" s="117">
        <f>ROUND(SUMIF(Классификация,$I329,Расход_2011)/1000,окр)</f>
        <v>0</v>
      </c>
      <c r="L329" s="119"/>
      <c r="M329" s="117">
        <f>ROUND(IF(тип_индексации="росписи",SUMIF(Классификация,$I329,Лимиты_2012_Индекс),SUMIF(Классификация,$I329,Расходы_2012_Индекс)*4/3)/1000,окр)</f>
        <v>0</v>
      </c>
      <c r="N329" s="117"/>
      <c r="O329" s="117">
        <f>SUMIF(классификация_прямой_счёт,$I329,Проект_сумма_прямой_счёт)</f>
        <v>5998.3</v>
      </c>
      <c r="P329" s="142">
        <f>SUM(M329:O329)</f>
        <v>5998.3</v>
      </c>
    </row>
    <row r="330" spans="1:16" ht="30">
      <c r="A330" s="109" t="s">
        <v>470</v>
      </c>
      <c r="B330" s="110" t="s">
        <v>168</v>
      </c>
      <c r="C330" s="106" t="str">
        <f>CONCATENATE(B330,E330,H330)</f>
        <v>кул917про</v>
      </c>
      <c r="D330" s="110" t="s">
        <v>473</v>
      </c>
      <c r="E330" s="150" t="s">
        <v>451</v>
      </c>
      <c r="F330" s="101" t="s">
        <v>731</v>
      </c>
      <c r="G330" s="150" t="s">
        <v>132</v>
      </c>
      <c r="H330" s="150" t="s">
        <v>118</v>
      </c>
      <c r="I330" s="153" t="str">
        <f>CONCATENATE(D330,E330,F330,G330,H330,)</f>
        <v>сиц917Щ5981общпро</v>
      </c>
      <c r="J330" s="117">
        <f>SUMIF(Классификация,$I330,Лимиты_2011)/1000</f>
        <v>0</v>
      </c>
      <c r="K330" s="117">
        <f>ROUND(SUMIF(Классификация,$I330,Расход_2011)/1000,окр)</f>
        <v>0</v>
      </c>
      <c r="L330" s="119"/>
      <c r="M330" s="117">
        <f>ROUND(IF(тип_индексации="росписи",SUMIF(Классификация,$I330,Лимиты_2012_Индекс),SUMIF(Классификация,$I330,Расходы_2012_Индекс)*4/3)/1000,окр)</f>
        <v>0</v>
      </c>
      <c r="N330" s="117"/>
      <c r="O330" s="117">
        <f>SUMIF(классификация_прямой_счёт,$I330,Проект_сумма_прямой_счёт)</f>
        <v>100</v>
      </c>
      <c r="P330" s="142">
        <f>SUM(M330:O330)</f>
        <v>100</v>
      </c>
    </row>
    <row r="331" spans="1:16" ht="30">
      <c r="A331" s="106" t="s">
        <v>371</v>
      </c>
      <c r="B331" s="106" t="s">
        <v>146</v>
      </c>
      <c r="C331" s="106" t="str">
        <f>CONCATENATE(B331,E331,H331)</f>
        <v>всего918</v>
      </c>
      <c r="D331" s="106" t="s">
        <v>146</v>
      </c>
      <c r="E331" s="149" t="s">
        <v>453</v>
      </c>
      <c r="F331" s="149"/>
      <c r="G331" s="149"/>
      <c r="H331" s="149"/>
      <c r="I331" s="106"/>
      <c r="J331" s="506">
        <f t="shared" ref="J331:P331" si="147">SUM(J332:J333,J335:J347)</f>
        <v>4993.5461999999998</v>
      </c>
      <c r="K331" s="506">
        <f t="shared" si="147"/>
        <v>3238.3999999999996</v>
      </c>
      <c r="L331" s="107">
        <f t="shared" si="147"/>
        <v>0</v>
      </c>
      <c r="M331" s="506">
        <f t="shared" si="147"/>
        <v>1473.1</v>
      </c>
      <c r="N331" s="107">
        <f t="shared" si="147"/>
        <v>0</v>
      </c>
      <c r="O331" s="506">
        <f t="shared" si="147"/>
        <v>3681.1200000000003</v>
      </c>
      <c r="P331" s="145">
        <f t="shared" si="147"/>
        <v>5154.22</v>
      </c>
    </row>
    <row r="332" spans="1:16" s="118" customFormat="1" ht="30">
      <c r="A332" s="115" t="s">
        <v>59</v>
      </c>
      <c r="B332" s="116" t="s">
        <v>57</v>
      </c>
      <c r="C332" s="106" t="str">
        <f>CONCATENATE(B332,E332,H332)</f>
        <v>адм918опл</v>
      </c>
      <c r="D332" s="116" t="s">
        <v>131</v>
      </c>
      <c r="E332" s="151" t="s">
        <v>453</v>
      </c>
      <c r="F332" s="101" t="s">
        <v>672</v>
      </c>
      <c r="G332" s="151" t="s">
        <v>132</v>
      </c>
      <c r="H332" s="149" t="s">
        <v>119</v>
      </c>
      <c r="I332" s="153" t="str">
        <f>CONCATENATE(D332,E332,F332,G332,H332,)</f>
        <v>рбс91801430общопл</v>
      </c>
      <c r="J332" s="117">
        <f>SUMIF(Классификация,$I332,Лимиты_2011)/1000</f>
        <v>2916.0256700000004</v>
      </c>
      <c r="K332" s="117">
        <f>ROUND(SUMIF(Классификация,$I332,Расход_2011)/1000,окр)</f>
        <v>2046.2</v>
      </c>
      <c r="L332" s="117"/>
      <c r="M332" s="117">
        <f>ROUND(IF(тип_индексации="росписи",SUMIF(Классификация,$I332,Лимиты_2012_Индекс),SUMIF(Классификация,$I332,Расходы_2012_Индекс)*4/3)/1000,окр)</f>
        <v>0</v>
      </c>
      <c r="N332" s="117"/>
      <c r="O332" s="117">
        <f>SUMIF(классификация_прямой_счёт,$I332,Проект_сумма_прямой_счёт)</f>
        <v>2909.5</v>
      </c>
      <c r="P332" s="142">
        <f>SUM(M332:O332)</f>
        <v>2909.5</v>
      </c>
    </row>
    <row r="333" spans="1:16" ht="30">
      <c r="A333" s="109" t="s">
        <v>60</v>
      </c>
      <c r="B333" s="110" t="s">
        <v>57</v>
      </c>
      <c r="C333" s="106" t="str">
        <f>CONCATENATE(B333,E333,H333)</f>
        <v>адм918ком</v>
      </c>
      <c r="D333" s="116" t="s">
        <v>131</v>
      </c>
      <c r="E333" s="150" t="s">
        <v>453</v>
      </c>
      <c r="F333" s="101" t="s">
        <v>672</v>
      </c>
      <c r="G333" s="150" t="s">
        <v>132</v>
      </c>
      <c r="H333" s="151" t="s">
        <v>120</v>
      </c>
      <c r="I333" s="153" t="str">
        <f>CONCATENATE(D333,E333,F333,G333,H333,)</f>
        <v>рбс91801430общком</v>
      </c>
      <c r="J333" s="117">
        <f>SUMIF(Классификация,$I333,Лимиты_2011)/1000</f>
        <v>243.63237000000001</v>
      </c>
      <c r="K333" s="117">
        <f>ROUND(SUMIF(Классификация,$I333,Расход_2011)/1000,окр)</f>
        <v>106.3</v>
      </c>
      <c r="L333" s="119"/>
      <c r="M333" s="117">
        <f>ROUND(IF(тип_индексации="росписи",SUMIF(Классификация,$I333,Лимиты_2012_Индекс),SUMIF(Классификация,$I333,Расходы_2012_Индекс)*4/3)/1000,окр)</f>
        <v>643.6</v>
      </c>
      <c r="N333" s="117"/>
      <c r="O333" s="117">
        <f>SUMIF(классификация_прямой_счёт,$I333,Проект_сумма_прямой_счёт)</f>
        <v>0</v>
      </c>
      <c r="P333" s="142">
        <f>SUM(M333:O333)</f>
        <v>643.6</v>
      </c>
    </row>
    <row r="334" spans="1:16" ht="30">
      <c r="A334" s="109" t="s">
        <v>566</v>
      </c>
      <c r="B334" s="110"/>
      <c r="C334" s="109"/>
      <c r="D334" s="116"/>
      <c r="E334" s="150"/>
      <c r="F334" s="101"/>
      <c r="G334" s="150"/>
      <c r="H334" s="150"/>
      <c r="I334" s="153"/>
      <c r="J334" s="117">
        <f>SUM(J335:J336)</f>
        <v>827.77599999999995</v>
      </c>
      <c r="K334" s="117">
        <f>SUM(K335:K336)</f>
        <v>461.1</v>
      </c>
      <c r="L334" s="119"/>
      <c r="M334" s="117">
        <f>SUM(M335:M336)</f>
        <v>306.2</v>
      </c>
      <c r="N334" s="117">
        <f>SUM(N335:N336)</f>
        <v>0</v>
      </c>
      <c r="O334" s="117">
        <f>SUM(O335:O336)</f>
        <v>272.3</v>
      </c>
      <c r="P334" s="142">
        <f>SUM(P335:P336)</f>
        <v>578.5</v>
      </c>
    </row>
    <row r="335" spans="1:16">
      <c r="A335" s="113" t="s">
        <v>61</v>
      </c>
      <c r="B335" s="110" t="s">
        <v>133</v>
      </c>
      <c r="C335" s="106" t="str">
        <f>CONCATENATE(B335,E335,H335)</f>
        <v>бла918???</v>
      </c>
      <c r="D335" s="116" t="s">
        <v>134</v>
      </c>
      <c r="E335" s="150" t="s">
        <v>453</v>
      </c>
      <c r="F335" s="101" t="s">
        <v>672</v>
      </c>
      <c r="G335" s="150" t="s">
        <v>132</v>
      </c>
      <c r="H335" s="150" t="s">
        <v>175</v>
      </c>
      <c r="I335" s="153" t="str">
        <f t="shared" ref="I335:I346" si="148">CONCATENATE(D335,E335,F335,G335,H335,)</f>
        <v>осв91801430общ???</v>
      </c>
      <c r="J335" s="117">
        <f t="shared" ref="J335:J346" si="149">SUMIF(Классификация,$I335,Лимиты_2011)/1000</f>
        <v>0</v>
      </c>
      <c r="K335" s="117">
        <f t="shared" ref="K335:K346" si="150">ROUND(SUMIF(Классификация,$I335,Расход_2011)/1000,окр)</f>
        <v>0</v>
      </c>
      <c r="L335" s="119"/>
      <c r="M335" s="117">
        <f t="shared" ref="M335:M346" si="151">ROUND(IF(тип_индексации="росписи",SUMIF(Классификация,$I335,Лимиты_2012_Индекс),SUMIF(Классификация,$I335,Расходы_2012_Индекс)*4/3)/1000,окр)</f>
        <v>0</v>
      </c>
      <c r="N335" s="117"/>
      <c r="O335" s="117">
        <f t="shared" ref="O335:O346" si="152">SUMIF(классификация_прямой_счёт,$I335,Проект_сумма_прямой_счёт)</f>
        <v>0</v>
      </c>
      <c r="P335" s="142">
        <f t="shared" ref="P335:P346" si="153">SUM(M335:O335)</f>
        <v>0</v>
      </c>
    </row>
    <row r="336" spans="1:16">
      <c r="A336" s="113" t="s">
        <v>62</v>
      </c>
      <c r="B336" s="110" t="s">
        <v>133</v>
      </c>
      <c r="C336" s="106" t="str">
        <f>CONCATENATE(B336,E336,H336)</f>
        <v>бла918???</v>
      </c>
      <c r="D336" s="116" t="s">
        <v>133</v>
      </c>
      <c r="E336" s="150" t="s">
        <v>453</v>
      </c>
      <c r="F336" s="101" t="s">
        <v>672</v>
      </c>
      <c r="G336" s="150" t="s">
        <v>132</v>
      </c>
      <c r="H336" s="150" t="s">
        <v>175</v>
      </c>
      <c r="I336" s="153" t="str">
        <f t="shared" si="148"/>
        <v>бла91801430общ???</v>
      </c>
      <c r="J336" s="117">
        <f t="shared" si="149"/>
        <v>827.77599999999995</v>
      </c>
      <c r="K336" s="117">
        <f t="shared" si="150"/>
        <v>461.1</v>
      </c>
      <c r="L336" s="111">
        <f>L334-L335</f>
        <v>0</v>
      </c>
      <c r="M336" s="117">
        <f t="shared" si="151"/>
        <v>306.2</v>
      </c>
      <c r="N336" s="117"/>
      <c r="O336" s="373">
        <f t="shared" si="152"/>
        <v>272.3</v>
      </c>
      <c r="P336" s="142">
        <f t="shared" si="153"/>
        <v>578.5</v>
      </c>
    </row>
    <row r="337" spans="1:16">
      <c r="A337" s="109" t="s">
        <v>63</v>
      </c>
      <c r="B337" s="110" t="s">
        <v>57</v>
      </c>
      <c r="C337" s="106" t="str">
        <f>CONCATENATE(B337,E337,H337)</f>
        <v>адм918кап</v>
      </c>
      <c r="D337" s="116" t="s">
        <v>131</v>
      </c>
      <c r="E337" s="150" t="s">
        <v>453</v>
      </c>
      <c r="F337" s="101" t="s">
        <v>672</v>
      </c>
      <c r="G337" s="150" t="s">
        <v>132</v>
      </c>
      <c r="H337" s="150" t="s">
        <v>121</v>
      </c>
      <c r="I337" s="153" t="str">
        <f t="shared" si="148"/>
        <v>рбс91801430общкап</v>
      </c>
      <c r="J337" s="117">
        <f t="shared" si="149"/>
        <v>0</v>
      </c>
      <c r="K337" s="117">
        <f t="shared" si="150"/>
        <v>0</v>
      </c>
      <c r="L337" s="119"/>
      <c r="M337" s="117">
        <f t="shared" si="151"/>
        <v>0</v>
      </c>
      <c r="N337" s="117"/>
      <c r="O337" s="117">
        <f t="shared" si="152"/>
        <v>0</v>
      </c>
      <c r="P337" s="142">
        <f t="shared" si="153"/>
        <v>0</v>
      </c>
    </row>
    <row r="338" spans="1:16">
      <c r="A338" s="109" t="s">
        <v>64</v>
      </c>
      <c r="B338" s="110" t="s">
        <v>57</v>
      </c>
      <c r="C338" s="106" t="str">
        <f>CONCATENATE(B338,E338,H338)</f>
        <v>адм918осн</v>
      </c>
      <c r="D338" s="116" t="s">
        <v>131</v>
      </c>
      <c r="E338" s="150" t="s">
        <v>453</v>
      </c>
      <c r="F338" s="101" t="s">
        <v>672</v>
      </c>
      <c r="G338" s="150" t="s">
        <v>132</v>
      </c>
      <c r="H338" s="150" t="s">
        <v>122</v>
      </c>
      <c r="I338" s="153" t="str">
        <f t="shared" si="148"/>
        <v>рбс91801430общосн</v>
      </c>
      <c r="J338" s="117">
        <f t="shared" si="149"/>
        <v>0</v>
      </c>
      <c r="K338" s="117">
        <f t="shared" si="150"/>
        <v>0</v>
      </c>
      <c r="L338" s="119"/>
      <c r="M338" s="117">
        <f t="shared" si="151"/>
        <v>0</v>
      </c>
      <c r="N338" s="117"/>
      <c r="O338" s="117">
        <f t="shared" si="152"/>
        <v>0</v>
      </c>
      <c r="P338" s="142">
        <f t="shared" si="153"/>
        <v>0</v>
      </c>
    </row>
    <row r="339" spans="1:16">
      <c r="A339" s="179" t="s">
        <v>342</v>
      </c>
      <c r="B339" s="110"/>
      <c r="C339" s="109"/>
      <c r="D339" s="116" t="s">
        <v>135</v>
      </c>
      <c r="E339" s="150" t="s">
        <v>453</v>
      </c>
      <c r="F339" s="101" t="s">
        <v>176</v>
      </c>
      <c r="G339" s="150" t="s">
        <v>132</v>
      </c>
      <c r="H339" s="150" t="s">
        <v>175</v>
      </c>
      <c r="I339" s="153" t="str">
        <f t="shared" si="148"/>
        <v>рцп918?????общ???</v>
      </c>
      <c r="J339" s="117">
        <f t="shared" si="149"/>
        <v>0</v>
      </c>
      <c r="K339" s="117">
        <f t="shared" si="150"/>
        <v>0</v>
      </c>
      <c r="L339" s="119"/>
      <c r="M339" s="117">
        <f t="shared" si="151"/>
        <v>0</v>
      </c>
      <c r="N339" s="117"/>
      <c r="O339" s="117">
        <f t="shared" si="152"/>
        <v>0</v>
      </c>
      <c r="P339" s="142">
        <f t="shared" si="153"/>
        <v>0</v>
      </c>
    </row>
    <row r="340" spans="1:16">
      <c r="A340" s="109" t="s">
        <v>66</v>
      </c>
      <c r="B340" s="110"/>
      <c r="C340" s="109"/>
      <c r="D340" s="116" t="s">
        <v>136</v>
      </c>
      <c r="E340" s="150" t="s">
        <v>453</v>
      </c>
      <c r="F340" s="101" t="s">
        <v>176</v>
      </c>
      <c r="G340" s="150" t="s">
        <v>132</v>
      </c>
      <c r="H340" s="150" t="s">
        <v>175</v>
      </c>
      <c r="I340" s="153" t="str">
        <f t="shared" si="148"/>
        <v>жил918?????общ???</v>
      </c>
      <c r="J340" s="117">
        <f t="shared" si="149"/>
        <v>180</v>
      </c>
      <c r="K340" s="117">
        <f t="shared" si="150"/>
        <v>64.099999999999994</v>
      </c>
      <c r="L340" s="119"/>
      <c r="M340" s="117">
        <f t="shared" si="151"/>
        <v>0</v>
      </c>
      <c r="N340" s="117"/>
      <c r="O340" s="117">
        <f t="shared" si="152"/>
        <v>200</v>
      </c>
      <c r="P340" s="142">
        <f t="shared" si="153"/>
        <v>200</v>
      </c>
    </row>
    <row r="341" spans="1:16">
      <c r="A341" s="109" t="s">
        <v>67</v>
      </c>
      <c r="B341" s="110"/>
      <c r="C341" s="109"/>
      <c r="D341" s="116" t="s">
        <v>137</v>
      </c>
      <c r="E341" s="150" t="s">
        <v>453</v>
      </c>
      <c r="F341" s="101" t="s">
        <v>672</v>
      </c>
      <c r="G341" s="150" t="s">
        <v>132</v>
      </c>
      <c r="H341" s="150" t="s">
        <v>175</v>
      </c>
      <c r="I341" s="153" t="str">
        <f t="shared" si="148"/>
        <v>физ91801430общ???</v>
      </c>
      <c r="J341" s="117">
        <f t="shared" si="149"/>
        <v>243.46796000000001</v>
      </c>
      <c r="K341" s="117">
        <f t="shared" si="150"/>
        <v>182</v>
      </c>
      <c r="L341" s="119"/>
      <c r="M341" s="117">
        <f t="shared" si="151"/>
        <v>0</v>
      </c>
      <c r="N341" s="117"/>
      <c r="O341" s="117">
        <f t="shared" si="152"/>
        <v>275.5</v>
      </c>
      <c r="P341" s="142">
        <f t="shared" si="153"/>
        <v>275.5</v>
      </c>
    </row>
    <row r="342" spans="1:16">
      <c r="A342" s="109" t="s">
        <v>68</v>
      </c>
      <c r="B342" s="110"/>
      <c r="C342" s="109"/>
      <c r="D342" s="116" t="s">
        <v>138</v>
      </c>
      <c r="E342" s="150" t="s">
        <v>453</v>
      </c>
      <c r="F342" s="101" t="s">
        <v>176</v>
      </c>
      <c r="G342" s="150" t="s">
        <v>132</v>
      </c>
      <c r="H342" s="150" t="s">
        <v>175</v>
      </c>
      <c r="I342" s="153" t="str">
        <f t="shared" si="148"/>
        <v>меж918?????общ???</v>
      </c>
      <c r="J342" s="117">
        <f t="shared" si="149"/>
        <v>28.69</v>
      </c>
      <c r="K342" s="117">
        <f t="shared" si="150"/>
        <v>28.7</v>
      </c>
      <c r="L342" s="119"/>
      <c r="M342" s="117">
        <f t="shared" si="151"/>
        <v>0</v>
      </c>
      <c r="N342" s="117"/>
      <c r="O342" s="117">
        <f t="shared" si="152"/>
        <v>23.82</v>
      </c>
      <c r="P342" s="142">
        <f t="shared" si="153"/>
        <v>23.82</v>
      </c>
    </row>
    <row r="343" spans="1:16">
      <c r="A343" s="109" t="s">
        <v>70</v>
      </c>
      <c r="B343" s="110"/>
      <c r="C343" s="109"/>
      <c r="D343" s="116" t="s">
        <v>139</v>
      </c>
      <c r="E343" s="150" t="s">
        <v>453</v>
      </c>
      <c r="F343" s="101" t="s">
        <v>672</v>
      </c>
      <c r="G343" s="150" t="s">
        <v>132</v>
      </c>
      <c r="H343" s="150" t="s">
        <v>175</v>
      </c>
      <c r="I343" s="153" t="str">
        <f t="shared" si="148"/>
        <v>тра91801430общ???</v>
      </c>
      <c r="J343" s="117">
        <f t="shared" si="149"/>
        <v>0</v>
      </c>
      <c r="K343" s="117">
        <f t="shared" si="150"/>
        <v>0</v>
      </c>
      <c r="L343" s="119"/>
      <c r="M343" s="117">
        <f t="shared" si="151"/>
        <v>0</v>
      </c>
      <c r="N343" s="117"/>
      <c r="O343" s="117">
        <f t="shared" si="152"/>
        <v>0</v>
      </c>
      <c r="P343" s="142">
        <f t="shared" si="153"/>
        <v>0</v>
      </c>
    </row>
    <row r="344" spans="1:16">
      <c r="A344" s="109" t="s">
        <v>71</v>
      </c>
      <c r="B344" s="110"/>
      <c r="C344" s="109"/>
      <c r="D344" s="116" t="s">
        <v>140</v>
      </c>
      <c r="E344" s="150" t="s">
        <v>453</v>
      </c>
      <c r="F344" s="101" t="s">
        <v>672</v>
      </c>
      <c r="G344" s="150" t="s">
        <v>132</v>
      </c>
      <c r="H344" s="150" t="s">
        <v>175</v>
      </c>
      <c r="I344" s="153" t="str">
        <f t="shared" si="148"/>
        <v>пен91801430общ???</v>
      </c>
      <c r="J344" s="117">
        <f t="shared" si="149"/>
        <v>0</v>
      </c>
      <c r="K344" s="117">
        <f t="shared" si="150"/>
        <v>0</v>
      </c>
      <c r="L344" s="119"/>
      <c r="M344" s="117">
        <f t="shared" si="151"/>
        <v>0</v>
      </c>
      <c r="N344" s="117"/>
      <c r="O344" s="117">
        <f t="shared" si="152"/>
        <v>0</v>
      </c>
      <c r="P344" s="142">
        <f t="shared" si="153"/>
        <v>0</v>
      </c>
    </row>
    <row r="345" spans="1:16">
      <c r="A345" s="109" t="s">
        <v>90</v>
      </c>
      <c r="B345" s="110"/>
      <c r="C345" s="106"/>
      <c r="D345" s="116" t="s">
        <v>147</v>
      </c>
      <c r="E345" s="150" t="s">
        <v>453</v>
      </c>
      <c r="F345" s="150" t="s">
        <v>176</v>
      </c>
      <c r="G345" s="150" t="s">
        <v>132</v>
      </c>
      <c r="H345" s="150" t="s">
        <v>175</v>
      </c>
      <c r="I345" s="153" t="str">
        <f>CONCATENATE(D345,E345,F345,G345,H345,)</f>
        <v>выб918?????общ???</v>
      </c>
      <c r="J345" s="117">
        <f t="shared" si="149"/>
        <v>20</v>
      </c>
      <c r="K345" s="117">
        <f t="shared" si="150"/>
        <v>20</v>
      </c>
      <c r="L345" s="119"/>
      <c r="M345" s="117">
        <f t="shared" si="151"/>
        <v>0</v>
      </c>
      <c r="N345" s="117"/>
      <c r="O345" s="117">
        <f t="shared" si="152"/>
        <v>0</v>
      </c>
      <c r="P345" s="142">
        <f t="shared" si="153"/>
        <v>0</v>
      </c>
    </row>
    <row r="346" spans="1:16" ht="30">
      <c r="A346" s="109" t="s">
        <v>26</v>
      </c>
      <c r="B346" s="110" t="s">
        <v>57</v>
      </c>
      <c r="C346" s="106" t="str">
        <f>CONCATENATE(B346,E346,H346)</f>
        <v>адм918про</v>
      </c>
      <c r="D346" s="116" t="s">
        <v>131</v>
      </c>
      <c r="E346" s="150" t="s">
        <v>453</v>
      </c>
      <c r="F346" s="101" t="s">
        <v>672</v>
      </c>
      <c r="G346" s="150" t="s">
        <v>132</v>
      </c>
      <c r="H346" s="150" t="s">
        <v>118</v>
      </c>
      <c r="I346" s="153" t="str">
        <f t="shared" si="148"/>
        <v>рбс91801430общпро</v>
      </c>
      <c r="J346" s="117">
        <f t="shared" si="149"/>
        <v>533.9541999999999</v>
      </c>
      <c r="K346" s="117">
        <f t="shared" si="150"/>
        <v>330</v>
      </c>
      <c r="L346" s="119"/>
      <c r="M346" s="117">
        <f t="shared" si="151"/>
        <v>523.29999999999995</v>
      </c>
      <c r="N346" s="117"/>
      <c r="O346" s="117">
        <f t="shared" si="152"/>
        <v>0</v>
      </c>
      <c r="P346" s="142">
        <f t="shared" si="153"/>
        <v>523.29999999999995</v>
      </c>
    </row>
    <row r="347" spans="1:16">
      <c r="A347" s="114" t="s">
        <v>73</v>
      </c>
      <c r="B347" s="106"/>
      <c r="C347" s="114"/>
      <c r="D347" s="110"/>
      <c r="E347" s="150"/>
      <c r="F347" s="150"/>
      <c r="G347" s="150"/>
      <c r="H347" s="150"/>
      <c r="I347" s="110"/>
      <c r="J347" s="107">
        <f t="shared" ref="J347:P347" si="154">SUM(J348:J349)</f>
        <v>0</v>
      </c>
      <c r="K347" s="107">
        <f t="shared" si="154"/>
        <v>0</v>
      </c>
      <c r="L347" s="107">
        <f t="shared" si="154"/>
        <v>0</v>
      </c>
      <c r="M347" s="107">
        <f t="shared" si="154"/>
        <v>0</v>
      </c>
      <c r="N347" s="107">
        <f t="shared" si="154"/>
        <v>0</v>
      </c>
      <c r="O347" s="107">
        <f t="shared" si="154"/>
        <v>0</v>
      </c>
      <c r="P347" s="145">
        <f t="shared" si="154"/>
        <v>0</v>
      </c>
    </row>
    <row r="348" spans="1:16" ht="45">
      <c r="A348" s="109" t="s">
        <v>471</v>
      </c>
      <c r="B348" s="110" t="s">
        <v>168</v>
      </c>
      <c r="C348" s="106" t="str">
        <f>CONCATENATE(B348,E348,H348)</f>
        <v>кул918про</v>
      </c>
      <c r="D348" s="110" t="s">
        <v>472</v>
      </c>
      <c r="E348" s="150" t="s">
        <v>453</v>
      </c>
      <c r="F348" s="101" t="s">
        <v>733</v>
      </c>
      <c r="G348" s="150" t="s">
        <v>132</v>
      </c>
      <c r="H348" s="150" t="s">
        <v>118</v>
      </c>
      <c r="I348" s="153" t="str">
        <f>CONCATENATE(D348,E348,F348,G348,H348,)</f>
        <v>смз918Щ5982общпро</v>
      </c>
      <c r="J348" s="117">
        <f>ROUND(SUMIF(Классификация,$I348,Лимиты_2011)/1000,окр)</f>
        <v>0</v>
      </c>
      <c r="K348" s="117">
        <f>ROUND(SUMIF(Классификация,$I348,Расход_2011)/1000,окр)</f>
        <v>0</v>
      </c>
      <c r="L348" s="119"/>
      <c r="M348" s="117">
        <f>ROUND(IF(тип_индексации="росписи",SUMIF(Классификация,$I348,Лимиты_2012_Индекс),SUMIF(Классификация,$I348,Расходы_2012_Индекс)*4/3)/1000,окр)</f>
        <v>0</v>
      </c>
      <c r="N348" s="117"/>
      <c r="O348" s="117">
        <f>SUMIF(классификация_прямой_счёт,$I348,Проект_сумма_прямой_счёт)</f>
        <v>0</v>
      </c>
      <c r="P348" s="142">
        <f>SUM(M348:O348)</f>
        <v>0</v>
      </c>
    </row>
    <row r="349" spans="1:16" ht="30">
      <c r="A349" s="109" t="s">
        <v>470</v>
      </c>
      <c r="B349" s="110" t="s">
        <v>168</v>
      </c>
      <c r="C349" s="106" t="str">
        <f>CONCATENATE(B349,E349,H349)</f>
        <v>кул918про</v>
      </c>
      <c r="D349" s="110" t="s">
        <v>473</v>
      </c>
      <c r="E349" s="150" t="s">
        <v>453</v>
      </c>
      <c r="F349" s="101" t="s">
        <v>733</v>
      </c>
      <c r="G349" s="150" t="s">
        <v>132</v>
      </c>
      <c r="H349" s="150" t="s">
        <v>118</v>
      </c>
      <c r="I349" s="153" t="str">
        <f>CONCATENATE(D349,E349,F349,G349,H349,)</f>
        <v>сиц918Щ5982общпро</v>
      </c>
      <c r="J349" s="117">
        <f>ROUND(SUMIF(Классификация,$I349,Лимиты_2011)/1000,окр)</f>
        <v>0</v>
      </c>
      <c r="K349" s="117">
        <f>ROUND(SUMIF(Классификация,$I349,Расход_2011)/1000,окр)</f>
        <v>0</v>
      </c>
      <c r="L349" s="119"/>
      <c r="M349" s="117">
        <f>ROUND(IF(тип_индексации="росписи",SUMIF(Классификация,$I349,Лимиты_2012_Индекс),SUMIF(Классификация,$I349,Расходы_2012_Индекс)*4/3)/1000,окр)</f>
        <v>0</v>
      </c>
      <c r="N349" s="117"/>
      <c r="O349" s="117">
        <f>SUMIF(классификация_прямой_счёт,$I349,Проект_сумма_прямой_счёт)</f>
        <v>0</v>
      </c>
      <c r="P349" s="142">
        <f>SUM(M349:O349)</f>
        <v>0</v>
      </c>
    </row>
    <row r="351" spans="1:16">
      <c r="I351" s="104" t="s">
        <v>151</v>
      </c>
      <c r="J351" s="108">
        <f>ROUND(SUMIF(Классификация,"???9*",Лимиты_2011)/1000,окр)</f>
        <v>236580.8</v>
      </c>
      <c r="K351" s="108">
        <f>ROUND(SUMIF(Классификация,"???9*",Расход_2011)/1000,окр)</f>
        <v>159915.79999999999</v>
      </c>
      <c r="M351" s="117">
        <f>ROUND(IF(тип_индексации="росписи",SUMIF(Классификация,"???9*",Лимиты_2012_Индекс),SUMIF(Классификация,"???9*",Расходы_2012_Индекс)*4/3)/1000,окр)</f>
        <v>51910.2</v>
      </c>
      <c r="N351" s="168"/>
    </row>
    <row r="352" spans="1:16">
      <c r="I352" s="104" t="s">
        <v>152</v>
      </c>
      <c r="J352" s="108">
        <f>J3-J351</f>
        <v>1.1990000028163195E-2</v>
      </c>
      <c r="K352" s="108">
        <f>K3-K351</f>
        <v>0.52803000001586042</v>
      </c>
      <c r="M352" s="108">
        <f>M3-M351</f>
        <v>0</v>
      </c>
    </row>
    <row r="355" spans="1:15">
      <c r="J355" s="108">
        <f>ROUND(SUMIF(Классификация,"???9*",Лимиты_2011)/1000,окр)</f>
        <v>236580.8</v>
      </c>
      <c r="K355" s="108">
        <f>ROUND(SUMIF(Классификация,"???9*",Расход_2011)/1000,окр)</f>
        <v>159915.79999999999</v>
      </c>
      <c r="M355" s="108">
        <f>ROUND(IF(тип_индексации="росписи",SUMIF(Классификация,"???9*",Лимиты_2012_Индекс),SUMIF(Классификация,"???9*",Расходы_2012_Индекс)*4/3)/1000,окр)</f>
        <v>51910.2</v>
      </c>
      <c r="O355" s="108">
        <f>'Прямой счёт'!G405</f>
        <v>135318.05799999999</v>
      </c>
    </row>
    <row r="356" spans="1:15">
      <c r="A356" s="206" t="s">
        <v>499</v>
      </c>
      <c r="J356" s="143">
        <f>J3-J355</f>
        <v>1.1990000028163195E-2</v>
      </c>
      <c r="K356" s="143">
        <f>K3-K355</f>
        <v>0.52803000001586042</v>
      </c>
      <c r="L356" s="143"/>
      <c r="M356" s="143">
        <f>M3-M355</f>
        <v>0</v>
      </c>
      <c r="N356" s="143">
        <f>N3-N355</f>
        <v>0</v>
      </c>
      <c r="O356" s="143">
        <f>O3-O355</f>
        <v>0</v>
      </c>
    </row>
  </sheetData>
  <autoFilter ref="A2:P349">
    <filterColumn colId="0"/>
  </autoFilter>
  <mergeCells count="1">
    <mergeCell ref="A1:P1"/>
  </mergeCells>
  <phoneticPr fontId="46" type="noConversion"/>
  <pageMargins left="0.31496062992125984" right="0" top="0.35433070866141736" bottom="0.15748031496062992" header="0.31496062992125984" footer="0.31496062992125984"/>
  <pageSetup paperSize="9" scale="83" fitToHeight="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5"/>
  <sheetViews>
    <sheetView view="pageBreakPreview" workbookViewId="0">
      <selection activeCell="I17" sqref="I17"/>
    </sheetView>
  </sheetViews>
  <sheetFormatPr defaultColWidth="9.140625" defaultRowHeight="12.75"/>
  <cols>
    <col min="1" max="1" width="31.42578125" style="1" customWidth="1"/>
    <col min="2" max="6" width="10.28515625" style="1" customWidth="1"/>
    <col min="7" max="7" width="13.7109375" style="1" customWidth="1"/>
    <col min="8" max="13" width="10.28515625" style="1" customWidth="1"/>
    <col min="14" max="16384" width="9.140625" style="1"/>
  </cols>
  <sheetData>
    <row r="1" spans="1:13" ht="24.75" customHeight="1">
      <c r="A1" s="581" t="s">
        <v>225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</row>
    <row r="2" spans="1:13" s="5" customFormat="1" ht="35.25" customHeight="1">
      <c r="A2" s="588" t="s">
        <v>207</v>
      </c>
      <c r="B2" s="588" t="s">
        <v>212</v>
      </c>
      <c r="C2" s="588" t="s">
        <v>213</v>
      </c>
      <c r="D2" s="588" t="s">
        <v>214</v>
      </c>
      <c r="E2" s="588" t="s">
        <v>215</v>
      </c>
      <c r="F2" s="588" t="s">
        <v>1608</v>
      </c>
      <c r="G2" s="586" t="s">
        <v>231</v>
      </c>
      <c r="H2" s="590" t="s">
        <v>242</v>
      </c>
      <c r="I2" s="591"/>
      <c r="J2" s="591"/>
      <c r="K2" s="586" t="s">
        <v>240</v>
      </c>
      <c r="L2" s="588" t="s">
        <v>239</v>
      </c>
      <c r="M2" s="585"/>
    </row>
    <row r="3" spans="1:13" s="5" customFormat="1" ht="51" customHeight="1">
      <c r="A3" s="589"/>
      <c r="B3" s="589"/>
      <c r="C3" s="589"/>
      <c r="D3" s="589"/>
      <c r="E3" s="589"/>
      <c r="F3" s="589"/>
      <c r="G3" s="587"/>
      <c r="H3" s="2" t="s">
        <v>236</v>
      </c>
      <c r="I3" s="2" t="s">
        <v>237</v>
      </c>
      <c r="J3" s="2" t="s">
        <v>238</v>
      </c>
      <c r="K3" s="587"/>
      <c r="L3" s="589"/>
      <c r="M3" s="585"/>
    </row>
    <row r="4" spans="1:13" s="5" customFormat="1" ht="10.5">
      <c r="A4" s="2" t="s">
        <v>204</v>
      </c>
      <c r="B4" s="16" t="str">
        <f>"01.01."&amp;(год-2)</f>
        <v>01.01.2015</v>
      </c>
      <c r="C4" s="2">
        <f>год-2</f>
        <v>2015</v>
      </c>
      <c r="D4" s="2">
        <f>год-2</f>
        <v>2015</v>
      </c>
      <c r="E4" s="2">
        <f>год-2</f>
        <v>2015</v>
      </c>
      <c r="F4" s="2">
        <f>год-2</f>
        <v>2015</v>
      </c>
      <c r="G4" s="30">
        <f t="shared" ref="G4:L4" si="0">год</f>
        <v>2017</v>
      </c>
      <c r="H4" s="2">
        <f t="shared" si="0"/>
        <v>2017</v>
      </c>
      <c r="I4" s="2">
        <f t="shared" si="0"/>
        <v>2017</v>
      </c>
      <c r="J4" s="2">
        <f t="shared" si="0"/>
        <v>2017</v>
      </c>
      <c r="K4" s="30">
        <f t="shared" si="0"/>
        <v>2017</v>
      </c>
      <c r="L4" s="2">
        <f t="shared" si="0"/>
        <v>2017</v>
      </c>
      <c r="M4" s="4"/>
    </row>
    <row r="5" spans="1:13" s="5" customFormat="1" ht="10.5">
      <c r="A5" s="2" t="s">
        <v>205</v>
      </c>
      <c r="B5" s="2" t="s">
        <v>210</v>
      </c>
      <c r="C5" s="2" t="s">
        <v>216</v>
      </c>
      <c r="D5" s="2" t="s">
        <v>216</v>
      </c>
      <c r="E5" s="2" t="s">
        <v>216</v>
      </c>
      <c r="F5" s="2" t="s">
        <v>216</v>
      </c>
      <c r="G5" s="30" t="s">
        <v>216</v>
      </c>
      <c r="H5" s="2"/>
      <c r="I5" s="2"/>
      <c r="J5" s="2"/>
      <c r="K5" s="30"/>
      <c r="L5" s="2"/>
      <c r="M5" s="4"/>
    </row>
    <row r="6" spans="1:13" s="5" customFormat="1" ht="10.5">
      <c r="A6" s="2" t="s">
        <v>206</v>
      </c>
      <c r="B6" s="2" t="s">
        <v>0</v>
      </c>
      <c r="C6" s="2" t="s">
        <v>226</v>
      </c>
      <c r="D6" s="2" t="s">
        <v>233</v>
      </c>
      <c r="E6" s="2" t="s">
        <v>228</v>
      </c>
      <c r="F6" s="2" t="s">
        <v>229</v>
      </c>
      <c r="G6" s="30"/>
      <c r="H6" s="2" t="s">
        <v>232</v>
      </c>
      <c r="I6" s="2" t="s">
        <v>234</v>
      </c>
      <c r="J6" s="2" t="s">
        <v>235</v>
      </c>
      <c r="K6" s="30" t="s">
        <v>230</v>
      </c>
      <c r="L6" s="2" t="s">
        <v>241</v>
      </c>
      <c r="M6" s="4"/>
    </row>
    <row r="7" spans="1:13" ht="15" customHeight="1">
      <c r="A7" s="6" t="str">
        <f>'Методика данные'!A6</f>
        <v>Ангарский</v>
      </c>
      <c r="B7" s="8">
        <f>'Методика данные'!B6</f>
        <v>1973</v>
      </c>
      <c r="C7" s="7">
        <f>'Методика данные'!D6</f>
        <v>1099.7010499999994</v>
      </c>
      <c r="D7" s="7">
        <f>'Методика данные'!E6</f>
        <v>158.00758000000008</v>
      </c>
      <c r="E7" s="7">
        <f>'Методика данные'!F6</f>
        <v>613.42943000000048</v>
      </c>
      <c r="F7" s="7">
        <f>'Методика данные'!G6</f>
        <v>0</v>
      </c>
      <c r="G7" s="31">
        <f>'ИБР_общий, БО, дотации'!U7</f>
        <v>1470.3427521215435</v>
      </c>
      <c r="H7" s="25">
        <f>(C7/B7)/($C$25/$B$25)</f>
        <v>0.30905793649991287</v>
      </c>
      <c r="I7" s="25">
        <f>((D7)/B7)/(($D$25)/$B$25)</f>
        <v>1.0580996715001052</v>
      </c>
      <c r="J7" s="25">
        <f>(E7/B7)/(($E$25)/$B$25)</f>
        <v>0.68060869201321395</v>
      </c>
      <c r="K7" s="67">
        <f>(G7/G$25)/(B7/B$25)</f>
        <v>1.2697019383052979</v>
      </c>
      <c r="L7" s="26">
        <f>ИНП!H7*'прогноз доходов'!$C$27+ИНП!I7*'прогноз доходов'!$C$28+ИНП!J7*'прогноз доходов'!$C$29+K7*'прогноз доходов'!$C$30</f>
        <v>0.56290492809320691</v>
      </c>
      <c r="M7" s="9"/>
    </row>
    <row r="8" spans="1:13" ht="15" customHeight="1">
      <c r="A8" s="6" t="str">
        <f>'Методика данные'!A7</f>
        <v>Артюгинский</v>
      </c>
      <c r="B8" s="8">
        <f>'Методика данные'!B7</f>
        <v>683</v>
      </c>
      <c r="C8" s="7">
        <f>'Методика данные'!D7</f>
        <v>2476.8045699999993</v>
      </c>
      <c r="D8" s="7">
        <f>'Методика данные'!E7</f>
        <v>25.627080000000003</v>
      </c>
      <c r="E8" s="7">
        <f>'Методика данные'!F7</f>
        <v>1142.4992400000003</v>
      </c>
      <c r="F8" s="7">
        <f>'Методика данные'!G7</f>
        <v>0</v>
      </c>
      <c r="G8" s="31">
        <f>'ИБР_общий, БО, дотации'!U8</f>
        <v>0</v>
      </c>
      <c r="H8" s="25">
        <f t="shared" ref="H8:H24" si="1">(C8/B8)/($C$25/$B$25)</f>
        <v>2.0107745637690226</v>
      </c>
      <c r="I8" s="25">
        <f t="shared" ref="I8:I24" si="2">((D8)/B8)/(($D$25)/$B$25)</f>
        <v>0.49574023026985736</v>
      </c>
      <c r="J8" s="25">
        <f t="shared" ref="J8:J24" si="3">(E8/B8)/(($E$25)/$B$25)</f>
        <v>3.6618047578265882</v>
      </c>
      <c r="K8" s="67">
        <f t="shared" ref="K8:K24" si="4">(G8/G$25)/(B8/B$25)</f>
        <v>0</v>
      </c>
      <c r="L8" s="26">
        <f>ИНП!H8*'прогноз доходов'!$C$27+ИНП!I8*'прогноз доходов'!$C$28+ИНП!J8*'прогноз доходов'!$C$29+K8*'прогноз доходов'!$C$30</f>
        <v>1.8321881796764732</v>
      </c>
      <c r="M8" s="9"/>
    </row>
    <row r="9" spans="1:13" ht="17.25" customHeight="1">
      <c r="A9" s="6" t="str">
        <f>'Методика данные'!A8</f>
        <v>Белякинский</v>
      </c>
      <c r="B9" s="8">
        <f>'Методика данные'!B8</f>
        <v>242</v>
      </c>
      <c r="C9" s="7">
        <f>'Методика данные'!D8</f>
        <v>258.20249999999999</v>
      </c>
      <c r="D9" s="7">
        <f>'Методика данные'!E8</f>
        <v>1.03545</v>
      </c>
      <c r="E9" s="7">
        <f>'Методика данные'!F8</f>
        <v>0.55779000000000001</v>
      </c>
      <c r="F9" s="7">
        <f>'Методика данные'!G8</f>
        <v>0</v>
      </c>
      <c r="G9" s="31">
        <f>'ИБР_общий, БО, дотации'!U9</f>
        <v>80.683027343441907</v>
      </c>
      <c r="H9" s="25">
        <f t="shared" si="1"/>
        <v>0.59161261113867603</v>
      </c>
      <c r="I9" s="25">
        <f t="shared" si="2"/>
        <v>5.6531369902573306E-2</v>
      </c>
      <c r="J9" s="25">
        <f t="shared" si="3"/>
        <v>5.0456291437510859E-3</v>
      </c>
      <c r="K9" s="67">
        <f t="shared" si="4"/>
        <v>0.56803762371026334</v>
      </c>
      <c r="L9" s="26">
        <f>ИНП!H9*'прогноз доходов'!$C$27+ИНП!I9*'прогноз доходов'!$C$28+ИНП!J9*'прогноз доходов'!$C$29+K9*'прогноз доходов'!$C$30</f>
        <v>0.4870203469562232</v>
      </c>
      <c r="M9" s="9"/>
    </row>
    <row r="10" spans="1:13" ht="16.5" customHeight="1">
      <c r="A10" s="6" t="str">
        <f>'Методика данные'!A9</f>
        <v>Богучанский</v>
      </c>
      <c r="B10" s="8">
        <f>'Методика данные'!B9</f>
        <v>11148</v>
      </c>
      <c r="C10" s="7">
        <f>'Методика данные'!D9</f>
        <v>47173.32166999999</v>
      </c>
      <c r="D10" s="7">
        <f>'Методика данные'!E9</f>
        <v>1736.008710000001</v>
      </c>
      <c r="E10" s="7">
        <f>'Методика данные'!F9</f>
        <v>7954.2785800000065</v>
      </c>
      <c r="F10" s="7">
        <f>'Методика данные'!G9</f>
        <v>0</v>
      </c>
      <c r="G10" s="31">
        <f>'ИБР_общий, БО, дотации'!U10</f>
        <v>0</v>
      </c>
      <c r="H10" s="25">
        <f t="shared" si="1"/>
        <v>2.3463448594089908</v>
      </c>
      <c r="I10" s="25">
        <f t="shared" si="2"/>
        <v>2.05745660006016</v>
      </c>
      <c r="J10" s="25">
        <f t="shared" si="3"/>
        <v>1.5619380525302242</v>
      </c>
      <c r="K10" s="67">
        <f t="shared" si="4"/>
        <v>0</v>
      </c>
      <c r="L10" s="26">
        <f>ИНП!H10*'прогноз доходов'!$C$27+ИНП!I10*'прогноз доходов'!$C$28+ИНП!J10*'прогноз доходов'!$C$29+K10*'прогноз доходов'!$C$30</f>
        <v>1.7884228141109577</v>
      </c>
      <c r="M10" s="9"/>
    </row>
    <row r="11" spans="1:13" ht="16.5" customHeight="1">
      <c r="A11" s="6" t="str">
        <f>'Методика данные'!A10</f>
        <v>Говорковский</v>
      </c>
      <c r="B11" s="8">
        <f>'Методика данные'!B10</f>
        <v>720</v>
      </c>
      <c r="C11" s="7">
        <f>'Методика данные'!D10</f>
        <v>216.17056000000002</v>
      </c>
      <c r="D11" s="7">
        <f>'Методика данные'!E10</f>
        <v>24.302320000000005</v>
      </c>
      <c r="E11" s="7">
        <f>'Методика данные'!F10</f>
        <v>31.136500000000002</v>
      </c>
      <c r="F11" s="7">
        <f>'Методика данные'!G10</f>
        <v>0</v>
      </c>
      <c r="G11" s="31">
        <f>'ИБР_общий, БО, дотации'!U11</f>
        <v>1158.0103824160803</v>
      </c>
      <c r="H11" s="25">
        <f t="shared" si="1"/>
        <v>0.16647782655304022</v>
      </c>
      <c r="I11" s="25">
        <f t="shared" si="2"/>
        <v>0.44595494286084791</v>
      </c>
      <c r="J11" s="25">
        <f t="shared" si="3"/>
        <v>9.466670576921167E-2</v>
      </c>
      <c r="K11" s="67">
        <f t="shared" si="4"/>
        <v>2.7402503348136595</v>
      </c>
      <c r="L11" s="26">
        <f>ИНП!H11*'прогноз доходов'!$C$27+ИНП!I11*'прогноз доходов'!$C$28+ИНП!J11*'прогноз доходов'!$C$29+K11*'прогноз доходов'!$C$30</f>
        <v>0.64258451768425839</v>
      </c>
      <c r="M11" s="9"/>
    </row>
    <row r="12" spans="1:13" ht="16.5" customHeight="1">
      <c r="A12" s="6" t="str">
        <f>'Методика данные'!A11</f>
        <v>Красногорьевский</v>
      </c>
      <c r="B12" s="8">
        <f>'Методика данные'!B11</f>
        <v>3299</v>
      </c>
      <c r="C12" s="7">
        <f>'Методика данные'!D11</f>
        <v>1069.9152899999999</v>
      </c>
      <c r="D12" s="7">
        <f>'Методика данные'!E11</f>
        <v>195.86160000000001</v>
      </c>
      <c r="E12" s="7">
        <f>'Методика данные'!F11</f>
        <v>886.06320999999991</v>
      </c>
      <c r="F12" s="7">
        <f>'Методика данные'!G11</f>
        <v>0</v>
      </c>
      <c r="G12" s="31">
        <f>'ИБР_общий, БО, дотации'!U12</f>
        <v>3104.4282811695321</v>
      </c>
      <c r="H12" s="25">
        <f t="shared" si="1"/>
        <v>0.17982887385020035</v>
      </c>
      <c r="I12" s="25">
        <f t="shared" si="2"/>
        <v>0.78440928477792782</v>
      </c>
      <c r="J12" s="25">
        <f t="shared" si="3"/>
        <v>0.5879526574101871</v>
      </c>
      <c r="K12" s="67">
        <f t="shared" si="4"/>
        <v>1.6032808245223631</v>
      </c>
      <c r="L12" s="26">
        <f>ИНП!H12*'прогноз доходов'!$C$27+ИНП!I12*'прогноз доходов'!$C$28+ИНП!J12*'прогноз доходов'!$C$29+K12*'прогноз доходов'!$C$30</f>
        <v>0.52084663620969984</v>
      </c>
      <c r="M12" s="9"/>
    </row>
    <row r="13" spans="1:13" ht="15" customHeight="1">
      <c r="A13" s="6" t="str">
        <f>'Методика данные'!A12</f>
        <v>Манзенский</v>
      </c>
      <c r="B13" s="8">
        <f>'Методика данные'!B12</f>
        <v>1831</v>
      </c>
      <c r="C13" s="7">
        <f>'Методика данные'!D12</f>
        <v>764.83325000000013</v>
      </c>
      <c r="D13" s="7">
        <f>'Методика данные'!E12</f>
        <v>64.207829999999973</v>
      </c>
      <c r="E13" s="7">
        <f>'Методика данные'!F12</f>
        <v>140.21122000000003</v>
      </c>
      <c r="F13" s="7">
        <f>'Методика данные'!G12</f>
        <v>0</v>
      </c>
      <c r="G13" s="31">
        <f>'ИБР_общий, БО, дотации'!U13</f>
        <v>1716.0197257422526</v>
      </c>
      <c r="H13" s="25">
        <f t="shared" si="1"/>
        <v>0.23161717582037133</v>
      </c>
      <c r="I13" s="25">
        <f t="shared" si="2"/>
        <v>0.46331396578190803</v>
      </c>
      <c r="J13" s="25">
        <f t="shared" si="3"/>
        <v>0.16763102182751025</v>
      </c>
      <c r="K13" s="67">
        <f t="shared" si="4"/>
        <v>1.5967768007686667</v>
      </c>
      <c r="L13" s="26">
        <f>ИНП!H13*'прогноз доходов'!$C$27+ИНП!I13*'прогноз доходов'!$C$28+ИНП!J13*'прогноз доходов'!$C$29+K13*'прогноз доходов'!$C$30</f>
        <v>0.48280405726525844</v>
      </c>
      <c r="M13" s="9"/>
    </row>
    <row r="14" spans="1:13" ht="14.25" customHeight="1">
      <c r="A14" s="6" t="str">
        <f>'Методика данные'!A13</f>
        <v>Невонский</v>
      </c>
      <c r="B14" s="8">
        <f>'Методика данные'!B13</f>
        <v>1619</v>
      </c>
      <c r="C14" s="7">
        <f>'Методика данные'!D13</f>
        <v>897.02158999999995</v>
      </c>
      <c r="D14" s="7">
        <f>'Методика данные'!E13</f>
        <v>77.846420000000023</v>
      </c>
      <c r="E14" s="7">
        <f>'Методика данные'!F13</f>
        <v>44.804940000000002</v>
      </c>
      <c r="F14" s="7">
        <f>'Методика данные'!G13</f>
        <v>0</v>
      </c>
      <c r="G14" s="31">
        <f>'ИБР_общий, БО, дотации'!U14</f>
        <v>1876.2259266172207</v>
      </c>
      <c r="H14" s="25">
        <f t="shared" si="1"/>
        <v>0.30721922791901923</v>
      </c>
      <c r="I14" s="25">
        <f t="shared" si="2"/>
        <v>0.63528344703776873</v>
      </c>
      <c r="J14" s="25">
        <f t="shared" si="3"/>
        <v>6.0581360158889368E-2</v>
      </c>
      <c r="K14" s="67">
        <f t="shared" si="4"/>
        <v>1.9744610321600988</v>
      </c>
      <c r="L14" s="26">
        <f>ИНП!H14*'прогноз доходов'!$C$27+ИНП!I14*'прогноз доходов'!$C$28+ИНП!J14*'прогноз доходов'!$C$29+K14*'прогноз доходов'!$C$30</f>
        <v>0.59091835962513972</v>
      </c>
      <c r="M14" s="9"/>
    </row>
    <row r="15" spans="1:13" ht="15" customHeight="1">
      <c r="A15" s="6" t="str">
        <f>'Методика данные'!A14</f>
        <v>Нижнетерянский</v>
      </c>
      <c r="B15" s="8">
        <f>'Методика данные'!B14</f>
        <v>508</v>
      </c>
      <c r="C15" s="7">
        <f>'Методика данные'!D14</f>
        <v>452.48237</v>
      </c>
      <c r="D15" s="7">
        <f>'Методика данные'!E14</f>
        <v>22.085270000000005</v>
      </c>
      <c r="E15" s="7">
        <f>'Методика данные'!F14</f>
        <v>11.826079999999999</v>
      </c>
      <c r="F15" s="7">
        <f>'Методика данные'!G14</f>
        <v>0</v>
      </c>
      <c r="G15" s="31">
        <f>'ИБР_общий, БО, дотации'!U15</f>
        <v>409.48816649255912</v>
      </c>
      <c r="H15" s="25">
        <f t="shared" si="1"/>
        <v>0.49389007217447362</v>
      </c>
      <c r="I15" s="25">
        <f t="shared" si="2"/>
        <v>0.57440041360522576</v>
      </c>
      <c r="J15" s="25">
        <f t="shared" si="3"/>
        <v>5.0960897586299542E-2</v>
      </c>
      <c r="K15" s="67">
        <f t="shared" si="4"/>
        <v>1.3733711699396003</v>
      </c>
      <c r="L15" s="26">
        <f>ИНП!H15*'прогноз доходов'!$C$27+ИНП!I15*'прогноз доходов'!$C$28+ИНП!J15*'прогноз доходов'!$C$29+K15*'прогноз доходов'!$C$30</f>
        <v>0.59564300098081502</v>
      </c>
      <c r="M15" s="9"/>
    </row>
    <row r="16" spans="1:13" ht="15" customHeight="1">
      <c r="A16" s="6" t="str">
        <f>'Методика данные'!A15</f>
        <v>Новохайский</v>
      </c>
      <c r="B16" s="8">
        <f>'Методика данные'!B15</f>
        <v>1235</v>
      </c>
      <c r="C16" s="7">
        <f>'Методика данные'!D15</f>
        <v>981.20627999999965</v>
      </c>
      <c r="D16" s="7">
        <f>'Методика данные'!E15</f>
        <v>60.289359999999995</v>
      </c>
      <c r="E16" s="7">
        <f>'Методика данные'!F15</f>
        <v>62.557250000000003</v>
      </c>
      <c r="F16" s="7">
        <f>'Методика данные'!G15</f>
        <v>0</v>
      </c>
      <c r="G16" s="31">
        <f>'ИБР_общий, БО, дотации'!U16</f>
        <v>1118.0010355175179</v>
      </c>
      <c r="H16" s="25">
        <f t="shared" si="1"/>
        <v>0.44054036540963043</v>
      </c>
      <c r="I16" s="25">
        <f t="shared" si="2"/>
        <v>0.64498476923941539</v>
      </c>
      <c r="J16" s="25">
        <f t="shared" si="3"/>
        <v>0.11088445337046553</v>
      </c>
      <c r="K16" s="67">
        <f t="shared" si="4"/>
        <v>1.5423592093023788</v>
      </c>
      <c r="L16" s="26">
        <f>ИНП!H16*'прогноз доходов'!$C$27+ИНП!I16*'прогноз доходов'!$C$28+ИНП!J16*'прогноз доходов'!$C$29+K16*'прогноз доходов'!$C$30</f>
        <v>0.60356930902897754</v>
      </c>
      <c r="M16" s="9"/>
    </row>
    <row r="17" spans="1:13" ht="15" customHeight="1">
      <c r="A17" s="6" t="str">
        <f>'Методика данные'!A16</f>
        <v>Октябрьский</v>
      </c>
      <c r="B17" s="8">
        <f>'Методика данные'!B16</f>
        <v>5638</v>
      </c>
      <c r="C17" s="7">
        <f>'Методика данные'!D16</f>
        <v>10622.889259999991</v>
      </c>
      <c r="D17" s="7">
        <f>'Методика данные'!E16</f>
        <v>126.33290999999994</v>
      </c>
      <c r="E17" s="7">
        <f>'Методика данные'!F16</f>
        <v>582.35979000000032</v>
      </c>
      <c r="F17" s="7">
        <f>'Методика данные'!G16</f>
        <v>0</v>
      </c>
      <c r="G17" s="31">
        <f>'ИБР_общий, БО, дотации'!U17</f>
        <v>2585.5149950703467</v>
      </c>
      <c r="H17" s="25">
        <f t="shared" si="1"/>
        <v>1.0447441036140817</v>
      </c>
      <c r="I17" s="25">
        <f t="shared" si="2"/>
        <v>0.29605143577026566</v>
      </c>
      <c r="J17" s="25">
        <f t="shared" si="3"/>
        <v>0.22611338817240451</v>
      </c>
      <c r="K17" s="67">
        <f t="shared" si="4"/>
        <v>0.78132599209696241</v>
      </c>
      <c r="L17" s="26">
        <f>ИНП!H17*'прогноз доходов'!$C$27+ИНП!I17*'прогноз доходов'!$C$28+ИНП!J17*'прогноз доходов'!$C$29+K17*'прогноз доходов'!$C$30</f>
        <v>0.85586452892845521</v>
      </c>
      <c r="M17" s="9"/>
    </row>
    <row r="18" spans="1:13" ht="15" customHeight="1">
      <c r="A18" s="6" t="str">
        <f>'Методика данные'!A17</f>
        <v>Осиновомысский</v>
      </c>
      <c r="B18" s="8">
        <f>'Методика данные'!B17</f>
        <v>1539</v>
      </c>
      <c r="C18" s="7">
        <f>'Методика данные'!D17</f>
        <v>779.0710200000002</v>
      </c>
      <c r="D18" s="7">
        <f>'Методика данные'!E17</f>
        <v>30.16416000000001</v>
      </c>
      <c r="E18" s="7">
        <f>'Методика данные'!F17</f>
        <v>130.02157000000003</v>
      </c>
      <c r="F18" s="7">
        <f>'Методика данные'!G17</f>
        <v>0</v>
      </c>
      <c r="G18" s="31">
        <f>'ИБР_общий, БО, дотации'!U18</f>
        <v>1038.6597364294009</v>
      </c>
      <c r="H18" s="25">
        <f t="shared" si="1"/>
        <v>0.28069247892924393</v>
      </c>
      <c r="I18" s="25">
        <f t="shared" si="2"/>
        <v>0.25895741976561709</v>
      </c>
      <c r="J18" s="25">
        <f t="shared" si="3"/>
        <v>0.18494251296001149</v>
      </c>
      <c r="K18" s="67">
        <f t="shared" si="4"/>
        <v>1.1498599813507693</v>
      </c>
      <c r="L18" s="26">
        <f>ИНП!H18*'прогноз доходов'!$C$27+ИНП!I18*'прогноз доходов'!$C$28+ИНП!J18*'прогноз доходов'!$C$29+K18*'прогноз доходов'!$C$30</f>
        <v>0.42779649680181753</v>
      </c>
      <c r="M18" s="9"/>
    </row>
    <row r="19" spans="1:13" ht="15" customHeight="1">
      <c r="A19" s="6" t="str">
        <f>'Методика данные'!A18</f>
        <v>Пинчугский</v>
      </c>
      <c r="B19" s="8">
        <f>'Методика данные'!B18</f>
        <v>2333</v>
      </c>
      <c r="C19" s="7">
        <f>'Методика данные'!D18</f>
        <v>710.41038000000003</v>
      </c>
      <c r="D19" s="7">
        <f>'Методика данные'!E18</f>
        <v>99.591169999999977</v>
      </c>
      <c r="E19" s="7">
        <f>'Методика данные'!F18</f>
        <v>336.10411999999991</v>
      </c>
      <c r="F19" s="7">
        <f>'Методика данные'!G18</f>
        <v>0</v>
      </c>
      <c r="G19" s="31">
        <f>'ИБР_общий, БО, дотации'!U19</f>
        <v>3579.6268936416659</v>
      </c>
      <c r="H19" s="25">
        <f t="shared" si="1"/>
        <v>0.16884449510542421</v>
      </c>
      <c r="I19" s="25">
        <f t="shared" si="2"/>
        <v>0.56400355176362482</v>
      </c>
      <c r="J19" s="25">
        <f t="shared" si="3"/>
        <v>0.31536904704763391</v>
      </c>
      <c r="K19" s="67">
        <f t="shared" si="4"/>
        <v>2.6141668686685153</v>
      </c>
      <c r="L19" s="26">
        <f>ИНП!H19*'прогноз доходов'!$C$27+ИНП!I19*'прогноз доходов'!$C$28+ИНП!J19*'прогноз доходов'!$C$29+K19*'прогноз доходов'!$C$30</f>
        <v>0.65597318626464673</v>
      </c>
      <c r="M19" s="9"/>
    </row>
    <row r="20" spans="1:13" ht="15" customHeight="1">
      <c r="A20" s="6" t="str">
        <f>'Методика данные'!A19</f>
        <v>Таёжнинский</v>
      </c>
      <c r="B20" s="8">
        <f>'Методика данные'!B19</f>
        <v>6441</v>
      </c>
      <c r="C20" s="7">
        <f>'Методика данные'!D19</f>
        <v>10465.439480000005</v>
      </c>
      <c r="D20" s="7">
        <f>'Методика данные'!E19</f>
        <v>572.63876000000027</v>
      </c>
      <c r="E20" s="7">
        <f>'Методика данные'!F19</f>
        <v>8050.4924399999963</v>
      </c>
      <c r="F20" s="7">
        <f>'Методика данные'!G19</f>
        <v>0</v>
      </c>
      <c r="G20" s="31">
        <f>'ИБР_общий, БО, дотации'!U20</f>
        <v>2163.9765432977206</v>
      </c>
      <c r="H20" s="25">
        <f t="shared" si="1"/>
        <v>0.90094134505368828</v>
      </c>
      <c r="I20" s="25">
        <f t="shared" si="2"/>
        <v>1.1746356694807099</v>
      </c>
      <c r="J20" s="25">
        <f t="shared" si="3"/>
        <v>2.7360820429942323</v>
      </c>
      <c r="K20" s="67">
        <f t="shared" si="4"/>
        <v>0.57241305805085696</v>
      </c>
      <c r="L20" s="26">
        <f>ИНП!H20*'прогноз доходов'!$C$27+ИНП!I20*'прогноз доходов'!$C$28+ИНП!J20*'прогноз доходов'!$C$29+K20*'прогноз доходов'!$C$30</f>
        <v>1.1131281335543088</v>
      </c>
      <c r="M20" s="9"/>
    </row>
    <row r="21" spans="1:13" ht="15" customHeight="1">
      <c r="A21" s="6" t="str">
        <f>'Методика данные'!A20</f>
        <v>Такучетский</v>
      </c>
      <c r="B21" s="8">
        <f>'Методика данные'!B20</f>
        <v>688</v>
      </c>
      <c r="C21" s="7">
        <f>'Методика данные'!D20</f>
        <v>329.18163999999996</v>
      </c>
      <c r="D21" s="7">
        <f>'Методика данные'!E20</f>
        <v>5.02921</v>
      </c>
      <c r="E21" s="7">
        <f>'Методика данные'!F20</f>
        <v>7.0694600000000003</v>
      </c>
      <c r="F21" s="7">
        <f>'Методика данные'!G20</f>
        <v>0</v>
      </c>
      <c r="G21" s="31">
        <f>'ИБР_общий, БО, дотации'!U21</f>
        <v>630.57924663882454</v>
      </c>
      <c r="H21" s="25">
        <f t="shared" si="1"/>
        <v>0.26530138210766052</v>
      </c>
      <c r="I21" s="25">
        <f t="shared" si="2"/>
        <v>9.6579972055050242E-2</v>
      </c>
      <c r="J21" s="25">
        <f t="shared" si="3"/>
        <v>2.2493538047975926E-2</v>
      </c>
      <c r="K21" s="67">
        <f t="shared" si="4"/>
        <v>1.561570218787425</v>
      </c>
      <c r="L21" s="26">
        <f>ИНП!H21*'прогноз доходов'!$C$27+ИНП!I21*'прогноз доходов'!$C$28+ИНП!J21*'прогноз доходов'!$C$29+K21*'прогноз доходов'!$C$30</f>
        <v>0.46630981612763789</v>
      </c>
      <c r="M21" s="9"/>
    </row>
    <row r="22" spans="1:13" ht="15" customHeight="1">
      <c r="A22" s="6" t="str">
        <f>'Методика данные'!A21</f>
        <v>Хребтовский</v>
      </c>
      <c r="B22" s="8">
        <f>'Методика данные'!B21</f>
        <v>1490</v>
      </c>
      <c r="C22" s="7">
        <f>'Методика данные'!D21</f>
        <v>682.93593999999996</v>
      </c>
      <c r="D22" s="7">
        <f>'Методика данные'!E21</f>
        <v>48.4026</v>
      </c>
      <c r="E22" s="7">
        <f>'Методика данные'!F21</f>
        <v>13.303090000000003</v>
      </c>
      <c r="F22" s="7">
        <f>'Методика данные'!G21</f>
        <v>0</v>
      </c>
      <c r="G22" s="31">
        <f>'ИБР_общий, БО, дотации'!U22</f>
        <v>1922.4961500156523</v>
      </c>
      <c r="H22" s="25">
        <f t="shared" si="1"/>
        <v>0.25414761944709718</v>
      </c>
      <c r="I22" s="25">
        <f t="shared" si="2"/>
        <v>0.4291984705497518</v>
      </c>
      <c r="J22" s="25">
        <f t="shared" si="3"/>
        <v>1.954457492017378E-2</v>
      </c>
      <c r="K22" s="67">
        <f t="shared" si="4"/>
        <v>2.1983128224121717</v>
      </c>
      <c r="L22" s="26">
        <f>ИНП!H22*'прогноз доходов'!$C$27+ИНП!I22*'прогноз доходов'!$C$28+ИНП!J22*'прогноз доходов'!$C$29+K22*'прогноз доходов'!$C$30</f>
        <v>0.58666761492001229</v>
      </c>
      <c r="M22" s="9"/>
    </row>
    <row r="23" spans="1:13" ht="15" customHeight="1">
      <c r="A23" s="6" t="str">
        <f>'Методика данные'!A22</f>
        <v>Чуноярский</v>
      </c>
      <c r="B23" s="8">
        <f>'Методика данные'!B22</f>
        <v>3039</v>
      </c>
      <c r="C23" s="7">
        <f>'Методика данные'!D22</f>
        <v>2215.3037199999999</v>
      </c>
      <c r="D23" s="7">
        <f>'Методика данные'!E22</f>
        <v>137.77228999999997</v>
      </c>
      <c r="E23" s="7">
        <f>'Методика данные'!F22</f>
        <v>717.94966000000022</v>
      </c>
      <c r="F23" s="7">
        <f>'Методика данные'!G22</f>
        <v>0</v>
      </c>
      <c r="G23" s="31">
        <f>'ИБР_общий, БО, дотации'!U23</f>
        <v>2853.3452457146118</v>
      </c>
      <c r="H23" s="25">
        <f t="shared" si="1"/>
        <v>0.40419870972206789</v>
      </c>
      <c r="I23" s="25">
        <f t="shared" si="2"/>
        <v>0.5989725506770931</v>
      </c>
      <c r="J23" s="25">
        <f t="shared" si="3"/>
        <v>0.51715801823030771</v>
      </c>
      <c r="K23" s="67">
        <f t="shared" si="4"/>
        <v>1.599682912374855</v>
      </c>
      <c r="L23" s="26">
        <f>ИНП!H23*'прогноз доходов'!$C$27+ИНП!I23*'прогноз доходов'!$C$28+ИНП!J23*'прогноз доходов'!$C$29+K23*'прогноз доходов'!$C$30</f>
        <v>0.6483711034737677</v>
      </c>
      <c r="M23" s="9"/>
    </row>
    <row r="24" spans="1:13" ht="15.75" customHeight="1">
      <c r="A24" s="6" t="str">
        <f>'Методика данные'!A23</f>
        <v>Шиверский</v>
      </c>
      <c r="B24" s="8">
        <f>'Методика данные'!B23</f>
        <v>1007</v>
      </c>
      <c r="C24" s="7">
        <f>'Методика данные'!D23</f>
        <v>741.92260999999962</v>
      </c>
      <c r="D24" s="7">
        <f>'Методика данные'!E23</f>
        <v>53.508229999999998</v>
      </c>
      <c r="E24" s="7">
        <f>'Методика данные'!F23</f>
        <v>29.796020000000002</v>
      </c>
      <c r="F24" s="7">
        <f>'Методика данные'!G23</f>
        <v>0</v>
      </c>
      <c r="G24" s="31">
        <f>'ИБР_общий, БО, дотации'!U24</f>
        <v>958.80189177163197</v>
      </c>
      <c r="H24" s="25">
        <f t="shared" si="1"/>
        <v>0.40852767456730166</v>
      </c>
      <c r="I24" s="25">
        <f t="shared" si="2"/>
        <v>0.70204808303994481</v>
      </c>
      <c r="J24" s="25">
        <f t="shared" si="3"/>
        <v>6.4772215931868229E-2</v>
      </c>
      <c r="K24" s="67">
        <f t="shared" si="4"/>
        <v>1.622219787140486</v>
      </c>
      <c r="L24" s="26">
        <f>ИНП!H24*'прогноз доходов'!$C$27+ИНП!I24*'прогноз доходов'!$C$28+ИНП!J24*'прогноз доходов'!$C$29+K24*'прогноз доходов'!$C$30</f>
        <v>0.59287530984971903</v>
      </c>
      <c r="M24" s="9"/>
    </row>
    <row r="25" spans="1:13" s="14" customFormat="1">
      <c r="A25" s="10" t="s">
        <v>208</v>
      </c>
      <c r="B25" s="11">
        <f t="shared" ref="B25:G25" si="5">SUM(B7:B24)</f>
        <v>45433</v>
      </c>
      <c r="C25" s="11">
        <f t="shared" si="5"/>
        <v>81936.813179999954</v>
      </c>
      <c r="D25" s="11">
        <f t="shared" si="5"/>
        <v>3438.710950000001</v>
      </c>
      <c r="E25" s="11">
        <f t="shared" si="5"/>
        <v>20754.460390000007</v>
      </c>
      <c r="F25" s="11">
        <f t="shared" si="5"/>
        <v>0</v>
      </c>
      <c r="G25" s="32">
        <f t="shared" si="5"/>
        <v>26666.200000000008</v>
      </c>
      <c r="H25" s="27">
        <f>(C25/B25)/($C$25/$B$25)</f>
        <v>1</v>
      </c>
      <c r="I25" s="27">
        <f>(D25/B25)/($D$25/$B$25)</f>
        <v>1</v>
      </c>
      <c r="J25" s="27">
        <f>((E25+F25)/B25)/(($E$25+$F$25)/$B$25)</f>
        <v>1</v>
      </c>
      <c r="K25" s="71">
        <f>(G25/G$25)/(B25/B$25)</f>
        <v>1</v>
      </c>
      <c r="L25" s="28">
        <f>ИНП!H25*'прогноз доходов'!$C$27+ИНП!I25*'прогноз доходов'!$C$28+ИНП!J25*'прогноз доходов'!$C$29+K25*'прогноз доходов'!$C$30</f>
        <v>1</v>
      </c>
      <c r="M25" s="13"/>
    </row>
  </sheetData>
  <mergeCells count="12">
    <mergeCell ref="M2:M3"/>
    <mergeCell ref="K2:K3"/>
    <mergeCell ref="L2:L3"/>
    <mergeCell ref="A1:L1"/>
    <mergeCell ref="A2:A3"/>
    <mergeCell ref="B2:B3"/>
    <mergeCell ref="C2:C3"/>
    <mergeCell ref="D2:D3"/>
    <mergeCell ref="E2:E3"/>
    <mergeCell ref="F2:F3"/>
    <mergeCell ref="G2:G3"/>
    <mergeCell ref="H2:J2"/>
  </mergeCells>
  <phoneticPr fontId="24" type="noConversion"/>
  <pageMargins left="0.25" right="0.25" top="0.75" bottom="0.75" header="0.3" footer="0.3"/>
  <pageSetup paperSize="9" scale="9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26"/>
  <sheetViews>
    <sheetView view="pageBreakPreview" workbookViewId="0">
      <pane xSplit="1" ySplit="6" topLeftCell="K7" activePane="bottomRight" state="frozen"/>
      <selection pane="topRight" activeCell="B1" sqref="B1"/>
      <selection pane="bottomLeft" activeCell="A7" sqref="A7"/>
      <selection pane="bottomRight" activeCell="R9" sqref="R9"/>
    </sheetView>
  </sheetViews>
  <sheetFormatPr defaultColWidth="9.140625" defaultRowHeight="12.75"/>
  <cols>
    <col min="1" max="1" width="31.42578125" style="1" customWidth="1"/>
    <col min="2" max="3" width="10.28515625" style="1" customWidth="1"/>
    <col min="4" max="4" width="12.28515625" style="1" customWidth="1"/>
    <col min="5" max="5" width="10.28515625" style="1" customWidth="1"/>
    <col min="6" max="6" width="12" style="1" customWidth="1"/>
    <col min="7" max="8" width="10.28515625" style="1" customWidth="1"/>
    <col min="9" max="9" width="14.85546875" style="1" customWidth="1"/>
    <col min="10" max="10" width="10.28515625" style="1" customWidth="1"/>
    <col min="11" max="11" width="10.42578125" style="1" customWidth="1"/>
    <col min="12" max="12" width="13.7109375" style="38" customWidth="1"/>
    <col min="13" max="15" width="10.28515625" style="38" customWidth="1"/>
    <col min="16" max="16" width="17.85546875" style="38" customWidth="1"/>
    <col min="17" max="21" width="15.28515625" style="38" customWidth="1"/>
    <col min="22" max="22" width="15.140625" style="1" customWidth="1"/>
    <col min="23" max="16384" width="9.140625" style="1"/>
  </cols>
  <sheetData>
    <row r="1" spans="1:25" ht="24.75" customHeight="1">
      <c r="A1" s="581" t="s">
        <v>269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</row>
    <row r="2" spans="1:25" s="5" customFormat="1" ht="51" customHeight="1">
      <c r="A2" s="588" t="s">
        <v>207</v>
      </c>
      <c r="B2" s="588" t="s">
        <v>212</v>
      </c>
      <c r="C2" s="590" t="s">
        <v>257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2" t="s">
        <v>267</v>
      </c>
      <c r="O2" s="592"/>
      <c r="P2" s="592"/>
      <c r="Q2" s="592"/>
      <c r="R2" s="593" t="s">
        <v>291</v>
      </c>
      <c r="S2" s="595" t="s">
        <v>349</v>
      </c>
      <c r="T2" s="596"/>
      <c r="U2" s="597"/>
      <c r="V2" s="588" t="s">
        <v>3</v>
      </c>
    </row>
    <row r="3" spans="1:25" s="5" customFormat="1" ht="117.75" customHeight="1">
      <c r="A3" s="589"/>
      <c r="B3" s="589"/>
      <c r="C3" s="2" t="s">
        <v>254</v>
      </c>
      <c r="D3" s="2" t="s">
        <v>261</v>
      </c>
      <c r="E3" s="23" t="s">
        <v>253</v>
      </c>
      <c r="F3" s="2" t="s">
        <v>262</v>
      </c>
      <c r="G3" s="2" t="s">
        <v>256</v>
      </c>
      <c r="H3" s="2" t="s">
        <v>195</v>
      </c>
      <c r="I3" s="2" t="s">
        <v>252</v>
      </c>
      <c r="J3" s="2" t="s">
        <v>260</v>
      </c>
      <c r="K3" s="2" t="s">
        <v>263</v>
      </c>
      <c r="L3" s="35" t="s">
        <v>258</v>
      </c>
      <c r="M3" s="39" t="s">
        <v>193</v>
      </c>
      <c r="N3" s="2" t="s">
        <v>250</v>
      </c>
      <c r="O3" s="2" t="s">
        <v>266</v>
      </c>
      <c r="P3" s="35" t="s">
        <v>268</v>
      </c>
      <c r="Q3" s="2" t="s">
        <v>264</v>
      </c>
      <c r="R3" s="594"/>
      <c r="S3" s="2" t="s">
        <v>294</v>
      </c>
      <c r="T3" s="35" t="s">
        <v>295</v>
      </c>
      <c r="U3" s="35" t="s">
        <v>345</v>
      </c>
      <c r="V3" s="589"/>
    </row>
    <row r="4" spans="1:25" s="5" customFormat="1" ht="10.5">
      <c r="A4" s="2" t="s">
        <v>204</v>
      </c>
      <c r="B4" s="16" t="str">
        <f>"01.01."&amp;(год-2)</f>
        <v>01.01.2015</v>
      </c>
      <c r="C4" s="16"/>
      <c r="D4" s="2"/>
      <c r="E4" s="16"/>
      <c r="F4" s="2"/>
      <c r="G4" s="2"/>
      <c r="H4" s="2"/>
      <c r="I4" s="16"/>
      <c r="J4" s="2"/>
      <c r="K4" s="2"/>
      <c r="L4" s="35"/>
      <c r="M4" s="35"/>
      <c r="N4" s="16" t="str">
        <f>"01.01."&amp;(год-2)</f>
        <v>01.01.2015</v>
      </c>
      <c r="O4" s="16" t="str">
        <f>"01.01."&amp;(год-2)</f>
        <v>01.01.2015</v>
      </c>
      <c r="P4" s="35"/>
      <c r="Q4" s="35"/>
      <c r="R4" s="61"/>
      <c r="S4" s="166">
        <f>год</f>
        <v>2017</v>
      </c>
      <c r="T4" s="166">
        <f>год</f>
        <v>2017</v>
      </c>
      <c r="U4" s="64"/>
      <c r="V4" s="166">
        <f>год</f>
        <v>2017</v>
      </c>
    </row>
    <row r="5" spans="1:25" s="5" customFormat="1" ht="10.5">
      <c r="A5" s="2" t="s">
        <v>205</v>
      </c>
      <c r="B5" s="2" t="s">
        <v>210</v>
      </c>
      <c r="C5" s="2"/>
      <c r="D5" s="2"/>
      <c r="E5" s="2" t="s">
        <v>209</v>
      </c>
      <c r="F5" s="2"/>
      <c r="G5" s="2" t="s">
        <v>526</v>
      </c>
      <c r="H5" s="2"/>
      <c r="I5" s="2"/>
      <c r="J5" s="2"/>
      <c r="K5" s="2"/>
      <c r="L5" s="35"/>
      <c r="M5" s="35"/>
      <c r="N5" s="2" t="s">
        <v>210</v>
      </c>
      <c r="O5" s="2"/>
      <c r="P5" s="35"/>
      <c r="Q5" s="35"/>
      <c r="R5" s="61"/>
      <c r="S5" s="2" t="s">
        <v>353</v>
      </c>
      <c r="T5" s="2" t="s">
        <v>353</v>
      </c>
      <c r="U5" s="35"/>
      <c r="V5" s="35"/>
    </row>
    <row r="6" spans="1:25" s="5" customFormat="1">
      <c r="A6" s="2" t="s">
        <v>206</v>
      </c>
      <c r="B6" s="2" t="s">
        <v>0</v>
      </c>
      <c r="C6" s="2"/>
      <c r="D6" s="2" t="s">
        <v>7</v>
      </c>
      <c r="E6" s="2"/>
      <c r="F6" s="2" t="s">
        <v>8</v>
      </c>
      <c r="G6" s="2" t="s">
        <v>197</v>
      </c>
      <c r="H6" s="2" t="s">
        <v>196</v>
      </c>
      <c r="I6" s="2" t="s">
        <v>192</v>
      </c>
      <c r="J6" s="2" t="s">
        <v>259</v>
      </c>
      <c r="K6" s="2" t="s">
        <v>201</v>
      </c>
      <c r="L6" s="35" t="s">
        <v>194</v>
      </c>
      <c r="M6" s="35" t="s">
        <v>9</v>
      </c>
      <c r="N6" s="2"/>
      <c r="O6" s="2" t="s">
        <v>200</v>
      </c>
      <c r="P6" s="35" t="s">
        <v>265</v>
      </c>
      <c r="Q6" s="35" t="s">
        <v>199</v>
      </c>
      <c r="R6" s="61" t="s">
        <v>292</v>
      </c>
      <c r="S6" s="35"/>
      <c r="T6" s="35"/>
      <c r="U6" s="35"/>
      <c r="V6" s="35" t="s">
        <v>4</v>
      </c>
      <c r="W6" s="1"/>
      <c r="X6" s="1" t="s">
        <v>120</v>
      </c>
      <c r="Y6" s="5" t="s">
        <v>146</v>
      </c>
    </row>
    <row r="7" spans="1:25" ht="15" customHeight="1">
      <c r="A7" s="6" t="str">
        <f>'Методика данные'!A6</f>
        <v>Ангарский</v>
      </c>
      <c r="B7" s="8">
        <f>'Методика данные'!B6</f>
        <v>1973</v>
      </c>
      <c r="C7" s="8">
        <f>'Методика данные'!I6</f>
        <v>1</v>
      </c>
      <c r="D7" s="162">
        <v>0.05</v>
      </c>
      <c r="E7" s="8">
        <f>'Методика данные'!H6</f>
        <v>23</v>
      </c>
      <c r="F7" s="162">
        <v>0.5</v>
      </c>
      <c r="G7" s="7">
        <f>'Методика данные'!J6</f>
        <v>151.5</v>
      </c>
      <c r="H7" s="7">
        <f>(G7/B7*B$25/C$25)/(G$25/B$25*B7/C7)</f>
        <v>1.180905121573407</v>
      </c>
      <c r="I7" s="7">
        <f>'Методика данные'!M6</f>
        <v>9.9999999999999995E-7</v>
      </c>
      <c r="J7" s="7">
        <f>'Методика данные'!O6</f>
        <v>0</v>
      </c>
      <c r="K7" s="155">
        <v>0.5</v>
      </c>
      <c r="L7" s="36">
        <f>(G$25/(I$25*10))/(G7/(I7*10))+J7*K7</f>
        <v>0.95946204620461994</v>
      </c>
      <c r="M7" s="37">
        <f>1+D7*H7+F7*L7</f>
        <v>1.5387762791809803</v>
      </c>
      <c r="N7" s="7">
        <f>'Методика данные'!C6</f>
        <v>1973</v>
      </c>
      <c r="O7" s="7">
        <f>N7/B7</f>
        <v>1</v>
      </c>
      <c r="P7" s="163">
        <v>0.1</v>
      </c>
      <c r="Q7" s="65">
        <f>1+P7*O7</f>
        <v>1.1000000000000001</v>
      </c>
      <c r="R7" s="62">
        <f>(0.7*B7+0.3*$B$26)/B7</f>
        <v>1.0837894914681534</v>
      </c>
      <c r="S7" s="161">
        <f t="shared" ref="S7:S24" si="0">SUMIF(классификация_методика,X7,Проект_сумма)</f>
        <v>762.3</v>
      </c>
      <c r="T7" s="161">
        <f t="shared" ref="T7:T24" si="1">SUMIF(классификация_методика,Y7,Проект_сумма)</f>
        <v>4948.7999999999993</v>
      </c>
      <c r="U7" s="65">
        <f>(1+S7/T7)/(1+S$25/T$25)</f>
        <v>1.0613021758169592</v>
      </c>
      <c r="V7" s="46">
        <f>M7*Q7*R7</f>
        <v>1.8344805172064933</v>
      </c>
      <c r="W7" s="24">
        <v>901</v>
      </c>
      <c r="X7" s="1" t="str">
        <f>"адм"&amp;$W7&amp;"ком"</f>
        <v>адм901ком</v>
      </c>
      <c r="Y7" s="1" t="str">
        <f>"адм"&amp;$W7&amp;"*"</f>
        <v>адм901*</v>
      </c>
    </row>
    <row r="8" spans="1:25" ht="15" customHeight="1">
      <c r="A8" s="6" t="str">
        <f>'Методика данные'!A7</f>
        <v>Артюгинский</v>
      </c>
      <c r="B8" s="8">
        <f>'Методика данные'!B7</f>
        <v>683</v>
      </c>
      <c r="C8" s="8">
        <f>'Методика данные'!I7</f>
        <v>2</v>
      </c>
      <c r="D8" s="162">
        <v>0.05</v>
      </c>
      <c r="E8" s="8">
        <f>'Методика данные'!H7</f>
        <v>53</v>
      </c>
      <c r="F8" s="162">
        <v>0.5</v>
      </c>
      <c r="G8" s="7">
        <f>'Методика данные'!J7</f>
        <v>82.537999999999997</v>
      </c>
      <c r="H8" s="7">
        <f t="shared" ref="H8:H24" si="2">(G8/B8*B$25/C$25)/(G$25/B$25*B8/C8)</f>
        <v>10.737398543805533</v>
      </c>
      <c r="I8" s="7">
        <f>'Методика данные'!M7</f>
        <v>9.9999999999999995E-7</v>
      </c>
      <c r="J8" s="7">
        <f>'Методика данные'!O7</f>
        <v>0</v>
      </c>
      <c r="K8" s="155">
        <v>0.5</v>
      </c>
      <c r="L8" s="36">
        <f t="shared" ref="L8:L24" si="3">(G$25/(I$25*10))/(G8/(I8*10))+J8*K8</f>
        <v>1.7611100341660804</v>
      </c>
      <c r="M8" s="37">
        <f t="shared" ref="M8:M24" si="4">1+D8*H8+F8*L8</f>
        <v>2.4174249442733169</v>
      </c>
      <c r="N8" s="7">
        <f>'Методика данные'!C7</f>
        <v>683</v>
      </c>
      <c r="O8" s="7">
        <f t="shared" ref="O8:O24" si="5">N8/B8</f>
        <v>1</v>
      </c>
      <c r="P8" s="163">
        <v>0.1</v>
      </c>
      <c r="Q8" s="65">
        <f t="shared" ref="Q8:Q24" si="6">1+P8*O8</f>
        <v>1.1000000000000001</v>
      </c>
      <c r="R8" s="62">
        <f>(0.7*B8+0.3*$B$26)/B8</f>
        <v>1.8086627623230844</v>
      </c>
      <c r="S8" s="161">
        <f t="shared" si="0"/>
        <v>254</v>
      </c>
      <c r="T8" s="161">
        <f t="shared" si="1"/>
        <v>4810.2999999999993</v>
      </c>
      <c r="U8" s="65">
        <f t="shared" ref="U8:U24" si="7">(1+S8/T8)/(1+S$25/T$25)</f>
        <v>0.96820306853315052</v>
      </c>
      <c r="V8" s="46">
        <f t="shared" ref="V8:V24" si="8">M8*Q8*R8</f>
        <v>4.8095371251599168</v>
      </c>
      <c r="W8" s="24">
        <v>902</v>
      </c>
      <c r="X8" s="1" t="str">
        <f t="shared" ref="X8:X24" si="9">"адм"&amp;$W8&amp;"ком"</f>
        <v>адм902ком</v>
      </c>
      <c r="Y8" s="1" t="str">
        <f t="shared" ref="Y8:Y24" si="10">"адм"&amp;$W8&amp;"*"</f>
        <v>адм902*</v>
      </c>
    </row>
    <row r="9" spans="1:25" ht="17.25" customHeight="1">
      <c r="A9" s="6" t="str">
        <f>'Методика данные'!A8</f>
        <v>Белякинский</v>
      </c>
      <c r="B9" s="8">
        <f>'Методика данные'!B8</f>
        <v>242</v>
      </c>
      <c r="C9" s="8">
        <f>'Методика данные'!I8</f>
        <v>2</v>
      </c>
      <c r="D9" s="162">
        <v>0.05</v>
      </c>
      <c r="E9" s="8">
        <f>'Методика данные'!H8</f>
        <v>96</v>
      </c>
      <c r="F9" s="162">
        <v>0.5</v>
      </c>
      <c r="G9" s="7">
        <f>'Методика данные'!J8</f>
        <v>163.54900000000001</v>
      </c>
      <c r="H9" s="7">
        <f t="shared" si="2"/>
        <v>169.47424215646956</v>
      </c>
      <c r="I9" s="7">
        <f>'Методика данные'!M8</f>
        <v>9.9999999999999995E-7</v>
      </c>
      <c r="J9" s="7">
        <f>'Методика данные'!O8</f>
        <v>0</v>
      </c>
      <c r="K9" s="155">
        <v>0.5</v>
      </c>
      <c r="L9" s="36">
        <f t="shared" si="3"/>
        <v>0.88877645231704216</v>
      </c>
      <c r="M9" s="37">
        <f t="shared" si="4"/>
        <v>9.9181003339820002</v>
      </c>
      <c r="N9" s="7">
        <f>'Методика данные'!C8</f>
        <v>242</v>
      </c>
      <c r="O9" s="7">
        <f t="shared" si="5"/>
        <v>1</v>
      </c>
      <c r="P9" s="163">
        <v>0.1</v>
      </c>
      <c r="Q9" s="65">
        <f t="shared" si="6"/>
        <v>1.1000000000000001</v>
      </c>
      <c r="R9" s="62">
        <f>(0.9*B9+0.1*$B$26)/B9</f>
        <v>1.9429981634527089</v>
      </c>
      <c r="S9" s="161">
        <f t="shared" si="0"/>
        <v>675.5</v>
      </c>
      <c r="T9" s="161">
        <f t="shared" si="1"/>
        <v>3803.5</v>
      </c>
      <c r="U9" s="65">
        <f t="shared" si="7"/>
        <v>1.0829710182559422</v>
      </c>
      <c r="V9" s="46">
        <f t="shared" si="8"/>
        <v>21.197935807253398</v>
      </c>
      <c r="W9" s="24">
        <v>903</v>
      </c>
      <c r="X9" s="1" t="str">
        <f t="shared" si="9"/>
        <v>адм903ком</v>
      </c>
      <c r="Y9" s="1" t="str">
        <f t="shared" si="10"/>
        <v>адм903*</v>
      </c>
    </row>
    <row r="10" spans="1:25" ht="16.5" customHeight="1">
      <c r="A10" s="6" t="str">
        <f>'Методика данные'!A9</f>
        <v>Богучанский</v>
      </c>
      <c r="B10" s="8">
        <f>'Методика данные'!B9</f>
        <v>11148</v>
      </c>
      <c r="C10" s="8">
        <f>'Методика данные'!I9</f>
        <v>2</v>
      </c>
      <c r="D10" s="162">
        <v>0.05</v>
      </c>
      <c r="E10" s="8">
        <f>'Методика данные'!H9</f>
        <v>0</v>
      </c>
      <c r="F10" s="162">
        <v>0.5</v>
      </c>
      <c r="G10" s="7">
        <f>'Методика данные'!J9</f>
        <v>100.604</v>
      </c>
      <c r="H10" s="7">
        <f t="shared" si="2"/>
        <v>4.912560002504196E-2</v>
      </c>
      <c r="I10" s="7">
        <f>'Методика данные'!M9</f>
        <v>9.9999999999999995E-7</v>
      </c>
      <c r="J10" s="7">
        <f>'Методика данные'!O9</f>
        <v>0</v>
      </c>
      <c r="K10" s="155">
        <v>0.5</v>
      </c>
      <c r="L10" s="36">
        <f t="shared" si="3"/>
        <v>1.4448580573337038</v>
      </c>
      <c r="M10" s="37">
        <f t="shared" si="4"/>
        <v>1.724885308668104</v>
      </c>
      <c r="N10" s="7">
        <f>'Методика данные'!C9</f>
        <v>11148</v>
      </c>
      <c r="O10" s="7">
        <f t="shared" si="5"/>
        <v>1</v>
      </c>
      <c r="P10" s="163">
        <v>0.1</v>
      </c>
      <c r="Q10" s="65">
        <f t="shared" si="6"/>
        <v>1.1000000000000001</v>
      </c>
      <c r="R10" s="62">
        <f>(0.7*B10+0.3*$B$26)/B10</f>
        <v>0.76792399234541309</v>
      </c>
      <c r="S10" s="161">
        <f t="shared" si="0"/>
        <v>311</v>
      </c>
      <c r="T10" s="161">
        <f t="shared" si="1"/>
        <v>9847.4310000000005</v>
      </c>
      <c r="U10" s="65">
        <f t="shared" si="7"/>
        <v>0.948686851078959</v>
      </c>
      <c r="V10" s="46">
        <f t="shared" si="8"/>
        <v>1.4570388938273966</v>
      </c>
      <c r="W10" s="24">
        <v>904</v>
      </c>
      <c r="X10" s="1" t="str">
        <f t="shared" si="9"/>
        <v>адм904ком</v>
      </c>
      <c r="Y10" s="1" t="str">
        <f t="shared" si="10"/>
        <v>адм904*</v>
      </c>
    </row>
    <row r="11" spans="1:25" ht="16.5" customHeight="1">
      <c r="A11" s="6" t="str">
        <f>'Методика данные'!A10</f>
        <v>Говорковский</v>
      </c>
      <c r="B11" s="8">
        <f>'Методика данные'!B10</f>
        <v>720</v>
      </c>
      <c r="C11" s="8">
        <f>'Методика данные'!I10</f>
        <v>1</v>
      </c>
      <c r="D11" s="162">
        <v>0.05</v>
      </c>
      <c r="E11" s="8">
        <f>'Методика данные'!H10</f>
        <v>104</v>
      </c>
      <c r="F11" s="162">
        <v>0.5</v>
      </c>
      <c r="G11" s="7">
        <f>'Методика данные'!J10</f>
        <v>160.935</v>
      </c>
      <c r="H11" s="7">
        <f t="shared" si="2"/>
        <v>9.4198080964751245</v>
      </c>
      <c r="I11" s="7">
        <f>'Методика данные'!M10</f>
        <v>9.9999999999999995E-7</v>
      </c>
      <c r="J11" s="7">
        <f>'Методика данные'!O10</f>
        <v>0</v>
      </c>
      <c r="K11" s="155">
        <v>0.5</v>
      </c>
      <c r="L11" s="36">
        <f t="shared" si="3"/>
        <v>0.90321247708702224</v>
      </c>
      <c r="M11" s="37">
        <f t="shared" si="4"/>
        <v>1.9225966433672674</v>
      </c>
      <c r="N11" s="7">
        <f>'Методика данные'!C10</f>
        <v>720</v>
      </c>
      <c r="O11" s="7">
        <f t="shared" si="5"/>
        <v>1</v>
      </c>
      <c r="P11" s="163">
        <v>0.1</v>
      </c>
      <c r="Q11" s="65">
        <f t="shared" si="6"/>
        <v>1.1000000000000001</v>
      </c>
      <c r="R11" s="62">
        <f>(0.7*B11+0.3*$B$26)/B11</f>
        <v>1.7516898148148148</v>
      </c>
      <c r="S11" s="161">
        <f t="shared" si="0"/>
        <v>200</v>
      </c>
      <c r="T11" s="161">
        <f t="shared" si="1"/>
        <v>3784.4000000000005</v>
      </c>
      <c r="U11" s="65">
        <f t="shared" si="7"/>
        <v>0.9682446149044398</v>
      </c>
      <c r="V11" s="46">
        <f t="shared" si="8"/>
        <v>3.704572254001953</v>
      </c>
      <c r="W11" s="24">
        <v>905</v>
      </c>
      <c r="X11" s="1" t="str">
        <f t="shared" si="9"/>
        <v>адм905ком</v>
      </c>
      <c r="Y11" s="1" t="str">
        <f t="shared" si="10"/>
        <v>адм905*</v>
      </c>
    </row>
    <row r="12" spans="1:25" ht="16.5" customHeight="1">
      <c r="A12" s="6" t="str">
        <f>'Методика данные'!A11</f>
        <v>Красногорьевский</v>
      </c>
      <c r="B12" s="8">
        <f>'Методика данные'!B11</f>
        <v>3299</v>
      </c>
      <c r="C12" s="8">
        <f>'Методика данные'!I11</f>
        <v>2</v>
      </c>
      <c r="D12" s="162">
        <v>0.05</v>
      </c>
      <c r="E12" s="8">
        <f>'Методика данные'!H11</f>
        <v>10</v>
      </c>
      <c r="F12" s="162">
        <v>0.5</v>
      </c>
      <c r="G12" s="7">
        <f>'Методика данные'!J11</f>
        <v>53.323</v>
      </c>
      <c r="H12" s="7">
        <f t="shared" si="2"/>
        <v>0.29732846147346753</v>
      </c>
      <c r="I12" s="7">
        <f>'Методика данные'!M11</f>
        <v>9.9999999999999995E-7</v>
      </c>
      <c r="J12" s="7">
        <f>'Методика данные'!O11</f>
        <v>0</v>
      </c>
      <c r="K12" s="155">
        <v>0.5</v>
      </c>
      <c r="L12" s="36">
        <f t="shared" si="3"/>
        <v>2.7260000375072657</v>
      </c>
      <c r="M12" s="37">
        <f t="shared" si="4"/>
        <v>2.3778664418273063</v>
      </c>
      <c r="N12" s="7">
        <f>'Методика данные'!C11</f>
        <v>3299</v>
      </c>
      <c r="O12" s="7">
        <f t="shared" si="5"/>
        <v>1</v>
      </c>
      <c r="P12" s="163">
        <v>0.1</v>
      </c>
      <c r="Q12" s="65">
        <f t="shared" si="6"/>
        <v>1.1000000000000001</v>
      </c>
      <c r="R12" s="62">
        <f>(0.7*B12+0.3*$B$26)/B12</f>
        <v>0.92952915024754967</v>
      </c>
      <c r="S12" s="161">
        <f t="shared" si="0"/>
        <v>961.5</v>
      </c>
      <c r="T12" s="161">
        <f t="shared" si="1"/>
        <v>5575.8</v>
      </c>
      <c r="U12" s="65">
        <f t="shared" si="7"/>
        <v>1.0782275404066346</v>
      </c>
      <c r="V12" s="46">
        <f t="shared" si="8"/>
        <v>2.4313257903812908</v>
      </c>
      <c r="W12" s="24">
        <v>906</v>
      </c>
      <c r="X12" s="1" t="str">
        <f t="shared" si="9"/>
        <v>адм906ком</v>
      </c>
      <c r="Y12" s="1" t="str">
        <f t="shared" si="10"/>
        <v>адм906*</v>
      </c>
    </row>
    <row r="13" spans="1:25" ht="15" customHeight="1">
      <c r="A13" s="6" t="str">
        <f>'Методика данные'!A12</f>
        <v>Манзенский</v>
      </c>
      <c r="B13" s="8">
        <f>'Методика данные'!B12</f>
        <v>1831</v>
      </c>
      <c r="C13" s="8">
        <f>'Методика данные'!I12</f>
        <v>1</v>
      </c>
      <c r="D13" s="162">
        <v>0.05</v>
      </c>
      <c r="E13" s="8">
        <f>'Методика данные'!H12</f>
        <v>87</v>
      </c>
      <c r="F13" s="162">
        <v>0.5</v>
      </c>
      <c r="G13" s="7">
        <f>'Методика данные'!J12</f>
        <v>149.892</v>
      </c>
      <c r="H13" s="7">
        <f t="shared" si="2"/>
        <v>1.3566202943627506</v>
      </c>
      <c r="I13" s="7">
        <f>'Методика данные'!M12</f>
        <v>9.9999999999999995E-7</v>
      </c>
      <c r="J13" s="7">
        <f>'Методика данные'!O12</f>
        <v>0</v>
      </c>
      <c r="K13" s="155">
        <v>0.5</v>
      </c>
      <c r="L13" s="36">
        <f t="shared" si="3"/>
        <v>0.96975489018760141</v>
      </c>
      <c r="M13" s="37">
        <f t="shared" si="4"/>
        <v>1.5527084598119383</v>
      </c>
      <c r="N13" s="7">
        <f>'Методика данные'!C12</f>
        <v>1831</v>
      </c>
      <c r="O13" s="7">
        <f t="shared" si="5"/>
        <v>1</v>
      </c>
      <c r="P13" s="163">
        <v>0.1</v>
      </c>
      <c r="Q13" s="65">
        <f t="shared" si="6"/>
        <v>1.1000000000000001</v>
      </c>
      <c r="R13" s="62">
        <f>(0.7*B13+0.3*$B$26)/B13</f>
        <v>1.1135536136901509</v>
      </c>
      <c r="S13" s="161">
        <f t="shared" si="0"/>
        <v>705.9</v>
      </c>
      <c r="T13" s="161">
        <f t="shared" si="1"/>
        <v>4469.8999999999996</v>
      </c>
      <c r="U13" s="65">
        <f t="shared" si="7"/>
        <v>1.0648755893679374</v>
      </c>
      <c r="V13" s="46">
        <f t="shared" si="8"/>
        <v>1.9019265280739377</v>
      </c>
      <c r="W13" s="24">
        <v>907</v>
      </c>
      <c r="X13" s="1" t="str">
        <f t="shared" si="9"/>
        <v>адм907ком</v>
      </c>
      <c r="Y13" s="1" t="str">
        <f t="shared" si="10"/>
        <v>адм907*</v>
      </c>
    </row>
    <row r="14" spans="1:25" ht="14.25" customHeight="1">
      <c r="A14" s="6" t="str">
        <f>'Методика данные'!A13</f>
        <v>Невонский</v>
      </c>
      <c r="B14" s="8">
        <f>'Методика данные'!B13</f>
        <v>1619</v>
      </c>
      <c r="C14" s="8">
        <f>'Методика данные'!I13</f>
        <v>2</v>
      </c>
      <c r="D14" s="162">
        <v>0.05</v>
      </c>
      <c r="E14" s="8">
        <f>'Методика данные'!H13</f>
        <v>75</v>
      </c>
      <c r="F14" s="162">
        <v>0.5</v>
      </c>
      <c r="G14" s="7">
        <f>'Методика данные'!J13</f>
        <v>67.635999999999996</v>
      </c>
      <c r="H14" s="7">
        <f t="shared" si="2"/>
        <v>1.5659242779513742</v>
      </c>
      <c r="I14" s="7">
        <f>'Методика данные'!M13</f>
        <v>9.9999999999999995E-7</v>
      </c>
      <c r="J14" s="7">
        <f>'Методика данные'!O13</f>
        <v>0</v>
      </c>
      <c r="K14" s="155">
        <v>0.5</v>
      </c>
      <c r="L14" s="36">
        <f t="shared" si="3"/>
        <v>2.149129161984741</v>
      </c>
      <c r="M14" s="37">
        <f t="shared" si="4"/>
        <v>2.1528607948899392</v>
      </c>
      <c r="N14" s="7">
        <f>'Методика данные'!C13</f>
        <v>1619</v>
      </c>
      <c r="O14" s="7">
        <f t="shared" si="5"/>
        <v>1</v>
      </c>
      <c r="P14" s="163">
        <v>0.1</v>
      </c>
      <c r="Q14" s="65">
        <f t="shared" si="6"/>
        <v>1.1000000000000001</v>
      </c>
      <c r="R14" s="62">
        <f>(0.7*B14+0.3*$B$26)/B14</f>
        <v>1.1677064031295037</v>
      </c>
      <c r="S14" s="161">
        <f t="shared" si="0"/>
        <v>446</v>
      </c>
      <c r="T14" s="161">
        <f t="shared" si="1"/>
        <v>4271.3</v>
      </c>
      <c r="U14" s="65">
        <f t="shared" si="7"/>
        <v>1.0156699730872327</v>
      </c>
      <c r="V14" s="46">
        <f t="shared" si="8"/>
        <v>2.7653002687634007</v>
      </c>
      <c r="W14" s="24">
        <v>908</v>
      </c>
      <c r="X14" s="1" t="str">
        <f t="shared" si="9"/>
        <v>адм908ком</v>
      </c>
      <c r="Y14" s="1" t="str">
        <f t="shared" si="10"/>
        <v>адм908*</v>
      </c>
    </row>
    <row r="15" spans="1:25" ht="15" customHeight="1">
      <c r="A15" s="6" t="str">
        <f>'Методика данные'!A14</f>
        <v>Нижнетерянский</v>
      </c>
      <c r="B15" s="8">
        <f>'Методика данные'!B14</f>
        <v>508</v>
      </c>
      <c r="C15" s="8">
        <f>'Методика данные'!I14</f>
        <v>1</v>
      </c>
      <c r="D15" s="162">
        <v>0.05</v>
      </c>
      <c r="E15" s="8">
        <f>'Методика данные'!H14</f>
        <v>96</v>
      </c>
      <c r="F15" s="162">
        <v>0.5</v>
      </c>
      <c r="G15" s="7">
        <f>'Методика данные'!J14</f>
        <v>9.468</v>
      </c>
      <c r="H15" s="7">
        <f t="shared" si="2"/>
        <v>1.1132363238023668</v>
      </c>
      <c r="I15" s="7">
        <f>'Методика данные'!M14</f>
        <v>9.9999999999999995E-7</v>
      </c>
      <c r="J15" s="7">
        <f>'Методика данные'!O14</f>
        <v>0</v>
      </c>
      <c r="K15" s="155">
        <v>0.5</v>
      </c>
      <c r="L15" s="36">
        <f t="shared" si="3"/>
        <v>15.352608787494711</v>
      </c>
      <c r="M15" s="37">
        <f t="shared" si="4"/>
        <v>8.7319662099374735</v>
      </c>
      <c r="N15" s="7">
        <f>'Методика данные'!C14</f>
        <v>508</v>
      </c>
      <c r="O15" s="7">
        <f t="shared" si="5"/>
        <v>1</v>
      </c>
      <c r="P15" s="163">
        <v>0.1</v>
      </c>
      <c r="Q15" s="65">
        <f t="shared" si="6"/>
        <v>1.1000000000000001</v>
      </c>
      <c r="R15" s="62">
        <f>(0.99*B15+0.01*$B$26)/B15</f>
        <v>1.0396861329833771</v>
      </c>
      <c r="S15" s="161">
        <f t="shared" si="0"/>
        <v>433.8</v>
      </c>
      <c r="T15" s="161">
        <f t="shared" si="1"/>
        <v>3742.7999999999997</v>
      </c>
      <c r="U15" s="65">
        <f t="shared" si="7"/>
        <v>1.0262317713902029</v>
      </c>
      <c r="V15" s="46">
        <f t="shared" si="8"/>
        <v>9.9863546003665498</v>
      </c>
      <c r="W15" s="24">
        <v>909</v>
      </c>
      <c r="X15" s="1" t="str">
        <f t="shared" si="9"/>
        <v>адм909ком</v>
      </c>
      <c r="Y15" s="1" t="str">
        <f t="shared" si="10"/>
        <v>адм909*</v>
      </c>
    </row>
    <row r="16" spans="1:25" ht="15" customHeight="1">
      <c r="A16" s="6" t="str">
        <f>'Методика данные'!A15</f>
        <v>Новохайский</v>
      </c>
      <c r="B16" s="8">
        <f>'Методика данные'!B15</f>
        <v>1235</v>
      </c>
      <c r="C16" s="8">
        <f>'Методика данные'!I15</f>
        <v>2</v>
      </c>
      <c r="D16" s="162">
        <v>0.05</v>
      </c>
      <c r="E16" s="8">
        <f>'Методика данные'!H15</f>
        <v>84</v>
      </c>
      <c r="F16" s="162">
        <v>0.5</v>
      </c>
      <c r="G16" s="7">
        <f>'Методика данные'!J15</f>
        <v>146.64099999999999</v>
      </c>
      <c r="H16" s="7">
        <f t="shared" si="2"/>
        <v>5.8345590268949952</v>
      </c>
      <c r="I16" s="7">
        <f>'Методика данные'!M15</f>
        <v>9.9999999999999995E-7</v>
      </c>
      <c r="J16" s="7">
        <f>'Методика данные'!O15</f>
        <v>0</v>
      </c>
      <c r="K16" s="155">
        <v>0.5</v>
      </c>
      <c r="L16" s="36">
        <f t="shared" si="3"/>
        <v>0.99125415129465799</v>
      </c>
      <c r="M16" s="37">
        <f t="shared" si="4"/>
        <v>1.7873550269920786</v>
      </c>
      <c r="N16" s="7">
        <f>'Методика данные'!C15</f>
        <v>1235</v>
      </c>
      <c r="O16" s="7">
        <f t="shared" si="5"/>
        <v>1</v>
      </c>
      <c r="P16" s="163">
        <v>0.1</v>
      </c>
      <c r="Q16" s="65">
        <f t="shared" si="6"/>
        <v>1.1000000000000001</v>
      </c>
      <c r="R16" s="62">
        <f t="shared" ref="R16:R24" si="11">(0.7*B16+0.3*$B$26)/B16</f>
        <v>1.3131309041835357</v>
      </c>
      <c r="S16" s="161">
        <f t="shared" si="0"/>
        <v>219</v>
      </c>
      <c r="T16" s="161">
        <f t="shared" si="1"/>
        <v>4261.0999999999995</v>
      </c>
      <c r="U16" s="65">
        <f t="shared" si="7"/>
        <v>0.96690804605792513</v>
      </c>
      <c r="V16" s="46">
        <f t="shared" si="8"/>
        <v>2.5817342349602059</v>
      </c>
      <c r="W16" s="24">
        <v>910</v>
      </c>
      <c r="X16" s="1" t="str">
        <f t="shared" si="9"/>
        <v>адм910ком</v>
      </c>
      <c r="Y16" s="1" t="str">
        <f t="shared" si="10"/>
        <v>адм910*</v>
      </c>
    </row>
    <row r="17" spans="1:25" ht="15" customHeight="1">
      <c r="A17" s="6" t="str">
        <f>'Методика данные'!A16</f>
        <v>Октябрьский</v>
      </c>
      <c r="B17" s="8">
        <f>'Методика данные'!B16</f>
        <v>5638</v>
      </c>
      <c r="C17" s="8">
        <f>'Методика данные'!I16</f>
        <v>2</v>
      </c>
      <c r="D17" s="162">
        <v>0.05</v>
      </c>
      <c r="E17" s="8">
        <f>'Методика данные'!H16</f>
        <v>130</v>
      </c>
      <c r="F17" s="162">
        <v>0.5</v>
      </c>
      <c r="G17" s="7">
        <f>'Методика данные'!J16</f>
        <v>99.453000000000003</v>
      </c>
      <c r="H17" s="7">
        <f t="shared" si="2"/>
        <v>0.18986909683161193</v>
      </c>
      <c r="I17" s="7">
        <f>'Методика данные'!M16</f>
        <v>9.9999999999999995E-7</v>
      </c>
      <c r="J17" s="7">
        <f>'Методика данные'!O16</f>
        <v>0</v>
      </c>
      <c r="K17" s="155">
        <v>0.5</v>
      </c>
      <c r="L17" s="36">
        <f t="shared" si="3"/>
        <v>1.4615798417342858</v>
      </c>
      <c r="M17" s="37">
        <f t="shared" si="4"/>
        <v>1.7402833757087235</v>
      </c>
      <c r="N17" s="7">
        <f>'Методика данные'!C16</f>
        <v>5638</v>
      </c>
      <c r="O17" s="7">
        <f t="shared" si="5"/>
        <v>1</v>
      </c>
      <c r="P17" s="163">
        <v>0.1</v>
      </c>
      <c r="Q17" s="65">
        <f t="shared" si="6"/>
        <v>1.1000000000000001</v>
      </c>
      <c r="R17" s="62">
        <f t="shared" si="11"/>
        <v>0.83430590043750741</v>
      </c>
      <c r="S17" s="161">
        <f t="shared" si="0"/>
        <v>245.6</v>
      </c>
      <c r="T17" s="161">
        <f t="shared" si="1"/>
        <v>6618.1</v>
      </c>
      <c r="U17" s="65">
        <f t="shared" si="7"/>
        <v>0.95377110377147045</v>
      </c>
      <c r="V17" s="46">
        <f t="shared" si="8"/>
        <v>1.5971215576658009</v>
      </c>
      <c r="W17" s="24">
        <v>913</v>
      </c>
      <c r="X17" s="1" t="str">
        <f t="shared" si="9"/>
        <v>адм913ком</v>
      </c>
      <c r="Y17" s="1" t="str">
        <f t="shared" si="10"/>
        <v>адм913*</v>
      </c>
    </row>
    <row r="18" spans="1:25" ht="15" customHeight="1">
      <c r="A18" s="6" t="str">
        <f>'Методика данные'!A17</f>
        <v>Осиновомысский</v>
      </c>
      <c r="B18" s="8">
        <f>'Методика данные'!B17</f>
        <v>1539</v>
      </c>
      <c r="C18" s="8">
        <f>'Методика данные'!I17</f>
        <v>1</v>
      </c>
      <c r="D18" s="162">
        <v>0.05</v>
      </c>
      <c r="E18" s="8">
        <f>'Методика данные'!H17</f>
        <v>154</v>
      </c>
      <c r="F18" s="162">
        <v>0.5</v>
      </c>
      <c r="G18" s="7">
        <f>'Методика данные'!J17</f>
        <v>24.1</v>
      </c>
      <c r="H18" s="7">
        <f t="shared" si="2"/>
        <v>0.30874245040727655</v>
      </c>
      <c r="I18" s="7">
        <f>'Методика данные'!M17</f>
        <v>9.9999999999999995E-7</v>
      </c>
      <c r="J18" s="7">
        <f>'Методика данные'!O17</f>
        <v>0</v>
      </c>
      <c r="K18" s="155">
        <v>0.5</v>
      </c>
      <c r="L18" s="36">
        <f t="shared" si="3"/>
        <v>6.0314730290456398</v>
      </c>
      <c r="M18" s="37">
        <f t="shared" si="4"/>
        <v>4.0311736370431834</v>
      </c>
      <c r="N18" s="7">
        <f>'Методика данные'!C17</f>
        <v>1539</v>
      </c>
      <c r="O18" s="7">
        <f t="shared" si="5"/>
        <v>1</v>
      </c>
      <c r="P18" s="163">
        <v>0.1</v>
      </c>
      <c r="Q18" s="65">
        <f t="shared" si="6"/>
        <v>1.1000000000000001</v>
      </c>
      <c r="R18" s="62">
        <f t="shared" si="11"/>
        <v>1.1920186268139485</v>
      </c>
      <c r="S18" s="161">
        <f t="shared" si="0"/>
        <v>188.8</v>
      </c>
      <c r="T18" s="161">
        <f t="shared" si="1"/>
        <v>4121.0999999999995</v>
      </c>
      <c r="U18" s="65">
        <f t="shared" si="7"/>
        <v>0.96177444472628992</v>
      </c>
      <c r="V18" s="46">
        <f t="shared" si="8"/>
        <v>5.285757469604488</v>
      </c>
      <c r="W18" s="24">
        <v>911</v>
      </c>
      <c r="X18" s="1" t="str">
        <f t="shared" si="9"/>
        <v>адм911ком</v>
      </c>
      <c r="Y18" s="1" t="str">
        <f t="shared" si="10"/>
        <v>адм911*</v>
      </c>
    </row>
    <row r="19" spans="1:25" ht="15" customHeight="1">
      <c r="A19" s="6" t="str">
        <f>'Методика данные'!A18</f>
        <v>Пинчугский</v>
      </c>
      <c r="B19" s="8">
        <f>'Методика данные'!B18</f>
        <v>2333</v>
      </c>
      <c r="C19" s="8">
        <f>'Методика данные'!I18</f>
        <v>1</v>
      </c>
      <c r="D19" s="162">
        <v>0.05</v>
      </c>
      <c r="E19" s="8">
        <f>'Методика данные'!H18</f>
        <v>36</v>
      </c>
      <c r="F19" s="162">
        <v>0.5</v>
      </c>
      <c r="G19" s="7">
        <f>'Методика данные'!J18</f>
        <v>209.803</v>
      </c>
      <c r="H19" s="7">
        <f t="shared" si="2"/>
        <v>1.1696037717982239</v>
      </c>
      <c r="I19" s="7">
        <f>'Методика данные'!M18</f>
        <v>9.9999999999999995E-7</v>
      </c>
      <c r="J19" s="7">
        <f>'Методика данные'!O18</f>
        <v>0</v>
      </c>
      <c r="K19" s="155">
        <v>0.5</v>
      </c>
      <c r="L19" s="36">
        <f t="shared" si="3"/>
        <v>0.69283327693121621</v>
      </c>
      <c r="M19" s="37">
        <f t="shared" si="4"/>
        <v>1.4048968270555191</v>
      </c>
      <c r="N19" s="7">
        <f>'Методика данные'!C18</f>
        <v>2333</v>
      </c>
      <c r="O19" s="7">
        <f t="shared" si="5"/>
        <v>1</v>
      </c>
      <c r="P19" s="163">
        <v>0.1</v>
      </c>
      <c r="Q19" s="65">
        <f t="shared" si="6"/>
        <v>1.1000000000000001</v>
      </c>
      <c r="R19" s="62">
        <f t="shared" si="11"/>
        <v>1.0245677953993428</v>
      </c>
      <c r="S19" s="161">
        <f t="shared" si="0"/>
        <v>448.1</v>
      </c>
      <c r="T19" s="161">
        <f t="shared" si="1"/>
        <v>4595</v>
      </c>
      <c r="U19" s="65">
        <f t="shared" si="7"/>
        <v>1.0093255260970222</v>
      </c>
      <c r="V19" s="46">
        <f t="shared" si="8"/>
        <v>1.5833532493457856</v>
      </c>
      <c r="W19" s="24">
        <v>912</v>
      </c>
      <c r="X19" s="1" t="str">
        <f t="shared" si="9"/>
        <v>адм912ком</v>
      </c>
      <c r="Y19" s="1" t="str">
        <f t="shared" si="10"/>
        <v>адм912*</v>
      </c>
    </row>
    <row r="20" spans="1:25" ht="15" customHeight="1">
      <c r="A20" s="6" t="str">
        <f>'Методика данные'!A19</f>
        <v>Таёжнинский</v>
      </c>
      <c r="B20" s="8">
        <f>'Методика данные'!B19</f>
        <v>6441</v>
      </c>
      <c r="C20" s="8">
        <f>'Методика данные'!I19</f>
        <v>2</v>
      </c>
      <c r="D20" s="162">
        <v>0.05</v>
      </c>
      <c r="E20" s="8">
        <f>'Методика данные'!H19</f>
        <v>46</v>
      </c>
      <c r="F20" s="162">
        <v>0.5</v>
      </c>
      <c r="G20" s="7">
        <f>'Методика данные'!J19</f>
        <v>93.334000000000003</v>
      </c>
      <c r="H20" s="7">
        <f t="shared" si="2"/>
        <v>0.1365274000572704</v>
      </c>
      <c r="I20" s="7">
        <f>'Методика данные'!M19</f>
        <v>9.9999999999999995E-7</v>
      </c>
      <c r="J20" s="7">
        <f>'Методика данные'!O19</f>
        <v>0</v>
      </c>
      <c r="K20" s="155">
        <v>0.5</v>
      </c>
      <c r="L20" s="36">
        <f t="shared" si="3"/>
        <v>1.5574013757044582</v>
      </c>
      <c r="M20" s="37">
        <f t="shared" si="4"/>
        <v>1.7855270578550926</v>
      </c>
      <c r="N20" s="7">
        <f>'Методика данные'!C19</f>
        <v>6441</v>
      </c>
      <c r="O20" s="7">
        <f t="shared" si="5"/>
        <v>1</v>
      </c>
      <c r="P20" s="163">
        <v>0.1</v>
      </c>
      <c r="Q20" s="65">
        <f t="shared" si="6"/>
        <v>1.1000000000000001</v>
      </c>
      <c r="R20" s="62">
        <f t="shared" si="11"/>
        <v>0.81756197277855391</v>
      </c>
      <c r="S20" s="161">
        <f t="shared" si="0"/>
        <v>373.4</v>
      </c>
      <c r="T20" s="161">
        <f t="shared" si="1"/>
        <v>8543.4</v>
      </c>
      <c r="U20" s="65">
        <f t="shared" si="7"/>
        <v>0.9598369795373306</v>
      </c>
      <c r="V20" s="46">
        <f t="shared" si="8"/>
        <v>1.6057569262564464</v>
      </c>
      <c r="W20" s="24">
        <v>914</v>
      </c>
      <c r="X20" s="1" t="str">
        <f t="shared" si="9"/>
        <v>адм914ком</v>
      </c>
      <c r="Y20" s="1" t="str">
        <f t="shared" si="10"/>
        <v>адм914*</v>
      </c>
    </row>
    <row r="21" spans="1:25" ht="15" customHeight="1">
      <c r="A21" s="6" t="str">
        <f>'Методика данные'!A20</f>
        <v>Такучетский</v>
      </c>
      <c r="B21" s="8">
        <f>'Методика данные'!B20</f>
        <v>688</v>
      </c>
      <c r="C21" s="8">
        <f>'Методика данные'!I20</f>
        <v>1</v>
      </c>
      <c r="D21" s="162">
        <v>0.05</v>
      </c>
      <c r="E21" s="8">
        <f>'Методика данные'!H20</f>
        <v>178</v>
      </c>
      <c r="F21" s="162">
        <v>0.5</v>
      </c>
      <c r="G21" s="7">
        <f>'Методика данные'!J20</f>
        <v>808.851</v>
      </c>
      <c r="H21" s="7">
        <f t="shared" si="2"/>
        <v>51.849932350102115</v>
      </c>
      <c r="I21" s="7">
        <f>'Методика данные'!M20</f>
        <v>9.9999999999999995E-7</v>
      </c>
      <c r="J21" s="7">
        <f>'Методика данные'!O20</f>
        <v>0</v>
      </c>
      <c r="K21" s="155">
        <v>0.5</v>
      </c>
      <c r="L21" s="36">
        <f t="shared" si="3"/>
        <v>0.17970986003602635</v>
      </c>
      <c r="M21" s="37">
        <f t="shared" si="4"/>
        <v>3.682351547523119</v>
      </c>
      <c r="N21" s="7">
        <f>'Методика данные'!C20</f>
        <v>688</v>
      </c>
      <c r="O21" s="7">
        <f t="shared" si="5"/>
        <v>1</v>
      </c>
      <c r="P21" s="163">
        <v>0.1</v>
      </c>
      <c r="Q21" s="65">
        <f t="shared" si="6"/>
        <v>1.1000000000000001</v>
      </c>
      <c r="R21" s="62">
        <f t="shared" si="11"/>
        <v>1.8006056201550387</v>
      </c>
      <c r="S21" s="161">
        <f t="shared" si="0"/>
        <v>402.1</v>
      </c>
      <c r="T21" s="161">
        <f t="shared" si="1"/>
        <v>4119.2999999999993</v>
      </c>
      <c r="U21" s="65">
        <f t="shared" si="7"/>
        <v>1.0094125517041415</v>
      </c>
      <c r="V21" s="46">
        <f t="shared" si="8"/>
        <v>7.2935091810424062</v>
      </c>
      <c r="W21" s="24">
        <v>915</v>
      </c>
      <c r="X21" s="1" t="str">
        <f t="shared" si="9"/>
        <v>адм915ком</v>
      </c>
      <c r="Y21" s="1" t="str">
        <f t="shared" si="10"/>
        <v>адм915*</v>
      </c>
    </row>
    <row r="22" spans="1:25" ht="15" customHeight="1">
      <c r="A22" s="6" t="str">
        <f>'Методика данные'!A21</f>
        <v>Хребтовский</v>
      </c>
      <c r="B22" s="8">
        <f>'Методика данные'!B21</f>
        <v>1490</v>
      </c>
      <c r="C22" s="8">
        <f>'Методика данные'!I21</f>
        <v>1</v>
      </c>
      <c r="D22" s="162">
        <v>0.05</v>
      </c>
      <c r="E22" s="8">
        <f>'Методика данные'!H21</f>
        <v>195</v>
      </c>
      <c r="F22" s="162">
        <v>0.5</v>
      </c>
      <c r="G22" s="7">
        <f>'Методика данные'!J21</f>
        <v>112.82899999999999</v>
      </c>
      <c r="H22" s="7">
        <f t="shared" si="2"/>
        <v>1.5420723352510819</v>
      </c>
      <c r="I22" s="7">
        <f>'Методика данные'!M21</f>
        <v>9.9999999999999995E-7</v>
      </c>
      <c r="J22" s="7">
        <f>'Методика данные'!O21</f>
        <v>0</v>
      </c>
      <c r="K22" s="155">
        <v>0.5</v>
      </c>
      <c r="L22" s="36">
        <f t="shared" si="3"/>
        <v>1.2883079704685847</v>
      </c>
      <c r="M22" s="37">
        <f t="shared" si="4"/>
        <v>1.7212576019968464</v>
      </c>
      <c r="N22" s="7">
        <f>'Методика данные'!C21</f>
        <v>1490</v>
      </c>
      <c r="O22" s="7">
        <f t="shared" si="5"/>
        <v>1</v>
      </c>
      <c r="P22" s="163">
        <v>0.1</v>
      </c>
      <c r="Q22" s="65">
        <f t="shared" si="6"/>
        <v>1.1000000000000001</v>
      </c>
      <c r="R22" s="62">
        <f t="shared" si="11"/>
        <v>1.208199105145414</v>
      </c>
      <c r="S22" s="161">
        <f t="shared" si="0"/>
        <v>267.7</v>
      </c>
      <c r="T22" s="161">
        <f t="shared" si="1"/>
        <v>4233.8999999999996</v>
      </c>
      <c r="U22" s="65">
        <f t="shared" si="7"/>
        <v>0.97778979098651131</v>
      </c>
      <c r="V22" s="46">
        <f t="shared" si="8"/>
        <v>2.2875840839030643</v>
      </c>
      <c r="W22" s="24">
        <v>916</v>
      </c>
      <c r="X22" s="1" t="str">
        <f t="shared" si="9"/>
        <v>адм916ком</v>
      </c>
      <c r="Y22" s="1" t="str">
        <f t="shared" si="10"/>
        <v>адм916*</v>
      </c>
    </row>
    <row r="23" spans="1:25" ht="15" customHeight="1">
      <c r="A23" s="6" t="str">
        <f>'Методика данные'!A22</f>
        <v>Чуноярский</v>
      </c>
      <c r="B23" s="8">
        <f>'Методика данные'!B22</f>
        <v>3039</v>
      </c>
      <c r="C23" s="8">
        <f>'Методика данные'!I22</f>
        <v>1</v>
      </c>
      <c r="D23" s="162">
        <v>0.05</v>
      </c>
      <c r="E23" s="8">
        <f>'Методика данные'!H22</f>
        <v>125</v>
      </c>
      <c r="F23" s="162">
        <v>0.5</v>
      </c>
      <c r="G23" s="7">
        <f>'Методика данные'!J22</f>
        <v>81.899000000000001</v>
      </c>
      <c r="H23" s="7">
        <f t="shared" si="2"/>
        <v>0.26907524391404708</v>
      </c>
      <c r="I23" s="7">
        <f>'Методика данные'!M22</f>
        <v>9.9999999999999995E-7</v>
      </c>
      <c r="J23" s="7">
        <f>'Методика данные'!O22</f>
        <v>0</v>
      </c>
      <c r="K23" s="155">
        <v>0.5</v>
      </c>
      <c r="L23" s="36">
        <f t="shared" si="3"/>
        <v>1.7748507307781527</v>
      </c>
      <c r="M23" s="37">
        <f t="shared" si="4"/>
        <v>1.9008791275847785</v>
      </c>
      <c r="N23" s="7">
        <f>'Методика данные'!C22</f>
        <v>3039</v>
      </c>
      <c r="O23" s="7">
        <f t="shared" si="5"/>
        <v>1</v>
      </c>
      <c r="P23" s="163">
        <v>0.1</v>
      </c>
      <c r="Q23" s="65">
        <f t="shared" si="6"/>
        <v>1.1000000000000001</v>
      </c>
      <c r="R23" s="62">
        <f t="shared" si="11"/>
        <v>0.94916639245365797</v>
      </c>
      <c r="S23" s="161">
        <f t="shared" si="0"/>
        <v>423</v>
      </c>
      <c r="T23" s="161">
        <f t="shared" si="1"/>
        <v>5290.1</v>
      </c>
      <c r="U23" s="65">
        <f t="shared" si="7"/>
        <v>0.99317810501832093</v>
      </c>
      <c r="V23" s="46">
        <f t="shared" si="8"/>
        <v>1.9846756424221108</v>
      </c>
      <c r="W23" s="24">
        <v>917</v>
      </c>
      <c r="X23" s="1" t="str">
        <f t="shared" si="9"/>
        <v>адм917ком</v>
      </c>
      <c r="Y23" s="1" t="str">
        <f t="shared" si="10"/>
        <v>адм917*</v>
      </c>
    </row>
    <row r="24" spans="1:25" ht="15.75" customHeight="1">
      <c r="A24" s="6" t="str">
        <f>'Методика данные'!A23</f>
        <v>Шиверский</v>
      </c>
      <c r="B24" s="8">
        <f>'Методика данные'!B23</f>
        <v>1007</v>
      </c>
      <c r="C24" s="8">
        <f>'Методика данные'!I23</f>
        <v>1</v>
      </c>
      <c r="D24" s="162">
        <v>0.05</v>
      </c>
      <c r="E24" s="8">
        <f>'Методика данные'!H23</f>
        <v>35</v>
      </c>
      <c r="F24" s="162">
        <v>0.5</v>
      </c>
      <c r="G24" s="7">
        <f>'Методика данные'!J23</f>
        <v>100.098</v>
      </c>
      <c r="H24" s="7">
        <f t="shared" si="2"/>
        <v>2.9951805225275021</v>
      </c>
      <c r="I24" s="7">
        <f>'Методика данные'!M23</f>
        <v>9.9999999999999995E-7</v>
      </c>
      <c r="J24" s="7">
        <f>'Методика данные'!O23</f>
        <v>0</v>
      </c>
      <c r="K24" s="155">
        <v>0.5</v>
      </c>
      <c r="L24" s="36">
        <f t="shared" si="3"/>
        <v>1.4521618813562702</v>
      </c>
      <c r="M24" s="37">
        <f t="shared" si="4"/>
        <v>1.8758399668045103</v>
      </c>
      <c r="N24" s="7">
        <f>'Методика данные'!C23</f>
        <v>1007</v>
      </c>
      <c r="O24" s="7">
        <f t="shared" si="5"/>
        <v>1</v>
      </c>
      <c r="P24" s="163">
        <v>0.1</v>
      </c>
      <c r="Q24" s="65">
        <f t="shared" si="6"/>
        <v>1.1000000000000001</v>
      </c>
      <c r="R24" s="62">
        <f t="shared" si="11"/>
        <v>1.4519529956967894</v>
      </c>
      <c r="S24" s="161">
        <f t="shared" si="0"/>
        <v>643.6</v>
      </c>
      <c r="T24" s="161">
        <f t="shared" si="1"/>
        <v>4076.3999999999996</v>
      </c>
      <c r="U24" s="65">
        <f t="shared" si="7"/>
        <v>1.0648401019791993</v>
      </c>
      <c r="V24" s="46">
        <f t="shared" si="8"/>
        <v>2.9959946051745323</v>
      </c>
      <c r="W24" s="24">
        <v>918</v>
      </c>
      <c r="X24" s="1" t="str">
        <f t="shared" si="9"/>
        <v>адм918ком</v>
      </c>
      <c r="Y24" s="1" t="str">
        <f t="shared" si="10"/>
        <v>адм918*</v>
      </c>
    </row>
    <row r="25" spans="1:25" s="14" customFormat="1" ht="18" customHeight="1">
      <c r="A25" s="10" t="s">
        <v>208</v>
      </c>
      <c r="B25" s="11">
        <f>SUM(B7:B24)</f>
        <v>45433</v>
      </c>
      <c r="C25" s="11">
        <f>SUM(C7:C24)</f>
        <v>26</v>
      </c>
      <c r="D25" s="44" t="s">
        <v>203</v>
      </c>
      <c r="E25" s="11">
        <f>SUM(E7:E24)</f>
        <v>1527</v>
      </c>
      <c r="F25" s="44" t="s">
        <v>203</v>
      </c>
      <c r="G25" s="11">
        <f>SUM(G7:G24)</f>
        <v>2616.4529999999995</v>
      </c>
      <c r="H25" s="11">
        <f>(G25/B25*B$25/C$25)/(G$25/B$25*B25/C25)</f>
        <v>1</v>
      </c>
      <c r="I25" s="11">
        <f>SUM(I7:I24)</f>
        <v>1.8000000000000004E-5</v>
      </c>
      <c r="J25" s="42" t="s">
        <v>203</v>
      </c>
      <c r="K25" s="44" t="s">
        <v>203</v>
      </c>
      <c r="L25" s="42" t="s">
        <v>203</v>
      </c>
      <c r="M25" s="42" t="s">
        <v>203</v>
      </c>
      <c r="N25" s="11">
        <f>SUM(N7:N24)</f>
        <v>45433</v>
      </c>
      <c r="O25" s="11">
        <f>N25/B25</f>
        <v>1</v>
      </c>
      <c r="P25" s="44" t="s">
        <v>203</v>
      </c>
      <c r="Q25" s="42" t="s">
        <v>203</v>
      </c>
      <c r="R25" s="70" t="s">
        <v>203</v>
      </c>
      <c r="S25" s="11">
        <f>SUM(S7:S24)</f>
        <v>7961.300000000002</v>
      </c>
      <c r="T25" s="11">
        <f>SUM(T7:T24)</f>
        <v>91112.630999999994</v>
      </c>
      <c r="U25" s="66">
        <f>(1+S25/T25)/(1+S$25/T$25)</f>
        <v>1</v>
      </c>
      <c r="V25" s="48">
        <f>SUMPRODUCT(V7:V24,B7:B24)/B25</f>
        <v>2.2855046844387412</v>
      </c>
    </row>
    <row r="26" spans="1:25" ht="52.5" customHeight="1">
      <c r="A26" s="89" t="s">
        <v>350</v>
      </c>
      <c r="B26" s="90">
        <f>B25/18</f>
        <v>2524.0555555555557</v>
      </c>
    </row>
  </sheetData>
  <mergeCells count="8">
    <mergeCell ref="A1:V1"/>
    <mergeCell ref="C2:M2"/>
    <mergeCell ref="V2:V3"/>
    <mergeCell ref="A2:A3"/>
    <mergeCell ref="B2:B3"/>
    <mergeCell ref="N2:Q2"/>
    <mergeCell ref="R2:R3"/>
    <mergeCell ref="S2:U2"/>
  </mergeCells>
  <phoneticPr fontId="24" type="noConversion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29"/>
  <sheetViews>
    <sheetView topLeftCell="D1" zoomScaleSheetLayoutView="100" workbookViewId="0">
      <selection activeCell="U20" sqref="U20"/>
    </sheetView>
  </sheetViews>
  <sheetFormatPr defaultColWidth="9.140625" defaultRowHeight="12.75"/>
  <cols>
    <col min="1" max="1" width="24.28515625" style="1" customWidth="1"/>
    <col min="2" max="3" width="10.28515625" style="1" customWidth="1"/>
    <col min="4" max="4" width="12.28515625" style="1" customWidth="1"/>
    <col min="5" max="5" width="10.28515625" style="1" customWidth="1"/>
    <col min="6" max="6" width="12" style="1" customWidth="1"/>
    <col min="7" max="8" width="10.28515625" style="1" customWidth="1"/>
    <col min="9" max="9" width="14.85546875" style="1" customWidth="1"/>
    <col min="10" max="10" width="10.28515625" style="1" customWidth="1"/>
    <col min="11" max="11" width="10.42578125" style="1" customWidth="1"/>
    <col min="12" max="12" width="13.7109375" style="38" customWidth="1"/>
    <col min="13" max="13" width="10.28515625" style="38" customWidth="1"/>
    <col min="14" max="14" width="13" style="38" customWidth="1"/>
    <col min="15" max="16" width="10.28515625" style="38" customWidth="1"/>
    <col min="17" max="17" width="12.42578125" style="38" customWidth="1"/>
    <col min="18" max="18" width="15.28515625" style="38" customWidth="1"/>
    <col min="19" max="19" width="15.140625" style="1" customWidth="1"/>
    <col min="20" max="20" width="13.85546875" style="50" customWidth="1"/>
    <col min="21" max="16384" width="9.140625" style="1"/>
  </cols>
  <sheetData>
    <row r="1" spans="1:20" ht="24.75" customHeight="1">
      <c r="A1" s="581" t="s">
        <v>270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</row>
    <row r="2" spans="1:20" s="5" customFormat="1" ht="35.25" customHeight="1">
      <c r="A2" s="588" t="s">
        <v>207</v>
      </c>
      <c r="B2" s="588" t="s">
        <v>212</v>
      </c>
      <c r="C2" s="590" t="s">
        <v>257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2" t="s">
        <v>271</v>
      </c>
      <c r="O2" s="592"/>
      <c r="P2" s="592"/>
      <c r="Q2" s="592"/>
      <c r="R2" s="592"/>
      <c r="S2" s="588" t="s">
        <v>11</v>
      </c>
      <c r="T2" s="51"/>
    </row>
    <row r="3" spans="1:20" s="5" customFormat="1" ht="115.5">
      <c r="A3" s="589"/>
      <c r="B3" s="589"/>
      <c r="C3" s="2" t="s">
        <v>254</v>
      </c>
      <c r="D3" s="2" t="s">
        <v>261</v>
      </c>
      <c r="E3" s="23" t="s">
        <v>253</v>
      </c>
      <c r="F3" s="2" t="s">
        <v>262</v>
      </c>
      <c r="G3" s="2" t="s">
        <v>256</v>
      </c>
      <c r="H3" s="2" t="s">
        <v>195</v>
      </c>
      <c r="I3" s="2" t="s">
        <v>252</v>
      </c>
      <c r="J3" s="2" t="s">
        <v>260</v>
      </c>
      <c r="K3" s="2" t="s">
        <v>263</v>
      </c>
      <c r="L3" s="35" t="s">
        <v>258</v>
      </c>
      <c r="M3" s="39" t="s">
        <v>193</v>
      </c>
      <c r="N3" s="35" t="s">
        <v>251</v>
      </c>
      <c r="O3" s="35" t="s">
        <v>190</v>
      </c>
      <c r="P3" s="35" t="s">
        <v>252</v>
      </c>
      <c r="Q3" s="35" t="s">
        <v>255</v>
      </c>
      <c r="R3" s="2" t="s">
        <v>202</v>
      </c>
      <c r="S3" s="589"/>
      <c r="T3" s="51"/>
    </row>
    <row r="4" spans="1:20" s="5" customFormat="1" ht="10.5">
      <c r="A4" s="2" t="s">
        <v>204</v>
      </c>
      <c r="B4" s="16" t="str">
        <f>"01.01."&amp;(год-2)</f>
        <v>01.01.2015</v>
      </c>
      <c r="C4" s="16"/>
      <c r="D4" s="2"/>
      <c r="E4" s="16"/>
      <c r="F4" s="2"/>
      <c r="G4" s="2"/>
      <c r="H4" s="2"/>
      <c r="I4" s="16"/>
      <c r="J4" s="2"/>
      <c r="K4" s="2"/>
      <c r="L4" s="35"/>
      <c r="M4" s="35"/>
      <c r="N4" s="47"/>
      <c r="O4" s="47"/>
      <c r="P4" s="47"/>
      <c r="Q4" s="35"/>
      <c r="R4" s="35"/>
      <c r="S4" s="35">
        <f>год</f>
        <v>2017</v>
      </c>
      <c r="T4" s="51"/>
    </row>
    <row r="5" spans="1:20" s="5" customFormat="1" ht="10.5">
      <c r="A5" s="2" t="s">
        <v>205</v>
      </c>
      <c r="B5" s="2" t="s">
        <v>210</v>
      </c>
      <c r="C5" s="2"/>
      <c r="D5" s="2"/>
      <c r="E5" s="2" t="s">
        <v>209</v>
      </c>
      <c r="F5" s="2"/>
      <c r="G5" s="2" t="s">
        <v>526</v>
      </c>
      <c r="H5" s="2"/>
      <c r="I5" s="2"/>
      <c r="J5" s="2"/>
      <c r="K5" s="2"/>
      <c r="L5" s="35"/>
      <c r="M5" s="35"/>
      <c r="N5" s="35" t="s">
        <v>209</v>
      </c>
      <c r="O5" s="35" t="s">
        <v>209</v>
      </c>
      <c r="P5" s="35" t="s">
        <v>209</v>
      </c>
      <c r="Q5" s="35" t="s">
        <v>209</v>
      </c>
      <c r="R5" s="35"/>
      <c r="S5" s="35"/>
      <c r="T5" s="51"/>
    </row>
    <row r="6" spans="1:20" s="5" customFormat="1" ht="10.5">
      <c r="A6" s="2" t="s">
        <v>206</v>
      </c>
      <c r="B6" s="2" t="s">
        <v>0</v>
      </c>
      <c r="C6" s="2"/>
      <c r="D6" s="2" t="s">
        <v>7</v>
      </c>
      <c r="E6" s="2"/>
      <c r="F6" s="2" t="s">
        <v>8</v>
      </c>
      <c r="G6" s="2" t="s">
        <v>197</v>
      </c>
      <c r="H6" s="2" t="s">
        <v>196</v>
      </c>
      <c r="I6" s="2" t="s">
        <v>192</v>
      </c>
      <c r="J6" s="2" t="s">
        <v>259</v>
      </c>
      <c r="K6" s="2" t="s">
        <v>201</v>
      </c>
      <c r="L6" s="35" t="s">
        <v>194</v>
      </c>
      <c r="M6" s="35" t="s">
        <v>9</v>
      </c>
      <c r="N6" s="35" t="s">
        <v>12</v>
      </c>
      <c r="O6" s="35" t="s">
        <v>191</v>
      </c>
      <c r="P6" s="35" t="s">
        <v>192</v>
      </c>
      <c r="Q6" s="35" t="s">
        <v>272</v>
      </c>
      <c r="R6" s="35" t="s">
        <v>10</v>
      </c>
      <c r="S6" s="35" t="s">
        <v>5</v>
      </c>
      <c r="T6" s="51"/>
    </row>
    <row r="7" spans="1:20" ht="15" customHeight="1"/>
    <row r="8" spans="1:20" ht="15" customHeight="1">
      <c r="A8" s="6" t="str">
        <f>'Методика данные'!A6</f>
        <v>Ангарский</v>
      </c>
      <c r="B8" s="8">
        <f>'Методика данные'!B6</f>
        <v>1973</v>
      </c>
      <c r="C8" s="8">
        <f>'Методика данные'!I6</f>
        <v>1</v>
      </c>
      <c r="D8" s="162">
        <v>0.05</v>
      </c>
      <c r="E8" s="8">
        <f>'Методика данные'!H6</f>
        <v>23</v>
      </c>
      <c r="F8" s="155">
        <v>0.5</v>
      </c>
      <c r="G8" s="7">
        <f>'Методика данные'!J6</f>
        <v>151.5</v>
      </c>
      <c r="H8" s="7">
        <f>(G8/B8*B$26/C$26)/(G$26/B$26*B8/C8)</f>
        <v>1.180905121573407</v>
      </c>
      <c r="I8" s="7">
        <f>'Методика данные'!M6</f>
        <v>9.9999999999999995E-7</v>
      </c>
      <c r="J8" s="7">
        <f>'Методика данные'!O6</f>
        <v>0</v>
      </c>
      <c r="K8" s="155">
        <v>0.5</v>
      </c>
      <c r="L8" s="36">
        <f>(G$26/(I$26*10))/(G8/(I8*10))+J8*K8</f>
        <v>0.95946204620461994</v>
      </c>
      <c r="M8" s="37">
        <f>1+D8*H8+F8*L8</f>
        <v>1.5387762791809803</v>
      </c>
      <c r="N8" s="36">
        <f>'Методика данные'!K6</f>
        <v>22.4</v>
      </c>
      <c r="O8" s="36">
        <f>'Методика данные'!L6</f>
        <v>0.93</v>
      </c>
      <c r="P8" s="36">
        <f>'Методика данные'!M6</f>
        <v>9.9999999999999995E-7</v>
      </c>
      <c r="Q8" s="36">
        <f>'Методика данные'!N6</f>
        <v>9.9999999999999995E-7</v>
      </c>
      <c r="R8" s="46">
        <f>(N8-O8+P8+Q8)/(N$26-O$26+P$26+Q$26)*B$26/B8</f>
        <v>1.3062887163950603</v>
      </c>
      <c r="S8" s="46">
        <f>R8*M8</f>
        <v>2.0100860905504896</v>
      </c>
    </row>
    <row r="9" spans="1:20" ht="17.25" customHeight="1">
      <c r="A9" s="6" t="str">
        <f>'Методика данные'!A7</f>
        <v>Артюгинский</v>
      </c>
      <c r="B9" s="8">
        <f>'Методика данные'!B7</f>
        <v>683</v>
      </c>
      <c r="C9" s="8">
        <f>'Методика данные'!I7</f>
        <v>2</v>
      </c>
      <c r="D9" s="162">
        <v>0.05</v>
      </c>
      <c r="E9" s="8">
        <f>'Методика данные'!H7</f>
        <v>53</v>
      </c>
      <c r="F9" s="155">
        <v>0.5</v>
      </c>
      <c r="G9" s="7">
        <f>'Методика данные'!J7</f>
        <v>82.537999999999997</v>
      </c>
      <c r="H9" s="7">
        <f t="shared" ref="H9:H25" si="0">(G9/B9*B$26/C$26)/(G$26/B$26*B9/C9)</f>
        <v>10.737398543805533</v>
      </c>
      <c r="I9" s="7">
        <f>'Методика данные'!M7</f>
        <v>9.9999999999999995E-7</v>
      </c>
      <c r="J9" s="7">
        <f>'Методика данные'!O7</f>
        <v>0</v>
      </c>
      <c r="K9" s="155">
        <v>0.5</v>
      </c>
      <c r="L9" s="36">
        <f>(G$26/(I$26*10))/(G9/(I9*10))+J9*K9</f>
        <v>1.7611100341660804</v>
      </c>
      <c r="M9" s="37">
        <f t="shared" ref="M9:M25" si="1">1+D9*H9+F9*L9</f>
        <v>2.4174249442733169</v>
      </c>
      <c r="N9" s="36">
        <f>'Методика данные'!K7</f>
        <v>12.2</v>
      </c>
      <c r="O9" s="36">
        <f>'Методика данные'!L7</f>
        <v>2</v>
      </c>
      <c r="P9" s="36">
        <f>'Методика данные'!M7</f>
        <v>9.9999999999999995E-7</v>
      </c>
      <c r="Q9" s="36">
        <f>'Методика данные'!N7</f>
        <v>9.9999999999999995E-7</v>
      </c>
      <c r="R9" s="46">
        <f t="shared" ref="R9:R25" si="2">(N9-O9+P9+Q9)/(N$26-O$26+P$26+Q$26)*B$26/B9</f>
        <v>1.7927252237087019</v>
      </c>
      <c r="S9" s="46">
        <f t="shared" ref="S9:S25" si="3">R9*M9</f>
        <v>4.333778674021378</v>
      </c>
    </row>
    <row r="10" spans="1:20" ht="16.5" customHeight="1">
      <c r="A10" s="6" t="str">
        <f>'Методика данные'!A8</f>
        <v>Белякинский</v>
      </c>
      <c r="B10" s="8">
        <f>'Методика данные'!B8</f>
        <v>242</v>
      </c>
      <c r="C10" s="8">
        <f>'Методика данные'!I8</f>
        <v>2</v>
      </c>
      <c r="D10" s="162">
        <v>0.05</v>
      </c>
      <c r="E10" s="8">
        <f>'Методика данные'!H8</f>
        <v>96</v>
      </c>
      <c r="F10" s="155">
        <v>0.5</v>
      </c>
      <c r="G10" s="7">
        <f>'Методика данные'!J8</f>
        <v>163.54900000000001</v>
      </c>
      <c r="H10" s="7">
        <f t="shared" si="0"/>
        <v>169.47424215646956</v>
      </c>
      <c r="I10" s="7">
        <f>'Методика данные'!M8</f>
        <v>9.9999999999999995E-7</v>
      </c>
      <c r="J10" s="7">
        <f>'Методика данные'!O8</f>
        <v>0</v>
      </c>
      <c r="K10" s="155">
        <v>0.5</v>
      </c>
      <c r="L10" s="36">
        <f t="shared" ref="L10:L25" si="4">(G$26/(I$26*10))/(G10/(I10*10))+J10*K10</f>
        <v>0.88877645231704216</v>
      </c>
      <c r="M10" s="37">
        <f t="shared" si="1"/>
        <v>9.9181003339820002</v>
      </c>
      <c r="N10" s="36">
        <f>'Методика данные'!K8</f>
        <v>7.3</v>
      </c>
      <c r="O10" s="36">
        <f>'Методика данные'!L8</f>
        <v>0</v>
      </c>
      <c r="P10" s="36">
        <f>'Методика данные'!M8</f>
        <v>9.9999999999999995E-7</v>
      </c>
      <c r="Q10" s="36">
        <f>'Методика данные'!N8</f>
        <v>9.9999999999999995E-7</v>
      </c>
      <c r="R10" s="46">
        <f t="shared" si="2"/>
        <v>3.6211105935562906</v>
      </c>
      <c r="S10" s="46">
        <f t="shared" si="3"/>
        <v>35.914538187336404</v>
      </c>
    </row>
    <row r="11" spans="1:20" ht="16.5" customHeight="1">
      <c r="A11" s="6" t="str">
        <f>'Методика данные'!A9</f>
        <v>Богучанский</v>
      </c>
      <c r="B11" s="8">
        <f>'Методика данные'!B9</f>
        <v>11148</v>
      </c>
      <c r="C11" s="8">
        <f>'Методика данные'!I9</f>
        <v>2</v>
      </c>
      <c r="D11" s="162">
        <v>0.05</v>
      </c>
      <c r="E11" s="8">
        <f>'Методика данные'!H9</f>
        <v>0</v>
      </c>
      <c r="F11" s="155">
        <v>0.5</v>
      </c>
      <c r="G11" s="7">
        <f>'Методика данные'!J9</f>
        <v>100.604</v>
      </c>
      <c r="H11" s="7">
        <f t="shared" si="0"/>
        <v>4.912560002504196E-2</v>
      </c>
      <c r="I11" s="7">
        <f>'Методика данные'!M9</f>
        <v>9.9999999999999995E-7</v>
      </c>
      <c r="J11" s="7">
        <f>'Методика данные'!O9</f>
        <v>0</v>
      </c>
      <c r="K11" s="155">
        <v>0.5</v>
      </c>
      <c r="L11" s="36">
        <f t="shared" si="4"/>
        <v>1.4448580573337038</v>
      </c>
      <c r="M11" s="37">
        <f t="shared" si="1"/>
        <v>1.724885308668104</v>
      </c>
      <c r="N11" s="36">
        <f>'Методика данные'!K9</f>
        <v>99.8</v>
      </c>
      <c r="O11" s="36">
        <f>'Методика данные'!L9</f>
        <v>2.7949999999999999</v>
      </c>
      <c r="P11" s="36">
        <f>'Методика данные'!M9</f>
        <v>9.9999999999999995E-7</v>
      </c>
      <c r="Q11" s="36">
        <f>'Методика данные'!N9</f>
        <v>9.9999999999999995E-7</v>
      </c>
      <c r="R11" s="46">
        <f t="shared" si="2"/>
        <v>1.0445550781290835</v>
      </c>
      <c r="S11" s="46">
        <f t="shared" si="3"/>
        <v>1.8017377083595196</v>
      </c>
    </row>
    <row r="12" spans="1:20" ht="16.5" customHeight="1">
      <c r="A12" s="6" t="str">
        <f>'Методика данные'!A10</f>
        <v>Говорковский</v>
      </c>
      <c r="B12" s="8">
        <f>'Методика данные'!B10</f>
        <v>720</v>
      </c>
      <c r="C12" s="8">
        <f>'Методика данные'!I10</f>
        <v>1</v>
      </c>
      <c r="D12" s="162">
        <v>0.05</v>
      </c>
      <c r="E12" s="8">
        <f>'Методика данные'!H10</f>
        <v>104</v>
      </c>
      <c r="F12" s="155">
        <v>0.5</v>
      </c>
      <c r="G12" s="7">
        <f>'Методика данные'!J10</f>
        <v>160.935</v>
      </c>
      <c r="H12" s="7">
        <f t="shared" si="0"/>
        <v>9.4198080964751245</v>
      </c>
      <c r="I12" s="7">
        <f>'Методика данные'!M10</f>
        <v>9.9999999999999995E-7</v>
      </c>
      <c r="J12" s="7">
        <f>'Методика данные'!O10</f>
        <v>0</v>
      </c>
      <c r="K12" s="155">
        <v>0.5</v>
      </c>
      <c r="L12" s="36">
        <f t="shared" si="4"/>
        <v>0.90321247708702224</v>
      </c>
      <c r="M12" s="37">
        <f t="shared" si="1"/>
        <v>1.9225966433672674</v>
      </c>
      <c r="N12" s="36">
        <f>'Методика данные'!K10</f>
        <v>6.9</v>
      </c>
      <c r="O12" s="36">
        <f>'Методика данные'!L10</f>
        <v>0</v>
      </c>
      <c r="P12" s="36">
        <f>'Методика данные'!M10</f>
        <v>9.9999999999999995E-7</v>
      </c>
      <c r="Q12" s="36">
        <f>'Методика данные'!N10</f>
        <v>9.9999999999999995E-7</v>
      </c>
      <c r="R12" s="46">
        <f t="shared" si="2"/>
        <v>1.1504053586670673</v>
      </c>
      <c r="S12" s="46">
        <f t="shared" si="3"/>
        <v>2.2117654810850209</v>
      </c>
    </row>
    <row r="13" spans="1:20" ht="15" customHeight="1">
      <c r="A13" s="6" t="str">
        <f>'Методика данные'!A11</f>
        <v>Красногорьевский</v>
      </c>
      <c r="B13" s="8">
        <f>'Методика данные'!B11</f>
        <v>3299</v>
      </c>
      <c r="C13" s="8">
        <f>'Методика данные'!I11</f>
        <v>2</v>
      </c>
      <c r="D13" s="162">
        <v>0.05</v>
      </c>
      <c r="E13" s="8">
        <f>'Методика данные'!H11</f>
        <v>10</v>
      </c>
      <c r="F13" s="155">
        <v>0.5</v>
      </c>
      <c r="G13" s="7">
        <f>'Методика данные'!J11</f>
        <v>53.323</v>
      </c>
      <c r="H13" s="7">
        <f t="shared" si="0"/>
        <v>0.29732846147346753</v>
      </c>
      <c r="I13" s="7">
        <f>'Методика данные'!M11</f>
        <v>9.9999999999999995E-7</v>
      </c>
      <c r="J13" s="7">
        <f>'Методика данные'!O11</f>
        <v>0</v>
      </c>
      <c r="K13" s="155">
        <v>0.5</v>
      </c>
      <c r="L13" s="36">
        <f t="shared" si="4"/>
        <v>2.7260000375072657</v>
      </c>
      <c r="M13" s="37">
        <f t="shared" si="1"/>
        <v>2.3778664418273063</v>
      </c>
      <c r="N13" s="36">
        <f>'Методика данные'!K11</f>
        <v>28.1</v>
      </c>
      <c r="O13" s="36">
        <f>'Методика данные'!L11</f>
        <v>0.3</v>
      </c>
      <c r="P13" s="36">
        <f>'Методика данные'!M11</f>
        <v>9.9999999999999995E-7</v>
      </c>
      <c r="Q13" s="36">
        <f>'Методика данные'!N11</f>
        <v>9.9999999999999995E-7</v>
      </c>
      <c r="R13" s="46">
        <f t="shared" si="2"/>
        <v>1.0115717385291723</v>
      </c>
      <c r="S13" s="46">
        <f t="shared" si="3"/>
        <v>2.405382490549425</v>
      </c>
    </row>
    <row r="14" spans="1:20" ht="14.25" customHeight="1">
      <c r="A14" s="6" t="str">
        <f>'Методика данные'!A12</f>
        <v>Манзенский</v>
      </c>
      <c r="B14" s="8">
        <f>'Методика данные'!B12</f>
        <v>1831</v>
      </c>
      <c r="C14" s="8">
        <f>'Методика данные'!I12</f>
        <v>1</v>
      </c>
      <c r="D14" s="162">
        <v>0.05</v>
      </c>
      <c r="E14" s="8">
        <f>'Методика данные'!H12</f>
        <v>87</v>
      </c>
      <c r="F14" s="155">
        <v>0.5</v>
      </c>
      <c r="G14" s="7">
        <f>'Методика данные'!J12</f>
        <v>149.892</v>
      </c>
      <c r="H14" s="7">
        <f t="shared" si="0"/>
        <v>1.3566202943627506</v>
      </c>
      <c r="I14" s="7">
        <f>'Методика данные'!M12</f>
        <v>9.9999999999999995E-7</v>
      </c>
      <c r="J14" s="7">
        <f>'Методика данные'!O12</f>
        <v>0</v>
      </c>
      <c r="K14" s="155">
        <v>0.5</v>
      </c>
      <c r="L14" s="36">
        <f t="shared" si="4"/>
        <v>0.96975489018760141</v>
      </c>
      <c r="M14" s="37">
        <f t="shared" si="1"/>
        <v>1.5527084598119383</v>
      </c>
      <c r="N14" s="36">
        <f>'Методика данные'!K12</f>
        <v>24.7</v>
      </c>
      <c r="O14" s="36">
        <f>'Методика данные'!L12</f>
        <v>0</v>
      </c>
      <c r="P14" s="36">
        <f>'Методика данные'!M12</f>
        <v>9.9999999999999995E-7</v>
      </c>
      <c r="Q14" s="36">
        <f>'Методика данные'!N12</f>
        <v>9.9999999999999995E-7</v>
      </c>
      <c r="R14" s="46">
        <f t="shared" si="2"/>
        <v>1.6193578091508198</v>
      </c>
      <c r="S14" s="46">
        <f t="shared" si="3"/>
        <v>2.5143905697310043</v>
      </c>
    </row>
    <row r="15" spans="1:20" ht="15" customHeight="1">
      <c r="A15" s="6" t="str">
        <f>'Методика данные'!A13</f>
        <v>Невонский</v>
      </c>
      <c r="B15" s="8">
        <f>'Методика данные'!B13</f>
        <v>1619</v>
      </c>
      <c r="C15" s="8">
        <f>'Методика данные'!I13</f>
        <v>2</v>
      </c>
      <c r="D15" s="162">
        <v>0.05</v>
      </c>
      <c r="E15" s="8">
        <f>'Методика данные'!H13</f>
        <v>75</v>
      </c>
      <c r="F15" s="155">
        <v>0.5</v>
      </c>
      <c r="G15" s="7">
        <f>'Методика данные'!J13</f>
        <v>67.635999999999996</v>
      </c>
      <c r="H15" s="7">
        <f t="shared" si="0"/>
        <v>1.5659242779513742</v>
      </c>
      <c r="I15" s="7">
        <f>'Методика данные'!M13</f>
        <v>9.9999999999999995E-7</v>
      </c>
      <c r="J15" s="7">
        <f>'Методика данные'!O13</f>
        <v>0</v>
      </c>
      <c r="K15" s="155">
        <v>0.5</v>
      </c>
      <c r="L15" s="36">
        <f t="shared" si="4"/>
        <v>2.149129161984741</v>
      </c>
      <c r="M15" s="37">
        <f t="shared" si="1"/>
        <v>2.1528607948899392</v>
      </c>
      <c r="N15" s="36">
        <f>'Методика данные'!K13</f>
        <v>14.9</v>
      </c>
      <c r="O15" s="36">
        <f>'Методика данные'!L13</f>
        <v>0</v>
      </c>
      <c r="P15" s="36">
        <f>'Методика данные'!M13</f>
        <v>9.9999999999999995E-7</v>
      </c>
      <c r="Q15" s="36">
        <f>'Методика данные'!N13</f>
        <v>9.9999999999999995E-7</v>
      </c>
      <c r="R15" s="46">
        <f t="shared" si="2"/>
        <v>1.1047745313446375</v>
      </c>
      <c r="S15" s="46">
        <f t="shared" si="3"/>
        <v>2.3784257757247764</v>
      </c>
    </row>
    <row r="16" spans="1:20" ht="15" customHeight="1">
      <c r="A16" s="6" t="str">
        <f>'Методика данные'!A14</f>
        <v>Нижнетерянский</v>
      </c>
      <c r="B16" s="8">
        <f>'Методика данные'!B14</f>
        <v>508</v>
      </c>
      <c r="C16" s="8">
        <f>'Методика данные'!I14</f>
        <v>1</v>
      </c>
      <c r="D16" s="162">
        <v>0.05</v>
      </c>
      <c r="E16" s="8">
        <f>'Методика данные'!H14</f>
        <v>96</v>
      </c>
      <c r="F16" s="155">
        <v>0.5</v>
      </c>
      <c r="G16" s="7">
        <f>'Методика данные'!J14</f>
        <v>9.468</v>
      </c>
      <c r="H16" s="7">
        <f t="shared" si="0"/>
        <v>1.1132363238023668</v>
      </c>
      <c r="I16" s="7">
        <f>'Методика данные'!M14</f>
        <v>9.9999999999999995E-7</v>
      </c>
      <c r="J16" s="7">
        <f>'Методика данные'!O14</f>
        <v>0</v>
      </c>
      <c r="K16" s="155">
        <v>0.5</v>
      </c>
      <c r="L16" s="36">
        <f t="shared" si="4"/>
        <v>15.352608787494711</v>
      </c>
      <c r="M16" s="37">
        <f t="shared" si="1"/>
        <v>8.7319662099374735</v>
      </c>
      <c r="N16" s="36">
        <f>'Методика данные'!K14</f>
        <v>7.1</v>
      </c>
      <c r="O16" s="36">
        <f>'Методика данные'!L14</f>
        <v>0</v>
      </c>
      <c r="P16" s="36">
        <f>'Методика данные'!M14</f>
        <v>9.9999999999999995E-7</v>
      </c>
      <c r="Q16" s="36">
        <f>'Методика данные'!N14</f>
        <v>9.9999999999999995E-7</v>
      </c>
      <c r="R16" s="46">
        <f t="shared" si="2"/>
        <v>1.6777565175993217</v>
      </c>
      <c r="S16" s="46">
        <f t="shared" si="3"/>
        <v>14.650113220179643</v>
      </c>
    </row>
    <row r="17" spans="1:20" ht="15" customHeight="1">
      <c r="A17" s="6" t="str">
        <f>'Методика данные'!A15</f>
        <v>Новохайский</v>
      </c>
      <c r="B17" s="8">
        <f>'Методика данные'!B15</f>
        <v>1235</v>
      </c>
      <c r="C17" s="8">
        <f>'Методика данные'!I15</f>
        <v>2</v>
      </c>
      <c r="D17" s="162">
        <v>0.05</v>
      </c>
      <c r="E17" s="8">
        <f>'Методика данные'!H15</f>
        <v>84</v>
      </c>
      <c r="F17" s="155">
        <v>0.5</v>
      </c>
      <c r="G17" s="7">
        <f>'Методика данные'!J15</f>
        <v>146.64099999999999</v>
      </c>
      <c r="H17" s="7">
        <f t="shared" si="0"/>
        <v>5.8345590268949952</v>
      </c>
      <c r="I17" s="7">
        <f>'Методика данные'!M15</f>
        <v>9.9999999999999995E-7</v>
      </c>
      <c r="J17" s="7">
        <f>'Методика данные'!O15</f>
        <v>0</v>
      </c>
      <c r="K17" s="155">
        <v>0.5</v>
      </c>
      <c r="L17" s="36">
        <f t="shared" si="4"/>
        <v>0.99125415129465799</v>
      </c>
      <c r="M17" s="37">
        <f t="shared" si="1"/>
        <v>1.7873550269920786</v>
      </c>
      <c r="N17" s="36">
        <f>'Методика данные'!K15</f>
        <v>10.6</v>
      </c>
      <c r="O17" s="36">
        <f>'Методика данные'!L15</f>
        <v>0</v>
      </c>
      <c r="P17" s="36">
        <f>'Методика данные'!M15</f>
        <v>9.9999999999999995E-7</v>
      </c>
      <c r="Q17" s="36">
        <f>'Методика данные'!N15</f>
        <v>9.9999999999999995E-7</v>
      </c>
      <c r="R17" s="46">
        <f t="shared" si="2"/>
        <v>1.0303224560270263</v>
      </c>
      <c r="S17" s="46">
        <f t="shared" si="3"/>
        <v>1.8415520212027303</v>
      </c>
    </row>
    <row r="18" spans="1:20" ht="15" customHeight="1">
      <c r="A18" s="6" t="str">
        <f>'Методика данные'!A16</f>
        <v>Октябрьский</v>
      </c>
      <c r="B18" s="8">
        <f>'Методика данные'!B16</f>
        <v>5638</v>
      </c>
      <c r="C18" s="8">
        <f>'Методика данные'!I16</f>
        <v>2</v>
      </c>
      <c r="D18" s="162">
        <v>0.05</v>
      </c>
      <c r="E18" s="8">
        <f>'Методика данные'!H16</f>
        <v>130</v>
      </c>
      <c r="F18" s="155">
        <v>0.5</v>
      </c>
      <c r="G18" s="7">
        <f>'Методика данные'!J16</f>
        <v>99.453000000000003</v>
      </c>
      <c r="H18" s="7">
        <f t="shared" si="0"/>
        <v>0.18986909683161193</v>
      </c>
      <c r="I18" s="7">
        <f>'Методика данные'!M16</f>
        <v>9.9999999999999995E-7</v>
      </c>
      <c r="J18" s="7">
        <f>'Методика данные'!O16</f>
        <v>0</v>
      </c>
      <c r="K18" s="155">
        <v>0.5</v>
      </c>
      <c r="L18" s="36">
        <f t="shared" si="4"/>
        <v>1.4615798417342858</v>
      </c>
      <c r="M18" s="37">
        <f t="shared" si="1"/>
        <v>1.7402833757087235</v>
      </c>
      <c r="N18" s="36">
        <f>'Методика данные'!K16</f>
        <v>31.1</v>
      </c>
      <c r="O18" s="36">
        <f>'Методика данные'!L16</f>
        <v>0</v>
      </c>
      <c r="P18" s="36">
        <f>'Методика данные'!M16</f>
        <v>9.9999999999999995E-7</v>
      </c>
      <c r="Q18" s="36">
        <f>'Методика данные'!N16</f>
        <v>9.9999999999999995E-7</v>
      </c>
      <c r="R18" s="46">
        <f t="shared" si="2"/>
        <v>0.66217003103236871</v>
      </c>
      <c r="S18" s="46">
        <f t="shared" si="3"/>
        <v>1.1523634968981609</v>
      </c>
    </row>
    <row r="19" spans="1:20" ht="15" customHeight="1">
      <c r="A19" s="6" t="str">
        <f>'Методика данные'!A17</f>
        <v>Осиновомысский</v>
      </c>
      <c r="B19" s="8">
        <f>'Методика данные'!B17</f>
        <v>1539</v>
      </c>
      <c r="C19" s="8">
        <f>'Методика данные'!I17</f>
        <v>1</v>
      </c>
      <c r="D19" s="162">
        <v>0.05</v>
      </c>
      <c r="E19" s="8">
        <f>'Методика данные'!H17</f>
        <v>154</v>
      </c>
      <c r="F19" s="155">
        <v>0.5</v>
      </c>
      <c r="G19" s="7">
        <f>'Методика данные'!J17</f>
        <v>24.1</v>
      </c>
      <c r="H19" s="7">
        <f t="shared" si="0"/>
        <v>0.30874245040727655</v>
      </c>
      <c r="I19" s="7">
        <f>'Методика данные'!M17</f>
        <v>9.9999999999999995E-7</v>
      </c>
      <c r="J19" s="7">
        <f>'Методика данные'!O17</f>
        <v>0</v>
      </c>
      <c r="K19" s="155">
        <v>0.5</v>
      </c>
      <c r="L19" s="36">
        <f t="shared" si="4"/>
        <v>6.0314730290456398</v>
      </c>
      <c r="M19" s="37">
        <f t="shared" si="1"/>
        <v>4.0311736370431834</v>
      </c>
      <c r="N19" s="36">
        <f>'Методика данные'!K17</f>
        <v>11.5</v>
      </c>
      <c r="O19" s="36">
        <f>'Методика данные'!L17</f>
        <v>0</v>
      </c>
      <c r="P19" s="36">
        <f>'Методика данные'!M17</f>
        <v>9.9999999999999995E-7</v>
      </c>
      <c r="Q19" s="36">
        <f>'Методика данные'!N17</f>
        <v>9.9999999999999995E-7</v>
      </c>
      <c r="R19" s="46">
        <f t="shared" si="2"/>
        <v>0.89700212497994092</v>
      </c>
      <c r="S19" s="46">
        <f t="shared" si="3"/>
        <v>3.6159713185908524</v>
      </c>
    </row>
    <row r="20" spans="1:20" ht="15" customHeight="1">
      <c r="A20" s="6" t="str">
        <f>'Методика данные'!A18</f>
        <v>Пинчугский</v>
      </c>
      <c r="B20" s="8">
        <f>'Методика данные'!B18</f>
        <v>2333</v>
      </c>
      <c r="C20" s="8">
        <f>'Методика данные'!I18</f>
        <v>1</v>
      </c>
      <c r="D20" s="162">
        <v>0.05</v>
      </c>
      <c r="E20" s="8">
        <f>'Методика данные'!H18</f>
        <v>36</v>
      </c>
      <c r="F20" s="155">
        <v>0.5</v>
      </c>
      <c r="G20" s="7">
        <f>'Методика данные'!J18</f>
        <v>209.803</v>
      </c>
      <c r="H20" s="7">
        <f t="shared" si="0"/>
        <v>1.1696037717982239</v>
      </c>
      <c r="I20" s="7">
        <f>'Методика данные'!M18</f>
        <v>9.9999999999999995E-7</v>
      </c>
      <c r="J20" s="7">
        <f>'Методика данные'!O18</f>
        <v>0</v>
      </c>
      <c r="K20" s="155">
        <v>0.5</v>
      </c>
      <c r="L20" s="36">
        <f t="shared" si="4"/>
        <v>0.69283327693121621</v>
      </c>
      <c r="M20" s="37">
        <f t="shared" si="1"/>
        <v>1.4048968270555191</v>
      </c>
      <c r="N20" s="36">
        <f>'Методика данные'!K18</f>
        <v>24.1</v>
      </c>
      <c r="O20" s="36">
        <f>'Методика данные'!L18</f>
        <v>0</v>
      </c>
      <c r="P20" s="36">
        <f>'Методика данные'!M18</f>
        <v>9.9999999999999995E-7</v>
      </c>
      <c r="Q20" s="36">
        <f>'Методика данные'!N18</f>
        <v>9.9999999999999995E-7</v>
      </c>
      <c r="R20" s="46">
        <f t="shared" si="2"/>
        <v>1.2400423448155382</v>
      </c>
      <c r="S20" s="46">
        <f t="shared" si="3"/>
        <v>1.7421315556458357</v>
      </c>
    </row>
    <row r="21" spans="1:20" ht="15" customHeight="1">
      <c r="A21" s="6" t="str">
        <f>'Методика данные'!A19</f>
        <v>Таёжнинский</v>
      </c>
      <c r="B21" s="8">
        <f>'Методика данные'!B19</f>
        <v>6441</v>
      </c>
      <c r="C21" s="8">
        <f>'Методика данные'!I19</f>
        <v>2</v>
      </c>
      <c r="D21" s="162">
        <v>0.05</v>
      </c>
      <c r="E21" s="8">
        <f>'Методика данные'!H19</f>
        <v>46</v>
      </c>
      <c r="F21" s="155">
        <v>0.5</v>
      </c>
      <c r="G21" s="7">
        <f>'Методика данные'!J19</f>
        <v>93.334000000000003</v>
      </c>
      <c r="H21" s="7">
        <f t="shared" si="0"/>
        <v>0.1365274000572704</v>
      </c>
      <c r="I21" s="7">
        <f>'Методика данные'!M19</f>
        <v>9.9999999999999995E-7</v>
      </c>
      <c r="J21" s="7">
        <f>'Методика данные'!O19</f>
        <v>0</v>
      </c>
      <c r="K21" s="155">
        <v>0.5</v>
      </c>
      <c r="L21" s="36">
        <f t="shared" si="4"/>
        <v>1.5574013757044582</v>
      </c>
      <c r="M21" s="37">
        <f t="shared" si="1"/>
        <v>1.7855270578550926</v>
      </c>
      <c r="N21" s="36">
        <f>'Методика данные'!K19</f>
        <v>33.9</v>
      </c>
      <c r="O21" s="36">
        <f>'Методика данные'!L19</f>
        <v>0</v>
      </c>
      <c r="P21" s="36">
        <f>'Методика данные'!M19</f>
        <v>9.9999999999999995E-7</v>
      </c>
      <c r="Q21" s="36">
        <f>'Методика данные'!N19</f>
        <v>9.9999999999999995E-7</v>
      </c>
      <c r="R21" s="46">
        <f t="shared" si="2"/>
        <v>0.63180142412091778</v>
      </c>
      <c r="S21" s="46">
        <f t="shared" si="3"/>
        <v>1.1280985379592798</v>
      </c>
    </row>
    <row r="22" spans="1:20" ht="15" customHeight="1">
      <c r="A22" s="6" t="str">
        <f>'Методика данные'!A20</f>
        <v>Такучетский</v>
      </c>
      <c r="B22" s="8">
        <f>'Методика данные'!B20</f>
        <v>688</v>
      </c>
      <c r="C22" s="8">
        <f>'Методика данные'!I20</f>
        <v>1</v>
      </c>
      <c r="D22" s="162">
        <v>0.05</v>
      </c>
      <c r="E22" s="8">
        <f>'Методика данные'!H20</f>
        <v>178</v>
      </c>
      <c r="F22" s="155">
        <v>0.5</v>
      </c>
      <c r="G22" s="7">
        <f>'Методика данные'!J20</f>
        <v>808.851</v>
      </c>
      <c r="H22" s="7">
        <f t="shared" si="0"/>
        <v>51.849932350102115</v>
      </c>
      <c r="I22" s="7">
        <f>'Методика данные'!M20</f>
        <v>9.9999999999999995E-7</v>
      </c>
      <c r="J22" s="7">
        <f>'Методика данные'!O20</f>
        <v>0</v>
      </c>
      <c r="K22" s="155">
        <v>0.5</v>
      </c>
      <c r="L22" s="36">
        <f t="shared" si="4"/>
        <v>0.17970986003602635</v>
      </c>
      <c r="M22" s="37">
        <f t="shared" si="1"/>
        <v>3.682351547523119</v>
      </c>
      <c r="N22" s="36">
        <f>'Методика данные'!K20</f>
        <v>10.7</v>
      </c>
      <c r="O22" s="36">
        <f>'Методика данные'!L20</f>
        <v>0</v>
      </c>
      <c r="P22" s="36">
        <f>'Методика данные'!M20</f>
        <v>9.9999999999999995E-7</v>
      </c>
      <c r="Q22" s="36">
        <f>'Методика данные'!N20</f>
        <v>9.9999999999999995E-7</v>
      </c>
      <c r="R22" s="46">
        <f t="shared" si="2"/>
        <v>1.8669367144527049</v>
      </c>
      <c r="S22" s="46">
        <f t="shared" si="3"/>
        <v>6.8747172995926453</v>
      </c>
    </row>
    <row r="23" spans="1:20" ht="15" customHeight="1">
      <c r="A23" s="6" t="str">
        <f>'Методика данные'!A21</f>
        <v>Хребтовский</v>
      </c>
      <c r="B23" s="8">
        <f>'Методика данные'!B21</f>
        <v>1490</v>
      </c>
      <c r="C23" s="8">
        <f>'Методика данные'!I21</f>
        <v>1</v>
      </c>
      <c r="D23" s="162">
        <v>0.05</v>
      </c>
      <c r="E23" s="8">
        <f>'Методика данные'!H21</f>
        <v>195</v>
      </c>
      <c r="F23" s="155">
        <v>0.5</v>
      </c>
      <c r="G23" s="7">
        <f>'Методика данные'!J21</f>
        <v>112.82899999999999</v>
      </c>
      <c r="H23" s="7">
        <f t="shared" si="0"/>
        <v>1.5420723352510819</v>
      </c>
      <c r="I23" s="7">
        <f>'Методика данные'!M21</f>
        <v>9.9999999999999995E-7</v>
      </c>
      <c r="J23" s="7">
        <f>'Методика данные'!O21</f>
        <v>0</v>
      </c>
      <c r="K23" s="155">
        <v>0.5</v>
      </c>
      <c r="L23" s="36">
        <f t="shared" si="4"/>
        <v>1.2883079704685847</v>
      </c>
      <c r="M23" s="37">
        <f t="shared" si="1"/>
        <v>1.7212576019968464</v>
      </c>
      <c r="N23" s="36">
        <f>'Методика данные'!K21</f>
        <v>10</v>
      </c>
      <c r="O23" s="36">
        <f>'Методика данные'!L21</f>
        <v>0</v>
      </c>
      <c r="P23" s="36">
        <f>'Методика данные'!M21</f>
        <v>9.9999999999999995E-7</v>
      </c>
      <c r="Q23" s="36">
        <f>'Методика данные'!N21</f>
        <v>9.9999999999999995E-7</v>
      </c>
      <c r="R23" s="46">
        <f t="shared" si="2"/>
        <v>0.80565293630394408</v>
      </c>
      <c r="S23" s="46">
        <f t="shared" si="3"/>
        <v>1.3867362411842448</v>
      </c>
    </row>
    <row r="24" spans="1:20" ht="15" customHeight="1">
      <c r="A24" s="6" t="str">
        <f>'Методика данные'!A22</f>
        <v>Чуноярский</v>
      </c>
      <c r="B24" s="8">
        <f>'Методика данные'!B22</f>
        <v>3039</v>
      </c>
      <c r="C24" s="8">
        <f>'Методика данные'!I22</f>
        <v>1</v>
      </c>
      <c r="D24" s="162">
        <v>0.05</v>
      </c>
      <c r="E24" s="8">
        <f>'Методика данные'!H22</f>
        <v>125</v>
      </c>
      <c r="F24" s="155">
        <v>0.5</v>
      </c>
      <c r="G24" s="7">
        <f>'Методика данные'!J22</f>
        <v>81.899000000000001</v>
      </c>
      <c r="H24" s="7">
        <f t="shared" si="0"/>
        <v>0.26907524391404708</v>
      </c>
      <c r="I24" s="7">
        <f>'Методика данные'!M22</f>
        <v>9.9999999999999995E-7</v>
      </c>
      <c r="J24" s="7">
        <f>'Методика данные'!O22</f>
        <v>0</v>
      </c>
      <c r="K24" s="155">
        <v>0.5</v>
      </c>
      <c r="L24" s="36">
        <f t="shared" si="4"/>
        <v>1.7748507307781527</v>
      </c>
      <c r="M24" s="37">
        <f t="shared" si="1"/>
        <v>1.9008791275847785</v>
      </c>
      <c r="N24" s="36">
        <f>'Методика данные'!K22</f>
        <v>20.7</v>
      </c>
      <c r="O24" s="36">
        <f>'Методика данные'!L22</f>
        <v>0</v>
      </c>
      <c r="P24" s="36">
        <f>'Методика данные'!M22</f>
        <v>9.9999999999999995E-7</v>
      </c>
      <c r="Q24" s="36">
        <f>'Методика данные'!N22</f>
        <v>9.9999999999999995E-7</v>
      </c>
      <c r="R24" s="46">
        <f t="shared" si="2"/>
        <v>0.81766209100092491</v>
      </c>
      <c r="S24" s="46">
        <f t="shared" si="3"/>
        <v>1.5542768022009839</v>
      </c>
    </row>
    <row r="25" spans="1:20" ht="15.75" customHeight="1">
      <c r="A25" s="6" t="str">
        <f>'Методика данные'!A23</f>
        <v>Шиверский</v>
      </c>
      <c r="B25" s="8">
        <f>'Методика данные'!B23</f>
        <v>1007</v>
      </c>
      <c r="C25" s="8">
        <f>'Методика данные'!I23</f>
        <v>1</v>
      </c>
      <c r="D25" s="162">
        <v>0.05</v>
      </c>
      <c r="E25" s="8">
        <f>'Методика данные'!H23</f>
        <v>35</v>
      </c>
      <c r="F25" s="155">
        <v>0.5</v>
      </c>
      <c r="G25" s="7">
        <f>'Методика данные'!J23</f>
        <v>100.098</v>
      </c>
      <c r="H25" s="7">
        <f t="shared" si="0"/>
        <v>2.9951805225275021</v>
      </c>
      <c r="I25" s="7">
        <f>'Методика данные'!M23</f>
        <v>9.9999999999999995E-7</v>
      </c>
      <c r="J25" s="7">
        <f>'Методика данные'!O23</f>
        <v>0</v>
      </c>
      <c r="K25" s="155">
        <v>0.5</v>
      </c>
      <c r="L25" s="36">
        <f t="shared" si="4"/>
        <v>1.4521618813562702</v>
      </c>
      <c r="M25" s="37">
        <f t="shared" si="1"/>
        <v>1.8758399668045103</v>
      </c>
      <c r="N25" s="36">
        <f>'Методика данные'!K23</f>
        <v>8.5</v>
      </c>
      <c r="O25" s="36">
        <f>'Методика данные'!L23</f>
        <v>0</v>
      </c>
      <c r="P25" s="36">
        <f>'Методика данные'!M23</f>
        <v>9.9999999999999995E-7</v>
      </c>
      <c r="Q25" s="36">
        <f>'Методика данные'!N23</f>
        <v>9.9999999999999995E-7</v>
      </c>
      <c r="R25" s="46">
        <f t="shared" si="2"/>
        <v>1.0132666135467965</v>
      </c>
      <c r="S25" s="46">
        <f t="shared" si="3"/>
        <v>1.9007260107197412</v>
      </c>
    </row>
    <row r="26" spans="1:20" s="14" customFormat="1">
      <c r="A26" s="10" t="s">
        <v>208</v>
      </c>
      <c r="B26" s="11">
        <f>SUM(B8:B25)</f>
        <v>45433</v>
      </c>
      <c r="C26" s="11">
        <f>SUM(C8:C25)</f>
        <v>26</v>
      </c>
      <c r="D26" s="44" t="s">
        <v>203</v>
      </c>
      <c r="E26" s="11">
        <f>SUM(E8:E25)</f>
        <v>1527</v>
      </c>
      <c r="F26" s="44" t="s">
        <v>203</v>
      </c>
      <c r="G26" s="11">
        <f>SUM(G8:G25)</f>
        <v>2616.4529999999995</v>
      </c>
      <c r="H26" s="11">
        <f>(G26/B26*B$26/C$26)/(G$26/B$26*B26/C26)</f>
        <v>1</v>
      </c>
      <c r="I26" s="11">
        <f>SUM(I8:I25)</f>
        <v>1.8000000000000004E-5</v>
      </c>
      <c r="J26" s="42" t="s">
        <v>203</v>
      </c>
      <c r="K26" s="44" t="s">
        <v>203</v>
      </c>
      <c r="L26" s="42" t="s">
        <v>203</v>
      </c>
      <c r="M26" s="42" t="s">
        <v>203</v>
      </c>
      <c r="N26" s="11">
        <f>SUM(N8:N25)</f>
        <v>384.49999999999994</v>
      </c>
      <c r="O26" s="11">
        <f>SUM(O8:O25)</f>
        <v>6.0249999999999995</v>
      </c>
      <c r="P26" s="11">
        <f>SUM(P8:P25)</f>
        <v>1.8000000000000004E-5</v>
      </c>
      <c r="Q26" s="11">
        <f>SUM(Q8:Q25)</f>
        <v>1.8000000000000004E-5</v>
      </c>
      <c r="R26" s="42" t="s">
        <v>203</v>
      </c>
      <c r="S26" s="48">
        <f>SUMPRODUCT(S8:S25,B8:B25)/B26</f>
        <v>2.206059147915937</v>
      </c>
      <c r="T26" s="52"/>
    </row>
    <row r="27" spans="1:20">
      <c r="A27" s="40"/>
      <c r="C27" s="41"/>
      <c r="D27" s="40"/>
      <c r="E27" s="41"/>
    </row>
    <row r="28" spans="1:20">
      <c r="A28" s="40"/>
      <c r="C28" s="41"/>
      <c r="D28" s="40"/>
      <c r="E28" s="41"/>
    </row>
    <row r="29" spans="1:20">
      <c r="A29" s="40"/>
      <c r="C29" s="41"/>
      <c r="D29" s="40"/>
      <c r="E29" s="41"/>
    </row>
  </sheetData>
  <mergeCells count="6">
    <mergeCell ref="A1:S1"/>
    <mergeCell ref="C2:M2"/>
    <mergeCell ref="S2:S3"/>
    <mergeCell ref="A2:A3"/>
    <mergeCell ref="B2:B3"/>
    <mergeCell ref="N2:R2"/>
  </mergeCells>
  <phoneticPr fontId="24" type="noConversion"/>
  <pageMargins left="0.23622047244094491" right="0.23622047244094491" top="0.74803149606299213" bottom="0.74803149606299213" header="0.31496062992125984" footer="0.31496062992125984"/>
  <pageSetup paperSize="9" scale="6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25"/>
  <sheetViews>
    <sheetView view="pageBreakPreview" workbookViewId="0">
      <pane xSplit="1" ySplit="3" topLeftCell="B4" activePane="bottomRight" state="frozen"/>
      <selection activeCell="D6" sqref="D6:G23"/>
      <selection pane="topRight" activeCell="D6" sqref="D6:G23"/>
      <selection pane="bottomLeft" activeCell="D6" sqref="D6:G23"/>
      <selection pane="bottomRight" activeCell="B18" sqref="B18"/>
    </sheetView>
  </sheetViews>
  <sheetFormatPr defaultColWidth="9.140625" defaultRowHeight="12.75"/>
  <cols>
    <col min="1" max="1" width="21" style="1" customWidth="1"/>
    <col min="2" max="3" width="10.28515625" style="1" customWidth="1"/>
    <col min="4" max="4" width="12.28515625" style="1" customWidth="1"/>
    <col min="5" max="5" width="10.28515625" style="1" customWidth="1"/>
    <col min="6" max="6" width="12" style="1" customWidth="1"/>
    <col min="7" max="8" width="10.28515625" style="1" customWidth="1"/>
    <col min="9" max="9" width="14.85546875" style="1" customWidth="1"/>
    <col min="10" max="10" width="10.28515625" style="1" customWidth="1"/>
    <col min="11" max="11" width="10.42578125" style="1" customWidth="1"/>
    <col min="12" max="12" width="13.7109375" style="38" customWidth="1"/>
    <col min="13" max="13" width="11.42578125" style="38" customWidth="1"/>
    <col min="14" max="14" width="15.140625" style="1" customWidth="1"/>
    <col min="15" max="16384" width="9.140625" style="1"/>
  </cols>
  <sheetData>
    <row r="1" spans="1:16" ht="24.75" customHeight="1">
      <c r="A1" s="581" t="s">
        <v>273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</row>
    <row r="2" spans="1:16" s="5" customFormat="1" ht="35.25" customHeight="1">
      <c r="A2" s="588" t="s">
        <v>207</v>
      </c>
      <c r="B2" s="588" t="s">
        <v>212</v>
      </c>
      <c r="C2" s="590" t="s">
        <v>257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88" t="s">
        <v>274</v>
      </c>
    </row>
    <row r="3" spans="1:16" s="5" customFormat="1" ht="73.5">
      <c r="A3" s="589"/>
      <c r="B3" s="589"/>
      <c r="C3" s="2" t="s">
        <v>254</v>
      </c>
      <c r="D3" s="2" t="s">
        <v>261</v>
      </c>
      <c r="E3" s="23" t="s">
        <v>253</v>
      </c>
      <c r="F3" s="2" t="s">
        <v>262</v>
      </c>
      <c r="G3" s="2" t="s">
        <v>256</v>
      </c>
      <c r="H3" s="2" t="s">
        <v>195</v>
      </c>
      <c r="I3" s="2" t="s">
        <v>252</v>
      </c>
      <c r="J3" s="2" t="s">
        <v>260</v>
      </c>
      <c r="K3" s="2" t="s">
        <v>263</v>
      </c>
      <c r="L3" s="35" t="s">
        <v>258</v>
      </c>
      <c r="M3" s="39" t="s">
        <v>193</v>
      </c>
      <c r="N3" s="589"/>
    </row>
    <row r="4" spans="1:16" s="5" customFormat="1" ht="10.5">
      <c r="A4" s="2" t="s">
        <v>204</v>
      </c>
      <c r="B4" s="16" t="str">
        <f>"01.01."&amp;(год-2)</f>
        <v>01.01.2015</v>
      </c>
      <c r="C4" s="16"/>
      <c r="D4" s="2"/>
      <c r="E4" s="16"/>
      <c r="F4" s="2"/>
      <c r="G4" s="2"/>
      <c r="H4" s="2"/>
      <c r="I4" s="16"/>
      <c r="J4" s="2"/>
      <c r="K4" s="2"/>
      <c r="L4" s="35"/>
      <c r="M4" s="35"/>
      <c r="N4" s="35">
        <f>год</f>
        <v>2017</v>
      </c>
    </row>
    <row r="5" spans="1:16" s="5" customFormat="1" ht="10.5">
      <c r="A5" s="2" t="s">
        <v>205</v>
      </c>
      <c r="B5" s="2" t="s">
        <v>210</v>
      </c>
      <c r="C5" s="2"/>
      <c r="D5" s="2"/>
      <c r="E5" s="2" t="s">
        <v>209</v>
      </c>
      <c r="F5" s="2"/>
      <c r="G5" s="2" t="s">
        <v>526</v>
      </c>
      <c r="H5" s="2"/>
      <c r="I5" s="2"/>
      <c r="J5" s="2"/>
      <c r="K5" s="2"/>
      <c r="L5" s="35"/>
      <c r="M5" s="35"/>
      <c r="N5" s="35"/>
    </row>
    <row r="6" spans="1:16" s="5" customFormat="1" ht="10.5">
      <c r="A6" s="2" t="s">
        <v>206</v>
      </c>
      <c r="B6" s="2" t="s">
        <v>0</v>
      </c>
      <c r="C6" s="2"/>
      <c r="D6" s="2" t="s">
        <v>7</v>
      </c>
      <c r="E6" s="2"/>
      <c r="F6" s="2" t="s">
        <v>8</v>
      </c>
      <c r="G6" s="2" t="s">
        <v>197</v>
      </c>
      <c r="H6" s="2" t="s">
        <v>196</v>
      </c>
      <c r="I6" s="2" t="s">
        <v>192</v>
      </c>
      <c r="J6" s="2" t="s">
        <v>259</v>
      </c>
      <c r="K6" s="2" t="s">
        <v>201</v>
      </c>
      <c r="L6" s="35" t="s">
        <v>194</v>
      </c>
      <c r="M6" s="35" t="s">
        <v>9</v>
      </c>
      <c r="N6" s="35" t="s">
        <v>6</v>
      </c>
    </row>
    <row r="7" spans="1:16" ht="15" customHeight="1">
      <c r="A7" s="6" t="str">
        <f>'Методика данные'!A6</f>
        <v>Ангарский</v>
      </c>
      <c r="B7" s="8">
        <f>'Методика данные'!B6</f>
        <v>1973</v>
      </c>
      <c r="C7" s="8">
        <f>'Методика данные'!I6</f>
        <v>1</v>
      </c>
      <c r="D7" s="162">
        <v>0.05</v>
      </c>
      <c r="E7" s="8">
        <f>'Методика данные'!H6</f>
        <v>23</v>
      </c>
      <c r="F7" s="155">
        <v>0.5</v>
      </c>
      <c r="G7" s="7">
        <f>'Методика данные'!J6</f>
        <v>151.5</v>
      </c>
      <c r="H7" s="7">
        <f>(G7/B7*B$25/C$25)/(G$25/B$25*B7/C7)</f>
        <v>1.180905121573407</v>
      </c>
      <c r="I7" s="7">
        <f>'Методика данные'!M6</f>
        <v>9.9999999999999995E-7</v>
      </c>
      <c r="J7" s="7">
        <f>'Методика данные'!O6</f>
        <v>0</v>
      </c>
      <c r="K7" s="155">
        <v>0.5</v>
      </c>
      <c r="L7" s="36">
        <f>(G$25/(I$25*10))/(G7/(I7*10))+J7*K7</f>
        <v>0.95946204620461994</v>
      </c>
      <c r="M7" s="37">
        <f>1+D7*H7+F7*L7</f>
        <v>1.5387762791809803</v>
      </c>
      <c r="N7" s="46">
        <f>M7</f>
        <v>1.5387762791809803</v>
      </c>
      <c r="P7" s="85"/>
    </row>
    <row r="8" spans="1:16" ht="15" customHeight="1">
      <c r="A8" s="6" t="str">
        <f>'Методика данные'!A7</f>
        <v>Артюгинский</v>
      </c>
      <c r="B8" s="8">
        <f>'Методика данные'!B7</f>
        <v>683</v>
      </c>
      <c r="C8" s="8">
        <f>'Методика данные'!I7</f>
        <v>2</v>
      </c>
      <c r="D8" s="162">
        <v>0.05</v>
      </c>
      <c r="E8" s="8">
        <f>'Методика данные'!H7</f>
        <v>53</v>
      </c>
      <c r="F8" s="155">
        <v>0.5</v>
      </c>
      <c r="G8" s="7">
        <f>'Методика данные'!J7</f>
        <v>82.537999999999997</v>
      </c>
      <c r="H8" s="7">
        <f>(G8/B8*B$25/C$25)/(G$25/B$25*B8/C8)</f>
        <v>10.737398543805533</v>
      </c>
      <c r="I8" s="7">
        <f>'Методика данные'!M7</f>
        <v>9.9999999999999995E-7</v>
      </c>
      <c r="J8" s="7">
        <f>'Методика данные'!O7</f>
        <v>0</v>
      </c>
      <c r="K8" s="155">
        <v>0.5</v>
      </c>
      <c r="L8" s="36">
        <f t="shared" ref="L8:L24" si="0">(G$25/(I$25*10))/(G8/(I8*10))+J8*K8</f>
        <v>1.7611100341660804</v>
      </c>
      <c r="M8" s="37">
        <f t="shared" ref="M8:M24" si="1">1+D8*H8+F8*L8</f>
        <v>2.4174249442733169</v>
      </c>
      <c r="N8" s="46">
        <f t="shared" ref="N8:N24" si="2">M8</f>
        <v>2.4174249442733169</v>
      </c>
      <c r="P8" s="85"/>
    </row>
    <row r="9" spans="1:16" ht="17.25" customHeight="1">
      <c r="A9" s="6" t="str">
        <f>'Методика данные'!A8</f>
        <v>Белякинский</v>
      </c>
      <c r="B9" s="8">
        <f>'Методика данные'!B8</f>
        <v>242</v>
      </c>
      <c r="C9" s="8">
        <f>'Методика данные'!I8</f>
        <v>2</v>
      </c>
      <c r="D9" s="162">
        <v>0.05</v>
      </c>
      <c r="E9" s="8">
        <f>'Методика данные'!H8</f>
        <v>96</v>
      </c>
      <c r="F9" s="155">
        <v>0.5</v>
      </c>
      <c r="G9" s="7">
        <f>'Методика данные'!J8</f>
        <v>163.54900000000001</v>
      </c>
      <c r="H9" s="7">
        <f t="shared" ref="H9:H24" si="3">(G9/B9*B$25/C$25)/(G$25/B$25*B9/C9)</f>
        <v>169.47424215646956</v>
      </c>
      <c r="I9" s="7">
        <f>'Методика данные'!M8</f>
        <v>9.9999999999999995E-7</v>
      </c>
      <c r="J9" s="7">
        <f>'Методика данные'!O8</f>
        <v>0</v>
      </c>
      <c r="K9" s="155">
        <v>0.5</v>
      </c>
      <c r="L9" s="36">
        <f t="shared" si="0"/>
        <v>0.88877645231704216</v>
      </c>
      <c r="M9" s="37">
        <f t="shared" si="1"/>
        <v>9.9181003339820002</v>
      </c>
      <c r="N9" s="46">
        <f t="shared" si="2"/>
        <v>9.9181003339820002</v>
      </c>
      <c r="P9" s="85"/>
    </row>
    <row r="10" spans="1:16" ht="16.5" customHeight="1">
      <c r="A10" s="6" t="str">
        <f>'Методика данные'!A9</f>
        <v>Богучанский</v>
      </c>
      <c r="B10" s="8">
        <f>'Методика данные'!B9</f>
        <v>11148</v>
      </c>
      <c r="C10" s="8">
        <f>'Методика данные'!I9</f>
        <v>2</v>
      </c>
      <c r="D10" s="162">
        <v>0.05</v>
      </c>
      <c r="E10" s="8">
        <f>'Методика данные'!H9</f>
        <v>0</v>
      </c>
      <c r="F10" s="155">
        <v>0.5</v>
      </c>
      <c r="G10" s="7">
        <f>'Методика данные'!J9</f>
        <v>100.604</v>
      </c>
      <c r="H10" s="7">
        <f t="shared" si="3"/>
        <v>4.912560002504196E-2</v>
      </c>
      <c r="I10" s="7">
        <f>'Методика данные'!M9</f>
        <v>9.9999999999999995E-7</v>
      </c>
      <c r="J10" s="7">
        <f>'Методика данные'!O9</f>
        <v>0</v>
      </c>
      <c r="K10" s="155">
        <v>0.5</v>
      </c>
      <c r="L10" s="36">
        <f t="shared" si="0"/>
        <v>1.4448580573337038</v>
      </c>
      <c r="M10" s="37">
        <f t="shared" si="1"/>
        <v>1.724885308668104</v>
      </c>
      <c r="N10" s="46">
        <f t="shared" si="2"/>
        <v>1.724885308668104</v>
      </c>
      <c r="P10" s="85"/>
    </row>
    <row r="11" spans="1:16" ht="16.5" customHeight="1">
      <c r="A11" s="6" t="str">
        <f>'Методика данные'!A10</f>
        <v>Говорковский</v>
      </c>
      <c r="B11" s="8">
        <f>'Методика данные'!B10</f>
        <v>720</v>
      </c>
      <c r="C11" s="8">
        <f>'Методика данные'!I10</f>
        <v>1</v>
      </c>
      <c r="D11" s="162">
        <v>0.05</v>
      </c>
      <c r="E11" s="8">
        <f>'Методика данные'!H10</f>
        <v>104</v>
      </c>
      <c r="F11" s="155">
        <v>0.5</v>
      </c>
      <c r="G11" s="7">
        <f>'Методика данные'!J10</f>
        <v>160.935</v>
      </c>
      <c r="H11" s="7">
        <f t="shared" si="3"/>
        <v>9.4198080964751245</v>
      </c>
      <c r="I11" s="7">
        <f>'Методика данные'!M10</f>
        <v>9.9999999999999995E-7</v>
      </c>
      <c r="J11" s="7">
        <f>'Методика данные'!O10</f>
        <v>0</v>
      </c>
      <c r="K11" s="155">
        <v>0.5</v>
      </c>
      <c r="L11" s="36">
        <f t="shared" si="0"/>
        <v>0.90321247708702224</v>
      </c>
      <c r="M11" s="37">
        <f t="shared" si="1"/>
        <v>1.9225966433672674</v>
      </c>
      <c r="N11" s="46">
        <f t="shared" si="2"/>
        <v>1.9225966433672674</v>
      </c>
      <c r="P11" s="85"/>
    </row>
    <row r="12" spans="1:16" ht="16.5" customHeight="1">
      <c r="A12" s="6" t="str">
        <f>'Методика данные'!A11</f>
        <v>Красногорьевский</v>
      </c>
      <c r="B12" s="8">
        <f>'Методика данные'!B11</f>
        <v>3299</v>
      </c>
      <c r="C12" s="8">
        <f>'Методика данные'!I11</f>
        <v>2</v>
      </c>
      <c r="D12" s="162">
        <v>0.05</v>
      </c>
      <c r="E12" s="8">
        <f>'Методика данные'!H11</f>
        <v>10</v>
      </c>
      <c r="F12" s="155">
        <v>0.5</v>
      </c>
      <c r="G12" s="7">
        <f>'Методика данные'!J11</f>
        <v>53.323</v>
      </c>
      <c r="H12" s="7">
        <f t="shared" si="3"/>
        <v>0.29732846147346753</v>
      </c>
      <c r="I12" s="7">
        <f>'Методика данные'!M11</f>
        <v>9.9999999999999995E-7</v>
      </c>
      <c r="J12" s="7">
        <f>'Методика данные'!O11</f>
        <v>0</v>
      </c>
      <c r="K12" s="155">
        <v>0.5</v>
      </c>
      <c r="L12" s="36">
        <f t="shared" si="0"/>
        <v>2.7260000375072657</v>
      </c>
      <c r="M12" s="37">
        <f t="shared" si="1"/>
        <v>2.3778664418273063</v>
      </c>
      <c r="N12" s="46">
        <f t="shared" si="2"/>
        <v>2.3778664418273063</v>
      </c>
      <c r="P12" s="85"/>
    </row>
    <row r="13" spans="1:16" ht="15" customHeight="1">
      <c r="A13" s="6" t="str">
        <f>'Методика данные'!A12</f>
        <v>Манзенский</v>
      </c>
      <c r="B13" s="8">
        <f>'Методика данные'!B12</f>
        <v>1831</v>
      </c>
      <c r="C13" s="8">
        <f>'Методика данные'!I12</f>
        <v>1</v>
      </c>
      <c r="D13" s="162">
        <v>0.05</v>
      </c>
      <c r="E13" s="8">
        <f>'Методика данные'!H12</f>
        <v>87</v>
      </c>
      <c r="F13" s="155">
        <v>0.5</v>
      </c>
      <c r="G13" s="7">
        <f>'Методика данные'!J12</f>
        <v>149.892</v>
      </c>
      <c r="H13" s="7">
        <f t="shared" si="3"/>
        <v>1.3566202943627506</v>
      </c>
      <c r="I13" s="7">
        <f>'Методика данные'!M12</f>
        <v>9.9999999999999995E-7</v>
      </c>
      <c r="J13" s="7">
        <f>'Методика данные'!O12</f>
        <v>0</v>
      </c>
      <c r="K13" s="155">
        <v>0.5</v>
      </c>
      <c r="L13" s="36">
        <f t="shared" si="0"/>
        <v>0.96975489018760141</v>
      </c>
      <c r="M13" s="37">
        <f t="shared" si="1"/>
        <v>1.5527084598119383</v>
      </c>
      <c r="N13" s="46">
        <f t="shared" si="2"/>
        <v>1.5527084598119383</v>
      </c>
      <c r="P13" s="85"/>
    </row>
    <row r="14" spans="1:16" ht="14.25" customHeight="1">
      <c r="A14" s="6" t="str">
        <f>'Методика данные'!A13</f>
        <v>Невонский</v>
      </c>
      <c r="B14" s="8">
        <f>'Методика данные'!B13</f>
        <v>1619</v>
      </c>
      <c r="C14" s="8">
        <f>'Методика данные'!I13</f>
        <v>2</v>
      </c>
      <c r="D14" s="162">
        <v>0.05</v>
      </c>
      <c r="E14" s="8">
        <f>'Методика данные'!H13</f>
        <v>75</v>
      </c>
      <c r="F14" s="155">
        <v>0.5</v>
      </c>
      <c r="G14" s="7">
        <f>'Методика данные'!J13</f>
        <v>67.635999999999996</v>
      </c>
      <c r="H14" s="7">
        <f t="shared" si="3"/>
        <v>1.5659242779513742</v>
      </c>
      <c r="I14" s="7">
        <f>'Методика данные'!M13</f>
        <v>9.9999999999999995E-7</v>
      </c>
      <c r="J14" s="7">
        <f>'Методика данные'!O13</f>
        <v>0</v>
      </c>
      <c r="K14" s="155">
        <v>0.5</v>
      </c>
      <c r="L14" s="36">
        <f t="shared" si="0"/>
        <v>2.149129161984741</v>
      </c>
      <c r="M14" s="37">
        <f t="shared" si="1"/>
        <v>2.1528607948899392</v>
      </c>
      <c r="N14" s="46">
        <f t="shared" si="2"/>
        <v>2.1528607948899392</v>
      </c>
      <c r="P14" s="85"/>
    </row>
    <row r="15" spans="1:16" ht="15" customHeight="1">
      <c r="A15" s="6" t="str">
        <f>'Методика данные'!A14</f>
        <v>Нижнетерянский</v>
      </c>
      <c r="B15" s="8">
        <f>'Методика данные'!B14</f>
        <v>508</v>
      </c>
      <c r="C15" s="8">
        <f>'Методика данные'!I14</f>
        <v>1</v>
      </c>
      <c r="D15" s="162">
        <v>0.05</v>
      </c>
      <c r="E15" s="8">
        <f>'Методика данные'!H14</f>
        <v>96</v>
      </c>
      <c r="F15" s="155">
        <v>0.5</v>
      </c>
      <c r="G15" s="7">
        <f>'Методика данные'!J14</f>
        <v>9.468</v>
      </c>
      <c r="H15" s="7">
        <f t="shared" si="3"/>
        <v>1.1132363238023668</v>
      </c>
      <c r="I15" s="7">
        <f>'Методика данные'!M14</f>
        <v>9.9999999999999995E-7</v>
      </c>
      <c r="J15" s="7">
        <f>'Методика данные'!O14</f>
        <v>0</v>
      </c>
      <c r="K15" s="155">
        <v>0.5</v>
      </c>
      <c r="L15" s="36">
        <f t="shared" si="0"/>
        <v>15.352608787494711</v>
      </c>
      <c r="M15" s="37">
        <f t="shared" si="1"/>
        <v>8.7319662099374735</v>
      </c>
      <c r="N15" s="46">
        <f t="shared" si="2"/>
        <v>8.7319662099374735</v>
      </c>
      <c r="P15" s="85"/>
    </row>
    <row r="16" spans="1:16" ht="15" customHeight="1">
      <c r="A16" s="6" t="str">
        <f>'Методика данные'!A15</f>
        <v>Новохайский</v>
      </c>
      <c r="B16" s="8">
        <f>'Методика данные'!B15</f>
        <v>1235</v>
      </c>
      <c r="C16" s="8">
        <f>'Методика данные'!I15</f>
        <v>2</v>
      </c>
      <c r="D16" s="162">
        <v>0.05</v>
      </c>
      <c r="E16" s="8">
        <f>'Методика данные'!H15</f>
        <v>84</v>
      </c>
      <c r="F16" s="155">
        <v>0.5</v>
      </c>
      <c r="G16" s="7">
        <f>'Методика данные'!J15</f>
        <v>146.64099999999999</v>
      </c>
      <c r="H16" s="7">
        <f t="shared" si="3"/>
        <v>5.8345590268949952</v>
      </c>
      <c r="I16" s="7">
        <f>'Методика данные'!M15</f>
        <v>9.9999999999999995E-7</v>
      </c>
      <c r="J16" s="7">
        <f>'Методика данные'!O15</f>
        <v>0</v>
      </c>
      <c r="K16" s="155">
        <v>0.5</v>
      </c>
      <c r="L16" s="36">
        <f t="shared" si="0"/>
        <v>0.99125415129465799</v>
      </c>
      <c r="M16" s="37">
        <f t="shared" si="1"/>
        <v>1.7873550269920786</v>
      </c>
      <c r="N16" s="46">
        <f t="shared" si="2"/>
        <v>1.7873550269920786</v>
      </c>
      <c r="P16" s="85"/>
    </row>
    <row r="17" spans="1:16" ht="15" customHeight="1">
      <c r="A17" s="6" t="str">
        <f>'Методика данные'!A16</f>
        <v>Октябрьский</v>
      </c>
      <c r="B17" s="8">
        <f>'Методика данные'!B16</f>
        <v>5638</v>
      </c>
      <c r="C17" s="8">
        <f>'Методика данные'!I16</f>
        <v>2</v>
      </c>
      <c r="D17" s="162">
        <v>0.05</v>
      </c>
      <c r="E17" s="8">
        <f>'Методика данные'!H16</f>
        <v>130</v>
      </c>
      <c r="F17" s="155">
        <v>0.5</v>
      </c>
      <c r="G17" s="7">
        <f>'Методика данные'!J16</f>
        <v>99.453000000000003</v>
      </c>
      <c r="H17" s="7">
        <f t="shared" si="3"/>
        <v>0.18986909683161193</v>
      </c>
      <c r="I17" s="7">
        <f>'Методика данные'!M16</f>
        <v>9.9999999999999995E-7</v>
      </c>
      <c r="J17" s="7">
        <f>'Методика данные'!O16</f>
        <v>0</v>
      </c>
      <c r="K17" s="155">
        <v>0.5</v>
      </c>
      <c r="L17" s="36">
        <f t="shared" si="0"/>
        <v>1.4615798417342858</v>
      </c>
      <c r="M17" s="37">
        <f t="shared" si="1"/>
        <v>1.7402833757087235</v>
      </c>
      <c r="N17" s="46">
        <f t="shared" si="2"/>
        <v>1.7402833757087235</v>
      </c>
      <c r="P17" s="85"/>
    </row>
    <row r="18" spans="1:16" ht="15" customHeight="1">
      <c r="A18" s="6" t="str">
        <f>'Методика данные'!A17</f>
        <v>Осиновомысский</v>
      </c>
      <c r="B18" s="8">
        <f>'Методика данные'!B17</f>
        <v>1539</v>
      </c>
      <c r="C18" s="8">
        <f>'Методика данные'!I17</f>
        <v>1</v>
      </c>
      <c r="D18" s="162">
        <v>0.05</v>
      </c>
      <c r="E18" s="8">
        <f>'Методика данные'!H17</f>
        <v>154</v>
      </c>
      <c r="F18" s="155">
        <v>0.5</v>
      </c>
      <c r="G18" s="7">
        <f>'Методика данные'!J17</f>
        <v>24.1</v>
      </c>
      <c r="H18" s="7">
        <f t="shared" si="3"/>
        <v>0.30874245040727655</v>
      </c>
      <c r="I18" s="7">
        <f>'Методика данные'!M17</f>
        <v>9.9999999999999995E-7</v>
      </c>
      <c r="J18" s="7">
        <f>'Методика данные'!O17</f>
        <v>0</v>
      </c>
      <c r="K18" s="155">
        <v>0.5</v>
      </c>
      <c r="L18" s="36">
        <f t="shared" si="0"/>
        <v>6.0314730290456398</v>
      </c>
      <c r="M18" s="37">
        <f t="shared" si="1"/>
        <v>4.0311736370431834</v>
      </c>
      <c r="N18" s="46">
        <f t="shared" si="2"/>
        <v>4.0311736370431834</v>
      </c>
      <c r="P18" s="85"/>
    </row>
    <row r="19" spans="1:16" ht="15" customHeight="1">
      <c r="A19" s="6" t="str">
        <f>'Методика данные'!A18</f>
        <v>Пинчугский</v>
      </c>
      <c r="B19" s="8">
        <f>'Методика данные'!B18</f>
        <v>2333</v>
      </c>
      <c r="C19" s="8">
        <f>'Методика данные'!I18</f>
        <v>1</v>
      </c>
      <c r="D19" s="162">
        <v>0.05</v>
      </c>
      <c r="E19" s="8">
        <f>'Методика данные'!H18</f>
        <v>36</v>
      </c>
      <c r="F19" s="155">
        <v>0.5</v>
      </c>
      <c r="G19" s="7">
        <f>'Методика данные'!J18</f>
        <v>209.803</v>
      </c>
      <c r="H19" s="7">
        <f t="shared" si="3"/>
        <v>1.1696037717982239</v>
      </c>
      <c r="I19" s="7">
        <f>'Методика данные'!M18</f>
        <v>9.9999999999999995E-7</v>
      </c>
      <c r="J19" s="7">
        <f>'Методика данные'!O18</f>
        <v>0</v>
      </c>
      <c r="K19" s="155">
        <v>0.5</v>
      </c>
      <c r="L19" s="36">
        <f t="shared" si="0"/>
        <v>0.69283327693121621</v>
      </c>
      <c r="M19" s="37">
        <f t="shared" si="1"/>
        <v>1.4048968270555191</v>
      </c>
      <c r="N19" s="46">
        <f t="shared" si="2"/>
        <v>1.4048968270555191</v>
      </c>
      <c r="P19" s="85"/>
    </row>
    <row r="20" spans="1:16" ht="15" customHeight="1">
      <c r="A20" s="6" t="str">
        <f>'Методика данные'!A19</f>
        <v>Таёжнинский</v>
      </c>
      <c r="B20" s="8">
        <f>'Методика данные'!B19</f>
        <v>6441</v>
      </c>
      <c r="C20" s="8">
        <f>'Методика данные'!I19</f>
        <v>2</v>
      </c>
      <c r="D20" s="162">
        <v>0.05</v>
      </c>
      <c r="E20" s="8">
        <f>'Методика данные'!H19</f>
        <v>46</v>
      </c>
      <c r="F20" s="155">
        <v>0.5</v>
      </c>
      <c r="G20" s="7">
        <f>'Методика данные'!J19</f>
        <v>93.334000000000003</v>
      </c>
      <c r="H20" s="7">
        <f t="shared" si="3"/>
        <v>0.1365274000572704</v>
      </c>
      <c r="I20" s="7">
        <f>'Методика данные'!M19</f>
        <v>9.9999999999999995E-7</v>
      </c>
      <c r="J20" s="7">
        <f>'Методика данные'!O19</f>
        <v>0</v>
      </c>
      <c r="K20" s="155">
        <v>0.5</v>
      </c>
      <c r="L20" s="36">
        <f t="shared" si="0"/>
        <v>1.5574013757044582</v>
      </c>
      <c r="M20" s="37">
        <f t="shared" si="1"/>
        <v>1.7855270578550926</v>
      </c>
      <c r="N20" s="46">
        <f t="shared" si="2"/>
        <v>1.7855270578550926</v>
      </c>
      <c r="P20" s="85"/>
    </row>
    <row r="21" spans="1:16" ht="15" customHeight="1">
      <c r="A21" s="6" t="str">
        <f>'Методика данные'!A20</f>
        <v>Такучетский</v>
      </c>
      <c r="B21" s="8">
        <f>'Методика данные'!B20</f>
        <v>688</v>
      </c>
      <c r="C21" s="8">
        <f>'Методика данные'!I20</f>
        <v>1</v>
      </c>
      <c r="D21" s="162">
        <v>0.05</v>
      </c>
      <c r="E21" s="8">
        <f>'Методика данные'!H20</f>
        <v>178</v>
      </c>
      <c r="F21" s="155">
        <v>0.5</v>
      </c>
      <c r="G21" s="7">
        <f>'Методика данные'!J20</f>
        <v>808.851</v>
      </c>
      <c r="H21" s="7">
        <f t="shared" si="3"/>
        <v>51.849932350102115</v>
      </c>
      <c r="I21" s="7">
        <f>'Методика данные'!M20</f>
        <v>9.9999999999999995E-7</v>
      </c>
      <c r="J21" s="7">
        <f>'Методика данные'!O20</f>
        <v>0</v>
      </c>
      <c r="K21" s="155">
        <v>0.5</v>
      </c>
      <c r="L21" s="36">
        <f t="shared" si="0"/>
        <v>0.17970986003602635</v>
      </c>
      <c r="M21" s="37">
        <f t="shared" si="1"/>
        <v>3.682351547523119</v>
      </c>
      <c r="N21" s="46">
        <f t="shared" si="2"/>
        <v>3.682351547523119</v>
      </c>
      <c r="P21" s="85"/>
    </row>
    <row r="22" spans="1:16" ht="15" customHeight="1">
      <c r="A22" s="6" t="str">
        <f>'Методика данные'!A21</f>
        <v>Хребтовский</v>
      </c>
      <c r="B22" s="8">
        <f>'Методика данные'!B21</f>
        <v>1490</v>
      </c>
      <c r="C22" s="8">
        <f>'Методика данные'!I21</f>
        <v>1</v>
      </c>
      <c r="D22" s="162">
        <v>0.05</v>
      </c>
      <c r="E22" s="8">
        <f>'Методика данные'!H21</f>
        <v>195</v>
      </c>
      <c r="F22" s="155">
        <v>0.5</v>
      </c>
      <c r="G22" s="7">
        <f>'Методика данные'!J21</f>
        <v>112.82899999999999</v>
      </c>
      <c r="H22" s="7">
        <f t="shared" si="3"/>
        <v>1.5420723352510819</v>
      </c>
      <c r="I22" s="7">
        <f>'Методика данные'!M21</f>
        <v>9.9999999999999995E-7</v>
      </c>
      <c r="J22" s="7">
        <f>'Методика данные'!O21</f>
        <v>0</v>
      </c>
      <c r="K22" s="155">
        <v>0.5</v>
      </c>
      <c r="L22" s="36">
        <f t="shared" si="0"/>
        <v>1.2883079704685847</v>
      </c>
      <c r="M22" s="37">
        <f t="shared" si="1"/>
        <v>1.7212576019968464</v>
      </c>
      <c r="N22" s="46">
        <f t="shared" si="2"/>
        <v>1.7212576019968464</v>
      </c>
      <c r="P22" s="85"/>
    </row>
    <row r="23" spans="1:16" ht="15" customHeight="1">
      <c r="A23" s="6" t="str">
        <f>'Методика данные'!A22</f>
        <v>Чуноярский</v>
      </c>
      <c r="B23" s="8">
        <f>'Методика данные'!B22</f>
        <v>3039</v>
      </c>
      <c r="C23" s="8">
        <f>'Методика данные'!I22</f>
        <v>1</v>
      </c>
      <c r="D23" s="162">
        <v>0.05</v>
      </c>
      <c r="E23" s="8">
        <f>'Методика данные'!H22</f>
        <v>125</v>
      </c>
      <c r="F23" s="155">
        <v>0.5</v>
      </c>
      <c r="G23" s="7">
        <f>'Методика данные'!J22</f>
        <v>81.899000000000001</v>
      </c>
      <c r="H23" s="7">
        <f t="shared" si="3"/>
        <v>0.26907524391404708</v>
      </c>
      <c r="I23" s="7">
        <f>'Методика данные'!M22</f>
        <v>9.9999999999999995E-7</v>
      </c>
      <c r="J23" s="7">
        <f>'Методика данные'!O22</f>
        <v>0</v>
      </c>
      <c r="K23" s="155">
        <v>0.5</v>
      </c>
      <c r="L23" s="36">
        <f t="shared" si="0"/>
        <v>1.7748507307781527</v>
      </c>
      <c r="M23" s="37">
        <f t="shared" si="1"/>
        <v>1.9008791275847785</v>
      </c>
      <c r="N23" s="46">
        <f t="shared" si="2"/>
        <v>1.9008791275847785</v>
      </c>
      <c r="P23" s="85"/>
    </row>
    <row r="24" spans="1:16" ht="15.75" customHeight="1">
      <c r="A24" s="6" t="str">
        <f>'Методика данные'!A23</f>
        <v>Шиверский</v>
      </c>
      <c r="B24" s="8">
        <f>'Методика данные'!B23</f>
        <v>1007</v>
      </c>
      <c r="C24" s="8">
        <f>'Методика данные'!I23</f>
        <v>1</v>
      </c>
      <c r="D24" s="162">
        <v>0.05</v>
      </c>
      <c r="E24" s="8">
        <f>'Методика данные'!H23</f>
        <v>35</v>
      </c>
      <c r="F24" s="155">
        <v>0.5</v>
      </c>
      <c r="G24" s="7">
        <f>'Методика данные'!J23</f>
        <v>100.098</v>
      </c>
      <c r="H24" s="7">
        <f t="shared" si="3"/>
        <v>2.9951805225275021</v>
      </c>
      <c r="I24" s="7">
        <f>'Методика данные'!M23</f>
        <v>9.9999999999999995E-7</v>
      </c>
      <c r="J24" s="7">
        <f>'Методика данные'!O23</f>
        <v>0</v>
      </c>
      <c r="K24" s="155">
        <v>0.5</v>
      </c>
      <c r="L24" s="36">
        <f t="shared" si="0"/>
        <v>1.4521618813562702</v>
      </c>
      <c r="M24" s="37">
        <f t="shared" si="1"/>
        <v>1.8758399668045103</v>
      </c>
      <c r="N24" s="46">
        <f t="shared" si="2"/>
        <v>1.8758399668045103</v>
      </c>
      <c r="P24" s="85"/>
    </row>
    <row r="25" spans="1:16" s="14" customFormat="1">
      <c r="A25" s="10" t="s">
        <v>208</v>
      </c>
      <c r="B25" s="11">
        <f>SUM(B7:B24)</f>
        <v>45433</v>
      </c>
      <c r="C25" s="11">
        <f>SUM(C7:C24)</f>
        <v>26</v>
      </c>
      <c r="D25" s="44" t="s">
        <v>203</v>
      </c>
      <c r="E25" s="11">
        <f>SUM(E7:E24)</f>
        <v>1527</v>
      </c>
      <c r="F25" s="44" t="s">
        <v>203</v>
      </c>
      <c r="G25" s="11">
        <f>SUM(G7:G24)</f>
        <v>2616.4529999999995</v>
      </c>
      <c r="H25" s="11">
        <f>(G25/B25*B$25/C$25)/(G$25/B$25*B25/C25)</f>
        <v>1</v>
      </c>
      <c r="I25" s="11">
        <f>SUM(I7:I24)</f>
        <v>1.8000000000000004E-5</v>
      </c>
      <c r="J25" s="42" t="s">
        <v>203</v>
      </c>
      <c r="K25" s="44" t="s">
        <v>203</v>
      </c>
      <c r="L25" s="42" t="s">
        <v>203</v>
      </c>
      <c r="M25" s="42" t="s">
        <v>203</v>
      </c>
      <c r="N25" s="48">
        <f>SUMPRODUCT(N7:N24,B7:B24)/B25</f>
        <v>2.0266027954581687</v>
      </c>
    </row>
  </sheetData>
  <mergeCells count="5">
    <mergeCell ref="A1:N1"/>
    <mergeCell ref="C2:M2"/>
    <mergeCell ref="N2:N3"/>
    <mergeCell ref="A2:A3"/>
    <mergeCell ref="B2:B3"/>
  </mergeCells>
  <phoneticPr fontId="24" type="noConversion"/>
  <pageMargins left="1.24" right="0.28000000000000003" top="1" bottom="1" header="0.5" footer="0.5"/>
  <pageSetup paperSize="9" scale="7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26"/>
  <sheetViews>
    <sheetView view="pageBreakPreview" workbookViewId="0">
      <selection activeCell="C16" sqref="C16"/>
    </sheetView>
  </sheetViews>
  <sheetFormatPr defaultColWidth="9.140625" defaultRowHeight="12.75"/>
  <cols>
    <col min="1" max="1" width="31.42578125" style="1" customWidth="1"/>
    <col min="2" max="2" width="10.28515625" style="1" customWidth="1"/>
    <col min="3" max="3" width="14.7109375" style="1" customWidth="1"/>
    <col min="4" max="4" width="12.28515625" style="1" customWidth="1"/>
    <col min="5" max="5" width="12.7109375" style="1" customWidth="1"/>
    <col min="6" max="6" width="15.140625" style="1" customWidth="1"/>
    <col min="7" max="16384" width="9.140625" style="1"/>
  </cols>
  <sheetData>
    <row r="1" spans="1:9" ht="24.75" customHeight="1">
      <c r="A1" s="581" t="s">
        <v>344</v>
      </c>
      <c r="B1" s="581"/>
      <c r="C1" s="581"/>
      <c r="D1" s="581"/>
      <c r="E1" s="581"/>
      <c r="F1" s="581"/>
    </row>
    <row r="2" spans="1:9" s="5" customFormat="1" ht="35.25" customHeight="1">
      <c r="A2" s="588" t="s">
        <v>207</v>
      </c>
      <c r="B2" s="588" t="s">
        <v>212</v>
      </c>
      <c r="C2" s="590" t="s">
        <v>351</v>
      </c>
      <c r="D2" s="591"/>
      <c r="E2" s="598"/>
      <c r="F2" s="588" t="s">
        <v>296</v>
      </c>
    </row>
    <row r="3" spans="1:9" s="5" customFormat="1" ht="52.5">
      <c r="A3" s="589"/>
      <c r="B3" s="589"/>
      <c r="C3" s="73" t="s">
        <v>294</v>
      </c>
      <c r="D3" s="68" t="s">
        <v>295</v>
      </c>
      <c r="E3" s="68" t="s">
        <v>345</v>
      </c>
      <c r="F3" s="589"/>
    </row>
    <row r="4" spans="1:9" s="5" customFormat="1" ht="10.5">
      <c r="A4" s="2" t="s">
        <v>204</v>
      </c>
      <c r="B4" s="16" t="str">
        <f>"01.01."&amp;(год-2)</f>
        <v>01.01.2015</v>
      </c>
      <c r="C4" s="63"/>
      <c r="D4" s="64"/>
      <c r="E4" s="64"/>
      <c r="F4" s="167">
        <f>год</f>
        <v>2017</v>
      </c>
    </row>
    <row r="5" spans="1:9" s="5" customFormat="1" ht="10.5">
      <c r="A5" s="2" t="s">
        <v>205</v>
      </c>
      <c r="B5" s="2" t="s">
        <v>210</v>
      </c>
      <c r="C5" s="2" t="s">
        <v>353</v>
      </c>
      <c r="D5" s="2" t="s">
        <v>353</v>
      </c>
      <c r="E5" s="35"/>
      <c r="F5" s="35"/>
    </row>
    <row r="6" spans="1:9" s="5" customFormat="1">
      <c r="A6" s="2" t="s">
        <v>206</v>
      </c>
      <c r="B6" s="2" t="s">
        <v>0</v>
      </c>
      <c r="C6" s="2"/>
      <c r="D6" s="35"/>
      <c r="E6" s="35"/>
      <c r="F6" s="35" t="s">
        <v>297</v>
      </c>
      <c r="G6" s="1"/>
      <c r="H6" s="1" t="s">
        <v>120</v>
      </c>
      <c r="I6" s="5" t="s">
        <v>146</v>
      </c>
    </row>
    <row r="7" spans="1:9" ht="15" customHeight="1">
      <c r="A7" s="6" t="str">
        <f>'Методика данные'!A6</f>
        <v>Ангарский</v>
      </c>
      <c r="B7" s="8">
        <f>'Методика данные'!B6</f>
        <v>1973</v>
      </c>
      <c r="C7" s="280"/>
      <c r="D7" s="279">
        <f t="shared" ref="D7:D24" si="0">SUMIF(классификация_методика,I7,Проект_сумма)</f>
        <v>0</v>
      </c>
      <c r="E7" s="94">
        <f>IF(C7=0,0,(1+C7/D7)/(1+C$25/D$25))</f>
        <v>0</v>
      </c>
      <c r="F7" s="94">
        <f>E7</f>
        <v>0</v>
      </c>
      <c r="G7" s="24">
        <v>901</v>
      </c>
      <c r="H7" s="1" t="str">
        <f>"кул"&amp;$G7&amp;"ком"</f>
        <v>кул901ком</v>
      </c>
      <c r="I7" s="1" t="str">
        <f>"кул"&amp;$G7&amp;"*"</f>
        <v>кул901*</v>
      </c>
    </row>
    <row r="8" spans="1:9" ht="15" customHeight="1">
      <c r="A8" s="6" t="str">
        <f>'Методика данные'!A7</f>
        <v>Артюгинский</v>
      </c>
      <c r="B8" s="8">
        <f>'Методика данные'!B7</f>
        <v>683</v>
      </c>
      <c r="C8" s="280"/>
      <c r="D8" s="279">
        <f t="shared" si="0"/>
        <v>0</v>
      </c>
      <c r="E8" s="94">
        <f t="shared" ref="E8:E24" si="1">IF(C8=0,0,(1+C8/D8)/(1+C$25/D$25))</f>
        <v>0</v>
      </c>
      <c r="F8" s="94">
        <f t="shared" ref="F8:F24" si="2">E8</f>
        <v>0</v>
      </c>
      <c r="G8" s="24">
        <v>902</v>
      </c>
      <c r="H8" s="1" t="str">
        <f t="shared" ref="H8:H24" si="3">"кул"&amp;$G8&amp;"ком"</f>
        <v>кул902ком</v>
      </c>
      <c r="I8" s="1" t="str">
        <f t="shared" ref="I8:I24" si="4">"кул"&amp;$G8&amp;"*"</f>
        <v>кул902*</v>
      </c>
    </row>
    <row r="9" spans="1:9" ht="17.25" customHeight="1">
      <c r="A9" s="6" t="str">
        <f>'Методика данные'!A8</f>
        <v>Белякинский</v>
      </c>
      <c r="B9" s="8">
        <f>'Методика данные'!B8</f>
        <v>242</v>
      </c>
      <c r="C9" s="280"/>
      <c r="D9" s="279">
        <f t="shared" si="0"/>
        <v>0</v>
      </c>
      <c r="E9" s="94">
        <f t="shared" si="1"/>
        <v>0</v>
      </c>
      <c r="F9" s="94">
        <f t="shared" si="2"/>
        <v>0</v>
      </c>
      <c r="G9" s="24">
        <v>903</v>
      </c>
      <c r="H9" s="1" t="str">
        <f t="shared" si="3"/>
        <v>кул903ком</v>
      </c>
      <c r="I9" s="1" t="str">
        <f t="shared" si="4"/>
        <v>кул903*</v>
      </c>
    </row>
    <row r="10" spans="1:9" ht="16.5" customHeight="1">
      <c r="A10" s="6" t="str">
        <f>'Методика данные'!A9</f>
        <v>Богучанский</v>
      </c>
      <c r="B10" s="8">
        <f>'Методика данные'!B9</f>
        <v>11148</v>
      </c>
      <c r="C10" s="280">
        <v>1673.3</v>
      </c>
      <c r="D10" s="279">
        <f t="shared" si="0"/>
        <v>5859.6130000000003</v>
      </c>
      <c r="E10" s="94">
        <f t="shared" si="1"/>
        <v>1.0837251414710891</v>
      </c>
      <c r="F10" s="94">
        <f t="shared" si="2"/>
        <v>1.0837251414710891</v>
      </c>
      <c r="G10" s="24">
        <v>904</v>
      </c>
      <c r="H10" s="1" t="str">
        <f t="shared" si="3"/>
        <v>кул904ком</v>
      </c>
      <c r="I10" s="1" t="str">
        <f t="shared" si="4"/>
        <v>кул904*</v>
      </c>
    </row>
    <row r="11" spans="1:9" ht="16.5" customHeight="1">
      <c r="A11" s="6" t="str">
        <f>'Методика данные'!A10</f>
        <v>Говорковский</v>
      </c>
      <c r="B11" s="8">
        <f>'Методика данные'!B10</f>
        <v>720</v>
      </c>
      <c r="C11" s="280"/>
      <c r="D11" s="279">
        <f t="shared" si="0"/>
        <v>0</v>
      </c>
      <c r="E11" s="94">
        <f t="shared" si="1"/>
        <v>0</v>
      </c>
      <c r="F11" s="94">
        <f t="shared" si="2"/>
        <v>0</v>
      </c>
      <c r="G11" s="24">
        <v>905</v>
      </c>
      <c r="H11" s="1" t="str">
        <f t="shared" si="3"/>
        <v>кул905ком</v>
      </c>
      <c r="I11" s="1" t="str">
        <f t="shared" si="4"/>
        <v>кул905*</v>
      </c>
    </row>
    <row r="12" spans="1:9" ht="16.5" customHeight="1">
      <c r="A12" s="6" t="str">
        <f>'Методика данные'!A11</f>
        <v>Красногорьевский</v>
      </c>
      <c r="B12" s="8">
        <f>'Методика данные'!B11</f>
        <v>3299</v>
      </c>
      <c r="C12" s="280"/>
      <c r="D12" s="279">
        <f t="shared" si="0"/>
        <v>0</v>
      </c>
      <c r="E12" s="94">
        <f t="shared" si="1"/>
        <v>0</v>
      </c>
      <c r="F12" s="94">
        <f t="shared" si="2"/>
        <v>0</v>
      </c>
      <c r="G12" s="24">
        <v>906</v>
      </c>
      <c r="H12" s="1" t="str">
        <f t="shared" si="3"/>
        <v>кул906ком</v>
      </c>
      <c r="I12" s="1" t="str">
        <f t="shared" si="4"/>
        <v>кул906*</v>
      </c>
    </row>
    <row r="13" spans="1:9" ht="15" customHeight="1">
      <c r="A13" s="6" t="str">
        <f>'Методика данные'!A12</f>
        <v>Манзенский</v>
      </c>
      <c r="B13" s="8">
        <f>'Методика данные'!B12</f>
        <v>1831</v>
      </c>
      <c r="C13" s="280"/>
      <c r="D13" s="279">
        <f t="shared" si="0"/>
        <v>0</v>
      </c>
      <c r="E13" s="94">
        <f t="shared" si="1"/>
        <v>0</v>
      </c>
      <c r="F13" s="94">
        <f t="shared" si="2"/>
        <v>0</v>
      </c>
      <c r="G13" s="24">
        <v>907</v>
      </c>
      <c r="H13" s="1" t="str">
        <f t="shared" si="3"/>
        <v>кул907ком</v>
      </c>
      <c r="I13" s="1" t="str">
        <f t="shared" si="4"/>
        <v>кул907*</v>
      </c>
    </row>
    <row r="14" spans="1:9" ht="14.25" customHeight="1">
      <c r="A14" s="6" t="str">
        <f>'Методика данные'!A13</f>
        <v>Невонский</v>
      </c>
      <c r="B14" s="8">
        <f>'Методика данные'!B13</f>
        <v>1619</v>
      </c>
      <c r="C14" s="280">
        <v>609.70000000000005</v>
      </c>
      <c r="D14" s="279">
        <f t="shared" si="0"/>
        <v>4832.1000000000004</v>
      </c>
      <c r="E14" s="94">
        <f t="shared" si="1"/>
        <v>0.94936188973186864</v>
      </c>
      <c r="F14" s="94">
        <f t="shared" si="2"/>
        <v>0.94936188973186864</v>
      </c>
      <c r="G14" s="24">
        <v>908</v>
      </c>
      <c r="H14" s="1" t="str">
        <f t="shared" si="3"/>
        <v>кул908ком</v>
      </c>
      <c r="I14" s="1" t="str">
        <f t="shared" si="4"/>
        <v>кул908*</v>
      </c>
    </row>
    <row r="15" spans="1:9" ht="15" customHeight="1">
      <c r="A15" s="6" t="str">
        <f>'Методика данные'!A14</f>
        <v>Нижнетерянский</v>
      </c>
      <c r="B15" s="8">
        <f>'Методика данные'!B14</f>
        <v>508</v>
      </c>
      <c r="C15" s="280">
        <v>287</v>
      </c>
      <c r="D15" s="279">
        <f t="shared" si="0"/>
        <v>2000</v>
      </c>
      <c r="E15" s="94">
        <f t="shared" si="1"/>
        <v>0.96396507592367231</v>
      </c>
      <c r="F15" s="94">
        <f t="shared" si="2"/>
        <v>0.96396507592367231</v>
      </c>
      <c r="G15" s="24">
        <v>909</v>
      </c>
      <c r="H15" s="1" t="str">
        <f t="shared" si="3"/>
        <v>кул909ком</v>
      </c>
      <c r="I15" s="1" t="str">
        <f t="shared" si="4"/>
        <v>кул909*</v>
      </c>
    </row>
    <row r="16" spans="1:9" ht="15" customHeight="1">
      <c r="A16" s="6" t="str">
        <f>'Методика данные'!A15</f>
        <v>Новохайский</v>
      </c>
      <c r="B16" s="8">
        <f>'Методика данные'!B15</f>
        <v>1235</v>
      </c>
      <c r="C16" s="280"/>
      <c r="D16" s="279">
        <f t="shared" si="0"/>
        <v>0</v>
      </c>
      <c r="E16" s="94">
        <f t="shared" si="1"/>
        <v>0</v>
      </c>
      <c r="F16" s="94">
        <f t="shared" si="2"/>
        <v>0</v>
      </c>
      <c r="G16" s="24">
        <v>910</v>
      </c>
      <c r="H16" s="1" t="str">
        <f t="shared" si="3"/>
        <v>кул910ком</v>
      </c>
      <c r="I16" s="1" t="str">
        <f t="shared" si="4"/>
        <v>кул910*</v>
      </c>
    </row>
    <row r="17" spans="1:9" ht="15" customHeight="1">
      <c r="A17" s="6" t="str">
        <f>'Методика данные'!A16</f>
        <v>Октябрьский</v>
      </c>
      <c r="B17" s="8">
        <f>'Методика данные'!B16</f>
        <v>5638</v>
      </c>
      <c r="C17" s="280">
        <v>1190.8</v>
      </c>
      <c r="D17" s="279">
        <f t="shared" si="0"/>
        <v>5206.7330000000002</v>
      </c>
      <c r="E17" s="94">
        <f t="shared" si="1"/>
        <v>1.0357915362571433</v>
      </c>
      <c r="F17" s="94">
        <f t="shared" si="2"/>
        <v>1.0357915362571433</v>
      </c>
      <c r="G17" s="24">
        <v>913</v>
      </c>
      <c r="H17" s="1" t="str">
        <f t="shared" si="3"/>
        <v>кул913ком</v>
      </c>
      <c r="I17" s="1" t="str">
        <f t="shared" si="4"/>
        <v>кул913*</v>
      </c>
    </row>
    <row r="18" spans="1:9" ht="15" customHeight="1">
      <c r="A18" s="6" t="str">
        <f>'Методика данные'!A17</f>
        <v>Осиновомысский</v>
      </c>
      <c r="B18" s="8">
        <f>'Методика данные'!B17</f>
        <v>1539</v>
      </c>
      <c r="C18" s="280"/>
      <c r="D18" s="279">
        <f t="shared" si="0"/>
        <v>0</v>
      </c>
      <c r="E18" s="94">
        <f t="shared" si="1"/>
        <v>0</v>
      </c>
      <c r="F18" s="94">
        <f t="shared" si="2"/>
        <v>0</v>
      </c>
      <c r="G18" s="24">
        <v>911</v>
      </c>
      <c r="H18" s="1" t="str">
        <f t="shared" si="3"/>
        <v>кул911ком</v>
      </c>
      <c r="I18" s="1" t="str">
        <f t="shared" si="4"/>
        <v>кул911*</v>
      </c>
    </row>
    <row r="19" spans="1:9" ht="15" customHeight="1">
      <c r="A19" s="6" t="str">
        <f>'Методика данные'!A18</f>
        <v>Пинчугский</v>
      </c>
      <c r="B19" s="8">
        <f>'Методика данные'!B18</f>
        <v>2333</v>
      </c>
      <c r="C19" s="280">
        <v>794</v>
      </c>
      <c r="D19" s="279">
        <f t="shared" si="0"/>
        <v>4265.3</v>
      </c>
      <c r="E19" s="94">
        <f t="shared" si="1"/>
        <v>0.99992167062652948</v>
      </c>
      <c r="F19" s="94">
        <f t="shared" si="2"/>
        <v>0.99992167062652948</v>
      </c>
      <c r="G19" s="24">
        <v>912</v>
      </c>
      <c r="H19" s="1" t="str">
        <f t="shared" si="3"/>
        <v>кул912ком</v>
      </c>
      <c r="I19" s="1" t="str">
        <f t="shared" si="4"/>
        <v>кул912*</v>
      </c>
    </row>
    <row r="20" spans="1:9" ht="15" customHeight="1">
      <c r="A20" s="6" t="str">
        <f>'Методика данные'!A19</f>
        <v>Таёжнинский</v>
      </c>
      <c r="B20" s="8">
        <f>'Методика данные'!B19</f>
        <v>6441</v>
      </c>
      <c r="C20" s="280">
        <v>1853.3</v>
      </c>
      <c r="D20" s="279">
        <f t="shared" si="0"/>
        <v>12802.395</v>
      </c>
      <c r="E20" s="94">
        <f t="shared" si="1"/>
        <v>0.96502891585492312</v>
      </c>
      <c r="F20" s="94">
        <f t="shared" si="2"/>
        <v>0.96502891585492312</v>
      </c>
      <c r="G20" s="24">
        <v>914</v>
      </c>
      <c r="H20" s="1" t="str">
        <f t="shared" si="3"/>
        <v>кул914ком</v>
      </c>
      <c r="I20" s="1" t="str">
        <f t="shared" si="4"/>
        <v>кул914*</v>
      </c>
    </row>
    <row r="21" spans="1:9" ht="15" customHeight="1">
      <c r="A21" s="6" t="str">
        <f>'Методика данные'!A20</f>
        <v>Такучетский</v>
      </c>
      <c r="B21" s="8">
        <f>'Методика данные'!B20</f>
        <v>688</v>
      </c>
      <c r="C21" s="280"/>
      <c r="D21" s="279">
        <f t="shared" si="0"/>
        <v>0</v>
      </c>
      <c r="E21" s="94">
        <f t="shared" si="1"/>
        <v>0</v>
      </c>
      <c r="F21" s="94">
        <f t="shared" si="2"/>
        <v>0</v>
      </c>
      <c r="G21" s="24">
        <v>915</v>
      </c>
      <c r="H21" s="1" t="str">
        <f t="shared" si="3"/>
        <v>кул915ком</v>
      </c>
      <c r="I21" s="1" t="str">
        <f t="shared" si="4"/>
        <v>кул915*</v>
      </c>
    </row>
    <row r="22" spans="1:9" ht="15" customHeight="1">
      <c r="A22" s="6" t="str">
        <f>'Методика данные'!A21</f>
        <v>Хребтовский</v>
      </c>
      <c r="B22" s="8">
        <f>'Методика данные'!B21</f>
        <v>1490</v>
      </c>
      <c r="C22" s="280"/>
      <c r="D22" s="279">
        <f t="shared" si="0"/>
        <v>0</v>
      </c>
      <c r="E22" s="94">
        <f t="shared" si="1"/>
        <v>0</v>
      </c>
      <c r="F22" s="94">
        <f t="shared" si="2"/>
        <v>0</v>
      </c>
      <c r="G22" s="24">
        <v>916</v>
      </c>
      <c r="H22" s="1" t="str">
        <f t="shared" si="3"/>
        <v>кул916ком</v>
      </c>
      <c r="I22" s="1" t="str">
        <f t="shared" si="4"/>
        <v>кул916*</v>
      </c>
    </row>
    <row r="23" spans="1:9" ht="15" customHeight="1">
      <c r="A23" s="6" t="str">
        <f>'Методика данные'!A22</f>
        <v>Чуноярский</v>
      </c>
      <c r="B23" s="8">
        <f>'Методика данные'!B22</f>
        <v>3039</v>
      </c>
      <c r="C23" s="280">
        <v>1240</v>
      </c>
      <c r="D23" s="279">
        <f t="shared" si="0"/>
        <v>6098.3</v>
      </c>
      <c r="E23" s="94">
        <f t="shared" si="1"/>
        <v>1.014405997002094</v>
      </c>
      <c r="F23" s="94">
        <f t="shared" si="2"/>
        <v>1.014405997002094</v>
      </c>
      <c r="G23" s="24">
        <v>917</v>
      </c>
      <c r="H23" s="1" t="str">
        <f t="shared" si="3"/>
        <v>кул917ком</v>
      </c>
      <c r="I23" s="1" t="str">
        <f t="shared" si="4"/>
        <v>кул917*</v>
      </c>
    </row>
    <row r="24" spans="1:9" ht="15.75" customHeight="1">
      <c r="A24" s="6" t="str">
        <f>'Методика данные'!A23</f>
        <v>Шиверский</v>
      </c>
      <c r="B24" s="8">
        <f>'Методика данные'!B23</f>
        <v>1007</v>
      </c>
      <c r="C24" s="280"/>
      <c r="D24" s="279">
        <f t="shared" si="0"/>
        <v>0</v>
      </c>
      <c r="E24" s="94">
        <f t="shared" si="1"/>
        <v>0</v>
      </c>
      <c r="F24" s="94">
        <f t="shared" si="2"/>
        <v>0</v>
      </c>
      <c r="G24" s="24">
        <v>918</v>
      </c>
      <c r="H24" s="1" t="str">
        <f t="shared" si="3"/>
        <v>кул918ком</v>
      </c>
      <c r="I24" s="1" t="str">
        <f t="shared" si="4"/>
        <v>кул918*</v>
      </c>
    </row>
    <row r="25" spans="1:9" s="14" customFormat="1">
      <c r="A25" s="10" t="s">
        <v>208</v>
      </c>
      <c r="B25" s="11">
        <f>SUM(B7:B24)</f>
        <v>45433</v>
      </c>
      <c r="C25" s="11">
        <f>SUM(C7:C24)</f>
        <v>7648.1</v>
      </c>
      <c r="D25" s="11">
        <f>SUM(D7:D24)</f>
        <v>41064.441000000006</v>
      </c>
      <c r="E25" s="69">
        <f>SUMPRODUCT(E7:E24,B7:B24)/B25</f>
        <v>0.69507230528614028</v>
      </c>
      <c r="F25" s="66">
        <f>E25</f>
        <v>0.69507230528614028</v>
      </c>
    </row>
    <row r="26" spans="1:9" ht="27.75" customHeight="1">
      <c r="C26" s="281" t="s">
        <v>572</v>
      </c>
    </row>
  </sheetData>
  <mergeCells count="5">
    <mergeCell ref="A1:F1"/>
    <mergeCell ref="F2:F3"/>
    <mergeCell ref="A2:A3"/>
    <mergeCell ref="B2:B3"/>
    <mergeCell ref="C2:E2"/>
  </mergeCells>
  <phoneticPr fontId="24" type="noConversion"/>
  <pageMargins left="1.2204724409448819" right="0.27559055118110237" top="0.98425196850393704" bottom="0.98425196850393704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31"/>
  <sheetViews>
    <sheetView zoomScaleSheetLayoutView="100" workbookViewId="0">
      <pane xSplit="2" ySplit="6" topLeftCell="F7" activePane="bottomRight" state="frozen"/>
      <selection activeCell="D6" sqref="D6:G23"/>
      <selection pane="topRight" activeCell="D6" sqref="D6:G23"/>
      <selection pane="bottomLeft" activeCell="D6" sqref="D6:G23"/>
      <selection pane="bottomRight" activeCell="F9" sqref="F9"/>
    </sheetView>
  </sheetViews>
  <sheetFormatPr defaultColWidth="9.140625" defaultRowHeight="12.75"/>
  <cols>
    <col min="1" max="1" width="15.7109375" style="1" customWidth="1"/>
    <col min="2" max="2" width="10.28515625" style="1" customWidth="1"/>
    <col min="3" max="3" width="18" style="1" customWidth="1"/>
    <col min="4" max="4" width="15.28515625" style="1" customWidth="1"/>
    <col min="5" max="6" width="11.85546875" style="1" customWidth="1"/>
    <col min="7" max="7" width="15.28515625" style="1" customWidth="1"/>
    <col min="8" max="8" width="14.5703125" style="1" customWidth="1"/>
    <col min="9" max="9" width="14.7109375" style="1" customWidth="1"/>
    <col min="10" max="10" width="11.85546875" style="1" customWidth="1"/>
    <col min="11" max="13" width="10.28515625" style="1" customWidth="1"/>
    <col min="14" max="14" width="10.28515625" style="55" customWidth="1"/>
    <col min="15" max="15" width="10.28515625" style="1" customWidth="1"/>
    <col min="16" max="16" width="8.140625" style="1" customWidth="1"/>
    <col min="17" max="17" width="10.28515625" style="1" customWidth="1"/>
    <col min="18" max="18" width="9.85546875" style="1" bestFit="1" customWidth="1"/>
    <col min="19" max="19" width="13.42578125" style="83" customWidth="1"/>
    <col min="20" max="20" width="9.140625" style="83" customWidth="1"/>
    <col min="21" max="21" width="9.140625" style="83"/>
    <col min="22" max="22" width="13.28515625" style="1" customWidth="1"/>
    <col min="23" max="16384" width="9.140625" style="1"/>
  </cols>
  <sheetData>
    <row r="1" spans="1:27" ht="21" customHeight="1">
      <c r="B1" s="84" t="str">
        <f>"Расчет индекса бюджетных расходов, бюджетной обеспеченности, объема дотации бюджетам поселений на "&amp;год&amp;" год"</f>
        <v>Расчет индекса бюджетных расходов, бюджетной обеспеченности, объема дотации бюджетам поселений на 2017 год</v>
      </c>
      <c r="C1" s="84"/>
      <c r="D1" s="84"/>
      <c r="E1" s="84"/>
      <c r="F1" s="84"/>
      <c r="G1" s="84"/>
      <c r="H1" s="84"/>
      <c r="I1" s="84"/>
      <c r="K1" s="84"/>
      <c r="L1" s="84"/>
      <c r="M1" s="84"/>
      <c r="N1" s="84"/>
      <c r="O1" s="84"/>
      <c r="P1" s="84"/>
      <c r="Q1" s="84"/>
      <c r="R1" s="84"/>
      <c r="T1" s="84"/>
      <c r="U1" s="84"/>
    </row>
    <row r="2" spans="1:27" s="5" customFormat="1" ht="35.25" customHeight="1">
      <c r="A2" s="588" t="s">
        <v>207</v>
      </c>
      <c r="B2" s="588" t="s">
        <v>212</v>
      </c>
      <c r="C2" s="588" t="s">
        <v>3</v>
      </c>
      <c r="D2" s="588" t="s">
        <v>11</v>
      </c>
      <c r="E2" s="588" t="s">
        <v>274</v>
      </c>
      <c r="F2" s="588" t="s">
        <v>343</v>
      </c>
      <c r="G2" s="590" t="s">
        <v>275</v>
      </c>
      <c r="H2" s="591"/>
      <c r="I2" s="591"/>
      <c r="J2" s="598"/>
      <c r="K2" s="588" t="s">
        <v>279</v>
      </c>
      <c r="L2" s="588" t="s">
        <v>280</v>
      </c>
      <c r="M2" s="588" t="s">
        <v>283</v>
      </c>
      <c r="N2" s="600" t="s">
        <v>284</v>
      </c>
      <c r="O2" s="588" t="s">
        <v>286</v>
      </c>
      <c r="P2" s="588" t="s">
        <v>288</v>
      </c>
      <c r="Q2" s="588" t="s">
        <v>290</v>
      </c>
      <c r="R2" s="588" t="s">
        <v>287</v>
      </c>
      <c r="S2" s="592" t="s">
        <v>346</v>
      </c>
      <c r="T2" s="592"/>
      <c r="U2" s="592"/>
    </row>
    <row r="3" spans="1:27" s="5" customFormat="1" ht="58.5" customHeight="1">
      <c r="A3" s="589"/>
      <c r="B3" s="589"/>
      <c r="C3" s="589"/>
      <c r="D3" s="589"/>
      <c r="E3" s="589"/>
      <c r="F3" s="589"/>
      <c r="G3" s="23" t="s">
        <v>343</v>
      </c>
      <c r="H3" s="2" t="s">
        <v>276</v>
      </c>
      <c r="I3" s="2" t="s">
        <v>277</v>
      </c>
      <c r="J3" s="2" t="s">
        <v>278</v>
      </c>
      <c r="K3" s="589"/>
      <c r="L3" s="589"/>
      <c r="M3" s="589"/>
      <c r="N3" s="601"/>
      <c r="O3" s="589"/>
      <c r="P3" s="589"/>
      <c r="Q3" s="589"/>
      <c r="R3" s="589"/>
      <c r="S3" s="421" t="s">
        <v>1601</v>
      </c>
      <c r="T3" s="2" t="s">
        <v>347</v>
      </c>
      <c r="U3" s="73" t="s">
        <v>540</v>
      </c>
    </row>
    <row r="4" spans="1:27" s="93" customFormat="1" ht="24.75" customHeight="1">
      <c r="A4" s="63" t="s">
        <v>204</v>
      </c>
      <c r="B4" s="16" t="str">
        <f>"01.01."&amp;(год-2)</f>
        <v>01.01.2015</v>
      </c>
      <c r="C4" s="167">
        <f t="shared" ref="C4:U4" si="0">год</f>
        <v>2017</v>
      </c>
      <c r="D4" s="167">
        <f t="shared" si="0"/>
        <v>2017</v>
      </c>
      <c r="E4" s="167">
        <f t="shared" si="0"/>
        <v>2017</v>
      </c>
      <c r="F4" s="167">
        <f t="shared" si="0"/>
        <v>2017</v>
      </c>
      <c r="G4" s="167">
        <f t="shared" si="0"/>
        <v>2017</v>
      </c>
      <c r="H4" s="167">
        <f t="shared" si="0"/>
        <v>2017</v>
      </c>
      <c r="I4" s="167">
        <f t="shared" si="0"/>
        <v>2017</v>
      </c>
      <c r="J4" s="167">
        <f t="shared" si="0"/>
        <v>2017</v>
      </c>
      <c r="K4" s="167">
        <f t="shared" si="0"/>
        <v>2017</v>
      </c>
      <c r="L4" s="167">
        <f t="shared" si="0"/>
        <v>2017</v>
      </c>
      <c r="M4" s="167">
        <f t="shared" si="0"/>
        <v>2017</v>
      </c>
      <c r="N4" s="167">
        <f t="shared" si="0"/>
        <v>2017</v>
      </c>
      <c r="O4" s="167">
        <f t="shared" si="0"/>
        <v>2017</v>
      </c>
      <c r="P4" s="167">
        <f t="shared" si="0"/>
        <v>2017</v>
      </c>
      <c r="Q4" s="167">
        <f t="shared" si="0"/>
        <v>2017</v>
      </c>
      <c r="R4" s="167">
        <f t="shared" si="0"/>
        <v>2017</v>
      </c>
      <c r="S4" s="167">
        <f t="shared" si="0"/>
        <v>2017</v>
      </c>
      <c r="T4" s="167">
        <f t="shared" si="0"/>
        <v>2017</v>
      </c>
      <c r="U4" s="167">
        <f t="shared" si="0"/>
        <v>2017</v>
      </c>
    </row>
    <row r="5" spans="1:27" s="95" customFormat="1" ht="21" customHeight="1">
      <c r="A5" s="2" t="s">
        <v>205</v>
      </c>
      <c r="B5" s="2" t="s">
        <v>210</v>
      </c>
      <c r="C5" s="35"/>
      <c r="D5" s="35"/>
      <c r="E5" s="35"/>
      <c r="F5" s="35"/>
      <c r="G5" s="35"/>
      <c r="H5" s="35"/>
      <c r="I5" s="35"/>
      <c r="J5" s="35"/>
      <c r="K5" s="2"/>
      <c r="L5" s="2"/>
      <c r="M5" s="2"/>
      <c r="N5" s="53"/>
      <c r="O5" s="2"/>
      <c r="P5" s="86">
        <v>1</v>
      </c>
      <c r="Q5" s="2"/>
      <c r="R5" s="2" t="s">
        <v>539</v>
      </c>
      <c r="S5" s="2" t="s">
        <v>539</v>
      </c>
      <c r="T5" s="2" t="s">
        <v>539</v>
      </c>
      <c r="U5" s="2" t="s">
        <v>539</v>
      </c>
    </row>
    <row r="6" spans="1:27" s="96" customFormat="1" ht="20.25" customHeight="1">
      <c r="A6" s="2" t="s">
        <v>206</v>
      </c>
      <c r="B6" s="2" t="s">
        <v>0</v>
      </c>
      <c r="C6" s="35" t="s">
        <v>4</v>
      </c>
      <c r="D6" s="35" t="s">
        <v>5</v>
      </c>
      <c r="E6" s="35" t="s">
        <v>6</v>
      </c>
      <c r="F6" s="35" t="s">
        <v>297</v>
      </c>
      <c r="G6" s="35" t="s">
        <v>297</v>
      </c>
      <c r="H6" s="35" t="s">
        <v>4</v>
      </c>
      <c r="I6" s="35" t="s">
        <v>5</v>
      </c>
      <c r="J6" s="35" t="s">
        <v>6</v>
      </c>
      <c r="K6" s="2" t="s">
        <v>282</v>
      </c>
      <c r="L6" s="2" t="s">
        <v>281</v>
      </c>
      <c r="M6" s="2" t="s">
        <v>289</v>
      </c>
      <c r="N6" s="53" t="s">
        <v>285</v>
      </c>
      <c r="O6" s="2" t="s">
        <v>2</v>
      </c>
      <c r="P6" s="2" t="s">
        <v>372</v>
      </c>
      <c r="Q6" s="2" t="s">
        <v>1</v>
      </c>
      <c r="R6" s="2"/>
      <c r="S6" s="81"/>
      <c r="T6" s="81"/>
      <c r="U6" s="81"/>
    </row>
    <row r="7" spans="1:27" ht="15" customHeight="1">
      <c r="A7" s="6" t="str">
        <f>'Методика данные'!A6</f>
        <v>Ангарский</v>
      </c>
      <c r="B7" s="8">
        <f>'Методика данные'!B6</f>
        <v>1973</v>
      </c>
      <c r="C7" s="8">
        <f>ИБР_мсу!V7</f>
        <v>1.8344805172064933</v>
      </c>
      <c r="D7" s="8">
        <f>ИБР_бу!S8</f>
        <v>2.0100860905504896</v>
      </c>
      <c r="E7" s="8">
        <f>ИБР_прочие!N7</f>
        <v>1.5387762791809803</v>
      </c>
      <c r="F7" s="8">
        <f>ИБР_культура!F7</f>
        <v>0</v>
      </c>
      <c r="G7" s="57">
        <f>F7/F$25</f>
        <v>0</v>
      </c>
      <c r="H7" s="8">
        <f>C7/C$25</f>
        <v>0.80265883054052567</v>
      </c>
      <c r="I7" s="8">
        <f>D7/D$25</f>
        <v>0.91116600044446538</v>
      </c>
      <c r="J7" s="8">
        <f>E7/E$25</f>
        <v>0.75928854071924734</v>
      </c>
      <c r="K7" s="8">
        <f>G7*'прогноз расходов'!C$29+'ИБР_общий, БО, дотации'!H7*'прогноз расходов'!C$27+'ИБР_общий, БО, дотации'!I7*'прогноз расходов'!C$28+'ИБР_общий, БО, дотации'!J7*'прогноз расходов'!C$30</f>
        <v>0.64015785923917767</v>
      </c>
      <c r="L7" s="8">
        <f>ИНП!L7</f>
        <v>0.56290492809320691</v>
      </c>
      <c r="M7" s="97">
        <f>'прогноз доходов'!$G$23/'Методика данные'!$B$24</f>
        <v>3.1573063632161644</v>
      </c>
      <c r="N7" s="37">
        <f>M7*L7/K7</f>
        <v>2.776289138223941</v>
      </c>
      <c r="O7" s="8">
        <f>B7*K7</f>
        <v>1263.0314562788976</v>
      </c>
      <c r="P7" s="178">
        <f>IF((M7*P$5-N7)&lt;0,0,(M7*P$5-N7)*O7)</f>
        <v>481.23674054927238</v>
      </c>
      <c r="Q7" s="57">
        <f>P7/P$25</f>
        <v>1.2825479584434871E-2</v>
      </c>
      <c r="R7" s="34">
        <f>P7</f>
        <v>481.23674054927238</v>
      </c>
      <c r="S7" s="295">
        <v>2748.1668800000025</v>
      </c>
      <c r="T7" s="8">
        <f>B7/((S7/B7)/(S$25/B$25))</f>
        <v>3696.9973108025338</v>
      </c>
      <c r="U7" s="37">
        <f>T7/T$25*U$25</f>
        <v>1470.3427521215435</v>
      </c>
      <c r="V7" s="311">
        <v>1104.300091461522</v>
      </c>
      <c r="W7" s="1">
        <v>724.37132193264324</v>
      </c>
      <c r="X7" s="85">
        <f>ROUND(W7,1)-U7</f>
        <v>-745.94275212154355</v>
      </c>
      <c r="Y7" s="1">
        <v>1104.300091461522</v>
      </c>
      <c r="Z7" s="55">
        <f>U7-Y7</f>
        <v>366.04266066002151</v>
      </c>
      <c r="AA7" s="1">
        <f>MROUND(U7*1000,10)</f>
        <v>1470340</v>
      </c>
    </row>
    <row r="8" spans="1:27" ht="15" customHeight="1">
      <c r="A8" s="6" t="str">
        <f>'Методика данные'!A7</f>
        <v>Артюгинский</v>
      </c>
      <c r="B8" s="8">
        <f>'Методика данные'!B7</f>
        <v>683</v>
      </c>
      <c r="C8" s="8">
        <f>ИБР_мсу!V8</f>
        <v>4.8095371251599168</v>
      </c>
      <c r="D8" s="8">
        <f>ИБР_бу!S9</f>
        <v>4.333778674021378</v>
      </c>
      <c r="E8" s="8">
        <f>ИБР_прочие!N8</f>
        <v>2.4174249442733169</v>
      </c>
      <c r="F8" s="8">
        <f>ИБР_культура!F8</f>
        <v>0</v>
      </c>
      <c r="G8" s="57">
        <f t="shared" ref="G8:G24" si="1">F8/F$25</f>
        <v>0</v>
      </c>
      <c r="H8" s="8">
        <f t="shared" ref="H8:H24" si="2">C8/C$25</f>
        <v>2.1043654637448315</v>
      </c>
      <c r="I8" s="8">
        <f t="shared" ref="I8:I24" si="3">D8/D$25</f>
        <v>1.9644888842239323</v>
      </c>
      <c r="J8" s="8">
        <f t="shared" ref="J8:J24" si="4">E8/E$25</f>
        <v>1.1928459536772682</v>
      </c>
      <c r="K8" s="8">
        <f>G8*'прогноз расходов'!C$29+'ИБР_общий, БО, дотации'!H8*'прогноз расходов'!C$27+'ИБР_общий, БО, дотации'!I8*'прогноз расходов'!C$28+'ИБР_общий, БО, дотации'!J8*'прогноз расходов'!C$30</f>
        <v>1.5084096002790883</v>
      </c>
      <c r="L8" s="8">
        <f>ИНП!L8</f>
        <v>1.8321881796764732</v>
      </c>
      <c r="M8" s="97">
        <f>'прогноз доходов'!$G$23/'Методика данные'!$B$24</f>
        <v>3.1573063632161644</v>
      </c>
      <c r="N8" s="37">
        <f t="shared" ref="N8:N24" si="5">M8*L8/K8</f>
        <v>3.8350189479247949</v>
      </c>
      <c r="O8" s="8">
        <f t="shared" ref="O8:O24" si="6">B8*K8</f>
        <v>1030.2437569906174</v>
      </c>
      <c r="P8" s="34">
        <f t="shared" ref="P8:P24" si="7">IF((M8*P$5-N8)&lt;0,0,(M8*P$5-N8)*O8)</f>
        <v>0</v>
      </c>
      <c r="Q8" s="57">
        <f t="shared" ref="Q8:Q24" si="8">P8/P$25</f>
        <v>0</v>
      </c>
      <c r="R8" s="34">
        <f t="shared" ref="R8:R24" si="9">P8</f>
        <v>0</v>
      </c>
      <c r="S8" s="295">
        <v>4132.3682899999994</v>
      </c>
      <c r="T8" s="8"/>
      <c r="U8" s="37">
        <f t="shared" ref="U8:U24" si="10">T8/T$25*U$25</f>
        <v>0</v>
      </c>
      <c r="V8" s="311">
        <v>506.16125607186336</v>
      </c>
      <c r="W8" s="1">
        <v>424.30547090069058</v>
      </c>
      <c r="X8" s="85">
        <f t="shared" ref="X8:X24" si="11">ROUND(W8,1)-U8</f>
        <v>424.3</v>
      </c>
      <c r="Y8" s="1">
        <v>506.16125607186336</v>
      </c>
      <c r="Z8" s="55">
        <f t="shared" ref="Z8:Z24" si="12">U8-Y8</f>
        <v>-506.16125607186336</v>
      </c>
      <c r="AA8" s="1">
        <f t="shared" ref="AA8:AA24" si="13">MROUND(U8*1000,10)</f>
        <v>0</v>
      </c>
    </row>
    <row r="9" spans="1:27" ht="17.25" customHeight="1">
      <c r="A9" s="6" t="str">
        <f>'Методика данные'!A8</f>
        <v>Белякинский</v>
      </c>
      <c r="B9" s="8">
        <f>'Методика данные'!B8</f>
        <v>242</v>
      </c>
      <c r="C9" s="8">
        <f>ИБР_мсу!V9</f>
        <v>21.197935807253398</v>
      </c>
      <c r="D9" s="8">
        <f>ИБР_бу!S10</f>
        <v>35.914538187336404</v>
      </c>
      <c r="E9" s="8">
        <f>ИБР_прочие!N9</f>
        <v>9.9181003339820002</v>
      </c>
      <c r="F9" s="8">
        <f>ИБР_культура!F9</f>
        <v>0</v>
      </c>
      <c r="G9" s="57">
        <f t="shared" si="1"/>
        <v>0</v>
      </c>
      <c r="H9" s="8">
        <f t="shared" si="2"/>
        <v>9.2749474335289079</v>
      </c>
      <c r="I9" s="8">
        <f t="shared" si="3"/>
        <v>16.279952521338718</v>
      </c>
      <c r="J9" s="8">
        <f t="shared" si="4"/>
        <v>4.8939537418035304</v>
      </c>
      <c r="K9" s="8">
        <f>G9*'прогноз расходов'!C$29+'ИБР_общий, БО, дотации'!H9*'прогноз расходов'!C$27+'ИБР_общий, БО, дотации'!I9*'прогноз расходов'!C$28+'ИБР_общий, БО, дотации'!J9*'прогноз расходов'!C$30</f>
        <v>7.9239801003010566</v>
      </c>
      <c r="L9" s="8">
        <f>ИНП!L9</f>
        <v>0.4870203469562232</v>
      </c>
      <c r="M9" s="97">
        <f>'прогноз доходов'!$G$23/'Методика данные'!$B$24</f>
        <v>3.1573063632161644</v>
      </c>
      <c r="N9" s="37">
        <f t="shared" si="5"/>
        <v>0.1940530416529197</v>
      </c>
      <c r="O9" s="8">
        <f>B9*K9</f>
        <v>1917.6031842728557</v>
      </c>
      <c r="P9" s="34">
        <f t="shared" si="7"/>
        <v>5682.3440052367951</v>
      </c>
      <c r="Q9" s="57">
        <f t="shared" si="8"/>
        <v>0.15144061309142406</v>
      </c>
      <c r="R9" s="34">
        <f t="shared" si="9"/>
        <v>5682.3440052367951</v>
      </c>
      <c r="S9" s="295">
        <v>753.45281999999975</v>
      </c>
      <c r="T9" s="8">
        <f t="shared" ref="T9:T24" si="14">B9/((S9/B9)/(S$25/B$25))</f>
        <v>202.86762027814231</v>
      </c>
      <c r="U9" s="37">
        <f t="shared" si="10"/>
        <v>80.683027343441907</v>
      </c>
      <c r="V9" s="311">
        <v>203.18746270249409</v>
      </c>
      <c r="W9" s="1">
        <v>133.00975669153087</v>
      </c>
      <c r="X9" s="85">
        <f t="shared" si="11"/>
        <v>52.316972656558093</v>
      </c>
      <c r="Y9" s="1">
        <v>203.18746270249409</v>
      </c>
      <c r="Z9" s="55">
        <f t="shared" si="12"/>
        <v>-122.50443535905218</v>
      </c>
      <c r="AA9" s="1">
        <f t="shared" si="13"/>
        <v>80680</v>
      </c>
    </row>
    <row r="10" spans="1:27" ht="16.5" customHeight="1">
      <c r="A10" s="6" t="str">
        <f>'Методика данные'!A9</f>
        <v>Богучанский</v>
      </c>
      <c r="B10" s="8">
        <f>'Методика данные'!B9</f>
        <v>11148</v>
      </c>
      <c r="C10" s="8">
        <f>ИБР_мсу!V10</f>
        <v>1.4570388938273966</v>
      </c>
      <c r="D10" s="8">
        <f>ИБР_бу!S11</f>
        <v>1.8017377083595196</v>
      </c>
      <c r="E10" s="8">
        <f>ИБР_прочие!N10</f>
        <v>1.724885308668104</v>
      </c>
      <c r="F10" s="8">
        <f>ИБР_культура!F10</f>
        <v>1.0837251414710891</v>
      </c>
      <c r="G10" s="57">
        <f t="shared" si="1"/>
        <v>1.5591545415191765</v>
      </c>
      <c r="H10" s="8">
        <f t="shared" si="2"/>
        <v>0.63751297634518145</v>
      </c>
      <c r="I10" s="8">
        <f t="shared" si="3"/>
        <v>0.81672230323544148</v>
      </c>
      <c r="J10" s="8">
        <f t="shared" si="4"/>
        <v>0.85112154810688823</v>
      </c>
      <c r="K10" s="8">
        <f>G10*'прогноз расходов'!C$29+'ИБР_общий, БО, дотации'!H10*'прогноз расходов'!C$27+'ИБР_общий, БО, дотации'!I10*'прогноз расходов'!C$28+'ИБР_общий, БО, дотации'!J10*'прогноз расходов'!C$30</f>
        <v>0.89650673150347149</v>
      </c>
      <c r="L10" s="8">
        <f>ИНП!L10</f>
        <v>1.7884228141109577</v>
      </c>
      <c r="M10" s="97">
        <f>'прогноз доходов'!$G$23/'Методика данные'!$B$24</f>
        <v>3.1573063632161644</v>
      </c>
      <c r="N10" s="37">
        <f t="shared" si="5"/>
        <v>6.2984454357012503</v>
      </c>
      <c r="O10" s="8">
        <f t="shared" si="6"/>
        <v>9994.2570428007002</v>
      </c>
      <c r="P10" s="34">
        <f t="shared" si="7"/>
        <v>0</v>
      </c>
      <c r="Q10" s="57">
        <f t="shared" si="8"/>
        <v>0</v>
      </c>
      <c r="R10" s="34">
        <f>P10</f>
        <v>0</v>
      </c>
      <c r="S10" s="295">
        <v>58250.187959999894</v>
      </c>
      <c r="T10" s="8"/>
      <c r="U10" s="37">
        <f t="shared" si="10"/>
        <v>0</v>
      </c>
      <c r="V10" s="311">
        <v>2010.862545241029</v>
      </c>
      <c r="W10" s="1">
        <v>1558.587069839584</v>
      </c>
      <c r="X10" s="85">
        <f t="shared" si="11"/>
        <v>1558.6</v>
      </c>
      <c r="Y10" s="1">
        <v>2010.862545241029</v>
      </c>
      <c r="Z10" s="55">
        <f t="shared" si="12"/>
        <v>-2010.862545241029</v>
      </c>
      <c r="AA10" s="1">
        <f t="shared" si="13"/>
        <v>0</v>
      </c>
    </row>
    <row r="11" spans="1:27" ht="16.5" customHeight="1">
      <c r="A11" s="6" t="str">
        <f>'Методика данные'!A10</f>
        <v>Говорковский</v>
      </c>
      <c r="B11" s="8">
        <f>'Методика данные'!B10</f>
        <v>720</v>
      </c>
      <c r="C11" s="8">
        <f>ИБР_мсу!V11</f>
        <v>3.704572254001953</v>
      </c>
      <c r="D11" s="8">
        <f>ИБР_бу!S12</f>
        <v>2.2117654810850209</v>
      </c>
      <c r="E11" s="8">
        <f>ИБР_прочие!N11</f>
        <v>1.9225966433672674</v>
      </c>
      <c r="F11" s="8">
        <f>ИБР_культура!F11</f>
        <v>0</v>
      </c>
      <c r="G11" s="57">
        <f t="shared" si="1"/>
        <v>0</v>
      </c>
      <c r="H11" s="8">
        <f t="shared" si="2"/>
        <v>1.6208989984685578</v>
      </c>
      <c r="I11" s="8">
        <f t="shared" si="3"/>
        <v>1.0025866637231711</v>
      </c>
      <c r="J11" s="8">
        <f t="shared" si="4"/>
        <v>0.94867955757093103</v>
      </c>
      <c r="K11" s="8">
        <f>G11*'прогноз расходов'!C$29+'ИБР_общий, БО, дотации'!H11*'прогноз расходов'!C$27+'ИБР_общий, БО, дотации'!I11*'прогноз расходов'!C$28+'ИБР_общий, БО, дотации'!J11*'прогноз расходов'!C$30</f>
        <v>1.0770695857807049</v>
      </c>
      <c r="L11" s="8">
        <f>ИНП!L11</f>
        <v>0.64258451768425839</v>
      </c>
      <c r="M11" s="97">
        <f>'прогноз доходов'!$G$23/'Методика данные'!$B$24</f>
        <v>3.1573063632161644</v>
      </c>
      <c r="N11" s="37">
        <f t="shared" si="5"/>
        <v>1.8836630551758768</v>
      </c>
      <c r="O11" s="8">
        <f t="shared" si="6"/>
        <v>775.49010176210754</v>
      </c>
      <c r="P11" s="34">
        <f t="shared" si="7"/>
        <v>987.69777856078986</v>
      </c>
      <c r="Q11" s="57">
        <f t="shared" si="8"/>
        <v>2.6323213975858264E-2</v>
      </c>
      <c r="R11" s="34">
        <f t="shared" si="9"/>
        <v>987.69777856078986</v>
      </c>
      <c r="S11" s="295">
        <v>464.68649999999968</v>
      </c>
      <c r="T11" s="8">
        <f t="shared" si="14"/>
        <v>2911.6757052030321</v>
      </c>
      <c r="U11" s="37">
        <f t="shared" si="10"/>
        <v>1158.0103824160803</v>
      </c>
      <c r="V11" s="311">
        <v>127.20260559831979</v>
      </c>
      <c r="W11" s="1">
        <v>569.59749772667476</v>
      </c>
      <c r="X11" s="85">
        <f t="shared" si="11"/>
        <v>-588.41038241608032</v>
      </c>
      <c r="Y11" s="1">
        <v>127.20260559831979</v>
      </c>
      <c r="Z11" s="55">
        <f t="shared" si="12"/>
        <v>1030.8077768177604</v>
      </c>
      <c r="AA11" s="1">
        <f t="shared" si="13"/>
        <v>1158010</v>
      </c>
    </row>
    <row r="12" spans="1:27" ht="16.5" customHeight="1">
      <c r="A12" s="6" t="str">
        <f>'Методика данные'!A11</f>
        <v>Красногорьевский</v>
      </c>
      <c r="B12" s="8">
        <f>'Методика данные'!B11</f>
        <v>3299</v>
      </c>
      <c r="C12" s="8">
        <f>ИБР_мсу!V12</f>
        <v>2.4313257903812908</v>
      </c>
      <c r="D12" s="8">
        <f>ИБР_бу!S13</f>
        <v>2.405382490549425</v>
      </c>
      <c r="E12" s="8">
        <f>ИБР_прочие!N12</f>
        <v>2.3778664418273063</v>
      </c>
      <c r="F12" s="8">
        <f>ИБР_культура!F12</f>
        <v>0</v>
      </c>
      <c r="G12" s="57">
        <f t="shared" si="1"/>
        <v>0</v>
      </c>
      <c r="H12" s="8">
        <f t="shared" si="2"/>
        <v>1.0638025845824768</v>
      </c>
      <c r="I12" s="8">
        <f t="shared" si="3"/>
        <v>1.0903526738264424</v>
      </c>
      <c r="J12" s="8">
        <f t="shared" si="4"/>
        <v>1.1733263405914354</v>
      </c>
      <c r="K12" s="8">
        <f>G12*'прогноз расходов'!C$29+'ИБР_общий, БО, дотации'!H12*'прогноз расходов'!C$27+'ИБР_общий, БО, дотации'!I12*'прогноз расходов'!C$28+'ИБР_общий, БО, дотации'!J12*'прогноз расходов'!C$30</f>
        <v>0.84831760240319631</v>
      </c>
      <c r="L12" s="8">
        <f>ИНП!L12</f>
        <v>0.52084663620969984</v>
      </c>
      <c r="M12" s="97">
        <f>'прогноз доходов'!$G$23/'Методика данные'!$B$24</f>
        <v>3.1573063632161644</v>
      </c>
      <c r="N12" s="37">
        <f t="shared" si="5"/>
        <v>1.9385102868383246</v>
      </c>
      <c r="O12" s="8">
        <f t="shared" si="6"/>
        <v>2798.5997703281446</v>
      </c>
      <c r="P12" s="34">
        <f t="shared" si="7"/>
        <v>3410.9224194278663</v>
      </c>
      <c r="Q12" s="57">
        <f t="shared" si="8"/>
        <v>9.0904771328414805E-2</v>
      </c>
      <c r="R12" s="34">
        <f t="shared" si="9"/>
        <v>3410.9224194278663</v>
      </c>
      <c r="S12" s="295">
        <v>3639.0708900000054</v>
      </c>
      <c r="T12" s="8">
        <f t="shared" si="14"/>
        <v>7805.7058400178785</v>
      </c>
      <c r="U12" s="37">
        <f t="shared" si="10"/>
        <v>3104.4282811695321</v>
      </c>
      <c r="V12" s="311">
        <v>2572.3418211509429</v>
      </c>
      <c r="W12" s="1">
        <v>1275.6834422012605</v>
      </c>
      <c r="X12" s="85">
        <f t="shared" si="11"/>
        <v>-1828.728281169532</v>
      </c>
      <c r="Y12" s="1">
        <v>2572.3418211509429</v>
      </c>
      <c r="Z12" s="55">
        <f t="shared" si="12"/>
        <v>532.08646001858915</v>
      </c>
      <c r="AA12" s="1">
        <f t="shared" si="13"/>
        <v>3104430</v>
      </c>
    </row>
    <row r="13" spans="1:27" ht="15" customHeight="1">
      <c r="A13" s="6" t="str">
        <f>'Методика данные'!A12</f>
        <v>Манзенский</v>
      </c>
      <c r="B13" s="8">
        <f>'Методика данные'!B12</f>
        <v>1831</v>
      </c>
      <c r="C13" s="8">
        <f>ИБР_мсу!V13</f>
        <v>1.9019265280739377</v>
      </c>
      <c r="D13" s="8">
        <f>ИБР_бу!S14</f>
        <v>2.5143905697310043</v>
      </c>
      <c r="E13" s="8">
        <f>ИБР_прочие!N13</f>
        <v>1.5527084598119383</v>
      </c>
      <c r="F13" s="8">
        <f>ИБР_культура!F13</f>
        <v>0</v>
      </c>
      <c r="G13" s="57">
        <f t="shared" si="1"/>
        <v>0</v>
      </c>
      <c r="H13" s="8">
        <f t="shared" si="2"/>
        <v>0.83216916640930005</v>
      </c>
      <c r="I13" s="8">
        <f t="shared" si="3"/>
        <v>1.1397657094127995</v>
      </c>
      <c r="J13" s="8">
        <f t="shared" si="4"/>
        <v>0.76616318860889876</v>
      </c>
      <c r="K13" s="8">
        <f>G13*'прогноз расходов'!C$29+'ИБР_общий, БО, дотации'!H13*'прогноз расходов'!C$27+'ИБР_общий, БО, дотации'!I13*'прогноз расходов'!C$28+'ИБР_общий, БО, дотации'!J13*'прогноз расходов'!C$30</f>
        <v>0.69493101597013451</v>
      </c>
      <c r="L13" s="8">
        <f>ИНП!L13</f>
        <v>0.48280405726525844</v>
      </c>
      <c r="M13" s="97">
        <f>'прогноз доходов'!$G$23/'Методика данные'!$B$24</f>
        <v>3.1573063632161644</v>
      </c>
      <c r="N13" s="37">
        <f t="shared" si="5"/>
        <v>2.1935419302909529</v>
      </c>
      <c r="O13" s="8">
        <f t="shared" si="6"/>
        <v>1272.4186902413162</v>
      </c>
      <c r="P13" s="34">
        <f t="shared" si="7"/>
        <v>1226.3118774438624</v>
      </c>
      <c r="Q13" s="57">
        <f t="shared" si="8"/>
        <v>3.2682537767907409E-2</v>
      </c>
      <c r="R13" s="34">
        <f t="shared" si="9"/>
        <v>1226.3118774438624</v>
      </c>
      <c r="S13" s="295">
        <v>2027.9718799999987</v>
      </c>
      <c r="T13" s="8">
        <f t="shared" si="14"/>
        <v>4314.7220620493681</v>
      </c>
      <c r="U13" s="37">
        <f t="shared" si="10"/>
        <v>1716.0197257422526</v>
      </c>
      <c r="V13" s="311">
        <v>1843.7278605907838</v>
      </c>
      <c r="W13" s="1">
        <v>1495.3767485717794</v>
      </c>
      <c r="X13" s="85">
        <f t="shared" si="11"/>
        <v>-220.61972574225251</v>
      </c>
      <c r="Y13" s="1">
        <v>1843.7278605907838</v>
      </c>
      <c r="Z13" s="55">
        <f t="shared" si="12"/>
        <v>-127.70813484853124</v>
      </c>
      <c r="AA13" s="1">
        <f t="shared" si="13"/>
        <v>1716020</v>
      </c>
    </row>
    <row r="14" spans="1:27" ht="14.25" customHeight="1">
      <c r="A14" s="6" t="str">
        <f>'Методика данные'!A13</f>
        <v>Невонский</v>
      </c>
      <c r="B14" s="8">
        <f>'Методика данные'!B13</f>
        <v>1619</v>
      </c>
      <c r="C14" s="8">
        <f>ИБР_мсу!V14</f>
        <v>2.7653002687634007</v>
      </c>
      <c r="D14" s="8">
        <f>ИБР_бу!S15</f>
        <v>2.3784257757247764</v>
      </c>
      <c r="E14" s="8">
        <f>ИБР_прочие!N14</f>
        <v>2.1528607948899392</v>
      </c>
      <c r="F14" s="8">
        <f>ИБР_культура!F14</f>
        <v>0.94936188973186864</v>
      </c>
      <c r="G14" s="57">
        <f t="shared" si="1"/>
        <v>1.3658462328477394</v>
      </c>
      <c r="H14" s="8">
        <f t="shared" si="2"/>
        <v>1.2099298188235761</v>
      </c>
      <c r="I14" s="8">
        <f t="shared" si="3"/>
        <v>1.0781332757880377</v>
      </c>
      <c r="J14" s="8">
        <f t="shared" si="4"/>
        <v>1.0623003184021693</v>
      </c>
      <c r="K14" s="8">
        <f>G14*'прогноз расходов'!C$29+'ИБР_общий, БО, дотации'!H14*'прогноз расходов'!C$27+'ИБР_общий, БО, дотации'!I14*'прогноз расходов'!C$28+'ИБР_общий, БО, дотации'!J14*'прогноз расходов'!C$30</f>
        <v>1.2034602426716696</v>
      </c>
      <c r="L14" s="8">
        <f>ИНП!L14</f>
        <v>0.59091835962513972</v>
      </c>
      <c r="M14" s="97">
        <f>'прогноз доходов'!$G$23/'Методика данные'!$B$24</f>
        <v>3.1573063632161644</v>
      </c>
      <c r="N14" s="37">
        <f t="shared" si="5"/>
        <v>1.5502882694685896</v>
      </c>
      <c r="O14" s="8">
        <f t="shared" si="6"/>
        <v>1948.402132885433</v>
      </c>
      <c r="P14" s="34">
        <f t="shared" si="7"/>
        <v>3131.1174814432575</v>
      </c>
      <c r="Q14" s="57">
        <f t="shared" si="8"/>
        <v>8.3447667127165157E-2</v>
      </c>
      <c r="R14" s="34">
        <f t="shared" si="9"/>
        <v>3131.1174814432575</v>
      </c>
      <c r="S14" s="295">
        <v>1450.1605300000001</v>
      </c>
      <c r="T14" s="8">
        <f t="shared" si="14"/>
        <v>4717.5409918220685</v>
      </c>
      <c r="U14" s="37">
        <f t="shared" si="10"/>
        <v>1876.2259266172207</v>
      </c>
      <c r="V14" s="311">
        <v>1331.6323950766682</v>
      </c>
      <c r="W14" s="1">
        <v>394.9409873702632</v>
      </c>
      <c r="X14" s="85">
        <f t="shared" si="11"/>
        <v>-1481.3259266172208</v>
      </c>
      <c r="Y14" s="1">
        <v>1331.6323950766682</v>
      </c>
      <c r="Z14" s="55">
        <f t="shared" si="12"/>
        <v>544.59353154055248</v>
      </c>
      <c r="AA14" s="1">
        <f t="shared" si="13"/>
        <v>1876230</v>
      </c>
    </row>
    <row r="15" spans="1:27" ht="15" customHeight="1">
      <c r="A15" s="6" t="str">
        <f>'Методика данные'!A14</f>
        <v>Нижнетерянский</v>
      </c>
      <c r="B15" s="8">
        <f>'Методика данные'!B14</f>
        <v>508</v>
      </c>
      <c r="C15" s="8">
        <f>ИБР_мсу!V15</f>
        <v>9.9863546003665498</v>
      </c>
      <c r="D15" s="8">
        <f>ИБР_бу!S16</f>
        <v>14.650113220179643</v>
      </c>
      <c r="E15" s="8">
        <f>ИБР_прочие!N15</f>
        <v>8.7319662099374735</v>
      </c>
      <c r="F15" s="8">
        <f>ИБР_культура!F15</f>
        <v>0.96396507592367231</v>
      </c>
      <c r="G15" s="57">
        <f t="shared" si="1"/>
        <v>1.3868558257789267</v>
      </c>
      <c r="H15" s="8">
        <f t="shared" si="2"/>
        <v>4.3694308169046394</v>
      </c>
      <c r="I15" s="8">
        <f t="shared" si="3"/>
        <v>6.6408524150495225</v>
      </c>
      <c r="J15" s="8">
        <f t="shared" si="4"/>
        <v>4.3086717483597345</v>
      </c>
      <c r="K15" s="8">
        <f>G15*'прогноз расходов'!C$29+'ИБР_общий, БО, дотации'!H15*'прогноз расходов'!C$27+'ИБР_общий, БО, дотации'!I15*'прогноз расходов'!C$28+'ИБР_общий, БО, дотации'!J15*'прогноз расходов'!C$30</f>
        <v>4.1012115083634741</v>
      </c>
      <c r="L15" s="8">
        <f>ИНП!L15</f>
        <v>0.59564300098081502</v>
      </c>
      <c r="M15" s="97">
        <f>'прогноз доходов'!$G$23/'Методика данные'!$B$24</f>
        <v>3.1573063632161644</v>
      </c>
      <c r="N15" s="37">
        <f t="shared" si="5"/>
        <v>0.4585541207437836</v>
      </c>
      <c r="O15" s="8">
        <f t="shared" si="6"/>
        <v>2083.4154462486449</v>
      </c>
      <c r="P15" s="34">
        <f t="shared" si="7"/>
        <v>5622.6221075651265</v>
      </c>
      <c r="Q15" s="57">
        <f t="shared" si="8"/>
        <v>0.14984895993032618</v>
      </c>
      <c r="R15" s="34">
        <f t="shared" si="9"/>
        <v>5622.6221075651265</v>
      </c>
      <c r="S15" s="295">
        <v>654.17445999999995</v>
      </c>
      <c r="T15" s="8">
        <f t="shared" si="14"/>
        <v>1029.6079932002881</v>
      </c>
      <c r="U15" s="37">
        <f t="shared" si="10"/>
        <v>409.48816649255912</v>
      </c>
      <c r="V15" s="311">
        <v>164.43495647844452</v>
      </c>
      <c r="W15" s="1">
        <v>99.389072833771465</v>
      </c>
      <c r="X15" s="85">
        <f t="shared" si="11"/>
        <v>-310.08816649255914</v>
      </c>
      <c r="Y15" s="1">
        <v>164.43495647844452</v>
      </c>
      <c r="Z15" s="55">
        <f t="shared" si="12"/>
        <v>245.0532100141146</v>
      </c>
      <c r="AA15" s="1">
        <f t="shared" si="13"/>
        <v>409490</v>
      </c>
    </row>
    <row r="16" spans="1:27" ht="15" customHeight="1">
      <c r="A16" s="6" t="str">
        <f>'Методика данные'!A15</f>
        <v>Новохайский</v>
      </c>
      <c r="B16" s="8">
        <f>'Методика данные'!B15</f>
        <v>1235</v>
      </c>
      <c r="C16" s="8">
        <f>ИБР_мсу!V16</f>
        <v>2.5817342349602059</v>
      </c>
      <c r="D16" s="8">
        <f>ИБР_бу!S17</f>
        <v>1.8415520212027303</v>
      </c>
      <c r="E16" s="8">
        <f>ИБР_прочие!N16</f>
        <v>1.7873550269920786</v>
      </c>
      <c r="F16" s="8">
        <f>ИБР_культура!F16</f>
        <v>0</v>
      </c>
      <c r="G16" s="57">
        <f t="shared" si="1"/>
        <v>0</v>
      </c>
      <c r="H16" s="8">
        <f t="shared" si="2"/>
        <v>1.1296123138746534</v>
      </c>
      <c r="I16" s="8">
        <f t="shared" si="3"/>
        <v>0.83477001192032574</v>
      </c>
      <c r="J16" s="8">
        <f t="shared" si="4"/>
        <v>0.88194639373720907</v>
      </c>
      <c r="K16" s="8">
        <f>G16*'прогноз расходов'!C$29+'ИБР_общий, БО, дотации'!H16*'прогноз расходов'!C$27+'ИБР_общий, БО, дотации'!I16*'прогноз расходов'!C$28+'ИБР_общий, БО, дотации'!J16*'прогноз расходов'!C$30</f>
        <v>0.80086621145976933</v>
      </c>
      <c r="L16" s="8">
        <f>ИНП!L16</f>
        <v>0.60356930902897754</v>
      </c>
      <c r="M16" s="97">
        <f>'прогноз доходов'!$G$23/'Методика данные'!$B$24</f>
        <v>3.1573063632161644</v>
      </c>
      <c r="N16" s="37">
        <f t="shared" si="5"/>
        <v>2.379490098059784</v>
      </c>
      <c r="O16" s="8">
        <f t="shared" si="6"/>
        <v>989.06977115281506</v>
      </c>
      <c r="P16" s="34">
        <f t="shared" si="7"/>
        <v>769.31455537715851</v>
      </c>
      <c r="Q16" s="57">
        <f t="shared" si="8"/>
        <v>2.0503064900523948E-2</v>
      </c>
      <c r="R16" s="34">
        <f t="shared" si="9"/>
        <v>769.31455537715851</v>
      </c>
      <c r="S16" s="295">
        <v>1416.1172900000013</v>
      </c>
      <c r="T16" s="8">
        <f t="shared" si="14"/>
        <v>2811.0770878551207</v>
      </c>
      <c r="U16" s="37">
        <f t="shared" si="10"/>
        <v>1118.0010355175179</v>
      </c>
      <c r="V16" s="311">
        <v>870.33443001787839</v>
      </c>
      <c r="W16" s="1">
        <v>416.9273808548113</v>
      </c>
      <c r="X16" s="85">
        <f t="shared" si="11"/>
        <v>-701.10103551751797</v>
      </c>
      <c r="Y16" s="1">
        <v>870.33443001787839</v>
      </c>
      <c r="Z16" s="55">
        <f t="shared" si="12"/>
        <v>247.66660549963956</v>
      </c>
      <c r="AA16" s="1">
        <f t="shared" si="13"/>
        <v>1118000</v>
      </c>
    </row>
    <row r="17" spans="1:27" ht="15" customHeight="1">
      <c r="A17" s="6" t="str">
        <f>'Методика данные'!A16</f>
        <v>Октябрьский</v>
      </c>
      <c r="B17" s="8">
        <f>'Методика данные'!B16</f>
        <v>5638</v>
      </c>
      <c r="C17" s="8">
        <f>ИБР_мсу!V17</f>
        <v>1.5971215576658009</v>
      </c>
      <c r="D17" s="8">
        <f>ИБР_бу!S18</f>
        <v>1.1523634968981609</v>
      </c>
      <c r="E17" s="8">
        <f>ИБР_прочие!N17</f>
        <v>1.7402833757087235</v>
      </c>
      <c r="F17" s="8">
        <f>ИБР_культура!F17</f>
        <v>1.0357915362571433</v>
      </c>
      <c r="G17" s="57">
        <f t="shared" si="1"/>
        <v>1.4901924999453677</v>
      </c>
      <c r="H17" s="8">
        <f t="shared" si="2"/>
        <v>0.69880476226545618</v>
      </c>
      <c r="I17" s="8">
        <f t="shared" si="3"/>
        <v>0.52236291941075019</v>
      </c>
      <c r="J17" s="8">
        <f t="shared" si="4"/>
        <v>0.85871951800761481</v>
      </c>
      <c r="K17" s="8">
        <f>G17*'прогноз расходов'!C$29+'ИБР_общий, БО, дотации'!H17*'прогноз расходов'!C$27+'ИБР_общий, БО, дотации'!I17*'прогноз расходов'!C$28+'ИБР_общий, БО, дотации'!J17*'прогноз расходов'!C$30</f>
        <v>0.86115962136441249</v>
      </c>
      <c r="L17" s="8">
        <f>ИНП!L17</f>
        <v>0.85586452892845521</v>
      </c>
      <c r="M17" s="97">
        <f>'прогноз доходов'!$G$23/'Методика данные'!$B$24</f>
        <v>3.1573063632161644</v>
      </c>
      <c r="N17" s="37">
        <f t="shared" si="5"/>
        <v>3.1378927392757183</v>
      </c>
      <c r="O17" s="8">
        <f t="shared" si="6"/>
        <v>4855.2179452525579</v>
      </c>
      <c r="P17" s="34">
        <v>0</v>
      </c>
      <c r="Q17" s="57">
        <f t="shared" si="8"/>
        <v>0</v>
      </c>
      <c r="R17" s="34">
        <f t="shared" si="9"/>
        <v>0</v>
      </c>
      <c r="S17" s="295">
        <v>12761.760739999994</v>
      </c>
      <c r="T17" s="8">
        <f t="shared" si="14"/>
        <v>6500.9617451595041</v>
      </c>
      <c r="U17" s="37">
        <f t="shared" si="10"/>
        <v>2585.5149950703467</v>
      </c>
      <c r="V17" s="311">
        <v>1795.078262478926</v>
      </c>
      <c r="W17" s="1">
        <v>1546.2741844271516</v>
      </c>
      <c r="X17" s="85">
        <f t="shared" si="11"/>
        <v>-1039.2149950703467</v>
      </c>
      <c r="Y17" s="1">
        <v>1795.078262478926</v>
      </c>
      <c r="Z17" s="55">
        <f t="shared" si="12"/>
        <v>790.43673259142065</v>
      </c>
      <c r="AA17" s="1">
        <f t="shared" si="13"/>
        <v>2585510</v>
      </c>
    </row>
    <row r="18" spans="1:27" ht="15" customHeight="1">
      <c r="A18" s="6" t="str">
        <f>'Методика данные'!A17</f>
        <v>Осиновомысский</v>
      </c>
      <c r="B18" s="8">
        <f>'Методика данные'!B17</f>
        <v>1539</v>
      </c>
      <c r="C18" s="8">
        <f>ИБР_мсу!V18</f>
        <v>5.285757469604488</v>
      </c>
      <c r="D18" s="8">
        <f>ИБР_бу!S19</f>
        <v>3.6159713185908524</v>
      </c>
      <c r="E18" s="8">
        <f>ИБР_прочие!N18</f>
        <v>4.0311736370431834</v>
      </c>
      <c r="F18" s="8">
        <f>ИБР_культура!F18</f>
        <v>0</v>
      </c>
      <c r="G18" s="57">
        <f t="shared" si="1"/>
        <v>0</v>
      </c>
      <c r="H18" s="8">
        <f t="shared" si="2"/>
        <v>2.3127309716726869</v>
      </c>
      <c r="I18" s="8">
        <f t="shared" si="3"/>
        <v>1.639108961338076</v>
      </c>
      <c r="J18" s="8">
        <f t="shared" si="4"/>
        <v>1.9891286275127371</v>
      </c>
      <c r="K18" s="8">
        <f>G18*'прогноз расходов'!C$29+'ИБР_общий, БО, дотации'!H18*'прогноз расходов'!C$27+'ИБР_общий, БО, дотации'!I18*'прогноз расходов'!C$28+'ИБР_общий, БО, дотации'!J18*'прогноз расходов'!C$30</f>
        <v>1.6497295570593289</v>
      </c>
      <c r="L18" s="8">
        <f>ИНП!L18</f>
        <v>0.42779649680181753</v>
      </c>
      <c r="M18" s="97">
        <f>'прогноз доходов'!$G$23/'Методика данные'!$B$24</f>
        <v>3.1573063632161644</v>
      </c>
      <c r="N18" s="37">
        <f t="shared" si="5"/>
        <v>0.81873092212858234</v>
      </c>
      <c r="O18" s="8">
        <f t="shared" si="6"/>
        <v>2538.9337883143071</v>
      </c>
      <c r="P18" s="34">
        <f t="shared" si="7"/>
        <v>5937.4882038992964</v>
      </c>
      <c r="Q18" s="57">
        <f t="shared" si="8"/>
        <v>0.15824048191959775</v>
      </c>
      <c r="R18" s="34">
        <f t="shared" si="9"/>
        <v>5937.4882038992964</v>
      </c>
      <c r="S18" s="295">
        <v>2367.0719499999977</v>
      </c>
      <c r="T18" s="8">
        <f t="shared" si="14"/>
        <v>2611.5830794403391</v>
      </c>
      <c r="U18" s="37">
        <f t="shared" si="10"/>
        <v>1038.6597364294009</v>
      </c>
      <c r="V18" s="311">
        <v>1124.5519526095054</v>
      </c>
      <c r="W18" s="1">
        <v>861.49193260910238</v>
      </c>
      <c r="X18" s="85">
        <f t="shared" si="11"/>
        <v>-177.15973642940094</v>
      </c>
      <c r="Y18" s="1">
        <v>1124.5519526095054</v>
      </c>
      <c r="Z18" s="55">
        <f t="shared" si="12"/>
        <v>-85.892216180104469</v>
      </c>
      <c r="AA18" s="1">
        <f t="shared" si="13"/>
        <v>1038660</v>
      </c>
    </row>
    <row r="19" spans="1:27" ht="15" customHeight="1">
      <c r="A19" s="6" t="str">
        <f>'Методика данные'!A18</f>
        <v>Пинчугский</v>
      </c>
      <c r="B19" s="8">
        <f>'Методика данные'!B18</f>
        <v>2333</v>
      </c>
      <c r="C19" s="8">
        <f>ИБР_мсу!V19</f>
        <v>1.5833532493457856</v>
      </c>
      <c r="D19" s="8">
        <f>ИБР_бу!S20</f>
        <v>1.7421315556458357</v>
      </c>
      <c r="E19" s="8">
        <f>ИБР_прочие!N19</f>
        <v>1.4048968270555191</v>
      </c>
      <c r="F19" s="8">
        <f>ИБР_культура!F19</f>
        <v>0.99992167062652948</v>
      </c>
      <c r="G19" s="57">
        <f t="shared" si="1"/>
        <v>1.4385865513874732</v>
      </c>
      <c r="H19" s="8">
        <f t="shared" si="2"/>
        <v>0.69278057495411116</v>
      </c>
      <c r="I19" s="8">
        <f t="shared" si="3"/>
        <v>0.78970301285512967</v>
      </c>
      <c r="J19" s="8">
        <f t="shared" si="4"/>
        <v>0.69322751858629705</v>
      </c>
      <c r="K19" s="8">
        <f>G19*'прогноз расходов'!C$29+'ИБР_общий, БО, дотации'!H19*'прогноз расходов'!C$27+'ИБР_общий, БО, дотации'!I19*'прогноз расходов'!C$28+'ИБР_общий, БО, дотации'!J19*'прогноз расходов'!C$30</f>
        <v>0.87319267503026377</v>
      </c>
      <c r="L19" s="8">
        <f>ИНП!L19</f>
        <v>0.65597318626464673</v>
      </c>
      <c r="M19" s="97">
        <f>'прогноз доходов'!$G$23/'Методика данные'!$B$24</f>
        <v>3.1573063632161644</v>
      </c>
      <c r="N19" s="37">
        <f t="shared" si="5"/>
        <v>2.3718800836490863</v>
      </c>
      <c r="O19" s="8">
        <f t="shared" si="6"/>
        <v>2037.1585108456054</v>
      </c>
      <c r="P19" s="34">
        <f t="shared" si="7"/>
        <v>1600.0378300618729</v>
      </c>
      <c r="Q19" s="57">
        <f t="shared" si="8"/>
        <v>4.2642738583009147E-2</v>
      </c>
      <c r="R19" s="34">
        <f t="shared" si="9"/>
        <v>1600.0378300618729</v>
      </c>
      <c r="S19" s="295">
        <v>1578.3351599999999</v>
      </c>
      <c r="T19" s="8">
        <f t="shared" si="14"/>
        <v>9000.5347259165519</v>
      </c>
      <c r="U19" s="37">
        <f t="shared" si="10"/>
        <v>3579.6268936416659</v>
      </c>
      <c r="V19" s="311">
        <v>3155.1425564244655</v>
      </c>
      <c r="W19" s="1">
        <v>2229.9753839460509</v>
      </c>
      <c r="X19" s="85">
        <f t="shared" si="11"/>
        <v>-1349.6268936416659</v>
      </c>
      <c r="Y19" s="1">
        <v>3155.1425564244655</v>
      </c>
      <c r="Z19" s="55">
        <f t="shared" si="12"/>
        <v>424.48433721720039</v>
      </c>
      <c r="AA19" s="1">
        <f t="shared" si="13"/>
        <v>3579630</v>
      </c>
    </row>
    <row r="20" spans="1:27" ht="15" customHeight="1">
      <c r="A20" s="6" t="str">
        <f>'Методика данные'!A19</f>
        <v>Таёжнинский</v>
      </c>
      <c r="B20" s="8">
        <f>'Методика данные'!B19</f>
        <v>6441</v>
      </c>
      <c r="C20" s="8">
        <f>ИБР_мсу!V20</f>
        <v>1.6057569262564464</v>
      </c>
      <c r="D20" s="8">
        <f>ИБР_бу!S21</f>
        <v>1.1280985379592798</v>
      </c>
      <c r="E20" s="8">
        <f>ИБР_прочие!N20</f>
        <v>1.7855270578550926</v>
      </c>
      <c r="F20" s="8">
        <f>ИБР_культура!F20</f>
        <v>0.96502891585492312</v>
      </c>
      <c r="G20" s="57">
        <f t="shared" si="1"/>
        <v>1.3883863714835392</v>
      </c>
      <c r="H20" s="8">
        <f t="shared" si="2"/>
        <v>0.70258308249793733</v>
      </c>
      <c r="I20" s="8">
        <f t="shared" si="3"/>
        <v>0.51136368624793849</v>
      </c>
      <c r="J20" s="8">
        <f t="shared" si="4"/>
        <v>0.88104440685498298</v>
      </c>
      <c r="K20" s="8">
        <f>G20*'прогноз расходов'!C$29+'ИБР_общий, БО, дотации'!H20*'прогноз расходов'!C$27+'ИБР_общий, БО, дотации'!I20*'прогноз расходов'!C$28+'ИБР_общий, БО, дотации'!J20*'прогноз расходов'!C$30</f>
        <v>0.84146363345928921</v>
      </c>
      <c r="L20" s="8">
        <f>ИНП!L20</f>
        <v>1.1131281335543088</v>
      </c>
      <c r="M20" s="97">
        <f>'прогноз доходов'!$G$23/'Методика данные'!$B$24</f>
        <v>3.1573063632161644</v>
      </c>
      <c r="N20" s="37">
        <f t="shared" si="5"/>
        <v>4.1766350908092882</v>
      </c>
      <c r="O20" s="8">
        <f t="shared" si="6"/>
        <v>5419.8672631112822</v>
      </c>
      <c r="P20" s="34">
        <f t="shared" si="7"/>
        <v>0</v>
      </c>
      <c r="Q20" s="57">
        <f t="shared" si="8"/>
        <v>0</v>
      </c>
      <c r="R20" s="34">
        <f t="shared" si="9"/>
        <v>0</v>
      </c>
      <c r="S20" s="295">
        <v>19900.388979999967</v>
      </c>
      <c r="T20" s="8">
        <f t="shared" si="14"/>
        <v>5441.0547810488415</v>
      </c>
      <c r="U20" s="37">
        <f t="shared" si="10"/>
        <v>2163.9765432977206</v>
      </c>
      <c r="V20" s="311">
        <v>1113.6468416377083</v>
      </c>
      <c r="W20" s="1">
        <v>1269.4596389159278</v>
      </c>
      <c r="X20" s="85">
        <f t="shared" si="11"/>
        <v>-894.47654329772058</v>
      </c>
      <c r="Y20" s="1">
        <v>1113.6468416377083</v>
      </c>
      <c r="Z20" s="55">
        <f t="shared" si="12"/>
        <v>1050.3297016600122</v>
      </c>
      <c r="AA20" s="1">
        <f t="shared" si="13"/>
        <v>2163980</v>
      </c>
    </row>
    <row r="21" spans="1:27" ht="15" customHeight="1">
      <c r="A21" s="6" t="str">
        <f>'Методика данные'!A20</f>
        <v>Такучетский</v>
      </c>
      <c r="B21" s="8">
        <f>'Методика данные'!B20</f>
        <v>688</v>
      </c>
      <c r="C21" s="8">
        <f>ИБР_мсу!V21</f>
        <v>7.2935091810424062</v>
      </c>
      <c r="D21" s="8">
        <f>ИБР_бу!S22</f>
        <v>6.8747172995926453</v>
      </c>
      <c r="E21" s="8">
        <f>ИБР_прочие!N21</f>
        <v>3.682351547523119</v>
      </c>
      <c r="F21" s="8">
        <f>ИБР_культура!F21</f>
        <v>0</v>
      </c>
      <c r="G21" s="57">
        <f t="shared" si="1"/>
        <v>0</v>
      </c>
      <c r="H21" s="8">
        <f t="shared" si="2"/>
        <v>3.1912029017930004</v>
      </c>
      <c r="I21" s="8">
        <f t="shared" si="3"/>
        <v>3.1162887477823009</v>
      </c>
      <c r="J21" s="8">
        <f t="shared" si="4"/>
        <v>1.8170070404401191</v>
      </c>
      <c r="K21" s="8">
        <f>G21*'прогноз расходов'!C$29+'ИБР_общий, БО, дотации'!H21*'прогноз расходов'!C$27+'ИБР_общий, БО, дотации'!I21*'прогноз расходов'!C$28+'ИБР_общий, БО, дотации'!J21*'прогноз расходов'!C$30</f>
        <v>2.3121898054738157</v>
      </c>
      <c r="L21" s="8">
        <f>ИНП!L21</f>
        <v>0.46630981612763789</v>
      </c>
      <c r="M21" s="97">
        <f>'прогноз доходов'!$G$23/'Методика данные'!$B$24</f>
        <v>3.1573063632161644</v>
      </c>
      <c r="N21" s="37">
        <f t="shared" si="5"/>
        <v>0.63674830941841709</v>
      </c>
      <c r="O21" s="8">
        <f t="shared" si="6"/>
        <v>1590.7865861659852</v>
      </c>
      <c r="P21" s="34">
        <f t="shared" si="7"/>
        <v>4009.6699416340984</v>
      </c>
      <c r="Q21" s="57">
        <f t="shared" si="8"/>
        <v>0.1068620403297843</v>
      </c>
      <c r="R21" s="34">
        <f t="shared" si="9"/>
        <v>4009.6699416340984</v>
      </c>
      <c r="S21" s="295">
        <v>779.19241999999963</v>
      </c>
      <c r="T21" s="8">
        <f t="shared" si="14"/>
        <v>1585.5145174197542</v>
      </c>
      <c r="U21" s="37">
        <f t="shared" si="10"/>
        <v>630.57924663882454</v>
      </c>
      <c r="V21" s="311">
        <v>750.88745138884644</v>
      </c>
      <c r="W21" s="1">
        <v>693.95068369233661</v>
      </c>
      <c r="X21" s="85">
        <f t="shared" si="11"/>
        <v>63.420753361175457</v>
      </c>
      <c r="Y21" s="1">
        <v>750.88745138884644</v>
      </c>
      <c r="Z21" s="55">
        <f t="shared" si="12"/>
        <v>-120.3082047500219</v>
      </c>
      <c r="AA21" s="1">
        <f t="shared" si="13"/>
        <v>630580</v>
      </c>
    </row>
    <row r="22" spans="1:27" ht="15" customHeight="1">
      <c r="A22" s="6" t="str">
        <f>'Методика данные'!A21</f>
        <v>Хребтовский</v>
      </c>
      <c r="B22" s="8">
        <f>'Методика данные'!B21</f>
        <v>1490</v>
      </c>
      <c r="C22" s="8">
        <f>ИБР_мсу!V22</f>
        <v>2.2875840839030643</v>
      </c>
      <c r="D22" s="8">
        <f>ИБР_бу!S23</f>
        <v>1.3867362411842448</v>
      </c>
      <c r="E22" s="8">
        <f>ИБР_прочие!N22</f>
        <v>1.7212576019968464</v>
      </c>
      <c r="F22" s="8">
        <f>ИБР_культура!F22</f>
        <v>0</v>
      </c>
      <c r="G22" s="57">
        <f t="shared" si="1"/>
        <v>0</v>
      </c>
      <c r="H22" s="8">
        <f t="shared" si="2"/>
        <v>1.0009098206967071</v>
      </c>
      <c r="I22" s="8">
        <f t="shared" si="3"/>
        <v>0.62860338196022247</v>
      </c>
      <c r="J22" s="8">
        <f t="shared" si="4"/>
        <v>0.84933150484859032</v>
      </c>
      <c r="K22" s="8">
        <f>G22*'прогноз расходов'!C$29+'ИБР_общий, БО, дотации'!H22*'прогноз расходов'!C$27+'ИБР_общий, БО, дотации'!I22*'прогноз расходов'!C$28+'ИБР_общий, БО, дотации'!J22*'прогноз расходов'!C$30</f>
        <v>0.69859482211019674</v>
      </c>
      <c r="L22" s="8">
        <f>ИНП!L22</f>
        <v>0.58666761492001229</v>
      </c>
      <c r="M22" s="97">
        <f>'прогноз доходов'!$G$23/'Методика данные'!$B$24</f>
        <v>3.1573063632161644</v>
      </c>
      <c r="N22" s="37">
        <f t="shared" si="5"/>
        <v>2.6514502184323723</v>
      </c>
      <c r="O22" s="8">
        <f t="shared" si="6"/>
        <v>1040.9062849441932</v>
      </c>
      <c r="P22" s="34">
        <f t="shared" si="7"/>
        <v>526.54884038308899</v>
      </c>
      <c r="Q22" s="57">
        <f t="shared" si="8"/>
        <v>1.403309604921929E-2</v>
      </c>
      <c r="R22" s="34">
        <f t="shared" si="9"/>
        <v>526.54884038308899</v>
      </c>
      <c r="S22" s="295">
        <v>1198.7112300000003</v>
      </c>
      <c r="T22" s="8">
        <f t="shared" si="14"/>
        <v>4833.8818186309281</v>
      </c>
      <c r="U22" s="37">
        <f t="shared" si="10"/>
        <v>1922.4961500156523</v>
      </c>
      <c r="V22" s="311">
        <v>1480.112756767255</v>
      </c>
      <c r="W22" s="1">
        <v>813.50647485444006</v>
      </c>
      <c r="X22" s="85">
        <f t="shared" si="11"/>
        <v>-1108.9961500156523</v>
      </c>
      <c r="Y22" s="1">
        <v>1480.112756767255</v>
      </c>
      <c r="Z22" s="55">
        <f t="shared" si="12"/>
        <v>442.3833932483974</v>
      </c>
      <c r="AA22" s="1">
        <f t="shared" si="13"/>
        <v>1922500</v>
      </c>
    </row>
    <row r="23" spans="1:27" ht="15" customHeight="1">
      <c r="A23" s="6" t="str">
        <f>'Методика данные'!A22</f>
        <v>Чуноярский</v>
      </c>
      <c r="B23" s="8">
        <f>'Методика данные'!B22</f>
        <v>3039</v>
      </c>
      <c r="C23" s="8">
        <f>ИБР_мсу!V23</f>
        <v>1.9846756424221108</v>
      </c>
      <c r="D23" s="8">
        <f>ИБР_бу!S24</f>
        <v>1.5542768022009839</v>
      </c>
      <c r="E23" s="8">
        <f>ИБР_прочие!N23</f>
        <v>1.9008791275847785</v>
      </c>
      <c r="F23" s="8">
        <f>ИБР_культура!F23</f>
        <v>1.014405997002094</v>
      </c>
      <c r="G23" s="57">
        <f t="shared" si="1"/>
        <v>1.4594251407909191</v>
      </c>
      <c r="H23" s="8">
        <f t="shared" si="2"/>
        <v>0.86837522405231649</v>
      </c>
      <c r="I23" s="8">
        <f t="shared" si="3"/>
        <v>0.70454901613554122</v>
      </c>
      <c r="J23" s="8">
        <f t="shared" si="4"/>
        <v>0.93796334034713158</v>
      </c>
      <c r="K23" s="8">
        <f>G23*'прогноз расходов'!C$29+'ИБР_общий, БО, дотации'!H23*'прогноз расходов'!C$27+'ИБР_общий, БО, дотации'!I23*'прогноз расходов'!C$28+'ИБР_общий, БО, дотации'!J23*'прогноз расходов'!C$30</f>
        <v>0.97805546551802403</v>
      </c>
      <c r="L23" s="8">
        <f>ИНП!L23</f>
        <v>0.6483711034737677</v>
      </c>
      <c r="M23" s="97">
        <f>'прогноз доходов'!$G$23/'Методика данные'!$B$24</f>
        <v>3.1573063632161644</v>
      </c>
      <c r="N23" s="37">
        <f t="shared" si="5"/>
        <v>2.0930369318461604</v>
      </c>
      <c r="O23" s="8">
        <f t="shared" si="6"/>
        <v>2972.3105597092749</v>
      </c>
      <c r="P23" s="34">
        <f t="shared" si="7"/>
        <v>3163.3392692368484</v>
      </c>
      <c r="Q23" s="57">
        <f t="shared" si="8"/>
        <v>8.430641261914279E-2</v>
      </c>
      <c r="R23" s="34">
        <f t="shared" si="9"/>
        <v>3163.3392692368484</v>
      </c>
      <c r="S23" s="295">
        <v>3359.8090299999972</v>
      </c>
      <c r="T23" s="8">
        <f t="shared" si="14"/>
        <v>7174.3882064078853</v>
      </c>
      <c r="U23" s="37">
        <f t="shared" si="10"/>
        <v>2853.3452457146118</v>
      </c>
      <c r="V23" s="311">
        <v>2588.0057660372981</v>
      </c>
      <c r="W23" s="1">
        <v>2112.4832509600487</v>
      </c>
      <c r="X23" s="85">
        <f t="shared" si="11"/>
        <v>-740.84524571461179</v>
      </c>
      <c r="Y23" s="1">
        <v>2588.0057660372981</v>
      </c>
      <c r="Z23" s="55">
        <f t="shared" si="12"/>
        <v>265.33947967731365</v>
      </c>
      <c r="AA23" s="1">
        <f t="shared" si="13"/>
        <v>2853350</v>
      </c>
    </row>
    <row r="24" spans="1:27" ht="15.75" customHeight="1" thickBot="1">
      <c r="A24" s="6" t="str">
        <f>'Методика данные'!A23</f>
        <v>Шиверский</v>
      </c>
      <c r="B24" s="8">
        <f>'Методика данные'!B23</f>
        <v>1007</v>
      </c>
      <c r="C24" s="8">
        <f>ИБР_мсу!V24</f>
        <v>2.9959946051745323</v>
      </c>
      <c r="D24" s="8">
        <f>ИБР_бу!S25</f>
        <v>1.9007260107197412</v>
      </c>
      <c r="E24" s="8">
        <f>ИБР_прочие!N24</f>
        <v>1.8758399668045103</v>
      </c>
      <c r="F24" s="8">
        <f>ИБР_культура!F24</f>
        <v>0</v>
      </c>
      <c r="G24" s="57">
        <f t="shared" si="1"/>
        <v>0</v>
      </c>
      <c r="H24" s="8">
        <f t="shared" si="2"/>
        <v>1.3108678470769657</v>
      </c>
      <c r="I24" s="8">
        <f t="shared" si="3"/>
        <v>0.86159340401881612</v>
      </c>
      <c r="J24" s="8">
        <f t="shared" si="4"/>
        <v>0.92560810189765164</v>
      </c>
      <c r="K24" s="8">
        <f>G24*'прогноз расходов'!C$29+'ИБР_общий, БО, дотации'!H24*'прогноз расходов'!C$27+'ИБР_общий, БО, дотации'!I24*'прогноз расходов'!C$28+'ИБР_общий, БО, дотации'!J24*'прогноз расходов'!C$30</f>
        <v>0.89899474547691527</v>
      </c>
      <c r="L24" s="8">
        <f>ИНП!L24</f>
        <v>0.59287530984971903</v>
      </c>
      <c r="M24" s="97">
        <f>'прогноз доходов'!$G$23/'Методика данные'!$B$24</f>
        <v>3.1573063632161644</v>
      </c>
      <c r="N24" s="37">
        <f t="shared" si="5"/>
        <v>2.0822023685903068</v>
      </c>
      <c r="O24" s="8">
        <f t="shared" si="6"/>
        <v>905.28770869525363</v>
      </c>
      <c r="P24" s="34">
        <f t="shared" si="7"/>
        <v>973.27843190395686</v>
      </c>
      <c r="Q24" s="57">
        <f t="shared" si="8"/>
        <v>2.5938922793192078E-2</v>
      </c>
      <c r="R24" s="34">
        <f t="shared" si="9"/>
        <v>973.27843190395686</v>
      </c>
      <c r="S24" s="295">
        <v>1097.8362700000016</v>
      </c>
      <c r="T24" s="8">
        <f t="shared" si="14"/>
        <v>2410.7902802645904</v>
      </c>
      <c r="U24" s="297">
        <f t="shared" si="10"/>
        <v>958.80189177163197</v>
      </c>
      <c r="V24" s="311">
        <v>409.38898826604969</v>
      </c>
      <c r="W24" s="1">
        <v>212.46970167193291</v>
      </c>
      <c r="X24" s="85">
        <f t="shared" si="11"/>
        <v>-746.30189177163197</v>
      </c>
      <c r="Y24" s="1">
        <v>409.38898826604969</v>
      </c>
      <c r="Z24" s="55">
        <f t="shared" si="12"/>
        <v>549.41290350558234</v>
      </c>
      <c r="AA24" s="1">
        <f t="shared" si="13"/>
        <v>958800</v>
      </c>
    </row>
    <row r="25" spans="1:27" s="14" customFormat="1" ht="13.5" thickBot="1">
      <c r="A25" s="10" t="s">
        <v>208</v>
      </c>
      <c r="B25" s="11">
        <f>SUM(B7:B24)</f>
        <v>45433</v>
      </c>
      <c r="C25" s="12">
        <f>ИБР_мсу!V25</f>
        <v>2.2855046844387412</v>
      </c>
      <c r="D25" s="12">
        <f>ИБР_бу!S26</f>
        <v>2.206059147915937</v>
      </c>
      <c r="E25" s="12">
        <f>ИБР_прочие!N25</f>
        <v>2.0266027954581687</v>
      </c>
      <c r="F25" s="12">
        <f>ИБР_культура!F25</f>
        <v>0.69507230528614028</v>
      </c>
      <c r="G25" s="72">
        <f>SUMPRODUCT(G7:G24,B7:B24)/B25</f>
        <v>1.0000000000000002</v>
      </c>
      <c r="H25" s="72">
        <f>SUMPRODUCT(H7:H24,B7:B24)/B25</f>
        <v>1</v>
      </c>
      <c r="I25" s="72">
        <f>SUMPRODUCT(I7:I24,B7:B24)/B25</f>
        <v>1.0000000000000002</v>
      </c>
      <c r="J25" s="72">
        <f>SUMPRODUCT(J7:J24,B7:B24)/B25</f>
        <v>0.99999999999999989</v>
      </c>
      <c r="K25" s="72">
        <f>SUMPRODUCT(K7:K24,B7:B24)/B25</f>
        <v>0.99999999999999989</v>
      </c>
      <c r="L25" s="12">
        <f>ИНП!L25</f>
        <v>1</v>
      </c>
      <c r="M25" s="98">
        <f>M24</f>
        <v>3.1573063632161644</v>
      </c>
      <c r="N25" s="54">
        <f>M25*L25/K25</f>
        <v>3.1573063632161649</v>
      </c>
      <c r="O25" s="12">
        <f>B25*K25</f>
        <v>45432.999999999993</v>
      </c>
      <c r="P25" s="87">
        <f>SUM(P7:P24)</f>
        <v>37521.929482723288</v>
      </c>
      <c r="Q25" s="58">
        <f>P25/P$25</f>
        <v>1</v>
      </c>
      <c r="R25" s="87">
        <f>SUM(R7:R24)</f>
        <v>37521.929482723288</v>
      </c>
      <c r="S25" s="296">
        <f>SUM(S7:S24)</f>
        <v>118579.46327999984</v>
      </c>
      <c r="T25" s="201">
        <f>SUM(T7:T24)</f>
        <v>67048.903765516821</v>
      </c>
      <c r="U25" s="202">
        <v>26666.2</v>
      </c>
      <c r="W25" s="14">
        <v>16831.8</v>
      </c>
    </row>
    <row r="26" spans="1:27" s="14" customFormat="1">
      <c r="A26" s="75"/>
      <c r="B26" s="74"/>
      <c r="C26" s="76"/>
      <c r="D26" s="76"/>
      <c r="E26" s="76"/>
      <c r="F26" s="76"/>
      <c r="G26" s="77"/>
      <c r="H26" s="77"/>
      <c r="I26" s="77"/>
      <c r="J26" s="77"/>
      <c r="K26" s="77"/>
      <c r="L26" s="76"/>
      <c r="M26" s="76"/>
      <c r="N26" s="78">
        <f>SUM(N7:N24)</f>
        <v>41.476430988230142</v>
      </c>
      <c r="O26" s="76"/>
      <c r="P26" s="76"/>
      <c r="Q26" s="79"/>
      <c r="R26" s="80"/>
      <c r="S26" s="82"/>
      <c r="T26" s="82"/>
      <c r="U26" s="82"/>
    </row>
    <row r="27" spans="1:27" ht="30.75" customHeight="1">
      <c r="A27" s="91">
        <f>P5</f>
        <v>1</v>
      </c>
      <c r="B27" s="92" t="s">
        <v>352</v>
      </c>
      <c r="R27" s="85"/>
    </row>
    <row r="28" spans="1:27" ht="30.75" customHeight="1">
      <c r="A28" s="40"/>
    </row>
    <row r="29" spans="1:27" ht="29.25" customHeight="1">
      <c r="A29" s="599" t="s">
        <v>541</v>
      </c>
      <c r="B29" s="599"/>
      <c r="C29" s="599"/>
      <c r="D29" s="45"/>
      <c r="E29" s="243" t="s">
        <v>542</v>
      </c>
      <c r="F29" s="45"/>
      <c r="G29" s="45"/>
      <c r="H29" s="45"/>
      <c r="I29" s="45"/>
      <c r="J29" s="45"/>
      <c r="K29" s="45"/>
      <c r="L29" s="45"/>
      <c r="M29" s="45"/>
      <c r="N29" s="56"/>
      <c r="O29" s="45"/>
      <c r="P29" s="45"/>
      <c r="Q29" s="45"/>
    </row>
    <row r="30" spans="1:27" ht="32.2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56"/>
      <c r="O30" s="45"/>
      <c r="P30" s="45"/>
      <c r="Q30" s="45"/>
    </row>
    <row r="31" spans="1:27" ht="18.75" customHeight="1">
      <c r="A31" s="599"/>
      <c r="B31" s="599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56"/>
      <c r="O31" s="45"/>
      <c r="P31" s="45"/>
      <c r="Q31" s="45"/>
    </row>
  </sheetData>
  <mergeCells count="18">
    <mergeCell ref="K2:K3"/>
    <mergeCell ref="L2:L3"/>
    <mergeCell ref="S2:U2"/>
    <mergeCell ref="Q2:Q3"/>
    <mergeCell ref="N2:N3"/>
    <mergeCell ref="M2:M3"/>
    <mergeCell ref="R2:R3"/>
    <mergeCell ref="O2:O3"/>
    <mergeCell ref="P2:P3"/>
    <mergeCell ref="F2:F3"/>
    <mergeCell ref="G2:J2"/>
    <mergeCell ref="D2:D3"/>
    <mergeCell ref="E2:E3"/>
    <mergeCell ref="A31:B31"/>
    <mergeCell ref="A2:A3"/>
    <mergeCell ref="B2:B3"/>
    <mergeCell ref="C2:C3"/>
    <mergeCell ref="A29:C29"/>
  </mergeCells>
  <phoneticPr fontId="24" type="noConversion"/>
  <conditionalFormatting sqref="P7:P24">
    <cfRule type="cellIs" dxfId="2" priority="1" stopIfTrue="1" operator="equal">
      <formula>0</formula>
    </cfRule>
  </conditionalFormatting>
  <pageMargins left="0" right="0" top="0.98425196850393704" bottom="0.98425196850393704" header="0.51181102362204722" footer="0.51181102362204722"/>
  <pageSetup paperSize="9" scale="4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1"/>
  <sheetViews>
    <sheetView workbookViewId="0">
      <pane xSplit="3" ySplit="4" topLeftCell="D5" activePane="bottomRight" state="frozen"/>
      <selection activeCell="D22" activeCellId="1" sqref="O22 D22"/>
      <selection pane="topRight" activeCell="D22" activeCellId="1" sqref="O22 D22"/>
      <selection pane="bottomLeft" activeCell="D22" activeCellId="1" sqref="O22 D22"/>
      <selection pane="bottomRight" activeCell="A17" sqref="A17:XFD17"/>
    </sheetView>
  </sheetViews>
  <sheetFormatPr defaultColWidth="17.140625" defaultRowHeight="15"/>
  <cols>
    <col min="1" max="1" width="17.140625" style="250" customWidth="1"/>
    <col min="2" max="2" width="18.28515625" style="250" hidden="1" customWidth="1"/>
    <col min="3" max="3" width="16" style="250" hidden="1" customWidth="1"/>
    <col min="4" max="5" width="11.42578125" style="250" customWidth="1"/>
    <col min="6" max="6" width="12.7109375" style="250" customWidth="1"/>
    <col min="7" max="7" width="11.42578125" style="250" hidden="1" customWidth="1"/>
    <col min="8" max="14" width="11.42578125" style="250" customWidth="1"/>
    <col min="15" max="15" width="12.28515625" style="250" customWidth="1"/>
    <col min="16" max="16" width="12.5703125" style="250" customWidth="1"/>
    <col min="17" max="17" width="12.28515625" style="250" customWidth="1"/>
    <col min="18" max="18" width="19.85546875" style="250" customWidth="1"/>
    <col min="19" max="25" width="11.42578125" style="250" hidden="1" customWidth="1"/>
    <col min="26" max="255" width="11.42578125" style="250" customWidth="1"/>
    <col min="256" max="16384" width="17.140625" style="250"/>
  </cols>
  <sheetData>
    <row r="1" spans="1:25" ht="15" customHeight="1">
      <c r="A1" s="607" t="str">
        <f>"Расчет объема МБТ на поддержку мер по обеспечению сбалансированности бюджетов поселений на "&amp;год&amp;" год"</f>
        <v>Расчет объема МБТ на поддержку мер по обеспечению сбалансированности бюджетов поселений на 2017 год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</row>
    <row r="2" spans="1:25" s="244" customFormat="1" ht="30.75" customHeight="1">
      <c r="I2" s="260" t="s">
        <v>146</v>
      </c>
      <c r="J2" s="259" t="s">
        <v>57</v>
      </c>
      <c r="K2" s="259" t="s">
        <v>133</v>
      </c>
      <c r="L2" s="259" t="s">
        <v>168</v>
      </c>
    </row>
    <row r="3" spans="1:25" s="245" customFormat="1">
      <c r="A3" s="605" t="s">
        <v>19</v>
      </c>
      <c r="B3" s="605" t="s">
        <v>373</v>
      </c>
      <c r="C3" s="605" t="s">
        <v>20</v>
      </c>
      <c r="D3" s="605" t="s">
        <v>21</v>
      </c>
      <c r="E3" s="606"/>
      <c r="F3" s="605" t="s">
        <v>544</v>
      </c>
      <c r="G3" s="605" t="s">
        <v>22</v>
      </c>
      <c r="H3" s="605" t="s">
        <v>23</v>
      </c>
      <c r="I3" s="605" t="s">
        <v>543</v>
      </c>
      <c r="J3" s="605" t="s">
        <v>20</v>
      </c>
      <c r="K3" s="605" t="s">
        <v>24</v>
      </c>
      <c r="L3" s="605" t="s">
        <v>25</v>
      </c>
      <c r="M3" s="605" t="s">
        <v>26</v>
      </c>
      <c r="N3" s="605" t="s">
        <v>27</v>
      </c>
      <c r="O3" s="605" t="s">
        <v>28</v>
      </c>
      <c r="P3" s="605" t="s">
        <v>545</v>
      </c>
      <c r="Q3" s="605" t="s">
        <v>30</v>
      </c>
      <c r="R3" s="602" t="s">
        <v>643</v>
      </c>
    </row>
    <row r="4" spans="1:25" s="245" customFormat="1" ht="32.25" customHeight="1">
      <c r="A4" s="606"/>
      <c r="B4" s="605"/>
      <c r="C4" s="605"/>
      <c r="D4" s="316" t="s">
        <v>31</v>
      </c>
      <c r="E4" s="316" t="s">
        <v>32</v>
      </c>
      <c r="F4" s="606"/>
      <c r="G4" s="605"/>
      <c r="H4" s="606"/>
      <c r="I4" s="606"/>
      <c r="J4" s="606"/>
      <c r="K4" s="606"/>
      <c r="L4" s="606"/>
      <c r="M4" s="605"/>
      <c r="N4" s="606"/>
      <c r="O4" s="606"/>
      <c r="P4" s="606"/>
      <c r="Q4" s="606"/>
      <c r="R4" s="603"/>
    </row>
    <row r="5" spans="1:25">
      <c r="A5" s="246" t="s">
        <v>354</v>
      </c>
      <c r="B5" s="246">
        <v>901</v>
      </c>
      <c r="C5" s="246" t="s">
        <v>33</v>
      </c>
      <c r="D5" s="317">
        <f>ROUND('ИБР_общий, БО, дотации'!U7,окр)</f>
        <v>1470.3</v>
      </c>
      <c r="E5" s="318">
        <f>ROUND('ИБР_общий, БО, дотации'!R7,окр)</f>
        <v>481.2</v>
      </c>
      <c r="F5" s="268">
        <v>2616.94</v>
      </c>
      <c r="G5" s="247"/>
      <c r="H5" s="247">
        <f>SUM(D5:F5)</f>
        <v>4568.4400000000005</v>
      </c>
      <c r="I5" s="247">
        <f t="shared" ref="I5:L22" si="0">SUMIF(классификация_методика,I$2&amp;$B5&amp;"*",Проект_сумма)</f>
        <v>6502.8589999999995</v>
      </c>
      <c r="J5" s="247">
        <f t="shared" si="0"/>
        <v>4948.7999999999993</v>
      </c>
      <c r="K5" s="247">
        <f t="shared" si="0"/>
        <v>941.90000000000009</v>
      </c>
      <c r="L5" s="247">
        <f t="shared" si="0"/>
        <v>0</v>
      </c>
      <c r="M5" s="247">
        <f>I5-K5-J5-L5</f>
        <v>612.15899999999965</v>
      </c>
      <c r="N5" s="247">
        <f t="shared" ref="N5:N22" si="1">H5-I5</f>
        <v>-1934.418999999999</v>
      </c>
      <c r="O5" s="248">
        <f t="shared" ref="O5:O22" si="2">IF(AND(N5&gt;0,E5=0),N5,0)</f>
        <v>0</v>
      </c>
      <c r="P5" s="248">
        <f>IF(N5&lt;0,-N5,0)</f>
        <v>1934.418999999999</v>
      </c>
      <c r="Q5" s="248">
        <f>N5+P5</f>
        <v>0</v>
      </c>
      <c r="R5" s="318">
        <f>ROUND(P5,1)</f>
        <v>1934.4</v>
      </c>
      <c r="S5" s="55">
        <v>1104.300091461522</v>
      </c>
      <c r="T5" s="298">
        <f>S5-D5</f>
        <v>-365.99990853847794</v>
      </c>
      <c r="V5" s="318">
        <v>686.6</v>
      </c>
      <c r="W5" s="318">
        <v>1186.4000000000001</v>
      </c>
      <c r="X5" s="249">
        <f>E5-V5</f>
        <v>-205.40000000000003</v>
      </c>
      <c r="Y5" s="249">
        <f>R5-W5</f>
        <v>748</v>
      </c>
    </row>
    <row r="6" spans="1:25">
      <c r="A6" s="246" t="s">
        <v>355</v>
      </c>
      <c r="B6" s="246">
        <v>902</v>
      </c>
      <c r="C6" s="246" t="s">
        <v>34</v>
      </c>
      <c r="D6" s="317">
        <f>ROUND('ИБР_общий, БО, дотации'!U8,окр)</f>
        <v>0</v>
      </c>
      <c r="E6" s="318">
        <f>ROUND('ИБР_общий, БО, дотации'!R8,окр)</f>
        <v>0</v>
      </c>
      <c r="F6" s="268">
        <v>1008.97</v>
      </c>
      <c r="G6" s="247"/>
      <c r="H6" s="247">
        <f t="shared" ref="H6:H22" si="3">SUM(D6:F6)</f>
        <v>1008.97</v>
      </c>
      <c r="I6" s="247">
        <f t="shared" si="0"/>
        <v>6691.2249999999995</v>
      </c>
      <c r="J6" s="247">
        <f t="shared" si="0"/>
        <v>4810.2999999999993</v>
      </c>
      <c r="K6" s="247">
        <f t="shared" si="0"/>
        <v>1260.5999999999999</v>
      </c>
      <c r="L6" s="247">
        <f t="shared" si="0"/>
        <v>0</v>
      </c>
      <c r="M6" s="247">
        <f t="shared" ref="M6:M22" si="4">I6-K6-J6-L6</f>
        <v>620.32500000000073</v>
      </c>
      <c r="N6" s="247">
        <f t="shared" si="1"/>
        <v>-5682.2549999999992</v>
      </c>
      <c r="O6" s="248">
        <f t="shared" si="2"/>
        <v>0</v>
      </c>
      <c r="P6" s="248">
        <f t="shared" ref="P6:P21" si="5">IF(N6&lt;0,-N6,0)</f>
        <v>5682.2549999999992</v>
      </c>
      <c r="Q6" s="248">
        <f t="shared" ref="Q6:Q22" si="6">N6+P6</f>
        <v>0</v>
      </c>
      <c r="R6" s="318">
        <f t="shared" ref="R6:R22" si="7">ROUND(P6,1)</f>
        <v>5682.3</v>
      </c>
      <c r="S6" s="55">
        <v>506.16125607186336</v>
      </c>
      <c r="T6" s="298">
        <f t="shared" ref="T6:T22" si="8">S6-D6</f>
        <v>506.16125607186336</v>
      </c>
      <c r="V6" s="318">
        <v>2079.6999999999998</v>
      </c>
      <c r="W6" s="318">
        <v>1305.8</v>
      </c>
      <c r="X6" s="249">
        <f t="shared" ref="X6:X23" si="9">E6-V6</f>
        <v>-2079.6999999999998</v>
      </c>
      <c r="Y6" s="249">
        <f t="shared" ref="Y6:Y23" si="10">R6-W6</f>
        <v>4376.5</v>
      </c>
    </row>
    <row r="7" spans="1:25">
      <c r="A7" s="246" t="s">
        <v>356</v>
      </c>
      <c r="B7" s="246">
        <v>903</v>
      </c>
      <c r="C7" s="246" t="s">
        <v>35</v>
      </c>
      <c r="D7" s="317">
        <f>ROUND('ИБР_общий, БО, дотации'!U9,окр)</f>
        <v>80.7</v>
      </c>
      <c r="E7" s="563">
        <f>ROUND('ИБР_общий, БО, дотации'!R9,окр)</f>
        <v>5682.3</v>
      </c>
      <c r="F7" s="268">
        <v>450.85</v>
      </c>
      <c r="G7" s="247"/>
      <c r="H7" s="247">
        <f t="shared" si="3"/>
        <v>6213.85</v>
      </c>
      <c r="I7" s="247">
        <f t="shared" si="0"/>
        <v>4845.8180000000002</v>
      </c>
      <c r="J7" s="247">
        <f t="shared" si="0"/>
        <v>3803.5</v>
      </c>
      <c r="K7" s="247">
        <f t="shared" si="0"/>
        <v>547.79999999999995</v>
      </c>
      <c r="L7" s="247">
        <f t="shared" si="0"/>
        <v>0</v>
      </c>
      <c r="M7" s="247">
        <f t="shared" si="4"/>
        <v>494.51800000000003</v>
      </c>
      <c r="N7" s="247">
        <f t="shared" si="1"/>
        <v>1368.0320000000002</v>
      </c>
      <c r="O7" s="248">
        <f t="shared" si="2"/>
        <v>0</v>
      </c>
      <c r="P7" s="248">
        <f t="shared" si="5"/>
        <v>0</v>
      </c>
      <c r="Q7" s="248">
        <f t="shared" si="6"/>
        <v>1368.0320000000002</v>
      </c>
      <c r="R7" s="318">
        <f t="shared" si="7"/>
        <v>0</v>
      </c>
      <c r="S7" s="55">
        <v>203.18746270249409</v>
      </c>
      <c r="T7" s="298">
        <f t="shared" si="8"/>
        <v>122.48746270249408</v>
      </c>
      <c r="V7" s="318">
        <v>5206.3</v>
      </c>
      <c r="W7" s="318">
        <v>0</v>
      </c>
      <c r="X7" s="249">
        <f t="shared" si="9"/>
        <v>476</v>
      </c>
      <c r="Y7" s="249">
        <f t="shared" si="10"/>
        <v>0</v>
      </c>
    </row>
    <row r="8" spans="1:25">
      <c r="A8" s="246" t="s">
        <v>357</v>
      </c>
      <c r="B8" s="246">
        <v>904</v>
      </c>
      <c r="C8" s="246" t="s">
        <v>36</v>
      </c>
      <c r="D8" s="317">
        <f>ROUND('ИБР_общий, БО, дотации'!U10,окр)</f>
        <v>0</v>
      </c>
      <c r="E8" s="318">
        <f>ROUND('ИБР_общий, БО, дотации'!R10,окр)</f>
        <v>0</v>
      </c>
      <c r="F8" s="268">
        <v>67936.41</v>
      </c>
      <c r="G8" s="247">
        <v>43</v>
      </c>
      <c r="H8" s="247">
        <f t="shared" si="3"/>
        <v>67936.41</v>
      </c>
      <c r="I8" s="247">
        <f t="shared" si="0"/>
        <v>39351.129000000001</v>
      </c>
      <c r="J8" s="247">
        <f t="shared" si="0"/>
        <v>9847.4310000000005</v>
      </c>
      <c r="K8" s="247">
        <f t="shared" si="0"/>
        <v>12515.2</v>
      </c>
      <c r="L8" s="247">
        <f t="shared" si="0"/>
        <v>5859.6130000000003</v>
      </c>
      <c r="M8" s="247">
        <f t="shared" si="4"/>
        <v>11128.884999999998</v>
      </c>
      <c r="N8" s="247">
        <f t="shared" si="1"/>
        <v>28585.281000000003</v>
      </c>
      <c r="O8" s="248">
        <f t="shared" si="2"/>
        <v>28585.281000000003</v>
      </c>
      <c r="P8" s="248">
        <f t="shared" si="5"/>
        <v>0</v>
      </c>
      <c r="Q8" s="248">
        <f t="shared" si="6"/>
        <v>28585.281000000003</v>
      </c>
      <c r="R8" s="318">
        <f t="shared" si="7"/>
        <v>0</v>
      </c>
      <c r="S8" s="55">
        <v>2010.862545241029</v>
      </c>
      <c r="T8" s="298">
        <f t="shared" si="8"/>
        <v>2010.862545241029</v>
      </c>
      <c r="V8" s="318">
        <v>0</v>
      </c>
      <c r="W8" s="318">
        <v>0</v>
      </c>
      <c r="X8" s="249">
        <f t="shared" si="9"/>
        <v>0</v>
      </c>
      <c r="Y8" s="249">
        <f t="shared" si="10"/>
        <v>0</v>
      </c>
    </row>
    <row r="9" spans="1:25">
      <c r="A9" s="246" t="s">
        <v>358</v>
      </c>
      <c r="B9" s="246">
        <v>905</v>
      </c>
      <c r="C9" s="246" t="s">
        <v>37</v>
      </c>
      <c r="D9" s="317">
        <f>ROUND('ИБР_общий, БО, дотации'!U11,окр)</f>
        <v>1158</v>
      </c>
      <c r="E9" s="318">
        <f>ROUND('ИБР_общий, БО, дотации'!R11,окр)</f>
        <v>987.7</v>
      </c>
      <c r="F9" s="268">
        <v>462.51</v>
      </c>
      <c r="G9" s="247"/>
      <c r="H9" s="247">
        <f t="shared" si="3"/>
        <v>2608.21</v>
      </c>
      <c r="I9" s="247">
        <f t="shared" si="0"/>
        <v>4538.1779999999999</v>
      </c>
      <c r="J9" s="247">
        <f t="shared" si="0"/>
        <v>3784.4000000000005</v>
      </c>
      <c r="K9" s="247">
        <f t="shared" si="0"/>
        <v>306.60000000000002</v>
      </c>
      <c r="L9" s="247">
        <f t="shared" si="0"/>
        <v>0</v>
      </c>
      <c r="M9" s="247">
        <f t="shared" si="4"/>
        <v>447.17799999999897</v>
      </c>
      <c r="N9" s="247">
        <f t="shared" si="1"/>
        <v>-1929.9679999999998</v>
      </c>
      <c r="O9" s="248">
        <f t="shared" si="2"/>
        <v>0</v>
      </c>
      <c r="P9" s="248">
        <f t="shared" si="5"/>
        <v>1929.9679999999998</v>
      </c>
      <c r="Q9" s="248">
        <f t="shared" si="6"/>
        <v>0</v>
      </c>
      <c r="R9" s="318">
        <f t="shared" si="7"/>
        <v>1930</v>
      </c>
      <c r="S9" s="55">
        <v>127.20260559831979</v>
      </c>
      <c r="T9" s="298">
        <f t="shared" si="8"/>
        <v>-1030.7973944016803</v>
      </c>
      <c r="V9" s="318">
        <v>0</v>
      </c>
      <c r="W9" s="318">
        <v>3576.4</v>
      </c>
      <c r="X9" s="249">
        <f t="shared" si="9"/>
        <v>987.7</v>
      </c>
      <c r="Y9" s="249">
        <f t="shared" si="10"/>
        <v>-1646.4</v>
      </c>
    </row>
    <row r="10" spans="1:25">
      <c r="A10" s="246" t="s">
        <v>359</v>
      </c>
      <c r="B10" s="246">
        <v>906</v>
      </c>
      <c r="C10" s="246" t="s">
        <v>38</v>
      </c>
      <c r="D10" s="317">
        <f>ROUND('ИБР_общий, БО, дотации'!U12,окр)+0.1</f>
        <v>3104.5</v>
      </c>
      <c r="E10" s="318">
        <f>ROUND('ИБР_общий, БО, дотации'!R12,окр)-0.1</f>
        <v>3410.8</v>
      </c>
      <c r="F10" s="268">
        <v>3416.03</v>
      </c>
      <c r="G10" s="247"/>
      <c r="H10" s="247">
        <f t="shared" si="3"/>
        <v>9931.33</v>
      </c>
      <c r="I10" s="247">
        <f t="shared" si="0"/>
        <v>8348.3499999999985</v>
      </c>
      <c r="J10" s="247">
        <f t="shared" si="0"/>
        <v>5575.8</v>
      </c>
      <c r="K10" s="247">
        <f t="shared" si="0"/>
        <v>1512.6999999999998</v>
      </c>
      <c r="L10" s="247">
        <f t="shared" si="0"/>
        <v>0</v>
      </c>
      <c r="M10" s="247">
        <f t="shared" si="4"/>
        <v>1259.8499999999985</v>
      </c>
      <c r="N10" s="247">
        <f t="shared" si="1"/>
        <v>1582.9800000000014</v>
      </c>
      <c r="O10" s="248">
        <f t="shared" si="2"/>
        <v>0</v>
      </c>
      <c r="P10" s="248">
        <f t="shared" si="5"/>
        <v>0</v>
      </c>
      <c r="Q10" s="248">
        <f t="shared" si="6"/>
        <v>1582.9800000000014</v>
      </c>
      <c r="R10" s="318">
        <f>ROUND(P10,1)</f>
        <v>0</v>
      </c>
      <c r="S10" s="55">
        <v>2572.3418211509429</v>
      </c>
      <c r="T10" s="298">
        <f t="shared" si="8"/>
        <v>-532.15817884905709</v>
      </c>
      <c r="V10" s="318">
        <v>2751.2</v>
      </c>
      <c r="W10" s="318">
        <v>0</v>
      </c>
      <c r="X10" s="249">
        <f t="shared" si="9"/>
        <v>659.60000000000036</v>
      </c>
      <c r="Y10" s="249">
        <f t="shared" si="10"/>
        <v>0</v>
      </c>
    </row>
    <row r="11" spans="1:25">
      <c r="A11" s="246" t="s">
        <v>360</v>
      </c>
      <c r="B11" s="246">
        <v>907</v>
      </c>
      <c r="C11" s="246" t="s">
        <v>39</v>
      </c>
      <c r="D11" s="317">
        <f>ROUND('ИБР_общий, БО, дотации'!U13,окр)</f>
        <v>1716</v>
      </c>
      <c r="E11" s="318">
        <f>ROUND('ИБР_общий, БО, дотации'!R13,окр)</f>
        <v>1226.3</v>
      </c>
      <c r="F11" s="268">
        <v>2068.94</v>
      </c>
      <c r="G11" s="247"/>
      <c r="H11" s="247">
        <f t="shared" si="3"/>
        <v>5011.24</v>
      </c>
      <c r="I11" s="247">
        <f t="shared" si="0"/>
        <v>6918.5230000000001</v>
      </c>
      <c r="J11" s="247">
        <f t="shared" si="0"/>
        <v>4469.8999999999996</v>
      </c>
      <c r="K11" s="247">
        <f t="shared" si="0"/>
        <v>1233.8</v>
      </c>
      <c r="L11" s="247">
        <f t="shared" si="0"/>
        <v>0</v>
      </c>
      <c r="M11" s="247">
        <f t="shared" si="4"/>
        <v>1214.8230000000003</v>
      </c>
      <c r="N11" s="247">
        <f t="shared" si="1"/>
        <v>-1907.2830000000004</v>
      </c>
      <c r="O11" s="248">
        <f t="shared" si="2"/>
        <v>0</v>
      </c>
      <c r="P11" s="248">
        <f t="shared" si="5"/>
        <v>1907.2830000000004</v>
      </c>
      <c r="Q11" s="248">
        <f t="shared" si="6"/>
        <v>0</v>
      </c>
      <c r="R11" s="318">
        <f t="shared" si="7"/>
        <v>1907.3</v>
      </c>
      <c r="S11" s="55">
        <v>1843.7278605907838</v>
      </c>
      <c r="T11" s="298">
        <f t="shared" si="8"/>
        <v>127.72786059078385</v>
      </c>
      <c r="V11" s="318">
        <v>1292.8</v>
      </c>
      <c r="W11" s="318">
        <v>2146.9</v>
      </c>
      <c r="X11" s="249">
        <f t="shared" si="9"/>
        <v>-66.5</v>
      </c>
      <c r="Y11" s="249">
        <f t="shared" si="10"/>
        <v>-239.60000000000014</v>
      </c>
    </row>
    <row r="12" spans="1:25">
      <c r="A12" s="246" t="s">
        <v>361</v>
      </c>
      <c r="B12" s="246">
        <v>908</v>
      </c>
      <c r="C12" s="246" t="s">
        <v>40</v>
      </c>
      <c r="D12" s="317">
        <f>ROUND('ИБР_общий, БО, дотации'!U14,окр)</f>
        <v>1876.2</v>
      </c>
      <c r="E12" s="318">
        <f>ROUND('ИБР_общий, БО, дотации'!R14,окр)</f>
        <v>3131.1</v>
      </c>
      <c r="F12" s="268">
        <v>1886.3</v>
      </c>
      <c r="G12" s="247">
        <v>25</v>
      </c>
      <c r="H12" s="247">
        <f t="shared" si="3"/>
        <v>6893.6</v>
      </c>
      <c r="I12" s="247">
        <f t="shared" si="0"/>
        <v>10344.859</v>
      </c>
      <c r="J12" s="247">
        <f t="shared" si="0"/>
        <v>4271.3</v>
      </c>
      <c r="K12" s="247">
        <f t="shared" si="0"/>
        <v>943.7</v>
      </c>
      <c r="L12" s="247">
        <f t="shared" si="0"/>
        <v>4832.1000000000004</v>
      </c>
      <c r="M12" s="247">
        <f t="shared" si="4"/>
        <v>297.75899999999911</v>
      </c>
      <c r="N12" s="247">
        <f t="shared" si="1"/>
        <v>-3451.259</v>
      </c>
      <c r="O12" s="248">
        <f t="shared" si="2"/>
        <v>0</v>
      </c>
      <c r="P12" s="248">
        <f t="shared" si="5"/>
        <v>3451.259</v>
      </c>
      <c r="Q12" s="248">
        <f t="shared" si="6"/>
        <v>0</v>
      </c>
      <c r="R12" s="563">
        <f t="shared" si="7"/>
        <v>3451.3</v>
      </c>
      <c r="S12" s="55">
        <v>1331.6323950766682</v>
      </c>
      <c r="T12" s="298">
        <f t="shared" si="8"/>
        <v>-544.56760492333183</v>
      </c>
      <c r="V12" s="318">
        <v>3211.4</v>
      </c>
      <c r="W12" s="318">
        <v>3330.6</v>
      </c>
      <c r="X12" s="249">
        <f t="shared" si="9"/>
        <v>-80.300000000000182</v>
      </c>
      <c r="Y12" s="249">
        <f t="shared" si="10"/>
        <v>120.70000000000027</v>
      </c>
    </row>
    <row r="13" spans="1:25">
      <c r="A13" s="246" t="s">
        <v>362</v>
      </c>
      <c r="B13" s="246">
        <v>909</v>
      </c>
      <c r="C13" s="246" t="s">
        <v>41</v>
      </c>
      <c r="D13" s="317">
        <f>ROUND('ИБР_общий, БО, дотации'!U15,окр)</f>
        <v>409.5</v>
      </c>
      <c r="E13" s="318">
        <f>ROUND('ИБР_общий, БО, дотации'!R15,окр)</f>
        <v>5622.6</v>
      </c>
      <c r="F13" s="268">
        <v>1141.68</v>
      </c>
      <c r="G13" s="247">
        <v>21</v>
      </c>
      <c r="H13" s="247">
        <f t="shared" si="3"/>
        <v>7173.7800000000007</v>
      </c>
      <c r="I13" s="247">
        <f t="shared" si="0"/>
        <v>6421.6489999999994</v>
      </c>
      <c r="J13" s="247">
        <f t="shared" si="0"/>
        <v>3742.7999999999997</v>
      </c>
      <c r="K13" s="247">
        <f t="shared" si="0"/>
        <v>468.20000000000005</v>
      </c>
      <c r="L13" s="247">
        <f t="shared" si="0"/>
        <v>2000</v>
      </c>
      <c r="M13" s="247">
        <f t="shared" si="4"/>
        <v>210.64899999999989</v>
      </c>
      <c r="N13" s="247">
        <f t="shared" si="1"/>
        <v>752.13100000000122</v>
      </c>
      <c r="O13" s="248">
        <f t="shared" si="2"/>
        <v>0</v>
      </c>
      <c r="P13" s="248">
        <f t="shared" si="5"/>
        <v>0</v>
      </c>
      <c r="Q13" s="248">
        <f t="shared" si="6"/>
        <v>752.13100000000122</v>
      </c>
      <c r="R13" s="318">
        <f t="shared" si="7"/>
        <v>0</v>
      </c>
      <c r="S13" s="55">
        <v>164.43495647844452</v>
      </c>
      <c r="T13" s="298">
        <f t="shared" si="8"/>
        <v>-245.06504352155548</v>
      </c>
      <c r="V13" s="318">
        <v>5245.6</v>
      </c>
      <c r="W13" s="318">
        <v>0</v>
      </c>
      <c r="X13" s="249">
        <f t="shared" si="9"/>
        <v>377</v>
      </c>
      <c r="Y13" s="249">
        <f t="shared" si="10"/>
        <v>0</v>
      </c>
    </row>
    <row r="14" spans="1:25">
      <c r="A14" s="246" t="s">
        <v>363</v>
      </c>
      <c r="B14" s="246">
        <v>910</v>
      </c>
      <c r="C14" s="246" t="s">
        <v>42</v>
      </c>
      <c r="D14" s="317">
        <f>ROUND('ИБР_общий, БО, дотации'!U16,окр)</f>
        <v>1118</v>
      </c>
      <c r="E14" s="318">
        <f>ROUND('ИБР_общий, БО, дотации'!R16,окр)</f>
        <v>769.3</v>
      </c>
      <c r="F14" s="268">
        <v>1358.57</v>
      </c>
      <c r="G14" s="247"/>
      <c r="H14" s="247">
        <f t="shared" si="3"/>
        <v>3245.87</v>
      </c>
      <c r="I14" s="247">
        <f t="shared" si="0"/>
        <v>5286.7379999999994</v>
      </c>
      <c r="J14" s="247">
        <f t="shared" si="0"/>
        <v>4261.0999999999995</v>
      </c>
      <c r="K14" s="247">
        <f t="shared" si="0"/>
        <v>671.5</v>
      </c>
      <c r="L14" s="247">
        <f t="shared" si="0"/>
        <v>0</v>
      </c>
      <c r="M14" s="247">
        <f t="shared" si="4"/>
        <v>354.13799999999992</v>
      </c>
      <c r="N14" s="247">
        <f t="shared" si="1"/>
        <v>-2040.8679999999995</v>
      </c>
      <c r="O14" s="248">
        <f t="shared" si="2"/>
        <v>0</v>
      </c>
      <c r="P14" s="248">
        <f t="shared" si="5"/>
        <v>2040.8679999999995</v>
      </c>
      <c r="Q14" s="248">
        <f t="shared" si="6"/>
        <v>0</v>
      </c>
      <c r="R14" s="318">
        <f t="shared" si="7"/>
        <v>2040.9</v>
      </c>
      <c r="S14" s="55">
        <v>870.33443001787839</v>
      </c>
      <c r="T14" s="298">
        <f t="shared" si="8"/>
        <v>-247.66556998212161</v>
      </c>
      <c r="V14" s="318">
        <v>842.1</v>
      </c>
      <c r="W14" s="318">
        <v>1770.9</v>
      </c>
      <c r="X14" s="249">
        <f t="shared" si="9"/>
        <v>-72.800000000000068</v>
      </c>
      <c r="Y14" s="249">
        <f t="shared" si="10"/>
        <v>270</v>
      </c>
    </row>
    <row r="15" spans="1:25">
      <c r="A15" s="246" t="s">
        <v>364</v>
      </c>
      <c r="B15" s="246">
        <v>913</v>
      </c>
      <c r="C15" s="246" t="s">
        <v>43</v>
      </c>
      <c r="D15" s="317">
        <f>ROUND('ИБР_общий, БО, дотации'!U17,окр)</f>
        <v>2585.5</v>
      </c>
      <c r="E15" s="318">
        <f>ROUND('ИБР_общий, БО, дотации'!R17,окр)</f>
        <v>0</v>
      </c>
      <c r="F15" s="268">
        <v>15505.31</v>
      </c>
      <c r="G15" s="247"/>
      <c r="H15" s="247">
        <f t="shared" si="3"/>
        <v>18090.809999999998</v>
      </c>
      <c r="I15" s="247">
        <f t="shared" si="0"/>
        <v>16482.474000000002</v>
      </c>
      <c r="J15" s="247">
        <f t="shared" si="0"/>
        <v>6618.1</v>
      </c>
      <c r="K15" s="247">
        <f t="shared" si="0"/>
        <v>3528.5</v>
      </c>
      <c r="L15" s="247">
        <f t="shared" si="0"/>
        <v>5206.7330000000002</v>
      </c>
      <c r="M15" s="247">
        <f t="shared" si="4"/>
        <v>1129.1410000000014</v>
      </c>
      <c r="N15" s="247">
        <f t="shared" si="1"/>
        <v>1608.3359999999957</v>
      </c>
      <c r="O15" s="248">
        <f t="shared" si="2"/>
        <v>1608.3359999999957</v>
      </c>
      <c r="P15" s="248">
        <f t="shared" si="5"/>
        <v>0</v>
      </c>
      <c r="Q15" s="248">
        <f t="shared" si="6"/>
        <v>1608.3359999999957</v>
      </c>
      <c r="R15" s="318">
        <f t="shared" si="7"/>
        <v>0</v>
      </c>
      <c r="S15" s="55">
        <v>1795.078262478926</v>
      </c>
      <c r="T15" s="298">
        <f t="shared" si="8"/>
        <v>-790.42173752107396</v>
      </c>
      <c r="V15" s="318">
        <v>0</v>
      </c>
      <c r="W15" s="318">
        <v>0</v>
      </c>
      <c r="X15" s="249">
        <f t="shared" si="9"/>
        <v>0</v>
      </c>
      <c r="Y15" s="249">
        <f t="shared" si="10"/>
        <v>0</v>
      </c>
    </row>
    <row r="16" spans="1:25">
      <c r="A16" s="246" t="s">
        <v>365</v>
      </c>
      <c r="B16" s="246">
        <v>911</v>
      </c>
      <c r="C16" s="246" t="s">
        <v>44</v>
      </c>
      <c r="D16" s="317">
        <f>ROUND('ИБР_общий, БО, дотации'!U18,окр)</f>
        <v>1038.7</v>
      </c>
      <c r="E16" s="318">
        <f>ROUND('ИБР_общий, БО, дотации'!R18,окр)-0.1</f>
        <v>5937.4</v>
      </c>
      <c r="F16" s="268">
        <v>1624.67</v>
      </c>
      <c r="G16" s="247"/>
      <c r="H16" s="247">
        <f t="shared" si="3"/>
        <v>8600.77</v>
      </c>
      <c r="I16" s="247">
        <f t="shared" si="0"/>
        <v>7330.7929999999988</v>
      </c>
      <c r="J16" s="247">
        <f t="shared" si="0"/>
        <v>4121.0999999999995</v>
      </c>
      <c r="K16" s="247">
        <f t="shared" si="0"/>
        <v>1111</v>
      </c>
      <c r="L16" s="247">
        <f t="shared" si="0"/>
        <v>0</v>
      </c>
      <c r="M16" s="247">
        <f t="shared" si="4"/>
        <v>2098.6929999999993</v>
      </c>
      <c r="N16" s="247">
        <f t="shared" si="1"/>
        <v>1269.9770000000017</v>
      </c>
      <c r="O16" s="248">
        <f t="shared" si="2"/>
        <v>0</v>
      </c>
      <c r="P16" s="248">
        <f t="shared" si="5"/>
        <v>0</v>
      </c>
      <c r="Q16" s="248">
        <f t="shared" si="6"/>
        <v>1269.9770000000017</v>
      </c>
      <c r="R16" s="318">
        <f t="shared" si="7"/>
        <v>0</v>
      </c>
      <c r="S16" s="55">
        <v>1124.5519526095054</v>
      </c>
      <c r="T16" s="298">
        <f t="shared" si="8"/>
        <v>85.851952609505361</v>
      </c>
      <c r="V16" s="318">
        <v>6017.5</v>
      </c>
      <c r="W16" s="318">
        <v>0</v>
      </c>
      <c r="X16" s="249">
        <f t="shared" si="9"/>
        <v>-80.100000000000364</v>
      </c>
      <c r="Y16" s="249">
        <f t="shared" si="10"/>
        <v>0</v>
      </c>
    </row>
    <row r="17" spans="1:25">
      <c r="A17" s="246" t="s">
        <v>366</v>
      </c>
      <c r="B17" s="246">
        <v>912</v>
      </c>
      <c r="C17" s="246" t="s">
        <v>45</v>
      </c>
      <c r="D17" s="317">
        <f>ROUND('ИБР_общий, БО, дотации'!U19,окр)</f>
        <v>3579.6</v>
      </c>
      <c r="E17" s="318">
        <f>ROUND('ИБР_общий, БО, дотации'!R19,окр)</f>
        <v>1600</v>
      </c>
      <c r="F17" s="268">
        <v>1867.74</v>
      </c>
      <c r="G17" s="247">
        <v>50</v>
      </c>
      <c r="H17" s="247">
        <f t="shared" si="3"/>
        <v>7047.34</v>
      </c>
      <c r="I17" s="247">
        <f t="shared" si="0"/>
        <v>10927.048999999999</v>
      </c>
      <c r="J17" s="247">
        <f t="shared" si="0"/>
        <v>4595</v>
      </c>
      <c r="K17" s="247">
        <f t="shared" si="0"/>
        <v>1530.9</v>
      </c>
      <c r="L17" s="247">
        <f t="shared" si="0"/>
        <v>4265.3</v>
      </c>
      <c r="M17" s="247">
        <f t="shared" si="4"/>
        <v>535.84899999999925</v>
      </c>
      <c r="N17" s="247">
        <f t="shared" si="1"/>
        <v>-3879.7089999999989</v>
      </c>
      <c r="O17" s="248">
        <f t="shared" si="2"/>
        <v>0</v>
      </c>
      <c r="P17" s="248">
        <f t="shared" si="5"/>
        <v>3879.7089999999989</v>
      </c>
      <c r="Q17" s="248">
        <f t="shared" si="6"/>
        <v>0</v>
      </c>
      <c r="R17" s="318">
        <f t="shared" si="7"/>
        <v>3879.7</v>
      </c>
      <c r="S17" s="55">
        <v>3155.1425564244655</v>
      </c>
      <c r="T17" s="298">
        <f t="shared" si="8"/>
        <v>-424.4574435755344</v>
      </c>
      <c r="V17" s="318">
        <v>1649.4</v>
      </c>
      <c r="W17" s="318">
        <v>4445.3</v>
      </c>
      <c r="X17" s="249">
        <f t="shared" si="9"/>
        <v>-49.400000000000091</v>
      </c>
      <c r="Y17" s="249">
        <f t="shared" si="10"/>
        <v>-565.60000000000036</v>
      </c>
    </row>
    <row r="18" spans="1:25">
      <c r="A18" s="246" t="s">
        <v>367</v>
      </c>
      <c r="B18" s="246">
        <v>914</v>
      </c>
      <c r="C18" s="246" t="s">
        <v>46</v>
      </c>
      <c r="D18" s="317">
        <f>ROUND('ИБР_общий, БО, дотации'!U20,окр)</f>
        <v>2164</v>
      </c>
      <c r="E18" s="318">
        <f>ROUND('ИБР_общий, БО, дотации'!R20,окр)</f>
        <v>0</v>
      </c>
      <c r="F18" s="268">
        <v>19008.43</v>
      </c>
      <c r="G18" s="247">
        <v>158.80000000000001</v>
      </c>
      <c r="H18" s="247">
        <f t="shared" si="3"/>
        <v>21172.43</v>
      </c>
      <c r="I18" s="247">
        <f t="shared" si="0"/>
        <v>24955.07</v>
      </c>
      <c r="J18" s="247">
        <f t="shared" si="0"/>
        <v>8543.4</v>
      </c>
      <c r="K18" s="247">
        <f t="shared" si="0"/>
        <v>2980.6</v>
      </c>
      <c r="L18" s="247">
        <f t="shared" si="0"/>
        <v>12802.395</v>
      </c>
      <c r="M18" s="247">
        <f t="shared" si="4"/>
        <v>628.67500000000109</v>
      </c>
      <c r="N18" s="247">
        <f t="shared" si="1"/>
        <v>-3782.6399999999994</v>
      </c>
      <c r="O18" s="248">
        <f t="shared" si="2"/>
        <v>0</v>
      </c>
      <c r="P18" s="248">
        <f t="shared" si="5"/>
        <v>3782.6399999999994</v>
      </c>
      <c r="Q18" s="248">
        <f t="shared" si="6"/>
        <v>0</v>
      </c>
      <c r="R18" s="318">
        <f t="shared" si="7"/>
        <v>3782.6</v>
      </c>
      <c r="S18" s="55">
        <v>1113.6468416377083</v>
      </c>
      <c r="T18" s="298">
        <f t="shared" si="8"/>
        <v>-1050.3531583622917</v>
      </c>
      <c r="V18" s="318">
        <v>0</v>
      </c>
      <c r="W18" s="318">
        <v>0</v>
      </c>
      <c r="X18" s="249">
        <f t="shared" si="9"/>
        <v>0</v>
      </c>
      <c r="Y18" s="249">
        <f t="shared" si="10"/>
        <v>3782.6</v>
      </c>
    </row>
    <row r="19" spans="1:25">
      <c r="A19" s="246" t="s">
        <v>368</v>
      </c>
      <c r="B19" s="246">
        <v>915</v>
      </c>
      <c r="C19" s="246" t="s">
        <v>47</v>
      </c>
      <c r="D19" s="317">
        <f>ROUND('ИБР_общий, БО, дотации'!U21,окр)</f>
        <v>630.6</v>
      </c>
      <c r="E19" s="318">
        <f>ROUND('ИБР_общий, БО, дотации'!R21,окр)</f>
        <v>4009.7</v>
      </c>
      <c r="F19" s="268">
        <v>743.05</v>
      </c>
      <c r="G19" s="247"/>
      <c r="H19" s="247">
        <f t="shared" si="3"/>
        <v>5383.35</v>
      </c>
      <c r="I19" s="247">
        <f t="shared" si="0"/>
        <v>4939.7519999999995</v>
      </c>
      <c r="J19" s="247">
        <f t="shared" si="0"/>
        <v>4119.2999999999993</v>
      </c>
      <c r="K19" s="247">
        <f t="shared" si="0"/>
        <v>455.6</v>
      </c>
      <c r="L19" s="247">
        <f t="shared" si="0"/>
        <v>0</v>
      </c>
      <c r="M19" s="247">
        <f t="shared" si="4"/>
        <v>364.85199999999986</v>
      </c>
      <c r="N19" s="247">
        <f t="shared" si="1"/>
        <v>443.59800000000087</v>
      </c>
      <c r="O19" s="248">
        <f t="shared" si="2"/>
        <v>0</v>
      </c>
      <c r="P19" s="248">
        <f t="shared" si="5"/>
        <v>0</v>
      </c>
      <c r="Q19" s="248">
        <f t="shared" si="6"/>
        <v>443.59800000000087</v>
      </c>
      <c r="R19" s="318">
        <f t="shared" si="7"/>
        <v>0</v>
      </c>
      <c r="S19" s="55">
        <v>750.88745138884644</v>
      </c>
      <c r="T19" s="298">
        <f t="shared" si="8"/>
        <v>120.28745138884642</v>
      </c>
      <c r="V19" s="318">
        <v>3617</v>
      </c>
      <c r="W19" s="318">
        <v>0</v>
      </c>
      <c r="X19" s="249">
        <f t="shared" si="9"/>
        <v>392.69999999999982</v>
      </c>
      <c r="Y19" s="249">
        <f t="shared" si="10"/>
        <v>0</v>
      </c>
    </row>
    <row r="20" spans="1:25">
      <c r="A20" s="246" t="s">
        <v>369</v>
      </c>
      <c r="B20" s="246">
        <v>916</v>
      </c>
      <c r="C20" s="246" t="s">
        <v>48</v>
      </c>
      <c r="D20" s="317">
        <f>ROUND('ИБР_общий, БО, дотации'!U22,окр)</f>
        <v>1922.5</v>
      </c>
      <c r="E20" s="318">
        <f>ROUND('ИБР_общий, БО, дотации'!R22,окр)</f>
        <v>526.5</v>
      </c>
      <c r="F20" s="268">
        <v>1503.61</v>
      </c>
      <c r="G20" s="247">
        <v>1428.8</v>
      </c>
      <c r="H20" s="247">
        <f t="shared" si="3"/>
        <v>3952.6099999999997</v>
      </c>
      <c r="I20" s="247">
        <f t="shared" si="0"/>
        <v>5471.4839999999995</v>
      </c>
      <c r="J20" s="247">
        <f t="shared" si="0"/>
        <v>4233.8999999999996</v>
      </c>
      <c r="K20" s="247">
        <f t="shared" si="0"/>
        <v>700.9</v>
      </c>
      <c r="L20" s="247">
        <f t="shared" si="0"/>
        <v>0</v>
      </c>
      <c r="M20" s="247">
        <f t="shared" si="4"/>
        <v>536.6840000000002</v>
      </c>
      <c r="N20" s="247">
        <f t="shared" si="1"/>
        <v>-1518.8739999999998</v>
      </c>
      <c r="O20" s="248">
        <f t="shared" si="2"/>
        <v>0</v>
      </c>
      <c r="P20" s="248">
        <f t="shared" si="5"/>
        <v>1518.8739999999998</v>
      </c>
      <c r="Q20" s="248">
        <f t="shared" si="6"/>
        <v>0</v>
      </c>
      <c r="R20" s="318">
        <f t="shared" si="7"/>
        <v>1518.9</v>
      </c>
      <c r="S20" s="55">
        <v>1480.112756767255</v>
      </c>
      <c r="T20" s="298">
        <f t="shared" si="8"/>
        <v>-442.38724323274505</v>
      </c>
      <c r="V20" s="318">
        <v>543.9</v>
      </c>
      <c r="W20" s="318">
        <v>1416.3</v>
      </c>
      <c r="X20" s="249">
        <f t="shared" si="9"/>
        <v>-17.399999999999977</v>
      </c>
      <c r="Y20" s="249">
        <f t="shared" si="10"/>
        <v>102.60000000000014</v>
      </c>
    </row>
    <row r="21" spans="1:25">
      <c r="A21" s="246" t="s">
        <v>370</v>
      </c>
      <c r="B21" s="246">
        <v>917</v>
      </c>
      <c r="C21" s="246" t="s">
        <v>49</v>
      </c>
      <c r="D21" s="317">
        <f>ROUND('ИБР_общий, БО, дотации'!U23,окр)</f>
        <v>2853.3</v>
      </c>
      <c r="E21" s="318">
        <f>ROUND('ИБР_общий, БО, дотации'!R23,окр)</f>
        <v>3163.3</v>
      </c>
      <c r="F21" s="268">
        <v>4181.1000000000004</v>
      </c>
      <c r="G21" s="247">
        <v>200</v>
      </c>
      <c r="H21" s="247">
        <f t="shared" si="3"/>
        <v>10197.700000000001</v>
      </c>
      <c r="I21" s="247">
        <f t="shared" si="0"/>
        <v>12718.088</v>
      </c>
      <c r="J21" s="247">
        <f t="shared" si="0"/>
        <v>5290.1</v>
      </c>
      <c r="K21" s="247">
        <f t="shared" si="0"/>
        <v>1129.9000000000001</v>
      </c>
      <c r="L21" s="247">
        <f t="shared" si="0"/>
        <v>6098.3</v>
      </c>
      <c r="M21" s="247">
        <f t="shared" si="4"/>
        <v>199.78799999999956</v>
      </c>
      <c r="N21" s="247">
        <f t="shared" si="1"/>
        <v>-2520.387999999999</v>
      </c>
      <c r="O21" s="248">
        <f t="shared" si="2"/>
        <v>0</v>
      </c>
      <c r="P21" s="248">
        <f t="shared" si="5"/>
        <v>2520.387999999999</v>
      </c>
      <c r="Q21" s="248">
        <f t="shared" si="6"/>
        <v>0</v>
      </c>
      <c r="R21" s="563">
        <f t="shared" si="7"/>
        <v>2520.4</v>
      </c>
      <c r="S21" s="55">
        <v>2588.0057660372981</v>
      </c>
      <c r="T21" s="298">
        <f t="shared" si="8"/>
        <v>-265.29423396270204</v>
      </c>
      <c r="V21" s="318">
        <v>3222.8</v>
      </c>
      <c r="W21" s="318">
        <v>4727</v>
      </c>
      <c r="X21" s="249">
        <f t="shared" si="9"/>
        <v>-59.5</v>
      </c>
      <c r="Y21" s="249">
        <f t="shared" si="10"/>
        <v>-2206.6</v>
      </c>
    </row>
    <row r="22" spans="1:25">
      <c r="A22" s="246" t="s">
        <v>371</v>
      </c>
      <c r="B22" s="246">
        <v>918</v>
      </c>
      <c r="C22" s="246" t="s">
        <v>50</v>
      </c>
      <c r="D22" s="317">
        <f>ROUND('ИБР_общий, БО, дотации'!U24,окр)</f>
        <v>958.8</v>
      </c>
      <c r="E22" s="318">
        <f>ROUND('ИБР_общий, БО, дотации'!R24,окр)</f>
        <v>973.3</v>
      </c>
      <c r="F22" s="268">
        <v>1188.54</v>
      </c>
      <c r="G22" s="247">
        <v>26</v>
      </c>
      <c r="H22" s="247">
        <f t="shared" si="3"/>
        <v>3120.64</v>
      </c>
      <c r="I22" s="247">
        <f t="shared" si="0"/>
        <v>5154.22</v>
      </c>
      <c r="J22" s="247">
        <f t="shared" si="0"/>
        <v>4076.3999999999996</v>
      </c>
      <c r="K22" s="247">
        <f t="shared" si="0"/>
        <v>578.5</v>
      </c>
      <c r="L22" s="247">
        <f t="shared" si="0"/>
        <v>0</v>
      </c>
      <c r="M22" s="247">
        <f t="shared" si="4"/>
        <v>499.32000000000062</v>
      </c>
      <c r="N22" s="247">
        <f t="shared" si="1"/>
        <v>-2033.5800000000004</v>
      </c>
      <c r="O22" s="248">
        <f t="shared" si="2"/>
        <v>0</v>
      </c>
      <c r="P22" s="248">
        <f>IF(N22&lt;0,-N22,0)</f>
        <v>2033.5800000000004</v>
      </c>
      <c r="Q22" s="248">
        <f t="shared" si="6"/>
        <v>0</v>
      </c>
      <c r="R22" s="318">
        <f t="shared" si="7"/>
        <v>2033.6</v>
      </c>
      <c r="S22" s="55">
        <v>409.38898826604969</v>
      </c>
      <c r="T22" s="298">
        <f t="shared" si="8"/>
        <v>-549.41101173395032</v>
      </c>
      <c r="V22" s="318">
        <v>1072.8999999999999</v>
      </c>
      <c r="W22" s="318">
        <v>4309.8999999999996</v>
      </c>
      <c r="X22" s="249">
        <f t="shared" si="9"/>
        <v>-99.599999999999909</v>
      </c>
      <c r="Y22" s="249">
        <f t="shared" si="10"/>
        <v>-2276.2999999999997</v>
      </c>
    </row>
    <row r="23" spans="1:25">
      <c r="A23" s="246" t="s">
        <v>51</v>
      </c>
      <c r="B23" s="246"/>
      <c r="C23" s="246"/>
      <c r="D23" s="317">
        <f t="shared" ref="D23:O23" si="11">SUM(D5:D22)</f>
        <v>26666.199999999997</v>
      </c>
      <c r="E23" s="318">
        <f t="shared" si="11"/>
        <v>37521.5</v>
      </c>
      <c r="F23" s="269">
        <f t="shared" si="11"/>
        <v>127969.65000000001</v>
      </c>
      <c r="G23" s="247">
        <f t="shared" si="11"/>
        <v>1952.6</v>
      </c>
      <c r="H23" s="247">
        <f t="shared" si="11"/>
        <v>192157.35</v>
      </c>
      <c r="I23" s="247">
        <f t="shared" si="11"/>
        <v>187228.25800000003</v>
      </c>
      <c r="J23" s="247">
        <f>SUM(J5:J22)</f>
        <v>91112.630999999994</v>
      </c>
      <c r="K23" s="247">
        <f t="shared" si="11"/>
        <v>32417.9</v>
      </c>
      <c r="L23" s="247">
        <f t="shared" si="11"/>
        <v>41064.441000000006</v>
      </c>
      <c r="M23" s="247">
        <f t="shared" si="11"/>
        <v>22633.285999999993</v>
      </c>
      <c r="N23" s="247"/>
      <c r="O23" s="247">
        <f t="shared" si="11"/>
        <v>30193.616999999998</v>
      </c>
      <c r="P23" s="257">
        <f>SUM(P5:P22)</f>
        <v>30681.242999999999</v>
      </c>
      <c r="Q23" s="258">
        <f>SUM(Q5:Q22)</f>
        <v>35610.334999999999</v>
      </c>
      <c r="R23" s="258">
        <f>SUM(R5:R22)</f>
        <v>30681.4</v>
      </c>
      <c r="V23" s="318">
        <v>37439.200000000004</v>
      </c>
      <c r="W23" s="318">
        <v>28215.5</v>
      </c>
      <c r="X23" s="249">
        <f t="shared" si="9"/>
        <v>82.299999999995634</v>
      </c>
      <c r="Y23" s="249">
        <f t="shared" si="10"/>
        <v>2465.9000000000015</v>
      </c>
    </row>
    <row r="24" spans="1:25">
      <c r="A24" s="251" t="s">
        <v>52</v>
      </c>
      <c r="B24" s="251"/>
      <c r="C24" s="251"/>
      <c r="D24" s="256">
        <f>D23-ROUND('ИБР_общий, БО, дотации'!U25,окр)</f>
        <v>0</v>
      </c>
      <c r="E24" s="256">
        <f>E23-ROUND('ИБР_общий, БО, дотации'!R25,окр)</f>
        <v>-0.40000000000145519</v>
      </c>
      <c r="J24" s="253"/>
      <c r="K24" s="253"/>
      <c r="L24" s="253"/>
      <c r="M24" s="253"/>
      <c r="N24" s="249">
        <f>SUMIF($N$5:$N$22,"&lt;0")</f>
        <v>-30681.242999999999</v>
      </c>
      <c r="O24" s="253" t="s">
        <v>53</v>
      </c>
      <c r="R24" s="293">
        <f>P23-R23</f>
        <v>-0.15700000000288128</v>
      </c>
      <c r="S24" s="294" t="s">
        <v>490</v>
      </c>
    </row>
    <row r="25" spans="1:25" ht="30" customHeight="1">
      <c r="A25" s="604" t="s">
        <v>541</v>
      </c>
      <c r="B25" s="604"/>
      <c r="C25" s="604"/>
      <c r="D25" s="604"/>
      <c r="E25" s="604"/>
      <c r="F25" s="604"/>
      <c r="I25" s="261" t="s">
        <v>542</v>
      </c>
      <c r="K25" s="253"/>
      <c r="L25" s="253"/>
      <c r="M25" s="253"/>
      <c r="N25" s="249">
        <f>SUMIF($N$5:$N$22,"&gt;0")</f>
        <v>35610.334999999999</v>
      </c>
      <c r="O25" s="253" t="s">
        <v>54</v>
      </c>
    </row>
    <row r="27" spans="1:25">
      <c r="A27" s="253"/>
      <c r="B27" s="253"/>
      <c r="C27" s="253"/>
      <c r="D27" s="254"/>
      <c r="N27" s="255">
        <f>N25-O23</f>
        <v>5416.7180000000008</v>
      </c>
      <c r="O27" s="253" t="s">
        <v>55</v>
      </c>
    </row>
    <row r="28" spans="1:25">
      <c r="I28" s="249"/>
    </row>
    <row r="31" spans="1:25">
      <c r="J31" s="252"/>
      <c r="L31" s="252"/>
    </row>
  </sheetData>
  <mergeCells count="19">
    <mergeCell ref="A1:P1"/>
    <mergeCell ref="N3:N4"/>
    <mergeCell ref="H3:H4"/>
    <mergeCell ref="A3:A4"/>
    <mergeCell ref="C3:C4"/>
    <mergeCell ref="D3:E3"/>
    <mergeCell ref="F3:F4"/>
    <mergeCell ref="G3:G4"/>
    <mergeCell ref="B3:B4"/>
    <mergeCell ref="R3:R4"/>
    <mergeCell ref="A25:F25"/>
    <mergeCell ref="O3:O4"/>
    <mergeCell ref="P3:P4"/>
    <mergeCell ref="Q3:Q4"/>
    <mergeCell ref="I3:I4"/>
    <mergeCell ref="J3:J4"/>
    <mergeCell ref="K3:K4"/>
    <mergeCell ref="L3:L4"/>
    <mergeCell ref="M3:M4"/>
  </mergeCells>
  <phoneticPr fontId="46" type="noConversion"/>
  <conditionalFormatting sqref="N5:N22">
    <cfRule type="cellIs" dxfId="1" priority="2" stopIfTrue="1" operator="greaterThan">
      <formula>0</formula>
    </cfRule>
  </conditionalFormatting>
  <conditionalFormatting sqref="D24:E24">
    <cfRule type="cellIs" dxfId="0" priority="1" stopIfTrue="1" operator="notEqual">
      <formula>0</formula>
    </cfRule>
  </conditionalFormatting>
  <pageMargins left="0.25" right="0.25" top="0.75" bottom="0.75" header="0.3" footer="0.3"/>
  <pageSetup paperSize="9" scale="7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15"/>
  <sheetViews>
    <sheetView workbookViewId="0">
      <pane xSplit="1" ySplit="3" topLeftCell="B88" activePane="bottomRight" state="frozen"/>
      <selection activeCell="D22" activeCellId="1" sqref="O22 D22"/>
      <selection pane="topRight" activeCell="D22" activeCellId="1" sqref="O22 D22"/>
      <selection pane="bottomLeft" activeCell="D22" activeCellId="1" sqref="O22 D22"/>
      <selection pane="bottomRight" activeCell="M60" sqref="M60"/>
    </sheetView>
  </sheetViews>
  <sheetFormatPr defaultColWidth="9.140625" defaultRowHeight="15"/>
  <cols>
    <col min="1" max="1" width="40.28515625" style="104" customWidth="1"/>
    <col min="2" max="2" width="14.5703125" style="104" hidden="1" customWidth="1"/>
    <col min="3" max="3" width="14.42578125" style="104" hidden="1" customWidth="1"/>
    <col min="4" max="4" width="16.28515625" style="104" hidden="1" customWidth="1"/>
    <col min="5" max="5" width="17.42578125" style="104" hidden="1" customWidth="1"/>
    <col min="6" max="6" width="21" style="104" hidden="1" customWidth="1"/>
    <col min="7" max="7" width="27.85546875" style="104" hidden="1" customWidth="1"/>
    <col min="8" max="8" width="15.42578125" style="108" customWidth="1"/>
    <col min="9" max="9" width="11.85546875" style="108" customWidth="1"/>
    <col min="10" max="10" width="11.140625" style="108" customWidth="1"/>
    <col min="11" max="11" width="11.140625" style="108" hidden="1" customWidth="1"/>
    <col min="12" max="12" width="11.140625" style="108" customWidth="1"/>
    <col min="13" max="13" width="10.85546875" style="108" customWidth="1"/>
    <col min="14" max="14" width="9.140625" style="180"/>
    <col min="15" max="16384" width="9.140625" style="104"/>
  </cols>
  <sheetData>
    <row r="1" spans="1:14">
      <c r="A1" s="565" t="s">
        <v>1611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</row>
    <row r="2" spans="1:14" s="176" customFormat="1" ht="25.5">
      <c r="A2" s="172" t="s">
        <v>56</v>
      </c>
      <c r="B2" s="172" t="s">
        <v>129</v>
      </c>
      <c r="C2" s="173" t="s">
        <v>373</v>
      </c>
      <c r="D2" s="173" t="s">
        <v>374</v>
      </c>
      <c r="E2" s="174" t="s">
        <v>72</v>
      </c>
      <c r="F2" s="174" t="s">
        <v>124</v>
      </c>
      <c r="G2" s="172" t="s">
        <v>125</v>
      </c>
      <c r="H2" s="175" t="s">
        <v>1564</v>
      </c>
      <c r="I2" s="175" t="s">
        <v>1563</v>
      </c>
      <c r="J2" s="175" t="s">
        <v>141</v>
      </c>
      <c r="K2" s="175" t="s">
        <v>112</v>
      </c>
      <c r="L2" s="175" t="s">
        <v>172</v>
      </c>
      <c r="M2" s="175"/>
      <c r="N2" s="181"/>
    </row>
    <row r="3" spans="1:14">
      <c r="A3" s="106" t="s">
        <v>58</v>
      </c>
      <c r="B3" s="106"/>
      <c r="C3" s="106"/>
      <c r="D3" s="106"/>
      <c r="E3" s="106"/>
      <c r="F3" s="106"/>
      <c r="G3" s="106"/>
      <c r="H3" s="145">
        <f t="shared" ref="H3:M3" si="0">SUM(H6:H12)+H86+H87+H88+H89+H90+H91+H92+H93+H94+H95+H96+H97+H98+H99+H100+H101+H102+H103</f>
        <v>372764.3</v>
      </c>
      <c r="I3" s="145">
        <f t="shared" si="0"/>
        <v>230481.52637999997</v>
      </c>
      <c r="J3" s="145">
        <f>SUM(J6:J12)+J86+J87+J88+J89+J90+J91+J92+J93+J94+J95+J96+J97+J98+J99+J100+J101+J102+J103</f>
        <v>233314.90000000002</v>
      </c>
      <c r="K3" s="145">
        <f t="shared" si="0"/>
        <v>0</v>
      </c>
      <c r="L3" s="321">
        <f t="shared" si="0"/>
        <v>632042.06280000007</v>
      </c>
      <c r="M3" s="145">
        <f t="shared" si="0"/>
        <v>865356.96279999998</v>
      </c>
    </row>
    <row r="4" spans="1:14">
      <c r="A4" s="106" t="s">
        <v>75</v>
      </c>
      <c r="B4" s="106"/>
      <c r="C4" s="106"/>
      <c r="D4" s="106"/>
      <c r="E4" s="106"/>
      <c r="F4" s="106"/>
      <c r="G4" s="106"/>
      <c r="H4" s="107">
        <f t="shared" ref="H4:M4" si="1">H3-H99</f>
        <v>276251.09999999998</v>
      </c>
      <c r="I4" s="107">
        <f t="shared" si="1"/>
        <v>156680.02637999997</v>
      </c>
      <c r="J4" s="107">
        <f t="shared" si="1"/>
        <v>233314.90000000002</v>
      </c>
      <c r="K4" s="107">
        <f t="shared" si="1"/>
        <v>0</v>
      </c>
      <c r="L4" s="107">
        <f t="shared" si="1"/>
        <v>563839.31980000006</v>
      </c>
      <c r="M4" s="107">
        <f t="shared" si="1"/>
        <v>797154.21979999996</v>
      </c>
    </row>
    <row r="5" spans="1:14" s="123" customFormat="1">
      <c r="A5" s="120" t="s">
        <v>76</v>
      </c>
      <c r="B5" s="121"/>
      <c r="C5" s="121"/>
      <c r="D5" s="121"/>
      <c r="E5" s="121"/>
      <c r="F5" s="121"/>
      <c r="G5" s="121"/>
      <c r="H5" s="122">
        <f t="shared" ref="H5:L5" si="2">H13+H19+H25+H33+H39+H46+H54+H60+H68+H74+H80</f>
        <v>248704.90000000002</v>
      </c>
      <c r="I5" s="122">
        <f t="shared" si="2"/>
        <v>138675.42638000002</v>
      </c>
      <c r="J5" s="122">
        <f t="shared" si="2"/>
        <v>232714.9</v>
      </c>
      <c r="K5" s="122">
        <f t="shared" si="2"/>
        <v>0</v>
      </c>
      <c r="L5" s="122">
        <f t="shared" si="2"/>
        <v>467030.89679999999</v>
      </c>
      <c r="M5" s="122">
        <f>M13+M19+M25+M33+M39+M46+M54+M60+M68+M74+M80</f>
        <v>699745.79679999989</v>
      </c>
      <c r="N5" s="182"/>
    </row>
    <row r="6" spans="1:14">
      <c r="A6" s="109" t="s">
        <v>59</v>
      </c>
      <c r="B6" s="110"/>
      <c r="C6" s="110"/>
      <c r="D6" s="110"/>
      <c r="E6" s="110"/>
      <c r="F6" s="110"/>
      <c r="G6" s="110"/>
      <c r="H6" s="111">
        <f>H14+H20+H26+H34+H40+H47+H55+H61+H69+H75+H81</f>
        <v>69343.599999999991</v>
      </c>
      <c r="I6" s="111">
        <f t="shared" ref="I6:M6" si="3">I14+I20+I26+I34+I40+I47+I55+I61+I69+I75+I81</f>
        <v>50306.260729999995</v>
      </c>
      <c r="J6" s="111">
        <f t="shared" si="3"/>
        <v>17314.7</v>
      </c>
      <c r="K6" s="111">
        <f t="shared" si="3"/>
        <v>0</v>
      </c>
      <c r="L6" s="111">
        <f t="shared" si="3"/>
        <v>280182.89580000006</v>
      </c>
      <c r="M6" s="111">
        <f t="shared" si="3"/>
        <v>297497.59580000007</v>
      </c>
      <c r="N6" s="183"/>
    </row>
    <row r="7" spans="1:14">
      <c r="A7" s="109" t="s">
        <v>60</v>
      </c>
      <c r="B7" s="110"/>
      <c r="C7" s="110"/>
      <c r="D7" s="110"/>
      <c r="E7" s="110"/>
      <c r="F7" s="110"/>
      <c r="G7" s="110"/>
      <c r="H7" s="111">
        <f>H15+H21+H27+H35+H41+H48+H56+H62+H70+H76+H82</f>
        <v>6184.3</v>
      </c>
      <c r="I7" s="111">
        <f t="shared" ref="I7:M7" si="4">I15+I21+I27+I35+I41+I48+I56+I62+I70+I76+I82</f>
        <v>3733.8490099999999</v>
      </c>
      <c r="J7" s="111">
        <f t="shared" si="4"/>
        <v>128684.40000000001</v>
      </c>
      <c r="K7" s="111">
        <f t="shared" si="4"/>
        <v>0</v>
      </c>
      <c r="L7" s="111">
        <f t="shared" si="4"/>
        <v>0</v>
      </c>
      <c r="M7" s="111">
        <f t="shared" si="4"/>
        <v>128684.40000000001</v>
      </c>
    </row>
    <row r="8" spans="1:14">
      <c r="A8" s="109" t="s">
        <v>63</v>
      </c>
      <c r="B8" s="110"/>
      <c r="C8" s="110"/>
      <c r="D8" s="110"/>
      <c r="E8" s="110"/>
      <c r="F8" s="110"/>
      <c r="G8" s="110"/>
      <c r="H8" s="111">
        <f>H16+H22+H28+H36+H42+H49+H57+H63+H71+H77+H83</f>
        <v>0</v>
      </c>
      <c r="I8" s="111">
        <f t="shared" ref="I8:M8" si="5">I16+I22+I28+I36+I42+I49+I57+I63+I71+I77+I83</f>
        <v>0</v>
      </c>
      <c r="J8" s="111">
        <f t="shared" si="5"/>
        <v>0</v>
      </c>
      <c r="K8" s="111">
        <f t="shared" si="5"/>
        <v>0</v>
      </c>
      <c r="L8" s="111">
        <f t="shared" si="5"/>
        <v>0</v>
      </c>
      <c r="M8" s="111">
        <f t="shared" si="5"/>
        <v>0</v>
      </c>
    </row>
    <row r="9" spans="1:14">
      <c r="A9" s="109" t="s">
        <v>64</v>
      </c>
      <c r="B9" s="110"/>
      <c r="C9" s="110"/>
      <c r="D9" s="110"/>
      <c r="E9" s="110"/>
      <c r="F9" s="110"/>
      <c r="G9" s="110"/>
      <c r="H9" s="111">
        <f>H17+H23+H29+H37+H43+H50+H58+H64+H72+H78+H84</f>
        <v>25605</v>
      </c>
      <c r="I9" s="111">
        <f t="shared" ref="I9:M9" si="6">I17+I23+I29+I37+I43+I50+I58+I64+I72+I78+I84</f>
        <v>22555.534660000001</v>
      </c>
      <c r="J9" s="111">
        <f t="shared" si="6"/>
        <v>575.29999999999995</v>
      </c>
      <c r="K9" s="111">
        <f t="shared" si="6"/>
        <v>0</v>
      </c>
      <c r="L9" s="111">
        <f t="shared" si="6"/>
        <v>0</v>
      </c>
      <c r="M9" s="111">
        <f t="shared" si="6"/>
        <v>575.29999999999995</v>
      </c>
    </row>
    <row r="10" spans="1:14" ht="45">
      <c r="A10" s="109" t="s">
        <v>471</v>
      </c>
      <c r="B10" s="110"/>
      <c r="C10" s="110"/>
      <c r="D10" s="110"/>
      <c r="E10" s="110"/>
      <c r="F10" s="110"/>
      <c r="G10" s="110"/>
      <c r="H10" s="111">
        <f t="shared" ref="H10" si="7">H30+H51+H65+H45</f>
        <v>24616.3</v>
      </c>
      <c r="I10" s="111">
        <f t="shared" ref="I10:M10" si="8">I30+I51+I65+I45</f>
        <v>16850.599999999999</v>
      </c>
      <c r="J10" s="111">
        <f t="shared" si="8"/>
        <v>0</v>
      </c>
      <c r="K10" s="111">
        <f t="shared" si="8"/>
        <v>0</v>
      </c>
      <c r="L10" s="111">
        <f t="shared" si="8"/>
        <v>176965.64099999997</v>
      </c>
      <c r="M10" s="111">
        <f t="shared" si="8"/>
        <v>176965.64099999997</v>
      </c>
    </row>
    <row r="11" spans="1:14" ht="30">
      <c r="A11" s="109" t="s">
        <v>470</v>
      </c>
      <c r="B11" s="110"/>
      <c r="C11" s="110"/>
      <c r="D11" s="110"/>
      <c r="E11" s="110"/>
      <c r="F11" s="110"/>
      <c r="G11" s="110"/>
      <c r="H11" s="111">
        <f t="shared" ref="H11" si="9">H31+H52+H66</f>
        <v>0</v>
      </c>
      <c r="I11" s="111">
        <f t="shared" ref="I11:M11" si="10">I31+I52+I66</f>
        <v>0</v>
      </c>
      <c r="J11" s="111">
        <f t="shared" si="10"/>
        <v>0</v>
      </c>
      <c r="K11" s="111">
        <f t="shared" si="10"/>
        <v>0</v>
      </c>
      <c r="L11" s="111">
        <f t="shared" si="10"/>
        <v>6144</v>
      </c>
      <c r="M11" s="111">
        <f t="shared" si="10"/>
        <v>6144</v>
      </c>
    </row>
    <row r="12" spans="1:14">
      <c r="A12" s="109" t="s">
        <v>26</v>
      </c>
      <c r="B12" s="110"/>
      <c r="C12" s="110"/>
      <c r="D12" s="110"/>
      <c r="E12" s="110"/>
      <c r="F12" s="110"/>
      <c r="G12" s="110"/>
      <c r="H12" s="111">
        <f>H18+H24+H32+H38+H44+H53+H59+H67+H73+H79+H85</f>
        <v>122955.7</v>
      </c>
      <c r="I12" s="111">
        <f t="shared" ref="I12:M12" si="11">I18+I24+I32+I38+I44+I53+I59+I67+I73+I79+I85</f>
        <v>45229.181980000001</v>
      </c>
      <c r="J12" s="111">
        <f t="shared" si="11"/>
        <v>86140.500000000015</v>
      </c>
      <c r="K12" s="111">
        <f t="shared" si="11"/>
        <v>0</v>
      </c>
      <c r="L12" s="111">
        <f t="shared" si="11"/>
        <v>3738.36</v>
      </c>
      <c r="M12" s="111">
        <f t="shared" si="11"/>
        <v>89878.860000000015</v>
      </c>
    </row>
    <row r="13" spans="1:14">
      <c r="A13" s="512" t="s">
        <v>77</v>
      </c>
      <c r="B13" s="106"/>
      <c r="C13" s="106"/>
      <c r="D13" s="106"/>
      <c r="E13" s="106"/>
      <c r="F13" s="106"/>
      <c r="G13" s="106"/>
      <c r="H13" s="107">
        <f t="shared" ref="H13:M13" si="12">SUM(H14:H18)</f>
        <v>4209</v>
      </c>
      <c r="I13" s="506">
        <f t="shared" si="12"/>
        <v>2808.9863000000005</v>
      </c>
      <c r="J13" s="506">
        <f t="shared" si="12"/>
        <v>799.9</v>
      </c>
      <c r="K13" s="107">
        <f t="shared" si="12"/>
        <v>0</v>
      </c>
      <c r="L13" s="506">
        <f t="shared" si="12"/>
        <v>3720.82</v>
      </c>
      <c r="M13" s="107">
        <f t="shared" si="12"/>
        <v>4520.72</v>
      </c>
    </row>
    <row r="14" spans="1:14">
      <c r="A14" s="109" t="s">
        <v>59</v>
      </c>
      <c r="B14" s="110" t="s">
        <v>131</v>
      </c>
      <c r="C14" s="110">
        <v>801</v>
      </c>
      <c r="D14" s="110" t="s">
        <v>176</v>
      </c>
      <c r="E14" s="110" t="s">
        <v>132</v>
      </c>
      <c r="F14" s="110" t="s">
        <v>119</v>
      </c>
      <c r="G14" s="153" t="str">
        <f>CONCATENATE(B14,C14,D14,E14,F14,)</f>
        <v>рбс801?????общопл</v>
      </c>
      <c r="H14" s="117">
        <f>ROUND(SUMIF(Классификация,$G14,Лимиты_2011)/1000,окр)</f>
        <v>3309.2</v>
      </c>
      <c r="I14" s="117">
        <f>SUMIF(Классификация,$G14,Расход_2011)/1000</f>
        <v>2442.5252800000003</v>
      </c>
      <c r="J14" s="117">
        <f>ROUND(IF(тип_индексации="росписи",SUMIF(Классификация,$G14,Лимиты_2012_Индекс),SUMIF(Классификация,$G14,Расходы_2012_Индекс)*4/3)/1000,окр)</f>
        <v>0</v>
      </c>
      <c r="K14" s="117"/>
      <c r="L14" s="117">
        <f>SUMIF(классификация_прямой_счёт,$G14,Проект_сумма_прямой_счёт)</f>
        <v>3720.82</v>
      </c>
      <c r="M14" s="117">
        <f>SUM(J14:L14)</f>
        <v>3720.82</v>
      </c>
      <c r="N14" s="183"/>
    </row>
    <row r="15" spans="1:14">
      <c r="A15" s="109" t="s">
        <v>60</v>
      </c>
      <c r="B15" s="110" t="s">
        <v>131</v>
      </c>
      <c r="C15" s="110">
        <v>801</v>
      </c>
      <c r="D15" s="110" t="s">
        <v>176</v>
      </c>
      <c r="E15" s="110" t="s">
        <v>132</v>
      </c>
      <c r="F15" s="110" t="s">
        <v>120</v>
      </c>
      <c r="G15" s="153" t="str">
        <f>CONCATENATE(B15,C15,D15,E15,F15,)</f>
        <v>рбс801?????общком</v>
      </c>
      <c r="H15" s="117">
        <f>ROUND(SUMIF(Классификация,$G15,Лимиты_2011)/1000,окр)</f>
        <v>0</v>
      </c>
      <c r="I15" s="117">
        <f>SUMIF(Классификация,$G15,Расход_2011)/1000</f>
        <v>0</v>
      </c>
      <c r="J15" s="117">
        <f>ROUND(IF(тип_индексации="росписи",SUMIF(Классификация,$G15,Лимиты_2012_Индекс),SUMIF(Классификация,$G15,Расходы_2012_Индекс)*4/3)/1000,окр)</f>
        <v>0</v>
      </c>
      <c r="K15" s="117"/>
      <c r="L15" s="117">
        <f>SUMIF(классификация_прямой_счёт,$G15,Проект_сумма_прямой_счёт)</f>
        <v>0</v>
      </c>
      <c r="M15" s="117">
        <f>SUM(J15:L15)</f>
        <v>0</v>
      </c>
    </row>
    <row r="16" spans="1:14">
      <c r="A16" s="109" t="s">
        <v>63</v>
      </c>
      <c r="B16" s="110" t="s">
        <v>131</v>
      </c>
      <c r="C16" s="110">
        <v>801</v>
      </c>
      <c r="D16" s="110" t="s">
        <v>176</v>
      </c>
      <c r="E16" s="110" t="s">
        <v>132</v>
      </c>
      <c r="F16" s="110" t="s">
        <v>121</v>
      </c>
      <c r="G16" s="153" t="str">
        <f>CONCATENATE(B16,C16,D16,E16,F16,)</f>
        <v>рбс801?????общкап</v>
      </c>
      <c r="H16" s="117">
        <f>ROUND(SUMIF(Классификация,$G16,Лимиты_2011)/1000,окр)</f>
        <v>0</v>
      </c>
      <c r="I16" s="117">
        <f>SUMIF(Классификация,$G16,Расход_2011)/1000</f>
        <v>0</v>
      </c>
      <c r="J16" s="117">
        <f>ROUND(IF(тип_индексации="росписи",SUMIF(Классификация,$G16,Лимиты_2012_Индекс),SUMIF(Классификация,$G16,Расходы_2012_Индекс)*4/3)/1000,окр)</f>
        <v>0</v>
      </c>
      <c r="K16" s="117"/>
      <c r="L16" s="117">
        <f>SUMIF(классификация_прямой_счёт,$G16,Проект_сумма_прямой_счёт)</f>
        <v>0</v>
      </c>
      <c r="M16" s="117">
        <f>SUM(J16:L16)</f>
        <v>0</v>
      </c>
    </row>
    <row r="17" spans="1:13">
      <c r="A17" s="109" t="s">
        <v>64</v>
      </c>
      <c r="B17" s="110" t="s">
        <v>131</v>
      </c>
      <c r="C17" s="110">
        <v>801</v>
      </c>
      <c r="D17" s="110" t="s">
        <v>176</v>
      </c>
      <c r="E17" s="110" t="s">
        <v>132</v>
      </c>
      <c r="F17" s="110" t="s">
        <v>122</v>
      </c>
      <c r="G17" s="153" t="str">
        <f>CONCATENATE(B17,C17,D17,E17,F17,)</f>
        <v>рбс801?????общосн</v>
      </c>
      <c r="H17" s="117">
        <f>ROUND(SUMIF(Классификация,$G17,Лимиты_2011)/1000,окр)</f>
        <v>31</v>
      </c>
      <c r="I17" s="117">
        <f>SUMIF(Классификация,$G17,Расход_2011)/1000</f>
        <v>0</v>
      </c>
      <c r="J17" s="117">
        <f>ROUND(IF(тип_индексации="росписи",SUMIF(Классификация,$G17,Лимиты_2012_Индекс),SUMIF(Классификация,$G17,Расходы_2012_Индекс)*4/3)/1000,окр)</f>
        <v>0</v>
      </c>
      <c r="K17" s="117"/>
      <c r="L17" s="117">
        <f>SUMIF(классификация_прямой_счёт,$G17,Проект_сумма_прямой_счёт)</f>
        <v>0</v>
      </c>
      <c r="M17" s="117">
        <f>SUM(J17:L17)</f>
        <v>0</v>
      </c>
    </row>
    <row r="18" spans="1:13">
      <c r="A18" s="109" t="s">
        <v>26</v>
      </c>
      <c r="B18" s="110" t="s">
        <v>131</v>
      </c>
      <c r="C18" s="110">
        <v>801</v>
      </c>
      <c r="D18" s="110" t="s">
        <v>176</v>
      </c>
      <c r="E18" s="110" t="s">
        <v>132</v>
      </c>
      <c r="F18" s="110" t="s">
        <v>118</v>
      </c>
      <c r="G18" s="153" t="str">
        <f>CONCATENATE(B18,C18,D18,E18,F18,)</f>
        <v>рбс801?????общпро</v>
      </c>
      <c r="H18" s="117">
        <f>ROUND(SUMIF(Классификация,$G18,Лимиты_2011)/1000,окр)</f>
        <v>868.8</v>
      </c>
      <c r="I18" s="117">
        <f>SUMIF(Классификация,$G18,Расход_2011)/1000</f>
        <v>366.46101999999996</v>
      </c>
      <c r="J18" s="117">
        <f>ROUND(IF(тип_индексации="росписи",SUMIF(Классификация,$G18,Лимиты_2012_Индекс),SUMIF(Классификация,$G18,Расходы_2012_Индекс)*4/3)/1000,окр)</f>
        <v>799.9</v>
      </c>
      <c r="K18" s="117"/>
      <c r="L18" s="117">
        <f>SUMIF(классификация_прямой_счёт,$G18,Проект_сумма_прямой_счёт)</f>
        <v>0</v>
      </c>
      <c r="M18" s="117">
        <f>SUM(J18:L18)</f>
        <v>799.9</v>
      </c>
    </row>
    <row r="19" spans="1:13">
      <c r="A19" s="512" t="s">
        <v>78</v>
      </c>
      <c r="B19" s="106"/>
      <c r="C19" s="106"/>
      <c r="D19" s="106"/>
      <c r="E19" s="106"/>
      <c r="F19" s="106"/>
      <c r="G19" s="106"/>
      <c r="H19" s="506">
        <f t="shared" ref="H19:M19" si="13">SUM(H20:H24)</f>
        <v>1416</v>
      </c>
      <c r="I19" s="107">
        <f t="shared" si="13"/>
        <v>1024.7394400000001</v>
      </c>
      <c r="J19" s="107">
        <f t="shared" si="13"/>
        <v>141.19999999999999</v>
      </c>
      <c r="K19" s="107">
        <f t="shared" si="13"/>
        <v>0</v>
      </c>
      <c r="L19" s="506">
        <f t="shared" si="13"/>
        <v>1264.9000000000001</v>
      </c>
      <c r="M19" s="107">
        <f t="shared" si="13"/>
        <v>1406.1000000000001</v>
      </c>
    </row>
    <row r="20" spans="1:13">
      <c r="A20" s="109" t="s">
        <v>59</v>
      </c>
      <c r="B20" s="110" t="s">
        <v>131</v>
      </c>
      <c r="C20" s="110">
        <v>802</v>
      </c>
      <c r="D20" s="110" t="s">
        <v>176</v>
      </c>
      <c r="E20" s="110" t="s">
        <v>132</v>
      </c>
      <c r="F20" s="110" t="s">
        <v>119</v>
      </c>
      <c r="G20" s="153" t="str">
        <f>CONCATENATE(B20,C20,D20,E20,F20,)</f>
        <v>рбс802?????общопл</v>
      </c>
      <c r="H20" s="117">
        <f>ROUND(SUMIF(Классификация,$G20,Лимиты_2011)/1000,окр)</f>
        <v>1265</v>
      </c>
      <c r="I20" s="117">
        <f>SUMIF(Классификация,$G20,Расход_2011)/1000</f>
        <v>976.47302000000002</v>
      </c>
      <c r="J20" s="117">
        <f>ROUND(IF(тип_индексации="росписи",SUMIF(Классификация,$G20,Лимиты_2012_Индекс),SUMIF(Классификация,$G20,Расходы_2012_Индекс)*4/3)/1000,окр)</f>
        <v>0</v>
      </c>
      <c r="K20" s="117"/>
      <c r="L20" s="117">
        <f>SUMIF(классификация_прямой_счёт,$G20,Проект_сумма_прямой_счёт)</f>
        <v>1264.9000000000001</v>
      </c>
      <c r="M20" s="117">
        <f>SUM(J20:L20)</f>
        <v>1264.9000000000001</v>
      </c>
    </row>
    <row r="21" spans="1:13">
      <c r="A21" s="109" t="s">
        <v>60</v>
      </c>
      <c r="B21" s="110" t="s">
        <v>131</v>
      </c>
      <c r="C21" s="110">
        <v>802</v>
      </c>
      <c r="D21" s="110" t="s">
        <v>176</v>
      </c>
      <c r="E21" s="110" t="s">
        <v>132</v>
      </c>
      <c r="F21" s="110" t="s">
        <v>120</v>
      </c>
      <c r="G21" s="153" t="str">
        <f>CONCATENATE(B21,C21,D21,E21,F21,)</f>
        <v>рбс802?????общком</v>
      </c>
      <c r="H21" s="117">
        <f>ROUND(SUMIF(Классификация,$G21,Лимиты_2011)/1000,окр)</f>
        <v>0</v>
      </c>
      <c r="I21" s="117">
        <f>SUMIF(Классификация,$G21,Расход_2011)/1000</f>
        <v>0</v>
      </c>
      <c r="J21" s="117">
        <f>ROUND(IF(тип_индексации="росписи",SUMIF(Классификация,$G21,Лимиты_2012_Индекс),SUMIF(Классификация,$G21,Расходы_2012_Индекс)*4/3)/1000,окр)</f>
        <v>0</v>
      </c>
      <c r="K21" s="117"/>
      <c r="L21" s="117">
        <f>SUMIF(классификация_прямой_счёт,$G21,Проект_сумма_прямой_счёт)</f>
        <v>0</v>
      </c>
      <c r="M21" s="117">
        <f>SUM(J21:L21)</f>
        <v>0</v>
      </c>
    </row>
    <row r="22" spans="1:13">
      <c r="A22" s="109" t="s">
        <v>63</v>
      </c>
      <c r="B22" s="110" t="s">
        <v>131</v>
      </c>
      <c r="C22" s="110">
        <v>802</v>
      </c>
      <c r="D22" s="110" t="s">
        <v>176</v>
      </c>
      <c r="E22" s="110" t="s">
        <v>132</v>
      </c>
      <c r="F22" s="110" t="s">
        <v>121</v>
      </c>
      <c r="G22" s="153" t="str">
        <f>CONCATENATE(B22,C22,D22,E22,F22,)</f>
        <v>рбс802?????общкап</v>
      </c>
      <c r="H22" s="117">
        <f>ROUND(SUMIF(Классификация,$G22,Лимиты_2011)/1000,окр)</f>
        <v>0</v>
      </c>
      <c r="I22" s="117">
        <f>SUMIF(Классификация,$G22,Расход_2011)/1000</f>
        <v>0</v>
      </c>
      <c r="J22" s="117">
        <f>ROUND(IF(тип_индексации="росписи",SUMIF(Классификация,$G22,Лимиты_2012_Индекс),SUMIF(Классификация,$G22,Расходы_2012_Индекс)*4/3)/1000,окр)</f>
        <v>0</v>
      </c>
      <c r="K22" s="117"/>
      <c r="L22" s="117">
        <f>SUMIF(классификация_прямой_счёт,$G22,Проект_сумма_прямой_счёт)</f>
        <v>0</v>
      </c>
      <c r="M22" s="117">
        <f>SUM(J22:L22)</f>
        <v>0</v>
      </c>
    </row>
    <row r="23" spans="1:13">
      <c r="A23" s="109" t="s">
        <v>64</v>
      </c>
      <c r="B23" s="110" t="s">
        <v>131</v>
      </c>
      <c r="C23" s="110">
        <v>802</v>
      </c>
      <c r="D23" s="110" t="s">
        <v>176</v>
      </c>
      <c r="E23" s="110" t="s">
        <v>132</v>
      </c>
      <c r="F23" s="110" t="s">
        <v>122</v>
      </c>
      <c r="G23" s="153" t="str">
        <f>CONCATENATE(B23,C23,D23,E23,F23,)</f>
        <v>рбс802?????общосн</v>
      </c>
      <c r="H23" s="117">
        <f>ROUND(SUMIF(Классификация,$G23,Лимиты_2011)/1000,окр)</f>
        <v>8.9</v>
      </c>
      <c r="I23" s="117">
        <f>SUMIF(Классификация,$G23,Расход_2011)/1000</f>
        <v>6</v>
      </c>
      <c r="J23" s="117">
        <f>ROUND(IF(тип_индексации="росписи",SUMIF(Классификация,$G23,Лимиты_2012_Индекс),SUMIF(Классификация,$G23,Расходы_2012_Индекс)*4/3)/1000,окр)</f>
        <v>0</v>
      </c>
      <c r="K23" s="117"/>
      <c r="L23" s="117">
        <f>SUMIF(классификация_прямой_счёт,$G23,Проект_сумма_прямой_счёт)</f>
        <v>0</v>
      </c>
      <c r="M23" s="117">
        <f>SUM(J23:L23)</f>
        <v>0</v>
      </c>
    </row>
    <row r="24" spans="1:13">
      <c r="A24" s="109" t="s">
        <v>26</v>
      </c>
      <c r="B24" s="110" t="s">
        <v>131</v>
      </c>
      <c r="C24" s="110">
        <v>802</v>
      </c>
      <c r="D24" s="110" t="s">
        <v>176</v>
      </c>
      <c r="E24" s="110" t="s">
        <v>132</v>
      </c>
      <c r="F24" s="110" t="s">
        <v>118</v>
      </c>
      <c r="G24" s="153" t="str">
        <f>CONCATENATE(B24,C24,D24,E24,F24,)</f>
        <v>рбс802?????общпро</v>
      </c>
      <c r="H24" s="117">
        <f>ROUND(SUMIF(Классификация,$G24,Лимиты_2011)/1000,окр)</f>
        <v>142.1</v>
      </c>
      <c r="I24" s="117">
        <f>SUMIF(Классификация,$G24,Расход_2011)/1000</f>
        <v>42.266419999999997</v>
      </c>
      <c r="J24" s="117">
        <f>ROUND(IF(тип_индексации="росписи",SUMIF(Классификация,$G24,Лимиты_2012_Индекс),SUMIF(Классификация,$G24,Расходы_2012_Индекс)*4/3)/1000,окр)</f>
        <v>141.19999999999999</v>
      </c>
      <c r="K24" s="117"/>
      <c r="L24" s="117">
        <f>SUMIF(классификация_прямой_счёт,$G24,Проект_сумма_прямой_счёт)</f>
        <v>0</v>
      </c>
      <c r="M24" s="117">
        <f>SUM(J24:L24)</f>
        <v>141.19999999999999</v>
      </c>
    </row>
    <row r="25" spans="1:13">
      <c r="A25" s="106" t="s">
        <v>79</v>
      </c>
      <c r="B25" s="106"/>
      <c r="C25" s="106"/>
      <c r="D25" s="106"/>
      <c r="E25" s="106"/>
      <c r="F25" s="106"/>
      <c r="G25" s="106"/>
      <c r="H25" s="107">
        <f t="shared" ref="H25:M25" si="14">SUM(H26:H32)</f>
        <v>47914</v>
      </c>
      <c r="I25" s="107">
        <f t="shared" si="14"/>
        <v>33270.718670000002</v>
      </c>
      <c r="J25" s="107">
        <f t="shared" si="14"/>
        <v>13591</v>
      </c>
      <c r="K25" s="107">
        <f t="shared" si="14"/>
        <v>0</v>
      </c>
      <c r="L25" s="107">
        <f t="shared" si="14"/>
        <v>41344.395000000004</v>
      </c>
      <c r="M25" s="107">
        <f t="shared" si="14"/>
        <v>54935.395000000004</v>
      </c>
    </row>
    <row r="26" spans="1:13">
      <c r="A26" s="109" t="s">
        <v>59</v>
      </c>
      <c r="B26" s="110" t="s">
        <v>131</v>
      </c>
      <c r="C26" s="110">
        <v>806</v>
      </c>
      <c r="D26" s="110" t="s">
        <v>176</v>
      </c>
      <c r="E26" s="110" t="s">
        <v>132</v>
      </c>
      <c r="F26" s="110" t="s">
        <v>119</v>
      </c>
      <c r="G26" s="153" t="str">
        <f t="shared" ref="G26:G32" si="15">CONCATENATE(B26,C26,D26,E26,F26,)</f>
        <v>рбс806?????общопл</v>
      </c>
      <c r="H26" s="117">
        <f t="shared" ref="H26:H31" si="16">ROUND(SUMIF(Классификация,$G26,Лимиты_2011)/1000,окр)</f>
        <v>33120.6</v>
      </c>
      <c r="I26" s="117">
        <f t="shared" ref="I26:I32" si="17">SUMIF(Классификация,$G26,Расход_2011)/1000</f>
        <v>24778.131810000003</v>
      </c>
      <c r="J26" s="117">
        <f t="shared" ref="J26:J32" si="18">ROUND(IF(тип_индексации="росписи",SUMIF(Классификация,$G26,Лимиты_2012_Индекс),SUMIF(Классификация,$G26,Расходы_2012_Индекс)*4/3)/1000,окр)</f>
        <v>0</v>
      </c>
      <c r="K26" s="117"/>
      <c r="L26" s="117">
        <f t="shared" ref="L26:L32" si="19">SUMIF(классификация_прямой_счёт,$G26,Проект_сумма_прямой_счёт)</f>
        <v>34188.595000000001</v>
      </c>
      <c r="M26" s="117">
        <f t="shared" ref="M26:M32" si="20">SUM(J26:L26)</f>
        <v>34188.595000000001</v>
      </c>
    </row>
    <row r="27" spans="1:13">
      <c r="A27" s="109" t="s">
        <v>60</v>
      </c>
      <c r="B27" s="110" t="s">
        <v>131</v>
      </c>
      <c r="C27" s="110">
        <v>806</v>
      </c>
      <c r="D27" s="110" t="s">
        <v>176</v>
      </c>
      <c r="E27" s="110" t="s">
        <v>132</v>
      </c>
      <c r="F27" s="110" t="s">
        <v>120</v>
      </c>
      <c r="G27" s="153" t="str">
        <f t="shared" si="15"/>
        <v>рбс806?????общком</v>
      </c>
      <c r="H27" s="117">
        <f t="shared" si="16"/>
        <v>3188.3</v>
      </c>
      <c r="I27" s="117">
        <f t="shared" si="17"/>
        <v>1765.6490100000001</v>
      </c>
      <c r="J27" s="117">
        <f t="shared" si="18"/>
        <v>3188.3</v>
      </c>
      <c r="K27" s="117"/>
      <c r="L27" s="117">
        <f t="shared" si="19"/>
        <v>0</v>
      </c>
      <c r="M27" s="117">
        <f t="shared" si="20"/>
        <v>3188.3</v>
      </c>
    </row>
    <row r="28" spans="1:13">
      <c r="A28" s="109" t="s">
        <v>63</v>
      </c>
      <c r="B28" s="110" t="s">
        <v>131</v>
      </c>
      <c r="C28" s="110">
        <v>806</v>
      </c>
      <c r="D28" s="110" t="s">
        <v>176</v>
      </c>
      <c r="E28" s="110" t="s">
        <v>132</v>
      </c>
      <c r="F28" s="110" t="s">
        <v>121</v>
      </c>
      <c r="G28" s="153" t="str">
        <f t="shared" si="15"/>
        <v>рбс806?????общкап</v>
      </c>
      <c r="H28" s="117">
        <f t="shared" si="16"/>
        <v>0</v>
      </c>
      <c r="I28" s="117">
        <f t="shared" si="17"/>
        <v>0</v>
      </c>
      <c r="J28" s="117">
        <f t="shared" si="18"/>
        <v>0</v>
      </c>
      <c r="K28" s="117"/>
      <c r="L28" s="117">
        <f t="shared" si="19"/>
        <v>0</v>
      </c>
      <c r="M28" s="117">
        <f t="shared" si="20"/>
        <v>0</v>
      </c>
    </row>
    <row r="29" spans="1:13">
      <c r="A29" s="109" t="s">
        <v>64</v>
      </c>
      <c r="B29" s="110" t="s">
        <v>131</v>
      </c>
      <c r="C29" s="110">
        <v>806</v>
      </c>
      <c r="D29" s="110" t="s">
        <v>176</v>
      </c>
      <c r="E29" s="110" t="s">
        <v>132</v>
      </c>
      <c r="F29" s="110" t="s">
        <v>122</v>
      </c>
      <c r="G29" s="153" t="str">
        <f t="shared" si="15"/>
        <v>рбс806?????общосн</v>
      </c>
      <c r="H29" s="117">
        <f t="shared" si="16"/>
        <v>737</v>
      </c>
      <c r="I29" s="117">
        <f t="shared" si="17"/>
        <v>571.70696999999996</v>
      </c>
      <c r="J29" s="117">
        <f t="shared" si="18"/>
        <v>0</v>
      </c>
      <c r="K29" s="117"/>
      <c r="L29" s="117">
        <f t="shared" si="19"/>
        <v>0</v>
      </c>
      <c r="M29" s="117">
        <f t="shared" si="20"/>
        <v>0</v>
      </c>
    </row>
    <row r="30" spans="1:13" ht="45">
      <c r="A30" s="109" t="s">
        <v>471</v>
      </c>
      <c r="B30" s="110" t="s">
        <v>472</v>
      </c>
      <c r="C30" s="110">
        <v>806</v>
      </c>
      <c r="D30" s="110" t="s">
        <v>176</v>
      </c>
      <c r="E30" s="110" t="s">
        <v>132</v>
      </c>
      <c r="F30" s="110" t="s">
        <v>118</v>
      </c>
      <c r="G30" s="153" t="str">
        <f t="shared" si="15"/>
        <v>смз806?????общпро</v>
      </c>
      <c r="H30" s="117">
        <f t="shared" si="16"/>
        <v>0</v>
      </c>
      <c r="I30" s="117">
        <f t="shared" si="17"/>
        <v>0</v>
      </c>
      <c r="J30" s="117">
        <f t="shared" si="18"/>
        <v>0</v>
      </c>
      <c r="K30" s="117"/>
      <c r="L30" s="117">
        <f t="shared" si="19"/>
        <v>5337.4</v>
      </c>
      <c r="M30" s="117">
        <f t="shared" si="20"/>
        <v>5337.4</v>
      </c>
    </row>
    <row r="31" spans="1:13" ht="30">
      <c r="A31" s="109" t="s">
        <v>470</v>
      </c>
      <c r="B31" s="110" t="s">
        <v>473</v>
      </c>
      <c r="C31" s="110">
        <v>806</v>
      </c>
      <c r="D31" s="110" t="s">
        <v>176</v>
      </c>
      <c r="E31" s="110" t="s">
        <v>132</v>
      </c>
      <c r="F31" s="110" t="s">
        <v>118</v>
      </c>
      <c r="G31" s="153" t="str">
        <f t="shared" si="15"/>
        <v>сиц806?????общпро</v>
      </c>
      <c r="H31" s="117">
        <f t="shared" si="16"/>
        <v>0</v>
      </c>
      <c r="I31" s="117">
        <f t="shared" si="17"/>
        <v>0</v>
      </c>
      <c r="J31" s="117">
        <f t="shared" si="18"/>
        <v>0</v>
      </c>
      <c r="K31" s="117"/>
      <c r="L31" s="117">
        <f t="shared" si="19"/>
        <v>1096</v>
      </c>
      <c r="M31" s="117">
        <f t="shared" si="20"/>
        <v>1096</v>
      </c>
    </row>
    <row r="32" spans="1:13">
      <c r="A32" s="109" t="s">
        <v>26</v>
      </c>
      <c r="B32" s="110" t="s">
        <v>131</v>
      </c>
      <c r="C32" s="110">
        <v>806</v>
      </c>
      <c r="D32" s="110" t="s">
        <v>176</v>
      </c>
      <c r="E32" s="110" t="s">
        <v>132</v>
      </c>
      <c r="F32" s="110" t="s">
        <v>118</v>
      </c>
      <c r="G32" s="153" t="str">
        <f t="shared" si="15"/>
        <v>рбс806?????общпро</v>
      </c>
      <c r="H32" s="117">
        <f>ROUND(SUMIF(Классификация,$G32,Лимиты_2011)/1000,окр)</f>
        <v>10868.1</v>
      </c>
      <c r="I32" s="117">
        <f t="shared" si="17"/>
        <v>6155.230880000001</v>
      </c>
      <c r="J32" s="117">
        <f t="shared" si="18"/>
        <v>10402.700000000001</v>
      </c>
      <c r="K32" s="117"/>
      <c r="L32" s="117">
        <f t="shared" si="19"/>
        <v>722.4</v>
      </c>
      <c r="M32" s="117">
        <f t="shared" si="20"/>
        <v>11125.1</v>
      </c>
    </row>
    <row r="33" spans="1:13">
      <c r="A33" s="106" t="s">
        <v>80</v>
      </c>
      <c r="B33" s="106"/>
      <c r="C33" s="106"/>
      <c r="D33" s="106"/>
      <c r="E33" s="106"/>
      <c r="F33" s="106"/>
      <c r="G33" s="106"/>
      <c r="H33" s="107">
        <f t="shared" ref="H33:M33" si="21">SUM(H34:H38)</f>
        <v>71093.5</v>
      </c>
      <c r="I33" s="107">
        <f t="shared" si="21"/>
        <v>41908.01526</v>
      </c>
      <c r="J33" s="107">
        <f t="shared" si="21"/>
        <v>293.5</v>
      </c>
      <c r="K33" s="107">
        <f t="shared" si="21"/>
        <v>0</v>
      </c>
      <c r="L33" s="107">
        <f t="shared" si="21"/>
        <v>3250.7</v>
      </c>
      <c r="M33" s="107">
        <f t="shared" si="21"/>
        <v>3544.2</v>
      </c>
    </row>
    <row r="34" spans="1:13">
      <c r="A34" s="109" t="s">
        <v>59</v>
      </c>
      <c r="B34" s="110" t="s">
        <v>131</v>
      </c>
      <c r="C34" s="110">
        <v>830</v>
      </c>
      <c r="D34" s="110" t="s">
        <v>176</v>
      </c>
      <c r="E34" s="110" t="s">
        <v>132</v>
      </c>
      <c r="F34" s="110" t="s">
        <v>119</v>
      </c>
      <c r="G34" s="153" t="str">
        <f>CONCATENATE(B34,C34,D34,E34,F34,)</f>
        <v>рбс830?????общопл</v>
      </c>
      <c r="H34" s="117">
        <f>ROUND(SUMIF(Классификация,$G34,Лимиты_2011)/1000,окр)</f>
        <v>0</v>
      </c>
      <c r="I34" s="117">
        <f>SUMIF(Классификация,$G34,Расход_2011)/1000</f>
        <v>0</v>
      </c>
      <c r="J34" s="117">
        <f>ROUND(IF(тип_индексации="росписи",SUMIF(Классификация,$G34,Лимиты_2012_Индекс),SUMIF(Классификация,$G34,Расходы_2012_Индекс)*4/3)/1000,окр)</f>
        <v>0</v>
      </c>
      <c r="K34" s="117"/>
      <c r="L34" s="117">
        <f>SUMIF(классификация_прямой_счёт,$G34,Проект_сумма_прямой_счёт)</f>
        <v>3250.7</v>
      </c>
      <c r="M34" s="117">
        <f>SUM(J34:L34)</f>
        <v>3250.7</v>
      </c>
    </row>
    <row r="35" spans="1:13">
      <c r="A35" s="109" t="s">
        <v>60</v>
      </c>
      <c r="B35" s="110" t="s">
        <v>131</v>
      </c>
      <c r="C35" s="110">
        <v>830</v>
      </c>
      <c r="D35" s="110" t="s">
        <v>176</v>
      </c>
      <c r="E35" s="110" t="s">
        <v>132</v>
      </c>
      <c r="F35" s="110" t="s">
        <v>120</v>
      </c>
      <c r="G35" s="153" t="str">
        <f>CONCATENATE(B35,C35,D35,E35,F35,)</f>
        <v>рбс830?????общком</v>
      </c>
      <c r="H35" s="117">
        <f>ROUND(SUMIF(Классификация,$G35,Лимиты_2011)/1000,окр)</f>
        <v>0</v>
      </c>
      <c r="I35" s="117">
        <f>SUMIF(Классификация,$G35,Расход_2011)/1000</f>
        <v>0</v>
      </c>
      <c r="J35" s="117">
        <f>ROUND(IF(тип_индексации="росписи",SUMIF(Классификация,$G35,Лимиты_2012_Индекс),SUMIF(Классификация,$G35,Расходы_2012_Индекс)*4/3)/1000,окр)</f>
        <v>0</v>
      </c>
      <c r="K35" s="117"/>
      <c r="L35" s="117">
        <f>SUMIF(классификация_прямой_счёт,$G35,Проект_сумма_прямой_счёт)</f>
        <v>0</v>
      </c>
      <c r="M35" s="117">
        <f>SUM(J35:L35)</f>
        <v>0</v>
      </c>
    </row>
    <row r="36" spans="1:13">
      <c r="A36" s="109" t="s">
        <v>63</v>
      </c>
      <c r="B36" s="110" t="s">
        <v>131</v>
      </c>
      <c r="C36" s="110">
        <v>830</v>
      </c>
      <c r="D36" s="110" t="s">
        <v>176</v>
      </c>
      <c r="E36" s="110" t="s">
        <v>132</v>
      </c>
      <c r="F36" s="110" t="s">
        <v>121</v>
      </c>
      <c r="G36" s="153" t="str">
        <f>CONCATENATE(B36,C36,D36,E36,F36,)</f>
        <v>рбс830?????общкап</v>
      </c>
      <c r="H36" s="117">
        <f>ROUND(SUMIF(Классификация,$G36,Лимиты_2011)/1000,окр)</f>
        <v>0</v>
      </c>
      <c r="I36" s="117">
        <f>SUMIF(Классификация,$G36,Расход_2011)/1000</f>
        <v>0</v>
      </c>
      <c r="J36" s="117">
        <f>ROUND(IF(тип_индексации="росписи",SUMIF(Классификация,$G36,Лимиты_2012_Индекс),SUMIF(Классификация,$G36,Расходы_2012_Индекс)*4/3)/1000,окр)</f>
        <v>0</v>
      </c>
      <c r="K36" s="117"/>
      <c r="L36" s="117">
        <f>SUMIF(классификация_прямой_счёт,$G36,Проект_сумма_прямой_счёт)</f>
        <v>0</v>
      </c>
      <c r="M36" s="117">
        <f>SUM(J36:L36)</f>
        <v>0</v>
      </c>
    </row>
    <row r="37" spans="1:13">
      <c r="A37" s="109" t="s">
        <v>64</v>
      </c>
      <c r="B37" s="110" t="s">
        <v>131</v>
      </c>
      <c r="C37" s="110">
        <v>830</v>
      </c>
      <c r="D37" s="110" t="s">
        <v>176</v>
      </c>
      <c r="E37" s="110" t="s">
        <v>132</v>
      </c>
      <c r="F37" s="110" t="s">
        <v>122</v>
      </c>
      <c r="G37" s="153" t="str">
        <f>CONCATENATE(B37,C37,D37,E37,F37,)</f>
        <v>рбс830?????общосн</v>
      </c>
      <c r="H37" s="117">
        <f>ROUND(SUMIF(Классификация,$G37,Лимиты_2011)/1000,окр)</f>
        <v>14876.4</v>
      </c>
      <c r="I37" s="117">
        <f>SUMIF(Классификация,$G37,Расход_2011)/1000</f>
        <v>14876.41769</v>
      </c>
      <c r="J37" s="117">
        <f>ROUND(IF(тип_индексации="росписи",SUMIF(Классификация,$G37,Лимиты_2012_Индекс),SUMIF(Классификация,$G37,Расходы_2012_Индекс)*4/3)/1000,окр)</f>
        <v>0</v>
      </c>
      <c r="K37" s="117"/>
      <c r="L37" s="117">
        <f>SUMIF(классификация_прямой_счёт,$G37,Проект_сумма_прямой_счёт)</f>
        <v>0</v>
      </c>
      <c r="M37" s="117">
        <f>SUM(J37:L37)</f>
        <v>0</v>
      </c>
    </row>
    <row r="38" spans="1:13">
      <c r="A38" s="109" t="s">
        <v>26</v>
      </c>
      <c r="B38" s="110" t="s">
        <v>131</v>
      </c>
      <c r="C38" s="110">
        <v>830</v>
      </c>
      <c r="D38" s="110" t="s">
        <v>176</v>
      </c>
      <c r="E38" s="110" t="s">
        <v>132</v>
      </c>
      <c r="F38" s="110" t="s">
        <v>118</v>
      </c>
      <c r="G38" s="153" t="str">
        <f>CONCATENATE(B38,C38,D38,E38,F38,)</f>
        <v>рбс830?????общпро</v>
      </c>
      <c r="H38" s="117">
        <f>ROUND(SUMIF(Классификация,$G38,Лимиты_2011)/1000,окр)</f>
        <v>56217.1</v>
      </c>
      <c r="I38" s="117">
        <f>SUMIF(Классификация,$G38,Расход_2011)/1000</f>
        <v>27031.597569999998</v>
      </c>
      <c r="J38" s="117">
        <f>ROUND(IF(тип_индексации="росписи",SUMIF(Классификация,$G38,Лимиты_2012_Индекс),SUMIF(Классификация,$G38,Расходы_2012_Индекс)*4/3)/1000,окр)</f>
        <v>293.5</v>
      </c>
      <c r="K38" s="117"/>
      <c r="L38" s="117">
        <f>SUMIF(классификация_прямой_счёт,$G38,Проект_сумма_прямой_счёт)</f>
        <v>0</v>
      </c>
      <c r="M38" s="117">
        <f>SUM(J38:L38)</f>
        <v>293.5</v>
      </c>
    </row>
    <row r="39" spans="1:13">
      <c r="A39" s="106" t="s">
        <v>474</v>
      </c>
      <c r="B39" s="106"/>
      <c r="C39" s="106"/>
      <c r="D39" s="106"/>
      <c r="E39" s="106"/>
      <c r="F39" s="106"/>
      <c r="G39" s="106"/>
      <c r="H39" s="107">
        <f t="shared" ref="H39:M39" si="22">SUM(H40:H45)</f>
        <v>366.4</v>
      </c>
      <c r="I39" s="107">
        <f t="shared" si="22"/>
        <v>366.37200000000001</v>
      </c>
      <c r="J39" s="107">
        <f t="shared" si="22"/>
        <v>0</v>
      </c>
      <c r="K39" s="107">
        <f t="shared" si="22"/>
        <v>0</v>
      </c>
      <c r="L39" s="107">
        <f t="shared" si="22"/>
        <v>0</v>
      </c>
      <c r="M39" s="107">
        <f t="shared" si="22"/>
        <v>0</v>
      </c>
    </row>
    <row r="40" spans="1:13">
      <c r="A40" s="109" t="s">
        <v>59</v>
      </c>
      <c r="B40" s="110" t="s">
        <v>131</v>
      </c>
      <c r="C40" s="110">
        <v>848</v>
      </c>
      <c r="D40" s="110" t="s">
        <v>176</v>
      </c>
      <c r="E40" s="110" t="s">
        <v>132</v>
      </c>
      <c r="F40" s="110" t="s">
        <v>119</v>
      </c>
      <c r="G40" s="153" t="str">
        <f t="shared" ref="G40:G45" si="23">CONCATENATE(B40,C40,D40,E40,F40,)</f>
        <v>рбс848?????общопл</v>
      </c>
      <c r="H40" s="117">
        <f t="shared" ref="H40:H45" si="24">ROUND(SUMIF(Классификация,$G40,Лимиты_2011)/1000,окр)</f>
        <v>0</v>
      </c>
      <c r="I40" s="117">
        <f t="shared" ref="I40:I45" si="25">SUMIF(Классификация,$G40,Расход_2011)/1000</f>
        <v>0</v>
      </c>
      <c r="J40" s="117">
        <f t="shared" ref="J40:J45" si="26">ROUND(IF(тип_индексации="росписи",SUMIF(Классификация,$G40,Лимиты_2012_Индекс),SUMIF(Классификация,$G40,Расходы_2012_Индекс)*4/3)/1000,окр)</f>
        <v>0</v>
      </c>
      <c r="K40" s="117"/>
      <c r="L40" s="117">
        <f t="shared" ref="L40:L45" si="27">SUMIF(классификация_прямой_счёт,$G40,Проект_сумма_прямой_счёт)</f>
        <v>0</v>
      </c>
      <c r="M40" s="117">
        <f t="shared" ref="M40:M45" si="28">SUM(J40:L40)</f>
        <v>0</v>
      </c>
    </row>
    <row r="41" spans="1:13">
      <c r="A41" s="109" t="s">
        <v>60</v>
      </c>
      <c r="B41" s="110" t="s">
        <v>131</v>
      </c>
      <c r="C41" s="110">
        <v>848</v>
      </c>
      <c r="D41" s="110" t="s">
        <v>176</v>
      </c>
      <c r="E41" s="110" t="s">
        <v>132</v>
      </c>
      <c r="F41" s="110" t="s">
        <v>120</v>
      </c>
      <c r="G41" s="153" t="str">
        <f t="shared" si="23"/>
        <v>рбс848?????общком</v>
      </c>
      <c r="H41" s="117">
        <f t="shared" si="24"/>
        <v>0</v>
      </c>
      <c r="I41" s="117">
        <f t="shared" si="25"/>
        <v>0</v>
      </c>
      <c r="J41" s="117">
        <f t="shared" si="26"/>
        <v>0</v>
      </c>
      <c r="K41" s="117"/>
      <c r="L41" s="117">
        <f t="shared" si="27"/>
        <v>0</v>
      </c>
      <c r="M41" s="117">
        <f t="shared" si="28"/>
        <v>0</v>
      </c>
    </row>
    <row r="42" spans="1:13">
      <c r="A42" s="109" t="s">
        <v>63</v>
      </c>
      <c r="B42" s="110" t="s">
        <v>131</v>
      </c>
      <c r="C42" s="110">
        <v>848</v>
      </c>
      <c r="D42" s="110" t="s">
        <v>176</v>
      </c>
      <c r="E42" s="110" t="s">
        <v>132</v>
      </c>
      <c r="F42" s="110" t="s">
        <v>121</v>
      </c>
      <c r="G42" s="153" t="str">
        <f t="shared" si="23"/>
        <v>рбс848?????общкап</v>
      </c>
      <c r="H42" s="117">
        <f t="shared" si="24"/>
        <v>0</v>
      </c>
      <c r="I42" s="117">
        <f t="shared" si="25"/>
        <v>0</v>
      </c>
      <c r="J42" s="117">
        <f t="shared" si="26"/>
        <v>0</v>
      </c>
      <c r="K42" s="117"/>
      <c r="L42" s="117">
        <f t="shared" si="27"/>
        <v>0</v>
      </c>
      <c r="M42" s="117">
        <f t="shared" si="28"/>
        <v>0</v>
      </c>
    </row>
    <row r="43" spans="1:13">
      <c r="A43" s="109" t="s">
        <v>64</v>
      </c>
      <c r="B43" s="110" t="s">
        <v>131</v>
      </c>
      <c r="C43" s="110">
        <v>848</v>
      </c>
      <c r="D43" s="110" t="s">
        <v>176</v>
      </c>
      <c r="E43" s="110" t="s">
        <v>132</v>
      </c>
      <c r="F43" s="110" t="s">
        <v>122</v>
      </c>
      <c r="G43" s="153" t="str">
        <f t="shared" si="23"/>
        <v>рбс848?????общосн</v>
      </c>
      <c r="H43" s="117">
        <f t="shared" si="24"/>
        <v>0</v>
      </c>
      <c r="I43" s="117">
        <f t="shared" si="25"/>
        <v>0</v>
      </c>
      <c r="J43" s="117">
        <f t="shared" si="26"/>
        <v>0</v>
      </c>
      <c r="K43" s="117"/>
      <c r="L43" s="117">
        <f t="shared" si="27"/>
        <v>0</v>
      </c>
      <c r="M43" s="117">
        <f t="shared" si="28"/>
        <v>0</v>
      </c>
    </row>
    <row r="44" spans="1:13">
      <c r="A44" s="109" t="s">
        <v>26</v>
      </c>
      <c r="B44" s="110" t="s">
        <v>131</v>
      </c>
      <c r="C44" s="110">
        <v>848</v>
      </c>
      <c r="D44" s="110" t="s">
        <v>176</v>
      </c>
      <c r="E44" s="110" t="s">
        <v>132</v>
      </c>
      <c r="F44" s="110" t="s">
        <v>118</v>
      </c>
      <c r="G44" s="153" t="str">
        <f t="shared" si="23"/>
        <v>рбс848?????общпро</v>
      </c>
      <c r="H44" s="117">
        <f t="shared" si="24"/>
        <v>366.4</v>
      </c>
      <c r="I44" s="117">
        <f t="shared" si="25"/>
        <v>366.37200000000001</v>
      </c>
      <c r="J44" s="117">
        <f t="shared" si="26"/>
        <v>0</v>
      </c>
      <c r="K44" s="117"/>
      <c r="L44" s="117">
        <f t="shared" si="27"/>
        <v>0</v>
      </c>
      <c r="M44" s="117">
        <f t="shared" si="28"/>
        <v>0</v>
      </c>
    </row>
    <row r="45" spans="1:13" ht="45">
      <c r="A45" s="109" t="s">
        <v>471</v>
      </c>
      <c r="B45" s="110" t="s">
        <v>472</v>
      </c>
      <c r="C45" s="110">
        <v>848</v>
      </c>
      <c r="D45" s="110" t="s">
        <v>176</v>
      </c>
      <c r="E45" s="110" t="s">
        <v>132</v>
      </c>
      <c r="F45" s="110" t="s">
        <v>118</v>
      </c>
      <c r="G45" s="153" t="str">
        <f t="shared" si="23"/>
        <v>смз848?????общпро</v>
      </c>
      <c r="H45" s="117">
        <f t="shared" si="24"/>
        <v>0</v>
      </c>
      <c r="I45" s="117">
        <f t="shared" si="25"/>
        <v>0</v>
      </c>
      <c r="J45" s="117">
        <f t="shared" si="26"/>
        <v>0</v>
      </c>
      <c r="K45" s="117"/>
      <c r="L45" s="117">
        <f t="shared" si="27"/>
        <v>0</v>
      </c>
      <c r="M45" s="117">
        <f t="shared" si="28"/>
        <v>0</v>
      </c>
    </row>
    <row r="46" spans="1:13">
      <c r="A46" s="106" t="s">
        <v>81</v>
      </c>
      <c r="B46" s="106"/>
      <c r="C46" s="106"/>
      <c r="D46" s="106"/>
      <c r="E46" s="106"/>
      <c r="F46" s="106"/>
      <c r="G46" s="106"/>
      <c r="H46" s="107">
        <f t="shared" ref="H46:M46" si="29">SUM(H47:H53)</f>
        <v>26362</v>
      </c>
      <c r="I46" s="107">
        <f t="shared" si="29"/>
        <v>18032.161599999999</v>
      </c>
      <c r="J46" s="107">
        <f t="shared" si="29"/>
        <v>4367.3</v>
      </c>
      <c r="K46" s="107">
        <f t="shared" si="29"/>
        <v>0</v>
      </c>
      <c r="L46" s="107">
        <f t="shared" si="29"/>
        <v>172770.2218</v>
      </c>
      <c r="M46" s="107">
        <f t="shared" si="29"/>
        <v>177137.52179999999</v>
      </c>
    </row>
    <row r="47" spans="1:13">
      <c r="A47" s="109" t="s">
        <v>59</v>
      </c>
      <c r="B47" s="110" t="s">
        <v>131</v>
      </c>
      <c r="C47" s="110">
        <v>856</v>
      </c>
      <c r="D47" s="110" t="s">
        <v>176</v>
      </c>
      <c r="E47" s="110" t="s">
        <v>132</v>
      </c>
      <c r="F47" s="110" t="s">
        <v>119</v>
      </c>
      <c r="G47" s="153" t="str">
        <f t="shared" ref="G47:G53" si="30">CONCATENATE(B47,C47,D47,E47,F47,)</f>
        <v>рбс856?????общопл</v>
      </c>
      <c r="H47" s="117">
        <f t="shared" ref="H47:H53" si="31">ROUND(SUMIF(Классификация,$G47,Лимиты_2011)/1000,окр)</f>
        <v>0</v>
      </c>
      <c r="I47" s="117">
        <f t="shared" ref="I47:I53" si="32">SUMIF(Классификация,$G47,Расход_2011)/1000</f>
        <v>0</v>
      </c>
      <c r="J47" s="117">
        <f t="shared" ref="J47:J53" si="33">ROUND(IF(тип_индексации="росписи",SUMIF(Классификация,$G47,Лимиты_2012_Индекс),SUMIF(Классификация,$G47,Расходы_2012_Индекс)*4/3)/1000,окр)</f>
        <v>0</v>
      </c>
      <c r="K47" s="117"/>
      <c r="L47" s="117">
        <f t="shared" ref="L47:L53" si="34">SUMIF(классификация_прямой_счёт,$G47,Проект_сумма_прямой_счёт)</f>
        <v>12267.7808</v>
      </c>
      <c r="M47" s="117">
        <f t="shared" ref="M47:M53" si="35">SUM(J47:L47)</f>
        <v>12267.7808</v>
      </c>
    </row>
    <row r="48" spans="1:13">
      <c r="A48" s="109" t="s">
        <v>60</v>
      </c>
      <c r="B48" s="110" t="s">
        <v>131</v>
      </c>
      <c r="C48" s="110">
        <v>856</v>
      </c>
      <c r="D48" s="110" t="s">
        <v>176</v>
      </c>
      <c r="E48" s="110" t="s">
        <v>132</v>
      </c>
      <c r="F48" s="110" t="s">
        <v>120</v>
      </c>
      <c r="G48" s="153" t="str">
        <f t="shared" si="30"/>
        <v>рбс856?????общком</v>
      </c>
      <c r="H48" s="117">
        <f t="shared" si="31"/>
        <v>0</v>
      </c>
      <c r="I48" s="117">
        <f t="shared" si="32"/>
        <v>0</v>
      </c>
      <c r="J48" s="117">
        <f t="shared" si="33"/>
        <v>380.2</v>
      </c>
      <c r="K48" s="117"/>
      <c r="L48" s="117">
        <f t="shared" si="34"/>
        <v>0</v>
      </c>
      <c r="M48" s="117">
        <f t="shared" si="35"/>
        <v>380.2</v>
      </c>
    </row>
    <row r="49" spans="1:13">
      <c r="A49" s="109" t="s">
        <v>63</v>
      </c>
      <c r="B49" s="110" t="s">
        <v>131</v>
      </c>
      <c r="C49" s="110">
        <v>856</v>
      </c>
      <c r="D49" s="110" t="s">
        <v>176</v>
      </c>
      <c r="E49" s="110" t="s">
        <v>132</v>
      </c>
      <c r="F49" s="110" t="s">
        <v>121</v>
      </c>
      <c r="G49" s="153" t="str">
        <f t="shared" si="30"/>
        <v>рбс856?????общкап</v>
      </c>
      <c r="H49" s="117">
        <f t="shared" si="31"/>
        <v>0</v>
      </c>
      <c r="I49" s="117">
        <f t="shared" si="32"/>
        <v>0</v>
      </c>
      <c r="J49" s="117">
        <f t="shared" si="33"/>
        <v>0</v>
      </c>
      <c r="K49" s="117"/>
      <c r="L49" s="117">
        <f t="shared" si="34"/>
        <v>0</v>
      </c>
      <c r="M49" s="117">
        <f t="shared" si="35"/>
        <v>0</v>
      </c>
    </row>
    <row r="50" spans="1:13">
      <c r="A50" s="109" t="s">
        <v>64</v>
      </c>
      <c r="B50" s="110" t="s">
        <v>131</v>
      </c>
      <c r="C50" s="110">
        <v>856</v>
      </c>
      <c r="D50" s="110" t="s">
        <v>176</v>
      </c>
      <c r="E50" s="110" t="s">
        <v>132</v>
      </c>
      <c r="F50" s="110" t="s">
        <v>122</v>
      </c>
      <c r="G50" s="153" t="str">
        <f t="shared" si="30"/>
        <v>рбс856?????общосн</v>
      </c>
      <c r="H50" s="117">
        <f t="shared" si="31"/>
        <v>0</v>
      </c>
      <c r="I50" s="117">
        <f t="shared" si="32"/>
        <v>0</v>
      </c>
      <c r="J50" s="117">
        <f t="shared" si="33"/>
        <v>0</v>
      </c>
      <c r="K50" s="117"/>
      <c r="L50" s="117">
        <f t="shared" si="34"/>
        <v>0</v>
      </c>
      <c r="M50" s="117">
        <f t="shared" si="35"/>
        <v>0</v>
      </c>
    </row>
    <row r="51" spans="1:13" ht="45">
      <c r="A51" s="109" t="s">
        <v>471</v>
      </c>
      <c r="B51" s="110" t="s">
        <v>472</v>
      </c>
      <c r="C51" s="110">
        <v>856</v>
      </c>
      <c r="D51" s="110" t="s">
        <v>176</v>
      </c>
      <c r="E51" s="110" t="s">
        <v>132</v>
      </c>
      <c r="F51" s="110" t="s">
        <v>118</v>
      </c>
      <c r="G51" s="153" t="str">
        <f t="shared" si="30"/>
        <v>смз856?????общпро</v>
      </c>
      <c r="H51" s="117">
        <f t="shared" si="31"/>
        <v>24616.3</v>
      </c>
      <c r="I51" s="117">
        <f t="shared" si="32"/>
        <v>16850.599999999999</v>
      </c>
      <c r="J51" s="117">
        <f t="shared" si="33"/>
        <v>0</v>
      </c>
      <c r="K51" s="117"/>
      <c r="L51" s="117">
        <f t="shared" si="34"/>
        <v>156452.44099999999</v>
      </c>
      <c r="M51" s="562">
        <f t="shared" si="35"/>
        <v>156452.44099999999</v>
      </c>
    </row>
    <row r="52" spans="1:13" ht="30">
      <c r="A52" s="109" t="s">
        <v>470</v>
      </c>
      <c r="B52" s="110" t="s">
        <v>473</v>
      </c>
      <c r="C52" s="110">
        <v>856</v>
      </c>
      <c r="D52" s="110" t="s">
        <v>176</v>
      </c>
      <c r="E52" s="110" t="s">
        <v>132</v>
      </c>
      <c r="F52" s="110" t="s">
        <v>118</v>
      </c>
      <c r="G52" s="153" t="str">
        <f t="shared" si="30"/>
        <v>сиц856?????общпро</v>
      </c>
      <c r="H52" s="117">
        <f>ROUND(SUMIF(Классификация,$G52,Лимиты_2011)/1000,окр)</f>
        <v>0</v>
      </c>
      <c r="I52" s="117">
        <f t="shared" si="32"/>
        <v>0</v>
      </c>
      <c r="J52" s="117">
        <f t="shared" si="33"/>
        <v>0</v>
      </c>
      <c r="K52" s="117"/>
      <c r="L52" s="117">
        <f t="shared" si="34"/>
        <v>4050</v>
      </c>
      <c r="M52" s="117">
        <f t="shared" si="35"/>
        <v>4050</v>
      </c>
    </row>
    <row r="53" spans="1:13">
      <c r="A53" s="109" t="s">
        <v>26</v>
      </c>
      <c r="B53" s="110" t="s">
        <v>131</v>
      </c>
      <c r="C53" s="110">
        <v>856</v>
      </c>
      <c r="D53" s="110" t="s">
        <v>176</v>
      </c>
      <c r="E53" s="110" t="s">
        <v>132</v>
      </c>
      <c r="F53" s="110" t="s">
        <v>118</v>
      </c>
      <c r="G53" s="153" t="str">
        <f t="shared" si="30"/>
        <v>рбс856?????общпро</v>
      </c>
      <c r="H53" s="117">
        <f t="shared" si="31"/>
        <v>1745.7</v>
      </c>
      <c r="I53" s="117">
        <f t="shared" si="32"/>
        <v>1181.5616</v>
      </c>
      <c r="J53" s="117">
        <f t="shared" si="33"/>
        <v>3987.1</v>
      </c>
      <c r="K53" s="117"/>
      <c r="L53" s="117">
        <f t="shared" si="34"/>
        <v>0</v>
      </c>
      <c r="M53" s="117">
        <f t="shared" si="35"/>
        <v>3987.1</v>
      </c>
    </row>
    <row r="54" spans="1:13">
      <c r="A54" s="106" t="s">
        <v>82</v>
      </c>
      <c r="B54" s="106"/>
      <c r="C54" s="106"/>
      <c r="D54" s="106"/>
      <c r="E54" s="106"/>
      <c r="F54" s="106"/>
      <c r="G54" s="106"/>
      <c r="H54" s="107">
        <f t="shared" ref="H54:M54" si="36">SUM(H55:H59)</f>
        <v>14696</v>
      </c>
      <c r="I54" s="107">
        <f t="shared" si="36"/>
        <v>10810.868039999999</v>
      </c>
      <c r="J54" s="107">
        <f t="shared" si="36"/>
        <v>685.3</v>
      </c>
      <c r="K54" s="107">
        <f t="shared" si="36"/>
        <v>0</v>
      </c>
      <c r="L54" s="107">
        <f t="shared" si="36"/>
        <v>2555.36</v>
      </c>
      <c r="M54" s="107">
        <f t="shared" si="36"/>
        <v>3240.66</v>
      </c>
    </row>
    <row r="55" spans="1:13">
      <c r="A55" s="109" t="s">
        <v>59</v>
      </c>
      <c r="B55" s="110" t="s">
        <v>131</v>
      </c>
      <c r="C55" s="110">
        <v>863</v>
      </c>
      <c r="D55" s="110" t="s">
        <v>176</v>
      </c>
      <c r="E55" s="110" t="s">
        <v>132</v>
      </c>
      <c r="F55" s="110" t="s">
        <v>119</v>
      </c>
      <c r="G55" s="153" t="str">
        <f>CONCATENATE(B55,C55,D55,E55,F55,)</f>
        <v>рбс863?????общопл</v>
      </c>
      <c r="H55" s="117">
        <f>ROUND(SUMIF(Классификация,$G55,Лимиты_2011)/1000,окр)</f>
        <v>0</v>
      </c>
      <c r="I55" s="117">
        <f>SUMIF(Классификация,$G55,Расход_2011)/1000</f>
        <v>0</v>
      </c>
      <c r="J55" s="117">
        <f>ROUND(IF(тип_индексации="росписи",SUMIF(Классификация,$G55,Лимиты_2012_Индекс),SUMIF(Классификация,$G55,Расходы_2012_Индекс)*4/3)/1000,окр)</f>
        <v>0</v>
      </c>
      <c r="K55" s="117"/>
      <c r="L55" s="117">
        <f>SUMIF(классификация_прямой_счёт,$G55,Проект_сумма_прямой_счёт)</f>
        <v>0</v>
      </c>
      <c r="M55" s="117">
        <f>SUM(J55:L55)</f>
        <v>0</v>
      </c>
    </row>
    <row r="56" spans="1:13">
      <c r="A56" s="109" t="s">
        <v>60</v>
      </c>
      <c r="B56" s="110" t="s">
        <v>131</v>
      </c>
      <c r="C56" s="110">
        <v>863</v>
      </c>
      <c r="D56" s="110" t="s">
        <v>176</v>
      </c>
      <c r="E56" s="110" t="s">
        <v>132</v>
      </c>
      <c r="F56" s="110" t="s">
        <v>120</v>
      </c>
      <c r="G56" s="153" t="str">
        <f>CONCATENATE(B56,C56,D56,E56,F56,)</f>
        <v>рбс863?????общком</v>
      </c>
      <c r="H56" s="117">
        <f>ROUND(SUMIF(Классификация,$G56,Лимиты_2011)/1000,окр)</f>
        <v>0</v>
      </c>
      <c r="I56" s="117">
        <f>SUMIF(Классификация,$G56,Расход_2011)/1000</f>
        <v>0</v>
      </c>
      <c r="J56" s="117">
        <f>ROUND(IF(тип_индексации="росписи",SUMIF(Классификация,$G56,Лимиты_2012_Индекс),SUMIF(Классификация,$G56,Расходы_2012_Индекс)*4/3)/1000,окр)</f>
        <v>0</v>
      </c>
      <c r="K56" s="117"/>
      <c r="L56" s="117">
        <f>SUMIF(классификация_прямой_счёт,$G56,Проект_сумма_прямой_счёт)</f>
        <v>0</v>
      </c>
      <c r="M56" s="117">
        <f>SUM(J56:L56)</f>
        <v>0</v>
      </c>
    </row>
    <row r="57" spans="1:13">
      <c r="A57" s="109" t="s">
        <v>63</v>
      </c>
      <c r="B57" s="110" t="s">
        <v>131</v>
      </c>
      <c r="C57" s="110">
        <v>863</v>
      </c>
      <c r="D57" s="110" t="s">
        <v>176</v>
      </c>
      <c r="E57" s="110" t="s">
        <v>132</v>
      </c>
      <c r="F57" s="110" t="s">
        <v>121</v>
      </c>
      <c r="G57" s="153" t="str">
        <f>CONCATENATE(B57,C57,D57,E57,F57,)</f>
        <v>рбс863?????общкап</v>
      </c>
      <c r="H57" s="117">
        <f>ROUND(SUMIF(Классификация,$G57,Лимиты_2011)/1000,окр)</f>
        <v>0</v>
      </c>
      <c r="I57" s="117">
        <f>SUMIF(Классификация,$G57,Расход_2011)/1000</f>
        <v>0</v>
      </c>
      <c r="J57" s="117">
        <f>ROUND(IF(тип_индексации="росписи",SUMIF(Классификация,$G57,Лимиты_2012_Индекс),SUMIF(Классификация,$G57,Расходы_2012_Индекс)*4/3)/1000,окр)</f>
        <v>0</v>
      </c>
      <c r="K57" s="117"/>
      <c r="L57" s="117">
        <f>SUMIF(классификация_прямой_счёт,$G57,Проект_сумма_прямой_счёт)</f>
        <v>0</v>
      </c>
      <c r="M57" s="117">
        <f>SUM(J57:L57)</f>
        <v>0</v>
      </c>
    </row>
    <row r="58" spans="1:13">
      <c r="A58" s="109" t="s">
        <v>641</v>
      </c>
      <c r="B58" s="110" t="s">
        <v>131</v>
      </c>
      <c r="C58" s="110">
        <v>863</v>
      </c>
      <c r="D58" s="110" t="s">
        <v>176</v>
      </c>
      <c r="E58" s="110" t="s">
        <v>132</v>
      </c>
      <c r="F58" s="110" t="s">
        <v>122</v>
      </c>
      <c r="G58" s="153" t="str">
        <f>CONCATENATE(B58,C58,D58,E58,F58,)</f>
        <v>рбс863?????общосн</v>
      </c>
      <c r="H58" s="117">
        <f>ROUND(SUMIF(Классификация,$G58,Лимиты_2011)/1000,окр)</f>
        <v>9308.2999999999993</v>
      </c>
      <c r="I58" s="117">
        <f>SUMIF(Классификация,$G58,Расход_2011)/1000</f>
        <v>7000</v>
      </c>
      <c r="J58" s="117">
        <f>ROUND(IF(тип_индексации="росписи",SUMIF(Классификация,$G58,Лимиты_2012_Индекс),SUMIF(Классификация,$G58,Расходы_2012_Индекс)*4/3)/1000,окр)</f>
        <v>575.29999999999995</v>
      </c>
      <c r="K58" s="117"/>
      <c r="L58" s="117">
        <f>SUMIF(классификация_прямой_счёт,$G58,Проект_сумма_прямой_счёт)</f>
        <v>0</v>
      </c>
      <c r="M58" s="117">
        <f>SUM(J58:L58)</f>
        <v>575.29999999999995</v>
      </c>
    </row>
    <row r="59" spans="1:13">
      <c r="A59" s="109" t="s">
        <v>26</v>
      </c>
      <c r="B59" s="110" t="s">
        <v>131</v>
      </c>
      <c r="C59" s="110">
        <v>863</v>
      </c>
      <c r="D59" s="110" t="s">
        <v>176</v>
      </c>
      <c r="E59" s="110" t="s">
        <v>132</v>
      </c>
      <c r="F59" s="110" t="s">
        <v>118</v>
      </c>
      <c r="G59" s="153" t="str">
        <f>CONCATENATE(B59,C59,D59,E59,F59,)</f>
        <v>рбс863?????общпро</v>
      </c>
      <c r="H59" s="117">
        <f>ROUND(SUMIF(Классификация,$G59,Лимиты_2011)/1000,окр)</f>
        <v>5387.7</v>
      </c>
      <c r="I59" s="117">
        <f>SUMIF(Классификация,$G59,Расход_2011)/1000</f>
        <v>3810.8680399999998</v>
      </c>
      <c r="J59" s="117">
        <f>ROUND(IF(тип_индексации="росписи",SUMIF(Классификация,$G59,Лимиты_2012_Индекс),SUMIF(Классификация,$G59,Расходы_2012_Индекс)*4/3)/1000,окр)</f>
        <v>110</v>
      </c>
      <c r="K59" s="117"/>
      <c r="L59" s="117">
        <f>SUMIF(классификация_прямой_счёт,$G59,Проект_сумма_прямой_счёт)</f>
        <v>2555.36</v>
      </c>
      <c r="M59" s="117">
        <f>SUM(J59:L59)</f>
        <v>2665.36</v>
      </c>
    </row>
    <row r="60" spans="1:13">
      <c r="A60" s="106" t="s">
        <v>83</v>
      </c>
      <c r="B60" s="106"/>
      <c r="C60" s="106"/>
      <c r="D60" s="106"/>
      <c r="E60" s="106"/>
      <c r="F60" s="106"/>
      <c r="G60" s="106"/>
      <c r="H60" s="107">
        <f t="shared" ref="H60:M60" si="37">SUM(H61:H67)</f>
        <v>8816.0999999999985</v>
      </c>
      <c r="I60" s="107">
        <f t="shared" si="37"/>
        <v>6581.8650699999998</v>
      </c>
      <c r="J60" s="107">
        <f t="shared" si="37"/>
        <v>188782.8</v>
      </c>
      <c r="K60" s="107">
        <f t="shared" si="37"/>
        <v>0</v>
      </c>
      <c r="L60" s="107">
        <f t="shared" si="37"/>
        <v>227718.7</v>
      </c>
      <c r="M60" s="107">
        <f t="shared" si="37"/>
        <v>416501.5</v>
      </c>
    </row>
    <row r="61" spans="1:13">
      <c r="A61" s="109" t="s">
        <v>59</v>
      </c>
      <c r="B61" s="110" t="s">
        <v>131</v>
      </c>
      <c r="C61" s="110">
        <v>875</v>
      </c>
      <c r="D61" s="110" t="s">
        <v>176</v>
      </c>
      <c r="E61" s="110" t="s">
        <v>132</v>
      </c>
      <c r="F61" s="110" t="s">
        <v>119</v>
      </c>
      <c r="G61" s="153" t="str">
        <f t="shared" ref="G61:G67" si="38">CONCATENATE(B61,C61,D61,E61,F61,)</f>
        <v>рбс875?????общопл</v>
      </c>
      <c r="H61" s="117">
        <f>ROUND(SUMIF(Классификация,$G61,Лимиты_2011)/1000,окр)</f>
        <v>4223.3</v>
      </c>
      <c r="I61" s="117">
        <f t="shared" ref="I61:I67" si="39">SUMIF(Классификация,$G61,Расход_2011)/1000</f>
        <v>2991.4306199999996</v>
      </c>
      <c r="J61" s="117">
        <f t="shared" ref="J61:J67" si="40">ROUND(IF(тип_индексации="росписи",SUMIF(Классификация,$G61,Лимиты_2012_Индекс),SUMIF(Классификация,$G61,Расходы_2012_Индекс)*4/3)/1000,окр)</f>
        <v>0</v>
      </c>
      <c r="K61" s="117"/>
      <c r="L61" s="117">
        <f t="shared" ref="L61:L67" si="41">SUMIF(классификация_прямой_счёт,$G61,Проект_сумма_прямой_счёт)</f>
        <v>211544.90000000002</v>
      </c>
      <c r="M61" s="117">
        <f t="shared" ref="M61:M67" si="42">SUM(J61:L61)</f>
        <v>211544.90000000002</v>
      </c>
    </row>
    <row r="62" spans="1:13">
      <c r="A62" s="109" t="s">
        <v>60</v>
      </c>
      <c r="B62" s="110" t="s">
        <v>131</v>
      </c>
      <c r="C62" s="110">
        <v>875</v>
      </c>
      <c r="D62" s="110" t="s">
        <v>176</v>
      </c>
      <c r="E62" s="110" t="s">
        <v>132</v>
      </c>
      <c r="F62" s="110" t="s">
        <v>120</v>
      </c>
      <c r="G62" s="153" t="str">
        <f t="shared" si="38"/>
        <v>рбс875?????общком</v>
      </c>
      <c r="H62" s="117">
        <f t="shared" ref="H62:H67" si="43">ROUND(SUMIF(Классификация,$G62,Лимиты_2011)/1000,окр)</f>
        <v>0</v>
      </c>
      <c r="I62" s="117">
        <f t="shared" si="39"/>
        <v>0</v>
      </c>
      <c r="J62" s="117">
        <f t="shared" si="40"/>
        <v>122320</v>
      </c>
      <c r="K62" s="117"/>
      <c r="L62" s="117">
        <f t="shared" si="41"/>
        <v>0</v>
      </c>
      <c r="M62" s="117">
        <f t="shared" si="42"/>
        <v>122320</v>
      </c>
    </row>
    <row r="63" spans="1:13">
      <c r="A63" s="109" t="s">
        <v>63</v>
      </c>
      <c r="B63" s="110" t="s">
        <v>131</v>
      </c>
      <c r="C63" s="110">
        <v>875</v>
      </c>
      <c r="D63" s="110" t="s">
        <v>176</v>
      </c>
      <c r="E63" s="110" t="s">
        <v>132</v>
      </c>
      <c r="F63" s="110" t="s">
        <v>121</v>
      </c>
      <c r="G63" s="153" t="str">
        <f t="shared" si="38"/>
        <v>рбс875?????общкап</v>
      </c>
      <c r="H63" s="117">
        <f t="shared" si="43"/>
        <v>0</v>
      </c>
      <c r="I63" s="117">
        <f t="shared" si="39"/>
        <v>0</v>
      </c>
      <c r="J63" s="117">
        <f t="shared" si="40"/>
        <v>0</v>
      </c>
      <c r="K63" s="117"/>
      <c r="L63" s="117">
        <f t="shared" si="41"/>
        <v>0</v>
      </c>
      <c r="M63" s="117">
        <f t="shared" si="42"/>
        <v>0</v>
      </c>
    </row>
    <row r="64" spans="1:13">
      <c r="A64" s="109" t="s">
        <v>64</v>
      </c>
      <c r="B64" s="110" t="s">
        <v>131</v>
      </c>
      <c r="C64" s="110">
        <v>875</v>
      </c>
      <c r="D64" s="110" t="s">
        <v>176</v>
      </c>
      <c r="E64" s="110" t="s">
        <v>132</v>
      </c>
      <c r="F64" s="110" t="s">
        <v>122</v>
      </c>
      <c r="G64" s="153" t="str">
        <f t="shared" si="38"/>
        <v>рбс875?????общосн</v>
      </c>
      <c r="H64" s="117">
        <f t="shared" si="43"/>
        <v>193.4</v>
      </c>
      <c r="I64" s="117">
        <f t="shared" si="39"/>
        <v>18.71</v>
      </c>
      <c r="J64" s="117">
        <f t="shared" si="40"/>
        <v>0</v>
      </c>
      <c r="K64" s="117"/>
      <c r="L64" s="117">
        <f t="shared" si="41"/>
        <v>0</v>
      </c>
      <c r="M64" s="117">
        <f t="shared" si="42"/>
        <v>0</v>
      </c>
    </row>
    <row r="65" spans="1:13" ht="45">
      <c r="A65" s="109" t="s">
        <v>471</v>
      </c>
      <c r="B65" s="110" t="s">
        <v>472</v>
      </c>
      <c r="C65" s="110">
        <v>875</v>
      </c>
      <c r="D65" s="110" t="s">
        <v>176</v>
      </c>
      <c r="E65" s="110" t="s">
        <v>132</v>
      </c>
      <c r="F65" s="110" t="s">
        <v>118</v>
      </c>
      <c r="G65" s="153" t="str">
        <f t="shared" si="38"/>
        <v>смз875?????общпро</v>
      </c>
      <c r="H65" s="117">
        <f t="shared" si="43"/>
        <v>0</v>
      </c>
      <c r="I65" s="117">
        <f t="shared" si="39"/>
        <v>0</v>
      </c>
      <c r="J65" s="117">
        <f t="shared" si="40"/>
        <v>0</v>
      </c>
      <c r="K65" s="117"/>
      <c r="L65" s="117">
        <f t="shared" si="41"/>
        <v>15175.800000000001</v>
      </c>
      <c r="M65" s="117">
        <f t="shared" si="42"/>
        <v>15175.800000000001</v>
      </c>
    </row>
    <row r="66" spans="1:13" ht="30">
      <c r="A66" s="109" t="s">
        <v>470</v>
      </c>
      <c r="B66" s="110" t="s">
        <v>473</v>
      </c>
      <c r="C66" s="110">
        <v>875</v>
      </c>
      <c r="D66" s="110" t="s">
        <v>176</v>
      </c>
      <c r="E66" s="110" t="s">
        <v>132</v>
      </c>
      <c r="F66" s="110" t="s">
        <v>118</v>
      </c>
      <c r="G66" s="153" t="str">
        <f t="shared" si="38"/>
        <v>сиц875?????общпро</v>
      </c>
      <c r="H66" s="117">
        <f t="shared" si="43"/>
        <v>0</v>
      </c>
      <c r="I66" s="117">
        <f t="shared" si="39"/>
        <v>0</v>
      </c>
      <c r="J66" s="117">
        <f t="shared" si="40"/>
        <v>0</v>
      </c>
      <c r="K66" s="117"/>
      <c r="L66" s="117">
        <f t="shared" si="41"/>
        <v>998</v>
      </c>
      <c r="M66" s="117">
        <f t="shared" si="42"/>
        <v>998</v>
      </c>
    </row>
    <row r="67" spans="1:13">
      <c r="A67" s="109" t="s">
        <v>26</v>
      </c>
      <c r="B67" s="110" t="s">
        <v>131</v>
      </c>
      <c r="C67" s="110">
        <v>875</v>
      </c>
      <c r="D67" s="110" t="s">
        <v>176</v>
      </c>
      <c r="E67" s="110" t="s">
        <v>132</v>
      </c>
      <c r="F67" s="110" t="s">
        <v>118</v>
      </c>
      <c r="G67" s="153" t="str">
        <f t="shared" si="38"/>
        <v>рбс875?????общпро</v>
      </c>
      <c r="H67" s="117">
        <f t="shared" si="43"/>
        <v>4399.3999999999996</v>
      </c>
      <c r="I67" s="117">
        <f t="shared" si="39"/>
        <v>3571.7244499999997</v>
      </c>
      <c r="J67" s="117">
        <f t="shared" si="40"/>
        <v>66462.8</v>
      </c>
      <c r="K67" s="117"/>
      <c r="L67" s="117">
        <f t="shared" si="41"/>
        <v>0</v>
      </c>
      <c r="M67" s="117">
        <f t="shared" si="42"/>
        <v>66462.8</v>
      </c>
    </row>
    <row r="68" spans="1:13">
      <c r="A68" s="106" t="s">
        <v>84</v>
      </c>
      <c r="B68" s="106"/>
      <c r="C68" s="106"/>
      <c r="D68" s="106"/>
      <c r="E68" s="106"/>
      <c r="F68" s="106"/>
      <c r="G68" s="106"/>
      <c r="H68" s="107">
        <f t="shared" ref="H68:M68" si="44">SUM(H69:H73)</f>
        <v>51677.7</v>
      </c>
      <c r="I68" s="107">
        <f t="shared" si="44"/>
        <v>8945.7000000000007</v>
      </c>
      <c r="J68" s="107">
        <f t="shared" si="44"/>
        <v>2099.8000000000002</v>
      </c>
      <c r="K68" s="107">
        <f t="shared" si="44"/>
        <v>0</v>
      </c>
      <c r="L68" s="107">
        <f t="shared" si="44"/>
        <v>10520.7</v>
      </c>
      <c r="M68" s="107">
        <f t="shared" si="44"/>
        <v>12620.5</v>
      </c>
    </row>
    <row r="69" spans="1:13">
      <c r="A69" s="109" t="s">
        <v>59</v>
      </c>
      <c r="B69" s="110" t="s">
        <v>131</v>
      </c>
      <c r="C69" s="110">
        <v>890</v>
      </c>
      <c r="D69" s="110" t="s">
        <v>176</v>
      </c>
      <c r="E69" s="110" t="s">
        <v>132</v>
      </c>
      <c r="F69" s="110" t="s">
        <v>119</v>
      </c>
      <c r="G69" s="153" t="str">
        <f>CONCATENATE(B69,C69,D69,E69,F69,)</f>
        <v>рбс890?????общопл</v>
      </c>
      <c r="H69" s="117">
        <f>ROUND(SUMIF(Классификация,$G69,Лимиты_2011)/1000,окр)</f>
        <v>10110.799999999999</v>
      </c>
      <c r="I69" s="117">
        <f t="shared" ref="I69:I103" si="45">ROUND(SUMIF(Классификация,$G69,Расход_2011)/1000,окр)</f>
        <v>7283.5</v>
      </c>
      <c r="J69" s="117">
        <f t="shared" ref="J69:J103" si="46">ROUND(IF(тип_индексации="росписи",SUMIF(Классификация,$G69,Лимиты_2012_Индекс),SUMIF(Классификация,$G69,Расходы_2012_Индекс)*4/3)/1000,окр)</f>
        <v>0</v>
      </c>
      <c r="K69" s="117"/>
      <c r="L69" s="117">
        <f t="shared" ref="L69:L103" si="47">SUMIF(классификация_прямой_счёт,$G69,Проект_сумма_прямой_счёт)</f>
        <v>10520.7</v>
      </c>
      <c r="M69" s="117">
        <f t="shared" ref="M69:M99" si="48">SUM(J69:L69)</f>
        <v>10520.7</v>
      </c>
    </row>
    <row r="70" spans="1:13">
      <c r="A70" s="109" t="s">
        <v>60</v>
      </c>
      <c r="B70" s="110" t="s">
        <v>131</v>
      </c>
      <c r="C70" s="110">
        <v>890</v>
      </c>
      <c r="D70" s="110" t="s">
        <v>176</v>
      </c>
      <c r="E70" s="110" t="s">
        <v>132</v>
      </c>
      <c r="F70" s="110" t="s">
        <v>120</v>
      </c>
      <c r="G70" s="153" t="str">
        <f t="shared" ref="G70:G102" si="49">CONCATENATE(B70,C70,D70,E70,F70,)</f>
        <v>рбс890?????общком</v>
      </c>
      <c r="H70" s="117">
        <f t="shared" ref="H70:H103" si="50">ROUND(SUMIF(Классификация,$G70,Лимиты_2011)/1000,окр)</f>
        <v>600.29999999999995</v>
      </c>
      <c r="I70" s="117">
        <f t="shared" si="45"/>
        <v>319</v>
      </c>
      <c r="J70" s="117">
        <f t="shared" si="46"/>
        <v>600.29999999999995</v>
      </c>
      <c r="K70" s="117"/>
      <c r="L70" s="117">
        <f t="shared" si="47"/>
        <v>0</v>
      </c>
      <c r="M70" s="117">
        <f t="shared" si="48"/>
        <v>600.29999999999995</v>
      </c>
    </row>
    <row r="71" spans="1:13">
      <c r="A71" s="109" t="s">
        <v>63</v>
      </c>
      <c r="B71" s="110" t="s">
        <v>131</v>
      </c>
      <c r="C71" s="110">
        <v>890</v>
      </c>
      <c r="D71" s="110" t="s">
        <v>176</v>
      </c>
      <c r="E71" s="110" t="s">
        <v>132</v>
      </c>
      <c r="F71" s="110" t="s">
        <v>121</v>
      </c>
      <c r="G71" s="153" t="str">
        <f t="shared" si="49"/>
        <v>рбс890?????общкап</v>
      </c>
      <c r="H71" s="117">
        <f t="shared" si="50"/>
        <v>0</v>
      </c>
      <c r="I71" s="117">
        <f t="shared" si="45"/>
        <v>0</v>
      </c>
      <c r="J71" s="117">
        <f t="shared" si="46"/>
        <v>0</v>
      </c>
      <c r="K71" s="117"/>
      <c r="L71" s="117">
        <f t="shared" si="47"/>
        <v>0</v>
      </c>
      <c r="M71" s="117">
        <f t="shared" si="48"/>
        <v>0</v>
      </c>
    </row>
    <row r="72" spans="1:13">
      <c r="A72" s="109" t="s">
        <v>64</v>
      </c>
      <c r="B72" s="110" t="s">
        <v>131</v>
      </c>
      <c r="C72" s="110">
        <v>890</v>
      </c>
      <c r="D72" s="110" t="s">
        <v>176</v>
      </c>
      <c r="E72" s="110" t="s">
        <v>132</v>
      </c>
      <c r="F72" s="110" t="s">
        <v>122</v>
      </c>
      <c r="G72" s="153" t="str">
        <f t="shared" si="49"/>
        <v>рбс890?????общосн</v>
      </c>
      <c r="H72" s="117">
        <f t="shared" si="50"/>
        <v>450</v>
      </c>
      <c r="I72" s="117">
        <f t="shared" si="45"/>
        <v>82.7</v>
      </c>
      <c r="J72" s="117">
        <f t="shared" si="46"/>
        <v>0</v>
      </c>
      <c r="K72" s="117"/>
      <c r="L72" s="117">
        <f t="shared" si="47"/>
        <v>0</v>
      </c>
      <c r="M72" s="117">
        <f t="shared" si="48"/>
        <v>0</v>
      </c>
    </row>
    <row r="73" spans="1:13">
      <c r="A73" s="109" t="s">
        <v>26</v>
      </c>
      <c r="B73" s="110" t="s">
        <v>131</v>
      </c>
      <c r="C73" s="110">
        <v>890</v>
      </c>
      <c r="D73" s="110" t="s">
        <v>176</v>
      </c>
      <c r="E73" s="110" t="s">
        <v>132</v>
      </c>
      <c r="F73" s="110" t="s">
        <v>118</v>
      </c>
      <c r="G73" s="153" t="str">
        <f t="shared" si="49"/>
        <v>рбс890?????общпро</v>
      </c>
      <c r="H73" s="117">
        <f t="shared" si="50"/>
        <v>40516.6</v>
      </c>
      <c r="I73" s="117">
        <f t="shared" si="45"/>
        <v>1260.5</v>
      </c>
      <c r="J73" s="117">
        <f t="shared" si="46"/>
        <v>1499.5</v>
      </c>
      <c r="K73" s="117"/>
      <c r="L73" s="117">
        <f t="shared" si="47"/>
        <v>0</v>
      </c>
      <c r="M73" s="117">
        <f t="shared" si="48"/>
        <v>1499.5</v>
      </c>
    </row>
    <row r="74" spans="1:13">
      <c r="A74" s="559" t="s">
        <v>1614</v>
      </c>
      <c r="B74" s="106"/>
      <c r="C74" s="106"/>
      <c r="D74" s="106"/>
      <c r="E74" s="106"/>
      <c r="F74" s="106"/>
      <c r="G74" s="106"/>
      <c r="H74" s="107">
        <f t="shared" ref="H74:M74" si="51">SUM(H75:H79)</f>
        <v>22154.2</v>
      </c>
      <c r="I74" s="107">
        <f t="shared" si="51"/>
        <v>14926.000000000002</v>
      </c>
      <c r="J74" s="107">
        <f t="shared" si="51"/>
        <v>21954.1</v>
      </c>
      <c r="K74" s="107">
        <f t="shared" si="51"/>
        <v>0</v>
      </c>
      <c r="L74" s="107">
        <f t="shared" si="51"/>
        <v>0</v>
      </c>
      <c r="M74" s="107">
        <f t="shared" si="51"/>
        <v>21954.1</v>
      </c>
    </row>
    <row r="75" spans="1:13">
      <c r="A75" s="109" t="s">
        <v>59</v>
      </c>
      <c r="B75" s="110" t="s">
        <v>131</v>
      </c>
      <c r="C75" s="110">
        <v>880</v>
      </c>
      <c r="D75" s="110" t="s">
        <v>176</v>
      </c>
      <c r="E75" s="110" t="s">
        <v>132</v>
      </c>
      <c r="F75" s="110" t="s">
        <v>119</v>
      </c>
      <c r="G75" s="153" t="str">
        <f>CONCATENATE(B75,C75,D75,E75,F75,)</f>
        <v>рбс880?????общопл</v>
      </c>
      <c r="H75" s="117">
        <f>ROUND(SUMIF(Классификация,$G75,Лимиты_2011)/1000,окр)</f>
        <v>17314.7</v>
      </c>
      <c r="I75" s="117">
        <f t="shared" si="45"/>
        <v>11834.2</v>
      </c>
      <c r="J75" s="117">
        <f t="shared" si="46"/>
        <v>17314.7</v>
      </c>
      <c r="K75" s="117"/>
      <c r="L75" s="117">
        <f t="shared" si="47"/>
        <v>0</v>
      </c>
      <c r="M75" s="117">
        <f t="shared" ref="M75:M79" si="52">SUM(J75:L75)</f>
        <v>17314.7</v>
      </c>
    </row>
    <row r="76" spans="1:13">
      <c r="A76" s="109" t="s">
        <v>60</v>
      </c>
      <c r="B76" s="110" t="s">
        <v>131</v>
      </c>
      <c r="C76" s="110">
        <v>880</v>
      </c>
      <c r="D76" s="110" t="s">
        <v>176</v>
      </c>
      <c r="E76" s="110" t="s">
        <v>132</v>
      </c>
      <c r="F76" s="110" t="s">
        <v>120</v>
      </c>
      <c r="G76" s="153" t="str">
        <f t="shared" ref="G76:G79" si="53">CONCATENATE(B76,C76,D76,E76,F76,)</f>
        <v>рбс880?????общком</v>
      </c>
      <c r="H76" s="117">
        <f t="shared" si="50"/>
        <v>2395.6999999999998</v>
      </c>
      <c r="I76" s="117">
        <f t="shared" si="45"/>
        <v>1649.2</v>
      </c>
      <c r="J76" s="117">
        <f t="shared" si="46"/>
        <v>2195.6</v>
      </c>
      <c r="K76" s="117"/>
      <c r="L76" s="117">
        <f t="shared" si="47"/>
        <v>0</v>
      </c>
      <c r="M76" s="117">
        <f t="shared" si="52"/>
        <v>2195.6</v>
      </c>
    </row>
    <row r="77" spans="1:13">
      <c r="A77" s="109" t="s">
        <v>63</v>
      </c>
      <c r="B77" s="110" t="s">
        <v>131</v>
      </c>
      <c r="C77" s="110">
        <v>880</v>
      </c>
      <c r="D77" s="110" t="s">
        <v>176</v>
      </c>
      <c r="E77" s="110" t="s">
        <v>132</v>
      </c>
      <c r="F77" s="110" t="s">
        <v>121</v>
      </c>
      <c r="G77" s="153" t="str">
        <f t="shared" si="53"/>
        <v>рбс880?????общкап</v>
      </c>
      <c r="H77" s="117">
        <f t="shared" si="50"/>
        <v>0</v>
      </c>
      <c r="I77" s="117">
        <f t="shared" si="45"/>
        <v>0</v>
      </c>
      <c r="J77" s="117">
        <f t="shared" si="46"/>
        <v>0</v>
      </c>
      <c r="K77" s="117"/>
      <c r="L77" s="117">
        <f t="shared" si="47"/>
        <v>0</v>
      </c>
      <c r="M77" s="117">
        <f t="shared" si="52"/>
        <v>0</v>
      </c>
    </row>
    <row r="78" spans="1:13">
      <c r="A78" s="109" t="s">
        <v>64</v>
      </c>
      <c r="B78" s="110" t="s">
        <v>131</v>
      </c>
      <c r="C78" s="110">
        <v>880</v>
      </c>
      <c r="D78" s="110" t="s">
        <v>176</v>
      </c>
      <c r="E78" s="110" t="s">
        <v>132</v>
      </c>
      <c r="F78" s="110" t="s">
        <v>122</v>
      </c>
      <c r="G78" s="153" t="str">
        <f t="shared" si="53"/>
        <v>рбс880?????общосн</v>
      </c>
      <c r="H78" s="117">
        <f t="shared" si="50"/>
        <v>0</v>
      </c>
      <c r="I78" s="117">
        <f t="shared" si="45"/>
        <v>0</v>
      </c>
      <c r="J78" s="117">
        <f t="shared" si="46"/>
        <v>0</v>
      </c>
      <c r="K78" s="117"/>
      <c r="L78" s="117">
        <f t="shared" si="47"/>
        <v>0</v>
      </c>
      <c r="M78" s="117">
        <f t="shared" si="52"/>
        <v>0</v>
      </c>
    </row>
    <row r="79" spans="1:13">
      <c r="A79" s="109" t="s">
        <v>26</v>
      </c>
      <c r="B79" s="110" t="s">
        <v>131</v>
      </c>
      <c r="C79" s="110">
        <v>880</v>
      </c>
      <c r="D79" s="110" t="s">
        <v>176</v>
      </c>
      <c r="E79" s="110" t="s">
        <v>132</v>
      </c>
      <c r="F79" s="110" t="s">
        <v>118</v>
      </c>
      <c r="G79" s="153" t="str">
        <f t="shared" si="53"/>
        <v>рбс880?????общпро</v>
      </c>
      <c r="H79" s="117">
        <f t="shared" si="50"/>
        <v>2443.8000000000002</v>
      </c>
      <c r="I79" s="117">
        <f t="shared" si="45"/>
        <v>1442.6</v>
      </c>
      <c r="J79" s="117">
        <f t="shared" si="46"/>
        <v>2443.8000000000002</v>
      </c>
      <c r="K79" s="117"/>
      <c r="L79" s="117">
        <f t="shared" si="47"/>
        <v>0</v>
      </c>
      <c r="M79" s="117">
        <f t="shared" si="52"/>
        <v>2443.8000000000002</v>
      </c>
    </row>
    <row r="80" spans="1:13">
      <c r="A80" s="559" t="s">
        <v>1615</v>
      </c>
      <c r="B80" s="106"/>
      <c r="C80" s="106"/>
      <c r="D80" s="106"/>
      <c r="E80" s="106"/>
      <c r="F80" s="106"/>
      <c r="G80" s="106"/>
      <c r="H80" s="107">
        <f t="shared" ref="H80:M80" si="54">SUM(H81:H85)</f>
        <v>0</v>
      </c>
      <c r="I80" s="107">
        <f t="shared" si="54"/>
        <v>0</v>
      </c>
      <c r="J80" s="107">
        <f t="shared" si="54"/>
        <v>0</v>
      </c>
      <c r="K80" s="107">
        <f t="shared" si="54"/>
        <v>0</v>
      </c>
      <c r="L80" s="107">
        <f t="shared" si="54"/>
        <v>3885.1</v>
      </c>
      <c r="M80" s="107">
        <f t="shared" si="54"/>
        <v>3885.1</v>
      </c>
    </row>
    <row r="81" spans="1:14">
      <c r="A81" s="109" t="s">
        <v>59</v>
      </c>
      <c r="B81" s="110" t="s">
        <v>131</v>
      </c>
      <c r="C81" s="110">
        <v>810</v>
      </c>
      <c r="D81" s="110" t="s">
        <v>176</v>
      </c>
      <c r="E81" s="110" t="s">
        <v>132</v>
      </c>
      <c r="F81" s="110" t="s">
        <v>119</v>
      </c>
      <c r="G81" s="153" t="str">
        <f>CONCATENATE(B81,C81,D81,E81,F81,)</f>
        <v>рбс810?????общопл</v>
      </c>
      <c r="H81" s="117">
        <f>ROUND(SUMIF(Классификация,$G81,Лимиты_2011)/1000,окр)</f>
        <v>0</v>
      </c>
      <c r="I81" s="117">
        <f t="shared" si="45"/>
        <v>0</v>
      </c>
      <c r="J81" s="117">
        <f t="shared" si="46"/>
        <v>0</v>
      </c>
      <c r="K81" s="117"/>
      <c r="L81" s="117">
        <f t="shared" si="47"/>
        <v>3424.5</v>
      </c>
      <c r="M81" s="117">
        <f t="shared" ref="M81:M85" si="55">SUM(J81:L81)</f>
        <v>3424.5</v>
      </c>
    </row>
    <row r="82" spans="1:14">
      <c r="A82" s="109" t="s">
        <v>60</v>
      </c>
      <c r="B82" s="110" t="s">
        <v>131</v>
      </c>
      <c r="C82" s="110">
        <v>810</v>
      </c>
      <c r="D82" s="110" t="s">
        <v>176</v>
      </c>
      <c r="E82" s="110" t="s">
        <v>132</v>
      </c>
      <c r="F82" s="110" t="s">
        <v>120</v>
      </c>
      <c r="G82" s="153" t="str">
        <f t="shared" ref="G82:G85" si="56">CONCATENATE(B82,C82,D82,E82,F82,)</f>
        <v>рбс810?????общком</v>
      </c>
      <c r="H82" s="117">
        <f t="shared" si="50"/>
        <v>0</v>
      </c>
      <c r="I82" s="117">
        <f t="shared" si="45"/>
        <v>0</v>
      </c>
      <c r="J82" s="117">
        <f t="shared" si="46"/>
        <v>0</v>
      </c>
      <c r="K82" s="117"/>
      <c r="L82" s="117">
        <f t="shared" si="47"/>
        <v>0</v>
      </c>
      <c r="M82" s="117">
        <f t="shared" si="55"/>
        <v>0</v>
      </c>
    </row>
    <row r="83" spans="1:14">
      <c r="A83" s="109" t="s">
        <v>63</v>
      </c>
      <c r="B83" s="110" t="s">
        <v>131</v>
      </c>
      <c r="C83" s="110">
        <v>810</v>
      </c>
      <c r="D83" s="110" t="s">
        <v>176</v>
      </c>
      <c r="E83" s="110" t="s">
        <v>132</v>
      </c>
      <c r="F83" s="110" t="s">
        <v>121</v>
      </c>
      <c r="G83" s="153" t="str">
        <f t="shared" si="56"/>
        <v>рбс810?????общкап</v>
      </c>
      <c r="H83" s="117">
        <f t="shared" si="50"/>
        <v>0</v>
      </c>
      <c r="I83" s="117">
        <f t="shared" si="45"/>
        <v>0</v>
      </c>
      <c r="J83" s="117">
        <f t="shared" si="46"/>
        <v>0</v>
      </c>
      <c r="K83" s="117"/>
      <c r="L83" s="117">
        <f t="shared" si="47"/>
        <v>0</v>
      </c>
      <c r="M83" s="117">
        <f t="shared" si="55"/>
        <v>0</v>
      </c>
    </row>
    <row r="84" spans="1:14">
      <c r="A84" s="109" t="s">
        <v>64</v>
      </c>
      <c r="B84" s="110" t="s">
        <v>131</v>
      </c>
      <c r="C84" s="110">
        <v>810</v>
      </c>
      <c r="D84" s="110" t="s">
        <v>176</v>
      </c>
      <c r="E84" s="110" t="s">
        <v>132</v>
      </c>
      <c r="F84" s="110" t="s">
        <v>122</v>
      </c>
      <c r="G84" s="153" t="str">
        <f t="shared" si="56"/>
        <v>рбс810?????общосн</v>
      </c>
      <c r="H84" s="117">
        <f t="shared" si="50"/>
        <v>0</v>
      </c>
      <c r="I84" s="117">
        <f t="shared" si="45"/>
        <v>0</v>
      </c>
      <c r="J84" s="117">
        <f t="shared" si="46"/>
        <v>0</v>
      </c>
      <c r="K84" s="117"/>
      <c r="L84" s="117">
        <f t="shared" si="47"/>
        <v>0</v>
      </c>
      <c r="M84" s="117">
        <f t="shared" si="55"/>
        <v>0</v>
      </c>
    </row>
    <row r="85" spans="1:14">
      <c r="A85" s="109" t="s">
        <v>26</v>
      </c>
      <c r="B85" s="110" t="s">
        <v>131</v>
      </c>
      <c r="C85" s="110">
        <v>810</v>
      </c>
      <c r="D85" s="110" t="s">
        <v>176</v>
      </c>
      <c r="E85" s="110" t="s">
        <v>132</v>
      </c>
      <c r="F85" s="110" t="s">
        <v>118</v>
      </c>
      <c r="G85" s="153" t="str">
        <f t="shared" si="56"/>
        <v>рбс810?????общпро</v>
      </c>
      <c r="H85" s="117">
        <f t="shared" si="50"/>
        <v>0</v>
      </c>
      <c r="I85" s="117">
        <f t="shared" si="45"/>
        <v>0</v>
      </c>
      <c r="J85" s="117">
        <f t="shared" si="46"/>
        <v>0</v>
      </c>
      <c r="K85" s="117"/>
      <c r="L85" s="117">
        <f t="shared" si="47"/>
        <v>460.6</v>
      </c>
      <c r="M85" s="117">
        <f t="shared" si="55"/>
        <v>460.6</v>
      </c>
    </row>
    <row r="86" spans="1:14">
      <c r="A86" s="124" t="s">
        <v>85</v>
      </c>
      <c r="B86" s="560" t="s">
        <v>139</v>
      </c>
      <c r="C86" s="560">
        <v>806</v>
      </c>
      <c r="D86" s="559" t="s">
        <v>176</v>
      </c>
      <c r="E86" s="559" t="s">
        <v>132</v>
      </c>
      <c r="F86" s="560" t="s">
        <v>175</v>
      </c>
      <c r="G86" s="561" t="str">
        <f t="shared" si="49"/>
        <v>тра806?????общ???</v>
      </c>
      <c r="H86" s="107">
        <f>ROUND(SUMIF(Классификация,$G86,Лимиты_2011)/1000,окр)</f>
        <v>25918.2</v>
      </c>
      <c r="I86" s="107">
        <f t="shared" si="45"/>
        <v>16980.8</v>
      </c>
      <c r="J86" s="107">
        <f t="shared" si="46"/>
        <v>0</v>
      </c>
      <c r="K86" s="107"/>
      <c r="L86" s="107">
        <f t="shared" si="47"/>
        <v>34652.199999999997</v>
      </c>
      <c r="M86" s="107">
        <f t="shared" si="48"/>
        <v>34652.199999999997</v>
      </c>
      <c r="N86" s="183"/>
    </row>
    <row r="87" spans="1:14">
      <c r="A87" s="124" t="s">
        <v>86</v>
      </c>
      <c r="B87" s="125" t="s">
        <v>156</v>
      </c>
      <c r="C87" s="125">
        <v>806</v>
      </c>
      <c r="D87" s="110" t="s">
        <v>176</v>
      </c>
      <c r="E87" s="110" t="s">
        <v>132</v>
      </c>
      <c r="F87" s="125" t="s">
        <v>175</v>
      </c>
      <c r="G87" s="153" t="str">
        <f t="shared" si="49"/>
        <v>воз806?????общ???</v>
      </c>
      <c r="H87" s="117">
        <f t="shared" si="50"/>
        <v>0</v>
      </c>
      <c r="I87" s="117">
        <f t="shared" si="45"/>
        <v>0</v>
      </c>
      <c r="J87" s="117">
        <f t="shared" si="46"/>
        <v>0</v>
      </c>
      <c r="K87" s="117"/>
      <c r="L87" s="117">
        <f t="shared" si="47"/>
        <v>304.8</v>
      </c>
      <c r="M87" s="117">
        <f t="shared" si="48"/>
        <v>304.8</v>
      </c>
    </row>
    <row r="88" spans="1:14" ht="30">
      <c r="A88" s="124" t="s">
        <v>87</v>
      </c>
      <c r="B88" s="125" t="s">
        <v>159</v>
      </c>
      <c r="C88" s="125">
        <v>863</v>
      </c>
      <c r="D88" s="110" t="s">
        <v>176</v>
      </c>
      <c r="E88" s="110" t="s">
        <v>132</v>
      </c>
      <c r="F88" s="125" t="s">
        <v>175</v>
      </c>
      <c r="G88" s="153" t="str">
        <f t="shared" si="49"/>
        <v>инв863?????общ???</v>
      </c>
      <c r="H88" s="117">
        <f t="shared" si="50"/>
        <v>0</v>
      </c>
      <c r="I88" s="117">
        <f t="shared" si="45"/>
        <v>0</v>
      </c>
      <c r="J88" s="117">
        <f t="shared" si="46"/>
        <v>0</v>
      </c>
      <c r="K88" s="117"/>
      <c r="L88" s="117">
        <f t="shared" si="47"/>
        <v>1700</v>
      </c>
      <c r="M88" s="117">
        <f t="shared" si="48"/>
        <v>1700</v>
      </c>
      <c r="N88" s="183"/>
    </row>
    <row r="89" spans="1:14">
      <c r="A89" s="124" t="s">
        <v>88</v>
      </c>
      <c r="B89" s="125" t="s">
        <v>160</v>
      </c>
      <c r="C89" s="125">
        <v>863</v>
      </c>
      <c r="D89" s="110" t="s">
        <v>176</v>
      </c>
      <c r="E89" s="110" t="s">
        <v>132</v>
      </c>
      <c r="F89" s="125" t="s">
        <v>175</v>
      </c>
      <c r="G89" s="153" t="str">
        <f t="shared" si="49"/>
        <v>зем863?????общ???</v>
      </c>
      <c r="H89" s="117">
        <f t="shared" si="50"/>
        <v>0</v>
      </c>
      <c r="I89" s="117">
        <f t="shared" si="45"/>
        <v>0</v>
      </c>
      <c r="J89" s="117">
        <f t="shared" si="46"/>
        <v>0</v>
      </c>
      <c r="K89" s="117"/>
      <c r="L89" s="117">
        <f t="shared" si="47"/>
        <v>1000</v>
      </c>
      <c r="M89" s="117">
        <f t="shared" si="48"/>
        <v>1000</v>
      </c>
      <c r="N89" s="183"/>
    </row>
    <row r="90" spans="1:14" ht="30">
      <c r="A90" s="106" t="s">
        <v>179</v>
      </c>
      <c r="B90" s="125" t="s">
        <v>140</v>
      </c>
      <c r="C90" s="125">
        <v>806</v>
      </c>
      <c r="D90" s="110" t="s">
        <v>176</v>
      </c>
      <c r="E90" s="110" t="s">
        <v>132</v>
      </c>
      <c r="F90" s="125" t="s">
        <v>175</v>
      </c>
      <c r="G90" s="153" t="str">
        <f t="shared" si="49"/>
        <v>пен806?????общ???</v>
      </c>
      <c r="H90" s="117">
        <f t="shared" si="50"/>
        <v>1065.3</v>
      </c>
      <c r="I90" s="117">
        <f t="shared" si="45"/>
        <v>583.9</v>
      </c>
      <c r="J90" s="117">
        <f t="shared" si="46"/>
        <v>0</v>
      </c>
      <c r="K90" s="117"/>
      <c r="L90" s="117">
        <f t="shared" si="47"/>
        <v>960.846</v>
      </c>
      <c r="M90" s="117">
        <f t="shared" si="48"/>
        <v>960.846</v>
      </c>
      <c r="N90" s="183"/>
    </row>
    <row r="91" spans="1:14">
      <c r="A91" s="106" t="s">
        <v>89</v>
      </c>
      <c r="B91" s="125" t="s">
        <v>161</v>
      </c>
      <c r="C91" s="125" t="s">
        <v>157</v>
      </c>
      <c r="D91" s="110" t="s">
        <v>176</v>
      </c>
      <c r="E91" s="110" t="s">
        <v>132</v>
      </c>
      <c r="F91" s="125" t="s">
        <v>175</v>
      </c>
      <c r="G91" s="153" t="str">
        <f t="shared" si="49"/>
        <v>рез8???????общ???</v>
      </c>
      <c r="H91" s="117">
        <f t="shared" si="50"/>
        <v>0</v>
      </c>
      <c r="I91" s="117">
        <f t="shared" si="45"/>
        <v>0</v>
      </c>
      <c r="J91" s="117">
        <f t="shared" si="46"/>
        <v>0</v>
      </c>
      <c r="K91" s="117"/>
      <c r="L91" s="117">
        <f t="shared" si="47"/>
        <v>2000</v>
      </c>
      <c r="M91" s="117">
        <f t="shared" si="48"/>
        <v>2000</v>
      </c>
    </row>
    <row r="92" spans="1:14" ht="30">
      <c r="A92" s="106" t="s">
        <v>576</v>
      </c>
      <c r="B92" s="125" t="s">
        <v>135</v>
      </c>
      <c r="C92" s="125" t="s">
        <v>157</v>
      </c>
      <c r="D92" s="110" t="s">
        <v>176</v>
      </c>
      <c r="E92" s="110" t="s">
        <v>132</v>
      </c>
      <c r="F92" s="125" t="s">
        <v>175</v>
      </c>
      <c r="G92" s="153" t="str">
        <f t="shared" si="49"/>
        <v>рцп8???????общ???</v>
      </c>
      <c r="H92" s="117">
        <f t="shared" si="50"/>
        <v>0</v>
      </c>
      <c r="I92" s="117">
        <f t="shared" si="45"/>
        <v>0</v>
      </c>
      <c r="J92" s="117">
        <f t="shared" si="46"/>
        <v>0</v>
      </c>
      <c r="K92" s="117"/>
      <c r="L92" s="117">
        <f t="shared" si="47"/>
        <v>0</v>
      </c>
      <c r="M92" s="117">
        <f t="shared" si="48"/>
        <v>0</v>
      </c>
    </row>
    <row r="93" spans="1:14" ht="30">
      <c r="A93" s="106" t="s">
        <v>188</v>
      </c>
      <c r="B93" s="125" t="s">
        <v>165</v>
      </c>
      <c r="C93" s="125" t="s">
        <v>157</v>
      </c>
      <c r="D93" s="110" t="s">
        <v>176</v>
      </c>
      <c r="E93" s="110" t="s">
        <v>132</v>
      </c>
      <c r="F93" s="125" t="s">
        <v>175</v>
      </c>
      <c r="G93" s="153" t="str">
        <f t="shared" si="49"/>
        <v>мер8???????общ???</v>
      </c>
      <c r="H93" s="117">
        <f t="shared" si="50"/>
        <v>0</v>
      </c>
      <c r="I93" s="117">
        <f t="shared" si="45"/>
        <v>0</v>
      </c>
      <c r="J93" s="117">
        <f>ROUND(IF(тип_индексации="росписи",SUMIF(Классификация,$G93,Лимиты_2012_Индекс),SUMIF(Классификация,$G93,Расходы_2012_Индекс)*4/3)/1000,окр)</f>
        <v>0</v>
      </c>
      <c r="K93" s="117"/>
      <c r="L93" s="117">
        <f t="shared" si="47"/>
        <v>10000</v>
      </c>
      <c r="M93" s="117">
        <f t="shared" si="48"/>
        <v>10000</v>
      </c>
    </row>
    <row r="94" spans="1:14">
      <c r="A94" s="106" t="s">
        <v>566</v>
      </c>
      <c r="B94" s="125" t="s">
        <v>133</v>
      </c>
      <c r="C94" s="125">
        <v>806</v>
      </c>
      <c r="D94" s="110" t="s">
        <v>176</v>
      </c>
      <c r="E94" s="110" t="s">
        <v>132</v>
      </c>
      <c r="F94" s="125" t="s">
        <v>175</v>
      </c>
      <c r="G94" s="153" t="str">
        <f t="shared" si="49"/>
        <v>бла806?????общ???</v>
      </c>
      <c r="H94" s="117">
        <f t="shared" si="50"/>
        <v>400</v>
      </c>
      <c r="I94" s="117">
        <f t="shared" si="45"/>
        <v>399.9</v>
      </c>
      <c r="J94" s="117">
        <f t="shared" si="46"/>
        <v>600</v>
      </c>
      <c r="K94" s="117"/>
      <c r="L94" s="117">
        <f t="shared" si="47"/>
        <v>32.700000000000003</v>
      </c>
      <c r="M94" s="117">
        <f t="shared" si="48"/>
        <v>632.70000000000005</v>
      </c>
      <c r="N94" s="183"/>
    </row>
    <row r="95" spans="1:14" ht="30">
      <c r="A95" s="106" t="s">
        <v>558</v>
      </c>
      <c r="B95" s="125" t="s">
        <v>136</v>
      </c>
      <c r="C95" s="125">
        <v>806</v>
      </c>
      <c r="D95" s="110" t="s">
        <v>176</v>
      </c>
      <c r="E95" s="110" t="s">
        <v>132</v>
      </c>
      <c r="F95" s="125" t="s">
        <v>175</v>
      </c>
      <c r="G95" s="153" t="str">
        <f t="shared" si="49"/>
        <v>жил806?????общ???</v>
      </c>
      <c r="H95" s="117">
        <f t="shared" si="50"/>
        <v>0</v>
      </c>
      <c r="I95" s="117">
        <f t="shared" si="45"/>
        <v>0</v>
      </c>
      <c r="J95" s="117">
        <f t="shared" si="46"/>
        <v>0</v>
      </c>
      <c r="K95" s="117"/>
      <c r="L95" s="117">
        <f t="shared" si="47"/>
        <v>0</v>
      </c>
      <c r="M95" s="117">
        <f t="shared" si="48"/>
        <v>0</v>
      </c>
      <c r="N95" s="183"/>
    </row>
    <row r="96" spans="1:14" ht="30">
      <c r="A96" s="106" t="s">
        <v>502</v>
      </c>
      <c r="B96" s="125" t="s">
        <v>554</v>
      </c>
      <c r="C96" s="125" t="s">
        <v>157</v>
      </c>
      <c r="D96" s="110" t="s">
        <v>176</v>
      </c>
      <c r="E96" s="110" t="s">
        <v>132</v>
      </c>
      <c r="F96" s="125" t="s">
        <v>175</v>
      </c>
      <c r="G96" s="153" t="str">
        <f t="shared" si="49"/>
        <v>рсф8???????общ???</v>
      </c>
      <c r="H96" s="117">
        <f t="shared" si="50"/>
        <v>0</v>
      </c>
      <c r="I96" s="117">
        <f t="shared" si="45"/>
        <v>0</v>
      </c>
      <c r="J96" s="117">
        <f t="shared" si="46"/>
        <v>0</v>
      </c>
      <c r="K96" s="117"/>
      <c r="L96" s="117">
        <f t="shared" si="47"/>
        <v>36427</v>
      </c>
      <c r="M96" s="117">
        <f t="shared" si="48"/>
        <v>36427</v>
      </c>
    </row>
    <row r="97" spans="1:13">
      <c r="A97" s="106" t="s">
        <v>598</v>
      </c>
      <c r="B97" s="125" t="s">
        <v>599</v>
      </c>
      <c r="C97" s="125">
        <v>890</v>
      </c>
      <c r="D97" s="110" t="s">
        <v>176</v>
      </c>
      <c r="E97" s="110" t="s">
        <v>132</v>
      </c>
      <c r="F97" s="125" t="s">
        <v>175</v>
      </c>
      <c r="G97" s="153" t="str">
        <f t="shared" si="49"/>
        <v>суд890?????общ???</v>
      </c>
      <c r="H97" s="117">
        <f t="shared" si="50"/>
        <v>0</v>
      </c>
      <c r="I97" s="117">
        <f t="shared" si="45"/>
        <v>0</v>
      </c>
      <c r="J97" s="117">
        <f t="shared" si="46"/>
        <v>0</v>
      </c>
      <c r="K97" s="117"/>
      <c r="L97" s="117">
        <f t="shared" si="47"/>
        <v>100</v>
      </c>
      <c r="M97" s="117">
        <f t="shared" si="48"/>
        <v>100</v>
      </c>
    </row>
    <row r="98" spans="1:13">
      <c r="A98" s="106" t="s">
        <v>90</v>
      </c>
      <c r="B98" s="125" t="s">
        <v>147</v>
      </c>
      <c r="C98" s="125" t="s">
        <v>157</v>
      </c>
      <c r="D98" s="110" t="s">
        <v>176</v>
      </c>
      <c r="E98" s="110" t="s">
        <v>132</v>
      </c>
      <c r="F98" s="125" t="s">
        <v>175</v>
      </c>
      <c r="G98" s="153" t="str">
        <f t="shared" si="49"/>
        <v>выб8???????общ???</v>
      </c>
      <c r="H98" s="117">
        <f t="shared" si="50"/>
        <v>100</v>
      </c>
      <c r="I98" s="117">
        <f t="shared" si="45"/>
        <v>0</v>
      </c>
      <c r="J98" s="117">
        <f t="shared" si="46"/>
        <v>0</v>
      </c>
      <c r="K98" s="117"/>
      <c r="L98" s="117">
        <f t="shared" si="47"/>
        <v>0</v>
      </c>
      <c r="M98" s="117">
        <f t="shared" si="48"/>
        <v>0</v>
      </c>
    </row>
    <row r="99" spans="1:13">
      <c r="A99" s="106" t="s">
        <v>91</v>
      </c>
      <c r="B99" s="125" t="s">
        <v>138</v>
      </c>
      <c r="C99" s="125">
        <v>890</v>
      </c>
      <c r="D99" s="110" t="s">
        <v>176</v>
      </c>
      <c r="E99" s="110" t="s">
        <v>132</v>
      </c>
      <c r="F99" s="125" t="s">
        <v>175</v>
      </c>
      <c r="G99" s="153" t="str">
        <f t="shared" si="49"/>
        <v>меж890?????общ???</v>
      </c>
      <c r="H99" s="117">
        <f t="shared" si="50"/>
        <v>96513.2</v>
      </c>
      <c r="I99" s="117">
        <f t="shared" si="45"/>
        <v>73801.5</v>
      </c>
      <c r="J99" s="117">
        <f t="shared" si="46"/>
        <v>0</v>
      </c>
      <c r="K99" s="117"/>
      <c r="L99" s="117">
        <f t="shared" si="47"/>
        <v>68202.743000000002</v>
      </c>
      <c r="M99" s="117">
        <f t="shared" si="48"/>
        <v>68202.743000000002</v>
      </c>
    </row>
    <row r="100" spans="1:13">
      <c r="A100" s="106" t="s">
        <v>92</v>
      </c>
      <c r="B100" s="125" t="s">
        <v>162</v>
      </c>
      <c r="C100" s="125" t="s">
        <v>157</v>
      </c>
      <c r="D100" s="110" t="s">
        <v>176</v>
      </c>
      <c r="E100" s="110" t="s">
        <v>132</v>
      </c>
      <c r="F100" s="125" t="s">
        <v>175</v>
      </c>
      <c r="G100" s="153" t="str">
        <f t="shared" si="49"/>
        <v>дол8???????общ???</v>
      </c>
      <c r="H100" s="117">
        <f t="shared" si="50"/>
        <v>2.7</v>
      </c>
      <c r="I100" s="117">
        <f t="shared" si="45"/>
        <v>0</v>
      </c>
      <c r="J100" s="117">
        <f t="shared" si="46"/>
        <v>0</v>
      </c>
      <c r="K100" s="117"/>
      <c r="L100" s="117">
        <f t="shared" si="47"/>
        <v>80.876999999999995</v>
      </c>
      <c r="M100" s="117">
        <f>SUM(J100:L100)</f>
        <v>80.876999999999995</v>
      </c>
    </row>
    <row r="101" spans="1:13">
      <c r="A101" s="106" t="s">
        <v>537</v>
      </c>
      <c r="B101" s="125" t="s">
        <v>560</v>
      </c>
      <c r="C101" s="125">
        <v>806</v>
      </c>
      <c r="D101" s="110" t="s">
        <v>176</v>
      </c>
      <c r="E101" s="110" t="s">
        <v>132</v>
      </c>
      <c r="F101" s="125" t="s">
        <v>175</v>
      </c>
      <c r="G101" s="153" t="str">
        <f t="shared" si="49"/>
        <v>поч806?????общ???</v>
      </c>
      <c r="H101" s="117">
        <f t="shared" si="50"/>
        <v>60</v>
      </c>
      <c r="I101" s="117">
        <f t="shared" si="45"/>
        <v>40</v>
      </c>
      <c r="J101" s="117">
        <f t="shared" si="46"/>
        <v>0</v>
      </c>
      <c r="K101" s="117"/>
      <c r="L101" s="117">
        <f>SUMIF(классификация_прямой_счёт,$G101,Проект_сумма_прямой_счёт)</f>
        <v>60</v>
      </c>
      <c r="M101" s="117">
        <f>SUM(J101:L101)</f>
        <v>60</v>
      </c>
    </row>
    <row r="102" spans="1:13">
      <c r="A102" s="106" t="s">
        <v>93</v>
      </c>
      <c r="B102" s="125" t="s">
        <v>42</v>
      </c>
      <c r="C102" s="125" t="s">
        <v>157</v>
      </c>
      <c r="D102" s="110" t="s">
        <v>176</v>
      </c>
      <c r="E102" s="110" t="s">
        <v>132</v>
      </c>
      <c r="F102" s="125" t="s">
        <v>175</v>
      </c>
      <c r="G102" s="153" t="str">
        <f t="shared" si="49"/>
        <v>нов8???????общ???</v>
      </c>
      <c r="H102" s="117">
        <f t="shared" si="50"/>
        <v>0</v>
      </c>
      <c r="I102" s="117">
        <f t="shared" si="45"/>
        <v>0</v>
      </c>
      <c r="J102" s="117">
        <f t="shared" si="46"/>
        <v>0</v>
      </c>
      <c r="K102" s="117"/>
      <c r="L102" s="117">
        <f t="shared" si="47"/>
        <v>9490</v>
      </c>
      <c r="M102" s="117">
        <f>SUM(J102:L102)</f>
        <v>9490</v>
      </c>
    </row>
    <row r="103" spans="1:13">
      <c r="A103" s="106" t="s">
        <v>94</v>
      </c>
      <c r="B103" s="125"/>
      <c r="C103" s="125"/>
      <c r="D103" s="110" t="s">
        <v>176</v>
      </c>
      <c r="E103" s="110" t="s">
        <v>132</v>
      </c>
      <c r="F103" s="125" t="s">
        <v>175</v>
      </c>
      <c r="G103" s="125"/>
      <c r="H103" s="117">
        <f t="shared" si="50"/>
        <v>0</v>
      </c>
      <c r="I103" s="117">
        <f t="shared" si="45"/>
        <v>0</v>
      </c>
      <c r="J103" s="117">
        <f t="shared" si="46"/>
        <v>0</v>
      </c>
      <c r="K103" s="117"/>
      <c r="L103" s="117">
        <f t="shared" si="47"/>
        <v>0</v>
      </c>
      <c r="M103" s="117">
        <f>SUM(J103:L103)</f>
        <v>0</v>
      </c>
    </row>
    <row r="104" spans="1:13">
      <c r="H104" s="126"/>
      <c r="J104" s="127"/>
      <c r="K104" s="127"/>
      <c r="L104" s="127"/>
      <c r="M104" s="203"/>
    </row>
    <row r="105" spans="1:13">
      <c r="J105" s="127"/>
      <c r="K105" s="127"/>
      <c r="L105" s="127"/>
      <c r="M105" s="203"/>
    </row>
    <row r="106" spans="1:13">
      <c r="J106" s="127"/>
      <c r="K106" s="127"/>
      <c r="L106" s="127"/>
      <c r="M106" s="203"/>
    </row>
    <row r="107" spans="1:13">
      <c r="J107" s="127"/>
      <c r="K107" s="127"/>
      <c r="L107" s="127"/>
      <c r="M107" s="203"/>
    </row>
    <row r="108" spans="1:13">
      <c r="J108" s="127"/>
      <c r="K108" s="127"/>
      <c r="L108" s="127"/>
      <c r="M108" s="204"/>
    </row>
    <row r="109" spans="1:13">
      <c r="J109" s="127"/>
      <c r="K109" s="127"/>
      <c r="L109" s="127"/>
      <c r="M109" s="203"/>
    </row>
    <row r="110" spans="1:13">
      <c r="H110" s="128"/>
      <c r="M110" s="203"/>
    </row>
    <row r="111" spans="1:13">
      <c r="H111" s="128"/>
    </row>
    <row r="114" spans="1:12">
      <c r="G114" s="104" t="s">
        <v>151</v>
      </c>
      <c r="H114" s="203">
        <f>ROUND(SUMIF(Классификация,"???8*",Лимиты_2011)/1000,окр)</f>
        <v>372764.5</v>
      </c>
      <c r="I114" s="203">
        <f>ROUND(SUMIF(Классификация,"???8*",Расход_2011)/1000,окр)</f>
        <v>230481.6</v>
      </c>
      <c r="J114" s="168">
        <f>ROUND(IF(тип_индексации="росписи",SUMIF(Классификация,"???8*",Лимиты_2012_Индекс),SUMIF(Классификация,"???8*",Расходы_2012_Индекс)*4/3)/1000,окр)</f>
        <v>233314.8</v>
      </c>
      <c r="K114" s="203"/>
      <c r="L114" s="203">
        <f>'Прямой счёт'!G404</f>
        <v>632042.06280000007</v>
      </c>
    </row>
    <row r="115" spans="1:12">
      <c r="A115" s="206" t="s">
        <v>499</v>
      </c>
      <c r="G115" s="104" t="s">
        <v>152</v>
      </c>
      <c r="H115" s="203">
        <f>H3-H114</f>
        <v>-0.20000000001164153</v>
      </c>
      <c r="I115" s="203">
        <f>I3-I114</f>
        <v>-7.3620000039227307E-2</v>
      </c>
      <c r="J115" s="203">
        <f>J3-J114</f>
        <v>0.1000000000349246</v>
      </c>
      <c r="K115" s="203">
        <f>K3-K114</f>
        <v>0</v>
      </c>
      <c r="L115" s="205">
        <f>L3-L114</f>
        <v>0</v>
      </c>
    </row>
  </sheetData>
  <autoFilter ref="A2:M109">
    <filterColumn colId="2"/>
  </autoFilter>
  <mergeCells count="1">
    <mergeCell ref="A1:M1"/>
  </mergeCells>
  <phoneticPr fontId="46" type="noConversion"/>
  <pageMargins left="0" right="0" top="0.74803149606299213" bottom="0.74803149606299213" header="0.31496062992125984" footer="0.31496062992125984"/>
  <pageSetup paperSize="9" scale="79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40"/>
  <sheetViews>
    <sheetView topLeftCell="A13" zoomScale="85" zoomScaleNormal="85" workbookViewId="0">
      <selection activeCell="F31" sqref="F31"/>
    </sheetView>
  </sheetViews>
  <sheetFormatPr defaultColWidth="9.140625" defaultRowHeight="15"/>
  <cols>
    <col min="1" max="1" width="50.85546875" style="104" customWidth="1"/>
    <col min="2" max="2" width="11.7109375" style="108" bestFit="1" customWidth="1"/>
    <col min="3" max="3" width="14.7109375" style="108" customWidth="1"/>
    <col min="4" max="4" width="14.7109375" style="108" hidden="1" customWidth="1"/>
    <col min="5" max="5" width="14.7109375" style="108" customWidth="1"/>
    <col min="6" max="6" width="12.5703125" style="104" customWidth="1"/>
    <col min="7" max="7" width="11.140625" style="104" customWidth="1"/>
    <col min="8" max="8" width="9.140625" style="104"/>
    <col min="9" max="9" width="13" style="104" customWidth="1"/>
    <col min="10" max="10" width="15.7109375" style="104" customWidth="1"/>
    <col min="11" max="16384" width="9.140625" style="104"/>
  </cols>
  <sheetData>
    <row r="1" spans="1:9" ht="18.75">
      <c r="A1" s="566" t="s">
        <v>1567</v>
      </c>
      <c r="B1" s="566"/>
      <c r="C1" s="566"/>
      <c r="D1" s="566"/>
      <c r="E1" s="566"/>
      <c r="F1" s="566"/>
      <c r="G1" s="566"/>
    </row>
    <row r="2" spans="1:9">
      <c r="A2" s="129">
        <f ca="1">NOW()</f>
        <v>42688.629908449075</v>
      </c>
      <c r="B2" s="130"/>
      <c r="C2" s="130"/>
      <c r="D2" s="130"/>
      <c r="E2" s="131"/>
      <c r="F2" s="132"/>
      <c r="G2" s="133" t="s">
        <v>95</v>
      </c>
    </row>
    <row r="3" spans="1:9" ht="60">
      <c r="A3" s="102" t="s">
        <v>56</v>
      </c>
      <c r="B3" s="105" t="s">
        <v>1564</v>
      </c>
      <c r="C3" s="105" t="s">
        <v>1566</v>
      </c>
      <c r="D3" s="105" t="s">
        <v>96</v>
      </c>
      <c r="E3" s="105" t="s">
        <v>97</v>
      </c>
      <c r="F3" s="134" t="s">
        <v>98</v>
      </c>
      <c r="G3" s="134" t="s">
        <v>99</v>
      </c>
    </row>
    <row r="4" spans="1:9">
      <c r="A4" s="135" t="s">
        <v>100</v>
      </c>
      <c r="B4" s="136">
        <f>SUM(B7:B10)</f>
        <v>991286.89999999991</v>
      </c>
      <c r="C4" s="136">
        <f>SUM(C7:C10)</f>
        <v>399896.83999999997</v>
      </c>
      <c r="D4" s="136">
        <f>SUM(D7:D10)</f>
        <v>0</v>
      </c>
      <c r="E4" s="136">
        <f>SUM(E7:E10)</f>
        <v>946801.9</v>
      </c>
      <c r="F4" s="136">
        <f>SUM(F7:F10)</f>
        <v>818902.32700000005</v>
      </c>
      <c r="G4" s="136">
        <f>SUM(G7:G12)</f>
        <v>222838.54299999998</v>
      </c>
      <c r="I4" s="143"/>
    </row>
    <row r="5" spans="1:9">
      <c r="A5" s="137" t="s">
        <v>101</v>
      </c>
      <c r="B5" s="111">
        <v>526262.9</v>
      </c>
      <c r="C5" s="111">
        <v>382533.1</v>
      </c>
      <c r="D5" s="111"/>
      <c r="E5" s="111">
        <f>SUM(F5:G5)</f>
        <v>507559.80000000005</v>
      </c>
      <c r="F5" s="111">
        <f>379390.2+200</f>
        <v>379590.2</v>
      </c>
      <c r="G5" s="111">
        <v>127969.60000000001</v>
      </c>
      <c r="I5" s="143"/>
    </row>
    <row r="6" spans="1:9" ht="30">
      <c r="A6" s="137" t="s">
        <v>496</v>
      </c>
      <c r="B6" s="112"/>
      <c r="C6" s="112"/>
      <c r="D6" s="111"/>
      <c r="E6" s="111"/>
      <c r="F6" s="290">
        <f>'Село Р'!P14</f>
        <v>26736.227000000006</v>
      </c>
      <c r="G6" s="111"/>
      <c r="I6" s="143"/>
    </row>
    <row r="7" spans="1:9">
      <c r="A7" s="138" t="s">
        <v>23</v>
      </c>
      <c r="B7" s="107">
        <f>SUM(B5:B5)</f>
        <v>526262.9</v>
      </c>
      <c r="C7" s="107">
        <f>SUM(C5:C5)</f>
        <v>382533.1</v>
      </c>
      <c r="D7" s="107">
        <f>SUM(D5:D5)</f>
        <v>0</v>
      </c>
      <c r="E7" s="107">
        <f>SUM(E5:E6)</f>
        <v>507559.80000000005</v>
      </c>
      <c r="F7" s="107">
        <f>SUM(F5:F6)</f>
        <v>406326.42700000003</v>
      </c>
      <c r="G7" s="107">
        <f>SUM(G5:G6)</f>
        <v>127969.60000000001</v>
      </c>
      <c r="I7" s="143"/>
    </row>
    <row r="8" spans="1:9">
      <c r="A8" s="139" t="s">
        <v>21</v>
      </c>
      <c r="B8" s="117">
        <v>441138.8</v>
      </c>
      <c r="C8" s="117"/>
      <c r="D8" s="117"/>
      <c r="E8" s="117">
        <f>F8</f>
        <v>412575.9</v>
      </c>
      <c r="F8" s="117">
        <v>412575.9</v>
      </c>
      <c r="G8" s="117"/>
      <c r="I8" s="143"/>
    </row>
    <row r="9" spans="1:9" ht="45">
      <c r="A9" s="137" t="s">
        <v>555</v>
      </c>
      <c r="B9" s="111"/>
      <c r="C9" s="111"/>
      <c r="D9" s="111"/>
      <c r="E9" s="111"/>
      <c r="F9" s="111"/>
      <c r="G9" s="111"/>
      <c r="I9" s="143"/>
    </row>
    <row r="10" spans="1:9">
      <c r="A10" s="137" t="s">
        <v>102</v>
      </c>
      <c r="B10" s="111">
        <v>23885.200000000001</v>
      </c>
      <c r="C10" s="111">
        <v>17363.740000000002</v>
      </c>
      <c r="D10" s="111"/>
      <c r="E10" s="111">
        <f>G10</f>
        <v>26666.199999999997</v>
      </c>
      <c r="F10" s="111"/>
      <c r="G10" s="111">
        <f>Село!D23</f>
        <v>26666.199999999997</v>
      </c>
      <c r="I10" s="143"/>
    </row>
    <row r="11" spans="1:9">
      <c r="A11" s="137" t="s">
        <v>103</v>
      </c>
      <c r="B11" s="111"/>
      <c r="C11" s="111"/>
      <c r="D11" s="111"/>
      <c r="E11" s="111"/>
      <c r="F11" s="111"/>
      <c r="G11" s="112">
        <f>Село!E23</f>
        <v>37521.5</v>
      </c>
      <c r="I11" s="143"/>
    </row>
    <row r="12" spans="1:9">
      <c r="A12" s="137" t="s">
        <v>104</v>
      </c>
      <c r="B12" s="111"/>
      <c r="C12" s="111"/>
      <c r="D12" s="111"/>
      <c r="E12" s="111"/>
      <c r="F12" s="111"/>
      <c r="G12" s="112">
        <f>Село!P23</f>
        <v>30681.242999999999</v>
      </c>
      <c r="I12" s="143"/>
    </row>
    <row r="13" spans="1:9">
      <c r="A13" s="135" t="s">
        <v>105</v>
      </c>
      <c r="B13" s="136">
        <f t="shared" ref="B13:G13" si="0">B14+B15</f>
        <v>476404.17099000001</v>
      </c>
      <c r="C13" s="136">
        <f t="shared" si="0"/>
        <v>291332.61841</v>
      </c>
      <c r="D13" s="136" t="e">
        <f t="shared" si="0"/>
        <v>#REF!</v>
      </c>
      <c r="E13" s="136">
        <f t="shared" si="0"/>
        <v>957646.25079999981</v>
      </c>
      <c r="F13" s="136">
        <f t="shared" si="0"/>
        <v>865356.96279999986</v>
      </c>
      <c r="G13" s="136">
        <f t="shared" si="0"/>
        <v>187228.258</v>
      </c>
      <c r="I13" s="143"/>
    </row>
    <row r="14" spans="1:9">
      <c r="A14" s="138" t="s">
        <v>106</v>
      </c>
      <c r="B14" s="169">
        <f>'Село Р'!J3-'Село Р'!J14</f>
        <v>200153.07099000001</v>
      </c>
      <c r="C14" s="169">
        <f>'Село Р'!K3-'Село Р'!K14</f>
        <v>134652.59203</v>
      </c>
      <c r="D14" s="169" t="e">
        <f>SUM(#REF!)</f>
        <v>#REF!</v>
      </c>
      <c r="E14" s="169">
        <f>G14-F6</f>
        <v>160492.03099999999</v>
      </c>
      <c r="F14" s="169"/>
      <c r="G14" s="169">
        <f>'Село Р'!P3+G6</f>
        <v>187228.258</v>
      </c>
      <c r="I14" s="143"/>
    </row>
    <row r="15" spans="1:9">
      <c r="A15" s="138" t="s">
        <v>107</v>
      </c>
      <c r="B15" s="169">
        <f>SUM(B16:B33)</f>
        <v>276251.10000000003</v>
      </c>
      <c r="C15" s="169">
        <f>SUM(C16:C33)</f>
        <v>156680.02638</v>
      </c>
      <c r="D15" s="169" t="e">
        <f>SUM(D16:D33)</f>
        <v>#REF!</v>
      </c>
      <c r="E15" s="169">
        <f>SUM(E16:E33)</f>
        <v>797154.21979999985</v>
      </c>
      <c r="F15" s="169">
        <f>SUM(F16:F33)</f>
        <v>865356.96279999986</v>
      </c>
      <c r="G15" s="169"/>
      <c r="I15" s="143"/>
    </row>
    <row r="16" spans="1:9">
      <c r="A16" s="140" t="s">
        <v>76</v>
      </c>
      <c r="B16" s="170">
        <f>'Район Р'!H5</f>
        <v>248704.90000000002</v>
      </c>
      <c r="C16" s="170">
        <f>'Район Р'!I5</f>
        <v>138675.42638000002</v>
      </c>
      <c r="D16" s="170" t="e">
        <f>'Район Р'!#REF!</f>
        <v>#REF!</v>
      </c>
      <c r="E16" s="170">
        <f>'Район Р'!M5</f>
        <v>699745.79679999989</v>
      </c>
      <c r="F16" s="170">
        <f>E16</f>
        <v>699745.79679999989</v>
      </c>
      <c r="G16" s="171"/>
      <c r="I16" s="143"/>
    </row>
    <row r="17" spans="1:9">
      <c r="A17" s="140" t="s">
        <v>85</v>
      </c>
      <c r="B17" s="170">
        <f>'Район Р'!H86</f>
        <v>25918.2</v>
      </c>
      <c r="C17" s="170">
        <f>'Район Р'!I86</f>
        <v>16980.8</v>
      </c>
      <c r="D17" s="170" t="e">
        <f>'Район Р'!#REF!</f>
        <v>#REF!</v>
      </c>
      <c r="E17" s="170">
        <f>'Район Р'!M86</f>
        <v>34652.199999999997</v>
      </c>
      <c r="F17" s="170">
        <f t="shared" ref="F17:F30" si="1">E17</f>
        <v>34652.199999999997</v>
      </c>
      <c r="G17" s="170"/>
      <c r="I17" s="143"/>
    </row>
    <row r="18" spans="1:9">
      <c r="A18" s="140" t="s">
        <v>86</v>
      </c>
      <c r="B18" s="170">
        <f>'Район Р'!H87</f>
        <v>0</v>
      </c>
      <c r="C18" s="170">
        <f>'Район Р'!I87</f>
        <v>0</v>
      </c>
      <c r="D18" s="170" t="e">
        <f>'Район Р'!#REF!</f>
        <v>#REF!</v>
      </c>
      <c r="E18" s="170">
        <f>'Район Р'!M87</f>
        <v>304.8</v>
      </c>
      <c r="F18" s="170">
        <f t="shared" si="1"/>
        <v>304.8</v>
      </c>
      <c r="G18" s="170"/>
      <c r="I18" s="143"/>
    </row>
    <row r="19" spans="1:9" ht="30">
      <c r="A19" s="140" t="s">
        <v>87</v>
      </c>
      <c r="B19" s="170">
        <f>'Район Р'!H88</f>
        <v>0</v>
      </c>
      <c r="C19" s="170">
        <f>'Район Р'!I88</f>
        <v>0</v>
      </c>
      <c r="D19" s="170" t="e">
        <f>'Район Р'!#REF!</f>
        <v>#REF!</v>
      </c>
      <c r="E19" s="170">
        <f>'Район Р'!M88</f>
        <v>1700</v>
      </c>
      <c r="F19" s="170">
        <f t="shared" si="1"/>
        <v>1700</v>
      </c>
      <c r="G19" s="170"/>
      <c r="I19" s="143"/>
    </row>
    <row r="20" spans="1:9">
      <c r="A20" s="140" t="s">
        <v>88</v>
      </c>
      <c r="B20" s="170">
        <f>'Район Р'!H89</f>
        <v>0</v>
      </c>
      <c r="C20" s="170">
        <f>'Район Р'!I89</f>
        <v>0</v>
      </c>
      <c r="D20" s="170" t="e">
        <f>'Район Р'!#REF!</f>
        <v>#REF!</v>
      </c>
      <c r="E20" s="170">
        <f>'Район Р'!M89</f>
        <v>1000</v>
      </c>
      <c r="F20" s="170">
        <f t="shared" si="1"/>
        <v>1000</v>
      </c>
      <c r="G20" s="170"/>
      <c r="I20" s="143"/>
    </row>
    <row r="21" spans="1:9">
      <c r="A21" s="177" t="s">
        <v>179</v>
      </c>
      <c r="B21" s="170">
        <f>'Район Р'!H90</f>
        <v>1065.3</v>
      </c>
      <c r="C21" s="170">
        <f>'Район Р'!I90</f>
        <v>583.9</v>
      </c>
      <c r="D21" s="170" t="e">
        <f>'Район Р'!#REF!</f>
        <v>#REF!</v>
      </c>
      <c r="E21" s="170">
        <f>'Район Р'!M90</f>
        <v>960.846</v>
      </c>
      <c r="F21" s="170">
        <f t="shared" si="1"/>
        <v>960.846</v>
      </c>
      <c r="G21" s="170"/>
      <c r="I21" s="143"/>
    </row>
    <row r="22" spans="1:9">
      <c r="A22" s="140" t="s">
        <v>89</v>
      </c>
      <c r="B22" s="170">
        <f>'Район Р'!H91</f>
        <v>0</v>
      </c>
      <c r="C22" s="170">
        <f>'Район Р'!I91</f>
        <v>0</v>
      </c>
      <c r="D22" s="170" t="e">
        <f>'Район Р'!#REF!</f>
        <v>#REF!</v>
      </c>
      <c r="E22" s="170">
        <f>'Район Р'!M91</f>
        <v>2000</v>
      </c>
      <c r="F22" s="170">
        <f t="shared" si="1"/>
        <v>2000</v>
      </c>
      <c r="G22" s="170"/>
      <c r="I22" s="143"/>
    </row>
    <row r="23" spans="1:9" ht="30">
      <c r="A23" s="140" t="s">
        <v>576</v>
      </c>
      <c r="B23" s="170">
        <f>'Район Р'!H92</f>
        <v>0</v>
      </c>
      <c r="C23" s="170">
        <f>'Район Р'!I92</f>
        <v>0</v>
      </c>
      <c r="D23" s="170" t="e">
        <f>'Район Р'!#REF!</f>
        <v>#REF!</v>
      </c>
      <c r="E23" s="170">
        <f>'Район Р'!M92</f>
        <v>0</v>
      </c>
      <c r="F23" s="170">
        <f t="shared" si="1"/>
        <v>0</v>
      </c>
      <c r="G23" s="170"/>
      <c r="I23" s="143"/>
    </row>
    <row r="24" spans="1:9">
      <c r="A24" s="140" t="s">
        <v>502</v>
      </c>
      <c r="B24" s="170">
        <f>'Район Р'!H96</f>
        <v>0</v>
      </c>
      <c r="C24" s="170">
        <f>'Район Р'!I96</f>
        <v>0</v>
      </c>
      <c r="D24" s="170" t="e">
        <f>'Район Р'!#REF!</f>
        <v>#REF!</v>
      </c>
      <c r="E24" s="170">
        <f>'Район Р'!M96</f>
        <v>36427</v>
      </c>
      <c r="F24" s="170">
        <f>E24</f>
        <v>36427</v>
      </c>
      <c r="G24" s="170"/>
      <c r="I24" s="143"/>
    </row>
    <row r="25" spans="1:9">
      <c r="A25" s="314" t="s">
        <v>640</v>
      </c>
      <c r="B25" s="170">
        <f>'Район Р'!H93</f>
        <v>0</v>
      </c>
      <c r="C25" s="170">
        <f>'Район Р'!I93</f>
        <v>0</v>
      </c>
      <c r="D25" s="170" t="e">
        <f>'Район Р'!#REF!</f>
        <v>#REF!</v>
      </c>
      <c r="E25" s="170">
        <f>'Район Р'!M93</f>
        <v>10000</v>
      </c>
      <c r="F25" s="170">
        <f t="shared" si="1"/>
        <v>10000</v>
      </c>
      <c r="G25" s="170"/>
      <c r="I25" s="143"/>
    </row>
    <row r="26" spans="1:9">
      <c r="A26" s="140" t="s">
        <v>566</v>
      </c>
      <c r="B26" s="111">
        <f>'Район Р'!H94</f>
        <v>400</v>
      </c>
      <c r="C26" s="111">
        <f>'Район Р'!I94</f>
        <v>399.9</v>
      </c>
      <c r="D26" s="111" t="e">
        <f>'Район Р'!#REF!</f>
        <v>#REF!</v>
      </c>
      <c r="E26" s="111">
        <f>'Район Р'!M94</f>
        <v>632.70000000000005</v>
      </c>
      <c r="F26" s="111">
        <f t="shared" si="1"/>
        <v>632.70000000000005</v>
      </c>
      <c r="G26" s="111"/>
      <c r="I26" s="143"/>
    </row>
    <row r="27" spans="1:9">
      <c r="A27" s="177" t="s">
        <v>558</v>
      </c>
      <c r="B27" s="111">
        <f>'Район Р'!H95</f>
        <v>0</v>
      </c>
      <c r="C27" s="111">
        <f>'Район Р'!I95</f>
        <v>0</v>
      </c>
      <c r="D27" s="111" t="e">
        <f>'Район Р'!#REF!</f>
        <v>#REF!</v>
      </c>
      <c r="E27" s="111">
        <f>'Район Р'!M95</f>
        <v>0</v>
      </c>
      <c r="F27" s="111">
        <f t="shared" si="1"/>
        <v>0</v>
      </c>
      <c r="G27" s="111"/>
      <c r="I27" s="143"/>
    </row>
    <row r="28" spans="1:9">
      <c r="A28" s="141" t="s">
        <v>598</v>
      </c>
      <c r="B28" s="111">
        <f>'Район Р'!H97</f>
        <v>0</v>
      </c>
      <c r="C28" s="111">
        <f>'Район Р'!I97</f>
        <v>0</v>
      </c>
      <c r="D28" s="111" t="e">
        <f>'Район Р'!#REF!</f>
        <v>#REF!</v>
      </c>
      <c r="E28" s="111">
        <f>'Район Р'!M97</f>
        <v>100</v>
      </c>
      <c r="F28" s="111">
        <f t="shared" si="1"/>
        <v>100</v>
      </c>
      <c r="G28" s="111"/>
      <c r="I28" s="143"/>
    </row>
    <row r="29" spans="1:9">
      <c r="A29" s="141" t="s">
        <v>537</v>
      </c>
      <c r="B29" s="111">
        <f>'Район Р'!H101</f>
        <v>60</v>
      </c>
      <c r="C29" s="111">
        <f>'Район Р'!I101</f>
        <v>40</v>
      </c>
      <c r="D29" s="111" t="e">
        <f>'Район Р'!#REF!</f>
        <v>#REF!</v>
      </c>
      <c r="E29" s="111">
        <f>'Район Р'!M101</f>
        <v>60</v>
      </c>
      <c r="F29" s="111">
        <f t="shared" si="1"/>
        <v>60</v>
      </c>
      <c r="G29" s="111"/>
      <c r="I29" s="143"/>
    </row>
    <row r="30" spans="1:9">
      <c r="A30" s="140" t="s">
        <v>90</v>
      </c>
      <c r="B30" s="111">
        <f>'Район Р'!H98</f>
        <v>100</v>
      </c>
      <c r="C30" s="111">
        <f>'Район Р'!I98</f>
        <v>0</v>
      </c>
      <c r="D30" s="111" t="e">
        <f>'Район Р'!#REF!</f>
        <v>#REF!</v>
      </c>
      <c r="E30" s="111">
        <f>'Район Р'!M98</f>
        <v>0</v>
      </c>
      <c r="F30" s="111">
        <f t="shared" si="1"/>
        <v>0</v>
      </c>
      <c r="G30" s="111"/>
      <c r="I30" s="143"/>
    </row>
    <row r="31" spans="1:9">
      <c r="A31" s="141" t="s">
        <v>93</v>
      </c>
      <c r="B31" s="117"/>
      <c r="C31" s="117"/>
      <c r="D31" s="117"/>
      <c r="E31" s="117">
        <f>'Район Р'!M102</f>
        <v>9490</v>
      </c>
      <c r="F31" s="117">
        <f>E31</f>
        <v>9490</v>
      </c>
      <c r="G31" s="117"/>
      <c r="I31" s="143"/>
    </row>
    <row r="32" spans="1:9">
      <c r="A32" s="141" t="s">
        <v>92</v>
      </c>
      <c r="B32" s="117">
        <f>'Район Р'!H100</f>
        <v>2.7</v>
      </c>
      <c r="C32" s="117">
        <f>'Район Р'!I100</f>
        <v>0</v>
      </c>
      <c r="D32" s="117" t="e">
        <f>'Район Р'!#REF!</f>
        <v>#REF!</v>
      </c>
      <c r="E32" s="117">
        <f>'Район Р'!M100</f>
        <v>80.876999999999995</v>
      </c>
      <c r="F32" s="117">
        <f>'Район Р'!M100</f>
        <v>80.876999999999995</v>
      </c>
      <c r="G32" s="117">
        <f>'Район Р'!O100</f>
        <v>0</v>
      </c>
      <c r="I32" s="143"/>
    </row>
    <row r="33" spans="1:10">
      <c r="A33" s="141" t="s">
        <v>91</v>
      </c>
      <c r="B33" s="117">
        <f>'Район Р'!H99-'Район Р'!H99</f>
        <v>0</v>
      </c>
      <c r="C33" s="117">
        <f>'Район Р'!I99-'Район Р'!I99</f>
        <v>0</v>
      </c>
      <c r="D33" s="117" t="e">
        <f>'Район Р'!#REF!</f>
        <v>#REF!</v>
      </c>
      <c r="E33" s="117"/>
      <c r="F33" s="142">
        <f>'Район Р'!M99</f>
        <v>68202.743000000002</v>
      </c>
      <c r="G33" s="117">
        <f>F6</f>
        <v>26736.227000000006</v>
      </c>
      <c r="I33" s="143"/>
      <c r="J33" s="143"/>
    </row>
    <row r="34" spans="1:10">
      <c r="A34" s="103"/>
      <c r="B34" s="130"/>
      <c r="C34" s="130"/>
      <c r="D34" s="130"/>
      <c r="E34" s="130"/>
      <c r="F34" s="132"/>
      <c r="G34" s="132"/>
    </row>
    <row r="35" spans="1:10">
      <c r="A35" s="135" t="s">
        <v>30</v>
      </c>
      <c r="B35" s="136">
        <f t="shared" ref="B35:G35" si="2">B4-B13</f>
        <v>514882.72900999989</v>
      </c>
      <c r="C35" s="136">
        <f t="shared" si="2"/>
        <v>108564.22158999997</v>
      </c>
      <c r="D35" s="136" t="e">
        <f t="shared" si="2"/>
        <v>#REF!</v>
      </c>
      <c r="E35" s="136">
        <f t="shared" si="2"/>
        <v>-10844.350799999782</v>
      </c>
      <c r="F35" s="136">
        <f t="shared" si="2"/>
        <v>-46454.635799999814</v>
      </c>
      <c r="G35" s="136">
        <f t="shared" si="2"/>
        <v>35610.284999999974</v>
      </c>
      <c r="I35" s="108"/>
    </row>
    <row r="36" spans="1:10">
      <c r="A36" s="144" t="s">
        <v>108</v>
      </c>
      <c r="B36" s="145"/>
      <c r="C36" s="145"/>
      <c r="D36" s="145"/>
      <c r="E36" s="145"/>
      <c r="F36" s="145"/>
      <c r="G36" s="145"/>
    </row>
    <row r="37" spans="1:10" ht="30">
      <c r="A37" s="135" t="s">
        <v>109</v>
      </c>
      <c r="B37" s="136">
        <f t="shared" ref="B37:G37" si="3">B35+B36</f>
        <v>514882.72900999989</v>
      </c>
      <c r="C37" s="136">
        <f t="shared" si="3"/>
        <v>108564.22158999997</v>
      </c>
      <c r="D37" s="136" t="e">
        <f t="shared" si="3"/>
        <v>#REF!</v>
      </c>
      <c r="E37" s="136">
        <f t="shared" si="3"/>
        <v>-10844.350799999782</v>
      </c>
      <c r="F37" s="136">
        <f t="shared" si="3"/>
        <v>-46454.635799999814</v>
      </c>
      <c r="G37" s="136">
        <f t="shared" si="3"/>
        <v>35610.284999999974</v>
      </c>
    </row>
    <row r="38" spans="1:10" ht="21" customHeight="1">
      <c r="E38" s="108" t="s">
        <v>1622</v>
      </c>
      <c r="F38" s="108">
        <v>1533</v>
      </c>
      <c r="G38" s="108"/>
    </row>
    <row r="39" spans="1:10" ht="21" customHeight="1">
      <c r="A39" s="104" t="s">
        <v>501</v>
      </c>
      <c r="B39" s="108">
        <f>-37408-514.4</f>
        <v>-37922.400000000001</v>
      </c>
      <c r="C39" s="108">
        <f>-17467-216.3-31.5+2776</f>
        <v>-14938.8</v>
      </c>
    </row>
    <row r="40" spans="1:10" s="206" customFormat="1">
      <c r="A40" s="206" t="s">
        <v>490</v>
      </c>
      <c r="B40" s="207">
        <f>B39+B37</f>
        <v>476960.32900999987</v>
      </c>
      <c r="C40" s="207">
        <f>C39+C37</f>
        <v>93625.421589999969</v>
      </c>
      <c r="D40" s="207"/>
      <c r="E40" s="207"/>
    </row>
  </sheetData>
  <mergeCells count="1">
    <mergeCell ref="A1:G1"/>
  </mergeCells>
  <phoneticPr fontId="46" type="noConversion"/>
  <pageMargins left="0.23622047244094491" right="0.23622047244094491" top="0.74803149606299213" bottom="0.74803149606299213" header="0.31496062992125984" footer="0.31496062992125984"/>
  <pageSetup paperSize="9" scale="8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424"/>
  <sheetViews>
    <sheetView topLeftCell="A355" zoomScaleNormal="100" workbookViewId="0">
      <selection activeCell="K91" sqref="K91"/>
    </sheetView>
  </sheetViews>
  <sheetFormatPr defaultColWidth="9.140625" defaultRowHeight="15"/>
  <cols>
    <col min="1" max="1" width="5" style="346" customWidth="1"/>
    <col min="2" max="2" width="4.28515625" style="413" customWidth="1"/>
    <col min="3" max="3" width="8" style="346" customWidth="1"/>
    <col min="4" max="4" width="6.140625" style="346" customWidth="1"/>
    <col min="5" max="5" width="5.85546875" style="346" customWidth="1"/>
    <col min="6" max="6" width="22.28515625" style="346" customWidth="1"/>
    <col min="7" max="7" width="12.42578125" style="346" customWidth="1"/>
    <col min="8" max="8" width="10.42578125" style="346" customWidth="1"/>
    <col min="9" max="9" width="10.7109375" style="346" customWidth="1"/>
    <col min="10" max="10" width="4.140625" style="216" customWidth="1"/>
    <col min="11" max="11" width="20.28515625" style="215" customWidth="1"/>
    <col min="12" max="12" width="13.85546875" style="212" customWidth="1"/>
    <col min="13" max="13" width="9.140625" style="212"/>
    <col min="14" max="14" width="10" style="212" customWidth="1"/>
    <col min="15" max="15" width="14.140625" style="212" customWidth="1"/>
    <col min="16" max="17" width="9.140625" style="212"/>
    <col min="18" max="18" width="11.28515625" style="212" customWidth="1"/>
    <col min="19" max="19" width="11.140625" style="212" customWidth="1"/>
    <col min="20" max="16384" width="9.140625" style="212"/>
  </cols>
  <sheetData>
    <row r="1" spans="1:11">
      <c r="A1" s="567" t="s">
        <v>171</v>
      </c>
      <c r="B1" s="568"/>
      <c r="C1" s="567"/>
      <c r="D1" s="567"/>
      <c r="E1" s="567"/>
      <c r="F1" s="567"/>
      <c r="G1" s="569" t="s">
        <v>504</v>
      </c>
      <c r="H1" s="569"/>
      <c r="I1" s="569"/>
      <c r="J1" s="214"/>
    </row>
    <row r="2" spans="1:11" ht="30">
      <c r="A2" s="383" t="s">
        <v>129</v>
      </c>
      <c r="B2" s="384" t="s">
        <v>373</v>
      </c>
      <c r="C2" s="384" t="s">
        <v>174</v>
      </c>
      <c r="D2" s="385" t="s">
        <v>72</v>
      </c>
      <c r="E2" s="385" t="s">
        <v>124</v>
      </c>
      <c r="F2" s="383" t="s">
        <v>125</v>
      </c>
      <c r="G2" s="334">
        <v>2017</v>
      </c>
      <c r="H2" s="334">
        <v>2018</v>
      </c>
      <c r="I2" s="334">
        <v>2019</v>
      </c>
    </row>
    <row r="3" spans="1:11" ht="15.75">
      <c r="A3" s="223" t="s">
        <v>298</v>
      </c>
      <c r="B3" s="224"/>
      <c r="C3" s="224"/>
      <c r="D3" s="224"/>
      <c r="E3" s="224"/>
      <c r="F3" s="225"/>
      <c r="G3" s="335"/>
      <c r="H3" s="336"/>
      <c r="I3" s="336"/>
    </row>
    <row r="4" spans="1:11">
      <c r="A4" s="386" t="s">
        <v>131</v>
      </c>
      <c r="B4" s="387" t="s">
        <v>381</v>
      </c>
      <c r="C4" s="388" t="s">
        <v>654</v>
      </c>
      <c r="D4" s="387" t="s">
        <v>132</v>
      </c>
      <c r="E4" s="389" t="s">
        <v>119</v>
      </c>
      <c r="F4" s="390" t="str">
        <f>CONCATENATE(A4,B4,C4,D4,E4,)</f>
        <v>рбс90101413общопл</v>
      </c>
      <c r="G4" s="434">
        <f>673.6-G5+275.5</f>
        <v>673.6</v>
      </c>
      <c r="H4" s="315">
        <f>G4*1</f>
        <v>673.6</v>
      </c>
      <c r="I4" s="315">
        <f>H4</f>
        <v>673.6</v>
      </c>
      <c r="J4" s="216" t="s">
        <v>505</v>
      </c>
      <c r="K4" s="217" t="s">
        <v>33</v>
      </c>
    </row>
    <row r="5" spans="1:11">
      <c r="A5" s="386" t="s">
        <v>137</v>
      </c>
      <c r="B5" s="222" t="s">
        <v>381</v>
      </c>
      <c r="C5" s="388" t="s">
        <v>654</v>
      </c>
      <c r="D5" s="222" t="s">
        <v>132</v>
      </c>
      <c r="E5" s="220" t="s">
        <v>119</v>
      </c>
      <c r="F5" s="390" t="str">
        <f>CONCATENATE(A5,B5,C5,D5,E5,)</f>
        <v>физ90101413общопл</v>
      </c>
      <c r="G5" s="434">
        <v>275.5</v>
      </c>
      <c r="H5" s="315">
        <f t="shared" ref="H5:H38" si="0">G5*1</f>
        <v>275.5</v>
      </c>
      <c r="I5" s="315">
        <f t="shared" ref="I5:I110" si="1">H5</f>
        <v>275.5</v>
      </c>
      <c r="J5" s="216" t="s">
        <v>341</v>
      </c>
      <c r="K5" s="217" t="s">
        <v>33</v>
      </c>
    </row>
    <row r="6" spans="1:11">
      <c r="A6" s="386" t="s">
        <v>131</v>
      </c>
      <c r="B6" s="387" t="s">
        <v>412</v>
      </c>
      <c r="C6" s="388" t="s">
        <v>655</v>
      </c>
      <c r="D6" s="387" t="s">
        <v>132</v>
      </c>
      <c r="E6" s="389" t="s">
        <v>119</v>
      </c>
      <c r="F6" s="390" t="str">
        <f t="shared" ref="F6:F236" si="2">CONCATENATE(A6,B6,C6,D6,E6,)</f>
        <v>рбс90201414общопл</v>
      </c>
      <c r="G6" s="434">
        <f>616.1-G7+275.5</f>
        <v>616.1</v>
      </c>
      <c r="H6" s="315">
        <f t="shared" si="0"/>
        <v>616.1</v>
      </c>
      <c r="I6" s="315">
        <f t="shared" si="1"/>
        <v>616.1</v>
      </c>
      <c r="J6" s="216" t="s">
        <v>505</v>
      </c>
      <c r="K6" s="217" t="s">
        <v>34</v>
      </c>
    </row>
    <row r="7" spans="1:11">
      <c r="A7" s="386" t="s">
        <v>137</v>
      </c>
      <c r="B7" s="391" t="s">
        <v>412</v>
      </c>
      <c r="C7" s="388" t="s">
        <v>655</v>
      </c>
      <c r="D7" s="222" t="s">
        <v>132</v>
      </c>
      <c r="E7" s="220" t="s">
        <v>119</v>
      </c>
      <c r="F7" s="390" t="str">
        <f t="shared" si="2"/>
        <v>физ90201414общопл</v>
      </c>
      <c r="G7" s="434">
        <v>275.5</v>
      </c>
      <c r="H7" s="315">
        <f t="shared" si="0"/>
        <v>275.5</v>
      </c>
      <c r="I7" s="315">
        <f t="shared" si="1"/>
        <v>275.5</v>
      </c>
      <c r="J7" s="216" t="s">
        <v>341</v>
      </c>
      <c r="K7" s="217" t="s">
        <v>34</v>
      </c>
    </row>
    <row r="8" spans="1:11">
      <c r="A8" s="386" t="s">
        <v>131</v>
      </c>
      <c r="B8" s="387" t="s">
        <v>416</v>
      </c>
      <c r="C8" s="388" t="s">
        <v>656</v>
      </c>
      <c r="D8" s="387" t="s">
        <v>132</v>
      </c>
      <c r="E8" s="389" t="s">
        <v>119</v>
      </c>
      <c r="F8" s="390" t="str">
        <f t="shared" si="2"/>
        <v>рбс90301415общопл</v>
      </c>
      <c r="G8" s="434">
        <f>798.6-G9</f>
        <v>798.6</v>
      </c>
      <c r="H8" s="315">
        <f t="shared" si="0"/>
        <v>798.6</v>
      </c>
      <c r="I8" s="315">
        <f t="shared" si="1"/>
        <v>798.6</v>
      </c>
      <c r="J8" s="216" t="s">
        <v>505</v>
      </c>
      <c r="K8" s="217" t="s">
        <v>299</v>
      </c>
    </row>
    <row r="9" spans="1:11">
      <c r="A9" s="386" t="s">
        <v>137</v>
      </c>
      <c r="B9" s="387" t="s">
        <v>416</v>
      </c>
      <c r="C9" s="388" t="s">
        <v>656</v>
      </c>
      <c r="D9" s="222" t="s">
        <v>132</v>
      </c>
      <c r="E9" s="220" t="s">
        <v>119</v>
      </c>
      <c r="F9" s="390" t="str">
        <f t="shared" si="2"/>
        <v>физ90301415общопл</v>
      </c>
      <c r="G9" s="434">
        <v>0</v>
      </c>
      <c r="H9" s="315">
        <f t="shared" si="0"/>
        <v>0</v>
      </c>
      <c r="I9" s="315">
        <f t="shared" si="1"/>
        <v>0</v>
      </c>
      <c r="J9" s="216" t="s">
        <v>341</v>
      </c>
      <c r="K9" s="217" t="s">
        <v>299</v>
      </c>
    </row>
    <row r="10" spans="1:11">
      <c r="A10" s="386" t="s">
        <v>131</v>
      </c>
      <c r="B10" s="387" t="s">
        <v>418</v>
      </c>
      <c r="C10" s="388" t="s">
        <v>657</v>
      </c>
      <c r="D10" s="387" t="s">
        <v>132</v>
      </c>
      <c r="E10" s="389" t="s">
        <v>119</v>
      </c>
      <c r="F10" s="390" t="str">
        <f t="shared" si="2"/>
        <v>рбс90401416общопл</v>
      </c>
      <c r="G10" s="434">
        <v>124.931</v>
      </c>
      <c r="H10" s="315">
        <f t="shared" si="0"/>
        <v>124.931</v>
      </c>
      <c r="I10" s="315">
        <f t="shared" si="1"/>
        <v>124.931</v>
      </c>
      <c r="J10" s="216" t="s">
        <v>505</v>
      </c>
      <c r="K10" s="217" t="s">
        <v>36</v>
      </c>
    </row>
    <row r="11" spans="1:11">
      <c r="A11" s="386" t="s">
        <v>131</v>
      </c>
      <c r="B11" s="387" t="s">
        <v>425</v>
      </c>
      <c r="C11" s="388" t="s">
        <v>659</v>
      </c>
      <c r="D11" s="387" t="s">
        <v>132</v>
      </c>
      <c r="E11" s="389" t="s">
        <v>119</v>
      </c>
      <c r="F11" s="390" t="str">
        <f t="shared" si="2"/>
        <v>рбс90501417общопл</v>
      </c>
      <c r="G11" s="434">
        <f>613.6-G12+275.5</f>
        <v>613.6</v>
      </c>
      <c r="H11" s="315">
        <f t="shared" si="0"/>
        <v>613.6</v>
      </c>
      <c r="I11" s="315">
        <f t="shared" si="1"/>
        <v>613.6</v>
      </c>
      <c r="J11" s="216" t="s">
        <v>505</v>
      </c>
      <c r="K11" s="217" t="s">
        <v>37</v>
      </c>
    </row>
    <row r="12" spans="1:11">
      <c r="A12" s="386" t="s">
        <v>137</v>
      </c>
      <c r="B12" s="387" t="s">
        <v>425</v>
      </c>
      <c r="C12" s="388" t="s">
        <v>659</v>
      </c>
      <c r="D12" s="387" t="s">
        <v>132</v>
      </c>
      <c r="E12" s="389" t="s">
        <v>119</v>
      </c>
      <c r="F12" s="390" t="str">
        <f t="shared" si="2"/>
        <v>физ90501417общопл</v>
      </c>
      <c r="G12" s="434">
        <v>275.5</v>
      </c>
      <c r="H12" s="315">
        <f t="shared" si="0"/>
        <v>275.5</v>
      </c>
      <c r="I12" s="315">
        <f t="shared" si="1"/>
        <v>275.5</v>
      </c>
      <c r="J12" s="216" t="s">
        <v>341</v>
      </c>
      <c r="K12" s="217" t="s">
        <v>37</v>
      </c>
    </row>
    <row r="13" spans="1:11">
      <c r="A13" s="386" t="s">
        <v>131</v>
      </c>
      <c r="B13" s="387" t="s">
        <v>429</v>
      </c>
      <c r="C13" s="388" t="s">
        <v>660</v>
      </c>
      <c r="D13" s="387" t="s">
        <v>132</v>
      </c>
      <c r="E13" s="389" t="s">
        <v>119</v>
      </c>
      <c r="F13" s="390" t="str">
        <f t="shared" si="2"/>
        <v>рбс90601418общопл</v>
      </c>
      <c r="G13" s="434">
        <f>678.3-G14+562.4</f>
        <v>678.3</v>
      </c>
      <c r="H13" s="315">
        <f t="shared" si="0"/>
        <v>678.3</v>
      </c>
      <c r="I13" s="315">
        <f t="shared" si="1"/>
        <v>678.3</v>
      </c>
      <c r="J13" s="216" t="s">
        <v>505</v>
      </c>
      <c r="K13" s="217" t="s">
        <v>38</v>
      </c>
    </row>
    <row r="14" spans="1:11">
      <c r="A14" s="386" t="s">
        <v>137</v>
      </c>
      <c r="B14" s="387" t="s">
        <v>429</v>
      </c>
      <c r="C14" s="388" t="s">
        <v>660</v>
      </c>
      <c r="D14" s="387" t="s">
        <v>132</v>
      </c>
      <c r="E14" s="389" t="s">
        <v>119</v>
      </c>
      <c r="F14" s="390" t="str">
        <f t="shared" si="2"/>
        <v>физ90601418общопл</v>
      </c>
      <c r="G14" s="434">
        <v>562.4</v>
      </c>
      <c r="H14" s="315">
        <f t="shared" si="0"/>
        <v>562.4</v>
      </c>
      <c r="I14" s="315">
        <f t="shared" si="1"/>
        <v>562.4</v>
      </c>
      <c r="J14" s="216" t="s">
        <v>341</v>
      </c>
      <c r="K14" s="217" t="s">
        <v>38</v>
      </c>
    </row>
    <row r="15" spans="1:11">
      <c r="A15" s="386" t="s">
        <v>131</v>
      </c>
      <c r="B15" s="387" t="s">
        <v>431</v>
      </c>
      <c r="C15" s="388" t="s">
        <v>661</v>
      </c>
      <c r="D15" s="387" t="s">
        <v>132</v>
      </c>
      <c r="E15" s="389" t="s">
        <v>119</v>
      </c>
      <c r="F15" s="390" t="str">
        <f t="shared" si="2"/>
        <v>рбс90701419общопл</v>
      </c>
      <c r="G15" s="434">
        <f>673.6-G16+275.5</f>
        <v>673.6</v>
      </c>
      <c r="H15" s="315">
        <f t="shared" si="0"/>
        <v>673.6</v>
      </c>
      <c r="I15" s="315">
        <f t="shared" si="1"/>
        <v>673.6</v>
      </c>
      <c r="J15" s="216" t="s">
        <v>505</v>
      </c>
      <c r="K15" s="217" t="s">
        <v>39</v>
      </c>
    </row>
    <row r="16" spans="1:11">
      <c r="A16" s="386" t="s">
        <v>137</v>
      </c>
      <c r="B16" s="387" t="s">
        <v>431</v>
      </c>
      <c r="C16" s="388" t="s">
        <v>661</v>
      </c>
      <c r="D16" s="387" t="s">
        <v>132</v>
      </c>
      <c r="E16" s="389" t="s">
        <v>119</v>
      </c>
      <c r="F16" s="390" t="str">
        <f t="shared" si="2"/>
        <v>физ90701419общопл</v>
      </c>
      <c r="G16" s="434">
        <v>275.5</v>
      </c>
      <c r="H16" s="315">
        <f t="shared" si="0"/>
        <v>275.5</v>
      </c>
      <c r="I16" s="315">
        <f t="shared" si="1"/>
        <v>275.5</v>
      </c>
      <c r="J16" s="216" t="s">
        <v>341</v>
      </c>
      <c r="K16" s="217" t="s">
        <v>39</v>
      </c>
    </row>
    <row r="17" spans="1:11">
      <c r="A17" s="386" t="s">
        <v>131</v>
      </c>
      <c r="B17" s="387" t="s">
        <v>433</v>
      </c>
      <c r="C17" s="388" t="s">
        <v>662</v>
      </c>
      <c r="D17" s="387" t="s">
        <v>132</v>
      </c>
      <c r="E17" s="389" t="s">
        <v>119</v>
      </c>
      <c r="F17" s="390" t="str">
        <f t="shared" si="2"/>
        <v>рбс90801420общопл</v>
      </c>
      <c r="G17" s="434">
        <v>663.9</v>
      </c>
      <c r="H17" s="315">
        <f t="shared" si="0"/>
        <v>663.9</v>
      </c>
      <c r="I17" s="315">
        <f t="shared" si="1"/>
        <v>663.9</v>
      </c>
      <c r="J17" s="216" t="s">
        <v>505</v>
      </c>
      <c r="K17" s="217" t="s">
        <v>40</v>
      </c>
    </row>
    <row r="18" spans="1:11">
      <c r="A18" s="386" t="s">
        <v>137</v>
      </c>
      <c r="B18" s="387" t="s">
        <v>433</v>
      </c>
      <c r="C18" s="388" t="s">
        <v>662</v>
      </c>
      <c r="D18" s="387" t="s">
        <v>132</v>
      </c>
      <c r="E18" s="389" t="s">
        <v>119</v>
      </c>
      <c r="F18" s="390" t="str">
        <f t="shared" si="2"/>
        <v>физ90801420общопл</v>
      </c>
      <c r="G18" s="337">
        <v>0</v>
      </c>
      <c r="H18" s="315">
        <f t="shared" si="0"/>
        <v>0</v>
      </c>
      <c r="I18" s="315">
        <f t="shared" si="1"/>
        <v>0</v>
      </c>
      <c r="J18" s="216" t="s">
        <v>341</v>
      </c>
      <c r="K18" s="217" t="s">
        <v>40</v>
      </c>
    </row>
    <row r="19" spans="1:11">
      <c r="A19" s="386" t="s">
        <v>131</v>
      </c>
      <c r="B19" s="387" t="s">
        <v>434</v>
      </c>
      <c r="C19" s="388" t="s">
        <v>663</v>
      </c>
      <c r="D19" s="387" t="s">
        <v>132</v>
      </c>
      <c r="E19" s="389" t="s">
        <v>119</v>
      </c>
      <c r="F19" s="390" t="str">
        <f t="shared" si="2"/>
        <v>рбс90901421общопл</v>
      </c>
      <c r="G19" s="434">
        <f>732.5-G20</f>
        <v>732.5</v>
      </c>
      <c r="H19" s="315">
        <f t="shared" si="0"/>
        <v>732.5</v>
      </c>
      <c r="I19" s="315">
        <f t="shared" si="1"/>
        <v>732.5</v>
      </c>
      <c r="J19" s="216" t="s">
        <v>505</v>
      </c>
      <c r="K19" s="217" t="s">
        <v>41</v>
      </c>
    </row>
    <row r="20" spans="1:11">
      <c r="A20" s="386" t="s">
        <v>137</v>
      </c>
      <c r="B20" s="387" t="s">
        <v>434</v>
      </c>
      <c r="C20" s="388" t="s">
        <v>663</v>
      </c>
      <c r="D20" s="387" t="s">
        <v>132</v>
      </c>
      <c r="E20" s="389" t="s">
        <v>119</v>
      </c>
      <c r="F20" s="390" t="str">
        <f t="shared" si="2"/>
        <v>физ90901421общопл</v>
      </c>
      <c r="G20" s="434">
        <v>0</v>
      </c>
      <c r="H20" s="315">
        <f t="shared" si="0"/>
        <v>0</v>
      </c>
      <c r="I20" s="315">
        <f t="shared" si="1"/>
        <v>0</v>
      </c>
      <c r="J20" s="216" t="s">
        <v>341</v>
      </c>
      <c r="K20" s="217" t="s">
        <v>41</v>
      </c>
    </row>
    <row r="21" spans="1:11">
      <c r="A21" s="386" t="s">
        <v>131</v>
      </c>
      <c r="B21" s="387" t="s">
        <v>436</v>
      </c>
      <c r="C21" s="388" t="s">
        <v>664</v>
      </c>
      <c r="D21" s="387" t="s">
        <v>132</v>
      </c>
      <c r="E21" s="389" t="s">
        <v>119</v>
      </c>
      <c r="F21" s="390" t="str">
        <f t="shared" si="2"/>
        <v>рбс91001422общопл</v>
      </c>
      <c r="G21" s="434">
        <f>613.6-G22</f>
        <v>613.6</v>
      </c>
      <c r="H21" s="315">
        <f t="shared" si="0"/>
        <v>613.6</v>
      </c>
      <c r="I21" s="315">
        <f t="shared" si="1"/>
        <v>613.6</v>
      </c>
      <c r="J21" s="216" t="s">
        <v>505</v>
      </c>
      <c r="K21" s="217" t="s">
        <v>42</v>
      </c>
    </row>
    <row r="22" spans="1:11">
      <c r="A22" s="386" t="s">
        <v>137</v>
      </c>
      <c r="B22" s="387" t="s">
        <v>436</v>
      </c>
      <c r="C22" s="388" t="s">
        <v>664</v>
      </c>
      <c r="D22" s="387" t="s">
        <v>132</v>
      </c>
      <c r="E22" s="389" t="s">
        <v>119</v>
      </c>
      <c r="F22" s="390" t="str">
        <f t="shared" si="2"/>
        <v>физ91001422общопл</v>
      </c>
      <c r="G22" s="434">
        <v>0</v>
      </c>
      <c r="H22" s="315">
        <f t="shared" si="0"/>
        <v>0</v>
      </c>
      <c r="I22" s="315">
        <f t="shared" si="1"/>
        <v>0</v>
      </c>
      <c r="J22" s="216" t="s">
        <v>341</v>
      </c>
      <c r="K22" s="217" t="s">
        <v>42</v>
      </c>
    </row>
    <row r="23" spans="1:11">
      <c r="A23" s="386" t="s">
        <v>131</v>
      </c>
      <c r="B23" s="387" t="s">
        <v>438</v>
      </c>
      <c r="C23" s="388" t="s">
        <v>665</v>
      </c>
      <c r="D23" s="387" t="s">
        <v>132</v>
      </c>
      <c r="E23" s="389" t="s">
        <v>119</v>
      </c>
      <c r="F23" s="390" t="str">
        <f t="shared" si="2"/>
        <v>рбс91301423общопл</v>
      </c>
      <c r="G23" s="434">
        <f>673.6-G24</f>
        <v>673.6</v>
      </c>
      <c r="H23" s="315">
        <f t="shared" si="0"/>
        <v>673.6</v>
      </c>
      <c r="I23" s="315">
        <f t="shared" si="1"/>
        <v>673.6</v>
      </c>
      <c r="J23" s="216" t="s">
        <v>505</v>
      </c>
      <c r="K23" s="217" t="s">
        <v>43</v>
      </c>
    </row>
    <row r="24" spans="1:11">
      <c r="A24" s="386" t="s">
        <v>137</v>
      </c>
      <c r="B24" s="387" t="s">
        <v>438</v>
      </c>
      <c r="C24" s="388" t="s">
        <v>665</v>
      </c>
      <c r="D24" s="387" t="s">
        <v>132</v>
      </c>
      <c r="E24" s="389" t="s">
        <v>119</v>
      </c>
      <c r="F24" s="390" t="str">
        <f t="shared" si="2"/>
        <v>физ91301423общопл</v>
      </c>
      <c r="G24" s="434">
        <v>0</v>
      </c>
      <c r="H24" s="315">
        <f t="shared" si="0"/>
        <v>0</v>
      </c>
      <c r="I24" s="315">
        <f t="shared" si="1"/>
        <v>0</v>
      </c>
      <c r="J24" s="216" t="s">
        <v>341</v>
      </c>
      <c r="K24" s="217" t="s">
        <v>43</v>
      </c>
    </row>
    <row r="25" spans="1:11">
      <c r="A25" s="386" t="s">
        <v>131</v>
      </c>
      <c r="B25" s="387" t="s">
        <v>440</v>
      </c>
      <c r="C25" s="388" t="s">
        <v>666</v>
      </c>
      <c r="D25" s="387" t="s">
        <v>132</v>
      </c>
      <c r="E25" s="389" t="s">
        <v>119</v>
      </c>
      <c r="F25" s="390" t="str">
        <f t="shared" si="2"/>
        <v>рбс91101424общопл</v>
      </c>
      <c r="G25" s="434">
        <f>1509.2-G26</f>
        <v>673.7</v>
      </c>
      <c r="H25" s="315">
        <f t="shared" si="0"/>
        <v>673.7</v>
      </c>
      <c r="I25" s="315">
        <f t="shared" si="1"/>
        <v>673.7</v>
      </c>
      <c r="J25" s="216" t="s">
        <v>505</v>
      </c>
      <c r="K25" s="217" t="s">
        <v>44</v>
      </c>
    </row>
    <row r="26" spans="1:11">
      <c r="A26" s="386" t="s">
        <v>137</v>
      </c>
      <c r="B26" s="387" t="s">
        <v>440</v>
      </c>
      <c r="C26" s="388" t="s">
        <v>666</v>
      </c>
      <c r="D26" s="387" t="s">
        <v>132</v>
      </c>
      <c r="E26" s="389" t="s">
        <v>119</v>
      </c>
      <c r="F26" s="390" t="str">
        <f t="shared" si="2"/>
        <v>физ91101424общопл</v>
      </c>
      <c r="G26" s="434">
        <f>275.5+124.9+435.1</f>
        <v>835.5</v>
      </c>
      <c r="H26" s="315">
        <f t="shared" si="0"/>
        <v>835.5</v>
      </c>
      <c r="I26" s="315">
        <f t="shared" si="1"/>
        <v>835.5</v>
      </c>
      <c r="J26" s="216" t="s">
        <v>341</v>
      </c>
      <c r="K26" s="217" t="s">
        <v>44</v>
      </c>
    </row>
    <row r="27" spans="1:11">
      <c r="A27" s="386" t="s">
        <v>131</v>
      </c>
      <c r="B27" s="387" t="s">
        <v>428</v>
      </c>
      <c r="C27" s="388" t="s">
        <v>667</v>
      </c>
      <c r="D27" s="387" t="s">
        <v>132</v>
      </c>
      <c r="E27" s="389" t="s">
        <v>119</v>
      </c>
      <c r="F27" s="390" t="str">
        <f t="shared" si="2"/>
        <v>рбс91201425общопл</v>
      </c>
      <c r="G27" s="434">
        <f>705.8-G28</f>
        <v>705.8</v>
      </c>
      <c r="H27" s="315">
        <f t="shared" si="0"/>
        <v>705.8</v>
      </c>
      <c r="I27" s="315">
        <f t="shared" si="1"/>
        <v>705.8</v>
      </c>
      <c r="J27" s="216" t="s">
        <v>505</v>
      </c>
      <c r="K27" s="217" t="s">
        <v>45</v>
      </c>
    </row>
    <row r="28" spans="1:11">
      <c r="A28" s="386" t="s">
        <v>137</v>
      </c>
      <c r="B28" s="387" t="s">
        <v>428</v>
      </c>
      <c r="C28" s="388" t="s">
        <v>667</v>
      </c>
      <c r="D28" s="387" t="s">
        <v>132</v>
      </c>
      <c r="E28" s="389" t="s">
        <v>119</v>
      </c>
      <c r="F28" s="390" t="str">
        <f t="shared" si="2"/>
        <v>физ91201425общопл</v>
      </c>
      <c r="G28" s="434">
        <v>0</v>
      </c>
      <c r="H28" s="315">
        <f t="shared" si="0"/>
        <v>0</v>
      </c>
      <c r="I28" s="315">
        <f t="shared" si="1"/>
        <v>0</v>
      </c>
      <c r="J28" s="216" t="s">
        <v>341</v>
      </c>
      <c r="K28" s="217" t="s">
        <v>45</v>
      </c>
    </row>
    <row r="29" spans="1:11">
      <c r="A29" s="386" t="s">
        <v>131</v>
      </c>
      <c r="B29" s="387" t="s">
        <v>443</v>
      </c>
      <c r="C29" s="388" t="s">
        <v>668</v>
      </c>
      <c r="D29" s="387" t="s">
        <v>132</v>
      </c>
      <c r="E29" s="389" t="s">
        <v>119</v>
      </c>
      <c r="F29" s="390" t="str">
        <f t="shared" si="2"/>
        <v>рбс91401426общопл</v>
      </c>
      <c r="G29" s="434">
        <v>456.9</v>
      </c>
      <c r="H29" s="315">
        <f t="shared" si="0"/>
        <v>456.9</v>
      </c>
      <c r="I29" s="315">
        <f t="shared" si="1"/>
        <v>456.9</v>
      </c>
      <c r="J29" s="216" t="s">
        <v>505</v>
      </c>
      <c r="K29" s="217" t="s">
        <v>46</v>
      </c>
    </row>
    <row r="30" spans="1:11">
      <c r="A30" s="386" t="s">
        <v>137</v>
      </c>
      <c r="B30" s="387" t="s">
        <v>443</v>
      </c>
      <c r="C30" s="388" t="s">
        <v>668</v>
      </c>
      <c r="D30" s="387" t="s">
        <v>132</v>
      </c>
      <c r="E30" s="389" t="s">
        <v>119</v>
      </c>
      <c r="F30" s="390" t="str">
        <f t="shared" si="2"/>
        <v>физ91401426общопл</v>
      </c>
      <c r="G30" s="434">
        <v>0</v>
      </c>
      <c r="H30" s="315">
        <f t="shared" si="0"/>
        <v>0</v>
      </c>
      <c r="I30" s="315">
        <f t="shared" si="1"/>
        <v>0</v>
      </c>
      <c r="J30" s="216" t="s">
        <v>341</v>
      </c>
      <c r="K30" s="217" t="s">
        <v>46</v>
      </c>
    </row>
    <row r="31" spans="1:11">
      <c r="A31" s="386" t="s">
        <v>131</v>
      </c>
      <c r="B31" s="387" t="s">
        <v>414</v>
      </c>
      <c r="C31" s="388" t="s">
        <v>669</v>
      </c>
      <c r="D31" s="387" t="s">
        <v>132</v>
      </c>
      <c r="E31" s="389" t="s">
        <v>119</v>
      </c>
      <c r="F31" s="390" t="str">
        <f t="shared" si="2"/>
        <v>рбс91501427общопл</v>
      </c>
      <c r="G31" s="434">
        <f>678.5-G32</f>
        <v>678.5</v>
      </c>
      <c r="H31" s="315">
        <f t="shared" si="0"/>
        <v>678.5</v>
      </c>
      <c r="I31" s="315">
        <f t="shared" si="1"/>
        <v>678.5</v>
      </c>
      <c r="J31" s="216" t="s">
        <v>505</v>
      </c>
      <c r="K31" s="217" t="s">
        <v>47</v>
      </c>
    </row>
    <row r="32" spans="1:11">
      <c r="A32" s="386" t="s">
        <v>137</v>
      </c>
      <c r="B32" s="387" t="s">
        <v>414</v>
      </c>
      <c r="C32" s="388" t="s">
        <v>669</v>
      </c>
      <c r="D32" s="387" t="s">
        <v>132</v>
      </c>
      <c r="E32" s="389" t="s">
        <v>119</v>
      </c>
      <c r="F32" s="390" t="str">
        <f t="shared" si="2"/>
        <v>физ91501427общопл</v>
      </c>
      <c r="G32" s="434">
        <v>0</v>
      </c>
      <c r="H32" s="315">
        <f t="shared" si="0"/>
        <v>0</v>
      </c>
      <c r="I32" s="315">
        <f t="shared" si="1"/>
        <v>0</v>
      </c>
      <c r="J32" s="216" t="s">
        <v>341</v>
      </c>
      <c r="K32" s="217" t="s">
        <v>47</v>
      </c>
    </row>
    <row r="33" spans="1:14">
      <c r="A33" s="386" t="s">
        <v>131</v>
      </c>
      <c r="B33" s="387" t="s">
        <v>448</v>
      </c>
      <c r="C33" s="388" t="s">
        <v>670</v>
      </c>
      <c r="D33" s="387" t="s">
        <v>132</v>
      </c>
      <c r="E33" s="389" t="s">
        <v>119</v>
      </c>
      <c r="F33" s="390" t="str">
        <f t="shared" si="2"/>
        <v>рбс91601428общопл</v>
      </c>
      <c r="G33" s="434">
        <f>673.6-G34</f>
        <v>673.6</v>
      </c>
      <c r="H33" s="315">
        <f t="shared" si="0"/>
        <v>673.6</v>
      </c>
      <c r="I33" s="315">
        <f t="shared" si="1"/>
        <v>673.6</v>
      </c>
      <c r="J33" s="216" t="s">
        <v>505</v>
      </c>
      <c r="K33" s="217" t="s">
        <v>48</v>
      </c>
    </row>
    <row r="34" spans="1:14">
      <c r="A34" s="386" t="s">
        <v>137</v>
      </c>
      <c r="B34" s="387" t="s">
        <v>448</v>
      </c>
      <c r="C34" s="388" t="s">
        <v>670</v>
      </c>
      <c r="D34" s="387" t="s">
        <v>132</v>
      </c>
      <c r="E34" s="389" t="s">
        <v>119</v>
      </c>
      <c r="F34" s="390" t="str">
        <f t="shared" si="2"/>
        <v>физ91601428общопл</v>
      </c>
      <c r="G34" s="434">
        <v>0</v>
      </c>
      <c r="H34" s="315">
        <f t="shared" si="0"/>
        <v>0</v>
      </c>
      <c r="I34" s="315">
        <f t="shared" si="1"/>
        <v>0</v>
      </c>
      <c r="J34" s="216" t="s">
        <v>341</v>
      </c>
      <c r="K34" s="217" t="s">
        <v>48</v>
      </c>
    </row>
    <row r="35" spans="1:14">
      <c r="A35" s="386" t="s">
        <v>131</v>
      </c>
      <c r="B35" s="387" t="s">
        <v>451</v>
      </c>
      <c r="C35" s="388" t="s">
        <v>671</v>
      </c>
      <c r="D35" s="387" t="s">
        <v>132</v>
      </c>
      <c r="E35" s="389" t="s">
        <v>119</v>
      </c>
      <c r="F35" s="390" t="str">
        <f t="shared" si="2"/>
        <v>рбс91701429общопл</v>
      </c>
      <c r="G35" s="434">
        <f>705.8-G36</f>
        <v>705.8</v>
      </c>
      <c r="H35" s="315">
        <f t="shared" si="0"/>
        <v>705.8</v>
      </c>
      <c r="I35" s="315">
        <f t="shared" si="1"/>
        <v>705.8</v>
      </c>
      <c r="J35" s="216" t="s">
        <v>505</v>
      </c>
      <c r="K35" s="217" t="s">
        <v>49</v>
      </c>
    </row>
    <row r="36" spans="1:14">
      <c r="A36" s="386" t="s">
        <v>137</v>
      </c>
      <c r="B36" s="387" t="s">
        <v>451</v>
      </c>
      <c r="C36" s="388" t="s">
        <v>671</v>
      </c>
      <c r="D36" s="387" t="s">
        <v>132</v>
      </c>
      <c r="E36" s="389" t="s">
        <v>119</v>
      </c>
      <c r="F36" s="390" t="str">
        <f t="shared" si="2"/>
        <v>физ91701429общопл</v>
      </c>
      <c r="G36" s="434">
        <v>0</v>
      </c>
      <c r="H36" s="315">
        <f t="shared" si="0"/>
        <v>0</v>
      </c>
      <c r="I36" s="315">
        <f t="shared" si="1"/>
        <v>0</v>
      </c>
      <c r="J36" s="216" t="s">
        <v>341</v>
      </c>
      <c r="K36" s="217" t="s">
        <v>49</v>
      </c>
    </row>
    <row r="37" spans="1:14">
      <c r="A37" s="386" t="s">
        <v>131</v>
      </c>
      <c r="B37" s="387" t="s">
        <v>453</v>
      </c>
      <c r="C37" s="388" t="s">
        <v>672</v>
      </c>
      <c r="D37" s="387" t="s">
        <v>132</v>
      </c>
      <c r="E37" s="389" t="s">
        <v>119</v>
      </c>
      <c r="F37" s="390" t="str">
        <f t="shared" si="2"/>
        <v>рбс91801430общопл</v>
      </c>
      <c r="G37" s="434">
        <f>647.3-G38+275.5</f>
        <v>647.29999999999995</v>
      </c>
      <c r="H37" s="315">
        <f t="shared" si="0"/>
        <v>647.29999999999995</v>
      </c>
      <c r="I37" s="315">
        <f t="shared" si="1"/>
        <v>647.29999999999995</v>
      </c>
      <c r="J37" s="216" t="s">
        <v>505</v>
      </c>
      <c r="K37" s="217" t="s">
        <v>50</v>
      </c>
    </row>
    <row r="38" spans="1:14">
      <c r="A38" s="386" t="s">
        <v>137</v>
      </c>
      <c r="B38" s="387" t="s">
        <v>453</v>
      </c>
      <c r="C38" s="388" t="s">
        <v>672</v>
      </c>
      <c r="D38" s="387" t="s">
        <v>132</v>
      </c>
      <c r="E38" s="389" t="s">
        <v>119</v>
      </c>
      <c r="F38" s="390" t="str">
        <f t="shared" si="2"/>
        <v>физ91801430общопл</v>
      </c>
      <c r="G38" s="434">
        <v>275.5</v>
      </c>
      <c r="H38" s="315">
        <f t="shared" si="0"/>
        <v>275.5</v>
      </c>
      <c r="I38" s="315">
        <f t="shared" si="1"/>
        <v>275.5</v>
      </c>
      <c r="J38" s="216" t="s">
        <v>341</v>
      </c>
      <c r="K38" s="217" t="s">
        <v>50</v>
      </c>
      <c r="L38" s="229">
        <f>SUM(G4:G38)</f>
        <v>14179.330999999998</v>
      </c>
      <c r="M38" s="229">
        <f>SUM(H4:H38)</f>
        <v>14179.330999999998</v>
      </c>
      <c r="N38" s="229"/>
    </row>
    <row r="39" spans="1:14" ht="15.75">
      <c r="A39" s="223" t="s">
        <v>300</v>
      </c>
      <c r="B39" s="224"/>
      <c r="C39" s="224"/>
      <c r="D39" s="224"/>
      <c r="E39" s="224"/>
      <c r="F39" s="225"/>
      <c r="G39" s="226"/>
      <c r="H39" s="338"/>
      <c r="I39" s="338"/>
      <c r="K39" s="217"/>
    </row>
    <row r="40" spans="1:14">
      <c r="A40" s="428" t="s">
        <v>131</v>
      </c>
      <c r="B40" s="436" t="s">
        <v>381</v>
      </c>
      <c r="C40" s="430" t="s">
        <v>654</v>
      </c>
      <c r="D40" s="436" t="s">
        <v>132</v>
      </c>
      <c r="E40" s="437" t="s">
        <v>119</v>
      </c>
      <c r="F40" s="432" t="str">
        <f t="shared" si="2"/>
        <v>рбс90101413общопл</v>
      </c>
      <c r="G40" s="434">
        <v>2195.1999999999998</v>
      </c>
      <c r="H40" s="426">
        <f>G40*1</f>
        <v>2195.1999999999998</v>
      </c>
      <c r="I40" s="426">
        <f t="shared" si="1"/>
        <v>2195.1999999999998</v>
      </c>
      <c r="J40" s="216" t="s">
        <v>505</v>
      </c>
      <c r="K40" s="217" t="s">
        <v>508</v>
      </c>
    </row>
    <row r="41" spans="1:14">
      <c r="A41" s="428" t="s">
        <v>131</v>
      </c>
      <c r="B41" s="436" t="s">
        <v>412</v>
      </c>
      <c r="C41" s="430" t="s">
        <v>655</v>
      </c>
      <c r="D41" s="436" t="s">
        <v>132</v>
      </c>
      <c r="E41" s="437" t="s">
        <v>119</v>
      </c>
      <c r="F41" s="432" t="str">
        <f t="shared" si="2"/>
        <v>рбс90201414общопл</v>
      </c>
      <c r="G41" s="434">
        <v>2195.1999999999998</v>
      </c>
      <c r="H41" s="426">
        <f t="shared" ref="H41:H57" si="3">G41*1</f>
        <v>2195.1999999999998</v>
      </c>
      <c r="I41" s="426">
        <f t="shared" si="1"/>
        <v>2195.1999999999998</v>
      </c>
      <c r="J41" s="216" t="s">
        <v>505</v>
      </c>
      <c r="K41" s="217" t="s">
        <v>509</v>
      </c>
    </row>
    <row r="42" spans="1:14">
      <c r="A42" s="428" t="s">
        <v>131</v>
      </c>
      <c r="B42" s="436" t="s">
        <v>416</v>
      </c>
      <c r="C42" s="430" t="s">
        <v>656</v>
      </c>
      <c r="D42" s="436" t="s">
        <v>132</v>
      </c>
      <c r="E42" s="437" t="s">
        <v>119</v>
      </c>
      <c r="F42" s="432" t="str">
        <f t="shared" si="2"/>
        <v>рбс90301415общопл</v>
      </c>
      <c r="G42" s="434">
        <f>1426.2-384.5</f>
        <v>1041.7</v>
      </c>
      <c r="H42" s="426">
        <f t="shared" si="3"/>
        <v>1041.7</v>
      </c>
      <c r="I42" s="426">
        <f t="shared" si="1"/>
        <v>1041.7</v>
      </c>
      <c r="J42" s="216" t="s">
        <v>505</v>
      </c>
      <c r="K42" s="217" t="s">
        <v>299</v>
      </c>
    </row>
    <row r="43" spans="1:14">
      <c r="A43" s="428" t="s">
        <v>131</v>
      </c>
      <c r="B43" s="436" t="s">
        <v>418</v>
      </c>
      <c r="C43" s="430" t="s">
        <v>657</v>
      </c>
      <c r="D43" s="436" t="s">
        <v>132</v>
      </c>
      <c r="E43" s="437" t="s">
        <v>119</v>
      </c>
      <c r="F43" s="432" t="str">
        <f t="shared" si="2"/>
        <v>рбс90401416общопл</v>
      </c>
      <c r="G43" s="434">
        <v>5116.8</v>
      </c>
      <c r="H43" s="426">
        <f t="shared" si="3"/>
        <v>5116.8</v>
      </c>
      <c r="I43" s="426">
        <f t="shared" si="1"/>
        <v>5116.8</v>
      </c>
      <c r="J43" s="216" t="s">
        <v>505</v>
      </c>
      <c r="K43" s="217" t="s">
        <v>510</v>
      </c>
    </row>
    <row r="44" spans="1:14">
      <c r="A44" s="428" t="s">
        <v>131</v>
      </c>
      <c r="B44" s="436" t="s">
        <v>425</v>
      </c>
      <c r="C44" s="430" t="s">
        <v>659</v>
      </c>
      <c r="D44" s="436" t="s">
        <v>132</v>
      </c>
      <c r="E44" s="437" t="s">
        <v>119</v>
      </c>
      <c r="F44" s="432" t="str">
        <f t="shared" si="2"/>
        <v>рбс90501417общопл</v>
      </c>
      <c r="G44" s="434">
        <v>1810.7</v>
      </c>
      <c r="H44" s="426">
        <f t="shared" si="3"/>
        <v>1810.7</v>
      </c>
      <c r="I44" s="426">
        <f t="shared" si="1"/>
        <v>1810.7</v>
      </c>
      <c r="J44" s="216" t="s">
        <v>505</v>
      </c>
      <c r="K44" s="217" t="s">
        <v>511</v>
      </c>
    </row>
    <row r="45" spans="1:14">
      <c r="A45" s="428" t="s">
        <v>131</v>
      </c>
      <c r="B45" s="436" t="s">
        <v>429</v>
      </c>
      <c r="C45" s="430" t="s">
        <v>660</v>
      </c>
      <c r="D45" s="436" t="s">
        <v>132</v>
      </c>
      <c r="E45" s="437" t="s">
        <v>119</v>
      </c>
      <c r="F45" s="432" t="str">
        <f t="shared" si="2"/>
        <v>рбс90601418общопл</v>
      </c>
      <c r="G45" s="434">
        <v>2579.6999999999998</v>
      </c>
      <c r="H45" s="426">
        <f t="shared" si="3"/>
        <v>2579.6999999999998</v>
      </c>
      <c r="I45" s="426">
        <f t="shared" si="1"/>
        <v>2579.6999999999998</v>
      </c>
      <c r="J45" s="216" t="s">
        <v>505</v>
      </c>
      <c r="K45" s="217" t="s">
        <v>512</v>
      </c>
    </row>
    <row r="46" spans="1:14">
      <c r="A46" s="428" t="s">
        <v>131</v>
      </c>
      <c r="B46" s="436" t="s">
        <v>431</v>
      </c>
      <c r="C46" s="430" t="s">
        <v>661</v>
      </c>
      <c r="D46" s="436" t="s">
        <v>132</v>
      </c>
      <c r="E46" s="437" t="s">
        <v>119</v>
      </c>
      <c r="F46" s="432" t="str">
        <f t="shared" si="2"/>
        <v>рбс90701419общопл</v>
      </c>
      <c r="G46" s="434">
        <v>2195.1999999999998</v>
      </c>
      <c r="H46" s="426">
        <f t="shared" si="3"/>
        <v>2195.1999999999998</v>
      </c>
      <c r="I46" s="426">
        <f t="shared" si="1"/>
        <v>2195.1999999999998</v>
      </c>
      <c r="J46" s="216" t="s">
        <v>505</v>
      </c>
      <c r="K46" s="217" t="s">
        <v>513</v>
      </c>
    </row>
    <row r="47" spans="1:14">
      <c r="A47" s="428" t="s">
        <v>131</v>
      </c>
      <c r="B47" s="436" t="s">
        <v>433</v>
      </c>
      <c r="C47" s="430" t="s">
        <v>662</v>
      </c>
      <c r="D47" s="436" t="s">
        <v>132</v>
      </c>
      <c r="E47" s="437" t="s">
        <v>119</v>
      </c>
      <c r="F47" s="432" t="str">
        <f t="shared" si="2"/>
        <v>рбс90801420общопл</v>
      </c>
      <c r="G47" s="434">
        <v>2195.1999999999998</v>
      </c>
      <c r="H47" s="426">
        <f t="shared" si="3"/>
        <v>2195.1999999999998</v>
      </c>
      <c r="I47" s="426">
        <f t="shared" si="1"/>
        <v>2195.1999999999998</v>
      </c>
      <c r="J47" s="216" t="s">
        <v>505</v>
      </c>
      <c r="K47" s="217" t="s">
        <v>514</v>
      </c>
    </row>
    <row r="48" spans="1:14">
      <c r="A48" s="428" t="s">
        <v>131</v>
      </c>
      <c r="B48" s="436" t="s">
        <v>434</v>
      </c>
      <c r="C48" s="430" t="s">
        <v>663</v>
      </c>
      <c r="D48" s="436" t="s">
        <v>132</v>
      </c>
      <c r="E48" s="437" t="s">
        <v>119</v>
      </c>
      <c r="F48" s="432" t="str">
        <f t="shared" si="2"/>
        <v>рбс90901421общопл</v>
      </c>
      <c r="G48" s="434">
        <v>1426.2</v>
      </c>
      <c r="H48" s="426">
        <f t="shared" si="3"/>
        <v>1426.2</v>
      </c>
      <c r="I48" s="426">
        <f t="shared" si="1"/>
        <v>1426.2</v>
      </c>
      <c r="J48" s="216" t="s">
        <v>505</v>
      </c>
      <c r="K48" s="217" t="s">
        <v>515</v>
      </c>
    </row>
    <row r="49" spans="1:14">
      <c r="A49" s="428" t="s">
        <v>131</v>
      </c>
      <c r="B49" s="436" t="s">
        <v>436</v>
      </c>
      <c r="C49" s="430" t="s">
        <v>664</v>
      </c>
      <c r="D49" s="436" t="s">
        <v>132</v>
      </c>
      <c r="E49" s="437" t="s">
        <v>119</v>
      </c>
      <c r="F49" s="432" t="str">
        <f t="shared" si="2"/>
        <v>рбс91001422общопл</v>
      </c>
      <c r="G49" s="434">
        <v>2195.1999999999998</v>
      </c>
      <c r="H49" s="426">
        <f t="shared" si="3"/>
        <v>2195.1999999999998</v>
      </c>
      <c r="I49" s="426">
        <f t="shared" si="1"/>
        <v>2195.1999999999998</v>
      </c>
      <c r="J49" s="216" t="s">
        <v>505</v>
      </c>
      <c r="K49" s="217" t="s">
        <v>516</v>
      </c>
    </row>
    <row r="50" spans="1:14">
      <c r="A50" s="428" t="s">
        <v>131</v>
      </c>
      <c r="B50" s="436" t="s">
        <v>440</v>
      </c>
      <c r="C50" s="430" t="s">
        <v>666</v>
      </c>
      <c r="D50" s="436" t="s">
        <v>132</v>
      </c>
      <c r="E50" s="437" t="s">
        <v>119</v>
      </c>
      <c r="F50" s="432" t="str">
        <f t="shared" si="2"/>
        <v>рбс91101424общопл</v>
      </c>
      <c r="G50" s="434">
        <v>2195.1999999999998</v>
      </c>
      <c r="H50" s="426">
        <f t="shared" si="3"/>
        <v>2195.1999999999998</v>
      </c>
      <c r="I50" s="426">
        <f t="shared" si="1"/>
        <v>2195.1999999999998</v>
      </c>
      <c r="J50" s="216" t="s">
        <v>505</v>
      </c>
      <c r="K50" s="217" t="s">
        <v>518</v>
      </c>
    </row>
    <row r="51" spans="1:14">
      <c r="A51" s="428" t="s">
        <v>131</v>
      </c>
      <c r="B51" s="436" t="s">
        <v>428</v>
      </c>
      <c r="C51" s="430" t="s">
        <v>667</v>
      </c>
      <c r="D51" s="436" t="s">
        <v>132</v>
      </c>
      <c r="E51" s="437" t="s">
        <v>119</v>
      </c>
      <c r="F51" s="432" t="str">
        <f t="shared" si="2"/>
        <v>рбс91201425общопл</v>
      </c>
      <c r="G51" s="434">
        <v>2195.1999999999998</v>
      </c>
      <c r="H51" s="426">
        <f t="shared" si="3"/>
        <v>2195.1999999999998</v>
      </c>
      <c r="I51" s="426">
        <f t="shared" si="1"/>
        <v>2195.1999999999998</v>
      </c>
      <c r="J51" s="216" t="s">
        <v>505</v>
      </c>
      <c r="K51" s="217" t="s">
        <v>519</v>
      </c>
    </row>
    <row r="52" spans="1:14">
      <c r="A52" s="428" t="s">
        <v>131</v>
      </c>
      <c r="B52" s="436" t="s">
        <v>438</v>
      </c>
      <c r="C52" s="430" t="s">
        <v>665</v>
      </c>
      <c r="D52" s="436" t="s">
        <v>132</v>
      </c>
      <c r="E52" s="437" t="s">
        <v>119</v>
      </c>
      <c r="F52" s="432" t="str">
        <f t="shared" si="2"/>
        <v>рбс91301423общопл</v>
      </c>
      <c r="G52" s="434">
        <v>3683.7</v>
      </c>
      <c r="H52" s="426">
        <f t="shared" si="3"/>
        <v>3683.7</v>
      </c>
      <c r="I52" s="426">
        <f t="shared" si="1"/>
        <v>3683.7</v>
      </c>
      <c r="J52" s="216" t="s">
        <v>505</v>
      </c>
      <c r="K52" s="217" t="s">
        <v>517</v>
      </c>
    </row>
    <row r="53" spans="1:14">
      <c r="A53" s="428" t="s">
        <v>131</v>
      </c>
      <c r="B53" s="436" t="s">
        <v>443</v>
      </c>
      <c r="C53" s="430" t="s">
        <v>668</v>
      </c>
      <c r="D53" s="436" t="s">
        <v>132</v>
      </c>
      <c r="E53" s="437" t="s">
        <v>119</v>
      </c>
      <c r="F53" s="432" t="str">
        <f t="shared" si="2"/>
        <v>рбс91401426общопл</v>
      </c>
      <c r="G53" s="434">
        <v>3683.7</v>
      </c>
      <c r="H53" s="426">
        <f t="shared" si="3"/>
        <v>3683.7</v>
      </c>
      <c r="I53" s="426">
        <f t="shared" si="1"/>
        <v>3683.7</v>
      </c>
      <c r="J53" s="216" t="s">
        <v>505</v>
      </c>
      <c r="K53" s="217" t="s">
        <v>524</v>
      </c>
    </row>
    <row r="54" spans="1:14">
      <c r="A54" s="428" t="s">
        <v>131</v>
      </c>
      <c r="B54" s="436" t="s">
        <v>414</v>
      </c>
      <c r="C54" s="430" t="s">
        <v>669</v>
      </c>
      <c r="D54" s="436" t="s">
        <v>132</v>
      </c>
      <c r="E54" s="437" t="s">
        <v>119</v>
      </c>
      <c r="F54" s="432" t="str">
        <f t="shared" si="2"/>
        <v>рбс91501427общопл</v>
      </c>
      <c r="G54" s="434">
        <v>1810.7</v>
      </c>
      <c r="H54" s="426">
        <f t="shared" si="3"/>
        <v>1810.7</v>
      </c>
      <c r="I54" s="426">
        <f t="shared" si="1"/>
        <v>1810.7</v>
      </c>
      <c r="J54" s="216" t="s">
        <v>505</v>
      </c>
      <c r="K54" s="217" t="s">
        <v>520</v>
      </c>
    </row>
    <row r="55" spans="1:14">
      <c r="A55" s="428" t="s">
        <v>131</v>
      </c>
      <c r="B55" s="436" t="s">
        <v>448</v>
      </c>
      <c r="C55" s="430" t="s">
        <v>670</v>
      </c>
      <c r="D55" s="436" t="s">
        <v>132</v>
      </c>
      <c r="E55" s="437" t="s">
        <v>119</v>
      </c>
      <c r="F55" s="432" t="str">
        <f t="shared" si="2"/>
        <v>рбс91601428общопл</v>
      </c>
      <c r="G55" s="434">
        <v>2195.1999999999998</v>
      </c>
      <c r="H55" s="426">
        <f t="shared" si="3"/>
        <v>2195.1999999999998</v>
      </c>
      <c r="I55" s="426">
        <f t="shared" si="1"/>
        <v>2195.1999999999998</v>
      </c>
      <c r="J55" s="216" t="s">
        <v>505</v>
      </c>
      <c r="K55" s="217" t="s">
        <v>521</v>
      </c>
    </row>
    <row r="56" spans="1:14">
      <c r="A56" s="428" t="s">
        <v>131</v>
      </c>
      <c r="B56" s="436" t="s">
        <v>451</v>
      </c>
      <c r="C56" s="430" t="s">
        <v>671</v>
      </c>
      <c r="D56" s="436" t="s">
        <v>132</v>
      </c>
      <c r="E56" s="437" t="s">
        <v>119</v>
      </c>
      <c r="F56" s="432" t="str">
        <f t="shared" si="2"/>
        <v>рбс91701429общопл</v>
      </c>
      <c r="G56" s="434">
        <v>2579.6999999999998</v>
      </c>
      <c r="H56" s="426">
        <f t="shared" si="3"/>
        <v>2579.6999999999998</v>
      </c>
      <c r="I56" s="426">
        <f t="shared" si="1"/>
        <v>2579.6999999999998</v>
      </c>
      <c r="J56" s="216" t="s">
        <v>505</v>
      </c>
      <c r="K56" s="217" t="s">
        <v>522</v>
      </c>
    </row>
    <row r="57" spans="1:14">
      <c r="A57" s="428" t="s">
        <v>131</v>
      </c>
      <c r="B57" s="436" t="s">
        <v>453</v>
      </c>
      <c r="C57" s="430" t="s">
        <v>672</v>
      </c>
      <c r="D57" s="436" t="s">
        <v>132</v>
      </c>
      <c r="E57" s="437" t="s">
        <v>119</v>
      </c>
      <c r="F57" s="432" t="str">
        <f t="shared" si="2"/>
        <v>рбс91801430общопл</v>
      </c>
      <c r="G57" s="434">
        <v>2195.1999999999998</v>
      </c>
      <c r="H57" s="426">
        <f t="shared" si="3"/>
        <v>2195.1999999999998</v>
      </c>
      <c r="I57" s="426">
        <f t="shared" si="1"/>
        <v>2195.1999999999998</v>
      </c>
      <c r="J57" s="216" t="s">
        <v>505</v>
      </c>
      <c r="K57" s="217" t="s">
        <v>523</v>
      </c>
      <c r="L57" s="229">
        <f>SUM(G40:G57)</f>
        <v>43489.69999999999</v>
      </c>
      <c r="M57" s="229">
        <f>SUM(H40:H57)</f>
        <v>43489.69999999999</v>
      </c>
      <c r="N57" s="229"/>
    </row>
    <row r="58" spans="1:14" ht="15.75">
      <c r="A58" s="223" t="s">
        <v>568</v>
      </c>
      <c r="B58" s="224"/>
      <c r="C58" s="224"/>
      <c r="D58" s="224"/>
      <c r="E58" s="224"/>
      <c r="F58" s="225"/>
      <c r="G58" s="226"/>
      <c r="H58" s="338"/>
      <c r="I58" s="338"/>
      <c r="K58" s="217"/>
      <c r="L58" s="229"/>
      <c r="M58" s="229"/>
      <c r="N58" s="229"/>
    </row>
    <row r="59" spans="1:14">
      <c r="A59" s="386" t="s">
        <v>133</v>
      </c>
      <c r="B59" s="387" t="s">
        <v>381</v>
      </c>
      <c r="C59" s="388" t="s">
        <v>654</v>
      </c>
      <c r="D59" s="387" t="s">
        <v>132</v>
      </c>
      <c r="E59" s="220" t="s">
        <v>175</v>
      </c>
      <c r="F59" s="390" t="str">
        <f t="shared" ref="F59:F76" si="4">CONCATENATE(A59,B59,C59,D59,E59,)</f>
        <v>бла90101413общ???</v>
      </c>
      <c r="G59" s="337"/>
      <c r="H59" s="315">
        <f>G59*1</f>
        <v>0</v>
      </c>
      <c r="I59" s="315">
        <f t="shared" ref="I59:I76" si="5">H59</f>
        <v>0</v>
      </c>
      <c r="J59" s="216" t="s">
        <v>507</v>
      </c>
      <c r="K59" s="217" t="s">
        <v>508</v>
      </c>
      <c r="L59" s="229"/>
      <c r="M59" s="229"/>
      <c r="N59" s="229"/>
    </row>
    <row r="60" spans="1:14">
      <c r="A60" s="386" t="s">
        <v>133</v>
      </c>
      <c r="B60" s="387" t="s">
        <v>412</v>
      </c>
      <c r="C60" s="388" t="s">
        <v>655</v>
      </c>
      <c r="D60" s="387" t="s">
        <v>132</v>
      </c>
      <c r="E60" s="220" t="s">
        <v>175</v>
      </c>
      <c r="F60" s="390" t="str">
        <f t="shared" si="4"/>
        <v>бла90201414общ???</v>
      </c>
      <c r="G60" s="337"/>
      <c r="H60" s="315">
        <f>G60*1</f>
        <v>0</v>
      </c>
      <c r="I60" s="315">
        <f t="shared" si="5"/>
        <v>0</v>
      </c>
      <c r="J60" s="216" t="s">
        <v>507</v>
      </c>
      <c r="K60" s="217" t="s">
        <v>509</v>
      </c>
      <c r="L60" s="229"/>
      <c r="M60" s="229"/>
      <c r="N60" s="229"/>
    </row>
    <row r="61" spans="1:14">
      <c r="A61" s="386" t="s">
        <v>133</v>
      </c>
      <c r="B61" s="387" t="s">
        <v>416</v>
      </c>
      <c r="C61" s="388" t="s">
        <v>656</v>
      </c>
      <c r="D61" s="387" t="s">
        <v>132</v>
      </c>
      <c r="E61" s="220" t="s">
        <v>175</v>
      </c>
      <c r="F61" s="390" t="str">
        <f t="shared" si="4"/>
        <v>бла90301415общ???</v>
      </c>
      <c r="G61" s="337"/>
      <c r="H61" s="315">
        <f>G61*1</f>
        <v>0</v>
      </c>
      <c r="I61" s="315">
        <f t="shared" si="5"/>
        <v>0</v>
      </c>
      <c r="J61" s="216" t="s">
        <v>507</v>
      </c>
      <c r="K61" s="217" t="s">
        <v>299</v>
      </c>
      <c r="L61" s="229"/>
      <c r="M61" s="229"/>
      <c r="N61" s="229"/>
    </row>
    <row r="62" spans="1:14">
      <c r="A62" s="386" t="s">
        <v>133</v>
      </c>
      <c r="B62" s="387" t="s">
        <v>418</v>
      </c>
      <c r="C62" s="388" t="s">
        <v>657</v>
      </c>
      <c r="D62" s="387" t="s">
        <v>132</v>
      </c>
      <c r="E62" s="220" t="s">
        <v>175</v>
      </c>
      <c r="F62" s="390" t="str">
        <f t="shared" si="4"/>
        <v>бла90401416общ???</v>
      </c>
      <c r="G62" s="337"/>
      <c r="H62" s="315">
        <f>G62*1.037037</f>
        <v>0</v>
      </c>
      <c r="I62" s="315">
        <f t="shared" si="5"/>
        <v>0</v>
      </c>
      <c r="J62" s="216" t="s">
        <v>507</v>
      </c>
      <c r="K62" s="217" t="s">
        <v>510</v>
      </c>
      <c r="L62" s="229"/>
      <c r="M62" s="229"/>
      <c r="N62" s="229"/>
    </row>
    <row r="63" spans="1:14">
      <c r="A63" s="386" t="s">
        <v>133</v>
      </c>
      <c r="B63" s="387" t="s">
        <v>425</v>
      </c>
      <c r="C63" s="388" t="s">
        <v>659</v>
      </c>
      <c r="D63" s="387" t="s">
        <v>132</v>
      </c>
      <c r="E63" s="220" t="s">
        <v>175</v>
      </c>
      <c r="F63" s="390" t="str">
        <f t="shared" si="4"/>
        <v>бла90501417общ???</v>
      </c>
      <c r="G63" s="337"/>
      <c r="H63" s="315">
        <f t="shared" ref="H63:H76" si="6">G63*1.037037</f>
        <v>0</v>
      </c>
      <c r="I63" s="315">
        <f t="shared" si="5"/>
        <v>0</v>
      </c>
      <c r="J63" s="216" t="s">
        <v>507</v>
      </c>
      <c r="K63" s="217" t="s">
        <v>511</v>
      </c>
      <c r="L63" s="229"/>
      <c r="M63" s="229"/>
      <c r="N63" s="229"/>
    </row>
    <row r="64" spans="1:14">
      <c r="A64" s="386" t="s">
        <v>133</v>
      </c>
      <c r="B64" s="387" t="s">
        <v>429</v>
      </c>
      <c r="C64" s="388" t="s">
        <v>660</v>
      </c>
      <c r="D64" s="387" t="s">
        <v>132</v>
      </c>
      <c r="E64" s="220" t="s">
        <v>175</v>
      </c>
      <c r="F64" s="390" t="str">
        <f t="shared" si="4"/>
        <v>бла90601418общ???</v>
      </c>
      <c r="G64" s="337"/>
      <c r="H64" s="315">
        <f t="shared" si="6"/>
        <v>0</v>
      </c>
      <c r="I64" s="315">
        <f t="shared" si="5"/>
        <v>0</v>
      </c>
      <c r="J64" s="216" t="s">
        <v>507</v>
      </c>
      <c r="K64" s="217" t="s">
        <v>512</v>
      </c>
      <c r="L64" s="229"/>
      <c r="M64" s="229"/>
      <c r="N64" s="229"/>
    </row>
    <row r="65" spans="1:14">
      <c r="A65" s="386" t="s">
        <v>133</v>
      </c>
      <c r="B65" s="387" t="s">
        <v>431</v>
      </c>
      <c r="C65" s="388" t="s">
        <v>661</v>
      </c>
      <c r="D65" s="387" t="s">
        <v>132</v>
      </c>
      <c r="E65" s="220" t="s">
        <v>175</v>
      </c>
      <c r="F65" s="390" t="str">
        <f t="shared" si="4"/>
        <v>бла90701419общ???</v>
      </c>
      <c r="G65" s="337"/>
      <c r="H65" s="315">
        <f t="shared" si="6"/>
        <v>0</v>
      </c>
      <c r="I65" s="315">
        <f t="shared" si="5"/>
        <v>0</v>
      </c>
      <c r="J65" s="216" t="s">
        <v>507</v>
      </c>
      <c r="K65" s="217" t="s">
        <v>513</v>
      </c>
      <c r="L65" s="229"/>
      <c r="M65" s="229"/>
      <c r="N65" s="229"/>
    </row>
    <row r="66" spans="1:14">
      <c r="A66" s="386" t="s">
        <v>133</v>
      </c>
      <c r="B66" s="387" t="s">
        <v>433</v>
      </c>
      <c r="C66" s="388" t="s">
        <v>662</v>
      </c>
      <c r="D66" s="387" t="s">
        <v>132</v>
      </c>
      <c r="E66" s="220" t="s">
        <v>175</v>
      </c>
      <c r="F66" s="390" t="str">
        <f t="shared" si="4"/>
        <v>бла90801420общ???</v>
      </c>
      <c r="G66" s="337"/>
      <c r="H66" s="315">
        <f t="shared" si="6"/>
        <v>0</v>
      </c>
      <c r="I66" s="315">
        <f t="shared" si="5"/>
        <v>0</v>
      </c>
      <c r="J66" s="216" t="s">
        <v>507</v>
      </c>
      <c r="K66" s="217" t="s">
        <v>514</v>
      </c>
      <c r="L66" s="229"/>
      <c r="M66" s="229"/>
      <c r="N66" s="229"/>
    </row>
    <row r="67" spans="1:14">
      <c r="A67" s="386" t="s">
        <v>133</v>
      </c>
      <c r="B67" s="387" t="s">
        <v>434</v>
      </c>
      <c r="C67" s="388" t="s">
        <v>663</v>
      </c>
      <c r="D67" s="387" t="s">
        <v>132</v>
      </c>
      <c r="E67" s="220" t="s">
        <v>175</v>
      </c>
      <c r="F67" s="390" t="str">
        <f t="shared" si="4"/>
        <v>бла90901421общ???</v>
      </c>
      <c r="G67" s="337"/>
      <c r="H67" s="315">
        <f t="shared" si="6"/>
        <v>0</v>
      </c>
      <c r="I67" s="315">
        <f t="shared" si="5"/>
        <v>0</v>
      </c>
      <c r="J67" s="216" t="s">
        <v>507</v>
      </c>
      <c r="K67" s="217" t="s">
        <v>515</v>
      </c>
      <c r="L67" s="229"/>
      <c r="M67" s="229"/>
      <c r="N67" s="229"/>
    </row>
    <row r="68" spans="1:14">
      <c r="A68" s="386" t="s">
        <v>133</v>
      </c>
      <c r="B68" s="387" t="s">
        <v>436</v>
      </c>
      <c r="C68" s="388" t="s">
        <v>664</v>
      </c>
      <c r="D68" s="387" t="s">
        <v>132</v>
      </c>
      <c r="E68" s="220" t="s">
        <v>175</v>
      </c>
      <c r="F68" s="390" t="str">
        <f t="shared" si="4"/>
        <v>бла91001422общ???</v>
      </c>
      <c r="G68" s="337"/>
      <c r="H68" s="315">
        <f t="shared" si="6"/>
        <v>0</v>
      </c>
      <c r="I68" s="315">
        <f t="shared" si="5"/>
        <v>0</v>
      </c>
      <c r="J68" s="216" t="s">
        <v>507</v>
      </c>
      <c r="K68" s="217" t="s">
        <v>516</v>
      </c>
      <c r="L68" s="229"/>
      <c r="M68" s="229"/>
      <c r="N68" s="229"/>
    </row>
    <row r="69" spans="1:14">
      <c r="A69" s="386" t="s">
        <v>133</v>
      </c>
      <c r="B69" s="387" t="s">
        <v>440</v>
      </c>
      <c r="C69" s="388" t="s">
        <v>666</v>
      </c>
      <c r="D69" s="387" t="s">
        <v>132</v>
      </c>
      <c r="E69" s="220" t="s">
        <v>175</v>
      </c>
      <c r="F69" s="390" t="str">
        <f t="shared" si="4"/>
        <v>бла91101424общ???</v>
      </c>
      <c r="G69" s="337"/>
      <c r="H69" s="315">
        <f t="shared" si="6"/>
        <v>0</v>
      </c>
      <c r="I69" s="315">
        <f t="shared" si="5"/>
        <v>0</v>
      </c>
      <c r="J69" s="216" t="s">
        <v>507</v>
      </c>
      <c r="K69" s="217" t="s">
        <v>518</v>
      </c>
      <c r="L69" s="229"/>
      <c r="M69" s="229"/>
      <c r="N69" s="229"/>
    </row>
    <row r="70" spans="1:14">
      <c r="A70" s="386" t="s">
        <v>133</v>
      </c>
      <c r="B70" s="387" t="s">
        <v>428</v>
      </c>
      <c r="C70" s="388" t="s">
        <v>667</v>
      </c>
      <c r="D70" s="387" t="s">
        <v>132</v>
      </c>
      <c r="E70" s="220" t="s">
        <v>175</v>
      </c>
      <c r="F70" s="390" t="str">
        <f t="shared" si="4"/>
        <v>бла91201425общ???</v>
      </c>
      <c r="G70" s="337"/>
      <c r="H70" s="315">
        <f t="shared" si="6"/>
        <v>0</v>
      </c>
      <c r="I70" s="315">
        <f t="shared" si="5"/>
        <v>0</v>
      </c>
      <c r="J70" s="216" t="s">
        <v>507</v>
      </c>
      <c r="K70" s="217" t="s">
        <v>519</v>
      </c>
      <c r="L70" s="229"/>
      <c r="M70" s="229"/>
      <c r="N70" s="229"/>
    </row>
    <row r="71" spans="1:14">
      <c r="A71" s="386" t="s">
        <v>133</v>
      </c>
      <c r="B71" s="387" t="s">
        <v>438</v>
      </c>
      <c r="C71" s="388" t="s">
        <v>665</v>
      </c>
      <c r="D71" s="387" t="s">
        <v>132</v>
      </c>
      <c r="E71" s="220" t="s">
        <v>175</v>
      </c>
      <c r="F71" s="390" t="str">
        <f t="shared" si="4"/>
        <v>бла91301423общ???</v>
      </c>
      <c r="G71" s="337"/>
      <c r="H71" s="315">
        <f t="shared" si="6"/>
        <v>0</v>
      </c>
      <c r="I71" s="315">
        <f t="shared" si="5"/>
        <v>0</v>
      </c>
      <c r="J71" s="216" t="s">
        <v>507</v>
      </c>
      <c r="K71" s="217" t="s">
        <v>517</v>
      </c>
      <c r="L71" s="229"/>
      <c r="M71" s="229"/>
      <c r="N71" s="229"/>
    </row>
    <row r="72" spans="1:14">
      <c r="A72" s="386" t="s">
        <v>133</v>
      </c>
      <c r="B72" s="387" t="s">
        <v>443</v>
      </c>
      <c r="C72" s="388" t="s">
        <v>668</v>
      </c>
      <c r="D72" s="387" t="s">
        <v>132</v>
      </c>
      <c r="E72" s="220" t="s">
        <v>175</v>
      </c>
      <c r="F72" s="390" t="str">
        <f t="shared" si="4"/>
        <v>бла91401426общ???</v>
      </c>
      <c r="G72" s="337"/>
      <c r="H72" s="315">
        <f t="shared" si="6"/>
        <v>0</v>
      </c>
      <c r="I72" s="315">
        <f t="shared" si="5"/>
        <v>0</v>
      </c>
      <c r="J72" s="216" t="s">
        <v>507</v>
      </c>
      <c r="K72" s="217" t="s">
        <v>524</v>
      </c>
      <c r="L72" s="229"/>
      <c r="M72" s="229"/>
      <c r="N72" s="229"/>
    </row>
    <row r="73" spans="1:14">
      <c r="A73" s="386" t="s">
        <v>133</v>
      </c>
      <c r="B73" s="387" t="s">
        <v>414</v>
      </c>
      <c r="C73" s="388" t="s">
        <v>669</v>
      </c>
      <c r="D73" s="387" t="s">
        <v>132</v>
      </c>
      <c r="E73" s="220" t="s">
        <v>175</v>
      </c>
      <c r="F73" s="390" t="str">
        <f t="shared" si="4"/>
        <v>бла91501427общ???</v>
      </c>
      <c r="G73" s="337"/>
      <c r="H73" s="315">
        <f t="shared" si="6"/>
        <v>0</v>
      </c>
      <c r="I73" s="315">
        <f t="shared" si="5"/>
        <v>0</v>
      </c>
      <c r="J73" s="216" t="s">
        <v>507</v>
      </c>
      <c r="K73" s="217" t="s">
        <v>520</v>
      </c>
      <c r="L73" s="229"/>
      <c r="M73" s="229"/>
      <c r="N73" s="229"/>
    </row>
    <row r="74" spans="1:14">
      <c r="A74" s="386" t="s">
        <v>133</v>
      </c>
      <c r="B74" s="387" t="s">
        <v>448</v>
      </c>
      <c r="C74" s="388" t="s">
        <v>670</v>
      </c>
      <c r="D74" s="387" t="s">
        <v>132</v>
      </c>
      <c r="E74" s="220" t="s">
        <v>175</v>
      </c>
      <c r="F74" s="390" t="str">
        <f t="shared" si="4"/>
        <v>бла91601428общ???</v>
      </c>
      <c r="G74" s="337"/>
      <c r="H74" s="315">
        <f t="shared" si="6"/>
        <v>0</v>
      </c>
      <c r="I74" s="315">
        <f t="shared" si="5"/>
        <v>0</v>
      </c>
      <c r="J74" s="216" t="s">
        <v>507</v>
      </c>
      <c r="K74" s="217" t="s">
        <v>521</v>
      </c>
      <c r="L74" s="229"/>
      <c r="M74" s="229"/>
      <c r="N74" s="229"/>
    </row>
    <row r="75" spans="1:14">
      <c r="A75" s="386" t="s">
        <v>133</v>
      </c>
      <c r="B75" s="387" t="s">
        <v>451</v>
      </c>
      <c r="C75" s="388" t="s">
        <v>671</v>
      </c>
      <c r="D75" s="387" t="s">
        <v>132</v>
      </c>
      <c r="E75" s="220" t="s">
        <v>175</v>
      </c>
      <c r="F75" s="390" t="str">
        <f t="shared" si="4"/>
        <v>бла91701429общ???</v>
      </c>
      <c r="G75" s="337"/>
      <c r="H75" s="315">
        <f t="shared" si="6"/>
        <v>0</v>
      </c>
      <c r="I75" s="315">
        <f t="shared" si="5"/>
        <v>0</v>
      </c>
      <c r="J75" s="216" t="s">
        <v>507</v>
      </c>
      <c r="K75" s="217" t="s">
        <v>522</v>
      </c>
      <c r="L75" s="229"/>
      <c r="M75" s="229"/>
      <c r="N75" s="229"/>
    </row>
    <row r="76" spans="1:14">
      <c r="A76" s="386" t="s">
        <v>133</v>
      </c>
      <c r="B76" s="387" t="s">
        <v>453</v>
      </c>
      <c r="C76" s="388" t="s">
        <v>672</v>
      </c>
      <c r="D76" s="387" t="s">
        <v>132</v>
      </c>
      <c r="E76" s="220" t="s">
        <v>175</v>
      </c>
      <c r="F76" s="390" t="str">
        <f t="shared" si="4"/>
        <v>бла91801430общ???</v>
      </c>
      <c r="G76" s="337"/>
      <c r="H76" s="315">
        <f t="shared" si="6"/>
        <v>0</v>
      </c>
      <c r="I76" s="315">
        <f t="shared" si="5"/>
        <v>0</v>
      </c>
      <c r="J76" s="216" t="s">
        <v>507</v>
      </c>
      <c r="K76" s="217" t="s">
        <v>523</v>
      </c>
      <c r="L76" s="229"/>
      <c r="M76" s="229"/>
      <c r="N76" s="229"/>
    </row>
    <row r="77" spans="1:14" ht="15.75">
      <c r="A77" s="223" t="s">
        <v>679</v>
      </c>
      <c r="B77" s="224"/>
      <c r="C77" s="224"/>
      <c r="D77" s="224"/>
      <c r="E77" s="224"/>
      <c r="F77" s="225"/>
      <c r="G77" s="226"/>
      <c r="H77" s="338"/>
      <c r="I77" s="338"/>
      <c r="K77" s="217"/>
      <c r="L77" s="229"/>
      <c r="M77" s="229"/>
      <c r="N77" s="229"/>
    </row>
    <row r="78" spans="1:14">
      <c r="A78" s="386" t="s">
        <v>131</v>
      </c>
      <c r="B78" s="387" t="s">
        <v>327</v>
      </c>
      <c r="C78" s="388" t="s">
        <v>176</v>
      </c>
      <c r="D78" s="387" t="s">
        <v>132</v>
      </c>
      <c r="E78" s="389" t="s">
        <v>119</v>
      </c>
      <c r="F78" s="390" t="str">
        <f>CONCATENATE(A78,B78,C78,D78,E78,)</f>
        <v>рбс875?????общопл</v>
      </c>
      <c r="G78" s="434">
        <f>79492</f>
        <v>79492</v>
      </c>
      <c r="H78" s="315">
        <f>G78*1</f>
        <v>79492</v>
      </c>
      <c r="I78" s="315">
        <f>H78*1</f>
        <v>79492</v>
      </c>
      <c r="K78" s="217" t="s">
        <v>1620</v>
      </c>
      <c r="L78" s="229"/>
      <c r="M78" s="229"/>
      <c r="N78" s="229"/>
    </row>
    <row r="79" spans="1:14">
      <c r="A79" s="386" t="s">
        <v>131</v>
      </c>
      <c r="B79" s="387" t="s">
        <v>323</v>
      </c>
      <c r="C79" s="388" t="s">
        <v>176</v>
      </c>
      <c r="D79" s="387" t="s">
        <v>132</v>
      </c>
      <c r="E79" s="389" t="s">
        <v>119</v>
      </c>
      <c r="F79" s="390" t="str">
        <f t="shared" ref="F79:F99" si="7">CONCATENATE(A79,B79,C79,D79,E79,)</f>
        <v>рбс856?????общопл</v>
      </c>
      <c r="G79" s="434">
        <v>380</v>
      </c>
      <c r="H79" s="315">
        <f t="shared" ref="H79:I99" si="8">G79*1</f>
        <v>380</v>
      </c>
      <c r="I79" s="315">
        <f t="shared" si="8"/>
        <v>380</v>
      </c>
      <c r="K79" s="217"/>
      <c r="L79" s="229"/>
      <c r="M79" s="229"/>
      <c r="N79" s="229"/>
    </row>
    <row r="80" spans="1:14">
      <c r="A80" s="386" t="s">
        <v>131</v>
      </c>
      <c r="B80" s="387" t="s">
        <v>329</v>
      </c>
      <c r="C80" s="388" t="s">
        <v>176</v>
      </c>
      <c r="D80" s="387" t="s">
        <v>132</v>
      </c>
      <c r="E80" s="389" t="s">
        <v>119</v>
      </c>
      <c r="F80" s="390" t="str">
        <f t="shared" si="7"/>
        <v>рбс890?????общопл</v>
      </c>
      <c r="G80" s="434">
        <v>284</v>
      </c>
      <c r="H80" s="315">
        <f t="shared" si="8"/>
        <v>284</v>
      </c>
      <c r="I80" s="315">
        <f t="shared" si="8"/>
        <v>284</v>
      </c>
      <c r="K80" s="217"/>
      <c r="L80" s="229"/>
      <c r="M80" s="229"/>
      <c r="N80" s="229"/>
    </row>
    <row r="81" spans="1:14">
      <c r="A81" s="386" t="s">
        <v>131</v>
      </c>
      <c r="B81" s="387" t="s">
        <v>458</v>
      </c>
      <c r="C81" s="388" t="s">
        <v>176</v>
      </c>
      <c r="D81" s="387" t="s">
        <v>132</v>
      </c>
      <c r="E81" s="389" t="s">
        <v>119</v>
      </c>
      <c r="F81" s="390" t="str">
        <f t="shared" si="7"/>
        <v>рбс806?????общопл</v>
      </c>
      <c r="G81" s="434">
        <v>600</v>
      </c>
      <c r="H81" s="315">
        <f t="shared" si="8"/>
        <v>600</v>
      </c>
      <c r="I81" s="315">
        <f t="shared" si="8"/>
        <v>600</v>
      </c>
      <c r="K81" s="217"/>
      <c r="L81" s="229"/>
      <c r="M81" s="229"/>
      <c r="N81" s="229"/>
    </row>
    <row r="82" spans="1:14">
      <c r="A82" s="386" t="s">
        <v>131</v>
      </c>
      <c r="B82" s="387" t="s">
        <v>381</v>
      </c>
      <c r="C82" s="388" t="s">
        <v>654</v>
      </c>
      <c r="D82" s="387" t="s">
        <v>132</v>
      </c>
      <c r="E82" s="389" t="s">
        <v>119</v>
      </c>
      <c r="F82" s="390" t="str">
        <f t="shared" si="7"/>
        <v>рбс90101413общопл</v>
      </c>
      <c r="G82" s="434">
        <v>287</v>
      </c>
      <c r="H82" s="315">
        <f t="shared" si="8"/>
        <v>287</v>
      </c>
      <c r="I82" s="315">
        <f t="shared" si="8"/>
        <v>287</v>
      </c>
      <c r="K82" s="217"/>
      <c r="L82" s="229"/>
      <c r="M82" s="229"/>
      <c r="N82" s="229"/>
    </row>
    <row r="83" spans="1:14">
      <c r="A83" s="386" t="s">
        <v>131</v>
      </c>
      <c r="B83" s="387" t="s">
        <v>412</v>
      </c>
      <c r="C83" s="388" t="s">
        <v>655</v>
      </c>
      <c r="D83" s="387" t="s">
        <v>132</v>
      </c>
      <c r="E83" s="389" t="s">
        <v>119</v>
      </c>
      <c r="F83" s="390" t="str">
        <f t="shared" si="7"/>
        <v>рбс90201414общопл</v>
      </c>
      <c r="G83" s="434">
        <v>164</v>
      </c>
      <c r="H83" s="315">
        <f t="shared" si="8"/>
        <v>164</v>
      </c>
      <c r="I83" s="315">
        <f t="shared" si="8"/>
        <v>164</v>
      </c>
      <c r="K83" s="217"/>
      <c r="L83" s="229"/>
      <c r="M83" s="229"/>
      <c r="N83" s="229"/>
    </row>
    <row r="84" spans="1:14">
      <c r="A84" s="386" t="s">
        <v>131</v>
      </c>
      <c r="B84" s="387" t="s">
        <v>416</v>
      </c>
      <c r="C84" s="388" t="s">
        <v>656</v>
      </c>
      <c r="D84" s="387" t="s">
        <v>132</v>
      </c>
      <c r="E84" s="389" t="s">
        <v>119</v>
      </c>
      <c r="F84" s="390" t="str">
        <f t="shared" si="7"/>
        <v>рбс90301415общопл</v>
      </c>
      <c r="G84" s="434">
        <v>374.2</v>
      </c>
      <c r="H84" s="315">
        <f t="shared" si="8"/>
        <v>374.2</v>
      </c>
      <c r="I84" s="315">
        <f t="shared" si="8"/>
        <v>374.2</v>
      </c>
      <c r="K84" s="217"/>
      <c r="L84" s="229"/>
      <c r="M84" s="229"/>
      <c r="N84" s="229"/>
    </row>
    <row r="85" spans="1:14">
      <c r="A85" s="386" t="s">
        <v>131</v>
      </c>
      <c r="B85" s="387" t="s">
        <v>418</v>
      </c>
      <c r="C85" s="388" t="s">
        <v>657</v>
      </c>
      <c r="D85" s="387" t="s">
        <v>132</v>
      </c>
      <c r="E85" s="389" t="s">
        <v>119</v>
      </c>
      <c r="F85" s="390" t="str">
        <f t="shared" si="7"/>
        <v>рбс90401416общопл</v>
      </c>
      <c r="G85" s="434">
        <f>42</f>
        <v>42</v>
      </c>
      <c r="H85" s="315">
        <f t="shared" si="8"/>
        <v>42</v>
      </c>
      <c r="I85" s="315">
        <f t="shared" si="8"/>
        <v>42</v>
      </c>
      <c r="K85" s="217"/>
      <c r="L85" s="229"/>
      <c r="M85" s="229"/>
      <c r="N85" s="229"/>
    </row>
    <row r="86" spans="1:14">
      <c r="A86" s="386" t="s">
        <v>131</v>
      </c>
      <c r="B86" s="387" t="s">
        <v>425</v>
      </c>
      <c r="C86" s="388" t="s">
        <v>659</v>
      </c>
      <c r="D86" s="387" t="s">
        <v>132</v>
      </c>
      <c r="E86" s="389" t="s">
        <v>119</v>
      </c>
      <c r="F86" s="390" t="str">
        <f t="shared" si="7"/>
        <v>рбс90501417общопл</v>
      </c>
      <c r="G86" s="434">
        <v>129</v>
      </c>
      <c r="H86" s="315">
        <f t="shared" si="8"/>
        <v>129</v>
      </c>
      <c r="I86" s="315">
        <f t="shared" si="8"/>
        <v>129</v>
      </c>
      <c r="K86" s="217"/>
      <c r="L86" s="229"/>
      <c r="M86" s="229"/>
      <c r="N86" s="229"/>
    </row>
    <row r="87" spans="1:14">
      <c r="A87" s="386" t="s">
        <v>131</v>
      </c>
      <c r="B87" s="387" t="s">
        <v>429</v>
      </c>
      <c r="C87" s="388" t="s">
        <v>660</v>
      </c>
      <c r="D87" s="387" t="s">
        <v>132</v>
      </c>
      <c r="E87" s="389" t="s">
        <v>119</v>
      </c>
      <c r="F87" s="390" t="str">
        <f t="shared" si="7"/>
        <v>рбс90601418общопл</v>
      </c>
      <c r="G87" s="434">
        <v>244</v>
      </c>
      <c r="H87" s="315">
        <f t="shared" si="8"/>
        <v>244</v>
      </c>
      <c r="I87" s="315">
        <f t="shared" si="8"/>
        <v>244</v>
      </c>
      <c r="K87" s="217"/>
      <c r="L87" s="229"/>
      <c r="M87" s="229"/>
      <c r="N87" s="229"/>
    </row>
    <row r="88" spans="1:14">
      <c r="A88" s="386" t="s">
        <v>131</v>
      </c>
      <c r="B88" s="387" t="s">
        <v>431</v>
      </c>
      <c r="C88" s="388" t="s">
        <v>661</v>
      </c>
      <c r="D88" s="387" t="s">
        <v>132</v>
      </c>
      <c r="E88" s="389" t="s">
        <v>119</v>
      </c>
      <c r="F88" s="390" t="str">
        <f t="shared" si="7"/>
        <v>рбс90701419общопл</v>
      </c>
      <c r="G88" s="434">
        <v>209</v>
      </c>
      <c r="H88" s="315">
        <f t="shared" si="8"/>
        <v>209</v>
      </c>
      <c r="I88" s="315">
        <f t="shared" si="8"/>
        <v>209</v>
      </c>
      <c r="K88" s="217"/>
      <c r="L88" s="229"/>
      <c r="M88" s="229"/>
      <c r="N88" s="229"/>
    </row>
    <row r="89" spans="1:14">
      <c r="A89" s="386" t="s">
        <v>131</v>
      </c>
      <c r="B89" s="387" t="s">
        <v>433</v>
      </c>
      <c r="C89" s="388" t="s">
        <v>662</v>
      </c>
      <c r="D89" s="387" t="s">
        <v>132</v>
      </c>
      <c r="E89" s="389" t="s">
        <v>119</v>
      </c>
      <c r="F89" s="390" t="str">
        <f t="shared" si="7"/>
        <v>рбс90801420общопл</v>
      </c>
      <c r="G89" s="434">
        <v>271</v>
      </c>
      <c r="H89" s="315">
        <f t="shared" si="8"/>
        <v>271</v>
      </c>
      <c r="I89" s="315">
        <f t="shared" si="8"/>
        <v>271</v>
      </c>
      <c r="K89" s="217"/>
      <c r="L89" s="229"/>
      <c r="M89" s="229"/>
      <c r="N89" s="229"/>
    </row>
    <row r="90" spans="1:14">
      <c r="A90" s="386" t="s">
        <v>131</v>
      </c>
      <c r="B90" s="387" t="s">
        <v>434</v>
      </c>
      <c r="C90" s="388" t="s">
        <v>663</v>
      </c>
      <c r="D90" s="387" t="s">
        <v>132</v>
      </c>
      <c r="E90" s="389" t="s">
        <v>119</v>
      </c>
      <c r="F90" s="390" t="str">
        <f t="shared" si="7"/>
        <v>рбс90901421общопл</v>
      </c>
      <c r="G90" s="434">
        <f>123.7</f>
        <v>123.7</v>
      </c>
      <c r="H90" s="315">
        <f t="shared" si="8"/>
        <v>123.7</v>
      </c>
      <c r="I90" s="315">
        <f t="shared" si="8"/>
        <v>123.7</v>
      </c>
      <c r="K90" s="217"/>
      <c r="L90" s="229"/>
      <c r="M90" s="229"/>
      <c r="N90" s="229"/>
    </row>
    <row r="91" spans="1:14">
      <c r="A91" s="386" t="s">
        <v>131</v>
      </c>
      <c r="B91" s="387" t="s">
        <v>436</v>
      </c>
      <c r="C91" s="388" t="s">
        <v>664</v>
      </c>
      <c r="D91" s="387" t="s">
        <v>132</v>
      </c>
      <c r="E91" s="389" t="s">
        <v>119</v>
      </c>
      <c r="F91" s="390" t="str">
        <f t="shared" si="7"/>
        <v>рбс91001422общопл</v>
      </c>
      <c r="G91" s="434">
        <v>243</v>
      </c>
      <c r="H91" s="315">
        <f t="shared" si="8"/>
        <v>243</v>
      </c>
      <c r="I91" s="315">
        <f t="shared" si="8"/>
        <v>243</v>
      </c>
      <c r="K91" s="217"/>
      <c r="L91" s="229"/>
      <c r="M91" s="229"/>
      <c r="N91" s="229"/>
    </row>
    <row r="92" spans="1:14">
      <c r="A92" s="386" t="s">
        <v>131</v>
      </c>
      <c r="B92" s="387" t="s">
        <v>440</v>
      </c>
      <c r="C92" s="388" t="s">
        <v>666</v>
      </c>
      <c r="D92" s="387" t="s">
        <v>132</v>
      </c>
      <c r="E92" s="389" t="s">
        <v>119</v>
      </c>
      <c r="F92" s="390" t="str">
        <f t="shared" si="7"/>
        <v>рбс91101424общопл</v>
      </c>
      <c r="G92" s="434">
        <v>469</v>
      </c>
      <c r="H92" s="315">
        <f t="shared" si="8"/>
        <v>469</v>
      </c>
      <c r="I92" s="315">
        <f t="shared" si="8"/>
        <v>469</v>
      </c>
      <c r="K92" s="217"/>
      <c r="L92" s="229"/>
      <c r="M92" s="229"/>
      <c r="N92" s="229"/>
    </row>
    <row r="93" spans="1:14">
      <c r="A93" s="386" t="s">
        <v>131</v>
      </c>
      <c r="B93" s="387" t="s">
        <v>428</v>
      </c>
      <c r="C93" s="388" t="s">
        <v>667</v>
      </c>
      <c r="D93" s="387" t="s">
        <v>132</v>
      </c>
      <c r="E93" s="389" t="s">
        <v>119</v>
      </c>
      <c r="F93" s="390" t="str">
        <f t="shared" si="7"/>
        <v>рбс91201425общопл</v>
      </c>
      <c r="G93" s="434">
        <v>127</v>
      </c>
      <c r="H93" s="315">
        <f t="shared" si="8"/>
        <v>127</v>
      </c>
      <c r="I93" s="315">
        <f t="shared" si="8"/>
        <v>127</v>
      </c>
      <c r="K93" s="217"/>
      <c r="L93" s="229"/>
      <c r="M93" s="229"/>
      <c r="N93" s="229"/>
    </row>
    <row r="94" spans="1:14">
      <c r="A94" s="386" t="s">
        <v>131</v>
      </c>
      <c r="B94" s="387" t="s">
        <v>438</v>
      </c>
      <c r="C94" s="388" t="s">
        <v>665</v>
      </c>
      <c r="D94" s="387" t="s">
        <v>132</v>
      </c>
      <c r="E94" s="389" t="s">
        <v>119</v>
      </c>
      <c r="F94" s="390" t="str">
        <f t="shared" si="7"/>
        <v>рбс91301423общопл</v>
      </c>
      <c r="G94" s="434">
        <f>146</f>
        <v>146</v>
      </c>
      <c r="H94" s="315">
        <f t="shared" si="8"/>
        <v>146</v>
      </c>
      <c r="I94" s="315">
        <f t="shared" si="8"/>
        <v>146</v>
      </c>
      <c r="K94" s="217"/>
      <c r="L94" s="229"/>
      <c r="M94" s="229"/>
      <c r="N94" s="229"/>
    </row>
    <row r="95" spans="1:14">
      <c r="A95" s="386" t="s">
        <v>131</v>
      </c>
      <c r="B95" s="387" t="s">
        <v>443</v>
      </c>
      <c r="C95" s="388" t="s">
        <v>668</v>
      </c>
      <c r="D95" s="387" t="s">
        <v>132</v>
      </c>
      <c r="E95" s="389" t="s">
        <v>119</v>
      </c>
      <c r="F95" s="390" t="str">
        <f t="shared" si="7"/>
        <v>рбс91401426общопл</v>
      </c>
      <c r="G95" s="434">
        <f>217.1+1320.4+59.8</f>
        <v>1597.3</v>
      </c>
      <c r="H95" s="315">
        <f t="shared" si="8"/>
        <v>1597.3</v>
      </c>
      <c r="I95" s="315">
        <f t="shared" si="8"/>
        <v>1597.3</v>
      </c>
      <c r="K95" s="217"/>
      <c r="L95" s="229"/>
      <c r="M95" s="229"/>
      <c r="N95" s="229"/>
    </row>
    <row r="96" spans="1:14">
      <c r="A96" s="386" t="s">
        <v>131</v>
      </c>
      <c r="B96" s="387" t="s">
        <v>414</v>
      </c>
      <c r="C96" s="388" t="s">
        <v>669</v>
      </c>
      <c r="D96" s="387" t="s">
        <v>132</v>
      </c>
      <c r="E96" s="389" t="s">
        <v>119</v>
      </c>
      <c r="F96" s="390" t="str">
        <f t="shared" si="7"/>
        <v>рбс91501427общопл</v>
      </c>
      <c r="G96" s="434">
        <v>152</v>
      </c>
      <c r="H96" s="315">
        <f t="shared" si="8"/>
        <v>152</v>
      </c>
      <c r="I96" s="315">
        <f t="shared" si="8"/>
        <v>152</v>
      </c>
      <c r="K96" s="217"/>
      <c r="L96" s="229"/>
      <c r="M96" s="229"/>
      <c r="N96" s="229"/>
    </row>
    <row r="97" spans="1:14">
      <c r="A97" s="386" t="s">
        <v>131</v>
      </c>
      <c r="B97" s="387" t="s">
        <v>448</v>
      </c>
      <c r="C97" s="388" t="s">
        <v>670</v>
      </c>
      <c r="D97" s="387" t="s">
        <v>132</v>
      </c>
      <c r="E97" s="389" t="s">
        <v>119</v>
      </c>
      <c r="F97" s="390" t="str">
        <f t="shared" si="7"/>
        <v>рбс91601428общопл</v>
      </c>
      <c r="G97" s="434">
        <v>77</v>
      </c>
      <c r="H97" s="315">
        <f t="shared" si="8"/>
        <v>77</v>
      </c>
      <c r="I97" s="315">
        <f t="shared" si="8"/>
        <v>77</v>
      </c>
      <c r="K97" s="217"/>
      <c r="L97" s="229"/>
      <c r="M97" s="229"/>
      <c r="N97" s="229"/>
    </row>
    <row r="98" spans="1:14">
      <c r="A98" s="386" t="s">
        <v>131</v>
      </c>
      <c r="B98" s="387" t="s">
        <v>451</v>
      </c>
      <c r="C98" s="388" t="s">
        <v>671</v>
      </c>
      <c r="D98" s="387" t="s">
        <v>132</v>
      </c>
      <c r="E98" s="389" t="s">
        <v>119</v>
      </c>
      <c r="F98" s="390" t="str">
        <f t="shared" si="7"/>
        <v>рбс91701429общопл</v>
      </c>
      <c r="G98" s="434">
        <v>138</v>
      </c>
      <c r="H98" s="315">
        <f t="shared" si="8"/>
        <v>138</v>
      </c>
      <c r="I98" s="315">
        <f t="shared" si="8"/>
        <v>138</v>
      </c>
      <c r="K98" s="217"/>
      <c r="L98" s="229">
        <f>SUM(G82:G99)</f>
        <v>4860.2</v>
      </c>
      <c r="M98" s="229"/>
      <c r="N98" s="229"/>
    </row>
    <row r="99" spans="1:14">
      <c r="A99" s="386" t="s">
        <v>131</v>
      </c>
      <c r="B99" s="387" t="s">
        <v>453</v>
      </c>
      <c r="C99" s="388" t="s">
        <v>672</v>
      </c>
      <c r="D99" s="387" t="s">
        <v>132</v>
      </c>
      <c r="E99" s="389" t="s">
        <v>119</v>
      </c>
      <c r="F99" s="390" t="str">
        <f t="shared" si="7"/>
        <v>рбс91801430общопл</v>
      </c>
      <c r="G99" s="434">
        <v>67</v>
      </c>
      <c r="H99" s="315">
        <f t="shared" si="8"/>
        <v>67</v>
      </c>
      <c r="I99" s="315">
        <f t="shared" si="8"/>
        <v>67</v>
      </c>
      <c r="K99" s="217"/>
      <c r="L99" s="229">
        <f>SUM(G78:G99)</f>
        <v>85616.2</v>
      </c>
      <c r="M99" s="229"/>
      <c r="N99" s="229"/>
    </row>
    <row r="100" spans="1:14" ht="15.75">
      <c r="A100" s="223" t="s">
        <v>493</v>
      </c>
      <c r="B100" s="224"/>
      <c r="C100" s="224"/>
      <c r="D100" s="224"/>
      <c r="E100" s="224"/>
      <c r="F100" s="225"/>
      <c r="G100" s="226"/>
      <c r="H100" s="338"/>
      <c r="I100" s="338"/>
      <c r="K100" s="217" t="s">
        <v>380</v>
      </c>
    </row>
    <row r="101" spans="1:14">
      <c r="A101" s="386" t="s">
        <v>131</v>
      </c>
      <c r="B101" s="387" t="s">
        <v>381</v>
      </c>
      <c r="C101" s="388" t="s">
        <v>382</v>
      </c>
      <c r="D101" s="387" t="s">
        <v>132</v>
      </c>
      <c r="E101" s="389" t="s">
        <v>118</v>
      </c>
      <c r="F101" s="390" t="str">
        <f t="shared" ref="F101:F107" si="9">CONCATENATE(A101,B101,C101,D101,E101,)</f>
        <v>рбс901ЦА001общпро</v>
      </c>
      <c r="G101" s="337"/>
      <c r="H101" s="315">
        <f>G101*1.037037</f>
        <v>0</v>
      </c>
      <c r="I101" s="315">
        <f t="shared" si="1"/>
        <v>0</v>
      </c>
      <c r="J101" s="216" t="s">
        <v>505</v>
      </c>
      <c r="K101" s="217" t="s">
        <v>508</v>
      </c>
    </row>
    <row r="102" spans="1:14">
      <c r="A102" s="386" t="s">
        <v>131</v>
      </c>
      <c r="B102" s="387" t="s">
        <v>412</v>
      </c>
      <c r="C102" s="388" t="s">
        <v>413</v>
      </c>
      <c r="D102" s="387" t="s">
        <v>132</v>
      </c>
      <c r="E102" s="389" t="s">
        <v>118</v>
      </c>
      <c r="F102" s="390" t="str">
        <f t="shared" si="9"/>
        <v>рбс902ЦБ020общпро</v>
      </c>
      <c r="G102" s="337"/>
      <c r="H102" s="315">
        <f t="shared" ref="H102:H107" si="10">G102*1.037037</f>
        <v>0</v>
      </c>
      <c r="I102" s="315">
        <f t="shared" si="1"/>
        <v>0</v>
      </c>
      <c r="J102" s="216" t="s">
        <v>505</v>
      </c>
      <c r="K102" s="217" t="s">
        <v>509</v>
      </c>
    </row>
    <row r="103" spans="1:14">
      <c r="A103" s="386" t="s">
        <v>131</v>
      </c>
      <c r="B103" s="387" t="s">
        <v>418</v>
      </c>
      <c r="C103" s="388" t="s">
        <v>419</v>
      </c>
      <c r="D103" s="387" t="s">
        <v>132</v>
      </c>
      <c r="E103" s="389" t="s">
        <v>118</v>
      </c>
      <c r="F103" s="390" t="str">
        <f t="shared" si="9"/>
        <v>рбс904ЦГ060общпро</v>
      </c>
      <c r="G103" s="337"/>
      <c r="H103" s="315">
        <f t="shared" si="10"/>
        <v>0</v>
      </c>
      <c r="I103" s="315">
        <f t="shared" si="1"/>
        <v>0</v>
      </c>
      <c r="J103" s="216" t="s">
        <v>505</v>
      </c>
      <c r="K103" s="217" t="s">
        <v>510</v>
      </c>
    </row>
    <row r="104" spans="1:14">
      <c r="A104" s="386" t="s">
        <v>131</v>
      </c>
      <c r="B104" s="387" t="s">
        <v>429</v>
      </c>
      <c r="C104" s="388" t="s">
        <v>430</v>
      </c>
      <c r="D104" s="387" t="s">
        <v>132</v>
      </c>
      <c r="E104" s="389" t="s">
        <v>118</v>
      </c>
      <c r="F104" s="390" t="str">
        <f t="shared" si="9"/>
        <v>рбс906ЦЕ100общпро</v>
      </c>
      <c r="G104" s="337"/>
      <c r="H104" s="315">
        <f t="shared" si="10"/>
        <v>0</v>
      </c>
      <c r="I104" s="315">
        <f t="shared" si="1"/>
        <v>0</v>
      </c>
      <c r="J104" s="216" t="s">
        <v>505</v>
      </c>
      <c r="K104" s="217" t="s">
        <v>512</v>
      </c>
    </row>
    <row r="105" spans="1:14">
      <c r="A105" s="386" t="s">
        <v>131</v>
      </c>
      <c r="B105" s="387" t="s">
        <v>428</v>
      </c>
      <c r="C105" s="388" t="s">
        <v>442</v>
      </c>
      <c r="D105" s="387" t="s">
        <v>132</v>
      </c>
      <c r="E105" s="389" t="s">
        <v>118</v>
      </c>
      <c r="F105" s="390" t="str">
        <f t="shared" si="9"/>
        <v>рбс912ЦН220общпро</v>
      </c>
      <c r="G105" s="337"/>
      <c r="H105" s="315">
        <f t="shared" si="10"/>
        <v>0</v>
      </c>
      <c r="I105" s="315">
        <f t="shared" si="1"/>
        <v>0</v>
      </c>
      <c r="J105" s="216" t="s">
        <v>505</v>
      </c>
      <c r="K105" s="217" t="s">
        <v>519</v>
      </c>
    </row>
    <row r="106" spans="1:14">
      <c r="A106" s="386" t="s">
        <v>131</v>
      </c>
      <c r="B106" s="387" t="s">
        <v>451</v>
      </c>
      <c r="C106" s="388" t="s">
        <v>452</v>
      </c>
      <c r="D106" s="387" t="s">
        <v>132</v>
      </c>
      <c r="E106" s="389" t="s">
        <v>118</v>
      </c>
      <c r="F106" s="390" t="str">
        <f t="shared" si="9"/>
        <v>рбс917ЦТ320общпро</v>
      </c>
      <c r="G106" s="337"/>
      <c r="H106" s="315">
        <f t="shared" si="10"/>
        <v>0</v>
      </c>
      <c r="I106" s="315">
        <f t="shared" si="1"/>
        <v>0</v>
      </c>
      <c r="J106" s="216" t="s">
        <v>505</v>
      </c>
      <c r="K106" s="217" t="s">
        <v>522</v>
      </c>
    </row>
    <row r="107" spans="1:14">
      <c r="A107" s="386" t="s">
        <v>131</v>
      </c>
      <c r="B107" s="387" t="s">
        <v>453</v>
      </c>
      <c r="C107" s="388" t="s">
        <v>454</v>
      </c>
      <c r="D107" s="387" t="s">
        <v>132</v>
      </c>
      <c r="E107" s="389" t="s">
        <v>118</v>
      </c>
      <c r="F107" s="390" t="str">
        <f t="shared" si="9"/>
        <v>рбс918ЦУ340общпро</v>
      </c>
      <c r="G107" s="337"/>
      <c r="H107" s="315">
        <f t="shared" si="10"/>
        <v>0</v>
      </c>
      <c r="I107" s="315">
        <f t="shared" si="1"/>
        <v>0</v>
      </c>
      <c r="J107" s="216" t="s">
        <v>505</v>
      </c>
      <c r="K107" s="217" t="s">
        <v>523</v>
      </c>
    </row>
    <row r="108" spans="1:14" ht="15.75">
      <c r="A108" s="223" t="s">
        <v>301</v>
      </c>
      <c r="B108" s="224"/>
      <c r="C108" s="224"/>
      <c r="D108" s="224"/>
      <c r="E108" s="224"/>
      <c r="F108" s="225"/>
      <c r="G108" s="226"/>
      <c r="H108" s="338"/>
      <c r="I108" s="338"/>
      <c r="K108" s="217"/>
    </row>
    <row r="109" spans="1:14">
      <c r="A109" s="221" t="s">
        <v>131</v>
      </c>
      <c r="B109" s="222" t="s">
        <v>458</v>
      </c>
      <c r="C109" s="221" t="s">
        <v>176</v>
      </c>
      <c r="D109" s="221" t="s">
        <v>132</v>
      </c>
      <c r="E109" s="221" t="s">
        <v>119</v>
      </c>
      <c r="F109" s="390" t="str">
        <f t="shared" si="2"/>
        <v>рбс806?????общопл</v>
      </c>
      <c r="G109" s="434">
        <v>24465.5</v>
      </c>
      <c r="H109" s="315">
        <f>G109*1</f>
        <v>24465.5</v>
      </c>
      <c r="I109" s="315">
        <f t="shared" si="1"/>
        <v>24465.5</v>
      </c>
      <c r="K109" s="217"/>
    </row>
    <row r="110" spans="1:14">
      <c r="A110" s="221" t="s">
        <v>131</v>
      </c>
      <c r="B110" s="222" t="s">
        <v>455</v>
      </c>
      <c r="C110" s="221" t="s">
        <v>176</v>
      </c>
      <c r="D110" s="221" t="s">
        <v>132</v>
      </c>
      <c r="E110" s="221" t="s">
        <v>119</v>
      </c>
      <c r="F110" s="390" t="str">
        <f t="shared" si="2"/>
        <v>рбс801?????общопл</v>
      </c>
      <c r="G110" s="434">
        <f>1227+954.3+1561.6-22.08</f>
        <v>3720.82</v>
      </c>
      <c r="H110" s="315">
        <f>G110*1</f>
        <v>3720.82</v>
      </c>
      <c r="I110" s="315">
        <f t="shared" si="1"/>
        <v>3720.82</v>
      </c>
      <c r="K110" s="217"/>
    </row>
    <row r="111" spans="1:14">
      <c r="A111" s="221" t="s">
        <v>131</v>
      </c>
      <c r="B111" s="222" t="s">
        <v>327</v>
      </c>
      <c r="C111" s="221" t="s">
        <v>176</v>
      </c>
      <c r="D111" s="221" t="s">
        <v>132</v>
      </c>
      <c r="E111" s="221" t="s">
        <v>119</v>
      </c>
      <c r="F111" s="390" t="str">
        <f t="shared" si="2"/>
        <v>рбс875?????общопл</v>
      </c>
      <c r="G111" s="434">
        <v>4164.3</v>
      </c>
      <c r="H111" s="315">
        <f>G111*1</f>
        <v>4164.3</v>
      </c>
      <c r="I111" s="315">
        <f>H111</f>
        <v>4164.3</v>
      </c>
      <c r="K111" s="217"/>
    </row>
    <row r="112" spans="1:14">
      <c r="A112" s="221" t="s">
        <v>131</v>
      </c>
      <c r="B112" s="222" t="s">
        <v>329</v>
      </c>
      <c r="C112" s="221" t="s">
        <v>176</v>
      </c>
      <c r="D112" s="221" t="s">
        <v>132</v>
      </c>
      <c r="E112" s="221" t="s">
        <v>119</v>
      </c>
      <c r="F112" s="390" t="str">
        <f t="shared" si="2"/>
        <v>рбс890?????общопл</v>
      </c>
      <c r="G112" s="434">
        <f>8328.7</f>
        <v>8328.7000000000007</v>
      </c>
      <c r="H112" s="315">
        <f>G112*1</f>
        <v>8328.7000000000007</v>
      </c>
      <c r="I112" s="315">
        <f>H112</f>
        <v>8328.7000000000007</v>
      </c>
      <c r="K112" s="217"/>
    </row>
    <row r="113" spans="1:12">
      <c r="A113" s="221" t="s">
        <v>131</v>
      </c>
      <c r="B113" s="222" t="s">
        <v>456</v>
      </c>
      <c r="C113" s="221" t="s">
        <v>176</v>
      </c>
      <c r="D113" s="221" t="s">
        <v>132</v>
      </c>
      <c r="E113" s="221" t="s">
        <v>119</v>
      </c>
      <c r="F113" s="390" t="str">
        <f t="shared" si="2"/>
        <v>рбс802?????общопл</v>
      </c>
      <c r="G113" s="434">
        <f>744.4+520.5</f>
        <v>1264.9000000000001</v>
      </c>
      <c r="H113" s="315">
        <f>G113*1</f>
        <v>1264.9000000000001</v>
      </c>
      <c r="I113" s="315">
        <f>H113</f>
        <v>1264.9000000000001</v>
      </c>
      <c r="K113" s="217"/>
    </row>
    <row r="114" spans="1:12" ht="15.75">
      <c r="A114" s="223" t="s">
        <v>1612</v>
      </c>
      <c r="B114" s="224"/>
      <c r="C114" s="528"/>
      <c r="D114" s="528"/>
      <c r="E114" s="528"/>
      <c r="F114" s="529"/>
      <c r="G114" s="530"/>
      <c r="H114" s="531"/>
      <c r="I114" s="531"/>
      <c r="J114" s="532"/>
      <c r="K114" s="533"/>
    </row>
    <row r="115" spans="1:12">
      <c r="A115" s="221" t="s">
        <v>131</v>
      </c>
      <c r="B115" s="527" t="s">
        <v>611</v>
      </c>
      <c r="C115" s="221" t="s">
        <v>176</v>
      </c>
      <c r="D115" s="221" t="s">
        <v>132</v>
      </c>
      <c r="E115" s="221" t="s">
        <v>119</v>
      </c>
      <c r="F115" s="390" t="str">
        <f>CONCATENATE(A115,B115,C115,D115,E115,)</f>
        <v>рбс810?????общопл</v>
      </c>
      <c r="G115" s="337">
        <f>2630.1+794.4</f>
        <v>3424.5</v>
      </c>
      <c r="H115" s="315">
        <f>G115</f>
        <v>3424.5</v>
      </c>
      <c r="I115" s="315">
        <f>H115</f>
        <v>3424.5</v>
      </c>
      <c r="K115" s="217"/>
    </row>
    <row r="116" spans="1:12">
      <c r="A116" s="221" t="s">
        <v>131</v>
      </c>
      <c r="B116" s="527" t="s">
        <v>611</v>
      </c>
      <c r="C116" s="221" t="s">
        <v>176</v>
      </c>
      <c r="D116" s="221" t="s">
        <v>132</v>
      </c>
      <c r="E116" s="221" t="s">
        <v>120</v>
      </c>
      <c r="F116" s="390" t="str">
        <f>CONCATENATE(A116,B116,C116,D116,E116,)</f>
        <v>рбс810?????общком</v>
      </c>
      <c r="G116" s="337"/>
      <c r="H116" s="315">
        <f>ROUND(G116*1.0767,1)</f>
        <v>0</v>
      </c>
      <c r="I116" s="315">
        <f>ROUND(H116*1,1)</f>
        <v>0</v>
      </c>
      <c r="K116" s="217"/>
    </row>
    <row r="117" spans="1:12">
      <c r="A117" s="221" t="s">
        <v>131</v>
      </c>
      <c r="B117" s="527" t="s">
        <v>611</v>
      </c>
      <c r="C117" s="221" t="s">
        <v>176</v>
      </c>
      <c r="D117" s="221" t="s">
        <v>132</v>
      </c>
      <c r="E117" s="221" t="s">
        <v>118</v>
      </c>
      <c r="F117" s="390" t="str">
        <f>CONCATENATE(A117,B117,C117,D117,E117,)</f>
        <v>рбс810?????общпро</v>
      </c>
      <c r="G117" s="337">
        <v>460.6</v>
      </c>
      <c r="H117" s="315">
        <f>G117</f>
        <v>460.6</v>
      </c>
      <c r="I117" s="315">
        <f>ROUND(H117*1,1)</f>
        <v>460.6</v>
      </c>
      <c r="K117" s="217"/>
    </row>
    <row r="118" spans="1:12" ht="15.75">
      <c r="A118" s="223" t="s">
        <v>595</v>
      </c>
      <c r="B118" s="224"/>
      <c r="C118" s="224"/>
      <c r="D118" s="224"/>
      <c r="E118" s="224"/>
      <c r="F118" s="225"/>
      <c r="G118" s="226"/>
      <c r="H118" s="338"/>
      <c r="I118" s="338"/>
      <c r="K118" s="217"/>
    </row>
    <row r="119" spans="1:12">
      <c r="A119" s="221" t="s">
        <v>131</v>
      </c>
      <c r="B119" s="222" t="s">
        <v>458</v>
      </c>
      <c r="C119" s="221" t="s">
        <v>176</v>
      </c>
      <c r="D119" s="221" t="s">
        <v>132</v>
      </c>
      <c r="E119" s="221" t="s">
        <v>119</v>
      </c>
      <c r="F119" s="390" t="str">
        <f t="shared" si="2"/>
        <v>рбс806?????общопл</v>
      </c>
      <c r="G119" s="434">
        <f>6188.6+2451.5</f>
        <v>8640.1</v>
      </c>
      <c r="H119" s="315">
        <f>G119*1</f>
        <v>8640.1</v>
      </c>
      <c r="I119" s="315">
        <f>H119</f>
        <v>8640.1</v>
      </c>
      <c r="K119" s="217" t="s">
        <v>1613</v>
      </c>
    </row>
    <row r="120" spans="1:12">
      <c r="A120" s="435" t="s">
        <v>131</v>
      </c>
      <c r="B120" s="429" t="s">
        <v>313</v>
      </c>
      <c r="C120" s="435" t="s">
        <v>176</v>
      </c>
      <c r="D120" s="435" t="s">
        <v>132</v>
      </c>
      <c r="E120" s="435" t="s">
        <v>119</v>
      </c>
      <c r="F120" s="432" t="str">
        <f t="shared" si="2"/>
        <v>рбс830?????общопл</v>
      </c>
      <c r="G120" s="434">
        <f>2496.7+754</f>
        <v>3250.7</v>
      </c>
      <c r="H120" s="426">
        <f t="shared" ref="H120:H123" si="11">G120*1</f>
        <v>3250.7</v>
      </c>
      <c r="I120" s="426">
        <f>H120</f>
        <v>3250.7</v>
      </c>
      <c r="K120" s="217"/>
    </row>
    <row r="121" spans="1:12">
      <c r="A121" s="221" t="s">
        <v>131</v>
      </c>
      <c r="B121" s="222" t="s">
        <v>323</v>
      </c>
      <c r="C121" s="221" t="s">
        <v>176</v>
      </c>
      <c r="D121" s="221" t="s">
        <v>132</v>
      </c>
      <c r="E121" s="221" t="s">
        <v>119</v>
      </c>
      <c r="F121" s="390" t="str">
        <f t="shared" si="2"/>
        <v>рбс856?????общопл</v>
      </c>
      <c r="G121" s="434">
        <f>9130.4*1.302</f>
        <v>11887.7808</v>
      </c>
      <c r="H121" s="315">
        <f t="shared" si="11"/>
        <v>11887.7808</v>
      </c>
      <c r="I121" s="315">
        <f>H121</f>
        <v>11887.7808</v>
      </c>
      <c r="K121" s="217" t="s">
        <v>1621</v>
      </c>
    </row>
    <row r="122" spans="1:12">
      <c r="A122" s="221" t="s">
        <v>131</v>
      </c>
      <c r="B122" s="222" t="s">
        <v>327</v>
      </c>
      <c r="C122" s="221" t="s">
        <v>176</v>
      </c>
      <c r="D122" s="221" t="s">
        <v>132</v>
      </c>
      <c r="E122" s="221" t="s">
        <v>119</v>
      </c>
      <c r="F122" s="390" t="str">
        <f t="shared" si="2"/>
        <v>рбс875?????общопл</v>
      </c>
      <c r="G122" s="514">
        <v>127888.6</v>
      </c>
      <c r="H122" s="315">
        <f t="shared" si="11"/>
        <v>127888.6</v>
      </c>
      <c r="I122" s="315">
        <f>H122</f>
        <v>127888.6</v>
      </c>
      <c r="K122" s="217"/>
    </row>
    <row r="123" spans="1:12">
      <c r="A123" s="221" t="s">
        <v>131</v>
      </c>
      <c r="B123" s="222" t="s">
        <v>329</v>
      </c>
      <c r="C123" s="221" t="s">
        <v>176</v>
      </c>
      <c r="D123" s="221" t="s">
        <v>132</v>
      </c>
      <c r="E123" s="221" t="s">
        <v>119</v>
      </c>
      <c r="F123" s="390" t="str">
        <f t="shared" si="2"/>
        <v>рбс890?????общопл</v>
      </c>
      <c r="G123" s="434">
        <f>1498+410</f>
        <v>1908</v>
      </c>
      <c r="H123" s="315">
        <f t="shared" si="11"/>
        <v>1908</v>
      </c>
      <c r="I123" s="315">
        <f>H123</f>
        <v>1908</v>
      </c>
      <c r="K123" s="217"/>
    </row>
    <row r="124" spans="1:12" ht="15.75">
      <c r="A124" s="223" t="s">
        <v>1602</v>
      </c>
      <c r="B124" s="224"/>
      <c r="C124" s="224"/>
      <c r="D124" s="224"/>
      <c r="E124" s="224"/>
      <c r="F124" s="225"/>
      <c r="G124" s="226"/>
      <c r="H124" s="338"/>
      <c r="I124" s="338"/>
      <c r="K124" s="217"/>
    </row>
    <row r="125" spans="1:12" ht="22.5" customHeight="1">
      <c r="A125" s="220" t="s">
        <v>472</v>
      </c>
      <c r="B125" s="392" t="s">
        <v>458</v>
      </c>
      <c r="C125" s="220" t="s">
        <v>718</v>
      </c>
      <c r="D125" s="220" t="s">
        <v>132</v>
      </c>
      <c r="E125" s="220" t="s">
        <v>118</v>
      </c>
      <c r="F125" s="390" t="str">
        <f t="shared" si="2"/>
        <v>смз806Щ5964общпро</v>
      </c>
      <c r="G125" s="434">
        <f>4917.4+420</f>
        <v>5337.4</v>
      </c>
      <c r="H125" s="315">
        <f>G125</f>
        <v>5337.4</v>
      </c>
      <c r="I125" s="315">
        <f>H125</f>
        <v>5337.4</v>
      </c>
      <c r="K125" s="218" t="s">
        <v>850</v>
      </c>
    </row>
    <row r="126" spans="1:12">
      <c r="A126" s="220" t="s">
        <v>131</v>
      </c>
      <c r="B126" s="392" t="s">
        <v>458</v>
      </c>
      <c r="C126" s="220" t="s">
        <v>716</v>
      </c>
      <c r="D126" s="220" t="s">
        <v>132</v>
      </c>
      <c r="E126" s="220" t="s">
        <v>118</v>
      </c>
      <c r="F126" s="390" t="str">
        <f t="shared" si="2"/>
        <v>рбс806Щ5953общпро</v>
      </c>
      <c r="G126" s="434">
        <v>0</v>
      </c>
      <c r="H126" s="315">
        <f t="shared" ref="H126:H139" si="12">G126</f>
        <v>0</v>
      </c>
      <c r="I126" s="315">
        <f t="shared" ref="I126:I139" si="13">H126</f>
        <v>0</v>
      </c>
      <c r="K126" s="218" t="s">
        <v>849</v>
      </c>
      <c r="L126" s="376" t="s">
        <v>857</v>
      </c>
    </row>
    <row r="127" spans="1:12">
      <c r="A127" s="220" t="s">
        <v>472</v>
      </c>
      <c r="B127" s="392" t="s">
        <v>323</v>
      </c>
      <c r="C127" s="220" t="s">
        <v>843</v>
      </c>
      <c r="D127" s="220" t="s">
        <v>132</v>
      </c>
      <c r="E127" s="220" t="s">
        <v>118</v>
      </c>
      <c r="F127" s="390" t="str">
        <f t="shared" si="2"/>
        <v>смз856Щ59??общпро</v>
      </c>
      <c r="G127" s="434">
        <f>4427+9896+4347+3791+5361+6077-52.1-131-177.9+174.8+3357.5</f>
        <v>37070.300000000003</v>
      </c>
      <c r="H127" s="315">
        <f t="shared" si="12"/>
        <v>37070.300000000003</v>
      </c>
      <c r="I127" s="315">
        <f t="shared" si="13"/>
        <v>37070.300000000003</v>
      </c>
      <c r="K127" s="218" t="s">
        <v>859</v>
      </c>
    </row>
    <row r="128" spans="1:12">
      <c r="A128" s="220" t="s">
        <v>472</v>
      </c>
      <c r="B128" s="392" t="s">
        <v>323</v>
      </c>
      <c r="C128" s="220" t="s">
        <v>739</v>
      </c>
      <c r="D128" s="220" t="s">
        <v>132</v>
      </c>
      <c r="E128" s="220" t="s">
        <v>118</v>
      </c>
      <c r="F128" s="390" t="str">
        <f t="shared" si="2"/>
        <v>смз856Щ5966общпро</v>
      </c>
      <c r="G128" s="434">
        <f>26765-62.7+31.1+2925</f>
        <v>29658.399999999998</v>
      </c>
      <c r="H128" s="315">
        <f t="shared" si="12"/>
        <v>29658.399999999998</v>
      </c>
      <c r="I128" s="315">
        <f t="shared" si="13"/>
        <v>29658.399999999998</v>
      </c>
      <c r="K128" s="219" t="s">
        <v>848</v>
      </c>
    </row>
    <row r="129" spans="1:12">
      <c r="A129" s="220" t="s">
        <v>472</v>
      </c>
      <c r="B129" s="392" t="s">
        <v>323</v>
      </c>
      <c r="C129" s="220" t="s">
        <v>737</v>
      </c>
      <c r="D129" s="220" t="s">
        <v>132</v>
      </c>
      <c r="E129" s="220" t="s">
        <v>118</v>
      </c>
      <c r="F129" s="390" t="str">
        <f t="shared" si="2"/>
        <v>смз856Щ5970общпро</v>
      </c>
      <c r="G129" s="434">
        <f>44456-253.8+6.8+6750-1750+3400+6100+400</f>
        <v>59109</v>
      </c>
      <c r="H129" s="315">
        <f t="shared" si="12"/>
        <v>59109</v>
      </c>
      <c r="I129" s="315">
        <f t="shared" si="13"/>
        <v>59109</v>
      </c>
      <c r="K129" s="219" t="s">
        <v>1618</v>
      </c>
    </row>
    <row r="130" spans="1:12">
      <c r="A130" s="220" t="s">
        <v>472</v>
      </c>
      <c r="B130" s="392" t="s">
        <v>323</v>
      </c>
      <c r="C130" s="220" t="s">
        <v>735</v>
      </c>
      <c r="D130" s="220" t="s">
        <v>132</v>
      </c>
      <c r="E130" s="220" t="s">
        <v>118</v>
      </c>
      <c r="F130" s="390" t="str">
        <f t="shared" si="2"/>
        <v>смз856Щ5971общпро</v>
      </c>
      <c r="G130" s="434">
        <f>3996+750</f>
        <v>4746</v>
      </c>
      <c r="H130" s="315">
        <f t="shared" si="12"/>
        <v>4746</v>
      </c>
      <c r="I130" s="315">
        <f t="shared" si="13"/>
        <v>4746</v>
      </c>
      <c r="K130" s="219" t="s">
        <v>847</v>
      </c>
    </row>
    <row r="131" spans="1:12">
      <c r="A131" s="220" t="s">
        <v>472</v>
      </c>
      <c r="B131" s="392" t="s">
        <v>327</v>
      </c>
      <c r="C131" s="220" t="s">
        <v>176</v>
      </c>
      <c r="D131" s="220" t="s">
        <v>132</v>
      </c>
      <c r="E131" s="220" t="s">
        <v>118</v>
      </c>
      <c r="F131" s="390" t="str">
        <f t="shared" si="2"/>
        <v>смз875?????общпро</v>
      </c>
      <c r="G131" s="434">
        <v>0</v>
      </c>
      <c r="H131" s="315">
        <f t="shared" si="12"/>
        <v>0</v>
      </c>
      <c r="I131" s="315">
        <f t="shared" si="13"/>
        <v>0</v>
      </c>
      <c r="K131" s="219" t="s">
        <v>845</v>
      </c>
    </row>
    <row r="132" spans="1:12">
      <c r="A132" s="220" t="s">
        <v>472</v>
      </c>
      <c r="B132" s="392" t="s">
        <v>327</v>
      </c>
      <c r="C132" s="220" t="s">
        <v>176</v>
      </c>
      <c r="D132" s="220" t="s">
        <v>132</v>
      </c>
      <c r="E132" s="220" t="s">
        <v>118</v>
      </c>
      <c r="F132" s="390" t="str">
        <f t="shared" si="2"/>
        <v>смз875?????общпро</v>
      </c>
      <c r="G132" s="434">
        <f>1484.6+622.5+13068.7</f>
        <v>15175.800000000001</v>
      </c>
      <c r="H132" s="315">
        <f t="shared" si="12"/>
        <v>15175.800000000001</v>
      </c>
      <c r="I132" s="315">
        <f t="shared" si="13"/>
        <v>15175.800000000001</v>
      </c>
      <c r="K132" s="438" t="s">
        <v>1616</v>
      </c>
    </row>
    <row r="133" spans="1:12">
      <c r="A133" s="220" t="s">
        <v>472</v>
      </c>
      <c r="B133" s="392" t="s">
        <v>418</v>
      </c>
      <c r="C133" s="392" t="s">
        <v>657</v>
      </c>
      <c r="D133" s="220" t="s">
        <v>132</v>
      </c>
      <c r="E133" s="220" t="s">
        <v>118</v>
      </c>
      <c r="F133" s="390" t="str">
        <f t="shared" si="2"/>
        <v>смз90401416общпро</v>
      </c>
      <c r="G133" s="337"/>
      <c r="H133" s="315">
        <f t="shared" si="12"/>
        <v>0</v>
      </c>
      <c r="I133" s="315">
        <f t="shared" si="13"/>
        <v>0</v>
      </c>
      <c r="K133" s="219"/>
    </row>
    <row r="134" spans="1:12">
      <c r="A134" s="220" t="s">
        <v>472</v>
      </c>
      <c r="B134" s="392" t="s">
        <v>418</v>
      </c>
      <c r="C134" s="392" t="s">
        <v>657</v>
      </c>
      <c r="D134" s="220" t="s">
        <v>132</v>
      </c>
      <c r="E134" s="220" t="s">
        <v>118</v>
      </c>
      <c r="F134" s="390" t="str">
        <f t="shared" si="2"/>
        <v>смз90401416общпро</v>
      </c>
      <c r="G134" s="434">
        <f>4956.8</f>
        <v>4956.8</v>
      </c>
      <c r="H134" s="315">
        <f t="shared" si="12"/>
        <v>4956.8</v>
      </c>
      <c r="I134" s="315">
        <f t="shared" si="13"/>
        <v>4956.8</v>
      </c>
      <c r="J134" s="216" t="s">
        <v>341</v>
      </c>
      <c r="K134" s="219" t="s">
        <v>851</v>
      </c>
    </row>
    <row r="135" spans="1:12">
      <c r="A135" s="220" t="s">
        <v>472</v>
      </c>
      <c r="B135" s="392" t="s">
        <v>433</v>
      </c>
      <c r="C135" s="220" t="s">
        <v>729</v>
      </c>
      <c r="D135" s="220" t="s">
        <v>132</v>
      </c>
      <c r="E135" s="220" t="s">
        <v>118</v>
      </c>
      <c r="F135" s="390" t="str">
        <f t="shared" si="2"/>
        <v>смз908Щ5979общпро</v>
      </c>
      <c r="G135" s="434">
        <f>2852.1+465</f>
        <v>3317.1</v>
      </c>
      <c r="H135" s="315">
        <f t="shared" si="12"/>
        <v>3317.1</v>
      </c>
      <c r="I135" s="315">
        <f t="shared" si="13"/>
        <v>3317.1</v>
      </c>
      <c r="J135" s="216" t="s">
        <v>506</v>
      </c>
      <c r="K135" s="219" t="s">
        <v>25</v>
      </c>
    </row>
    <row r="136" spans="1:12">
      <c r="A136" s="220" t="s">
        <v>472</v>
      </c>
      <c r="B136" s="392" t="s">
        <v>433</v>
      </c>
      <c r="C136" s="220" t="s">
        <v>720</v>
      </c>
      <c r="D136" s="220" t="s">
        <v>132</v>
      </c>
      <c r="E136" s="220" t="s">
        <v>118</v>
      </c>
      <c r="F136" s="390" t="str">
        <f t="shared" si="2"/>
        <v>смз908Э1173общпро</v>
      </c>
      <c r="G136" s="434">
        <f>1366+90</f>
        <v>1456</v>
      </c>
      <c r="H136" s="315">
        <f t="shared" si="12"/>
        <v>1456</v>
      </c>
      <c r="I136" s="315">
        <f t="shared" si="13"/>
        <v>1456</v>
      </c>
      <c r="J136" s="216" t="s">
        <v>506</v>
      </c>
      <c r="K136" s="219" t="s">
        <v>852</v>
      </c>
    </row>
    <row r="137" spans="1:12">
      <c r="A137" s="220" t="s">
        <v>472</v>
      </c>
      <c r="B137" s="392" t="s">
        <v>428</v>
      </c>
      <c r="C137" s="220" t="s">
        <v>723</v>
      </c>
      <c r="D137" s="220" t="s">
        <v>132</v>
      </c>
      <c r="E137" s="220" t="s">
        <v>118</v>
      </c>
      <c r="F137" s="390" t="str">
        <f t="shared" si="2"/>
        <v>смз912Щ5980общпро</v>
      </c>
      <c r="G137" s="434">
        <f>3880.3+285</f>
        <v>4165.3</v>
      </c>
      <c r="H137" s="315">
        <f t="shared" si="12"/>
        <v>4165.3</v>
      </c>
      <c r="I137" s="315">
        <f t="shared" si="13"/>
        <v>4165.3</v>
      </c>
      <c r="J137" s="216" t="s">
        <v>506</v>
      </c>
      <c r="K137" s="219" t="s">
        <v>25</v>
      </c>
    </row>
    <row r="138" spans="1:12">
      <c r="A138" s="220" t="s">
        <v>472</v>
      </c>
      <c r="B138" s="392" t="s">
        <v>451</v>
      </c>
      <c r="C138" s="220" t="s">
        <v>731</v>
      </c>
      <c r="D138" s="220" t="s">
        <v>132</v>
      </c>
      <c r="E138" s="220" t="s">
        <v>118</v>
      </c>
      <c r="F138" s="390" t="str">
        <f t="shared" si="2"/>
        <v>смз917Щ5981общпро</v>
      </c>
      <c r="G138" s="434">
        <f>5515.3+483</f>
        <v>5998.3</v>
      </c>
      <c r="H138" s="315">
        <f t="shared" si="12"/>
        <v>5998.3</v>
      </c>
      <c r="I138" s="315">
        <f t="shared" si="13"/>
        <v>5998.3</v>
      </c>
      <c r="J138" s="216" t="s">
        <v>506</v>
      </c>
      <c r="K138" s="219" t="s">
        <v>25</v>
      </c>
    </row>
    <row r="139" spans="1:12">
      <c r="A139" s="393" t="s">
        <v>472</v>
      </c>
      <c r="B139" s="394" t="s">
        <v>453</v>
      </c>
      <c r="C139" s="393" t="s">
        <v>733</v>
      </c>
      <c r="D139" s="393" t="s">
        <v>132</v>
      </c>
      <c r="E139" s="393" t="s">
        <v>118</v>
      </c>
      <c r="F139" s="395" t="str">
        <f t="shared" si="2"/>
        <v>смз918Щ5982общпро</v>
      </c>
      <c r="G139" s="396">
        <v>0</v>
      </c>
      <c r="H139" s="379">
        <f t="shared" si="12"/>
        <v>0</v>
      </c>
      <c r="I139" s="379">
        <f t="shared" si="13"/>
        <v>0</v>
      </c>
      <c r="J139" s="216" t="s">
        <v>506</v>
      </c>
      <c r="K139" s="219" t="s">
        <v>25</v>
      </c>
      <c r="L139" s="380" t="s">
        <v>863</v>
      </c>
    </row>
    <row r="140" spans="1:12" ht="15.75">
      <c r="A140" s="223" t="s">
        <v>642</v>
      </c>
      <c r="B140" s="397"/>
      <c r="C140" s="336"/>
      <c r="D140" s="336"/>
      <c r="E140" s="336"/>
      <c r="F140" s="398"/>
      <c r="G140" s="339"/>
      <c r="H140" s="338"/>
      <c r="I140" s="338"/>
      <c r="K140" s="219"/>
    </row>
    <row r="141" spans="1:12">
      <c r="A141" s="220" t="s">
        <v>131</v>
      </c>
      <c r="B141" s="392" t="s">
        <v>327</v>
      </c>
      <c r="C141" s="392" t="s">
        <v>837</v>
      </c>
      <c r="D141" s="220" t="s">
        <v>132</v>
      </c>
      <c r="E141" s="220" t="s">
        <v>121</v>
      </c>
      <c r="F141" s="390" t="str">
        <f>CONCATENATE(A141,B141,C141,D141,E141,)</f>
        <v>рбс87502673общкап</v>
      </c>
      <c r="G141" s="337">
        <v>0</v>
      </c>
      <c r="H141" s="315">
        <f>G141</f>
        <v>0</v>
      </c>
      <c r="I141" s="315">
        <f>H141</f>
        <v>0</v>
      </c>
      <c r="K141" s="219"/>
    </row>
    <row r="142" spans="1:12" ht="15.75">
      <c r="A142" s="223" t="s">
        <v>649</v>
      </c>
      <c r="B142" s="397"/>
      <c r="C142" s="336"/>
      <c r="D142" s="336"/>
      <c r="E142" s="336"/>
      <c r="F142" s="398"/>
      <c r="G142" s="339"/>
      <c r="H142" s="338"/>
      <c r="I142" s="338"/>
      <c r="K142" s="219"/>
    </row>
    <row r="143" spans="1:12">
      <c r="A143" s="220" t="s">
        <v>131</v>
      </c>
      <c r="B143" s="392" t="s">
        <v>458</v>
      </c>
      <c r="C143" s="392" t="s">
        <v>673</v>
      </c>
      <c r="D143" s="220" t="s">
        <v>132</v>
      </c>
      <c r="E143" s="220" t="s">
        <v>118</v>
      </c>
      <c r="F143" s="390" t="str">
        <f>CONCATENATE(A143,B143,C143,D143,E143,)</f>
        <v>рбс80601409общпро</v>
      </c>
      <c r="G143" s="434">
        <v>722.4</v>
      </c>
      <c r="H143" s="426">
        <f>G143</f>
        <v>722.4</v>
      </c>
      <c r="I143" s="426">
        <f>H143</f>
        <v>722.4</v>
      </c>
      <c r="K143" s="219"/>
    </row>
    <row r="144" spans="1:12" ht="15.75">
      <c r="A144" s="223" t="s">
        <v>645</v>
      </c>
      <c r="B144" s="397"/>
      <c r="C144" s="336"/>
      <c r="D144" s="336"/>
      <c r="E144" s="336"/>
      <c r="F144" s="398"/>
      <c r="G144" s="339"/>
      <c r="H144" s="338"/>
      <c r="I144" s="338"/>
      <c r="K144" s="219"/>
    </row>
    <row r="145" spans="1:11">
      <c r="A145" s="220" t="s">
        <v>131</v>
      </c>
      <c r="B145" s="392" t="s">
        <v>458</v>
      </c>
      <c r="C145" s="392" t="s">
        <v>673</v>
      </c>
      <c r="D145" s="220" t="s">
        <v>132</v>
      </c>
      <c r="E145" s="220" t="s">
        <v>118</v>
      </c>
      <c r="F145" s="390" t="str">
        <f>CONCATENATE(A145,B145,C145,D145,E145,)</f>
        <v>рбс80601409общпро</v>
      </c>
      <c r="G145" s="434">
        <v>0</v>
      </c>
      <c r="H145" s="426">
        <v>100</v>
      </c>
      <c r="I145" s="426">
        <v>100</v>
      </c>
      <c r="K145" s="219"/>
    </row>
    <row r="146" spans="1:11" ht="15.75">
      <c r="A146" s="223" t="s">
        <v>648</v>
      </c>
      <c r="B146" s="397"/>
      <c r="C146" s="336"/>
      <c r="D146" s="336"/>
      <c r="E146" s="336"/>
      <c r="F146" s="398"/>
      <c r="G146" s="339"/>
      <c r="H146" s="338"/>
      <c r="I146" s="338"/>
      <c r="K146" s="219"/>
    </row>
    <row r="147" spans="1:11">
      <c r="A147" s="220" t="s">
        <v>131</v>
      </c>
      <c r="B147" s="392" t="s">
        <v>327</v>
      </c>
      <c r="C147" s="392" t="s">
        <v>837</v>
      </c>
      <c r="D147" s="220" t="s">
        <v>132</v>
      </c>
      <c r="E147" s="220" t="s">
        <v>118</v>
      </c>
      <c r="F147" s="390" t="str">
        <f>CONCATENATE(A147,B147,C147,D147,E147,)</f>
        <v>рбс87502673общпро</v>
      </c>
      <c r="G147" s="434">
        <v>0</v>
      </c>
      <c r="H147" s="434">
        <v>0</v>
      </c>
      <c r="I147" s="434">
        <v>0</v>
      </c>
      <c r="K147" s="219"/>
    </row>
    <row r="148" spans="1:11" ht="15.75">
      <c r="A148" s="223" t="s">
        <v>596</v>
      </c>
      <c r="B148" s="224"/>
      <c r="C148" s="224"/>
      <c r="D148" s="224"/>
      <c r="E148" s="224"/>
      <c r="F148" s="225"/>
      <c r="G148" s="226"/>
      <c r="H148" s="338"/>
      <c r="I148" s="338"/>
      <c r="K148" s="219"/>
    </row>
    <row r="149" spans="1:11">
      <c r="A149" s="220" t="s">
        <v>472</v>
      </c>
      <c r="B149" s="392" t="s">
        <v>323</v>
      </c>
      <c r="C149" s="220" t="s">
        <v>484</v>
      </c>
      <c r="D149" s="220" t="s">
        <v>132</v>
      </c>
      <c r="E149" s="220" t="s">
        <v>118</v>
      </c>
      <c r="F149" s="390" t="str">
        <f t="shared" ref="F149:F155" si="14">CONCATENATE(A149,B149,C149,D149,E149,)</f>
        <v>смз8562Ц20?общпро</v>
      </c>
      <c r="G149" s="337"/>
      <c r="H149" s="315"/>
      <c r="I149" s="315"/>
      <c r="K149" s="219"/>
    </row>
    <row r="150" spans="1:11">
      <c r="A150" s="220" t="s">
        <v>472</v>
      </c>
      <c r="B150" s="392" t="s">
        <v>323</v>
      </c>
      <c r="C150" s="220" t="s">
        <v>480</v>
      </c>
      <c r="D150" s="220" t="s">
        <v>132</v>
      </c>
      <c r="E150" s="220" t="s">
        <v>118</v>
      </c>
      <c r="F150" s="390" t="str">
        <f t="shared" si="14"/>
        <v>смз8562Ц237общпро</v>
      </c>
      <c r="G150" s="337"/>
      <c r="H150" s="315"/>
      <c r="I150" s="315"/>
      <c r="K150" s="219"/>
    </row>
    <row r="151" spans="1:11">
      <c r="A151" s="220" t="s">
        <v>472</v>
      </c>
      <c r="B151" s="392" t="s">
        <v>323</v>
      </c>
      <c r="C151" s="220" t="s">
        <v>481</v>
      </c>
      <c r="D151" s="220" t="s">
        <v>132</v>
      </c>
      <c r="E151" s="220" t="s">
        <v>118</v>
      </c>
      <c r="F151" s="390" t="str">
        <f t="shared" si="14"/>
        <v>смз8562Ц238общпро</v>
      </c>
      <c r="G151" s="337"/>
      <c r="H151" s="315"/>
      <c r="I151" s="315"/>
      <c r="K151" s="219"/>
    </row>
    <row r="152" spans="1:11">
      <c r="A152" s="220" t="s">
        <v>472</v>
      </c>
      <c r="B152" s="392" t="s">
        <v>327</v>
      </c>
      <c r="C152" s="220" t="s">
        <v>482</v>
      </c>
      <c r="D152" s="220" t="s">
        <v>132</v>
      </c>
      <c r="E152" s="220" t="s">
        <v>118</v>
      </c>
      <c r="F152" s="390" t="str">
        <f t="shared" si="14"/>
        <v>смз8752Ц264общпро</v>
      </c>
      <c r="G152" s="337"/>
      <c r="H152" s="315"/>
      <c r="I152" s="315"/>
      <c r="K152" s="219"/>
    </row>
    <row r="153" spans="1:11">
      <c r="A153" s="220" t="s">
        <v>472</v>
      </c>
      <c r="B153" s="392" t="s">
        <v>458</v>
      </c>
      <c r="C153" s="220" t="s">
        <v>477</v>
      </c>
      <c r="D153" s="220" t="s">
        <v>132</v>
      </c>
      <c r="E153" s="220" t="s">
        <v>118</v>
      </c>
      <c r="F153" s="390" t="str">
        <f t="shared" si="14"/>
        <v>смз8062Ц104общпро</v>
      </c>
      <c r="G153" s="337"/>
      <c r="H153" s="315"/>
      <c r="I153" s="315"/>
      <c r="K153" s="219"/>
    </row>
    <row r="154" spans="1:11">
      <c r="A154" s="386" t="s">
        <v>138</v>
      </c>
      <c r="B154" s="222" t="s">
        <v>438</v>
      </c>
      <c r="C154" s="388" t="s">
        <v>439</v>
      </c>
      <c r="D154" s="222" t="s">
        <v>132</v>
      </c>
      <c r="E154" s="282" t="s">
        <v>118</v>
      </c>
      <c r="F154" s="390" t="str">
        <f t="shared" si="14"/>
        <v>меж913ЦО240общпро</v>
      </c>
      <c r="G154" s="337"/>
      <c r="H154" s="315"/>
      <c r="I154" s="315"/>
      <c r="J154" s="216" t="s">
        <v>506</v>
      </c>
      <c r="K154" s="219"/>
    </row>
    <row r="155" spans="1:11">
      <c r="A155" s="386" t="s">
        <v>138</v>
      </c>
      <c r="B155" s="399" t="s">
        <v>443</v>
      </c>
      <c r="C155" s="388" t="s">
        <v>489</v>
      </c>
      <c r="D155" s="222" t="s">
        <v>132</v>
      </c>
      <c r="E155" s="282" t="s">
        <v>118</v>
      </c>
      <c r="F155" s="390" t="str">
        <f t="shared" si="14"/>
        <v>меж914ЦП27?общпро</v>
      </c>
      <c r="G155" s="337"/>
      <c r="H155" s="315"/>
      <c r="I155" s="315"/>
      <c r="J155" s="216" t="s">
        <v>506</v>
      </c>
      <c r="K155" s="219"/>
    </row>
    <row r="156" spans="1:11" ht="15.75">
      <c r="A156" s="223" t="s">
        <v>644</v>
      </c>
      <c r="B156" s="224"/>
      <c r="C156" s="224"/>
      <c r="D156" s="224"/>
      <c r="E156" s="224"/>
      <c r="F156" s="225"/>
      <c r="G156" s="226"/>
      <c r="H156" s="338"/>
      <c r="I156" s="338"/>
      <c r="K156" s="219"/>
    </row>
    <row r="157" spans="1:11">
      <c r="A157" s="220" t="s">
        <v>473</v>
      </c>
      <c r="B157" s="392" t="s">
        <v>458</v>
      </c>
      <c r="C157" s="220" t="s">
        <v>718</v>
      </c>
      <c r="D157" s="220" t="s">
        <v>132</v>
      </c>
      <c r="E157" s="220" t="s">
        <v>118</v>
      </c>
      <c r="F157" s="390" t="str">
        <f>CONCATENATE(A157,B157,C157,D157,E157,)</f>
        <v>сиц806Щ5964общпро</v>
      </c>
      <c r="G157" s="434">
        <v>200</v>
      </c>
      <c r="H157" s="426">
        <v>200</v>
      </c>
      <c r="I157" s="426">
        <v>200</v>
      </c>
      <c r="K157" s="219" t="s">
        <v>850</v>
      </c>
    </row>
    <row r="158" spans="1:11">
      <c r="A158" s="220" t="s">
        <v>131</v>
      </c>
      <c r="B158" s="392" t="s">
        <v>458</v>
      </c>
      <c r="C158" s="220" t="s">
        <v>459</v>
      </c>
      <c r="D158" s="220" t="s">
        <v>132</v>
      </c>
      <c r="E158" s="220" t="s">
        <v>118</v>
      </c>
      <c r="F158" s="390" t="str">
        <f>CONCATENATE(A158,B158,C158,D158,E158,)</f>
        <v>рбс8062Ц100общпро</v>
      </c>
      <c r="G158" s="337"/>
      <c r="H158" s="315"/>
      <c r="I158" s="315"/>
      <c r="K158" s="219"/>
    </row>
    <row r="159" spans="1:11" ht="15.75">
      <c r="A159" s="223" t="s">
        <v>600</v>
      </c>
      <c r="B159" s="224"/>
      <c r="C159" s="224"/>
      <c r="D159" s="224"/>
      <c r="E159" s="224"/>
      <c r="F159" s="225"/>
      <c r="G159" s="226"/>
      <c r="H159" s="338"/>
      <c r="I159" s="338"/>
      <c r="K159" s="219"/>
    </row>
    <row r="160" spans="1:11">
      <c r="A160" s="220" t="s">
        <v>472</v>
      </c>
      <c r="B160" s="392" t="s">
        <v>323</v>
      </c>
      <c r="C160" s="220" t="s">
        <v>484</v>
      </c>
      <c r="D160" s="220" t="s">
        <v>132</v>
      </c>
      <c r="E160" s="220" t="s">
        <v>118</v>
      </c>
      <c r="F160" s="390" t="str">
        <f>CONCATENATE(A160,B160,C160,D160,E160,)</f>
        <v>смз8562Ц20?общпро</v>
      </c>
      <c r="G160" s="337"/>
      <c r="H160" s="315"/>
      <c r="I160" s="315"/>
      <c r="K160" s="219"/>
    </row>
    <row r="161" spans="1:12">
      <c r="A161" s="220" t="s">
        <v>472</v>
      </c>
      <c r="B161" s="392" t="s">
        <v>323</v>
      </c>
      <c r="C161" s="220" t="s">
        <v>480</v>
      </c>
      <c r="D161" s="220" t="s">
        <v>132</v>
      </c>
      <c r="E161" s="220" t="s">
        <v>118</v>
      </c>
      <c r="F161" s="390" t="str">
        <f>CONCATENATE(A161,B161,C161,D161,E161,)</f>
        <v>смз8562Ц237общпро</v>
      </c>
      <c r="G161" s="337"/>
      <c r="H161" s="315"/>
      <c r="I161" s="315"/>
      <c r="K161" s="219"/>
    </row>
    <row r="162" spans="1:12" ht="15.75">
      <c r="A162" s="224" t="s">
        <v>485</v>
      </c>
      <c r="B162" s="224"/>
      <c r="C162" s="224"/>
      <c r="D162" s="224"/>
      <c r="E162" s="224"/>
      <c r="F162" s="225"/>
      <c r="G162" s="226"/>
      <c r="H162" s="338"/>
      <c r="I162" s="338"/>
      <c r="K162" s="219"/>
    </row>
    <row r="163" spans="1:12">
      <c r="A163" s="220" t="s">
        <v>473</v>
      </c>
      <c r="B163" s="392" t="s">
        <v>458</v>
      </c>
      <c r="C163" s="220" t="s">
        <v>718</v>
      </c>
      <c r="D163" s="220" t="s">
        <v>132</v>
      </c>
      <c r="E163" s="220" t="s">
        <v>118</v>
      </c>
      <c r="F163" s="390" t="str">
        <f t="shared" ref="F163:F183" si="15">CONCATENATE(A163,B163,C163,D163,E163,)</f>
        <v>сиц806Щ5964общпро</v>
      </c>
      <c r="G163" s="434">
        <f>846+50</f>
        <v>896</v>
      </c>
      <c r="H163" s="315">
        <f>G163*1</f>
        <v>896</v>
      </c>
      <c r="I163" s="315">
        <f>H163</f>
        <v>896</v>
      </c>
      <c r="K163" s="219" t="s">
        <v>855</v>
      </c>
    </row>
    <row r="164" spans="1:12">
      <c r="A164" s="220" t="s">
        <v>473</v>
      </c>
      <c r="B164" s="392" t="s">
        <v>458</v>
      </c>
      <c r="C164" s="220" t="s">
        <v>478</v>
      </c>
      <c r="D164" s="220" t="s">
        <v>132</v>
      </c>
      <c r="E164" s="220" t="s">
        <v>118</v>
      </c>
      <c r="F164" s="390" t="str">
        <f>CONCATENATE(A164,B164,C164,D164,E164,)</f>
        <v>сиц8062Ц150общпро</v>
      </c>
      <c r="G164" s="337"/>
      <c r="H164" s="315">
        <f t="shared" ref="H164:H182" si="16">G164*1</f>
        <v>0</v>
      </c>
      <c r="I164" s="315">
        <f t="shared" ref="I164:I182" si="17">H164</f>
        <v>0</v>
      </c>
      <c r="K164" s="219"/>
    </row>
    <row r="165" spans="1:12">
      <c r="A165" s="220" t="s">
        <v>473</v>
      </c>
      <c r="B165" s="392" t="s">
        <v>458</v>
      </c>
      <c r="C165" s="220" t="s">
        <v>479</v>
      </c>
      <c r="D165" s="220" t="s">
        <v>132</v>
      </c>
      <c r="E165" s="220" t="s">
        <v>118</v>
      </c>
      <c r="F165" s="390" t="str">
        <f>CONCATENATE(A165,B165,C165,D165,E165,)</f>
        <v>сиц8062Ц190общпро</v>
      </c>
      <c r="G165" s="337"/>
      <c r="H165" s="315">
        <f t="shared" si="16"/>
        <v>0</v>
      </c>
      <c r="I165" s="315">
        <f t="shared" si="17"/>
        <v>0</v>
      </c>
      <c r="K165" s="219"/>
    </row>
    <row r="166" spans="1:12">
      <c r="A166" s="220" t="s">
        <v>131</v>
      </c>
      <c r="B166" s="392" t="s">
        <v>458</v>
      </c>
      <c r="C166" s="220" t="s">
        <v>716</v>
      </c>
      <c r="D166" s="220" t="s">
        <v>132</v>
      </c>
      <c r="E166" s="220" t="s">
        <v>118</v>
      </c>
      <c r="F166" s="390" t="str">
        <f t="shared" si="15"/>
        <v>рбс806Щ5953общпро</v>
      </c>
      <c r="G166" s="337">
        <v>0</v>
      </c>
      <c r="H166" s="315">
        <f t="shared" si="16"/>
        <v>0</v>
      </c>
      <c r="I166" s="315">
        <f t="shared" si="17"/>
        <v>0</v>
      </c>
      <c r="K166" s="219" t="s">
        <v>849</v>
      </c>
      <c r="L166" s="376" t="s">
        <v>857</v>
      </c>
    </row>
    <row r="167" spans="1:12">
      <c r="A167" s="220" t="s">
        <v>473</v>
      </c>
      <c r="B167" s="392" t="s">
        <v>323</v>
      </c>
      <c r="C167" s="220" t="s">
        <v>843</v>
      </c>
      <c r="D167" s="220" t="s">
        <v>132</v>
      </c>
      <c r="E167" s="220" t="s">
        <v>118</v>
      </c>
      <c r="F167" s="390" t="str">
        <f t="shared" si="15"/>
        <v>сиц856Щ59??общпро</v>
      </c>
      <c r="G167" s="434">
        <f>50+200+12+25+92+50+194</f>
        <v>623</v>
      </c>
      <c r="H167" s="315">
        <f t="shared" si="16"/>
        <v>623</v>
      </c>
      <c r="I167" s="315">
        <f t="shared" si="17"/>
        <v>623</v>
      </c>
      <c r="K167" s="219" t="s">
        <v>854</v>
      </c>
    </row>
    <row r="168" spans="1:12">
      <c r="A168" s="220" t="s">
        <v>473</v>
      </c>
      <c r="B168" s="392" t="s">
        <v>323</v>
      </c>
      <c r="C168" s="220" t="s">
        <v>739</v>
      </c>
      <c r="D168" s="220" t="s">
        <v>132</v>
      </c>
      <c r="E168" s="220" t="s">
        <v>118</v>
      </c>
      <c r="F168" s="390" t="str">
        <f t="shared" si="15"/>
        <v>сиц856Щ5966общпро</v>
      </c>
      <c r="G168" s="434">
        <f>278+230</f>
        <v>508</v>
      </c>
      <c r="H168" s="315">
        <f t="shared" si="16"/>
        <v>508</v>
      </c>
      <c r="I168" s="315">
        <f t="shared" si="17"/>
        <v>508</v>
      </c>
      <c r="K168" s="219" t="s">
        <v>853</v>
      </c>
    </row>
    <row r="169" spans="1:12">
      <c r="A169" s="220" t="s">
        <v>473</v>
      </c>
      <c r="B169" s="392" t="s">
        <v>323</v>
      </c>
      <c r="C169" s="220" t="s">
        <v>737</v>
      </c>
      <c r="D169" s="220" t="s">
        <v>132</v>
      </c>
      <c r="E169" s="220" t="s">
        <v>118</v>
      </c>
      <c r="F169" s="390" t="str">
        <f t="shared" si="15"/>
        <v>сиц856Щ5970общпро</v>
      </c>
      <c r="G169" s="434">
        <f>2397+650-250+60</f>
        <v>2857</v>
      </c>
      <c r="H169" s="315">
        <f t="shared" si="16"/>
        <v>2857</v>
      </c>
      <c r="I169" s="315">
        <f t="shared" si="17"/>
        <v>2857</v>
      </c>
      <c r="K169" s="219" t="s">
        <v>1619</v>
      </c>
    </row>
    <row r="170" spans="1:12">
      <c r="A170" s="220" t="s">
        <v>473</v>
      </c>
      <c r="B170" s="392" t="s">
        <v>323</v>
      </c>
      <c r="C170" s="220" t="s">
        <v>735</v>
      </c>
      <c r="D170" s="220" t="s">
        <v>132</v>
      </c>
      <c r="E170" s="220" t="s">
        <v>118</v>
      </c>
      <c r="F170" s="390" t="str">
        <f t="shared" si="15"/>
        <v>сиц856Щ5971общпро</v>
      </c>
      <c r="G170" s="434">
        <f>22+40</f>
        <v>62</v>
      </c>
      <c r="H170" s="315">
        <f t="shared" si="16"/>
        <v>62</v>
      </c>
      <c r="I170" s="315">
        <f t="shared" si="17"/>
        <v>62</v>
      </c>
      <c r="K170" s="219" t="s">
        <v>847</v>
      </c>
    </row>
    <row r="171" spans="1:12">
      <c r="A171" s="220" t="s">
        <v>473</v>
      </c>
      <c r="B171" s="392" t="s">
        <v>327</v>
      </c>
      <c r="C171" s="220" t="s">
        <v>176</v>
      </c>
      <c r="D171" s="220" t="s">
        <v>132</v>
      </c>
      <c r="E171" s="220" t="s">
        <v>118</v>
      </c>
      <c r="F171" s="390" t="str">
        <f t="shared" si="15"/>
        <v>сиц875?????общпро</v>
      </c>
      <c r="G171" s="434">
        <f>588+80+300</f>
        <v>968</v>
      </c>
      <c r="H171" s="315">
        <f t="shared" si="16"/>
        <v>968</v>
      </c>
      <c r="I171" s="315">
        <f t="shared" si="17"/>
        <v>968</v>
      </c>
      <c r="K171" s="219" t="s">
        <v>1617</v>
      </c>
      <c r="L171" s="376" t="s">
        <v>861</v>
      </c>
    </row>
    <row r="172" spans="1:12">
      <c r="A172" s="220" t="s">
        <v>473</v>
      </c>
      <c r="B172" s="392" t="s">
        <v>327</v>
      </c>
      <c r="C172" s="220" t="s">
        <v>176</v>
      </c>
      <c r="D172" s="220" t="s">
        <v>132</v>
      </c>
      <c r="E172" s="220" t="s">
        <v>118</v>
      </c>
      <c r="F172" s="390" t="str">
        <f>CONCATENATE(A172,B172,C172,D172,E172,)</f>
        <v>сиц875?????общпро</v>
      </c>
      <c r="G172" s="434">
        <v>30</v>
      </c>
      <c r="H172" s="315">
        <f t="shared" si="16"/>
        <v>30</v>
      </c>
      <c r="I172" s="315">
        <f t="shared" si="17"/>
        <v>30</v>
      </c>
      <c r="K172" s="219" t="s">
        <v>846</v>
      </c>
    </row>
    <row r="173" spans="1:12">
      <c r="A173" s="220" t="s">
        <v>473</v>
      </c>
      <c r="B173" s="392" t="s">
        <v>327</v>
      </c>
      <c r="C173" s="220" t="s">
        <v>328</v>
      </c>
      <c r="D173" s="220" t="s">
        <v>132</v>
      </c>
      <c r="E173" s="220" t="s">
        <v>118</v>
      </c>
      <c r="F173" s="390" t="str">
        <f t="shared" si="15"/>
        <v>сиц8752Ц276общпро</v>
      </c>
      <c r="G173" s="337"/>
      <c r="H173" s="315">
        <f t="shared" si="16"/>
        <v>0</v>
      </c>
      <c r="I173" s="315">
        <f t="shared" si="17"/>
        <v>0</v>
      </c>
      <c r="K173" s="219"/>
    </row>
    <row r="174" spans="1:12">
      <c r="A174" s="220" t="s">
        <v>473</v>
      </c>
      <c r="B174" s="392" t="s">
        <v>418</v>
      </c>
      <c r="C174" s="220" t="s">
        <v>424</v>
      </c>
      <c r="D174" s="220" t="s">
        <v>132</v>
      </c>
      <c r="E174" s="220" t="s">
        <v>118</v>
      </c>
      <c r="F174" s="390" t="str">
        <f t="shared" si="15"/>
        <v>сиц904ЦГ068общпро</v>
      </c>
      <c r="G174" s="337"/>
      <c r="H174" s="315">
        <f t="shared" si="16"/>
        <v>0</v>
      </c>
      <c r="I174" s="315">
        <f t="shared" si="17"/>
        <v>0</v>
      </c>
      <c r="J174" s="216" t="s">
        <v>506</v>
      </c>
      <c r="K174" s="219"/>
    </row>
    <row r="175" spans="1:12">
      <c r="A175" s="220" t="s">
        <v>473</v>
      </c>
      <c r="B175" s="392" t="s">
        <v>418</v>
      </c>
      <c r="C175" s="392" t="s">
        <v>657</v>
      </c>
      <c r="D175" s="220" t="s">
        <v>132</v>
      </c>
      <c r="E175" s="220" t="s">
        <v>118</v>
      </c>
      <c r="F175" s="390" t="str">
        <f t="shared" si="15"/>
        <v>сиц90401416общпро</v>
      </c>
      <c r="G175" s="434">
        <f>1486+45</f>
        <v>1531</v>
      </c>
      <c r="H175" s="315">
        <f t="shared" si="16"/>
        <v>1531</v>
      </c>
      <c r="I175" s="315">
        <f t="shared" si="17"/>
        <v>1531</v>
      </c>
      <c r="J175" s="216" t="s">
        <v>341</v>
      </c>
      <c r="K175" s="219" t="s">
        <v>856</v>
      </c>
    </row>
    <row r="176" spans="1:12">
      <c r="A176" s="220" t="s">
        <v>473</v>
      </c>
      <c r="B176" s="392" t="s">
        <v>433</v>
      </c>
      <c r="C176" s="220" t="s">
        <v>729</v>
      </c>
      <c r="D176" s="220" t="s">
        <v>132</v>
      </c>
      <c r="E176" s="220" t="s">
        <v>118</v>
      </c>
      <c r="F176" s="390" t="str">
        <f t="shared" si="15"/>
        <v>сиц908Щ5979общпро</v>
      </c>
      <c r="G176" s="434">
        <v>59</v>
      </c>
      <c r="H176" s="315">
        <f t="shared" si="16"/>
        <v>59</v>
      </c>
      <c r="I176" s="315">
        <f t="shared" si="17"/>
        <v>59</v>
      </c>
      <c r="J176" s="216" t="s">
        <v>506</v>
      </c>
      <c r="K176" s="219" t="s">
        <v>25</v>
      </c>
    </row>
    <row r="177" spans="1:12">
      <c r="A177" s="220" t="s">
        <v>473</v>
      </c>
      <c r="B177" s="392" t="s">
        <v>433</v>
      </c>
      <c r="C177" s="220" t="s">
        <v>720</v>
      </c>
      <c r="D177" s="220" t="s">
        <v>132</v>
      </c>
      <c r="E177" s="220" t="s">
        <v>118</v>
      </c>
      <c r="F177" s="390" t="str">
        <f t="shared" si="15"/>
        <v>сиц908Э1173общпро</v>
      </c>
      <c r="G177" s="337">
        <v>0</v>
      </c>
      <c r="H177" s="315">
        <f t="shared" si="16"/>
        <v>0</v>
      </c>
      <c r="I177" s="315">
        <f t="shared" si="17"/>
        <v>0</v>
      </c>
      <c r="J177" s="216" t="s">
        <v>506</v>
      </c>
      <c r="K177" s="219" t="s">
        <v>852</v>
      </c>
    </row>
    <row r="178" spans="1:12">
      <c r="A178" s="220" t="s">
        <v>473</v>
      </c>
      <c r="B178" s="392" t="s">
        <v>428</v>
      </c>
      <c r="C178" s="220" t="s">
        <v>723</v>
      </c>
      <c r="D178" s="220" t="s">
        <v>132</v>
      </c>
      <c r="E178" s="220" t="s">
        <v>118</v>
      </c>
      <c r="F178" s="390" t="str">
        <f t="shared" si="15"/>
        <v>сиц912Щ5980общпро</v>
      </c>
      <c r="G178" s="434">
        <v>100</v>
      </c>
      <c r="H178" s="315">
        <f t="shared" si="16"/>
        <v>100</v>
      </c>
      <c r="I178" s="315">
        <f t="shared" si="17"/>
        <v>100</v>
      </c>
      <c r="J178" s="216" t="s">
        <v>506</v>
      </c>
      <c r="K178" s="219" t="s">
        <v>25</v>
      </c>
    </row>
    <row r="179" spans="1:12">
      <c r="A179" s="220" t="s">
        <v>473</v>
      </c>
      <c r="B179" s="392" t="s">
        <v>443</v>
      </c>
      <c r="C179" s="220" t="s">
        <v>476</v>
      </c>
      <c r="D179" s="220" t="s">
        <v>132</v>
      </c>
      <c r="E179" s="220" t="s">
        <v>118</v>
      </c>
      <c r="F179" s="390" t="str">
        <f t="shared" si="15"/>
        <v>сиц914ЦП270общпро</v>
      </c>
      <c r="G179" s="337"/>
      <c r="H179" s="315">
        <f t="shared" si="16"/>
        <v>0</v>
      </c>
      <c r="I179" s="315">
        <f t="shared" si="17"/>
        <v>0</v>
      </c>
      <c r="J179" s="216" t="s">
        <v>506</v>
      </c>
      <c r="K179" s="219" t="s">
        <v>25</v>
      </c>
    </row>
    <row r="180" spans="1:12">
      <c r="A180" s="220" t="s">
        <v>473</v>
      </c>
      <c r="B180" s="392" t="s">
        <v>443</v>
      </c>
      <c r="C180" s="220" t="s">
        <v>447</v>
      </c>
      <c r="D180" s="220" t="s">
        <v>132</v>
      </c>
      <c r="E180" s="220" t="s">
        <v>118</v>
      </c>
      <c r="F180" s="390" t="str">
        <f t="shared" si="15"/>
        <v>сиц914ЦП273общпро</v>
      </c>
      <c r="G180" s="337"/>
      <c r="H180" s="315">
        <f t="shared" si="16"/>
        <v>0</v>
      </c>
      <c r="I180" s="315">
        <f t="shared" si="17"/>
        <v>0</v>
      </c>
      <c r="J180" s="216" t="s">
        <v>506</v>
      </c>
      <c r="K180" s="219" t="s">
        <v>25</v>
      </c>
    </row>
    <row r="181" spans="1:12">
      <c r="A181" s="220" t="s">
        <v>473</v>
      </c>
      <c r="B181" s="392" t="s">
        <v>448</v>
      </c>
      <c r="C181" s="220" t="s">
        <v>450</v>
      </c>
      <c r="D181" s="220" t="s">
        <v>132</v>
      </c>
      <c r="E181" s="220" t="s">
        <v>118</v>
      </c>
      <c r="F181" s="390" t="str">
        <f t="shared" si="15"/>
        <v>сиц916ЦС306общпро</v>
      </c>
      <c r="G181" s="337"/>
      <c r="H181" s="315">
        <f t="shared" si="16"/>
        <v>0</v>
      </c>
      <c r="I181" s="315">
        <f t="shared" si="17"/>
        <v>0</v>
      </c>
      <c r="J181" s="216" t="s">
        <v>506</v>
      </c>
      <c r="K181" s="219" t="s">
        <v>25</v>
      </c>
    </row>
    <row r="182" spans="1:12">
      <c r="A182" s="220" t="s">
        <v>473</v>
      </c>
      <c r="B182" s="392" t="s">
        <v>451</v>
      </c>
      <c r="C182" s="220" t="s">
        <v>731</v>
      </c>
      <c r="D182" s="220" t="s">
        <v>132</v>
      </c>
      <c r="E182" s="220" t="s">
        <v>118</v>
      </c>
      <c r="F182" s="390" t="str">
        <f t="shared" si="15"/>
        <v>сиц917Щ5981общпро</v>
      </c>
      <c r="G182" s="434">
        <v>100</v>
      </c>
      <c r="H182" s="315">
        <f t="shared" si="16"/>
        <v>100</v>
      </c>
      <c r="I182" s="315">
        <f t="shared" si="17"/>
        <v>100</v>
      </c>
      <c r="J182" s="216" t="s">
        <v>506</v>
      </c>
      <c r="K182" s="219" t="s">
        <v>25</v>
      </c>
    </row>
    <row r="183" spans="1:12">
      <c r="A183" s="393" t="s">
        <v>473</v>
      </c>
      <c r="B183" s="394" t="s">
        <v>453</v>
      </c>
      <c r="C183" s="393" t="s">
        <v>733</v>
      </c>
      <c r="D183" s="393" t="s">
        <v>132</v>
      </c>
      <c r="E183" s="393" t="s">
        <v>118</v>
      </c>
      <c r="F183" s="395" t="str">
        <f t="shared" si="15"/>
        <v>сиц918Щ5982общпро</v>
      </c>
      <c r="G183" s="396"/>
      <c r="H183" s="379"/>
      <c r="I183" s="379"/>
      <c r="J183" s="377" t="s">
        <v>506</v>
      </c>
      <c r="K183" s="378" t="s">
        <v>25</v>
      </c>
      <c r="L183" s="376" t="s">
        <v>862</v>
      </c>
    </row>
    <row r="184" spans="1:12" ht="15.75">
      <c r="A184" s="223" t="s">
        <v>302</v>
      </c>
      <c r="B184" s="224"/>
      <c r="C184" s="224"/>
      <c r="D184" s="224"/>
      <c r="E184" s="224"/>
      <c r="F184" s="225"/>
      <c r="G184" s="226"/>
      <c r="H184" s="338"/>
      <c r="I184" s="338"/>
      <c r="K184" s="217"/>
    </row>
    <row r="185" spans="1:12">
      <c r="A185" s="221" t="s">
        <v>165</v>
      </c>
      <c r="B185" s="222" t="s">
        <v>157</v>
      </c>
      <c r="C185" s="221" t="s">
        <v>176</v>
      </c>
      <c r="D185" s="221" t="s">
        <v>132</v>
      </c>
      <c r="E185" s="221" t="s">
        <v>175</v>
      </c>
      <c r="F185" s="390" t="str">
        <f t="shared" si="2"/>
        <v>мер8???????общ???</v>
      </c>
      <c r="G185" s="434">
        <v>10000</v>
      </c>
      <c r="H185" s="434">
        <v>0</v>
      </c>
      <c r="I185" s="434">
        <v>0</v>
      </c>
      <c r="K185" s="217"/>
    </row>
    <row r="186" spans="1:12" ht="15.75">
      <c r="A186" s="353" t="s">
        <v>1605</v>
      </c>
      <c r="B186" s="354"/>
      <c r="C186" s="354"/>
      <c r="D186" s="354"/>
      <c r="E186" s="354"/>
      <c r="F186" s="355"/>
      <c r="G186" s="348"/>
      <c r="H186" s="351"/>
      <c r="I186" s="351"/>
      <c r="K186" s="217"/>
    </row>
    <row r="187" spans="1:12">
      <c r="A187" s="558" t="s">
        <v>139</v>
      </c>
      <c r="B187" s="367" t="s">
        <v>458</v>
      </c>
      <c r="C187" s="366" t="s">
        <v>176</v>
      </c>
      <c r="D187" s="366" t="s">
        <v>132</v>
      </c>
      <c r="E187" s="366" t="s">
        <v>175</v>
      </c>
      <c r="F187" s="359" t="str">
        <f t="shared" si="2"/>
        <v>тра806?????общ???</v>
      </c>
      <c r="G187" s="347">
        <f>24452.2+10200</f>
        <v>34652.199999999997</v>
      </c>
      <c r="H187" s="347">
        <f t="shared" ref="H187:I187" si="18">24452.2+10200</f>
        <v>34652.199999999997</v>
      </c>
      <c r="I187" s="347">
        <f t="shared" si="18"/>
        <v>34652.199999999997</v>
      </c>
      <c r="K187" s="217"/>
    </row>
    <row r="188" spans="1:12" ht="15.75">
      <c r="A188" s="223" t="s">
        <v>1606</v>
      </c>
      <c r="B188" s="224"/>
      <c r="C188" s="224"/>
      <c r="D188" s="224"/>
      <c r="E188" s="224"/>
      <c r="F188" s="225"/>
      <c r="G188" s="226"/>
      <c r="H188" s="338"/>
      <c r="I188" s="338"/>
      <c r="K188" s="217"/>
    </row>
    <row r="189" spans="1:12" s="346" customFormat="1">
      <c r="A189" s="386" t="s">
        <v>139</v>
      </c>
      <c r="B189" s="492" t="s">
        <v>458</v>
      </c>
      <c r="C189" s="388" t="s">
        <v>419</v>
      </c>
      <c r="D189" s="222" t="s">
        <v>132</v>
      </c>
      <c r="E189" s="222" t="s">
        <v>175</v>
      </c>
      <c r="F189" s="390" t="str">
        <f t="shared" si="2"/>
        <v>тра806ЦГ060общ???</v>
      </c>
      <c r="G189" s="337">
        <v>0</v>
      </c>
      <c r="H189" s="315"/>
      <c r="I189" s="315"/>
      <c r="J189" s="493" t="s">
        <v>340</v>
      </c>
      <c r="K189" s="494"/>
    </row>
    <row r="190" spans="1:12" ht="15.75">
      <c r="A190" s="353" t="s">
        <v>86</v>
      </c>
      <c r="B190" s="354"/>
      <c r="C190" s="354"/>
      <c r="D190" s="354"/>
      <c r="E190" s="354"/>
      <c r="F190" s="355"/>
      <c r="G190" s="348"/>
      <c r="H190" s="351"/>
      <c r="I190" s="351"/>
      <c r="K190" s="217"/>
    </row>
    <row r="191" spans="1:12">
      <c r="A191" s="366" t="s">
        <v>156</v>
      </c>
      <c r="B191" s="367" t="s">
        <v>458</v>
      </c>
      <c r="C191" s="366" t="s">
        <v>176</v>
      </c>
      <c r="D191" s="366" t="s">
        <v>132</v>
      </c>
      <c r="E191" s="366" t="s">
        <v>175</v>
      </c>
      <c r="F191" s="359" t="str">
        <f t="shared" si="2"/>
        <v>воз806?????общ???</v>
      </c>
      <c r="G191" s="347">
        <v>304.8</v>
      </c>
      <c r="H191" s="347">
        <v>304.8</v>
      </c>
      <c r="I191" s="347">
        <v>304.8</v>
      </c>
      <c r="K191" s="217"/>
    </row>
    <row r="192" spans="1:12" ht="15.75">
      <c r="A192" s="223" t="s">
        <v>89</v>
      </c>
      <c r="B192" s="224"/>
      <c r="C192" s="224"/>
      <c r="D192" s="224"/>
      <c r="E192" s="224"/>
      <c r="F192" s="225"/>
      <c r="G192" s="226"/>
      <c r="H192" s="338"/>
      <c r="I192" s="338"/>
      <c r="K192" s="217"/>
    </row>
    <row r="193" spans="1:11">
      <c r="A193" s="221" t="s">
        <v>161</v>
      </c>
      <c r="B193" s="222" t="s">
        <v>157</v>
      </c>
      <c r="C193" s="221" t="s">
        <v>176</v>
      </c>
      <c r="D193" s="221" t="s">
        <v>132</v>
      </c>
      <c r="E193" s="221" t="s">
        <v>175</v>
      </c>
      <c r="F193" s="390" t="str">
        <f t="shared" si="2"/>
        <v>рез8???????общ???</v>
      </c>
      <c r="G193" s="434">
        <v>2000</v>
      </c>
      <c r="H193" s="426">
        <v>2000</v>
      </c>
      <c r="I193" s="426">
        <v>2000</v>
      </c>
      <c r="K193" s="217"/>
    </row>
    <row r="194" spans="1:11" ht="15.75">
      <c r="A194" s="223" t="s">
        <v>567</v>
      </c>
      <c r="B194" s="224"/>
      <c r="C194" s="224"/>
      <c r="D194" s="224"/>
      <c r="E194" s="224"/>
      <c r="F194" s="225"/>
      <c r="G194" s="226"/>
      <c r="H194" s="338"/>
      <c r="I194" s="338"/>
      <c r="K194" s="217"/>
    </row>
    <row r="195" spans="1:11">
      <c r="A195" s="265" t="s">
        <v>131</v>
      </c>
      <c r="B195" s="266" t="s">
        <v>428</v>
      </c>
      <c r="C195" s="221" t="s">
        <v>442</v>
      </c>
      <c r="D195" s="221" t="s">
        <v>132</v>
      </c>
      <c r="E195" s="265" t="s">
        <v>118</v>
      </c>
      <c r="F195" s="390" t="str">
        <f t="shared" si="2"/>
        <v>рбс912ЦН220общпро</v>
      </c>
      <c r="G195" s="337"/>
      <c r="H195" s="315"/>
      <c r="I195" s="315"/>
      <c r="J195" s="216" t="s">
        <v>507</v>
      </c>
      <c r="K195" s="217" t="s">
        <v>519</v>
      </c>
    </row>
    <row r="196" spans="1:11" ht="15.75">
      <c r="A196" s="223" t="s">
        <v>307</v>
      </c>
      <c r="B196" s="224"/>
      <c r="C196" s="224"/>
      <c r="D196" s="224"/>
      <c r="E196" s="224"/>
      <c r="F196" s="225"/>
      <c r="G196" s="226"/>
      <c r="H196" s="338"/>
      <c r="I196" s="338"/>
      <c r="K196" s="217"/>
    </row>
    <row r="197" spans="1:11">
      <c r="A197" s="386" t="s">
        <v>138</v>
      </c>
      <c r="B197" s="400" t="s">
        <v>381</v>
      </c>
      <c r="C197" s="221" t="s">
        <v>176</v>
      </c>
      <c r="D197" s="221" t="s">
        <v>132</v>
      </c>
      <c r="E197" s="222" t="s">
        <v>118</v>
      </c>
      <c r="F197" s="390" t="str">
        <f t="shared" si="2"/>
        <v>меж901?????общпро</v>
      </c>
      <c r="G197" s="340"/>
      <c r="H197" s="341"/>
      <c r="I197" s="341"/>
      <c r="J197" s="216" t="s">
        <v>505</v>
      </c>
      <c r="K197" s="217" t="s">
        <v>508</v>
      </c>
    </row>
    <row r="198" spans="1:11">
      <c r="A198" s="386" t="s">
        <v>138</v>
      </c>
      <c r="B198" s="400" t="s">
        <v>412</v>
      </c>
      <c r="C198" s="221" t="s">
        <v>176</v>
      </c>
      <c r="D198" s="221" t="s">
        <v>132</v>
      </c>
      <c r="E198" s="222" t="s">
        <v>118</v>
      </c>
      <c r="F198" s="390" t="str">
        <f t="shared" si="2"/>
        <v>меж902?????общпро</v>
      </c>
      <c r="G198" s="340"/>
      <c r="H198" s="341"/>
      <c r="I198" s="341"/>
      <c r="J198" s="216" t="s">
        <v>505</v>
      </c>
      <c r="K198" s="217" t="s">
        <v>509</v>
      </c>
    </row>
    <row r="199" spans="1:11">
      <c r="A199" s="386" t="s">
        <v>138</v>
      </c>
      <c r="B199" s="400" t="s">
        <v>416</v>
      </c>
      <c r="C199" s="401" t="s">
        <v>330</v>
      </c>
      <c r="D199" s="221" t="s">
        <v>132</v>
      </c>
      <c r="E199" s="222" t="s">
        <v>118</v>
      </c>
      <c r="F199" s="390" t="str">
        <f t="shared" si="2"/>
        <v>меж9032Ц300общпро</v>
      </c>
      <c r="G199" s="340"/>
      <c r="H199" s="341"/>
      <c r="I199" s="341"/>
      <c r="J199" s="216" t="s">
        <v>505</v>
      </c>
      <c r="K199" s="217" t="s">
        <v>299</v>
      </c>
    </row>
    <row r="200" spans="1:11">
      <c r="A200" s="386" t="s">
        <v>138</v>
      </c>
      <c r="B200" s="400" t="s">
        <v>418</v>
      </c>
      <c r="C200" s="402" t="s">
        <v>330</v>
      </c>
      <c r="D200" s="221" t="s">
        <v>132</v>
      </c>
      <c r="E200" s="222" t="s">
        <v>118</v>
      </c>
      <c r="F200" s="390" t="str">
        <f t="shared" si="2"/>
        <v>меж9042Ц300общпро</v>
      </c>
      <c r="G200" s="340"/>
      <c r="H200" s="341"/>
      <c r="I200" s="341"/>
      <c r="J200" s="216" t="s">
        <v>505</v>
      </c>
      <c r="K200" s="217" t="s">
        <v>510</v>
      </c>
    </row>
    <row r="201" spans="1:11">
      <c r="A201" s="386" t="s">
        <v>138</v>
      </c>
      <c r="B201" s="400" t="s">
        <v>425</v>
      </c>
      <c r="C201" s="221" t="s">
        <v>176</v>
      </c>
      <c r="D201" s="221" t="s">
        <v>132</v>
      </c>
      <c r="E201" s="222" t="s">
        <v>118</v>
      </c>
      <c r="F201" s="390" t="str">
        <f t="shared" si="2"/>
        <v>меж905?????общпро</v>
      </c>
      <c r="G201" s="340"/>
      <c r="H201" s="341"/>
      <c r="I201" s="341"/>
      <c r="J201" s="216" t="s">
        <v>505</v>
      </c>
      <c r="K201" s="217" t="s">
        <v>511</v>
      </c>
    </row>
    <row r="202" spans="1:11">
      <c r="A202" s="386" t="s">
        <v>138</v>
      </c>
      <c r="B202" s="400" t="s">
        <v>429</v>
      </c>
      <c r="C202" s="221" t="s">
        <v>176</v>
      </c>
      <c r="D202" s="221" t="s">
        <v>132</v>
      </c>
      <c r="E202" s="222" t="s">
        <v>118</v>
      </c>
      <c r="F202" s="390" t="str">
        <f t="shared" si="2"/>
        <v>меж906?????общпро</v>
      </c>
      <c r="G202" s="340"/>
      <c r="H202" s="341"/>
      <c r="I202" s="341"/>
      <c r="J202" s="216" t="s">
        <v>505</v>
      </c>
      <c r="K202" s="217" t="s">
        <v>512</v>
      </c>
    </row>
    <row r="203" spans="1:11">
      <c r="A203" s="386" t="s">
        <v>138</v>
      </c>
      <c r="B203" s="400" t="s">
        <v>431</v>
      </c>
      <c r="C203" s="221" t="s">
        <v>176</v>
      </c>
      <c r="D203" s="221" t="s">
        <v>132</v>
      </c>
      <c r="E203" s="222" t="s">
        <v>118</v>
      </c>
      <c r="F203" s="390" t="str">
        <f t="shared" si="2"/>
        <v>меж907?????общпро</v>
      </c>
      <c r="G203" s="340"/>
      <c r="H203" s="341"/>
      <c r="I203" s="341"/>
      <c r="J203" s="216" t="s">
        <v>505</v>
      </c>
      <c r="K203" s="217" t="s">
        <v>513</v>
      </c>
    </row>
    <row r="204" spans="1:11">
      <c r="A204" s="386" t="s">
        <v>138</v>
      </c>
      <c r="B204" s="400" t="s">
        <v>433</v>
      </c>
      <c r="C204" s="221" t="s">
        <v>176</v>
      </c>
      <c r="D204" s="221" t="s">
        <v>132</v>
      </c>
      <c r="E204" s="222" t="s">
        <v>118</v>
      </c>
      <c r="F204" s="390" t="str">
        <f t="shared" si="2"/>
        <v>меж908?????общпро</v>
      </c>
      <c r="G204" s="340"/>
      <c r="H204" s="341"/>
      <c r="I204" s="341"/>
      <c r="J204" s="216" t="s">
        <v>505</v>
      </c>
      <c r="K204" s="217" t="s">
        <v>514</v>
      </c>
    </row>
    <row r="205" spans="1:11">
      <c r="A205" s="386" t="s">
        <v>138</v>
      </c>
      <c r="B205" s="400" t="s">
        <v>434</v>
      </c>
      <c r="C205" s="401" t="s">
        <v>330</v>
      </c>
      <c r="D205" s="221" t="s">
        <v>132</v>
      </c>
      <c r="E205" s="222" t="s">
        <v>118</v>
      </c>
      <c r="F205" s="390" t="str">
        <f t="shared" si="2"/>
        <v>меж9092Ц300общпро</v>
      </c>
      <c r="G205" s="340"/>
      <c r="H205" s="341"/>
      <c r="I205" s="341"/>
      <c r="J205" s="216" t="s">
        <v>505</v>
      </c>
      <c r="K205" s="217" t="s">
        <v>515</v>
      </c>
    </row>
    <row r="206" spans="1:11">
      <c r="A206" s="386" t="s">
        <v>138</v>
      </c>
      <c r="B206" s="400" t="s">
        <v>436</v>
      </c>
      <c r="C206" s="221" t="s">
        <v>176</v>
      </c>
      <c r="D206" s="221" t="s">
        <v>132</v>
      </c>
      <c r="E206" s="222" t="s">
        <v>118</v>
      </c>
      <c r="F206" s="390" t="str">
        <f t="shared" si="2"/>
        <v>меж910?????общпро</v>
      </c>
      <c r="G206" s="340"/>
      <c r="H206" s="341"/>
      <c r="I206" s="341"/>
      <c r="J206" s="216" t="s">
        <v>505</v>
      </c>
      <c r="K206" s="217" t="s">
        <v>516</v>
      </c>
    </row>
    <row r="207" spans="1:11">
      <c r="A207" s="386" t="s">
        <v>138</v>
      </c>
      <c r="B207" s="400" t="s">
        <v>440</v>
      </c>
      <c r="C207" s="221" t="s">
        <v>176</v>
      </c>
      <c r="D207" s="221" t="s">
        <v>132</v>
      </c>
      <c r="E207" s="222" t="s">
        <v>118</v>
      </c>
      <c r="F207" s="390" t="str">
        <f t="shared" si="2"/>
        <v>меж911?????общпро</v>
      </c>
      <c r="G207" s="340"/>
      <c r="H207" s="341"/>
      <c r="I207" s="341"/>
      <c r="J207" s="216" t="s">
        <v>505</v>
      </c>
      <c r="K207" s="217" t="s">
        <v>518</v>
      </c>
    </row>
    <row r="208" spans="1:11">
      <c r="A208" s="386" t="s">
        <v>138</v>
      </c>
      <c r="B208" s="400" t="s">
        <v>428</v>
      </c>
      <c r="C208" s="221" t="s">
        <v>176</v>
      </c>
      <c r="D208" s="221" t="s">
        <v>132</v>
      </c>
      <c r="E208" s="222" t="s">
        <v>118</v>
      </c>
      <c r="F208" s="390" t="str">
        <f t="shared" si="2"/>
        <v>меж912?????общпро</v>
      </c>
      <c r="G208" s="340"/>
      <c r="H208" s="341"/>
      <c r="I208" s="341"/>
      <c r="J208" s="216" t="s">
        <v>505</v>
      </c>
      <c r="K208" s="217" t="s">
        <v>519</v>
      </c>
    </row>
    <row r="209" spans="1:14">
      <c r="A209" s="386" t="s">
        <v>138</v>
      </c>
      <c r="B209" s="400" t="s">
        <v>438</v>
      </c>
      <c r="C209" s="401" t="s">
        <v>330</v>
      </c>
      <c r="D209" s="221" t="s">
        <v>132</v>
      </c>
      <c r="E209" s="222" t="s">
        <v>118</v>
      </c>
      <c r="F209" s="390" t="str">
        <f t="shared" si="2"/>
        <v>меж9132Ц300общпро</v>
      </c>
      <c r="G209" s="340"/>
      <c r="H209" s="341"/>
      <c r="I209" s="341"/>
      <c r="J209" s="216" t="s">
        <v>505</v>
      </c>
      <c r="K209" s="217" t="s">
        <v>517</v>
      </c>
    </row>
    <row r="210" spans="1:14">
      <c r="A210" s="386" t="s">
        <v>138</v>
      </c>
      <c r="B210" s="400" t="s">
        <v>443</v>
      </c>
      <c r="C210" s="401" t="s">
        <v>330</v>
      </c>
      <c r="D210" s="221" t="s">
        <v>132</v>
      </c>
      <c r="E210" s="222" t="s">
        <v>118</v>
      </c>
      <c r="F210" s="390" t="str">
        <f t="shared" si="2"/>
        <v>меж9142Ц300общпро</v>
      </c>
      <c r="G210" s="340"/>
      <c r="H210" s="341"/>
      <c r="I210" s="341"/>
      <c r="J210" s="216" t="s">
        <v>505</v>
      </c>
      <c r="K210" s="217" t="s">
        <v>524</v>
      </c>
    </row>
    <row r="211" spans="1:14">
      <c r="A211" s="386" t="s">
        <v>138</v>
      </c>
      <c r="B211" s="400" t="s">
        <v>414</v>
      </c>
      <c r="C211" s="221" t="s">
        <v>176</v>
      </c>
      <c r="D211" s="221" t="s">
        <v>132</v>
      </c>
      <c r="E211" s="222" t="s">
        <v>118</v>
      </c>
      <c r="F211" s="390" t="str">
        <f t="shared" si="2"/>
        <v>меж915?????общпро</v>
      </c>
      <c r="G211" s="340"/>
      <c r="H211" s="341"/>
      <c r="I211" s="341"/>
      <c r="J211" s="216" t="s">
        <v>505</v>
      </c>
      <c r="K211" s="217" t="s">
        <v>520</v>
      </c>
    </row>
    <row r="212" spans="1:14">
      <c r="A212" s="386" t="s">
        <v>138</v>
      </c>
      <c r="B212" s="400" t="s">
        <v>448</v>
      </c>
      <c r="C212" s="221" t="s">
        <v>176</v>
      </c>
      <c r="D212" s="221" t="s">
        <v>132</v>
      </c>
      <c r="E212" s="222" t="s">
        <v>118</v>
      </c>
      <c r="F212" s="390" t="str">
        <f t="shared" si="2"/>
        <v>меж916?????общпро</v>
      </c>
      <c r="G212" s="340"/>
      <c r="H212" s="341"/>
      <c r="I212" s="341"/>
      <c r="J212" s="216" t="s">
        <v>505</v>
      </c>
      <c r="K212" s="217" t="s">
        <v>521</v>
      </c>
    </row>
    <row r="213" spans="1:14">
      <c r="A213" s="386" t="s">
        <v>138</v>
      </c>
      <c r="B213" s="400" t="s">
        <v>451</v>
      </c>
      <c r="C213" s="221" t="s">
        <v>176</v>
      </c>
      <c r="D213" s="221" t="s">
        <v>132</v>
      </c>
      <c r="E213" s="222" t="s">
        <v>118</v>
      </c>
      <c r="F213" s="390" t="str">
        <f t="shared" si="2"/>
        <v>меж917?????общпро</v>
      </c>
      <c r="G213" s="340"/>
      <c r="H213" s="341"/>
      <c r="I213" s="341"/>
      <c r="J213" s="216" t="s">
        <v>505</v>
      </c>
      <c r="K213" s="217" t="s">
        <v>522</v>
      </c>
    </row>
    <row r="214" spans="1:14">
      <c r="A214" s="386" t="s">
        <v>138</v>
      </c>
      <c r="B214" s="400" t="s">
        <v>453</v>
      </c>
      <c r="C214" s="221" t="s">
        <v>176</v>
      </c>
      <c r="D214" s="221" t="s">
        <v>132</v>
      </c>
      <c r="E214" s="222" t="s">
        <v>118</v>
      </c>
      <c r="F214" s="390" t="str">
        <f t="shared" si="2"/>
        <v>меж918?????общпро</v>
      </c>
      <c r="G214" s="340"/>
      <c r="H214" s="341"/>
      <c r="I214" s="341"/>
      <c r="J214" s="216" t="s">
        <v>505</v>
      </c>
      <c r="K214" s="217" t="s">
        <v>523</v>
      </c>
      <c r="L214" s="267">
        <f>SUM(G197:G214)</f>
        <v>0</v>
      </c>
      <c r="M214" s="267">
        <f>SUM(H197:H214)</f>
        <v>0</v>
      </c>
      <c r="N214" s="267"/>
    </row>
    <row r="215" spans="1:14" ht="15.75">
      <c r="A215" s="353" t="s">
        <v>306</v>
      </c>
      <c r="B215" s="354"/>
      <c r="C215" s="354"/>
      <c r="D215" s="354"/>
      <c r="E215" s="354"/>
      <c r="F215" s="355"/>
      <c r="G215" s="348"/>
      <c r="H215" s="351"/>
      <c r="I215" s="351"/>
      <c r="K215" s="217"/>
    </row>
    <row r="216" spans="1:14">
      <c r="A216" s="356" t="s">
        <v>138</v>
      </c>
      <c r="B216" s="418" t="s">
        <v>381</v>
      </c>
      <c r="C216" s="510" t="s">
        <v>652</v>
      </c>
      <c r="D216" s="366" t="s">
        <v>132</v>
      </c>
      <c r="E216" s="367" t="s">
        <v>118</v>
      </c>
      <c r="F216" s="359" t="str">
        <f t="shared" si="2"/>
        <v>меж90101412общпро</v>
      </c>
      <c r="G216" s="349">
        <v>10.659000000000001</v>
      </c>
      <c r="H216" s="349">
        <f>G216</f>
        <v>10.659000000000001</v>
      </c>
      <c r="I216" s="349">
        <f>H216</f>
        <v>10.659000000000001</v>
      </c>
      <c r="J216" s="216" t="s">
        <v>505</v>
      </c>
      <c r="K216" s="217" t="s">
        <v>508</v>
      </c>
    </row>
    <row r="217" spans="1:14">
      <c r="A217" s="356" t="s">
        <v>138</v>
      </c>
      <c r="B217" s="418" t="s">
        <v>412</v>
      </c>
      <c r="C217" s="510" t="s">
        <v>652</v>
      </c>
      <c r="D217" s="366" t="s">
        <v>132</v>
      </c>
      <c r="E217" s="367" t="s">
        <v>118</v>
      </c>
      <c r="F217" s="359" t="str">
        <f t="shared" si="2"/>
        <v>меж90201412общпро</v>
      </c>
      <c r="G217" s="349">
        <v>4.8250000000000002</v>
      </c>
      <c r="H217" s="349">
        <f t="shared" ref="H217:I217" si="19">G217</f>
        <v>4.8250000000000002</v>
      </c>
      <c r="I217" s="349">
        <f t="shared" si="19"/>
        <v>4.8250000000000002</v>
      </c>
      <c r="J217" s="216" t="s">
        <v>505</v>
      </c>
      <c r="K217" s="217" t="s">
        <v>509</v>
      </c>
    </row>
    <row r="218" spans="1:14">
      <c r="A218" s="356" t="s">
        <v>138</v>
      </c>
      <c r="B218" s="418" t="s">
        <v>416</v>
      </c>
      <c r="C218" s="510" t="s">
        <v>652</v>
      </c>
      <c r="D218" s="366" t="s">
        <v>132</v>
      </c>
      <c r="E218" s="367" t="s">
        <v>118</v>
      </c>
      <c r="F218" s="359" t="str">
        <f t="shared" si="2"/>
        <v>меж90301412общпро</v>
      </c>
      <c r="G218" s="349">
        <v>3.0270000000000001</v>
      </c>
      <c r="H218" s="349">
        <f t="shared" ref="H218:I218" si="20">G218</f>
        <v>3.0270000000000001</v>
      </c>
      <c r="I218" s="349">
        <f t="shared" si="20"/>
        <v>3.0270000000000001</v>
      </c>
      <c r="J218" s="216" t="s">
        <v>505</v>
      </c>
      <c r="K218" s="217" t="s">
        <v>299</v>
      </c>
    </row>
    <row r="219" spans="1:14">
      <c r="A219" s="356" t="s">
        <v>138</v>
      </c>
      <c r="B219" s="418" t="s">
        <v>418</v>
      </c>
      <c r="C219" s="510" t="s">
        <v>652</v>
      </c>
      <c r="D219" s="366" t="s">
        <v>132</v>
      </c>
      <c r="E219" s="367" t="s">
        <v>118</v>
      </c>
      <c r="F219" s="359" t="str">
        <f t="shared" si="2"/>
        <v>меж90401412общпро</v>
      </c>
      <c r="G219" s="349">
        <v>139.48500000000001</v>
      </c>
      <c r="H219" s="349">
        <f t="shared" ref="H219:I219" si="21">G219</f>
        <v>139.48500000000001</v>
      </c>
      <c r="I219" s="349">
        <f t="shared" si="21"/>
        <v>139.48500000000001</v>
      </c>
      <c r="J219" s="216" t="s">
        <v>505</v>
      </c>
      <c r="K219" s="217" t="s">
        <v>510</v>
      </c>
    </row>
    <row r="220" spans="1:14">
      <c r="A220" s="356" t="s">
        <v>138</v>
      </c>
      <c r="B220" s="418" t="s">
        <v>425</v>
      </c>
      <c r="C220" s="510" t="s">
        <v>652</v>
      </c>
      <c r="D220" s="366" t="s">
        <v>132</v>
      </c>
      <c r="E220" s="367" t="s">
        <v>118</v>
      </c>
      <c r="F220" s="359" t="str">
        <f t="shared" si="2"/>
        <v>меж90501412общпро</v>
      </c>
      <c r="G220" s="349">
        <v>1.6779999999999999</v>
      </c>
      <c r="H220" s="349">
        <f t="shared" ref="H220:I220" si="22">G220</f>
        <v>1.6779999999999999</v>
      </c>
      <c r="I220" s="349">
        <f t="shared" si="22"/>
        <v>1.6779999999999999</v>
      </c>
      <c r="J220" s="216" t="s">
        <v>505</v>
      </c>
      <c r="K220" s="217" t="s">
        <v>511</v>
      </c>
    </row>
    <row r="221" spans="1:14">
      <c r="A221" s="356" t="s">
        <v>138</v>
      </c>
      <c r="B221" s="418" t="s">
        <v>429</v>
      </c>
      <c r="C221" s="510" t="s">
        <v>652</v>
      </c>
      <c r="D221" s="366" t="s">
        <v>132</v>
      </c>
      <c r="E221" s="367" t="s">
        <v>118</v>
      </c>
      <c r="F221" s="359" t="str">
        <f t="shared" si="2"/>
        <v>меж90601412общпро</v>
      </c>
      <c r="G221" s="349">
        <v>43.45</v>
      </c>
      <c r="H221" s="349">
        <f t="shared" ref="H221:I221" si="23">G221</f>
        <v>43.45</v>
      </c>
      <c r="I221" s="349">
        <f t="shared" si="23"/>
        <v>43.45</v>
      </c>
      <c r="J221" s="216" t="s">
        <v>505</v>
      </c>
      <c r="K221" s="217" t="s">
        <v>512</v>
      </c>
    </row>
    <row r="222" spans="1:14">
      <c r="A222" s="356" t="s">
        <v>138</v>
      </c>
      <c r="B222" s="418" t="s">
        <v>431</v>
      </c>
      <c r="C222" s="510" t="s">
        <v>652</v>
      </c>
      <c r="D222" s="366" t="s">
        <v>132</v>
      </c>
      <c r="E222" s="367" t="s">
        <v>118</v>
      </c>
      <c r="F222" s="359" t="str">
        <f t="shared" si="2"/>
        <v>меж90701412общпро</v>
      </c>
      <c r="G222" s="349">
        <v>25.323</v>
      </c>
      <c r="H222" s="349">
        <f t="shared" ref="H222:I222" si="24">G222</f>
        <v>25.323</v>
      </c>
      <c r="I222" s="349">
        <f t="shared" si="24"/>
        <v>25.323</v>
      </c>
      <c r="J222" s="216" t="s">
        <v>505</v>
      </c>
      <c r="K222" s="217" t="s">
        <v>513</v>
      </c>
    </row>
    <row r="223" spans="1:14">
      <c r="A223" s="356" t="s">
        <v>138</v>
      </c>
      <c r="B223" s="418" t="s">
        <v>433</v>
      </c>
      <c r="C223" s="510" t="s">
        <v>652</v>
      </c>
      <c r="D223" s="366" t="s">
        <v>132</v>
      </c>
      <c r="E223" s="367" t="s">
        <v>118</v>
      </c>
      <c r="F223" s="359" t="str">
        <f t="shared" si="2"/>
        <v>меж90801412общпро</v>
      </c>
      <c r="G223" s="349">
        <v>15.759</v>
      </c>
      <c r="H223" s="349">
        <f t="shared" ref="H223:I223" si="25">G223</f>
        <v>15.759</v>
      </c>
      <c r="I223" s="349">
        <f t="shared" si="25"/>
        <v>15.759</v>
      </c>
      <c r="J223" s="216" t="s">
        <v>505</v>
      </c>
      <c r="K223" s="217" t="s">
        <v>514</v>
      </c>
    </row>
    <row r="224" spans="1:14">
      <c r="A224" s="356" t="s">
        <v>138</v>
      </c>
      <c r="B224" s="418" t="s">
        <v>434</v>
      </c>
      <c r="C224" s="510" t="s">
        <v>652</v>
      </c>
      <c r="D224" s="366" t="s">
        <v>132</v>
      </c>
      <c r="E224" s="367" t="s">
        <v>118</v>
      </c>
      <c r="F224" s="359" t="str">
        <f t="shared" si="2"/>
        <v>меж90901412общпро</v>
      </c>
      <c r="G224" s="349">
        <v>10.648999999999999</v>
      </c>
      <c r="H224" s="349">
        <f t="shared" ref="H224:I224" si="26">G224</f>
        <v>10.648999999999999</v>
      </c>
      <c r="I224" s="349">
        <f t="shared" si="26"/>
        <v>10.648999999999999</v>
      </c>
      <c r="J224" s="216" t="s">
        <v>505</v>
      </c>
      <c r="K224" s="217" t="s">
        <v>515</v>
      </c>
    </row>
    <row r="225" spans="1:14">
      <c r="A225" s="356" t="s">
        <v>138</v>
      </c>
      <c r="B225" s="418" t="s">
        <v>436</v>
      </c>
      <c r="C225" s="510" t="s">
        <v>652</v>
      </c>
      <c r="D225" s="366" t="s">
        <v>132</v>
      </c>
      <c r="E225" s="367" t="s">
        <v>118</v>
      </c>
      <c r="F225" s="359" t="str">
        <f t="shared" si="2"/>
        <v>меж91001412общпро</v>
      </c>
      <c r="G225" s="349">
        <v>2.1379999999999999</v>
      </c>
      <c r="H225" s="349">
        <f t="shared" ref="H225:I225" si="27">G225</f>
        <v>2.1379999999999999</v>
      </c>
      <c r="I225" s="349">
        <f t="shared" si="27"/>
        <v>2.1379999999999999</v>
      </c>
      <c r="J225" s="216" t="s">
        <v>505</v>
      </c>
      <c r="K225" s="217" t="s">
        <v>516</v>
      </c>
    </row>
    <row r="226" spans="1:14">
      <c r="A226" s="356" t="s">
        <v>138</v>
      </c>
      <c r="B226" s="418" t="s">
        <v>440</v>
      </c>
      <c r="C226" s="510" t="s">
        <v>652</v>
      </c>
      <c r="D226" s="366" t="s">
        <v>132</v>
      </c>
      <c r="E226" s="367" t="s">
        <v>118</v>
      </c>
      <c r="F226" s="359" t="str">
        <f t="shared" si="2"/>
        <v>меж91101412общпро</v>
      </c>
      <c r="G226" s="349">
        <v>16.593</v>
      </c>
      <c r="H226" s="349">
        <f t="shared" ref="H226:I226" si="28">G226</f>
        <v>16.593</v>
      </c>
      <c r="I226" s="349">
        <f t="shared" si="28"/>
        <v>16.593</v>
      </c>
      <c r="J226" s="216" t="s">
        <v>505</v>
      </c>
      <c r="K226" s="217" t="s">
        <v>518</v>
      </c>
    </row>
    <row r="227" spans="1:14">
      <c r="A227" s="356" t="s">
        <v>138</v>
      </c>
      <c r="B227" s="418" t="s">
        <v>428</v>
      </c>
      <c r="C227" s="510" t="s">
        <v>652</v>
      </c>
      <c r="D227" s="366" t="s">
        <v>132</v>
      </c>
      <c r="E227" s="367" t="s">
        <v>118</v>
      </c>
      <c r="F227" s="359" t="str">
        <f t="shared" si="2"/>
        <v>меж91201412общпро</v>
      </c>
      <c r="G227" s="349">
        <v>30.048999999999999</v>
      </c>
      <c r="H227" s="349">
        <f t="shared" ref="H227:I227" si="29">G227</f>
        <v>30.048999999999999</v>
      </c>
      <c r="I227" s="349">
        <f t="shared" si="29"/>
        <v>30.048999999999999</v>
      </c>
      <c r="J227" s="216" t="s">
        <v>505</v>
      </c>
      <c r="K227" s="217" t="s">
        <v>519</v>
      </c>
    </row>
    <row r="228" spans="1:14">
      <c r="A228" s="356" t="s">
        <v>138</v>
      </c>
      <c r="B228" s="418" t="s">
        <v>438</v>
      </c>
      <c r="C228" s="510" t="s">
        <v>652</v>
      </c>
      <c r="D228" s="366" t="s">
        <v>132</v>
      </c>
      <c r="E228" s="367" t="s">
        <v>118</v>
      </c>
      <c r="F228" s="359" t="str">
        <f t="shared" si="2"/>
        <v>меж91301412общпро</v>
      </c>
      <c r="G228" s="349">
        <v>17.140999999999998</v>
      </c>
      <c r="H228" s="349">
        <f t="shared" ref="H228:I228" si="30">G228</f>
        <v>17.140999999999998</v>
      </c>
      <c r="I228" s="349">
        <f t="shared" si="30"/>
        <v>17.140999999999998</v>
      </c>
      <c r="J228" s="216" t="s">
        <v>505</v>
      </c>
      <c r="K228" s="217" t="s">
        <v>517</v>
      </c>
    </row>
    <row r="229" spans="1:14">
      <c r="A229" s="356" t="s">
        <v>138</v>
      </c>
      <c r="B229" s="418" t="s">
        <v>443</v>
      </c>
      <c r="C229" s="510" t="s">
        <v>652</v>
      </c>
      <c r="D229" s="366" t="s">
        <v>132</v>
      </c>
      <c r="E229" s="367" t="s">
        <v>118</v>
      </c>
      <c r="F229" s="359" t="str">
        <f t="shared" si="2"/>
        <v>меж91401412общпро</v>
      </c>
      <c r="G229" s="349">
        <v>84.575000000000003</v>
      </c>
      <c r="H229" s="349">
        <f t="shared" ref="H229:I229" si="31">G229</f>
        <v>84.575000000000003</v>
      </c>
      <c r="I229" s="349">
        <f t="shared" si="31"/>
        <v>84.575000000000003</v>
      </c>
      <c r="J229" s="216" t="s">
        <v>505</v>
      </c>
      <c r="K229" s="217" t="s">
        <v>524</v>
      </c>
    </row>
    <row r="230" spans="1:14">
      <c r="A230" s="356" t="s">
        <v>138</v>
      </c>
      <c r="B230" s="418" t="s">
        <v>414</v>
      </c>
      <c r="C230" s="510" t="s">
        <v>652</v>
      </c>
      <c r="D230" s="366" t="s">
        <v>132</v>
      </c>
      <c r="E230" s="367" t="s">
        <v>118</v>
      </c>
      <c r="F230" s="359" t="str">
        <f t="shared" si="2"/>
        <v>меж91501412общпро</v>
      </c>
      <c r="G230" s="349">
        <v>7.8520000000000003</v>
      </c>
      <c r="H230" s="349">
        <f t="shared" ref="H230:I230" si="32">G230</f>
        <v>7.8520000000000003</v>
      </c>
      <c r="I230" s="349">
        <f t="shared" si="32"/>
        <v>7.8520000000000003</v>
      </c>
      <c r="J230" s="216" t="s">
        <v>505</v>
      </c>
      <c r="K230" s="217" t="s">
        <v>520</v>
      </c>
    </row>
    <row r="231" spans="1:14">
      <c r="A231" s="356" t="s">
        <v>138</v>
      </c>
      <c r="B231" s="418" t="s">
        <v>448</v>
      </c>
      <c r="C231" s="510" t="s">
        <v>652</v>
      </c>
      <c r="D231" s="366" t="s">
        <v>132</v>
      </c>
      <c r="E231" s="367" t="s">
        <v>118</v>
      </c>
      <c r="F231" s="359" t="str">
        <f t="shared" si="2"/>
        <v>меж91601412общпро</v>
      </c>
      <c r="G231" s="349">
        <v>12.183999999999999</v>
      </c>
      <c r="H231" s="349">
        <f t="shared" ref="H231:I231" si="33">G231</f>
        <v>12.183999999999999</v>
      </c>
      <c r="I231" s="349">
        <f t="shared" si="33"/>
        <v>12.183999999999999</v>
      </c>
      <c r="J231" s="216" t="s">
        <v>505</v>
      </c>
      <c r="K231" s="217" t="s">
        <v>521</v>
      </c>
    </row>
    <row r="232" spans="1:14">
      <c r="A232" s="356" t="s">
        <v>138</v>
      </c>
      <c r="B232" s="418" t="s">
        <v>451</v>
      </c>
      <c r="C232" s="510" t="s">
        <v>652</v>
      </c>
      <c r="D232" s="366" t="s">
        <v>132</v>
      </c>
      <c r="E232" s="367" t="s">
        <v>118</v>
      </c>
      <c r="F232" s="359" t="str">
        <f t="shared" si="2"/>
        <v>меж91701412общпро</v>
      </c>
      <c r="G232" s="349">
        <v>33.787999999999997</v>
      </c>
      <c r="H232" s="349">
        <f t="shared" ref="H232:I232" si="34">G232</f>
        <v>33.787999999999997</v>
      </c>
      <c r="I232" s="349">
        <f t="shared" si="34"/>
        <v>33.787999999999997</v>
      </c>
      <c r="J232" s="216" t="s">
        <v>505</v>
      </c>
      <c r="K232" s="217" t="s">
        <v>522</v>
      </c>
    </row>
    <row r="233" spans="1:14">
      <c r="A233" s="356" t="s">
        <v>138</v>
      </c>
      <c r="B233" s="418" t="s">
        <v>453</v>
      </c>
      <c r="C233" s="510" t="s">
        <v>652</v>
      </c>
      <c r="D233" s="366" t="s">
        <v>132</v>
      </c>
      <c r="E233" s="367" t="s">
        <v>118</v>
      </c>
      <c r="F233" s="359" t="str">
        <f t="shared" si="2"/>
        <v>меж91801412общпро</v>
      </c>
      <c r="G233" s="349">
        <v>23.82</v>
      </c>
      <c r="H233" s="349">
        <f t="shared" ref="H233:I233" si="35">G233</f>
        <v>23.82</v>
      </c>
      <c r="I233" s="349">
        <f t="shared" si="35"/>
        <v>23.82</v>
      </c>
      <c r="J233" s="216" t="s">
        <v>505</v>
      </c>
      <c r="K233" s="217" t="s">
        <v>523</v>
      </c>
      <c r="L233" s="267">
        <f>SUM(G216:G233)</f>
        <v>482.995</v>
      </c>
      <c r="M233" s="267">
        <f>SUM(H216:H233)</f>
        <v>482.995</v>
      </c>
      <c r="N233" s="267">
        <f>SUM(I216:I233)</f>
        <v>482.995</v>
      </c>
    </row>
    <row r="234" spans="1:14" ht="15.75">
      <c r="A234" s="223" t="s">
        <v>303</v>
      </c>
      <c r="B234" s="224"/>
      <c r="C234" s="224"/>
      <c r="D234" s="224"/>
      <c r="E234" s="224"/>
      <c r="F234" s="225"/>
      <c r="G234" s="226"/>
      <c r="H234" s="338"/>
      <c r="I234" s="338"/>
      <c r="K234" s="217"/>
    </row>
    <row r="235" spans="1:14">
      <c r="A235" s="221" t="s">
        <v>159</v>
      </c>
      <c r="B235" s="222" t="s">
        <v>326</v>
      </c>
      <c r="C235" s="221" t="s">
        <v>176</v>
      </c>
      <c r="D235" s="221" t="s">
        <v>132</v>
      </c>
      <c r="E235" s="221" t="s">
        <v>175</v>
      </c>
      <c r="F235" s="390" t="str">
        <f t="shared" si="2"/>
        <v>инв863?????общ???</v>
      </c>
      <c r="G235" s="434">
        <v>1700</v>
      </c>
      <c r="H235" s="337">
        <f>G235</f>
        <v>1700</v>
      </c>
      <c r="I235" s="337">
        <f>H235</f>
        <v>1700</v>
      </c>
      <c r="K235" s="217"/>
    </row>
    <row r="236" spans="1:14">
      <c r="A236" s="221" t="s">
        <v>160</v>
      </c>
      <c r="B236" s="222" t="s">
        <v>326</v>
      </c>
      <c r="C236" s="221" t="s">
        <v>176</v>
      </c>
      <c r="D236" s="221" t="s">
        <v>132</v>
      </c>
      <c r="E236" s="221" t="s">
        <v>175</v>
      </c>
      <c r="F236" s="390" t="str">
        <f t="shared" si="2"/>
        <v>зем863?????общ???</v>
      </c>
      <c r="G236" s="434">
        <v>1000</v>
      </c>
      <c r="H236" s="337">
        <f>G236</f>
        <v>1000</v>
      </c>
      <c r="I236" s="337">
        <f>H236</f>
        <v>1000</v>
      </c>
      <c r="K236" s="217"/>
    </row>
    <row r="237" spans="1:14" ht="15.75">
      <c r="A237" s="353" t="s">
        <v>304</v>
      </c>
      <c r="B237" s="354"/>
      <c r="C237" s="354"/>
      <c r="D237" s="354"/>
      <c r="E237" s="354"/>
      <c r="F237" s="355"/>
      <c r="G237" s="348"/>
      <c r="H237" s="351"/>
      <c r="I237" s="351"/>
      <c r="K237" s="217"/>
    </row>
    <row r="238" spans="1:14">
      <c r="A238" s="356" t="s">
        <v>147</v>
      </c>
      <c r="B238" s="357" t="s">
        <v>381</v>
      </c>
      <c r="C238" s="366" t="s">
        <v>176</v>
      </c>
      <c r="D238" s="357" t="s">
        <v>132</v>
      </c>
      <c r="E238" s="366" t="s">
        <v>175</v>
      </c>
      <c r="F238" s="359" t="str">
        <f t="shared" ref="F238:F255" si="36">CONCATENATE(A238,B238,C238,D238,E238,)</f>
        <v>выб901?????общ???</v>
      </c>
      <c r="G238" s="347">
        <v>40</v>
      </c>
      <c r="H238" s="350"/>
      <c r="I238" s="350"/>
      <c r="J238" s="216" t="s">
        <v>505</v>
      </c>
      <c r="K238" s="217" t="s">
        <v>508</v>
      </c>
    </row>
    <row r="239" spans="1:14">
      <c r="A239" s="356" t="s">
        <v>147</v>
      </c>
      <c r="B239" s="357" t="s">
        <v>412</v>
      </c>
      <c r="C239" s="366" t="s">
        <v>176</v>
      </c>
      <c r="D239" s="357" t="s">
        <v>132</v>
      </c>
      <c r="E239" s="366" t="s">
        <v>175</v>
      </c>
      <c r="F239" s="359" t="str">
        <f t="shared" si="36"/>
        <v>выб902?????общ???</v>
      </c>
      <c r="G239" s="347">
        <v>40</v>
      </c>
      <c r="H239" s="350"/>
      <c r="I239" s="350"/>
      <c r="J239" s="216" t="s">
        <v>505</v>
      </c>
      <c r="K239" s="217" t="s">
        <v>509</v>
      </c>
    </row>
    <row r="240" spans="1:14">
      <c r="A240" s="356" t="s">
        <v>147</v>
      </c>
      <c r="B240" s="357" t="s">
        <v>416</v>
      </c>
      <c r="C240" s="366" t="s">
        <v>176</v>
      </c>
      <c r="D240" s="357" t="s">
        <v>132</v>
      </c>
      <c r="E240" s="366" t="s">
        <v>175</v>
      </c>
      <c r="F240" s="359" t="str">
        <f t="shared" si="36"/>
        <v>выб903?????общ???</v>
      </c>
      <c r="G240" s="347"/>
      <c r="H240" s="350"/>
      <c r="I240" s="350"/>
      <c r="J240" s="216" t="s">
        <v>505</v>
      </c>
      <c r="K240" s="217" t="s">
        <v>299</v>
      </c>
    </row>
    <row r="241" spans="1:15">
      <c r="A241" s="356" t="s">
        <v>147</v>
      </c>
      <c r="B241" s="357" t="s">
        <v>418</v>
      </c>
      <c r="C241" s="366" t="s">
        <v>176</v>
      </c>
      <c r="D241" s="357" t="s">
        <v>132</v>
      </c>
      <c r="E241" s="366" t="s">
        <v>175</v>
      </c>
      <c r="F241" s="359" t="str">
        <f t="shared" si="36"/>
        <v>выб904?????общ???</v>
      </c>
      <c r="G241" s="347">
        <v>200</v>
      </c>
      <c r="H241" s="350"/>
      <c r="I241" s="350"/>
      <c r="J241" s="216" t="s">
        <v>505</v>
      </c>
      <c r="K241" s="217" t="s">
        <v>510</v>
      </c>
    </row>
    <row r="242" spans="1:15">
      <c r="A242" s="356" t="s">
        <v>147</v>
      </c>
      <c r="B242" s="357" t="s">
        <v>425</v>
      </c>
      <c r="C242" s="366" t="s">
        <v>176</v>
      </c>
      <c r="D242" s="357" t="s">
        <v>132</v>
      </c>
      <c r="E242" s="366" t="s">
        <v>175</v>
      </c>
      <c r="F242" s="359" t="str">
        <f t="shared" si="36"/>
        <v>выб905?????общ???</v>
      </c>
      <c r="G242" s="347">
        <v>40</v>
      </c>
      <c r="H242" s="350"/>
      <c r="I242" s="350"/>
      <c r="J242" s="216" t="s">
        <v>505</v>
      </c>
      <c r="K242" s="217" t="s">
        <v>511</v>
      </c>
    </row>
    <row r="243" spans="1:15">
      <c r="A243" s="356" t="s">
        <v>147</v>
      </c>
      <c r="B243" s="357" t="s">
        <v>429</v>
      </c>
      <c r="C243" s="366" t="s">
        <v>176</v>
      </c>
      <c r="D243" s="357" t="s">
        <v>132</v>
      </c>
      <c r="E243" s="366" t="s">
        <v>175</v>
      </c>
      <c r="F243" s="359" t="str">
        <f t="shared" si="36"/>
        <v>выб906?????общ???</v>
      </c>
      <c r="G243" s="347">
        <v>40</v>
      </c>
      <c r="H243" s="350"/>
      <c r="I243" s="350"/>
      <c r="J243" s="216" t="s">
        <v>505</v>
      </c>
      <c r="K243" s="217" t="s">
        <v>512</v>
      </c>
    </row>
    <row r="244" spans="1:15">
      <c r="A244" s="356" t="s">
        <v>147</v>
      </c>
      <c r="B244" s="357" t="s">
        <v>431</v>
      </c>
      <c r="C244" s="366" t="s">
        <v>176</v>
      </c>
      <c r="D244" s="357" t="s">
        <v>132</v>
      </c>
      <c r="E244" s="366" t="s">
        <v>175</v>
      </c>
      <c r="F244" s="359" t="str">
        <f t="shared" si="36"/>
        <v>выб907?????общ???</v>
      </c>
      <c r="G244" s="347">
        <v>40</v>
      </c>
      <c r="H244" s="350"/>
      <c r="I244" s="350"/>
      <c r="J244" s="216" t="s">
        <v>505</v>
      </c>
      <c r="K244" s="217" t="s">
        <v>513</v>
      </c>
    </row>
    <row r="245" spans="1:15">
      <c r="A245" s="356" t="s">
        <v>147</v>
      </c>
      <c r="B245" s="357" t="s">
        <v>433</v>
      </c>
      <c r="C245" s="366" t="s">
        <v>176</v>
      </c>
      <c r="D245" s="357" t="s">
        <v>132</v>
      </c>
      <c r="E245" s="366" t="s">
        <v>175</v>
      </c>
      <c r="F245" s="359" t="str">
        <f t="shared" si="36"/>
        <v>выб908?????общ???</v>
      </c>
      <c r="G245" s="347"/>
      <c r="H245" s="350"/>
      <c r="I245" s="350"/>
      <c r="J245" s="216" t="s">
        <v>505</v>
      </c>
      <c r="K245" s="217" t="s">
        <v>514</v>
      </c>
    </row>
    <row r="246" spans="1:15">
      <c r="A246" s="356" t="s">
        <v>147</v>
      </c>
      <c r="B246" s="357" t="s">
        <v>434</v>
      </c>
      <c r="C246" s="366" t="s">
        <v>176</v>
      </c>
      <c r="D246" s="357" t="s">
        <v>132</v>
      </c>
      <c r="E246" s="366" t="s">
        <v>175</v>
      </c>
      <c r="F246" s="359" t="str">
        <f t="shared" si="36"/>
        <v>выб909?????общ???</v>
      </c>
      <c r="G246" s="347"/>
      <c r="H246" s="350"/>
      <c r="I246" s="350"/>
      <c r="J246" s="216" t="s">
        <v>505</v>
      </c>
      <c r="K246" s="217" t="s">
        <v>515</v>
      </c>
    </row>
    <row r="247" spans="1:15">
      <c r="A247" s="356" t="s">
        <v>147</v>
      </c>
      <c r="B247" s="357" t="s">
        <v>436</v>
      </c>
      <c r="C247" s="366" t="s">
        <v>176</v>
      </c>
      <c r="D247" s="357" t="s">
        <v>132</v>
      </c>
      <c r="E247" s="366" t="s">
        <v>175</v>
      </c>
      <c r="F247" s="359" t="str">
        <f t="shared" si="36"/>
        <v>выб910?????общ???</v>
      </c>
      <c r="G247" s="347">
        <v>40</v>
      </c>
      <c r="H247" s="350"/>
      <c r="I247" s="350"/>
      <c r="J247" s="216" t="s">
        <v>505</v>
      </c>
      <c r="K247" s="217" t="s">
        <v>516</v>
      </c>
    </row>
    <row r="248" spans="1:15">
      <c r="A248" s="356" t="s">
        <v>147</v>
      </c>
      <c r="B248" s="357" t="s">
        <v>438</v>
      </c>
      <c r="C248" s="366" t="s">
        <v>176</v>
      </c>
      <c r="D248" s="357" t="s">
        <v>132</v>
      </c>
      <c r="E248" s="366" t="s">
        <v>175</v>
      </c>
      <c r="F248" s="359" t="str">
        <f t="shared" si="36"/>
        <v>выб913?????общ???</v>
      </c>
      <c r="G248" s="347"/>
      <c r="H248" s="350"/>
      <c r="I248" s="350"/>
      <c r="J248" s="216" t="s">
        <v>505</v>
      </c>
      <c r="K248" s="217" t="s">
        <v>517</v>
      </c>
    </row>
    <row r="249" spans="1:15">
      <c r="A249" s="356" t="s">
        <v>147</v>
      </c>
      <c r="B249" s="357" t="s">
        <v>440</v>
      </c>
      <c r="C249" s="366" t="s">
        <v>176</v>
      </c>
      <c r="D249" s="357" t="s">
        <v>132</v>
      </c>
      <c r="E249" s="366" t="s">
        <v>175</v>
      </c>
      <c r="F249" s="359" t="str">
        <f t="shared" si="36"/>
        <v>выб911?????общ???</v>
      </c>
      <c r="G249" s="347">
        <v>40</v>
      </c>
      <c r="H249" s="350"/>
      <c r="I249" s="350"/>
      <c r="J249" s="216" t="s">
        <v>505</v>
      </c>
      <c r="K249" s="217" t="s">
        <v>518</v>
      </c>
    </row>
    <row r="250" spans="1:15">
      <c r="A250" s="356" t="s">
        <v>147</v>
      </c>
      <c r="B250" s="357" t="s">
        <v>428</v>
      </c>
      <c r="C250" s="366" t="s">
        <v>176</v>
      </c>
      <c r="D250" s="357" t="s">
        <v>132</v>
      </c>
      <c r="E250" s="366" t="s">
        <v>175</v>
      </c>
      <c r="F250" s="359" t="str">
        <f t="shared" si="36"/>
        <v>выб912?????общ???</v>
      </c>
      <c r="G250" s="347">
        <v>40</v>
      </c>
      <c r="H250" s="350"/>
      <c r="I250" s="350"/>
      <c r="J250" s="216" t="s">
        <v>505</v>
      </c>
      <c r="K250" s="217" t="s">
        <v>519</v>
      </c>
    </row>
    <row r="251" spans="1:15">
      <c r="A251" s="356" t="s">
        <v>147</v>
      </c>
      <c r="B251" s="357" t="s">
        <v>443</v>
      </c>
      <c r="C251" s="366" t="s">
        <v>176</v>
      </c>
      <c r="D251" s="357" t="s">
        <v>132</v>
      </c>
      <c r="E251" s="366" t="s">
        <v>175</v>
      </c>
      <c r="F251" s="359" t="str">
        <f t="shared" si="36"/>
        <v>выб914?????общ???</v>
      </c>
      <c r="G251" s="347"/>
      <c r="H251" s="350"/>
      <c r="I251" s="350"/>
      <c r="J251" s="216" t="s">
        <v>505</v>
      </c>
      <c r="K251" s="217" t="s">
        <v>524</v>
      </c>
      <c r="O251" s="212">
        <f>394.6/0.2</f>
        <v>1973</v>
      </c>
    </row>
    <row r="252" spans="1:15">
      <c r="A252" s="356" t="s">
        <v>147</v>
      </c>
      <c r="B252" s="357" t="s">
        <v>414</v>
      </c>
      <c r="C252" s="366" t="s">
        <v>176</v>
      </c>
      <c r="D252" s="357" t="s">
        <v>132</v>
      </c>
      <c r="E252" s="366" t="s">
        <v>175</v>
      </c>
      <c r="F252" s="359" t="str">
        <f t="shared" si="36"/>
        <v>выб915?????общ???</v>
      </c>
      <c r="G252" s="347">
        <v>40</v>
      </c>
      <c r="H252" s="350"/>
      <c r="I252" s="350"/>
      <c r="J252" s="216" t="s">
        <v>505</v>
      </c>
      <c r="K252" s="217" t="s">
        <v>520</v>
      </c>
    </row>
    <row r="253" spans="1:15">
      <c r="A253" s="356" t="s">
        <v>147</v>
      </c>
      <c r="B253" s="357" t="s">
        <v>448</v>
      </c>
      <c r="C253" s="366" t="s">
        <v>176</v>
      </c>
      <c r="D253" s="357" t="s">
        <v>132</v>
      </c>
      <c r="E253" s="366" t="s">
        <v>175</v>
      </c>
      <c r="F253" s="359" t="str">
        <f t="shared" si="36"/>
        <v>выб916?????общ???</v>
      </c>
      <c r="G253" s="347"/>
      <c r="H253" s="350"/>
      <c r="I253" s="350"/>
      <c r="J253" s="216" t="s">
        <v>505</v>
      </c>
      <c r="K253" s="217" t="s">
        <v>521</v>
      </c>
    </row>
    <row r="254" spans="1:15">
      <c r="A254" s="356" t="s">
        <v>147</v>
      </c>
      <c r="B254" s="357" t="s">
        <v>451</v>
      </c>
      <c r="C254" s="366" t="s">
        <v>176</v>
      </c>
      <c r="D254" s="357" t="s">
        <v>132</v>
      </c>
      <c r="E254" s="366" t="s">
        <v>175</v>
      </c>
      <c r="F254" s="359" t="str">
        <f t="shared" si="36"/>
        <v>выб917?????общ???</v>
      </c>
      <c r="G254" s="347">
        <v>40</v>
      </c>
      <c r="H254" s="350"/>
      <c r="I254" s="350"/>
      <c r="J254" s="216" t="s">
        <v>505</v>
      </c>
      <c r="K254" s="217" t="s">
        <v>522</v>
      </c>
    </row>
    <row r="255" spans="1:15">
      <c r="A255" s="356" t="s">
        <v>147</v>
      </c>
      <c r="B255" s="357" t="s">
        <v>453</v>
      </c>
      <c r="C255" s="366" t="s">
        <v>176</v>
      </c>
      <c r="D255" s="357" t="s">
        <v>132</v>
      </c>
      <c r="E255" s="366" t="s">
        <v>175</v>
      </c>
      <c r="F255" s="359" t="str">
        <f t="shared" si="36"/>
        <v>выб918?????общ???</v>
      </c>
      <c r="G255" s="347"/>
      <c r="H255" s="350"/>
      <c r="I255" s="350"/>
      <c r="J255" s="216" t="s">
        <v>505</v>
      </c>
      <c r="K255" s="217" t="s">
        <v>523</v>
      </c>
    </row>
    <row r="256" spans="1:15" ht="15.75">
      <c r="A256" s="223" t="s">
        <v>305</v>
      </c>
      <c r="B256" s="224"/>
      <c r="C256" s="224"/>
      <c r="D256" s="224"/>
      <c r="E256" s="224"/>
      <c r="F256" s="225"/>
      <c r="G256" s="226"/>
      <c r="H256" s="338"/>
      <c r="I256" s="338"/>
      <c r="K256" s="217"/>
    </row>
    <row r="257" spans="1:11">
      <c r="A257" s="221" t="s">
        <v>147</v>
      </c>
      <c r="B257" s="222" t="s">
        <v>157</v>
      </c>
      <c r="C257" s="221" t="s">
        <v>176</v>
      </c>
      <c r="D257" s="221" t="s">
        <v>132</v>
      </c>
      <c r="E257" s="221" t="s">
        <v>175</v>
      </c>
      <c r="F257" s="390" t="str">
        <f>CONCATENATE(A257,B257,C257,D257,E257,)</f>
        <v>выб8???????общ???</v>
      </c>
      <c r="G257" s="337"/>
      <c r="H257" s="315"/>
      <c r="I257" s="315"/>
      <c r="K257" s="217"/>
    </row>
    <row r="258" spans="1:11" ht="15.75">
      <c r="A258" s="353" t="s">
        <v>565</v>
      </c>
      <c r="B258" s="354"/>
      <c r="C258" s="354"/>
      <c r="D258" s="354"/>
      <c r="E258" s="354"/>
      <c r="F258" s="355"/>
      <c r="G258" s="348"/>
      <c r="H258" s="351"/>
      <c r="I258" s="351"/>
      <c r="K258" s="217"/>
    </row>
    <row r="259" spans="1:11">
      <c r="A259" s="360" t="s">
        <v>133</v>
      </c>
      <c r="B259" s="352" t="s">
        <v>381</v>
      </c>
      <c r="C259" s="358" t="s">
        <v>654</v>
      </c>
      <c r="D259" s="360" t="s">
        <v>132</v>
      </c>
      <c r="E259" s="360" t="s">
        <v>175</v>
      </c>
      <c r="F259" s="359" t="str">
        <f t="shared" ref="F259:F275" si="37">CONCATENATE(A259,B259,C259,D259,E259,)</f>
        <v>бла90101413общ???</v>
      </c>
      <c r="G259" s="347">
        <v>186.6</v>
      </c>
      <c r="H259" s="350">
        <f>G259</f>
        <v>186.6</v>
      </c>
      <c r="I259" s="350">
        <f>H259</f>
        <v>186.6</v>
      </c>
      <c r="J259" s="216" t="s">
        <v>340</v>
      </c>
      <c r="K259" s="217" t="s">
        <v>508</v>
      </c>
    </row>
    <row r="260" spans="1:11">
      <c r="A260" s="360" t="s">
        <v>133</v>
      </c>
      <c r="B260" s="352" t="s">
        <v>412</v>
      </c>
      <c r="C260" s="358" t="s">
        <v>655</v>
      </c>
      <c r="D260" s="360" t="s">
        <v>132</v>
      </c>
      <c r="E260" s="360" t="s">
        <v>175</v>
      </c>
      <c r="F260" s="359" t="str">
        <f t="shared" si="37"/>
        <v>бла90201414общ???</v>
      </c>
      <c r="G260" s="347">
        <v>101.2</v>
      </c>
      <c r="H260" s="350">
        <f t="shared" ref="H260:I277" si="38">G260</f>
        <v>101.2</v>
      </c>
      <c r="I260" s="350">
        <f t="shared" si="38"/>
        <v>101.2</v>
      </c>
      <c r="J260" s="216" t="s">
        <v>340</v>
      </c>
      <c r="K260" s="217" t="s">
        <v>509</v>
      </c>
    </row>
    <row r="261" spans="1:11">
      <c r="A261" s="360" t="s">
        <v>133</v>
      </c>
      <c r="B261" s="352" t="s">
        <v>416</v>
      </c>
      <c r="C261" s="358" t="s">
        <v>656</v>
      </c>
      <c r="D261" s="360" t="s">
        <v>132</v>
      </c>
      <c r="E261" s="360" t="s">
        <v>175</v>
      </c>
      <c r="F261" s="359" t="str">
        <f t="shared" si="37"/>
        <v>бла90301415общ???</v>
      </c>
      <c r="G261" s="347">
        <v>60.5</v>
      </c>
      <c r="H261" s="350">
        <f t="shared" si="38"/>
        <v>60.5</v>
      </c>
      <c r="I261" s="350">
        <f t="shared" si="38"/>
        <v>60.5</v>
      </c>
      <c r="J261" s="216" t="s">
        <v>340</v>
      </c>
      <c r="K261" s="217" t="s">
        <v>299</v>
      </c>
    </row>
    <row r="262" spans="1:11">
      <c r="A262" s="360" t="s">
        <v>133</v>
      </c>
      <c r="B262" s="352" t="s">
        <v>418</v>
      </c>
      <c r="C262" s="358" t="s">
        <v>657</v>
      </c>
      <c r="D262" s="360" t="s">
        <v>132</v>
      </c>
      <c r="E262" s="360" t="s">
        <v>175</v>
      </c>
      <c r="F262" s="359" t="str">
        <f t="shared" si="37"/>
        <v>бла90401416общ???</v>
      </c>
      <c r="G262" s="347">
        <v>828.9</v>
      </c>
      <c r="H262" s="350">
        <f t="shared" si="38"/>
        <v>828.9</v>
      </c>
      <c r="I262" s="350">
        <f t="shared" si="38"/>
        <v>828.9</v>
      </c>
      <c r="J262" s="216" t="s">
        <v>340</v>
      </c>
      <c r="K262" s="217" t="s">
        <v>510</v>
      </c>
    </row>
    <row r="263" spans="1:11">
      <c r="A263" s="360" t="s">
        <v>133</v>
      </c>
      <c r="B263" s="352" t="s">
        <v>425</v>
      </c>
      <c r="C263" s="358" t="s">
        <v>659</v>
      </c>
      <c r="D263" s="360" t="s">
        <v>132</v>
      </c>
      <c r="E263" s="360" t="s">
        <v>175</v>
      </c>
      <c r="F263" s="359" t="str">
        <f t="shared" si="37"/>
        <v>бла90501417общ???</v>
      </c>
      <c r="G263" s="347">
        <v>57.4</v>
      </c>
      <c r="H263" s="350">
        <f t="shared" si="38"/>
        <v>57.4</v>
      </c>
      <c r="I263" s="350">
        <f t="shared" si="38"/>
        <v>57.4</v>
      </c>
      <c r="J263" s="216" t="s">
        <v>340</v>
      </c>
      <c r="K263" s="217" t="s">
        <v>511</v>
      </c>
    </row>
    <row r="264" spans="1:11">
      <c r="A264" s="360" t="s">
        <v>133</v>
      </c>
      <c r="B264" s="352" t="s">
        <v>429</v>
      </c>
      <c r="C264" s="358" t="s">
        <v>660</v>
      </c>
      <c r="D264" s="360" t="s">
        <v>132</v>
      </c>
      <c r="E264" s="360" t="s">
        <v>175</v>
      </c>
      <c r="F264" s="359" t="str">
        <f t="shared" si="37"/>
        <v>бла90601418общ???</v>
      </c>
      <c r="G264" s="347">
        <v>233.5</v>
      </c>
      <c r="H264" s="350">
        <f t="shared" si="38"/>
        <v>233.5</v>
      </c>
      <c r="I264" s="350">
        <f t="shared" si="38"/>
        <v>233.5</v>
      </c>
      <c r="J264" s="216" t="s">
        <v>340</v>
      </c>
      <c r="K264" s="217" t="s">
        <v>512</v>
      </c>
    </row>
    <row r="265" spans="1:11">
      <c r="A265" s="360" t="s">
        <v>133</v>
      </c>
      <c r="B265" s="352" t="s">
        <v>431</v>
      </c>
      <c r="C265" s="358" t="s">
        <v>661</v>
      </c>
      <c r="D265" s="360" t="s">
        <v>132</v>
      </c>
      <c r="E265" s="360" t="s">
        <v>175</v>
      </c>
      <c r="F265" s="359" t="str">
        <f t="shared" si="37"/>
        <v>бла90701419общ???</v>
      </c>
      <c r="G265" s="347">
        <v>204.89999999999998</v>
      </c>
      <c r="H265" s="350">
        <f t="shared" si="38"/>
        <v>204.89999999999998</v>
      </c>
      <c r="I265" s="350">
        <f t="shared" si="38"/>
        <v>204.89999999999998</v>
      </c>
      <c r="J265" s="216" t="s">
        <v>340</v>
      </c>
      <c r="K265" s="217" t="s">
        <v>513</v>
      </c>
    </row>
    <row r="266" spans="1:11">
      <c r="A266" s="360" t="s">
        <v>133</v>
      </c>
      <c r="B266" s="352" t="s">
        <v>433</v>
      </c>
      <c r="C266" s="358" t="s">
        <v>662</v>
      </c>
      <c r="D266" s="360" t="s">
        <v>132</v>
      </c>
      <c r="E266" s="360" t="s">
        <v>175</v>
      </c>
      <c r="F266" s="359" t="str">
        <f t="shared" si="37"/>
        <v>бла90801420общ???</v>
      </c>
      <c r="G266" s="347">
        <v>123.5</v>
      </c>
      <c r="H266" s="350">
        <f t="shared" si="38"/>
        <v>123.5</v>
      </c>
      <c r="I266" s="350">
        <f t="shared" si="38"/>
        <v>123.5</v>
      </c>
      <c r="J266" s="216" t="s">
        <v>340</v>
      </c>
      <c r="K266" s="217" t="s">
        <v>514</v>
      </c>
    </row>
    <row r="267" spans="1:11">
      <c r="A267" s="360" t="s">
        <v>133</v>
      </c>
      <c r="B267" s="352" t="s">
        <v>434</v>
      </c>
      <c r="C267" s="358" t="s">
        <v>663</v>
      </c>
      <c r="D267" s="360" t="s">
        <v>132</v>
      </c>
      <c r="E267" s="360" t="s">
        <v>175</v>
      </c>
      <c r="F267" s="359" t="str">
        <f t="shared" si="37"/>
        <v>бла90901421общ???</v>
      </c>
      <c r="G267" s="347">
        <v>59</v>
      </c>
      <c r="H267" s="350">
        <f t="shared" si="38"/>
        <v>59</v>
      </c>
      <c r="I267" s="350">
        <f t="shared" si="38"/>
        <v>59</v>
      </c>
      <c r="J267" s="216" t="s">
        <v>340</v>
      </c>
      <c r="K267" s="217" t="s">
        <v>515</v>
      </c>
    </row>
    <row r="268" spans="1:11">
      <c r="A268" s="360" t="s">
        <v>133</v>
      </c>
      <c r="B268" s="352" t="s">
        <v>436</v>
      </c>
      <c r="C268" s="358" t="s">
        <v>664</v>
      </c>
      <c r="D268" s="360" t="s">
        <v>132</v>
      </c>
      <c r="E268" s="360" t="s">
        <v>175</v>
      </c>
      <c r="F268" s="359" t="str">
        <f t="shared" si="37"/>
        <v>бла91001422общ???</v>
      </c>
      <c r="G268" s="347">
        <v>87.7</v>
      </c>
      <c r="H268" s="350">
        <f t="shared" si="38"/>
        <v>87.7</v>
      </c>
      <c r="I268" s="350">
        <f t="shared" si="38"/>
        <v>87.7</v>
      </c>
      <c r="J268" s="216" t="s">
        <v>340</v>
      </c>
      <c r="K268" s="217" t="s">
        <v>516</v>
      </c>
    </row>
    <row r="269" spans="1:11">
      <c r="A269" s="360" t="s">
        <v>133</v>
      </c>
      <c r="B269" s="352" t="s">
        <v>438</v>
      </c>
      <c r="C269" s="358" t="s">
        <v>665</v>
      </c>
      <c r="D269" s="360" t="s">
        <v>132</v>
      </c>
      <c r="E269" s="360" t="s">
        <v>175</v>
      </c>
      <c r="F269" s="359" t="str">
        <f t="shared" si="37"/>
        <v>бла91301423общ???</v>
      </c>
      <c r="G269" s="347">
        <v>258.29999999999995</v>
      </c>
      <c r="H269" s="350">
        <f t="shared" si="38"/>
        <v>258.29999999999995</v>
      </c>
      <c r="I269" s="350">
        <f t="shared" si="38"/>
        <v>258.29999999999995</v>
      </c>
      <c r="J269" s="216" t="s">
        <v>340</v>
      </c>
      <c r="K269" s="217" t="s">
        <v>517</v>
      </c>
    </row>
    <row r="270" spans="1:11">
      <c r="A270" s="360" t="s">
        <v>133</v>
      </c>
      <c r="B270" s="352" t="s">
        <v>440</v>
      </c>
      <c r="C270" s="358" t="s">
        <v>666</v>
      </c>
      <c r="D270" s="360" t="s">
        <v>132</v>
      </c>
      <c r="E270" s="360" t="s">
        <v>175</v>
      </c>
      <c r="F270" s="359" t="str">
        <f t="shared" si="37"/>
        <v>бла91101424общ???</v>
      </c>
      <c r="G270" s="347">
        <v>95.6</v>
      </c>
      <c r="H270" s="350">
        <f t="shared" si="38"/>
        <v>95.6</v>
      </c>
      <c r="I270" s="350">
        <f t="shared" si="38"/>
        <v>95.6</v>
      </c>
      <c r="J270" s="216" t="s">
        <v>340</v>
      </c>
      <c r="K270" s="217" t="s">
        <v>518</v>
      </c>
    </row>
    <row r="271" spans="1:11">
      <c r="A271" s="360" t="s">
        <v>133</v>
      </c>
      <c r="B271" s="352" t="s">
        <v>428</v>
      </c>
      <c r="C271" s="358" t="s">
        <v>667</v>
      </c>
      <c r="D271" s="360" t="s">
        <v>132</v>
      </c>
      <c r="E271" s="360" t="s">
        <v>175</v>
      </c>
      <c r="F271" s="359" t="str">
        <f t="shared" si="37"/>
        <v>бла91201425общ???</v>
      </c>
      <c r="G271" s="347">
        <v>200.09999999999997</v>
      </c>
      <c r="H271" s="350">
        <f t="shared" si="38"/>
        <v>200.09999999999997</v>
      </c>
      <c r="I271" s="350">
        <f t="shared" si="38"/>
        <v>200.09999999999997</v>
      </c>
      <c r="J271" s="216" t="s">
        <v>340</v>
      </c>
      <c r="K271" s="217" t="s">
        <v>519</v>
      </c>
    </row>
    <row r="272" spans="1:11">
      <c r="A272" s="360" t="s">
        <v>133</v>
      </c>
      <c r="B272" s="352" t="s">
        <v>443</v>
      </c>
      <c r="C272" s="358" t="s">
        <v>668</v>
      </c>
      <c r="D272" s="360" t="s">
        <v>132</v>
      </c>
      <c r="E272" s="360" t="s">
        <v>175</v>
      </c>
      <c r="F272" s="359" t="str">
        <f t="shared" si="37"/>
        <v>бла91401426общ???</v>
      </c>
      <c r="G272" s="347">
        <v>281.39999999999998</v>
      </c>
      <c r="H272" s="350">
        <f t="shared" si="38"/>
        <v>281.39999999999998</v>
      </c>
      <c r="I272" s="350">
        <f t="shared" si="38"/>
        <v>281.39999999999998</v>
      </c>
      <c r="J272" s="216" t="s">
        <v>340</v>
      </c>
      <c r="K272" s="217" t="s">
        <v>564</v>
      </c>
    </row>
    <row r="273" spans="1:12">
      <c r="A273" s="360" t="s">
        <v>133</v>
      </c>
      <c r="B273" s="352" t="s">
        <v>414</v>
      </c>
      <c r="C273" s="358" t="s">
        <v>669</v>
      </c>
      <c r="D273" s="360" t="s">
        <v>132</v>
      </c>
      <c r="E273" s="360" t="s">
        <v>175</v>
      </c>
      <c r="F273" s="359" t="str">
        <f t="shared" si="37"/>
        <v>бла91501427общ???</v>
      </c>
      <c r="G273" s="347">
        <v>89.300000000000011</v>
      </c>
      <c r="H273" s="350">
        <f t="shared" si="38"/>
        <v>89.300000000000011</v>
      </c>
      <c r="I273" s="350">
        <f t="shared" si="38"/>
        <v>89.300000000000011</v>
      </c>
      <c r="J273" s="216" t="s">
        <v>340</v>
      </c>
      <c r="K273" s="217" t="s">
        <v>520</v>
      </c>
    </row>
    <row r="274" spans="1:12">
      <c r="A274" s="360" t="s">
        <v>133</v>
      </c>
      <c r="B274" s="352" t="s">
        <v>448</v>
      </c>
      <c r="C274" s="358" t="s">
        <v>670</v>
      </c>
      <c r="D274" s="360" t="s">
        <v>132</v>
      </c>
      <c r="E274" s="360" t="s">
        <v>175</v>
      </c>
      <c r="F274" s="359" t="str">
        <f t="shared" si="37"/>
        <v>бла91601428общ???</v>
      </c>
      <c r="G274" s="347">
        <v>82.9</v>
      </c>
      <c r="H274" s="350">
        <f t="shared" si="38"/>
        <v>82.9</v>
      </c>
      <c r="I274" s="350">
        <f t="shared" si="38"/>
        <v>82.9</v>
      </c>
      <c r="J274" s="216" t="s">
        <v>340</v>
      </c>
      <c r="K274" s="217" t="s">
        <v>521</v>
      </c>
    </row>
    <row r="275" spans="1:12">
      <c r="A275" s="360" t="s">
        <v>133</v>
      </c>
      <c r="B275" s="352" t="s">
        <v>451</v>
      </c>
      <c r="C275" s="358" t="s">
        <v>671</v>
      </c>
      <c r="D275" s="360" t="s">
        <v>132</v>
      </c>
      <c r="E275" s="360" t="s">
        <v>175</v>
      </c>
      <c r="F275" s="359" t="str">
        <f t="shared" si="37"/>
        <v>бла91701429общ???</v>
      </c>
      <c r="G275" s="347">
        <v>172.10000000000002</v>
      </c>
      <c r="H275" s="350">
        <f t="shared" si="38"/>
        <v>172.10000000000002</v>
      </c>
      <c r="I275" s="350">
        <f t="shared" si="38"/>
        <v>172.10000000000002</v>
      </c>
      <c r="J275" s="216" t="s">
        <v>340</v>
      </c>
      <c r="K275" s="217" t="s">
        <v>522</v>
      </c>
    </row>
    <row r="276" spans="1:12">
      <c r="A276" s="360" t="s">
        <v>133</v>
      </c>
      <c r="B276" s="352" t="s">
        <v>458</v>
      </c>
      <c r="C276" s="358" t="s">
        <v>673</v>
      </c>
      <c r="D276" s="360" t="s">
        <v>132</v>
      </c>
      <c r="E276" s="360" t="s">
        <v>175</v>
      </c>
      <c r="F276" s="359" t="str">
        <f>CONCATENATE(A276,B276,C276,D276,E276,)</f>
        <v>бла80601409общ???</v>
      </c>
      <c r="G276" s="347">
        <v>32.700000000000003</v>
      </c>
      <c r="H276" s="350">
        <f t="shared" si="38"/>
        <v>32.700000000000003</v>
      </c>
      <c r="I276" s="350">
        <f t="shared" si="38"/>
        <v>32.700000000000003</v>
      </c>
      <c r="K276" s="217"/>
    </row>
    <row r="277" spans="1:12">
      <c r="A277" s="360" t="s">
        <v>133</v>
      </c>
      <c r="B277" s="352" t="s">
        <v>453</v>
      </c>
      <c r="C277" s="352" t="s">
        <v>672</v>
      </c>
      <c r="D277" s="360" t="s">
        <v>132</v>
      </c>
      <c r="E277" s="360" t="s">
        <v>175</v>
      </c>
      <c r="F277" s="359" t="str">
        <f>CONCATENATE(A277,B277,C277,D277,E277,)</f>
        <v>бла91801430общ???</v>
      </c>
      <c r="G277" s="347">
        <v>70.900000000000006</v>
      </c>
      <c r="H277" s="350">
        <f t="shared" si="38"/>
        <v>70.900000000000006</v>
      </c>
      <c r="I277" s="350">
        <f t="shared" si="38"/>
        <v>70.900000000000006</v>
      </c>
      <c r="J277" s="216" t="s">
        <v>340</v>
      </c>
      <c r="K277" s="217" t="s">
        <v>523</v>
      </c>
      <c r="L277" s="229">
        <f>SUM(G259:G277)</f>
        <v>3226.5</v>
      </c>
    </row>
    <row r="278" spans="1:12" ht="15.75">
      <c r="A278" s="353" t="s">
        <v>486</v>
      </c>
      <c r="B278" s="354"/>
      <c r="C278" s="354"/>
      <c r="D278" s="354"/>
      <c r="E278" s="354"/>
      <c r="F278" s="355"/>
      <c r="G278" s="348"/>
      <c r="H278" s="351"/>
      <c r="I278" s="351"/>
      <c r="K278" s="217"/>
    </row>
    <row r="279" spans="1:12">
      <c r="A279" s="356" t="s">
        <v>140</v>
      </c>
      <c r="B279" s="357" t="s">
        <v>381</v>
      </c>
      <c r="C279" s="365" t="s">
        <v>654</v>
      </c>
      <c r="D279" s="357" t="s">
        <v>132</v>
      </c>
      <c r="E279" s="366" t="s">
        <v>175</v>
      </c>
      <c r="F279" s="359" t="str">
        <f t="shared" ref="F279:F296" si="39">CONCATENATE(A279,B279,C279,D279,E279,)</f>
        <v>пен90101413общ???</v>
      </c>
      <c r="G279" s="347">
        <v>24</v>
      </c>
      <c r="H279" s="347">
        <f>G279</f>
        <v>24</v>
      </c>
      <c r="I279" s="347">
        <f>H279</f>
        <v>24</v>
      </c>
      <c r="J279" s="216" t="s">
        <v>339</v>
      </c>
      <c r="K279" s="217" t="s">
        <v>508</v>
      </c>
    </row>
    <row r="280" spans="1:12">
      <c r="A280" s="356" t="s">
        <v>140</v>
      </c>
      <c r="B280" s="357" t="s">
        <v>412</v>
      </c>
      <c r="C280" s="365" t="s">
        <v>655</v>
      </c>
      <c r="D280" s="357" t="s">
        <v>132</v>
      </c>
      <c r="E280" s="366" t="s">
        <v>175</v>
      </c>
      <c r="F280" s="359" t="str">
        <f t="shared" si="39"/>
        <v>пен90201414общ???</v>
      </c>
      <c r="G280" s="347"/>
      <c r="H280" s="347">
        <f t="shared" ref="H280:I280" si="40">G280</f>
        <v>0</v>
      </c>
      <c r="I280" s="347">
        <f t="shared" si="40"/>
        <v>0</v>
      </c>
      <c r="J280" s="216" t="s">
        <v>339</v>
      </c>
      <c r="K280" s="217" t="s">
        <v>509</v>
      </c>
    </row>
    <row r="281" spans="1:12">
      <c r="A281" s="356" t="s">
        <v>140</v>
      </c>
      <c r="B281" s="357" t="s">
        <v>416</v>
      </c>
      <c r="C281" s="365" t="s">
        <v>656</v>
      </c>
      <c r="D281" s="357" t="s">
        <v>132</v>
      </c>
      <c r="E281" s="366" t="s">
        <v>175</v>
      </c>
      <c r="F281" s="359" t="str">
        <f t="shared" si="39"/>
        <v>пен90301415общ???</v>
      </c>
      <c r="G281" s="347">
        <v>12</v>
      </c>
      <c r="H281" s="347">
        <f t="shared" ref="H281:I281" si="41">G281</f>
        <v>12</v>
      </c>
      <c r="I281" s="347">
        <f t="shared" si="41"/>
        <v>12</v>
      </c>
      <c r="J281" s="216" t="s">
        <v>339</v>
      </c>
      <c r="K281" s="217" t="s">
        <v>299</v>
      </c>
    </row>
    <row r="282" spans="1:12">
      <c r="A282" s="356" t="s">
        <v>140</v>
      </c>
      <c r="B282" s="357" t="s">
        <v>418</v>
      </c>
      <c r="C282" s="365" t="s">
        <v>657</v>
      </c>
      <c r="D282" s="357" t="s">
        <v>132</v>
      </c>
      <c r="E282" s="366" t="s">
        <v>175</v>
      </c>
      <c r="F282" s="359" t="str">
        <f t="shared" si="39"/>
        <v>пен90401416общ???</v>
      </c>
      <c r="G282" s="347">
        <v>36</v>
      </c>
      <c r="H282" s="347">
        <f t="shared" ref="H282:I282" si="42">G282</f>
        <v>36</v>
      </c>
      <c r="I282" s="347">
        <f t="shared" si="42"/>
        <v>36</v>
      </c>
      <c r="J282" s="216" t="s">
        <v>339</v>
      </c>
      <c r="K282" s="217" t="s">
        <v>510</v>
      </c>
    </row>
    <row r="283" spans="1:12">
      <c r="A283" s="356" t="s">
        <v>140</v>
      </c>
      <c r="B283" s="357" t="s">
        <v>425</v>
      </c>
      <c r="C283" s="365" t="s">
        <v>659</v>
      </c>
      <c r="D283" s="357" t="s">
        <v>132</v>
      </c>
      <c r="E283" s="366" t="s">
        <v>175</v>
      </c>
      <c r="F283" s="359" t="str">
        <f t="shared" si="39"/>
        <v>пен90501417общ???</v>
      </c>
      <c r="G283" s="347"/>
      <c r="H283" s="347">
        <f t="shared" ref="H283:I283" si="43">G283</f>
        <v>0</v>
      </c>
      <c r="I283" s="347">
        <f t="shared" si="43"/>
        <v>0</v>
      </c>
      <c r="J283" s="216" t="s">
        <v>339</v>
      </c>
      <c r="K283" s="217" t="s">
        <v>511</v>
      </c>
    </row>
    <row r="284" spans="1:12">
      <c r="A284" s="356" t="s">
        <v>140</v>
      </c>
      <c r="B284" s="357" t="s">
        <v>429</v>
      </c>
      <c r="C284" s="365" t="s">
        <v>660</v>
      </c>
      <c r="D284" s="357" t="s">
        <v>132</v>
      </c>
      <c r="E284" s="366" t="s">
        <v>175</v>
      </c>
      <c r="F284" s="359" t="str">
        <f t="shared" si="39"/>
        <v>пен90601418общ???</v>
      </c>
      <c r="G284" s="347">
        <v>24</v>
      </c>
      <c r="H284" s="347">
        <f t="shared" ref="H284:I284" si="44">G284</f>
        <v>24</v>
      </c>
      <c r="I284" s="347">
        <f t="shared" si="44"/>
        <v>24</v>
      </c>
      <c r="J284" s="216" t="s">
        <v>339</v>
      </c>
      <c r="K284" s="217" t="s">
        <v>512</v>
      </c>
    </row>
    <row r="285" spans="1:12">
      <c r="A285" s="356" t="s">
        <v>140</v>
      </c>
      <c r="B285" s="357" t="s">
        <v>431</v>
      </c>
      <c r="C285" s="365" t="s">
        <v>661</v>
      </c>
      <c r="D285" s="357" t="s">
        <v>132</v>
      </c>
      <c r="E285" s="366" t="s">
        <v>175</v>
      </c>
      <c r="F285" s="359" t="str">
        <f t="shared" si="39"/>
        <v>пен90701419общ???</v>
      </c>
      <c r="G285" s="347">
        <v>24</v>
      </c>
      <c r="H285" s="347">
        <f t="shared" ref="H285:I285" si="45">G285</f>
        <v>24</v>
      </c>
      <c r="I285" s="347">
        <f t="shared" si="45"/>
        <v>24</v>
      </c>
      <c r="J285" s="216" t="s">
        <v>339</v>
      </c>
      <c r="K285" s="217" t="s">
        <v>513</v>
      </c>
    </row>
    <row r="286" spans="1:12">
      <c r="A286" s="356" t="s">
        <v>140</v>
      </c>
      <c r="B286" s="357" t="s">
        <v>433</v>
      </c>
      <c r="C286" s="365" t="s">
        <v>662</v>
      </c>
      <c r="D286" s="357" t="s">
        <v>132</v>
      </c>
      <c r="E286" s="366" t="s">
        <v>175</v>
      </c>
      <c r="F286" s="359" t="str">
        <f t="shared" si="39"/>
        <v>пен90801420общ???</v>
      </c>
      <c r="G286" s="347">
        <v>12</v>
      </c>
      <c r="H286" s="347">
        <f t="shared" ref="H286:I286" si="46">G286</f>
        <v>12</v>
      </c>
      <c r="I286" s="347">
        <f t="shared" si="46"/>
        <v>12</v>
      </c>
      <c r="J286" s="216" t="s">
        <v>339</v>
      </c>
      <c r="K286" s="217" t="s">
        <v>514</v>
      </c>
    </row>
    <row r="287" spans="1:12">
      <c r="A287" s="356" t="s">
        <v>140</v>
      </c>
      <c r="B287" s="357" t="s">
        <v>434</v>
      </c>
      <c r="C287" s="365" t="s">
        <v>663</v>
      </c>
      <c r="D287" s="357" t="s">
        <v>132</v>
      </c>
      <c r="E287" s="366" t="s">
        <v>175</v>
      </c>
      <c r="F287" s="359" t="str">
        <f t="shared" si="39"/>
        <v>пен90901421общ???</v>
      </c>
      <c r="G287" s="347"/>
      <c r="H287" s="347">
        <f t="shared" ref="H287:I287" si="47">G287</f>
        <v>0</v>
      </c>
      <c r="I287" s="347">
        <f t="shared" si="47"/>
        <v>0</v>
      </c>
      <c r="J287" s="216" t="s">
        <v>339</v>
      </c>
      <c r="K287" s="217" t="s">
        <v>515</v>
      </c>
    </row>
    <row r="288" spans="1:12">
      <c r="A288" s="356" t="s">
        <v>140</v>
      </c>
      <c r="B288" s="357" t="s">
        <v>436</v>
      </c>
      <c r="C288" s="365" t="s">
        <v>664</v>
      </c>
      <c r="D288" s="357" t="s">
        <v>132</v>
      </c>
      <c r="E288" s="366" t="s">
        <v>175</v>
      </c>
      <c r="F288" s="359" t="str">
        <f t="shared" si="39"/>
        <v>пен91001422общ???</v>
      </c>
      <c r="G288" s="347">
        <v>12</v>
      </c>
      <c r="H288" s="347">
        <f t="shared" ref="H288:I288" si="48">G288</f>
        <v>12</v>
      </c>
      <c r="I288" s="347">
        <f t="shared" si="48"/>
        <v>12</v>
      </c>
      <c r="J288" s="216" t="s">
        <v>339</v>
      </c>
      <c r="K288" s="217" t="s">
        <v>516</v>
      </c>
    </row>
    <row r="289" spans="1:11">
      <c r="A289" s="356" t="s">
        <v>140</v>
      </c>
      <c r="B289" s="357" t="s">
        <v>440</v>
      </c>
      <c r="C289" s="365" t="s">
        <v>666</v>
      </c>
      <c r="D289" s="357" t="s">
        <v>132</v>
      </c>
      <c r="E289" s="366" t="s">
        <v>175</v>
      </c>
      <c r="F289" s="359" t="str">
        <f t="shared" si="39"/>
        <v>пен91101424общ???</v>
      </c>
      <c r="G289" s="347">
        <v>12</v>
      </c>
      <c r="H289" s="347">
        <f t="shared" ref="H289:I289" si="49">G289</f>
        <v>12</v>
      </c>
      <c r="I289" s="347">
        <f t="shared" si="49"/>
        <v>12</v>
      </c>
      <c r="J289" s="216" t="s">
        <v>339</v>
      </c>
      <c r="K289" s="217" t="s">
        <v>518</v>
      </c>
    </row>
    <row r="290" spans="1:11">
      <c r="A290" s="356" t="s">
        <v>140</v>
      </c>
      <c r="B290" s="357" t="s">
        <v>428</v>
      </c>
      <c r="C290" s="365" t="s">
        <v>667</v>
      </c>
      <c r="D290" s="357" t="s">
        <v>132</v>
      </c>
      <c r="E290" s="366" t="s">
        <v>175</v>
      </c>
      <c r="F290" s="359" t="str">
        <f t="shared" si="39"/>
        <v>пен91201425общ???</v>
      </c>
      <c r="G290" s="347"/>
      <c r="H290" s="347">
        <f t="shared" ref="H290:I290" si="50">G290</f>
        <v>0</v>
      </c>
      <c r="I290" s="347">
        <f t="shared" si="50"/>
        <v>0</v>
      </c>
      <c r="J290" s="216" t="s">
        <v>339</v>
      </c>
      <c r="K290" s="217" t="s">
        <v>519</v>
      </c>
    </row>
    <row r="291" spans="1:11">
      <c r="A291" s="356" t="s">
        <v>140</v>
      </c>
      <c r="B291" s="357" t="s">
        <v>438</v>
      </c>
      <c r="C291" s="365" t="s">
        <v>665</v>
      </c>
      <c r="D291" s="357" t="s">
        <v>132</v>
      </c>
      <c r="E291" s="366" t="s">
        <v>175</v>
      </c>
      <c r="F291" s="359" t="str">
        <f t="shared" si="39"/>
        <v>пен91301423общ???</v>
      </c>
      <c r="G291" s="347">
        <v>12</v>
      </c>
      <c r="H291" s="347">
        <f t="shared" ref="H291:I291" si="51">G291</f>
        <v>12</v>
      </c>
      <c r="I291" s="347">
        <f t="shared" si="51"/>
        <v>12</v>
      </c>
      <c r="J291" s="216" t="s">
        <v>339</v>
      </c>
      <c r="K291" s="217" t="s">
        <v>517</v>
      </c>
    </row>
    <row r="292" spans="1:11">
      <c r="A292" s="356" t="s">
        <v>140</v>
      </c>
      <c r="B292" s="357" t="s">
        <v>443</v>
      </c>
      <c r="C292" s="365" t="s">
        <v>668</v>
      </c>
      <c r="D292" s="357" t="s">
        <v>132</v>
      </c>
      <c r="E292" s="366" t="s">
        <v>175</v>
      </c>
      <c r="F292" s="359" t="str">
        <f t="shared" si="39"/>
        <v>пен91401426общ???</v>
      </c>
      <c r="G292" s="347">
        <v>48</v>
      </c>
      <c r="H292" s="347">
        <f t="shared" ref="H292:I292" si="52">G292</f>
        <v>48</v>
      </c>
      <c r="I292" s="347">
        <f t="shared" si="52"/>
        <v>48</v>
      </c>
      <c r="J292" s="216" t="s">
        <v>339</v>
      </c>
      <c r="K292" s="217" t="s">
        <v>524</v>
      </c>
    </row>
    <row r="293" spans="1:11">
      <c r="A293" s="356" t="s">
        <v>140</v>
      </c>
      <c r="B293" s="357" t="s">
        <v>414</v>
      </c>
      <c r="C293" s="365" t="s">
        <v>669</v>
      </c>
      <c r="D293" s="357" t="s">
        <v>132</v>
      </c>
      <c r="E293" s="366" t="s">
        <v>175</v>
      </c>
      <c r="F293" s="359" t="str">
        <f t="shared" si="39"/>
        <v>пен91501427общ???</v>
      </c>
      <c r="G293" s="347">
        <v>12</v>
      </c>
      <c r="H293" s="347">
        <f t="shared" ref="H293:I293" si="53">G293</f>
        <v>12</v>
      </c>
      <c r="I293" s="347">
        <f t="shared" si="53"/>
        <v>12</v>
      </c>
      <c r="J293" s="216" t="s">
        <v>339</v>
      </c>
      <c r="K293" s="217" t="s">
        <v>520</v>
      </c>
    </row>
    <row r="294" spans="1:11">
      <c r="A294" s="356" t="s">
        <v>140</v>
      </c>
      <c r="B294" s="357" t="s">
        <v>448</v>
      </c>
      <c r="C294" s="365" t="s">
        <v>670</v>
      </c>
      <c r="D294" s="357" t="s">
        <v>132</v>
      </c>
      <c r="E294" s="366" t="s">
        <v>175</v>
      </c>
      <c r="F294" s="359" t="str">
        <f t="shared" si="39"/>
        <v>пен91601428общ???</v>
      </c>
      <c r="G294" s="347">
        <v>12</v>
      </c>
      <c r="H294" s="347">
        <f t="shared" ref="H294:I294" si="54">G294</f>
        <v>12</v>
      </c>
      <c r="I294" s="347">
        <f t="shared" si="54"/>
        <v>12</v>
      </c>
      <c r="J294" s="216" t="s">
        <v>339</v>
      </c>
      <c r="K294" s="217" t="s">
        <v>521</v>
      </c>
    </row>
    <row r="295" spans="1:11">
      <c r="A295" s="356" t="s">
        <v>140</v>
      </c>
      <c r="B295" s="357" t="s">
        <v>451</v>
      </c>
      <c r="C295" s="365" t="s">
        <v>671</v>
      </c>
      <c r="D295" s="357" t="s">
        <v>132</v>
      </c>
      <c r="E295" s="366" t="s">
        <v>175</v>
      </c>
      <c r="F295" s="359" t="str">
        <f t="shared" si="39"/>
        <v>пен91701429общ???</v>
      </c>
      <c r="G295" s="347">
        <v>36</v>
      </c>
      <c r="H295" s="347">
        <f t="shared" ref="H295:I295" si="55">G295</f>
        <v>36</v>
      </c>
      <c r="I295" s="347">
        <f t="shared" si="55"/>
        <v>36</v>
      </c>
      <c r="J295" s="216" t="s">
        <v>339</v>
      </c>
      <c r="K295" s="217" t="s">
        <v>522</v>
      </c>
    </row>
    <row r="296" spans="1:11">
      <c r="A296" s="356" t="s">
        <v>140</v>
      </c>
      <c r="B296" s="357" t="s">
        <v>453</v>
      </c>
      <c r="C296" s="365" t="s">
        <v>672</v>
      </c>
      <c r="D296" s="357" t="s">
        <v>132</v>
      </c>
      <c r="E296" s="366" t="s">
        <v>175</v>
      </c>
      <c r="F296" s="359" t="str">
        <f t="shared" si="39"/>
        <v>пен91801430общ???</v>
      </c>
      <c r="G296" s="347"/>
      <c r="H296" s="347"/>
      <c r="I296" s="347"/>
      <c r="J296" s="216" t="s">
        <v>339</v>
      </c>
      <c r="K296" s="217" t="s">
        <v>523</v>
      </c>
    </row>
    <row r="297" spans="1:11" ht="15.75">
      <c r="A297" s="353" t="s">
        <v>487</v>
      </c>
      <c r="B297" s="354"/>
      <c r="C297" s="354"/>
      <c r="D297" s="354"/>
      <c r="E297" s="354"/>
      <c r="F297" s="355"/>
      <c r="G297" s="348"/>
      <c r="H297" s="351"/>
      <c r="I297" s="351"/>
      <c r="K297" s="217"/>
    </row>
    <row r="298" spans="1:11">
      <c r="A298" s="364" t="s">
        <v>140</v>
      </c>
      <c r="B298" s="367" t="s">
        <v>458</v>
      </c>
      <c r="C298" s="366" t="s">
        <v>176</v>
      </c>
      <c r="D298" s="366" t="s">
        <v>132</v>
      </c>
      <c r="E298" s="366" t="s">
        <v>175</v>
      </c>
      <c r="F298" s="359" t="str">
        <f>CONCATENATE(A298,B298,C298,D298,E298,)</f>
        <v>пен806?????общ???</v>
      </c>
      <c r="G298" s="423">
        <v>960.846</v>
      </c>
      <c r="H298" s="368">
        <f>G298</f>
        <v>960.846</v>
      </c>
      <c r="I298" s="368">
        <f>H298</f>
        <v>960.846</v>
      </c>
      <c r="K298" s="217"/>
    </row>
    <row r="299" spans="1:11" ht="15.75">
      <c r="A299" s="223" t="s">
        <v>577</v>
      </c>
      <c r="B299" s="224"/>
      <c r="C299" s="224"/>
      <c r="D299" s="224"/>
      <c r="E299" s="224"/>
      <c r="F299" s="225"/>
      <c r="G299" s="226"/>
      <c r="H299" s="338"/>
      <c r="I299" s="338"/>
      <c r="K299" s="217"/>
    </row>
    <row r="300" spans="1:11">
      <c r="A300" s="220" t="s">
        <v>135</v>
      </c>
      <c r="B300" s="392" t="s">
        <v>157</v>
      </c>
      <c r="C300" s="220" t="s">
        <v>176</v>
      </c>
      <c r="D300" s="220" t="s">
        <v>132</v>
      </c>
      <c r="E300" s="220" t="s">
        <v>175</v>
      </c>
      <c r="F300" s="390" t="str">
        <f>CONCATENATE(A300,B300,C300,D300,E300,)</f>
        <v>рцп8???????общ???</v>
      </c>
      <c r="G300" s="337"/>
      <c r="H300" s="315"/>
      <c r="I300" s="315"/>
      <c r="K300" s="217"/>
    </row>
    <row r="301" spans="1:11" ht="15.75">
      <c r="A301" s="224" t="s">
        <v>308</v>
      </c>
      <c r="B301" s="224"/>
      <c r="C301" s="224"/>
      <c r="D301" s="224"/>
      <c r="E301" s="224"/>
      <c r="F301" s="225"/>
      <c r="G301" s="226"/>
      <c r="H301" s="338"/>
      <c r="I301" s="338"/>
      <c r="K301" s="217"/>
    </row>
    <row r="302" spans="1:11">
      <c r="A302" s="386" t="s">
        <v>138</v>
      </c>
      <c r="B302" s="387" t="s">
        <v>418</v>
      </c>
      <c r="C302" s="221" t="s">
        <v>419</v>
      </c>
      <c r="D302" s="387" t="s">
        <v>132</v>
      </c>
      <c r="E302" s="221" t="s">
        <v>175</v>
      </c>
      <c r="F302" s="390" t="str">
        <f>CONCATENATE(A302,B302,C302,D302,E302,)</f>
        <v>меж904ЦГ060общ???</v>
      </c>
      <c r="G302" s="337"/>
      <c r="H302" s="315"/>
      <c r="I302" s="315"/>
      <c r="J302" s="216" t="s">
        <v>507</v>
      </c>
      <c r="K302" s="217" t="s">
        <v>510</v>
      </c>
    </row>
    <row r="303" spans="1:11">
      <c r="A303" s="386" t="s">
        <v>138</v>
      </c>
      <c r="B303" s="387" t="s">
        <v>428</v>
      </c>
      <c r="C303" s="221" t="s">
        <v>442</v>
      </c>
      <c r="D303" s="387" t="s">
        <v>132</v>
      </c>
      <c r="E303" s="221" t="s">
        <v>175</v>
      </c>
      <c r="F303" s="390" t="str">
        <f>CONCATENATE(A303,B303,C303,D303,E303,)</f>
        <v>меж912ЦН220общ???</v>
      </c>
      <c r="G303" s="337"/>
      <c r="H303" s="315"/>
      <c r="I303" s="315"/>
      <c r="J303" s="216" t="s">
        <v>507</v>
      </c>
      <c r="K303" s="217" t="s">
        <v>519</v>
      </c>
    </row>
    <row r="304" spans="1:11" ht="15.75">
      <c r="A304" s="439" t="s">
        <v>1604</v>
      </c>
      <c r="B304" s="440"/>
      <c r="C304" s="440"/>
      <c r="D304" s="440"/>
      <c r="E304" s="440"/>
      <c r="F304" s="441"/>
      <c r="G304" s="442"/>
      <c r="H304" s="443"/>
      <c r="I304" s="443"/>
      <c r="J304" s="444"/>
      <c r="K304" s="445" t="s">
        <v>380</v>
      </c>
    </row>
    <row r="305" spans="1:11">
      <c r="A305" s="446" t="s">
        <v>138</v>
      </c>
      <c r="B305" s="447" t="s">
        <v>412</v>
      </c>
      <c r="C305" s="511" t="s">
        <v>419</v>
      </c>
      <c r="D305" s="447" t="s">
        <v>132</v>
      </c>
      <c r="E305" s="448" t="s">
        <v>175</v>
      </c>
      <c r="F305" s="449" t="str">
        <f>CONCATENATE(A305,B305,C305,D305,E305,)</f>
        <v>меж902ЦГ060общ???</v>
      </c>
      <c r="G305" s="347">
        <v>0</v>
      </c>
      <c r="H305" s="450"/>
      <c r="I305" s="450"/>
      <c r="J305" s="444" t="s">
        <v>340</v>
      </c>
      <c r="K305" s="445" t="s">
        <v>509</v>
      </c>
    </row>
    <row r="306" spans="1:11">
      <c r="A306" s="446" t="s">
        <v>138</v>
      </c>
      <c r="B306" s="447" t="s">
        <v>418</v>
      </c>
      <c r="C306" s="511" t="s">
        <v>1607</v>
      </c>
      <c r="D306" s="447" t="s">
        <v>132</v>
      </c>
      <c r="E306" s="448" t="s">
        <v>175</v>
      </c>
      <c r="F306" s="449" t="str">
        <f>CONCATENATE(A306,B306,C306,D306,E306,)</f>
        <v>меж904ЦГ060?общ???</v>
      </c>
      <c r="G306" s="451">
        <v>0</v>
      </c>
      <c r="H306" s="450"/>
      <c r="I306" s="450"/>
      <c r="J306" s="444" t="s">
        <v>340</v>
      </c>
      <c r="K306" s="445" t="s">
        <v>510</v>
      </c>
    </row>
    <row r="307" spans="1:11">
      <c r="A307" s="446" t="s">
        <v>138</v>
      </c>
      <c r="B307" s="447" t="s">
        <v>429</v>
      </c>
      <c r="C307" s="448" t="s">
        <v>442</v>
      </c>
      <c r="D307" s="447" t="s">
        <v>132</v>
      </c>
      <c r="E307" s="448" t="s">
        <v>175</v>
      </c>
      <c r="F307" s="449" t="str">
        <f>CONCATENATE(A307,B307,C307,D307,E307,)</f>
        <v>меж906ЦН220общ???</v>
      </c>
      <c r="G307" s="451"/>
      <c r="H307" s="450"/>
      <c r="I307" s="450"/>
      <c r="J307" s="444" t="s">
        <v>340</v>
      </c>
      <c r="K307" s="445" t="s">
        <v>512</v>
      </c>
    </row>
    <row r="308" spans="1:11" ht="15.75">
      <c r="A308" s="223" t="s">
        <v>637</v>
      </c>
      <c r="B308" s="224"/>
      <c r="C308" s="224"/>
      <c r="D308" s="224"/>
      <c r="E308" s="224"/>
      <c r="F308" s="225"/>
      <c r="G308" s="226"/>
      <c r="H308" s="338"/>
      <c r="I308" s="338"/>
      <c r="K308" s="217"/>
    </row>
    <row r="309" spans="1:11">
      <c r="A309" s="386" t="s">
        <v>138</v>
      </c>
      <c r="B309" s="392" t="s">
        <v>434</v>
      </c>
      <c r="C309" s="403" t="s">
        <v>838</v>
      </c>
      <c r="D309" s="220" t="s">
        <v>132</v>
      </c>
      <c r="E309" s="220" t="s">
        <v>118</v>
      </c>
      <c r="F309" s="390" t="str">
        <f>CONCATENATE(A309,B309,C309,D309,E309,)</f>
        <v>меж90901412добщпро</v>
      </c>
      <c r="G309" s="337">
        <v>2000</v>
      </c>
      <c r="H309" s="315">
        <f>G309</f>
        <v>2000</v>
      </c>
      <c r="I309" s="315">
        <f>H309</f>
        <v>2000</v>
      </c>
      <c r="K309" s="217"/>
    </row>
    <row r="310" spans="1:11" ht="15.75">
      <c r="A310" s="353" t="s">
        <v>633</v>
      </c>
      <c r="B310" s="354"/>
      <c r="C310" s="354"/>
      <c r="D310" s="354"/>
      <c r="E310" s="354"/>
      <c r="F310" s="355"/>
      <c r="G310" s="348"/>
      <c r="H310" s="351"/>
      <c r="I310" s="351"/>
      <c r="K310" s="217"/>
    </row>
    <row r="311" spans="1:11">
      <c r="A311" s="356" t="s">
        <v>138</v>
      </c>
      <c r="B311" s="352" t="s">
        <v>418</v>
      </c>
      <c r="C311" s="360" t="s">
        <v>838</v>
      </c>
      <c r="D311" s="360" t="s">
        <v>132</v>
      </c>
      <c r="E311" s="360" t="s">
        <v>118</v>
      </c>
      <c r="F311" s="359" t="str">
        <f>CONCATENATE(A311,B311,C311,D311,E311,)</f>
        <v>меж90401412добщпро</v>
      </c>
      <c r="G311" s="347">
        <f>5622.343+237.27</f>
        <v>5859.6130000000003</v>
      </c>
      <c r="H311" s="350">
        <f>G311</f>
        <v>5859.6130000000003</v>
      </c>
      <c r="I311" s="350">
        <f>H311</f>
        <v>5859.6130000000003</v>
      </c>
      <c r="J311" s="216" t="s">
        <v>506</v>
      </c>
      <c r="K311" s="217"/>
    </row>
    <row r="312" spans="1:11" ht="15.75">
      <c r="A312" s="353" t="s">
        <v>309</v>
      </c>
      <c r="B312" s="354"/>
      <c r="C312" s="354"/>
      <c r="D312" s="354"/>
      <c r="E312" s="354"/>
      <c r="F312" s="355"/>
      <c r="G312" s="348"/>
      <c r="H312" s="351"/>
      <c r="I312" s="351"/>
      <c r="K312" s="217"/>
    </row>
    <row r="313" spans="1:11">
      <c r="A313" s="356" t="s">
        <v>138</v>
      </c>
      <c r="B313" s="367" t="s">
        <v>438</v>
      </c>
      <c r="C313" s="358" t="s">
        <v>838</v>
      </c>
      <c r="D313" s="367" t="s">
        <v>132</v>
      </c>
      <c r="E313" s="415" t="s">
        <v>118</v>
      </c>
      <c r="F313" s="359" t="str">
        <f>CONCATENATE(A313,B313,C313,D313,E313,)</f>
        <v>меж91301412добщпро</v>
      </c>
      <c r="G313" s="347">
        <f>4925.733+281</f>
        <v>5206.7330000000002</v>
      </c>
      <c r="H313" s="350">
        <f>G313</f>
        <v>5206.7330000000002</v>
      </c>
      <c r="I313" s="350">
        <f>H313</f>
        <v>5206.7330000000002</v>
      </c>
      <c r="J313" s="216" t="s">
        <v>506</v>
      </c>
      <c r="K313" s="217"/>
    </row>
    <row r="314" spans="1:11" ht="15.75">
      <c r="A314" s="353" t="s">
        <v>638</v>
      </c>
      <c r="B314" s="354"/>
      <c r="C314" s="354"/>
      <c r="D314" s="354"/>
      <c r="E314" s="354"/>
      <c r="F314" s="355"/>
      <c r="G314" s="348"/>
      <c r="H314" s="351"/>
      <c r="I314" s="351"/>
      <c r="K314" s="217"/>
    </row>
    <row r="315" spans="1:11">
      <c r="A315" s="356" t="s">
        <v>138</v>
      </c>
      <c r="B315" s="417" t="s">
        <v>416</v>
      </c>
      <c r="C315" s="352" t="s">
        <v>652</v>
      </c>
      <c r="D315" s="367" t="s">
        <v>132</v>
      </c>
      <c r="E315" s="415" t="s">
        <v>118</v>
      </c>
      <c r="F315" s="359" t="str">
        <f>CONCATENATE(A315,B315,C315,D315,E315,)</f>
        <v>меж90301412общпро</v>
      </c>
      <c r="G315" s="347">
        <v>384.49099999999999</v>
      </c>
      <c r="H315" s="347">
        <v>384.49099999999999</v>
      </c>
      <c r="I315" s="347">
        <v>384.49099999999999</v>
      </c>
      <c r="J315" s="216" t="s">
        <v>506</v>
      </c>
      <c r="K315" s="217"/>
    </row>
    <row r="316" spans="1:11" ht="15.75">
      <c r="A316" s="353" t="s">
        <v>562</v>
      </c>
      <c r="B316" s="354"/>
      <c r="C316" s="354"/>
      <c r="D316" s="354"/>
      <c r="E316" s="354"/>
      <c r="F316" s="355"/>
      <c r="G316" s="348"/>
      <c r="H316" s="351"/>
      <c r="I316" s="351"/>
      <c r="K316" s="217"/>
    </row>
    <row r="317" spans="1:11">
      <c r="A317" s="356" t="s">
        <v>138</v>
      </c>
      <c r="B317" s="416" t="s">
        <v>443</v>
      </c>
      <c r="C317" s="358" t="s">
        <v>838</v>
      </c>
      <c r="D317" s="367" t="s">
        <v>132</v>
      </c>
      <c r="E317" s="415" t="s">
        <v>118</v>
      </c>
      <c r="F317" s="359" t="str">
        <f>CONCATENATE(A317,B317,C317,D317,E317,)</f>
        <v>меж91401412добщпро</v>
      </c>
      <c r="G317" s="347">
        <f>10556.185+250+1866.21+130</f>
        <v>12802.395</v>
      </c>
      <c r="H317" s="350">
        <f>G317</f>
        <v>12802.395</v>
      </c>
      <c r="I317" s="350">
        <f>H317</f>
        <v>12802.395</v>
      </c>
      <c r="J317" s="216" t="s">
        <v>506</v>
      </c>
      <c r="K317" s="217"/>
    </row>
    <row r="318" spans="1:11" ht="15.75">
      <c r="A318" s="223" t="s">
        <v>488</v>
      </c>
      <c r="B318" s="224"/>
      <c r="C318" s="224"/>
      <c r="D318" s="224"/>
      <c r="E318" s="224"/>
      <c r="F318" s="225"/>
      <c r="G318" s="226"/>
      <c r="H318" s="338"/>
      <c r="I318" s="338"/>
      <c r="K318" s="217"/>
    </row>
    <row r="319" spans="1:11">
      <c r="A319" s="431" t="s">
        <v>472</v>
      </c>
      <c r="B319" s="433" t="s">
        <v>323</v>
      </c>
      <c r="C319" s="431" t="s">
        <v>176</v>
      </c>
      <c r="D319" s="431" t="s">
        <v>132</v>
      </c>
      <c r="E319" s="431" t="s">
        <v>118</v>
      </c>
      <c r="F319" s="432" t="str">
        <f>CONCATENATE(A319,B319,C319,D319,E319,)</f>
        <v>смз856?????общпро</v>
      </c>
      <c r="G319" s="427">
        <f>G313+G317+G154+G155+G311+G309</f>
        <v>25868.741000000002</v>
      </c>
      <c r="H319" s="427">
        <f t="shared" ref="H319:I319" si="56">H313+H317+H154+H155+H311+H309</f>
        <v>25868.741000000002</v>
      </c>
      <c r="I319" s="427">
        <f t="shared" si="56"/>
        <v>25868.741000000002</v>
      </c>
      <c r="K319" s="213"/>
    </row>
    <row r="320" spans="1:11">
      <c r="A320" s="428" t="s">
        <v>131</v>
      </c>
      <c r="B320" s="429" t="s">
        <v>458</v>
      </c>
      <c r="C320" s="430" t="s">
        <v>176</v>
      </c>
      <c r="D320" s="431" t="s">
        <v>132</v>
      </c>
      <c r="E320" s="429" t="s">
        <v>119</v>
      </c>
      <c r="F320" s="432" t="str">
        <f>CONCATENATE(A320,B320,C320,D320,E320,)</f>
        <v>рбс806?????общопл</v>
      </c>
      <c r="G320" s="427">
        <f>SUM(G216:G233,G197:G214)</f>
        <v>482.995</v>
      </c>
      <c r="H320" s="427">
        <f>SUM(H216:H233,H197:H214)</f>
        <v>482.995</v>
      </c>
      <c r="I320" s="427">
        <f>SUM(I216:I233,I197:I214)</f>
        <v>482.995</v>
      </c>
      <c r="K320" s="213"/>
    </row>
    <row r="321" spans="1:15" ht="15.75">
      <c r="A321" s="223" t="s">
        <v>186</v>
      </c>
      <c r="B321" s="224"/>
      <c r="C321" s="224"/>
      <c r="D321" s="224"/>
      <c r="E321" s="224"/>
      <c r="F321" s="225"/>
      <c r="G321" s="226"/>
      <c r="H321" s="338"/>
      <c r="I321" s="338"/>
      <c r="K321" s="217"/>
    </row>
    <row r="322" spans="1:15">
      <c r="A322" s="221" t="s">
        <v>42</v>
      </c>
      <c r="B322" s="404" t="s">
        <v>458</v>
      </c>
      <c r="C322" s="221" t="s">
        <v>176</v>
      </c>
      <c r="D322" s="221" t="s">
        <v>132</v>
      </c>
      <c r="E322" s="221" t="s">
        <v>175</v>
      </c>
      <c r="F322" s="390" t="str">
        <f>CONCATENATE(A322,B322,C322,D322,E322,)</f>
        <v>нов806?????общ???</v>
      </c>
      <c r="G322" s="342"/>
      <c r="H322" s="315"/>
      <c r="I322" s="315"/>
      <c r="K322" s="217"/>
    </row>
    <row r="323" spans="1:15">
      <c r="A323" s="221" t="s">
        <v>42</v>
      </c>
      <c r="B323" s="222" t="s">
        <v>327</v>
      </c>
      <c r="C323" s="221" t="s">
        <v>176</v>
      </c>
      <c r="D323" s="221" t="s">
        <v>132</v>
      </c>
      <c r="E323" s="221" t="s">
        <v>175</v>
      </c>
      <c r="F323" s="390" t="str">
        <f>CONCATENATE(A323,B323,C323,D323,E323,)</f>
        <v>нов875?????общ???</v>
      </c>
      <c r="G323" s="425">
        <v>9490</v>
      </c>
      <c r="H323" s="315"/>
      <c r="I323" s="315"/>
      <c r="K323" s="217"/>
    </row>
    <row r="324" spans="1:15" ht="15.75">
      <c r="A324" s="353" t="s">
        <v>632</v>
      </c>
      <c r="B324" s="354"/>
      <c r="C324" s="354"/>
      <c r="D324" s="354"/>
      <c r="E324" s="354"/>
      <c r="F324" s="355"/>
      <c r="G324" s="348"/>
      <c r="H324" s="351"/>
      <c r="I324" s="351"/>
      <c r="K324" s="217"/>
    </row>
    <row r="325" spans="1:15">
      <c r="A325" s="356" t="s">
        <v>133</v>
      </c>
      <c r="B325" s="369" t="s">
        <v>381</v>
      </c>
      <c r="C325" s="365" t="s">
        <v>654</v>
      </c>
      <c r="D325" s="367" t="s">
        <v>132</v>
      </c>
      <c r="E325" s="367" t="s">
        <v>175</v>
      </c>
      <c r="F325" s="359" t="str">
        <f t="shared" ref="F325:F342" si="57">CONCATENATE(A325,B325,C325,D325,E325,)</f>
        <v>бла90101413общ???</v>
      </c>
      <c r="G325" s="370">
        <v>394.6</v>
      </c>
      <c r="H325" s="350">
        <f>G325*1</f>
        <v>394.6</v>
      </c>
      <c r="I325" s="350">
        <f t="shared" ref="I325:I342" si="58">H325</f>
        <v>394.6</v>
      </c>
      <c r="J325" s="216" t="s">
        <v>506</v>
      </c>
      <c r="K325" s="217"/>
      <c r="N325" s="308"/>
      <c r="O325" s="309"/>
    </row>
    <row r="326" spans="1:15" ht="18" customHeight="1">
      <c r="A326" s="356" t="s">
        <v>133</v>
      </c>
      <c r="B326" s="369" t="s">
        <v>412</v>
      </c>
      <c r="C326" s="365" t="s">
        <v>655</v>
      </c>
      <c r="D326" s="367" t="s">
        <v>132</v>
      </c>
      <c r="E326" s="367" t="s">
        <v>175</v>
      </c>
      <c r="F326" s="359" t="str">
        <f t="shared" si="57"/>
        <v>бла90201414общ???</v>
      </c>
      <c r="G326" s="370">
        <v>136.6</v>
      </c>
      <c r="H326" s="350">
        <f t="shared" ref="H326:H342" si="59">G326*1</f>
        <v>136.6</v>
      </c>
      <c r="I326" s="350">
        <f t="shared" si="58"/>
        <v>136.6</v>
      </c>
      <c r="K326" s="217"/>
      <c r="N326" s="308"/>
      <c r="O326" s="309"/>
    </row>
    <row r="327" spans="1:15" ht="15.75" customHeight="1">
      <c r="A327" s="356" t="s">
        <v>133</v>
      </c>
      <c r="B327" s="369" t="s">
        <v>416</v>
      </c>
      <c r="C327" s="365" t="s">
        <v>656</v>
      </c>
      <c r="D327" s="367" t="s">
        <v>132</v>
      </c>
      <c r="E327" s="367" t="s">
        <v>175</v>
      </c>
      <c r="F327" s="359" t="str">
        <f t="shared" si="57"/>
        <v>бла90301415общ???</v>
      </c>
      <c r="G327" s="370">
        <v>48.4</v>
      </c>
      <c r="H327" s="350">
        <f t="shared" si="59"/>
        <v>48.4</v>
      </c>
      <c r="I327" s="350">
        <f t="shared" si="58"/>
        <v>48.4</v>
      </c>
      <c r="K327" s="217"/>
      <c r="N327" s="308"/>
      <c r="O327" s="309"/>
    </row>
    <row r="328" spans="1:15" ht="18.75" customHeight="1">
      <c r="A328" s="356" t="s">
        <v>133</v>
      </c>
      <c r="B328" s="369" t="s">
        <v>418</v>
      </c>
      <c r="C328" s="365" t="s">
        <v>657</v>
      </c>
      <c r="D328" s="367" t="s">
        <v>132</v>
      </c>
      <c r="E328" s="367" t="s">
        <v>175</v>
      </c>
      <c r="F328" s="359" t="str">
        <f t="shared" si="57"/>
        <v>бла90401416общ???</v>
      </c>
      <c r="G328" s="424">
        <v>4626</v>
      </c>
      <c r="H328" s="350">
        <f t="shared" si="59"/>
        <v>4626</v>
      </c>
      <c r="I328" s="350">
        <f t="shared" si="58"/>
        <v>4626</v>
      </c>
      <c r="J328" s="216" t="s">
        <v>506</v>
      </c>
      <c r="K328" s="217"/>
      <c r="N328" s="308"/>
      <c r="O328" s="309"/>
    </row>
    <row r="329" spans="1:15" ht="18.75" customHeight="1">
      <c r="A329" s="356" t="s">
        <v>133</v>
      </c>
      <c r="B329" s="369" t="s">
        <v>425</v>
      </c>
      <c r="C329" s="365" t="s">
        <v>659</v>
      </c>
      <c r="D329" s="367" t="s">
        <v>132</v>
      </c>
      <c r="E329" s="367" t="s">
        <v>175</v>
      </c>
      <c r="F329" s="359" t="str">
        <f t="shared" si="57"/>
        <v>бла90501417общ???</v>
      </c>
      <c r="G329" s="370">
        <v>144</v>
      </c>
      <c r="H329" s="350">
        <f t="shared" si="59"/>
        <v>144</v>
      </c>
      <c r="I329" s="350">
        <f t="shared" si="58"/>
        <v>144</v>
      </c>
      <c r="J329" s="216" t="s">
        <v>506</v>
      </c>
      <c r="K329" s="217"/>
      <c r="N329" s="308"/>
      <c r="O329" s="309"/>
    </row>
    <row r="330" spans="1:15" ht="20.25" customHeight="1">
      <c r="A330" s="356" t="s">
        <v>133</v>
      </c>
      <c r="B330" s="369" t="s">
        <v>429</v>
      </c>
      <c r="C330" s="365" t="s">
        <v>660</v>
      </c>
      <c r="D330" s="367" t="s">
        <v>132</v>
      </c>
      <c r="E330" s="367" t="s">
        <v>175</v>
      </c>
      <c r="F330" s="359" t="str">
        <f t="shared" si="57"/>
        <v>бла90601418общ???</v>
      </c>
      <c r="G330" s="370">
        <v>659.8</v>
      </c>
      <c r="H330" s="350">
        <f t="shared" si="59"/>
        <v>659.8</v>
      </c>
      <c r="I330" s="350">
        <f t="shared" si="58"/>
        <v>659.8</v>
      </c>
      <c r="J330" s="216" t="s">
        <v>506</v>
      </c>
      <c r="K330" s="217"/>
      <c r="N330" s="308"/>
      <c r="O330" s="309"/>
    </row>
    <row r="331" spans="1:15" ht="15.75" customHeight="1">
      <c r="A331" s="356" t="s">
        <v>133</v>
      </c>
      <c r="B331" s="369" t="s">
        <v>431</v>
      </c>
      <c r="C331" s="365" t="s">
        <v>661</v>
      </c>
      <c r="D331" s="367" t="s">
        <v>132</v>
      </c>
      <c r="E331" s="367" t="s">
        <v>175</v>
      </c>
      <c r="F331" s="359" t="str">
        <f t="shared" si="57"/>
        <v>бла90701419общ???</v>
      </c>
      <c r="G331" s="370">
        <v>366.2</v>
      </c>
      <c r="H331" s="350">
        <f t="shared" si="59"/>
        <v>366.2</v>
      </c>
      <c r="I331" s="350">
        <f t="shared" si="58"/>
        <v>366.2</v>
      </c>
      <c r="J331" s="216" t="s">
        <v>506</v>
      </c>
      <c r="K331" s="217"/>
      <c r="N331" s="308"/>
      <c r="O331" s="309"/>
    </row>
    <row r="332" spans="1:15">
      <c r="A332" s="356" t="s">
        <v>133</v>
      </c>
      <c r="B332" s="369" t="s">
        <v>433</v>
      </c>
      <c r="C332" s="365" t="s">
        <v>662</v>
      </c>
      <c r="D332" s="367" t="s">
        <v>132</v>
      </c>
      <c r="E332" s="367" t="s">
        <v>175</v>
      </c>
      <c r="F332" s="359" t="str">
        <f t="shared" si="57"/>
        <v>бла90801420общ???</v>
      </c>
      <c r="G332" s="370">
        <v>323.8</v>
      </c>
      <c r="H332" s="350">
        <f t="shared" si="59"/>
        <v>323.8</v>
      </c>
      <c r="I332" s="350">
        <f t="shared" si="58"/>
        <v>323.8</v>
      </c>
      <c r="J332" s="216" t="s">
        <v>506</v>
      </c>
      <c r="K332" s="217"/>
      <c r="N332" s="308"/>
      <c r="O332" s="309"/>
    </row>
    <row r="333" spans="1:15" ht="17.25" customHeight="1">
      <c r="A333" s="356" t="s">
        <v>133</v>
      </c>
      <c r="B333" s="369" t="s">
        <v>434</v>
      </c>
      <c r="C333" s="365" t="s">
        <v>663</v>
      </c>
      <c r="D333" s="367" t="s">
        <v>132</v>
      </c>
      <c r="E333" s="367" t="s">
        <v>175</v>
      </c>
      <c r="F333" s="359" t="str">
        <f t="shared" si="57"/>
        <v>бла90901421общ???</v>
      </c>
      <c r="G333" s="370">
        <v>101.6</v>
      </c>
      <c r="H333" s="350">
        <f t="shared" si="59"/>
        <v>101.6</v>
      </c>
      <c r="I333" s="350">
        <f t="shared" si="58"/>
        <v>101.6</v>
      </c>
      <c r="J333" s="216" t="s">
        <v>506</v>
      </c>
      <c r="K333" s="217"/>
      <c r="N333" s="308"/>
      <c r="O333" s="309"/>
    </row>
    <row r="334" spans="1:15" ht="18" customHeight="1">
      <c r="A334" s="356" t="s">
        <v>133</v>
      </c>
      <c r="B334" s="369" t="s">
        <v>436</v>
      </c>
      <c r="C334" s="365" t="s">
        <v>664</v>
      </c>
      <c r="D334" s="367" t="s">
        <v>132</v>
      </c>
      <c r="E334" s="367" t="s">
        <v>175</v>
      </c>
      <c r="F334" s="359" t="str">
        <f t="shared" si="57"/>
        <v>бла91001422общ???</v>
      </c>
      <c r="G334" s="370">
        <v>247</v>
      </c>
      <c r="H334" s="350">
        <f t="shared" si="59"/>
        <v>247</v>
      </c>
      <c r="I334" s="350">
        <f t="shared" si="58"/>
        <v>247</v>
      </c>
      <c r="J334" s="216" t="s">
        <v>506</v>
      </c>
      <c r="K334" s="217"/>
      <c r="N334" s="308"/>
      <c r="O334" s="309"/>
    </row>
    <row r="335" spans="1:15" ht="18" customHeight="1">
      <c r="A335" s="356" t="s">
        <v>133</v>
      </c>
      <c r="B335" s="369" t="s">
        <v>440</v>
      </c>
      <c r="C335" s="365" t="s">
        <v>666</v>
      </c>
      <c r="D335" s="367" t="s">
        <v>132</v>
      </c>
      <c r="E335" s="367" t="s">
        <v>175</v>
      </c>
      <c r="F335" s="359" t="str">
        <f t="shared" si="57"/>
        <v>бла91101424общ???</v>
      </c>
      <c r="G335" s="371">
        <v>307.8</v>
      </c>
      <c r="H335" s="350">
        <f t="shared" si="59"/>
        <v>307.8</v>
      </c>
      <c r="I335" s="350">
        <f t="shared" si="58"/>
        <v>307.8</v>
      </c>
      <c r="J335" s="216" t="s">
        <v>506</v>
      </c>
      <c r="K335" s="217"/>
      <c r="N335" s="308"/>
      <c r="O335" s="309"/>
    </row>
    <row r="336" spans="1:15" ht="16.5" customHeight="1">
      <c r="A336" s="356" t="s">
        <v>133</v>
      </c>
      <c r="B336" s="369" t="s">
        <v>428</v>
      </c>
      <c r="C336" s="365" t="s">
        <v>667</v>
      </c>
      <c r="D336" s="367" t="s">
        <v>132</v>
      </c>
      <c r="E336" s="367" t="s">
        <v>175</v>
      </c>
      <c r="F336" s="359" t="str">
        <f t="shared" si="57"/>
        <v>бла91201425общ???</v>
      </c>
      <c r="G336" s="371">
        <v>466.6</v>
      </c>
      <c r="H336" s="350">
        <f t="shared" si="59"/>
        <v>466.6</v>
      </c>
      <c r="I336" s="350">
        <f t="shared" si="58"/>
        <v>466.6</v>
      </c>
      <c r="J336" s="216" t="s">
        <v>506</v>
      </c>
      <c r="K336" s="217"/>
      <c r="N336" s="308"/>
      <c r="O336" s="309"/>
    </row>
    <row r="337" spans="1:15">
      <c r="A337" s="356" t="s">
        <v>133</v>
      </c>
      <c r="B337" s="369" t="s">
        <v>438</v>
      </c>
      <c r="C337" s="365" t="s">
        <v>665</v>
      </c>
      <c r="D337" s="367" t="s">
        <v>132</v>
      </c>
      <c r="E337" s="367" t="s">
        <v>175</v>
      </c>
      <c r="F337" s="359" t="str">
        <f t="shared" si="57"/>
        <v>бла91301423общ???</v>
      </c>
      <c r="G337" s="425">
        <v>1825</v>
      </c>
      <c r="H337" s="350">
        <f t="shared" si="59"/>
        <v>1825</v>
      </c>
      <c r="I337" s="350">
        <f t="shared" si="58"/>
        <v>1825</v>
      </c>
      <c r="J337" s="216" t="s">
        <v>506</v>
      </c>
      <c r="K337" s="217"/>
      <c r="N337" s="308"/>
      <c r="O337" s="309"/>
    </row>
    <row r="338" spans="1:15" ht="17.25" customHeight="1">
      <c r="A338" s="356" t="s">
        <v>133</v>
      </c>
      <c r="B338" s="369" t="s">
        <v>443</v>
      </c>
      <c r="C338" s="365" t="s">
        <v>668</v>
      </c>
      <c r="D338" s="367" t="s">
        <v>132</v>
      </c>
      <c r="E338" s="367" t="s">
        <v>175</v>
      </c>
      <c r="F338" s="359" t="str">
        <f t="shared" si="57"/>
        <v>бла91401426общ???</v>
      </c>
      <c r="G338" s="371">
        <v>1288.2</v>
      </c>
      <c r="H338" s="350">
        <f t="shared" si="59"/>
        <v>1288.2</v>
      </c>
      <c r="I338" s="350">
        <f t="shared" si="58"/>
        <v>1288.2</v>
      </c>
      <c r="K338" s="217"/>
      <c r="N338" s="308"/>
      <c r="O338" s="309"/>
    </row>
    <row r="339" spans="1:15" ht="19.5" customHeight="1">
      <c r="A339" s="356" t="s">
        <v>133</v>
      </c>
      <c r="B339" s="369" t="s">
        <v>414</v>
      </c>
      <c r="C339" s="365" t="s">
        <v>669</v>
      </c>
      <c r="D339" s="367" t="s">
        <v>132</v>
      </c>
      <c r="E339" s="367" t="s">
        <v>175</v>
      </c>
      <c r="F339" s="359" t="str">
        <f t="shared" si="57"/>
        <v>бла91501427общ???</v>
      </c>
      <c r="G339" s="370">
        <v>137.6</v>
      </c>
      <c r="H339" s="350">
        <f t="shared" si="59"/>
        <v>137.6</v>
      </c>
      <c r="I339" s="350">
        <f t="shared" si="58"/>
        <v>137.6</v>
      </c>
      <c r="K339" s="217"/>
      <c r="N339" s="308"/>
      <c r="O339" s="309"/>
    </row>
    <row r="340" spans="1:15" ht="17.25" customHeight="1">
      <c r="A340" s="356" t="s">
        <v>133</v>
      </c>
      <c r="B340" s="369" t="s">
        <v>448</v>
      </c>
      <c r="C340" s="365" t="s">
        <v>670</v>
      </c>
      <c r="D340" s="367" t="s">
        <v>132</v>
      </c>
      <c r="E340" s="367" t="s">
        <v>175</v>
      </c>
      <c r="F340" s="359" t="str">
        <f t="shared" si="57"/>
        <v>бла91601428общ???</v>
      </c>
      <c r="G340" s="370">
        <v>298</v>
      </c>
      <c r="H340" s="350">
        <f t="shared" si="59"/>
        <v>298</v>
      </c>
      <c r="I340" s="350">
        <f t="shared" si="58"/>
        <v>298</v>
      </c>
      <c r="K340" s="217"/>
      <c r="N340" s="308"/>
      <c r="O340" s="309"/>
    </row>
    <row r="341" spans="1:15" ht="19.5" customHeight="1">
      <c r="A341" s="356" t="s">
        <v>133</v>
      </c>
      <c r="B341" s="369" t="s">
        <v>451</v>
      </c>
      <c r="C341" s="365" t="s">
        <v>671</v>
      </c>
      <c r="D341" s="367" t="s">
        <v>132</v>
      </c>
      <c r="E341" s="367" t="s">
        <v>175</v>
      </c>
      <c r="F341" s="359" t="str">
        <f t="shared" si="57"/>
        <v>бла91701429общ???</v>
      </c>
      <c r="G341" s="370">
        <v>607.79999999999995</v>
      </c>
      <c r="H341" s="350">
        <f t="shared" si="59"/>
        <v>607.79999999999995</v>
      </c>
      <c r="I341" s="350">
        <f t="shared" si="58"/>
        <v>607.79999999999995</v>
      </c>
      <c r="K341" s="217"/>
      <c r="N341" s="308"/>
      <c r="O341" s="309"/>
    </row>
    <row r="342" spans="1:15">
      <c r="A342" s="356" t="s">
        <v>133</v>
      </c>
      <c r="B342" s="369" t="s">
        <v>453</v>
      </c>
      <c r="C342" s="365" t="s">
        <v>672</v>
      </c>
      <c r="D342" s="367" t="s">
        <v>132</v>
      </c>
      <c r="E342" s="367" t="s">
        <v>175</v>
      </c>
      <c r="F342" s="359" t="str">
        <f t="shared" si="57"/>
        <v>бла91801430общ???</v>
      </c>
      <c r="G342" s="370">
        <v>201.4</v>
      </c>
      <c r="H342" s="350">
        <f t="shared" si="59"/>
        <v>201.4</v>
      </c>
      <c r="I342" s="350">
        <f t="shared" si="58"/>
        <v>201.4</v>
      </c>
      <c r="K342" s="372">
        <f>SUM(G325:G342)</f>
        <v>12180.400000000001</v>
      </c>
      <c r="N342" s="308"/>
      <c r="O342" s="309"/>
    </row>
    <row r="343" spans="1:15" ht="15.75">
      <c r="A343" s="223" t="s">
        <v>527</v>
      </c>
      <c r="B343" s="224"/>
      <c r="C343" s="224"/>
      <c r="D343" s="224"/>
      <c r="E343" s="224"/>
      <c r="F343" s="225"/>
      <c r="G343" s="226"/>
      <c r="H343" s="338"/>
      <c r="I343" s="338"/>
      <c r="K343" s="217"/>
      <c r="O343" s="309"/>
    </row>
    <row r="344" spans="1:15">
      <c r="A344" s="221" t="s">
        <v>131</v>
      </c>
      <c r="B344" s="222" t="s">
        <v>458</v>
      </c>
      <c r="C344" s="221" t="s">
        <v>176</v>
      </c>
      <c r="D344" s="221" t="s">
        <v>132</v>
      </c>
      <c r="E344" s="405" t="s">
        <v>118</v>
      </c>
      <c r="F344" s="390" t="str">
        <f>CONCATENATE(A344,B344,C344,D344,E344,)</f>
        <v>рбс806?????общпро</v>
      </c>
      <c r="G344" s="337">
        <v>0</v>
      </c>
      <c r="H344" s="315">
        <v>0</v>
      </c>
      <c r="I344" s="315">
        <v>0</v>
      </c>
      <c r="K344" s="217"/>
      <c r="O344" s="309"/>
    </row>
    <row r="345" spans="1:15" ht="15.75">
      <c r="A345" s="223" t="s">
        <v>1603</v>
      </c>
      <c r="B345" s="224"/>
      <c r="C345" s="224"/>
      <c r="D345" s="224"/>
      <c r="E345" s="224"/>
      <c r="F345" s="225"/>
      <c r="G345" s="226"/>
      <c r="H345" s="338"/>
      <c r="I345" s="338"/>
      <c r="K345" s="217"/>
    </row>
    <row r="346" spans="1:15">
      <c r="A346" s="221" t="s">
        <v>131</v>
      </c>
      <c r="B346" s="222" t="s">
        <v>458</v>
      </c>
      <c r="C346" s="221" t="s">
        <v>176</v>
      </c>
      <c r="D346" s="221" t="s">
        <v>132</v>
      </c>
      <c r="E346" s="405" t="s">
        <v>118</v>
      </c>
      <c r="F346" s="390" t="str">
        <f>CONCATENATE(A346,B346,C346,D346,E346,)</f>
        <v>рбс806?????общпро</v>
      </c>
      <c r="G346" s="434"/>
      <c r="H346" s="426"/>
      <c r="I346" s="426"/>
      <c r="K346" s="217"/>
    </row>
    <row r="347" spans="1:15" ht="15.75">
      <c r="A347" s="353" t="s">
        <v>569</v>
      </c>
      <c r="B347" s="354"/>
      <c r="C347" s="354"/>
      <c r="D347" s="354"/>
      <c r="E347" s="354"/>
      <c r="F347" s="355"/>
      <c r="G347" s="348"/>
      <c r="H347" s="351"/>
      <c r="I347" s="351"/>
      <c r="K347" s="217"/>
    </row>
    <row r="348" spans="1:15">
      <c r="A348" s="360" t="s">
        <v>133</v>
      </c>
      <c r="B348" s="352" t="s">
        <v>412</v>
      </c>
      <c r="C348" s="352" t="s">
        <v>655</v>
      </c>
      <c r="D348" s="360" t="s">
        <v>132</v>
      </c>
      <c r="E348" s="360" t="s">
        <v>175</v>
      </c>
      <c r="F348" s="359" t="str">
        <f>CONCATENATE(A348,B348,C348,D348,E348,)</f>
        <v>бла90201414общ???</v>
      </c>
      <c r="G348" s="347">
        <v>660</v>
      </c>
      <c r="H348" s="350">
        <v>660</v>
      </c>
      <c r="I348" s="350">
        <v>660</v>
      </c>
      <c r="J348" s="216" t="s">
        <v>340</v>
      </c>
      <c r="K348" s="217"/>
    </row>
    <row r="349" spans="1:15" ht="15.75">
      <c r="A349" s="223" t="s">
        <v>185</v>
      </c>
      <c r="B349" s="224"/>
      <c r="C349" s="224"/>
      <c r="D349" s="224"/>
      <c r="E349" s="224"/>
      <c r="F349" s="225"/>
      <c r="G349" s="226"/>
      <c r="H349" s="338"/>
      <c r="I349" s="338"/>
      <c r="K349" s="217"/>
    </row>
    <row r="350" spans="1:15">
      <c r="A350" s="406" t="s">
        <v>554</v>
      </c>
      <c r="B350" s="222" t="s">
        <v>157</v>
      </c>
      <c r="C350" s="221" t="s">
        <v>176</v>
      </c>
      <c r="D350" s="221" t="s">
        <v>132</v>
      </c>
      <c r="E350" s="221" t="s">
        <v>118</v>
      </c>
      <c r="F350" s="390" t="str">
        <f>CONCATENATE(A350,B350,C350,D350,E350,)</f>
        <v>рсф8???????общпро</v>
      </c>
      <c r="G350" s="434">
        <f>34000+7000-1533-1940-6100+5000</f>
        <v>36427</v>
      </c>
      <c r="H350" s="315"/>
      <c r="I350" s="315"/>
      <c r="J350" s="216" t="s">
        <v>650</v>
      </c>
      <c r="K350" s="217"/>
    </row>
    <row r="351" spans="1:15" ht="15.75">
      <c r="A351" s="223" t="s">
        <v>187</v>
      </c>
      <c r="B351" s="224"/>
      <c r="C351" s="224"/>
      <c r="D351" s="224"/>
      <c r="E351" s="224"/>
      <c r="F351" s="225"/>
      <c r="G351" s="226"/>
      <c r="H351" s="338"/>
      <c r="I351" s="338"/>
      <c r="K351" s="217"/>
    </row>
    <row r="352" spans="1:15">
      <c r="A352" s="221" t="s">
        <v>138</v>
      </c>
      <c r="B352" s="222" t="s">
        <v>329</v>
      </c>
      <c r="C352" s="221" t="s">
        <v>176</v>
      </c>
      <c r="D352" s="221" t="s">
        <v>132</v>
      </c>
      <c r="E352" s="221" t="s">
        <v>118</v>
      </c>
      <c r="F352" s="390" t="str">
        <f>CONCATENATE(A352,B352,C352,D352,E352,)</f>
        <v>меж890?????общпро</v>
      </c>
      <c r="G352" s="337">
        <f>Село!E23</f>
        <v>37521.5</v>
      </c>
      <c r="H352" s="315"/>
      <c r="I352" s="315"/>
      <c r="K352" s="217"/>
    </row>
    <row r="353" spans="1:14" ht="15.75">
      <c r="A353" s="223" t="s">
        <v>29</v>
      </c>
      <c r="B353" s="224"/>
      <c r="C353" s="224"/>
      <c r="D353" s="224"/>
      <c r="E353" s="224"/>
      <c r="F353" s="225"/>
      <c r="G353" s="226"/>
      <c r="H353" s="338"/>
      <c r="I353" s="338"/>
      <c r="K353" s="217"/>
    </row>
    <row r="354" spans="1:14">
      <c r="A354" s="221" t="s">
        <v>138</v>
      </c>
      <c r="B354" s="222" t="s">
        <v>329</v>
      </c>
      <c r="C354" s="221" t="s">
        <v>176</v>
      </c>
      <c r="D354" s="221" t="s">
        <v>132</v>
      </c>
      <c r="E354" s="221" t="s">
        <v>118</v>
      </c>
      <c r="F354" s="390" t="str">
        <f>CONCATENATE(A354,B354,C354,D354,E354,)</f>
        <v>меж890?????общпро</v>
      </c>
      <c r="G354" s="337">
        <f>Село!P23</f>
        <v>30681.242999999999</v>
      </c>
      <c r="H354" s="315"/>
      <c r="I354" s="315"/>
      <c r="K354" s="217"/>
    </row>
    <row r="355" spans="1:14" ht="15.75">
      <c r="A355" s="223" t="s">
        <v>574</v>
      </c>
      <c r="B355" s="224"/>
      <c r="C355" s="224"/>
      <c r="D355" s="224"/>
      <c r="E355" s="224"/>
      <c r="F355" s="225"/>
      <c r="G355" s="226"/>
      <c r="H355" s="338"/>
      <c r="I355" s="338"/>
      <c r="K355" s="217"/>
    </row>
    <row r="356" spans="1:14">
      <c r="A356" s="286" t="s">
        <v>131</v>
      </c>
      <c r="B356" s="282" t="s">
        <v>448</v>
      </c>
      <c r="C356" s="194" t="s">
        <v>449</v>
      </c>
      <c r="D356" s="221" t="s">
        <v>132</v>
      </c>
      <c r="E356" s="286" t="s">
        <v>122</v>
      </c>
      <c r="F356" s="390" t="str">
        <f>CONCATENATE(A356,B356,C356,D356,E356,)</f>
        <v>рбс916ЦС300общосн</v>
      </c>
      <c r="G356" s="337"/>
      <c r="H356" s="315"/>
      <c r="I356" s="315"/>
      <c r="J356" s="216" t="s">
        <v>505</v>
      </c>
      <c r="K356" s="217"/>
    </row>
    <row r="357" spans="1:14" ht="15.75">
      <c r="A357" s="407" t="s">
        <v>639</v>
      </c>
      <c r="B357" s="224"/>
      <c r="C357" s="224"/>
      <c r="D357" s="224"/>
      <c r="E357" s="224"/>
      <c r="F357" s="225"/>
      <c r="G357" s="226"/>
      <c r="H357" s="338"/>
      <c r="I357" s="338"/>
      <c r="K357" s="217"/>
    </row>
    <row r="358" spans="1:14">
      <c r="A358" s="220" t="s">
        <v>165</v>
      </c>
      <c r="B358" s="312" t="s">
        <v>313</v>
      </c>
      <c r="C358" s="194" t="s">
        <v>314</v>
      </c>
      <c r="D358" s="292" t="s">
        <v>132</v>
      </c>
      <c r="E358" s="313" t="s">
        <v>122</v>
      </c>
      <c r="F358" s="390" t="str">
        <f t="shared" ref="F358:F363" si="60">CONCATENATE(A358,B358,C358,D358,E358,)</f>
        <v>мер8302Ц480общосн</v>
      </c>
      <c r="G358" s="337">
        <v>0</v>
      </c>
      <c r="H358" s="315"/>
      <c r="I358" s="315"/>
      <c r="J358" s="216" t="s">
        <v>505</v>
      </c>
      <c r="K358" s="217"/>
    </row>
    <row r="359" spans="1:14">
      <c r="A359" s="220" t="s">
        <v>131</v>
      </c>
      <c r="B359" s="312" t="s">
        <v>326</v>
      </c>
      <c r="C359" s="194" t="s">
        <v>833</v>
      </c>
      <c r="D359" s="292" t="s">
        <v>132</v>
      </c>
      <c r="E359" s="313" t="s">
        <v>122</v>
      </c>
      <c r="F359" s="390" t="str">
        <f t="shared" si="60"/>
        <v>рбс86301410общосн</v>
      </c>
      <c r="G359" s="337">
        <v>0</v>
      </c>
      <c r="H359" s="315">
        <f>G359</f>
        <v>0</v>
      </c>
      <c r="I359" s="315">
        <f>H359</f>
        <v>0</v>
      </c>
      <c r="J359" s="216" t="s">
        <v>505</v>
      </c>
      <c r="K359" s="217"/>
    </row>
    <row r="360" spans="1:14">
      <c r="A360" s="360" t="s">
        <v>131</v>
      </c>
      <c r="B360" s="417" t="s">
        <v>326</v>
      </c>
      <c r="C360" s="419" t="s">
        <v>833</v>
      </c>
      <c r="D360" s="420" t="s">
        <v>132</v>
      </c>
      <c r="E360" s="420" t="s">
        <v>118</v>
      </c>
      <c r="F360" s="359" t="str">
        <f t="shared" si="60"/>
        <v>рбс86301410общпро</v>
      </c>
      <c r="G360" s="347">
        <v>2555.36</v>
      </c>
      <c r="H360" s="347">
        <v>2555.36</v>
      </c>
      <c r="I360" s="347">
        <v>2555.36</v>
      </c>
      <c r="J360" s="216" t="s">
        <v>506</v>
      </c>
      <c r="K360" s="217" t="s">
        <v>515</v>
      </c>
    </row>
    <row r="361" spans="1:14">
      <c r="A361" s="220" t="s">
        <v>131</v>
      </c>
      <c r="B361" s="319" t="s">
        <v>458</v>
      </c>
      <c r="C361" s="194" t="s">
        <v>459</v>
      </c>
      <c r="D361" s="320" t="s">
        <v>132</v>
      </c>
      <c r="E361" s="320" t="s">
        <v>118</v>
      </c>
      <c r="F361" s="390" t="str">
        <f t="shared" si="60"/>
        <v>рбс8062Ц100общпро</v>
      </c>
      <c r="G361" s="337">
        <v>0</v>
      </c>
      <c r="H361" s="315">
        <v>0</v>
      </c>
      <c r="I361" s="315">
        <v>0</v>
      </c>
      <c r="J361" s="216" t="s">
        <v>505</v>
      </c>
      <c r="K361" s="217" t="s">
        <v>508</v>
      </c>
    </row>
    <row r="362" spans="1:14">
      <c r="A362" s="220"/>
      <c r="B362" s="291"/>
      <c r="C362" s="194"/>
      <c r="D362" s="292"/>
      <c r="E362" s="292"/>
      <c r="F362" s="390" t="str">
        <f t="shared" si="60"/>
        <v/>
      </c>
      <c r="G362" s="337"/>
      <c r="H362" s="315"/>
      <c r="I362" s="315"/>
      <c r="J362" s="216" t="s">
        <v>505</v>
      </c>
      <c r="K362" s="217" t="s">
        <v>509</v>
      </c>
    </row>
    <row r="363" spans="1:14">
      <c r="A363" s="220"/>
      <c r="B363" s="291"/>
      <c r="C363" s="194"/>
      <c r="D363" s="292"/>
      <c r="E363" s="292"/>
      <c r="F363" s="390" t="str">
        <f t="shared" si="60"/>
        <v/>
      </c>
      <c r="G363" s="337"/>
      <c r="H363" s="315"/>
      <c r="I363" s="315"/>
      <c r="J363" s="216" t="s">
        <v>505</v>
      </c>
      <c r="K363" s="217" t="s">
        <v>299</v>
      </c>
    </row>
    <row r="364" spans="1:14" ht="31.5">
      <c r="A364" s="407" t="s">
        <v>556</v>
      </c>
      <c r="B364" s="224"/>
      <c r="C364" s="224"/>
      <c r="D364" s="224"/>
      <c r="E364" s="224"/>
      <c r="F364" s="225"/>
      <c r="G364" s="226"/>
      <c r="H364" s="338"/>
      <c r="I364" s="338"/>
      <c r="K364" s="217"/>
    </row>
    <row r="365" spans="1:14">
      <c r="A365" s="220" t="s">
        <v>131</v>
      </c>
      <c r="B365" s="392" t="s">
        <v>416</v>
      </c>
      <c r="C365" s="220" t="s">
        <v>417</v>
      </c>
      <c r="D365" s="220" t="s">
        <v>132</v>
      </c>
      <c r="E365" s="220" t="s">
        <v>118</v>
      </c>
      <c r="F365" s="390" t="str">
        <f t="shared" ref="F365:F370" si="61">CONCATENATE(A365,B365,C365,D365,E365,)</f>
        <v>рбс903ЦВ040общпро</v>
      </c>
      <c r="G365" s="337"/>
      <c r="H365" s="315"/>
      <c r="I365" s="315"/>
      <c r="J365" s="216" t="s">
        <v>505</v>
      </c>
      <c r="K365" s="217" t="s">
        <v>299</v>
      </c>
    </row>
    <row r="366" spans="1:14">
      <c r="A366" s="220" t="s">
        <v>131</v>
      </c>
      <c r="B366" s="392" t="s">
        <v>431</v>
      </c>
      <c r="C366" s="220" t="s">
        <v>432</v>
      </c>
      <c r="D366" s="220" t="s">
        <v>132</v>
      </c>
      <c r="E366" s="220" t="s">
        <v>118</v>
      </c>
      <c r="F366" s="390" t="str">
        <f t="shared" si="61"/>
        <v>рбс907ЦЖ120общпро</v>
      </c>
      <c r="G366" s="337"/>
      <c r="H366" s="315"/>
      <c r="I366" s="315"/>
      <c r="J366" s="216" t="s">
        <v>505</v>
      </c>
      <c r="K366" s="217" t="s">
        <v>513</v>
      </c>
      <c r="M366" s="229"/>
      <c r="N366" s="229"/>
    </row>
    <row r="367" spans="1:14">
      <c r="A367" s="220" t="s">
        <v>131</v>
      </c>
      <c r="B367" s="392" t="s">
        <v>434</v>
      </c>
      <c r="C367" s="220" t="s">
        <v>435</v>
      </c>
      <c r="D367" s="220" t="s">
        <v>132</v>
      </c>
      <c r="E367" s="220" t="s">
        <v>118</v>
      </c>
      <c r="F367" s="390" t="str">
        <f t="shared" si="61"/>
        <v>рбс909ЦК160общпро</v>
      </c>
      <c r="G367" s="337"/>
      <c r="H367" s="315"/>
      <c r="I367" s="315"/>
      <c r="J367" s="216" t="s">
        <v>505</v>
      </c>
      <c r="K367" s="217" t="s">
        <v>515</v>
      </c>
      <c r="M367" s="229"/>
      <c r="N367" s="229"/>
    </row>
    <row r="368" spans="1:14">
      <c r="A368" s="220" t="s">
        <v>131</v>
      </c>
      <c r="B368" s="392" t="s">
        <v>436</v>
      </c>
      <c r="C368" s="220" t="s">
        <v>437</v>
      </c>
      <c r="D368" s="220" t="s">
        <v>132</v>
      </c>
      <c r="E368" s="220" t="s">
        <v>118</v>
      </c>
      <c r="F368" s="390" t="str">
        <f t="shared" si="61"/>
        <v>рбс910ЦЛ180общпро</v>
      </c>
      <c r="G368" s="337"/>
      <c r="H368" s="315"/>
      <c r="I368" s="315"/>
      <c r="J368" s="216" t="s">
        <v>505</v>
      </c>
      <c r="K368" s="217" t="s">
        <v>516</v>
      </c>
      <c r="M368" s="229"/>
      <c r="N368" s="229"/>
    </row>
    <row r="369" spans="1:14">
      <c r="A369" s="220" t="s">
        <v>131</v>
      </c>
      <c r="B369" s="392" t="s">
        <v>443</v>
      </c>
      <c r="C369" s="220" t="s">
        <v>444</v>
      </c>
      <c r="D369" s="220" t="s">
        <v>132</v>
      </c>
      <c r="E369" s="220" t="s">
        <v>118</v>
      </c>
      <c r="F369" s="390" t="str">
        <f t="shared" si="61"/>
        <v>рбс914ЦП260общпро</v>
      </c>
      <c r="G369" s="337"/>
      <c r="H369" s="315"/>
      <c r="I369" s="315"/>
      <c r="J369" s="216" t="s">
        <v>505</v>
      </c>
      <c r="K369" s="217" t="s">
        <v>524</v>
      </c>
      <c r="M369" s="229"/>
      <c r="N369" s="229"/>
    </row>
    <row r="370" spans="1:14">
      <c r="A370" s="220" t="s">
        <v>131</v>
      </c>
      <c r="B370" s="392" t="s">
        <v>451</v>
      </c>
      <c r="C370" s="220" t="s">
        <v>452</v>
      </c>
      <c r="D370" s="220" t="s">
        <v>132</v>
      </c>
      <c r="E370" s="220" t="s">
        <v>118</v>
      </c>
      <c r="F370" s="390" t="str">
        <f t="shared" si="61"/>
        <v>рбс917ЦТ320общпро</v>
      </c>
      <c r="G370" s="337"/>
      <c r="H370" s="315"/>
      <c r="I370" s="315"/>
      <c r="J370" s="216" t="s">
        <v>505</v>
      </c>
      <c r="K370" s="217" t="s">
        <v>522</v>
      </c>
      <c r="M370" s="229"/>
      <c r="N370" s="229"/>
    </row>
    <row r="371" spans="1:14" ht="15.75">
      <c r="A371" s="353" t="s">
        <v>491</v>
      </c>
      <c r="B371" s="354"/>
      <c r="C371" s="354"/>
      <c r="D371" s="354"/>
      <c r="E371" s="354"/>
      <c r="F371" s="355"/>
      <c r="G371" s="348"/>
      <c r="H371" s="351"/>
      <c r="I371" s="351"/>
      <c r="K371" s="217"/>
    </row>
    <row r="372" spans="1:14">
      <c r="A372" s="360" t="s">
        <v>136</v>
      </c>
      <c r="B372" s="352" t="s">
        <v>381</v>
      </c>
      <c r="C372" s="365" t="s">
        <v>654</v>
      </c>
      <c r="D372" s="360" t="s">
        <v>132</v>
      </c>
      <c r="E372" s="360" t="s">
        <v>175</v>
      </c>
      <c r="F372" s="359" t="str">
        <f t="shared" ref="F372:F389" si="62">CONCATENATE(A372,B372,C372,D372,E372,)</f>
        <v>жил90101413общ???</v>
      </c>
      <c r="G372" s="347">
        <v>262</v>
      </c>
      <c r="H372" s="426">
        <v>273</v>
      </c>
      <c r="I372" s="426">
        <v>285</v>
      </c>
      <c r="J372" s="216" t="s">
        <v>507</v>
      </c>
      <c r="K372" s="217" t="s">
        <v>508</v>
      </c>
      <c r="M372" s="229"/>
      <c r="N372" s="229"/>
    </row>
    <row r="373" spans="1:14">
      <c r="A373" s="360" t="s">
        <v>136</v>
      </c>
      <c r="B373" s="352" t="s">
        <v>412</v>
      </c>
      <c r="C373" s="365" t="s">
        <v>655</v>
      </c>
      <c r="D373" s="360" t="s">
        <v>132</v>
      </c>
      <c r="E373" s="360" t="s">
        <v>175</v>
      </c>
      <c r="F373" s="359" t="str">
        <f t="shared" si="62"/>
        <v>жил90201414общ???</v>
      </c>
      <c r="G373" s="347">
        <v>300</v>
      </c>
      <c r="H373" s="426">
        <v>250</v>
      </c>
      <c r="I373" s="426">
        <v>200</v>
      </c>
      <c r="J373" s="216" t="s">
        <v>507</v>
      </c>
      <c r="K373" s="217" t="s">
        <v>509</v>
      </c>
      <c r="M373" s="229"/>
      <c r="N373" s="229"/>
    </row>
    <row r="374" spans="1:14">
      <c r="A374" s="360" t="s">
        <v>136</v>
      </c>
      <c r="B374" s="352" t="s">
        <v>416</v>
      </c>
      <c r="C374" s="365" t="s">
        <v>656</v>
      </c>
      <c r="D374" s="360" t="s">
        <v>132</v>
      </c>
      <c r="E374" s="360" t="s">
        <v>175</v>
      </c>
      <c r="F374" s="359" t="str">
        <f t="shared" si="62"/>
        <v>жил90301415общ???</v>
      </c>
      <c r="G374" s="347">
        <v>95</v>
      </c>
      <c r="H374" s="426">
        <v>104</v>
      </c>
      <c r="I374" s="426">
        <v>108</v>
      </c>
      <c r="J374" s="216" t="s">
        <v>507</v>
      </c>
      <c r="K374" s="217" t="s">
        <v>299</v>
      </c>
      <c r="M374" s="229"/>
      <c r="N374" s="229"/>
    </row>
    <row r="375" spans="1:14">
      <c r="A375" s="360" t="s">
        <v>136</v>
      </c>
      <c r="B375" s="352" t="s">
        <v>418</v>
      </c>
      <c r="C375" s="365" t="s">
        <v>657</v>
      </c>
      <c r="D375" s="360" t="s">
        <v>132</v>
      </c>
      <c r="E375" s="360" t="s">
        <v>175</v>
      </c>
      <c r="F375" s="359" t="str">
        <f t="shared" si="62"/>
        <v>жил90401416общ???</v>
      </c>
      <c r="G375" s="347">
        <v>830</v>
      </c>
      <c r="H375" s="350">
        <f t="shared" ref="H375:H388" si="63">ROUND(G375*1,1)</f>
        <v>830</v>
      </c>
      <c r="I375" s="426">
        <v>794</v>
      </c>
      <c r="J375" s="216" t="s">
        <v>507</v>
      </c>
      <c r="K375" s="217" t="s">
        <v>510</v>
      </c>
      <c r="M375" s="229"/>
      <c r="N375" s="229"/>
    </row>
    <row r="376" spans="1:14">
      <c r="A376" s="360" t="s">
        <v>136</v>
      </c>
      <c r="B376" s="352" t="s">
        <v>425</v>
      </c>
      <c r="C376" s="365" t="s">
        <v>659</v>
      </c>
      <c r="D376" s="360" t="s">
        <v>132</v>
      </c>
      <c r="E376" s="360" t="s">
        <v>175</v>
      </c>
      <c r="F376" s="359" t="str">
        <f t="shared" si="62"/>
        <v>жил90501417общ???</v>
      </c>
      <c r="G376" s="347">
        <v>130</v>
      </c>
      <c r="H376" s="426">
        <v>135</v>
      </c>
      <c r="I376" s="426">
        <v>141</v>
      </c>
      <c r="J376" s="216" t="s">
        <v>507</v>
      </c>
      <c r="K376" s="217" t="s">
        <v>511</v>
      </c>
      <c r="M376" s="229"/>
      <c r="N376" s="229"/>
    </row>
    <row r="377" spans="1:14">
      <c r="A377" s="360" t="s">
        <v>136</v>
      </c>
      <c r="B377" s="352" t="s">
        <v>429</v>
      </c>
      <c r="C377" s="365" t="s">
        <v>660</v>
      </c>
      <c r="D377" s="360" t="s">
        <v>132</v>
      </c>
      <c r="E377" s="360" t="s">
        <v>175</v>
      </c>
      <c r="F377" s="359" t="str">
        <f t="shared" si="62"/>
        <v>жил90601418общ???</v>
      </c>
      <c r="G377" s="347">
        <v>590</v>
      </c>
      <c r="H377" s="426">
        <v>600</v>
      </c>
      <c r="I377" s="426">
        <v>640</v>
      </c>
      <c r="J377" s="216" t="s">
        <v>507</v>
      </c>
      <c r="K377" s="217" t="s">
        <v>512</v>
      </c>
      <c r="M377" s="229"/>
      <c r="N377" s="229"/>
    </row>
    <row r="378" spans="1:14">
      <c r="A378" s="360" t="s">
        <v>136</v>
      </c>
      <c r="B378" s="352" t="s">
        <v>431</v>
      </c>
      <c r="C378" s="365" t="s">
        <v>661</v>
      </c>
      <c r="D378" s="360" t="s">
        <v>132</v>
      </c>
      <c r="E378" s="360" t="s">
        <v>175</v>
      </c>
      <c r="F378" s="359" t="str">
        <f t="shared" si="62"/>
        <v>жил90701419общ???</v>
      </c>
      <c r="G378" s="347">
        <v>850</v>
      </c>
      <c r="H378" s="350">
        <f t="shared" si="63"/>
        <v>850</v>
      </c>
      <c r="I378" s="350">
        <f t="shared" ref="I378:I389" si="64">ROUND(H378*1,1)</f>
        <v>850</v>
      </c>
      <c r="J378" s="216" t="s">
        <v>507</v>
      </c>
      <c r="K378" s="217" t="s">
        <v>513</v>
      </c>
      <c r="M378" s="229"/>
      <c r="N378" s="229"/>
    </row>
    <row r="379" spans="1:14">
      <c r="A379" s="360" t="s">
        <v>136</v>
      </c>
      <c r="B379" s="352" t="s">
        <v>433</v>
      </c>
      <c r="C379" s="365" t="s">
        <v>662</v>
      </c>
      <c r="D379" s="360" t="s">
        <v>132</v>
      </c>
      <c r="E379" s="360" t="s">
        <v>175</v>
      </c>
      <c r="F379" s="359" t="str">
        <f t="shared" si="62"/>
        <v>жил90801420общ???</v>
      </c>
      <c r="G379" s="347">
        <v>270</v>
      </c>
      <c r="H379" s="426">
        <v>350</v>
      </c>
      <c r="I379" s="426">
        <v>350</v>
      </c>
      <c r="J379" s="216" t="s">
        <v>507</v>
      </c>
      <c r="K379" s="217" t="s">
        <v>514</v>
      </c>
      <c r="M379" s="229"/>
      <c r="N379" s="229"/>
    </row>
    <row r="380" spans="1:14">
      <c r="A380" s="360" t="s">
        <v>136</v>
      </c>
      <c r="B380" s="352" t="s">
        <v>434</v>
      </c>
      <c r="C380" s="365" t="s">
        <v>663</v>
      </c>
      <c r="D380" s="360" t="s">
        <v>132</v>
      </c>
      <c r="E380" s="360" t="s">
        <v>175</v>
      </c>
      <c r="F380" s="359" t="str">
        <f t="shared" si="62"/>
        <v>жил90901421общ???</v>
      </c>
      <c r="G380" s="347">
        <v>200</v>
      </c>
      <c r="H380" s="350">
        <f t="shared" si="63"/>
        <v>200</v>
      </c>
      <c r="I380" s="350">
        <f t="shared" si="64"/>
        <v>200</v>
      </c>
      <c r="J380" s="216" t="s">
        <v>507</v>
      </c>
      <c r="K380" s="217" t="s">
        <v>515</v>
      </c>
      <c r="M380" s="229"/>
      <c r="N380" s="229"/>
    </row>
    <row r="381" spans="1:14">
      <c r="A381" s="360" t="s">
        <v>136</v>
      </c>
      <c r="B381" s="352" t="s">
        <v>436</v>
      </c>
      <c r="C381" s="365" t="s">
        <v>664</v>
      </c>
      <c r="D381" s="360" t="s">
        <v>132</v>
      </c>
      <c r="E381" s="360" t="s">
        <v>175</v>
      </c>
      <c r="F381" s="359" t="str">
        <f t="shared" si="62"/>
        <v>жил91001422общ???</v>
      </c>
      <c r="G381" s="347">
        <v>300</v>
      </c>
      <c r="H381" s="350">
        <f t="shared" si="63"/>
        <v>300</v>
      </c>
      <c r="I381" s="350">
        <f t="shared" si="64"/>
        <v>300</v>
      </c>
      <c r="J381" s="216" t="s">
        <v>507</v>
      </c>
      <c r="K381" s="217" t="s">
        <v>516</v>
      </c>
      <c r="M381" s="229"/>
      <c r="N381" s="229"/>
    </row>
    <row r="382" spans="1:14">
      <c r="A382" s="360" t="s">
        <v>136</v>
      </c>
      <c r="B382" s="352" t="s">
        <v>440</v>
      </c>
      <c r="C382" s="365" t="s">
        <v>666</v>
      </c>
      <c r="D382" s="360" t="s">
        <v>132</v>
      </c>
      <c r="E382" s="360" t="s">
        <v>175</v>
      </c>
      <c r="F382" s="359" t="str">
        <f t="shared" si="62"/>
        <v>жил91101424общ???</v>
      </c>
      <c r="G382" s="347">
        <v>462.5</v>
      </c>
      <c r="H382" s="426">
        <v>424</v>
      </c>
      <c r="I382" s="426">
        <v>424</v>
      </c>
      <c r="J382" s="216" t="s">
        <v>507</v>
      </c>
      <c r="K382" s="217" t="s">
        <v>518</v>
      </c>
      <c r="M382" s="229"/>
      <c r="N382" s="229"/>
    </row>
    <row r="383" spans="1:14">
      <c r="A383" s="360" t="s">
        <v>136</v>
      </c>
      <c r="B383" s="352" t="s">
        <v>428</v>
      </c>
      <c r="C383" s="365" t="s">
        <v>667</v>
      </c>
      <c r="D383" s="360" t="s">
        <v>132</v>
      </c>
      <c r="E383" s="360" t="s">
        <v>175</v>
      </c>
      <c r="F383" s="359" t="str">
        <f t="shared" si="62"/>
        <v>жил91201425общ???</v>
      </c>
      <c r="G383" s="347">
        <v>465.8</v>
      </c>
      <c r="H383" s="426">
        <v>460</v>
      </c>
      <c r="I383" s="426">
        <v>552</v>
      </c>
      <c r="J383" s="216" t="s">
        <v>507</v>
      </c>
      <c r="K383" s="217" t="s">
        <v>519</v>
      </c>
      <c r="M383" s="229"/>
      <c r="N383" s="229"/>
    </row>
    <row r="384" spans="1:14">
      <c r="A384" s="360" t="s">
        <v>136</v>
      </c>
      <c r="B384" s="352" t="s">
        <v>438</v>
      </c>
      <c r="C384" s="365" t="s">
        <v>665</v>
      </c>
      <c r="D384" s="360" t="s">
        <v>132</v>
      </c>
      <c r="E384" s="360" t="s">
        <v>175</v>
      </c>
      <c r="F384" s="359" t="str">
        <f t="shared" si="62"/>
        <v>жил91301423общ???</v>
      </c>
      <c r="G384" s="347">
        <v>1100</v>
      </c>
      <c r="H384" s="426">
        <v>900</v>
      </c>
      <c r="I384" s="426">
        <v>900</v>
      </c>
      <c r="J384" s="216" t="s">
        <v>507</v>
      </c>
      <c r="K384" s="217" t="s">
        <v>517</v>
      </c>
      <c r="M384" s="229"/>
      <c r="N384" s="229"/>
    </row>
    <row r="385" spans="1:14">
      <c r="A385" s="360" t="s">
        <v>136</v>
      </c>
      <c r="B385" s="352" t="s">
        <v>443</v>
      </c>
      <c r="C385" s="365" t="s">
        <v>668</v>
      </c>
      <c r="D385" s="360" t="s">
        <v>132</v>
      </c>
      <c r="E385" s="360" t="s">
        <v>175</v>
      </c>
      <c r="F385" s="359" t="str">
        <f t="shared" si="62"/>
        <v>жил91401426общ???</v>
      </c>
      <c r="G385" s="347">
        <v>496.1</v>
      </c>
      <c r="H385" s="350">
        <f t="shared" si="63"/>
        <v>496.1</v>
      </c>
      <c r="I385" s="350">
        <f t="shared" si="64"/>
        <v>496.1</v>
      </c>
      <c r="J385" s="216" t="s">
        <v>507</v>
      </c>
      <c r="K385" s="217" t="s">
        <v>524</v>
      </c>
      <c r="M385" s="229"/>
      <c r="N385" s="229"/>
    </row>
    <row r="386" spans="1:14">
      <c r="A386" s="360" t="s">
        <v>136</v>
      </c>
      <c r="B386" s="352" t="s">
        <v>414</v>
      </c>
      <c r="C386" s="365" t="s">
        <v>669</v>
      </c>
      <c r="D386" s="360" t="s">
        <v>132</v>
      </c>
      <c r="E386" s="360" t="s">
        <v>175</v>
      </c>
      <c r="F386" s="359" t="str">
        <f t="shared" si="62"/>
        <v>жил91501427общ???</v>
      </c>
      <c r="G386" s="347">
        <v>305</v>
      </c>
      <c r="H386" s="426">
        <v>317</v>
      </c>
      <c r="I386" s="426">
        <v>331</v>
      </c>
      <c r="J386" s="216" t="s">
        <v>507</v>
      </c>
      <c r="K386" s="217" t="s">
        <v>520</v>
      </c>
      <c r="M386" s="229"/>
      <c r="N386" s="229"/>
    </row>
    <row r="387" spans="1:14">
      <c r="A387" s="360" t="s">
        <v>136</v>
      </c>
      <c r="B387" s="352" t="s">
        <v>448</v>
      </c>
      <c r="C387" s="365" t="s">
        <v>670</v>
      </c>
      <c r="D387" s="360" t="s">
        <v>132</v>
      </c>
      <c r="E387" s="360" t="s">
        <v>175</v>
      </c>
      <c r="F387" s="359" t="str">
        <f t="shared" si="62"/>
        <v>жил91601428общ???</v>
      </c>
      <c r="G387" s="347">
        <v>512.5</v>
      </c>
      <c r="H387" s="426">
        <v>515</v>
      </c>
      <c r="I387" s="426">
        <f t="shared" si="64"/>
        <v>515</v>
      </c>
      <c r="J387" s="216" t="s">
        <v>507</v>
      </c>
      <c r="K387" s="217" t="s">
        <v>521</v>
      </c>
      <c r="M387" s="229"/>
      <c r="N387" s="229"/>
    </row>
    <row r="388" spans="1:14">
      <c r="A388" s="360" t="s">
        <v>136</v>
      </c>
      <c r="B388" s="352" t="s">
        <v>451</v>
      </c>
      <c r="C388" s="365" t="s">
        <v>671</v>
      </c>
      <c r="D388" s="360" t="s">
        <v>132</v>
      </c>
      <c r="E388" s="360" t="s">
        <v>175</v>
      </c>
      <c r="F388" s="359" t="str">
        <f t="shared" si="62"/>
        <v>жил91701429общ???</v>
      </c>
      <c r="G388" s="347">
        <v>90</v>
      </c>
      <c r="H388" s="350">
        <f t="shared" si="63"/>
        <v>90</v>
      </c>
      <c r="I388" s="350">
        <f t="shared" si="64"/>
        <v>90</v>
      </c>
      <c r="J388" s="216" t="s">
        <v>507</v>
      </c>
      <c r="K388" s="217" t="s">
        <v>522</v>
      </c>
      <c r="M388" s="229"/>
      <c r="N388" s="229"/>
    </row>
    <row r="389" spans="1:14">
      <c r="A389" s="360" t="s">
        <v>136</v>
      </c>
      <c r="B389" s="352" t="s">
        <v>453</v>
      </c>
      <c r="C389" s="365" t="s">
        <v>672</v>
      </c>
      <c r="D389" s="360" t="s">
        <v>132</v>
      </c>
      <c r="E389" s="360" t="s">
        <v>175</v>
      </c>
      <c r="F389" s="359" t="str">
        <f t="shared" si="62"/>
        <v>жил91801430общ???</v>
      </c>
      <c r="G389" s="347">
        <v>200</v>
      </c>
      <c r="H389" s="426">
        <v>180</v>
      </c>
      <c r="I389" s="426">
        <f t="shared" si="64"/>
        <v>180</v>
      </c>
      <c r="J389" s="216" t="s">
        <v>507</v>
      </c>
      <c r="K389" s="217" t="s">
        <v>523</v>
      </c>
      <c r="M389" s="229"/>
      <c r="N389" s="229"/>
    </row>
    <row r="390" spans="1:14" ht="15.75">
      <c r="A390" s="223" t="s">
        <v>651</v>
      </c>
      <c r="B390" s="224"/>
      <c r="C390" s="224"/>
      <c r="D390" s="224"/>
      <c r="E390" s="224"/>
      <c r="F390" s="225"/>
      <c r="G390" s="226"/>
      <c r="H390" s="338"/>
      <c r="I390" s="338"/>
      <c r="K390" s="217"/>
      <c r="M390" s="229"/>
      <c r="N390" s="229"/>
    </row>
    <row r="391" spans="1:14">
      <c r="A391" s="408" t="s">
        <v>131</v>
      </c>
      <c r="B391" s="409" t="s">
        <v>458</v>
      </c>
      <c r="C391" s="221" t="s">
        <v>176</v>
      </c>
      <c r="D391" s="221" t="s">
        <v>132</v>
      </c>
      <c r="E391" s="410" t="s">
        <v>118</v>
      </c>
      <c r="F391" s="390" t="str">
        <f>CONCATENATE(A391,B391,C391,D391,E391,)</f>
        <v>рбс806?????общпро</v>
      </c>
      <c r="G391" s="434">
        <v>0</v>
      </c>
      <c r="H391" s="426">
        <v>0</v>
      </c>
      <c r="I391" s="426">
        <v>0</v>
      </c>
      <c r="K391" s="217"/>
      <c r="M391" s="229"/>
      <c r="N391" s="229"/>
    </row>
    <row r="392" spans="1:14" ht="15.75">
      <c r="A392" s="223" t="s">
        <v>598</v>
      </c>
      <c r="B392" s="224"/>
      <c r="C392" s="224"/>
      <c r="D392" s="224"/>
      <c r="E392" s="224"/>
      <c r="F392" s="225"/>
      <c r="G392" s="226"/>
      <c r="H392" s="338"/>
      <c r="I392" s="338"/>
      <c r="K392" s="217"/>
    </row>
    <row r="393" spans="1:14">
      <c r="A393" s="410" t="s">
        <v>599</v>
      </c>
      <c r="B393" s="411" t="s">
        <v>329</v>
      </c>
      <c r="C393" s="221" t="s">
        <v>176</v>
      </c>
      <c r="D393" s="221" t="s">
        <v>132</v>
      </c>
      <c r="E393" s="410" t="s">
        <v>118</v>
      </c>
      <c r="F393" s="390" t="str">
        <f>CONCATENATE(A393,B393,C393,D393,E393,)</f>
        <v>суд890?????общпро</v>
      </c>
      <c r="G393" s="434">
        <v>100</v>
      </c>
      <c r="H393" s="426">
        <v>100</v>
      </c>
      <c r="I393" s="426">
        <v>100</v>
      </c>
      <c r="K393" s="217"/>
    </row>
    <row r="394" spans="1:14" ht="15.75">
      <c r="A394" s="223" t="s">
        <v>181</v>
      </c>
      <c r="B394" s="224"/>
      <c r="C394" s="224"/>
      <c r="D394" s="224"/>
      <c r="E394" s="224"/>
      <c r="F394" s="225"/>
      <c r="G394" s="226"/>
      <c r="H394" s="338"/>
      <c r="I394" s="338"/>
      <c r="K394" s="217"/>
    </row>
    <row r="395" spans="1:14">
      <c r="A395" s="221" t="s">
        <v>162</v>
      </c>
      <c r="B395" s="222" t="s">
        <v>157</v>
      </c>
      <c r="C395" s="221" t="s">
        <v>176</v>
      </c>
      <c r="D395" s="221" t="s">
        <v>132</v>
      </c>
      <c r="E395" s="221" t="s">
        <v>175</v>
      </c>
      <c r="F395" s="390" t="str">
        <f>CONCATENATE(A395,B395,C395,D395,E395,)</f>
        <v>дол8???????общ???</v>
      </c>
      <c r="G395" s="340">
        <f>8.137+70+2.74</f>
        <v>80.876999999999995</v>
      </c>
      <c r="H395" s="340">
        <v>50.856000000000002</v>
      </c>
      <c r="I395" s="340">
        <v>50.856000000000002</v>
      </c>
      <c r="K395" s="217"/>
    </row>
    <row r="396" spans="1:14" ht="15.75">
      <c r="A396" s="223" t="s">
        <v>537</v>
      </c>
      <c r="B396" s="224"/>
      <c r="C396" s="224"/>
      <c r="D396" s="224"/>
      <c r="E396" s="224"/>
      <c r="F396" s="225"/>
      <c r="G396" s="226"/>
      <c r="H396" s="338"/>
      <c r="I396" s="338"/>
      <c r="K396" s="217"/>
    </row>
    <row r="397" spans="1:14">
      <c r="A397" s="402" t="s">
        <v>560</v>
      </c>
      <c r="B397" s="222" t="s">
        <v>458</v>
      </c>
      <c r="C397" s="221" t="s">
        <v>176</v>
      </c>
      <c r="D397" s="221" t="s">
        <v>132</v>
      </c>
      <c r="E397" s="221" t="s">
        <v>118</v>
      </c>
      <c r="F397" s="390" t="str">
        <f>CONCATENATE(A397,B397,C397,D397,E397,)</f>
        <v>поч806?????общпро</v>
      </c>
      <c r="G397" s="434">
        <v>60</v>
      </c>
      <c r="H397" s="426">
        <v>60</v>
      </c>
      <c r="I397" s="426">
        <v>60</v>
      </c>
      <c r="K397" s="217"/>
    </row>
    <row r="398" spans="1:14" ht="15.75">
      <c r="A398" s="224"/>
      <c r="B398" s="224"/>
      <c r="C398" s="224"/>
      <c r="D398" s="224"/>
      <c r="E398" s="224"/>
      <c r="F398" s="225"/>
      <c r="G398" s="226"/>
      <c r="H398" s="338"/>
      <c r="I398" s="338"/>
      <c r="K398" s="217"/>
    </row>
    <row r="399" spans="1:14">
      <c r="A399" s="221" t="s">
        <v>131</v>
      </c>
      <c r="B399" s="412" t="s">
        <v>458</v>
      </c>
      <c r="C399" s="221" t="s">
        <v>176</v>
      </c>
      <c r="D399" s="221" t="s">
        <v>132</v>
      </c>
      <c r="E399" s="313" t="s">
        <v>120</v>
      </c>
      <c r="F399" s="390" t="str">
        <f>CONCATENATE(A399,B399,C399,D399,E399,)</f>
        <v>рбс806?????общком</v>
      </c>
      <c r="G399" s="337">
        <v>0</v>
      </c>
      <c r="H399" s="337">
        <v>0</v>
      </c>
      <c r="I399" s="337">
        <v>0</v>
      </c>
      <c r="K399" s="217"/>
    </row>
    <row r="400" spans="1:14">
      <c r="A400" s="221"/>
      <c r="B400" s="222"/>
      <c r="C400" s="221"/>
      <c r="D400" s="221"/>
      <c r="E400" s="221"/>
      <c r="F400" s="390" t="str">
        <f>CONCATENATE(A400,B400,C400,D400,E400,)</f>
        <v/>
      </c>
      <c r="G400" s="337"/>
      <c r="H400" s="315" t="str">
        <f>LEFT(B400,1)</f>
        <v/>
      </c>
      <c r="I400" s="315"/>
      <c r="K400" s="217"/>
    </row>
    <row r="401" spans="1:20">
      <c r="A401" s="221"/>
      <c r="B401" s="222"/>
      <c r="C401" s="221"/>
      <c r="D401" s="221"/>
      <c r="E401" s="221"/>
      <c r="F401" s="390" t="str">
        <f>CONCATENATE(A401,B401,C401,D401,E401,)</f>
        <v/>
      </c>
      <c r="G401" s="337"/>
      <c r="H401" s="315" t="str">
        <f>LEFT(B401,1)</f>
        <v/>
      </c>
      <c r="I401" s="315"/>
      <c r="K401" s="217"/>
    </row>
    <row r="402" spans="1:20">
      <c r="A402" s="220"/>
      <c r="B402" s="392"/>
      <c r="C402" s="220"/>
      <c r="D402" s="220"/>
      <c r="E402" s="220"/>
      <c r="F402" s="390" t="str">
        <f>CONCATENATE(A402,B402,C402,D402,E402,)</f>
        <v/>
      </c>
      <c r="G402" s="337"/>
      <c r="H402" s="315" t="str">
        <f>LEFT(B402,1)</f>
        <v/>
      </c>
      <c r="I402" s="315"/>
      <c r="K402" s="217"/>
    </row>
    <row r="403" spans="1:20">
      <c r="G403" s="343"/>
      <c r="H403" s="343"/>
      <c r="I403" s="343"/>
    </row>
    <row r="404" spans="1:20">
      <c r="F404" s="414" t="s">
        <v>497</v>
      </c>
      <c r="G404" s="344">
        <f>SUMIF($B$4:$B$402,"8??",$G$4:$G$402)</f>
        <v>632042.06280000007</v>
      </c>
      <c r="H404" s="345">
        <f>SUMIF($B$4:$B$402,"8??",$H$4:$H$402)</f>
        <v>507992.29880000011</v>
      </c>
      <c r="I404" s="345">
        <f>SUMIF($B$4:$B$402,"8??",$I$4:$I$402)</f>
        <v>507992.29880000011</v>
      </c>
    </row>
    <row r="405" spans="1:20" ht="15.75" thickBot="1">
      <c r="F405" s="414" t="s">
        <v>498</v>
      </c>
      <c r="G405" s="345">
        <f>SUMIF($B$4:$B$402,"9??",$G$4:$G$402)</f>
        <v>135318.05799999999</v>
      </c>
      <c r="H405" s="345">
        <f>SUMIF($B$4:$B$402,"9??",$H$4:$H$402)</f>
        <v>134533.258</v>
      </c>
      <c r="I405" s="345">
        <f>SUMIF($B$4:$B$402,"9??",$I$4:$I$402)</f>
        <v>134615.258</v>
      </c>
    </row>
    <row r="406" spans="1:20">
      <c r="K406" s="235" t="s">
        <v>538</v>
      </c>
      <c r="L406" s="236"/>
      <c r="M406" s="236"/>
      <c r="N406" s="237"/>
      <c r="O406" s="232"/>
      <c r="P406" s="232"/>
      <c r="Q406" s="232"/>
      <c r="R406" s="570" t="s">
        <v>535</v>
      </c>
      <c r="S406" s="570"/>
      <c r="T406" s="570"/>
    </row>
    <row r="407" spans="1:20">
      <c r="K407" s="238" t="s">
        <v>505</v>
      </c>
      <c r="L407" s="234">
        <f>O407+R407</f>
        <v>28718.5</v>
      </c>
      <c r="M407" s="234">
        <f>P407+S407</f>
        <v>83997.925999999963</v>
      </c>
      <c r="N407" s="239"/>
      <c r="O407" s="229"/>
      <c r="P407" s="229">
        <f t="shared" ref="P407:P418" si="65">SUMIF(РзСело,$K407,H$4:H$402)</f>
        <v>55376.625999999967</v>
      </c>
      <c r="Q407" s="229">
        <f t="shared" ref="Q407:Q418" si="66">SUMIF(РзСело,$K407,I$4:I$402)</f>
        <v>55376.625999999967</v>
      </c>
      <c r="R407" s="229">
        <f t="shared" ref="R407:R418" si="67">ROUND((SUMIF(РазделСело,$K407,Лимиты_2012_Индекс))/1000,1)</f>
        <v>28718.5</v>
      </c>
      <c r="S407" s="229">
        <f t="shared" ref="S407:S418" si="68">ROUND((SUMIF(РазделСело,$K407,СуммаИнд14))/1000,1)</f>
        <v>28621.3</v>
      </c>
      <c r="T407" s="229">
        <f t="shared" ref="T407:T418" si="69">ROUND((SUMIF(РазделСело,$K407,СуммаИнд15))/1000,1)</f>
        <v>28621.3</v>
      </c>
    </row>
    <row r="408" spans="1:20">
      <c r="K408" s="238" t="s">
        <v>528</v>
      </c>
      <c r="L408" s="234">
        <f t="shared" ref="L408:L418" si="70">O408+R408</f>
        <v>0</v>
      </c>
      <c r="M408" s="234" t="e">
        <f t="shared" ref="M408:M418" si="71">P408+S408</f>
        <v>#N/A</v>
      </c>
      <c r="N408" s="239"/>
      <c r="O408" s="229"/>
      <c r="P408" s="229">
        <f t="shared" si="65"/>
        <v>0</v>
      </c>
      <c r="Q408" s="229">
        <f t="shared" si="66"/>
        <v>0</v>
      </c>
      <c r="R408" s="229">
        <f t="shared" si="67"/>
        <v>0</v>
      </c>
      <c r="S408" s="229" t="e">
        <f t="shared" si="68"/>
        <v>#N/A</v>
      </c>
      <c r="T408" s="229" t="e">
        <f t="shared" si="69"/>
        <v>#N/A</v>
      </c>
    </row>
    <row r="409" spans="1:20">
      <c r="K409" s="238" t="s">
        <v>529</v>
      </c>
      <c r="L409" s="234">
        <f t="shared" si="70"/>
        <v>120.7</v>
      </c>
      <c r="M409" s="234">
        <f t="shared" si="71"/>
        <v>120.7</v>
      </c>
      <c r="N409" s="239"/>
      <c r="O409" s="229"/>
      <c r="P409" s="229">
        <f t="shared" si="65"/>
        <v>0</v>
      </c>
      <c r="Q409" s="229">
        <f t="shared" si="66"/>
        <v>0</v>
      </c>
      <c r="R409" s="229">
        <f t="shared" si="67"/>
        <v>120.7</v>
      </c>
      <c r="S409" s="229">
        <f t="shared" si="68"/>
        <v>120.7</v>
      </c>
      <c r="T409" s="229">
        <f t="shared" si="69"/>
        <v>120.7</v>
      </c>
    </row>
    <row r="410" spans="1:20">
      <c r="K410" s="238" t="s">
        <v>340</v>
      </c>
      <c r="L410" s="234">
        <f t="shared" si="70"/>
        <v>4725.7</v>
      </c>
      <c r="M410" s="234">
        <f t="shared" si="71"/>
        <v>8579.5</v>
      </c>
      <c r="N410" s="239"/>
      <c r="O410" s="229"/>
      <c r="P410" s="229">
        <f t="shared" si="65"/>
        <v>3853.8</v>
      </c>
      <c r="Q410" s="229">
        <f t="shared" si="66"/>
        <v>3853.8</v>
      </c>
      <c r="R410" s="229">
        <f t="shared" si="67"/>
        <v>4725.7</v>
      </c>
      <c r="S410" s="229">
        <f t="shared" si="68"/>
        <v>4725.7</v>
      </c>
      <c r="T410" s="229">
        <f t="shared" si="69"/>
        <v>4725.7</v>
      </c>
    </row>
    <row r="411" spans="1:20">
      <c r="K411" s="238" t="s">
        <v>507</v>
      </c>
      <c r="L411" s="234">
        <f t="shared" si="70"/>
        <v>16244.1</v>
      </c>
      <c r="M411" s="234">
        <f t="shared" si="71"/>
        <v>23518.2</v>
      </c>
      <c r="N411" s="239"/>
      <c r="O411" s="229"/>
      <c r="P411" s="229">
        <f t="shared" si="65"/>
        <v>7274.1</v>
      </c>
      <c r="Q411" s="229">
        <f t="shared" si="66"/>
        <v>7356.1</v>
      </c>
      <c r="R411" s="229">
        <f t="shared" si="67"/>
        <v>16244.1</v>
      </c>
      <c r="S411" s="229">
        <f t="shared" si="68"/>
        <v>16244.1</v>
      </c>
      <c r="T411" s="229">
        <f t="shared" si="69"/>
        <v>16244.1</v>
      </c>
    </row>
    <row r="412" spans="1:20">
      <c r="K412" s="238" t="s">
        <v>601</v>
      </c>
      <c r="L412" s="234">
        <f>O412+R412</f>
        <v>0</v>
      </c>
      <c r="M412" s="234">
        <f>P412+S412</f>
        <v>0</v>
      </c>
      <c r="N412" s="239"/>
      <c r="O412" s="229"/>
      <c r="P412" s="229">
        <f t="shared" si="65"/>
        <v>0</v>
      </c>
      <c r="Q412" s="229">
        <f t="shared" si="66"/>
        <v>0</v>
      </c>
      <c r="R412" s="229">
        <f t="shared" si="67"/>
        <v>0</v>
      </c>
      <c r="S412" s="229">
        <f t="shared" si="68"/>
        <v>0</v>
      </c>
      <c r="T412" s="229">
        <f t="shared" si="69"/>
        <v>0</v>
      </c>
    </row>
    <row r="413" spans="1:20">
      <c r="K413" s="238" t="s">
        <v>530</v>
      </c>
      <c r="L413" s="234">
        <f t="shared" si="70"/>
        <v>0</v>
      </c>
      <c r="M413" s="234">
        <f t="shared" si="71"/>
        <v>0</v>
      </c>
      <c r="N413" s="239"/>
      <c r="O413" s="229"/>
      <c r="P413" s="229">
        <f t="shared" si="65"/>
        <v>0</v>
      </c>
      <c r="Q413" s="229">
        <f t="shared" si="66"/>
        <v>0</v>
      </c>
      <c r="R413" s="229">
        <f t="shared" si="67"/>
        <v>0</v>
      </c>
      <c r="S413" s="229">
        <f t="shared" si="68"/>
        <v>0</v>
      </c>
      <c r="T413" s="229">
        <f t="shared" si="69"/>
        <v>0</v>
      </c>
    </row>
    <row r="414" spans="1:20">
      <c r="K414" s="238" t="s">
        <v>506</v>
      </c>
      <c r="L414" s="234">
        <f t="shared" si="70"/>
        <v>1341.5</v>
      </c>
      <c r="M414" s="234" t="e">
        <f t="shared" si="71"/>
        <v>#N/A</v>
      </c>
      <c r="N414" s="239"/>
      <c r="O414" s="229"/>
      <c r="P414" s="229">
        <f t="shared" si="65"/>
        <v>51466.692000000003</v>
      </c>
      <c r="Q414" s="229">
        <f t="shared" si="66"/>
        <v>51466.692000000003</v>
      </c>
      <c r="R414" s="229">
        <f t="shared" si="67"/>
        <v>1341.5</v>
      </c>
      <c r="S414" s="229" t="e">
        <f t="shared" si="68"/>
        <v>#N/A</v>
      </c>
      <c r="T414" s="229" t="e">
        <f t="shared" si="69"/>
        <v>#N/A</v>
      </c>
    </row>
    <row r="415" spans="1:20">
      <c r="K415" s="238" t="s">
        <v>531</v>
      </c>
      <c r="L415" s="234">
        <f t="shared" si="70"/>
        <v>0</v>
      </c>
      <c r="M415" s="234">
        <f t="shared" si="71"/>
        <v>0</v>
      </c>
      <c r="N415" s="239"/>
      <c r="O415" s="229"/>
      <c r="P415" s="229">
        <f t="shared" si="65"/>
        <v>0</v>
      </c>
      <c r="Q415" s="229">
        <f t="shared" si="66"/>
        <v>0</v>
      </c>
      <c r="R415" s="229">
        <f t="shared" si="67"/>
        <v>0</v>
      </c>
      <c r="S415" s="229">
        <f t="shared" si="68"/>
        <v>0</v>
      </c>
      <c r="T415" s="229">
        <f t="shared" si="69"/>
        <v>0</v>
      </c>
    </row>
    <row r="416" spans="1:20">
      <c r="K416" s="238" t="s">
        <v>339</v>
      </c>
      <c r="L416" s="234">
        <f t="shared" si="70"/>
        <v>0</v>
      </c>
      <c r="M416" s="234">
        <f t="shared" si="71"/>
        <v>276</v>
      </c>
      <c r="N416" s="239"/>
      <c r="O416" s="229"/>
      <c r="P416" s="229">
        <f t="shared" si="65"/>
        <v>276</v>
      </c>
      <c r="Q416" s="229">
        <f t="shared" si="66"/>
        <v>276</v>
      </c>
      <c r="R416" s="229">
        <f t="shared" si="67"/>
        <v>0</v>
      </c>
      <c r="S416" s="229">
        <f t="shared" si="68"/>
        <v>0</v>
      </c>
      <c r="T416" s="229">
        <f t="shared" si="69"/>
        <v>0</v>
      </c>
    </row>
    <row r="417" spans="6:20">
      <c r="K417" s="238" t="s">
        <v>341</v>
      </c>
      <c r="L417" s="234">
        <f t="shared" si="70"/>
        <v>732.1</v>
      </c>
      <c r="M417" s="234" t="e">
        <f t="shared" si="71"/>
        <v>#N/A</v>
      </c>
      <c r="N417" s="239"/>
      <c r="O417" s="229"/>
      <c r="P417" s="229">
        <f t="shared" si="65"/>
        <v>9263.2000000000007</v>
      </c>
      <c r="Q417" s="229">
        <f t="shared" si="66"/>
        <v>9263.2000000000007</v>
      </c>
      <c r="R417" s="229">
        <f t="shared" si="67"/>
        <v>732.1</v>
      </c>
      <c r="S417" s="229" t="e">
        <f t="shared" si="68"/>
        <v>#N/A</v>
      </c>
      <c r="T417" s="229" t="e">
        <f t="shared" si="69"/>
        <v>#N/A</v>
      </c>
    </row>
    <row r="418" spans="6:20">
      <c r="K418" s="238" t="s">
        <v>532</v>
      </c>
      <c r="L418" s="234">
        <f t="shared" si="70"/>
        <v>0</v>
      </c>
      <c r="M418" s="234">
        <f t="shared" si="71"/>
        <v>0</v>
      </c>
      <c r="N418" s="239"/>
      <c r="O418" s="229"/>
      <c r="P418" s="229">
        <f t="shared" si="65"/>
        <v>0</v>
      </c>
      <c r="Q418" s="229">
        <f t="shared" si="66"/>
        <v>0</v>
      </c>
      <c r="R418" s="229">
        <f t="shared" si="67"/>
        <v>0</v>
      </c>
      <c r="S418" s="229">
        <f t="shared" si="68"/>
        <v>0</v>
      </c>
      <c r="T418" s="229">
        <f t="shared" si="69"/>
        <v>0</v>
      </c>
    </row>
    <row r="419" spans="6:20" ht="15.75" thickBot="1">
      <c r="K419" s="240" t="s">
        <v>534</v>
      </c>
      <c r="L419" s="241">
        <f>SUM(L407:L418)</f>
        <v>51882.6</v>
      </c>
      <c r="M419" s="241" t="e">
        <f t="shared" ref="M419:R419" si="72">SUM(M407:M418)</f>
        <v>#N/A</v>
      </c>
      <c r="N419" s="242"/>
      <c r="O419" s="229"/>
      <c r="P419" s="229">
        <f t="shared" si="72"/>
        <v>127510.41799999996</v>
      </c>
      <c r="Q419" s="229">
        <f t="shared" si="72"/>
        <v>127592.41799999996</v>
      </c>
      <c r="R419" s="229">
        <f t="shared" si="72"/>
        <v>51882.6</v>
      </c>
      <c r="S419" s="229" t="e">
        <f>SUM(S407:S418)</f>
        <v>#N/A</v>
      </c>
      <c r="T419" s="229" t="e">
        <f>SUM(T407:T418)</f>
        <v>#N/A</v>
      </c>
    </row>
    <row r="420" spans="6:20">
      <c r="K420" s="230" t="s">
        <v>490</v>
      </c>
      <c r="L420" s="231">
        <f>O420+R420</f>
        <v>-27.600000000005821</v>
      </c>
      <c r="M420" s="231" t="e">
        <f>P420+S420</f>
        <v>#N/A</v>
      </c>
      <c r="N420" s="231"/>
      <c r="O420" s="231"/>
      <c r="P420" s="231">
        <f>P419-H405</f>
        <v>-7022.8400000000402</v>
      </c>
      <c r="Q420" s="231">
        <f>Q419-I405</f>
        <v>-7022.8400000000402</v>
      </c>
      <c r="R420" s="231">
        <f>SUM(R407:R418)-'Село Р'!M3</f>
        <v>-27.600000000005821</v>
      </c>
      <c r="S420" s="231" t="e">
        <f>S419-SUMIF(РазделСело,"??",СуммаИнд14)/1000</f>
        <v>#N/A</v>
      </c>
      <c r="T420" s="231" t="e">
        <f>T419-SUMIF(РазделСело,"??",СуммаИнд15)/1000</f>
        <v>#N/A</v>
      </c>
    </row>
    <row r="421" spans="6:20">
      <c r="F421" s="413"/>
    </row>
    <row r="422" spans="6:20">
      <c r="F422" s="413"/>
      <c r="L422" s="229"/>
      <c r="M422" s="229"/>
      <c r="N422" s="229"/>
    </row>
    <row r="423" spans="6:20">
      <c r="F423" s="413"/>
    </row>
    <row r="424" spans="6:20">
      <c r="F424" s="413"/>
    </row>
  </sheetData>
  <autoFilter ref="A2:I402">
    <filterColumn colId="1"/>
  </autoFilter>
  <mergeCells count="3">
    <mergeCell ref="A1:F1"/>
    <mergeCell ref="G1:I1"/>
    <mergeCell ref="R406:T406"/>
  </mergeCells>
  <phoneticPr fontId="46" type="noConversion"/>
  <pageMargins left="0.70866141732283472" right="0.70866141732283472" top="0.74803149606299213" bottom="0.74803149606299213" header="0.31496062992125984" footer="0.31496062992125984"/>
  <pageSetup paperSize="9" scale="4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BL3840"/>
  <sheetViews>
    <sheetView workbookViewId="0">
      <pane xSplit="9" ySplit="2" topLeftCell="M3" activePane="bottomRight" state="frozen"/>
      <selection pane="topRight" activeCell="J1" sqref="J1"/>
      <selection pane="bottomLeft" activeCell="A3" sqref="A3"/>
      <selection pane="bottomRight" activeCell="BD1389" sqref="BD1389"/>
    </sheetView>
  </sheetViews>
  <sheetFormatPr defaultColWidth="9.140625" defaultRowHeight="12" customHeight="1"/>
  <cols>
    <col min="1" max="1" width="34.5703125" style="186" customWidth="1"/>
    <col min="2" max="2" width="6.28515625" style="186" customWidth="1"/>
    <col min="3" max="3" width="8.140625" style="186" customWidth="1"/>
    <col min="4" max="4" width="6.140625" style="186" customWidth="1"/>
    <col min="5" max="5" width="11" style="186" customWidth="1"/>
    <col min="6" max="6" width="4.140625" style="186" customWidth="1"/>
    <col min="7" max="7" width="7.42578125" style="186" customWidth="1"/>
    <col min="8" max="8" width="7.140625" style="186" customWidth="1"/>
    <col min="9" max="9" width="8.42578125" style="186" customWidth="1"/>
    <col min="10" max="10" width="14" style="186" customWidth="1"/>
    <col min="11" max="11" width="15.5703125" style="186" hidden="1" customWidth="1"/>
    <col min="12" max="12" width="24.140625" style="186" hidden="1" customWidth="1"/>
    <col min="13" max="13" width="12.42578125" style="186" customWidth="1"/>
    <col min="14" max="14" width="13.7109375" style="186" customWidth="1"/>
    <col min="15" max="16" width="7.28515625" style="186" hidden="1" customWidth="1"/>
    <col min="17" max="19" width="7.28515625" style="301" hidden="1" customWidth="1"/>
    <col min="20" max="20" width="7.28515625" style="186" hidden="1" customWidth="1"/>
    <col min="21" max="21" width="7.28515625" style="304" hidden="1" customWidth="1"/>
    <col min="22" max="22" width="7.28515625" style="301" hidden="1" customWidth="1"/>
    <col min="23" max="23" width="7.28515625" style="186" hidden="1" customWidth="1"/>
    <col min="24" max="24" width="7.28515625" style="304" hidden="1" customWidth="1"/>
    <col min="25" max="26" width="7.28515625" style="301" hidden="1" customWidth="1"/>
    <col min="27" max="27" width="7.28515625" style="304" hidden="1" customWidth="1"/>
    <col min="28" max="28" width="10.140625" style="301" hidden="1" customWidth="1"/>
    <col min="29" max="30" width="7.28515625" style="301" hidden="1" customWidth="1"/>
    <col min="31" max="33" width="7.28515625" style="186" hidden="1" customWidth="1"/>
    <col min="34" max="35" width="7.42578125" style="186" hidden="1" customWidth="1"/>
    <col min="36" max="43" width="7.42578125" style="301" hidden="1" customWidth="1"/>
    <col min="44" max="44" width="7.42578125" style="307" hidden="1" customWidth="1"/>
    <col min="45" max="46" width="7.42578125" style="301" hidden="1" customWidth="1"/>
    <col min="47" max="47" width="7.42578125" style="186" hidden="1" customWidth="1"/>
    <col min="48" max="48" width="32" style="186" hidden="1" customWidth="1"/>
    <col min="49" max="49" width="10.85546875" style="186" customWidth="1"/>
    <col min="50" max="50" width="9.140625" style="186" hidden="1" customWidth="1"/>
    <col min="51" max="51" width="10.42578125" style="186" hidden="1" customWidth="1"/>
    <col min="52" max="55" width="9.140625" style="186" hidden="1" customWidth="1"/>
    <col min="56" max="56" width="9.42578125" style="186" bestFit="1" customWidth="1"/>
    <col min="57" max="57" width="9.140625" style="186"/>
    <col min="58" max="59" width="9.85546875" style="186" bestFit="1" customWidth="1"/>
    <col min="60" max="60" width="4.7109375" style="186" customWidth="1"/>
    <col min="61" max="61" width="5.42578125" style="186" customWidth="1"/>
    <col min="62" max="63" width="9.140625" style="284" customWidth="1"/>
    <col min="64" max="16384" width="9.140625" style="186"/>
  </cols>
  <sheetData>
    <row r="1" spans="1:64" ht="12" customHeight="1">
      <c r="O1" s="576" t="s">
        <v>154</v>
      </c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 t="s">
        <v>153</v>
      </c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 s="576"/>
      <c r="AV1" s="186" t="s">
        <v>116</v>
      </c>
      <c r="AW1" s="576" t="s">
        <v>1569</v>
      </c>
      <c r="AX1" s="577"/>
      <c r="AY1" s="577" t="s">
        <v>114</v>
      </c>
      <c r="AZ1" s="577"/>
      <c r="BA1" s="576" t="s">
        <v>503</v>
      </c>
      <c r="BB1" s="577"/>
      <c r="BC1" s="577"/>
      <c r="BD1" s="573" t="s">
        <v>117</v>
      </c>
      <c r="BE1" s="574"/>
      <c r="BF1" s="574"/>
      <c r="BG1" s="575"/>
      <c r="BH1" s="571" t="s">
        <v>597</v>
      </c>
      <c r="BI1" s="572"/>
      <c r="BJ1" s="572"/>
      <c r="BK1" s="572"/>
    </row>
    <row r="2" spans="1:64" s="190" customFormat="1" ht="35.25" customHeight="1" thickBot="1">
      <c r="A2" s="187" t="s">
        <v>335</v>
      </c>
      <c r="B2" s="187" t="s">
        <v>373</v>
      </c>
      <c r="C2" s="187" t="s">
        <v>374</v>
      </c>
      <c r="D2" s="187" t="s">
        <v>375</v>
      </c>
      <c r="E2" s="187" t="s">
        <v>376</v>
      </c>
      <c r="F2" s="187" t="s">
        <v>377</v>
      </c>
      <c r="G2" s="187" t="s">
        <v>378</v>
      </c>
      <c r="H2" s="187" t="s">
        <v>379</v>
      </c>
      <c r="I2" s="187" t="s">
        <v>336</v>
      </c>
      <c r="J2" s="187" t="s">
        <v>1568</v>
      </c>
      <c r="K2" s="187" t="s">
        <v>337</v>
      </c>
      <c r="L2" s="188" t="s">
        <v>173</v>
      </c>
      <c r="M2" s="188" t="s">
        <v>115</v>
      </c>
      <c r="N2" s="188" t="s">
        <v>114</v>
      </c>
      <c r="O2" s="188" t="s">
        <v>85</v>
      </c>
      <c r="P2" s="188" t="s">
        <v>155</v>
      </c>
      <c r="Q2" s="299" t="s">
        <v>158</v>
      </c>
      <c r="R2" s="299" t="s">
        <v>88</v>
      </c>
      <c r="S2" s="299" t="s">
        <v>127</v>
      </c>
      <c r="T2" s="188" t="s">
        <v>89</v>
      </c>
      <c r="U2" s="302" t="s">
        <v>65</v>
      </c>
      <c r="V2" s="299" t="s">
        <v>164</v>
      </c>
      <c r="W2" s="188" t="s">
        <v>557</v>
      </c>
      <c r="X2" s="302" t="s">
        <v>559</v>
      </c>
      <c r="Y2" s="299" t="s">
        <v>90</v>
      </c>
      <c r="Z2" s="299" t="s">
        <v>68</v>
      </c>
      <c r="AA2" s="302" t="s">
        <v>182</v>
      </c>
      <c r="AB2" s="299" t="s">
        <v>468</v>
      </c>
      <c r="AC2" s="299" t="s">
        <v>180</v>
      </c>
      <c r="AD2" s="299" t="s">
        <v>469</v>
      </c>
      <c r="AE2" s="188" t="s">
        <v>553</v>
      </c>
      <c r="AF2" s="188" t="s">
        <v>561</v>
      </c>
      <c r="AG2" s="188"/>
      <c r="AH2" s="189"/>
      <c r="AI2" s="189"/>
      <c r="AJ2" s="299" t="s">
        <v>61</v>
      </c>
      <c r="AK2" s="299" t="s">
        <v>90</v>
      </c>
      <c r="AL2" s="299" t="s">
        <v>245</v>
      </c>
      <c r="AM2" s="299" t="s">
        <v>68</v>
      </c>
      <c r="AN2" s="299" t="s">
        <v>66</v>
      </c>
      <c r="AO2" s="299" t="s">
        <v>126</v>
      </c>
      <c r="AP2" s="299" t="s">
        <v>70</v>
      </c>
      <c r="AQ2" s="299" t="s">
        <v>127</v>
      </c>
      <c r="AR2" s="305" t="s">
        <v>65</v>
      </c>
      <c r="AS2" s="299" t="s">
        <v>468</v>
      </c>
      <c r="AT2" s="299" t="s">
        <v>469</v>
      </c>
      <c r="AU2" s="188" t="s">
        <v>128</v>
      </c>
      <c r="AV2" s="188"/>
      <c r="AW2" s="188" t="s">
        <v>1571</v>
      </c>
      <c r="AX2" s="188"/>
      <c r="AY2" s="188" t="s">
        <v>1571</v>
      </c>
      <c r="AZ2" s="188" t="s">
        <v>337</v>
      </c>
      <c r="BA2" s="188" t="s">
        <v>563</v>
      </c>
      <c r="BB2" s="188" t="s">
        <v>625</v>
      </c>
      <c r="BC2" s="188" t="s">
        <v>677</v>
      </c>
      <c r="BD2" s="310" t="s">
        <v>626</v>
      </c>
      <c r="BE2" s="208" t="s">
        <v>337</v>
      </c>
      <c r="BF2" s="209" t="s">
        <v>678</v>
      </c>
      <c r="BG2" s="209" t="s">
        <v>1570</v>
      </c>
      <c r="BH2" s="288"/>
      <c r="BI2" s="288"/>
      <c r="BJ2" s="285" t="s">
        <v>578</v>
      </c>
      <c r="BK2" s="285" t="s">
        <v>579</v>
      </c>
      <c r="BL2" s="227" t="s">
        <v>533</v>
      </c>
    </row>
    <row r="3" spans="1:64" ht="12" hidden="1" customHeight="1">
      <c r="A3" s="196" t="s">
        <v>552</v>
      </c>
      <c r="B3" s="195"/>
      <c r="C3" s="194"/>
      <c r="D3" s="195"/>
      <c r="E3" s="195"/>
      <c r="F3" s="195"/>
      <c r="G3" s="195"/>
      <c r="H3" s="195"/>
      <c r="I3" s="195"/>
      <c r="J3" s="191"/>
      <c r="K3" s="191"/>
      <c r="L3" s="191" t="str">
        <f>CONCATENATE(B3,C3,D3,E3,F3,H3,I3)</f>
        <v/>
      </c>
      <c r="M3" s="192">
        <f t="array" ref="M3">IF(COUNT(SEARCH(Удалить_Роспись_КВСР,$B3)*SEARCH(Удалить_Роспись_ПБС,$C3)*SEARCH(Удалить_Роспись_КФСР, $D3)*SEARCH(Удалить_Роспись_КЦСР,$E3)*SEARCH(Удалить_Роспись_КВР,$F3)*SEARCH(Удалить_Роспись_ЭК,$H3)*SEARCH(Удалить_Роспись_КР,$I3))&gt;0,0,1)</f>
        <v>1</v>
      </c>
      <c r="N3" s="192">
        <f t="shared" ref="N3:N6" si="0">IF(COUNT(SEARCH(Удалить_Индекс_КВСР,$B3)*SEARCH(Удалить_Индекс_ПБС,$C3)*SEARCH(Удалить_Индекс_КФСР,$D3)*SEARCH(Удалить_Индекс_КЦСР,$E3)*SEARCH(Удалить_Индекс_КВР,$F3)*SEARCH(Удалить_Индекс_ЭК,$H3)*SEARCH(Удалить_Индекс_КР,$I3))&gt;0,0,1)</f>
        <v>1</v>
      </c>
      <c r="O3" s="192" t="str">
        <f>IF(OR($E3="263П001",$E3="092П000"),"атп","")</f>
        <v/>
      </c>
      <c r="P3" s="192" t="str">
        <f>IF($E3="3000200","воз","")</f>
        <v/>
      </c>
      <c r="Q3" s="300" t="str">
        <f>IF(OR($E3="282Д002",$E3="909Д000"),"инв","")</f>
        <v/>
      </c>
      <c r="R3" s="300" t="str">
        <f>IF(OR($E3="2928006",$E3="4118004",$E3="909Ж000"),"зем","")</f>
        <v/>
      </c>
      <c r="S3" s="300" t="str">
        <f>IF($D3="1001","пен","")</f>
        <v/>
      </c>
      <c r="T3" s="192" t="str">
        <f>IF($E3="9018000","рез","")</f>
        <v/>
      </c>
      <c r="U3" s="303" t="str">
        <f t="shared" ref="U3:U13" si="1">IF(LEFT($E3,3)="795","рцп","")</f>
        <v/>
      </c>
      <c r="V3" s="300" t="str">
        <f>IF(AND($B3="830",OR($E3="1038212",$E3="0358000",E3="0348223",E3="1018001",E3="1018210",E3="1038000",E3="0318202",E3="0368203",E3="0538001")),"мер","")</f>
        <v/>
      </c>
      <c r="W3" s="192" t="str">
        <f t="shared" ref="W3:W13" si="2">IF(AND($B3="806",$D3="0503"),"бла","")</f>
        <v/>
      </c>
      <c r="X3" s="303" t="str">
        <f t="shared" ref="X3:X13" si="3">IF(AND($B3="806",$E3="5058606"),"жил","")</f>
        <v/>
      </c>
      <c r="Y3" s="300" t="str">
        <f>IF($D3="0107","выб","")</f>
        <v/>
      </c>
      <c r="Z3" s="300" t="str">
        <f>IF($H3="251000","меж","")</f>
        <v/>
      </c>
      <c r="AA3" s="303" t="str">
        <f t="shared" ref="AA3:AA13" si="4">IF($B3="800","кцп","")</f>
        <v/>
      </c>
      <c r="AB3" s="300" t="str">
        <f>IF($F3="611","смз","")</f>
        <v/>
      </c>
      <c r="AC3" s="300" t="str">
        <f t="shared" ref="AC3:AC13" si="5">IF($D3="1301","дол","")</f>
        <v/>
      </c>
      <c r="AD3" s="300" t="str">
        <f>IF($F3="612","сиц","")</f>
        <v/>
      </c>
      <c r="AE3" s="192" t="str">
        <f>IF(AND($B3="890",$E3="9098000",F3="870"),"рсф","")</f>
        <v/>
      </c>
      <c r="AF3" s="192" t="str">
        <f>IF(AND($F3="330",B3="806"),"поч","")</f>
        <v/>
      </c>
      <c r="AG3" s="192"/>
      <c r="AJ3" s="300" t="str">
        <f>IF(AND(D3="0503",H3="223100"),"осв","")</f>
        <v/>
      </c>
      <c r="AK3" s="300" t="str">
        <f t="shared" ref="AK3:AK13" si="6">IF($D3="0107","выб","")</f>
        <v/>
      </c>
      <c r="AL3" s="300" t="str">
        <f t="shared" ref="AL3:AL13" si="7">IF(OR($D3="0409",$D3="0503"),"бла","")</f>
        <v/>
      </c>
      <c r="AM3" s="300" t="str">
        <f>IF($H3="251000","меж","")</f>
        <v/>
      </c>
      <c r="AN3" s="300" t="str">
        <f t="shared" ref="AN3:AN13" si="8">IF($D3="0501","жил","")</f>
        <v/>
      </c>
      <c r="AO3" s="300" t="str">
        <f t="shared" ref="AO3:AO13" si="9">IF($D3="1101","физ","")</f>
        <v/>
      </c>
      <c r="AP3" s="300" t="str">
        <f t="shared" ref="AP3:AP13" si="10">IF($D3="0408","тра","")</f>
        <v/>
      </c>
      <c r="AQ3" s="300" t="str">
        <f t="shared" ref="AQ3:AQ13" si="11">IF($D3="1001","пен","")</f>
        <v/>
      </c>
      <c r="AR3" s="306" t="str">
        <f t="shared" ref="AR3:AR13" si="12">IF(LEFT($E3,3)="795","рцп","")</f>
        <v/>
      </c>
      <c r="AS3" s="300" t="str">
        <f>IF($F3="611","смз","")</f>
        <v/>
      </c>
      <c r="AT3" s="300" t="str">
        <f>IF($F3="612","сиц","")</f>
        <v/>
      </c>
      <c r="AU3" s="192" t="str">
        <f t="shared" ref="AU3:AU13" si="13">IF(LEFT(B3,1)="9",LEFT(CONCATENATE(AJ3,AK3,AL3,AM3,AN3,AP3,AQ3,AR3,AS3,AT3,AO3,"рбс"),3),LEFT(CONCATENATE(O3,P3,Q3,R3,S3,T3,U3,V3,W3,X3,Y3,Z3,AA3,AB3,AC3,AD3,AE3,AF3,"рбс"),3))</f>
        <v>рбс</v>
      </c>
      <c r="AV3" s="192" t="e">
        <f>CONCATENATE(AU3,B3,IF(C3="ЦП270","ЦП273",IF(AND(C3="ЦС300",LEFT(E3,3)="440"),"ЦС306",IF(AND(C3="ЦУ340",LEFT(E3,3)="440"),"ЦУ347",C3))),IF(ISNA(VLOOKUP(F3,спр_Платные,1,FALSE)),"общ","пла"),VLOOKUP(H3,спр_Индексации_ЭКР,3,FALSE))</f>
        <v>#N/A</v>
      </c>
      <c r="AW3" s="191">
        <f>J3*$M3</f>
        <v>0</v>
      </c>
      <c r="AX3" s="191">
        <f>K3*$M3</f>
        <v>0</v>
      </c>
      <c r="AY3" s="191">
        <f>J3*$N3</f>
        <v>0</v>
      </c>
      <c r="AZ3" s="191">
        <f>K3*$N3</f>
        <v>0</v>
      </c>
      <c r="BA3" s="193" t="e">
        <f>VLOOKUP(H3,спр_Индексации_ЭКР,2,FALSE)</f>
        <v>#N/A</v>
      </c>
      <c r="BB3" s="193" t="e">
        <f>VLOOKUP(H3,спр_Индексации_ЭКР,4,FALSE)</f>
        <v>#N/A</v>
      </c>
      <c r="BC3" s="193" t="e">
        <f>VLOOKUP(H3,спр_Индексации_ЭКР,5,FALSE)</f>
        <v>#N/A</v>
      </c>
      <c r="BD3" s="191">
        <f t="shared" ref="BD3:BD13" si="14">IF(ISNA(BA3),0,AY3*$BA3)</f>
        <v>0</v>
      </c>
      <c r="BE3" s="191"/>
      <c r="BF3" s="210"/>
      <c r="BG3" s="211"/>
      <c r="BH3" s="289"/>
      <c r="BI3" s="289"/>
      <c r="BJ3" s="228" t="str">
        <f>B3&amp;D3&amp;E3&amp;F3</f>
        <v/>
      </c>
      <c r="BK3" s="228"/>
      <c r="BL3" s="233" t="str">
        <f>IF(LEFT(B3,1)="9",LEFT(D3,2),"")</f>
        <v/>
      </c>
    </row>
    <row r="4" spans="1:64" ht="12" hidden="1" customHeight="1">
      <c r="A4" s="196"/>
      <c r="B4" s="100" t="s">
        <v>329</v>
      </c>
      <c r="C4" s="101" t="s">
        <v>330</v>
      </c>
      <c r="D4" s="100" t="s">
        <v>399</v>
      </c>
      <c r="E4" s="100" t="s">
        <v>415</v>
      </c>
      <c r="F4" s="100" t="s">
        <v>384</v>
      </c>
      <c r="G4" s="100" t="s">
        <v>395</v>
      </c>
      <c r="H4" s="100" t="s">
        <v>396</v>
      </c>
      <c r="I4" s="100" t="s">
        <v>338</v>
      </c>
      <c r="J4" s="191"/>
      <c r="K4" s="191"/>
      <c r="L4" s="191" t="str">
        <f>CONCATENATE(B4,C4,D4,E4,F4,H4,I4)</f>
        <v>8902Ц3000113092030050029000000</v>
      </c>
      <c r="M4" s="192">
        <f t="array" ref="M4">IF(COUNT(SEARCH(Удалить_Роспись_КВСР,$B4)*SEARCH(Удалить_Роспись_ПБС,$C4)*SEARCH(Удалить_Роспись_КФСР, $D4)*SEARCH(Удалить_Роспись_КЦСР,$E4)*SEARCH(Удалить_Роспись_КВР,$F4)*SEARCH(Удалить_Роспись_ЭК,$H4)*SEARCH(Удалить_Роспись_КР,$I4))&gt;0,0,1)</f>
        <v>0</v>
      </c>
      <c r="N4" s="192">
        <f t="shared" si="0"/>
        <v>1</v>
      </c>
      <c r="O4" s="192" t="str">
        <f t="shared" ref="O4:O13" si="15">IF(OR($E4="263П001",$E4="092П000"),"атп","")</f>
        <v/>
      </c>
      <c r="P4" s="192" t="str">
        <f>IF($E4="3000200","воз","")</f>
        <v/>
      </c>
      <c r="Q4" s="300" t="str">
        <f t="shared" ref="Q4:Q13" si="16">IF(OR($E4="282Д002",$E4="909Д000"),"инв","")</f>
        <v/>
      </c>
      <c r="R4" s="300" t="str">
        <f t="shared" ref="R4:R13" si="17">IF(OR($E4="2928006",$E4="4118004",$E4="909Ж000"),"зем","")</f>
        <v/>
      </c>
      <c r="S4" s="300" t="str">
        <f>IF($D4="1001","пен","")</f>
        <v/>
      </c>
      <c r="T4" s="192" t="str">
        <f t="shared" ref="T4:T13" si="18">IF($E4="9018000","рез","")</f>
        <v/>
      </c>
      <c r="U4" s="303" t="str">
        <f t="shared" si="1"/>
        <v/>
      </c>
      <c r="V4" s="300" t="str">
        <f t="shared" ref="V4:V13" si="19">IF(AND($B4="830",OR($E4="1038212",$E4="0358000",E4="0348223",E4="1018001",E4="1018210",E4="1038000",E4="0318202",E4="0368203",E4="0538001")),"мер","")</f>
        <v/>
      </c>
      <c r="W4" s="192" t="str">
        <f t="shared" si="2"/>
        <v/>
      </c>
      <c r="X4" s="303" t="str">
        <f t="shared" si="3"/>
        <v/>
      </c>
      <c r="Y4" s="300" t="str">
        <f>IF($D4="0107","выб","")</f>
        <v/>
      </c>
      <c r="Z4" s="300" t="str">
        <f>IF($H4="251000","меж","")</f>
        <v/>
      </c>
      <c r="AA4" s="303" t="str">
        <f t="shared" si="4"/>
        <v/>
      </c>
      <c r="AB4" s="300" t="str">
        <f t="shared" ref="AB4:AB13" si="20">IF($F4="611","смз","")</f>
        <v/>
      </c>
      <c r="AC4" s="300" t="str">
        <f t="shared" si="5"/>
        <v/>
      </c>
      <c r="AD4" s="300" t="str">
        <f t="shared" ref="AD4:AD13" si="21">IF($F4="612","сиц","")</f>
        <v/>
      </c>
      <c r="AE4" s="192" t="str">
        <f t="shared" ref="AE4:AE13" si="22">IF(AND($B4="890",$E4="9098000",F4="870"),"рсф","")</f>
        <v/>
      </c>
      <c r="AF4" s="192" t="str">
        <f t="shared" ref="AF4:AF13" si="23">IF(AND($F4="330",B4="806"),"поч","")</f>
        <v/>
      </c>
      <c r="AG4" s="192"/>
      <c r="AJ4" s="300" t="str">
        <f>IF(AND(D4="0503",H4="223100"),"осв","")</f>
        <v/>
      </c>
      <c r="AK4" s="300" t="str">
        <f t="shared" si="6"/>
        <v/>
      </c>
      <c r="AL4" s="300" t="str">
        <f t="shared" si="7"/>
        <v/>
      </c>
      <c r="AM4" s="300" t="str">
        <f>IF($H4="251000","меж","")</f>
        <v/>
      </c>
      <c r="AN4" s="300" t="str">
        <f t="shared" si="8"/>
        <v/>
      </c>
      <c r="AO4" s="300" t="str">
        <f t="shared" si="9"/>
        <v/>
      </c>
      <c r="AP4" s="300" t="str">
        <f t="shared" si="10"/>
        <v/>
      </c>
      <c r="AQ4" s="300" t="str">
        <f t="shared" si="11"/>
        <v/>
      </c>
      <c r="AR4" s="306" t="str">
        <f t="shared" si="12"/>
        <v/>
      </c>
      <c r="AS4" s="300" t="str">
        <f t="shared" ref="AS4:AS13" si="24">IF($F4="611","смз","")</f>
        <v/>
      </c>
      <c r="AT4" s="300" t="str">
        <f t="shared" ref="AT4:AT13" si="25">IF($F4="612","сиц","")</f>
        <v/>
      </c>
      <c r="AU4" s="192" t="str">
        <f t="shared" si="13"/>
        <v>рбс</v>
      </c>
      <c r="AV4" s="192" t="e">
        <f>CONCATENATE(AU4,B4,IF(C4="ЦП270","ЦП273",IF(AND(C4="ЦС300",LEFT(E4,3)="440"),"ЦС306",IF(AND(C4="ЦУ340",LEFT(E4,3)="440"),"ЦУ347",C4))),IF(ISNA(VLOOKUP(F4,спр_Платные,1,FALSE)),"общ","пла"),VLOOKUP(H4,спр_Индексации_ЭКР,3,FALSE))</f>
        <v>#N/A</v>
      </c>
      <c r="AW4" s="191">
        <f t="shared" ref="AW4:AX7" si="26">J4*$M4</f>
        <v>0</v>
      </c>
      <c r="AX4" s="191">
        <f t="shared" si="26"/>
        <v>0</v>
      </c>
      <c r="AY4" s="191">
        <f t="shared" ref="AY4:AZ7" si="27">J4*$N4</f>
        <v>0</v>
      </c>
      <c r="AZ4" s="191">
        <f t="shared" si="27"/>
        <v>0</v>
      </c>
      <c r="BA4" s="193" t="e">
        <f>VLOOKUP(H4,спр_Индексации_ЭКР,2,FALSE)</f>
        <v>#N/A</v>
      </c>
      <c r="BB4" s="193" t="e">
        <f>VLOOKUP(H4,спр_Индексации_ЭКР,4,FALSE)</f>
        <v>#N/A</v>
      </c>
      <c r="BC4" s="193" t="e">
        <f>VLOOKUP(H4,спр_Индексации_ЭКР,5,FALSE)</f>
        <v>#N/A</v>
      </c>
      <c r="BD4" s="191">
        <f>IF(ISNA(BA4),0,AY4*$BA4)</f>
        <v>0</v>
      </c>
      <c r="BE4" s="191" t="e">
        <f>AZ4*$BA4</f>
        <v>#N/A</v>
      </c>
      <c r="BF4" s="210" t="e">
        <f>BD4*BB4</f>
        <v>#N/A</v>
      </c>
      <c r="BG4" s="211" t="e">
        <f>BF4*BC4</f>
        <v>#N/A</v>
      </c>
      <c r="BH4" s="289"/>
      <c r="BI4" s="289"/>
      <c r="BL4" s="233"/>
    </row>
    <row r="5" spans="1:64" ht="12" hidden="1" customHeight="1">
      <c r="A5" s="194"/>
      <c r="B5" s="195" t="s">
        <v>313</v>
      </c>
      <c r="C5" s="194" t="s">
        <v>314</v>
      </c>
      <c r="D5" s="195" t="s">
        <v>404</v>
      </c>
      <c r="E5" s="195" t="s">
        <v>315</v>
      </c>
      <c r="F5" s="195" t="s">
        <v>384</v>
      </c>
      <c r="G5" s="195" t="s">
        <v>394</v>
      </c>
      <c r="H5" s="195" t="s">
        <v>461</v>
      </c>
      <c r="I5" s="195" t="s">
        <v>338</v>
      </c>
      <c r="J5" s="262"/>
      <c r="K5" s="191"/>
      <c r="L5" s="191" t="str">
        <f>CONCATENATE(B5,C5,D5,E5,F5,H5,I5)</f>
        <v>8302Ц4800502351059950022520000</v>
      </c>
      <c r="M5" s="192">
        <f t="array" ref="M5">IF(COUNT(SEARCH(Удалить_Роспись_КВСР,$B5)*SEARCH(Удалить_Роспись_ПБС,$C5)*SEARCH(Удалить_Роспись_КФСР, $D5)*SEARCH(Удалить_Роспись_КЦСР,$E5)*SEARCH(Удалить_Роспись_КВР,$F5)*SEARCH(Удалить_Роспись_ЭК,$H5)*SEARCH(Удалить_Роспись_КР,$I5))&gt;0,0,1)</f>
        <v>1</v>
      </c>
      <c r="N5" s="192">
        <f t="shared" si="0"/>
        <v>1</v>
      </c>
      <c r="O5" s="192" t="str">
        <f t="shared" si="15"/>
        <v/>
      </c>
      <c r="P5" s="192" t="str">
        <f>IF($E5="3000200","воз","")</f>
        <v/>
      </c>
      <c r="Q5" s="300" t="str">
        <f t="shared" si="16"/>
        <v/>
      </c>
      <c r="R5" s="300" t="str">
        <f t="shared" si="17"/>
        <v/>
      </c>
      <c r="S5" s="300" t="str">
        <f>IF($D5="1001","пен","")</f>
        <v/>
      </c>
      <c r="T5" s="192" t="str">
        <f t="shared" si="18"/>
        <v/>
      </c>
      <c r="U5" s="303" t="str">
        <f t="shared" si="1"/>
        <v/>
      </c>
      <c r="V5" s="300" t="str">
        <f t="shared" si="19"/>
        <v/>
      </c>
      <c r="W5" s="192" t="str">
        <f t="shared" si="2"/>
        <v/>
      </c>
      <c r="X5" s="303" t="str">
        <f t="shared" si="3"/>
        <v/>
      </c>
      <c r="Y5" s="300" t="str">
        <f>IF($D5="0107","выб","")</f>
        <v/>
      </c>
      <c r="Z5" s="300" t="str">
        <f>IF($H5="251000","меж","")</f>
        <v/>
      </c>
      <c r="AA5" s="303" t="str">
        <f t="shared" si="4"/>
        <v/>
      </c>
      <c r="AB5" s="300" t="str">
        <f t="shared" si="20"/>
        <v/>
      </c>
      <c r="AC5" s="300" t="str">
        <f t="shared" si="5"/>
        <v/>
      </c>
      <c r="AD5" s="300" t="str">
        <f t="shared" si="21"/>
        <v/>
      </c>
      <c r="AE5" s="192" t="str">
        <f t="shared" si="22"/>
        <v/>
      </c>
      <c r="AF5" s="192" t="str">
        <f t="shared" si="23"/>
        <v/>
      </c>
      <c r="AG5" s="192"/>
      <c r="AJ5" s="300" t="str">
        <f>IF(AND(D5="0503",H5="223100"),"осв","")</f>
        <v/>
      </c>
      <c r="AK5" s="300" t="str">
        <f t="shared" si="6"/>
        <v/>
      </c>
      <c r="AL5" s="300" t="str">
        <f t="shared" si="7"/>
        <v/>
      </c>
      <c r="AM5" s="300" t="str">
        <f>IF($H5="251000","меж","")</f>
        <v/>
      </c>
      <c r="AN5" s="300" t="str">
        <f t="shared" si="8"/>
        <v/>
      </c>
      <c r="AO5" s="300" t="str">
        <f t="shared" si="9"/>
        <v/>
      </c>
      <c r="AP5" s="300" t="str">
        <f t="shared" si="10"/>
        <v/>
      </c>
      <c r="AQ5" s="300" t="str">
        <f t="shared" si="11"/>
        <v/>
      </c>
      <c r="AR5" s="306" t="str">
        <f t="shared" si="12"/>
        <v/>
      </c>
      <c r="AS5" s="300" t="str">
        <f t="shared" si="24"/>
        <v/>
      </c>
      <c r="AT5" s="300" t="str">
        <f t="shared" si="25"/>
        <v/>
      </c>
      <c r="AU5" s="192" t="str">
        <f t="shared" si="13"/>
        <v>рбс</v>
      </c>
      <c r="AV5" s="192" t="e">
        <f>CONCATENATE(AU5,B5,IF(C5="ЦП270","ЦП273",IF(AND(C5="ЦС300",LEFT(E5,3)="440"),"ЦС306",IF(AND(C5="ЦУ340",LEFT(E5,3)="440"),"ЦУ347",C5))),IF(ISNA(VLOOKUP(F5,спр_Платные,1,FALSE)),"общ","пла"),VLOOKUP(H5,спр_Индексации_ЭКР,3,FALSE))</f>
        <v>#N/A</v>
      </c>
      <c r="AW5" s="191">
        <f t="shared" si="26"/>
        <v>0</v>
      </c>
      <c r="AX5" s="191">
        <f t="shared" si="26"/>
        <v>0</v>
      </c>
      <c r="AY5" s="191">
        <f t="shared" si="27"/>
        <v>0</v>
      </c>
      <c r="AZ5" s="191">
        <f t="shared" si="27"/>
        <v>0</v>
      </c>
      <c r="BA5" s="193" t="e">
        <f>VLOOKUP(H5,спр_Индексации_ЭКР,2,FALSE)</f>
        <v>#N/A</v>
      </c>
      <c r="BB5" s="193" t="e">
        <f>VLOOKUP(H5,спр_Индексации_ЭКР,4,FALSE)</f>
        <v>#N/A</v>
      </c>
      <c r="BC5" s="193" t="e">
        <f>VLOOKUP(H5,спр_Индексации_ЭКР,5,FALSE)</f>
        <v>#N/A</v>
      </c>
      <c r="BD5" s="191">
        <f>IF(ISNA(BA5),0,AY5*$BA5)</f>
        <v>0</v>
      </c>
      <c r="BE5" s="191" t="e">
        <f>AZ5*$BA5</f>
        <v>#N/A</v>
      </c>
      <c r="BF5" s="210" t="e">
        <f t="shared" ref="BF5:BF13" si="28">BD5*BB5</f>
        <v>#N/A</v>
      </c>
      <c r="BG5" s="211" t="e">
        <f t="shared" ref="BG5:BG13" si="29">BF5*BC5</f>
        <v>#N/A</v>
      </c>
      <c r="BH5" s="289"/>
      <c r="BI5" s="289"/>
      <c r="BJ5" s="228"/>
      <c r="BK5" s="228"/>
      <c r="BL5" s="233" t="str">
        <f t="shared" ref="BL5:BL13" si="30">IF(LEFT(B5,1)="9",LEFT(D5,2),"")</f>
        <v/>
      </c>
    </row>
    <row r="6" spans="1:64" ht="12" hidden="1" customHeight="1">
      <c r="A6" s="196" t="s">
        <v>546</v>
      </c>
      <c r="B6" s="196"/>
      <c r="C6" s="194"/>
      <c r="D6" s="195"/>
      <c r="E6" s="195"/>
      <c r="F6" s="195"/>
      <c r="G6" s="195"/>
      <c r="H6" s="195"/>
      <c r="I6" s="195"/>
      <c r="J6" s="191"/>
      <c r="K6" s="191"/>
      <c r="L6" s="191" t="str">
        <f>CONCATENATE(B6,C6,D6,E6,F6,H6,I6)</f>
        <v/>
      </c>
      <c r="M6" s="192">
        <f t="array" ref="M6">IF(COUNT(SEARCH(Удалить_Роспись_КВСР,$B6)*SEARCH(Удалить_Роспись_ПБС,$C6)*SEARCH(Удалить_Роспись_КФСР, $D6)*SEARCH(Удалить_Роспись_КЦСР,$E6)*SEARCH(Удалить_Роспись_КВР,$F6)*SEARCH(Удалить_Роспись_ЭК,$H6)*SEARCH(Удалить_Роспись_КР,$I6))&gt;0,0,1)</f>
        <v>1</v>
      </c>
      <c r="N6" s="192">
        <f t="shared" si="0"/>
        <v>1</v>
      </c>
      <c r="O6" s="192" t="str">
        <f t="shared" si="15"/>
        <v/>
      </c>
      <c r="P6" s="192" t="str">
        <f>IF($E6="3000200","воз","")</f>
        <v/>
      </c>
      <c r="Q6" s="300" t="str">
        <f t="shared" si="16"/>
        <v/>
      </c>
      <c r="R6" s="300" t="str">
        <f t="shared" si="17"/>
        <v/>
      </c>
      <c r="S6" s="300" t="str">
        <f>IF($D6="1001","пен","")</f>
        <v/>
      </c>
      <c r="T6" s="192" t="str">
        <f t="shared" si="18"/>
        <v/>
      </c>
      <c r="U6" s="303" t="str">
        <f t="shared" si="1"/>
        <v/>
      </c>
      <c r="V6" s="300" t="str">
        <f t="shared" si="19"/>
        <v/>
      </c>
      <c r="W6" s="192" t="str">
        <f t="shared" si="2"/>
        <v/>
      </c>
      <c r="X6" s="303" t="str">
        <f t="shared" si="3"/>
        <v/>
      </c>
      <c r="Y6" s="300" t="str">
        <f>IF($D6="0107","выб","")</f>
        <v/>
      </c>
      <c r="Z6" s="300" t="str">
        <f>IF($H6="251000","меж","")</f>
        <v/>
      </c>
      <c r="AA6" s="303" t="str">
        <f t="shared" si="4"/>
        <v/>
      </c>
      <c r="AB6" s="300" t="str">
        <f t="shared" si="20"/>
        <v/>
      </c>
      <c r="AC6" s="300" t="str">
        <f t="shared" si="5"/>
        <v/>
      </c>
      <c r="AD6" s="300" t="str">
        <f t="shared" si="21"/>
        <v/>
      </c>
      <c r="AE6" s="192" t="str">
        <f t="shared" si="22"/>
        <v/>
      </c>
      <c r="AF6" s="192" t="str">
        <f t="shared" si="23"/>
        <v/>
      </c>
      <c r="AG6" s="192"/>
      <c r="AJ6" s="300" t="str">
        <f>IF(AND(D6="0503",H6="223100"),"осв","")</f>
        <v/>
      </c>
      <c r="AK6" s="300" t="str">
        <f t="shared" si="6"/>
        <v/>
      </c>
      <c r="AL6" s="300" t="str">
        <f t="shared" si="7"/>
        <v/>
      </c>
      <c r="AM6" s="300" t="str">
        <f>IF($H6="251000","меж","")</f>
        <v/>
      </c>
      <c r="AN6" s="300" t="str">
        <f t="shared" si="8"/>
        <v/>
      </c>
      <c r="AO6" s="300" t="str">
        <f t="shared" si="9"/>
        <v/>
      </c>
      <c r="AP6" s="300" t="str">
        <f t="shared" si="10"/>
        <v/>
      </c>
      <c r="AQ6" s="300" t="str">
        <f t="shared" si="11"/>
        <v/>
      </c>
      <c r="AR6" s="306" t="str">
        <f t="shared" si="12"/>
        <v/>
      </c>
      <c r="AS6" s="300" t="str">
        <f t="shared" si="24"/>
        <v/>
      </c>
      <c r="AT6" s="300" t="str">
        <f t="shared" si="25"/>
        <v/>
      </c>
      <c r="AU6" s="192" t="str">
        <f>IF(LEFT(B6,1)="9",LEFT(CONCATENATE(AJ6,AK6,AL6,AM6,AN6,AP6,AQ6,AR6,AS6,AT6,AO6,"рбс"),3),LEFT(CONCATENATE(O6,P6,Q6,R6,S6,T6,U6,V6,W6,X6,Y6,Z6,AA6,AB6,AC6,AD6,AE6,AF6,"рбс"),3))</f>
        <v>рбс</v>
      </c>
      <c r="AV6" s="192" t="e">
        <f>CONCATENATE(AU6,B6,IF(C6="ЦП270","ЦП273",IF(AND(C6="ЦС300",LEFT(E6,3)="440"),"ЦС306",IF(AND(C6="ЦУ340",LEFT(E6,3)="440"),"ЦУ347",C6))),IF(ISNA(VLOOKUP(F6,спр_Платные,1,FALSE)),"общ","пла"),VLOOKUP(H6,спр_Индексации_ЭКР,3,FALSE))</f>
        <v>#N/A</v>
      </c>
      <c r="AW6" s="191">
        <f t="shared" si="26"/>
        <v>0</v>
      </c>
      <c r="AX6" s="191">
        <f t="shared" si="26"/>
        <v>0</v>
      </c>
      <c r="AY6" s="191">
        <f t="shared" si="27"/>
        <v>0</v>
      </c>
      <c r="AZ6" s="191">
        <f t="shared" si="27"/>
        <v>0</v>
      </c>
      <c r="BA6" s="193" t="e">
        <f>VLOOKUP(H6,спр_Индексации_ЭКР,2,FALSE)</f>
        <v>#N/A</v>
      </c>
      <c r="BB6" s="193" t="e">
        <f>VLOOKUP(H6,спр_Индексации_ЭКР,4,FALSE)</f>
        <v>#N/A</v>
      </c>
      <c r="BC6" s="193" t="e">
        <f>VLOOKUP(H6,спр_Индексации_ЭКР,5,FALSE)</f>
        <v>#N/A</v>
      </c>
      <c r="BD6" s="191">
        <f t="shared" si="14"/>
        <v>0</v>
      </c>
      <c r="BE6" s="191"/>
      <c r="BF6" s="210"/>
      <c r="BG6" s="211"/>
      <c r="BH6" s="289"/>
      <c r="BI6" s="289"/>
      <c r="BJ6" s="228"/>
      <c r="BK6" s="228"/>
      <c r="BL6" s="233" t="str">
        <f t="shared" si="30"/>
        <v/>
      </c>
    </row>
    <row r="7" spans="1:64" ht="12" hidden="1" customHeight="1">
      <c r="A7" s="333" t="s">
        <v>681</v>
      </c>
      <c r="B7" s="381" t="s">
        <v>329</v>
      </c>
      <c r="C7" s="333" t="s">
        <v>654</v>
      </c>
      <c r="D7" s="381" t="s">
        <v>399</v>
      </c>
      <c r="E7" s="381" t="s">
        <v>864</v>
      </c>
      <c r="F7" s="381" t="s">
        <v>619</v>
      </c>
      <c r="G7" s="381" t="s">
        <v>398</v>
      </c>
      <c r="H7" s="100" t="s">
        <v>653</v>
      </c>
      <c r="I7" s="381" t="s">
        <v>339</v>
      </c>
      <c r="J7" s="382">
        <v>7700</v>
      </c>
      <c r="K7" s="382">
        <v>0</v>
      </c>
      <c r="L7" s="191" t="str">
        <f>CONCATENATE(B7,C7,D7,E7,F7,G7,I7)</f>
        <v>890014130113111007514053025110</v>
      </c>
      <c r="M7" s="192">
        <f t="array" ref="M7">IF(COUNT(SEARCH(Удалить_Роспись_КВСР,$B7)*SEARCH(Удалить_Роспись_ПБС,$C7)*SEARCH(Удалить_Роспись_КФСР, $D7)*SEARCH(Удалить_Роспись_КЦСР,$E7)*SEARCH(Удалить_Роспись_КВР,$F7)*SEARCH(Удалить_Роспись_ЭК,$H7)*SEARCH(Удалить_Роспись_КР,$I7))&gt;0,0,1)</f>
        <v>0</v>
      </c>
      <c r="N7" s="192">
        <v>0</v>
      </c>
      <c r="O7" s="192" t="str">
        <f t="shared" si="15"/>
        <v/>
      </c>
      <c r="P7" s="192" t="str">
        <f>IF($E7="3000200","воз","")</f>
        <v/>
      </c>
      <c r="Q7" s="300" t="str">
        <f t="shared" si="16"/>
        <v/>
      </c>
      <c r="R7" s="300" t="str">
        <f t="shared" si="17"/>
        <v/>
      </c>
      <c r="S7" s="300" t="str">
        <f>IF($D7="1001","пен","")</f>
        <v/>
      </c>
      <c r="T7" s="192" t="str">
        <f t="shared" si="18"/>
        <v/>
      </c>
      <c r="U7" s="303" t="str">
        <f t="shared" si="1"/>
        <v/>
      </c>
      <c r="V7" s="300" t="str">
        <f t="shared" si="19"/>
        <v/>
      </c>
      <c r="W7" s="192" t="str">
        <f t="shared" si="2"/>
        <v/>
      </c>
      <c r="X7" s="303" t="str">
        <f t="shared" si="3"/>
        <v/>
      </c>
      <c r="Y7" s="300" t="str">
        <f>IF($D7="0107","выб","")</f>
        <v/>
      </c>
      <c r="Z7" s="300" t="str">
        <f>IF($G7="251","меж","")</f>
        <v>меж</v>
      </c>
      <c r="AA7" s="303" t="str">
        <f t="shared" si="4"/>
        <v/>
      </c>
      <c r="AB7" s="300" t="str">
        <f t="shared" si="20"/>
        <v/>
      </c>
      <c r="AC7" s="300" t="str">
        <f t="shared" si="5"/>
        <v/>
      </c>
      <c r="AD7" s="300" t="str">
        <f t="shared" si="21"/>
        <v/>
      </c>
      <c r="AE7" s="192" t="str">
        <f t="shared" si="22"/>
        <v/>
      </c>
      <c r="AF7" s="192" t="str">
        <f t="shared" si="23"/>
        <v/>
      </c>
      <c r="AG7" s="192"/>
      <c r="AJ7" s="300" t="str">
        <f>IF(AND(D7="0503",G7="223",OR(E7="2118002",E7="2218002",E7="2338004",E7="2718002",E7="2928002",E7="3018002",E7="3118002",E7="3218002",E7="3418002",E7="3658002",E7="3718002",E7="3818002",E7="3948001",E7="4118002",E7="4218002",E7="4218001",E7="4318002",E7="4418002",E7="4618002")),"осв","")</f>
        <v/>
      </c>
      <c r="AK7" s="300" t="str">
        <f t="shared" si="6"/>
        <v/>
      </c>
      <c r="AL7" s="300" t="str">
        <f t="shared" si="7"/>
        <v/>
      </c>
      <c r="AM7" s="300" t="str">
        <f>IF($G7="251","меж","")</f>
        <v>меж</v>
      </c>
      <c r="AN7" s="300" t="str">
        <f t="shared" si="8"/>
        <v/>
      </c>
      <c r="AO7" s="300" t="str">
        <f t="shared" si="9"/>
        <v/>
      </c>
      <c r="AP7" s="300" t="str">
        <f t="shared" si="10"/>
        <v/>
      </c>
      <c r="AQ7" s="300" t="str">
        <f t="shared" si="11"/>
        <v/>
      </c>
      <c r="AR7" s="306" t="str">
        <f t="shared" si="12"/>
        <v/>
      </c>
      <c r="AS7" s="300" t="str">
        <f t="shared" si="24"/>
        <v/>
      </c>
      <c r="AT7" s="300" t="str">
        <f t="shared" si="25"/>
        <v/>
      </c>
      <c r="AU7" s="192" t="str">
        <f t="shared" si="13"/>
        <v>меж</v>
      </c>
      <c r="AV7" s="192" t="str">
        <f t="shared" ref="AV7:AV13" si="31">CONCATENATE(AU7,B7,IF(C7="ЦП270","ЦП273",IF(AND(C7="ЦС300",LEFT(E7,3)="440"),"ЦС306",IF(AND(C7="ЦУ340",LEFT(E7,3)="440"),"ЦУ347",C7))),IF(ISNA(VLOOKUP(F7,спр_Платные,1,FALSE)),"общ","пла"),VLOOKUP(G7,спр_Индексации_ЭКР,3,FALSE))</f>
        <v>меж89001413общпро</v>
      </c>
      <c r="AW7" s="191">
        <f t="shared" si="26"/>
        <v>0</v>
      </c>
      <c r="AX7" s="191">
        <f t="shared" si="26"/>
        <v>0</v>
      </c>
      <c r="AY7" s="191">
        <f t="shared" si="27"/>
        <v>0</v>
      </c>
      <c r="AZ7" s="191">
        <f t="shared" si="27"/>
        <v>0</v>
      </c>
      <c r="BA7" s="193">
        <f t="shared" ref="BA7:BA13" si="32">VLOOKUP(G7,спр_Индексации_ЭКР,2,FALSE)</f>
        <v>1</v>
      </c>
      <c r="BB7" s="193">
        <f t="shared" ref="BB7:BB13" si="33">VLOOKUP(G7,спр_Индексации_ЭКР,4,FALSE)</f>
        <v>1</v>
      </c>
      <c r="BC7" s="193">
        <f t="shared" ref="BC7:BC13" si="34">VLOOKUP(G7,спр_Индексации_ЭКР,5,FALSE)</f>
        <v>1</v>
      </c>
      <c r="BD7" s="191">
        <f t="shared" si="14"/>
        <v>0</v>
      </c>
      <c r="BE7" s="191">
        <f>AZ7*$BA7</f>
        <v>0</v>
      </c>
      <c r="BF7" s="210">
        <f t="shared" si="28"/>
        <v>0</v>
      </c>
      <c r="BG7" s="211">
        <f t="shared" si="29"/>
        <v>0</v>
      </c>
      <c r="BH7" s="289"/>
      <c r="BI7" s="289"/>
      <c r="BJ7" s="228"/>
      <c r="BK7" s="228"/>
      <c r="BL7" s="233" t="str">
        <f t="shared" si="30"/>
        <v/>
      </c>
    </row>
    <row r="8" spans="1:64" ht="12" hidden="1" customHeight="1">
      <c r="A8" s="333" t="s">
        <v>681</v>
      </c>
      <c r="B8" s="381" t="s">
        <v>329</v>
      </c>
      <c r="C8" s="333" t="s">
        <v>654</v>
      </c>
      <c r="D8" s="381" t="s">
        <v>400</v>
      </c>
      <c r="E8" s="381" t="s">
        <v>865</v>
      </c>
      <c r="F8" s="381" t="s">
        <v>619</v>
      </c>
      <c r="G8" s="381" t="s">
        <v>1583</v>
      </c>
      <c r="H8" s="100" t="s">
        <v>653</v>
      </c>
      <c r="I8" s="381" t="s">
        <v>340</v>
      </c>
      <c r="J8" s="382">
        <v>324851</v>
      </c>
      <c r="K8" s="382">
        <v>205805.43</v>
      </c>
      <c r="L8" s="191" t="str">
        <f t="shared" ref="L8:L13" si="35">CONCATENATE(B8,C8,D8,E8,F8,G8,I8)</f>
        <v>890014130203111005118053000004</v>
      </c>
      <c r="M8" s="192">
        <f t="array" ref="M8">IF(COUNT(SEARCH(Удалить_Роспись_КВСР,$B8)*SEARCH(Удалить_Роспись_ПБС,$C8)*SEARCH(Удалить_Роспись_КФСР, $D8)*SEARCH(Удалить_Роспись_КЦСР,$E8)*SEARCH(Удалить_Роспись_КВР,$F8)*SEARCH(Удалить_Роспись_ЭК,$H8)*SEARCH(Удалить_Роспись_КР,$I8))&gt;0,0,1)</f>
        <v>0</v>
      </c>
      <c r="N8" s="192">
        <v>0</v>
      </c>
      <c r="O8" s="192" t="str">
        <f t="shared" si="15"/>
        <v/>
      </c>
      <c r="P8" s="192" t="str">
        <f t="shared" ref="P8:P13" si="36">IF($E8="3000200","воз","")</f>
        <v/>
      </c>
      <c r="Q8" s="300" t="str">
        <f t="shared" si="16"/>
        <v/>
      </c>
      <c r="R8" s="300" t="str">
        <f t="shared" si="17"/>
        <v/>
      </c>
      <c r="S8" s="300" t="str">
        <f t="shared" ref="S8:S13" si="37">IF($D8="1001","пен","")</f>
        <v/>
      </c>
      <c r="T8" s="192" t="str">
        <f t="shared" si="18"/>
        <v/>
      </c>
      <c r="U8" s="303" t="str">
        <f t="shared" si="1"/>
        <v/>
      </c>
      <c r="V8" s="300" t="str">
        <f t="shared" si="19"/>
        <v/>
      </c>
      <c r="W8" s="192" t="str">
        <f t="shared" si="2"/>
        <v/>
      </c>
      <c r="X8" s="303" t="str">
        <f t="shared" si="3"/>
        <v/>
      </c>
      <c r="Y8" s="300" t="str">
        <f t="shared" ref="Y8:Y13" si="38">IF($D8="0107","выб","")</f>
        <v/>
      </c>
      <c r="Z8" s="300" t="str">
        <f t="shared" ref="Z8:Z13" si="39">IF($G8="251","меж","")</f>
        <v/>
      </c>
      <c r="AA8" s="303" t="str">
        <f t="shared" si="4"/>
        <v/>
      </c>
      <c r="AB8" s="300" t="str">
        <f t="shared" si="20"/>
        <v/>
      </c>
      <c r="AC8" s="300" t="str">
        <f t="shared" si="5"/>
        <v/>
      </c>
      <c r="AD8" s="300" t="str">
        <f t="shared" si="21"/>
        <v/>
      </c>
      <c r="AE8" s="192" t="str">
        <f t="shared" si="22"/>
        <v/>
      </c>
      <c r="AF8" s="192" t="str">
        <f t="shared" si="23"/>
        <v/>
      </c>
      <c r="AG8" s="192"/>
      <c r="AJ8" s="300" t="str">
        <f t="shared" ref="AJ8:AJ13" si="40">IF(AND(D8="0503",G8="223",OR(E8="2118002",E8="2218002",E8="2338004",E8="2718002",E8="2928002",E8="3018002",E8="3118002",E8="3218002",E8="3418002",E8="3658002",E8="3718002",E8="3818002",E8="3948001",E8="4118002",E8="4218002",E8="4218001",E8="4318002",E8="4418002",E8="4618002")),"осв","")</f>
        <v/>
      </c>
      <c r="AK8" s="300" t="str">
        <f t="shared" si="6"/>
        <v/>
      </c>
      <c r="AL8" s="300" t="str">
        <f t="shared" si="7"/>
        <v/>
      </c>
      <c r="AM8" s="300" t="str">
        <f t="shared" ref="AM8:AM13" si="41">IF($G8="251","меж","")</f>
        <v/>
      </c>
      <c r="AN8" s="300" t="str">
        <f t="shared" si="8"/>
        <v/>
      </c>
      <c r="AO8" s="300" t="str">
        <f t="shared" si="9"/>
        <v/>
      </c>
      <c r="AP8" s="300" t="str">
        <f t="shared" si="10"/>
        <v/>
      </c>
      <c r="AQ8" s="300" t="str">
        <f t="shared" si="11"/>
        <v/>
      </c>
      <c r="AR8" s="306" t="str">
        <f t="shared" si="12"/>
        <v/>
      </c>
      <c r="AS8" s="300" t="str">
        <f t="shared" si="24"/>
        <v/>
      </c>
      <c r="AT8" s="300" t="str">
        <f t="shared" si="25"/>
        <v/>
      </c>
      <c r="AU8" s="192" t="str">
        <f t="shared" si="13"/>
        <v>рбс</v>
      </c>
      <c r="AV8" s="192" t="e">
        <f t="shared" si="31"/>
        <v>#N/A</v>
      </c>
      <c r="AW8" s="191">
        <f t="shared" ref="AW8:AW13" si="42">J8*$M8</f>
        <v>0</v>
      </c>
      <c r="AX8" s="191">
        <f t="shared" ref="AX8:AX13" si="43">K8*$M8</f>
        <v>0</v>
      </c>
      <c r="AY8" s="191">
        <f t="shared" ref="AY8:AY13" si="44">J8*$N8</f>
        <v>0</v>
      </c>
      <c r="AZ8" s="191">
        <f t="shared" ref="AZ8:AZ13" si="45">K8*$N8</f>
        <v>0</v>
      </c>
      <c r="BA8" s="193" t="e">
        <f t="shared" si="32"/>
        <v>#N/A</v>
      </c>
      <c r="BB8" s="193" t="e">
        <f t="shared" si="33"/>
        <v>#N/A</v>
      </c>
      <c r="BC8" s="193" t="e">
        <f t="shared" si="34"/>
        <v>#N/A</v>
      </c>
      <c r="BD8" s="191">
        <f t="shared" si="14"/>
        <v>0</v>
      </c>
      <c r="BE8" s="191" t="e">
        <f t="shared" ref="BE8:BE13" si="46">AZ8*$BA8</f>
        <v>#N/A</v>
      </c>
      <c r="BF8" s="210" t="e">
        <f t="shared" si="28"/>
        <v>#N/A</v>
      </c>
      <c r="BG8" s="211" t="e">
        <f t="shared" si="29"/>
        <v>#N/A</v>
      </c>
      <c r="BH8" s="289"/>
      <c r="BI8" s="289"/>
      <c r="BJ8" s="228"/>
      <c r="BK8" s="228"/>
      <c r="BL8" s="233" t="str">
        <f t="shared" si="30"/>
        <v/>
      </c>
    </row>
    <row r="9" spans="1:64" ht="12" hidden="1" customHeight="1">
      <c r="A9" s="333" t="s">
        <v>681</v>
      </c>
      <c r="B9" s="381" t="s">
        <v>329</v>
      </c>
      <c r="C9" s="333" t="s">
        <v>654</v>
      </c>
      <c r="D9" s="381" t="s">
        <v>401</v>
      </c>
      <c r="E9" s="381" t="s">
        <v>866</v>
      </c>
      <c r="F9" s="381" t="s">
        <v>605</v>
      </c>
      <c r="G9" s="381" t="s">
        <v>398</v>
      </c>
      <c r="H9" s="100" t="s">
        <v>653</v>
      </c>
      <c r="I9" s="381" t="s">
        <v>339</v>
      </c>
      <c r="J9" s="382">
        <v>50964</v>
      </c>
      <c r="K9" s="382">
        <v>50964</v>
      </c>
      <c r="L9" s="191" t="str">
        <f t="shared" si="35"/>
        <v>890014130310042007412054025110</v>
      </c>
      <c r="M9" s="192">
        <f t="array" ref="M9">IF(COUNT(SEARCH(Удалить_Роспись_КВСР,$B9)*SEARCH(Удалить_Роспись_ПБС,$C9)*SEARCH(Удалить_Роспись_КФСР, $D9)*SEARCH(Удалить_Роспись_КЦСР,$E9)*SEARCH(Удалить_Роспись_КВР,$F9)*SEARCH(Удалить_Роспись_ЭК,$H9)*SEARCH(Удалить_Роспись_КР,$I9))&gt;0,0,1)</f>
        <v>0</v>
      </c>
      <c r="N9" s="192">
        <v>0</v>
      </c>
      <c r="O9" s="192" t="str">
        <f t="shared" si="15"/>
        <v/>
      </c>
      <c r="P9" s="192" t="str">
        <f t="shared" si="36"/>
        <v/>
      </c>
      <c r="Q9" s="300" t="str">
        <f t="shared" si="16"/>
        <v/>
      </c>
      <c r="R9" s="300" t="str">
        <f t="shared" si="17"/>
        <v/>
      </c>
      <c r="S9" s="300" t="str">
        <f t="shared" si="37"/>
        <v/>
      </c>
      <c r="T9" s="192" t="str">
        <f t="shared" si="18"/>
        <v/>
      </c>
      <c r="U9" s="303" t="str">
        <f t="shared" si="1"/>
        <v/>
      </c>
      <c r="V9" s="300" t="str">
        <f t="shared" si="19"/>
        <v/>
      </c>
      <c r="W9" s="192" t="str">
        <f t="shared" si="2"/>
        <v/>
      </c>
      <c r="X9" s="303" t="str">
        <f t="shared" si="3"/>
        <v/>
      </c>
      <c r="Y9" s="300" t="str">
        <f t="shared" si="38"/>
        <v/>
      </c>
      <c r="Z9" s="300" t="str">
        <f t="shared" si="39"/>
        <v>меж</v>
      </c>
      <c r="AA9" s="303" t="str">
        <f t="shared" si="4"/>
        <v/>
      </c>
      <c r="AB9" s="300" t="str">
        <f t="shared" si="20"/>
        <v/>
      </c>
      <c r="AC9" s="300" t="str">
        <f t="shared" si="5"/>
        <v/>
      </c>
      <c r="AD9" s="300" t="str">
        <f t="shared" si="21"/>
        <v/>
      </c>
      <c r="AE9" s="192" t="str">
        <f t="shared" si="22"/>
        <v/>
      </c>
      <c r="AF9" s="192" t="str">
        <f t="shared" si="23"/>
        <v/>
      </c>
      <c r="AG9" s="192"/>
      <c r="AJ9" s="300" t="str">
        <f t="shared" si="40"/>
        <v/>
      </c>
      <c r="AK9" s="300" t="str">
        <f t="shared" si="6"/>
        <v/>
      </c>
      <c r="AL9" s="300" t="str">
        <f t="shared" si="7"/>
        <v/>
      </c>
      <c r="AM9" s="300" t="str">
        <f t="shared" si="41"/>
        <v>меж</v>
      </c>
      <c r="AN9" s="300" t="str">
        <f t="shared" si="8"/>
        <v/>
      </c>
      <c r="AO9" s="300" t="str">
        <f t="shared" si="9"/>
        <v/>
      </c>
      <c r="AP9" s="300" t="str">
        <f t="shared" si="10"/>
        <v/>
      </c>
      <c r="AQ9" s="300" t="str">
        <f t="shared" si="11"/>
        <v/>
      </c>
      <c r="AR9" s="306" t="str">
        <f t="shared" si="12"/>
        <v/>
      </c>
      <c r="AS9" s="300" t="str">
        <f t="shared" si="24"/>
        <v/>
      </c>
      <c r="AT9" s="300" t="str">
        <f t="shared" si="25"/>
        <v/>
      </c>
      <c r="AU9" s="192" t="str">
        <f t="shared" si="13"/>
        <v>меж</v>
      </c>
      <c r="AV9" s="192" t="str">
        <f t="shared" si="31"/>
        <v>меж89001413общпро</v>
      </c>
      <c r="AW9" s="191">
        <f t="shared" si="42"/>
        <v>0</v>
      </c>
      <c r="AX9" s="191">
        <f t="shared" si="43"/>
        <v>0</v>
      </c>
      <c r="AY9" s="191">
        <f t="shared" si="44"/>
        <v>0</v>
      </c>
      <c r="AZ9" s="191">
        <f t="shared" si="45"/>
        <v>0</v>
      </c>
      <c r="BA9" s="193">
        <f t="shared" si="32"/>
        <v>1</v>
      </c>
      <c r="BB9" s="193">
        <f t="shared" si="33"/>
        <v>1</v>
      </c>
      <c r="BC9" s="193">
        <f t="shared" si="34"/>
        <v>1</v>
      </c>
      <c r="BD9" s="191">
        <f t="shared" si="14"/>
        <v>0</v>
      </c>
      <c r="BE9" s="191">
        <f t="shared" si="46"/>
        <v>0</v>
      </c>
      <c r="BF9" s="210">
        <f t="shared" si="28"/>
        <v>0</v>
      </c>
      <c r="BG9" s="211">
        <f t="shared" si="29"/>
        <v>0</v>
      </c>
      <c r="BH9" s="289"/>
      <c r="BI9" s="289"/>
      <c r="BJ9" s="228"/>
      <c r="BK9" s="228"/>
      <c r="BL9" s="233" t="str">
        <f t="shared" si="30"/>
        <v/>
      </c>
    </row>
    <row r="10" spans="1:64" ht="12" hidden="1" customHeight="1">
      <c r="A10" s="333" t="s">
        <v>681</v>
      </c>
      <c r="B10" s="381" t="s">
        <v>329</v>
      </c>
      <c r="C10" s="333" t="s">
        <v>654</v>
      </c>
      <c r="D10" s="381" t="s">
        <v>462</v>
      </c>
      <c r="E10" s="381" t="s">
        <v>867</v>
      </c>
      <c r="F10" s="381" t="s">
        <v>605</v>
      </c>
      <c r="G10" s="381" t="s">
        <v>398</v>
      </c>
      <c r="H10" s="100" t="s">
        <v>653</v>
      </c>
      <c r="I10" s="381" t="s">
        <v>339</v>
      </c>
      <c r="J10" s="382">
        <v>1800000</v>
      </c>
      <c r="K10" s="382">
        <v>260000</v>
      </c>
      <c r="L10" s="191" t="str">
        <f t="shared" si="35"/>
        <v>890014130409091007393054025110</v>
      </c>
      <c r="M10" s="192">
        <f t="array" ref="M10">IF(COUNT(SEARCH(Удалить_Роспись_КВСР,$B10)*SEARCH(Удалить_Роспись_ПБС,$C10)*SEARCH(Удалить_Роспись_КФСР, $D10)*SEARCH(Удалить_Роспись_КЦСР,$E10)*SEARCH(Удалить_Роспись_КВР,$F10)*SEARCH(Удалить_Роспись_ЭК,$H10)*SEARCH(Удалить_Роспись_КР,$I10))&gt;0,0,1)</f>
        <v>0</v>
      </c>
      <c r="N10" s="192">
        <v>0</v>
      </c>
      <c r="O10" s="192" t="str">
        <f t="shared" si="15"/>
        <v/>
      </c>
      <c r="P10" s="192" t="str">
        <f t="shared" si="36"/>
        <v/>
      </c>
      <c r="Q10" s="300" t="str">
        <f t="shared" si="16"/>
        <v/>
      </c>
      <c r="R10" s="300" t="str">
        <f t="shared" si="17"/>
        <v/>
      </c>
      <c r="S10" s="300" t="str">
        <f t="shared" si="37"/>
        <v/>
      </c>
      <c r="T10" s="192" t="str">
        <f t="shared" si="18"/>
        <v/>
      </c>
      <c r="U10" s="303" t="str">
        <f t="shared" si="1"/>
        <v/>
      </c>
      <c r="V10" s="300" t="str">
        <f t="shared" si="19"/>
        <v/>
      </c>
      <c r="W10" s="192" t="str">
        <f t="shared" si="2"/>
        <v/>
      </c>
      <c r="X10" s="303" t="str">
        <f t="shared" si="3"/>
        <v/>
      </c>
      <c r="Y10" s="300" t="str">
        <f t="shared" si="38"/>
        <v/>
      </c>
      <c r="Z10" s="300" t="str">
        <f t="shared" si="39"/>
        <v>меж</v>
      </c>
      <c r="AA10" s="303" t="str">
        <f t="shared" si="4"/>
        <v/>
      </c>
      <c r="AB10" s="300" t="str">
        <f t="shared" si="20"/>
        <v/>
      </c>
      <c r="AC10" s="300" t="str">
        <f t="shared" si="5"/>
        <v/>
      </c>
      <c r="AD10" s="300" t="str">
        <f t="shared" si="21"/>
        <v/>
      </c>
      <c r="AE10" s="192" t="str">
        <f t="shared" si="22"/>
        <v/>
      </c>
      <c r="AF10" s="192" t="str">
        <f t="shared" si="23"/>
        <v/>
      </c>
      <c r="AG10" s="192"/>
      <c r="AJ10" s="300" t="str">
        <f t="shared" si="40"/>
        <v/>
      </c>
      <c r="AK10" s="300" t="str">
        <f t="shared" si="6"/>
        <v/>
      </c>
      <c r="AL10" s="300" t="str">
        <f t="shared" si="7"/>
        <v>бла</v>
      </c>
      <c r="AM10" s="300" t="str">
        <f t="shared" si="41"/>
        <v>меж</v>
      </c>
      <c r="AN10" s="300" t="str">
        <f t="shared" si="8"/>
        <v/>
      </c>
      <c r="AO10" s="300" t="str">
        <f t="shared" si="9"/>
        <v/>
      </c>
      <c r="AP10" s="300" t="str">
        <f t="shared" si="10"/>
        <v/>
      </c>
      <c r="AQ10" s="300" t="str">
        <f t="shared" si="11"/>
        <v/>
      </c>
      <c r="AR10" s="306" t="str">
        <f t="shared" si="12"/>
        <v/>
      </c>
      <c r="AS10" s="300" t="str">
        <f t="shared" si="24"/>
        <v/>
      </c>
      <c r="AT10" s="300" t="str">
        <f t="shared" si="25"/>
        <v/>
      </c>
      <c r="AU10" s="192" t="str">
        <f t="shared" si="13"/>
        <v>меж</v>
      </c>
      <c r="AV10" s="192" t="str">
        <f t="shared" si="31"/>
        <v>меж89001413общпро</v>
      </c>
      <c r="AW10" s="191">
        <f t="shared" si="42"/>
        <v>0</v>
      </c>
      <c r="AX10" s="191">
        <f t="shared" si="43"/>
        <v>0</v>
      </c>
      <c r="AY10" s="191">
        <f t="shared" si="44"/>
        <v>0</v>
      </c>
      <c r="AZ10" s="191">
        <f t="shared" si="45"/>
        <v>0</v>
      </c>
      <c r="BA10" s="193">
        <f t="shared" si="32"/>
        <v>1</v>
      </c>
      <c r="BB10" s="193">
        <f t="shared" si="33"/>
        <v>1</v>
      </c>
      <c r="BC10" s="193">
        <f t="shared" si="34"/>
        <v>1</v>
      </c>
      <c r="BD10" s="191">
        <f t="shared" si="14"/>
        <v>0</v>
      </c>
      <c r="BE10" s="191">
        <f t="shared" si="46"/>
        <v>0</v>
      </c>
      <c r="BF10" s="210">
        <f t="shared" si="28"/>
        <v>0</v>
      </c>
      <c r="BG10" s="211">
        <f t="shared" si="29"/>
        <v>0</v>
      </c>
      <c r="BH10" s="289"/>
      <c r="BI10" s="289"/>
      <c r="BJ10" s="228"/>
      <c r="BK10" s="228"/>
      <c r="BL10" s="233" t="str">
        <f t="shared" si="30"/>
        <v/>
      </c>
    </row>
    <row r="11" spans="1:64" ht="12" customHeight="1">
      <c r="A11" s="333" t="s">
        <v>681</v>
      </c>
      <c r="B11" s="381" t="s">
        <v>329</v>
      </c>
      <c r="C11" s="333" t="s">
        <v>654</v>
      </c>
      <c r="D11" s="381" t="s">
        <v>408</v>
      </c>
      <c r="E11" s="381" t="s">
        <v>868</v>
      </c>
      <c r="F11" s="381" t="s">
        <v>605</v>
      </c>
      <c r="G11" s="381" t="s">
        <v>398</v>
      </c>
      <c r="H11" s="100" t="s">
        <v>653</v>
      </c>
      <c r="I11" s="381" t="s">
        <v>505</v>
      </c>
      <c r="J11" s="382">
        <v>84280</v>
      </c>
      <c r="K11" s="382">
        <v>84280</v>
      </c>
      <c r="L11" s="191" t="str">
        <f t="shared" si="35"/>
        <v>89001413070706100Ч005054025101</v>
      </c>
      <c r="M11" s="192">
        <f t="array" ref="M11">IF(COUNT(SEARCH(Удалить_Роспись_КВСР,$B11)*SEARCH(Удалить_Роспись_ПБС,$C11)*SEARCH(Удалить_Роспись_КФСР, $D11)*SEARCH(Удалить_Роспись_КЦСР,$E11)*SEARCH(Удалить_Роспись_КВР,$F11)*SEARCH(Удалить_Роспись_ЭК,$H11)*SEARCH(Удалить_Роспись_КР,$I11))&gt;0,0,1)</f>
        <v>1</v>
      </c>
      <c r="N11" s="192">
        <v>0</v>
      </c>
      <c r="O11" s="192" t="str">
        <f t="shared" si="15"/>
        <v/>
      </c>
      <c r="P11" s="192" t="str">
        <f t="shared" si="36"/>
        <v/>
      </c>
      <c r="Q11" s="300" t="str">
        <f t="shared" si="16"/>
        <v/>
      </c>
      <c r="R11" s="300" t="str">
        <f t="shared" si="17"/>
        <v/>
      </c>
      <c r="S11" s="300" t="str">
        <f t="shared" si="37"/>
        <v/>
      </c>
      <c r="T11" s="192" t="str">
        <f t="shared" si="18"/>
        <v/>
      </c>
      <c r="U11" s="303" t="str">
        <f t="shared" si="1"/>
        <v/>
      </c>
      <c r="V11" s="300" t="str">
        <f t="shared" si="19"/>
        <v/>
      </c>
      <c r="W11" s="192" t="str">
        <f t="shared" si="2"/>
        <v/>
      </c>
      <c r="X11" s="303" t="str">
        <f t="shared" si="3"/>
        <v/>
      </c>
      <c r="Y11" s="300" t="str">
        <f t="shared" si="38"/>
        <v/>
      </c>
      <c r="Z11" s="300" t="str">
        <f t="shared" si="39"/>
        <v>меж</v>
      </c>
      <c r="AA11" s="303" t="str">
        <f t="shared" si="4"/>
        <v/>
      </c>
      <c r="AB11" s="300" t="str">
        <f t="shared" si="20"/>
        <v/>
      </c>
      <c r="AC11" s="300" t="str">
        <f t="shared" si="5"/>
        <v/>
      </c>
      <c r="AD11" s="300" t="str">
        <f t="shared" si="21"/>
        <v/>
      </c>
      <c r="AE11" s="192" t="str">
        <f t="shared" si="22"/>
        <v/>
      </c>
      <c r="AF11" s="192" t="str">
        <f t="shared" si="23"/>
        <v/>
      </c>
      <c r="AG11" s="192"/>
      <c r="AJ11" s="300" t="str">
        <f t="shared" si="40"/>
        <v/>
      </c>
      <c r="AK11" s="300" t="str">
        <f t="shared" si="6"/>
        <v/>
      </c>
      <c r="AL11" s="300" t="str">
        <f t="shared" si="7"/>
        <v/>
      </c>
      <c r="AM11" s="300" t="str">
        <f t="shared" si="41"/>
        <v>меж</v>
      </c>
      <c r="AN11" s="300" t="str">
        <f t="shared" si="8"/>
        <v/>
      </c>
      <c r="AO11" s="300" t="str">
        <f t="shared" si="9"/>
        <v/>
      </c>
      <c r="AP11" s="300" t="str">
        <f t="shared" si="10"/>
        <v/>
      </c>
      <c r="AQ11" s="300" t="str">
        <f t="shared" si="11"/>
        <v/>
      </c>
      <c r="AR11" s="306" t="str">
        <f t="shared" si="12"/>
        <v/>
      </c>
      <c r="AS11" s="300" t="str">
        <f t="shared" si="24"/>
        <v/>
      </c>
      <c r="AT11" s="300" t="str">
        <f t="shared" si="25"/>
        <v/>
      </c>
      <c r="AU11" s="192" t="str">
        <f t="shared" si="13"/>
        <v>меж</v>
      </c>
      <c r="AV11" s="192" t="str">
        <f t="shared" si="31"/>
        <v>меж89001413общпро</v>
      </c>
      <c r="AW11" s="191">
        <f t="shared" si="42"/>
        <v>84280</v>
      </c>
      <c r="AX11" s="191">
        <f t="shared" si="43"/>
        <v>84280</v>
      </c>
      <c r="AY11" s="191">
        <f t="shared" si="44"/>
        <v>0</v>
      </c>
      <c r="AZ11" s="191">
        <f t="shared" si="45"/>
        <v>0</v>
      </c>
      <c r="BA11" s="193">
        <f t="shared" si="32"/>
        <v>1</v>
      </c>
      <c r="BB11" s="193">
        <f t="shared" si="33"/>
        <v>1</v>
      </c>
      <c r="BC11" s="193">
        <f t="shared" si="34"/>
        <v>1</v>
      </c>
      <c r="BD11" s="191">
        <f t="shared" si="14"/>
        <v>0</v>
      </c>
      <c r="BE11" s="191">
        <f t="shared" si="46"/>
        <v>0</v>
      </c>
      <c r="BF11" s="210">
        <f t="shared" si="28"/>
        <v>0</v>
      </c>
      <c r="BG11" s="211">
        <f t="shared" si="29"/>
        <v>0</v>
      </c>
      <c r="BH11" s="289"/>
      <c r="BI11" s="289"/>
      <c r="BJ11" s="228"/>
      <c r="BK11" s="228"/>
      <c r="BL11" s="233" t="str">
        <f t="shared" si="30"/>
        <v/>
      </c>
    </row>
    <row r="12" spans="1:64" ht="12" hidden="1" customHeight="1">
      <c r="A12" s="333" t="s">
        <v>681</v>
      </c>
      <c r="B12" s="381" t="s">
        <v>329</v>
      </c>
      <c r="C12" s="333" t="s">
        <v>654</v>
      </c>
      <c r="D12" s="381" t="s">
        <v>333</v>
      </c>
      <c r="E12" s="381" t="s">
        <v>869</v>
      </c>
      <c r="F12" s="381" t="s">
        <v>621</v>
      </c>
      <c r="G12" s="381" t="s">
        <v>398</v>
      </c>
      <c r="H12" s="100" t="s">
        <v>653</v>
      </c>
      <c r="I12" s="381" t="s">
        <v>339</v>
      </c>
      <c r="J12" s="382">
        <v>1147730</v>
      </c>
      <c r="K12" s="382">
        <v>860763</v>
      </c>
      <c r="L12" s="191" t="str">
        <f t="shared" si="35"/>
        <v>890014131401111007601051125110</v>
      </c>
      <c r="M12" s="192">
        <f t="array" ref="M12">IF(COUNT(SEARCH(Удалить_Роспись_КВСР,$B12)*SEARCH(Удалить_Роспись_ПБС,$C12)*SEARCH(Удалить_Роспись_КФСР, $D12)*SEARCH(Удалить_Роспись_КЦСР,$E12)*SEARCH(Удалить_Роспись_КВР,$F12)*SEARCH(Удалить_Роспись_ЭК,$H12)*SEARCH(Удалить_Роспись_КР,$I12))&gt;0,0,1)</f>
        <v>0</v>
      </c>
      <c r="N12" s="192">
        <v>0</v>
      </c>
      <c r="O12" s="192" t="str">
        <f t="shared" si="15"/>
        <v/>
      </c>
      <c r="P12" s="192" t="str">
        <f t="shared" si="36"/>
        <v/>
      </c>
      <c r="Q12" s="300" t="str">
        <f t="shared" si="16"/>
        <v/>
      </c>
      <c r="R12" s="300" t="str">
        <f t="shared" si="17"/>
        <v/>
      </c>
      <c r="S12" s="300" t="str">
        <f t="shared" si="37"/>
        <v/>
      </c>
      <c r="T12" s="192" t="str">
        <f t="shared" si="18"/>
        <v/>
      </c>
      <c r="U12" s="303" t="str">
        <f t="shared" si="1"/>
        <v/>
      </c>
      <c r="V12" s="300" t="str">
        <f t="shared" si="19"/>
        <v/>
      </c>
      <c r="W12" s="192" t="str">
        <f t="shared" si="2"/>
        <v/>
      </c>
      <c r="X12" s="303" t="str">
        <f t="shared" si="3"/>
        <v/>
      </c>
      <c r="Y12" s="300" t="str">
        <f t="shared" si="38"/>
        <v/>
      </c>
      <c r="Z12" s="300" t="str">
        <f t="shared" si="39"/>
        <v>меж</v>
      </c>
      <c r="AA12" s="303" t="str">
        <f t="shared" si="4"/>
        <v/>
      </c>
      <c r="AB12" s="300" t="str">
        <f t="shared" si="20"/>
        <v/>
      </c>
      <c r="AC12" s="300" t="str">
        <f t="shared" si="5"/>
        <v/>
      </c>
      <c r="AD12" s="300" t="str">
        <f t="shared" si="21"/>
        <v/>
      </c>
      <c r="AE12" s="192" t="str">
        <f t="shared" si="22"/>
        <v/>
      </c>
      <c r="AF12" s="192" t="str">
        <f t="shared" si="23"/>
        <v/>
      </c>
      <c r="AG12" s="192"/>
      <c r="AJ12" s="300" t="str">
        <f t="shared" si="40"/>
        <v/>
      </c>
      <c r="AK12" s="300" t="str">
        <f t="shared" si="6"/>
        <v/>
      </c>
      <c r="AL12" s="300" t="str">
        <f t="shared" si="7"/>
        <v/>
      </c>
      <c r="AM12" s="300" t="str">
        <f t="shared" si="41"/>
        <v>меж</v>
      </c>
      <c r="AN12" s="300" t="str">
        <f t="shared" si="8"/>
        <v/>
      </c>
      <c r="AO12" s="300" t="str">
        <f t="shared" si="9"/>
        <v/>
      </c>
      <c r="AP12" s="300" t="str">
        <f t="shared" si="10"/>
        <v/>
      </c>
      <c r="AQ12" s="300" t="str">
        <f t="shared" si="11"/>
        <v/>
      </c>
      <c r="AR12" s="306" t="str">
        <f t="shared" si="12"/>
        <v/>
      </c>
      <c r="AS12" s="300" t="str">
        <f t="shared" si="24"/>
        <v/>
      </c>
      <c r="AT12" s="300" t="str">
        <f t="shared" si="25"/>
        <v/>
      </c>
      <c r="AU12" s="192" t="str">
        <f t="shared" si="13"/>
        <v>меж</v>
      </c>
      <c r="AV12" s="192" t="str">
        <f t="shared" si="31"/>
        <v>меж89001413общпро</v>
      </c>
      <c r="AW12" s="191">
        <f t="shared" si="42"/>
        <v>0</v>
      </c>
      <c r="AX12" s="191">
        <f t="shared" si="43"/>
        <v>0</v>
      </c>
      <c r="AY12" s="191">
        <f t="shared" si="44"/>
        <v>0</v>
      </c>
      <c r="AZ12" s="191">
        <f t="shared" si="45"/>
        <v>0</v>
      </c>
      <c r="BA12" s="193">
        <f t="shared" si="32"/>
        <v>1</v>
      </c>
      <c r="BB12" s="193">
        <f t="shared" si="33"/>
        <v>1</v>
      </c>
      <c r="BC12" s="193">
        <f t="shared" si="34"/>
        <v>1</v>
      </c>
      <c r="BD12" s="191">
        <f t="shared" si="14"/>
        <v>0</v>
      </c>
      <c r="BE12" s="191">
        <f t="shared" si="46"/>
        <v>0</v>
      </c>
      <c r="BF12" s="210">
        <f t="shared" si="28"/>
        <v>0</v>
      </c>
      <c r="BG12" s="211">
        <f t="shared" si="29"/>
        <v>0</v>
      </c>
      <c r="BH12" s="289"/>
      <c r="BI12" s="289"/>
      <c r="BJ12" s="228"/>
      <c r="BK12" s="228"/>
      <c r="BL12" s="233" t="str">
        <f t="shared" si="30"/>
        <v/>
      </c>
    </row>
    <row r="13" spans="1:64" ht="12" customHeight="1">
      <c r="A13" s="333" t="s">
        <v>681</v>
      </c>
      <c r="B13" s="381" t="s">
        <v>329</v>
      </c>
      <c r="C13" s="333" t="s">
        <v>654</v>
      </c>
      <c r="D13" s="381" t="s">
        <v>333</v>
      </c>
      <c r="E13" s="381" t="s">
        <v>870</v>
      </c>
      <c r="F13" s="381" t="s">
        <v>621</v>
      </c>
      <c r="G13" s="381" t="s">
        <v>398</v>
      </c>
      <c r="H13" s="100" t="s">
        <v>653</v>
      </c>
      <c r="I13" s="381" t="s">
        <v>505</v>
      </c>
      <c r="J13" s="382">
        <v>255190</v>
      </c>
      <c r="K13" s="382">
        <v>255190</v>
      </c>
      <c r="L13" s="191" t="str">
        <f t="shared" si="35"/>
        <v>890014131401111008013051125101</v>
      </c>
      <c r="M13" s="192">
        <f t="array" ref="M13">IF(COUNT(SEARCH(Удалить_Роспись_КВСР,$B13)*SEARCH(Удалить_Роспись_ПБС,$C13)*SEARCH(Удалить_Роспись_КФСР, $D13)*SEARCH(Удалить_Роспись_КЦСР,$E13)*SEARCH(Удалить_Роспись_КВР,$F13)*SEARCH(Удалить_Роспись_ЭК,$H13)*SEARCH(Удалить_Роспись_КР,$I13))&gt;0,0,1)</f>
        <v>1</v>
      </c>
      <c r="N13" s="192">
        <v>0</v>
      </c>
      <c r="O13" s="192" t="str">
        <f t="shared" si="15"/>
        <v/>
      </c>
      <c r="P13" s="192" t="str">
        <f t="shared" si="36"/>
        <v/>
      </c>
      <c r="Q13" s="300" t="str">
        <f t="shared" si="16"/>
        <v/>
      </c>
      <c r="R13" s="300" t="str">
        <f t="shared" si="17"/>
        <v/>
      </c>
      <c r="S13" s="300" t="str">
        <f t="shared" si="37"/>
        <v/>
      </c>
      <c r="T13" s="192" t="str">
        <f t="shared" si="18"/>
        <v/>
      </c>
      <c r="U13" s="303" t="str">
        <f t="shared" si="1"/>
        <v/>
      </c>
      <c r="V13" s="300" t="str">
        <f t="shared" si="19"/>
        <v/>
      </c>
      <c r="W13" s="192" t="str">
        <f t="shared" si="2"/>
        <v/>
      </c>
      <c r="X13" s="303" t="str">
        <f t="shared" si="3"/>
        <v/>
      </c>
      <c r="Y13" s="300" t="str">
        <f t="shared" si="38"/>
        <v/>
      </c>
      <c r="Z13" s="300" t="str">
        <f t="shared" si="39"/>
        <v>меж</v>
      </c>
      <c r="AA13" s="303" t="str">
        <f t="shared" si="4"/>
        <v/>
      </c>
      <c r="AB13" s="300" t="str">
        <f t="shared" si="20"/>
        <v/>
      </c>
      <c r="AC13" s="300" t="str">
        <f t="shared" si="5"/>
        <v/>
      </c>
      <c r="AD13" s="300" t="str">
        <f t="shared" si="21"/>
        <v/>
      </c>
      <c r="AE13" s="192" t="str">
        <f t="shared" si="22"/>
        <v/>
      </c>
      <c r="AF13" s="192" t="str">
        <f t="shared" si="23"/>
        <v/>
      </c>
      <c r="AG13" s="192"/>
      <c r="AJ13" s="300" t="str">
        <f t="shared" si="40"/>
        <v/>
      </c>
      <c r="AK13" s="300" t="str">
        <f t="shared" si="6"/>
        <v/>
      </c>
      <c r="AL13" s="300" t="str">
        <f t="shared" si="7"/>
        <v/>
      </c>
      <c r="AM13" s="300" t="str">
        <f t="shared" si="41"/>
        <v>меж</v>
      </c>
      <c r="AN13" s="300" t="str">
        <f t="shared" si="8"/>
        <v/>
      </c>
      <c r="AO13" s="300" t="str">
        <f t="shared" si="9"/>
        <v/>
      </c>
      <c r="AP13" s="300" t="str">
        <f t="shared" si="10"/>
        <v/>
      </c>
      <c r="AQ13" s="300" t="str">
        <f t="shared" si="11"/>
        <v/>
      </c>
      <c r="AR13" s="306" t="str">
        <f t="shared" si="12"/>
        <v/>
      </c>
      <c r="AS13" s="300" t="str">
        <f t="shared" si="24"/>
        <v/>
      </c>
      <c r="AT13" s="300" t="str">
        <f t="shared" si="25"/>
        <v/>
      </c>
      <c r="AU13" s="192" t="str">
        <f t="shared" si="13"/>
        <v>меж</v>
      </c>
      <c r="AV13" s="192" t="str">
        <f t="shared" si="31"/>
        <v>меж89001413общпро</v>
      </c>
      <c r="AW13" s="191">
        <f t="shared" si="42"/>
        <v>255190</v>
      </c>
      <c r="AX13" s="191">
        <f t="shared" si="43"/>
        <v>255190</v>
      </c>
      <c r="AY13" s="191">
        <f t="shared" si="44"/>
        <v>0</v>
      </c>
      <c r="AZ13" s="191">
        <f t="shared" si="45"/>
        <v>0</v>
      </c>
      <c r="BA13" s="193">
        <f t="shared" si="32"/>
        <v>1</v>
      </c>
      <c r="BB13" s="193">
        <f t="shared" si="33"/>
        <v>1</v>
      </c>
      <c r="BC13" s="193">
        <f t="shared" si="34"/>
        <v>1</v>
      </c>
      <c r="BD13" s="191">
        <f t="shared" si="14"/>
        <v>0</v>
      </c>
      <c r="BE13" s="191">
        <f t="shared" si="46"/>
        <v>0</v>
      </c>
      <c r="BF13" s="210">
        <f t="shared" si="28"/>
        <v>0</v>
      </c>
      <c r="BG13" s="211">
        <f t="shared" si="29"/>
        <v>0</v>
      </c>
      <c r="BH13" s="289"/>
      <c r="BI13" s="289"/>
      <c r="BJ13" s="228"/>
      <c r="BK13" s="228"/>
      <c r="BL13" s="233" t="str">
        <f t="shared" si="30"/>
        <v/>
      </c>
    </row>
    <row r="14" spans="1:64" ht="12" customHeight="1">
      <c r="A14" s="333" t="s">
        <v>681</v>
      </c>
      <c r="B14" s="381" t="s">
        <v>329</v>
      </c>
      <c r="C14" s="333" t="s">
        <v>654</v>
      </c>
      <c r="D14" s="381" t="s">
        <v>334</v>
      </c>
      <c r="E14" s="381" t="s">
        <v>871</v>
      </c>
      <c r="F14" s="381" t="s">
        <v>605</v>
      </c>
      <c r="G14" s="381" t="s">
        <v>398</v>
      </c>
      <c r="H14" s="100" t="s">
        <v>653</v>
      </c>
      <c r="I14" s="381" t="s">
        <v>505</v>
      </c>
      <c r="J14" s="382">
        <v>3261100</v>
      </c>
      <c r="K14" s="382">
        <v>2050000</v>
      </c>
      <c r="L14" s="191" t="str">
        <f t="shared" ref="L14:L77" si="47">CONCATENATE(B14,C14,D14,E14,F14,G14,I14)</f>
        <v>890014131403111008012054025101</v>
      </c>
      <c r="M14" s="192">
        <f t="array" ref="M14">IF(COUNT(SEARCH(Удалить_Роспись_КВСР,$B14)*SEARCH(Удалить_Роспись_ПБС,$C14)*SEARCH(Удалить_Роспись_КФСР, $D14)*SEARCH(Удалить_Роспись_КЦСР,$E14)*SEARCH(Удалить_Роспись_КВР,$F14)*SEARCH(Удалить_Роспись_ЭК,$H14)*SEARCH(Удалить_Роспись_КР,$I14))&gt;0,0,1)</f>
        <v>1</v>
      </c>
      <c r="N14" s="192">
        <v>0</v>
      </c>
      <c r="O14" s="192" t="str">
        <f t="shared" ref="O14:O77" si="48">IF(OR($E14="263П001",$E14="092П000"),"атп","")</f>
        <v/>
      </c>
      <c r="P14" s="192" t="str">
        <f t="shared" ref="P14:P45" si="49">IF($E14="3000200","воз","")</f>
        <v/>
      </c>
      <c r="Q14" s="300" t="str">
        <f t="shared" ref="Q14:Q77" si="50">IF(OR($E14="282Д002",$E14="909Д000"),"инв","")</f>
        <v/>
      </c>
      <c r="R14" s="300" t="str">
        <f t="shared" ref="R14:R77" si="51">IF(OR($E14="2928006",$E14="4118004",$E14="909Ж000"),"зем","")</f>
        <v/>
      </c>
      <c r="S14" s="300" t="str">
        <f t="shared" ref="S14:S77" si="52">IF($D14="1001","пен","")</f>
        <v/>
      </c>
      <c r="T14" s="192" t="str">
        <f t="shared" ref="T14:T77" si="53">IF($E14="9018000","рез","")</f>
        <v/>
      </c>
      <c r="U14" s="303" t="str">
        <f t="shared" ref="U14:U77" si="54">IF(LEFT($E14,3)="795","рцп","")</f>
        <v/>
      </c>
      <c r="V14" s="300" t="str">
        <f t="shared" ref="V14:V77" si="55">IF(AND($B14="830",OR($E14="1038212",$E14="0358000",E14="0348223",E14="1018001",E14="1018210",E14="1038000",E14="0318202",E14="0368203",E14="0538001")),"мер","")</f>
        <v/>
      </c>
      <c r="W14" s="192" t="str">
        <f t="shared" ref="W14:W77" si="56">IF(AND($B14="806",$D14="0503"),"бла","")</f>
        <v/>
      </c>
      <c r="X14" s="303" t="str">
        <f t="shared" ref="X14:X77" si="57">IF(AND($B14="806",$E14="5058606"),"жил","")</f>
        <v/>
      </c>
      <c r="Y14" s="300" t="str">
        <f t="shared" ref="Y14:Y77" si="58">IF($D14="0107","выб","")</f>
        <v/>
      </c>
      <c r="Z14" s="300" t="str">
        <f t="shared" ref="Z14:Z77" si="59">IF($G14="251","меж","")</f>
        <v>меж</v>
      </c>
      <c r="AA14" s="303" t="str">
        <f t="shared" ref="AA14:AA77" si="60">IF($B14="800","кцп","")</f>
        <v/>
      </c>
      <c r="AB14" s="300" t="str">
        <f t="shared" ref="AB14:AB77" si="61">IF($F14="611","смз","")</f>
        <v/>
      </c>
      <c r="AC14" s="300" t="str">
        <f t="shared" ref="AC14:AC77" si="62">IF($D14="1301","дол","")</f>
        <v/>
      </c>
      <c r="AD14" s="300" t="str">
        <f t="shared" ref="AD14:AD77" si="63">IF($F14="612","сиц","")</f>
        <v/>
      </c>
      <c r="AE14" s="192" t="str">
        <f t="shared" ref="AE14:AE77" si="64">IF(AND($B14="890",$E14="9098000",F14="870"),"рсф","")</f>
        <v/>
      </c>
      <c r="AF14" s="192" t="str">
        <f t="shared" ref="AF14:AF77" si="65">IF(AND($F14="330",B14="806"),"поч","")</f>
        <v/>
      </c>
      <c r="AG14" s="192"/>
      <c r="AJ14" s="300" t="str">
        <f t="shared" ref="AJ14:AJ77" si="66">IF(AND(D14="0503",G14="223",OR(E14="2118002",E14="2218002",E14="2338004",E14="2718002",E14="2928002",E14="3018002",E14="3118002",E14="3218002",E14="3418002",E14="3658002",E14="3718002",E14="3818002",E14="3948001",E14="4118002",E14="4218002",E14="4218001",E14="4318002",E14="4418002",E14="4618002")),"осв","")</f>
        <v/>
      </c>
      <c r="AK14" s="300" t="str">
        <f t="shared" ref="AK14:AK77" si="67">IF($D14="0107","выб","")</f>
        <v/>
      </c>
      <c r="AL14" s="300" t="str">
        <f t="shared" ref="AL14:AL77" si="68">IF(OR($D14="0409",$D14="0503"),"бла","")</f>
        <v/>
      </c>
      <c r="AM14" s="300" t="str">
        <f t="shared" ref="AM14:AM77" si="69">IF($G14="251","меж","")</f>
        <v>меж</v>
      </c>
      <c r="AN14" s="300" t="str">
        <f t="shared" ref="AN14:AN77" si="70">IF($D14="0501","жил","")</f>
        <v/>
      </c>
      <c r="AO14" s="300" t="str">
        <f t="shared" ref="AO14:AO77" si="71">IF($D14="1101","физ","")</f>
        <v/>
      </c>
      <c r="AP14" s="300" t="str">
        <f t="shared" ref="AP14:AP77" si="72">IF($D14="0408","тра","")</f>
        <v/>
      </c>
      <c r="AQ14" s="300" t="str">
        <f t="shared" ref="AQ14:AQ77" si="73">IF($D14="1001","пен","")</f>
        <v/>
      </c>
      <c r="AR14" s="306" t="str">
        <f t="shared" ref="AR14:AR77" si="74">IF(LEFT($E14,3)="795","рцп","")</f>
        <v/>
      </c>
      <c r="AS14" s="300" t="str">
        <f t="shared" ref="AS14:AS77" si="75">IF($F14="611","смз","")</f>
        <v/>
      </c>
      <c r="AT14" s="300" t="str">
        <f t="shared" ref="AT14:AT77" si="76">IF($F14="612","сиц","")</f>
        <v/>
      </c>
      <c r="AU14" s="192" t="str">
        <f t="shared" ref="AU14:AU77" si="77">IF(LEFT(B14,1)="9",LEFT(CONCATENATE(AJ14,AK14,AL14,AM14,AN14,AP14,AQ14,AR14,AS14,AT14,AO14,"рбс"),3),LEFT(CONCATENATE(O14,P14,Q14,R14,S14,T14,U14,V14,W14,X14,Y14,Z14,AA14,AB14,AC14,AD14,AE14,AF14,"рбс"),3))</f>
        <v>меж</v>
      </c>
      <c r="AV14" s="192" t="str">
        <f t="shared" ref="AV14:AV77" si="78">CONCATENATE(AU14,B14,IF(C14="ЦП270","ЦП273",IF(AND(C14="ЦС300",LEFT(E14,3)="440"),"ЦС306",IF(AND(C14="ЦУ340",LEFT(E14,3)="440"),"ЦУ347",C14))),IF(ISNA(VLOOKUP(F14,спр_Платные,1,FALSE)),"общ","пла"),VLOOKUP(G14,спр_Индексации_ЭКР,3,FALSE))</f>
        <v>меж89001413общпро</v>
      </c>
      <c r="AW14" s="191">
        <f t="shared" ref="AW14:AW77" si="79">J14*$M14</f>
        <v>3261100</v>
      </c>
      <c r="AX14" s="191">
        <f t="shared" ref="AX14:AX77" si="80">K14*$M14</f>
        <v>2050000</v>
      </c>
      <c r="AY14" s="191">
        <f t="shared" ref="AY14:AY77" si="81">J14*$N14</f>
        <v>0</v>
      </c>
      <c r="AZ14" s="191">
        <f t="shared" ref="AZ14:AZ77" si="82">K14*$N14</f>
        <v>0</v>
      </c>
      <c r="BA14" s="193">
        <f t="shared" ref="BA14:BA77" si="83">VLOOKUP(G14,спр_Индексации_ЭКР,2,FALSE)</f>
        <v>1</v>
      </c>
      <c r="BB14" s="193">
        <f t="shared" ref="BB14:BB77" si="84">VLOOKUP(G14,спр_Индексации_ЭКР,4,FALSE)</f>
        <v>1</v>
      </c>
      <c r="BC14" s="193">
        <f t="shared" ref="BC14:BC77" si="85">VLOOKUP(G14,спр_Индексации_ЭКР,5,FALSE)</f>
        <v>1</v>
      </c>
      <c r="BD14" s="191">
        <f t="shared" ref="BD14:BD45" si="86">IF(ISNA(BA14),0,AY14*$BA14)</f>
        <v>0</v>
      </c>
      <c r="BE14" s="191">
        <f t="shared" ref="BE14:BE77" si="87">AZ14*$BA14</f>
        <v>0</v>
      </c>
      <c r="BF14" s="210">
        <f t="shared" ref="BF14:BF77" si="88">BD14*BB14</f>
        <v>0</v>
      </c>
      <c r="BG14" s="211">
        <f t="shared" ref="BG14:BG77" si="89">BF14*BC14</f>
        <v>0</v>
      </c>
      <c r="BH14" s="289"/>
      <c r="BI14" s="289"/>
      <c r="BJ14" s="228"/>
      <c r="BK14" s="228"/>
      <c r="BL14" s="233" t="str">
        <f t="shared" ref="BL14:BL77" si="90">IF(LEFT(B14,1)="9",LEFT(D14,2),"")</f>
        <v/>
      </c>
    </row>
    <row r="15" spans="1:64" ht="12" customHeight="1">
      <c r="A15" s="333" t="s">
        <v>681</v>
      </c>
      <c r="B15" s="381" t="s">
        <v>381</v>
      </c>
      <c r="C15" s="333" t="s">
        <v>654</v>
      </c>
      <c r="D15" s="381" t="s">
        <v>383</v>
      </c>
      <c r="E15" s="381" t="s">
        <v>872</v>
      </c>
      <c r="F15" s="381" t="s">
        <v>602</v>
      </c>
      <c r="G15" s="381" t="s">
        <v>385</v>
      </c>
      <c r="H15" s="100" t="s">
        <v>653</v>
      </c>
      <c r="I15" s="381" t="s">
        <v>505</v>
      </c>
      <c r="J15" s="382">
        <v>504792</v>
      </c>
      <c r="K15" s="382">
        <v>356164.72</v>
      </c>
      <c r="L15" s="191" t="str">
        <f t="shared" si="47"/>
        <v>901014130102801006000012121101</v>
      </c>
      <c r="M15" s="192">
        <f t="array" ref="M15">IF(COUNT(SEARCH(Удалить_Роспись_КВСР,$B15)*SEARCH(Удалить_Роспись_ПБС,$C15)*SEARCH(Удалить_Роспись_КФСР, $D15)*SEARCH(Удалить_Роспись_КЦСР,$E15)*SEARCH(Удалить_Роспись_КВР,$F15)*SEARCH(Удалить_Роспись_ЭК,$H15)*SEARCH(Удалить_Роспись_КР,$I15))&gt;0,0,1)</f>
        <v>1</v>
      </c>
      <c r="N15" s="192">
        <v>0</v>
      </c>
      <c r="O15" s="192" t="str">
        <f t="shared" si="48"/>
        <v/>
      </c>
      <c r="P15" s="192" t="str">
        <f t="shared" si="49"/>
        <v/>
      </c>
      <c r="Q15" s="300" t="str">
        <f t="shared" si="50"/>
        <v/>
      </c>
      <c r="R15" s="300" t="str">
        <f t="shared" si="51"/>
        <v/>
      </c>
      <c r="S15" s="300" t="str">
        <f t="shared" si="52"/>
        <v/>
      </c>
      <c r="T15" s="192" t="str">
        <f t="shared" si="53"/>
        <v/>
      </c>
      <c r="U15" s="303" t="str">
        <f t="shared" si="54"/>
        <v/>
      </c>
      <c r="V15" s="300" t="str">
        <f t="shared" si="55"/>
        <v/>
      </c>
      <c r="W15" s="192" t="str">
        <f t="shared" si="56"/>
        <v/>
      </c>
      <c r="X15" s="303" t="str">
        <f t="shared" si="57"/>
        <v/>
      </c>
      <c r="Y15" s="300" t="str">
        <f t="shared" si="58"/>
        <v/>
      </c>
      <c r="Z15" s="300" t="str">
        <f t="shared" si="59"/>
        <v/>
      </c>
      <c r="AA15" s="303" t="str">
        <f t="shared" si="60"/>
        <v/>
      </c>
      <c r="AB15" s="300" t="str">
        <f t="shared" si="61"/>
        <v/>
      </c>
      <c r="AC15" s="300" t="str">
        <f t="shared" si="62"/>
        <v/>
      </c>
      <c r="AD15" s="300" t="str">
        <f t="shared" si="63"/>
        <v/>
      </c>
      <c r="AE15" s="192" t="str">
        <f t="shared" si="64"/>
        <v/>
      </c>
      <c r="AF15" s="192" t="str">
        <f t="shared" si="65"/>
        <v/>
      </c>
      <c r="AG15" s="192"/>
      <c r="AJ15" s="300" t="str">
        <f t="shared" si="66"/>
        <v/>
      </c>
      <c r="AK15" s="300" t="str">
        <f t="shared" si="67"/>
        <v/>
      </c>
      <c r="AL15" s="300" t="str">
        <f t="shared" si="68"/>
        <v/>
      </c>
      <c r="AM15" s="300" t="str">
        <f t="shared" si="69"/>
        <v/>
      </c>
      <c r="AN15" s="300" t="str">
        <f t="shared" si="70"/>
        <v/>
      </c>
      <c r="AO15" s="300" t="str">
        <f t="shared" si="71"/>
        <v/>
      </c>
      <c r="AP15" s="300" t="str">
        <f t="shared" si="72"/>
        <v/>
      </c>
      <c r="AQ15" s="300" t="str">
        <f t="shared" si="73"/>
        <v/>
      </c>
      <c r="AR15" s="306" t="str">
        <f t="shared" si="74"/>
        <v/>
      </c>
      <c r="AS15" s="300" t="str">
        <f t="shared" si="75"/>
        <v/>
      </c>
      <c r="AT15" s="300" t="str">
        <f t="shared" si="76"/>
        <v/>
      </c>
      <c r="AU15" s="192" t="str">
        <f t="shared" si="77"/>
        <v>рбс</v>
      </c>
      <c r="AV15" s="192" t="str">
        <f t="shared" si="78"/>
        <v>рбс90101413общопл</v>
      </c>
      <c r="AW15" s="191">
        <f t="shared" si="79"/>
        <v>504792</v>
      </c>
      <c r="AX15" s="191">
        <f t="shared" si="80"/>
        <v>356164.72</v>
      </c>
      <c r="AY15" s="191">
        <f t="shared" si="81"/>
        <v>0</v>
      </c>
      <c r="AZ15" s="191">
        <f t="shared" si="82"/>
        <v>0</v>
      </c>
      <c r="BA15" s="193">
        <f t="shared" si="83"/>
        <v>1</v>
      </c>
      <c r="BB15" s="193">
        <f t="shared" si="84"/>
        <v>1</v>
      </c>
      <c r="BC15" s="193">
        <f t="shared" si="85"/>
        <v>1</v>
      </c>
      <c r="BD15" s="191">
        <f t="shared" si="86"/>
        <v>0</v>
      </c>
      <c r="BE15" s="191">
        <f t="shared" si="87"/>
        <v>0</v>
      </c>
      <c r="BF15" s="210">
        <f t="shared" si="88"/>
        <v>0</v>
      </c>
      <c r="BG15" s="211">
        <f t="shared" si="89"/>
        <v>0</v>
      </c>
      <c r="BH15" s="289"/>
      <c r="BI15" s="289"/>
      <c r="BJ15" s="228"/>
      <c r="BK15" s="228"/>
      <c r="BL15" s="233" t="str">
        <f t="shared" si="90"/>
        <v>01</v>
      </c>
    </row>
    <row r="16" spans="1:64" ht="12" customHeight="1">
      <c r="A16" s="333" t="s">
        <v>681</v>
      </c>
      <c r="B16" s="381" t="s">
        <v>381</v>
      </c>
      <c r="C16" s="333" t="s">
        <v>654</v>
      </c>
      <c r="D16" s="381" t="s">
        <v>383</v>
      </c>
      <c r="E16" s="381" t="s">
        <v>872</v>
      </c>
      <c r="F16" s="381" t="s">
        <v>585</v>
      </c>
      <c r="G16" s="381" t="s">
        <v>386</v>
      </c>
      <c r="H16" s="100" t="s">
        <v>653</v>
      </c>
      <c r="I16" s="381" t="s">
        <v>505</v>
      </c>
      <c r="J16" s="382">
        <v>5250</v>
      </c>
      <c r="K16" s="382">
        <v>2200</v>
      </c>
      <c r="L16" s="191" t="str">
        <f t="shared" si="47"/>
        <v>901014130102801006000012221201</v>
      </c>
      <c r="M16" s="192">
        <f t="array" ref="M16">IF(COUNT(SEARCH(Удалить_Роспись_КВСР,$B16)*SEARCH(Удалить_Роспись_ПБС,$C16)*SEARCH(Удалить_Роспись_КФСР, $D16)*SEARCH(Удалить_Роспись_КЦСР,$E16)*SEARCH(Удалить_Роспись_КВР,$F16)*SEARCH(Удалить_Роспись_ЭК,$H16)*SEARCH(Удалить_Роспись_КР,$I16))&gt;0,0,1)</f>
        <v>1</v>
      </c>
      <c r="N16" s="192">
        <f>IF(COUNT(SEARCH(Удалить_Индекс_КВСР,$B16)*SEARCH(Удалить_Индекс_ПБС,$C16)*SEARCH(Удалить_Индекс_КФСР,$D16)*SEARCH(Удалить_Индекс_КЦСР,$E16)*SEARCH(Удалить_Индекс_КВР,$F16)*SEARCH(Удалить_Индекс_ЭК,$H16)*SEARCH(Удалить_Индекс_КР,$I16))&gt;0,0,1)</f>
        <v>1</v>
      </c>
      <c r="O16" s="192" t="str">
        <f t="shared" si="48"/>
        <v/>
      </c>
      <c r="P16" s="192" t="str">
        <f t="shared" si="49"/>
        <v/>
      </c>
      <c r="Q16" s="300" t="str">
        <f t="shared" si="50"/>
        <v/>
      </c>
      <c r="R16" s="300" t="str">
        <f t="shared" si="51"/>
        <v/>
      </c>
      <c r="S16" s="300" t="str">
        <f t="shared" si="52"/>
        <v/>
      </c>
      <c r="T16" s="192" t="str">
        <f t="shared" si="53"/>
        <v/>
      </c>
      <c r="U16" s="303" t="str">
        <f t="shared" si="54"/>
        <v/>
      </c>
      <c r="V16" s="300" t="str">
        <f t="shared" si="55"/>
        <v/>
      </c>
      <c r="W16" s="192" t="str">
        <f t="shared" si="56"/>
        <v/>
      </c>
      <c r="X16" s="303" t="str">
        <f t="shared" si="57"/>
        <v/>
      </c>
      <c r="Y16" s="300" t="str">
        <f t="shared" si="58"/>
        <v/>
      </c>
      <c r="Z16" s="300" t="str">
        <f t="shared" si="59"/>
        <v/>
      </c>
      <c r="AA16" s="303" t="str">
        <f t="shared" si="60"/>
        <v/>
      </c>
      <c r="AB16" s="300" t="str">
        <f t="shared" si="61"/>
        <v/>
      </c>
      <c r="AC16" s="300" t="str">
        <f t="shared" si="62"/>
        <v/>
      </c>
      <c r="AD16" s="300" t="str">
        <f t="shared" si="63"/>
        <v/>
      </c>
      <c r="AE16" s="192" t="str">
        <f t="shared" si="64"/>
        <v/>
      </c>
      <c r="AF16" s="192" t="str">
        <f t="shared" si="65"/>
        <v/>
      </c>
      <c r="AG16" s="192"/>
      <c r="AJ16" s="300" t="str">
        <f t="shared" si="66"/>
        <v/>
      </c>
      <c r="AK16" s="300" t="str">
        <f t="shared" si="67"/>
        <v/>
      </c>
      <c r="AL16" s="300" t="str">
        <f t="shared" si="68"/>
        <v/>
      </c>
      <c r="AM16" s="300" t="str">
        <f t="shared" si="69"/>
        <v/>
      </c>
      <c r="AN16" s="300" t="str">
        <f t="shared" si="70"/>
        <v/>
      </c>
      <c r="AO16" s="300" t="str">
        <f t="shared" si="71"/>
        <v/>
      </c>
      <c r="AP16" s="300" t="str">
        <f t="shared" si="72"/>
        <v/>
      </c>
      <c r="AQ16" s="300" t="str">
        <f t="shared" si="73"/>
        <v/>
      </c>
      <c r="AR16" s="306" t="str">
        <f t="shared" si="74"/>
        <v/>
      </c>
      <c r="AS16" s="300" t="str">
        <f t="shared" si="75"/>
        <v/>
      </c>
      <c r="AT16" s="300" t="str">
        <f t="shared" si="76"/>
        <v/>
      </c>
      <c r="AU16" s="192" t="str">
        <f t="shared" si="77"/>
        <v>рбс</v>
      </c>
      <c r="AV16" s="192" t="str">
        <f t="shared" si="78"/>
        <v>рбс90101413общпро</v>
      </c>
      <c r="AW16" s="191">
        <f t="shared" si="79"/>
        <v>5250</v>
      </c>
      <c r="AX16" s="191">
        <f t="shared" si="80"/>
        <v>2200</v>
      </c>
      <c r="AY16" s="191">
        <f t="shared" si="81"/>
        <v>5250</v>
      </c>
      <c r="AZ16" s="191">
        <f t="shared" si="82"/>
        <v>2200</v>
      </c>
      <c r="BA16" s="193">
        <f t="shared" si="83"/>
        <v>1</v>
      </c>
      <c r="BB16" s="193">
        <f t="shared" si="84"/>
        <v>1</v>
      </c>
      <c r="BC16" s="193">
        <f t="shared" si="85"/>
        <v>1</v>
      </c>
      <c r="BD16" s="191">
        <f t="shared" si="86"/>
        <v>5250</v>
      </c>
      <c r="BE16" s="191">
        <f t="shared" si="87"/>
        <v>2200</v>
      </c>
      <c r="BF16" s="210">
        <f t="shared" si="88"/>
        <v>5250</v>
      </c>
      <c r="BG16" s="211">
        <f t="shared" si="89"/>
        <v>5250</v>
      </c>
      <c r="BH16" s="289"/>
      <c r="BI16" s="289"/>
      <c r="BJ16" s="228"/>
      <c r="BK16" s="228"/>
      <c r="BL16" s="233" t="str">
        <f t="shared" si="90"/>
        <v>01</v>
      </c>
    </row>
    <row r="17" spans="1:64" ht="12" customHeight="1">
      <c r="A17" s="333" t="s">
        <v>681</v>
      </c>
      <c r="B17" s="381" t="s">
        <v>381</v>
      </c>
      <c r="C17" s="333" t="s">
        <v>654</v>
      </c>
      <c r="D17" s="381" t="s">
        <v>383</v>
      </c>
      <c r="E17" s="381" t="s">
        <v>872</v>
      </c>
      <c r="F17" s="381" t="s">
        <v>873</v>
      </c>
      <c r="G17" s="381" t="s">
        <v>387</v>
      </c>
      <c r="H17" s="100" t="s">
        <v>653</v>
      </c>
      <c r="I17" s="381" t="s">
        <v>505</v>
      </c>
      <c r="J17" s="382">
        <v>152447</v>
      </c>
      <c r="K17" s="382">
        <v>96394.91</v>
      </c>
      <c r="L17" s="191" t="str">
        <f t="shared" si="47"/>
        <v>901014130102801006000012921301</v>
      </c>
      <c r="M17" s="192">
        <f t="array" ref="M17">IF(COUNT(SEARCH(Удалить_Роспись_КВСР,$B17)*SEARCH(Удалить_Роспись_ПБС,$C17)*SEARCH(Удалить_Роспись_КФСР, $D17)*SEARCH(Удалить_Роспись_КЦСР,$E17)*SEARCH(Удалить_Роспись_КВР,$F17)*SEARCH(Удалить_Роспись_ЭК,$H17)*SEARCH(Удалить_Роспись_КР,$I17))&gt;0,0,1)</f>
        <v>1</v>
      </c>
      <c r="N17" s="192">
        <v>0</v>
      </c>
      <c r="O17" s="192" t="str">
        <f t="shared" si="48"/>
        <v/>
      </c>
      <c r="P17" s="192" t="str">
        <f t="shared" si="49"/>
        <v/>
      </c>
      <c r="Q17" s="300" t="str">
        <f t="shared" si="50"/>
        <v/>
      </c>
      <c r="R17" s="300" t="str">
        <f t="shared" si="51"/>
        <v/>
      </c>
      <c r="S17" s="300" t="str">
        <f t="shared" si="52"/>
        <v/>
      </c>
      <c r="T17" s="192" t="str">
        <f t="shared" si="53"/>
        <v/>
      </c>
      <c r="U17" s="303" t="str">
        <f t="shared" si="54"/>
        <v/>
      </c>
      <c r="V17" s="300" t="str">
        <f t="shared" si="55"/>
        <v/>
      </c>
      <c r="W17" s="192" t="str">
        <f t="shared" si="56"/>
        <v/>
      </c>
      <c r="X17" s="303" t="str">
        <f t="shared" si="57"/>
        <v/>
      </c>
      <c r="Y17" s="300" t="str">
        <f t="shared" si="58"/>
        <v/>
      </c>
      <c r="Z17" s="300" t="str">
        <f t="shared" si="59"/>
        <v/>
      </c>
      <c r="AA17" s="303" t="str">
        <f t="shared" si="60"/>
        <v/>
      </c>
      <c r="AB17" s="300" t="str">
        <f t="shared" si="61"/>
        <v/>
      </c>
      <c r="AC17" s="300" t="str">
        <f t="shared" si="62"/>
        <v/>
      </c>
      <c r="AD17" s="300" t="str">
        <f t="shared" si="63"/>
        <v/>
      </c>
      <c r="AE17" s="192" t="str">
        <f t="shared" si="64"/>
        <v/>
      </c>
      <c r="AF17" s="192" t="str">
        <f t="shared" si="65"/>
        <v/>
      </c>
      <c r="AG17" s="192"/>
      <c r="AJ17" s="300" t="str">
        <f t="shared" si="66"/>
        <v/>
      </c>
      <c r="AK17" s="300" t="str">
        <f t="shared" si="67"/>
        <v/>
      </c>
      <c r="AL17" s="300" t="str">
        <f t="shared" si="68"/>
        <v/>
      </c>
      <c r="AM17" s="300" t="str">
        <f t="shared" si="69"/>
        <v/>
      </c>
      <c r="AN17" s="300" t="str">
        <f t="shared" si="70"/>
        <v/>
      </c>
      <c r="AO17" s="300" t="str">
        <f t="shared" si="71"/>
        <v/>
      </c>
      <c r="AP17" s="300" t="str">
        <f t="shared" si="72"/>
        <v/>
      </c>
      <c r="AQ17" s="300" t="str">
        <f t="shared" si="73"/>
        <v/>
      </c>
      <c r="AR17" s="306" t="str">
        <f t="shared" si="74"/>
        <v/>
      </c>
      <c r="AS17" s="300" t="str">
        <f t="shared" si="75"/>
        <v/>
      </c>
      <c r="AT17" s="300" t="str">
        <f t="shared" si="76"/>
        <v/>
      </c>
      <c r="AU17" s="192" t="str">
        <f t="shared" si="77"/>
        <v>рбс</v>
      </c>
      <c r="AV17" s="192" t="str">
        <f t="shared" si="78"/>
        <v>рбс90101413общопл</v>
      </c>
      <c r="AW17" s="191">
        <f t="shared" si="79"/>
        <v>152447</v>
      </c>
      <c r="AX17" s="191">
        <f t="shared" si="80"/>
        <v>96394.91</v>
      </c>
      <c r="AY17" s="191">
        <f t="shared" si="81"/>
        <v>0</v>
      </c>
      <c r="AZ17" s="191">
        <f t="shared" si="82"/>
        <v>0</v>
      </c>
      <c r="BA17" s="193">
        <f t="shared" si="83"/>
        <v>1</v>
      </c>
      <c r="BB17" s="193">
        <f t="shared" si="84"/>
        <v>1</v>
      </c>
      <c r="BC17" s="193">
        <f t="shared" si="85"/>
        <v>1</v>
      </c>
      <c r="BD17" s="191">
        <f t="shared" si="86"/>
        <v>0</v>
      </c>
      <c r="BE17" s="191">
        <f t="shared" si="87"/>
        <v>0</v>
      </c>
      <c r="BF17" s="210">
        <f t="shared" si="88"/>
        <v>0</v>
      </c>
      <c r="BG17" s="211">
        <f t="shared" si="89"/>
        <v>0</v>
      </c>
      <c r="BH17" s="289"/>
      <c r="BI17" s="289"/>
      <c r="BJ17" s="228"/>
      <c r="BK17" s="228"/>
      <c r="BL17" s="233" t="str">
        <f t="shared" si="90"/>
        <v>01</v>
      </c>
    </row>
    <row r="18" spans="1:64" ht="12" customHeight="1">
      <c r="A18" s="333" t="s">
        <v>681</v>
      </c>
      <c r="B18" s="381" t="s">
        <v>381</v>
      </c>
      <c r="C18" s="333" t="s">
        <v>654</v>
      </c>
      <c r="D18" s="381" t="s">
        <v>388</v>
      </c>
      <c r="E18" s="381" t="s">
        <v>874</v>
      </c>
      <c r="F18" s="381" t="s">
        <v>603</v>
      </c>
      <c r="G18" s="381" t="s">
        <v>395</v>
      </c>
      <c r="H18" s="100" t="s">
        <v>653</v>
      </c>
      <c r="I18" s="381" t="s">
        <v>505</v>
      </c>
      <c r="J18" s="382">
        <v>24000</v>
      </c>
      <c r="K18" s="382">
        <v>0</v>
      </c>
      <c r="L18" s="191" t="str">
        <f t="shared" si="47"/>
        <v>901014130103803006000012329001</v>
      </c>
      <c r="M18" s="192">
        <f t="array" ref="M18">IF(COUNT(SEARCH(Удалить_Роспись_КВСР,$B18)*SEARCH(Удалить_Роспись_ПБС,$C18)*SEARCH(Удалить_Роспись_КФСР, $D18)*SEARCH(Удалить_Роспись_КЦСР,$E18)*SEARCH(Удалить_Роспись_КВР,$F18)*SEARCH(Удалить_Роспись_ЭК,$H18)*SEARCH(Удалить_Роспись_КР,$I18))&gt;0,0,1)</f>
        <v>1</v>
      </c>
      <c r="N18" s="192">
        <f>IF(COUNT(SEARCH(Удалить_Индекс_КВСР,$B18)*SEARCH(Удалить_Индекс_ПБС,$C18)*SEARCH(Удалить_Индекс_КФСР,$D18)*SEARCH(Удалить_Индекс_КЦСР,$E18)*SEARCH(Удалить_Индекс_КВР,$F18)*SEARCH(Удалить_Индекс_ЭК,$H18)*SEARCH(Удалить_Индекс_КР,$I18))&gt;0,0,1)</f>
        <v>1</v>
      </c>
      <c r="O18" s="192" t="str">
        <f t="shared" si="48"/>
        <v/>
      </c>
      <c r="P18" s="192" t="str">
        <f t="shared" si="49"/>
        <v/>
      </c>
      <c r="Q18" s="300" t="str">
        <f t="shared" si="50"/>
        <v/>
      </c>
      <c r="R18" s="300" t="str">
        <f t="shared" si="51"/>
        <v/>
      </c>
      <c r="S18" s="300" t="str">
        <f t="shared" si="52"/>
        <v/>
      </c>
      <c r="T18" s="192" t="str">
        <f t="shared" si="53"/>
        <v/>
      </c>
      <c r="U18" s="303" t="str">
        <f t="shared" si="54"/>
        <v/>
      </c>
      <c r="V18" s="300" t="str">
        <f t="shared" si="55"/>
        <v/>
      </c>
      <c r="W18" s="192" t="str">
        <f t="shared" si="56"/>
        <v/>
      </c>
      <c r="X18" s="303" t="str">
        <f t="shared" si="57"/>
        <v/>
      </c>
      <c r="Y18" s="300" t="str">
        <f t="shared" si="58"/>
        <v/>
      </c>
      <c r="Z18" s="300" t="str">
        <f t="shared" si="59"/>
        <v/>
      </c>
      <c r="AA18" s="303" t="str">
        <f t="shared" si="60"/>
        <v/>
      </c>
      <c r="AB18" s="300" t="str">
        <f t="shared" si="61"/>
        <v/>
      </c>
      <c r="AC18" s="300" t="str">
        <f t="shared" si="62"/>
        <v/>
      </c>
      <c r="AD18" s="300" t="str">
        <f t="shared" si="63"/>
        <v/>
      </c>
      <c r="AE18" s="192" t="str">
        <f t="shared" si="64"/>
        <v/>
      </c>
      <c r="AF18" s="192" t="str">
        <f t="shared" si="65"/>
        <v/>
      </c>
      <c r="AG18" s="192"/>
      <c r="AJ18" s="300" t="str">
        <f t="shared" si="66"/>
        <v/>
      </c>
      <c r="AK18" s="300" t="str">
        <f t="shared" si="67"/>
        <v/>
      </c>
      <c r="AL18" s="300" t="str">
        <f t="shared" si="68"/>
        <v/>
      </c>
      <c r="AM18" s="300" t="str">
        <f t="shared" si="69"/>
        <v/>
      </c>
      <c r="AN18" s="300" t="str">
        <f t="shared" si="70"/>
        <v/>
      </c>
      <c r="AO18" s="300" t="str">
        <f t="shared" si="71"/>
        <v/>
      </c>
      <c r="AP18" s="300" t="str">
        <f t="shared" si="72"/>
        <v/>
      </c>
      <c r="AQ18" s="300" t="str">
        <f t="shared" si="73"/>
        <v/>
      </c>
      <c r="AR18" s="306" t="str">
        <f t="shared" si="74"/>
        <v/>
      </c>
      <c r="AS18" s="300" t="str">
        <f t="shared" si="75"/>
        <v/>
      </c>
      <c r="AT18" s="300" t="str">
        <f t="shared" si="76"/>
        <v/>
      </c>
      <c r="AU18" s="192" t="str">
        <f t="shared" si="77"/>
        <v>рбс</v>
      </c>
      <c r="AV18" s="192" t="str">
        <f t="shared" si="78"/>
        <v>рбс90101413общпро</v>
      </c>
      <c r="AW18" s="191">
        <f t="shared" si="79"/>
        <v>24000</v>
      </c>
      <c r="AX18" s="191">
        <f t="shared" si="80"/>
        <v>0</v>
      </c>
      <c r="AY18" s="191">
        <f t="shared" si="81"/>
        <v>24000</v>
      </c>
      <c r="AZ18" s="191">
        <f t="shared" si="82"/>
        <v>0</v>
      </c>
      <c r="BA18" s="193">
        <f t="shared" si="83"/>
        <v>1</v>
      </c>
      <c r="BB18" s="193">
        <f t="shared" si="84"/>
        <v>1</v>
      </c>
      <c r="BC18" s="193">
        <f t="shared" si="85"/>
        <v>1</v>
      </c>
      <c r="BD18" s="191">
        <f t="shared" si="86"/>
        <v>24000</v>
      </c>
      <c r="BE18" s="191">
        <f t="shared" si="87"/>
        <v>0</v>
      </c>
      <c r="BF18" s="210">
        <f t="shared" si="88"/>
        <v>24000</v>
      </c>
      <c r="BG18" s="211">
        <f t="shared" si="89"/>
        <v>24000</v>
      </c>
      <c r="BH18" s="289"/>
      <c r="BI18" s="289"/>
      <c r="BJ18" s="228"/>
      <c r="BK18" s="228"/>
      <c r="BL18" s="233" t="str">
        <f t="shared" si="90"/>
        <v>01</v>
      </c>
    </row>
    <row r="19" spans="1:64" ht="12" customHeight="1">
      <c r="A19" s="333" t="s">
        <v>681</v>
      </c>
      <c r="B19" s="381" t="s">
        <v>381</v>
      </c>
      <c r="C19" s="333" t="s">
        <v>654</v>
      </c>
      <c r="D19" s="381" t="s">
        <v>390</v>
      </c>
      <c r="E19" s="381" t="s">
        <v>875</v>
      </c>
      <c r="F19" s="381" t="s">
        <v>602</v>
      </c>
      <c r="G19" s="381" t="s">
        <v>385</v>
      </c>
      <c r="H19" s="100" t="s">
        <v>653</v>
      </c>
      <c r="I19" s="381" t="s">
        <v>505</v>
      </c>
      <c r="J19" s="382">
        <v>1181232</v>
      </c>
      <c r="K19" s="382">
        <v>949139.26</v>
      </c>
      <c r="L19" s="191" t="str">
        <f t="shared" si="47"/>
        <v>901014130104802006000012121101</v>
      </c>
      <c r="M19" s="192">
        <f t="array" ref="M19">IF(COUNT(SEARCH(Удалить_Роспись_КВСР,$B19)*SEARCH(Удалить_Роспись_ПБС,$C19)*SEARCH(Удалить_Роспись_КФСР, $D19)*SEARCH(Удалить_Роспись_КЦСР,$E19)*SEARCH(Удалить_Роспись_КВР,$F19)*SEARCH(Удалить_Роспись_ЭК,$H19)*SEARCH(Удалить_Роспись_КР,$I19))&gt;0,0,1)</f>
        <v>1</v>
      </c>
      <c r="N19" s="192">
        <v>0</v>
      </c>
      <c r="O19" s="192" t="str">
        <f t="shared" si="48"/>
        <v/>
      </c>
      <c r="P19" s="192" t="str">
        <f t="shared" si="49"/>
        <v/>
      </c>
      <c r="Q19" s="300" t="str">
        <f t="shared" si="50"/>
        <v/>
      </c>
      <c r="R19" s="300" t="str">
        <f t="shared" si="51"/>
        <v/>
      </c>
      <c r="S19" s="300" t="str">
        <f t="shared" si="52"/>
        <v/>
      </c>
      <c r="T19" s="192" t="str">
        <f t="shared" si="53"/>
        <v/>
      </c>
      <c r="U19" s="303" t="str">
        <f t="shared" si="54"/>
        <v/>
      </c>
      <c r="V19" s="300" t="str">
        <f t="shared" si="55"/>
        <v/>
      </c>
      <c r="W19" s="192" t="str">
        <f t="shared" si="56"/>
        <v/>
      </c>
      <c r="X19" s="303" t="str">
        <f t="shared" si="57"/>
        <v/>
      </c>
      <c r="Y19" s="300" t="str">
        <f t="shared" si="58"/>
        <v/>
      </c>
      <c r="Z19" s="300" t="str">
        <f t="shared" si="59"/>
        <v/>
      </c>
      <c r="AA19" s="303" t="str">
        <f t="shared" si="60"/>
        <v/>
      </c>
      <c r="AB19" s="300" t="str">
        <f t="shared" si="61"/>
        <v/>
      </c>
      <c r="AC19" s="300" t="str">
        <f t="shared" si="62"/>
        <v/>
      </c>
      <c r="AD19" s="300" t="str">
        <f t="shared" si="63"/>
        <v/>
      </c>
      <c r="AE19" s="192" t="str">
        <f t="shared" si="64"/>
        <v/>
      </c>
      <c r="AF19" s="192" t="str">
        <f t="shared" si="65"/>
        <v/>
      </c>
      <c r="AG19" s="192"/>
      <c r="AJ19" s="300" t="str">
        <f t="shared" si="66"/>
        <v/>
      </c>
      <c r="AK19" s="300" t="str">
        <f t="shared" si="67"/>
        <v/>
      </c>
      <c r="AL19" s="300" t="str">
        <f t="shared" si="68"/>
        <v/>
      </c>
      <c r="AM19" s="300" t="str">
        <f t="shared" si="69"/>
        <v/>
      </c>
      <c r="AN19" s="300" t="str">
        <f t="shared" si="70"/>
        <v/>
      </c>
      <c r="AO19" s="300" t="str">
        <f t="shared" si="71"/>
        <v/>
      </c>
      <c r="AP19" s="300" t="str">
        <f t="shared" si="72"/>
        <v/>
      </c>
      <c r="AQ19" s="300" t="str">
        <f t="shared" si="73"/>
        <v/>
      </c>
      <c r="AR19" s="306" t="str">
        <f t="shared" si="74"/>
        <v/>
      </c>
      <c r="AS19" s="300" t="str">
        <f t="shared" si="75"/>
        <v/>
      </c>
      <c r="AT19" s="300" t="str">
        <f t="shared" si="76"/>
        <v/>
      </c>
      <c r="AU19" s="192" t="str">
        <f t="shared" si="77"/>
        <v>рбс</v>
      </c>
      <c r="AV19" s="192" t="str">
        <f t="shared" si="78"/>
        <v>рбс90101413общопл</v>
      </c>
      <c r="AW19" s="191">
        <f t="shared" si="79"/>
        <v>1181232</v>
      </c>
      <c r="AX19" s="191">
        <f t="shared" si="80"/>
        <v>949139.26</v>
      </c>
      <c r="AY19" s="191">
        <f t="shared" si="81"/>
        <v>0</v>
      </c>
      <c r="AZ19" s="191">
        <f t="shared" si="82"/>
        <v>0</v>
      </c>
      <c r="BA19" s="193">
        <f t="shared" si="83"/>
        <v>1</v>
      </c>
      <c r="BB19" s="193">
        <f t="shared" si="84"/>
        <v>1</v>
      </c>
      <c r="BC19" s="193">
        <f t="shared" si="85"/>
        <v>1</v>
      </c>
      <c r="BD19" s="191">
        <f t="shared" si="86"/>
        <v>0</v>
      </c>
      <c r="BE19" s="191">
        <f t="shared" si="87"/>
        <v>0</v>
      </c>
      <c r="BF19" s="210">
        <f t="shared" si="88"/>
        <v>0</v>
      </c>
      <c r="BG19" s="211">
        <f t="shared" si="89"/>
        <v>0</v>
      </c>
      <c r="BH19" s="289"/>
      <c r="BI19" s="289"/>
      <c r="BJ19" s="228"/>
      <c r="BK19" s="228"/>
      <c r="BL19" s="233" t="str">
        <f t="shared" si="90"/>
        <v>01</v>
      </c>
    </row>
    <row r="20" spans="1:64" ht="12" customHeight="1">
      <c r="A20" s="333" t="s">
        <v>681</v>
      </c>
      <c r="B20" s="381" t="s">
        <v>381</v>
      </c>
      <c r="C20" s="333" t="s">
        <v>654</v>
      </c>
      <c r="D20" s="381" t="s">
        <v>390</v>
      </c>
      <c r="E20" s="381" t="s">
        <v>875</v>
      </c>
      <c r="F20" s="381" t="s">
        <v>585</v>
      </c>
      <c r="G20" s="381" t="s">
        <v>386</v>
      </c>
      <c r="H20" s="100" t="s">
        <v>653</v>
      </c>
      <c r="I20" s="381" t="s">
        <v>505</v>
      </c>
      <c r="J20" s="382">
        <v>20055</v>
      </c>
      <c r="K20" s="382">
        <v>2420.4</v>
      </c>
      <c r="L20" s="191" t="str">
        <f t="shared" si="47"/>
        <v>901014130104802006000012221201</v>
      </c>
      <c r="M20" s="192">
        <f t="array" ref="M20">IF(COUNT(SEARCH(Удалить_Роспись_КВСР,$B20)*SEARCH(Удалить_Роспись_ПБС,$C20)*SEARCH(Удалить_Роспись_КФСР, $D20)*SEARCH(Удалить_Роспись_КЦСР,$E20)*SEARCH(Удалить_Роспись_КВР,$F20)*SEARCH(Удалить_Роспись_ЭК,$H20)*SEARCH(Удалить_Роспись_КР,$I20))&gt;0,0,1)</f>
        <v>1</v>
      </c>
      <c r="N20" s="192">
        <f>IF(COUNT(SEARCH(Удалить_Индекс_КВСР,$B20)*SEARCH(Удалить_Индекс_ПБС,$C20)*SEARCH(Удалить_Индекс_КФСР,$D20)*SEARCH(Удалить_Индекс_КЦСР,$E20)*SEARCH(Удалить_Индекс_КВР,$F20)*SEARCH(Удалить_Индекс_ЭК,$H20)*SEARCH(Удалить_Индекс_КР,$I20))&gt;0,0,1)</f>
        <v>1</v>
      </c>
      <c r="O20" s="192" t="str">
        <f t="shared" si="48"/>
        <v/>
      </c>
      <c r="P20" s="192" t="str">
        <f t="shared" si="49"/>
        <v/>
      </c>
      <c r="Q20" s="300" t="str">
        <f t="shared" si="50"/>
        <v/>
      </c>
      <c r="R20" s="300" t="str">
        <f t="shared" si="51"/>
        <v/>
      </c>
      <c r="S20" s="300" t="str">
        <f t="shared" si="52"/>
        <v/>
      </c>
      <c r="T20" s="192" t="str">
        <f t="shared" si="53"/>
        <v/>
      </c>
      <c r="U20" s="303" t="str">
        <f t="shared" si="54"/>
        <v/>
      </c>
      <c r="V20" s="300" t="str">
        <f t="shared" si="55"/>
        <v/>
      </c>
      <c r="W20" s="192" t="str">
        <f t="shared" si="56"/>
        <v/>
      </c>
      <c r="X20" s="303" t="str">
        <f t="shared" si="57"/>
        <v/>
      </c>
      <c r="Y20" s="300" t="str">
        <f t="shared" si="58"/>
        <v/>
      </c>
      <c r="Z20" s="300" t="str">
        <f t="shared" si="59"/>
        <v/>
      </c>
      <c r="AA20" s="303" t="str">
        <f t="shared" si="60"/>
        <v/>
      </c>
      <c r="AB20" s="300" t="str">
        <f t="shared" si="61"/>
        <v/>
      </c>
      <c r="AC20" s="300" t="str">
        <f t="shared" si="62"/>
        <v/>
      </c>
      <c r="AD20" s="300" t="str">
        <f t="shared" si="63"/>
        <v/>
      </c>
      <c r="AE20" s="192" t="str">
        <f t="shared" si="64"/>
        <v/>
      </c>
      <c r="AF20" s="192" t="str">
        <f t="shared" si="65"/>
        <v/>
      </c>
      <c r="AG20" s="192"/>
      <c r="AJ20" s="300" t="str">
        <f t="shared" si="66"/>
        <v/>
      </c>
      <c r="AK20" s="300" t="str">
        <f t="shared" si="67"/>
        <v/>
      </c>
      <c r="AL20" s="300" t="str">
        <f t="shared" si="68"/>
        <v/>
      </c>
      <c r="AM20" s="300" t="str">
        <f t="shared" si="69"/>
        <v/>
      </c>
      <c r="AN20" s="300" t="str">
        <f t="shared" si="70"/>
        <v/>
      </c>
      <c r="AO20" s="300" t="str">
        <f t="shared" si="71"/>
        <v/>
      </c>
      <c r="AP20" s="300" t="str">
        <f t="shared" si="72"/>
        <v/>
      </c>
      <c r="AQ20" s="300" t="str">
        <f t="shared" si="73"/>
        <v/>
      </c>
      <c r="AR20" s="306" t="str">
        <f t="shared" si="74"/>
        <v/>
      </c>
      <c r="AS20" s="300" t="str">
        <f t="shared" si="75"/>
        <v/>
      </c>
      <c r="AT20" s="300" t="str">
        <f t="shared" si="76"/>
        <v/>
      </c>
      <c r="AU20" s="192" t="str">
        <f t="shared" si="77"/>
        <v>рбс</v>
      </c>
      <c r="AV20" s="192" t="str">
        <f t="shared" si="78"/>
        <v>рбс90101413общпро</v>
      </c>
      <c r="AW20" s="191">
        <f t="shared" si="79"/>
        <v>20055</v>
      </c>
      <c r="AX20" s="191">
        <f t="shared" si="80"/>
        <v>2420.4</v>
      </c>
      <c r="AY20" s="191">
        <f t="shared" si="81"/>
        <v>20055</v>
      </c>
      <c r="AZ20" s="191">
        <f t="shared" si="82"/>
        <v>2420.4</v>
      </c>
      <c r="BA20" s="193">
        <f t="shared" si="83"/>
        <v>1</v>
      </c>
      <c r="BB20" s="193">
        <f t="shared" si="84"/>
        <v>1</v>
      </c>
      <c r="BC20" s="193">
        <f t="shared" si="85"/>
        <v>1</v>
      </c>
      <c r="BD20" s="191">
        <f t="shared" si="86"/>
        <v>20055</v>
      </c>
      <c r="BE20" s="191">
        <f t="shared" si="87"/>
        <v>2420.4</v>
      </c>
      <c r="BF20" s="210">
        <f t="shared" si="88"/>
        <v>20055</v>
      </c>
      <c r="BG20" s="211">
        <f t="shared" si="89"/>
        <v>20055</v>
      </c>
      <c r="BH20" s="289"/>
      <c r="BI20" s="289"/>
      <c r="BJ20" s="228"/>
      <c r="BK20" s="228"/>
      <c r="BL20" s="233" t="str">
        <f t="shared" si="90"/>
        <v>01</v>
      </c>
    </row>
    <row r="21" spans="1:64" ht="12" customHeight="1">
      <c r="A21" s="333" t="s">
        <v>681</v>
      </c>
      <c r="B21" s="381" t="s">
        <v>381</v>
      </c>
      <c r="C21" s="333" t="s">
        <v>654</v>
      </c>
      <c r="D21" s="381" t="s">
        <v>390</v>
      </c>
      <c r="E21" s="381" t="s">
        <v>875</v>
      </c>
      <c r="F21" s="381" t="s">
        <v>873</v>
      </c>
      <c r="G21" s="381" t="s">
        <v>387</v>
      </c>
      <c r="H21" s="100" t="s">
        <v>653</v>
      </c>
      <c r="I21" s="381" t="s">
        <v>505</v>
      </c>
      <c r="J21" s="382">
        <v>356732</v>
      </c>
      <c r="K21" s="382">
        <v>292897.51</v>
      </c>
      <c r="L21" s="191" t="str">
        <f t="shared" si="47"/>
        <v>901014130104802006000012921301</v>
      </c>
      <c r="M21" s="192">
        <f t="array" ref="M21">IF(COUNT(SEARCH(Удалить_Роспись_КВСР,$B21)*SEARCH(Удалить_Роспись_ПБС,$C21)*SEARCH(Удалить_Роспись_КФСР, $D21)*SEARCH(Удалить_Роспись_КЦСР,$E21)*SEARCH(Удалить_Роспись_КВР,$F21)*SEARCH(Удалить_Роспись_ЭК,$H21)*SEARCH(Удалить_Роспись_КР,$I21))&gt;0,0,1)</f>
        <v>1</v>
      </c>
      <c r="N21" s="192">
        <v>0</v>
      </c>
      <c r="O21" s="192" t="str">
        <f t="shared" si="48"/>
        <v/>
      </c>
      <c r="P21" s="192" t="str">
        <f t="shared" si="49"/>
        <v/>
      </c>
      <c r="Q21" s="300" t="str">
        <f t="shared" si="50"/>
        <v/>
      </c>
      <c r="R21" s="300" t="str">
        <f t="shared" si="51"/>
        <v/>
      </c>
      <c r="S21" s="300" t="str">
        <f t="shared" si="52"/>
        <v/>
      </c>
      <c r="T21" s="192" t="str">
        <f t="shared" si="53"/>
        <v/>
      </c>
      <c r="U21" s="303" t="str">
        <f t="shared" si="54"/>
        <v/>
      </c>
      <c r="V21" s="300" t="str">
        <f t="shared" si="55"/>
        <v/>
      </c>
      <c r="W21" s="192" t="str">
        <f t="shared" si="56"/>
        <v/>
      </c>
      <c r="X21" s="303" t="str">
        <f t="shared" si="57"/>
        <v/>
      </c>
      <c r="Y21" s="300" t="str">
        <f t="shared" si="58"/>
        <v/>
      </c>
      <c r="Z21" s="300" t="str">
        <f t="shared" si="59"/>
        <v/>
      </c>
      <c r="AA21" s="303" t="str">
        <f t="shared" si="60"/>
        <v/>
      </c>
      <c r="AB21" s="300" t="str">
        <f t="shared" si="61"/>
        <v/>
      </c>
      <c r="AC21" s="300" t="str">
        <f t="shared" si="62"/>
        <v/>
      </c>
      <c r="AD21" s="300" t="str">
        <f t="shared" si="63"/>
        <v/>
      </c>
      <c r="AE21" s="192" t="str">
        <f t="shared" si="64"/>
        <v/>
      </c>
      <c r="AF21" s="192" t="str">
        <f t="shared" si="65"/>
        <v/>
      </c>
      <c r="AG21" s="192"/>
      <c r="AJ21" s="300" t="str">
        <f t="shared" si="66"/>
        <v/>
      </c>
      <c r="AK21" s="300" t="str">
        <f t="shared" si="67"/>
        <v/>
      </c>
      <c r="AL21" s="300" t="str">
        <f t="shared" si="68"/>
        <v/>
      </c>
      <c r="AM21" s="300" t="str">
        <f t="shared" si="69"/>
        <v/>
      </c>
      <c r="AN21" s="300" t="str">
        <f t="shared" si="70"/>
        <v/>
      </c>
      <c r="AO21" s="300" t="str">
        <f t="shared" si="71"/>
        <v/>
      </c>
      <c r="AP21" s="300" t="str">
        <f t="shared" si="72"/>
        <v/>
      </c>
      <c r="AQ21" s="300" t="str">
        <f t="shared" si="73"/>
        <v/>
      </c>
      <c r="AR21" s="306" t="str">
        <f t="shared" si="74"/>
        <v/>
      </c>
      <c r="AS21" s="300" t="str">
        <f t="shared" si="75"/>
        <v/>
      </c>
      <c r="AT21" s="300" t="str">
        <f t="shared" si="76"/>
        <v/>
      </c>
      <c r="AU21" s="192" t="str">
        <f t="shared" si="77"/>
        <v>рбс</v>
      </c>
      <c r="AV21" s="192" t="str">
        <f t="shared" si="78"/>
        <v>рбс90101413общопл</v>
      </c>
      <c r="AW21" s="191">
        <f t="shared" si="79"/>
        <v>356732</v>
      </c>
      <c r="AX21" s="191">
        <f t="shared" si="80"/>
        <v>292897.51</v>
      </c>
      <c r="AY21" s="191">
        <f t="shared" si="81"/>
        <v>0</v>
      </c>
      <c r="AZ21" s="191">
        <f t="shared" si="82"/>
        <v>0</v>
      </c>
      <c r="BA21" s="193">
        <f t="shared" si="83"/>
        <v>1</v>
      </c>
      <c r="BB21" s="193">
        <f t="shared" si="84"/>
        <v>1</v>
      </c>
      <c r="BC21" s="193">
        <f t="shared" si="85"/>
        <v>1</v>
      </c>
      <c r="BD21" s="191">
        <f t="shared" si="86"/>
        <v>0</v>
      </c>
      <c r="BE21" s="191">
        <f t="shared" si="87"/>
        <v>0</v>
      </c>
      <c r="BF21" s="210">
        <f t="shared" si="88"/>
        <v>0</v>
      </c>
      <c r="BG21" s="211">
        <f t="shared" si="89"/>
        <v>0</v>
      </c>
      <c r="BH21" s="289"/>
      <c r="BI21" s="289"/>
      <c r="BJ21" s="228"/>
      <c r="BK21" s="228"/>
      <c r="BL21" s="233" t="str">
        <f t="shared" si="90"/>
        <v>01</v>
      </c>
    </row>
    <row r="22" spans="1:64" ht="12" customHeight="1">
      <c r="A22" s="333" t="s">
        <v>681</v>
      </c>
      <c r="B22" s="381" t="s">
        <v>381</v>
      </c>
      <c r="C22" s="333" t="s">
        <v>654</v>
      </c>
      <c r="D22" s="381" t="s">
        <v>390</v>
      </c>
      <c r="E22" s="381" t="s">
        <v>875</v>
      </c>
      <c r="F22" s="381" t="s">
        <v>586</v>
      </c>
      <c r="G22" s="381" t="s">
        <v>391</v>
      </c>
      <c r="H22" s="100" t="s">
        <v>653</v>
      </c>
      <c r="I22" s="381" t="s">
        <v>505</v>
      </c>
      <c r="J22" s="382">
        <v>80000</v>
      </c>
      <c r="K22" s="382">
        <v>57480.41</v>
      </c>
      <c r="L22" s="191" t="str">
        <f t="shared" si="47"/>
        <v>901014130104802006000024422101</v>
      </c>
      <c r="M22" s="192">
        <f t="array" ref="M22">IF(COUNT(SEARCH(Удалить_Роспись_КВСР,$B22)*SEARCH(Удалить_Роспись_ПБС,$C22)*SEARCH(Удалить_Роспись_КФСР, $D22)*SEARCH(Удалить_Роспись_КЦСР,$E22)*SEARCH(Удалить_Роспись_КВР,$F22)*SEARCH(Удалить_Роспись_ЭК,$H22)*SEARCH(Удалить_Роспись_КР,$I22))&gt;0,0,1)</f>
        <v>1</v>
      </c>
      <c r="N22" s="192">
        <f>IF(COUNT(SEARCH(Удалить_Индекс_КВСР,$B22)*SEARCH(Удалить_Индекс_ПБС,$C22)*SEARCH(Удалить_Индекс_КФСР,$D22)*SEARCH(Удалить_Индекс_КЦСР,$E22)*SEARCH(Удалить_Индекс_КВР,$F22)*SEARCH(Удалить_Индекс_ЭК,$H22)*SEARCH(Удалить_Индекс_КР,$I22))&gt;0,0,1)</f>
        <v>1</v>
      </c>
      <c r="O22" s="192" t="str">
        <f t="shared" si="48"/>
        <v/>
      </c>
      <c r="P22" s="192" t="str">
        <f t="shared" si="49"/>
        <v/>
      </c>
      <c r="Q22" s="300" t="str">
        <f t="shared" si="50"/>
        <v/>
      </c>
      <c r="R22" s="300" t="str">
        <f t="shared" si="51"/>
        <v/>
      </c>
      <c r="S22" s="300" t="str">
        <f t="shared" si="52"/>
        <v/>
      </c>
      <c r="T22" s="192" t="str">
        <f t="shared" si="53"/>
        <v/>
      </c>
      <c r="U22" s="303" t="str">
        <f t="shared" si="54"/>
        <v/>
      </c>
      <c r="V22" s="300" t="str">
        <f t="shared" si="55"/>
        <v/>
      </c>
      <c r="W22" s="192" t="str">
        <f t="shared" si="56"/>
        <v/>
      </c>
      <c r="X22" s="303" t="str">
        <f t="shared" si="57"/>
        <v/>
      </c>
      <c r="Y22" s="300" t="str">
        <f t="shared" si="58"/>
        <v/>
      </c>
      <c r="Z22" s="300" t="str">
        <f t="shared" si="59"/>
        <v/>
      </c>
      <c r="AA22" s="303" t="str">
        <f t="shared" si="60"/>
        <v/>
      </c>
      <c r="AB22" s="300" t="str">
        <f t="shared" si="61"/>
        <v/>
      </c>
      <c r="AC22" s="300" t="str">
        <f t="shared" si="62"/>
        <v/>
      </c>
      <c r="AD22" s="300" t="str">
        <f t="shared" si="63"/>
        <v/>
      </c>
      <c r="AE22" s="192" t="str">
        <f t="shared" si="64"/>
        <v/>
      </c>
      <c r="AF22" s="192" t="str">
        <f t="shared" si="65"/>
        <v/>
      </c>
      <c r="AG22" s="192"/>
      <c r="AJ22" s="300" t="str">
        <f t="shared" si="66"/>
        <v/>
      </c>
      <c r="AK22" s="300" t="str">
        <f t="shared" si="67"/>
        <v/>
      </c>
      <c r="AL22" s="300" t="str">
        <f t="shared" si="68"/>
        <v/>
      </c>
      <c r="AM22" s="300" t="str">
        <f t="shared" si="69"/>
        <v/>
      </c>
      <c r="AN22" s="300" t="str">
        <f t="shared" si="70"/>
        <v/>
      </c>
      <c r="AO22" s="300" t="str">
        <f t="shared" si="71"/>
        <v/>
      </c>
      <c r="AP22" s="300" t="str">
        <f t="shared" si="72"/>
        <v/>
      </c>
      <c r="AQ22" s="300" t="str">
        <f t="shared" si="73"/>
        <v/>
      </c>
      <c r="AR22" s="306" t="str">
        <f t="shared" si="74"/>
        <v/>
      </c>
      <c r="AS22" s="300" t="str">
        <f t="shared" si="75"/>
        <v/>
      </c>
      <c r="AT22" s="300" t="str">
        <f t="shared" si="76"/>
        <v/>
      </c>
      <c r="AU22" s="192" t="str">
        <f t="shared" si="77"/>
        <v>рбс</v>
      </c>
      <c r="AV22" s="192" t="str">
        <f t="shared" si="78"/>
        <v>рбс90101413общпро</v>
      </c>
      <c r="AW22" s="191">
        <f t="shared" si="79"/>
        <v>80000</v>
      </c>
      <c r="AX22" s="191">
        <f t="shared" si="80"/>
        <v>57480.41</v>
      </c>
      <c r="AY22" s="191">
        <f t="shared" si="81"/>
        <v>80000</v>
      </c>
      <c r="AZ22" s="191">
        <f t="shared" si="82"/>
        <v>57480.41</v>
      </c>
      <c r="BA22" s="193">
        <f t="shared" si="83"/>
        <v>1</v>
      </c>
      <c r="BB22" s="193">
        <f t="shared" si="84"/>
        <v>1</v>
      </c>
      <c r="BC22" s="193">
        <f t="shared" si="85"/>
        <v>1</v>
      </c>
      <c r="BD22" s="191">
        <f t="shared" si="86"/>
        <v>80000</v>
      </c>
      <c r="BE22" s="191">
        <f t="shared" si="87"/>
        <v>57480.41</v>
      </c>
      <c r="BF22" s="210">
        <f t="shared" si="88"/>
        <v>80000</v>
      </c>
      <c r="BG22" s="211">
        <f t="shared" si="89"/>
        <v>80000</v>
      </c>
      <c r="BH22" s="289"/>
      <c r="BI22" s="289"/>
      <c r="BJ22" s="228"/>
      <c r="BK22" s="228"/>
      <c r="BL22" s="233" t="str">
        <f t="shared" si="90"/>
        <v>01</v>
      </c>
    </row>
    <row r="23" spans="1:64" ht="12" customHeight="1">
      <c r="A23" s="333" t="s">
        <v>681</v>
      </c>
      <c r="B23" s="381" t="s">
        <v>381</v>
      </c>
      <c r="C23" s="333" t="s">
        <v>654</v>
      </c>
      <c r="D23" s="381" t="s">
        <v>390</v>
      </c>
      <c r="E23" s="381" t="s">
        <v>875</v>
      </c>
      <c r="F23" s="381" t="s">
        <v>586</v>
      </c>
      <c r="G23" s="381" t="s">
        <v>394</v>
      </c>
      <c r="H23" s="100" t="s">
        <v>653</v>
      </c>
      <c r="I23" s="381" t="s">
        <v>505</v>
      </c>
      <c r="J23" s="382">
        <v>240000</v>
      </c>
      <c r="K23" s="382">
        <v>174918.5</v>
      </c>
      <c r="L23" s="191" t="str">
        <f t="shared" si="47"/>
        <v>901014130104802006000024422501</v>
      </c>
      <c r="M23" s="192">
        <f t="array" ref="M23">IF(COUNT(SEARCH(Удалить_Роспись_КВСР,$B23)*SEARCH(Удалить_Роспись_ПБС,$C23)*SEARCH(Удалить_Роспись_КФСР, $D23)*SEARCH(Удалить_Роспись_КЦСР,$E23)*SEARCH(Удалить_Роспись_КВР,$F23)*SEARCH(Удалить_Роспись_ЭК,$H23)*SEARCH(Удалить_Роспись_КР,$I23))&gt;0,0,1)</f>
        <v>1</v>
      </c>
      <c r="N23" s="192">
        <f>IF(COUNT(SEARCH(Удалить_Индекс_КВСР,$B23)*SEARCH(Удалить_Индекс_ПБС,$C23)*SEARCH(Удалить_Индекс_КФСР,$D23)*SEARCH(Удалить_Индекс_КЦСР,$E23)*SEARCH(Удалить_Индекс_КВР,$F23)*SEARCH(Удалить_Индекс_ЭК,$H23)*SEARCH(Удалить_Индекс_КР,$I23))&gt;0,0,1)</f>
        <v>1</v>
      </c>
      <c r="O23" s="192" t="str">
        <f t="shared" si="48"/>
        <v/>
      </c>
      <c r="P23" s="192" t="str">
        <f t="shared" si="49"/>
        <v/>
      </c>
      <c r="Q23" s="300" t="str">
        <f t="shared" si="50"/>
        <v/>
      </c>
      <c r="R23" s="300" t="str">
        <f t="shared" si="51"/>
        <v/>
      </c>
      <c r="S23" s="300" t="str">
        <f t="shared" si="52"/>
        <v/>
      </c>
      <c r="T23" s="192" t="str">
        <f t="shared" si="53"/>
        <v/>
      </c>
      <c r="U23" s="303" t="str">
        <f t="shared" si="54"/>
        <v/>
      </c>
      <c r="V23" s="300" t="str">
        <f t="shared" si="55"/>
        <v/>
      </c>
      <c r="W23" s="192" t="str">
        <f t="shared" si="56"/>
        <v/>
      </c>
      <c r="X23" s="303" t="str">
        <f t="shared" si="57"/>
        <v/>
      </c>
      <c r="Y23" s="300" t="str">
        <f t="shared" si="58"/>
        <v/>
      </c>
      <c r="Z23" s="300" t="str">
        <f t="shared" si="59"/>
        <v/>
      </c>
      <c r="AA23" s="303" t="str">
        <f t="shared" si="60"/>
        <v/>
      </c>
      <c r="AB23" s="300" t="str">
        <f t="shared" si="61"/>
        <v/>
      </c>
      <c r="AC23" s="300" t="str">
        <f t="shared" si="62"/>
        <v/>
      </c>
      <c r="AD23" s="300" t="str">
        <f t="shared" si="63"/>
        <v/>
      </c>
      <c r="AE23" s="192" t="str">
        <f t="shared" si="64"/>
        <v/>
      </c>
      <c r="AF23" s="192" t="str">
        <f t="shared" si="65"/>
        <v/>
      </c>
      <c r="AG23" s="192"/>
      <c r="AJ23" s="300" t="str">
        <f t="shared" si="66"/>
        <v/>
      </c>
      <c r="AK23" s="300" t="str">
        <f t="shared" si="67"/>
        <v/>
      </c>
      <c r="AL23" s="300" t="str">
        <f t="shared" si="68"/>
        <v/>
      </c>
      <c r="AM23" s="300" t="str">
        <f t="shared" si="69"/>
        <v/>
      </c>
      <c r="AN23" s="300" t="str">
        <f t="shared" si="70"/>
        <v/>
      </c>
      <c r="AO23" s="300" t="str">
        <f t="shared" si="71"/>
        <v/>
      </c>
      <c r="AP23" s="300" t="str">
        <f t="shared" si="72"/>
        <v/>
      </c>
      <c r="AQ23" s="300" t="str">
        <f t="shared" si="73"/>
        <v/>
      </c>
      <c r="AR23" s="306" t="str">
        <f t="shared" si="74"/>
        <v/>
      </c>
      <c r="AS23" s="300" t="str">
        <f t="shared" si="75"/>
        <v/>
      </c>
      <c r="AT23" s="300" t="str">
        <f t="shared" si="76"/>
        <v/>
      </c>
      <c r="AU23" s="192" t="str">
        <f t="shared" si="77"/>
        <v>рбс</v>
      </c>
      <c r="AV23" s="192" t="str">
        <f t="shared" si="78"/>
        <v>рбс90101413общпро</v>
      </c>
      <c r="AW23" s="191">
        <f t="shared" si="79"/>
        <v>240000</v>
      </c>
      <c r="AX23" s="191">
        <f t="shared" si="80"/>
        <v>174918.5</v>
      </c>
      <c r="AY23" s="191">
        <f t="shared" si="81"/>
        <v>240000</v>
      </c>
      <c r="AZ23" s="191">
        <f t="shared" si="82"/>
        <v>174918.5</v>
      </c>
      <c r="BA23" s="193">
        <f t="shared" si="83"/>
        <v>1</v>
      </c>
      <c r="BB23" s="193">
        <f t="shared" si="84"/>
        <v>1</v>
      </c>
      <c r="BC23" s="193">
        <f t="shared" si="85"/>
        <v>1</v>
      </c>
      <c r="BD23" s="191">
        <f t="shared" si="86"/>
        <v>240000</v>
      </c>
      <c r="BE23" s="191">
        <f t="shared" si="87"/>
        <v>174918.5</v>
      </c>
      <c r="BF23" s="210">
        <f t="shared" si="88"/>
        <v>240000</v>
      </c>
      <c r="BG23" s="211">
        <f t="shared" si="89"/>
        <v>240000</v>
      </c>
      <c r="BH23" s="289"/>
      <c r="BI23" s="289"/>
      <c r="BJ23" s="228"/>
      <c r="BK23" s="228"/>
      <c r="BL23" s="233" t="str">
        <f t="shared" si="90"/>
        <v>01</v>
      </c>
    </row>
    <row r="24" spans="1:64" ht="12" customHeight="1">
      <c r="A24" s="333" t="s">
        <v>681</v>
      </c>
      <c r="B24" s="381" t="s">
        <v>381</v>
      </c>
      <c r="C24" s="333" t="s">
        <v>654</v>
      </c>
      <c r="D24" s="381" t="s">
        <v>390</v>
      </c>
      <c r="E24" s="381" t="s">
        <v>875</v>
      </c>
      <c r="F24" s="381" t="s">
        <v>586</v>
      </c>
      <c r="G24" s="381" t="s">
        <v>389</v>
      </c>
      <c r="H24" s="100" t="s">
        <v>653</v>
      </c>
      <c r="I24" s="381" t="s">
        <v>505</v>
      </c>
      <c r="J24" s="382">
        <v>145000</v>
      </c>
      <c r="K24" s="382">
        <v>58370.9</v>
      </c>
      <c r="L24" s="191" t="str">
        <f t="shared" si="47"/>
        <v>901014130104802006000024422601</v>
      </c>
      <c r="M24" s="192">
        <f t="array" ref="M24">IF(COUNT(SEARCH(Удалить_Роспись_КВСР,$B24)*SEARCH(Удалить_Роспись_ПБС,$C24)*SEARCH(Удалить_Роспись_КФСР, $D24)*SEARCH(Удалить_Роспись_КЦСР,$E24)*SEARCH(Удалить_Роспись_КВР,$F24)*SEARCH(Удалить_Роспись_ЭК,$H24)*SEARCH(Удалить_Роспись_КР,$I24))&gt;0,0,1)</f>
        <v>1</v>
      </c>
      <c r="N24" s="192">
        <f>IF(COUNT(SEARCH(Удалить_Индекс_КВСР,$B24)*SEARCH(Удалить_Индекс_ПБС,$C24)*SEARCH(Удалить_Индекс_КФСР,$D24)*SEARCH(Удалить_Индекс_КЦСР,$E24)*SEARCH(Удалить_Индекс_КВР,$F24)*SEARCH(Удалить_Индекс_ЭК,$H24)*SEARCH(Удалить_Индекс_КР,$I24))&gt;0,0,1)</f>
        <v>1</v>
      </c>
      <c r="O24" s="192" t="str">
        <f t="shared" si="48"/>
        <v/>
      </c>
      <c r="P24" s="192" t="str">
        <f t="shared" si="49"/>
        <v/>
      </c>
      <c r="Q24" s="300" t="str">
        <f t="shared" si="50"/>
        <v/>
      </c>
      <c r="R24" s="300" t="str">
        <f t="shared" si="51"/>
        <v/>
      </c>
      <c r="S24" s="300" t="str">
        <f t="shared" si="52"/>
        <v/>
      </c>
      <c r="T24" s="192" t="str">
        <f t="shared" si="53"/>
        <v/>
      </c>
      <c r="U24" s="303" t="str">
        <f t="shared" si="54"/>
        <v/>
      </c>
      <c r="V24" s="300" t="str">
        <f t="shared" si="55"/>
        <v/>
      </c>
      <c r="W24" s="192" t="str">
        <f t="shared" si="56"/>
        <v/>
      </c>
      <c r="X24" s="303" t="str">
        <f t="shared" si="57"/>
        <v/>
      </c>
      <c r="Y24" s="300" t="str">
        <f t="shared" si="58"/>
        <v/>
      </c>
      <c r="Z24" s="300" t="str">
        <f t="shared" si="59"/>
        <v/>
      </c>
      <c r="AA24" s="303" t="str">
        <f t="shared" si="60"/>
        <v/>
      </c>
      <c r="AB24" s="300" t="str">
        <f t="shared" si="61"/>
        <v/>
      </c>
      <c r="AC24" s="300" t="str">
        <f t="shared" si="62"/>
        <v/>
      </c>
      <c r="AD24" s="300" t="str">
        <f t="shared" si="63"/>
        <v/>
      </c>
      <c r="AE24" s="192" t="str">
        <f t="shared" si="64"/>
        <v/>
      </c>
      <c r="AF24" s="192" t="str">
        <f t="shared" si="65"/>
        <v/>
      </c>
      <c r="AG24" s="192"/>
      <c r="AJ24" s="300" t="str">
        <f t="shared" si="66"/>
        <v/>
      </c>
      <c r="AK24" s="300" t="str">
        <f t="shared" si="67"/>
        <v/>
      </c>
      <c r="AL24" s="300" t="str">
        <f t="shared" si="68"/>
        <v/>
      </c>
      <c r="AM24" s="300" t="str">
        <f t="shared" si="69"/>
        <v/>
      </c>
      <c r="AN24" s="300" t="str">
        <f t="shared" si="70"/>
        <v/>
      </c>
      <c r="AO24" s="300" t="str">
        <f t="shared" si="71"/>
        <v/>
      </c>
      <c r="AP24" s="300" t="str">
        <f t="shared" si="72"/>
        <v/>
      </c>
      <c r="AQ24" s="300" t="str">
        <f t="shared" si="73"/>
        <v/>
      </c>
      <c r="AR24" s="306" t="str">
        <f t="shared" si="74"/>
        <v/>
      </c>
      <c r="AS24" s="300" t="str">
        <f t="shared" si="75"/>
        <v/>
      </c>
      <c r="AT24" s="300" t="str">
        <f t="shared" si="76"/>
        <v/>
      </c>
      <c r="AU24" s="192" t="str">
        <f t="shared" si="77"/>
        <v>рбс</v>
      </c>
      <c r="AV24" s="192" t="str">
        <f t="shared" si="78"/>
        <v>рбс90101413общпро</v>
      </c>
      <c r="AW24" s="191">
        <f t="shared" si="79"/>
        <v>145000</v>
      </c>
      <c r="AX24" s="191">
        <f t="shared" si="80"/>
        <v>58370.9</v>
      </c>
      <c r="AY24" s="191">
        <f t="shared" si="81"/>
        <v>145000</v>
      </c>
      <c r="AZ24" s="191">
        <f t="shared" si="82"/>
        <v>58370.9</v>
      </c>
      <c r="BA24" s="193">
        <f t="shared" si="83"/>
        <v>1</v>
      </c>
      <c r="BB24" s="193">
        <f t="shared" si="84"/>
        <v>1</v>
      </c>
      <c r="BC24" s="193">
        <f t="shared" si="85"/>
        <v>1</v>
      </c>
      <c r="BD24" s="191">
        <f t="shared" si="86"/>
        <v>145000</v>
      </c>
      <c r="BE24" s="191">
        <f t="shared" si="87"/>
        <v>58370.9</v>
      </c>
      <c r="BF24" s="210">
        <f t="shared" si="88"/>
        <v>145000</v>
      </c>
      <c r="BG24" s="211">
        <f t="shared" si="89"/>
        <v>145000</v>
      </c>
      <c r="BH24" s="289"/>
      <c r="BI24" s="289"/>
      <c r="BJ24" s="228"/>
      <c r="BK24" s="228"/>
      <c r="BL24" s="233" t="str">
        <f t="shared" si="90"/>
        <v>01</v>
      </c>
    </row>
    <row r="25" spans="1:64" ht="12" customHeight="1">
      <c r="A25" s="333" t="s">
        <v>681</v>
      </c>
      <c r="B25" s="381" t="s">
        <v>381</v>
      </c>
      <c r="C25" s="333" t="s">
        <v>654</v>
      </c>
      <c r="D25" s="381" t="s">
        <v>390</v>
      </c>
      <c r="E25" s="381" t="s">
        <v>875</v>
      </c>
      <c r="F25" s="381" t="s">
        <v>586</v>
      </c>
      <c r="G25" s="381" t="s">
        <v>397</v>
      </c>
      <c r="H25" s="100" t="s">
        <v>653</v>
      </c>
      <c r="I25" s="381" t="s">
        <v>505</v>
      </c>
      <c r="J25" s="382">
        <v>454856.81</v>
      </c>
      <c r="K25" s="382">
        <v>289446</v>
      </c>
      <c r="L25" s="191" t="str">
        <f t="shared" si="47"/>
        <v>901014130104802006000024434001</v>
      </c>
      <c r="M25" s="192">
        <f t="array" ref="M25">IF(COUNT(SEARCH(Удалить_Роспись_КВСР,$B25)*SEARCH(Удалить_Роспись_ПБС,$C25)*SEARCH(Удалить_Роспись_КФСР, $D25)*SEARCH(Удалить_Роспись_КЦСР,$E25)*SEARCH(Удалить_Роспись_КВР,$F25)*SEARCH(Удалить_Роспись_ЭК,$H25)*SEARCH(Удалить_Роспись_КР,$I25))&gt;0,0,1)</f>
        <v>1</v>
      </c>
      <c r="N25" s="192">
        <f>IF(COUNT(SEARCH(Удалить_Индекс_КВСР,$B25)*SEARCH(Удалить_Индекс_ПБС,$C25)*SEARCH(Удалить_Индекс_КФСР,$D25)*SEARCH(Удалить_Индекс_КЦСР,$E25)*SEARCH(Удалить_Индекс_КВР,$F25)*SEARCH(Удалить_Индекс_ЭК,$H25)*SEARCH(Удалить_Индекс_КР,$I25))&gt;0,0,1)</f>
        <v>1</v>
      </c>
      <c r="O25" s="192" t="str">
        <f t="shared" si="48"/>
        <v/>
      </c>
      <c r="P25" s="192" t="str">
        <f t="shared" si="49"/>
        <v/>
      </c>
      <c r="Q25" s="300" t="str">
        <f t="shared" si="50"/>
        <v/>
      </c>
      <c r="R25" s="300" t="str">
        <f t="shared" si="51"/>
        <v/>
      </c>
      <c r="S25" s="300" t="str">
        <f t="shared" si="52"/>
        <v/>
      </c>
      <c r="T25" s="192" t="str">
        <f t="shared" si="53"/>
        <v/>
      </c>
      <c r="U25" s="303" t="str">
        <f t="shared" si="54"/>
        <v/>
      </c>
      <c r="V25" s="300" t="str">
        <f t="shared" si="55"/>
        <v/>
      </c>
      <c r="W25" s="192" t="str">
        <f t="shared" si="56"/>
        <v/>
      </c>
      <c r="X25" s="303" t="str">
        <f t="shared" si="57"/>
        <v/>
      </c>
      <c r="Y25" s="300" t="str">
        <f t="shared" si="58"/>
        <v/>
      </c>
      <c r="Z25" s="300" t="str">
        <f t="shared" si="59"/>
        <v/>
      </c>
      <c r="AA25" s="303" t="str">
        <f t="shared" si="60"/>
        <v/>
      </c>
      <c r="AB25" s="300" t="str">
        <f t="shared" si="61"/>
        <v/>
      </c>
      <c r="AC25" s="300" t="str">
        <f t="shared" si="62"/>
        <v/>
      </c>
      <c r="AD25" s="300" t="str">
        <f t="shared" si="63"/>
        <v/>
      </c>
      <c r="AE25" s="192" t="str">
        <f t="shared" si="64"/>
        <v/>
      </c>
      <c r="AF25" s="192" t="str">
        <f t="shared" si="65"/>
        <v/>
      </c>
      <c r="AG25" s="192"/>
      <c r="AJ25" s="300" t="str">
        <f t="shared" si="66"/>
        <v/>
      </c>
      <c r="AK25" s="300" t="str">
        <f t="shared" si="67"/>
        <v/>
      </c>
      <c r="AL25" s="300" t="str">
        <f t="shared" si="68"/>
        <v/>
      </c>
      <c r="AM25" s="300" t="str">
        <f t="shared" si="69"/>
        <v/>
      </c>
      <c r="AN25" s="300" t="str">
        <f t="shared" si="70"/>
        <v/>
      </c>
      <c r="AO25" s="300" t="str">
        <f t="shared" si="71"/>
        <v/>
      </c>
      <c r="AP25" s="300" t="str">
        <f t="shared" si="72"/>
        <v/>
      </c>
      <c r="AQ25" s="300" t="str">
        <f t="shared" si="73"/>
        <v/>
      </c>
      <c r="AR25" s="306" t="str">
        <f t="shared" si="74"/>
        <v/>
      </c>
      <c r="AS25" s="300" t="str">
        <f t="shared" si="75"/>
        <v/>
      </c>
      <c r="AT25" s="300" t="str">
        <f t="shared" si="76"/>
        <v/>
      </c>
      <c r="AU25" s="192" t="str">
        <f t="shared" si="77"/>
        <v>рбс</v>
      </c>
      <c r="AV25" s="192" t="str">
        <f t="shared" si="78"/>
        <v>рбс90101413общпро</v>
      </c>
      <c r="AW25" s="191">
        <f t="shared" si="79"/>
        <v>454856.81</v>
      </c>
      <c r="AX25" s="191">
        <f t="shared" si="80"/>
        <v>289446</v>
      </c>
      <c r="AY25" s="191">
        <f t="shared" si="81"/>
        <v>454856.81</v>
      </c>
      <c r="AZ25" s="191">
        <f t="shared" si="82"/>
        <v>289446</v>
      </c>
      <c r="BA25" s="193">
        <f t="shared" si="83"/>
        <v>1</v>
      </c>
      <c r="BB25" s="193">
        <f t="shared" si="84"/>
        <v>1</v>
      </c>
      <c r="BC25" s="193">
        <f t="shared" si="85"/>
        <v>1</v>
      </c>
      <c r="BD25" s="191">
        <f t="shared" si="86"/>
        <v>454856.81</v>
      </c>
      <c r="BE25" s="191">
        <f t="shared" si="87"/>
        <v>289446</v>
      </c>
      <c r="BF25" s="210">
        <f t="shared" si="88"/>
        <v>454856.81</v>
      </c>
      <c r="BG25" s="211">
        <f t="shared" si="89"/>
        <v>454856.81</v>
      </c>
      <c r="BH25" s="289"/>
      <c r="BI25" s="289"/>
      <c r="BJ25" s="228"/>
      <c r="BK25" s="228"/>
      <c r="BL25" s="233" t="str">
        <f t="shared" si="90"/>
        <v>01</v>
      </c>
    </row>
    <row r="26" spans="1:64" ht="12" customHeight="1">
      <c r="A26" s="333" t="s">
        <v>681</v>
      </c>
      <c r="B26" s="381" t="s">
        <v>381</v>
      </c>
      <c r="C26" s="333" t="s">
        <v>654</v>
      </c>
      <c r="D26" s="381" t="s">
        <v>390</v>
      </c>
      <c r="E26" s="381" t="s">
        <v>875</v>
      </c>
      <c r="F26" s="381" t="s">
        <v>609</v>
      </c>
      <c r="G26" s="381" t="s">
        <v>395</v>
      </c>
      <c r="H26" s="100" t="s">
        <v>653</v>
      </c>
      <c r="I26" s="381" t="s">
        <v>505</v>
      </c>
      <c r="J26" s="382">
        <v>400</v>
      </c>
      <c r="K26" s="382">
        <v>400</v>
      </c>
      <c r="L26" s="191" t="str">
        <f t="shared" si="47"/>
        <v>901014130104802006000085229001</v>
      </c>
      <c r="M26" s="192">
        <f t="array" ref="M26">IF(COUNT(SEARCH(Удалить_Роспись_КВСР,$B26)*SEARCH(Удалить_Роспись_ПБС,$C26)*SEARCH(Удалить_Роспись_КФСР, $D26)*SEARCH(Удалить_Роспись_КЦСР,$E26)*SEARCH(Удалить_Роспись_КВР,$F26)*SEARCH(Удалить_Роспись_ЭК,$H26)*SEARCH(Удалить_Роспись_КР,$I26))&gt;0,0,1)</f>
        <v>1</v>
      </c>
      <c r="N26" s="192">
        <v>0</v>
      </c>
      <c r="O26" s="192" t="str">
        <f t="shared" si="48"/>
        <v/>
      </c>
      <c r="P26" s="192" t="str">
        <f t="shared" si="49"/>
        <v/>
      </c>
      <c r="Q26" s="300" t="str">
        <f t="shared" si="50"/>
        <v/>
      </c>
      <c r="R26" s="300" t="str">
        <f t="shared" si="51"/>
        <v/>
      </c>
      <c r="S26" s="300" t="str">
        <f t="shared" si="52"/>
        <v/>
      </c>
      <c r="T26" s="192" t="str">
        <f t="shared" si="53"/>
        <v/>
      </c>
      <c r="U26" s="303" t="str">
        <f t="shared" si="54"/>
        <v/>
      </c>
      <c r="V26" s="300" t="str">
        <f t="shared" si="55"/>
        <v/>
      </c>
      <c r="W26" s="192" t="str">
        <f t="shared" si="56"/>
        <v/>
      </c>
      <c r="X26" s="303" t="str">
        <f t="shared" si="57"/>
        <v/>
      </c>
      <c r="Y26" s="300" t="str">
        <f t="shared" si="58"/>
        <v/>
      </c>
      <c r="Z26" s="300" t="str">
        <f t="shared" si="59"/>
        <v/>
      </c>
      <c r="AA26" s="303" t="str">
        <f t="shared" si="60"/>
        <v/>
      </c>
      <c r="AB26" s="300" t="str">
        <f t="shared" si="61"/>
        <v/>
      </c>
      <c r="AC26" s="300" t="str">
        <f t="shared" si="62"/>
        <v/>
      </c>
      <c r="AD26" s="300" t="str">
        <f t="shared" si="63"/>
        <v/>
      </c>
      <c r="AE26" s="192" t="str">
        <f t="shared" si="64"/>
        <v/>
      </c>
      <c r="AF26" s="192" t="str">
        <f t="shared" si="65"/>
        <v/>
      </c>
      <c r="AG26" s="192"/>
      <c r="AJ26" s="300" t="str">
        <f t="shared" si="66"/>
        <v/>
      </c>
      <c r="AK26" s="300" t="str">
        <f t="shared" si="67"/>
        <v/>
      </c>
      <c r="AL26" s="300" t="str">
        <f t="shared" si="68"/>
        <v/>
      </c>
      <c r="AM26" s="300" t="str">
        <f t="shared" si="69"/>
        <v/>
      </c>
      <c r="AN26" s="300" t="str">
        <f t="shared" si="70"/>
        <v/>
      </c>
      <c r="AO26" s="300" t="str">
        <f t="shared" si="71"/>
        <v/>
      </c>
      <c r="AP26" s="300" t="str">
        <f t="shared" si="72"/>
        <v/>
      </c>
      <c r="AQ26" s="300" t="str">
        <f t="shared" si="73"/>
        <v/>
      </c>
      <c r="AR26" s="306" t="str">
        <f t="shared" si="74"/>
        <v/>
      </c>
      <c r="AS26" s="300" t="str">
        <f t="shared" si="75"/>
        <v/>
      </c>
      <c r="AT26" s="300" t="str">
        <f t="shared" si="76"/>
        <v/>
      </c>
      <c r="AU26" s="192" t="str">
        <f t="shared" si="77"/>
        <v>рбс</v>
      </c>
      <c r="AV26" s="192" t="str">
        <f t="shared" si="78"/>
        <v>рбс90101413общпро</v>
      </c>
      <c r="AW26" s="191">
        <f t="shared" si="79"/>
        <v>400</v>
      </c>
      <c r="AX26" s="191">
        <f t="shared" si="80"/>
        <v>400</v>
      </c>
      <c r="AY26" s="191">
        <f t="shared" si="81"/>
        <v>0</v>
      </c>
      <c r="AZ26" s="191">
        <f t="shared" si="82"/>
        <v>0</v>
      </c>
      <c r="BA26" s="193">
        <f t="shared" si="83"/>
        <v>1</v>
      </c>
      <c r="BB26" s="193">
        <f t="shared" si="84"/>
        <v>1</v>
      </c>
      <c r="BC26" s="193">
        <f t="shared" si="85"/>
        <v>1</v>
      </c>
      <c r="BD26" s="191">
        <f t="shared" si="86"/>
        <v>0</v>
      </c>
      <c r="BE26" s="191">
        <f t="shared" si="87"/>
        <v>0</v>
      </c>
      <c r="BF26" s="210">
        <f t="shared" si="88"/>
        <v>0</v>
      </c>
      <c r="BG26" s="211">
        <f t="shared" si="89"/>
        <v>0</v>
      </c>
      <c r="BH26" s="289"/>
      <c r="BI26" s="289"/>
      <c r="BJ26" s="228"/>
      <c r="BK26" s="228"/>
      <c r="BL26" s="233" t="str">
        <f t="shared" si="90"/>
        <v>01</v>
      </c>
    </row>
    <row r="27" spans="1:64" ht="12" customHeight="1">
      <c r="A27" s="333" t="s">
        <v>681</v>
      </c>
      <c r="B27" s="381" t="s">
        <v>381</v>
      </c>
      <c r="C27" s="333" t="s">
        <v>654</v>
      </c>
      <c r="D27" s="381" t="s">
        <v>390</v>
      </c>
      <c r="E27" s="381" t="s">
        <v>875</v>
      </c>
      <c r="F27" s="381" t="s">
        <v>658</v>
      </c>
      <c r="G27" s="381" t="s">
        <v>395</v>
      </c>
      <c r="H27" s="100" t="s">
        <v>653</v>
      </c>
      <c r="I27" s="381" t="s">
        <v>505</v>
      </c>
      <c r="J27" s="382">
        <v>1500</v>
      </c>
      <c r="K27" s="382">
        <v>1023.46</v>
      </c>
      <c r="L27" s="191" t="str">
        <f t="shared" si="47"/>
        <v>901014130104802006000085329001</v>
      </c>
      <c r="M27" s="192">
        <f t="array" ref="M27">IF(COUNT(SEARCH(Удалить_Роспись_КВСР,$B27)*SEARCH(Удалить_Роспись_ПБС,$C27)*SEARCH(Удалить_Роспись_КФСР, $D27)*SEARCH(Удалить_Роспись_КЦСР,$E27)*SEARCH(Удалить_Роспись_КВР,$F27)*SEARCH(Удалить_Роспись_ЭК,$H27)*SEARCH(Удалить_Роспись_КР,$I27))&gt;0,0,1)</f>
        <v>1</v>
      </c>
      <c r="N27" s="192">
        <v>0</v>
      </c>
      <c r="O27" s="192" t="str">
        <f t="shared" si="48"/>
        <v/>
      </c>
      <c r="P27" s="192" t="str">
        <f t="shared" si="49"/>
        <v/>
      </c>
      <c r="Q27" s="300" t="str">
        <f t="shared" si="50"/>
        <v/>
      </c>
      <c r="R27" s="300" t="str">
        <f t="shared" si="51"/>
        <v/>
      </c>
      <c r="S27" s="300" t="str">
        <f t="shared" si="52"/>
        <v/>
      </c>
      <c r="T27" s="192" t="str">
        <f t="shared" si="53"/>
        <v/>
      </c>
      <c r="U27" s="303" t="str">
        <f t="shared" si="54"/>
        <v/>
      </c>
      <c r="V27" s="300" t="str">
        <f t="shared" si="55"/>
        <v/>
      </c>
      <c r="W27" s="192" t="str">
        <f t="shared" si="56"/>
        <v/>
      </c>
      <c r="X27" s="303" t="str">
        <f t="shared" si="57"/>
        <v/>
      </c>
      <c r="Y27" s="300" t="str">
        <f t="shared" si="58"/>
        <v/>
      </c>
      <c r="Z27" s="300" t="str">
        <f t="shared" si="59"/>
        <v/>
      </c>
      <c r="AA27" s="303" t="str">
        <f t="shared" si="60"/>
        <v/>
      </c>
      <c r="AB27" s="300" t="str">
        <f t="shared" si="61"/>
        <v/>
      </c>
      <c r="AC27" s="300" t="str">
        <f t="shared" si="62"/>
        <v/>
      </c>
      <c r="AD27" s="300" t="str">
        <f t="shared" si="63"/>
        <v/>
      </c>
      <c r="AE27" s="192" t="str">
        <f t="shared" si="64"/>
        <v/>
      </c>
      <c r="AF27" s="192" t="str">
        <f t="shared" si="65"/>
        <v/>
      </c>
      <c r="AG27" s="192"/>
      <c r="AJ27" s="300" t="str">
        <f t="shared" si="66"/>
        <v/>
      </c>
      <c r="AK27" s="300" t="str">
        <f t="shared" si="67"/>
        <v/>
      </c>
      <c r="AL27" s="300" t="str">
        <f t="shared" si="68"/>
        <v/>
      </c>
      <c r="AM27" s="300" t="str">
        <f t="shared" si="69"/>
        <v/>
      </c>
      <c r="AN27" s="300" t="str">
        <f t="shared" si="70"/>
        <v/>
      </c>
      <c r="AO27" s="300" t="str">
        <f t="shared" si="71"/>
        <v/>
      </c>
      <c r="AP27" s="300" t="str">
        <f t="shared" si="72"/>
        <v/>
      </c>
      <c r="AQ27" s="300" t="str">
        <f t="shared" si="73"/>
        <v/>
      </c>
      <c r="AR27" s="306" t="str">
        <f t="shared" si="74"/>
        <v/>
      </c>
      <c r="AS27" s="300" t="str">
        <f t="shared" si="75"/>
        <v/>
      </c>
      <c r="AT27" s="300" t="str">
        <f t="shared" si="76"/>
        <v/>
      </c>
      <c r="AU27" s="192" t="str">
        <f t="shared" si="77"/>
        <v>рбс</v>
      </c>
      <c r="AV27" s="192" t="str">
        <f t="shared" si="78"/>
        <v>рбс90101413общпро</v>
      </c>
      <c r="AW27" s="191">
        <f t="shared" si="79"/>
        <v>1500</v>
      </c>
      <c r="AX27" s="191">
        <f t="shared" si="80"/>
        <v>1023.46</v>
      </c>
      <c r="AY27" s="191">
        <f t="shared" si="81"/>
        <v>0</v>
      </c>
      <c r="AZ27" s="191">
        <f t="shared" si="82"/>
        <v>0</v>
      </c>
      <c r="BA27" s="193">
        <f t="shared" si="83"/>
        <v>1</v>
      </c>
      <c r="BB27" s="193">
        <f t="shared" si="84"/>
        <v>1</v>
      </c>
      <c r="BC27" s="193">
        <f t="shared" si="85"/>
        <v>1</v>
      </c>
      <c r="BD27" s="191">
        <f t="shared" si="86"/>
        <v>0</v>
      </c>
      <c r="BE27" s="191">
        <f t="shared" si="87"/>
        <v>0</v>
      </c>
      <c r="BF27" s="210">
        <f t="shared" si="88"/>
        <v>0</v>
      </c>
      <c r="BG27" s="211">
        <f t="shared" si="89"/>
        <v>0</v>
      </c>
      <c r="BH27" s="289"/>
      <c r="BI27" s="289"/>
      <c r="BJ27" s="228"/>
      <c r="BK27" s="228"/>
      <c r="BL27" s="233" t="str">
        <f t="shared" si="90"/>
        <v>01</v>
      </c>
    </row>
    <row r="28" spans="1:64" ht="12" customHeight="1">
      <c r="A28" s="333" t="s">
        <v>681</v>
      </c>
      <c r="B28" s="381" t="s">
        <v>381</v>
      </c>
      <c r="C28" s="333" t="s">
        <v>654</v>
      </c>
      <c r="D28" s="381" t="s">
        <v>390</v>
      </c>
      <c r="E28" s="381" t="s">
        <v>876</v>
      </c>
      <c r="F28" s="381" t="s">
        <v>602</v>
      </c>
      <c r="G28" s="381" t="s">
        <v>385</v>
      </c>
      <c r="H28" s="100" t="s">
        <v>653</v>
      </c>
      <c r="I28" s="381" t="s">
        <v>505</v>
      </c>
      <c r="J28" s="382">
        <v>265745</v>
      </c>
      <c r="K28" s="382">
        <v>183306.59</v>
      </c>
      <c r="L28" s="191" t="str">
        <f t="shared" si="47"/>
        <v>901014130104802006100012121101</v>
      </c>
      <c r="M28" s="192">
        <f t="array" ref="M28">IF(COUNT(SEARCH(Удалить_Роспись_КВСР,$B28)*SEARCH(Удалить_Роспись_ПБС,$C28)*SEARCH(Удалить_Роспись_КФСР, $D28)*SEARCH(Удалить_Роспись_КЦСР,$E28)*SEARCH(Удалить_Роспись_КВР,$F28)*SEARCH(Удалить_Роспись_ЭК,$H28)*SEARCH(Удалить_Роспись_КР,$I28))&gt;0,0,1)</f>
        <v>1</v>
      </c>
      <c r="N28" s="192">
        <v>0</v>
      </c>
      <c r="O28" s="192" t="str">
        <f t="shared" si="48"/>
        <v/>
      </c>
      <c r="P28" s="192" t="str">
        <f t="shared" si="49"/>
        <v/>
      </c>
      <c r="Q28" s="300" t="str">
        <f t="shared" si="50"/>
        <v/>
      </c>
      <c r="R28" s="300" t="str">
        <f t="shared" si="51"/>
        <v/>
      </c>
      <c r="S28" s="300" t="str">
        <f t="shared" si="52"/>
        <v/>
      </c>
      <c r="T28" s="192" t="str">
        <f t="shared" si="53"/>
        <v/>
      </c>
      <c r="U28" s="303" t="str">
        <f t="shared" si="54"/>
        <v/>
      </c>
      <c r="V28" s="300" t="str">
        <f t="shared" si="55"/>
        <v/>
      </c>
      <c r="W28" s="192" t="str">
        <f t="shared" si="56"/>
        <v/>
      </c>
      <c r="X28" s="303" t="str">
        <f t="shared" si="57"/>
        <v/>
      </c>
      <c r="Y28" s="300" t="str">
        <f t="shared" si="58"/>
        <v/>
      </c>
      <c r="Z28" s="300" t="str">
        <f t="shared" si="59"/>
        <v/>
      </c>
      <c r="AA28" s="303" t="str">
        <f t="shared" si="60"/>
        <v/>
      </c>
      <c r="AB28" s="300" t="str">
        <f t="shared" si="61"/>
        <v/>
      </c>
      <c r="AC28" s="300" t="str">
        <f t="shared" si="62"/>
        <v/>
      </c>
      <c r="AD28" s="300" t="str">
        <f t="shared" si="63"/>
        <v/>
      </c>
      <c r="AE28" s="192" t="str">
        <f t="shared" si="64"/>
        <v/>
      </c>
      <c r="AF28" s="192" t="str">
        <f t="shared" si="65"/>
        <v/>
      </c>
      <c r="AG28" s="192"/>
      <c r="AJ28" s="300" t="str">
        <f t="shared" si="66"/>
        <v/>
      </c>
      <c r="AK28" s="300" t="str">
        <f t="shared" si="67"/>
        <v/>
      </c>
      <c r="AL28" s="300" t="str">
        <f t="shared" si="68"/>
        <v/>
      </c>
      <c r="AM28" s="300" t="str">
        <f t="shared" si="69"/>
        <v/>
      </c>
      <c r="AN28" s="300" t="str">
        <f t="shared" si="70"/>
        <v/>
      </c>
      <c r="AO28" s="300" t="str">
        <f t="shared" si="71"/>
        <v/>
      </c>
      <c r="AP28" s="300" t="str">
        <f t="shared" si="72"/>
        <v/>
      </c>
      <c r="AQ28" s="300" t="str">
        <f t="shared" si="73"/>
        <v/>
      </c>
      <c r="AR28" s="306" t="str">
        <f t="shared" si="74"/>
        <v/>
      </c>
      <c r="AS28" s="300" t="str">
        <f t="shared" si="75"/>
        <v/>
      </c>
      <c r="AT28" s="300" t="str">
        <f t="shared" si="76"/>
        <v/>
      </c>
      <c r="AU28" s="192" t="str">
        <f t="shared" si="77"/>
        <v>рбс</v>
      </c>
      <c r="AV28" s="192" t="str">
        <f t="shared" si="78"/>
        <v>рбс90101413общопл</v>
      </c>
      <c r="AW28" s="191">
        <f t="shared" si="79"/>
        <v>265745</v>
      </c>
      <c r="AX28" s="191">
        <f t="shared" si="80"/>
        <v>183306.59</v>
      </c>
      <c r="AY28" s="191">
        <f t="shared" si="81"/>
        <v>0</v>
      </c>
      <c r="AZ28" s="191">
        <f t="shared" si="82"/>
        <v>0</v>
      </c>
      <c r="BA28" s="193">
        <f t="shared" si="83"/>
        <v>1</v>
      </c>
      <c r="BB28" s="193">
        <f t="shared" si="84"/>
        <v>1</v>
      </c>
      <c r="BC28" s="193">
        <f t="shared" si="85"/>
        <v>1</v>
      </c>
      <c r="BD28" s="191">
        <f t="shared" si="86"/>
        <v>0</v>
      </c>
      <c r="BE28" s="191">
        <f t="shared" si="87"/>
        <v>0</v>
      </c>
      <c r="BF28" s="210">
        <f t="shared" si="88"/>
        <v>0</v>
      </c>
      <c r="BG28" s="211">
        <f t="shared" si="89"/>
        <v>0</v>
      </c>
      <c r="BH28" s="289"/>
      <c r="BI28" s="289"/>
      <c r="BJ28" s="228"/>
      <c r="BK28" s="228"/>
      <c r="BL28" s="233" t="str">
        <f t="shared" si="90"/>
        <v>01</v>
      </c>
    </row>
    <row r="29" spans="1:64" ht="12" customHeight="1">
      <c r="A29" s="333" t="s">
        <v>681</v>
      </c>
      <c r="B29" s="381" t="s">
        <v>381</v>
      </c>
      <c r="C29" s="333" t="s">
        <v>654</v>
      </c>
      <c r="D29" s="381" t="s">
        <v>390</v>
      </c>
      <c r="E29" s="381" t="s">
        <v>876</v>
      </c>
      <c r="F29" s="381" t="s">
        <v>873</v>
      </c>
      <c r="G29" s="381" t="s">
        <v>387</v>
      </c>
      <c r="H29" s="100" t="s">
        <v>653</v>
      </c>
      <c r="I29" s="381" t="s">
        <v>505</v>
      </c>
      <c r="J29" s="382">
        <v>80255</v>
      </c>
      <c r="K29" s="382">
        <v>55143.96</v>
      </c>
      <c r="L29" s="191" t="str">
        <f t="shared" si="47"/>
        <v>901014130104802006100012921301</v>
      </c>
      <c r="M29" s="192">
        <f t="array" ref="M29">IF(COUNT(SEARCH(Удалить_Роспись_КВСР,$B29)*SEARCH(Удалить_Роспись_ПБС,$C29)*SEARCH(Удалить_Роспись_КФСР, $D29)*SEARCH(Удалить_Роспись_КЦСР,$E29)*SEARCH(Удалить_Роспись_КВР,$F29)*SEARCH(Удалить_Роспись_ЭК,$H29)*SEARCH(Удалить_Роспись_КР,$I29))&gt;0,0,1)</f>
        <v>1</v>
      </c>
      <c r="N29" s="192">
        <v>0</v>
      </c>
      <c r="O29" s="192" t="str">
        <f t="shared" si="48"/>
        <v/>
      </c>
      <c r="P29" s="192" t="str">
        <f t="shared" si="49"/>
        <v/>
      </c>
      <c r="Q29" s="300" t="str">
        <f t="shared" si="50"/>
        <v/>
      </c>
      <c r="R29" s="300" t="str">
        <f t="shared" si="51"/>
        <v/>
      </c>
      <c r="S29" s="300" t="str">
        <f t="shared" si="52"/>
        <v/>
      </c>
      <c r="T29" s="192" t="str">
        <f t="shared" si="53"/>
        <v/>
      </c>
      <c r="U29" s="303" t="str">
        <f t="shared" si="54"/>
        <v/>
      </c>
      <c r="V29" s="300" t="str">
        <f t="shared" si="55"/>
        <v/>
      </c>
      <c r="W29" s="192" t="str">
        <f t="shared" si="56"/>
        <v/>
      </c>
      <c r="X29" s="303" t="str">
        <f t="shared" si="57"/>
        <v/>
      </c>
      <c r="Y29" s="300" t="str">
        <f t="shared" si="58"/>
        <v/>
      </c>
      <c r="Z29" s="300" t="str">
        <f t="shared" si="59"/>
        <v/>
      </c>
      <c r="AA29" s="303" t="str">
        <f t="shared" si="60"/>
        <v/>
      </c>
      <c r="AB29" s="300" t="str">
        <f t="shared" si="61"/>
        <v/>
      </c>
      <c r="AC29" s="300" t="str">
        <f t="shared" si="62"/>
        <v/>
      </c>
      <c r="AD29" s="300" t="str">
        <f t="shared" si="63"/>
        <v/>
      </c>
      <c r="AE29" s="192" t="str">
        <f t="shared" si="64"/>
        <v/>
      </c>
      <c r="AF29" s="192" t="str">
        <f t="shared" si="65"/>
        <v/>
      </c>
      <c r="AG29" s="192"/>
      <c r="AJ29" s="300" t="str">
        <f t="shared" si="66"/>
        <v/>
      </c>
      <c r="AK29" s="300" t="str">
        <f t="shared" si="67"/>
        <v/>
      </c>
      <c r="AL29" s="300" t="str">
        <f t="shared" si="68"/>
        <v/>
      </c>
      <c r="AM29" s="300" t="str">
        <f t="shared" si="69"/>
        <v/>
      </c>
      <c r="AN29" s="300" t="str">
        <f t="shared" si="70"/>
        <v/>
      </c>
      <c r="AO29" s="300" t="str">
        <f t="shared" si="71"/>
        <v/>
      </c>
      <c r="AP29" s="300" t="str">
        <f t="shared" si="72"/>
        <v/>
      </c>
      <c r="AQ29" s="300" t="str">
        <f t="shared" si="73"/>
        <v/>
      </c>
      <c r="AR29" s="306" t="str">
        <f t="shared" si="74"/>
        <v/>
      </c>
      <c r="AS29" s="300" t="str">
        <f t="shared" si="75"/>
        <v/>
      </c>
      <c r="AT29" s="300" t="str">
        <f t="shared" si="76"/>
        <v/>
      </c>
      <c r="AU29" s="192" t="str">
        <f t="shared" si="77"/>
        <v>рбс</v>
      </c>
      <c r="AV29" s="192" t="str">
        <f t="shared" si="78"/>
        <v>рбс90101413общопл</v>
      </c>
      <c r="AW29" s="191">
        <f t="shared" si="79"/>
        <v>80255</v>
      </c>
      <c r="AX29" s="191">
        <f t="shared" si="80"/>
        <v>55143.96</v>
      </c>
      <c r="AY29" s="191">
        <f t="shared" si="81"/>
        <v>0</v>
      </c>
      <c r="AZ29" s="191">
        <f t="shared" si="82"/>
        <v>0</v>
      </c>
      <c r="BA29" s="193">
        <f t="shared" si="83"/>
        <v>1</v>
      </c>
      <c r="BB29" s="193">
        <f t="shared" si="84"/>
        <v>1</v>
      </c>
      <c r="BC29" s="193">
        <f t="shared" si="85"/>
        <v>1</v>
      </c>
      <c r="BD29" s="191">
        <f t="shared" si="86"/>
        <v>0</v>
      </c>
      <c r="BE29" s="191">
        <f t="shared" si="87"/>
        <v>0</v>
      </c>
      <c r="BF29" s="210">
        <f t="shared" si="88"/>
        <v>0</v>
      </c>
      <c r="BG29" s="211">
        <f t="shared" si="89"/>
        <v>0</v>
      </c>
      <c r="BH29" s="289"/>
      <c r="BI29" s="289"/>
      <c r="BJ29" s="228"/>
      <c r="BK29" s="228"/>
      <c r="BL29" s="233" t="str">
        <f t="shared" si="90"/>
        <v>01</v>
      </c>
    </row>
    <row r="30" spans="1:64" ht="12" customHeight="1">
      <c r="A30" s="333" t="s">
        <v>681</v>
      </c>
      <c r="B30" s="381" t="s">
        <v>381</v>
      </c>
      <c r="C30" s="333" t="s">
        <v>654</v>
      </c>
      <c r="D30" s="381" t="s">
        <v>390</v>
      </c>
      <c r="E30" s="381" t="s">
        <v>877</v>
      </c>
      <c r="F30" s="381" t="s">
        <v>585</v>
      </c>
      <c r="G30" s="381" t="s">
        <v>386</v>
      </c>
      <c r="H30" s="100" t="s">
        <v>653</v>
      </c>
      <c r="I30" s="381" t="s">
        <v>505</v>
      </c>
      <c r="J30" s="382">
        <v>40000</v>
      </c>
      <c r="K30" s="382">
        <v>10944.4</v>
      </c>
      <c r="L30" s="191" t="str">
        <f t="shared" si="47"/>
        <v>901014130104802006700012221201</v>
      </c>
      <c r="M30" s="192">
        <f t="array" ref="M30">IF(COUNT(SEARCH(Удалить_Роспись_КВСР,$B30)*SEARCH(Удалить_Роспись_ПБС,$C30)*SEARCH(Удалить_Роспись_КФСР, $D30)*SEARCH(Удалить_Роспись_КЦСР,$E30)*SEARCH(Удалить_Роспись_КВР,$F30)*SEARCH(Удалить_Роспись_ЭК,$H30)*SEARCH(Удалить_Роспись_КР,$I30))&gt;0,0,1)</f>
        <v>1</v>
      </c>
      <c r="N30" s="192">
        <f>IF(COUNT(SEARCH(Удалить_Индекс_КВСР,$B30)*SEARCH(Удалить_Индекс_ПБС,$C30)*SEARCH(Удалить_Индекс_КФСР,$D30)*SEARCH(Удалить_Индекс_КЦСР,$E30)*SEARCH(Удалить_Индекс_КВР,$F30)*SEARCH(Удалить_Индекс_ЭК,$H30)*SEARCH(Удалить_Индекс_КР,$I30))&gt;0,0,1)</f>
        <v>1</v>
      </c>
      <c r="O30" s="192" t="str">
        <f t="shared" si="48"/>
        <v/>
      </c>
      <c r="P30" s="192" t="str">
        <f t="shared" si="49"/>
        <v/>
      </c>
      <c r="Q30" s="300" t="str">
        <f t="shared" si="50"/>
        <v/>
      </c>
      <c r="R30" s="300" t="str">
        <f t="shared" si="51"/>
        <v/>
      </c>
      <c r="S30" s="300" t="str">
        <f t="shared" si="52"/>
        <v/>
      </c>
      <c r="T30" s="192" t="str">
        <f t="shared" si="53"/>
        <v/>
      </c>
      <c r="U30" s="303" t="str">
        <f t="shared" si="54"/>
        <v/>
      </c>
      <c r="V30" s="300" t="str">
        <f t="shared" si="55"/>
        <v/>
      </c>
      <c r="W30" s="192" t="str">
        <f t="shared" si="56"/>
        <v/>
      </c>
      <c r="X30" s="303" t="str">
        <f t="shared" si="57"/>
        <v/>
      </c>
      <c r="Y30" s="300" t="str">
        <f t="shared" si="58"/>
        <v/>
      </c>
      <c r="Z30" s="300" t="str">
        <f t="shared" si="59"/>
        <v/>
      </c>
      <c r="AA30" s="303" t="str">
        <f t="shared" si="60"/>
        <v/>
      </c>
      <c r="AB30" s="300" t="str">
        <f t="shared" si="61"/>
        <v/>
      </c>
      <c r="AC30" s="300" t="str">
        <f t="shared" si="62"/>
        <v/>
      </c>
      <c r="AD30" s="300" t="str">
        <f t="shared" si="63"/>
        <v/>
      </c>
      <c r="AE30" s="192" t="str">
        <f t="shared" si="64"/>
        <v/>
      </c>
      <c r="AF30" s="192" t="str">
        <f t="shared" si="65"/>
        <v/>
      </c>
      <c r="AG30" s="192"/>
      <c r="AJ30" s="300" t="str">
        <f t="shared" si="66"/>
        <v/>
      </c>
      <c r="AK30" s="300" t="str">
        <f t="shared" si="67"/>
        <v/>
      </c>
      <c r="AL30" s="300" t="str">
        <f t="shared" si="68"/>
        <v/>
      </c>
      <c r="AM30" s="300" t="str">
        <f t="shared" si="69"/>
        <v/>
      </c>
      <c r="AN30" s="300" t="str">
        <f t="shared" si="70"/>
        <v/>
      </c>
      <c r="AO30" s="300" t="str">
        <f t="shared" si="71"/>
        <v/>
      </c>
      <c r="AP30" s="300" t="str">
        <f t="shared" si="72"/>
        <v/>
      </c>
      <c r="AQ30" s="300" t="str">
        <f t="shared" si="73"/>
        <v/>
      </c>
      <c r="AR30" s="306" t="str">
        <f t="shared" si="74"/>
        <v/>
      </c>
      <c r="AS30" s="300" t="str">
        <f t="shared" si="75"/>
        <v/>
      </c>
      <c r="AT30" s="300" t="str">
        <f t="shared" si="76"/>
        <v/>
      </c>
      <c r="AU30" s="192" t="str">
        <f t="shared" si="77"/>
        <v>рбс</v>
      </c>
      <c r="AV30" s="192" t="str">
        <f t="shared" si="78"/>
        <v>рбс90101413общпро</v>
      </c>
      <c r="AW30" s="191">
        <f t="shared" si="79"/>
        <v>40000</v>
      </c>
      <c r="AX30" s="191">
        <f t="shared" si="80"/>
        <v>10944.4</v>
      </c>
      <c r="AY30" s="191">
        <f t="shared" si="81"/>
        <v>40000</v>
      </c>
      <c r="AZ30" s="191">
        <f t="shared" si="82"/>
        <v>10944.4</v>
      </c>
      <c r="BA30" s="193">
        <f t="shared" si="83"/>
        <v>1</v>
      </c>
      <c r="BB30" s="193">
        <f t="shared" si="84"/>
        <v>1</v>
      </c>
      <c r="BC30" s="193">
        <f t="shared" si="85"/>
        <v>1</v>
      </c>
      <c r="BD30" s="191">
        <f t="shared" si="86"/>
        <v>40000</v>
      </c>
      <c r="BE30" s="191">
        <f t="shared" si="87"/>
        <v>10944.4</v>
      </c>
      <c r="BF30" s="210">
        <f t="shared" si="88"/>
        <v>40000</v>
      </c>
      <c r="BG30" s="211">
        <f t="shared" si="89"/>
        <v>40000</v>
      </c>
      <c r="BH30" s="289"/>
      <c r="BI30" s="289"/>
      <c r="BJ30" s="228"/>
      <c r="BK30" s="228"/>
      <c r="BL30" s="233" t="str">
        <f t="shared" si="90"/>
        <v>01</v>
      </c>
    </row>
    <row r="31" spans="1:64" ht="12" customHeight="1">
      <c r="A31" s="333" t="s">
        <v>681</v>
      </c>
      <c r="B31" s="381" t="s">
        <v>381</v>
      </c>
      <c r="C31" s="333" t="s">
        <v>654</v>
      </c>
      <c r="D31" s="381" t="s">
        <v>390</v>
      </c>
      <c r="E31" s="381" t="s">
        <v>878</v>
      </c>
      <c r="F31" s="381" t="s">
        <v>602</v>
      </c>
      <c r="G31" s="381" t="s">
        <v>385</v>
      </c>
      <c r="H31" s="195" t="s">
        <v>653</v>
      </c>
      <c r="I31" s="381" t="s">
        <v>505</v>
      </c>
      <c r="J31" s="382">
        <v>620837</v>
      </c>
      <c r="K31" s="382">
        <v>484890.92</v>
      </c>
      <c r="L31" s="191" t="str">
        <f t="shared" si="47"/>
        <v>901014130104802006Б00012121101</v>
      </c>
      <c r="M31" s="192">
        <f t="array" ref="M31">IF(COUNT(SEARCH(Удалить_Роспись_КВСР,$B31)*SEARCH(Удалить_Роспись_ПБС,$C31)*SEARCH(Удалить_Роспись_КФСР, $D31)*SEARCH(Удалить_Роспись_КЦСР,$E31)*SEARCH(Удалить_Роспись_КВР,$F31)*SEARCH(Удалить_Роспись_ЭК,$H31)*SEARCH(Удалить_Роспись_КР,$I31))&gt;0,0,1)</f>
        <v>1</v>
      </c>
      <c r="N31" s="192">
        <v>0</v>
      </c>
      <c r="O31" s="192" t="str">
        <f t="shared" si="48"/>
        <v/>
      </c>
      <c r="P31" s="192" t="str">
        <f t="shared" si="49"/>
        <v/>
      </c>
      <c r="Q31" s="192" t="str">
        <f t="shared" si="50"/>
        <v/>
      </c>
      <c r="R31" s="192" t="str">
        <f t="shared" si="51"/>
        <v/>
      </c>
      <c r="S31" s="192" t="str">
        <f t="shared" si="52"/>
        <v/>
      </c>
      <c r="T31" s="192" t="str">
        <f t="shared" si="53"/>
        <v/>
      </c>
      <c r="U31" s="192" t="str">
        <f t="shared" si="54"/>
        <v/>
      </c>
      <c r="V31" s="192" t="str">
        <f t="shared" si="55"/>
        <v/>
      </c>
      <c r="W31" s="192" t="str">
        <f t="shared" si="56"/>
        <v/>
      </c>
      <c r="X31" s="192" t="str">
        <f t="shared" si="57"/>
        <v/>
      </c>
      <c r="Y31" s="192" t="str">
        <f t="shared" si="58"/>
        <v/>
      </c>
      <c r="Z31" s="300" t="str">
        <f t="shared" si="59"/>
        <v/>
      </c>
      <c r="AA31" s="192" t="str">
        <f t="shared" si="60"/>
        <v/>
      </c>
      <c r="AB31" s="192" t="str">
        <f t="shared" si="61"/>
        <v/>
      </c>
      <c r="AC31" s="192" t="str">
        <f t="shared" si="62"/>
        <v/>
      </c>
      <c r="AD31" s="192" t="str">
        <f t="shared" si="63"/>
        <v/>
      </c>
      <c r="AE31" s="192" t="str">
        <f t="shared" si="64"/>
        <v/>
      </c>
      <c r="AF31" s="192" t="str">
        <f t="shared" si="65"/>
        <v/>
      </c>
      <c r="AG31" s="192"/>
      <c r="AJ31" s="300" t="str">
        <f t="shared" si="66"/>
        <v/>
      </c>
      <c r="AK31" s="192" t="str">
        <f t="shared" si="67"/>
        <v/>
      </c>
      <c r="AL31" s="192" t="str">
        <f t="shared" si="68"/>
        <v/>
      </c>
      <c r="AM31" s="300" t="str">
        <f t="shared" si="69"/>
        <v/>
      </c>
      <c r="AN31" s="192" t="str">
        <f t="shared" si="70"/>
        <v/>
      </c>
      <c r="AO31" s="192" t="str">
        <f t="shared" si="71"/>
        <v/>
      </c>
      <c r="AP31" s="192" t="str">
        <f t="shared" si="72"/>
        <v/>
      </c>
      <c r="AQ31" s="192" t="str">
        <f t="shared" si="73"/>
        <v/>
      </c>
      <c r="AR31" s="192" t="str">
        <f t="shared" si="74"/>
        <v/>
      </c>
      <c r="AS31" s="192" t="str">
        <f t="shared" si="75"/>
        <v/>
      </c>
      <c r="AT31" s="192" t="str">
        <f t="shared" si="76"/>
        <v/>
      </c>
      <c r="AU31" s="192" t="str">
        <f t="shared" si="77"/>
        <v>рбс</v>
      </c>
      <c r="AV31" s="192" t="str">
        <f t="shared" si="78"/>
        <v>рбс90101413общопл</v>
      </c>
      <c r="AW31" s="191">
        <f t="shared" si="79"/>
        <v>620837</v>
      </c>
      <c r="AX31" s="191">
        <f t="shared" si="80"/>
        <v>484890.92</v>
      </c>
      <c r="AY31" s="191">
        <f t="shared" si="81"/>
        <v>0</v>
      </c>
      <c r="AZ31" s="191">
        <f t="shared" si="82"/>
        <v>0</v>
      </c>
      <c r="BA31" s="193">
        <f t="shared" si="83"/>
        <v>1</v>
      </c>
      <c r="BB31" s="193">
        <f t="shared" si="84"/>
        <v>1</v>
      </c>
      <c r="BC31" s="193">
        <f t="shared" si="85"/>
        <v>1</v>
      </c>
      <c r="BD31" s="191">
        <f t="shared" si="86"/>
        <v>0</v>
      </c>
      <c r="BE31" s="191">
        <f t="shared" si="87"/>
        <v>0</v>
      </c>
      <c r="BF31" s="210">
        <f t="shared" si="88"/>
        <v>0</v>
      </c>
      <c r="BG31" s="211">
        <f t="shared" si="89"/>
        <v>0</v>
      </c>
      <c r="BH31" s="289"/>
      <c r="BI31" s="289"/>
      <c r="BJ31" s="228"/>
      <c r="BK31" s="228"/>
      <c r="BL31" s="233" t="str">
        <f t="shared" si="90"/>
        <v>01</v>
      </c>
    </row>
    <row r="32" spans="1:64" ht="12" customHeight="1">
      <c r="A32" s="333" t="s">
        <v>681</v>
      </c>
      <c r="B32" s="381" t="s">
        <v>381</v>
      </c>
      <c r="C32" s="333" t="s">
        <v>654</v>
      </c>
      <c r="D32" s="381" t="s">
        <v>390</v>
      </c>
      <c r="E32" s="381" t="s">
        <v>878</v>
      </c>
      <c r="F32" s="381" t="s">
        <v>873</v>
      </c>
      <c r="G32" s="381" t="s">
        <v>387</v>
      </c>
      <c r="H32" s="100" t="s">
        <v>653</v>
      </c>
      <c r="I32" s="381" t="s">
        <v>505</v>
      </c>
      <c r="J32" s="382">
        <v>187493</v>
      </c>
      <c r="K32" s="382">
        <v>132885.18</v>
      </c>
      <c r="L32" s="191" t="str">
        <f t="shared" si="47"/>
        <v>901014130104802006Б00012921301</v>
      </c>
      <c r="M32" s="192">
        <f t="array" ref="M32">IF(COUNT(SEARCH(Удалить_Роспись_КВСР,$B32)*SEARCH(Удалить_Роспись_ПБС,$C32)*SEARCH(Удалить_Роспись_КФСР, $D32)*SEARCH(Удалить_Роспись_КЦСР,$E32)*SEARCH(Удалить_Роспись_КВР,$F32)*SEARCH(Удалить_Роспись_ЭК,$H32)*SEARCH(Удалить_Роспись_КР,$I32))&gt;0,0,1)</f>
        <v>1</v>
      </c>
      <c r="N32" s="192">
        <v>0</v>
      </c>
      <c r="O32" s="192" t="str">
        <f t="shared" si="48"/>
        <v/>
      </c>
      <c r="P32" s="192" t="str">
        <f t="shared" si="49"/>
        <v/>
      </c>
      <c r="Q32" s="300" t="str">
        <f t="shared" si="50"/>
        <v/>
      </c>
      <c r="R32" s="300" t="str">
        <f t="shared" si="51"/>
        <v/>
      </c>
      <c r="S32" s="300" t="str">
        <f t="shared" si="52"/>
        <v/>
      </c>
      <c r="T32" s="192" t="str">
        <f t="shared" si="53"/>
        <v/>
      </c>
      <c r="U32" s="303" t="str">
        <f t="shared" si="54"/>
        <v/>
      </c>
      <c r="V32" s="300" t="str">
        <f t="shared" si="55"/>
        <v/>
      </c>
      <c r="W32" s="192" t="str">
        <f t="shared" si="56"/>
        <v/>
      </c>
      <c r="X32" s="303" t="str">
        <f t="shared" si="57"/>
        <v/>
      </c>
      <c r="Y32" s="300" t="str">
        <f t="shared" si="58"/>
        <v/>
      </c>
      <c r="Z32" s="300" t="str">
        <f t="shared" si="59"/>
        <v/>
      </c>
      <c r="AA32" s="303" t="str">
        <f t="shared" si="60"/>
        <v/>
      </c>
      <c r="AB32" s="300" t="str">
        <f t="shared" si="61"/>
        <v/>
      </c>
      <c r="AC32" s="300" t="str">
        <f t="shared" si="62"/>
        <v/>
      </c>
      <c r="AD32" s="300" t="str">
        <f t="shared" si="63"/>
        <v/>
      </c>
      <c r="AE32" s="192" t="str">
        <f t="shared" si="64"/>
        <v/>
      </c>
      <c r="AF32" s="192" t="str">
        <f t="shared" si="65"/>
        <v/>
      </c>
      <c r="AG32" s="192"/>
      <c r="AJ32" s="300" t="str">
        <f t="shared" si="66"/>
        <v/>
      </c>
      <c r="AK32" s="300" t="str">
        <f t="shared" si="67"/>
        <v/>
      </c>
      <c r="AL32" s="300" t="str">
        <f t="shared" si="68"/>
        <v/>
      </c>
      <c r="AM32" s="300" t="str">
        <f t="shared" si="69"/>
        <v/>
      </c>
      <c r="AN32" s="300" t="str">
        <f t="shared" si="70"/>
        <v/>
      </c>
      <c r="AO32" s="300" t="str">
        <f t="shared" si="71"/>
        <v/>
      </c>
      <c r="AP32" s="300" t="str">
        <f t="shared" si="72"/>
        <v/>
      </c>
      <c r="AQ32" s="300" t="str">
        <f t="shared" si="73"/>
        <v/>
      </c>
      <c r="AR32" s="306" t="str">
        <f t="shared" si="74"/>
        <v/>
      </c>
      <c r="AS32" s="300" t="str">
        <f t="shared" si="75"/>
        <v/>
      </c>
      <c r="AT32" s="300" t="str">
        <f t="shared" si="76"/>
        <v/>
      </c>
      <c r="AU32" s="192" t="str">
        <f t="shared" si="77"/>
        <v>рбс</v>
      </c>
      <c r="AV32" s="192" t="str">
        <f t="shared" si="78"/>
        <v>рбс90101413общопл</v>
      </c>
      <c r="AW32" s="191">
        <f t="shared" si="79"/>
        <v>187493</v>
      </c>
      <c r="AX32" s="191">
        <f t="shared" si="80"/>
        <v>132885.18</v>
      </c>
      <c r="AY32" s="191">
        <f t="shared" si="81"/>
        <v>0</v>
      </c>
      <c r="AZ32" s="191">
        <f t="shared" si="82"/>
        <v>0</v>
      </c>
      <c r="BA32" s="193">
        <f t="shared" si="83"/>
        <v>1</v>
      </c>
      <c r="BB32" s="193">
        <f t="shared" si="84"/>
        <v>1</v>
      </c>
      <c r="BC32" s="193">
        <f t="shared" si="85"/>
        <v>1</v>
      </c>
      <c r="BD32" s="191">
        <f t="shared" si="86"/>
        <v>0</v>
      </c>
      <c r="BE32" s="191">
        <f t="shared" si="87"/>
        <v>0</v>
      </c>
      <c r="BF32" s="210">
        <f t="shared" si="88"/>
        <v>0</v>
      </c>
      <c r="BG32" s="211">
        <f t="shared" si="89"/>
        <v>0</v>
      </c>
      <c r="BH32" s="289"/>
      <c r="BI32" s="289"/>
      <c r="BJ32" s="228"/>
      <c r="BK32" s="228"/>
      <c r="BL32" s="233" t="str">
        <f t="shared" si="90"/>
        <v>01</v>
      </c>
    </row>
    <row r="33" spans="1:64" ht="12" customHeight="1">
      <c r="A33" s="333" t="s">
        <v>681</v>
      </c>
      <c r="B33" s="381" t="s">
        <v>381</v>
      </c>
      <c r="C33" s="333" t="s">
        <v>654</v>
      </c>
      <c r="D33" s="381" t="s">
        <v>390</v>
      </c>
      <c r="E33" s="381" t="s">
        <v>879</v>
      </c>
      <c r="F33" s="381" t="s">
        <v>586</v>
      </c>
      <c r="G33" s="381" t="s">
        <v>393</v>
      </c>
      <c r="H33" s="100" t="s">
        <v>653</v>
      </c>
      <c r="I33" s="381" t="s">
        <v>505</v>
      </c>
      <c r="J33" s="382">
        <v>713299.99</v>
      </c>
      <c r="K33" s="382">
        <v>392910.63</v>
      </c>
      <c r="L33" s="191" t="str">
        <f t="shared" si="47"/>
        <v>901014130104802006Г00024422301</v>
      </c>
      <c r="M33" s="192">
        <f t="array" ref="M33">IF(COUNT(SEARCH(Удалить_Роспись_КВСР,$B33)*SEARCH(Удалить_Роспись_ПБС,$C33)*SEARCH(Удалить_Роспись_КФСР, $D33)*SEARCH(Удалить_Роспись_КЦСР,$E33)*SEARCH(Удалить_Роспись_КВР,$F33)*SEARCH(Удалить_Роспись_ЭК,$H33)*SEARCH(Удалить_Роспись_КР,$I33))&gt;0,0,1)</f>
        <v>1</v>
      </c>
      <c r="N33" s="192">
        <f>IF(COUNT(SEARCH(Удалить_Индекс_КВСР,$B33)*SEARCH(Удалить_Индекс_ПБС,$C33)*SEARCH(Удалить_Индекс_КФСР,$D33)*SEARCH(Удалить_Индекс_КЦСР,$E33)*SEARCH(Удалить_Индекс_КВР,$F33)*SEARCH(Удалить_Индекс_ЭК,$H33)*SEARCH(Удалить_Индекс_КР,$I33))&gt;0,0,1)</f>
        <v>1</v>
      </c>
      <c r="O33" s="192" t="str">
        <f t="shared" si="48"/>
        <v/>
      </c>
      <c r="P33" s="192" t="str">
        <f t="shared" si="49"/>
        <v/>
      </c>
      <c r="Q33" s="300" t="str">
        <f t="shared" si="50"/>
        <v/>
      </c>
      <c r="R33" s="300" t="str">
        <f t="shared" si="51"/>
        <v/>
      </c>
      <c r="S33" s="300" t="str">
        <f t="shared" si="52"/>
        <v/>
      </c>
      <c r="T33" s="192" t="str">
        <f t="shared" si="53"/>
        <v/>
      </c>
      <c r="U33" s="303" t="str">
        <f t="shared" si="54"/>
        <v/>
      </c>
      <c r="V33" s="300" t="str">
        <f t="shared" si="55"/>
        <v/>
      </c>
      <c r="W33" s="192" t="str">
        <f t="shared" si="56"/>
        <v/>
      </c>
      <c r="X33" s="303" t="str">
        <f t="shared" si="57"/>
        <v/>
      </c>
      <c r="Y33" s="300" t="str">
        <f t="shared" si="58"/>
        <v/>
      </c>
      <c r="Z33" s="300" t="str">
        <f t="shared" si="59"/>
        <v/>
      </c>
      <c r="AA33" s="303" t="str">
        <f t="shared" si="60"/>
        <v/>
      </c>
      <c r="AB33" s="300" t="str">
        <f t="shared" si="61"/>
        <v/>
      </c>
      <c r="AC33" s="300" t="str">
        <f t="shared" si="62"/>
        <v/>
      </c>
      <c r="AD33" s="300" t="str">
        <f t="shared" si="63"/>
        <v/>
      </c>
      <c r="AE33" s="192" t="str">
        <f t="shared" si="64"/>
        <v/>
      </c>
      <c r="AF33" s="192" t="str">
        <f t="shared" si="65"/>
        <v/>
      </c>
      <c r="AG33" s="192"/>
      <c r="AJ33" s="300" t="str">
        <f t="shared" si="66"/>
        <v/>
      </c>
      <c r="AK33" s="300" t="str">
        <f t="shared" si="67"/>
        <v/>
      </c>
      <c r="AL33" s="300" t="str">
        <f t="shared" si="68"/>
        <v/>
      </c>
      <c r="AM33" s="300" t="str">
        <f t="shared" si="69"/>
        <v/>
      </c>
      <c r="AN33" s="300" t="str">
        <f t="shared" si="70"/>
        <v/>
      </c>
      <c r="AO33" s="300" t="str">
        <f t="shared" si="71"/>
        <v/>
      </c>
      <c r="AP33" s="300" t="str">
        <f t="shared" si="72"/>
        <v/>
      </c>
      <c r="AQ33" s="300" t="str">
        <f t="shared" si="73"/>
        <v/>
      </c>
      <c r="AR33" s="306" t="str">
        <f t="shared" si="74"/>
        <v/>
      </c>
      <c r="AS33" s="300" t="str">
        <f t="shared" si="75"/>
        <v/>
      </c>
      <c r="AT33" s="300" t="str">
        <f t="shared" si="76"/>
        <v/>
      </c>
      <c r="AU33" s="192" t="str">
        <f t="shared" si="77"/>
        <v>рбс</v>
      </c>
      <c r="AV33" s="192" t="str">
        <f t="shared" si="78"/>
        <v>рбс90101413общком</v>
      </c>
      <c r="AW33" s="191">
        <f t="shared" si="79"/>
        <v>713299.99</v>
      </c>
      <c r="AX33" s="191">
        <f t="shared" si="80"/>
        <v>392910.63</v>
      </c>
      <c r="AY33" s="191">
        <f t="shared" si="81"/>
        <v>713299.99</v>
      </c>
      <c r="AZ33" s="191">
        <f t="shared" si="82"/>
        <v>392910.63</v>
      </c>
      <c r="BA33" s="193">
        <f t="shared" si="83"/>
        <v>1</v>
      </c>
      <c r="BB33" s="193">
        <f t="shared" si="84"/>
        <v>1</v>
      </c>
      <c r="BC33" s="193">
        <f t="shared" si="85"/>
        <v>1</v>
      </c>
      <c r="BD33" s="191">
        <f t="shared" si="86"/>
        <v>713299.99</v>
      </c>
      <c r="BE33" s="191">
        <f t="shared" si="87"/>
        <v>392910.63</v>
      </c>
      <c r="BF33" s="210">
        <f t="shared" si="88"/>
        <v>713299.99</v>
      </c>
      <c r="BG33" s="211">
        <f t="shared" si="89"/>
        <v>713299.99</v>
      </c>
      <c r="BH33" s="289"/>
      <c r="BI33" s="289"/>
      <c r="BJ33" s="228"/>
      <c r="BK33" s="228"/>
      <c r="BL33" s="233" t="str">
        <f t="shared" si="90"/>
        <v>01</v>
      </c>
    </row>
    <row r="34" spans="1:64" ht="12" customHeight="1">
      <c r="A34" s="333" t="s">
        <v>681</v>
      </c>
      <c r="B34" s="381" t="s">
        <v>381</v>
      </c>
      <c r="C34" s="333" t="s">
        <v>654</v>
      </c>
      <c r="D34" s="381" t="s">
        <v>390</v>
      </c>
      <c r="E34" s="381" t="s">
        <v>880</v>
      </c>
      <c r="F34" s="381" t="s">
        <v>586</v>
      </c>
      <c r="G34" s="381" t="s">
        <v>407</v>
      </c>
      <c r="H34" s="100" t="s">
        <v>653</v>
      </c>
      <c r="I34" s="381" t="s">
        <v>505</v>
      </c>
      <c r="J34" s="382">
        <v>100000</v>
      </c>
      <c r="K34" s="382">
        <v>12639</v>
      </c>
      <c r="L34" s="191" t="str">
        <f t="shared" si="47"/>
        <v>901014130104802006Ф00024431001</v>
      </c>
      <c r="M34" s="192">
        <f t="array" ref="M34">IF(COUNT(SEARCH(Удалить_Роспись_КВСР,$B34)*SEARCH(Удалить_Роспись_ПБС,$C34)*SEARCH(Удалить_Роспись_КФСР, $D34)*SEARCH(Удалить_Роспись_КЦСР,$E34)*SEARCH(Удалить_Роспись_КВР,$F34)*SEARCH(Удалить_Роспись_ЭК,$H34)*SEARCH(Удалить_Роспись_КР,$I34))&gt;0,0,1)</f>
        <v>1</v>
      </c>
      <c r="N34" s="192">
        <v>0</v>
      </c>
      <c r="O34" s="192" t="str">
        <f t="shared" si="48"/>
        <v/>
      </c>
      <c r="P34" s="192" t="str">
        <f t="shared" si="49"/>
        <v/>
      </c>
      <c r="Q34" s="300" t="str">
        <f t="shared" si="50"/>
        <v/>
      </c>
      <c r="R34" s="300" t="str">
        <f t="shared" si="51"/>
        <v/>
      </c>
      <c r="S34" s="300" t="str">
        <f t="shared" si="52"/>
        <v/>
      </c>
      <c r="T34" s="192" t="str">
        <f t="shared" si="53"/>
        <v/>
      </c>
      <c r="U34" s="303" t="str">
        <f t="shared" si="54"/>
        <v/>
      </c>
      <c r="V34" s="300" t="str">
        <f t="shared" si="55"/>
        <v/>
      </c>
      <c r="W34" s="192" t="str">
        <f t="shared" si="56"/>
        <v/>
      </c>
      <c r="X34" s="303" t="str">
        <f t="shared" si="57"/>
        <v/>
      </c>
      <c r="Y34" s="300" t="str">
        <f t="shared" si="58"/>
        <v/>
      </c>
      <c r="Z34" s="300" t="str">
        <f t="shared" si="59"/>
        <v/>
      </c>
      <c r="AA34" s="303" t="str">
        <f t="shared" si="60"/>
        <v/>
      </c>
      <c r="AB34" s="300" t="str">
        <f t="shared" si="61"/>
        <v/>
      </c>
      <c r="AC34" s="300" t="str">
        <f t="shared" si="62"/>
        <v/>
      </c>
      <c r="AD34" s="300" t="str">
        <f t="shared" si="63"/>
        <v/>
      </c>
      <c r="AE34" s="192" t="str">
        <f t="shared" si="64"/>
        <v/>
      </c>
      <c r="AF34" s="192" t="str">
        <f t="shared" si="65"/>
        <v/>
      </c>
      <c r="AG34" s="192"/>
      <c r="AJ34" s="300" t="str">
        <f t="shared" si="66"/>
        <v/>
      </c>
      <c r="AK34" s="300" t="str">
        <f t="shared" si="67"/>
        <v/>
      </c>
      <c r="AL34" s="300" t="str">
        <f t="shared" si="68"/>
        <v/>
      </c>
      <c r="AM34" s="300" t="str">
        <f t="shared" si="69"/>
        <v/>
      </c>
      <c r="AN34" s="300" t="str">
        <f t="shared" si="70"/>
        <v/>
      </c>
      <c r="AO34" s="300" t="str">
        <f t="shared" si="71"/>
        <v/>
      </c>
      <c r="AP34" s="300" t="str">
        <f t="shared" si="72"/>
        <v/>
      </c>
      <c r="AQ34" s="300" t="str">
        <f t="shared" si="73"/>
        <v/>
      </c>
      <c r="AR34" s="306" t="str">
        <f t="shared" si="74"/>
        <v/>
      </c>
      <c r="AS34" s="300" t="str">
        <f t="shared" si="75"/>
        <v/>
      </c>
      <c r="AT34" s="300" t="str">
        <f t="shared" si="76"/>
        <v/>
      </c>
      <c r="AU34" s="192" t="str">
        <f t="shared" si="77"/>
        <v>рбс</v>
      </c>
      <c r="AV34" s="192" t="str">
        <f t="shared" si="78"/>
        <v>рбс90101413общосн</v>
      </c>
      <c r="AW34" s="191">
        <f t="shared" si="79"/>
        <v>100000</v>
      </c>
      <c r="AX34" s="191">
        <f t="shared" si="80"/>
        <v>12639</v>
      </c>
      <c r="AY34" s="191">
        <f t="shared" si="81"/>
        <v>0</v>
      </c>
      <c r="AZ34" s="191">
        <f t="shared" si="82"/>
        <v>0</v>
      </c>
      <c r="BA34" s="193">
        <f t="shared" si="83"/>
        <v>1</v>
      </c>
      <c r="BB34" s="193">
        <f t="shared" si="84"/>
        <v>1</v>
      </c>
      <c r="BC34" s="193">
        <f t="shared" si="85"/>
        <v>1</v>
      </c>
      <c r="BD34" s="191">
        <f t="shared" si="86"/>
        <v>0</v>
      </c>
      <c r="BE34" s="191">
        <f t="shared" si="87"/>
        <v>0</v>
      </c>
      <c r="BF34" s="210">
        <f t="shared" si="88"/>
        <v>0</v>
      </c>
      <c r="BG34" s="211">
        <f t="shared" si="89"/>
        <v>0</v>
      </c>
      <c r="BH34" s="289"/>
      <c r="BI34" s="289"/>
      <c r="BJ34" s="228"/>
      <c r="BK34" s="228"/>
      <c r="BL34" s="233" t="str">
        <f t="shared" si="90"/>
        <v>01</v>
      </c>
    </row>
    <row r="35" spans="1:64" ht="12" customHeight="1">
      <c r="A35" s="333" t="s">
        <v>681</v>
      </c>
      <c r="B35" s="381" t="s">
        <v>381</v>
      </c>
      <c r="C35" s="333" t="s">
        <v>654</v>
      </c>
      <c r="D35" s="381" t="s">
        <v>390</v>
      </c>
      <c r="E35" s="381" t="s">
        <v>881</v>
      </c>
      <c r="F35" s="381" t="s">
        <v>586</v>
      </c>
      <c r="G35" s="381" t="s">
        <v>393</v>
      </c>
      <c r="H35" s="100" t="s">
        <v>653</v>
      </c>
      <c r="I35" s="381" t="s">
        <v>505</v>
      </c>
      <c r="J35" s="382">
        <v>49000</v>
      </c>
      <c r="K35" s="382">
        <v>47565.35</v>
      </c>
      <c r="L35" s="191" t="str">
        <f t="shared" si="47"/>
        <v>901014130104802006Э00024422301</v>
      </c>
      <c r="M35" s="192">
        <f t="array" ref="M35">IF(COUNT(SEARCH(Удалить_Роспись_КВСР,$B35)*SEARCH(Удалить_Роспись_ПБС,$C35)*SEARCH(Удалить_Роспись_КФСР, $D35)*SEARCH(Удалить_Роспись_КЦСР,$E35)*SEARCH(Удалить_Роспись_КВР,$F35)*SEARCH(Удалить_Роспись_ЭК,$H35)*SEARCH(Удалить_Роспись_КР,$I35))&gt;0,0,1)</f>
        <v>1</v>
      </c>
      <c r="N35" s="192">
        <f>IF(COUNT(SEARCH(Удалить_Индекс_КВСР,$B35)*SEARCH(Удалить_Индекс_ПБС,$C35)*SEARCH(Удалить_Индекс_КФСР,$D35)*SEARCH(Удалить_Индекс_КЦСР,$E35)*SEARCH(Удалить_Индекс_КВР,$F35)*SEARCH(Удалить_Индекс_ЭК,$H35)*SEARCH(Удалить_Индекс_КР,$I35))&gt;0,0,1)</f>
        <v>1</v>
      </c>
      <c r="O35" s="192" t="str">
        <f t="shared" si="48"/>
        <v/>
      </c>
      <c r="P35" s="192" t="str">
        <f t="shared" si="49"/>
        <v/>
      </c>
      <c r="Q35" s="300" t="str">
        <f t="shared" si="50"/>
        <v/>
      </c>
      <c r="R35" s="300" t="str">
        <f t="shared" si="51"/>
        <v/>
      </c>
      <c r="S35" s="300" t="str">
        <f t="shared" si="52"/>
        <v/>
      </c>
      <c r="T35" s="192" t="str">
        <f t="shared" si="53"/>
        <v/>
      </c>
      <c r="U35" s="303" t="str">
        <f t="shared" si="54"/>
        <v/>
      </c>
      <c r="V35" s="300" t="str">
        <f t="shared" si="55"/>
        <v/>
      </c>
      <c r="W35" s="192" t="str">
        <f t="shared" si="56"/>
        <v/>
      </c>
      <c r="X35" s="303" t="str">
        <f t="shared" si="57"/>
        <v/>
      </c>
      <c r="Y35" s="300" t="str">
        <f t="shared" si="58"/>
        <v/>
      </c>
      <c r="Z35" s="300" t="str">
        <f t="shared" si="59"/>
        <v/>
      </c>
      <c r="AA35" s="303" t="str">
        <f t="shared" si="60"/>
        <v/>
      </c>
      <c r="AB35" s="300" t="str">
        <f t="shared" si="61"/>
        <v/>
      </c>
      <c r="AC35" s="300" t="str">
        <f t="shared" si="62"/>
        <v/>
      </c>
      <c r="AD35" s="300" t="str">
        <f t="shared" si="63"/>
        <v/>
      </c>
      <c r="AE35" s="192" t="str">
        <f t="shared" si="64"/>
        <v/>
      </c>
      <c r="AF35" s="192" t="str">
        <f t="shared" si="65"/>
        <v/>
      </c>
      <c r="AG35" s="192"/>
      <c r="AJ35" s="300" t="str">
        <f t="shared" si="66"/>
        <v/>
      </c>
      <c r="AK35" s="300" t="str">
        <f t="shared" si="67"/>
        <v/>
      </c>
      <c r="AL35" s="300" t="str">
        <f t="shared" si="68"/>
        <v/>
      </c>
      <c r="AM35" s="300" t="str">
        <f t="shared" si="69"/>
        <v/>
      </c>
      <c r="AN35" s="300" t="str">
        <f t="shared" si="70"/>
        <v/>
      </c>
      <c r="AO35" s="300" t="str">
        <f t="shared" si="71"/>
        <v/>
      </c>
      <c r="AP35" s="300" t="str">
        <f t="shared" si="72"/>
        <v/>
      </c>
      <c r="AQ35" s="300" t="str">
        <f t="shared" si="73"/>
        <v/>
      </c>
      <c r="AR35" s="306" t="str">
        <f t="shared" si="74"/>
        <v/>
      </c>
      <c r="AS35" s="300" t="str">
        <f t="shared" si="75"/>
        <v/>
      </c>
      <c r="AT35" s="300" t="str">
        <f t="shared" si="76"/>
        <v/>
      </c>
      <c r="AU35" s="192" t="str">
        <f t="shared" si="77"/>
        <v>рбс</v>
      </c>
      <c r="AV35" s="192" t="str">
        <f t="shared" si="78"/>
        <v>рбс90101413общком</v>
      </c>
      <c r="AW35" s="191">
        <f t="shared" si="79"/>
        <v>49000</v>
      </c>
      <c r="AX35" s="191">
        <f t="shared" si="80"/>
        <v>47565.35</v>
      </c>
      <c r="AY35" s="191">
        <f t="shared" si="81"/>
        <v>49000</v>
      </c>
      <c r="AZ35" s="191">
        <f t="shared" si="82"/>
        <v>47565.35</v>
      </c>
      <c r="BA35" s="193">
        <f t="shared" si="83"/>
        <v>1</v>
      </c>
      <c r="BB35" s="193">
        <f t="shared" si="84"/>
        <v>1</v>
      </c>
      <c r="BC35" s="193">
        <f t="shared" si="85"/>
        <v>1</v>
      </c>
      <c r="BD35" s="191">
        <f t="shared" si="86"/>
        <v>49000</v>
      </c>
      <c r="BE35" s="191">
        <f t="shared" si="87"/>
        <v>47565.35</v>
      </c>
      <c r="BF35" s="210">
        <f t="shared" si="88"/>
        <v>49000</v>
      </c>
      <c r="BG35" s="211">
        <f t="shared" si="89"/>
        <v>49000</v>
      </c>
      <c r="BH35" s="289"/>
      <c r="BI35" s="289"/>
      <c r="BJ35" s="228"/>
      <c r="BK35" s="228"/>
      <c r="BL35" s="233" t="str">
        <f t="shared" si="90"/>
        <v>01</v>
      </c>
    </row>
    <row r="36" spans="1:64" ht="12" customHeight="1">
      <c r="A36" s="333" t="s">
        <v>681</v>
      </c>
      <c r="B36" s="381" t="s">
        <v>381</v>
      </c>
      <c r="C36" s="333" t="s">
        <v>654</v>
      </c>
      <c r="D36" s="381" t="s">
        <v>420</v>
      </c>
      <c r="E36" s="381" t="s">
        <v>882</v>
      </c>
      <c r="F36" s="381" t="s">
        <v>606</v>
      </c>
      <c r="G36" s="381" t="s">
        <v>395</v>
      </c>
      <c r="H36" s="100" t="s">
        <v>653</v>
      </c>
      <c r="I36" s="381" t="s">
        <v>505</v>
      </c>
      <c r="J36" s="382">
        <v>10000</v>
      </c>
      <c r="K36" s="382">
        <v>0</v>
      </c>
      <c r="L36" s="191" t="str">
        <f t="shared" si="47"/>
        <v>901014130111901008000087029001</v>
      </c>
      <c r="M36" s="192">
        <f t="array" ref="M36">IF(COUNT(SEARCH(Удалить_Роспись_КВСР,$B36)*SEARCH(Удалить_Роспись_ПБС,$C36)*SEARCH(Удалить_Роспись_КФСР, $D36)*SEARCH(Удалить_Роспись_КЦСР,$E36)*SEARCH(Удалить_Роспись_КВР,$F36)*SEARCH(Удалить_Роспись_ЭК,$H36)*SEARCH(Удалить_Роспись_КР,$I36))&gt;0,0,1)</f>
        <v>1</v>
      </c>
      <c r="N36" s="192">
        <v>1</v>
      </c>
      <c r="O36" s="192" t="str">
        <f t="shared" si="48"/>
        <v/>
      </c>
      <c r="P36" s="192" t="str">
        <f t="shared" si="49"/>
        <v/>
      </c>
      <c r="Q36" s="300" t="str">
        <f t="shared" si="50"/>
        <v/>
      </c>
      <c r="R36" s="300" t="str">
        <f t="shared" si="51"/>
        <v/>
      </c>
      <c r="S36" s="300" t="str">
        <f t="shared" si="52"/>
        <v/>
      </c>
      <c r="T36" s="192" t="str">
        <f t="shared" si="53"/>
        <v/>
      </c>
      <c r="U36" s="303" t="str">
        <f t="shared" si="54"/>
        <v/>
      </c>
      <c r="V36" s="300" t="str">
        <f t="shared" si="55"/>
        <v/>
      </c>
      <c r="W36" s="192" t="str">
        <f t="shared" si="56"/>
        <v/>
      </c>
      <c r="X36" s="303" t="str">
        <f t="shared" si="57"/>
        <v/>
      </c>
      <c r="Y36" s="300" t="str">
        <f t="shared" si="58"/>
        <v/>
      </c>
      <c r="Z36" s="300" t="str">
        <f t="shared" si="59"/>
        <v/>
      </c>
      <c r="AA36" s="303" t="str">
        <f t="shared" si="60"/>
        <v/>
      </c>
      <c r="AB36" s="300" t="str">
        <f t="shared" si="61"/>
        <v/>
      </c>
      <c r="AC36" s="300" t="str">
        <f t="shared" si="62"/>
        <v/>
      </c>
      <c r="AD36" s="300" t="str">
        <f t="shared" si="63"/>
        <v/>
      </c>
      <c r="AE36" s="192" t="str">
        <f t="shared" si="64"/>
        <v/>
      </c>
      <c r="AF36" s="192" t="str">
        <f t="shared" si="65"/>
        <v/>
      </c>
      <c r="AG36" s="192"/>
      <c r="AJ36" s="300" t="str">
        <f t="shared" si="66"/>
        <v/>
      </c>
      <c r="AK36" s="300" t="str">
        <f t="shared" si="67"/>
        <v/>
      </c>
      <c r="AL36" s="300" t="str">
        <f t="shared" si="68"/>
        <v/>
      </c>
      <c r="AM36" s="300" t="str">
        <f t="shared" si="69"/>
        <v/>
      </c>
      <c r="AN36" s="300" t="str">
        <f t="shared" si="70"/>
        <v/>
      </c>
      <c r="AO36" s="300" t="str">
        <f t="shared" si="71"/>
        <v/>
      </c>
      <c r="AP36" s="300" t="str">
        <f t="shared" si="72"/>
        <v/>
      </c>
      <c r="AQ36" s="300" t="str">
        <f t="shared" si="73"/>
        <v/>
      </c>
      <c r="AR36" s="306" t="str">
        <f t="shared" si="74"/>
        <v/>
      </c>
      <c r="AS36" s="300" t="str">
        <f t="shared" si="75"/>
        <v/>
      </c>
      <c r="AT36" s="300" t="str">
        <f t="shared" si="76"/>
        <v/>
      </c>
      <c r="AU36" s="192" t="str">
        <f t="shared" si="77"/>
        <v>рбс</v>
      </c>
      <c r="AV36" s="192" t="str">
        <f t="shared" si="78"/>
        <v>рбс90101413общпро</v>
      </c>
      <c r="AW36" s="191">
        <f t="shared" si="79"/>
        <v>10000</v>
      </c>
      <c r="AX36" s="191">
        <f t="shared" si="80"/>
        <v>0</v>
      </c>
      <c r="AY36" s="191">
        <f t="shared" si="81"/>
        <v>10000</v>
      </c>
      <c r="AZ36" s="191">
        <f t="shared" si="82"/>
        <v>0</v>
      </c>
      <c r="BA36" s="193">
        <f t="shared" si="83"/>
        <v>1</v>
      </c>
      <c r="BB36" s="193">
        <f t="shared" si="84"/>
        <v>1</v>
      </c>
      <c r="BC36" s="193">
        <f t="shared" si="85"/>
        <v>1</v>
      </c>
      <c r="BD36" s="191">
        <f t="shared" si="86"/>
        <v>10000</v>
      </c>
      <c r="BE36" s="191">
        <f t="shared" si="87"/>
        <v>0</v>
      </c>
      <c r="BF36" s="210">
        <f t="shared" si="88"/>
        <v>10000</v>
      </c>
      <c r="BG36" s="211">
        <f t="shared" si="89"/>
        <v>10000</v>
      </c>
      <c r="BH36" s="289"/>
      <c r="BI36" s="289"/>
      <c r="BJ36" s="228"/>
      <c r="BK36" s="228"/>
      <c r="BL36" s="233" t="str">
        <f t="shared" si="90"/>
        <v>01</v>
      </c>
    </row>
    <row r="37" spans="1:64" ht="12" hidden="1" customHeight="1">
      <c r="A37" s="333" t="s">
        <v>681</v>
      </c>
      <c r="B37" s="381" t="s">
        <v>381</v>
      </c>
      <c r="C37" s="333" t="s">
        <v>654</v>
      </c>
      <c r="D37" s="381" t="s">
        <v>399</v>
      </c>
      <c r="E37" s="381" t="s">
        <v>883</v>
      </c>
      <c r="F37" s="381" t="s">
        <v>602</v>
      </c>
      <c r="G37" s="381" t="s">
        <v>385</v>
      </c>
      <c r="H37" s="100" t="s">
        <v>653</v>
      </c>
      <c r="I37" s="381" t="s">
        <v>339</v>
      </c>
      <c r="J37" s="382">
        <v>4351</v>
      </c>
      <c r="K37" s="382">
        <v>0</v>
      </c>
      <c r="L37" s="191" t="str">
        <f t="shared" si="47"/>
        <v>901014130113802007514012121110</v>
      </c>
      <c r="M37" s="192">
        <f t="array" ref="M37">IF(COUNT(SEARCH(Удалить_Роспись_КВСР,$B37)*SEARCH(Удалить_Роспись_ПБС,$C37)*SEARCH(Удалить_Роспись_КФСР, $D37)*SEARCH(Удалить_Роспись_КЦСР,$E37)*SEARCH(Удалить_Роспись_КВР,$F37)*SEARCH(Удалить_Роспись_ЭК,$H37)*SEARCH(Удалить_Роспись_КР,$I37))&gt;0,0,1)</f>
        <v>0</v>
      </c>
      <c r="N37" s="192">
        <v>0</v>
      </c>
      <c r="O37" s="192" t="str">
        <f t="shared" si="48"/>
        <v/>
      </c>
      <c r="P37" s="192" t="str">
        <f t="shared" si="49"/>
        <v/>
      </c>
      <c r="Q37" s="300" t="str">
        <f t="shared" si="50"/>
        <v/>
      </c>
      <c r="R37" s="300" t="str">
        <f t="shared" si="51"/>
        <v/>
      </c>
      <c r="S37" s="300" t="str">
        <f t="shared" si="52"/>
        <v/>
      </c>
      <c r="T37" s="192" t="str">
        <f t="shared" si="53"/>
        <v/>
      </c>
      <c r="U37" s="303" t="str">
        <f t="shared" si="54"/>
        <v/>
      </c>
      <c r="V37" s="300" t="str">
        <f t="shared" si="55"/>
        <v/>
      </c>
      <c r="W37" s="192" t="str">
        <f t="shared" si="56"/>
        <v/>
      </c>
      <c r="X37" s="303" t="str">
        <f t="shared" si="57"/>
        <v/>
      </c>
      <c r="Y37" s="300" t="str">
        <f t="shared" si="58"/>
        <v/>
      </c>
      <c r="Z37" s="300" t="str">
        <f t="shared" si="59"/>
        <v/>
      </c>
      <c r="AA37" s="303" t="str">
        <f t="shared" si="60"/>
        <v/>
      </c>
      <c r="AB37" s="300" t="str">
        <f t="shared" si="61"/>
        <v/>
      </c>
      <c r="AC37" s="300" t="str">
        <f t="shared" si="62"/>
        <v/>
      </c>
      <c r="AD37" s="300" t="str">
        <f t="shared" si="63"/>
        <v/>
      </c>
      <c r="AE37" s="192" t="str">
        <f t="shared" si="64"/>
        <v/>
      </c>
      <c r="AF37" s="192" t="str">
        <f t="shared" si="65"/>
        <v/>
      </c>
      <c r="AG37" s="192"/>
      <c r="AJ37" s="300" t="str">
        <f t="shared" si="66"/>
        <v/>
      </c>
      <c r="AK37" s="300" t="str">
        <f t="shared" si="67"/>
        <v/>
      </c>
      <c r="AL37" s="300" t="str">
        <f t="shared" si="68"/>
        <v/>
      </c>
      <c r="AM37" s="300" t="str">
        <f t="shared" si="69"/>
        <v/>
      </c>
      <c r="AN37" s="300" t="str">
        <f t="shared" si="70"/>
        <v/>
      </c>
      <c r="AO37" s="300" t="str">
        <f t="shared" si="71"/>
        <v/>
      </c>
      <c r="AP37" s="300" t="str">
        <f t="shared" si="72"/>
        <v/>
      </c>
      <c r="AQ37" s="300" t="str">
        <f t="shared" si="73"/>
        <v/>
      </c>
      <c r="AR37" s="306" t="str">
        <f t="shared" si="74"/>
        <v/>
      </c>
      <c r="AS37" s="300" t="str">
        <f t="shared" si="75"/>
        <v/>
      </c>
      <c r="AT37" s="300" t="str">
        <f t="shared" si="76"/>
        <v/>
      </c>
      <c r="AU37" s="192" t="str">
        <f t="shared" si="77"/>
        <v>рбс</v>
      </c>
      <c r="AV37" s="192" t="str">
        <f t="shared" si="78"/>
        <v>рбс90101413общопл</v>
      </c>
      <c r="AW37" s="191">
        <f t="shared" si="79"/>
        <v>0</v>
      </c>
      <c r="AX37" s="191">
        <f t="shared" si="80"/>
        <v>0</v>
      </c>
      <c r="AY37" s="191">
        <f t="shared" si="81"/>
        <v>0</v>
      </c>
      <c r="AZ37" s="191">
        <f t="shared" si="82"/>
        <v>0</v>
      </c>
      <c r="BA37" s="193">
        <f t="shared" si="83"/>
        <v>1</v>
      </c>
      <c r="BB37" s="193">
        <f t="shared" si="84"/>
        <v>1</v>
      </c>
      <c r="BC37" s="193">
        <f t="shared" si="85"/>
        <v>1</v>
      </c>
      <c r="BD37" s="191">
        <f t="shared" si="86"/>
        <v>0</v>
      </c>
      <c r="BE37" s="191">
        <f t="shared" si="87"/>
        <v>0</v>
      </c>
      <c r="BF37" s="210">
        <f t="shared" si="88"/>
        <v>0</v>
      </c>
      <c r="BG37" s="211">
        <f t="shared" si="89"/>
        <v>0</v>
      </c>
      <c r="BH37" s="289"/>
      <c r="BI37" s="289"/>
      <c r="BJ37" s="228"/>
      <c r="BK37" s="228"/>
      <c r="BL37" s="233" t="str">
        <f t="shared" si="90"/>
        <v>01</v>
      </c>
    </row>
    <row r="38" spans="1:64" ht="12" hidden="1" customHeight="1">
      <c r="A38" s="333" t="s">
        <v>681</v>
      </c>
      <c r="B38" s="381" t="s">
        <v>381</v>
      </c>
      <c r="C38" s="333" t="s">
        <v>654</v>
      </c>
      <c r="D38" s="381" t="s">
        <v>399</v>
      </c>
      <c r="E38" s="381" t="s">
        <v>883</v>
      </c>
      <c r="F38" s="381" t="s">
        <v>873</v>
      </c>
      <c r="G38" s="381" t="s">
        <v>387</v>
      </c>
      <c r="H38" s="100" t="s">
        <v>653</v>
      </c>
      <c r="I38" s="381" t="s">
        <v>339</v>
      </c>
      <c r="J38" s="382">
        <v>1179</v>
      </c>
      <c r="K38" s="382">
        <v>0</v>
      </c>
      <c r="L38" s="191" t="str">
        <f t="shared" si="47"/>
        <v>901014130113802007514012921310</v>
      </c>
      <c r="M38" s="192">
        <f t="array" ref="M38">IF(COUNT(SEARCH(Удалить_Роспись_КВСР,$B38)*SEARCH(Удалить_Роспись_ПБС,$C38)*SEARCH(Удалить_Роспись_КФСР, $D38)*SEARCH(Удалить_Роспись_КЦСР,$E38)*SEARCH(Удалить_Роспись_КВР,$F38)*SEARCH(Удалить_Роспись_ЭК,$H38)*SEARCH(Удалить_Роспись_КР,$I38))&gt;0,0,1)</f>
        <v>0</v>
      </c>
      <c r="N38" s="192">
        <v>0</v>
      </c>
      <c r="O38" s="192" t="str">
        <f t="shared" si="48"/>
        <v/>
      </c>
      <c r="P38" s="192" t="str">
        <f t="shared" si="49"/>
        <v/>
      </c>
      <c r="Q38" s="300" t="str">
        <f t="shared" si="50"/>
        <v/>
      </c>
      <c r="R38" s="300" t="str">
        <f t="shared" si="51"/>
        <v/>
      </c>
      <c r="S38" s="300" t="str">
        <f t="shared" si="52"/>
        <v/>
      </c>
      <c r="T38" s="192" t="str">
        <f t="shared" si="53"/>
        <v/>
      </c>
      <c r="U38" s="303" t="str">
        <f t="shared" si="54"/>
        <v/>
      </c>
      <c r="V38" s="300" t="str">
        <f t="shared" si="55"/>
        <v/>
      </c>
      <c r="W38" s="192" t="str">
        <f t="shared" si="56"/>
        <v/>
      </c>
      <c r="X38" s="303" t="str">
        <f t="shared" si="57"/>
        <v/>
      </c>
      <c r="Y38" s="300" t="str">
        <f t="shared" si="58"/>
        <v/>
      </c>
      <c r="Z38" s="300" t="str">
        <f t="shared" si="59"/>
        <v/>
      </c>
      <c r="AA38" s="303" t="str">
        <f t="shared" si="60"/>
        <v/>
      </c>
      <c r="AB38" s="300" t="str">
        <f t="shared" si="61"/>
        <v/>
      </c>
      <c r="AC38" s="300" t="str">
        <f t="shared" si="62"/>
        <v/>
      </c>
      <c r="AD38" s="300" t="str">
        <f t="shared" si="63"/>
        <v/>
      </c>
      <c r="AE38" s="192" t="str">
        <f t="shared" si="64"/>
        <v/>
      </c>
      <c r="AF38" s="192" t="str">
        <f t="shared" si="65"/>
        <v/>
      </c>
      <c r="AG38" s="192"/>
      <c r="AJ38" s="300" t="str">
        <f t="shared" si="66"/>
        <v/>
      </c>
      <c r="AK38" s="300" t="str">
        <f t="shared" si="67"/>
        <v/>
      </c>
      <c r="AL38" s="300" t="str">
        <f t="shared" si="68"/>
        <v/>
      </c>
      <c r="AM38" s="300" t="str">
        <f t="shared" si="69"/>
        <v/>
      </c>
      <c r="AN38" s="300" t="str">
        <f t="shared" si="70"/>
        <v/>
      </c>
      <c r="AO38" s="300" t="str">
        <f t="shared" si="71"/>
        <v/>
      </c>
      <c r="AP38" s="300" t="str">
        <f t="shared" si="72"/>
        <v/>
      </c>
      <c r="AQ38" s="300" t="str">
        <f t="shared" si="73"/>
        <v/>
      </c>
      <c r="AR38" s="306" t="str">
        <f t="shared" si="74"/>
        <v/>
      </c>
      <c r="AS38" s="300" t="str">
        <f t="shared" si="75"/>
        <v/>
      </c>
      <c r="AT38" s="300" t="str">
        <f t="shared" si="76"/>
        <v/>
      </c>
      <c r="AU38" s="192" t="str">
        <f t="shared" si="77"/>
        <v>рбс</v>
      </c>
      <c r="AV38" s="192" t="str">
        <f t="shared" si="78"/>
        <v>рбс90101413общопл</v>
      </c>
      <c r="AW38" s="191">
        <f t="shared" si="79"/>
        <v>0</v>
      </c>
      <c r="AX38" s="191">
        <f t="shared" si="80"/>
        <v>0</v>
      </c>
      <c r="AY38" s="191">
        <f t="shared" si="81"/>
        <v>0</v>
      </c>
      <c r="AZ38" s="191">
        <f t="shared" si="82"/>
        <v>0</v>
      </c>
      <c r="BA38" s="193">
        <f t="shared" si="83"/>
        <v>1</v>
      </c>
      <c r="BB38" s="193">
        <f t="shared" si="84"/>
        <v>1</v>
      </c>
      <c r="BC38" s="193">
        <f t="shared" si="85"/>
        <v>1</v>
      </c>
      <c r="BD38" s="191">
        <f t="shared" si="86"/>
        <v>0</v>
      </c>
      <c r="BE38" s="191">
        <f t="shared" si="87"/>
        <v>0</v>
      </c>
      <c r="BF38" s="210">
        <f t="shared" si="88"/>
        <v>0</v>
      </c>
      <c r="BG38" s="211">
        <f t="shared" si="89"/>
        <v>0</v>
      </c>
      <c r="BH38" s="289"/>
      <c r="BI38" s="289"/>
      <c r="BJ38" s="228"/>
      <c r="BK38" s="228"/>
      <c r="BL38" s="233" t="str">
        <f t="shared" si="90"/>
        <v>01</v>
      </c>
    </row>
    <row r="39" spans="1:64" ht="12" hidden="1" customHeight="1">
      <c r="A39" s="333" t="s">
        <v>681</v>
      </c>
      <c r="B39" s="381" t="s">
        <v>381</v>
      </c>
      <c r="C39" s="333" t="s">
        <v>654</v>
      </c>
      <c r="D39" s="381" t="s">
        <v>399</v>
      </c>
      <c r="E39" s="381" t="s">
        <v>883</v>
      </c>
      <c r="F39" s="381" t="s">
        <v>586</v>
      </c>
      <c r="G39" s="381" t="s">
        <v>397</v>
      </c>
      <c r="H39" s="100" t="s">
        <v>653</v>
      </c>
      <c r="I39" s="381" t="s">
        <v>339</v>
      </c>
      <c r="J39" s="382">
        <v>2170</v>
      </c>
      <c r="K39" s="382">
        <v>0</v>
      </c>
      <c r="L39" s="191" t="str">
        <f t="shared" si="47"/>
        <v>901014130113802007514024434010</v>
      </c>
      <c r="M39" s="192">
        <f t="array" ref="M39">IF(COUNT(SEARCH(Удалить_Роспись_КВСР,$B39)*SEARCH(Удалить_Роспись_ПБС,$C39)*SEARCH(Удалить_Роспись_КФСР, $D39)*SEARCH(Удалить_Роспись_КЦСР,$E39)*SEARCH(Удалить_Роспись_КВР,$F39)*SEARCH(Удалить_Роспись_ЭК,$H39)*SEARCH(Удалить_Роспись_КР,$I39))&gt;0,0,1)</f>
        <v>0</v>
      </c>
      <c r="N39" s="192">
        <v>0</v>
      </c>
      <c r="O39" s="192" t="str">
        <f t="shared" si="48"/>
        <v/>
      </c>
      <c r="P39" s="192" t="str">
        <f t="shared" si="49"/>
        <v/>
      </c>
      <c r="Q39" s="300" t="str">
        <f t="shared" si="50"/>
        <v/>
      </c>
      <c r="R39" s="300" t="str">
        <f t="shared" si="51"/>
        <v/>
      </c>
      <c r="S39" s="300" t="str">
        <f t="shared" si="52"/>
        <v/>
      </c>
      <c r="T39" s="192" t="str">
        <f t="shared" si="53"/>
        <v/>
      </c>
      <c r="U39" s="303" t="str">
        <f t="shared" si="54"/>
        <v/>
      </c>
      <c r="V39" s="300" t="str">
        <f t="shared" si="55"/>
        <v/>
      </c>
      <c r="W39" s="192" t="str">
        <f t="shared" si="56"/>
        <v/>
      </c>
      <c r="X39" s="303" t="str">
        <f t="shared" si="57"/>
        <v/>
      </c>
      <c r="Y39" s="300" t="str">
        <f t="shared" si="58"/>
        <v/>
      </c>
      <c r="Z39" s="300" t="str">
        <f t="shared" si="59"/>
        <v/>
      </c>
      <c r="AA39" s="303" t="str">
        <f t="shared" si="60"/>
        <v/>
      </c>
      <c r="AB39" s="300" t="str">
        <f t="shared" si="61"/>
        <v/>
      </c>
      <c r="AC39" s="300" t="str">
        <f t="shared" si="62"/>
        <v/>
      </c>
      <c r="AD39" s="300" t="str">
        <f t="shared" si="63"/>
        <v/>
      </c>
      <c r="AE39" s="192" t="str">
        <f t="shared" si="64"/>
        <v/>
      </c>
      <c r="AF39" s="192" t="str">
        <f t="shared" si="65"/>
        <v/>
      </c>
      <c r="AG39" s="192"/>
      <c r="AJ39" s="300" t="str">
        <f t="shared" si="66"/>
        <v/>
      </c>
      <c r="AK39" s="300" t="str">
        <f t="shared" si="67"/>
        <v/>
      </c>
      <c r="AL39" s="300" t="str">
        <f t="shared" si="68"/>
        <v/>
      </c>
      <c r="AM39" s="300" t="str">
        <f t="shared" si="69"/>
        <v/>
      </c>
      <c r="AN39" s="300" t="str">
        <f t="shared" si="70"/>
        <v/>
      </c>
      <c r="AO39" s="300" t="str">
        <f t="shared" si="71"/>
        <v/>
      </c>
      <c r="AP39" s="300" t="str">
        <f t="shared" si="72"/>
        <v/>
      </c>
      <c r="AQ39" s="300" t="str">
        <f t="shared" si="73"/>
        <v/>
      </c>
      <c r="AR39" s="306" t="str">
        <f t="shared" si="74"/>
        <v/>
      </c>
      <c r="AS39" s="300" t="str">
        <f t="shared" si="75"/>
        <v/>
      </c>
      <c r="AT39" s="300" t="str">
        <f t="shared" si="76"/>
        <v/>
      </c>
      <c r="AU39" s="192" t="str">
        <f t="shared" si="77"/>
        <v>рбс</v>
      </c>
      <c r="AV39" s="192" t="str">
        <f t="shared" si="78"/>
        <v>рбс90101413общпро</v>
      </c>
      <c r="AW39" s="191">
        <f t="shared" si="79"/>
        <v>0</v>
      </c>
      <c r="AX39" s="191">
        <f t="shared" si="80"/>
        <v>0</v>
      </c>
      <c r="AY39" s="191">
        <f t="shared" si="81"/>
        <v>0</v>
      </c>
      <c r="AZ39" s="191">
        <f t="shared" si="82"/>
        <v>0</v>
      </c>
      <c r="BA39" s="193">
        <f t="shared" si="83"/>
        <v>1</v>
      </c>
      <c r="BB39" s="193">
        <f t="shared" si="84"/>
        <v>1</v>
      </c>
      <c r="BC39" s="193">
        <f t="shared" si="85"/>
        <v>1</v>
      </c>
      <c r="BD39" s="191">
        <f t="shared" si="86"/>
        <v>0</v>
      </c>
      <c r="BE39" s="191">
        <f t="shared" si="87"/>
        <v>0</v>
      </c>
      <c r="BF39" s="210">
        <f t="shared" si="88"/>
        <v>0</v>
      </c>
      <c r="BG39" s="211">
        <f t="shared" si="89"/>
        <v>0</v>
      </c>
      <c r="BH39" s="289"/>
      <c r="BI39" s="289"/>
      <c r="BJ39" s="228"/>
      <c r="BK39" s="228"/>
      <c r="BL39" s="233" t="str">
        <f t="shared" si="90"/>
        <v>01</v>
      </c>
    </row>
    <row r="40" spans="1:64" ht="12" hidden="1" customHeight="1">
      <c r="A40" s="333" t="s">
        <v>681</v>
      </c>
      <c r="B40" s="381" t="s">
        <v>381</v>
      </c>
      <c r="C40" s="333" t="s">
        <v>654</v>
      </c>
      <c r="D40" s="381" t="s">
        <v>400</v>
      </c>
      <c r="E40" s="381" t="s">
        <v>884</v>
      </c>
      <c r="F40" s="381" t="s">
        <v>602</v>
      </c>
      <c r="G40" s="381" t="s">
        <v>1583</v>
      </c>
      <c r="H40" s="100" t="s">
        <v>653</v>
      </c>
      <c r="I40" s="381" t="s">
        <v>340</v>
      </c>
      <c r="J40" s="382">
        <v>199770.35</v>
      </c>
      <c r="K40" s="382">
        <v>150155.91</v>
      </c>
      <c r="L40" s="191" t="str">
        <f t="shared" si="47"/>
        <v>901014130203802005118012100004</v>
      </c>
      <c r="M40" s="192">
        <f t="array" ref="M40">IF(COUNT(SEARCH(Удалить_Роспись_КВСР,$B40)*SEARCH(Удалить_Роспись_ПБС,$C40)*SEARCH(Удалить_Роспись_КФСР, $D40)*SEARCH(Удалить_Роспись_КЦСР,$E40)*SEARCH(Удалить_Роспись_КВР,$F40)*SEARCH(Удалить_Роспись_ЭК,$H40)*SEARCH(Удалить_Роспись_КР,$I40))&gt;0,0,1)</f>
        <v>0</v>
      </c>
      <c r="N40" s="192">
        <v>0</v>
      </c>
      <c r="O40" s="192" t="str">
        <f t="shared" si="48"/>
        <v/>
      </c>
      <c r="P40" s="192" t="str">
        <f t="shared" si="49"/>
        <v/>
      </c>
      <c r="Q40" s="300" t="str">
        <f t="shared" si="50"/>
        <v/>
      </c>
      <c r="R40" s="300" t="str">
        <f t="shared" si="51"/>
        <v/>
      </c>
      <c r="S40" s="300" t="str">
        <f t="shared" si="52"/>
        <v/>
      </c>
      <c r="T40" s="192" t="str">
        <f t="shared" si="53"/>
        <v/>
      </c>
      <c r="U40" s="303" t="str">
        <f t="shared" si="54"/>
        <v/>
      </c>
      <c r="V40" s="300" t="str">
        <f t="shared" si="55"/>
        <v/>
      </c>
      <c r="W40" s="192" t="str">
        <f t="shared" si="56"/>
        <v/>
      </c>
      <c r="X40" s="303" t="str">
        <f t="shared" si="57"/>
        <v/>
      </c>
      <c r="Y40" s="300" t="str">
        <f t="shared" si="58"/>
        <v/>
      </c>
      <c r="Z40" s="300" t="str">
        <f t="shared" si="59"/>
        <v/>
      </c>
      <c r="AA40" s="303" t="str">
        <f t="shared" si="60"/>
        <v/>
      </c>
      <c r="AB40" s="300" t="str">
        <f t="shared" si="61"/>
        <v/>
      </c>
      <c r="AC40" s="300" t="str">
        <f t="shared" si="62"/>
        <v/>
      </c>
      <c r="AD40" s="300" t="str">
        <f t="shared" si="63"/>
        <v/>
      </c>
      <c r="AE40" s="192" t="str">
        <f t="shared" si="64"/>
        <v/>
      </c>
      <c r="AF40" s="192" t="str">
        <f t="shared" si="65"/>
        <v/>
      </c>
      <c r="AG40" s="192"/>
      <c r="AJ40" s="300" t="str">
        <f t="shared" si="66"/>
        <v/>
      </c>
      <c r="AK40" s="300" t="str">
        <f t="shared" si="67"/>
        <v/>
      </c>
      <c r="AL40" s="300" t="str">
        <f t="shared" si="68"/>
        <v/>
      </c>
      <c r="AM40" s="300" t="str">
        <f t="shared" si="69"/>
        <v/>
      </c>
      <c r="AN40" s="300" t="str">
        <f t="shared" si="70"/>
        <v/>
      </c>
      <c r="AO40" s="300" t="str">
        <f t="shared" si="71"/>
        <v/>
      </c>
      <c r="AP40" s="300" t="str">
        <f t="shared" si="72"/>
        <v/>
      </c>
      <c r="AQ40" s="300" t="str">
        <f t="shared" si="73"/>
        <v/>
      </c>
      <c r="AR40" s="306" t="str">
        <f t="shared" si="74"/>
        <v/>
      </c>
      <c r="AS40" s="300" t="str">
        <f t="shared" si="75"/>
        <v/>
      </c>
      <c r="AT40" s="300" t="str">
        <f t="shared" si="76"/>
        <v/>
      </c>
      <c r="AU40" s="192" t="str">
        <f t="shared" si="77"/>
        <v>рбс</v>
      </c>
      <c r="AV40" s="192" t="e">
        <f t="shared" si="78"/>
        <v>#N/A</v>
      </c>
      <c r="AW40" s="191">
        <f t="shared" si="79"/>
        <v>0</v>
      </c>
      <c r="AX40" s="191">
        <f t="shared" si="80"/>
        <v>0</v>
      </c>
      <c r="AY40" s="191">
        <f t="shared" si="81"/>
        <v>0</v>
      </c>
      <c r="AZ40" s="191">
        <f t="shared" si="82"/>
        <v>0</v>
      </c>
      <c r="BA40" s="193" t="e">
        <f t="shared" si="83"/>
        <v>#N/A</v>
      </c>
      <c r="BB40" s="193" t="e">
        <f t="shared" si="84"/>
        <v>#N/A</v>
      </c>
      <c r="BC40" s="193" t="e">
        <f t="shared" si="85"/>
        <v>#N/A</v>
      </c>
      <c r="BD40" s="191">
        <f t="shared" si="86"/>
        <v>0</v>
      </c>
      <c r="BE40" s="191" t="e">
        <f t="shared" si="87"/>
        <v>#N/A</v>
      </c>
      <c r="BF40" s="210" t="e">
        <f t="shared" si="88"/>
        <v>#N/A</v>
      </c>
      <c r="BG40" s="211" t="e">
        <f t="shared" si="89"/>
        <v>#N/A</v>
      </c>
      <c r="BH40" s="289"/>
      <c r="BI40" s="289"/>
      <c r="BJ40" s="228"/>
      <c r="BK40" s="228"/>
      <c r="BL40" s="233" t="str">
        <f t="shared" si="90"/>
        <v>02</v>
      </c>
    </row>
    <row r="41" spans="1:64" ht="12" hidden="1" customHeight="1">
      <c r="A41" s="333" t="s">
        <v>681</v>
      </c>
      <c r="B41" s="381" t="s">
        <v>381</v>
      </c>
      <c r="C41" s="333" t="s">
        <v>654</v>
      </c>
      <c r="D41" s="381" t="s">
        <v>400</v>
      </c>
      <c r="E41" s="381" t="s">
        <v>884</v>
      </c>
      <c r="F41" s="381" t="s">
        <v>873</v>
      </c>
      <c r="G41" s="381" t="s">
        <v>1583</v>
      </c>
      <c r="H41" s="100" t="s">
        <v>653</v>
      </c>
      <c r="I41" s="381" t="s">
        <v>340</v>
      </c>
      <c r="J41" s="382">
        <v>60330.65</v>
      </c>
      <c r="K41" s="382">
        <v>42239.51</v>
      </c>
      <c r="L41" s="191" t="str">
        <f t="shared" si="47"/>
        <v>901014130203802005118012900004</v>
      </c>
      <c r="M41" s="192">
        <f t="array" ref="M41">IF(COUNT(SEARCH(Удалить_Роспись_КВСР,$B41)*SEARCH(Удалить_Роспись_ПБС,$C41)*SEARCH(Удалить_Роспись_КФСР, $D41)*SEARCH(Удалить_Роспись_КЦСР,$E41)*SEARCH(Удалить_Роспись_КВР,$F41)*SEARCH(Удалить_Роспись_ЭК,$H41)*SEARCH(Удалить_Роспись_КР,$I41))&gt;0,0,1)</f>
        <v>0</v>
      </c>
      <c r="N41" s="192">
        <v>0</v>
      </c>
      <c r="O41" s="192" t="str">
        <f t="shared" si="48"/>
        <v/>
      </c>
      <c r="P41" s="192" t="str">
        <f t="shared" si="49"/>
        <v/>
      </c>
      <c r="Q41" s="300" t="str">
        <f t="shared" si="50"/>
        <v/>
      </c>
      <c r="R41" s="300" t="str">
        <f t="shared" si="51"/>
        <v/>
      </c>
      <c r="S41" s="300" t="str">
        <f t="shared" si="52"/>
        <v/>
      </c>
      <c r="T41" s="192" t="str">
        <f t="shared" si="53"/>
        <v/>
      </c>
      <c r="U41" s="303" t="str">
        <f t="shared" si="54"/>
        <v/>
      </c>
      <c r="V41" s="300" t="str">
        <f t="shared" si="55"/>
        <v/>
      </c>
      <c r="W41" s="192" t="str">
        <f t="shared" si="56"/>
        <v/>
      </c>
      <c r="X41" s="303" t="str">
        <f t="shared" si="57"/>
        <v/>
      </c>
      <c r="Y41" s="300" t="str">
        <f t="shared" si="58"/>
        <v/>
      </c>
      <c r="Z41" s="300" t="str">
        <f t="shared" si="59"/>
        <v/>
      </c>
      <c r="AA41" s="303" t="str">
        <f t="shared" si="60"/>
        <v/>
      </c>
      <c r="AB41" s="300" t="str">
        <f t="shared" si="61"/>
        <v/>
      </c>
      <c r="AC41" s="300" t="str">
        <f t="shared" si="62"/>
        <v/>
      </c>
      <c r="AD41" s="300" t="str">
        <f t="shared" si="63"/>
        <v/>
      </c>
      <c r="AE41" s="192" t="str">
        <f t="shared" si="64"/>
        <v/>
      </c>
      <c r="AF41" s="192" t="str">
        <f t="shared" si="65"/>
        <v/>
      </c>
      <c r="AG41" s="192"/>
      <c r="AJ41" s="300" t="str">
        <f t="shared" si="66"/>
        <v/>
      </c>
      <c r="AK41" s="300" t="str">
        <f t="shared" si="67"/>
        <v/>
      </c>
      <c r="AL41" s="300" t="str">
        <f t="shared" si="68"/>
        <v/>
      </c>
      <c r="AM41" s="300" t="str">
        <f t="shared" si="69"/>
        <v/>
      </c>
      <c r="AN41" s="300" t="str">
        <f t="shared" si="70"/>
        <v/>
      </c>
      <c r="AO41" s="300" t="str">
        <f t="shared" si="71"/>
        <v/>
      </c>
      <c r="AP41" s="300" t="str">
        <f t="shared" si="72"/>
        <v/>
      </c>
      <c r="AQ41" s="300" t="str">
        <f t="shared" si="73"/>
        <v/>
      </c>
      <c r="AR41" s="306" t="str">
        <f t="shared" si="74"/>
        <v/>
      </c>
      <c r="AS41" s="300" t="str">
        <f t="shared" si="75"/>
        <v/>
      </c>
      <c r="AT41" s="300" t="str">
        <f t="shared" si="76"/>
        <v/>
      </c>
      <c r="AU41" s="192" t="str">
        <f t="shared" si="77"/>
        <v>рбс</v>
      </c>
      <c r="AV41" s="192" t="e">
        <f t="shared" si="78"/>
        <v>#N/A</v>
      </c>
      <c r="AW41" s="191">
        <f t="shared" si="79"/>
        <v>0</v>
      </c>
      <c r="AX41" s="191">
        <f t="shared" si="80"/>
        <v>0</v>
      </c>
      <c r="AY41" s="191">
        <f t="shared" si="81"/>
        <v>0</v>
      </c>
      <c r="AZ41" s="191">
        <f t="shared" si="82"/>
        <v>0</v>
      </c>
      <c r="BA41" s="193" t="e">
        <f t="shared" si="83"/>
        <v>#N/A</v>
      </c>
      <c r="BB41" s="193" t="e">
        <f t="shared" si="84"/>
        <v>#N/A</v>
      </c>
      <c r="BC41" s="193" t="e">
        <f t="shared" si="85"/>
        <v>#N/A</v>
      </c>
      <c r="BD41" s="191">
        <f t="shared" si="86"/>
        <v>0</v>
      </c>
      <c r="BE41" s="191" t="e">
        <f t="shared" si="87"/>
        <v>#N/A</v>
      </c>
      <c r="BF41" s="210" t="e">
        <f t="shared" si="88"/>
        <v>#N/A</v>
      </c>
      <c r="BG41" s="211" t="e">
        <f t="shared" si="89"/>
        <v>#N/A</v>
      </c>
      <c r="BH41" s="289"/>
      <c r="BI41" s="289"/>
      <c r="BJ41" s="228"/>
      <c r="BK41" s="228"/>
      <c r="BL41" s="233" t="str">
        <f t="shared" si="90"/>
        <v>02</v>
      </c>
    </row>
    <row r="42" spans="1:64" ht="12" hidden="1" customHeight="1">
      <c r="A42" s="333" t="s">
        <v>681</v>
      </c>
      <c r="B42" s="381" t="s">
        <v>381</v>
      </c>
      <c r="C42" s="333" t="s">
        <v>654</v>
      </c>
      <c r="D42" s="381" t="s">
        <v>400</v>
      </c>
      <c r="E42" s="381" t="s">
        <v>884</v>
      </c>
      <c r="F42" s="381" t="s">
        <v>586</v>
      </c>
      <c r="G42" s="381" t="s">
        <v>1583</v>
      </c>
      <c r="H42" s="100" t="s">
        <v>653</v>
      </c>
      <c r="I42" s="381" t="s">
        <v>340</v>
      </c>
      <c r="J42" s="382">
        <v>64750</v>
      </c>
      <c r="K42" s="382">
        <v>13410</v>
      </c>
      <c r="L42" s="191" t="str">
        <f t="shared" si="47"/>
        <v>901014130203802005118024400004</v>
      </c>
      <c r="M42" s="192">
        <f t="array" ref="M42">IF(COUNT(SEARCH(Удалить_Роспись_КВСР,$B42)*SEARCH(Удалить_Роспись_ПБС,$C42)*SEARCH(Удалить_Роспись_КФСР, $D42)*SEARCH(Удалить_Роспись_КЦСР,$E42)*SEARCH(Удалить_Роспись_КВР,$F42)*SEARCH(Удалить_Роспись_ЭК,$H42)*SEARCH(Удалить_Роспись_КР,$I42))&gt;0,0,1)</f>
        <v>0</v>
      </c>
      <c r="N42" s="192">
        <v>0</v>
      </c>
      <c r="O42" s="192" t="str">
        <f t="shared" si="48"/>
        <v/>
      </c>
      <c r="P42" s="192" t="str">
        <f t="shared" si="49"/>
        <v/>
      </c>
      <c r="Q42" s="300" t="str">
        <f t="shared" si="50"/>
        <v/>
      </c>
      <c r="R42" s="300" t="str">
        <f t="shared" si="51"/>
        <v/>
      </c>
      <c r="S42" s="300" t="str">
        <f t="shared" si="52"/>
        <v/>
      </c>
      <c r="T42" s="192" t="str">
        <f t="shared" si="53"/>
        <v/>
      </c>
      <c r="U42" s="303" t="str">
        <f t="shared" si="54"/>
        <v/>
      </c>
      <c r="V42" s="300" t="str">
        <f t="shared" si="55"/>
        <v/>
      </c>
      <c r="W42" s="192" t="str">
        <f t="shared" si="56"/>
        <v/>
      </c>
      <c r="X42" s="303" t="str">
        <f t="shared" si="57"/>
        <v/>
      </c>
      <c r="Y42" s="300" t="str">
        <f t="shared" si="58"/>
        <v/>
      </c>
      <c r="Z42" s="300" t="str">
        <f t="shared" si="59"/>
        <v/>
      </c>
      <c r="AA42" s="303" t="str">
        <f t="shared" si="60"/>
        <v/>
      </c>
      <c r="AB42" s="300" t="str">
        <f t="shared" si="61"/>
        <v/>
      </c>
      <c r="AC42" s="300" t="str">
        <f t="shared" si="62"/>
        <v/>
      </c>
      <c r="AD42" s="300" t="str">
        <f t="shared" si="63"/>
        <v/>
      </c>
      <c r="AE42" s="192" t="str">
        <f t="shared" si="64"/>
        <v/>
      </c>
      <c r="AF42" s="192" t="str">
        <f t="shared" si="65"/>
        <v/>
      </c>
      <c r="AG42" s="192"/>
      <c r="AJ42" s="300" t="str">
        <f t="shared" si="66"/>
        <v/>
      </c>
      <c r="AK42" s="300" t="str">
        <f t="shared" si="67"/>
        <v/>
      </c>
      <c r="AL42" s="300" t="str">
        <f t="shared" si="68"/>
        <v/>
      </c>
      <c r="AM42" s="300" t="str">
        <f t="shared" si="69"/>
        <v/>
      </c>
      <c r="AN42" s="300" t="str">
        <f t="shared" si="70"/>
        <v/>
      </c>
      <c r="AO42" s="300" t="str">
        <f t="shared" si="71"/>
        <v/>
      </c>
      <c r="AP42" s="300" t="str">
        <f t="shared" si="72"/>
        <v/>
      </c>
      <c r="AQ42" s="300" t="str">
        <f t="shared" si="73"/>
        <v/>
      </c>
      <c r="AR42" s="306" t="str">
        <f t="shared" si="74"/>
        <v/>
      </c>
      <c r="AS42" s="300" t="str">
        <f t="shared" si="75"/>
        <v/>
      </c>
      <c r="AT42" s="300" t="str">
        <f t="shared" si="76"/>
        <v/>
      </c>
      <c r="AU42" s="192" t="str">
        <f t="shared" si="77"/>
        <v>рбс</v>
      </c>
      <c r="AV42" s="192" t="e">
        <f t="shared" si="78"/>
        <v>#N/A</v>
      </c>
      <c r="AW42" s="191">
        <f t="shared" si="79"/>
        <v>0</v>
      </c>
      <c r="AX42" s="191">
        <f t="shared" si="80"/>
        <v>0</v>
      </c>
      <c r="AY42" s="191">
        <f t="shared" si="81"/>
        <v>0</v>
      </c>
      <c r="AZ42" s="191">
        <f t="shared" si="82"/>
        <v>0</v>
      </c>
      <c r="BA42" s="193" t="e">
        <f t="shared" si="83"/>
        <v>#N/A</v>
      </c>
      <c r="BB42" s="193" t="e">
        <f t="shared" si="84"/>
        <v>#N/A</v>
      </c>
      <c r="BC42" s="193" t="e">
        <f t="shared" si="85"/>
        <v>#N/A</v>
      </c>
      <c r="BD42" s="191">
        <f t="shared" si="86"/>
        <v>0</v>
      </c>
      <c r="BE42" s="191" t="e">
        <f t="shared" si="87"/>
        <v>#N/A</v>
      </c>
      <c r="BF42" s="210" t="e">
        <f t="shared" si="88"/>
        <v>#N/A</v>
      </c>
      <c r="BG42" s="211" t="e">
        <f t="shared" si="89"/>
        <v>#N/A</v>
      </c>
      <c r="BH42" s="289"/>
      <c r="BI42" s="289"/>
      <c r="BJ42" s="228"/>
      <c r="BK42" s="228"/>
      <c r="BL42" s="233" t="str">
        <f t="shared" si="90"/>
        <v>02</v>
      </c>
    </row>
    <row r="43" spans="1:64" ht="12" customHeight="1">
      <c r="A43" s="333" t="s">
        <v>681</v>
      </c>
      <c r="B43" s="381" t="s">
        <v>381</v>
      </c>
      <c r="C43" s="333" t="s">
        <v>654</v>
      </c>
      <c r="D43" s="381" t="s">
        <v>421</v>
      </c>
      <c r="E43" s="381" t="s">
        <v>885</v>
      </c>
      <c r="F43" s="381" t="s">
        <v>586</v>
      </c>
      <c r="G43" s="381" t="s">
        <v>397</v>
      </c>
      <c r="H43" s="100" t="s">
        <v>653</v>
      </c>
      <c r="I43" s="381" t="s">
        <v>505</v>
      </c>
      <c r="J43" s="382">
        <v>500</v>
      </c>
      <c r="K43" s="382">
        <v>0</v>
      </c>
      <c r="L43" s="191" t="str">
        <f t="shared" si="47"/>
        <v>901014130309212008002024434001</v>
      </c>
      <c r="M43" s="192">
        <f t="array" ref="M43">IF(COUNT(SEARCH(Удалить_Роспись_КВСР,$B43)*SEARCH(Удалить_Роспись_ПБС,$C43)*SEARCH(Удалить_Роспись_КФСР, $D43)*SEARCH(Удалить_Роспись_КЦСР,$E43)*SEARCH(Удалить_Роспись_КВР,$F43)*SEARCH(Удалить_Роспись_ЭК,$H43)*SEARCH(Удалить_Роспись_КР,$I43))&gt;0,0,1)</f>
        <v>1</v>
      </c>
      <c r="N43" s="192">
        <f>IF(COUNT(SEARCH(Удалить_Индекс_КВСР,$B43)*SEARCH(Удалить_Индекс_ПБС,$C43)*SEARCH(Удалить_Индекс_КФСР,$D43)*SEARCH(Удалить_Индекс_КЦСР,$E43)*SEARCH(Удалить_Индекс_КВР,$F43)*SEARCH(Удалить_Индекс_ЭК,$H43)*SEARCH(Удалить_Индекс_КР,$I43))&gt;0,0,1)</f>
        <v>1</v>
      </c>
      <c r="O43" s="192" t="str">
        <f t="shared" si="48"/>
        <v/>
      </c>
      <c r="P43" s="192" t="str">
        <f t="shared" si="49"/>
        <v/>
      </c>
      <c r="Q43" s="300" t="str">
        <f t="shared" si="50"/>
        <v/>
      </c>
      <c r="R43" s="300" t="str">
        <f t="shared" si="51"/>
        <v/>
      </c>
      <c r="S43" s="300" t="str">
        <f t="shared" si="52"/>
        <v/>
      </c>
      <c r="T43" s="192" t="str">
        <f t="shared" si="53"/>
        <v/>
      </c>
      <c r="U43" s="303" t="str">
        <f t="shared" si="54"/>
        <v/>
      </c>
      <c r="V43" s="300" t="str">
        <f t="shared" si="55"/>
        <v/>
      </c>
      <c r="W43" s="192" t="str">
        <f t="shared" si="56"/>
        <v/>
      </c>
      <c r="X43" s="303" t="str">
        <f t="shared" si="57"/>
        <v/>
      </c>
      <c r="Y43" s="300" t="str">
        <f t="shared" si="58"/>
        <v/>
      </c>
      <c r="Z43" s="300" t="str">
        <f t="shared" si="59"/>
        <v/>
      </c>
      <c r="AA43" s="303" t="str">
        <f t="shared" si="60"/>
        <v/>
      </c>
      <c r="AB43" s="300" t="str">
        <f t="shared" si="61"/>
        <v/>
      </c>
      <c r="AC43" s="300" t="str">
        <f t="shared" si="62"/>
        <v/>
      </c>
      <c r="AD43" s="300" t="str">
        <f t="shared" si="63"/>
        <v/>
      </c>
      <c r="AE43" s="192" t="str">
        <f t="shared" si="64"/>
        <v/>
      </c>
      <c r="AF43" s="192" t="str">
        <f t="shared" si="65"/>
        <v/>
      </c>
      <c r="AG43" s="192"/>
      <c r="AJ43" s="300" t="str">
        <f t="shared" si="66"/>
        <v/>
      </c>
      <c r="AK43" s="300" t="str">
        <f t="shared" si="67"/>
        <v/>
      </c>
      <c r="AL43" s="300" t="str">
        <f t="shared" si="68"/>
        <v/>
      </c>
      <c r="AM43" s="300" t="str">
        <f t="shared" si="69"/>
        <v/>
      </c>
      <c r="AN43" s="300" t="str">
        <f t="shared" si="70"/>
        <v/>
      </c>
      <c r="AO43" s="300" t="str">
        <f t="shared" si="71"/>
        <v/>
      </c>
      <c r="AP43" s="300" t="str">
        <f t="shared" si="72"/>
        <v/>
      </c>
      <c r="AQ43" s="300" t="str">
        <f t="shared" si="73"/>
        <v/>
      </c>
      <c r="AR43" s="306" t="str">
        <f t="shared" si="74"/>
        <v/>
      </c>
      <c r="AS43" s="300" t="str">
        <f t="shared" si="75"/>
        <v/>
      </c>
      <c r="AT43" s="300" t="str">
        <f t="shared" si="76"/>
        <v/>
      </c>
      <c r="AU43" s="192" t="str">
        <f t="shared" si="77"/>
        <v>рбс</v>
      </c>
      <c r="AV43" s="192" t="str">
        <f t="shared" si="78"/>
        <v>рбс90101413общпро</v>
      </c>
      <c r="AW43" s="191">
        <f t="shared" si="79"/>
        <v>500</v>
      </c>
      <c r="AX43" s="191">
        <f t="shared" si="80"/>
        <v>0</v>
      </c>
      <c r="AY43" s="191">
        <f t="shared" si="81"/>
        <v>500</v>
      </c>
      <c r="AZ43" s="191">
        <f t="shared" si="82"/>
        <v>0</v>
      </c>
      <c r="BA43" s="193">
        <f t="shared" si="83"/>
        <v>1</v>
      </c>
      <c r="BB43" s="193">
        <f t="shared" si="84"/>
        <v>1</v>
      </c>
      <c r="BC43" s="193">
        <f t="shared" si="85"/>
        <v>1</v>
      </c>
      <c r="BD43" s="191">
        <f t="shared" si="86"/>
        <v>500</v>
      </c>
      <c r="BE43" s="191">
        <f t="shared" si="87"/>
        <v>0</v>
      </c>
      <c r="BF43" s="210">
        <f t="shared" si="88"/>
        <v>500</v>
      </c>
      <c r="BG43" s="211">
        <f t="shared" si="89"/>
        <v>500</v>
      </c>
      <c r="BH43" s="289"/>
      <c r="BI43" s="289"/>
      <c r="BJ43" s="228"/>
      <c r="BK43" s="228"/>
      <c r="BL43" s="233" t="str">
        <f t="shared" si="90"/>
        <v>03</v>
      </c>
    </row>
    <row r="44" spans="1:64" ht="12" hidden="1" customHeight="1">
      <c r="A44" s="333" t="s">
        <v>681</v>
      </c>
      <c r="B44" s="381" t="s">
        <v>381</v>
      </c>
      <c r="C44" s="333" t="s">
        <v>654</v>
      </c>
      <c r="D44" s="381" t="s">
        <v>401</v>
      </c>
      <c r="E44" s="381" t="s">
        <v>886</v>
      </c>
      <c r="F44" s="381" t="s">
        <v>586</v>
      </c>
      <c r="G44" s="381" t="s">
        <v>394</v>
      </c>
      <c r="H44" s="100" t="s">
        <v>653</v>
      </c>
      <c r="I44" s="381" t="s">
        <v>339</v>
      </c>
      <c r="J44" s="382">
        <v>10000</v>
      </c>
      <c r="K44" s="382">
        <v>0</v>
      </c>
      <c r="L44" s="191" t="str">
        <f t="shared" si="47"/>
        <v>901014130310212007412024422510</v>
      </c>
      <c r="M44" s="192">
        <f t="array" ref="M44">IF(COUNT(SEARCH(Удалить_Роспись_КВСР,$B44)*SEARCH(Удалить_Роспись_ПБС,$C44)*SEARCH(Удалить_Роспись_КФСР, $D44)*SEARCH(Удалить_Роспись_КЦСР,$E44)*SEARCH(Удалить_Роспись_КВР,$F44)*SEARCH(Удалить_Роспись_ЭК,$H44)*SEARCH(Удалить_Роспись_КР,$I44))&gt;0,0,1)</f>
        <v>0</v>
      </c>
      <c r="N44" s="192">
        <v>0</v>
      </c>
      <c r="O44" s="192" t="str">
        <f t="shared" si="48"/>
        <v/>
      </c>
      <c r="P44" s="192" t="str">
        <f t="shared" si="49"/>
        <v/>
      </c>
      <c r="Q44" s="300" t="str">
        <f t="shared" si="50"/>
        <v/>
      </c>
      <c r="R44" s="300" t="str">
        <f t="shared" si="51"/>
        <v/>
      </c>
      <c r="S44" s="300" t="str">
        <f t="shared" si="52"/>
        <v/>
      </c>
      <c r="T44" s="192" t="str">
        <f t="shared" si="53"/>
        <v/>
      </c>
      <c r="U44" s="303" t="str">
        <f t="shared" si="54"/>
        <v/>
      </c>
      <c r="V44" s="300" t="str">
        <f t="shared" si="55"/>
        <v/>
      </c>
      <c r="W44" s="192" t="str">
        <f t="shared" si="56"/>
        <v/>
      </c>
      <c r="X44" s="303" t="str">
        <f t="shared" si="57"/>
        <v/>
      </c>
      <c r="Y44" s="300" t="str">
        <f t="shared" si="58"/>
        <v/>
      </c>
      <c r="Z44" s="300" t="str">
        <f t="shared" si="59"/>
        <v/>
      </c>
      <c r="AA44" s="303" t="str">
        <f t="shared" si="60"/>
        <v/>
      </c>
      <c r="AB44" s="300" t="str">
        <f t="shared" si="61"/>
        <v/>
      </c>
      <c r="AC44" s="300" t="str">
        <f t="shared" si="62"/>
        <v/>
      </c>
      <c r="AD44" s="300" t="str">
        <f t="shared" si="63"/>
        <v/>
      </c>
      <c r="AE44" s="192" t="str">
        <f t="shared" si="64"/>
        <v/>
      </c>
      <c r="AF44" s="192" t="str">
        <f t="shared" si="65"/>
        <v/>
      </c>
      <c r="AG44" s="192"/>
      <c r="AJ44" s="300" t="str">
        <f t="shared" si="66"/>
        <v/>
      </c>
      <c r="AK44" s="300" t="str">
        <f t="shared" si="67"/>
        <v/>
      </c>
      <c r="AL44" s="300" t="str">
        <f t="shared" si="68"/>
        <v/>
      </c>
      <c r="AM44" s="300" t="str">
        <f t="shared" si="69"/>
        <v/>
      </c>
      <c r="AN44" s="300" t="str">
        <f t="shared" si="70"/>
        <v/>
      </c>
      <c r="AO44" s="300" t="str">
        <f t="shared" si="71"/>
        <v/>
      </c>
      <c r="AP44" s="300" t="str">
        <f t="shared" si="72"/>
        <v/>
      </c>
      <c r="AQ44" s="300" t="str">
        <f t="shared" si="73"/>
        <v/>
      </c>
      <c r="AR44" s="306" t="str">
        <f t="shared" si="74"/>
        <v/>
      </c>
      <c r="AS44" s="300" t="str">
        <f t="shared" si="75"/>
        <v/>
      </c>
      <c r="AT44" s="300" t="str">
        <f t="shared" si="76"/>
        <v/>
      </c>
      <c r="AU44" s="192" t="str">
        <f t="shared" si="77"/>
        <v>рбс</v>
      </c>
      <c r="AV44" s="192" t="str">
        <f t="shared" si="78"/>
        <v>рбс90101413общпро</v>
      </c>
      <c r="AW44" s="191">
        <f t="shared" si="79"/>
        <v>0</v>
      </c>
      <c r="AX44" s="191">
        <f t="shared" si="80"/>
        <v>0</v>
      </c>
      <c r="AY44" s="191">
        <f t="shared" si="81"/>
        <v>0</v>
      </c>
      <c r="AZ44" s="191">
        <f t="shared" si="82"/>
        <v>0</v>
      </c>
      <c r="BA44" s="193">
        <f t="shared" si="83"/>
        <v>1</v>
      </c>
      <c r="BB44" s="193">
        <f t="shared" si="84"/>
        <v>1</v>
      </c>
      <c r="BC44" s="193">
        <f t="shared" si="85"/>
        <v>1</v>
      </c>
      <c r="BD44" s="191">
        <f t="shared" si="86"/>
        <v>0</v>
      </c>
      <c r="BE44" s="191">
        <f t="shared" si="87"/>
        <v>0</v>
      </c>
      <c r="BF44" s="210">
        <f t="shared" si="88"/>
        <v>0</v>
      </c>
      <c r="BG44" s="211">
        <f t="shared" si="89"/>
        <v>0</v>
      </c>
      <c r="BH44" s="289"/>
      <c r="BI44" s="289"/>
      <c r="BJ44" s="228"/>
      <c r="BK44" s="228"/>
      <c r="BL44" s="233" t="str">
        <f t="shared" si="90"/>
        <v>03</v>
      </c>
    </row>
    <row r="45" spans="1:64" ht="12" hidden="1" customHeight="1">
      <c r="A45" s="333" t="s">
        <v>681</v>
      </c>
      <c r="B45" s="381" t="s">
        <v>381</v>
      </c>
      <c r="C45" s="333" t="s">
        <v>654</v>
      </c>
      <c r="D45" s="381" t="s">
        <v>401</v>
      </c>
      <c r="E45" s="381" t="s">
        <v>886</v>
      </c>
      <c r="F45" s="381" t="s">
        <v>586</v>
      </c>
      <c r="G45" s="381" t="s">
        <v>389</v>
      </c>
      <c r="H45" s="100" t="s">
        <v>653</v>
      </c>
      <c r="I45" s="381" t="s">
        <v>339</v>
      </c>
      <c r="J45" s="382">
        <v>16900</v>
      </c>
      <c r="K45" s="382">
        <v>0</v>
      </c>
      <c r="L45" s="191" t="str">
        <f t="shared" si="47"/>
        <v>901014130310212007412024422610</v>
      </c>
      <c r="M45" s="192">
        <f t="array" ref="M45">IF(COUNT(SEARCH(Удалить_Роспись_КВСР,$B45)*SEARCH(Удалить_Роспись_ПБС,$C45)*SEARCH(Удалить_Роспись_КФСР, $D45)*SEARCH(Удалить_Роспись_КЦСР,$E45)*SEARCH(Удалить_Роспись_КВР,$F45)*SEARCH(Удалить_Роспись_ЭК,$H45)*SEARCH(Удалить_Роспись_КР,$I45))&gt;0,0,1)</f>
        <v>0</v>
      </c>
      <c r="N45" s="192">
        <v>0</v>
      </c>
      <c r="O45" s="192" t="str">
        <f t="shared" si="48"/>
        <v/>
      </c>
      <c r="P45" s="192" t="str">
        <f t="shared" si="49"/>
        <v/>
      </c>
      <c r="Q45" s="300" t="str">
        <f t="shared" si="50"/>
        <v/>
      </c>
      <c r="R45" s="300" t="str">
        <f t="shared" si="51"/>
        <v/>
      </c>
      <c r="S45" s="300" t="str">
        <f t="shared" si="52"/>
        <v/>
      </c>
      <c r="T45" s="192" t="str">
        <f t="shared" si="53"/>
        <v/>
      </c>
      <c r="U45" s="303" t="str">
        <f t="shared" si="54"/>
        <v/>
      </c>
      <c r="V45" s="300" t="str">
        <f t="shared" si="55"/>
        <v/>
      </c>
      <c r="W45" s="192" t="str">
        <f t="shared" si="56"/>
        <v/>
      </c>
      <c r="X45" s="303" t="str">
        <f t="shared" si="57"/>
        <v/>
      </c>
      <c r="Y45" s="300" t="str">
        <f t="shared" si="58"/>
        <v/>
      </c>
      <c r="Z45" s="300" t="str">
        <f t="shared" si="59"/>
        <v/>
      </c>
      <c r="AA45" s="303" t="str">
        <f t="shared" si="60"/>
        <v/>
      </c>
      <c r="AB45" s="300" t="str">
        <f t="shared" si="61"/>
        <v/>
      </c>
      <c r="AC45" s="300" t="str">
        <f t="shared" si="62"/>
        <v/>
      </c>
      <c r="AD45" s="300" t="str">
        <f t="shared" si="63"/>
        <v/>
      </c>
      <c r="AE45" s="192" t="str">
        <f t="shared" si="64"/>
        <v/>
      </c>
      <c r="AF45" s="192" t="str">
        <f t="shared" si="65"/>
        <v/>
      </c>
      <c r="AG45" s="192"/>
      <c r="AJ45" s="300" t="str">
        <f t="shared" si="66"/>
        <v/>
      </c>
      <c r="AK45" s="300" t="str">
        <f t="shared" si="67"/>
        <v/>
      </c>
      <c r="AL45" s="300" t="str">
        <f t="shared" si="68"/>
        <v/>
      </c>
      <c r="AM45" s="300" t="str">
        <f t="shared" si="69"/>
        <v/>
      </c>
      <c r="AN45" s="300" t="str">
        <f t="shared" si="70"/>
        <v/>
      </c>
      <c r="AO45" s="300" t="str">
        <f t="shared" si="71"/>
        <v/>
      </c>
      <c r="AP45" s="300" t="str">
        <f t="shared" si="72"/>
        <v/>
      </c>
      <c r="AQ45" s="300" t="str">
        <f t="shared" si="73"/>
        <v/>
      </c>
      <c r="AR45" s="306" t="str">
        <f t="shared" si="74"/>
        <v/>
      </c>
      <c r="AS45" s="300" t="str">
        <f t="shared" si="75"/>
        <v/>
      </c>
      <c r="AT45" s="300" t="str">
        <f t="shared" si="76"/>
        <v/>
      </c>
      <c r="AU45" s="192" t="str">
        <f t="shared" si="77"/>
        <v>рбс</v>
      </c>
      <c r="AV45" s="192" t="str">
        <f t="shared" si="78"/>
        <v>рбс90101413общпро</v>
      </c>
      <c r="AW45" s="191">
        <f t="shared" si="79"/>
        <v>0</v>
      </c>
      <c r="AX45" s="191">
        <f t="shared" si="80"/>
        <v>0</v>
      </c>
      <c r="AY45" s="191">
        <f t="shared" si="81"/>
        <v>0</v>
      </c>
      <c r="AZ45" s="191">
        <f t="shared" si="82"/>
        <v>0</v>
      </c>
      <c r="BA45" s="193">
        <f t="shared" si="83"/>
        <v>1</v>
      </c>
      <c r="BB45" s="193">
        <f t="shared" si="84"/>
        <v>1</v>
      </c>
      <c r="BC45" s="193">
        <f t="shared" si="85"/>
        <v>1</v>
      </c>
      <c r="BD45" s="191">
        <f t="shared" si="86"/>
        <v>0</v>
      </c>
      <c r="BE45" s="191">
        <f t="shared" si="87"/>
        <v>0</v>
      </c>
      <c r="BF45" s="210">
        <f t="shared" si="88"/>
        <v>0</v>
      </c>
      <c r="BG45" s="211">
        <f t="shared" si="89"/>
        <v>0</v>
      </c>
      <c r="BH45" s="289"/>
      <c r="BI45" s="289"/>
      <c r="BJ45" s="228"/>
      <c r="BK45" s="228"/>
      <c r="BL45" s="233" t="str">
        <f t="shared" si="90"/>
        <v>03</v>
      </c>
    </row>
    <row r="46" spans="1:64" ht="12" hidden="1" customHeight="1">
      <c r="A46" s="333" t="s">
        <v>681</v>
      </c>
      <c r="B46" s="381" t="s">
        <v>381</v>
      </c>
      <c r="C46" s="333" t="s">
        <v>654</v>
      </c>
      <c r="D46" s="381" t="s">
        <v>401</v>
      </c>
      <c r="E46" s="381" t="s">
        <v>886</v>
      </c>
      <c r="F46" s="381" t="s">
        <v>586</v>
      </c>
      <c r="G46" s="381" t="s">
        <v>407</v>
      </c>
      <c r="H46" s="100" t="s">
        <v>653</v>
      </c>
      <c r="I46" s="381" t="s">
        <v>339</v>
      </c>
      <c r="J46" s="382">
        <v>24064</v>
      </c>
      <c r="K46" s="382">
        <v>0</v>
      </c>
      <c r="L46" s="191" t="str">
        <f t="shared" si="47"/>
        <v>901014130310212007412024431010</v>
      </c>
      <c r="M46" s="192">
        <f t="array" ref="M46">IF(COUNT(SEARCH(Удалить_Роспись_КВСР,$B46)*SEARCH(Удалить_Роспись_ПБС,$C46)*SEARCH(Удалить_Роспись_КФСР, $D46)*SEARCH(Удалить_Роспись_КЦСР,$E46)*SEARCH(Удалить_Роспись_КВР,$F46)*SEARCH(Удалить_Роспись_ЭК,$H46)*SEARCH(Удалить_Роспись_КР,$I46))&gt;0,0,1)</f>
        <v>0</v>
      </c>
      <c r="N46" s="192">
        <v>0</v>
      </c>
      <c r="O46" s="192" t="str">
        <f t="shared" si="48"/>
        <v/>
      </c>
      <c r="P46" s="192" t="str">
        <f t="shared" ref="P46:P77" si="91">IF($E46="3000200","воз","")</f>
        <v/>
      </c>
      <c r="Q46" s="300" t="str">
        <f t="shared" si="50"/>
        <v/>
      </c>
      <c r="R46" s="300" t="str">
        <f t="shared" si="51"/>
        <v/>
      </c>
      <c r="S46" s="300" t="str">
        <f t="shared" si="52"/>
        <v/>
      </c>
      <c r="T46" s="192" t="str">
        <f t="shared" si="53"/>
        <v/>
      </c>
      <c r="U46" s="303" t="str">
        <f t="shared" si="54"/>
        <v/>
      </c>
      <c r="V46" s="300" t="str">
        <f t="shared" si="55"/>
        <v/>
      </c>
      <c r="W46" s="192" t="str">
        <f t="shared" si="56"/>
        <v/>
      </c>
      <c r="X46" s="303" t="str">
        <f t="shared" si="57"/>
        <v/>
      </c>
      <c r="Y46" s="300" t="str">
        <f t="shared" si="58"/>
        <v/>
      </c>
      <c r="Z46" s="300" t="str">
        <f t="shared" si="59"/>
        <v/>
      </c>
      <c r="AA46" s="303" t="str">
        <f t="shared" si="60"/>
        <v/>
      </c>
      <c r="AB46" s="300" t="str">
        <f t="shared" si="61"/>
        <v/>
      </c>
      <c r="AC46" s="300" t="str">
        <f t="shared" si="62"/>
        <v/>
      </c>
      <c r="AD46" s="300" t="str">
        <f t="shared" si="63"/>
        <v/>
      </c>
      <c r="AE46" s="192" t="str">
        <f t="shared" si="64"/>
        <v/>
      </c>
      <c r="AF46" s="192" t="str">
        <f t="shared" si="65"/>
        <v/>
      </c>
      <c r="AG46" s="192"/>
      <c r="AJ46" s="300" t="str">
        <f t="shared" si="66"/>
        <v/>
      </c>
      <c r="AK46" s="300" t="str">
        <f t="shared" si="67"/>
        <v/>
      </c>
      <c r="AL46" s="300" t="str">
        <f t="shared" si="68"/>
        <v/>
      </c>
      <c r="AM46" s="300" t="str">
        <f t="shared" si="69"/>
        <v/>
      </c>
      <c r="AN46" s="300" t="str">
        <f t="shared" si="70"/>
        <v/>
      </c>
      <c r="AO46" s="300" t="str">
        <f t="shared" si="71"/>
        <v/>
      </c>
      <c r="AP46" s="300" t="str">
        <f t="shared" si="72"/>
        <v/>
      </c>
      <c r="AQ46" s="300" t="str">
        <f t="shared" si="73"/>
        <v/>
      </c>
      <c r="AR46" s="306" t="str">
        <f t="shared" si="74"/>
        <v/>
      </c>
      <c r="AS46" s="300" t="str">
        <f t="shared" si="75"/>
        <v/>
      </c>
      <c r="AT46" s="300" t="str">
        <f t="shared" si="76"/>
        <v/>
      </c>
      <c r="AU46" s="192" t="str">
        <f t="shared" si="77"/>
        <v>рбс</v>
      </c>
      <c r="AV46" s="192" t="str">
        <f t="shared" si="78"/>
        <v>рбс90101413общосн</v>
      </c>
      <c r="AW46" s="191">
        <f t="shared" si="79"/>
        <v>0</v>
      </c>
      <c r="AX46" s="191">
        <f t="shared" si="80"/>
        <v>0</v>
      </c>
      <c r="AY46" s="191">
        <f t="shared" si="81"/>
        <v>0</v>
      </c>
      <c r="AZ46" s="191">
        <f t="shared" si="82"/>
        <v>0</v>
      </c>
      <c r="BA46" s="193">
        <f t="shared" si="83"/>
        <v>1</v>
      </c>
      <c r="BB46" s="193">
        <f t="shared" si="84"/>
        <v>1</v>
      </c>
      <c r="BC46" s="193">
        <f t="shared" si="85"/>
        <v>1</v>
      </c>
      <c r="BD46" s="191">
        <f t="shared" ref="BD46:BD77" si="92">IF(ISNA(BA46),0,AY46*$BA46)</f>
        <v>0</v>
      </c>
      <c r="BE46" s="191">
        <f t="shared" si="87"/>
        <v>0</v>
      </c>
      <c r="BF46" s="210">
        <f t="shared" si="88"/>
        <v>0</v>
      </c>
      <c r="BG46" s="211">
        <f t="shared" si="89"/>
        <v>0</v>
      </c>
      <c r="BH46" s="289"/>
      <c r="BI46" s="289"/>
      <c r="BJ46" s="228"/>
      <c r="BK46" s="228"/>
      <c r="BL46" s="233" t="str">
        <f t="shared" si="90"/>
        <v>03</v>
      </c>
    </row>
    <row r="47" spans="1:64" ht="12" customHeight="1">
      <c r="A47" s="333" t="s">
        <v>681</v>
      </c>
      <c r="B47" s="381" t="s">
        <v>381</v>
      </c>
      <c r="C47" s="333" t="s">
        <v>654</v>
      </c>
      <c r="D47" s="381" t="s">
        <v>401</v>
      </c>
      <c r="E47" s="381" t="s">
        <v>887</v>
      </c>
      <c r="F47" s="381" t="s">
        <v>586</v>
      </c>
      <c r="G47" s="381" t="s">
        <v>394</v>
      </c>
      <c r="H47" s="100" t="s">
        <v>653</v>
      </c>
      <c r="I47" s="381" t="s">
        <v>505</v>
      </c>
      <c r="J47" s="382">
        <v>23351.8</v>
      </c>
      <c r="K47" s="382">
        <v>0</v>
      </c>
      <c r="L47" s="191" t="str">
        <f t="shared" si="47"/>
        <v>901014130310212008001024422501</v>
      </c>
      <c r="M47" s="192">
        <f t="array" ref="M47">IF(COUNT(SEARCH(Удалить_Роспись_КВСР,$B47)*SEARCH(Удалить_Роспись_ПБС,$C47)*SEARCH(Удалить_Роспись_КФСР, $D47)*SEARCH(Удалить_Роспись_КЦСР,$E47)*SEARCH(Удалить_Роспись_КВР,$F47)*SEARCH(Удалить_Роспись_ЭК,$H47)*SEARCH(Удалить_Роспись_КР,$I47))&gt;0,0,1)</f>
        <v>1</v>
      </c>
      <c r="N47" s="192">
        <v>0</v>
      </c>
      <c r="O47" s="192" t="str">
        <f t="shared" si="48"/>
        <v/>
      </c>
      <c r="P47" s="192" t="str">
        <f t="shared" si="91"/>
        <v/>
      </c>
      <c r="Q47" s="300" t="str">
        <f t="shared" si="50"/>
        <v/>
      </c>
      <c r="R47" s="300" t="str">
        <f t="shared" si="51"/>
        <v/>
      </c>
      <c r="S47" s="300" t="str">
        <f t="shared" si="52"/>
        <v/>
      </c>
      <c r="T47" s="192" t="str">
        <f t="shared" si="53"/>
        <v/>
      </c>
      <c r="U47" s="303" t="str">
        <f t="shared" si="54"/>
        <v/>
      </c>
      <c r="V47" s="300" t="str">
        <f t="shared" si="55"/>
        <v/>
      </c>
      <c r="W47" s="192" t="str">
        <f t="shared" si="56"/>
        <v/>
      </c>
      <c r="X47" s="303" t="str">
        <f t="shared" si="57"/>
        <v/>
      </c>
      <c r="Y47" s="300" t="str">
        <f t="shared" si="58"/>
        <v/>
      </c>
      <c r="Z47" s="300" t="str">
        <f t="shared" si="59"/>
        <v/>
      </c>
      <c r="AA47" s="303" t="str">
        <f t="shared" si="60"/>
        <v/>
      </c>
      <c r="AB47" s="300" t="str">
        <f t="shared" si="61"/>
        <v/>
      </c>
      <c r="AC47" s="300" t="str">
        <f t="shared" si="62"/>
        <v/>
      </c>
      <c r="AD47" s="300" t="str">
        <f t="shared" si="63"/>
        <v/>
      </c>
      <c r="AE47" s="192" t="str">
        <f t="shared" si="64"/>
        <v/>
      </c>
      <c r="AF47" s="192" t="str">
        <f t="shared" si="65"/>
        <v/>
      </c>
      <c r="AG47" s="192"/>
      <c r="AJ47" s="300" t="str">
        <f t="shared" si="66"/>
        <v/>
      </c>
      <c r="AK47" s="300" t="str">
        <f t="shared" si="67"/>
        <v/>
      </c>
      <c r="AL47" s="300" t="str">
        <f t="shared" si="68"/>
        <v/>
      </c>
      <c r="AM47" s="300" t="str">
        <f t="shared" si="69"/>
        <v/>
      </c>
      <c r="AN47" s="300" t="str">
        <f t="shared" si="70"/>
        <v/>
      </c>
      <c r="AO47" s="300" t="str">
        <f t="shared" si="71"/>
        <v/>
      </c>
      <c r="AP47" s="300" t="str">
        <f t="shared" si="72"/>
        <v/>
      </c>
      <c r="AQ47" s="300" t="str">
        <f t="shared" si="73"/>
        <v/>
      </c>
      <c r="AR47" s="306" t="str">
        <f t="shared" si="74"/>
        <v/>
      </c>
      <c r="AS47" s="300" t="str">
        <f t="shared" si="75"/>
        <v/>
      </c>
      <c r="AT47" s="300" t="str">
        <f t="shared" si="76"/>
        <v/>
      </c>
      <c r="AU47" s="192" t="str">
        <f t="shared" si="77"/>
        <v>рбс</v>
      </c>
      <c r="AV47" s="192" t="str">
        <f t="shared" si="78"/>
        <v>рбс90101413общпро</v>
      </c>
      <c r="AW47" s="191">
        <f t="shared" si="79"/>
        <v>23351.8</v>
      </c>
      <c r="AX47" s="191">
        <f t="shared" si="80"/>
        <v>0</v>
      </c>
      <c r="AY47" s="191">
        <f t="shared" si="81"/>
        <v>0</v>
      </c>
      <c r="AZ47" s="191">
        <f t="shared" si="82"/>
        <v>0</v>
      </c>
      <c r="BA47" s="193">
        <f t="shared" si="83"/>
        <v>1</v>
      </c>
      <c r="BB47" s="193">
        <f t="shared" si="84"/>
        <v>1</v>
      </c>
      <c r="BC47" s="193">
        <f t="shared" si="85"/>
        <v>1</v>
      </c>
      <c r="BD47" s="191">
        <f t="shared" si="92"/>
        <v>0</v>
      </c>
      <c r="BE47" s="191">
        <f t="shared" si="87"/>
        <v>0</v>
      </c>
      <c r="BF47" s="210">
        <f t="shared" si="88"/>
        <v>0</v>
      </c>
      <c r="BG47" s="211">
        <f t="shared" si="89"/>
        <v>0</v>
      </c>
      <c r="BH47" s="289"/>
      <c r="BI47" s="289"/>
      <c r="BJ47" s="228"/>
      <c r="BK47" s="228"/>
      <c r="BL47" s="233" t="str">
        <f t="shared" si="90"/>
        <v>03</v>
      </c>
    </row>
    <row r="48" spans="1:64" ht="12" customHeight="1">
      <c r="A48" s="333" t="s">
        <v>681</v>
      </c>
      <c r="B48" s="381" t="s">
        <v>381</v>
      </c>
      <c r="C48" s="333" t="s">
        <v>654</v>
      </c>
      <c r="D48" s="381" t="s">
        <v>401</v>
      </c>
      <c r="E48" s="381" t="s">
        <v>888</v>
      </c>
      <c r="F48" s="381" t="s">
        <v>586</v>
      </c>
      <c r="G48" s="381" t="s">
        <v>407</v>
      </c>
      <c r="H48" s="100" t="s">
        <v>653</v>
      </c>
      <c r="I48" s="381" t="s">
        <v>505</v>
      </c>
      <c r="J48" s="382">
        <v>15000</v>
      </c>
      <c r="K48" s="382">
        <v>0</v>
      </c>
      <c r="L48" s="191" t="str">
        <f t="shared" si="47"/>
        <v>901014130310212008Ф00024431001</v>
      </c>
      <c r="M48" s="192">
        <f t="array" ref="M48">IF(COUNT(SEARCH(Удалить_Роспись_КВСР,$B48)*SEARCH(Удалить_Роспись_ПБС,$C48)*SEARCH(Удалить_Роспись_КФСР, $D48)*SEARCH(Удалить_Роспись_КЦСР,$E48)*SEARCH(Удалить_Роспись_КВР,$F48)*SEARCH(Удалить_Роспись_ЭК,$H48)*SEARCH(Удалить_Роспись_КР,$I48))&gt;0,0,1)</f>
        <v>1</v>
      </c>
      <c r="N48" s="192">
        <v>0</v>
      </c>
      <c r="O48" s="192" t="str">
        <f t="shared" si="48"/>
        <v/>
      </c>
      <c r="P48" s="192" t="str">
        <f t="shared" si="91"/>
        <v/>
      </c>
      <c r="Q48" s="300" t="str">
        <f t="shared" si="50"/>
        <v/>
      </c>
      <c r="R48" s="300" t="str">
        <f t="shared" si="51"/>
        <v/>
      </c>
      <c r="S48" s="300" t="str">
        <f t="shared" si="52"/>
        <v/>
      </c>
      <c r="T48" s="192" t="str">
        <f t="shared" si="53"/>
        <v/>
      </c>
      <c r="U48" s="303" t="str">
        <f t="shared" si="54"/>
        <v/>
      </c>
      <c r="V48" s="300" t="str">
        <f t="shared" si="55"/>
        <v/>
      </c>
      <c r="W48" s="192" t="str">
        <f t="shared" si="56"/>
        <v/>
      </c>
      <c r="X48" s="303" t="str">
        <f t="shared" si="57"/>
        <v/>
      </c>
      <c r="Y48" s="300" t="str">
        <f t="shared" si="58"/>
        <v/>
      </c>
      <c r="Z48" s="300" t="str">
        <f t="shared" si="59"/>
        <v/>
      </c>
      <c r="AA48" s="303" t="str">
        <f t="shared" si="60"/>
        <v/>
      </c>
      <c r="AB48" s="300" t="str">
        <f t="shared" si="61"/>
        <v/>
      </c>
      <c r="AC48" s="300" t="str">
        <f t="shared" si="62"/>
        <v/>
      </c>
      <c r="AD48" s="300" t="str">
        <f t="shared" si="63"/>
        <v/>
      </c>
      <c r="AE48" s="192" t="str">
        <f t="shared" si="64"/>
        <v/>
      </c>
      <c r="AF48" s="192" t="str">
        <f t="shared" si="65"/>
        <v/>
      </c>
      <c r="AG48" s="192"/>
      <c r="AJ48" s="300" t="str">
        <f t="shared" si="66"/>
        <v/>
      </c>
      <c r="AK48" s="300" t="str">
        <f t="shared" si="67"/>
        <v/>
      </c>
      <c r="AL48" s="300" t="str">
        <f t="shared" si="68"/>
        <v/>
      </c>
      <c r="AM48" s="300" t="str">
        <f t="shared" si="69"/>
        <v/>
      </c>
      <c r="AN48" s="300" t="str">
        <f t="shared" si="70"/>
        <v/>
      </c>
      <c r="AO48" s="300" t="str">
        <f t="shared" si="71"/>
        <v/>
      </c>
      <c r="AP48" s="300" t="str">
        <f t="shared" si="72"/>
        <v/>
      </c>
      <c r="AQ48" s="300" t="str">
        <f t="shared" si="73"/>
        <v/>
      </c>
      <c r="AR48" s="306" t="str">
        <f t="shared" si="74"/>
        <v/>
      </c>
      <c r="AS48" s="300" t="str">
        <f t="shared" si="75"/>
        <v/>
      </c>
      <c r="AT48" s="300" t="str">
        <f t="shared" si="76"/>
        <v/>
      </c>
      <c r="AU48" s="192" t="str">
        <f t="shared" si="77"/>
        <v>рбс</v>
      </c>
      <c r="AV48" s="192" t="str">
        <f t="shared" si="78"/>
        <v>рбс90101413общосн</v>
      </c>
      <c r="AW48" s="191">
        <f t="shared" si="79"/>
        <v>15000</v>
      </c>
      <c r="AX48" s="191">
        <f t="shared" si="80"/>
        <v>0</v>
      </c>
      <c r="AY48" s="191">
        <f t="shared" si="81"/>
        <v>0</v>
      </c>
      <c r="AZ48" s="191">
        <f t="shared" si="82"/>
        <v>0</v>
      </c>
      <c r="BA48" s="193">
        <f t="shared" si="83"/>
        <v>1</v>
      </c>
      <c r="BB48" s="193">
        <f t="shared" si="84"/>
        <v>1</v>
      </c>
      <c r="BC48" s="193">
        <f t="shared" si="85"/>
        <v>1</v>
      </c>
      <c r="BD48" s="191">
        <f t="shared" si="92"/>
        <v>0</v>
      </c>
      <c r="BE48" s="191">
        <f t="shared" si="87"/>
        <v>0</v>
      </c>
      <c r="BF48" s="210">
        <f t="shared" si="88"/>
        <v>0</v>
      </c>
      <c r="BG48" s="211">
        <f t="shared" si="89"/>
        <v>0</v>
      </c>
      <c r="BH48" s="289"/>
      <c r="BI48" s="289"/>
      <c r="BJ48" s="228"/>
      <c r="BK48" s="228"/>
      <c r="BL48" s="233" t="str">
        <f t="shared" si="90"/>
        <v>03</v>
      </c>
    </row>
    <row r="49" spans="1:64" ht="12" customHeight="1">
      <c r="A49" s="333" t="s">
        <v>681</v>
      </c>
      <c r="B49" s="381" t="s">
        <v>381</v>
      </c>
      <c r="C49" s="333" t="s">
        <v>654</v>
      </c>
      <c r="D49" s="381" t="s">
        <v>401</v>
      </c>
      <c r="E49" s="381" t="s">
        <v>889</v>
      </c>
      <c r="F49" s="381" t="s">
        <v>586</v>
      </c>
      <c r="G49" s="381" t="s">
        <v>407</v>
      </c>
      <c r="H49" s="100" t="s">
        <v>653</v>
      </c>
      <c r="I49" s="381" t="s">
        <v>505</v>
      </c>
      <c r="J49" s="382">
        <v>2548.1999999999998</v>
      </c>
      <c r="K49" s="382">
        <v>0</v>
      </c>
      <c r="L49" s="191" t="str">
        <f t="shared" si="47"/>
        <v>90101413031021200S412024431001</v>
      </c>
      <c r="M49" s="192">
        <f t="array" ref="M49">IF(COUNT(SEARCH(Удалить_Роспись_КВСР,$B49)*SEARCH(Удалить_Роспись_ПБС,$C49)*SEARCH(Удалить_Роспись_КФСР, $D49)*SEARCH(Удалить_Роспись_КЦСР,$E49)*SEARCH(Удалить_Роспись_КВР,$F49)*SEARCH(Удалить_Роспись_ЭК,$H49)*SEARCH(Удалить_Роспись_КР,$I49))&gt;0,0,1)</f>
        <v>0</v>
      </c>
      <c r="N49" s="192">
        <v>0</v>
      </c>
      <c r="O49" s="192" t="str">
        <f t="shared" si="48"/>
        <v/>
      </c>
      <c r="P49" s="192" t="str">
        <f t="shared" si="91"/>
        <v/>
      </c>
      <c r="Q49" s="300" t="str">
        <f t="shared" si="50"/>
        <v/>
      </c>
      <c r="R49" s="300" t="str">
        <f t="shared" si="51"/>
        <v/>
      </c>
      <c r="S49" s="300" t="str">
        <f t="shared" si="52"/>
        <v/>
      </c>
      <c r="T49" s="192" t="str">
        <f t="shared" si="53"/>
        <v/>
      </c>
      <c r="U49" s="303" t="str">
        <f t="shared" si="54"/>
        <v/>
      </c>
      <c r="V49" s="300" t="str">
        <f t="shared" si="55"/>
        <v/>
      </c>
      <c r="W49" s="192" t="str">
        <f t="shared" si="56"/>
        <v/>
      </c>
      <c r="X49" s="303" t="str">
        <f t="shared" si="57"/>
        <v/>
      </c>
      <c r="Y49" s="300" t="str">
        <f t="shared" si="58"/>
        <v/>
      </c>
      <c r="Z49" s="300" t="str">
        <f t="shared" si="59"/>
        <v/>
      </c>
      <c r="AA49" s="303" t="str">
        <f t="shared" si="60"/>
        <v/>
      </c>
      <c r="AB49" s="300" t="str">
        <f t="shared" si="61"/>
        <v/>
      </c>
      <c r="AC49" s="300" t="str">
        <f t="shared" si="62"/>
        <v/>
      </c>
      <c r="AD49" s="300" t="str">
        <f t="shared" si="63"/>
        <v/>
      </c>
      <c r="AE49" s="192" t="str">
        <f t="shared" si="64"/>
        <v/>
      </c>
      <c r="AF49" s="192" t="str">
        <f t="shared" si="65"/>
        <v/>
      </c>
      <c r="AG49" s="192"/>
      <c r="AJ49" s="300" t="str">
        <f t="shared" si="66"/>
        <v/>
      </c>
      <c r="AK49" s="300" t="str">
        <f t="shared" si="67"/>
        <v/>
      </c>
      <c r="AL49" s="300" t="str">
        <f t="shared" si="68"/>
        <v/>
      </c>
      <c r="AM49" s="300" t="str">
        <f t="shared" si="69"/>
        <v/>
      </c>
      <c r="AN49" s="300" t="str">
        <f t="shared" si="70"/>
        <v/>
      </c>
      <c r="AO49" s="300" t="str">
        <f t="shared" si="71"/>
        <v/>
      </c>
      <c r="AP49" s="300" t="str">
        <f t="shared" si="72"/>
        <v/>
      </c>
      <c r="AQ49" s="300" t="str">
        <f t="shared" si="73"/>
        <v/>
      </c>
      <c r="AR49" s="306" t="str">
        <f t="shared" si="74"/>
        <v/>
      </c>
      <c r="AS49" s="300" t="str">
        <f t="shared" si="75"/>
        <v/>
      </c>
      <c r="AT49" s="300" t="str">
        <f t="shared" si="76"/>
        <v/>
      </c>
      <c r="AU49" s="192" t="str">
        <f t="shared" si="77"/>
        <v>рбс</v>
      </c>
      <c r="AV49" s="192" t="str">
        <f t="shared" si="78"/>
        <v>рбс90101413общосн</v>
      </c>
      <c r="AW49" s="191">
        <f t="shared" si="79"/>
        <v>0</v>
      </c>
      <c r="AX49" s="191">
        <f t="shared" si="80"/>
        <v>0</v>
      </c>
      <c r="AY49" s="191">
        <f t="shared" si="81"/>
        <v>0</v>
      </c>
      <c r="AZ49" s="191">
        <f t="shared" si="82"/>
        <v>0</v>
      </c>
      <c r="BA49" s="193">
        <f t="shared" si="83"/>
        <v>1</v>
      </c>
      <c r="BB49" s="193">
        <f t="shared" si="84"/>
        <v>1</v>
      </c>
      <c r="BC49" s="193">
        <f t="shared" si="85"/>
        <v>1</v>
      </c>
      <c r="BD49" s="191">
        <f t="shared" si="92"/>
        <v>0</v>
      </c>
      <c r="BE49" s="191">
        <f t="shared" si="87"/>
        <v>0</v>
      </c>
      <c r="BF49" s="210">
        <f t="shared" si="88"/>
        <v>0</v>
      </c>
      <c r="BG49" s="211">
        <f t="shared" si="89"/>
        <v>0</v>
      </c>
      <c r="BH49" s="289"/>
      <c r="BI49" s="289"/>
      <c r="BJ49" s="228"/>
      <c r="BK49" s="228"/>
      <c r="BL49" s="233" t="str">
        <f t="shared" si="90"/>
        <v>03</v>
      </c>
    </row>
    <row r="50" spans="1:64" ht="12" hidden="1" customHeight="1">
      <c r="A50" s="333" t="s">
        <v>681</v>
      </c>
      <c r="B50" s="381" t="s">
        <v>381</v>
      </c>
      <c r="C50" s="333" t="s">
        <v>654</v>
      </c>
      <c r="D50" s="381" t="s">
        <v>462</v>
      </c>
      <c r="E50" s="381" t="s">
        <v>890</v>
      </c>
      <c r="F50" s="381" t="s">
        <v>586</v>
      </c>
      <c r="G50" s="381" t="s">
        <v>394</v>
      </c>
      <c r="H50" s="100" t="s">
        <v>653</v>
      </c>
      <c r="I50" s="381" t="s">
        <v>339</v>
      </c>
      <c r="J50" s="382">
        <v>1800000</v>
      </c>
      <c r="K50" s="382">
        <v>260000</v>
      </c>
      <c r="L50" s="191" t="str">
        <f t="shared" si="47"/>
        <v>901014130409211007393024422510</v>
      </c>
      <c r="M50" s="192">
        <f t="array" ref="M50">IF(COUNT(SEARCH(Удалить_Роспись_КВСР,$B50)*SEARCH(Удалить_Роспись_ПБС,$C50)*SEARCH(Удалить_Роспись_КФСР, $D50)*SEARCH(Удалить_Роспись_КЦСР,$E50)*SEARCH(Удалить_Роспись_КВР,$F50)*SEARCH(Удалить_Роспись_ЭК,$H50)*SEARCH(Удалить_Роспись_КР,$I50))&gt;0,0,1)</f>
        <v>0</v>
      </c>
      <c r="N50" s="192">
        <v>0</v>
      </c>
      <c r="O50" s="192" t="str">
        <f t="shared" si="48"/>
        <v/>
      </c>
      <c r="P50" s="192" t="str">
        <f t="shared" si="91"/>
        <v/>
      </c>
      <c r="Q50" s="300" t="str">
        <f t="shared" si="50"/>
        <v/>
      </c>
      <c r="R50" s="300" t="str">
        <f t="shared" si="51"/>
        <v/>
      </c>
      <c r="S50" s="300" t="str">
        <f t="shared" si="52"/>
        <v/>
      </c>
      <c r="T50" s="192" t="str">
        <f t="shared" si="53"/>
        <v/>
      </c>
      <c r="U50" s="303" t="str">
        <f t="shared" si="54"/>
        <v/>
      </c>
      <c r="V50" s="300" t="str">
        <f t="shared" si="55"/>
        <v/>
      </c>
      <c r="W50" s="192" t="str">
        <f t="shared" si="56"/>
        <v/>
      </c>
      <c r="X50" s="303" t="str">
        <f t="shared" si="57"/>
        <v/>
      </c>
      <c r="Y50" s="300" t="str">
        <f t="shared" si="58"/>
        <v/>
      </c>
      <c r="Z50" s="300" t="str">
        <f t="shared" si="59"/>
        <v/>
      </c>
      <c r="AA50" s="303" t="str">
        <f t="shared" si="60"/>
        <v/>
      </c>
      <c r="AB50" s="300" t="str">
        <f t="shared" si="61"/>
        <v/>
      </c>
      <c r="AC50" s="300" t="str">
        <f t="shared" si="62"/>
        <v/>
      </c>
      <c r="AD50" s="300" t="str">
        <f t="shared" si="63"/>
        <v/>
      </c>
      <c r="AE50" s="192" t="str">
        <f t="shared" si="64"/>
        <v/>
      </c>
      <c r="AF50" s="192" t="str">
        <f t="shared" si="65"/>
        <v/>
      </c>
      <c r="AG50" s="192"/>
      <c r="AJ50" s="300" t="str">
        <f t="shared" si="66"/>
        <v/>
      </c>
      <c r="AK50" s="300" t="str">
        <f t="shared" si="67"/>
        <v/>
      </c>
      <c r="AL50" s="300" t="str">
        <f t="shared" si="68"/>
        <v>бла</v>
      </c>
      <c r="AM50" s="300" t="str">
        <f t="shared" si="69"/>
        <v/>
      </c>
      <c r="AN50" s="300" t="str">
        <f t="shared" si="70"/>
        <v/>
      </c>
      <c r="AO50" s="300" t="str">
        <f t="shared" si="71"/>
        <v/>
      </c>
      <c r="AP50" s="300" t="str">
        <f t="shared" si="72"/>
        <v/>
      </c>
      <c r="AQ50" s="300" t="str">
        <f t="shared" si="73"/>
        <v/>
      </c>
      <c r="AR50" s="306" t="str">
        <f t="shared" si="74"/>
        <v/>
      </c>
      <c r="AS50" s="300" t="str">
        <f t="shared" si="75"/>
        <v/>
      </c>
      <c r="AT50" s="300" t="str">
        <f t="shared" si="76"/>
        <v/>
      </c>
      <c r="AU50" s="192" t="str">
        <f t="shared" si="77"/>
        <v>бла</v>
      </c>
      <c r="AV50" s="192" t="str">
        <f t="shared" si="78"/>
        <v>бла90101413общпро</v>
      </c>
      <c r="AW50" s="191">
        <f t="shared" si="79"/>
        <v>0</v>
      </c>
      <c r="AX50" s="191">
        <f t="shared" si="80"/>
        <v>0</v>
      </c>
      <c r="AY50" s="191">
        <f t="shared" si="81"/>
        <v>0</v>
      </c>
      <c r="AZ50" s="191">
        <f t="shared" si="82"/>
        <v>0</v>
      </c>
      <c r="BA50" s="193">
        <f t="shared" si="83"/>
        <v>1</v>
      </c>
      <c r="BB50" s="193">
        <f t="shared" si="84"/>
        <v>1</v>
      </c>
      <c r="BC50" s="193">
        <f t="shared" si="85"/>
        <v>1</v>
      </c>
      <c r="BD50" s="191">
        <f t="shared" si="92"/>
        <v>0</v>
      </c>
      <c r="BE50" s="191">
        <f t="shared" si="87"/>
        <v>0</v>
      </c>
      <c r="BF50" s="210">
        <f t="shared" si="88"/>
        <v>0</v>
      </c>
      <c r="BG50" s="211">
        <f t="shared" si="89"/>
        <v>0</v>
      </c>
      <c r="BH50" s="289"/>
      <c r="BI50" s="289"/>
      <c r="BJ50" s="228"/>
      <c r="BK50" s="228"/>
      <c r="BL50" s="233" t="str">
        <f t="shared" si="90"/>
        <v>04</v>
      </c>
    </row>
    <row r="51" spans="1:64" ht="12" customHeight="1">
      <c r="A51" s="333" t="s">
        <v>681</v>
      </c>
      <c r="B51" s="381" t="s">
        <v>381</v>
      </c>
      <c r="C51" s="333" t="s">
        <v>654</v>
      </c>
      <c r="D51" s="381" t="s">
        <v>462</v>
      </c>
      <c r="E51" s="381" t="s">
        <v>891</v>
      </c>
      <c r="F51" s="381" t="s">
        <v>586</v>
      </c>
      <c r="G51" s="381" t="s">
        <v>394</v>
      </c>
      <c r="H51" s="100" t="s">
        <v>653</v>
      </c>
      <c r="I51" s="381" t="s">
        <v>505</v>
      </c>
      <c r="J51" s="382">
        <v>176900</v>
      </c>
      <c r="K51" s="382">
        <v>55310.6</v>
      </c>
      <c r="L51" s="191" t="str">
        <f t="shared" si="47"/>
        <v>901014130409211008001024422501</v>
      </c>
      <c r="M51" s="192">
        <f t="array" ref="M51">IF(COUNT(SEARCH(Удалить_Роспись_КВСР,$B51)*SEARCH(Удалить_Роспись_ПБС,$C51)*SEARCH(Удалить_Роспись_КФСР, $D51)*SEARCH(Удалить_Роспись_КЦСР,$E51)*SEARCH(Удалить_Роспись_КВР,$F51)*SEARCH(Удалить_Роспись_ЭК,$H51)*SEARCH(Удалить_Роспись_КР,$I51))&gt;0,0,1)</f>
        <v>1</v>
      </c>
      <c r="N51" s="192">
        <v>0</v>
      </c>
      <c r="O51" s="192" t="str">
        <f t="shared" si="48"/>
        <v/>
      </c>
      <c r="P51" s="192" t="str">
        <f t="shared" si="91"/>
        <v/>
      </c>
      <c r="Q51" s="300" t="str">
        <f t="shared" si="50"/>
        <v/>
      </c>
      <c r="R51" s="300" t="str">
        <f t="shared" si="51"/>
        <v/>
      </c>
      <c r="S51" s="300" t="str">
        <f t="shared" si="52"/>
        <v/>
      </c>
      <c r="T51" s="192" t="str">
        <f t="shared" si="53"/>
        <v/>
      </c>
      <c r="U51" s="303" t="str">
        <f t="shared" si="54"/>
        <v/>
      </c>
      <c r="V51" s="300" t="str">
        <f t="shared" si="55"/>
        <v/>
      </c>
      <c r="W51" s="192" t="str">
        <f t="shared" si="56"/>
        <v/>
      </c>
      <c r="X51" s="303" t="str">
        <f t="shared" si="57"/>
        <v/>
      </c>
      <c r="Y51" s="300" t="str">
        <f t="shared" si="58"/>
        <v/>
      </c>
      <c r="Z51" s="300" t="str">
        <f t="shared" si="59"/>
        <v/>
      </c>
      <c r="AA51" s="303" t="str">
        <f t="shared" si="60"/>
        <v/>
      </c>
      <c r="AB51" s="300" t="str">
        <f t="shared" si="61"/>
        <v/>
      </c>
      <c r="AC51" s="300" t="str">
        <f t="shared" si="62"/>
        <v/>
      </c>
      <c r="AD51" s="300" t="str">
        <f t="shared" si="63"/>
        <v/>
      </c>
      <c r="AE51" s="192" t="str">
        <f t="shared" si="64"/>
        <v/>
      </c>
      <c r="AF51" s="192" t="str">
        <f t="shared" si="65"/>
        <v/>
      </c>
      <c r="AG51" s="192"/>
      <c r="AJ51" s="300" t="str">
        <f t="shared" si="66"/>
        <v/>
      </c>
      <c r="AK51" s="300" t="str">
        <f t="shared" si="67"/>
        <v/>
      </c>
      <c r="AL51" s="300" t="str">
        <f t="shared" si="68"/>
        <v>бла</v>
      </c>
      <c r="AM51" s="300" t="str">
        <f t="shared" si="69"/>
        <v/>
      </c>
      <c r="AN51" s="300" t="str">
        <f t="shared" si="70"/>
        <v/>
      </c>
      <c r="AO51" s="300" t="str">
        <f t="shared" si="71"/>
        <v/>
      </c>
      <c r="AP51" s="300" t="str">
        <f t="shared" si="72"/>
        <v/>
      </c>
      <c r="AQ51" s="300" t="str">
        <f t="shared" si="73"/>
        <v/>
      </c>
      <c r="AR51" s="306" t="str">
        <f t="shared" si="74"/>
        <v/>
      </c>
      <c r="AS51" s="300" t="str">
        <f t="shared" si="75"/>
        <v/>
      </c>
      <c r="AT51" s="300" t="str">
        <f t="shared" si="76"/>
        <v/>
      </c>
      <c r="AU51" s="192" t="str">
        <f t="shared" si="77"/>
        <v>бла</v>
      </c>
      <c r="AV51" s="192" t="str">
        <f t="shared" si="78"/>
        <v>бла90101413общпро</v>
      </c>
      <c r="AW51" s="191">
        <f t="shared" si="79"/>
        <v>176900</v>
      </c>
      <c r="AX51" s="191">
        <f t="shared" si="80"/>
        <v>55310.6</v>
      </c>
      <c r="AY51" s="191">
        <f t="shared" si="81"/>
        <v>0</v>
      </c>
      <c r="AZ51" s="191">
        <f t="shared" si="82"/>
        <v>0</v>
      </c>
      <c r="BA51" s="193">
        <f t="shared" si="83"/>
        <v>1</v>
      </c>
      <c r="BB51" s="193">
        <f t="shared" si="84"/>
        <v>1</v>
      </c>
      <c r="BC51" s="193">
        <f t="shared" si="85"/>
        <v>1</v>
      </c>
      <c r="BD51" s="191">
        <f t="shared" si="92"/>
        <v>0</v>
      </c>
      <c r="BE51" s="191">
        <f t="shared" si="87"/>
        <v>0</v>
      </c>
      <c r="BF51" s="210">
        <f t="shared" si="88"/>
        <v>0</v>
      </c>
      <c r="BG51" s="211">
        <f t="shared" si="89"/>
        <v>0</v>
      </c>
      <c r="BH51" s="289"/>
      <c r="BI51" s="289"/>
      <c r="BJ51" s="228"/>
      <c r="BK51" s="228"/>
      <c r="BL51" s="233" t="str">
        <f t="shared" si="90"/>
        <v>04</v>
      </c>
    </row>
    <row r="52" spans="1:64" ht="12" customHeight="1">
      <c r="A52" s="333" t="s">
        <v>681</v>
      </c>
      <c r="B52" s="381" t="s">
        <v>381</v>
      </c>
      <c r="C52" s="333" t="s">
        <v>654</v>
      </c>
      <c r="D52" s="381" t="s">
        <v>462</v>
      </c>
      <c r="E52" s="381" t="s">
        <v>891</v>
      </c>
      <c r="F52" s="381" t="s">
        <v>586</v>
      </c>
      <c r="G52" s="381" t="s">
        <v>389</v>
      </c>
      <c r="H52" s="100" t="s">
        <v>653</v>
      </c>
      <c r="I52" s="381" t="s">
        <v>505</v>
      </c>
      <c r="J52" s="382">
        <v>60000</v>
      </c>
      <c r="K52" s="382">
        <v>60000</v>
      </c>
      <c r="L52" s="191" t="str">
        <f t="shared" si="47"/>
        <v>901014130409211008001024422601</v>
      </c>
      <c r="M52" s="192">
        <f t="array" ref="M52">IF(COUNT(SEARCH(Удалить_Роспись_КВСР,$B52)*SEARCH(Удалить_Роспись_ПБС,$C52)*SEARCH(Удалить_Роспись_КФСР, $D52)*SEARCH(Удалить_Роспись_КЦСР,$E52)*SEARCH(Удалить_Роспись_КВР,$F52)*SEARCH(Удалить_Роспись_ЭК,$H52)*SEARCH(Удалить_Роспись_КР,$I52))&gt;0,0,1)</f>
        <v>1</v>
      </c>
      <c r="N52" s="192">
        <v>0</v>
      </c>
      <c r="O52" s="192" t="str">
        <f t="shared" si="48"/>
        <v/>
      </c>
      <c r="P52" s="192" t="str">
        <f t="shared" si="91"/>
        <v/>
      </c>
      <c r="Q52" s="300" t="str">
        <f t="shared" si="50"/>
        <v/>
      </c>
      <c r="R52" s="300" t="str">
        <f t="shared" si="51"/>
        <v/>
      </c>
      <c r="S52" s="300" t="str">
        <f t="shared" si="52"/>
        <v/>
      </c>
      <c r="T52" s="192" t="str">
        <f t="shared" si="53"/>
        <v/>
      </c>
      <c r="U52" s="303" t="str">
        <f t="shared" si="54"/>
        <v/>
      </c>
      <c r="V52" s="300" t="str">
        <f t="shared" si="55"/>
        <v/>
      </c>
      <c r="W52" s="192" t="str">
        <f t="shared" si="56"/>
        <v/>
      </c>
      <c r="X52" s="303" t="str">
        <f t="shared" si="57"/>
        <v/>
      </c>
      <c r="Y52" s="300" t="str">
        <f t="shared" si="58"/>
        <v/>
      </c>
      <c r="Z52" s="300" t="str">
        <f t="shared" si="59"/>
        <v/>
      </c>
      <c r="AA52" s="303" t="str">
        <f t="shared" si="60"/>
        <v/>
      </c>
      <c r="AB52" s="300" t="str">
        <f t="shared" si="61"/>
        <v/>
      </c>
      <c r="AC52" s="300" t="str">
        <f t="shared" si="62"/>
        <v/>
      </c>
      <c r="AD52" s="300" t="str">
        <f t="shared" si="63"/>
        <v/>
      </c>
      <c r="AE52" s="192" t="str">
        <f t="shared" si="64"/>
        <v/>
      </c>
      <c r="AF52" s="192" t="str">
        <f t="shared" si="65"/>
        <v/>
      </c>
      <c r="AG52" s="192"/>
      <c r="AJ52" s="300" t="str">
        <f t="shared" si="66"/>
        <v/>
      </c>
      <c r="AK52" s="300" t="str">
        <f t="shared" si="67"/>
        <v/>
      </c>
      <c r="AL52" s="300" t="str">
        <f t="shared" si="68"/>
        <v>бла</v>
      </c>
      <c r="AM52" s="300" t="str">
        <f t="shared" si="69"/>
        <v/>
      </c>
      <c r="AN52" s="300" t="str">
        <f t="shared" si="70"/>
        <v/>
      </c>
      <c r="AO52" s="300" t="str">
        <f t="shared" si="71"/>
        <v/>
      </c>
      <c r="AP52" s="300" t="str">
        <f t="shared" si="72"/>
        <v/>
      </c>
      <c r="AQ52" s="300" t="str">
        <f t="shared" si="73"/>
        <v/>
      </c>
      <c r="AR52" s="306" t="str">
        <f t="shared" si="74"/>
        <v/>
      </c>
      <c r="AS52" s="300" t="str">
        <f t="shared" si="75"/>
        <v/>
      </c>
      <c r="AT52" s="300" t="str">
        <f t="shared" si="76"/>
        <v/>
      </c>
      <c r="AU52" s="192" t="str">
        <f t="shared" si="77"/>
        <v>бла</v>
      </c>
      <c r="AV52" s="192" t="str">
        <f t="shared" si="78"/>
        <v>бла90101413общпро</v>
      </c>
      <c r="AW52" s="191">
        <f t="shared" si="79"/>
        <v>60000</v>
      </c>
      <c r="AX52" s="191">
        <f t="shared" si="80"/>
        <v>60000</v>
      </c>
      <c r="AY52" s="191">
        <f t="shared" si="81"/>
        <v>0</v>
      </c>
      <c r="AZ52" s="191">
        <f t="shared" si="82"/>
        <v>0</v>
      </c>
      <c r="BA52" s="193">
        <f t="shared" si="83"/>
        <v>1</v>
      </c>
      <c r="BB52" s="193">
        <f t="shared" si="84"/>
        <v>1</v>
      </c>
      <c r="BC52" s="193">
        <f t="shared" si="85"/>
        <v>1</v>
      </c>
      <c r="BD52" s="191">
        <f t="shared" si="92"/>
        <v>0</v>
      </c>
      <c r="BE52" s="191">
        <f t="shared" si="87"/>
        <v>0</v>
      </c>
      <c r="BF52" s="210">
        <f t="shared" si="88"/>
        <v>0</v>
      </c>
      <c r="BG52" s="211">
        <f t="shared" si="89"/>
        <v>0</v>
      </c>
      <c r="BH52" s="289"/>
      <c r="BI52" s="289"/>
      <c r="BJ52" s="228"/>
      <c r="BK52" s="228"/>
      <c r="BL52" s="233" t="str">
        <f t="shared" si="90"/>
        <v>04</v>
      </c>
    </row>
    <row r="53" spans="1:64" ht="12" customHeight="1">
      <c r="A53" s="333" t="s">
        <v>681</v>
      </c>
      <c r="B53" s="381" t="s">
        <v>381</v>
      </c>
      <c r="C53" s="333" t="s">
        <v>654</v>
      </c>
      <c r="D53" s="381" t="s">
        <v>462</v>
      </c>
      <c r="E53" s="381" t="s">
        <v>892</v>
      </c>
      <c r="F53" s="381" t="s">
        <v>586</v>
      </c>
      <c r="G53" s="381" t="s">
        <v>394</v>
      </c>
      <c r="H53" s="100" t="s">
        <v>653</v>
      </c>
      <c r="I53" s="381" t="s">
        <v>505</v>
      </c>
      <c r="J53" s="382">
        <v>18000</v>
      </c>
      <c r="K53" s="382">
        <v>3000</v>
      </c>
      <c r="L53" s="191" t="str">
        <f t="shared" si="47"/>
        <v>90101413040921100S393024422501</v>
      </c>
      <c r="M53" s="192">
        <f t="array" ref="M53">IF(COUNT(SEARCH(Удалить_Роспись_КВСР,$B53)*SEARCH(Удалить_Роспись_ПБС,$C53)*SEARCH(Удалить_Роспись_КФСР, $D53)*SEARCH(Удалить_Роспись_КЦСР,$E53)*SEARCH(Удалить_Роспись_КВР,$F53)*SEARCH(Удалить_Роспись_ЭК,$H53)*SEARCH(Удалить_Роспись_КР,$I53))&gt;0,0,1)</f>
        <v>0</v>
      </c>
      <c r="N53" s="192">
        <v>0</v>
      </c>
      <c r="O53" s="192" t="str">
        <f t="shared" si="48"/>
        <v/>
      </c>
      <c r="P53" s="192" t="str">
        <f t="shared" si="91"/>
        <v/>
      </c>
      <c r="Q53" s="300" t="str">
        <f t="shared" si="50"/>
        <v/>
      </c>
      <c r="R53" s="300" t="str">
        <f t="shared" si="51"/>
        <v/>
      </c>
      <c r="S53" s="300" t="str">
        <f t="shared" si="52"/>
        <v/>
      </c>
      <c r="T53" s="192" t="str">
        <f t="shared" si="53"/>
        <v/>
      </c>
      <c r="U53" s="303" t="str">
        <f t="shared" si="54"/>
        <v/>
      </c>
      <c r="V53" s="300" t="str">
        <f t="shared" si="55"/>
        <v/>
      </c>
      <c r="W53" s="192" t="str">
        <f t="shared" si="56"/>
        <v/>
      </c>
      <c r="X53" s="303" t="str">
        <f t="shared" si="57"/>
        <v/>
      </c>
      <c r="Y53" s="300" t="str">
        <f t="shared" si="58"/>
        <v/>
      </c>
      <c r="Z53" s="300" t="str">
        <f t="shared" si="59"/>
        <v/>
      </c>
      <c r="AA53" s="303" t="str">
        <f t="shared" si="60"/>
        <v/>
      </c>
      <c r="AB53" s="300" t="str">
        <f t="shared" si="61"/>
        <v/>
      </c>
      <c r="AC53" s="300" t="str">
        <f t="shared" si="62"/>
        <v/>
      </c>
      <c r="AD53" s="300" t="str">
        <f t="shared" si="63"/>
        <v/>
      </c>
      <c r="AE53" s="192" t="str">
        <f t="shared" si="64"/>
        <v/>
      </c>
      <c r="AF53" s="192" t="str">
        <f t="shared" si="65"/>
        <v/>
      </c>
      <c r="AG53" s="192"/>
      <c r="AJ53" s="300" t="str">
        <f t="shared" si="66"/>
        <v/>
      </c>
      <c r="AK53" s="300" t="str">
        <f t="shared" si="67"/>
        <v/>
      </c>
      <c r="AL53" s="300" t="str">
        <f t="shared" si="68"/>
        <v>бла</v>
      </c>
      <c r="AM53" s="300" t="str">
        <f t="shared" si="69"/>
        <v/>
      </c>
      <c r="AN53" s="300" t="str">
        <f t="shared" si="70"/>
        <v/>
      </c>
      <c r="AO53" s="300" t="str">
        <f t="shared" si="71"/>
        <v/>
      </c>
      <c r="AP53" s="300" t="str">
        <f t="shared" si="72"/>
        <v/>
      </c>
      <c r="AQ53" s="300" t="str">
        <f t="shared" si="73"/>
        <v/>
      </c>
      <c r="AR53" s="306" t="str">
        <f t="shared" si="74"/>
        <v/>
      </c>
      <c r="AS53" s="300" t="str">
        <f t="shared" si="75"/>
        <v/>
      </c>
      <c r="AT53" s="300" t="str">
        <f t="shared" si="76"/>
        <v/>
      </c>
      <c r="AU53" s="192" t="str">
        <f t="shared" si="77"/>
        <v>бла</v>
      </c>
      <c r="AV53" s="192" t="str">
        <f t="shared" si="78"/>
        <v>бла90101413общпро</v>
      </c>
      <c r="AW53" s="191">
        <f t="shared" si="79"/>
        <v>0</v>
      </c>
      <c r="AX53" s="191">
        <f t="shared" si="80"/>
        <v>0</v>
      </c>
      <c r="AY53" s="191">
        <f t="shared" si="81"/>
        <v>0</v>
      </c>
      <c r="AZ53" s="191">
        <f t="shared" si="82"/>
        <v>0</v>
      </c>
      <c r="BA53" s="193">
        <f t="shared" si="83"/>
        <v>1</v>
      </c>
      <c r="BB53" s="193">
        <f t="shared" si="84"/>
        <v>1</v>
      </c>
      <c r="BC53" s="193">
        <f t="shared" si="85"/>
        <v>1</v>
      </c>
      <c r="BD53" s="191">
        <f t="shared" si="92"/>
        <v>0</v>
      </c>
      <c r="BE53" s="191">
        <f t="shared" si="87"/>
        <v>0</v>
      </c>
      <c r="BF53" s="210">
        <f t="shared" si="88"/>
        <v>0</v>
      </c>
      <c r="BG53" s="211">
        <f t="shared" si="89"/>
        <v>0</v>
      </c>
      <c r="BH53" s="289"/>
      <c r="BI53" s="289"/>
      <c r="BJ53" s="228"/>
      <c r="BK53" s="228"/>
      <c r="BL53" s="233" t="str">
        <f t="shared" si="90"/>
        <v>04</v>
      </c>
    </row>
    <row r="54" spans="1:64" ht="12" customHeight="1">
      <c r="A54" s="333" t="s">
        <v>681</v>
      </c>
      <c r="B54" s="381" t="s">
        <v>381</v>
      </c>
      <c r="C54" s="333" t="s">
        <v>654</v>
      </c>
      <c r="D54" s="381" t="s">
        <v>445</v>
      </c>
      <c r="E54" s="381" t="s">
        <v>893</v>
      </c>
      <c r="F54" s="381" t="s">
        <v>586</v>
      </c>
      <c r="G54" s="381" t="s">
        <v>389</v>
      </c>
      <c r="H54" s="100" t="s">
        <v>653</v>
      </c>
      <c r="I54" s="381" t="s">
        <v>505</v>
      </c>
      <c r="J54" s="382">
        <v>42450</v>
      </c>
      <c r="K54" s="382">
        <v>0</v>
      </c>
      <c r="L54" s="191" t="str">
        <f t="shared" si="47"/>
        <v>90101413041290900Ж000024422601</v>
      </c>
      <c r="M54" s="192">
        <f t="array" ref="M54">IF(COUNT(SEARCH(Удалить_Роспись_КВСР,$B54)*SEARCH(Удалить_Роспись_ПБС,$C54)*SEARCH(Удалить_Роспись_КФСР, $D54)*SEARCH(Удалить_Роспись_КЦСР,$E54)*SEARCH(Удалить_Роспись_КВР,$F54)*SEARCH(Удалить_Роспись_ЭК,$H54)*SEARCH(Удалить_Роспись_КР,$I54))&gt;0,0,1)</f>
        <v>1</v>
      </c>
      <c r="N54" s="192">
        <v>0</v>
      </c>
      <c r="O54" s="192" t="str">
        <f t="shared" si="48"/>
        <v/>
      </c>
      <c r="P54" s="192" t="str">
        <f t="shared" si="91"/>
        <v/>
      </c>
      <c r="Q54" s="300" t="str">
        <f t="shared" si="50"/>
        <v/>
      </c>
      <c r="R54" s="300" t="str">
        <f t="shared" si="51"/>
        <v/>
      </c>
      <c r="S54" s="300" t="str">
        <f t="shared" si="52"/>
        <v/>
      </c>
      <c r="T54" s="192" t="str">
        <f t="shared" si="53"/>
        <v/>
      </c>
      <c r="U54" s="303" t="str">
        <f t="shared" si="54"/>
        <v/>
      </c>
      <c r="V54" s="300" t="str">
        <f t="shared" si="55"/>
        <v/>
      </c>
      <c r="W54" s="192" t="str">
        <f t="shared" si="56"/>
        <v/>
      </c>
      <c r="X54" s="303" t="str">
        <f t="shared" si="57"/>
        <v/>
      </c>
      <c r="Y54" s="300" t="str">
        <f t="shared" si="58"/>
        <v/>
      </c>
      <c r="Z54" s="300" t="str">
        <f t="shared" si="59"/>
        <v/>
      </c>
      <c r="AA54" s="303" t="str">
        <f t="shared" si="60"/>
        <v/>
      </c>
      <c r="AB54" s="300" t="str">
        <f t="shared" si="61"/>
        <v/>
      </c>
      <c r="AC54" s="300" t="str">
        <f t="shared" si="62"/>
        <v/>
      </c>
      <c r="AD54" s="300" t="str">
        <f t="shared" si="63"/>
        <v/>
      </c>
      <c r="AE54" s="192" t="str">
        <f t="shared" si="64"/>
        <v/>
      </c>
      <c r="AF54" s="192" t="str">
        <f t="shared" si="65"/>
        <v/>
      </c>
      <c r="AG54" s="192"/>
      <c r="AJ54" s="300" t="str">
        <f t="shared" si="66"/>
        <v/>
      </c>
      <c r="AK54" s="300" t="str">
        <f t="shared" si="67"/>
        <v/>
      </c>
      <c r="AL54" s="300" t="str">
        <f t="shared" si="68"/>
        <v/>
      </c>
      <c r="AM54" s="300" t="str">
        <f t="shared" si="69"/>
        <v/>
      </c>
      <c r="AN54" s="300" t="str">
        <f t="shared" si="70"/>
        <v/>
      </c>
      <c r="AO54" s="300" t="str">
        <f t="shared" si="71"/>
        <v/>
      </c>
      <c r="AP54" s="300" t="str">
        <f t="shared" si="72"/>
        <v/>
      </c>
      <c r="AQ54" s="300" t="str">
        <f t="shared" si="73"/>
        <v/>
      </c>
      <c r="AR54" s="306" t="str">
        <f t="shared" si="74"/>
        <v/>
      </c>
      <c r="AS54" s="300" t="str">
        <f t="shared" si="75"/>
        <v/>
      </c>
      <c r="AT54" s="300" t="str">
        <f t="shared" si="76"/>
        <v/>
      </c>
      <c r="AU54" s="192" t="str">
        <f t="shared" si="77"/>
        <v>рбс</v>
      </c>
      <c r="AV54" s="192" t="str">
        <f t="shared" si="78"/>
        <v>рбс90101413общпро</v>
      </c>
      <c r="AW54" s="191">
        <f t="shared" si="79"/>
        <v>42450</v>
      </c>
      <c r="AX54" s="191">
        <f t="shared" si="80"/>
        <v>0</v>
      </c>
      <c r="AY54" s="191">
        <f t="shared" si="81"/>
        <v>0</v>
      </c>
      <c r="AZ54" s="191">
        <f t="shared" si="82"/>
        <v>0</v>
      </c>
      <c r="BA54" s="193">
        <f t="shared" si="83"/>
        <v>1</v>
      </c>
      <c r="BB54" s="193">
        <f t="shared" si="84"/>
        <v>1</v>
      </c>
      <c r="BC54" s="193">
        <f t="shared" si="85"/>
        <v>1</v>
      </c>
      <c r="BD54" s="191">
        <f t="shared" si="92"/>
        <v>0</v>
      </c>
      <c r="BE54" s="191">
        <f t="shared" si="87"/>
        <v>0</v>
      </c>
      <c r="BF54" s="210">
        <f t="shared" si="88"/>
        <v>0</v>
      </c>
      <c r="BG54" s="211">
        <f t="shared" si="89"/>
        <v>0</v>
      </c>
      <c r="BH54" s="289"/>
      <c r="BI54" s="289"/>
      <c r="BJ54" s="228"/>
      <c r="BK54" s="228"/>
      <c r="BL54" s="233" t="str">
        <f t="shared" si="90"/>
        <v>04</v>
      </c>
    </row>
    <row r="55" spans="1:64" ht="12" customHeight="1">
      <c r="A55" s="333" t="s">
        <v>681</v>
      </c>
      <c r="B55" s="381" t="s">
        <v>381</v>
      </c>
      <c r="C55" s="333" t="s">
        <v>654</v>
      </c>
      <c r="D55" s="381" t="s">
        <v>445</v>
      </c>
      <c r="E55" s="381" t="s">
        <v>894</v>
      </c>
      <c r="F55" s="381" t="s">
        <v>586</v>
      </c>
      <c r="G55" s="381" t="s">
        <v>389</v>
      </c>
      <c r="H55" s="100" t="s">
        <v>653</v>
      </c>
      <c r="I55" s="381" t="s">
        <v>505</v>
      </c>
      <c r="J55" s="382">
        <v>59700</v>
      </c>
      <c r="K55" s="382">
        <v>53688.97</v>
      </c>
      <c r="L55" s="191" t="str">
        <f t="shared" si="47"/>
        <v>90101413041290900Ж300024422601</v>
      </c>
      <c r="M55" s="192">
        <f t="array" ref="M55">IF(COUNT(SEARCH(Удалить_Роспись_КВСР,$B55)*SEARCH(Удалить_Роспись_ПБС,$C55)*SEARCH(Удалить_Роспись_КФСР, $D55)*SEARCH(Удалить_Роспись_КЦСР,$E55)*SEARCH(Удалить_Роспись_КВР,$F55)*SEARCH(Удалить_Роспись_ЭК,$H55)*SEARCH(Удалить_Роспись_КР,$I55))&gt;0,0,1)</f>
        <v>0</v>
      </c>
      <c r="N55" s="192">
        <v>0</v>
      </c>
      <c r="O55" s="192" t="str">
        <f t="shared" si="48"/>
        <v/>
      </c>
      <c r="P55" s="192" t="str">
        <f t="shared" si="91"/>
        <v/>
      </c>
      <c r="Q55" s="300" t="str">
        <f t="shared" si="50"/>
        <v/>
      </c>
      <c r="R55" s="300" t="str">
        <f t="shared" si="51"/>
        <v/>
      </c>
      <c r="S55" s="300" t="str">
        <f t="shared" si="52"/>
        <v/>
      </c>
      <c r="T55" s="192" t="str">
        <f t="shared" si="53"/>
        <v/>
      </c>
      <c r="U55" s="303" t="str">
        <f t="shared" si="54"/>
        <v/>
      </c>
      <c r="V55" s="300" t="str">
        <f t="shared" si="55"/>
        <v/>
      </c>
      <c r="W55" s="192" t="str">
        <f t="shared" si="56"/>
        <v/>
      </c>
      <c r="X55" s="303" t="str">
        <f t="shared" si="57"/>
        <v/>
      </c>
      <c r="Y55" s="300" t="str">
        <f t="shared" si="58"/>
        <v/>
      </c>
      <c r="Z55" s="300" t="str">
        <f t="shared" si="59"/>
        <v/>
      </c>
      <c r="AA55" s="303" t="str">
        <f t="shared" si="60"/>
        <v/>
      </c>
      <c r="AB55" s="300" t="str">
        <f t="shared" si="61"/>
        <v/>
      </c>
      <c r="AC55" s="300" t="str">
        <f t="shared" si="62"/>
        <v/>
      </c>
      <c r="AD55" s="300" t="str">
        <f t="shared" si="63"/>
        <v/>
      </c>
      <c r="AE55" s="192" t="str">
        <f t="shared" si="64"/>
        <v/>
      </c>
      <c r="AF55" s="192" t="str">
        <f t="shared" si="65"/>
        <v/>
      </c>
      <c r="AG55" s="192"/>
      <c r="AJ55" s="300" t="str">
        <f t="shared" si="66"/>
        <v/>
      </c>
      <c r="AK55" s="300" t="str">
        <f t="shared" si="67"/>
        <v/>
      </c>
      <c r="AL55" s="300" t="str">
        <f t="shared" si="68"/>
        <v/>
      </c>
      <c r="AM55" s="300" t="str">
        <f t="shared" si="69"/>
        <v/>
      </c>
      <c r="AN55" s="300" t="str">
        <f t="shared" si="70"/>
        <v/>
      </c>
      <c r="AO55" s="300" t="str">
        <f t="shared" si="71"/>
        <v/>
      </c>
      <c r="AP55" s="300" t="str">
        <f t="shared" si="72"/>
        <v/>
      </c>
      <c r="AQ55" s="300" t="str">
        <f t="shared" si="73"/>
        <v/>
      </c>
      <c r="AR55" s="306" t="str">
        <f t="shared" si="74"/>
        <v/>
      </c>
      <c r="AS55" s="300" t="str">
        <f t="shared" si="75"/>
        <v/>
      </c>
      <c r="AT55" s="300" t="str">
        <f t="shared" si="76"/>
        <v/>
      </c>
      <c r="AU55" s="192" t="str">
        <f t="shared" si="77"/>
        <v>рбс</v>
      </c>
      <c r="AV55" s="192" t="str">
        <f t="shared" si="78"/>
        <v>рбс90101413общпро</v>
      </c>
      <c r="AW55" s="191">
        <f t="shared" si="79"/>
        <v>0</v>
      </c>
      <c r="AX55" s="191">
        <f t="shared" si="80"/>
        <v>0</v>
      </c>
      <c r="AY55" s="191">
        <f t="shared" si="81"/>
        <v>0</v>
      </c>
      <c r="AZ55" s="191">
        <f t="shared" si="82"/>
        <v>0</v>
      </c>
      <c r="BA55" s="193">
        <f t="shared" si="83"/>
        <v>1</v>
      </c>
      <c r="BB55" s="193">
        <f t="shared" si="84"/>
        <v>1</v>
      </c>
      <c r="BC55" s="193">
        <f t="shared" si="85"/>
        <v>1</v>
      </c>
      <c r="BD55" s="191">
        <f t="shared" si="92"/>
        <v>0</v>
      </c>
      <c r="BE55" s="191">
        <f t="shared" si="87"/>
        <v>0</v>
      </c>
      <c r="BF55" s="210">
        <f t="shared" si="88"/>
        <v>0</v>
      </c>
      <c r="BG55" s="211">
        <f t="shared" si="89"/>
        <v>0</v>
      </c>
      <c r="BH55" s="289"/>
      <c r="BI55" s="289"/>
      <c r="BJ55" s="228"/>
      <c r="BK55" s="228"/>
      <c r="BL55" s="233" t="str">
        <f t="shared" si="90"/>
        <v>04</v>
      </c>
    </row>
    <row r="56" spans="1:64" ht="12" customHeight="1">
      <c r="A56" s="333" t="s">
        <v>681</v>
      </c>
      <c r="B56" s="381" t="s">
        <v>381</v>
      </c>
      <c r="C56" s="333" t="s">
        <v>654</v>
      </c>
      <c r="D56" s="381" t="s">
        <v>403</v>
      </c>
      <c r="E56" s="381" t="s">
        <v>895</v>
      </c>
      <c r="F56" s="381" t="s">
        <v>607</v>
      </c>
      <c r="G56" s="381" t="s">
        <v>394</v>
      </c>
      <c r="H56" s="100" t="s">
        <v>653</v>
      </c>
      <c r="I56" s="381" t="s">
        <v>505</v>
      </c>
      <c r="J56" s="382">
        <v>262000</v>
      </c>
      <c r="K56" s="382">
        <v>193352</v>
      </c>
      <c r="L56" s="191" t="str">
        <f t="shared" si="47"/>
        <v>901014130501213008000024322501</v>
      </c>
      <c r="M56" s="192">
        <f t="array" ref="M56">IF(COUNT(SEARCH(Удалить_Роспись_КВСР,$B56)*SEARCH(Удалить_Роспись_ПБС,$C56)*SEARCH(Удалить_Роспись_КФСР, $D56)*SEARCH(Удалить_Роспись_КЦСР,$E56)*SEARCH(Удалить_Роспись_КВР,$F56)*SEARCH(Удалить_Роспись_ЭК,$H56)*SEARCH(Удалить_Роспись_КР,$I56))&gt;0,0,1)</f>
        <v>1</v>
      </c>
      <c r="N56" s="192">
        <v>0</v>
      </c>
      <c r="O56" s="192" t="str">
        <f t="shared" si="48"/>
        <v/>
      </c>
      <c r="P56" s="192" t="str">
        <f t="shared" si="91"/>
        <v/>
      </c>
      <c r="Q56" s="300" t="str">
        <f t="shared" si="50"/>
        <v/>
      </c>
      <c r="R56" s="300" t="str">
        <f t="shared" si="51"/>
        <v/>
      </c>
      <c r="S56" s="300" t="str">
        <f t="shared" si="52"/>
        <v/>
      </c>
      <c r="T56" s="192" t="str">
        <f t="shared" si="53"/>
        <v/>
      </c>
      <c r="U56" s="303" t="str">
        <f t="shared" si="54"/>
        <v/>
      </c>
      <c r="V56" s="300" t="str">
        <f t="shared" si="55"/>
        <v/>
      </c>
      <c r="W56" s="192" t="str">
        <f t="shared" si="56"/>
        <v/>
      </c>
      <c r="X56" s="303" t="str">
        <f t="shared" si="57"/>
        <v/>
      </c>
      <c r="Y56" s="300" t="str">
        <f t="shared" si="58"/>
        <v/>
      </c>
      <c r="Z56" s="300" t="str">
        <f t="shared" si="59"/>
        <v/>
      </c>
      <c r="AA56" s="303" t="str">
        <f t="shared" si="60"/>
        <v/>
      </c>
      <c r="AB56" s="300" t="str">
        <f t="shared" si="61"/>
        <v/>
      </c>
      <c r="AC56" s="300" t="str">
        <f t="shared" si="62"/>
        <v/>
      </c>
      <c r="AD56" s="300" t="str">
        <f t="shared" si="63"/>
        <v/>
      </c>
      <c r="AE56" s="192" t="str">
        <f t="shared" si="64"/>
        <v/>
      </c>
      <c r="AF56" s="192" t="str">
        <f t="shared" si="65"/>
        <v/>
      </c>
      <c r="AG56" s="192"/>
      <c r="AJ56" s="300" t="str">
        <f t="shared" si="66"/>
        <v/>
      </c>
      <c r="AK56" s="300" t="str">
        <f t="shared" si="67"/>
        <v/>
      </c>
      <c r="AL56" s="300" t="str">
        <f t="shared" si="68"/>
        <v/>
      </c>
      <c r="AM56" s="300" t="str">
        <f t="shared" si="69"/>
        <v/>
      </c>
      <c r="AN56" s="300" t="str">
        <f t="shared" si="70"/>
        <v>жил</v>
      </c>
      <c r="AO56" s="300" t="str">
        <f t="shared" si="71"/>
        <v/>
      </c>
      <c r="AP56" s="300" t="str">
        <f t="shared" si="72"/>
        <v/>
      </c>
      <c r="AQ56" s="300" t="str">
        <f t="shared" si="73"/>
        <v/>
      </c>
      <c r="AR56" s="306" t="str">
        <f t="shared" si="74"/>
        <v/>
      </c>
      <c r="AS56" s="300" t="str">
        <f t="shared" si="75"/>
        <v/>
      </c>
      <c r="AT56" s="300" t="str">
        <f t="shared" si="76"/>
        <v/>
      </c>
      <c r="AU56" s="192" t="str">
        <f t="shared" si="77"/>
        <v>жил</v>
      </c>
      <c r="AV56" s="192" t="str">
        <f t="shared" si="78"/>
        <v>жил90101413общпро</v>
      </c>
      <c r="AW56" s="191">
        <f t="shared" si="79"/>
        <v>262000</v>
      </c>
      <c r="AX56" s="191">
        <f t="shared" si="80"/>
        <v>193352</v>
      </c>
      <c r="AY56" s="191">
        <f t="shared" si="81"/>
        <v>0</v>
      </c>
      <c r="AZ56" s="191">
        <f t="shared" si="82"/>
        <v>0</v>
      </c>
      <c r="BA56" s="193">
        <f t="shared" si="83"/>
        <v>1</v>
      </c>
      <c r="BB56" s="193">
        <f t="shared" si="84"/>
        <v>1</v>
      </c>
      <c r="BC56" s="193">
        <f t="shared" si="85"/>
        <v>1</v>
      </c>
      <c r="BD56" s="191">
        <f t="shared" si="92"/>
        <v>0</v>
      </c>
      <c r="BE56" s="191">
        <f t="shared" si="87"/>
        <v>0</v>
      </c>
      <c r="BF56" s="210">
        <f t="shared" si="88"/>
        <v>0</v>
      </c>
      <c r="BG56" s="211">
        <f t="shared" si="89"/>
        <v>0</v>
      </c>
      <c r="BH56" s="289"/>
      <c r="BI56" s="289"/>
      <c r="BJ56" s="228"/>
      <c r="BK56" s="228"/>
      <c r="BL56" s="233" t="str">
        <f t="shared" si="90"/>
        <v>05</v>
      </c>
    </row>
    <row r="57" spans="1:64" ht="12" customHeight="1">
      <c r="A57" s="333" t="s">
        <v>681</v>
      </c>
      <c r="B57" s="381" t="s">
        <v>381</v>
      </c>
      <c r="C57" s="333" t="s">
        <v>654</v>
      </c>
      <c r="D57" s="381" t="s">
        <v>404</v>
      </c>
      <c r="E57" s="381" t="s">
        <v>896</v>
      </c>
      <c r="F57" s="381" t="s">
        <v>586</v>
      </c>
      <c r="G57" s="381" t="s">
        <v>389</v>
      </c>
      <c r="H57" s="100" t="s">
        <v>653</v>
      </c>
      <c r="I57" s="381" t="s">
        <v>505</v>
      </c>
      <c r="J57" s="382">
        <v>11000</v>
      </c>
      <c r="K57" s="382">
        <v>3354.23</v>
      </c>
      <c r="L57" s="191" t="str">
        <f t="shared" si="47"/>
        <v>90101413050290900Ш000024422601</v>
      </c>
      <c r="M57" s="192">
        <f t="array" ref="M57">IF(COUNT(SEARCH(Удалить_Роспись_КВСР,$B57)*SEARCH(Удалить_Роспись_ПБС,$C57)*SEARCH(Удалить_Роспись_КФСР, $D57)*SEARCH(Удалить_Роспись_КЦСР,$E57)*SEARCH(Удалить_Роспись_КВР,$F57)*SEARCH(Удалить_Роспись_ЭК,$H57)*SEARCH(Удалить_Роспись_КР,$I57))&gt;0,0,1)</f>
        <v>1</v>
      </c>
      <c r="N57" s="192">
        <f>IF(COUNT(SEARCH(Удалить_Индекс_КВСР,$B57)*SEARCH(Удалить_Индекс_ПБС,$C57)*SEARCH(Удалить_Индекс_КФСР,$D57)*SEARCH(Удалить_Индекс_КЦСР,$E57)*SEARCH(Удалить_Индекс_КВР,$F57)*SEARCH(Удалить_Индекс_ЭК,$H57)*SEARCH(Удалить_Индекс_КР,$I57))&gt;0,0,1)</f>
        <v>1</v>
      </c>
      <c r="O57" s="192" t="str">
        <f t="shared" si="48"/>
        <v/>
      </c>
      <c r="P57" s="192" t="str">
        <f t="shared" si="91"/>
        <v/>
      </c>
      <c r="Q57" s="300" t="str">
        <f t="shared" si="50"/>
        <v/>
      </c>
      <c r="R57" s="300" t="str">
        <f t="shared" si="51"/>
        <v/>
      </c>
      <c r="S57" s="300" t="str">
        <f t="shared" si="52"/>
        <v/>
      </c>
      <c r="T57" s="192" t="str">
        <f t="shared" si="53"/>
        <v/>
      </c>
      <c r="U57" s="303" t="str">
        <f t="shared" si="54"/>
        <v/>
      </c>
      <c r="V57" s="300" t="str">
        <f t="shared" si="55"/>
        <v/>
      </c>
      <c r="W57" s="192" t="str">
        <f t="shared" si="56"/>
        <v/>
      </c>
      <c r="X57" s="303" t="str">
        <f t="shared" si="57"/>
        <v/>
      </c>
      <c r="Y57" s="300" t="str">
        <f t="shared" si="58"/>
        <v/>
      </c>
      <c r="Z57" s="300" t="str">
        <f t="shared" si="59"/>
        <v/>
      </c>
      <c r="AA57" s="303" t="str">
        <f t="shared" si="60"/>
        <v/>
      </c>
      <c r="AB57" s="300" t="str">
        <f t="shared" si="61"/>
        <v/>
      </c>
      <c r="AC57" s="300" t="str">
        <f t="shared" si="62"/>
        <v/>
      </c>
      <c r="AD57" s="300" t="str">
        <f t="shared" si="63"/>
        <v/>
      </c>
      <c r="AE57" s="192" t="str">
        <f t="shared" si="64"/>
        <v/>
      </c>
      <c r="AF57" s="192" t="str">
        <f t="shared" si="65"/>
        <v/>
      </c>
      <c r="AG57" s="192"/>
      <c r="AJ57" s="300" t="str">
        <f t="shared" si="66"/>
        <v/>
      </c>
      <c r="AK57" s="300" t="str">
        <f t="shared" si="67"/>
        <v/>
      </c>
      <c r="AL57" s="300" t="str">
        <f t="shared" si="68"/>
        <v/>
      </c>
      <c r="AM57" s="300" t="str">
        <f t="shared" si="69"/>
        <v/>
      </c>
      <c r="AN57" s="300" t="str">
        <f t="shared" si="70"/>
        <v/>
      </c>
      <c r="AO57" s="300" t="str">
        <f t="shared" si="71"/>
        <v/>
      </c>
      <c r="AP57" s="300" t="str">
        <f t="shared" si="72"/>
        <v/>
      </c>
      <c r="AQ57" s="300" t="str">
        <f t="shared" si="73"/>
        <v/>
      </c>
      <c r="AR57" s="306" t="str">
        <f t="shared" si="74"/>
        <v/>
      </c>
      <c r="AS57" s="300" t="str">
        <f t="shared" si="75"/>
        <v/>
      </c>
      <c r="AT57" s="300" t="str">
        <f t="shared" si="76"/>
        <v/>
      </c>
      <c r="AU57" s="192" t="str">
        <f t="shared" si="77"/>
        <v>рбс</v>
      </c>
      <c r="AV57" s="192" t="str">
        <f t="shared" si="78"/>
        <v>рбс90101413общпро</v>
      </c>
      <c r="AW57" s="191">
        <f t="shared" si="79"/>
        <v>11000</v>
      </c>
      <c r="AX57" s="191">
        <f t="shared" si="80"/>
        <v>3354.23</v>
      </c>
      <c r="AY57" s="191">
        <f t="shared" si="81"/>
        <v>11000</v>
      </c>
      <c r="AZ57" s="191">
        <f t="shared" si="82"/>
        <v>3354.23</v>
      </c>
      <c r="BA57" s="193">
        <f t="shared" si="83"/>
        <v>1</v>
      </c>
      <c r="BB57" s="193">
        <f t="shared" si="84"/>
        <v>1</v>
      </c>
      <c r="BC57" s="193">
        <f t="shared" si="85"/>
        <v>1</v>
      </c>
      <c r="BD57" s="191">
        <f t="shared" si="92"/>
        <v>11000</v>
      </c>
      <c r="BE57" s="191">
        <f t="shared" si="87"/>
        <v>3354.23</v>
      </c>
      <c r="BF57" s="210">
        <f t="shared" si="88"/>
        <v>11000</v>
      </c>
      <c r="BG57" s="211">
        <f t="shared" si="89"/>
        <v>11000</v>
      </c>
      <c r="BH57" s="289"/>
      <c r="BI57" s="289"/>
      <c r="BJ57" s="228"/>
      <c r="BK57" s="228"/>
      <c r="BL57" s="233" t="str">
        <f t="shared" si="90"/>
        <v>05</v>
      </c>
    </row>
    <row r="58" spans="1:64" ht="12" customHeight="1">
      <c r="A58" s="333" t="s">
        <v>681</v>
      </c>
      <c r="B58" s="381" t="s">
        <v>381</v>
      </c>
      <c r="C58" s="333" t="s">
        <v>654</v>
      </c>
      <c r="D58" s="381" t="s">
        <v>406</v>
      </c>
      <c r="E58" s="381" t="s">
        <v>897</v>
      </c>
      <c r="F58" s="381" t="s">
        <v>586</v>
      </c>
      <c r="G58" s="381" t="s">
        <v>394</v>
      </c>
      <c r="H58" s="100" t="s">
        <v>653</v>
      </c>
      <c r="I58" s="381" t="s">
        <v>505</v>
      </c>
      <c r="J58" s="382">
        <v>625306.6</v>
      </c>
      <c r="K58" s="382">
        <v>137967.04999999999</v>
      </c>
      <c r="L58" s="191" t="str">
        <f t="shared" si="47"/>
        <v>901014130503211008003024422501</v>
      </c>
      <c r="M58" s="192">
        <f t="array" ref="M58">IF(COUNT(SEARCH(Удалить_Роспись_КВСР,$B58)*SEARCH(Удалить_Роспись_ПБС,$C58)*SEARCH(Удалить_Роспись_КФСР, $D58)*SEARCH(Удалить_Роспись_КЦСР,$E58)*SEARCH(Удалить_Роспись_КВР,$F58)*SEARCH(Удалить_Роспись_ЭК,$H58)*SEARCH(Удалить_Роспись_КР,$I58))&gt;0,0,1)</f>
        <v>1</v>
      </c>
      <c r="N58" s="192">
        <v>0</v>
      </c>
      <c r="O58" s="192" t="str">
        <f t="shared" si="48"/>
        <v/>
      </c>
      <c r="P58" s="192" t="str">
        <f t="shared" si="91"/>
        <v/>
      </c>
      <c r="Q58" s="300" t="str">
        <f t="shared" si="50"/>
        <v/>
      </c>
      <c r="R58" s="300" t="str">
        <f t="shared" si="51"/>
        <v/>
      </c>
      <c r="S58" s="300" t="str">
        <f t="shared" si="52"/>
        <v/>
      </c>
      <c r="T58" s="192" t="str">
        <f t="shared" si="53"/>
        <v/>
      </c>
      <c r="U58" s="303" t="str">
        <f t="shared" si="54"/>
        <v/>
      </c>
      <c r="V58" s="300" t="str">
        <f t="shared" si="55"/>
        <v/>
      </c>
      <c r="W58" s="192" t="str">
        <f t="shared" si="56"/>
        <v/>
      </c>
      <c r="X58" s="303" t="str">
        <f t="shared" si="57"/>
        <v/>
      </c>
      <c r="Y58" s="300" t="str">
        <f t="shared" si="58"/>
        <v/>
      </c>
      <c r="Z58" s="300" t="str">
        <f t="shared" si="59"/>
        <v/>
      </c>
      <c r="AA58" s="303" t="str">
        <f t="shared" si="60"/>
        <v/>
      </c>
      <c r="AB58" s="300" t="str">
        <f t="shared" si="61"/>
        <v/>
      </c>
      <c r="AC58" s="300" t="str">
        <f t="shared" si="62"/>
        <v/>
      </c>
      <c r="AD58" s="300" t="str">
        <f t="shared" si="63"/>
        <v/>
      </c>
      <c r="AE58" s="192" t="str">
        <f t="shared" si="64"/>
        <v/>
      </c>
      <c r="AF58" s="192" t="str">
        <f t="shared" si="65"/>
        <v/>
      </c>
      <c r="AG58" s="192"/>
      <c r="AJ58" s="300" t="str">
        <f t="shared" si="66"/>
        <v/>
      </c>
      <c r="AK58" s="300" t="str">
        <f t="shared" si="67"/>
        <v/>
      </c>
      <c r="AL58" s="300" t="str">
        <f t="shared" si="68"/>
        <v>бла</v>
      </c>
      <c r="AM58" s="300" t="str">
        <f t="shared" si="69"/>
        <v/>
      </c>
      <c r="AN58" s="300" t="str">
        <f t="shared" si="70"/>
        <v/>
      </c>
      <c r="AO58" s="300" t="str">
        <f t="shared" si="71"/>
        <v/>
      </c>
      <c r="AP58" s="300" t="str">
        <f t="shared" si="72"/>
        <v/>
      </c>
      <c r="AQ58" s="300" t="str">
        <f t="shared" si="73"/>
        <v/>
      </c>
      <c r="AR58" s="306" t="str">
        <f t="shared" si="74"/>
        <v/>
      </c>
      <c r="AS58" s="300" t="str">
        <f t="shared" si="75"/>
        <v/>
      </c>
      <c r="AT58" s="300" t="str">
        <f t="shared" si="76"/>
        <v/>
      </c>
      <c r="AU58" s="192" t="str">
        <f t="shared" si="77"/>
        <v>бла</v>
      </c>
      <c r="AV58" s="192" t="str">
        <f t="shared" si="78"/>
        <v>бла90101413общпро</v>
      </c>
      <c r="AW58" s="191">
        <f t="shared" si="79"/>
        <v>625306.6</v>
      </c>
      <c r="AX58" s="191">
        <f t="shared" si="80"/>
        <v>137967.04999999999</v>
      </c>
      <c r="AY58" s="191">
        <f t="shared" si="81"/>
        <v>0</v>
      </c>
      <c r="AZ58" s="191">
        <f t="shared" si="82"/>
        <v>0</v>
      </c>
      <c r="BA58" s="193">
        <f t="shared" si="83"/>
        <v>1</v>
      </c>
      <c r="BB58" s="193">
        <f t="shared" si="84"/>
        <v>1</v>
      </c>
      <c r="BC58" s="193">
        <f t="shared" si="85"/>
        <v>1</v>
      </c>
      <c r="BD58" s="191">
        <f t="shared" si="92"/>
        <v>0</v>
      </c>
      <c r="BE58" s="191">
        <f t="shared" si="87"/>
        <v>0</v>
      </c>
      <c r="BF58" s="210">
        <f t="shared" si="88"/>
        <v>0</v>
      </c>
      <c r="BG58" s="211">
        <f t="shared" si="89"/>
        <v>0</v>
      </c>
      <c r="BH58" s="289"/>
      <c r="BI58" s="289"/>
      <c r="BJ58" s="228"/>
      <c r="BK58" s="228"/>
      <c r="BL58" s="233" t="str">
        <f t="shared" si="90"/>
        <v>05</v>
      </c>
    </row>
    <row r="59" spans="1:64" ht="12" customHeight="1">
      <c r="A59" s="333" t="s">
        <v>681</v>
      </c>
      <c r="B59" s="381" t="s">
        <v>381</v>
      </c>
      <c r="C59" s="333" t="s">
        <v>654</v>
      </c>
      <c r="D59" s="381" t="s">
        <v>406</v>
      </c>
      <c r="E59" s="381" t="s">
        <v>897</v>
      </c>
      <c r="F59" s="381" t="s">
        <v>586</v>
      </c>
      <c r="G59" s="381" t="s">
        <v>397</v>
      </c>
      <c r="H59" s="100" t="s">
        <v>653</v>
      </c>
      <c r="I59" s="381" t="s">
        <v>505</v>
      </c>
      <c r="J59" s="382">
        <v>80000</v>
      </c>
      <c r="K59" s="382">
        <v>43600</v>
      </c>
      <c r="L59" s="191" t="str">
        <f t="shared" si="47"/>
        <v>901014130503211008003024434001</v>
      </c>
      <c r="M59" s="192">
        <f t="array" ref="M59">IF(COUNT(SEARCH(Удалить_Роспись_КВСР,$B59)*SEARCH(Удалить_Роспись_ПБС,$C59)*SEARCH(Удалить_Роспись_КФСР, $D59)*SEARCH(Удалить_Роспись_КЦСР,$E59)*SEARCH(Удалить_Роспись_КВР,$F59)*SEARCH(Удалить_Роспись_ЭК,$H59)*SEARCH(Удалить_Роспись_КР,$I59))&gt;0,0,1)</f>
        <v>1</v>
      </c>
      <c r="N59" s="192">
        <v>0</v>
      </c>
      <c r="O59" s="192" t="str">
        <f t="shared" si="48"/>
        <v/>
      </c>
      <c r="P59" s="192" t="str">
        <f t="shared" si="91"/>
        <v/>
      </c>
      <c r="Q59" s="300" t="str">
        <f t="shared" si="50"/>
        <v/>
      </c>
      <c r="R59" s="300" t="str">
        <f t="shared" si="51"/>
        <v/>
      </c>
      <c r="S59" s="300" t="str">
        <f t="shared" si="52"/>
        <v/>
      </c>
      <c r="T59" s="192" t="str">
        <f t="shared" si="53"/>
        <v/>
      </c>
      <c r="U59" s="303" t="str">
        <f t="shared" si="54"/>
        <v/>
      </c>
      <c r="V59" s="300" t="str">
        <f t="shared" si="55"/>
        <v/>
      </c>
      <c r="W59" s="192" t="str">
        <f t="shared" si="56"/>
        <v/>
      </c>
      <c r="X59" s="303" t="str">
        <f t="shared" si="57"/>
        <v/>
      </c>
      <c r="Y59" s="300" t="str">
        <f t="shared" si="58"/>
        <v/>
      </c>
      <c r="Z59" s="300" t="str">
        <f t="shared" si="59"/>
        <v/>
      </c>
      <c r="AA59" s="303" t="str">
        <f t="shared" si="60"/>
        <v/>
      </c>
      <c r="AB59" s="300" t="str">
        <f t="shared" si="61"/>
        <v/>
      </c>
      <c r="AC59" s="300" t="str">
        <f t="shared" si="62"/>
        <v/>
      </c>
      <c r="AD59" s="300" t="str">
        <f t="shared" si="63"/>
        <v/>
      </c>
      <c r="AE59" s="192" t="str">
        <f t="shared" si="64"/>
        <v/>
      </c>
      <c r="AF59" s="192" t="str">
        <f t="shared" si="65"/>
        <v/>
      </c>
      <c r="AG59" s="192"/>
      <c r="AJ59" s="300" t="str">
        <f t="shared" si="66"/>
        <v/>
      </c>
      <c r="AK59" s="300" t="str">
        <f t="shared" si="67"/>
        <v/>
      </c>
      <c r="AL59" s="300" t="str">
        <f t="shared" si="68"/>
        <v>бла</v>
      </c>
      <c r="AM59" s="300" t="str">
        <f t="shared" si="69"/>
        <v/>
      </c>
      <c r="AN59" s="300" t="str">
        <f t="shared" si="70"/>
        <v/>
      </c>
      <c r="AO59" s="300" t="str">
        <f t="shared" si="71"/>
        <v/>
      </c>
      <c r="AP59" s="300" t="str">
        <f t="shared" si="72"/>
        <v/>
      </c>
      <c r="AQ59" s="300" t="str">
        <f t="shared" si="73"/>
        <v/>
      </c>
      <c r="AR59" s="306" t="str">
        <f t="shared" si="74"/>
        <v/>
      </c>
      <c r="AS59" s="300" t="str">
        <f t="shared" si="75"/>
        <v/>
      </c>
      <c r="AT59" s="300" t="str">
        <f t="shared" si="76"/>
        <v/>
      </c>
      <c r="AU59" s="192" t="str">
        <f t="shared" si="77"/>
        <v>бла</v>
      </c>
      <c r="AV59" s="192" t="str">
        <f t="shared" si="78"/>
        <v>бла90101413общпро</v>
      </c>
      <c r="AW59" s="191">
        <f t="shared" si="79"/>
        <v>80000</v>
      </c>
      <c r="AX59" s="191">
        <f t="shared" si="80"/>
        <v>43600</v>
      </c>
      <c r="AY59" s="191">
        <f t="shared" si="81"/>
        <v>0</v>
      </c>
      <c r="AZ59" s="191">
        <f t="shared" si="82"/>
        <v>0</v>
      </c>
      <c r="BA59" s="193">
        <f t="shared" si="83"/>
        <v>1</v>
      </c>
      <c r="BB59" s="193">
        <f t="shared" si="84"/>
        <v>1</v>
      </c>
      <c r="BC59" s="193">
        <f t="shared" si="85"/>
        <v>1</v>
      </c>
      <c r="BD59" s="191">
        <f t="shared" si="92"/>
        <v>0</v>
      </c>
      <c r="BE59" s="191">
        <f t="shared" si="87"/>
        <v>0</v>
      </c>
      <c r="BF59" s="210">
        <f t="shared" si="88"/>
        <v>0</v>
      </c>
      <c r="BG59" s="211">
        <f t="shared" si="89"/>
        <v>0</v>
      </c>
      <c r="BH59" s="289"/>
      <c r="BI59" s="289"/>
      <c r="BJ59" s="228"/>
      <c r="BK59" s="228"/>
      <c r="BL59" s="233" t="str">
        <f t="shared" si="90"/>
        <v>05</v>
      </c>
    </row>
    <row r="60" spans="1:64" ht="12" customHeight="1">
      <c r="A60" s="333" t="s">
        <v>681</v>
      </c>
      <c r="B60" s="381" t="s">
        <v>381</v>
      </c>
      <c r="C60" s="333" t="s">
        <v>654</v>
      </c>
      <c r="D60" s="381" t="s">
        <v>406</v>
      </c>
      <c r="E60" s="381" t="s">
        <v>898</v>
      </c>
      <c r="F60" s="381" t="s">
        <v>586</v>
      </c>
      <c r="G60" s="381" t="s">
        <v>397</v>
      </c>
      <c r="H60" s="100" t="s">
        <v>653</v>
      </c>
      <c r="I60" s="381" t="s">
        <v>505</v>
      </c>
      <c r="J60" s="382">
        <v>57000</v>
      </c>
      <c r="K60" s="382">
        <v>57000</v>
      </c>
      <c r="L60" s="191" t="str">
        <f t="shared" si="47"/>
        <v>901014130503211008004024434001</v>
      </c>
      <c r="M60" s="192">
        <f t="array" ref="M60">IF(COUNT(SEARCH(Удалить_Роспись_КВСР,$B60)*SEARCH(Удалить_Роспись_ПБС,$C60)*SEARCH(Удалить_Роспись_КФСР, $D60)*SEARCH(Удалить_Роспись_КЦСР,$E60)*SEARCH(Удалить_Роспись_КВР,$F60)*SEARCH(Удалить_Роспись_ЭК,$H60)*SEARCH(Удалить_Роспись_КР,$I60))&gt;0,0,1)</f>
        <v>1</v>
      </c>
      <c r="N60" s="192">
        <v>0</v>
      </c>
      <c r="O60" s="192" t="str">
        <f t="shared" si="48"/>
        <v/>
      </c>
      <c r="P60" s="192" t="str">
        <f t="shared" si="91"/>
        <v/>
      </c>
      <c r="Q60" s="300" t="str">
        <f t="shared" si="50"/>
        <v/>
      </c>
      <c r="R60" s="300" t="str">
        <f t="shared" si="51"/>
        <v/>
      </c>
      <c r="S60" s="300" t="str">
        <f t="shared" si="52"/>
        <v/>
      </c>
      <c r="T60" s="192" t="str">
        <f t="shared" si="53"/>
        <v/>
      </c>
      <c r="U60" s="303" t="str">
        <f t="shared" si="54"/>
        <v/>
      </c>
      <c r="V60" s="300" t="str">
        <f t="shared" si="55"/>
        <v/>
      </c>
      <c r="W60" s="192" t="str">
        <f t="shared" si="56"/>
        <v/>
      </c>
      <c r="X60" s="303" t="str">
        <f t="shared" si="57"/>
        <v/>
      </c>
      <c r="Y60" s="300" t="str">
        <f t="shared" si="58"/>
        <v/>
      </c>
      <c r="Z60" s="300" t="str">
        <f t="shared" si="59"/>
        <v/>
      </c>
      <c r="AA60" s="303" t="str">
        <f t="shared" si="60"/>
        <v/>
      </c>
      <c r="AB60" s="300" t="str">
        <f t="shared" si="61"/>
        <v/>
      </c>
      <c r="AC60" s="300" t="str">
        <f t="shared" si="62"/>
        <v/>
      </c>
      <c r="AD60" s="300" t="str">
        <f t="shared" si="63"/>
        <v/>
      </c>
      <c r="AE60" s="192" t="str">
        <f t="shared" si="64"/>
        <v/>
      </c>
      <c r="AF60" s="192" t="str">
        <f t="shared" si="65"/>
        <v/>
      </c>
      <c r="AG60" s="192"/>
      <c r="AJ60" s="300" t="str">
        <f t="shared" si="66"/>
        <v/>
      </c>
      <c r="AK60" s="300" t="str">
        <f t="shared" si="67"/>
        <v/>
      </c>
      <c r="AL60" s="300" t="str">
        <f t="shared" si="68"/>
        <v>бла</v>
      </c>
      <c r="AM60" s="300" t="str">
        <f t="shared" si="69"/>
        <v/>
      </c>
      <c r="AN60" s="300" t="str">
        <f t="shared" si="70"/>
        <v/>
      </c>
      <c r="AO60" s="300" t="str">
        <f t="shared" si="71"/>
        <v/>
      </c>
      <c r="AP60" s="300" t="str">
        <f t="shared" si="72"/>
        <v/>
      </c>
      <c r="AQ60" s="300" t="str">
        <f t="shared" si="73"/>
        <v/>
      </c>
      <c r="AR60" s="306" t="str">
        <f t="shared" si="74"/>
        <v/>
      </c>
      <c r="AS60" s="300" t="str">
        <f t="shared" si="75"/>
        <v/>
      </c>
      <c r="AT60" s="300" t="str">
        <f t="shared" si="76"/>
        <v/>
      </c>
      <c r="AU60" s="192" t="str">
        <f t="shared" si="77"/>
        <v>бла</v>
      </c>
      <c r="AV60" s="192" t="str">
        <f t="shared" si="78"/>
        <v>бла90101413общпро</v>
      </c>
      <c r="AW60" s="191">
        <f t="shared" si="79"/>
        <v>57000</v>
      </c>
      <c r="AX60" s="191">
        <f t="shared" si="80"/>
        <v>57000</v>
      </c>
      <c r="AY60" s="191">
        <f t="shared" si="81"/>
        <v>0</v>
      </c>
      <c r="AZ60" s="191">
        <f t="shared" si="82"/>
        <v>0</v>
      </c>
      <c r="BA60" s="193">
        <f t="shared" si="83"/>
        <v>1</v>
      </c>
      <c r="BB60" s="193">
        <f t="shared" si="84"/>
        <v>1</v>
      </c>
      <c r="BC60" s="193">
        <f t="shared" si="85"/>
        <v>1</v>
      </c>
      <c r="BD60" s="191">
        <f t="shared" si="92"/>
        <v>0</v>
      </c>
      <c r="BE60" s="191">
        <f t="shared" si="87"/>
        <v>0</v>
      </c>
      <c r="BF60" s="210">
        <f t="shared" si="88"/>
        <v>0</v>
      </c>
      <c r="BG60" s="211">
        <f t="shared" si="89"/>
        <v>0</v>
      </c>
      <c r="BH60" s="289"/>
      <c r="BI60" s="289"/>
      <c r="BJ60" s="228"/>
      <c r="BK60" s="228"/>
      <c r="BL60" s="233" t="str">
        <f t="shared" si="90"/>
        <v>05</v>
      </c>
    </row>
    <row r="61" spans="1:64" ht="12" customHeight="1">
      <c r="A61" s="333" t="s">
        <v>681</v>
      </c>
      <c r="B61" s="381" t="s">
        <v>381</v>
      </c>
      <c r="C61" s="333" t="s">
        <v>654</v>
      </c>
      <c r="D61" s="381" t="s">
        <v>406</v>
      </c>
      <c r="E61" s="381" t="s">
        <v>899</v>
      </c>
      <c r="F61" s="381" t="s">
        <v>586</v>
      </c>
      <c r="G61" s="381" t="s">
        <v>407</v>
      </c>
      <c r="H61" s="100" t="s">
        <v>653</v>
      </c>
      <c r="I61" s="381" t="s">
        <v>505</v>
      </c>
      <c r="J61" s="382">
        <v>99000</v>
      </c>
      <c r="K61" s="382">
        <v>99000</v>
      </c>
      <c r="L61" s="191" t="str">
        <f t="shared" si="47"/>
        <v>901014130503211008Ф00024431001</v>
      </c>
      <c r="M61" s="192">
        <f t="array" ref="M61">IF(COUNT(SEARCH(Удалить_Роспись_КВСР,$B61)*SEARCH(Удалить_Роспись_ПБС,$C61)*SEARCH(Удалить_Роспись_КФСР, $D61)*SEARCH(Удалить_Роспись_КЦСР,$E61)*SEARCH(Удалить_Роспись_КВР,$F61)*SEARCH(Удалить_Роспись_ЭК,$H61)*SEARCH(Удалить_Роспись_КР,$I61))&gt;0,0,1)</f>
        <v>1</v>
      </c>
      <c r="N61" s="192">
        <v>0</v>
      </c>
      <c r="O61" s="192" t="str">
        <f t="shared" si="48"/>
        <v/>
      </c>
      <c r="P61" s="192" t="str">
        <f t="shared" si="91"/>
        <v/>
      </c>
      <c r="Q61" s="300" t="str">
        <f t="shared" si="50"/>
        <v/>
      </c>
      <c r="R61" s="300" t="str">
        <f t="shared" si="51"/>
        <v/>
      </c>
      <c r="S61" s="300" t="str">
        <f t="shared" si="52"/>
        <v/>
      </c>
      <c r="T61" s="192" t="str">
        <f t="shared" si="53"/>
        <v/>
      </c>
      <c r="U61" s="303" t="str">
        <f t="shared" si="54"/>
        <v/>
      </c>
      <c r="V61" s="300" t="str">
        <f t="shared" si="55"/>
        <v/>
      </c>
      <c r="W61" s="192" t="str">
        <f t="shared" si="56"/>
        <v/>
      </c>
      <c r="X61" s="303" t="str">
        <f t="shared" si="57"/>
        <v/>
      </c>
      <c r="Y61" s="300" t="str">
        <f t="shared" si="58"/>
        <v/>
      </c>
      <c r="Z61" s="300" t="str">
        <f t="shared" si="59"/>
        <v/>
      </c>
      <c r="AA61" s="303" t="str">
        <f t="shared" si="60"/>
        <v/>
      </c>
      <c r="AB61" s="300" t="str">
        <f t="shared" si="61"/>
        <v/>
      </c>
      <c r="AC61" s="300" t="str">
        <f t="shared" si="62"/>
        <v/>
      </c>
      <c r="AD61" s="300" t="str">
        <f t="shared" si="63"/>
        <v/>
      </c>
      <c r="AE61" s="192" t="str">
        <f t="shared" si="64"/>
        <v/>
      </c>
      <c r="AF61" s="192" t="str">
        <f t="shared" si="65"/>
        <v/>
      </c>
      <c r="AG61" s="192"/>
      <c r="AJ61" s="300" t="str">
        <f t="shared" si="66"/>
        <v/>
      </c>
      <c r="AK61" s="300" t="str">
        <f t="shared" si="67"/>
        <v/>
      </c>
      <c r="AL61" s="300" t="str">
        <f t="shared" si="68"/>
        <v>бла</v>
      </c>
      <c r="AM61" s="300" t="str">
        <f t="shared" si="69"/>
        <v/>
      </c>
      <c r="AN61" s="300" t="str">
        <f t="shared" si="70"/>
        <v/>
      </c>
      <c r="AO61" s="300" t="str">
        <f t="shared" si="71"/>
        <v/>
      </c>
      <c r="AP61" s="300" t="str">
        <f t="shared" si="72"/>
        <v/>
      </c>
      <c r="AQ61" s="300" t="str">
        <f t="shared" si="73"/>
        <v/>
      </c>
      <c r="AR61" s="306" t="str">
        <f t="shared" si="74"/>
        <v/>
      </c>
      <c r="AS61" s="300" t="str">
        <f t="shared" si="75"/>
        <v/>
      </c>
      <c r="AT61" s="300" t="str">
        <f t="shared" si="76"/>
        <v/>
      </c>
      <c r="AU61" s="192" t="str">
        <f t="shared" si="77"/>
        <v>бла</v>
      </c>
      <c r="AV61" s="192" t="str">
        <f t="shared" si="78"/>
        <v>бла90101413общосн</v>
      </c>
      <c r="AW61" s="191">
        <f t="shared" si="79"/>
        <v>99000</v>
      </c>
      <c r="AX61" s="191">
        <f t="shared" si="80"/>
        <v>99000</v>
      </c>
      <c r="AY61" s="191">
        <f t="shared" si="81"/>
        <v>0</v>
      </c>
      <c r="AZ61" s="191">
        <f t="shared" si="82"/>
        <v>0</v>
      </c>
      <c r="BA61" s="193">
        <f t="shared" si="83"/>
        <v>1</v>
      </c>
      <c r="BB61" s="193">
        <f t="shared" si="84"/>
        <v>1</v>
      </c>
      <c r="BC61" s="193">
        <f t="shared" si="85"/>
        <v>1</v>
      </c>
      <c r="BD61" s="191">
        <f t="shared" si="92"/>
        <v>0</v>
      </c>
      <c r="BE61" s="191">
        <f t="shared" si="87"/>
        <v>0</v>
      </c>
      <c r="BF61" s="210">
        <f t="shared" si="88"/>
        <v>0</v>
      </c>
      <c r="BG61" s="211">
        <f t="shared" si="89"/>
        <v>0</v>
      </c>
      <c r="BH61" s="289"/>
      <c r="BI61" s="289"/>
      <c r="BJ61" s="228"/>
      <c r="BK61" s="228"/>
      <c r="BL61" s="233" t="str">
        <f t="shared" si="90"/>
        <v>05</v>
      </c>
    </row>
    <row r="62" spans="1:64" ht="12" customHeight="1">
      <c r="A62" s="333" t="s">
        <v>681</v>
      </c>
      <c r="B62" s="381" t="s">
        <v>381</v>
      </c>
      <c r="C62" s="333" t="s">
        <v>654</v>
      </c>
      <c r="D62" s="381" t="s">
        <v>406</v>
      </c>
      <c r="E62" s="381" t="s">
        <v>900</v>
      </c>
      <c r="F62" s="381" t="s">
        <v>586</v>
      </c>
      <c r="G62" s="381" t="s">
        <v>393</v>
      </c>
      <c r="H62" s="100" t="s">
        <v>653</v>
      </c>
      <c r="I62" s="381" t="s">
        <v>505</v>
      </c>
      <c r="J62" s="382">
        <v>360720</v>
      </c>
      <c r="K62" s="382">
        <v>258033.78</v>
      </c>
      <c r="L62" s="191" t="str">
        <f t="shared" si="47"/>
        <v>901014130503211008Э02024422301</v>
      </c>
      <c r="M62" s="192">
        <f t="array" ref="M62">IF(COUNT(SEARCH(Удалить_Роспись_КВСР,$B62)*SEARCH(Удалить_Роспись_ПБС,$C62)*SEARCH(Удалить_Роспись_КФСР, $D62)*SEARCH(Удалить_Роспись_КЦСР,$E62)*SEARCH(Удалить_Роспись_КВР,$F62)*SEARCH(Удалить_Роспись_ЭК,$H62)*SEARCH(Удалить_Роспись_КР,$I62))&gt;0,0,1)</f>
        <v>1</v>
      </c>
      <c r="N62" s="192">
        <v>1</v>
      </c>
      <c r="O62" s="192" t="str">
        <f t="shared" si="48"/>
        <v/>
      </c>
      <c r="P62" s="192" t="str">
        <f t="shared" si="91"/>
        <v/>
      </c>
      <c r="Q62" s="300" t="str">
        <f t="shared" si="50"/>
        <v/>
      </c>
      <c r="R62" s="300" t="str">
        <f t="shared" si="51"/>
        <v/>
      </c>
      <c r="S62" s="300" t="str">
        <f t="shared" si="52"/>
        <v/>
      </c>
      <c r="T62" s="192" t="str">
        <f t="shared" si="53"/>
        <v/>
      </c>
      <c r="U62" s="303" t="str">
        <f t="shared" si="54"/>
        <v/>
      </c>
      <c r="V62" s="300" t="str">
        <f t="shared" si="55"/>
        <v/>
      </c>
      <c r="W62" s="192" t="str">
        <f t="shared" si="56"/>
        <v/>
      </c>
      <c r="X62" s="303" t="str">
        <f t="shared" si="57"/>
        <v/>
      </c>
      <c r="Y62" s="300" t="str">
        <f t="shared" si="58"/>
        <v/>
      </c>
      <c r="Z62" s="300" t="str">
        <f t="shared" si="59"/>
        <v/>
      </c>
      <c r="AA62" s="303" t="str">
        <f t="shared" si="60"/>
        <v/>
      </c>
      <c r="AB62" s="300" t="str">
        <f t="shared" si="61"/>
        <v/>
      </c>
      <c r="AC62" s="300" t="str">
        <f t="shared" si="62"/>
        <v/>
      </c>
      <c r="AD62" s="300" t="str">
        <f t="shared" si="63"/>
        <v/>
      </c>
      <c r="AE62" s="192" t="str">
        <f t="shared" si="64"/>
        <v/>
      </c>
      <c r="AF62" s="192" t="str">
        <f t="shared" si="65"/>
        <v/>
      </c>
      <c r="AG62" s="192"/>
      <c r="AJ62" s="300" t="str">
        <f t="shared" si="66"/>
        <v/>
      </c>
      <c r="AK62" s="300" t="str">
        <f t="shared" si="67"/>
        <v/>
      </c>
      <c r="AL62" s="300" t="str">
        <f t="shared" si="68"/>
        <v>бла</v>
      </c>
      <c r="AM62" s="300" t="str">
        <f t="shared" si="69"/>
        <v/>
      </c>
      <c r="AN62" s="300" t="str">
        <f t="shared" si="70"/>
        <v/>
      </c>
      <c r="AO62" s="300" t="str">
        <f t="shared" si="71"/>
        <v/>
      </c>
      <c r="AP62" s="300" t="str">
        <f t="shared" si="72"/>
        <v/>
      </c>
      <c r="AQ62" s="300" t="str">
        <f t="shared" si="73"/>
        <v/>
      </c>
      <c r="AR62" s="306" t="str">
        <f t="shared" si="74"/>
        <v/>
      </c>
      <c r="AS62" s="300" t="str">
        <f t="shared" si="75"/>
        <v/>
      </c>
      <c r="AT62" s="300" t="str">
        <f t="shared" si="76"/>
        <v/>
      </c>
      <c r="AU62" s="192" t="str">
        <f t="shared" si="77"/>
        <v>бла</v>
      </c>
      <c r="AV62" s="192" t="str">
        <f t="shared" si="78"/>
        <v>бла90101413общком</v>
      </c>
      <c r="AW62" s="191">
        <f t="shared" si="79"/>
        <v>360720</v>
      </c>
      <c r="AX62" s="191">
        <f t="shared" si="80"/>
        <v>258033.78</v>
      </c>
      <c r="AY62" s="191">
        <f t="shared" si="81"/>
        <v>360720</v>
      </c>
      <c r="AZ62" s="191">
        <f t="shared" si="82"/>
        <v>258033.78</v>
      </c>
      <c r="BA62" s="193">
        <f t="shared" si="83"/>
        <v>1</v>
      </c>
      <c r="BB62" s="193">
        <f t="shared" si="84"/>
        <v>1</v>
      </c>
      <c r="BC62" s="193">
        <f t="shared" si="85"/>
        <v>1</v>
      </c>
      <c r="BD62" s="191">
        <f t="shared" si="92"/>
        <v>360720</v>
      </c>
      <c r="BE62" s="191">
        <f t="shared" si="87"/>
        <v>258033.78</v>
      </c>
      <c r="BF62" s="210">
        <f t="shared" si="88"/>
        <v>360720</v>
      </c>
      <c r="BG62" s="211">
        <f t="shared" si="89"/>
        <v>360720</v>
      </c>
      <c r="BH62" s="289"/>
      <c r="BI62" s="289"/>
      <c r="BJ62" s="228"/>
      <c r="BK62" s="228"/>
      <c r="BL62" s="233" t="str">
        <f t="shared" si="90"/>
        <v>05</v>
      </c>
    </row>
    <row r="63" spans="1:64" ht="12" customHeight="1">
      <c r="A63" s="333" t="s">
        <v>681</v>
      </c>
      <c r="B63" s="381" t="s">
        <v>381</v>
      </c>
      <c r="C63" s="333" t="s">
        <v>654</v>
      </c>
      <c r="D63" s="381" t="s">
        <v>406</v>
      </c>
      <c r="E63" s="381" t="s">
        <v>901</v>
      </c>
      <c r="F63" s="381" t="s">
        <v>608</v>
      </c>
      <c r="G63" s="381" t="s">
        <v>385</v>
      </c>
      <c r="H63" s="100" t="s">
        <v>653</v>
      </c>
      <c r="I63" s="381" t="s">
        <v>505</v>
      </c>
      <c r="J63" s="382">
        <v>25731</v>
      </c>
      <c r="K63" s="382">
        <v>20055.259999999998</v>
      </c>
      <c r="L63" s="191" t="str">
        <f t="shared" si="47"/>
        <v>901014130503215008000011121101</v>
      </c>
      <c r="M63" s="192">
        <f t="array" ref="M63">IF(COUNT(SEARCH(Удалить_Роспись_КВСР,$B63)*SEARCH(Удалить_Роспись_ПБС,$C63)*SEARCH(Удалить_Роспись_КФСР, $D63)*SEARCH(Удалить_Роспись_КЦСР,$E63)*SEARCH(Удалить_Роспись_КВР,$F63)*SEARCH(Удалить_Роспись_ЭК,$H63)*SEARCH(Удалить_Роспись_КР,$I63))&gt;0,0,1)</f>
        <v>1</v>
      </c>
      <c r="N63" s="192">
        <v>0</v>
      </c>
      <c r="O63" s="192" t="str">
        <f t="shared" si="48"/>
        <v/>
      </c>
      <c r="P63" s="192" t="str">
        <f t="shared" si="91"/>
        <v/>
      </c>
      <c r="Q63" s="300" t="str">
        <f t="shared" si="50"/>
        <v/>
      </c>
      <c r="R63" s="300" t="str">
        <f t="shared" si="51"/>
        <v/>
      </c>
      <c r="S63" s="300" t="str">
        <f t="shared" si="52"/>
        <v/>
      </c>
      <c r="T63" s="192" t="str">
        <f t="shared" si="53"/>
        <v/>
      </c>
      <c r="U63" s="303" t="str">
        <f t="shared" si="54"/>
        <v/>
      </c>
      <c r="V63" s="300" t="str">
        <f t="shared" si="55"/>
        <v/>
      </c>
      <c r="W63" s="192" t="str">
        <f t="shared" si="56"/>
        <v/>
      </c>
      <c r="X63" s="303" t="str">
        <f t="shared" si="57"/>
        <v/>
      </c>
      <c r="Y63" s="300" t="str">
        <f t="shared" si="58"/>
        <v/>
      </c>
      <c r="Z63" s="300" t="str">
        <f t="shared" si="59"/>
        <v/>
      </c>
      <c r="AA63" s="303" t="str">
        <f t="shared" si="60"/>
        <v/>
      </c>
      <c r="AB63" s="300" t="str">
        <f t="shared" si="61"/>
        <v/>
      </c>
      <c r="AC63" s="300" t="str">
        <f t="shared" si="62"/>
        <v/>
      </c>
      <c r="AD63" s="300" t="str">
        <f t="shared" si="63"/>
        <v/>
      </c>
      <c r="AE63" s="192" t="str">
        <f t="shared" si="64"/>
        <v/>
      </c>
      <c r="AF63" s="192" t="str">
        <f t="shared" si="65"/>
        <v/>
      </c>
      <c r="AG63" s="192"/>
      <c r="AJ63" s="300" t="str">
        <f t="shared" si="66"/>
        <v/>
      </c>
      <c r="AK63" s="300" t="str">
        <f t="shared" si="67"/>
        <v/>
      </c>
      <c r="AL63" s="300" t="str">
        <f t="shared" si="68"/>
        <v>бла</v>
      </c>
      <c r="AM63" s="300" t="str">
        <f t="shared" si="69"/>
        <v/>
      </c>
      <c r="AN63" s="300" t="str">
        <f t="shared" si="70"/>
        <v/>
      </c>
      <c r="AO63" s="300" t="str">
        <f t="shared" si="71"/>
        <v/>
      </c>
      <c r="AP63" s="300" t="str">
        <f t="shared" si="72"/>
        <v/>
      </c>
      <c r="AQ63" s="300" t="str">
        <f t="shared" si="73"/>
        <v/>
      </c>
      <c r="AR63" s="306" t="str">
        <f t="shared" si="74"/>
        <v/>
      </c>
      <c r="AS63" s="300" t="str">
        <f t="shared" si="75"/>
        <v/>
      </c>
      <c r="AT63" s="300" t="str">
        <f t="shared" si="76"/>
        <v/>
      </c>
      <c r="AU63" s="192" t="str">
        <f t="shared" si="77"/>
        <v>бла</v>
      </c>
      <c r="AV63" s="192" t="str">
        <f t="shared" si="78"/>
        <v>бла90101413общопл</v>
      </c>
      <c r="AW63" s="191">
        <f t="shared" si="79"/>
        <v>25731</v>
      </c>
      <c r="AX63" s="191">
        <f t="shared" si="80"/>
        <v>20055.259999999998</v>
      </c>
      <c r="AY63" s="191">
        <f t="shared" si="81"/>
        <v>0</v>
      </c>
      <c r="AZ63" s="191">
        <f t="shared" si="82"/>
        <v>0</v>
      </c>
      <c r="BA63" s="193">
        <f t="shared" si="83"/>
        <v>1</v>
      </c>
      <c r="BB63" s="193">
        <f t="shared" si="84"/>
        <v>1</v>
      </c>
      <c r="BC63" s="193">
        <f t="shared" si="85"/>
        <v>1</v>
      </c>
      <c r="BD63" s="191">
        <f t="shared" si="92"/>
        <v>0</v>
      </c>
      <c r="BE63" s="191">
        <f t="shared" si="87"/>
        <v>0</v>
      </c>
      <c r="BF63" s="210">
        <f t="shared" si="88"/>
        <v>0</v>
      </c>
      <c r="BG63" s="211">
        <f t="shared" si="89"/>
        <v>0</v>
      </c>
      <c r="BH63" s="289"/>
      <c r="BI63" s="289"/>
      <c r="BJ63" s="228"/>
      <c r="BK63" s="228"/>
      <c r="BL63" s="233" t="str">
        <f t="shared" si="90"/>
        <v>05</v>
      </c>
    </row>
    <row r="64" spans="1:64" ht="12" customHeight="1">
      <c r="A64" s="333" t="s">
        <v>681</v>
      </c>
      <c r="B64" s="381" t="s">
        <v>381</v>
      </c>
      <c r="C64" s="333" t="s">
        <v>654</v>
      </c>
      <c r="D64" s="381" t="s">
        <v>406</v>
      </c>
      <c r="E64" s="381" t="s">
        <v>901</v>
      </c>
      <c r="F64" s="381" t="s">
        <v>902</v>
      </c>
      <c r="G64" s="381" t="s">
        <v>387</v>
      </c>
      <c r="H64" s="100" t="s">
        <v>653</v>
      </c>
      <c r="I64" s="381" t="s">
        <v>505</v>
      </c>
      <c r="J64" s="382">
        <v>6973</v>
      </c>
      <c r="K64" s="382">
        <v>5434.97</v>
      </c>
      <c r="L64" s="191" t="str">
        <f t="shared" si="47"/>
        <v>901014130503215008000011921301</v>
      </c>
      <c r="M64" s="192">
        <f t="array" ref="M64">IF(COUNT(SEARCH(Удалить_Роспись_КВСР,$B64)*SEARCH(Удалить_Роспись_ПБС,$C64)*SEARCH(Удалить_Роспись_КФСР, $D64)*SEARCH(Удалить_Роспись_КЦСР,$E64)*SEARCH(Удалить_Роспись_КВР,$F64)*SEARCH(Удалить_Роспись_ЭК,$H64)*SEARCH(Удалить_Роспись_КР,$I64))&gt;0,0,1)</f>
        <v>1</v>
      </c>
      <c r="N64" s="192">
        <v>0</v>
      </c>
      <c r="O64" s="192" t="str">
        <f t="shared" si="48"/>
        <v/>
      </c>
      <c r="P64" s="192" t="str">
        <f t="shared" si="91"/>
        <v/>
      </c>
      <c r="Q64" s="300" t="str">
        <f t="shared" si="50"/>
        <v/>
      </c>
      <c r="R64" s="300" t="str">
        <f t="shared" si="51"/>
        <v/>
      </c>
      <c r="S64" s="300" t="str">
        <f t="shared" si="52"/>
        <v/>
      </c>
      <c r="T64" s="192" t="str">
        <f t="shared" si="53"/>
        <v/>
      </c>
      <c r="U64" s="303" t="str">
        <f t="shared" si="54"/>
        <v/>
      </c>
      <c r="V64" s="300" t="str">
        <f t="shared" si="55"/>
        <v/>
      </c>
      <c r="W64" s="192" t="str">
        <f t="shared" si="56"/>
        <v/>
      </c>
      <c r="X64" s="303" t="str">
        <f t="shared" si="57"/>
        <v/>
      </c>
      <c r="Y64" s="300" t="str">
        <f t="shared" si="58"/>
        <v/>
      </c>
      <c r="Z64" s="300" t="str">
        <f t="shared" si="59"/>
        <v/>
      </c>
      <c r="AA64" s="303" t="str">
        <f t="shared" si="60"/>
        <v/>
      </c>
      <c r="AB64" s="300" t="str">
        <f t="shared" si="61"/>
        <v/>
      </c>
      <c r="AC64" s="300" t="str">
        <f t="shared" si="62"/>
        <v/>
      </c>
      <c r="AD64" s="300" t="str">
        <f t="shared" si="63"/>
        <v/>
      </c>
      <c r="AE64" s="192" t="str">
        <f t="shared" si="64"/>
        <v/>
      </c>
      <c r="AF64" s="192" t="str">
        <f t="shared" si="65"/>
        <v/>
      </c>
      <c r="AG64" s="192"/>
      <c r="AJ64" s="300" t="str">
        <f t="shared" si="66"/>
        <v/>
      </c>
      <c r="AK64" s="300" t="str">
        <f t="shared" si="67"/>
        <v/>
      </c>
      <c r="AL64" s="300" t="str">
        <f t="shared" si="68"/>
        <v>бла</v>
      </c>
      <c r="AM64" s="300" t="str">
        <f t="shared" si="69"/>
        <v/>
      </c>
      <c r="AN64" s="300" t="str">
        <f t="shared" si="70"/>
        <v/>
      </c>
      <c r="AO64" s="300" t="str">
        <f t="shared" si="71"/>
        <v/>
      </c>
      <c r="AP64" s="300" t="str">
        <f t="shared" si="72"/>
        <v/>
      </c>
      <c r="AQ64" s="300" t="str">
        <f t="shared" si="73"/>
        <v/>
      </c>
      <c r="AR64" s="306" t="str">
        <f t="shared" si="74"/>
        <v/>
      </c>
      <c r="AS64" s="300" t="str">
        <f t="shared" si="75"/>
        <v/>
      </c>
      <c r="AT64" s="300" t="str">
        <f t="shared" si="76"/>
        <v/>
      </c>
      <c r="AU64" s="192" t="str">
        <f t="shared" si="77"/>
        <v>бла</v>
      </c>
      <c r="AV64" s="192" t="str">
        <f t="shared" si="78"/>
        <v>бла90101413общопл</v>
      </c>
      <c r="AW64" s="191">
        <f t="shared" si="79"/>
        <v>6973</v>
      </c>
      <c r="AX64" s="191">
        <f t="shared" si="80"/>
        <v>5434.97</v>
      </c>
      <c r="AY64" s="191">
        <f t="shared" si="81"/>
        <v>0</v>
      </c>
      <c r="AZ64" s="191">
        <f t="shared" si="82"/>
        <v>0</v>
      </c>
      <c r="BA64" s="193">
        <f t="shared" si="83"/>
        <v>1</v>
      </c>
      <c r="BB64" s="193">
        <f t="shared" si="84"/>
        <v>1</v>
      </c>
      <c r="BC64" s="193">
        <f t="shared" si="85"/>
        <v>1</v>
      </c>
      <c r="BD64" s="191">
        <f t="shared" si="92"/>
        <v>0</v>
      </c>
      <c r="BE64" s="191">
        <f t="shared" si="87"/>
        <v>0</v>
      </c>
      <c r="BF64" s="210">
        <f t="shared" si="88"/>
        <v>0</v>
      </c>
      <c r="BG64" s="211">
        <f t="shared" si="89"/>
        <v>0</v>
      </c>
      <c r="BH64" s="289"/>
      <c r="BI64" s="289"/>
      <c r="BJ64" s="228"/>
      <c r="BK64" s="228"/>
      <c r="BL64" s="233" t="str">
        <f t="shared" si="90"/>
        <v>05</v>
      </c>
    </row>
    <row r="65" spans="1:64" ht="12" customHeight="1">
      <c r="A65" s="333" t="s">
        <v>681</v>
      </c>
      <c r="B65" s="381" t="s">
        <v>381</v>
      </c>
      <c r="C65" s="333" t="s">
        <v>654</v>
      </c>
      <c r="D65" s="381" t="s">
        <v>408</v>
      </c>
      <c r="E65" s="381" t="s">
        <v>903</v>
      </c>
      <c r="F65" s="381" t="s">
        <v>608</v>
      </c>
      <c r="G65" s="381" t="s">
        <v>385</v>
      </c>
      <c r="H65" s="100" t="s">
        <v>653</v>
      </c>
      <c r="I65" s="381" t="s">
        <v>505</v>
      </c>
      <c r="J65" s="382">
        <v>64731.18</v>
      </c>
      <c r="K65" s="382">
        <v>64731.18</v>
      </c>
      <c r="L65" s="191" t="str">
        <f t="shared" si="47"/>
        <v>90101413070790900Ч005011121101</v>
      </c>
      <c r="M65" s="192">
        <f t="array" ref="M65">IF(COUNT(SEARCH(Удалить_Роспись_КВСР,$B65)*SEARCH(Удалить_Роспись_ПБС,$C65)*SEARCH(Удалить_Роспись_КФСР, $D65)*SEARCH(Удалить_Роспись_КЦСР,$E65)*SEARCH(Удалить_Роспись_КВР,$F65)*SEARCH(Удалить_Роспись_ЭК,$H65)*SEARCH(Удалить_Роспись_КР,$I65))&gt;0,0,1)</f>
        <v>1</v>
      </c>
      <c r="N65" s="192">
        <v>0</v>
      </c>
      <c r="O65" s="192" t="str">
        <f t="shared" si="48"/>
        <v/>
      </c>
      <c r="P65" s="192" t="str">
        <f t="shared" si="91"/>
        <v/>
      </c>
      <c r="Q65" s="300" t="str">
        <f t="shared" si="50"/>
        <v/>
      </c>
      <c r="R65" s="300" t="str">
        <f t="shared" si="51"/>
        <v/>
      </c>
      <c r="S65" s="300" t="str">
        <f t="shared" si="52"/>
        <v/>
      </c>
      <c r="T65" s="192" t="str">
        <f t="shared" si="53"/>
        <v/>
      </c>
      <c r="U65" s="303" t="str">
        <f t="shared" si="54"/>
        <v/>
      </c>
      <c r="V65" s="300" t="str">
        <f t="shared" si="55"/>
        <v/>
      </c>
      <c r="W65" s="192" t="str">
        <f t="shared" si="56"/>
        <v/>
      </c>
      <c r="X65" s="303" t="str">
        <f t="shared" si="57"/>
        <v/>
      </c>
      <c r="Y65" s="300" t="str">
        <f t="shared" si="58"/>
        <v/>
      </c>
      <c r="Z65" s="300" t="str">
        <f t="shared" si="59"/>
        <v/>
      </c>
      <c r="AA65" s="303" t="str">
        <f t="shared" si="60"/>
        <v/>
      </c>
      <c r="AB65" s="300" t="str">
        <f t="shared" si="61"/>
        <v/>
      </c>
      <c r="AC65" s="300" t="str">
        <f t="shared" si="62"/>
        <v/>
      </c>
      <c r="AD65" s="300" t="str">
        <f t="shared" si="63"/>
        <v/>
      </c>
      <c r="AE65" s="192" t="str">
        <f t="shared" si="64"/>
        <v/>
      </c>
      <c r="AF65" s="192" t="str">
        <f t="shared" si="65"/>
        <v/>
      </c>
      <c r="AG65" s="192"/>
      <c r="AJ65" s="300" t="str">
        <f t="shared" si="66"/>
        <v/>
      </c>
      <c r="AK65" s="300" t="str">
        <f t="shared" si="67"/>
        <v/>
      </c>
      <c r="AL65" s="300" t="str">
        <f t="shared" si="68"/>
        <v/>
      </c>
      <c r="AM65" s="300" t="str">
        <f t="shared" si="69"/>
        <v/>
      </c>
      <c r="AN65" s="300" t="str">
        <f t="shared" si="70"/>
        <v/>
      </c>
      <c r="AO65" s="300" t="str">
        <f t="shared" si="71"/>
        <v/>
      </c>
      <c r="AP65" s="300" t="str">
        <f t="shared" si="72"/>
        <v/>
      </c>
      <c r="AQ65" s="300" t="str">
        <f t="shared" si="73"/>
        <v/>
      </c>
      <c r="AR65" s="306" t="str">
        <f t="shared" si="74"/>
        <v/>
      </c>
      <c r="AS65" s="300" t="str">
        <f t="shared" si="75"/>
        <v/>
      </c>
      <c r="AT65" s="300" t="str">
        <f t="shared" si="76"/>
        <v/>
      </c>
      <c r="AU65" s="192" t="str">
        <f t="shared" si="77"/>
        <v>рбс</v>
      </c>
      <c r="AV65" s="192" t="str">
        <f t="shared" si="78"/>
        <v>рбс90101413общопл</v>
      </c>
      <c r="AW65" s="191">
        <f t="shared" si="79"/>
        <v>64731.18</v>
      </c>
      <c r="AX65" s="191">
        <f t="shared" si="80"/>
        <v>64731.18</v>
      </c>
      <c r="AY65" s="191">
        <f t="shared" si="81"/>
        <v>0</v>
      </c>
      <c r="AZ65" s="191">
        <f t="shared" si="82"/>
        <v>0</v>
      </c>
      <c r="BA65" s="193">
        <f t="shared" si="83"/>
        <v>1</v>
      </c>
      <c r="BB65" s="193">
        <f t="shared" si="84"/>
        <v>1</v>
      </c>
      <c r="BC65" s="193">
        <f t="shared" si="85"/>
        <v>1</v>
      </c>
      <c r="BD65" s="191">
        <f t="shared" si="92"/>
        <v>0</v>
      </c>
      <c r="BE65" s="191">
        <f t="shared" si="87"/>
        <v>0</v>
      </c>
      <c r="BF65" s="210">
        <f t="shared" si="88"/>
        <v>0</v>
      </c>
      <c r="BG65" s="211">
        <f t="shared" si="89"/>
        <v>0</v>
      </c>
      <c r="BH65" s="289"/>
      <c r="BI65" s="289"/>
      <c r="BJ65" s="228"/>
      <c r="BK65" s="228"/>
      <c r="BL65" s="233" t="str">
        <f t="shared" si="90"/>
        <v>07</v>
      </c>
    </row>
    <row r="66" spans="1:64" ht="12" customHeight="1">
      <c r="A66" s="333" t="s">
        <v>681</v>
      </c>
      <c r="B66" s="381" t="s">
        <v>381</v>
      </c>
      <c r="C66" s="333" t="s">
        <v>654</v>
      </c>
      <c r="D66" s="381" t="s">
        <v>408</v>
      </c>
      <c r="E66" s="381" t="s">
        <v>903</v>
      </c>
      <c r="F66" s="381" t="s">
        <v>902</v>
      </c>
      <c r="G66" s="381" t="s">
        <v>387</v>
      </c>
      <c r="H66" s="100" t="s">
        <v>653</v>
      </c>
      <c r="I66" s="381" t="s">
        <v>505</v>
      </c>
      <c r="J66" s="382">
        <v>19548.82</v>
      </c>
      <c r="K66" s="382">
        <v>19548.82</v>
      </c>
      <c r="L66" s="191" t="str">
        <f t="shared" si="47"/>
        <v>90101413070790900Ч005011921301</v>
      </c>
      <c r="M66" s="192">
        <f t="array" ref="M66">IF(COUNT(SEARCH(Удалить_Роспись_КВСР,$B66)*SEARCH(Удалить_Роспись_ПБС,$C66)*SEARCH(Удалить_Роспись_КФСР, $D66)*SEARCH(Удалить_Роспись_КЦСР,$E66)*SEARCH(Удалить_Роспись_КВР,$F66)*SEARCH(Удалить_Роспись_ЭК,$H66)*SEARCH(Удалить_Роспись_КР,$I66))&gt;0,0,1)</f>
        <v>1</v>
      </c>
      <c r="N66" s="192">
        <v>0</v>
      </c>
      <c r="O66" s="192" t="str">
        <f t="shared" si="48"/>
        <v/>
      </c>
      <c r="P66" s="192" t="str">
        <f t="shared" si="91"/>
        <v/>
      </c>
      <c r="Q66" s="300" t="str">
        <f t="shared" si="50"/>
        <v/>
      </c>
      <c r="R66" s="300" t="str">
        <f t="shared" si="51"/>
        <v/>
      </c>
      <c r="S66" s="300" t="str">
        <f t="shared" si="52"/>
        <v/>
      </c>
      <c r="T66" s="192" t="str">
        <f t="shared" si="53"/>
        <v/>
      </c>
      <c r="U66" s="303" t="str">
        <f t="shared" si="54"/>
        <v/>
      </c>
      <c r="V66" s="300" t="str">
        <f t="shared" si="55"/>
        <v/>
      </c>
      <c r="W66" s="192" t="str">
        <f t="shared" si="56"/>
        <v/>
      </c>
      <c r="X66" s="303" t="str">
        <f t="shared" si="57"/>
        <v/>
      </c>
      <c r="Y66" s="300" t="str">
        <f t="shared" si="58"/>
        <v/>
      </c>
      <c r="Z66" s="300" t="str">
        <f t="shared" si="59"/>
        <v/>
      </c>
      <c r="AA66" s="303" t="str">
        <f t="shared" si="60"/>
        <v/>
      </c>
      <c r="AB66" s="300" t="str">
        <f t="shared" si="61"/>
        <v/>
      </c>
      <c r="AC66" s="300" t="str">
        <f t="shared" si="62"/>
        <v/>
      </c>
      <c r="AD66" s="300" t="str">
        <f t="shared" si="63"/>
        <v/>
      </c>
      <c r="AE66" s="192" t="str">
        <f t="shared" si="64"/>
        <v/>
      </c>
      <c r="AF66" s="192" t="str">
        <f t="shared" si="65"/>
        <v/>
      </c>
      <c r="AG66" s="192"/>
      <c r="AJ66" s="300" t="str">
        <f t="shared" si="66"/>
        <v/>
      </c>
      <c r="AK66" s="300" t="str">
        <f t="shared" si="67"/>
        <v/>
      </c>
      <c r="AL66" s="300" t="str">
        <f t="shared" si="68"/>
        <v/>
      </c>
      <c r="AM66" s="300" t="str">
        <f t="shared" si="69"/>
        <v/>
      </c>
      <c r="AN66" s="300" t="str">
        <f t="shared" si="70"/>
        <v/>
      </c>
      <c r="AO66" s="300" t="str">
        <f t="shared" si="71"/>
        <v/>
      </c>
      <c r="AP66" s="300" t="str">
        <f t="shared" si="72"/>
        <v/>
      </c>
      <c r="AQ66" s="300" t="str">
        <f t="shared" si="73"/>
        <v/>
      </c>
      <c r="AR66" s="306" t="str">
        <f t="shared" si="74"/>
        <v/>
      </c>
      <c r="AS66" s="300" t="str">
        <f t="shared" si="75"/>
        <v/>
      </c>
      <c r="AT66" s="300" t="str">
        <f t="shared" si="76"/>
        <v/>
      </c>
      <c r="AU66" s="192" t="str">
        <f t="shared" si="77"/>
        <v>рбс</v>
      </c>
      <c r="AV66" s="192" t="str">
        <f t="shared" si="78"/>
        <v>рбс90101413общопл</v>
      </c>
      <c r="AW66" s="191">
        <f t="shared" si="79"/>
        <v>19548.82</v>
      </c>
      <c r="AX66" s="191">
        <f t="shared" si="80"/>
        <v>19548.82</v>
      </c>
      <c r="AY66" s="191">
        <f t="shared" si="81"/>
        <v>0</v>
      </c>
      <c r="AZ66" s="191">
        <f t="shared" si="82"/>
        <v>0</v>
      </c>
      <c r="BA66" s="193">
        <f t="shared" si="83"/>
        <v>1</v>
      </c>
      <c r="BB66" s="193">
        <f t="shared" si="84"/>
        <v>1</v>
      </c>
      <c r="BC66" s="193">
        <f t="shared" si="85"/>
        <v>1</v>
      </c>
      <c r="BD66" s="191">
        <f t="shared" si="92"/>
        <v>0</v>
      </c>
      <c r="BE66" s="191">
        <f t="shared" si="87"/>
        <v>0</v>
      </c>
      <c r="BF66" s="210">
        <f t="shared" si="88"/>
        <v>0</v>
      </c>
      <c r="BG66" s="211">
        <f t="shared" si="89"/>
        <v>0</v>
      </c>
      <c r="BH66" s="289"/>
      <c r="BI66" s="289"/>
      <c r="BJ66" s="228"/>
      <c r="BK66" s="228"/>
      <c r="BL66" s="233" t="str">
        <f t="shared" si="90"/>
        <v>07</v>
      </c>
    </row>
    <row r="67" spans="1:64" ht="12" customHeight="1">
      <c r="A67" s="333" t="s">
        <v>681</v>
      </c>
      <c r="B67" s="381" t="s">
        <v>381</v>
      </c>
      <c r="C67" s="333" t="s">
        <v>654</v>
      </c>
      <c r="D67" s="381" t="s">
        <v>411</v>
      </c>
      <c r="E67" s="381" t="s">
        <v>904</v>
      </c>
      <c r="F67" s="381" t="s">
        <v>608</v>
      </c>
      <c r="G67" s="381" t="s">
        <v>385</v>
      </c>
      <c r="H67" s="100" t="s">
        <v>653</v>
      </c>
      <c r="I67" s="381" t="s">
        <v>505</v>
      </c>
      <c r="J67" s="382">
        <v>152549</v>
      </c>
      <c r="K67" s="382">
        <v>95432.98</v>
      </c>
      <c r="L67" s="191" t="str">
        <f t="shared" si="47"/>
        <v>901014131101214008000011121101</v>
      </c>
      <c r="M67" s="192">
        <f t="array" ref="M67">IF(COUNT(SEARCH(Удалить_Роспись_КВСР,$B67)*SEARCH(Удалить_Роспись_ПБС,$C67)*SEARCH(Удалить_Роспись_КФСР, $D67)*SEARCH(Удалить_Роспись_КЦСР,$E67)*SEARCH(Удалить_Роспись_КВР,$F67)*SEARCH(Удалить_Роспись_ЭК,$H67)*SEARCH(Удалить_Роспись_КР,$I67))&gt;0,0,1)</f>
        <v>1</v>
      </c>
      <c r="N67" s="192">
        <v>0</v>
      </c>
      <c r="O67" s="192" t="str">
        <f t="shared" si="48"/>
        <v/>
      </c>
      <c r="P67" s="192" t="str">
        <f t="shared" si="91"/>
        <v/>
      </c>
      <c r="Q67" s="300" t="str">
        <f t="shared" si="50"/>
        <v/>
      </c>
      <c r="R67" s="300" t="str">
        <f t="shared" si="51"/>
        <v/>
      </c>
      <c r="S67" s="300" t="str">
        <f t="shared" si="52"/>
        <v/>
      </c>
      <c r="T67" s="192" t="str">
        <f t="shared" si="53"/>
        <v/>
      </c>
      <c r="U67" s="303" t="str">
        <f t="shared" si="54"/>
        <v/>
      </c>
      <c r="V67" s="300" t="str">
        <f t="shared" si="55"/>
        <v/>
      </c>
      <c r="W67" s="192" t="str">
        <f t="shared" si="56"/>
        <v/>
      </c>
      <c r="X67" s="303" t="str">
        <f t="shared" si="57"/>
        <v/>
      </c>
      <c r="Y67" s="300" t="str">
        <f t="shared" si="58"/>
        <v/>
      </c>
      <c r="Z67" s="300" t="str">
        <f t="shared" si="59"/>
        <v/>
      </c>
      <c r="AA67" s="303" t="str">
        <f t="shared" si="60"/>
        <v/>
      </c>
      <c r="AB67" s="300" t="str">
        <f t="shared" si="61"/>
        <v/>
      </c>
      <c r="AC67" s="300" t="str">
        <f t="shared" si="62"/>
        <v/>
      </c>
      <c r="AD67" s="300" t="str">
        <f t="shared" si="63"/>
        <v/>
      </c>
      <c r="AE67" s="192" t="str">
        <f t="shared" si="64"/>
        <v/>
      </c>
      <c r="AF67" s="192" t="str">
        <f t="shared" si="65"/>
        <v/>
      </c>
      <c r="AG67" s="192"/>
      <c r="AJ67" s="300" t="str">
        <f t="shared" si="66"/>
        <v/>
      </c>
      <c r="AK67" s="300" t="str">
        <f t="shared" si="67"/>
        <v/>
      </c>
      <c r="AL67" s="300" t="str">
        <f t="shared" si="68"/>
        <v/>
      </c>
      <c r="AM67" s="300" t="str">
        <f t="shared" si="69"/>
        <v/>
      </c>
      <c r="AN67" s="300" t="str">
        <f t="shared" si="70"/>
        <v/>
      </c>
      <c r="AO67" s="300" t="str">
        <f t="shared" si="71"/>
        <v>физ</v>
      </c>
      <c r="AP67" s="300" t="str">
        <f t="shared" si="72"/>
        <v/>
      </c>
      <c r="AQ67" s="300" t="str">
        <f t="shared" si="73"/>
        <v/>
      </c>
      <c r="AR67" s="306" t="str">
        <f t="shared" si="74"/>
        <v/>
      </c>
      <c r="AS67" s="300" t="str">
        <f t="shared" si="75"/>
        <v/>
      </c>
      <c r="AT67" s="300" t="str">
        <f t="shared" si="76"/>
        <v/>
      </c>
      <c r="AU67" s="192" t="str">
        <f t="shared" si="77"/>
        <v>физ</v>
      </c>
      <c r="AV67" s="192" t="str">
        <f t="shared" si="78"/>
        <v>физ90101413общопл</v>
      </c>
      <c r="AW67" s="191">
        <f t="shared" si="79"/>
        <v>152549</v>
      </c>
      <c r="AX67" s="191">
        <f t="shared" si="80"/>
        <v>95432.98</v>
      </c>
      <c r="AY67" s="191">
        <f t="shared" si="81"/>
        <v>0</v>
      </c>
      <c r="AZ67" s="191">
        <f t="shared" si="82"/>
        <v>0</v>
      </c>
      <c r="BA67" s="193">
        <f t="shared" si="83"/>
        <v>1</v>
      </c>
      <c r="BB67" s="193">
        <f t="shared" si="84"/>
        <v>1</v>
      </c>
      <c r="BC67" s="193">
        <f t="shared" si="85"/>
        <v>1</v>
      </c>
      <c r="BD67" s="191">
        <f t="shared" si="92"/>
        <v>0</v>
      </c>
      <c r="BE67" s="191">
        <f t="shared" si="87"/>
        <v>0</v>
      </c>
      <c r="BF67" s="210">
        <f t="shared" si="88"/>
        <v>0</v>
      </c>
      <c r="BG67" s="211">
        <f t="shared" si="89"/>
        <v>0</v>
      </c>
      <c r="BH67" s="289"/>
      <c r="BI67" s="289"/>
      <c r="BJ67" s="228"/>
      <c r="BK67" s="228"/>
      <c r="BL67" s="233" t="str">
        <f t="shared" si="90"/>
        <v>11</v>
      </c>
    </row>
    <row r="68" spans="1:64" ht="12" customHeight="1">
      <c r="A68" s="333" t="s">
        <v>681</v>
      </c>
      <c r="B68" s="381" t="s">
        <v>381</v>
      </c>
      <c r="C68" s="333" t="s">
        <v>654</v>
      </c>
      <c r="D68" s="381" t="s">
        <v>411</v>
      </c>
      <c r="E68" s="381" t="s">
        <v>904</v>
      </c>
      <c r="F68" s="381" t="s">
        <v>902</v>
      </c>
      <c r="G68" s="381" t="s">
        <v>387</v>
      </c>
      <c r="H68" s="100" t="s">
        <v>653</v>
      </c>
      <c r="I68" s="381" t="s">
        <v>505</v>
      </c>
      <c r="J68" s="382">
        <v>46070</v>
      </c>
      <c r="K68" s="382">
        <v>27103.97</v>
      </c>
      <c r="L68" s="191" t="str">
        <f t="shared" si="47"/>
        <v>901014131101214008000011921301</v>
      </c>
      <c r="M68" s="192">
        <f t="array" ref="M68">IF(COUNT(SEARCH(Удалить_Роспись_КВСР,$B68)*SEARCH(Удалить_Роспись_ПБС,$C68)*SEARCH(Удалить_Роспись_КФСР, $D68)*SEARCH(Удалить_Роспись_КЦСР,$E68)*SEARCH(Удалить_Роспись_КВР,$F68)*SEARCH(Удалить_Роспись_ЭК,$H68)*SEARCH(Удалить_Роспись_КР,$I68))&gt;0,0,1)</f>
        <v>1</v>
      </c>
      <c r="N68" s="192">
        <v>0</v>
      </c>
      <c r="O68" s="192" t="str">
        <f t="shared" si="48"/>
        <v/>
      </c>
      <c r="P68" s="192" t="str">
        <f t="shared" si="91"/>
        <v/>
      </c>
      <c r="Q68" s="300" t="str">
        <f t="shared" si="50"/>
        <v/>
      </c>
      <c r="R68" s="300" t="str">
        <f t="shared" si="51"/>
        <v/>
      </c>
      <c r="S68" s="300" t="str">
        <f t="shared" si="52"/>
        <v/>
      </c>
      <c r="T68" s="192" t="str">
        <f t="shared" si="53"/>
        <v/>
      </c>
      <c r="U68" s="303" t="str">
        <f t="shared" si="54"/>
        <v/>
      </c>
      <c r="V68" s="300" t="str">
        <f t="shared" si="55"/>
        <v/>
      </c>
      <c r="W68" s="192" t="str">
        <f t="shared" si="56"/>
        <v/>
      </c>
      <c r="X68" s="303" t="str">
        <f t="shared" si="57"/>
        <v/>
      </c>
      <c r="Y68" s="300" t="str">
        <f t="shared" si="58"/>
        <v/>
      </c>
      <c r="Z68" s="300" t="str">
        <f t="shared" si="59"/>
        <v/>
      </c>
      <c r="AA68" s="303" t="str">
        <f t="shared" si="60"/>
        <v/>
      </c>
      <c r="AB68" s="300" t="str">
        <f t="shared" si="61"/>
        <v/>
      </c>
      <c r="AC68" s="300" t="str">
        <f t="shared" si="62"/>
        <v/>
      </c>
      <c r="AD68" s="300" t="str">
        <f t="shared" si="63"/>
        <v/>
      </c>
      <c r="AE68" s="192" t="str">
        <f t="shared" si="64"/>
        <v/>
      </c>
      <c r="AF68" s="192" t="str">
        <f t="shared" si="65"/>
        <v/>
      </c>
      <c r="AG68" s="192"/>
      <c r="AJ68" s="300" t="str">
        <f t="shared" si="66"/>
        <v/>
      </c>
      <c r="AK68" s="300" t="str">
        <f t="shared" si="67"/>
        <v/>
      </c>
      <c r="AL68" s="300" t="str">
        <f t="shared" si="68"/>
        <v/>
      </c>
      <c r="AM68" s="300" t="str">
        <f t="shared" si="69"/>
        <v/>
      </c>
      <c r="AN68" s="300" t="str">
        <f t="shared" si="70"/>
        <v/>
      </c>
      <c r="AO68" s="300" t="str">
        <f t="shared" si="71"/>
        <v>физ</v>
      </c>
      <c r="AP68" s="300" t="str">
        <f t="shared" si="72"/>
        <v/>
      </c>
      <c r="AQ68" s="300" t="str">
        <f t="shared" si="73"/>
        <v/>
      </c>
      <c r="AR68" s="306" t="str">
        <f t="shared" si="74"/>
        <v/>
      </c>
      <c r="AS68" s="300" t="str">
        <f t="shared" si="75"/>
        <v/>
      </c>
      <c r="AT68" s="300" t="str">
        <f t="shared" si="76"/>
        <v/>
      </c>
      <c r="AU68" s="192" t="str">
        <f t="shared" si="77"/>
        <v>физ</v>
      </c>
      <c r="AV68" s="192" t="str">
        <f t="shared" si="78"/>
        <v>физ90101413общопл</v>
      </c>
      <c r="AW68" s="191">
        <f t="shared" si="79"/>
        <v>46070</v>
      </c>
      <c r="AX68" s="191">
        <f t="shared" si="80"/>
        <v>27103.97</v>
      </c>
      <c r="AY68" s="191">
        <f t="shared" si="81"/>
        <v>0</v>
      </c>
      <c r="AZ68" s="191">
        <f t="shared" si="82"/>
        <v>0</v>
      </c>
      <c r="BA68" s="193">
        <f t="shared" si="83"/>
        <v>1</v>
      </c>
      <c r="BB68" s="193">
        <f t="shared" si="84"/>
        <v>1</v>
      </c>
      <c r="BC68" s="193">
        <f t="shared" si="85"/>
        <v>1</v>
      </c>
      <c r="BD68" s="191">
        <f t="shared" si="92"/>
        <v>0</v>
      </c>
      <c r="BE68" s="191">
        <f t="shared" si="87"/>
        <v>0</v>
      </c>
      <c r="BF68" s="210">
        <f t="shared" si="88"/>
        <v>0</v>
      </c>
      <c r="BG68" s="211">
        <f t="shared" si="89"/>
        <v>0</v>
      </c>
      <c r="BH68" s="289"/>
      <c r="BI68" s="289"/>
      <c r="BJ68" s="228"/>
      <c r="BK68" s="228"/>
      <c r="BL68" s="233" t="str">
        <f t="shared" si="90"/>
        <v>11</v>
      </c>
    </row>
    <row r="69" spans="1:64" ht="12" customHeight="1">
      <c r="A69" s="333" t="s">
        <v>681</v>
      </c>
      <c r="B69" s="381" t="s">
        <v>381</v>
      </c>
      <c r="C69" s="333" t="s">
        <v>654</v>
      </c>
      <c r="D69" s="381" t="s">
        <v>411</v>
      </c>
      <c r="E69" s="381" t="s">
        <v>905</v>
      </c>
      <c r="F69" s="381" t="s">
        <v>586</v>
      </c>
      <c r="G69" s="381" t="s">
        <v>407</v>
      </c>
      <c r="H69" s="100" t="s">
        <v>653</v>
      </c>
      <c r="I69" s="381" t="s">
        <v>505</v>
      </c>
      <c r="J69" s="382">
        <v>85000</v>
      </c>
      <c r="K69" s="382">
        <v>80000</v>
      </c>
      <c r="L69" s="191" t="str">
        <f t="shared" si="47"/>
        <v>901014131101214008Ф00024431001</v>
      </c>
      <c r="M69" s="192">
        <f t="array" ref="M69">IF(COUNT(SEARCH(Удалить_Роспись_КВСР,$B69)*SEARCH(Удалить_Роспись_ПБС,$C69)*SEARCH(Удалить_Роспись_КФСР, $D69)*SEARCH(Удалить_Роспись_КЦСР,$E69)*SEARCH(Удалить_Роспись_КВР,$F69)*SEARCH(Удалить_Роспись_ЭК,$H69)*SEARCH(Удалить_Роспись_КР,$I69))&gt;0,0,1)</f>
        <v>1</v>
      </c>
      <c r="N69" s="192">
        <v>0</v>
      </c>
      <c r="O69" s="192" t="str">
        <f t="shared" si="48"/>
        <v/>
      </c>
      <c r="P69" s="192" t="str">
        <f t="shared" si="91"/>
        <v/>
      </c>
      <c r="Q69" s="300" t="str">
        <f t="shared" si="50"/>
        <v/>
      </c>
      <c r="R69" s="300" t="str">
        <f t="shared" si="51"/>
        <v/>
      </c>
      <c r="S69" s="300" t="str">
        <f t="shared" si="52"/>
        <v/>
      </c>
      <c r="T69" s="192" t="str">
        <f t="shared" si="53"/>
        <v/>
      </c>
      <c r="U69" s="303" t="str">
        <f t="shared" si="54"/>
        <v/>
      </c>
      <c r="V69" s="300" t="str">
        <f t="shared" si="55"/>
        <v/>
      </c>
      <c r="W69" s="192" t="str">
        <f t="shared" si="56"/>
        <v/>
      </c>
      <c r="X69" s="303" t="str">
        <f t="shared" si="57"/>
        <v/>
      </c>
      <c r="Y69" s="300" t="str">
        <f t="shared" si="58"/>
        <v/>
      </c>
      <c r="Z69" s="300" t="str">
        <f t="shared" si="59"/>
        <v/>
      </c>
      <c r="AA69" s="303" t="str">
        <f t="shared" si="60"/>
        <v/>
      </c>
      <c r="AB69" s="300" t="str">
        <f t="shared" si="61"/>
        <v/>
      </c>
      <c r="AC69" s="300" t="str">
        <f t="shared" si="62"/>
        <v/>
      </c>
      <c r="AD69" s="300" t="str">
        <f t="shared" si="63"/>
        <v/>
      </c>
      <c r="AE69" s="192" t="str">
        <f t="shared" si="64"/>
        <v/>
      </c>
      <c r="AF69" s="192" t="str">
        <f t="shared" si="65"/>
        <v/>
      </c>
      <c r="AG69" s="192"/>
      <c r="AJ69" s="300" t="str">
        <f t="shared" si="66"/>
        <v/>
      </c>
      <c r="AK69" s="300" t="str">
        <f t="shared" si="67"/>
        <v/>
      </c>
      <c r="AL69" s="300" t="str">
        <f t="shared" si="68"/>
        <v/>
      </c>
      <c r="AM69" s="300" t="str">
        <f t="shared" si="69"/>
        <v/>
      </c>
      <c r="AN69" s="300" t="str">
        <f t="shared" si="70"/>
        <v/>
      </c>
      <c r="AO69" s="300" t="str">
        <f t="shared" si="71"/>
        <v>физ</v>
      </c>
      <c r="AP69" s="300" t="str">
        <f t="shared" si="72"/>
        <v/>
      </c>
      <c r="AQ69" s="300" t="str">
        <f t="shared" si="73"/>
        <v/>
      </c>
      <c r="AR69" s="306" t="str">
        <f t="shared" si="74"/>
        <v/>
      </c>
      <c r="AS69" s="300" t="str">
        <f t="shared" si="75"/>
        <v/>
      </c>
      <c r="AT69" s="300" t="str">
        <f t="shared" si="76"/>
        <v/>
      </c>
      <c r="AU69" s="192" t="str">
        <f t="shared" si="77"/>
        <v>физ</v>
      </c>
      <c r="AV69" s="192" t="str">
        <f t="shared" si="78"/>
        <v>физ90101413общосн</v>
      </c>
      <c r="AW69" s="191">
        <f t="shared" si="79"/>
        <v>85000</v>
      </c>
      <c r="AX69" s="191">
        <f t="shared" si="80"/>
        <v>80000</v>
      </c>
      <c r="AY69" s="191">
        <f t="shared" si="81"/>
        <v>0</v>
      </c>
      <c r="AZ69" s="191">
        <f t="shared" si="82"/>
        <v>0</v>
      </c>
      <c r="BA69" s="193">
        <f t="shared" si="83"/>
        <v>1</v>
      </c>
      <c r="BB69" s="193">
        <f t="shared" si="84"/>
        <v>1</v>
      </c>
      <c r="BC69" s="193">
        <f t="shared" si="85"/>
        <v>1</v>
      </c>
      <c r="BD69" s="191">
        <f t="shared" si="92"/>
        <v>0</v>
      </c>
      <c r="BE69" s="191">
        <f t="shared" si="87"/>
        <v>0</v>
      </c>
      <c r="BF69" s="210">
        <f t="shared" si="88"/>
        <v>0</v>
      </c>
      <c r="BG69" s="211">
        <f t="shared" si="89"/>
        <v>0</v>
      </c>
      <c r="BH69" s="289"/>
      <c r="BI69" s="289"/>
      <c r="BJ69" s="228"/>
      <c r="BK69" s="228"/>
      <c r="BL69" s="233" t="str">
        <f t="shared" si="90"/>
        <v>11</v>
      </c>
    </row>
    <row r="70" spans="1:64" ht="12" hidden="1" customHeight="1">
      <c r="A70" s="333" t="s">
        <v>683</v>
      </c>
      <c r="B70" s="381" t="s">
        <v>329</v>
      </c>
      <c r="C70" s="333" t="s">
        <v>655</v>
      </c>
      <c r="D70" s="381" t="s">
        <v>399</v>
      </c>
      <c r="E70" s="381" t="s">
        <v>864</v>
      </c>
      <c r="F70" s="381" t="s">
        <v>619</v>
      </c>
      <c r="G70" s="381" t="s">
        <v>398</v>
      </c>
      <c r="H70" s="100" t="s">
        <v>653</v>
      </c>
      <c r="I70" s="381" t="s">
        <v>339</v>
      </c>
      <c r="J70" s="382">
        <v>2700</v>
      </c>
      <c r="K70" s="382">
        <v>0</v>
      </c>
      <c r="L70" s="191" t="str">
        <f t="shared" si="47"/>
        <v>890014140113111007514053025110</v>
      </c>
      <c r="M70" s="192">
        <f t="array" ref="M70">IF(COUNT(SEARCH(Удалить_Роспись_КВСР,$B70)*SEARCH(Удалить_Роспись_ПБС,$C70)*SEARCH(Удалить_Роспись_КФСР, $D70)*SEARCH(Удалить_Роспись_КЦСР,$E70)*SEARCH(Удалить_Роспись_КВР,$F70)*SEARCH(Удалить_Роспись_ЭК,$H70)*SEARCH(Удалить_Роспись_КР,$I70))&gt;0,0,1)</f>
        <v>0</v>
      </c>
      <c r="N70" s="192">
        <v>0</v>
      </c>
      <c r="O70" s="192" t="str">
        <f t="shared" si="48"/>
        <v/>
      </c>
      <c r="P70" s="192" t="str">
        <f t="shared" si="91"/>
        <v/>
      </c>
      <c r="Q70" s="300" t="str">
        <f t="shared" si="50"/>
        <v/>
      </c>
      <c r="R70" s="300" t="str">
        <f t="shared" si="51"/>
        <v/>
      </c>
      <c r="S70" s="300" t="str">
        <f t="shared" si="52"/>
        <v/>
      </c>
      <c r="T70" s="192" t="str">
        <f t="shared" si="53"/>
        <v/>
      </c>
      <c r="U70" s="303" t="str">
        <f t="shared" si="54"/>
        <v/>
      </c>
      <c r="V70" s="300" t="str">
        <f t="shared" si="55"/>
        <v/>
      </c>
      <c r="W70" s="192" t="str">
        <f t="shared" si="56"/>
        <v/>
      </c>
      <c r="X70" s="303" t="str">
        <f t="shared" si="57"/>
        <v/>
      </c>
      <c r="Y70" s="300" t="str">
        <f t="shared" si="58"/>
        <v/>
      </c>
      <c r="Z70" s="300" t="str">
        <f t="shared" si="59"/>
        <v>меж</v>
      </c>
      <c r="AA70" s="303" t="str">
        <f t="shared" si="60"/>
        <v/>
      </c>
      <c r="AB70" s="300" t="str">
        <f t="shared" si="61"/>
        <v/>
      </c>
      <c r="AC70" s="300" t="str">
        <f t="shared" si="62"/>
        <v/>
      </c>
      <c r="AD70" s="300" t="str">
        <f t="shared" si="63"/>
        <v/>
      </c>
      <c r="AE70" s="192" t="str">
        <f t="shared" si="64"/>
        <v/>
      </c>
      <c r="AF70" s="192" t="str">
        <f t="shared" si="65"/>
        <v/>
      </c>
      <c r="AG70" s="192"/>
      <c r="AJ70" s="300" t="str">
        <f t="shared" si="66"/>
        <v/>
      </c>
      <c r="AK70" s="300" t="str">
        <f t="shared" si="67"/>
        <v/>
      </c>
      <c r="AL70" s="300" t="str">
        <f t="shared" si="68"/>
        <v/>
      </c>
      <c r="AM70" s="300" t="str">
        <f t="shared" si="69"/>
        <v>меж</v>
      </c>
      <c r="AN70" s="300" t="str">
        <f t="shared" si="70"/>
        <v/>
      </c>
      <c r="AO70" s="300" t="str">
        <f t="shared" si="71"/>
        <v/>
      </c>
      <c r="AP70" s="300" t="str">
        <f t="shared" si="72"/>
        <v/>
      </c>
      <c r="AQ70" s="300" t="str">
        <f t="shared" si="73"/>
        <v/>
      </c>
      <c r="AR70" s="306" t="str">
        <f t="shared" si="74"/>
        <v/>
      </c>
      <c r="AS70" s="300" t="str">
        <f t="shared" si="75"/>
        <v/>
      </c>
      <c r="AT70" s="300" t="str">
        <f t="shared" si="76"/>
        <v/>
      </c>
      <c r="AU70" s="192" t="str">
        <f t="shared" si="77"/>
        <v>меж</v>
      </c>
      <c r="AV70" s="192" t="str">
        <f t="shared" si="78"/>
        <v>меж89001414общпро</v>
      </c>
      <c r="AW70" s="191">
        <f t="shared" si="79"/>
        <v>0</v>
      </c>
      <c r="AX70" s="191">
        <f t="shared" si="80"/>
        <v>0</v>
      </c>
      <c r="AY70" s="191">
        <f t="shared" si="81"/>
        <v>0</v>
      </c>
      <c r="AZ70" s="191">
        <f t="shared" si="82"/>
        <v>0</v>
      </c>
      <c r="BA70" s="193">
        <f t="shared" si="83"/>
        <v>1</v>
      </c>
      <c r="BB70" s="193">
        <f t="shared" si="84"/>
        <v>1</v>
      </c>
      <c r="BC70" s="193">
        <f t="shared" si="85"/>
        <v>1</v>
      </c>
      <c r="BD70" s="191">
        <f t="shared" si="92"/>
        <v>0</v>
      </c>
      <c r="BE70" s="191">
        <f t="shared" si="87"/>
        <v>0</v>
      </c>
      <c r="BF70" s="210">
        <f t="shared" si="88"/>
        <v>0</v>
      </c>
      <c r="BG70" s="211">
        <f t="shared" si="89"/>
        <v>0</v>
      </c>
      <c r="BH70" s="289"/>
      <c r="BI70" s="289"/>
      <c r="BJ70" s="228"/>
      <c r="BK70" s="228"/>
      <c r="BL70" s="233" t="str">
        <f t="shared" si="90"/>
        <v/>
      </c>
    </row>
    <row r="71" spans="1:64" ht="12" hidden="1" customHeight="1">
      <c r="A71" s="333" t="s">
        <v>683</v>
      </c>
      <c r="B71" s="381" t="s">
        <v>329</v>
      </c>
      <c r="C71" s="333" t="s">
        <v>655</v>
      </c>
      <c r="D71" s="381" t="s">
        <v>400</v>
      </c>
      <c r="E71" s="381" t="s">
        <v>865</v>
      </c>
      <c r="F71" s="381" t="s">
        <v>619</v>
      </c>
      <c r="G71" s="381" t="s">
        <v>1583</v>
      </c>
      <c r="H71" s="100" t="s">
        <v>653</v>
      </c>
      <c r="I71" s="381" t="s">
        <v>340</v>
      </c>
      <c r="J71" s="382">
        <v>73414</v>
      </c>
      <c r="K71" s="382">
        <v>43784.35</v>
      </c>
      <c r="L71" s="191" t="str">
        <f t="shared" si="47"/>
        <v>890014140203111005118053000004</v>
      </c>
      <c r="M71" s="192">
        <f t="array" ref="M71">IF(COUNT(SEARCH(Удалить_Роспись_КВСР,$B71)*SEARCH(Удалить_Роспись_ПБС,$C71)*SEARCH(Удалить_Роспись_КФСР, $D71)*SEARCH(Удалить_Роспись_КЦСР,$E71)*SEARCH(Удалить_Роспись_КВР,$F71)*SEARCH(Удалить_Роспись_ЭК,$H71)*SEARCH(Удалить_Роспись_КР,$I71))&gt;0,0,1)</f>
        <v>0</v>
      </c>
      <c r="N71" s="192">
        <v>0</v>
      </c>
      <c r="O71" s="192" t="str">
        <f t="shared" si="48"/>
        <v/>
      </c>
      <c r="P71" s="192" t="str">
        <f t="shared" si="91"/>
        <v/>
      </c>
      <c r="Q71" s="300" t="str">
        <f t="shared" si="50"/>
        <v/>
      </c>
      <c r="R71" s="300" t="str">
        <f t="shared" si="51"/>
        <v/>
      </c>
      <c r="S71" s="300" t="str">
        <f t="shared" si="52"/>
        <v/>
      </c>
      <c r="T71" s="192" t="str">
        <f t="shared" si="53"/>
        <v/>
      </c>
      <c r="U71" s="303" t="str">
        <f t="shared" si="54"/>
        <v/>
      </c>
      <c r="V71" s="300" t="str">
        <f t="shared" si="55"/>
        <v/>
      </c>
      <c r="W71" s="192" t="str">
        <f t="shared" si="56"/>
        <v/>
      </c>
      <c r="X71" s="303" t="str">
        <f t="shared" si="57"/>
        <v/>
      </c>
      <c r="Y71" s="300" t="str">
        <f t="shared" si="58"/>
        <v/>
      </c>
      <c r="Z71" s="300" t="str">
        <f t="shared" si="59"/>
        <v/>
      </c>
      <c r="AA71" s="303" t="str">
        <f t="shared" si="60"/>
        <v/>
      </c>
      <c r="AB71" s="300" t="str">
        <f t="shared" si="61"/>
        <v/>
      </c>
      <c r="AC71" s="300" t="str">
        <f t="shared" si="62"/>
        <v/>
      </c>
      <c r="AD71" s="300" t="str">
        <f t="shared" si="63"/>
        <v/>
      </c>
      <c r="AE71" s="192" t="str">
        <f t="shared" si="64"/>
        <v/>
      </c>
      <c r="AF71" s="192" t="str">
        <f t="shared" si="65"/>
        <v/>
      </c>
      <c r="AG71" s="192"/>
      <c r="AJ71" s="300" t="str">
        <f t="shared" si="66"/>
        <v/>
      </c>
      <c r="AK71" s="300" t="str">
        <f t="shared" si="67"/>
        <v/>
      </c>
      <c r="AL71" s="300" t="str">
        <f t="shared" si="68"/>
        <v/>
      </c>
      <c r="AM71" s="300" t="str">
        <f t="shared" si="69"/>
        <v/>
      </c>
      <c r="AN71" s="300" t="str">
        <f t="shared" si="70"/>
        <v/>
      </c>
      <c r="AO71" s="300" t="str">
        <f t="shared" si="71"/>
        <v/>
      </c>
      <c r="AP71" s="300" t="str">
        <f t="shared" si="72"/>
        <v/>
      </c>
      <c r="AQ71" s="300" t="str">
        <f t="shared" si="73"/>
        <v/>
      </c>
      <c r="AR71" s="306" t="str">
        <f t="shared" si="74"/>
        <v/>
      </c>
      <c r="AS71" s="300" t="str">
        <f t="shared" si="75"/>
        <v/>
      </c>
      <c r="AT71" s="300" t="str">
        <f t="shared" si="76"/>
        <v/>
      </c>
      <c r="AU71" s="192" t="str">
        <f t="shared" si="77"/>
        <v>рбс</v>
      </c>
      <c r="AV71" s="192" t="e">
        <f t="shared" si="78"/>
        <v>#N/A</v>
      </c>
      <c r="AW71" s="191">
        <f t="shared" si="79"/>
        <v>0</v>
      </c>
      <c r="AX71" s="191">
        <f t="shared" si="80"/>
        <v>0</v>
      </c>
      <c r="AY71" s="191">
        <f t="shared" si="81"/>
        <v>0</v>
      </c>
      <c r="AZ71" s="191">
        <f t="shared" si="82"/>
        <v>0</v>
      </c>
      <c r="BA71" s="193" t="e">
        <f t="shared" si="83"/>
        <v>#N/A</v>
      </c>
      <c r="BB71" s="193" t="e">
        <f t="shared" si="84"/>
        <v>#N/A</v>
      </c>
      <c r="BC71" s="193" t="e">
        <f t="shared" si="85"/>
        <v>#N/A</v>
      </c>
      <c r="BD71" s="191">
        <f t="shared" si="92"/>
        <v>0</v>
      </c>
      <c r="BE71" s="191" t="e">
        <f t="shared" si="87"/>
        <v>#N/A</v>
      </c>
      <c r="BF71" s="210" t="e">
        <f t="shared" si="88"/>
        <v>#N/A</v>
      </c>
      <c r="BG71" s="211" t="e">
        <f t="shared" si="89"/>
        <v>#N/A</v>
      </c>
      <c r="BH71" s="289"/>
      <c r="BI71" s="289"/>
      <c r="BJ71" s="228"/>
      <c r="BK71" s="228"/>
      <c r="BL71" s="233" t="str">
        <f t="shared" si="90"/>
        <v/>
      </c>
    </row>
    <row r="72" spans="1:64" ht="12" hidden="1" customHeight="1">
      <c r="A72" s="333" t="s">
        <v>683</v>
      </c>
      <c r="B72" s="381" t="s">
        <v>329</v>
      </c>
      <c r="C72" s="333" t="s">
        <v>655</v>
      </c>
      <c r="D72" s="381" t="s">
        <v>401</v>
      </c>
      <c r="E72" s="381" t="s">
        <v>866</v>
      </c>
      <c r="F72" s="381" t="s">
        <v>605</v>
      </c>
      <c r="G72" s="381" t="s">
        <v>398</v>
      </c>
      <c r="H72" s="100" t="s">
        <v>653</v>
      </c>
      <c r="I72" s="381" t="s">
        <v>339</v>
      </c>
      <c r="J72" s="382">
        <v>17643</v>
      </c>
      <c r="K72" s="382">
        <v>17643</v>
      </c>
      <c r="L72" s="191" t="str">
        <f t="shared" si="47"/>
        <v>890014140310042007412054025110</v>
      </c>
      <c r="M72" s="192">
        <f t="array" ref="M72">IF(COUNT(SEARCH(Удалить_Роспись_КВСР,$B72)*SEARCH(Удалить_Роспись_ПБС,$C72)*SEARCH(Удалить_Роспись_КФСР, $D72)*SEARCH(Удалить_Роспись_КЦСР,$E72)*SEARCH(Удалить_Роспись_КВР,$F72)*SEARCH(Удалить_Роспись_ЭК,$H72)*SEARCH(Удалить_Роспись_КР,$I72))&gt;0,0,1)</f>
        <v>0</v>
      </c>
      <c r="N72" s="192">
        <v>0</v>
      </c>
      <c r="O72" s="192" t="str">
        <f t="shared" si="48"/>
        <v/>
      </c>
      <c r="P72" s="192" t="str">
        <f t="shared" si="91"/>
        <v/>
      </c>
      <c r="Q72" s="300" t="str">
        <f t="shared" si="50"/>
        <v/>
      </c>
      <c r="R72" s="300" t="str">
        <f t="shared" si="51"/>
        <v/>
      </c>
      <c r="S72" s="300" t="str">
        <f t="shared" si="52"/>
        <v/>
      </c>
      <c r="T72" s="192" t="str">
        <f t="shared" si="53"/>
        <v/>
      </c>
      <c r="U72" s="303" t="str">
        <f t="shared" si="54"/>
        <v/>
      </c>
      <c r="V72" s="300" t="str">
        <f t="shared" si="55"/>
        <v/>
      </c>
      <c r="W72" s="192" t="str">
        <f t="shared" si="56"/>
        <v/>
      </c>
      <c r="X72" s="303" t="str">
        <f t="shared" si="57"/>
        <v/>
      </c>
      <c r="Y72" s="300" t="str">
        <f t="shared" si="58"/>
        <v/>
      </c>
      <c r="Z72" s="300" t="str">
        <f t="shared" si="59"/>
        <v>меж</v>
      </c>
      <c r="AA72" s="303" t="str">
        <f t="shared" si="60"/>
        <v/>
      </c>
      <c r="AB72" s="300" t="str">
        <f t="shared" si="61"/>
        <v/>
      </c>
      <c r="AC72" s="300" t="str">
        <f t="shared" si="62"/>
        <v/>
      </c>
      <c r="AD72" s="300" t="str">
        <f t="shared" si="63"/>
        <v/>
      </c>
      <c r="AE72" s="192" t="str">
        <f t="shared" si="64"/>
        <v/>
      </c>
      <c r="AF72" s="192" t="str">
        <f t="shared" si="65"/>
        <v/>
      </c>
      <c r="AG72" s="192"/>
      <c r="AJ72" s="300" t="str">
        <f t="shared" si="66"/>
        <v/>
      </c>
      <c r="AK72" s="300" t="str">
        <f t="shared" si="67"/>
        <v/>
      </c>
      <c r="AL72" s="300" t="str">
        <f t="shared" si="68"/>
        <v/>
      </c>
      <c r="AM72" s="300" t="str">
        <f t="shared" si="69"/>
        <v>меж</v>
      </c>
      <c r="AN72" s="300" t="str">
        <f t="shared" si="70"/>
        <v/>
      </c>
      <c r="AO72" s="300" t="str">
        <f t="shared" si="71"/>
        <v/>
      </c>
      <c r="AP72" s="300" t="str">
        <f t="shared" si="72"/>
        <v/>
      </c>
      <c r="AQ72" s="300" t="str">
        <f t="shared" si="73"/>
        <v/>
      </c>
      <c r="AR72" s="306" t="str">
        <f t="shared" si="74"/>
        <v/>
      </c>
      <c r="AS72" s="300" t="str">
        <f t="shared" si="75"/>
        <v/>
      </c>
      <c r="AT72" s="300" t="str">
        <f t="shared" si="76"/>
        <v/>
      </c>
      <c r="AU72" s="192" t="str">
        <f t="shared" si="77"/>
        <v>меж</v>
      </c>
      <c r="AV72" s="192" t="str">
        <f t="shared" si="78"/>
        <v>меж89001414общпро</v>
      </c>
      <c r="AW72" s="191">
        <f t="shared" si="79"/>
        <v>0</v>
      </c>
      <c r="AX72" s="191">
        <f t="shared" si="80"/>
        <v>0</v>
      </c>
      <c r="AY72" s="191">
        <f t="shared" si="81"/>
        <v>0</v>
      </c>
      <c r="AZ72" s="191">
        <f t="shared" si="82"/>
        <v>0</v>
      </c>
      <c r="BA72" s="193">
        <f t="shared" si="83"/>
        <v>1</v>
      </c>
      <c r="BB72" s="193">
        <f t="shared" si="84"/>
        <v>1</v>
      </c>
      <c r="BC72" s="193">
        <f t="shared" si="85"/>
        <v>1</v>
      </c>
      <c r="BD72" s="191">
        <f t="shared" si="92"/>
        <v>0</v>
      </c>
      <c r="BE72" s="191">
        <f t="shared" si="87"/>
        <v>0</v>
      </c>
      <c r="BF72" s="210">
        <f t="shared" si="88"/>
        <v>0</v>
      </c>
      <c r="BG72" s="211">
        <f t="shared" si="89"/>
        <v>0</v>
      </c>
      <c r="BH72" s="289"/>
      <c r="BI72" s="289"/>
      <c r="BJ72" s="228"/>
      <c r="BK72" s="228"/>
      <c r="BL72" s="233" t="str">
        <f t="shared" si="90"/>
        <v/>
      </c>
    </row>
    <row r="73" spans="1:64" ht="12" hidden="1" customHeight="1">
      <c r="A73" s="333" t="s">
        <v>683</v>
      </c>
      <c r="B73" s="381" t="s">
        <v>329</v>
      </c>
      <c r="C73" s="333" t="s">
        <v>655</v>
      </c>
      <c r="D73" s="381" t="s">
        <v>462</v>
      </c>
      <c r="E73" s="381" t="s">
        <v>867</v>
      </c>
      <c r="F73" s="381" t="s">
        <v>605</v>
      </c>
      <c r="G73" s="381" t="s">
        <v>398</v>
      </c>
      <c r="H73" s="100" t="s">
        <v>653</v>
      </c>
      <c r="I73" s="381" t="s">
        <v>339</v>
      </c>
      <c r="J73" s="382">
        <v>120000</v>
      </c>
      <c r="K73" s="382">
        <v>120000</v>
      </c>
      <c r="L73" s="191" t="str">
        <f t="shared" si="47"/>
        <v>890014140409091007393054025110</v>
      </c>
      <c r="M73" s="192">
        <f t="array" ref="M73">IF(COUNT(SEARCH(Удалить_Роспись_КВСР,$B73)*SEARCH(Удалить_Роспись_ПБС,$C73)*SEARCH(Удалить_Роспись_КФСР, $D73)*SEARCH(Удалить_Роспись_КЦСР,$E73)*SEARCH(Удалить_Роспись_КВР,$F73)*SEARCH(Удалить_Роспись_ЭК,$H73)*SEARCH(Удалить_Роспись_КР,$I73))&gt;0,0,1)</f>
        <v>0</v>
      </c>
      <c r="N73" s="192">
        <v>0</v>
      </c>
      <c r="O73" s="192" t="str">
        <f t="shared" si="48"/>
        <v/>
      </c>
      <c r="P73" s="192" t="str">
        <f t="shared" si="91"/>
        <v/>
      </c>
      <c r="Q73" s="300" t="str">
        <f t="shared" si="50"/>
        <v/>
      </c>
      <c r="R73" s="300" t="str">
        <f t="shared" si="51"/>
        <v/>
      </c>
      <c r="S73" s="300" t="str">
        <f t="shared" si="52"/>
        <v/>
      </c>
      <c r="T73" s="192" t="str">
        <f t="shared" si="53"/>
        <v/>
      </c>
      <c r="U73" s="303" t="str">
        <f t="shared" si="54"/>
        <v/>
      </c>
      <c r="V73" s="300" t="str">
        <f t="shared" si="55"/>
        <v/>
      </c>
      <c r="W73" s="192" t="str">
        <f t="shared" si="56"/>
        <v/>
      </c>
      <c r="X73" s="303" t="str">
        <f t="shared" si="57"/>
        <v/>
      </c>
      <c r="Y73" s="300" t="str">
        <f t="shared" si="58"/>
        <v/>
      </c>
      <c r="Z73" s="300" t="str">
        <f t="shared" si="59"/>
        <v>меж</v>
      </c>
      <c r="AA73" s="303" t="str">
        <f t="shared" si="60"/>
        <v/>
      </c>
      <c r="AB73" s="300" t="str">
        <f t="shared" si="61"/>
        <v/>
      </c>
      <c r="AC73" s="300" t="str">
        <f t="shared" si="62"/>
        <v/>
      </c>
      <c r="AD73" s="300" t="str">
        <f t="shared" si="63"/>
        <v/>
      </c>
      <c r="AE73" s="192" t="str">
        <f t="shared" si="64"/>
        <v/>
      </c>
      <c r="AF73" s="192" t="str">
        <f t="shared" si="65"/>
        <v/>
      </c>
      <c r="AG73" s="192"/>
      <c r="AJ73" s="300" t="str">
        <f t="shared" si="66"/>
        <v/>
      </c>
      <c r="AK73" s="300" t="str">
        <f t="shared" si="67"/>
        <v/>
      </c>
      <c r="AL73" s="300" t="str">
        <f t="shared" si="68"/>
        <v>бла</v>
      </c>
      <c r="AM73" s="300" t="str">
        <f t="shared" si="69"/>
        <v>меж</v>
      </c>
      <c r="AN73" s="300" t="str">
        <f t="shared" si="70"/>
        <v/>
      </c>
      <c r="AO73" s="300" t="str">
        <f t="shared" si="71"/>
        <v/>
      </c>
      <c r="AP73" s="300" t="str">
        <f t="shared" si="72"/>
        <v/>
      </c>
      <c r="AQ73" s="300" t="str">
        <f t="shared" si="73"/>
        <v/>
      </c>
      <c r="AR73" s="306" t="str">
        <f t="shared" si="74"/>
        <v/>
      </c>
      <c r="AS73" s="300" t="str">
        <f t="shared" si="75"/>
        <v/>
      </c>
      <c r="AT73" s="300" t="str">
        <f t="shared" si="76"/>
        <v/>
      </c>
      <c r="AU73" s="192" t="str">
        <f t="shared" si="77"/>
        <v>меж</v>
      </c>
      <c r="AV73" s="192" t="str">
        <f t="shared" si="78"/>
        <v>меж89001414общпро</v>
      </c>
      <c r="AW73" s="191">
        <f t="shared" si="79"/>
        <v>0</v>
      </c>
      <c r="AX73" s="191">
        <f t="shared" si="80"/>
        <v>0</v>
      </c>
      <c r="AY73" s="191">
        <f t="shared" si="81"/>
        <v>0</v>
      </c>
      <c r="AZ73" s="191">
        <f t="shared" si="82"/>
        <v>0</v>
      </c>
      <c r="BA73" s="193">
        <f t="shared" si="83"/>
        <v>1</v>
      </c>
      <c r="BB73" s="193">
        <f t="shared" si="84"/>
        <v>1</v>
      </c>
      <c r="BC73" s="193">
        <f t="shared" si="85"/>
        <v>1</v>
      </c>
      <c r="BD73" s="191">
        <f t="shared" si="92"/>
        <v>0</v>
      </c>
      <c r="BE73" s="191">
        <f t="shared" si="87"/>
        <v>0</v>
      </c>
      <c r="BF73" s="210">
        <f t="shared" si="88"/>
        <v>0</v>
      </c>
      <c r="BG73" s="211">
        <f t="shared" si="89"/>
        <v>0</v>
      </c>
      <c r="BH73" s="289"/>
      <c r="BI73" s="289"/>
      <c r="BJ73" s="228"/>
      <c r="BK73" s="228"/>
      <c r="BL73" s="233" t="str">
        <f t="shared" si="90"/>
        <v/>
      </c>
    </row>
    <row r="74" spans="1:64" ht="12" customHeight="1">
      <c r="A74" s="333" t="s">
        <v>683</v>
      </c>
      <c r="B74" s="381" t="s">
        <v>329</v>
      </c>
      <c r="C74" s="333" t="s">
        <v>655</v>
      </c>
      <c r="D74" s="381" t="s">
        <v>408</v>
      </c>
      <c r="E74" s="381" t="s">
        <v>868</v>
      </c>
      <c r="F74" s="381" t="s">
        <v>605</v>
      </c>
      <c r="G74" s="381" t="s">
        <v>398</v>
      </c>
      <c r="H74" s="100" t="s">
        <v>653</v>
      </c>
      <c r="I74" s="381" t="s">
        <v>505</v>
      </c>
      <c r="J74" s="382">
        <v>42140</v>
      </c>
      <c r="K74" s="382">
        <v>42140</v>
      </c>
      <c r="L74" s="191" t="str">
        <f t="shared" si="47"/>
        <v>89001414070706100Ч005054025101</v>
      </c>
      <c r="M74" s="192">
        <f t="array" ref="M74">IF(COUNT(SEARCH(Удалить_Роспись_КВСР,$B74)*SEARCH(Удалить_Роспись_ПБС,$C74)*SEARCH(Удалить_Роспись_КФСР, $D74)*SEARCH(Удалить_Роспись_КЦСР,$E74)*SEARCH(Удалить_Роспись_КВР,$F74)*SEARCH(Удалить_Роспись_ЭК,$H74)*SEARCH(Удалить_Роспись_КР,$I74))&gt;0,0,1)</f>
        <v>1</v>
      </c>
      <c r="N74" s="192">
        <v>0</v>
      </c>
      <c r="O74" s="192" t="str">
        <f t="shared" si="48"/>
        <v/>
      </c>
      <c r="P74" s="192" t="str">
        <f t="shared" si="91"/>
        <v/>
      </c>
      <c r="Q74" s="300" t="str">
        <f t="shared" si="50"/>
        <v/>
      </c>
      <c r="R74" s="300" t="str">
        <f t="shared" si="51"/>
        <v/>
      </c>
      <c r="S74" s="300" t="str">
        <f t="shared" si="52"/>
        <v/>
      </c>
      <c r="T74" s="192" t="str">
        <f t="shared" si="53"/>
        <v/>
      </c>
      <c r="U74" s="303" t="str">
        <f t="shared" si="54"/>
        <v/>
      </c>
      <c r="V74" s="300" t="str">
        <f t="shared" si="55"/>
        <v/>
      </c>
      <c r="W74" s="192" t="str">
        <f t="shared" si="56"/>
        <v/>
      </c>
      <c r="X74" s="303" t="str">
        <f t="shared" si="57"/>
        <v/>
      </c>
      <c r="Y74" s="300" t="str">
        <f t="shared" si="58"/>
        <v/>
      </c>
      <c r="Z74" s="300" t="str">
        <f t="shared" si="59"/>
        <v>меж</v>
      </c>
      <c r="AA74" s="303" t="str">
        <f t="shared" si="60"/>
        <v/>
      </c>
      <c r="AB74" s="300" t="str">
        <f t="shared" si="61"/>
        <v/>
      </c>
      <c r="AC74" s="300" t="str">
        <f t="shared" si="62"/>
        <v/>
      </c>
      <c r="AD74" s="300" t="str">
        <f t="shared" si="63"/>
        <v/>
      </c>
      <c r="AE74" s="192" t="str">
        <f t="shared" si="64"/>
        <v/>
      </c>
      <c r="AF74" s="192" t="str">
        <f t="shared" si="65"/>
        <v/>
      </c>
      <c r="AG74" s="192"/>
      <c r="AJ74" s="300" t="str">
        <f t="shared" si="66"/>
        <v/>
      </c>
      <c r="AK74" s="300" t="str">
        <f t="shared" si="67"/>
        <v/>
      </c>
      <c r="AL74" s="300" t="str">
        <f t="shared" si="68"/>
        <v/>
      </c>
      <c r="AM74" s="300" t="str">
        <f t="shared" si="69"/>
        <v>меж</v>
      </c>
      <c r="AN74" s="300" t="str">
        <f t="shared" si="70"/>
        <v/>
      </c>
      <c r="AO74" s="300" t="str">
        <f t="shared" si="71"/>
        <v/>
      </c>
      <c r="AP74" s="300" t="str">
        <f t="shared" si="72"/>
        <v/>
      </c>
      <c r="AQ74" s="300" t="str">
        <f t="shared" si="73"/>
        <v/>
      </c>
      <c r="AR74" s="306" t="str">
        <f t="shared" si="74"/>
        <v/>
      </c>
      <c r="AS74" s="300" t="str">
        <f t="shared" si="75"/>
        <v/>
      </c>
      <c r="AT74" s="300" t="str">
        <f t="shared" si="76"/>
        <v/>
      </c>
      <c r="AU74" s="192" t="str">
        <f t="shared" si="77"/>
        <v>меж</v>
      </c>
      <c r="AV74" s="192" t="str">
        <f t="shared" si="78"/>
        <v>меж89001414общпро</v>
      </c>
      <c r="AW74" s="191">
        <f t="shared" si="79"/>
        <v>42140</v>
      </c>
      <c r="AX74" s="191">
        <f t="shared" si="80"/>
        <v>42140</v>
      </c>
      <c r="AY74" s="191">
        <f t="shared" si="81"/>
        <v>0</v>
      </c>
      <c r="AZ74" s="191">
        <f t="shared" si="82"/>
        <v>0</v>
      </c>
      <c r="BA74" s="193">
        <f t="shared" si="83"/>
        <v>1</v>
      </c>
      <c r="BB74" s="193">
        <f t="shared" si="84"/>
        <v>1</v>
      </c>
      <c r="BC74" s="193">
        <f t="shared" si="85"/>
        <v>1</v>
      </c>
      <c r="BD74" s="191">
        <f t="shared" si="92"/>
        <v>0</v>
      </c>
      <c r="BE74" s="191">
        <f t="shared" si="87"/>
        <v>0</v>
      </c>
      <c r="BF74" s="210">
        <f t="shared" si="88"/>
        <v>0</v>
      </c>
      <c r="BG74" s="211">
        <f t="shared" si="89"/>
        <v>0</v>
      </c>
      <c r="BH74" s="289"/>
      <c r="BI74" s="289"/>
      <c r="BJ74" s="228"/>
      <c r="BK74" s="228"/>
      <c r="BL74" s="233" t="str">
        <f t="shared" si="90"/>
        <v/>
      </c>
    </row>
    <row r="75" spans="1:64" ht="12" hidden="1" customHeight="1">
      <c r="A75" s="333" t="s">
        <v>683</v>
      </c>
      <c r="B75" s="381" t="s">
        <v>329</v>
      </c>
      <c r="C75" s="333" t="s">
        <v>655</v>
      </c>
      <c r="D75" s="381" t="s">
        <v>333</v>
      </c>
      <c r="E75" s="381" t="s">
        <v>869</v>
      </c>
      <c r="F75" s="381" t="s">
        <v>621</v>
      </c>
      <c r="G75" s="381" t="s">
        <v>398</v>
      </c>
      <c r="H75" s="100" t="s">
        <v>653</v>
      </c>
      <c r="I75" s="381" t="s">
        <v>339</v>
      </c>
      <c r="J75" s="382">
        <v>233430</v>
      </c>
      <c r="K75" s="382">
        <v>175053</v>
      </c>
      <c r="L75" s="191" t="str">
        <f t="shared" si="47"/>
        <v>890014141401111007601051125110</v>
      </c>
      <c r="M75" s="192">
        <f t="array" ref="M75">IF(COUNT(SEARCH(Удалить_Роспись_КВСР,$B75)*SEARCH(Удалить_Роспись_ПБС,$C75)*SEARCH(Удалить_Роспись_КФСР, $D75)*SEARCH(Удалить_Роспись_КЦСР,$E75)*SEARCH(Удалить_Роспись_КВР,$F75)*SEARCH(Удалить_Роспись_ЭК,$H75)*SEARCH(Удалить_Роспись_КР,$I75))&gt;0,0,1)</f>
        <v>0</v>
      </c>
      <c r="N75" s="192">
        <v>0</v>
      </c>
      <c r="O75" s="192" t="str">
        <f t="shared" si="48"/>
        <v/>
      </c>
      <c r="P75" s="192" t="str">
        <f t="shared" si="91"/>
        <v/>
      </c>
      <c r="Q75" s="300" t="str">
        <f t="shared" si="50"/>
        <v/>
      </c>
      <c r="R75" s="300" t="str">
        <f t="shared" si="51"/>
        <v/>
      </c>
      <c r="S75" s="300" t="str">
        <f t="shared" si="52"/>
        <v/>
      </c>
      <c r="T75" s="192" t="str">
        <f t="shared" si="53"/>
        <v/>
      </c>
      <c r="U75" s="303" t="str">
        <f t="shared" si="54"/>
        <v/>
      </c>
      <c r="V75" s="300" t="str">
        <f t="shared" si="55"/>
        <v/>
      </c>
      <c r="W75" s="192" t="str">
        <f t="shared" si="56"/>
        <v/>
      </c>
      <c r="X75" s="303" t="str">
        <f t="shared" si="57"/>
        <v/>
      </c>
      <c r="Y75" s="300" t="str">
        <f t="shared" si="58"/>
        <v/>
      </c>
      <c r="Z75" s="300" t="str">
        <f t="shared" si="59"/>
        <v>меж</v>
      </c>
      <c r="AA75" s="303" t="str">
        <f t="shared" si="60"/>
        <v/>
      </c>
      <c r="AB75" s="300" t="str">
        <f t="shared" si="61"/>
        <v/>
      </c>
      <c r="AC75" s="300" t="str">
        <f t="shared" si="62"/>
        <v/>
      </c>
      <c r="AD75" s="300" t="str">
        <f t="shared" si="63"/>
        <v/>
      </c>
      <c r="AE75" s="192" t="str">
        <f t="shared" si="64"/>
        <v/>
      </c>
      <c r="AF75" s="192" t="str">
        <f t="shared" si="65"/>
        <v/>
      </c>
      <c r="AG75" s="192"/>
      <c r="AJ75" s="300" t="str">
        <f t="shared" si="66"/>
        <v/>
      </c>
      <c r="AK75" s="300" t="str">
        <f t="shared" si="67"/>
        <v/>
      </c>
      <c r="AL75" s="300" t="str">
        <f t="shared" si="68"/>
        <v/>
      </c>
      <c r="AM75" s="300" t="str">
        <f t="shared" si="69"/>
        <v>меж</v>
      </c>
      <c r="AN75" s="300" t="str">
        <f t="shared" si="70"/>
        <v/>
      </c>
      <c r="AO75" s="300" t="str">
        <f t="shared" si="71"/>
        <v/>
      </c>
      <c r="AP75" s="300" t="str">
        <f t="shared" si="72"/>
        <v/>
      </c>
      <c r="AQ75" s="300" t="str">
        <f t="shared" si="73"/>
        <v/>
      </c>
      <c r="AR75" s="306" t="str">
        <f t="shared" si="74"/>
        <v/>
      </c>
      <c r="AS75" s="300" t="str">
        <f t="shared" si="75"/>
        <v/>
      </c>
      <c r="AT75" s="300" t="str">
        <f t="shared" si="76"/>
        <v/>
      </c>
      <c r="AU75" s="192" t="str">
        <f t="shared" si="77"/>
        <v>меж</v>
      </c>
      <c r="AV75" s="192" t="str">
        <f t="shared" si="78"/>
        <v>меж89001414общпро</v>
      </c>
      <c r="AW75" s="191">
        <f t="shared" si="79"/>
        <v>0</v>
      </c>
      <c r="AX75" s="191">
        <f t="shared" si="80"/>
        <v>0</v>
      </c>
      <c r="AY75" s="191">
        <f t="shared" si="81"/>
        <v>0</v>
      </c>
      <c r="AZ75" s="191">
        <f t="shared" si="82"/>
        <v>0</v>
      </c>
      <c r="BA75" s="193">
        <f t="shared" si="83"/>
        <v>1</v>
      </c>
      <c r="BB75" s="193">
        <f t="shared" si="84"/>
        <v>1</v>
      </c>
      <c r="BC75" s="193">
        <f t="shared" si="85"/>
        <v>1</v>
      </c>
      <c r="BD75" s="191">
        <f t="shared" si="92"/>
        <v>0</v>
      </c>
      <c r="BE75" s="191">
        <f t="shared" si="87"/>
        <v>0</v>
      </c>
      <c r="BF75" s="210">
        <f t="shared" si="88"/>
        <v>0</v>
      </c>
      <c r="BG75" s="211">
        <f t="shared" si="89"/>
        <v>0</v>
      </c>
      <c r="BH75" s="289"/>
      <c r="BI75" s="289"/>
      <c r="BJ75" s="228"/>
      <c r="BK75" s="228"/>
      <c r="BL75" s="233" t="str">
        <f t="shared" si="90"/>
        <v/>
      </c>
    </row>
    <row r="76" spans="1:64" ht="12" customHeight="1">
      <c r="A76" s="333" t="s">
        <v>683</v>
      </c>
      <c r="B76" s="381" t="s">
        <v>329</v>
      </c>
      <c r="C76" s="333" t="s">
        <v>655</v>
      </c>
      <c r="D76" s="381" t="s">
        <v>333</v>
      </c>
      <c r="E76" s="381" t="s">
        <v>870</v>
      </c>
      <c r="F76" s="381" t="s">
        <v>621</v>
      </c>
      <c r="G76" s="381" t="s">
        <v>398</v>
      </c>
      <c r="H76" s="100" t="s">
        <v>653</v>
      </c>
      <c r="I76" s="381" t="s">
        <v>505</v>
      </c>
      <c r="J76" s="382">
        <v>1226430</v>
      </c>
      <c r="K76" s="382">
        <v>1226430</v>
      </c>
      <c r="L76" s="191" t="str">
        <f t="shared" si="47"/>
        <v>890014141401111008013051125101</v>
      </c>
      <c r="M76" s="192">
        <f t="array" ref="M76">IF(COUNT(SEARCH(Удалить_Роспись_КВСР,$B76)*SEARCH(Удалить_Роспись_ПБС,$C76)*SEARCH(Удалить_Роспись_КФСР, $D76)*SEARCH(Удалить_Роспись_КЦСР,$E76)*SEARCH(Удалить_Роспись_КВР,$F76)*SEARCH(Удалить_Роспись_ЭК,$H76)*SEARCH(Удалить_Роспись_КР,$I76))&gt;0,0,1)</f>
        <v>1</v>
      </c>
      <c r="N76" s="192">
        <v>0</v>
      </c>
      <c r="O76" s="192" t="str">
        <f t="shared" si="48"/>
        <v/>
      </c>
      <c r="P76" s="192" t="str">
        <f t="shared" si="91"/>
        <v/>
      </c>
      <c r="Q76" s="300" t="str">
        <f t="shared" si="50"/>
        <v/>
      </c>
      <c r="R76" s="300" t="str">
        <f t="shared" si="51"/>
        <v/>
      </c>
      <c r="S76" s="300" t="str">
        <f t="shared" si="52"/>
        <v/>
      </c>
      <c r="T76" s="192" t="str">
        <f t="shared" si="53"/>
        <v/>
      </c>
      <c r="U76" s="303" t="str">
        <f t="shared" si="54"/>
        <v/>
      </c>
      <c r="V76" s="300" t="str">
        <f t="shared" si="55"/>
        <v/>
      </c>
      <c r="W76" s="192" t="str">
        <f t="shared" si="56"/>
        <v/>
      </c>
      <c r="X76" s="303" t="str">
        <f t="shared" si="57"/>
        <v/>
      </c>
      <c r="Y76" s="300" t="str">
        <f t="shared" si="58"/>
        <v/>
      </c>
      <c r="Z76" s="300" t="str">
        <f t="shared" si="59"/>
        <v>меж</v>
      </c>
      <c r="AA76" s="303" t="str">
        <f t="shared" si="60"/>
        <v/>
      </c>
      <c r="AB76" s="300" t="str">
        <f t="shared" si="61"/>
        <v/>
      </c>
      <c r="AC76" s="300" t="str">
        <f t="shared" si="62"/>
        <v/>
      </c>
      <c r="AD76" s="300" t="str">
        <f t="shared" si="63"/>
        <v/>
      </c>
      <c r="AE76" s="192" t="str">
        <f t="shared" si="64"/>
        <v/>
      </c>
      <c r="AF76" s="192" t="str">
        <f t="shared" si="65"/>
        <v/>
      </c>
      <c r="AG76" s="192"/>
      <c r="AJ76" s="300" t="str">
        <f t="shared" si="66"/>
        <v/>
      </c>
      <c r="AK76" s="300" t="str">
        <f t="shared" si="67"/>
        <v/>
      </c>
      <c r="AL76" s="300" t="str">
        <f t="shared" si="68"/>
        <v/>
      </c>
      <c r="AM76" s="300" t="str">
        <f t="shared" si="69"/>
        <v>меж</v>
      </c>
      <c r="AN76" s="300" t="str">
        <f t="shared" si="70"/>
        <v/>
      </c>
      <c r="AO76" s="300" t="str">
        <f t="shared" si="71"/>
        <v/>
      </c>
      <c r="AP76" s="300" t="str">
        <f t="shared" si="72"/>
        <v/>
      </c>
      <c r="AQ76" s="300" t="str">
        <f t="shared" si="73"/>
        <v/>
      </c>
      <c r="AR76" s="306" t="str">
        <f t="shared" si="74"/>
        <v/>
      </c>
      <c r="AS76" s="300" t="str">
        <f t="shared" si="75"/>
        <v/>
      </c>
      <c r="AT76" s="300" t="str">
        <f t="shared" si="76"/>
        <v/>
      </c>
      <c r="AU76" s="192" t="str">
        <f t="shared" si="77"/>
        <v>меж</v>
      </c>
      <c r="AV76" s="192" t="str">
        <f t="shared" si="78"/>
        <v>меж89001414общпро</v>
      </c>
      <c r="AW76" s="191">
        <f t="shared" si="79"/>
        <v>1226430</v>
      </c>
      <c r="AX76" s="191">
        <f t="shared" si="80"/>
        <v>1226430</v>
      </c>
      <c r="AY76" s="191">
        <f t="shared" si="81"/>
        <v>0</v>
      </c>
      <c r="AZ76" s="191">
        <f t="shared" si="82"/>
        <v>0</v>
      </c>
      <c r="BA76" s="193">
        <f t="shared" si="83"/>
        <v>1</v>
      </c>
      <c r="BB76" s="193">
        <f t="shared" si="84"/>
        <v>1</v>
      </c>
      <c r="BC76" s="193">
        <f t="shared" si="85"/>
        <v>1</v>
      </c>
      <c r="BD76" s="191">
        <f t="shared" si="92"/>
        <v>0</v>
      </c>
      <c r="BE76" s="191">
        <f t="shared" si="87"/>
        <v>0</v>
      </c>
      <c r="BF76" s="210">
        <f t="shared" si="88"/>
        <v>0</v>
      </c>
      <c r="BG76" s="211">
        <f t="shared" si="89"/>
        <v>0</v>
      </c>
      <c r="BH76" s="289"/>
      <c r="BI76" s="289"/>
      <c r="BJ76" s="228"/>
      <c r="BK76" s="228"/>
      <c r="BL76" s="233" t="str">
        <f t="shared" si="90"/>
        <v/>
      </c>
    </row>
    <row r="77" spans="1:64" ht="12" customHeight="1">
      <c r="A77" s="333" t="s">
        <v>683</v>
      </c>
      <c r="B77" s="381" t="s">
        <v>329</v>
      </c>
      <c r="C77" s="333" t="s">
        <v>655</v>
      </c>
      <c r="D77" s="381" t="s">
        <v>334</v>
      </c>
      <c r="E77" s="381" t="s">
        <v>871</v>
      </c>
      <c r="F77" s="381" t="s">
        <v>605</v>
      </c>
      <c r="G77" s="381" t="s">
        <v>398</v>
      </c>
      <c r="H77" s="100" t="s">
        <v>653</v>
      </c>
      <c r="I77" s="381" t="s">
        <v>505</v>
      </c>
      <c r="J77" s="382">
        <v>2801500</v>
      </c>
      <c r="K77" s="382">
        <v>1600000</v>
      </c>
      <c r="L77" s="191" t="str">
        <f t="shared" si="47"/>
        <v>890014141403111008012054025101</v>
      </c>
      <c r="M77" s="192">
        <f t="array" ref="M77">IF(COUNT(SEARCH(Удалить_Роспись_КВСР,$B77)*SEARCH(Удалить_Роспись_ПБС,$C77)*SEARCH(Удалить_Роспись_КФСР, $D77)*SEARCH(Удалить_Роспись_КЦСР,$E77)*SEARCH(Удалить_Роспись_КВР,$F77)*SEARCH(Удалить_Роспись_ЭК,$H77)*SEARCH(Удалить_Роспись_КР,$I77))&gt;0,0,1)</f>
        <v>1</v>
      </c>
      <c r="N77" s="192">
        <v>0</v>
      </c>
      <c r="O77" s="192" t="str">
        <f t="shared" si="48"/>
        <v/>
      </c>
      <c r="P77" s="192" t="str">
        <f t="shared" si="91"/>
        <v/>
      </c>
      <c r="Q77" s="300" t="str">
        <f t="shared" si="50"/>
        <v/>
      </c>
      <c r="R77" s="300" t="str">
        <f t="shared" si="51"/>
        <v/>
      </c>
      <c r="S77" s="300" t="str">
        <f t="shared" si="52"/>
        <v/>
      </c>
      <c r="T77" s="192" t="str">
        <f t="shared" si="53"/>
        <v/>
      </c>
      <c r="U77" s="303" t="str">
        <f t="shared" si="54"/>
        <v/>
      </c>
      <c r="V77" s="300" t="str">
        <f t="shared" si="55"/>
        <v/>
      </c>
      <c r="W77" s="192" t="str">
        <f t="shared" si="56"/>
        <v/>
      </c>
      <c r="X77" s="303" t="str">
        <f t="shared" si="57"/>
        <v/>
      </c>
      <c r="Y77" s="300" t="str">
        <f t="shared" si="58"/>
        <v/>
      </c>
      <c r="Z77" s="300" t="str">
        <f t="shared" si="59"/>
        <v>меж</v>
      </c>
      <c r="AA77" s="303" t="str">
        <f t="shared" si="60"/>
        <v/>
      </c>
      <c r="AB77" s="300" t="str">
        <f t="shared" si="61"/>
        <v/>
      </c>
      <c r="AC77" s="300" t="str">
        <f t="shared" si="62"/>
        <v/>
      </c>
      <c r="AD77" s="300" t="str">
        <f t="shared" si="63"/>
        <v/>
      </c>
      <c r="AE77" s="192" t="str">
        <f t="shared" si="64"/>
        <v/>
      </c>
      <c r="AF77" s="192" t="str">
        <f t="shared" si="65"/>
        <v/>
      </c>
      <c r="AG77" s="192"/>
      <c r="AJ77" s="300" t="str">
        <f t="shared" si="66"/>
        <v/>
      </c>
      <c r="AK77" s="300" t="str">
        <f t="shared" si="67"/>
        <v/>
      </c>
      <c r="AL77" s="300" t="str">
        <f t="shared" si="68"/>
        <v/>
      </c>
      <c r="AM77" s="300" t="str">
        <f t="shared" si="69"/>
        <v>меж</v>
      </c>
      <c r="AN77" s="300" t="str">
        <f t="shared" si="70"/>
        <v/>
      </c>
      <c r="AO77" s="300" t="str">
        <f t="shared" si="71"/>
        <v/>
      </c>
      <c r="AP77" s="300" t="str">
        <f t="shared" si="72"/>
        <v/>
      </c>
      <c r="AQ77" s="300" t="str">
        <f t="shared" si="73"/>
        <v/>
      </c>
      <c r="AR77" s="306" t="str">
        <f t="shared" si="74"/>
        <v/>
      </c>
      <c r="AS77" s="300" t="str">
        <f t="shared" si="75"/>
        <v/>
      </c>
      <c r="AT77" s="300" t="str">
        <f t="shared" si="76"/>
        <v/>
      </c>
      <c r="AU77" s="192" t="str">
        <f t="shared" si="77"/>
        <v>меж</v>
      </c>
      <c r="AV77" s="192" t="str">
        <f t="shared" si="78"/>
        <v>меж89001414общпро</v>
      </c>
      <c r="AW77" s="191">
        <f t="shared" si="79"/>
        <v>2801500</v>
      </c>
      <c r="AX77" s="191">
        <f t="shared" si="80"/>
        <v>1600000</v>
      </c>
      <c r="AY77" s="191">
        <f t="shared" si="81"/>
        <v>0</v>
      </c>
      <c r="AZ77" s="191">
        <f t="shared" si="82"/>
        <v>0</v>
      </c>
      <c r="BA77" s="193">
        <f t="shared" si="83"/>
        <v>1</v>
      </c>
      <c r="BB77" s="193">
        <f t="shared" si="84"/>
        <v>1</v>
      </c>
      <c r="BC77" s="193">
        <f t="shared" si="85"/>
        <v>1</v>
      </c>
      <c r="BD77" s="191">
        <f t="shared" si="92"/>
        <v>0</v>
      </c>
      <c r="BE77" s="191">
        <f t="shared" si="87"/>
        <v>0</v>
      </c>
      <c r="BF77" s="210">
        <f t="shared" si="88"/>
        <v>0</v>
      </c>
      <c r="BG77" s="211">
        <f t="shared" si="89"/>
        <v>0</v>
      </c>
      <c r="BH77" s="289"/>
      <c r="BI77" s="289"/>
      <c r="BJ77" s="228"/>
      <c r="BK77" s="228"/>
      <c r="BL77" s="233" t="str">
        <f t="shared" si="90"/>
        <v/>
      </c>
    </row>
    <row r="78" spans="1:64" ht="12" customHeight="1">
      <c r="A78" s="333" t="s">
        <v>683</v>
      </c>
      <c r="B78" s="381" t="s">
        <v>412</v>
      </c>
      <c r="C78" s="333" t="s">
        <v>655</v>
      </c>
      <c r="D78" s="381" t="s">
        <v>383</v>
      </c>
      <c r="E78" s="381" t="s">
        <v>872</v>
      </c>
      <c r="F78" s="381" t="s">
        <v>602</v>
      </c>
      <c r="G78" s="381" t="s">
        <v>385</v>
      </c>
      <c r="H78" s="100" t="s">
        <v>653</v>
      </c>
      <c r="I78" s="381" t="s">
        <v>505</v>
      </c>
      <c r="J78" s="382">
        <v>423530.06</v>
      </c>
      <c r="K78" s="382">
        <v>326029.8</v>
      </c>
      <c r="L78" s="191" t="str">
        <f t="shared" ref="L78:L141" si="93">CONCATENATE(B78,C78,D78,E78,F78,G78,I78)</f>
        <v>902014140102801006000012121101</v>
      </c>
      <c r="M78" s="192">
        <f t="array" ref="M78">IF(COUNT(SEARCH(Удалить_Роспись_КВСР,$B78)*SEARCH(Удалить_Роспись_ПБС,$C78)*SEARCH(Удалить_Роспись_КФСР, $D78)*SEARCH(Удалить_Роспись_КЦСР,$E78)*SEARCH(Удалить_Роспись_КВР,$F78)*SEARCH(Удалить_Роспись_ЭК,$H78)*SEARCH(Удалить_Роспись_КР,$I78))&gt;0,0,1)</f>
        <v>1</v>
      </c>
      <c r="N78" s="192">
        <v>0</v>
      </c>
      <c r="O78" s="192" t="str">
        <f t="shared" ref="O78:O141" si="94">IF(OR($E78="263П001",$E78="092П000"),"атп","")</f>
        <v/>
      </c>
      <c r="P78" s="192" t="str">
        <f t="shared" ref="P78:P83" si="95">IF($E78="3000200","воз","")</f>
        <v/>
      </c>
      <c r="Q78" s="300" t="str">
        <f t="shared" ref="Q78:Q141" si="96">IF(OR($E78="282Д002",$E78="909Д000"),"инв","")</f>
        <v/>
      </c>
      <c r="R78" s="300" t="str">
        <f t="shared" ref="R78:R141" si="97">IF(OR($E78="2928006",$E78="4118004",$E78="909Ж000"),"зем","")</f>
        <v/>
      </c>
      <c r="S78" s="300" t="str">
        <f t="shared" ref="S78:S141" si="98">IF($D78="1001","пен","")</f>
        <v/>
      </c>
      <c r="T78" s="192" t="str">
        <f t="shared" ref="T78:T141" si="99">IF($E78="9018000","рез","")</f>
        <v/>
      </c>
      <c r="U78" s="303" t="str">
        <f t="shared" ref="U78:U141" si="100">IF(LEFT($E78,3)="795","рцп","")</f>
        <v/>
      </c>
      <c r="V78" s="300" t="str">
        <f t="shared" ref="V78:V141" si="101">IF(AND($B78="830",OR($E78="1038212",$E78="0358000",E78="0348223",E78="1018001",E78="1018210",E78="1038000",E78="0318202",E78="0368203",E78="0538001")),"мер","")</f>
        <v/>
      </c>
      <c r="W78" s="192" t="str">
        <f t="shared" ref="W78:W141" si="102">IF(AND($B78="806",$D78="0503"),"бла","")</f>
        <v/>
      </c>
      <c r="X78" s="303" t="str">
        <f t="shared" ref="X78:X141" si="103">IF(AND($B78="806",$E78="5058606"),"жил","")</f>
        <v/>
      </c>
      <c r="Y78" s="300" t="str">
        <f t="shared" ref="Y78:Y141" si="104">IF($D78="0107","выб","")</f>
        <v/>
      </c>
      <c r="Z78" s="300" t="str">
        <f t="shared" ref="Z78:Z141" si="105">IF($G78="251","меж","")</f>
        <v/>
      </c>
      <c r="AA78" s="303" t="str">
        <f t="shared" ref="AA78:AA141" si="106">IF($B78="800","кцп","")</f>
        <v/>
      </c>
      <c r="AB78" s="300" t="str">
        <f t="shared" ref="AB78:AB141" si="107">IF($F78="611","смз","")</f>
        <v/>
      </c>
      <c r="AC78" s="300" t="str">
        <f t="shared" ref="AC78:AC141" si="108">IF($D78="1301","дол","")</f>
        <v/>
      </c>
      <c r="AD78" s="300" t="str">
        <f t="shared" ref="AD78:AD141" si="109">IF($F78="612","сиц","")</f>
        <v/>
      </c>
      <c r="AE78" s="192" t="str">
        <f t="shared" ref="AE78:AE141" si="110">IF(AND($B78="890",$E78="9098000",F78="870"),"рсф","")</f>
        <v/>
      </c>
      <c r="AF78" s="192" t="str">
        <f t="shared" ref="AF78:AF141" si="111">IF(AND($F78="330",B78="806"),"поч","")</f>
        <v/>
      </c>
      <c r="AG78" s="192"/>
      <c r="AJ78" s="300" t="str">
        <f t="shared" ref="AJ78:AJ141" si="112">IF(AND(D78="0503",G78="223",OR(E78="2118002",E78="2218002",E78="2338004",E78="2718002",E78="2928002",E78="3018002",E78="3118002",E78="3218002",E78="3418002",E78="3658002",E78="3718002",E78="3818002",E78="3948001",E78="4118002",E78="4218002",E78="4218001",E78="4318002",E78="4418002",E78="4618002")),"осв","")</f>
        <v/>
      </c>
      <c r="AK78" s="300" t="str">
        <f t="shared" ref="AK78:AK141" si="113">IF($D78="0107","выб","")</f>
        <v/>
      </c>
      <c r="AL78" s="300" t="str">
        <f t="shared" ref="AL78:AL141" si="114">IF(OR($D78="0409",$D78="0503"),"бла","")</f>
        <v/>
      </c>
      <c r="AM78" s="300" t="str">
        <f t="shared" ref="AM78:AM141" si="115">IF($G78="251","меж","")</f>
        <v/>
      </c>
      <c r="AN78" s="300" t="str">
        <f t="shared" ref="AN78:AN141" si="116">IF($D78="0501","жил","")</f>
        <v/>
      </c>
      <c r="AO78" s="300" t="str">
        <f t="shared" ref="AO78:AO141" si="117">IF($D78="1101","физ","")</f>
        <v/>
      </c>
      <c r="AP78" s="300" t="str">
        <f t="shared" ref="AP78:AP141" si="118">IF($D78="0408","тра","")</f>
        <v/>
      </c>
      <c r="AQ78" s="300" t="str">
        <f t="shared" ref="AQ78:AQ141" si="119">IF($D78="1001","пен","")</f>
        <v/>
      </c>
      <c r="AR78" s="306" t="str">
        <f t="shared" ref="AR78:AR141" si="120">IF(LEFT($E78,3)="795","рцп","")</f>
        <v/>
      </c>
      <c r="AS78" s="300" t="str">
        <f t="shared" ref="AS78:AS141" si="121">IF($F78="611","смз","")</f>
        <v/>
      </c>
      <c r="AT78" s="300" t="str">
        <f t="shared" ref="AT78:AT141" si="122">IF($F78="612","сиц","")</f>
        <v/>
      </c>
      <c r="AU78" s="192" t="str">
        <f t="shared" ref="AU78:AU141" si="123">IF(LEFT(B78,1)="9",LEFT(CONCATENATE(AJ78,AK78,AL78,AM78,AN78,AP78,AQ78,AR78,AS78,AT78,AO78,"рбс"),3),LEFT(CONCATENATE(O78,P78,Q78,R78,S78,T78,U78,V78,W78,X78,Y78,Z78,AA78,AB78,AC78,AD78,AE78,AF78,"рбс"),3))</f>
        <v>рбс</v>
      </c>
      <c r="AV78" s="192" t="str">
        <f t="shared" ref="AV78:AV141" si="124">CONCATENATE(AU78,B78,IF(C78="ЦП270","ЦП273",IF(AND(C78="ЦС300",LEFT(E78,3)="440"),"ЦС306",IF(AND(C78="ЦУ340",LEFT(E78,3)="440"),"ЦУ347",C78))),IF(ISNA(VLOOKUP(F78,спр_Платные,1,FALSE)),"общ","пла"),VLOOKUP(G78,спр_Индексации_ЭКР,3,FALSE))</f>
        <v>рбс90201414общопл</v>
      </c>
      <c r="AW78" s="191">
        <f t="shared" ref="AW78:AW141" si="125">J78*$M78</f>
        <v>423530.06</v>
      </c>
      <c r="AX78" s="191">
        <f t="shared" ref="AX78:AX141" si="126">K78*$M78</f>
        <v>326029.8</v>
      </c>
      <c r="AY78" s="191">
        <f t="shared" ref="AY78:AY141" si="127">J78*$N78</f>
        <v>0</v>
      </c>
      <c r="AZ78" s="191">
        <f t="shared" ref="AZ78:AZ141" si="128">K78*$N78</f>
        <v>0</v>
      </c>
      <c r="BA78" s="193">
        <f t="shared" ref="BA78:BA141" si="129">VLOOKUP(G78,спр_Индексации_ЭКР,2,FALSE)</f>
        <v>1</v>
      </c>
      <c r="BB78" s="193">
        <f t="shared" ref="BB78:BB141" si="130">VLOOKUP(G78,спр_Индексации_ЭКР,4,FALSE)</f>
        <v>1</v>
      </c>
      <c r="BC78" s="193">
        <f t="shared" ref="BC78:BC141" si="131">VLOOKUP(G78,спр_Индексации_ЭКР,5,FALSE)</f>
        <v>1</v>
      </c>
      <c r="BD78" s="191">
        <f t="shared" ref="BD78:BD109" si="132">IF(ISNA(BA78),0,AY78*$BA78)</f>
        <v>0</v>
      </c>
      <c r="BE78" s="191">
        <f t="shared" ref="BE78:BE141" si="133">AZ78*$BA78</f>
        <v>0</v>
      </c>
      <c r="BF78" s="210">
        <f t="shared" ref="BF78:BF141" si="134">BD78*BB78</f>
        <v>0</v>
      </c>
      <c r="BG78" s="211">
        <f t="shared" ref="BG78:BG141" si="135">BF78*BC78</f>
        <v>0</v>
      </c>
      <c r="BH78" s="289"/>
      <c r="BI78" s="289"/>
      <c r="BJ78" s="228"/>
      <c r="BK78" s="228"/>
      <c r="BL78" s="233" t="str">
        <f t="shared" ref="BL78:BL141" si="136">IF(LEFT(B78,1)="9",LEFT(D78,2),"")</f>
        <v>01</v>
      </c>
    </row>
    <row r="79" spans="1:64" ht="12" customHeight="1">
      <c r="A79" s="333" t="s">
        <v>683</v>
      </c>
      <c r="B79" s="381" t="s">
        <v>412</v>
      </c>
      <c r="C79" s="333" t="s">
        <v>655</v>
      </c>
      <c r="D79" s="381" t="s">
        <v>383</v>
      </c>
      <c r="E79" s="381" t="s">
        <v>872</v>
      </c>
      <c r="F79" s="381" t="s">
        <v>873</v>
      </c>
      <c r="G79" s="381" t="s">
        <v>387</v>
      </c>
      <c r="H79" s="100" t="s">
        <v>653</v>
      </c>
      <c r="I79" s="381" t="s">
        <v>505</v>
      </c>
      <c r="J79" s="382">
        <v>127906</v>
      </c>
      <c r="K79" s="382">
        <v>98468.01</v>
      </c>
      <c r="L79" s="191" t="str">
        <f t="shared" si="93"/>
        <v>902014140102801006000012921301</v>
      </c>
      <c r="M79" s="192">
        <f t="array" ref="M79">IF(COUNT(SEARCH(Удалить_Роспись_КВСР,$B79)*SEARCH(Удалить_Роспись_ПБС,$C79)*SEARCH(Удалить_Роспись_КФСР, $D79)*SEARCH(Удалить_Роспись_КЦСР,$E79)*SEARCH(Удалить_Роспись_КВР,$F79)*SEARCH(Удалить_Роспись_ЭК,$H79)*SEARCH(Удалить_Роспись_КР,$I79))&gt;0,0,1)</f>
        <v>1</v>
      </c>
      <c r="N79" s="192">
        <v>0</v>
      </c>
      <c r="O79" s="192" t="str">
        <f t="shared" si="94"/>
        <v/>
      </c>
      <c r="P79" s="192" t="str">
        <f t="shared" si="95"/>
        <v/>
      </c>
      <c r="Q79" s="300" t="str">
        <f t="shared" si="96"/>
        <v/>
      </c>
      <c r="R79" s="300" t="str">
        <f t="shared" si="97"/>
        <v/>
      </c>
      <c r="S79" s="300" t="str">
        <f t="shared" si="98"/>
        <v/>
      </c>
      <c r="T79" s="192" t="str">
        <f t="shared" si="99"/>
        <v/>
      </c>
      <c r="U79" s="303" t="str">
        <f t="shared" si="100"/>
        <v/>
      </c>
      <c r="V79" s="300" t="str">
        <f t="shared" si="101"/>
        <v/>
      </c>
      <c r="W79" s="192" t="str">
        <f t="shared" si="102"/>
        <v/>
      </c>
      <c r="X79" s="303" t="str">
        <f t="shared" si="103"/>
        <v/>
      </c>
      <c r="Y79" s="300" t="str">
        <f t="shared" si="104"/>
        <v/>
      </c>
      <c r="Z79" s="300" t="str">
        <f t="shared" si="105"/>
        <v/>
      </c>
      <c r="AA79" s="303" t="str">
        <f t="shared" si="106"/>
        <v/>
      </c>
      <c r="AB79" s="300" t="str">
        <f t="shared" si="107"/>
        <v/>
      </c>
      <c r="AC79" s="300" t="str">
        <f t="shared" si="108"/>
        <v/>
      </c>
      <c r="AD79" s="300" t="str">
        <f t="shared" si="109"/>
        <v/>
      </c>
      <c r="AE79" s="192" t="str">
        <f t="shared" si="110"/>
        <v/>
      </c>
      <c r="AF79" s="192" t="str">
        <f t="shared" si="111"/>
        <v/>
      </c>
      <c r="AG79" s="192"/>
      <c r="AJ79" s="300" t="str">
        <f t="shared" si="112"/>
        <v/>
      </c>
      <c r="AK79" s="300" t="str">
        <f t="shared" si="113"/>
        <v/>
      </c>
      <c r="AL79" s="300" t="str">
        <f t="shared" si="114"/>
        <v/>
      </c>
      <c r="AM79" s="300" t="str">
        <f t="shared" si="115"/>
        <v/>
      </c>
      <c r="AN79" s="300" t="str">
        <f t="shared" si="116"/>
        <v/>
      </c>
      <c r="AO79" s="300" t="str">
        <f t="shared" si="117"/>
        <v/>
      </c>
      <c r="AP79" s="300" t="str">
        <f t="shared" si="118"/>
        <v/>
      </c>
      <c r="AQ79" s="300" t="str">
        <f t="shared" si="119"/>
        <v/>
      </c>
      <c r="AR79" s="306" t="str">
        <f t="shared" si="120"/>
        <v/>
      </c>
      <c r="AS79" s="300" t="str">
        <f t="shared" si="121"/>
        <v/>
      </c>
      <c r="AT79" s="300" t="str">
        <f t="shared" si="122"/>
        <v/>
      </c>
      <c r="AU79" s="192" t="str">
        <f t="shared" si="123"/>
        <v>рбс</v>
      </c>
      <c r="AV79" s="192" t="str">
        <f t="shared" si="124"/>
        <v>рбс90201414общопл</v>
      </c>
      <c r="AW79" s="191">
        <f t="shared" si="125"/>
        <v>127906</v>
      </c>
      <c r="AX79" s="191">
        <f t="shared" si="126"/>
        <v>98468.01</v>
      </c>
      <c r="AY79" s="191">
        <f t="shared" si="127"/>
        <v>0</v>
      </c>
      <c r="AZ79" s="191">
        <f t="shared" si="128"/>
        <v>0</v>
      </c>
      <c r="BA79" s="193">
        <f t="shared" si="129"/>
        <v>1</v>
      </c>
      <c r="BB79" s="193">
        <f t="shared" si="130"/>
        <v>1</v>
      </c>
      <c r="BC79" s="193">
        <f t="shared" si="131"/>
        <v>1</v>
      </c>
      <c r="BD79" s="191">
        <f t="shared" si="132"/>
        <v>0</v>
      </c>
      <c r="BE79" s="191">
        <f t="shared" si="133"/>
        <v>0</v>
      </c>
      <c r="BF79" s="210">
        <f t="shared" si="134"/>
        <v>0</v>
      </c>
      <c r="BG79" s="211">
        <f t="shared" si="135"/>
        <v>0</v>
      </c>
      <c r="BH79" s="289"/>
      <c r="BI79" s="289"/>
      <c r="BJ79" s="228"/>
      <c r="BK79" s="228"/>
      <c r="BL79" s="233" t="str">
        <f t="shared" si="136"/>
        <v>01</v>
      </c>
    </row>
    <row r="80" spans="1:64" ht="12" customHeight="1">
      <c r="A80" s="333" t="s">
        <v>683</v>
      </c>
      <c r="B80" s="381" t="s">
        <v>412</v>
      </c>
      <c r="C80" s="333" t="s">
        <v>655</v>
      </c>
      <c r="D80" s="381" t="s">
        <v>388</v>
      </c>
      <c r="E80" s="381" t="s">
        <v>874</v>
      </c>
      <c r="F80" s="381" t="s">
        <v>603</v>
      </c>
      <c r="G80" s="381" t="s">
        <v>395</v>
      </c>
      <c r="H80" s="100" t="s">
        <v>653</v>
      </c>
      <c r="I80" s="381" t="s">
        <v>505</v>
      </c>
      <c r="J80" s="382">
        <v>29400</v>
      </c>
      <c r="K80" s="382">
        <v>19800</v>
      </c>
      <c r="L80" s="191" t="str">
        <f t="shared" si="93"/>
        <v>902014140103803006000012329001</v>
      </c>
      <c r="M80" s="192">
        <f t="array" ref="M80">IF(COUNT(SEARCH(Удалить_Роспись_КВСР,$B80)*SEARCH(Удалить_Роспись_ПБС,$C80)*SEARCH(Удалить_Роспись_КФСР, $D80)*SEARCH(Удалить_Роспись_КЦСР,$E80)*SEARCH(Удалить_Роспись_КВР,$F80)*SEARCH(Удалить_Роспись_ЭК,$H80)*SEARCH(Удалить_Роспись_КР,$I80))&gt;0,0,1)</f>
        <v>1</v>
      </c>
      <c r="N80" s="192">
        <f>IF(COUNT(SEARCH(Удалить_Индекс_КВСР,$B80)*SEARCH(Удалить_Индекс_ПБС,$C80)*SEARCH(Удалить_Индекс_КФСР,$D80)*SEARCH(Удалить_Индекс_КЦСР,$E80)*SEARCH(Удалить_Индекс_КВР,$F80)*SEARCH(Удалить_Индекс_ЭК,$H80)*SEARCH(Удалить_Индекс_КР,$I80))&gt;0,0,1)</f>
        <v>1</v>
      </c>
      <c r="O80" s="192" t="str">
        <f t="shared" si="94"/>
        <v/>
      </c>
      <c r="P80" s="192" t="str">
        <f t="shared" si="95"/>
        <v/>
      </c>
      <c r="Q80" s="300" t="str">
        <f t="shared" si="96"/>
        <v/>
      </c>
      <c r="R80" s="300" t="str">
        <f t="shared" si="97"/>
        <v/>
      </c>
      <c r="S80" s="300" t="str">
        <f t="shared" si="98"/>
        <v/>
      </c>
      <c r="T80" s="192" t="str">
        <f t="shared" si="99"/>
        <v/>
      </c>
      <c r="U80" s="303" t="str">
        <f t="shared" si="100"/>
        <v/>
      </c>
      <c r="V80" s="300" t="str">
        <f t="shared" si="101"/>
        <v/>
      </c>
      <c r="W80" s="192" t="str">
        <f t="shared" si="102"/>
        <v/>
      </c>
      <c r="X80" s="303" t="str">
        <f t="shared" si="103"/>
        <v/>
      </c>
      <c r="Y80" s="300" t="str">
        <f t="shared" si="104"/>
        <v/>
      </c>
      <c r="Z80" s="300" t="str">
        <f t="shared" si="105"/>
        <v/>
      </c>
      <c r="AA80" s="303" t="str">
        <f t="shared" si="106"/>
        <v/>
      </c>
      <c r="AB80" s="300" t="str">
        <f t="shared" si="107"/>
        <v/>
      </c>
      <c r="AC80" s="300" t="str">
        <f t="shared" si="108"/>
        <v/>
      </c>
      <c r="AD80" s="300" t="str">
        <f t="shared" si="109"/>
        <v/>
      </c>
      <c r="AE80" s="192" t="str">
        <f t="shared" si="110"/>
        <v/>
      </c>
      <c r="AF80" s="192" t="str">
        <f t="shared" si="111"/>
        <v/>
      </c>
      <c r="AG80" s="192"/>
      <c r="AJ80" s="300" t="str">
        <f t="shared" si="112"/>
        <v/>
      </c>
      <c r="AK80" s="300" t="str">
        <f t="shared" si="113"/>
        <v/>
      </c>
      <c r="AL80" s="300" t="str">
        <f t="shared" si="114"/>
        <v/>
      </c>
      <c r="AM80" s="300" t="str">
        <f t="shared" si="115"/>
        <v/>
      </c>
      <c r="AN80" s="300" t="str">
        <f t="shared" si="116"/>
        <v/>
      </c>
      <c r="AO80" s="300" t="str">
        <f t="shared" si="117"/>
        <v/>
      </c>
      <c r="AP80" s="300" t="str">
        <f t="shared" si="118"/>
        <v/>
      </c>
      <c r="AQ80" s="300" t="str">
        <f t="shared" si="119"/>
        <v/>
      </c>
      <c r="AR80" s="306" t="str">
        <f t="shared" si="120"/>
        <v/>
      </c>
      <c r="AS80" s="300" t="str">
        <f t="shared" si="121"/>
        <v/>
      </c>
      <c r="AT80" s="300" t="str">
        <f t="shared" si="122"/>
        <v/>
      </c>
      <c r="AU80" s="192" t="str">
        <f t="shared" si="123"/>
        <v>рбс</v>
      </c>
      <c r="AV80" s="192" t="str">
        <f t="shared" si="124"/>
        <v>рбс90201414общпро</v>
      </c>
      <c r="AW80" s="191">
        <f t="shared" si="125"/>
        <v>29400</v>
      </c>
      <c r="AX80" s="191">
        <f t="shared" si="126"/>
        <v>19800</v>
      </c>
      <c r="AY80" s="191">
        <f t="shared" si="127"/>
        <v>29400</v>
      </c>
      <c r="AZ80" s="191">
        <f t="shared" si="128"/>
        <v>19800</v>
      </c>
      <c r="BA80" s="193">
        <f t="shared" si="129"/>
        <v>1</v>
      </c>
      <c r="BB80" s="193">
        <f t="shared" si="130"/>
        <v>1</v>
      </c>
      <c r="BC80" s="193">
        <f t="shared" si="131"/>
        <v>1</v>
      </c>
      <c r="BD80" s="191">
        <f t="shared" si="132"/>
        <v>29400</v>
      </c>
      <c r="BE80" s="191">
        <f t="shared" si="133"/>
        <v>19800</v>
      </c>
      <c r="BF80" s="210">
        <f t="shared" si="134"/>
        <v>29400</v>
      </c>
      <c r="BG80" s="211">
        <f t="shared" si="135"/>
        <v>29400</v>
      </c>
      <c r="BH80" s="289"/>
      <c r="BI80" s="289"/>
      <c r="BJ80" s="228"/>
      <c r="BK80" s="228"/>
      <c r="BL80" s="233" t="str">
        <f t="shared" si="136"/>
        <v>01</v>
      </c>
    </row>
    <row r="81" spans="1:64" ht="12" customHeight="1">
      <c r="A81" s="333" t="s">
        <v>683</v>
      </c>
      <c r="B81" s="381" t="s">
        <v>412</v>
      </c>
      <c r="C81" s="333" t="s">
        <v>655</v>
      </c>
      <c r="D81" s="381" t="s">
        <v>390</v>
      </c>
      <c r="E81" s="381" t="s">
        <v>875</v>
      </c>
      <c r="F81" s="381" t="s">
        <v>602</v>
      </c>
      <c r="G81" s="381" t="s">
        <v>385</v>
      </c>
      <c r="H81" s="100" t="s">
        <v>653</v>
      </c>
      <c r="I81" s="381" t="s">
        <v>505</v>
      </c>
      <c r="J81" s="382">
        <v>953197.32</v>
      </c>
      <c r="K81" s="382">
        <v>695476.74</v>
      </c>
      <c r="L81" s="191" t="str">
        <f t="shared" si="93"/>
        <v>902014140104802006000012121101</v>
      </c>
      <c r="M81" s="192">
        <f t="array" ref="M81">IF(COUNT(SEARCH(Удалить_Роспись_КВСР,$B81)*SEARCH(Удалить_Роспись_ПБС,$C81)*SEARCH(Удалить_Роспись_КФСР, $D81)*SEARCH(Удалить_Роспись_КЦСР,$E81)*SEARCH(Удалить_Роспись_КВР,$F81)*SEARCH(Удалить_Роспись_ЭК,$H81)*SEARCH(Удалить_Роспись_КР,$I81))&gt;0,0,1)</f>
        <v>1</v>
      </c>
      <c r="N81" s="192">
        <v>0</v>
      </c>
      <c r="O81" s="192" t="str">
        <f t="shared" si="94"/>
        <v/>
      </c>
      <c r="P81" s="192" t="str">
        <f t="shared" si="95"/>
        <v/>
      </c>
      <c r="Q81" s="300" t="str">
        <f t="shared" si="96"/>
        <v/>
      </c>
      <c r="R81" s="300" t="str">
        <f t="shared" si="97"/>
        <v/>
      </c>
      <c r="S81" s="300" t="str">
        <f t="shared" si="98"/>
        <v/>
      </c>
      <c r="T81" s="192" t="str">
        <f t="shared" si="99"/>
        <v/>
      </c>
      <c r="U81" s="303" t="str">
        <f t="shared" si="100"/>
        <v/>
      </c>
      <c r="V81" s="300" t="str">
        <f t="shared" si="101"/>
        <v/>
      </c>
      <c r="W81" s="192" t="str">
        <f t="shared" si="102"/>
        <v/>
      </c>
      <c r="X81" s="303" t="str">
        <f t="shared" si="103"/>
        <v/>
      </c>
      <c r="Y81" s="300" t="str">
        <f t="shared" si="104"/>
        <v/>
      </c>
      <c r="Z81" s="300" t="str">
        <f t="shared" si="105"/>
        <v/>
      </c>
      <c r="AA81" s="303" t="str">
        <f t="shared" si="106"/>
        <v/>
      </c>
      <c r="AB81" s="300" t="str">
        <f t="shared" si="107"/>
        <v/>
      </c>
      <c r="AC81" s="300" t="str">
        <f t="shared" si="108"/>
        <v/>
      </c>
      <c r="AD81" s="300" t="str">
        <f t="shared" si="109"/>
        <v/>
      </c>
      <c r="AE81" s="192" t="str">
        <f t="shared" si="110"/>
        <v/>
      </c>
      <c r="AF81" s="192" t="str">
        <f t="shared" si="111"/>
        <v/>
      </c>
      <c r="AG81" s="192"/>
      <c r="AJ81" s="300" t="str">
        <f t="shared" si="112"/>
        <v/>
      </c>
      <c r="AK81" s="300" t="str">
        <f t="shared" si="113"/>
        <v/>
      </c>
      <c r="AL81" s="300" t="str">
        <f t="shared" si="114"/>
        <v/>
      </c>
      <c r="AM81" s="300" t="str">
        <f t="shared" si="115"/>
        <v/>
      </c>
      <c r="AN81" s="300" t="str">
        <f t="shared" si="116"/>
        <v/>
      </c>
      <c r="AO81" s="300" t="str">
        <f t="shared" si="117"/>
        <v/>
      </c>
      <c r="AP81" s="300" t="str">
        <f t="shared" si="118"/>
        <v/>
      </c>
      <c r="AQ81" s="300" t="str">
        <f t="shared" si="119"/>
        <v/>
      </c>
      <c r="AR81" s="306" t="str">
        <f t="shared" si="120"/>
        <v/>
      </c>
      <c r="AS81" s="300" t="str">
        <f t="shared" si="121"/>
        <v/>
      </c>
      <c r="AT81" s="300" t="str">
        <f t="shared" si="122"/>
        <v/>
      </c>
      <c r="AU81" s="192" t="str">
        <f t="shared" si="123"/>
        <v>рбс</v>
      </c>
      <c r="AV81" s="192" t="str">
        <f t="shared" si="124"/>
        <v>рбс90201414общопл</v>
      </c>
      <c r="AW81" s="191">
        <f t="shared" si="125"/>
        <v>953197.32</v>
      </c>
      <c r="AX81" s="191">
        <f t="shared" si="126"/>
        <v>695476.74</v>
      </c>
      <c r="AY81" s="191">
        <f t="shared" si="127"/>
        <v>0</v>
      </c>
      <c r="AZ81" s="191">
        <f t="shared" si="128"/>
        <v>0</v>
      </c>
      <c r="BA81" s="193">
        <f t="shared" si="129"/>
        <v>1</v>
      </c>
      <c r="BB81" s="193">
        <f t="shared" si="130"/>
        <v>1</v>
      </c>
      <c r="BC81" s="193">
        <f t="shared" si="131"/>
        <v>1</v>
      </c>
      <c r="BD81" s="191">
        <f t="shared" si="132"/>
        <v>0</v>
      </c>
      <c r="BE81" s="191">
        <f t="shared" si="133"/>
        <v>0</v>
      </c>
      <c r="BF81" s="210">
        <f t="shared" si="134"/>
        <v>0</v>
      </c>
      <c r="BG81" s="211">
        <f t="shared" si="135"/>
        <v>0</v>
      </c>
      <c r="BH81" s="289"/>
      <c r="BI81" s="289"/>
      <c r="BJ81" s="228"/>
      <c r="BK81" s="228"/>
      <c r="BL81" s="233" t="str">
        <f t="shared" si="136"/>
        <v>01</v>
      </c>
    </row>
    <row r="82" spans="1:64" ht="12" customHeight="1">
      <c r="A82" s="333" t="s">
        <v>683</v>
      </c>
      <c r="B82" s="381" t="s">
        <v>412</v>
      </c>
      <c r="C82" s="333" t="s">
        <v>655</v>
      </c>
      <c r="D82" s="381" t="s">
        <v>390</v>
      </c>
      <c r="E82" s="381" t="s">
        <v>875</v>
      </c>
      <c r="F82" s="381" t="s">
        <v>873</v>
      </c>
      <c r="G82" s="381" t="s">
        <v>387</v>
      </c>
      <c r="H82" s="100" t="s">
        <v>653</v>
      </c>
      <c r="I82" s="381" t="s">
        <v>505</v>
      </c>
      <c r="J82" s="382">
        <v>287865.5</v>
      </c>
      <c r="K82" s="382">
        <v>208051.78</v>
      </c>
      <c r="L82" s="191" t="str">
        <f t="shared" si="93"/>
        <v>902014140104802006000012921301</v>
      </c>
      <c r="M82" s="192">
        <f t="array" ref="M82">IF(COUNT(SEARCH(Удалить_Роспись_КВСР,$B82)*SEARCH(Удалить_Роспись_ПБС,$C82)*SEARCH(Удалить_Роспись_КФСР, $D82)*SEARCH(Удалить_Роспись_КЦСР,$E82)*SEARCH(Удалить_Роспись_КВР,$F82)*SEARCH(Удалить_Роспись_ЭК,$H82)*SEARCH(Удалить_Роспись_КР,$I82))&gt;0,0,1)</f>
        <v>1</v>
      </c>
      <c r="N82" s="192">
        <v>0</v>
      </c>
      <c r="O82" s="192" t="str">
        <f t="shared" si="94"/>
        <v/>
      </c>
      <c r="P82" s="192" t="str">
        <f t="shared" si="95"/>
        <v/>
      </c>
      <c r="Q82" s="300" t="str">
        <f t="shared" si="96"/>
        <v/>
      </c>
      <c r="R82" s="300" t="str">
        <f t="shared" si="97"/>
        <v/>
      </c>
      <c r="S82" s="300" t="str">
        <f t="shared" si="98"/>
        <v/>
      </c>
      <c r="T82" s="192" t="str">
        <f t="shared" si="99"/>
        <v/>
      </c>
      <c r="U82" s="303" t="str">
        <f t="shared" si="100"/>
        <v/>
      </c>
      <c r="V82" s="300" t="str">
        <f t="shared" si="101"/>
        <v/>
      </c>
      <c r="W82" s="192" t="str">
        <f t="shared" si="102"/>
        <v/>
      </c>
      <c r="X82" s="303" t="str">
        <f t="shared" si="103"/>
        <v/>
      </c>
      <c r="Y82" s="300" t="str">
        <f t="shared" si="104"/>
        <v/>
      </c>
      <c r="Z82" s="300" t="str">
        <f t="shared" si="105"/>
        <v/>
      </c>
      <c r="AA82" s="303" t="str">
        <f t="shared" si="106"/>
        <v/>
      </c>
      <c r="AB82" s="300" t="str">
        <f t="shared" si="107"/>
        <v/>
      </c>
      <c r="AC82" s="300" t="str">
        <f t="shared" si="108"/>
        <v/>
      </c>
      <c r="AD82" s="300" t="str">
        <f t="shared" si="109"/>
        <v/>
      </c>
      <c r="AE82" s="192" t="str">
        <f t="shared" si="110"/>
        <v/>
      </c>
      <c r="AF82" s="192" t="str">
        <f t="shared" si="111"/>
        <v/>
      </c>
      <c r="AG82" s="192"/>
      <c r="AJ82" s="300" t="str">
        <f t="shared" si="112"/>
        <v/>
      </c>
      <c r="AK82" s="300" t="str">
        <f t="shared" si="113"/>
        <v/>
      </c>
      <c r="AL82" s="300" t="str">
        <f t="shared" si="114"/>
        <v/>
      </c>
      <c r="AM82" s="300" t="str">
        <f t="shared" si="115"/>
        <v/>
      </c>
      <c r="AN82" s="300" t="str">
        <f t="shared" si="116"/>
        <v/>
      </c>
      <c r="AO82" s="300" t="str">
        <f t="shared" si="117"/>
        <v/>
      </c>
      <c r="AP82" s="300" t="str">
        <f t="shared" si="118"/>
        <v/>
      </c>
      <c r="AQ82" s="300" t="str">
        <f t="shared" si="119"/>
        <v/>
      </c>
      <c r="AR82" s="306" t="str">
        <f t="shared" si="120"/>
        <v/>
      </c>
      <c r="AS82" s="300" t="str">
        <f t="shared" si="121"/>
        <v/>
      </c>
      <c r="AT82" s="300" t="str">
        <f t="shared" si="122"/>
        <v/>
      </c>
      <c r="AU82" s="192" t="str">
        <f t="shared" si="123"/>
        <v>рбс</v>
      </c>
      <c r="AV82" s="192" t="str">
        <f t="shared" si="124"/>
        <v>рбс90201414общопл</v>
      </c>
      <c r="AW82" s="191">
        <f t="shared" si="125"/>
        <v>287865.5</v>
      </c>
      <c r="AX82" s="191">
        <f t="shared" si="126"/>
        <v>208051.78</v>
      </c>
      <c r="AY82" s="191">
        <f t="shared" si="127"/>
        <v>0</v>
      </c>
      <c r="AZ82" s="191">
        <f t="shared" si="128"/>
        <v>0</v>
      </c>
      <c r="BA82" s="193">
        <f t="shared" si="129"/>
        <v>1</v>
      </c>
      <c r="BB82" s="193">
        <f t="shared" si="130"/>
        <v>1</v>
      </c>
      <c r="BC82" s="193">
        <f t="shared" si="131"/>
        <v>1</v>
      </c>
      <c r="BD82" s="191">
        <f t="shared" si="132"/>
        <v>0</v>
      </c>
      <c r="BE82" s="191">
        <f t="shared" si="133"/>
        <v>0</v>
      </c>
      <c r="BF82" s="210">
        <f t="shared" si="134"/>
        <v>0</v>
      </c>
      <c r="BG82" s="211">
        <f t="shared" si="135"/>
        <v>0</v>
      </c>
      <c r="BH82" s="289"/>
      <c r="BI82" s="289"/>
      <c r="BJ82" s="228"/>
      <c r="BK82" s="228"/>
      <c r="BL82" s="233" t="str">
        <f t="shared" si="136"/>
        <v>01</v>
      </c>
    </row>
    <row r="83" spans="1:64" ht="12" customHeight="1">
      <c r="A83" s="333" t="s">
        <v>683</v>
      </c>
      <c r="B83" s="381" t="s">
        <v>412</v>
      </c>
      <c r="C83" s="333" t="s">
        <v>655</v>
      </c>
      <c r="D83" s="381" t="s">
        <v>390</v>
      </c>
      <c r="E83" s="381" t="s">
        <v>875</v>
      </c>
      <c r="F83" s="381" t="s">
        <v>586</v>
      </c>
      <c r="G83" s="381" t="s">
        <v>391</v>
      </c>
      <c r="H83" s="100" t="s">
        <v>653</v>
      </c>
      <c r="I83" s="381" t="s">
        <v>505</v>
      </c>
      <c r="J83" s="382">
        <v>121000</v>
      </c>
      <c r="K83" s="382">
        <v>50905.78</v>
      </c>
      <c r="L83" s="191" t="str">
        <f t="shared" si="93"/>
        <v>902014140104802006000024422101</v>
      </c>
      <c r="M83" s="192">
        <f t="array" ref="M83">IF(COUNT(SEARCH(Удалить_Роспись_КВСР,$B83)*SEARCH(Удалить_Роспись_ПБС,$C83)*SEARCH(Удалить_Роспись_КФСР, $D83)*SEARCH(Удалить_Роспись_КЦСР,$E83)*SEARCH(Удалить_Роспись_КВР,$F83)*SEARCH(Удалить_Роспись_ЭК,$H83)*SEARCH(Удалить_Роспись_КР,$I83))&gt;0,0,1)</f>
        <v>1</v>
      </c>
      <c r="N83" s="192">
        <f>IF(COUNT(SEARCH(Удалить_Индекс_КВСР,$B83)*SEARCH(Удалить_Индекс_ПБС,$C83)*SEARCH(Удалить_Индекс_КФСР,$D83)*SEARCH(Удалить_Индекс_КЦСР,$E83)*SEARCH(Удалить_Индекс_КВР,$F83)*SEARCH(Удалить_Индекс_ЭК,$H83)*SEARCH(Удалить_Индекс_КР,$I83))&gt;0,0,1)</f>
        <v>1</v>
      </c>
      <c r="O83" s="192" t="str">
        <f t="shared" si="94"/>
        <v/>
      </c>
      <c r="P83" s="192" t="str">
        <f t="shared" si="95"/>
        <v/>
      </c>
      <c r="Q83" s="300" t="str">
        <f t="shared" si="96"/>
        <v/>
      </c>
      <c r="R83" s="300" t="str">
        <f t="shared" si="97"/>
        <v/>
      </c>
      <c r="S83" s="300" t="str">
        <f t="shared" si="98"/>
        <v/>
      </c>
      <c r="T83" s="192" t="str">
        <f t="shared" si="99"/>
        <v/>
      </c>
      <c r="U83" s="303" t="str">
        <f t="shared" si="100"/>
        <v/>
      </c>
      <c r="V83" s="300" t="str">
        <f t="shared" si="101"/>
        <v/>
      </c>
      <c r="W83" s="192" t="str">
        <f t="shared" si="102"/>
        <v/>
      </c>
      <c r="X83" s="303" t="str">
        <f t="shared" si="103"/>
        <v/>
      </c>
      <c r="Y83" s="300" t="str">
        <f t="shared" si="104"/>
        <v/>
      </c>
      <c r="Z83" s="300" t="str">
        <f t="shared" si="105"/>
        <v/>
      </c>
      <c r="AA83" s="303" t="str">
        <f t="shared" si="106"/>
        <v/>
      </c>
      <c r="AB83" s="300" t="str">
        <f t="shared" si="107"/>
        <v/>
      </c>
      <c r="AC83" s="300" t="str">
        <f t="shared" si="108"/>
        <v/>
      </c>
      <c r="AD83" s="300" t="str">
        <f t="shared" si="109"/>
        <v/>
      </c>
      <c r="AE83" s="192" t="str">
        <f t="shared" si="110"/>
        <v/>
      </c>
      <c r="AF83" s="192" t="str">
        <f t="shared" si="111"/>
        <v/>
      </c>
      <c r="AG83" s="192"/>
      <c r="AJ83" s="300" t="str">
        <f t="shared" si="112"/>
        <v/>
      </c>
      <c r="AK83" s="300" t="str">
        <f t="shared" si="113"/>
        <v/>
      </c>
      <c r="AL83" s="300" t="str">
        <f t="shared" si="114"/>
        <v/>
      </c>
      <c r="AM83" s="300" t="str">
        <f t="shared" si="115"/>
        <v/>
      </c>
      <c r="AN83" s="300" t="str">
        <f t="shared" si="116"/>
        <v/>
      </c>
      <c r="AO83" s="300" t="str">
        <f t="shared" si="117"/>
        <v/>
      </c>
      <c r="AP83" s="300" t="str">
        <f t="shared" si="118"/>
        <v/>
      </c>
      <c r="AQ83" s="300" t="str">
        <f t="shared" si="119"/>
        <v/>
      </c>
      <c r="AR83" s="306" t="str">
        <f t="shared" si="120"/>
        <v/>
      </c>
      <c r="AS83" s="300" t="str">
        <f t="shared" si="121"/>
        <v/>
      </c>
      <c r="AT83" s="300" t="str">
        <f t="shared" si="122"/>
        <v/>
      </c>
      <c r="AU83" s="192" t="str">
        <f t="shared" si="123"/>
        <v>рбс</v>
      </c>
      <c r="AV83" s="192" t="str">
        <f t="shared" si="124"/>
        <v>рбс90201414общпро</v>
      </c>
      <c r="AW83" s="191">
        <f t="shared" si="125"/>
        <v>121000</v>
      </c>
      <c r="AX83" s="191">
        <f t="shared" si="126"/>
        <v>50905.78</v>
      </c>
      <c r="AY83" s="191">
        <f t="shared" si="127"/>
        <v>121000</v>
      </c>
      <c r="AZ83" s="191">
        <f t="shared" si="128"/>
        <v>50905.78</v>
      </c>
      <c r="BA83" s="193">
        <f t="shared" si="129"/>
        <v>1</v>
      </c>
      <c r="BB83" s="193">
        <f t="shared" si="130"/>
        <v>1</v>
      </c>
      <c r="BC83" s="193">
        <f t="shared" si="131"/>
        <v>1</v>
      </c>
      <c r="BD83" s="191">
        <f t="shared" si="132"/>
        <v>121000</v>
      </c>
      <c r="BE83" s="191">
        <f t="shared" si="133"/>
        <v>50905.78</v>
      </c>
      <c r="BF83" s="210">
        <f t="shared" si="134"/>
        <v>121000</v>
      </c>
      <c r="BG83" s="211">
        <f t="shared" si="135"/>
        <v>121000</v>
      </c>
      <c r="BH83" s="289"/>
      <c r="BI83" s="289"/>
      <c r="BJ83" s="228"/>
      <c r="BK83" s="228"/>
      <c r="BL83" s="233" t="str">
        <f t="shared" si="136"/>
        <v>01</v>
      </c>
    </row>
    <row r="84" spans="1:64" ht="12" customHeight="1">
      <c r="A84" s="333" t="s">
        <v>683</v>
      </c>
      <c r="B84" s="381" t="s">
        <v>412</v>
      </c>
      <c r="C84" s="333" t="s">
        <v>655</v>
      </c>
      <c r="D84" s="381" t="s">
        <v>390</v>
      </c>
      <c r="E84" s="381" t="s">
        <v>875</v>
      </c>
      <c r="F84" s="381" t="s">
        <v>586</v>
      </c>
      <c r="G84" s="381" t="s">
        <v>394</v>
      </c>
      <c r="H84" s="100" t="s">
        <v>653</v>
      </c>
      <c r="I84" s="381" t="s">
        <v>505</v>
      </c>
      <c r="J84" s="382">
        <v>156007.69</v>
      </c>
      <c r="K84" s="382">
        <v>85165.2</v>
      </c>
      <c r="L84" s="191" t="str">
        <f t="shared" si="93"/>
        <v>902014140104802006000024422501</v>
      </c>
      <c r="M84" s="192">
        <f t="array" ref="M84">IF(COUNT(SEARCH(Удалить_Роспись_КВСР,$B84)*SEARCH(Удалить_Роспись_ПБС,$C84)*SEARCH(Удалить_Роспись_КФСР, $D84)*SEARCH(Удалить_Роспись_КЦСР,$E84)*SEARCH(Удалить_Роспись_КВР,$F84)*SEARCH(Удалить_Роспись_ЭК,$H84)*SEARCH(Удалить_Роспись_КР,$I84))&gt;0,0,1)</f>
        <v>1</v>
      </c>
      <c r="N84" s="192">
        <f>IF(COUNT(SEARCH(Удалить_Индекс_КВСР,$B84)*SEARCH(Удалить_Индекс_ПБС,$C84)*SEARCH(Удалить_Индекс_КФСР,$D84)*SEARCH(Удалить_Индекс_КЦСР,$E84)*SEARCH(Удалить_Индекс_КВР,$F84)*SEARCH(Удалить_Индекс_ЭК,$H84)*SEARCH(Удалить_Индекс_КР,$I84))&gt;0,0,1)</f>
        <v>1</v>
      </c>
      <c r="O84" s="192" t="str">
        <f t="shared" si="94"/>
        <v/>
      </c>
      <c r="P84" s="192" t="str">
        <f t="shared" ref="P84:P147" si="137">IF($E84="092Л000","воз","")</f>
        <v/>
      </c>
      <c r="Q84" s="300" t="str">
        <f t="shared" si="96"/>
        <v/>
      </c>
      <c r="R84" s="300" t="str">
        <f t="shared" si="97"/>
        <v/>
      </c>
      <c r="S84" s="300" t="str">
        <f t="shared" si="98"/>
        <v/>
      </c>
      <c r="T84" s="192" t="str">
        <f t="shared" si="99"/>
        <v/>
      </c>
      <c r="U84" s="303" t="str">
        <f t="shared" si="100"/>
        <v/>
      </c>
      <c r="V84" s="300" t="str">
        <f t="shared" si="101"/>
        <v/>
      </c>
      <c r="W84" s="192" t="str">
        <f t="shared" si="102"/>
        <v/>
      </c>
      <c r="X84" s="303" t="str">
        <f t="shared" si="103"/>
        <v/>
      </c>
      <c r="Y84" s="300" t="str">
        <f t="shared" si="104"/>
        <v/>
      </c>
      <c r="Z84" s="300" t="str">
        <f t="shared" si="105"/>
        <v/>
      </c>
      <c r="AA84" s="303" t="str">
        <f t="shared" si="106"/>
        <v/>
      </c>
      <c r="AB84" s="300" t="str">
        <f t="shared" si="107"/>
        <v/>
      </c>
      <c r="AC84" s="300" t="str">
        <f t="shared" si="108"/>
        <v/>
      </c>
      <c r="AD84" s="300" t="str">
        <f t="shared" si="109"/>
        <v/>
      </c>
      <c r="AE84" s="192" t="str">
        <f t="shared" si="110"/>
        <v/>
      </c>
      <c r="AF84" s="192" t="str">
        <f t="shared" si="111"/>
        <v/>
      </c>
      <c r="AG84" s="192"/>
      <c r="AJ84" s="300" t="str">
        <f t="shared" si="112"/>
        <v/>
      </c>
      <c r="AK84" s="300" t="str">
        <f t="shared" si="113"/>
        <v/>
      </c>
      <c r="AL84" s="300" t="str">
        <f t="shared" si="114"/>
        <v/>
      </c>
      <c r="AM84" s="300" t="str">
        <f t="shared" si="115"/>
        <v/>
      </c>
      <c r="AN84" s="300" t="str">
        <f t="shared" si="116"/>
        <v/>
      </c>
      <c r="AO84" s="300" t="str">
        <f t="shared" si="117"/>
        <v/>
      </c>
      <c r="AP84" s="300" t="str">
        <f t="shared" si="118"/>
        <v/>
      </c>
      <c r="AQ84" s="300" t="str">
        <f t="shared" si="119"/>
        <v/>
      </c>
      <c r="AR84" s="306" t="str">
        <f t="shared" si="120"/>
        <v/>
      </c>
      <c r="AS84" s="300" t="str">
        <f t="shared" si="121"/>
        <v/>
      </c>
      <c r="AT84" s="300" t="str">
        <f t="shared" si="122"/>
        <v/>
      </c>
      <c r="AU84" s="192" t="str">
        <f t="shared" si="123"/>
        <v>рбс</v>
      </c>
      <c r="AV84" s="192" t="str">
        <f t="shared" si="124"/>
        <v>рбс90201414общпро</v>
      </c>
      <c r="AW84" s="191">
        <f t="shared" si="125"/>
        <v>156007.69</v>
      </c>
      <c r="AX84" s="191">
        <f t="shared" si="126"/>
        <v>85165.2</v>
      </c>
      <c r="AY84" s="191">
        <f t="shared" si="127"/>
        <v>156007.69</v>
      </c>
      <c r="AZ84" s="191">
        <f t="shared" si="128"/>
        <v>85165.2</v>
      </c>
      <c r="BA84" s="193">
        <f t="shared" si="129"/>
        <v>1</v>
      </c>
      <c r="BB84" s="193">
        <f t="shared" si="130"/>
        <v>1</v>
      </c>
      <c r="BC84" s="193">
        <f t="shared" si="131"/>
        <v>1</v>
      </c>
      <c r="BD84" s="191">
        <f t="shared" si="132"/>
        <v>156007.69</v>
      </c>
      <c r="BE84" s="191">
        <f t="shared" si="133"/>
        <v>85165.2</v>
      </c>
      <c r="BF84" s="210">
        <f t="shared" si="134"/>
        <v>156007.69</v>
      </c>
      <c r="BG84" s="211">
        <f t="shared" si="135"/>
        <v>156007.69</v>
      </c>
      <c r="BH84" s="289"/>
      <c r="BI84" s="289"/>
      <c r="BJ84" s="228"/>
      <c r="BK84" s="228"/>
      <c r="BL84" s="233" t="str">
        <f t="shared" si="136"/>
        <v>01</v>
      </c>
    </row>
    <row r="85" spans="1:64" ht="12" customHeight="1">
      <c r="A85" s="333" t="s">
        <v>683</v>
      </c>
      <c r="B85" s="381" t="s">
        <v>412</v>
      </c>
      <c r="C85" s="333" t="s">
        <v>655</v>
      </c>
      <c r="D85" s="381" t="s">
        <v>390</v>
      </c>
      <c r="E85" s="381" t="s">
        <v>875</v>
      </c>
      <c r="F85" s="381" t="s">
        <v>586</v>
      </c>
      <c r="G85" s="381" t="s">
        <v>389</v>
      </c>
      <c r="H85" s="100" t="s">
        <v>653</v>
      </c>
      <c r="I85" s="381" t="s">
        <v>505</v>
      </c>
      <c r="J85" s="382">
        <v>317225.34000000003</v>
      </c>
      <c r="K85" s="382">
        <v>166663.41</v>
      </c>
      <c r="L85" s="191" t="str">
        <f t="shared" si="93"/>
        <v>902014140104802006000024422601</v>
      </c>
      <c r="M85" s="192">
        <f t="array" ref="M85">IF(COUNT(SEARCH(Удалить_Роспись_КВСР,$B85)*SEARCH(Удалить_Роспись_ПБС,$C85)*SEARCH(Удалить_Роспись_КФСР, $D85)*SEARCH(Удалить_Роспись_КЦСР,$E85)*SEARCH(Удалить_Роспись_КВР,$F85)*SEARCH(Удалить_Роспись_ЭК,$H85)*SEARCH(Удалить_Роспись_КР,$I85))&gt;0,0,1)</f>
        <v>1</v>
      </c>
      <c r="N85" s="192">
        <f>IF(COUNT(SEARCH(Удалить_Индекс_КВСР,$B85)*SEARCH(Удалить_Индекс_ПБС,$C85)*SEARCH(Удалить_Индекс_КФСР,$D85)*SEARCH(Удалить_Индекс_КЦСР,$E85)*SEARCH(Удалить_Индекс_КВР,$F85)*SEARCH(Удалить_Индекс_ЭК,$H85)*SEARCH(Удалить_Индекс_КР,$I85))&gt;0,0,1)</f>
        <v>1</v>
      </c>
      <c r="O85" s="192" t="str">
        <f t="shared" si="94"/>
        <v/>
      </c>
      <c r="P85" s="192" t="str">
        <f t="shared" si="137"/>
        <v/>
      </c>
      <c r="Q85" s="300" t="str">
        <f t="shared" si="96"/>
        <v/>
      </c>
      <c r="R85" s="300" t="str">
        <f t="shared" si="97"/>
        <v/>
      </c>
      <c r="S85" s="300" t="str">
        <f t="shared" si="98"/>
        <v/>
      </c>
      <c r="T85" s="192" t="str">
        <f t="shared" si="99"/>
        <v/>
      </c>
      <c r="U85" s="303" t="str">
        <f t="shared" si="100"/>
        <v/>
      </c>
      <c r="V85" s="300" t="str">
        <f t="shared" si="101"/>
        <v/>
      </c>
      <c r="W85" s="192" t="str">
        <f t="shared" si="102"/>
        <v/>
      </c>
      <c r="X85" s="303" t="str">
        <f t="shared" si="103"/>
        <v/>
      </c>
      <c r="Y85" s="300" t="str">
        <f t="shared" si="104"/>
        <v/>
      </c>
      <c r="Z85" s="300" t="str">
        <f t="shared" si="105"/>
        <v/>
      </c>
      <c r="AA85" s="303" t="str">
        <f t="shared" si="106"/>
        <v/>
      </c>
      <c r="AB85" s="300" t="str">
        <f t="shared" si="107"/>
        <v/>
      </c>
      <c r="AC85" s="300" t="str">
        <f t="shared" si="108"/>
        <v/>
      </c>
      <c r="AD85" s="300" t="str">
        <f t="shared" si="109"/>
        <v/>
      </c>
      <c r="AE85" s="192" t="str">
        <f t="shared" si="110"/>
        <v/>
      </c>
      <c r="AF85" s="192" t="str">
        <f t="shared" si="111"/>
        <v/>
      </c>
      <c r="AG85" s="192"/>
      <c r="AJ85" s="300" t="str">
        <f t="shared" si="112"/>
        <v/>
      </c>
      <c r="AK85" s="300" t="str">
        <f t="shared" si="113"/>
        <v/>
      </c>
      <c r="AL85" s="300" t="str">
        <f t="shared" si="114"/>
        <v/>
      </c>
      <c r="AM85" s="300" t="str">
        <f t="shared" si="115"/>
        <v/>
      </c>
      <c r="AN85" s="300" t="str">
        <f t="shared" si="116"/>
        <v/>
      </c>
      <c r="AO85" s="300" t="str">
        <f t="shared" si="117"/>
        <v/>
      </c>
      <c r="AP85" s="300" t="str">
        <f t="shared" si="118"/>
        <v/>
      </c>
      <c r="AQ85" s="300" t="str">
        <f t="shared" si="119"/>
        <v/>
      </c>
      <c r="AR85" s="306" t="str">
        <f t="shared" si="120"/>
        <v/>
      </c>
      <c r="AS85" s="300" t="str">
        <f t="shared" si="121"/>
        <v/>
      </c>
      <c r="AT85" s="300" t="str">
        <f t="shared" si="122"/>
        <v/>
      </c>
      <c r="AU85" s="192" t="str">
        <f t="shared" si="123"/>
        <v>рбс</v>
      </c>
      <c r="AV85" s="192" t="str">
        <f t="shared" si="124"/>
        <v>рбс90201414общпро</v>
      </c>
      <c r="AW85" s="191">
        <f t="shared" si="125"/>
        <v>317225.34000000003</v>
      </c>
      <c r="AX85" s="191">
        <f t="shared" si="126"/>
        <v>166663.41</v>
      </c>
      <c r="AY85" s="191">
        <f t="shared" si="127"/>
        <v>317225.34000000003</v>
      </c>
      <c r="AZ85" s="191">
        <f t="shared" si="128"/>
        <v>166663.41</v>
      </c>
      <c r="BA85" s="193">
        <f t="shared" si="129"/>
        <v>1</v>
      </c>
      <c r="BB85" s="193">
        <f t="shared" si="130"/>
        <v>1</v>
      </c>
      <c r="BC85" s="193">
        <f t="shared" si="131"/>
        <v>1</v>
      </c>
      <c r="BD85" s="191">
        <f t="shared" si="132"/>
        <v>317225.34000000003</v>
      </c>
      <c r="BE85" s="191">
        <f t="shared" si="133"/>
        <v>166663.41</v>
      </c>
      <c r="BF85" s="210">
        <f t="shared" si="134"/>
        <v>317225.34000000003</v>
      </c>
      <c r="BG85" s="211">
        <f t="shared" si="135"/>
        <v>317225.34000000003</v>
      </c>
      <c r="BH85" s="289"/>
      <c r="BI85" s="289"/>
      <c r="BJ85" s="228"/>
      <c r="BK85" s="228"/>
      <c r="BL85" s="233" t="str">
        <f t="shared" si="136"/>
        <v>01</v>
      </c>
    </row>
    <row r="86" spans="1:64" ht="12" customHeight="1">
      <c r="A86" s="333" t="s">
        <v>683</v>
      </c>
      <c r="B86" s="381" t="s">
        <v>412</v>
      </c>
      <c r="C86" s="333" t="s">
        <v>655</v>
      </c>
      <c r="D86" s="381" t="s">
        <v>390</v>
      </c>
      <c r="E86" s="381" t="s">
        <v>875</v>
      </c>
      <c r="F86" s="381" t="s">
        <v>586</v>
      </c>
      <c r="G86" s="381" t="s">
        <v>397</v>
      </c>
      <c r="H86" s="100" t="s">
        <v>653</v>
      </c>
      <c r="I86" s="381" t="s">
        <v>505</v>
      </c>
      <c r="J86" s="382">
        <v>598884.66</v>
      </c>
      <c r="K86" s="382">
        <v>438825.34</v>
      </c>
      <c r="L86" s="191" t="str">
        <f t="shared" si="93"/>
        <v>902014140104802006000024434001</v>
      </c>
      <c r="M86" s="192">
        <f t="array" ref="M86">IF(COUNT(SEARCH(Удалить_Роспись_КВСР,$B86)*SEARCH(Удалить_Роспись_ПБС,$C86)*SEARCH(Удалить_Роспись_КФСР, $D86)*SEARCH(Удалить_Роспись_КЦСР,$E86)*SEARCH(Удалить_Роспись_КВР,$F86)*SEARCH(Удалить_Роспись_ЭК,$H86)*SEARCH(Удалить_Роспись_КР,$I86))&gt;0,0,1)</f>
        <v>1</v>
      </c>
      <c r="N86" s="192">
        <f>IF(COUNT(SEARCH(Удалить_Индекс_КВСР,$B86)*SEARCH(Удалить_Индекс_ПБС,$C86)*SEARCH(Удалить_Индекс_КФСР,$D86)*SEARCH(Удалить_Индекс_КЦСР,$E86)*SEARCH(Удалить_Индекс_КВР,$F86)*SEARCH(Удалить_Индекс_ЭК,$H86)*SEARCH(Удалить_Индекс_КР,$I86))&gt;0,0,1)</f>
        <v>1</v>
      </c>
      <c r="O86" s="192" t="str">
        <f t="shared" si="94"/>
        <v/>
      </c>
      <c r="P86" s="192" t="str">
        <f t="shared" si="137"/>
        <v/>
      </c>
      <c r="Q86" s="300" t="str">
        <f t="shared" si="96"/>
        <v/>
      </c>
      <c r="R86" s="300" t="str">
        <f t="shared" si="97"/>
        <v/>
      </c>
      <c r="S86" s="300" t="str">
        <f t="shared" si="98"/>
        <v/>
      </c>
      <c r="T86" s="192" t="str">
        <f t="shared" si="99"/>
        <v/>
      </c>
      <c r="U86" s="303" t="str">
        <f t="shared" si="100"/>
        <v/>
      </c>
      <c r="V86" s="300" t="str">
        <f t="shared" si="101"/>
        <v/>
      </c>
      <c r="W86" s="192" t="str">
        <f t="shared" si="102"/>
        <v/>
      </c>
      <c r="X86" s="303" t="str">
        <f t="shared" si="103"/>
        <v/>
      </c>
      <c r="Y86" s="300" t="str">
        <f t="shared" si="104"/>
        <v/>
      </c>
      <c r="Z86" s="300" t="str">
        <f t="shared" si="105"/>
        <v/>
      </c>
      <c r="AA86" s="303" t="str">
        <f t="shared" si="106"/>
        <v/>
      </c>
      <c r="AB86" s="300" t="str">
        <f t="shared" si="107"/>
        <v/>
      </c>
      <c r="AC86" s="300" t="str">
        <f t="shared" si="108"/>
        <v/>
      </c>
      <c r="AD86" s="300" t="str">
        <f t="shared" si="109"/>
        <v/>
      </c>
      <c r="AE86" s="192" t="str">
        <f t="shared" si="110"/>
        <v/>
      </c>
      <c r="AF86" s="192" t="str">
        <f t="shared" si="111"/>
        <v/>
      </c>
      <c r="AG86" s="192"/>
      <c r="AJ86" s="300" t="str">
        <f t="shared" si="112"/>
        <v/>
      </c>
      <c r="AK86" s="300" t="str">
        <f t="shared" si="113"/>
        <v/>
      </c>
      <c r="AL86" s="300" t="str">
        <f t="shared" si="114"/>
        <v/>
      </c>
      <c r="AM86" s="300" t="str">
        <f t="shared" si="115"/>
        <v/>
      </c>
      <c r="AN86" s="300" t="str">
        <f t="shared" si="116"/>
        <v/>
      </c>
      <c r="AO86" s="300" t="str">
        <f t="shared" si="117"/>
        <v/>
      </c>
      <c r="AP86" s="300" t="str">
        <f t="shared" si="118"/>
        <v/>
      </c>
      <c r="AQ86" s="300" t="str">
        <f t="shared" si="119"/>
        <v/>
      </c>
      <c r="AR86" s="306" t="str">
        <f t="shared" si="120"/>
        <v/>
      </c>
      <c r="AS86" s="300" t="str">
        <f t="shared" si="121"/>
        <v/>
      </c>
      <c r="AT86" s="300" t="str">
        <f t="shared" si="122"/>
        <v/>
      </c>
      <c r="AU86" s="192" t="str">
        <f t="shared" si="123"/>
        <v>рбс</v>
      </c>
      <c r="AV86" s="192" t="str">
        <f t="shared" si="124"/>
        <v>рбс90201414общпро</v>
      </c>
      <c r="AW86" s="191">
        <f t="shared" si="125"/>
        <v>598884.66</v>
      </c>
      <c r="AX86" s="191">
        <f t="shared" si="126"/>
        <v>438825.34</v>
      </c>
      <c r="AY86" s="191">
        <f t="shared" si="127"/>
        <v>598884.66</v>
      </c>
      <c r="AZ86" s="191">
        <f t="shared" si="128"/>
        <v>438825.34</v>
      </c>
      <c r="BA86" s="193">
        <f t="shared" si="129"/>
        <v>1</v>
      </c>
      <c r="BB86" s="193">
        <f t="shared" si="130"/>
        <v>1</v>
      </c>
      <c r="BC86" s="193">
        <f t="shared" si="131"/>
        <v>1</v>
      </c>
      <c r="BD86" s="191">
        <f>IF(ISNA(BA86),0,AY86*$BA86)+125900</f>
        <v>724784.66</v>
      </c>
      <c r="BE86" s="191">
        <f t="shared" si="133"/>
        <v>438825.34</v>
      </c>
      <c r="BF86" s="210">
        <f t="shared" si="134"/>
        <v>724784.66</v>
      </c>
      <c r="BG86" s="211">
        <f t="shared" si="135"/>
        <v>724784.66</v>
      </c>
      <c r="BH86" s="289"/>
      <c r="BI86" s="289"/>
      <c r="BJ86" s="228"/>
      <c r="BK86" s="228"/>
      <c r="BL86" s="233" t="str">
        <f t="shared" si="136"/>
        <v>01</v>
      </c>
    </row>
    <row r="87" spans="1:64" ht="12" customHeight="1">
      <c r="A87" s="333" t="s">
        <v>683</v>
      </c>
      <c r="B87" s="381" t="s">
        <v>412</v>
      </c>
      <c r="C87" s="333" t="s">
        <v>655</v>
      </c>
      <c r="D87" s="381" t="s">
        <v>390</v>
      </c>
      <c r="E87" s="381" t="s">
        <v>875</v>
      </c>
      <c r="F87" s="381" t="s">
        <v>609</v>
      </c>
      <c r="G87" s="381" t="s">
        <v>395</v>
      </c>
      <c r="H87" s="100" t="s">
        <v>653</v>
      </c>
      <c r="I87" s="381" t="s">
        <v>505</v>
      </c>
      <c r="J87" s="382">
        <v>23949.5</v>
      </c>
      <c r="K87" s="382">
        <v>55.7</v>
      </c>
      <c r="L87" s="191" t="str">
        <f t="shared" si="93"/>
        <v>902014140104802006000085229001</v>
      </c>
      <c r="M87" s="192">
        <f t="array" ref="M87">IF(COUNT(SEARCH(Удалить_Роспись_КВСР,$B87)*SEARCH(Удалить_Роспись_ПБС,$C87)*SEARCH(Удалить_Роспись_КФСР, $D87)*SEARCH(Удалить_Роспись_КЦСР,$E87)*SEARCH(Удалить_Роспись_КВР,$F87)*SEARCH(Удалить_Роспись_ЭК,$H87)*SEARCH(Удалить_Роспись_КР,$I87))&gt;0,0,1)</f>
        <v>1</v>
      </c>
      <c r="N87" s="192">
        <v>0</v>
      </c>
      <c r="O87" s="192" t="str">
        <f t="shared" si="94"/>
        <v/>
      </c>
      <c r="P87" s="192" t="str">
        <f t="shared" si="137"/>
        <v/>
      </c>
      <c r="Q87" s="300" t="str">
        <f t="shared" si="96"/>
        <v/>
      </c>
      <c r="R87" s="300" t="str">
        <f t="shared" si="97"/>
        <v/>
      </c>
      <c r="S87" s="300" t="str">
        <f t="shared" si="98"/>
        <v/>
      </c>
      <c r="T87" s="192" t="str">
        <f t="shared" si="99"/>
        <v/>
      </c>
      <c r="U87" s="303" t="str">
        <f t="shared" si="100"/>
        <v/>
      </c>
      <c r="V87" s="300" t="str">
        <f t="shared" si="101"/>
        <v/>
      </c>
      <c r="W87" s="192" t="str">
        <f t="shared" si="102"/>
        <v/>
      </c>
      <c r="X87" s="303" t="str">
        <f t="shared" si="103"/>
        <v/>
      </c>
      <c r="Y87" s="300" t="str">
        <f t="shared" si="104"/>
        <v/>
      </c>
      <c r="Z87" s="300" t="str">
        <f t="shared" si="105"/>
        <v/>
      </c>
      <c r="AA87" s="303" t="str">
        <f t="shared" si="106"/>
        <v/>
      </c>
      <c r="AB87" s="300" t="str">
        <f t="shared" si="107"/>
        <v/>
      </c>
      <c r="AC87" s="300" t="str">
        <f t="shared" si="108"/>
        <v/>
      </c>
      <c r="AD87" s="300" t="str">
        <f t="shared" si="109"/>
        <v/>
      </c>
      <c r="AE87" s="192" t="str">
        <f t="shared" si="110"/>
        <v/>
      </c>
      <c r="AF87" s="192" t="str">
        <f t="shared" si="111"/>
        <v/>
      </c>
      <c r="AG87" s="192"/>
      <c r="AJ87" s="300" t="str">
        <f t="shared" si="112"/>
        <v/>
      </c>
      <c r="AK87" s="300" t="str">
        <f t="shared" si="113"/>
        <v/>
      </c>
      <c r="AL87" s="300" t="str">
        <f t="shared" si="114"/>
        <v/>
      </c>
      <c r="AM87" s="300" t="str">
        <f t="shared" si="115"/>
        <v/>
      </c>
      <c r="AN87" s="300" t="str">
        <f t="shared" si="116"/>
        <v/>
      </c>
      <c r="AO87" s="300" t="str">
        <f t="shared" si="117"/>
        <v/>
      </c>
      <c r="AP87" s="300" t="str">
        <f t="shared" si="118"/>
        <v/>
      </c>
      <c r="AQ87" s="300" t="str">
        <f t="shared" si="119"/>
        <v/>
      </c>
      <c r="AR87" s="306" t="str">
        <f t="shared" si="120"/>
        <v/>
      </c>
      <c r="AS87" s="300" t="str">
        <f t="shared" si="121"/>
        <v/>
      </c>
      <c r="AT87" s="300" t="str">
        <f t="shared" si="122"/>
        <v/>
      </c>
      <c r="AU87" s="192" t="str">
        <f t="shared" si="123"/>
        <v>рбс</v>
      </c>
      <c r="AV87" s="192" t="str">
        <f t="shared" si="124"/>
        <v>рбс90201414общпро</v>
      </c>
      <c r="AW87" s="191">
        <f t="shared" si="125"/>
        <v>23949.5</v>
      </c>
      <c r="AX87" s="191">
        <f t="shared" si="126"/>
        <v>55.7</v>
      </c>
      <c r="AY87" s="191">
        <f t="shared" si="127"/>
        <v>0</v>
      </c>
      <c r="AZ87" s="191">
        <f t="shared" si="128"/>
        <v>0</v>
      </c>
      <c r="BA87" s="193">
        <f t="shared" si="129"/>
        <v>1</v>
      </c>
      <c r="BB87" s="193">
        <f t="shared" si="130"/>
        <v>1</v>
      </c>
      <c r="BC87" s="193">
        <f t="shared" si="131"/>
        <v>1</v>
      </c>
      <c r="BD87" s="191">
        <f t="shared" si="132"/>
        <v>0</v>
      </c>
      <c r="BE87" s="191">
        <f t="shared" si="133"/>
        <v>0</v>
      </c>
      <c r="BF87" s="210">
        <f t="shared" si="134"/>
        <v>0</v>
      </c>
      <c r="BG87" s="211">
        <f t="shared" si="135"/>
        <v>0</v>
      </c>
      <c r="BH87" s="289"/>
      <c r="BI87" s="289"/>
      <c r="BJ87" s="228"/>
      <c r="BK87" s="228"/>
      <c r="BL87" s="233" t="str">
        <f t="shared" si="136"/>
        <v>01</v>
      </c>
    </row>
    <row r="88" spans="1:64" ht="12" customHeight="1">
      <c r="A88" s="333" t="s">
        <v>683</v>
      </c>
      <c r="B88" s="381" t="s">
        <v>412</v>
      </c>
      <c r="C88" s="333" t="s">
        <v>655</v>
      </c>
      <c r="D88" s="381" t="s">
        <v>390</v>
      </c>
      <c r="E88" s="381" t="s">
        <v>875</v>
      </c>
      <c r="F88" s="381" t="s">
        <v>658</v>
      </c>
      <c r="G88" s="381" t="s">
        <v>395</v>
      </c>
      <c r="H88" s="100" t="s">
        <v>653</v>
      </c>
      <c r="I88" s="381" t="s">
        <v>505</v>
      </c>
      <c r="J88" s="382">
        <v>1050.5</v>
      </c>
      <c r="K88" s="382">
        <v>1050.0899999999999</v>
      </c>
      <c r="L88" s="191" t="str">
        <f t="shared" si="93"/>
        <v>902014140104802006000085329001</v>
      </c>
      <c r="M88" s="192">
        <f t="array" ref="M88">IF(COUNT(SEARCH(Удалить_Роспись_КВСР,$B88)*SEARCH(Удалить_Роспись_ПБС,$C88)*SEARCH(Удалить_Роспись_КФСР, $D88)*SEARCH(Удалить_Роспись_КЦСР,$E88)*SEARCH(Удалить_Роспись_КВР,$F88)*SEARCH(Удалить_Роспись_ЭК,$H88)*SEARCH(Удалить_Роспись_КР,$I88))&gt;0,0,1)</f>
        <v>1</v>
      </c>
      <c r="N88" s="192">
        <v>0</v>
      </c>
      <c r="O88" s="192" t="str">
        <f t="shared" si="94"/>
        <v/>
      </c>
      <c r="P88" s="192" t="str">
        <f t="shared" si="137"/>
        <v/>
      </c>
      <c r="Q88" s="300" t="str">
        <f t="shared" si="96"/>
        <v/>
      </c>
      <c r="R88" s="300" t="str">
        <f t="shared" si="97"/>
        <v/>
      </c>
      <c r="S88" s="300" t="str">
        <f t="shared" si="98"/>
        <v/>
      </c>
      <c r="T88" s="192" t="str">
        <f t="shared" si="99"/>
        <v/>
      </c>
      <c r="U88" s="303" t="str">
        <f t="shared" si="100"/>
        <v/>
      </c>
      <c r="V88" s="300" t="str">
        <f t="shared" si="101"/>
        <v/>
      </c>
      <c r="W88" s="192" t="str">
        <f t="shared" si="102"/>
        <v/>
      </c>
      <c r="X88" s="303" t="str">
        <f t="shared" si="103"/>
        <v/>
      </c>
      <c r="Y88" s="300" t="str">
        <f t="shared" si="104"/>
        <v/>
      </c>
      <c r="Z88" s="300" t="str">
        <f t="shared" si="105"/>
        <v/>
      </c>
      <c r="AA88" s="303" t="str">
        <f t="shared" si="106"/>
        <v/>
      </c>
      <c r="AB88" s="300" t="str">
        <f t="shared" si="107"/>
        <v/>
      </c>
      <c r="AC88" s="300" t="str">
        <f t="shared" si="108"/>
        <v/>
      </c>
      <c r="AD88" s="300" t="str">
        <f t="shared" si="109"/>
        <v/>
      </c>
      <c r="AE88" s="192" t="str">
        <f t="shared" si="110"/>
        <v/>
      </c>
      <c r="AF88" s="192" t="str">
        <f t="shared" si="111"/>
        <v/>
      </c>
      <c r="AG88" s="192"/>
      <c r="AJ88" s="300" t="str">
        <f t="shared" si="112"/>
        <v/>
      </c>
      <c r="AK88" s="300" t="str">
        <f t="shared" si="113"/>
        <v/>
      </c>
      <c r="AL88" s="300" t="str">
        <f t="shared" si="114"/>
        <v/>
      </c>
      <c r="AM88" s="300" t="str">
        <f t="shared" si="115"/>
        <v/>
      </c>
      <c r="AN88" s="300" t="str">
        <f t="shared" si="116"/>
        <v/>
      </c>
      <c r="AO88" s="300" t="str">
        <f t="shared" si="117"/>
        <v/>
      </c>
      <c r="AP88" s="300" t="str">
        <f t="shared" si="118"/>
        <v/>
      </c>
      <c r="AQ88" s="300" t="str">
        <f t="shared" si="119"/>
        <v/>
      </c>
      <c r="AR88" s="306" t="str">
        <f t="shared" si="120"/>
        <v/>
      </c>
      <c r="AS88" s="300" t="str">
        <f t="shared" si="121"/>
        <v/>
      </c>
      <c r="AT88" s="300" t="str">
        <f t="shared" si="122"/>
        <v/>
      </c>
      <c r="AU88" s="192" t="str">
        <f t="shared" si="123"/>
        <v>рбс</v>
      </c>
      <c r="AV88" s="192" t="str">
        <f t="shared" si="124"/>
        <v>рбс90201414общпро</v>
      </c>
      <c r="AW88" s="191">
        <f t="shared" si="125"/>
        <v>1050.5</v>
      </c>
      <c r="AX88" s="191">
        <f t="shared" si="126"/>
        <v>1050.0899999999999</v>
      </c>
      <c r="AY88" s="191">
        <f t="shared" si="127"/>
        <v>0</v>
      </c>
      <c r="AZ88" s="191">
        <f t="shared" si="128"/>
        <v>0</v>
      </c>
      <c r="BA88" s="193">
        <f t="shared" si="129"/>
        <v>1</v>
      </c>
      <c r="BB88" s="193">
        <f t="shared" si="130"/>
        <v>1</v>
      </c>
      <c r="BC88" s="193">
        <f t="shared" si="131"/>
        <v>1</v>
      </c>
      <c r="BD88" s="191">
        <f t="shared" si="132"/>
        <v>0</v>
      </c>
      <c r="BE88" s="191">
        <f t="shared" si="133"/>
        <v>0</v>
      </c>
      <c r="BF88" s="210">
        <f t="shared" si="134"/>
        <v>0</v>
      </c>
      <c r="BG88" s="211">
        <f t="shared" si="135"/>
        <v>0</v>
      </c>
      <c r="BH88" s="289"/>
      <c r="BI88" s="289"/>
      <c r="BJ88" s="228"/>
      <c r="BK88" s="228"/>
      <c r="BL88" s="233" t="str">
        <f t="shared" si="136"/>
        <v>01</v>
      </c>
    </row>
    <row r="89" spans="1:64" ht="12" customHeight="1">
      <c r="A89" s="333" t="s">
        <v>683</v>
      </c>
      <c r="B89" s="381" t="s">
        <v>412</v>
      </c>
      <c r="C89" s="333" t="s">
        <v>655</v>
      </c>
      <c r="D89" s="381" t="s">
        <v>390</v>
      </c>
      <c r="E89" s="381" t="s">
        <v>876</v>
      </c>
      <c r="F89" s="381" t="s">
        <v>602</v>
      </c>
      <c r="G89" s="381" t="s">
        <v>385</v>
      </c>
      <c r="H89" s="100" t="s">
        <v>653</v>
      </c>
      <c r="I89" s="381" t="s">
        <v>505</v>
      </c>
      <c r="J89" s="382">
        <v>209063</v>
      </c>
      <c r="K89" s="382">
        <v>181412.89</v>
      </c>
      <c r="L89" s="191" t="str">
        <f t="shared" si="93"/>
        <v>902014140104802006100012121101</v>
      </c>
      <c r="M89" s="192">
        <f t="array" ref="M89">IF(COUNT(SEARCH(Удалить_Роспись_КВСР,$B89)*SEARCH(Удалить_Роспись_ПБС,$C89)*SEARCH(Удалить_Роспись_КФСР, $D89)*SEARCH(Удалить_Роспись_КЦСР,$E89)*SEARCH(Удалить_Роспись_КВР,$F89)*SEARCH(Удалить_Роспись_ЭК,$H89)*SEARCH(Удалить_Роспись_КР,$I89))&gt;0,0,1)</f>
        <v>1</v>
      </c>
      <c r="N89" s="192">
        <v>0</v>
      </c>
      <c r="O89" s="192" t="str">
        <f t="shared" si="94"/>
        <v/>
      </c>
      <c r="P89" s="192" t="str">
        <f t="shared" si="137"/>
        <v/>
      </c>
      <c r="Q89" s="300" t="str">
        <f t="shared" si="96"/>
        <v/>
      </c>
      <c r="R89" s="300" t="str">
        <f t="shared" si="97"/>
        <v/>
      </c>
      <c r="S89" s="300" t="str">
        <f t="shared" si="98"/>
        <v/>
      </c>
      <c r="T89" s="192" t="str">
        <f t="shared" si="99"/>
        <v/>
      </c>
      <c r="U89" s="303" t="str">
        <f t="shared" si="100"/>
        <v/>
      </c>
      <c r="V89" s="300" t="str">
        <f t="shared" si="101"/>
        <v/>
      </c>
      <c r="W89" s="192" t="str">
        <f t="shared" si="102"/>
        <v/>
      </c>
      <c r="X89" s="303" t="str">
        <f t="shared" si="103"/>
        <v/>
      </c>
      <c r="Y89" s="300" t="str">
        <f t="shared" si="104"/>
        <v/>
      </c>
      <c r="Z89" s="300" t="str">
        <f t="shared" si="105"/>
        <v/>
      </c>
      <c r="AA89" s="303" t="str">
        <f t="shared" si="106"/>
        <v/>
      </c>
      <c r="AB89" s="300" t="str">
        <f t="shared" si="107"/>
        <v/>
      </c>
      <c r="AC89" s="300" t="str">
        <f t="shared" si="108"/>
        <v/>
      </c>
      <c r="AD89" s="300" t="str">
        <f t="shared" si="109"/>
        <v/>
      </c>
      <c r="AE89" s="192" t="str">
        <f t="shared" si="110"/>
        <v/>
      </c>
      <c r="AF89" s="192" t="str">
        <f t="shared" si="111"/>
        <v/>
      </c>
      <c r="AG89" s="192"/>
      <c r="AJ89" s="300" t="str">
        <f t="shared" si="112"/>
        <v/>
      </c>
      <c r="AK89" s="300" t="str">
        <f t="shared" si="113"/>
        <v/>
      </c>
      <c r="AL89" s="300" t="str">
        <f t="shared" si="114"/>
        <v/>
      </c>
      <c r="AM89" s="300" t="str">
        <f t="shared" si="115"/>
        <v/>
      </c>
      <c r="AN89" s="300" t="str">
        <f t="shared" si="116"/>
        <v/>
      </c>
      <c r="AO89" s="300" t="str">
        <f t="shared" si="117"/>
        <v/>
      </c>
      <c r="AP89" s="300" t="str">
        <f t="shared" si="118"/>
        <v/>
      </c>
      <c r="AQ89" s="300" t="str">
        <f t="shared" si="119"/>
        <v/>
      </c>
      <c r="AR89" s="306" t="str">
        <f t="shared" si="120"/>
        <v/>
      </c>
      <c r="AS89" s="300" t="str">
        <f t="shared" si="121"/>
        <v/>
      </c>
      <c r="AT89" s="300" t="str">
        <f t="shared" si="122"/>
        <v/>
      </c>
      <c r="AU89" s="192" t="str">
        <f t="shared" si="123"/>
        <v>рбс</v>
      </c>
      <c r="AV89" s="192" t="str">
        <f t="shared" si="124"/>
        <v>рбс90201414общопл</v>
      </c>
      <c r="AW89" s="191">
        <f t="shared" si="125"/>
        <v>209063</v>
      </c>
      <c r="AX89" s="191">
        <f t="shared" si="126"/>
        <v>181412.89</v>
      </c>
      <c r="AY89" s="191">
        <f t="shared" si="127"/>
        <v>0</v>
      </c>
      <c r="AZ89" s="191">
        <f t="shared" si="128"/>
        <v>0</v>
      </c>
      <c r="BA89" s="193">
        <f t="shared" si="129"/>
        <v>1</v>
      </c>
      <c r="BB89" s="193">
        <f t="shared" si="130"/>
        <v>1</v>
      </c>
      <c r="BC89" s="193">
        <f t="shared" si="131"/>
        <v>1</v>
      </c>
      <c r="BD89" s="191">
        <f t="shared" si="132"/>
        <v>0</v>
      </c>
      <c r="BE89" s="191">
        <f t="shared" si="133"/>
        <v>0</v>
      </c>
      <c r="BF89" s="210">
        <f t="shared" si="134"/>
        <v>0</v>
      </c>
      <c r="BG89" s="211">
        <f t="shared" si="135"/>
        <v>0</v>
      </c>
      <c r="BH89" s="289"/>
      <c r="BI89" s="289"/>
      <c r="BJ89" s="228"/>
      <c r="BK89" s="228"/>
      <c r="BL89" s="233" t="str">
        <f t="shared" si="136"/>
        <v>01</v>
      </c>
    </row>
    <row r="90" spans="1:64" ht="12" customHeight="1">
      <c r="A90" s="333" t="s">
        <v>683</v>
      </c>
      <c r="B90" s="381" t="s">
        <v>412</v>
      </c>
      <c r="C90" s="333" t="s">
        <v>655</v>
      </c>
      <c r="D90" s="381" t="s">
        <v>390</v>
      </c>
      <c r="E90" s="381" t="s">
        <v>876</v>
      </c>
      <c r="F90" s="381" t="s">
        <v>873</v>
      </c>
      <c r="G90" s="381" t="s">
        <v>387</v>
      </c>
      <c r="H90" s="100" t="s">
        <v>653</v>
      </c>
      <c r="I90" s="381" t="s">
        <v>505</v>
      </c>
      <c r="J90" s="382">
        <v>63137</v>
      </c>
      <c r="K90" s="382">
        <v>52047.89</v>
      </c>
      <c r="L90" s="191" t="str">
        <f t="shared" si="93"/>
        <v>902014140104802006100012921301</v>
      </c>
      <c r="M90" s="192">
        <f t="array" ref="M90">IF(COUNT(SEARCH(Удалить_Роспись_КВСР,$B90)*SEARCH(Удалить_Роспись_ПБС,$C90)*SEARCH(Удалить_Роспись_КФСР, $D90)*SEARCH(Удалить_Роспись_КЦСР,$E90)*SEARCH(Удалить_Роспись_КВР,$F90)*SEARCH(Удалить_Роспись_ЭК,$H90)*SEARCH(Удалить_Роспись_КР,$I90))&gt;0,0,1)</f>
        <v>1</v>
      </c>
      <c r="N90" s="192">
        <v>0</v>
      </c>
      <c r="O90" s="192" t="str">
        <f t="shared" si="94"/>
        <v/>
      </c>
      <c r="P90" s="192" t="str">
        <f t="shared" si="137"/>
        <v/>
      </c>
      <c r="Q90" s="300" t="str">
        <f t="shared" si="96"/>
        <v/>
      </c>
      <c r="R90" s="300" t="str">
        <f t="shared" si="97"/>
        <v/>
      </c>
      <c r="S90" s="300" t="str">
        <f t="shared" si="98"/>
        <v/>
      </c>
      <c r="T90" s="192" t="str">
        <f t="shared" si="99"/>
        <v/>
      </c>
      <c r="U90" s="303" t="str">
        <f t="shared" si="100"/>
        <v/>
      </c>
      <c r="V90" s="300" t="str">
        <f t="shared" si="101"/>
        <v/>
      </c>
      <c r="W90" s="192" t="str">
        <f t="shared" si="102"/>
        <v/>
      </c>
      <c r="X90" s="303" t="str">
        <f t="shared" si="103"/>
        <v/>
      </c>
      <c r="Y90" s="300" t="str">
        <f t="shared" si="104"/>
        <v/>
      </c>
      <c r="Z90" s="300" t="str">
        <f t="shared" si="105"/>
        <v/>
      </c>
      <c r="AA90" s="303" t="str">
        <f t="shared" si="106"/>
        <v/>
      </c>
      <c r="AB90" s="300" t="str">
        <f t="shared" si="107"/>
        <v/>
      </c>
      <c r="AC90" s="300" t="str">
        <f t="shared" si="108"/>
        <v/>
      </c>
      <c r="AD90" s="300" t="str">
        <f t="shared" si="109"/>
        <v/>
      </c>
      <c r="AE90" s="192" t="str">
        <f t="shared" si="110"/>
        <v/>
      </c>
      <c r="AF90" s="192" t="str">
        <f t="shared" si="111"/>
        <v/>
      </c>
      <c r="AG90" s="192"/>
      <c r="AJ90" s="300" t="str">
        <f t="shared" si="112"/>
        <v/>
      </c>
      <c r="AK90" s="300" t="str">
        <f t="shared" si="113"/>
        <v/>
      </c>
      <c r="AL90" s="300" t="str">
        <f t="shared" si="114"/>
        <v/>
      </c>
      <c r="AM90" s="300" t="str">
        <f t="shared" si="115"/>
        <v/>
      </c>
      <c r="AN90" s="300" t="str">
        <f t="shared" si="116"/>
        <v/>
      </c>
      <c r="AO90" s="300" t="str">
        <f t="shared" si="117"/>
        <v/>
      </c>
      <c r="AP90" s="300" t="str">
        <f t="shared" si="118"/>
        <v/>
      </c>
      <c r="AQ90" s="300" t="str">
        <f t="shared" si="119"/>
        <v/>
      </c>
      <c r="AR90" s="306" t="str">
        <f t="shared" si="120"/>
        <v/>
      </c>
      <c r="AS90" s="300" t="str">
        <f t="shared" si="121"/>
        <v/>
      </c>
      <c r="AT90" s="300" t="str">
        <f t="shared" si="122"/>
        <v/>
      </c>
      <c r="AU90" s="192" t="str">
        <f t="shared" si="123"/>
        <v>рбс</v>
      </c>
      <c r="AV90" s="192" t="str">
        <f t="shared" si="124"/>
        <v>рбс90201414общопл</v>
      </c>
      <c r="AW90" s="191">
        <f t="shared" si="125"/>
        <v>63137</v>
      </c>
      <c r="AX90" s="191">
        <f t="shared" si="126"/>
        <v>52047.89</v>
      </c>
      <c r="AY90" s="191">
        <f t="shared" si="127"/>
        <v>0</v>
      </c>
      <c r="AZ90" s="191">
        <f t="shared" si="128"/>
        <v>0</v>
      </c>
      <c r="BA90" s="193">
        <f t="shared" si="129"/>
        <v>1</v>
      </c>
      <c r="BB90" s="193">
        <f t="shared" si="130"/>
        <v>1</v>
      </c>
      <c r="BC90" s="193">
        <f t="shared" si="131"/>
        <v>1</v>
      </c>
      <c r="BD90" s="191">
        <f t="shared" si="132"/>
        <v>0</v>
      </c>
      <c r="BE90" s="191">
        <f t="shared" si="133"/>
        <v>0</v>
      </c>
      <c r="BF90" s="210">
        <f t="shared" si="134"/>
        <v>0</v>
      </c>
      <c r="BG90" s="211">
        <f t="shared" si="135"/>
        <v>0</v>
      </c>
      <c r="BH90" s="289"/>
      <c r="BI90" s="289"/>
      <c r="BJ90" s="228"/>
      <c r="BK90" s="228"/>
      <c r="BL90" s="233" t="str">
        <f t="shared" si="136"/>
        <v>01</v>
      </c>
    </row>
    <row r="91" spans="1:64" ht="12" customHeight="1">
      <c r="A91" s="333" t="s">
        <v>683</v>
      </c>
      <c r="B91" s="381" t="s">
        <v>412</v>
      </c>
      <c r="C91" s="333" t="s">
        <v>655</v>
      </c>
      <c r="D91" s="381" t="s">
        <v>390</v>
      </c>
      <c r="E91" s="381" t="s">
        <v>877</v>
      </c>
      <c r="F91" s="381" t="s">
        <v>585</v>
      </c>
      <c r="G91" s="381" t="s">
        <v>386</v>
      </c>
      <c r="H91" s="100" t="s">
        <v>653</v>
      </c>
      <c r="I91" s="381" t="s">
        <v>505</v>
      </c>
      <c r="J91" s="382">
        <v>130000</v>
      </c>
      <c r="K91" s="382">
        <v>0</v>
      </c>
      <c r="L91" s="191" t="str">
        <f t="shared" si="93"/>
        <v>902014140104802006700012221201</v>
      </c>
      <c r="M91" s="192">
        <f t="array" ref="M91">IF(COUNT(SEARCH(Удалить_Роспись_КВСР,$B91)*SEARCH(Удалить_Роспись_ПБС,$C91)*SEARCH(Удалить_Роспись_КФСР, $D91)*SEARCH(Удалить_Роспись_КЦСР,$E91)*SEARCH(Удалить_Роспись_КВР,$F91)*SEARCH(Удалить_Роспись_ЭК,$H91)*SEARCH(Удалить_Роспись_КР,$I91))&gt;0,0,1)</f>
        <v>1</v>
      </c>
      <c r="N91" s="192">
        <f>IF(COUNT(SEARCH(Удалить_Индекс_КВСР,$B91)*SEARCH(Удалить_Индекс_ПБС,$C91)*SEARCH(Удалить_Индекс_КФСР,$D91)*SEARCH(Удалить_Индекс_КЦСР,$E91)*SEARCH(Удалить_Индекс_КВР,$F91)*SEARCH(Удалить_Индекс_ЭК,$H91)*SEARCH(Удалить_Индекс_КР,$I91))&gt;0,0,1)</f>
        <v>1</v>
      </c>
      <c r="O91" s="192" t="str">
        <f t="shared" si="94"/>
        <v/>
      </c>
      <c r="P91" s="192" t="str">
        <f t="shared" si="137"/>
        <v/>
      </c>
      <c r="Q91" s="300" t="str">
        <f t="shared" si="96"/>
        <v/>
      </c>
      <c r="R91" s="300" t="str">
        <f t="shared" si="97"/>
        <v/>
      </c>
      <c r="S91" s="300" t="str">
        <f t="shared" si="98"/>
        <v/>
      </c>
      <c r="T91" s="192" t="str">
        <f t="shared" si="99"/>
        <v/>
      </c>
      <c r="U91" s="303" t="str">
        <f t="shared" si="100"/>
        <v/>
      </c>
      <c r="V91" s="300" t="str">
        <f t="shared" si="101"/>
        <v/>
      </c>
      <c r="W91" s="192" t="str">
        <f t="shared" si="102"/>
        <v/>
      </c>
      <c r="X91" s="303" t="str">
        <f t="shared" si="103"/>
        <v/>
      </c>
      <c r="Y91" s="300" t="str">
        <f t="shared" si="104"/>
        <v/>
      </c>
      <c r="Z91" s="300" t="str">
        <f t="shared" si="105"/>
        <v/>
      </c>
      <c r="AA91" s="303" t="str">
        <f t="shared" si="106"/>
        <v/>
      </c>
      <c r="AB91" s="300" t="str">
        <f t="shared" si="107"/>
        <v/>
      </c>
      <c r="AC91" s="300" t="str">
        <f t="shared" si="108"/>
        <v/>
      </c>
      <c r="AD91" s="300" t="str">
        <f t="shared" si="109"/>
        <v/>
      </c>
      <c r="AE91" s="192" t="str">
        <f t="shared" si="110"/>
        <v/>
      </c>
      <c r="AF91" s="192" t="str">
        <f t="shared" si="111"/>
        <v/>
      </c>
      <c r="AG91" s="192"/>
      <c r="AJ91" s="300" t="str">
        <f t="shared" si="112"/>
        <v/>
      </c>
      <c r="AK91" s="300" t="str">
        <f t="shared" si="113"/>
        <v/>
      </c>
      <c r="AL91" s="300" t="str">
        <f t="shared" si="114"/>
        <v/>
      </c>
      <c r="AM91" s="300" t="str">
        <f t="shared" si="115"/>
        <v/>
      </c>
      <c r="AN91" s="300" t="str">
        <f t="shared" si="116"/>
        <v/>
      </c>
      <c r="AO91" s="300" t="str">
        <f t="shared" si="117"/>
        <v/>
      </c>
      <c r="AP91" s="300" t="str">
        <f t="shared" si="118"/>
        <v/>
      </c>
      <c r="AQ91" s="300" t="str">
        <f t="shared" si="119"/>
        <v/>
      </c>
      <c r="AR91" s="306" t="str">
        <f t="shared" si="120"/>
        <v/>
      </c>
      <c r="AS91" s="300" t="str">
        <f t="shared" si="121"/>
        <v/>
      </c>
      <c r="AT91" s="300" t="str">
        <f t="shared" si="122"/>
        <v/>
      </c>
      <c r="AU91" s="192" t="str">
        <f t="shared" si="123"/>
        <v>рбс</v>
      </c>
      <c r="AV91" s="192" t="str">
        <f t="shared" si="124"/>
        <v>рбс90201414общпро</v>
      </c>
      <c r="AW91" s="191">
        <f t="shared" si="125"/>
        <v>130000</v>
      </c>
      <c r="AX91" s="191">
        <f t="shared" si="126"/>
        <v>0</v>
      </c>
      <c r="AY91" s="191">
        <f t="shared" si="127"/>
        <v>130000</v>
      </c>
      <c r="AZ91" s="191">
        <f t="shared" si="128"/>
        <v>0</v>
      </c>
      <c r="BA91" s="193">
        <f t="shared" si="129"/>
        <v>1</v>
      </c>
      <c r="BB91" s="193">
        <f t="shared" si="130"/>
        <v>1</v>
      </c>
      <c r="BC91" s="193">
        <f t="shared" si="131"/>
        <v>1</v>
      </c>
      <c r="BD91" s="191">
        <f t="shared" si="132"/>
        <v>130000</v>
      </c>
      <c r="BE91" s="191">
        <f t="shared" si="133"/>
        <v>0</v>
      </c>
      <c r="BF91" s="210">
        <f t="shared" si="134"/>
        <v>130000</v>
      </c>
      <c r="BG91" s="211">
        <f t="shared" si="135"/>
        <v>130000</v>
      </c>
      <c r="BH91" s="289"/>
      <c r="BI91" s="289"/>
      <c r="BJ91" s="228"/>
      <c r="BK91" s="228"/>
      <c r="BL91" s="233" t="str">
        <f t="shared" si="136"/>
        <v>01</v>
      </c>
    </row>
    <row r="92" spans="1:64" ht="12" customHeight="1">
      <c r="A92" s="333" t="s">
        <v>683</v>
      </c>
      <c r="B92" s="381" t="s">
        <v>412</v>
      </c>
      <c r="C92" s="333" t="s">
        <v>655</v>
      </c>
      <c r="D92" s="381" t="s">
        <v>390</v>
      </c>
      <c r="E92" s="381" t="s">
        <v>878</v>
      </c>
      <c r="F92" s="381" t="s">
        <v>602</v>
      </c>
      <c r="G92" s="381" t="s">
        <v>385</v>
      </c>
      <c r="H92" s="100" t="s">
        <v>653</v>
      </c>
      <c r="I92" s="381" t="s">
        <v>505</v>
      </c>
      <c r="J92" s="382">
        <v>709197.14</v>
      </c>
      <c r="K92" s="382">
        <v>451132.78</v>
      </c>
      <c r="L92" s="191" t="str">
        <f t="shared" si="93"/>
        <v>902014140104802006Б00012121101</v>
      </c>
      <c r="M92" s="192">
        <f t="array" ref="M92">IF(COUNT(SEARCH(Удалить_Роспись_КВСР,$B92)*SEARCH(Удалить_Роспись_ПБС,$C92)*SEARCH(Удалить_Роспись_КФСР, $D92)*SEARCH(Удалить_Роспись_КЦСР,$E92)*SEARCH(Удалить_Роспись_КВР,$F92)*SEARCH(Удалить_Роспись_ЭК,$H92)*SEARCH(Удалить_Роспись_КР,$I92))&gt;0,0,1)</f>
        <v>1</v>
      </c>
      <c r="N92" s="192">
        <v>0</v>
      </c>
      <c r="O92" s="192" t="str">
        <f t="shared" si="94"/>
        <v/>
      </c>
      <c r="P92" s="192" t="str">
        <f t="shared" si="137"/>
        <v/>
      </c>
      <c r="Q92" s="300" t="str">
        <f t="shared" si="96"/>
        <v/>
      </c>
      <c r="R92" s="300" t="str">
        <f t="shared" si="97"/>
        <v/>
      </c>
      <c r="S92" s="300" t="str">
        <f t="shared" si="98"/>
        <v/>
      </c>
      <c r="T92" s="192" t="str">
        <f t="shared" si="99"/>
        <v/>
      </c>
      <c r="U92" s="303" t="str">
        <f t="shared" si="100"/>
        <v/>
      </c>
      <c r="V92" s="300" t="str">
        <f t="shared" si="101"/>
        <v/>
      </c>
      <c r="W92" s="192" t="str">
        <f t="shared" si="102"/>
        <v/>
      </c>
      <c r="X92" s="303" t="str">
        <f t="shared" si="103"/>
        <v/>
      </c>
      <c r="Y92" s="300" t="str">
        <f t="shared" si="104"/>
        <v/>
      </c>
      <c r="Z92" s="300" t="str">
        <f t="shared" si="105"/>
        <v/>
      </c>
      <c r="AA92" s="303" t="str">
        <f t="shared" si="106"/>
        <v/>
      </c>
      <c r="AB92" s="300" t="str">
        <f t="shared" si="107"/>
        <v/>
      </c>
      <c r="AC92" s="300" t="str">
        <f t="shared" si="108"/>
        <v/>
      </c>
      <c r="AD92" s="300" t="str">
        <f t="shared" si="109"/>
        <v/>
      </c>
      <c r="AE92" s="192" t="str">
        <f t="shared" si="110"/>
        <v/>
      </c>
      <c r="AF92" s="192" t="str">
        <f t="shared" si="111"/>
        <v/>
      </c>
      <c r="AG92" s="192"/>
      <c r="AJ92" s="300" t="str">
        <f t="shared" si="112"/>
        <v/>
      </c>
      <c r="AK92" s="300" t="str">
        <f t="shared" si="113"/>
        <v/>
      </c>
      <c r="AL92" s="300" t="str">
        <f t="shared" si="114"/>
        <v/>
      </c>
      <c r="AM92" s="300" t="str">
        <f t="shared" si="115"/>
        <v/>
      </c>
      <c r="AN92" s="300" t="str">
        <f t="shared" si="116"/>
        <v/>
      </c>
      <c r="AO92" s="300" t="str">
        <f t="shared" si="117"/>
        <v/>
      </c>
      <c r="AP92" s="300" t="str">
        <f t="shared" si="118"/>
        <v/>
      </c>
      <c r="AQ92" s="300" t="str">
        <f t="shared" si="119"/>
        <v/>
      </c>
      <c r="AR92" s="306" t="str">
        <f t="shared" si="120"/>
        <v/>
      </c>
      <c r="AS92" s="300" t="str">
        <f t="shared" si="121"/>
        <v/>
      </c>
      <c r="AT92" s="300" t="str">
        <f t="shared" si="122"/>
        <v/>
      </c>
      <c r="AU92" s="192" t="str">
        <f t="shared" si="123"/>
        <v>рбс</v>
      </c>
      <c r="AV92" s="192" t="str">
        <f t="shared" si="124"/>
        <v>рбс90201414общопл</v>
      </c>
      <c r="AW92" s="191">
        <f t="shared" si="125"/>
        <v>709197.14</v>
      </c>
      <c r="AX92" s="191">
        <f t="shared" si="126"/>
        <v>451132.78</v>
      </c>
      <c r="AY92" s="191">
        <f t="shared" si="127"/>
        <v>0</v>
      </c>
      <c r="AZ92" s="191">
        <f t="shared" si="128"/>
        <v>0</v>
      </c>
      <c r="BA92" s="193">
        <f t="shared" si="129"/>
        <v>1</v>
      </c>
      <c r="BB92" s="193">
        <f t="shared" si="130"/>
        <v>1</v>
      </c>
      <c r="BC92" s="193">
        <f t="shared" si="131"/>
        <v>1</v>
      </c>
      <c r="BD92" s="191">
        <f t="shared" si="132"/>
        <v>0</v>
      </c>
      <c r="BE92" s="191">
        <f t="shared" si="133"/>
        <v>0</v>
      </c>
      <c r="BF92" s="210">
        <f t="shared" si="134"/>
        <v>0</v>
      </c>
      <c r="BG92" s="211">
        <f t="shared" si="135"/>
        <v>0</v>
      </c>
      <c r="BH92" s="289"/>
      <c r="BI92" s="289"/>
      <c r="BJ92" s="228"/>
      <c r="BK92" s="228"/>
      <c r="BL92" s="233" t="str">
        <f t="shared" si="136"/>
        <v>01</v>
      </c>
    </row>
    <row r="93" spans="1:64" ht="12" customHeight="1">
      <c r="A93" s="333" t="s">
        <v>683</v>
      </c>
      <c r="B93" s="381" t="s">
        <v>412</v>
      </c>
      <c r="C93" s="333" t="s">
        <v>655</v>
      </c>
      <c r="D93" s="381" t="s">
        <v>390</v>
      </c>
      <c r="E93" s="381" t="s">
        <v>878</v>
      </c>
      <c r="F93" s="381" t="s">
        <v>873</v>
      </c>
      <c r="G93" s="381" t="s">
        <v>387</v>
      </c>
      <c r="H93" s="100" t="s">
        <v>653</v>
      </c>
      <c r="I93" s="381" t="s">
        <v>505</v>
      </c>
      <c r="J93" s="382">
        <v>214177.5</v>
      </c>
      <c r="K93" s="382">
        <v>135375.67999999999</v>
      </c>
      <c r="L93" s="191" t="str">
        <f t="shared" si="93"/>
        <v>902014140104802006Б00012921301</v>
      </c>
      <c r="M93" s="192">
        <f t="array" ref="M93">IF(COUNT(SEARCH(Удалить_Роспись_КВСР,$B93)*SEARCH(Удалить_Роспись_ПБС,$C93)*SEARCH(Удалить_Роспись_КФСР, $D93)*SEARCH(Удалить_Роспись_КЦСР,$E93)*SEARCH(Удалить_Роспись_КВР,$F93)*SEARCH(Удалить_Роспись_ЭК,$H93)*SEARCH(Удалить_Роспись_КР,$I93))&gt;0,0,1)</f>
        <v>1</v>
      </c>
      <c r="N93" s="192">
        <v>0</v>
      </c>
      <c r="O93" s="192" t="str">
        <f t="shared" si="94"/>
        <v/>
      </c>
      <c r="P93" s="192" t="str">
        <f t="shared" si="137"/>
        <v/>
      </c>
      <c r="Q93" s="300" t="str">
        <f t="shared" si="96"/>
        <v/>
      </c>
      <c r="R93" s="300" t="str">
        <f t="shared" si="97"/>
        <v/>
      </c>
      <c r="S93" s="300" t="str">
        <f t="shared" si="98"/>
        <v/>
      </c>
      <c r="T93" s="192" t="str">
        <f t="shared" si="99"/>
        <v/>
      </c>
      <c r="U93" s="303" t="str">
        <f t="shared" si="100"/>
        <v/>
      </c>
      <c r="V93" s="300" t="str">
        <f t="shared" si="101"/>
        <v/>
      </c>
      <c r="W93" s="192" t="str">
        <f t="shared" si="102"/>
        <v/>
      </c>
      <c r="X93" s="303" t="str">
        <f t="shared" si="103"/>
        <v/>
      </c>
      <c r="Y93" s="300" t="str">
        <f t="shared" si="104"/>
        <v/>
      </c>
      <c r="Z93" s="300" t="str">
        <f t="shared" si="105"/>
        <v/>
      </c>
      <c r="AA93" s="303" t="str">
        <f t="shared" si="106"/>
        <v/>
      </c>
      <c r="AB93" s="300" t="str">
        <f t="shared" si="107"/>
        <v/>
      </c>
      <c r="AC93" s="300" t="str">
        <f t="shared" si="108"/>
        <v/>
      </c>
      <c r="AD93" s="300" t="str">
        <f t="shared" si="109"/>
        <v/>
      </c>
      <c r="AE93" s="192" t="str">
        <f t="shared" si="110"/>
        <v/>
      </c>
      <c r="AF93" s="192" t="str">
        <f t="shared" si="111"/>
        <v/>
      </c>
      <c r="AG93" s="192"/>
      <c r="AJ93" s="300" t="str">
        <f t="shared" si="112"/>
        <v/>
      </c>
      <c r="AK93" s="300" t="str">
        <f t="shared" si="113"/>
        <v/>
      </c>
      <c r="AL93" s="300" t="str">
        <f t="shared" si="114"/>
        <v/>
      </c>
      <c r="AM93" s="300" t="str">
        <f t="shared" si="115"/>
        <v/>
      </c>
      <c r="AN93" s="300" t="str">
        <f t="shared" si="116"/>
        <v/>
      </c>
      <c r="AO93" s="300" t="str">
        <f t="shared" si="117"/>
        <v/>
      </c>
      <c r="AP93" s="300" t="str">
        <f t="shared" si="118"/>
        <v/>
      </c>
      <c r="AQ93" s="300" t="str">
        <f t="shared" si="119"/>
        <v/>
      </c>
      <c r="AR93" s="306" t="str">
        <f t="shared" si="120"/>
        <v/>
      </c>
      <c r="AS93" s="300" t="str">
        <f t="shared" si="121"/>
        <v/>
      </c>
      <c r="AT93" s="300" t="str">
        <f t="shared" si="122"/>
        <v/>
      </c>
      <c r="AU93" s="192" t="str">
        <f t="shared" si="123"/>
        <v>рбс</v>
      </c>
      <c r="AV93" s="192" t="str">
        <f t="shared" si="124"/>
        <v>рбс90201414общопл</v>
      </c>
      <c r="AW93" s="191">
        <f t="shared" si="125"/>
        <v>214177.5</v>
      </c>
      <c r="AX93" s="191">
        <f t="shared" si="126"/>
        <v>135375.67999999999</v>
      </c>
      <c r="AY93" s="191">
        <f t="shared" si="127"/>
        <v>0</v>
      </c>
      <c r="AZ93" s="191">
        <f t="shared" si="128"/>
        <v>0</v>
      </c>
      <c r="BA93" s="193">
        <f t="shared" si="129"/>
        <v>1</v>
      </c>
      <c r="BB93" s="193">
        <f t="shared" si="130"/>
        <v>1</v>
      </c>
      <c r="BC93" s="193">
        <f t="shared" si="131"/>
        <v>1</v>
      </c>
      <c r="BD93" s="191">
        <f t="shared" si="132"/>
        <v>0</v>
      </c>
      <c r="BE93" s="191">
        <f t="shared" si="133"/>
        <v>0</v>
      </c>
      <c r="BF93" s="210">
        <f t="shared" si="134"/>
        <v>0</v>
      </c>
      <c r="BG93" s="211">
        <f t="shared" si="135"/>
        <v>0</v>
      </c>
      <c r="BH93" s="289"/>
      <c r="BI93" s="289"/>
      <c r="BJ93" s="228"/>
      <c r="BK93" s="228"/>
      <c r="BL93" s="233" t="str">
        <f t="shared" si="136"/>
        <v>01</v>
      </c>
    </row>
    <row r="94" spans="1:64" ht="12" customHeight="1">
      <c r="A94" s="333" t="s">
        <v>683</v>
      </c>
      <c r="B94" s="381" t="s">
        <v>412</v>
      </c>
      <c r="C94" s="333" t="s">
        <v>655</v>
      </c>
      <c r="D94" s="381" t="s">
        <v>390</v>
      </c>
      <c r="E94" s="381" t="s">
        <v>879</v>
      </c>
      <c r="F94" s="381" t="s">
        <v>586</v>
      </c>
      <c r="G94" s="381" t="s">
        <v>393</v>
      </c>
      <c r="H94" s="100" t="s">
        <v>653</v>
      </c>
      <c r="I94" s="381" t="s">
        <v>505</v>
      </c>
      <c r="J94" s="382">
        <v>4000</v>
      </c>
      <c r="K94" s="382">
        <v>604.25</v>
      </c>
      <c r="L94" s="191" t="str">
        <f t="shared" si="93"/>
        <v>902014140104802006Г00024422301</v>
      </c>
      <c r="M94" s="192">
        <f t="array" ref="M94">IF(COUNT(SEARCH(Удалить_Роспись_КВСР,$B94)*SEARCH(Удалить_Роспись_ПБС,$C94)*SEARCH(Удалить_Роспись_КФСР, $D94)*SEARCH(Удалить_Роспись_КЦСР,$E94)*SEARCH(Удалить_Роспись_КВР,$F94)*SEARCH(Удалить_Роспись_ЭК,$H94)*SEARCH(Удалить_Роспись_КР,$I94))&gt;0,0,1)</f>
        <v>1</v>
      </c>
      <c r="N94" s="192">
        <f>IF(COUNT(SEARCH(Удалить_Индекс_КВСР,$B94)*SEARCH(Удалить_Индекс_ПБС,$C94)*SEARCH(Удалить_Индекс_КФСР,$D94)*SEARCH(Удалить_Индекс_КЦСР,$E94)*SEARCH(Удалить_Индекс_КВР,$F94)*SEARCH(Удалить_Индекс_ЭК,$H94)*SEARCH(Удалить_Индекс_КР,$I94))&gt;0,0,1)</f>
        <v>1</v>
      </c>
      <c r="O94" s="192" t="str">
        <f t="shared" si="94"/>
        <v/>
      </c>
      <c r="P94" s="192" t="str">
        <f t="shared" si="137"/>
        <v/>
      </c>
      <c r="Q94" s="300" t="str">
        <f t="shared" si="96"/>
        <v/>
      </c>
      <c r="R94" s="300" t="str">
        <f t="shared" si="97"/>
        <v/>
      </c>
      <c r="S94" s="300" t="str">
        <f t="shared" si="98"/>
        <v/>
      </c>
      <c r="T94" s="192" t="str">
        <f t="shared" si="99"/>
        <v/>
      </c>
      <c r="U94" s="303" t="str">
        <f t="shared" si="100"/>
        <v/>
      </c>
      <c r="V94" s="300" t="str">
        <f t="shared" si="101"/>
        <v/>
      </c>
      <c r="W94" s="192" t="str">
        <f t="shared" si="102"/>
        <v/>
      </c>
      <c r="X94" s="303" t="str">
        <f t="shared" si="103"/>
        <v/>
      </c>
      <c r="Y94" s="300" t="str">
        <f t="shared" si="104"/>
        <v/>
      </c>
      <c r="Z94" s="300" t="str">
        <f t="shared" si="105"/>
        <v/>
      </c>
      <c r="AA94" s="303" t="str">
        <f t="shared" si="106"/>
        <v/>
      </c>
      <c r="AB94" s="300" t="str">
        <f t="shared" si="107"/>
        <v/>
      </c>
      <c r="AC94" s="300" t="str">
        <f t="shared" si="108"/>
        <v/>
      </c>
      <c r="AD94" s="300" t="str">
        <f t="shared" si="109"/>
        <v/>
      </c>
      <c r="AE94" s="192" t="str">
        <f t="shared" si="110"/>
        <v/>
      </c>
      <c r="AF94" s="192" t="str">
        <f t="shared" si="111"/>
        <v/>
      </c>
      <c r="AG94" s="192"/>
      <c r="AJ94" s="300" t="str">
        <f t="shared" si="112"/>
        <v/>
      </c>
      <c r="AK94" s="300" t="str">
        <f t="shared" si="113"/>
        <v/>
      </c>
      <c r="AL94" s="300" t="str">
        <f t="shared" si="114"/>
        <v/>
      </c>
      <c r="AM94" s="300" t="str">
        <f t="shared" si="115"/>
        <v/>
      </c>
      <c r="AN94" s="300" t="str">
        <f t="shared" si="116"/>
        <v/>
      </c>
      <c r="AO94" s="300" t="str">
        <f t="shared" si="117"/>
        <v/>
      </c>
      <c r="AP94" s="300" t="str">
        <f t="shared" si="118"/>
        <v/>
      </c>
      <c r="AQ94" s="300" t="str">
        <f t="shared" si="119"/>
        <v/>
      </c>
      <c r="AR94" s="306" t="str">
        <f t="shared" si="120"/>
        <v/>
      </c>
      <c r="AS94" s="300" t="str">
        <f t="shared" si="121"/>
        <v/>
      </c>
      <c r="AT94" s="300" t="str">
        <f t="shared" si="122"/>
        <v/>
      </c>
      <c r="AU94" s="192" t="str">
        <f t="shared" si="123"/>
        <v>рбс</v>
      </c>
      <c r="AV94" s="192" t="str">
        <f t="shared" si="124"/>
        <v>рбс90201414общком</v>
      </c>
      <c r="AW94" s="191">
        <f t="shared" si="125"/>
        <v>4000</v>
      </c>
      <c r="AX94" s="191">
        <f t="shared" si="126"/>
        <v>604.25</v>
      </c>
      <c r="AY94" s="191">
        <f t="shared" si="127"/>
        <v>4000</v>
      </c>
      <c r="AZ94" s="191">
        <f t="shared" si="128"/>
        <v>604.25</v>
      </c>
      <c r="BA94" s="193">
        <f t="shared" si="129"/>
        <v>1</v>
      </c>
      <c r="BB94" s="193">
        <f t="shared" si="130"/>
        <v>1</v>
      </c>
      <c r="BC94" s="193">
        <f t="shared" si="131"/>
        <v>1</v>
      </c>
      <c r="BD94" s="191">
        <f t="shared" si="132"/>
        <v>4000</v>
      </c>
      <c r="BE94" s="191">
        <f t="shared" si="133"/>
        <v>604.25</v>
      </c>
      <c r="BF94" s="210">
        <f t="shared" si="134"/>
        <v>4000</v>
      </c>
      <c r="BG94" s="211">
        <f t="shared" si="135"/>
        <v>4000</v>
      </c>
      <c r="BH94" s="289"/>
      <c r="BI94" s="289"/>
      <c r="BJ94" s="228"/>
      <c r="BK94" s="228"/>
      <c r="BL94" s="233" t="str">
        <f t="shared" si="136"/>
        <v>01</v>
      </c>
    </row>
    <row r="95" spans="1:64" ht="12" customHeight="1">
      <c r="A95" s="333" t="s">
        <v>683</v>
      </c>
      <c r="B95" s="381" t="s">
        <v>412</v>
      </c>
      <c r="C95" s="333" t="s">
        <v>655</v>
      </c>
      <c r="D95" s="381" t="s">
        <v>390</v>
      </c>
      <c r="E95" s="381" t="s">
        <v>880</v>
      </c>
      <c r="F95" s="381" t="s">
        <v>586</v>
      </c>
      <c r="G95" s="381" t="s">
        <v>407</v>
      </c>
      <c r="H95" s="100" t="s">
        <v>653</v>
      </c>
      <c r="I95" s="381" t="s">
        <v>505</v>
      </c>
      <c r="J95" s="382">
        <v>300000</v>
      </c>
      <c r="K95" s="382">
        <v>21000</v>
      </c>
      <c r="L95" s="191" t="str">
        <f t="shared" si="93"/>
        <v>902014140104802006Ф00024431001</v>
      </c>
      <c r="M95" s="192">
        <f t="array" ref="M95">IF(COUNT(SEARCH(Удалить_Роспись_КВСР,$B95)*SEARCH(Удалить_Роспись_ПБС,$C95)*SEARCH(Удалить_Роспись_КФСР, $D95)*SEARCH(Удалить_Роспись_КЦСР,$E95)*SEARCH(Удалить_Роспись_КВР,$F95)*SEARCH(Удалить_Роспись_ЭК,$H95)*SEARCH(Удалить_Роспись_КР,$I95))&gt;0,0,1)</f>
        <v>1</v>
      </c>
      <c r="N95" s="192">
        <v>0</v>
      </c>
      <c r="O95" s="192" t="str">
        <f t="shared" si="94"/>
        <v/>
      </c>
      <c r="P95" s="192" t="str">
        <f t="shared" si="137"/>
        <v/>
      </c>
      <c r="Q95" s="300" t="str">
        <f t="shared" si="96"/>
        <v/>
      </c>
      <c r="R95" s="300" t="str">
        <f t="shared" si="97"/>
        <v/>
      </c>
      <c r="S95" s="300" t="str">
        <f t="shared" si="98"/>
        <v/>
      </c>
      <c r="T95" s="192" t="str">
        <f t="shared" si="99"/>
        <v/>
      </c>
      <c r="U95" s="303" t="str">
        <f t="shared" si="100"/>
        <v/>
      </c>
      <c r="V95" s="300" t="str">
        <f t="shared" si="101"/>
        <v/>
      </c>
      <c r="W95" s="192" t="str">
        <f t="shared" si="102"/>
        <v/>
      </c>
      <c r="X95" s="303" t="str">
        <f t="shared" si="103"/>
        <v/>
      </c>
      <c r="Y95" s="300" t="str">
        <f t="shared" si="104"/>
        <v/>
      </c>
      <c r="Z95" s="300" t="str">
        <f t="shared" si="105"/>
        <v/>
      </c>
      <c r="AA95" s="303" t="str">
        <f t="shared" si="106"/>
        <v/>
      </c>
      <c r="AB95" s="300" t="str">
        <f t="shared" si="107"/>
        <v/>
      </c>
      <c r="AC95" s="300" t="str">
        <f t="shared" si="108"/>
        <v/>
      </c>
      <c r="AD95" s="300" t="str">
        <f t="shared" si="109"/>
        <v/>
      </c>
      <c r="AE95" s="192" t="str">
        <f t="shared" si="110"/>
        <v/>
      </c>
      <c r="AF95" s="192" t="str">
        <f t="shared" si="111"/>
        <v/>
      </c>
      <c r="AG95" s="192"/>
      <c r="AJ95" s="300" t="str">
        <f t="shared" si="112"/>
        <v/>
      </c>
      <c r="AK95" s="300" t="str">
        <f t="shared" si="113"/>
        <v/>
      </c>
      <c r="AL95" s="300" t="str">
        <f t="shared" si="114"/>
        <v/>
      </c>
      <c r="AM95" s="300" t="str">
        <f t="shared" si="115"/>
        <v/>
      </c>
      <c r="AN95" s="300" t="str">
        <f t="shared" si="116"/>
        <v/>
      </c>
      <c r="AO95" s="300" t="str">
        <f t="shared" si="117"/>
        <v/>
      </c>
      <c r="AP95" s="300" t="str">
        <f t="shared" si="118"/>
        <v/>
      </c>
      <c r="AQ95" s="300" t="str">
        <f t="shared" si="119"/>
        <v/>
      </c>
      <c r="AR95" s="306" t="str">
        <f t="shared" si="120"/>
        <v/>
      </c>
      <c r="AS95" s="300" t="str">
        <f t="shared" si="121"/>
        <v/>
      </c>
      <c r="AT95" s="300" t="str">
        <f t="shared" si="122"/>
        <v/>
      </c>
      <c r="AU95" s="192" t="str">
        <f t="shared" si="123"/>
        <v>рбс</v>
      </c>
      <c r="AV95" s="192" t="str">
        <f t="shared" si="124"/>
        <v>рбс90201414общосн</v>
      </c>
      <c r="AW95" s="191">
        <f t="shared" si="125"/>
        <v>300000</v>
      </c>
      <c r="AX95" s="191">
        <f t="shared" si="126"/>
        <v>21000</v>
      </c>
      <c r="AY95" s="191">
        <f t="shared" si="127"/>
        <v>0</v>
      </c>
      <c r="AZ95" s="191">
        <f t="shared" si="128"/>
        <v>0</v>
      </c>
      <c r="BA95" s="193">
        <f t="shared" si="129"/>
        <v>1</v>
      </c>
      <c r="BB95" s="193">
        <f t="shared" si="130"/>
        <v>1</v>
      </c>
      <c r="BC95" s="193">
        <f t="shared" si="131"/>
        <v>1</v>
      </c>
      <c r="BD95" s="191">
        <f t="shared" si="132"/>
        <v>0</v>
      </c>
      <c r="BE95" s="191">
        <f t="shared" si="133"/>
        <v>0</v>
      </c>
      <c r="BF95" s="210">
        <f t="shared" si="134"/>
        <v>0</v>
      </c>
      <c r="BG95" s="211">
        <f t="shared" si="135"/>
        <v>0</v>
      </c>
      <c r="BH95" s="289"/>
      <c r="BI95" s="289"/>
      <c r="BJ95" s="228"/>
      <c r="BK95" s="228"/>
      <c r="BL95" s="233" t="str">
        <f t="shared" si="136"/>
        <v>01</v>
      </c>
    </row>
    <row r="96" spans="1:64" ht="12" customHeight="1">
      <c r="A96" s="333" t="s">
        <v>683</v>
      </c>
      <c r="B96" s="381" t="s">
        <v>412</v>
      </c>
      <c r="C96" s="333" t="s">
        <v>655</v>
      </c>
      <c r="D96" s="381" t="s">
        <v>390</v>
      </c>
      <c r="E96" s="381" t="s">
        <v>881</v>
      </c>
      <c r="F96" s="381" t="s">
        <v>586</v>
      </c>
      <c r="G96" s="381" t="s">
        <v>393</v>
      </c>
      <c r="H96" s="100" t="s">
        <v>653</v>
      </c>
      <c r="I96" s="381" t="s">
        <v>505</v>
      </c>
      <c r="J96" s="382">
        <v>250000</v>
      </c>
      <c r="K96" s="382">
        <v>133279.76999999999</v>
      </c>
      <c r="L96" s="191" t="str">
        <f t="shared" si="93"/>
        <v>902014140104802006Э00024422301</v>
      </c>
      <c r="M96" s="192">
        <f t="array" ref="M96">IF(COUNT(SEARCH(Удалить_Роспись_КВСР,$B96)*SEARCH(Удалить_Роспись_ПБС,$C96)*SEARCH(Удалить_Роспись_КФСР, $D96)*SEARCH(Удалить_Роспись_КЦСР,$E96)*SEARCH(Удалить_Роспись_КВР,$F96)*SEARCH(Удалить_Роспись_ЭК,$H96)*SEARCH(Удалить_Роспись_КР,$I96))&gt;0,0,1)</f>
        <v>1</v>
      </c>
      <c r="N96" s="192">
        <f>IF(COUNT(SEARCH(Удалить_Индекс_КВСР,$B96)*SEARCH(Удалить_Индекс_ПБС,$C96)*SEARCH(Удалить_Индекс_КФСР,$D96)*SEARCH(Удалить_Индекс_КЦСР,$E96)*SEARCH(Удалить_Индекс_КВР,$F96)*SEARCH(Удалить_Индекс_ЭК,$H96)*SEARCH(Удалить_Индекс_КР,$I96))&gt;0,0,1)</f>
        <v>1</v>
      </c>
      <c r="O96" s="192" t="str">
        <f t="shared" si="94"/>
        <v/>
      </c>
      <c r="P96" s="192" t="str">
        <f t="shared" si="137"/>
        <v/>
      </c>
      <c r="Q96" s="300" t="str">
        <f t="shared" si="96"/>
        <v/>
      </c>
      <c r="R96" s="300" t="str">
        <f t="shared" si="97"/>
        <v/>
      </c>
      <c r="S96" s="300" t="str">
        <f t="shared" si="98"/>
        <v/>
      </c>
      <c r="T96" s="192" t="str">
        <f t="shared" si="99"/>
        <v/>
      </c>
      <c r="U96" s="303" t="str">
        <f t="shared" si="100"/>
        <v/>
      </c>
      <c r="V96" s="300" t="str">
        <f t="shared" si="101"/>
        <v/>
      </c>
      <c r="W96" s="192" t="str">
        <f t="shared" si="102"/>
        <v/>
      </c>
      <c r="X96" s="303" t="str">
        <f t="shared" si="103"/>
        <v/>
      </c>
      <c r="Y96" s="300" t="str">
        <f t="shared" si="104"/>
        <v/>
      </c>
      <c r="Z96" s="300" t="str">
        <f t="shared" si="105"/>
        <v/>
      </c>
      <c r="AA96" s="303" t="str">
        <f t="shared" si="106"/>
        <v/>
      </c>
      <c r="AB96" s="300" t="str">
        <f t="shared" si="107"/>
        <v/>
      </c>
      <c r="AC96" s="300" t="str">
        <f t="shared" si="108"/>
        <v/>
      </c>
      <c r="AD96" s="300" t="str">
        <f t="shared" si="109"/>
        <v/>
      </c>
      <c r="AE96" s="192" t="str">
        <f t="shared" si="110"/>
        <v/>
      </c>
      <c r="AF96" s="192" t="str">
        <f t="shared" si="111"/>
        <v/>
      </c>
      <c r="AG96" s="192"/>
      <c r="AJ96" s="300" t="str">
        <f t="shared" si="112"/>
        <v/>
      </c>
      <c r="AK96" s="300" t="str">
        <f t="shared" si="113"/>
        <v/>
      </c>
      <c r="AL96" s="300" t="str">
        <f t="shared" si="114"/>
        <v/>
      </c>
      <c r="AM96" s="300" t="str">
        <f t="shared" si="115"/>
        <v/>
      </c>
      <c r="AN96" s="300" t="str">
        <f t="shared" si="116"/>
        <v/>
      </c>
      <c r="AO96" s="300" t="str">
        <f t="shared" si="117"/>
        <v/>
      </c>
      <c r="AP96" s="300" t="str">
        <f t="shared" si="118"/>
        <v/>
      </c>
      <c r="AQ96" s="300" t="str">
        <f t="shared" si="119"/>
        <v/>
      </c>
      <c r="AR96" s="306" t="str">
        <f t="shared" si="120"/>
        <v/>
      </c>
      <c r="AS96" s="300" t="str">
        <f t="shared" si="121"/>
        <v/>
      </c>
      <c r="AT96" s="300" t="str">
        <f t="shared" si="122"/>
        <v/>
      </c>
      <c r="AU96" s="192" t="str">
        <f t="shared" si="123"/>
        <v>рбс</v>
      </c>
      <c r="AV96" s="192" t="str">
        <f t="shared" si="124"/>
        <v>рбс90201414общком</v>
      </c>
      <c r="AW96" s="191">
        <f t="shared" si="125"/>
        <v>250000</v>
      </c>
      <c r="AX96" s="191">
        <f t="shared" si="126"/>
        <v>133279.76999999999</v>
      </c>
      <c r="AY96" s="191">
        <f t="shared" si="127"/>
        <v>250000</v>
      </c>
      <c r="AZ96" s="191">
        <f t="shared" si="128"/>
        <v>133279.76999999999</v>
      </c>
      <c r="BA96" s="193">
        <f t="shared" si="129"/>
        <v>1</v>
      </c>
      <c r="BB96" s="193">
        <f t="shared" si="130"/>
        <v>1</v>
      </c>
      <c r="BC96" s="193">
        <f t="shared" si="131"/>
        <v>1</v>
      </c>
      <c r="BD96" s="191">
        <f t="shared" si="132"/>
        <v>250000</v>
      </c>
      <c r="BE96" s="191">
        <f t="shared" si="133"/>
        <v>133279.76999999999</v>
      </c>
      <c r="BF96" s="210">
        <f t="shared" si="134"/>
        <v>250000</v>
      </c>
      <c r="BG96" s="211">
        <f t="shared" si="135"/>
        <v>250000</v>
      </c>
      <c r="BH96" s="289"/>
      <c r="BI96" s="289"/>
      <c r="BJ96" s="228"/>
      <c r="BK96" s="228"/>
      <c r="BL96" s="233" t="str">
        <f t="shared" si="136"/>
        <v>01</v>
      </c>
    </row>
    <row r="97" spans="1:64" ht="12" customHeight="1">
      <c r="A97" s="333" t="s">
        <v>683</v>
      </c>
      <c r="B97" s="381" t="s">
        <v>412</v>
      </c>
      <c r="C97" s="333" t="s">
        <v>655</v>
      </c>
      <c r="D97" s="381" t="s">
        <v>427</v>
      </c>
      <c r="E97" s="381" t="s">
        <v>906</v>
      </c>
      <c r="F97" s="381" t="s">
        <v>612</v>
      </c>
      <c r="G97" s="381" t="s">
        <v>395</v>
      </c>
      <c r="H97" s="100" t="s">
        <v>653</v>
      </c>
      <c r="I97" s="381" t="s">
        <v>505</v>
      </c>
      <c r="J97" s="382">
        <v>10000</v>
      </c>
      <c r="K97" s="382">
        <v>0</v>
      </c>
      <c r="L97" s="191" t="str">
        <f t="shared" si="93"/>
        <v>902014140107902008000088029001</v>
      </c>
      <c r="M97" s="192">
        <f t="array" ref="M97">IF(COUNT(SEARCH(Удалить_Роспись_КВСР,$B97)*SEARCH(Удалить_Роспись_ПБС,$C97)*SEARCH(Удалить_Роспись_КФСР, $D97)*SEARCH(Удалить_Роспись_КЦСР,$E97)*SEARCH(Удалить_Роспись_КВР,$F97)*SEARCH(Удалить_Роспись_ЭК,$H97)*SEARCH(Удалить_Роспись_КР,$I97))&gt;0,0,1)</f>
        <v>1</v>
      </c>
      <c r="N97" s="192">
        <v>0</v>
      </c>
      <c r="O97" s="192" t="str">
        <f t="shared" si="94"/>
        <v/>
      </c>
      <c r="P97" s="192" t="str">
        <f t="shared" si="137"/>
        <v/>
      </c>
      <c r="Q97" s="300" t="str">
        <f t="shared" si="96"/>
        <v/>
      </c>
      <c r="R97" s="300" t="str">
        <f t="shared" si="97"/>
        <v/>
      </c>
      <c r="S97" s="300" t="str">
        <f t="shared" si="98"/>
        <v/>
      </c>
      <c r="T97" s="192" t="str">
        <f t="shared" si="99"/>
        <v/>
      </c>
      <c r="U97" s="303" t="str">
        <f t="shared" si="100"/>
        <v/>
      </c>
      <c r="V97" s="300" t="str">
        <f t="shared" si="101"/>
        <v/>
      </c>
      <c r="W97" s="192" t="str">
        <f t="shared" si="102"/>
        <v/>
      </c>
      <c r="X97" s="303" t="str">
        <f t="shared" si="103"/>
        <v/>
      </c>
      <c r="Y97" s="300" t="str">
        <f t="shared" si="104"/>
        <v>выб</v>
      </c>
      <c r="Z97" s="300" t="str">
        <f t="shared" si="105"/>
        <v/>
      </c>
      <c r="AA97" s="303" t="str">
        <f t="shared" si="106"/>
        <v/>
      </c>
      <c r="AB97" s="300" t="str">
        <f t="shared" si="107"/>
        <v/>
      </c>
      <c r="AC97" s="300" t="str">
        <f t="shared" si="108"/>
        <v/>
      </c>
      <c r="AD97" s="300" t="str">
        <f t="shared" si="109"/>
        <v/>
      </c>
      <c r="AE97" s="192" t="str">
        <f t="shared" si="110"/>
        <v/>
      </c>
      <c r="AF97" s="192" t="str">
        <f t="shared" si="111"/>
        <v/>
      </c>
      <c r="AG97" s="192"/>
      <c r="AJ97" s="300" t="str">
        <f t="shared" si="112"/>
        <v/>
      </c>
      <c r="AK97" s="300" t="str">
        <f t="shared" si="113"/>
        <v>выб</v>
      </c>
      <c r="AL97" s="300" t="str">
        <f t="shared" si="114"/>
        <v/>
      </c>
      <c r="AM97" s="300" t="str">
        <f t="shared" si="115"/>
        <v/>
      </c>
      <c r="AN97" s="300" t="str">
        <f t="shared" si="116"/>
        <v/>
      </c>
      <c r="AO97" s="300" t="str">
        <f t="shared" si="117"/>
        <v/>
      </c>
      <c r="AP97" s="300" t="str">
        <f t="shared" si="118"/>
        <v/>
      </c>
      <c r="AQ97" s="300" t="str">
        <f t="shared" si="119"/>
        <v/>
      </c>
      <c r="AR97" s="306" t="str">
        <f t="shared" si="120"/>
        <v/>
      </c>
      <c r="AS97" s="300" t="str">
        <f t="shared" si="121"/>
        <v/>
      </c>
      <c r="AT97" s="300" t="str">
        <f t="shared" si="122"/>
        <v/>
      </c>
      <c r="AU97" s="192" t="str">
        <f t="shared" si="123"/>
        <v>выб</v>
      </c>
      <c r="AV97" s="192" t="str">
        <f t="shared" si="124"/>
        <v>выб90201414общпро</v>
      </c>
      <c r="AW97" s="191">
        <f t="shared" si="125"/>
        <v>10000</v>
      </c>
      <c r="AX97" s="191">
        <f t="shared" si="126"/>
        <v>0</v>
      </c>
      <c r="AY97" s="191">
        <f t="shared" si="127"/>
        <v>0</v>
      </c>
      <c r="AZ97" s="191">
        <f t="shared" si="128"/>
        <v>0</v>
      </c>
      <c r="BA97" s="193">
        <f t="shared" si="129"/>
        <v>1</v>
      </c>
      <c r="BB97" s="193">
        <f t="shared" si="130"/>
        <v>1</v>
      </c>
      <c r="BC97" s="193">
        <f t="shared" si="131"/>
        <v>1</v>
      </c>
      <c r="BD97" s="191">
        <f t="shared" si="132"/>
        <v>0</v>
      </c>
      <c r="BE97" s="191">
        <f t="shared" si="133"/>
        <v>0</v>
      </c>
      <c r="BF97" s="210">
        <f t="shared" si="134"/>
        <v>0</v>
      </c>
      <c r="BG97" s="211">
        <f t="shared" si="135"/>
        <v>0</v>
      </c>
      <c r="BH97" s="289"/>
      <c r="BI97" s="289"/>
      <c r="BJ97" s="228"/>
      <c r="BK97" s="228"/>
      <c r="BL97" s="233" t="str">
        <f t="shared" si="136"/>
        <v>01</v>
      </c>
    </row>
    <row r="98" spans="1:64" ht="12" customHeight="1">
      <c r="A98" s="333" t="s">
        <v>683</v>
      </c>
      <c r="B98" s="381" t="s">
        <v>412</v>
      </c>
      <c r="C98" s="333" t="s">
        <v>655</v>
      </c>
      <c r="D98" s="381" t="s">
        <v>420</v>
      </c>
      <c r="E98" s="381" t="s">
        <v>882</v>
      </c>
      <c r="F98" s="381" t="s">
        <v>606</v>
      </c>
      <c r="G98" s="381" t="s">
        <v>395</v>
      </c>
      <c r="H98" s="100" t="s">
        <v>653</v>
      </c>
      <c r="I98" s="381" t="s">
        <v>505</v>
      </c>
      <c r="J98" s="382">
        <v>10000</v>
      </c>
      <c r="K98" s="382">
        <v>0</v>
      </c>
      <c r="L98" s="191" t="str">
        <f t="shared" si="93"/>
        <v>902014140111901008000087029001</v>
      </c>
      <c r="M98" s="192">
        <f t="array" ref="M98">IF(COUNT(SEARCH(Удалить_Роспись_КВСР,$B98)*SEARCH(Удалить_Роспись_ПБС,$C98)*SEARCH(Удалить_Роспись_КФСР, $D98)*SEARCH(Удалить_Роспись_КЦСР,$E98)*SEARCH(Удалить_Роспись_КВР,$F98)*SEARCH(Удалить_Роспись_ЭК,$H98)*SEARCH(Удалить_Роспись_КР,$I98))&gt;0,0,1)</f>
        <v>1</v>
      </c>
      <c r="N98" s="192">
        <v>1</v>
      </c>
      <c r="O98" s="192" t="str">
        <f t="shared" si="94"/>
        <v/>
      </c>
      <c r="P98" s="192" t="str">
        <f t="shared" si="137"/>
        <v/>
      </c>
      <c r="Q98" s="300" t="str">
        <f t="shared" si="96"/>
        <v/>
      </c>
      <c r="R98" s="300" t="str">
        <f t="shared" si="97"/>
        <v/>
      </c>
      <c r="S98" s="300" t="str">
        <f t="shared" si="98"/>
        <v/>
      </c>
      <c r="T98" s="192" t="str">
        <f t="shared" si="99"/>
        <v/>
      </c>
      <c r="U98" s="303" t="str">
        <f t="shared" si="100"/>
        <v/>
      </c>
      <c r="V98" s="300" t="str">
        <f t="shared" si="101"/>
        <v/>
      </c>
      <c r="W98" s="192" t="str">
        <f t="shared" si="102"/>
        <v/>
      </c>
      <c r="X98" s="303" t="str">
        <f t="shared" si="103"/>
        <v/>
      </c>
      <c r="Y98" s="300" t="str">
        <f t="shared" si="104"/>
        <v/>
      </c>
      <c r="Z98" s="300" t="str">
        <f t="shared" si="105"/>
        <v/>
      </c>
      <c r="AA98" s="303" t="str">
        <f t="shared" si="106"/>
        <v/>
      </c>
      <c r="AB98" s="300" t="str">
        <f t="shared" si="107"/>
        <v/>
      </c>
      <c r="AC98" s="300" t="str">
        <f t="shared" si="108"/>
        <v/>
      </c>
      <c r="AD98" s="300" t="str">
        <f t="shared" si="109"/>
        <v/>
      </c>
      <c r="AE98" s="192" t="str">
        <f t="shared" si="110"/>
        <v/>
      </c>
      <c r="AF98" s="192" t="str">
        <f t="shared" si="111"/>
        <v/>
      </c>
      <c r="AG98" s="192"/>
      <c r="AJ98" s="300" t="str">
        <f t="shared" si="112"/>
        <v/>
      </c>
      <c r="AK98" s="300" t="str">
        <f t="shared" si="113"/>
        <v/>
      </c>
      <c r="AL98" s="300" t="str">
        <f t="shared" si="114"/>
        <v/>
      </c>
      <c r="AM98" s="300" t="str">
        <f t="shared" si="115"/>
        <v/>
      </c>
      <c r="AN98" s="300" t="str">
        <f t="shared" si="116"/>
        <v/>
      </c>
      <c r="AO98" s="300" t="str">
        <f t="shared" si="117"/>
        <v/>
      </c>
      <c r="AP98" s="300" t="str">
        <f t="shared" si="118"/>
        <v/>
      </c>
      <c r="AQ98" s="300" t="str">
        <f t="shared" si="119"/>
        <v/>
      </c>
      <c r="AR98" s="306" t="str">
        <f t="shared" si="120"/>
        <v/>
      </c>
      <c r="AS98" s="300" t="str">
        <f t="shared" si="121"/>
        <v/>
      </c>
      <c r="AT98" s="300" t="str">
        <f t="shared" si="122"/>
        <v/>
      </c>
      <c r="AU98" s="192" t="str">
        <f t="shared" si="123"/>
        <v>рбс</v>
      </c>
      <c r="AV98" s="192" t="str">
        <f t="shared" si="124"/>
        <v>рбс90201414общпро</v>
      </c>
      <c r="AW98" s="191">
        <f t="shared" si="125"/>
        <v>10000</v>
      </c>
      <c r="AX98" s="191">
        <f t="shared" si="126"/>
        <v>0</v>
      </c>
      <c r="AY98" s="191">
        <f t="shared" si="127"/>
        <v>10000</v>
      </c>
      <c r="AZ98" s="191">
        <f t="shared" si="128"/>
        <v>0</v>
      </c>
      <c r="BA98" s="193">
        <f t="shared" si="129"/>
        <v>1</v>
      </c>
      <c r="BB98" s="193">
        <f t="shared" si="130"/>
        <v>1</v>
      </c>
      <c r="BC98" s="193">
        <f t="shared" si="131"/>
        <v>1</v>
      </c>
      <c r="BD98" s="191">
        <f t="shared" si="132"/>
        <v>10000</v>
      </c>
      <c r="BE98" s="191">
        <f t="shared" si="133"/>
        <v>0</v>
      </c>
      <c r="BF98" s="210">
        <f t="shared" si="134"/>
        <v>10000</v>
      </c>
      <c r="BG98" s="211">
        <f t="shared" si="135"/>
        <v>10000</v>
      </c>
      <c r="BH98" s="289"/>
      <c r="BI98" s="289"/>
      <c r="BJ98" s="228"/>
      <c r="BK98" s="228"/>
      <c r="BL98" s="233" t="str">
        <f t="shared" si="136"/>
        <v>01</v>
      </c>
    </row>
    <row r="99" spans="1:64" ht="12" hidden="1" customHeight="1">
      <c r="A99" s="333" t="s">
        <v>683</v>
      </c>
      <c r="B99" s="381" t="s">
        <v>412</v>
      </c>
      <c r="C99" s="333" t="s">
        <v>655</v>
      </c>
      <c r="D99" s="381" t="s">
        <v>399</v>
      </c>
      <c r="E99" s="381" t="s">
        <v>883</v>
      </c>
      <c r="F99" s="381" t="s">
        <v>586</v>
      </c>
      <c r="G99" s="381" t="s">
        <v>397</v>
      </c>
      <c r="H99" s="100" t="s">
        <v>653</v>
      </c>
      <c r="I99" s="381" t="s">
        <v>339</v>
      </c>
      <c r="J99" s="382">
        <v>2700</v>
      </c>
      <c r="K99" s="382">
        <v>0</v>
      </c>
      <c r="L99" s="191" t="str">
        <f t="shared" si="93"/>
        <v>902014140113802007514024434010</v>
      </c>
      <c r="M99" s="192">
        <f t="array" ref="M99">IF(COUNT(SEARCH(Удалить_Роспись_КВСР,$B99)*SEARCH(Удалить_Роспись_ПБС,$C99)*SEARCH(Удалить_Роспись_КФСР, $D99)*SEARCH(Удалить_Роспись_КЦСР,$E99)*SEARCH(Удалить_Роспись_КВР,$F99)*SEARCH(Удалить_Роспись_ЭК,$H99)*SEARCH(Удалить_Роспись_КР,$I99))&gt;0,0,1)</f>
        <v>0</v>
      </c>
      <c r="N99" s="192">
        <v>0</v>
      </c>
      <c r="O99" s="192" t="str">
        <f t="shared" si="94"/>
        <v/>
      </c>
      <c r="P99" s="192" t="str">
        <f t="shared" si="137"/>
        <v/>
      </c>
      <c r="Q99" s="300" t="str">
        <f t="shared" si="96"/>
        <v/>
      </c>
      <c r="R99" s="300" t="str">
        <f t="shared" si="97"/>
        <v/>
      </c>
      <c r="S99" s="300" t="str">
        <f t="shared" si="98"/>
        <v/>
      </c>
      <c r="T99" s="192" t="str">
        <f t="shared" si="99"/>
        <v/>
      </c>
      <c r="U99" s="303" t="str">
        <f t="shared" si="100"/>
        <v/>
      </c>
      <c r="V99" s="300" t="str">
        <f t="shared" si="101"/>
        <v/>
      </c>
      <c r="W99" s="192" t="str">
        <f t="shared" si="102"/>
        <v/>
      </c>
      <c r="X99" s="303" t="str">
        <f t="shared" si="103"/>
        <v/>
      </c>
      <c r="Y99" s="300" t="str">
        <f t="shared" si="104"/>
        <v/>
      </c>
      <c r="Z99" s="300" t="str">
        <f t="shared" si="105"/>
        <v/>
      </c>
      <c r="AA99" s="303" t="str">
        <f t="shared" si="106"/>
        <v/>
      </c>
      <c r="AB99" s="300" t="str">
        <f t="shared" si="107"/>
        <v/>
      </c>
      <c r="AC99" s="300" t="str">
        <f t="shared" si="108"/>
        <v/>
      </c>
      <c r="AD99" s="300" t="str">
        <f t="shared" si="109"/>
        <v/>
      </c>
      <c r="AE99" s="192" t="str">
        <f t="shared" si="110"/>
        <v/>
      </c>
      <c r="AF99" s="192" t="str">
        <f t="shared" si="111"/>
        <v/>
      </c>
      <c r="AG99" s="192"/>
      <c r="AJ99" s="300" t="str">
        <f t="shared" si="112"/>
        <v/>
      </c>
      <c r="AK99" s="300" t="str">
        <f t="shared" si="113"/>
        <v/>
      </c>
      <c r="AL99" s="300" t="str">
        <f t="shared" si="114"/>
        <v/>
      </c>
      <c r="AM99" s="300" t="str">
        <f t="shared" si="115"/>
        <v/>
      </c>
      <c r="AN99" s="300" t="str">
        <f t="shared" si="116"/>
        <v/>
      </c>
      <c r="AO99" s="300" t="str">
        <f t="shared" si="117"/>
        <v/>
      </c>
      <c r="AP99" s="300" t="str">
        <f t="shared" si="118"/>
        <v/>
      </c>
      <c r="AQ99" s="300" t="str">
        <f t="shared" si="119"/>
        <v/>
      </c>
      <c r="AR99" s="306" t="str">
        <f t="shared" si="120"/>
        <v/>
      </c>
      <c r="AS99" s="300" t="str">
        <f t="shared" si="121"/>
        <v/>
      </c>
      <c r="AT99" s="300" t="str">
        <f t="shared" si="122"/>
        <v/>
      </c>
      <c r="AU99" s="192" t="str">
        <f t="shared" si="123"/>
        <v>рбс</v>
      </c>
      <c r="AV99" s="192" t="str">
        <f t="shared" si="124"/>
        <v>рбс90201414общпро</v>
      </c>
      <c r="AW99" s="191">
        <f t="shared" si="125"/>
        <v>0</v>
      </c>
      <c r="AX99" s="191">
        <f t="shared" si="126"/>
        <v>0</v>
      </c>
      <c r="AY99" s="191">
        <f t="shared" si="127"/>
        <v>0</v>
      </c>
      <c r="AZ99" s="191">
        <f t="shared" si="128"/>
        <v>0</v>
      </c>
      <c r="BA99" s="193">
        <f t="shared" si="129"/>
        <v>1</v>
      </c>
      <c r="BB99" s="193">
        <f t="shared" si="130"/>
        <v>1</v>
      </c>
      <c r="BC99" s="193">
        <f t="shared" si="131"/>
        <v>1</v>
      </c>
      <c r="BD99" s="191">
        <f t="shared" si="132"/>
        <v>0</v>
      </c>
      <c r="BE99" s="191">
        <f t="shared" si="133"/>
        <v>0</v>
      </c>
      <c r="BF99" s="210">
        <f t="shared" si="134"/>
        <v>0</v>
      </c>
      <c r="BG99" s="211">
        <f t="shared" si="135"/>
        <v>0</v>
      </c>
      <c r="BH99" s="289"/>
      <c r="BI99" s="289"/>
      <c r="BJ99" s="228"/>
      <c r="BK99" s="228"/>
      <c r="BL99" s="233" t="str">
        <f t="shared" si="136"/>
        <v>01</v>
      </c>
    </row>
    <row r="100" spans="1:64" ht="12" hidden="1" customHeight="1">
      <c r="A100" s="333" t="s">
        <v>683</v>
      </c>
      <c r="B100" s="381" t="s">
        <v>412</v>
      </c>
      <c r="C100" s="333" t="s">
        <v>655</v>
      </c>
      <c r="D100" s="381" t="s">
        <v>400</v>
      </c>
      <c r="E100" s="381" t="s">
        <v>884</v>
      </c>
      <c r="F100" s="381" t="s">
        <v>586</v>
      </c>
      <c r="G100" s="381" t="s">
        <v>1583</v>
      </c>
      <c r="H100" s="100" t="s">
        <v>653</v>
      </c>
      <c r="I100" s="381" t="s">
        <v>340</v>
      </c>
      <c r="J100" s="382">
        <v>12824</v>
      </c>
      <c r="K100" s="382">
        <v>0</v>
      </c>
      <c r="L100" s="191" t="str">
        <f t="shared" si="93"/>
        <v>902014140203802005118024400004</v>
      </c>
      <c r="M100" s="192">
        <f t="array" ref="M100">IF(COUNT(SEARCH(Удалить_Роспись_КВСР,$B100)*SEARCH(Удалить_Роспись_ПБС,$C100)*SEARCH(Удалить_Роспись_КФСР, $D100)*SEARCH(Удалить_Роспись_КЦСР,$E100)*SEARCH(Удалить_Роспись_КВР,$F100)*SEARCH(Удалить_Роспись_ЭК,$H100)*SEARCH(Удалить_Роспись_КР,$I100))&gt;0,0,1)</f>
        <v>0</v>
      </c>
      <c r="N100" s="192">
        <v>0</v>
      </c>
      <c r="O100" s="192" t="str">
        <f t="shared" si="94"/>
        <v/>
      </c>
      <c r="P100" s="192" t="str">
        <f t="shared" si="137"/>
        <v/>
      </c>
      <c r="Q100" s="300" t="str">
        <f t="shared" si="96"/>
        <v/>
      </c>
      <c r="R100" s="300" t="str">
        <f t="shared" si="97"/>
        <v/>
      </c>
      <c r="S100" s="300" t="str">
        <f t="shared" si="98"/>
        <v/>
      </c>
      <c r="T100" s="192" t="str">
        <f t="shared" si="99"/>
        <v/>
      </c>
      <c r="U100" s="303" t="str">
        <f t="shared" si="100"/>
        <v/>
      </c>
      <c r="V100" s="300" t="str">
        <f t="shared" si="101"/>
        <v/>
      </c>
      <c r="W100" s="192" t="str">
        <f t="shared" si="102"/>
        <v/>
      </c>
      <c r="X100" s="303" t="str">
        <f t="shared" si="103"/>
        <v/>
      </c>
      <c r="Y100" s="300" t="str">
        <f t="shared" si="104"/>
        <v/>
      </c>
      <c r="Z100" s="300" t="str">
        <f t="shared" si="105"/>
        <v/>
      </c>
      <c r="AA100" s="303" t="str">
        <f t="shared" si="106"/>
        <v/>
      </c>
      <c r="AB100" s="300" t="str">
        <f t="shared" si="107"/>
        <v/>
      </c>
      <c r="AC100" s="300" t="str">
        <f t="shared" si="108"/>
        <v/>
      </c>
      <c r="AD100" s="300" t="str">
        <f t="shared" si="109"/>
        <v/>
      </c>
      <c r="AE100" s="192" t="str">
        <f t="shared" si="110"/>
        <v/>
      </c>
      <c r="AF100" s="192" t="str">
        <f t="shared" si="111"/>
        <v/>
      </c>
      <c r="AG100" s="192"/>
      <c r="AJ100" s="300" t="str">
        <f t="shared" si="112"/>
        <v/>
      </c>
      <c r="AK100" s="300" t="str">
        <f t="shared" si="113"/>
        <v/>
      </c>
      <c r="AL100" s="300" t="str">
        <f t="shared" si="114"/>
        <v/>
      </c>
      <c r="AM100" s="300" t="str">
        <f t="shared" si="115"/>
        <v/>
      </c>
      <c r="AN100" s="300" t="str">
        <f t="shared" si="116"/>
        <v/>
      </c>
      <c r="AO100" s="300" t="str">
        <f t="shared" si="117"/>
        <v/>
      </c>
      <c r="AP100" s="300" t="str">
        <f t="shared" si="118"/>
        <v/>
      </c>
      <c r="AQ100" s="300" t="str">
        <f t="shared" si="119"/>
        <v/>
      </c>
      <c r="AR100" s="306" t="str">
        <f t="shared" si="120"/>
        <v/>
      </c>
      <c r="AS100" s="300" t="str">
        <f t="shared" si="121"/>
        <v/>
      </c>
      <c r="AT100" s="300" t="str">
        <f t="shared" si="122"/>
        <v/>
      </c>
      <c r="AU100" s="192" t="str">
        <f t="shared" si="123"/>
        <v>рбс</v>
      </c>
      <c r="AV100" s="192" t="e">
        <f t="shared" si="124"/>
        <v>#N/A</v>
      </c>
      <c r="AW100" s="191">
        <f t="shared" si="125"/>
        <v>0</v>
      </c>
      <c r="AX100" s="191">
        <f t="shared" si="126"/>
        <v>0</v>
      </c>
      <c r="AY100" s="191">
        <f t="shared" si="127"/>
        <v>0</v>
      </c>
      <c r="AZ100" s="191">
        <f t="shared" si="128"/>
        <v>0</v>
      </c>
      <c r="BA100" s="193" t="e">
        <f t="shared" si="129"/>
        <v>#N/A</v>
      </c>
      <c r="BB100" s="193" t="e">
        <f t="shared" si="130"/>
        <v>#N/A</v>
      </c>
      <c r="BC100" s="193" t="e">
        <f t="shared" si="131"/>
        <v>#N/A</v>
      </c>
      <c r="BD100" s="191">
        <f t="shared" si="132"/>
        <v>0</v>
      </c>
      <c r="BE100" s="191" t="e">
        <f t="shared" si="133"/>
        <v>#N/A</v>
      </c>
      <c r="BF100" s="210" t="e">
        <f t="shared" si="134"/>
        <v>#N/A</v>
      </c>
      <c r="BG100" s="211" t="e">
        <f t="shared" si="135"/>
        <v>#N/A</v>
      </c>
      <c r="BH100" s="289"/>
      <c r="BI100" s="289"/>
      <c r="BJ100" s="228"/>
      <c r="BK100" s="228"/>
      <c r="BL100" s="233" t="str">
        <f t="shared" si="136"/>
        <v>02</v>
      </c>
    </row>
    <row r="101" spans="1:64" ht="12" hidden="1" customHeight="1">
      <c r="A101" s="333" t="s">
        <v>683</v>
      </c>
      <c r="B101" s="381" t="s">
        <v>412</v>
      </c>
      <c r="C101" s="333" t="s">
        <v>655</v>
      </c>
      <c r="D101" s="381" t="s">
        <v>400</v>
      </c>
      <c r="E101" s="381" t="s">
        <v>907</v>
      </c>
      <c r="F101" s="381" t="s">
        <v>602</v>
      </c>
      <c r="G101" s="381" t="s">
        <v>1583</v>
      </c>
      <c r="H101" s="100" t="s">
        <v>653</v>
      </c>
      <c r="I101" s="381" t="s">
        <v>340</v>
      </c>
      <c r="J101" s="382">
        <v>46536</v>
      </c>
      <c r="K101" s="382">
        <v>29927.119999999999</v>
      </c>
      <c r="L101" s="191" t="str">
        <f t="shared" si="93"/>
        <v>902014140203806005118012100004</v>
      </c>
      <c r="M101" s="192">
        <f t="array" ref="M101">IF(COUNT(SEARCH(Удалить_Роспись_КВСР,$B101)*SEARCH(Удалить_Роспись_ПБС,$C101)*SEARCH(Удалить_Роспись_КФСР, $D101)*SEARCH(Удалить_Роспись_КЦСР,$E101)*SEARCH(Удалить_Роспись_КВР,$F101)*SEARCH(Удалить_Роспись_ЭК,$H101)*SEARCH(Удалить_Роспись_КР,$I101))&gt;0,0,1)</f>
        <v>0</v>
      </c>
      <c r="N101" s="192">
        <v>0</v>
      </c>
      <c r="O101" s="192" t="str">
        <f t="shared" si="94"/>
        <v/>
      </c>
      <c r="P101" s="192" t="str">
        <f t="shared" si="137"/>
        <v/>
      </c>
      <c r="Q101" s="300" t="str">
        <f t="shared" si="96"/>
        <v/>
      </c>
      <c r="R101" s="300" t="str">
        <f t="shared" si="97"/>
        <v/>
      </c>
      <c r="S101" s="300" t="str">
        <f t="shared" si="98"/>
        <v/>
      </c>
      <c r="T101" s="192" t="str">
        <f t="shared" si="99"/>
        <v/>
      </c>
      <c r="U101" s="303" t="str">
        <f t="shared" si="100"/>
        <v/>
      </c>
      <c r="V101" s="300" t="str">
        <f t="shared" si="101"/>
        <v/>
      </c>
      <c r="W101" s="192" t="str">
        <f t="shared" si="102"/>
        <v/>
      </c>
      <c r="X101" s="303" t="str">
        <f t="shared" si="103"/>
        <v/>
      </c>
      <c r="Y101" s="300" t="str">
        <f t="shared" si="104"/>
        <v/>
      </c>
      <c r="Z101" s="300" t="str">
        <f t="shared" si="105"/>
        <v/>
      </c>
      <c r="AA101" s="303" t="str">
        <f t="shared" si="106"/>
        <v/>
      </c>
      <c r="AB101" s="300" t="str">
        <f t="shared" si="107"/>
        <v/>
      </c>
      <c r="AC101" s="300" t="str">
        <f t="shared" si="108"/>
        <v/>
      </c>
      <c r="AD101" s="300" t="str">
        <f t="shared" si="109"/>
        <v/>
      </c>
      <c r="AE101" s="192" t="str">
        <f t="shared" si="110"/>
        <v/>
      </c>
      <c r="AF101" s="192" t="str">
        <f t="shared" si="111"/>
        <v/>
      </c>
      <c r="AG101" s="192"/>
      <c r="AJ101" s="300" t="str">
        <f t="shared" si="112"/>
        <v/>
      </c>
      <c r="AK101" s="300" t="str">
        <f t="shared" si="113"/>
        <v/>
      </c>
      <c r="AL101" s="300" t="str">
        <f t="shared" si="114"/>
        <v/>
      </c>
      <c r="AM101" s="300" t="str">
        <f t="shared" si="115"/>
        <v/>
      </c>
      <c r="AN101" s="300" t="str">
        <f t="shared" si="116"/>
        <v/>
      </c>
      <c r="AO101" s="300" t="str">
        <f t="shared" si="117"/>
        <v/>
      </c>
      <c r="AP101" s="300" t="str">
        <f t="shared" si="118"/>
        <v/>
      </c>
      <c r="AQ101" s="300" t="str">
        <f t="shared" si="119"/>
        <v/>
      </c>
      <c r="AR101" s="306" t="str">
        <f t="shared" si="120"/>
        <v/>
      </c>
      <c r="AS101" s="300" t="str">
        <f t="shared" si="121"/>
        <v/>
      </c>
      <c r="AT101" s="300" t="str">
        <f t="shared" si="122"/>
        <v/>
      </c>
      <c r="AU101" s="192" t="str">
        <f t="shared" si="123"/>
        <v>рбс</v>
      </c>
      <c r="AV101" s="192" t="e">
        <f t="shared" si="124"/>
        <v>#N/A</v>
      </c>
      <c r="AW101" s="191">
        <f t="shared" si="125"/>
        <v>0</v>
      </c>
      <c r="AX101" s="191">
        <f t="shared" si="126"/>
        <v>0</v>
      </c>
      <c r="AY101" s="191">
        <f t="shared" si="127"/>
        <v>0</v>
      </c>
      <c r="AZ101" s="191">
        <f t="shared" si="128"/>
        <v>0</v>
      </c>
      <c r="BA101" s="193" t="e">
        <f t="shared" si="129"/>
        <v>#N/A</v>
      </c>
      <c r="BB101" s="193" t="e">
        <f t="shared" si="130"/>
        <v>#N/A</v>
      </c>
      <c r="BC101" s="193" t="e">
        <f t="shared" si="131"/>
        <v>#N/A</v>
      </c>
      <c r="BD101" s="191">
        <f t="shared" si="132"/>
        <v>0</v>
      </c>
      <c r="BE101" s="191" t="e">
        <f t="shared" si="133"/>
        <v>#N/A</v>
      </c>
      <c r="BF101" s="210" t="e">
        <f t="shared" si="134"/>
        <v>#N/A</v>
      </c>
      <c r="BG101" s="211" t="e">
        <f t="shared" si="135"/>
        <v>#N/A</v>
      </c>
      <c r="BH101" s="289"/>
      <c r="BI101" s="289"/>
      <c r="BJ101" s="228"/>
      <c r="BK101" s="228"/>
      <c r="BL101" s="233" t="str">
        <f t="shared" si="136"/>
        <v>02</v>
      </c>
    </row>
    <row r="102" spans="1:64" ht="12" hidden="1" customHeight="1">
      <c r="A102" s="333" t="s">
        <v>683</v>
      </c>
      <c r="B102" s="381" t="s">
        <v>412</v>
      </c>
      <c r="C102" s="333" t="s">
        <v>655</v>
      </c>
      <c r="D102" s="381" t="s">
        <v>400</v>
      </c>
      <c r="E102" s="381" t="s">
        <v>907</v>
      </c>
      <c r="F102" s="381" t="s">
        <v>873</v>
      </c>
      <c r="G102" s="381" t="s">
        <v>1583</v>
      </c>
      <c r="H102" s="100" t="s">
        <v>653</v>
      </c>
      <c r="I102" s="381" t="s">
        <v>340</v>
      </c>
      <c r="J102" s="382">
        <v>14054</v>
      </c>
      <c r="K102" s="382">
        <v>9039.08</v>
      </c>
      <c r="L102" s="191" t="str">
        <f t="shared" si="93"/>
        <v>902014140203806005118012900004</v>
      </c>
      <c r="M102" s="192">
        <f t="array" ref="M102">IF(COUNT(SEARCH(Удалить_Роспись_КВСР,$B102)*SEARCH(Удалить_Роспись_ПБС,$C102)*SEARCH(Удалить_Роспись_КФСР, $D102)*SEARCH(Удалить_Роспись_КЦСР,$E102)*SEARCH(Удалить_Роспись_КВР,$F102)*SEARCH(Удалить_Роспись_ЭК,$H102)*SEARCH(Удалить_Роспись_КР,$I102))&gt;0,0,1)</f>
        <v>0</v>
      </c>
      <c r="N102" s="192">
        <v>0</v>
      </c>
      <c r="O102" s="192" t="str">
        <f t="shared" si="94"/>
        <v/>
      </c>
      <c r="P102" s="192" t="str">
        <f t="shared" si="137"/>
        <v/>
      </c>
      <c r="Q102" s="300" t="str">
        <f t="shared" si="96"/>
        <v/>
      </c>
      <c r="R102" s="300" t="str">
        <f t="shared" si="97"/>
        <v/>
      </c>
      <c r="S102" s="300" t="str">
        <f t="shared" si="98"/>
        <v/>
      </c>
      <c r="T102" s="192" t="str">
        <f t="shared" si="99"/>
        <v/>
      </c>
      <c r="U102" s="303" t="str">
        <f t="shared" si="100"/>
        <v/>
      </c>
      <c r="V102" s="300" t="str">
        <f t="shared" si="101"/>
        <v/>
      </c>
      <c r="W102" s="192" t="str">
        <f t="shared" si="102"/>
        <v/>
      </c>
      <c r="X102" s="303" t="str">
        <f t="shared" si="103"/>
        <v/>
      </c>
      <c r="Y102" s="300" t="str">
        <f t="shared" si="104"/>
        <v/>
      </c>
      <c r="Z102" s="300" t="str">
        <f t="shared" si="105"/>
        <v/>
      </c>
      <c r="AA102" s="303" t="str">
        <f t="shared" si="106"/>
        <v/>
      </c>
      <c r="AB102" s="300" t="str">
        <f t="shared" si="107"/>
        <v/>
      </c>
      <c r="AC102" s="300" t="str">
        <f t="shared" si="108"/>
        <v/>
      </c>
      <c r="AD102" s="300" t="str">
        <f t="shared" si="109"/>
        <v/>
      </c>
      <c r="AE102" s="192" t="str">
        <f t="shared" si="110"/>
        <v/>
      </c>
      <c r="AF102" s="192" t="str">
        <f t="shared" si="111"/>
        <v/>
      </c>
      <c r="AG102" s="192"/>
      <c r="AJ102" s="300" t="str">
        <f t="shared" si="112"/>
        <v/>
      </c>
      <c r="AK102" s="300" t="str">
        <f t="shared" si="113"/>
        <v/>
      </c>
      <c r="AL102" s="300" t="str">
        <f t="shared" si="114"/>
        <v/>
      </c>
      <c r="AM102" s="300" t="str">
        <f t="shared" si="115"/>
        <v/>
      </c>
      <c r="AN102" s="300" t="str">
        <f t="shared" si="116"/>
        <v/>
      </c>
      <c r="AO102" s="300" t="str">
        <f t="shared" si="117"/>
        <v/>
      </c>
      <c r="AP102" s="300" t="str">
        <f t="shared" si="118"/>
        <v/>
      </c>
      <c r="AQ102" s="300" t="str">
        <f t="shared" si="119"/>
        <v/>
      </c>
      <c r="AR102" s="306" t="str">
        <f t="shared" si="120"/>
        <v/>
      </c>
      <c r="AS102" s="300" t="str">
        <f t="shared" si="121"/>
        <v/>
      </c>
      <c r="AT102" s="300" t="str">
        <f t="shared" si="122"/>
        <v/>
      </c>
      <c r="AU102" s="192" t="str">
        <f t="shared" si="123"/>
        <v>рбс</v>
      </c>
      <c r="AV102" s="192" t="e">
        <f t="shared" si="124"/>
        <v>#N/A</v>
      </c>
      <c r="AW102" s="191">
        <f t="shared" si="125"/>
        <v>0</v>
      </c>
      <c r="AX102" s="191">
        <f t="shared" si="126"/>
        <v>0</v>
      </c>
      <c r="AY102" s="191">
        <f t="shared" si="127"/>
        <v>0</v>
      </c>
      <c r="AZ102" s="191">
        <f t="shared" si="128"/>
        <v>0</v>
      </c>
      <c r="BA102" s="193" t="e">
        <f t="shared" si="129"/>
        <v>#N/A</v>
      </c>
      <c r="BB102" s="193" t="e">
        <f t="shared" si="130"/>
        <v>#N/A</v>
      </c>
      <c r="BC102" s="193" t="e">
        <f t="shared" si="131"/>
        <v>#N/A</v>
      </c>
      <c r="BD102" s="191">
        <f t="shared" si="132"/>
        <v>0</v>
      </c>
      <c r="BE102" s="191" t="e">
        <f t="shared" si="133"/>
        <v>#N/A</v>
      </c>
      <c r="BF102" s="210" t="e">
        <f t="shared" si="134"/>
        <v>#N/A</v>
      </c>
      <c r="BG102" s="211" t="e">
        <f t="shared" si="135"/>
        <v>#N/A</v>
      </c>
      <c r="BH102" s="289"/>
      <c r="BI102" s="289"/>
      <c r="BJ102" s="228"/>
      <c r="BK102" s="228"/>
      <c r="BL102" s="233" t="str">
        <f t="shared" si="136"/>
        <v>02</v>
      </c>
    </row>
    <row r="103" spans="1:64" ht="12" hidden="1" customHeight="1">
      <c r="A103" s="333" t="s">
        <v>683</v>
      </c>
      <c r="B103" s="381" t="s">
        <v>412</v>
      </c>
      <c r="C103" s="333" t="s">
        <v>655</v>
      </c>
      <c r="D103" s="381" t="s">
        <v>401</v>
      </c>
      <c r="E103" s="381" t="s">
        <v>908</v>
      </c>
      <c r="F103" s="381" t="s">
        <v>586</v>
      </c>
      <c r="G103" s="381" t="s">
        <v>394</v>
      </c>
      <c r="H103" s="100" t="s">
        <v>653</v>
      </c>
      <c r="I103" s="381" t="s">
        <v>339</v>
      </c>
      <c r="J103" s="382">
        <v>5000</v>
      </c>
      <c r="K103" s="382">
        <v>0</v>
      </c>
      <c r="L103" s="191" t="str">
        <f t="shared" si="93"/>
        <v>902014140310222007412024422510</v>
      </c>
      <c r="M103" s="192">
        <f t="array" ref="M103">IF(COUNT(SEARCH(Удалить_Роспись_КВСР,$B103)*SEARCH(Удалить_Роспись_ПБС,$C103)*SEARCH(Удалить_Роспись_КФСР, $D103)*SEARCH(Удалить_Роспись_КЦСР,$E103)*SEARCH(Удалить_Роспись_КВР,$F103)*SEARCH(Удалить_Роспись_ЭК,$H103)*SEARCH(Удалить_Роспись_КР,$I103))&gt;0,0,1)</f>
        <v>0</v>
      </c>
      <c r="N103" s="192">
        <v>0</v>
      </c>
      <c r="O103" s="192" t="str">
        <f t="shared" si="94"/>
        <v/>
      </c>
      <c r="P103" s="192" t="str">
        <f t="shared" si="137"/>
        <v/>
      </c>
      <c r="Q103" s="300" t="str">
        <f t="shared" si="96"/>
        <v/>
      </c>
      <c r="R103" s="300" t="str">
        <f t="shared" si="97"/>
        <v/>
      </c>
      <c r="S103" s="300" t="str">
        <f t="shared" si="98"/>
        <v/>
      </c>
      <c r="T103" s="192" t="str">
        <f t="shared" si="99"/>
        <v/>
      </c>
      <c r="U103" s="303" t="str">
        <f t="shared" si="100"/>
        <v/>
      </c>
      <c r="V103" s="300" t="str">
        <f t="shared" si="101"/>
        <v/>
      </c>
      <c r="W103" s="192" t="str">
        <f t="shared" si="102"/>
        <v/>
      </c>
      <c r="X103" s="303" t="str">
        <f t="shared" si="103"/>
        <v/>
      </c>
      <c r="Y103" s="300" t="str">
        <f t="shared" si="104"/>
        <v/>
      </c>
      <c r="Z103" s="300" t="str">
        <f t="shared" si="105"/>
        <v/>
      </c>
      <c r="AA103" s="303" t="str">
        <f t="shared" si="106"/>
        <v/>
      </c>
      <c r="AB103" s="300" t="str">
        <f t="shared" si="107"/>
        <v/>
      </c>
      <c r="AC103" s="300" t="str">
        <f t="shared" si="108"/>
        <v/>
      </c>
      <c r="AD103" s="300" t="str">
        <f t="shared" si="109"/>
        <v/>
      </c>
      <c r="AE103" s="192" t="str">
        <f t="shared" si="110"/>
        <v/>
      </c>
      <c r="AF103" s="192" t="str">
        <f t="shared" si="111"/>
        <v/>
      </c>
      <c r="AG103" s="192"/>
      <c r="AJ103" s="300" t="str">
        <f t="shared" si="112"/>
        <v/>
      </c>
      <c r="AK103" s="300" t="str">
        <f t="shared" si="113"/>
        <v/>
      </c>
      <c r="AL103" s="300" t="str">
        <f t="shared" si="114"/>
        <v/>
      </c>
      <c r="AM103" s="300" t="str">
        <f t="shared" si="115"/>
        <v/>
      </c>
      <c r="AN103" s="300" t="str">
        <f t="shared" si="116"/>
        <v/>
      </c>
      <c r="AO103" s="300" t="str">
        <f t="shared" si="117"/>
        <v/>
      </c>
      <c r="AP103" s="300" t="str">
        <f t="shared" si="118"/>
        <v/>
      </c>
      <c r="AQ103" s="300" t="str">
        <f t="shared" si="119"/>
        <v/>
      </c>
      <c r="AR103" s="306" t="str">
        <f t="shared" si="120"/>
        <v/>
      </c>
      <c r="AS103" s="300" t="str">
        <f t="shared" si="121"/>
        <v/>
      </c>
      <c r="AT103" s="300" t="str">
        <f t="shared" si="122"/>
        <v/>
      </c>
      <c r="AU103" s="192" t="str">
        <f t="shared" si="123"/>
        <v>рбс</v>
      </c>
      <c r="AV103" s="192" t="str">
        <f t="shared" si="124"/>
        <v>рбс90201414общпро</v>
      </c>
      <c r="AW103" s="191">
        <f t="shared" si="125"/>
        <v>0</v>
      </c>
      <c r="AX103" s="191">
        <f t="shared" si="126"/>
        <v>0</v>
      </c>
      <c r="AY103" s="191">
        <f t="shared" si="127"/>
        <v>0</v>
      </c>
      <c r="AZ103" s="191">
        <f t="shared" si="128"/>
        <v>0</v>
      </c>
      <c r="BA103" s="193">
        <f t="shared" si="129"/>
        <v>1</v>
      </c>
      <c r="BB103" s="193">
        <f t="shared" si="130"/>
        <v>1</v>
      </c>
      <c r="BC103" s="193">
        <f t="shared" si="131"/>
        <v>1</v>
      </c>
      <c r="BD103" s="191">
        <f t="shared" si="132"/>
        <v>0</v>
      </c>
      <c r="BE103" s="191">
        <f t="shared" si="133"/>
        <v>0</v>
      </c>
      <c r="BF103" s="210">
        <f t="shared" si="134"/>
        <v>0</v>
      </c>
      <c r="BG103" s="211">
        <f t="shared" si="135"/>
        <v>0</v>
      </c>
      <c r="BH103" s="289"/>
      <c r="BI103" s="289"/>
      <c r="BJ103" s="228"/>
      <c r="BK103" s="228"/>
      <c r="BL103" s="233" t="str">
        <f t="shared" si="136"/>
        <v>03</v>
      </c>
    </row>
    <row r="104" spans="1:64" ht="12" hidden="1" customHeight="1">
      <c r="A104" s="333" t="s">
        <v>683</v>
      </c>
      <c r="B104" s="381" t="s">
        <v>412</v>
      </c>
      <c r="C104" s="333" t="s">
        <v>655</v>
      </c>
      <c r="D104" s="381" t="s">
        <v>401</v>
      </c>
      <c r="E104" s="381" t="s">
        <v>908</v>
      </c>
      <c r="F104" s="381" t="s">
        <v>586</v>
      </c>
      <c r="G104" s="381" t="s">
        <v>389</v>
      </c>
      <c r="H104" s="100" t="s">
        <v>653</v>
      </c>
      <c r="I104" s="381" t="s">
        <v>339</v>
      </c>
      <c r="J104" s="382">
        <v>12643</v>
      </c>
      <c r="K104" s="382">
        <v>0</v>
      </c>
      <c r="L104" s="191" t="str">
        <f t="shared" si="93"/>
        <v>902014140310222007412024422610</v>
      </c>
      <c r="M104" s="192">
        <f t="array" ref="M104">IF(COUNT(SEARCH(Удалить_Роспись_КВСР,$B104)*SEARCH(Удалить_Роспись_ПБС,$C104)*SEARCH(Удалить_Роспись_КФСР, $D104)*SEARCH(Удалить_Роспись_КЦСР,$E104)*SEARCH(Удалить_Роспись_КВР,$F104)*SEARCH(Удалить_Роспись_ЭК,$H104)*SEARCH(Удалить_Роспись_КР,$I104))&gt;0,0,1)</f>
        <v>0</v>
      </c>
      <c r="N104" s="192">
        <v>0</v>
      </c>
      <c r="O104" s="192" t="str">
        <f t="shared" si="94"/>
        <v/>
      </c>
      <c r="P104" s="192" t="str">
        <f t="shared" si="137"/>
        <v/>
      </c>
      <c r="Q104" s="300" t="str">
        <f t="shared" si="96"/>
        <v/>
      </c>
      <c r="R104" s="300" t="str">
        <f t="shared" si="97"/>
        <v/>
      </c>
      <c r="S104" s="300" t="str">
        <f t="shared" si="98"/>
        <v/>
      </c>
      <c r="T104" s="192" t="str">
        <f t="shared" si="99"/>
        <v/>
      </c>
      <c r="U104" s="303" t="str">
        <f t="shared" si="100"/>
        <v/>
      </c>
      <c r="V104" s="300" t="str">
        <f t="shared" si="101"/>
        <v/>
      </c>
      <c r="W104" s="192" t="str">
        <f t="shared" si="102"/>
        <v/>
      </c>
      <c r="X104" s="303" t="str">
        <f t="shared" si="103"/>
        <v/>
      </c>
      <c r="Y104" s="300" t="str">
        <f t="shared" si="104"/>
        <v/>
      </c>
      <c r="Z104" s="300" t="str">
        <f t="shared" si="105"/>
        <v/>
      </c>
      <c r="AA104" s="303" t="str">
        <f t="shared" si="106"/>
        <v/>
      </c>
      <c r="AB104" s="300" t="str">
        <f t="shared" si="107"/>
        <v/>
      </c>
      <c r="AC104" s="300" t="str">
        <f t="shared" si="108"/>
        <v/>
      </c>
      <c r="AD104" s="300" t="str">
        <f t="shared" si="109"/>
        <v/>
      </c>
      <c r="AE104" s="192" t="str">
        <f t="shared" si="110"/>
        <v/>
      </c>
      <c r="AF104" s="192" t="str">
        <f t="shared" si="111"/>
        <v/>
      </c>
      <c r="AG104" s="192"/>
      <c r="AJ104" s="300" t="str">
        <f t="shared" si="112"/>
        <v/>
      </c>
      <c r="AK104" s="300" t="str">
        <f t="shared" si="113"/>
        <v/>
      </c>
      <c r="AL104" s="300" t="str">
        <f t="shared" si="114"/>
        <v/>
      </c>
      <c r="AM104" s="300" t="str">
        <f t="shared" si="115"/>
        <v/>
      </c>
      <c r="AN104" s="300" t="str">
        <f t="shared" si="116"/>
        <v/>
      </c>
      <c r="AO104" s="300" t="str">
        <f t="shared" si="117"/>
        <v/>
      </c>
      <c r="AP104" s="300" t="str">
        <f t="shared" si="118"/>
        <v/>
      </c>
      <c r="AQ104" s="300" t="str">
        <f t="shared" si="119"/>
        <v/>
      </c>
      <c r="AR104" s="306" t="str">
        <f t="shared" si="120"/>
        <v/>
      </c>
      <c r="AS104" s="300" t="str">
        <f t="shared" si="121"/>
        <v/>
      </c>
      <c r="AT104" s="300" t="str">
        <f t="shared" si="122"/>
        <v/>
      </c>
      <c r="AU104" s="192" t="str">
        <f t="shared" si="123"/>
        <v>рбс</v>
      </c>
      <c r="AV104" s="192" t="str">
        <f t="shared" si="124"/>
        <v>рбс90201414общпро</v>
      </c>
      <c r="AW104" s="191">
        <f t="shared" si="125"/>
        <v>0</v>
      </c>
      <c r="AX104" s="191">
        <f t="shared" si="126"/>
        <v>0</v>
      </c>
      <c r="AY104" s="191">
        <f t="shared" si="127"/>
        <v>0</v>
      </c>
      <c r="AZ104" s="191">
        <f t="shared" si="128"/>
        <v>0</v>
      </c>
      <c r="BA104" s="193">
        <f t="shared" si="129"/>
        <v>1</v>
      </c>
      <c r="BB104" s="193">
        <f t="shared" si="130"/>
        <v>1</v>
      </c>
      <c r="BC104" s="193">
        <f t="shared" si="131"/>
        <v>1</v>
      </c>
      <c r="BD104" s="191">
        <f t="shared" si="132"/>
        <v>0</v>
      </c>
      <c r="BE104" s="191">
        <f t="shared" si="133"/>
        <v>0</v>
      </c>
      <c r="BF104" s="210">
        <f t="shared" si="134"/>
        <v>0</v>
      </c>
      <c r="BG104" s="211">
        <f t="shared" si="135"/>
        <v>0</v>
      </c>
      <c r="BH104" s="289"/>
      <c r="BI104" s="289"/>
      <c r="BJ104" s="228"/>
      <c r="BK104" s="228"/>
      <c r="BL104" s="233" t="str">
        <f t="shared" si="136"/>
        <v>03</v>
      </c>
    </row>
    <row r="105" spans="1:64" ht="12" customHeight="1">
      <c r="A105" s="333" t="s">
        <v>683</v>
      </c>
      <c r="B105" s="381" t="s">
        <v>412</v>
      </c>
      <c r="C105" s="333" t="s">
        <v>655</v>
      </c>
      <c r="D105" s="381" t="s">
        <v>401</v>
      </c>
      <c r="E105" s="381" t="s">
        <v>909</v>
      </c>
      <c r="F105" s="381" t="s">
        <v>586</v>
      </c>
      <c r="G105" s="381" t="s">
        <v>394</v>
      </c>
      <c r="H105" s="100" t="s">
        <v>653</v>
      </c>
      <c r="I105" s="381" t="s">
        <v>505</v>
      </c>
      <c r="J105" s="382">
        <v>249117.85</v>
      </c>
      <c r="K105" s="382">
        <v>73152.89</v>
      </c>
      <c r="L105" s="191" t="str">
        <f t="shared" si="93"/>
        <v>902014140310222008001024422501</v>
      </c>
      <c r="M105" s="192">
        <f t="array" ref="M105">IF(COUNT(SEARCH(Удалить_Роспись_КВСР,$B105)*SEARCH(Удалить_Роспись_ПБС,$C105)*SEARCH(Удалить_Роспись_КФСР, $D105)*SEARCH(Удалить_Роспись_КЦСР,$E105)*SEARCH(Удалить_Роспись_КВР,$F105)*SEARCH(Удалить_Роспись_ЭК,$H105)*SEARCH(Удалить_Роспись_КР,$I105))&gt;0,0,1)</f>
        <v>1</v>
      </c>
      <c r="N105" s="192">
        <v>0</v>
      </c>
      <c r="O105" s="192" t="str">
        <f t="shared" si="94"/>
        <v/>
      </c>
      <c r="P105" s="192" t="str">
        <f t="shared" si="137"/>
        <v/>
      </c>
      <c r="Q105" s="300" t="str">
        <f t="shared" si="96"/>
        <v/>
      </c>
      <c r="R105" s="300" t="str">
        <f t="shared" si="97"/>
        <v/>
      </c>
      <c r="S105" s="300" t="str">
        <f t="shared" si="98"/>
        <v/>
      </c>
      <c r="T105" s="192" t="str">
        <f t="shared" si="99"/>
        <v/>
      </c>
      <c r="U105" s="303" t="str">
        <f t="shared" si="100"/>
        <v/>
      </c>
      <c r="V105" s="300" t="str">
        <f t="shared" si="101"/>
        <v/>
      </c>
      <c r="W105" s="192" t="str">
        <f t="shared" si="102"/>
        <v/>
      </c>
      <c r="X105" s="303" t="str">
        <f t="shared" si="103"/>
        <v/>
      </c>
      <c r="Y105" s="300" t="str">
        <f t="shared" si="104"/>
        <v/>
      </c>
      <c r="Z105" s="300" t="str">
        <f t="shared" si="105"/>
        <v/>
      </c>
      <c r="AA105" s="303" t="str">
        <f t="shared" si="106"/>
        <v/>
      </c>
      <c r="AB105" s="300" t="str">
        <f t="shared" si="107"/>
        <v/>
      </c>
      <c r="AC105" s="300" t="str">
        <f t="shared" si="108"/>
        <v/>
      </c>
      <c r="AD105" s="300" t="str">
        <f t="shared" si="109"/>
        <v/>
      </c>
      <c r="AE105" s="192" t="str">
        <f t="shared" si="110"/>
        <v/>
      </c>
      <c r="AF105" s="192" t="str">
        <f t="shared" si="111"/>
        <v/>
      </c>
      <c r="AG105" s="192"/>
      <c r="AJ105" s="300" t="str">
        <f t="shared" si="112"/>
        <v/>
      </c>
      <c r="AK105" s="300" t="str">
        <f t="shared" si="113"/>
        <v/>
      </c>
      <c r="AL105" s="300" t="str">
        <f t="shared" si="114"/>
        <v/>
      </c>
      <c r="AM105" s="300" t="str">
        <f t="shared" si="115"/>
        <v/>
      </c>
      <c r="AN105" s="300" t="str">
        <f t="shared" si="116"/>
        <v/>
      </c>
      <c r="AO105" s="300" t="str">
        <f t="shared" si="117"/>
        <v/>
      </c>
      <c r="AP105" s="300" t="str">
        <f t="shared" si="118"/>
        <v/>
      </c>
      <c r="AQ105" s="300" t="str">
        <f t="shared" si="119"/>
        <v/>
      </c>
      <c r="AR105" s="306" t="str">
        <f t="shared" si="120"/>
        <v/>
      </c>
      <c r="AS105" s="300" t="str">
        <f t="shared" si="121"/>
        <v/>
      </c>
      <c r="AT105" s="300" t="str">
        <f t="shared" si="122"/>
        <v/>
      </c>
      <c r="AU105" s="192" t="str">
        <f t="shared" si="123"/>
        <v>рбс</v>
      </c>
      <c r="AV105" s="192" t="str">
        <f t="shared" si="124"/>
        <v>рбс90201414общпро</v>
      </c>
      <c r="AW105" s="191">
        <f t="shared" si="125"/>
        <v>249117.85</v>
      </c>
      <c r="AX105" s="191">
        <f t="shared" si="126"/>
        <v>73152.89</v>
      </c>
      <c r="AY105" s="191">
        <f t="shared" si="127"/>
        <v>0</v>
      </c>
      <c r="AZ105" s="191">
        <f t="shared" si="128"/>
        <v>0</v>
      </c>
      <c r="BA105" s="193">
        <f t="shared" si="129"/>
        <v>1</v>
      </c>
      <c r="BB105" s="193">
        <f t="shared" si="130"/>
        <v>1</v>
      </c>
      <c r="BC105" s="193">
        <f t="shared" si="131"/>
        <v>1</v>
      </c>
      <c r="BD105" s="191">
        <f t="shared" si="132"/>
        <v>0</v>
      </c>
      <c r="BE105" s="191">
        <f t="shared" si="133"/>
        <v>0</v>
      </c>
      <c r="BF105" s="210">
        <f t="shared" si="134"/>
        <v>0</v>
      </c>
      <c r="BG105" s="211">
        <f t="shared" si="135"/>
        <v>0</v>
      </c>
      <c r="BH105" s="289"/>
      <c r="BI105" s="289"/>
      <c r="BJ105" s="228"/>
      <c r="BK105" s="228"/>
      <c r="BL105" s="233" t="str">
        <f t="shared" si="136"/>
        <v>03</v>
      </c>
    </row>
    <row r="106" spans="1:64" ht="12" customHeight="1">
      <c r="A106" s="333" t="s">
        <v>683</v>
      </c>
      <c r="B106" s="381" t="s">
        <v>412</v>
      </c>
      <c r="C106" s="333" t="s">
        <v>655</v>
      </c>
      <c r="D106" s="381" t="s">
        <v>401</v>
      </c>
      <c r="E106" s="381" t="s">
        <v>910</v>
      </c>
      <c r="F106" s="381" t="s">
        <v>586</v>
      </c>
      <c r="G106" s="381" t="s">
        <v>394</v>
      </c>
      <c r="H106" s="100" t="s">
        <v>653</v>
      </c>
      <c r="I106" s="381" t="s">
        <v>505</v>
      </c>
      <c r="J106" s="382">
        <v>250</v>
      </c>
      <c r="K106" s="382">
        <v>0</v>
      </c>
      <c r="L106" s="191" t="str">
        <f t="shared" si="93"/>
        <v>90201414031022200S412024422501</v>
      </c>
      <c r="M106" s="192">
        <f t="array" ref="M106">IF(COUNT(SEARCH(Удалить_Роспись_КВСР,$B106)*SEARCH(Удалить_Роспись_ПБС,$C106)*SEARCH(Удалить_Роспись_КФСР, $D106)*SEARCH(Удалить_Роспись_КЦСР,$E106)*SEARCH(Удалить_Роспись_КВР,$F106)*SEARCH(Удалить_Роспись_ЭК,$H106)*SEARCH(Удалить_Роспись_КР,$I106))&gt;0,0,1)</f>
        <v>0</v>
      </c>
      <c r="N106" s="192">
        <v>0</v>
      </c>
      <c r="O106" s="192" t="str">
        <f t="shared" si="94"/>
        <v/>
      </c>
      <c r="P106" s="192" t="str">
        <f t="shared" si="137"/>
        <v/>
      </c>
      <c r="Q106" s="300" t="str">
        <f t="shared" si="96"/>
        <v/>
      </c>
      <c r="R106" s="300" t="str">
        <f t="shared" si="97"/>
        <v/>
      </c>
      <c r="S106" s="300" t="str">
        <f t="shared" si="98"/>
        <v/>
      </c>
      <c r="T106" s="192" t="str">
        <f t="shared" si="99"/>
        <v/>
      </c>
      <c r="U106" s="303" t="str">
        <f t="shared" si="100"/>
        <v/>
      </c>
      <c r="V106" s="300" t="str">
        <f t="shared" si="101"/>
        <v/>
      </c>
      <c r="W106" s="192" t="str">
        <f t="shared" si="102"/>
        <v/>
      </c>
      <c r="X106" s="303" t="str">
        <f t="shared" si="103"/>
        <v/>
      </c>
      <c r="Y106" s="300" t="str">
        <f t="shared" si="104"/>
        <v/>
      </c>
      <c r="Z106" s="300" t="str">
        <f t="shared" si="105"/>
        <v/>
      </c>
      <c r="AA106" s="303" t="str">
        <f t="shared" si="106"/>
        <v/>
      </c>
      <c r="AB106" s="300" t="str">
        <f t="shared" si="107"/>
        <v/>
      </c>
      <c r="AC106" s="300" t="str">
        <f t="shared" si="108"/>
        <v/>
      </c>
      <c r="AD106" s="300" t="str">
        <f t="shared" si="109"/>
        <v/>
      </c>
      <c r="AE106" s="192" t="str">
        <f t="shared" si="110"/>
        <v/>
      </c>
      <c r="AF106" s="192" t="str">
        <f t="shared" si="111"/>
        <v/>
      </c>
      <c r="AG106" s="192"/>
      <c r="AJ106" s="300" t="str">
        <f t="shared" si="112"/>
        <v/>
      </c>
      <c r="AK106" s="300" t="str">
        <f t="shared" si="113"/>
        <v/>
      </c>
      <c r="AL106" s="300" t="str">
        <f t="shared" si="114"/>
        <v/>
      </c>
      <c r="AM106" s="300" t="str">
        <f t="shared" si="115"/>
        <v/>
      </c>
      <c r="AN106" s="300" t="str">
        <f t="shared" si="116"/>
        <v/>
      </c>
      <c r="AO106" s="300" t="str">
        <f t="shared" si="117"/>
        <v/>
      </c>
      <c r="AP106" s="300" t="str">
        <f t="shared" si="118"/>
        <v/>
      </c>
      <c r="AQ106" s="300" t="str">
        <f t="shared" si="119"/>
        <v/>
      </c>
      <c r="AR106" s="306" t="str">
        <f t="shared" si="120"/>
        <v/>
      </c>
      <c r="AS106" s="300" t="str">
        <f t="shared" si="121"/>
        <v/>
      </c>
      <c r="AT106" s="300" t="str">
        <f t="shared" si="122"/>
        <v/>
      </c>
      <c r="AU106" s="192" t="str">
        <f t="shared" si="123"/>
        <v>рбс</v>
      </c>
      <c r="AV106" s="192" t="str">
        <f t="shared" si="124"/>
        <v>рбс90201414общпро</v>
      </c>
      <c r="AW106" s="191">
        <f t="shared" si="125"/>
        <v>0</v>
      </c>
      <c r="AX106" s="191">
        <f t="shared" si="126"/>
        <v>0</v>
      </c>
      <c r="AY106" s="191">
        <f t="shared" si="127"/>
        <v>0</v>
      </c>
      <c r="AZ106" s="191">
        <f t="shared" si="128"/>
        <v>0</v>
      </c>
      <c r="BA106" s="193">
        <f t="shared" si="129"/>
        <v>1</v>
      </c>
      <c r="BB106" s="193">
        <f t="shared" si="130"/>
        <v>1</v>
      </c>
      <c r="BC106" s="193">
        <f t="shared" si="131"/>
        <v>1</v>
      </c>
      <c r="BD106" s="191">
        <f t="shared" si="132"/>
        <v>0</v>
      </c>
      <c r="BE106" s="191">
        <f t="shared" si="133"/>
        <v>0</v>
      </c>
      <c r="BF106" s="210">
        <f t="shared" si="134"/>
        <v>0</v>
      </c>
      <c r="BG106" s="211">
        <f t="shared" si="135"/>
        <v>0</v>
      </c>
      <c r="BH106" s="289"/>
      <c r="BI106" s="289"/>
      <c r="BJ106" s="228"/>
      <c r="BK106" s="228"/>
      <c r="BL106" s="233" t="str">
        <f t="shared" si="136"/>
        <v>03</v>
      </c>
    </row>
    <row r="107" spans="1:64" ht="12" customHeight="1">
      <c r="A107" s="333" t="s">
        <v>683</v>
      </c>
      <c r="B107" s="381" t="s">
        <v>412</v>
      </c>
      <c r="C107" s="333" t="s">
        <v>655</v>
      </c>
      <c r="D107" s="381" t="s">
        <v>401</v>
      </c>
      <c r="E107" s="381" t="s">
        <v>910</v>
      </c>
      <c r="F107" s="381" t="s">
        <v>586</v>
      </c>
      <c r="G107" s="381" t="s">
        <v>389</v>
      </c>
      <c r="H107" s="100" t="s">
        <v>653</v>
      </c>
      <c r="I107" s="381" t="s">
        <v>505</v>
      </c>
      <c r="J107" s="382">
        <v>632.15</v>
      </c>
      <c r="K107" s="382">
        <v>0</v>
      </c>
      <c r="L107" s="191" t="str">
        <f t="shared" si="93"/>
        <v>90201414031022200S412024422601</v>
      </c>
      <c r="M107" s="192">
        <f t="array" ref="M107">IF(COUNT(SEARCH(Удалить_Роспись_КВСР,$B107)*SEARCH(Удалить_Роспись_ПБС,$C107)*SEARCH(Удалить_Роспись_КФСР, $D107)*SEARCH(Удалить_Роспись_КЦСР,$E107)*SEARCH(Удалить_Роспись_КВР,$F107)*SEARCH(Удалить_Роспись_ЭК,$H107)*SEARCH(Удалить_Роспись_КР,$I107))&gt;0,0,1)</f>
        <v>0</v>
      </c>
      <c r="N107" s="192">
        <v>0</v>
      </c>
      <c r="O107" s="192" t="str">
        <f t="shared" si="94"/>
        <v/>
      </c>
      <c r="P107" s="192" t="str">
        <f t="shared" si="137"/>
        <v/>
      </c>
      <c r="Q107" s="300" t="str">
        <f t="shared" si="96"/>
        <v/>
      </c>
      <c r="R107" s="300" t="str">
        <f t="shared" si="97"/>
        <v/>
      </c>
      <c r="S107" s="300" t="str">
        <f t="shared" si="98"/>
        <v/>
      </c>
      <c r="T107" s="192" t="str">
        <f t="shared" si="99"/>
        <v/>
      </c>
      <c r="U107" s="303" t="str">
        <f t="shared" si="100"/>
        <v/>
      </c>
      <c r="V107" s="300" t="str">
        <f t="shared" si="101"/>
        <v/>
      </c>
      <c r="W107" s="192" t="str">
        <f t="shared" si="102"/>
        <v/>
      </c>
      <c r="X107" s="303" t="str">
        <f t="shared" si="103"/>
        <v/>
      </c>
      <c r="Y107" s="300" t="str">
        <f t="shared" si="104"/>
        <v/>
      </c>
      <c r="Z107" s="300" t="str">
        <f t="shared" si="105"/>
        <v/>
      </c>
      <c r="AA107" s="303" t="str">
        <f t="shared" si="106"/>
        <v/>
      </c>
      <c r="AB107" s="300" t="str">
        <f t="shared" si="107"/>
        <v/>
      </c>
      <c r="AC107" s="300" t="str">
        <f t="shared" si="108"/>
        <v/>
      </c>
      <c r="AD107" s="300" t="str">
        <f t="shared" si="109"/>
        <v/>
      </c>
      <c r="AE107" s="192" t="str">
        <f t="shared" si="110"/>
        <v/>
      </c>
      <c r="AF107" s="192" t="str">
        <f t="shared" si="111"/>
        <v/>
      </c>
      <c r="AG107" s="192"/>
      <c r="AJ107" s="300" t="str">
        <f t="shared" si="112"/>
        <v/>
      </c>
      <c r="AK107" s="300" t="str">
        <f t="shared" si="113"/>
        <v/>
      </c>
      <c r="AL107" s="300" t="str">
        <f t="shared" si="114"/>
        <v/>
      </c>
      <c r="AM107" s="300" t="str">
        <f t="shared" si="115"/>
        <v/>
      </c>
      <c r="AN107" s="300" t="str">
        <f t="shared" si="116"/>
        <v/>
      </c>
      <c r="AO107" s="300" t="str">
        <f t="shared" si="117"/>
        <v/>
      </c>
      <c r="AP107" s="300" t="str">
        <f t="shared" si="118"/>
        <v/>
      </c>
      <c r="AQ107" s="300" t="str">
        <f t="shared" si="119"/>
        <v/>
      </c>
      <c r="AR107" s="306" t="str">
        <f t="shared" si="120"/>
        <v/>
      </c>
      <c r="AS107" s="300" t="str">
        <f t="shared" si="121"/>
        <v/>
      </c>
      <c r="AT107" s="300" t="str">
        <f t="shared" si="122"/>
        <v/>
      </c>
      <c r="AU107" s="192" t="str">
        <f t="shared" si="123"/>
        <v>рбс</v>
      </c>
      <c r="AV107" s="192" t="str">
        <f t="shared" si="124"/>
        <v>рбс90201414общпро</v>
      </c>
      <c r="AW107" s="191">
        <f t="shared" si="125"/>
        <v>0</v>
      </c>
      <c r="AX107" s="191">
        <f t="shared" si="126"/>
        <v>0</v>
      </c>
      <c r="AY107" s="191">
        <f t="shared" si="127"/>
        <v>0</v>
      </c>
      <c r="AZ107" s="191">
        <f t="shared" si="128"/>
        <v>0</v>
      </c>
      <c r="BA107" s="193">
        <f t="shared" si="129"/>
        <v>1</v>
      </c>
      <c r="BB107" s="193">
        <f t="shared" si="130"/>
        <v>1</v>
      </c>
      <c r="BC107" s="193">
        <f t="shared" si="131"/>
        <v>1</v>
      </c>
      <c r="BD107" s="191">
        <f t="shared" si="132"/>
        <v>0</v>
      </c>
      <c r="BE107" s="191">
        <f t="shared" si="133"/>
        <v>0</v>
      </c>
      <c r="BF107" s="210">
        <f t="shared" si="134"/>
        <v>0</v>
      </c>
      <c r="BG107" s="211">
        <f t="shared" si="135"/>
        <v>0</v>
      </c>
      <c r="BH107" s="289"/>
      <c r="BI107" s="289"/>
      <c r="BJ107" s="228"/>
      <c r="BK107" s="228"/>
      <c r="BL107" s="233" t="str">
        <f t="shared" si="136"/>
        <v>03</v>
      </c>
    </row>
    <row r="108" spans="1:64" ht="12" hidden="1" customHeight="1">
      <c r="A108" s="333" t="s">
        <v>683</v>
      </c>
      <c r="B108" s="381" t="s">
        <v>412</v>
      </c>
      <c r="C108" s="333" t="s">
        <v>655</v>
      </c>
      <c r="D108" s="381" t="s">
        <v>462</v>
      </c>
      <c r="E108" s="381" t="s">
        <v>911</v>
      </c>
      <c r="F108" s="381" t="s">
        <v>586</v>
      </c>
      <c r="G108" s="381" t="s">
        <v>394</v>
      </c>
      <c r="H108" s="100" t="s">
        <v>653</v>
      </c>
      <c r="I108" s="381" t="s">
        <v>339</v>
      </c>
      <c r="J108" s="382">
        <v>120000</v>
      </c>
      <c r="K108" s="382">
        <v>26000</v>
      </c>
      <c r="L108" s="191" t="str">
        <f t="shared" si="93"/>
        <v>902014140409221007393024422510</v>
      </c>
      <c r="M108" s="192">
        <f t="array" ref="M108">IF(COUNT(SEARCH(Удалить_Роспись_КВСР,$B108)*SEARCH(Удалить_Роспись_ПБС,$C108)*SEARCH(Удалить_Роспись_КФСР, $D108)*SEARCH(Удалить_Роспись_КЦСР,$E108)*SEARCH(Удалить_Роспись_КВР,$F108)*SEARCH(Удалить_Роспись_ЭК,$H108)*SEARCH(Удалить_Роспись_КР,$I108))&gt;0,0,1)</f>
        <v>0</v>
      </c>
      <c r="N108" s="192">
        <v>0</v>
      </c>
      <c r="O108" s="192" t="str">
        <f t="shared" si="94"/>
        <v/>
      </c>
      <c r="P108" s="192" t="str">
        <f t="shared" si="137"/>
        <v/>
      </c>
      <c r="Q108" s="300" t="str">
        <f t="shared" si="96"/>
        <v/>
      </c>
      <c r="R108" s="300" t="str">
        <f t="shared" si="97"/>
        <v/>
      </c>
      <c r="S108" s="300" t="str">
        <f t="shared" si="98"/>
        <v/>
      </c>
      <c r="T108" s="192" t="str">
        <f t="shared" si="99"/>
        <v/>
      </c>
      <c r="U108" s="303" t="str">
        <f t="shared" si="100"/>
        <v/>
      </c>
      <c r="V108" s="300" t="str">
        <f t="shared" si="101"/>
        <v/>
      </c>
      <c r="W108" s="192" t="str">
        <f t="shared" si="102"/>
        <v/>
      </c>
      <c r="X108" s="303" t="str">
        <f t="shared" si="103"/>
        <v/>
      </c>
      <c r="Y108" s="300" t="str">
        <f t="shared" si="104"/>
        <v/>
      </c>
      <c r="Z108" s="300" t="str">
        <f t="shared" si="105"/>
        <v/>
      </c>
      <c r="AA108" s="303" t="str">
        <f t="shared" si="106"/>
        <v/>
      </c>
      <c r="AB108" s="300" t="str">
        <f t="shared" si="107"/>
        <v/>
      </c>
      <c r="AC108" s="300" t="str">
        <f t="shared" si="108"/>
        <v/>
      </c>
      <c r="AD108" s="300" t="str">
        <f t="shared" si="109"/>
        <v/>
      </c>
      <c r="AE108" s="192" t="str">
        <f t="shared" si="110"/>
        <v/>
      </c>
      <c r="AF108" s="192" t="str">
        <f t="shared" si="111"/>
        <v/>
      </c>
      <c r="AG108" s="192"/>
      <c r="AJ108" s="300" t="str">
        <f t="shared" si="112"/>
        <v/>
      </c>
      <c r="AK108" s="300" t="str">
        <f t="shared" si="113"/>
        <v/>
      </c>
      <c r="AL108" s="300" t="str">
        <f t="shared" si="114"/>
        <v>бла</v>
      </c>
      <c r="AM108" s="300" t="str">
        <f t="shared" si="115"/>
        <v/>
      </c>
      <c r="AN108" s="300" t="str">
        <f t="shared" si="116"/>
        <v/>
      </c>
      <c r="AO108" s="300" t="str">
        <f t="shared" si="117"/>
        <v/>
      </c>
      <c r="AP108" s="300" t="str">
        <f t="shared" si="118"/>
        <v/>
      </c>
      <c r="AQ108" s="300" t="str">
        <f t="shared" si="119"/>
        <v/>
      </c>
      <c r="AR108" s="306" t="str">
        <f t="shared" si="120"/>
        <v/>
      </c>
      <c r="AS108" s="300" t="str">
        <f t="shared" si="121"/>
        <v/>
      </c>
      <c r="AT108" s="300" t="str">
        <f t="shared" si="122"/>
        <v/>
      </c>
      <c r="AU108" s="192" t="str">
        <f t="shared" si="123"/>
        <v>бла</v>
      </c>
      <c r="AV108" s="192" t="str">
        <f t="shared" si="124"/>
        <v>бла90201414общпро</v>
      </c>
      <c r="AW108" s="191">
        <f t="shared" si="125"/>
        <v>0</v>
      </c>
      <c r="AX108" s="191">
        <f t="shared" si="126"/>
        <v>0</v>
      </c>
      <c r="AY108" s="191">
        <f t="shared" si="127"/>
        <v>0</v>
      </c>
      <c r="AZ108" s="191">
        <f t="shared" si="128"/>
        <v>0</v>
      </c>
      <c r="BA108" s="193">
        <f t="shared" si="129"/>
        <v>1</v>
      </c>
      <c r="BB108" s="193">
        <f t="shared" si="130"/>
        <v>1</v>
      </c>
      <c r="BC108" s="193">
        <f t="shared" si="131"/>
        <v>1</v>
      </c>
      <c r="BD108" s="191">
        <f t="shared" si="132"/>
        <v>0</v>
      </c>
      <c r="BE108" s="191">
        <f t="shared" si="133"/>
        <v>0</v>
      </c>
      <c r="BF108" s="210">
        <f t="shared" si="134"/>
        <v>0</v>
      </c>
      <c r="BG108" s="211">
        <f t="shared" si="135"/>
        <v>0</v>
      </c>
      <c r="BH108" s="289"/>
      <c r="BI108" s="289"/>
      <c r="BJ108" s="228"/>
      <c r="BK108" s="228"/>
      <c r="BL108" s="233" t="str">
        <f t="shared" si="136"/>
        <v>04</v>
      </c>
    </row>
    <row r="109" spans="1:64" ht="12" customHeight="1">
      <c r="A109" s="333" t="s">
        <v>683</v>
      </c>
      <c r="B109" s="381" t="s">
        <v>412</v>
      </c>
      <c r="C109" s="333" t="s">
        <v>655</v>
      </c>
      <c r="D109" s="381" t="s">
        <v>462</v>
      </c>
      <c r="E109" s="381" t="s">
        <v>912</v>
      </c>
      <c r="F109" s="381" t="s">
        <v>586</v>
      </c>
      <c r="G109" s="381" t="s">
        <v>394</v>
      </c>
      <c r="H109" s="100" t="s">
        <v>653</v>
      </c>
      <c r="I109" s="381" t="s">
        <v>505</v>
      </c>
      <c r="J109" s="382">
        <v>40620</v>
      </c>
      <c r="K109" s="382">
        <v>0</v>
      </c>
      <c r="L109" s="191" t="str">
        <f t="shared" si="93"/>
        <v>902014140409221008005024422501</v>
      </c>
      <c r="M109" s="192">
        <f t="array" ref="M109">IF(COUNT(SEARCH(Удалить_Роспись_КВСР,$B109)*SEARCH(Удалить_Роспись_ПБС,$C109)*SEARCH(Удалить_Роспись_КФСР, $D109)*SEARCH(Удалить_Роспись_КЦСР,$E109)*SEARCH(Удалить_Роспись_КВР,$F109)*SEARCH(Удалить_Роспись_ЭК,$H109)*SEARCH(Удалить_Роспись_КР,$I109))&gt;0,0,1)</f>
        <v>1</v>
      </c>
      <c r="N109" s="192">
        <v>0</v>
      </c>
      <c r="O109" s="192" t="str">
        <f t="shared" si="94"/>
        <v/>
      </c>
      <c r="P109" s="192" t="str">
        <f t="shared" si="137"/>
        <v/>
      </c>
      <c r="Q109" s="300" t="str">
        <f t="shared" si="96"/>
        <v/>
      </c>
      <c r="R109" s="300" t="str">
        <f t="shared" si="97"/>
        <v/>
      </c>
      <c r="S109" s="300" t="str">
        <f t="shared" si="98"/>
        <v/>
      </c>
      <c r="T109" s="192" t="str">
        <f t="shared" si="99"/>
        <v/>
      </c>
      <c r="U109" s="303" t="str">
        <f t="shared" si="100"/>
        <v/>
      </c>
      <c r="V109" s="300" t="str">
        <f t="shared" si="101"/>
        <v/>
      </c>
      <c r="W109" s="192" t="str">
        <f t="shared" si="102"/>
        <v/>
      </c>
      <c r="X109" s="303" t="str">
        <f t="shared" si="103"/>
        <v/>
      </c>
      <c r="Y109" s="300" t="str">
        <f t="shared" si="104"/>
        <v/>
      </c>
      <c r="Z109" s="300" t="str">
        <f t="shared" si="105"/>
        <v/>
      </c>
      <c r="AA109" s="303" t="str">
        <f t="shared" si="106"/>
        <v/>
      </c>
      <c r="AB109" s="300" t="str">
        <f t="shared" si="107"/>
        <v/>
      </c>
      <c r="AC109" s="300" t="str">
        <f t="shared" si="108"/>
        <v/>
      </c>
      <c r="AD109" s="300" t="str">
        <f t="shared" si="109"/>
        <v/>
      </c>
      <c r="AE109" s="192" t="str">
        <f t="shared" si="110"/>
        <v/>
      </c>
      <c r="AF109" s="192" t="str">
        <f t="shared" si="111"/>
        <v/>
      </c>
      <c r="AG109" s="192"/>
      <c r="AJ109" s="300" t="str">
        <f t="shared" si="112"/>
        <v/>
      </c>
      <c r="AK109" s="300" t="str">
        <f t="shared" si="113"/>
        <v/>
      </c>
      <c r="AL109" s="300" t="str">
        <f t="shared" si="114"/>
        <v>бла</v>
      </c>
      <c r="AM109" s="300" t="str">
        <f t="shared" si="115"/>
        <v/>
      </c>
      <c r="AN109" s="300" t="str">
        <f t="shared" si="116"/>
        <v/>
      </c>
      <c r="AO109" s="300" t="str">
        <f t="shared" si="117"/>
        <v/>
      </c>
      <c r="AP109" s="300" t="str">
        <f t="shared" si="118"/>
        <v/>
      </c>
      <c r="AQ109" s="300" t="str">
        <f t="shared" si="119"/>
        <v/>
      </c>
      <c r="AR109" s="306" t="str">
        <f t="shared" si="120"/>
        <v/>
      </c>
      <c r="AS109" s="300" t="str">
        <f t="shared" si="121"/>
        <v/>
      </c>
      <c r="AT109" s="300" t="str">
        <f t="shared" si="122"/>
        <v/>
      </c>
      <c r="AU109" s="192" t="str">
        <f t="shared" si="123"/>
        <v>бла</v>
      </c>
      <c r="AV109" s="192" t="str">
        <f t="shared" si="124"/>
        <v>бла90201414общпро</v>
      </c>
      <c r="AW109" s="191">
        <f t="shared" si="125"/>
        <v>40620</v>
      </c>
      <c r="AX109" s="191">
        <f t="shared" si="126"/>
        <v>0</v>
      </c>
      <c r="AY109" s="191">
        <f t="shared" si="127"/>
        <v>0</v>
      </c>
      <c r="AZ109" s="191">
        <f t="shared" si="128"/>
        <v>0</v>
      </c>
      <c r="BA109" s="193">
        <f t="shared" si="129"/>
        <v>1</v>
      </c>
      <c r="BB109" s="193">
        <f t="shared" si="130"/>
        <v>1</v>
      </c>
      <c r="BC109" s="193">
        <f t="shared" si="131"/>
        <v>1</v>
      </c>
      <c r="BD109" s="191">
        <f t="shared" si="132"/>
        <v>0</v>
      </c>
      <c r="BE109" s="191">
        <f t="shared" si="133"/>
        <v>0</v>
      </c>
      <c r="BF109" s="210">
        <f t="shared" si="134"/>
        <v>0</v>
      </c>
      <c r="BG109" s="211">
        <f t="shared" si="135"/>
        <v>0</v>
      </c>
      <c r="BH109" s="289"/>
      <c r="BI109" s="289"/>
      <c r="BJ109" s="228"/>
      <c r="BK109" s="228"/>
      <c r="BL109" s="233" t="str">
        <f t="shared" si="136"/>
        <v>04</v>
      </c>
    </row>
    <row r="110" spans="1:64" ht="12" customHeight="1">
      <c r="A110" s="333" t="s">
        <v>683</v>
      </c>
      <c r="B110" s="381" t="s">
        <v>412</v>
      </c>
      <c r="C110" s="333" t="s">
        <v>655</v>
      </c>
      <c r="D110" s="381" t="s">
        <v>462</v>
      </c>
      <c r="E110" s="381" t="s">
        <v>912</v>
      </c>
      <c r="F110" s="381" t="s">
        <v>586</v>
      </c>
      <c r="G110" s="381" t="s">
        <v>389</v>
      </c>
      <c r="H110" s="100" t="s">
        <v>653</v>
      </c>
      <c r="I110" s="381" t="s">
        <v>505</v>
      </c>
      <c r="J110" s="382">
        <v>99793</v>
      </c>
      <c r="K110" s="382">
        <v>99793</v>
      </c>
      <c r="L110" s="191" t="str">
        <f t="shared" si="93"/>
        <v>902014140409221008005024422601</v>
      </c>
      <c r="M110" s="192">
        <f t="array" ref="M110">IF(COUNT(SEARCH(Удалить_Роспись_КВСР,$B110)*SEARCH(Удалить_Роспись_ПБС,$C110)*SEARCH(Удалить_Роспись_КФСР, $D110)*SEARCH(Удалить_Роспись_КЦСР,$E110)*SEARCH(Удалить_Роспись_КВР,$F110)*SEARCH(Удалить_Роспись_ЭК,$H110)*SEARCH(Удалить_Роспись_КР,$I110))&gt;0,0,1)</f>
        <v>1</v>
      </c>
      <c r="N110" s="192">
        <v>0</v>
      </c>
      <c r="O110" s="192" t="str">
        <f t="shared" si="94"/>
        <v/>
      </c>
      <c r="P110" s="192" t="str">
        <f t="shared" si="137"/>
        <v/>
      </c>
      <c r="Q110" s="300" t="str">
        <f t="shared" si="96"/>
        <v/>
      </c>
      <c r="R110" s="300" t="str">
        <f t="shared" si="97"/>
        <v/>
      </c>
      <c r="S110" s="300" t="str">
        <f t="shared" si="98"/>
        <v/>
      </c>
      <c r="T110" s="192" t="str">
        <f t="shared" si="99"/>
        <v/>
      </c>
      <c r="U110" s="303" t="str">
        <f t="shared" si="100"/>
        <v/>
      </c>
      <c r="V110" s="300" t="str">
        <f t="shared" si="101"/>
        <v/>
      </c>
      <c r="W110" s="192" t="str">
        <f t="shared" si="102"/>
        <v/>
      </c>
      <c r="X110" s="303" t="str">
        <f t="shared" si="103"/>
        <v/>
      </c>
      <c r="Y110" s="300" t="str">
        <f t="shared" si="104"/>
        <v/>
      </c>
      <c r="Z110" s="300" t="str">
        <f t="shared" si="105"/>
        <v/>
      </c>
      <c r="AA110" s="303" t="str">
        <f t="shared" si="106"/>
        <v/>
      </c>
      <c r="AB110" s="300" t="str">
        <f t="shared" si="107"/>
        <v/>
      </c>
      <c r="AC110" s="300" t="str">
        <f t="shared" si="108"/>
        <v/>
      </c>
      <c r="AD110" s="300" t="str">
        <f t="shared" si="109"/>
        <v/>
      </c>
      <c r="AE110" s="192" t="str">
        <f t="shared" si="110"/>
        <v/>
      </c>
      <c r="AF110" s="192" t="str">
        <f t="shared" si="111"/>
        <v/>
      </c>
      <c r="AG110" s="192"/>
      <c r="AJ110" s="300" t="str">
        <f t="shared" si="112"/>
        <v/>
      </c>
      <c r="AK110" s="300" t="str">
        <f t="shared" si="113"/>
        <v/>
      </c>
      <c r="AL110" s="300" t="str">
        <f t="shared" si="114"/>
        <v>бла</v>
      </c>
      <c r="AM110" s="300" t="str">
        <f t="shared" si="115"/>
        <v/>
      </c>
      <c r="AN110" s="300" t="str">
        <f t="shared" si="116"/>
        <v/>
      </c>
      <c r="AO110" s="300" t="str">
        <f t="shared" si="117"/>
        <v/>
      </c>
      <c r="AP110" s="300" t="str">
        <f t="shared" si="118"/>
        <v/>
      </c>
      <c r="AQ110" s="300" t="str">
        <f t="shared" si="119"/>
        <v/>
      </c>
      <c r="AR110" s="306" t="str">
        <f t="shared" si="120"/>
        <v/>
      </c>
      <c r="AS110" s="300" t="str">
        <f t="shared" si="121"/>
        <v/>
      </c>
      <c r="AT110" s="300" t="str">
        <f t="shared" si="122"/>
        <v/>
      </c>
      <c r="AU110" s="192" t="str">
        <f t="shared" si="123"/>
        <v>бла</v>
      </c>
      <c r="AV110" s="192" t="str">
        <f t="shared" si="124"/>
        <v>бла90201414общпро</v>
      </c>
      <c r="AW110" s="191">
        <f t="shared" si="125"/>
        <v>99793</v>
      </c>
      <c r="AX110" s="191">
        <f t="shared" si="126"/>
        <v>99793</v>
      </c>
      <c r="AY110" s="191">
        <f t="shared" si="127"/>
        <v>0</v>
      </c>
      <c r="AZ110" s="191">
        <f t="shared" si="128"/>
        <v>0</v>
      </c>
      <c r="BA110" s="193">
        <f t="shared" si="129"/>
        <v>1</v>
      </c>
      <c r="BB110" s="193">
        <f t="shared" si="130"/>
        <v>1</v>
      </c>
      <c r="BC110" s="193">
        <f t="shared" si="131"/>
        <v>1</v>
      </c>
      <c r="BD110" s="191">
        <f t="shared" ref="BD110:BD132" si="138">IF(ISNA(BA110),0,AY110*$BA110)</f>
        <v>0</v>
      </c>
      <c r="BE110" s="191">
        <f t="shared" si="133"/>
        <v>0</v>
      </c>
      <c r="BF110" s="210">
        <f t="shared" si="134"/>
        <v>0</v>
      </c>
      <c r="BG110" s="211">
        <f t="shared" si="135"/>
        <v>0</v>
      </c>
      <c r="BH110" s="289"/>
      <c r="BI110" s="289"/>
      <c r="BJ110" s="228"/>
      <c r="BK110" s="228"/>
      <c r="BL110" s="233" t="str">
        <f t="shared" si="136"/>
        <v>04</v>
      </c>
    </row>
    <row r="111" spans="1:64" ht="12" customHeight="1">
      <c r="A111" s="333" t="s">
        <v>683</v>
      </c>
      <c r="B111" s="381" t="s">
        <v>412</v>
      </c>
      <c r="C111" s="333" t="s">
        <v>655</v>
      </c>
      <c r="D111" s="381" t="s">
        <v>462</v>
      </c>
      <c r="E111" s="381" t="s">
        <v>912</v>
      </c>
      <c r="F111" s="381" t="s">
        <v>586</v>
      </c>
      <c r="G111" s="381" t="s">
        <v>397</v>
      </c>
      <c r="H111" s="100" t="s">
        <v>653</v>
      </c>
      <c r="I111" s="381" t="s">
        <v>505</v>
      </c>
      <c r="J111" s="382">
        <v>509380</v>
      </c>
      <c r="K111" s="382">
        <v>509380</v>
      </c>
      <c r="L111" s="191" t="str">
        <f t="shared" si="93"/>
        <v>902014140409221008005024434001</v>
      </c>
      <c r="M111" s="192">
        <f t="array" ref="M111">IF(COUNT(SEARCH(Удалить_Роспись_КВСР,$B111)*SEARCH(Удалить_Роспись_ПБС,$C111)*SEARCH(Удалить_Роспись_КФСР, $D111)*SEARCH(Удалить_Роспись_КЦСР,$E111)*SEARCH(Удалить_Роспись_КВР,$F111)*SEARCH(Удалить_Роспись_ЭК,$H111)*SEARCH(Удалить_Роспись_КР,$I111))&gt;0,0,1)</f>
        <v>1</v>
      </c>
      <c r="N111" s="192">
        <v>0</v>
      </c>
      <c r="O111" s="192" t="str">
        <f t="shared" si="94"/>
        <v/>
      </c>
      <c r="P111" s="192" t="str">
        <f t="shared" si="137"/>
        <v/>
      </c>
      <c r="Q111" s="300" t="str">
        <f t="shared" si="96"/>
        <v/>
      </c>
      <c r="R111" s="300" t="str">
        <f t="shared" si="97"/>
        <v/>
      </c>
      <c r="S111" s="300" t="str">
        <f t="shared" si="98"/>
        <v/>
      </c>
      <c r="T111" s="192" t="str">
        <f t="shared" si="99"/>
        <v/>
      </c>
      <c r="U111" s="303" t="str">
        <f t="shared" si="100"/>
        <v/>
      </c>
      <c r="V111" s="300" t="str">
        <f t="shared" si="101"/>
        <v/>
      </c>
      <c r="W111" s="192" t="str">
        <f t="shared" si="102"/>
        <v/>
      </c>
      <c r="X111" s="303" t="str">
        <f t="shared" si="103"/>
        <v/>
      </c>
      <c r="Y111" s="300" t="str">
        <f t="shared" si="104"/>
        <v/>
      </c>
      <c r="Z111" s="300" t="str">
        <f t="shared" si="105"/>
        <v/>
      </c>
      <c r="AA111" s="303" t="str">
        <f t="shared" si="106"/>
        <v/>
      </c>
      <c r="AB111" s="300" t="str">
        <f t="shared" si="107"/>
        <v/>
      </c>
      <c r="AC111" s="300" t="str">
        <f t="shared" si="108"/>
        <v/>
      </c>
      <c r="AD111" s="300" t="str">
        <f t="shared" si="109"/>
        <v/>
      </c>
      <c r="AE111" s="192" t="str">
        <f t="shared" si="110"/>
        <v/>
      </c>
      <c r="AF111" s="192" t="str">
        <f t="shared" si="111"/>
        <v/>
      </c>
      <c r="AG111" s="192"/>
      <c r="AJ111" s="300" t="str">
        <f t="shared" si="112"/>
        <v/>
      </c>
      <c r="AK111" s="300" t="str">
        <f t="shared" si="113"/>
        <v/>
      </c>
      <c r="AL111" s="300" t="str">
        <f t="shared" si="114"/>
        <v>бла</v>
      </c>
      <c r="AM111" s="300" t="str">
        <f t="shared" si="115"/>
        <v/>
      </c>
      <c r="AN111" s="300" t="str">
        <f t="shared" si="116"/>
        <v/>
      </c>
      <c r="AO111" s="300" t="str">
        <f t="shared" si="117"/>
        <v/>
      </c>
      <c r="AP111" s="300" t="str">
        <f t="shared" si="118"/>
        <v/>
      </c>
      <c r="AQ111" s="300" t="str">
        <f t="shared" si="119"/>
        <v/>
      </c>
      <c r="AR111" s="306" t="str">
        <f t="shared" si="120"/>
        <v/>
      </c>
      <c r="AS111" s="300" t="str">
        <f t="shared" si="121"/>
        <v/>
      </c>
      <c r="AT111" s="300" t="str">
        <f t="shared" si="122"/>
        <v/>
      </c>
      <c r="AU111" s="192" t="str">
        <f t="shared" si="123"/>
        <v>бла</v>
      </c>
      <c r="AV111" s="192" t="str">
        <f t="shared" si="124"/>
        <v>бла90201414общпро</v>
      </c>
      <c r="AW111" s="191">
        <f t="shared" si="125"/>
        <v>509380</v>
      </c>
      <c r="AX111" s="191">
        <f t="shared" si="126"/>
        <v>509380</v>
      </c>
      <c r="AY111" s="191">
        <f t="shared" si="127"/>
        <v>0</v>
      </c>
      <c r="AZ111" s="191">
        <f t="shared" si="128"/>
        <v>0</v>
      </c>
      <c r="BA111" s="193">
        <f t="shared" si="129"/>
        <v>1</v>
      </c>
      <c r="BB111" s="193">
        <f t="shared" si="130"/>
        <v>1</v>
      </c>
      <c r="BC111" s="193">
        <f t="shared" si="131"/>
        <v>1</v>
      </c>
      <c r="BD111" s="191">
        <f t="shared" si="138"/>
        <v>0</v>
      </c>
      <c r="BE111" s="191">
        <f t="shared" si="133"/>
        <v>0</v>
      </c>
      <c r="BF111" s="210">
        <f t="shared" si="134"/>
        <v>0</v>
      </c>
      <c r="BG111" s="211">
        <f t="shared" si="135"/>
        <v>0</v>
      </c>
      <c r="BH111" s="289"/>
      <c r="BI111" s="289"/>
      <c r="BJ111" s="228"/>
      <c r="BK111" s="228"/>
      <c r="BL111" s="233" t="str">
        <f t="shared" si="136"/>
        <v>04</v>
      </c>
    </row>
    <row r="112" spans="1:64" ht="12" customHeight="1">
      <c r="A112" s="333" t="s">
        <v>683</v>
      </c>
      <c r="B112" s="381" t="s">
        <v>412</v>
      </c>
      <c r="C112" s="333" t="s">
        <v>655</v>
      </c>
      <c r="D112" s="381" t="s">
        <v>462</v>
      </c>
      <c r="E112" s="381" t="s">
        <v>913</v>
      </c>
      <c r="F112" s="381" t="s">
        <v>586</v>
      </c>
      <c r="G112" s="381" t="s">
        <v>394</v>
      </c>
      <c r="H112" s="100" t="s">
        <v>653</v>
      </c>
      <c r="I112" s="381" t="s">
        <v>505</v>
      </c>
      <c r="J112" s="382">
        <v>120400</v>
      </c>
      <c r="K112" s="382">
        <v>0</v>
      </c>
      <c r="L112" s="191" t="str">
        <f t="shared" si="93"/>
        <v>902014140409221008007024422501</v>
      </c>
      <c r="M112" s="192">
        <f t="array" ref="M112">IF(COUNT(SEARCH(Удалить_Роспись_КВСР,$B112)*SEARCH(Удалить_Роспись_ПБС,$C112)*SEARCH(Удалить_Роспись_КФСР, $D112)*SEARCH(Удалить_Роспись_КЦСР,$E112)*SEARCH(Удалить_Роспись_КВР,$F112)*SEARCH(Удалить_Роспись_ЭК,$H112)*SEARCH(Удалить_Роспись_КР,$I112))&gt;0,0,1)</f>
        <v>1</v>
      </c>
      <c r="N112" s="192">
        <v>0</v>
      </c>
      <c r="O112" s="192" t="str">
        <f t="shared" si="94"/>
        <v/>
      </c>
      <c r="P112" s="192" t="str">
        <f t="shared" si="137"/>
        <v/>
      </c>
      <c r="Q112" s="300" t="str">
        <f t="shared" si="96"/>
        <v/>
      </c>
      <c r="R112" s="300" t="str">
        <f t="shared" si="97"/>
        <v/>
      </c>
      <c r="S112" s="300" t="str">
        <f t="shared" si="98"/>
        <v/>
      </c>
      <c r="T112" s="192" t="str">
        <f t="shared" si="99"/>
        <v/>
      </c>
      <c r="U112" s="303" t="str">
        <f t="shared" si="100"/>
        <v/>
      </c>
      <c r="V112" s="300" t="str">
        <f t="shared" si="101"/>
        <v/>
      </c>
      <c r="W112" s="192" t="str">
        <f t="shared" si="102"/>
        <v/>
      </c>
      <c r="X112" s="303" t="str">
        <f t="shared" si="103"/>
        <v/>
      </c>
      <c r="Y112" s="300" t="str">
        <f t="shared" si="104"/>
        <v/>
      </c>
      <c r="Z112" s="300" t="str">
        <f t="shared" si="105"/>
        <v/>
      </c>
      <c r="AA112" s="303" t="str">
        <f t="shared" si="106"/>
        <v/>
      </c>
      <c r="AB112" s="300" t="str">
        <f t="shared" si="107"/>
        <v/>
      </c>
      <c r="AC112" s="300" t="str">
        <f t="shared" si="108"/>
        <v/>
      </c>
      <c r="AD112" s="300" t="str">
        <f t="shared" si="109"/>
        <v/>
      </c>
      <c r="AE112" s="192" t="str">
        <f t="shared" si="110"/>
        <v/>
      </c>
      <c r="AF112" s="192" t="str">
        <f t="shared" si="111"/>
        <v/>
      </c>
      <c r="AG112" s="192"/>
      <c r="AJ112" s="300" t="str">
        <f t="shared" si="112"/>
        <v/>
      </c>
      <c r="AK112" s="300" t="str">
        <f t="shared" si="113"/>
        <v/>
      </c>
      <c r="AL112" s="300" t="str">
        <f t="shared" si="114"/>
        <v>бла</v>
      </c>
      <c r="AM112" s="300" t="str">
        <f t="shared" si="115"/>
        <v/>
      </c>
      <c r="AN112" s="300" t="str">
        <f t="shared" si="116"/>
        <v/>
      </c>
      <c r="AO112" s="300" t="str">
        <f t="shared" si="117"/>
        <v/>
      </c>
      <c r="AP112" s="300" t="str">
        <f t="shared" si="118"/>
        <v/>
      </c>
      <c r="AQ112" s="300" t="str">
        <f t="shared" si="119"/>
        <v/>
      </c>
      <c r="AR112" s="306" t="str">
        <f t="shared" si="120"/>
        <v/>
      </c>
      <c r="AS112" s="300" t="str">
        <f t="shared" si="121"/>
        <v/>
      </c>
      <c r="AT112" s="300" t="str">
        <f t="shared" si="122"/>
        <v/>
      </c>
      <c r="AU112" s="192" t="str">
        <f t="shared" si="123"/>
        <v>бла</v>
      </c>
      <c r="AV112" s="192" t="str">
        <f t="shared" si="124"/>
        <v>бла90201414общпро</v>
      </c>
      <c r="AW112" s="191">
        <f t="shared" si="125"/>
        <v>120400</v>
      </c>
      <c r="AX112" s="191">
        <f t="shared" si="126"/>
        <v>0</v>
      </c>
      <c r="AY112" s="191">
        <f t="shared" si="127"/>
        <v>0</v>
      </c>
      <c r="AZ112" s="191">
        <f t="shared" si="128"/>
        <v>0</v>
      </c>
      <c r="BA112" s="193">
        <f t="shared" si="129"/>
        <v>1</v>
      </c>
      <c r="BB112" s="193">
        <f t="shared" si="130"/>
        <v>1</v>
      </c>
      <c r="BC112" s="193">
        <f t="shared" si="131"/>
        <v>1</v>
      </c>
      <c r="BD112" s="191">
        <f t="shared" si="138"/>
        <v>0</v>
      </c>
      <c r="BE112" s="191">
        <f t="shared" si="133"/>
        <v>0</v>
      </c>
      <c r="BF112" s="210">
        <f t="shared" si="134"/>
        <v>0</v>
      </c>
      <c r="BG112" s="211">
        <f t="shared" si="135"/>
        <v>0</v>
      </c>
      <c r="BH112" s="289"/>
      <c r="BI112" s="289"/>
      <c r="BJ112" s="228"/>
      <c r="BK112" s="228"/>
      <c r="BL112" s="233" t="str">
        <f t="shared" si="136"/>
        <v>04</v>
      </c>
    </row>
    <row r="113" spans="1:64" ht="12" customHeight="1">
      <c r="A113" s="333" t="s">
        <v>683</v>
      </c>
      <c r="B113" s="381" t="s">
        <v>412</v>
      </c>
      <c r="C113" s="333" t="s">
        <v>655</v>
      </c>
      <c r="D113" s="381" t="s">
        <v>462</v>
      </c>
      <c r="E113" s="381" t="s">
        <v>914</v>
      </c>
      <c r="F113" s="381" t="s">
        <v>586</v>
      </c>
      <c r="G113" s="381" t="s">
        <v>394</v>
      </c>
      <c r="H113" s="100" t="s">
        <v>653</v>
      </c>
      <c r="I113" s="381" t="s">
        <v>505</v>
      </c>
      <c r="J113" s="382">
        <v>50000</v>
      </c>
      <c r="K113" s="382">
        <v>0</v>
      </c>
      <c r="L113" s="191" t="str">
        <f t="shared" si="93"/>
        <v>902014140409221008013024422501</v>
      </c>
      <c r="M113" s="192">
        <f t="array" ref="M113">IF(COUNT(SEARCH(Удалить_Роспись_КВСР,$B113)*SEARCH(Удалить_Роспись_ПБС,$C113)*SEARCH(Удалить_Роспись_КФСР, $D113)*SEARCH(Удалить_Роспись_КЦСР,$E113)*SEARCH(Удалить_Роспись_КВР,$F113)*SEARCH(Удалить_Роспись_ЭК,$H113)*SEARCH(Удалить_Роспись_КР,$I113))&gt;0,0,1)</f>
        <v>1</v>
      </c>
      <c r="N113" s="192">
        <v>0</v>
      </c>
      <c r="O113" s="192" t="str">
        <f t="shared" si="94"/>
        <v/>
      </c>
      <c r="P113" s="192" t="str">
        <f t="shared" si="137"/>
        <v/>
      </c>
      <c r="Q113" s="300" t="str">
        <f t="shared" si="96"/>
        <v/>
      </c>
      <c r="R113" s="300" t="str">
        <f t="shared" si="97"/>
        <v/>
      </c>
      <c r="S113" s="300" t="str">
        <f t="shared" si="98"/>
        <v/>
      </c>
      <c r="T113" s="192" t="str">
        <f t="shared" si="99"/>
        <v/>
      </c>
      <c r="U113" s="303" t="str">
        <f t="shared" si="100"/>
        <v/>
      </c>
      <c r="V113" s="300" t="str">
        <f t="shared" si="101"/>
        <v/>
      </c>
      <c r="W113" s="192" t="str">
        <f t="shared" si="102"/>
        <v/>
      </c>
      <c r="X113" s="303" t="str">
        <f t="shared" si="103"/>
        <v/>
      </c>
      <c r="Y113" s="300" t="str">
        <f t="shared" si="104"/>
        <v/>
      </c>
      <c r="Z113" s="300" t="str">
        <f t="shared" si="105"/>
        <v/>
      </c>
      <c r="AA113" s="303" t="str">
        <f t="shared" si="106"/>
        <v/>
      </c>
      <c r="AB113" s="300" t="str">
        <f t="shared" si="107"/>
        <v/>
      </c>
      <c r="AC113" s="300" t="str">
        <f t="shared" si="108"/>
        <v/>
      </c>
      <c r="AD113" s="300" t="str">
        <f t="shared" si="109"/>
        <v/>
      </c>
      <c r="AE113" s="192" t="str">
        <f t="shared" si="110"/>
        <v/>
      </c>
      <c r="AF113" s="192" t="str">
        <f t="shared" si="111"/>
        <v/>
      </c>
      <c r="AG113" s="192"/>
      <c r="AJ113" s="300" t="str">
        <f t="shared" si="112"/>
        <v/>
      </c>
      <c r="AK113" s="300" t="str">
        <f t="shared" si="113"/>
        <v/>
      </c>
      <c r="AL113" s="300" t="str">
        <f t="shared" si="114"/>
        <v>бла</v>
      </c>
      <c r="AM113" s="300" t="str">
        <f t="shared" si="115"/>
        <v/>
      </c>
      <c r="AN113" s="300" t="str">
        <f t="shared" si="116"/>
        <v/>
      </c>
      <c r="AO113" s="300" t="str">
        <f t="shared" si="117"/>
        <v/>
      </c>
      <c r="AP113" s="300" t="str">
        <f t="shared" si="118"/>
        <v/>
      </c>
      <c r="AQ113" s="300" t="str">
        <f t="shared" si="119"/>
        <v/>
      </c>
      <c r="AR113" s="306" t="str">
        <f t="shared" si="120"/>
        <v/>
      </c>
      <c r="AS113" s="300" t="str">
        <f t="shared" si="121"/>
        <v/>
      </c>
      <c r="AT113" s="300" t="str">
        <f t="shared" si="122"/>
        <v/>
      </c>
      <c r="AU113" s="192" t="str">
        <f t="shared" si="123"/>
        <v>бла</v>
      </c>
      <c r="AV113" s="192" t="str">
        <f t="shared" si="124"/>
        <v>бла90201414общпро</v>
      </c>
      <c r="AW113" s="191">
        <f t="shared" si="125"/>
        <v>50000</v>
      </c>
      <c r="AX113" s="191">
        <f t="shared" si="126"/>
        <v>0</v>
      </c>
      <c r="AY113" s="191">
        <f t="shared" si="127"/>
        <v>0</v>
      </c>
      <c r="AZ113" s="191">
        <f t="shared" si="128"/>
        <v>0</v>
      </c>
      <c r="BA113" s="193">
        <f t="shared" si="129"/>
        <v>1</v>
      </c>
      <c r="BB113" s="193">
        <f t="shared" si="130"/>
        <v>1</v>
      </c>
      <c r="BC113" s="193">
        <f t="shared" si="131"/>
        <v>1</v>
      </c>
      <c r="BD113" s="191">
        <f t="shared" si="138"/>
        <v>0</v>
      </c>
      <c r="BE113" s="191">
        <f t="shared" si="133"/>
        <v>0</v>
      </c>
      <c r="BF113" s="210">
        <f t="shared" si="134"/>
        <v>0</v>
      </c>
      <c r="BG113" s="211">
        <f t="shared" si="135"/>
        <v>0</v>
      </c>
      <c r="BH113" s="289"/>
      <c r="BI113" s="289"/>
      <c r="BJ113" s="228"/>
      <c r="BK113" s="228"/>
      <c r="BL113" s="233" t="str">
        <f t="shared" si="136"/>
        <v>04</v>
      </c>
    </row>
    <row r="114" spans="1:64" ht="12" customHeight="1">
      <c r="A114" s="333" t="s">
        <v>683</v>
      </c>
      <c r="B114" s="381" t="s">
        <v>412</v>
      </c>
      <c r="C114" s="333" t="s">
        <v>655</v>
      </c>
      <c r="D114" s="381" t="s">
        <v>462</v>
      </c>
      <c r="E114" s="381" t="s">
        <v>915</v>
      </c>
      <c r="F114" s="381" t="s">
        <v>586</v>
      </c>
      <c r="G114" s="381" t="s">
        <v>394</v>
      </c>
      <c r="H114" s="100" t="s">
        <v>653</v>
      </c>
      <c r="I114" s="381" t="s">
        <v>505</v>
      </c>
      <c r="J114" s="382">
        <v>1200</v>
      </c>
      <c r="K114" s="382">
        <v>1200</v>
      </c>
      <c r="L114" s="191" t="str">
        <f t="shared" si="93"/>
        <v>90201414040922100S393024422501</v>
      </c>
      <c r="M114" s="192">
        <f t="array" ref="M114">IF(COUNT(SEARCH(Удалить_Роспись_КВСР,$B114)*SEARCH(Удалить_Роспись_ПБС,$C114)*SEARCH(Удалить_Роспись_КФСР, $D114)*SEARCH(Удалить_Роспись_КЦСР,$E114)*SEARCH(Удалить_Роспись_КВР,$F114)*SEARCH(Удалить_Роспись_ЭК,$H114)*SEARCH(Удалить_Роспись_КР,$I114))&gt;0,0,1)</f>
        <v>0</v>
      </c>
      <c r="N114" s="192">
        <v>0</v>
      </c>
      <c r="O114" s="192" t="str">
        <f t="shared" si="94"/>
        <v/>
      </c>
      <c r="P114" s="192" t="str">
        <f t="shared" si="137"/>
        <v/>
      </c>
      <c r="Q114" s="300" t="str">
        <f t="shared" si="96"/>
        <v/>
      </c>
      <c r="R114" s="300" t="str">
        <f t="shared" si="97"/>
        <v/>
      </c>
      <c r="S114" s="300" t="str">
        <f t="shared" si="98"/>
        <v/>
      </c>
      <c r="T114" s="192" t="str">
        <f t="shared" si="99"/>
        <v/>
      </c>
      <c r="U114" s="303" t="str">
        <f t="shared" si="100"/>
        <v/>
      </c>
      <c r="V114" s="300" t="str">
        <f t="shared" si="101"/>
        <v/>
      </c>
      <c r="W114" s="192" t="str">
        <f t="shared" si="102"/>
        <v/>
      </c>
      <c r="X114" s="303" t="str">
        <f t="shared" si="103"/>
        <v/>
      </c>
      <c r="Y114" s="300" t="str">
        <f t="shared" si="104"/>
        <v/>
      </c>
      <c r="Z114" s="300" t="str">
        <f t="shared" si="105"/>
        <v/>
      </c>
      <c r="AA114" s="303" t="str">
        <f t="shared" si="106"/>
        <v/>
      </c>
      <c r="AB114" s="300" t="str">
        <f t="shared" si="107"/>
        <v/>
      </c>
      <c r="AC114" s="300" t="str">
        <f t="shared" si="108"/>
        <v/>
      </c>
      <c r="AD114" s="300" t="str">
        <f t="shared" si="109"/>
        <v/>
      </c>
      <c r="AE114" s="192" t="str">
        <f t="shared" si="110"/>
        <v/>
      </c>
      <c r="AF114" s="192" t="str">
        <f t="shared" si="111"/>
        <v/>
      </c>
      <c r="AG114" s="192"/>
      <c r="AJ114" s="300" t="str">
        <f t="shared" si="112"/>
        <v/>
      </c>
      <c r="AK114" s="300" t="str">
        <f t="shared" si="113"/>
        <v/>
      </c>
      <c r="AL114" s="300" t="str">
        <f t="shared" si="114"/>
        <v>бла</v>
      </c>
      <c r="AM114" s="300" t="str">
        <f t="shared" si="115"/>
        <v/>
      </c>
      <c r="AN114" s="300" t="str">
        <f t="shared" si="116"/>
        <v/>
      </c>
      <c r="AO114" s="300" t="str">
        <f t="shared" si="117"/>
        <v/>
      </c>
      <c r="AP114" s="300" t="str">
        <f t="shared" si="118"/>
        <v/>
      </c>
      <c r="AQ114" s="300" t="str">
        <f t="shared" si="119"/>
        <v/>
      </c>
      <c r="AR114" s="306" t="str">
        <f t="shared" si="120"/>
        <v/>
      </c>
      <c r="AS114" s="300" t="str">
        <f t="shared" si="121"/>
        <v/>
      </c>
      <c r="AT114" s="300" t="str">
        <f t="shared" si="122"/>
        <v/>
      </c>
      <c r="AU114" s="192" t="str">
        <f t="shared" si="123"/>
        <v>бла</v>
      </c>
      <c r="AV114" s="192" t="str">
        <f t="shared" si="124"/>
        <v>бла90201414общпро</v>
      </c>
      <c r="AW114" s="191">
        <f t="shared" si="125"/>
        <v>0</v>
      </c>
      <c r="AX114" s="191">
        <f t="shared" si="126"/>
        <v>0</v>
      </c>
      <c r="AY114" s="191">
        <f t="shared" si="127"/>
        <v>0</v>
      </c>
      <c r="AZ114" s="191">
        <f t="shared" si="128"/>
        <v>0</v>
      </c>
      <c r="BA114" s="193">
        <f t="shared" si="129"/>
        <v>1</v>
      </c>
      <c r="BB114" s="193">
        <f t="shared" si="130"/>
        <v>1</v>
      </c>
      <c r="BC114" s="193">
        <f t="shared" si="131"/>
        <v>1</v>
      </c>
      <c r="BD114" s="191">
        <f t="shared" si="138"/>
        <v>0</v>
      </c>
      <c r="BE114" s="191">
        <f t="shared" si="133"/>
        <v>0</v>
      </c>
      <c r="BF114" s="210">
        <f t="shared" si="134"/>
        <v>0</v>
      </c>
      <c r="BG114" s="211">
        <f t="shared" si="135"/>
        <v>0</v>
      </c>
      <c r="BH114" s="289"/>
      <c r="BI114" s="289"/>
      <c r="BJ114" s="228"/>
      <c r="BK114" s="228"/>
      <c r="BL114" s="233" t="str">
        <f t="shared" si="136"/>
        <v>04</v>
      </c>
    </row>
    <row r="115" spans="1:64" ht="12" customHeight="1">
      <c r="A115" s="333" t="s">
        <v>683</v>
      </c>
      <c r="B115" s="381" t="s">
        <v>412</v>
      </c>
      <c r="C115" s="333" t="s">
        <v>655</v>
      </c>
      <c r="D115" s="381" t="s">
        <v>403</v>
      </c>
      <c r="E115" s="381" t="s">
        <v>916</v>
      </c>
      <c r="F115" s="381" t="s">
        <v>607</v>
      </c>
      <c r="G115" s="381" t="s">
        <v>394</v>
      </c>
      <c r="H115" s="100" t="s">
        <v>653</v>
      </c>
      <c r="I115" s="381" t="s">
        <v>505</v>
      </c>
      <c r="J115" s="382">
        <v>459000</v>
      </c>
      <c r="K115" s="382">
        <v>252293</v>
      </c>
      <c r="L115" s="191" t="str">
        <f t="shared" si="93"/>
        <v>902014140501223008001024322501</v>
      </c>
      <c r="M115" s="192">
        <f t="array" ref="M115">IF(COUNT(SEARCH(Удалить_Роспись_КВСР,$B115)*SEARCH(Удалить_Роспись_ПБС,$C115)*SEARCH(Удалить_Роспись_КФСР, $D115)*SEARCH(Удалить_Роспись_КЦСР,$E115)*SEARCH(Удалить_Роспись_КВР,$F115)*SEARCH(Удалить_Роспись_ЭК,$H115)*SEARCH(Удалить_Роспись_КР,$I115))&gt;0,0,1)</f>
        <v>1</v>
      </c>
      <c r="N115" s="192">
        <v>0</v>
      </c>
      <c r="O115" s="192" t="str">
        <f t="shared" si="94"/>
        <v/>
      </c>
      <c r="P115" s="192" t="str">
        <f t="shared" si="137"/>
        <v/>
      </c>
      <c r="Q115" s="300" t="str">
        <f t="shared" si="96"/>
        <v/>
      </c>
      <c r="R115" s="300" t="str">
        <f t="shared" si="97"/>
        <v/>
      </c>
      <c r="S115" s="300" t="str">
        <f t="shared" si="98"/>
        <v/>
      </c>
      <c r="T115" s="192" t="str">
        <f t="shared" si="99"/>
        <v/>
      </c>
      <c r="U115" s="303" t="str">
        <f t="shared" si="100"/>
        <v/>
      </c>
      <c r="V115" s="300" t="str">
        <f t="shared" si="101"/>
        <v/>
      </c>
      <c r="W115" s="192" t="str">
        <f t="shared" si="102"/>
        <v/>
      </c>
      <c r="X115" s="303" t="str">
        <f t="shared" si="103"/>
        <v/>
      </c>
      <c r="Y115" s="300" t="str">
        <f t="shared" si="104"/>
        <v/>
      </c>
      <c r="Z115" s="300" t="str">
        <f t="shared" si="105"/>
        <v/>
      </c>
      <c r="AA115" s="303" t="str">
        <f t="shared" si="106"/>
        <v/>
      </c>
      <c r="AB115" s="300" t="str">
        <f t="shared" si="107"/>
        <v/>
      </c>
      <c r="AC115" s="300" t="str">
        <f t="shared" si="108"/>
        <v/>
      </c>
      <c r="AD115" s="300" t="str">
        <f t="shared" si="109"/>
        <v/>
      </c>
      <c r="AE115" s="192" t="str">
        <f t="shared" si="110"/>
        <v/>
      </c>
      <c r="AF115" s="192" t="str">
        <f t="shared" si="111"/>
        <v/>
      </c>
      <c r="AG115" s="192"/>
      <c r="AJ115" s="300" t="str">
        <f t="shared" si="112"/>
        <v/>
      </c>
      <c r="AK115" s="300" t="str">
        <f t="shared" si="113"/>
        <v/>
      </c>
      <c r="AL115" s="300" t="str">
        <f t="shared" si="114"/>
        <v/>
      </c>
      <c r="AM115" s="300" t="str">
        <f t="shared" si="115"/>
        <v/>
      </c>
      <c r="AN115" s="300" t="str">
        <f t="shared" si="116"/>
        <v>жил</v>
      </c>
      <c r="AO115" s="300" t="str">
        <f t="shared" si="117"/>
        <v/>
      </c>
      <c r="AP115" s="300" t="str">
        <f t="shared" si="118"/>
        <v/>
      </c>
      <c r="AQ115" s="300" t="str">
        <f t="shared" si="119"/>
        <v/>
      </c>
      <c r="AR115" s="306" t="str">
        <f t="shared" si="120"/>
        <v/>
      </c>
      <c r="AS115" s="300" t="str">
        <f t="shared" si="121"/>
        <v/>
      </c>
      <c r="AT115" s="300" t="str">
        <f t="shared" si="122"/>
        <v/>
      </c>
      <c r="AU115" s="192" t="str">
        <f t="shared" si="123"/>
        <v>жил</v>
      </c>
      <c r="AV115" s="192" t="str">
        <f t="shared" si="124"/>
        <v>жил90201414общпро</v>
      </c>
      <c r="AW115" s="191">
        <f t="shared" si="125"/>
        <v>459000</v>
      </c>
      <c r="AX115" s="191">
        <f t="shared" si="126"/>
        <v>252293</v>
      </c>
      <c r="AY115" s="191">
        <f t="shared" si="127"/>
        <v>0</v>
      </c>
      <c r="AZ115" s="191">
        <f t="shared" si="128"/>
        <v>0</v>
      </c>
      <c r="BA115" s="193">
        <f t="shared" si="129"/>
        <v>1</v>
      </c>
      <c r="BB115" s="193">
        <f t="shared" si="130"/>
        <v>1</v>
      </c>
      <c r="BC115" s="193">
        <f t="shared" si="131"/>
        <v>1</v>
      </c>
      <c r="BD115" s="191">
        <f t="shared" si="138"/>
        <v>0</v>
      </c>
      <c r="BE115" s="191">
        <f t="shared" si="133"/>
        <v>0</v>
      </c>
      <c r="BF115" s="210">
        <f t="shared" si="134"/>
        <v>0</v>
      </c>
      <c r="BG115" s="211">
        <f t="shared" si="135"/>
        <v>0</v>
      </c>
      <c r="BH115" s="289"/>
      <c r="BI115" s="289"/>
      <c r="BJ115" s="228"/>
      <c r="BK115" s="228"/>
      <c r="BL115" s="233" t="str">
        <f t="shared" si="136"/>
        <v>05</v>
      </c>
    </row>
    <row r="116" spans="1:64" ht="12" customHeight="1">
      <c r="A116" s="333" t="s">
        <v>683</v>
      </c>
      <c r="B116" s="381" t="s">
        <v>412</v>
      </c>
      <c r="C116" s="333" t="s">
        <v>655</v>
      </c>
      <c r="D116" s="381" t="s">
        <v>404</v>
      </c>
      <c r="E116" s="381" t="s">
        <v>896</v>
      </c>
      <c r="F116" s="381" t="s">
        <v>586</v>
      </c>
      <c r="G116" s="381" t="s">
        <v>389</v>
      </c>
      <c r="H116" s="100" t="s">
        <v>653</v>
      </c>
      <c r="I116" s="381" t="s">
        <v>505</v>
      </c>
      <c r="J116" s="382">
        <v>32577.1</v>
      </c>
      <c r="K116" s="382">
        <v>32577.1</v>
      </c>
      <c r="L116" s="191" t="str">
        <f t="shared" si="93"/>
        <v>90201414050290900Ш000024422601</v>
      </c>
      <c r="M116" s="192">
        <f t="array" ref="M116">IF(COUNT(SEARCH(Удалить_Роспись_КВСР,$B116)*SEARCH(Удалить_Роспись_ПБС,$C116)*SEARCH(Удалить_Роспись_КФСР, $D116)*SEARCH(Удалить_Роспись_КЦСР,$E116)*SEARCH(Удалить_Роспись_КВР,$F116)*SEARCH(Удалить_Роспись_ЭК,$H116)*SEARCH(Удалить_Роспись_КР,$I116))&gt;0,0,1)</f>
        <v>1</v>
      </c>
      <c r="N116" s="192">
        <f>IF(COUNT(SEARCH(Удалить_Индекс_КВСР,$B116)*SEARCH(Удалить_Индекс_ПБС,$C116)*SEARCH(Удалить_Индекс_КФСР,$D116)*SEARCH(Удалить_Индекс_КЦСР,$E116)*SEARCH(Удалить_Индекс_КВР,$F116)*SEARCH(Удалить_Индекс_ЭК,$H116)*SEARCH(Удалить_Индекс_КР,$I116))&gt;0,0,1)</f>
        <v>1</v>
      </c>
      <c r="O116" s="192" t="str">
        <f t="shared" si="94"/>
        <v/>
      </c>
      <c r="P116" s="192" t="str">
        <f t="shared" si="137"/>
        <v/>
      </c>
      <c r="Q116" s="300" t="str">
        <f t="shared" si="96"/>
        <v/>
      </c>
      <c r="R116" s="300" t="str">
        <f t="shared" si="97"/>
        <v/>
      </c>
      <c r="S116" s="300" t="str">
        <f t="shared" si="98"/>
        <v/>
      </c>
      <c r="T116" s="192" t="str">
        <f t="shared" si="99"/>
        <v/>
      </c>
      <c r="U116" s="303" t="str">
        <f t="shared" si="100"/>
        <v/>
      </c>
      <c r="V116" s="300" t="str">
        <f t="shared" si="101"/>
        <v/>
      </c>
      <c r="W116" s="192" t="str">
        <f t="shared" si="102"/>
        <v/>
      </c>
      <c r="X116" s="303" t="str">
        <f t="shared" si="103"/>
        <v/>
      </c>
      <c r="Y116" s="300" t="str">
        <f t="shared" si="104"/>
        <v/>
      </c>
      <c r="Z116" s="300" t="str">
        <f t="shared" si="105"/>
        <v/>
      </c>
      <c r="AA116" s="303" t="str">
        <f t="shared" si="106"/>
        <v/>
      </c>
      <c r="AB116" s="300" t="str">
        <f t="shared" si="107"/>
        <v/>
      </c>
      <c r="AC116" s="300" t="str">
        <f t="shared" si="108"/>
        <v/>
      </c>
      <c r="AD116" s="300" t="str">
        <f t="shared" si="109"/>
        <v/>
      </c>
      <c r="AE116" s="192" t="str">
        <f t="shared" si="110"/>
        <v/>
      </c>
      <c r="AF116" s="192" t="str">
        <f t="shared" si="111"/>
        <v/>
      </c>
      <c r="AG116" s="192"/>
      <c r="AJ116" s="300" t="str">
        <f t="shared" si="112"/>
        <v/>
      </c>
      <c r="AK116" s="300" t="str">
        <f t="shared" si="113"/>
        <v/>
      </c>
      <c r="AL116" s="300" t="str">
        <f t="shared" si="114"/>
        <v/>
      </c>
      <c r="AM116" s="300" t="str">
        <f t="shared" si="115"/>
        <v/>
      </c>
      <c r="AN116" s="300" t="str">
        <f t="shared" si="116"/>
        <v/>
      </c>
      <c r="AO116" s="300" t="str">
        <f t="shared" si="117"/>
        <v/>
      </c>
      <c r="AP116" s="300" t="str">
        <f t="shared" si="118"/>
        <v/>
      </c>
      <c r="AQ116" s="300" t="str">
        <f t="shared" si="119"/>
        <v/>
      </c>
      <c r="AR116" s="306" t="str">
        <f t="shared" si="120"/>
        <v/>
      </c>
      <c r="AS116" s="300" t="str">
        <f t="shared" si="121"/>
        <v/>
      </c>
      <c r="AT116" s="300" t="str">
        <f t="shared" si="122"/>
        <v/>
      </c>
      <c r="AU116" s="192" t="str">
        <f t="shared" si="123"/>
        <v>рбс</v>
      </c>
      <c r="AV116" s="192" t="str">
        <f t="shared" si="124"/>
        <v>рбс90201414общпро</v>
      </c>
      <c r="AW116" s="191">
        <f t="shared" si="125"/>
        <v>32577.1</v>
      </c>
      <c r="AX116" s="191">
        <f t="shared" si="126"/>
        <v>32577.1</v>
      </c>
      <c r="AY116" s="191">
        <f t="shared" si="127"/>
        <v>32577.1</v>
      </c>
      <c r="AZ116" s="191">
        <f t="shared" si="128"/>
        <v>32577.1</v>
      </c>
      <c r="BA116" s="193">
        <f t="shared" si="129"/>
        <v>1</v>
      </c>
      <c r="BB116" s="193">
        <f t="shared" si="130"/>
        <v>1</v>
      </c>
      <c r="BC116" s="193">
        <f t="shared" si="131"/>
        <v>1</v>
      </c>
      <c r="BD116" s="191">
        <f t="shared" si="138"/>
        <v>32577.1</v>
      </c>
      <c r="BE116" s="191">
        <f t="shared" si="133"/>
        <v>32577.1</v>
      </c>
      <c r="BF116" s="210">
        <f t="shared" si="134"/>
        <v>32577.1</v>
      </c>
      <c r="BG116" s="211">
        <f t="shared" si="135"/>
        <v>32577.1</v>
      </c>
      <c r="BH116" s="289"/>
      <c r="BI116" s="289"/>
      <c r="BJ116" s="228"/>
      <c r="BK116" s="228"/>
      <c r="BL116" s="233" t="str">
        <f t="shared" si="136"/>
        <v>05</v>
      </c>
    </row>
    <row r="117" spans="1:64" ht="12" customHeight="1">
      <c r="A117" s="333" t="s">
        <v>683</v>
      </c>
      <c r="B117" s="381" t="s">
        <v>412</v>
      </c>
      <c r="C117" s="333" t="s">
        <v>655</v>
      </c>
      <c r="D117" s="381" t="s">
        <v>406</v>
      </c>
      <c r="E117" s="381" t="s">
        <v>917</v>
      </c>
      <c r="F117" s="381" t="s">
        <v>586</v>
      </c>
      <c r="G117" s="381" t="s">
        <v>394</v>
      </c>
      <c r="H117" s="100" t="s">
        <v>653</v>
      </c>
      <c r="I117" s="381" t="s">
        <v>505</v>
      </c>
      <c r="J117" s="382">
        <v>85000</v>
      </c>
      <c r="K117" s="382">
        <v>17958.490000000002</v>
      </c>
      <c r="L117" s="191" t="str">
        <f t="shared" si="93"/>
        <v>902014140503221008001024422501</v>
      </c>
      <c r="M117" s="192">
        <f t="array" ref="M117">IF(COUNT(SEARCH(Удалить_Роспись_КВСР,$B117)*SEARCH(Удалить_Роспись_ПБС,$C117)*SEARCH(Удалить_Роспись_КФСР, $D117)*SEARCH(Удалить_Роспись_КЦСР,$E117)*SEARCH(Удалить_Роспись_КВР,$F117)*SEARCH(Удалить_Роспись_ЭК,$H117)*SEARCH(Удалить_Роспись_КР,$I117))&gt;0,0,1)</f>
        <v>1</v>
      </c>
      <c r="N117" s="192">
        <v>0</v>
      </c>
      <c r="O117" s="192" t="str">
        <f t="shared" si="94"/>
        <v/>
      </c>
      <c r="P117" s="192" t="str">
        <f t="shared" si="137"/>
        <v/>
      </c>
      <c r="Q117" s="300" t="str">
        <f t="shared" si="96"/>
        <v/>
      </c>
      <c r="R117" s="300" t="str">
        <f t="shared" si="97"/>
        <v/>
      </c>
      <c r="S117" s="300" t="str">
        <f t="shared" si="98"/>
        <v/>
      </c>
      <c r="T117" s="192" t="str">
        <f t="shared" si="99"/>
        <v/>
      </c>
      <c r="U117" s="303" t="str">
        <f t="shared" si="100"/>
        <v/>
      </c>
      <c r="V117" s="300" t="str">
        <f t="shared" si="101"/>
        <v/>
      </c>
      <c r="W117" s="192" t="str">
        <f t="shared" si="102"/>
        <v/>
      </c>
      <c r="X117" s="303" t="str">
        <f t="shared" si="103"/>
        <v/>
      </c>
      <c r="Y117" s="300" t="str">
        <f t="shared" si="104"/>
        <v/>
      </c>
      <c r="Z117" s="300" t="str">
        <f t="shared" si="105"/>
        <v/>
      </c>
      <c r="AA117" s="303" t="str">
        <f t="shared" si="106"/>
        <v/>
      </c>
      <c r="AB117" s="300" t="str">
        <f t="shared" si="107"/>
        <v/>
      </c>
      <c r="AC117" s="300" t="str">
        <f t="shared" si="108"/>
        <v/>
      </c>
      <c r="AD117" s="300" t="str">
        <f t="shared" si="109"/>
        <v/>
      </c>
      <c r="AE117" s="192" t="str">
        <f t="shared" si="110"/>
        <v/>
      </c>
      <c r="AF117" s="192" t="str">
        <f t="shared" si="111"/>
        <v/>
      </c>
      <c r="AG117" s="192"/>
      <c r="AJ117" s="300" t="str">
        <f t="shared" si="112"/>
        <v/>
      </c>
      <c r="AK117" s="300" t="str">
        <f t="shared" si="113"/>
        <v/>
      </c>
      <c r="AL117" s="300" t="str">
        <f t="shared" si="114"/>
        <v>бла</v>
      </c>
      <c r="AM117" s="300" t="str">
        <f t="shared" si="115"/>
        <v/>
      </c>
      <c r="AN117" s="300" t="str">
        <f t="shared" si="116"/>
        <v/>
      </c>
      <c r="AO117" s="300" t="str">
        <f t="shared" si="117"/>
        <v/>
      </c>
      <c r="AP117" s="300" t="str">
        <f t="shared" si="118"/>
        <v/>
      </c>
      <c r="AQ117" s="300" t="str">
        <f t="shared" si="119"/>
        <v/>
      </c>
      <c r="AR117" s="306" t="str">
        <f t="shared" si="120"/>
        <v/>
      </c>
      <c r="AS117" s="300" t="str">
        <f t="shared" si="121"/>
        <v/>
      </c>
      <c r="AT117" s="300" t="str">
        <f t="shared" si="122"/>
        <v/>
      </c>
      <c r="AU117" s="192" t="str">
        <f t="shared" si="123"/>
        <v>бла</v>
      </c>
      <c r="AV117" s="192" t="str">
        <f t="shared" si="124"/>
        <v>бла90201414общпро</v>
      </c>
      <c r="AW117" s="191">
        <f t="shared" si="125"/>
        <v>85000</v>
      </c>
      <c r="AX117" s="191">
        <f t="shared" si="126"/>
        <v>17958.490000000002</v>
      </c>
      <c r="AY117" s="191">
        <f t="shared" si="127"/>
        <v>0</v>
      </c>
      <c r="AZ117" s="191">
        <f t="shared" si="128"/>
        <v>0</v>
      </c>
      <c r="BA117" s="193">
        <f t="shared" si="129"/>
        <v>1</v>
      </c>
      <c r="BB117" s="193">
        <f t="shared" si="130"/>
        <v>1</v>
      </c>
      <c r="BC117" s="193">
        <f t="shared" si="131"/>
        <v>1</v>
      </c>
      <c r="BD117" s="191">
        <f t="shared" si="138"/>
        <v>0</v>
      </c>
      <c r="BE117" s="191">
        <f t="shared" si="133"/>
        <v>0</v>
      </c>
      <c r="BF117" s="210">
        <f t="shared" si="134"/>
        <v>0</v>
      </c>
      <c r="BG117" s="211">
        <f t="shared" si="135"/>
        <v>0</v>
      </c>
      <c r="BH117" s="289"/>
      <c r="BI117" s="289"/>
      <c r="BJ117" s="228"/>
      <c r="BK117" s="228"/>
      <c r="BL117" s="233" t="str">
        <f t="shared" si="136"/>
        <v>05</v>
      </c>
    </row>
    <row r="118" spans="1:64" ht="12" customHeight="1">
      <c r="A118" s="333" t="s">
        <v>683</v>
      </c>
      <c r="B118" s="381" t="s">
        <v>412</v>
      </c>
      <c r="C118" s="333" t="s">
        <v>655</v>
      </c>
      <c r="D118" s="381" t="s">
        <v>406</v>
      </c>
      <c r="E118" s="381" t="s">
        <v>917</v>
      </c>
      <c r="F118" s="381" t="s">
        <v>586</v>
      </c>
      <c r="G118" s="381" t="s">
        <v>389</v>
      </c>
      <c r="H118" s="100" t="s">
        <v>653</v>
      </c>
      <c r="I118" s="381" t="s">
        <v>505</v>
      </c>
      <c r="J118" s="382">
        <v>55000</v>
      </c>
      <c r="K118" s="382">
        <v>55000</v>
      </c>
      <c r="L118" s="191" t="str">
        <f t="shared" si="93"/>
        <v>902014140503221008001024422601</v>
      </c>
      <c r="M118" s="192">
        <f t="array" ref="M118">IF(COUNT(SEARCH(Удалить_Роспись_КВСР,$B118)*SEARCH(Удалить_Роспись_ПБС,$C118)*SEARCH(Удалить_Роспись_КФСР, $D118)*SEARCH(Удалить_Роспись_КЦСР,$E118)*SEARCH(Удалить_Роспись_КВР,$F118)*SEARCH(Удалить_Роспись_ЭК,$H118)*SEARCH(Удалить_Роспись_КР,$I118))&gt;0,0,1)</f>
        <v>1</v>
      </c>
      <c r="N118" s="192">
        <v>0</v>
      </c>
      <c r="O118" s="192" t="str">
        <f t="shared" si="94"/>
        <v/>
      </c>
      <c r="P118" s="192" t="str">
        <f t="shared" si="137"/>
        <v/>
      </c>
      <c r="Q118" s="300" t="str">
        <f t="shared" si="96"/>
        <v/>
      </c>
      <c r="R118" s="300" t="str">
        <f t="shared" si="97"/>
        <v/>
      </c>
      <c r="S118" s="300" t="str">
        <f t="shared" si="98"/>
        <v/>
      </c>
      <c r="T118" s="192" t="str">
        <f t="shared" si="99"/>
        <v/>
      </c>
      <c r="U118" s="303" t="str">
        <f t="shared" si="100"/>
        <v/>
      </c>
      <c r="V118" s="300" t="str">
        <f t="shared" si="101"/>
        <v/>
      </c>
      <c r="W118" s="192" t="str">
        <f t="shared" si="102"/>
        <v/>
      </c>
      <c r="X118" s="303" t="str">
        <f t="shared" si="103"/>
        <v/>
      </c>
      <c r="Y118" s="300" t="str">
        <f t="shared" si="104"/>
        <v/>
      </c>
      <c r="Z118" s="300" t="str">
        <f t="shared" si="105"/>
        <v/>
      </c>
      <c r="AA118" s="303" t="str">
        <f t="shared" si="106"/>
        <v/>
      </c>
      <c r="AB118" s="300" t="str">
        <f t="shared" si="107"/>
        <v/>
      </c>
      <c r="AC118" s="300" t="str">
        <f t="shared" si="108"/>
        <v/>
      </c>
      <c r="AD118" s="300" t="str">
        <f t="shared" si="109"/>
        <v/>
      </c>
      <c r="AE118" s="192" t="str">
        <f t="shared" si="110"/>
        <v/>
      </c>
      <c r="AF118" s="192" t="str">
        <f t="shared" si="111"/>
        <v/>
      </c>
      <c r="AG118" s="192"/>
      <c r="AJ118" s="300" t="str">
        <f t="shared" si="112"/>
        <v/>
      </c>
      <c r="AK118" s="300" t="str">
        <f t="shared" si="113"/>
        <v/>
      </c>
      <c r="AL118" s="300" t="str">
        <f t="shared" si="114"/>
        <v>бла</v>
      </c>
      <c r="AM118" s="300" t="str">
        <f t="shared" si="115"/>
        <v/>
      </c>
      <c r="AN118" s="300" t="str">
        <f t="shared" si="116"/>
        <v/>
      </c>
      <c r="AO118" s="300" t="str">
        <f t="shared" si="117"/>
        <v/>
      </c>
      <c r="AP118" s="300" t="str">
        <f t="shared" si="118"/>
        <v/>
      </c>
      <c r="AQ118" s="300" t="str">
        <f t="shared" si="119"/>
        <v/>
      </c>
      <c r="AR118" s="306" t="str">
        <f t="shared" si="120"/>
        <v/>
      </c>
      <c r="AS118" s="300" t="str">
        <f t="shared" si="121"/>
        <v/>
      </c>
      <c r="AT118" s="300" t="str">
        <f t="shared" si="122"/>
        <v/>
      </c>
      <c r="AU118" s="192" t="str">
        <f t="shared" si="123"/>
        <v>бла</v>
      </c>
      <c r="AV118" s="192" t="str">
        <f t="shared" si="124"/>
        <v>бла90201414общпро</v>
      </c>
      <c r="AW118" s="191">
        <f t="shared" si="125"/>
        <v>55000</v>
      </c>
      <c r="AX118" s="191">
        <f t="shared" si="126"/>
        <v>55000</v>
      </c>
      <c r="AY118" s="191">
        <f t="shared" si="127"/>
        <v>0</v>
      </c>
      <c r="AZ118" s="191">
        <f t="shared" si="128"/>
        <v>0</v>
      </c>
      <c r="BA118" s="193">
        <f t="shared" si="129"/>
        <v>1</v>
      </c>
      <c r="BB118" s="193">
        <f t="shared" si="130"/>
        <v>1</v>
      </c>
      <c r="BC118" s="193">
        <f t="shared" si="131"/>
        <v>1</v>
      </c>
      <c r="BD118" s="191">
        <f t="shared" si="138"/>
        <v>0</v>
      </c>
      <c r="BE118" s="191">
        <f t="shared" si="133"/>
        <v>0</v>
      </c>
      <c r="BF118" s="210">
        <f t="shared" si="134"/>
        <v>0</v>
      </c>
      <c r="BG118" s="211">
        <f t="shared" si="135"/>
        <v>0</v>
      </c>
      <c r="BH118" s="289"/>
      <c r="BI118" s="289"/>
      <c r="BJ118" s="228"/>
      <c r="BK118" s="228"/>
      <c r="BL118" s="233" t="str">
        <f t="shared" si="136"/>
        <v>05</v>
      </c>
    </row>
    <row r="119" spans="1:64" ht="12" customHeight="1">
      <c r="A119" s="333" t="s">
        <v>683</v>
      </c>
      <c r="B119" s="381" t="s">
        <v>412</v>
      </c>
      <c r="C119" s="333" t="s">
        <v>655</v>
      </c>
      <c r="D119" s="381" t="s">
        <v>406</v>
      </c>
      <c r="E119" s="381" t="s">
        <v>918</v>
      </c>
      <c r="F119" s="381" t="s">
        <v>586</v>
      </c>
      <c r="G119" s="381" t="s">
        <v>394</v>
      </c>
      <c r="H119" s="100" t="s">
        <v>653</v>
      </c>
      <c r="I119" s="381" t="s">
        <v>505</v>
      </c>
      <c r="J119" s="382">
        <v>50000</v>
      </c>
      <c r="K119" s="382">
        <v>0</v>
      </c>
      <c r="L119" s="191" t="str">
        <f t="shared" si="93"/>
        <v>902014140503221008002024422501</v>
      </c>
      <c r="M119" s="192">
        <f t="array" ref="M119">IF(COUNT(SEARCH(Удалить_Роспись_КВСР,$B119)*SEARCH(Удалить_Роспись_ПБС,$C119)*SEARCH(Удалить_Роспись_КФСР, $D119)*SEARCH(Удалить_Роспись_КЦСР,$E119)*SEARCH(Удалить_Роспись_КВР,$F119)*SEARCH(Удалить_Роспись_ЭК,$H119)*SEARCH(Удалить_Роспись_КР,$I119))&gt;0,0,1)</f>
        <v>1</v>
      </c>
      <c r="N119" s="192">
        <v>0</v>
      </c>
      <c r="O119" s="192" t="str">
        <f t="shared" si="94"/>
        <v/>
      </c>
      <c r="P119" s="192" t="str">
        <f t="shared" si="137"/>
        <v/>
      </c>
      <c r="Q119" s="300" t="str">
        <f t="shared" si="96"/>
        <v/>
      </c>
      <c r="R119" s="300" t="str">
        <f t="shared" si="97"/>
        <v/>
      </c>
      <c r="S119" s="300" t="str">
        <f t="shared" si="98"/>
        <v/>
      </c>
      <c r="T119" s="192" t="str">
        <f t="shared" si="99"/>
        <v/>
      </c>
      <c r="U119" s="303" t="str">
        <f t="shared" si="100"/>
        <v/>
      </c>
      <c r="V119" s="300" t="str">
        <f t="shared" si="101"/>
        <v/>
      </c>
      <c r="W119" s="192" t="str">
        <f t="shared" si="102"/>
        <v/>
      </c>
      <c r="X119" s="303" t="str">
        <f t="shared" si="103"/>
        <v/>
      </c>
      <c r="Y119" s="300" t="str">
        <f t="shared" si="104"/>
        <v/>
      </c>
      <c r="Z119" s="300" t="str">
        <f t="shared" si="105"/>
        <v/>
      </c>
      <c r="AA119" s="303" t="str">
        <f t="shared" si="106"/>
        <v/>
      </c>
      <c r="AB119" s="300" t="str">
        <f t="shared" si="107"/>
        <v/>
      </c>
      <c r="AC119" s="300" t="str">
        <f t="shared" si="108"/>
        <v/>
      </c>
      <c r="AD119" s="300" t="str">
        <f t="shared" si="109"/>
        <v/>
      </c>
      <c r="AE119" s="192" t="str">
        <f t="shared" si="110"/>
        <v/>
      </c>
      <c r="AF119" s="192" t="str">
        <f t="shared" si="111"/>
        <v/>
      </c>
      <c r="AG119" s="192"/>
      <c r="AJ119" s="300" t="str">
        <f t="shared" si="112"/>
        <v/>
      </c>
      <c r="AK119" s="300" t="str">
        <f t="shared" si="113"/>
        <v/>
      </c>
      <c r="AL119" s="300" t="str">
        <f t="shared" si="114"/>
        <v>бла</v>
      </c>
      <c r="AM119" s="300" t="str">
        <f t="shared" si="115"/>
        <v/>
      </c>
      <c r="AN119" s="300" t="str">
        <f t="shared" si="116"/>
        <v/>
      </c>
      <c r="AO119" s="300" t="str">
        <f t="shared" si="117"/>
        <v/>
      </c>
      <c r="AP119" s="300" t="str">
        <f t="shared" si="118"/>
        <v/>
      </c>
      <c r="AQ119" s="300" t="str">
        <f t="shared" si="119"/>
        <v/>
      </c>
      <c r="AR119" s="306" t="str">
        <f t="shared" si="120"/>
        <v/>
      </c>
      <c r="AS119" s="300" t="str">
        <f t="shared" si="121"/>
        <v/>
      </c>
      <c r="AT119" s="300" t="str">
        <f t="shared" si="122"/>
        <v/>
      </c>
      <c r="AU119" s="192" t="str">
        <f t="shared" si="123"/>
        <v>бла</v>
      </c>
      <c r="AV119" s="192" t="str">
        <f t="shared" si="124"/>
        <v>бла90201414общпро</v>
      </c>
      <c r="AW119" s="191">
        <f t="shared" si="125"/>
        <v>50000</v>
      </c>
      <c r="AX119" s="191">
        <f t="shared" si="126"/>
        <v>0</v>
      </c>
      <c r="AY119" s="191">
        <f t="shared" si="127"/>
        <v>0</v>
      </c>
      <c r="AZ119" s="191">
        <f t="shared" si="128"/>
        <v>0</v>
      </c>
      <c r="BA119" s="193">
        <f t="shared" si="129"/>
        <v>1</v>
      </c>
      <c r="BB119" s="193">
        <f t="shared" si="130"/>
        <v>1</v>
      </c>
      <c r="BC119" s="193">
        <f t="shared" si="131"/>
        <v>1</v>
      </c>
      <c r="BD119" s="191">
        <f t="shared" si="138"/>
        <v>0</v>
      </c>
      <c r="BE119" s="191">
        <f t="shared" si="133"/>
        <v>0</v>
      </c>
      <c r="BF119" s="210">
        <f t="shared" si="134"/>
        <v>0</v>
      </c>
      <c r="BG119" s="211">
        <f t="shared" si="135"/>
        <v>0</v>
      </c>
      <c r="BH119" s="289"/>
      <c r="BI119" s="289"/>
      <c r="BJ119" s="228"/>
      <c r="BK119" s="228"/>
      <c r="BL119" s="233" t="str">
        <f t="shared" si="136"/>
        <v>05</v>
      </c>
    </row>
    <row r="120" spans="1:64" ht="12" customHeight="1">
      <c r="A120" s="333" t="s">
        <v>683</v>
      </c>
      <c r="B120" s="381" t="s">
        <v>412</v>
      </c>
      <c r="C120" s="333" t="s">
        <v>655</v>
      </c>
      <c r="D120" s="381" t="s">
        <v>406</v>
      </c>
      <c r="E120" s="381" t="s">
        <v>918</v>
      </c>
      <c r="F120" s="381" t="s">
        <v>586</v>
      </c>
      <c r="G120" s="381" t="s">
        <v>397</v>
      </c>
      <c r="H120" s="100" t="s">
        <v>653</v>
      </c>
      <c r="I120" s="381" t="s">
        <v>505</v>
      </c>
      <c r="J120" s="382">
        <v>98750</v>
      </c>
      <c r="K120" s="382">
        <v>98750</v>
      </c>
      <c r="L120" s="191" t="str">
        <f t="shared" si="93"/>
        <v>902014140503221008002024434001</v>
      </c>
      <c r="M120" s="192">
        <f t="array" ref="M120">IF(COUNT(SEARCH(Удалить_Роспись_КВСР,$B120)*SEARCH(Удалить_Роспись_ПБС,$C120)*SEARCH(Удалить_Роспись_КФСР, $D120)*SEARCH(Удалить_Роспись_КЦСР,$E120)*SEARCH(Удалить_Роспись_КВР,$F120)*SEARCH(Удалить_Роспись_ЭК,$H120)*SEARCH(Удалить_Роспись_КР,$I120))&gt;0,0,1)</f>
        <v>1</v>
      </c>
      <c r="N120" s="192">
        <v>0</v>
      </c>
      <c r="O120" s="192" t="str">
        <f t="shared" si="94"/>
        <v/>
      </c>
      <c r="P120" s="192" t="str">
        <f t="shared" si="137"/>
        <v/>
      </c>
      <c r="Q120" s="300" t="str">
        <f t="shared" si="96"/>
        <v/>
      </c>
      <c r="R120" s="300" t="str">
        <f t="shared" si="97"/>
        <v/>
      </c>
      <c r="S120" s="300" t="str">
        <f t="shared" si="98"/>
        <v/>
      </c>
      <c r="T120" s="192" t="str">
        <f t="shared" si="99"/>
        <v/>
      </c>
      <c r="U120" s="303" t="str">
        <f t="shared" si="100"/>
        <v/>
      </c>
      <c r="V120" s="300" t="str">
        <f t="shared" si="101"/>
        <v/>
      </c>
      <c r="W120" s="192" t="str">
        <f t="shared" si="102"/>
        <v/>
      </c>
      <c r="X120" s="303" t="str">
        <f t="shared" si="103"/>
        <v/>
      </c>
      <c r="Y120" s="300" t="str">
        <f t="shared" si="104"/>
        <v/>
      </c>
      <c r="Z120" s="300" t="str">
        <f t="shared" si="105"/>
        <v/>
      </c>
      <c r="AA120" s="303" t="str">
        <f t="shared" si="106"/>
        <v/>
      </c>
      <c r="AB120" s="300" t="str">
        <f t="shared" si="107"/>
        <v/>
      </c>
      <c r="AC120" s="300" t="str">
        <f t="shared" si="108"/>
        <v/>
      </c>
      <c r="AD120" s="300" t="str">
        <f t="shared" si="109"/>
        <v/>
      </c>
      <c r="AE120" s="192" t="str">
        <f t="shared" si="110"/>
        <v/>
      </c>
      <c r="AF120" s="192" t="str">
        <f t="shared" si="111"/>
        <v/>
      </c>
      <c r="AG120" s="192"/>
      <c r="AJ120" s="300" t="str">
        <f t="shared" si="112"/>
        <v/>
      </c>
      <c r="AK120" s="300" t="str">
        <f t="shared" si="113"/>
        <v/>
      </c>
      <c r="AL120" s="300" t="str">
        <f t="shared" si="114"/>
        <v>бла</v>
      </c>
      <c r="AM120" s="300" t="str">
        <f t="shared" si="115"/>
        <v/>
      </c>
      <c r="AN120" s="300" t="str">
        <f t="shared" si="116"/>
        <v/>
      </c>
      <c r="AO120" s="300" t="str">
        <f t="shared" si="117"/>
        <v/>
      </c>
      <c r="AP120" s="300" t="str">
        <f t="shared" si="118"/>
        <v/>
      </c>
      <c r="AQ120" s="300" t="str">
        <f t="shared" si="119"/>
        <v/>
      </c>
      <c r="AR120" s="306" t="str">
        <f t="shared" si="120"/>
        <v/>
      </c>
      <c r="AS120" s="300" t="str">
        <f t="shared" si="121"/>
        <v/>
      </c>
      <c r="AT120" s="300" t="str">
        <f t="shared" si="122"/>
        <v/>
      </c>
      <c r="AU120" s="192" t="str">
        <f t="shared" si="123"/>
        <v>бла</v>
      </c>
      <c r="AV120" s="192" t="str">
        <f t="shared" si="124"/>
        <v>бла90201414общпро</v>
      </c>
      <c r="AW120" s="191">
        <f t="shared" si="125"/>
        <v>98750</v>
      </c>
      <c r="AX120" s="191">
        <f t="shared" si="126"/>
        <v>98750</v>
      </c>
      <c r="AY120" s="191">
        <f t="shared" si="127"/>
        <v>0</v>
      </c>
      <c r="AZ120" s="191">
        <f t="shared" si="128"/>
        <v>0</v>
      </c>
      <c r="BA120" s="193">
        <f t="shared" si="129"/>
        <v>1</v>
      </c>
      <c r="BB120" s="193">
        <f t="shared" si="130"/>
        <v>1</v>
      </c>
      <c r="BC120" s="193">
        <f t="shared" si="131"/>
        <v>1</v>
      </c>
      <c r="BD120" s="191">
        <f t="shared" si="138"/>
        <v>0</v>
      </c>
      <c r="BE120" s="191">
        <f t="shared" si="133"/>
        <v>0</v>
      </c>
      <c r="BF120" s="210">
        <f t="shared" si="134"/>
        <v>0</v>
      </c>
      <c r="BG120" s="211">
        <f t="shared" si="135"/>
        <v>0</v>
      </c>
      <c r="BH120" s="289"/>
      <c r="BI120" s="289"/>
      <c r="BJ120" s="228"/>
      <c r="BK120" s="228"/>
      <c r="BL120" s="233" t="str">
        <f t="shared" si="136"/>
        <v>05</v>
      </c>
    </row>
    <row r="121" spans="1:64" ht="12" customHeight="1">
      <c r="A121" s="333" t="s">
        <v>683</v>
      </c>
      <c r="B121" s="381" t="s">
        <v>412</v>
      </c>
      <c r="C121" s="333" t="s">
        <v>655</v>
      </c>
      <c r="D121" s="381" t="s">
        <v>406</v>
      </c>
      <c r="E121" s="381" t="s">
        <v>919</v>
      </c>
      <c r="F121" s="381" t="s">
        <v>586</v>
      </c>
      <c r="G121" s="381" t="s">
        <v>392</v>
      </c>
      <c r="H121" s="100" t="s">
        <v>653</v>
      </c>
      <c r="I121" s="381" t="s">
        <v>505</v>
      </c>
      <c r="J121" s="382">
        <v>21200</v>
      </c>
      <c r="K121" s="382">
        <v>21200</v>
      </c>
      <c r="L121" s="191" t="str">
        <f t="shared" si="93"/>
        <v>902014140503221008003024422201</v>
      </c>
      <c r="M121" s="192">
        <f t="array" ref="M121">IF(COUNT(SEARCH(Удалить_Роспись_КВСР,$B121)*SEARCH(Удалить_Роспись_ПБС,$C121)*SEARCH(Удалить_Роспись_КФСР, $D121)*SEARCH(Удалить_Роспись_КЦСР,$E121)*SEARCH(Удалить_Роспись_КВР,$F121)*SEARCH(Удалить_Роспись_ЭК,$H121)*SEARCH(Удалить_Роспись_КР,$I121))&gt;0,0,1)</f>
        <v>1</v>
      </c>
      <c r="N121" s="192">
        <v>0</v>
      </c>
      <c r="O121" s="192" t="str">
        <f t="shared" si="94"/>
        <v/>
      </c>
      <c r="P121" s="192" t="str">
        <f t="shared" si="137"/>
        <v/>
      </c>
      <c r="Q121" s="300" t="str">
        <f t="shared" si="96"/>
        <v/>
      </c>
      <c r="R121" s="300" t="str">
        <f t="shared" si="97"/>
        <v/>
      </c>
      <c r="S121" s="300" t="str">
        <f t="shared" si="98"/>
        <v/>
      </c>
      <c r="T121" s="192" t="str">
        <f t="shared" si="99"/>
        <v/>
      </c>
      <c r="U121" s="303" t="str">
        <f t="shared" si="100"/>
        <v/>
      </c>
      <c r="V121" s="300" t="str">
        <f t="shared" si="101"/>
        <v/>
      </c>
      <c r="W121" s="192" t="str">
        <f t="shared" si="102"/>
        <v/>
      </c>
      <c r="X121" s="303" t="str">
        <f t="shared" si="103"/>
        <v/>
      </c>
      <c r="Y121" s="300" t="str">
        <f t="shared" si="104"/>
        <v/>
      </c>
      <c r="Z121" s="300" t="str">
        <f t="shared" si="105"/>
        <v/>
      </c>
      <c r="AA121" s="303" t="str">
        <f t="shared" si="106"/>
        <v/>
      </c>
      <c r="AB121" s="300" t="str">
        <f t="shared" si="107"/>
        <v/>
      </c>
      <c r="AC121" s="300" t="str">
        <f t="shared" si="108"/>
        <v/>
      </c>
      <c r="AD121" s="300" t="str">
        <f t="shared" si="109"/>
        <v/>
      </c>
      <c r="AE121" s="192" t="str">
        <f t="shared" si="110"/>
        <v/>
      </c>
      <c r="AF121" s="192" t="str">
        <f t="shared" si="111"/>
        <v/>
      </c>
      <c r="AG121" s="192"/>
      <c r="AJ121" s="300" t="str">
        <f t="shared" si="112"/>
        <v/>
      </c>
      <c r="AK121" s="300" t="str">
        <f t="shared" si="113"/>
        <v/>
      </c>
      <c r="AL121" s="300" t="str">
        <f t="shared" si="114"/>
        <v>бла</v>
      </c>
      <c r="AM121" s="300" t="str">
        <f t="shared" si="115"/>
        <v/>
      </c>
      <c r="AN121" s="300" t="str">
        <f t="shared" si="116"/>
        <v/>
      </c>
      <c r="AO121" s="300" t="str">
        <f t="shared" si="117"/>
        <v/>
      </c>
      <c r="AP121" s="300" t="str">
        <f t="shared" si="118"/>
        <v/>
      </c>
      <c r="AQ121" s="300" t="str">
        <f t="shared" si="119"/>
        <v/>
      </c>
      <c r="AR121" s="306" t="str">
        <f t="shared" si="120"/>
        <v/>
      </c>
      <c r="AS121" s="300" t="str">
        <f t="shared" si="121"/>
        <v/>
      </c>
      <c r="AT121" s="300" t="str">
        <f t="shared" si="122"/>
        <v/>
      </c>
      <c r="AU121" s="192" t="str">
        <f t="shared" si="123"/>
        <v>бла</v>
      </c>
      <c r="AV121" s="192" t="str">
        <f t="shared" si="124"/>
        <v>бла90201414общпро</v>
      </c>
      <c r="AW121" s="191">
        <f t="shared" si="125"/>
        <v>21200</v>
      </c>
      <c r="AX121" s="191">
        <f t="shared" si="126"/>
        <v>21200</v>
      </c>
      <c r="AY121" s="191">
        <f t="shared" si="127"/>
        <v>0</v>
      </c>
      <c r="AZ121" s="191">
        <f t="shared" si="128"/>
        <v>0</v>
      </c>
      <c r="BA121" s="193">
        <f t="shared" si="129"/>
        <v>1</v>
      </c>
      <c r="BB121" s="193">
        <f t="shared" si="130"/>
        <v>1</v>
      </c>
      <c r="BC121" s="193">
        <f t="shared" si="131"/>
        <v>1</v>
      </c>
      <c r="BD121" s="191">
        <f t="shared" si="138"/>
        <v>0</v>
      </c>
      <c r="BE121" s="191">
        <f t="shared" si="133"/>
        <v>0</v>
      </c>
      <c r="BF121" s="210">
        <f t="shared" si="134"/>
        <v>0</v>
      </c>
      <c r="BG121" s="211">
        <f t="shared" si="135"/>
        <v>0</v>
      </c>
      <c r="BH121" s="289"/>
      <c r="BI121" s="289"/>
      <c r="BJ121" s="228"/>
      <c r="BK121" s="228"/>
      <c r="BL121" s="233" t="str">
        <f t="shared" si="136"/>
        <v>05</v>
      </c>
    </row>
    <row r="122" spans="1:64" ht="12" customHeight="1">
      <c r="A122" s="333" t="s">
        <v>683</v>
      </c>
      <c r="B122" s="381" t="s">
        <v>412</v>
      </c>
      <c r="C122" s="333" t="s">
        <v>655</v>
      </c>
      <c r="D122" s="381" t="s">
        <v>406</v>
      </c>
      <c r="E122" s="381" t="s">
        <v>919</v>
      </c>
      <c r="F122" s="381" t="s">
        <v>586</v>
      </c>
      <c r="G122" s="381" t="s">
        <v>394</v>
      </c>
      <c r="H122" s="100" t="s">
        <v>653</v>
      </c>
      <c r="I122" s="381" t="s">
        <v>505</v>
      </c>
      <c r="J122" s="382">
        <v>211190.5</v>
      </c>
      <c r="K122" s="382">
        <v>180935.14</v>
      </c>
      <c r="L122" s="191" t="str">
        <f t="shared" si="93"/>
        <v>902014140503221008003024422501</v>
      </c>
      <c r="M122" s="192">
        <f t="array" ref="M122">IF(COUNT(SEARCH(Удалить_Роспись_КВСР,$B122)*SEARCH(Удалить_Роспись_ПБС,$C122)*SEARCH(Удалить_Роспись_КФСР, $D122)*SEARCH(Удалить_Роспись_КЦСР,$E122)*SEARCH(Удалить_Роспись_КВР,$F122)*SEARCH(Удалить_Роспись_ЭК,$H122)*SEARCH(Удалить_Роспись_КР,$I122))&gt;0,0,1)</f>
        <v>1</v>
      </c>
      <c r="N122" s="192">
        <v>0</v>
      </c>
      <c r="O122" s="192" t="str">
        <f t="shared" si="94"/>
        <v/>
      </c>
      <c r="P122" s="192" t="str">
        <f t="shared" si="137"/>
        <v/>
      </c>
      <c r="Q122" s="300" t="str">
        <f t="shared" si="96"/>
        <v/>
      </c>
      <c r="R122" s="300" t="str">
        <f t="shared" si="97"/>
        <v/>
      </c>
      <c r="S122" s="300" t="str">
        <f t="shared" si="98"/>
        <v/>
      </c>
      <c r="T122" s="192" t="str">
        <f t="shared" si="99"/>
        <v/>
      </c>
      <c r="U122" s="303" t="str">
        <f t="shared" si="100"/>
        <v/>
      </c>
      <c r="V122" s="300" t="str">
        <f t="shared" si="101"/>
        <v/>
      </c>
      <c r="W122" s="192" t="str">
        <f t="shared" si="102"/>
        <v/>
      </c>
      <c r="X122" s="303" t="str">
        <f t="shared" si="103"/>
        <v/>
      </c>
      <c r="Y122" s="300" t="str">
        <f t="shared" si="104"/>
        <v/>
      </c>
      <c r="Z122" s="300" t="str">
        <f t="shared" si="105"/>
        <v/>
      </c>
      <c r="AA122" s="303" t="str">
        <f t="shared" si="106"/>
        <v/>
      </c>
      <c r="AB122" s="300" t="str">
        <f t="shared" si="107"/>
        <v/>
      </c>
      <c r="AC122" s="300" t="str">
        <f t="shared" si="108"/>
        <v/>
      </c>
      <c r="AD122" s="300" t="str">
        <f t="shared" si="109"/>
        <v/>
      </c>
      <c r="AE122" s="192" t="str">
        <f t="shared" si="110"/>
        <v/>
      </c>
      <c r="AF122" s="192" t="str">
        <f t="shared" si="111"/>
        <v/>
      </c>
      <c r="AG122" s="192"/>
      <c r="AJ122" s="300" t="str">
        <f t="shared" si="112"/>
        <v/>
      </c>
      <c r="AK122" s="300" t="str">
        <f t="shared" si="113"/>
        <v/>
      </c>
      <c r="AL122" s="300" t="str">
        <f t="shared" si="114"/>
        <v>бла</v>
      </c>
      <c r="AM122" s="300" t="str">
        <f t="shared" si="115"/>
        <v/>
      </c>
      <c r="AN122" s="300" t="str">
        <f t="shared" si="116"/>
        <v/>
      </c>
      <c r="AO122" s="300" t="str">
        <f t="shared" si="117"/>
        <v/>
      </c>
      <c r="AP122" s="300" t="str">
        <f t="shared" si="118"/>
        <v/>
      </c>
      <c r="AQ122" s="300" t="str">
        <f t="shared" si="119"/>
        <v/>
      </c>
      <c r="AR122" s="306" t="str">
        <f t="shared" si="120"/>
        <v/>
      </c>
      <c r="AS122" s="300" t="str">
        <f t="shared" si="121"/>
        <v/>
      </c>
      <c r="AT122" s="300" t="str">
        <f t="shared" si="122"/>
        <v/>
      </c>
      <c r="AU122" s="192" t="str">
        <f t="shared" si="123"/>
        <v>бла</v>
      </c>
      <c r="AV122" s="192" t="str">
        <f t="shared" si="124"/>
        <v>бла90201414общпро</v>
      </c>
      <c r="AW122" s="191">
        <f t="shared" si="125"/>
        <v>211190.5</v>
      </c>
      <c r="AX122" s="191">
        <f t="shared" si="126"/>
        <v>180935.14</v>
      </c>
      <c r="AY122" s="191">
        <f t="shared" si="127"/>
        <v>0</v>
      </c>
      <c r="AZ122" s="191">
        <f t="shared" si="128"/>
        <v>0</v>
      </c>
      <c r="BA122" s="193">
        <f t="shared" si="129"/>
        <v>1</v>
      </c>
      <c r="BB122" s="193">
        <f t="shared" si="130"/>
        <v>1</v>
      </c>
      <c r="BC122" s="193">
        <f t="shared" si="131"/>
        <v>1</v>
      </c>
      <c r="BD122" s="191">
        <f t="shared" si="138"/>
        <v>0</v>
      </c>
      <c r="BE122" s="191">
        <f t="shared" si="133"/>
        <v>0</v>
      </c>
      <c r="BF122" s="210">
        <f t="shared" si="134"/>
        <v>0</v>
      </c>
      <c r="BG122" s="211">
        <f t="shared" si="135"/>
        <v>0</v>
      </c>
      <c r="BH122" s="289"/>
      <c r="BI122" s="289"/>
      <c r="BJ122" s="228"/>
      <c r="BK122" s="228"/>
      <c r="BL122" s="233" t="str">
        <f t="shared" si="136"/>
        <v>05</v>
      </c>
    </row>
    <row r="123" spans="1:64" ht="12" customHeight="1">
      <c r="A123" s="333" t="s">
        <v>683</v>
      </c>
      <c r="B123" s="381" t="s">
        <v>412</v>
      </c>
      <c r="C123" s="333" t="s">
        <v>655</v>
      </c>
      <c r="D123" s="381" t="s">
        <v>406</v>
      </c>
      <c r="E123" s="381" t="s">
        <v>919</v>
      </c>
      <c r="F123" s="381" t="s">
        <v>586</v>
      </c>
      <c r="G123" s="381" t="s">
        <v>389</v>
      </c>
      <c r="H123" s="100" t="s">
        <v>653</v>
      </c>
      <c r="I123" s="381" t="s">
        <v>505</v>
      </c>
      <c r="J123" s="382">
        <v>266953.08</v>
      </c>
      <c r="K123" s="382">
        <v>240962.99</v>
      </c>
      <c r="L123" s="191" t="str">
        <f t="shared" si="93"/>
        <v>902014140503221008003024422601</v>
      </c>
      <c r="M123" s="192">
        <f t="array" ref="M123">IF(COUNT(SEARCH(Удалить_Роспись_КВСР,$B123)*SEARCH(Удалить_Роспись_ПБС,$C123)*SEARCH(Удалить_Роспись_КФСР, $D123)*SEARCH(Удалить_Роспись_КЦСР,$E123)*SEARCH(Удалить_Роспись_КВР,$F123)*SEARCH(Удалить_Роспись_ЭК,$H123)*SEARCH(Удалить_Роспись_КР,$I123))&gt;0,0,1)</f>
        <v>1</v>
      </c>
      <c r="N123" s="192">
        <v>0</v>
      </c>
      <c r="O123" s="192" t="str">
        <f t="shared" si="94"/>
        <v/>
      </c>
      <c r="P123" s="192" t="str">
        <f t="shared" si="137"/>
        <v/>
      </c>
      <c r="Q123" s="300" t="str">
        <f t="shared" si="96"/>
        <v/>
      </c>
      <c r="R123" s="300" t="str">
        <f t="shared" si="97"/>
        <v/>
      </c>
      <c r="S123" s="300" t="str">
        <f t="shared" si="98"/>
        <v/>
      </c>
      <c r="T123" s="192" t="str">
        <f t="shared" si="99"/>
        <v/>
      </c>
      <c r="U123" s="303" t="str">
        <f t="shared" si="100"/>
        <v/>
      </c>
      <c r="V123" s="300" t="str">
        <f t="shared" si="101"/>
        <v/>
      </c>
      <c r="W123" s="192" t="str">
        <f t="shared" si="102"/>
        <v/>
      </c>
      <c r="X123" s="303" t="str">
        <f t="shared" si="103"/>
        <v/>
      </c>
      <c r="Y123" s="300" t="str">
        <f t="shared" si="104"/>
        <v/>
      </c>
      <c r="Z123" s="300" t="str">
        <f t="shared" si="105"/>
        <v/>
      </c>
      <c r="AA123" s="303" t="str">
        <f t="shared" si="106"/>
        <v/>
      </c>
      <c r="AB123" s="300" t="str">
        <f t="shared" si="107"/>
        <v/>
      </c>
      <c r="AC123" s="300" t="str">
        <f t="shared" si="108"/>
        <v/>
      </c>
      <c r="AD123" s="300" t="str">
        <f t="shared" si="109"/>
        <v/>
      </c>
      <c r="AE123" s="192" t="str">
        <f t="shared" si="110"/>
        <v/>
      </c>
      <c r="AF123" s="192" t="str">
        <f t="shared" si="111"/>
        <v/>
      </c>
      <c r="AG123" s="192"/>
      <c r="AJ123" s="300" t="str">
        <f t="shared" si="112"/>
        <v/>
      </c>
      <c r="AK123" s="300" t="str">
        <f t="shared" si="113"/>
        <v/>
      </c>
      <c r="AL123" s="300" t="str">
        <f t="shared" si="114"/>
        <v>бла</v>
      </c>
      <c r="AM123" s="300" t="str">
        <f t="shared" si="115"/>
        <v/>
      </c>
      <c r="AN123" s="300" t="str">
        <f t="shared" si="116"/>
        <v/>
      </c>
      <c r="AO123" s="300" t="str">
        <f t="shared" si="117"/>
        <v/>
      </c>
      <c r="AP123" s="300" t="str">
        <f t="shared" si="118"/>
        <v/>
      </c>
      <c r="AQ123" s="300" t="str">
        <f t="shared" si="119"/>
        <v/>
      </c>
      <c r="AR123" s="306" t="str">
        <f t="shared" si="120"/>
        <v/>
      </c>
      <c r="AS123" s="300" t="str">
        <f t="shared" si="121"/>
        <v/>
      </c>
      <c r="AT123" s="300" t="str">
        <f t="shared" si="122"/>
        <v/>
      </c>
      <c r="AU123" s="192" t="str">
        <f t="shared" si="123"/>
        <v>бла</v>
      </c>
      <c r="AV123" s="192" t="str">
        <f t="shared" si="124"/>
        <v>бла90201414общпро</v>
      </c>
      <c r="AW123" s="191">
        <f t="shared" si="125"/>
        <v>266953.08</v>
      </c>
      <c r="AX123" s="191">
        <f t="shared" si="126"/>
        <v>240962.99</v>
      </c>
      <c r="AY123" s="191">
        <f t="shared" si="127"/>
        <v>0</v>
      </c>
      <c r="AZ123" s="191">
        <f t="shared" si="128"/>
        <v>0</v>
      </c>
      <c r="BA123" s="193">
        <f t="shared" si="129"/>
        <v>1</v>
      </c>
      <c r="BB123" s="193">
        <f t="shared" si="130"/>
        <v>1</v>
      </c>
      <c r="BC123" s="193">
        <f t="shared" si="131"/>
        <v>1</v>
      </c>
      <c r="BD123" s="191">
        <f t="shared" si="138"/>
        <v>0</v>
      </c>
      <c r="BE123" s="191">
        <f t="shared" si="133"/>
        <v>0</v>
      </c>
      <c r="BF123" s="210">
        <f t="shared" si="134"/>
        <v>0</v>
      </c>
      <c r="BG123" s="211">
        <f t="shared" si="135"/>
        <v>0</v>
      </c>
      <c r="BH123" s="289"/>
      <c r="BI123" s="289"/>
      <c r="BJ123" s="228"/>
      <c r="BK123" s="228"/>
      <c r="BL123" s="233" t="str">
        <f t="shared" si="136"/>
        <v>05</v>
      </c>
    </row>
    <row r="124" spans="1:64" ht="12" customHeight="1">
      <c r="A124" s="333" t="s">
        <v>683</v>
      </c>
      <c r="B124" s="381" t="s">
        <v>412</v>
      </c>
      <c r="C124" s="333" t="s">
        <v>655</v>
      </c>
      <c r="D124" s="381" t="s">
        <v>406</v>
      </c>
      <c r="E124" s="381" t="s">
        <v>919</v>
      </c>
      <c r="F124" s="381" t="s">
        <v>586</v>
      </c>
      <c r="G124" s="381" t="s">
        <v>397</v>
      </c>
      <c r="H124" s="100" t="s">
        <v>653</v>
      </c>
      <c r="I124" s="381" t="s">
        <v>505</v>
      </c>
      <c r="J124" s="382">
        <v>120000</v>
      </c>
      <c r="K124" s="382">
        <v>96000</v>
      </c>
      <c r="L124" s="191" t="str">
        <f t="shared" si="93"/>
        <v>902014140503221008003024434001</v>
      </c>
      <c r="M124" s="192">
        <f t="array" ref="M124">IF(COUNT(SEARCH(Удалить_Роспись_КВСР,$B124)*SEARCH(Удалить_Роспись_ПБС,$C124)*SEARCH(Удалить_Роспись_КФСР, $D124)*SEARCH(Удалить_Роспись_КЦСР,$E124)*SEARCH(Удалить_Роспись_КВР,$F124)*SEARCH(Удалить_Роспись_ЭК,$H124)*SEARCH(Удалить_Роспись_КР,$I124))&gt;0,0,1)</f>
        <v>1</v>
      </c>
      <c r="N124" s="192">
        <v>0</v>
      </c>
      <c r="O124" s="192" t="str">
        <f t="shared" si="94"/>
        <v/>
      </c>
      <c r="P124" s="192" t="str">
        <f t="shared" si="137"/>
        <v/>
      </c>
      <c r="Q124" s="300" t="str">
        <f t="shared" si="96"/>
        <v/>
      </c>
      <c r="R124" s="300" t="str">
        <f t="shared" si="97"/>
        <v/>
      </c>
      <c r="S124" s="300" t="str">
        <f t="shared" si="98"/>
        <v/>
      </c>
      <c r="T124" s="192" t="str">
        <f t="shared" si="99"/>
        <v/>
      </c>
      <c r="U124" s="303" t="str">
        <f t="shared" si="100"/>
        <v/>
      </c>
      <c r="V124" s="300" t="str">
        <f t="shared" si="101"/>
        <v/>
      </c>
      <c r="W124" s="192" t="str">
        <f t="shared" si="102"/>
        <v/>
      </c>
      <c r="X124" s="303" t="str">
        <f t="shared" si="103"/>
        <v/>
      </c>
      <c r="Y124" s="300" t="str">
        <f t="shared" si="104"/>
        <v/>
      </c>
      <c r="Z124" s="300" t="str">
        <f t="shared" si="105"/>
        <v/>
      </c>
      <c r="AA124" s="303" t="str">
        <f t="shared" si="106"/>
        <v/>
      </c>
      <c r="AB124" s="300" t="str">
        <f t="shared" si="107"/>
        <v/>
      </c>
      <c r="AC124" s="300" t="str">
        <f t="shared" si="108"/>
        <v/>
      </c>
      <c r="AD124" s="300" t="str">
        <f t="shared" si="109"/>
        <v/>
      </c>
      <c r="AE124" s="192" t="str">
        <f t="shared" si="110"/>
        <v/>
      </c>
      <c r="AF124" s="192" t="str">
        <f t="shared" si="111"/>
        <v/>
      </c>
      <c r="AG124" s="192"/>
      <c r="AJ124" s="300" t="str">
        <f t="shared" si="112"/>
        <v/>
      </c>
      <c r="AK124" s="300" t="str">
        <f t="shared" si="113"/>
        <v/>
      </c>
      <c r="AL124" s="300" t="str">
        <f t="shared" si="114"/>
        <v>бла</v>
      </c>
      <c r="AM124" s="300" t="str">
        <f t="shared" si="115"/>
        <v/>
      </c>
      <c r="AN124" s="300" t="str">
        <f t="shared" si="116"/>
        <v/>
      </c>
      <c r="AO124" s="300" t="str">
        <f t="shared" si="117"/>
        <v/>
      </c>
      <c r="AP124" s="300" t="str">
        <f t="shared" si="118"/>
        <v/>
      </c>
      <c r="AQ124" s="300" t="str">
        <f t="shared" si="119"/>
        <v/>
      </c>
      <c r="AR124" s="306" t="str">
        <f t="shared" si="120"/>
        <v/>
      </c>
      <c r="AS124" s="300" t="str">
        <f t="shared" si="121"/>
        <v/>
      </c>
      <c r="AT124" s="300" t="str">
        <f t="shared" si="122"/>
        <v/>
      </c>
      <c r="AU124" s="192" t="str">
        <f t="shared" si="123"/>
        <v>бла</v>
      </c>
      <c r="AV124" s="192" t="str">
        <f t="shared" si="124"/>
        <v>бла90201414общпро</v>
      </c>
      <c r="AW124" s="191">
        <f t="shared" si="125"/>
        <v>120000</v>
      </c>
      <c r="AX124" s="191">
        <f t="shared" si="126"/>
        <v>96000</v>
      </c>
      <c r="AY124" s="191">
        <f t="shared" si="127"/>
        <v>0</v>
      </c>
      <c r="AZ124" s="191">
        <f t="shared" si="128"/>
        <v>0</v>
      </c>
      <c r="BA124" s="193">
        <f t="shared" si="129"/>
        <v>1</v>
      </c>
      <c r="BB124" s="193">
        <f t="shared" si="130"/>
        <v>1</v>
      </c>
      <c r="BC124" s="193">
        <f t="shared" si="131"/>
        <v>1</v>
      </c>
      <c r="BD124" s="191">
        <f t="shared" si="138"/>
        <v>0</v>
      </c>
      <c r="BE124" s="191">
        <f t="shared" si="133"/>
        <v>0</v>
      </c>
      <c r="BF124" s="210">
        <f t="shared" si="134"/>
        <v>0</v>
      </c>
      <c r="BG124" s="211">
        <f t="shared" si="135"/>
        <v>0</v>
      </c>
      <c r="BH124" s="289"/>
      <c r="BI124" s="289"/>
      <c r="BJ124" s="228"/>
      <c r="BK124" s="228"/>
      <c r="BL124" s="233" t="str">
        <f t="shared" si="136"/>
        <v>05</v>
      </c>
    </row>
    <row r="125" spans="1:64" ht="12" customHeight="1">
      <c r="A125" s="333" t="s">
        <v>683</v>
      </c>
      <c r="B125" s="381" t="s">
        <v>412</v>
      </c>
      <c r="C125" s="333" t="s">
        <v>655</v>
      </c>
      <c r="D125" s="381" t="s">
        <v>406</v>
      </c>
      <c r="E125" s="381" t="s">
        <v>920</v>
      </c>
      <c r="F125" s="381" t="s">
        <v>586</v>
      </c>
      <c r="G125" s="381" t="s">
        <v>394</v>
      </c>
      <c r="H125" s="100" t="s">
        <v>653</v>
      </c>
      <c r="I125" s="381" t="s">
        <v>505</v>
      </c>
      <c r="J125" s="382">
        <v>35000</v>
      </c>
      <c r="K125" s="382">
        <v>16010.6</v>
      </c>
      <c r="L125" s="191" t="str">
        <f t="shared" si="93"/>
        <v>902014140503221008004024422501</v>
      </c>
      <c r="M125" s="192">
        <f t="array" ref="M125">IF(COUNT(SEARCH(Удалить_Роспись_КВСР,$B125)*SEARCH(Удалить_Роспись_ПБС,$C125)*SEARCH(Удалить_Роспись_КФСР, $D125)*SEARCH(Удалить_Роспись_КЦСР,$E125)*SEARCH(Удалить_Роспись_КВР,$F125)*SEARCH(Удалить_Роспись_ЭК,$H125)*SEARCH(Удалить_Роспись_КР,$I125))&gt;0,0,1)</f>
        <v>1</v>
      </c>
      <c r="N125" s="192">
        <v>0</v>
      </c>
      <c r="O125" s="192" t="str">
        <f t="shared" si="94"/>
        <v/>
      </c>
      <c r="P125" s="192" t="str">
        <f t="shared" si="137"/>
        <v/>
      </c>
      <c r="Q125" s="300" t="str">
        <f t="shared" si="96"/>
        <v/>
      </c>
      <c r="R125" s="300" t="str">
        <f t="shared" si="97"/>
        <v/>
      </c>
      <c r="S125" s="300" t="str">
        <f t="shared" si="98"/>
        <v/>
      </c>
      <c r="T125" s="192" t="str">
        <f t="shared" si="99"/>
        <v/>
      </c>
      <c r="U125" s="303" t="str">
        <f t="shared" si="100"/>
        <v/>
      </c>
      <c r="V125" s="300" t="str">
        <f t="shared" si="101"/>
        <v/>
      </c>
      <c r="W125" s="192" t="str">
        <f t="shared" si="102"/>
        <v/>
      </c>
      <c r="X125" s="303" t="str">
        <f t="shared" si="103"/>
        <v/>
      </c>
      <c r="Y125" s="300" t="str">
        <f t="shared" si="104"/>
        <v/>
      </c>
      <c r="Z125" s="300" t="str">
        <f t="shared" si="105"/>
        <v/>
      </c>
      <c r="AA125" s="303" t="str">
        <f t="shared" si="106"/>
        <v/>
      </c>
      <c r="AB125" s="300" t="str">
        <f t="shared" si="107"/>
        <v/>
      </c>
      <c r="AC125" s="300" t="str">
        <f t="shared" si="108"/>
        <v/>
      </c>
      <c r="AD125" s="300" t="str">
        <f t="shared" si="109"/>
        <v/>
      </c>
      <c r="AE125" s="192" t="str">
        <f t="shared" si="110"/>
        <v/>
      </c>
      <c r="AF125" s="192" t="str">
        <f t="shared" si="111"/>
        <v/>
      </c>
      <c r="AG125" s="192"/>
      <c r="AJ125" s="300" t="str">
        <f t="shared" si="112"/>
        <v/>
      </c>
      <c r="AK125" s="300" t="str">
        <f t="shared" si="113"/>
        <v/>
      </c>
      <c r="AL125" s="300" t="str">
        <f t="shared" si="114"/>
        <v>бла</v>
      </c>
      <c r="AM125" s="300" t="str">
        <f t="shared" si="115"/>
        <v/>
      </c>
      <c r="AN125" s="300" t="str">
        <f t="shared" si="116"/>
        <v/>
      </c>
      <c r="AO125" s="300" t="str">
        <f t="shared" si="117"/>
        <v/>
      </c>
      <c r="AP125" s="300" t="str">
        <f t="shared" si="118"/>
        <v/>
      </c>
      <c r="AQ125" s="300" t="str">
        <f t="shared" si="119"/>
        <v/>
      </c>
      <c r="AR125" s="306" t="str">
        <f t="shared" si="120"/>
        <v/>
      </c>
      <c r="AS125" s="300" t="str">
        <f t="shared" si="121"/>
        <v/>
      </c>
      <c r="AT125" s="300" t="str">
        <f t="shared" si="122"/>
        <v/>
      </c>
      <c r="AU125" s="192" t="str">
        <f t="shared" si="123"/>
        <v>бла</v>
      </c>
      <c r="AV125" s="192" t="str">
        <f t="shared" si="124"/>
        <v>бла90201414общпро</v>
      </c>
      <c r="AW125" s="191">
        <f t="shared" si="125"/>
        <v>35000</v>
      </c>
      <c r="AX125" s="191">
        <f t="shared" si="126"/>
        <v>16010.6</v>
      </c>
      <c r="AY125" s="191">
        <f t="shared" si="127"/>
        <v>0</v>
      </c>
      <c r="AZ125" s="191">
        <f t="shared" si="128"/>
        <v>0</v>
      </c>
      <c r="BA125" s="193">
        <f t="shared" si="129"/>
        <v>1</v>
      </c>
      <c r="BB125" s="193">
        <f t="shared" si="130"/>
        <v>1</v>
      </c>
      <c r="BC125" s="193">
        <f t="shared" si="131"/>
        <v>1</v>
      </c>
      <c r="BD125" s="191">
        <f t="shared" si="138"/>
        <v>0</v>
      </c>
      <c r="BE125" s="191">
        <f t="shared" si="133"/>
        <v>0</v>
      </c>
      <c r="BF125" s="210">
        <f t="shared" si="134"/>
        <v>0</v>
      </c>
      <c r="BG125" s="211">
        <f t="shared" si="135"/>
        <v>0</v>
      </c>
      <c r="BH125" s="289"/>
      <c r="BI125" s="289"/>
      <c r="BJ125" s="228"/>
      <c r="BK125" s="228"/>
      <c r="BL125" s="233" t="str">
        <f t="shared" si="136"/>
        <v>05</v>
      </c>
    </row>
    <row r="126" spans="1:64" ht="12" customHeight="1">
      <c r="A126" s="333" t="s">
        <v>683</v>
      </c>
      <c r="B126" s="381" t="s">
        <v>412</v>
      </c>
      <c r="C126" s="333" t="s">
        <v>655</v>
      </c>
      <c r="D126" s="381" t="s">
        <v>406</v>
      </c>
      <c r="E126" s="381" t="s">
        <v>920</v>
      </c>
      <c r="F126" s="381" t="s">
        <v>586</v>
      </c>
      <c r="G126" s="381" t="s">
        <v>389</v>
      </c>
      <c r="H126" s="100" t="s">
        <v>653</v>
      </c>
      <c r="I126" s="381" t="s">
        <v>505</v>
      </c>
      <c r="J126" s="382">
        <v>18228</v>
      </c>
      <c r="K126" s="382">
        <v>18228</v>
      </c>
      <c r="L126" s="191" t="str">
        <f t="shared" si="93"/>
        <v>902014140503221008004024422601</v>
      </c>
      <c r="M126" s="192">
        <f t="array" ref="M126">IF(COUNT(SEARCH(Удалить_Роспись_КВСР,$B126)*SEARCH(Удалить_Роспись_ПБС,$C126)*SEARCH(Удалить_Роспись_КФСР, $D126)*SEARCH(Удалить_Роспись_КЦСР,$E126)*SEARCH(Удалить_Роспись_КВР,$F126)*SEARCH(Удалить_Роспись_ЭК,$H126)*SEARCH(Удалить_Роспись_КР,$I126))&gt;0,0,1)</f>
        <v>1</v>
      </c>
      <c r="N126" s="192">
        <v>0</v>
      </c>
      <c r="O126" s="192" t="str">
        <f t="shared" si="94"/>
        <v/>
      </c>
      <c r="P126" s="192" t="str">
        <f t="shared" si="137"/>
        <v/>
      </c>
      <c r="Q126" s="300" t="str">
        <f t="shared" si="96"/>
        <v/>
      </c>
      <c r="R126" s="300" t="str">
        <f t="shared" si="97"/>
        <v/>
      </c>
      <c r="S126" s="300" t="str">
        <f t="shared" si="98"/>
        <v/>
      </c>
      <c r="T126" s="192" t="str">
        <f t="shared" si="99"/>
        <v/>
      </c>
      <c r="U126" s="303" t="str">
        <f t="shared" si="100"/>
        <v/>
      </c>
      <c r="V126" s="300" t="str">
        <f t="shared" si="101"/>
        <v/>
      </c>
      <c r="W126" s="192" t="str">
        <f t="shared" si="102"/>
        <v/>
      </c>
      <c r="X126" s="303" t="str">
        <f t="shared" si="103"/>
        <v/>
      </c>
      <c r="Y126" s="300" t="str">
        <f t="shared" si="104"/>
        <v/>
      </c>
      <c r="Z126" s="300" t="str">
        <f t="shared" si="105"/>
        <v/>
      </c>
      <c r="AA126" s="303" t="str">
        <f t="shared" si="106"/>
        <v/>
      </c>
      <c r="AB126" s="300" t="str">
        <f t="shared" si="107"/>
        <v/>
      </c>
      <c r="AC126" s="300" t="str">
        <f t="shared" si="108"/>
        <v/>
      </c>
      <c r="AD126" s="300" t="str">
        <f t="shared" si="109"/>
        <v/>
      </c>
      <c r="AE126" s="192" t="str">
        <f t="shared" si="110"/>
        <v/>
      </c>
      <c r="AF126" s="192" t="str">
        <f t="shared" si="111"/>
        <v/>
      </c>
      <c r="AG126" s="192"/>
      <c r="AJ126" s="300" t="str">
        <f t="shared" si="112"/>
        <v/>
      </c>
      <c r="AK126" s="300" t="str">
        <f t="shared" si="113"/>
        <v/>
      </c>
      <c r="AL126" s="300" t="str">
        <f t="shared" si="114"/>
        <v>бла</v>
      </c>
      <c r="AM126" s="300" t="str">
        <f t="shared" si="115"/>
        <v/>
      </c>
      <c r="AN126" s="300" t="str">
        <f t="shared" si="116"/>
        <v/>
      </c>
      <c r="AO126" s="300" t="str">
        <f t="shared" si="117"/>
        <v/>
      </c>
      <c r="AP126" s="300" t="str">
        <f t="shared" si="118"/>
        <v/>
      </c>
      <c r="AQ126" s="300" t="str">
        <f t="shared" si="119"/>
        <v/>
      </c>
      <c r="AR126" s="306" t="str">
        <f t="shared" si="120"/>
        <v/>
      </c>
      <c r="AS126" s="300" t="str">
        <f t="shared" si="121"/>
        <v/>
      </c>
      <c r="AT126" s="300" t="str">
        <f t="shared" si="122"/>
        <v/>
      </c>
      <c r="AU126" s="192" t="str">
        <f t="shared" si="123"/>
        <v>бла</v>
      </c>
      <c r="AV126" s="192" t="str">
        <f t="shared" si="124"/>
        <v>бла90201414общпро</v>
      </c>
      <c r="AW126" s="191">
        <f t="shared" si="125"/>
        <v>18228</v>
      </c>
      <c r="AX126" s="191">
        <f t="shared" si="126"/>
        <v>18228</v>
      </c>
      <c r="AY126" s="191">
        <f t="shared" si="127"/>
        <v>0</v>
      </c>
      <c r="AZ126" s="191">
        <f t="shared" si="128"/>
        <v>0</v>
      </c>
      <c r="BA126" s="193">
        <f t="shared" si="129"/>
        <v>1</v>
      </c>
      <c r="BB126" s="193">
        <f t="shared" si="130"/>
        <v>1</v>
      </c>
      <c r="BC126" s="193">
        <f t="shared" si="131"/>
        <v>1</v>
      </c>
      <c r="BD126" s="191">
        <f t="shared" si="138"/>
        <v>0</v>
      </c>
      <c r="BE126" s="191">
        <f t="shared" si="133"/>
        <v>0</v>
      </c>
      <c r="BF126" s="210">
        <f t="shared" si="134"/>
        <v>0</v>
      </c>
      <c r="BG126" s="211">
        <f t="shared" si="135"/>
        <v>0</v>
      </c>
      <c r="BH126" s="289"/>
      <c r="BI126" s="289"/>
      <c r="BJ126" s="228"/>
      <c r="BK126" s="228"/>
      <c r="BL126" s="233" t="str">
        <f t="shared" si="136"/>
        <v>05</v>
      </c>
    </row>
    <row r="127" spans="1:64" ht="12" customHeight="1">
      <c r="A127" s="333" t="s">
        <v>683</v>
      </c>
      <c r="B127" s="381" t="s">
        <v>412</v>
      </c>
      <c r="C127" s="333" t="s">
        <v>655</v>
      </c>
      <c r="D127" s="381" t="s">
        <v>406</v>
      </c>
      <c r="E127" s="381" t="s">
        <v>921</v>
      </c>
      <c r="F127" s="381" t="s">
        <v>608</v>
      </c>
      <c r="G127" s="381" t="s">
        <v>385</v>
      </c>
      <c r="H127" s="100" t="s">
        <v>653</v>
      </c>
      <c r="I127" s="381" t="s">
        <v>505</v>
      </c>
      <c r="J127" s="382">
        <v>34562</v>
      </c>
      <c r="K127" s="382">
        <v>0</v>
      </c>
      <c r="L127" s="191" t="str">
        <f t="shared" si="93"/>
        <v>902014140503221008006011121101</v>
      </c>
      <c r="M127" s="192">
        <f t="array" ref="M127">IF(COUNT(SEARCH(Удалить_Роспись_КВСР,$B127)*SEARCH(Удалить_Роспись_ПБС,$C127)*SEARCH(Удалить_Роспись_КФСР, $D127)*SEARCH(Удалить_Роспись_КЦСР,$E127)*SEARCH(Удалить_Роспись_КВР,$F127)*SEARCH(Удалить_Роспись_ЭК,$H127)*SEARCH(Удалить_Роспись_КР,$I127))&gt;0,0,1)</f>
        <v>1</v>
      </c>
      <c r="N127" s="192">
        <v>0</v>
      </c>
      <c r="O127" s="192" t="str">
        <f t="shared" si="94"/>
        <v/>
      </c>
      <c r="P127" s="192" t="str">
        <f t="shared" si="137"/>
        <v/>
      </c>
      <c r="Q127" s="300" t="str">
        <f t="shared" si="96"/>
        <v/>
      </c>
      <c r="R127" s="300" t="str">
        <f t="shared" si="97"/>
        <v/>
      </c>
      <c r="S127" s="300" t="str">
        <f t="shared" si="98"/>
        <v/>
      </c>
      <c r="T127" s="192" t="str">
        <f t="shared" si="99"/>
        <v/>
      </c>
      <c r="U127" s="303" t="str">
        <f t="shared" si="100"/>
        <v/>
      </c>
      <c r="V127" s="300" t="str">
        <f t="shared" si="101"/>
        <v/>
      </c>
      <c r="W127" s="192" t="str">
        <f t="shared" si="102"/>
        <v/>
      </c>
      <c r="X127" s="303" t="str">
        <f t="shared" si="103"/>
        <v/>
      </c>
      <c r="Y127" s="300" t="str">
        <f t="shared" si="104"/>
        <v/>
      </c>
      <c r="Z127" s="300" t="str">
        <f t="shared" si="105"/>
        <v/>
      </c>
      <c r="AA127" s="303" t="str">
        <f t="shared" si="106"/>
        <v/>
      </c>
      <c r="AB127" s="300" t="str">
        <f t="shared" si="107"/>
        <v/>
      </c>
      <c r="AC127" s="300" t="str">
        <f t="shared" si="108"/>
        <v/>
      </c>
      <c r="AD127" s="300" t="str">
        <f t="shared" si="109"/>
        <v/>
      </c>
      <c r="AE127" s="192" t="str">
        <f t="shared" si="110"/>
        <v/>
      </c>
      <c r="AF127" s="192" t="str">
        <f t="shared" si="111"/>
        <v/>
      </c>
      <c r="AG127" s="192"/>
      <c r="AJ127" s="300" t="str">
        <f t="shared" si="112"/>
        <v/>
      </c>
      <c r="AK127" s="300" t="str">
        <f t="shared" si="113"/>
        <v/>
      </c>
      <c r="AL127" s="300" t="str">
        <f t="shared" si="114"/>
        <v>бла</v>
      </c>
      <c r="AM127" s="300" t="str">
        <f t="shared" si="115"/>
        <v/>
      </c>
      <c r="AN127" s="300" t="str">
        <f t="shared" si="116"/>
        <v/>
      </c>
      <c r="AO127" s="300" t="str">
        <f t="shared" si="117"/>
        <v/>
      </c>
      <c r="AP127" s="300" t="str">
        <f t="shared" si="118"/>
        <v/>
      </c>
      <c r="AQ127" s="300" t="str">
        <f t="shared" si="119"/>
        <v/>
      </c>
      <c r="AR127" s="306" t="str">
        <f t="shared" si="120"/>
        <v/>
      </c>
      <c r="AS127" s="300" t="str">
        <f t="shared" si="121"/>
        <v/>
      </c>
      <c r="AT127" s="300" t="str">
        <f t="shared" si="122"/>
        <v/>
      </c>
      <c r="AU127" s="192" t="str">
        <f t="shared" si="123"/>
        <v>бла</v>
      </c>
      <c r="AV127" s="192" t="str">
        <f t="shared" si="124"/>
        <v>бла90201414общопл</v>
      </c>
      <c r="AW127" s="191">
        <f t="shared" si="125"/>
        <v>34562</v>
      </c>
      <c r="AX127" s="191">
        <f t="shared" si="126"/>
        <v>0</v>
      </c>
      <c r="AY127" s="191">
        <f t="shared" si="127"/>
        <v>0</v>
      </c>
      <c r="AZ127" s="191">
        <f t="shared" si="128"/>
        <v>0</v>
      </c>
      <c r="BA127" s="193">
        <f t="shared" si="129"/>
        <v>1</v>
      </c>
      <c r="BB127" s="193">
        <f t="shared" si="130"/>
        <v>1</v>
      </c>
      <c r="BC127" s="193">
        <f t="shared" si="131"/>
        <v>1</v>
      </c>
      <c r="BD127" s="191">
        <f t="shared" si="138"/>
        <v>0</v>
      </c>
      <c r="BE127" s="191">
        <f t="shared" si="133"/>
        <v>0</v>
      </c>
      <c r="BF127" s="210">
        <f t="shared" si="134"/>
        <v>0</v>
      </c>
      <c r="BG127" s="211">
        <f t="shared" si="135"/>
        <v>0</v>
      </c>
      <c r="BH127" s="289"/>
      <c r="BI127" s="289"/>
      <c r="BJ127" s="228"/>
      <c r="BK127" s="228"/>
      <c r="BL127" s="233" t="str">
        <f t="shared" si="136"/>
        <v>05</v>
      </c>
    </row>
    <row r="128" spans="1:64" ht="12" customHeight="1">
      <c r="A128" s="333" t="s">
        <v>683</v>
      </c>
      <c r="B128" s="381" t="s">
        <v>412</v>
      </c>
      <c r="C128" s="333" t="s">
        <v>655</v>
      </c>
      <c r="D128" s="381" t="s">
        <v>406</v>
      </c>
      <c r="E128" s="381" t="s">
        <v>921</v>
      </c>
      <c r="F128" s="381" t="s">
        <v>902</v>
      </c>
      <c r="G128" s="381" t="s">
        <v>387</v>
      </c>
      <c r="H128" s="100" t="s">
        <v>653</v>
      </c>
      <c r="I128" s="381" t="s">
        <v>505</v>
      </c>
      <c r="J128" s="382">
        <v>10438</v>
      </c>
      <c r="K128" s="382">
        <v>0</v>
      </c>
      <c r="L128" s="191" t="str">
        <f t="shared" si="93"/>
        <v>902014140503221008006011921301</v>
      </c>
      <c r="M128" s="192">
        <f t="array" ref="M128">IF(COUNT(SEARCH(Удалить_Роспись_КВСР,$B128)*SEARCH(Удалить_Роспись_ПБС,$C128)*SEARCH(Удалить_Роспись_КФСР, $D128)*SEARCH(Удалить_Роспись_КЦСР,$E128)*SEARCH(Удалить_Роспись_КВР,$F128)*SEARCH(Удалить_Роспись_ЭК,$H128)*SEARCH(Удалить_Роспись_КР,$I128))&gt;0,0,1)</f>
        <v>1</v>
      </c>
      <c r="N128" s="192">
        <v>0</v>
      </c>
      <c r="O128" s="192" t="str">
        <f t="shared" si="94"/>
        <v/>
      </c>
      <c r="P128" s="192" t="str">
        <f t="shared" si="137"/>
        <v/>
      </c>
      <c r="Q128" s="300" t="str">
        <f t="shared" si="96"/>
        <v/>
      </c>
      <c r="R128" s="300" t="str">
        <f t="shared" si="97"/>
        <v/>
      </c>
      <c r="S128" s="300" t="str">
        <f t="shared" si="98"/>
        <v/>
      </c>
      <c r="T128" s="192" t="str">
        <f t="shared" si="99"/>
        <v/>
      </c>
      <c r="U128" s="303" t="str">
        <f t="shared" si="100"/>
        <v/>
      </c>
      <c r="V128" s="300" t="str">
        <f t="shared" si="101"/>
        <v/>
      </c>
      <c r="W128" s="192" t="str">
        <f t="shared" si="102"/>
        <v/>
      </c>
      <c r="X128" s="303" t="str">
        <f t="shared" si="103"/>
        <v/>
      </c>
      <c r="Y128" s="300" t="str">
        <f t="shared" si="104"/>
        <v/>
      </c>
      <c r="Z128" s="300" t="str">
        <f t="shared" si="105"/>
        <v/>
      </c>
      <c r="AA128" s="303" t="str">
        <f t="shared" si="106"/>
        <v/>
      </c>
      <c r="AB128" s="300" t="str">
        <f t="shared" si="107"/>
        <v/>
      </c>
      <c r="AC128" s="300" t="str">
        <f t="shared" si="108"/>
        <v/>
      </c>
      <c r="AD128" s="300" t="str">
        <f t="shared" si="109"/>
        <v/>
      </c>
      <c r="AE128" s="192" t="str">
        <f t="shared" si="110"/>
        <v/>
      </c>
      <c r="AF128" s="192" t="str">
        <f t="shared" si="111"/>
        <v/>
      </c>
      <c r="AG128" s="192"/>
      <c r="AJ128" s="300" t="str">
        <f t="shared" si="112"/>
        <v/>
      </c>
      <c r="AK128" s="300" t="str">
        <f t="shared" si="113"/>
        <v/>
      </c>
      <c r="AL128" s="300" t="str">
        <f t="shared" si="114"/>
        <v>бла</v>
      </c>
      <c r="AM128" s="300" t="str">
        <f t="shared" si="115"/>
        <v/>
      </c>
      <c r="AN128" s="300" t="str">
        <f t="shared" si="116"/>
        <v/>
      </c>
      <c r="AO128" s="300" t="str">
        <f t="shared" si="117"/>
        <v/>
      </c>
      <c r="AP128" s="300" t="str">
        <f t="shared" si="118"/>
        <v/>
      </c>
      <c r="AQ128" s="300" t="str">
        <f t="shared" si="119"/>
        <v/>
      </c>
      <c r="AR128" s="306" t="str">
        <f t="shared" si="120"/>
        <v/>
      </c>
      <c r="AS128" s="300" t="str">
        <f t="shared" si="121"/>
        <v/>
      </c>
      <c r="AT128" s="300" t="str">
        <f t="shared" si="122"/>
        <v/>
      </c>
      <c r="AU128" s="192" t="str">
        <f t="shared" si="123"/>
        <v>бла</v>
      </c>
      <c r="AV128" s="192" t="str">
        <f t="shared" si="124"/>
        <v>бла90201414общопл</v>
      </c>
      <c r="AW128" s="191">
        <f t="shared" si="125"/>
        <v>10438</v>
      </c>
      <c r="AX128" s="191">
        <f t="shared" si="126"/>
        <v>0</v>
      </c>
      <c r="AY128" s="191">
        <f t="shared" si="127"/>
        <v>0</v>
      </c>
      <c r="AZ128" s="191">
        <f t="shared" si="128"/>
        <v>0</v>
      </c>
      <c r="BA128" s="193">
        <f t="shared" si="129"/>
        <v>1</v>
      </c>
      <c r="BB128" s="193">
        <f t="shared" si="130"/>
        <v>1</v>
      </c>
      <c r="BC128" s="193">
        <f t="shared" si="131"/>
        <v>1</v>
      </c>
      <c r="BD128" s="191">
        <f t="shared" si="138"/>
        <v>0</v>
      </c>
      <c r="BE128" s="191">
        <f t="shared" si="133"/>
        <v>0</v>
      </c>
      <c r="BF128" s="210">
        <f t="shared" si="134"/>
        <v>0</v>
      </c>
      <c r="BG128" s="211">
        <f t="shared" si="135"/>
        <v>0</v>
      </c>
      <c r="BH128" s="289"/>
      <c r="BI128" s="289"/>
      <c r="BJ128" s="228"/>
      <c r="BK128" s="228"/>
      <c r="BL128" s="233" t="str">
        <f t="shared" si="136"/>
        <v>05</v>
      </c>
    </row>
    <row r="129" spans="1:64" ht="12" customHeight="1">
      <c r="A129" s="333" t="s">
        <v>683</v>
      </c>
      <c r="B129" s="381" t="s">
        <v>412</v>
      </c>
      <c r="C129" s="333" t="s">
        <v>655</v>
      </c>
      <c r="D129" s="381" t="s">
        <v>406</v>
      </c>
      <c r="E129" s="381" t="s">
        <v>922</v>
      </c>
      <c r="F129" s="381" t="s">
        <v>586</v>
      </c>
      <c r="G129" s="381" t="s">
        <v>393</v>
      </c>
      <c r="H129" s="100" t="s">
        <v>653</v>
      </c>
      <c r="I129" s="381" t="s">
        <v>505</v>
      </c>
      <c r="J129" s="382">
        <v>362829.76</v>
      </c>
      <c r="K129" s="382">
        <v>110013.16</v>
      </c>
      <c r="L129" s="191" t="str">
        <f t="shared" si="93"/>
        <v>902014140503221008Э02024422301</v>
      </c>
      <c r="M129" s="192">
        <f t="array" ref="M129">IF(COUNT(SEARCH(Удалить_Роспись_КВСР,$B129)*SEARCH(Удалить_Роспись_ПБС,$C129)*SEARCH(Удалить_Роспись_КФСР, $D129)*SEARCH(Удалить_Роспись_КЦСР,$E129)*SEARCH(Удалить_Роспись_КВР,$F129)*SEARCH(Удалить_Роспись_ЭК,$H129)*SEARCH(Удалить_Роспись_КР,$I129))&gt;0,0,1)</f>
        <v>1</v>
      </c>
      <c r="N129" s="192">
        <v>1</v>
      </c>
      <c r="O129" s="192" t="str">
        <f t="shared" si="94"/>
        <v/>
      </c>
      <c r="P129" s="192" t="str">
        <f t="shared" si="137"/>
        <v/>
      </c>
      <c r="Q129" s="300" t="str">
        <f t="shared" si="96"/>
        <v/>
      </c>
      <c r="R129" s="300" t="str">
        <f t="shared" si="97"/>
        <v/>
      </c>
      <c r="S129" s="300" t="str">
        <f t="shared" si="98"/>
        <v/>
      </c>
      <c r="T129" s="192" t="str">
        <f t="shared" si="99"/>
        <v/>
      </c>
      <c r="U129" s="303" t="str">
        <f t="shared" si="100"/>
        <v/>
      </c>
      <c r="V129" s="300" t="str">
        <f t="shared" si="101"/>
        <v/>
      </c>
      <c r="W129" s="192" t="str">
        <f t="shared" si="102"/>
        <v/>
      </c>
      <c r="X129" s="303" t="str">
        <f t="shared" si="103"/>
        <v/>
      </c>
      <c r="Y129" s="300" t="str">
        <f t="shared" si="104"/>
        <v/>
      </c>
      <c r="Z129" s="300" t="str">
        <f t="shared" si="105"/>
        <v/>
      </c>
      <c r="AA129" s="303" t="str">
        <f t="shared" si="106"/>
        <v/>
      </c>
      <c r="AB129" s="300" t="str">
        <f t="shared" si="107"/>
        <v/>
      </c>
      <c r="AC129" s="300" t="str">
        <f t="shared" si="108"/>
        <v/>
      </c>
      <c r="AD129" s="300" t="str">
        <f t="shared" si="109"/>
        <v/>
      </c>
      <c r="AE129" s="192" t="str">
        <f t="shared" si="110"/>
        <v/>
      </c>
      <c r="AF129" s="192" t="str">
        <f t="shared" si="111"/>
        <v/>
      </c>
      <c r="AG129" s="192"/>
      <c r="AJ129" s="300" t="str">
        <f t="shared" si="112"/>
        <v/>
      </c>
      <c r="AK129" s="300" t="str">
        <f t="shared" si="113"/>
        <v/>
      </c>
      <c r="AL129" s="300" t="str">
        <f t="shared" si="114"/>
        <v>бла</v>
      </c>
      <c r="AM129" s="300" t="str">
        <f t="shared" si="115"/>
        <v/>
      </c>
      <c r="AN129" s="300" t="str">
        <f t="shared" si="116"/>
        <v/>
      </c>
      <c r="AO129" s="300" t="str">
        <f t="shared" si="117"/>
        <v/>
      </c>
      <c r="AP129" s="300" t="str">
        <f t="shared" si="118"/>
        <v/>
      </c>
      <c r="AQ129" s="300" t="str">
        <f t="shared" si="119"/>
        <v/>
      </c>
      <c r="AR129" s="306" t="str">
        <f t="shared" si="120"/>
        <v/>
      </c>
      <c r="AS129" s="300" t="str">
        <f t="shared" si="121"/>
        <v/>
      </c>
      <c r="AT129" s="300" t="str">
        <f t="shared" si="122"/>
        <v/>
      </c>
      <c r="AU129" s="192" t="str">
        <f t="shared" si="123"/>
        <v>бла</v>
      </c>
      <c r="AV129" s="192" t="str">
        <f t="shared" si="124"/>
        <v>бла90201414общком</v>
      </c>
      <c r="AW129" s="191">
        <f t="shared" si="125"/>
        <v>362829.76</v>
      </c>
      <c r="AX129" s="191">
        <f t="shared" si="126"/>
        <v>110013.16</v>
      </c>
      <c r="AY129" s="191">
        <f t="shared" si="127"/>
        <v>362829.76</v>
      </c>
      <c r="AZ129" s="191">
        <f t="shared" si="128"/>
        <v>110013.16</v>
      </c>
      <c r="BA129" s="193">
        <f t="shared" si="129"/>
        <v>1</v>
      </c>
      <c r="BB129" s="193">
        <f t="shared" si="130"/>
        <v>1</v>
      </c>
      <c r="BC129" s="193">
        <f t="shared" si="131"/>
        <v>1</v>
      </c>
      <c r="BD129" s="191">
        <f t="shared" si="138"/>
        <v>362829.76</v>
      </c>
      <c r="BE129" s="191">
        <f t="shared" si="133"/>
        <v>110013.16</v>
      </c>
      <c r="BF129" s="210">
        <f t="shared" si="134"/>
        <v>362829.76</v>
      </c>
      <c r="BG129" s="211">
        <f t="shared" si="135"/>
        <v>362829.76</v>
      </c>
      <c r="BH129" s="289"/>
      <c r="BI129" s="289"/>
      <c r="BJ129" s="228"/>
      <c r="BK129" s="228"/>
      <c r="BL129" s="233" t="str">
        <f t="shared" si="136"/>
        <v>05</v>
      </c>
    </row>
    <row r="130" spans="1:64" ht="12" customHeight="1">
      <c r="A130" s="333" t="s">
        <v>683</v>
      </c>
      <c r="B130" s="381" t="s">
        <v>412</v>
      </c>
      <c r="C130" s="333" t="s">
        <v>655</v>
      </c>
      <c r="D130" s="381" t="s">
        <v>406</v>
      </c>
      <c r="E130" s="381" t="s">
        <v>923</v>
      </c>
      <c r="F130" s="381" t="s">
        <v>586</v>
      </c>
      <c r="G130" s="381" t="s">
        <v>389</v>
      </c>
      <c r="H130" s="100" t="s">
        <v>653</v>
      </c>
      <c r="I130" s="381" t="s">
        <v>505</v>
      </c>
      <c r="J130" s="382">
        <v>100000</v>
      </c>
      <c r="K130" s="382">
        <v>0</v>
      </c>
      <c r="L130" s="191" t="str">
        <f t="shared" si="93"/>
        <v>902014140503225008001024422601</v>
      </c>
      <c r="M130" s="192">
        <f t="array" ref="M130">IF(COUNT(SEARCH(Удалить_Роспись_КВСР,$B130)*SEARCH(Удалить_Роспись_ПБС,$C130)*SEARCH(Удалить_Роспись_КФСР, $D130)*SEARCH(Удалить_Роспись_КЦСР,$E130)*SEARCH(Удалить_Роспись_КВР,$F130)*SEARCH(Удалить_Роспись_ЭК,$H130)*SEARCH(Удалить_Роспись_КР,$I130))&gt;0,0,1)</f>
        <v>1</v>
      </c>
      <c r="N130" s="192">
        <v>0</v>
      </c>
      <c r="O130" s="192" t="str">
        <f t="shared" si="94"/>
        <v/>
      </c>
      <c r="P130" s="192" t="str">
        <f t="shared" si="137"/>
        <v/>
      </c>
      <c r="Q130" s="300" t="str">
        <f t="shared" si="96"/>
        <v/>
      </c>
      <c r="R130" s="300" t="str">
        <f t="shared" si="97"/>
        <v/>
      </c>
      <c r="S130" s="300" t="str">
        <f t="shared" si="98"/>
        <v/>
      </c>
      <c r="T130" s="192" t="str">
        <f t="shared" si="99"/>
        <v/>
      </c>
      <c r="U130" s="303" t="str">
        <f t="shared" si="100"/>
        <v/>
      </c>
      <c r="V130" s="300" t="str">
        <f t="shared" si="101"/>
        <v/>
      </c>
      <c r="W130" s="192" t="str">
        <f t="shared" si="102"/>
        <v/>
      </c>
      <c r="X130" s="303" t="str">
        <f t="shared" si="103"/>
        <v/>
      </c>
      <c r="Y130" s="300" t="str">
        <f t="shared" si="104"/>
        <v/>
      </c>
      <c r="Z130" s="300" t="str">
        <f t="shared" si="105"/>
        <v/>
      </c>
      <c r="AA130" s="303" t="str">
        <f t="shared" si="106"/>
        <v/>
      </c>
      <c r="AB130" s="300" t="str">
        <f t="shared" si="107"/>
        <v/>
      </c>
      <c r="AC130" s="300" t="str">
        <f t="shared" si="108"/>
        <v/>
      </c>
      <c r="AD130" s="300" t="str">
        <f t="shared" si="109"/>
        <v/>
      </c>
      <c r="AE130" s="192" t="str">
        <f t="shared" si="110"/>
        <v/>
      </c>
      <c r="AF130" s="192" t="str">
        <f t="shared" si="111"/>
        <v/>
      </c>
      <c r="AG130" s="192"/>
      <c r="AJ130" s="300" t="str">
        <f t="shared" si="112"/>
        <v/>
      </c>
      <c r="AK130" s="300" t="str">
        <f t="shared" si="113"/>
        <v/>
      </c>
      <c r="AL130" s="300" t="str">
        <f t="shared" si="114"/>
        <v>бла</v>
      </c>
      <c r="AM130" s="300" t="str">
        <f t="shared" si="115"/>
        <v/>
      </c>
      <c r="AN130" s="300" t="str">
        <f t="shared" si="116"/>
        <v/>
      </c>
      <c r="AO130" s="300" t="str">
        <f t="shared" si="117"/>
        <v/>
      </c>
      <c r="AP130" s="300" t="str">
        <f t="shared" si="118"/>
        <v/>
      </c>
      <c r="AQ130" s="300" t="str">
        <f t="shared" si="119"/>
        <v/>
      </c>
      <c r="AR130" s="306" t="str">
        <f t="shared" si="120"/>
        <v/>
      </c>
      <c r="AS130" s="300" t="str">
        <f t="shared" si="121"/>
        <v/>
      </c>
      <c r="AT130" s="300" t="str">
        <f t="shared" si="122"/>
        <v/>
      </c>
      <c r="AU130" s="192" t="str">
        <f t="shared" si="123"/>
        <v>бла</v>
      </c>
      <c r="AV130" s="192" t="str">
        <f t="shared" si="124"/>
        <v>бла90201414общпро</v>
      </c>
      <c r="AW130" s="191">
        <f t="shared" si="125"/>
        <v>100000</v>
      </c>
      <c r="AX130" s="191">
        <f t="shared" si="126"/>
        <v>0</v>
      </c>
      <c r="AY130" s="191">
        <f t="shared" si="127"/>
        <v>0</v>
      </c>
      <c r="AZ130" s="191">
        <f t="shared" si="128"/>
        <v>0</v>
      </c>
      <c r="BA130" s="193">
        <f t="shared" si="129"/>
        <v>1</v>
      </c>
      <c r="BB130" s="193">
        <f t="shared" si="130"/>
        <v>1</v>
      </c>
      <c r="BC130" s="193">
        <f t="shared" si="131"/>
        <v>1</v>
      </c>
      <c r="BD130" s="191">
        <f t="shared" si="138"/>
        <v>0</v>
      </c>
      <c r="BE130" s="191">
        <f t="shared" si="133"/>
        <v>0</v>
      </c>
      <c r="BF130" s="210">
        <f t="shared" si="134"/>
        <v>0</v>
      </c>
      <c r="BG130" s="211">
        <f t="shared" si="135"/>
        <v>0</v>
      </c>
      <c r="BH130" s="289"/>
      <c r="BI130" s="289"/>
      <c r="BJ130" s="228"/>
      <c r="BK130" s="228"/>
      <c r="BL130" s="233" t="str">
        <f t="shared" si="136"/>
        <v>05</v>
      </c>
    </row>
    <row r="131" spans="1:64" ht="12" customHeight="1">
      <c r="A131" s="333" t="s">
        <v>683</v>
      </c>
      <c r="B131" s="381" t="s">
        <v>412</v>
      </c>
      <c r="C131" s="333" t="s">
        <v>655</v>
      </c>
      <c r="D131" s="381" t="s">
        <v>408</v>
      </c>
      <c r="E131" s="381" t="s">
        <v>903</v>
      </c>
      <c r="F131" s="381" t="s">
        <v>608</v>
      </c>
      <c r="G131" s="381" t="s">
        <v>385</v>
      </c>
      <c r="H131" s="100" t="s">
        <v>653</v>
      </c>
      <c r="I131" s="381" t="s">
        <v>505</v>
      </c>
      <c r="J131" s="382">
        <v>32365.599999999999</v>
      </c>
      <c r="K131" s="382">
        <v>32365.599999999999</v>
      </c>
      <c r="L131" s="191" t="str">
        <f t="shared" si="93"/>
        <v>90201414070790900Ч005011121101</v>
      </c>
      <c r="M131" s="192">
        <f t="array" ref="M131">IF(COUNT(SEARCH(Удалить_Роспись_КВСР,$B131)*SEARCH(Удалить_Роспись_ПБС,$C131)*SEARCH(Удалить_Роспись_КФСР, $D131)*SEARCH(Удалить_Роспись_КЦСР,$E131)*SEARCH(Удалить_Роспись_КВР,$F131)*SEARCH(Удалить_Роспись_ЭК,$H131)*SEARCH(Удалить_Роспись_КР,$I131))&gt;0,0,1)</f>
        <v>1</v>
      </c>
      <c r="N131" s="192">
        <v>0</v>
      </c>
      <c r="O131" s="192" t="str">
        <f t="shared" si="94"/>
        <v/>
      </c>
      <c r="P131" s="192" t="str">
        <f t="shared" si="137"/>
        <v/>
      </c>
      <c r="Q131" s="300" t="str">
        <f t="shared" si="96"/>
        <v/>
      </c>
      <c r="R131" s="300" t="str">
        <f t="shared" si="97"/>
        <v/>
      </c>
      <c r="S131" s="300" t="str">
        <f t="shared" si="98"/>
        <v/>
      </c>
      <c r="T131" s="192" t="str">
        <f t="shared" si="99"/>
        <v/>
      </c>
      <c r="U131" s="303" t="str">
        <f t="shared" si="100"/>
        <v/>
      </c>
      <c r="V131" s="300" t="str">
        <f t="shared" si="101"/>
        <v/>
      </c>
      <c r="W131" s="192" t="str">
        <f t="shared" si="102"/>
        <v/>
      </c>
      <c r="X131" s="303" t="str">
        <f t="shared" si="103"/>
        <v/>
      </c>
      <c r="Y131" s="300" t="str">
        <f t="shared" si="104"/>
        <v/>
      </c>
      <c r="Z131" s="300" t="str">
        <f t="shared" si="105"/>
        <v/>
      </c>
      <c r="AA131" s="303" t="str">
        <f t="shared" si="106"/>
        <v/>
      </c>
      <c r="AB131" s="300" t="str">
        <f t="shared" si="107"/>
        <v/>
      </c>
      <c r="AC131" s="300" t="str">
        <f t="shared" si="108"/>
        <v/>
      </c>
      <c r="AD131" s="300" t="str">
        <f t="shared" si="109"/>
        <v/>
      </c>
      <c r="AE131" s="192" t="str">
        <f t="shared" si="110"/>
        <v/>
      </c>
      <c r="AF131" s="192" t="str">
        <f t="shared" si="111"/>
        <v/>
      </c>
      <c r="AG131" s="192"/>
      <c r="AJ131" s="300" t="str">
        <f t="shared" si="112"/>
        <v/>
      </c>
      <c r="AK131" s="300" t="str">
        <f t="shared" si="113"/>
        <v/>
      </c>
      <c r="AL131" s="300" t="str">
        <f t="shared" si="114"/>
        <v/>
      </c>
      <c r="AM131" s="300" t="str">
        <f t="shared" si="115"/>
        <v/>
      </c>
      <c r="AN131" s="300" t="str">
        <f t="shared" si="116"/>
        <v/>
      </c>
      <c r="AO131" s="300" t="str">
        <f t="shared" si="117"/>
        <v/>
      </c>
      <c r="AP131" s="300" t="str">
        <f t="shared" si="118"/>
        <v/>
      </c>
      <c r="AQ131" s="300" t="str">
        <f t="shared" si="119"/>
        <v/>
      </c>
      <c r="AR131" s="306" t="str">
        <f t="shared" si="120"/>
        <v/>
      </c>
      <c r="AS131" s="300" t="str">
        <f t="shared" si="121"/>
        <v/>
      </c>
      <c r="AT131" s="300" t="str">
        <f t="shared" si="122"/>
        <v/>
      </c>
      <c r="AU131" s="192" t="str">
        <f t="shared" si="123"/>
        <v>рбс</v>
      </c>
      <c r="AV131" s="192" t="str">
        <f t="shared" si="124"/>
        <v>рбс90201414общопл</v>
      </c>
      <c r="AW131" s="191">
        <f t="shared" si="125"/>
        <v>32365.599999999999</v>
      </c>
      <c r="AX131" s="191">
        <f t="shared" si="126"/>
        <v>32365.599999999999</v>
      </c>
      <c r="AY131" s="191">
        <f t="shared" si="127"/>
        <v>0</v>
      </c>
      <c r="AZ131" s="191">
        <f t="shared" si="128"/>
        <v>0</v>
      </c>
      <c r="BA131" s="193">
        <f t="shared" si="129"/>
        <v>1</v>
      </c>
      <c r="BB131" s="193">
        <f t="shared" si="130"/>
        <v>1</v>
      </c>
      <c r="BC131" s="193">
        <f t="shared" si="131"/>
        <v>1</v>
      </c>
      <c r="BD131" s="191">
        <f t="shared" si="138"/>
        <v>0</v>
      </c>
      <c r="BE131" s="191">
        <f t="shared" si="133"/>
        <v>0</v>
      </c>
      <c r="BF131" s="210">
        <f t="shared" si="134"/>
        <v>0</v>
      </c>
      <c r="BG131" s="211">
        <f t="shared" si="135"/>
        <v>0</v>
      </c>
      <c r="BH131" s="289"/>
      <c r="BI131" s="289"/>
      <c r="BJ131" s="228"/>
      <c r="BK131" s="228"/>
      <c r="BL131" s="233" t="str">
        <f t="shared" si="136"/>
        <v>07</v>
      </c>
    </row>
    <row r="132" spans="1:64" ht="12" customHeight="1">
      <c r="A132" s="333" t="s">
        <v>683</v>
      </c>
      <c r="B132" s="381" t="s">
        <v>412</v>
      </c>
      <c r="C132" s="333" t="s">
        <v>655</v>
      </c>
      <c r="D132" s="381" t="s">
        <v>408</v>
      </c>
      <c r="E132" s="381" t="s">
        <v>903</v>
      </c>
      <c r="F132" s="381" t="s">
        <v>902</v>
      </c>
      <c r="G132" s="381" t="s">
        <v>387</v>
      </c>
      <c r="H132" s="100" t="s">
        <v>653</v>
      </c>
      <c r="I132" s="381" t="s">
        <v>505</v>
      </c>
      <c r="J132" s="382">
        <v>9774.4</v>
      </c>
      <c r="K132" s="382">
        <v>9774.4</v>
      </c>
      <c r="L132" s="191" t="str">
        <f t="shared" si="93"/>
        <v>90201414070790900Ч005011921301</v>
      </c>
      <c r="M132" s="192">
        <f t="array" ref="M132">IF(COUNT(SEARCH(Удалить_Роспись_КВСР,$B132)*SEARCH(Удалить_Роспись_ПБС,$C132)*SEARCH(Удалить_Роспись_КФСР, $D132)*SEARCH(Удалить_Роспись_КЦСР,$E132)*SEARCH(Удалить_Роспись_КВР,$F132)*SEARCH(Удалить_Роспись_ЭК,$H132)*SEARCH(Удалить_Роспись_КР,$I132))&gt;0,0,1)</f>
        <v>1</v>
      </c>
      <c r="N132" s="192">
        <v>0</v>
      </c>
      <c r="O132" s="192" t="str">
        <f t="shared" si="94"/>
        <v/>
      </c>
      <c r="P132" s="192" t="str">
        <f t="shared" si="137"/>
        <v/>
      </c>
      <c r="Q132" s="300" t="str">
        <f t="shared" si="96"/>
        <v/>
      </c>
      <c r="R132" s="300" t="str">
        <f t="shared" si="97"/>
        <v/>
      </c>
      <c r="S132" s="300" t="str">
        <f t="shared" si="98"/>
        <v/>
      </c>
      <c r="T132" s="192" t="str">
        <f t="shared" si="99"/>
        <v/>
      </c>
      <c r="U132" s="303" t="str">
        <f t="shared" si="100"/>
        <v/>
      </c>
      <c r="V132" s="300" t="str">
        <f t="shared" si="101"/>
        <v/>
      </c>
      <c r="W132" s="192" t="str">
        <f t="shared" si="102"/>
        <v/>
      </c>
      <c r="X132" s="303" t="str">
        <f t="shared" si="103"/>
        <v/>
      </c>
      <c r="Y132" s="300" t="str">
        <f t="shared" si="104"/>
        <v/>
      </c>
      <c r="Z132" s="300" t="str">
        <f t="shared" si="105"/>
        <v/>
      </c>
      <c r="AA132" s="303" t="str">
        <f t="shared" si="106"/>
        <v/>
      </c>
      <c r="AB132" s="300" t="str">
        <f t="shared" si="107"/>
        <v/>
      </c>
      <c r="AC132" s="300" t="str">
        <f t="shared" si="108"/>
        <v/>
      </c>
      <c r="AD132" s="300" t="str">
        <f t="shared" si="109"/>
        <v/>
      </c>
      <c r="AE132" s="192" t="str">
        <f t="shared" si="110"/>
        <v/>
      </c>
      <c r="AF132" s="192" t="str">
        <f t="shared" si="111"/>
        <v/>
      </c>
      <c r="AG132" s="192"/>
      <c r="AJ132" s="300" t="str">
        <f t="shared" si="112"/>
        <v/>
      </c>
      <c r="AK132" s="300" t="str">
        <f t="shared" si="113"/>
        <v/>
      </c>
      <c r="AL132" s="300" t="str">
        <f t="shared" si="114"/>
        <v/>
      </c>
      <c r="AM132" s="300" t="str">
        <f t="shared" si="115"/>
        <v/>
      </c>
      <c r="AN132" s="300" t="str">
        <f t="shared" si="116"/>
        <v/>
      </c>
      <c r="AO132" s="300" t="str">
        <f t="shared" si="117"/>
        <v/>
      </c>
      <c r="AP132" s="300" t="str">
        <f t="shared" si="118"/>
        <v/>
      </c>
      <c r="AQ132" s="300" t="str">
        <f t="shared" si="119"/>
        <v/>
      </c>
      <c r="AR132" s="306" t="str">
        <f t="shared" si="120"/>
        <v/>
      </c>
      <c r="AS132" s="300" t="str">
        <f t="shared" si="121"/>
        <v/>
      </c>
      <c r="AT132" s="300" t="str">
        <f t="shared" si="122"/>
        <v/>
      </c>
      <c r="AU132" s="192" t="str">
        <f t="shared" si="123"/>
        <v>рбс</v>
      </c>
      <c r="AV132" s="192" t="str">
        <f t="shared" si="124"/>
        <v>рбс90201414общопл</v>
      </c>
      <c r="AW132" s="191">
        <f t="shared" si="125"/>
        <v>9774.4</v>
      </c>
      <c r="AX132" s="191">
        <f t="shared" si="126"/>
        <v>9774.4</v>
      </c>
      <c r="AY132" s="191">
        <f t="shared" si="127"/>
        <v>0</v>
      </c>
      <c r="AZ132" s="191">
        <f t="shared" si="128"/>
        <v>0</v>
      </c>
      <c r="BA132" s="193">
        <f t="shared" si="129"/>
        <v>1</v>
      </c>
      <c r="BB132" s="193">
        <f t="shared" si="130"/>
        <v>1</v>
      </c>
      <c r="BC132" s="193">
        <f t="shared" si="131"/>
        <v>1</v>
      </c>
      <c r="BD132" s="191">
        <f t="shared" si="138"/>
        <v>0</v>
      </c>
      <c r="BE132" s="191">
        <f t="shared" si="133"/>
        <v>0</v>
      </c>
      <c r="BF132" s="210">
        <f t="shared" si="134"/>
        <v>0</v>
      </c>
      <c r="BG132" s="211">
        <f t="shared" si="135"/>
        <v>0</v>
      </c>
      <c r="BH132" s="289"/>
      <c r="BI132" s="289"/>
      <c r="BJ132" s="228"/>
      <c r="BK132" s="228"/>
      <c r="BL132" s="233" t="str">
        <f t="shared" si="136"/>
        <v>07</v>
      </c>
    </row>
    <row r="133" spans="1:64" ht="12" customHeight="1">
      <c r="A133" s="333" t="s">
        <v>683</v>
      </c>
      <c r="B133" s="381" t="s">
        <v>412</v>
      </c>
      <c r="C133" s="333" t="s">
        <v>655</v>
      </c>
      <c r="D133" s="381" t="s">
        <v>409</v>
      </c>
      <c r="E133" s="381" t="s">
        <v>924</v>
      </c>
      <c r="F133" s="381" t="s">
        <v>586</v>
      </c>
      <c r="G133" s="381" t="s">
        <v>397</v>
      </c>
      <c r="H133" s="100" t="s">
        <v>653</v>
      </c>
      <c r="I133" s="381" t="s">
        <v>505</v>
      </c>
      <c r="J133" s="382">
        <v>100000</v>
      </c>
      <c r="K133" s="382">
        <v>0</v>
      </c>
      <c r="L133" s="191" t="str">
        <f t="shared" si="93"/>
        <v>902014140801224008001024434001</v>
      </c>
      <c r="M133" s="192">
        <f t="array" ref="M133">IF(COUNT(SEARCH(Удалить_Роспись_КВСР,$B133)*SEARCH(Удалить_Роспись_ПБС,$C133)*SEARCH(Удалить_Роспись_КФСР, $D133)*SEARCH(Удалить_Роспись_КЦСР,$E133)*SEARCH(Удалить_Роспись_КВР,$F133)*SEARCH(Удалить_Роспись_ЭК,$H133)*SEARCH(Удалить_Роспись_КР,$I133))&gt;0,0,1)</f>
        <v>1</v>
      </c>
      <c r="N133" s="192">
        <f>IF(COUNT(SEARCH(Удалить_Индекс_КВСР,$B133)*SEARCH(Удалить_Индекс_ПБС,$C133)*SEARCH(Удалить_Индекс_КФСР,$D133)*SEARCH(Удалить_Индекс_КЦСР,$E133)*SEARCH(Удалить_Индекс_КВР,$F133)*SEARCH(Удалить_Индекс_ЭК,$H133)*SEARCH(Удалить_Индекс_КР,$I133))&gt;0,0,1)</f>
        <v>1</v>
      </c>
      <c r="O133" s="192" t="str">
        <f t="shared" si="94"/>
        <v/>
      </c>
      <c r="P133" s="192" t="str">
        <f t="shared" si="137"/>
        <v/>
      </c>
      <c r="Q133" s="300" t="str">
        <f t="shared" si="96"/>
        <v/>
      </c>
      <c r="R133" s="300" t="str">
        <f t="shared" si="97"/>
        <v/>
      </c>
      <c r="S133" s="300" t="str">
        <f t="shared" si="98"/>
        <v/>
      </c>
      <c r="T133" s="192" t="str">
        <f t="shared" si="99"/>
        <v/>
      </c>
      <c r="U133" s="303" t="str">
        <f t="shared" si="100"/>
        <v/>
      </c>
      <c r="V133" s="300" t="str">
        <f t="shared" si="101"/>
        <v/>
      </c>
      <c r="W133" s="192" t="str">
        <f t="shared" si="102"/>
        <v/>
      </c>
      <c r="X133" s="303" t="str">
        <f t="shared" si="103"/>
        <v/>
      </c>
      <c r="Y133" s="300" t="str">
        <f t="shared" si="104"/>
        <v/>
      </c>
      <c r="Z133" s="300" t="str">
        <f t="shared" si="105"/>
        <v/>
      </c>
      <c r="AA133" s="303" t="str">
        <f t="shared" si="106"/>
        <v/>
      </c>
      <c r="AB133" s="300" t="str">
        <f t="shared" si="107"/>
        <v/>
      </c>
      <c r="AC133" s="300" t="str">
        <f t="shared" si="108"/>
        <v/>
      </c>
      <c r="AD133" s="300" t="str">
        <f t="shared" si="109"/>
        <v/>
      </c>
      <c r="AE133" s="192" t="str">
        <f t="shared" si="110"/>
        <v/>
      </c>
      <c r="AF133" s="192" t="str">
        <f t="shared" si="111"/>
        <v/>
      </c>
      <c r="AG133" s="192"/>
      <c r="AJ133" s="300" t="str">
        <f t="shared" si="112"/>
        <v/>
      </c>
      <c r="AK133" s="300" t="str">
        <f t="shared" si="113"/>
        <v/>
      </c>
      <c r="AL133" s="300" t="str">
        <f t="shared" si="114"/>
        <v/>
      </c>
      <c r="AM133" s="300" t="str">
        <f t="shared" si="115"/>
        <v/>
      </c>
      <c r="AN133" s="300" t="str">
        <f t="shared" si="116"/>
        <v/>
      </c>
      <c r="AO133" s="300" t="str">
        <f t="shared" si="117"/>
        <v/>
      </c>
      <c r="AP133" s="300" t="str">
        <f t="shared" si="118"/>
        <v/>
      </c>
      <c r="AQ133" s="300" t="str">
        <f t="shared" si="119"/>
        <v/>
      </c>
      <c r="AR133" s="306" t="str">
        <f t="shared" si="120"/>
        <v/>
      </c>
      <c r="AS133" s="300" t="str">
        <f t="shared" si="121"/>
        <v/>
      </c>
      <c r="AT133" s="300" t="str">
        <f t="shared" si="122"/>
        <v/>
      </c>
      <c r="AU133" s="192" t="str">
        <f t="shared" si="123"/>
        <v>рбс</v>
      </c>
      <c r="AV133" s="192" t="str">
        <f t="shared" si="124"/>
        <v>рбс90201414общпро</v>
      </c>
      <c r="AW133" s="191">
        <f t="shared" si="125"/>
        <v>100000</v>
      </c>
      <c r="AX133" s="191">
        <f t="shared" si="126"/>
        <v>0</v>
      </c>
      <c r="AY133" s="191">
        <f t="shared" si="127"/>
        <v>100000</v>
      </c>
      <c r="AZ133" s="191">
        <f t="shared" si="128"/>
        <v>0</v>
      </c>
      <c r="BA133" s="193">
        <f t="shared" si="129"/>
        <v>1</v>
      </c>
      <c r="BB133" s="193">
        <f t="shared" si="130"/>
        <v>1</v>
      </c>
      <c r="BC133" s="193">
        <f t="shared" si="131"/>
        <v>1</v>
      </c>
      <c r="BD133" s="191">
        <f>IF(ISNA(BA133),0,AY133*$BA133)-40000</f>
        <v>60000</v>
      </c>
      <c r="BE133" s="191">
        <f t="shared" si="133"/>
        <v>0</v>
      </c>
      <c r="BF133" s="210">
        <f t="shared" si="134"/>
        <v>60000</v>
      </c>
      <c r="BG133" s="211">
        <f t="shared" si="135"/>
        <v>60000</v>
      </c>
      <c r="BH133" s="289"/>
      <c r="BI133" s="289"/>
      <c r="BJ133" s="228"/>
      <c r="BK133" s="228"/>
      <c r="BL133" s="233" t="str">
        <f t="shared" si="136"/>
        <v>08</v>
      </c>
    </row>
    <row r="134" spans="1:64" ht="12" customHeight="1">
      <c r="A134" s="333" t="s">
        <v>683</v>
      </c>
      <c r="B134" s="381" t="s">
        <v>412</v>
      </c>
      <c r="C134" s="333" t="s">
        <v>655</v>
      </c>
      <c r="D134" s="381" t="s">
        <v>411</v>
      </c>
      <c r="E134" s="381" t="s">
        <v>925</v>
      </c>
      <c r="F134" s="381" t="s">
        <v>608</v>
      </c>
      <c r="G134" s="381" t="s">
        <v>385</v>
      </c>
      <c r="H134" s="100" t="s">
        <v>653</v>
      </c>
      <c r="I134" s="381" t="s">
        <v>505</v>
      </c>
      <c r="J134" s="382">
        <v>160023</v>
      </c>
      <c r="K134" s="382">
        <v>96721.67</v>
      </c>
      <c r="L134" s="191" t="str">
        <f t="shared" si="93"/>
        <v>902014141101224008002011121101</v>
      </c>
      <c r="M134" s="192">
        <f t="array" ref="M134">IF(COUNT(SEARCH(Удалить_Роспись_КВСР,$B134)*SEARCH(Удалить_Роспись_ПБС,$C134)*SEARCH(Удалить_Роспись_КФСР, $D134)*SEARCH(Удалить_Роспись_КЦСР,$E134)*SEARCH(Удалить_Роспись_КВР,$F134)*SEARCH(Удалить_Роспись_ЭК,$H134)*SEARCH(Удалить_Роспись_КР,$I134))&gt;0,0,1)</f>
        <v>1</v>
      </c>
      <c r="N134" s="192">
        <v>0</v>
      </c>
      <c r="O134" s="192" t="str">
        <f t="shared" si="94"/>
        <v/>
      </c>
      <c r="P134" s="192" t="str">
        <f t="shared" si="137"/>
        <v/>
      </c>
      <c r="Q134" s="300" t="str">
        <f t="shared" si="96"/>
        <v/>
      </c>
      <c r="R134" s="300" t="str">
        <f t="shared" si="97"/>
        <v/>
      </c>
      <c r="S134" s="300" t="str">
        <f t="shared" si="98"/>
        <v/>
      </c>
      <c r="T134" s="192" t="str">
        <f t="shared" si="99"/>
        <v/>
      </c>
      <c r="U134" s="303" t="str">
        <f t="shared" si="100"/>
        <v/>
      </c>
      <c r="V134" s="300" t="str">
        <f t="shared" si="101"/>
        <v/>
      </c>
      <c r="W134" s="192" t="str">
        <f t="shared" si="102"/>
        <v/>
      </c>
      <c r="X134" s="303" t="str">
        <f t="shared" si="103"/>
        <v/>
      </c>
      <c r="Y134" s="300" t="str">
        <f t="shared" si="104"/>
        <v/>
      </c>
      <c r="Z134" s="300" t="str">
        <f t="shared" si="105"/>
        <v/>
      </c>
      <c r="AA134" s="303" t="str">
        <f t="shared" si="106"/>
        <v/>
      </c>
      <c r="AB134" s="300" t="str">
        <f t="shared" si="107"/>
        <v/>
      </c>
      <c r="AC134" s="300" t="str">
        <f t="shared" si="108"/>
        <v/>
      </c>
      <c r="AD134" s="300" t="str">
        <f t="shared" si="109"/>
        <v/>
      </c>
      <c r="AE134" s="192" t="str">
        <f t="shared" si="110"/>
        <v/>
      </c>
      <c r="AF134" s="192" t="str">
        <f t="shared" si="111"/>
        <v/>
      </c>
      <c r="AG134" s="192"/>
      <c r="AJ134" s="300" t="str">
        <f t="shared" si="112"/>
        <v/>
      </c>
      <c r="AK134" s="300" t="str">
        <f t="shared" si="113"/>
        <v/>
      </c>
      <c r="AL134" s="300" t="str">
        <f t="shared" si="114"/>
        <v/>
      </c>
      <c r="AM134" s="300" t="str">
        <f t="shared" si="115"/>
        <v/>
      </c>
      <c r="AN134" s="300" t="str">
        <f t="shared" si="116"/>
        <v/>
      </c>
      <c r="AO134" s="300" t="str">
        <f t="shared" si="117"/>
        <v>физ</v>
      </c>
      <c r="AP134" s="300" t="str">
        <f t="shared" si="118"/>
        <v/>
      </c>
      <c r="AQ134" s="300" t="str">
        <f t="shared" si="119"/>
        <v/>
      </c>
      <c r="AR134" s="306" t="str">
        <f t="shared" si="120"/>
        <v/>
      </c>
      <c r="AS134" s="300" t="str">
        <f t="shared" si="121"/>
        <v/>
      </c>
      <c r="AT134" s="300" t="str">
        <f t="shared" si="122"/>
        <v/>
      </c>
      <c r="AU134" s="192" t="str">
        <f t="shared" si="123"/>
        <v>физ</v>
      </c>
      <c r="AV134" s="192" t="str">
        <f t="shared" si="124"/>
        <v>физ90201414общопл</v>
      </c>
      <c r="AW134" s="191">
        <f t="shared" si="125"/>
        <v>160023</v>
      </c>
      <c r="AX134" s="191">
        <f t="shared" si="126"/>
        <v>96721.67</v>
      </c>
      <c r="AY134" s="191">
        <f t="shared" si="127"/>
        <v>0</v>
      </c>
      <c r="AZ134" s="191">
        <f t="shared" si="128"/>
        <v>0</v>
      </c>
      <c r="BA134" s="193">
        <f t="shared" si="129"/>
        <v>1</v>
      </c>
      <c r="BB134" s="193">
        <f t="shared" si="130"/>
        <v>1</v>
      </c>
      <c r="BC134" s="193">
        <f t="shared" si="131"/>
        <v>1</v>
      </c>
      <c r="BD134" s="191">
        <f t="shared" ref="BD134:BD165" si="139">IF(ISNA(BA134),0,AY134*$BA134)</f>
        <v>0</v>
      </c>
      <c r="BE134" s="191">
        <f t="shared" si="133"/>
        <v>0</v>
      </c>
      <c r="BF134" s="210">
        <f t="shared" si="134"/>
        <v>0</v>
      </c>
      <c r="BG134" s="211">
        <f t="shared" si="135"/>
        <v>0</v>
      </c>
      <c r="BH134" s="289"/>
      <c r="BI134" s="289"/>
      <c r="BJ134" s="228"/>
      <c r="BK134" s="228"/>
      <c r="BL134" s="233" t="str">
        <f t="shared" si="136"/>
        <v>11</v>
      </c>
    </row>
    <row r="135" spans="1:64" ht="12" customHeight="1">
      <c r="A135" s="333" t="s">
        <v>683</v>
      </c>
      <c r="B135" s="381" t="s">
        <v>412</v>
      </c>
      <c r="C135" s="333" t="s">
        <v>655</v>
      </c>
      <c r="D135" s="381" t="s">
        <v>411</v>
      </c>
      <c r="E135" s="381" t="s">
        <v>925</v>
      </c>
      <c r="F135" s="381" t="s">
        <v>902</v>
      </c>
      <c r="G135" s="381" t="s">
        <v>387</v>
      </c>
      <c r="H135" s="100" t="s">
        <v>653</v>
      </c>
      <c r="I135" s="381" t="s">
        <v>505</v>
      </c>
      <c r="J135" s="382">
        <v>48327</v>
      </c>
      <c r="K135" s="382">
        <v>29176.59</v>
      </c>
      <c r="L135" s="191" t="str">
        <f t="shared" si="93"/>
        <v>902014141101224008002011921301</v>
      </c>
      <c r="M135" s="192">
        <f t="array" ref="M135">IF(COUNT(SEARCH(Удалить_Роспись_КВСР,$B135)*SEARCH(Удалить_Роспись_ПБС,$C135)*SEARCH(Удалить_Роспись_КФСР, $D135)*SEARCH(Удалить_Роспись_КЦСР,$E135)*SEARCH(Удалить_Роспись_КВР,$F135)*SEARCH(Удалить_Роспись_ЭК,$H135)*SEARCH(Удалить_Роспись_КР,$I135))&gt;0,0,1)</f>
        <v>1</v>
      </c>
      <c r="N135" s="192">
        <v>0</v>
      </c>
      <c r="O135" s="192" t="str">
        <f t="shared" si="94"/>
        <v/>
      </c>
      <c r="P135" s="192" t="str">
        <f t="shared" si="137"/>
        <v/>
      </c>
      <c r="Q135" s="300" t="str">
        <f t="shared" si="96"/>
        <v/>
      </c>
      <c r="R135" s="300" t="str">
        <f t="shared" si="97"/>
        <v/>
      </c>
      <c r="S135" s="300" t="str">
        <f t="shared" si="98"/>
        <v/>
      </c>
      <c r="T135" s="192" t="str">
        <f t="shared" si="99"/>
        <v/>
      </c>
      <c r="U135" s="303" t="str">
        <f t="shared" si="100"/>
        <v/>
      </c>
      <c r="V135" s="300" t="str">
        <f t="shared" si="101"/>
        <v/>
      </c>
      <c r="W135" s="192" t="str">
        <f t="shared" si="102"/>
        <v/>
      </c>
      <c r="X135" s="303" t="str">
        <f t="shared" si="103"/>
        <v/>
      </c>
      <c r="Y135" s="300" t="str">
        <f t="shared" si="104"/>
        <v/>
      </c>
      <c r="Z135" s="300" t="str">
        <f t="shared" si="105"/>
        <v/>
      </c>
      <c r="AA135" s="303" t="str">
        <f t="shared" si="106"/>
        <v/>
      </c>
      <c r="AB135" s="300" t="str">
        <f t="shared" si="107"/>
        <v/>
      </c>
      <c r="AC135" s="300" t="str">
        <f t="shared" si="108"/>
        <v/>
      </c>
      <c r="AD135" s="300" t="str">
        <f t="shared" si="109"/>
        <v/>
      </c>
      <c r="AE135" s="192" t="str">
        <f t="shared" si="110"/>
        <v/>
      </c>
      <c r="AF135" s="192" t="str">
        <f t="shared" si="111"/>
        <v/>
      </c>
      <c r="AG135" s="192"/>
      <c r="AJ135" s="300" t="str">
        <f t="shared" si="112"/>
        <v/>
      </c>
      <c r="AK135" s="300" t="str">
        <f t="shared" si="113"/>
        <v/>
      </c>
      <c r="AL135" s="300" t="str">
        <f t="shared" si="114"/>
        <v/>
      </c>
      <c r="AM135" s="300" t="str">
        <f t="shared" si="115"/>
        <v/>
      </c>
      <c r="AN135" s="300" t="str">
        <f t="shared" si="116"/>
        <v/>
      </c>
      <c r="AO135" s="300" t="str">
        <f t="shared" si="117"/>
        <v>физ</v>
      </c>
      <c r="AP135" s="300" t="str">
        <f t="shared" si="118"/>
        <v/>
      </c>
      <c r="AQ135" s="300" t="str">
        <f t="shared" si="119"/>
        <v/>
      </c>
      <c r="AR135" s="306" t="str">
        <f t="shared" si="120"/>
        <v/>
      </c>
      <c r="AS135" s="300" t="str">
        <f t="shared" si="121"/>
        <v/>
      </c>
      <c r="AT135" s="300" t="str">
        <f t="shared" si="122"/>
        <v/>
      </c>
      <c r="AU135" s="192" t="str">
        <f t="shared" si="123"/>
        <v>физ</v>
      </c>
      <c r="AV135" s="192" t="str">
        <f t="shared" si="124"/>
        <v>физ90201414общопл</v>
      </c>
      <c r="AW135" s="191">
        <f t="shared" si="125"/>
        <v>48327</v>
      </c>
      <c r="AX135" s="191">
        <f t="shared" si="126"/>
        <v>29176.59</v>
      </c>
      <c r="AY135" s="191">
        <f t="shared" si="127"/>
        <v>0</v>
      </c>
      <c r="AZ135" s="191">
        <f t="shared" si="128"/>
        <v>0</v>
      </c>
      <c r="BA135" s="193">
        <f t="shared" si="129"/>
        <v>1</v>
      </c>
      <c r="BB135" s="193">
        <f t="shared" si="130"/>
        <v>1</v>
      </c>
      <c r="BC135" s="193">
        <f t="shared" si="131"/>
        <v>1</v>
      </c>
      <c r="BD135" s="191">
        <f t="shared" si="139"/>
        <v>0</v>
      </c>
      <c r="BE135" s="191">
        <f t="shared" si="133"/>
        <v>0</v>
      </c>
      <c r="BF135" s="210">
        <f t="shared" si="134"/>
        <v>0</v>
      </c>
      <c r="BG135" s="211">
        <f t="shared" si="135"/>
        <v>0</v>
      </c>
      <c r="BH135" s="289"/>
      <c r="BI135" s="289"/>
      <c r="BJ135" s="228"/>
      <c r="BK135" s="228"/>
      <c r="BL135" s="233" t="str">
        <f t="shared" si="136"/>
        <v>11</v>
      </c>
    </row>
    <row r="136" spans="1:64" ht="12" customHeight="1">
      <c r="A136" s="333" t="s">
        <v>683</v>
      </c>
      <c r="B136" s="381" t="s">
        <v>412</v>
      </c>
      <c r="C136" s="333" t="s">
        <v>655</v>
      </c>
      <c r="D136" s="381" t="s">
        <v>411</v>
      </c>
      <c r="E136" s="381" t="s">
        <v>925</v>
      </c>
      <c r="F136" s="381" t="s">
        <v>586</v>
      </c>
      <c r="G136" s="381" t="s">
        <v>397</v>
      </c>
      <c r="H136" s="100" t="s">
        <v>653</v>
      </c>
      <c r="I136" s="381" t="s">
        <v>505</v>
      </c>
      <c r="J136" s="382">
        <v>118450</v>
      </c>
      <c r="K136" s="382">
        <v>0</v>
      </c>
      <c r="L136" s="191" t="str">
        <f t="shared" si="93"/>
        <v>902014141101224008002024434001</v>
      </c>
      <c r="M136" s="192">
        <f t="array" ref="M136">IF(COUNT(SEARCH(Удалить_Роспись_КВСР,$B136)*SEARCH(Удалить_Роспись_ПБС,$C136)*SEARCH(Удалить_Роспись_КФСР, $D136)*SEARCH(Удалить_Роспись_КЦСР,$E136)*SEARCH(Удалить_Роспись_КВР,$F136)*SEARCH(Удалить_Роспись_ЭК,$H136)*SEARCH(Удалить_Роспись_КР,$I136))&gt;0,0,1)</f>
        <v>1</v>
      </c>
      <c r="N136" s="192">
        <v>0</v>
      </c>
      <c r="O136" s="192" t="str">
        <f t="shared" si="94"/>
        <v/>
      </c>
      <c r="P136" s="192" t="str">
        <f t="shared" si="137"/>
        <v/>
      </c>
      <c r="Q136" s="300" t="str">
        <f t="shared" si="96"/>
        <v/>
      </c>
      <c r="R136" s="300" t="str">
        <f t="shared" si="97"/>
        <v/>
      </c>
      <c r="S136" s="300" t="str">
        <f t="shared" si="98"/>
        <v/>
      </c>
      <c r="T136" s="192" t="str">
        <f t="shared" si="99"/>
        <v/>
      </c>
      <c r="U136" s="303" t="str">
        <f t="shared" si="100"/>
        <v/>
      </c>
      <c r="V136" s="300" t="str">
        <f t="shared" si="101"/>
        <v/>
      </c>
      <c r="W136" s="192" t="str">
        <f t="shared" si="102"/>
        <v/>
      </c>
      <c r="X136" s="303" t="str">
        <f t="shared" si="103"/>
        <v/>
      </c>
      <c r="Y136" s="300" t="str">
        <f t="shared" si="104"/>
        <v/>
      </c>
      <c r="Z136" s="300" t="str">
        <f t="shared" si="105"/>
        <v/>
      </c>
      <c r="AA136" s="303" t="str">
        <f t="shared" si="106"/>
        <v/>
      </c>
      <c r="AB136" s="300" t="str">
        <f t="shared" si="107"/>
        <v/>
      </c>
      <c r="AC136" s="300" t="str">
        <f t="shared" si="108"/>
        <v/>
      </c>
      <c r="AD136" s="300" t="str">
        <f t="shared" si="109"/>
        <v/>
      </c>
      <c r="AE136" s="192" t="str">
        <f t="shared" si="110"/>
        <v/>
      </c>
      <c r="AF136" s="192" t="str">
        <f t="shared" si="111"/>
        <v/>
      </c>
      <c r="AG136" s="192"/>
      <c r="AJ136" s="300" t="str">
        <f t="shared" si="112"/>
        <v/>
      </c>
      <c r="AK136" s="300" t="str">
        <f t="shared" si="113"/>
        <v/>
      </c>
      <c r="AL136" s="300" t="str">
        <f t="shared" si="114"/>
        <v/>
      </c>
      <c r="AM136" s="300" t="str">
        <f t="shared" si="115"/>
        <v/>
      </c>
      <c r="AN136" s="300" t="str">
        <f t="shared" si="116"/>
        <v/>
      </c>
      <c r="AO136" s="300" t="str">
        <f t="shared" si="117"/>
        <v>физ</v>
      </c>
      <c r="AP136" s="300" t="str">
        <f t="shared" si="118"/>
        <v/>
      </c>
      <c r="AQ136" s="300" t="str">
        <f t="shared" si="119"/>
        <v/>
      </c>
      <c r="AR136" s="306" t="str">
        <f t="shared" si="120"/>
        <v/>
      </c>
      <c r="AS136" s="300" t="str">
        <f t="shared" si="121"/>
        <v/>
      </c>
      <c r="AT136" s="300" t="str">
        <f t="shared" si="122"/>
        <v/>
      </c>
      <c r="AU136" s="192" t="str">
        <f t="shared" si="123"/>
        <v>физ</v>
      </c>
      <c r="AV136" s="192" t="str">
        <f t="shared" si="124"/>
        <v>физ90201414общпро</v>
      </c>
      <c r="AW136" s="191">
        <f t="shared" si="125"/>
        <v>118450</v>
      </c>
      <c r="AX136" s="191">
        <f t="shared" si="126"/>
        <v>0</v>
      </c>
      <c r="AY136" s="191">
        <f t="shared" si="127"/>
        <v>0</v>
      </c>
      <c r="AZ136" s="191">
        <f t="shared" si="128"/>
        <v>0</v>
      </c>
      <c r="BA136" s="193">
        <f t="shared" si="129"/>
        <v>1</v>
      </c>
      <c r="BB136" s="193">
        <f t="shared" si="130"/>
        <v>1</v>
      </c>
      <c r="BC136" s="193">
        <f t="shared" si="131"/>
        <v>1</v>
      </c>
      <c r="BD136" s="191">
        <f t="shared" si="139"/>
        <v>0</v>
      </c>
      <c r="BE136" s="191">
        <f t="shared" si="133"/>
        <v>0</v>
      </c>
      <c r="BF136" s="210">
        <f t="shared" si="134"/>
        <v>0</v>
      </c>
      <c r="BG136" s="211">
        <f t="shared" si="135"/>
        <v>0</v>
      </c>
      <c r="BH136" s="289"/>
      <c r="BI136" s="289"/>
      <c r="BJ136" s="228"/>
      <c r="BK136" s="228"/>
      <c r="BL136" s="233" t="str">
        <f t="shared" si="136"/>
        <v>11</v>
      </c>
    </row>
    <row r="137" spans="1:64" ht="12" hidden="1" customHeight="1">
      <c r="A137" s="333" t="s">
        <v>684</v>
      </c>
      <c r="B137" s="381" t="s">
        <v>329</v>
      </c>
      <c r="C137" s="333" t="s">
        <v>656</v>
      </c>
      <c r="D137" s="381" t="s">
        <v>399</v>
      </c>
      <c r="E137" s="381" t="s">
        <v>864</v>
      </c>
      <c r="F137" s="381" t="s">
        <v>619</v>
      </c>
      <c r="G137" s="381" t="s">
        <v>398</v>
      </c>
      <c r="H137" s="100" t="s">
        <v>653</v>
      </c>
      <c r="I137" s="381" t="s">
        <v>339</v>
      </c>
      <c r="J137" s="382">
        <v>1000</v>
      </c>
      <c r="K137" s="382">
        <v>1000</v>
      </c>
      <c r="L137" s="191" t="str">
        <f t="shared" si="93"/>
        <v>890014150113111007514053025110</v>
      </c>
      <c r="M137" s="192">
        <f t="array" ref="M137">IF(COUNT(SEARCH(Удалить_Роспись_КВСР,$B137)*SEARCH(Удалить_Роспись_ПБС,$C137)*SEARCH(Удалить_Роспись_КФСР, $D137)*SEARCH(Удалить_Роспись_КЦСР,$E137)*SEARCH(Удалить_Роспись_КВР,$F137)*SEARCH(Удалить_Роспись_ЭК,$H137)*SEARCH(Удалить_Роспись_КР,$I137))&gt;0,0,1)</f>
        <v>0</v>
      </c>
      <c r="N137" s="192">
        <v>0</v>
      </c>
      <c r="O137" s="192" t="str">
        <f t="shared" si="94"/>
        <v/>
      </c>
      <c r="P137" s="192" t="str">
        <f t="shared" si="137"/>
        <v/>
      </c>
      <c r="Q137" s="300" t="str">
        <f t="shared" si="96"/>
        <v/>
      </c>
      <c r="R137" s="300" t="str">
        <f t="shared" si="97"/>
        <v/>
      </c>
      <c r="S137" s="300" t="str">
        <f t="shared" si="98"/>
        <v/>
      </c>
      <c r="T137" s="192" t="str">
        <f t="shared" si="99"/>
        <v/>
      </c>
      <c r="U137" s="303" t="str">
        <f t="shared" si="100"/>
        <v/>
      </c>
      <c r="V137" s="300" t="str">
        <f t="shared" si="101"/>
        <v/>
      </c>
      <c r="W137" s="192" t="str">
        <f t="shared" si="102"/>
        <v/>
      </c>
      <c r="X137" s="303" t="str">
        <f t="shared" si="103"/>
        <v/>
      </c>
      <c r="Y137" s="300" t="str">
        <f t="shared" si="104"/>
        <v/>
      </c>
      <c r="Z137" s="300" t="str">
        <f t="shared" si="105"/>
        <v>меж</v>
      </c>
      <c r="AA137" s="303" t="str">
        <f t="shared" si="106"/>
        <v/>
      </c>
      <c r="AB137" s="300" t="str">
        <f t="shared" si="107"/>
        <v/>
      </c>
      <c r="AC137" s="300" t="str">
        <f t="shared" si="108"/>
        <v/>
      </c>
      <c r="AD137" s="300" t="str">
        <f t="shared" si="109"/>
        <v/>
      </c>
      <c r="AE137" s="192" t="str">
        <f t="shared" si="110"/>
        <v/>
      </c>
      <c r="AF137" s="192" t="str">
        <f t="shared" si="111"/>
        <v/>
      </c>
      <c r="AG137" s="192"/>
      <c r="AJ137" s="300" t="str">
        <f t="shared" si="112"/>
        <v/>
      </c>
      <c r="AK137" s="300" t="str">
        <f t="shared" si="113"/>
        <v/>
      </c>
      <c r="AL137" s="300" t="str">
        <f t="shared" si="114"/>
        <v/>
      </c>
      <c r="AM137" s="300" t="str">
        <f t="shared" si="115"/>
        <v>меж</v>
      </c>
      <c r="AN137" s="300" t="str">
        <f t="shared" si="116"/>
        <v/>
      </c>
      <c r="AO137" s="300" t="str">
        <f t="shared" si="117"/>
        <v/>
      </c>
      <c r="AP137" s="300" t="str">
        <f t="shared" si="118"/>
        <v/>
      </c>
      <c r="AQ137" s="300" t="str">
        <f t="shared" si="119"/>
        <v/>
      </c>
      <c r="AR137" s="306" t="str">
        <f t="shared" si="120"/>
        <v/>
      </c>
      <c r="AS137" s="300" t="str">
        <f t="shared" si="121"/>
        <v/>
      </c>
      <c r="AT137" s="300" t="str">
        <f t="shared" si="122"/>
        <v/>
      </c>
      <c r="AU137" s="192" t="str">
        <f t="shared" si="123"/>
        <v>меж</v>
      </c>
      <c r="AV137" s="192" t="str">
        <f t="shared" si="124"/>
        <v>меж89001415общпро</v>
      </c>
      <c r="AW137" s="191">
        <f t="shared" si="125"/>
        <v>0</v>
      </c>
      <c r="AX137" s="191">
        <f t="shared" si="126"/>
        <v>0</v>
      </c>
      <c r="AY137" s="191">
        <f t="shared" si="127"/>
        <v>0</v>
      </c>
      <c r="AZ137" s="191">
        <f t="shared" si="128"/>
        <v>0</v>
      </c>
      <c r="BA137" s="193">
        <f t="shared" si="129"/>
        <v>1</v>
      </c>
      <c r="BB137" s="193">
        <f t="shared" si="130"/>
        <v>1</v>
      </c>
      <c r="BC137" s="193">
        <f t="shared" si="131"/>
        <v>1</v>
      </c>
      <c r="BD137" s="191">
        <f t="shared" si="139"/>
        <v>0</v>
      </c>
      <c r="BE137" s="191">
        <f t="shared" si="133"/>
        <v>0</v>
      </c>
      <c r="BF137" s="210">
        <f t="shared" si="134"/>
        <v>0</v>
      </c>
      <c r="BG137" s="211">
        <f t="shared" si="135"/>
        <v>0</v>
      </c>
      <c r="BH137" s="289"/>
      <c r="BI137" s="289"/>
      <c r="BJ137" s="228"/>
      <c r="BK137" s="228"/>
      <c r="BL137" s="233" t="str">
        <f t="shared" si="136"/>
        <v/>
      </c>
    </row>
    <row r="138" spans="1:64" ht="12" hidden="1" customHeight="1">
      <c r="A138" s="333" t="s">
        <v>684</v>
      </c>
      <c r="B138" s="381" t="s">
        <v>329</v>
      </c>
      <c r="C138" s="333" t="s">
        <v>656</v>
      </c>
      <c r="D138" s="381" t="s">
        <v>400</v>
      </c>
      <c r="E138" s="381" t="s">
        <v>865</v>
      </c>
      <c r="F138" s="381" t="s">
        <v>619</v>
      </c>
      <c r="G138" s="381" t="s">
        <v>1583</v>
      </c>
      <c r="H138" s="100" t="s">
        <v>653</v>
      </c>
      <c r="I138" s="381" t="s">
        <v>340</v>
      </c>
      <c r="J138" s="382">
        <v>44138</v>
      </c>
      <c r="K138" s="382">
        <v>32387.45</v>
      </c>
      <c r="L138" s="191" t="str">
        <f t="shared" si="93"/>
        <v>890014150203111005118053000004</v>
      </c>
      <c r="M138" s="192">
        <f t="array" ref="M138">IF(COUNT(SEARCH(Удалить_Роспись_КВСР,$B138)*SEARCH(Удалить_Роспись_ПБС,$C138)*SEARCH(Удалить_Роспись_КФСР, $D138)*SEARCH(Удалить_Роспись_КЦСР,$E138)*SEARCH(Удалить_Роспись_КВР,$F138)*SEARCH(Удалить_Роспись_ЭК,$H138)*SEARCH(Удалить_Роспись_КР,$I138))&gt;0,0,1)</f>
        <v>0</v>
      </c>
      <c r="N138" s="192">
        <v>0</v>
      </c>
      <c r="O138" s="192" t="str">
        <f t="shared" si="94"/>
        <v/>
      </c>
      <c r="P138" s="192" t="str">
        <f t="shared" si="137"/>
        <v/>
      </c>
      <c r="Q138" s="300" t="str">
        <f t="shared" si="96"/>
        <v/>
      </c>
      <c r="R138" s="300" t="str">
        <f t="shared" si="97"/>
        <v/>
      </c>
      <c r="S138" s="300" t="str">
        <f t="shared" si="98"/>
        <v/>
      </c>
      <c r="T138" s="192" t="str">
        <f t="shared" si="99"/>
        <v/>
      </c>
      <c r="U138" s="303" t="str">
        <f t="shared" si="100"/>
        <v/>
      </c>
      <c r="V138" s="300" t="str">
        <f t="shared" si="101"/>
        <v/>
      </c>
      <c r="W138" s="192" t="str">
        <f t="shared" si="102"/>
        <v/>
      </c>
      <c r="X138" s="303" t="str">
        <f t="shared" si="103"/>
        <v/>
      </c>
      <c r="Y138" s="300" t="str">
        <f t="shared" si="104"/>
        <v/>
      </c>
      <c r="Z138" s="300" t="str">
        <f t="shared" si="105"/>
        <v/>
      </c>
      <c r="AA138" s="303" t="str">
        <f t="shared" si="106"/>
        <v/>
      </c>
      <c r="AB138" s="300" t="str">
        <f t="shared" si="107"/>
        <v/>
      </c>
      <c r="AC138" s="300" t="str">
        <f t="shared" si="108"/>
        <v/>
      </c>
      <c r="AD138" s="300" t="str">
        <f t="shared" si="109"/>
        <v/>
      </c>
      <c r="AE138" s="192" t="str">
        <f t="shared" si="110"/>
        <v/>
      </c>
      <c r="AF138" s="192" t="str">
        <f t="shared" si="111"/>
        <v/>
      </c>
      <c r="AG138" s="192"/>
      <c r="AJ138" s="300" t="str">
        <f t="shared" si="112"/>
        <v/>
      </c>
      <c r="AK138" s="300" t="str">
        <f t="shared" si="113"/>
        <v/>
      </c>
      <c r="AL138" s="300" t="str">
        <f t="shared" si="114"/>
        <v/>
      </c>
      <c r="AM138" s="300" t="str">
        <f t="shared" si="115"/>
        <v/>
      </c>
      <c r="AN138" s="300" t="str">
        <f t="shared" si="116"/>
        <v/>
      </c>
      <c r="AO138" s="300" t="str">
        <f t="shared" si="117"/>
        <v/>
      </c>
      <c r="AP138" s="300" t="str">
        <f t="shared" si="118"/>
        <v/>
      </c>
      <c r="AQ138" s="300" t="str">
        <f t="shared" si="119"/>
        <v/>
      </c>
      <c r="AR138" s="306" t="str">
        <f t="shared" si="120"/>
        <v/>
      </c>
      <c r="AS138" s="300" t="str">
        <f t="shared" si="121"/>
        <v/>
      </c>
      <c r="AT138" s="300" t="str">
        <f t="shared" si="122"/>
        <v/>
      </c>
      <c r="AU138" s="192" t="str">
        <f t="shared" si="123"/>
        <v>рбс</v>
      </c>
      <c r="AV138" s="192" t="e">
        <f t="shared" si="124"/>
        <v>#N/A</v>
      </c>
      <c r="AW138" s="191">
        <f t="shared" si="125"/>
        <v>0</v>
      </c>
      <c r="AX138" s="191">
        <f t="shared" si="126"/>
        <v>0</v>
      </c>
      <c r="AY138" s="191">
        <f t="shared" si="127"/>
        <v>0</v>
      </c>
      <c r="AZ138" s="191">
        <f t="shared" si="128"/>
        <v>0</v>
      </c>
      <c r="BA138" s="193" t="e">
        <f t="shared" si="129"/>
        <v>#N/A</v>
      </c>
      <c r="BB138" s="193" t="e">
        <f t="shared" si="130"/>
        <v>#N/A</v>
      </c>
      <c r="BC138" s="193" t="e">
        <f t="shared" si="131"/>
        <v>#N/A</v>
      </c>
      <c r="BD138" s="191">
        <f t="shared" si="139"/>
        <v>0</v>
      </c>
      <c r="BE138" s="191" t="e">
        <f t="shared" si="133"/>
        <v>#N/A</v>
      </c>
      <c r="BF138" s="210" t="e">
        <f t="shared" si="134"/>
        <v>#N/A</v>
      </c>
      <c r="BG138" s="211" t="e">
        <f t="shared" si="135"/>
        <v>#N/A</v>
      </c>
      <c r="BH138" s="289"/>
      <c r="BI138" s="289"/>
      <c r="BJ138" s="228"/>
      <c r="BK138" s="228"/>
      <c r="BL138" s="233" t="str">
        <f t="shared" si="136"/>
        <v/>
      </c>
    </row>
    <row r="139" spans="1:64" ht="12" hidden="1" customHeight="1">
      <c r="A139" s="333" t="s">
        <v>684</v>
      </c>
      <c r="B139" s="381" t="s">
        <v>329</v>
      </c>
      <c r="C139" s="333" t="s">
        <v>656</v>
      </c>
      <c r="D139" s="381" t="s">
        <v>401</v>
      </c>
      <c r="E139" s="381" t="s">
        <v>866</v>
      </c>
      <c r="F139" s="381" t="s">
        <v>605</v>
      </c>
      <c r="G139" s="381" t="s">
        <v>398</v>
      </c>
      <c r="H139" s="100" t="s">
        <v>653</v>
      </c>
      <c r="I139" s="381" t="s">
        <v>339</v>
      </c>
      <c r="J139" s="382">
        <v>6252</v>
      </c>
      <c r="K139" s="382">
        <v>6252</v>
      </c>
      <c r="L139" s="191" t="str">
        <f t="shared" si="93"/>
        <v>890014150310042007412054025110</v>
      </c>
      <c r="M139" s="192">
        <f t="array" ref="M139">IF(COUNT(SEARCH(Удалить_Роспись_КВСР,$B139)*SEARCH(Удалить_Роспись_ПБС,$C139)*SEARCH(Удалить_Роспись_КФСР, $D139)*SEARCH(Удалить_Роспись_КЦСР,$E139)*SEARCH(Удалить_Роспись_КВР,$F139)*SEARCH(Удалить_Роспись_ЭК,$H139)*SEARCH(Удалить_Роспись_КР,$I139))&gt;0,0,1)</f>
        <v>0</v>
      </c>
      <c r="N139" s="192">
        <v>0</v>
      </c>
      <c r="O139" s="192" t="str">
        <f t="shared" si="94"/>
        <v/>
      </c>
      <c r="P139" s="192" t="str">
        <f t="shared" si="137"/>
        <v/>
      </c>
      <c r="Q139" s="300" t="str">
        <f t="shared" si="96"/>
        <v/>
      </c>
      <c r="R139" s="300" t="str">
        <f t="shared" si="97"/>
        <v/>
      </c>
      <c r="S139" s="300" t="str">
        <f t="shared" si="98"/>
        <v/>
      </c>
      <c r="T139" s="192" t="str">
        <f t="shared" si="99"/>
        <v/>
      </c>
      <c r="U139" s="303" t="str">
        <f t="shared" si="100"/>
        <v/>
      </c>
      <c r="V139" s="300" t="str">
        <f t="shared" si="101"/>
        <v/>
      </c>
      <c r="W139" s="192" t="str">
        <f t="shared" si="102"/>
        <v/>
      </c>
      <c r="X139" s="303" t="str">
        <f t="shared" si="103"/>
        <v/>
      </c>
      <c r="Y139" s="300" t="str">
        <f t="shared" si="104"/>
        <v/>
      </c>
      <c r="Z139" s="300" t="str">
        <f t="shared" si="105"/>
        <v>меж</v>
      </c>
      <c r="AA139" s="303" t="str">
        <f t="shared" si="106"/>
        <v/>
      </c>
      <c r="AB139" s="300" t="str">
        <f t="shared" si="107"/>
        <v/>
      </c>
      <c r="AC139" s="300" t="str">
        <f t="shared" si="108"/>
        <v/>
      </c>
      <c r="AD139" s="300" t="str">
        <f t="shared" si="109"/>
        <v/>
      </c>
      <c r="AE139" s="192" t="str">
        <f t="shared" si="110"/>
        <v/>
      </c>
      <c r="AF139" s="192" t="str">
        <f t="shared" si="111"/>
        <v/>
      </c>
      <c r="AG139" s="192"/>
      <c r="AJ139" s="300" t="str">
        <f t="shared" si="112"/>
        <v/>
      </c>
      <c r="AK139" s="300" t="str">
        <f t="shared" si="113"/>
        <v/>
      </c>
      <c r="AL139" s="300" t="str">
        <f t="shared" si="114"/>
        <v/>
      </c>
      <c r="AM139" s="300" t="str">
        <f t="shared" si="115"/>
        <v>меж</v>
      </c>
      <c r="AN139" s="300" t="str">
        <f t="shared" si="116"/>
        <v/>
      </c>
      <c r="AO139" s="300" t="str">
        <f t="shared" si="117"/>
        <v/>
      </c>
      <c r="AP139" s="300" t="str">
        <f t="shared" si="118"/>
        <v/>
      </c>
      <c r="AQ139" s="300" t="str">
        <f t="shared" si="119"/>
        <v/>
      </c>
      <c r="AR139" s="306" t="str">
        <f t="shared" si="120"/>
        <v/>
      </c>
      <c r="AS139" s="300" t="str">
        <f t="shared" si="121"/>
        <v/>
      </c>
      <c r="AT139" s="300" t="str">
        <f t="shared" si="122"/>
        <v/>
      </c>
      <c r="AU139" s="192" t="str">
        <f t="shared" si="123"/>
        <v>меж</v>
      </c>
      <c r="AV139" s="192" t="str">
        <f t="shared" si="124"/>
        <v>меж89001415общпро</v>
      </c>
      <c r="AW139" s="191">
        <f t="shared" si="125"/>
        <v>0</v>
      </c>
      <c r="AX139" s="191">
        <f t="shared" si="126"/>
        <v>0</v>
      </c>
      <c r="AY139" s="191">
        <f t="shared" si="127"/>
        <v>0</v>
      </c>
      <c r="AZ139" s="191">
        <f t="shared" si="128"/>
        <v>0</v>
      </c>
      <c r="BA139" s="193">
        <f t="shared" si="129"/>
        <v>1</v>
      </c>
      <c r="BB139" s="193">
        <f t="shared" si="130"/>
        <v>1</v>
      </c>
      <c r="BC139" s="193">
        <f t="shared" si="131"/>
        <v>1</v>
      </c>
      <c r="BD139" s="191">
        <f t="shared" si="139"/>
        <v>0</v>
      </c>
      <c r="BE139" s="191">
        <f t="shared" si="133"/>
        <v>0</v>
      </c>
      <c r="BF139" s="210">
        <f t="shared" si="134"/>
        <v>0</v>
      </c>
      <c r="BG139" s="211">
        <f t="shared" si="135"/>
        <v>0</v>
      </c>
      <c r="BH139" s="289"/>
      <c r="BI139" s="289"/>
      <c r="BJ139" s="228"/>
      <c r="BK139" s="228"/>
      <c r="BL139" s="233" t="str">
        <f t="shared" si="136"/>
        <v/>
      </c>
    </row>
    <row r="140" spans="1:64" ht="12" hidden="1" customHeight="1">
      <c r="A140" s="333" t="s">
        <v>684</v>
      </c>
      <c r="B140" s="381" t="s">
        <v>329</v>
      </c>
      <c r="C140" s="333" t="s">
        <v>656</v>
      </c>
      <c r="D140" s="381" t="s">
        <v>462</v>
      </c>
      <c r="E140" s="381" t="s">
        <v>867</v>
      </c>
      <c r="F140" s="381" t="s">
        <v>605</v>
      </c>
      <c r="G140" s="381" t="s">
        <v>398</v>
      </c>
      <c r="H140" s="100" t="s">
        <v>653</v>
      </c>
      <c r="I140" s="381" t="s">
        <v>339</v>
      </c>
      <c r="J140" s="382">
        <v>50000</v>
      </c>
      <c r="K140" s="382">
        <v>50000</v>
      </c>
      <c r="L140" s="191" t="str">
        <f t="shared" si="93"/>
        <v>890014150409091007393054025110</v>
      </c>
      <c r="M140" s="192">
        <f t="array" ref="M140">IF(COUNT(SEARCH(Удалить_Роспись_КВСР,$B140)*SEARCH(Удалить_Роспись_ПБС,$C140)*SEARCH(Удалить_Роспись_КФСР, $D140)*SEARCH(Удалить_Роспись_КЦСР,$E140)*SEARCH(Удалить_Роспись_КВР,$F140)*SEARCH(Удалить_Роспись_ЭК,$H140)*SEARCH(Удалить_Роспись_КР,$I140))&gt;0,0,1)</f>
        <v>0</v>
      </c>
      <c r="N140" s="192">
        <v>0</v>
      </c>
      <c r="O140" s="192" t="str">
        <f t="shared" si="94"/>
        <v/>
      </c>
      <c r="P140" s="192" t="str">
        <f t="shared" si="137"/>
        <v/>
      </c>
      <c r="Q140" s="300" t="str">
        <f t="shared" si="96"/>
        <v/>
      </c>
      <c r="R140" s="300" t="str">
        <f t="shared" si="97"/>
        <v/>
      </c>
      <c r="S140" s="300" t="str">
        <f t="shared" si="98"/>
        <v/>
      </c>
      <c r="T140" s="192" t="str">
        <f t="shared" si="99"/>
        <v/>
      </c>
      <c r="U140" s="303" t="str">
        <f t="shared" si="100"/>
        <v/>
      </c>
      <c r="V140" s="300" t="str">
        <f t="shared" si="101"/>
        <v/>
      </c>
      <c r="W140" s="192" t="str">
        <f t="shared" si="102"/>
        <v/>
      </c>
      <c r="X140" s="303" t="str">
        <f t="shared" si="103"/>
        <v/>
      </c>
      <c r="Y140" s="300" t="str">
        <f t="shared" si="104"/>
        <v/>
      </c>
      <c r="Z140" s="300" t="str">
        <f t="shared" si="105"/>
        <v>меж</v>
      </c>
      <c r="AA140" s="303" t="str">
        <f t="shared" si="106"/>
        <v/>
      </c>
      <c r="AB140" s="300" t="str">
        <f t="shared" si="107"/>
        <v/>
      </c>
      <c r="AC140" s="300" t="str">
        <f t="shared" si="108"/>
        <v/>
      </c>
      <c r="AD140" s="300" t="str">
        <f t="shared" si="109"/>
        <v/>
      </c>
      <c r="AE140" s="192" t="str">
        <f t="shared" si="110"/>
        <v/>
      </c>
      <c r="AF140" s="192" t="str">
        <f t="shared" si="111"/>
        <v/>
      </c>
      <c r="AG140" s="192"/>
      <c r="AJ140" s="300" t="str">
        <f t="shared" si="112"/>
        <v/>
      </c>
      <c r="AK140" s="300" t="str">
        <f t="shared" si="113"/>
        <v/>
      </c>
      <c r="AL140" s="300" t="str">
        <f t="shared" si="114"/>
        <v>бла</v>
      </c>
      <c r="AM140" s="300" t="str">
        <f t="shared" si="115"/>
        <v>меж</v>
      </c>
      <c r="AN140" s="300" t="str">
        <f t="shared" si="116"/>
        <v/>
      </c>
      <c r="AO140" s="300" t="str">
        <f t="shared" si="117"/>
        <v/>
      </c>
      <c r="AP140" s="300" t="str">
        <f t="shared" si="118"/>
        <v/>
      </c>
      <c r="AQ140" s="300" t="str">
        <f t="shared" si="119"/>
        <v/>
      </c>
      <c r="AR140" s="306" t="str">
        <f t="shared" si="120"/>
        <v/>
      </c>
      <c r="AS140" s="300" t="str">
        <f t="shared" si="121"/>
        <v/>
      </c>
      <c r="AT140" s="300" t="str">
        <f t="shared" si="122"/>
        <v/>
      </c>
      <c r="AU140" s="192" t="str">
        <f t="shared" si="123"/>
        <v>меж</v>
      </c>
      <c r="AV140" s="192" t="str">
        <f t="shared" si="124"/>
        <v>меж89001415общпро</v>
      </c>
      <c r="AW140" s="191">
        <f t="shared" si="125"/>
        <v>0</v>
      </c>
      <c r="AX140" s="191">
        <f t="shared" si="126"/>
        <v>0</v>
      </c>
      <c r="AY140" s="191">
        <f t="shared" si="127"/>
        <v>0</v>
      </c>
      <c r="AZ140" s="191">
        <f t="shared" si="128"/>
        <v>0</v>
      </c>
      <c r="BA140" s="193">
        <f t="shared" si="129"/>
        <v>1</v>
      </c>
      <c r="BB140" s="193">
        <f t="shared" si="130"/>
        <v>1</v>
      </c>
      <c r="BC140" s="193">
        <f t="shared" si="131"/>
        <v>1</v>
      </c>
      <c r="BD140" s="191">
        <f t="shared" si="139"/>
        <v>0</v>
      </c>
      <c r="BE140" s="191">
        <f t="shared" si="133"/>
        <v>0</v>
      </c>
      <c r="BF140" s="210">
        <f t="shared" si="134"/>
        <v>0</v>
      </c>
      <c r="BG140" s="211">
        <f t="shared" si="135"/>
        <v>0</v>
      </c>
      <c r="BH140" s="289"/>
      <c r="BI140" s="289"/>
      <c r="BJ140" s="228"/>
      <c r="BK140" s="228"/>
      <c r="BL140" s="233" t="str">
        <f t="shared" si="136"/>
        <v/>
      </c>
    </row>
    <row r="141" spans="1:64" ht="12" hidden="1" customHeight="1">
      <c r="A141" s="333" t="s">
        <v>684</v>
      </c>
      <c r="B141" s="381" t="s">
        <v>329</v>
      </c>
      <c r="C141" s="333" t="s">
        <v>656</v>
      </c>
      <c r="D141" s="381" t="s">
        <v>333</v>
      </c>
      <c r="E141" s="381" t="s">
        <v>869</v>
      </c>
      <c r="F141" s="381" t="s">
        <v>621</v>
      </c>
      <c r="G141" s="381" t="s">
        <v>398</v>
      </c>
      <c r="H141" s="100" t="s">
        <v>653</v>
      </c>
      <c r="I141" s="381" t="s">
        <v>339</v>
      </c>
      <c r="J141" s="382">
        <v>64190</v>
      </c>
      <c r="K141" s="382">
        <v>48149</v>
      </c>
      <c r="L141" s="191" t="str">
        <f t="shared" si="93"/>
        <v>890014151401111007601051125110</v>
      </c>
      <c r="M141" s="192">
        <f t="array" ref="M141">IF(COUNT(SEARCH(Удалить_Роспись_КВСР,$B141)*SEARCH(Удалить_Роспись_ПБС,$C141)*SEARCH(Удалить_Роспись_КФСР, $D141)*SEARCH(Удалить_Роспись_КЦСР,$E141)*SEARCH(Удалить_Роспись_КВР,$F141)*SEARCH(Удалить_Роспись_ЭК,$H141)*SEARCH(Удалить_Роспись_КР,$I141))&gt;0,0,1)</f>
        <v>0</v>
      </c>
      <c r="N141" s="192">
        <v>0</v>
      </c>
      <c r="O141" s="192" t="str">
        <f t="shared" si="94"/>
        <v/>
      </c>
      <c r="P141" s="192" t="str">
        <f t="shared" si="137"/>
        <v/>
      </c>
      <c r="Q141" s="300" t="str">
        <f t="shared" si="96"/>
        <v/>
      </c>
      <c r="R141" s="300" t="str">
        <f t="shared" si="97"/>
        <v/>
      </c>
      <c r="S141" s="300" t="str">
        <f t="shared" si="98"/>
        <v/>
      </c>
      <c r="T141" s="192" t="str">
        <f t="shared" si="99"/>
        <v/>
      </c>
      <c r="U141" s="303" t="str">
        <f t="shared" si="100"/>
        <v/>
      </c>
      <c r="V141" s="300" t="str">
        <f t="shared" si="101"/>
        <v/>
      </c>
      <c r="W141" s="192" t="str">
        <f t="shared" si="102"/>
        <v/>
      </c>
      <c r="X141" s="303" t="str">
        <f t="shared" si="103"/>
        <v/>
      </c>
      <c r="Y141" s="300" t="str">
        <f t="shared" si="104"/>
        <v/>
      </c>
      <c r="Z141" s="300" t="str">
        <f t="shared" si="105"/>
        <v>меж</v>
      </c>
      <c r="AA141" s="303" t="str">
        <f t="shared" si="106"/>
        <v/>
      </c>
      <c r="AB141" s="300" t="str">
        <f t="shared" si="107"/>
        <v/>
      </c>
      <c r="AC141" s="300" t="str">
        <f t="shared" si="108"/>
        <v/>
      </c>
      <c r="AD141" s="300" t="str">
        <f t="shared" si="109"/>
        <v/>
      </c>
      <c r="AE141" s="192" t="str">
        <f t="shared" si="110"/>
        <v/>
      </c>
      <c r="AF141" s="192" t="str">
        <f t="shared" si="111"/>
        <v/>
      </c>
      <c r="AG141" s="192"/>
      <c r="AJ141" s="300" t="str">
        <f t="shared" si="112"/>
        <v/>
      </c>
      <c r="AK141" s="300" t="str">
        <f t="shared" si="113"/>
        <v/>
      </c>
      <c r="AL141" s="300" t="str">
        <f t="shared" si="114"/>
        <v/>
      </c>
      <c r="AM141" s="300" t="str">
        <f t="shared" si="115"/>
        <v>меж</v>
      </c>
      <c r="AN141" s="300" t="str">
        <f t="shared" si="116"/>
        <v/>
      </c>
      <c r="AO141" s="300" t="str">
        <f t="shared" si="117"/>
        <v/>
      </c>
      <c r="AP141" s="300" t="str">
        <f t="shared" si="118"/>
        <v/>
      </c>
      <c r="AQ141" s="300" t="str">
        <f t="shared" si="119"/>
        <v/>
      </c>
      <c r="AR141" s="306" t="str">
        <f t="shared" si="120"/>
        <v/>
      </c>
      <c r="AS141" s="300" t="str">
        <f t="shared" si="121"/>
        <v/>
      </c>
      <c r="AT141" s="300" t="str">
        <f t="shared" si="122"/>
        <v/>
      </c>
      <c r="AU141" s="192" t="str">
        <f t="shared" si="123"/>
        <v>меж</v>
      </c>
      <c r="AV141" s="192" t="str">
        <f t="shared" si="124"/>
        <v>меж89001415общпро</v>
      </c>
      <c r="AW141" s="191">
        <f t="shared" si="125"/>
        <v>0</v>
      </c>
      <c r="AX141" s="191">
        <f t="shared" si="126"/>
        <v>0</v>
      </c>
      <c r="AY141" s="191">
        <f t="shared" si="127"/>
        <v>0</v>
      </c>
      <c r="AZ141" s="191">
        <f t="shared" si="128"/>
        <v>0</v>
      </c>
      <c r="BA141" s="193">
        <f t="shared" si="129"/>
        <v>1</v>
      </c>
      <c r="BB141" s="193">
        <f t="shared" si="130"/>
        <v>1</v>
      </c>
      <c r="BC141" s="193">
        <f t="shared" si="131"/>
        <v>1</v>
      </c>
      <c r="BD141" s="191">
        <f t="shared" si="139"/>
        <v>0</v>
      </c>
      <c r="BE141" s="191">
        <f t="shared" si="133"/>
        <v>0</v>
      </c>
      <c r="BF141" s="210">
        <f t="shared" si="134"/>
        <v>0</v>
      </c>
      <c r="BG141" s="211">
        <f t="shared" si="135"/>
        <v>0</v>
      </c>
      <c r="BH141" s="289"/>
      <c r="BI141" s="289"/>
      <c r="BJ141" s="228"/>
      <c r="BK141" s="228"/>
      <c r="BL141" s="233" t="str">
        <f t="shared" si="136"/>
        <v/>
      </c>
    </row>
    <row r="142" spans="1:64" ht="12" customHeight="1">
      <c r="A142" s="333" t="s">
        <v>684</v>
      </c>
      <c r="B142" s="381" t="s">
        <v>329</v>
      </c>
      <c r="C142" s="333" t="s">
        <v>656</v>
      </c>
      <c r="D142" s="381" t="s">
        <v>333</v>
      </c>
      <c r="E142" s="381" t="s">
        <v>870</v>
      </c>
      <c r="F142" s="381" t="s">
        <v>621</v>
      </c>
      <c r="G142" s="381" t="s">
        <v>398</v>
      </c>
      <c r="H142" s="100" t="s">
        <v>653</v>
      </c>
      <c r="I142" s="381" t="s">
        <v>505</v>
      </c>
      <c r="J142" s="382">
        <v>4760580</v>
      </c>
      <c r="K142" s="382">
        <v>3500000</v>
      </c>
      <c r="L142" s="191" t="str">
        <f t="shared" ref="L142:L205" si="140">CONCATENATE(B142,C142,D142,E142,F142,G142,I142)</f>
        <v>890014151401111008013051125101</v>
      </c>
      <c r="M142" s="192">
        <f t="array" ref="M142">IF(COUNT(SEARCH(Удалить_Роспись_КВСР,$B142)*SEARCH(Удалить_Роспись_ПБС,$C142)*SEARCH(Удалить_Роспись_КФСР, $D142)*SEARCH(Удалить_Роспись_КЦСР,$E142)*SEARCH(Удалить_Роспись_КВР,$F142)*SEARCH(Удалить_Роспись_ЭК,$H142)*SEARCH(Удалить_Роспись_КР,$I142))&gt;0,0,1)</f>
        <v>1</v>
      </c>
      <c r="N142" s="192">
        <v>0</v>
      </c>
      <c r="O142" s="192" t="str">
        <f t="shared" ref="O142:O205" si="141">IF(OR($E142="263П001",$E142="092П000"),"атп","")</f>
        <v/>
      </c>
      <c r="P142" s="192" t="str">
        <f t="shared" si="137"/>
        <v/>
      </c>
      <c r="Q142" s="300" t="str">
        <f t="shared" ref="Q142:Q205" si="142">IF(OR($E142="282Д002",$E142="909Д000"),"инв","")</f>
        <v/>
      </c>
      <c r="R142" s="300" t="str">
        <f t="shared" ref="R142:R205" si="143">IF(OR($E142="2928006",$E142="4118004",$E142="909Ж000"),"зем","")</f>
        <v/>
      </c>
      <c r="S142" s="300" t="str">
        <f t="shared" ref="S142:S205" si="144">IF($D142="1001","пен","")</f>
        <v/>
      </c>
      <c r="T142" s="192" t="str">
        <f t="shared" ref="T142:T205" si="145">IF($E142="9018000","рез","")</f>
        <v/>
      </c>
      <c r="U142" s="303" t="str">
        <f t="shared" ref="U142:U205" si="146">IF(LEFT($E142,3)="795","рцп","")</f>
        <v/>
      </c>
      <c r="V142" s="300" t="str">
        <f t="shared" ref="V142:V205" si="147">IF(AND($B142="830",OR($E142="1038212",$E142="0358000",E142="0348223",E142="1018001",E142="1018210",E142="1038000",E142="0318202",E142="0368203",E142="0538001")),"мер","")</f>
        <v/>
      </c>
      <c r="W142" s="192" t="str">
        <f t="shared" ref="W142:W205" si="148">IF(AND($B142="806",$D142="0503"),"бла","")</f>
        <v/>
      </c>
      <c r="X142" s="303" t="str">
        <f t="shared" ref="X142:X205" si="149">IF(AND($B142="806",$E142="5058606"),"жил","")</f>
        <v/>
      </c>
      <c r="Y142" s="300" t="str">
        <f t="shared" ref="Y142:Y205" si="150">IF($D142="0107","выб","")</f>
        <v/>
      </c>
      <c r="Z142" s="300" t="str">
        <f t="shared" ref="Z142:Z205" si="151">IF($G142="251","меж","")</f>
        <v>меж</v>
      </c>
      <c r="AA142" s="303" t="str">
        <f t="shared" ref="AA142:AA205" si="152">IF($B142="800","кцп","")</f>
        <v/>
      </c>
      <c r="AB142" s="300" t="str">
        <f t="shared" ref="AB142:AB205" si="153">IF($F142="611","смз","")</f>
        <v/>
      </c>
      <c r="AC142" s="300" t="str">
        <f t="shared" ref="AC142:AC205" si="154">IF($D142="1301","дол","")</f>
        <v/>
      </c>
      <c r="AD142" s="300" t="str">
        <f t="shared" ref="AD142:AD205" si="155">IF($F142="612","сиц","")</f>
        <v/>
      </c>
      <c r="AE142" s="192" t="str">
        <f t="shared" ref="AE142:AE205" si="156">IF(AND($B142="890",$E142="9098000",F142="870"),"рсф","")</f>
        <v/>
      </c>
      <c r="AF142" s="192" t="str">
        <f t="shared" ref="AF142:AF205" si="157">IF(AND($F142="330",B142="806"),"поч","")</f>
        <v/>
      </c>
      <c r="AG142" s="192"/>
      <c r="AJ142" s="300" t="str">
        <f t="shared" ref="AJ142:AJ205" si="158">IF(AND(D142="0503",G142="223",OR(E142="2118002",E142="2218002",E142="2338004",E142="2718002",E142="2928002",E142="3018002",E142="3118002",E142="3218002",E142="3418002",E142="3658002",E142="3718002",E142="3818002",E142="3948001",E142="4118002",E142="4218002",E142="4218001",E142="4318002",E142="4418002",E142="4618002")),"осв","")</f>
        <v/>
      </c>
      <c r="AK142" s="300" t="str">
        <f t="shared" ref="AK142:AK205" si="159">IF($D142="0107","выб","")</f>
        <v/>
      </c>
      <c r="AL142" s="300" t="str">
        <f t="shared" ref="AL142:AL205" si="160">IF(OR($D142="0409",$D142="0503"),"бла","")</f>
        <v/>
      </c>
      <c r="AM142" s="300" t="str">
        <f t="shared" ref="AM142:AM205" si="161">IF($G142="251","меж","")</f>
        <v>меж</v>
      </c>
      <c r="AN142" s="300" t="str">
        <f t="shared" ref="AN142:AN205" si="162">IF($D142="0501","жил","")</f>
        <v/>
      </c>
      <c r="AO142" s="300" t="str">
        <f t="shared" ref="AO142:AO205" si="163">IF($D142="1101","физ","")</f>
        <v/>
      </c>
      <c r="AP142" s="300" t="str">
        <f t="shared" ref="AP142:AP205" si="164">IF($D142="0408","тра","")</f>
        <v/>
      </c>
      <c r="AQ142" s="300" t="str">
        <f t="shared" ref="AQ142:AQ205" si="165">IF($D142="1001","пен","")</f>
        <v/>
      </c>
      <c r="AR142" s="306" t="str">
        <f t="shared" ref="AR142:AR205" si="166">IF(LEFT($E142,3)="795","рцп","")</f>
        <v/>
      </c>
      <c r="AS142" s="300" t="str">
        <f t="shared" ref="AS142:AS205" si="167">IF($F142="611","смз","")</f>
        <v/>
      </c>
      <c r="AT142" s="300" t="str">
        <f t="shared" ref="AT142:AT205" si="168">IF($F142="612","сиц","")</f>
        <v/>
      </c>
      <c r="AU142" s="192" t="str">
        <f t="shared" ref="AU142:AU205" si="169">IF(LEFT(B142,1)="9",LEFT(CONCATENATE(AJ142,AK142,AL142,AM142,AN142,AP142,AQ142,AR142,AS142,AT142,AO142,"рбс"),3),LEFT(CONCATENATE(O142,P142,Q142,R142,S142,T142,U142,V142,W142,X142,Y142,Z142,AA142,AB142,AC142,AD142,AE142,AF142,"рбс"),3))</f>
        <v>меж</v>
      </c>
      <c r="AV142" s="192" t="str">
        <f t="shared" ref="AV142:AV205" si="170">CONCATENATE(AU142,B142,IF(C142="ЦП270","ЦП273",IF(AND(C142="ЦС300",LEFT(E142,3)="440"),"ЦС306",IF(AND(C142="ЦУ340",LEFT(E142,3)="440"),"ЦУ347",C142))),IF(ISNA(VLOOKUP(F142,спр_Платные,1,FALSE)),"общ","пла"),VLOOKUP(G142,спр_Индексации_ЭКР,3,FALSE))</f>
        <v>меж89001415общпро</v>
      </c>
      <c r="AW142" s="191">
        <f t="shared" ref="AW142:AW205" si="171">J142*$M142</f>
        <v>4760580</v>
      </c>
      <c r="AX142" s="191">
        <f t="shared" ref="AX142:AX205" si="172">K142*$M142</f>
        <v>3500000</v>
      </c>
      <c r="AY142" s="191">
        <f t="shared" ref="AY142:AY205" si="173">J142*$N142</f>
        <v>0</v>
      </c>
      <c r="AZ142" s="191">
        <f t="shared" ref="AZ142:AZ205" si="174">K142*$N142</f>
        <v>0</v>
      </c>
      <c r="BA142" s="193">
        <f t="shared" ref="BA142:BA205" si="175">VLOOKUP(G142,спр_Индексации_ЭКР,2,FALSE)</f>
        <v>1</v>
      </c>
      <c r="BB142" s="193">
        <f t="shared" ref="BB142:BB205" si="176">VLOOKUP(G142,спр_Индексации_ЭКР,4,FALSE)</f>
        <v>1</v>
      </c>
      <c r="BC142" s="193">
        <f t="shared" ref="BC142:BC205" si="177">VLOOKUP(G142,спр_Индексации_ЭКР,5,FALSE)</f>
        <v>1</v>
      </c>
      <c r="BD142" s="191">
        <f t="shared" si="139"/>
        <v>0</v>
      </c>
      <c r="BE142" s="191">
        <f t="shared" ref="BE142:BE205" si="178">AZ142*$BA142</f>
        <v>0</v>
      </c>
      <c r="BF142" s="210">
        <f t="shared" ref="BF142:BF205" si="179">BD142*BB142</f>
        <v>0</v>
      </c>
      <c r="BG142" s="211">
        <f t="shared" ref="BG142:BG205" si="180">BF142*BC142</f>
        <v>0</v>
      </c>
      <c r="BH142" s="289"/>
      <c r="BI142" s="289"/>
      <c r="BJ142" s="228"/>
      <c r="BK142" s="228"/>
      <c r="BL142" s="233" t="str">
        <f t="shared" ref="BL142:BL205" si="181">IF(LEFT(B142,1)="9",LEFT(D142,2),"")</f>
        <v/>
      </c>
    </row>
    <row r="143" spans="1:64" ht="12" customHeight="1">
      <c r="A143" s="333" t="s">
        <v>684</v>
      </c>
      <c r="B143" s="381" t="s">
        <v>416</v>
      </c>
      <c r="C143" s="333" t="s">
        <v>656</v>
      </c>
      <c r="D143" s="381" t="s">
        <v>383</v>
      </c>
      <c r="E143" s="381" t="s">
        <v>872</v>
      </c>
      <c r="F143" s="381" t="s">
        <v>602</v>
      </c>
      <c r="G143" s="381" t="s">
        <v>385</v>
      </c>
      <c r="H143" s="100" t="s">
        <v>653</v>
      </c>
      <c r="I143" s="381" t="s">
        <v>505</v>
      </c>
      <c r="J143" s="382">
        <v>423532.79999999999</v>
      </c>
      <c r="K143" s="382">
        <v>340171.62</v>
      </c>
      <c r="L143" s="191" t="str">
        <f t="shared" si="140"/>
        <v>903014150102801006000012121101</v>
      </c>
      <c r="M143" s="192">
        <f t="array" ref="M143">IF(COUNT(SEARCH(Удалить_Роспись_КВСР,$B143)*SEARCH(Удалить_Роспись_ПБС,$C143)*SEARCH(Удалить_Роспись_КФСР, $D143)*SEARCH(Удалить_Роспись_КЦСР,$E143)*SEARCH(Удалить_Роспись_КВР,$F143)*SEARCH(Удалить_Роспись_ЭК,$H143)*SEARCH(Удалить_Роспись_КР,$I143))&gt;0,0,1)</f>
        <v>1</v>
      </c>
      <c r="N143" s="192">
        <v>0</v>
      </c>
      <c r="O143" s="192" t="str">
        <f t="shared" si="141"/>
        <v/>
      </c>
      <c r="P143" s="192" t="str">
        <f t="shared" si="137"/>
        <v/>
      </c>
      <c r="Q143" s="300" t="str">
        <f t="shared" si="142"/>
        <v/>
      </c>
      <c r="R143" s="300" t="str">
        <f t="shared" si="143"/>
        <v/>
      </c>
      <c r="S143" s="300" t="str">
        <f t="shared" si="144"/>
        <v/>
      </c>
      <c r="T143" s="192" t="str">
        <f t="shared" si="145"/>
        <v/>
      </c>
      <c r="U143" s="303" t="str">
        <f t="shared" si="146"/>
        <v/>
      </c>
      <c r="V143" s="300" t="str">
        <f t="shared" si="147"/>
        <v/>
      </c>
      <c r="W143" s="192" t="str">
        <f t="shared" si="148"/>
        <v/>
      </c>
      <c r="X143" s="303" t="str">
        <f t="shared" si="149"/>
        <v/>
      </c>
      <c r="Y143" s="300" t="str">
        <f t="shared" si="150"/>
        <v/>
      </c>
      <c r="Z143" s="300" t="str">
        <f t="shared" si="151"/>
        <v/>
      </c>
      <c r="AA143" s="303" t="str">
        <f t="shared" si="152"/>
        <v/>
      </c>
      <c r="AB143" s="300" t="str">
        <f t="shared" si="153"/>
        <v/>
      </c>
      <c r="AC143" s="300" t="str">
        <f t="shared" si="154"/>
        <v/>
      </c>
      <c r="AD143" s="300" t="str">
        <f t="shared" si="155"/>
        <v/>
      </c>
      <c r="AE143" s="192" t="str">
        <f t="shared" si="156"/>
        <v/>
      </c>
      <c r="AF143" s="192" t="str">
        <f t="shared" si="157"/>
        <v/>
      </c>
      <c r="AG143" s="192"/>
      <c r="AJ143" s="300" t="str">
        <f t="shared" si="158"/>
        <v/>
      </c>
      <c r="AK143" s="300" t="str">
        <f t="shared" si="159"/>
        <v/>
      </c>
      <c r="AL143" s="300" t="str">
        <f t="shared" si="160"/>
        <v/>
      </c>
      <c r="AM143" s="300" t="str">
        <f t="shared" si="161"/>
        <v/>
      </c>
      <c r="AN143" s="300" t="str">
        <f t="shared" si="162"/>
        <v/>
      </c>
      <c r="AO143" s="300" t="str">
        <f t="shared" si="163"/>
        <v/>
      </c>
      <c r="AP143" s="300" t="str">
        <f t="shared" si="164"/>
        <v/>
      </c>
      <c r="AQ143" s="300" t="str">
        <f t="shared" si="165"/>
        <v/>
      </c>
      <c r="AR143" s="306" t="str">
        <f t="shared" si="166"/>
        <v/>
      </c>
      <c r="AS143" s="300" t="str">
        <f t="shared" si="167"/>
        <v/>
      </c>
      <c r="AT143" s="300" t="str">
        <f t="shared" si="168"/>
        <v/>
      </c>
      <c r="AU143" s="192" t="str">
        <f t="shared" si="169"/>
        <v>рбс</v>
      </c>
      <c r="AV143" s="192" t="str">
        <f t="shared" si="170"/>
        <v>рбс90301415общопл</v>
      </c>
      <c r="AW143" s="191">
        <f t="shared" si="171"/>
        <v>423532.79999999999</v>
      </c>
      <c r="AX143" s="191">
        <f t="shared" si="172"/>
        <v>340171.62</v>
      </c>
      <c r="AY143" s="191">
        <f t="shared" si="173"/>
        <v>0</v>
      </c>
      <c r="AZ143" s="191">
        <f t="shared" si="174"/>
        <v>0</v>
      </c>
      <c r="BA143" s="193">
        <f t="shared" si="175"/>
        <v>1</v>
      </c>
      <c r="BB143" s="193">
        <f t="shared" si="176"/>
        <v>1</v>
      </c>
      <c r="BC143" s="193">
        <f t="shared" si="177"/>
        <v>1</v>
      </c>
      <c r="BD143" s="191">
        <f t="shared" si="139"/>
        <v>0</v>
      </c>
      <c r="BE143" s="191">
        <f t="shared" si="178"/>
        <v>0</v>
      </c>
      <c r="BF143" s="210">
        <f t="shared" si="179"/>
        <v>0</v>
      </c>
      <c r="BG143" s="211">
        <f t="shared" si="180"/>
        <v>0</v>
      </c>
      <c r="BH143" s="289"/>
      <c r="BI143" s="289"/>
      <c r="BJ143" s="228"/>
      <c r="BK143" s="228"/>
      <c r="BL143" s="233" t="str">
        <f t="shared" si="181"/>
        <v>01</v>
      </c>
    </row>
    <row r="144" spans="1:64" ht="12" customHeight="1">
      <c r="A144" s="333" t="s">
        <v>684</v>
      </c>
      <c r="B144" s="381" t="s">
        <v>416</v>
      </c>
      <c r="C144" s="333" t="s">
        <v>656</v>
      </c>
      <c r="D144" s="381" t="s">
        <v>383</v>
      </c>
      <c r="E144" s="381" t="s">
        <v>872</v>
      </c>
      <c r="F144" s="381" t="s">
        <v>585</v>
      </c>
      <c r="G144" s="381" t="s">
        <v>386</v>
      </c>
      <c r="H144" s="100" t="s">
        <v>653</v>
      </c>
      <c r="I144" s="381" t="s">
        <v>505</v>
      </c>
      <c r="J144" s="382">
        <v>12100</v>
      </c>
      <c r="K144" s="382">
        <v>5010.2</v>
      </c>
      <c r="L144" s="191" t="str">
        <f t="shared" si="140"/>
        <v>903014150102801006000012221201</v>
      </c>
      <c r="M144" s="192">
        <f t="array" ref="M144">IF(COUNT(SEARCH(Удалить_Роспись_КВСР,$B144)*SEARCH(Удалить_Роспись_ПБС,$C144)*SEARCH(Удалить_Роспись_КФСР, $D144)*SEARCH(Удалить_Роспись_КЦСР,$E144)*SEARCH(Удалить_Роспись_КВР,$F144)*SEARCH(Удалить_Роспись_ЭК,$H144)*SEARCH(Удалить_Роспись_КР,$I144))&gt;0,0,1)</f>
        <v>1</v>
      </c>
      <c r="N144" s="192">
        <f>IF(COUNT(SEARCH(Удалить_Индекс_КВСР,$B144)*SEARCH(Удалить_Индекс_ПБС,$C144)*SEARCH(Удалить_Индекс_КФСР,$D144)*SEARCH(Удалить_Индекс_КЦСР,$E144)*SEARCH(Удалить_Индекс_КВР,$F144)*SEARCH(Удалить_Индекс_ЭК,$H144)*SEARCH(Удалить_Индекс_КР,$I144))&gt;0,0,1)</f>
        <v>1</v>
      </c>
      <c r="O144" s="192" t="str">
        <f t="shared" si="141"/>
        <v/>
      </c>
      <c r="P144" s="192" t="str">
        <f t="shared" si="137"/>
        <v/>
      </c>
      <c r="Q144" s="300" t="str">
        <f t="shared" si="142"/>
        <v/>
      </c>
      <c r="R144" s="300" t="str">
        <f t="shared" si="143"/>
        <v/>
      </c>
      <c r="S144" s="300" t="str">
        <f t="shared" si="144"/>
        <v/>
      </c>
      <c r="T144" s="192" t="str">
        <f t="shared" si="145"/>
        <v/>
      </c>
      <c r="U144" s="303" t="str">
        <f t="shared" si="146"/>
        <v/>
      </c>
      <c r="V144" s="300" t="str">
        <f t="shared" si="147"/>
        <v/>
      </c>
      <c r="W144" s="192" t="str">
        <f t="shared" si="148"/>
        <v/>
      </c>
      <c r="X144" s="303" t="str">
        <f t="shared" si="149"/>
        <v/>
      </c>
      <c r="Y144" s="300" t="str">
        <f t="shared" si="150"/>
        <v/>
      </c>
      <c r="Z144" s="300" t="str">
        <f t="shared" si="151"/>
        <v/>
      </c>
      <c r="AA144" s="303" t="str">
        <f t="shared" si="152"/>
        <v/>
      </c>
      <c r="AB144" s="300" t="str">
        <f t="shared" si="153"/>
        <v/>
      </c>
      <c r="AC144" s="300" t="str">
        <f t="shared" si="154"/>
        <v/>
      </c>
      <c r="AD144" s="300" t="str">
        <f t="shared" si="155"/>
        <v/>
      </c>
      <c r="AE144" s="192" t="str">
        <f t="shared" si="156"/>
        <v/>
      </c>
      <c r="AF144" s="192" t="str">
        <f t="shared" si="157"/>
        <v/>
      </c>
      <c r="AG144" s="192"/>
      <c r="AJ144" s="300" t="str">
        <f t="shared" si="158"/>
        <v/>
      </c>
      <c r="AK144" s="300" t="str">
        <f t="shared" si="159"/>
        <v/>
      </c>
      <c r="AL144" s="300" t="str">
        <f t="shared" si="160"/>
        <v/>
      </c>
      <c r="AM144" s="300" t="str">
        <f t="shared" si="161"/>
        <v/>
      </c>
      <c r="AN144" s="300" t="str">
        <f t="shared" si="162"/>
        <v/>
      </c>
      <c r="AO144" s="300" t="str">
        <f t="shared" si="163"/>
        <v/>
      </c>
      <c r="AP144" s="300" t="str">
        <f t="shared" si="164"/>
        <v/>
      </c>
      <c r="AQ144" s="300" t="str">
        <f t="shared" si="165"/>
        <v/>
      </c>
      <c r="AR144" s="306" t="str">
        <f t="shared" si="166"/>
        <v/>
      </c>
      <c r="AS144" s="300" t="str">
        <f t="shared" si="167"/>
        <v/>
      </c>
      <c r="AT144" s="300" t="str">
        <f t="shared" si="168"/>
        <v/>
      </c>
      <c r="AU144" s="192" t="str">
        <f t="shared" si="169"/>
        <v>рбс</v>
      </c>
      <c r="AV144" s="192" t="str">
        <f t="shared" si="170"/>
        <v>рбс90301415общпро</v>
      </c>
      <c r="AW144" s="191">
        <f t="shared" si="171"/>
        <v>12100</v>
      </c>
      <c r="AX144" s="191">
        <f t="shared" si="172"/>
        <v>5010.2</v>
      </c>
      <c r="AY144" s="191">
        <f t="shared" si="173"/>
        <v>12100</v>
      </c>
      <c r="AZ144" s="191">
        <f t="shared" si="174"/>
        <v>5010.2</v>
      </c>
      <c r="BA144" s="193">
        <f t="shared" si="175"/>
        <v>1</v>
      </c>
      <c r="BB144" s="193">
        <f t="shared" si="176"/>
        <v>1</v>
      </c>
      <c r="BC144" s="193">
        <f t="shared" si="177"/>
        <v>1</v>
      </c>
      <c r="BD144" s="191">
        <f t="shared" si="139"/>
        <v>12100</v>
      </c>
      <c r="BE144" s="191">
        <f t="shared" si="178"/>
        <v>5010.2</v>
      </c>
      <c r="BF144" s="210">
        <f t="shared" si="179"/>
        <v>12100</v>
      </c>
      <c r="BG144" s="211">
        <f t="shared" si="180"/>
        <v>12100</v>
      </c>
      <c r="BH144" s="289"/>
      <c r="BI144" s="289"/>
      <c r="BJ144" s="228"/>
      <c r="BK144" s="228"/>
      <c r="BL144" s="233" t="str">
        <f t="shared" si="181"/>
        <v>01</v>
      </c>
    </row>
    <row r="145" spans="1:64" ht="12" customHeight="1">
      <c r="A145" s="333" t="s">
        <v>684</v>
      </c>
      <c r="B145" s="381" t="s">
        <v>416</v>
      </c>
      <c r="C145" s="333" t="s">
        <v>656</v>
      </c>
      <c r="D145" s="381" t="s">
        <v>383</v>
      </c>
      <c r="E145" s="381" t="s">
        <v>872</v>
      </c>
      <c r="F145" s="381" t="s">
        <v>873</v>
      </c>
      <c r="G145" s="381" t="s">
        <v>387</v>
      </c>
      <c r="H145" s="100" t="s">
        <v>653</v>
      </c>
      <c r="I145" s="381" t="s">
        <v>505</v>
      </c>
      <c r="J145" s="382">
        <v>127906.91</v>
      </c>
      <c r="K145" s="382">
        <v>85271.27</v>
      </c>
      <c r="L145" s="191" t="str">
        <f t="shared" si="140"/>
        <v>903014150102801006000012921301</v>
      </c>
      <c r="M145" s="192">
        <f t="array" ref="M145">IF(COUNT(SEARCH(Удалить_Роспись_КВСР,$B145)*SEARCH(Удалить_Роспись_ПБС,$C145)*SEARCH(Удалить_Роспись_КФСР, $D145)*SEARCH(Удалить_Роспись_КЦСР,$E145)*SEARCH(Удалить_Роспись_КВР,$F145)*SEARCH(Удалить_Роспись_ЭК,$H145)*SEARCH(Удалить_Роспись_КР,$I145))&gt;0,0,1)</f>
        <v>1</v>
      </c>
      <c r="N145" s="192">
        <v>0</v>
      </c>
      <c r="O145" s="192" t="str">
        <f t="shared" si="141"/>
        <v/>
      </c>
      <c r="P145" s="192" t="str">
        <f t="shared" si="137"/>
        <v/>
      </c>
      <c r="Q145" s="300" t="str">
        <f t="shared" si="142"/>
        <v/>
      </c>
      <c r="R145" s="300" t="str">
        <f t="shared" si="143"/>
        <v/>
      </c>
      <c r="S145" s="300" t="str">
        <f t="shared" si="144"/>
        <v/>
      </c>
      <c r="T145" s="192" t="str">
        <f t="shared" si="145"/>
        <v/>
      </c>
      <c r="U145" s="303" t="str">
        <f t="shared" si="146"/>
        <v/>
      </c>
      <c r="V145" s="300" t="str">
        <f t="shared" si="147"/>
        <v/>
      </c>
      <c r="W145" s="192" t="str">
        <f t="shared" si="148"/>
        <v/>
      </c>
      <c r="X145" s="303" t="str">
        <f t="shared" si="149"/>
        <v/>
      </c>
      <c r="Y145" s="300" t="str">
        <f t="shared" si="150"/>
        <v/>
      </c>
      <c r="Z145" s="300" t="str">
        <f t="shared" si="151"/>
        <v/>
      </c>
      <c r="AA145" s="303" t="str">
        <f t="shared" si="152"/>
        <v/>
      </c>
      <c r="AB145" s="300" t="str">
        <f t="shared" si="153"/>
        <v/>
      </c>
      <c r="AC145" s="300" t="str">
        <f t="shared" si="154"/>
        <v/>
      </c>
      <c r="AD145" s="300" t="str">
        <f t="shared" si="155"/>
        <v/>
      </c>
      <c r="AE145" s="192" t="str">
        <f t="shared" si="156"/>
        <v/>
      </c>
      <c r="AF145" s="192" t="str">
        <f t="shared" si="157"/>
        <v/>
      </c>
      <c r="AG145" s="192"/>
      <c r="AJ145" s="300" t="str">
        <f t="shared" si="158"/>
        <v/>
      </c>
      <c r="AK145" s="300" t="str">
        <f t="shared" si="159"/>
        <v/>
      </c>
      <c r="AL145" s="300" t="str">
        <f t="shared" si="160"/>
        <v/>
      </c>
      <c r="AM145" s="300" t="str">
        <f t="shared" si="161"/>
        <v/>
      </c>
      <c r="AN145" s="300" t="str">
        <f t="shared" si="162"/>
        <v/>
      </c>
      <c r="AO145" s="300" t="str">
        <f t="shared" si="163"/>
        <v/>
      </c>
      <c r="AP145" s="300" t="str">
        <f t="shared" si="164"/>
        <v/>
      </c>
      <c r="AQ145" s="300" t="str">
        <f t="shared" si="165"/>
        <v/>
      </c>
      <c r="AR145" s="306" t="str">
        <f t="shared" si="166"/>
        <v/>
      </c>
      <c r="AS145" s="300" t="str">
        <f t="shared" si="167"/>
        <v/>
      </c>
      <c r="AT145" s="300" t="str">
        <f t="shared" si="168"/>
        <v/>
      </c>
      <c r="AU145" s="192" t="str">
        <f t="shared" si="169"/>
        <v>рбс</v>
      </c>
      <c r="AV145" s="192" t="str">
        <f t="shared" si="170"/>
        <v>рбс90301415общопл</v>
      </c>
      <c r="AW145" s="191">
        <f t="shared" si="171"/>
        <v>127906.91</v>
      </c>
      <c r="AX145" s="191">
        <f t="shared" si="172"/>
        <v>85271.27</v>
      </c>
      <c r="AY145" s="191">
        <f t="shared" si="173"/>
        <v>0</v>
      </c>
      <c r="AZ145" s="191">
        <f t="shared" si="174"/>
        <v>0</v>
      </c>
      <c r="BA145" s="193">
        <f t="shared" si="175"/>
        <v>1</v>
      </c>
      <c r="BB145" s="193">
        <f t="shared" si="176"/>
        <v>1</v>
      </c>
      <c r="BC145" s="193">
        <f t="shared" si="177"/>
        <v>1</v>
      </c>
      <c r="BD145" s="191">
        <f t="shared" si="139"/>
        <v>0</v>
      </c>
      <c r="BE145" s="191">
        <f t="shared" si="178"/>
        <v>0</v>
      </c>
      <c r="BF145" s="210">
        <f t="shared" si="179"/>
        <v>0</v>
      </c>
      <c r="BG145" s="211">
        <f t="shared" si="180"/>
        <v>0</v>
      </c>
      <c r="BH145" s="289"/>
      <c r="BI145" s="289"/>
      <c r="BJ145" s="228"/>
      <c r="BK145" s="228"/>
      <c r="BL145" s="233" t="str">
        <f t="shared" si="181"/>
        <v>01</v>
      </c>
    </row>
    <row r="146" spans="1:64" ht="12" customHeight="1">
      <c r="A146" s="333" t="s">
        <v>684</v>
      </c>
      <c r="B146" s="381" t="s">
        <v>416</v>
      </c>
      <c r="C146" s="333" t="s">
        <v>656</v>
      </c>
      <c r="D146" s="381" t="s">
        <v>388</v>
      </c>
      <c r="E146" s="381" t="s">
        <v>874</v>
      </c>
      <c r="F146" s="381" t="s">
        <v>603</v>
      </c>
      <c r="G146" s="381" t="s">
        <v>395</v>
      </c>
      <c r="H146" s="100" t="s">
        <v>653</v>
      </c>
      <c r="I146" s="381" t="s">
        <v>505</v>
      </c>
      <c r="J146" s="382">
        <v>16800</v>
      </c>
      <c r="K146" s="382">
        <v>0</v>
      </c>
      <c r="L146" s="191" t="str">
        <f t="shared" si="140"/>
        <v>903014150103803006000012329001</v>
      </c>
      <c r="M146" s="192">
        <f t="array" ref="M146">IF(COUNT(SEARCH(Удалить_Роспись_КВСР,$B146)*SEARCH(Удалить_Роспись_ПБС,$C146)*SEARCH(Удалить_Роспись_КФСР, $D146)*SEARCH(Удалить_Роспись_КЦСР,$E146)*SEARCH(Удалить_Роспись_КВР,$F146)*SEARCH(Удалить_Роспись_ЭК,$H146)*SEARCH(Удалить_Роспись_КР,$I146))&gt;0,0,1)</f>
        <v>1</v>
      </c>
      <c r="N146" s="192">
        <f>IF(COUNT(SEARCH(Удалить_Индекс_КВСР,$B146)*SEARCH(Удалить_Индекс_ПБС,$C146)*SEARCH(Удалить_Индекс_КФСР,$D146)*SEARCH(Удалить_Индекс_КЦСР,$E146)*SEARCH(Удалить_Индекс_КВР,$F146)*SEARCH(Удалить_Индекс_ЭК,$H146)*SEARCH(Удалить_Индекс_КР,$I146))&gt;0,0,1)</f>
        <v>1</v>
      </c>
      <c r="O146" s="192" t="str">
        <f t="shared" si="141"/>
        <v/>
      </c>
      <c r="P146" s="192" t="str">
        <f t="shared" si="137"/>
        <v/>
      </c>
      <c r="Q146" s="300" t="str">
        <f t="shared" si="142"/>
        <v/>
      </c>
      <c r="R146" s="300" t="str">
        <f t="shared" si="143"/>
        <v/>
      </c>
      <c r="S146" s="300" t="str">
        <f t="shared" si="144"/>
        <v/>
      </c>
      <c r="T146" s="192" t="str">
        <f t="shared" si="145"/>
        <v/>
      </c>
      <c r="U146" s="303" t="str">
        <f t="shared" si="146"/>
        <v/>
      </c>
      <c r="V146" s="300" t="str">
        <f t="shared" si="147"/>
        <v/>
      </c>
      <c r="W146" s="192" t="str">
        <f t="shared" si="148"/>
        <v/>
      </c>
      <c r="X146" s="303" t="str">
        <f t="shared" si="149"/>
        <v/>
      </c>
      <c r="Y146" s="300" t="str">
        <f t="shared" si="150"/>
        <v/>
      </c>
      <c r="Z146" s="300" t="str">
        <f t="shared" si="151"/>
        <v/>
      </c>
      <c r="AA146" s="303" t="str">
        <f t="shared" si="152"/>
        <v/>
      </c>
      <c r="AB146" s="300" t="str">
        <f t="shared" si="153"/>
        <v/>
      </c>
      <c r="AC146" s="300" t="str">
        <f t="shared" si="154"/>
        <v/>
      </c>
      <c r="AD146" s="300" t="str">
        <f t="shared" si="155"/>
        <v/>
      </c>
      <c r="AE146" s="192" t="str">
        <f t="shared" si="156"/>
        <v/>
      </c>
      <c r="AF146" s="192" t="str">
        <f t="shared" si="157"/>
        <v/>
      </c>
      <c r="AG146" s="192"/>
      <c r="AJ146" s="300" t="str">
        <f t="shared" si="158"/>
        <v/>
      </c>
      <c r="AK146" s="300" t="str">
        <f t="shared" si="159"/>
        <v/>
      </c>
      <c r="AL146" s="300" t="str">
        <f t="shared" si="160"/>
        <v/>
      </c>
      <c r="AM146" s="300" t="str">
        <f t="shared" si="161"/>
        <v/>
      </c>
      <c r="AN146" s="300" t="str">
        <f t="shared" si="162"/>
        <v/>
      </c>
      <c r="AO146" s="300" t="str">
        <f t="shared" si="163"/>
        <v/>
      </c>
      <c r="AP146" s="300" t="str">
        <f t="shared" si="164"/>
        <v/>
      </c>
      <c r="AQ146" s="300" t="str">
        <f t="shared" si="165"/>
        <v/>
      </c>
      <c r="AR146" s="306" t="str">
        <f t="shared" si="166"/>
        <v/>
      </c>
      <c r="AS146" s="300" t="str">
        <f t="shared" si="167"/>
        <v/>
      </c>
      <c r="AT146" s="300" t="str">
        <f t="shared" si="168"/>
        <v/>
      </c>
      <c r="AU146" s="192" t="str">
        <f t="shared" si="169"/>
        <v>рбс</v>
      </c>
      <c r="AV146" s="192" t="str">
        <f t="shared" si="170"/>
        <v>рбс90301415общпро</v>
      </c>
      <c r="AW146" s="191">
        <f t="shared" si="171"/>
        <v>16800</v>
      </c>
      <c r="AX146" s="191">
        <f t="shared" si="172"/>
        <v>0</v>
      </c>
      <c r="AY146" s="191">
        <f t="shared" si="173"/>
        <v>16800</v>
      </c>
      <c r="AZ146" s="191">
        <f t="shared" si="174"/>
        <v>0</v>
      </c>
      <c r="BA146" s="193">
        <f t="shared" si="175"/>
        <v>1</v>
      </c>
      <c r="BB146" s="193">
        <f t="shared" si="176"/>
        <v>1</v>
      </c>
      <c r="BC146" s="193">
        <f t="shared" si="177"/>
        <v>1</v>
      </c>
      <c r="BD146" s="191">
        <f t="shared" si="139"/>
        <v>16800</v>
      </c>
      <c r="BE146" s="191">
        <f t="shared" si="178"/>
        <v>0</v>
      </c>
      <c r="BF146" s="210">
        <f t="shared" si="179"/>
        <v>16800</v>
      </c>
      <c r="BG146" s="211">
        <f t="shared" si="180"/>
        <v>16800</v>
      </c>
      <c r="BH146" s="289"/>
      <c r="BI146" s="289"/>
      <c r="BJ146" s="228"/>
      <c r="BK146" s="228"/>
      <c r="BL146" s="233" t="str">
        <f t="shared" si="181"/>
        <v>01</v>
      </c>
    </row>
    <row r="147" spans="1:64" ht="12" customHeight="1">
      <c r="A147" s="333" t="s">
        <v>684</v>
      </c>
      <c r="B147" s="381" t="s">
        <v>416</v>
      </c>
      <c r="C147" s="333" t="s">
        <v>656</v>
      </c>
      <c r="D147" s="381" t="s">
        <v>390</v>
      </c>
      <c r="E147" s="381" t="s">
        <v>875</v>
      </c>
      <c r="F147" s="381" t="s">
        <v>602</v>
      </c>
      <c r="G147" s="381" t="s">
        <v>385</v>
      </c>
      <c r="H147" s="100" t="s">
        <v>653</v>
      </c>
      <c r="I147" s="381" t="s">
        <v>505</v>
      </c>
      <c r="J147" s="382">
        <v>253557.9</v>
      </c>
      <c r="K147" s="382">
        <v>171386.11</v>
      </c>
      <c r="L147" s="191" t="str">
        <f t="shared" si="140"/>
        <v>903014150104802006000012121101</v>
      </c>
      <c r="M147" s="192">
        <f t="array" ref="M147">IF(COUNT(SEARCH(Удалить_Роспись_КВСР,$B147)*SEARCH(Удалить_Роспись_ПБС,$C147)*SEARCH(Удалить_Роспись_КФСР, $D147)*SEARCH(Удалить_Роспись_КЦСР,$E147)*SEARCH(Удалить_Роспись_КВР,$F147)*SEARCH(Удалить_Роспись_ЭК,$H147)*SEARCH(Удалить_Роспись_КР,$I147))&gt;0,0,1)</f>
        <v>1</v>
      </c>
      <c r="N147" s="192">
        <v>0</v>
      </c>
      <c r="O147" s="192" t="str">
        <f t="shared" si="141"/>
        <v/>
      </c>
      <c r="P147" s="192" t="str">
        <f t="shared" si="137"/>
        <v/>
      </c>
      <c r="Q147" s="300" t="str">
        <f t="shared" si="142"/>
        <v/>
      </c>
      <c r="R147" s="300" t="str">
        <f t="shared" si="143"/>
        <v/>
      </c>
      <c r="S147" s="300" t="str">
        <f t="shared" si="144"/>
        <v/>
      </c>
      <c r="T147" s="192" t="str">
        <f t="shared" si="145"/>
        <v/>
      </c>
      <c r="U147" s="303" t="str">
        <f t="shared" si="146"/>
        <v/>
      </c>
      <c r="V147" s="300" t="str">
        <f t="shared" si="147"/>
        <v/>
      </c>
      <c r="W147" s="192" t="str">
        <f t="shared" si="148"/>
        <v/>
      </c>
      <c r="X147" s="303" t="str">
        <f t="shared" si="149"/>
        <v/>
      </c>
      <c r="Y147" s="300" t="str">
        <f t="shared" si="150"/>
        <v/>
      </c>
      <c r="Z147" s="300" t="str">
        <f t="shared" si="151"/>
        <v/>
      </c>
      <c r="AA147" s="303" t="str">
        <f t="shared" si="152"/>
        <v/>
      </c>
      <c r="AB147" s="300" t="str">
        <f t="shared" si="153"/>
        <v/>
      </c>
      <c r="AC147" s="300" t="str">
        <f t="shared" si="154"/>
        <v/>
      </c>
      <c r="AD147" s="300" t="str">
        <f t="shared" si="155"/>
        <v/>
      </c>
      <c r="AE147" s="192" t="str">
        <f t="shared" si="156"/>
        <v/>
      </c>
      <c r="AF147" s="192" t="str">
        <f t="shared" si="157"/>
        <v/>
      </c>
      <c r="AG147" s="192"/>
      <c r="AJ147" s="300" t="str">
        <f t="shared" si="158"/>
        <v/>
      </c>
      <c r="AK147" s="300" t="str">
        <f t="shared" si="159"/>
        <v/>
      </c>
      <c r="AL147" s="300" t="str">
        <f t="shared" si="160"/>
        <v/>
      </c>
      <c r="AM147" s="300" t="str">
        <f t="shared" si="161"/>
        <v/>
      </c>
      <c r="AN147" s="300" t="str">
        <f t="shared" si="162"/>
        <v/>
      </c>
      <c r="AO147" s="300" t="str">
        <f t="shared" si="163"/>
        <v/>
      </c>
      <c r="AP147" s="300" t="str">
        <f t="shared" si="164"/>
        <v/>
      </c>
      <c r="AQ147" s="300" t="str">
        <f t="shared" si="165"/>
        <v/>
      </c>
      <c r="AR147" s="306" t="str">
        <f t="shared" si="166"/>
        <v/>
      </c>
      <c r="AS147" s="300" t="str">
        <f t="shared" si="167"/>
        <v/>
      </c>
      <c r="AT147" s="300" t="str">
        <f t="shared" si="168"/>
        <v/>
      </c>
      <c r="AU147" s="192" t="str">
        <f t="shared" si="169"/>
        <v>рбс</v>
      </c>
      <c r="AV147" s="192" t="str">
        <f t="shared" si="170"/>
        <v>рбс90301415общопл</v>
      </c>
      <c r="AW147" s="191">
        <f t="shared" si="171"/>
        <v>253557.9</v>
      </c>
      <c r="AX147" s="191">
        <f t="shared" si="172"/>
        <v>171386.11</v>
      </c>
      <c r="AY147" s="191">
        <f t="shared" si="173"/>
        <v>0</v>
      </c>
      <c r="AZ147" s="191">
        <f t="shared" si="174"/>
        <v>0</v>
      </c>
      <c r="BA147" s="193">
        <f t="shared" si="175"/>
        <v>1</v>
      </c>
      <c r="BB147" s="193">
        <f t="shared" si="176"/>
        <v>1</v>
      </c>
      <c r="BC147" s="193">
        <f t="shared" si="177"/>
        <v>1</v>
      </c>
      <c r="BD147" s="191">
        <f t="shared" si="139"/>
        <v>0</v>
      </c>
      <c r="BE147" s="191">
        <f t="shared" si="178"/>
        <v>0</v>
      </c>
      <c r="BF147" s="210">
        <f t="shared" si="179"/>
        <v>0</v>
      </c>
      <c r="BG147" s="211">
        <f t="shared" si="180"/>
        <v>0</v>
      </c>
      <c r="BH147" s="289"/>
      <c r="BI147" s="289"/>
      <c r="BJ147" s="228"/>
      <c r="BK147" s="228"/>
      <c r="BL147" s="233" t="str">
        <f t="shared" si="181"/>
        <v>01</v>
      </c>
    </row>
    <row r="148" spans="1:64" ht="12" customHeight="1">
      <c r="A148" s="333" t="s">
        <v>684</v>
      </c>
      <c r="B148" s="381" t="s">
        <v>416</v>
      </c>
      <c r="C148" s="333" t="s">
        <v>656</v>
      </c>
      <c r="D148" s="381" t="s">
        <v>390</v>
      </c>
      <c r="E148" s="381" t="s">
        <v>875</v>
      </c>
      <c r="F148" s="381" t="s">
        <v>873</v>
      </c>
      <c r="G148" s="381" t="s">
        <v>387</v>
      </c>
      <c r="H148" s="100" t="s">
        <v>653</v>
      </c>
      <c r="I148" s="381" t="s">
        <v>505</v>
      </c>
      <c r="J148" s="382">
        <v>76574.490000000005</v>
      </c>
      <c r="K148" s="382">
        <v>49454.95</v>
      </c>
      <c r="L148" s="191" t="str">
        <f t="shared" si="140"/>
        <v>903014150104802006000012921301</v>
      </c>
      <c r="M148" s="192">
        <f t="array" ref="M148">IF(COUNT(SEARCH(Удалить_Роспись_КВСР,$B148)*SEARCH(Удалить_Роспись_ПБС,$C148)*SEARCH(Удалить_Роспись_КФСР, $D148)*SEARCH(Удалить_Роспись_КЦСР,$E148)*SEARCH(Удалить_Роспись_КВР,$F148)*SEARCH(Удалить_Роспись_ЭК,$H148)*SEARCH(Удалить_Роспись_КР,$I148))&gt;0,0,1)</f>
        <v>1</v>
      </c>
      <c r="N148" s="192">
        <v>0</v>
      </c>
      <c r="O148" s="192" t="str">
        <f t="shared" si="141"/>
        <v/>
      </c>
      <c r="P148" s="192" t="str">
        <f t="shared" ref="P148:P211" si="182">IF($E148="092Л000","воз","")</f>
        <v/>
      </c>
      <c r="Q148" s="300" t="str">
        <f t="shared" si="142"/>
        <v/>
      </c>
      <c r="R148" s="300" t="str">
        <f t="shared" si="143"/>
        <v/>
      </c>
      <c r="S148" s="300" t="str">
        <f t="shared" si="144"/>
        <v/>
      </c>
      <c r="T148" s="192" t="str">
        <f t="shared" si="145"/>
        <v/>
      </c>
      <c r="U148" s="303" t="str">
        <f t="shared" si="146"/>
        <v/>
      </c>
      <c r="V148" s="300" t="str">
        <f t="shared" si="147"/>
        <v/>
      </c>
      <c r="W148" s="192" t="str">
        <f t="shared" si="148"/>
        <v/>
      </c>
      <c r="X148" s="303" t="str">
        <f t="shared" si="149"/>
        <v/>
      </c>
      <c r="Y148" s="300" t="str">
        <f t="shared" si="150"/>
        <v/>
      </c>
      <c r="Z148" s="300" t="str">
        <f t="shared" si="151"/>
        <v/>
      </c>
      <c r="AA148" s="303" t="str">
        <f t="shared" si="152"/>
        <v/>
      </c>
      <c r="AB148" s="300" t="str">
        <f t="shared" si="153"/>
        <v/>
      </c>
      <c r="AC148" s="300" t="str">
        <f t="shared" si="154"/>
        <v/>
      </c>
      <c r="AD148" s="300" t="str">
        <f t="shared" si="155"/>
        <v/>
      </c>
      <c r="AE148" s="192" t="str">
        <f t="shared" si="156"/>
        <v/>
      </c>
      <c r="AF148" s="192" t="str">
        <f t="shared" si="157"/>
        <v/>
      </c>
      <c r="AG148" s="192"/>
      <c r="AJ148" s="300" t="str">
        <f t="shared" si="158"/>
        <v/>
      </c>
      <c r="AK148" s="300" t="str">
        <f t="shared" si="159"/>
        <v/>
      </c>
      <c r="AL148" s="300" t="str">
        <f t="shared" si="160"/>
        <v/>
      </c>
      <c r="AM148" s="300" t="str">
        <f t="shared" si="161"/>
        <v/>
      </c>
      <c r="AN148" s="300" t="str">
        <f t="shared" si="162"/>
        <v/>
      </c>
      <c r="AO148" s="300" t="str">
        <f t="shared" si="163"/>
        <v/>
      </c>
      <c r="AP148" s="300" t="str">
        <f t="shared" si="164"/>
        <v/>
      </c>
      <c r="AQ148" s="300" t="str">
        <f t="shared" si="165"/>
        <v/>
      </c>
      <c r="AR148" s="306" t="str">
        <f t="shared" si="166"/>
        <v/>
      </c>
      <c r="AS148" s="300" t="str">
        <f t="shared" si="167"/>
        <v/>
      </c>
      <c r="AT148" s="300" t="str">
        <f t="shared" si="168"/>
        <v/>
      </c>
      <c r="AU148" s="192" t="str">
        <f t="shared" si="169"/>
        <v>рбс</v>
      </c>
      <c r="AV148" s="192" t="str">
        <f t="shared" si="170"/>
        <v>рбс90301415общопл</v>
      </c>
      <c r="AW148" s="191">
        <f t="shared" si="171"/>
        <v>76574.490000000005</v>
      </c>
      <c r="AX148" s="191">
        <f t="shared" si="172"/>
        <v>49454.95</v>
      </c>
      <c r="AY148" s="191">
        <f t="shared" si="173"/>
        <v>0</v>
      </c>
      <c r="AZ148" s="191">
        <f t="shared" si="174"/>
        <v>0</v>
      </c>
      <c r="BA148" s="193">
        <f t="shared" si="175"/>
        <v>1</v>
      </c>
      <c r="BB148" s="193">
        <f t="shared" si="176"/>
        <v>1</v>
      </c>
      <c r="BC148" s="193">
        <f t="shared" si="177"/>
        <v>1</v>
      </c>
      <c r="BD148" s="191">
        <f t="shared" si="139"/>
        <v>0</v>
      </c>
      <c r="BE148" s="191">
        <f t="shared" si="178"/>
        <v>0</v>
      </c>
      <c r="BF148" s="210">
        <f t="shared" si="179"/>
        <v>0</v>
      </c>
      <c r="BG148" s="211">
        <f t="shared" si="180"/>
        <v>0</v>
      </c>
      <c r="BH148" s="289"/>
      <c r="BI148" s="289"/>
      <c r="BJ148" s="228"/>
      <c r="BK148" s="228"/>
      <c r="BL148" s="233" t="str">
        <f t="shared" si="181"/>
        <v>01</v>
      </c>
    </row>
    <row r="149" spans="1:64" ht="12" customHeight="1">
      <c r="A149" s="333" t="s">
        <v>684</v>
      </c>
      <c r="B149" s="381" t="s">
        <v>416</v>
      </c>
      <c r="C149" s="333" t="s">
        <v>656</v>
      </c>
      <c r="D149" s="381" t="s">
        <v>390</v>
      </c>
      <c r="E149" s="381" t="s">
        <v>875</v>
      </c>
      <c r="F149" s="381" t="s">
        <v>586</v>
      </c>
      <c r="G149" s="381" t="s">
        <v>391</v>
      </c>
      <c r="H149" s="100" t="s">
        <v>653</v>
      </c>
      <c r="I149" s="381" t="s">
        <v>505</v>
      </c>
      <c r="J149" s="382">
        <v>110918.05</v>
      </c>
      <c r="K149" s="382">
        <v>54743.97</v>
      </c>
      <c r="L149" s="191" t="str">
        <f t="shared" si="140"/>
        <v>903014150104802006000024422101</v>
      </c>
      <c r="M149" s="192">
        <f t="array" ref="M149">IF(COUNT(SEARCH(Удалить_Роспись_КВСР,$B149)*SEARCH(Удалить_Роспись_ПБС,$C149)*SEARCH(Удалить_Роспись_КФСР, $D149)*SEARCH(Удалить_Роспись_КЦСР,$E149)*SEARCH(Удалить_Роспись_КВР,$F149)*SEARCH(Удалить_Роспись_ЭК,$H149)*SEARCH(Удалить_Роспись_КР,$I149))&gt;0,0,1)</f>
        <v>1</v>
      </c>
      <c r="N149" s="192">
        <f>IF(COUNT(SEARCH(Удалить_Индекс_КВСР,$B149)*SEARCH(Удалить_Индекс_ПБС,$C149)*SEARCH(Удалить_Индекс_КФСР,$D149)*SEARCH(Удалить_Индекс_КЦСР,$E149)*SEARCH(Удалить_Индекс_КВР,$F149)*SEARCH(Удалить_Индекс_ЭК,$H149)*SEARCH(Удалить_Индекс_КР,$I149))&gt;0,0,1)</f>
        <v>1</v>
      </c>
      <c r="O149" s="192" t="str">
        <f t="shared" si="141"/>
        <v/>
      </c>
      <c r="P149" s="192" t="str">
        <f t="shared" si="182"/>
        <v/>
      </c>
      <c r="Q149" s="300" t="str">
        <f t="shared" si="142"/>
        <v/>
      </c>
      <c r="R149" s="300" t="str">
        <f t="shared" si="143"/>
        <v/>
      </c>
      <c r="S149" s="300" t="str">
        <f t="shared" si="144"/>
        <v/>
      </c>
      <c r="T149" s="192" t="str">
        <f t="shared" si="145"/>
        <v/>
      </c>
      <c r="U149" s="303" t="str">
        <f t="shared" si="146"/>
        <v/>
      </c>
      <c r="V149" s="300" t="str">
        <f t="shared" si="147"/>
        <v/>
      </c>
      <c r="W149" s="192" t="str">
        <f t="shared" si="148"/>
        <v/>
      </c>
      <c r="X149" s="303" t="str">
        <f t="shared" si="149"/>
        <v/>
      </c>
      <c r="Y149" s="300" t="str">
        <f t="shared" si="150"/>
        <v/>
      </c>
      <c r="Z149" s="300" t="str">
        <f t="shared" si="151"/>
        <v/>
      </c>
      <c r="AA149" s="303" t="str">
        <f t="shared" si="152"/>
        <v/>
      </c>
      <c r="AB149" s="300" t="str">
        <f t="shared" si="153"/>
        <v/>
      </c>
      <c r="AC149" s="300" t="str">
        <f t="shared" si="154"/>
        <v/>
      </c>
      <c r="AD149" s="300" t="str">
        <f t="shared" si="155"/>
        <v/>
      </c>
      <c r="AE149" s="192" t="str">
        <f t="shared" si="156"/>
        <v/>
      </c>
      <c r="AF149" s="192" t="str">
        <f t="shared" si="157"/>
        <v/>
      </c>
      <c r="AG149" s="192"/>
      <c r="AJ149" s="300" t="str">
        <f t="shared" si="158"/>
        <v/>
      </c>
      <c r="AK149" s="300" t="str">
        <f t="shared" si="159"/>
        <v/>
      </c>
      <c r="AL149" s="300" t="str">
        <f t="shared" si="160"/>
        <v/>
      </c>
      <c r="AM149" s="300" t="str">
        <f t="shared" si="161"/>
        <v/>
      </c>
      <c r="AN149" s="300" t="str">
        <f t="shared" si="162"/>
        <v/>
      </c>
      <c r="AO149" s="300" t="str">
        <f t="shared" si="163"/>
        <v/>
      </c>
      <c r="AP149" s="300" t="str">
        <f t="shared" si="164"/>
        <v/>
      </c>
      <c r="AQ149" s="300" t="str">
        <f t="shared" si="165"/>
        <v/>
      </c>
      <c r="AR149" s="306" t="str">
        <f t="shared" si="166"/>
        <v/>
      </c>
      <c r="AS149" s="300" t="str">
        <f t="shared" si="167"/>
        <v/>
      </c>
      <c r="AT149" s="300" t="str">
        <f t="shared" si="168"/>
        <v/>
      </c>
      <c r="AU149" s="192" t="str">
        <f t="shared" si="169"/>
        <v>рбс</v>
      </c>
      <c r="AV149" s="192" t="str">
        <f t="shared" si="170"/>
        <v>рбс90301415общпро</v>
      </c>
      <c r="AW149" s="191">
        <f t="shared" si="171"/>
        <v>110918.05</v>
      </c>
      <c r="AX149" s="191">
        <f t="shared" si="172"/>
        <v>54743.97</v>
      </c>
      <c r="AY149" s="191">
        <f t="shared" si="173"/>
        <v>110918.05</v>
      </c>
      <c r="AZ149" s="191">
        <f t="shared" si="174"/>
        <v>54743.97</v>
      </c>
      <c r="BA149" s="193">
        <f t="shared" si="175"/>
        <v>1</v>
      </c>
      <c r="BB149" s="193">
        <f t="shared" si="176"/>
        <v>1</v>
      </c>
      <c r="BC149" s="193">
        <f t="shared" si="177"/>
        <v>1</v>
      </c>
      <c r="BD149" s="191">
        <f t="shared" si="139"/>
        <v>110918.05</v>
      </c>
      <c r="BE149" s="191">
        <f t="shared" si="178"/>
        <v>54743.97</v>
      </c>
      <c r="BF149" s="210">
        <f t="shared" si="179"/>
        <v>110918.05</v>
      </c>
      <c r="BG149" s="211">
        <f t="shared" si="180"/>
        <v>110918.05</v>
      </c>
      <c r="BH149" s="289"/>
      <c r="BI149" s="289"/>
      <c r="BJ149" s="228"/>
      <c r="BK149" s="228"/>
      <c r="BL149" s="233" t="str">
        <f t="shared" si="181"/>
        <v>01</v>
      </c>
    </row>
    <row r="150" spans="1:64" ht="12" customHeight="1">
      <c r="A150" s="333" t="s">
        <v>684</v>
      </c>
      <c r="B150" s="381" t="s">
        <v>416</v>
      </c>
      <c r="C150" s="333" t="s">
        <v>656</v>
      </c>
      <c r="D150" s="381" t="s">
        <v>390</v>
      </c>
      <c r="E150" s="381" t="s">
        <v>875</v>
      </c>
      <c r="F150" s="381" t="s">
        <v>586</v>
      </c>
      <c r="G150" s="381" t="s">
        <v>394</v>
      </c>
      <c r="H150" s="100" t="s">
        <v>653</v>
      </c>
      <c r="I150" s="381" t="s">
        <v>505</v>
      </c>
      <c r="J150" s="382">
        <v>142485.21</v>
      </c>
      <c r="K150" s="382">
        <v>116433.64</v>
      </c>
      <c r="L150" s="191" t="str">
        <f t="shared" si="140"/>
        <v>903014150104802006000024422501</v>
      </c>
      <c r="M150" s="192">
        <f t="array" ref="M150">IF(COUNT(SEARCH(Удалить_Роспись_КВСР,$B150)*SEARCH(Удалить_Роспись_ПБС,$C150)*SEARCH(Удалить_Роспись_КФСР, $D150)*SEARCH(Удалить_Роспись_КЦСР,$E150)*SEARCH(Удалить_Роспись_КВР,$F150)*SEARCH(Удалить_Роспись_ЭК,$H150)*SEARCH(Удалить_Роспись_КР,$I150))&gt;0,0,1)</f>
        <v>1</v>
      </c>
      <c r="N150" s="192">
        <f>IF(COUNT(SEARCH(Удалить_Индекс_КВСР,$B150)*SEARCH(Удалить_Индекс_ПБС,$C150)*SEARCH(Удалить_Индекс_КФСР,$D150)*SEARCH(Удалить_Индекс_КЦСР,$E150)*SEARCH(Удалить_Индекс_КВР,$F150)*SEARCH(Удалить_Индекс_ЭК,$H150)*SEARCH(Удалить_Индекс_КР,$I150))&gt;0,0,1)</f>
        <v>1</v>
      </c>
      <c r="O150" s="192" t="str">
        <f t="shared" si="141"/>
        <v/>
      </c>
      <c r="P150" s="192" t="str">
        <f t="shared" si="182"/>
        <v/>
      </c>
      <c r="Q150" s="300" t="str">
        <f t="shared" si="142"/>
        <v/>
      </c>
      <c r="R150" s="300" t="str">
        <f t="shared" si="143"/>
        <v/>
      </c>
      <c r="S150" s="300" t="str">
        <f t="shared" si="144"/>
        <v/>
      </c>
      <c r="T150" s="192" t="str">
        <f t="shared" si="145"/>
        <v/>
      </c>
      <c r="U150" s="303" t="str">
        <f t="shared" si="146"/>
        <v/>
      </c>
      <c r="V150" s="300" t="str">
        <f t="shared" si="147"/>
        <v/>
      </c>
      <c r="W150" s="192" t="str">
        <f t="shared" si="148"/>
        <v/>
      </c>
      <c r="X150" s="303" t="str">
        <f t="shared" si="149"/>
        <v/>
      </c>
      <c r="Y150" s="300" t="str">
        <f t="shared" si="150"/>
        <v/>
      </c>
      <c r="Z150" s="300" t="str">
        <f t="shared" si="151"/>
        <v/>
      </c>
      <c r="AA150" s="303" t="str">
        <f t="shared" si="152"/>
        <v/>
      </c>
      <c r="AB150" s="300" t="str">
        <f t="shared" si="153"/>
        <v/>
      </c>
      <c r="AC150" s="300" t="str">
        <f t="shared" si="154"/>
        <v/>
      </c>
      <c r="AD150" s="300" t="str">
        <f t="shared" si="155"/>
        <v/>
      </c>
      <c r="AE150" s="192" t="str">
        <f t="shared" si="156"/>
        <v/>
      </c>
      <c r="AF150" s="192" t="str">
        <f t="shared" si="157"/>
        <v/>
      </c>
      <c r="AG150" s="192"/>
      <c r="AJ150" s="300" t="str">
        <f t="shared" si="158"/>
        <v/>
      </c>
      <c r="AK150" s="300" t="str">
        <f t="shared" si="159"/>
        <v/>
      </c>
      <c r="AL150" s="300" t="str">
        <f t="shared" si="160"/>
        <v/>
      </c>
      <c r="AM150" s="300" t="str">
        <f t="shared" si="161"/>
        <v/>
      </c>
      <c r="AN150" s="300" t="str">
        <f t="shared" si="162"/>
        <v/>
      </c>
      <c r="AO150" s="300" t="str">
        <f t="shared" si="163"/>
        <v/>
      </c>
      <c r="AP150" s="300" t="str">
        <f t="shared" si="164"/>
        <v/>
      </c>
      <c r="AQ150" s="300" t="str">
        <f t="shared" si="165"/>
        <v/>
      </c>
      <c r="AR150" s="306" t="str">
        <f t="shared" si="166"/>
        <v/>
      </c>
      <c r="AS150" s="300" t="str">
        <f t="shared" si="167"/>
        <v/>
      </c>
      <c r="AT150" s="300" t="str">
        <f t="shared" si="168"/>
        <v/>
      </c>
      <c r="AU150" s="192" t="str">
        <f t="shared" si="169"/>
        <v>рбс</v>
      </c>
      <c r="AV150" s="192" t="str">
        <f t="shared" si="170"/>
        <v>рбс90301415общпро</v>
      </c>
      <c r="AW150" s="191">
        <f t="shared" si="171"/>
        <v>142485.21</v>
      </c>
      <c r="AX150" s="191">
        <f t="shared" si="172"/>
        <v>116433.64</v>
      </c>
      <c r="AY150" s="191">
        <f t="shared" si="173"/>
        <v>142485.21</v>
      </c>
      <c r="AZ150" s="191">
        <f t="shared" si="174"/>
        <v>116433.64</v>
      </c>
      <c r="BA150" s="193">
        <f t="shared" si="175"/>
        <v>1</v>
      </c>
      <c r="BB150" s="193">
        <f t="shared" si="176"/>
        <v>1</v>
      </c>
      <c r="BC150" s="193">
        <f t="shared" si="177"/>
        <v>1</v>
      </c>
      <c r="BD150" s="191">
        <f t="shared" si="139"/>
        <v>142485.21</v>
      </c>
      <c r="BE150" s="191">
        <f t="shared" si="178"/>
        <v>116433.64</v>
      </c>
      <c r="BF150" s="210">
        <f t="shared" si="179"/>
        <v>142485.21</v>
      </c>
      <c r="BG150" s="211">
        <f t="shared" si="180"/>
        <v>142485.21</v>
      </c>
      <c r="BH150" s="289"/>
      <c r="BI150" s="289"/>
      <c r="BJ150" s="228"/>
      <c r="BK150" s="228"/>
      <c r="BL150" s="233" t="str">
        <f t="shared" si="181"/>
        <v>01</v>
      </c>
    </row>
    <row r="151" spans="1:64" ht="12" customHeight="1">
      <c r="A151" s="333" t="s">
        <v>684</v>
      </c>
      <c r="B151" s="381" t="s">
        <v>416</v>
      </c>
      <c r="C151" s="333" t="s">
        <v>656</v>
      </c>
      <c r="D151" s="381" t="s">
        <v>390</v>
      </c>
      <c r="E151" s="381" t="s">
        <v>875</v>
      </c>
      <c r="F151" s="381" t="s">
        <v>586</v>
      </c>
      <c r="G151" s="381" t="s">
        <v>389</v>
      </c>
      <c r="H151" s="100" t="s">
        <v>653</v>
      </c>
      <c r="I151" s="381" t="s">
        <v>505</v>
      </c>
      <c r="J151" s="382">
        <v>124000</v>
      </c>
      <c r="K151" s="382">
        <v>78131.48</v>
      </c>
      <c r="L151" s="191" t="str">
        <f t="shared" si="140"/>
        <v>903014150104802006000024422601</v>
      </c>
      <c r="M151" s="192">
        <f t="array" ref="M151">IF(COUNT(SEARCH(Удалить_Роспись_КВСР,$B151)*SEARCH(Удалить_Роспись_ПБС,$C151)*SEARCH(Удалить_Роспись_КФСР, $D151)*SEARCH(Удалить_Роспись_КЦСР,$E151)*SEARCH(Удалить_Роспись_КВР,$F151)*SEARCH(Удалить_Роспись_ЭК,$H151)*SEARCH(Удалить_Роспись_КР,$I151))&gt;0,0,1)</f>
        <v>1</v>
      </c>
      <c r="N151" s="192">
        <f>IF(COUNT(SEARCH(Удалить_Индекс_КВСР,$B151)*SEARCH(Удалить_Индекс_ПБС,$C151)*SEARCH(Удалить_Индекс_КФСР,$D151)*SEARCH(Удалить_Индекс_КЦСР,$E151)*SEARCH(Удалить_Индекс_КВР,$F151)*SEARCH(Удалить_Индекс_ЭК,$H151)*SEARCH(Удалить_Индекс_КР,$I151))&gt;0,0,1)</f>
        <v>1</v>
      </c>
      <c r="O151" s="192" t="str">
        <f t="shared" si="141"/>
        <v/>
      </c>
      <c r="P151" s="192" t="str">
        <f t="shared" si="182"/>
        <v/>
      </c>
      <c r="Q151" s="300" t="str">
        <f t="shared" si="142"/>
        <v/>
      </c>
      <c r="R151" s="300" t="str">
        <f t="shared" si="143"/>
        <v/>
      </c>
      <c r="S151" s="300" t="str">
        <f t="shared" si="144"/>
        <v/>
      </c>
      <c r="T151" s="192" t="str">
        <f t="shared" si="145"/>
        <v/>
      </c>
      <c r="U151" s="303" t="str">
        <f t="shared" si="146"/>
        <v/>
      </c>
      <c r="V151" s="300" t="str">
        <f t="shared" si="147"/>
        <v/>
      </c>
      <c r="W151" s="192" t="str">
        <f t="shared" si="148"/>
        <v/>
      </c>
      <c r="X151" s="303" t="str">
        <f t="shared" si="149"/>
        <v/>
      </c>
      <c r="Y151" s="300" t="str">
        <f t="shared" si="150"/>
        <v/>
      </c>
      <c r="Z151" s="300" t="str">
        <f t="shared" si="151"/>
        <v/>
      </c>
      <c r="AA151" s="303" t="str">
        <f t="shared" si="152"/>
        <v/>
      </c>
      <c r="AB151" s="300" t="str">
        <f t="shared" si="153"/>
        <v/>
      </c>
      <c r="AC151" s="300" t="str">
        <f t="shared" si="154"/>
        <v/>
      </c>
      <c r="AD151" s="300" t="str">
        <f t="shared" si="155"/>
        <v/>
      </c>
      <c r="AE151" s="192" t="str">
        <f t="shared" si="156"/>
        <v/>
      </c>
      <c r="AF151" s="192" t="str">
        <f t="shared" si="157"/>
        <v/>
      </c>
      <c r="AG151" s="192"/>
      <c r="AJ151" s="300" t="str">
        <f t="shared" si="158"/>
        <v/>
      </c>
      <c r="AK151" s="300" t="str">
        <f t="shared" si="159"/>
        <v/>
      </c>
      <c r="AL151" s="300" t="str">
        <f t="shared" si="160"/>
        <v/>
      </c>
      <c r="AM151" s="300" t="str">
        <f t="shared" si="161"/>
        <v/>
      </c>
      <c r="AN151" s="300" t="str">
        <f t="shared" si="162"/>
        <v/>
      </c>
      <c r="AO151" s="300" t="str">
        <f t="shared" si="163"/>
        <v/>
      </c>
      <c r="AP151" s="300" t="str">
        <f t="shared" si="164"/>
        <v/>
      </c>
      <c r="AQ151" s="300" t="str">
        <f t="shared" si="165"/>
        <v/>
      </c>
      <c r="AR151" s="306" t="str">
        <f t="shared" si="166"/>
        <v/>
      </c>
      <c r="AS151" s="300" t="str">
        <f t="shared" si="167"/>
        <v/>
      </c>
      <c r="AT151" s="300" t="str">
        <f t="shared" si="168"/>
        <v/>
      </c>
      <c r="AU151" s="192" t="str">
        <f t="shared" si="169"/>
        <v>рбс</v>
      </c>
      <c r="AV151" s="192" t="str">
        <f t="shared" si="170"/>
        <v>рбс90301415общпро</v>
      </c>
      <c r="AW151" s="191">
        <f t="shared" si="171"/>
        <v>124000</v>
      </c>
      <c r="AX151" s="191">
        <f t="shared" si="172"/>
        <v>78131.48</v>
      </c>
      <c r="AY151" s="191">
        <f t="shared" si="173"/>
        <v>124000</v>
      </c>
      <c r="AZ151" s="191">
        <f t="shared" si="174"/>
        <v>78131.48</v>
      </c>
      <c r="BA151" s="193">
        <f t="shared" si="175"/>
        <v>1</v>
      </c>
      <c r="BB151" s="193">
        <f t="shared" si="176"/>
        <v>1</v>
      </c>
      <c r="BC151" s="193">
        <f t="shared" si="177"/>
        <v>1</v>
      </c>
      <c r="BD151" s="191">
        <f t="shared" si="139"/>
        <v>124000</v>
      </c>
      <c r="BE151" s="191">
        <f t="shared" si="178"/>
        <v>78131.48</v>
      </c>
      <c r="BF151" s="210">
        <f t="shared" si="179"/>
        <v>124000</v>
      </c>
      <c r="BG151" s="211">
        <f t="shared" si="180"/>
        <v>124000</v>
      </c>
      <c r="BH151" s="289"/>
      <c r="BI151" s="289"/>
      <c r="BJ151" s="228"/>
      <c r="BK151" s="228"/>
      <c r="BL151" s="233" t="str">
        <f t="shared" si="181"/>
        <v>01</v>
      </c>
    </row>
    <row r="152" spans="1:64" ht="12" customHeight="1">
      <c r="A152" s="333" t="s">
        <v>684</v>
      </c>
      <c r="B152" s="381" t="s">
        <v>416</v>
      </c>
      <c r="C152" s="333" t="s">
        <v>656</v>
      </c>
      <c r="D152" s="381" t="s">
        <v>390</v>
      </c>
      <c r="E152" s="381" t="s">
        <v>875</v>
      </c>
      <c r="F152" s="381" t="s">
        <v>586</v>
      </c>
      <c r="G152" s="381" t="s">
        <v>397</v>
      </c>
      <c r="H152" s="100" t="s">
        <v>653</v>
      </c>
      <c r="I152" s="381" t="s">
        <v>505</v>
      </c>
      <c r="J152" s="382">
        <v>304052.36</v>
      </c>
      <c r="K152" s="382">
        <v>222721</v>
      </c>
      <c r="L152" s="191" t="str">
        <f t="shared" si="140"/>
        <v>903014150104802006000024434001</v>
      </c>
      <c r="M152" s="192">
        <f t="array" ref="M152">IF(COUNT(SEARCH(Удалить_Роспись_КВСР,$B152)*SEARCH(Удалить_Роспись_ПБС,$C152)*SEARCH(Удалить_Роспись_КФСР, $D152)*SEARCH(Удалить_Роспись_КЦСР,$E152)*SEARCH(Удалить_Роспись_КВР,$F152)*SEARCH(Удалить_Роспись_ЭК,$H152)*SEARCH(Удалить_Роспись_КР,$I152))&gt;0,0,1)</f>
        <v>1</v>
      </c>
      <c r="N152" s="192">
        <f>IF(COUNT(SEARCH(Удалить_Индекс_КВСР,$B152)*SEARCH(Удалить_Индекс_ПБС,$C152)*SEARCH(Удалить_Индекс_КФСР,$D152)*SEARCH(Удалить_Индекс_КЦСР,$E152)*SEARCH(Удалить_Индекс_КВР,$F152)*SEARCH(Удалить_Индекс_ЭК,$H152)*SEARCH(Удалить_Индекс_КР,$I152))&gt;0,0,1)</f>
        <v>1</v>
      </c>
      <c r="O152" s="192" t="str">
        <f t="shared" si="141"/>
        <v/>
      </c>
      <c r="P152" s="192" t="str">
        <f t="shared" si="182"/>
        <v/>
      </c>
      <c r="Q152" s="300" t="str">
        <f t="shared" si="142"/>
        <v/>
      </c>
      <c r="R152" s="300" t="str">
        <f t="shared" si="143"/>
        <v/>
      </c>
      <c r="S152" s="300" t="str">
        <f t="shared" si="144"/>
        <v/>
      </c>
      <c r="T152" s="192" t="str">
        <f t="shared" si="145"/>
        <v/>
      </c>
      <c r="U152" s="303" t="str">
        <f t="shared" si="146"/>
        <v/>
      </c>
      <c r="V152" s="300" t="str">
        <f t="shared" si="147"/>
        <v/>
      </c>
      <c r="W152" s="192" t="str">
        <f t="shared" si="148"/>
        <v/>
      </c>
      <c r="X152" s="303" t="str">
        <f t="shared" si="149"/>
        <v/>
      </c>
      <c r="Y152" s="300" t="str">
        <f t="shared" si="150"/>
        <v/>
      </c>
      <c r="Z152" s="300" t="str">
        <f t="shared" si="151"/>
        <v/>
      </c>
      <c r="AA152" s="303" t="str">
        <f t="shared" si="152"/>
        <v/>
      </c>
      <c r="AB152" s="300" t="str">
        <f t="shared" si="153"/>
        <v/>
      </c>
      <c r="AC152" s="300" t="str">
        <f t="shared" si="154"/>
        <v/>
      </c>
      <c r="AD152" s="300" t="str">
        <f t="shared" si="155"/>
        <v/>
      </c>
      <c r="AE152" s="192" t="str">
        <f t="shared" si="156"/>
        <v/>
      </c>
      <c r="AF152" s="192" t="str">
        <f t="shared" si="157"/>
        <v/>
      </c>
      <c r="AG152" s="192"/>
      <c r="AJ152" s="300" t="str">
        <f t="shared" si="158"/>
        <v/>
      </c>
      <c r="AK152" s="300" t="str">
        <f t="shared" si="159"/>
        <v/>
      </c>
      <c r="AL152" s="300" t="str">
        <f t="shared" si="160"/>
        <v/>
      </c>
      <c r="AM152" s="300" t="str">
        <f t="shared" si="161"/>
        <v/>
      </c>
      <c r="AN152" s="300" t="str">
        <f t="shared" si="162"/>
        <v/>
      </c>
      <c r="AO152" s="300" t="str">
        <f t="shared" si="163"/>
        <v/>
      </c>
      <c r="AP152" s="300" t="str">
        <f t="shared" si="164"/>
        <v/>
      </c>
      <c r="AQ152" s="300" t="str">
        <f t="shared" si="165"/>
        <v/>
      </c>
      <c r="AR152" s="306" t="str">
        <f t="shared" si="166"/>
        <v/>
      </c>
      <c r="AS152" s="300" t="str">
        <f t="shared" si="167"/>
        <v/>
      </c>
      <c r="AT152" s="300" t="str">
        <f t="shared" si="168"/>
        <v/>
      </c>
      <c r="AU152" s="192" t="str">
        <f t="shared" si="169"/>
        <v>рбс</v>
      </c>
      <c r="AV152" s="192" t="str">
        <f t="shared" si="170"/>
        <v>рбс90301415общпро</v>
      </c>
      <c r="AW152" s="191">
        <f t="shared" si="171"/>
        <v>304052.36</v>
      </c>
      <c r="AX152" s="191">
        <f t="shared" si="172"/>
        <v>222721</v>
      </c>
      <c r="AY152" s="191">
        <f t="shared" si="173"/>
        <v>304052.36</v>
      </c>
      <c r="AZ152" s="191">
        <f t="shared" si="174"/>
        <v>222721</v>
      </c>
      <c r="BA152" s="193">
        <f t="shared" si="175"/>
        <v>1</v>
      </c>
      <c r="BB152" s="193">
        <f t="shared" si="176"/>
        <v>1</v>
      </c>
      <c r="BC152" s="193">
        <f t="shared" si="177"/>
        <v>1</v>
      </c>
      <c r="BD152" s="191">
        <f t="shared" si="139"/>
        <v>304052.36</v>
      </c>
      <c r="BE152" s="191">
        <f t="shared" si="178"/>
        <v>222721</v>
      </c>
      <c r="BF152" s="210">
        <f t="shared" si="179"/>
        <v>304052.36</v>
      </c>
      <c r="BG152" s="211">
        <f t="shared" si="180"/>
        <v>304052.36</v>
      </c>
      <c r="BH152" s="289"/>
      <c r="BI152" s="289"/>
      <c r="BJ152" s="228"/>
      <c r="BK152" s="228"/>
      <c r="BL152" s="233" t="str">
        <f t="shared" si="181"/>
        <v>01</v>
      </c>
    </row>
    <row r="153" spans="1:64" ht="12" customHeight="1">
      <c r="A153" s="333" t="s">
        <v>684</v>
      </c>
      <c r="B153" s="381" t="s">
        <v>416</v>
      </c>
      <c r="C153" s="333" t="s">
        <v>656</v>
      </c>
      <c r="D153" s="381" t="s">
        <v>390</v>
      </c>
      <c r="E153" s="381" t="s">
        <v>875</v>
      </c>
      <c r="F153" s="381" t="s">
        <v>609</v>
      </c>
      <c r="G153" s="381" t="s">
        <v>395</v>
      </c>
      <c r="H153" s="100" t="s">
        <v>653</v>
      </c>
      <c r="I153" s="381" t="s">
        <v>505</v>
      </c>
      <c r="J153" s="382">
        <v>9828.25</v>
      </c>
      <c r="K153" s="382">
        <v>1200</v>
      </c>
      <c r="L153" s="191" t="str">
        <f t="shared" si="140"/>
        <v>903014150104802006000085229001</v>
      </c>
      <c r="M153" s="192">
        <f t="array" ref="M153">IF(COUNT(SEARCH(Удалить_Роспись_КВСР,$B153)*SEARCH(Удалить_Роспись_ПБС,$C153)*SEARCH(Удалить_Роспись_КФСР, $D153)*SEARCH(Удалить_Роспись_КЦСР,$E153)*SEARCH(Удалить_Роспись_КВР,$F153)*SEARCH(Удалить_Роспись_ЭК,$H153)*SEARCH(Удалить_Роспись_КР,$I153))&gt;0,0,1)</f>
        <v>1</v>
      </c>
      <c r="N153" s="192">
        <v>0</v>
      </c>
      <c r="O153" s="192" t="str">
        <f t="shared" si="141"/>
        <v/>
      </c>
      <c r="P153" s="192" t="str">
        <f t="shared" si="182"/>
        <v/>
      </c>
      <c r="Q153" s="300" t="str">
        <f t="shared" si="142"/>
        <v/>
      </c>
      <c r="R153" s="300" t="str">
        <f t="shared" si="143"/>
        <v/>
      </c>
      <c r="S153" s="300" t="str">
        <f t="shared" si="144"/>
        <v/>
      </c>
      <c r="T153" s="192" t="str">
        <f t="shared" si="145"/>
        <v/>
      </c>
      <c r="U153" s="303" t="str">
        <f t="shared" si="146"/>
        <v/>
      </c>
      <c r="V153" s="300" t="str">
        <f t="shared" si="147"/>
        <v/>
      </c>
      <c r="W153" s="192" t="str">
        <f t="shared" si="148"/>
        <v/>
      </c>
      <c r="X153" s="303" t="str">
        <f t="shared" si="149"/>
        <v/>
      </c>
      <c r="Y153" s="300" t="str">
        <f t="shared" si="150"/>
        <v/>
      </c>
      <c r="Z153" s="300" t="str">
        <f t="shared" si="151"/>
        <v/>
      </c>
      <c r="AA153" s="303" t="str">
        <f t="shared" si="152"/>
        <v/>
      </c>
      <c r="AB153" s="300" t="str">
        <f t="shared" si="153"/>
        <v/>
      </c>
      <c r="AC153" s="300" t="str">
        <f t="shared" si="154"/>
        <v/>
      </c>
      <c r="AD153" s="300" t="str">
        <f t="shared" si="155"/>
        <v/>
      </c>
      <c r="AE153" s="192" t="str">
        <f t="shared" si="156"/>
        <v/>
      </c>
      <c r="AF153" s="192" t="str">
        <f t="shared" si="157"/>
        <v/>
      </c>
      <c r="AG153" s="192"/>
      <c r="AJ153" s="300" t="str">
        <f t="shared" si="158"/>
        <v/>
      </c>
      <c r="AK153" s="300" t="str">
        <f t="shared" si="159"/>
        <v/>
      </c>
      <c r="AL153" s="300" t="str">
        <f t="shared" si="160"/>
        <v/>
      </c>
      <c r="AM153" s="300" t="str">
        <f t="shared" si="161"/>
        <v/>
      </c>
      <c r="AN153" s="300" t="str">
        <f t="shared" si="162"/>
        <v/>
      </c>
      <c r="AO153" s="300" t="str">
        <f t="shared" si="163"/>
        <v/>
      </c>
      <c r="AP153" s="300" t="str">
        <f t="shared" si="164"/>
        <v/>
      </c>
      <c r="AQ153" s="300" t="str">
        <f t="shared" si="165"/>
        <v/>
      </c>
      <c r="AR153" s="306" t="str">
        <f t="shared" si="166"/>
        <v/>
      </c>
      <c r="AS153" s="300" t="str">
        <f t="shared" si="167"/>
        <v/>
      </c>
      <c r="AT153" s="300" t="str">
        <f t="shared" si="168"/>
        <v/>
      </c>
      <c r="AU153" s="192" t="str">
        <f t="shared" si="169"/>
        <v>рбс</v>
      </c>
      <c r="AV153" s="192" t="str">
        <f t="shared" si="170"/>
        <v>рбс90301415общпро</v>
      </c>
      <c r="AW153" s="191">
        <f t="shared" si="171"/>
        <v>9828.25</v>
      </c>
      <c r="AX153" s="191">
        <f t="shared" si="172"/>
        <v>1200</v>
      </c>
      <c r="AY153" s="191">
        <f t="shared" si="173"/>
        <v>0</v>
      </c>
      <c r="AZ153" s="191">
        <f t="shared" si="174"/>
        <v>0</v>
      </c>
      <c r="BA153" s="193">
        <f t="shared" si="175"/>
        <v>1</v>
      </c>
      <c r="BB153" s="193">
        <f t="shared" si="176"/>
        <v>1</v>
      </c>
      <c r="BC153" s="193">
        <f t="shared" si="177"/>
        <v>1</v>
      </c>
      <c r="BD153" s="191">
        <f t="shared" si="139"/>
        <v>0</v>
      </c>
      <c r="BE153" s="191">
        <f t="shared" si="178"/>
        <v>0</v>
      </c>
      <c r="BF153" s="210">
        <f t="shared" si="179"/>
        <v>0</v>
      </c>
      <c r="BG153" s="211">
        <f t="shared" si="180"/>
        <v>0</v>
      </c>
      <c r="BH153" s="289"/>
      <c r="BI153" s="289"/>
      <c r="BJ153" s="228"/>
      <c r="BK153" s="228"/>
      <c r="BL153" s="233" t="str">
        <f t="shared" si="181"/>
        <v>01</v>
      </c>
    </row>
    <row r="154" spans="1:64" ht="12" customHeight="1">
      <c r="A154" s="333" t="s">
        <v>684</v>
      </c>
      <c r="B154" s="381" t="s">
        <v>416</v>
      </c>
      <c r="C154" s="333" t="s">
        <v>656</v>
      </c>
      <c r="D154" s="381" t="s">
        <v>390</v>
      </c>
      <c r="E154" s="381" t="s">
        <v>875</v>
      </c>
      <c r="F154" s="381" t="s">
        <v>658</v>
      </c>
      <c r="G154" s="381" t="s">
        <v>395</v>
      </c>
      <c r="H154" s="100" t="s">
        <v>653</v>
      </c>
      <c r="I154" s="381" t="s">
        <v>505</v>
      </c>
      <c r="J154" s="382">
        <v>171.75</v>
      </c>
      <c r="K154" s="382">
        <v>171.75</v>
      </c>
      <c r="L154" s="191" t="str">
        <f t="shared" si="140"/>
        <v>903014150104802006000085329001</v>
      </c>
      <c r="M154" s="192">
        <f t="array" ref="M154">IF(COUNT(SEARCH(Удалить_Роспись_КВСР,$B154)*SEARCH(Удалить_Роспись_ПБС,$C154)*SEARCH(Удалить_Роспись_КФСР, $D154)*SEARCH(Удалить_Роспись_КЦСР,$E154)*SEARCH(Удалить_Роспись_КВР,$F154)*SEARCH(Удалить_Роспись_ЭК,$H154)*SEARCH(Удалить_Роспись_КР,$I154))&gt;0,0,1)</f>
        <v>1</v>
      </c>
      <c r="N154" s="192">
        <v>0</v>
      </c>
      <c r="O154" s="192" t="str">
        <f t="shared" si="141"/>
        <v/>
      </c>
      <c r="P154" s="192" t="str">
        <f t="shared" si="182"/>
        <v/>
      </c>
      <c r="Q154" s="300" t="str">
        <f t="shared" si="142"/>
        <v/>
      </c>
      <c r="R154" s="300" t="str">
        <f t="shared" si="143"/>
        <v/>
      </c>
      <c r="S154" s="300" t="str">
        <f t="shared" si="144"/>
        <v/>
      </c>
      <c r="T154" s="192" t="str">
        <f t="shared" si="145"/>
        <v/>
      </c>
      <c r="U154" s="303" t="str">
        <f t="shared" si="146"/>
        <v/>
      </c>
      <c r="V154" s="300" t="str">
        <f t="shared" si="147"/>
        <v/>
      </c>
      <c r="W154" s="192" t="str">
        <f t="shared" si="148"/>
        <v/>
      </c>
      <c r="X154" s="303" t="str">
        <f t="shared" si="149"/>
        <v/>
      </c>
      <c r="Y154" s="300" t="str">
        <f t="shared" si="150"/>
        <v/>
      </c>
      <c r="Z154" s="300" t="str">
        <f t="shared" si="151"/>
        <v/>
      </c>
      <c r="AA154" s="303" t="str">
        <f t="shared" si="152"/>
        <v/>
      </c>
      <c r="AB154" s="300" t="str">
        <f t="shared" si="153"/>
        <v/>
      </c>
      <c r="AC154" s="300" t="str">
        <f t="shared" si="154"/>
        <v/>
      </c>
      <c r="AD154" s="300" t="str">
        <f t="shared" si="155"/>
        <v/>
      </c>
      <c r="AE154" s="192" t="str">
        <f t="shared" si="156"/>
        <v/>
      </c>
      <c r="AF154" s="192" t="str">
        <f t="shared" si="157"/>
        <v/>
      </c>
      <c r="AG154" s="192"/>
      <c r="AJ154" s="300" t="str">
        <f t="shared" si="158"/>
        <v/>
      </c>
      <c r="AK154" s="300" t="str">
        <f t="shared" si="159"/>
        <v/>
      </c>
      <c r="AL154" s="300" t="str">
        <f t="shared" si="160"/>
        <v/>
      </c>
      <c r="AM154" s="300" t="str">
        <f t="shared" si="161"/>
        <v/>
      </c>
      <c r="AN154" s="300" t="str">
        <f t="shared" si="162"/>
        <v/>
      </c>
      <c r="AO154" s="300" t="str">
        <f t="shared" si="163"/>
        <v/>
      </c>
      <c r="AP154" s="300" t="str">
        <f t="shared" si="164"/>
        <v/>
      </c>
      <c r="AQ154" s="300" t="str">
        <f t="shared" si="165"/>
        <v/>
      </c>
      <c r="AR154" s="306" t="str">
        <f t="shared" si="166"/>
        <v/>
      </c>
      <c r="AS154" s="300" t="str">
        <f t="shared" si="167"/>
        <v/>
      </c>
      <c r="AT154" s="300" t="str">
        <f t="shared" si="168"/>
        <v/>
      </c>
      <c r="AU154" s="192" t="str">
        <f t="shared" si="169"/>
        <v>рбс</v>
      </c>
      <c r="AV154" s="192" t="str">
        <f t="shared" si="170"/>
        <v>рбс90301415общпро</v>
      </c>
      <c r="AW154" s="191">
        <f t="shared" si="171"/>
        <v>171.75</v>
      </c>
      <c r="AX154" s="191">
        <f t="shared" si="172"/>
        <v>171.75</v>
      </c>
      <c r="AY154" s="191">
        <f t="shared" si="173"/>
        <v>0</v>
      </c>
      <c r="AZ154" s="191">
        <f t="shared" si="174"/>
        <v>0</v>
      </c>
      <c r="BA154" s="193">
        <f t="shared" si="175"/>
        <v>1</v>
      </c>
      <c r="BB154" s="193">
        <f t="shared" si="176"/>
        <v>1</v>
      </c>
      <c r="BC154" s="193">
        <f t="shared" si="177"/>
        <v>1</v>
      </c>
      <c r="BD154" s="191">
        <f t="shared" si="139"/>
        <v>0</v>
      </c>
      <c r="BE154" s="191">
        <f t="shared" si="178"/>
        <v>0</v>
      </c>
      <c r="BF154" s="210">
        <f t="shared" si="179"/>
        <v>0</v>
      </c>
      <c r="BG154" s="211">
        <f t="shared" si="180"/>
        <v>0</v>
      </c>
      <c r="BH154" s="289"/>
      <c r="BI154" s="289"/>
      <c r="BJ154" s="228"/>
      <c r="BK154" s="228"/>
      <c r="BL154" s="233" t="str">
        <f t="shared" si="181"/>
        <v>01</v>
      </c>
    </row>
    <row r="155" spans="1:64" ht="12" customHeight="1">
      <c r="A155" s="333" t="s">
        <v>684</v>
      </c>
      <c r="B155" s="381" t="s">
        <v>416</v>
      </c>
      <c r="C155" s="333" t="s">
        <v>656</v>
      </c>
      <c r="D155" s="381" t="s">
        <v>390</v>
      </c>
      <c r="E155" s="381" t="s">
        <v>876</v>
      </c>
      <c r="F155" s="381" t="s">
        <v>602</v>
      </c>
      <c r="G155" s="381" t="s">
        <v>385</v>
      </c>
      <c r="H155" s="100" t="s">
        <v>653</v>
      </c>
      <c r="I155" s="381" t="s">
        <v>505</v>
      </c>
      <c r="J155" s="382">
        <v>396000</v>
      </c>
      <c r="K155" s="382">
        <v>232199.07</v>
      </c>
      <c r="L155" s="191" t="str">
        <f t="shared" si="140"/>
        <v>903014150104802006100012121101</v>
      </c>
      <c r="M155" s="192">
        <f t="array" ref="M155">IF(COUNT(SEARCH(Удалить_Роспись_КВСР,$B155)*SEARCH(Удалить_Роспись_ПБС,$C155)*SEARCH(Удалить_Роспись_КФСР, $D155)*SEARCH(Удалить_Роспись_КЦСР,$E155)*SEARCH(Удалить_Роспись_КВР,$F155)*SEARCH(Удалить_Роспись_ЭК,$H155)*SEARCH(Удалить_Роспись_КР,$I155))&gt;0,0,1)</f>
        <v>1</v>
      </c>
      <c r="N155" s="192">
        <v>0</v>
      </c>
      <c r="O155" s="192" t="str">
        <f t="shared" si="141"/>
        <v/>
      </c>
      <c r="P155" s="192" t="str">
        <f t="shared" si="182"/>
        <v/>
      </c>
      <c r="Q155" s="300" t="str">
        <f t="shared" si="142"/>
        <v/>
      </c>
      <c r="R155" s="300" t="str">
        <f t="shared" si="143"/>
        <v/>
      </c>
      <c r="S155" s="300" t="str">
        <f t="shared" si="144"/>
        <v/>
      </c>
      <c r="T155" s="192" t="str">
        <f t="shared" si="145"/>
        <v/>
      </c>
      <c r="U155" s="303" t="str">
        <f t="shared" si="146"/>
        <v/>
      </c>
      <c r="V155" s="300" t="str">
        <f t="shared" si="147"/>
        <v/>
      </c>
      <c r="W155" s="192" t="str">
        <f t="shared" si="148"/>
        <v/>
      </c>
      <c r="X155" s="303" t="str">
        <f t="shared" si="149"/>
        <v/>
      </c>
      <c r="Y155" s="300" t="str">
        <f t="shared" si="150"/>
        <v/>
      </c>
      <c r="Z155" s="300" t="str">
        <f t="shared" si="151"/>
        <v/>
      </c>
      <c r="AA155" s="303" t="str">
        <f t="shared" si="152"/>
        <v/>
      </c>
      <c r="AB155" s="300" t="str">
        <f t="shared" si="153"/>
        <v/>
      </c>
      <c r="AC155" s="300" t="str">
        <f t="shared" si="154"/>
        <v/>
      </c>
      <c r="AD155" s="300" t="str">
        <f t="shared" si="155"/>
        <v/>
      </c>
      <c r="AE155" s="192" t="str">
        <f t="shared" si="156"/>
        <v/>
      </c>
      <c r="AF155" s="192" t="str">
        <f t="shared" si="157"/>
        <v/>
      </c>
      <c r="AG155" s="192"/>
      <c r="AJ155" s="300" t="str">
        <f t="shared" si="158"/>
        <v/>
      </c>
      <c r="AK155" s="300" t="str">
        <f t="shared" si="159"/>
        <v/>
      </c>
      <c r="AL155" s="300" t="str">
        <f t="shared" si="160"/>
        <v/>
      </c>
      <c r="AM155" s="300" t="str">
        <f t="shared" si="161"/>
        <v/>
      </c>
      <c r="AN155" s="300" t="str">
        <f t="shared" si="162"/>
        <v/>
      </c>
      <c r="AO155" s="300" t="str">
        <f t="shared" si="163"/>
        <v/>
      </c>
      <c r="AP155" s="300" t="str">
        <f t="shared" si="164"/>
        <v/>
      </c>
      <c r="AQ155" s="300" t="str">
        <f t="shared" si="165"/>
        <v/>
      </c>
      <c r="AR155" s="306" t="str">
        <f t="shared" si="166"/>
        <v/>
      </c>
      <c r="AS155" s="300" t="str">
        <f t="shared" si="167"/>
        <v/>
      </c>
      <c r="AT155" s="300" t="str">
        <f t="shared" si="168"/>
        <v/>
      </c>
      <c r="AU155" s="192" t="str">
        <f t="shared" si="169"/>
        <v>рбс</v>
      </c>
      <c r="AV155" s="192" t="str">
        <f t="shared" si="170"/>
        <v>рбс90301415общопл</v>
      </c>
      <c r="AW155" s="191">
        <f t="shared" si="171"/>
        <v>396000</v>
      </c>
      <c r="AX155" s="191">
        <f t="shared" si="172"/>
        <v>232199.07</v>
      </c>
      <c r="AY155" s="191">
        <f t="shared" si="173"/>
        <v>0</v>
      </c>
      <c r="AZ155" s="191">
        <f t="shared" si="174"/>
        <v>0</v>
      </c>
      <c r="BA155" s="193">
        <f t="shared" si="175"/>
        <v>1</v>
      </c>
      <c r="BB155" s="193">
        <f t="shared" si="176"/>
        <v>1</v>
      </c>
      <c r="BC155" s="193">
        <f t="shared" si="177"/>
        <v>1</v>
      </c>
      <c r="BD155" s="191">
        <f t="shared" si="139"/>
        <v>0</v>
      </c>
      <c r="BE155" s="191">
        <f t="shared" si="178"/>
        <v>0</v>
      </c>
      <c r="BF155" s="210">
        <f t="shared" si="179"/>
        <v>0</v>
      </c>
      <c r="BG155" s="211">
        <f t="shared" si="180"/>
        <v>0</v>
      </c>
      <c r="BH155" s="289"/>
      <c r="BI155" s="289"/>
      <c r="BJ155" s="228"/>
      <c r="BK155" s="228"/>
      <c r="BL155" s="233" t="str">
        <f t="shared" si="181"/>
        <v>01</v>
      </c>
    </row>
    <row r="156" spans="1:64" ht="12" customHeight="1">
      <c r="A156" s="333" t="s">
        <v>684</v>
      </c>
      <c r="B156" s="381" t="s">
        <v>416</v>
      </c>
      <c r="C156" s="333" t="s">
        <v>656</v>
      </c>
      <c r="D156" s="381" t="s">
        <v>390</v>
      </c>
      <c r="E156" s="381" t="s">
        <v>876</v>
      </c>
      <c r="F156" s="381" t="s">
        <v>873</v>
      </c>
      <c r="G156" s="381" t="s">
        <v>387</v>
      </c>
      <c r="H156" s="100" t="s">
        <v>653</v>
      </c>
      <c r="I156" s="381" t="s">
        <v>505</v>
      </c>
      <c r="J156" s="382">
        <v>119592</v>
      </c>
      <c r="K156" s="382">
        <v>69287.53</v>
      </c>
      <c r="L156" s="191" t="str">
        <f t="shared" si="140"/>
        <v>903014150104802006100012921301</v>
      </c>
      <c r="M156" s="192">
        <f t="array" ref="M156">IF(COUNT(SEARCH(Удалить_Роспись_КВСР,$B156)*SEARCH(Удалить_Роспись_ПБС,$C156)*SEARCH(Удалить_Роспись_КФСР, $D156)*SEARCH(Удалить_Роспись_КЦСР,$E156)*SEARCH(Удалить_Роспись_КВР,$F156)*SEARCH(Удалить_Роспись_ЭК,$H156)*SEARCH(Удалить_Роспись_КР,$I156))&gt;0,0,1)</f>
        <v>1</v>
      </c>
      <c r="N156" s="192">
        <v>0</v>
      </c>
      <c r="O156" s="192" t="str">
        <f t="shared" si="141"/>
        <v/>
      </c>
      <c r="P156" s="192" t="str">
        <f t="shared" si="182"/>
        <v/>
      </c>
      <c r="Q156" s="300" t="str">
        <f t="shared" si="142"/>
        <v/>
      </c>
      <c r="R156" s="300" t="str">
        <f t="shared" si="143"/>
        <v/>
      </c>
      <c r="S156" s="300" t="str">
        <f t="shared" si="144"/>
        <v/>
      </c>
      <c r="T156" s="192" t="str">
        <f t="shared" si="145"/>
        <v/>
      </c>
      <c r="U156" s="303" t="str">
        <f t="shared" si="146"/>
        <v/>
      </c>
      <c r="V156" s="300" t="str">
        <f t="shared" si="147"/>
        <v/>
      </c>
      <c r="W156" s="192" t="str">
        <f t="shared" si="148"/>
        <v/>
      </c>
      <c r="X156" s="303" t="str">
        <f t="shared" si="149"/>
        <v/>
      </c>
      <c r="Y156" s="300" t="str">
        <f t="shared" si="150"/>
        <v/>
      </c>
      <c r="Z156" s="300" t="str">
        <f t="shared" si="151"/>
        <v/>
      </c>
      <c r="AA156" s="303" t="str">
        <f t="shared" si="152"/>
        <v/>
      </c>
      <c r="AB156" s="300" t="str">
        <f t="shared" si="153"/>
        <v/>
      </c>
      <c r="AC156" s="300" t="str">
        <f t="shared" si="154"/>
        <v/>
      </c>
      <c r="AD156" s="300" t="str">
        <f t="shared" si="155"/>
        <v/>
      </c>
      <c r="AE156" s="192" t="str">
        <f t="shared" si="156"/>
        <v/>
      </c>
      <c r="AF156" s="192" t="str">
        <f t="shared" si="157"/>
        <v/>
      </c>
      <c r="AG156" s="192"/>
      <c r="AJ156" s="300" t="str">
        <f t="shared" si="158"/>
        <v/>
      </c>
      <c r="AK156" s="300" t="str">
        <f t="shared" si="159"/>
        <v/>
      </c>
      <c r="AL156" s="300" t="str">
        <f t="shared" si="160"/>
        <v/>
      </c>
      <c r="AM156" s="300" t="str">
        <f t="shared" si="161"/>
        <v/>
      </c>
      <c r="AN156" s="300" t="str">
        <f t="shared" si="162"/>
        <v/>
      </c>
      <c r="AO156" s="300" t="str">
        <f t="shared" si="163"/>
        <v/>
      </c>
      <c r="AP156" s="300" t="str">
        <f t="shared" si="164"/>
        <v/>
      </c>
      <c r="AQ156" s="300" t="str">
        <f t="shared" si="165"/>
        <v/>
      </c>
      <c r="AR156" s="306" t="str">
        <f t="shared" si="166"/>
        <v/>
      </c>
      <c r="AS156" s="300" t="str">
        <f t="shared" si="167"/>
        <v/>
      </c>
      <c r="AT156" s="300" t="str">
        <f t="shared" si="168"/>
        <v/>
      </c>
      <c r="AU156" s="192" t="str">
        <f t="shared" si="169"/>
        <v>рбс</v>
      </c>
      <c r="AV156" s="192" t="str">
        <f t="shared" si="170"/>
        <v>рбс90301415общопл</v>
      </c>
      <c r="AW156" s="191">
        <f t="shared" si="171"/>
        <v>119592</v>
      </c>
      <c r="AX156" s="191">
        <f t="shared" si="172"/>
        <v>69287.53</v>
      </c>
      <c r="AY156" s="191">
        <f t="shared" si="173"/>
        <v>0</v>
      </c>
      <c r="AZ156" s="191">
        <f t="shared" si="174"/>
        <v>0</v>
      </c>
      <c r="BA156" s="193">
        <f t="shared" si="175"/>
        <v>1</v>
      </c>
      <c r="BB156" s="193">
        <f t="shared" si="176"/>
        <v>1</v>
      </c>
      <c r="BC156" s="193">
        <f t="shared" si="177"/>
        <v>1</v>
      </c>
      <c r="BD156" s="191">
        <f t="shared" si="139"/>
        <v>0</v>
      </c>
      <c r="BE156" s="191">
        <f t="shared" si="178"/>
        <v>0</v>
      </c>
      <c r="BF156" s="210">
        <f t="shared" si="179"/>
        <v>0</v>
      </c>
      <c r="BG156" s="211">
        <f t="shared" si="180"/>
        <v>0</v>
      </c>
      <c r="BH156" s="289"/>
      <c r="BI156" s="289"/>
      <c r="BJ156" s="228"/>
      <c r="BK156" s="228"/>
      <c r="BL156" s="233" t="str">
        <f t="shared" si="181"/>
        <v>01</v>
      </c>
    </row>
    <row r="157" spans="1:64" ht="12" customHeight="1">
      <c r="A157" s="333" t="s">
        <v>684</v>
      </c>
      <c r="B157" s="381" t="s">
        <v>416</v>
      </c>
      <c r="C157" s="333" t="s">
        <v>656</v>
      </c>
      <c r="D157" s="381" t="s">
        <v>390</v>
      </c>
      <c r="E157" s="381" t="s">
        <v>877</v>
      </c>
      <c r="F157" s="381" t="s">
        <v>585</v>
      </c>
      <c r="G157" s="381" t="s">
        <v>386</v>
      </c>
      <c r="H157" s="100" t="s">
        <v>653</v>
      </c>
      <c r="I157" s="381" t="s">
        <v>505</v>
      </c>
      <c r="J157" s="382">
        <v>20599</v>
      </c>
      <c r="K157" s="382">
        <v>20599</v>
      </c>
      <c r="L157" s="191" t="str">
        <f t="shared" si="140"/>
        <v>903014150104802006700012221201</v>
      </c>
      <c r="M157" s="192">
        <f t="array" ref="M157">IF(COUNT(SEARCH(Удалить_Роспись_КВСР,$B157)*SEARCH(Удалить_Роспись_ПБС,$C157)*SEARCH(Удалить_Роспись_КФСР, $D157)*SEARCH(Удалить_Роспись_КЦСР,$E157)*SEARCH(Удалить_Роспись_КВР,$F157)*SEARCH(Удалить_Роспись_ЭК,$H157)*SEARCH(Удалить_Роспись_КР,$I157))&gt;0,0,1)</f>
        <v>1</v>
      </c>
      <c r="N157" s="192">
        <f>IF(COUNT(SEARCH(Удалить_Индекс_КВСР,$B157)*SEARCH(Удалить_Индекс_ПБС,$C157)*SEARCH(Удалить_Индекс_КФСР,$D157)*SEARCH(Удалить_Индекс_КЦСР,$E157)*SEARCH(Удалить_Индекс_КВР,$F157)*SEARCH(Удалить_Индекс_ЭК,$H157)*SEARCH(Удалить_Индекс_КР,$I157))&gt;0,0,1)</f>
        <v>1</v>
      </c>
      <c r="O157" s="192" t="str">
        <f t="shared" si="141"/>
        <v/>
      </c>
      <c r="P157" s="192" t="str">
        <f t="shared" si="182"/>
        <v/>
      </c>
      <c r="Q157" s="300" t="str">
        <f t="shared" si="142"/>
        <v/>
      </c>
      <c r="R157" s="300" t="str">
        <f t="shared" si="143"/>
        <v/>
      </c>
      <c r="S157" s="300" t="str">
        <f t="shared" si="144"/>
        <v/>
      </c>
      <c r="T157" s="192" t="str">
        <f t="shared" si="145"/>
        <v/>
      </c>
      <c r="U157" s="303" t="str">
        <f t="shared" si="146"/>
        <v/>
      </c>
      <c r="V157" s="300" t="str">
        <f t="shared" si="147"/>
        <v/>
      </c>
      <c r="W157" s="192" t="str">
        <f t="shared" si="148"/>
        <v/>
      </c>
      <c r="X157" s="303" t="str">
        <f t="shared" si="149"/>
        <v/>
      </c>
      <c r="Y157" s="300" t="str">
        <f t="shared" si="150"/>
        <v/>
      </c>
      <c r="Z157" s="300" t="str">
        <f t="shared" si="151"/>
        <v/>
      </c>
      <c r="AA157" s="303" t="str">
        <f t="shared" si="152"/>
        <v/>
      </c>
      <c r="AB157" s="300" t="str">
        <f t="shared" si="153"/>
        <v/>
      </c>
      <c r="AC157" s="300" t="str">
        <f t="shared" si="154"/>
        <v/>
      </c>
      <c r="AD157" s="300" t="str">
        <f t="shared" si="155"/>
        <v/>
      </c>
      <c r="AE157" s="192" t="str">
        <f t="shared" si="156"/>
        <v/>
      </c>
      <c r="AF157" s="192" t="str">
        <f t="shared" si="157"/>
        <v/>
      </c>
      <c r="AG157" s="192"/>
      <c r="AJ157" s="300" t="str">
        <f t="shared" si="158"/>
        <v/>
      </c>
      <c r="AK157" s="300" t="str">
        <f t="shared" si="159"/>
        <v/>
      </c>
      <c r="AL157" s="300" t="str">
        <f t="shared" si="160"/>
        <v/>
      </c>
      <c r="AM157" s="300" t="str">
        <f t="shared" si="161"/>
        <v/>
      </c>
      <c r="AN157" s="300" t="str">
        <f t="shared" si="162"/>
        <v/>
      </c>
      <c r="AO157" s="300" t="str">
        <f t="shared" si="163"/>
        <v/>
      </c>
      <c r="AP157" s="300" t="str">
        <f t="shared" si="164"/>
        <v/>
      </c>
      <c r="AQ157" s="300" t="str">
        <f t="shared" si="165"/>
        <v/>
      </c>
      <c r="AR157" s="306" t="str">
        <f t="shared" si="166"/>
        <v/>
      </c>
      <c r="AS157" s="300" t="str">
        <f t="shared" si="167"/>
        <v/>
      </c>
      <c r="AT157" s="300" t="str">
        <f t="shared" si="168"/>
        <v/>
      </c>
      <c r="AU157" s="192" t="str">
        <f t="shared" si="169"/>
        <v>рбс</v>
      </c>
      <c r="AV157" s="192" t="str">
        <f t="shared" si="170"/>
        <v>рбс90301415общпро</v>
      </c>
      <c r="AW157" s="191">
        <f t="shared" si="171"/>
        <v>20599</v>
      </c>
      <c r="AX157" s="191">
        <f t="shared" si="172"/>
        <v>20599</v>
      </c>
      <c r="AY157" s="191">
        <f t="shared" si="173"/>
        <v>20599</v>
      </c>
      <c r="AZ157" s="191">
        <f t="shared" si="174"/>
        <v>20599</v>
      </c>
      <c r="BA157" s="193">
        <f t="shared" si="175"/>
        <v>1</v>
      </c>
      <c r="BB157" s="193">
        <f t="shared" si="176"/>
        <v>1</v>
      </c>
      <c r="BC157" s="193">
        <f t="shared" si="177"/>
        <v>1</v>
      </c>
      <c r="BD157" s="191">
        <f t="shared" si="139"/>
        <v>20599</v>
      </c>
      <c r="BE157" s="191">
        <f t="shared" si="178"/>
        <v>20599</v>
      </c>
      <c r="BF157" s="210">
        <f t="shared" si="179"/>
        <v>20599</v>
      </c>
      <c r="BG157" s="211">
        <f t="shared" si="180"/>
        <v>20599</v>
      </c>
      <c r="BH157" s="289"/>
      <c r="BI157" s="289"/>
      <c r="BJ157" s="228"/>
      <c r="BK157" s="228"/>
      <c r="BL157" s="233" t="str">
        <f t="shared" si="181"/>
        <v>01</v>
      </c>
    </row>
    <row r="158" spans="1:64" ht="12" customHeight="1">
      <c r="A158" s="333" t="s">
        <v>684</v>
      </c>
      <c r="B158" s="381" t="s">
        <v>416</v>
      </c>
      <c r="C158" s="333" t="s">
        <v>656</v>
      </c>
      <c r="D158" s="381" t="s">
        <v>390</v>
      </c>
      <c r="E158" s="381" t="s">
        <v>878</v>
      </c>
      <c r="F158" s="381" t="s">
        <v>602</v>
      </c>
      <c r="G158" s="381" t="s">
        <v>385</v>
      </c>
      <c r="H158" s="100" t="s">
        <v>653</v>
      </c>
      <c r="I158" s="381" t="s">
        <v>505</v>
      </c>
      <c r="J158" s="382">
        <v>695720.58</v>
      </c>
      <c r="K158" s="382">
        <v>534553.98</v>
      </c>
      <c r="L158" s="191" t="str">
        <f t="shared" si="140"/>
        <v>903014150104802006Б00012121101</v>
      </c>
      <c r="M158" s="192">
        <f t="array" ref="M158">IF(COUNT(SEARCH(Удалить_Роспись_КВСР,$B158)*SEARCH(Удалить_Роспись_ПБС,$C158)*SEARCH(Удалить_Роспись_КФСР, $D158)*SEARCH(Удалить_Роспись_КЦСР,$E158)*SEARCH(Удалить_Роспись_КВР,$F158)*SEARCH(Удалить_Роспись_ЭК,$H158)*SEARCH(Удалить_Роспись_КР,$I158))&gt;0,0,1)</f>
        <v>1</v>
      </c>
      <c r="N158" s="192">
        <v>0</v>
      </c>
      <c r="O158" s="192" t="str">
        <f t="shared" si="141"/>
        <v/>
      </c>
      <c r="P158" s="192" t="str">
        <f t="shared" si="182"/>
        <v/>
      </c>
      <c r="Q158" s="300" t="str">
        <f t="shared" si="142"/>
        <v/>
      </c>
      <c r="R158" s="300" t="str">
        <f t="shared" si="143"/>
        <v/>
      </c>
      <c r="S158" s="300" t="str">
        <f t="shared" si="144"/>
        <v/>
      </c>
      <c r="T158" s="192" t="str">
        <f t="shared" si="145"/>
        <v/>
      </c>
      <c r="U158" s="303" t="str">
        <f t="shared" si="146"/>
        <v/>
      </c>
      <c r="V158" s="300" t="str">
        <f t="shared" si="147"/>
        <v/>
      </c>
      <c r="W158" s="192" t="str">
        <f t="shared" si="148"/>
        <v/>
      </c>
      <c r="X158" s="303" t="str">
        <f t="shared" si="149"/>
        <v/>
      </c>
      <c r="Y158" s="300" t="str">
        <f t="shared" si="150"/>
        <v/>
      </c>
      <c r="Z158" s="300" t="str">
        <f t="shared" si="151"/>
        <v/>
      </c>
      <c r="AA158" s="303" t="str">
        <f t="shared" si="152"/>
        <v/>
      </c>
      <c r="AB158" s="300" t="str">
        <f t="shared" si="153"/>
        <v/>
      </c>
      <c r="AC158" s="300" t="str">
        <f t="shared" si="154"/>
        <v/>
      </c>
      <c r="AD158" s="300" t="str">
        <f t="shared" si="155"/>
        <v/>
      </c>
      <c r="AE158" s="192" t="str">
        <f t="shared" si="156"/>
        <v/>
      </c>
      <c r="AF158" s="192" t="str">
        <f t="shared" si="157"/>
        <v/>
      </c>
      <c r="AG158" s="192"/>
      <c r="AJ158" s="300" t="str">
        <f t="shared" si="158"/>
        <v/>
      </c>
      <c r="AK158" s="300" t="str">
        <f t="shared" si="159"/>
        <v/>
      </c>
      <c r="AL158" s="300" t="str">
        <f t="shared" si="160"/>
        <v/>
      </c>
      <c r="AM158" s="300" t="str">
        <f t="shared" si="161"/>
        <v/>
      </c>
      <c r="AN158" s="300" t="str">
        <f t="shared" si="162"/>
        <v/>
      </c>
      <c r="AO158" s="300" t="str">
        <f t="shared" si="163"/>
        <v/>
      </c>
      <c r="AP158" s="300" t="str">
        <f t="shared" si="164"/>
        <v/>
      </c>
      <c r="AQ158" s="300" t="str">
        <f t="shared" si="165"/>
        <v/>
      </c>
      <c r="AR158" s="306" t="str">
        <f t="shared" si="166"/>
        <v/>
      </c>
      <c r="AS158" s="300" t="str">
        <f t="shared" si="167"/>
        <v/>
      </c>
      <c r="AT158" s="300" t="str">
        <f t="shared" si="168"/>
        <v/>
      </c>
      <c r="AU158" s="192" t="str">
        <f t="shared" si="169"/>
        <v>рбс</v>
      </c>
      <c r="AV158" s="192" t="str">
        <f t="shared" si="170"/>
        <v>рбс90301415общопл</v>
      </c>
      <c r="AW158" s="191">
        <f t="shared" si="171"/>
        <v>695720.58</v>
      </c>
      <c r="AX158" s="191">
        <f t="shared" si="172"/>
        <v>534553.98</v>
      </c>
      <c r="AY158" s="191">
        <f t="shared" si="173"/>
        <v>0</v>
      </c>
      <c r="AZ158" s="191">
        <f t="shared" si="174"/>
        <v>0</v>
      </c>
      <c r="BA158" s="193">
        <f t="shared" si="175"/>
        <v>1</v>
      </c>
      <c r="BB158" s="193">
        <f t="shared" si="176"/>
        <v>1</v>
      </c>
      <c r="BC158" s="193">
        <f t="shared" si="177"/>
        <v>1</v>
      </c>
      <c r="BD158" s="191">
        <f t="shared" si="139"/>
        <v>0</v>
      </c>
      <c r="BE158" s="191">
        <f t="shared" si="178"/>
        <v>0</v>
      </c>
      <c r="BF158" s="210">
        <f t="shared" si="179"/>
        <v>0</v>
      </c>
      <c r="BG158" s="211">
        <f t="shared" si="180"/>
        <v>0</v>
      </c>
      <c r="BH158" s="289"/>
      <c r="BI158" s="289"/>
      <c r="BJ158" s="228"/>
      <c r="BK158" s="228"/>
      <c r="BL158" s="233" t="str">
        <f t="shared" si="181"/>
        <v>01</v>
      </c>
    </row>
    <row r="159" spans="1:64" ht="12" customHeight="1">
      <c r="A159" s="333" t="s">
        <v>684</v>
      </c>
      <c r="B159" s="381" t="s">
        <v>416</v>
      </c>
      <c r="C159" s="333" t="s">
        <v>656</v>
      </c>
      <c r="D159" s="381" t="s">
        <v>390</v>
      </c>
      <c r="E159" s="381" t="s">
        <v>878</v>
      </c>
      <c r="F159" s="381" t="s">
        <v>873</v>
      </c>
      <c r="G159" s="381" t="s">
        <v>387</v>
      </c>
      <c r="H159" s="100" t="s">
        <v>653</v>
      </c>
      <c r="I159" s="381" t="s">
        <v>505</v>
      </c>
      <c r="J159" s="382">
        <v>243579.44</v>
      </c>
      <c r="K159" s="382">
        <v>152723.29</v>
      </c>
      <c r="L159" s="191" t="str">
        <f t="shared" si="140"/>
        <v>903014150104802006Б00012921301</v>
      </c>
      <c r="M159" s="192">
        <f t="array" ref="M159">IF(COUNT(SEARCH(Удалить_Роспись_КВСР,$B159)*SEARCH(Удалить_Роспись_ПБС,$C159)*SEARCH(Удалить_Роспись_КФСР, $D159)*SEARCH(Удалить_Роспись_КЦСР,$E159)*SEARCH(Удалить_Роспись_КВР,$F159)*SEARCH(Удалить_Роспись_ЭК,$H159)*SEARCH(Удалить_Роспись_КР,$I159))&gt;0,0,1)</f>
        <v>1</v>
      </c>
      <c r="N159" s="192">
        <v>0</v>
      </c>
      <c r="O159" s="192" t="str">
        <f t="shared" si="141"/>
        <v/>
      </c>
      <c r="P159" s="192" t="str">
        <f t="shared" si="182"/>
        <v/>
      </c>
      <c r="Q159" s="300" t="str">
        <f t="shared" si="142"/>
        <v/>
      </c>
      <c r="R159" s="300" t="str">
        <f t="shared" si="143"/>
        <v/>
      </c>
      <c r="S159" s="300" t="str">
        <f t="shared" si="144"/>
        <v/>
      </c>
      <c r="T159" s="192" t="str">
        <f t="shared" si="145"/>
        <v/>
      </c>
      <c r="U159" s="303" t="str">
        <f t="shared" si="146"/>
        <v/>
      </c>
      <c r="V159" s="300" t="str">
        <f t="shared" si="147"/>
        <v/>
      </c>
      <c r="W159" s="192" t="str">
        <f t="shared" si="148"/>
        <v/>
      </c>
      <c r="X159" s="303" t="str">
        <f t="shared" si="149"/>
        <v/>
      </c>
      <c r="Y159" s="300" t="str">
        <f t="shared" si="150"/>
        <v/>
      </c>
      <c r="Z159" s="300" t="str">
        <f t="shared" si="151"/>
        <v/>
      </c>
      <c r="AA159" s="303" t="str">
        <f t="shared" si="152"/>
        <v/>
      </c>
      <c r="AB159" s="300" t="str">
        <f t="shared" si="153"/>
        <v/>
      </c>
      <c r="AC159" s="300" t="str">
        <f t="shared" si="154"/>
        <v/>
      </c>
      <c r="AD159" s="300" t="str">
        <f t="shared" si="155"/>
        <v/>
      </c>
      <c r="AE159" s="192" t="str">
        <f t="shared" si="156"/>
        <v/>
      </c>
      <c r="AF159" s="192" t="str">
        <f t="shared" si="157"/>
        <v/>
      </c>
      <c r="AG159" s="192"/>
      <c r="AJ159" s="300" t="str">
        <f t="shared" si="158"/>
        <v/>
      </c>
      <c r="AK159" s="300" t="str">
        <f t="shared" si="159"/>
        <v/>
      </c>
      <c r="AL159" s="300" t="str">
        <f t="shared" si="160"/>
        <v/>
      </c>
      <c r="AM159" s="300" t="str">
        <f t="shared" si="161"/>
        <v/>
      </c>
      <c r="AN159" s="300" t="str">
        <f t="shared" si="162"/>
        <v/>
      </c>
      <c r="AO159" s="300" t="str">
        <f t="shared" si="163"/>
        <v/>
      </c>
      <c r="AP159" s="300" t="str">
        <f t="shared" si="164"/>
        <v/>
      </c>
      <c r="AQ159" s="300" t="str">
        <f t="shared" si="165"/>
        <v/>
      </c>
      <c r="AR159" s="306" t="str">
        <f t="shared" si="166"/>
        <v/>
      </c>
      <c r="AS159" s="300" t="str">
        <f t="shared" si="167"/>
        <v/>
      </c>
      <c r="AT159" s="300" t="str">
        <f t="shared" si="168"/>
        <v/>
      </c>
      <c r="AU159" s="192" t="str">
        <f t="shared" si="169"/>
        <v>рбс</v>
      </c>
      <c r="AV159" s="192" t="str">
        <f t="shared" si="170"/>
        <v>рбс90301415общопл</v>
      </c>
      <c r="AW159" s="191">
        <f t="shared" si="171"/>
        <v>243579.44</v>
      </c>
      <c r="AX159" s="191">
        <f t="shared" si="172"/>
        <v>152723.29</v>
      </c>
      <c r="AY159" s="191">
        <f t="shared" si="173"/>
        <v>0</v>
      </c>
      <c r="AZ159" s="191">
        <f t="shared" si="174"/>
        <v>0</v>
      </c>
      <c r="BA159" s="193">
        <f t="shared" si="175"/>
        <v>1</v>
      </c>
      <c r="BB159" s="193">
        <f t="shared" si="176"/>
        <v>1</v>
      </c>
      <c r="BC159" s="193">
        <f t="shared" si="177"/>
        <v>1</v>
      </c>
      <c r="BD159" s="191">
        <f t="shared" si="139"/>
        <v>0</v>
      </c>
      <c r="BE159" s="191">
        <f t="shared" si="178"/>
        <v>0</v>
      </c>
      <c r="BF159" s="210">
        <f t="shared" si="179"/>
        <v>0</v>
      </c>
      <c r="BG159" s="211">
        <f t="shared" si="180"/>
        <v>0</v>
      </c>
      <c r="BH159" s="289"/>
      <c r="BI159" s="289"/>
      <c r="BJ159" s="228"/>
      <c r="BK159" s="228"/>
      <c r="BL159" s="233" t="str">
        <f t="shared" si="181"/>
        <v>01</v>
      </c>
    </row>
    <row r="160" spans="1:64" ht="12" customHeight="1">
      <c r="A160" s="333" t="s">
        <v>684</v>
      </c>
      <c r="B160" s="381" t="s">
        <v>416</v>
      </c>
      <c r="C160" s="333" t="s">
        <v>656</v>
      </c>
      <c r="D160" s="381" t="s">
        <v>390</v>
      </c>
      <c r="E160" s="381" t="s">
        <v>878</v>
      </c>
      <c r="F160" s="381" t="s">
        <v>617</v>
      </c>
      <c r="G160" s="381" t="s">
        <v>312</v>
      </c>
      <c r="H160" s="100" t="s">
        <v>653</v>
      </c>
      <c r="I160" s="381" t="s">
        <v>505</v>
      </c>
      <c r="J160" s="382">
        <v>110833.86</v>
      </c>
      <c r="K160" s="382">
        <v>54993.9</v>
      </c>
      <c r="L160" s="191" t="str">
        <f t="shared" si="140"/>
        <v>903014150104802006Б00032126201</v>
      </c>
      <c r="M160" s="192">
        <f t="array" ref="M160">IF(COUNT(SEARCH(Удалить_Роспись_КВСР,$B160)*SEARCH(Удалить_Роспись_ПБС,$C160)*SEARCH(Удалить_Роспись_КФСР, $D160)*SEARCH(Удалить_Роспись_КЦСР,$E160)*SEARCH(Удалить_Роспись_КВР,$F160)*SEARCH(Удалить_Роспись_ЭК,$H160)*SEARCH(Удалить_Роспись_КР,$I160))&gt;0,0,1)</f>
        <v>1</v>
      </c>
      <c r="N160" s="192">
        <f>IF(COUNT(SEARCH(Удалить_Индекс_КВСР,$B160)*SEARCH(Удалить_Индекс_ПБС,$C160)*SEARCH(Удалить_Индекс_КФСР,$D160)*SEARCH(Удалить_Индекс_КЦСР,$E160)*SEARCH(Удалить_Индекс_КВР,$F160)*SEARCH(Удалить_Индекс_ЭК,$H160)*SEARCH(Удалить_Индекс_КР,$I160))&gt;0,0,1)</f>
        <v>1</v>
      </c>
      <c r="O160" s="192" t="str">
        <f t="shared" si="141"/>
        <v/>
      </c>
      <c r="P160" s="192" t="str">
        <f t="shared" si="182"/>
        <v/>
      </c>
      <c r="Q160" s="300" t="str">
        <f t="shared" si="142"/>
        <v/>
      </c>
      <c r="R160" s="300" t="str">
        <f t="shared" si="143"/>
        <v/>
      </c>
      <c r="S160" s="300" t="str">
        <f t="shared" si="144"/>
        <v/>
      </c>
      <c r="T160" s="192" t="str">
        <f t="shared" si="145"/>
        <v/>
      </c>
      <c r="U160" s="303" t="str">
        <f t="shared" si="146"/>
        <v/>
      </c>
      <c r="V160" s="300" t="str">
        <f t="shared" si="147"/>
        <v/>
      </c>
      <c r="W160" s="192" t="str">
        <f t="shared" si="148"/>
        <v/>
      </c>
      <c r="X160" s="303" t="str">
        <f t="shared" si="149"/>
        <v/>
      </c>
      <c r="Y160" s="300" t="str">
        <f t="shared" si="150"/>
        <v/>
      </c>
      <c r="Z160" s="300" t="str">
        <f t="shared" si="151"/>
        <v/>
      </c>
      <c r="AA160" s="303" t="str">
        <f t="shared" si="152"/>
        <v/>
      </c>
      <c r="AB160" s="300" t="str">
        <f t="shared" si="153"/>
        <v/>
      </c>
      <c r="AC160" s="300" t="str">
        <f t="shared" si="154"/>
        <v/>
      </c>
      <c r="AD160" s="300" t="str">
        <f t="shared" si="155"/>
        <v/>
      </c>
      <c r="AE160" s="192" t="str">
        <f t="shared" si="156"/>
        <v/>
      </c>
      <c r="AF160" s="192" t="str">
        <f t="shared" si="157"/>
        <v/>
      </c>
      <c r="AG160" s="192"/>
      <c r="AJ160" s="300" t="str">
        <f t="shared" si="158"/>
        <v/>
      </c>
      <c r="AK160" s="300" t="str">
        <f t="shared" si="159"/>
        <v/>
      </c>
      <c r="AL160" s="300" t="str">
        <f t="shared" si="160"/>
        <v/>
      </c>
      <c r="AM160" s="300" t="str">
        <f t="shared" si="161"/>
        <v/>
      </c>
      <c r="AN160" s="300" t="str">
        <f t="shared" si="162"/>
        <v/>
      </c>
      <c r="AO160" s="300" t="str">
        <f t="shared" si="163"/>
        <v/>
      </c>
      <c r="AP160" s="300" t="str">
        <f t="shared" si="164"/>
        <v/>
      </c>
      <c r="AQ160" s="300" t="str">
        <f t="shared" si="165"/>
        <v/>
      </c>
      <c r="AR160" s="306" t="str">
        <f t="shared" si="166"/>
        <v/>
      </c>
      <c r="AS160" s="300" t="str">
        <f t="shared" si="167"/>
        <v/>
      </c>
      <c r="AT160" s="300" t="str">
        <f t="shared" si="168"/>
        <v/>
      </c>
      <c r="AU160" s="192" t="str">
        <f t="shared" si="169"/>
        <v>рбс</v>
      </c>
      <c r="AV160" s="192" t="str">
        <f t="shared" si="170"/>
        <v>рбс90301415общпро</v>
      </c>
      <c r="AW160" s="191">
        <f t="shared" si="171"/>
        <v>110833.86</v>
      </c>
      <c r="AX160" s="191">
        <f t="shared" si="172"/>
        <v>54993.9</v>
      </c>
      <c r="AY160" s="191">
        <f t="shared" si="173"/>
        <v>110833.86</v>
      </c>
      <c r="AZ160" s="191">
        <f t="shared" si="174"/>
        <v>54993.9</v>
      </c>
      <c r="BA160" s="193">
        <f t="shared" si="175"/>
        <v>1</v>
      </c>
      <c r="BB160" s="193">
        <f t="shared" si="176"/>
        <v>1</v>
      </c>
      <c r="BC160" s="193">
        <f t="shared" si="177"/>
        <v>1</v>
      </c>
      <c r="BD160" s="191">
        <f t="shared" si="139"/>
        <v>110833.86</v>
      </c>
      <c r="BE160" s="191">
        <f t="shared" si="178"/>
        <v>54993.9</v>
      </c>
      <c r="BF160" s="210">
        <f t="shared" si="179"/>
        <v>110833.86</v>
      </c>
      <c r="BG160" s="211">
        <f t="shared" si="180"/>
        <v>110833.86</v>
      </c>
      <c r="BH160" s="289"/>
      <c r="BI160" s="289"/>
      <c r="BJ160" s="228"/>
      <c r="BK160" s="228"/>
      <c r="BL160" s="233" t="str">
        <f t="shared" si="181"/>
        <v>01</v>
      </c>
    </row>
    <row r="161" spans="1:64" ht="12" customHeight="1">
      <c r="A161" s="333" t="s">
        <v>684</v>
      </c>
      <c r="B161" s="381" t="s">
        <v>416</v>
      </c>
      <c r="C161" s="333" t="s">
        <v>656</v>
      </c>
      <c r="D161" s="381" t="s">
        <v>390</v>
      </c>
      <c r="E161" s="381" t="s">
        <v>879</v>
      </c>
      <c r="F161" s="381" t="s">
        <v>586</v>
      </c>
      <c r="G161" s="381" t="s">
        <v>393</v>
      </c>
      <c r="H161" s="100" t="s">
        <v>653</v>
      </c>
      <c r="I161" s="381" t="s">
        <v>505</v>
      </c>
      <c r="J161" s="382">
        <v>675494.61</v>
      </c>
      <c r="K161" s="382">
        <v>328479.33</v>
      </c>
      <c r="L161" s="191" t="str">
        <f t="shared" si="140"/>
        <v>903014150104802006Г00024422301</v>
      </c>
      <c r="M161" s="192">
        <f t="array" ref="M161">IF(COUNT(SEARCH(Удалить_Роспись_КВСР,$B161)*SEARCH(Удалить_Роспись_ПБС,$C161)*SEARCH(Удалить_Роспись_КФСР, $D161)*SEARCH(Удалить_Роспись_КЦСР,$E161)*SEARCH(Удалить_Роспись_КВР,$F161)*SEARCH(Удалить_Роспись_ЭК,$H161)*SEARCH(Удалить_Роспись_КР,$I161))&gt;0,0,1)</f>
        <v>1</v>
      </c>
      <c r="N161" s="192">
        <f>IF(COUNT(SEARCH(Удалить_Индекс_КВСР,$B161)*SEARCH(Удалить_Индекс_ПБС,$C161)*SEARCH(Удалить_Индекс_КФСР,$D161)*SEARCH(Удалить_Индекс_КЦСР,$E161)*SEARCH(Удалить_Индекс_КВР,$F161)*SEARCH(Удалить_Индекс_ЭК,$H161)*SEARCH(Удалить_Индекс_КР,$I161))&gt;0,0,1)</f>
        <v>1</v>
      </c>
      <c r="O161" s="192" t="str">
        <f t="shared" si="141"/>
        <v/>
      </c>
      <c r="P161" s="192" t="str">
        <f t="shared" si="182"/>
        <v/>
      </c>
      <c r="Q161" s="300" t="str">
        <f t="shared" si="142"/>
        <v/>
      </c>
      <c r="R161" s="300" t="str">
        <f t="shared" si="143"/>
        <v/>
      </c>
      <c r="S161" s="300" t="str">
        <f t="shared" si="144"/>
        <v/>
      </c>
      <c r="T161" s="192" t="str">
        <f t="shared" si="145"/>
        <v/>
      </c>
      <c r="U161" s="303" t="str">
        <f t="shared" si="146"/>
        <v/>
      </c>
      <c r="V161" s="300" t="str">
        <f t="shared" si="147"/>
        <v/>
      </c>
      <c r="W161" s="192" t="str">
        <f t="shared" si="148"/>
        <v/>
      </c>
      <c r="X161" s="303" t="str">
        <f t="shared" si="149"/>
        <v/>
      </c>
      <c r="Y161" s="300" t="str">
        <f t="shared" si="150"/>
        <v/>
      </c>
      <c r="Z161" s="300" t="str">
        <f t="shared" si="151"/>
        <v/>
      </c>
      <c r="AA161" s="303" t="str">
        <f t="shared" si="152"/>
        <v/>
      </c>
      <c r="AB161" s="300" t="str">
        <f t="shared" si="153"/>
        <v/>
      </c>
      <c r="AC161" s="300" t="str">
        <f t="shared" si="154"/>
        <v/>
      </c>
      <c r="AD161" s="300" t="str">
        <f t="shared" si="155"/>
        <v/>
      </c>
      <c r="AE161" s="192" t="str">
        <f t="shared" si="156"/>
        <v/>
      </c>
      <c r="AF161" s="192" t="str">
        <f t="shared" si="157"/>
        <v/>
      </c>
      <c r="AG161" s="192"/>
      <c r="AJ161" s="300" t="str">
        <f t="shared" si="158"/>
        <v/>
      </c>
      <c r="AK161" s="300" t="str">
        <f t="shared" si="159"/>
        <v/>
      </c>
      <c r="AL161" s="300" t="str">
        <f t="shared" si="160"/>
        <v/>
      </c>
      <c r="AM161" s="300" t="str">
        <f t="shared" si="161"/>
        <v/>
      </c>
      <c r="AN161" s="300" t="str">
        <f t="shared" si="162"/>
        <v/>
      </c>
      <c r="AO161" s="300" t="str">
        <f t="shared" si="163"/>
        <v/>
      </c>
      <c r="AP161" s="300" t="str">
        <f t="shared" si="164"/>
        <v/>
      </c>
      <c r="AQ161" s="300" t="str">
        <f t="shared" si="165"/>
        <v/>
      </c>
      <c r="AR161" s="306" t="str">
        <f t="shared" si="166"/>
        <v/>
      </c>
      <c r="AS161" s="300" t="str">
        <f t="shared" si="167"/>
        <v/>
      </c>
      <c r="AT161" s="300" t="str">
        <f t="shared" si="168"/>
        <v/>
      </c>
      <c r="AU161" s="192" t="str">
        <f t="shared" si="169"/>
        <v>рбс</v>
      </c>
      <c r="AV161" s="192" t="str">
        <f t="shared" si="170"/>
        <v>рбс90301415общком</v>
      </c>
      <c r="AW161" s="191">
        <f t="shared" si="171"/>
        <v>675494.61</v>
      </c>
      <c r="AX161" s="191">
        <f t="shared" si="172"/>
        <v>328479.33</v>
      </c>
      <c r="AY161" s="191">
        <f t="shared" si="173"/>
        <v>675494.61</v>
      </c>
      <c r="AZ161" s="191">
        <f t="shared" si="174"/>
        <v>328479.33</v>
      </c>
      <c r="BA161" s="193">
        <f t="shared" si="175"/>
        <v>1</v>
      </c>
      <c r="BB161" s="193">
        <f t="shared" si="176"/>
        <v>1</v>
      </c>
      <c r="BC161" s="193">
        <f t="shared" si="177"/>
        <v>1</v>
      </c>
      <c r="BD161" s="191">
        <f t="shared" si="139"/>
        <v>675494.61</v>
      </c>
      <c r="BE161" s="191">
        <f t="shared" si="178"/>
        <v>328479.33</v>
      </c>
      <c r="BF161" s="210">
        <f t="shared" si="179"/>
        <v>675494.61</v>
      </c>
      <c r="BG161" s="211">
        <f t="shared" si="180"/>
        <v>675494.61</v>
      </c>
      <c r="BH161" s="289"/>
      <c r="BI161" s="289"/>
      <c r="BJ161" s="228"/>
      <c r="BK161" s="228"/>
      <c r="BL161" s="233" t="str">
        <f t="shared" si="181"/>
        <v>01</v>
      </c>
    </row>
    <row r="162" spans="1:64" ht="12" customHeight="1">
      <c r="A162" s="333" t="s">
        <v>684</v>
      </c>
      <c r="B162" s="381" t="s">
        <v>416</v>
      </c>
      <c r="C162" s="333" t="s">
        <v>656</v>
      </c>
      <c r="D162" s="381" t="s">
        <v>420</v>
      </c>
      <c r="E162" s="381" t="s">
        <v>882</v>
      </c>
      <c r="F162" s="381" t="s">
        <v>606</v>
      </c>
      <c r="G162" s="381" t="s">
        <v>395</v>
      </c>
      <c r="H162" s="100" t="s">
        <v>653</v>
      </c>
      <c r="I162" s="381" t="s">
        <v>505</v>
      </c>
      <c r="J162" s="382">
        <v>10000</v>
      </c>
      <c r="K162" s="382">
        <v>0</v>
      </c>
      <c r="L162" s="191" t="str">
        <f t="shared" si="140"/>
        <v>903014150111901008000087029001</v>
      </c>
      <c r="M162" s="192">
        <f t="array" ref="M162">IF(COUNT(SEARCH(Удалить_Роспись_КВСР,$B162)*SEARCH(Удалить_Роспись_ПБС,$C162)*SEARCH(Удалить_Роспись_КФСР, $D162)*SEARCH(Удалить_Роспись_КЦСР,$E162)*SEARCH(Удалить_Роспись_КВР,$F162)*SEARCH(Удалить_Роспись_ЭК,$H162)*SEARCH(Удалить_Роспись_КР,$I162))&gt;0,0,1)</f>
        <v>1</v>
      </c>
      <c r="N162" s="192">
        <v>1</v>
      </c>
      <c r="O162" s="192" t="str">
        <f t="shared" si="141"/>
        <v/>
      </c>
      <c r="P162" s="192" t="str">
        <f t="shared" si="182"/>
        <v/>
      </c>
      <c r="Q162" s="300" t="str">
        <f t="shared" si="142"/>
        <v/>
      </c>
      <c r="R162" s="300" t="str">
        <f t="shared" si="143"/>
        <v/>
      </c>
      <c r="S162" s="300" t="str">
        <f t="shared" si="144"/>
        <v/>
      </c>
      <c r="T162" s="192" t="str">
        <f t="shared" si="145"/>
        <v/>
      </c>
      <c r="U162" s="303" t="str">
        <f t="shared" si="146"/>
        <v/>
      </c>
      <c r="V162" s="300" t="str">
        <f t="shared" si="147"/>
        <v/>
      </c>
      <c r="W162" s="192" t="str">
        <f t="shared" si="148"/>
        <v/>
      </c>
      <c r="X162" s="303" t="str">
        <f t="shared" si="149"/>
        <v/>
      </c>
      <c r="Y162" s="300" t="str">
        <f t="shared" si="150"/>
        <v/>
      </c>
      <c r="Z162" s="300" t="str">
        <f t="shared" si="151"/>
        <v/>
      </c>
      <c r="AA162" s="303" t="str">
        <f t="shared" si="152"/>
        <v/>
      </c>
      <c r="AB162" s="300" t="str">
        <f t="shared" si="153"/>
        <v/>
      </c>
      <c r="AC162" s="300" t="str">
        <f t="shared" si="154"/>
        <v/>
      </c>
      <c r="AD162" s="300" t="str">
        <f t="shared" si="155"/>
        <v/>
      </c>
      <c r="AE162" s="192" t="str">
        <f t="shared" si="156"/>
        <v/>
      </c>
      <c r="AF162" s="192" t="str">
        <f t="shared" si="157"/>
        <v/>
      </c>
      <c r="AG162" s="192"/>
      <c r="AJ162" s="300" t="str">
        <f t="shared" si="158"/>
        <v/>
      </c>
      <c r="AK162" s="300" t="str">
        <f t="shared" si="159"/>
        <v/>
      </c>
      <c r="AL162" s="300" t="str">
        <f t="shared" si="160"/>
        <v/>
      </c>
      <c r="AM162" s="300" t="str">
        <f t="shared" si="161"/>
        <v/>
      </c>
      <c r="AN162" s="300" t="str">
        <f t="shared" si="162"/>
        <v/>
      </c>
      <c r="AO162" s="300" t="str">
        <f t="shared" si="163"/>
        <v/>
      </c>
      <c r="AP162" s="300" t="str">
        <f t="shared" si="164"/>
        <v/>
      </c>
      <c r="AQ162" s="300" t="str">
        <f t="shared" si="165"/>
        <v/>
      </c>
      <c r="AR162" s="306" t="str">
        <f t="shared" si="166"/>
        <v/>
      </c>
      <c r="AS162" s="300" t="str">
        <f t="shared" si="167"/>
        <v/>
      </c>
      <c r="AT162" s="300" t="str">
        <f t="shared" si="168"/>
        <v/>
      </c>
      <c r="AU162" s="192" t="str">
        <f t="shared" si="169"/>
        <v>рбс</v>
      </c>
      <c r="AV162" s="192" t="str">
        <f t="shared" si="170"/>
        <v>рбс90301415общпро</v>
      </c>
      <c r="AW162" s="191">
        <f t="shared" si="171"/>
        <v>10000</v>
      </c>
      <c r="AX162" s="191">
        <f t="shared" si="172"/>
        <v>0</v>
      </c>
      <c r="AY162" s="191">
        <f t="shared" si="173"/>
        <v>10000</v>
      </c>
      <c r="AZ162" s="191">
        <f t="shared" si="174"/>
        <v>0</v>
      </c>
      <c r="BA162" s="193">
        <f t="shared" si="175"/>
        <v>1</v>
      </c>
      <c r="BB162" s="193">
        <f t="shared" si="176"/>
        <v>1</v>
      </c>
      <c r="BC162" s="193">
        <f t="shared" si="177"/>
        <v>1</v>
      </c>
      <c r="BD162" s="191">
        <f t="shared" si="139"/>
        <v>10000</v>
      </c>
      <c r="BE162" s="191">
        <f t="shared" si="178"/>
        <v>0</v>
      </c>
      <c r="BF162" s="210">
        <f t="shared" si="179"/>
        <v>10000</v>
      </c>
      <c r="BG162" s="211">
        <f t="shared" si="180"/>
        <v>10000</v>
      </c>
      <c r="BH162" s="289"/>
      <c r="BI162" s="289"/>
      <c r="BJ162" s="228"/>
      <c r="BK162" s="228"/>
      <c r="BL162" s="233" t="str">
        <f t="shared" si="181"/>
        <v>01</v>
      </c>
    </row>
    <row r="163" spans="1:64" ht="12" customHeight="1">
      <c r="A163" s="333" t="s">
        <v>684</v>
      </c>
      <c r="B163" s="381" t="s">
        <v>416</v>
      </c>
      <c r="C163" s="333" t="s">
        <v>656</v>
      </c>
      <c r="D163" s="381" t="s">
        <v>399</v>
      </c>
      <c r="E163" s="381" t="s">
        <v>926</v>
      </c>
      <c r="F163" s="381" t="s">
        <v>586</v>
      </c>
      <c r="G163" s="381" t="s">
        <v>397</v>
      </c>
      <c r="H163" s="100" t="s">
        <v>653</v>
      </c>
      <c r="I163" s="381" t="s">
        <v>505</v>
      </c>
      <c r="J163" s="382">
        <v>5000</v>
      </c>
      <c r="K163" s="382">
        <v>5000</v>
      </c>
      <c r="L163" s="191" t="str">
        <f t="shared" si="140"/>
        <v>903014150113232008001024434001</v>
      </c>
      <c r="M163" s="192">
        <f t="array" ref="M163">IF(COUNT(SEARCH(Удалить_Роспись_КВСР,$B163)*SEARCH(Удалить_Роспись_ПБС,$C163)*SEARCH(Удалить_Роспись_КФСР, $D163)*SEARCH(Удалить_Роспись_КЦСР,$E163)*SEARCH(Удалить_Роспись_КВР,$F163)*SEARCH(Удалить_Роспись_ЭК,$H163)*SEARCH(Удалить_Роспись_КР,$I163))&gt;0,0,1)</f>
        <v>1</v>
      </c>
      <c r="N163" s="192">
        <f>IF(COUNT(SEARCH(Удалить_Индекс_КВСР,$B163)*SEARCH(Удалить_Индекс_ПБС,$C163)*SEARCH(Удалить_Индекс_КФСР,$D163)*SEARCH(Удалить_Индекс_КЦСР,$E163)*SEARCH(Удалить_Индекс_КВР,$F163)*SEARCH(Удалить_Индекс_ЭК,$H163)*SEARCH(Удалить_Индекс_КР,$I163))&gt;0,0,1)</f>
        <v>1</v>
      </c>
      <c r="O163" s="192" t="str">
        <f t="shared" si="141"/>
        <v/>
      </c>
      <c r="P163" s="192" t="str">
        <f t="shared" si="182"/>
        <v/>
      </c>
      <c r="Q163" s="300" t="str">
        <f t="shared" si="142"/>
        <v/>
      </c>
      <c r="R163" s="300" t="str">
        <f t="shared" si="143"/>
        <v/>
      </c>
      <c r="S163" s="300" t="str">
        <f t="shared" si="144"/>
        <v/>
      </c>
      <c r="T163" s="192" t="str">
        <f t="shared" si="145"/>
        <v/>
      </c>
      <c r="U163" s="303" t="str">
        <f t="shared" si="146"/>
        <v/>
      </c>
      <c r="V163" s="300" t="str">
        <f t="shared" si="147"/>
        <v/>
      </c>
      <c r="W163" s="192" t="str">
        <f t="shared" si="148"/>
        <v/>
      </c>
      <c r="X163" s="303" t="str">
        <f t="shared" si="149"/>
        <v/>
      </c>
      <c r="Y163" s="300" t="str">
        <f t="shared" si="150"/>
        <v/>
      </c>
      <c r="Z163" s="300" t="str">
        <f t="shared" si="151"/>
        <v/>
      </c>
      <c r="AA163" s="303" t="str">
        <f t="shared" si="152"/>
        <v/>
      </c>
      <c r="AB163" s="300" t="str">
        <f t="shared" si="153"/>
        <v/>
      </c>
      <c r="AC163" s="300" t="str">
        <f t="shared" si="154"/>
        <v/>
      </c>
      <c r="AD163" s="300" t="str">
        <f t="shared" si="155"/>
        <v/>
      </c>
      <c r="AE163" s="192" t="str">
        <f t="shared" si="156"/>
        <v/>
      </c>
      <c r="AF163" s="192" t="str">
        <f t="shared" si="157"/>
        <v/>
      </c>
      <c r="AG163" s="192"/>
      <c r="AJ163" s="300" t="str">
        <f t="shared" si="158"/>
        <v/>
      </c>
      <c r="AK163" s="300" t="str">
        <f t="shared" si="159"/>
        <v/>
      </c>
      <c r="AL163" s="300" t="str">
        <f t="shared" si="160"/>
        <v/>
      </c>
      <c r="AM163" s="300" t="str">
        <f t="shared" si="161"/>
        <v/>
      </c>
      <c r="AN163" s="300" t="str">
        <f t="shared" si="162"/>
        <v/>
      </c>
      <c r="AO163" s="300" t="str">
        <f t="shared" si="163"/>
        <v/>
      </c>
      <c r="AP163" s="300" t="str">
        <f t="shared" si="164"/>
        <v/>
      </c>
      <c r="AQ163" s="300" t="str">
        <f t="shared" si="165"/>
        <v/>
      </c>
      <c r="AR163" s="306" t="str">
        <f t="shared" si="166"/>
        <v/>
      </c>
      <c r="AS163" s="300" t="str">
        <f t="shared" si="167"/>
        <v/>
      </c>
      <c r="AT163" s="300" t="str">
        <f t="shared" si="168"/>
        <v/>
      </c>
      <c r="AU163" s="192" t="str">
        <f t="shared" si="169"/>
        <v>рбс</v>
      </c>
      <c r="AV163" s="192" t="str">
        <f t="shared" si="170"/>
        <v>рбс90301415общпро</v>
      </c>
      <c r="AW163" s="191">
        <f t="shared" si="171"/>
        <v>5000</v>
      </c>
      <c r="AX163" s="191">
        <f t="shared" si="172"/>
        <v>5000</v>
      </c>
      <c r="AY163" s="191">
        <f t="shared" si="173"/>
        <v>5000</v>
      </c>
      <c r="AZ163" s="191">
        <f t="shared" si="174"/>
        <v>5000</v>
      </c>
      <c r="BA163" s="193">
        <f t="shared" si="175"/>
        <v>1</v>
      </c>
      <c r="BB163" s="193">
        <f t="shared" si="176"/>
        <v>1</v>
      </c>
      <c r="BC163" s="193">
        <f t="shared" si="177"/>
        <v>1</v>
      </c>
      <c r="BD163" s="191">
        <f t="shared" si="139"/>
        <v>5000</v>
      </c>
      <c r="BE163" s="191">
        <f t="shared" si="178"/>
        <v>5000</v>
      </c>
      <c r="BF163" s="210">
        <f t="shared" si="179"/>
        <v>5000</v>
      </c>
      <c r="BG163" s="211">
        <f t="shared" si="180"/>
        <v>5000</v>
      </c>
      <c r="BH163" s="289"/>
      <c r="BI163" s="289"/>
      <c r="BJ163" s="228"/>
      <c r="BK163" s="228"/>
      <c r="BL163" s="233" t="str">
        <f t="shared" si="181"/>
        <v>01</v>
      </c>
    </row>
    <row r="164" spans="1:64" ht="12" hidden="1" customHeight="1">
      <c r="A164" s="333" t="s">
        <v>684</v>
      </c>
      <c r="B164" s="381" t="s">
        <v>416</v>
      </c>
      <c r="C164" s="333" t="s">
        <v>656</v>
      </c>
      <c r="D164" s="381" t="s">
        <v>399</v>
      </c>
      <c r="E164" s="381" t="s">
        <v>883</v>
      </c>
      <c r="F164" s="381" t="s">
        <v>586</v>
      </c>
      <c r="G164" s="381" t="s">
        <v>397</v>
      </c>
      <c r="H164" s="100" t="s">
        <v>653</v>
      </c>
      <c r="I164" s="381" t="s">
        <v>339</v>
      </c>
      <c r="J164" s="382">
        <v>1000</v>
      </c>
      <c r="K164" s="382">
        <v>1000</v>
      </c>
      <c r="L164" s="191" t="str">
        <f t="shared" si="140"/>
        <v>903014150113802007514024434010</v>
      </c>
      <c r="M164" s="192">
        <f t="array" ref="M164">IF(COUNT(SEARCH(Удалить_Роспись_КВСР,$B164)*SEARCH(Удалить_Роспись_ПБС,$C164)*SEARCH(Удалить_Роспись_КФСР, $D164)*SEARCH(Удалить_Роспись_КЦСР,$E164)*SEARCH(Удалить_Роспись_КВР,$F164)*SEARCH(Удалить_Роспись_ЭК,$H164)*SEARCH(Удалить_Роспись_КР,$I164))&gt;0,0,1)</f>
        <v>0</v>
      </c>
      <c r="N164" s="192">
        <v>0</v>
      </c>
      <c r="O164" s="192" t="str">
        <f t="shared" si="141"/>
        <v/>
      </c>
      <c r="P164" s="192" t="str">
        <f t="shared" si="182"/>
        <v/>
      </c>
      <c r="Q164" s="300" t="str">
        <f t="shared" si="142"/>
        <v/>
      </c>
      <c r="R164" s="300" t="str">
        <f t="shared" si="143"/>
        <v/>
      </c>
      <c r="S164" s="300" t="str">
        <f t="shared" si="144"/>
        <v/>
      </c>
      <c r="T164" s="192" t="str">
        <f t="shared" si="145"/>
        <v/>
      </c>
      <c r="U164" s="303" t="str">
        <f t="shared" si="146"/>
        <v/>
      </c>
      <c r="V164" s="300" t="str">
        <f t="shared" si="147"/>
        <v/>
      </c>
      <c r="W164" s="192" t="str">
        <f t="shared" si="148"/>
        <v/>
      </c>
      <c r="X164" s="303" t="str">
        <f t="shared" si="149"/>
        <v/>
      </c>
      <c r="Y164" s="300" t="str">
        <f t="shared" si="150"/>
        <v/>
      </c>
      <c r="Z164" s="300" t="str">
        <f t="shared" si="151"/>
        <v/>
      </c>
      <c r="AA164" s="303" t="str">
        <f t="shared" si="152"/>
        <v/>
      </c>
      <c r="AB164" s="300" t="str">
        <f t="shared" si="153"/>
        <v/>
      </c>
      <c r="AC164" s="300" t="str">
        <f t="shared" si="154"/>
        <v/>
      </c>
      <c r="AD164" s="300" t="str">
        <f t="shared" si="155"/>
        <v/>
      </c>
      <c r="AE164" s="192" t="str">
        <f t="shared" si="156"/>
        <v/>
      </c>
      <c r="AF164" s="192" t="str">
        <f t="shared" si="157"/>
        <v/>
      </c>
      <c r="AG164" s="192"/>
      <c r="AJ164" s="300" t="str">
        <f t="shared" si="158"/>
        <v/>
      </c>
      <c r="AK164" s="300" t="str">
        <f t="shared" si="159"/>
        <v/>
      </c>
      <c r="AL164" s="300" t="str">
        <f t="shared" si="160"/>
        <v/>
      </c>
      <c r="AM164" s="300" t="str">
        <f t="shared" si="161"/>
        <v/>
      </c>
      <c r="AN164" s="300" t="str">
        <f t="shared" si="162"/>
        <v/>
      </c>
      <c r="AO164" s="300" t="str">
        <f t="shared" si="163"/>
        <v/>
      </c>
      <c r="AP164" s="300" t="str">
        <f t="shared" si="164"/>
        <v/>
      </c>
      <c r="AQ164" s="300" t="str">
        <f t="shared" si="165"/>
        <v/>
      </c>
      <c r="AR164" s="306" t="str">
        <f t="shared" si="166"/>
        <v/>
      </c>
      <c r="AS164" s="300" t="str">
        <f t="shared" si="167"/>
        <v/>
      </c>
      <c r="AT164" s="300" t="str">
        <f t="shared" si="168"/>
        <v/>
      </c>
      <c r="AU164" s="192" t="str">
        <f t="shared" si="169"/>
        <v>рбс</v>
      </c>
      <c r="AV164" s="192" t="str">
        <f t="shared" si="170"/>
        <v>рбс90301415общпро</v>
      </c>
      <c r="AW164" s="191">
        <f t="shared" si="171"/>
        <v>0</v>
      </c>
      <c r="AX164" s="191">
        <f t="shared" si="172"/>
        <v>0</v>
      </c>
      <c r="AY164" s="191">
        <f t="shared" si="173"/>
        <v>0</v>
      </c>
      <c r="AZ164" s="191">
        <f t="shared" si="174"/>
        <v>0</v>
      </c>
      <c r="BA164" s="193">
        <f t="shared" si="175"/>
        <v>1</v>
      </c>
      <c r="BB164" s="193">
        <f t="shared" si="176"/>
        <v>1</v>
      </c>
      <c r="BC164" s="193">
        <f t="shared" si="177"/>
        <v>1</v>
      </c>
      <c r="BD164" s="191">
        <f t="shared" si="139"/>
        <v>0</v>
      </c>
      <c r="BE164" s="191">
        <f t="shared" si="178"/>
        <v>0</v>
      </c>
      <c r="BF164" s="210">
        <f t="shared" si="179"/>
        <v>0</v>
      </c>
      <c r="BG164" s="211">
        <f t="shared" si="180"/>
        <v>0</v>
      </c>
      <c r="BH164" s="289"/>
      <c r="BI164" s="289"/>
      <c r="BJ164" s="228"/>
      <c r="BK164" s="228"/>
      <c r="BL164" s="233" t="str">
        <f t="shared" si="181"/>
        <v>01</v>
      </c>
    </row>
    <row r="165" spans="1:64" ht="12" hidden="1" customHeight="1">
      <c r="A165" s="333" t="s">
        <v>684</v>
      </c>
      <c r="B165" s="381" t="s">
        <v>416</v>
      </c>
      <c r="C165" s="333" t="s">
        <v>656</v>
      </c>
      <c r="D165" s="381" t="s">
        <v>400</v>
      </c>
      <c r="E165" s="381" t="s">
        <v>884</v>
      </c>
      <c r="F165" s="381" t="s">
        <v>586</v>
      </c>
      <c r="G165" s="381" t="s">
        <v>1583</v>
      </c>
      <c r="H165" s="100" t="s">
        <v>653</v>
      </c>
      <c r="I165" s="381" t="s">
        <v>340</v>
      </c>
      <c r="J165" s="382">
        <v>7784</v>
      </c>
      <c r="K165" s="382">
        <v>7784</v>
      </c>
      <c r="L165" s="191" t="str">
        <f t="shared" si="140"/>
        <v>903014150203802005118024400004</v>
      </c>
      <c r="M165" s="192">
        <f t="array" ref="M165">IF(COUNT(SEARCH(Удалить_Роспись_КВСР,$B165)*SEARCH(Удалить_Роспись_ПБС,$C165)*SEARCH(Удалить_Роспись_КФСР, $D165)*SEARCH(Удалить_Роспись_КЦСР,$E165)*SEARCH(Удалить_Роспись_КВР,$F165)*SEARCH(Удалить_Роспись_ЭК,$H165)*SEARCH(Удалить_Роспись_КР,$I165))&gt;0,0,1)</f>
        <v>0</v>
      </c>
      <c r="N165" s="192">
        <v>0</v>
      </c>
      <c r="O165" s="192" t="str">
        <f t="shared" si="141"/>
        <v/>
      </c>
      <c r="P165" s="192" t="str">
        <f t="shared" si="182"/>
        <v/>
      </c>
      <c r="Q165" s="300" t="str">
        <f t="shared" si="142"/>
        <v/>
      </c>
      <c r="R165" s="300" t="str">
        <f t="shared" si="143"/>
        <v/>
      </c>
      <c r="S165" s="300" t="str">
        <f t="shared" si="144"/>
        <v/>
      </c>
      <c r="T165" s="192" t="str">
        <f t="shared" si="145"/>
        <v/>
      </c>
      <c r="U165" s="303" t="str">
        <f t="shared" si="146"/>
        <v/>
      </c>
      <c r="V165" s="300" t="str">
        <f t="shared" si="147"/>
        <v/>
      </c>
      <c r="W165" s="192" t="str">
        <f t="shared" si="148"/>
        <v/>
      </c>
      <c r="X165" s="303" t="str">
        <f t="shared" si="149"/>
        <v/>
      </c>
      <c r="Y165" s="300" t="str">
        <f t="shared" si="150"/>
        <v/>
      </c>
      <c r="Z165" s="300" t="str">
        <f t="shared" si="151"/>
        <v/>
      </c>
      <c r="AA165" s="303" t="str">
        <f t="shared" si="152"/>
        <v/>
      </c>
      <c r="AB165" s="300" t="str">
        <f t="shared" si="153"/>
        <v/>
      </c>
      <c r="AC165" s="300" t="str">
        <f t="shared" si="154"/>
        <v/>
      </c>
      <c r="AD165" s="300" t="str">
        <f t="shared" si="155"/>
        <v/>
      </c>
      <c r="AE165" s="192" t="str">
        <f t="shared" si="156"/>
        <v/>
      </c>
      <c r="AF165" s="192" t="str">
        <f t="shared" si="157"/>
        <v/>
      </c>
      <c r="AG165" s="192"/>
      <c r="AJ165" s="300" t="str">
        <f t="shared" si="158"/>
        <v/>
      </c>
      <c r="AK165" s="300" t="str">
        <f t="shared" si="159"/>
        <v/>
      </c>
      <c r="AL165" s="300" t="str">
        <f t="shared" si="160"/>
        <v/>
      </c>
      <c r="AM165" s="300" t="str">
        <f t="shared" si="161"/>
        <v/>
      </c>
      <c r="AN165" s="300" t="str">
        <f t="shared" si="162"/>
        <v/>
      </c>
      <c r="AO165" s="300" t="str">
        <f t="shared" si="163"/>
        <v/>
      </c>
      <c r="AP165" s="300" t="str">
        <f t="shared" si="164"/>
        <v/>
      </c>
      <c r="AQ165" s="300" t="str">
        <f t="shared" si="165"/>
        <v/>
      </c>
      <c r="AR165" s="306" t="str">
        <f t="shared" si="166"/>
        <v/>
      </c>
      <c r="AS165" s="300" t="str">
        <f t="shared" si="167"/>
        <v/>
      </c>
      <c r="AT165" s="300" t="str">
        <f t="shared" si="168"/>
        <v/>
      </c>
      <c r="AU165" s="192" t="str">
        <f t="shared" si="169"/>
        <v>рбс</v>
      </c>
      <c r="AV165" s="192" t="e">
        <f t="shared" si="170"/>
        <v>#N/A</v>
      </c>
      <c r="AW165" s="191">
        <f t="shared" si="171"/>
        <v>0</v>
      </c>
      <c r="AX165" s="191">
        <f t="shared" si="172"/>
        <v>0</v>
      </c>
      <c r="AY165" s="191">
        <f t="shared" si="173"/>
        <v>0</v>
      </c>
      <c r="AZ165" s="191">
        <f t="shared" si="174"/>
        <v>0</v>
      </c>
      <c r="BA165" s="193" t="e">
        <f t="shared" si="175"/>
        <v>#N/A</v>
      </c>
      <c r="BB165" s="193" t="e">
        <f t="shared" si="176"/>
        <v>#N/A</v>
      </c>
      <c r="BC165" s="193" t="e">
        <f t="shared" si="177"/>
        <v>#N/A</v>
      </c>
      <c r="BD165" s="191">
        <f t="shared" si="139"/>
        <v>0</v>
      </c>
      <c r="BE165" s="191" t="e">
        <f t="shared" si="178"/>
        <v>#N/A</v>
      </c>
      <c r="BF165" s="210" t="e">
        <f t="shared" si="179"/>
        <v>#N/A</v>
      </c>
      <c r="BG165" s="211" t="e">
        <f t="shared" si="180"/>
        <v>#N/A</v>
      </c>
      <c r="BH165" s="289"/>
      <c r="BI165" s="289"/>
      <c r="BJ165" s="228"/>
      <c r="BK165" s="228"/>
      <c r="BL165" s="233" t="str">
        <f t="shared" si="181"/>
        <v>02</v>
      </c>
    </row>
    <row r="166" spans="1:64" ht="12" hidden="1" customHeight="1">
      <c r="A166" s="333" t="s">
        <v>684</v>
      </c>
      <c r="B166" s="381" t="s">
        <v>416</v>
      </c>
      <c r="C166" s="333" t="s">
        <v>656</v>
      </c>
      <c r="D166" s="381" t="s">
        <v>400</v>
      </c>
      <c r="E166" s="381" t="s">
        <v>907</v>
      </c>
      <c r="F166" s="381" t="s">
        <v>602</v>
      </c>
      <c r="G166" s="381" t="s">
        <v>1583</v>
      </c>
      <c r="H166" s="100" t="s">
        <v>653</v>
      </c>
      <c r="I166" s="381" t="s">
        <v>340</v>
      </c>
      <c r="J166" s="382">
        <v>27921.66</v>
      </c>
      <c r="K166" s="382">
        <v>18895.91</v>
      </c>
      <c r="L166" s="191" t="str">
        <f t="shared" si="140"/>
        <v>903014150203806005118012100004</v>
      </c>
      <c r="M166" s="192">
        <f t="array" ref="M166">IF(COUNT(SEARCH(Удалить_Роспись_КВСР,$B166)*SEARCH(Удалить_Роспись_ПБС,$C166)*SEARCH(Удалить_Роспись_КФСР, $D166)*SEARCH(Удалить_Роспись_КЦСР,$E166)*SEARCH(Удалить_Роспись_КВР,$F166)*SEARCH(Удалить_Роспись_ЭК,$H166)*SEARCH(Удалить_Роспись_КР,$I166))&gt;0,0,1)</f>
        <v>0</v>
      </c>
      <c r="N166" s="192">
        <v>0</v>
      </c>
      <c r="O166" s="192" t="str">
        <f t="shared" si="141"/>
        <v/>
      </c>
      <c r="P166" s="192" t="str">
        <f t="shared" si="182"/>
        <v/>
      </c>
      <c r="Q166" s="300" t="str">
        <f t="shared" si="142"/>
        <v/>
      </c>
      <c r="R166" s="300" t="str">
        <f t="shared" si="143"/>
        <v/>
      </c>
      <c r="S166" s="300" t="str">
        <f t="shared" si="144"/>
        <v/>
      </c>
      <c r="T166" s="192" t="str">
        <f t="shared" si="145"/>
        <v/>
      </c>
      <c r="U166" s="303" t="str">
        <f t="shared" si="146"/>
        <v/>
      </c>
      <c r="V166" s="300" t="str">
        <f t="shared" si="147"/>
        <v/>
      </c>
      <c r="W166" s="192" t="str">
        <f t="shared" si="148"/>
        <v/>
      </c>
      <c r="X166" s="303" t="str">
        <f t="shared" si="149"/>
        <v/>
      </c>
      <c r="Y166" s="300" t="str">
        <f t="shared" si="150"/>
        <v/>
      </c>
      <c r="Z166" s="300" t="str">
        <f t="shared" si="151"/>
        <v/>
      </c>
      <c r="AA166" s="303" t="str">
        <f t="shared" si="152"/>
        <v/>
      </c>
      <c r="AB166" s="300" t="str">
        <f t="shared" si="153"/>
        <v/>
      </c>
      <c r="AC166" s="300" t="str">
        <f t="shared" si="154"/>
        <v/>
      </c>
      <c r="AD166" s="300" t="str">
        <f t="shared" si="155"/>
        <v/>
      </c>
      <c r="AE166" s="192" t="str">
        <f t="shared" si="156"/>
        <v/>
      </c>
      <c r="AF166" s="192" t="str">
        <f t="shared" si="157"/>
        <v/>
      </c>
      <c r="AG166" s="192"/>
      <c r="AJ166" s="300" t="str">
        <f t="shared" si="158"/>
        <v/>
      </c>
      <c r="AK166" s="300" t="str">
        <f t="shared" si="159"/>
        <v/>
      </c>
      <c r="AL166" s="300" t="str">
        <f t="shared" si="160"/>
        <v/>
      </c>
      <c r="AM166" s="300" t="str">
        <f t="shared" si="161"/>
        <v/>
      </c>
      <c r="AN166" s="300" t="str">
        <f t="shared" si="162"/>
        <v/>
      </c>
      <c r="AO166" s="300" t="str">
        <f t="shared" si="163"/>
        <v/>
      </c>
      <c r="AP166" s="300" t="str">
        <f t="shared" si="164"/>
        <v/>
      </c>
      <c r="AQ166" s="300" t="str">
        <f t="shared" si="165"/>
        <v/>
      </c>
      <c r="AR166" s="306" t="str">
        <f t="shared" si="166"/>
        <v/>
      </c>
      <c r="AS166" s="300" t="str">
        <f t="shared" si="167"/>
        <v/>
      </c>
      <c r="AT166" s="300" t="str">
        <f t="shared" si="168"/>
        <v/>
      </c>
      <c r="AU166" s="192" t="str">
        <f t="shared" si="169"/>
        <v>рбс</v>
      </c>
      <c r="AV166" s="192" t="e">
        <f t="shared" si="170"/>
        <v>#N/A</v>
      </c>
      <c r="AW166" s="191">
        <f t="shared" si="171"/>
        <v>0</v>
      </c>
      <c r="AX166" s="191">
        <f t="shared" si="172"/>
        <v>0</v>
      </c>
      <c r="AY166" s="191">
        <f t="shared" si="173"/>
        <v>0</v>
      </c>
      <c r="AZ166" s="191">
        <f t="shared" si="174"/>
        <v>0</v>
      </c>
      <c r="BA166" s="193" t="e">
        <f t="shared" si="175"/>
        <v>#N/A</v>
      </c>
      <c r="BB166" s="193" t="e">
        <f t="shared" si="176"/>
        <v>#N/A</v>
      </c>
      <c r="BC166" s="193" t="e">
        <f t="shared" si="177"/>
        <v>#N/A</v>
      </c>
      <c r="BD166" s="191">
        <f t="shared" ref="BD166:BD197" si="183">IF(ISNA(BA166),0,AY166*$BA166)</f>
        <v>0</v>
      </c>
      <c r="BE166" s="191" t="e">
        <f t="shared" si="178"/>
        <v>#N/A</v>
      </c>
      <c r="BF166" s="210" t="e">
        <f t="shared" si="179"/>
        <v>#N/A</v>
      </c>
      <c r="BG166" s="211" t="e">
        <f t="shared" si="180"/>
        <v>#N/A</v>
      </c>
      <c r="BH166" s="289"/>
      <c r="BI166" s="289"/>
      <c r="BJ166" s="228"/>
      <c r="BK166" s="228"/>
      <c r="BL166" s="233" t="str">
        <f t="shared" si="181"/>
        <v>02</v>
      </c>
    </row>
    <row r="167" spans="1:64" ht="12" hidden="1" customHeight="1">
      <c r="A167" s="333" t="s">
        <v>684</v>
      </c>
      <c r="B167" s="381" t="s">
        <v>416</v>
      </c>
      <c r="C167" s="333" t="s">
        <v>656</v>
      </c>
      <c r="D167" s="381" t="s">
        <v>400</v>
      </c>
      <c r="E167" s="381" t="s">
        <v>907</v>
      </c>
      <c r="F167" s="381" t="s">
        <v>873</v>
      </c>
      <c r="G167" s="381" t="s">
        <v>1583</v>
      </c>
      <c r="H167" s="100" t="s">
        <v>653</v>
      </c>
      <c r="I167" s="381" t="s">
        <v>340</v>
      </c>
      <c r="J167" s="382">
        <v>8432.34</v>
      </c>
      <c r="K167" s="382">
        <v>5706.54</v>
      </c>
      <c r="L167" s="191" t="str">
        <f t="shared" si="140"/>
        <v>903014150203806005118012900004</v>
      </c>
      <c r="M167" s="192">
        <f t="array" ref="M167">IF(COUNT(SEARCH(Удалить_Роспись_КВСР,$B167)*SEARCH(Удалить_Роспись_ПБС,$C167)*SEARCH(Удалить_Роспись_КФСР, $D167)*SEARCH(Удалить_Роспись_КЦСР,$E167)*SEARCH(Удалить_Роспись_КВР,$F167)*SEARCH(Удалить_Роспись_ЭК,$H167)*SEARCH(Удалить_Роспись_КР,$I167))&gt;0,0,1)</f>
        <v>0</v>
      </c>
      <c r="N167" s="192">
        <v>0</v>
      </c>
      <c r="O167" s="192" t="str">
        <f t="shared" si="141"/>
        <v/>
      </c>
      <c r="P167" s="192" t="str">
        <f t="shared" si="182"/>
        <v/>
      </c>
      <c r="Q167" s="300" t="str">
        <f t="shared" si="142"/>
        <v/>
      </c>
      <c r="R167" s="300" t="str">
        <f t="shared" si="143"/>
        <v/>
      </c>
      <c r="S167" s="300" t="str">
        <f t="shared" si="144"/>
        <v/>
      </c>
      <c r="T167" s="192" t="str">
        <f t="shared" si="145"/>
        <v/>
      </c>
      <c r="U167" s="303" t="str">
        <f t="shared" si="146"/>
        <v/>
      </c>
      <c r="V167" s="300" t="str">
        <f t="shared" si="147"/>
        <v/>
      </c>
      <c r="W167" s="192" t="str">
        <f t="shared" si="148"/>
        <v/>
      </c>
      <c r="X167" s="303" t="str">
        <f t="shared" si="149"/>
        <v/>
      </c>
      <c r="Y167" s="300" t="str">
        <f t="shared" si="150"/>
        <v/>
      </c>
      <c r="Z167" s="300" t="str">
        <f t="shared" si="151"/>
        <v/>
      </c>
      <c r="AA167" s="303" t="str">
        <f t="shared" si="152"/>
        <v/>
      </c>
      <c r="AB167" s="300" t="str">
        <f t="shared" si="153"/>
        <v/>
      </c>
      <c r="AC167" s="300" t="str">
        <f t="shared" si="154"/>
        <v/>
      </c>
      <c r="AD167" s="300" t="str">
        <f t="shared" si="155"/>
        <v/>
      </c>
      <c r="AE167" s="192" t="str">
        <f t="shared" si="156"/>
        <v/>
      </c>
      <c r="AF167" s="192" t="str">
        <f t="shared" si="157"/>
        <v/>
      </c>
      <c r="AG167" s="192"/>
      <c r="AJ167" s="300" t="str">
        <f t="shared" si="158"/>
        <v/>
      </c>
      <c r="AK167" s="300" t="str">
        <f t="shared" si="159"/>
        <v/>
      </c>
      <c r="AL167" s="300" t="str">
        <f t="shared" si="160"/>
        <v/>
      </c>
      <c r="AM167" s="300" t="str">
        <f t="shared" si="161"/>
        <v/>
      </c>
      <c r="AN167" s="300" t="str">
        <f t="shared" si="162"/>
        <v/>
      </c>
      <c r="AO167" s="300" t="str">
        <f t="shared" si="163"/>
        <v/>
      </c>
      <c r="AP167" s="300" t="str">
        <f t="shared" si="164"/>
        <v/>
      </c>
      <c r="AQ167" s="300" t="str">
        <f t="shared" si="165"/>
        <v/>
      </c>
      <c r="AR167" s="306" t="str">
        <f t="shared" si="166"/>
        <v/>
      </c>
      <c r="AS167" s="300" t="str">
        <f t="shared" si="167"/>
        <v/>
      </c>
      <c r="AT167" s="300" t="str">
        <f t="shared" si="168"/>
        <v/>
      </c>
      <c r="AU167" s="192" t="str">
        <f t="shared" si="169"/>
        <v>рбс</v>
      </c>
      <c r="AV167" s="192" t="e">
        <f t="shared" si="170"/>
        <v>#N/A</v>
      </c>
      <c r="AW167" s="191">
        <f t="shared" si="171"/>
        <v>0</v>
      </c>
      <c r="AX167" s="191">
        <f t="shared" si="172"/>
        <v>0</v>
      </c>
      <c r="AY167" s="191">
        <f t="shared" si="173"/>
        <v>0</v>
      </c>
      <c r="AZ167" s="191">
        <f t="shared" si="174"/>
        <v>0</v>
      </c>
      <c r="BA167" s="193" t="e">
        <f t="shared" si="175"/>
        <v>#N/A</v>
      </c>
      <c r="BB167" s="193" t="e">
        <f t="shared" si="176"/>
        <v>#N/A</v>
      </c>
      <c r="BC167" s="193" t="e">
        <f t="shared" si="177"/>
        <v>#N/A</v>
      </c>
      <c r="BD167" s="191">
        <f t="shared" si="183"/>
        <v>0</v>
      </c>
      <c r="BE167" s="191" t="e">
        <f t="shared" si="178"/>
        <v>#N/A</v>
      </c>
      <c r="BF167" s="210" t="e">
        <f t="shared" si="179"/>
        <v>#N/A</v>
      </c>
      <c r="BG167" s="211" t="e">
        <f t="shared" si="180"/>
        <v>#N/A</v>
      </c>
      <c r="BH167" s="289"/>
      <c r="BI167" s="289"/>
      <c r="BJ167" s="228"/>
      <c r="BK167" s="228"/>
      <c r="BL167" s="233" t="str">
        <f t="shared" si="181"/>
        <v>02</v>
      </c>
    </row>
    <row r="168" spans="1:64" ht="12" hidden="1" customHeight="1">
      <c r="A168" s="333" t="s">
        <v>684</v>
      </c>
      <c r="B168" s="381" t="s">
        <v>416</v>
      </c>
      <c r="C168" s="333" t="s">
        <v>656</v>
      </c>
      <c r="D168" s="381" t="s">
        <v>401</v>
      </c>
      <c r="E168" s="381" t="s">
        <v>927</v>
      </c>
      <c r="F168" s="381" t="s">
        <v>586</v>
      </c>
      <c r="G168" s="381" t="s">
        <v>407</v>
      </c>
      <c r="H168" s="100" t="s">
        <v>653</v>
      </c>
      <c r="I168" s="381" t="s">
        <v>339</v>
      </c>
      <c r="J168" s="382">
        <v>6252</v>
      </c>
      <c r="K168" s="382">
        <v>6252</v>
      </c>
      <c r="L168" s="191" t="str">
        <f t="shared" si="140"/>
        <v>903014150310232007412024431010</v>
      </c>
      <c r="M168" s="192">
        <f t="array" ref="M168">IF(COUNT(SEARCH(Удалить_Роспись_КВСР,$B168)*SEARCH(Удалить_Роспись_ПБС,$C168)*SEARCH(Удалить_Роспись_КФСР, $D168)*SEARCH(Удалить_Роспись_КЦСР,$E168)*SEARCH(Удалить_Роспись_КВР,$F168)*SEARCH(Удалить_Роспись_ЭК,$H168)*SEARCH(Удалить_Роспись_КР,$I168))&gt;0,0,1)</f>
        <v>0</v>
      </c>
      <c r="N168" s="192">
        <v>0</v>
      </c>
      <c r="O168" s="192" t="str">
        <f t="shared" si="141"/>
        <v/>
      </c>
      <c r="P168" s="192" t="str">
        <f t="shared" si="182"/>
        <v/>
      </c>
      <c r="Q168" s="300" t="str">
        <f t="shared" si="142"/>
        <v/>
      </c>
      <c r="R168" s="300" t="str">
        <f t="shared" si="143"/>
        <v/>
      </c>
      <c r="S168" s="300" t="str">
        <f t="shared" si="144"/>
        <v/>
      </c>
      <c r="T168" s="192" t="str">
        <f t="shared" si="145"/>
        <v/>
      </c>
      <c r="U168" s="303" t="str">
        <f t="shared" si="146"/>
        <v/>
      </c>
      <c r="V168" s="300" t="str">
        <f t="shared" si="147"/>
        <v/>
      </c>
      <c r="W168" s="192" t="str">
        <f t="shared" si="148"/>
        <v/>
      </c>
      <c r="X168" s="303" t="str">
        <f t="shared" si="149"/>
        <v/>
      </c>
      <c r="Y168" s="300" t="str">
        <f t="shared" si="150"/>
        <v/>
      </c>
      <c r="Z168" s="300" t="str">
        <f t="shared" si="151"/>
        <v/>
      </c>
      <c r="AA168" s="303" t="str">
        <f t="shared" si="152"/>
        <v/>
      </c>
      <c r="AB168" s="300" t="str">
        <f t="shared" si="153"/>
        <v/>
      </c>
      <c r="AC168" s="300" t="str">
        <f t="shared" si="154"/>
        <v/>
      </c>
      <c r="AD168" s="300" t="str">
        <f t="shared" si="155"/>
        <v/>
      </c>
      <c r="AE168" s="192" t="str">
        <f t="shared" si="156"/>
        <v/>
      </c>
      <c r="AF168" s="192" t="str">
        <f t="shared" si="157"/>
        <v/>
      </c>
      <c r="AG168" s="192"/>
      <c r="AJ168" s="300" t="str">
        <f t="shared" si="158"/>
        <v/>
      </c>
      <c r="AK168" s="300" t="str">
        <f t="shared" si="159"/>
        <v/>
      </c>
      <c r="AL168" s="300" t="str">
        <f t="shared" si="160"/>
        <v/>
      </c>
      <c r="AM168" s="300" t="str">
        <f t="shared" si="161"/>
        <v/>
      </c>
      <c r="AN168" s="300" t="str">
        <f t="shared" si="162"/>
        <v/>
      </c>
      <c r="AO168" s="300" t="str">
        <f t="shared" si="163"/>
        <v/>
      </c>
      <c r="AP168" s="300" t="str">
        <f t="shared" si="164"/>
        <v/>
      </c>
      <c r="AQ168" s="300" t="str">
        <f t="shared" si="165"/>
        <v/>
      </c>
      <c r="AR168" s="306" t="str">
        <f t="shared" si="166"/>
        <v/>
      </c>
      <c r="AS168" s="300" t="str">
        <f t="shared" si="167"/>
        <v/>
      </c>
      <c r="AT168" s="300" t="str">
        <f t="shared" si="168"/>
        <v/>
      </c>
      <c r="AU168" s="192" t="str">
        <f t="shared" si="169"/>
        <v>рбс</v>
      </c>
      <c r="AV168" s="192" t="str">
        <f t="shared" si="170"/>
        <v>рбс90301415общосн</v>
      </c>
      <c r="AW168" s="191">
        <f t="shared" si="171"/>
        <v>0</v>
      </c>
      <c r="AX168" s="191">
        <f t="shared" si="172"/>
        <v>0</v>
      </c>
      <c r="AY168" s="191">
        <f t="shared" si="173"/>
        <v>0</v>
      </c>
      <c r="AZ168" s="191">
        <f t="shared" si="174"/>
        <v>0</v>
      </c>
      <c r="BA168" s="193">
        <f t="shared" si="175"/>
        <v>1</v>
      </c>
      <c r="BB168" s="193">
        <f t="shared" si="176"/>
        <v>1</v>
      </c>
      <c r="BC168" s="193">
        <f t="shared" si="177"/>
        <v>1</v>
      </c>
      <c r="BD168" s="191">
        <f t="shared" si="183"/>
        <v>0</v>
      </c>
      <c r="BE168" s="191">
        <f t="shared" si="178"/>
        <v>0</v>
      </c>
      <c r="BF168" s="210">
        <f t="shared" si="179"/>
        <v>0</v>
      </c>
      <c r="BG168" s="211">
        <f t="shared" si="180"/>
        <v>0</v>
      </c>
      <c r="BH168" s="289"/>
      <c r="BI168" s="289"/>
      <c r="BJ168" s="228"/>
      <c r="BK168" s="228"/>
      <c r="BL168" s="233" t="str">
        <f t="shared" si="181"/>
        <v>03</v>
      </c>
    </row>
    <row r="169" spans="1:64" ht="12" customHeight="1">
      <c r="A169" s="333" t="s">
        <v>684</v>
      </c>
      <c r="B169" s="381" t="s">
        <v>416</v>
      </c>
      <c r="C169" s="333" t="s">
        <v>656</v>
      </c>
      <c r="D169" s="381" t="s">
        <v>401</v>
      </c>
      <c r="E169" s="381" t="s">
        <v>928</v>
      </c>
      <c r="F169" s="381" t="s">
        <v>586</v>
      </c>
      <c r="G169" s="381" t="s">
        <v>394</v>
      </c>
      <c r="H169" s="100" t="s">
        <v>653</v>
      </c>
      <c r="I169" s="381" t="s">
        <v>505</v>
      </c>
      <c r="J169" s="382">
        <v>44687.4</v>
      </c>
      <c r="K169" s="382">
        <v>0</v>
      </c>
      <c r="L169" s="191" t="str">
        <f t="shared" si="140"/>
        <v>903014150310232008000024422501</v>
      </c>
      <c r="M169" s="192">
        <f t="array" ref="M169">IF(COUNT(SEARCH(Удалить_Роспись_КВСР,$B169)*SEARCH(Удалить_Роспись_ПБС,$C169)*SEARCH(Удалить_Роспись_КФСР, $D169)*SEARCH(Удалить_Роспись_КЦСР,$E169)*SEARCH(Удалить_Роспись_КВР,$F169)*SEARCH(Удалить_Роспись_ЭК,$H169)*SEARCH(Удалить_Роспись_КР,$I169))&gt;0,0,1)</f>
        <v>1</v>
      </c>
      <c r="N169" s="192">
        <v>0</v>
      </c>
      <c r="O169" s="192" t="str">
        <f t="shared" si="141"/>
        <v/>
      </c>
      <c r="P169" s="192" t="str">
        <f t="shared" si="182"/>
        <v/>
      </c>
      <c r="Q169" s="300" t="str">
        <f t="shared" si="142"/>
        <v/>
      </c>
      <c r="R169" s="300" t="str">
        <f t="shared" si="143"/>
        <v/>
      </c>
      <c r="S169" s="300" t="str">
        <f t="shared" si="144"/>
        <v/>
      </c>
      <c r="T169" s="192" t="str">
        <f t="shared" si="145"/>
        <v/>
      </c>
      <c r="U169" s="303" t="str">
        <f t="shared" si="146"/>
        <v/>
      </c>
      <c r="V169" s="300" t="str">
        <f t="shared" si="147"/>
        <v/>
      </c>
      <c r="W169" s="192" t="str">
        <f t="shared" si="148"/>
        <v/>
      </c>
      <c r="X169" s="303" t="str">
        <f t="shared" si="149"/>
        <v/>
      </c>
      <c r="Y169" s="300" t="str">
        <f t="shared" si="150"/>
        <v/>
      </c>
      <c r="Z169" s="300" t="str">
        <f t="shared" si="151"/>
        <v/>
      </c>
      <c r="AA169" s="303" t="str">
        <f t="shared" si="152"/>
        <v/>
      </c>
      <c r="AB169" s="300" t="str">
        <f t="shared" si="153"/>
        <v/>
      </c>
      <c r="AC169" s="300" t="str">
        <f t="shared" si="154"/>
        <v/>
      </c>
      <c r="AD169" s="300" t="str">
        <f t="shared" si="155"/>
        <v/>
      </c>
      <c r="AE169" s="192" t="str">
        <f t="shared" si="156"/>
        <v/>
      </c>
      <c r="AF169" s="192" t="str">
        <f t="shared" si="157"/>
        <v/>
      </c>
      <c r="AG169" s="192"/>
      <c r="AJ169" s="300" t="str">
        <f t="shared" si="158"/>
        <v/>
      </c>
      <c r="AK169" s="300" t="str">
        <f t="shared" si="159"/>
        <v/>
      </c>
      <c r="AL169" s="300" t="str">
        <f t="shared" si="160"/>
        <v/>
      </c>
      <c r="AM169" s="300" t="str">
        <f t="shared" si="161"/>
        <v/>
      </c>
      <c r="AN169" s="300" t="str">
        <f t="shared" si="162"/>
        <v/>
      </c>
      <c r="AO169" s="300" t="str">
        <f t="shared" si="163"/>
        <v/>
      </c>
      <c r="AP169" s="300" t="str">
        <f t="shared" si="164"/>
        <v/>
      </c>
      <c r="AQ169" s="300" t="str">
        <f t="shared" si="165"/>
        <v/>
      </c>
      <c r="AR169" s="306" t="str">
        <f t="shared" si="166"/>
        <v/>
      </c>
      <c r="AS169" s="300" t="str">
        <f t="shared" si="167"/>
        <v/>
      </c>
      <c r="AT169" s="300" t="str">
        <f t="shared" si="168"/>
        <v/>
      </c>
      <c r="AU169" s="192" t="str">
        <f t="shared" si="169"/>
        <v>рбс</v>
      </c>
      <c r="AV169" s="192" t="str">
        <f t="shared" si="170"/>
        <v>рбс90301415общпро</v>
      </c>
      <c r="AW169" s="191">
        <f t="shared" si="171"/>
        <v>44687.4</v>
      </c>
      <c r="AX169" s="191">
        <f t="shared" si="172"/>
        <v>0</v>
      </c>
      <c r="AY169" s="191">
        <f t="shared" si="173"/>
        <v>0</v>
      </c>
      <c r="AZ169" s="191">
        <f t="shared" si="174"/>
        <v>0</v>
      </c>
      <c r="BA169" s="193">
        <f t="shared" si="175"/>
        <v>1</v>
      </c>
      <c r="BB169" s="193">
        <f t="shared" si="176"/>
        <v>1</v>
      </c>
      <c r="BC169" s="193">
        <f t="shared" si="177"/>
        <v>1</v>
      </c>
      <c r="BD169" s="191">
        <f t="shared" si="183"/>
        <v>0</v>
      </c>
      <c r="BE169" s="191">
        <f t="shared" si="178"/>
        <v>0</v>
      </c>
      <c r="BF169" s="210">
        <f t="shared" si="179"/>
        <v>0</v>
      </c>
      <c r="BG169" s="211">
        <f t="shared" si="180"/>
        <v>0</v>
      </c>
      <c r="BH169" s="289"/>
      <c r="BI169" s="289"/>
      <c r="BJ169" s="228"/>
      <c r="BK169" s="228"/>
      <c r="BL169" s="233" t="str">
        <f t="shared" si="181"/>
        <v>03</v>
      </c>
    </row>
    <row r="170" spans="1:64" ht="12" customHeight="1">
      <c r="A170" s="333" t="s">
        <v>684</v>
      </c>
      <c r="B170" s="381" t="s">
        <v>416</v>
      </c>
      <c r="C170" s="333" t="s">
        <v>656</v>
      </c>
      <c r="D170" s="381" t="s">
        <v>401</v>
      </c>
      <c r="E170" s="381" t="s">
        <v>928</v>
      </c>
      <c r="F170" s="381" t="s">
        <v>586</v>
      </c>
      <c r="G170" s="381" t="s">
        <v>389</v>
      </c>
      <c r="H170" s="100" t="s">
        <v>653</v>
      </c>
      <c r="I170" s="381" t="s">
        <v>505</v>
      </c>
      <c r="J170" s="382">
        <v>30000</v>
      </c>
      <c r="K170" s="382">
        <v>30000</v>
      </c>
      <c r="L170" s="191" t="str">
        <f t="shared" si="140"/>
        <v>903014150310232008000024422601</v>
      </c>
      <c r="M170" s="192">
        <f t="array" ref="M170">IF(COUNT(SEARCH(Удалить_Роспись_КВСР,$B170)*SEARCH(Удалить_Роспись_ПБС,$C170)*SEARCH(Удалить_Роспись_КФСР, $D170)*SEARCH(Удалить_Роспись_КЦСР,$E170)*SEARCH(Удалить_Роспись_КВР,$F170)*SEARCH(Удалить_Роспись_ЭК,$H170)*SEARCH(Удалить_Роспись_КР,$I170))&gt;0,0,1)</f>
        <v>1</v>
      </c>
      <c r="N170" s="192">
        <v>0</v>
      </c>
      <c r="O170" s="192" t="str">
        <f t="shared" si="141"/>
        <v/>
      </c>
      <c r="P170" s="192" t="str">
        <f t="shared" si="182"/>
        <v/>
      </c>
      <c r="Q170" s="300" t="str">
        <f t="shared" si="142"/>
        <v/>
      </c>
      <c r="R170" s="300" t="str">
        <f t="shared" si="143"/>
        <v/>
      </c>
      <c r="S170" s="300" t="str">
        <f t="shared" si="144"/>
        <v/>
      </c>
      <c r="T170" s="192" t="str">
        <f t="shared" si="145"/>
        <v/>
      </c>
      <c r="U170" s="303" t="str">
        <f t="shared" si="146"/>
        <v/>
      </c>
      <c r="V170" s="300" t="str">
        <f t="shared" si="147"/>
        <v/>
      </c>
      <c r="W170" s="192" t="str">
        <f t="shared" si="148"/>
        <v/>
      </c>
      <c r="X170" s="303" t="str">
        <f t="shared" si="149"/>
        <v/>
      </c>
      <c r="Y170" s="300" t="str">
        <f t="shared" si="150"/>
        <v/>
      </c>
      <c r="Z170" s="300" t="str">
        <f t="shared" si="151"/>
        <v/>
      </c>
      <c r="AA170" s="303" t="str">
        <f t="shared" si="152"/>
        <v/>
      </c>
      <c r="AB170" s="300" t="str">
        <f t="shared" si="153"/>
        <v/>
      </c>
      <c r="AC170" s="300" t="str">
        <f t="shared" si="154"/>
        <v/>
      </c>
      <c r="AD170" s="300" t="str">
        <f t="shared" si="155"/>
        <v/>
      </c>
      <c r="AE170" s="192" t="str">
        <f t="shared" si="156"/>
        <v/>
      </c>
      <c r="AF170" s="192" t="str">
        <f t="shared" si="157"/>
        <v/>
      </c>
      <c r="AG170" s="192"/>
      <c r="AJ170" s="300" t="str">
        <f t="shared" si="158"/>
        <v/>
      </c>
      <c r="AK170" s="300" t="str">
        <f t="shared" si="159"/>
        <v/>
      </c>
      <c r="AL170" s="300" t="str">
        <f t="shared" si="160"/>
        <v/>
      </c>
      <c r="AM170" s="300" t="str">
        <f t="shared" si="161"/>
        <v/>
      </c>
      <c r="AN170" s="300" t="str">
        <f t="shared" si="162"/>
        <v/>
      </c>
      <c r="AO170" s="300" t="str">
        <f t="shared" si="163"/>
        <v/>
      </c>
      <c r="AP170" s="300" t="str">
        <f t="shared" si="164"/>
        <v/>
      </c>
      <c r="AQ170" s="300" t="str">
        <f t="shared" si="165"/>
        <v/>
      </c>
      <c r="AR170" s="306" t="str">
        <f t="shared" si="166"/>
        <v/>
      </c>
      <c r="AS170" s="300" t="str">
        <f t="shared" si="167"/>
        <v/>
      </c>
      <c r="AT170" s="300" t="str">
        <f t="shared" si="168"/>
        <v/>
      </c>
      <c r="AU170" s="192" t="str">
        <f t="shared" si="169"/>
        <v>рбс</v>
      </c>
      <c r="AV170" s="192" t="str">
        <f t="shared" si="170"/>
        <v>рбс90301415общпро</v>
      </c>
      <c r="AW170" s="191">
        <f t="shared" si="171"/>
        <v>30000</v>
      </c>
      <c r="AX170" s="191">
        <f t="shared" si="172"/>
        <v>30000</v>
      </c>
      <c r="AY170" s="191">
        <f t="shared" si="173"/>
        <v>0</v>
      </c>
      <c r="AZ170" s="191">
        <f t="shared" si="174"/>
        <v>0</v>
      </c>
      <c r="BA170" s="193">
        <f t="shared" si="175"/>
        <v>1</v>
      </c>
      <c r="BB170" s="193">
        <f t="shared" si="176"/>
        <v>1</v>
      </c>
      <c r="BC170" s="193">
        <f t="shared" si="177"/>
        <v>1</v>
      </c>
      <c r="BD170" s="191">
        <f t="shared" si="183"/>
        <v>0</v>
      </c>
      <c r="BE170" s="191">
        <f t="shared" si="178"/>
        <v>0</v>
      </c>
      <c r="BF170" s="210">
        <f t="shared" si="179"/>
        <v>0</v>
      </c>
      <c r="BG170" s="211">
        <f t="shared" si="180"/>
        <v>0</v>
      </c>
      <c r="BH170" s="289"/>
      <c r="BI170" s="289"/>
      <c r="BJ170" s="228"/>
      <c r="BK170" s="228"/>
      <c r="BL170" s="233" t="str">
        <f t="shared" si="181"/>
        <v>03</v>
      </c>
    </row>
    <row r="171" spans="1:64" ht="12" customHeight="1">
      <c r="A171" s="333" t="s">
        <v>684</v>
      </c>
      <c r="B171" s="381" t="s">
        <v>416</v>
      </c>
      <c r="C171" s="333" t="s">
        <v>656</v>
      </c>
      <c r="D171" s="381" t="s">
        <v>401</v>
      </c>
      <c r="E171" s="381" t="s">
        <v>929</v>
      </c>
      <c r="F171" s="381" t="s">
        <v>586</v>
      </c>
      <c r="G171" s="381" t="s">
        <v>407</v>
      </c>
      <c r="H171" s="100" t="s">
        <v>653</v>
      </c>
      <c r="I171" s="381" t="s">
        <v>505</v>
      </c>
      <c r="J171" s="382">
        <v>312.60000000000002</v>
      </c>
      <c r="K171" s="382">
        <v>312.60000000000002</v>
      </c>
      <c r="L171" s="191" t="str">
        <f t="shared" si="140"/>
        <v>90301415031023200S412024431001</v>
      </c>
      <c r="M171" s="192">
        <f t="array" ref="M171">IF(COUNT(SEARCH(Удалить_Роспись_КВСР,$B171)*SEARCH(Удалить_Роспись_ПБС,$C171)*SEARCH(Удалить_Роспись_КФСР, $D171)*SEARCH(Удалить_Роспись_КЦСР,$E171)*SEARCH(Удалить_Роспись_КВР,$F171)*SEARCH(Удалить_Роспись_ЭК,$H171)*SEARCH(Удалить_Роспись_КР,$I171))&gt;0,0,1)</f>
        <v>0</v>
      </c>
      <c r="N171" s="192">
        <v>0</v>
      </c>
      <c r="O171" s="192" t="str">
        <f t="shared" si="141"/>
        <v/>
      </c>
      <c r="P171" s="192" t="str">
        <f t="shared" si="182"/>
        <v/>
      </c>
      <c r="Q171" s="300" t="str">
        <f t="shared" si="142"/>
        <v/>
      </c>
      <c r="R171" s="300" t="str">
        <f t="shared" si="143"/>
        <v/>
      </c>
      <c r="S171" s="300" t="str">
        <f t="shared" si="144"/>
        <v/>
      </c>
      <c r="T171" s="192" t="str">
        <f t="shared" si="145"/>
        <v/>
      </c>
      <c r="U171" s="303" t="str">
        <f t="shared" si="146"/>
        <v/>
      </c>
      <c r="V171" s="300" t="str">
        <f t="shared" si="147"/>
        <v/>
      </c>
      <c r="W171" s="192" t="str">
        <f t="shared" si="148"/>
        <v/>
      </c>
      <c r="X171" s="303" t="str">
        <f t="shared" si="149"/>
        <v/>
      </c>
      <c r="Y171" s="300" t="str">
        <f t="shared" si="150"/>
        <v/>
      </c>
      <c r="Z171" s="300" t="str">
        <f t="shared" si="151"/>
        <v/>
      </c>
      <c r="AA171" s="303" t="str">
        <f t="shared" si="152"/>
        <v/>
      </c>
      <c r="AB171" s="300" t="str">
        <f t="shared" si="153"/>
        <v/>
      </c>
      <c r="AC171" s="300" t="str">
        <f t="shared" si="154"/>
        <v/>
      </c>
      <c r="AD171" s="300" t="str">
        <f t="shared" si="155"/>
        <v/>
      </c>
      <c r="AE171" s="192" t="str">
        <f t="shared" si="156"/>
        <v/>
      </c>
      <c r="AF171" s="192" t="str">
        <f t="shared" si="157"/>
        <v/>
      </c>
      <c r="AG171" s="192"/>
      <c r="AJ171" s="300" t="str">
        <f t="shared" si="158"/>
        <v/>
      </c>
      <c r="AK171" s="300" t="str">
        <f t="shared" si="159"/>
        <v/>
      </c>
      <c r="AL171" s="300" t="str">
        <f t="shared" si="160"/>
        <v/>
      </c>
      <c r="AM171" s="300" t="str">
        <f t="shared" si="161"/>
        <v/>
      </c>
      <c r="AN171" s="300" t="str">
        <f t="shared" si="162"/>
        <v/>
      </c>
      <c r="AO171" s="300" t="str">
        <f t="shared" si="163"/>
        <v/>
      </c>
      <c r="AP171" s="300" t="str">
        <f t="shared" si="164"/>
        <v/>
      </c>
      <c r="AQ171" s="300" t="str">
        <f t="shared" si="165"/>
        <v/>
      </c>
      <c r="AR171" s="306" t="str">
        <f t="shared" si="166"/>
        <v/>
      </c>
      <c r="AS171" s="300" t="str">
        <f t="shared" si="167"/>
        <v/>
      </c>
      <c r="AT171" s="300" t="str">
        <f t="shared" si="168"/>
        <v/>
      </c>
      <c r="AU171" s="192" t="str">
        <f t="shared" si="169"/>
        <v>рбс</v>
      </c>
      <c r="AV171" s="192" t="str">
        <f t="shared" si="170"/>
        <v>рбс90301415общосн</v>
      </c>
      <c r="AW171" s="191">
        <f t="shared" si="171"/>
        <v>0</v>
      </c>
      <c r="AX171" s="191">
        <f t="shared" si="172"/>
        <v>0</v>
      </c>
      <c r="AY171" s="191">
        <f t="shared" si="173"/>
        <v>0</v>
      </c>
      <c r="AZ171" s="191">
        <f t="shared" si="174"/>
        <v>0</v>
      </c>
      <c r="BA171" s="193">
        <f t="shared" si="175"/>
        <v>1</v>
      </c>
      <c r="BB171" s="193">
        <f t="shared" si="176"/>
        <v>1</v>
      </c>
      <c r="BC171" s="193">
        <f t="shared" si="177"/>
        <v>1</v>
      </c>
      <c r="BD171" s="191">
        <f t="shared" si="183"/>
        <v>0</v>
      </c>
      <c r="BE171" s="191">
        <f t="shared" si="178"/>
        <v>0</v>
      </c>
      <c r="BF171" s="210">
        <f t="shared" si="179"/>
        <v>0</v>
      </c>
      <c r="BG171" s="211">
        <f t="shared" si="180"/>
        <v>0</v>
      </c>
      <c r="BH171" s="289"/>
      <c r="BI171" s="289"/>
      <c r="BJ171" s="228"/>
      <c r="BK171" s="228"/>
      <c r="BL171" s="233" t="str">
        <f t="shared" si="181"/>
        <v>03</v>
      </c>
    </row>
    <row r="172" spans="1:64" ht="12" hidden="1" customHeight="1">
      <c r="A172" s="333" t="s">
        <v>684</v>
      </c>
      <c r="B172" s="381" t="s">
        <v>416</v>
      </c>
      <c r="C172" s="333" t="s">
        <v>656</v>
      </c>
      <c r="D172" s="381" t="s">
        <v>462</v>
      </c>
      <c r="E172" s="381" t="s">
        <v>930</v>
      </c>
      <c r="F172" s="381" t="s">
        <v>586</v>
      </c>
      <c r="G172" s="381" t="s">
        <v>389</v>
      </c>
      <c r="H172" s="100" t="s">
        <v>653</v>
      </c>
      <c r="I172" s="381" t="s">
        <v>339</v>
      </c>
      <c r="J172" s="382">
        <v>50000</v>
      </c>
      <c r="K172" s="382">
        <v>0</v>
      </c>
      <c r="L172" s="191" t="str">
        <f t="shared" si="140"/>
        <v>903014150409233007393024422610</v>
      </c>
      <c r="M172" s="192">
        <f t="array" ref="M172">IF(COUNT(SEARCH(Удалить_Роспись_КВСР,$B172)*SEARCH(Удалить_Роспись_ПБС,$C172)*SEARCH(Удалить_Роспись_КФСР, $D172)*SEARCH(Удалить_Роспись_КЦСР,$E172)*SEARCH(Удалить_Роспись_КВР,$F172)*SEARCH(Удалить_Роспись_ЭК,$H172)*SEARCH(Удалить_Роспись_КР,$I172))&gt;0,0,1)</f>
        <v>0</v>
      </c>
      <c r="N172" s="192">
        <v>0</v>
      </c>
      <c r="O172" s="192" t="str">
        <f t="shared" si="141"/>
        <v/>
      </c>
      <c r="P172" s="192" t="str">
        <f t="shared" si="182"/>
        <v/>
      </c>
      <c r="Q172" s="300" t="str">
        <f t="shared" si="142"/>
        <v/>
      </c>
      <c r="R172" s="300" t="str">
        <f t="shared" si="143"/>
        <v/>
      </c>
      <c r="S172" s="300" t="str">
        <f t="shared" si="144"/>
        <v/>
      </c>
      <c r="T172" s="192" t="str">
        <f t="shared" si="145"/>
        <v/>
      </c>
      <c r="U172" s="303" t="str">
        <f t="shared" si="146"/>
        <v/>
      </c>
      <c r="V172" s="300" t="str">
        <f t="shared" si="147"/>
        <v/>
      </c>
      <c r="W172" s="192" t="str">
        <f t="shared" si="148"/>
        <v/>
      </c>
      <c r="X172" s="303" t="str">
        <f t="shared" si="149"/>
        <v/>
      </c>
      <c r="Y172" s="300" t="str">
        <f t="shared" si="150"/>
        <v/>
      </c>
      <c r="Z172" s="300" t="str">
        <f t="shared" si="151"/>
        <v/>
      </c>
      <c r="AA172" s="303" t="str">
        <f t="shared" si="152"/>
        <v/>
      </c>
      <c r="AB172" s="300" t="str">
        <f t="shared" si="153"/>
        <v/>
      </c>
      <c r="AC172" s="300" t="str">
        <f t="shared" si="154"/>
        <v/>
      </c>
      <c r="AD172" s="300" t="str">
        <f t="shared" si="155"/>
        <v/>
      </c>
      <c r="AE172" s="192" t="str">
        <f t="shared" si="156"/>
        <v/>
      </c>
      <c r="AF172" s="192" t="str">
        <f t="shared" si="157"/>
        <v/>
      </c>
      <c r="AG172" s="192"/>
      <c r="AJ172" s="300" t="str">
        <f t="shared" si="158"/>
        <v/>
      </c>
      <c r="AK172" s="300" t="str">
        <f t="shared" si="159"/>
        <v/>
      </c>
      <c r="AL172" s="300" t="str">
        <f t="shared" si="160"/>
        <v>бла</v>
      </c>
      <c r="AM172" s="300" t="str">
        <f t="shared" si="161"/>
        <v/>
      </c>
      <c r="AN172" s="300" t="str">
        <f t="shared" si="162"/>
        <v/>
      </c>
      <c r="AO172" s="300" t="str">
        <f t="shared" si="163"/>
        <v/>
      </c>
      <c r="AP172" s="300" t="str">
        <f t="shared" si="164"/>
        <v/>
      </c>
      <c r="AQ172" s="300" t="str">
        <f t="shared" si="165"/>
        <v/>
      </c>
      <c r="AR172" s="306" t="str">
        <f t="shared" si="166"/>
        <v/>
      </c>
      <c r="AS172" s="300" t="str">
        <f t="shared" si="167"/>
        <v/>
      </c>
      <c r="AT172" s="300" t="str">
        <f t="shared" si="168"/>
        <v/>
      </c>
      <c r="AU172" s="192" t="str">
        <f t="shared" si="169"/>
        <v>бла</v>
      </c>
      <c r="AV172" s="192" t="str">
        <f t="shared" si="170"/>
        <v>бла90301415общпро</v>
      </c>
      <c r="AW172" s="191">
        <f t="shared" si="171"/>
        <v>0</v>
      </c>
      <c r="AX172" s="191">
        <f t="shared" si="172"/>
        <v>0</v>
      </c>
      <c r="AY172" s="191">
        <f t="shared" si="173"/>
        <v>0</v>
      </c>
      <c r="AZ172" s="191">
        <f t="shared" si="174"/>
        <v>0</v>
      </c>
      <c r="BA172" s="193">
        <f t="shared" si="175"/>
        <v>1</v>
      </c>
      <c r="BB172" s="193">
        <f t="shared" si="176"/>
        <v>1</v>
      </c>
      <c r="BC172" s="193">
        <f t="shared" si="177"/>
        <v>1</v>
      </c>
      <c r="BD172" s="191">
        <f t="shared" si="183"/>
        <v>0</v>
      </c>
      <c r="BE172" s="191">
        <f t="shared" si="178"/>
        <v>0</v>
      </c>
      <c r="BF172" s="210">
        <f t="shared" si="179"/>
        <v>0</v>
      </c>
      <c r="BG172" s="211">
        <f t="shared" si="180"/>
        <v>0</v>
      </c>
      <c r="BH172" s="289"/>
      <c r="BI172" s="289"/>
      <c r="BJ172" s="228"/>
      <c r="BK172" s="228"/>
      <c r="BL172" s="233" t="str">
        <f t="shared" si="181"/>
        <v>04</v>
      </c>
    </row>
    <row r="173" spans="1:64" ht="12" customHeight="1">
      <c r="A173" s="333" t="s">
        <v>684</v>
      </c>
      <c r="B173" s="381" t="s">
        <v>416</v>
      </c>
      <c r="C173" s="333" t="s">
        <v>656</v>
      </c>
      <c r="D173" s="381" t="s">
        <v>462</v>
      </c>
      <c r="E173" s="381" t="s">
        <v>931</v>
      </c>
      <c r="F173" s="381" t="s">
        <v>586</v>
      </c>
      <c r="G173" s="381" t="s">
        <v>394</v>
      </c>
      <c r="H173" s="100" t="s">
        <v>653</v>
      </c>
      <c r="I173" s="381" t="s">
        <v>505</v>
      </c>
      <c r="J173" s="382">
        <v>111159.6</v>
      </c>
      <c r="K173" s="382">
        <v>66095.98</v>
      </c>
      <c r="L173" s="191" t="str">
        <f t="shared" si="140"/>
        <v>903014150409233008002024422501</v>
      </c>
      <c r="M173" s="192">
        <f t="array" ref="M173">IF(COUNT(SEARCH(Удалить_Роспись_КВСР,$B173)*SEARCH(Удалить_Роспись_ПБС,$C173)*SEARCH(Удалить_Роспись_КФСР, $D173)*SEARCH(Удалить_Роспись_КЦСР,$E173)*SEARCH(Удалить_Роспись_КВР,$F173)*SEARCH(Удалить_Роспись_ЭК,$H173)*SEARCH(Удалить_Роспись_КР,$I173))&gt;0,0,1)</f>
        <v>1</v>
      </c>
      <c r="N173" s="192">
        <v>0</v>
      </c>
      <c r="O173" s="192" t="str">
        <f t="shared" si="141"/>
        <v/>
      </c>
      <c r="P173" s="192" t="str">
        <f t="shared" si="182"/>
        <v/>
      </c>
      <c r="Q173" s="300" t="str">
        <f t="shared" si="142"/>
        <v/>
      </c>
      <c r="R173" s="300" t="str">
        <f t="shared" si="143"/>
        <v/>
      </c>
      <c r="S173" s="300" t="str">
        <f t="shared" si="144"/>
        <v/>
      </c>
      <c r="T173" s="192" t="str">
        <f t="shared" si="145"/>
        <v/>
      </c>
      <c r="U173" s="303" t="str">
        <f t="shared" si="146"/>
        <v/>
      </c>
      <c r="V173" s="300" t="str">
        <f t="shared" si="147"/>
        <v/>
      </c>
      <c r="W173" s="192" t="str">
        <f t="shared" si="148"/>
        <v/>
      </c>
      <c r="X173" s="303" t="str">
        <f t="shared" si="149"/>
        <v/>
      </c>
      <c r="Y173" s="300" t="str">
        <f t="shared" si="150"/>
        <v/>
      </c>
      <c r="Z173" s="300" t="str">
        <f t="shared" si="151"/>
        <v/>
      </c>
      <c r="AA173" s="303" t="str">
        <f t="shared" si="152"/>
        <v/>
      </c>
      <c r="AB173" s="300" t="str">
        <f t="shared" si="153"/>
        <v/>
      </c>
      <c r="AC173" s="300" t="str">
        <f t="shared" si="154"/>
        <v/>
      </c>
      <c r="AD173" s="300" t="str">
        <f t="shared" si="155"/>
        <v/>
      </c>
      <c r="AE173" s="192" t="str">
        <f t="shared" si="156"/>
        <v/>
      </c>
      <c r="AF173" s="192" t="str">
        <f t="shared" si="157"/>
        <v/>
      </c>
      <c r="AG173" s="192"/>
      <c r="AJ173" s="300" t="str">
        <f t="shared" si="158"/>
        <v/>
      </c>
      <c r="AK173" s="300" t="str">
        <f t="shared" si="159"/>
        <v/>
      </c>
      <c r="AL173" s="300" t="str">
        <f t="shared" si="160"/>
        <v>бла</v>
      </c>
      <c r="AM173" s="300" t="str">
        <f t="shared" si="161"/>
        <v/>
      </c>
      <c r="AN173" s="300" t="str">
        <f t="shared" si="162"/>
        <v/>
      </c>
      <c r="AO173" s="300" t="str">
        <f t="shared" si="163"/>
        <v/>
      </c>
      <c r="AP173" s="300" t="str">
        <f t="shared" si="164"/>
        <v/>
      </c>
      <c r="AQ173" s="300" t="str">
        <f t="shared" si="165"/>
        <v/>
      </c>
      <c r="AR173" s="306" t="str">
        <f t="shared" si="166"/>
        <v/>
      </c>
      <c r="AS173" s="300" t="str">
        <f t="shared" si="167"/>
        <v/>
      </c>
      <c r="AT173" s="300" t="str">
        <f t="shared" si="168"/>
        <v/>
      </c>
      <c r="AU173" s="192" t="str">
        <f t="shared" si="169"/>
        <v>бла</v>
      </c>
      <c r="AV173" s="192" t="str">
        <f t="shared" si="170"/>
        <v>бла90301415общпро</v>
      </c>
      <c r="AW173" s="191">
        <f t="shared" si="171"/>
        <v>111159.6</v>
      </c>
      <c r="AX173" s="191">
        <f t="shared" si="172"/>
        <v>66095.98</v>
      </c>
      <c r="AY173" s="191">
        <f t="shared" si="173"/>
        <v>0</v>
      </c>
      <c r="AZ173" s="191">
        <f t="shared" si="174"/>
        <v>0</v>
      </c>
      <c r="BA173" s="193">
        <f t="shared" si="175"/>
        <v>1</v>
      </c>
      <c r="BB173" s="193">
        <f t="shared" si="176"/>
        <v>1</v>
      </c>
      <c r="BC173" s="193">
        <f t="shared" si="177"/>
        <v>1</v>
      </c>
      <c r="BD173" s="191">
        <f t="shared" si="183"/>
        <v>0</v>
      </c>
      <c r="BE173" s="191">
        <f t="shared" si="178"/>
        <v>0</v>
      </c>
      <c r="BF173" s="210">
        <f t="shared" si="179"/>
        <v>0</v>
      </c>
      <c r="BG173" s="211">
        <f t="shared" si="180"/>
        <v>0</v>
      </c>
      <c r="BH173" s="289"/>
      <c r="BI173" s="289"/>
      <c r="BJ173" s="228"/>
      <c r="BK173" s="228"/>
      <c r="BL173" s="233" t="str">
        <f t="shared" si="181"/>
        <v>04</v>
      </c>
    </row>
    <row r="174" spans="1:64" ht="12" customHeight="1">
      <c r="A174" s="333" t="s">
        <v>684</v>
      </c>
      <c r="B174" s="381" t="s">
        <v>416</v>
      </c>
      <c r="C174" s="333" t="s">
        <v>656</v>
      </c>
      <c r="D174" s="381" t="s">
        <v>462</v>
      </c>
      <c r="E174" s="381" t="s">
        <v>931</v>
      </c>
      <c r="F174" s="381" t="s">
        <v>586</v>
      </c>
      <c r="G174" s="381" t="s">
        <v>397</v>
      </c>
      <c r="H174" s="100" t="s">
        <v>653</v>
      </c>
      <c r="I174" s="381" t="s">
        <v>505</v>
      </c>
      <c r="J174" s="382">
        <v>70286</v>
      </c>
      <c r="K174" s="382">
        <v>70286</v>
      </c>
      <c r="L174" s="191" t="str">
        <f t="shared" si="140"/>
        <v>903014150409233008002024434001</v>
      </c>
      <c r="M174" s="192">
        <f t="array" ref="M174">IF(COUNT(SEARCH(Удалить_Роспись_КВСР,$B174)*SEARCH(Удалить_Роспись_ПБС,$C174)*SEARCH(Удалить_Роспись_КФСР, $D174)*SEARCH(Удалить_Роспись_КЦСР,$E174)*SEARCH(Удалить_Роспись_КВР,$F174)*SEARCH(Удалить_Роспись_ЭК,$H174)*SEARCH(Удалить_Роспись_КР,$I174))&gt;0,0,1)</f>
        <v>1</v>
      </c>
      <c r="N174" s="192">
        <v>0</v>
      </c>
      <c r="O174" s="192" t="str">
        <f t="shared" si="141"/>
        <v/>
      </c>
      <c r="P174" s="192" t="str">
        <f t="shared" si="182"/>
        <v/>
      </c>
      <c r="Q174" s="300" t="str">
        <f t="shared" si="142"/>
        <v/>
      </c>
      <c r="R174" s="300" t="str">
        <f t="shared" si="143"/>
        <v/>
      </c>
      <c r="S174" s="300" t="str">
        <f t="shared" si="144"/>
        <v/>
      </c>
      <c r="T174" s="192" t="str">
        <f t="shared" si="145"/>
        <v/>
      </c>
      <c r="U174" s="303" t="str">
        <f t="shared" si="146"/>
        <v/>
      </c>
      <c r="V174" s="300" t="str">
        <f t="shared" si="147"/>
        <v/>
      </c>
      <c r="W174" s="192" t="str">
        <f t="shared" si="148"/>
        <v/>
      </c>
      <c r="X174" s="303" t="str">
        <f t="shared" si="149"/>
        <v/>
      </c>
      <c r="Y174" s="300" t="str">
        <f t="shared" si="150"/>
        <v/>
      </c>
      <c r="Z174" s="300" t="str">
        <f t="shared" si="151"/>
        <v/>
      </c>
      <c r="AA174" s="303" t="str">
        <f t="shared" si="152"/>
        <v/>
      </c>
      <c r="AB174" s="300" t="str">
        <f t="shared" si="153"/>
        <v/>
      </c>
      <c r="AC174" s="300" t="str">
        <f t="shared" si="154"/>
        <v/>
      </c>
      <c r="AD174" s="300" t="str">
        <f t="shared" si="155"/>
        <v/>
      </c>
      <c r="AE174" s="192" t="str">
        <f t="shared" si="156"/>
        <v/>
      </c>
      <c r="AF174" s="192" t="str">
        <f t="shared" si="157"/>
        <v/>
      </c>
      <c r="AG174" s="192"/>
      <c r="AJ174" s="300" t="str">
        <f t="shared" si="158"/>
        <v/>
      </c>
      <c r="AK174" s="300" t="str">
        <f t="shared" si="159"/>
        <v/>
      </c>
      <c r="AL174" s="300" t="str">
        <f t="shared" si="160"/>
        <v>бла</v>
      </c>
      <c r="AM174" s="300" t="str">
        <f t="shared" si="161"/>
        <v/>
      </c>
      <c r="AN174" s="300" t="str">
        <f t="shared" si="162"/>
        <v/>
      </c>
      <c r="AO174" s="300" t="str">
        <f t="shared" si="163"/>
        <v/>
      </c>
      <c r="AP174" s="300" t="str">
        <f t="shared" si="164"/>
        <v/>
      </c>
      <c r="AQ174" s="300" t="str">
        <f t="shared" si="165"/>
        <v/>
      </c>
      <c r="AR174" s="306" t="str">
        <f t="shared" si="166"/>
        <v/>
      </c>
      <c r="AS174" s="300" t="str">
        <f t="shared" si="167"/>
        <v/>
      </c>
      <c r="AT174" s="300" t="str">
        <f t="shared" si="168"/>
        <v/>
      </c>
      <c r="AU174" s="192" t="str">
        <f t="shared" si="169"/>
        <v>бла</v>
      </c>
      <c r="AV174" s="192" t="str">
        <f t="shared" si="170"/>
        <v>бла90301415общпро</v>
      </c>
      <c r="AW174" s="191">
        <f t="shared" si="171"/>
        <v>70286</v>
      </c>
      <c r="AX174" s="191">
        <f t="shared" si="172"/>
        <v>70286</v>
      </c>
      <c r="AY174" s="191">
        <f t="shared" si="173"/>
        <v>0</v>
      </c>
      <c r="AZ174" s="191">
        <f t="shared" si="174"/>
        <v>0</v>
      </c>
      <c r="BA174" s="193">
        <f t="shared" si="175"/>
        <v>1</v>
      </c>
      <c r="BB174" s="193">
        <f t="shared" si="176"/>
        <v>1</v>
      </c>
      <c r="BC174" s="193">
        <f t="shared" si="177"/>
        <v>1</v>
      </c>
      <c r="BD174" s="191">
        <f t="shared" si="183"/>
        <v>0</v>
      </c>
      <c r="BE174" s="191">
        <f t="shared" si="178"/>
        <v>0</v>
      </c>
      <c r="BF174" s="210">
        <f t="shared" si="179"/>
        <v>0</v>
      </c>
      <c r="BG174" s="211">
        <f t="shared" si="180"/>
        <v>0</v>
      </c>
      <c r="BH174" s="289"/>
      <c r="BI174" s="289"/>
      <c r="BJ174" s="228"/>
      <c r="BK174" s="228"/>
      <c r="BL174" s="233" t="str">
        <f t="shared" si="181"/>
        <v>04</v>
      </c>
    </row>
    <row r="175" spans="1:64" ht="12" customHeight="1">
      <c r="A175" s="333" t="s">
        <v>684</v>
      </c>
      <c r="B175" s="381" t="s">
        <v>416</v>
      </c>
      <c r="C175" s="333" t="s">
        <v>656</v>
      </c>
      <c r="D175" s="381" t="s">
        <v>462</v>
      </c>
      <c r="E175" s="381" t="s">
        <v>932</v>
      </c>
      <c r="F175" s="381" t="s">
        <v>586</v>
      </c>
      <c r="G175" s="381" t="s">
        <v>394</v>
      </c>
      <c r="H175" s="100" t="s">
        <v>653</v>
      </c>
      <c r="I175" s="381" t="s">
        <v>505</v>
      </c>
      <c r="J175" s="382">
        <v>500</v>
      </c>
      <c r="K175" s="382">
        <v>500</v>
      </c>
      <c r="L175" s="191" t="str">
        <f t="shared" si="140"/>
        <v>90301415040923300S393024422501</v>
      </c>
      <c r="M175" s="192">
        <f t="array" ref="M175">IF(COUNT(SEARCH(Удалить_Роспись_КВСР,$B175)*SEARCH(Удалить_Роспись_ПБС,$C175)*SEARCH(Удалить_Роспись_КФСР, $D175)*SEARCH(Удалить_Роспись_КЦСР,$E175)*SEARCH(Удалить_Роспись_КВР,$F175)*SEARCH(Удалить_Роспись_ЭК,$H175)*SEARCH(Удалить_Роспись_КР,$I175))&gt;0,0,1)</f>
        <v>0</v>
      </c>
      <c r="N175" s="192">
        <v>0</v>
      </c>
      <c r="O175" s="192" t="str">
        <f t="shared" si="141"/>
        <v/>
      </c>
      <c r="P175" s="192" t="str">
        <f t="shared" si="182"/>
        <v/>
      </c>
      <c r="Q175" s="300" t="str">
        <f t="shared" si="142"/>
        <v/>
      </c>
      <c r="R175" s="300" t="str">
        <f t="shared" si="143"/>
        <v/>
      </c>
      <c r="S175" s="300" t="str">
        <f t="shared" si="144"/>
        <v/>
      </c>
      <c r="T175" s="192" t="str">
        <f t="shared" si="145"/>
        <v/>
      </c>
      <c r="U175" s="303" t="str">
        <f t="shared" si="146"/>
        <v/>
      </c>
      <c r="V175" s="300" t="str">
        <f t="shared" si="147"/>
        <v/>
      </c>
      <c r="W175" s="192" t="str">
        <f t="shared" si="148"/>
        <v/>
      </c>
      <c r="X175" s="303" t="str">
        <f t="shared" si="149"/>
        <v/>
      </c>
      <c r="Y175" s="300" t="str">
        <f t="shared" si="150"/>
        <v/>
      </c>
      <c r="Z175" s="300" t="str">
        <f t="shared" si="151"/>
        <v/>
      </c>
      <c r="AA175" s="303" t="str">
        <f t="shared" si="152"/>
        <v/>
      </c>
      <c r="AB175" s="300" t="str">
        <f t="shared" si="153"/>
        <v/>
      </c>
      <c r="AC175" s="300" t="str">
        <f t="shared" si="154"/>
        <v/>
      </c>
      <c r="AD175" s="300" t="str">
        <f t="shared" si="155"/>
        <v/>
      </c>
      <c r="AE175" s="192" t="str">
        <f t="shared" si="156"/>
        <v/>
      </c>
      <c r="AF175" s="192" t="str">
        <f t="shared" si="157"/>
        <v/>
      </c>
      <c r="AG175" s="192"/>
      <c r="AJ175" s="300" t="str">
        <f t="shared" si="158"/>
        <v/>
      </c>
      <c r="AK175" s="300" t="str">
        <f t="shared" si="159"/>
        <v/>
      </c>
      <c r="AL175" s="300" t="str">
        <f t="shared" si="160"/>
        <v>бла</v>
      </c>
      <c r="AM175" s="300" t="str">
        <f t="shared" si="161"/>
        <v/>
      </c>
      <c r="AN175" s="300" t="str">
        <f t="shared" si="162"/>
        <v/>
      </c>
      <c r="AO175" s="300" t="str">
        <f t="shared" si="163"/>
        <v/>
      </c>
      <c r="AP175" s="300" t="str">
        <f t="shared" si="164"/>
        <v/>
      </c>
      <c r="AQ175" s="300" t="str">
        <f t="shared" si="165"/>
        <v/>
      </c>
      <c r="AR175" s="306" t="str">
        <f t="shared" si="166"/>
        <v/>
      </c>
      <c r="AS175" s="300" t="str">
        <f t="shared" si="167"/>
        <v/>
      </c>
      <c r="AT175" s="300" t="str">
        <f t="shared" si="168"/>
        <v/>
      </c>
      <c r="AU175" s="192" t="str">
        <f t="shared" si="169"/>
        <v>бла</v>
      </c>
      <c r="AV175" s="192" t="str">
        <f t="shared" si="170"/>
        <v>бла90301415общпро</v>
      </c>
      <c r="AW175" s="191">
        <f t="shared" si="171"/>
        <v>0</v>
      </c>
      <c r="AX175" s="191">
        <f t="shared" si="172"/>
        <v>0</v>
      </c>
      <c r="AY175" s="191">
        <f t="shared" si="173"/>
        <v>0</v>
      </c>
      <c r="AZ175" s="191">
        <f t="shared" si="174"/>
        <v>0</v>
      </c>
      <c r="BA175" s="193">
        <f t="shared" si="175"/>
        <v>1</v>
      </c>
      <c r="BB175" s="193">
        <f t="shared" si="176"/>
        <v>1</v>
      </c>
      <c r="BC175" s="193">
        <f t="shared" si="177"/>
        <v>1</v>
      </c>
      <c r="BD175" s="191">
        <f t="shared" si="183"/>
        <v>0</v>
      </c>
      <c r="BE175" s="191">
        <f t="shared" si="178"/>
        <v>0</v>
      </c>
      <c r="BF175" s="210">
        <f t="shared" si="179"/>
        <v>0</v>
      </c>
      <c r="BG175" s="211">
        <f t="shared" si="180"/>
        <v>0</v>
      </c>
      <c r="BH175" s="289"/>
      <c r="BI175" s="289"/>
      <c r="BJ175" s="228"/>
      <c r="BK175" s="228"/>
      <c r="BL175" s="233" t="str">
        <f t="shared" si="181"/>
        <v>04</v>
      </c>
    </row>
    <row r="176" spans="1:64" ht="12" customHeight="1">
      <c r="A176" s="333" t="s">
        <v>684</v>
      </c>
      <c r="B176" s="381" t="s">
        <v>416</v>
      </c>
      <c r="C176" s="333" t="s">
        <v>656</v>
      </c>
      <c r="D176" s="381" t="s">
        <v>403</v>
      </c>
      <c r="E176" s="381" t="s">
        <v>933</v>
      </c>
      <c r="F176" s="381" t="s">
        <v>607</v>
      </c>
      <c r="G176" s="381" t="s">
        <v>394</v>
      </c>
      <c r="H176" s="100" t="s">
        <v>653</v>
      </c>
      <c r="I176" s="381" t="s">
        <v>505</v>
      </c>
      <c r="J176" s="382">
        <v>100000</v>
      </c>
      <c r="K176" s="382">
        <v>99120</v>
      </c>
      <c r="L176" s="191" t="str">
        <f t="shared" si="140"/>
        <v>903014150501231008000024322501</v>
      </c>
      <c r="M176" s="192">
        <f t="array" ref="M176">IF(COUNT(SEARCH(Удалить_Роспись_КВСР,$B176)*SEARCH(Удалить_Роспись_ПБС,$C176)*SEARCH(Удалить_Роспись_КФСР, $D176)*SEARCH(Удалить_Роспись_КЦСР,$E176)*SEARCH(Удалить_Роспись_КВР,$F176)*SEARCH(Удалить_Роспись_ЭК,$H176)*SEARCH(Удалить_Роспись_КР,$I176))&gt;0,0,1)</f>
        <v>1</v>
      </c>
      <c r="N176" s="192">
        <v>0</v>
      </c>
      <c r="O176" s="192" t="str">
        <f t="shared" si="141"/>
        <v/>
      </c>
      <c r="P176" s="192" t="str">
        <f t="shared" si="182"/>
        <v/>
      </c>
      <c r="Q176" s="300" t="str">
        <f t="shared" si="142"/>
        <v/>
      </c>
      <c r="R176" s="300" t="str">
        <f t="shared" si="143"/>
        <v/>
      </c>
      <c r="S176" s="300" t="str">
        <f t="shared" si="144"/>
        <v/>
      </c>
      <c r="T176" s="192" t="str">
        <f t="shared" si="145"/>
        <v/>
      </c>
      <c r="U176" s="303" t="str">
        <f t="shared" si="146"/>
        <v/>
      </c>
      <c r="V176" s="300" t="str">
        <f t="shared" si="147"/>
        <v/>
      </c>
      <c r="W176" s="192" t="str">
        <f t="shared" si="148"/>
        <v/>
      </c>
      <c r="X176" s="303" t="str">
        <f t="shared" si="149"/>
        <v/>
      </c>
      <c r="Y176" s="300" t="str">
        <f t="shared" si="150"/>
        <v/>
      </c>
      <c r="Z176" s="300" t="str">
        <f t="shared" si="151"/>
        <v/>
      </c>
      <c r="AA176" s="303" t="str">
        <f t="shared" si="152"/>
        <v/>
      </c>
      <c r="AB176" s="300" t="str">
        <f t="shared" si="153"/>
        <v/>
      </c>
      <c r="AC176" s="300" t="str">
        <f t="shared" si="154"/>
        <v/>
      </c>
      <c r="AD176" s="300" t="str">
        <f t="shared" si="155"/>
        <v/>
      </c>
      <c r="AE176" s="192" t="str">
        <f t="shared" si="156"/>
        <v/>
      </c>
      <c r="AF176" s="192" t="str">
        <f t="shared" si="157"/>
        <v/>
      </c>
      <c r="AG176" s="192"/>
      <c r="AJ176" s="300" t="str">
        <f t="shared" si="158"/>
        <v/>
      </c>
      <c r="AK176" s="300" t="str">
        <f t="shared" si="159"/>
        <v/>
      </c>
      <c r="AL176" s="300" t="str">
        <f t="shared" si="160"/>
        <v/>
      </c>
      <c r="AM176" s="300" t="str">
        <f t="shared" si="161"/>
        <v/>
      </c>
      <c r="AN176" s="300" t="str">
        <f t="shared" si="162"/>
        <v>жил</v>
      </c>
      <c r="AO176" s="300" t="str">
        <f t="shared" si="163"/>
        <v/>
      </c>
      <c r="AP176" s="300" t="str">
        <f t="shared" si="164"/>
        <v/>
      </c>
      <c r="AQ176" s="300" t="str">
        <f t="shared" si="165"/>
        <v/>
      </c>
      <c r="AR176" s="306" t="str">
        <f t="shared" si="166"/>
        <v/>
      </c>
      <c r="AS176" s="300" t="str">
        <f t="shared" si="167"/>
        <v/>
      </c>
      <c r="AT176" s="300" t="str">
        <f t="shared" si="168"/>
        <v/>
      </c>
      <c r="AU176" s="192" t="str">
        <f t="shared" si="169"/>
        <v>жил</v>
      </c>
      <c r="AV176" s="192" t="str">
        <f t="shared" si="170"/>
        <v>жил90301415общпро</v>
      </c>
      <c r="AW176" s="191">
        <f t="shared" si="171"/>
        <v>100000</v>
      </c>
      <c r="AX176" s="191">
        <f t="shared" si="172"/>
        <v>99120</v>
      </c>
      <c r="AY176" s="191">
        <f t="shared" si="173"/>
        <v>0</v>
      </c>
      <c r="AZ176" s="191">
        <f t="shared" si="174"/>
        <v>0</v>
      </c>
      <c r="BA176" s="193">
        <f t="shared" si="175"/>
        <v>1</v>
      </c>
      <c r="BB176" s="193">
        <f t="shared" si="176"/>
        <v>1</v>
      </c>
      <c r="BC176" s="193">
        <f t="shared" si="177"/>
        <v>1</v>
      </c>
      <c r="BD176" s="191">
        <f t="shared" si="183"/>
        <v>0</v>
      </c>
      <c r="BE176" s="191">
        <f t="shared" si="178"/>
        <v>0</v>
      </c>
      <c r="BF176" s="210">
        <f t="shared" si="179"/>
        <v>0</v>
      </c>
      <c r="BG176" s="211">
        <f t="shared" si="180"/>
        <v>0</v>
      </c>
      <c r="BH176" s="289"/>
      <c r="BI176" s="289"/>
      <c r="BJ176" s="228"/>
      <c r="BK176" s="228"/>
      <c r="BL176" s="233" t="str">
        <f t="shared" si="181"/>
        <v>05</v>
      </c>
    </row>
    <row r="177" spans="1:64" ht="12" customHeight="1">
      <c r="A177" s="333" t="s">
        <v>684</v>
      </c>
      <c r="B177" s="381" t="s">
        <v>416</v>
      </c>
      <c r="C177" s="333" t="s">
        <v>656</v>
      </c>
      <c r="D177" s="381" t="s">
        <v>403</v>
      </c>
      <c r="E177" s="381" t="s">
        <v>933</v>
      </c>
      <c r="F177" s="381" t="s">
        <v>607</v>
      </c>
      <c r="G177" s="381" t="s">
        <v>397</v>
      </c>
      <c r="H177" s="100" t="s">
        <v>653</v>
      </c>
      <c r="I177" s="381" t="s">
        <v>505</v>
      </c>
      <c r="J177" s="382">
        <v>73500</v>
      </c>
      <c r="K177" s="382">
        <v>73500</v>
      </c>
      <c r="L177" s="191" t="str">
        <f t="shared" si="140"/>
        <v>903014150501231008000024334001</v>
      </c>
      <c r="M177" s="192">
        <f t="array" ref="M177">IF(COUNT(SEARCH(Удалить_Роспись_КВСР,$B177)*SEARCH(Удалить_Роспись_ПБС,$C177)*SEARCH(Удалить_Роспись_КФСР, $D177)*SEARCH(Удалить_Роспись_КЦСР,$E177)*SEARCH(Удалить_Роспись_КВР,$F177)*SEARCH(Удалить_Роспись_ЭК,$H177)*SEARCH(Удалить_Роспись_КР,$I177))&gt;0,0,1)</f>
        <v>1</v>
      </c>
      <c r="N177" s="192">
        <v>0</v>
      </c>
      <c r="O177" s="192" t="str">
        <f t="shared" si="141"/>
        <v/>
      </c>
      <c r="P177" s="192" t="str">
        <f t="shared" si="182"/>
        <v/>
      </c>
      <c r="Q177" s="300" t="str">
        <f t="shared" si="142"/>
        <v/>
      </c>
      <c r="R177" s="300" t="str">
        <f t="shared" si="143"/>
        <v/>
      </c>
      <c r="S177" s="300" t="str">
        <f t="shared" si="144"/>
        <v/>
      </c>
      <c r="T177" s="192" t="str">
        <f t="shared" si="145"/>
        <v/>
      </c>
      <c r="U177" s="303" t="str">
        <f t="shared" si="146"/>
        <v/>
      </c>
      <c r="V177" s="300" t="str">
        <f t="shared" si="147"/>
        <v/>
      </c>
      <c r="W177" s="192" t="str">
        <f t="shared" si="148"/>
        <v/>
      </c>
      <c r="X177" s="303" t="str">
        <f t="shared" si="149"/>
        <v/>
      </c>
      <c r="Y177" s="300" t="str">
        <f t="shared" si="150"/>
        <v/>
      </c>
      <c r="Z177" s="300" t="str">
        <f t="shared" si="151"/>
        <v/>
      </c>
      <c r="AA177" s="303" t="str">
        <f t="shared" si="152"/>
        <v/>
      </c>
      <c r="AB177" s="300" t="str">
        <f t="shared" si="153"/>
        <v/>
      </c>
      <c r="AC177" s="300" t="str">
        <f t="shared" si="154"/>
        <v/>
      </c>
      <c r="AD177" s="300" t="str">
        <f t="shared" si="155"/>
        <v/>
      </c>
      <c r="AE177" s="192" t="str">
        <f t="shared" si="156"/>
        <v/>
      </c>
      <c r="AF177" s="192" t="str">
        <f t="shared" si="157"/>
        <v/>
      </c>
      <c r="AG177" s="192"/>
      <c r="AJ177" s="300" t="str">
        <f t="shared" si="158"/>
        <v/>
      </c>
      <c r="AK177" s="300" t="str">
        <f t="shared" si="159"/>
        <v/>
      </c>
      <c r="AL177" s="300" t="str">
        <f t="shared" si="160"/>
        <v/>
      </c>
      <c r="AM177" s="300" t="str">
        <f t="shared" si="161"/>
        <v/>
      </c>
      <c r="AN177" s="300" t="str">
        <f t="shared" si="162"/>
        <v>жил</v>
      </c>
      <c r="AO177" s="300" t="str">
        <f t="shared" si="163"/>
        <v/>
      </c>
      <c r="AP177" s="300" t="str">
        <f t="shared" si="164"/>
        <v/>
      </c>
      <c r="AQ177" s="300" t="str">
        <f t="shared" si="165"/>
        <v/>
      </c>
      <c r="AR177" s="306" t="str">
        <f t="shared" si="166"/>
        <v/>
      </c>
      <c r="AS177" s="300" t="str">
        <f t="shared" si="167"/>
        <v/>
      </c>
      <c r="AT177" s="300" t="str">
        <f t="shared" si="168"/>
        <v/>
      </c>
      <c r="AU177" s="192" t="str">
        <f t="shared" si="169"/>
        <v>жил</v>
      </c>
      <c r="AV177" s="192" t="str">
        <f t="shared" si="170"/>
        <v>жил90301415общпро</v>
      </c>
      <c r="AW177" s="191">
        <f t="shared" si="171"/>
        <v>73500</v>
      </c>
      <c r="AX177" s="191">
        <f t="shared" si="172"/>
        <v>73500</v>
      </c>
      <c r="AY177" s="191">
        <f t="shared" si="173"/>
        <v>0</v>
      </c>
      <c r="AZ177" s="191">
        <f t="shared" si="174"/>
        <v>0</v>
      </c>
      <c r="BA177" s="193">
        <f t="shared" si="175"/>
        <v>1</v>
      </c>
      <c r="BB177" s="193">
        <f t="shared" si="176"/>
        <v>1</v>
      </c>
      <c r="BC177" s="193">
        <f t="shared" si="177"/>
        <v>1</v>
      </c>
      <c r="BD177" s="191">
        <f t="shared" si="183"/>
        <v>0</v>
      </c>
      <c r="BE177" s="191">
        <f t="shared" si="178"/>
        <v>0</v>
      </c>
      <c r="BF177" s="210">
        <f t="shared" si="179"/>
        <v>0</v>
      </c>
      <c r="BG177" s="211">
        <f t="shared" si="180"/>
        <v>0</v>
      </c>
      <c r="BH177" s="289"/>
      <c r="BI177" s="289"/>
      <c r="BJ177" s="228"/>
      <c r="BK177" s="228"/>
      <c r="BL177" s="233" t="str">
        <f t="shared" si="181"/>
        <v>05</v>
      </c>
    </row>
    <row r="178" spans="1:64" ht="12" customHeight="1">
      <c r="A178" s="333" t="s">
        <v>684</v>
      </c>
      <c r="B178" s="381" t="s">
        <v>416</v>
      </c>
      <c r="C178" s="333" t="s">
        <v>656</v>
      </c>
      <c r="D178" s="381" t="s">
        <v>404</v>
      </c>
      <c r="E178" s="381" t="s">
        <v>896</v>
      </c>
      <c r="F178" s="381" t="s">
        <v>586</v>
      </c>
      <c r="G178" s="381" t="s">
        <v>389</v>
      </c>
      <c r="H178" s="100" t="s">
        <v>653</v>
      </c>
      <c r="I178" s="381" t="s">
        <v>505</v>
      </c>
      <c r="J178" s="382">
        <v>16700</v>
      </c>
      <c r="K178" s="382">
        <v>0</v>
      </c>
      <c r="L178" s="191" t="str">
        <f t="shared" si="140"/>
        <v>90301415050290900Ш000024422601</v>
      </c>
      <c r="M178" s="192">
        <f t="array" ref="M178">IF(COUNT(SEARCH(Удалить_Роспись_КВСР,$B178)*SEARCH(Удалить_Роспись_ПБС,$C178)*SEARCH(Удалить_Роспись_КФСР, $D178)*SEARCH(Удалить_Роспись_КЦСР,$E178)*SEARCH(Удалить_Роспись_КВР,$F178)*SEARCH(Удалить_Роспись_ЭК,$H178)*SEARCH(Удалить_Роспись_КР,$I178))&gt;0,0,1)</f>
        <v>1</v>
      </c>
      <c r="N178" s="192">
        <f>IF(COUNT(SEARCH(Удалить_Индекс_КВСР,$B178)*SEARCH(Удалить_Индекс_ПБС,$C178)*SEARCH(Удалить_Индекс_КФСР,$D178)*SEARCH(Удалить_Индекс_КЦСР,$E178)*SEARCH(Удалить_Индекс_КВР,$F178)*SEARCH(Удалить_Индекс_ЭК,$H178)*SEARCH(Удалить_Индекс_КР,$I178))&gt;0,0,1)</f>
        <v>1</v>
      </c>
      <c r="O178" s="192" t="str">
        <f t="shared" si="141"/>
        <v/>
      </c>
      <c r="P178" s="192" t="str">
        <f t="shared" si="182"/>
        <v/>
      </c>
      <c r="Q178" s="300" t="str">
        <f t="shared" si="142"/>
        <v/>
      </c>
      <c r="R178" s="300" t="str">
        <f t="shared" si="143"/>
        <v/>
      </c>
      <c r="S178" s="300" t="str">
        <f t="shared" si="144"/>
        <v/>
      </c>
      <c r="T178" s="192" t="str">
        <f t="shared" si="145"/>
        <v/>
      </c>
      <c r="U178" s="303" t="str">
        <f t="shared" si="146"/>
        <v/>
      </c>
      <c r="V178" s="300" t="str">
        <f t="shared" si="147"/>
        <v/>
      </c>
      <c r="W178" s="192" t="str">
        <f t="shared" si="148"/>
        <v/>
      </c>
      <c r="X178" s="303" t="str">
        <f t="shared" si="149"/>
        <v/>
      </c>
      <c r="Y178" s="300" t="str">
        <f t="shared" si="150"/>
        <v/>
      </c>
      <c r="Z178" s="300" t="str">
        <f t="shared" si="151"/>
        <v/>
      </c>
      <c r="AA178" s="303" t="str">
        <f t="shared" si="152"/>
        <v/>
      </c>
      <c r="AB178" s="300" t="str">
        <f t="shared" si="153"/>
        <v/>
      </c>
      <c r="AC178" s="300" t="str">
        <f t="shared" si="154"/>
        <v/>
      </c>
      <c r="AD178" s="300" t="str">
        <f t="shared" si="155"/>
        <v/>
      </c>
      <c r="AE178" s="192" t="str">
        <f t="shared" si="156"/>
        <v/>
      </c>
      <c r="AF178" s="192" t="str">
        <f t="shared" si="157"/>
        <v/>
      </c>
      <c r="AG178" s="192"/>
      <c r="AJ178" s="300" t="str">
        <f t="shared" si="158"/>
        <v/>
      </c>
      <c r="AK178" s="300" t="str">
        <f t="shared" si="159"/>
        <v/>
      </c>
      <c r="AL178" s="300" t="str">
        <f t="shared" si="160"/>
        <v/>
      </c>
      <c r="AM178" s="300" t="str">
        <f t="shared" si="161"/>
        <v/>
      </c>
      <c r="AN178" s="300" t="str">
        <f t="shared" si="162"/>
        <v/>
      </c>
      <c r="AO178" s="300" t="str">
        <f t="shared" si="163"/>
        <v/>
      </c>
      <c r="AP178" s="300" t="str">
        <f t="shared" si="164"/>
        <v/>
      </c>
      <c r="AQ178" s="300" t="str">
        <f t="shared" si="165"/>
        <v/>
      </c>
      <c r="AR178" s="306" t="str">
        <f t="shared" si="166"/>
        <v/>
      </c>
      <c r="AS178" s="300" t="str">
        <f t="shared" si="167"/>
        <v/>
      </c>
      <c r="AT178" s="300" t="str">
        <f t="shared" si="168"/>
        <v/>
      </c>
      <c r="AU178" s="192" t="str">
        <f t="shared" si="169"/>
        <v>рбс</v>
      </c>
      <c r="AV178" s="192" t="str">
        <f t="shared" si="170"/>
        <v>рбс90301415общпро</v>
      </c>
      <c r="AW178" s="191">
        <f t="shared" si="171"/>
        <v>16700</v>
      </c>
      <c r="AX178" s="191">
        <f t="shared" si="172"/>
        <v>0</v>
      </c>
      <c r="AY178" s="191">
        <f t="shared" si="173"/>
        <v>16700</v>
      </c>
      <c r="AZ178" s="191">
        <f t="shared" si="174"/>
        <v>0</v>
      </c>
      <c r="BA178" s="193">
        <f t="shared" si="175"/>
        <v>1</v>
      </c>
      <c r="BB178" s="193">
        <f t="shared" si="176"/>
        <v>1</v>
      </c>
      <c r="BC178" s="193">
        <f t="shared" si="177"/>
        <v>1</v>
      </c>
      <c r="BD178" s="191">
        <f t="shared" si="183"/>
        <v>16700</v>
      </c>
      <c r="BE178" s="191">
        <f t="shared" si="178"/>
        <v>0</v>
      </c>
      <c r="BF178" s="210">
        <f t="shared" si="179"/>
        <v>16700</v>
      </c>
      <c r="BG178" s="211">
        <f t="shared" si="180"/>
        <v>16700</v>
      </c>
      <c r="BH178" s="289"/>
      <c r="BI178" s="289"/>
      <c r="BJ178" s="228"/>
      <c r="BK178" s="228"/>
      <c r="BL178" s="233" t="str">
        <f t="shared" si="181"/>
        <v>05</v>
      </c>
    </row>
    <row r="179" spans="1:64" ht="12" customHeight="1">
      <c r="A179" s="333" t="s">
        <v>684</v>
      </c>
      <c r="B179" s="381" t="s">
        <v>416</v>
      </c>
      <c r="C179" s="333" t="s">
        <v>656</v>
      </c>
      <c r="D179" s="381" t="s">
        <v>406</v>
      </c>
      <c r="E179" s="381" t="s">
        <v>934</v>
      </c>
      <c r="F179" s="381" t="s">
        <v>586</v>
      </c>
      <c r="G179" s="381" t="s">
        <v>394</v>
      </c>
      <c r="H179" s="100" t="s">
        <v>653</v>
      </c>
      <c r="I179" s="381" t="s">
        <v>505</v>
      </c>
      <c r="J179" s="382">
        <v>114568.19</v>
      </c>
      <c r="K179" s="382">
        <v>114568.19</v>
      </c>
      <c r="L179" s="191" t="str">
        <f t="shared" si="140"/>
        <v>903014150503233008001024422501</v>
      </c>
      <c r="M179" s="192">
        <f t="array" ref="M179">IF(COUNT(SEARCH(Удалить_Роспись_КВСР,$B179)*SEARCH(Удалить_Роспись_ПБС,$C179)*SEARCH(Удалить_Роспись_КФСР, $D179)*SEARCH(Удалить_Роспись_КЦСР,$E179)*SEARCH(Удалить_Роспись_КВР,$F179)*SEARCH(Удалить_Роспись_ЭК,$H179)*SEARCH(Удалить_Роспись_КР,$I179))&gt;0,0,1)</f>
        <v>1</v>
      </c>
      <c r="N179" s="192">
        <v>0</v>
      </c>
      <c r="O179" s="192" t="str">
        <f t="shared" si="141"/>
        <v/>
      </c>
      <c r="P179" s="192" t="str">
        <f t="shared" si="182"/>
        <v/>
      </c>
      <c r="Q179" s="300" t="str">
        <f t="shared" si="142"/>
        <v/>
      </c>
      <c r="R179" s="300" t="str">
        <f t="shared" si="143"/>
        <v/>
      </c>
      <c r="S179" s="300" t="str">
        <f t="shared" si="144"/>
        <v/>
      </c>
      <c r="T179" s="192" t="str">
        <f t="shared" si="145"/>
        <v/>
      </c>
      <c r="U179" s="303" t="str">
        <f t="shared" si="146"/>
        <v/>
      </c>
      <c r="V179" s="300" t="str">
        <f t="shared" si="147"/>
        <v/>
      </c>
      <c r="W179" s="192" t="str">
        <f t="shared" si="148"/>
        <v/>
      </c>
      <c r="X179" s="303" t="str">
        <f t="shared" si="149"/>
        <v/>
      </c>
      <c r="Y179" s="300" t="str">
        <f t="shared" si="150"/>
        <v/>
      </c>
      <c r="Z179" s="300" t="str">
        <f t="shared" si="151"/>
        <v/>
      </c>
      <c r="AA179" s="303" t="str">
        <f t="shared" si="152"/>
        <v/>
      </c>
      <c r="AB179" s="300" t="str">
        <f t="shared" si="153"/>
        <v/>
      </c>
      <c r="AC179" s="300" t="str">
        <f t="shared" si="154"/>
        <v/>
      </c>
      <c r="AD179" s="300" t="str">
        <f t="shared" si="155"/>
        <v/>
      </c>
      <c r="AE179" s="192" t="str">
        <f t="shared" si="156"/>
        <v/>
      </c>
      <c r="AF179" s="192" t="str">
        <f t="shared" si="157"/>
        <v/>
      </c>
      <c r="AG179" s="192"/>
      <c r="AJ179" s="300" t="str">
        <f t="shared" si="158"/>
        <v/>
      </c>
      <c r="AK179" s="300" t="str">
        <f t="shared" si="159"/>
        <v/>
      </c>
      <c r="AL179" s="300" t="str">
        <f t="shared" si="160"/>
        <v>бла</v>
      </c>
      <c r="AM179" s="300" t="str">
        <f t="shared" si="161"/>
        <v/>
      </c>
      <c r="AN179" s="300" t="str">
        <f t="shared" si="162"/>
        <v/>
      </c>
      <c r="AO179" s="300" t="str">
        <f t="shared" si="163"/>
        <v/>
      </c>
      <c r="AP179" s="300" t="str">
        <f t="shared" si="164"/>
        <v/>
      </c>
      <c r="AQ179" s="300" t="str">
        <f t="shared" si="165"/>
        <v/>
      </c>
      <c r="AR179" s="306" t="str">
        <f t="shared" si="166"/>
        <v/>
      </c>
      <c r="AS179" s="300" t="str">
        <f t="shared" si="167"/>
        <v/>
      </c>
      <c r="AT179" s="300" t="str">
        <f t="shared" si="168"/>
        <v/>
      </c>
      <c r="AU179" s="192" t="str">
        <f t="shared" si="169"/>
        <v>бла</v>
      </c>
      <c r="AV179" s="192" t="str">
        <f t="shared" si="170"/>
        <v>бла90301415общпро</v>
      </c>
      <c r="AW179" s="191">
        <f t="shared" si="171"/>
        <v>114568.19</v>
      </c>
      <c r="AX179" s="191">
        <f t="shared" si="172"/>
        <v>114568.19</v>
      </c>
      <c r="AY179" s="191">
        <f t="shared" si="173"/>
        <v>0</v>
      </c>
      <c r="AZ179" s="191">
        <f t="shared" si="174"/>
        <v>0</v>
      </c>
      <c r="BA179" s="193">
        <f t="shared" si="175"/>
        <v>1</v>
      </c>
      <c r="BB179" s="193">
        <f t="shared" si="176"/>
        <v>1</v>
      </c>
      <c r="BC179" s="193">
        <f t="shared" si="177"/>
        <v>1</v>
      </c>
      <c r="BD179" s="191">
        <f t="shared" si="183"/>
        <v>0</v>
      </c>
      <c r="BE179" s="191">
        <f t="shared" si="178"/>
        <v>0</v>
      </c>
      <c r="BF179" s="210">
        <f t="shared" si="179"/>
        <v>0</v>
      </c>
      <c r="BG179" s="211">
        <f t="shared" si="180"/>
        <v>0</v>
      </c>
      <c r="BH179" s="289"/>
      <c r="BI179" s="289"/>
      <c r="BJ179" s="228"/>
      <c r="BK179" s="228"/>
      <c r="BL179" s="233" t="str">
        <f t="shared" si="181"/>
        <v>05</v>
      </c>
    </row>
    <row r="180" spans="1:64" ht="12" customHeight="1">
      <c r="A180" s="333" t="s">
        <v>684</v>
      </c>
      <c r="B180" s="381" t="s">
        <v>416</v>
      </c>
      <c r="C180" s="333" t="s">
        <v>656</v>
      </c>
      <c r="D180" s="381" t="s">
        <v>406</v>
      </c>
      <c r="E180" s="381" t="s">
        <v>934</v>
      </c>
      <c r="F180" s="381" t="s">
        <v>586</v>
      </c>
      <c r="G180" s="381" t="s">
        <v>397</v>
      </c>
      <c r="H180" s="100" t="s">
        <v>653</v>
      </c>
      <c r="I180" s="381" t="s">
        <v>505</v>
      </c>
      <c r="J180" s="382">
        <v>109450</v>
      </c>
      <c r="K180" s="382">
        <v>109450</v>
      </c>
      <c r="L180" s="191" t="str">
        <f t="shared" si="140"/>
        <v>903014150503233008001024434001</v>
      </c>
      <c r="M180" s="192">
        <f t="array" ref="M180">IF(COUNT(SEARCH(Удалить_Роспись_КВСР,$B180)*SEARCH(Удалить_Роспись_ПБС,$C180)*SEARCH(Удалить_Роспись_КФСР, $D180)*SEARCH(Удалить_Роспись_КЦСР,$E180)*SEARCH(Удалить_Роспись_КВР,$F180)*SEARCH(Удалить_Роспись_ЭК,$H180)*SEARCH(Удалить_Роспись_КР,$I180))&gt;0,0,1)</f>
        <v>1</v>
      </c>
      <c r="N180" s="192">
        <v>0</v>
      </c>
      <c r="O180" s="192" t="str">
        <f t="shared" si="141"/>
        <v/>
      </c>
      <c r="P180" s="192" t="str">
        <f t="shared" si="182"/>
        <v/>
      </c>
      <c r="Q180" s="300" t="str">
        <f t="shared" si="142"/>
        <v/>
      </c>
      <c r="R180" s="300" t="str">
        <f t="shared" si="143"/>
        <v/>
      </c>
      <c r="S180" s="300" t="str">
        <f t="shared" si="144"/>
        <v/>
      </c>
      <c r="T180" s="192" t="str">
        <f t="shared" si="145"/>
        <v/>
      </c>
      <c r="U180" s="303" t="str">
        <f t="shared" si="146"/>
        <v/>
      </c>
      <c r="V180" s="300" t="str">
        <f t="shared" si="147"/>
        <v/>
      </c>
      <c r="W180" s="192" t="str">
        <f t="shared" si="148"/>
        <v/>
      </c>
      <c r="X180" s="303" t="str">
        <f t="shared" si="149"/>
        <v/>
      </c>
      <c r="Y180" s="300" t="str">
        <f t="shared" si="150"/>
        <v/>
      </c>
      <c r="Z180" s="300" t="str">
        <f t="shared" si="151"/>
        <v/>
      </c>
      <c r="AA180" s="303" t="str">
        <f t="shared" si="152"/>
        <v/>
      </c>
      <c r="AB180" s="300" t="str">
        <f t="shared" si="153"/>
        <v/>
      </c>
      <c r="AC180" s="300" t="str">
        <f t="shared" si="154"/>
        <v/>
      </c>
      <c r="AD180" s="300" t="str">
        <f t="shared" si="155"/>
        <v/>
      </c>
      <c r="AE180" s="192" t="str">
        <f t="shared" si="156"/>
        <v/>
      </c>
      <c r="AF180" s="192" t="str">
        <f t="shared" si="157"/>
        <v/>
      </c>
      <c r="AG180" s="192"/>
      <c r="AJ180" s="300" t="str">
        <f t="shared" si="158"/>
        <v/>
      </c>
      <c r="AK180" s="300" t="str">
        <f t="shared" si="159"/>
        <v/>
      </c>
      <c r="AL180" s="300" t="str">
        <f t="shared" si="160"/>
        <v>бла</v>
      </c>
      <c r="AM180" s="300" t="str">
        <f t="shared" si="161"/>
        <v/>
      </c>
      <c r="AN180" s="300" t="str">
        <f t="shared" si="162"/>
        <v/>
      </c>
      <c r="AO180" s="300" t="str">
        <f t="shared" si="163"/>
        <v/>
      </c>
      <c r="AP180" s="300" t="str">
        <f t="shared" si="164"/>
        <v/>
      </c>
      <c r="AQ180" s="300" t="str">
        <f t="shared" si="165"/>
        <v/>
      </c>
      <c r="AR180" s="306" t="str">
        <f t="shared" si="166"/>
        <v/>
      </c>
      <c r="AS180" s="300" t="str">
        <f t="shared" si="167"/>
        <v/>
      </c>
      <c r="AT180" s="300" t="str">
        <f t="shared" si="168"/>
        <v/>
      </c>
      <c r="AU180" s="192" t="str">
        <f t="shared" si="169"/>
        <v>бла</v>
      </c>
      <c r="AV180" s="192" t="str">
        <f t="shared" si="170"/>
        <v>бла90301415общпро</v>
      </c>
      <c r="AW180" s="191">
        <f t="shared" si="171"/>
        <v>109450</v>
      </c>
      <c r="AX180" s="191">
        <f t="shared" si="172"/>
        <v>109450</v>
      </c>
      <c r="AY180" s="191">
        <f t="shared" si="173"/>
        <v>0</v>
      </c>
      <c r="AZ180" s="191">
        <f t="shared" si="174"/>
        <v>0</v>
      </c>
      <c r="BA180" s="193">
        <f t="shared" si="175"/>
        <v>1</v>
      </c>
      <c r="BB180" s="193">
        <f t="shared" si="176"/>
        <v>1</v>
      </c>
      <c r="BC180" s="193">
        <f t="shared" si="177"/>
        <v>1</v>
      </c>
      <c r="BD180" s="191">
        <f t="shared" si="183"/>
        <v>0</v>
      </c>
      <c r="BE180" s="191">
        <f t="shared" si="178"/>
        <v>0</v>
      </c>
      <c r="BF180" s="210">
        <f t="shared" si="179"/>
        <v>0</v>
      </c>
      <c r="BG180" s="211">
        <f t="shared" si="180"/>
        <v>0</v>
      </c>
      <c r="BH180" s="289"/>
      <c r="BI180" s="289"/>
      <c r="BJ180" s="228"/>
      <c r="BK180" s="228"/>
      <c r="BL180" s="233" t="str">
        <f t="shared" si="181"/>
        <v>05</v>
      </c>
    </row>
    <row r="181" spans="1:64" ht="12" customHeight="1">
      <c r="A181" s="333" t="s">
        <v>684</v>
      </c>
      <c r="B181" s="381" t="s">
        <v>416</v>
      </c>
      <c r="C181" s="333" t="s">
        <v>656</v>
      </c>
      <c r="D181" s="381" t="s">
        <v>406</v>
      </c>
      <c r="E181" s="381" t="s">
        <v>935</v>
      </c>
      <c r="F181" s="381" t="s">
        <v>586</v>
      </c>
      <c r="G181" s="381" t="s">
        <v>389</v>
      </c>
      <c r="H181" s="100" t="s">
        <v>653</v>
      </c>
      <c r="I181" s="381" t="s">
        <v>505</v>
      </c>
      <c r="J181" s="382">
        <v>104756.3</v>
      </c>
      <c r="K181" s="382">
        <v>74825.91</v>
      </c>
      <c r="L181" s="191" t="str">
        <f t="shared" si="140"/>
        <v>903014150503233008005024422601</v>
      </c>
      <c r="M181" s="192">
        <f t="array" ref="M181">IF(COUNT(SEARCH(Удалить_Роспись_КВСР,$B181)*SEARCH(Удалить_Роспись_ПБС,$C181)*SEARCH(Удалить_Роспись_КФСР, $D181)*SEARCH(Удалить_Роспись_КЦСР,$E181)*SEARCH(Удалить_Роспись_КВР,$F181)*SEARCH(Удалить_Роспись_ЭК,$H181)*SEARCH(Удалить_Роспись_КР,$I181))&gt;0,0,1)</f>
        <v>1</v>
      </c>
      <c r="N181" s="192">
        <v>0</v>
      </c>
      <c r="O181" s="192" t="str">
        <f t="shared" si="141"/>
        <v/>
      </c>
      <c r="P181" s="192" t="str">
        <f t="shared" si="182"/>
        <v/>
      </c>
      <c r="Q181" s="300" t="str">
        <f t="shared" si="142"/>
        <v/>
      </c>
      <c r="R181" s="300" t="str">
        <f t="shared" si="143"/>
        <v/>
      </c>
      <c r="S181" s="300" t="str">
        <f t="shared" si="144"/>
        <v/>
      </c>
      <c r="T181" s="192" t="str">
        <f t="shared" si="145"/>
        <v/>
      </c>
      <c r="U181" s="303" t="str">
        <f t="shared" si="146"/>
        <v/>
      </c>
      <c r="V181" s="300" t="str">
        <f t="shared" si="147"/>
        <v/>
      </c>
      <c r="W181" s="192" t="str">
        <f t="shared" si="148"/>
        <v/>
      </c>
      <c r="X181" s="303" t="str">
        <f t="shared" si="149"/>
        <v/>
      </c>
      <c r="Y181" s="300" t="str">
        <f t="shared" si="150"/>
        <v/>
      </c>
      <c r="Z181" s="300" t="str">
        <f t="shared" si="151"/>
        <v/>
      </c>
      <c r="AA181" s="303" t="str">
        <f t="shared" si="152"/>
        <v/>
      </c>
      <c r="AB181" s="300" t="str">
        <f t="shared" si="153"/>
        <v/>
      </c>
      <c r="AC181" s="300" t="str">
        <f t="shared" si="154"/>
        <v/>
      </c>
      <c r="AD181" s="300" t="str">
        <f t="shared" si="155"/>
        <v/>
      </c>
      <c r="AE181" s="192" t="str">
        <f t="shared" si="156"/>
        <v/>
      </c>
      <c r="AF181" s="192" t="str">
        <f t="shared" si="157"/>
        <v/>
      </c>
      <c r="AG181" s="192"/>
      <c r="AJ181" s="300" t="str">
        <f t="shared" si="158"/>
        <v/>
      </c>
      <c r="AK181" s="300" t="str">
        <f t="shared" si="159"/>
        <v/>
      </c>
      <c r="AL181" s="300" t="str">
        <f t="shared" si="160"/>
        <v>бла</v>
      </c>
      <c r="AM181" s="300" t="str">
        <f t="shared" si="161"/>
        <v/>
      </c>
      <c r="AN181" s="300" t="str">
        <f t="shared" si="162"/>
        <v/>
      </c>
      <c r="AO181" s="300" t="str">
        <f t="shared" si="163"/>
        <v/>
      </c>
      <c r="AP181" s="300" t="str">
        <f t="shared" si="164"/>
        <v/>
      </c>
      <c r="AQ181" s="300" t="str">
        <f t="shared" si="165"/>
        <v/>
      </c>
      <c r="AR181" s="306" t="str">
        <f t="shared" si="166"/>
        <v/>
      </c>
      <c r="AS181" s="300" t="str">
        <f t="shared" si="167"/>
        <v/>
      </c>
      <c r="AT181" s="300" t="str">
        <f t="shared" si="168"/>
        <v/>
      </c>
      <c r="AU181" s="192" t="str">
        <f t="shared" si="169"/>
        <v>бла</v>
      </c>
      <c r="AV181" s="192" t="str">
        <f t="shared" si="170"/>
        <v>бла90301415общпро</v>
      </c>
      <c r="AW181" s="191">
        <f t="shared" si="171"/>
        <v>104756.3</v>
      </c>
      <c r="AX181" s="191">
        <f t="shared" si="172"/>
        <v>74825.91</v>
      </c>
      <c r="AY181" s="191">
        <f t="shared" si="173"/>
        <v>0</v>
      </c>
      <c r="AZ181" s="191">
        <f t="shared" si="174"/>
        <v>0</v>
      </c>
      <c r="BA181" s="193">
        <f t="shared" si="175"/>
        <v>1</v>
      </c>
      <c r="BB181" s="193">
        <f t="shared" si="176"/>
        <v>1</v>
      </c>
      <c r="BC181" s="193">
        <f t="shared" si="177"/>
        <v>1</v>
      </c>
      <c r="BD181" s="191">
        <f t="shared" si="183"/>
        <v>0</v>
      </c>
      <c r="BE181" s="191">
        <f t="shared" si="178"/>
        <v>0</v>
      </c>
      <c r="BF181" s="210">
        <f t="shared" si="179"/>
        <v>0</v>
      </c>
      <c r="BG181" s="211">
        <f t="shared" si="180"/>
        <v>0</v>
      </c>
      <c r="BH181" s="289"/>
      <c r="BI181" s="289"/>
      <c r="BJ181" s="228"/>
      <c r="BK181" s="228"/>
      <c r="BL181" s="233" t="str">
        <f t="shared" si="181"/>
        <v>05</v>
      </c>
    </row>
    <row r="182" spans="1:64" ht="12" customHeight="1">
      <c r="A182" s="333" t="s">
        <v>684</v>
      </c>
      <c r="B182" s="381" t="s">
        <v>416</v>
      </c>
      <c r="C182" s="333" t="s">
        <v>656</v>
      </c>
      <c r="D182" s="381" t="s">
        <v>406</v>
      </c>
      <c r="E182" s="381" t="s">
        <v>935</v>
      </c>
      <c r="F182" s="381" t="s">
        <v>586</v>
      </c>
      <c r="G182" s="381" t="s">
        <v>397</v>
      </c>
      <c r="H182" s="100" t="s">
        <v>653</v>
      </c>
      <c r="I182" s="381" t="s">
        <v>505</v>
      </c>
      <c r="J182" s="382">
        <v>5000</v>
      </c>
      <c r="K182" s="382">
        <v>5000</v>
      </c>
      <c r="L182" s="191" t="str">
        <f t="shared" si="140"/>
        <v>903014150503233008005024434001</v>
      </c>
      <c r="M182" s="192">
        <f t="array" ref="M182">IF(COUNT(SEARCH(Удалить_Роспись_КВСР,$B182)*SEARCH(Удалить_Роспись_ПБС,$C182)*SEARCH(Удалить_Роспись_КФСР, $D182)*SEARCH(Удалить_Роспись_КЦСР,$E182)*SEARCH(Удалить_Роспись_КВР,$F182)*SEARCH(Удалить_Роспись_ЭК,$H182)*SEARCH(Удалить_Роспись_КР,$I182))&gt;0,0,1)</f>
        <v>1</v>
      </c>
      <c r="N182" s="192">
        <v>0</v>
      </c>
      <c r="O182" s="192" t="str">
        <f t="shared" si="141"/>
        <v/>
      </c>
      <c r="P182" s="192" t="str">
        <f t="shared" si="182"/>
        <v/>
      </c>
      <c r="Q182" s="300" t="str">
        <f t="shared" si="142"/>
        <v/>
      </c>
      <c r="R182" s="300" t="str">
        <f t="shared" si="143"/>
        <v/>
      </c>
      <c r="S182" s="300" t="str">
        <f t="shared" si="144"/>
        <v/>
      </c>
      <c r="T182" s="192" t="str">
        <f t="shared" si="145"/>
        <v/>
      </c>
      <c r="U182" s="303" t="str">
        <f t="shared" si="146"/>
        <v/>
      </c>
      <c r="V182" s="300" t="str">
        <f t="shared" si="147"/>
        <v/>
      </c>
      <c r="W182" s="192" t="str">
        <f t="shared" si="148"/>
        <v/>
      </c>
      <c r="X182" s="303" t="str">
        <f t="shared" si="149"/>
        <v/>
      </c>
      <c r="Y182" s="300" t="str">
        <f t="shared" si="150"/>
        <v/>
      </c>
      <c r="Z182" s="300" t="str">
        <f t="shared" si="151"/>
        <v/>
      </c>
      <c r="AA182" s="303" t="str">
        <f t="shared" si="152"/>
        <v/>
      </c>
      <c r="AB182" s="300" t="str">
        <f t="shared" si="153"/>
        <v/>
      </c>
      <c r="AC182" s="300" t="str">
        <f t="shared" si="154"/>
        <v/>
      </c>
      <c r="AD182" s="300" t="str">
        <f t="shared" si="155"/>
        <v/>
      </c>
      <c r="AE182" s="192" t="str">
        <f t="shared" si="156"/>
        <v/>
      </c>
      <c r="AF182" s="192" t="str">
        <f t="shared" si="157"/>
        <v/>
      </c>
      <c r="AG182" s="192"/>
      <c r="AJ182" s="300" t="str">
        <f t="shared" si="158"/>
        <v/>
      </c>
      <c r="AK182" s="300" t="str">
        <f t="shared" si="159"/>
        <v/>
      </c>
      <c r="AL182" s="300" t="str">
        <f t="shared" si="160"/>
        <v>бла</v>
      </c>
      <c r="AM182" s="300" t="str">
        <f t="shared" si="161"/>
        <v/>
      </c>
      <c r="AN182" s="300" t="str">
        <f t="shared" si="162"/>
        <v/>
      </c>
      <c r="AO182" s="300" t="str">
        <f t="shared" si="163"/>
        <v/>
      </c>
      <c r="AP182" s="300" t="str">
        <f t="shared" si="164"/>
        <v/>
      </c>
      <c r="AQ182" s="300" t="str">
        <f t="shared" si="165"/>
        <v/>
      </c>
      <c r="AR182" s="306" t="str">
        <f t="shared" si="166"/>
        <v/>
      </c>
      <c r="AS182" s="300" t="str">
        <f t="shared" si="167"/>
        <v/>
      </c>
      <c r="AT182" s="300" t="str">
        <f t="shared" si="168"/>
        <v/>
      </c>
      <c r="AU182" s="192" t="str">
        <f t="shared" si="169"/>
        <v>бла</v>
      </c>
      <c r="AV182" s="192" t="str">
        <f t="shared" si="170"/>
        <v>бла90301415общпро</v>
      </c>
      <c r="AW182" s="191">
        <f t="shared" si="171"/>
        <v>5000</v>
      </c>
      <c r="AX182" s="191">
        <f t="shared" si="172"/>
        <v>5000</v>
      </c>
      <c r="AY182" s="191">
        <f t="shared" si="173"/>
        <v>0</v>
      </c>
      <c r="AZ182" s="191">
        <f t="shared" si="174"/>
        <v>0</v>
      </c>
      <c r="BA182" s="193">
        <f t="shared" si="175"/>
        <v>1</v>
      </c>
      <c r="BB182" s="193">
        <f t="shared" si="176"/>
        <v>1</v>
      </c>
      <c r="BC182" s="193">
        <f t="shared" si="177"/>
        <v>1</v>
      </c>
      <c r="BD182" s="191">
        <f t="shared" si="183"/>
        <v>0</v>
      </c>
      <c r="BE182" s="191">
        <f t="shared" si="178"/>
        <v>0</v>
      </c>
      <c r="BF182" s="210">
        <f t="shared" si="179"/>
        <v>0</v>
      </c>
      <c r="BG182" s="211">
        <f t="shared" si="180"/>
        <v>0</v>
      </c>
      <c r="BH182" s="289"/>
      <c r="BI182" s="289"/>
      <c r="BJ182" s="228"/>
      <c r="BK182" s="228"/>
      <c r="BL182" s="233" t="str">
        <f t="shared" si="181"/>
        <v>05</v>
      </c>
    </row>
    <row r="183" spans="1:64" ht="12" customHeight="1">
      <c r="A183" s="333" t="s">
        <v>684</v>
      </c>
      <c r="B183" s="381" t="s">
        <v>416</v>
      </c>
      <c r="C183" s="333" t="s">
        <v>656</v>
      </c>
      <c r="D183" s="381" t="s">
        <v>406</v>
      </c>
      <c r="E183" s="381" t="s">
        <v>936</v>
      </c>
      <c r="F183" s="381" t="s">
        <v>586</v>
      </c>
      <c r="G183" s="381" t="s">
        <v>394</v>
      </c>
      <c r="H183" s="100" t="s">
        <v>653</v>
      </c>
      <c r="I183" s="381" t="s">
        <v>505</v>
      </c>
      <c r="J183" s="382">
        <v>19455.79</v>
      </c>
      <c r="K183" s="382">
        <v>19455.79</v>
      </c>
      <c r="L183" s="191" t="str">
        <f t="shared" si="140"/>
        <v>903014150503233008006024422501</v>
      </c>
      <c r="M183" s="192">
        <f t="array" ref="M183">IF(COUNT(SEARCH(Удалить_Роспись_КВСР,$B183)*SEARCH(Удалить_Роспись_ПБС,$C183)*SEARCH(Удалить_Роспись_КФСР, $D183)*SEARCH(Удалить_Роспись_КЦСР,$E183)*SEARCH(Удалить_Роспись_КВР,$F183)*SEARCH(Удалить_Роспись_ЭК,$H183)*SEARCH(Удалить_Роспись_КР,$I183))&gt;0,0,1)</f>
        <v>1</v>
      </c>
      <c r="N183" s="192">
        <v>0</v>
      </c>
      <c r="O183" s="192" t="str">
        <f t="shared" si="141"/>
        <v/>
      </c>
      <c r="P183" s="192" t="str">
        <f t="shared" si="182"/>
        <v/>
      </c>
      <c r="Q183" s="300" t="str">
        <f t="shared" si="142"/>
        <v/>
      </c>
      <c r="R183" s="300" t="str">
        <f t="shared" si="143"/>
        <v/>
      </c>
      <c r="S183" s="300" t="str">
        <f t="shared" si="144"/>
        <v/>
      </c>
      <c r="T183" s="192" t="str">
        <f t="shared" si="145"/>
        <v/>
      </c>
      <c r="U183" s="303" t="str">
        <f t="shared" si="146"/>
        <v/>
      </c>
      <c r="V183" s="300" t="str">
        <f t="shared" si="147"/>
        <v/>
      </c>
      <c r="W183" s="192" t="str">
        <f t="shared" si="148"/>
        <v/>
      </c>
      <c r="X183" s="303" t="str">
        <f t="shared" si="149"/>
        <v/>
      </c>
      <c r="Y183" s="300" t="str">
        <f t="shared" si="150"/>
        <v/>
      </c>
      <c r="Z183" s="300" t="str">
        <f t="shared" si="151"/>
        <v/>
      </c>
      <c r="AA183" s="303" t="str">
        <f t="shared" si="152"/>
        <v/>
      </c>
      <c r="AB183" s="300" t="str">
        <f t="shared" si="153"/>
        <v/>
      </c>
      <c r="AC183" s="300" t="str">
        <f t="shared" si="154"/>
        <v/>
      </c>
      <c r="AD183" s="300" t="str">
        <f t="shared" si="155"/>
        <v/>
      </c>
      <c r="AE183" s="192" t="str">
        <f t="shared" si="156"/>
        <v/>
      </c>
      <c r="AF183" s="192" t="str">
        <f t="shared" si="157"/>
        <v/>
      </c>
      <c r="AG183" s="192"/>
      <c r="AJ183" s="300" t="str">
        <f t="shared" si="158"/>
        <v/>
      </c>
      <c r="AK183" s="300" t="str">
        <f t="shared" si="159"/>
        <v/>
      </c>
      <c r="AL183" s="300" t="str">
        <f t="shared" si="160"/>
        <v>бла</v>
      </c>
      <c r="AM183" s="300" t="str">
        <f t="shared" si="161"/>
        <v/>
      </c>
      <c r="AN183" s="300" t="str">
        <f t="shared" si="162"/>
        <v/>
      </c>
      <c r="AO183" s="300" t="str">
        <f t="shared" si="163"/>
        <v/>
      </c>
      <c r="AP183" s="300" t="str">
        <f t="shared" si="164"/>
        <v/>
      </c>
      <c r="AQ183" s="300" t="str">
        <f t="shared" si="165"/>
        <v/>
      </c>
      <c r="AR183" s="306" t="str">
        <f t="shared" si="166"/>
        <v/>
      </c>
      <c r="AS183" s="300" t="str">
        <f t="shared" si="167"/>
        <v/>
      </c>
      <c r="AT183" s="300" t="str">
        <f t="shared" si="168"/>
        <v/>
      </c>
      <c r="AU183" s="192" t="str">
        <f t="shared" si="169"/>
        <v>бла</v>
      </c>
      <c r="AV183" s="192" t="str">
        <f t="shared" si="170"/>
        <v>бла90301415общпро</v>
      </c>
      <c r="AW183" s="191">
        <f t="shared" si="171"/>
        <v>19455.79</v>
      </c>
      <c r="AX183" s="191">
        <f t="shared" si="172"/>
        <v>19455.79</v>
      </c>
      <c r="AY183" s="191">
        <f t="shared" si="173"/>
        <v>0</v>
      </c>
      <c r="AZ183" s="191">
        <f t="shared" si="174"/>
        <v>0</v>
      </c>
      <c r="BA183" s="193">
        <f t="shared" si="175"/>
        <v>1</v>
      </c>
      <c r="BB183" s="193">
        <f t="shared" si="176"/>
        <v>1</v>
      </c>
      <c r="BC183" s="193">
        <f t="shared" si="177"/>
        <v>1</v>
      </c>
      <c r="BD183" s="191">
        <f t="shared" si="183"/>
        <v>0</v>
      </c>
      <c r="BE183" s="191">
        <f t="shared" si="178"/>
        <v>0</v>
      </c>
      <c r="BF183" s="210">
        <f t="shared" si="179"/>
        <v>0</v>
      </c>
      <c r="BG183" s="211">
        <f t="shared" si="180"/>
        <v>0</v>
      </c>
      <c r="BH183" s="289"/>
      <c r="BI183" s="289"/>
      <c r="BJ183" s="228"/>
      <c r="BK183" s="228"/>
      <c r="BL183" s="233" t="str">
        <f t="shared" si="181"/>
        <v>05</v>
      </c>
    </row>
    <row r="184" spans="1:64" ht="12" customHeight="1">
      <c r="A184" s="333" t="s">
        <v>684</v>
      </c>
      <c r="B184" s="381" t="s">
        <v>416</v>
      </c>
      <c r="C184" s="333" t="s">
        <v>656</v>
      </c>
      <c r="D184" s="381" t="s">
        <v>406</v>
      </c>
      <c r="E184" s="381" t="s">
        <v>937</v>
      </c>
      <c r="F184" s="381" t="s">
        <v>586</v>
      </c>
      <c r="G184" s="381" t="s">
        <v>394</v>
      </c>
      <c r="H184" s="100" t="s">
        <v>653</v>
      </c>
      <c r="I184" s="381" t="s">
        <v>505</v>
      </c>
      <c r="J184" s="382">
        <v>44895.6</v>
      </c>
      <c r="K184" s="382">
        <v>18707.14</v>
      </c>
      <c r="L184" s="191" t="str">
        <f t="shared" si="140"/>
        <v>903014150503233008007024422501</v>
      </c>
      <c r="M184" s="192">
        <f t="array" ref="M184">IF(COUNT(SEARCH(Удалить_Роспись_КВСР,$B184)*SEARCH(Удалить_Роспись_ПБС,$C184)*SEARCH(Удалить_Роспись_КФСР, $D184)*SEARCH(Удалить_Роспись_КЦСР,$E184)*SEARCH(Удалить_Роспись_КВР,$F184)*SEARCH(Удалить_Роспись_ЭК,$H184)*SEARCH(Удалить_Роспись_КР,$I184))&gt;0,0,1)</f>
        <v>1</v>
      </c>
      <c r="N184" s="192">
        <v>0</v>
      </c>
      <c r="O184" s="192" t="str">
        <f t="shared" si="141"/>
        <v/>
      </c>
      <c r="P184" s="192" t="str">
        <f t="shared" si="182"/>
        <v/>
      </c>
      <c r="Q184" s="300" t="str">
        <f t="shared" si="142"/>
        <v/>
      </c>
      <c r="R184" s="300" t="str">
        <f t="shared" si="143"/>
        <v/>
      </c>
      <c r="S184" s="300" t="str">
        <f t="shared" si="144"/>
        <v/>
      </c>
      <c r="T184" s="192" t="str">
        <f t="shared" si="145"/>
        <v/>
      </c>
      <c r="U184" s="303" t="str">
        <f t="shared" si="146"/>
        <v/>
      </c>
      <c r="V184" s="300" t="str">
        <f t="shared" si="147"/>
        <v/>
      </c>
      <c r="W184" s="192" t="str">
        <f t="shared" si="148"/>
        <v/>
      </c>
      <c r="X184" s="303" t="str">
        <f t="shared" si="149"/>
        <v/>
      </c>
      <c r="Y184" s="300" t="str">
        <f t="shared" si="150"/>
        <v/>
      </c>
      <c r="Z184" s="300" t="str">
        <f t="shared" si="151"/>
        <v/>
      </c>
      <c r="AA184" s="303" t="str">
        <f t="shared" si="152"/>
        <v/>
      </c>
      <c r="AB184" s="300" t="str">
        <f t="shared" si="153"/>
        <v/>
      </c>
      <c r="AC184" s="300" t="str">
        <f t="shared" si="154"/>
        <v/>
      </c>
      <c r="AD184" s="300" t="str">
        <f t="shared" si="155"/>
        <v/>
      </c>
      <c r="AE184" s="192" t="str">
        <f t="shared" si="156"/>
        <v/>
      </c>
      <c r="AF184" s="192" t="str">
        <f t="shared" si="157"/>
        <v/>
      </c>
      <c r="AG184" s="192"/>
      <c r="AJ184" s="300" t="str">
        <f t="shared" si="158"/>
        <v/>
      </c>
      <c r="AK184" s="300" t="str">
        <f t="shared" si="159"/>
        <v/>
      </c>
      <c r="AL184" s="300" t="str">
        <f t="shared" si="160"/>
        <v>бла</v>
      </c>
      <c r="AM184" s="300" t="str">
        <f t="shared" si="161"/>
        <v/>
      </c>
      <c r="AN184" s="300" t="str">
        <f t="shared" si="162"/>
        <v/>
      </c>
      <c r="AO184" s="300" t="str">
        <f t="shared" si="163"/>
        <v/>
      </c>
      <c r="AP184" s="300" t="str">
        <f t="shared" si="164"/>
        <v/>
      </c>
      <c r="AQ184" s="300" t="str">
        <f t="shared" si="165"/>
        <v/>
      </c>
      <c r="AR184" s="306" t="str">
        <f t="shared" si="166"/>
        <v/>
      </c>
      <c r="AS184" s="300" t="str">
        <f t="shared" si="167"/>
        <v/>
      </c>
      <c r="AT184" s="300" t="str">
        <f t="shared" si="168"/>
        <v/>
      </c>
      <c r="AU184" s="192" t="str">
        <f t="shared" si="169"/>
        <v>бла</v>
      </c>
      <c r="AV184" s="192" t="str">
        <f t="shared" si="170"/>
        <v>бла90301415общпро</v>
      </c>
      <c r="AW184" s="191">
        <f t="shared" si="171"/>
        <v>44895.6</v>
      </c>
      <c r="AX184" s="191">
        <f t="shared" si="172"/>
        <v>18707.14</v>
      </c>
      <c r="AY184" s="191">
        <f t="shared" si="173"/>
        <v>0</v>
      </c>
      <c r="AZ184" s="191">
        <f t="shared" si="174"/>
        <v>0</v>
      </c>
      <c r="BA184" s="193">
        <f t="shared" si="175"/>
        <v>1</v>
      </c>
      <c r="BB184" s="193">
        <f t="shared" si="176"/>
        <v>1</v>
      </c>
      <c r="BC184" s="193">
        <f t="shared" si="177"/>
        <v>1</v>
      </c>
      <c r="BD184" s="191">
        <f t="shared" si="183"/>
        <v>0</v>
      </c>
      <c r="BE184" s="191">
        <f t="shared" si="178"/>
        <v>0</v>
      </c>
      <c r="BF184" s="210">
        <f t="shared" si="179"/>
        <v>0</v>
      </c>
      <c r="BG184" s="211">
        <f t="shared" si="180"/>
        <v>0</v>
      </c>
      <c r="BH184" s="289"/>
      <c r="BI184" s="289"/>
      <c r="BJ184" s="228"/>
      <c r="BK184" s="228"/>
      <c r="BL184" s="233" t="str">
        <f t="shared" si="181"/>
        <v>05</v>
      </c>
    </row>
    <row r="185" spans="1:64" ht="12" customHeight="1">
      <c r="A185" s="333" t="s">
        <v>684</v>
      </c>
      <c r="B185" s="381" t="s">
        <v>416</v>
      </c>
      <c r="C185" s="333" t="s">
        <v>656</v>
      </c>
      <c r="D185" s="381" t="s">
        <v>406</v>
      </c>
      <c r="E185" s="381" t="s">
        <v>938</v>
      </c>
      <c r="F185" s="381" t="s">
        <v>586</v>
      </c>
      <c r="G185" s="381" t="s">
        <v>407</v>
      </c>
      <c r="H185" s="100" t="s">
        <v>653</v>
      </c>
      <c r="I185" s="381" t="s">
        <v>505</v>
      </c>
      <c r="J185" s="382">
        <v>99000</v>
      </c>
      <c r="K185" s="382">
        <v>99000</v>
      </c>
      <c r="L185" s="191" t="str">
        <f t="shared" si="140"/>
        <v>903014150503233008Ф00024431001</v>
      </c>
      <c r="M185" s="192">
        <f t="array" ref="M185">IF(COUNT(SEARCH(Удалить_Роспись_КВСР,$B185)*SEARCH(Удалить_Роспись_ПБС,$C185)*SEARCH(Удалить_Роспись_КФСР, $D185)*SEARCH(Удалить_Роспись_КЦСР,$E185)*SEARCH(Удалить_Роспись_КВР,$F185)*SEARCH(Удалить_Роспись_ЭК,$H185)*SEARCH(Удалить_Роспись_КР,$I185))&gt;0,0,1)</f>
        <v>1</v>
      </c>
      <c r="N185" s="192">
        <v>0</v>
      </c>
      <c r="O185" s="192" t="str">
        <f t="shared" si="141"/>
        <v/>
      </c>
      <c r="P185" s="192" t="str">
        <f t="shared" si="182"/>
        <v/>
      </c>
      <c r="Q185" s="300" t="str">
        <f t="shared" si="142"/>
        <v/>
      </c>
      <c r="R185" s="300" t="str">
        <f t="shared" si="143"/>
        <v/>
      </c>
      <c r="S185" s="300" t="str">
        <f t="shared" si="144"/>
        <v/>
      </c>
      <c r="T185" s="192" t="str">
        <f t="shared" si="145"/>
        <v/>
      </c>
      <c r="U185" s="303" t="str">
        <f t="shared" si="146"/>
        <v/>
      </c>
      <c r="V185" s="300" t="str">
        <f t="shared" si="147"/>
        <v/>
      </c>
      <c r="W185" s="192" t="str">
        <f t="shared" si="148"/>
        <v/>
      </c>
      <c r="X185" s="303" t="str">
        <f t="shared" si="149"/>
        <v/>
      </c>
      <c r="Y185" s="300" t="str">
        <f t="shared" si="150"/>
        <v/>
      </c>
      <c r="Z185" s="300" t="str">
        <f t="shared" si="151"/>
        <v/>
      </c>
      <c r="AA185" s="303" t="str">
        <f t="shared" si="152"/>
        <v/>
      </c>
      <c r="AB185" s="300" t="str">
        <f t="shared" si="153"/>
        <v/>
      </c>
      <c r="AC185" s="300" t="str">
        <f t="shared" si="154"/>
        <v/>
      </c>
      <c r="AD185" s="300" t="str">
        <f t="shared" si="155"/>
        <v/>
      </c>
      <c r="AE185" s="192" t="str">
        <f t="shared" si="156"/>
        <v/>
      </c>
      <c r="AF185" s="192" t="str">
        <f t="shared" si="157"/>
        <v/>
      </c>
      <c r="AG185" s="192"/>
      <c r="AJ185" s="300" t="str">
        <f t="shared" si="158"/>
        <v/>
      </c>
      <c r="AK185" s="300" t="str">
        <f t="shared" si="159"/>
        <v/>
      </c>
      <c r="AL185" s="300" t="str">
        <f t="shared" si="160"/>
        <v>бла</v>
      </c>
      <c r="AM185" s="300" t="str">
        <f t="shared" si="161"/>
        <v/>
      </c>
      <c r="AN185" s="300" t="str">
        <f t="shared" si="162"/>
        <v/>
      </c>
      <c r="AO185" s="300" t="str">
        <f t="shared" si="163"/>
        <v/>
      </c>
      <c r="AP185" s="300" t="str">
        <f t="shared" si="164"/>
        <v/>
      </c>
      <c r="AQ185" s="300" t="str">
        <f t="shared" si="165"/>
        <v/>
      </c>
      <c r="AR185" s="306" t="str">
        <f t="shared" si="166"/>
        <v/>
      </c>
      <c r="AS185" s="300" t="str">
        <f t="shared" si="167"/>
        <v/>
      </c>
      <c r="AT185" s="300" t="str">
        <f t="shared" si="168"/>
        <v/>
      </c>
      <c r="AU185" s="192" t="str">
        <f t="shared" si="169"/>
        <v>бла</v>
      </c>
      <c r="AV185" s="192" t="str">
        <f t="shared" si="170"/>
        <v>бла90301415общосн</v>
      </c>
      <c r="AW185" s="191">
        <f t="shared" si="171"/>
        <v>99000</v>
      </c>
      <c r="AX185" s="191">
        <f t="shared" si="172"/>
        <v>99000</v>
      </c>
      <c r="AY185" s="191">
        <f t="shared" si="173"/>
        <v>0</v>
      </c>
      <c r="AZ185" s="191">
        <f t="shared" si="174"/>
        <v>0</v>
      </c>
      <c r="BA185" s="193">
        <f t="shared" si="175"/>
        <v>1</v>
      </c>
      <c r="BB185" s="193">
        <f t="shared" si="176"/>
        <v>1</v>
      </c>
      <c r="BC185" s="193">
        <f t="shared" si="177"/>
        <v>1</v>
      </c>
      <c r="BD185" s="191">
        <f t="shared" si="183"/>
        <v>0</v>
      </c>
      <c r="BE185" s="191">
        <f t="shared" si="178"/>
        <v>0</v>
      </c>
      <c r="BF185" s="210">
        <f t="shared" si="179"/>
        <v>0</v>
      </c>
      <c r="BG185" s="211">
        <f t="shared" si="180"/>
        <v>0</v>
      </c>
      <c r="BH185" s="289"/>
      <c r="BI185" s="289"/>
      <c r="BJ185" s="228"/>
      <c r="BK185" s="228"/>
      <c r="BL185" s="233" t="str">
        <f t="shared" si="181"/>
        <v>05</v>
      </c>
    </row>
    <row r="186" spans="1:64" ht="12" customHeight="1">
      <c r="A186" s="333" t="s">
        <v>684</v>
      </c>
      <c r="B186" s="381" t="s">
        <v>416</v>
      </c>
      <c r="C186" s="333" t="s">
        <v>656</v>
      </c>
      <c r="D186" s="381" t="s">
        <v>406</v>
      </c>
      <c r="E186" s="381" t="s">
        <v>939</v>
      </c>
      <c r="F186" s="381" t="s">
        <v>586</v>
      </c>
      <c r="G186" s="381" t="s">
        <v>393</v>
      </c>
      <c r="H186" s="100" t="s">
        <v>653</v>
      </c>
      <c r="I186" s="381" t="s">
        <v>505</v>
      </c>
      <c r="J186" s="382">
        <v>438897.01</v>
      </c>
      <c r="K186" s="382">
        <v>152359.4</v>
      </c>
      <c r="L186" s="191" t="str">
        <f t="shared" si="140"/>
        <v>903014150503233008Э04024422301</v>
      </c>
      <c r="M186" s="192">
        <f t="array" ref="M186">IF(COUNT(SEARCH(Удалить_Роспись_КВСР,$B186)*SEARCH(Удалить_Роспись_ПБС,$C186)*SEARCH(Удалить_Роспись_КФСР, $D186)*SEARCH(Удалить_Роспись_КЦСР,$E186)*SEARCH(Удалить_Роспись_КВР,$F186)*SEARCH(Удалить_Роспись_ЭК,$H186)*SEARCH(Удалить_Роспись_КР,$I186))&gt;0,0,1)</f>
        <v>1</v>
      </c>
      <c r="N186" s="192">
        <v>1</v>
      </c>
      <c r="O186" s="192" t="str">
        <f t="shared" si="141"/>
        <v/>
      </c>
      <c r="P186" s="192" t="str">
        <f t="shared" si="182"/>
        <v/>
      </c>
      <c r="Q186" s="300" t="str">
        <f t="shared" si="142"/>
        <v/>
      </c>
      <c r="R186" s="300" t="str">
        <f t="shared" si="143"/>
        <v/>
      </c>
      <c r="S186" s="300" t="str">
        <f t="shared" si="144"/>
        <v/>
      </c>
      <c r="T186" s="192" t="str">
        <f t="shared" si="145"/>
        <v/>
      </c>
      <c r="U186" s="303" t="str">
        <f t="shared" si="146"/>
        <v/>
      </c>
      <c r="V186" s="300" t="str">
        <f t="shared" si="147"/>
        <v/>
      </c>
      <c r="W186" s="192" t="str">
        <f t="shared" si="148"/>
        <v/>
      </c>
      <c r="X186" s="303" t="str">
        <f t="shared" si="149"/>
        <v/>
      </c>
      <c r="Y186" s="300" t="str">
        <f t="shared" si="150"/>
        <v/>
      </c>
      <c r="Z186" s="300" t="str">
        <f t="shared" si="151"/>
        <v/>
      </c>
      <c r="AA186" s="303" t="str">
        <f t="shared" si="152"/>
        <v/>
      </c>
      <c r="AB186" s="300" t="str">
        <f t="shared" si="153"/>
        <v/>
      </c>
      <c r="AC186" s="300" t="str">
        <f t="shared" si="154"/>
        <v/>
      </c>
      <c r="AD186" s="300" t="str">
        <f t="shared" si="155"/>
        <v/>
      </c>
      <c r="AE186" s="192" t="str">
        <f t="shared" si="156"/>
        <v/>
      </c>
      <c r="AF186" s="192" t="str">
        <f t="shared" si="157"/>
        <v/>
      </c>
      <c r="AG186" s="192"/>
      <c r="AJ186" s="300" t="str">
        <f t="shared" si="158"/>
        <v/>
      </c>
      <c r="AK186" s="300" t="str">
        <f t="shared" si="159"/>
        <v/>
      </c>
      <c r="AL186" s="300" t="str">
        <f t="shared" si="160"/>
        <v>бла</v>
      </c>
      <c r="AM186" s="300" t="str">
        <f t="shared" si="161"/>
        <v/>
      </c>
      <c r="AN186" s="300" t="str">
        <f t="shared" si="162"/>
        <v/>
      </c>
      <c r="AO186" s="300" t="str">
        <f t="shared" si="163"/>
        <v/>
      </c>
      <c r="AP186" s="300" t="str">
        <f t="shared" si="164"/>
        <v/>
      </c>
      <c r="AQ186" s="300" t="str">
        <f t="shared" si="165"/>
        <v/>
      </c>
      <c r="AR186" s="306" t="str">
        <f t="shared" si="166"/>
        <v/>
      </c>
      <c r="AS186" s="300" t="str">
        <f t="shared" si="167"/>
        <v/>
      </c>
      <c r="AT186" s="300" t="str">
        <f t="shared" si="168"/>
        <v/>
      </c>
      <c r="AU186" s="192" t="str">
        <f t="shared" si="169"/>
        <v>бла</v>
      </c>
      <c r="AV186" s="192" t="str">
        <f t="shared" si="170"/>
        <v>бла90301415общком</v>
      </c>
      <c r="AW186" s="191">
        <f t="shared" si="171"/>
        <v>438897.01</v>
      </c>
      <c r="AX186" s="191">
        <f t="shared" si="172"/>
        <v>152359.4</v>
      </c>
      <c r="AY186" s="191">
        <f t="shared" si="173"/>
        <v>438897.01</v>
      </c>
      <c r="AZ186" s="191">
        <f t="shared" si="174"/>
        <v>152359.4</v>
      </c>
      <c r="BA186" s="193">
        <f t="shared" si="175"/>
        <v>1</v>
      </c>
      <c r="BB186" s="193">
        <f t="shared" si="176"/>
        <v>1</v>
      </c>
      <c r="BC186" s="193">
        <f t="shared" si="177"/>
        <v>1</v>
      </c>
      <c r="BD186" s="191">
        <f t="shared" si="183"/>
        <v>438897.01</v>
      </c>
      <c r="BE186" s="191">
        <f t="shared" si="178"/>
        <v>152359.4</v>
      </c>
      <c r="BF186" s="210">
        <f t="shared" si="179"/>
        <v>438897.01</v>
      </c>
      <c r="BG186" s="211">
        <f t="shared" si="180"/>
        <v>438897.01</v>
      </c>
      <c r="BH186" s="289"/>
      <c r="BI186" s="289"/>
      <c r="BJ186" s="228"/>
      <c r="BK186" s="228"/>
      <c r="BL186" s="233" t="str">
        <f t="shared" si="181"/>
        <v>05</v>
      </c>
    </row>
    <row r="187" spans="1:64" ht="12" customHeight="1">
      <c r="A187" s="333" t="s">
        <v>684</v>
      </c>
      <c r="B187" s="381" t="s">
        <v>416</v>
      </c>
      <c r="C187" s="333" t="s">
        <v>656</v>
      </c>
      <c r="D187" s="381" t="s">
        <v>409</v>
      </c>
      <c r="E187" s="381" t="s">
        <v>940</v>
      </c>
      <c r="F187" s="381" t="s">
        <v>586</v>
      </c>
      <c r="G187" s="381" t="s">
        <v>395</v>
      </c>
      <c r="H187" s="100" t="s">
        <v>653</v>
      </c>
      <c r="I187" s="381" t="s">
        <v>505</v>
      </c>
      <c r="J187" s="382">
        <v>30000</v>
      </c>
      <c r="K187" s="382">
        <v>11558</v>
      </c>
      <c r="L187" s="191" t="str">
        <f t="shared" si="140"/>
        <v>903014150801234008001024429001</v>
      </c>
      <c r="M187" s="192">
        <f t="array" ref="M187">IF(COUNT(SEARCH(Удалить_Роспись_КВСР,$B187)*SEARCH(Удалить_Роспись_ПБС,$C187)*SEARCH(Удалить_Роспись_КФСР, $D187)*SEARCH(Удалить_Роспись_КЦСР,$E187)*SEARCH(Удалить_Роспись_КВР,$F187)*SEARCH(Удалить_Роспись_ЭК,$H187)*SEARCH(Удалить_Роспись_КР,$I187))&gt;0,0,1)</f>
        <v>1</v>
      </c>
      <c r="N187" s="192">
        <f>IF(COUNT(SEARCH(Удалить_Индекс_КВСР,$B187)*SEARCH(Удалить_Индекс_ПБС,$C187)*SEARCH(Удалить_Индекс_КФСР,$D187)*SEARCH(Удалить_Индекс_КЦСР,$E187)*SEARCH(Удалить_Индекс_КВР,$F187)*SEARCH(Удалить_Индекс_ЭК,$H187)*SEARCH(Удалить_Индекс_КР,$I187))&gt;0,0,1)</f>
        <v>1</v>
      </c>
      <c r="O187" s="192" t="str">
        <f t="shared" si="141"/>
        <v/>
      </c>
      <c r="P187" s="192" t="str">
        <f t="shared" si="182"/>
        <v/>
      </c>
      <c r="Q187" s="300" t="str">
        <f t="shared" si="142"/>
        <v/>
      </c>
      <c r="R187" s="300" t="str">
        <f t="shared" si="143"/>
        <v/>
      </c>
      <c r="S187" s="300" t="str">
        <f t="shared" si="144"/>
        <v/>
      </c>
      <c r="T187" s="192" t="str">
        <f t="shared" si="145"/>
        <v/>
      </c>
      <c r="U187" s="303" t="str">
        <f t="shared" si="146"/>
        <v/>
      </c>
      <c r="V187" s="300" t="str">
        <f t="shared" si="147"/>
        <v/>
      </c>
      <c r="W187" s="192" t="str">
        <f t="shared" si="148"/>
        <v/>
      </c>
      <c r="X187" s="303" t="str">
        <f t="shared" si="149"/>
        <v/>
      </c>
      <c r="Y187" s="300" t="str">
        <f t="shared" si="150"/>
        <v/>
      </c>
      <c r="Z187" s="300" t="str">
        <f t="shared" si="151"/>
        <v/>
      </c>
      <c r="AA187" s="303" t="str">
        <f t="shared" si="152"/>
        <v/>
      </c>
      <c r="AB187" s="300" t="str">
        <f t="shared" si="153"/>
        <v/>
      </c>
      <c r="AC187" s="300" t="str">
        <f t="shared" si="154"/>
        <v/>
      </c>
      <c r="AD187" s="300" t="str">
        <f t="shared" si="155"/>
        <v/>
      </c>
      <c r="AE187" s="192" t="str">
        <f t="shared" si="156"/>
        <v/>
      </c>
      <c r="AF187" s="192" t="str">
        <f t="shared" si="157"/>
        <v/>
      </c>
      <c r="AG187" s="192"/>
      <c r="AJ187" s="300" t="str">
        <f t="shared" si="158"/>
        <v/>
      </c>
      <c r="AK187" s="300" t="str">
        <f t="shared" si="159"/>
        <v/>
      </c>
      <c r="AL187" s="300" t="str">
        <f t="shared" si="160"/>
        <v/>
      </c>
      <c r="AM187" s="300" t="str">
        <f t="shared" si="161"/>
        <v/>
      </c>
      <c r="AN187" s="300" t="str">
        <f t="shared" si="162"/>
        <v/>
      </c>
      <c r="AO187" s="300" t="str">
        <f t="shared" si="163"/>
        <v/>
      </c>
      <c r="AP187" s="300" t="str">
        <f t="shared" si="164"/>
        <v/>
      </c>
      <c r="AQ187" s="300" t="str">
        <f t="shared" si="165"/>
        <v/>
      </c>
      <c r="AR187" s="306" t="str">
        <f t="shared" si="166"/>
        <v/>
      </c>
      <c r="AS187" s="300" t="str">
        <f t="shared" si="167"/>
        <v/>
      </c>
      <c r="AT187" s="300" t="str">
        <f t="shared" si="168"/>
        <v/>
      </c>
      <c r="AU187" s="192" t="str">
        <f t="shared" si="169"/>
        <v>рбс</v>
      </c>
      <c r="AV187" s="192" t="str">
        <f t="shared" si="170"/>
        <v>рбс90301415общпро</v>
      </c>
      <c r="AW187" s="191">
        <f t="shared" si="171"/>
        <v>30000</v>
      </c>
      <c r="AX187" s="191">
        <f t="shared" si="172"/>
        <v>11558</v>
      </c>
      <c r="AY187" s="191">
        <f t="shared" si="173"/>
        <v>30000</v>
      </c>
      <c r="AZ187" s="191">
        <f t="shared" si="174"/>
        <v>11558</v>
      </c>
      <c r="BA187" s="193">
        <f t="shared" si="175"/>
        <v>1</v>
      </c>
      <c r="BB187" s="193">
        <f t="shared" si="176"/>
        <v>1</v>
      </c>
      <c r="BC187" s="193">
        <f t="shared" si="177"/>
        <v>1</v>
      </c>
      <c r="BD187" s="191">
        <f t="shared" si="183"/>
        <v>30000</v>
      </c>
      <c r="BE187" s="191">
        <f t="shared" si="178"/>
        <v>11558</v>
      </c>
      <c r="BF187" s="210">
        <f t="shared" si="179"/>
        <v>30000</v>
      </c>
      <c r="BG187" s="211">
        <f t="shared" si="180"/>
        <v>30000</v>
      </c>
      <c r="BH187" s="289"/>
      <c r="BI187" s="289"/>
      <c r="BJ187" s="228"/>
      <c r="BK187" s="228"/>
      <c r="BL187" s="233" t="str">
        <f t="shared" si="181"/>
        <v>08</v>
      </c>
    </row>
    <row r="188" spans="1:64" ht="12" customHeight="1">
      <c r="A188" s="333" t="s">
        <v>684</v>
      </c>
      <c r="B188" s="381" t="s">
        <v>416</v>
      </c>
      <c r="C188" s="333" t="s">
        <v>656</v>
      </c>
      <c r="D188" s="381" t="s">
        <v>409</v>
      </c>
      <c r="E188" s="381" t="s">
        <v>940</v>
      </c>
      <c r="F188" s="381" t="s">
        <v>586</v>
      </c>
      <c r="G188" s="381" t="s">
        <v>397</v>
      </c>
      <c r="H188" s="100" t="s">
        <v>653</v>
      </c>
      <c r="I188" s="381" t="s">
        <v>505</v>
      </c>
      <c r="J188" s="382">
        <v>10000</v>
      </c>
      <c r="K188" s="382">
        <v>5250</v>
      </c>
      <c r="L188" s="191" t="str">
        <f t="shared" si="140"/>
        <v>903014150801234008001024434001</v>
      </c>
      <c r="M188" s="192">
        <f t="array" ref="M188">IF(COUNT(SEARCH(Удалить_Роспись_КВСР,$B188)*SEARCH(Удалить_Роспись_ПБС,$C188)*SEARCH(Удалить_Роспись_КФСР, $D188)*SEARCH(Удалить_Роспись_КЦСР,$E188)*SEARCH(Удалить_Роспись_КВР,$F188)*SEARCH(Удалить_Роспись_ЭК,$H188)*SEARCH(Удалить_Роспись_КР,$I188))&gt;0,0,1)</f>
        <v>1</v>
      </c>
      <c r="N188" s="192">
        <f>IF(COUNT(SEARCH(Удалить_Индекс_КВСР,$B188)*SEARCH(Удалить_Индекс_ПБС,$C188)*SEARCH(Удалить_Индекс_КФСР,$D188)*SEARCH(Удалить_Индекс_КЦСР,$E188)*SEARCH(Удалить_Индекс_КВР,$F188)*SEARCH(Удалить_Индекс_ЭК,$H188)*SEARCH(Удалить_Индекс_КР,$I188))&gt;0,0,1)</f>
        <v>1</v>
      </c>
      <c r="O188" s="192" t="str">
        <f t="shared" si="141"/>
        <v/>
      </c>
      <c r="P188" s="192" t="str">
        <f t="shared" si="182"/>
        <v/>
      </c>
      <c r="Q188" s="300" t="str">
        <f t="shared" si="142"/>
        <v/>
      </c>
      <c r="R188" s="300" t="str">
        <f t="shared" si="143"/>
        <v/>
      </c>
      <c r="S188" s="300" t="str">
        <f t="shared" si="144"/>
        <v/>
      </c>
      <c r="T188" s="192" t="str">
        <f t="shared" si="145"/>
        <v/>
      </c>
      <c r="U188" s="303" t="str">
        <f t="shared" si="146"/>
        <v/>
      </c>
      <c r="V188" s="300" t="str">
        <f t="shared" si="147"/>
        <v/>
      </c>
      <c r="W188" s="192" t="str">
        <f t="shared" si="148"/>
        <v/>
      </c>
      <c r="X188" s="303" t="str">
        <f t="shared" si="149"/>
        <v/>
      </c>
      <c r="Y188" s="300" t="str">
        <f t="shared" si="150"/>
        <v/>
      </c>
      <c r="Z188" s="300" t="str">
        <f t="shared" si="151"/>
        <v/>
      </c>
      <c r="AA188" s="303" t="str">
        <f t="shared" si="152"/>
        <v/>
      </c>
      <c r="AB188" s="300" t="str">
        <f t="shared" si="153"/>
        <v/>
      </c>
      <c r="AC188" s="300" t="str">
        <f t="shared" si="154"/>
        <v/>
      </c>
      <c r="AD188" s="300" t="str">
        <f t="shared" si="155"/>
        <v/>
      </c>
      <c r="AE188" s="192" t="str">
        <f t="shared" si="156"/>
        <v/>
      </c>
      <c r="AF188" s="192" t="str">
        <f t="shared" si="157"/>
        <v/>
      </c>
      <c r="AG188" s="192"/>
      <c r="AJ188" s="300" t="str">
        <f t="shared" si="158"/>
        <v/>
      </c>
      <c r="AK188" s="300" t="str">
        <f t="shared" si="159"/>
        <v/>
      </c>
      <c r="AL188" s="300" t="str">
        <f t="shared" si="160"/>
        <v/>
      </c>
      <c r="AM188" s="300" t="str">
        <f t="shared" si="161"/>
        <v/>
      </c>
      <c r="AN188" s="300" t="str">
        <f t="shared" si="162"/>
        <v/>
      </c>
      <c r="AO188" s="300" t="str">
        <f t="shared" si="163"/>
        <v/>
      </c>
      <c r="AP188" s="300" t="str">
        <f t="shared" si="164"/>
        <v/>
      </c>
      <c r="AQ188" s="300" t="str">
        <f t="shared" si="165"/>
        <v/>
      </c>
      <c r="AR188" s="306" t="str">
        <f t="shared" si="166"/>
        <v/>
      </c>
      <c r="AS188" s="300" t="str">
        <f t="shared" si="167"/>
        <v/>
      </c>
      <c r="AT188" s="300" t="str">
        <f t="shared" si="168"/>
        <v/>
      </c>
      <c r="AU188" s="192" t="str">
        <f t="shared" si="169"/>
        <v>рбс</v>
      </c>
      <c r="AV188" s="192" t="str">
        <f t="shared" si="170"/>
        <v>рбс90301415общпро</v>
      </c>
      <c r="AW188" s="191">
        <f t="shared" si="171"/>
        <v>10000</v>
      </c>
      <c r="AX188" s="191">
        <f t="shared" si="172"/>
        <v>5250</v>
      </c>
      <c r="AY188" s="191">
        <f t="shared" si="173"/>
        <v>10000</v>
      </c>
      <c r="AZ188" s="191">
        <f t="shared" si="174"/>
        <v>5250</v>
      </c>
      <c r="BA188" s="193">
        <f t="shared" si="175"/>
        <v>1</v>
      </c>
      <c r="BB188" s="193">
        <f t="shared" si="176"/>
        <v>1</v>
      </c>
      <c r="BC188" s="193">
        <f t="shared" si="177"/>
        <v>1</v>
      </c>
      <c r="BD188" s="191">
        <f t="shared" si="183"/>
        <v>10000</v>
      </c>
      <c r="BE188" s="191">
        <f t="shared" si="178"/>
        <v>5250</v>
      </c>
      <c r="BF188" s="210">
        <f t="shared" si="179"/>
        <v>10000</v>
      </c>
      <c r="BG188" s="211">
        <f t="shared" si="180"/>
        <v>10000</v>
      </c>
      <c r="BH188" s="289"/>
      <c r="BI188" s="289"/>
      <c r="BJ188" s="228"/>
      <c r="BK188" s="228"/>
      <c r="BL188" s="233" t="str">
        <f t="shared" si="181"/>
        <v>08</v>
      </c>
    </row>
    <row r="189" spans="1:64" ht="12" customHeight="1">
      <c r="A189" s="333" t="s">
        <v>684</v>
      </c>
      <c r="B189" s="381" t="s">
        <v>416</v>
      </c>
      <c r="C189" s="333" t="s">
        <v>656</v>
      </c>
      <c r="D189" s="381" t="s">
        <v>411</v>
      </c>
      <c r="E189" s="381" t="s">
        <v>941</v>
      </c>
      <c r="F189" s="381" t="s">
        <v>608</v>
      </c>
      <c r="G189" s="381" t="s">
        <v>385</v>
      </c>
      <c r="H189" s="100" t="s">
        <v>653</v>
      </c>
      <c r="I189" s="381" t="s">
        <v>505</v>
      </c>
      <c r="J189" s="382">
        <v>217728</v>
      </c>
      <c r="K189" s="382">
        <v>141004.51</v>
      </c>
      <c r="L189" s="191" t="str">
        <f t="shared" si="140"/>
        <v>903014151101234008002011121101</v>
      </c>
      <c r="M189" s="192">
        <f t="array" ref="M189">IF(COUNT(SEARCH(Удалить_Роспись_КВСР,$B189)*SEARCH(Удалить_Роспись_ПБС,$C189)*SEARCH(Удалить_Роспись_КФСР, $D189)*SEARCH(Удалить_Роспись_КЦСР,$E189)*SEARCH(Удалить_Роспись_КВР,$F189)*SEARCH(Удалить_Роспись_ЭК,$H189)*SEARCH(Удалить_Роспись_КР,$I189))&gt;0,0,1)</f>
        <v>1</v>
      </c>
      <c r="N189" s="192">
        <v>0</v>
      </c>
      <c r="O189" s="192" t="str">
        <f t="shared" si="141"/>
        <v/>
      </c>
      <c r="P189" s="192" t="str">
        <f t="shared" si="182"/>
        <v/>
      </c>
      <c r="Q189" s="300" t="str">
        <f t="shared" si="142"/>
        <v/>
      </c>
      <c r="R189" s="300" t="str">
        <f t="shared" si="143"/>
        <v/>
      </c>
      <c r="S189" s="300" t="str">
        <f t="shared" si="144"/>
        <v/>
      </c>
      <c r="T189" s="192" t="str">
        <f t="shared" si="145"/>
        <v/>
      </c>
      <c r="U189" s="303" t="str">
        <f t="shared" si="146"/>
        <v/>
      </c>
      <c r="V189" s="300" t="str">
        <f t="shared" si="147"/>
        <v/>
      </c>
      <c r="W189" s="192" t="str">
        <f t="shared" si="148"/>
        <v/>
      </c>
      <c r="X189" s="303" t="str">
        <f t="shared" si="149"/>
        <v/>
      </c>
      <c r="Y189" s="300" t="str">
        <f t="shared" si="150"/>
        <v/>
      </c>
      <c r="Z189" s="300" t="str">
        <f t="shared" si="151"/>
        <v/>
      </c>
      <c r="AA189" s="303" t="str">
        <f t="shared" si="152"/>
        <v/>
      </c>
      <c r="AB189" s="300" t="str">
        <f t="shared" si="153"/>
        <v/>
      </c>
      <c r="AC189" s="300" t="str">
        <f t="shared" si="154"/>
        <v/>
      </c>
      <c r="AD189" s="300" t="str">
        <f t="shared" si="155"/>
        <v/>
      </c>
      <c r="AE189" s="192" t="str">
        <f t="shared" si="156"/>
        <v/>
      </c>
      <c r="AF189" s="192" t="str">
        <f t="shared" si="157"/>
        <v/>
      </c>
      <c r="AG189" s="192"/>
      <c r="AJ189" s="300" t="str">
        <f t="shared" si="158"/>
        <v/>
      </c>
      <c r="AK189" s="300" t="str">
        <f t="shared" si="159"/>
        <v/>
      </c>
      <c r="AL189" s="300" t="str">
        <f t="shared" si="160"/>
        <v/>
      </c>
      <c r="AM189" s="300" t="str">
        <f t="shared" si="161"/>
        <v/>
      </c>
      <c r="AN189" s="300" t="str">
        <f t="shared" si="162"/>
        <v/>
      </c>
      <c r="AO189" s="300" t="str">
        <f t="shared" si="163"/>
        <v>физ</v>
      </c>
      <c r="AP189" s="300" t="str">
        <f t="shared" si="164"/>
        <v/>
      </c>
      <c r="AQ189" s="300" t="str">
        <f t="shared" si="165"/>
        <v/>
      </c>
      <c r="AR189" s="306" t="str">
        <f t="shared" si="166"/>
        <v/>
      </c>
      <c r="AS189" s="300" t="str">
        <f t="shared" si="167"/>
        <v/>
      </c>
      <c r="AT189" s="300" t="str">
        <f t="shared" si="168"/>
        <v/>
      </c>
      <c r="AU189" s="192" t="str">
        <f t="shared" si="169"/>
        <v>физ</v>
      </c>
      <c r="AV189" s="192" t="str">
        <f t="shared" si="170"/>
        <v>физ90301415общопл</v>
      </c>
      <c r="AW189" s="191">
        <f t="shared" si="171"/>
        <v>217728</v>
      </c>
      <c r="AX189" s="191">
        <f t="shared" si="172"/>
        <v>141004.51</v>
      </c>
      <c r="AY189" s="191">
        <f t="shared" si="173"/>
        <v>0</v>
      </c>
      <c r="AZ189" s="191">
        <f t="shared" si="174"/>
        <v>0</v>
      </c>
      <c r="BA189" s="193">
        <f t="shared" si="175"/>
        <v>1</v>
      </c>
      <c r="BB189" s="193">
        <f t="shared" si="176"/>
        <v>1</v>
      </c>
      <c r="BC189" s="193">
        <f t="shared" si="177"/>
        <v>1</v>
      </c>
      <c r="BD189" s="191">
        <f t="shared" si="183"/>
        <v>0</v>
      </c>
      <c r="BE189" s="191">
        <f t="shared" si="178"/>
        <v>0</v>
      </c>
      <c r="BF189" s="210">
        <f t="shared" si="179"/>
        <v>0</v>
      </c>
      <c r="BG189" s="211">
        <f t="shared" si="180"/>
        <v>0</v>
      </c>
      <c r="BH189" s="289"/>
      <c r="BI189" s="289"/>
      <c r="BJ189" s="228"/>
      <c r="BK189" s="228"/>
      <c r="BL189" s="233" t="str">
        <f t="shared" si="181"/>
        <v>11</v>
      </c>
    </row>
    <row r="190" spans="1:64" ht="12" customHeight="1">
      <c r="A190" s="333" t="s">
        <v>684</v>
      </c>
      <c r="B190" s="381" t="s">
        <v>416</v>
      </c>
      <c r="C190" s="333" t="s">
        <v>656</v>
      </c>
      <c r="D190" s="381" t="s">
        <v>411</v>
      </c>
      <c r="E190" s="381" t="s">
        <v>941</v>
      </c>
      <c r="F190" s="381" t="s">
        <v>902</v>
      </c>
      <c r="G190" s="381" t="s">
        <v>387</v>
      </c>
      <c r="H190" s="100" t="s">
        <v>653</v>
      </c>
      <c r="I190" s="381" t="s">
        <v>505</v>
      </c>
      <c r="J190" s="382">
        <v>65753.86</v>
      </c>
      <c r="K190" s="382">
        <v>41174.83</v>
      </c>
      <c r="L190" s="191" t="str">
        <f t="shared" si="140"/>
        <v>903014151101234008002011921301</v>
      </c>
      <c r="M190" s="192">
        <f t="array" ref="M190">IF(COUNT(SEARCH(Удалить_Роспись_КВСР,$B190)*SEARCH(Удалить_Роспись_ПБС,$C190)*SEARCH(Удалить_Роспись_КФСР, $D190)*SEARCH(Удалить_Роспись_КЦСР,$E190)*SEARCH(Удалить_Роспись_КВР,$F190)*SEARCH(Удалить_Роспись_ЭК,$H190)*SEARCH(Удалить_Роспись_КР,$I190))&gt;0,0,1)</f>
        <v>1</v>
      </c>
      <c r="N190" s="192">
        <v>0</v>
      </c>
      <c r="O190" s="192" t="str">
        <f t="shared" si="141"/>
        <v/>
      </c>
      <c r="P190" s="192" t="str">
        <f t="shared" si="182"/>
        <v/>
      </c>
      <c r="Q190" s="300" t="str">
        <f t="shared" si="142"/>
        <v/>
      </c>
      <c r="R190" s="300" t="str">
        <f t="shared" si="143"/>
        <v/>
      </c>
      <c r="S190" s="300" t="str">
        <f t="shared" si="144"/>
        <v/>
      </c>
      <c r="T190" s="192" t="str">
        <f t="shared" si="145"/>
        <v/>
      </c>
      <c r="U190" s="303" t="str">
        <f t="shared" si="146"/>
        <v/>
      </c>
      <c r="V190" s="300" t="str">
        <f t="shared" si="147"/>
        <v/>
      </c>
      <c r="W190" s="192" t="str">
        <f t="shared" si="148"/>
        <v/>
      </c>
      <c r="X190" s="303" t="str">
        <f t="shared" si="149"/>
        <v/>
      </c>
      <c r="Y190" s="300" t="str">
        <f t="shared" si="150"/>
        <v/>
      </c>
      <c r="Z190" s="300" t="str">
        <f t="shared" si="151"/>
        <v/>
      </c>
      <c r="AA190" s="303" t="str">
        <f t="shared" si="152"/>
        <v/>
      </c>
      <c r="AB190" s="300" t="str">
        <f t="shared" si="153"/>
        <v/>
      </c>
      <c r="AC190" s="300" t="str">
        <f t="shared" si="154"/>
        <v/>
      </c>
      <c r="AD190" s="300" t="str">
        <f t="shared" si="155"/>
        <v/>
      </c>
      <c r="AE190" s="192" t="str">
        <f t="shared" si="156"/>
        <v/>
      </c>
      <c r="AF190" s="192" t="str">
        <f t="shared" si="157"/>
        <v/>
      </c>
      <c r="AG190" s="192"/>
      <c r="AJ190" s="300" t="str">
        <f t="shared" si="158"/>
        <v/>
      </c>
      <c r="AK190" s="300" t="str">
        <f t="shared" si="159"/>
        <v/>
      </c>
      <c r="AL190" s="300" t="str">
        <f t="shared" si="160"/>
        <v/>
      </c>
      <c r="AM190" s="300" t="str">
        <f t="shared" si="161"/>
        <v/>
      </c>
      <c r="AN190" s="300" t="str">
        <f t="shared" si="162"/>
        <v/>
      </c>
      <c r="AO190" s="300" t="str">
        <f t="shared" si="163"/>
        <v>физ</v>
      </c>
      <c r="AP190" s="300" t="str">
        <f t="shared" si="164"/>
        <v/>
      </c>
      <c r="AQ190" s="300" t="str">
        <f t="shared" si="165"/>
        <v/>
      </c>
      <c r="AR190" s="306" t="str">
        <f t="shared" si="166"/>
        <v/>
      </c>
      <c r="AS190" s="300" t="str">
        <f t="shared" si="167"/>
        <v/>
      </c>
      <c r="AT190" s="300" t="str">
        <f t="shared" si="168"/>
        <v/>
      </c>
      <c r="AU190" s="192" t="str">
        <f t="shared" si="169"/>
        <v>физ</v>
      </c>
      <c r="AV190" s="192" t="str">
        <f t="shared" si="170"/>
        <v>физ90301415общопл</v>
      </c>
      <c r="AW190" s="191">
        <f t="shared" si="171"/>
        <v>65753.86</v>
      </c>
      <c r="AX190" s="191">
        <f t="shared" si="172"/>
        <v>41174.83</v>
      </c>
      <c r="AY190" s="191">
        <f t="shared" si="173"/>
        <v>0</v>
      </c>
      <c r="AZ190" s="191">
        <f t="shared" si="174"/>
        <v>0</v>
      </c>
      <c r="BA190" s="193">
        <f t="shared" si="175"/>
        <v>1</v>
      </c>
      <c r="BB190" s="193">
        <f t="shared" si="176"/>
        <v>1</v>
      </c>
      <c r="BC190" s="193">
        <f t="shared" si="177"/>
        <v>1</v>
      </c>
      <c r="BD190" s="191">
        <f t="shared" si="183"/>
        <v>0</v>
      </c>
      <c r="BE190" s="191">
        <f t="shared" si="178"/>
        <v>0</v>
      </c>
      <c r="BF190" s="210">
        <f t="shared" si="179"/>
        <v>0</v>
      </c>
      <c r="BG190" s="211">
        <f t="shared" si="180"/>
        <v>0</v>
      </c>
      <c r="BH190" s="289"/>
      <c r="BI190" s="289"/>
      <c r="BJ190" s="228"/>
      <c r="BK190" s="228"/>
      <c r="BL190" s="233" t="str">
        <f t="shared" si="181"/>
        <v>11</v>
      </c>
    </row>
    <row r="191" spans="1:64" ht="12" customHeight="1">
      <c r="A191" s="333" t="s">
        <v>684</v>
      </c>
      <c r="B191" s="381" t="s">
        <v>416</v>
      </c>
      <c r="C191" s="333" t="s">
        <v>656</v>
      </c>
      <c r="D191" s="381" t="s">
        <v>411</v>
      </c>
      <c r="E191" s="381" t="s">
        <v>942</v>
      </c>
      <c r="F191" s="381" t="s">
        <v>586</v>
      </c>
      <c r="G191" s="381" t="s">
        <v>407</v>
      </c>
      <c r="H191" s="100" t="s">
        <v>653</v>
      </c>
      <c r="I191" s="381" t="s">
        <v>505</v>
      </c>
      <c r="J191" s="382">
        <v>30288</v>
      </c>
      <c r="K191" s="382">
        <v>30288</v>
      </c>
      <c r="L191" s="191" t="str">
        <f t="shared" si="140"/>
        <v>903014151101234008300024431001</v>
      </c>
      <c r="M191" s="192">
        <f t="array" ref="M191">IF(COUNT(SEARCH(Удалить_Роспись_КВСР,$B191)*SEARCH(Удалить_Роспись_ПБС,$C191)*SEARCH(Удалить_Роспись_КФСР, $D191)*SEARCH(Удалить_Роспись_КЦСР,$E191)*SEARCH(Удалить_Роспись_КВР,$F191)*SEARCH(Удалить_Роспись_ЭК,$H191)*SEARCH(Удалить_Роспись_КР,$I191))&gt;0,0,1)</f>
        <v>0</v>
      </c>
      <c r="N191" s="192">
        <v>0</v>
      </c>
      <c r="O191" s="192" t="str">
        <f t="shared" si="141"/>
        <v/>
      </c>
      <c r="P191" s="192" t="str">
        <f t="shared" si="182"/>
        <v/>
      </c>
      <c r="Q191" s="300" t="str">
        <f t="shared" si="142"/>
        <v/>
      </c>
      <c r="R191" s="300" t="str">
        <f t="shared" si="143"/>
        <v/>
      </c>
      <c r="S191" s="300" t="str">
        <f t="shared" si="144"/>
        <v/>
      </c>
      <c r="T191" s="192" t="str">
        <f t="shared" si="145"/>
        <v/>
      </c>
      <c r="U191" s="303" t="str">
        <f t="shared" si="146"/>
        <v/>
      </c>
      <c r="V191" s="300" t="str">
        <f t="shared" si="147"/>
        <v/>
      </c>
      <c r="W191" s="192" t="str">
        <f t="shared" si="148"/>
        <v/>
      </c>
      <c r="X191" s="303" t="str">
        <f t="shared" si="149"/>
        <v/>
      </c>
      <c r="Y191" s="300" t="str">
        <f t="shared" si="150"/>
        <v/>
      </c>
      <c r="Z191" s="300" t="str">
        <f t="shared" si="151"/>
        <v/>
      </c>
      <c r="AA191" s="303" t="str">
        <f t="shared" si="152"/>
        <v/>
      </c>
      <c r="AB191" s="300" t="str">
        <f t="shared" si="153"/>
        <v/>
      </c>
      <c r="AC191" s="300" t="str">
        <f t="shared" si="154"/>
        <v/>
      </c>
      <c r="AD191" s="300" t="str">
        <f t="shared" si="155"/>
        <v/>
      </c>
      <c r="AE191" s="192" t="str">
        <f t="shared" si="156"/>
        <v/>
      </c>
      <c r="AF191" s="192" t="str">
        <f t="shared" si="157"/>
        <v/>
      </c>
      <c r="AG191" s="192"/>
      <c r="AJ191" s="300" t="str">
        <f t="shared" si="158"/>
        <v/>
      </c>
      <c r="AK191" s="300" t="str">
        <f t="shared" si="159"/>
        <v/>
      </c>
      <c r="AL191" s="300" t="str">
        <f t="shared" si="160"/>
        <v/>
      </c>
      <c r="AM191" s="300" t="str">
        <f t="shared" si="161"/>
        <v/>
      </c>
      <c r="AN191" s="300" t="str">
        <f t="shared" si="162"/>
        <v/>
      </c>
      <c r="AO191" s="300" t="str">
        <f t="shared" si="163"/>
        <v>физ</v>
      </c>
      <c r="AP191" s="300" t="str">
        <f t="shared" si="164"/>
        <v/>
      </c>
      <c r="AQ191" s="300" t="str">
        <f t="shared" si="165"/>
        <v/>
      </c>
      <c r="AR191" s="306" t="str">
        <f t="shared" si="166"/>
        <v/>
      </c>
      <c r="AS191" s="300" t="str">
        <f t="shared" si="167"/>
        <v/>
      </c>
      <c r="AT191" s="300" t="str">
        <f t="shared" si="168"/>
        <v/>
      </c>
      <c r="AU191" s="192" t="str">
        <f t="shared" si="169"/>
        <v>физ</v>
      </c>
      <c r="AV191" s="192" t="str">
        <f t="shared" si="170"/>
        <v>физ90301415общосн</v>
      </c>
      <c r="AW191" s="191">
        <f t="shared" si="171"/>
        <v>0</v>
      </c>
      <c r="AX191" s="191">
        <f t="shared" si="172"/>
        <v>0</v>
      </c>
      <c r="AY191" s="191">
        <f t="shared" si="173"/>
        <v>0</v>
      </c>
      <c r="AZ191" s="191">
        <f t="shared" si="174"/>
        <v>0</v>
      </c>
      <c r="BA191" s="193">
        <f t="shared" si="175"/>
        <v>1</v>
      </c>
      <c r="BB191" s="193">
        <f t="shared" si="176"/>
        <v>1</v>
      </c>
      <c r="BC191" s="193">
        <f t="shared" si="177"/>
        <v>1</v>
      </c>
      <c r="BD191" s="191">
        <f t="shared" si="183"/>
        <v>0</v>
      </c>
      <c r="BE191" s="191">
        <f t="shared" si="178"/>
        <v>0</v>
      </c>
      <c r="BF191" s="210">
        <f t="shared" si="179"/>
        <v>0</v>
      </c>
      <c r="BG191" s="211">
        <f t="shared" si="180"/>
        <v>0</v>
      </c>
      <c r="BH191" s="289"/>
      <c r="BI191" s="289"/>
      <c r="BJ191" s="228"/>
      <c r="BK191" s="228"/>
      <c r="BL191" s="233" t="str">
        <f t="shared" si="181"/>
        <v>11</v>
      </c>
    </row>
    <row r="192" spans="1:64" ht="12" customHeight="1">
      <c r="A192" s="333" t="s">
        <v>684</v>
      </c>
      <c r="B192" s="381" t="s">
        <v>416</v>
      </c>
      <c r="C192" s="333" t="s">
        <v>656</v>
      </c>
      <c r="D192" s="381" t="s">
        <v>411</v>
      </c>
      <c r="E192" s="381" t="s">
        <v>943</v>
      </c>
      <c r="F192" s="381" t="s">
        <v>586</v>
      </c>
      <c r="G192" s="381" t="s">
        <v>407</v>
      </c>
      <c r="H192" s="100" t="s">
        <v>653</v>
      </c>
      <c r="I192" s="381" t="s">
        <v>505</v>
      </c>
      <c r="J192" s="382">
        <v>5902.92</v>
      </c>
      <c r="K192" s="382">
        <v>5902.92</v>
      </c>
      <c r="L192" s="191" t="str">
        <f t="shared" si="140"/>
        <v>903014151101234008Ф00024431001</v>
      </c>
      <c r="M192" s="192">
        <f t="array" ref="M192">IF(COUNT(SEARCH(Удалить_Роспись_КВСР,$B192)*SEARCH(Удалить_Роспись_ПБС,$C192)*SEARCH(Удалить_Роспись_КФСР, $D192)*SEARCH(Удалить_Роспись_КЦСР,$E192)*SEARCH(Удалить_Роспись_КВР,$F192)*SEARCH(Удалить_Роспись_ЭК,$H192)*SEARCH(Удалить_Роспись_КР,$I192))&gt;0,0,1)</f>
        <v>1</v>
      </c>
      <c r="N192" s="192">
        <v>0</v>
      </c>
      <c r="O192" s="192" t="str">
        <f t="shared" si="141"/>
        <v/>
      </c>
      <c r="P192" s="192" t="str">
        <f t="shared" si="182"/>
        <v/>
      </c>
      <c r="Q192" s="300" t="str">
        <f t="shared" si="142"/>
        <v/>
      </c>
      <c r="R192" s="300" t="str">
        <f t="shared" si="143"/>
        <v/>
      </c>
      <c r="S192" s="300" t="str">
        <f t="shared" si="144"/>
        <v/>
      </c>
      <c r="T192" s="192" t="str">
        <f t="shared" si="145"/>
        <v/>
      </c>
      <c r="U192" s="303" t="str">
        <f t="shared" si="146"/>
        <v/>
      </c>
      <c r="V192" s="300" t="str">
        <f t="shared" si="147"/>
        <v/>
      </c>
      <c r="W192" s="192" t="str">
        <f t="shared" si="148"/>
        <v/>
      </c>
      <c r="X192" s="303" t="str">
        <f t="shared" si="149"/>
        <v/>
      </c>
      <c r="Y192" s="300" t="str">
        <f t="shared" si="150"/>
        <v/>
      </c>
      <c r="Z192" s="300" t="str">
        <f t="shared" si="151"/>
        <v/>
      </c>
      <c r="AA192" s="303" t="str">
        <f t="shared" si="152"/>
        <v/>
      </c>
      <c r="AB192" s="300" t="str">
        <f t="shared" si="153"/>
        <v/>
      </c>
      <c r="AC192" s="300" t="str">
        <f t="shared" si="154"/>
        <v/>
      </c>
      <c r="AD192" s="300" t="str">
        <f t="shared" si="155"/>
        <v/>
      </c>
      <c r="AE192" s="192" t="str">
        <f t="shared" si="156"/>
        <v/>
      </c>
      <c r="AF192" s="192" t="str">
        <f t="shared" si="157"/>
        <v/>
      </c>
      <c r="AG192" s="192"/>
      <c r="AJ192" s="300" t="str">
        <f t="shared" si="158"/>
        <v/>
      </c>
      <c r="AK192" s="300" t="str">
        <f t="shared" si="159"/>
        <v/>
      </c>
      <c r="AL192" s="300" t="str">
        <f t="shared" si="160"/>
        <v/>
      </c>
      <c r="AM192" s="300" t="str">
        <f t="shared" si="161"/>
        <v/>
      </c>
      <c r="AN192" s="300" t="str">
        <f t="shared" si="162"/>
        <v/>
      </c>
      <c r="AO192" s="300" t="str">
        <f t="shared" si="163"/>
        <v>физ</v>
      </c>
      <c r="AP192" s="300" t="str">
        <f t="shared" si="164"/>
        <v/>
      </c>
      <c r="AQ192" s="300" t="str">
        <f t="shared" si="165"/>
        <v/>
      </c>
      <c r="AR192" s="306" t="str">
        <f t="shared" si="166"/>
        <v/>
      </c>
      <c r="AS192" s="300" t="str">
        <f t="shared" si="167"/>
        <v/>
      </c>
      <c r="AT192" s="300" t="str">
        <f t="shared" si="168"/>
        <v/>
      </c>
      <c r="AU192" s="192" t="str">
        <f t="shared" si="169"/>
        <v>физ</v>
      </c>
      <c r="AV192" s="192" t="str">
        <f t="shared" si="170"/>
        <v>физ90301415общосн</v>
      </c>
      <c r="AW192" s="191">
        <f t="shared" si="171"/>
        <v>5902.92</v>
      </c>
      <c r="AX192" s="191">
        <f t="shared" si="172"/>
        <v>5902.92</v>
      </c>
      <c r="AY192" s="191">
        <f t="shared" si="173"/>
        <v>0</v>
      </c>
      <c r="AZ192" s="191">
        <f t="shared" si="174"/>
        <v>0</v>
      </c>
      <c r="BA192" s="193">
        <f t="shared" si="175"/>
        <v>1</v>
      </c>
      <c r="BB192" s="193">
        <f t="shared" si="176"/>
        <v>1</v>
      </c>
      <c r="BC192" s="193">
        <f t="shared" si="177"/>
        <v>1</v>
      </c>
      <c r="BD192" s="191">
        <f t="shared" si="183"/>
        <v>0</v>
      </c>
      <c r="BE192" s="191">
        <f t="shared" si="178"/>
        <v>0</v>
      </c>
      <c r="BF192" s="210">
        <f t="shared" si="179"/>
        <v>0</v>
      </c>
      <c r="BG192" s="211">
        <f t="shared" si="180"/>
        <v>0</v>
      </c>
      <c r="BH192" s="289"/>
      <c r="BI192" s="289"/>
      <c r="BJ192" s="228"/>
      <c r="BK192" s="228"/>
      <c r="BL192" s="233" t="str">
        <f t="shared" si="181"/>
        <v>11</v>
      </c>
    </row>
    <row r="193" spans="1:64" ht="12" customHeight="1">
      <c r="A193" s="333" t="s">
        <v>685</v>
      </c>
      <c r="B193" s="381" t="s">
        <v>458</v>
      </c>
      <c r="C193" s="333" t="s">
        <v>673</v>
      </c>
      <c r="D193" s="381" t="s">
        <v>383</v>
      </c>
      <c r="E193" s="381" t="s">
        <v>872</v>
      </c>
      <c r="F193" s="381" t="s">
        <v>602</v>
      </c>
      <c r="G193" s="381" t="s">
        <v>385</v>
      </c>
      <c r="H193" s="100" t="s">
        <v>653</v>
      </c>
      <c r="I193" s="381" t="s">
        <v>505</v>
      </c>
      <c r="J193" s="382">
        <v>973860</v>
      </c>
      <c r="K193" s="382">
        <v>698467.87</v>
      </c>
      <c r="L193" s="191" t="str">
        <f t="shared" si="140"/>
        <v>806014090102801006000012121101</v>
      </c>
      <c r="M193" s="192">
        <f t="array" ref="M193">IF(COUNT(SEARCH(Удалить_Роспись_КВСР,$B193)*SEARCH(Удалить_Роспись_ПБС,$C193)*SEARCH(Удалить_Роспись_КФСР, $D193)*SEARCH(Удалить_Роспись_КЦСР,$E193)*SEARCH(Удалить_Роспись_КВР,$F193)*SEARCH(Удалить_Роспись_ЭК,$H193)*SEARCH(Удалить_Роспись_КР,$I193))&gt;0,0,1)</f>
        <v>1</v>
      </c>
      <c r="N193" s="192">
        <v>0</v>
      </c>
      <c r="O193" s="192" t="str">
        <f t="shared" si="141"/>
        <v/>
      </c>
      <c r="P193" s="192" t="str">
        <f t="shared" si="182"/>
        <v/>
      </c>
      <c r="Q193" s="300" t="str">
        <f t="shared" si="142"/>
        <v/>
      </c>
      <c r="R193" s="300" t="str">
        <f t="shared" si="143"/>
        <v/>
      </c>
      <c r="S193" s="300" t="str">
        <f t="shared" si="144"/>
        <v/>
      </c>
      <c r="T193" s="192" t="str">
        <f t="shared" si="145"/>
        <v/>
      </c>
      <c r="U193" s="303" t="str">
        <f t="shared" si="146"/>
        <v/>
      </c>
      <c r="V193" s="300" t="str">
        <f t="shared" si="147"/>
        <v/>
      </c>
      <c r="W193" s="192" t="str">
        <f t="shared" si="148"/>
        <v/>
      </c>
      <c r="X193" s="303" t="str">
        <f t="shared" si="149"/>
        <v/>
      </c>
      <c r="Y193" s="300" t="str">
        <f t="shared" si="150"/>
        <v/>
      </c>
      <c r="Z193" s="300" t="str">
        <f t="shared" si="151"/>
        <v/>
      </c>
      <c r="AA193" s="303" t="str">
        <f t="shared" si="152"/>
        <v/>
      </c>
      <c r="AB193" s="300" t="str">
        <f t="shared" si="153"/>
        <v/>
      </c>
      <c r="AC193" s="300" t="str">
        <f t="shared" si="154"/>
        <v/>
      </c>
      <c r="AD193" s="300" t="str">
        <f t="shared" si="155"/>
        <v/>
      </c>
      <c r="AE193" s="192" t="str">
        <f t="shared" si="156"/>
        <v/>
      </c>
      <c r="AF193" s="192" t="str">
        <f t="shared" si="157"/>
        <v/>
      </c>
      <c r="AG193" s="192"/>
      <c r="AJ193" s="300" t="str">
        <f t="shared" si="158"/>
        <v/>
      </c>
      <c r="AK193" s="300" t="str">
        <f t="shared" si="159"/>
        <v/>
      </c>
      <c r="AL193" s="300" t="str">
        <f t="shared" si="160"/>
        <v/>
      </c>
      <c r="AM193" s="300" t="str">
        <f t="shared" si="161"/>
        <v/>
      </c>
      <c r="AN193" s="300" t="str">
        <f t="shared" si="162"/>
        <v/>
      </c>
      <c r="AO193" s="300" t="str">
        <f t="shared" si="163"/>
        <v/>
      </c>
      <c r="AP193" s="300" t="str">
        <f t="shared" si="164"/>
        <v/>
      </c>
      <c r="AQ193" s="300" t="str">
        <f t="shared" si="165"/>
        <v/>
      </c>
      <c r="AR193" s="306" t="str">
        <f t="shared" si="166"/>
        <v/>
      </c>
      <c r="AS193" s="300" t="str">
        <f t="shared" si="167"/>
        <v/>
      </c>
      <c r="AT193" s="300" t="str">
        <f t="shared" si="168"/>
        <v/>
      </c>
      <c r="AU193" s="192" t="str">
        <f t="shared" si="169"/>
        <v>рбс</v>
      </c>
      <c r="AV193" s="192" t="str">
        <f t="shared" si="170"/>
        <v>рбс80601409общопл</v>
      </c>
      <c r="AW193" s="191">
        <f t="shared" si="171"/>
        <v>973860</v>
      </c>
      <c r="AX193" s="191">
        <f t="shared" si="172"/>
        <v>698467.87</v>
      </c>
      <c r="AY193" s="191">
        <f t="shared" si="173"/>
        <v>0</v>
      </c>
      <c r="AZ193" s="191">
        <f t="shared" si="174"/>
        <v>0</v>
      </c>
      <c r="BA193" s="193">
        <f t="shared" si="175"/>
        <v>1</v>
      </c>
      <c r="BB193" s="193">
        <f t="shared" si="176"/>
        <v>1</v>
      </c>
      <c r="BC193" s="193">
        <f t="shared" si="177"/>
        <v>1</v>
      </c>
      <c r="BD193" s="191">
        <f t="shared" si="183"/>
        <v>0</v>
      </c>
      <c r="BE193" s="191">
        <f t="shared" si="178"/>
        <v>0</v>
      </c>
      <c r="BF193" s="210">
        <f t="shared" si="179"/>
        <v>0</v>
      </c>
      <c r="BG193" s="211">
        <f t="shared" si="180"/>
        <v>0</v>
      </c>
      <c r="BH193" s="289"/>
      <c r="BI193" s="289"/>
      <c r="BJ193" s="228"/>
      <c r="BK193" s="228"/>
      <c r="BL193" s="233" t="str">
        <f t="shared" si="181"/>
        <v/>
      </c>
    </row>
    <row r="194" spans="1:64" ht="12" customHeight="1">
      <c r="A194" s="333" t="s">
        <v>685</v>
      </c>
      <c r="B194" s="381" t="s">
        <v>458</v>
      </c>
      <c r="C194" s="333" t="s">
        <v>673</v>
      </c>
      <c r="D194" s="381" t="s">
        <v>383</v>
      </c>
      <c r="E194" s="381" t="s">
        <v>872</v>
      </c>
      <c r="F194" s="381" t="s">
        <v>585</v>
      </c>
      <c r="G194" s="381" t="s">
        <v>386</v>
      </c>
      <c r="H194" s="100" t="s">
        <v>653</v>
      </c>
      <c r="I194" s="381" t="s">
        <v>505</v>
      </c>
      <c r="J194" s="382">
        <v>30000</v>
      </c>
      <c r="K194" s="382">
        <v>25950</v>
      </c>
      <c r="L194" s="191" t="str">
        <f t="shared" si="140"/>
        <v>806014090102801006000012221201</v>
      </c>
      <c r="M194" s="192">
        <f t="array" ref="M194">IF(COUNT(SEARCH(Удалить_Роспись_КВСР,$B194)*SEARCH(Удалить_Роспись_ПБС,$C194)*SEARCH(Удалить_Роспись_КФСР, $D194)*SEARCH(Удалить_Роспись_КЦСР,$E194)*SEARCH(Удалить_Роспись_КВР,$F194)*SEARCH(Удалить_Роспись_ЭК,$H194)*SEARCH(Удалить_Роспись_КР,$I194))&gt;0,0,1)</f>
        <v>1</v>
      </c>
      <c r="N194" s="192">
        <v>1</v>
      </c>
      <c r="O194" s="192" t="str">
        <f t="shared" si="141"/>
        <v/>
      </c>
      <c r="P194" s="192" t="str">
        <f t="shared" si="182"/>
        <v/>
      </c>
      <c r="Q194" s="300" t="str">
        <f t="shared" si="142"/>
        <v/>
      </c>
      <c r="R194" s="300" t="str">
        <f t="shared" si="143"/>
        <v/>
      </c>
      <c r="S194" s="300" t="str">
        <f t="shared" si="144"/>
        <v/>
      </c>
      <c r="T194" s="192" t="str">
        <f t="shared" si="145"/>
        <v/>
      </c>
      <c r="U194" s="303" t="str">
        <f t="shared" si="146"/>
        <v/>
      </c>
      <c r="V194" s="300" t="str">
        <f t="shared" si="147"/>
        <v/>
      </c>
      <c r="W194" s="192" t="str">
        <f t="shared" si="148"/>
        <v/>
      </c>
      <c r="X194" s="303" t="str">
        <f t="shared" si="149"/>
        <v/>
      </c>
      <c r="Y194" s="300" t="str">
        <f t="shared" si="150"/>
        <v/>
      </c>
      <c r="Z194" s="300" t="str">
        <f t="shared" si="151"/>
        <v/>
      </c>
      <c r="AA194" s="303" t="str">
        <f t="shared" si="152"/>
        <v/>
      </c>
      <c r="AB194" s="300" t="str">
        <f t="shared" si="153"/>
        <v/>
      </c>
      <c r="AC194" s="300" t="str">
        <f t="shared" si="154"/>
        <v/>
      </c>
      <c r="AD194" s="300" t="str">
        <f t="shared" si="155"/>
        <v/>
      </c>
      <c r="AE194" s="192" t="str">
        <f t="shared" si="156"/>
        <v/>
      </c>
      <c r="AF194" s="192" t="str">
        <f t="shared" si="157"/>
        <v/>
      </c>
      <c r="AG194" s="192"/>
      <c r="AJ194" s="300" t="str">
        <f t="shared" si="158"/>
        <v/>
      </c>
      <c r="AK194" s="300" t="str">
        <f t="shared" si="159"/>
        <v/>
      </c>
      <c r="AL194" s="300" t="str">
        <f t="shared" si="160"/>
        <v/>
      </c>
      <c r="AM194" s="300" t="str">
        <f t="shared" si="161"/>
        <v/>
      </c>
      <c r="AN194" s="300" t="str">
        <f t="shared" si="162"/>
        <v/>
      </c>
      <c r="AO194" s="300" t="str">
        <f t="shared" si="163"/>
        <v/>
      </c>
      <c r="AP194" s="300" t="str">
        <f t="shared" si="164"/>
        <v/>
      </c>
      <c r="AQ194" s="300" t="str">
        <f t="shared" si="165"/>
        <v/>
      </c>
      <c r="AR194" s="306" t="str">
        <f t="shared" si="166"/>
        <v/>
      </c>
      <c r="AS194" s="300" t="str">
        <f t="shared" si="167"/>
        <v/>
      </c>
      <c r="AT194" s="300" t="str">
        <f t="shared" si="168"/>
        <v/>
      </c>
      <c r="AU194" s="192" t="str">
        <f t="shared" si="169"/>
        <v>рбс</v>
      </c>
      <c r="AV194" s="192" t="str">
        <f t="shared" si="170"/>
        <v>рбс80601409общпро</v>
      </c>
      <c r="AW194" s="191">
        <f t="shared" si="171"/>
        <v>30000</v>
      </c>
      <c r="AX194" s="191">
        <f t="shared" si="172"/>
        <v>25950</v>
      </c>
      <c r="AY194" s="191">
        <f t="shared" si="173"/>
        <v>30000</v>
      </c>
      <c r="AZ194" s="191">
        <f t="shared" si="174"/>
        <v>25950</v>
      </c>
      <c r="BA194" s="193">
        <f t="shared" si="175"/>
        <v>1</v>
      </c>
      <c r="BB194" s="193">
        <f t="shared" si="176"/>
        <v>1</v>
      </c>
      <c r="BC194" s="193">
        <f t="shared" si="177"/>
        <v>1</v>
      </c>
      <c r="BD194" s="191">
        <f t="shared" si="183"/>
        <v>30000</v>
      </c>
      <c r="BE194" s="191">
        <f t="shared" si="178"/>
        <v>25950</v>
      </c>
      <c r="BF194" s="210">
        <f t="shared" si="179"/>
        <v>30000</v>
      </c>
      <c r="BG194" s="211">
        <f t="shared" si="180"/>
        <v>30000</v>
      </c>
      <c r="BH194" s="289"/>
      <c r="BI194" s="289"/>
      <c r="BJ194" s="228"/>
      <c r="BK194" s="228"/>
      <c r="BL194" s="233" t="str">
        <f t="shared" si="181"/>
        <v/>
      </c>
    </row>
    <row r="195" spans="1:64" ht="12" customHeight="1">
      <c r="A195" s="333" t="s">
        <v>685</v>
      </c>
      <c r="B195" s="381" t="s">
        <v>458</v>
      </c>
      <c r="C195" s="333" t="s">
        <v>673</v>
      </c>
      <c r="D195" s="381" t="s">
        <v>383</v>
      </c>
      <c r="E195" s="381" t="s">
        <v>872</v>
      </c>
      <c r="F195" s="381" t="s">
        <v>873</v>
      </c>
      <c r="G195" s="381" t="s">
        <v>387</v>
      </c>
      <c r="H195" s="100" t="s">
        <v>653</v>
      </c>
      <c r="I195" s="381" t="s">
        <v>505</v>
      </c>
      <c r="J195" s="382">
        <v>258986</v>
      </c>
      <c r="K195" s="382">
        <v>188992.73</v>
      </c>
      <c r="L195" s="191" t="str">
        <f t="shared" si="140"/>
        <v>806014090102801006000012921301</v>
      </c>
      <c r="M195" s="192">
        <f t="array" ref="M195">IF(COUNT(SEARCH(Удалить_Роспись_КВСР,$B195)*SEARCH(Удалить_Роспись_ПБС,$C195)*SEARCH(Удалить_Роспись_КФСР, $D195)*SEARCH(Удалить_Роспись_КЦСР,$E195)*SEARCH(Удалить_Роспись_КВР,$F195)*SEARCH(Удалить_Роспись_ЭК,$H195)*SEARCH(Удалить_Роспись_КР,$I195))&gt;0,0,1)</f>
        <v>1</v>
      </c>
      <c r="N195" s="192">
        <v>0</v>
      </c>
      <c r="O195" s="192" t="str">
        <f t="shared" si="141"/>
        <v/>
      </c>
      <c r="P195" s="192" t="str">
        <f t="shared" si="182"/>
        <v/>
      </c>
      <c r="Q195" s="300" t="str">
        <f t="shared" si="142"/>
        <v/>
      </c>
      <c r="R195" s="300" t="str">
        <f t="shared" si="143"/>
        <v/>
      </c>
      <c r="S195" s="300" t="str">
        <f t="shared" si="144"/>
        <v/>
      </c>
      <c r="T195" s="192" t="str">
        <f t="shared" si="145"/>
        <v/>
      </c>
      <c r="U195" s="303" t="str">
        <f t="shared" si="146"/>
        <v/>
      </c>
      <c r="V195" s="300" t="str">
        <f t="shared" si="147"/>
        <v/>
      </c>
      <c r="W195" s="192" t="str">
        <f t="shared" si="148"/>
        <v/>
      </c>
      <c r="X195" s="303" t="str">
        <f t="shared" si="149"/>
        <v/>
      </c>
      <c r="Y195" s="300" t="str">
        <f t="shared" si="150"/>
        <v/>
      </c>
      <c r="Z195" s="300" t="str">
        <f t="shared" si="151"/>
        <v/>
      </c>
      <c r="AA195" s="303" t="str">
        <f t="shared" si="152"/>
        <v/>
      </c>
      <c r="AB195" s="300" t="str">
        <f t="shared" si="153"/>
        <v/>
      </c>
      <c r="AC195" s="300" t="str">
        <f t="shared" si="154"/>
        <v/>
      </c>
      <c r="AD195" s="300" t="str">
        <f t="shared" si="155"/>
        <v/>
      </c>
      <c r="AE195" s="192" t="str">
        <f t="shared" si="156"/>
        <v/>
      </c>
      <c r="AF195" s="192" t="str">
        <f t="shared" si="157"/>
        <v/>
      </c>
      <c r="AG195" s="192"/>
      <c r="AJ195" s="300" t="str">
        <f t="shared" si="158"/>
        <v/>
      </c>
      <c r="AK195" s="300" t="str">
        <f t="shared" si="159"/>
        <v/>
      </c>
      <c r="AL195" s="300" t="str">
        <f t="shared" si="160"/>
        <v/>
      </c>
      <c r="AM195" s="300" t="str">
        <f t="shared" si="161"/>
        <v/>
      </c>
      <c r="AN195" s="300" t="str">
        <f t="shared" si="162"/>
        <v/>
      </c>
      <c r="AO195" s="300" t="str">
        <f t="shared" si="163"/>
        <v/>
      </c>
      <c r="AP195" s="300" t="str">
        <f t="shared" si="164"/>
        <v/>
      </c>
      <c r="AQ195" s="300" t="str">
        <f t="shared" si="165"/>
        <v/>
      </c>
      <c r="AR195" s="306" t="str">
        <f t="shared" si="166"/>
        <v/>
      </c>
      <c r="AS195" s="300" t="str">
        <f t="shared" si="167"/>
        <v/>
      </c>
      <c r="AT195" s="300" t="str">
        <f t="shared" si="168"/>
        <v/>
      </c>
      <c r="AU195" s="192" t="str">
        <f t="shared" si="169"/>
        <v>рбс</v>
      </c>
      <c r="AV195" s="192" t="str">
        <f t="shared" si="170"/>
        <v>рбс80601409общопл</v>
      </c>
      <c r="AW195" s="191">
        <f t="shared" si="171"/>
        <v>258986</v>
      </c>
      <c r="AX195" s="191">
        <f t="shared" si="172"/>
        <v>188992.73</v>
      </c>
      <c r="AY195" s="191">
        <f t="shared" si="173"/>
        <v>0</v>
      </c>
      <c r="AZ195" s="191">
        <f t="shared" si="174"/>
        <v>0</v>
      </c>
      <c r="BA195" s="193">
        <f t="shared" si="175"/>
        <v>1</v>
      </c>
      <c r="BB195" s="193">
        <f t="shared" si="176"/>
        <v>1</v>
      </c>
      <c r="BC195" s="193">
        <f t="shared" si="177"/>
        <v>1</v>
      </c>
      <c r="BD195" s="191">
        <f t="shared" si="183"/>
        <v>0</v>
      </c>
      <c r="BE195" s="191">
        <f t="shared" si="178"/>
        <v>0</v>
      </c>
      <c r="BF195" s="210">
        <f t="shared" si="179"/>
        <v>0</v>
      </c>
      <c r="BG195" s="211">
        <f t="shared" si="180"/>
        <v>0</v>
      </c>
      <c r="BH195" s="289"/>
      <c r="BI195" s="289"/>
      <c r="BJ195" s="228"/>
      <c r="BK195" s="228"/>
      <c r="BL195" s="233" t="str">
        <f t="shared" si="181"/>
        <v/>
      </c>
    </row>
    <row r="196" spans="1:64" ht="12" customHeight="1">
      <c r="A196" s="333" t="s">
        <v>685</v>
      </c>
      <c r="B196" s="381" t="s">
        <v>458</v>
      </c>
      <c r="C196" s="333" t="s">
        <v>673</v>
      </c>
      <c r="D196" s="381" t="s">
        <v>383</v>
      </c>
      <c r="E196" s="381" t="s">
        <v>944</v>
      </c>
      <c r="F196" s="381" t="s">
        <v>585</v>
      </c>
      <c r="G196" s="381" t="s">
        <v>386</v>
      </c>
      <c r="H196" s="100" t="s">
        <v>653</v>
      </c>
      <c r="I196" s="381" t="s">
        <v>505</v>
      </c>
      <c r="J196" s="382">
        <v>54000</v>
      </c>
      <c r="K196" s="382">
        <v>37500</v>
      </c>
      <c r="L196" s="191" t="str">
        <f t="shared" si="140"/>
        <v>806014090102801006700012221201</v>
      </c>
      <c r="M196" s="192">
        <f t="array" ref="M196">IF(COUNT(SEARCH(Удалить_Роспись_КВСР,$B196)*SEARCH(Удалить_Роспись_ПБС,$C196)*SEARCH(Удалить_Роспись_КФСР, $D196)*SEARCH(Удалить_Роспись_КЦСР,$E196)*SEARCH(Удалить_Роспись_КВР,$F196)*SEARCH(Удалить_Роспись_ЭК,$H196)*SEARCH(Удалить_Роспись_КР,$I196))&gt;0,0,1)</f>
        <v>1</v>
      </c>
      <c r="N196" s="192">
        <v>0</v>
      </c>
      <c r="O196" s="192" t="str">
        <f t="shared" si="141"/>
        <v/>
      </c>
      <c r="P196" s="192" t="str">
        <f t="shared" si="182"/>
        <v/>
      </c>
      <c r="Q196" s="300" t="str">
        <f t="shared" si="142"/>
        <v/>
      </c>
      <c r="R196" s="300" t="str">
        <f t="shared" si="143"/>
        <v/>
      </c>
      <c r="S196" s="300" t="str">
        <f t="shared" si="144"/>
        <v/>
      </c>
      <c r="T196" s="192" t="str">
        <f t="shared" si="145"/>
        <v/>
      </c>
      <c r="U196" s="303" t="str">
        <f t="shared" si="146"/>
        <v/>
      </c>
      <c r="V196" s="300" t="str">
        <f t="shared" si="147"/>
        <v/>
      </c>
      <c r="W196" s="192" t="str">
        <f t="shared" si="148"/>
        <v/>
      </c>
      <c r="X196" s="303" t="str">
        <f t="shared" si="149"/>
        <v/>
      </c>
      <c r="Y196" s="300" t="str">
        <f t="shared" si="150"/>
        <v/>
      </c>
      <c r="Z196" s="300" t="str">
        <f t="shared" si="151"/>
        <v/>
      </c>
      <c r="AA196" s="303" t="str">
        <f t="shared" si="152"/>
        <v/>
      </c>
      <c r="AB196" s="300" t="str">
        <f t="shared" si="153"/>
        <v/>
      </c>
      <c r="AC196" s="300" t="str">
        <f t="shared" si="154"/>
        <v/>
      </c>
      <c r="AD196" s="300" t="str">
        <f t="shared" si="155"/>
        <v/>
      </c>
      <c r="AE196" s="192" t="str">
        <f t="shared" si="156"/>
        <v/>
      </c>
      <c r="AF196" s="192" t="str">
        <f t="shared" si="157"/>
        <v/>
      </c>
      <c r="AG196" s="192"/>
      <c r="AJ196" s="300" t="str">
        <f t="shared" si="158"/>
        <v/>
      </c>
      <c r="AK196" s="300" t="str">
        <f t="shared" si="159"/>
        <v/>
      </c>
      <c r="AL196" s="300" t="str">
        <f t="shared" si="160"/>
        <v/>
      </c>
      <c r="AM196" s="300" t="str">
        <f t="shared" si="161"/>
        <v/>
      </c>
      <c r="AN196" s="300" t="str">
        <f t="shared" si="162"/>
        <v/>
      </c>
      <c r="AO196" s="300" t="str">
        <f t="shared" si="163"/>
        <v/>
      </c>
      <c r="AP196" s="300" t="str">
        <f t="shared" si="164"/>
        <v/>
      </c>
      <c r="AQ196" s="300" t="str">
        <f t="shared" si="165"/>
        <v/>
      </c>
      <c r="AR196" s="306" t="str">
        <f t="shared" si="166"/>
        <v/>
      </c>
      <c r="AS196" s="300" t="str">
        <f t="shared" si="167"/>
        <v/>
      </c>
      <c r="AT196" s="300" t="str">
        <f t="shared" si="168"/>
        <v/>
      </c>
      <c r="AU196" s="192" t="str">
        <f t="shared" si="169"/>
        <v>рбс</v>
      </c>
      <c r="AV196" s="192" t="str">
        <f t="shared" si="170"/>
        <v>рбс80601409общпро</v>
      </c>
      <c r="AW196" s="191">
        <f t="shared" si="171"/>
        <v>54000</v>
      </c>
      <c r="AX196" s="191">
        <f t="shared" si="172"/>
        <v>37500</v>
      </c>
      <c r="AY196" s="191">
        <f t="shared" si="173"/>
        <v>0</v>
      </c>
      <c r="AZ196" s="191">
        <f t="shared" si="174"/>
        <v>0</v>
      </c>
      <c r="BA196" s="193">
        <f t="shared" si="175"/>
        <v>1</v>
      </c>
      <c r="BB196" s="193">
        <f t="shared" si="176"/>
        <v>1</v>
      </c>
      <c r="BC196" s="193">
        <f t="shared" si="177"/>
        <v>1</v>
      </c>
      <c r="BD196" s="191">
        <f t="shared" si="183"/>
        <v>0</v>
      </c>
      <c r="BE196" s="191">
        <f t="shared" si="178"/>
        <v>0</v>
      </c>
      <c r="BF196" s="210">
        <f t="shared" si="179"/>
        <v>0</v>
      </c>
      <c r="BG196" s="211">
        <f t="shared" si="180"/>
        <v>0</v>
      </c>
      <c r="BH196" s="289"/>
      <c r="BI196" s="289"/>
      <c r="BJ196" s="228"/>
      <c r="BK196" s="228"/>
      <c r="BL196" s="233" t="str">
        <f t="shared" si="181"/>
        <v/>
      </c>
    </row>
    <row r="197" spans="1:64" ht="12" customHeight="1">
      <c r="A197" s="333" t="s">
        <v>685</v>
      </c>
      <c r="B197" s="381" t="s">
        <v>458</v>
      </c>
      <c r="C197" s="333" t="s">
        <v>673</v>
      </c>
      <c r="D197" s="381" t="s">
        <v>390</v>
      </c>
      <c r="E197" s="381" t="s">
        <v>945</v>
      </c>
      <c r="F197" s="381" t="s">
        <v>586</v>
      </c>
      <c r="G197" s="381" t="s">
        <v>394</v>
      </c>
      <c r="H197" s="100" t="s">
        <v>653</v>
      </c>
      <c r="I197" s="381" t="s">
        <v>505</v>
      </c>
      <c r="J197" s="382">
        <v>26750</v>
      </c>
      <c r="K197" s="382">
        <v>14861.1</v>
      </c>
      <c r="L197" s="191" t="str">
        <f t="shared" si="140"/>
        <v>806014090104042008004024422501</v>
      </c>
      <c r="M197" s="192">
        <f t="array" ref="M197">IF(COUNT(SEARCH(Удалить_Роспись_КВСР,$B197)*SEARCH(Удалить_Роспись_ПБС,$C197)*SEARCH(Удалить_Роспись_КФСР, $D197)*SEARCH(Удалить_Роспись_КЦСР,$E197)*SEARCH(Удалить_Роспись_КВР,$F197)*SEARCH(Удалить_Роспись_ЭК,$H197)*SEARCH(Удалить_Роспись_КР,$I197))&gt;0,0,1)</f>
        <v>1</v>
      </c>
      <c r="N197" s="192">
        <f>IF(COUNT(SEARCH(Удалить_Индекс_КВСР,$B197)*SEARCH(Удалить_Индекс_ПБС,$C197)*SEARCH(Удалить_Индекс_КФСР,$D197)*SEARCH(Удалить_Индекс_КЦСР,$E197)*SEARCH(Удалить_Индекс_КВР,$F197)*SEARCH(Удалить_Индекс_ЭК,$H197)*SEARCH(Удалить_Индекс_КР,$I197))&gt;0,0,1)</f>
        <v>1</v>
      </c>
      <c r="O197" s="192" t="str">
        <f t="shared" si="141"/>
        <v/>
      </c>
      <c r="P197" s="192" t="str">
        <f t="shared" si="182"/>
        <v/>
      </c>
      <c r="Q197" s="300" t="str">
        <f t="shared" si="142"/>
        <v/>
      </c>
      <c r="R197" s="300" t="str">
        <f t="shared" si="143"/>
        <v/>
      </c>
      <c r="S197" s="300" t="str">
        <f t="shared" si="144"/>
        <v/>
      </c>
      <c r="T197" s="192" t="str">
        <f t="shared" si="145"/>
        <v/>
      </c>
      <c r="U197" s="303" t="str">
        <f t="shared" si="146"/>
        <v/>
      </c>
      <c r="V197" s="300" t="str">
        <f t="shared" si="147"/>
        <v/>
      </c>
      <c r="W197" s="192" t="str">
        <f t="shared" si="148"/>
        <v/>
      </c>
      <c r="X197" s="303" t="str">
        <f t="shared" si="149"/>
        <v/>
      </c>
      <c r="Y197" s="300" t="str">
        <f t="shared" si="150"/>
        <v/>
      </c>
      <c r="Z197" s="300" t="str">
        <f t="shared" si="151"/>
        <v/>
      </c>
      <c r="AA197" s="303" t="str">
        <f t="shared" si="152"/>
        <v/>
      </c>
      <c r="AB197" s="300" t="str">
        <f t="shared" si="153"/>
        <v/>
      </c>
      <c r="AC197" s="300" t="str">
        <f t="shared" si="154"/>
        <v/>
      </c>
      <c r="AD197" s="300" t="str">
        <f t="shared" si="155"/>
        <v/>
      </c>
      <c r="AE197" s="192" t="str">
        <f t="shared" si="156"/>
        <v/>
      </c>
      <c r="AF197" s="192" t="str">
        <f t="shared" si="157"/>
        <v/>
      </c>
      <c r="AG197" s="192"/>
      <c r="AJ197" s="300" t="str">
        <f t="shared" si="158"/>
        <v/>
      </c>
      <c r="AK197" s="300" t="str">
        <f t="shared" si="159"/>
        <v/>
      </c>
      <c r="AL197" s="300" t="str">
        <f t="shared" si="160"/>
        <v/>
      </c>
      <c r="AM197" s="300" t="str">
        <f t="shared" si="161"/>
        <v/>
      </c>
      <c r="AN197" s="300" t="str">
        <f t="shared" si="162"/>
        <v/>
      </c>
      <c r="AO197" s="300" t="str">
        <f t="shared" si="163"/>
        <v/>
      </c>
      <c r="AP197" s="300" t="str">
        <f t="shared" si="164"/>
        <v/>
      </c>
      <c r="AQ197" s="300" t="str">
        <f t="shared" si="165"/>
        <v/>
      </c>
      <c r="AR197" s="306" t="str">
        <f t="shared" si="166"/>
        <v/>
      </c>
      <c r="AS197" s="300" t="str">
        <f t="shared" si="167"/>
        <v/>
      </c>
      <c r="AT197" s="300" t="str">
        <f t="shared" si="168"/>
        <v/>
      </c>
      <c r="AU197" s="192" t="str">
        <f t="shared" si="169"/>
        <v>рбс</v>
      </c>
      <c r="AV197" s="192" t="str">
        <f t="shared" si="170"/>
        <v>рбс80601409общпро</v>
      </c>
      <c r="AW197" s="191">
        <f t="shared" si="171"/>
        <v>26750</v>
      </c>
      <c r="AX197" s="191">
        <f t="shared" si="172"/>
        <v>14861.1</v>
      </c>
      <c r="AY197" s="191">
        <f t="shared" si="173"/>
        <v>26750</v>
      </c>
      <c r="AZ197" s="191">
        <f t="shared" si="174"/>
        <v>14861.1</v>
      </c>
      <c r="BA197" s="193">
        <f t="shared" si="175"/>
        <v>1</v>
      </c>
      <c r="BB197" s="193">
        <f t="shared" si="176"/>
        <v>1</v>
      </c>
      <c r="BC197" s="193">
        <f t="shared" si="177"/>
        <v>1</v>
      </c>
      <c r="BD197" s="191">
        <f t="shared" si="183"/>
        <v>26750</v>
      </c>
      <c r="BE197" s="191">
        <f t="shared" si="178"/>
        <v>14861.1</v>
      </c>
      <c r="BF197" s="210">
        <f t="shared" si="179"/>
        <v>26750</v>
      </c>
      <c r="BG197" s="211">
        <f t="shared" si="180"/>
        <v>26750</v>
      </c>
      <c r="BH197" s="289"/>
      <c r="BI197" s="289"/>
      <c r="BJ197" s="228"/>
      <c r="BK197" s="228"/>
      <c r="BL197" s="233" t="str">
        <f t="shared" si="181"/>
        <v/>
      </c>
    </row>
    <row r="198" spans="1:64" ht="12" customHeight="1">
      <c r="A198" s="333" t="s">
        <v>685</v>
      </c>
      <c r="B198" s="381" t="s">
        <v>458</v>
      </c>
      <c r="C198" s="333" t="s">
        <v>673</v>
      </c>
      <c r="D198" s="381" t="s">
        <v>390</v>
      </c>
      <c r="E198" s="381" t="s">
        <v>945</v>
      </c>
      <c r="F198" s="381" t="s">
        <v>586</v>
      </c>
      <c r="G198" s="381" t="s">
        <v>389</v>
      </c>
      <c r="H198" s="100" t="s">
        <v>653</v>
      </c>
      <c r="I198" s="381" t="s">
        <v>505</v>
      </c>
      <c r="J198" s="382">
        <v>46644.65</v>
      </c>
      <c r="K198" s="382">
        <v>0</v>
      </c>
      <c r="L198" s="191" t="str">
        <f t="shared" si="140"/>
        <v>806014090104042008004024422601</v>
      </c>
      <c r="M198" s="192">
        <f t="array" ref="M198">IF(COUNT(SEARCH(Удалить_Роспись_КВСР,$B198)*SEARCH(Удалить_Роспись_ПБС,$C198)*SEARCH(Удалить_Роспись_КФСР, $D198)*SEARCH(Удалить_Роспись_КЦСР,$E198)*SEARCH(Удалить_Роспись_КВР,$F198)*SEARCH(Удалить_Роспись_ЭК,$H198)*SEARCH(Удалить_Роспись_КР,$I198))&gt;0,0,1)</f>
        <v>1</v>
      </c>
      <c r="N198" s="192">
        <f>IF(COUNT(SEARCH(Удалить_Индекс_КВСР,$B198)*SEARCH(Удалить_Индекс_ПБС,$C198)*SEARCH(Удалить_Индекс_КФСР,$D198)*SEARCH(Удалить_Индекс_КЦСР,$E198)*SEARCH(Удалить_Индекс_КВР,$F198)*SEARCH(Удалить_Индекс_ЭК,$H198)*SEARCH(Удалить_Индекс_КР,$I198))&gt;0,0,1)</f>
        <v>1</v>
      </c>
      <c r="O198" s="192" t="str">
        <f t="shared" si="141"/>
        <v/>
      </c>
      <c r="P198" s="192" t="str">
        <f t="shared" si="182"/>
        <v/>
      </c>
      <c r="Q198" s="300" t="str">
        <f t="shared" si="142"/>
        <v/>
      </c>
      <c r="R198" s="300" t="str">
        <f t="shared" si="143"/>
        <v/>
      </c>
      <c r="S198" s="300" t="str">
        <f t="shared" si="144"/>
        <v/>
      </c>
      <c r="T198" s="192" t="str">
        <f t="shared" si="145"/>
        <v/>
      </c>
      <c r="U198" s="303" t="str">
        <f t="shared" si="146"/>
        <v/>
      </c>
      <c r="V198" s="300" t="str">
        <f t="shared" si="147"/>
        <v/>
      </c>
      <c r="W198" s="192" t="str">
        <f t="shared" si="148"/>
        <v/>
      </c>
      <c r="X198" s="303" t="str">
        <f t="shared" si="149"/>
        <v/>
      </c>
      <c r="Y198" s="300" t="str">
        <f t="shared" si="150"/>
        <v/>
      </c>
      <c r="Z198" s="300" t="str">
        <f t="shared" si="151"/>
        <v/>
      </c>
      <c r="AA198" s="303" t="str">
        <f t="shared" si="152"/>
        <v/>
      </c>
      <c r="AB198" s="300" t="str">
        <f t="shared" si="153"/>
        <v/>
      </c>
      <c r="AC198" s="300" t="str">
        <f t="shared" si="154"/>
        <v/>
      </c>
      <c r="AD198" s="300" t="str">
        <f t="shared" si="155"/>
        <v/>
      </c>
      <c r="AE198" s="192" t="str">
        <f t="shared" si="156"/>
        <v/>
      </c>
      <c r="AF198" s="192" t="str">
        <f t="shared" si="157"/>
        <v/>
      </c>
      <c r="AG198" s="192"/>
      <c r="AJ198" s="300" t="str">
        <f t="shared" si="158"/>
        <v/>
      </c>
      <c r="AK198" s="300" t="str">
        <f t="shared" si="159"/>
        <v/>
      </c>
      <c r="AL198" s="300" t="str">
        <f t="shared" si="160"/>
        <v/>
      </c>
      <c r="AM198" s="300" t="str">
        <f t="shared" si="161"/>
        <v/>
      </c>
      <c r="AN198" s="300" t="str">
        <f t="shared" si="162"/>
        <v/>
      </c>
      <c r="AO198" s="300" t="str">
        <f t="shared" si="163"/>
        <v/>
      </c>
      <c r="AP198" s="300" t="str">
        <f t="shared" si="164"/>
        <v/>
      </c>
      <c r="AQ198" s="300" t="str">
        <f t="shared" si="165"/>
        <v/>
      </c>
      <c r="AR198" s="306" t="str">
        <f t="shared" si="166"/>
        <v/>
      </c>
      <c r="AS198" s="300" t="str">
        <f t="shared" si="167"/>
        <v/>
      </c>
      <c r="AT198" s="300" t="str">
        <f t="shared" si="168"/>
        <v/>
      </c>
      <c r="AU198" s="192" t="str">
        <f t="shared" si="169"/>
        <v>рбс</v>
      </c>
      <c r="AV198" s="192" t="str">
        <f t="shared" si="170"/>
        <v>рбс80601409общпро</v>
      </c>
      <c r="AW198" s="191">
        <f t="shared" si="171"/>
        <v>46644.65</v>
      </c>
      <c r="AX198" s="191">
        <f t="shared" si="172"/>
        <v>0</v>
      </c>
      <c r="AY198" s="191">
        <f t="shared" si="173"/>
        <v>46644.65</v>
      </c>
      <c r="AZ198" s="191">
        <f t="shared" si="174"/>
        <v>0</v>
      </c>
      <c r="BA198" s="193">
        <f t="shared" si="175"/>
        <v>1</v>
      </c>
      <c r="BB198" s="193">
        <f t="shared" si="176"/>
        <v>1</v>
      </c>
      <c r="BC198" s="193">
        <f t="shared" si="177"/>
        <v>1</v>
      </c>
      <c r="BD198" s="191">
        <f t="shared" ref="BD198:BD229" si="184">IF(ISNA(BA198),0,AY198*$BA198)</f>
        <v>46644.65</v>
      </c>
      <c r="BE198" s="191">
        <f t="shared" si="178"/>
        <v>0</v>
      </c>
      <c r="BF198" s="210">
        <f t="shared" si="179"/>
        <v>46644.65</v>
      </c>
      <c r="BG198" s="211">
        <f t="shared" si="180"/>
        <v>46644.65</v>
      </c>
      <c r="BH198" s="289"/>
      <c r="BI198" s="289"/>
      <c r="BJ198" s="228"/>
      <c r="BK198" s="228"/>
      <c r="BL198" s="233" t="str">
        <f t="shared" si="181"/>
        <v/>
      </c>
    </row>
    <row r="199" spans="1:64" ht="12" customHeight="1">
      <c r="A199" s="333" t="s">
        <v>685</v>
      </c>
      <c r="B199" s="381" t="s">
        <v>458</v>
      </c>
      <c r="C199" s="333" t="s">
        <v>673</v>
      </c>
      <c r="D199" s="381" t="s">
        <v>390</v>
      </c>
      <c r="E199" s="381" t="s">
        <v>875</v>
      </c>
      <c r="F199" s="381" t="s">
        <v>602</v>
      </c>
      <c r="G199" s="381" t="s">
        <v>385</v>
      </c>
      <c r="H199" s="100" t="s">
        <v>653</v>
      </c>
      <c r="I199" s="381" t="s">
        <v>505</v>
      </c>
      <c r="J199" s="382">
        <v>19249428.629999999</v>
      </c>
      <c r="K199" s="382">
        <v>15636393.32</v>
      </c>
      <c r="L199" s="191" t="str">
        <f t="shared" si="140"/>
        <v>806014090104802006000012121101</v>
      </c>
      <c r="M199" s="192">
        <f t="array" ref="M199">IF(COUNT(SEARCH(Удалить_Роспись_КВСР,$B199)*SEARCH(Удалить_Роспись_ПБС,$C199)*SEARCH(Удалить_Роспись_КФСР, $D199)*SEARCH(Удалить_Роспись_КЦСР,$E199)*SEARCH(Удалить_Роспись_КВР,$F199)*SEARCH(Удалить_Роспись_ЭК,$H199)*SEARCH(Удалить_Роспись_КР,$I199))&gt;0,0,1)</f>
        <v>1</v>
      </c>
      <c r="N199" s="192">
        <v>0</v>
      </c>
      <c r="O199" s="192" t="str">
        <f t="shared" si="141"/>
        <v/>
      </c>
      <c r="P199" s="192" t="str">
        <f t="shared" si="182"/>
        <v/>
      </c>
      <c r="Q199" s="300" t="str">
        <f t="shared" si="142"/>
        <v/>
      </c>
      <c r="R199" s="300" t="str">
        <f t="shared" si="143"/>
        <v/>
      </c>
      <c r="S199" s="300" t="str">
        <f t="shared" si="144"/>
        <v/>
      </c>
      <c r="T199" s="192" t="str">
        <f t="shared" si="145"/>
        <v/>
      </c>
      <c r="U199" s="303" t="str">
        <f t="shared" si="146"/>
        <v/>
      </c>
      <c r="V199" s="300" t="str">
        <f t="shared" si="147"/>
        <v/>
      </c>
      <c r="W199" s="192" t="str">
        <f t="shared" si="148"/>
        <v/>
      </c>
      <c r="X199" s="303" t="str">
        <f t="shared" si="149"/>
        <v/>
      </c>
      <c r="Y199" s="300" t="str">
        <f t="shared" si="150"/>
        <v/>
      </c>
      <c r="Z199" s="300" t="str">
        <f t="shared" si="151"/>
        <v/>
      </c>
      <c r="AA199" s="303" t="str">
        <f t="shared" si="152"/>
        <v/>
      </c>
      <c r="AB199" s="300" t="str">
        <f t="shared" si="153"/>
        <v/>
      </c>
      <c r="AC199" s="300" t="str">
        <f t="shared" si="154"/>
        <v/>
      </c>
      <c r="AD199" s="300" t="str">
        <f t="shared" si="155"/>
        <v/>
      </c>
      <c r="AE199" s="192" t="str">
        <f t="shared" si="156"/>
        <v/>
      </c>
      <c r="AF199" s="192" t="str">
        <f t="shared" si="157"/>
        <v/>
      </c>
      <c r="AG199" s="192"/>
      <c r="AJ199" s="300" t="str">
        <f t="shared" si="158"/>
        <v/>
      </c>
      <c r="AK199" s="300" t="str">
        <f t="shared" si="159"/>
        <v/>
      </c>
      <c r="AL199" s="300" t="str">
        <f t="shared" si="160"/>
        <v/>
      </c>
      <c r="AM199" s="300" t="str">
        <f t="shared" si="161"/>
        <v/>
      </c>
      <c r="AN199" s="300" t="str">
        <f t="shared" si="162"/>
        <v/>
      </c>
      <c r="AO199" s="300" t="str">
        <f t="shared" si="163"/>
        <v/>
      </c>
      <c r="AP199" s="300" t="str">
        <f t="shared" si="164"/>
        <v/>
      </c>
      <c r="AQ199" s="300" t="str">
        <f t="shared" si="165"/>
        <v/>
      </c>
      <c r="AR199" s="306" t="str">
        <f t="shared" si="166"/>
        <v/>
      </c>
      <c r="AS199" s="300" t="str">
        <f t="shared" si="167"/>
        <v/>
      </c>
      <c r="AT199" s="300" t="str">
        <f t="shared" si="168"/>
        <v/>
      </c>
      <c r="AU199" s="192" t="str">
        <f t="shared" si="169"/>
        <v>рбс</v>
      </c>
      <c r="AV199" s="192" t="str">
        <f t="shared" si="170"/>
        <v>рбс80601409общопл</v>
      </c>
      <c r="AW199" s="191">
        <f t="shared" si="171"/>
        <v>19249428.629999999</v>
      </c>
      <c r="AX199" s="191">
        <f t="shared" si="172"/>
        <v>15636393.32</v>
      </c>
      <c r="AY199" s="191">
        <f t="shared" si="173"/>
        <v>0</v>
      </c>
      <c r="AZ199" s="191">
        <f t="shared" si="174"/>
        <v>0</v>
      </c>
      <c r="BA199" s="193">
        <f t="shared" si="175"/>
        <v>1</v>
      </c>
      <c r="BB199" s="193">
        <f t="shared" si="176"/>
        <v>1</v>
      </c>
      <c r="BC199" s="193">
        <f t="shared" si="177"/>
        <v>1</v>
      </c>
      <c r="BD199" s="191">
        <f t="shared" si="184"/>
        <v>0</v>
      </c>
      <c r="BE199" s="191">
        <f t="shared" si="178"/>
        <v>0</v>
      </c>
      <c r="BF199" s="210">
        <f t="shared" si="179"/>
        <v>0</v>
      </c>
      <c r="BG199" s="211">
        <f t="shared" si="180"/>
        <v>0</v>
      </c>
      <c r="BH199" s="289"/>
      <c r="BI199" s="289"/>
      <c r="BJ199" s="228"/>
      <c r="BK199" s="228"/>
      <c r="BL199" s="233" t="str">
        <f t="shared" si="181"/>
        <v/>
      </c>
    </row>
    <row r="200" spans="1:64" ht="12" customHeight="1">
      <c r="A200" s="333" t="s">
        <v>685</v>
      </c>
      <c r="B200" s="381" t="s">
        <v>458</v>
      </c>
      <c r="C200" s="333" t="s">
        <v>673</v>
      </c>
      <c r="D200" s="381" t="s">
        <v>390</v>
      </c>
      <c r="E200" s="381" t="s">
        <v>875</v>
      </c>
      <c r="F200" s="381" t="s">
        <v>585</v>
      </c>
      <c r="G200" s="381" t="s">
        <v>386</v>
      </c>
      <c r="H200" s="100" t="s">
        <v>653</v>
      </c>
      <c r="I200" s="381" t="s">
        <v>505</v>
      </c>
      <c r="J200" s="382">
        <v>523187.37</v>
      </c>
      <c r="K200" s="382">
        <v>445678.9</v>
      </c>
      <c r="L200" s="191" t="str">
        <f t="shared" si="140"/>
        <v>806014090104802006000012221201</v>
      </c>
      <c r="M200" s="192">
        <f t="array" ref="M200">IF(COUNT(SEARCH(Удалить_Роспись_КВСР,$B200)*SEARCH(Удалить_Роспись_ПБС,$C200)*SEARCH(Удалить_Роспись_КФСР, $D200)*SEARCH(Удалить_Роспись_КЦСР,$E200)*SEARCH(Удалить_Роспись_КВР,$F200)*SEARCH(Удалить_Роспись_ЭК,$H200)*SEARCH(Удалить_Роспись_КР,$I200))&gt;0,0,1)</f>
        <v>1</v>
      </c>
      <c r="N200" s="192">
        <f>IF(COUNT(SEARCH(Удалить_Индекс_КВСР,$B200)*SEARCH(Удалить_Индекс_ПБС,$C200)*SEARCH(Удалить_Индекс_КФСР,$D200)*SEARCH(Удалить_Индекс_КЦСР,$E200)*SEARCH(Удалить_Индекс_КВР,$F200)*SEARCH(Удалить_Индекс_ЭК,$H200)*SEARCH(Удалить_Индекс_КР,$I200))&gt;0,0,1)</f>
        <v>1</v>
      </c>
      <c r="O200" s="192" t="str">
        <f t="shared" si="141"/>
        <v/>
      </c>
      <c r="P200" s="192" t="str">
        <f t="shared" si="182"/>
        <v/>
      </c>
      <c r="Q200" s="300" t="str">
        <f t="shared" si="142"/>
        <v/>
      </c>
      <c r="R200" s="300" t="str">
        <f t="shared" si="143"/>
        <v/>
      </c>
      <c r="S200" s="300" t="str">
        <f t="shared" si="144"/>
        <v/>
      </c>
      <c r="T200" s="192" t="str">
        <f t="shared" si="145"/>
        <v/>
      </c>
      <c r="U200" s="303" t="str">
        <f t="shared" si="146"/>
        <v/>
      </c>
      <c r="V200" s="300" t="str">
        <f t="shared" si="147"/>
        <v/>
      </c>
      <c r="W200" s="192" t="str">
        <f t="shared" si="148"/>
        <v/>
      </c>
      <c r="X200" s="303" t="str">
        <f t="shared" si="149"/>
        <v/>
      </c>
      <c r="Y200" s="300" t="str">
        <f t="shared" si="150"/>
        <v/>
      </c>
      <c r="Z200" s="300" t="str">
        <f t="shared" si="151"/>
        <v/>
      </c>
      <c r="AA200" s="303" t="str">
        <f t="shared" si="152"/>
        <v/>
      </c>
      <c r="AB200" s="300" t="str">
        <f t="shared" si="153"/>
        <v/>
      </c>
      <c r="AC200" s="300" t="str">
        <f t="shared" si="154"/>
        <v/>
      </c>
      <c r="AD200" s="300" t="str">
        <f t="shared" si="155"/>
        <v/>
      </c>
      <c r="AE200" s="192" t="str">
        <f t="shared" si="156"/>
        <v/>
      </c>
      <c r="AF200" s="192" t="str">
        <f t="shared" si="157"/>
        <v/>
      </c>
      <c r="AG200" s="192"/>
      <c r="AJ200" s="300" t="str">
        <f t="shared" si="158"/>
        <v/>
      </c>
      <c r="AK200" s="300" t="str">
        <f t="shared" si="159"/>
        <v/>
      </c>
      <c r="AL200" s="300" t="str">
        <f t="shared" si="160"/>
        <v/>
      </c>
      <c r="AM200" s="300" t="str">
        <f t="shared" si="161"/>
        <v/>
      </c>
      <c r="AN200" s="300" t="str">
        <f t="shared" si="162"/>
        <v/>
      </c>
      <c r="AO200" s="300" t="str">
        <f t="shared" si="163"/>
        <v/>
      </c>
      <c r="AP200" s="300" t="str">
        <f t="shared" si="164"/>
        <v/>
      </c>
      <c r="AQ200" s="300" t="str">
        <f t="shared" si="165"/>
        <v/>
      </c>
      <c r="AR200" s="306" t="str">
        <f t="shared" si="166"/>
        <v/>
      </c>
      <c r="AS200" s="300" t="str">
        <f t="shared" si="167"/>
        <v/>
      </c>
      <c r="AT200" s="300" t="str">
        <f t="shared" si="168"/>
        <v/>
      </c>
      <c r="AU200" s="192" t="str">
        <f t="shared" si="169"/>
        <v>рбс</v>
      </c>
      <c r="AV200" s="192" t="str">
        <f t="shared" si="170"/>
        <v>рбс80601409общпро</v>
      </c>
      <c r="AW200" s="191">
        <f t="shared" si="171"/>
        <v>523187.37</v>
      </c>
      <c r="AX200" s="191">
        <f t="shared" si="172"/>
        <v>445678.9</v>
      </c>
      <c r="AY200" s="191">
        <f t="shared" si="173"/>
        <v>523187.37</v>
      </c>
      <c r="AZ200" s="191">
        <f t="shared" si="174"/>
        <v>445678.9</v>
      </c>
      <c r="BA200" s="193">
        <f t="shared" si="175"/>
        <v>1</v>
      </c>
      <c r="BB200" s="193">
        <f t="shared" si="176"/>
        <v>1</v>
      </c>
      <c r="BC200" s="193">
        <f t="shared" si="177"/>
        <v>1</v>
      </c>
      <c r="BD200" s="191">
        <f t="shared" si="184"/>
        <v>523187.37</v>
      </c>
      <c r="BE200" s="191">
        <f t="shared" si="178"/>
        <v>445678.9</v>
      </c>
      <c r="BF200" s="210">
        <f t="shared" si="179"/>
        <v>523187.37</v>
      </c>
      <c r="BG200" s="211">
        <f t="shared" si="180"/>
        <v>523187.37</v>
      </c>
      <c r="BH200" s="289"/>
      <c r="BI200" s="289"/>
      <c r="BJ200" s="228"/>
      <c r="BK200" s="228"/>
      <c r="BL200" s="233" t="str">
        <f t="shared" si="181"/>
        <v/>
      </c>
    </row>
    <row r="201" spans="1:64" ht="12" customHeight="1">
      <c r="A201" s="333" t="s">
        <v>685</v>
      </c>
      <c r="B201" s="381" t="s">
        <v>458</v>
      </c>
      <c r="C201" s="333" t="s">
        <v>673</v>
      </c>
      <c r="D201" s="381" t="s">
        <v>390</v>
      </c>
      <c r="E201" s="381" t="s">
        <v>875</v>
      </c>
      <c r="F201" s="381" t="s">
        <v>873</v>
      </c>
      <c r="G201" s="381" t="s">
        <v>387</v>
      </c>
      <c r="H201" s="100" t="s">
        <v>653</v>
      </c>
      <c r="I201" s="381" t="s">
        <v>505</v>
      </c>
      <c r="J201" s="382">
        <v>5692450.2400000002</v>
      </c>
      <c r="K201" s="382">
        <v>4055744.68</v>
      </c>
      <c r="L201" s="191" t="str">
        <f t="shared" si="140"/>
        <v>806014090104802006000012921301</v>
      </c>
      <c r="M201" s="192">
        <f t="array" ref="M201">IF(COUNT(SEARCH(Удалить_Роспись_КВСР,$B201)*SEARCH(Удалить_Роспись_ПБС,$C201)*SEARCH(Удалить_Роспись_КФСР, $D201)*SEARCH(Удалить_Роспись_КЦСР,$E201)*SEARCH(Удалить_Роспись_КВР,$F201)*SEARCH(Удалить_Роспись_ЭК,$H201)*SEARCH(Удалить_Роспись_КР,$I201))&gt;0,0,1)</f>
        <v>1</v>
      </c>
      <c r="N201" s="192">
        <v>0</v>
      </c>
      <c r="O201" s="192" t="str">
        <f t="shared" si="141"/>
        <v/>
      </c>
      <c r="P201" s="192" t="str">
        <f t="shared" si="182"/>
        <v/>
      </c>
      <c r="Q201" s="300" t="str">
        <f t="shared" si="142"/>
        <v/>
      </c>
      <c r="R201" s="300" t="str">
        <f t="shared" si="143"/>
        <v/>
      </c>
      <c r="S201" s="300" t="str">
        <f t="shared" si="144"/>
        <v/>
      </c>
      <c r="T201" s="192" t="str">
        <f t="shared" si="145"/>
        <v/>
      </c>
      <c r="U201" s="303" t="str">
        <f t="shared" si="146"/>
        <v/>
      </c>
      <c r="V201" s="300" t="str">
        <f t="shared" si="147"/>
        <v/>
      </c>
      <c r="W201" s="192" t="str">
        <f t="shared" si="148"/>
        <v/>
      </c>
      <c r="X201" s="303" t="str">
        <f t="shared" si="149"/>
        <v/>
      </c>
      <c r="Y201" s="300" t="str">
        <f t="shared" si="150"/>
        <v/>
      </c>
      <c r="Z201" s="300" t="str">
        <f t="shared" si="151"/>
        <v/>
      </c>
      <c r="AA201" s="303" t="str">
        <f t="shared" si="152"/>
        <v/>
      </c>
      <c r="AB201" s="300" t="str">
        <f t="shared" si="153"/>
        <v/>
      </c>
      <c r="AC201" s="300" t="str">
        <f t="shared" si="154"/>
        <v/>
      </c>
      <c r="AD201" s="300" t="str">
        <f t="shared" si="155"/>
        <v/>
      </c>
      <c r="AE201" s="192" t="str">
        <f t="shared" si="156"/>
        <v/>
      </c>
      <c r="AF201" s="192" t="str">
        <f t="shared" si="157"/>
        <v/>
      </c>
      <c r="AG201" s="192"/>
      <c r="AJ201" s="300" t="str">
        <f t="shared" si="158"/>
        <v/>
      </c>
      <c r="AK201" s="300" t="str">
        <f t="shared" si="159"/>
        <v/>
      </c>
      <c r="AL201" s="300" t="str">
        <f t="shared" si="160"/>
        <v/>
      </c>
      <c r="AM201" s="300" t="str">
        <f t="shared" si="161"/>
        <v/>
      </c>
      <c r="AN201" s="300" t="str">
        <f t="shared" si="162"/>
        <v/>
      </c>
      <c r="AO201" s="300" t="str">
        <f t="shared" si="163"/>
        <v/>
      </c>
      <c r="AP201" s="300" t="str">
        <f t="shared" si="164"/>
        <v/>
      </c>
      <c r="AQ201" s="300" t="str">
        <f t="shared" si="165"/>
        <v/>
      </c>
      <c r="AR201" s="306" t="str">
        <f t="shared" si="166"/>
        <v/>
      </c>
      <c r="AS201" s="300" t="str">
        <f t="shared" si="167"/>
        <v/>
      </c>
      <c r="AT201" s="300" t="str">
        <f t="shared" si="168"/>
        <v/>
      </c>
      <c r="AU201" s="192" t="str">
        <f t="shared" si="169"/>
        <v>рбс</v>
      </c>
      <c r="AV201" s="192" t="str">
        <f t="shared" si="170"/>
        <v>рбс80601409общопл</v>
      </c>
      <c r="AW201" s="191">
        <f t="shared" si="171"/>
        <v>5692450.2400000002</v>
      </c>
      <c r="AX201" s="191">
        <f t="shared" si="172"/>
        <v>4055744.68</v>
      </c>
      <c r="AY201" s="191">
        <f t="shared" si="173"/>
        <v>0</v>
      </c>
      <c r="AZ201" s="191">
        <f t="shared" si="174"/>
        <v>0</v>
      </c>
      <c r="BA201" s="193">
        <f t="shared" si="175"/>
        <v>1</v>
      </c>
      <c r="BB201" s="193">
        <f t="shared" si="176"/>
        <v>1</v>
      </c>
      <c r="BC201" s="193">
        <f t="shared" si="177"/>
        <v>1</v>
      </c>
      <c r="BD201" s="191">
        <f t="shared" si="184"/>
        <v>0</v>
      </c>
      <c r="BE201" s="191">
        <f t="shared" si="178"/>
        <v>0</v>
      </c>
      <c r="BF201" s="210">
        <f t="shared" si="179"/>
        <v>0</v>
      </c>
      <c r="BG201" s="211">
        <f t="shared" si="180"/>
        <v>0</v>
      </c>
      <c r="BH201" s="289"/>
      <c r="BI201" s="289"/>
      <c r="BJ201" s="228"/>
      <c r="BK201" s="228"/>
      <c r="BL201" s="233" t="str">
        <f t="shared" si="181"/>
        <v/>
      </c>
    </row>
    <row r="202" spans="1:64" ht="12" customHeight="1">
      <c r="A202" s="333" t="s">
        <v>685</v>
      </c>
      <c r="B202" s="381" t="s">
        <v>458</v>
      </c>
      <c r="C202" s="333" t="s">
        <v>673</v>
      </c>
      <c r="D202" s="381" t="s">
        <v>390</v>
      </c>
      <c r="E202" s="381" t="s">
        <v>875</v>
      </c>
      <c r="F202" s="381" t="s">
        <v>586</v>
      </c>
      <c r="G202" s="381" t="s">
        <v>391</v>
      </c>
      <c r="H202" s="100" t="s">
        <v>653</v>
      </c>
      <c r="I202" s="381" t="s">
        <v>505</v>
      </c>
      <c r="J202" s="382">
        <v>731644.21</v>
      </c>
      <c r="K202" s="382">
        <v>398406.77</v>
      </c>
      <c r="L202" s="191" t="str">
        <f t="shared" si="140"/>
        <v>806014090104802006000024422101</v>
      </c>
      <c r="M202" s="192">
        <f t="array" ref="M202">IF(COUNT(SEARCH(Удалить_Роспись_КВСР,$B202)*SEARCH(Удалить_Роспись_ПБС,$C202)*SEARCH(Удалить_Роспись_КФСР, $D202)*SEARCH(Удалить_Роспись_КЦСР,$E202)*SEARCH(Удалить_Роспись_КВР,$F202)*SEARCH(Удалить_Роспись_ЭК,$H202)*SEARCH(Удалить_Роспись_КР,$I202))&gt;0,0,1)</f>
        <v>1</v>
      </c>
      <c r="N202" s="192">
        <f t="shared" ref="N202:N209" si="185">IF(COUNT(SEARCH(Удалить_Индекс_КВСР,$B202)*SEARCH(Удалить_Индекс_ПБС,$C202)*SEARCH(Удалить_Индекс_КФСР,$D202)*SEARCH(Удалить_Индекс_КЦСР,$E202)*SEARCH(Удалить_Индекс_КВР,$F202)*SEARCH(Удалить_Индекс_ЭК,$H202)*SEARCH(Удалить_Индекс_КР,$I202))&gt;0,0,1)</f>
        <v>1</v>
      </c>
      <c r="O202" s="192" t="str">
        <f t="shared" si="141"/>
        <v/>
      </c>
      <c r="P202" s="192" t="str">
        <f t="shared" si="182"/>
        <v/>
      </c>
      <c r="Q202" s="300" t="str">
        <f t="shared" si="142"/>
        <v/>
      </c>
      <c r="R202" s="300" t="str">
        <f t="shared" si="143"/>
        <v/>
      </c>
      <c r="S202" s="300" t="str">
        <f t="shared" si="144"/>
        <v/>
      </c>
      <c r="T202" s="192" t="str">
        <f t="shared" si="145"/>
        <v/>
      </c>
      <c r="U202" s="303" t="str">
        <f t="shared" si="146"/>
        <v/>
      </c>
      <c r="V202" s="300" t="str">
        <f t="shared" si="147"/>
        <v/>
      </c>
      <c r="W202" s="192" t="str">
        <f t="shared" si="148"/>
        <v/>
      </c>
      <c r="X202" s="303" t="str">
        <f t="shared" si="149"/>
        <v/>
      </c>
      <c r="Y202" s="300" t="str">
        <f t="shared" si="150"/>
        <v/>
      </c>
      <c r="Z202" s="300" t="str">
        <f t="shared" si="151"/>
        <v/>
      </c>
      <c r="AA202" s="303" t="str">
        <f t="shared" si="152"/>
        <v/>
      </c>
      <c r="AB202" s="300" t="str">
        <f t="shared" si="153"/>
        <v/>
      </c>
      <c r="AC202" s="300" t="str">
        <f t="shared" si="154"/>
        <v/>
      </c>
      <c r="AD202" s="300" t="str">
        <f t="shared" si="155"/>
        <v/>
      </c>
      <c r="AE202" s="192" t="str">
        <f t="shared" si="156"/>
        <v/>
      </c>
      <c r="AF202" s="192" t="str">
        <f t="shared" si="157"/>
        <v/>
      </c>
      <c r="AG202" s="192"/>
      <c r="AJ202" s="300" t="str">
        <f t="shared" si="158"/>
        <v/>
      </c>
      <c r="AK202" s="300" t="str">
        <f t="shared" si="159"/>
        <v/>
      </c>
      <c r="AL202" s="300" t="str">
        <f t="shared" si="160"/>
        <v/>
      </c>
      <c r="AM202" s="300" t="str">
        <f t="shared" si="161"/>
        <v/>
      </c>
      <c r="AN202" s="300" t="str">
        <f t="shared" si="162"/>
        <v/>
      </c>
      <c r="AO202" s="300" t="str">
        <f t="shared" si="163"/>
        <v/>
      </c>
      <c r="AP202" s="300" t="str">
        <f t="shared" si="164"/>
        <v/>
      </c>
      <c r="AQ202" s="300" t="str">
        <f t="shared" si="165"/>
        <v/>
      </c>
      <c r="AR202" s="306" t="str">
        <f t="shared" si="166"/>
        <v/>
      </c>
      <c r="AS202" s="300" t="str">
        <f t="shared" si="167"/>
        <v/>
      </c>
      <c r="AT202" s="300" t="str">
        <f t="shared" si="168"/>
        <v/>
      </c>
      <c r="AU202" s="192" t="str">
        <f t="shared" si="169"/>
        <v>рбс</v>
      </c>
      <c r="AV202" s="192" t="str">
        <f t="shared" si="170"/>
        <v>рбс80601409общпро</v>
      </c>
      <c r="AW202" s="191">
        <f t="shared" si="171"/>
        <v>731644.21</v>
      </c>
      <c r="AX202" s="191">
        <f t="shared" si="172"/>
        <v>398406.77</v>
      </c>
      <c r="AY202" s="191">
        <f t="shared" si="173"/>
        <v>731644.21</v>
      </c>
      <c r="AZ202" s="191">
        <f t="shared" si="174"/>
        <v>398406.77</v>
      </c>
      <c r="BA202" s="193">
        <f t="shared" si="175"/>
        <v>1</v>
      </c>
      <c r="BB202" s="193">
        <f t="shared" si="176"/>
        <v>1</v>
      </c>
      <c r="BC202" s="193">
        <f t="shared" si="177"/>
        <v>1</v>
      </c>
      <c r="BD202" s="191">
        <f t="shared" si="184"/>
        <v>731644.21</v>
      </c>
      <c r="BE202" s="191">
        <f t="shared" si="178"/>
        <v>398406.77</v>
      </c>
      <c r="BF202" s="210">
        <f t="shared" si="179"/>
        <v>731644.21</v>
      </c>
      <c r="BG202" s="211">
        <f t="shared" si="180"/>
        <v>731644.21</v>
      </c>
      <c r="BH202" s="289"/>
      <c r="BI202" s="289"/>
      <c r="BJ202" s="228"/>
      <c r="BK202" s="228"/>
      <c r="BL202" s="233" t="str">
        <f t="shared" si="181"/>
        <v/>
      </c>
    </row>
    <row r="203" spans="1:64" ht="12" customHeight="1">
      <c r="A203" s="333" t="s">
        <v>685</v>
      </c>
      <c r="B203" s="381" t="s">
        <v>458</v>
      </c>
      <c r="C203" s="333" t="s">
        <v>673</v>
      </c>
      <c r="D203" s="381" t="s">
        <v>390</v>
      </c>
      <c r="E203" s="381" t="s">
        <v>875</v>
      </c>
      <c r="F203" s="381" t="s">
        <v>586</v>
      </c>
      <c r="G203" s="381" t="s">
        <v>392</v>
      </c>
      <c r="H203" s="100" t="s">
        <v>653</v>
      </c>
      <c r="I203" s="381" t="s">
        <v>505</v>
      </c>
      <c r="J203" s="382">
        <v>70000</v>
      </c>
      <c r="K203" s="382">
        <v>64882.43</v>
      </c>
      <c r="L203" s="191" t="str">
        <f t="shared" si="140"/>
        <v>806014090104802006000024422201</v>
      </c>
      <c r="M203" s="192">
        <f t="array" ref="M203">IF(COUNT(SEARCH(Удалить_Роспись_КВСР,$B203)*SEARCH(Удалить_Роспись_ПБС,$C203)*SEARCH(Удалить_Роспись_КФСР, $D203)*SEARCH(Удалить_Роспись_КЦСР,$E203)*SEARCH(Удалить_Роспись_КВР,$F203)*SEARCH(Удалить_Роспись_ЭК,$H203)*SEARCH(Удалить_Роспись_КР,$I203))&gt;0,0,1)</f>
        <v>1</v>
      </c>
      <c r="N203" s="192">
        <f t="shared" si="185"/>
        <v>1</v>
      </c>
      <c r="O203" s="192" t="str">
        <f t="shared" si="141"/>
        <v/>
      </c>
      <c r="P203" s="192" t="str">
        <f t="shared" si="182"/>
        <v/>
      </c>
      <c r="Q203" s="300" t="str">
        <f t="shared" si="142"/>
        <v/>
      </c>
      <c r="R203" s="300" t="str">
        <f t="shared" si="143"/>
        <v/>
      </c>
      <c r="S203" s="300" t="str">
        <f t="shared" si="144"/>
        <v/>
      </c>
      <c r="T203" s="192" t="str">
        <f t="shared" si="145"/>
        <v/>
      </c>
      <c r="U203" s="303" t="str">
        <f t="shared" si="146"/>
        <v/>
      </c>
      <c r="V203" s="300" t="str">
        <f t="shared" si="147"/>
        <v/>
      </c>
      <c r="W203" s="192" t="str">
        <f t="shared" si="148"/>
        <v/>
      </c>
      <c r="X203" s="303" t="str">
        <f t="shared" si="149"/>
        <v/>
      </c>
      <c r="Y203" s="300" t="str">
        <f t="shared" si="150"/>
        <v/>
      </c>
      <c r="Z203" s="300" t="str">
        <f t="shared" si="151"/>
        <v/>
      </c>
      <c r="AA203" s="303" t="str">
        <f t="shared" si="152"/>
        <v/>
      </c>
      <c r="AB203" s="300" t="str">
        <f t="shared" si="153"/>
        <v/>
      </c>
      <c r="AC203" s="300" t="str">
        <f t="shared" si="154"/>
        <v/>
      </c>
      <c r="AD203" s="300" t="str">
        <f t="shared" si="155"/>
        <v/>
      </c>
      <c r="AE203" s="192" t="str">
        <f t="shared" si="156"/>
        <v/>
      </c>
      <c r="AF203" s="192" t="str">
        <f t="shared" si="157"/>
        <v/>
      </c>
      <c r="AG203" s="192"/>
      <c r="AJ203" s="300" t="str">
        <f t="shared" si="158"/>
        <v/>
      </c>
      <c r="AK203" s="300" t="str">
        <f t="shared" si="159"/>
        <v/>
      </c>
      <c r="AL203" s="300" t="str">
        <f t="shared" si="160"/>
        <v/>
      </c>
      <c r="AM203" s="300" t="str">
        <f t="shared" si="161"/>
        <v/>
      </c>
      <c r="AN203" s="300" t="str">
        <f t="shared" si="162"/>
        <v/>
      </c>
      <c r="AO203" s="300" t="str">
        <f t="shared" si="163"/>
        <v/>
      </c>
      <c r="AP203" s="300" t="str">
        <f t="shared" si="164"/>
        <v/>
      </c>
      <c r="AQ203" s="300" t="str">
        <f t="shared" si="165"/>
        <v/>
      </c>
      <c r="AR203" s="306" t="str">
        <f t="shared" si="166"/>
        <v/>
      </c>
      <c r="AS203" s="300" t="str">
        <f t="shared" si="167"/>
        <v/>
      </c>
      <c r="AT203" s="300" t="str">
        <f t="shared" si="168"/>
        <v/>
      </c>
      <c r="AU203" s="192" t="str">
        <f t="shared" si="169"/>
        <v>рбс</v>
      </c>
      <c r="AV203" s="192" t="str">
        <f t="shared" si="170"/>
        <v>рбс80601409общпро</v>
      </c>
      <c r="AW203" s="191">
        <f t="shared" si="171"/>
        <v>70000</v>
      </c>
      <c r="AX203" s="191">
        <f t="shared" si="172"/>
        <v>64882.43</v>
      </c>
      <c r="AY203" s="191">
        <f t="shared" si="173"/>
        <v>70000</v>
      </c>
      <c r="AZ203" s="191">
        <f t="shared" si="174"/>
        <v>64882.43</v>
      </c>
      <c r="BA203" s="193">
        <f t="shared" si="175"/>
        <v>1</v>
      </c>
      <c r="BB203" s="193">
        <f t="shared" si="176"/>
        <v>1</v>
      </c>
      <c r="BC203" s="193">
        <f t="shared" si="177"/>
        <v>1</v>
      </c>
      <c r="BD203" s="191">
        <f t="shared" si="184"/>
        <v>70000</v>
      </c>
      <c r="BE203" s="191">
        <f t="shared" si="178"/>
        <v>64882.43</v>
      </c>
      <c r="BF203" s="210">
        <f t="shared" si="179"/>
        <v>70000</v>
      </c>
      <c r="BG203" s="211">
        <f t="shared" si="180"/>
        <v>70000</v>
      </c>
      <c r="BH203" s="289"/>
      <c r="BI203" s="289"/>
      <c r="BJ203" s="228"/>
      <c r="BK203" s="228"/>
      <c r="BL203" s="233" t="str">
        <f t="shared" si="181"/>
        <v/>
      </c>
    </row>
    <row r="204" spans="1:64" ht="12" customHeight="1">
      <c r="A204" s="333" t="s">
        <v>685</v>
      </c>
      <c r="B204" s="381" t="s">
        <v>458</v>
      </c>
      <c r="C204" s="333" t="s">
        <v>673</v>
      </c>
      <c r="D204" s="381" t="s">
        <v>390</v>
      </c>
      <c r="E204" s="381" t="s">
        <v>875</v>
      </c>
      <c r="F204" s="381" t="s">
        <v>586</v>
      </c>
      <c r="G204" s="381" t="s">
        <v>393</v>
      </c>
      <c r="H204" s="100" t="s">
        <v>653</v>
      </c>
      <c r="I204" s="381" t="s">
        <v>505</v>
      </c>
      <c r="J204" s="382">
        <v>835034.74</v>
      </c>
      <c r="K204" s="382">
        <v>350495.68</v>
      </c>
      <c r="L204" s="191" t="str">
        <f t="shared" si="140"/>
        <v>806014090104802006000024422301</v>
      </c>
      <c r="M204" s="192">
        <f t="array" ref="M204">IF(COUNT(SEARCH(Удалить_Роспись_КВСР,$B204)*SEARCH(Удалить_Роспись_ПБС,$C204)*SEARCH(Удалить_Роспись_КФСР, $D204)*SEARCH(Удалить_Роспись_КЦСР,$E204)*SEARCH(Удалить_Роспись_КВР,$F204)*SEARCH(Удалить_Роспись_ЭК,$H204)*SEARCH(Удалить_Роспись_КР,$I204))&gt;0,0,1)</f>
        <v>1</v>
      </c>
      <c r="N204" s="192">
        <f t="shared" si="185"/>
        <v>1</v>
      </c>
      <c r="O204" s="192" t="str">
        <f t="shared" si="141"/>
        <v/>
      </c>
      <c r="P204" s="192" t="str">
        <f t="shared" si="182"/>
        <v/>
      </c>
      <c r="Q204" s="300" t="str">
        <f t="shared" si="142"/>
        <v/>
      </c>
      <c r="R204" s="300" t="str">
        <f t="shared" si="143"/>
        <v/>
      </c>
      <c r="S204" s="300" t="str">
        <f t="shared" si="144"/>
        <v/>
      </c>
      <c r="T204" s="192" t="str">
        <f t="shared" si="145"/>
        <v/>
      </c>
      <c r="U204" s="303" t="str">
        <f t="shared" si="146"/>
        <v/>
      </c>
      <c r="V204" s="300" t="str">
        <f t="shared" si="147"/>
        <v/>
      </c>
      <c r="W204" s="192" t="str">
        <f t="shared" si="148"/>
        <v/>
      </c>
      <c r="X204" s="303" t="str">
        <f t="shared" si="149"/>
        <v/>
      </c>
      <c r="Y204" s="300" t="str">
        <f t="shared" si="150"/>
        <v/>
      </c>
      <c r="Z204" s="300" t="str">
        <f t="shared" si="151"/>
        <v/>
      </c>
      <c r="AA204" s="303" t="str">
        <f t="shared" si="152"/>
        <v/>
      </c>
      <c r="AB204" s="300" t="str">
        <f t="shared" si="153"/>
        <v/>
      </c>
      <c r="AC204" s="300" t="str">
        <f t="shared" si="154"/>
        <v/>
      </c>
      <c r="AD204" s="300" t="str">
        <f t="shared" si="155"/>
        <v/>
      </c>
      <c r="AE204" s="192" t="str">
        <f t="shared" si="156"/>
        <v/>
      </c>
      <c r="AF204" s="192" t="str">
        <f t="shared" si="157"/>
        <v/>
      </c>
      <c r="AG204" s="192"/>
      <c r="AJ204" s="300" t="str">
        <f t="shared" si="158"/>
        <v/>
      </c>
      <c r="AK204" s="300" t="str">
        <f t="shared" si="159"/>
        <v/>
      </c>
      <c r="AL204" s="300" t="str">
        <f t="shared" si="160"/>
        <v/>
      </c>
      <c r="AM204" s="300" t="str">
        <f t="shared" si="161"/>
        <v/>
      </c>
      <c r="AN204" s="300" t="str">
        <f t="shared" si="162"/>
        <v/>
      </c>
      <c r="AO204" s="300" t="str">
        <f t="shared" si="163"/>
        <v/>
      </c>
      <c r="AP204" s="300" t="str">
        <f t="shared" si="164"/>
        <v/>
      </c>
      <c r="AQ204" s="300" t="str">
        <f t="shared" si="165"/>
        <v/>
      </c>
      <c r="AR204" s="306" t="str">
        <f t="shared" si="166"/>
        <v/>
      </c>
      <c r="AS204" s="300" t="str">
        <f t="shared" si="167"/>
        <v/>
      </c>
      <c r="AT204" s="300" t="str">
        <f t="shared" si="168"/>
        <v/>
      </c>
      <c r="AU204" s="192" t="str">
        <f t="shared" si="169"/>
        <v>рбс</v>
      </c>
      <c r="AV204" s="192" t="str">
        <f t="shared" si="170"/>
        <v>рбс80601409общком</v>
      </c>
      <c r="AW204" s="191">
        <f t="shared" si="171"/>
        <v>835034.74</v>
      </c>
      <c r="AX204" s="191">
        <f t="shared" si="172"/>
        <v>350495.68</v>
      </c>
      <c r="AY204" s="191">
        <f t="shared" si="173"/>
        <v>835034.74</v>
      </c>
      <c r="AZ204" s="191">
        <f t="shared" si="174"/>
        <v>350495.68</v>
      </c>
      <c r="BA204" s="193">
        <f t="shared" si="175"/>
        <v>1</v>
      </c>
      <c r="BB204" s="193">
        <f t="shared" si="176"/>
        <v>1</v>
      </c>
      <c r="BC204" s="193">
        <f t="shared" si="177"/>
        <v>1</v>
      </c>
      <c r="BD204" s="191">
        <f t="shared" si="184"/>
        <v>835034.74</v>
      </c>
      <c r="BE204" s="191">
        <f t="shared" si="178"/>
        <v>350495.68</v>
      </c>
      <c r="BF204" s="210">
        <f t="shared" si="179"/>
        <v>835034.74</v>
      </c>
      <c r="BG204" s="211">
        <f t="shared" si="180"/>
        <v>835034.74</v>
      </c>
      <c r="BH204" s="289"/>
      <c r="BI204" s="289"/>
      <c r="BJ204" s="228"/>
      <c r="BK204" s="228"/>
      <c r="BL204" s="233" t="str">
        <f t="shared" si="181"/>
        <v/>
      </c>
    </row>
    <row r="205" spans="1:64" ht="12" customHeight="1">
      <c r="A205" s="333" t="s">
        <v>685</v>
      </c>
      <c r="B205" s="381" t="s">
        <v>458</v>
      </c>
      <c r="C205" s="333" t="s">
        <v>673</v>
      </c>
      <c r="D205" s="381" t="s">
        <v>390</v>
      </c>
      <c r="E205" s="381" t="s">
        <v>875</v>
      </c>
      <c r="F205" s="381" t="s">
        <v>586</v>
      </c>
      <c r="G205" s="381" t="s">
        <v>426</v>
      </c>
      <c r="H205" s="100" t="s">
        <v>653</v>
      </c>
      <c r="I205" s="381" t="s">
        <v>505</v>
      </c>
      <c r="J205" s="382">
        <v>165099.82</v>
      </c>
      <c r="K205" s="382">
        <v>110066.48</v>
      </c>
      <c r="L205" s="191" t="str">
        <f t="shared" si="140"/>
        <v>806014090104802006000024422401</v>
      </c>
      <c r="M205" s="192">
        <f t="array" ref="M205">IF(COUNT(SEARCH(Удалить_Роспись_КВСР,$B205)*SEARCH(Удалить_Роспись_ПБС,$C205)*SEARCH(Удалить_Роспись_КФСР, $D205)*SEARCH(Удалить_Роспись_КЦСР,$E205)*SEARCH(Удалить_Роспись_КВР,$F205)*SEARCH(Удалить_Роспись_ЭК,$H205)*SEARCH(Удалить_Роспись_КР,$I205))&gt;0,0,1)</f>
        <v>1</v>
      </c>
      <c r="N205" s="192">
        <f t="shared" si="185"/>
        <v>1</v>
      </c>
      <c r="O205" s="192" t="str">
        <f t="shared" si="141"/>
        <v/>
      </c>
      <c r="P205" s="192" t="str">
        <f t="shared" si="182"/>
        <v/>
      </c>
      <c r="Q205" s="300" t="str">
        <f t="shared" si="142"/>
        <v/>
      </c>
      <c r="R205" s="300" t="str">
        <f t="shared" si="143"/>
        <v/>
      </c>
      <c r="S205" s="300" t="str">
        <f t="shared" si="144"/>
        <v/>
      </c>
      <c r="T205" s="192" t="str">
        <f t="shared" si="145"/>
        <v/>
      </c>
      <c r="U205" s="303" t="str">
        <f t="shared" si="146"/>
        <v/>
      </c>
      <c r="V205" s="300" t="str">
        <f t="shared" si="147"/>
        <v/>
      </c>
      <c r="W205" s="192" t="str">
        <f t="shared" si="148"/>
        <v/>
      </c>
      <c r="X205" s="303" t="str">
        <f t="shared" si="149"/>
        <v/>
      </c>
      <c r="Y205" s="300" t="str">
        <f t="shared" si="150"/>
        <v/>
      </c>
      <c r="Z205" s="300" t="str">
        <f t="shared" si="151"/>
        <v/>
      </c>
      <c r="AA205" s="303" t="str">
        <f t="shared" si="152"/>
        <v/>
      </c>
      <c r="AB205" s="300" t="str">
        <f t="shared" si="153"/>
        <v/>
      </c>
      <c r="AC205" s="300" t="str">
        <f t="shared" si="154"/>
        <v/>
      </c>
      <c r="AD205" s="300" t="str">
        <f t="shared" si="155"/>
        <v/>
      </c>
      <c r="AE205" s="192" t="str">
        <f t="shared" si="156"/>
        <v/>
      </c>
      <c r="AF205" s="192" t="str">
        <f t="shared" si="157"/>
        <v/>
      </c>
      <c r="AG205" s="192"/>
      <c r="AJ205" s="300" t="str">
        <f t="shared" si="158"/>
        <v/>
      </c>
      <c r="AK205" s="300" t="str">
        <f t="shared" si="159"/>
        <v/>
      </c>
      <c r="AL205" s="300" t="str">
        <f t="shared" si="160"/>
        <v/>
      </c>
      <c r="AM205" s="300" t="str">
        <f t="shared" si="161"/>
        <v/>
      </c>
      <c r="AN205" s="300" t="str">
        <f t="shared" si="162"/>
        <v/>
      </c>
      <c r="AO205" s="300" t="str">
        <f t="shared" si="163"/>
        <v/>
      </c>
      <c r="AP205" s="300" t="str">
        <f t="shared" si="164"/>
        <v/>
      </c>
      <c r="AQ205" s="300" t="str">
        <f t="shared" si="165"/>
        <v/>
      </c>
      <c r="AR205" s="306" t="str">
        <f t="shared" si="166"/>
        <v/>
      </c>
      <c r="AS205" s="300" t="str">
        <f t="shared" si="167"/>
        <v/>
      </c>
      <c r="AT205" s="300" t="str">
        <f t="shared" si="168"/>
        <v/>
      </c>
      <c r="AU205" s="192" t="str">
        <f t="shared" si="169"/>
        <v>рбс</v>
      </c>
      <c r="AV205" s="192" t="str">
        <f t="shared" si="170"/>
        <v>рбс80601409общпро</v>
      </c>
      <c r="AW205" s="191">
        <f t="shared" si="171"/>
        <v>165099.82</v>
      </c>
      <c r="AX205" s="191">
        <f t="shared" si="172"/>
        <v>110066.48</v>
      </c>
      <c r="AY205" s="191">
        <f t="shared" si="173"/>
        <v>165099.82</v>
      </c>
      <c r="AZ205" s="191">
        <f t="shared" si="174"/>
        <v>110066.48</v>
      </c>
      <c r="BA205" s="193">
        <f t="shared" si="175"/>
        <v>1</v>
      </c>
      <c r="BB205" s="193">
        <f t="shared" si="176"/>
        <v>1</v>
      </c>
      <c r="BC205" s="193">
        <f t="shared" si="177"/>
        <v>1</v>
      </c>
      <c r="BD205" s="191">
        <f t="shared" si="184"/>
        <v>165099.82</v>
      </c>
      <c r="BE205" s="191">
        <f t="shared" si="178"/>
        <v>110066.48</v>
      </c>
      <c r="BF205" s="210">
        <f t="shared" si="179"/>
        <v>165099.82</v>
      </c>
      <c r="BG205" s="211">
        <f t="shared" si="180"/>
        <v>165099.82</v>
      </c>
      <c r="BH205" s="289"/>
      <c r="BI205" s="289"/>
      <c r="BJ205" s="228"/>
      <c r="BK205" s="228"/>
      <c r="BL205" s="233" t="str">
        <f t="shared" si="181"/>
        <v/>
      </c>
    </row>
    <row r="206" spans="1:64" ht="12" customHeight="1">
      <c r="A206" s="333" t="s">
        <v>685</v>
      </c>
      <c r="B206" s="381" t="s">
        <v>458</v>
      </c>
      <c r="C206" s="333" t="s">
        <v>673</v>
      </c>
      <c r="D206" s="381" t="s">
        <v>390</v>
      </c>
      <c r="E206" s="381" t="s">
        <v>875</v>
      </c>
      <c r="F206" s="381" t="s">
        <v>586</v>
      </c>
      <c r="G206" s="381" t="s">
        <v>394</v>
      </c>
      <c r="H206" s="100" t="s">
        <v>653</v>
      </c>
      <c r="I206" s="381" t="s">
        <v>505</v>
      </c>
      <c r="J206" s="382">
        <v>601373.15</v>
      </c>
      <c r="K206" s="382">
        <v>243569.89</v>
      </c>
      <c r="L206" s="191" t="str">
        <f t="shared" ref="L206:L269" si="186">CONCATENATE(B206,C206,D206,E206,F206,G206,I206)</f>
        <v>806014090104802006000024422501</v>
      </c>
      <c r="M206" s="192">
        <f t="array" ref="M206">IF(COUNT(SEARCH(Удалить_Роспись_КВСР,$B206)*SEARCH(Удалить_Роспись_ПБС,$C206)*SEARCH(Удалить_Роспись_КФСР, $D206)*SEARCH(Удалить_Роспись_КЦСР,$E206)*SEARCH(Удалить_Роспись_КВР,$F206)*SEARCH(Удалить_Роспись_ЭК,$H206)*SEARCH(Удалить_Роспись_КР,$I206))&gt;0,0,1)</f>
        <v>1</v>
      </c>
      <c r="N206" s="192">
        <f t="shared" si="185"/>
        <v>1</v>
      </c>
      <c r="O206" s="192" t="str">
        <f t="shared" ref="O206:O269" si="187">IF(OR($E206="263П001",$E206="092П000"),"атп","")</f>
        <v/>
      </c>
      <c r="P206" s="192" t="str">
        <f t="shared" si="182"/>
        <v/>
      </c>
      <c r="Q206" s="300" t="str">
        <f t="shared" ref="Q206:Q269" si="188">IF(OR($E206="282Д002",$E206="909Д000"),"инв","")</f>
        <v/>
      </c>
      <c r="R206" s="300" t="str">
        <f t="shared" ref="R206:R269" si="189">IF(OR($E206="2928006",$E206="4118004",$E206="909Ж000"),"зем","")</f>
        <v/>
      </c>
      <c r="S206" s="300" t="str">
        <f t="shared" ref="S206:S269" si="190">IF($D206="1001","пен","")</f>
        <v/>
      </c>
      <c r="T206" s="192" t="str">
        <f t="shared" ref="T206:T269" si="191">IF($E206="9018000","рез","")</f>
        <v/>
      </c>
      <c r="U206" s="303" t="str">
        <f t="shared" ref="U206:U269" si="192">IF(LEFT($E206,3)="795","рцп","")</f>
        <v/>
      </c>
      <c r="V206" s="300" t="str">
        <f t="shared" ref="V206:V269" si="193">IF(AND($B206="830",OR($E206="1038212",$E206="0358000",E206="0348223",E206="1018001",E206="1018210",E206="1038000",E206="0318202",E206="0368203",E206="0538001")),"мер","")</f>
        <v/>
      </c>
      <c r="W206" s="192" t="str">
        <f t="shared" ref="W206:W269" si="194">IF(AND($B206="806",$D206="0503"),"бла","")</f>
        <v/>
      </c>
      <c r="X206" s="303" t="str">
        <f t="shared" ref="X206:X269" si="195">IF(AND($B206="806",$E206="5058606"),"жил","")</f>
        <v/>
      </c>
      <c r="Y206" s="300" t="str">
        <f t="shared" ref="Y206:Y269" si="196">IF($D206="0107","выб","")</f>
        <v/>
      </c>
      <c r="Z206" s="300" t="str">
        <f t="shared" ref="Z206:Z269" si="197">IF($G206="251","меж","")</f>
        <v/>
      </c>
      <c r="AA206" s="303" t="str">
        <f t="shared" ref="AA206:AA269" si="198">IF($B206="800","кцп","")</f>
        <v/>
      </c>
      <c r="AB206" s="300" t="str">
        <f t="shared" ref="AB206:AB269" si="199">IF($F206="611","смз","")</f>
        <v/>
      </c>
      <c r="AC206" s="300" t="str">
        <f t="shared" ref="AC206:AC269" si="200">IF($D206="1301","дол","")</f>
        <v/>
      </c>
      <c r="AD206" s="300" t="str">
        <f t="shared" ref="AD206:AD269" si="201">IF($F206="612","сиц","")</f>
        <v/>
      </c>
      <c r="AE206" s="192" t="str">
        <f t="shared" ref="AE206:AE269" si="202">IF(AND($B206="890",$E206="9098000",F206="870"),"рсф","")</f>
        <v/>
      </c>
      <c r="AF206" s="192" t="str">
        <f t="shared" ref="AF206:AF269" si="203">IF(AND($F206="330",B206="806"),"поч","")</f>
        <v/>
      </c>
      <c r="AG206" s="192"/>
      <c r="AJ206" s="300" t="str">
        <f t="shared" ref="AJ206:AJ269" si="204">IF(AND(D206="0503",G206="223",OR(E206="2118002",E206="2218002",E206="2338004",E206="2718002",E206="2928002",E206="3018002",E206="3118002",E206="3218002",E206="3418002",E206="3658002",E206="3718002",E206="3818002",E206="3948001",E206="4118002",E206="4218002",E206="4218001",E206="4318002",E206="4418002",E206="4618002")),"осв","")</f>
        <v/>
      </c>
      <c r="AK206" s="300" t="str">
        <f t="shared" ref="AK206:AK269" si="205">IF($D206="0107","выб","")</f>
        <v/>
      </c>
      <c r="AL206" s="300" t="str">
        <f t="shared" ref="AL206:AL269" si="206">IF(OR($D206="0409",$D206="0503"),"бла","")</f>
        <v/>
      </c>
      <c r="AM206" s="300" t="str">
        <f t="shared" ref="AM206:AM269" si="207">IF($G206="251","меж","")</f>
        <v/>
      </c>
      <c r="AN206" s="300" t="str">
        <f t="shared" ref="AN206:AN269" si="208">IF($D206="0501","жил","")</f>
        <v/>
      </c>
      <c r="AO206" s="300" t="str">
        <f t="shared" ref="AO206:AO269" si="209">IF($D206="1101","физ","")</f>
        <v/>
      </c>
      <c r="AP206" s="300" t="str">
        <f t="shared" ref="AP206:AP269" si="210">IF($D206="0408","тра","")</f>
        <v/>
      </c>
      <c r="AQ206" s="300" t="str">
        <f t="shared" ref="AQ206:AQ269" si="211">IF($D206="1001","пен","")</f>
        <v/>
      </c>
      <c r="AR206" s="306" t="str">
        <f t="shared" ref="AR206:AR269" si="212">IF(LEFT($E206,3)="795","рцп","")</f>
        <v/>
      </c>
      <c r="AS206" s="300" t="str">
        <f t="shared" ref="AS206:AS269" si="213">IF($F206="611","смз","")</f>
        <v/>
      </c>
      <c r="AT206" s="300" t="str">
        <f t="shared" ref="AT206:AT269" si="214">IF($F206="612","сиц","")</f>
        <v/>
      </c>
      <c r="AU206" s="192" t="str">
        <f t="shared" ref="AU206:AU269" si="215">IF(LEFT(B206,1)="9",LEFT(CONCATENATE(AJ206,AK206,AL206,AM206,AN206,AP206,AQ206,AR206,AS206,AT206,AO206,"рбс"),3),LEFT(CONCATENATE(O206,P206,Q206,R206,S206,T206,U206,V206,W206,X206,Y206,Z206,AA206,AB206,AC206,AD206,AE206,AF206,"рбс"),3))</f>
        <v>рбс</v>
      </c>
      <c r="AV206" s="192" t="str">
        <f t="shared" ref="AV206:AV269" si="216">CONCATENATE(AU206,B206,IF(C206="ЦП270","ЦП273",IF(AND(C206="ЦС300",LEFT(E206,3)="440"),"ЦС306",IF(AND(C206="ЦУ340",LEFT(E206,3)="440"),"ЦУ347",C206))),IF(ISNA(VLOOKUP(F206,спр_Платные,1,FALSE)),"общ","пла"),VLOOKUP(G206,спр_Индексации_ЭКР,3,FALSE))</f>
        <v>рбс80601409общпро</v>
      </c>
      <c r="AW206" s="191">
        <f t="shared" ref="AW206:AW269" si="217">J206*$M206</f>
        <v>601373.15</v>
      </c>
      <c r="AX206" s="191">
        <f t="shared" ref="AX206:AX269" si="218">K206*$M206</f>
        <v>243569.89</v>
      </c>
      <c r="AY206" s="191">
        <f t="shared" ref="AY206:AY269" si="219">J206*$N206</f>
        <v>601373.15</v>
      </c>
      <c r="AZ206" s="191">
        <f t="shared" ref="AZ206:AZ269" si="220">K206*$N206</f>
        <v>243569.89</v>
      </c>
      <c r="BA206" s="193">
        <f t="shared" ref="BA206:BA269" si="221">VLOOKUP(G206,спр_Индексации_ЭКР,2,FALSE)</f>
        <v>1</v>
      </c>
      <c r="BB206" s="193">
        <f t="shared" ref="BB206:BB269" si="222">VLOOKUP(G206,спр_Индексации_ЭКР,4,FALSE)</f>
        <v>1</v>
      </c>
      <c r="BC206" s="193">
        <f t="shared" ref="BC206:BC269" si="223">VLOOKUP(G206,спр_Индексации_ЭКР,5,FALSE)</f>
        <v>1</v>
      </c>
      <c r="BD206" s="191">
        <f t="shared" si="184"/>
        <v>601373.15</v>
      </c>
      <c r="BE206" s="191">
        <f t="shared" ref="BE206:BE269" si="224">AZ206*$BA206</f>
        <v>243569.89</v>
      </c>
      <c r="BF206" s="210">
        <f t="shared" ref="BF206:BF269" si="225">BD206*BB206</f>
        <v>601373.15</v>
      </c>
      <c r="BG206" s="211">
        <f t="shared" ref="BG206:BG269" si="226">BF206*BC206</f>
        <v>601373.15</v>
      </c>
      <c r="BH206" s="289"/>
      <c r="BI206" s="289"/>
      <c r="BJ206" s="228"/>
      <c r="BK206" s="228"/>
      <c r="BL206" s="233" t="str">
        <f t="shared" ref="BL206:BL269" si="227">IF(LEFT(B206,1)="9",LEFT(D206,2),"")</f>
        <v/>
      </c>
    </row>
    <row r="207" spans="1:64" ht="12" customHeight="1">
      <c r="A207" s="333" t="s">
        <v>685</v>
      </c>
      <c r="B207" s="381" t="s">
        <v>458</v>
      </c>
      <c r="C207" s="333" t="s">
        <v>673</v>
      </c>
      <c r="D207" s="381" t="s">
        <v>390</v>
      </c>
      <c r="E207" s="381" t="s">
        <v>875</v>
      </c>
      <c r="F207" s="381" t="s">
        <v>586</v>
      </c>
      <c r="G207" s="381" t="s">
        <v>389</v>
      </c>
      <c r="H207" s="100" t="s">
        <v>653</v>
      </c>
      <c r="I207" s="381" t="s">
        <v>505</v>
      </c>
      <c r="J207" s="382">
        <v>3874861.31</v>
      </c>
      <c r="K207" s="382">
        <v>2315728.84</v>
      </c>
      <c r="L207" s="191" t="str">
        <f t="shared" si="186"/>
        <v>806014090104802006000024422601</v>
      </c>
      <c r="M207" s="192">
        <f t="array" ref="M207">IF(COUNT(SEARCH(Удалить_Роспись_КВСР,$B207)*SEARCH(Удалить_Роспись_ПБС,$C207)*SEARCH(Удалить_Роспись_КФСР, $D207)*SEARCH(Удалить_Роспись_КЦСР,$E207)*SEARCH(Удалить_Роспись_КВР,$F207)*SEARCH(Удалить_Роспись_ЭК,$H207)*SEARCH(Удалить_Роспись_КР,$I207))&gt;0,0,1)</f>
        <v>1</v>
      </c>
      <c r="N207" s="192">
        <f t="shared" si="185"/>
        <v>1</v>
      </c>
      <c r="O207" s="192" t="str">
        <f t="shared" si="187"/>
        <v/>
      </c>
      <c r="P207" s="192" t="str">
        <f t="shared" si="182"/>
        <v/>
      </c>
      <c r="Q207" s="300" t="str">
        <f t="shared" si="188"/>
        <v/>
      </c>
      <c r="R207" s="300" t="str">
        <f t="shared" si="189"/>
        <v/>
      </c>
      <c r="S207" s="300" t="str">
        <f t="shared" si="190"/>
        <v/>
      </c>
      <c r="T207" s="192" t="str">
        <f t="shared" si="191"/>
        <v/>
      </c>
      <c r="U207" s="303" t="str">
        <f t="shared" si="192"/>
        <v/>
      </c>
      <c r="V207" s="300" t="str">
        <f t="shared" si="193"/>
        <v/>
      </c>
      <c r="W207" s="192" t="str">
        <f t="shared" si="194"/>
        <v/>
      </c>
      <c r="X207" s="303" t="str">
        <f t="shared" si="195"/>
        <v/>
      </c>
      <c r="Y207" s="300" t="str">
        <f t="shared" si="196"/>
        <v/>
      </c>
      <c r="Z207" s="300" t="str">
        <f t="shared" si="197"/>
        <v/>
      </c>
      <c r="AA207" s="303" t="str">
        <f t="shared" si="198"/>
        <v/>
      </c>
      <c r="AB207" s="300" t="str">
        <f t="shared" si="199"/>
        <v/>
      </c>
      <c r="AC207" s="300" t="str">
        <f t="shared" si="200"/>
        <v/>
      </c>
      <c r="AD207" s="300" t="str">
        <f t="shared" si="201"/>
        <v/>
      </c>
      <c r="AE207" s="192" t="str">
        <f t="shared" si="202"/>
        <v/>
      </c>
      <c r="AF207" s="192" t="str">
        <f t="shared" si="203"/>
        <v/>
      </c>
      <c r="AG207" s="192"/>
      <c r="AJ207" s="300" t="str">
        <f t="shared" si="204"/>
        <v/>
      </c>
      <c r="AK207" s="300" t="str">
        <f t="shared" si="205"/>
        <v/>
      </c>
      <c r="AL207" s="300" t="str">
        <f t="shared" si="206"/>
        <v/>
      </c>
      <c r="AM207" s="300" t="str">
        <f t="shared" si="207"/>
        <v/>
      </c>
      <c r="AN207" s="300" t="str">
        <f t="shared" si="208"/>
        <v/>
      </c>
      <c r="AO207" s="300" t="str">
        <f t="shared" si="209"/>
        <v/>
      </c>
      <c r="AP207" s="300" t="str">
        <f t="shared" si="210"/>
        <v/>
      </c>
      <c r="AQ207" s="300" t="str">
        <f t="shared" si="211"/>
        <v/>
      </c>
      <c r="AR207" s="306" t="str">
        <f t="shared" si="212"/>
        <v/>
      </c>
      <c r="AS207" s="300" t="str">
        <f t="shared" si="213"/>
        <v/>
      </c>
      <c r="AT207" s="300" t="str">
        <f t="shared" si="214"/>
        <v/>
      </c>
      <c r="AU207" s="192" t="str">
        <f t="shared" si="215"/>
        <v>рбс</v>
      </c>
      <c r="AV207" s="192" t="str">
        <f t="shared" si="216"/>
        <v>рбс80601409общпро</v>
      </c>
      <c r="AW207" s="191">
        <f t="shared" si="217"/>
        <v>3874861.31</v>
      </c>
      <c r="AX207" s="191">
        <f t="shared" si="218"/>
        <v>2315728.84</v>
      </c>
      <c r="AY207" s="191">
        <f t="shared" si="219"/>
        <v>3874861.31</v>
      </c>
      <c r="AZ207" s="191">
        <f t="shared" si="220"/>
        <v>2315728.84</v>
      </c>
      <c r="BA207" s="193">
        <f t="shared" si="221"/>
        <v>1</v>
      </c>
      <c r="BB207" s="193">
        <f t="shared" si="222"/>
        <v>1</v>
      </c>
      <c r="BC207" s="193">
        <f t="shared" si="223"/>
        <v>1</v>
      </c>
      <c r="BD207" s="191">
        <f t="shared" si="184"/>
        <v>3874861.31</v>
      </c>
      <c r="BE207" s="191">
        <f t="shared" si="224"/>
        <v>2315728.84</v>
      </c>
      <c r="BF207" s="210">
        <f t="shared" si="225"/>
        <v>3874861.31</v>
      </c>
      <c r="BG207" s="211">
        <f t="shared" si="226"/>
        <v>3874861.31</v>
      </c>
      <c r="BH207" s="289"/>
      <c r="BI207" s="289"/>
      <c r="BJ207" s="228"/>
      <c r="BK207" s="228"/>
      <c r="BL207" s="233" t="str">
        <f t="shared" si="227"/>
        <v/>
      </c>
    </row>
    <row r="208" spans="1:64" ht="12" customHeight="1">
      <c r="A208" s="333" t="s">
        <v>685</v>
      </c>
      <c r="B208" s="381" t="s">
        <v>458</v>
      </c>
      <c r="C208" s="333" t="s">
        <v>673</v>
      </c>
      <c r="D208" s="381" t="s">
        <v>390</v>
      </c>
      <c r="E208" s="381" t="s">
        <v>875</v>
      </c>
      <c r="F208" s="381" t="s">
        <v>586</v>
      </c>
      <c r="G208" s="381" t="s">
        <v>395</v>
      </c>
      <c r="H208" s="100" t="s">
        <v>653</v>
      </c>
      <c r="I208" s="381" t="s">
        <v>505</v>
      </c>
      <c r="J208" s="382">
        <v>100000</v>
      </c>
      <c r="K208" s="382">
        <v>54250</v>
      </c>
      <c r="L208" s="191" t="str">
        <f t="shared" si="186"/>
        <v>806014090104802006000024429001</v>
      </c>
      <c r="M208" s="192">
        <f t="array" ref="M208">IF(COUNT(SEARCH(Удалить_Роспись_КВСР,$B208)*SEARCH(Удалить_Роспись_ПБС,$C208)*SEARCH(Удалить_Роспись_КФСР, $D208)*SEARCH(Удалить_Роспись_КЦСР,$E208)*SEARCH(Удалить_Роспись_КВР,$F208)*SEARCH(Удалить_Роспись_ЭК,$H208)*SEARCH(Удалить_Роспись_КР,$I208))&gt;0,0,1)</f>
        <v>1</v>
      </c>
      <c r="N208" s="192">
        <f t="shared" si="185"/>
        <v>1</v>
      </c>
      <c r="O208" s="192" t="str">
        <f t="shared" si="187"/>
        <v/>
      </c>
      <c r="P208" s="192" t="str">
        <f t="shared" si="182"/>
        <v/>
      </c>
      <c r="Q208" s="300" t="str">
        <f t="shared" si="188"/>
        <v/>
      </c>
      <c r="R208" s="300" t="str">
        <f t="shared" si="189"/>
        <v/>
      </c>
      <c r="S208" s="300" t="str">
        <f t="shared" si="190"/>
        <v/>
      </c>
      <c r="T208" s="192" t="str">
        <f t="shared" si="191"/>
        <v/>
      </c>
      <c r="U208" s="303" t="str">
        <f t="shared" si="192"/>
        <v/>
      </c>
      <c r="V208" s="300" t="str">
        <f t="shared" si="193"/>
        <v/>
      </c>
      <c r="W208" s="192" t="str">
        <f t="shared" si="194"/>
        <v/>
      </c>
      <c r="X208" s="303" t="str">
        <f t="shared" si="195"/>
        <v/>
      </c>
      <c r="Y208" s="300" t="str">
        <f t="shared" si="196"/>
        <v/>
      </c>
      <c r="Z208" s="300" t="str">
        <f t="shared" si="197"/>
        <v/>
      </c>
      <c r="AA208" s="303" t="str">
        <f t="shared" si="198"/>
        <v/>
      </c>
      <c r="AB208" s="300" t="str">
        <f t="shared" si="199"/>
        <v/>
      </c>
      <c r="AC208" s="300" t="str">
        <f t="shared" si="200"/>
        <v/>
      </c>
      <c r="AD208" s="300" t="str">
        <f t="shared" si="201"/>
        <v/>
      </c>
      <c r="AE208" s="192" t="str">
        <f t="shared" si="202"/>
        <v/>
      </c>
      <c r="AF208" s="192" t="str">
        <f t="shared" si="203"/>
        <v/>
      </c>
      <c r="AG208" s="192"/>
      <c r="AJ208" s="300" t="str">
        <f t="shared" si="204"/>
        <v/>
      </c>
      <c r="AK208" s="300" t="str">
        <f t="shared" si="205"/>
        <v/>
      </c>
      <c r="AL208" s="300" t="str">
        <f t="shared" si="206"/>
        <v/>
      </c>
      <c r="AM208" s="300" t="str">
        <f t="shared" si="207"/>
        <v/>
      </c>
      <c r="AN208" s="300" t="str">
        <f t="shared" si="208"/>
        <v/>
      </c>
      <c r="AO208" s="300" t="str">
        <f t="shared" si="209"/>
        <v/>
      </c>
      <c r="AP208" s="300" t="str">
        <f t="shared" si="210"/>
        <v/>
      </c>
      <c r="AQ208" s="300" t="str">
        <f t="shared" si="211"/>
        <v/>
      </c>
      <c r="AR208" s="306" t="str">
        <f t="shared" si="212"/>
        <v/>
      </c>
      <c r="AS208" s="300" t="str">
        <f t="shared" si="213"/>
        <v/>
      </c>
      <c r="AT208" s="300" t="str">
        <f t="shared" si="214"/>
        <v/>
      </c>
      <c r="AU208" s="192" t="str">
        <f t="shared" si="215"/>
        <v>рбс</v>
      </c>
      <c r="AV208" s="192" t="str">
        <f t="shared" si="216"/>
        <v>рбс80601409общпро</v>
      </c>
      <c r="AW208" s="191">
        <f t="shared" si="217"/>
        <v>100000</v>
      </c>
      <c r="AX208" s="191">
        <f t="shared" si="218"/>
        <v>54250</v>
      </c>
      <c r="AY208" s="191">
        <f t="shared" si="219"/>
        <v>100000</v>
      </c>
      <c r="AZ208" s="191">
        <f t="shared" si="220"/>
        <v>54250</v>
      </c>
      <c r="BA208" s="193">
        <f t="shared" si="221"/>
        <v>1</v>
      </c>
      <c r="BB208" s="193">
        <f t="shared" si="222"/>
        <v>1</v>
      </c>
      <c r="BC208" s="193">
        <f t="shared" si="223"/>
        <v>1</v>
      </c>
      <c r="BD208" s="191">
        <f t="shared" si="184"/>
        <v>100000</v>
      </c>
      <c r="BE208" s="191">
        <f t="shared" si="224"/>
        <v>54250</v>
      </c>
      <c r="BF208" s="210">
        <f t="shared" si="225"/>
        <v>100000</v>
      </c>
      <c r="BG208" s="211">
        <f t="shared" si="226"/>
        <v>100000</v>
      </c>
      <c r="BH208" s="289"/>
      <c r="BI208" s="289"/>
      <c r="BJ208" s="228"/>
      <c r="BK208" s="228"/>
      <c r="BL208" s="233" t="str">
        <f t="shared" si="227"/>
        <v/>
      </c>
    </row>
    <row r="209" spans="1:64" ht="12" customHeight="1">
      <c r="A209" s="333" t="s">
        <v>685</v>
      </c>
      <c r="B209" s="381" t="s">
        <v>458</v>
      </c>
      <c r="C209" s="333" t="s">
        <v>673</v>
      </c>
      <c r="D209" s="381" t="s">
        <v>390</v>
      </c>
      <c r="E209" s="381" t="s">
        <v>875</v>
      </c>
      <c r="F209" s="381" t="s">
        <v>586</v>
      </c>
      <c r="G209" s="381" t="s">
        <v>397</v>
      </c>
      <c r="H209" s="100" t="s">
        <v>653</v>
      </c>
      <c r="I209" s="381" t="s">
        <v>505</v>
      </c>
      <c r="J209" s="382">
        <v>1651086.76</v>
      </c>
      <c r="K209" s="382">
        <v>1490912.57</v>
      </c>
      <c r="L209" s="191" t="str">
        <f t="shared" si="186"/>
        <v>806014090104802006000024434001</v>
      </c>
      <c r="M209" s="192">
        <f t="array" ref="M209">IF(COUNT(SEARCH(Удалить_Роспись_КВСР,$B209)*SEARCH(Удалить_Роспись_ПБС,$C209)*SEARCH(Удалить_Роспись_КФСР, $D209)*SEARCH(Удалить_Роспись_КЦСР,$E209)*SEARCH(Удалить_Роспись_КВР,$F209)*SEARCH(Удалить_Роспись_ЭК,$H209)*SEARCH(Удалить_Роспись_КР,$I209))&gt;0,0,1)</f>
        <v>1</v>
      </c>
      <c r="N209" s="192">
        <f t="shared" si="185"/>
        <v>1</v>
      </c>
      <c r="O209" s="192" t="str">
        <f t="shared" si="187"/>
        <v/>
      </c>
      <c r="P209" s="192" t="str">
        <f t="shared" si="182"/>
        <v/>
      </c>
      <c r="Q209" s="300" t="str">
        <f t="shared" si="188"/>
        <v/>
      </c>
      <c r="R209" s="300" t="str">
        <f t="shared" si="189"/>
        <v/>
      </c>
      <c r="S209" s="300" t="str">
        <f t="shared" si="190"/>
        <v/>
      </c>
      <c r="T209" s="192" t="str">
        <f t="shared" si="191"/>
        <v/>
      </c>
      <c r="U209" s="303" t="str">
        <f t="shared" si="192"/>
        <v/>
      </c>
      <c r="V209" s="300" t="str">
        <f t="shared" si="193"/>
        <v/>
      </c>
      <c r="W209" s="192" t="str">
        <f t="shared" si="194"/>
        <v/>
      </c>
      <c r="X209" s="303" t="str">
        <f t="shared" si="195"/>
        <v/>
      </c>
      <c r="Y209" s="300" t="str">
        <f t="shared" si="196"/>
        <v/>
      </c>
      <c r="Z209" s="300" t="str">
        <f t="shared" si="197"/>
        <v/>
      </c>
      <c r="AA209" s="303" t="str">
        <f t="shared" si="198"/>
        <v/>
      </c>
      <c r="AB209" s="300" t="str">
        <f t="shared" si="199"/>
        <v/>
      </c>
      <c r="AC209" s="300" t="str">
        <f t="shared" si="200"/>
        <v/>
      </c>
      <c r="AD209" s="300" t="str">
        <f t="shared" si="201"/>
        <v/>
      </c>
      <c r="AE209" s="192" t="str">
        <f t="shared" si="202"/>
        <v/>
      </c>
      <c r="AF209" s="192" t="str">
        <f t="shared" si="203"/>
        <v/>
      </c>
      <c r="AG209" s="192"/>
      <c r="AJ209" s="300" t="str">
        <f t="shared" si="204"/>
        <v/>
      </c>
      <c r="AK209" s="300" t="str">
        <f t="shared" si="205"/>
        <v/>
      </c>
      <c r="AL209" s="300" t="str">
        <f t="shared" si="206"/>
        <v/>
      </c>
      <c r="AM209" s="300" t="str">
        <f t="shared" si="207"/>
        <v/>
      </c>
      <c r="AN209" s="300" t="str">
        <f t="shared" si="208"/>
        <v/>
      </c>
      <c r="AO209" s="300" t="str">
        <f t="shared" si="209"/>
        <v/>
      </c>
      <c r="AP209" s="300" t="str">
        <f t="shared" si="210"/>
        <v/>
      </c>
      <c r="AQ209" s="300" t="str">
        <f t="shared" si="211"/>
        <v/>
      </c>
      <c r="AR209" s="306" t="str">
        <f t="shared" si="212"/>
        <v/>
      </c>
      <c r="AS209" s="300" t="str">
        <f t="shared" si="213"/>
        <v/>
      </c>
      <c r="AT209" s="300" t="str">
        <f t="shared" si="214"/>
        <v/>
      </c>
      <c r="AU209" s="192" t="str">
        <f t="shared" si="215"/>
        <v>рбс</v>
      </c>
      <c r="AV209" s="192" t="str">
        <f t="shared" si="216"/>
        <v>рбс80601409общпро</v>
      </c>
      <c r="AW209" s="191">
        <f t="shared" si="217"/>
        <v>1651086.76</v>
      </c>
      <c r="AX209" s="191">
        <f t="shared" si="218"/>
        <v>1490912.57</v>
      </c>
      <c r="AY209" s="191">
        <f t="shared" si="219"/>
        <v>1651086.76</v>
      </c>
      <c r="AZ209" s="191">
        <f t="shared" si="220"/>
        <v>1490912.57</v>
      </c>
      <c r="BA209" s="193">
        <f t="shared" si="221"/>
        <v>1</v>
      </c>
      <c r="BB209" s="193">
        <f t="shared" si="222"/>
        <v>1</v>
      </c>
      <c r="BC209" s="193">
        <f t="shared" si="223"/>
        <v>1</v>
      </c>
      <c r="BD209" s="191">
        <f>IF(ISNA(BA209),0,AY209*$BA209)+200000-0.61+660000</f>
        <v>2511086.15</v>
      </c>
      <c r="BE209" s="191">
        <f t="shared" si="224"/>
        <v>1490912.57</v>
      </c>
      <c r="BF209" s="210">
        <f t="shared" si="225"/>
        <v>2511086.15</v>
      </c>
      <c r="BG209" s="211">
        <f t="shared" si="226"/>
        <v>2511086.15</v>
      </c>
      <c r="BH209" s="289"/>
      <c r="BI209" s="289"/>
      <c r="BJ209" s="228"/>
      <c r="BK209" s="228"/>
      <c r="BL209" s="233" t="str">
        <f t="shared" si="227"/>
        <v/>
      </c>
    </row>
    <row r="210" spans="1:64" ht="12" customHeight="1">
      <c r="A210" s="333" t="s">
        <v>685</v>
      </c>
      <c r="B210" s="381" t="s">
        <v>458</v>
      </c>
      <c r="C210" s="333" t="s">
        <v>673</v>
      </c>
      <c r="D210" s="381" t="s">
        <v>390</v>
      </c>
      <c r="E210" s="381" t="s">
        <v>875</v>
      </c>
      <c r="F210" s="381" t="s">
        <v>609</v>
      </c>
      <c r="G210" s="381" t="s">
        <v>395</v>
      </c>
      <c r="H210" s="100" t="s">
        <v>653</v>
      </c>
      <c r="I210" s="381" t="s">
        <v>505</v>
      </c>
      <c r="J210" s="382">
        <v>50000</v>
      </c>
      <c r="K210" s="382">
        <v>17731.740000000002</v>
      </c>
      <c r="L210" s="191" t="str">
        <f t="shared" si="186"/>
        <v>806014090104802006000085229001</v>
      </c>
      <c r="M210" s="192">
        <f t="array" ref="M210">IF(COUNT(SEARCH(Удалить_Роспись_КВСР,$B210)*SEARCH(Удалить_Роспись_ПБС,$C210)*SEARCH(Удалить_Роспись_КФСР, $D210)*SEARCH(Удалить_Роспись_КЦСР,$E210)*SEARCH(Удалить_Роспись_КВР,$F210)*SEARCH(Удалить_Роспись_ЭК,$H210)*SEARCH(Удалить_Роспись_КР,$I210))&gt;0,0,1)</f>
        <v>1</v>
      </c>
      <c r="N210" s="192">
        <v>0</v>
      </c>
      <c r="O210" s="192" t="str">
        <f t="shared" si="187"/>
        <v/>
      </c>
      <c r="P210" s="192" t="str">
        <f t="shared" si="182"/>
        <v/>
      </c>
      <c r="Q210" s="300" t="str">
        <f t="shared" si="188"/>
        <v/>
      </c>
      <c r="R210" s="300" t="str">
        <f t="shared" si="189"/>
        <v/>
      </c>
      <c r="S210" s="300" t="str">
        <f t="shared" si="190"/>
        <v/>
      </c>
      <c r="T210" s="192" t="str">
        <f t="shared" si="191"/>
        <v/>
      </c>
      <c r="U210" s="303" t="str">
        <f t="shared" si="192"/>
        <v/>
      </c>
      <c r="V210" s="300" t="str">
        <f t="shared" si="193"/>
        <v/>
      </c>
      <c r="W210" s="192" t="str">
        <f t="shared" si="194"/>
        <v/>
      </c>
      <c r="X210" s="303" t="str">
        <f t="shared" si="195"/>
        <v/>
      </c>
      <c r="Y210" s="300" t="str">
        <f t="shared" si="196"/>
        <v/>
      </c>
      <c r="Z210" s="300" t="str">
        <f t="shared" si="197"/>
        <v/>
      </c>
      <c r="AA210" s="303" t="str">
        <f t="shared" si="198"/>
        <v/>
      </c>
      <c r="AB210" s="300" t="str">
        <f t="shared" si="199"/>
        <v/>
      </c>
      <c r="AC210" s="300" t="str">
        <f t="shared" si="200"/>
        <v/>
      </c>
      <c r="AD210" s="300" t="str">
        <f t="shared" si="201"/>
        <v/>
      </c>
      <c r="AE210" s="192" t="str">
        <f t="shared" si="202"/>
        <v/>
      </c>
      <c r="AF210" s="192" t="str">
        <f t="shared" si="203"/>
        <v/>
      </c>
      <c r="AG210" s="192"/>
      <c r="AJ210" s="300" t="str">
        <f t="shared" si="204"/>
        <v/>
      </c>
      <c r="AK210" s="300" t="str">
        <f t="shared" si="205"/>
        <v/>
      </c>
      <c r="AL210" s="300" t="str">
        <f t="shared" si="206"/>
        <v/>
      </c>
      <c r="AM210" s="300" t="str">
        <f t="shared" si="207"/>
        <v/>
      </c>
      <c r="AN210" s="300" t="str">
        <f t="shared" si="208"/>
        <v/>
      </c>
      <c r="AO210" s="300" t="str">
        <f t="shared" si="209"/>
        <v/>
      </c>
      <c r="AP210" s="300" t="str">
        <f t="shared" si="210"/>
        <v/>
      </c>
      <c r="AQ210" s="300" t="str">
        <f t="shared" si="211"/>
        <v/>
      </c>
      <c r="AR210" s="306" t="str">
        <f t="shared" si="212"/>
        <v/>
      </c>
      <c r="AS210" s="300" t="str">
        <f t="shared" si="213"/>
        <v/>
      </c>
      <c r="AT210" s="300" t="str">
        <f t="shared" si="214"/>
        <v/>
      </c>
      <c r="AU210" s="192" t="str">
        <f t="shared" si="215"/>
        <v>рбс</v>
      </c>
      <c r="AV210" s="192" t="str">
        <f t="shared" si="216"/>
        <v>рбс80601409общпро</v>
      </c>
      <c r="AW210" s="191">
        <f t="shared" si="217"/>
        <v>50000</v>
      </c>
      <c r="AX210" s="191">
        <f t="shared" si="218"/>
        <v>17731.740000000002</v>
      </c>
      <c r="AY210" s="191">
        <f t="shared" si="219"/>
        <v>0</v>
      </c>
      <c r="AZ210" s="191">
        <f t="shared" si="220"/>
        <v>0</v>
      </c>
      <c r="BA210" s="193">
        <f t="shared" si="221"/>
        <v>1</v>
      </c>
      <c r="BB210" s="193">
        <f t="shared" si="222"/>
        <v>1</v>
      </c>
      <c r="BC210" s="193">
        <f t="shared" si="223"/>
        <v>1</v>
      </c>
      <c r="BD210" s="191">
        <f t="shared" si="184"/>
        <v>0</v>
      </c>
      <c r="BE210" s="191">
        <f t="shared" si="224"/>
        <v>0</v>
      </c>
      <c r="BF210" s="210">
        <f t="shared" si="225"/>
        <v>0</v>
      </c>
      <c r="BG210" s="211">
        <f t="shared" si="226"/>
        <v>0</v>
      </c>
      <c r="BH210" s="289"/>
      <c r="BI210" s="289"/>
      <c r="BJ210" s="228"/>
      <c r="BK210" s="228"/>
      <c r="BL210" s="233" t="str">
        <f t="shared" si="227"/>
        <v/>
      </c>
    </row>
    <row r="211" spans="1:64" ht="12" customHeight="1">
      <c r="A211" s="333" t="s">
        <v>685</v>
      </c>
      <c r="B211" s="381" t="s">
        <v>458</v>
      </c>
      <c r="C211" s="333" t="s">
        <v>673</v>
      </c>
      <c r="D211" s="381" t="s">
        <v>390</v>
      </c>
      <c r="E211" s="381" t="s">
        <v>875</v>
      </c>
      <c r="F211" s="381" t="s">
        <v>658</v>
      </c>
      <c r="G211" s="381" t="s">
        <v>395</v>
      </c>
      <c r="H211" s="100" t="s">
        <v>653</v>
      </c>
      <c r="I211" s="381" t="s">
        <v>505</v>
      </c>
      <c r="J211" s="382">
        <v>173290.5</v>
      </c>
      <c r="K211" s="382">
        <v>147040.5</v>
      </c>
      <c r="L211" s="191" t="str">
        <f t="shared" si="186"/>
        <v>806014090104802006000085329001</v>
      </c>
      <c r="M211" s="192">
        <f t="array" ref="M211">IF(COUNT(SEARCH(Удалить_Роспись_КВСР,$B211)*SEARCH(Удалить_Роспись_ПБС,$C211)*SEARCH(Удалить_Роспись_КФСР, $D211)*SEARCH(Удалить_Роспись_КЦСР,$E211)*SEARCH(Удалить_Роспись_КВР,$F211)*SEARCH(Удалить_Роспись_ЭК,$H211)*SEARCH(Удалить_Роспись_КР,$I211))&gt;0,0,1)</f>
        <v>1</v>
      </c>
      <c r="N211" s="192">
        <v>0</v>
      </c>
      <c r="O211" s="192" t="str">
        <f t="shared" si="187"/>
        <v/>
      </c>
      <c r="P211" s="192" t="str">
        <f t="shared" si="182"/>
        <v/>
      </c>
      <c r="Q211" s="300" t="str">
        <f t="shared" si="188"/>
        <v/>
      </c>
      <c r="R211" s="300" t="str">
        <f t="shared" si="189"/>
        <v/>
      </c>
      <c r="S211" s="300" t="str">
        <f t="shared" si="190"/>
        <v/>
      </c>
      <c r="T211" s="192" t="str">
        <f t="shared" si="191"/>
        <v/>
      </c>
      <c r="U211" s="303" t="str">
        <f t="shared" si="192"/>
        <v/>
      </c>
      <c r="V211" s="300" t="str">
        <f t="shared" si="193"/>
        <v/>
      </c>
      <c r="W211" s="192" t="str">
        <f t="shared" si="194"/>
        <v/>
      </c>
      <c r="X211" s="303" t="str">
        <f t="shared" si="195"/>
        <v/>
      </c>
      <c r="Y211" s="300" t="str">
        <f t="shared" si="196"/>
        <v/>
      </c>
      <c r="Z211" s="300" t="str">
        <f t="shared" si="197"/>
        <v/>
      </c>
      <c r="AA211" s="303" t="str">
        <f t="shared" si="198"/>
        <v/>
      </c>
      <c r="AB211" s="300" t="str">
        <f t="shared" si="199"/>
        <v/>
      </c>
      <c r="AC211" s="300" t="str">
        <f t="shared" si="200"/>
        <v/>
      </c>
      <c r="AD211" s="300" t="str">
        <f t="shared" si="201"/>
        <v/>
      </c>
      <c r="AE211" s="192" t="str">
        <f t="shared" si="202"/>
        <v/>
      </c>
      <c r="AF211" s="192" t="str">
        <f t="shared" si="203"/>
        <v/>
      </c>
      <c r="AG211" s="192"/>
      <c r="AJ211" s="300" t="str">
        <f t="shared" si="204"/>
        <v/>
      </c>
      <c r="AK211" s="300" t="str">
        <f t="shared" si="205"/>
        <v/>
      </c>
      <c r="AL211" s="300" t="str">
        <f t="shared" si="206"/>
        <v/>
      </c>
      <c r="AM211" s="300" t="str">
        <f t="shared" si="207"/>
        <v/>
      </c>
      <c r="AN211" s="300" t="str">
        <f t="shared" si="208"/>
        <v/>
      </c>
      <c r="AO211" s="300" t="str">
        <f t="shared" si="209"/>
        <v/>
      </c>
      <c r="AP211" s="300" t="str">
        <f t="shared" si="210"/>
        <v/>
      </c>
      <c r="AQ211" s="300" t="str">
        <f t="shared" si="211"/>
        <v/>
      </c>
      <c r="AR211" s="306" t="str">
        <f t="shared" si="212"/>
        <v/>
      </c>
      <c r="AS211" s="300" t="str">
        <f t="shared" si="213"/>
        <v/>
      </c>
      <c r="AT211" s="300" t="str">
        <f t="shared" si="214"/>
        <v/>
      </c>
      <c r="AU211" s="192" t="str">
        <f t="shared" si="215"/>
        <v>рбс</v>
      </c>
      <c r="AV211" s="192" t="str">
        <f t="shared" si="216"/>
        <v>рбс80601409общпро</v>
      </c>
      <c r="AW211" s="191">
        <f t="shared" si="217"/>
        <v>173290.5</v>
      </c>
      <c r="AX211" s="191">
        <f t="shared" si="218"/>
        <v>147040.5</v>
      </c>
      <c r="AY211" s="191">
        <f t="shared" si="219"/>
        <v>0</v>
      </c>
      <c r="AZ211" s="191">
        <f t="shared" si="220"/>
        <v>0</v>
      </c>
      <c r="BA211" s="193">
        <f t="shared" si="221"/>
        <v>1</v>
      </c>
      <c r="BB211" s="193">
        <f t="shared" si="222"/>
        <v>1</v>
      </c>
      <c r="BC211" s="193">
        <f t="shared" si="223"/>
        <v>1</v>
      </c>
      <c r="BD211" s="191">
        <f t="shared" si="184"/>
        <v>0</v>
      </c>
      <c r="BE211" s="191">
        <f t="shared" si="224"/>
        <v>0</v>
      </c>
      <c r="BF211" s="210">
        <f t="shared" si="225"/>
        <v>0</v>
      </c>
      <c r="BG211" s="211">
        <f t="shared" si="226"/>
        <v>0</v>
      </c>
      <c r="BH211" s="289"/>
      <c r="BI211" s="289"/>
      <c r="BJ211" s="228"/>
      <c r="BK211" s="228"/>
      <c r="BL211" s="233" t="str">
        <f t="shared" si="227"/>
        <v/>
      </c>
    </row>
    <row r="212" spans="1:64" ht="12" customHeight="1">
      <c r="A212" s="333" t="s">
        <v>685</v>
      </c>
      <c r="B212" s="381" t="s">
        <v>458</v>
      </c>
      <c r="C212" s="333" t="s">
        <v>673</v>
      </c>
      <c r="D212" s="381" t="s">
        <v>390</v>
      </c>
      <c r="E212" s="381" t="s">
        <v>876</v>
      </c>
      <c r="F212" s="381" t="s">
        <v>602</v>
      </c>
      <c r="G212" s="381" t="s">
        <v>385</v>
      </c>
      <c r="H212" s="100" t="s">
        <v>653</v>
      </c>
      <c r="I212" s="381" t="s">
        <v>505</v>
      </c>
      <c r="J212" s="382">
        <v>409936.9</v>
      </c>
      <c r="K212" s="382">
        <v>396666.44</v>
      </c>
      <c r="L212" s="191" t="str">
        <f t="shared" si="186"/>
        <v>806014090104802006100012121101</v>
      </c>
      <c r="M212" s="192">
        <f t="array" ref="M212">IF(COUNT(SEARCH(Удалить_Роспись_КВСР,$B212)*SEARCH(Удалить_Роспись_ПБС,$C212)*SEARCH(Удалить_Роспись_КФСР, $D212)*SEARCH(Удалить_Роспись_КЦСР,$E212)*SEARCH(Удалить_Роспись_КВР,$F212)*SEARCH(Удалить_Роспись_ЭК,$H212)*SEARCH(Удалить_Роспись_КР,$I212))&gt;0,0,1)</f>
        <v>1</v>
      </c>
      <c r="N212" s="192">
        <v>0</v>
      </c>
      <c r="O212" s="192" t="str">
        <f t="shared" si="187"/>
        <v/>
      </c>
      <c r="P212" s="192" t="str">
        <f t="shared" ref="P212:P275" si="228">IF($E212="092Л000","воз","")</f>
        <v/>
      </c>
      <c r="Q212" s="300" t="str">
        <f t="shared" si="188"/>
        <v/>
      </c>
      <c r="R212" s="300" t="str">
        <f t="shared" si="189"/>
        <v/>
      </c>
      <c r="S212" s="300" t="str">
        <f t="shared" si="190"/>
        <v/>
      </c>
      <c r="T212" s="192" t="str">
        <f t="shared" si="191"/>
        <v/>
      </c>
      <c r="U212" s="303" t="str">
        <f t="shared" si="192"/>
        <v/>
      </c>
      <c r="V212" s="300" t="str">
        <f t="shared" si="193"/>
        <v/>
      </c>
      <c r="W212" s="192" t="str">
        <f t="shared" si="194"/>
        <v/>
      </c>
      <c r="X212" s="303" t="str">
        <f t="shared" si="195"/>
        <v/>
      </c>
      <c r="Y212" s="300" t="str">
        <f t="shared" si="196"/>
        <v/>
      </c>
      <c r="Z212" s="300" t="str">
        <f t="shared" si="197"/>
        <v/>
      </c>
      <c r="AA212" s="303" t="str">
        <f t="shared" si="198"/>
        <v/>
      </c>
      <c r="AB212" s="300" t="str">
        <f t="shared" si="199"/>
        <v/>
      </c>
      <c r="AC212" s="300" t="str">
        <f t="shared" si="200"/>
        <v/>
      </c>
      <c r="AD212" s="300" t="str">
        <f t="shared" si="201"/>
        <v/>
      </c>
      <c r="AE212" s="192" t="str">
        <f t="shared" si="202"/>
        <v/>
      </c>
      <c r="AF212" s="192" t="str">
        <f t="shared" si="203"/>
        <v/>
      </c>
      <c r="AG212" s="192"/>
      <c r="AJ212" s="300" t="str">
        <f t="shared" si="204"/>
        <v/>
      </c>
      <c r="AK212" s="300" t="str">
        <f t="shared" si="205"/>
        <v/>
      </c>
      <c r="AL212" s="300" t="str">
        <f t="shared" si="206"/>
        <v/>
      </c>
      <c r="AM212" s="300" t="str">
        <f t="shared" si="207"/>
        <v/>
      </c>
      <c r="AN212" s="300" t="str">
        <f t="shared" si="208"/>
        <v/>
      </c>
      <c r="AO212" s="300" t="str">
        <f t="shared" si="209"/>
        <v/>
      </c>
      <c r="AP212" s="300" t="str">
        <f t="shared" si="210"/>
        <v/>
      </c>
      <c r="AQ212" s="300" t="str">
        <f t="shared" si="211"/>
        <v/>
      </c>
      <c r="AR212" s="306" t="str">
        <f t="shared" si="212"/>
        <v/>
      </c>
      <c r="AS212" s="300" t="str">
        <f t="shared" si="213"/>
        <v/>
      </c>
      <c r="AT212" s="300" t="str">
        <f t="shared" si="214"/>
        <v/>
      </c>
      <c r="AU212" s="192" t="str">
        <f t="shared" si="215"/>
        <v>рбс</v>
      </c>
      <c r="AV212" s="192" t="str">
        <f t="shared" si="216"/>
        <v>рбс80601409общопл</v>
      </c>
      <c r="AW212" s="191">
        <f t="shared" si="217"/>
        <v>409936.9</v>
      </c>
      <c r="AX212" s="191">
        <f t="shared" si="218"/>
        <v>396666.44</v>
      </c>
      <c r="AY212" s="191">
        <f t="shared" si="219"/>
        <v>0</v>
      </c>
      <c r="AZ212" s="191">
        <f t="shared" si="220"/>
        <v>0</v>
      </c>
      <c r="BA212" s="193">
        <f t="shared" si="221"/>
        <v>1</v>
      </c>
      <c r="BB212" s="193">
        <f t="shared" si="222"/>
        <v>1</v>
      </c>
      <c r="BC212" s="193">
        <f t="shared" si="223"/>
        <v>1</v>
      </c>
      <c r="BD212" s="191">
        <f t="shared" si="184"/>
        <v>0</v>
      </c>
      <c r="BE212" s="191">
        <f t="shared" si="224"/>
        <v>0</v>
      </c>
      <c r="BF212" s="210">
        <f t="shared" si="225"/>
        <v>0</v>
      </c>
      <c r="BG212" s="211">
        <f t="shared" si="226"/>
        <v>0</v>
      </c>
      <c r="BH212" s="289"/>
      <c r="BI212" s="289"/>
      <c r="BJ212" s="228"/>
      <c r="BK212" s="228"/>
      <c r="BL212" s="233" t="str">
        <f t="shared" si="227"/>
        <v/>
      </c>
    </row>
    <row r="213" spans="1:64" ht="12" customHeight="1">
      <c r="A213" s="333" t="s">
        <v>685</v>
      </c>
      <c r="B213" s="381" t="s">
        <v>458</v>
      </c>
      <c r="C213" s="333" t="s">
        <v>673</v>
      </c>
      <c r="D213" s="381" t="s">
        <v>390</v>
      </c>
      <c r="E213" s="381" t="s">
        <v>876</v>
      </c>
      <c r="F213" s="381" t="s">
        <v>873</v>
      </c>
      <c r="G213" s="381" t="s">
        <v>387</v>
      </c>
      <c r="H213" s="100" t="s">
        <v>653</v>
      </c>
      <c r="I213" s="381" t="s">
        <v>505</v>
      </c>
      <c r="J213" s="382">
        <v>123800.94</v>
      </c>
      <c r="K213" s="382">
        <v>102742.39999999999</v>
      </c>
      <c r="L213" s="191" t="str">
        <f t="shared" si="186"/>
        <v>806014090104802006100012921301</v>
      </c>
      <c r="M213" s="192">
        <f t="array" ref="M213">IF(COUNT(SEARCH(Удалить_Роспись_КВСР,$B213)*SEARCH(Удалить_Роспись_ПБС,$C213)*SEARCH(Удалить_Роспись_КФСР, $D213)*SEARCH(Удалить_Роспись_КЦСР,$E213)*SEARCH(Удалить_Роспись_КВР,$F213)*SEARCH(Удалить_Роспись_ЭК,$H213)*SEARCH(Удалить_Роспись_КР,$I213))&gt;0,0,1)</f>
        <v>1</v>
      </c>
      <c r="N213" s="192">
        <v>0</v>
      </c>
      <c r="O213" s="192" t="str">
        <f t="shared" si="187"/>
        <v/>
      </c>
      <c r="P213" s="192" t="str">
        <f t="shared" si="228"/>
        <v/>
      </c>
      <c r="Q213" s="300" t="str">
        <f t="shared" si="188"/>
        <v/>
      </c>
      <c r="R213" s="300" t="str">
        <f t="shared" si="189"/>
        <v/>
      </c>
      <c r="S213" s="300" t="str">
        <f t="shared" si="190"/>
        <v/>
      </c>
      <c r="T213" s="192" t="str">
        <f t="shared" si="191"/>
        <v/>
      </c>
      <c r="U213" s="303" t="str">
        <f t="shared" si="192"/>
        <v/>
      </c>
      <c r="V213" s="300" t="str">
        <f t="shared" si="193"/>
        <v/>
      </c>
      <c r="W213" s="192" t="str">
        <f t="shared" si="194"/>
        <v/>
      </c>
      <c r="X213" s="303" t="str">
        <f t="shared" si="195"/>
        <v/>
      </c>
      <c r="Y213" s="300" t="str">
        <f t="shared" si="196"/>
        <v/>
      </c>
      <c r="Z213" s="300" t="str">
        <f t="shared" si="197"/>
        <v/>
      </c>
      <c r="AA213" s="303" t="str">
        <f t="shared" si="198"/>
        <v/>
      </c>
      <c r="AB213" s="300" t="str">
        <f t="shared" si="199"/>
        <v/>
      </c>
      <c r="AC213" s="300" t="str">
        <f t="shared" si="200"/>
        <v/>
      </c>
      <c r="AD213" s="300" t="str">
        <f t="shared" si="201"/>
        <v/>
      </c>
      <c r="AE213" s="192" t="str">
        <f t="shared" si="202"/>
        <v/>
      </c>
      <c r="AF213" s="192" t="str">
        <f t="shared" si="203"/>
        <v/>
      </c>
      <c r="AG213" s="192"/>
      <c r="AJ213" s="300" t="str">
        <f t="shared" si="204"/>
        <v/>
      </c>
      <c r="AK213" s="300" t="str">
        <f t="shared" si="205"/>
        <v/>
      </c>
      <c r="AL213" s="300" t="str">
        <f t="shared" si="206"/>
        <v/>
      </c>
      <c r="AM213" s="300" t="str">
        <f t="shared" si="207"/>
        <v/>
      </c>
      <c r="AN213" s="300" t="str">
        <f t="shared" si="208"/>
        <v/>
      </c>
      <c r="AO213" s="300" t="str">
        <f t="shared" si="209"/>
        <v/>
      </c>
      <c r="AP213" s="300" t="str">
        <f t="shared" si="210"/>
        <v/>
      </c>
      <c r="AQ213" s="300" t="str">
        <f t="shared" si="211"/>
        <v/>
      </c>
      <c r="AR213" s="306" t="str">
        <f t="shared" si="212"/>
        <v/>
      </c>
      <c r="AS213" s="300" t="str">
        <f t="shared" si="213"/>
        <v/>
      </c>
      <c r="AT213" s="300" t="str">
        <f t="shared" si="214"/>
        <v/>
      </c>
      <c r="AU213" s="192" t="str">
        <f t="shared" si="215"/>
        <v>рбс</v>
      </c>
      <c r="AV213" s="192" t="str">
        <f t="shared" si="216"/>
        <v>рбс80601409общопл</v>
      </c>
      <c r="AW213" s="191">
        <f t="shared" si="217"/>
        <v>123800.94</v>
      </c>
      <c r="AX213" s="191">
        <f t="shared" si="218"/>
        <v>102742.39999999999</v>
      </c>
      <c r="AY213" s="191">
        <f t="shared" si="219"/>
        <v>0</v>
      </c>
      <c r="AZ213" s="191">
        <f t="shared" si="220"/>
        <v>0</v>
      </c>
      <c r="BA213" s="193">
        <f t="shared" si="221"/>
        <v>1</v>
      </c>
      <c r="BB213" s="193">
        <f t="shared" si="222"/>
        <v>1</v>
      </c>
      <c r="BC213" s="193">
        <f t="shared" si="223"/>
        <v>1</v>
      </c>
      <c r="BD213" s="191">
        <f t="shared" si="184"/>
        <v>0</v>
      </c>
      <c r="BE213" s="191">
        <f t="shared" si="224"/>
        <v>0</v>
      </c>
      <c r="BF213" s="210">
        <f t="shared" si="225"/>
        <v>0</v>
      </c>
      <c r="BG213" s="211">
        <f t="shared" si="226"/>
        <v>0</v>
      </c>
      <c r="BH213" s="289"/>
      <c r="BI213" s="289"/>
      <c r="BJ213" s="228"/>
      <c r="BK213" s="228"/>
      <c r="BL213" s="233" t="str">
        <f t="shared" si="227"/>
        <v/>
      </c>
    </row>
    <row r="214" spans="1:64" ht="12" customHeight="1">
      <c r="A214" s="333" t="s">
        <v>685</v>
      </c>
      <c r="B214" s="381" t="s">
        <v>458</v>
      </c>
      <c r="C214" s="333" t="s">
        <v>673</v>
      </c>
      <c r="D214" s="381" t="s">
        <v>390</v>
      </c>
      <c r="E214" s="381" t="s">
        <v>877</v>
      </c>
      <c r="F214" s="381" t="s">
        <v>585</v>
      </c>
      <c r="G214" s="381" t="s">
        <v>386</v>
      </c>
      <c r="H214" s="100" t="s">
        <v>653</v>
      </c>
      <c r="I214" s="381" t="s">
        <v>505</v>
      </c>
      <c r="J214" s="382">
        <v>476676.24</v>
      </c>
      <c r="K214" s="382">
        <v>331668.40000000002</v>
      </c>
      <c r="L214" s="191" t="str">
        <f t="shared" si="186"/>
        <v>806014090104802006700012221201</v>
      </c>
      <c r="M214" s="192">
        <f t="array" ref="M214">IF(COUNT(SEARCH(Удалить_Роспись_КВСР,$B214)*SEARCH(Удалить_Роспись_ПБС,$C214)*SEARCH(Удалить_Роспись_КФСР, $D214)*SEARCH(Удалить_Роспись_КЦСР,$E214)*SEARCH(Удалить_Роспись_КВР,$F214)*SEARCH(Удалить_Роспись_ЭК,$H214)*SEARCH(Удалить_Роспись_КР,$I214))&gt;0,0,1)</f>
        <v>1</v>
      </c>
      <c r="N214" s="192">
        <f>IF(COUNT(SEARCH(Удалить_Индекс_КВСР,$B214)*SEARCH(Удалить_Индекс_ПБС,$C214)*SEARCH(Удалить_Индекс_КФСР,$D214)*SEARCH(Удалить_Индекс_КЦСР,$E214)*SEARCH(Удалить_Индекс_КВР,$F214)*SEARCH(Удалить_Индекс_ЭК,$H214)*SEARCH(Удалить_Индекс_КР,$I214))&gt;0,0,1)</f>
        <v>1</v>
      </c>
      <c r="O214" s="192" t="str">
        <f t="shared" si="187"/>
        <v/>
      </c>
      <c r="P214" s="192" t="str">
        <f t="shared" si="228"/>
        <v/>
      </c>
      <c r="Q214" s="300" t="str">
        <f t="shared" si="188"/>
        <v/>
      </c>
      <c r="R214" s="300" t="str">
        <f t="shared" si="189"/>
        <v/>
      </c>
      <c r="S214" s="300" t="str">
        <f t="shared" si="190"/>
        <v/>
      </c>
      <c r="T214" s="192" t="str">
        <f t="shared" si="191"/>
        <v/>
      </c>
      <c r="U214" s="303" t="str">
        <f t="shared" si="192"/>
        <v/>
      </c>
      <c r="V214" s="300" t="str">
        <f t="shared" si="193"/>
        <v/>
      </c>
      <c r="W214" s="192" t="str">
        <f t="shared" si="194"/>
        <v/>
      </c>
      <c r="X214" s="303" t="str">
        <f t="shared" si="195"/>
        <v/>
      </c>
      <c r="Y214" s="300" t="str">
        <f t="shared" si="196"/>
        <v/>
      </c>
      <c r="Z214" s="300" t="str">
        <f t="shared" si="197"/>
        <v/>
      </c>
      <c r="AA214" s="303" t="str">
        <f t="shared" si="198"/>
        <v/>
      </c>
      <c r="AB214" s="300" t="str">
        <f t="shared" si="199"/>
        <v/>
      </c>
      <c r="AC214" s="300" t="str">
        <f t="shared" si="200"/>
        <v/>
      </c>
      <c r="AD214" s="300" t="str">
        <f t="shared" si="201"/>
        <v/>
      </c>
      <c r="AE214" s="192" t="str">
        <f t="shared" si="202"/>
        <v/>
      </c>
      <c r="AF214" s="192" t="str">
        <f t="shared" si="203"/>
        <v/>
      </c>
      <c r="AG214" s="192"/>
      <c r="AJ214" s="300" t="str">
        <f t="shared" si="204"/>
        <v/>
      </c>
      <c r="AK214" s="300" t="str">
        <f t="shared" si="205"/>
        <v/>
      </c>
      <c r="AL214" s="300" t="str">
        <f t="shared" si="206"/>
        <v/>
      </c>
      <c r="AM214" s="300" t="str">
        <f t="shared" si="207"/>
        <v/>
      </c>
      <c r="AN214" s="300" t="str">
        <f t="shared" si="208"/>
        <v/>
      </c>
      <c r="AO214" s="300" t="str">
        <f t="shared" si="209"/>
        <v/>
      </c>
      <c r="AP214" s="300" t="str">
        <f t="shared" si="210"/>
        <v/>
      </c>
      <c r="AQ214" s="300" t="str">
        <f t="shared" si="211"/>
        <v/>
      </c>
      <c r="AR214" s="306" t="str">
        <f t="shared" si="212"/>
        <v/>
      </c>
      <c r="AS214" s="300" t="str">
        <f t="shared" si="213"/>
        <v/>
      </c>
      <c r="AT214" s="300" t="str">
        <f t="shared" si="214"/>
        <v/>
      </c>
      <c r="AU214" s="192" t="str">
        <f t="shared" si="215"/>
        <v>рбс</v>
      </c>
      <c r="AV214" s="192" t="str">
        <f t="shared" si="216"/>
        <v>рбс80601409общпро</v>
      </c>
      <c r="AW214" s="191">
        <f t="shared" si="217"/>
        <v>476676.24</v>
      </c>
      <c r="AX214" s="191">
        <f t="shared" si="218"/>
        <v>331668.40000000002</v>
      </c>
      <c r="AY214" s="191">
        <f t="shared" si="219"/>
        <v>476676.24</v>
      </c>
      <c r="AZ214" s="191">
        <f t="shared" si="220"/>
        <v>331668.40000000002</v>
      </c>
      <c r="BA214" s="193">
        <f t="shared" si="221"/>
        <v>1</v>
      </c>
      <c r="BB214" s="193">
        <f t="shared" si="222"/>
        <v>1</v>
      </c>
      <c r="BC214" s="193">
        <f t="shared" si="223"/>
        <v>1</v>
      </c>
      <c r="BD214" s="191">
        <f t="shared" si="184"/>
        <v>476676.24</v>
      </c>
      <c r="BE214" s="191">
        <f t="shared" si="224"/>
        <v>331668.40000000002</v>
      </c>
      <c r="BF214" s="210">
        <f t="shared" si="225"/>
        <v>476676.24</v>
      </c>
      <c r="BG214" s="211">
        <f t="shared" si="226"/>
        <v>476676.24</v>
      </c>
      <c r="BH214" s="289"/>
      <c r="BI214" s="289"/>
      <c r="BJ214" s="228"/>
      <c r="BK214" s="228"/>
      <c r="BL214" s="233" t="str">
        <f t="shared" si="227"/>
        <v/>
      </c>
    </row>
    <row r="215" spans="1:64" ht="12" customHeight="1">
      <c r="A215" s="333" t="s">
        <v>685</v>
      </c>
      <c r="B215" s="381" t="s">
        <v>458</v>
      </c>
      <c r="C215" s="333" t="s">
        <v>673</v>
      </c>
      <c r="D215" s="381" t="s">
        <v>390</v>
      </c>
      <c r="E215" s="381" t="s">
        <v>878</v>
      </c>
      <c r="F215" s="381" t="s">
        <v>602</v>
      </c>
      <c r="G215" s="381" t="s">
        <v>385</v>
      </c>
      <c r="H215" s="100" t="s">
        <v>653</v>
      </c>
      <c r="I215" s="381" t="s">
        <v>505</v>
      </c>
      <c r="J215" s="382">
        <v>4553909.37</v>
      </c>
      <c r="K215" s="382">
        <v>2594288.35</v>
      </c>
      <c r="L215" s="191" t="str">
        <f t="shared" si="186"/>
        <v>806014090104802006Б00012121101</v>
      </c>
      <c r="M215" s="192">
        <f t="array" ref="M215">IF(COUNT(SEARCH(Удалить_Роспись_КВСР,$B215)*SEARCH(Удалить_Роспись_ПБС,$C215)*SEARCH(Удалить_Роспись_КФСР, $D215)*SEARCH(Удалить_Роспись_КЦСР,$E215)*SEARCH(Удалить_Роспись_КВР,$F215)*SEARCH(Удалить_Роспись_ЭК,$H215)*SEARCH(Удалить_Роспись_КР,$I215))&gt;0,0,1)</f>
        <v>1</v>
      </c>
      <c r="N215" s="192">
        <v>0</v>
      </c>
      <c r="O215" s="192" t="str">
        <f t="shared" si="187"/>
        <v/>
      </c>
      <c r="P215" s="192" t="str">
        <f t="shared" si="228"/>
        <v/>
      </c>
      <c r="Q215" s="300" t="str">
        <f t="shared" si="188"/>
        <v/>
      </c>
      <c r="R215" s="300" t="str">
        <f t="shared" si="189"/>
        <v/>
      </c>
      <c r="S215" s="300" t="str">
        <f t="shared" si="190"/>
        <v/>
      </c>
      <c r="T215" s="192" t="str">
        <f t="shared" si="191"/>
        <v/>
      </c>
      <c r="U215" s="303" t="str">
        <f t="shared" si="192"/>
        <v/>
      </c>
      <c r="V215" s="300" t="str">
        <f t="shared" si="193"/>
        <v/>
      </c>
      <c r="W215" s="192" t="str">
        <f t="shared" si="194"/>
        <v/>
      </c>
      <c r="X215" s="303" t="str">
        <f t="shared" si="195"/>
        <v/>
      </c>
      <c r="Y215" s="300" t="str">
        <f t="shared" si="196"/>
        <v/>
      </c>
      <c r="Z215" s="300" t="str">
        <f t="shared" si="197"/>
        <v/>
      </c>
      <c r="AA215" s="303" t="str">
        <f t="shared" si="198"/>
        <v/>
      </c>
      <c r="AB215" s="300" t="str">
        <f t="shared" si="199"/>
        <v/>
      </c>
      <c r="AC215" s="300" t="str">
        <f t="shared" si="200"/>
        <v/>
      </c>
      <c r="AD215" s="300" t="str">
        <f t="shared" si="201"/>
        <v/>
      </c>
      <c r="AE215" s="192" t="str">
        <f t="shared" si="202"/>
        <v/>
      </c>
      <c r="AF215" s="192" t="str">
        <f t="shared" si="203"/>
        <v/>
      </c>
      <c r="AG215" s="192"/>
      <c r="AJ215" s="300" t="str">
        <f t="shared" si="204"/>
        <v/>
      </c>
      <c r="AK215" s="300" t="str">
        <f t="shared" si="205"/>
        <v/>
      </c>
      <c r="AL215" s="300" t="str">
        <f t="shared" si="206"/>
        <v/>
      </c>
      <c r="AM215" s="300" t="str">
        <f t="shared" si="207"/>
        <v/>
      </c>
      <c r="AN215" s="300" t="str">
        <f t="shared" si="208"/>
        <v/>
      </c>
      <c r="AO215" s="300" t="str">
        <f t="shared" si="209"/>
        <v/>
      </c>
      <c r="AP215" s="300" t="str">
        <f t="shared" si="210"/>
        <v/>
      </c>
      <c r="AQ215" s="300" t="str">
        <f t="shared" si="211"/>
        <v/>
      </c>
      <c r="AR215" s="306" t="str">
        <f t="shared" si="212"/>
        <v/>
      </c>
      <c r="AS215" s="300" t="str">
        <f t="shared" si="213"/>
        <v/>
      </c>
      <c r="AT215" s="300" t="str">
        <f t="shared" si="214"/>
        <v/>
      </c>
      <c r="AU215" s="192" t="str">
        <f t="shared" si="215"/>
        <v>рбс</v>
      </c>
      <c r="AV215" s="192" t="str">
        <f t="shared" si="216"/>
        <v>рбс80601409общопл</v>
      </c>
      <c r="AW215" s="191">
        <f t="shared" si="217"/>
        <v>4553909.37</v>
      </c>
      <c r="AX215" s="191">
        <f t="shared" si="218"/>
        <v>2594288.35</v>
      </c>
      <c r="AY215" s="191">
        <f t="shared" si="219"/>
        <v>0</v>
      </c>
      <c r="AZ215" s="191">
        <f t="shared" si="220"/>
        <v>0</v>
      </c>
      <c r="BA215" s="193">
        <f t="shared" si="221"/>
        <v>1</v>
      </c>
      <c r="BB215" s="193">
        <f t="shared" si="222"/>
        <v>1</v>
      </c>
      <c r="BC215" s="193">
        <f t="shared" si="223"/>
        <v>1</v>
      </c>
      <c r="BD215" s="191">
        <f t="shared" si="184"/>
        <v>0</v>
      </c>
      <c r="BE215" s="191">
        <f t="shared" si="224"/>
        <v>0</v>
      </c>
      <c r="BF215" s="210">
        <f t="shared" si="225"/>
        <v>0</v>
      </c>
      <c r="BG215" s="211">
        <f t="shared" si="226"/>
        <v>0</v>
      </c>
      <c r="BH215" s="289"/>
      <c r="BI215" s="289"/>
      <c r="BJ215" s="228"/>
      <c r="BK215" s="228"/>
      <c r="BL215" s="233" t="str">
        <f t="shared" si="227"/>
        <v/>
      </c>
    </row>
    <row r="216" spans="1:64" ht="12" customHeight="1">
      <c r="A216" s="333" t="s">
        <v>685</v>
      </c>
      <c r="B216" s="381" t="s">
        <v>458</v>
      </c>
      <c r="C216" s="333" t="s">
        <v>673</v>
      </c>
      <c r="D216" s="381" t="s">
        <v>390</v>
      </c>
      <c r="E216" s="381" t="s">
        <v>878</v>
      </c>
      <c r="F216" s="381" t="s">
        <v>873</v>
      </c>
      <c r="G216" s="381" t="s">
        <v>387</v>
      </c>
      <c r="H216" s="100" t="s">
        <v>653</v>
      </c>
      <c r="I216" s="381" t="s">
        <v>505</v>
      </c>
      <c r="J216" s="382">
        <v>1375280.63</v>
      </c>
      <c r="K216" s="382">
        <v>751518.47</v>
      </c>
      <c r="L216" s="191" t="str">
        <f t="shared" si="186"/>
        <v>806014090104802006Б00012921301</v>
      </c>
      <c r="M216" s="192">
        <f t="array" ref="M216">IF(COUNT(SEARCH(Удалить_Роспись_КВСР,$B216)*SEARCH(Удалить_Роспись_ПБС,$C216)*SEARCH(Удалить_Роспись_КФСР, $D216)*SEARCH(Удалить_Роспись_КЦСР,$E216)*SEARCH(Удалить_Роспись_КВР,$F216)*SEARCH(Удалить_Роспись_ЭК,$H216)*SEARCH(Удалить_Роспись_КР,$I216))&gt;0,0,1)</f>
        <v>1</v>
      </c>
      <c r="N216" s="192">
        <v>0</v>
      </c>
      <c r="O216" s="192" t="str">
        <f t="shared" si="187"/>
        <v/>
      </c>
      <c r="P216" s="192" t="str">
        <f t="shared" si="228"/>
        <v/>
      </c>
      <c r="Q216" s="300" t="str">
        <f t="shared" si="188"/>
        <v/>
      </c>
      <c r="R216" s="300" t="str">
        <f t="shared" si="189"/>
        <v/>
      </c>
      <c r="S216" s="300" t="str">
        <f t="shared" si="190"/>
        <v/>
      </c>
      <c r="T216" s="192" t="str">
        <f t="shared" si="191"/>
        <v/>
      </c>
      <c r="U216" s="303" t="str">
        <f t="shared" si="192"/>
        <v/>
      </c>
      <c r="V216" s="300" t="str">
        <f t="shared" si="193"/>
        <v/>
      </c>
      <c r="W216" s="192" t="str">
        <f t="shared" si="194"/>
        <v/>
      </c>
      <c r="X216" s="303" t="str">
        <f t="shared" si="195"/>
        <v/>
      </c>
      <c r="Y216" s="300" t="str">
        <f t="shared" si="196"/>
        <v/>
      </c>
      <c r="Z216" s="300" t="str">
        <f t="shared" si="197"/>
        <v/>
      </c>
      <c r="AA216" s="303" t="str">
        <f t="shared" si="198"/>
        <v/>
      </c>
      <c r="AB216" s="300" t="str">
        <f t="shared" si="199"/>
        <v/>
      </c>
      <c r="AC216" s="300" t="str">
        <f t="shared" si="200"/>
        <v/>
      </c>
      <c r="AD216" s="300" t="str">
        <f t="shared" si="201"/>
        <v/>
      </c>
      <c r="AE216" s="192" t="str">
        <f t="shared" si="202"/>
        <v/>
      </c>
      <c r="AF216" s="192" t="str">
        <f t="shared" si="203"/>
        <v/>
      </c>
      <c r="AG216" s="192"/>
      <c r="AJ216" s="300" t="str">
        <f t="shared" si="204"/>
        <v/>
      </c>
      <c r="AK216" s="300" t="str">
        <f t="shared" si="205"/>
        <v/>
      </c>
      <c r="AL216" s="300" t="str">
        <f t="shared" si="206"/>
        <v/>
      </c>
      <c r="AM216" s="300" t="str">
        <f t="shared" si="207"/>
        <v/>
      </c>
      <c r="AN216" s="300" t="str">
        <f t="shared" si="208"/>
        <v/>
      </c>
      <c r="AO216" s="300" t="str">
        <f t="shared" si="209"/>
        <v/>
      </c>
      <c r="AP216" s="300" t="str">
        <f t="shared" si="210"/>
        <v/>
      </c>
      <c r="AQ216" s="300" t="str">
        <f t="shared" si="211"/>
        <v/>
      </c>
      <c r="AR216" s="306" t="str">
        <f t="shared" si="212"/>
        <v/>
      </c>
      <c r="AS216" s="300" t="str">
        <f t="shared" si="213"/>
        <v/>
      </c>
      <c r="AT216" s="300" t="str">
        <f t="shared" si="214"/>
        <v/>
      </c>
      <c r="AU216" s="192" t="str">
        <f t="shared" si="215"/>
        <v>рбс</v>
      </c>
      <c r="AV216" s="192" t="str">
        <f t="shared" si="216"/>
        <v>рбс80601409общопл</v>
      </c>
      <c r="AW216" s="191">
        <f t="shared" si="217"/>
        <v>1375280.63</v>
      </c>
      <c r="AX216" s="191">
        <f t="shared" si="218"/>
        <v>751518.47</v>
      </c>
      <c r="AY216" s="191">
        <f t="shared" si="219"/>
        <v>0</v>
      </c>
      <c r="AZ216" s="191">
        <f t="shared" si="220"/>
        <v>0</v>
      </c>
      <c r="BA216" s="193">
        <f t="shared" si="221"/>
        <v>1</v>
      </c>
      <c r="BB216" s="193">
        <f t="shared" si="222"/>
        <v>1</v>
      </c>
      <c r="BC216" s="193">
        <f t="shared" si="223"/>
        <v>1</v>
      </c>
      <c r="BD216" s="191">
        <f t="shared" si="184"/>
        <v>0</v>
      </c>
      <c r="BE216" s="191">
        <f t="shared" si="224"/>
        <v>0</v>
      </c>
      <c r="BF216" s="210">
        <f t="shared" si="225"/>
        <v>0</v>
      </c>
      <c r="BG216" s="211">
        <f t="shared" si="226"/>
        <v>0</v>
      </c>
      <c r="BH216" s="289"/>
      <c r="BI216" s="289"/>
      <c r="BJ216" s="228"/>
      <c r="BK216" s="228"/>
      <c r="BL216" s="233" t="str">
        <f t="shared" si="227"/>
        <v/>
      </c>
    </row>
    <row r="217" spans="1:64" s="463" customFormat="1" ht="12" customHeight="1">
      <c r="A217" s="452" t="s">
        <v>685</v>
      </c>
      <c r="B217" s="453" t="s">
        <v>458</v>
      </c>
      <c r="C217" s="452" t="s">
        <v>673</v>
      </c>
      <c r="D217" s="453" t="s">
        <v>390</v>
      </c>
      <c r="E217" s="453" t="s">
        <v>879</v>
      </c>
      <c r="F217" s="453" t="s">
        <v>586</v>
      </c>
      <c r="G217" s="453" t="s">
        <v>393</v>
      </c>
      <c r="H217" s="454" t="s">
        <v>653</v>
      </c>
      <c r="I217" s="453" t="s">
        <v>505</v>
      </c>
      <c r="J217" s="455">
        <v>2353245.36</v>
      </c>
      <c r="K217" s="382">
        <v>1415153.33</v>
      </c>
      <c r="L217" s="191" t="str">
        <f t="shared" si="186"/>
        <v>806014090104802006Г00024422301</v>
      </c>
      <c r="M217" s="457">
        <f t="array" ref="M217">IF(COUNT(SEARCH(Удалить_Роспись_КВСР,$B217)*SEARCH(Удалить_Роспись_ПБС,$C217)*SEARCH(Удалить_Роспись_КФСР, $D217)*SEARCH(Удалить_Роспись_КЦСР,$E217)*SEARCH(Удалить_Роспись_КВР,$F217)*SEARCH(Удалить_Роспись_ЭК,$H217)*SEARCH(Удалить_Роспись_КР,$I217))&gt;0,0,1)</f>
        <v>1</v>
      </c>
      <c r="N217" s="457">
        <f>IF(COUNT(SEARCH(Удалить_Индекс_КВСР,$B217)*SEARCH(Удалить_Индекс_ПБС,$C217)*SEARCH(Удалить_Индекс_КФСР,$D217)*SEARCH(Удалить_Индекс_КЦСР,$E217)*SEARCH(Удалить_Индекс_КВР,$F217)*SEARCH(Удалить_Индекс_ЭК,$H217)*SEARCH(Удалить_Индекс_КР,$I217))&gt;0,0,1)</f>
        <v>1</v>
      </c>
      <c r="O217" s="192" t="str">
        <f t="shared" si="187"/>
        <v/>
      </c>
      <c r="P217" s="192" t="str">
        <f t="shared" si="228"/>
        <v/>
      </c>
      <c r="Q217" s="300" t="str">
        <f t="shared" si="188"/>
        <v/>
      </c>
      <c r="R217" s="300" t="str">
        <f t="shared" si="189"/>
        <v/>
      </c>
      <c r="S217" s="300" t="str">
        <f t="shared" si="190"/>
        <v/>
      </c>
      <c r="T217" s="192" t="str">
        <f t="shared" si="191"/>
        <v/>
      </c>
      <c r="U217" s="303" t="str">
        <f t="shared" si="192"/>
        <v/>
      </c>
      <c r="V217" s="300" t="str">
        <f t="shared" si="193"/>
        <v/>
      </c>
      <c r="W217" s="192" t="str">
        <f t="shared" si="194"/>
        <v/>
      </c>
      <c r="X217" s="303" t="str">
        <f t="shared" si="195"/>
        <v/>
      </c>
      <c r="Y217" s="300" t="str">
        <f t="shared" si="196"/>
        <v/>
      </c>
      <c r="Z217" s="300" t="str">
        <f t="shared" si="197"/>
        <v/>
      </c>
      <c r="AA217" s="303" t="str">
        <f t="shared" si="198"/>
        <v/>
      </c>
      <c r="AB217" s="300" t="str">
        <f t="shared" si="199"/>
        <v/>
      </c>
      <c r="AC217" s="300" t="str">
        <f t="shared" si="200"/>
        <v/>
      </c>
      <c r="AD217" s="300" t="str">
        <f t="shared" si="201"/>
        <v/>
      </c>
      <c r="AE217" s="192" t="str">
        <f t="shared" si="202"/>
        <v/>
      </c>
      <c r="AF217" s="192" t="str">
        <f t="shared" si="203"/>
        <v/>
      </c>
      <c r="AG217" s="192"/>
      <c r="AH217" s="186"/>
      <c r="AI217" s="186"/>
      <c r="AJ217" s="300" t="str">
        <f t="shared" si="204"/>
        <v/>
      </c>
      <c r="AK217" s="300" t="str">
        <f t="shared" si="205"/>
        <v/>
      </c>
      <c r="AL217" s="300" t="str">
        <f t="shared" si="206"/>
        <v/>
      </c>
      <c r="AM217" s="300" t="str">
        <f t="shared" si="207"/>
        <v/>
      </c>
      <c r="AN217" s="300" t="str">
        <f t="shared" si="208"/>
        <v/>
      </c>
      <c r="AO217" s="300" t="str">
        <f t="shared" si="209"/>
        <v/>
      </c>
      <c r="AP217" s="300" t="str">
        <f t="shared" si="210"/>
        <v/>
      </c>
      <c r="AQ217" s="300" t="str">
        <f t="shared" si="211"/>
        <v/>
      </c>
      <c r="AR217" s="306" t="str">
        <f t="shared" si="212"/>
        <v/>
      </c>
      <c r="AS217" s="300" t="str">
        <f t="shared" si="213"/>
        <v/>
      </c>
      <c r="AT217" s="300" t="str">
        <f t="shared" si="214"/>
        <v/>
      </c>
      <c r="AU217" s="192" t="str">
        <f t="shared" si="215"/>
        <v>рбс</v>
      </c>
      <c r="AV217" s="192" t="str">
        <f t="shared" si="216"/>
        <v>рбс80601409общком</v>
      </c>
      <c r="AW217" s="456">
        <f t="shared" si="217"/>
        <v>2353245.36</v>
      </c>
      <c r="AX217" s="191">
        <f t="shared" si="218"/>
        <v>1415153.33</v>
      </c>
      <c r="AY217" s="191">
        <f t="shared" si="219"/>
        <v>2353245.36</v>
      </c>
      <c r="AZ217" s="191">
        <f t="shared" si="220"/>
        <v>1415153.33</v>
      </c>
      <c r="BA217" s="193">
        <f t="shared" si="221"/>
        <v>1</v>
      </c>
      <c r="BB217" s="193">
        <f t="shared" si="222"/>
        <v>1</v>
      </c>
      <c r="BC217" s="193">
        <f t="shared" si="223"/>
        <v>1</v>
      </c>
      <c r="BD217" s="456">
        <f t="shared" si="184"/>
        <v>2353245.36</v>
      </c>
      <c r="BE217" s="456">
        <f t="shared" si="224"/>
        <v>1415153.33</v>
      </c>
      <c r="BF217" s="458">
        <f t="shared" si="225"/>
        <v>2353245.36</v>
      </c>
      <c r="BG217" s="459">
        <f t="shared" si="226"/>
        <v>2353245.36</v>
      </c>
      <c r="BH217" s="460"/>
      <c r="BI217" s="460"/>
      <c r="BJ217" s="467"/>
      <c r="BK217" s="467"/>
      <c r="BL217" s="462" t="str">
        <f t="shared" si="227"/>
        <v/>
      </c>
    </row>
    <row r="218" spans="1:64" ht="12" customHeight="1">
      <c r="A218" s="333" t="s">
        <v>685</v>
      </c>
      <c r="B218" s="381" t="s">
        <v>458</v>
      </c>
      <c r="C218" s="333" t="s">
        <v>673</v>
      </c>
      <c r="D218" s="381" t="s">
        <v>390</v>
      </c>
      <c r="E218" s="381" t="s">
        <v>880</v>
      </c>
      <c r="F218" s="381" t="s">
        <v>586</v>
      </c>
      <c r="G218" s="381" t="s">
        <v>407</v>
      </c>
      <c r="H218" s="100" t="s">
        <v>653</v>
      </c>
      <c r="I218" s="381" t="s">
        <v>505</v>
      </c>
      <c r="J218" s="382">
        <v>470000</v>
      </c>
      <c r="K218" s="382">
        <v>304706.96999999997</v>
      </c>
      <c r="L218" s="191" t="str">
        <f t="shared" si="186"/>
        <v>806014090104802006Ф00024431001</v>
      </c>
      <c r="M218" s="192">
        <f t="array" ref="M218">IF(COUNT(SEARCH(Удалить_Роспись_КВСР,$B218)*SEARCH(Удалить_Роспись_ПБС,$C218)*SEARCH(Удалить_Роспись_КФСР, $D218)*SEARCH(Удалить_Роспись_КЦСР,$E218)*SEARCH(Удалить_Роспись_КВР,$F218)*SEARCH(Удалить_Роспись_ЭК,$H218)*SEARCH(Удалить_Роспись_КР,$I218))&gt;0,0,1)</f>
        <v>1</v>
      </c>
      <c r="N218" s="192">
        <v>0</v>
      </c>
      <c r="O218" s="192" t="str">
        <f t="shared" si="187"/>
        <v/>
      </c>
      <c r="P218" s="192" t="str">
        <f t="shared" si="228"/>
        <v/>
      </c>
      <c r="Q218" s="300" t="str">
        <f t="shared" si="188"/>
        <v/>
      </c>
      <c r="R218" s="300" t="str">
        <f t="shared" si="189"/>
        <v/>
      </c>
      <c r="S218" s="300" t="str">
        <f t="shared" si="190"/>
        <v/>
      </c>
      <c r="T218" s="192" t="str">
        <f t="shared" si="191"/>
        <v/>
      </c>
      <c r="U218" s="303" t="str">
        <f t="shared" si="192"/>
        <v/>
      </c>
      <c r="V218" s="300" t="str">
        <f t="shared" si="193"/>
        <v/>
      </c>
      <c r="W218" s="192" t="str">
        <f t="shared" si="194"/>
        <v/>
      </c>
      <c r="X218" s="303" t="str">
        <f t="shared" si="195"/>
        <v/>
      </c>
      <c r="Y218" s="300" t="str">
        <f t="shared" si="196"/>
        <v/>
      </c>
      <c r="Z218" s="300" t="str">
        <f t="shared" si="197"/>
        <v/>
      </c>
      <c r="AA218" s="303" t="str">
        <f t="shared" si="198"/>
        <v/>
      </c>
      <c r="AB218" s="300" t="str">
        <f t="shared" si="199"/>
        <v/>
      </c>
      <c r="AC218" s="300" t="str">
        <f t="shared" si="200"/>
        <v/>
      </c>
      <c r="AD218" s="300" t="str">
        <f t="shared" si="201"/>
        <v/>
      </c>
      <c r="AE218" s="192" t="str">
        <f t="shared" si="202"/>
        <v/>
      </c>
      <c r="AF218" s="192" t="str">
        <f t="shared" si="203"/>
        <v/>
      </c>
      <c r="AG218" s="192"/>
      <c r="AJ218" s="300" t="str">
        <f t="shared" si="204"/>
        <v/>
      </c>
      <c r="AK218" s="300" t="str">
        <f t="shared" si="205"/>
        <v/>
      </c>
      <c r="AL218" s="300" t="str">
        <f t="shared" si="206"/>
        <v/>
      </c>
      <c r="AM218" s="300" t="str">
        <f t="shared" si="207"/>
        <v/>
      </c>
      <c r="AN218" s="300" t="str">
        <f t="shared" si="208"/>
        <v/>
      </c>
      <c r="AO218" s="300" t="str">
        <f t="shared" si="209"/>
        <v/>
      </c>
      <c r="AP218" s="300" t="str">
        <f t="shared" si="210"/>
        <v/>
      </c>
      <c r="AQ218" s="300" t="str">
        <f t="shared" si="211"/>
        <v/>
      </c>
      <c r="AR218" s="306" t="str">
        <f t="shared" si="212"/>
        <v/>
      </c>
      <c r="AS218" s="300" t="str">
        <f t="shared" si="213"/>
        <v/>
      </c>
      <c r="AT218" s="300" t="str">
        <f t="shared" si="214"/>
        <v/>
      </c>
      <c r="AU218" s="192" t="str">
        <f t="shared" si="215"/>
        <v>рбс</v>
      </c>
      <c r="AV218" s="192" t="str">
        <f t="shared" si="216"/>
        <v>рбс80601409общосн</v>
      </c>
      <c r="AW218" s="191">
        <f t="shared" si="217"/>
        <v>470000</v>
      </c>
      <c r="AX218" s="191">
        <f t="shared" si="218"/>
        <v>304706.96999999997</v>
      </c>
      <c r="AY218" s="191">
        <f t="shared" si="219"/>
        <v>0</v>
      </c>
      <c r="AZ218" s="191">
        <f t="shared" si="220"/>
        <v>0</v>
      </c>
      <c r="BA218" s="193">
        <f t="shared" si="221"/>
        <v>1</v>
      </c>
      <c r="BB218" s="193">
        <f t="shared" si="222"/>
        <v>1</v>
      </c>
      <c r="BC218" s="193">
        <f t="shared" si="223"/>
        <v>1</v>
      </c>
      <c r="BD218" s="191">
        <f t="shared" si="184"/>
        <v>0</v>
      </c>
      <c r="BE218" s="191">
        <f t="shared" si="224"/>
        <v>0</v>
      </c>
      <c r="BF218" s="210">
        <f t="shared" si="225"/>
        <v>0</v>
      </c>
      <c r="BG218" s="211">
        <f t="shared" si="226"/>
        <v>0</v>
      </c>
      <c r="BH218" s="289"/>
      <c r="BI218" s="289"/>
      <c r="BJ218" s="228"/>
      <c r="BK218" s="228"/>
      <c r="BL218" s="233" t="str">
        <f t="shared" si="227"/>
        <v/>
      </c>
    </row>
    <row r="219" spans="1:64" ht="12" hidden="1" customHeight="1">
      <c r="A219" s="333" t="s">
        <v>685</v>
      </c>
      <c r="B219" s="381" t="s">
        <v>458</v>
      </c>
      <c r="C219" s="333" t="s">
        <v>673</v>
      </c>
      <c r="D219" s="381" t="s">
        <v>390</v>
      </c>
      <c r="E219" s="381" t="s">
        <v>946</v>
      </c>
      <c r="F219" s="381" t="s">
        <v>602</v>
      </c>
      <c r="G219" s="381" t="s">
        <v>385</v>
      </c>
      <c r="H219" s="100" t="s">
        <v>653</v>
      </c>
      <c r="I219" s="381" t="s">
        <v>339</v>
      </c>
      <c r="J219" s="382">
        <v>370964</v>
      </c>
      <c r="K219" s="382">
        <v>242239.93</v>
      </c>
      <c r="L219" s="191" t="str">
        <f t="shared" si="186"/>
        <v>806014090104802007467012121110</v>
      </c>
      <c r="M219" s="192">
        <f t="array" ref="M219">IF(COUNT(SEARCH(Удалить_Роспись_КВСР,$B219)*SEARCH(Удалить_Роспись_ПБС,$C219)*SEARCH(Удалить_Роспись_КФСР, $D219)*SEARCH(Удалить_Роспись_КЦСР,$E219)*SEARCH(Удалить_Роспись_КВР,$F219)*SEARCH(Удалить_Роспись_ЭК,$H219)*SEARCH(Удалить_Роспись_КР,$I219))&gt;0,0,1)</f>
        <v>0</v>
      </c>
      <c r="N219" s="192">
        <v>0</v>
      </c>
      <c r="O219" s="192" t="str">
        <f t="shared" si="187"/>
        <v/>
      </c>
      <c r="P219" s="192" t="str">
        <f t="shared" si="228"/>
        <v/>
      </c>
      <c r="Q219" s="300" t="str">
        <f t="shared" si="188"/>
        <v/>
      </c>
      <c r="R219" s="300" t="str">
        <f t="shared" si="189"/>
        <v/>
      </c>
      <c r="S219" s="300" t="str">
        <f t="shared" si="190"/>
        <v/>
      </c>
      <c r="T219" s="192" t="str">
        <f t="shared" si="191"/>
        <v/>
      </c>
      <c r="U219" s="303" t="str">
        <f t="shared" si="192"/>
        <v/>
      </c>
      <c r="V219" s="300" t="str">
        <f t="shared" si="193"/>
        <v/>
      </c>
      <c r="W219" s="192" t="str">
        <f t="shared" si="194"/>
        <v/>
      </c>
      <c r="X219" s="303" t="str">
        <f t="shared" si="195"/>
        <v/>
      </c>
      <c r="Y219" s="300" t="str">
        <f t="shared" si="196"/>
        <v/>
      </c>
      <c r="Z219" s="300" t="str">
        <f t="shared" si="197"/>
        <v/>
      </c>
      <c r="AA219" s="303" t="str">
        <f t="shared" si="198"/>
        <v/>
      </c>
      <c r="AB219" s="300" t="str">
        <f t="shared" si="199"/>
        <v/>
      </c>
      <c r="AC219" s="300" t="str">
        <f t="shared" si="200"/>
        <v/>
      </c>
      <c r="AD219" s="300" t="str">
        <f t="shared" si="201"/>
        <v/>
      </c>
      <c r="AE219" s="192" t="str">
        <f t="shared" si="202"/>
        <v/>
      </c>
      <c r="AF219" s="192" t="str">
        <f t="shared" si="203"/>
        <v/>
      </c>
      <c r="AG219" s="192"/>
      <c r="AJ219" s="300" t="str">
        <f t="shared" si="204"/>
        <v/>
      </c>
      <c r="AK219" s="300" t="str">
        <f t="shared" si="205"/>
        <v/>
      </c>
      <c r="AL219" s="300" t="str">
        <f t="shared" si="206"/>
        <v/>
      </c>
      <c r="AM219" s="300" t="str">
        <f t="shared" si="207"/>
        <v/>
      </c>
      <c r="AN219" s="300" t="str">
        <f t="shared" si="208"/>
        <v/>
      </c>
      <c r="AO219" s="300" t="str">
        <f t="shared" si="209"/>
        <v/>
      </c>
      <c r="AP219" s="300" t="str">
        <f t="shared" si="210"/>
        <v/>
      </c>
      <c r="AQ219" s="300" t="str">
        <f t="shared" si="211"/>
        <v/>
      </c>
      <c r="AR219" s="306" t="str">
        <f t="shared" si="212"/>
        <v/>
      </c>
      <c r="AS219" s="300" t="str">
        <f t="shared" si="213"/>
        <v/>
      </c>
      <c r="AT219" s="300" t="str">
        <f t="shared" si="214"/>
        <v/>
      </c>
      <c r="AU219" s="192" t="str">
        <f t="shared" si="215"/>
        <v>рбс</v>
      </c>
      <c r="AV219" s="192" t="str">
        <f t="shared" si="216"/>
        <v>рбс80601409общопл</v>
      </c>
      <c r="AW219" s="191">
        <f t="shared" si="217"/>
        <v>0</v>
      </c>
      <c r="AX219" s="191">
        <f t="shared" si="218"/>
        <v>0</v>
      </c>
      <c r="AY219" s="191">
        <f t="shared" si="219"/>
        <v>0</v>
      </c>
      <c r="AZ219" s="191">
        <f t="shared" si="220"/>
        <v>0</v>
      </c>
      <c r="BA219" s="193">
        <f t="shared" si="221"/>
        <v>1</v>
      </c>
      <c r="BB219" s="193">
        <f t="shared" si="222"/>
        <v>1</v>
      </c>
      <c r="BC219" s="193">
        <f t="shared" si="223"/>
        <v>1</v>
      </c>
      <c r="BD219" s="191">
        <f t="shared" si="184"/>
        <v>0</v>
      </c>
      <c r="BE219" s="191">
        <f t="shared" si="224"/>
        <v>0</v>
      </c>
      <c r="BF219" s="210">
        <f t="shared" si="225"/>
        <v>0</v>
      </c>
      <c r="BG219" s="211">
        <f t="shared" si="226"/>
        <v>0</v>
      </c>
      <c r="BH219" s="289"/>
      <c r="BI219" s="289"/>
      <c r="BJ219" s="228"/>
      <c r="BK219" s="228"/>
      <c r="BL219" s="233" t="str">
        <f t="shared" si="227"/>
        <v/>
      </c>
    </row>
    <row r="220" spans="1:64" ht="12" hidden="1" customHeight="1">
      <c r="A220" s="333" t="s">
        <v>685</v>
      </c>
      <c r="B220" s="381" t="s">
        <v>458</v>
      </c>
      <c r="C220" s="333" t="s">
        <v>673</v>
      </c>
      <c r="D220" s="381" t="s">
        <v>390</v>
      </c>
      <c r="E220" s="381" t="s">
        <v>946</v>
      </c>
      <c r="F220" s="381" t="s">
        <v>585</v>
      </c>
      <c r="G220" s="381" t="s">
        <v>386</v>
      </c>
      <c r="H220" s="100" t="s">
        <v>653</v>
      </c>
      <c r="I220" s="381" t="s">
        <v>339</v>
      </c>
      <c r="J220" s="382">
        <v>5550</v>
      </c>
      <c r="K220" s="382">
        <v>4100</v>
      </c>
      <c r="L220" s="191" t="str">
        <f t="shared" si="186"/>
        <v>806014090104802007467012221210</v>
      </c>
      <c r="M220" s="192">
        <f t="array" ref="M220">IF(COUNT(SEARCH(Удалить_Роспись_КВСР,$B220)*SEARCH(Удалить_Роспись_ПБС,$C220)*SEARCH(Удалить_Роспись_КФСР, $D220)*SEARCH(Удалить_Роспись_КЦСР,$E220)*SEARCH(Удалить_Роспись_КВР,$F220)*SEARCH(Удалить_Роспись_ЭК,$H220)*SEARCH(Удалить_Роспись_КР,$I220))&gt;0,0,1)</f>
        <v>0</v>
      </c>
      <c r="N220" s="192">
        <v>0</v>
      </c>
      <c r="O220" s="192" t="str">
        <f t="shared" si="187"/>
        <v/>
      </c>
      <c r="P220" s="192" t="str">
        <f t="shared" si="228"/>
        <v/>
      </c>
      <c r="Q220" s="300" t="str">
        <f t="shared" si="188"/>
        <v/>
      </c>
      <c r="R220" s="300" t="str">
        <f t="shared" si="189"/>
        <v/>
      </c>
      <c r="S220" s="300" t="str">
        <f t="shared" si="190"/>
        <v/>
      </c>
      <c r="T220" s="192" t="str">
        <f t="shared" si="191"/>
        <v/>
      </c>
      <c r="U220" s="303" t="str">
        <f t="shared" si="192"/>
        <v/>
      </c>
      <c r="V220" s="300" t="str">
        <f t="shared" si="193"/>
        <v/>
      </c>
      <c r="W220" s="192" t="str">
        <f t="shared" si="194"/>
        <v/>
      </c>
      <c r="X220" s="303" t="str">
        <f t="shared" si="195"/>
        <v/>
      </c>
      <c r="Y220" s="300" t="str">
        <f t="shared" si="196"/>
        <v/>
      </c>
      <c r="Z220" s="300" t="str">
        <f t="shared" si="197"/>
        <v/>
      </c>
      <c r="AA220" s="303" t="str">
        <f t="shared" si="198"/>
        <v/>
      </c>
      <c r="AB220" s="300" t="str">
        <f t="shared" si="199"/>
        <v/>
      </c>
      <c r="AC220" s="300" t="str">
        <f t="shared" si="200"/>
        <v/>
      </c>
      <c r="AD220" s="300" t="str">
        <f t="shared" si="201"/>
        <v/>
      </c>
      <c r="AE220" s="192" t="str">
        <f t="shared" si="202"/>
        <v/>
      </c>
      <c r="AF220" s="192" t="str">
        <f t="shared" si="203"/>
        <v/>
      </c>
      <c r="AG220" s="192"/>
      <c r="AJ220" s="300" t="str">
        <f t="shared" si="204"/>
        <v/>
      </c>
      <c r="AK220" s="300" t="str">
        <f t="shared" si="205"/>
        <v/>
      </c>
      <c r="AL220" s="300" t="str">
        <f t="shared" si="206"/>
        <v/>
      </c>
      <c r="AM220" s="300" t="str">
        <f t="shared" si="207"/>
        <v/>
      </c>
      <c r="AN220" s="300" t="str">
        <f t="shared" si="208"/>
        <v/>
      </c>
      <c r="AO220" s="300" t="str">
        <f t="shared" si="209"/>
        <v/>
      </c>
      <c r="AP220" s="300" t="str">
        <f t="shared" si="210"/>
        <v/>
      </c>
      <c r="AQ220" s="300" t="str">
        <f t="shared" si="211"/>
        <v/>
      </c>
      <c r="AR220" s="306" t="str">
        <f t="shared" si="212"/>
        <v/>
      </c>
      <c r="AS220" s="300" t="str">
        <f t="shared" si="213"/>
        <v/>
      </c>
      <c r="AT220" s="300" t="str">
        <f t="shared" si="214"/>
        <v/>
      </c>
      <c r="AU220" s="192" t="str">
        <f t="shared" si="215"/>
        <v>рбс</v>
      </c>
      <c r="AV220" s="192" t="str">
        <f t="shared" si="216"/>
        <v>рбс80601409общпро</v>
      </c>
      <c r="AW220" s="191">
        <f t="shared" si="217"/>
        <v>0</v>
      </c>
      <c r="AX220" s="191">
        <f t="shared" si="218"/>
        <v>0</v>
      </c>
      <c r="AY220" s="191">
        <f t="shared" si="219"/>
        <v>0</v>
      </c>
      <c r="AZ220" s="191">
        <f t="shared" si="220"/>
        <v>0</v>
      </c>
      <c r="BA220" s="193">
        <f t="shared" si="221"/>
        <v>1</v>
      </c>
      <c r="BB220" s="193">
        <f t="shared" si="222"/>
        <v>1</v>
      </c>
      <c r="BC220" s="193">
        <f t="shared" si="223"/>
        <v>1</v>
      </c>
      <c r="BD220" s="191">
        <f t="shared" si="184"/>
        <v>0</v>
      </c>
      <c r="BE220" s="191">
        <f t="shared" si="224"/>
        <v>0</v>
      </c>
      <c r="BF220" s="210">
        <f t="shared" si="225"/>
        <v>0</v>
      </c>
      <c r="BG220" s="211">
        <f t="shared" si="226"/>
        <v>0</v>
      </c>
      <c r="BH220" s="289"/>
      <c r="BI220" s="289"/>
      <c r="BJ220" s="228"/>
      <c r="BK220" s="228"/>
      <c r="BL220" s="233" t="str">
        <f t="shared" si="227"/>
        <v/>
      </c>
    </row>
    <row r="221" spans="1:64" ht="12" hidden="1" customHeight="1">
      <c r="A221" s="333" t="s">
        <v>685</v>
      </c>
      <c r="B221" s="381" t="s">
        <v>458</v>
      </c>
      <c r="C221" s="333" t="s">
        <v>673</v>
      </c>
      <c r="D221" s="381" t="s">
        <v>390</v>
      </c>
      <c r="E221" s="381" t="s">
        <v>946</v>
      </c>
      <c r="F221" s="381" t="s">
        <v>873</v>
      </c>
      <c r="G221" s="381" t="s">
        <v>387</v>
      </c>
      <c r="H221" s="100" t="s">
        <v>653</v>
      </c>
      <c r="I221" s="381" t="s">
        <v>339</v>
      </c>
      <c r="J221" s="382">
        <v>112031</v>
      </c>
      <c r="K221" s="382">
        <v>67909.38</v>
      </c>
      <c r="L221" s="191" t="str">
        <f t="shared" si="186"/>
        <v>806014090104802007467012921310</v>
      </c>
      <c r="M221" s="192">
        <f t="array" ref="M221">IF(COUNT(SEARCH(Удалить_Роспись_КВСР,$B221)*SEARCH(Удалить_Роспись_ПБС,$C221)*SEARCH(Удалить_Роспись_КФСР, $D221)*SEARCH(Удалить_Роспись_КЦСР,$E221)*SEARCH(Удалить_Роспись_КВР,$F221)*SEARCH(Удалить_Роспись_ЭК,$H221)*SEARCH(Удалить_Роспись_КР,$I221))&gt;0,0,1)</f>
        <v>0</v>
      </c>
      <c r="N221" s="192">
        <v>0</v>
      </c>
      <c r="O221" s="192" t="str">
        <f t="shared" si="187"/>
        <v/>
      </c>
      <c r="P221" s="192" t="str">
        <f t="shared" si="228"/>
        <v/>
      </c>
      <c r="Q221" s="300" t="str">
        <f t="shared" si="188"/>
        <v/>
      </c>
      <c r="R221" s="300" t="str">
        <f t="shared" si="189"/>
        <v/>
      </c>
      <c r="S221" s="300" t="str">
        <f t="shared" si="190"/>
        <v/>
      </c>
      <c r="T221" s="192" t="str">
        <f t="shared" si="191"/>
        <v/>
      </c>
      <c r="U221" s="303" t="str">
        <f t="shared" si="192"/>
        <v/>
      </c>
      <c r="V221" s="300" t="str">
        <f t="shared" si="193"/>
        <v/>
      </c>
      <c r="W221" s="192" t="str">
        <f t="shared" si="194"/>
        <v/>
      </c>
      <c r="X221" s="303" t="str">
        <f t="shared" si="195"/>
        <v/>
      </c>
      <c r="Y221" s="300" t="str">
        <f t="shared" si="196"/>
        <v/>
      </c>
      <c r="Z221" s="300" t="str">
        <f t="shared" si="197"/>
        <v/>
      </c>
      <c r="AA221" s="303" t="str">
        <f t="shared" si="198"/>
        <v/>
      </c>
      <c r="AB221" s="300" t="str">
        <f t="shared" si="199"/>
        <v/>
      </c>
      <c r="AC221" s="300" t="str">
        <f t="shared" si="200"/>
        <v/>
      </c>
      <c r="AD221" s="300" t="str">
        <f t="shared" si="201"/>
        <v/>
      </c>
      <c r="AE221" s="192" t="str">
        <f t="shared" si="202"/>
        <v/>
      </c>
      <c r="AF221" s="192" t="str">
        <f t="shared" si="203"/>
        <v/>
      </c>
      <c r="AG221" s="192"/>
      <c r="AJ221" s="300" t="str">
        <f t="shared" si="204"/>
        <v/>
      </c>
      <c r="AK221" s="300" t="str">
        <f t="shared" si="205"/>
        <v/>
      </c>
      <c r="AL221" s="300" t="str">
        <f t="shared" si="206"/>
        <v/>
      </c>
      <c r="AM221" s="300" t="str">
        <f t="shared" si="207"/>
        <v/>
      </c>
      <c r="AN221" s="300" t="str">
        <f t="shared" si="208"/>
        <v/>
      </c>
      <c r="AO221" s="300" t="str">
        <f t="shared" si="209"/>
        <v/>
      </c>
      <c r="AP221" s="300" t="str">
        <f t="shared" si="210"/>
        <v/>
      </c>
      <c r="AQ221" s="300" t="str">
        <f t="shared" si="211"/>
        <v/>
      </c>
      <c r="AR221" s="306" t="str">
        <f t="shared" si="212"/>
        <v/>
      </c>
      <c r="AS221" s="300" t="str">
        <f t="shared" si="213"/>
        <v/>
      </c>
      <c r="AT221" s="300" t="str">
        <f t="shared" si="214"/>
        <v/>
      </c>
      <c r="AU221" s="192" t="str">
        <f t="shared" si="215"/>
        <v>рбс</v>
      </c>
      <c r="AV221" s="192" t="str">
        <f t="shared" si="216"/>
        <v>рбс80601409общопл</v>
      </c>
      <c r="AW221" s="191">
        <f t="shared" si="217"/>
        <v>0</v>
      </c>
      <c r="AX221" s="191">
        <f t="shared" si="218"/>
        <v>0</v>
      </c>
      <c r="AY221" s="191">
        <f t="shared" si="219"/>
        <v>0</v>
      </c>
      <c r="AZ221" s="191">
        <f t="shared" si="220"/>
        <v>0</v>
      </c>
      <c r="BA221" s="193">
        <f t="shared" si="221"/>
        <v>1</v>
      </c>
      <c r="BB221" s="193">
        <f t="shared" si="222"/>
        <v>1</v>
      </c>
      <c r="BC221" s="193">
        <f t="shared" si="223"/>
        <v>1</v>
      </c>
      <c r="BD221" s="191">
        <f t="shared" si="184"/>
        <v>0</v>
      </c>
      <c r="BE221" s="191">
        <f t="shared" si="224"/>
        <v>0</v>
      </c>
      <c r="BF221" s="210">
        <f t="shared" si="225"/>
        <v>0</v>
      </c>
      <c r="BG221" s="211">
        <f t="shared" si="226"/>
        <v>0</v>
      </c>
      <c r="BH221" s="289"/>
      <c r="BI221" s="289"/>
      <c r="BJ221" s="228"/>
      <c r="BK221" s="228"/>
      <c r="BL221" s="233" t="str">
        <f t="shared" si="227"/>
        <v/>
      </c>
    </row>
    <row r="222" spans="1:64" ht="12" hidden="1" customHeight="1">
      <c r="A222" s="333" t="s">
        <v>685</v>
      </c>
      <c r="B222" s="381" t="s">
        <v>458</v>
      </c>
      <c r="C222" s="333" t="s">
        <v>673</v>
      </c>
      <c r="D222" s="381" t="s">
        <v>390</v>
      </c>
      <c r="E222" s="381" t="s">
        <v>946</v>
      </c>
      <c r="F222" s="381" t="s">
        <v>586</v>
      </c>
      <c r="G222" s="381" t="s">
        <v>391</v>
      </c>
      <c r="H222" s="100" t="s">
        <v>653</v>
      </c>
      <c r="I222" s="381" t="s">
        <v>339</v>
      </c>
      <c r="J222" s="382">
        <v>6000</v>
      </c>
      <c r="K222" s="382">
        <v>6000</v>
      </c>
      <c r="L222" s="191" t="str">
        <f t="shared" si="186"/>
        <v>806014090104802007467024422110</v>
      </c>
      <c r="M222" s="192">
        <f t="array" ref="M222">IF(COUNT(SEARCH(Удалить_Роспись_КВСР,$B222)*SEARCH(Удалить_Роспись_ПБС,$C222)*SEARCH(Удалить_Роспись_КФСР, $D222)*SEARCH(Удалить_Роспись_КЦСР,$E222)*SEARCH(Удалить_Роспись_КВР,$F222)*SEARCH(Удалить_Роспись_ЭК,$H222)*SEARCH(Удалить_Роспись_КР,$I222))&gt;0,0,1)</f>
        <v>0</v>
      </c>
      <c r="N222" s="192">
        <v>0</v>
      </c>
      <c r="O222" s="192" t="str">
        <f t="shared" si="187"/>
        <v/>
      </c>
      <c r="P222" s="192" t="str">
        <f t="shared" si="228"/>
        <v/>
      </c>
      <c r="Q222" s="300" t="str">
        <f t="shared" si="188"/>
        <v/>
      </c>
      <c r="R222" s="300" t="str">
        <f t="shared" si="189"/>
        <v/>
      </c>
      <c r="S222" s="300" t="str">
        <f t="shared" si="190"/>
        <v/>
      </c>
      <c r="T222" s="192" t="str">
        <f t="shared" si="191"/>
        <v/>
      </c>
      <c r="U222" s="303" t="str">
        <f t="shared" si="192"/>
        <v/>
      </c>
      <c r="V222" s="300" t="str">
        <f t="shared" si="193"/>
        <v/>
      </c>
      <c r="W222" s="192" t="str">
        <f t="shared" si="194"/>
        <v/>
      </c>
      <c r="X222" s="303" t="str">
        <f t="shared" si="195"/>
        <v/>
      </c>
      <c r="Y222" s="300" t="str">
        <f t="shared" si="196"/>
        <v/>
      </c>
      <c r="Z222" s="300" t="str">
        <f t="shared" si="197"/>
        <v/>
      </c>
      <c r="AA222" s="303" t="str">
        <f t="shared" si="198"/>
        <v/>
      </c>
      <c r="AB222" s="300" t="str">
        <f t="shared" si="199"/>
        <v/>
      </c>
      <c r="AC222" s="300" t="str">
        <f t="shared" si="200"/>
        <v/>
      </c>
      <c r="AD222" s="300" t="str">
        <f t="shared" si="201"/>
        <v/>
      </c>
      <c r="AE222" s="192" t="str">
        <f t="shared" si="202"/>
        <v/>
      </c>
      <c r="AF222" s="192" t="str">
        <f t="shared" si="203"/>
        <v/>
      </c>
      <c r="AG222" s="192"/>
      <c r="AJ222" s="300" t="str">
        <f t="shared" si="204"/>
        <v/>
      </c>
      <c r="AK222" s="300" t="str">
        <f t="shared" si="205"/>
        <v/>
      </c>
      <c r="AL222" s="300" t="str">
        <f t="shared" si="206"/>
        <v/>
      </c>
      <c r="AM222" s="300" t="str">
        <f t="shared" si="207"/>
        <v/>
      </c>
      <c r="AN222" s="300" t="str">
        <f t="shared" si="208"/>
        <v/>
      </c>
      <c r="AO222" s="300" t="str">
        <f t="shared" si="209"/>
        <v/>
      </c>
      <c r="AP222" s="300" t="str">
        <f t="shared" si="210"/>
        <v/>
      </c>
      <c r="AQ222" s="300" t="str">
        <f t="shared" si="211"/>
        <v/>
      </c>
      <c r="AR222" s="306" t="str">
        <f t="shared" si="212"/>
        <v/>
      </c>
      <c r="AS222" s="300" t="str">
        <f t="shared" si="213"/>
        <v/>
      </c>
      <c r="AT222" s="300" t="str">
        <f t="shared" si="214"/>
        <v/>
      </c>
      <c r="AU222" s="192" t="str">
        <f t="shared" si="215"/>
        <v>рбс</v>
      </c>
      <c r="AV222" s="192" t="str">
        <f t="shared" si="216"/>
        <v>рбс80601409общпро</v>
      </c>
      <c r="AW222" s="191">
        <f t="shared" si="217"/>
        <v>0</v>
      </c>
      <c r="AX222" s="191">
        <f t="shared" si="218"/>
        <v>0</v>
      </c>
      <c r="AY222" s="191">
        <f t="shared" si="219"/>
        <v>0</v>
      </c>
      <c r="AZ222" s="191">
        <f t="shared" si="220"/>
        <v>0</v>
      </c>
      <c r="BA222" s="193">
        <f t="shared" si="221"/>
        <v>1</v>
      </c>
      <c r="BB222" s="193">
        <f t="shared" si="222"/>
        <v>1</v>
      </c>
      <c r="BC222" s="193">
        <f t="shared" si="223"/>
        <v>1</v>
      </c>
      <c r="BD222" s="191">
        <f t="shared" si="184"/>
        <v>0</v>
      </c>
      <c r="BE222" s="191">
        <f t="shared" si="224"/>
        <v>0</v>
      </c>
      <c r="BF222" s="210">
        <f t="shared" si="225"/>
        <v>0</v>
      </c>
      <c r="BG222" s="211">
        <f t="shared" si="226"/>
        <v>0</v>
      </c>
      <c r="BH222" s="289"/>
      <c r="BI222" s="289"/>
      <c r="BJ222" s="228"/>
      <c r="BK222" s="228"/>
      <c r="BL222" s="233" t="str">
        <f t="shared" si="227"/>
        <v/>
      </c>
    </row>
    <row r="223" spans="1:64" ht="12" hidden="1" customHeight="1">
      <c r="A223" s="333" t="s">
        <v>685</v>
      </c>
      <c r="B223" s="381" t="s">
        <v>458</v>
      </c>
      <c r="C223" s="333" t="s">
        <v>673</v>
      </c>
      <c r="D223" s="381" t="s">
        <v>390</v>
      </c>
      <c r="E223" s="381" t="s">
        <v>946</v>
      </c>
      <c r="F223" s="381" t="s">
        <v>586</v>
      </c>
      <c r="G223" s="381" t="s">
        <v>397</v>
      </c>
      <c r="H223" s="100" t="s">
        <v>653</v>
      </c>
      <c r="I223" s="381" t="s">
        <v>339</v>
      </c>
      <c r="J223" s="382">
        <v>30655</v>
      </c>
      <c r="K223" s="382">
        <v>30655</v>
      </c>
      <c r="L223" s="191" t="str">
        <f t="shared" si="186"/>
        <v>806014090104802007467024434010</v>
      </c>
      <c r="M223" s="192">
        <f t="array" ref="M223">IF(COUNT(SEARCH(Удалить_Роспись_КВСР,$B223)*SEARCH(Удалить_Роспись_ПБС,$C223)*SEARCH(Удалить_Роспись_КФСР, $D223)*SEARCH(Удалить_Роспись_КЦСР,$E223)*SEARCH(Удалить_Роспись_КВР,$F223)*SEARCH(Удалить_Роспись_ЭК,$H223)*SEARCH(Удалить_Роспись_КР,$I223))&gt;0,0,1)</f>
        <v>0</v>
      </c>
      <c r="N223" s="192">
        <v>0</v>
      </c>
      <c r="O223" s="192" t="str">
        <f t="shared" si="187"/>
        <v/>
      </c>
      <c r="P223" s="192" t="str">
        <f t="shared" si="228"/>
        <v/>
      </c>
      <c r="Q223" s="300" t="str">
        <f t="shared" si="188"/>
        <v/>
      </c>
      <c r="R223" s="300" t="str">
        <f t="shared" si="189"/>
        <v/>
      </c>
      <c r="S223" s="300" t="str">
        <f t="shared" si="190"/>
        <v/>
      </c>
      <c r="T223" s="192" t="str">
        <f t="shared" si="191"/>
        <v/>
      </c>
      <c r="U223" s="303" t="str">
        <f t="shared" si="192"/>
        <v/>
      </c>
      <c r="V223" s="300" t="str">
        <f t="shared" si="193"/>
        <v/>
      </c>
      <c r="W223" s="192" t="str">
        <f t="shared" si="194"/>
        <v/>
      </c>
      <c r="X223" s="303" t="str">
        <f t="shared" si="195"/>
        <v/>
      </c>
      <c r="Y223" s="300" t="str">
        <f t="shared" si="196"/>
        <v/>
      </c>
      <c r="Z223" s="300" t="str">
        <f t="shared" si="197"/>
        <v/>
      </c>
      <c r="AA223" s="303" t="str">
        <f t="shared" si="198"/>
        <v/>
      </c>
      <c r="AB223" s="300" t="str">
        <f t="shared" si="199"/>
        <v/>
      </c>
      <c r="AC223" s="300" t="str">
        <f t="shared" si="200"/>
        <v/>
      </c>
      <c r="AD223" s="300" t="str">
        <f t="shared" si="201"/>
        <v/>
      </c>
      <c r="AE223" s="192" t="str">
        <f t="shared" si="202"/>
        <v/>
      </c>
      <c r="AF223" s="192" t="str">
        <f t="shared" si="203"/>
        <v/>
      </c>
      <c r="AG223" s="192"/>
      <c r="AJ223" s="300" t="str">
        <f t="shared" si="204"/>
        <v/>
      </c>
      <c r="AK223" s="300" t="str">
        <f t="shared" si="205"/>
        <v/>
      </c>
      <c r="AL223" s="300" t="str">
        <f t="shared" si="206"/>
        <v/>
      </c>
      <c r="AM223" s="300" t="str">
        <f t="shared" si="207"/>
        <v/>
      </c>
      <c r="AN223" s="300" t="str">
        <f t="shared" si="208"/>
        <v/>
      </c>
      <c r="AO223" s="300" t="str">
        <f t="shared" si="209"/>
        <v/>
      </c>
      <c r="AP223" s="300" t="str">
        <f t="shared" si="210"/>
        <v/>
      </c>
      <c r="AQ223" s="300" t="str">
        <f t="shared" si="211"/>
        <v/>
      </c>
      <c r="AR223" s="306" t="str">
        <f t="shared" si="212"/>
        <v/>
      </c>
      <c r="AS223" s="300" t="str">
        <f t="shared" si="213"/>
        <v/>
      </c>
      <c r="AT223" s="300" t="str">
        <f t="shared" si="214"/>
        <v/>
      </c>
      <c r="AU223" s="192" t="str">
        <f t="shared" si="215"/>
        <v>рбс</v>
      </c>
      <c r="AV223" s="192" t="str">
        <f t="shared" si="216"/>
        <v>рбс80601409общпро</v>
      </c>
      <c r="AW223" s="191">
        <f t="shared" si="217"/>
        <v>0</v>
      </c>
      <c r="AX223" s="191">
        <f t="shared" si="218"/>
        <v>0</v>
      </c>
      <c r="AY223" s="191">
        <f t="shared" si="219"/>
        <v>0</v>
      </c>
      <c r="AZ223" s="191">
        <f t="shared" si="220"/>
        <v>0</v>
      </c>
      <c r="BA223" s="193">
        <f t="shared" si="221"/>
        <v>1</v>
      </c>
      <c r="BB223" s="193">
        <f t="shared" si="222"/>
        <v>1</v>
      </c>
      <c r="BC223" s="193">
        <f t="shared" si="223"/>
        <v>1</v>
      </c>
      <c r="BD223" s="191">
        <f t="shared" si="184"/>
        <v>0</v>
      </c>
      <c r="BE223" s="191">
        <f t="shared" si="224"/>
        <v>0</v>
      </c>
      <c r="BF223" s="210">
        <f t="shared" si="225"/>
        <v>0</v>
      </c>
      <c r="BG223" s="211">
        <f t="shared" si="226"/>
        <v>0</v>
      </c>
      <c r="BH223" s="289"/>
      <c r="BI223" s="289"/>
      <c r="BJ223" s="228"/>
      <c r="BK223" s="228"/>
      <c r="BL223" s="233" t="str">
        <f t="shared" si="227"/>
        <v/>
      </c>
    </row>
    <row r="224" spans="1:64" ht="12" hidden="1" customHeight="1">
      <c r="A224" s="333" t="s">
        <v>685</v>
      </c>
      <c r="B224" s="381" t="s">
        <v>458</v>
      </c>
      <c r="C224" s="333" t="s">
        <v>673</v>
      </c>
      <c r="D224" s="381" t="s">
        <v>390</v>
      </c>
      <c r="E224" s="381" t="s">
        <v>947</v>
      </c>
      <c r="F224" s="381" t="s">
        <v>602</v>
      </c>
      <c r="G224" s="381" t="s">
        <v>385</v>
      </c>
      <c r="H224" s="100" t="s">
        <v>653</v>
      </c>
      <c r="I224" s="381" t="s">
        <v>339</v>
      </c>
      <c r="J224" s="382">
        <v>741928</v>
      </c>
      <c r="K224" s="382">
        <v>493282.29</v>
      </c>
      <c r="L224" s="191" t="str">
        <f t="shared" si="186"/>
        <v>806014090104802007604012121110</v>
      </c>
      <c r="M224" s="192">
        <f t="array" ref="M224">IF(COUNT(SEARCH(Удалить_Роспись_КВСР,$B224)*SEARCH(Удалить_Роспись_ПБС,$C224)*SEARCH(Удалить_Роспись_КФСР, $D224)*SEARCH(Удалить_Роспись_КЦСР,$E224)*SEARCH(Удалить_Роспись_КВР,$F224)*SEARCH(Удалить_Роспись_ЭК,$H224)*SEARCH(Удалить_Роспись_КР,$I224))&gt;0,0,1)</f>
        <v>0</v>
      </c>
      <c r="N224" s="192">
        <v>0</v>
      </c>
      <c r="O224" s="192" t="str">
        <f t="shared" si="187"/>
        <v/>
      </c>
      <c r="P224" s="192" t="str">
        <f t="shared" si="228"/>
        <v/>
      </c>
      <c r="Q224" s="300" t="str">
        <f t="shared" si="188"/>
        <v/>
      </c>
      <c r="R224" s="300" t="str">
        <f t="shared" si="189"/>
        <v/>
      </c>
      <c r="S224" s="300" t="str">
        <f t="shared" si="190"/>
        <v/>
      </c>
      <c r="T224" s="192" t="str">
        <f t="shared" si="191"/>
        <v/>
      </c>
      <c r="U224" s="303" t="str">
        <f t="shared" si="192"/>
        <v/>
      </c>
      <c r="V224" s="300" t="str">
        <f t="shared" si="193"/>
        <v/>
      </c>
      <c r="W224" s="192" t="str">
        <f t="shared" si="194"/>
        <v/>
      </c>
      <c r="X224" s="303" t="str">
        <f t="shared" si="195"/>
        <v/>
      </c>
      <c r="Y224" s="300" t="str">
        <f t="shared" si="196"/>
        <v/>
      </c>
      <c r="Z224" s="300" t="str">
        <f t="shared" si="197"/>
        <v/>
      </c>
      <c r="AA224" s="303" t="str">
        <f t="shared" si="198"/>
        <v/>
      </c>
      <c r="AB224" s="300" t="str">
        <f t="shared" si="199"/>
        <v/>
      </c>
      <c r="AC224" s="300" t="str">
        <f t="shared" si="200"/>
        <v/>
      </c>
      <c r="AD224" s="300" t="str">
        <f t="shared" si="201"/>
        <v/>
      </c>
      <c r="AE224" s="192" t="str">
        <f t="shared" si="202"/>
        <v/>
      </c>
      <c r="AF224" s="192" t="str">
        <f t="shared" si="203"/>
        <v/>
      </c>
      <c r="AG224" s="192"/>
      <c r="AJ224" s="300" t="str">
        <f t="shared" si="204"/>
        <v/>
      </c>
      <c r="AK224" s="300" t="str">
        <f t="shared" si="205"/>
        <v/>
      </c>
      <c r="AL224" s="300" t="str">
        <f t="shared" si="206"/>
        <v/>
      </c>
      <c r="AM224" s="300" t="str">
        <f t="shared" si="207"/>
        <v/>
      </c>
      <c r="AN224" s="300" t="str">
        <f t="shared" si="208"/>
        <v/>
      </c>
      <c r="AO224" s="300" t="str">
        <f t="shared" si="209"/>
        <v/>
      </c>
      <c r="AP224" s="300" t="str">
        <f t="shared" si="210"/>
        <v/>
      </c>
      <c r="AQ224" s="300" t="str">
        <f t="shared" si="211"/>
        <v/>
      </c>
      <c r="AR224" s="306" t="str">
        <f t="shared" si="212"/>
        <v/>
      </c>
      <c r="AS224" s="300" t="str">
        <f t="shared" si="213"/>
        <v/>
      </c>
      <c r="AT224" s="300" t="str">
        <f t="shared" si="214"/>
        <v/>
      </c>
      <c r="AU224" s="192" t="str">
        <f t="shared" si="215"/>
        <v>рбс</v>
      </c>
      <c r="AV224" s="192" t="str">
        <f t="shared" si="216"/>
        <v>рбс80601409общопл</v>
      </c>
      <c r="AW224" s="191">
        <f t="shared" si="217"/>
        <v>0</v>
      </c>
      <c r="AX224" s="191">
        <f t="shared" si="218"/>
        <v>0</v>
      </c>
      <c r="AY224" s="191">
        <f t="shared" si="219"/>
        <v>0</v>
      </c>
      <c r="AZ224" s="191">
        <f t="shared" si="220"/>
        <v>0</v>
      </c>
      <c r="BA224" s="193">
        <f t="shared" si="221"/>
        <v>1</v>
      </c>
      <c r="BB224" s="193">
        <f t="shared" si="222"/>
        <v>1</v>
      </c>
      <c r="BC224" s="193">
        <f t="shared" si="223"/>
        <v>1</v>
      </c>
      <c r="BD224" s="191">
        <f t="shared" si="184"/>
        <v>0</v>
      </c>
      <c r="BE224" s="191">
        <f t="shared" si="224"/>
        <v>0</v>
      </c>
      <c r="BF224" s="210">
        <f t="shared" si="225"/>
        <v>0</v>
      </c>
      <c r="BG224" s="211">
        <f t="shared" si="226"/>
        <v>0</v>
      </c>
      <c r="BH224" s="289"/>
      <c r="BI224" s="289"/>
      <c r="BJ224" s="228"/>
      <c r="BK224" s="228"/>
      <c r="BL224" s="233" t="str">
        <f t="shared" si="227"/>
        <v/>
      </c>
    </row>
    <row r="225" spans="1:64" ht="12" hidden="1" customHeight="1">
      <c r="A225" s="333" t="s">
        <v>685</v>
      </c>
      <c r="B225" s="381" t="s">
        <v>458</v>
      </c>
      <c r="C225" s="333" t="s">
        <v>673</v>
      </c>
      <c r="D225" s="381" t="s">
        <v>390</v>
      </c>
      <c r="E225" s="381" t="s">
        <v>947</v>
      </c>
      <c r="F225" s="381" t="s">
        <v>585</v>
      </c>
      <c r="G225" s="381" t="s">
        <v>386</v>
      </c>
      <c r="H225" s="100" t="s">
        <v>653</v>
      </c>
      <c r="I225" s="381" t="s">
        <v>339</v>
      </c>
      <c r="J225" s="382">
        <v>18000</v>
      </c>
      <c r="K225" s="382">
        <v>3300</v>
      </c>
      <c r="L225" s="191" t="str">
        <f t="shared" si="186"/>
        <v>806014090104802007604012221210</v>
      </c>
      <c r="M225" s="192">
        <f t="array" ref="M225">IF(COUNT(SEARCH(Удалить_Роспись_КВСР,$B225)*SEARCH(Удалить_Роспись_ПБС,$C225)*SEARCH(Удалить_Роспись_КФСР, $D225)*SEARCH(Удалить_Роспись_КЦСР,$E225)*SEARCH(Удалить_Роспись_КВР,$F225)*SEARCH(Удалить_Роспись_ЭК,$H225)*SEARCH(Удалить_Роспись_КР,$I225))&gt;0,0,1)</f>
        <v>0</v>
      </c>
      <c r="N225" s="192">
        <v>0</v>
      </c>
      <c r="O225" s="192" t="str">
        <f t="shared" si="187"/>
        <v/>
      </c>
      <c r="P225" s="192" t="str">
        <f t="shared" si="228"/>
        <v/>
      </c>
      <c r="Q225" s="300" t="str">
        <f t="shared" si="188"/>
        <v/>
      </c>
      <c r="R225" s="300" t="str">
        <f t="shared" si="189"/>
        <v/>
      </c>
      <c r="S225" s="300" t="str">
        <f t="shared" si="190"/>
        <v/>
      </c>
      <c r="T225" s="192" t="str">
        <f t="shared" si="191"/>
        <v/>
      </c>
      <c r="U225" s="303" t="str">
        <f t="shared" si="192"/>
        <v/>
      </c>
      <c r="V225" s="300" t="str">
        <f t="shared" si="193"/>
        <v/>
      </c>
      <c r="W225" s="192" t="str">
        <f t="shared" si="194"/>
        <v/>
      </c>
      <c r="X225" s="303" t="str">
        <f t="shared" si="195"/>
        <v/>
      </c>
      <c r="Y225" s="300" t="str">
        <f t="shared" si="196"/>
        <v/>
      </c>
      <c r="Z225" s="300" t="str">
        <f t="shared" si="197"/>
        <v/>
      </c>
      <c r="AA225" s="303" t="str">
        <f t="shared" si="198"/>
        <v/>
      </c>
      <c r="AB225" s="300" t="str">
        <f t="shared" si="199"/>
        <v/>
      </c>
      <c r="AC225" s="300" t="str">
        <f t="shared" si="200"/>
        <v/>
      </c>
      <c r="AD225" s="300" t="str">
        <f t="shared" si="201"/>
        <v/>
      </c>
      <c r="AE225" s="192" t="str">
        <f t="shared" si="202"/>
        <v/>
      </c>
      <c r="AF225" s="192" t="str">
        <f t="shared" si="203"/>
        <v/>
      </c>
      <c r="AG225" s="192"/>
      <c r="AJ225" s="300" t="str">
        <f t="shared" si="204"/>
        <v/>
      </c>
      <c r="AK225" s="300" t="str">
        <f t="shared" si="205"/>
        <v/>
      </c>
      <c r="AL225" s="300" t="str">
        <f t="shared" si="206"/>
        <v/>
      </c>
      <c r="AM225" s="300" t="str">
        <f t="shared" si="207"/>
        <v/>
      </c>
      <c r="AN225" s="300" t="str">
        <f t="shared" si="208"/>
        <v/>
      </c>
      <c r="AO225" s="300" t="str">
        <f t="shared" si="209"/>
        <v/>
      </c>
      <c r="AP225" s="300" t="str">
        <f t="shared" si="210"/>
        <v/>
      </c>
      <c r="AQ225" s="300" t="str">
        <f t="shared" si="211"/>
        <v/>
      </c>
      <c r="AR225" s="306" t="str">
        <f t="shared" si="212"/>
        <v/>
      </c>
      <c r="AS225" s="300" t="str">
        <f t="shared" si="213"/>
        <v/>
      </c>
      <c r="AT225" s="300" t="str">
        <f t="shared" si="214"/>
        <v/>
      </c>
      <c r="AU225" s="192" t="str">
        <f t="shared" si="215"/>
        <v>рбс</v>
      </c>
      <c r="AV225" s="192" t="str">
        <f t="shared" si="216"/>
        <v>рбс80601409общпро</v>
      </c>
      <c r="AW225" s="191">
        <f t="shared" si="217"/>
        <v>0</v>
      </c>
      <c r="AX225" s="191">
        <f t="shared" si="218"/>
        <v>0</v>
      </c>
      <c r="AY225" s="191">
        <f t="shared" si="219"/>
        <v>0</v>
      </c>
      <c r="AZ225" s="191">
        <f t="shared" si="220"/>
        <v>0</v>
      </c>
      <c r="BA225" s="193">
        <f t="shared" si="221"/>
        <v>1</v>
      </c>
      <c r="BB225" s="193">
        <f t="shared" si="222"/>
        <v>1</v>
      </c>
      <c r="BC225" s="193">
        <f t="shared" si="223"/>
        <v>1</v>
      </c>
      <c r="BD225" s="191">
        <f t="shared" si="184"/>
        <v>0</v>
      </c>
      <c r="BE225" s="191">
        <f t="shared" si="224"/>
        <v>0</v>
      </c>
      <c r="BF225" s="210">
        <f t="shared" si="225"/>
        <v>0</v>
      </c>
      <c r="BG225" s="211">
        <f t="shared" si="226"/>
        <v>0</v>
      </c>
      <c r="BH225" s="289"/>
      <c r="BI225" s="289"/>
      <c r="BJ225" s="228"/>
      <c r="BK225" s="228"/>
      <c r="BL225" s="233" t="str">
        <f t="shared" si="227"/>
        <v/>
      </c>
    </row>
    <row r="226" spans="1:64" ht="12" hidden="1" customHeight="1">
      <c r="A226" s="333" t="s">
        <v>685</v>
      </c>
      <c r="B226" s="381" t="s">
        <v>458</v>
      </c>
      <c r="C226" s="333" t="s">
        <v>673</v>
      </c>
      <c r="D226" s="381" t="s">
        <v>390</v>
      </c>
      <c r="E226" s="381" t="s">
        <v>947</v>
      </c>
      <c r="F226" s="381" t="s">
        <v>873</v>
      </c>
      <c r="G226" s="381" t="s">
        <v>387</v>
      </c>
      <c r="H226" s="100" t="s">
        <v>653</v>
      </c>
      <c r="I226" s="381" t="s">
        <v>339</v>
      </c>
      <c r="J226" s="382">
        <v>224062</v>
      </c>
      <c r="K226" s="382">
        <v>136775.49</v>
      </c>
      <c r="L226" s="191" t="str">
        <f t="shared" si="186"/>
        <v>806014090104802007604012921310</v>
      </c>
      <c r="M226" s="192">
        <f t="array" ref="M226">IF(COUNT(SEARCH(Удалить_Роспись_КВСР,$B226)*SEARCH(Удалить_Роспись_ПБС,$C226)*SEARCH(Удалить_Роспись_КФСР, $D226)*SEARCH(Удалить_Роспись_КЦСР,$E226)*SEARCH(Удалить_Роспись_КВР,$F226)*SEARCH(Удалить_Роспись_ЭК,$H226)*SEARCH(Удалить_Роспись_КР,$I226))&gt;0,0,1)</f>
        <v>0</v>
      </c>
      <c r="N226" s="192">
        <v>0</v>
      </c>
      <c r="O226" s="192" t="str">
        <f t="shared" si="187"/>
        <v/>
      </c>
      <c r="P226" s="192" t="str">
        <f t="shared" si="228"/>
        <v/>
      </c>
      <c r="Q226" s="300" t="str">
        <f t="shared" si="188"/>
        <v/>
      </c>
      <c r="R226" s="300" t="str">
        <f t="shared" si="189"/>
        <v/>
      </c>
      <c r="S226" s="300" t="str">
        <f t="shared" si="190"/>
        <v/>
      </c>
      <c r="T226" s="192" t="str">
        <f t="shared" si="191"/>
        <v/>
      </c>
      <c r="U226" s="303" t="str">
        <f t="shared" si="192"/>
        <v/>
      </c>
      <c r="V226" s="300" t="str">
        <f t="shared" si="193"/>
        <v/>
      </c>
      <c r="W226" s="192" t="str">
        <f t="shared" si="194"/>
        <v/>
      </c>
      <c r="X226" s="303" t="str">
        <f t="shared" si="195"/>
        <v/>
      </c>
      <c r="Y226" s="300" t="str">
        <f t="shared" si="196"/>
        <v/>
      </c>
      <c r="Z226" s="300" t="str">
        <f t="shared" si="197"/>
        <v/>
      </c>
      <c r="AA226" s="303" t="str">
        <f t="shared" si="198"/>
        <v/>
      </c>
      <c r="AB226" s="300" t="str">
        <f t="shared" si="199"/>
        <v/>
      </c>
      <c r="AC226" s="300" t="str">
        <f t="shared" si="200"/>
        <v/>
      </c>
      <c r="AD226" s="300" t="str">
        <f t="shared" si="201"/>
        <v/>
      </c>
      <c r="AE226" s="192" t="str">
        <f t="shared" si="202"/>
        <v/>
      </c>
      <c r="AF226" s="192" t="str">
        <f t="shared" si="203"/>
        <v/>
      </c>
      <c r="AG226" s="192"/>
      <c r="AJ226" s="300" t="str">
        <f t="shared" si="204"/>
        <v/>
      </c>
      <c r="AK226" s="300" t="str">
        <f t="shared" si="205"/>
        <v/>
      </c>
      <c r="AL226" s="300" t="str">
        <f t="shared" si="206"/>
        <v/>
      </c>
      <c r="AM226" s="300" t="str">
        <f t="shared" si="207"/>
        <v/>
      </c>
      <c r="AN226" s="300" t="str">
        <f t="shared" si="208"/>
        <v/>
      </c>
      <c r="AO226" s="300" t="str">
        <f t="shared" si="209"/>
        <v/>
      </c>
      <c r="AP226" s="300" t="str">
        <f t="shared" si="210"/>
        <v/>
      </c>
      <c r="AQ226" s="300" t="str">
        <f t="shared" si="211"/>
        <v/>
      </c>
      <c r="AR226" s="306" t="str">
        <f t="shared" si="212"/>
        <v/>
      </c>
      <c r="AS226" s="300" t="str">
        <f t="shared" si="213"/>
        <v/>
      </c>
      <c r="AT226" s="300" t="str">
        <f t="shared" si="214"/>
        <v/>
      </c>
      <c r="AU226" s="192" t="str">
        <f t="shared" si="215"/>
        <v>рбс</v>
      </c>
      <c r="AV226" s="192" t="str">
        <f t="shared" si="216"/>
        <v>рбс80601409общопл</v>
      </c>
      <c r="AW226" s="191">
        <f t="shared" si="217"/>
        <v>0</v>
      </c>
      <c r="AX226" s="191">
        <f t="shared" si="218"/>
        <v>0</v>
      </c>
      <c r="AY226" s="191">
        <f t="shared" si="219"/>
        <v>0</v>
      </c>
      <c r="AZ226" s="191">
        <f t="shared" si="220"/>
        <v>0</v>
      </c>
      <c r="BA226" s="193">
        <f t="shared" si="221"/>
        <v>1</v>
      </c>
      <c r="BB226" s="193">
        <f t="shared" si="222"/>
        <v>1</v>
      </c>
      <c r="BC226" s="193">
        <f t="shared" si="223"/>
        <v>1</v>
      </c>
      <c r="BD226" s="191">
        <f t="shared" si="184"/>
        <v>0</v>
      </c>
      <c r="BE226" s="191">
        <f t="shared" si="224"/>
        <v>0</v>
      </c>
      <c r="BF226" s="210">
        <f t="shared" si="225"/>
        <v>0</v>
      </c>
      <c r="BG226" s="211">
        <f t="shared" si="226"/>
        <v>0</v>
      </c>
      <c r="BH226" s="289"/>
      <c r="BI226" s="289"/>
      <c r="BJ226" s="228"/>
      <c r="BK226" s="228"/>
      <c r="BL226" s="233" t="str">
        <f t="shared" si="227"/>
        <v/>
      </c>
    </row>
    <row r="227" spans="1:64" ht="12" hidden="1" customHeight="1">
      <c r="A227" s="333" t="s">
        <v>685</v>
      </c>
      <c r="B227" s="381" t="s">
        <v>458</v>
      </c>
      <c r="C227" s="333" t="s">
        <v>673</v>
      </c>
      <c r="D227" s="381" t="s">
        <v>390</v>
      </c>
      <c r="E227" s="381" t="s">
        <v>947</v>
      </c>
      <c r="F227" s="381" t="s">
        <v>586</v>
      </c>
      <c r="G227" s="381" t="s">
        <v>391</v>
      </c>
      <c r="H227" s="100" t="s">
        <v>653</v>
      </c>
      <c r="I227" s="381" t="s">
        <v>339</v>
      </c>
      <c r="J227" s="382">
        <v>14000</v>
      </c>
      <c r="K227" s="382">
        <v>10657</v>
      </c>
      <c r="L227" s="191" t="str">
        <f t="shared" si="186"/>
        <v>806014090104802007604024422110</v>
      </c>
      <c r="M227" s="192">
        <f t="array" ref="M227">IF(COUNT(SEARCH(Удалить_Роспись_КВСР,$B227)*SEARCH(Удалить_Роспись_ПБС,$C227)*SEARCH(Удалить_Роспись_КФСР, $D227)*SEARCH(Удалить_Роспись_КЦСР,$E227)*SEARCH(Удалить_Роспись_КВР,$F227)*SEARCH(Удалить_Роспись_ЭК,$H227)*SEARCH(Удалить_Роспись_КР,$I227))&gt;0,0,1)</f>
        <v>0</v>
      </c>
      <c r="N227" s="192">
        <v>0</v>
      </c>
      <c r="O227" s="192" t="str">
        <f t="shared" si="187"/>
        <v/>
      </c>
      <c r="P227" s="192" t="str">
        <f t="shared" si="228"/>
        <v/>
      </c>
      <c r="Q227" s="300" t="str">
        <f t="shared" si="188"/>
        <v/>
      </c>
      <c r="R227" s="300" t="str">
        <f t="shared" si="189"/>
        <v/>
      </c>
      <c r="S227" s="300" t="str">
        <f t="shared" si="190"/>
        <v/>
      </c>
      <c r="T227" s="192" t="str">
        <f t="shared" si="191"/>
        <v/>
      </c>
      <c r="U227" s="303" t="str">
        <f t="shared" si="192"/>
        <v/>
      </c>
      <c r="V227" s="300" t="str">
        <f t="shared" si="193"/>
        <v/>
      </c>
      <c r="W227" s="192" t="str">
        <f t="shared" si="194"/>
        <v/>
      </c>
      <c r="X227" s="303" t="str">
        <f t="shared" si="195"/>
        <v/>
      </c>
      <c r="Y227" s="300" t="str">
        <f t="shared" si="196"/>
        <v/>
      </c>
      <c r="Z227" s="300" t="str">
        <f t="shared" si="197"/>
        <v/>
      </c>
      <c r="AA227" s="303" t="str">
        <f t="shared" si="198"/>
        <v/>
      </c>
      <c r="AB227" s="300" t="str">
        <f t="shared" si="199"/>
        <v/>
      </c>
      <c r="AC227" s="300" t="str">
        <f t="shared" si="200"/>
        <v/>
      </c>
      <c r="AD227" s="300" t="str">
        <f t="shared" si="201"/>
        <v/>
      </c>
      <c r="AE227" s="192" t="str">
        <f t="shared" si="202"/>
        <v/>
      </c>
      <c r="AF227" s="192" t="str">
        <f t="shared" si="203"/>
        <v/>
      </c>
      <c r="AG227" s="192"/>
      <c r="AJ227" s="300" t="str">
        <f t="shared" si="204"/>
        <v/>
      </c>
      <c r="AK227" s="300" t="str">
        <f t="shared" si="205"/>
        <v/>
      </c>
      <c r="AL227" s="300" t="str">
        <f t="shared" si="206"/>
        <v/>
      </c>
      <c r="AM227" s="300" t="str">
        <f t="shared" si="207"/>
        <v/>
      </c>
      <c r="AN227" s="300" t="str">
        <f t="shared" si="208"/>
        <v/>
      </c>
      <c r="AO227" s="300" t="str">
        <f t="shared" si="209"/>
        <v/>
      </c>
      <c r="AP227" s="300" t="str">
        <f t="shared" si="210"/>
        <v/>
      </c>
      <c r="AQ227" s="300" t="str">
        <f t="shared" si="211"/>
        <v/>
      </c>
      <c r="AR227" s="306" t="str">
        <f t="shared" si="212"/>
        <v/>
      </c>
      <c r="AS227" s="300" t="str">
        <f t="shared" si="213"/>
        <v/>
      </c>
      <c r="AT227" s="300" t="str">
        <f t="shared" si="214"/>
        <v/>
      </c>
      <c r="AU227" s="192" t="str">
        <f t="shared" si="215"/>
        <v>рбс</v>
      </c>
      <c r="AV227" s="192" t="str">
        <f t="shared" si="216"/>
        <v>рбс80601409общпро</v>
      </c>
      <c r="AW227" s="191">
        <f t="shared" si="217"/>
        <v>0</v>
      </c>
      <c r="AX227" s="191">
        <f t="shared" si="218"/>
        <v>0</v>
      </c>
      <c r="AY227" s="191">
        <f t="shared" si="219"/>
        <v>0</v>
      </c>
      <c r="AZ227" s="191">
        <f t="shared" si="220"/>
        <v>0</v>
      </c>
      <c r="BA227" s="193">
        <f t="shared" si="221"/>
        <v>1</v>
      </c>
      <c r="BB227" s="193">
        <f t="shared" si="222"/>
        <v>1</v>
      </c>
      <c r="BC227" s="193">
        <f t="shared" si="223"/>
        <v>1</v>
      </c>
      <c r="BD227" s="191">
        <f t="shared" si="184"/>
        <v>0</v>
      </c>
      <c r="BE227" s="191">
        <f t="shared" si="224"/>
        <v>0</v>
      </c>
      <c r="BF227" s="210">
        <f t="shared" si="225"/>
        <v>0</v>
      </c>
      <c r="BG227" s="211">
        <f t="shared" si="226"/>
        <v>0</v>
      </c>
      <c r="BH227" s="289"/>
      <c r="BI227" s="289"/>
      <c r="BJ227" s="228"/>
      <c r="BK227" s="228"/>
      <c r="BL227" s="233" t="str">
        <f t="shared" si="227"/>
        <v/>
      </c>
    </row>
    <row r="228" spans="1:64" ht="12" hidden="1" customHeight="1">
      <c r="A228" s="333" t="s">
        <v>685</v>
      </c>
      <c r="B228" s="381" t="s">
        <v>458</v>
      </c>
      <c r="C228" s="333" t="s">
        <v>673</v>
      </c>
      <c r="D228" s="381" t="s">
        <v>390</v>
      </c>
      <c r="E228" s="381" t="s">
        <v>947</v>
      </c>
      <c r="F228" s="381" t="s">
        <v>586</v>
      </c>
      <c r="G228" s="381" t="s">
        <v>397</v>
      </c>
      <c r="H228" s="100" t="s">
        <v>653</v>
      </c>
      <c r="I228" s="381" t="s">
        <v>339</v>
      </c>
      <c r="J228" s="382">
        <v>26010</v>
      </c>
      <c r="K228" s="382">
        <v>26010</v>
      </c>
      <c r="L228" s="191" t="str">
        <f t="shared" si="186"/>
        <v>806014090104802007604024434010</v>
      </c>
      <c r="M228" s="192">
        <f t="array" ref="M228">IF(COUNT(SEARCH(Удалить_Роспись_КВСР,$B228)*SEARCH(Удалить_Роспись_ПБС,$C228)*SEARCH(Удалить_Роспись_КФСР, $D228)*SEARCH(Удалить_Роспись_КЦСР,$E228)*SEARCH(Удалить_Роспись_КВР,$F228)*SEARCH(Удалить_Роспись_ЭК,$H228)*SEARCH(Удалить_Роспись_КР,$I228))&gt;0,0,1)</f>
        <v>0</v>
      </c>
      <c r="N228" s="192">
        <v>0</v>
      </c>
      <c r="O228" s="192" t="str">
        <f t="shared" si="187"/>
        <v/>
      </c>
      <c r="P228" s="192" t="str">
        <f t="shared" si="228"/>
        <v/>
      </c>
      <c r="Q228" s="300" t="str">
        <f t="shared" si="188"/>
        <v/>
      </c>
      <c r="R228" s="300" t="str">
        <f t="shared" si="189"/>
        <v/>
      </c>
      <c r="S228" s="300" t="str">
        <f t="shared" si="190"/>
        <v/>
      </c>
      <c r="T228" s="192" t="str">
        <f t="shared" si="191"/>
        <v/>
      </c>
      <c r="U228" s="303" t="str">
        <f t="shared" si="192"/>
        <v/>
      </c>
      <c r="V228" s="300" t="str">
        <f t="shared" si="193"/>
        <v/>
      </c>
      <c r="W228" s="192" t="str">
        <f t="shared" si="194"/>
        <v/>
      </c>
      <c r="X228" s="303" t="str">
        <f t="shared" si="195"/>
        <v/>
      </c>
      <c r="Y228" s="300" t="str">
        <f t="shared" si="196"/>
        <v/>
      </c>
      <c r="Z228" s="300" t="str">
        <f t="shared" si="197"/>
        <v/>
      </c>
      <c r="AA228" s="303" t="str">
        <f t="shared" si="198"/>
        <v/>
      </c>
      <c r="AB228" s="300" t="str">
        <f t="shared" si="199"/>
        <v/>
      </c>
      <c r="AC228" s="300" t="str">
        <f t="shared" si="200"/>
        <v/>
      </c>
      <c r="AD228" s="300" t="str">
        <f t="shared" si="201"/>
        <v/>
      </c>
      <c r="AE228" s="192" t="str">
        <f t="shared" si="202"/>
        <v/>
      </c>
      <c r="AF228" s="192" t="str">
        <f t="shared" si="203"/>
        <v/>
      </c>
      <c r="AG228" s="192"/>
      <c r="AJ228" s="300" t="str">
        <f t="shared" si="204"/>
        <v/>
      </c>
      <c r="AK228" s="300" t="str">
        <f t="shared" si="205"/>
        <v/>
      </c>
      <c r="AL228" s="300" t="str">
        <f t="shared" si="206"/>
        <v/>
      </c>
      <c r="AM228" s="300" t="str">
        <f t="shared" si="207"/>
        <v/>
      </c>
      <c r="AN228" s="300" t="str">
        <f t="shared" si="208"/>
        <v/>
      </c>
      <c r="AO228" s="300" t="str">
        <f t="shared" si="209"/>
        <v/>
      </c>
      <c r="AP228" s="300" t="str">
        <f t="shared" si="210"/>
        <v/>
      </c>
      <c r="AQ228" s="300" t="str">
        <f t="shared" si="211"/>
        <v/>
      </c>
      <c r="AR228" s="306" t="str">
        <f t="shared" si="212"/>
        <v/>
      </c>
      <c r="AS228" s="300" t="str">
        <f t="shared" si="213"/>
        <v/>
      </c>
      <c r="AT228" s="300" t="str">
        <f t="shared" si="214"/>
        <v/>
      </c>
      <c r="AU228" s="192" t="str">
        <f t="shared" si="215"/>
        <v>рбс</v>
      </c>
      <c r="AV228" s="192" t="str">
        <f t="shared" si="216"/>
        <v>рбс80601409общпро</v>
      </c>
      <c r="AW228" s="191">
        <f t="shared" si="217"/>
        <v>0</v>
      </c>
      <c r="AX228" s="191">
        <f t="shared" si="218"/>
        <v>0</v>
      </c>
      <c r="AY228" s="191">
        <f t="shared" si="219"/>
        <v>0</v>
      </c>
      <c r="AZ228" s="191">
        <f t="shared" si="220"/>
        <v>0</v>
      </c>
      <c r="BA228" s="193">
        <f t="shared" si="221"/>
        <v>1</v>
      </c>
      <c r="BB228" s="193">
        <f t="shared" si="222"/>
        <v>1</v>
      </c>
      <c r="BC228" s="193">
        <f t="shared" si="223"/>
        <v>1</v>
      </c>
      <c r="BD228" s="191">
        <f t="shared" si="184"/>
        <v>0</v>
      </c>
      <c r="BE228" s="191">
        <f t="shared" si="224"/>
        <v>0</v>
      </c>
      <c r="BF228" s="210">
        <f t="shared" si="225"/>
        <v>0</v>
      </c>
      <c r="BG228" s="211">
        <f t="shared" si="226"/>
        <v>0</v>
      </c>
      <c r="BH228" s="289"/>
      <c r="BI228" s="289"/>
      <c r="BJ228" s="228"/>
      <c r="BK228" s="228"/>
      <c r="BL228" s="233" t="str">
        <f t="shared" si="227"/>
        <v/>
      </c>
    </row>
    <row r="229" spans="1:64" ht="12" customHeight="1">
      <c r="A229" s="333" t="s">
        <v>685</v>
      </c>
      <c r="B229" s="381" t="s">
        <v>458</v>
      </c>
      <c r="C229" s="333" t="s">
        <v>673</v>
      </c>
      <c r="D229" s="381" t="s">
        <v>390</v>
      </c>
      <c r="E229" s="381" t="s">
        <v>948</v>
      </c>
      <c r="F229" s="381" t="s">
        <v>602</v>
      </c>
      <c r="G229" s="381" t="s">
        <v>385</v>
      </c>
      <c r="H229" s="100" t="s">
        <v>653</v>
      </c>
      <c r="I229" s="381" t="s">
        <v>505</v>
      </c>
      <c r="J229" s="382">
        <v>370965</v>
      </c>
      <c r="K229" s="382">
        <v>275979.14</v>
      </c>
      <c r="L229" s="191" t="str">
        <f t="shared" si="186"/>
        <v>80601409010480200Ч001012121101</v>
      </c>
      <c r="M229" s="192">
        <f t="array" ref="M229">IF(COUNT(SEARCH(Удалить_Роспись_КВСР,$B229)*SEARCH(Удалить_Роспись_ПБС,$C229)*SEARCH(Удалить_Роспись_КФСР, $D229)*SEARCH(Удалить_Роспись_КЦСР,$E229)*SEARCH(Удалить_Роспись_КВР,$F229)*SEARCH(Удалить_Роспись_ЭК,$H229)*SEARCH(Удалить_Роспись_КР,$I229))&gt;0,0,1)</f>
        <v>1</v>
      </c>
      <c r="N229" s="192">
        <v>0</v>
      </c>
      <c r="O229" s="192" t="str">
        <f t="shared" si="187"/>
        <v/>
      </c>
      <c r="P229" s="192" t="str">
        <f t="shared" si="228"/>
        <v/>
      </c>
      <c r="Q229" s="300" t="str">
        <f t="shared" si="188"/>
        <v/>
      </c>
      <c r="R229" s="300" t="str">
        <f t="shared" si="189"/>
        <v/>
      </c>
      <c r="S229" s="300" t="str">
        <f t="shared" si="190"/>
        <v/>
      </c>
      <c r="T229" s="192" t="str">
        <f t="shared" si="191"/>
        <v/>
      </c>
      <c r="U229" s="303" t="str">
        <f t="shared" si="192"/>
        <v/>
      </c>
      <c r="V229" s="300" t="str">
        <f t="shared" si="193"/>
        <v/>
      </c>
      <c r="W229" s="192" t="str">
        <f t="shared" si="194"/>
        <v/>
      </c>
      <c r="X229" s="303" t="str">
        <f t="shared" si="195"/>
        <v/>
      </c>
      <c r="Y229" s="300" t="str">
        <f t="shared" si="196"/>
        <v/>
      </c>
      <c r="Z229" s="300" t="str">
        <f t="shared" si="197"/>
        <v/>
      </c>
      <c r="AA229" s="303" t="str">
        <f t="shared" si="198"/>
        <v/>
      </c>
      <c r="AB229" s="300" t="str">
        <f t="shared" si="199"/>
        <v/>
      </c>
      <c r="AC229" s="300" t="str">
        <f t="shared" si="200"/>
        <v/>
      </c>
      <c r="AD229" s="300" t="str">
        <f t="shared" si="201"/>
        <v/>
      </c>
      <c r="AE229" s="192" t="str">
        <f t="shared" si="202"/>
        <v/>
      </c>
      <c r="AF229" s="192" t="str">
        <f t="shared" si="203"/>
        <v/>
      </c>
      <c r="AG229" s="192"/>
      <c r="AJ229" s="300" t="str">
        <f t="shared" si="204"/>
        <v/>
      </c>
      <c r="AK229" s="300" t="str">
        <f t="shared" si="205"/>
        <v/>
      </c>
      <c r="AL229" s="300" t="str">
        <f t="shared" si="206"/>
        <v/>
      </c>
      <c r="AM229" s="300" t="str">
        <f t="shared" si="207"/>
        <v/>
      </c>
      <c r="AN229" s="300" t="str">
        <f t="shared" si="208"/>
        <v/>
      </c>
      <c r="AO229" s="300" t="str">
        <f t="shared" si="209"/>
        <v/>
      </c>
      <c r="AP229" s="300" t="str">
        <f t="shared" si="210"/>
        <v/>
      </c>
      <c r="AQ229" s="300" t="str">
        <f t="shared" si="211"/>
        <v/>
      </c>
      <c r="AR229" s="306" t="str">
        <f t="shared" si="212"/>
        <v/>
      </c>
      <c r="AS229" s="300" t="str">
        <f t="shared" si="213"/>
        <v/>
      </c>
      <c r="AT229" s="300" t="str">
        <f t="shared" si="214"/>
        <v/>
      </c>
      <c r="AU229" s="192" t="str">
        <f t="shared" si="215"/>
        <v>рбс</v>
      </c>
      <c r="AV229" s="192" t="str">
        <f t="shared" si="216"/>
        <v>рбс80601409общопл</v>
      </c>
      <c r="AW229" s="191">
        <f t="shared" si="217"/>
        <v>370965</v>
      </c>
      <c r="AX229" s="191">
        <f t="shared" si="218"/>
        <v>275979.14</v>
      </c>
      <c r="AY229" s="191">
        <f t="shared" si="219"/>
        <v>0</v>
      </c>
      <c r="AZ229" s="191">
        <f t="shared" si="220"/>
        <v>0</v>
      </c>
      <c r="BA229" s="193">
        <f t="shared" si="221"/>
        <v>1</v>
      </c>
      <c r="BB229" s="193">
        <f t="shared" si="222"/>
        <v>1</v>
      </c>
      <c r="BC229" s="193">
        <f t="shared" si="223"/>
        <v>1</v>
      </c>
      <c r="BD229" s="191">
        <f t="shared" si="184"/>
        <v>0</v>
      </c>
      <c r="BE229" s="191">
        <f t="shared" si="224"/>
        <v>0</v>
      </c>
      <c r="BF229" s="210">
        <f t="shared" si="225"/>
        <v>0</v>
      </c>
      <c r="BG229" s="211">
        <f t="shared" si="226"/>
        <v>0</v>
      </c>
      <c r="BH229" s="289"/>
      <c r="BI229" s="289"/>
      <c r="BJ229" s="228"/>
      <c r="BK229" s="228"/>
      <c r="BL229" s="233" t="str">
        <f t="shared" si="227"/>
        <v/>
      </c>
    </row>
    <row r="230" spans="1:64" ht="12" customHeight="1">
      <c r="A230" s="333" t="s">
        <v>685</v>
      </c>
      <c r="B230" s="381" t="s">
        <v>458</v>
      </c>
      <c r="C230" s="333" t="s">
        <v>673</v>
      </c>
      <c r="D230" s="381" t="s">
        <v>390</v>
      </c>
      <c r="E230" s="381" t="s">
        <v>948</v>
      </c>
      <c r="F230" s="381" t="s">
        <v>873</v>
      </c>
      <c r="G230" s="381" t="s">
        <v>387</v>
      </c>
      <c r="H230" s="100" t="s">
        <v>653</v>
      </c>
      <c r="I230" s="381" t="s">
        <v>505</v>
      </c>
      <c r="J230" s="382">
        <v>112030</v>
      </c>
      <c r="K230" s="382">
        <v>77338.41</v>
      </c>
      <c r="L230" s="191" t="str">
        <f t="shared" si="186"/>
        <v>80601409010480200Ч001012921301</v>
      </c>
      <c r="M230" s="192">
        <f t="array" ref="M230">IF(COUNT(SEARCH(Удалить_Роспись_КВСР,$B230)*SEARCH(Удалить_Роспись_ПБС,$C230)*SEARCH(Удалить_Роспись_КФСР, $D230)*SEARCH(Удалить_Роспись_КЦСР,$E230)*SEARCH(Удалить_Роспись_КВР,$F230)*SEARCH(Удалить_Роспись_ЭК,$H230)*SEARCH(Удалить_Роспись_КР,$I230))&gt;0,0,1)</f>
        <v>1</v>
      </c>
      <c r="N230" s="192">
        <v>0</v>
      </c>
      <c r="O230" s="192" t="str">
        <f t="shared" si="187"/>
        <v/>
      </c>
      <c r="P230" s="192" t="str">
        <f t="shared" si="228"/>
        <v/>
      </c>
      <c r="Q230" s="300" t="str">
        <f t="shared" si="188"/>
        <v/>
      </c>
      <c r="R230" s="300" t="str">
        <f t="shared" si="189"/>
        <v/>
      </c>
      <c r="S230" s="300" t="str">
        <f t="shared" si="190"/>
        <v/>
      </c>
      <c r="T230" s="192" t="str">
        <f t="shared" si="191"/>
        <v/>
      </c>
      <c r="U230" s="303" t="str">
        <f t="shared" si="192"/>
        <v/>
      </c>
      <c r="V230" s="300" t="str">
        <f t="shared" si="193"/>
        <v/>
      </c>
      <c r="W230" s="192" t="str">
        <f t="shared" si="194"/>
        <v/>
      </c>
      <c r="X230" s="303" t="str">
        <f t="shared" si="195"/>
        <v/>
      </c>
      <c r="Y230" s="300" t="str">
        <f t="shared" si="196"/>
        <v/>
      </c>
      <c r="Z230" s="300" t="str">
        <f t="shared" si="197"/>
        <v/>
      </c>
      <c r="AA230" s="303" t="str">
        <f t="shared" si="198"/>
        <v/>
      </c>
      <c r="AB230" s="300" t="str">
        <f t="shared" si="199"/>
        <v/>
      </c>
      <c r="AC230" s="300" t="str">
        <f t="shared" si="200"/>
        <v/>
      </c>
      <c r="AD230" s="300" t="str">
        <f t="shared" si="201"/>
        <v/>
      </c>
      <c r="AE230" s="192" t="str">
        <f t="shared" si="202"/>
        <v/>
      </c>
      <c r="AF230" s="192" t="str">
        <f t="shared" si="203"/>
        <v/>
      </c>
      <c r="AG230" s="192"/>
      <c r="AJ230" s="300" t="str">
        <f t="shared" si="204"/>
        <v/>
      </c>
      <c r="AK230" s="300" t="str">
        <f t="shared" si="205"/>
        <v/>
      </c>
      <c r="AL230" s="300" t="str">
        <f t="shared" si="206"/>
        <v/>
      </c>
      <c r="AM230" s="300" t="str">
        <f t="shared" si="207"/>
        <v/>
      </c>
      <c r="AN230" s="300" t="str">
        <f t="shared" si="208"/>
        <v/>
      </c>
      <c r="AO230" s="300" t="str">
        <f t="shared" si="209"/>
        <v/>
      </c>
      <c r="AP230" s="300" t="str">
        <f t="shared" si="210"/>
        <v/>
      </c>
      <c r="AQ230" s="300" t="str">
        <f t="shared" si="211"/>
        <v/>
      </c>
      <c r="AR230" s="306" t="str">
        <f t="shared" si="212"/>
        <v/>
      </c>
      <c r="AS230" s="300" t="str">
        <f t="shared" si="213"/>
        <v/>
      </c>
      <c r="AT230" s="300" t="str">
        <f t="shared" si="214"/>
        <v/>
      </c>
      <c r="AU230" s="192" t="str">
        <f t="shared" si="215"/>
        <v>рбс</v>
      </c>
      <c r="AV230" s="192" t="str">
        <f t="shared" si="216"/>
        <v>рбс80601409общопл</v>
      </c>
      <c r="AW230" s="191">
        <f t="shared" si="217"/>
        <v>112030</v>
      </c>
      <c r="AX230" s="191">
        <f t="shared" si="218"/>
        <v>77338.41</v>
      </c>
      <c r="AY230" s="191">
        <f t="shared" si="219"/>
        <v>0</v>
      </c>
      <c r="AZ230" s="191">
        <f t="shared" si="220"/>
        <v>0</v>
      </c>
      <c r="BA230" s="193">
        <f t="shared" si="221"/>
        <v>1</v>
      </c>
      <c r="BB230" s="193">
        <f t="shared" si="222"/>
        <v>1</v>
      </c>
      <c r="BC230" s="193">
        <f t="shared" si="223"/>
        <v>1</v>
      </c>
      <c r="BD230" s="191">
        <f t="shared" ref="BD230:BD253" si="229">IF(ISNA(BA230),0,AY230*$BA230)</f>
        <v>0</v>
      </c>
      <c r="BE230" s="191">
        <f t="shared" si="224"/>
        <v>0</v>
      </c>
      <c r="BF230" s="210">
        <f t="shared" si="225"/>
        <v>0</v>
      </c>
      <c r="BG230" s="211">
        <f t="shared" si="226"/>
        <v>0</v>
      </c>
      <c r="BH230" s="289"/>
      <c r="BI230" s="289"/>
      <c r="BJ230" s="228"/>
      <c r="BK230" s="228"/>
      <c r="BL230" s="233" t="str">
        <f t="shared" si="227"/>
        <v/>
      </c>
    </row>
    <row r="231" spans="1:64" ht="12" hidden="1" customHeight="1">
      <c r="A231" s="333" t="s">
        <v>685</v>
      </c>
      <c r="B231" s="381" t="s">
        <v>458</v>
      </c>
      <c r="C231" s="333" t="s">
        <v>673</v>
      </c>
      <c r="D231" s="381" t="s">
        <v>674</v>
      </c>
      <c r="E231" s="381" t="s">
        <v>949</v>
      </c>
      <c r="F231" s="381" t="s">
        <v>586</v>
      </c>
      <c r="G231" s="381" t="s">
        <v>950</v>
      </c>
      <c r="H231" s="100" t="s">
        <v>653</v>
      </c>
      <c r="I231" s="381" t="s">
        <v>340</v>
      </c>
      <c r="J231" s="382">
        <v>6300</v>
      </c>
      <c r="K231" s="382">
        <v>0</v>
      </c>
      <c r="L231" s="191" t="str">
        <f t="shared" si="186"/>
        <v>806014090105904005120024437004</v>
      </c>
      <c r="M231" s="192">
        <f t="array" ref="M231">IF(COUNT(SEARCH(Удалить_Роспись_КВСР,$B231)*SEARCH(Удалить_Роспись_ПБС,$C231)*SEARCH(Удалить_Роспись_КФСР, $D231)*SEARCH(Удалить_Роспись_КЦСР,$E231)*SEARCH(Удалить_Роспись_КВР,$F231)*SEARCH(Удалить_Роспись_ЭК,$H231)*SEARCH(Удалить_Роспись_КР,$I231))&gt;0,0,1)</f>
        <v>0</v>
      </c>
      <c r="N231" s="192">
        <v>0</v>
      </c>
      <c r="O231" s="192" t="str">
        <f t="shared" si="187"/>
        <v/>
      </c>
      <c r="P231" s="192" t="str">
        <f t="shared" si="228"/>
        <v/>
      </c>
      <c r="Q231" s="300" t="str">
        <f t="shared" si="188"/>
        <v/>
      </c>
      <c r="R231" s="300" t="str">
        <f t="shared" si="189"/>
        <v/>
      </c>
      <c r="S231" s="300" t="str">
        <f t="shared" si="190"/>
        <v/>
      </c>
      <c r="T231" s="192" t="str">
        <f t="shared" si="191"/>
        <v/>
      </c>
      <c r="U231" s="303" t="str">
        <f t="shared" si="192"/>
        <v/>
      </c>
      <c r="V231" s="300" t="str">
        <f t="shared" si="193"/>
        <v/>
      </c>
      <c r="W231" s="192" t="str">
        <f t="shared" si="194"/>
        <v/>
      </c>
      <c r="X231" s="303" t="str">
        <f t="shared" si="195"/>
        <v/>
      </c>
      <c r="Y231" s="300" t="str">
        <f t="shared" si="196"/>
        <v/>
      </c>
      <c r="Z231" s="300" t="str">
        <f t="shared" si="197"/>
        <v/>
      </c>
      <c r="AA231" s="303" t="str">
        <f t="shared" si="198"/>
        <v/>
      </c>
      <c r="AB231" s="300" t="str">
        <f t="shared" si="199"/>
        <v/>
      </c>
      <c r="AC231" s="300" t="str">
        <f t="shared" si="200"/>
        <v/>
      </c>
      <c r="AD231" s="300" t="str">
        <f t="shared" si="201"/>
        <v/>
      </c>
      <c r="AE231" s="192" t="str">
        <f t="shared" si="202"/>
        <v/>
      </c>
      <c r="AF231" s="192" t="str">
        <f t="shared" si="203"/>
        <v/>
      </c>
      <c r="AG231" s="192"/>
      <c r="AJ231" s="300" t="str">
        <f t="shared" si="204"/>
        <v/>
      </c>
      <c r="AK231" s="300" t="str">
        <f t="shared" si="205"/>
        <v/>
      </c>
      <c r="AL231" s="300" t="str">
        <f t="shared" si="206"/>
        <v/>
      </c>
      <c r="AM231" s="300" t="str">
        <f t="shared" si="207"/>
        <v/>
      </c>
      <c r="AN231" s="300" t="str">
        <f t="shared" si="208"/>
        <v/>
      </c>
      <c r="AO231" s="300" t="str">
        <f t="shared" si="209"/>
        <v/>
      </c>
      <c r="AP231" s="300" t="str">
        <f t="shared" si="210"/>
        <v/>
      </c>
      <c r="AQ231" s="300" t="str">
        <f t="shared" si="211"/>
        <v/>
      </c>
      <c r="AR231" s="306" t="str">
        <f t="shared" si="212"/>
        <v/>
      </c>
      <c r="AS231" s="300" t="str">
        <f t="shared" si="213"/>
        <v/>
      </c>
      <c r="AT231" s="300" t="str">
        <f t="shared" si="214"/>
        <v/>
      </c>
      <c r="AU231" s="192" t="str">
        <f t="shared" si="215"/>
        <v>рбс</v>
      </c>
      <c r="AV231" s="192" t="e">
        <f t="shared" si="216"/>
        <v>#N/A</v>
      </c>
      <c r="AW231" s="191">
        <f t="shared" si="217"/>
        <v>0</v>
      </c>
      <c r="AX231" s="191">
        <f t="shared" si="218"/>
        <v>0</v>
      </c>
      <c r="AY231" s="191">
        <f t="shared" si="219"/>
        <v>0</v>
      </c>
      <c r="AZ231" s="191">
        <f t="shared" si="220"/>
        <v>0</v>
      </c>
      <c r="BA231" s="193" t="e">
        <f t="shared" si="221"/>
        <v>#N/A</v>
      </c>
      <c r="BB231" s="193" t="e">
        <f t="shared" si="222"/>
        <v>#N/A</v>
      </c>
      <c r="BC231" s="193" t="e">
        <f t="shared" si="223"/>
        <v>#N/A</v>
      </c>
      <c r="BD231" s="191">
        <f t="shared" si="229"/>
        <v>0</v>
      </c>
      <c r="BE231" s="191" t="e">
        <f t="shared" si="224"/>
        <v>#N/A</v>
      </c>
      <c r="BF231" s="210" t="e">
        <f t="shared" si="225"/>
        <v>#N/A</v>
      </c>
      <c r="BG231" s="211" t="e">
        <f t="shared" si="226"/>
        <v>#N/A</v>
      </c>
      <c r="BH231" s="289"/>
      <c r="BI231" s="289"/>
      <c r="BJ231" s="228"/>
      <c r="BK231" s="228"/>
      <c r="BL231" s="233" t="str">
        <f t="shared" si="227"/>
        <v/>
      </c>
    </row>
    <row r="232" spans="1:64" ht="12" customHeight="1">
      <c r="A232" s="333" t="s">
        <v>685</v>
      </c>
      <c r="B232" s="381" t="s">
        <v>458</v>
      </c>
      <c r="C232" s="333" t="s">
        <v>673</v>
      </c>
      <c r="D232" s="381" t="s">
        <v>427</v>
      </c>
      <c r="E232" s="381" t="s">
        <v>906</v>
      </c>
      <c r="F232" s="381" t="s">
        <v>612</v>
      </c>
      <c r="G232" s="381" t="s">
        <v>395</v>
      </c>
      <c r="H232" s="100" t="s">
        <v>653</v>
      </c>
      <c r="I232" s="381" t="s">
        <v>505</v>
      </c>
      <c r="J232" s="382">
        <v>100000</v>
      </c>
      <c r="K232" s="382">
        <v>0</v>
      </c>
      <c r="L232" s="191" t="str">
        <f t="shared" si="186"/>
        <v>806014090107902008000088029001</v>
      </c>
      <c r="M232" s="192">
        <f t="array" ref="M232">IF(COUNT(SEARCH(Удалить_Роспись_КВСР,$B232)*SEARCH(Удалить_Роспись_ПБС,$C232)*SEARCH(Удалить_Роспись_КФСР, $D232)*SEARCH(Удалить_Роспись_КЦСР,$E232)*SEARCH(Удалить_Роспись_КВР,$F232)*SEARCH(Удалить_Роспись_ЭК,$H232)*SEARCH(Удалить_Роспись_КР,$I232))&gt;0,0,1)</f>
        <v>1</v>
      </c>
      <c r="N232" s="192">
        <v>0</v>
      </c>
      <c r="O232" s="192" t="str">
        <f t="shared" si="187"/>
        <v/>
      </c>
      <c r="P232" s="192" t="str">
        <f t="shared" si="228"/>
        <v/>
      </c>
      <c r="Q232" s="300" t="str">
        <f t="shared" si="188"/>
        <v/>
      </c>
      <c r="R232" s="300" t="str">
        <f t="shared" si="189"/>
        <v/>
      </c>
      <c r="S232" s="300" t="str">
        <f t="shared" si="190"/>
        <v/>
      </c>
      <c r="T232" s="192" t="str">
        <f t="shared" si="191"/>
        <v/>
      </c>
      <c r="U232" s="303" t="str">
        <f t="shared" si="192"/>
        <v/>
      </c>
      <c r="V232" s="300" t="str">
        <f t="shared" si="193"/>
        <v/>
      </c>
      <c r="W232" s="192" t="str">
        <f t="shared" si="194"/>
        <v/>
      </c>
      <c r="X232" s="303" t="str">
        <f t="shared" si="195"/>
        <v/>
      </c>
      <c r="Y232" s="300" t="str">
        <f t="shared" si="196"/>
        <v>выб</v>
      </c>
      <c r="Z232" s="300" t="str">
        <f t="shared" si="197"/>
        <v/>
      </c>
      <c r="AA232" s="303" t="str">
        <f t="shared" si="198"/>
        <v/>
      </c>
      <c r="AB232" s="300" t="str">
        <f t="shared" si="199"/>
        <v/>
      </c>
      <c r="AC232" s="300" t="str">
        <f t="shared" si="200"/>
        <v/>
      </c>
      <c r="AD232" s="300" t="str">
        <f t="shared" si="201"/>
        <v/>
      </c>
      <c r="AE232" s="192" t="str">
        <f t="shared" si="202"/>
        <v/>
      </c>
      <c r="AF232" s="192" t="str">
        <f t="shared" si="203"/>
        <v/>
      </c>
      <c r="AG232" s="192"/>
      <c r="AJ232" s="300" t="str">
        <f t="shared" si="204"/>
        <v/>
      </c>
      <c r="AK232" s="300" t="str">
        <f t="shared" si="205"/>
        <v>выб</v>
      </c>
      <c r="AL232" s="300" t="str">
        <f t="shared" si="206"/>
        <v/>
      </c>
      <c r="AM232" s="300" t="str">
        <f t="shared" si="207"/>
        <v/>
      </c>
      <c r="AN232" s="300" t="str">
        <f t="shared" si="208"/>
        <v/>
      </c>
      <c r="AO232" s="300" t="str">
        <f t="shared" si="209"/>
        <v/>
      </c>
      <c r="AP232" s="300" t="str">
        <f t="shared" si="210"/>
        <v/>
      </c>
      <c r="AQ232" s="300" t="str">
        <f t="shared" si="211"/>
        <v/>
      </c>
      <c r="AR232" s="306" t="str">
        <f t="shared" si="212"/>
        <v/>
      </c>
      <c r="AS232" s="300" t="str">
        <f t="shared" si="213"/>
        <v/>
      </c>
      <c r="AT232" s="300" t="str">
        <f t="shared" si="214"/>
        <v/>
      </c>
      <c r="AU232" s="192" t="str">
        <f t="shared" si="215"/>
        <v>выб</v>
      </c>
      <c r="AV232" s="192" t="str">
        <f t="shared" si="216"/>
        <v>выб80601409общпро</v>
      </c>
      <c r="AW232" s="191">
        <f t="shared" si="217"/>
        <v>100000</v>
      </c>
      <c r="AX232" s="191">
        <f t="shared" si="218"/>
        <v>0</v>
      </c>
      <c r="AY232" s="191">
        <f t="shared" si="219"/>
        <v>0</v>
      </c>
      <c r="AZ232" s="191">
        <f t="shared" si="220"/>
        <v>0</v>
      </c>
      <c r="BA232" s="193">
        <f t="shared" si="221"/>
        <v>1</v>
      </c>
      <c r="BB232" s="193">
        <f t="shared" si="222"/>
        <v>1</v>
      </c>
      <c r="BC232" s="193">
        <f t="shared" si="223"/>
        <v>1</v>
      </c>
      <c r="BD232" s="191">
        <f t="shared" si="229"/>
        <v>0</v>
      </c>
      <c r="BE232" s="191">
        <f t="shared" si="224"/>
        <v>0</v>
      </c>
      <c r="BF232" s="210">
        <f t="shared" si="225"/>
        <v>0</v>
      </c>
      <c r="BG232" s="211">
        <f t="shared" si="226"/>
        <v>0</v>
      </c>
      <c r="BH232" s="289"/>
      <c r="BI232" s="289"/>
      <c r="BJ232" s="228"/>
      <c r="BK232" s="228"/>
      <c r="BL232" s="233" t="str">
        <f t="shared" si="227"/>
        <v/>
      </c>
    </row>
    <row r="233" spans="1:64" ht="12" hidden="1" customHeight="1">
      <c r="A233" s="333" t="s">
        <v>685</v>
      </c>
      <c r="B233" s="381" t="s">
        <v>458</v>
      </c>
      <c r="C233" s="333" t="s">
        <v>673</v>
      </c>
      <c r="D233" s="381" t="s">
        <v>399</v>
      </c>
      <c r="E233" s="381" t="s">
        <v>951</v>
      </c>
      <c r="F233" s="381" t="s">
        <v>602</v>
      </c>
      <c r="G233" s="381" t="s">
        <v>385</v>
      </c>
      <c r="H233" s="100" t="s">
        <v>653</v>
      </c>
      <c r="I233" s="381" t="s">
        <v>339</v>
      </c>
      <c r="J233" s="382">
        <v>37097</v>
      </c>
      <c r="K233" s="382">
        <v>28264.21</v>
      </c>
      <c r="L233" s="191" t="str">
        <f t="shared" si="186"/>
        <v>806014090113802007429012121110</v>
      </c>
      <c r="M233" s="192">
        <f t="array" ref="M233">IF(COUNT(SEARCH(Удалить_Роспись_КВСР,$B233)*SEARCH(Удалить_Роспись_ПБС,$C233)*SEARCH(Удалить_Роспись_КФСР, $D233)*SEARCH(Удалить_Роспись_КЦСР,$E233)*SEARCH(Удалить_Роспись_КВР,$F233)*SEARCH(Удалить_Роспись_ЭК,$H233)*SEARCH(Удалить_Роспись_КР,$I233))&gt;0,0,1)</f>
        <v>0</v>
      </c>
      <c r="N233" s="192">
        <v>0</v>
      </c>
      <c r="O233" s="192" t="str">
        <f t="shared" si="187"/>
        <v/>
      </c>
      <c r="P233" s="192" t="str">
        <f t="shared" si="228"/>
        <v/>
      </c>
      <c r="Q233" s="300" t="str">
        <f t="shared" si="188"/>
        <v/>
      </c>
      <c r="R233" s="300" t="str">
        <f t="shared" si="189"/>
        <v/>
      </c>
      <c r="S233" s="300" t="str">
        <f t="shared" si="190"/>
        <v/>
      </c>
      <c r="T233" s="192" t="str">
        <f t="shared" si="191"/>
        <v/>
      </c>
      <c r="U233" s="303" t="str">
        <f t="shared" si="192"/>
        <v/>
      </c>
      <c r="V233" s="300" t="str">
        <f t="shared" si="193"/>
        <v/>
      </c>
      <c r="W233" s="192" t="str">
        <f t="shared" si="194"/>
        <v/>
      </c>
      <c r="X233" s="303" t="str">
        <f t="shared" si="195"/>
        <v/>
      </c>
      <c r="Y233" s="300" t="str">
        <f t="shared" si="196"/>
        <v/>
      </c>
      <c r="Z233" s="300" t="str">
        <f t="shared" si="197"/>
        <v/>
      </c>
      <c r="AA233" s="303" t="str">
        <f t="shared" si="198"/>
        <v/>
      </c>
      <c r="AB233" s="300" t="str">
        <f t="shared" si="199"/>
        <v/>
      </c>
      <c r="AC233" s="300" t="str">
        <f t="shared" si="200"/>
        <v/>
      </c>
      <c r="AD233" s="300" t="str">
        <f t="shared" si="201"/>
        <v/>
      </c>
      <c r="AE233" s="192" t="str">
        <f t="shared" si="202"/>
        <v/>
      </c>
      <c r="AF233" s="192" t="str">
        <f t="shared" si="203"/>
        <v/>
      </c>
      <c r="AG233" s="192"/>
      <c r="AJ233" s="300" t="str">
        <f t="shared" si="204"/>
        <v/>
      </c>
      <c r="AK233" s="300" t="str">
        <f t="shared" si="205"/>
        <v/>
      </c>
      <c r="AL233" s="300" t="str">
        <f t="shared" si="206"/>
        <v/>
      </c>
      <c r="AM233" s="300" t="str">
        <f t="shared" si="207"/>
        <v/>
      </c>
      <c r="AN233" s="300" t="str">
        <f t="shared" si="208"/>
        <v/>
      </c>
      <c r="AO233" s="300" t="str">
        <f t="shared" si="209"/>
        <v/>
      </c>
      <c r="AP233" s="300" t="str">
        <f t="shared" si="210"/>
        <v/>
      </c>
      <c r="AQ233" s="300" t="str">
        <f t="shared" si="211"/>
        <v/>
      </c>
      <c r="AR233" s="306" t="str">
        <f t="shared" si="212"/>
        <v/>
      </c>
      <c r="AS233" s="300" t="str">
        <f t="shared" si="213"/>
        <v/>
      </c>
      <c r="AT233" s="300" t="str">
        <f t="shared" si="214"/>
        <v/>
      </c>
      <c r="AU233" s="192" t="str">
        <f t="shared" si="215"/>
        <v>рбс</v>
      </c>
      <c r="AV233" s="192" t="str">
        <f t="shared" si="216"/>
        <v>рбс80601409общопл</v>
      </c>
      <c r="AW233" s="191">
        <f t="shared" si="217"/>
        <v>0</v>
      </c>
      <c r="AX233" s="191">
        <f t="shared" si="218"/>
        <v>0</v>
      </c>
      <c r="AY233" s="191">
        <f t="shared" si="219"/>
        <v>0</v>
      </c>
      <c r="AZ233" s="191">
        <f t="shared" si="220"/>
        <v>0</v>
      </c>
      <c r="BA233" s="193">
        <f t="shared" si="221"/>
        <v>1</v>
      </c>
      <c r="BB233" s="193">
        <f t="shared" si="222"/>
        <v>1</v>
      </c>
      <c r="BC233" s="193">
        <f t="shared" si="223"/>
        <v>1</v>
      </c>
      <c r="BD233" s="191">
        <f t="shared" si="229"/>
        <v>0</v>
      </c>
      <c r="BE233" s="191">
        <f t="shared" si="224"/>
        <v>0</v>
      </c>
      <c r="BF233" s="210">
        <f t="shared" si="225"/>
        <v>0</v>
      </c>
      <c r="BG233" s="211">
        <f t="shared" si="226"/>
        <v>0</v>
      </c>
      <c r="BH233" s="289"/>
      <c r="BI233" s="289"/>
      <c r="BJ233" s="228"/>
      <c r="BK233" s="228"/>
      <c r="BL233" s="233" t="str">
        <f t="shared" si="227"/>
        <v/>
      </c>
    </row>
    <row r="234" spans="1:64" ht="12" hidden="1" customHeight="1">
      <c r="A234" s="333" t="s">
        <v>685</v>
      </c>
      <c r="B234" s="381" t="s">
        <v>458</v>
      </c>
      <c r="C234" s="333" t="s">
        <v>673</v>
      </c>
      <c r="D234" s="381" t="s">
        <v>399</v>
      </c>
      <c r="E234" s="381" t="s">
        <v>951</v>
      </c>
      <c r="F234" s="381" t="s">
        <v>873</v>
      </c>
      <c r="G234" s="381" t="s">
        <v>387</v>
      </c>
      <c r="H234" s="100" t="s">
        <v>653</v>
      </c>
      <c r="I234" s="381" t="s">
        <v>339</v>
      </c>
      <c r="J234" s="382">
        <v>11203</v>
      </c>
      <c r="K234" s="382">
        <v>0</v>
      </c>
      <c r="L234" s="191" t="str">
        <f t="shared" si="186"/>
        <v>806014090113802007429012921310</v>
      </c>
      <c r="M234" s="192">
        <f t="array" ref="M234">IF(COUNT(SEARCH(Удалить_Роспись_КВСР,$B234)*SEARCH(Удалить_Роспись_ПБС,$C234)*SEARCH(Удалить_Роспись_КФСР, $D234)*SEARCH(Удалить_Роспись_КЦСР,$E234)*SEARCH(Удалить_Роспись_КВР,$F234)*SEARCH(Удалить_Роспись_ЭК,$H234)*SEARCH(Удалить_Роспись_КР,$I234))&gt;0,0,1)</f>
        <v>0</v>
      </c>
      <c r="N234" s="192">
        <v>0</v>
      </c>
      <c r="O234" s="192" t="str">
        <f t="shared" si="187"/>
        <v/>
      </c>
      <c r="P234" s="192" t="str">
        <f t="shared" si="228"/>
        <v/>
      </c>
      <c r="Q234" s="300" t="str">
        <f t="shared" si="188"/>
        <v/>
      </c>
      <c r="R234" s="300" t="str">
        <f t="shared" si="189"/>
        <v/>
      </c>
      <c r="S234" s="300" t="str">
        <f t="shared" si="190"/>
        <v/>
      </c>
      <c r="T234" s="192" t="str">
        <f t="shared" si="191"/>
        <v/>
      </c>
      <c r="U234" s="303" t="str">
        <f t="shared" si="192"/>
        <v/>
      </c>
      <c r="V234" s="300" t="str">
        <f t="shared" si="193"/>
        <v/>
      </c>
      <c r="W234" s="192" t="str">
        <f t="shared" si="194"/>
        <v/>
      </c>
      <c r="X234" s="303" t="str">
        <f t="shared" si="195"/>
        <v/>
      </c>
      <c r="Y234" s="300" t="str">
        <f t="shared" si="196"/>
        <v/>
      </c>
      <c r="Z234" s="300" t="str">
        <f t="shared" si="197"/>
        <v/>
      </c>
      <c r="AA234" s="303" t="str">
        <f t="shared" si="198"/>
        <v/>
      </c>
      <c r="AB234" s="300" t="str">
        <f t="shared" si="199"/>
        <v/>
      </c>
      <c r="AC234" s="300" t="str">
        <f t="shared" si="200"/>
        <v/>
      </c>
      <c r="AD234" s="300" t="str">
        <f t="shared" si="201"/>
        <v/>
      </c>
      <c r="AE234" s="192" t="str">
        <f t="shared" si="202"/>
        <v/>
      </c>
      <c r="AF234" s="192" t="str">
        <f t="shared" si="203"/>
        <v/>
      </c>
      <c r="AG234" s="192"/>
      <c r="AJ234" s="300" t="str">
        <f t="shared" si="204"/>
        <v/>
      </c>
      <c r="AK234" s="300" t="str">
        <f t="shared" si="205"/>
        <v/>
      </c>
      <c r="AL234" s="300" t="str">
        <f t="shared" si="206"/>
        <v/>
      </c>
      <c r="AM234" s="300" t="str">
        <f t="shared" si="207"/>
        <v/>
      </c>
      <c r="AN234" s="300" t="str">
        <f t="shared" si="208"/>
        <v/>
      </c>
      <c r="AO234" s="300" t="str">
        <f t="shared" si="209"/>
        <v/>
      </c>
      <c r="AP234" s="300" t="str">
        <f t="shared" si="210"/>
        <v/>
      </c>
      <c r="AQ234" s="300" t="str">
        <f t="shared" si="211"/>
        <v/>
      </c>
      <c r="AR234" s="306" t="str">
        <f t="shared" si="212"/>
        <v/>
      </c>
      <c r="AS234" s="300" t="str">
        <f t="shared" si="213"/>
        <v/>
      </c>
      <c r="AT234" s="300" t="str">
        <f t="shared" si="214"/>
        <v/>
      </c>
      <c r="AU234" s="192" t="str">
        <f t="shared" si="215"/>
        <v>рбс</v>
      </c>
      <c r="AV234" s="192" t="str">
        <f t="shared" si="216"/>
        <v>рбс80601409общопл</v>
      </c>
      <c r="AW234" s="191">
        <f t="shared" si="217"/>
        <v>0</v>
      </c>
      <c r="AX234" s="191">
        <f t="shared" si="218"/>
        <v>0</v>
      </c>
      <c r="AY234" s="191">
        <f t="shared" si="219"/>
        <v>0</v>
      </c>
      <c r="AZ234" s="191">
        <f t="shared" si="220"/>
        <v>0</v>
      </c>
      <c r="BA234" s="193">
        <f t="shared" si="221"/>
        <v>1</v>
      </c>
      <c r="BB234" s="193">
        <f t="shared" si="222"/>
        <v>1</v>
      </c>
      <c r="BC234" s="193">
        <f t="shared" si="223"/>
        <v>1</v>
      </c>
      <c r="BD234" s="191">
        <f t="shared" si="229"/>
        <v>0</v>
      </c>
      <c r="BE234" s="191">
        <f t="shared" si="224"/>
        <v>0</v>
      </c>
      <c r="BF234" s="210">
        <f t="shared" si="225"/>
        <v>0</v>
      </c>
      <c r="BG234" s="211">
        <f t="shared" si="226"/>
        <v>0</v>
      </c>
      <c r="BH234" s="289"/>
      <c r="BI234" s="289"/>
      <c r="BJ234" s="228"/>
      <c r="BK234" s="228"/>
      <c r="BL234" s="233" t="str">
        <f t="shared" si="227"/>
        <v/>
      </c>
    </row>
    <row r="235" spans="1:64" ht="12" hidden="1" customHeight="1">
      <c r="A235" s="333" t="s">
        <v>685</v>
      </c>
      <c r="B235" s="381" t="s">
        <v>458</v>
      </c>
      <c r="C235" s="333" t="s">
        <v>673</v>
      </c>
      <c r="D235" s="381" t="s">
        <v>399</v>
      </c>
      <c r="E235" s="381" t="s">
        <v>951</v>
      </c>
      <c r="F235" s="381" t="s">
        <v>586</v>
      </c>
      <c r="G235" s="381" t="s">
        <v>397</v>
      </c>
      <c r="H235" s="100" t="s">
        <v>653</v>
      </c>
      <c r="I235" s="381" t="s">
        <v>339</v>
      </c>
      <c r="J235" s="382">
        <v>2700</v>
      </c>
      <c r="K235" s="382">
        <v>0</v>
      </c>
      <c r="L235" s="191" t="str">
        <f t="shared" si="186"/>
        <v>806014090113802007429024434010</v>
      </c>
      <c r="M235" s="192">
        <f t="array" ref="M235">IF(COUNT(SEARCH(Удалить_Роспись_КВСР,$B235)*SEARCH(Удалить_Роспись_ПБС,$C235)*SEARCH(Удалить_Роспись_КФСР, $D235)*SEARCH(Удалить_Роспись_КЦСР,$E235)*SEARCH(Удалить_Роспись_КВР,$F235)*SEARCH(Удалить_Роспись_ЭК,$H235)*SEARCH(Удалить_Роспись_КР,$I235))&gt;0,0,1)</f>
        <v>0</v>
      </c>
      <c r="N235" s="192">
        <v>0</v>
      </c>
      <c r="O235" s="192" t="str">
        <f t="shared" si="187"/>
        <v/>
      </c>
      <c r="P235" s="192" t="str">
        <f t="shared" si="228"/>
        <v/>
      </c>
      <c r="Q235" s="300" t="str">
        <f t="shared" si="188"/>
        <v/>
      </c>
      <c r="R235" s="300" t="str">
        <f t="shared" si="189"/>
        <v/>
      </c>
      <c r="S235" s="300" t="str">
        <f t="shared" si="190"/>
        <v/>
      </c>
      <c r="T235" s="192" t="str">
        <f t="shared" si="191"/>
        <v/>
      </c>
      <c r="U235" s="303" t="str">
        <f t="shared" si="192"/>
        <v/>
      </c>
      <c r="V235" s="300" t="str">
        <f t="shared" si="193"/>
        <v/>
      </c>
      <c r="W235" s="192" t="str">
        <f t="shared" si="194"/>
        <v/>
      </c>
      <c r="X235" s="303" t="str">
        <f t="shared" si="195"/>
        <v/>
      </c>
      <c r="Y235" s="300" t="str">
        <f t="shared" si="196"/>
        <v/>
      </c>
      <c r="Z235" s="300" t="str">
        <f t="shared" si="197"/>
        <v/>
      </c>
      <c r="AA235" s="303" t="str">
        <f t="shared" si="198"/>
        <v/>
      </c>
      <c r="AB235" s="300" t="str">
        <f t="shared" si="199"/>
        <v/>
      </c>
      <c r="AC235" s="300" t="str">
        <f t="shared" si="200"/>
        <v/>
      </c>
      <c r="AD235" s="300" t="str">
        <f t="shared" si="201"/>
        <v/>
      </c>
      <c r="AE235" s="192" t="str">
        <f t="shared" si="202"/>
        <v/>
      </c>
      <c r="AF235" s="192" t="str">
        <f t="shared" si="203"/>
        <v/>
      </c>
      <c r="AG235" s="192"/>
      <c r="AJ235" s="300" t="str">
        <f t="shared" si="204"/>
        <v/>
      </c>
      <c r="AK235" s="300" t="str">
        <f t="shared" si="205"/>
        <v/>
      </c>
      <c r="AL235" s="300" t="str">
        <f t="shared" si="206"/>
        <v/>
      </c>
      <c r="AM235" s="300" t="str">
        <f t="shared" si="207"/>
        <v/>
      </c>
      <c r="AN235" s="300" t="str">
        <f t="shared" si="208"/>
        <v/>
      </c>
      <c r="AO235" s="300" t="str">
        <f t="shared" si="209"/>
        <v/>
      </c>
      <c r="AP235" s="300" t="str">
        <f t="shared" si="210"/>
        <v/>
      </c>
      <c r="AQ235" s="300" t="str">
        <f t="shared" si="211"/>
        <v/>
      </c>
      <c r="AR235" s="306" t="str">
        <f t="shared" si="212"/>
        <v/>
      </c>
      <c r="AS235" s="300" t="str">
        <f t="shared" si="213"/>
        <v/>
      </c>
      <c r="AT235" s="300" t="str">
        <f t="shared" si="214"/>
        <v/>
      </c>
      <c r="AU235" s="192" t="str">
        <f t="shared" si="215"/>
        <v>рбс</v>
      </c>
      <c r="AV235" s="192" t="str">
        <f t="shared" si="216"/>
        <v>рбс80601409общпро</v>
      </c>
      <c r="AW235" s="191">
        <f t="shared" si="217"/>
        <v>0</v>
      </c>
      <c r="AX235" s="191">
        <f t="shared" si="218"/>
        <v>0</v>
      </c>
      <c r="AY235" s="191">
        <f t="shared" si="219"/>
        <v>0</v>
      </c>
      <c r="AZ235" s="191">
        <f t="shared" si="220"/>
        <v>0</v>
      </c>
      <c r="BA235" s="193">
        <f t="shared" si="221"/>
        <v>1</v>
      </c>
      <c r="BB235" s="193">
        <f t="shared" si="222"/>
        <v>1</v>
      </c>
      <c r="BC235" s="193">
        <f t="shared" si="223"/>
        <v>1</v>
      </c>
      <c r="BD235" s="191">
        <f t="shared" si="229"/>
        <v>0</v>
      </c>
      <c r="BE235" s="191">
        <f t="shared" si="224"/>
        <v>0</v>
      </c>
      <c r="BF235" s="210">
        <f t="shared" si="225"/>
        <v>0</v>
      </c>
      <c r="BG235" s="211">
        <f t="shared" si="226"/>
        <v>0</v>
      </c>
      <c r="BH235" s="289"/>
      <c r="BI235" s="289"/>
      <c r="BJ235" s="228"/>
      <c r="BK235" s="228"/>
      <c r="BL235" s="233" t="str">
        <f t="shared" si="227"/>
        <v/>
      </c>
    </row>
    <row r="236" spans="1:64" ht="12" hidden="1" customHeight="1">
      <c r="A236" s="333" t="s">
        <v>685</v>
      </c>
      <c r="B236" s="381" t="s">
        <v>458</v>
      </c>
      <c r="C236" s="333" t="s">
        <v>673</v>
      </c>
      <c r="D236" s="381" t="s">
        <v>399</v>
      </c>
      <c r="E236" s="381" t="s">
        <v>952</v>
      </c>
      <c r="F236" s="381" t="s">
        <v>602</v>
      </c>
      <c r="G236" s="381" t="s">
        <v>385</v>
      </c>
      <c r="H236" s="100" t="s">
        <v>653</v>
      </c>
      <c r="I236" s="381" t="s">
        <v>339</v>
      </c>
      <c r="J236" s="382">
        <v>35177</v>
      </c>
      <c r="K236" s="382">
        <v>21677.08</v>
      </c>
      <c r="L236" s="191" t="str">
        <f t="shared" si="186"/>
        <v>806014090113802007519012121110</v>
      </c>
      <c r="M236" s="192">
        <f t="array" ref="M236">IF(COUNT(SEARCH(Удалить_Роспись_КВСР,$B236)*SEARCH(Удалить_Роспись_ПБС,$C236)*SEARCH(Удалить_Роспись_КФСР, $D236)*SEARCH(Удалить_Роспись_КЦСР,$E236)*SEARCH(Удалить_Роспись_КВР,$F236)*SEARCH(Удалить_Роспись_ЭК,$H236)*SEARCH(Удалить_Роспись_КР,$I236))&gt;0,0,1)</f>
        <v>0</v>
      </c>
      <c r="N236" s="192">
        <v>0</v>
      </c>
      <c r="O236" s="192" t="str">
        <f t="shared" si="187"/>
        <v/>
      </c>
      <c r="P236" s="192" t="str">
        <f t="shared" si="228"/>
        <v/>
      </c>
      <c r="Q236" s="300" t="str">
        <f t="shared" si="188"/>
        <v/>
      </c>
      <c r="R236" s="300" t="str">
        <f t="shared" si="189"/>
        <v/>
      </c>
      <c r="S236" s="300" t="str">
        <f t="shared" si="190"/>
        <v/>
      </c>
      <c r="T236" s="192" t="str">
        <f t="shared" si="191"/>
        <v/>
      </c>
      <c r="U236" s="303" t="str">
        <f t="shared" si="192"/>
        <v/>
      </c>
      <c r="V236" s="300" t="str">
        <f t="shared" si="193"/>
        <v/>
      </c>
      <c r="W236" s="192" t="str">
        <f t="shared" si="194"/>
        <v/>
      </c>
      <c r="X236" s="303" t="str">
        <f t="shared" si="195"/>
        <v/>
      </c>
      <c r="Y236" s="300" t="str">
        <f t="shared" si="196"/>
        <v/>
      </c>
      <c r="Z236" s="300" t="str">
        <f t="shared" si="197"/>
        <v/>
      </c>
      <c r="AA236" s="303" t="str">
        <f t="shared" si="198"/>
        <v/>
      </c>
      <c r="AB236" s="300" t="str">
        <f t="shared" si="199"/>
        <v/>
      </c>
      <c r="AC236" s="300" t="str">
        <f t="shared" si="200"/>
        <v/>
      </c>
      <c r="AD236" s="300" t="str">
        <f t="shared" si="201"/>
        <v/>
      </c>
      <c r="AE236" s="192" t="str">
        <f t="shared" si="202"/>
        <v/>
      </c>
      <c r="AF236" s="192" t="str">
        <f t="shared" si="203"/>
        <v/>
      </c>
      <c r="AG236" s="192"/>
      <c r="AJ236" s="300" t="str">
        <f t="shared" si="204"/>
        <v/>
      </c>
      <c r="AK236" s="300" t="str">
        <f t="shared" si="205"/>
        <v/>
      </c>
      <c r="AL236" s="300" t="str">
        <f t="shared" si="206"/>
        <v/>
      </c>
      <c r="AM236" s="300" t="str">
        <f t="shared" si="207"/>
        <v/>
      </c>
      <c r="AN236" s="300" t="str">
        <f t="shared" si="208"/>
        <v/>
      </c>
      <c r="AO236" s="300" t="str">
        <f t="shared" si="209"/>
        <v/>
      </c>
      <c r="AP236" s="300" t="str">
        <f t="shared" si="210"/>
        <v/>
      </c>
      <c r="AQ236" s="300" t="str">
        <f t="shared" si="211"/>
        <v/>
      </c>
      <c r="AR236" s="306" t="str">
        <f t="shared" si="212"/>
        <v/>
      </c>
      <c r="AS236" s="300" t="str">
        <f t="shared" si="213"/>
        <v/>
      </c>
      <c r="AT236" s="300" t="str">
        <f t="shared" si="214"/>
        <v/>
      </c>
      <c r="AU236" s="192" t="str">
        <f t="shared" si="215"/>
        <v>рбс</v>
      </c>
      <c r="AV236" s="192" t="str">
        <f t="shared" si="216"/>
        <v>рбс80601409общопл</v>
      </c>
      <c r="AW236" s="191">
        <f t="shared" si="217"/>
        <v>0</v>
      </c>
      <c r="AX236" s="191">
        <f t="shared" si="218"/>
        <v>0</v>
      </c>
      <c r="AY236" s="191">
        <f t="shared" si="219"/>
        <v>0</v>
      </c>
      <c r="AZ236" s="191">
        <f t="shared" si="220"/>
        <v>0</v>
      </c>
      <c r="BA236" s="193">
        <f t="shared" si="221"/>
        <v>1</v>
      </c>
      <c r="BB236" s="193">
        <f t="shared" si="222"/>
        <v>1</v>
      </c>
      <c r="BC236" s="193">
        <f t="shared" si="223"/>
        <v>1</v>
      </c>
      <c r="BD236" s="191">
        <f t="shared" si="229"/>
        <v>0</v>
      </c>
      <c r="BE236" s="191">
        <f t="shared" si="224"/>
        <v>0</v>
      </c>
      <c r="BF236" s="210">
        <f t="shared" si="225"/>
        <v>0</v>
      </c>
      <c r="BG236" s="211">
        <f t="shared" si="226"/>
        <v>0</v>
      </c>
      <c r="BH236" s="289"/>
      <c r="BI236" s="289"/>
      <c r="BJ236" s="228"/>
      <c r="BK236" s="228"/>
      <c r="BL236" s="233" t="str">
        <f t="shared" si="227"/>
        <v/>
      </c>
    </row>
    <row r="237" spans="1:64" ht="12" hidden="1" customHeight="1">
      <c r="A237" s="333" t="s">
        <v>685</v>
      </c>
      <c r="B237" s="381" t="s">
        <v>458</v>
      </c>
      <c r="C237" s="333" t="s">
        <v>673</v>
      </c>
      <c r="D237" s="381" t="s">
        <v>399</v>
      </c>
      <c r="E237" s="381" t="s">
        <v>952</v>
      </c>
      <c r="F237" s="381" t="s">
        <v>873</v>
      </c>
      <c r="G237" s="381" t="s">
        <v>387</v>
      </c>
      <c r="H237" s="100" t="s">
        <v>653</v>
      </c>
      <c r="I237" s="381" t="s">
        <v>339</v>
      </c>
      <c r="J237" s="382">
        <v>10623</v>
      </c>
      <c r="K237" s="382">
        <v>6546.53</v>
      </c>
      <c r="L237" s="191" t="str">
        <f t="shared" si="186"/>
        <v>806014090113802007519012921310</v>
      </c>
      <c r="M237" s="192">
        <f t="array" ref="M237">IF(COUNT(SEARCH(Удалить_Роспись_КВСР,$B237)*SEARCH(Удалить_Роспись_ПБС,$C237)*SEARCH(Удалить_Роспись_КФСР, $D237)*SEARCH(Удалить_Роспись_КЦСР,$E237)*SEARCH(Удалить_Роспись_КВР,$F237)*SEARCH(Удалить_Роспись_ЭК,$H237)*SEARCH(Удалить_Роспись_КР,$I237))&gt;0,0,1)</f>
        <v>0</v>
      </c>
      <c r="N237" s="192">
        <v>0</v>
      </c>
      <c r="O237" s="192" t="str">
        <f t="shared" si="187"/>
        <v/>
      </c>
      <c r="P237" s="192" t="str">
        <f t="shared" si="228"/>
        <v/>
      </c>
      <c r="Q237" s="300" t="str">
        <f t="shared" si="188"/>
        <v/>
      </c>
      <c r="R237" s="300" t="str">
        <f t="shared" si="189"/>
        <v/>
      </c>
      <c r="S237" s="300" t="str">
        <f t="shared" si="190"/>
        <v/>
      </c>
      <c r="T237" s="192" t="str">
        <f t="shared" si="191"/>
        <v/>
      </c>
      <c r="U237" s="303" t="str">
        <f t="shared" si="192"/>
        <v/>
      </c>
      <c r="V237" s="300" t="str">
        <f t="shared" si="193"/>
        <v/>
      </c>
      <c r="W237" s="192" t="str">
        <f t="shared" si="194"/>
        <v/>
      </c>
      <c r="X237" s="303" t="str">
        <f t="shared" si="195"/>
        <v/>
      </c>
      <c r="Y237" s="300" t="str">
        <f t="shared" si="196"/>
        <v/>
      </c>
      <c r="Z237" s="300" t="str">
        <f t="shared" si="197"/>
        <v/>
      </c>
      <c r="AA237" s="303" t="str">
        <f t="shared" si="198"/>
        <v/>
      </c>
      <c r="AB237" s="300" t="str">
        <f t="shared" si="199"/>
        <v/>
      </c>
      <c r="AC237" s="300" t="str">
        <f t="shared" si="200"/>
        <v/>
      </c>
      <c r="AD237" s="300" t="str">
        <f t="shared" si="201"/>
        <v/>
      </c>
      <c r="AE237" s="192" t="str">
        <f t="shared" si="202"/>
        <v/>
      </c>
      <c r="AF237" s="192" t="str">
        <f t="shared" si="203"/>
        <v/>
      </c>
      <c r="AG237" s="192"/>
      <c r="AJ237" s="300" t="str">
        <f t="shared" si="204"/>
        <v/>
      </c>
      <c r="AK237" s="300" t="str">
        <f t="shared" si="205"/>
        <v/>
      </c>
      <c r="AL237" s="300" t="str">
        <f t="shared" si="206"/>
        <v/>
      </c>
      <c r="AM237" s="300" t="str">
        <f t="shared" si="207"/>
        <v/>
      </c>
      <c r="AN237" s="300" t="str">
        <f t="shared" si="208"/>
        <v/>
      </c>
      <c r="AO237" s="300" t="str">
        <f t="shared" si="209"/>
        <v/>
      </c>
      <c r="AP237" s="300" t="str">
        <f t="shared" si="210"/>
        <v/>
      </c>
      <c r="AQ237" s="300" t="str">
        <f t="shared" si="211"/>
        <v/>
      </c>
      <c r="AR237" s="306" t="str">
        <f t="shared" si="212"/>
        <v/>
      </c>
      <c r="AS237" s="300" t="str">
        <f t="shared" si="213"/>
        <v/>
      </c>
      <c r="AT237" s="300" t="str">
        <f t="shared" si="214"/>
        <v/>
      </c>
      <c r="AU237" s="192" t="str">
        <f t="shared" si="215"/>
        <v>рбс</v>
      </c>
      <c r="AV237" s="192" t="str">
        <f t="shared" si="216"/>
        <v>рбс80601409общопл</v>
      </c>
      <c r="AW237" s="191">
        <f t="shared" si="217"/>
        <v>0</v>
      </c>
      <c r="AX237" s="191">
        <f t="shared" si="218"/>
        <v>0</v>
      </c>
      <c r="AY237" s="191">
        <f t="shared" si="219"/>
        <v>0</v>
      </c>
      <c r="AZ237" s="191">
        <f t="shared" si="220"/>
        <v>0</v>
      </c>
      <c r="BA237" s="193">
        <f t="shared" si="221"/>
        <v>1</v>
      </c>
      <c r="BB237" s="193">
        <f t="shared" si="222"/>
        <v>1</v>
      </c>
      <c r="BC237" s="193">
        <f t="shared" si="223"/>
        <v>1</v>
      </c>
      <c r="BD237" s="191">
        <f t="shared" si="229"/>
        <v>0</v>
      </c>
      <c r="BE237" s="191">
        <f t="shared" si="224"/>
        <v>0</v>
      </c>
      <c r="BF237" s="210">
        <f t="shared" si="225"/>
        <v>0</v>
      </c>
      <c r="BG237" s="211">
        <f t="shared" si="226"/>
        <v>0</v>
      </c>
      <c r="BH237" s="289"/>
      <c r="BI237" s="289"/>
      <c r="BJ237" s="228"/>
      <c r="BK237" s="228"/>
      <c r="BL237" s="233" t="str">
        <f t="shared" si="227"/>
        <v/>
      </c>
    </row>
    <row r="238" spans="1:64" ht="12" hidden="1" customHeight="1">
      <c r="A238" s="333" t="s">
        <v>685</v>
      </c>
      <c r="B238" s="381" t="s">
        <v>458</v>
      </c>
      <c r="C238" s="333" t="s">
        <v>673</v>
      </c>
      <c r="D238" s="381" t="s">
        <v>399</v>
      </c>
      <c r="E238" s="381" t="s">
        <v>952</v>
      </c>
      <c r="F238" s="381" t="s">
        <v>586</v>
      </c>
      <c r="G238" s="381" t="s">
        <v>397</v>
      </c>
      <c r="H238" s="100" t="s">
        <v>653</v>
      </c>
      <c r="I238" s="381" t="s">
        <v>339</v>
      </c>
      <c r="J238" s="382">
        <v>9500</v>
      </c>
      <c r="K238" s="382">
        <v>0</v>
      </c>
      <c r="L238" s="191" t="str">
        <f t="shared" si="186"/>
        <v>806014090113802007519024434010</v>
      </c>
      <c r="M238" s="192">
        <f t="array" ref="M238">IF(COUNT(SEARCH(Удалить_Роспись_КВСР,$B238)*SEARCH(Удалить_Роспись_ПБС,$C238)*SEARCH(Удалить_Роспись_КФСР, $D238)*SEARCH(Удалить_Роспись_КЦСР,$E238)*SEARCH(Удалить_Роспись_КВР,$F238)*SEARCH(Удалить_Роспись_ЭК,$H238)*SEARCH(Удалить_Роспись_КР,$I238))&gt;0,0,1)</f>
        <v>0</v>
      </c>
      <c r="N238" s="192">
        <v>0</v>
      </c>
      <c r="O238" s="192" t="str">
        <f t="shared" si="187"/>
        <v/>
      </c>
      <c r="P238" s="192" t="str">
        <f t="shared" si="228"/>
        <v/>
      </c>
      <c r="Q238" s="300" t="str">
        <f t="shared" si="188"/>
        <v/>
      </c>
      <c r="R238" s="300" t="str">
        <f t="shared" si="189"/>
        <v/>
      </c>
      <c r="S238" s="300" t="str">
        <f t="shared" si="190"/>
        <v/>
      </c>
      <c r="T238" s="192" t="str">
        <f t="shared" si="191"/>
        <v/>
      </c>
      <c r="U238" s="303" t="str">
        <f t="shared" si="192"/>
        <v/>
      </c>
      <c r="V238" s="300" t="str">
        <f t="shared" si="193"/>
        <v/>
      </c>
      <c r="W238" s="192" t="str">
        <f t="shared" si="194"/>
        <v/>
      </c>
      <c r="X238" s="303" t="str">
        <f t="shared" si="195"/>
        <v/>
      </c>
      <c r="Y238" s="300" t="str">
        <f t="shared" si="196"/>
        <v/>
      </c>
      <c r="Z238" s="300" t="str">
        <f t="shared" si="197"/>
        <v/>
      </c>
      <c r="AA238" s="303" t="str">
        <f t="shared" si="198"/>
        <v/>
      </c>
      <c r="AB238" s="300" t="str">
        <f t="shared" si="199"/>
        <v/>
      </c>
      <c r="AC238" s="300" t="str">
        <f t="shared" si="200"/>
        <v/>
      </c>
      <c r="AD238" s="300" t="str">
        <f t="shared" si="201"/>
        <v/>
      </c>
      <c r="AE238" s="192" t="str">
        <f t="shared" si="202"/>
        <v/>
      </c>
      <c r="AF238" s="192" t="str">
        <f t="shared" si="203"/>
        <v/>
      </c>
      <c r="AG238" s="192"/>
      <c r="AJ238" s="300" t="str">
        <f t="shared" si="204"/>
        <v/>
      </c>
      <c r="AK238" s="300" t="str">
        <f t="shared" si="205"/>
        <v/>
      </c>
      <c r="AL238" s="300" t="str">
        <f t="shared" si="206"/>
        <v/>
      </c>
      <c r="AM238" s="300" t="str">
        <f t="shared" si="207"/>
        <v/>
      </c>
      <c r="AN238" s="300" t="str">
        <f t="shared" si="208"/>
        <v/>
      </c>
      <c r="AO238" s="300" t="str">
        <f t="shared" si="209"/>
        <v/>
      </c>
      <c r="AP238" s="300" t="str">
        <f t="shared" si="210"/>
        <v/>
      </c>
      <c r="AQ238" s="300" t="str">
        <f t="shared" si="211"/>
        <v/>
      </c>
      <c r="AR238" s="306" t="str">
        <f t="shared" si="212"/>
        <v/>
      </c>
      <c r="AS238" s="300" t="str">
        <f t="shared" si="213"/>
        <v/>
      </c>
      <c r="AT238" s="300" t="str">
        <f t="shared" si="214"/>
        <v/>
      </c>
      <c r="AU238" s="192" t="str">
        <f t="shared" si="215"/>
        <v>рбс</v>
      </c>
      <c r="AV238" s="192" t="str">
        <f t="shared" si="216"/>
        <v>рбс80601409общпро</v>
      </c>
      <c r="AW238" s="191">
        <f t="shared" si="217"/>
        <v>0</v>
      </c>
      <c r="AX238" s="191">
        <f t="shared" si="218"/>
        <v>0</v>
      </c>
      <c r="AY238" s="191">
        <f t="shared" si="219"/>
        <v>0</v>
      </c>
      <c r="AZ238" s="191">
        <f t="shared" si="220"/>
        <v>0</v>
      </c>
      <c r="BA238" s="193">
        <f t="shared" si="221"/>
        <v>1</v>
      </c>
      <c r="BB238" s="193">
        <f t="shared" si="222"/>
        <v>1</v>
      </c>
      <c r="BC238" s="193">
        <f t="shared" si="223"/>
        <v>1</v>
      </c>
      <c r="BD238" s="191">
        <f t="shared" si="229"/>
        <v>0</v>
      </c>
      <c r="BE238" s="191">
        <f t="shared" si="224"/>
        <v>0</v>
      </c>
      <c r="BF238" s="210">
        <f t="shared" si="225"/>
        <v>0</v>
      </c>
      <c r="BG238" s="211">
        <f t="shared" si="226"/>
        <v>0</v>
      </c>
      <c r="BH238" s="289"/>
      <c r="BI238" s="289"/>
      <c r="BJ238" s="228"/>
      <c r="BK238" s="228"/>
      <c r="BL238" s="233" t="str">
        <f t="shared" si="227"/>
        <v/>
      </c>
    </row>
    <row r="239" spans="1:64" ht="12" hidden="1" customHeight="1">
      <c r="A239" s="333" t="s">
        <v>685</v>
      </c>
      <c r="B239" s="381" t="s">
        <v>458</v>
      </c>
      <c r="C239" s="333" t="s">
        <v>673</v>
      </c>
      <c r="D239" s="381" t="s">
        <v>399</v>
      </c>
      <c r="E239" s="381" t="s">
        <v>953</v>
      </c>
      <c r="F239" s="381" t="s">
        <v>586</v>
      </c>
      <c r="G239" s="381" t="s">
        <v>954</v>
      </c>
      <c r="H239" s="100" t="s">
        <v>653</v>
      </c>
      <c r="I239" s="381" t="s">
        <v>340</v>
      </c>
      <c r="J239" s="382">
        <v>1476200</v>
      </c>
      <c r="K239" s="382">
        <v>108000</v>
      </c>
      <c r="L239" s="191" t="str">
        <f t="shared" si="186"/>
        <v>806014090113903005391024437604</v>
      </c>
      <c r="M239" s="192">
        <f t="array" ref="M239">IF(COUNT(SEARCH(Удалить_Роспись_КВСР,$B239)*SEARCH(Удалить_Роспись_ПБС,$C239)*SEARCH(Удалить_Роспись_КФСР, $D239)*SEARCH(Удалить_Роспись_КЦСР,$E239)*SEARCH(Удалить_Роспись_КВР,$F239)*SEARCH(Удалить_Роспись_ЭК,$H239)*SEARCH(Удалить_Роспись_КР,$I239))&gt;0,0,1)</f>
        <v>0</v>
      </c>
      <c r="N239" s="192">
        <v>0</v>
      </c>
      <c r="O239" s="192" t="str">
        <f t="shared" si="187"/>
        <v/>
      </c>
      <c r="P239" s="192" t="str">
        <f t="shared" si="228"/>
        <v/>
      </c>
      <c r="Q239" s="300" t="str">
        <f t="shared" si="188"/>
        <v/>
      </c>
      <c r="R239" s="300" t="str">
        <f t="shared" si="189"/>
        <v/>
      </c>
      <c r="S239" s="300" t="str">
        <f t="shared" si="190"/>
        <v/>
      </c>
      <c r="T239" s="192" t="str">
        <f t="shared" si="191"/>
        <v/>
      </c>
      <c r="U239" s="303" t="str">
        <f t="shared" si="192"/>
        <v/>
      </c>
      <c r="V239" s="300" t="str">
        <f t="shared" si="193"/>
        <v/>
      </c>
      <c r="W239" s="192" t="str">
        <f t="shared" si="194"/>
        <v/>
      </c>
      <c r="X239" s="303" t="str">
        <f t="shared" si="195"/>
        <v/>
      </c>
      <c r="Y239" s="300" t="str">
        <f t="shared" si="196"/>
        <v/>
      </c>
      <c r="Z239" s="300" t="str">
        <f t="shared" si="197"/>
        <v/>
      </c>
      <c r="AA239" s="303" t="str">
        <f t="shared" si="198"/>
        <v/>
      </c>
      <c r="AB239" s="300" t="str">
        <f t="shared" si="199"/>
        <v/>
      </c>
      <c r="AC239" s="300" t="str">
        <f t="shared" si="200"/>
        <v/>
      </c>
      <c r="AD239" s="300" t="str">
        <f t="shared" si="201"/>
        <v/>
      </c>
      <c r="AE239" s="192" t="str">
        <f t="shared" si="202"/>
        <v/>
      </c>
      <c r="AF239" s="192" t="str">
        <f t="shared" si="203"/>
        <v/>
      </c>
      <c r="AG239" s="192"/>
      <c r="AJ239" s="300" t="str">
        <f t="shared" si="204"/>
        <v/>
      </c>
      <c r="AK239" s="300" t="str">
        <f t="shared" si="205"/>
        <v/>
      </c>
      <c r="AL239" s="300" t="str">
        <f t="shared" si="206"/>
        <v/>
      </c>
      <c r="AM239" s="300" t="str">
        <f t="shared" si="207"/>
        <v/>
      </c>
      <c r="AN239" s="300" t="str">
        <f t="shared" si="208"/>
        <v/>
      </c>
      <c r="AO239" s="300" t="str">
        <f t="shared" si="209"/>
        <v/>
      </c>
      <c r="AP239" s="300" t="str">
        <f t="shared" si="210"/>
        <v/>
      </c>
      <c r="AQ239" s="300" t="str">
        <f t="shared" si="211"/>
        <v/>
      </c>
      <c r="AR239" s="306" t="str">
        <f t="shared" si="212"/>
        <v/>
      </c>
      <c r="AS239" s="300" t="str">
        <f t="shared" si="213"/>
        <v/>
      </c>
      <c r="AT239" s="300" t="str">
        <f t="shared" si="214"/>
        <v/>
      </c>
      <c r="AU239" s="192" t="str">
        <f t="shared" si="215"/>
        <v>рбс</v>
      </c>
      <c r="AV239" s="192" t="e">
        <f t="shared" si="216"/>
        <v>#N/A</v>
      </c>
      <c r="AW239" s="191">
        <f t="shared" si="217"/>
        <v>0</v>
      </c>
      <c r="AX239" s="191">
        <f t="shared" si="218"/>
        <v>0</v>
      </c>
      <c r="AY239" s="191">
        <f t="shared" si="219"/>
        <v>0</v>
      </c>
      <c r="AZ239" s="191">
        <f t="shared" si="220"/>
        <v>0</v>
      </c>
      <c r="BA239" s="193" t="e">
        <f t="shared" si="221"/>
        <v>#N/A</v>
      </c>
      <c r="BB239" s="193" t="e">
        <f t="shared" si="222"/>
        <v>#N/A</v>
      </c>
      <c r="BC239" s="193" t="e">
        <f t="shared" si="223"/>
        <v>#N/A</v>
      </c>
      <c r="BD239" s="191">
        <f t="shared" si="229"/>
        <v>0</v>
      </c>
      <c r="BE239" s="191" t="e">
        <f t="shared" si="224"/>
        <v>#N/A</v>
      </c>
      <c r="BF239" s="210" t="e">
        <f t="shared" si="225"/>
        <v>#N/A</v>
      </c>
      <c r="BG239" s="211" t="e">
        <f t="shared" si="226"/>
        <v>#N/A</v>
      </c>
      <c r="BH239" s="289"/>
      <c r="BI239" s="289"/>
      <c r="BJ239" s="228"/>
      <c r="BK239" s="228"/>
      <c r="BL239" s="233" t="str">
        <f t="shared" si="227"/>
        <v/>
      </c>
    </row>
    <row r="240" spans="1:64" ht="12" customHeight="1">
      <c r="A240" s="333" t="s">
        <v>685</v>
      </c>
      <c r="B240" s="381" t="s">
        <v>458</v>
      </c>
      <c r="C240" s="333" t="s">
        <v>673</v>
      </c>
      <c r="D240" s="381" t="s">
        <v>399</v>
      </c>
      <c r="E240" s="381" t="s">
        <v>955</v>
      </c>
      <c r="F240" s="381" t="s">
        <v>614</v>
      </c>
      <c r="G240" s="381" t="s">
        <v>395</v>
      </c>
      <c r="H240" s="100" t="s">
        <v>653</v>
      </c>
      <c r="I240" s="381" t="s">
        <v>505</v>
      </c>
      <c r="J240" s="382">
        <v>60000</v>
      </c>
      <c r="K240" s="382">
        <v>40000</v>
      </c>
      <c r="L240" s="191" t="str">
        <f t="shared" si="186"/>
        <v>806014090113906008000033029001</v>
      </c>
      <c r="M240" s="192">
        <f t="array" ref="M240">IF(COUNT(SEARCH(Удалить_Роспись_КВСР,$B240)*SEARCH(Удалить_Роспись_ПБС,$C240)*SEARCH(Удалить_Роспись_КФСР, $D240)*SEARCH(Удалить_Роспись_КЦСР,$E240)*SEARCH(Удалить_Роспись_КВР,$F240)*SEARCH(Удалить_Роспись_ЭК,$H240)*SEARCH(Удалить_Роспись_КР,$I240))&gt;0,0,1)</f>
        <v>1</v>
      </c>
      <c r="N240" s="192">
        <v>0</v>
      </c>
      <c r="O240" s="192" t="str">
        <f t="shared" si="187"/>
        <v/>
      </c>
      <c r="P240" s="192" t="str">
        <f t="shared" si="228"/>
        <v/>
      </c>
      <c r="Q240" s="300" t="str">
        <f t="shared" si="188"/>
        <v/>
      </c>
      <c r="R240" s="300" t="str">
        <f t="shared" si="189"/>
        <v/>
      </c>
      <c r="S240" s="300" t="str">
        <f t="shared" si="190"/>
        <v/>
      </c>
      <c r="T240" s="192" t="str">
        <f t="shared" si="191"/>
        <v/>
      </c>
      <c r="U240" s="303" t="str">
        <f t="shared" si="192"/>
        <v/>
      </c>
      <c r="V240" s="300" t="str">
        <f t="shared" si="193"/>
        <v/>
      </c>
      <c r="W240" s="192" t="str">
        <f t="shared" si="194"/>
        <v/>
      </c>
      <c r="X240" s="303" t="str">
        <f t="shared" si="195"/>
        <v/>
      </c>
      <c r="Y240" s="300" t="str">
        <f t="shared" si="196"/>
        <v/>
      </c>
      <c r="Z240" s="300" t="str">
        <f t="shared" si="197"/>
        <v/>
      </c>
      <c r="AA240" s="303" t="str">
        <f t="shared" si="198"/>
        <v/>
      </c>
      <c r="AB240" s="300" t="str">
        <f t="shared" si="199"/>
        <v/>
      </c>
      <c r="AC240" s="300" t="str">
        <f t="shared" si="200"/>
        <v/>
      </c>
      <c r="AD240" s="300" t="str">
        <f t="shared" si="201"/>
        <v/>
      </c>
      <c r="AE240" s="192" t="str">
        <f t="shared" si="202"/>
        <v/>
      </c>
      <c r="AF240" s="192" t="str">
        <f t="shared" si="203"/>
        <v>поч</v>
      </c>
      <c r="AG240" s="192"/>
      <c r="AJ240" s="300" t="str">
        <f t="shared" si="204"/>
        <v/>
      </c>
      <c r="AK240" s="300" t="str">
        <f t="shared" si="205"/>
        <v/>
      </c>
      <c r="AL240" s="300" t="str">
        <f t="shared" si="206"/>
        <v/>
      </c>
      <c r="AM240" s="300" t="str">
        <f t="shared" si="207"/>
        <v/>
      </c>
      <c r="AN240" s="300" t="str">
        <f t="shared" si="208"/>
        <v/>
      </c>
      <c r="AO240" s="300" t="str">
        <f t="shared" si="209"/>
        <v/>
      </c>
      <c r="AP240" s="300" t="str">
        <f t="shared" si="210"/>
        <v/>
      </c>
      <c r="AQ240" s="300" t="str">
        <f t="shared" si="211"/>
        <v/>
      </c>
      <c r="AR240" s="306" t="str">
        <f t="shared" si="212"/>
        <v/>
      </c>
      <c r="AS240" s="300" t="str">
        <f t="shared" si="213"/>
        <v/>
      </c>
      <c r="AT240" s="300" t="str">
        <f t="shared" si="214"/>
        <v/>
      </c>
      <c r="AU240" s="192" t="str">
        <f t="shared" si="215"/>
        <v>поч</v>
      </c>
      <c r="AV240" s="192" t="str">
        <f t="shared" si="216"/>
        <v>поч80601409общпро</v>
      </c>
      <c r="AW240" s="191">
        <f t="shared" si="217"/>
        <v>60000</v>
      </c>
      <c r="AX240" s="191">
        <f t="shared" si="218"/>
        <v>40000</v>
      </c>
      <c r="AY240" s="191">
        <f t="shared" si="219"/>
        <v>0</v>
      </c>
      <c r="AZ240" s="191">
        <f t="shared" si="220"/>
        <v>0</v>
      </c>
      <c r="BA240" s="193">
        <f t="shared" si="221"/>
        <v>1</v>
      </c>
      <c r="BB240" s="193">
        <f t="shared" si="222"/>
        <v>1</v>
      </c>
      <c r="BC240" s="193">
        <f t="shared" si="223"/>
        <v>1</v>
      </c>
      <c r="BD240" s="191">
        <f t="shared" si="229"/>
        <v>0</v>
      </c>
      <c r="BE240" s="191">
        <f t="shared" si="224"/>
        <v>0</v>
      </c>
      <c r="BF240" s="210">
        <f t="shared" si="225"/>
        <v>0</v>
      </c>
      <c r="BG240" s="211">
        <f t="shared" si="226"/>
        <v>0</v>
      </c>
      <c r="BH240" s="289"/>
      <c r="BI240" s="289"/>
      <c r="BJ240" s="228"/>
      <c r="BK240" s="228"/>
      <c r="BL240" s="233" t="str">
        <f t="shared" si="227"/>
        <v/>
      </c>
    </row>
    <row r="241" spans="1:64" s="463" customFormat="1" ht="12" customHeight="1">
      <c r="A241" s="452" t="s">
        <v>685</v>
      </c>
      <c r="B241" s="453" t="s">
        <v>458</v>
      </c>
      <c r="C241" s="452" t="s">
        <v>673</v>
      </c>
      <c r="D241" s="453" t="s">
        <v>421</v>
      </c>
      <c r="E241" s="453" t="s">
        <v>956</v>
      </c>
      <c r="F241" s="453" t="s">
        <v>608</v>
      </c>
      <c r="G241" s="453" t="s">
        <v>385</v>
      </c>
      <c r="H241" s="454" t="s">
        <v>653</v>
      </c>
      <c r="I241" s="453" t="s">
        <v>505</v>
      </c>
      <c r="J241" s="455">
        <v>899308.76</v>
      </c>
      <c r="K241" s="455">
        <v>734139.48</v>
      </c>
      <c r="L241" s="456" t="str">
        <f t="shared" si="186"/>
        <v>806014090309041004001011121101</v>
      </c>
      <c r="M241" s="192">
        <f t="array" ref="M241">IF(COUNT(SEARCH(Удалить_Роспись_КВСР,$B241)*SEARCH(Удалить_Роспись_ПБС,$C241)*SEARCH(Удалить_Роспись_КФСР, $D241)*SEARCH(Удалить_Роспись_КЦСР,$E241)*SEARCH(Удалить_Роспись_КВР,$F241)*SEARCH(Удалить_Роспись_ЭК,$H241)*SEARCH(Удалить_Роспись_КР,$I241))&gt;0,0,1)</f>
        <v>0</v>
      </c>
      <c r="N241" s="457">
        <v>0</v>
      </c>
      <c r="O241" s="192" t="str">
        <f t="shared" si="187"/>
        <v/>
      </c>
      <c r="P241" s="192" t="str">
        <f t="shared" si="228"/>
        <v/>
      </c>
      <c r="Q241" s="300" t="str">
        <f t="shared" si="188"/>
        <v/>
      </c>
      <c r="R241" s="300" t="str">
        <f t="shared" si="189"/>
        <v/>
      </c>
      <c r="S241" s="300" t="str">
        <f t="shared" si="190"/>
        <v/>
      </c>
      <c r="T241" s="192" t="str">
        <f t="shared" si="191"/>
        <v/>
      </c>
      <c r="U241" s="303" t="str">
        <f t="shared" si="192"/>
        <v/>
      </c>
      <c r="V241" s="300" t="str">
        <f t="shared" si="193"/>
        <v/>
      </c>
      <c r="W241" s="192" t="str">
        <f t="shared" si="194"/>
        <v/>
      </c>
      <c r="X241" s="303" t="str">
        <f t="shared" si="195"/>
        <v/>
      </c>
      <c r="Y241" s="300" t="str">
        <f t="shared" si="196"/>
        <v/>
      </c>
      <c r="Z241" s="300" t="str">
        <f t="shared" si="197"/>
        <v/>
      </c>
      <c r="AA241" s="303" t="str">
        <f t="shared" si="198"/>
        <v/>
      </c>
      <c r="AB241" s="300" t="str">
        <f t="shared" si="199"/>
        <v/>
      </c>
      <c r="AC241" s="300" t="str">
        <f t="shared" si="200"/>
        <v/>
      </c>
      <c r="AD241" s="300" t="str">
        <f t="shared" si="201"/>
        <v/>
      </c>
      <c r="AE241" s="192" t="str">
        <f t="shared" si="202"/>
        <v/>
      </c>
      <c r="AF241" s="192" t="str">
        <f t="shared" si="203"/>
        <v/>
      </c>
      <c r="AG241" s="192"/>
      <c r="AH241" s="186"/>
      <c r="AI241" s="186"/>
      <c r="AJ241" s="300" t="str">
        <f t="shared" si="204"/>
        <v/>
      </c>
      <c r="AK241" s="300" t="str">
        <f t="shared" si="205"/>
        <v/>
      </c>
      <c r="AL241" s="300" t="str">
        <f t="shared" si="206"/>
        <v/>
      </c>
      <c r="AM241" s="300" t="str">
        <f t="shared" si="207"/>
        <v/>
      </c>
      <c r="AN241" s="300" t="str">
        <f t="shared" si="208"/>
        <v/>
      </c>
      <c r="AO241" s="300" t="str">
        <f t="shared" si="209"/>
        <v/>
      </c>
      <c r="AP241" s="300" t="str">
        <f t="shared" si="210"/>
        <v/>
      </c>
      <c r="AQ241" s="300" t="str">
        <f t="shared" si="211"/>
        <v/>
      </c>
      <c r="AR241" s="306" t="str">
        <f t="shared" si="212"/>
        <v/>
      </c>
      <c r="AS241" s="300" t="str">
        <f t="shared" si="213"/>
        <v/>
      </c>
      <c r="AT241" s="300" t="str">
        <f t="shared" si="214"/>
        <v/>
      </c>
      <c r="AU241" s="192" t="str">
        <f t="shared" si="215"/>
        <v>рбс</v>
      </c>
      <c r="AV241" s="192" t="str">
        <f t="shared" si="216"/>
        <v>рбс80601409общопл</v>
      </c>
      <c r="AW241" s="456">
        <f t="shared" si="217"/>
        <v>0</v>
      </c>
      <c r="AX241" s="191">
        <f t="shared" si="218"/>
        <v>0</v>
      </c>
      <c r="AY241" s="191">
        <f t="shared" si="219"/>
        <v>0</v>
      </c>
      <c r="AZ241" s="191">
        <f t="shared" si="220"/>
        <v>0</v>
      </c>
      <c r="BA241" s="193">
        <f t="shared" si="221"/>
        <v>1</v>
      </c>
      <c r="BB241" s="193">
        <f t="shared" si="222"/>
        <v>1</v>
      </c>
      <c r="BC241" s="193">
        <f t="shared" si="223"/>
        <v>1</v>
      </c>
      <c r="BD241" s="456">
        <f t="shared" si="229"/>
        <v>0</v>
      </c>
      <c r="BE241" s="456">
        <f t="shared" si="224"/>
        <v>0</v>
      </c>
      <c r="BF241" s="458">
        <f t="shared" si="225"/>
        <v>0</v>
      </c>
      <c r="BG241" s="459">
        <f t="shared" si="226"/>
        <v>0</v>
      </c>
      <c r="BH241" s="460"/>
      <c r="BI241" s="460"/>
      <c r="BJ241" s="467"/>
      <c r="BK241" s="467"/>
      <c r="BL241" s="462" t="str">
        <f t="shared" si="227"/>
        <v/>
      </c>
    </row>
    <row r="242" spans="1:64" s="463" customFormat="1" ht="12" customHeight="1">
      <c r="A242" s="452" t="s">
        <v>685</v>
      </c>
      <c r="B242" s="453" t="s">
        <v>458</v>
      </c>
      <c r="C242" s="452" t="s">
        <v>673</v>
      </c>
      <c r="D242" s="453" t="s">
        <v>421</v>
      </c>
      <c r="E242" s="453" t="s">
        <v>956</v>
      </c>
      <c r="F242" s="453" t="s">
        <v>902</v>
      </c>
      <c r="G242" s="453" t="s">
        <v>387</v>
      </c>
      <c r="H242" s="454" t="s">
        <v>653</v>
      </c>
      <c r="I242" s="453" t="s">
        <v>505</v>
      </c>
      <c r="J242" s="455">
        <v>271591.24</v>
      </c>
      <c r="K242" s="455">
        <v>210467.12</v>
      </c>
      <c r="L242" s="456" t="str">
        <f t="shared" si="186"/>
        <v>806014090309041004001011921301</v>
      </c>
      <c r="M242" s="192">
        <f t="array" ref="M242">IF(COUNT(SEARCH(Удалить_Роспись_КВСР,$B242)*SEARCH(Удалить_Роспись_ПБС,$C242)*SEARCH(Удалить_Роспись_КФСР, $D242)*SEARCH(Удалить_Роспись_КЦСР,$E242)*SEARCH(Удалить_Роспись_КВР,$F242)*SEARCH(Удалить_Роспись_ЭК,$H242)*SEARCH(Удалить_Роспись_КР,$I242))&gt;0,0,1)</f>
        <v>0</v>
      </c>
      <c r="N242" s="457">
        <v>0</v>
      </c>
      <c r="O242" s="192" t="str">
        <f t="shared" si="187"/>
        <v/>
      </c>
      <c r="P242" s="192" t="str">
        <f t="shared" si="228"/>
        <v/>
      </c>
      <c r="Q242" s="300" t="str">
        <f t="shared" si="188"/>
        <v/>
      </c>
      <c r="R242" s="300" t="str">
        <f t="shared" si="189"/>
        <v/>
      </c>
      <c r="S242" s="300" t="str">
        <f t="shared" si="190"/>
        <v/>
      </c>
      <c r="T242" s="192" t="str">
        <f t="shared" si="191"/>
        <v/>
      </c>
      <c r="U242" s="303" t="str">
        <f t="shared" si="192"/>
        <v/>
      </c>
      <c r="V242" s="300" t="str">
        <f t="shared" si="193"/>
        <v/>
      </c>
      <c r="W242" s="192" t="str">
        <f t="shared" si="194"/>
        <v/>
      </c>
      <c r="X242" s="303" t="str">
        <f t="shared" si="195"/>
        <v/>
      </c>
      <c r="Y242" s="300" t="str">
        <f t="shared" si="196"/>
        <v/>
      </c>
      <c r="Z242" s="300" t="str">
        <f t="shared" si="197"/>
        <v/>
      </c>
      <c r="AA242" s="303" t="str">
        <f t="shared" si="198"/>
        <v/>
      </c>
      <c r="AB242" s="300" t="str">
        <f t="shared" si="199"/>
        <v/>
      </c>
      <c r="AC242" s="300" t="str">
        <f t="shared" si="200"/>
        <v/>
      </c>
      <c r="AD242" s="300" t="str">
        <f t="shared" si="201"/>
        <v/>
      </c>
      <c r="AE242" s="192" t="str">
        <f t="shared" si="202"/>
        <v/>
      </c>
      <c r="AF242" s="192" t="str">
        <f t="shared" si="203"/>
        <v/>
      </c>
      <c r="AG242" s="192"/>
      <c r="AH242" s="186"/>
      <c r="AI242" s="186"/>
      <c r="AJ242" s="300" t="str">
        <f t="shared" si="204"/>
        <v/>
      </c>
      <c r="AK242" s="300" t="str">
        <f t="shared" si="205"/>
        <v/>
      </c>
      <c r="AL242" s="300" t="str">
        <f t="shared" si="206"/>
        <v/>
      </c>
      <c r="AM242" s="300" t="str">
        <f t="shared" si="207"/>
        <v/>
      </c>
      <c r="AN242" s="300" t="str">
        <f t="shared" si="208"/>
        <v/>
      </c>
      <c r="AO242" s="300" t="str">
        <f t="shared" si="209"/>
        <v/>
      </c>
      <c r="AP242" s="300" t="str">
        <f t="shared" si="210"/>
        <v/>
      </c>
      <c r="AQ242" s="300" t="str">
        <f t="shared" si="211"/>
        <v/>
      </c>
      <c r="AR242" s="306" t="str">
        <f t="shared" si="212"/>
        <v/>
      </c>
      <c r="AS242" s="300" t="str">
        <f t="shared" si="213"/>
        <v/>
      </c>
      <c r="AT242" s="300" t="str">
        <f t="shared" si="214"/>
        <v/>
      </c>
      <c r="AU242" s="192" t="str">
        <f t="shared" si="215"/>
        <v>рбс</v>
      </c>
      <c r="AV242" s="192" t="str">
        <f t="shared" si="216"/>
        <v>рбс80601409общопл</v>
      </c>
      <c r="AW242" s="456">
        <f t="shared" si="217"/>
        <v>0</v>
      </c>
      <c r="AX242" s="191">
        <f t="shared" si="218"/>
        <v>0</v>
      </c>
      <c r="AY242" s="191">
        <f t="shared" si="219"/>
        <v>0</v>
      </c>
      <c r="AZ242" s="191">
        <f t="shared" si="220"/>
        <v>0</v>
      </c>
      <c r="BA242" s="193">
        <f t="shared" si="221"/>
        <v>1</v>
      </c>
      <c r="BB242" s="193">
        <f t="shared" si="222"/>
        <v>1</v>
      </c>
      <c r="BC242" s="193">
        <f t="shared" si="223"/>
        <v>1</v>
      </c>
      <c r="BD242" s="456">
        <f t="shared" si="229"/>
        <v>0</v>
      </c>
      <c r="BE242" s="456">
        <f t="shared" si="224"/>
        <v>0</v>
      </c>
      <c r="BF242" s="458">
        <f t="shared" si="225"/>
        <v>0</v>
      </c>
      <c r="BG242" s="459">
        <f t="shared" si="226"/>
        <v>0</v>
      </c>
      <c r="BH242" s="460"/>
      <c r="BI242" s="460"/>
      <c r="BJ242" s="467"/>
      <c r="BK242" s="467"/>
      <c r="BL242" s="462" t="str">
        <f t="shared" si="227"/>
        <v/>
      </c>
    </row>
    <row r="243" spans="1:64" s="463" customFormat="1" ht="12" customHeight="1">
      <c r="A243" s="452" t="s">
        <v>685</v>
      </c>
      <c r="B243" s="453" t="s">
        <v>458</v>
      </c>
      <c r="C243" s="452" t="s">
        <v>673</v>
      </c>
      <c r="D243" s="453" t="s">
        <v>421</v>
      </c>
      <c r="E243" s="453" t="s">
        <v>956</v>
      </c>
      <c r="F243" s="453" t="s">
        <v>586</v>
      </c>
      <c r="G243" s="453" t="s">
        <v>391</v>
      </c>
      <c r="H243" s="454" t="s">
        <v>653</v>
      </c>
      <c r="I243" s="453" t="s">
        <v>505</v>
      </c>
      <c r="J243" s="455">
        <v>6252</v>
      </c>
      <c r="K243" s="455">
        <v>6252</v>
      </c>
      <c r="L243" s="456" t="str">
        <f t="shared" si="186"/>
        <v>806014090309041004001024422101</v>
      </c>
      <c r="M243" s="192">
        <f t="array" ref="M243">IF(COUNT(SEARCH(Удалить_Роспись_КВСР,$B243)*SEARCH(Удалить_Роспись_ПБС,$C243)*SEARCH(Удалить_Роспись_КФСР, $D243)*SEARCH(Удалить_Роспись_КЦСР,$E243)*SEARCH(Удалить_Роспись_КВР,$F243)*SEARCH(Удалить_Роспись_ЭК,$H243)*SEARCH(Удалить_Роспись_КР,$I243))&gt;0,0,1)</f>
        <v>0</v>
      </c>
      <c r="N243" s="457">
        <v>0</v>
      </c>
      <c r="O243" s="192" t="str">
        <f t="shared" si="187"/>
        <v/>
      </c>
      <c r="P243" s="192" t="str">
        <f t="shared" si="228"/>
        <v/>
      </c>
      <c r="Q243" s="300" t="str">
        <f t="shared" si="188"/>
        <v/>
      </c>
      <c r="R243" s="300" t="str">
        <f t="shared" si="189"/>
        <v/>
      </c>
      <c r="S243" s="300" t="str">
        <f t="shared" si="190"/>
        <v/>
      </c>
      <c r="T243" s="192" t="str">
        <f t="shared" si="191"/>
        <v/>
      </c>
      <c r="U243" s="303" t="str">
        <f t="shared" si="192"/>
        <v/>
      </c>
      <c r="V243" s="300" t="str">
        <f t="shared" si="193"/>
        <v/>
      </c>
      <c r="W243" s="192" t="str">
        <f t="shared" si="194"/>
        <v/>
      </c>
      <c r="X243" s="303" t="str">
        <f t="shared" si="195"/>
        <v/>
      </c>
      <c r="Y243" s="300" t="str">
        <f t="shared" si="196"/>
        <v/>
      </c>
      <c r="Z243" s="300" t="str">
        <f t="shared" si="197"/>
        <v/>
      </c>
      <c r="AA243" s="303" t="str">
        <f t="shared" si="198"/>
        <v/>
      </c>
      <c r="AB243" s="300" t="str">
        <f t="shared" si="199"/>
        <v/>
      </c>
      <c r="AC243" s="300" t="str">
        <f t="shared" si="200"/>
        <v/>
      </c>
      <c r="AD243" s="300" t="str">
        <f t="shared" si="201"/>
        <v/>
      </c>
      <c r="AE243" s="192" t="str">
        <f t="shared" si="202"/>
        <v/>
      </c>
      <c r="AF243" s="192" t="str">
        <f t="shared" si="203"/>
        <v/>
      </c>
      <c r="AG243" s="192"/>
      <c r="AH243" s="186"/>
      <c r="AI243" s="186"/>
      <c r="AJ243" s="300" t="str">
        <f t="shared" si="204"/>
        <v/>
      </c>
      <c r="AK243" s="300" t="str">
        <f t="shared" si="205"/>
        <v/>
      </c>
      <c r="AL243" s="300" t="str">
        <f t="shared" si="206"/>
        <v/>
      </c>
      <c r="AM243" s="300" t="str">
        <f t="shared" si="207"/>
        <v/>
      </c>
      <c r="AN243" s="300" t="str">
        <f t="shared" si="208"/>
        <v/>
      </c>
      <c r="AO243" s="300" t="str">
        <f t="shared" si="209"/>
        <v/>
      </c>
      <c r="AP243" s="300" t="str">
        <f t="shared" si="210"/>
        <v/>
      </c>
      <c r="AQ243" s="300" t="str">
        <f t="shared" si="211"/>
        <v/>
      </c>
      <c r="AR243" s="306" t="str">
        <f t="shared" si="212"/>
        <v/>
      </c>
      <c r="AS243" s="300" t="str">
        <f t="shared" si="213"/>
        <v/>
      </c>
      <c r="AT243" s="300" t="str">
        <f t="shared" si="214"/>
        <v/>
      </c>
      <c r="AU243" s="192" t="str">
        <f t="shared" si="215"/>
        <v>рбс</v>
      </c>
      <c r="AV243" s="192" t="str">
        <f t="shared" si="216"/>
        <v>рбс80601409общпро</v>
      </c>
      <c r="AW243" s="456">
        <f t="shared" si="217"/>
        <v>0</v>
      </c>
      <c r="AX243" s="191">
        <f t="shared" si="218"/>
        <v>0</v>
      </c>
      <c r="AY243" s="191">
        <f t="shared" si="219"/>
        <v>0</v>
      </c>
      <c r="AZ243" s="191">
        <f t="shared" si="220"/>
        <v>0</v>
      </c>
      <c r="BA243" s="193">
        <f t="shared" si="221"/>
        <v>1</v>
      </c>
      <c r="BB243" s="193">
        <f t="shared" si="222"/>
        <v>1</v>
      </c>
      <c r="BC243" s="193">
        <f t="shared" si="223"/>
        <v>1</v>
      </c>
      <c r="BD243" s="456">
        <f t="shared" si="229"/>
        <v>0</v>
      </c>
      <c r="BE243" s="456">
        <f t="shared" si="224"/>
        <v>0</v>
      </c>
      <c r="BF243" s="458">
        <f t="shared" si="225"/>
        <v>0</v>
      </c>
      <c r="BG243" s="459">
        <f t="shared" si="226"/>
        <v>0</v>
      </c>
      <c r="BH243" s="460"/>
      <c r="BI243" s="460"/>
      <c r="BJ243" s="467"/>
      <c r="BK243" s="467"/>
      <c r="BL243" s="462" t="str">
        <f t="shared" si="227"/>
        <v/>
      </c>
    </row>
    <row r="244" spans="1:64" s="463" customFormat="1" ht="12" customHeight="1">
      <c r="A244" s="452" t="s">
        <v>685</v>
      </c>
      <c r="B244" s="453" t="s">
        <v>458</v>
      </c>
      <c r="C244" s="452" t="s">
        <v>673</v>
      </c>
      <c r="D244" s="453" t="s">
        <v>421</v>
      </c>
      <c r="E244" s="453" t="s">
        <v>957</v>
      </c>
      <c r="F244" s="453" t="s">
        <v>608</v>
      </c>
      <c r="G244" s="453" t="s">
        <v>385</v>
      </c>
      <c r="H244" s="454" t="s">
        <v>653</v>
      </c>
      <c r="I244" s="453" t="s">
        <v>505</v>
      </c>
      <c r="J244" s="455">
        <v>50892.6</v>
      </c>
      <c r="K244" s="455">
        <v>18280</v>
      </c>
      <c r="L244" s="456" t="str">
        <f t="shared" si="186"/>
        <v>806014090309041004101011121101</v>
      </c>
      <c r="M244" s="192">
        <f t="array" ref="M244">IF(COUNT(SEARCH(Удалить_Роспись_КВСР,$B244)*SEARCH(Удалить_Роспись_ПБС,$C244)*SEARCH(Удалить_Роспись_КФСР, $D244)*SEARCH(Удалить_Роспись_КЦСР,$E244)*SEARCH(Удалить_Роспись_КВР,$F244)*SEARCH(Удалить_Роспись_ЭК,$H244)*SEARCH(Удалить_Роспись_КР,$I244))&gt;0,0,1)</f>
        <v>0</v>
      </c>
      <c r="N244" s="457">
        <v>0</v>
      </c>
      <c r="O244" s="192" t="str">
        <f t="shared" si="187"/>
        <v/>
      </c>
      <c r="P244" s="192" t="str">
        <f t="shared" si="228"/>
        <v/>
      </c>
      <c r="Q244" s="300" t="str">
        <f t="shared" si="188"/>
        <v/>
      </c>
      <c r="R244" s="300" t="str">
        <f t="shared" si="189"/>
        <v/>
      </c>
      <c r="S244" s="300" t="str">
        <f t="shared" si="190"/>
        <v/>
      </c>
      <c r="T244" s="192" t="str">
        <f t="shared" si="191"/>
        <v/>
      </c>
      <c r="U244" s="303" t="str">
        <f t="shared" si="192"/>
        <v/>
      </c>
      <c r="V244" s="300" t="str">
        <f t="shared" si="193"/>
        <v/>
      </c>
      <c r="W244" s="192" t="str">
        <f t="shared" si="194"/>
        <v/>
      </c>
      <c r="X244" s="303" t="str">
        <f t="shared" si="195"/>
        <v/>
      </c>
      <c r="Y244" s="300" t="str">
        <f t="shared" si="196"/>
        <v/>
      </c>
      <c r="Z244" s="300" t="str">
        <f t="shared" si="197"/>
        <v/>
      </c>
      <c r="AA244" s="303" t="str">
        <f t="shared" si="198"/>
        <v/>
      </c>
      <c r="AB244" s="300" t="str">
        <f t="shared" si="199"/>
        <v/>
      </c>
      <c r="AC244" s="300" t="str">
        <f t="shared" si="200"/>
        <v/>
      </c>
      <c r="AD244" s="300" t="str">
        <f t="shared" si="201"/>
        <v/>
      </c>
      <c r="AE244" s="192" t="str">
        <f t="shared" si="202"/>
        <v/>
      </c>
      <c r="AF244" s="192" t="str">
        <f t="shared" si="203"/>
        <v/>
      </c>
      <c r="AG244" s="192"/>
      <c r="AH244" s="186"/>
      <c r="AI244" s="186"/>
      <c r="AJ244" s="300" t="str">
        <f t="shared" si="204"/>
        <v/>
      </c>
      <c r="AK244" s="300" t="str">
        <f t="shared" si="205"/>
        <v/>
      </c>
      <c r="AL244" s="300" t="str">
        <f t="shared" si="206"/>
        <v/>
      </c>
      <c r="AM244" s="300" t="str">
        <f t="shared" si="207"/>
        <v/>
      </c>
      <c r="AN244" s="300" t="str">
        <f t="shared" si="208"/>
        <v/>
      </c>
      <c r="AO244" s="300" t="str">
        <f t="shared" si="209"/>
        <v/>
      </c>
      <c r="AP244" s="300" t="str">
        <f t="shared" si="210"/>
        <v/>
      </c>
      <c r="AQ244" s="300" t="str">
        <f t="shared" si="211"/>
        <v/>
      </c>
      <c r="AR244" s="306" t="str">
        <f t="shared" si="212"/>
        <v/>
      </c>
      <c r="AS244" s="300" t="str">
        <f t="shared" si="213"/>
        <v/>
      </c>
      <c r="AT244" s="300" t="str">
        <f t="shared" si="214"/>
        <v/>
      </c>
      <c r="AU244" s="192" t="str">
        <f t="shared" si="215"/>
        <v>рбс</v>
      </c>
      <c r="AV244" s="192" t="str">
        <f t="shared" si="216"/>
        <v>рбс80601409общопл</v>
      </c>
      <c r="AW244" s="456">
        <f t="shared" si="217"/>
        <v>0</v>
      </c>
      <c r="AX244" s="191">
        <f t="shared" si="218"/>
        <v>0</v>
      </c>
      <c r="AY244" s="191">
        <f t="shared" si="219"/>
        <v>0</v>
      </c>
      <c r="AZ244" s="191">
        <f t="shared" si="220"/>
        <v>0</v>
      </c>
      <c r="BA244" s="193">
        <f t="shared" si="221"/>
        <v>1</v>
      </c>
      <c r="BB244" s="193">
        <f t="shared" si="222"/>
        <v>1</v>
      </c>
      <c r="BC244" s="193">
        <f t="shared" si="223"/>
        <v>1</v>
      </c>
      <c r="BD244" s="456">
        <f t="shared" si="229"/>
        <v>0</v>
      </c>
      <c r="BE244" s="456">
        <f t="shared" si="224"/>
        <v>0</v>
      </c>
      <c r="BF244" s="458">
        <f t="shared" si="225"/>
        <v>0</v>
      </c>
      <c r="BG244" s="459">
        <f t="shared" si="226"/>
        <v>0</v>
      </c>
      <c r="BH244" s="460"/>
      <c r="BI244" s="460"/>
      <c r="BJ244" s="467"/>
      <c r="BK244" s="467"/>
      <c r="BL244" s="462" t="str">
        <f t="shared" si="227"/>
        <v/>
      </c>
    </row>
    <row r="245" spans="1:64" s="463" customFormat="1" ht="12" customHeight="1">
      <c r="A245" s="452" t="s">
        <v>685</v>
      </c>
      <c r="B245" s="453" t="s">
        <v>458</v>
      </c>
      <c r="C245" s="452" t="s">
        <v>673</v>
      </c>
      <c r="D245" s="453" t="s">
        <v>421</v>
      </c>
      <c r="E245" s="453" t="s">
        <v>957</v>
      </c>
      <c r="F245" s="453" t="s">
        <v>902</v>
      </c>
      <c r="G245" s="453" t="s">
        <v>387</v>
      </c>
      <c r="H245" s="454" t="s">
        <v>653</v>
      </c>
      <c r="I245" s="453" t="s">
        <v>505</v>
      </c>
      <c r="J245" s="455">
        <v>15369.56</v>
      </c>
      <c r="K245" s="455">
        <v>5706.31</v>
      </c>
      <c r="L245" s="456" t="str">
        <f t="shared" si="186"/>
        <v>806014090309041004101011921301</v>
      </c>
      <c r="M245" s="192">
        <f t="array" ref="M245">IF(COUNT(SEARCH(Удалить_Роспись_КВСР,$B245)*SEARCH(Удалить_Роспись_ПБС,$C245)*SEARCH(Удалить_Роспись_КФСР, $D245)*SEARCH(Удалить_Роспись_КЦСР,$E245)*SEARCH(Удалить_Роспись_КВР,$F245)*SEARCH(Удалить_Роспись_ЭК,$H245)*SEARCH(Удалить_Роспись_КР,$I245))&gt;0,0,1)</f>
        <v>0</v>
      </c>
      <c r="N245" s="457">
        <v>0</v>
      </c>
      <c r="O245" s="192" t="str">
        <f t="shared" si="187"/>
        <v/>
      </c>
      <c r="P245" s="192" t="str">
        <f t="shared" si="228"/>
        <v/>
      </c>
      <c r="Q245" s="300" t="str">
        <f t="shared" si="188"/>
        <v/>
      </c>
      <c r="R245" s="300" t="str">
        <f t="shared" si="189"/>
        <v/>
      </c>
      <c r="S245" s="300" t="str">
        <f t="shared" si="190"/>
        <v/>
      </c>
      <c r="T245" s="192" t="str">
        <f t="shared" si="191"/>
        <v/>
      </c>
      <c r="U245" s="303" t="str">
        <f t="shared" si="192"/>
        <v/>
      </c>
      <c r="V245" s="300" t="str">
        <f t="shared" si="193"/>
        <v/>
      </c>
      <c r="W245" s="192" t="str">
        <f t="shared" si="194"/>
        <v/>
      </c>
      <c r="X245" s="303" t="str">
        <f t="shared" si="195"/>
        <v/>
      </c>
      <c r="Y245" s="300" t="str">
        <f t="shared" si="196"/>
        <v/>
      </c>
      <c r="Z245" s="300" t="str">
        <f t="shared" si="197"/>
        <v/>
      </c>
      <c r="AA245" s="303" t="str">
        <f t="shared" si="198"/>
        <v/>
      </c>
      <c r="AB245" s="300" t="str">
        <f t="shared" si="199"/>
        <v/>
      </c>
      <c r="AC245" s="300" t="str">
        <f t="shared" si="200"/>
        <v/>
      </c>
      <c r="AD245" s="300" t="str">
        <f t="shared" si="201"/>
        <v/>
      </c>
      <c r="AE245" s="192" t="str">
        <f t="shared" si="202"/>
        <v/>
      </c>
      <c r="AF245" s="192" t="str">
        <f t="shared" si="203"/>
        <v/>
      </c>
      <c r="AG245" s="192"/>
      <c r="AH245" s="186"/>
      <c r="AI245" s="186"/>
      <c r="AJ245" s="300" t="str">
        <f t="shared" si="204"/>
        <v/>
      </c>
      <c r="AK245" s="300" t="str">
        <f t="shared" si="205"/>
        <v/>
      </c>
      <c r="AL245" s="300" t="str">
        <f t="shared" si="206"/>
        <v/>
      </c>
      <c r="AM245" s="300" t="str">
        <f t="shared" si="207"/>
        <v/>
      </c>
      <c r="AN245" s="300" t="str">
        <f t="shared" si="208"/>
        <v/>
      </c>
      <c r="AO245" s="300" t="str">
        <f t="shared" si="209"/>
        <v/>
      </c>
      <c r="AP245" s="300" t="str">
        <f t="shared" si="210"/>
        <v/>
      </c>
      <c r="AQ245" s="300" t="str">
        <f t="shared" si="211"/>
        <v/>
      </c>
      <c r="AR245" s="306" t="str">
        <f t="shared" si="212"/>
        <v/>
      </c>
      <c r="AS245" s="300" t="str">
        <f t="shared" si="213"/>
        <v/>
      </c>
      <c r="AT245" s="300" t="str">
        <f t="shared" si="214"/>
        <v/>
      </c>
      <c r="AU245" s="192" t="str">
        <f t="shared" si="215"/>
        <v>рбс</v>
      </c>
      <c r="AV245" s="192" t="str">
        <f t="shared" si="216"/>
        <v>рбс80601409общопл</v>
      </c>
      <c r="AW245" s="456">
        <f t="shared" si="217"/>
        <v>0</v>
      </c>
      <c r="AX245" s="191">
        <f t="shared" si="218"/>
        <v>0</v>
      </c>
      <c r="AY245" s="191">
        <f t="shared" si="219"/>
        <v>0</v>
      </c>
      <c r="AZ245" s="191">
        <f t="shared" si="220"/>
        <v>0</v>
      </c>
      <c r="BA245" s="193">
        <f t="shared" si="221"/>
        <v>1</v>
      </c>
      <c r="BB245" s="193">
        <f t="shared" si="222"/>
        <v>1</v>
      </c>
      <c r="BC245" s="193">
        <f t="shared" si="223"/>
        <v>1</v>
      </c>
      <c r="BD245" s="456">
        <f t="shared" si="229"/>
        <v>0</v>
      </c>
      <c r="BE245" s="456">
        <f t="shared" si="224"/>
        <v>0</v>
      </c>
      <c r="BF245" s="458">
        <f t="shared" si="225"/>
        <v>0</v>
      </c>
      <c r="BG245" s="459">
        <f t="shared" si="226"/>
        <v>0</v>
      </c>
      <c r="BH245" s="460"/>
      <c r="BI245" s="460"/>
      <c r="BJ245" s="467"/>
      <c r="BK245" s="467"/>
      <c r="BL245" s="462" t="str">
        <f t="shared" si="227"/>
        <v/>
      </c>
    </row>
    <row r="246" spans="1:64" s="463" customFormat="1" ht="12" hidden="1" customHeight="1">
      <c r="A246" s="452" t="s">
        <v>685</v>
      </c>
      <c r="B246" s="453" t="s">
        <v>458</v>
      </c>
      <c r="C246" s="452" t="s">
        <v>673</v>
      </c>
      <c r="D246" s="453" t="s">
        <v>421</v>
      </c>
      <c r="E246" s="453" t="s">
        <v>958</v>
      </c>
      <c r="F246" s="453" t="s">
        <v>608</v>
      </c>
      <c r="G246" s="453" t="s">
        <v>385</v>
      </c>
      <c r="H246" s="454" t="s">
        <v>653</v>
      </c>
      <c r="I246" s="453" t="s">
        <v>339</v>
      </c>
      <c r="J246" s="455">
        <v>935867.9</v>
      </c>
      <c r="K246" s="455">
        <v>58605.45</v>
      </c>
      <c r="L246" s="456" t="str">
        <f t="shared" si="186"/>
        <v>806014090309041007413011121110</v>
      </c>
      <c r="M246" s="192">
        <f t="array" ref="M246">IF(COUNT(SEARCH(Удалить_Роспись_КВСР,$B246)*SEARCH(Удалить_Роспись_ПБС,$C246)*SEARCH(Удалить_Роспись_КФСР, $D246)*SEARCH(Удалить_Роспись_КЦСР,$E246)*SEARCH(Удалить_Роспись_КВР,$F246)*SEARCH(Удалить_Роспись_ЭК,$H246)*SEARCH(Удалить_Роспись_КР,$I246))&gt;0,0,1)</f>
        <v>0</v>
      </c>
      <c r="N246" s="457">
        <v>0</v>
      </c>
      <c r="O246" s="192" t="str">
        <f t="shared" si="187"/>
        <v/>
      </c>
      <c r="P246" s="192" t="str">
        <f t="shared" si="228"/>
        <v/>
      </c>
      <c r="Q246" s="300" t="str">
        <f t="shared" si="188"/>
        <v/>
      </c>
      <c r="R246" s="300" t="str">
        <f t="shared" si="189"/>
        <v/>
      </c>
      <c r="S246" s="300" t="str">
        <f t="shared" si="190"/>
        <v/>
      </c>
      <c r="T246" s="192" t="str">
        <f t="shared" si="191"/>
        <v/>
      </c>
      <c r="U246" s="303" t="str">
        <f t="shared" si="192"/>
        <v/>
      </c>
      <c r="V246" s="300" t="str">
        <f t="shared" si="193"/>
        <v/>
      </c>
      <c r="W246" s="192" t="str">
        <f t="shared" si="194"/>
        <v/>
      </c>
      <c r="X246" s="303" t="str">
        <f t="shared" si="195"/>
        <v/>
      </c>
      <c r="Y246" s="300" t="str">
        <f t="shared" si="196"/>
        <v/>
      </c>
      <c r="Z246" s="300" t="str">
        <f t="shared" si="197"/>
        <v/>
      </c>
      <c r="AA246" s="303" t="str">
        <f t="shared" si="198"/>
        <v/>
      </c>
      <c r="AB246" s="300" t="str">
        <f t="shared" si="199"/>
        <v/>
      </c>
      <c r="AC246" s="300" t="str">
        <f t="shared" si="200"/>
        <v/>
      </c>
      <c r="AD246" s="300" t="str">
        <f t="shared" si="201"/>
        <v/>
      </c>
      <c r="AE246" s="192" t="str">
        <f t="shared" si="202"/>
        <v/>
      </c>
      <c r="AF246" s="192" t="str">
        <f t="shared" si="203"/>
        <v/>
      </c>
      <c r="AG246" s="192"/>
      <c r="AH246" s="186"/>
      <c r="AI246" s="186"/>
      <c r="AJ246" s="300" t="str">
        <f t="shared" si="204"/>
        <v/>
      </c>
      <c r="AK246" s="300" t="str">
        <f t="shared" si="205"/>
        <v/>
      </c>
      <c r="AL246" s="300" t="str">
        <f t="shared" si="206"/>
        <v/>
      </c>
      <c r="AM246" s="300" t="str">
        <f t="shared" si="207"/>
        <v/>
      </c>
      <c r="AN246" s="300" t="str">
        <f t="shared" si="208"/>
        <v/>
      </c>
      <c r="AO246" s="300" t="str">
        <f t="shared" si="209"/>
        <v/>
      </c>
      <c r="AP246" s="300" t="str">
        <f t="shared" si="210"/>
        <v/>
      </c>
      <c r="AQ246" s="300" t="str">
        <f t="shared" si="211"/>
        <v/>
      </c>
      <c r="AR246" s="306" t="str">
        <f t="shared" si="212"/>
        <v/>
      </c>
      <c r="AS246" s="300" t="str">
        <f t="shared" si="213"/>
        <v/>
      </c>
      <c r="AT246" s="300" t="str">
        <f t="shared" si="214"/>
        <v/>
      </c>
      <c r="AU246" s="192" t="str">
        <f t="shared" si="215"/>
        <v>рбс</v>
      </c>
      <c r="AV246" s="192" t="str">
        <f t="shared" si="216"/>
        <v>рбс80601409общопл</v>
      </c>
      <c r="AW246" s="456">
        <f t="shared" si="217"/>
        <v>0</v>
      </c>
      <c r="AX246" s="191">
        <f t="shared" si="218"/>
        <v>0</v>
      </c>
      <c r="AY246" s="191">
        <f t="shared" si="219"/>
        <v>0</v>
      </c>
      <c r="AZ246" s="191">
        <f t="shared" si="220"/>
        <v>0</v>
      </c>
      <c r="BA246" s="193">
        <f t="shared" si="221"/>
        <v>1</v>
      </c>
      <c r="BB246" s="193">
        <f t="shared" si="222"/>
        <v>1</v>
      </c>
      <c r="BC246" s="193">
        <f t="shared" si="223"/>
        <v>1</v>
      </c>
      <c r="BD246" s="456">
        <f t="shared" si="229"/>
        <v>0</v>
      </c>
      <c r="BE246" s="456">
        <f t="shared" si="224"/>
        <v>0</v>
      </c>
      <c r="BF246" s="458">
        <f t="shared" si="225"/>
        <v>0</v>
      </c>
      <c r="BG246" s="459">
        <f t="shared" si="226"/>
        <v>0</v>
      </c>
      <c r="BH246" s="460"/>
      <c r="BI246" s="460"/>
      <c r="BJ246" s="467"/>
      <c r="BK246" s="467"/>
      <c r="BL246" s="462" t="str">
        <f t="shared" si="227"/>
        <v/>
      </c>
    </row>
    <row r="247" spans="1:64" s="463" customFormat="1" ht="12" hidden="1" customHeight="1">
      <c r="A247" s="452" t="s">
        <v>685</v>
      </c>
      <c r="B247" s="453" t="s">
        <v>458</v>
      </c>
      <c r="C247" s="452" t="s">
        <v>673</v>
      </c>
      <c r="D247" s="453" t="s">
        <v>421</v>
      </c>
      <c r="E247" s="453" t="s">
        <v>958</v>
      </c>
      <c r="F247" s="453" t="s">
        <v>902</v>
      </c>
      <c r="G247" s="453" t="s">
        <v>387</v>
      </c>
      <c r="H247" s="454" t="s">
        <v>653</v>
      </c>
      <c r="I247" s="453" t="s">
        <v>339</v>
      </c>
      <c r="J247" s="455">
        <v>282632.09999999998</v>
      </c>
      <c r="K247" s="455">
        <v>10286.26</v>
      </c>
      <c r="L247" s="456" t="str">
        <f t="shared" si="186"/>
        <v>806014090309041007413011921310</v>
      </c>
      <c r="M247" s="192">
        <f t="array" ref="M247">IF(COUNT(SEARCH(Удалить_Роспись_КВСР,$B247)*SEARCH(Удалить_Роспись_ПБС,$C247)*SEARCH(Удалить_Роспись_КФСР, $D247)*SEARCH(Удалить_Роспись_КЦСР,$E247)*SEARCH(Удалить_Роспись_КВР,$F247)*SEARCH(Удалить_Роспись_ЭК,$H247)*SEARCH(Удалить_Роспись_КР,$I247))&gt;0,0,1)</f>
        <v>0</v>
      </c>
      <c r="N247" s="457">
        <v>0</v>
      </c>
      <c r="O247" s="192" t="str">
        <f t="shared" si="187"/>
        <v/>
      </c>
      <c r="P247" s="192" t="str">
        <f t="shared" si="228"/>
        <v/>
      </c>
      <c r="Q247" s="300" t="str">
        <f t="shared" si="188"/>
        <v/>
      </c>
      <c r="R247" s="300" t="str">
        <f t="shared" si="189"/>
        <v/>
      </c>
      <c r="S247" s="300" t="str">
        <f t="shared" si="190"/>
        <v/>
      </c>
      <c r="T247" s="192" t="str">
        <f t="shared" si="191"/>
        <v/>
      </c>
      <c r="U247" s="303" t="str">
        <f t="shared" si="192"/>
        <v/>
      </c>
      <c r="V247" s="300" t="str">
        <f t="shared" si="193"/>
        <v/>
      </c>
      <c r="W247" s="192" t="str">
        <f t="shared" si="194"/>
        <v/>
      </c>
      <c r="X247" s="303" t="str">
        <f t="shared" si="195"/>
        <v/>
      </c>
      <c r="Y247" s="300" t="str">
        <f t="shared" si="196"/>
        <v/>
      </c>
      <c r="Z247" s="300" t="str">
        <f t="shared" si="197"/>
        <v/>
      </c>
      <c r="AA247" s="303" t="str">
        <f t="shared" si="198"/>
        <v/>
      </c>
      <c r="AB247" s="300" t="str">
        <f t="shared" si="199"/>
        <v/>
      </c>
      <c r="AC247" s="300" t="str">
        <f t="shared" si="200"/>
        <v/>
      </c>
      <c r="AD247" s="300" t="str">
        <f t="shared" si="201"/>
        <v/>
      </c>
      <c r="AE247" s="192" t="str">
        <f t="shared" si="202"/>
        <v/>
      </c>
      <c r="AF247" s="192" t="str">
        <f t="shared" si="203"/>
        <v/>
      </c>
      <c r="AG247" s="192"/>
      <c r="AH247" s="186"/>
      <c r="AI247" s="186"/>
      <c r="AJ247" s="300" t="str">
        <f t="shared" si="204"/>
        <v/>
      </c>
      <c r="AK247" s="300" t="str">
        <f t="shared" si="205"/>
        <v/>
      </c>
      <c r="AL247" s="300" t="str">
        <f t="shared" si="206"/>
        <v/>
      </c>
      <c r="AM247" s="300" t="str">
        <f t="shared" si="207"/>
        <v/>
      </c>
      <c r="AN247" s="300" t="str">
        <f t="shared" si="208"/>
        <v/>
      </c>
      <c r="AO247" s="300" t="str">
        <f t="shared" si="209"/>
        <v/>
      </c>
      <c r="AP247" s="300" t="str">
        <f t="shared" si="210"/>
        <v/>
      </c>
      <c r="AQ247" s="300" t="str">
        <f t="shared" si="211"/>
        <v/>
      </c>
      <c r="AR247" s="306" t="str">
        <f t="shared" si="212"/>
        <v/>
      </c>
      <c r="AS247" s="300" t="str">
        <f t="shared" si="213"/>
        <v/>
      </c>
      <c r="AT247" s="300" t="str">
        <f t="shared" si="214"/>
        <v/>
      </c>
      <c r="AU247" s="192" t="str">
        <f t="shared" si="215"/>
        <v>рбс</v>
      </c>
      <c r="AV247" s="192" t="str">
        <f t="shared" si="216"/>
        <v>рбс80601409общопл</v>
      </c>
      <c r="AW247" s="456">
        <f t="shared" si="217"/>
        <v>0</v>
      </c>
      <c r="AX247" s="191">
        <f t="shared" si="218"/>
        <v>0</v>
      </c>
      <c r="AY247" s="191">
        <f t="shared" si="219"/>
        <v>0</v>
      </c>
      <c r="AZ247" s="191">
        <f t="shared" si="220"/>
        <v>0</v>
      </c>
      <c r="BA247" s="193">
        <f t="shared" si="221"/>
        <v>1</v>
      </c>
      <c r="BB247" s="193">
        <f t="shared" si="222"/>
        <v>1</v>
      </c>
      <c r="BC247" s="193">
        <f t="shared" si="223"/>
        <v>1</v>
      </c>
      <c r="BD247" s="456">
        <f t="shared" si="229"/>
        <v>0</v>
      </c>
      <c r="BE247" s="456">
        <f t="shared" si="224"/>
        <v>0</v>
      </c>
      <c r="BF247" s="458">
        <f t="shared" si="225"/>
        <v>0</v>
      </c>
      <c r="BG247" s="459">
        <f t="shared" si="226"/>
        <v>0</v>
      </c>
      <c r="BH247" s="460"/>
      <c r="BI247" s="460"/>
      <c r="BJ247" s="467"/>
      <c r="BK247" s="467"/>
      <c r="BL247" s="462" t="str">
        <f t="shared" si="227"/>
        <v/>
      </c>
    </row>
    <row r="248" spans="1:64" s="463" customFormat="1" ht="12" hidden="1" customHeight="1">
      <c r="A248" s="452" t="s">
        <v>685</v>
      </c>
      <c r="B248" s="453" t="s">
        <v>458</v>
      </c>
      <c r="C248" s="452" t="s">
        <v>673</v>
      </c>
      <c r="D248" s="453" t="s">
        <v>421</v>
      </c>
      <c r="E248" s="453" t="s">
        <v>958</v>
      </c>
      <c r="F248" s="453" t="s">
        <v>586</v>
      </c>
      <c r="G248" s="453" t="s">
        <v>407</v>
      </c>
      <c r="H248" s="454" t="s">
        <v>653</v>
      </c>
      <c r="I248" s="453" t="s">
        <v>339</v>
      </c>
      <c r="J248" s="455">
        <v>265400</v>
      </c>
      <c r="K248" s="455">
        <v>25071</v>
      </c>
      <c r="L248" s="456" t="str">
        <f t="shared" si="186"/>
        <v>806014090309041007413024431010</v>
      </c>
      <c r="M248" s="192">
        <f t="array" ref="M248">IF(COUNT(SEARCH(Удалить_Роспись_КВСР,$B248)*SEARCH(Удалить_Роспись_ПБС,$C248)*SEARCH(Удалить_Роспись_КФСР, $D248)*SEARCH(Удалить_Роспись_КЦСР,$E248)*SEARCH(Удалить_Роспись_КВР,$F248)*SEARCH(Удалить_Роспись_ЭК,$H248)*SEARCH(Удалить_Роспись_КР,$I248))&gt;0,0,1)</f>
        <v>0</v>
      </c>
      <c r="N248" s="457">
        <v>0</v>
      </c>
      <c r="O248" s="192" t="str">
        <f t="shared" si="187"/>
        <v/>
      </c>
      <c r="P248" s="192" t="str">
        <f t="shared" si="228"/>
        <v/>
      </c>
      <c r="Q248" s="300" t="str">
        <f t="shared" si="188"/>
        <v/>
      </c>
      <c r="R248" s="300" t="str">
        <f t="shared" si="189"/>
        <v/>
      </c>
      <c r="S248" s="300" t="str">
        <f t="shared" si="190"/>
        <v/>
      </c>
      <c r="T248" s="192" t="str">
        <f t="shared" si="191"/>
        <v/>
      </c>
      <c r="U248" s="303" t="str">
        <f t="shared" si="192"/>
        <v/>
      </c>
      <c r="V248" s="300" t="str">
        <f t="shared" si="193"/>
        <v/>
      </c>
      <c r="W248" s="192" t="str">
        <f t="shared" si="194"/>
        <v/>
      </c>
      <c r="X248" s="303" t="str">
        <f t="shared" si="195"/>
        <v/>
      </c>
      <c r="Y248" s="300" t="str">
        <f t="shared" si="196"/>
        <v/>
      </c>
      <c r="Z248" s="300" t="str">
        <f t="shared" si="197"/>
        <v/>
      </c>
      <c r="AA248" s="303" t="str">
        <f t="shared" si="198"/>
        <v/>
      </c>
      <c r="AB248" s="300" t="str">
        <f t="shared" si="199"/>
        <v/>
      </c>
      <c r="AC248" s="300" t="str">
        <f t="shared" si="200"/>
        <v/>
      </c>
      <c r="AD248" s="300" t="str">
        <f t="shared" si="201"/>
        <v/>
      </c>
      <c r="AE248" s="192" t="str">
        <f t="shared" si="202"/>
        <v/>
      </c>
      <c r="AF248" s="192" t="str">
        <f t="shared" si="203"/>
        <v/>
      </c>
      <c r="AG248" s="192"/>
      <c r="AH248" s="186"/>
      <c r="AI248" s="186"/>
      <c r="AJ248" s="300" t="str">
        <f t="shared" si="204"/>
        <v/>
      </c>
      <c r="AK248" s="300" t="str">
        <f t="shared" si="205"/>
        <v/>
      </c>
      <c r="AL248" s="300" t="str">
        <f t="shared" si="206"/>
        <v/>
      </c>
      <c r="AM248" s="300" t="str">
        <f t="shared" si="207"/>
        <v/>
      </c>
      <c r="AN248" s="300" t="str">
        <f t="shared" si="208"/>
        <v/>
      </c>
      <c r="AO248" s="300" t="str">
        <f t="shared" si="209"/>
        <v/>
      </c>
      <c r="AP248" s="300" t="str">
        <f t="shared" si="210"/>
        <v/>
      </c>
      <c r="AQ248" s="300" t="str">
        <f t="shared" si="211"/>
        <v/>
      </c>
      <c r="AR248" s="306" t="str">
        <f t="shared" si="212"/>
        <v/>
      </c>
      <c r="AS248" s="300" t="str">
        <f t="shared" si="213"/>
        <v/>
      </c>
      <c r="AT248" s="300" t="str">
        <f t="shared" si="214"/>
        <v/>
      </c>
      <c r="AU248" s="192" t="str">
        <f t="shared" si="215"/>
        <v>рбс</v>
      </c>
      <c r="AV248" s="192" t="str">
        <f t="shared" si="216"/>
        <v>рбс80601409общосн</v>
      </c>
      <c r="AW248" s="456">
        <f t="shared" si="217"/>
        <v>0</v>
      </c>
      <c r="AX248" s="191">
        <f t="shared" si="218"/>
        <v>0</v>
      </c>
      <c r="AY248" s="191">
        <f t="shared" si="219"/>
        <v>0</v>
      </c>
      <c r="AZ248" s="191">
        <f t="shared" si="220"/>
        <v>0</v>
      </c>
      <c r="BA248" s="193">
        <f t="shared" si="221"/>
        <v>1</v>
      </c>
      <c r="BB248" s="193">
        <f t="shared" si="222"/>
        <v>1</v>
      </c>
      <c r="BC248" s="193">
        <f t="shared" si="223"/>
        <v>1</v>
      </c>
      <c r="BD248" s="456">
        <f t="shared" si="229"/>
        <v>0</v>
      </c>
      <c r="BE248" s="456">
        <f t="shared" si="224"/>
        <v>0</v>
      </c>
      <c r="BF248" s="458">
        <f t="shared" si="225"/>
        <v>0</v>
      </c>
      <c r="BG248" s="459">
        <f t="shared" si="226"/>
        <v>0</v>
      </c>
      <c r="BH248" s="460"/>
      <c r="BI248" s="460"/>
      <c r="BJ248" s="467"/>
      <c r="BK248" s="467"/>
      <c r="BL248" s="462" t="str">
        <f t="shared" si="227"/>
        <v/>
      </c>
    </row>
    <row r="249" spans="1:64" s="463" customFormat="1" ht="12" customHeight="1">
      <c r="A249" s="452" t="s">
        <v>685</v>
      </c>
      <c r="B249" s="453" t="s">
        <v>458</v>
      </c>
      <c r="C249" s="452" t="s">
        <v>673</v>
      </c>
      <c r="D249" s="453" t="s">
        <v>421</v>
      </c>
      <c r="E249" s="453" t="s">
        <v>959</v>
      </c>
      <c r="F249" s="453" t="s">
        <v>586</v>
      </c>
      <c r="G249" s="453" t="s">
        <v>407</v>
      </c>
      <c r="H249" s="454" t="s">
        <v>653</v>
      </c>
      <c r="I249" s="453" t="s">
        <v>505</v>
      </c>
      <c r="J249" s="455">
        <v>1483.9</v>
      </c>
      <c r="K249" s="455">
        <v>0</v>
      </c>
      <c r="L249" s="456" t="str">
        <f t="shared" si="186"/>
        <v>80601409030904100S413024431001</v>
      </c>
      <c r="M249" s="192">
        <f t="array" ref="M249">IF(COUNT(SEARCH(Удалить_Роспись_КВСР,$B249)*SEARCH(Удалить_Роспись_ПБС,$C249)*SEARCH(Удалить_Роспись_КФСР, $D249)*SEARCH(Удалить_Роспись_КЦСР,$E249)*SEARCH(Удалить_Роспись_КВР,$F249)*SEARCH(Удалить_Роспись_ЭК,$H249)*SEARCH(Удалить_Роспись_КР,$I249))&gt;0,0,1)</f>
        <v>0</v>
      </c>
      <c r="N249" s="457">
        <v>0</v>
      </c>
      <c r="O249" s="192" t="str">
        <f t="shared" si="187"/>
        <v/>
      </c>
      <c r="P249" s="192" t="str">
        <f t="shared" si="228"/>
        <v/>
      </c>
      <c r="Q249" s="300" t="str">
        <f t="shared" si="188"/>
        <v/>
      </c>
      <c r="R249" s="300" t="str">
        <f t="shared" si="189"/>
        <v/>
      </c>
      <c r="S249" s="300" t="str">
        <f t="shared" si="190"/>
        <v/>
      </c>
      <c r="T249" s="192" t="str">
        <f t="shared" si="191"/>
        <v/>
      </c>
      <c r="U249" s="303" t="str">
        <f t="shared" si="192"/>
        <v/>
      </c>
      <c r="V249" s="300" t="str">
        <f t="shared" si="193"/>
        <v/>
      </c>
      <c r="W249" s="192" t="str">
        <f t="shared" si="194"/>
        <v/>
      </c>
      <c r="X249" s="303" t="str">
        <f t="shared" si="195"/>
        <v/>
      </c>
      <c r="Y249" s="300" t="str">
        <f t="shared" si="196"/>
        <v/>
      </c>
      <c r="Z249" s="300" t="str">
        <f t="shared" si="197"/>
        <v/>
      </c>
      <c r="AA249" s="303" t="str">
        <f t="shared" si="198"/>
        <v/>
      </c>
      <c r="AB249" s="300" t="str">
        <f t="shared" si="199"/>
        <v/>
      </c>
      <c r="AC249" s="300" t="str">
        <f t="shared" si="200"/>
        <v/>
      </c>
      <c r="AD249" s="300" t="str">
        <f t="shared" si="201"/>
        <v/>
      </c>
      <c r="AE249" s="192" t="str">
        <f t="shared" si="202"/>
        <v/>
      </c>
      <c r="AF249" s="192" t="str">
        <f t="shared" si="203"/>
        <v/>
      </c>
      <c r="AG249" s="192"/>
      <c r="AH249" s="186"/>
      <c r="AI249" s="186"/>
      <c r="AJ249" s="300" t="str">
        <f t="shared" si="204"/>
        <v/>
      </c>
      <c r="AK249" s="300" t="str">
        <f t="shared" si="205"/>
        <v/>
      </c>
      <c r="AL249" s="300" t="str">
        <f t="shared" si="206"/>
        <v/>
      </c>
      <c r="AM249" s="300" t="str">
        <f t="shared" si="207"/>
        <v/>
      </c>
      <c r="AN249" s="300" t="str">
        <f t="shared" si="208"/>
        <v/>
      </c>
      <c r="AO249" s="300" t="str">
        <f t="shared" si="209"/>
        <v/>
      </c>
      <c r="AP249" s="300" t="str">
        <f t="shared" si="210"/>
        <v/>
      </c>
      <c r="AQ249" s="300" t="str">
        <f t="shared" si="211"/>
        <v/>
      </c>
      <c r="AR249" s="306" t="str">
        <f t="shared" si="212"/>
        <v/>
      </c>
      <c r="AS249" s="300" t="str">
        <f t="shared" si="213"/>
        <v/>
      </c>
      <c r="AT249" s="300" t="str">
        <f t="shared" si="214"/>
        <v/>
      </c>
      <c r="AU249" s="192" t="str">
        <f t="shared" si="215"/>
        <v>рбс</v>
      </c>
      <c r="AV249" s="192" t="str">
        <f t="shared" si="216"/>
        <v>рбс80601409общосн</v>
      </c>
      <c r="AW249" s="456">
        <f t="shared" si="217"/>
        <v>0</v>
      </c>
      <c r="AX249" s="191">
        <f t="shared" si="218"/>
        <v>0</v>
      </c>
      <c r="AY249" s="191">
        <f t="shared" si="219"/>
        <v>0</v>
      </c>
      <c r="AZ249" s="191">
        <f t="shared" si="220"/>
        <v>0</v>
      </c>
      <c r="BA249" s="193">
        <f t="shared" si="221"/>
        <v>1</v>
      </c>
      <c r="BB249" s="193">
        <f t="shared" si="222"/>
        <v>1</v>
      </c>
      <c r="BC249" s="193">
        <f t="shared" si="223"/>
        <v>1</v>
      </c>
      <c r="BD249" s="456">
        <f t="shared" si="229"/>
        <v>0</v>
      </c>
      <c r="BE249" s="456">
        <f t="shared" si="224"/>
        <v>0</v>
      </c>
      <c r="BF249" s="458">
        <f t="shared" si="225"/>
        <v>0</v>
      </c>
      <c r="BG249" s="459">
        <f t="shared" si="226"/>
        <v>0</v>
      </c>
      <c r="BH249" s="460"/>
      <c r="BI249" s="460"/>
      <c r="BJ249" s="467"/>
      <c r="BK249" s="467"/>
      <c r="BL249" s="462" t="str">
        <f t="shared" si="227"/>
        <v/>
      </c>
    </row>
    <row r="250" spans="1:64" s="463" customFormat="1" ht="12" hidden="1" customHeight="1">
      <c r="A250" s="452" t="s">
        <v>685</v>
      </c>
      <c r="B250" s="453" t="s">
        <v>458</v>
      </c>
      <c r="C250" s="452" t="s">
        <v>673</v>
      </c>
      <c r="D250" s="453" t="s">
        <v>401</v>
      </c>
      <c r="E250" s="453" t="s">
        <v>866</v>
      </c>
      <c r="F250" s="453" t="s">
        <v>586</v>
      </c>
      <c r="G250" s="453" t="s">
        <v>389</v>
      </c>
      <c r="H250" s="454" t="s">
        <v>653</v>
      </c>
      <c r="I250" s="453" t="s">
        <v>339</v>
      </c>
      <c r="J250" s="455">
        <v>2429</v>
      </c>
      <c r="K250" s="455">
        <v>0</v>
      </c>
      <c r="L250" s="456" t="str">
        <f t="shared" si="186"/>
        <v>806014090310042007412024422610</v>
      </c>
      <c r="M250" s="192">
        <f t="array" ref="M250">IF(COUNT(SEARCH(Удалить_Роспись_КВСР,$B250)*SEARCH(Удалить_Роспись_ПБС,$C250)*SEARCH(Удалить_Роспись_КФСР, $D250)*SEARCH(Удалить_Роспись_КЦСР,$E250)*SEARCH(Удалить_Роспись_КВР,$F250)*SEARCH(Удалить_Роспись_ЭК,$H250)*SEARCH(Удалить_Роспись_КР,$I250))&gt;0,0,1)</f>
        <v>0</v>
      </c>
      <c r="N250" s="457">
        <v>0</v>
      </c>
      <c r="O250" s="192" t="str">
        <f t="shared" si="187"/>
        <v/>
      </c>
      <c r="P250" s="192" t="str">
        <f t="shared" si="228"/>
        <v/>
      </c>
      <c r="Q250" s="300" t="str">
        <f t="shared" si="188"/>
        <v/>
      </c>
      <c r="R250" s="300" t="str">
        <f t="shared" si="189"/>
        <v/>
      </c>
      <c r="S250" s="300" t="str">
        <f t="shared" si="190"/>
        <v/>
      </c>
      <c r="T250" s="192" t="str">
        <f t="shared" si="191"/>
        <v/>
      </c>
      <c r="U250" s="303" t="str">
        <f t="shared" si="192"/>
        <v/>
      </c>
      <c r="V250" s="300" t="str">
        <f t="shared" si="193"/>
        <v/>
      </c>
      <c r="W250" s="192" t="str">
        <f t="shared" si="194"/>
        <v/>
      </c>
      <c r="X250" s="303" t="str">
        <f t="shared" si="195"/>
        <v/>
      </c>
      <c r="Y250" s="300" t="str">
        <f t="shared" si="196"/>
        <v/>
      </c>
      <c r="Z250" s="300" t="str">
        <f t="shared" si="197"/>
        <v/>
      </c>
      <c r="AA250" s="303" t="str">
        <f t="shared" si="198"/>
        <v/>
      </c>
      <c r="AB250" s="300" t="str">
        <f t="shared" si="199"/>
        <v/>
      </c>
      <c r="AC250" s="300" t="str">
        <f t="shared" si="200"/>
        <v/>
      </c>
      <c r="AD250" s="300" t="str">
        <f t="shared" si="201"/>
        <v/>
      </c>
      <c r="AE250" s="192" t="str">
        <f t="shared" si="202"/>
        <v/>
      </c>
      <c r="AF250" s="192" t="str">
        <f t="shared" si="203"/>
        <v/>
      </c>
      <c r="AG250" s="192"/>
      <c r="AH250" s="186"/>
      <c r="AI250" s="186"/>
      <c r="AJ250" s="300" t="str">
        <f t="shared" si="204"/>
        <v/>
      </c>
      <c r="AK250" s="300" t="str">
        <f t="shared" si="205"/>
        <v/>
      </c>
      <c r="AL250" s="300" t="str">
        <f t="shared" si="206"/>
        <v/>
      </c>
      <c r="AM250" s="300" t="str">
        <f t="shared" si="207"/>
        <v/>
      </c>
      <c r="AN250" s="300" t="str">
        <f t="shared" si="208"/>
        <v/>
      </c>
      <c r="AO250" s="300" t="str">
        <f t="shared" si="209"/>
        <v/>
      </c>
      <c r="AP250" s="300" t="str">
        <f t="shared" si="210"/>
        <v/>
      </c>
      <c r="AQ250" s="300" t="str">
        <f t="shared" si="211"/>
        <v/>
      </c>
      <c r="AR250" s="306" t="str">
        <f t="shared" si="212"/>
        <v/>
      </c>
      <c r="AS250" s="300" t="str">
        <f t="shared" si="213"/>
        <v/>
      </c>
      <c r="AT250" s="300" t="str">
        <f t="shared" si="214"/>
        <v/>
      </c>
      <c r="AU250" s="192" t="str">
        <f t="shared" si="215"/>
        <v>рбс</v>
      </c>
      <c r="AV250" s="192" t="str">
        <f t="shared" si="216"/>
        <v>рбс80601409общпро</v>
      </c>
      <c r="AW250" s="456">
        <f t="shared" si="217"/>
        <v>0</v>
      </c>
      <c r="AX250" s="191">
        <f t="shared" si="218"/>
        <v>0</v>
      </c>
      <c r="AY250" s="191">
        <f t="shared" si="219"/>
        <v>0</v>
      </c>
      <c r="AZ250" s="191">
        <f t="shared" si="220"/>
        <v>0</v>
      </c>
      <c r="BA250" s="193">
        <f t="shared" si="221"/>
        <v>1</v>
      </c>
      <c r="BB250" s="193">
        <f t="shared" si="222"/>
        <v>1</v>
      </c>
      <c r="BC250" s="193">
        <f t="shared" si="223"/>
        <v>1</v>
      </c>
      <c r="BD250" s="456">
        <f t="shared" si="229"/>
        <v>0</v>
      </c>
      <c r="BE250" s="456">
        <f t="shared" si="224"/>
        <v>0</v>
      </c>
      <c r="BF250" s="458">
        <f t="shared" si="225"/>
        <v>0</v>
      </c>
      <c r="BG250" s="459">
        <f t="shared" si="226"/>
        <v>0</v>
      </c>
      <c r="BH250" s="460"/>
      <c r="BI250" s="460"/>
      <c r="BJ250" s="467"/>
      <c r="BK250" s="467"/>
      <c r="BL250" s="462" t="str">
        <f t="shared" si="227"/>
        <v/>
      </c>
    </row>
    <row r="251" spans="1:64" s="463" customFormat="1" ht="12" customHeight="1">
      <c r="A251" s="452" t="s">
        <v>685</v>
      </c>
      <c r="B251" s="453" t="s">
        <v>458</v>
      </c>
      <c r="C251" s="452" t="s">
        <v>673</v>
      </c>
      <c r="D251" s="453" t="s">
        <v>401</v>
      </c>
      <c r="E251" s="453" t="s">
        <v>960</v>
      </c>
      <c r="F251" s="453" t="s">
        <v>586</v>
      </c>
      <c r="G251" s="453" t="s">
        <v>389</v>
      </c>
      <c r="H251" s="454" t="s">
        <v>653</v>
      </c>
      <c r="I251" s="453" t="s">
        <v>505</v>
      </c>
      <c r="J251" s="455">
        <v>100000</v>
      </c>
      <c r="K251" s="455">
        <v>0</v>
      </c>
      <c r="L251" s="456" t="str">
        <f t="shared" si="186"/>
        <v>806014090310042008002024422601</v>
      </c>
      <c r="M251" s="192">
        <f t="array" ref="M251">IF(COUNT(SEARCH(Удалить_Роспись_КВСР,$B251)*SEARCH(Удалить_Роспись_ПБС,$C251)*SEARCH(Удалить_Роспись_КФСР, $D251)*SEARCH(Удалить_Роспись_КЦСР,$E251)*SEARCH(Удалить_Роспись_КВР,$F251)*SEARCH(Удалить_Роспись_ЭК,$H251)*SEARCH(Удалить_Роспись_КР,$I251))&gt;0,0,1)</f>
        <v>1</v>
      </c>
      <c r="N251" s="457">
        <f>IF(COUNT(SEARCH(Удалить_Индекс_КВСР,$B251)*SEARCH(Удалить_Индекс_ПБС,$C251)*SEARCH(Удалить_Индекс_КФСР,$D251)*SEARCH(Удалить_Индекс_КЦСР,$E251)*SEARCH(Удалить_Индекс_КВР,$F251)*SEARCH(Удалить_Индекс_ЭК,$H251)*SEARCH(Удалить_Индекс_КР,$I251))&gt;0,0,1)</f>
        <v>1</v>
      </c>
      <c r="O251" s="192" t="str">
        <f t="shared" si="187"/>
        <v/>
      </c>
      <c r="P251" s="192" t="str">
        <f t="shared" si="228"/>
        <v/>
      </c>
      <c r="Q251" s="300" t="str">
        <f t="shared" si="188"/>
        <v/>
      </c>
      <c r="R251" s="300" t="str">
        <f t="shared" si="189"/>
        <v/>
      </c>
      <c r="S251" s="300" t="str">
        <f t="shared" si="190"/>
        <v/>
      </c>
      <c r="T251" s="192" t="str">
        <f t="shared" si="191"/>
        <v/>
      </c>
      <c r="U251" s="303" t="str">
        <f t="shared" si="192"/>
        <v/>
      </c>
      <c r="V251" s="300" t="str">
        <f t="shared" si="193"/>
        <v/>
      </c>
      <c r="W251" s="192" t="str">
        <f t="shared" si="194"/>
        <v/>
      </c>
      <c r="X251" s="303" t="str">
        <f t="shared" si="195"/>
        <v/>
      </c>
      <c r="Y251" s="300" t="str">
        <f t="shared" si="196"/>
        <v/>
      </c>
      <c r="Z251" s="300" t="str">
        <f t="shared" si="197"/>
        <v/>
      </c>
      <c r="AA251" s="303" t="str">
        <f t="shared" si="198"/>
        <v/>
      </c>
      <c r="AB251" s="300" t="str">
        <f t="shared" si="199"/>
        <v/>
      </c>
      <c r="AC251" s="300" t="str">
        <f t="shared" si="200"/>
        <v/>
      </c>
      <c r="AD251" s="300" t="str">
        <f t="shared" si="201"/>
        <v/>
      </c>
      <c r="AE251" s="192" t="str">
        <f t="shared" si="202"/>
        <v/>
      </c>
      <c r="AF251" s="192" t="str">
        <f t="shared" si="203"/>
        <v/>
      </c>
      <c r="AG251" s="192"/>
      <c r="AH251" s="186"/>
      <c r="AI251" s="186"/>
      <c r="AJ251" s="300" t="str">
        <f t="shared" si="204"/>
        <v/>
      </c>
      <c r="AK251" s="300" t="str">
        <f t="shared" si="205"/>
        <v/>
      </c>
      <c r="AL251" s="300" t="str">
        <f t="shared" si="206"/>
        <v/>
      </c>
      <c r="AM251" s="300" t="str">
        <f t="shared" si="207"/>
        <v/>
      </c>
      <c r="AN251" s="300" t="str">
        <f t="shared" si="208"/>
        <v/>
      </c>
      <c r="AO251" s="300" t="str">
        <f t="shared" si="209"/>
        <v/>
      </c>
      <c r="AP251" s="300" t="str">
        <f t="shared" si="210"/>
        <v/>
      </c>
      <c r="AQ251" s="300" t="str">
        <f t="shared" si="211"/>
        <v/>
      </c>
      <c r="AR251" s="306" t="str">
        <f t="shared" si="212"/>
        <v/>
      </c>
      <c r="AS251" s="300" t="str">
        <f t="shared" si="213"/>
        <v/>
      </c>
      <c r="AT251" s="300" t="str">
        <f t="shared" si="214"/>
        <v/>
      </c>
      <c r="AU251" s="192" t="str">
        <f t="shared" si="215"/>
        <v>рбс</v>
      </c>
      <c r="AV251" s="192" t="str">
        <f t="shared" si="216"/>
        <v>рбс80601409общпро</v>
      </c>
      <c r="AW251" s="456">
        <f t="shared" si="217"/>
        <v>100000</v>
      </c>
      <c r="AX251" s="191">
        <f t="shared" si="218"/>
        <v>0</v>
      </c>
      <c r="AY251" s="191">
        <f t="shared" si="219"/>
        <v>100000</v>
      </c>
      <c r="AZ251" s="191">
        <f t="shared" si="220"/>
        <v>0</v>
      </c>
      <c r="BA251" s="193">
        <f t="shared" si="221"/>
        <v>1</v>
      </c>
      <c r="BB251" s="193">
        <f t="shared" si="222"/>
        <v>1</v>
      </c>
      <c r="BC251" s="193">
        <f t="shared" si="223"/>
        <v>1</v>
      </c>
      <c r="BD251" s="456">
        <f t="shared" si="229"/>
        <v>100000</v>
      </c>
      <c r="BE251" s="456">
        <f t="shared" si="224"/>
        <v>0</v>
      </c>
      <c r="BF251" s="458">
        <f t="shared" si="225"/>
        <v>100000</v>
      </c>
      <c r="BG251" s="459">
        <f t="shared" si="226"/>
        <v>100000</v>
      </c>
      <c r="BH251" s="460"/>
      <c r="BI251" s="460"/>
      <c r="BJ251" s="467"/>
      <c r="BK251" s="467"/>
      <c r="BL251" s="462" t="str">
        <f t="shared" si="227"/>
        <v/>
      </c>
    </row>
    <row r="252" spans="1:64" s="463" customFormat="1" ht="12" customHeight="1">
      <c r="A252" s="452" t="s">
        <v>685</v>
      </c>
      <c r="B252" s="453" t="s">
        <v>458</v>
      </c>
      <c r="C252" s="452" t="s">
        <v>673</v>
      </c>
      <c r="D252" s="453" t="s">
        <v>401</v>
      </c>
      <c r="E252" s="453" t="s">
        <v>961</v>
      </c>
      <c r="F252" s="453" t="s">
        <v>586</v>
      </c>
      <c r="G252" s="453" t="s">
        <v>394</v>
      </c>
      <c r="H252" s="454" t="s">
        <v>653</v>
      </c>
      <c r="I252" s="453" t="s">
        <v>505</v>
      </c>
      <c r="J252" s="455">
        <v>9500</v>
      </c>
      <c r="K252" s="455">
        <v>0</v>
      </c>
      <c r="L252" s="456" t="str">
        <f t="shared" si="186"/>
        <v>806014090310042008003024422501</v>
      </c>
      <c r="M252" s="192">
        <f t="array" ref="M252">IF(COUNT(SEARCH(Удалить_Роспись_КВСР,$B252)*SEARCH(Удалить_Роспись_ПБС,$C252)*SEARCH(Удалить_Роспись_КФСР, $D252)*SEARCH(Удалить_Роспись_КЦСР,$E252)*SEARCH(Удалить_Роспись_КВР,$F252)*SEARCH(Удалить_Роспись_ЭК,$H252)*SEARCH(Удалить_Роспись_КР,$I252))&gt;0,0,1)</f>
        <v>1</v>
      </c>
      <c r="N252" s="457">
        <f>IF(COUNT(SEARCH(Удалить_Индекс_КВСР,$B252)*SEARCH(Удалить_Индекс_ПБС,$C252)*SEARCH(Удалить_Индекс_КФСР,$D252)*SEARCH(Удалить_Индекс_КЦСР,$E252)*SEARCH(Удалить_Индекс_КВР,$F252)*SEARCH(Удалить_Индекс_ЭК,$H252)*SEARCH(Удалить_Индекс_КР,$I252))&gt;0,0,1)</f>
        <v>1</v>
      </c>
      <c r="O252" s="192" t="str">
        <f t="shared" si="187"/>
        <v/>
      </c>
      <c r="P252" s="192" t="str">
        <f t="shared" si="228"/>
        <v/>
      </c>
      <c r="Q252" s="300" t="str">
        <f t="shared" si="188"/>
        <v/>
      </c>
      <c r="R252" s="300" t="str">
        <f t="shared" si="189"/>
        <v/>
      </c>
      <c r="S252" s="300" t="str">
        <f t="shared" si="190"/>
        <v/>
      </c>
      <c r="T252" s="192" t="str">
        <f t="shared" si="191"/>
        <v/>
      </c>
      <c r="U252" s="303" t="str">
        <f t="shared" si="192"/>
        <v/>
      </c>
      <c r="V252" s="300" t="str">
        <f t="shared" si="193"/>
        <v/>
      </c>
      <c r="W252" s="192" t="str">
        <f t="shared" si="194"/>
        <v/>
      </c>
      <c r="X252" s="303" t="str">
        <f t="shared" si="195"/>
        <v/>
      </c>
      <c r="Y252" s="300" t="str">
        <f t="shared" si="196"/>
        <v/>
      </c>
      <c r="Z252" s="300" t="str">
        <f t="shared" si="197"/>
        <v/>
      </c>
      <c r="AA252" s="303" t="str">
        <f t="shared" si="198"/>
        <v/>
      </c>
      <c r="AB252" s="300" t="str">
        <f t="shared" si="199"/>
        <v/>
      </c>
      <c r="AC252" s="300" t="str">
        <f t="shared" si="200"/>
        <v/>
      </c>
      <c r="AD252" s="300" t="str">
        <f t="shared" si="201"/>
        <v/>
      </c>
      <c r="AE252" s="192" t="str">
        <f t="shared" si="202"/>
        <v/>
      </c>
      <c r="AF252" s="192" t="str">
        <f t="shared" si="203"/>
        <v/>
      </c>
      <c r="AG252" s="192"/>
      <c r="AH252" s="186"/>
      <c r="AI252" s="186"/>
      <c r="AJ252" s="300" t="str">
        <f t="shared" si="204"/>
        <v/>
      </c>
      <c r="AK252" s="300" t="str">
        <f t="shared" si="205"/>
        <v/>
      </c>
      <c r="AL252" s="300" t="str">
        <f t="shared" si="206"/>
        <v/>
      </c>
      <c r="AM252" s="300" t="str">
        <f t="shared" si="207"/>
        <v/>
      </c>
      <c r="AN252" s="300" t="str">
        <f t="shared" si="208"/>
        <v/>
      </c>
      <c r="AO252" s="300" t="str">
        <f t="shared" si="209"/>
        <v/>
      </c>
      <c r="AP252" s="300" t="str">
        <f t="shared" si="210"/>
        <v/>
      </c>
      <c r="AQ252" s="300" t="str">
        <f t="shared" si="211"/>
        <v/>
      </c>
      <c r="AR252" s="306" t="str">
        <f t="shared" si="212"/>
        <v/>
      </c>
      <c r="AS252" s="300" t="str">
        <f t="shared" si="213"/>
        <v/>
      </c>
      <c r="AT252" s="300" t="str">
        <f t="shared" si="214"/>
        <v/>
      </c>
      <c r="AU252" s="192" t="str">
        <f t="shared" si="215"/>
        <v>рбс</v>
      </c>
      <c r="AV252" s="192" t="str">
        <f t="shared" si="216"/>
        <v>рбс80601409общпро</v>
      </c>
      <c r="AW252" s="456">
        <f t="shared" si="217"/>
        <v>9500</v>
      </c>
      <c r="AX252" s="191">
        <f t="shared" si="218"/>
        <v>0</v>
      </c>
      <c r="AY252" s="191">
        <f t="shared" si="219"/>
        <v>9500</v>
      </c>
      <c r="AZ252" s="191">
        <f t="shared" si="220"/>
        <v>0</v>
      </c>
      <c r="BA252" s="193">
        <f t="shared" si="221"/>
        <v>1</v>
      </c>
      <c r="BB252" s="193">
        <f t="shared" si="222"/>
        <v>1</v>
      </c>
      <c r="BC252" s="193">
        <f t="shared" si="223"/>
        <v>1</v>
      </c>
      <c r="BD252" s="456">
        <f t="shared" si="229"/>
        <v>9500</v>
      </c>
      <c r="BE252" s="456">
        <f t="shared" si="224"/>
        <v>0</v>
      </c>
      <c r="BF252" s="458">
        <f t="shared" si="225"/>
        <v>9500</v>
      </c>
      <c r="BG252" s="459">
        <f t="shared" si="226"/>
        <v>9500</v>
      </c>
      <c r="BH252" s="460"/>
      <c r="BI252" s="460"/>
      <c r="BJ252" s="467"/>
      <c r="BK252" s="467"/>
      <c r="BL252" s="462" t="str">
        <f t="shared" si="227"/>
        <v/>
      </c>
    </row>
    <row r="253" spans="1:64" s="463" customFormat="1" ht="12" customHeight="1">
      <c r="A253" s="452" t="s">
        <v>685</v>
      </c>
      <c r="B253" s="453" t="s">
        <v>458</v>
      </c>
      <c r="C253" s="452" t="s">
        <v>673</v>
      </c>
      <c r="D253" s="453" t="s">
        <v>401</v>
      </c>
      <c r="E253" s="453" t="s">
        <v>961</v>
      </c>
      <c r="F253" s="453" t="s">
        <v>586</v>
      </c>
      <c r="G253" s="453" t="s">
        <v>389</v>
      </c>
      <c r="H253" s="454" t="s">
        <v>653</v>
      </c>
      <c r="I253" s="453" t="s">
        <v>505</v>
      </c>
      <c r="J253" s="455">
        <v>3000</v>
      </c>
      <c r="K253" s="455">
        <v>0</v>
      </c>
      <c r="L253" s="456" t="str">
        <f t="shared" si="186"/>
        <v>806014090310042008003024422601</v>
      </c>
      <c r="M253" s="192">
        <f t="array" ref="M253">IF(COUNT(SEARCH(Удалить_Роспись_КВСР,$B253)*SEARCH(Удалить_Роспись_ПБС,$C253)*SEARCH(Удалить_Роспись_КФСР, $D253)*SEARCH(Удалить_Роспись_КЦСР,$E253)*SEARCH(Удалить_Роспись_КВР,$F253)*SEARCH(Удалить_Роспись_ЭК,$H253)*SEARCH(Удалить_Роспись_КР,$I253))&gt;0,0,1)</f>
        <v>1</v>
      </c>
      <c r="N253" s="457">
        <f>IF(COUNT(SEARCH(Удалить_Индекс_КВСР,$B253)*SEARCH(Удалить_Индекс_ПБС,$C253)*SEARCH(Удалить_Индекс_КФСР,$D253)*SEARCH(Удалить_Индекс_КЦСР,$E253)*SEARCH(Удалить_Индекс_КВР,$F253)*SEARCH(Удалить_Индекс_ЭК,$H253)*SEARCH(Удалить_Индекс_КР,$I253))&gt;0,0,1)</f>
        <v>1</v>
      </c>
      <c r="O253" s="192" t="str">
        <f t="shared" si="187"/>
        <v/>
      </c>
      <c r="P253" s="192" t="str">
        <f t="shared" si="228"/>
        <v/>
      </c>
      <c r="Q253" s="300" t="str">
        <f t="shared" si="188"/>
        <v/>
      </c>
      <c r="R253" s="300" t="str">
        <f t="shared" si="189"/>
        <v/>
      </c>
      <c r="S253" s="300" t="str">
        <f t="shared" si="190"/>
        <v/>
      </c>
      <c r="T253" s="192" t="str">
        <f t="shared" si="191"/>
        <v/>
      </c>
      <c r="U253" s="303" t="str">
        <f t="shared" si="192"/>
        <v/>
      </c>
      <c r="V253" s="300" t="str">
        <f t="shared" si="193"/>
        <v/>
      </c>
      <c r="W253" s="192" t="str">
        <f t="shared" si="194"/>
        <v/>
      </c>
      <c r="X253" s="303" t="str">
        <f t="shared" si="195"/>
        <v/>
      </c>
      <c r="Y253" s="300" t="str">
        <f t="shared" si="196"/>
        <v/>
      </c>
      <c r="Z253" s="300" t="str">
        <f t="shared" si="197"/>
        <v/>
      </c>
      <c r="AA253" s="303" t="str">
        <f t="shared" si="198"/>
        <v/>
      </c>
      <c r="AB253" s="300" t="str">
        <f t="shared" si="199"/>
        <v/>
      </c>
      <c r="AC253" s="300" t="str">
        <f t="shared" si="200"/>
        <v/>
      </c>
      <c r="AD253" s="300" t="str">
        <f t="shared" si="201"/>
        <v/>
      </c>
      <c r="AE253" s="192" t="str">
        <f t="shared" si="202"/>
        <v/>
      </c>
      <c r="AF253" s="192" t="str">
        <f t="shared" si="203"/>
        <v/>
      </c>
      <c r="AG253" s="192"/>
      <c r="AH253" s="186"/>
      <c r="AI253" s="186"/>
      <c r="AJ253" s="300" t="str">
        <f t="shared" si="204"/>
        <v/>
      </c>
      <c r="AK253" s="300" t="str">
        <f t="shared" si="205"/>
        <v/>
      </c>
      <c r="AL253" s="300" t="str">
        <f t="shared" si="206"/>
        <v/>
      </c>
      <c r="AM253" s="300" t="str">
        <f t="shared" si="207"/>
        <v/>
      </c>
      <c r="AN253" s="300" t="str">
        <f t="shared" si="208"/>
        <v/>
      </c>
      <c r="AO253" s="300" t="str">
        <f t="shared" si="209"/>
        <v/>
      </c>
      <c r="AP253" s="300" t="str">
        <f t="shared" si="210"/>
        <v/>
      </c>
      <c r="AQ253" s="300" t="str">
        <f t="shared" si="211"/>
        <v/>
      </c>
      <c r="AR253" s="306" t="str">
        <f t="shared" si="212"/>
        <v/>
      </c>
      <c r="AS253" s="300" t="str">
        <f t="shared" si="213"/>
        <v/>
      </c>
      <c r="AT253" s="300" t="str">
        <f t="shared" si="214"/>
        <v/>
      </c>
      <c r="AU253" s="192" t="str">
        <f t="shared" si="215"/>
        <v>рбс</v>
      </c>
      <c r="AV253" s="192" t="str">
        <f t="shared" si="216"/>
        <v>рбс80601409общпро</v>
      </c>
      <c r="AW253" s="456">
        <f t="shared" si="217"/>
        <v>3000</v>
      </c>
      <c r="AX253" s="191">
        <f t="shared" si="218"/>
        <v>0</v>
      </c>
      <c r="AY253" s="191">
        <f t="shared" si="219"/>
        <v>3000</v>
      </c>
      <c r="AZ253" s="191">
        <f t="shared" si="220"/>
        <v>0</v>
      </c>
      <c r="BA253" s="193">
        <f t="shared" si="221"/>
        <v>1</v>
      </c>
      <c r="BB253" s="193">
        <f t="shared" si="222"/>
        <v>1</v>
      </c>
      <c r="BC253" s="193">
        <f t="shared" si="223"/>
        <v>1</v>
      </c>
      <c r="BD253" s="456">
        <f t="shared" si="229"/>
        <v>3000</v>
      </c>
      <c r="BE253" s="456">
        <f t="shared" si="224"/>
        <v>0</v>
      </c>
      <c r="BF253" s="458">
        <f t="shared" si="225"/>
        <v>3000</v>
      </c>
      <c r="BG253" s="459">
        <f t="shared" si="226"/>
        <v>3000</v>
      </c>
      <c r="BH253" s="460"/>
      <c r="BI253" s="460"/>
      <c r="BJ253" s="467"/>
      <c r="BK253" s="467"/>
      <c r="BL253" s="462" t="str">
        <f t="shared" si="227"/>
        <v/>
      </c>
    </row>
    <row r="254" spans="1:64" s="463" customFormat="1" ht="12" customHeight="1">
      <c r="A254" s="452" t="s">
        <v>685</v>
      </c>
      <c r="B254" s="453" t="s">
        <v>458</v>
      </c>
      <c r="C254" s="452" t="s">
        <v>673</v>
      </c>
      <c r="D254" s="453" t="s">
        <v>401</v>
      </c>
      <c r="E254" s="453" t="s">
        <v>962</v>
      </c>
      <c r="F254" s="453" t="s">
        <v>586</v>
      </c>
      <c r="G254" s="453" t="s">
        <v>389</v>
      </c>
      <c r="H254" s="454" t="s">
        <v>653</v>
      </c>
      <c r="I254" s="453" t="s">
        <v>505</v>
      </c>
      <c r="J254" s="455">
        <v>170000</v>
      </c>
      <c r="K254" s="455">
        <v>0</v>
      </c>
      <c r="L254" s="456" t="str">
        <f t="shared" si="186"/>
        <v>806014090310042008006024422601</v>
      </c>
      <c r="M254" s="192">
        <f t="array" ref="M254">IF(COUNT(SEARCH(Удалить_Роспись_КВСР,$B254)*SEARCH(Удалить_Роспись_ПБС,$C254)*SEARCH(Удалить_Роспись_КФСР, $D254)*SEARCH(Удалить_Роспись_КЦСР,$E254)*SEARCH(Удалить_Роспись_КВР,$F254)*SEARCH(Удалить_Роспись_ЭК,$H254)*SEARCH(Удалить_Роспись_КР,$I254))&gt;0,0,1)</f>
        <v>1</v>
      </c>
      <c r="N254" s="457">
        <f>IF(COUNT(SEARCH(Удалить_Индекс_КВСР,$B254)*SEARCH(Удалить_Индекс_ПБС,$C254)*SEARCH(Удалить_Индекс_КФСР,$D254)*SEARCH(Удалить_Индекс_КЦСР,$E254)*SEARCH(Удалить_Индекс_КВР,$F254)*SEARCH(Удалить_Индекс_ЭК,$H254)*SEARCH(Удалить_Индекс_КР,$I254))&gt;0,0,1)</f>
        <v>1</v>
      </c>
      <c r="O254" s="192" t="str">
        <f t="shared" si="187"/>
        <v/>
      </c>
      <c r="P254" s="192" t="str">
        <f t="shared" si="228"/>
        <v/>
      </c>
      <c r="Q254" s="300" t="str">
        <f t="shared" si="188"/>
        <v/>
      </c>
      <c r="R254" s="300" t="str">
        <f t="shared" si="189"/>
        <v/>
      </c>
      <c r="S254" s="300" t="str">
        <f t="shared" si="190"/>
        <v/>
      </c>
      <c r="T254" s="192" t="str">
        <f t="shared" si="191"/>
        <v/>
      </c>
      <c r="U254" s="303" t="str">
        <f t="shared" si="192"/>
        <v/>
      </c>
      <c r="V254" s="300" t="str">
        <f t="shared" si="193"/>
        <v/>
      </c>
      <c r="W254" s="192" t="str">
        <f t="shared" si="194"/>
        <v/>
      </c>
      <c r="X254" s="303" t="str">
        <f t="shared" si="195"/>
        <v/>
      </c>
      <c r="Y254" s="300" t="str">
        <f t="shared" si="196"/>
        <v/>
      </c>
      <c r="Z254" s="300" t="str">
        <f t="shared" si="197"/>
        <v/>
      </c>
      <c r="AA254" s="303" t="str">
        <f t="shared" si="198"/>
        <v/>
      </c>
      <c r="AB254" s="300" t="str">
        <f t="shared" si="199"/>
        <v/>
      </c>
      <c r="AC254" s="300" t="str">
        <f t="shared" si="200"/>
        <v/>
      </c>
      <c r="AD254" s="300" t="str">
        <f t="shared" si="201"/>
        <v/>
      </c>
      <c r="AE254" s="192" t="str">
        <f t="shared" si="202"/>
        <v/>
      </c>
      <c r="AF254" s="192" t="str">
        <f t="shared" si="203"/>
        <v/>
      </c>
      <c r="AG254" s="192"/>
      <c r="AH254" s="186"/>
      <c r="AI254" s="186"/>
      <c r="AJ254" s="300" t="str">
        <f t="shared" si="204"/>
        <v/>
      </c>
      <c r="AK254" s="300" t="str">
        <f t="shared" si="205"/>
        <v/>
      </c>
      <c r="AL254" s="300" t="str">
        <f t="shared" si="206"/>
        <v/>
      </c>
      <c r="AM254" s="300" t="str">
        <f t="shared" si="207"/>
        <v/>
      </c>
      <c r="AN254" s="300" t="str">
        <f t="shared" si="208"/>
        <v/>
      </c>
      <c r="AO254" s="300" t="str">
        <f t="shared" si="209"/>
        <v/>
      </c>
      <c r="AP254" s="300" t="str">
        <f t="shared" si="210"/>
        <v/>
      </c>
      <c r="AQ254" s="300" t="str">
        <f t="shared" si="211"/>
        <v/>
      </c>
      <c r="AR254" s="306" t="str">
        <f t="shared" si="212"/>
        <v/>
      </c>
      <c r="AS254" s="300" t="str">
        <f t="shared" si="213"/>
        <v/>
      </c>
      <c r="AT254" s="300" t="str">
        <f t="shared" si="214"/>
        <v/>
      </c>
      <c r="AU254" s="192" t="str">
        <f t="shared" si="215"/>
        <v>рбс</v>
      </c>
      <c r="AV254" s="192" t="str">
        <f t="shared" si="216"/>
        <v>рбс80601409общпро</v>
      </c>
      <c r="AW254" s="456">
        <f t="shared" si="217"/>
        <v>170000</v>
      </c>
      <c r="AX254" s="191">
        <f t="shared" si="218"/>
        <v>0</v>
      </c>
      <c r="AY254" s="191">
        <f t="shared" si="219"/>
        <v>170000</v>
      </c>
      <c r="AZ254" s="191">
        <f t="shared" si="220"/>
        <v>0</v>
      </c>
      <c r="BA254" s="193">
        <f t="shared" si="221"/>
        <v>1</v>
      </c>
      <c r="BB254" s="193">
        <f t="shared" si="222"/>
        <v>1</v>
      </c>
      <c r="BC254" s="193">
        <f t="shared" si="223"/>
        <v>1</v>
      </c>
      <c r="BD254" s="456">
        <f>IF(ISNA(BA254),0,AY254*$BA254)-32000</f>
        <v>138000</v>
      </c>
      <c r="BE254" s="456">
        <f t="shared" si="224"/>
        <v>0</v>
      </c>
      <c r="BF254" s="458">
        <f t="shared" si="225"/>
        <v>138000</v>
      </c>
      <c r="BG254" s="459">
        <f t="shared" si="226"/>
        <v>138000</v>
      </c>
      <c r="BH254" s="460"/>
      <c r="BI254" s="460"/>
      <c r="BJ254" s="467"/>
      <c r="BK254" s="467"/>
      <c r="BL254" s="462" t="str">
        <f t="shared" si="227"/>
        <v/>
      </c>
    </row>
    <row r="255" spans="1:64" s="463" customFormat="1" ht="12" customHeight="1">
      <c r="A255" s="452" t="s">
        <v>685</v>
      </c>
      <c r="B255" s="453" t="s">
        <v>458</v>
      </c>
      <c r="C255" s="452" t="s">
        <v>673</v>
      </c>
      <c r="D255" s="453" t="s">
        <v>401</v>
      </c>
      <c r="E255" s="453" t="s">
        <v>963</v>
      </c>
      <c r="F255" s="453" t="s">
        <v>586</v>
      </c>
      <c r="G255" s="453" t="s">
        <v>389</v>
      </c>
      <c r="H255" s="454" t="s">
        <v>653</v>
      </c>
      <c r="I255" s="453" t="s">
        <v>505</v>
      </c>
      <c r="J255" s="455">
        <v>121.45</v>
      </c>
      <c r="K255" s="455">
        <v>0</v>
      </c>
      <c r="L255" s="456" t="str">
        <f t="shared" si="186"/>
        <v>80601409031004200S412024422601</v>
      </c>
      <c r="M255" s="192">
        <f t="array" ref="M255">IF(COUNT(SEARCH(Удалить_Роспись_КВСР,$B255)*SEARCH(Удалить_Роспись_ПБС,$C255)*SEARCH(Удалить_Роспись_КФСР, $D255)*SEARCH(Удалить_Роспись_КЦСР,$E255)*SEARCH(Удалить_Роспись_КВР,$F255)*SEARCH(Удалить_Роспись_ЭК,$H255)*SEARCH(Удалить_Роспись_КР,$I255))&gt;0,0,1)</f>
        <v>0</v>
      </c>
      <c r="N255" s="457">
        <v>0</v>
      </c>
      <c r="O255" s="192" t="str">
        <f t="shared" si="187"/>
        <v/>
      </c>
      <c r="P255" s="192" t="str">
        <f t="shared" si="228"/>
        <v/>
      </c>
      <c r="Q255" s="300" t="str">
        <f t="shared" si="188"/>
        <v/>
      </c>
      <c r="R255" s="300" t="str">
        <f t="shared" si="189"/>
        <v/>
      </c>
      <c r="S255" s="300" t="str">
        <f t="shared" si="190"/>
        <v/>
      </c>
      <c r="T255" s="192" t="str">
        <f t="shared" si="191"/>
        <v/>
      </c>
      <c r="U255" s="303" t="str">
        <f t="shared" si="192"/>
        <v/>
      </c>
      <c r="V255" s="300" t="str">
        <f t="shared" si="193"/>
        <v/>
      </c>
      <c r="W255" s="192" t="str">
        <f t="shared" si="194"/>
        <v/>
      </c>
      <c r="X255" s="303" t="str">
        <f t="shared" si="195"/>
        <v/>
      </c>
      <c r="Y255" s="300" t="str">
        <f t="shared" si="196"/>
        <v/>
      </c>
      <c r="Z255" s="300" t="str">
        <f t="shared" si="197"/>
        <v/>
      </c>
      <c r="AA255" s="303" t="str">
        <f t="shared" si="198"/>
        <v/>
      </c>
      <c r="AB255" s="300" t="str">
        <f t="shared" si="199"/>
        <v/>
      </c>
      <c r="AC255" s="300" t="str">
        <f t="shared" si="200"/>
        <v/>
      </c>
      <c r="AD255" s="300" t="str">
        <f t="shared" si="201"/>
        <v/>
      </c>
      <c r="AE255" s="192" t="str">
        <f t="shared" si="202"/>
        <v/>
      </c>
      <c r="AF255" s="192" t="str">
        <f t="shared" si="203"/>
        <v/>
      </c>
      <c r="AG255" s="192"/>
      <c r="AH255" s="186"/>
      <c r="AI255" s="186"/>
      <c r="AJ255" s="300" t="str">
        <f t="shared" si="204"/>
        <v/>
      </c>
      <c r="AK255" s="300" t="str">
        <f t="shared" si="205"/>
        <v/>
      </c>
      <c r="AL255" s="300" t="str">
        <f t="shared" si="206"/>
        <v/>
      </c>
      <c r="AM255" s="300" t="str">
        <f t="shared" si="207"/>
        <v/>
      </c>
      <c r="AN255" s="300" t="str">
        <f t="shared" si="208"/>
        <v/>
      </c>
      <c r="AO255" s="300" t="str">
        <f t="shared" si="209"/>
        <v/>
      </c>
      <c r="AP255" s="300" t="str">
        <f t="shared" si="210"/>
        <v/>
      </c>
      <c r="AQ255" s="300" t="str">
        <f t="shared" si="211"/>
        <v/>
      </c>
      <c r="AR255" s="306" t="str">
        <f t="shared" si="212"/>
        <v/>
      </c>
      <c r="AS255" s="300" t="str">
        <f t="shared" si="213"/>
        <v/>
      </c>
      <c r="AT255" s="300" t="str">
        <f t="shared" si="214"/>
        <v/>
      </c>
      <c r="AU255" s="192" t="str">
        <f t="shared" si="215"/>
        <v>рбс</v>
      </c>
      <c r="AV255" s="192" t="str">
        <f t="shared" si="216"/>
        <v>рбс80601409общпро</v>
      </c>
      <c r="AW255" s="456">
        <f t="shared" si="217"/>
        <v>0</v>
      </c>
      <c r="AX255" s="191">
        <f t="shared" si="218"/>
        <v>0</v>
      </c>
      <c r="AY255" s="191">
        <f t="shared" si="219"/>
        <v>0</v>
      </c>
      <c r="AZ255" s="191">
        <f t="shared" si="220"/>
        <v>0</v>
      </c>
      <c r="BA255" s="193">
        <f t="shared" si="221"/>
        <v>1</v>
      </c>
      <c r="BB255" s="193">
        <f t="shared" si="222"/>
        <v>1</v>
      </c>
      <c r="BC255" s="193">
        <f t="shared" si="223"/>
        <v>1</v>
      </c>
      <c r="BD255" s="456">
        <f t="shared" ref="BD255:BD286" si="230">IF(ISNA(BA255),0,AY255*$BA255)</f>
        <v>0</v>
      </c>
      <c r="BE255" s="456">
        <f t="shared" si="224"/>
        <v>0</v>
      </c>
      <c r="BF255" s="458">
        <f t="shared" si="225"/>
        <v>0</v>
      </c>
      <c r="BG255" s="459">
        <f t="shared" si="226"/>
        <v>0</v>
      </c>
      <c r="BH255" s="460"/>
      <c r="BI255" s="460"/>
      <c r="BJ255" s="467"/>
      <c r="BK255" s="467"/>
      <c r="BL255" s="462" t="str">
        <f t="shared" si="227"/>
        <v/>
      </c>
    </row>
    <row r="256" spans="1:64" ht="12" customHeight="1">
      <c r="A256" s="333" t="s">
        <v>685</v>
      </c>
      <c r="B256" s="381" t="s">
        <v>458</v>
      </c>
      <c r="C256" s="333" t="s">
        <v>673</v>
      </c>
      <c r="D256" s="381" t="s">
        <v>402</v>
      </c>
      <c r="E256" s="381" t="s">
        <v>964</v>
      </c>
      <c r="F256" s="381" t="s">
        <v>586</v>
      </c>
      <c r="G256" s="381" t="s">
        <v>389</v>
      </c>
      <c r="H256" s="100" t="s">
        <v>653</v>
      </c>
      <c r="I256" s="381" t="s">
        <v>505</v>
      </c>
      <c r="J256" s="382">
        <v>486000</v>
      </c>
      <c r="K256" s="382">
        <v>0</v>
      </c>
      <c r="L256" s="191" t="str">
        <f t="shared" si="186"/>
        <v>806014090314041008001024422601</v>
      </c>
      <c r="M256" s="192">
        <f t="array" ref="M256">IF(COUNT(SEARCH(Удалить_Роспись_КВСР,$B256)*SEARCH(Удалить_Роспись_ПБС,$C256)*SEARCH(Удалить_Роспись_КФСР, $D256)*SEARCH(Удалить_Роспись_КЦСР,$E256)*SEARCH(Удалить_Роспись_КВР,$F256)*SEARCH(Удалить_Роспись_ЭК,$H256)*SEARCH(Удалить_Роспись_КР,$I256))&gt;0,0,1)</f>
        <v>1</v>
      </c>
      <c r="N256" s="192">
        <v>0</v>
      </c>
      <c r="O256" s="192" t="str">
        <f t="shared" si="187"/>
        <v/>
      </c>
      <c r="P256" s="192" t="str">
        <f t="shared" si="228"/>
        <v/>
      </c>
      <c r="Q256" s="300" t="str">
        <f t="shared" si="188"/>
        <v/>
      </c>
      <c r="R256" s="300" t="str">
        <f t="shared" si="189"/>
        <v/>
      </c>
      <c r="S256" s="300" t="str">
        <f t="shared" si="190"/>
        <v/>
      </c>
      <c r="T256" s="192" t="str">
        <f t="shared" si="191"/>
        <v/>
      </c>
      <c r="U256" s="303" t="str">
        <f t="shared" si="192"/>
        <v/>
      </c>
      <c r="V256" s="300" t="str">
        <f t="shared" si="193"/>
        <v/>
      </c>
      <c r="W256" s="192" t="str">
        <f t="shared" si="194"/>
        <v/>
      </c>
      <c r="X256" s="303" t="str">
        <f t="shared" si="195"/>
        <v/>
      </c>
      <c r="Y256" s="300" t="str">
        <f t="shared" si="196"/>
        <v/>
      </c>
      <c r="Z256" s="300" t="str">
        <f t="shared" si="197"/>
        <v/>
      </c>
      <c r="AA256" s="303" t="str">
        <f t="shared" si="198"/>
        <v/>
      </c>
      <c r="AB256" s="300" t="str">
        <f t="shared" si="199"/>
        <v/>
      </c>
      <c r="AC256" s="300" t="str">
        <f t="shared" si="200"/>
        <v/>
      </c>
      <c r="AD256" s="300" t="str">
        <f t="shared" si="201"/>
        <v/>
      </c>
      <c r="AE256" s="192" t="str">
        <f t="shared" si="202"/>
        <v/>
      </c>
      <c r="AF256" s="192" t="str">
        <f t="shared" si="203"/>
        <v/>
      </c>
      <c r="AG256" s="192"/>
      <c r="AJ256" s="300" t="str">
        <f t="shared" si="204"/>
        <v/>
      </c>
      <c r="AK256" s="300" t="str">
        <f t="shared" si="205"/>
        <v/>
      </c>
      <c r="AL256" s="300" t="str">
        <f t="shared" si="206"/>
        <v/>
      </c>
      <c r="AM256" s="300" t="str">
        <f t="shared" si="207"/>
        <v/>
      </c>
      <c r="AN256" s="300" t="str">
        <f t="shared" si="208"/>
        <v/>
      </c>
      <c r="AO256" s="300" t="str">
        <f t="shared" si="209"/>
        <v/>
      </c>
      <c r="AP256" s="300" t="str">
        <f t="shared" si="210"/>
        <v/>
      </c>
      <c r="AQ256" s="300" t="str">
        <f t="shared" si="211"/>
        <v/>
      </c>
      <c r="AR256" s="306" t="str">
        <f t="shared" si="212"/>
        <v/>
      </c>
      <c r="AS256" s="300" t="str">
        <f t="shared" si="213"/>
        <v/>
      </c>
      <c r="AT256" s="300" t="str">
        <f t="shared" si="214"/>
        <v/>
      </c>
      <c r="AU256" s="192" t="str">
        <f t="shared" si="215"/>
        <v>рбс</v>
      </c>
      <c r="AV256" s="192" t="str">
        <f t="shared" si="216"/>
        <v>рбс80601409общпро</v>
      </c>
      <c r="AW256" s="191">
        <f t="shared" si="217"/>
        <v>486000</v>
      </c>
      <c r="AX256" s="191">
        <f t="shared" si="218"/>
        <v>0</v>
      </c>
      <c r="AY256" s="191">
        <f t="shared" si="219"/>
        <v>0</v>
      </c>
      <c r="AZ256" s="191">
        <f t="shared" si="220"/>
        <v>0</v>
      </c>
      <c r="BA256" s="193">
        <f t="shared" si="221"/>
        <v>1</v>
      </c>
      <c r="BB256" s="193">
        <f t="shared" si="222"/>
        <v>1</v>
      </c>
      <c r="BC256" s="193">
        <f t="shared" si="223"/>
        <v>1</v>
      </c>
      <c r="BD256" s="191">
        <f t="shared" si="230"/>
        <v>0</v>
      </c>
      <c r="BE256" s="191">
        <f t="shared" si="224"/>
        <v>0</v>
      </c>
      <c r="BF256" s="210">
        <f t="shared" si="225"/>
        <v>0</v>
      </c>
      <c r="BG256" s="211">
        <f t="shared" si="226"/>
        <v>0</v>
      </c>
      <c r="BH256" s="289"/>
      <c r="BI256" s="289"/>
      <c r="BJ256" s="228"/>
      <c r="BK256" s="228"/>
      <c r="BL256" s="233" t="str">
        <f t="shared" si="227"/>
        <v/>
      </c>
    </row>
    <row r="257" spans="1:64" ht="12" hidden="1" customHeight="1">
      <c r="A257" s="333" t="s">
        <v>685</v>
      </c>
      <c r="B257" s="381" t="s">
        <v>458</v>
      </c>
      <c r="C257" s="333" t="s">
        <v>673</v>
      </c>
      <c r="D257" s="381" t="s">
        <v>460</v>
      </c>
      <c r="E257" s="381" t="s">
        <v>965</v>
      </c>
      <c r="F257" s="381" t="s">
        <v>611</v>
      </c>
      <c r="G257" s="381" t="s">
        <v>966</v>
      </c>
      <c r="H257" s="100" t="s">
        <v>653</v>
      </c>
      <c r="I257" s="381" t="s">
        <v>340</v>
      </c>
      <c r="J257" s="382">
        <v>248.68</v>
      </c>
      <c r="K257" s="382">
        <v>248.68</v>
      </c>
      <c r="L257" s="191" t="str">
        <f t="shared" si="186"/>
        <v>806014090405121005055081004804</v>
      </c>
      <c r="M257" s="192">
        <f t="array" ref="M257">IF(COUNT(SEARCH(Удалить_Роспись_КВСР,$B257)*SEARCH(Удалить_Роспись_ПБС,$C257)*SEARCH(Удалить_Роспись_КФСР, $D257)*SEARCH(Удалить_Роспись_КЦСР,$E257)*SEARCH(Удалить_Роспись_КВР,$F257)*SEARCH(Удалить_Роспись_ЭК,$H257)*SEARCH(Удалить_Роспись_КР,$I257))&gt;0,0,1)</f>
        <v>0</v>
      </c>
      <c r="N257" s="192">
        <v>0</v>
      </c>
      <c r="O257" s="192" t="str">
        <f t="shared" si="187"/>
        <v/>
      </c>
      <c r="P257" s="192" t="str">
        <f t="shared" si="228"/>
        <v/>
      </c>
      <c r="Q257" s="300" t="str">
        <f t="shared" si="188"/>
        <v/>
      </c>
      <c r="R257" s="300" t="str">
        <f t="shared" si="189"/>
        <v/>
      </c>
      <c r="S257" s="300" t="str">
        <f t="shared" si="190"/>
        <v/>
      </c>
      <c r="T257" s="192" t="str">
        <f t="shared" si="191"/>
        <v/>
      </c>
      <c r="U257" s="303" t="str">
        <f t="shared" si="192"/>
        <v/>
      </c>
      <c r="V257" s="300" t="str">
        <f t="shared" si="193"/>
        <v/>
      </c>
      <c r="W257" s="192" t="str">
        <f t="shared" si="194"/>
        <v/>
      </c>
      <c r="X257" s="303" t="str">
        <f t="shared" si="195"/>
        <v/>
      </c>
      <c r="Y257" s="300" t="str">
        <f t="shared" si="196"/>
        <v/>
      </c>
      <c r="Z257" s="300" t="str">
        <f t="shared" si="197"/>
        <v/>
      </c>
      <c r="AA257" s="303" t="str">
        <f t="shared" si="198"/>
        <v/>
      </c>
      <c r="AB257" s="300" t="str">
        <f t="shared" si="199"/>
        <v/>
      </c>
      <c r="AC257" s="300" t="str">
        <f t="shared" si="200"/>
        <v/>
      </c>
      <c r="AD257" s="300" t="str">
        <f t="shared" si="201"/>
        <v/>
      </c>
      <c r="AE257" s="192" t="str">
        <f t="shared" si="202"/>
        <v/>
      </c>
      <c r="AF257" s="192" t="str">
        <f t="shared" si="203"/>
        <v/>
      </c>
      <c r="AG257" s="192"/>
      <c r="AJ257" s="300" t="str">
        <f t="shared" si="204"/>
        <v/>
      </c>
      <c r="AK257" s="300" t="str">
        <f t="shared" si="205"/>
        <v/>
      </c>
      <c r="AL257" s="300" t="str">
        <f t="shared" si="206"/>
        <v/>
      </c>
      <c r="AM257" s="300" t="str">
        <f t="shared" si="207"/>
        <v/>
      </c>
      <c r="AN257" s="300" t="str">
        <f t="shared" si="208"/>
        <v/>
      </c>
      <c r="AO257" s="300" t="str">
        <f t="shared" si="209"/>
        <v/>
      </c>
      <c r="AP257" s="300" t="str">
        <f t="shared" si="210"/>
        <v/>
      </c>
      <c r="AQ257" s="300" t="str">
        <f t="shared" si="211"/>
        <v/>
      </c>
      <c r="AR257" s="306" t="str">
        <f t="shared" si="212"/>
        <v/>
      </c>
      <c r="AS257" s="300" t="str">
        <f t="shared" si="213"/>
        <v/>
      </c>
      <c r="AT257" s="300" t="str">
        <f t="shared" si="214"/>
        <v/>
      </c>
      <c r="AU257" s="192" t="str">
        <f t="shared" si="215"/>
        <v>рбс</v>
      </c>
      <c r="AV257" s="192" t="e">
        <f t="shared" si="216"/>
        <v>#N/A</v>
      </c>
      <c r="AW257" s="191">
        <f t="shared" si="217"/>
        <v>0</v>
      </c>
      <c r="AX257" s="191">
        <f t="shared" si="218"/>
        <v>0</v>
      </c>
      <c r="AY257" s="191">
        <f t="shared" si="219"/>
        <v>0</v>
      </c>
      <c r="AZ257" s="191">
        <f t="shared" si="220"/>
        <v>0</v>
      </c>
      <c r="BA257" s="193" t="e">
        <f t="shared" si="221"/>
        <v>#N/A</v>
      </c>
      <c r="BB257" s="193" t="e">
        <f t="shared" si="222"/>
        <v>#N/A</v>
      </c>
      <c r="BC257" s="193" t="e">
        <f t="shared" si="223"/>
        <v>#N/A</v>
      </c>
      <c r="BD257" s="191">
        <f t="shared" si="230"/>
        <v>0</v>
      </c>
      <c r="BE257" s="191" t="e">
        <f t="shared" si="224"/>
        <v>#N/A</v>
      </c>
      <c r="BF257" s="210" t="e">
        <f t="shared" si="225"/>
        <v>#N/A</v>
      </c>
      <c r="BG257" s="211" t="e">
        <f t="shared" si="226"/>
        <v>#N/A</v>
      </c>
      <c r="BH257" s="289"/>
      <c r="BI257" s="289"/>
      <c r="BJ257" s="228"/>
      <c r="BK257" s="228"/>
      <c r="BL257" s="233" t="str">
        <f t="shared" si="227"/>
        <v/>
      </c>
    </row>
    <row r="258" spans="1:64" ht="12" hidden="1" customHeight="1">
      <c r="A258" s="333" t="s">
        <v>685</v>
      </c>
      <c r="B258" s="381" t="s">
        <v>458</v>
      </c>
      <c r="C258" s="333" t="s">
        <v>673</v>
      </c>
      <c r="D258" s="381" t="s">
        <v>460</v>
      </c>
      <c r="E258" s="381" t="s">
        <v>967</v>
      </c>
      <c r="F258" s="381" t="s">
        <v>611</v>
      </c>
      <c r="G258" s="381" t="s">
        <v>405</v>
      </c>
      <c r="H258" s="100" t="s">
        <v>653</v>
      </c>
      <c r="I258" s="381" t="s">
        <v>339</v>
      </c>
      <c r="J258" s="382">
        <v>12295.22</v>
      </c>
      <c r="K258" s="382">
        <v>1527.96</v>
      </c>
      <c r="L258" s="191" t="str">
        <f t="shared" si="186"/>
        <v>80601409040512100R055081024210</v>
      </c>
      <c r="M258" s="192">
        <f t="array" ref="M258">IF(COUNT(SEARCH(Удалить_Роспись_КВСР,$B258)*SEARCH(Удалить_Роспись_ПБС,$C258)*SEARCH(Удалить_Роспись_КФСР, $D258)*SEARCH(Удалить_Роспись_КЦСР,$E258)*SEARCH(Удалить_Роспись_КВР,$F258)*SEARCH(Удалить_Роспись_ЭК,$H258)*SEARCH(Удалить_Роспись_КР,$I258))&gt;0,0,1)</f>
        <v>0</v>
      </c>
      <c r="N258" s="192">
        <v>0</v>
      </c>
      <c r="O258" s="192" t="str">
        <f t="shared" si="187"/>
        <v/>
      </c>
      <c r="P258" s="192" t="str">
        <f t="shared" si="228"/>
        <v/>
      </c>
      <c r="Q258" s="300" t="str">
        <f t="shared" si="188"/>
        <v/>
      </c>
      <c r="R258" s="300" t="str">
        <f t="shared" si="189"/>
        <v/>
      </c>
      <c r="S258" s="300" t="str">
        <f t="shared" si="190"/>
        <v/>
      </c>
      <c r="T258" s="192" t="str">
        <f t="shared" si="191"/>
        <v/>
      </c>
      <c r="U258" s="303" t="str">
        <f t="shared" si="192"/>
        <v/>
      </c>
      <c r="V258" s="300" t="str">
        <f t="shared" si="193"/>
        <v/>
      </c>
      <c r="W258" s="192" t="str">
        <f t="shared" si="194"/>
        <v/>
      </c>
      <c r="X258" s="303" t="str">
        <f t="shared" si="195"/>
        <v/>
      </c>
      <c r="Y258" s="300" t="str">
        <f t="shared" si="196"/>
        <v/>
      </c>
      <c r="Z258" s="300" t="str">
        <f t="shared" si="197"/>
        <v/>
      </c>
      <c r="AA258" s="303" t="str">
        <f t="shared" si="198"/>
        <v/>
      </c>
      <c r="AB258" s="300" t="str">
        <f t="shared" si="199"/>
        <v/>
      </c>
      <c r="AC258" s="300" t="str">
        <f t="shared" si="200"/>
        <v/>
      </c>
      <c r="AD258" s="300" t="str">
        <f t="shared" si="201"/>
        <v/>
      </c>
      <c r="AE258" s="192" t="str">
        <f t="shared" si="202"/>
        <v/>
      </c>
      <c r="AF258" s="192" t="str">
        <f t="shared" si="203"/>
        <v/>
      </c>
      <c r="AG258" s="192"/>
      <c r="AJ258" s="300" t="str">
        <f t="shared" si="204"/>
        <v/>
      </c>
      <c r="AK258" s="300" t="str">
        <f t="shared" si="205"/>
        <v/>
      </c>
      <c r="AL258" s="300" t="str">
        <f t="shared" si="206"/>
        <v/>
      </c>
      <c r="AM258" s="300" t="str">
        <f t="shared" si="207"/>
        <v/>
      </c>
      <c r="AN258" s="300" t="str">
        <f t="shared" si="208"/>
        <v/>
      </c>
      <c r="AO258" s="300" t="str">
        <f t="shared" si="209"/>
        <v/>
      </c>
      <c r="AP258" s="300" t="str">
        <f t="shared" si="210"/>
        <v/>
      </c>
      <c r="AQ258" s="300" t="str">
        <f t="shared" si="211"/>
        <v/>
      </c>
      <c r="AR258" s="306" t="str">
        <f t="shared" si="212"/>
        <v/>
      </c>
      <c r="AS258" s="300" t="str">
        <f t="shared" si="213"/>
        <v/>
      </c>
      <c r="AT258" s="300" t="str">
        <f t="shared" si="214"/>
        <v/>
      </c>
      <c r="AU258" s="192" t="str">
        <f t="shared" si="215"/>
        <v>рбс</v>
      </c>
      <c r="AV258" s="192" t="str">
        <f t="shared" si="216"/>
        <v>рбс80601409общпро</v>
      </c>
      <c r="AW258" s="191">
        <f t="shared" si="217"/>
        <v>0</v>
      </c>
      <c r="AX258" s="191">
        <f t="shared" si="218"/>
        <v>0</v>
      </c>
      <c r="AY258" s="191">
        <f t="shared" si="219"/>
        <v>0</v>
      </c>
      <c r="AZ258" s="191">
        <f t="shared" si="220"/>
        <v>0</v>
      </c>
      <c r="BA258" s="193">
        <f t="shared" si="221"/>
        <v>1</v>
      </c>
      <c r="BB258" s="193">
        <f t="shared" si="222"/>
        <v>1</v>
      </c>
      <c r="BC258" s="193">
        <f t="shared" si="223"/>
        <v>1</v>
      </c>
      <c r="BD258" s="191">
        <f t="shared" si="230"/>
        <v>0</v>
      </c>
      <c r="BE258" s="191">
        <f t="shared" si="224"/>
        <v>0</v>
      </c>
      <c r="BF258" s="210">
        <f t="shared" si="225"/>
        <v>0</v>
      </c>
      <c r="BG258" s="211">
        <f t="shared" si="226"/>
        <v>0</v>
      </c>
      <c r="BH258" s="289"/>
      <c r="BI258" s="289"/>
      <c r="BJ258" s="228"/>
      <c r="BK258" s="228"/>
      <c r="BL258" s="233" t="str">
        <f t="shared" si="227"/>
        <v/>
      </c>
    </row>
    <row r="259" spans="1:64" ht="12" hidden="1" customHeight="1">
      <c r="A259" s="333" t="s">
        <v>685</v>
      </c>
      <c r="B259" s="381" t="s">
        <v>458</v>
      </c>
      <c r="C259" s="333" t="s">
        <v>673</v>
      </c>
      <c r="D259" s="381" t="s">
        <v>460</v>
      </c>
      <c r="E259" s="381" t="s">
        <v>968</v>
      </c>
      <c r="F259" s="381" t="s">
        <v>602</v>
      </c>
      <c r="G259" s="381" t="s">
        <v>385</v>
      </c>
      <c r="H259" s="100" t="s">
        <v>653</v>
      </c>
      <c r="I259" s="381" t="s">
        <v>339</v>
      </c>
      <c r="J259" s="382">
        <v>741928</v>
      </c>
      <c r="K259" s="382">
        <v>566487.88</v>
      </c>
      <c r="L259" s="191" t="str">
        <f t="shared" si="186"/>
        <v>806014090405123007517012121110</v>
      </c>
      <c r="M259" s="192">
        <f t="array" ref="M259">IF(COUNT(SEARCH(Удалить_Роспись_КВСР,$B259)*SEARCH(Удалить_Роспись_ПБС,$C259)*SEARCH(Удалить_Роспись_КФСР, $D259)*SEARCH(Удалить_Роспись_КЦСР,$E259)*SEARCH(Удалить_Роспись_КВР,$F259)*SEARCH(Удалить_Роспись_ЭК,$H259)*SEARCH(Удалить_Роспись_КР,$I259))&gt;0,0,1)</f>
        <v>0</v>
      </c>
      <c r="N259" s="192">
        <v>0</v>
      </c>
      <c r="O259" s="192" t="str">
        <f t="shared" si="187"/>
        <v/>
      </c>
      <c r="P259" s="192" t="str">
        <f t="shared" si="228"/>
        <v/>
      </c>
      <c r="Q259" s="300" t="str">
        <f t="shared" si="188"/>
        <v/>
      </c>
      <c r="R259" s="300" t="str">
        <f t="shared" si="189"/>
        <v/>
      </c>
      <c r="S259" s="300" t="str">
        <f t="shared" si="190"/>
        <v/>
      </c>
      <c r="T259" s="192" t="str">
        <f t="shared" si="191"/>
        <v/>
      </c>
      <c r="U259" s="303" t="str">
        <f t="shared" si="192"/>
        <v/>
      </c>
      <c r="V259" s="300" t="str">
        <f t="shared" si="193"/>
        <v/>
      </c>
      <c r="W259" s="192" t="str">
        <f t="shared" si="194"/>
        <v/>
      </c>
      <c r="X259" s="303" t="str">
        <f t="shared" si="195"/>
        <v/>
      </c>
      <c r="Y259" s="300" t="str">
        <f t="shared" si="196"/>
        <v/>
      </c>
      <c r="Z259" s="300" t="str">
        <f t="shared" si="197"/>
        <v/>
      </c>
      <c r="AA259" s="303" t="str">
        <f t="shared" si="198"/>
        <v/>
      </c>
      <c r="AB259" s="300" t="str">
        <f t="shared" si="199"/>
        <v/>
      </c>
      <c r="AC259" s="300" t="str">
        <f t="shared" si="200"/>
        <v/>
      </c>
      <c r="AD259" s="300" t="str">
        <f t="shared" si="201"/>
        <v/>
      </c>
      <c r="AE259" s="192" t="str">
        <f t="shared" si="202"/>
        <v/>
      </c>
      <c r="AF259" s="192" t="str">
        <f t="shared" si="203"/>
        <v/>
      </c>
      <c r="AG259" s="192"/>
      <c r="AJ259" s="300" t="str">
        <f t="shared" si="204"/>
        <v/>
      </c>
      <c r="AK259" s="300" t="str">
        <f t="shared" si="205"/>
        <v/>
      </c>
      <c r="AL259" s="300" t="str">
        <f t="shared" si="206"/>
        <v/>
      </c>
      <c r="AM259" s="300" t="str">
        <f t="shared" si="207"/>
        <v/>
      </c>
      <c r="AN259" s="300" t="str">
        <f t="shared" si="208"/>
        <v/>
      </c>
      <c r="AO259" s="300" t="str">
        <f t="shared" si="209"/>
        <v/>
      </c>
      <c r="AP259" s="300" t="str">
        <f t="shared" si="210"/>
        <v/>
      </c>
      <c r="AQ259" s="300" t="str">
        <f t="shared" si="211"/>
        <v/>
      </c>
      <c r="AR259" s="306" t="str">
        <f t="shared" si="212"/>
        <v/>
      </c>
      <c r="AS259" s="300" t="str">
        <f t="shared" si="213"/>
        <v/>
      </c>
      <c r="AT259" s="300" t="str">
        <f t="shared" si="214"/>
        <v/>
      </c>
      <c r="AU259" s="192" t="str">
        <f t="shared" si="215"/>
        <v>рбс</v>
      </c>
      <c r="AV259" s="192" t="str">
        <f t="shared" si="216"/>
        <v>рбс80601409общопл</v>
      </c>
      <c r="AW259" s="191">
        <f t="shared" si="217"/>
        <v>0</v>
      </c>
      <c r="AX259" s="191">
        <f t="shared" si="218"/>
        <v>0</v>
      </c>
      <c r="AY259" s="191">
        <f t="shared" si="219"/>
        <v>0</v>
      </c>
      <c r="AZ259" s="191">
        <f t="shared" si="220"/>
        <v>0</v>
      </c>
      <c r="BA259" s="193">
        <f t="shared" si="221"/>
        <v>1</v>
      </c>
      <c r="BB259" s="193">
        <f t="shared" si="222"/>
        <v>1</v>
      </c>
      <c r="BC259" s="193">
        <f t="shared" si="223"/>
        <v>1</v>
      </c>
      <c r="BD259" s="191">
        <f t="shared" si="230"/>
        <v>0</v>
      </c>
      <c r="BE259" s="191">
        <f t="shared" si="224"/>
        <v>0</v>
      </c>
      <c r="BF259" s="210">
        <f t="shared" si="225"/>
        <v>0</v>
      </c>
      <c r="BG259" s="211">
        <f t="shared" si="226"/>
        <v>0</v>
      </c>
      <c r="BH259" s="289"/>
      <c r="BI259" s="289"/>
      <c r="BJ259" s="228"/>
      <c r="BK259" s="228"/>
      <c r="BL259" s="233" t="str">
        <f t="shared" si="227"/>
        <v/>
      </c>
    </row>
    <row r="260" spans="1:64" ht="12" hidden="1" customHeight="1">
      <c r="A260" s="333" t="s">
        <v>685</v>
      </c>
      <c r="B260" s="381" t="s">
        <v>458</v>
      </c>
      <c r="C260" s="333" t="s">
        <v>673</v>
      </c>
      <c r="D260" s="381" t="s">
        <v>460</v>
      </c>
      <c r="E260" s="381" t="s">
        <v>968</v>
      </c>
      <c r="F260" s="381" t="s">
        <v>585</v>
      </c>
      <c r="G260" s="381" t="s">
        <v>386</v>
      </c>
      <c r="H260" s="100" t="s">
        <v>653</v>
      </c>
      <c r="I260" s="381" t="s">
        <v>339</v>
      </c>
      <c r="J260" s="382">
        <v>136350</v>
      </c>
      <c r="K260" s="382">
        <v>88075</v>
      </c>
      <c r="L260" s="191" t="str">
        <f t="shared" si="186"/>
        <v>806014090405123007517012221210</v>
      </c>
      <c r="M260" s="192">
        <f t="array" ref="M260">IF(COUNT(SEARCH(Удалить_Роспись_КВСР,$B260)*SEARCH(Удалить_Роспись_ПБС,$C260)*SEARCH(Удалить_Роспись_КФСР, $D260)*SEARCH(Удалить_Роспись_КЦСР,$E260)*SEARCH(Удалить_Роспись_КВР,$F260)*SEARCH(Удалить_Роспись_ЭК,$H260)*SEARCH(Удалить_Роспись_КР,$I260))&gt;0,0,1)</f>
        <v>0</v>
      </c>
      <c r="N260" s="192">
        <v>0</v>
      </c>
      <c r="O260" s="192" t="str">
        <f t="shared" si="187"/>
        <v/>
      </c>
      <c r="P260" s="192" t="str">
        <f t="shared" si="228"/>
        <v/>
      </c>
      <c r="Q260" s="300" t="str">
        <f t="shared" si="188"/>
        <v/>
      </c>
      <c r="R260" s="300" t="str">
        <f t="shared" si="189"/>
        <v/>
      </c>
      <c r="S260" s="300" t="str">
        <f t="shared" si="190"/>
        <v/>
      </c>
      <c r="T260" s="192" t="str">
        <f t="shared" si="191"/>
        <v/>
      </c>
      <c r="U260" s="303" t="str">
        <f t="shared" si="192"/>
        <v/>
      </c>
      <c r="V260" s="300" t="str">
        <f t="shared" si="193"/>
        <v/>
      </c>
      <c r="W260" s="192" t="str">
        <f t="shared" si="194"/>
        <v/>
      </c>
      <c r="X260" s="303" t="str">
        <f t="shared" si="195"/>
        <v/>
      </c>
      <c r="Y260" s="300" t="str">
        <f t="shared" si="196"/>
        <v/>
      </c>
      <c r="Z260" s="300" t="str">
        <f t="shared" si="197"/>
        <v/>
      </c>
      <c r="AA260" s="303" t="str">
        <f t="shared" si="198"/>
        <v/>
      </c>
      <c r="AB260" s="300" t="str">
        <f t="shared" si="199"/>
        <v/>
      </c>
      <c r="AC260" s="300" t="str">
        <f t="shared" si="200"/>
        <v/>
      </c>
      <c r="AD260" s="300" t="str">
        <f t="shared" si="201"/>
        <v/>
      </c>
      <c r="AE260" s="192" t="str">
        <f t="shared" si="202"/>
        <v/>
      </c>
      <c r="AF260" s="192" t="str">
        <f t="shared" si="203"/>
        <v/>
      </c>
      <c r="AG260" s="192"/>
      <c r="AJ260" s="300" t="str">
        <f t="shared" si="204"/>
        <v/>
      </c>
      <c r="AK260" s="300" t="str">
        <f t="shared" si="205"/>
        <v/>
      </c>
      <c r="AL260" s="300" t="str">
        <f t="shared" si="206"/>
        <v/>
      </c>
      <c r="AM260" s="300" t="str">
        <f t="shared" si="207"/>
        <v/>
      </c>
      <c r="AN260" s="300" t="str">
        <f t="shared" si="208"/>
        <v/>
      </c>
      <c r="AO260" s="300" t="str">
        <f t="shared" si="209"/>
        <v/>
      </c>
      <c r="AP260" s="300" t="str">
        <f t="shared" si="210"/>
        <v/>
      </c>
      <c r="AQ260" s="300" t="str">
        <f t="shared" si="211"/>
        <v/>
      </c>
      <c r="AR260" s="306" t="str">
        <f t="shared" si="212"/>
        <v/>
      </c>
      <c r="AS260" s="300" t="str">
        <f t="shared" si="213"/>
        <v/>
      </c>
      <c r="AT260" s="300" t="str">
        <f t="shared" si="214"/>
        <v/>
      </c>
      <c r="AU260" s="192" t="str">
        <f t="shared" si="215"/>
        <v>рбс</v>
      </c>
      <c r="AV260" s="192" t="str">
        <f t="shared" si="216"/>
        <v>рбс80601409общпро</v>
      </c>
      <c r="AW260" s="191">
        <f t="shared" si="217"/>
        <v>0</v>
      </c>
      <c r="AX260" s="191">
        <f t="shared" si="218"/>
        <v>0</v>
      </c>
      <c r="AY260" s="191">
        <f t="shared" si="219"/>
        <v>0</v>
      </c>
      <c r="AZ260" s="191">
        <f t="shared" si="220"/>
        <v>0</v>
      </c>
      <c r="BA260" s="193">
        <f t="shared" si="221"/>
        <v>1</v>
      </c>
      <c r="BB260" s="193">
        <f t="shared" si="222"/>
        <v>1</v>
      </c>
      <c r="BC260" s="193">
        <f t="shared" si="223"/>
        <v>1</v>
      </c>
      <c r="BD260" s="191">
        <f t="shared" si="230"/>
        <v>0</v>
      </c>
      <c r="BE260" s="191">
        <f t="shared" si="224"/>
        <v>0</v>
      </c>
      <c r="BF260" s="210">
        <f t="shared" si="225"/>
        <v>0</v>
      </c>
      <c r="BG260" s="211">
        <f t="shared" si="226"/>
        <v>0</v>
      </c>
      <c r="BH260" s="289"/>
      <c r="BI260" s="289"/>
      <c r="BJ260" s="228"/>
      <c r="BK260" s="228"/>
      <c r="BL260" s="233" t="str">
        <f t="shared" si="227"/>
        <v/>
      </c>
    </row>
    <row r="261" spans="1:64" ht="12" hidden="1" customHeight="1">
      <c r="A261" s="333" t="s">
        <v>685</v>
      </c>
      <c r="B261" s="381" t="s">
        <v>458</v>
      </c>
      <c r="C261" s="333" t="s">
        <v>673</v>
      </c>
      <c r="D261" s="381" t="s">
        <v>460</v>
      </c>
      <c r="E261" s="381" t="s">
        <v>968</v>
      </c>
      <c r="F261" s="381" t="s">
        <v>873</v>
      </c>
      <c r="G261" s="381" t="s">
        <v>387</v>
      </c>
      <c r="H261" s="100" t="s">
        <v>653</v>
      </c>
      <c r="I261" s="381" t="s">
        <v>339</v>
      </c>
      <c r="J261" s="382">
        <v>224062</v>
      </c>
      <c r="K261" s="382">
        <v>159279.46</v>
      </c>
      <c r="L261" s="191" t="str">
        <f t="shared" si="186"/>
        <v>806014090405123007517012921310</v>
      </c>
      <c r="M261" s="192">
        <f t="array" ref="M261">IF(COUNT(SEARCH(Удалить_Роспись_КВСР,$B261)*SEARCH(Удалить_Роспись_ПБС,$C261)*SEARCH(Удалить_Роспись_КФСР, $D261)*SEARCH(Удалить_Роспись_КЦСР,$E261)*SEARCH(Удалить_Роспись_КВР,$F261)*SEARCH(Удалить_Роспись_ЭК,$H261)*SEARCH(Удалить_Роспись_КР,$I261))&gt;0,0,1)</f>
        <v>0</v>
      </c>
      <c r="N261" s="192">
        <v>0</v>
      </c>
      <c r="O261" s="192" t="str">
        <f t="shared" si="187"/>
        <v/>
      </c>
      <c r="P261" s="192" t="str">
        <f t="shared" si="228"/>
        <v/>
      </c>
      <c r="Q261" s="300" t="str">
        <f t="shared" si="188"/>
        <v/>
      </c>
      <c r="R261" s="300" t="str">
        <f t="shared" si="189"/>
        <v/>
      </c>
      <c r="S261" s="300" t="str">
        <f t="shared" si="190"/>
        <v/>
      </c>
      <c r="T261" s="192" t="str">
        <f t="shared" si="191"/>
        <v/>
      </c>
      <c r="U261" s="303" t="str">
        <f t="shared" si="192"/>
        <v/>
      </c>
      <c r="V261" s="300" t="str">
        <f t="shared" si="193"/>
        <v/>
      </c>
      <c r="W261" s="192" t="str">
        <f t="shared" si="194"/>
        <v/>
      </c>
      <c r="X261" s="303" t="str">
        <f t="shared" si="195"/>
        <v/>
      </c>
      <c r="Y261" s="300" t="str">
        <f t="shared" si="196"/>
        <v/>
      </c>
      <c r="Z261" s="300" t="str">
        <f t="shared" si="197"/>
        <v/>
      </c>
      <c r="AA261" s="303" t="str">
        <f t="shared" si="198"/>
        <v/>
      </c>
      <c r="AB261" s="300" t="str">
        <f t="shared" si="199"/>
        <v/>
      </c>
      <c r="AC261" s="300" t="str">
        <f t="shared" si="200"/>
        <v/>
      </c>
      <c r="AD261" s="300" t="str">
        <f t="shared" si="201"/>
        <v/>
      </c>
      <c r="AE261" s="192" t="str">
        <f t="shared" si="202"/>
        <v/>
      </c>
      <c r="AF261" s="192" t="str">
        <f t="shared" si="203"/>
        <v/>
      </c>
      <c r="AG261" s="192"/>
      <c r="AJ261" s="300" t="str">
        <f t="shared" si="204"/>
        <v/>
      </c>
      <c r="AK261" s="300" t="str">
        <f t="shared" si="205"/>
        <v/>
      </c>
      <c r="AL261" s="300" t="str">
        <f t="shared" si="206"/>
        <v/>
      </c>
      <c r="AM261" s="300" t="str">
        <f t="shared" si="207"/>
        <v/>
      </c>
      <c r="AN261" s="300" t="str">
        <f t="shared" si="208"/>
        <v/>
      </c>
      <c r="AO261" s="300" t="str">
        <f t="shared" si="209"/>
        <v/>
      </c>
      <c r="AP261" s="300" t="str">
        <f t="shared" si="210"/>
        <v/>
      </c>
      <c r="AQ261" s="300" t="str">
        <f t="shared" si="211"/>
        <v/>
      </c>
      <c r="AR261" s="306" t="str">
        <f t="shared" si="212"/>
        <v/>
      </c>
      <c r="AS261" s="300" t="str">
        <f t="shared" si="213"/>
        <v/>
      </c>
      <c r="AT261" s="300" t="str">
        <f t="shared" si="214"/>
        <v/>
      </c>
      <c r="AU261" s="192" t="str">
        <f t="shared" si="215"/>
        <v>рбс</v>
      </c>
      <c r="AV261" s="192" t="str">
        <f t="shared" si="216"/>
        <v>рбс80601409общопл</v>
      </c>
      <c r="AW261" s="191">
        <f t="shared" si="217"/>
        <v>0</v>
      </c>
      <c r="AX261" s="191">
        <f t="shared" si="218"/>
        <v>0</v>
      </c>
      <c r="AY261" s="191">
        <f t="shared" si="219"/>
        <v>0</v>
      </c>
      <c r="AZ261" s="191">
        <f t="shared" si="220"/>
        <v>0</v>
      </c>
      <c r="BA261" s="193">
        <f t="shared" si="221"/>
        <v>1</v>
      </c>
      <c r="BB261" s="193">
        <f t="shared" si="222"/>
        <v>1</v>
      </c>
      <c r="BC261" s="193">
        <f t="shared" si="223"/>
        <v>1</v>
      </c>
      <c r="BD261" s="191">
        <f t="shared" si="230"/>
        <v>0</v>
      </c>
      <c r="BE261" s="191">
        <f t="shared" si="224"/>
        <v>0</v>
      </c>
      <c r="BF261" s="210">
        <f t="shared" si="225"/>
        <v>0</v>
      </c>
      <c r="BG261" s="211">
        <f t="shared" si="226"/>
        <v>0</v>
      </c>
      <c r="BH261" s="289"/>
      <c r="BI261" s="289"/>
      <c r="BJ261" s="228"/>
      <c r="BK261" s="228"/>
      <c r="BL261" s="233" t="str">
        <f t="shared" si="227"/>
        <v/>
      </c>
    </row>
    <row r="262" spans="1:64" ht="12" hidden="1" customHeight="1">
      <c r="A262" s="333" t="s">
        <v>685</v>
      </c>
      <c r="B262" s="381" t="s">
        <v>458</v>
      </c>
      <c r="C262" s="333" t="s">
        <v>673</v>
      </c>
      <c r="D262" s="381" t="s">
        <v>460</v>
      </c>
      <c r="E262" s="381" t="s">
        <v>968</v>
      </c>
      <c r="F262" s="381" t="s">
        <v>586</v>
      </c>
      <c r="G262" s="381" t="s">
        <v>391</v>
      </c>
      <c r="H262" s="100" t="s">
        <v>653</v>
      </c>
      <c r="I262" s="381" t="s">
        <v>339</v>
      </c>
      <c r="J262" s="382">
        <v>14000</v>
      </c>
      <c r="K262" s="382">
        <v>7532.41</v>
      </c>
      <c r="L262" s="191" t="str">
        <f t="shared" si="186"/>
        <v>806014090405123007517024422110</v>
      </c>
      <c r="M262" s="192">
        <f t="array" ref="M262">IF(COUNT(SEARCH(Удалить_Роспись_КВСР,$B262)*SEARCH(Удалить_Роспись_ПБС,$C262)*SEARCH(Удалить_Роспись_КФСР, $D262)*SEARCH(Удалить_Роспись_КЦСР,$E262)*SEARCH(Удалить_Роспись_КВР,$F262)*SEARCH(Удалить_Роспись_ЭК,$H262)*SEARCH(Удалить_Роспись_КР,$I262))&gt;0,0,1)</f>
        <v>0</v>
      </c>
      <c r="N262" s="192">
        <v>0</v>
      </c>
      <c r="O262" s="192" t="str">
        <f t="shared" si="187"/>
        <v/>
      </c>
      <c r="P262" s="192" t="str">
        <f t="shared" si="228"/>
        <v/>
      </c>
      <c r="Q262" s="300" t="str">
        <f t="shared" si="188"/>
        <v/>
      </c>
      <c r="R262" s="300" t="str">
        <f t="shared" si="189"/>
        <v/>
      </c>
      <c r="S262" s="300" t="str">
        <f t="shared" si="190"/>
        <v/>
      </c>
      <c r="T262" s="192" t="str">
        <f t="shared" si="191"/>
        <v/>
      </c>
      <c r="U262" s="303" t="str">
        <f t="shared" si="192"/>
        <v/>
      </c>
      <c r="V262" s="300" t="str">
        <f t="shared" si="193"/>
        <v/>
      </c>
      <c r="W262" s="192" t="str">
        <f t="shared" si="194"/>
        <v/>
      </c>
      <c r="X262" s="303" t="str">
        <f t="shared" si="195"/>
        <v/>
      </c>
      <c r="Y262" s="300" t="str">
        <f t="shared" si="196"/>
        <v/>
      </c>
      <c r="Z262" s="300" t="str">
        <f t="shared" si="197"/>
        <v/>
      </c>
      <c r="AA262" s="303" t="str">
        <f t="shared" si="198"/>
        <v/>
      </c>
      <c r="AB262" s="300" t="str">
        <f t="shared" si="199"/>
        <v/>
      </c>
      <c r="AC262" s="300" t="str">
        <f t="shared" si="200"/>
        <v/>
      </c>
      <c r="AD262" s="300" t="str">
        <f t="shared" si="201"/>
        <v/>
      </c>
      <c r="AE262" s="192" t="str">
        <f t="shared" si="202"/>
        <v/>
      </c>
      <c r="AF262" s="192" t="str">
        <f t="shared" si="203"/>
        <v/>
      </c>
      <c r="AG262" s="192"/>
      <c r="AJ262" s="300" t="str">
        <f t="shared" si="204"/>
        <v/>
      </c>
      <c r="AK262" s="300" t="str">
        <f t="shared" si="205"/>
        <v/>
      </c>
      <c r="AL262" s="300" t="str">
        <f t="shared" si="206"/>
        <v/>
      </c>
      <c r="AM262" s="300" t="str">
        <f t="shared" si="207"/>
        <v/>
      </c>
      <c r="AN262" s="300" t="str">
        <f t="shared" si="208"/>
        <v/>
      </c>
      <c r="AO262" s="300" t="str">
        <f t="shared" si="209"/>
        <v/>
      </c>
      <c r="AP262" s="300" t="str">
        <f t="shared" si="210"/>
        <v/>
      </c>
      <c r="AQ262" s="300" t="str">
        <f t="shared" si="211"/>
        <v/>
      </c>
      <c r="AR262" s="306" t="str">
        <f t="shared" si="212"/>
        <v/>
      </c>
      <c r="AS262" s="300" t="str">
        <f t="shared" si="213"/>
        <v/>
      </c>
      <c r="AT262" s="300" t="str">
        <f t="shared" si="214"/>
        <v/>
      </c>
      <c r="AU262" s="192" t="str">
        <f t="shared" si="215"/>
        <v>рбс</v>
      </c>
      <c r="AV262" s="192" t="str">
        <f t="shared" si="216"/>
        <v>рбс80601409общпро</v>
      </c>
      <c r="AW262" s="191">
        <f t="shared" si="217"/>
        <v>0</v>
      </c>
      <c r="AX262" s="191">
        <f t="shared" si="218"/>
        <v>0</v>
      </c>
      <c r="AY262" s="191">
        <f t="shared" si="219"/>
        <v>0</v>
      </c>
      <c r="AZ262" s="191">
        <f t="shared" si="220"/>
        <v>0</v>
      </c>
      <c r="BA262" s="193">
        <f t="shared" si="221"/>
        <v>1</v>
      </c>
      <c r="BB262" s="193">
        <f t="shared" si="222"/>
        <v>1</v>
      </c>
      <c r="BC262" s="193">
        <f t="shared" si="223"/>
        <v>1</v>
      </c>
      <c r="BD262" s="191">
        <f t="shared" si="230"/>
        <v>0</v>
      </c>
      <c r="BE262" s="191">
        <f t="shared" si="224"/>
        <v>0</v>
      </c>
      <c r="BF262" s="210">
        <f t="shared" si="225"/>
        <v>0</v>
      </c>
      <c r="BG262" s="211">
        <f t="shared" si="226"/>
        <v>0</v>
      </c>
      <c r="BH262" s="289"/>
      <c r="BI262" s="289"/>
      <c r="BJ262" s="228"/>
      <c r="BK262" s="228"/>
      <c r="BL262" s="233" t="str">
        <f t="shared" si="227"/>
        <v/>
      </c>
    </row>
    <row r="263" spans="1:64" ht="12" hidden="1" customHeight="1">
      <c r="A263" s="333" t="s">
        <v>685</v>
      </c>
      <c r="B263" s="381" t="s">
        <v>458</v>
      </c>
      <c r="C263" s="333" t="s">
        <v>673</v>
      </c>
      <c r="D263" s="381" t="s">
        <v>460</v>
      </c>
      <c r="E263" s="381" t="s">
        <v>968</v>
      </c>
      <c r="F263" s="381" t="s">
        <v>586</v>
      </c>
      <c r="G263" s="381" t="s">
        <v>407</v>
      </c>
      <c r="H263" s="100" t="s">
        <v>653</v>
      </c>
      <c r="I263" s="381" t="s">
        <v>339</v>
      </c>
      <c r="J263" s="382">
        <v>16000</v>
      </c>
      <c r="K263" s="382">
        <v>16000</v>
      </c>
      <c r="L263" s="191" t="str">
        <f t="shared" si="186"/>
        <v>806014090405123007517024431010</v>
      </c>
      <c r="M263" s="192">
        <f t="array" ref="M263">IF(COUNT(SEARCH(Удалить_Роспись_КВСР,$B263)*SEARCH(Удалить_Роспись_ПБС,$C263)*SEARCH(Удалить_Роспись_КФСР, $D263)*SEARCH(Удалить_Роспись_КЦСР,$E263)*SEARCH(Удалить_Роспись_КВР,$F263)*SEARCH(Удалить_Роспись_ЭК,$H263)*SEARCH(Удалить_Роспись_КР,$I263))&gt;0,0,1)</f>
        <v>0</v>
      </c>
      <c r="N263" s="192">
        <v>0</v>
      </c>
      <c r="O263" s="192" t="str">
        <f t="shared" si="187"/>
        <v/>
      </c>
      <c r="P263" s="192" t="str">
        <f t="shared" si="228"/>
        <v/>
      </c>
      <c r="Q263" s="300" t="str">
        <f t="shared" si="188"/>
        <v/>
      </c>
      <c r="R263" s="300" t="str">
        <f t="shared" si="189"/>
        <v/>
      </c>
      <c r="S263" s="300" t="str">
        <f t="shared" si="190"/>
        <v/>
      </c>
      <c r="T263" s="192" t="str">
        <f t="shared" si="191"/>
        <v/>
      </c>
      <c r="U263" s="303" t="str">
        <f t="shared" si="192"/>
        <v/>
      </c>
      <c r="V263" s="300" t="str">
        <f t="shared" si="193"/>
        <v/>
      </c>
      <c r="W263" s="192" t="str">
        <f t="shared" si="194"/>
        <v/>
      </c>
      <c r="X263" s="303" t="str">
        <f t="shared" si="195"/>
        <v/>
      </c>
      <c r="Y263" s="300" t="str">
        <f t="shared" si="196"/>
        <v/>
      </c>
      <c r="Z263" s="300" t="str">
        <f t="shared" si="197"/>
        <v/>
      </c>
      <c r="AA263" s="303" t="str">
        <f t="shared" si="198"/>
        <v/>
      </c>
      <c r="AB263" s="300" t="str">
        <f t="shared" si="199"/>
        <v/>
      </c>
      <c r="AC263" s="300" t="str">
        <f t="shared" si="200"/>
        <v/>
      </c>
      <c r="AD263" s="300" t="str">
        <f t="shared" si="201"/>
        <v/>
      </c>
      <c r="AE263" s="192" t="str">
        <f t="shared" si="202"/>
        <v/>
      </c>
      <c r="AF263" s="192" t="str">
        <f t="shared" si="203"/>
        <v/>
      </c>
      <c r="AG263" s="192"/>
      <c r="AJ263" s="300" t="str">
        <f t="shared" si="204"/>
        <v/>
      </c>
      <c r="AK263" s="300" t="str">
        <f t="shared" si="205"/>
        <v/>
      </c>
      <c r="AL263" s="300" t="str">
        <f t="shared" si="206"/>
        <v/>
      </c>
      <c r="AM263" s="300" t="str">
        <f t="shared" si="207"/>
        <v/>
      </c>
      <c r="AN263" s="300" t="str">
        <f t="shared" si="208"/>
        <v/>
      </c>
      <c r="AO263" s="300" t="str">
        <f t="shared" si="209"/>
        <v/>
      </c>
      <c r="AP263" s="300" t="str">
        <f t="shared" si="210"/>
        <v/>
      </c>
      <c r="AQ263" s="300" t="str">
        <f t="shared" si="211"/>
        <v/>
      </c>
      <c r="AR263" s="306" t="str">
        <f t="shared" si="212"/>
        <v/>
      </c>
      <c r="AS263" s="300" t="str">
        <f t="shared" si="213"/>
        <v/>
      </c>
      <c r="AT263" s="300" t="str">
        <f t="shared" si="214"/>
        <v/>
      </c>
      <c r="AU263" s="192" t="str">
        <f t="shared" si="215"/>
        <v>рбс</v>
      </c>
      <c r="AV263" s="192" t="str">
        <f t="shared" si="216"/>
        <v>рбс80601409общосн</v>
      </c>
      <c r="AW263" s="191">
        <f t="shared" si="217"/>
        <v>0</v>
      </c>
      <c r="AX263" s="191">
        <f t="shared" si="218"/>
        <v>0</v>
      </c>
      <c r="AY263" s="191">
        <f t="shared" si="219"/>
        <v>0</v>
      </c>
      <c r="AZ263" s="191">
        <f t="shared" si="220"/>
        <v>0</v>
      </c>
      <c r="BA263" s="193">
        <f t="shared" si="221"/>
        <v>1</v>
      </c>
      <c r="BB263" s="193">
        <f t="shared" si="222"/>
        <v>1</v>
      </c>
      <c r="BC263" s="193">
        <f t="shared" si="223"/>
        <v>1</v>
      </c>
      <c r="BD263" s="191">
        <f t="shared" si="230"/>
        <v>0</v>
      </c>
      <c r="BE263" s="191">
        <f t="shared" si="224"/>
        <v>0</v>
      </c>
      <c r="BF263" s="210">
        <f t="shared" si="225"/>
        <v>0</v>
      </c>
      <c r="BG263" s="211">
        <f t="shared" si="226"/>
        <v>0</v>
      </c>
      <c r="BH263" s="289"/>
      <c r="BI263" s="289"/>
      <c r="BJ263" s="228"/>
      <c r="BK263" s="228"/>
      <c r="BL263" s="233" t="str">
        <f t="shared" si="227"/>
        <v/>
      </c>
    </row>
    <row r="264" spans="1:64" ht="12" hidden="1" customHeight="1">
      <c r="A264" s="333" t="s">
        <v>685</v>
      </c>
      <c r="B264" s="381" t="s">
        <v>458</v>
      </c>
      <c r="C264" s="333" t="s">
        <v>673</v>
      </c>
      <c r="D264" s="381" t="s">
        <v>460</v>
      </c>
      <c r="E264" s="381" t="s">
        <v>968</v>
      </c>
      <c r="F264" s="381" t="s">
        <v>586</v>
      </c>
      <c r="G264" s="381" t="s">
        <v>397</v>
      </c>
      <c r="H264" s="100" t="s">
        <v>653</v>
      </c>
      <c r="I264" s="381" t="s">
        <v>339</v>
      </c>
      <c r="J264" s="382">
        <v>16460</v>
      </c>
      <c r="K264" s="382">
        <v>16460</v>
      </c>
      <c r="L264" s="191" t="str">
        <f t="shared" si="186"/>
        <v>806014090405123007517024434010</v>
      </c>
      <c r="M264" s="192">
        <f t="array" ref="M264">IF(COUNT(SEARCH(Удалить_Роспись_КВСР,$B264)*SEARCH(Удалить_Роспись_ПБС,$C264)*SEARCH(Удалить_Роспись_КФСР, $D264)*SEARCH(Удалить_Роспись_КЦСР,$E264)*SEARCH(Удалить_Роспись_КВР,$F264)*SEARCH(Удалить_Роспись_ЭК,$H264)*SEARCH(Удалить_Роспись_КР,$I264))&gt;0,0,1)</f>
        <v>0</v>
      </c>
      <c r="N264" s="192">
        <v>0</v>
      </c>
      <c r="O264" s="192" t="str">
        <f t="shared" si="187"/>
        <v/>
      </c>
      <c r="P264" s="192" t="str">
        <f t="shared" si="228"/>
        <v/>
      </c>
      <c r="Q264" s="300" t="str">
        <f t="shared" si="188"/>
        <v/>
      </c>
      <c r="R264" s="300" t="str">
        <f t="shared" si="189"/>
        <v/>
      </c>
      <c r="S264" s="300" t="str">
        <f t="shared" si="190"/>
        <v/>
      </c>
      <c r="T264" s="192" t="str">
        <f t="shared" si="191"/>
        <v/>
      </c>
      <c r="U264" s="303" t="str">
        <f t="shared" si="192"/>
        <v/>
      </c>
      <c r="V264" s="300" t="str">
        <f t="shared" si="193"/>
        <v/>
      </c>
      <c r="W264" s="192" t="str">
        <f t="shared" si="194"/>
        <v/>
      </c>
      <c r="X264" s="303" t="str">
        <f t="shared" si="195"/>
        <v/>
      </c>
      <c r="Y264" s="300" t="str">
        <f t="shared" si="196"/>
        <v/>
      </c>
      <c r="Z264" s="300" t="str">
        <f t="shared" si="197"/>
        <v/>
      </c>
      <c r="AA264" s="303" t="str">
        <f t="shared" si="198"/>
        <v/>
      </c>
      <c r="AB264" s="300" t="str">
        <f t="shared" si="199"/>
        <v/>
      </c>
      <c r="AC264" s="300" t="str">
        <f t="shared" si="200"/>
        <v/>
      </c>
      <c r="AD264" s="300" t="str">
        <f t="shared" si="201"/>
        <v/>
      </c>
      <c r="AE264" s="192" t="str">
        <f t="shared" si="202"/>
        <v/>
      </c>
      <c r="AF264" s="192" t="str">
        <f t="shared" si="203"/>
        <v/>
      </c>
      <c r="AG264" s="192"/>
      <c r="AJ264" s="300" t="str">
        <f t="shared" si="204"/>
        <v/>
      </c>
      <c r="AK264" s="300" t="str">
        <f t="shared" si="205"/>
        <v/>
      </c>
      <c r="AL264" s="300" t="str">
        <f t="shared" si="206"/>
        <v/>
      </c>
      <c r="AM264" s="300" t="str">
        <f t="shared" si="207"/>
        <v/>
      </c>
      <c r="AN264" s="300" t="str">
        <f t="shared" si="208"/>
        <v/>
      </c>
      <c r="AO264" s="300" t="str">
        <f t="shared" si="209"/>
        <v/>
      </c>
      <c r="AP264" s="300" t="str">
        <f t="shared" si="210"/>
        <v/>
      </c>
      <c r="AQ264" s="300" t="str">
        <f t="shared" si="211"/>
        <v/>
      </c>
      <c r="AR264" s="306" t="str">
        <f t="shared" si="212"/>
        <v/>
      </c>
      <c r="AS264" s="300" t="str">
        <f t="shared" si="213"/>
        <v/>
      </c>
      <c r="AT264" s="300" t="str">
        <f t="shared" si="214"/>
        <v/>
      </c>
      <c r="AU264" s="192" t="str">
        <f t="shared" si="215"/>
        <v>рбс</v>
      </c>
      <c r="AV264" s="192" t="str">
        <f t="shared" si="216"/>
        <v>рбс80601409общпро</v>
      </c>
      <c r="AW264" s="191">
        <f t="shared" si="217"/>
        <v>0</v>
      </c>
      <c r="AX264" s="191">
        <f t="shared" si="218"/>
        <v>0</v>
      </c>
      <c r="AY264" s="191">
        <f t="shared" si="219"/>
        <v>0</v>
      </c>
      <c r="AZ264" s="191">
        <f t="shared" si="220"/>
        <v>0</v>
      </c>
      <c r="BA264" s="193">
        <f t="shared" si="221"/>
        <v>1</v>
      </c>
      <c r="BB264" s="193">
        <f t="shared" si="222"/>
        <v>1</v>
      </c>
      <c r="BC264" s="193">
        <f t="shared" si="223"/>
        <v>1</v>
      </c>
      <c r="BD264" s="191">
        <f t="shared" si="230"/>
        <v>0</v>
      </c>
      <c r="BE264" s="191">
        <f t="shared" si="224"/>
        <v>0</v>
      </c>
      <c r="BF264" s="210">
        <f t="shared" si="225"/>
        <v>0</v>
      </c>
      <c r="BG264" s="211">
        <f t="shared" si="226"/>
        <v>0</v>
      </c>
      <c r="BH264" s="289"/>
      <c r="BI264" s="289"/>
      <c r="BJ264" s="228"/>
      <c r="BK264" s="228"/>
      <c r="BL264" s="233" t="str">
        <f t="shared" si="227"/>
        <v/>
      </c>
    </row>
    <row r="265" spans="1:64" s="545" customFormat="1" ht="12" customHeight="1">
      <c r="A265" s="534" t="s">
        <v>685</v>
      </c>
      <c r="B265" s="535" t="s">
        <v>458</v>
      </c>
      <c r="C265" s="534" t="s">
        <v>673</v>
      </c>
      <c r="D265" s="535" t="s">
        <v>422</v>
      </c>
      <c r="E265" s="535" t="s">
        <v>969</v>
      </c>
      <c r="F265" s="535" t="s">
        <v>611</v>
      </c>
      <c r="G265" s="535" t="s">
        <v>405</v>
      </c>
      <c r="H265" s="536" t="s">
        <v>653</v>
      </c>
      <c r="I265" s="535" t="s">
        <v>505</v>
      </c>
      <c r="J265" s="537">
        <v>327400</v>
      </c>
      <c r="K265" s="537">
        <v>0</v>
      </c>
      <c r="L265" s="191" t="str">
        <f t="shared" si="186"/>
        <v>80601409040809200Л000081024201</v>
      </c>
      <c r="M265" s="192">
        <f t="array" ref="M265">IF(COUNT(SEARCH(Удалить_Роспись_КВСР,$B265)*SEARCH(Удалить_Роспись_ПБС,$C265)*SEARCH(Удалить_Роспись_КФСР, $D265)*SEARCH(Удалить_Роспись_КЦСР,$E265)*SEARCH(Удалить_Роспись_КВР,$F265)*SEARCH(Удалить_Роспись_ЭК,$H265)*SEARCH(Удалить_Роспись_КР,$I265))&gt;0,0,1)</f>
        <v>1</v>
      </c>
      <c r="N265" s="538">
        <v>0</v>
      </c>
      <c r="O265" s="192" t="str">
        <f t="shared" si="187"/>
        <v/>
      </c>
      <c r="P265" s="192" t="str">
        <f t="shared" si="228"/>
        <v/>
      </c>
      <c r="Q265" s="300" t="str">
        <f t="shared" si="188"/>
        <v/>
      </c>
      <c r="R265" s="300" t="str">
        <f t="shared" si="189"/>
        <v/>
      </c>
      <c r="S265" s="300" t="str">
        <f t="shared" si="190"/>
        <v/>
      </c>
      <c r="T265" s="192" t="str">
        <f t="shared" si="191"/>
        <v/>
      </c>
      <c r="U265" s="303" t="str">
        <f t="shared" si="192"/>
        <v/>
      </c>
      <c r="V265" s="300" t="str">
        <f t="shared" si="193"/>
        <v/>
      </c>
      <c r="W265" s="192" t="str">
        <f t="shared" si="194"/>
        <v/>
      </c>
      <c r="X265" s="303" t="str">
        <f t="shared" si="195"/>
        <v/>
      </c>
      <c r="Y265" s="300" t="str">
        <f t="shared" si="196"/>
        <v/>
      </c>
      <c r="Z265" s="300" t="str">
        <f t="shared" si="197"/>
        <v/>
      </c>
      <c r="AA265" s="303" t="str">
        <f t="shared" si="198"/>
        <v/>
      </c>
      <c r="AB265" s="300" t="str">
        <f t="shared" si="199"/>
        <v/>
      </c>
      <c r="AC265" s="300" t="str">
        <f t="shared" si="200"/>
        <v/>
      </c>
      <c r="AD265" s="300" t="str">
        <f t="shared" si="201"/>
        <v/>
      </c>
      <c r="AE265" s="192" t="str">
        <f t="shared" si="202"/>
        <v/>
      </c>
      <c r="AF265" s="192" t="str">
        <f t="shared" si="203"/>
        <v/>
      </c>
      <c r="AG265" s="192"/>
      <c r="AH265" s="186"/>
      <c r="AI265" s="186"/>
      <c r="AJ265" s="300" t="str">
        <f t="shared" si="204"/>
        <v/>
      </c>
      <c r="AK265" s="300" t="str">
        <f t="shared" si="205"/>
        <v/>
      </c>
      <c r="AL265" s="300" t="str">
        <f t="shared" si="206"/>
        <v/>
      </c>
      <c r="AM265" s="300" t="str">
        <f t="shared" si="207"/>
        <v/>
      </c>
      <c r="AN265" s="300" t="str">
        <f t="shared" si="208"/>
        <v/>
      </c>
      <c r="AO265" s="300" t="str">
        <f t="shared" si="209"/>
        <v/>
      </c>
      <c r="AP265" s="300" t="str">
        <f>IF($D265="0408","тра","")</f>
        <v>тра</v>
      </c>
      <c r="AQ265" s="300" t="str">
        <f t="shared" si="211"/>
        <v/>
      </c>
      <c r="AR265" s="306" t="str">
        <f t="shared" si="212"/>
        <v/>
      </c>
      <c r="AS265" s="300" t="str">
        <f t="shared" si="213"/>
        <v/>
      </c>
      <c r="AT265" s="300" t="str">
        <f t="shared" si="214"/>
        <v/>
      </c>
      <c r="AU265" s="192" t="s">
        <v>139</v>
      </c>
      <c r="AV265" s="192" t="str">
        <f t="shared" si="216"/>
        <v>тра80601409общпро</v>
      </c>
      <c r="AW265" s="539">
        <f t="shared" si="217"/>
        <v>327400</v>
      </c>
      <c r="AX265" s="191">
        <f t="shared" si="218"/>
        <v>0</v>
      </c>
      <c r="AY265" s="191">
        <f t="shared" si="219"/>
        <v>0</v>
      </c>
      <c r="AZ265" s="191">
        <f t="shared" si="220"/>
        <v>0</v>
      </c>
      <c r="BA265" s="193">
        <f t="shared" si="221"/>
        <v>1</v>
      </c>
      <c r="BB265" s="193">
        <f t="shared" si="222"/>
        <v>1</v>
      </c>
      <c r="BC265" s="193">
        <f t="shared" si="223"/>
        <v>1</v>
      </c>
      <c r="BD265" s="539">
        <f t="shared" si="230"/>
        <v>0</v>
      </c>
      <c r="BE265" s="539">
        <f t="shared" si="224"/>
        <v>0</v>
      </c>
      <c r="BF265" s="540">
        <f t="shared" si="225"/>
        <v>0</v>
      </c>
      <c r="BG265" s="541">
        <f t="shared" si="226"/>
        <v>0</v>
      </c>
      <c r="BH265" s="542"/>
      <c r="BI265" s="542"/>
      <c r="BJ265" s="543"/>
      <c r="BK265" s="543"/>
      <c r="BL265" s="544" t="str">
        <f t="shared" si="227"/>
        <v/>
      </c>
    </row>
    <row r="266" spans="1:64" s="545" customFormat="1" ht="12" customHeight="1">
      <c r="A266" s="534" t="s">
        <v>685</v>
      </c>
      <c r="B266" s="535" t="s">
        <v>458</v>
      </c>
      <c r="C266" s="534" t="s">
        <v>673</v>
      </c>
      <c r="D266" s="535" t="s">
        <v>422</v>
      </c>
      <c r="E266" s="535" t="s">
        <v>970</v>
      </c>
      <c r="F266" s="535" t="s">
        <v>611</v>
      </c>
      <c r="G266" s="535" t="s">
        <v>423</v>
      </c>
      <c r="H266" s="536" t="s">
        <v>653</v>
      </c>
      <c r="I266" s="535" t="s">
        <v>505</v>
      </c>
      <c r="J266" s="537">
        <v>25590810</v>
      </c>
      <c r="K266" s="537">
        <v>16980781.93</v>
      </c>
      <c r="L266" s="191" t="str">
        <f t="shared" si="186"/>
        <v>80601409040809200П000081024101</v>
      </c>
      <c r="M266" s="192">
        <f t="array" ref="M266">IF(COUNT(SEARCH(Удалить_Роспись_КВСР,$B266)*SEARCH(Удалить_Роспись_ПБС,$C266)*SEARCH(Удалить_Роспись_КФСР, $D266)*SEARCH(Удалить_Роспись_КЦСР,$E266)*SEARCH(Удалить_Роспись_КВР,$F266)*SEARCH(Удалить_Роспись_ЭК,$H266)*SEARCH(Удалить_Роспись_КР,$I266))&gt;0,0,1)</f>
        <v>1</v>
      </c>
      <c r="N266" s="538">
        <v>0</v>
      </c>
      <c r="O266" s="192" t="str">
        <f t="shared" si="187"/>
        <v/>
      </c>
      <c r="P266" s="192" t="str">
        <f t="shared" si="228"/>
        <v/>
      </c>
      <c r="Q266" s="300" t="str">
        <f t="shared" si="188"/>
        <v/>
      </c>
      <c r="R266" s="300" t="str">
        <f t="shared" si="189"/>
        <v/>
      </c>
      <c r="S266" s="300" t="str">
        <f t="shared" si="190"/>
        <v/>
      </c>
      <c r="T266" s="192" t="str">
        <f t="shared" si="191"/>
        <v/>
      </c>
      <c r="U266" s="303" t="str">
        <f t="shared" si="192"/>
        <v/>
      </c>
      <c r="V266" s="300" t="str">
        <f t="shared" si="193"/>
        <v/>
      </c>
      <c r="W266" s="192" t="str">
        <f t="shared" si="194"/>
        <v/>
      </c>
      <c r="X266" s="303" t="str">
        <f t="shared" si="195"/>
        <v/>
      </c>
      <c r="Y266" s="300" t="str">
        <f t="shared" si="196"/>
        <v/>
      </c>
      <c r="Z266" s="300" t="str">
        <f t="shared" si="197"/>
        <v/>
      </c>
      <c r="AA266" s="303" t="str">
        <f t="shared" si="198"/>
        <v/>
      </c>
      <c r="AB266" s="300" t="str">
        <f t="shared" si="199"/>
        <v/>
      </c>
      <c r="AC266" s="300" t="str">
        <f t="shared" si="200"/>
        <v/>
      </c>
      <c r="AD266" s="300" t="str">
        <f t="shared" si="201"/>
        <v/>
      </c>
      <c r="AE266" s="192" t="str">
        <f t="shared" si="202"/>
        <v/>
      </c>
      <c r="AF266" s="192" t="str">
        <f t="shared" si="203"/>
        <v/>
      </c>
      <c r="AG266" s="192"/>
      <c r="AH266" s="186"/>
      <c r="AI266" s="186"/>
      <c r="AJ266" s="300" t="str">
        <f t="shared" si="204"/>
        <v/>
      </c>
      <c r="AK266" s="300" t="str">
        <f t="shared" si="205"/>
        <v/>
      </c>
      <c r="AL266" s="300" t="str">
        <f t="shared" si="206"/>
        <v/>
      </c>
      <c r="AM266" s="300" t="str">
        <f t="shared" si="207"/>
        <v/>
      </c>
      <c r="AN266" s="300" t="str">
        <f t="shared" si="208"/>
        <v/>
      </c>
      <c r="AO266" s="300" t="str">
        <f t="shared" si="209"/>
        <v/>
      </c>
      <c r="AP266" s="300" t="str">
        <f>IF($D266="0408","тра","")</f>
        <v>тра</v>
      </c>
      <c r="AQ266" s="300" t="str">
        <f t="shared" si="211"/>
        <v/>
      </c>
      <c r="AR266" s="306" t="str">
        <f t="shared" si="212"/>
        <v/>
      </c>
      <c r="AS266" s="300" t="str">
        <f t="shared" si="213"/>
        <v/>
      </c>
      <c r="AT266" s="300" t="str">
        <f t="shared" si="214"/>
        <v/>
      </c>
      <c r="AU266" s="192" t="s">
        <v>139</v>
      </c>
      <c r="AV266" s="192" t="str">
        <f t="shared" si="216"/>
        <v>тра80601409общпро</v>
      </c>
      <c r="AW266" s="539">
        <f t="shared" si="217"/>
        <v>25590810</v>
      </c>
      <c r="AX266" s="191">
        <f t="shared" si="218"/>
        <v>16980781.93</v>
      </c>
      <c r="AY266" s="191">
        <f t="shared" si="219"/>
        <v>0</v>
      </c>
      <c r="AZ266" s="191">
        <f t="shared" si="220"/>
        <v>0</v>
      </c>
      <c r="BA266" s="193">
        <f t="shared" si="221"/>
        <v>1</v>
      </c>
      <c r="BB266" s="193">
        <f t="shared" si="222"/>
        <v>1</v>
      </c>
      <c r="BC266" s="193">
        <f t="shared" si="223"/>
        <v>1</v>
      </c>
      <c r="BD266" s="539"/>
      <c r="BE266" s="539">
        <f t="shared" si="224"/>
        <v>0</v>
      </c>
      <c r="BF266" s="540">
        <f t="shared" si="225"/>
        <v>0</v>
      </c>
      <c r="BG266" s="541">
        <f t="shared" si="226"/>
        <v>0</v>
      </c>
      <c r="BH266" s="542"/>
      <c r="BI266" s="542"/>
      <c r="BJ266" s="543"/>
      <c r="BK266" s="543"/>
      <c r="BL266" s="544" t="str">
        <f t="shared" si="227"/>
        <v/>
      </c>
    </row>
    <row r="267" spans="1:64" ht="12" hidden="1" customHeight="1">
      <c r="A267" s="333" t="s">
        <v>685</v>
      </c>
      <c r="B267" s="381" t="s">
        <v>458</v>
      </c>
      <c r="C267" s="333" t="s">
        <v>673</v>
      </c>
      <c r="D267" s="381" t="s">
        <v>462</v>
      </c>
      <c r="E267" s="381" t="s">
        <v>867</v>
      </c>
      <c r="F267" s="381" t="s">
        <v>586</v>
      </c>
      <c r="G267" s="381" t="s">
        <v>394</v>
      </c>
      <c r="H267" s="100" t="s">
        <v>653</v>
      </c>
      <c r="I267" s="381" t="s">
        <v>339</v>
      </c>
      <c r="J267" s="382">
        <v>100000</v>
      </c>
      <c r="K267" s="382">
        <v>0</v>
      </c>
      <c r="L267" s="191" t="str">
        <f t="shared" si="186"/>
        <v>806014090409091007393024422510</v>
      </c>
      <c r="M267" s="192">
        <f t="array" ref="M267">IF(COUNT(SEARCH(Удалить_Роспись_КВСР,$B267)*SEARCH(Удалить_Роспись_ПБС,$C267)*SEARCH(Удалить_Роспись_КФСР, $D267)*SEARCH(Удалить_Роспись_КЦСР,$E267)*SEARCH(Удалить_Роспись_КВР,$F267)*SEARCH(Удалить_Роспись_ЭК,$H267)*SEARCH(Удалить_Роспись_КР,$I267))&gt;0,0,1)</f>
        <v>0</v>
      </c>
      <c r="N267" s="192">
        <v>0</v>
      </c>
      <c r="O267" s="192" t="str">
        <f t="shared" si="187"/>
        <v/>
      </c>
      <c r="P267" s="192" t="str">
        <f t="shared" si="228"/>
        <v/>
      </c>
      <c r="Q267" s="300" t="str">
        <f t="shared" si="188"/>
        <v/>
      </c>
      <c r="R267" s="300" t="str">
        <f t="shared" si="189"/>
        <v/>
      </c>
      <c r="S267" s="300" t="str">
        <f t="shared" si="190"/>
        <v/>
      </c>
      <c r="T267" s="192" t="str">
        <f t="shared" si="191"/>
        <v/>
      </c>
      <c r="U267" s="303" t="str">
        <f t="shared" si="192"/>
        <v/>
      </c>
      <c r="V267" s="300" t="str">
        <f t="shared" si="193"/>
        <v/>
      </c>
      <c r="W267" s="192" t="str">
        <f t="shared" si="194"/>
        <v/>
      </c>
      <c r="X267" s="303" t="str">
        <f t="shared" si="195"/>
        <v/>
      </c>
      <c r="Y267" s="300" t="str">
        <f t="shared" si="196"/>
        <v/>
      </c>
      <c r="Z267" s="300" t="str">
        <f t="shared" si="197"/>
        <v/>
      </c>
      <c r="AA267" s="303" t="str">
        <f t="shared" si="198"/>
        <v/>
      </c>
      <c r="AB267" s="300" t="str">
        <f t="shared" si="199"/>
        <v/>
      </c>
      <c r="AC267" s="300" t="str">
        <f t="shared" si="200"/>
        <v/>
      </c>
      <c r="AD267" s="300" t="str">
        <f t="shared" si="201"/>
        <v/>
      </c>
      <c r="AE267" s="192" t="str">
        <f t="shared" si="202"/>
        <v/>
      </c>
      <c r="AF267" s="192" t="str">
        <f t="shared" si="203"/>
        <v/>
      </c>
      <c r="AG267" s="192"/>
      <c r="AJ267" s="300" t="str">
        <f t="shared" si="204"/>
        <v/>
      </c>
      <c r="AK267" s="300" t="str">
        <f t="shared" si="205"/>
        <v/>
      </c>
      <c r="AL267" s="300" t="str">
        <f t="shared" si="206"/>
        <v>бла</v>
      </c>
      <c r="AM267" s="300" t="str">
        <f t="shared" si="207"/>
        <v/>
      </c>
      <c r="AN267" s="300" t="str">
        <f t="shared" si="208"/>
        <v/>
      </c>
      <c r="AO267" s="300" t="str">
        <f t="shared" si="209"/>
        <v/>
      </c>
      <c r="AP267" s="300" t="str">
        <f t="shared" si="210"/>
        <v/>
      </c>
      <c r="AQ267" s="300" t="str">
        <f t="shared" si="211"/>
        <v/>
      </c>
      <c r="AR267" s="306" t="str">
        <f t="shared" si="212"/>
        <v/>
      </c>
      <c r="AS267" s="300" t="str">
        <f t="shared" si="213"/>
        <v/>
      </c>
      <c r="AT267" s="300" t="str">
        <f t="shared" si="214"/>
        <v/>
      </c>
      <c r="AU267" s="192" t="str">
        <f t="shared" si="215"/>
        <v>рбс</v>
      </c>
      <c r="AV267" s="192" t="str">
        <f t="shared" si="216"/>
        <v>рбс80601409общпро</v>
      </c>
      <c r="AW267" s="191">
        <f t="shared" si="217"/>
        <v>0</v>
      </c>
      <c r="AX267" s="191">
        <f t="shared" si="218"/>
        <v>0</v>
      </c>
      <c r="AY267" s="191">
        <f t="shared" si="219"/>
        <v>0</v>
      </c>
      <c r="AZ267" s="191">
        <f t="shared" si="220"/>
        <v>0</v>
      </c>
      <c r="BA267" s="193">
        <f t="shared" si="221"/>
        <v>1</v>
      </c>
      <c r="BB267" s="193">
        <f t="shared" si="222"/>
        <v>1</v>
      </c>
      <c r="BC267" s="193">
        <f t="shared" si="223"/>
        <v>1</v>
      </c>
      <c r="BD267" s="191">
        <f t="shared" si="230"/>
        <v>0</v>
      </c>
      <c r="BE267" s="191">
        <f t="shared" si="224"/>
        <v>0</v>
      </c>
      <c r="BF267" s="210">
        <f t="shared" si="225"/>
        <v>0</v>
      </c>
      <c r="BG267" s="211">
        <f t="shared" si="226"/>
        <v>0</v>
      </c>
      <c r="BH267" s="289"/>
      <c r="BI267" s="289"/>
      <c r="BJ267" s="228"/>
      <c r="BK267" s="228"/>
      <c r="BL267" s="233" t="str">
        <f t="shared" si="227"/>
        <v/>
      </c>
    </row>
    <row r="268" spans="1:64" ht="12" customHeight="1">
      <c r="A268" s="333" t="s">
        <v>685</v>
      </c>
      <c r="B268" s="381" t="s">
        <v>458</v>
      </c>
      <c r="C268" s="333" t="s">
        <v>673</v>
      </c>
      <c r="D268" s="381" t="s">
        <v>462</v>
      </c>
      <c r="E268" s="381" t="s">
        <v>971</v>
      </c>
      <c r="F268" s="381" t="s">
        <v>586</v>
      </c>
      <c r="G268" s="381" t="s">
        <v>394</v>
      </c>
      <c r="H268" s="100" t="s">
        <v>653</v>
      </c>
      <c r="I268" s="381" t="s">
        <v>505</v>
      </c>
      <c r="J268" s="382">
        <v>83100</v>
      </c>
      <c r="K268" s="382">
        <v>0</v>
      </c>
      <c r="L268" s="191" t="str">
        <f t="shared" si="186"/>
        <v>806014090409091008000024422501</v>
      </c>
      <c r="M268" s="192">
        <f t="array" ref="M268">IF(COUNT(SEARCH(Удалить_Роспись_КВСР,$B268)*SEARCH(Удалить_Роспись_ПБС,$C268)*SEARCH(Удалить_Роспись_КФСР, $D268)*SEARCH(Удалить_Роспись_КЦСР,$E268)*SEARCH(Удалить_Роспись_КВР,$F268)*SEARCH(Удалить_Роспись_ЭК,$H268)*SEARCH(Удалить_Роспись_КР,$I268))&gt;0,0,1)</f>
        <v>1</v>
      </c>
      <c r="N268" s="192">
        <v>0</v>
      </c>
      <c r="O268" s="192" t="str">
        <f t="shared" si="187"/>
        <v/>
      </c>
      <c r="P268" s="192" t="str">
        <f t="shared" si="228"/>
        <v/>
      </c>
      <c r="Q268" s="300" t="str">
        <f t="shared" si="188"/>
        <v/>
      </c>
      <c r="R268" s="300" t="str">
        <f t="shared" si="189"/>
        <v/>
      </c>
      <c r="S268" s="300" t="str">
        <f t="shared" si="190"/>
        <v/>
      </c>
      <c r="T268" s="192" t="str">
        <f t="shared" si="191"/>
        <v/>
      </c>
      <c r="U268" s="303" t="str">
        <f t="shared" si="192"/>
        <v/>
      </c>
      <c r="V268" s="300" t="str">
        <f t="shared" si="193"/>
        <v/>
      </c>
      <c r="W268" s="192" t="str">
        <f t="shared" si="194"/>
        <v/>
      </c>
      <c r="X268" s="303" t="str">
        <f t="shared" si="195"/>
        <v/>
      </c>
      <c r="Y268" s="300" t="str">
        <f t="shared" si="196"/>
        <v/>
      </c>
      <c r="Z268" s="300" t="str">
        <f t="shared" si="197"/>
        <v/>
      </c>
      <c r="AA268" s="303" t="str">
        <f t="shared" si="198"/>
        <v/>
      </c>
      <c r="AB268" s="300" t="str">
        <f t="shared" si="199"/>
        <v/>
      </c>
      <c r="AC268" s="300" t="str">
        <f t="shared" si="200"/>
        <v/>
      </c>
      <c r="AD268" s="300" t="str">
        <f t="shared" si="201"/>
        <v/>
      </c>
      <c r="AE268" s="192" t="str">
        <f t="shared" si="202"/>
        <v/>
      </c>
      <c r="AF268" s="192" t="str">
        <f t="shared" si="203"/>
        <v/>
      </c>
      <c r="AG268" s="192"/>
      <c r="AJ268" s="300" t="str">
        <f t="shared" si="204"/>
        <v/>
      </c>
      <c r="AK268" s="300" t="str">
        <f t="shared" si="205"/>
        <v/>
      </c>
      <c r="AL268" s="300" t="str">
        <f t="shared" si="206"/>
        <v>бла</v>
      </c>
      <c r="AM268" s="300" t="str">
        <f t="shared" si="207"/>
        <v/>
      </c>
      <c r="AN268" s="300" t="str">
        <f t="shared" si="208"/>
        <v/>
      </c>
      <c r="AO268" s="300" t="str">
        <f t="shared" si="209"/>
        <v/>
      </c>
      <c r="AP268" s="300" t="str">
        <f t="shared" si="210"/>
        <v/>
      </c>
      <c r="AQ268" s="300" t="str">
        <f t="shared" si="211"/>
        <v/>
      </c>
      <c r="AR268" s="306" t="str">
        <f t="shared" si="212"/>
        <v/>
      </c>
      <c r="AS268" s="300" t="str">
        <f t="shared" si="213"/>
        <v/>
      </c>
      <c r="AT268" s="300" t="str">
        <f t="shared" si="214"/>
        <v/>
      </c>
      <c r="AU268" s="192" t="str">
        <f t="shared" si="215"/>
        <v>рбс</v>
      </c>
      <c r="AV268" s="192" t="str">
        <f t="shared" si="216"/>
        <v>рбс80601409общпро</v>
      </c>
      <c r="AW268" s="191">
        <f t="shared" si="217"/>
        <v>83100</v>
      </c>
      <c r="AX268" s="191">
        <f t="shared" si="218"/>
        <v>0</v>
      </c>
      <c r="AY268" s="191">
        <f t="shared" si="219"/>
        <v>0</v>
      </c>
      <c r="AZ268" s="191">
        <f t="shared" si="220"/>
        <v>0</v>
      </c>
      <c r="BA268" s="193">
        <f t="shared" si="221"/>
        <v>1</v>
      </c>
      <c r="BB268" s="193">
        <f t="shared" si="222"/>
        <v>1</v>
      </c>
      <c r="BC268" s="193">
        <f t="shared" si="223"/>
        <v>1</v>
      </c>
      <c r="BD268" s="191">
        <f t="shared" si="230"/>
        <v>0</v>
      </c>
      <c r="BE268" s="191">
        <f t="shared" si="224"/>
        <v>0</v>
      </c>
      <c r="BF268" s="210">
        <f t="shared" si="225"/>
        <v>0</v>
      </c>
      <c r="BG268" s="211">
        <f t="shared" si="226"/>
        <v>0</v>
      </c>
      <c r="BH268" s="289"/>
      <c r="BI268" s="289"/>
      <c r="BJ268" s="228"/>
      <c r="BK268" s="228"/>
      <c r="BL268" s="233" t="str">
        <f t="shared" si="227"/>
        <v/>
      </c>
    </row>
    <row r="269" spans="1:64" ht="12" customHeight="1">
      <c r="A269" s="333" t="s">
        <v>685</v>
      </c>
      <c r="B269" s="381" t="s">
        <v>458</v>
      </c>
      <c r="C269" s="333" t="s">
        <v>673</v>
      </c>
      <c r="D269" s="381" t="s">
        <v>462</v>
      </c>
      <c r="E269" s="381" t="s">
        <v>972</v>
      </c>
      <c r="F269" s="381" t="s">
        <v>586</v>
      </c>
      <c r="G269" s="381" t="s">
        <v>394</v>
      </c>
      <c r="H269" s="100" t="s">
        <v>653</v>
      </c>
      <c r="I269" s="381" t="s">
        <v>505</v>
      </c>
      <c r="J269" s="382">
        <v>1000</v>
      </c>
      <c r="K269" s="382">
        <v>0</v>
      </c>
      <c r="L269" s="191" t="str">
        <f t="shared" si="186"/>
        <v>80601409040909100S393024422501</v>
      </c>
      <c r="M269" s="192">
        <f t="array" ref="M269">IF(COUNT(SEARCH(Удалить_Роспись_КВСР,$B269)*SEARCH(Удалить_Роспись_ПБС,$C269)*SEARCH(Удалить_Роспись_КФСР, $D269)*SEARCH(Удалить_Роспись_КЦСР,$E269)*SEARCH(Удалить_Роспись_КВР,$F269)*SEARCH(Удалить_Роспись_ЭК,$H269)*SEARCH(Удалить_Роспись_КР,$I269))&gt;0,0,1)</f>
        <v>0</v>
      </c>
      <c r="N269" s="192">
        <v>0</v>
      </c>
      <c r="O269" s="192" t="str">
        <f t="shared" si="187"/>
        <v/>
      </c>
      <c r="P269" s="192" t="str">
        <f t="shared" si="228"/>
        <v/>
      </c>
      <c r="Q269" s="300" t="str">
        <f t="shared" si="188"/>
        <v/>
      </c>
      <c r="R269" s="300" t="str">
        <f t="shared" si="189"/>
        <v/>
      </c>
      <c r="S269" s="300" t="str">
        <f t="shared" si="190"/>
        <v/>
      </c>
      <c r="T269" s="192" t="str">
        <f t="shared" si="191"/>
        <v/>
      </c>
      <c r="U269" s="303" t="str">
        <f t="shared" si="192"/>
        <v/>
      </c>
      <c r="V269" s="300" t="str">
        <f t="shared" si="193"/>
        <v/>
      </c>
      <c r="W269" s="192" t="str">
        <f t="shared" si="194"/>
        <v/>
      </c>
      <c r="X269" s="303" t="str">
        <f t="shared" si="195"/>
        <v/>
      </c>
      <c r="Y269" s="300" t="str">
        <f t="shared" si="196"/>
        <v/>
      </c>
      <c r="Z269" s="300" t="str">
        <f t="shared" si="197"/>
        <v/>
      </c>
      <c r="AA269" s="303" t="str">
        <f t="shared" si="198"/>
        <v/>
      </c>
      <c r="AB269" s="300" t="str">
        <f t="shared" si="199"/>
        <v/>
      </c>
      <c r="AC269" s="300" t="str">
        <f t="shared" si="200"/>
        <v/>
      </c>
      <c r="AD269" s="300" t="str">
        <f t="shared" si="201"/>
        <v/>
      </c>
      <c r="AE269" s="192" t="str">
        <f t="shared" si="202"/>
        <v/>
      </c>
      <c r="AF269" s="192" t="str">
        <f t="shared" si="203"/>
        <v/>
      </c>
      <c r="AG269" s="192"/>
      <c r="AJ269" s="300" t="str">
        <f t="shared" si="204"/>
        <v/>
      </c>
      <c r="AK269" s="300" t="str">
        <f t="shared" si="205"/>
        <v/>
      </c>
      <c r="AL269" s="300" t="str">
        <f t="shared" si="206"/>
        <v>бла</v>
      </c>
      <c r="AM269" s="300" t="str">
        <f t="shared" si="207"/>
        <v/>
      </c>
      <c r="AN269" s="300" t="str">
        <f t="shared" si="208"/>
        <v/>
      </c>
      <c r="AO269" s="300" t="str">
        <f t="shared" si="209"/>
        <v/>
      </c>
      <c r="AP269" s="300" t="str">
        <f t="shared" si="210"/>
        <v/>
      </c>
      <c r="AQ269" s="300" t="str">
        <f t="shared" si="211"/>
        <v/>
      </c>
      <c r="AR269" s="306" t="str">
        <f t="shared" si="212"/>
        <v/>
      </c>
      <c r="AS269" s="300" t="str">
        <f t="shared" si="213"/>
        <v/>
      </c>
      <c r="AT269" s="300" t="str">
        <f t="shared" si="214"/>
        <v/>
      </c>
      <c r="AU269" s="192" t="str">
        <f t="shared" si="215"/>
        <v>рбс</v>
      </c>
      <c r="AV269" s="192" t="str">
        <f t="shared" si="216"/>
        <v>рбс80601409общпро</v>
      </c>
      <c r="AW269" s="191">
        <f t="shared" si="217"/>
        <v>0</v>
      </c>
      <c r="AX269" s="191">
        <f t="shared" si="218"/>
        <v>0</v>
      </c>
      <c r="AY269" s="191">
        <f t="shared" si="219"/>
        <v>0</v>
      </c>
      <c r="AZ269" s="191">
        <f t="shared" si="220"/>
        <v>0</v>
      </c>
      <c r="BA269" s="193">
        <f t="shared" si="221"/>
        <v>1</v>
      </c>
      <c r="BB269" s="193">
        <f t="shared" si="222"/>
        <v>1</v>
      </c>
      <c r="BC269" s="193">
        <f t="shared" si="223"/>
        <v>1</v>
      </c>
      <c r="BD269" s="191">
        <f t="shared" si="230"/>
        <v>0</v>
      </c>
      <c r="BE269" s="191">
        <f t="shared" si="224"/>
        <v>0</v>
      </c>
      <c r="BF269" s="210">
        <f t="shared" si="225"/>
        <v>0</v>
      </c>
      <c r="BG269" s="211">
        <f t="shared" si="226"/>
        <v>0</v>
      </c>
      <c r="BH269" s="289"/>
      <c r="BI269" s="289"/>
      <c r="BJ269" s="228"/>
      <c r="BK269" s="228"/>
      <c r="BL269" s="233" t="str">
        <f t="shared" si="227"/>
        <v/>
      </c>
    </row>
    <row r="270" spans="1:64" ht="12" hidden="1" customHeight="1">
      <c r="A270" s="333" t="s">
        <v>685</v>
      </c>
      <c r="B270" s="381" t="s">
        <v>458</v>
      </c>
      <c r="C270" s="333" t="s">
        <v>673</v>
      </c>
      <c r="D270" s="381" t="s">
        <v>445</v>
      </c>
      <c r="E270" s="381" t="s">
        <v>973</v>
      </c>
      <c r="F270" s="381" t="s">
        <v>611</v>
      </c>
      <c r="G270" s="381" t="s">
        <v>974</v>
      </c>
      <c r="H270" s="100" t="s">
        <v>653</v>
      </c>
      <c r="I270" s="381" t="s">
        <v>340</v>
      </c>
      <c r="J270" s="382">
        <v>2500000</v>
      </c>
      <c r="K270" s="382">
        <v>0</v>
      </c>
      <c r="L270" s="191" t="str">
        <f t="shared" ref="L270:L333" si="231">CONCATENATE(B270,C270,D270,E270,F270,G270,I270)</f>
        <v>806014090412081005064081026004</v>
      </c>
      <c r="M270" s="192">
        <f t="array" ref="M270">IF(COUNT(SEARCH(Удалить_Роспись_КВСР,$B270)*SEARCH(Удалить_Роспись_ПБС,$C270)*SEARCH(Удалить_Роспись_КФСР, $D270)*SEARCH(Удалить_Роспись_КЦСР,$E270)*SEARCH(Удалить_Роспись_КВР,$F270)*SEARCH(Удалить_Роспись_ЭК,$H270)*SEARCH(Удалить_Роспись_КР,$I270))&gt;0,0,1)</f>
        <v>0</v>
      </c>
      <c r="N270" s="192">
        <v>0</v>
      </c>
      <c r="O270" s="192" t="str">
        <f t="shared" ref="O270:O333" si="232">IF(OR($E270="263П001",$E270="092П000"),"атп","")</f>
        <v/>
      </c>
      <c r="P270" s="192" t="str">
        <f t="shared" si="228"/>
        <v/>
      </c>
      <c r="Q270" s="300" t="str">
        <f t="shared" ref="Q270:Q333" si="233">IF(OR($E270="282Д002",$E270="909Д000"),"инв","")</f>
        <v/>
      </c>
      <c r="R270" s="300" t="str">
        <f t="shared" ref="R270:R333" si="234">IF(OR($E270="2928006",$E270="4118004",$E270="909Ж000"),"зем","")</f>
        <v/>
      </c>
      <c r="S270" s="300" t="str">
        <f t="shared" ref="S270:S333" si="235">IF($D270="1001","пен","")</f>
        <v/>
      </c>
      <c r="T270" s="192" t="str">
        <f t="shared" ref="T270:T333" si="236">IF($E270="9018000","рез","")</f>
        <v/>
      </c>
      <c r="U270" s="303" t="str">
        <f t="shared" ref="U270:U333" si="237">IF(LEFT($E270,3)="795","рцп","")</f>
        <v/>
      </c>
      <c r="V270" s="300" t="str">
        <f t="shared" ref="V270:V333" si="238">IF(AND($B270="830",OR($E270="1038212",$E270="0358000",E270="0348223",E270="1018001",E270="1018210",E270="1038000",E270="0318202",E270="0368203",E270="0538001")),"мер","")</f>
        <v/>
      </c>
      <c r="W270" s="192" t="str">
        <f t="shared" ref="W270:W333" si="239">IF(AND($B270="806",$D270="0503"),"бла","")</f>
        <v/>
      </c>
      <c r="X270" s="303" t="str">
        <f t="shared" ref="X270:X333" si="240">IF(AND($B270="806",$E270="5058606"),"жил","")</f>
        <v/>
      </c>
      <c r="Y270" s="300" t="str">
        <f t="shared" ref="Y270:Y333" si="241">IF($D270="0107","выб","")</f>
        <v/>
      </c>
      <c r="Z270" s="300" t="str">
        <f t="shared" ref="Z270:Z333" si="242">IF($G270="251","меж","")</f>
        <v/>
      </c>
      <c r="AA270" s="303" t="str">
        <f t="shared" ref="AA270:AA333" si="243">IF($B270="800","кцп","")</f>
        <v/>
      </c>
      <c r="AB270" s="300" t="str">
        <f t="shared" ref="AB270:AB333" si="244">IF($F270="611","смз","")</f>
        <v/>
      </c>
      <c r="AC270" s="300" t="str">
        <f t="shared" ref="AC270:AC333" si="245">IF($D270="1301","дол","")</f>
        <v/>
      </c>
      <c r="AD270" s="300" t="str">
        <f t="shared" ref="AD270:AD333" si="246">IF($F270="612","сиц","")</f>
        <v/>
      </c>
      <c r="AE270" s="192" t="str">
        <f t="shared" ref="AE270:AE333" si="247">IF(AND($B270="890",$E270="9098000",F270="870"),"рсф","")</f>
        <v/>
      </c>
      <c r="AF270" s="192" t="str">
        <f t="shared" ref="AF270:AF333" si="248">IF(AND($F270="330",B270="806"),"поч","")</f>
        <v/>
      </c>
      <c r="AG270" s="192"/>
      <c r="AJ270" s="300" t="str">
        <f t="shared" ref="AJ270:AJ333" si="249">IF(AND(D270="0503",G270="223",OR(E270="2118002",E270="2218002",E270="2338004",E270="2718002",E270="2928002",E270="3018002",E270="3118002",E270="3218002",E270="3418002",E270="3658002",E270="3718002",E270="3818002",E270="3948001",E270="4118002",E270="4218002",E270="4218001",E270="4318002",E270="4418002",E270="4618002")),"осв","")</f>
        <v/>
      </c>
      <c r="AK270" s="300" t="str">
        <f t="shared" ref="AK270:AK333" si="250">IF($D270="0107","выб","")</f>
        <v/>
      </c>
      <c r="AL270" s="300" t="str">
        <f t="shared" ref="AL270:AL333" si="251">IF(OR($D270="0409",$D270="0503"),"бла","")</f>
        <v/>
      </c>
      <c r="AM270" s="300" t="str">
        <f t="shared" ref="AM270:AM333" si="252">IF($G270="251","меж","")</f>
        <v/>
      </c>
      <c r="AN270" s="300" t="str">
        <f t="shared" ref="AN270:AN333" si="253">IF($D270="0501","жил","")</f>
        <v/>
      </c>
      <c r="AO270" s="300" t="str">
        <f t="shared" ref="AO270:AO333" si="254">IF($D270="1101","физ","")</f>
        <v/>
      </c>
      <c r="AP270" s="300" t="str">
        <f t="shared" ref="AP270:AP333" si="255">IF($D270="0408","тра","")</f>
        <v/>
      </c>
      <c r="AQ270" s="300" t="str">
        <f t="shared" ref="AQ270:AQ333" si="256">IF($D270="1001","пен","")</f>
        <v/>
      </c>
      <c r="AR270" s="306" t="str">
        <f t="shared" ref="AR270:AR333" si="257">IF(LEFT($E270,3)="795","рцп","")</f>
        <v/>
      </c>
      <c r="AS270" s="300" t="str">
        <f t="shared" ref="AS270:AS333" si="258">IF($F270="611","смз","")</f>
        <v/>
      </c>
      <c r="AT270" s="300" t="str">
        <f t="shared" ref="AT270:AT333" si="259">IF($F270="612","сиц","")</f>
        <v/>
      </c>
      <c r="AU270" s="192" t="str">
        <f t="shared" ref="AU270:AU333" si="260">IF(LEFT(B270,1)="9",LEFT(CONCATENATE(AJ270,AK270,AL270,AM270,AN270,AP270,AQ270,AR270,AS270,AT270,AO270,"рбс"),3),LEFT(CONCATENATE(O270,P270,Q270,R270,S270,T270,U270,V270,W270,X270,Y270,Z270,AA270,AB270,AC270,AD270,AE270,AF270,"рбс"),3))</f>
        <v>рбс</v>
      </c>
      <c r="AV270" s="192" t="e">
        <f t="shared" ref="AV270:AV333" si="261">CONCATENATE(AU270,B270,IF(C270="ЦП270","ЦП273",IF(AND(C270="ЦС300",LEFT(E270,3)="440"),"ЦС306",IF(AND(C270="ЦУ340",LEFT(E270,3)="440"),"ЦУ347",C270))),IF(ISNA(VLOOKUP(F270,спр_Платные,1,FALSE)),"общ","пла"),VLOOKUP(G270,спр_Индексации_ЭКР,3,FALSE))</f>
        <v>#N/A</v>
      </c>
      <c r="AW270" s="191">
        <f t="shared" ref="AW270:AW333" si="262">J270*$M270</f>
        <v>0</v>
      </c>
      <c r="AX270" s="191">
        <f t="shared" ref="AX270:AX333" si="263">K270*$M270</f>
        <v>0</v>
      </c>
      <c r="AY270" s="191">
        <f t="shared" ref="AY270:AY333" si="264">J270*$N270</f>
        <v>0</v>
      </c>
      <c r="AZ270" s="191">
        <f t="shared" ref="AZ270:AZ333" si="265">K270*$N270</f>
        <v>0</v>
      </c>
      <c r="BA270" s="193" t="e">
        <f t="shared" ref="BA270:BA333" si="266">VLOOKUP(G270,спр_Индексации_ЭКР,2,FALSE)</f>
        <v>#N/A</v>
      </c>
      <c r="BB270" s="193" t="e">
        <f t="shared" ref="BB270:BB333" si="267">VLOOKUP(G270,спр_Индексации_ЭКР,4,FALSE)</f>
        <v>#N/A</v>
      </c>
      <c r="BC270" s="193" t="e">
        <f t="shared" ref="BC270:BC333" si="268">VLOOKUP(G270,спр_Индексации_ЭКР,5,FALSE)</f>
        <v>#N/A</v>
      </c>
      <c r="BD270" s="191">
        <f t="shared" si="230"/>
        <v>0</v>
      </c>
      <c r="BE270" s="191" t="e">
        <f t="shared" ref="BE270:BE333" si="269">AZ270*$BA270</f>
        <v>#N/A</v>
      </c>
      <c r="BF270" s="210" t="e">
        <f t="shared" ref="BF270:BF333" si="270">BD270*BB270</f>
        <v>#N/A</v>
      </c>
      <c r="BG270" s="211" t="e">
        <f t="shared" ref="BG270:BG333" si="271">BF270*BC270</f>
        <v>#N/A</v>
      </c>
      <c r="BH270" s="289"/>
      <c r="BI270" s="289"/>
      <c r="BJ270" s="228"/>
      <c r="BK270" s="228"/>
      <c r="BL270" s="233" t="str">
        <f t="shared" ref="BL270:BL333" si="272">IF(LEFT(B270,1)="9",LEFT(D270,2),"")</f>
        <v/>
      </c>
    </row>
    <row r="271" spans="1:64" s="463" customFormat="1" ht="12" customHeight="1">
      <c r="A271" s="452" t="s">
        <v>685</v>
      </c>
      <c r="B271" s="453" t="s">
        <v>458</v>
      </c>
      <c r="C271" s="452" t="s">
        <v>673</v>
      </c>
      <c r="D271" s="453" t="s">
        <v>445</v>
      </c>
      <c r="E271" s="453" t="s">
        <v>975</v>
      </c>
      <c r="F271" s="453" t="s">
        <v>611</v>
      </c>
      <c r="G271" s="453" t="s">
        <v>405</v>
      </c>
      <c r="H271" s="454" t="s">
        <v>653</v>
      </c>
      <c r="I271" s="453" t="s">
        <v>505</v>
      </c>
      <c r="J271" s="455">
        <v>944000</v>
      </c>
      <c r="K271" s="455">
        <v>0</v>
      </c>
      <c r="L271" s="456" t="str">
        <f t="shared" si="231"/>
        <v>806014090412081008001081024201</v>
      </c>
      <c r="M271" s="192">
        <f t="array" ref="M271">IF(COUNT(SEARCH(Удалить_Роспись_КВСР,$B271)*SEARCH(Удалить_Роспись_ПБС,$C271)*SEARCH(Удалить_Роспись_КФСР, $D271)*SEARCH(Удалить_Роспись_КЦСР,$E271)*SEARCH(Удалить_Роспись_КВР,$F271)*SEARCH(Удалить_Роспись_ЭК,$H271)*SEARCH(Удалить_Роспись_КР,$I271))&gt;0,0,1)</f>
        <v>1</v>
      </c>
      <c r="N271" s="457">
        <f>IF(COUNT(SEARCH(Удалить_Индекс_КВСР,$B271)*SEARCH(Удалить_Индекс_ПБС,$C271)*SEARCH(Удалить_Индекс_КФСР,$D271)*SEARCH(Удалить_Индекс_КЦСР,$E271)*SEARCH(Удалить_Индекс_КВР,$F271)*SEARCH(Удалить_Индекс_ЭК,$H271)*SEARCH(Удалить_Индекс_КР,$I271))&gt;0,0,1)</f>
        <v>1</v>
      </c>
      <c r="O271" s="192" t="str">
        <f t="shared" si="232"/>
        <v/>
      </c>
      <c r="P271" s="192" t="str">
        <f t="shared" si="228"/>
        <v/>
      </c>
      <c r="Q271" s="300" t="str">
        <f t="shared" si="233"/>
        <v/>
      </c>
      <c r="R271" s="300" t="str">
        <f t="shared" si="234"/>
        <v/>
      </c>
      <c r="S271" s="300" t="str">
        <f t="shared" si="235"/>
        <v/>
      </c>
      <c r="T271" s="192" t="str">
        <f t="shared" si="236"/>
        <v/>
      </c>
      <c r="U271" s="303" t="str">
        <f t="shared" si="237"/>
        <v/>
      </c>
      <c r="V271" s="300" t="str">
        <f t="shared" si="238"/>
        <v/>
      </c>
      <c r="W271" s="192" t="str">
        <f t="shared" si="239"/>
        <v/>
      </c>
      <c r="X271" s="303" t="str">
        <f t="shared" si="240"/>
        <v/>
      </c>
      <c r="Y271" s="300" t="str">
        <f t="shared" si="241"/>
        <v/>
      </c>
      <c r="Z271" s="300" t="str">
        <f t="shared" si="242"/>
        <v/>
      </c>
      <c r="AA271" s="303" t="str">
        <f t="shared" si="243"/>
        <v/>
      </c>
      <c r="AB271" s="300" t="str">
        <f t="shared" si="244"/>
        <v/>
      </c>
      <c r="AC271" s="300" t="str">
        <f t="shared" si="245"/>
        <v/>
      </c>
      <c r="AD271" s="300" t="str">
        <f t="shared" si="246"/>
        <v/>
      </c>
      <c r="AE271" s="192" t="str">
        <f t="shared" si="247"/>
        <v/>
      </c>
      <c r="AF271" s="192" t="str">
        <f t="shared" si="248"/>
        <v/>
      </c>
      <c r="AG271" s="192"/>
      <c r="AH271" s="186"/>
      <c r="AI271" s="186"/>
      <c r="AJ271" s="300" t="str">
        <f t="shared" si="249"/>
        <v/>
      </c>
      <c r="AK271" s="300" t="str">
        <f t="shared" si="250"/>
        <v/>
      </c>
      <c r="AL271" s="300" t="str">
        <f t="shared" si="251"/>
        <v/>
      </c>
      <c r="AM271" s="300" t="str">
        <f t="shared" si="252"/>
        <v/>
      </c>
      <c r="AN271" s="300" t="str">
        <f t="shared" si="253"/>
        <v/>
      </c>
      <c r="AO271" s="300" t="str">
        <f t="shared" si="254"/>
        <v/>
      </c>
      <c r="AP271" s="300" t="str">
        <f t="shared" si="255"/>
        <v/>
      </c>
      <c r="AQ271" s="300" t="str">
        <f t="shared" si="256"/>
        <v/>
      </c>
      <c r="AR271" s="306" t="str">
        <f t="shared" si="257"/>
        <v/>
      </c>
      <c r="AS271" s="300" t="str">
        <f t="shared" si="258"/>
        <v/>
      </c>
      <c r="AT271" s="300" t="str">
        <f t="shared" si="259"/>
        <v/>
      </c>
      <c r="AU271" s="192" t="str">
        <f t="shared" si="260"/>
        <v>рбс</v>
      </c>
      <c r="AV271" s="192" t="str">
        <f t="shared" si="261"/>
        <v>рбс80601409общпро</v>
      </c>
      <c r="AW271" s="456">
        <f t="shared" si="262"/>
        <v>944000</v>
      </c>
      <c r="AX271" s="191">
        <f t="shared" si="263"/>
        <v>0</v>
      </c>
      <c r="AY271" s="191">
        <f t="shared" si="264"/>
        <v>944000</v>
      </c>
      <c r="AZ271" s="191">
        <f t="shared" si="265"/>
        <v>0</v>
      </c>
      <c r="BA271" s="193">
        <f t="shared" si="266"/>
        <v>1</v>
      </c>
      <c r="BB271" s="193">
        <f t="shared" si="267"/>
        <v>1</v>
      </c>
      <c r="BC271" s="193">
        <f t="shared" si="268"/>
        <v>1</v>
      </c>
      <c r="BD271" s="456">
        <f t="shared" si="230"/>
        <v>944000</v>
      </c>
      <c r="BE271" s="456">
        <f t="shared" si="269"/>
        <v>0</v>
      </c>
      <c r="BF271" s="458">
        <f t="shared" si="270"/>
        <v>944000</v>
      </c>
      <c r="BG271" s="459">
        <f t="shared" si="271"/>
        <v>944000</v>
      </c>
      <c r="BH271" s="460"/>
      <c r="BI271" s="460"/>
      <c r="BJ271" s="467"/>
      <c r="BK271" s="467"/>
      <c r="BL271" s="462" t="str">
        <f t="shared" si="272"/>
        <v/>
      </c>
    </row>
    <row r="272" spans="1:64" s="463" customFormat="1" ht="12" customHeight="1">
      <c r="A272" s="452" t="s">
        <v>685</v>
      </c>
      <c r="B272" s="453" t="s">
        <v>458</v>
      </c>
      <c r="C272" s="452" t="s">
        <v>673</v>
      </c>
      <c r="D272" s="453" t="s">
        <v>445</v>
      </c>
      <c r="E272" s="453" t="s">
        <v>976</v>
      </c>
      <c r="F272" s="453" t="s">
        <v>586</v>
      </c>
      <c r="G272" s="453" t="s">
        <v>395</v>
      </c>
      <c r="H272" s="454" t="s">
        <v>653</v>
      </c>
      <c r="I272" s="453" t="s">
        <v>505</v>
      </c>
      <c r="J272" s="455">
        <v>10000</v>
      </c>
      <c r="K272" s="455">
        <v>10000</v>
      </c>
      <c r="L272" s="456" t="str">
        <f t="shared" si="231"/>
        <v>806014090412081008002024429001</v>
      </c>
      <c r="M272" s="192">
        <f t="array" ref="M272">IF(COUNT(SEARCH(Удалить_Роспись_КВСР,$B272)*SEARCH(Удалить_Роспись_ПБС,$C272)*SEARCH(Удалить_Роспись_КФСР, $D272)*SEARCH(Удалить_Роспись_КЦСР,$E272)*SEARCH(Удалить_Роспись_КВР,$F272)*SEARCH(Удалить_Роспись_ЭК,$H272)*SEARCH(Удалить_Роспись_КР,$I272))&gt;0,0,1)</f>
        <v>1</v>
      </c>
      <c r="N272" s="457">
        <f>IF(COUNT(SEARCH(Удалить_Индекс_КВСР,$B272)*SEARCH(Удалить_Индекс_ПБС,$C272)*SEARCH(Удалить_Индекс_КФСР,$D272)*SEARCH(Удалить_Индекс_КЦСР,$E272)*SEARCH(Удалить_Индекс_КВР,$F272)*SEARCH(Удалить_Индекс_ЭК,$H272)*SEARCH(Удалить_Индекс_КР,$I272))&gt;0,0,1)</f>
        <v>1</v>
      </c>
      <c r="O272" s="192" t="str">
        <f t="shared" si="232"/>
        <v/>
      </c>
      <c r="P272" s="192" t="str">
        <f t="shared" si="228"/>
        <v/>
      </c>
      <c r="Q272" s="300" t="str">
        <f t="shared" si="233"/>
        <v/>
      </c>
      <c r="R272" s="300" t="str">
        <f t="shared" si="234"/>
        <v/>
      </c>
      <c r="S272" s="300" t="str">
        <f t="shared" si="235"/>
        <v/>
      </c>
      <c r="T272" s="192" t="str">
        <f t="shared" si="236"/>
        <v/>
      </c>
      <c r="U272" s="303" t="str">
        <f t="shared" si="237"/>
        <v/>
      </c>
      <c r="V272" s="300" t="str">
        <f t="shared" si="238"/>
        <v/>
      </c>
      <c r="W272" s="192" t="str">
        <f t="shared" si="239"/>
        <v/>
      </c>
      <c r="X272" s="303" t="str">
        <f t="shared" si="240"/>
        <v/>
      </c>
      <c r="Y272" s="300" t="str">
        <f t="shared" si="241"/>
        <v/>
      </c>
      <c r="Z272" s="300" t="str">
        <f t="shared" si="242"/>
        <v/>
      </c>
      <c r="AA272" s="303" t="str">
        <f t="shared" si="243"/>
        <v/>
      </c>
      <c r="AB272" s="300" t="str">
        <f t="shared" si="244"/>
        <v/>
      </c>
      <c r="AC272" s="300" t="str">
        <f t="shared" si="245"/>
        <v/>
      </c>
      <c r="AD272" s="300" t="str">
        <f t="shared" si="246"/>
        <v/>
      </c>
      <c r="AE272" s="192" t="str">
        <f t="shared" si="247"/>
        <v/>
      </c>
      <c r="AF272" s="192" t="str">
        <f t="shared" si="248"/>
        <v/>
      </c>
      <c r="AG272" s="192"/>
      <c r="AH272" s="186"/>
      <c r="AI272" s="186"/>
      <c r="AJ272" s="300" t="str">
        <f t="shared" si="249"/>
        <v/>
      </c>
      <c r="AK272" s="300" t="str">
        <f t="shared" si="250"/>
        <v/>
      </c>
      <c r="AL272" s="300" t="str">
        <f t="shared" si="251"/>
        <v/>
      </c>
      <c r="AM272" s="300" t="str">
        <f t="shared" si="252"/>
        <v/>
      </c>
      <c r="AN272" s="300" t="str">
        <f t="shared" si="253"/>
        <v/>
      </c>
      <c r="AO272" s="300" t="str">
        <f t="shared" si="254"/>
        <v/>
      </c>
      <c r="AP272" s="300" t="str">
        <f t="shared" si="255"/>
        <v/>
      </c>
      <c r="AQ272" s="300" t="str">
        <f t="shared" si="256"/>
        <v/>
      </c>
      <c r="AR272" s="306" t="str">
        <f t="shared" si="257"/>
        <v/>
      </c>
      <c r="AS272" s="300" t="str">
        <f t="shared" si="258"/>
        <v/>
      </c>
      <c r="AT272" s="300" t="str">
        <f t="shared" si="259"/>
        <v/>
      </c>
      <c r="AU272" s="192" t="str">
        <f t="shared" si="260"/>
        <v>рбс</v>
      </c>
      <c r="AV272" s="192" t="str">
        <f t="shared" si="261"/>
        <v>рбс80601409общпро</v>
      </c>
      <c r="AW272" s="456">
        <f t="shared" si="262"/>
        <v>10000</v>
      </c>
      <c r="AX272" s="191">
        <f t="shared" si="263"/>
        <v>10000</v>
      </c>
      <c r="AY272" s="191">
        <f t="shared" si="264"/>
        <v>10000</v>
      </c>
      <c r="AZ272" s="191">
        <f t="shared" si="265"/>
        <v>10000</v>
      </c>
      <c r="BA272" s="193">
        <f t="shared" si="266"/>
        <v>1</v>
      </c>
      <c r="BB272" s="193">
        <f t="shared" si="267"/>
        <v>1</v>
      </c>
      <c r="BC272" s="193">
        <f t="shared" si="268"/>
        <v>1</v>
      </c>
      <c r="BD272" s="456">
        <f t="shared" si="230"/>
        <v>10000</v>
      </c>
      <c r="BE272" s="456">
        <f t="shared" si="269"/>
        <v>10000</v>
      </c>
      <c r="BF272" s="458">
        <f t="shared" si="270"/>
        <v>10000</v>
      </c>
      <c r="BG272" s="459">
        <f t="shared" si="271"/>
        <v>10000</v>
      </c>
      <c r="BH272" s="460"/>
      <c r="BI272" s="460"/>
      <c r="BJ272" s="467"/>
      <c r="BK272" s="467"/>
      <c r="BL272" s="462" t="str">
        <f t="shared" si="272"/>
        <v/>
      </c>
    </row>
    <row r="273" spans="1:64" s="463" customFormat="1" ht="12" customHeight="1">
      <c r="A273" s="452" t="s">
        <v>685</v>
      </c>
      <c r="B273" s="453" t="s">
        <v>458</v>
      </c>
      <c r="C273" s="452" t="s">
        <v>673</v>
      </c>
      <c r="D273" s="453" t="s">
        <v>445</v>
      </c>
      <c r="E273" s="453" t="s">
        <v>977</v>
      </c>
      <c r="F273" s="453" t="s">
        <v>586</v>
      </c>
      <c r="G273" s="453" t="s">
        <v>389</v>
      </c>
      <c r="H273" s="454" t="s">
        <v>653</v>
      </c>
      <c r="I273" s="453" t="s">
        <v>505</v>
      </c>
      <c r="J273" s="455">
        <v>3000</v>
      </c>
      <c r="K273" s="455">
        <v>0</v>
      </c>
      <c r="L273" s="456" t="str">
        <f t="shared" si="231"/>
        <v>806014090412083008003024422601</v>
      </c>
      <c r="M273" s="192">
        <f t="array" ref="M273">IF(COUNT(SEARCH(Удалить_Роспись_КВСР,$B273)*SEARCH(Удалить_Роспись_ПБС,$C273)*SEARCH(Удалить_Роспись_КФСР, $D273)*SEARCH(Удалить_Роспись_КЦСР,$E273)*SEARCH(Удалить_Роспись_КВР,$F273)*SEARCH(Удалить_Роспись_ЭК,$H273)*SEARCH(Удалить_Роспись_КР,$I273))&gt;0,0,1)</f>
        <v>1</v>
      </c>
      <c r="N273" s="457">
        <f>IF(COUNT(SEARCH(Удалить_Индекс_КВСР,$B273)*SEARCH(Удалить_Индекс_ПБС,$C273)*SEARCH(Удалить_Индекс_КФСР,$D273)*SEARCH(Удалить_Индекс_КЦСР,$E273)*SEARCH(Удалить_Индекс_КВР,$F273)*SEARCH(Удалить_Индекс_ЭК,$H273)*SEARCH(Удалить_Индекс_КР,$I273))&gt;0,0,1)</f>
        <v>1</v>
      </c>
      <c r="O273" s="192" t="str">
        <f t="shared" si="232"/>
        <v/>
      </c>
      <c r="P273" s="192" t="str">
        <f t="shared" si="228"/>
        <v/>
      </c>
      <c r="Q273" s="300" t="str">
        <f t="shared" si="233"/>
        <v/>
      </c>
      <c r="R273" s="300" t="str">
        <f t="shared" si="234"/>
        <v/>
      </c>
      <c r="S273" s="300" t="str">
        <f t="shared" si="235"/>
        <v/>
      </c>
      <c r="T273" s="192" t="str">
        <f t="shared" si="236"/>
        <v/>
      </c>
      <c r="U273" s="303" t="str">
        <f t="shared" si="237"/>
        <v/>
      </c>
      <c r="V273" s="300" t="str">
        <f t="shared" si="238"/>
        <v/>
      </c>
      <c r="W273" s="192" t="str">
        <f t="shared" si="239"/>
        <v/>
      </c>
      <c r="X273" s="303" t="str">
        <f t="shared" si="240"/>
        <v/>
      </c>
      <c r="Y273" s="300" t="str">
        <f t="shared" si="241"/>
        <v/>
      </c>
      <c r="Z273" s="300" t="str">
        <f t="shared" si="242"/>
        <v/>
      </c>
      <c r="AA273" s="303" t="str">
        <f t="shared" si="243"/>
        <v/>
      </c>
      <c r="AB273" s="300" t="str">
        <f t="shared" si="244"/>
        <v/>
      </c>
      <c r="AC273" s="300" t="str">
        <f t="shared" si="245"/>
        <v/>
      </c>
      <c r="AD273" s="300" t="str">
        <f t="shared" si="246"/>
        <v/>
      </c>
      <c r="AE273" s="192" t="str">
        <f t="shared" si="247"/>
        <v/>
      </c>
      <c r="AF273" s="192" t="str">
        <f t="shared" si="248"/>
        <v/>
      </c>
      <c r="AG273" s="192"/>
      <c r="AH273" s="186"/>
      <c r="AI273" s="186"/>
      <c r="AJ273" s="300" t="str">
        <f t="shared" si="249"/>
        <v/>
      </c>
      <c r="AK273" s="300" t="str">
        <f t="shared" si="250"/>
        <v/>
      </c>
      <c r="AL273" s="300" t="str">
        <f t="shared" si="251"/>
        <v/>
      </c>
      <c r="AM273" s="300" t="str">
        <f t="shared" si="252"/>
        <v/>
      </c>
      <c r="AN273" s="300" t="str">
        <f t="shared" si="253"/>
        <v/>
      </c>
      <c r="AO273" s="300" t="str">
        <f t="shared" si="254"/>
        <v/>
      </c>
      <c r="AP273" s="300" t="str">
        <f t="shared" si="255"/>
        <v/>
      </c>
      <c r="AQ273" s="300" t="str">
        <f t="shared" si="256"/>
        <v/>
      </c>
      <c r="AR273" s="306" t="str">
        <f t="shared" si="257"/>
        <v/>
      </c>
      <c r="AS273" s="300" t="str">
        <f t="shared" si="258"/>
        <v/>
      </c>
      <c r="AT273" s="300" t="str">
        <f t="shared" si="259"/>
        <v/>
      </c>
      <c r="AU273" s="192" t="str">
        <f t="shared" si="260"/>
        <v>рбс</v>
      </c>
      <c r="AV273" s="192" t="str">
        <f t="shared" si="261"/>
        <v>рбс80601409общпро</v>
      </c>
      <c r="AW273" s="456">
        <f t="shared" si="262"/>
        <v>3000</v>
      </c>
      <c r="AX273" s="191">
        <f t="shared" si="263"/>
        <v>0</v>
      </c>
      <c r="AY273" s="191">
        <f t="shared" si="264"/>
        <v>3000</v>
      </c>
      <c r="AZ273" s="191">
        <f t="shared" si="265"/>
        <v>0</v>
      </c>
      <c r="BA273" s="193">
        <f t="shared" si="266"/>
        <v>1</v>
      </c>
      <c r="BB273" s="193">
        <f t="shared" si="267"/>
        <v>1</v>
      </c>
      <c r="BC273" s="193">
        <f t="shared" si="268"/>
        <v>1</v>
      </c>
      <c r="BD273" s="456">
        <f t="shared" si="230"/>
        <v>3000</v>
      </c>
      <c r="BE273" s="456">
        <f t="shared" si="269"/>
        <v>0</v>
      </c>
      <c r="BF273" s="458">
        <f t="shared" si="270"/>
        <v>3000</v>
      </c>
      <c r="BG273" s="459">
        <f t="shared" si="271"/>
        <v>3000</v>
      </c>
      <c r="BH273" s="460"/>
      <c r="BI273" s="460"/>
      <c r="BJ273" s="467"/>
      <c r="BK273" s="467"/>
      <c r="BL273" s="462" t="str">
        <f t="shared" si="272"/>
        <v/>
      </c>
    </row>
    <row r="274" spans="1:64" ht="12" hidden="1" customHeight="1">
      <c r="A274" s="333" t="s">
        <v>685</v>
      </c>
      <c r="B274" s="381" t="s">
        <v>458</v>
      </c>
      <c r="C274" s="333" t="s">
        <v>673</v>
      </c>
      <c r="D274" s="381" t="s">
        <v>445</v>
      </c>
      <c r="E274" s="381" t="s">
        <v>978</v>
      </c>
      <c r="F274" s="381" t="s">
        <v>586</v>
      </c>
      <c r="G274" s="381" t="s">
        <v>389</v>
      </c>
      <c r="H274" s="100" t="s">
        <v>653</v>
      </c>
      <c r="I274" s="381" t="s">
        <v>339</v>
      </c>
      <c r="J274" s="382">
        <v>617800</v>
      </c>
      <c r="K274" s="382">
        <v>269780.26</v>
      </c>
      <c r="L274" s="191" t="str">
        <f t="shared" si="231"/>
        <v>806014090412122007518024422610</v>
      </c>
      <c r="M274" s="192">
        <f t="array" ref="M274">IF(COUNT(SEARCH(Удалить_Роспись_КВСР,$B274)*SEARCH(Удалить_Роспись_ПБС,$C274)*SEARCH(Удалить_Роспись_КФСР, $D274)*SEARCH(Удалить_Роспись_КЦСР,$E274)*SEARCH(Удалить_Роспись_КВР,$F274)*SEARCH(Удалить_Роспись_ЭК,$H274)*SEARCH(Удалить_Роспись_КР,$I274))&gt;0,0,1)</f>
        <v>0</v>
      </c>
      <c r="N274" s="192">
        <v>0</v>
      </c>
      <c r="O274" s="192" t="str">
        <f t="shared" si="232"/>
        <v/>
      </c>
      <c r="P274" s="192" t="str">
        <f t="shared" si="228"/>
        <v/>
      </c>
      <c r="Q274" s="300" t="str">
        <f t="shared" si="233"/>
        <v/>
      </c>
      <c r="R274" s="300" t="str">
        <f t="shared" si="234"/>
        <v/>
      </c>
      <c r="S274" s="300" t="str">
        <f t="shared" si="235"/>
        <v/>
      </c>
      <c r="T274" s="192" t="str">
        <f t="shared" si="236"/>
        <v/>
      </c>
      <c r="U274" s="303" t="str">
        <f t="shared" si="237"/>
        <v/>
      </c>
      <c r="V274" s="300" t="str">
        <f t="shared" si="238"/>
        <v/>
      </c>
      <c r="W274" s="192" t="str">
        <f t="shared" si="239"/>
        <v/>
      </c>
      <c r="X274" s="303" t="str">
        <f t="shared" si="240"/>
        <v/>
      </c>
      <c r="Y274" s="300" t="str">
        <f t="shared" si="241"/>
        <v/>
      </c>
      <c r="Z274" s="300" t="str">
        <f t="shared" si="242"/>
        <v/>
      </c>
      <c r="AA274" s="303" t="str">
        <f t="shared" si="243"/>
        <v/>
      </c>
      <c r="AB274" s="300" t="str">
        <f t="shared" si="244"/>
        <v/>
      </c>
      <c r="AC274" s="300" t="str">
        <f t="shared" si="245"/>
        <v/>
      </c>
      <c r="AD274" s="300" t="str">
        <f t="shared" si="246"/>
        <v/>
      </c>
      <c r="AE274" s="192" t="str">
        <f t="shared" si="247"/>
        <v/>
      </c>
      <c r="AF274" s="192" t="str">
        <f t="shared" si="248"/>
        <v/>
      </c>
      <c r="AG274" s="192"/>
      <c r="AJ274" s="300" t="str">
        <f t="shared" si="249"/>
        <v/>
      </c>
      <c r="AK274" s="300" t="str">
        <f t="shared" si="250"/>
        <v/>
      </c>
      <c r="AL274" s="300" t="str">
        <f t="shared" si="251"/>
        <v/>
      </c>
      <c r="AM274" s="300" t="str">
        <f t="shared" si="252"/>
        <v/>
      </c>
      <c r="AN274" s="300" t="str">
        <f t="shared" si="253"/>
        <v/>
      </c>
      <c r="AO274" s="300" t="str">
        <f t="shared" si="254"/>
        <v/>
      </c>
      <c r="AP274" s="300" t="str">
        <f t="shared" si="255"/>
        <v/>
      </c>
      <c r="AQ274" s="300" t="str">
        <f t="shared" si="256"/>
        <v/>
      </c>
      <c r="AR274" s="306" t="str">
        <f t="shared" si="257"/>
        <v/>
      </c>
      <c r="AS274" s="300" t="str">
        <f t="shared" si="258"/>
        <v/>
      </c>
      <c r="AT274" s="300" t="str">
        <f t="shared" si="259"/>
        <v/>
      </c>
      <c r="AU274" s="192" t="str">
        <f t="shared" si="260"/>
        <v>рбс</v>
      </c>
      <c r="AV274" s="192" t="str">
        <f t="shared" si="261"/>
        <v>рбс80601409общпро</v>
      </c>
      <c r="AW274" s="191">
        <f t="shared" si="262"/>
        <v>0</v>
      </c>
      <c r="AX274" s="191">
        <f t="shared" si="263"/>
        <v>0</v>
      </c>
      <c r="AY274" s="191">
        <f t="shared" si="264"/>
        <v>0</v>
      </c>
      <c r="AZ274" s="191">
        <f t="shared" si="265"/>
        <v>0</v>
      </c>
      <c r="BA274" s="193">
        <f t="shared" si="266"/>
        <v>1</v>
      </c>
      <c r="BB274" s="193">
        <f t="shared" si="267"/>
        <v>1</v>
      </c>
      <c r="BC274" s="193">
        <f t="shared" si="268"/>
        <v>1</v>
      </c>
      <c r="BD274" s="191">
        <f t="shared" si="230"/>
        <v>0</v>
      </c>
      <c r="BE274" s="191">
        <f t="shared" si="269"/>
        <v>0</v>
      </c>
      <c r="BF274" s="210">
        <f t="shared" si="270"/>
        <v>0</v>
      </c>
      <c r="BG274" s="211">
        <f t="shared" si="271"/>
        <v>0</v>
      </c>
      <c r="BH274" s="289"/>
      <c r="BI274" s="289"/>
      <c r="BJ274" s="228"/>
      <c r="BK274" s="228"/>
      <c r="BL274" s="233" t="str">
        <f t="shared" si="272"/>
        <v/>
      </c>
    </row>
    <row r="275" spans="1:64" ht="12" customHeight="1">
      <c r="A275" s="333" t="s">
        <v>685</v>
      </c>
      <c r="B275" s="381" t="s">
        <v>458</v>
      </c>
      <c r="C275" s="333" t="s">
        <v>673</v>
      </c>
      <c r="D275" s="381" t="s">
        <v>445</v>
      </c>
      <c r="E275" s="381" t="s">
        <v>979</v>
      </c>
      <c r="F275" s="381" t="s">
        <v>586</v>
      </c>
      <c r="G275" s="381" t="s">
        <v>389</v>
      </c>
      <c r="H275" s="100" t="s">
        <v>653</v>
      </c>
      <c r="I275" s="381" t="s">
        <v>505</v>
      </c>
      <c r="J275" s="382">
        <v>1010</v>
      </c>
      <c r="K275" s="382">
        <v>0</v>
      </c>
      <c r="L275" s="191" t="str">
        <f t="shared" si="231"/>
        <v>80601409041212200S541024422601</v>
      </c>
      <c r="M275" s="192">
        <f t="array" ref="M275">IF(COUNT(SEARCH(Удалить_Роспись_КВСР,$B275)*SEARCH(Удалить_Роспись_ПБС,$C275)*SEARCH(Удалить_Роспись_КФСР, $D275)*SEARCH(Удалить_Роспись_КЦСР,$E275)*SEARCH(Удалить_Роспись_КВР,$F275)*SEARCH(Удалить_Роспись_ЭК,$H275)*SEARCH(Удалить_Роспись_КР,$I275))&gt;0,0,1)</f>
        <v>0</v>
      </c>
      <c r="N275" s="192">
        <v>0</v>
      </c>
      <c r="O275" s="192" t="str">
        <f t="shared" si="232"/>
        <v/>
      </c>
      <c r="P275" s="192" t="str">
        <f t="shared" si="228"/>
        <v/>
      </c>
      <c r="Q275" s="300" t="str">
        <f t="shared" si="233"/>
        <v/>
      </c>
      <c r="R275" s="300" t="str">
        <f t="shared" si="234"/>
        <v/>
      </c>
      <c r="S275" s="300" t="str">
        <f t="shared" si="235"/>
        <v/>
      </c>
      <c r="T275" s="192" t="str">
        <f t="shared" si="236"/>
        <v/>
      </c>
      <c r="U275" s="303" t="str">
        <f t="shared" si="237"/>
        <v/>
      </c>
      <c r="V275" s="300" t="str">
        <f t="shared" si="238"/>
        <v/>
      </c>
      <c r="W275" s="192" t="str">
        <f t="shared" si="239"/>
        <v/>
      </c>
      <c r="X275" s="303" t="str">
        <f t="shared" si="240"/>
        <v/>
      </c>
      <c r="Y275" s="300" t="str">
        <f t="shared" si="241"/>
        <v/>
      </c>
      <c r="Z275" s="300" t="str">
        <f t="shared" si="242"/>
        <v/>
      </c>
      <c r="AA275" s="303" t="str">
        <f t="shared" si="243"/>
        <v/>
      </c>
      <c r="AB275" s="300" t="str">
        <f t="shared" si="244"/>
        <v/>
      </c>
      <c r="AC275" s="300" t="str">
        <f t="shared" si="245"/>
        <v/>
      </c>
      <c r="AD275" s="300" t="str">
        <f t="shared" si="246"/>
        <v/>
      </c>
      <c r="AE275" s="192" t="str">
        <f t="shared" si="247"/>
        <v/>
      </c>
      <c r="AF275" s="192" t="str">
        <f t="shared" si="248"/>
        <v/>
      </c>
      <c r="AG275" s="192"/>
      <c r="AJ275" s="300" t="str">
        <f t="shared" si="249"/>
        <v/>
      </c>
      <c r="AK275" s="300" t="str">
        <f t="shared" si="250"/>
        <v/>
      </c>
      <c r="AL275" s="300" t="str">
        <f t="shared" si="251"/>
        <v/>
      </c>
      <c r="AM275" s="300" t="str">
        <f t="shared" si="252"/>
        <v/>
      </c>
      <c r="AN275" s="300" t="str">
        <f t="shared" si="253"/>
        <v/>
      </c>
      <c r="AO275" s="300" t="str">
        <f t="shared" si="254"/>
        <v/>
      </c>
      <c r="AP275" s="300" t="str">
        <f t="shared" si="255"/>
        <v/>
      </c>
      <c r="AQ275" s="300" t="str">
        <f t="shared" si="256"/>
        <v/>
      </c>
      <c r="AR275" s="306" t="str">
        <f t="shared" si="257"/>
        <v/>
      </c>
      <c r="AS275" s="300" t="str">
        <f t="shared" si="258"/>
        <v/>
      </c>
      <c r="AT275" s="300" t="str">
        <f t="shared" si="259"/>
        <v/>
      </c>
      <c r="AU275" s="192" t="str">
        <f t="shared" si="260"/>
        <v>рбс</v>
      </c>
      <c r="AV275" s="192" t="str">
        <f t="shared" si="261"/>
        <v>рбс80601409общпро</v>
      </c>
      <c r="AW275" s="191">
        <f t="shared" si="262"/>
        <v>0</v>
      </c>
      <c r="AX275" s="191">
        <f t="shared" si="263"/>
        <v>0</v>
      </c>
      <c r="AY275" s="191">
        <f t="shared" si="264"/>
        <v>0</v>
      </c>
      <c r="AZ275" s="191">
        <f t="shared" si="265"/>
        <v>0</v>
      </c>
      <c r="BA275" s="193">
        <f t="shared" si="266"/>
        <v>1</v>
      </c>
      <c r="BB275" s="193">
        <f t="shared" si="267"/>
        <v>1</v>
      </c>
      <c r="BC275" s="193">
        <f t="shared" si="268"/>
        <v>1</v>
      </c>
      <c r="BD275" s="191">
        <f t="shared" si="230"/>
        <v>0</v>
      </c>
      <c r="BE275" s="191">
        <f t="shared" si="269"/>
        <v>0</v>
      </c>
      <c r="BF275" s="210">
        <f t="shared" si="270"/>
        <v>0</v>
      </c>
      <c r="BG275" s="211">
        <f t="shared" si="271"/>
        <v>0</v>
      </c>
      <c r="BH275" s="289"/>
      <c r="BI275" s="289"/>
      <c r="BJ275" s="228"/>
      <c r="BK275" s="228"/>
      <c r="BL275" s="233" t="str">
        <f t="shared" si="272"/>
        <v/>
      </c>
    </row>
    <row r="276" spans="1:64" s="463" customFormat="1" ht="12" hidden="1" customHeight="1">
      <c r="A276" s="452" t="s">
        <v>685</v>
      </c>
      <c r="B276" s="453" t="s">
        <v>458</v>
      </c>
      <c r="C276" s="452" t="s">
        <v>673</v>
      </c>
      <c r="D276" s="453" t="s">
        <v>404</v>
      </c>
      <c r="E276" s="453" t="s">
        <v>980</v>
      </c>
      <c r="F276" s="453" t="s">
        <v>611</v>
      </c>
      <c r="G276" s="453" t="s">
        <v>405</v>
      </c>
      <c r="H276" s="454" t="s">
        <v>653</v>
      </c>
      <c r="I276" s="453" t="s">
        <v>339</v>
      </c>
      <c r="J276" s="455">
        <v>148002041</v>
      </c>
      <c r="K276" s="455">
        <v>96508630.75</v>
      </c>
      <c r="L276" s="456" t="str">
        <f t="shared" si="231"/>
        <v>806014090502032007570081024210</v>
      </c>
      <c r="M276" s="192">
        <f t="array" ref="M276">IF(COUNT(SEARCH(Удалить_Роспись_КВСР,$B276)*SEARCH(Удалить_Роспись_ПБС,$C276)*SEARCH(Удалить_Роспись_КФСР, $D276)*SEARCH(Удалить_Роспись_КЦСР,$E276)*SEARCH(Удалить_Роспись_КВР,$F276)*SEARCH(Удалить_Роспись_ЭК,$H276)*SEARCH(Удалить_Роспись_КР,$I276))&gt;0,0,1)</f>
        <v>0</v>
      </c>
      <c r="N276" s="457">
        <v>0</v>
      </c>
      <c r="O276" s="192" t="str">
        <f t="shared" si="232"/>
        <v/>
      </c>
      <c r="P276" s="192" t="str">
        <f t="shared" ref="P276:P339" si="273">IF($E276="092Л000","воз","")</f>
        <v/>
      </c>
      <c r="Q276" s="300" t="str">
        <f t="shared" si="233"/>
        <v/>
      </c>
      <c r="R276" s="300" t="str">
        <f t="shared" si="234"/>
        <v/>
      </c>
      <c r="S276" s="300" t="str">
        <f t="shared" si="235"/>
        <v/>
      </c>
      <c r="T276" s="192" t="str">
        <f t="shared" si="236"/>
        <v/>
      </c>
      <c r="U276" s="303" t="str">
        <f t="shared" si="237"/>
        <v/>
      </c>
      <c r="V276" s="300" t="str">
        <f t="shared" si="238"/>
        <v/>
      </c>
      <c r="W276" s="192" t="str">
        <f t="shared" si="239"/>
        <v/>
      </c>
      <c r="X276" s="303" t="str">
        <f t="shared" si="240"/>
        <v/>
      </c>
      <c r="Y276" s="300" t="str">
        <f t="shared" si="241"/>
        <v/>
      </c>
      <c r="Z276" s="300" t="str">
        <f t="shared" si="242"/>
        <v/>
      </c>
      <c r="AA276" s="303" t="str">
        <f t="shared" si="243"/>
        <v/>
      </c>
      <c r="AB276" s="300" t="str">
        <f t="shared" si="244"/>
        <v/>
      </c>
      <c r="AC276" s="300" t="str">
        <f t="shared" si="245"/>
        <v/>
      </c>
      <c r="AD276" s="300" t="str">
        <f t="shared" si="246"/>
        <v/>
      </c>
      <c r="AE276" s="192" t="str">
        <f t="shared" si="247"/>
        <v/>
      </c>
      <c r="AF276" s="192" t="str">
        <f t="shared" si="248"/>
        <v/>
      </c>
      <c r="AG276" s="192"/>
      <c r="AH276" s="186"/>
      <c r="AI276" s="186"/>
      <c r="AJ276" s="300" t="str">
        <f t="shared" si="249"/>
        <v/>
      </c>
      <c r="AK276" s="300" t="str">
        <f t="shared" si="250"/>
        <v/>
      </c>
      <c r="AL276" s="300" t="str">
        <f t="shared" si="251"/>
        <v/>
      </c>
      <c r="AM276" s="300" t="str">
        <f t="shared" si="252"/>
        <v/>
      </c>
      <c r="AN276" s="300" t="str">
        <f t="shared" si="253"/>
        <v/>
      </c>
      <c r="AO276" s="300" t="str">
        <f t="shared" si="254"/>
        <v/>
      </c>
      <c r="AP276" s="300" t="str">
        <f t="shared" si="255"/>
        <v/>
      </c>
      <c r="AQ276" s="300" t="str">
        <f t="shared" si="256"/>
        <v/>
      </c>
      <c r="AR276" s="306" t="str">
        <f t="shared" si="257"/>
        <v/>
      </c>
      <c r="AS276" s="300" t="str">
        <f t="shared" si="258"/>
        <v/>
      </c>
      <c r="AT276" s="300" t="str">
        <f t="shared" si="259"/>
        <v/>
      </c>
      <c r="AU276" s="192" t="str">
        <f t="shared" si="260"/>
        <v>рбс</v>
      </c>
      <c r="AV276" s="192" t="str">
        <f t="shared" si="261"/>
        <v>рбс80601409общпро</v>
      </c>
      <c r="AW276" s="456">
        <f t="shared" si="262"/>
        <v>0</v>
      </c>
      <c r="AX276" s="191">
        <f t="shared" si="263"/>
        <v>0</v>
      </c>
      <c r="AY276" s="191">
        <f t="shared" si="264"/>
        <v>0</v>
      </c>
      <c r="AZ276" s="191">
        <f t="shared" si="265"/>
        <v>0</v>
      </c>
      <c r="BA276" s="193">
        <f t="shared" si="266"/>
        <v>1</v>
      </c>
      <c r="BB276" s="193">
        <f t="shared" si="267"/>
        <v>1</v>
      </c>
      <c r="BC276" s="193">
        <f t="shared" si="268"/>
        <v>1</v>
      </c>
      <c r="BD276" s="456">
        <f t="shared" si="230"/>
        <v>0</v>
      </c>
      <c r="BE276" s="456">
        <f t="shared" si="269"/>
        <v>0</v>
      </c>
      <c r="BF276" s="458">
        <f t="shared" si="270"/>
        <v>0</v>
      </c>
      <c r="BG276" s="459">
        <f t="shared" si="271"/>
        <v>0</v>
      </c>
      <c r="BH276" s="460"/>
      <c r="BI276" s="460"/>
      <c r="BJ276" s="467"/>
      <c r="BK276" s="467"/>
      <c r="BL276" s="462" t="str">
        <f t="shared" si="272"/>
        <v/>
      </c>
    </row>
    <row r="277" spans="1:64" s="463" customFormat="1" ht="12" hidden="1" customHeight="1">
      <c r="A277" s="452" t="s">
        <v>685</v>
      </c>
      <c r="B277" s="453" t="s">
        <v>458</v>
      </c>
      <c r="C277" s="452" t="s">
        <v>673</v>
      </c>
      <c r="D277" s="453" t="s">
        <v>404</v>
      </c>
      <c r="E277" s="453" t="s">
        <v>981</v>
      </c>
      <c r="F277" s="453" t="s">
        <v>611</v>
      </c>
      <c r="G277" s="453" t="s">
        <v>405</v>
      </c>
      <c r="H277" s="454" t="s">
        <v>653</v>
      </c>
      <c r="I277" s="453" t="s">
        <v>339</v>
      </c>
      <c r="J277" s="455">
        <v>19890000</v>
      </c>
      <c r="K277" s="455">
        <v>12581264</v>
      </c>
      <c r="L277" s="456" t="str">
        <f t="shared" si="231"/>
        <v>806014090502032007577081024210</v>
      </c>
      <c r="M277" s="192">
        <f t="array" ref="M277">IF(COUNT(SEARCH(Удалить_Роспись_КВСР,$B277)*SEARCH(Удалить_Роспись_ПБС,$C277)*SEARCH(Удалить_Роспись_КФСР, $D277)*SEARCH(Удалить_Роспись_КЦСР,$E277)*SEARCH(Удалить_Роспись_КВР,$F277)*SEARCH(Удалить_Роспись_ЭК,$H277)*SEARCH(Удалить_Роспись_КР,$I277))&gt;0,0,1)</f>
        <v>0</v>
      </c>
      <c r="N277" s="457">
        <v>0</v>
      </c>
      <c r="O277" s="192" t="str">
        <f t="shared" si="232"/>
        <v/>
      </c>
      <c r="P277" s="192" t="str">
        <f t="shared" si="273"/>
        <v/>
      </c>
      <c r="Q277" s="300" t="str">
        <f t="shared" si="233"/>
        <v/>
      </c>
      <c r="R277" s="300" t="str">
        <f t="shared" si="234"/>
        <v/>
      </c>
      <c r="S277" s="300" t="str">
        <f t="shared" si="235"/>
        <v/>
      </c>
      <c r="T277" s="192" t="str">
        <f t="shared" si="236"/>
        <v/>
      </c>
      <c r="U277" s="303" t="str">
        <f t="shared" si="237"/>
        <v/>
      </c>
      <c r="V277" s="300" t="str">
        <f t="shared" si="238"/>
        <v/>
      </c>
      <c r="W277" s="192" t="str">
        <f t="shared" si="239"/>
        <v/>
      </c>
      <c r="X277" s="303" t="str">
        <f t="shared" si="240"/>
        <v/>
      </c>
      <c r="Y277" s="300" t="str">
        <f t="shared" si="241"/>
        <v/>
      </c>
      <c r="Z277" s="300" t="str">
        <f t="shared" si="242"/>
        <v/>
      </c>
      <c r="AA277" s="303" t="str">
        <f t="shared" si="243"/>
        <v/>
      </c>
      <c r="AB277" s="300" t="str">
        <f t="shared" si="244"/>
        <v/>
      </c>
      <c r="AC277" s="300" t="str">
        <f t="shared" si="245"/>
        <v/>
      </c>
      <c r="AD277" s="300" t="str">
        <f t="shared" si="246"/>
        <v/>
      </c>
      <c r="AE277" s="192" t="str">
        <f t="shared" si="247"/>
        <v/>
      </c>
      <c r="AF277" s="192" t="str">
        <f t="shared" si="248"/>
        <v/>
      </c>
      <c r="AG277" s="192"/>
      <c r="AH277" s="186"/>
      <c r="AI277" s="186"/>
      <c r="AJ277" s="300" t="str">
        <f t="shared" si="249"/>
        <v/>
      </c>
      <c r="AK277" s="300" t="str">
        <f t="shared" si="250"/>
        <v/>
      </c>
      <c r="AL277" s="300" t="str">
        <f t="shared" si="251"/>
        <v/>
      </c>
      <c r="AM277" s="300" t="str">
        <f t="shared" si="252"/>
        <v/>
      </c>
      <c r="AN277" s="300" t="str">
        <f t="shared" si="253"/>
        <v/>
      </c>
      <c r="AO277" s="300" t="str">
        <f t="shared" si="254"/>
        <v/>
      </c>
      <c r="AP277" s="300" t="str">
        <f t="shared" si="255"/>
        <v/>
      </c>
      <c r="AQ277" s="300" t="str">
        <f t="shared" si="256"/>
        <v/>
      </c>
      <c r="AR277" s="306" t="str">
        <f t="shared" si="257"/>
        <v/>
      </c>
      <c r="AS277" s="300" t="str">
        <f t="shared" si="258"/>
        <v/>
      </c>
      <c r="AT277" s="300" t="str">
        <f t="shared" si="259"/>
        <v/>
      </c>
      <c r="AU277" s="192" t="str">
        <f t="shared" si="260"/>
        <v>рбс</v>
      </c>
      <c r="AV277" s="192" t="str">
        <f t="shared" si="261"/>
        <v>рбс80601409общпро</v>
      </c>
      <c r="AW277" s="456">
        <f t="shared" si="262"/>
        <v>0</v>
      </c>
      <c r="AX277" s="191">
        <f t="shared" si="263"/>
        <v>0</v>
      </c>
      <c r="AY277" s="191">
        <f t="shared" si="264"/>
        <v>0</v>
      </c>
      <c r="AZ277" s="191">
        <f t="shared" si="265"/>
        <v>0</v>
      </c>
      <c r="BA277" s="193">
        <f t="shared" si="266"/>
        <v>1</v>
      </c>
      <c r="BB277" s="193">
        <f t="shared" si="267"/>
        <v>1</v>
      </c>
      <c r="BC277" s="193">
        <f t="shared" si="268"/>
        <v>1</v>
      </c>
      <c r="BD277" s="456">
        <f t="shared" si="230"/>
        <v>0</v>
      </c>
      <c r="BE277" s="456">
        <f t="shared" si="269"/>
        <v>0</v>
      </c>
      <c r="BF277" s="458">
        <f t="shared" si="270"/>
        <v>0</v>
      </c>
      <c r="BG277" s="459">
        <f t="shared" si="271"/>
        <v>0</v>
      </c>
      <c r="BH277" s="460"/>
      <c r="BI277" s="460"/>
      <c r="BJ277" s="467"/>
      <c r="BK277" s="467"/>
      <c r="BL277" s="462" t="str">
        <f t="shared" si="272"/>
        <v/>
      </c>
    </row>
    <row r="278" spans="1:64" s="463" customFormat="1" ht="12" customHeight="1">
      <c r="A278" s="452" t="s">
        <v>685</v>
      </c>
      <c r="B278" s="453" t="s">
        <v>458</v>
      </c>
      <c r="C278" s="452" t="s">
        <v>673</v>
      </c>
      <c r="D278" s="453" t="s">
        <v>404</v>
      </c>
      <c r="E278" s="453" t="s">
        <v>982</v>
      </c>
      <c r="F278" s="453" t="s">
        <v>611</v>
      </c>
      <c r="G278" s="453" t="s">
        <v>405</v>
      </c>
      <c r="H278" s="454" t="s">
        <v>653</v>
      </c>
      <c r="I278" s="453" t="s">
        <v>505</v>
      </c>
      <c r="J278" s="455">
        <v>357384.01</v>
      </c>
      <c r="K278" s="455">
        <v>357384.01</v>
      </c>
      <c r="L278" s="456" t="str">
        <f t="shared" si="231"/>
        <v>806014090502909008000081024201</v>
      </c>
      <c r="M278" s="192">
        <f t="array" ref="M278">IF(COUNT(SEARCH(Удалить_Роспись_КВСР,$B278)*SEARCH(Удалить_Роспись_ПБС,$C278)*SEARCH(Удалить_Роспись_КФСР, $D278)*SEARCH(Удалить_Роспись_КЦСР,$E278)*SEARCH(Удалить_Роспись_КВР,$F278)*SEARCH(Удалить_Роспись_ЭК,$H278)*SEARCH(Удалить_Роспись_КР,$I278))&gt;0,0,1)</f>
        <v>1</v>
      </c>
      <c r="N278" s="457">
        <v>0</v>
      </c>
      <c r="O278" s="192" t="str">
        <f t="shared" si="232"/>
        <v/>
      </c>
      <c r="P278" s="192" t="str">
        <f t="shared" si="273"/>
        <v/>
      </c>
      <c r="Q278" s="300" t="str">
        <f t="shared" si="233"/>
        <v/>
      </c>
      <c r="R278" s="300" t="str">
        <f t="shared" si="234"/>
        <v/>
      </c>
      <c r="S278" s="300" t="str">
        <f t="shared" si="235"/>
        <v/>
      </c>
      <c r="T278" s="192" t="str">
        <f t="shared" si="236"/>
        <v/>
      </c>
      <c r="U278" s="303" t="str">
        <f t="shared" si="237"/>
        <v/>
      </c>
      <c r="V278" s="300" t="str">
        <f t="shared" si="238"/>
        <v/>
      </c>
      <c r="W278" s="192" t="str">
        <f t="shared" si="239"/>
        <v/>
      </c>
      <c r="X278" s="303" t="str">
        <f t="shared" si="240"/>
        <v/>
      </c>
      <c r="Y278" s="300" t="str">
        <f t="shared" si="241"/>
        <v/>
      </c>
      <c r="Z278" s="300" t="str">
        <f t="shared" si="242"/>
        <v/>
      </c>
      <c r="AA278" s="303" t="str">
        <f t="shared" si="243"/>
        <v/>
      </c>
      <c r="AB278" s="300" t="str">
        <f t="shared" si="244"/>
        <v/>
      </c>
      <c r="AC278" s="300" t="str">
        <f t="shared" si="245"/>
        <v/>
      </c>
      <c r="AD278" s="300" t="str">
        <f t="shared" si="246"/>
        <v/>
      </c>
      <c r="AE278" s="192" t="str">
        <f t="shared" si="247"/>
        <v/>
      </c>
      <c r="AF278" s="192" t="str">
        <f t="shared" si="248"/>
        <v/>
      </c>
      <c r="AG278" s="192"/>
      <c r="AH278" s="186"/>
      <c r="AI278" s="186"/>
      <c r="AJ278" s="300" t="str">
        <f t="shared" si="249"/>
        <v/>
      </c>
      <c r="AK278" s="300" t="str">
        <f t="shared" si="250"/>
        <v/>
      </c>
      <c r="AL278" s="300" t="str">
        <f t="shared" si="251"/>
        <v/>
      </c>
      <c r="AM278" s="300" t="str">
        <f t="shared" si="252"/>
        <v/>
      </c>
      <c r="AN278" s="300" t="str">
        <f t="shared" si="253"/>
        <v/>
      </c>
      <c r="AO278" s="300" t="str">
        <f t="shared" si="254"/>
        <v/>
      </c>
      <c r="AP278" s="300" t="str">
        <f t="shared" si="255"/>
        <v/>
      </c>
      <c r="AQ278" s="300" t="str">
        <f t="shared" si="256"/>
        <v/>
      </c>
      <c r="AR278" s="306" t="str">
        <f t="shared" si="257"/>
        <v/>
      </c>
      <c r="AS278" s="300" t="str">
        <f t="shared" si="258"/>
        <v/>
      </c>
      <c r="AT278" s="300" t="str">
        <f t="shared" si="259"/>
        <v/>
      </c>
      <c r="AU278" s="192" t="str">
        <f t="shared" si="260"/>
        <v>рбс</v>
      </c>
      <c r="AV278" s="192" t="str">
        <f t="shared" si="261"/>
        <v>рбс80601409общпро</v>
      </c>
      <c r="AW278" s="456">
        <f t="shared" si="262"/>
        <v>357384.01</v>
      </c>
      <c r="AX278" s="191">
        <f t="shared" si="263"/>
        <v>357384.01</v>
      </c>
      <c r="AY278" s="191">
        <f t="shared" si="264"/>
        <v>0</v>
      </c>
      <c r="AZ278" s="191">
        <f t="shared" si="265"/>
        <v>0</v>
      </c>
      <c r="BA278" s="193">
        <f t="shared" si="266"/>
        <v>1</v>
      </c>
      <c r="BB278" s="193">
        <f t="shared" si="267"/>
        <v>1</v>
      </c>
      <c r="BC278" s="193">
        <f t="shared" si="268"/>
        <v>1</v>
      </c>
      <c r="BD278" s="456">
        <f t="shared" si="230"/>
        <v>0</v>
      </c>
      <c r="BE278" s="456">
        <f t="shared" si="269"/>
        <v>0</v>
      </c>
      <c r="BF278" s="458">
        <f t="shared" si="270"/>
        <v>0</v>
      </c>
      <c r="BG278" s="459">
        <f t="shared" si="271"/>
        <v>0</v>
      </c>
      <c r="BH278" s="460"/>
      <c r="BI278" s="460"/>
      <c r="BJ278" s="467"/>
      <c r="BK278" s="467"/>
      <c r="BL278" s="462" t="str">
        <f t="shared" si="272"/>
        <v/>
      </c>
    </row>
    <row r="279" spans="1:64" s="463" customFormat="1" ht="12" customHeight="1">
      <c r="A279" s="452" t="s">
        <v>685</v>
      </c>
      <c r="B279" s="453" t="s">
        <v>458</v>
      </c>
      <c r="C279" s="452" t="s">
        <v>673</v>
      </c>
      <c r="D279" s="453" t="s">
        <v>404</v>
      </c>
      <c r="E279" s="453" t="s">
        <v>982</v>
      </c>
      <c r="F279" s="453" t="s">
        <v>658</v>
      </c>
      <c r="G279" s="453" t="s">
        <v>395</v>
      </c>
      <c r="H279" s="454" t="s">
        <v>653</v>
      </c>
      <c r="I279" s="453" t="s">
        <v>505</v>
      </c>
      <c r="J279" s="455">
        <v>32299.25</v>
      </c>
      <c r="K279" s="455">
        <v>32299.25</v>
      </c>
      <c r="L279" s="456" t="str">
        <f t="shared" si="231"/>
        <v>806014090502909008000085329001</v>
      </c>
      <c r="M279" s="192">
        <f t="array" ref="M279">IF(COUNT(SEARCH(Удалить_Роспись_КВСР,$B279)*SEARCH(Удалить_Роспись_ПБС,$C279)*SEARCH(Удалить_Роспись_КФСР, $D279)*SEARCH(Удалить_Роспись_КЦСР,$E279)*SEARCH(Удалить_Роспись_КВР,$F279)*SEARCH(Удалить_Роспись_ЭК,$H279)*SEARCH(Удалить_Роспись_КР,$I279))&gt;0,0,1)</f>
        <v>1</v>
      </c>
      <c r="N279" s="457">
        <v>0</v>
      </c>
      <c r="O279" s="192" t="str">
        <f t="shared" si="232"/>
        <v/>
      </c>
      <c r="P279" s="192" t="str">
        <f t="shared" si="273"/>
        <v/>
      </c>
      <c r="Q279" s="300" t="str">
        <f t="shared" si="233"/>
        <v/>
      </c>
      <c r="R279" s="300" t="str">
        <f t="shared" si="234"/>
        <v/>
      </c>
      <c r="S279" s="300" t="str">
        <f t="shared" si="235"/>
        <v/>
      </c>
      <c r="T279" s="192" t="str">
        <f t="shared" si="236"/>
        <v/>
      </c>
      <c r="U279" s="303" t="str">
        <f t="shared" si="237"/>
        <v/>
      </c>
      <c r="V279" s="300" t="str">
        <f t="shared" si="238"/>
        <v/>
      </c>
      <c r="W279" s="192" t="str">
        <f t="shared" si="239"/>
        <v/>
      </c>
      <c r="X279" s="303" t="str">
        <f t="shared" si="240"/>
        <v/>
      </c>
      <c r="Y279" s="300" t="str">
        <f t="shared" si="241"/>
        <v/>
      </c>
      <c r="Z279" s="300" t="str">
        <f t="shared" si="242"/>
        <v/>
      </c>
      <c r="AA279" s="303" t="str">
        <f t="shared" si="243"/>
        <v/>
      </c>
      <c r="AB279" s="300" t="str">
        <f t="shared" si="244"/>
        <v/>
      </c>
      <c r="AC279" s="300" t="str">
        <f t="shared" si="245"/>
        <v/>
      </c>
      <c r="AD279" s="300" t="str">
        <f t="shared" si="246"/>
        <v/>
      </c>
      <c r="AE279" s="192" t="str">
        <f t="shared" si="247"/>
        <v/>
      </c>
      <c r="AF279" s="192" t="str">
        <f t="shared" si="248"/>
        <v/>
      </c>
      <c r="AG279" s="192"/>
      <c r="AH279" s="186"/>
      <c r="AI279" s="186"/>
      <c r="AJ279" s="300" t="str">
        <f t="shared" si="249"/>
        <v/>
      </c>
      <c r="AK279" s="300" t="str">
        <f t="shared" si="250"/>
        <v/>
      </c>
      <c r="AL279" s="300" t="str">
        <f t="shared" si="251"/>
        <v/>
      </c>
      <c r="AM279" s="300" t="str">
        <f t="shared" si="252"/>
        <v/>
      </c>
      <c r="AN279" s="300" t="str">
        <f t="shared" si="253"/>
        <v/>
      </c>
      <c r="AO279" s="300" t="str">
        <f t="shared" si="254"/>
        <v/>
      </c>
      <c r="AP279" s="300" t="str">
        <f t="shared" si="255"/>
        <v/>
      </c>
      <c r="AQ279" s="300" t="str">
        <f t="shared" si="256"/>
        <v/>
      </c>
      <c r="AR279" s="306" t="str">
        <f t="shared" si="257"/>
        <v/>
      </c>
      <c r="AS279" s="300" t="str">
        <f t="shared" si="258"/>
        <v/>
      </c>
      <c r="AT279" s="300" t="str">
        <f t="shared" si="259"/>
        <v/>
      </c>
      <c r="AU279" s="192" t="str">
        <f t="shared" si="260"/>
        <v>рбс</v>
      </c>
      <c r="AV279" s="192" t="str">
        <f t="shared" si="261"/>
        <v>рбс80601409общпро</v>
      </c>
      <c r="AW279" s="456">
        <f t="shared" si="262"/>
        <v>32299.25</v>
      </c>
      <c r="AX279" s="191">
        <f t="shared" si="263"/>
        <v>32299.25</v>
      </c>
      <c r="AY279" s="191">
        <f t="shared" si="264"/>
        <v>0</v>
      </c>
      <c r="AZ279" s="191">
        <f t="shared" si="265"/>
        <v>0</v>
      </c>
      <c r="BA279" s="193">
        <f t="shared" si="266"/>
        <v>1</v>
      </c>
      <c r="BB279" s="193">
        <f t="shared" si="267"/>
        <v>1</v>
      </c>
      <c r="BC279" s="193">
        <f t="shared" si="268"/>
        <v>1</v>
      </c>
      <c r="BD279" s="456">
        <f t="shared" si="230"/>
        <v>0</v>
      </c>
      <c r="BE279" s="456">
        <f t="shared" si="269"/>
        <v>0</v>
      </c>
      <c r="BF279" s="458">
        <f t="shared" si="270"/>
        <v>0</v>
      </c>
      <c r="BG279" s="459">
        <f t="shared" si="271"/>
        <v>0</v>
      </c>
      <c r="BH279" s="460"/>
      <c r="BI279" s="460"/>
      <c r="BJ279" s="467"/>
      <c r="BK279" s="467"/>
      <c r="BL279" s="462" t="str">
        <f t="shared" si="272"/>
        <v/>
      </c>
    </row>
    <row r="280" spans="1:64" s="463" customFormat="1" ht="12" customHeight="1">
      <c r="A280" s="452" t="s">
        <v>685</v>
      </c>
      <c r="B280" s="453" t="s">
        <v>458</v>
      </c>
      <c r="C280" s="452" t="s">
        <v>673</v>
      </c>
      <c r="D280" s="453" t="s">
        <v>404</v>
      </c>
      <c r="E280" s="453" t="s">
        <v>896</v>
      </c>
      <c r="F280" s="453" t="s">
        <v>586</v>
      </c>
      <c r="G280" s="453" t="s">
        <v>389</v>
      </c>
      <c r="H280" s="454" t="s">
        <v>653</v>
      </c>
      <c r="I280" s="453" t="s">
        <v>505</v>
      </c>
      <c r="J280" s="455">
        <v>37900</v>
      </c>
      <c r="K280" s="455">
        <v>0</v>
      </c>
      <c r="L280" s="456" t="str">
        <f t="shared" si="231"/>
        <v>80601409050290900Ш000024422601</v>
      </c>
      <c r="M280" s="192">
        <f t="array" ref="M280">IF(COUNT(SEARCH(Удалить_Роспись_КВСР,$B280)*SEARCH(Удалить_Роспись_ПБС,$C280)*SEARCH(Удалить_Роспись_КФСР, $D280)*SEARCH(Удалить_Роспись_КЦСР,$E280)*SEARCH(Удалить_Роспись_КВР,$F280)*SEARCH(Удалить_Роспись_ЭК,$H280)*SEARCH(Удалить_Роспись_КР,$I280))&gt;0,0,1)</f>
        <v>1</v>
      </c>
      <c r="N280" s="457">
        <f>IF(COUNT(SEARCH(Удалить_Индекс_КВСР,$B280)*SEARCH(Удалить_Индекс_ПБС,$C280)*SEARCH(Удалить_Индекс_КФСР,$D280)*SEARCH(Удалить_Индекс_КЦСР,$E280)*SEARCH(Удалить_Индекс_КВР,$F280)*SEARCH(Удалить_Индекс_ЭК,$H280)*SEARCH(Удалить_Индекс_КР,$I280))&gt;0,0,1)</f>
        <v>1</v>
      </c>
      <c r="O280" s="192" t="str">
        <f t="shared" si="232"/>
        <v/>
      </c>
      <c r="P280" s="192" t="str">
        <f t="shared" si="273"/>
        <v/>
      </c>
      <c r="Q280" s="300" t="str">
        <f t="shared" si="233"/>
        <v/>
      </c>
      <c r="R280" s="300" t="str">
        <f t="shared" si="234"/>
        <v/>
      </c>
      <c r="S280" s="300" t="str">
        <f t="shared" si="235"/>
        <v/>
      </c>
      <c r="T280" s="192" t="str">
        <f t="shared" si="236"/>
        <v/>
      </c>
      <c r="U280" s="303" t="str">
        <f t="shared" si="237"/>
        <v/>
      </c>
      <c r="V280" s="300" t="str">
        <f t="shared" si="238"/>
        <v/>
      </c>
      <c r="W280" s="192" t="str">
        <f t="shared" si="239"/>
        <v/>
      </c>
      <c r="X280" s="303" t="str">
        <f t="shared" si="240"/>
        <v/>
      </c>
      <c r="Y280" s="300" t="str">
        <f t="shared" si="241"/>
        <v/>
      </c>
      <c r="Z280" s="300" t="str">
        <f t="shared" si="242"/>
        <v/>
      </c>
      <c r="AA280" s="303" t="str">
        <f t="shared" si="243"/>
        <v/>
      </c>
      <c r="AB280" s="300" t="str">
        <f t="shared" si="244"/>
        <v/>
      </c>
      <c r="AC280" s="300" t="str">
        <f t="shared" si="245"/>
        <v/>
      </c>
      <c r="AD280" s="300" t="str">
        <f t="shared" si="246"/>
        <v/>
      </c>
      <c r="AE280" s="192" t="str">
        <f t="shared" si="247"/>
        <v/>
      </c>
      <c r="AF280" s="192" t="str">
        <f t="shared" si="248"/>
        <v/>
      </c>
      <c r="AG280" s="192"/>
      <c r="AH280" s="186"/>
      <c r="AI280" s="186"/>
      <c r="AJ280" s="300" t="str">
        <f t="shared" si="249"/>
        <v/>
      </c>
      <c r="AK280" s="300" t="str">
        <f t="shared" si="250"/>
        <v/>
      </c>
      <c r="AL280" s="300" t="str">
        <f t="shared" si="251"/>
        <v/>
      </c>
      <c r="AM280" s="300" t="str">
        <f t="shared" si="252"/>
        <v/>
      </c>
      <c r="AN280" s="300" t="str">
        <f t="shared" si="253"/>
        <v/>
      </c>
      <c r="AO280" s="300" t="str">
        <f t="shared" si="254"/>
        <v/>
      </c>
      <c r="AP280" s="300" t="str">
        <f t="shared" si="255"/>
        <v/>
      </c>
      <c r="AQ280" s="300" t="str">
        <f t="shared" si="256"/>
        <v/>
      </c>
      <c r="AR280" s="306" t="str">
        <f t="shared" si="257"/>
        <v/>
      </c>
      <c r="AS280" s="300" t="str">
        <f t="shared" si="258"/>
        <v/>
      </c>
      <c r="AT280" s="300" t="str">
        <f t="shared" si="259"/>
        <v/>
      </c>
      <c r="AU280" s="192" t="str">
        <f t="shared" si="260"/>
        <v>рбс</v>
      </c>
      <c r="AV280" s="192" t="str">
        <f t="shared" si="261"/>
        <v>рбс80601409общпро</v>
      </c>
      <c r="AW280" s="456">
        <f t="shared" si="262"/>
        <v>37900</v>
      </c>
      <c r="AX280" s="191">
        <f t="shared" si="263"/>
        <v>0</v>
      </c>
      <c r="AY280" s="191">
        <f t="shared" si="264"/>
        <v>37900</v>
      </c>
      <c r="AZ280" s="191">
        <f t="shared" si="265"/>
        <v>0</v>
      </c>
      <c r="BA280" s="193">
        <f t="shared" si="266"/>
        <v>1</v>
      </c>
      <c r="BB280" s="193">
        <f t="shared" si="267"/>
        <v>1</v>
      </c>
      <c r="BC280" s="193">
        <f t="shared" si="268"/>
        <v>1</v>
      </c>
      <c r="BD280" s="456">
        <f t="shared" si="230"/>
        <v>37900</v>
      </c>
      <c r="BE280" s="456">
        <f t="shared" si="269"/>
        <v>0</v>
      </c>
      <c r="BF280" s="458">
        <f t="shared" si="270"/>
        <v>37900</v>
      </c>
      <c r="BG280" s="459">
        <f t="shared" si="271"/>
        <v>37900</v>
      </c>
      <c r="BH280" s="460"/>
      <c r="BI280" s="460"/>
      <c r="BJ280" s="467"/>
      <c r="BK280" s="467"/>
      <c r="BL280" s="462" t="str">
        <f t="shared" si="272"/>
        <v/>
      </c>
    </row>
    <row r="281" spans="1:64" ht="12" customHeight="1">
      <c r="A281" s="333" t="s">
        <v>685</v>
      </c>
      <c r="B281" s="381" t="s">
        <v>458</v>
      </c>
      <c r="C281" s="333" t="s">
        <v>673</v>
      </c>
      <c r="D281" s="381" t="s">
        <v>406</v>
      </c>
      <c r="E281" s="381" t="s">
        <v>983</v>
      </c>
      <c r="F281" s="381" t="s">
        <v>586</v>
      </c>
      <c r="G281" s="381" t="s">
        <v>389</v>
      </c>
      <c r="H281" s="100" t="s">
        <v>653</v>
      </c>
      <c r="I281" s="381" t="s">
        <v>505</v>
      </c>
      <c r="J281" s="382">
        <v>400000</v>
      </c>
      <c r="K281" s="382">
        <v>399887.69</v>
      </c>
      <c r="L281" s="191" t="str">
        <f t="shared" si="231"/>
        <v>806014090503036008000024422601</v>
      </c>
      <c r="M281" s="192">
        <f t="array" ref="M281">IF(COUNT(SEARCH(Удалить_Роспись_КВСР,$B281)*SEARCH(Удалить_Роспись_ПБС,$C281)*SEARCH(Удалить_Роспись_КФСР, $D281)*SEARCH(Удалить_Роспись_КЦСР,$E281)*SEARCH(Удалить_Роспись_КВР,$F281)*SEARCH(Удалить_Роспись_ЭК,$H281)*SEARCH(Удалить_Роспись_КР,$I281))&gt;0,0,1)</f>
        <v>1</v>
      </c>
      <c r="N281" s="192">
        <v>1</v>
      </c>
      <c r="O281" s="192" t="str">
        <f t="shared" si="232"/>
        <v/>
      </c>
      <c r="P281" s="192" t="str">
        <f t="shared" si="273"/>
        <v/>
      </c>
      <c r="Q281" s="300" t="str">
        <f t="shared" si="233"/>
        <v/>
      </c>
      <c r="R281" s="300" t="str">
        <f t="shared" si="234"/>
        <v/>
      </c>
      <c r="S281" s="300" t="str">
        <f t="shared" si="235"/>
        <v/>
      </c>
      <c r="T281" s="192" t="str">
        <f t="shared" si="236"/>
        <v/>
      </c>
      <c r="U281" s="303" t="str">
        <f t="shared" si="237"/>
        <v/>
      </c>
      <c r="V281" s="300" t="str">
        <f t="shared" si="238"/>
        <v/>
      </c>
      <c r="W281" s="192" t="str">
        <f t="shared" si="239"/>
        <v>бла</v>
      </c>
      <c r="X281" s="303" t="str">
        <f t="shared" si="240"/>
        <v/>
      </c>
      <c r="Y281" s="300" t="str">
        <f t="shared" si="241"/>
        <v/>
      </c>
      <c r="Z281" s="300" t="str">
        <f t="shared" si="242"/>
        <v/>
      </c>
      <c r="AA281" s="303" t="str">
        <f t="shared" si="243"/>
        <v/>
      </c>
      <c r="AB281" s="300" t="str">
        <f t="shared" si="244"/>
        <v/>
      </c>
      <c r="AC281" s="300" t="str">
        <f t="shared" si="245"/>
        <v/>
      </c>
      <c r="AD281" s="300" t="str">
        <f t="shared" si="246"/>
        <v/>
      </c>
      <c r="AE281" s="192" t="str">
        <f t="shared" si="247"/>
        <v/>
      </c>
      <c r="AF281" s="192" t="str">
        <f t="shared" si="248"/>
        <v/>
      </c>
      <c r="AG281" s="192"/>
      <c r="AJ281" s="300" t="str">
        <f t="shared" si="249"/>
        <v/>
      </c>
      <c r="AK281" s="300" t="str">
        <f t="shared" si="250"/>
        <v/>
      </c>
      <c r="AL281" s="300" t="str">
        <f t="shared" si="251"/>
        <v>бла</v>
      </c>
      <c r="AM281" s="300" t="str">
        <f t="shared" si="252"/>
        <v/>
      </c>
      <c r="AN281" s="300" t="str">
        <f t="shared" si="253"/>
        <v/>
      </c>
      <c r="AO281" s="300" t="str">
        <f t="shared" si="254"/>
        <v/>
      </c>
      <c r="AP281" s="300" t="str">
        <f t="shared" si="255"/>
        <v/>
      </c>
      <c r="AQ281" s="300" t="str">
        <f t="shared" si="256"/>
        <v/>
      </c>
      <c r="AR281" s="306" t="str">
        <f t="shared" si="257"/>
        <v/>
      </c>
      <c r="AS281" s="300" t="str">
        <f t="shared" si="258"/>
        <v/>
      </c>
      <c r="AT281" s="300" t="str">
        <f t="shared" si="259"/>
        <v/>
      </c>
      <c r="AU281" s="192" t="str">
        <f t="shared" si="260"/>
        <v>бла</v>
      </c>
      <c r="AV281" s="192" t="str">
        <f t="shared" si="261"/>
        <v>бла80601409общпро</v>
      </c>
      <c r="AW281" s="191">
        <f t="shared" si="262"/>
        <v>400000</v>
      </c>
      <c r="AX281" s="191">
        <f t="shared" si="263"/>
        <v>399887.69</v>
      </c>
      <c r="AY281" s="191">
        <f t="shared" si="264"/>
        <v>400000</v>
      </c>
      <c r="AZ281" s="191">
        <f t="shared" si="265"/>
        <v>399887.69</v>
      </c>
      <c r="BA281" s="193">
        <f t="shared" si="266"/>
        <v>1</v>
      </c>
      <c r="BB281" s="193">
        <f t="shared" si="267"/>
        <v>1</v>
      </c>
      <c r="BC281" s="193">
        <f t="shared" si="268"/>
        <v>1</v>
      </c>
      <c r="BD281" s="191">
        <f>IF(ISNA(BA281),0,AY281*$BA281)+200000</f>
        <v>600000</v>
      </c>
      <c r="BE281" s="191">
        <f t="shared" si="269"/>
        <v>399887.69</v>
      </c>
      <c r="BF281" s="210">
        <f t="shared" si="270"/>
        <v>600000</v>
      </c>
      <c r="BG281" s="211">
        <f t="shared" si="271"/>
        <v>600000</v>
      </c>
      <c r="BH281" s="289"/>
      <c r="BI281" s="289"/>
      <c r="BJ281" s="228"/>
      <c r="BK281" s="228"/>
      <c r="BL281" s="233" t="str">
        <f t="shared" si="272"/>
        <v/>
      </c>
    </row>
    <row r="282" spans="1:64" s="489" customFormat="1" ht="12" customHeight="1">
      <c r="A282" s="478" t="s">
        <v>685</v>
      </c>
      <c r="B282" s="479" t="s">
        <v>458</v>
      </c>
      <c r="C282" s="478" t="s">
        <v>673</v>
      </c>
      <c r="D282" s="479" t="s">
        <v>441</v>
      </c>
      <c r="E282" s="479" t="s">
        <v>984</v>
      </c>
      <c r="F282" s="479" t="s">
        <v>985</v>
      </c>
      <c r="G282" s="479" t="s">
        <v>395</v>
      </c>
      <c r="H282" s="480" t="s">
        <v>653</v>
      </c>
      <c r="I282" s="479" t="s">
        <v>505</v>
      </c>
      <c r="J282" s="481">
        <v>2200</v>
      </c>
      <c r="K282" s="481">
        <v>2200</v>
      </c>
      <c r="L282" s="482" t="str">
        <f t="shared" si="231"/>
        <v>806014091102071008002011329001</v>
      </c>
      <c r="M282" s="192">
        <f t="array" ref="M282">IF(COUNT(SEARCH(Удалить_Роспись_КВСР,$B282)*SEARCH(Удалить_Роспись_ПБС,$C282)*SEARCH(Удалить_Роспись_КФСР, $D282)*SEARCH(Удалить_Роспись_КЦСР,$E282)*SEARCH(Удалить_Роспись_КВР,$F282)*SEARCH(Удалить_Роспись_ЭК,$H282)*SEARCH(Удалить_Роспись_КР,$I282))&gt;0,0,1)</f>
        <v>1</v>
      </c>
      <c r="N282" s="483">
        <v>0</v>
      </c>
      <c r="O282" s="192" t="str">
        <f t="shared" si="232"/>
        <v/>
      </c>
      <c r="P282" s="192" t="str">
        <f t="shared" si="273"/>
        <v/>
      </c>
      <c r="Q282" s="300" t="str">
        <f t="shared" si="233"/>
        <v/>
      </c>
      <c r="R282" s="300" t="str">
        <f t="shared" si="234"/>
        <v/>
      </c>
      <c r="S282" s="300" t="str">
        <f t="shared" si="235"/>
        <v/>
      </c>
      <c r="T282" s="192" t="str">
        <f t="shared" si="236"/>
        <v/>
      </c>
      <c r="U282" s="303" t="str">
        <f t="shared" si="237"/>
        <v/>
      </c>
      <c r="V282" s="300" t="str">
        <f t="shared" si="238"/>
        <v/>
      </c>
      <c r="W282" s="192" t="str">
        <f t="shared" si="239"/>
        <v/>
      </c>
      <c r="X282" s="303" t="str">
        <f t="shared" si="240"/>
        <v/>
      </c>
      <c r="Y282" s="300" t="str">
        <f t="shared" si="241"/>
        <v/>
      </c>
      <c r="Z282" s="300" t="str">
        <f t="shared" si="242"/>
        <v/>
      </c>
      <c r="AA282" s="303" t="str">
        <f t="shared" si="243"/>
        <v/>
      </c>
      <c r="AB282" s="300" t="str">
        <f t="shared" si="244"/>
        <v/>
      </c>
      <c r="AC282" s="300" t="str">
        <f t="shared" si="245"/>
        <v/>
      </c>
      <c r="AD282" s="300" t="str">
        <f t="shared" si="246"/>
        <v/>
      </c>
      <c r="AE282" s="192" t="str">
        <f t="shared" si="247"/>
        <v/>
      </c>
      <c r="AF282" s="192" t="str">
        <f t="shared" si="248"/>
        <v/>
      </c>
      <c r="AG282" s="192"/>
      <c r="AH282" s="186"/>
      <c r="AI282" s="186"/>
      <c r="AJ282" s="300" t="str">
        <f t="shared" si="249"/>
        <v/>
      </c>
      <c r="AK282" s="300" t="str">
        <f t="shared" si="250"/>
        <v/>
      </c>
      <c r="AL282" s="300" t="str">
        <f t="shared" si="251"/>
        <v/>
      </c>
      <c r="AM282" s="300" t="str">
        <f t="shared" si="252"/>
        <v/>
      </c>
      <c r="AN282" s="300" t="str">
        <f t="shared" si="253"/>
        <v/>
      </c>
      <c r="AO282" s="300" t="str">
        <f t="shared" si="254"/>
        <v/>
      </c>
      <c r="AP282" s="300" t="str">
        <f t="shared" si="255"/>
        <v/>
      </c>
      <c r="AQ282" s="300" t="str">
        <f t="shared" si="256"/>
        <v/>
      </c>
      <c r="AR282" s="306" t="str">
        <f t="shared" si="257"/>
        <v/>
      </c>
      <c r="AS282" s="300" t="str">
        <f t="shared" si="258"/>
        <v/>
      </c>
      <c r="AT282" s="300" t="str">
        <f t="shared" si="259"/>
        <v/>
      </c>
      <c r="AU282" s="192" t="str">
        <f t="shared" si="260"/>
        <v>рбс</v>
      </c>
      <c r="AV282" s="192" t="str">
        <f t="shared" si="261"/>
        <v>рбс80601409общпро</v>
      </c>
      <c r="AW282" s="482">
        <f t="shared" si="262"/>
        <v>2200</v>
      </c>
      <c r="AX282" s="191">
        <f t="shared" si="263"/>
        <v>2200</v>
      </c>
      <c r="AY282" s="191">
        <f t="shared" si="264"/>
        <v>0</v>
      </c>
      <c r="AZ282" s="191">
        <f t="shared" si="265"/>
        <v>0</v>
      </c>
      <c r="BA282" s="193">
        <f t="shared" si="266"/>
        <v>1</v>
      </c>
      <c r="BB282" s="193">
        <f t="shared" si="267"/>
        <v>1</v>
      </c>
      <c r="BC282" s="193">
        <f t="shared" si="268"/>
        <v>1</v>
      </c>
      <c r="BD282" s="482">
        <f t="shared" si="230"/>
        <v>0</v>
      </c>
      <c r="BE282" s="482">
        <f t="shared" si="269"/>
        <v>0</v>
      </c>
      <c r="BF282" s="484">
        <f t="shared" si="270"/>
        <v>0</v>
      </c>
      <c r="BG282" s="485">
        <f t="shared" si="271"/>
        <v>0</v>
      </c>
      <c r="BH282" s="486"/>
      <c r="BI282" s="486"/>
      <c r="BJ282" s="491"/>
      <c r="BK282" s="491"/>
      <c r="BL282" s="488" t="str">
        <f t="shared" si="272"/>
        <v/>
      </c>
    </row>
    <row r="283" spans="1:64" s="489" customFormat="1" ht="12" customHeight="1">
      <c r="A283" s="478" t="s">
        <v>685</v>
      </c>
      <c r="B283" s="479" t="s">
        <v>458</v>
      </c>
      <c r="C283" s="478" t="s">
        <v>673</v>
      </c>
      <c r="D283" s="479" t="s">
        <v>441</v>
      </c>
      <c r="E283" s="479" t="s">
        <v>984</v>
      </c>
      <c r="F283" s="479" t="s">
        <v>586</v>
      </c>
      <c r="G283" s="479" t="s">
        <v>389</v>
      </c>
      <c r="H283" s="480" t="s">
        <v>653</v>
      </c>
      <c r="I283" s="479" t="s">
        <v>505</v>
      </c>
      <c r="J283" s="481">
        <v>5600</v>
      </c>
      <c r="K283" s="481">
        <v>5600</v>
      </c>
      <c r="L283" s="482" t="str">
        <f t="shared" si="231"/>
        <v>806014091102071008002024422601</v>
      </c>
      <c r="M283" s="192">
        <f t="array" ref="M283">IF(COUNT(SEARCH(Удалить_Роспись_КВСР,$B283)*SEARCH(Удалить_Роспись_ПБС,$C283)*SEARCH(Удалить_Роспись_КФСР, $D283)*SEARCH(Удалить_Роспись_КЦСР,$E283)*SEARCH(Удалить_Роспись_КВР,$F283)*SEARCH(Удалить_Роспись_ЭК,$H283)*SEARCH(Удалить_Роспись_КР,$I283))&gt;0,0,1)</f>
        <v>1</v>
      </c>
      <c r="N283" s="483">
        <v>0</v>
      </c>
      <c r="O283" s="192" t="str">
        <f t="shared" si="232"/>
        <v/>
      </c>
      <c r="P283" s="192" t="str">
        <f t="shared" si="273"/>
        <v/>
      </c>
      <c r="Q283" s="300" t="str">
        <f t="shared" si="233"/>
        <v/>
      </c>
      <c r="R283" s="300" t="str">
        <f t="shared" si="234"/>
        <v/>
      </c>
      <c r="S283" s="300" t="str">
        <f t="shared" si="235"/>
        <v/>
      </c>
      <c r="T283" s="192" t="str">
        <f t="shared" si="236"/>
        <v/>
      </c>
      <c r="U283" s="303" t="str">
        <f t="shared" si="237"/>
        <v/>
      </c>
      <c r="V283" s="300" t="str">
        <f t="shared" si="238"/>
        <v/>
      </c>
      <c r="W283" s="192" t="str">
        <f t="shared" si="239"/>
        <v/>
      </c>
      <c r="X283" s="303" t="str">
        <f t="shared" si="240"/>
        <v/>
      </c>
      <c r="Y283" s="300" t="str">
        <f t="shared" si="241"/>
        <v/>
      </c>
      <c r="Z283" s="300" t="str">
        <f t="shared" si="242"/>
        <v/>
      </c>
      <c r="AA283" s="303" t="str">
        <f t="shared" si="243"/>
        <v/>
      </c>
      <c r="AB283" s="300" t="str">
        <f t="shared" si="244"/>
        <v/>
      </c>
      <c r="AC283" s="300" t="str">
        <f t="shared" si="245"/>
        <v/>
      </c>
      <c r="AD283" s="300" t="str">
        <f t="shared" si="246"/>
        <v/>
      </c>
      <c r="AE283" s="192" t="str">
        <f t="shared" si="247"/>
        <v/>
      </c>
      <c r="AF283" s="192" t="str">
        <f t="shared" si="248"/>
        <v/>
      </c>
      <c r="AG283" s="192"/>
      <c r="AH283" s="186"/>
      <c r="AI283" s="186"/>
      <c r="AJ283" s="300" t="str">
        <f t="shared" si="249"/>
        <v/>
      </c>
      <c r="AK283" s="300" t="str">
        <f t="shared" si="250"/>
        <v/>
      </c>
      <c r="AL283" s="300" t="str">
        <f t="shared" si="251"/>
        <v/>
      </c>
      <c r="AM283" s="300" t="str">
        <f t="shared" si="252"/>
        <v/>
      </c>
      <c r="AN283" s="300" t="str">
        <f t="shared" si="253"/>
        <v/>
      </c>
      <c r="AO283" s="300" t="str">
        <f t="shared" si="254"/>
        <v/>
      </c>
      <c r="AP283" s="300" t="str">
        <f t="shared" si="255"/>
        <v/>
      </c>
      <c r="AQ283" s="300" t="str">
        <f t="shared" si="256"/>
        <v/>
      </c>
      <c r="AR283" s="306" t="str">
        <f t="shared" si="257"/>
        <v/>
      </c>
      <c r="AS283" s="300" t="str">
        <f t="shared" si="258"/>
        <v/>
      </c>
      <c r="AT283" s="300" t="str">
        <f t="shared" si="259"/>
        <v/>
      </c>
      <c r="AU283" s="192" t="str">
        <f t="shared" si="260"/>
        <v>рбс</v>
      </c>
      <c r="AV283" s="192" t="str">
        <f t="shared" si="261"/>
        <v>рбс80601409общпро</v>
      </c>
      <c r="AW283" s="482">
        <f t="shared" si="262"/>
        <v>5600</v>
      </c>
      <c r="AX283" s="191">
        <f t="shared" si="263"/>
        <v>5600</v>
      </c>
      <c r="AY283" s="191">
        <f t="shared" si="264"/>
        <v>0</v>
      </c>
      <c r="AZ283" s="191">
        <f t="shared" si="265"/>
        <v>0</v>
      </c>
      <c r="BA283" s="193">
        <f t="shared" si="266"/>
        <v>1</v>
      </c>
      <c r="BB283" s="193">
        <f t="shared" si="267"/>
        <v>1</v>
      </c>
      <c r="BC283" s="193">
        <f t="shared" si="268"/>
        <v>1</v>
      </c>
      <c r="BD283" s="482">
        <f t="shared" si="230"/>
        <v>0</v>
      </c>
      <c r="BE283" s="482">
        <f t="shared" si="269"/>
        <v>0</v>
      </c>
      <c r="BF283" s="484">
        <f t="shared" si="270"/>
        <v>0</v>
      </c>
      <c r="BG283" s="485">
        <f t="shared" si="271"/>
        <v>0</v>
      </c>
      <c r="BH283" s="486"/>
      <c r="BI283" s="486"/>
      <c r="BJ283" s="491"/>
      <c r="BK283" s="491"/>
      <c r="BL283" s="488" t="str">
        <f t="shared" si="272"/>
        <v/>
      </c>
    </row>
    <row r="284" spans="1:64" s="489" customFormat="1" ht="12" customHeight="1">
      <c r="A284" s="478" t="s">
        <v>685</v>
      </c>
      <c r="B284" s="479" t="s">
        <v>458</v>
      </c>
      <c r="C284" s="478" t="s">
        <v>673</v>
      </c>
      <c r="D284" s="479" t="s">
        <v>441</v>
      </c>
      <c r="E284" s="479" t="s">
        <v>984</v>
      </c>
      <c r="F284" s="479" t="s">
        <v>586</v>
      </c>
      <c r="G284" s="479" t="s">
        <v>407</v>
      </c>
      <c r="H284" s="480" t="s">
        <v>653</v>
      </c>
      <c r="I284" s="479" t="s">
        <v>505</v>
      </c>
      <c r="J284" s="481">
        <v>267000</v>
      </c>
      <c r="K284" s="481">
        <v>267000</v>
      </c>
      <c r="L284" s="482" t="str">
        <f t="shared" si="231"/>
        <v>806014091102071008002024431001</v>
      </c>
      <c r="M284" s="192">
        <f t="array" ref="M284">IF(COUNT(SEARCH(Удалить_Роспись_КВСР,$B284)*SEARCH(Удалить_Роспись_ПБС,$C284)*SEARCH(Удалить_Роспись_КФСР, $D284)*SEARCH(Удалить_Роспись_КЦСР,$E284)*SEARCH(Удалить_Роспись_КВР,$F284)*SEARCH(Удалить_Роспись_ЭК,$H284)*SEARCH(Удалить_Роспись_КР,$I284))&gt;0,0,1)</f>
        <v>1</v>
      </c>
      <c r="N284" s="483">
        <v>0</v>
      </c>
      <c r="O284" s="192" t="str">
        <f t="shared" si="232"/>
        <v/>
      </c>
      <c r="P284" s="192" t="str">
        <f t="shared" si="273"/>
        <v/>
      </c>
      <c r="Q284" s="300" t="str">
        <f t="shared" si="233"/>
        <v/>
      </c>
      <c r="R284" s="300" t="str">
        <f t="shared" si="234"/>
        <v/>
      </c>
      <c r="S284" s="300" t="str">
        <f t="shared" si="235"/>
        <v/>
      </c>
      <c r="T284" s="192" t="str">
        <f t="shared" si="236"/>
        <v/>
      </c>
      <c r="U284" s="303" t="str">
        <f t="shared" si="237"/>
        <v/>
      </c>
      <c r="V284" s="300" t="str">
        <f t="shared" si="238"/>
        <v/>
      </c>
      <c r="W284" s="192" t="str">
        <f t="shared" si="239"/>
        <v/>
      </c>
      <c r="X284" s="303" t="str">
        <f t="shared" si="240"/>
        <v/>
      </c>
      <c r="Y284" s="300" t="str">
        <f t="shared" si="241"/>
        <v/>
      </c>
      <c r="Z284" s="300" t="str">
        <f t="shared" si="242"/>
        <v/>
      </c>
      <c r="AA284" s="303" t="str">
        <f t="shared" si="243"/>
        <v/>
      </c>
      <c r="AB284" s="300" t="str">
        <f t="shared" si="244"/>
        <v/>
      </c>
      <c r="AC284" s="300" t="str">
        <f t="shared" si="245"/>
        <v/>
      </c>
      <c r="AD284" s="300" t="str">
        <f t="shared" si="246"/>
        <v/>
      </c>
      <c r="AE284" s="192" t="str">
        <f t="shared" si="247"/>
        <v/>
      </c>
      <c r="AF284" s="192" t="str">
        <f t="shared" si="248"/>
        <v/>
      </c>
      <c r="AG284" s="192"/>
      <c r="AH284" s="186"/>
      <c r="AI284" s="186"/>
      <c r="AJ284" s="300" t="str">
        <f t="shared" si="249"/>
        <v/>
      </c>
      <c r="AK284" s="300" t="str">
        <f t="shared" si="250"/>
        <v/>
      </c>
      <c r="AL284" s="300" t="str">
        <f t="shared" si="251"/>
        <v/>
      </c>
      <c r="AM284" s="300" t="str">
        <f t="shared" si="252"/>
        <v/>
      </c>
      <c r="AN284" s="300" t="str">
        <f t="shared" si="253"/>
        <v/>
      </c>
      <c r="AO284" s="300" t="str">
        <f t="shared" si="254"/>
        <v/>
      </c>
      <c r="AP284" s="300" t="str">
        <f t="shared" si="255"/>
        <v/>
      </c>
      <c r="AQ284" s="300" t="str">
        <f t="shared" si="256"/>
        <v/>
      </c>
      <c r="AR284" s="306" t="str">
        <f t="shared" si="257"/>
        <v/>
      </c>
      <c r="AS284" s="300" t="str">
        <f t="shared" si="258"/>
        <v/>
      </c>
      <c r="AT284" s="300" t="str">
        <f t="shared" si="259"/>
        <v/>
      </c>
      <c r="AU284" s="192" t="str">
        <f t="shared" si="260"/>
        <v>рбс</v>
      </c>
      <c r="AV284" s="192" t="str">
        <f t="shared" si="261"/>
        <v>рбс80601409общосн</v>
      </c>
      <c r="AW284" s="482">
        <f t="shared" si="262"/>
        <v>267000</v>
      </c>
      <c r="AX284" s="191">
        <f t="shared" si="263"/>
        <v>267000</v>
      </c>
      <c r="AY284" s="191">
        <f t="shared" si="264"/>
        <v>0</v>
      </c>
      <c r="AZ284" s="191">
        <f t="shared" si="265"/>
        <v>0</v>
      </c>
      <c r="BA284" s="193">
        <f t="shared" si="266"/>
        <v>1</v>
      </c>
      <c r="BB284" s="193">
        <f t="shared" si="267"/>
        <v>1</v>
      </c>
      <c r="BC284" s="193">
        <f t="shared" si="268"/>
        <v>1</v>
      </c>
      <c r="BD284" s="482">
        <f t="shared" si="230"/>
        <v>0</v>
      </c>
      <c r="BE284" s="482">
        <f t="shared" si="269"/>
        <v>0</v>
      </c>
      <c r="BF284" s="484">
        <f t="shared" si="270"/>
        <v>0</v>
      </c>
      <c r="BG284" s="485">
        <f t="shared" si="271"/>
        <v>0</v>
      </c>
      <c r="BH284" s="486"/>
      <c r="BI284" s="486"/>
      <c r="BJ284" s="491"/>
      <c r="BK284" s="491"/>
      <c r="BL284" s="488" t="str">
        <f t="shared" si="272"/>
        <v/>
      </c>
    </row>
    <row r="285" spans="1:64" s="489" customFormat="1" ht="12" customHeight="1">
      <c r="A285" s="478" t="s">
        <v>685</v>
      </c>
      <c r="B285" s="479" t="s">
        <v>458</v>
      </c>
      <c r="C285" s="478" t="s">
        <v>673</v>
      </c>
      <c r="D285" s="479" t="s">
        <v>441</v>
      </c>
      <c r="E285" s="479" t="s">
        <v>984</v>
      </c>
      <c r="F285" s="479" t="s">
        <v>586</v>
      </c>
      <c r="G285" s="479" t="s">
        <v>397</v>
      </c>
      <c r="H285" s="480" t="s">
        <v>653</v>
      </c>
      <c r="I285" s="479" t="s">
        <v>505</v>
      </c>
      <c r="J285" s="481">
        <v>49500</v>
      </c>
      <c r="K285" s="481">
        <v>49500</v>
      </c>
      <c r="L285" s="482" t="str">
        <f t="shared" si="231"/>
        <v>806014091102071008002024434001</v>
      </c>
      <c r="M285" s="192">
        <f t="array" ref="M285">IF(COUNT(SEARCH(Удалить_Роспись_КВСР,$B285)*SEARCH(Удалить_Роспись_ПБС,$C285)*SEARCH(Удалить_Роспись_КФСР, $D285)*SEARCH(Удалить_Роспись_КЦСР,$E285)*SEARCH(Удалить_Роспись_КВР,$F285)*SEARCH(Удалить_Роспись_ЭК,$H285)*SEARCH(Удалить_Роспись_КР,$I285))&gt;0,0,1)</f>
        <v>1</v>
      </c>
      <c r="N285" s="483">
        <v>0</v>
      </c>
      <c r="O285" s="192" t="str">
        <f t="shared" si="232"/>
        <v/>
      </c>
      <c r="P285" s="192" t="str">
        <f t="shared" si="273"/>
        <v/>
      </c>
      <c r="Q285" s="300" t="str">
        <f t="shared" si="233"/>
        <v/>
      </c>
      <c r="R285" s="300" t="str">
        <f t="shared" si="234"/>
        <v/>
      </c>
      <c r="S285" s="300" t="str">
        <f t="shared" si="235"/>
        <v/>
      </c>
      <c r="T285" s="192" t="str">
        <f t="shared" si="236"/>
        <v/>
      </c>
      <c r="U285" s="303" t="str">
        <f t="shared" si="237"/>
        <v/>
      </c>
      <c r="V285" s="300" t="str">
        <f t="shared" si="238"/>
        <v/>
      </c>
      <c r="W285" s="192" t="str">
        <f t="shared" si="239"/>
        <v/>
      </c>
      <c r="X285" s="303" t="str">
        <f t="shared" si="240"/>
        <v/>
      </c>
      <c r="Y285" s="300" t="str">
        <f t="shared" si="241"/>
        <v/>
      </c>
      <c r="Z285" s="300" t="str">
        <f t="shared" si="242"/>
        <v/>
      </c>
      <c r="AA285" s="303" t="str">
        <f t="shared" si="243"/>
        <v/>
      </c>
      <c r="AB285" s="300" t="str">
        <f t="shared" si="244"/>
        <v/>
      </c>
      <c r="AC285" s="300" t="str">
        <f t="shared" si="245"/>
        <v/>
      </c>
      <c r="AD285" s="300" t="str">
        <f t="shared" si="246"/>
        <v/>
      </c>
      <c r="AE285" s="192" t="str">
        <f t="shared" si="247"/>
        <v/>
      </c>
      <c r="AF285" s="192" t="str">
        <f t="shared" si="248"/>
        <v/>
      </c>
      <c r="AG285" s="192"/>
      <c r="AH285" s="186"/>
      <c r="AI285" s="186"/>
      <c r="AJ285" s="300" t="str">
        <f t="shared" si="249"/>
        <v/>
      </c>
      <c r="AK285" s="300" t="str">
        <f t="shared" si="250"/>
        <v/>
      </c>
      <c r="AL285" s="300" t="str">
        <f t="shared" si="251"/>
        <v/>
      </c>
      <c r="AM285" s="300" t="str">
        <f t="shared" si="252"/>
        <v/>
      </c>
      <c r="AN285" s="300" t="str">
        <f t="shared" si="253"/>
        <v/>
      </c>
      <c r="AO285" s="300" t="str">
        <f t="shared" si="254"/>
        <v/>
      </c>
      <c r="AP285" s="300" t="str">
        <f t="shared" si="255"/>
        <v/>
      </c>
      <c r="AQ285" s="300" t="str">
        <f t="shared" si="256"/>
        <v/>
      </c>
      <c r="AR285" s="306" t="str">
        <f t="shared" si="257"/>
        <v/>
      </c>
      <c r="AS285" s="300" t="str">
        <f t="shared" si="258"/>
        <v/>
      </c>
      <c r="AT285" s="300" t="str">
        <f t="shared" si="259"/>
        <v/>
      </c>
      <c r="AU285" s="192" t="str">
        <f t="shared" si="260"/>
        <v>рбс</v>
      </c>
      <c r="AV285" s="192" t="str">
        <f t="shared" si="261"/>
        <v>рбс80601409общпро</v>
      </c>
      <c r="AW285" s="482">
        <f t="shared" si="262"/>
        <v>49500</v>
      </c>
      <c r="AX285" s="191">
        <f t="shared" si="263"/>
        <v>49500</v>
      </c>
      <c r="AY285" s="191">
        <f t="shared" si="264"/>
        <v>0</v>
      </c>
      <c r="AZ285" s="191">
        <f t="shared" si="265"/>
        <v>0</v>
      </c>
      <c r="BA285" s="193">
        <f t="shared" si="266"/>
        <v>1</v>
      </c>
      <c r="BB285" s="193">
        <f t="shared" si="267"/>
        <v>1</v>
      </c>
      <c r="BC285" s="193">
        <f t="shared" si="268"/>
        <v>1</v>
      </c>
      <c r="BD285" s="482">
        <f t="shared" si="230"/>
        <v>0</v>
      </c>
      <c r="BE285" s="482">
        <f t="shared" si="269"/>
        <v>0</v>
      </c>
      <c r="BF285" s="484">
        <f t="shared" si="270"/>
        <v>0</v>
      </c>
      <c r="BG285" s="485">
        <f t="shared" si="271"/>
        <v>0</v>
      </c>
      <c r="BH285" s="486"/>
      <c r="BI285" s="486"/>
      <c r="BJ285" s="491"/>
      <c r="BK285" s="491"/>
      <c r="BL285" s="488" t="str">
        <f t="shared" si="272"/>
        <v/>
      </c>
    </row>
    <row r="286" spans="1:64" ht="12" hidden="1" customHeight="1">
      <c r="A286" s="333" t="s">
        <v>686</v>
      </c>
      <c r="B286" s="381" t="s">
        <v>329</v>
      </c>
      <c r="C286" s="333" t="s">
        <v>657</v>
      </c>
      <c r="D286" s="381" t="s">
        <v>399</v>
      </c>
      <c r="E286" s="381" t="s">
        <v>864</v>
      </c>
      <c r="F286" s="381" t="s">
        <v>619</v>
      </c>
      <c r="G286" s="381" t="s">
        <v>398</v>
      </c>
      <c r="H286" s="100" t="s">
        <v>653</v>
      </c>
      <c r="I286" s="381" t="s">
        <v>339</v>
      </c>
      <c r="J286" s="382">
        <v>43700</v>
      </c>
      <c r="K286" s="382">
        <v>9437</v>
      </c>
      <c r="L286" s="191" t="str">
        <f t="shared" si="231"/>
        <v>890014160113111007514053025110</v>
      </c>
      <c r="M286" s="192">
        <f t="array" ref="M286">IF(COUNT(SEARCH(Удалить_Роспись_КВСР,$B286)*SEARCH(Удалить_Роспись_ПБС,$C286)*SEARCH(Удалить_Роспись_КФСР, $D286)*SEARCH(Удалить_Роспись_КЦСР,$E286)*SEARCH(Удалить_Роспись_КВР,$F286)*SEARCH(Удалить_Роспись_ЭК,$H286)*SEARCH(Удалить_Роспись_КР,$I286))&gt;0,0,1)</f>
        <v>0</v>
      </c>
      <c r="N286" s="192">
        <v>0</v>
      </c>
      <c r="O286" s="192" t="str">
        <f t="shared" si="232"/>
        <v/>
      </c>
      <c r="P286" s="192" t="str">
        <f t="shared" si="273"/>
        <v/>
      </c>
      <c r="Q286" s="300" t="str">
        <f t="shared" si="233"/>
        <v/>
      </c>
      <c r="R286" s="300" t="str">
        <f t="shared" si="234"/>
        <v/>
      </c>
      <c r="S286" s="300" t="str">
        <f t="shared" si="235"/>
        <v/>
      </c>
      <c r="T286" s="192" t="str">
        <f t="shared" si="236"/>
        <v/>
      </c>
      <c r="U286" s="303" t="str">
        <f t="shared" si="237"/>
        <v/>
      </c>
      <c r="V286" s="300" t="str">
        <f t="shared" si="238"/>
        <v/>
      </c>
      <c r="W286" s="192" t="str">
        <f t="shared" si="239"/>
        <v/>
      </c>
      <c r="X286" s="303" t="str">
        <f t="shared" si="240"/>
        <v/>
      </c>
      <c r="Y286" s="300" t="str">
        <f t="shared" si="241"/>
        <v/>
      </c>
      <c r="Z286" s="300" t="str">
        <f t="shared" si="242"/>
        <v>меж</v>
      </c>
      <c r="AA286" s="303" t="str">
        <f t="shared" si="243"/>
        <v/>
      </c>
      <c r="AB286" s="300" t="str">
        <f t="shared" si="244"/>
        <v/>
      </c>
      <c r="AC286" s="300" t="str">
        <f t="shared" si="245"/>
        <v/>
      </c>
      <c r="AD286" s="300" t="str">
        <f t="shared" si="246"/>
        <v/>
      </c>
      <c r="AE286" s="192" t="str">
        <f t="shared" si="247"/>
        <v/>
      </c>
      <c r="AF286" s="192" t="str">
        <f t="shared" si="248"/>
        <v/>
      </c>
      <c r="AG286" s="192"/>
      <c r="AJ286" s="300" t="str">
        <f t="shared" si="249"/>
        <v/>
      </c>
      <c r="AK286" s="300" t="str">
        <f t="shared" si="250"/>
        <v/>
      </c>
      <c r="AL286" s="300" t="str">
        <f t="shared" si="251"/>
        <v/>
      </c>
      <c r="AM286" s="300" t="str">
        <f t="shared" si="252"/>
        <v>меж</v>
      </c>
      <c r="AN286" s="300" t="str">
        <f t="shared" si="253"/>
        <v/>
      </c>
      <c r="AO286" s="300" t="str">
        <f t="shared" si="254"/>
        <v/>
      </c>
      <c r="AP286" s="300" t="str">
        <f t="shared" si="255"/>
        <v/>
      </c>
      <c r="AQ286" s="300" t="str">
        <f t="shared" si="256"/>
        <v/>
      </c>
      <c r="AR286" s="306" t="str">
        <f t="shared" si="257"/>
        <v/>
      </c>
      <c r="AS286" s="300" t="str">
        <f t="shared" si="258"/>
        <v/>
      </c>
      <c r="AT286" s="300" t="str">
        <f t="shared" si="259"/>
        <v/>
      </c>
      <c r="AU286" s="192" t="str">
        <f t="shared" si="260"/>
        <v>меж</v>
      </c>
      <c r="AV286" s="192" t="str">
        <f t="shared" si="261"/>
        <v>меж89001416общпро</v>
      </c>
      <c r="AW286" s="191">
        <f t="shared" si="262"/>
        <v>0</v>
      </c>
      <c r="AX286" s="191">
        <f t="shared" si="263"/>
        <v>0</v>
      </c>
      <c r="AY286" s="191">
        <f t="shared" si="264"/>
        <v>0</v>
      </c>
      <c r="AZ286" s="191">
        <f t="shared" si="265"/>
        <v>0</v>
      </c>
      <c r="BA286" s="193">
        <f t="shared" si="266"/>
        <v>1</v>
      </c>
      <c r="BB286" s="193">
        <f t="shared" si="267"/>
        <v>1</v>
      </c>
      <c r="BC286" s="193">
        <f t="shared" si="268"/>
        <v>1</v>
      </c>
      <c r="BD286" s="191">
        <f t="shared" si="230"/>
        <v>0</v>
      </c>
      <c r="BE286" s="191">
        <f t="shared" si="269"/>
        <v>0</v>
      </c>
      <c r="BF286" s="210">
        <f t="shared" si="270"/>
        <v>0</v>
      </c>
      <c r="BG286" s="211">
        <f t="shared" si="271"/>
        <v>0</v>
      </c>
      <c r="BH286" s="289"/>
      <c r="BI286" s="289"/>
      <c r="BJ286" s="228"/>
      <c r="BK286" s="228"/>
      <c r="BL286" s="233" t="str">
        <f t="shared" si="272"/>
        <v/>
      </c>
    </row>
    <row r="287" spans="1:64" ht="12" hidden="1" customHeight="1">
      <c r="A287" s="333" t="s">
        <v>686</v>
      </c>
      <c r="B287" s="381" t="s">
        <v>329</v>
      </c>
      <c r="C287" s="333" t="s">
        <v>657</v>
      </c>
      <c r="D287" s="381" t="s">
        <v>401</v>
      </c>
      <c r="E287" s="381" t="s">
        <v>866</v>
      </c>
      <c r="F287" s="381" t="s">
        <v>605</v>
      </c>
      <c r="G287" s="381" t="s">
        <v>398</v>
      </c>
      <c r="H287" s="100" t="s">
        <v>653</v>
      </c>
      <c r="I287" s="381" t="s">
        <v>339</v>
      </c>
      <c r="J287" s="382">
        <v>287959</v>
      </c>
      <c r="K287" s="382">
        <v>287959</v>
      </c>
      <c r="L287" s="191" t="str">
        <f t="shared" si="231"/>
        <v>890014160310042007412054025110</v>
      </c>
      <c r="M287" s="192">
        <f t="array" ref="M287">IF(COUNT(SEARCH(Удалить_Роспись_КВСР,$B287)*SEARCH(Удалить_Роспись_ПБС,$C287)*SEARCH(Удалить_Роспись_КФСР, $D287)*SEARCH(Удалить_Роспись_КЦСР,$E287)*SEARCH(Удалить_Роспись_КВР,$F287)*SEARCH(Удалить_Роспись_ЭК,$H287)*SEARCH(Удалить_Роспись_КР,$I287))&gt;0,0,1)</f>
        <v>0</v>
      </c>
      <c r="N287" s="192">
        <v>0</v>
      </c>
      <c r="O287" s="192" t="str">
        <f t="shared" si="232"/>
        <v/>
      </c>
      <c r="P287" s="192" t="str">
        <f t="shared" si="273"/>
        <v/>
      </c>
      <c r="Q287" s="300" t="str">
        <f t="shared" si="233"/>
        <v/>
      </c>
      <c r="R287" s="300" t="str">
        <f t="shared" si="234"/>
        <v/>
      </c>
      <c r="S287" s="300" t="str">
        <f t="shared" si="235"/>
        <v/>
      </c>
      <c r="T287" s="192" t="str">
        <f t="shared" si="236"/>
        <v/>
      </c>
      <c r="U287" s="303" t="str">
        <f t="shared" si="237"/>
        <v/>
      </c>
      <c r="V287" s="300" t="str">
        <f t="shared" si="238"/>
        <v/>
      </c>
      <c r="W287" s="192" t="str">
        <f t="shared" si="239"/>
        <v/>
      </c>
      <c r="X287" s="303" t="str">
        <f t="shared" si="240"/>
        <v/>
      </c>
      <c r="Y287" s="300" t="str">
        <f t="shared" si="241"/>
        <v/>
      </c>
      <c r="Z287" s="300" t="str">
        <f t="shared" si="242"/>
        <v>меж</v>
      </c>
      <c r="AA287" s="303" t="str">
        <f t="shared" si="243"/>
        <v/>
      </c>
      <c r="AB287" s="300" t="str">
        <f t="shared" si="244"/>
        <v/>
      </c>
      <c r="AC287" s="300" t="str">
        <f t="shared" si="245"/>
        <v/>
      </c>
      <c r="AD287" s="300" t="str">
        <f t="shared" si="246"/>
        <v/>
      </c>
      <c r="AE287" s="192" t="str">
        <f t="shared" si="247"/>
        <v/>
      </c>
      <c r="AF287" s="192" t="str">
        <f t="shared" si="248"/>
        <v/>
      </c>
      <c r="AG287" s="192"/>
      <c r="AJ287" s="300" t="str">
        <f t="shared" si="249"/>
        <v/>
      </c>
      <c r="AK287" s="300" t="str">
        <f t="shared" si="250"/>
        <v/>
      </c>
      <c r="AL287" s="300" t="str">
        <f t="shared" si="251"/>
        <v/>
      </c>
      <c r="AM287" s="300" t="str">
        <f t="shared" si="252"/>
        <v>меж</v>
      </c>
      <c r="AN287" s="300" t="str">
        <f t="shared" si="253"/>
        <v/>
      </c>
      <c r="AO287" s="300" t="str">
        <f t="shared" si="254"/>
        <v/>
      </c>
      <c r="AP287" s="300" t="str">
        <f t="shared" si="255"/>
        <v/>
      </c>
      <c r="AQ287" s="300" t="str">
        <f t="shared" si="256"/>
        <v/>
      </c>
      <c r="AR287" s="306" t="str">
        <f t="shared" si="257"/>
        <v/>
      </c>
      <c r="AS287" s="300" t="str">
        <f t="shared" si="258"/>
        <v/>
      </c>
      <c r="AT287" s="300" t="str">
        <f t="shared" si="259"/>
        <v/>
      </c>
      <c r="AU287" s="192" t="str">
        <f t="shared" si="260"/>
        <v>меж</v>
      </c>
      <c r="AV287" s="192" t="str">
        <f t="shared" si="261"/>
        <v>меж89001416общпро</v>
      </c>
      <c r="AW287" s="191">
        <f t="shared" si="262"/>
        <v>0</v>
      </c>
      <c r="AX287" s="191">
        <f t="shared" si="263"/>
        <v>0</v>
      </c>
      <c r="AY287" s="191">
        <f t="shared" si="264"/>
        <v>0</v>
      </c>
      <c r="AZ287" s="191">
        <f t="shared" si="265"/>
        <v>0</v>
      </c>
      <c r="BA287" s="193">
        <f t="shared" si="266"/>
        <v>1</v>
      </c>
      <c r="BB287" s="193">
        <f t="shared" si="267"/>
        <v>1</v>
      </c>
      <c r="BC287" s="193">
        <f t="shared" si="268"/>
        <v>1</v>
      </c>
      <c r="BD287" s="191">
        <f t="shared" ref="BD287:BD318" si="274">IF(ISNA(BA287),0,AY287*$BA287)</f>
        <v>0</v>
      </c>
      <c r="BE287" s="191">
        <f t="shared" si="269"/>
        <v>0</v>
      </c>
      <c r="BF287" s="210">
        <f t="shared" si="270"/>
        <v>0</v>
      </c>
      <c r="BG287" s="211">
        <f t="shared" si="271"/>
        <v>0</v>
      </c>
      <c r="BH287" s="289"/>
      <c r="BI287" s="289"/>
      <c r="BJ287" s="228"/>
      <c r="BK287" s="228"/>
      <c r="BL287" s="233" t="str">
        <f t="shared" si="272"/>
        <v/>
      </c>
    </row>
    <row r="288" spans="1:64" ht="12" customHeight="1">
      <c r="A288" s="333" t="s">
        <v>686</v>
      </c>
      <c r="B288" s="381" t="s">
        <v>329</v>
      </c>
      <c r="C288" s="333" t="s">
        <v>657</v>
      </c>
      <c r="D288" s="381" t="s">
        <v>422</v>
      </c>
      <c r="E288" s="381" t="s">
        <v>986</v>
      </c>
      <c r="F288" s="381" t="s">
        <v>605</v>
      </c>
      <c r="G288" s="381" t="s">
        <v>398</v>
      </c>
      <c r="H288" s="100" t="s">
        <v>653</v>
      </c>
      <c r="I288" s="381" t="s">
        <v>505</v>
      </c>
      <c r="J288" s="382">
        <v>9199990</v>
      </c>
      <c r="K288" s="382">
        <v>6881917.8099999996</v>
      </c>
      <c r="L288" s="191" t="str">
        <f t="shared" si="231"/>
        <v>89001416040809200Ч009054025101</v>
      </c>
      <c r="M288" s="192">
        <f t="array" ref="M288">IF(COUNT(SEARCH(Удалить_Роспись_КВСР,$B288)*SEARCH(Удалить_Роспись_ПБС,$C288)*SEARCH(Удалить_Роспись_КФСР, $D288)*SEARCH(Удалить_Роспись_КЦСР,$E288)*SEARCH(Удалить_Роспись_КВР,$F288)*SEARCH(Удалить_Роспись_ЭК,$H288)*SEARCH(Удалить_Роспись_КР,$I288))&gt;0,0,1)</f>
        <v>1</v>
      </c>
      <c r="N288" s="192">
        <v>0</v>
      </c>
      <c r="O288" s="192" t="str">
        <f t="shared" si="232"/>
        <v/>
      </c>
      <c r="P288" s="192" t="str">
        <f t="shared" si="273"/>
        <v/>
      </c>
      <c r="Q288" s="300" t="str">
        <f t="shared" si="233"/>
        <v/>
      </c>
      <c r="R288" s="300" t="str">
        <f t="shared" si="234"/>
        <v/>
      </c>
      <c r="S288" s="300" t="str">
        <f t="shared" si="235"/>
        <v/>
      </c>
      <c r="T288" s="192" t="str">
        <f t="shared" si="236"/>
        <v/>
      </c>
      <c r="U288" s="303" t="str">
        <f t="shared" si="237"/>
        <v/>
      </c>
      <c r="V288" s="300" t="str">
        <f t="shared" si="238"/>
        <v/>
      </c>
      <c r="W288" s="192" t="str">
        <f t="shared" si="239"/>
        <v/>
      </c>
      <c r="X288" s="303" t="str">
        <f t="shared" si="240"/>
        <v/>
      </c>
      <c r="Y288" s="300" t="str">
        <f t="shared" si="241"/>
        <v/>
      </c>
      <c r="Z288" s="300" t="str">
        <f t="shared" si="242"/>
        <v>меж</v>
      </c>
      <c r="AA288" s="303" t="str">
        <f t="shared" si="243"/>
        <v/>
      </c>
      <c r="AB288" s="300" t="str">
        <f t="shared" si="244"/>
        <v/>
      </c>
      <c r="AC288" s="300" t="str">
        <f t="shared" si="245"/>
        <v/>
      </c>
      <c r="AD288" s="300" t="str">
        <f t="shared" si="246"/>
        <v/>
      </c>
      <c r="AE288" s="192" t="str">
        <f t="shared" si="247"/>
        <v/>
      </c>
      <c r="AF288" s="192" t="str">
        <f t="shared" si="248"/>
        <v/>
      </c>
      <c r="AG288" s="192"/>
      <c r="AJ288" s="300" t="str">
        <f t="shared" si="249"/>
        <v/>
      </c>
      <c r="AK288" s="300" t="str">
        <f t="shared" si="250"/>
        <v/>
      </c>
      <c r="AL288" s="300" t="str">
        <f t="shared" si="251"/>
        <v/>
      </c>
      <c r="AM288" s="300" t="str">
        <f t="shared" si="252"/>
        <v>меж</v>
      </c>
      <c r="AN288" s="300" t="str">
        <f t="shared" si="253"/>
        <v/>
      </c>
      <c r="AO288" s="300" t="str">
        <f t="shared" si="254"/>
        <v/>
      </c>
      <c r="AP288" s="300" t="str">
        <f>IF($D288="0408","тра","")</f>
        <v>тра</v>
      </c>
      <c r="AQ288" s="300" t="str">
        <f t="shared" si="256"/>
        <v/>
      </c>
      <c r="AR288" s="306" t="str">
        <f t="shared" si="257"/>
        <v/>
      </c>
      <c r="AS288" s="300" t="str">
        <f t="shared" si="258"/>
        <v/>
      </c>
      <c r="AT288" s="300" t="str">
        <f t="shared" si="259"/>
        <v/>
      </c>
      <c r="AU288" s="192" t="str">
        <f t="shared" si="260"/>
        <v>меж</v>
      </c>
      <c r="AV288" s="192" t="str">
        <f t="shared" si="261"/>
        <v>меж89001416общпро</v>
      </c>
      <c r="AW288" s="191">
        <f t="shared" si="262"/>
        <v>9199990</v>
      </c>
      <c r="AX288" s="191">
        <f t="shared" si="263"/>
        <v>6881917.8099999996</v>
      </c>
      <c r="AY288" s="191">
        <f t="shared" si="264"/>
        <v>0</v>
      </c>
      <c r="AZ288" s="191">
        <f t="shared" si="265"/>
        <v>0</v>
      </c>
      <c r="BA288" s="193">
        <f t="shared" si="266"/>
        <v>1</v>
      </c>
      <c r="BB288" s="193">
        <f t="shared" si="267"/>
        <v>1</v>
      </c>
      <c r="BC288" s="193">
        <f t="shared" si="268"/>
        <v>1</v>
      </c>
      <c r="BD288" s="191">
        <f t="shared" si="274"/>
        <v>0</v>
      </c>
      <c r="BE288" s="191">
        <f t="shared" si="269"/>
        <v>0</v>
      </c>
      <c r="BF288" s="210">
        <f t="shared" si="270"/>
        <v>0</v>
      </c>
      <c r="BG288" s="211">
        <f t="shared" si="271"/>
        <v>0</v>
      </c>
      <c r="BH288" s="289"/>
      <c r="BI288" s="289"/>
      <c r="BJ288" s="228"/>
      <c r="BK288" s="228"/>
      <c r="BL288" s="233" t="str">
        <f t="shared" si="272"/>
        <v/>
      </c>
    </row>
    <row r="289" spans="1:64" ht="12" hidden="1" customHeight="1">
      <c r="A289" s="333" t="s">
        <v>686</v>
      </c>
      <c r="B289" s="381" t="s">
        <v>329</v>
      </c>
      <c r="C289" s="333" t="s">
        <v>657</v>
      </c>
      <c r="D289" s="381" t="s">
        <v>462</v>
      </c>
      <c r="E289" s="381" t="s">
        <v>867</v>
      </c>
      <c r="F289" s="381" t="s">
        <v>605</v>
      </c>
      <c r="G289" s="381" t="s">
        <v>398</v>
      </c>
      <c r="H289" s="100" t="s">
        <v>653</v>
      </c>
      <c r="I289" s="381" t="s">
        <v>339</v>
      </c>
      <c r="J289" s="382">
        <v>12800000</v>
      </c>
      <c r="K289" s="382">
        <v>1200000</v>
      </c>
      <c r="L289" s="191" t="str">
        <f t="shared" si="231"/>
        <v>890014160409091007393054025110</v>
      </c>
      <c r="M289" s="192">
        <f t="array" ref="M289">IF(COUNT(SEARCH(Удалить_Роспись_КВСР,$B289)*SEARCH(Удалить_Роспись_ПБС,$C289)*SEARCH(Удалить_Роспись_КФСР, $D289)*SEARCH(Удалить_Роспись_КЦСР,$E289)*SEARCH(Удалить_Роспись_КВР,$F289)*SEARCH(Удалить_Роспись_ЭК,$H289)*SEARCH(Удалить_Роспись_КР,$I289))&gt;0,0,1)</f>
        <v>0</v>
      </c>
      <c r="N289" s="192">
        <v>0</v>
      </c>
      <c r="O289" s="192" t="str">
        <f t="shared" si="232"/>
        <v/>
      </c>
      <c r="P289" s="192" t="str">
        <f t="shared" si="273"/>
        <v/>
      </c>
      <c r="Q289" s="300" t="str">
        <f t="shared" si="233"/>
        <v/>
      </c>
      <c r="R289" s="300" t="str">
        <f t="shared" si="234"/>
        <v/>
      </c>
      <c r="S289" s="300" t="str">
        <f t="shared" si="235"/>
        <v/>
      </c>
      <c r="T289" s="192" t="str">
        <f t="shared" si="236"/>
        <v/>
      </c>
      <c r="U289" s="303" t="str">
        <f t="shared" si="237"/>
        <v/>
      </c>
      <c r="V289" s="300" t="str">
        <f t="shared" si="238"/>
        <v/>
      </c>
      <c r="W289" s="192" t="str">
        <f t="shared" si="239"/>
        <v/>
      </c>
      <c r="X289" s="303" t="str">
        <f t="shared" si="240"/>
        <v/>
      </c>
      <c r="Y289" s="300" t="str">
        <f t="shared" si="241"/>
        <v/>
      </c>
      <c r="Z289" s="300" t="str">
        <f t="shared" si="242"/>
        <v>меж</v>
      </c>
      <c r="AA289" s="303" t="str">
        <f t="shared" si="243"/>
        <v/>
      </c>
      <c r="AB289" s="300" t="str">
        <f t="shared" si="244"/>
        <v/>
      </c>
      <c r="AC289" s="300" t="str">
        <f t="shared" si="245"/>
        <v/>
      </c>
      <c r="AD289" s="300" t="str">
        <f t="shared" si="246"/>
        <v/>
      </c>
      <c r="AE289" s="192" t="str">
        <f t="shared" si="247"/>
        <v/>
      </c>
      <c r="AF289" s="192" t="str">
        <f t="shared" si="248"/>
        <v/>
      </c>
      <c r="AG289" s="192"/>
      <c r="AJ289" s="300" t="str">
        <f t="shared" si="249"/>
        <v/>
      </c>
      <c r="AK289" s="300" t="str">
        <f t="shared" si="250"/>
        <v/>
      </c>
      <c r="AL289" s="300" t="str">
        <f t="shared" si="251"/>
        <v>бла</v>
      </c>
      <c r="AM289" s="300" t="str">
        <f t="shared" si="252"/>
        <v>меж</v>
      </c>
      <c r="AN289" s="300" t="str">
        <f t="shared" si="253"/>
        <v/>
      </c>
      <c r="AO289" s="300" t="str">
        <f t="shared" si="254"/>
        <v/>
      </c>
      <c r="AP289" s="300" t="str">
        <f t="shared" si="255"/>
        <v/>
      </c>
      <c r="AQ289" s="300" t="str">
        <f t="shared" si="256"/>
        <v/>
      </c>
      <c r="AR289" s="306" t="str">
        <f t="shared" si="257"/>
        <v/>
      </c>
      <c r="AS289" s="300" t="str">
        <f t="shared" si="258"/>
        <v/>
      </c>
      <c r="AT289" s="300" t="str">
        <f t="shared" si="259"/>
        <v/>
      </c>
      <c r="AU289" s="192" t="str">
        <f t="shared" si="260"/>
        <v>меж</v>
      </c>
      <c r="AV289" s="192" t="str">
        <f t="shared" si="261"/>
        <v>меж89001416общпро</v>
      </c>
      <c r="AW289" s="191">
        <f t="shared" si="262"/>
        <v>0</v>
      </c>
      <c r="AX289" s="191">
        <f t="shared" si="263"/>
        <v>0</v>
      </c>
      <c r="AY289" s="191">
        <f t="shared" si="264"/>
        <v>0</v>
      </c>
      <c r="AZ289" s="191">
        <f t="shared" si="265"/>
        <v>0</v>
      </c>
      <c r="BA289" s="193">
        <f t="shared" si="266"/>
        <v>1</v>
      </c>
      <c r="BB289" s="193">
        <f t="shared" si="267"/>
        <v>1</v>
      </c>
      <c r="BC289" s="193">
        <f t="shared" si="268"/>
        <v>1</v>
      </c>
      <c r="BD289" s="191">
        <f t="shared" si="274"/>
        <v>0</v>
      </c>
      <c r="BE289" s="191">
        <f t="shared" si="269"/>
        <v>0</v>
      </c>
      <c r="BF289" s="210">
        <f t="shared" si="270"/>
        <v>0</v>
      </c>
      <c r="BG289" s="211">
        <f t="shared" si="271"/>
        <v>0</v>
      </c>
      <c r="BH289" s="289"/>
      <c r="BI289" s="289"/>
      <c r="BJ289" s="228"/>
      <c r="BK289" s="228"/>
      <c r="BL289" s="233" t="str">
        <f t="shared" si="272"/>
        <v/>
      </c>
    </row>
    <row r="290" spans="1:64" ht="12" hidden="1" customHeight="1">
      <c r="A290" s="333" t="s">
        <v>686</v>
      </c>
      <c r="B290" s="381" t="s">
        <v>329</v>
      </c>
      <c r="C290" s="333" t="s">
        <v>657</v>
      </c>
      <c r="D290" s="381" t="s">
        <v>462</v>
      </c>
      <c r="E290" s="381" t="s">
        <v>987</v>
      </c>
      <c r="F290" s="381" t="s">
        <v>605</v>
      </c>
      <c r="G290" s="381" t="s">
        <v>398</v>
      </c>
      <c r="H290" s="100" t="s">
        <v>653</v>
      </c>
      <c r="I290" s="381" t="s">
        <v>339</v>
      </c>
      <c r="J290" s="382">
        <v>232800</v>
      </c>
      <c r="K290" s="382">
        <v>0</v>
      </c>
      <c r="L290" s="191" t="str">
        <f t="shared" si="231"/>
        <v>890014160409093007492054025110</v>
      </c>
      <c r="M290" s="192">
        <f t="array" ref="M290">IF(COUNT(SEARCH(Удалить_Роспись_КВСР,$B290)*SEARCH(Удалить_Роспись_ПБС,$C290)*SEARCH(Удалить_Роспись_КФСР, $D290)*SEARCH(Удалить_Роспись_КЦСР,$E290)*SEARCH(Удалить_Роспись_КВР,$F290)*SEARCH(Удалить_Роспись_ЭК,$H290)*SEARCH(Удалить_Роспись_КР,$I290))&gt;0,0,1)</f>
        <v>0</v>
      </c>
      <c r="N290" s="192">
        <v>0</v>
      </c>
      <c r="O290" s="192" t="str">
        <f t="shared" si="232"/>
        <v/>
      </c>
      <c r="P290" s="192" t="str">
        <f t="shared" si="273"/>
        <v/>
      </c>
      <c r="Q290" s="300" t="str">
        <f t="shared" si="233"/>
        <v/>
      </c>
      <c r="R290" s="300" t="str">
        <f t="shared" si="234"/>
        <v/>
      </c>
      <c r="S290" s="300" t="str">
        <f t="shared" si="235"/>
        <v/>
      </c>
      <c r="T290" s="192" t="str">
        <f t="shared" si="236"/>
        <v/>
      </c>
      <c r="U290" s="303" t="str">
        <f t="shared" si="237"/>
        <v/>
      </c>
      <c r="V290" s="300" t="str">
        <f t="shared" si="238"/>
        <v/>
      </c>
      <c r="W290" s="192" t="str">
        <f t="shared" si="239"/>
        <v/>
      </c>
      <c r="X290" s="303" t="str">
        <f t="shared" si="240"/>
        <v/>
      </c>
      <c r="Y290" s="300" t="str">
        <f t="shared" si="241"/>
        <v/>
      </c>
      <c r="Z290" s="300" t="str">
        <f t="shared" si="242"/>
        <v>меж</v>
      </c>
      <c r="AA290" s="303" t="str">
        <f t="shared" si="243"/>
        <v/>
      </c>
      <c r="AB290" s="300" t="str">
        <f t="shared" si="244"/>
        <v/>
      </c>
      <c r="AC290" s="300" t="str">
        <f t="shared" si="245"/>
        <v/>
      </c>
      <c r="AD290" s="300" t="str">
        <f t="shared" si="246"/>
        <v/>
      </c>
      <c r="AE290" s="192" t="str">
        <f t="shared" si="247"/>
        <v/>
      </c>
      <c r="AF290" s="192" t="str">
        <f t="shared" si="248"/>
        <v/>
      </c>
      <c r="AG290" s="192"/>
      <c r="AJ290" s="300" t="str">
        <f t="shared" si="249"/>
        <v/>
      </c>
      <c r="AK290" s="300" t="str">
        <f t="shared" si="250"/>
        <v/>
      </c>
      <c r="AL290" s="300" t="str">
        <f t="shared" si="251"/>
        <v>бла</v>
      </c>
      <c r="AM290" s="300" t="str">
        <f t="shared" si="252"/>
        <v>меж</v>
      </c>
      <c r="AN290" s="300" t="str">
        <f t="shared" si="253"/>
        <v/>
      </c>
      <c r="AO290" s="300" t="str">
        <f t="shared" si="254"/>
        <v/>
      </c>
      <c r="AP290" s="300" t="str">
        <f t="shared" si="255"/>
        <v/>
      </c>
      <c r="AQ290" s="300" t="str">
        <f t="shared" si="256"/>
        <v/>
      </c>
      <c r="AR290" s="306" t="str">
        <f t="shared" si="257"/>
        <v/>
      </c>
      <c r="AS290" s="300" t="str">
        <f t="shared" si="258"/>
        <v/>
      </c>
      <c r="AT290" s="300" t="str">
        <f t="shared" si="259"/>
        <v/>
      </c>
      <c r="AU290" s="192" t="str">
        <f t="shared" si="260"/>
        <v>меж</v>
      </c>
      <c r="AV290" s="192" t="str">
        <f t="shared" si="261"/>
        <v>меж89001416общпро</v>
      </c>
      <c r="AW290" s="191">
        <f t="shared" si="262"/>
        <v>0</v>
      </c>
      <c r="AX290" s="191">
        <f t="shared" si="263"/>
        <v>0</v>
      </c>
      <c r="AY290" s="191">
        <f t="shared" si="264"/>
        <v>0</v>
      </c>
      <c r="AZ290" s="191">
        <f t="shared" si="265"/>
        <v>0</v>
      </c>
      <c r="BA290" s="193">
        <f t="shared" si="266"/>
        <v>1</v>
      </c>
      <c r="BB290" s="193">
        <f t="shared" si="267"/>
        <v>1</v>
      </c>
      <c r="BC290" s="193">
        <f t="shared" si="268"/>
        <v>1</v>
      </c>
      <c r="BD290" s="191">
        <f t="shared" si="274"/>
        <v>0</v>
      </c>
      <c r="BE290" s="191">
        <f t="shared" si="269"/>
        <v>0</v>
      </c>
      <c r="BF290" s="210">
        <f t="shared" si="270"/>
        <v>0</v>
      </c>
      <c r="BG290" s="211">
        <f t="shared" si="271"/>
        <v>0</v>
      </c>
      <c r="BH290" s="289"/>
      <c r="BI290" s="289"/>
      <c r="BJ290" s="228"/>
      <c r="BK290" s="228"/>
      <c r="BL290" s="233" t="str">
        <f t="shared" si="272"/>
        <v/>
      </c>
    </row>
    <row r="291" spans="1:64" s="463" customFormat="1" ht="12" hidden="1" customHeight="1">
      <c r="A291" s="452" t="s">
        <v>686</v>
      </c>
      <c r="B291" s="453" t="s">
        <v>329</v>
      </c>
      <c r="C291" s="452" t="s">
        <v>657</v>
      </c>
      <c r="D291" s="453" t="s">
        <v>403</v>
      </c>
      <c r="E291" s="453" t="s">
        <v>988</v>
      </c>
      <c r="F291" s="453" t="s">
        <v>605</v>
      </c>
      <c r="G291" s="453" t="s">
        <v>398</v>
      </c>
      <c r="H291" s="454" t="s">
        <v>653</v>
      </c>
      <c r="I291" s="453" t="s">
        <v>339</v>
      </c>
      <c r="J291" s="455">
        <v>21663568.34</v>
      </c>
      <c r="K291" s="455">
        <v>21663568.34</v>
      </c>
      <c r="L291" s="456" t="str">
        <f t="shared" si="231"/>
        <v>890014160501101000950254025110</v>
      </c>
      <c r="M291" s="457">
        <f t="array" ref="M291">IF(COUNT(SEARCH(Удалить_Роспись_КВСР,$B291)*SEARCH(Удалить_Роспись_ПБС,$C291)*SEARCH(Удалить_Роспись_КФСР, $D291)*SEARCH(Удалить_Роспись_КЦСР,$E291)*SEARCH(Удалить_Роспись_КВР,$F291)*SEARCH(Удалить_Роспись_ЭК,$H291)*SEARCH(Удалить_Роспись_КР,$I291))&gt;0,0,1)</f>
        <v>0</v>
      </c>
      <c r="N291" s="457">
        <v>0</v>
      </c>
      <c r="O291" s="192" t="str">
        <f t="shared" si="232"/>
        <v/>
      </c>
      <c r="P291" s="192" t="str">
        <f t="shared" si="273"/>
        <v/>
      </c>
      <c r="Q291" s="300" t="str">
        <f t="shared" si="233"/>
        <v/>
      </c>
      <c r="R291" s="300" t="str">
        <f t="shared" si="234"/>
        <v/>
      </c>
      <c r="S291" s="300" t="str">
        <f t="shared" si="235"/>
        <v/>
      </c>
      <c r="T291" s="192" t="str">
        <f t="shared" si="236"/>
        <v/>
      </c>
      <c r="U291" s="303" t="str">
        <f t="shared" si="237"/>
        <v/>
      </c>
      <c r="V291" s="300" t="str">
        <f t="shared" si="238"/>
        <v/>
      </c>
      <c r="W291" s="192" t="str">
        <f t="shared" si="239"/>
        <v/>
      </c>
      <c r="X291" s="303" t="str">
        <f t="shared" si="240"/>
        <v/>
      </c>
      <c r="Y291" s="300" t="str">
        <f t="shared" si="241"/>
        <v/>
      </c>
      <c r="Z291" s="300" t="str">
        <f t="shared" si="242"/>
        <v>меж</v>
      </c>
      <c r="AA291" s="303" t="str">
        <f t="shared" si="243"/>
        <v/>
      </c>
      <c r="AB291" s="300" t="str">
        <f t="shared" si="244"/>
        <v/>
      </c>
      <c r="AC291" s="300" t="str">
        <f t="shared" si="245"/>
        <v/>
      </c>
      <c r="AD291" s="300" t="str">
        <f t="shared" si="246"/>
        <v/>
      </c>
      <c r="AE291" s="192" t="str">
        <f t="shared" si="247"/>
        <v/>
      </c>
      <c r="AF291" s="192" t="str">
        <f t="shared" si="248"/>
        <v/>
      </c>
      <c r="AG291" s="192"/>
      <c r="AH291" s="186"/>
      <c r="AI291" s="186"/>
      <c r="AJ291" s="300" t="str">
        <f t="shared" si="249"/>
        <v/>
      </c>
      <c r="AK291" s="300" t="str">
        <f t="shared" si="250"/>
        <v/>
      </c>
      <c r="AL291" s="300" t="str">
        <f t="shared" si="251"/>
        <v/>
      </c>
      <c r="AM291" s="300" t="str">
        <f t="shared" si="252"/>
        <v>меж</v>
      </c>
      <c r="AN291" s="300" t="str">
        <f t="shared" si="253"/>
        <v>жил</v>
      </c>
      <c r="AO291" s="300" t="str">
        <f t="shared" si="254"/>
        <v/>
      </c>
      <c r="AP291" s="300" t="str">
        <f t="shared" si="255"/>
        <v/>
      </c>
      <c r="AQ291" s="300" t="str">
        <f t="shared" si="256"/>
        <v/>
      </c>
      <c r="AR291" s="306" t="str">
        <f t="shared" si="257"/>
        <v/>
      </c>
      <c r="AS291" s="300" t="str">
        <f t="shared" si="258"/>
        <v/>
      </c>
      <c r="AT291" s="300" t="str">
        <f t="shared" si="259"/>
        <v/>
      </c>
      <c r="AU291" s="192" t="str">
        <f t="shared" si="260"/>
        <v>меж</v>
      </c>
      <c r="AV291" s="192" t="str">
        <f t="shared" si="261"/>
        <v>меж89001416общпро</v>
      </c>
      <c r="AW291" s="456">
        <f t="shared" si="262"/>
        <v>0</v>
      </c>
      <c r="AX291" s="191">
        <f t="shared" si="263"/>
        <v>0</v>
      </c>
      <c r="AY291" s="191">
        <f t="shared" si="264"/>
        <v>0</v>
      </c>
      <c r="AZ291" s="191">
        <f t="shared" si="265"/>
        <v>0</v>
      </c>
      <c r="BA291" s="193">
        <f t="shared" si="266"/>
        <v>1</v>
      </c>
      <c r="BB291" s="193">
        <f t="shared" si="267"/>
        <v>1</v>
      </c>
      <c r="BC291" s="193">
        <f t="shared" si="268"/>
        <v>1</v>
      </c>
      <c r="BD291" s="456">
        <f t="shared" si="274"/>
        <v>0</v>
      </c>
      <c r="BE291" s="456">
        <f t="shared" si="269"/>
        <v>0</v>
      </c>
      <c r="BF291" s="458">
        <f t="shared" si="270"/>
        <v>0</v>
      </c>
      <c r="BG291" s="459">
        <f t="shared" si="271"/>
        <v>0</v>
      </c>
      <c r="BH291" s="460"/>
      <c r="BI291" s="460"/>
      <c r="BJ291" s="467"/>
      <c r="BK291" s="467"/>
      <c r="BL291" s="462" t="str">
        <f t="shared" si="272"/>
        <v/>
      </c>
    </row>
    <row r="292" spans="1:64" s="463" customFormat="1" ht="12" hidden="1" customHeight="1">
      <c r="A292" s="452" t="s">
        <v>686</v>
      </c>
      <c r="B292" s="453" t="s">
        <v>329</v>
      </c>
      <c r="C292" s="452" t="s">
        <v>657</v>
      </c>
      <c r="D292" s="453" t="s">
        <v>403</v>
      </c>
      <c r="E292" s="453" t="s">
        <v>989</v>
      </c>
      <c r="F292" s="453" t="s">
        <v>605</v>
      </c>
      <c r="G292" s="453" t="s">
        <v>398</v>
      </c>
      <c r="H292" s="454" t="s">
        <v>653</v>
      </c>
      <c r="I292" s="453" t="s">
        <v>339</v>
      </c>
      <c r="J292" s="455">
        <v>23480562.559999999</v>
      </c>
      <c r="K292" s="455">
        <v>22463285.859999999</v>
      </c>
      <c r="L292" s="456" t="str">
        <f t="shared" si="231"/>
        <v>890014160501101000960254025110</v>
      </c>
      <c r="M292" s="457">
        <f t="array" ref="M292">IF(COUNT(SEARCH(Удалить_Роспись_КВСР,$B292)*SEARCH(Удалить_Роспись_ПБС,$C292)*SEARCH(Удалить_Роспись_КФСР, $D292)*SEARCH(Удалить_Роспись_КЦСР,$E292)*SEARCH(Удалить_Роспись_КВР,$F292)*SEARCH(Удалить_Роспись_ЭК,$H292)*SEARCH(Удалить_Роспись_КР,$I292))&gt;0,0,1)</f>
        <v>0</v>
      </c>
      <c r="N292" s="457">
        <v>0</v>
      </c>
      <c r="O292" s="192" t="str">
        <f t="shared" si="232"/>
        <v/>
      </c>
      <c r="P292" s="192" t="str">
        <f t="shared" si="273"/>
        <v/>
      </c>
      <c r="Q292" s="300" t="str">
        <f t="shared" si="233"/>
        <v/>
      </c>
      <c r="R292" s="300" t="str">
        <f t="shared" si="234"/>
        <v/>
      </c>
      <c r="S292" s="300" t="str">
        <f t="shared" si="235"/>
        <v/>
      </c>
      <c r="T292" s="192" t="str">
        <f t="shared" si="236"/>
        <v/>
      </c>
      <c r="U292" s="303" t="str">
        <f t="shared" si="237"/>
        <v/>
      </c>
      <c r="V292" s="300" t="str">
        <f t="shared" si="238"/>
        <v/>
      </c>
      <c r="W292" s="192" t="str">
        <f t="shared" si="239"/>
        <v/>
      </c>
      <c r="X292" s="303" t="str">
        <f t="shared" si="240"/>
        <v/>
      </c>
      <c r="Y292" s="300" t="str">
        <f t="shared" si="241"/>
        <v/>
      </c>
      <c r="Z292" s="300" t="str">
        <f t="shared" si="242"/>
        <v>меж</v>
      </c>
      <c r="AA292" s="303" t="str">
        <f t="shared" si="243"/>
        <v/>
      </c>
      <c r="AB292" s="300" t="str">
        <f t="shared" si="244"/>
        <v/>
      </c>
      <c r="AC292" s="300" t="str">
        <f t="shared" si="245"/>
        <v/>
      </c>
      <c r="AD292" s="300" t="str">
        <f t="shared" si="246"/>
        <v/>
      </c>
      <c r="AE292" s="192" t="str">
        <f t="shared" si="247"/>
        <v/>
      </c>
      <c r="AF292" s="192" t="str">
        <f t="shared" si="248"/>
        <v/>
      </c>
      <c r="AG292" s="192"/>
      <c r="AH292" s="186"/>
      <c r="AI292" s="186"/>
      <c r="AJ292" s="300" t="str">
        <f t="shared" si="249"/>
        <v/>
      </c>
      <c r="AK292" s="300" t="str">
        <f t="shared" si="250"/>
        <v/>
      </c>
      <c r="AL292" s="300" t="str">
        <f t="shared" si="251"/>
        <v/>
      </c>
      <c r="AM292" s="300" t="str">
        <f t="shared" si="252"/>
        <v>меж</v>
      </c>
      <c r="AN292" s="300" t="str">
        <f t="shared" si="253"/>
        <v>жил</v>
      </c>
      <c r="AO292" s="300" t="str">
        <f t="shared" si="254"/>
        <v/>
      </c>
      <c r="AP292" s="300" t="str">
        <f t="shared" si="255"/>
        <v/>
      </c>
      <c r="AQ292" s="300" t="str">
        <f t="shared" si="256"/>
        <v/>
      </c>
      <c r="AR292" s="306" t="str">
        <f t="shared" si="257"/>
        <v/>
      </c>
      <c r="AS292" s="300" t="str">
        <f t="shared" si="258"/>
        <v/>
      </c>
      <c r="AT292" s="300" t="str">
        <f t="shared" si="259"/>
        <v/>
      </c>
      <c r="AU292" s="192" t="str">
        <f t="shared" si="260"/>
        <v>меж</v>
      </c>
      <c r="AV292" s="192" t="str">
        <f t="shared" si="261"/>
        <v>меж89001416общпро</v>
      </c>
      <c r="AW292" s="456">
        <f t="shared" si="262"/>
        <v>0</v>
      </c>
      <c r="AX292" s="191">
        <f t="shared" si="263"/>
        <v>0</v>
      </c>
      <c r="AY292" s="191">
        <f t="shared" si="264"/>
        <v>0</v>
      </c>
      <c r="AZ292" s="191">
        <f t="shared" si="265"/>
        <v>0</v>
      </c>
      <c r="BA292" s="193">
        <f t="shared" si="266"/>
        <v>1</v>
      </c>
      <c r="BB292" s="193">
        <f t="shared" si="267"/>
        <v>1</v>
      </c>
      <c r="BC292" s="193">
        <f t="shared" si="268"/>
        <v>1</v>
      </c>
      <c r="BD292" s="456">
        <f t="shared" si="274"/>
        <v>0</v>
      </c>
      <c r="BE292" s="456">
        <f t="shared" si="269"/>
        <v>0</v>
      </c>
      <c r="BF292" s="458">
        <f t="shared" si="270"/>
        <v>0</v>
      </c>
      <c r="BG292" s="459">
        <f t="shared" si="271"/>
        <v>0</v>
      </c>
      <c r="BH292" s="460"/>
      <c r="BI292" s="460"/>
      <c r="BJ292" s="467"/>
      <c r="BK292" s="467"/>
      <c r="BL292" s="462" t="str">
        <f t="shared" si="272"/>
        <v/>
      </c>
    </row>
    <row r="293" spans="1:64" s="463" customFormat="1" ht="12" customHeight="1">
      <c r="A293" s="452" t="s">
        <v>686</v>
      </c>
      <c r="B293" s="453" t="s">
        <v>329</v>
      </c>
      <c r="C293" s="452" t="s">
        <v>657</v>
      </c>
      <c r="D293" s="453" t="s">
        <v>403</v>
      </c>
      <c r="E293" s="453" t="s">
        <v>990</v>
      </c>
      <c r="F293" s="453" t="s">
        <v>605</v>
      </c>
      <c r="G293" s="453" t="s">
        <v>398</v>
      </c>
      <c r="H293" s="454" t="s">
        <v>653</v>
      </c>
      <c r="I293" s="453" t="s">
        <v>505</v>
      </c>
      <c r="J293" s="455">
        <v>13000000</v>
      </c>
      <c r="K293" s="455">
        <v>13000000</v>
      </c>
      <c r="L293" s="456" t="str">
        <f t="shared" si="231"/>
        <v>89001416050190900Ч011054025101</v>
      </c>
      <c r="M293" s="457">
        <f t="array" ref="M293">IF(COUNT(SEARCH(Удалить_Роспись_КВСР,$B293)*SEARCH(Удалить_Роспись_ПБС,$C293)*SEARCH(Удалить_Роспись_КФСР, $D293)*SEARCH(Удалить_Роспись_КЦСР,$E293)*SEARCH(Удалить_Роспись_КВР,$F293)*SEARCH(Удалить_Роспись_ЭК,$H293)*SEARCH(Удалить_Роспись_КР,$I293))&gt;0,0,1)</f>
        <v>1</v>
      </c>
      <c r="N293" s="457">
        <v>0</v>
      </c>
      <c r="O293" s="192" t="str">
        <f t="shared" si="232"/>
        <v/>
      </c>
      <c r="P293" s="192" t="str">
        <f t="shared" si="273"/>
        <v/>
      </c>
      <c r="Q293" s="300" t="str">
        <f t="shared" si="233"/>
        <v/>
      </c>
      <c r="R293" s="300" t="str">
        <f t="shared" si="234"/>
        <v/>
      </c>
      <c r="S293" s="300" t="str">
        <f t="shared" si="235"/>
        <v/>
      </c>
      <c r="T293" s="192" t="str">
        <f t="shared" si="236"/>
        <v/>
      </c>
      <c r="U293" s="303" t="str">
        <f t="shared" si="237"/>
        <v/>
      </c>
      <c r="V293" s="300" t="str">
        <f t="shared" si="238"/>
        <v/>
      </c>
      <c r="W293" s="192" t="str">
        <f t="shared" si="239"/>
        <v/>
      </c>
      <c r="X293" s="303" t="str">
        <f t="shared" si="240"/>
        <v/>
      </c>
      <c r="Y293" s="300" t="str">
        <f t="shared" si="241"/>
        <v/>
      </c>
      <c r="Z293" s="300" t="str">
        <f t="shared" si="242"/>
        <v>меж</v>
      </c>
      <c r="AA293" s="303" t="str">
        <f t="shared" si="243"/>
        <v/>
      </c>
      <c r="AB293" s="300" t="str">
        <f t="shared" si="244"/>
        <v/>
      </c>
      <c r="AC293" s="300" t="str">
        <f t="shared" si="245"/>
        <v/>
      </c>
      <c r="AD293" s="300" t="str">
        <f t="shared" si="246"/>
        <v/>
      </c>
      <c r="AE293" s="192" t="str">
        <f t="shared" si="247"/>
        <v/>
      </c>
      <c r="AF293" s="192" t="str">
        <f t="shared" si="248"/>
        <v/>
      </c>
      <c r="AG293" s="192"/>
      <c r="AH293" s="186"/>
      <c r="AI293" s="186"/>
      <c r="AJ293" s="300" t="str">
        <f t="shared" si="249"/>
        <v/>
      </c>
      <c r="AK293" s="300" t="str">
        <f t="shared" si="250"/>
        <v/>
      </c>
      <c r="AL293" s="300" t="str">
        <f t="shared" si="251"/>
        <v/>
      </c>
      <c r="AM293" s="300" t="str">
        <f t="shared" si="252"/>
        <v>меж</v>
      </c>
      <c r="AN293" s="300" t="str">
        <f t="shared" si="253"/>
        <v>жил</v>
      </c>
      <c r="AO293" s="300" t="str">
        <f t="shared" si="254"/>
        <v/>
      </c>
      <c r="AP293" s="300" t="str">
        <f t="shared" si="255"/>
        <v/>
      </c>
      <c r="AQ293" s="300" t="str">
        <f t="shared" si="256"/>
        <v/>
      </c>
      <c r="AR293" s="306" t="str">
        <f t="shared" si="257"/>
        <v/>
      </c>
      <c r="AS293" s="300" t="str">
        <f t="shared" si="258"/>
        <v/>
      </c>
      <c r="AT293" s="300" t="str">
        <f t="shared" si="259"/>
        <v/>
      </c>
      <c r="AU293" s="192" t="str">
        <f t="shared" si="260"/>
        <v>меж</v>
      </c>
      <c r="AV293" s="192" t="str">
        <f t="shared" si="261"/>
        <v>меж89001416общпро</v>
      </c>
      <c r="AW293" s="456">
        <f t="shared" si="262"/>
        <v>13000000</v>
      </c>
      <c r="AX293" s="191">
        <f t="shared" si="263"/>
        <v>13000000</v>
      </c>
      <c r="AY293" s="191">
        <f t="shared" si="264"/>
        <v>0</v>
      </c>
      <c r="AZ293" s="191">
        <f t="shared" si="265"/>
        <v>0</v>
      </c>
      <c r="BA293" s="193">
        <f t="shared" si="266"/>
        <v>1</v>
      </c>
      <c r="BB293" s="193">
        <f t="shared" si="267"/>
        <v>1</v>
      </c>
      <c r="BC293" s="193">
        <f t="shared" si="268"/>
        <v>1</v>
      </c>
      <c r="BD293" s="456">
        <f t="shared" si="274"/>
        <v>0</v>
      </c>
      <c r="BE293" s="456">
        <f t="shared" si="269"/>
        <v>0</v>
      </c>
      <c r="BF293" s="458">
        <f t="shared" si="270"/>
        <v>0</v>
      </c>
      <c r="BG293" s="459">
        <f t="shared" si="271"/>
        <v>0</v>
      </c>
      <c r="BH293" s="460"/>
      <c r="BI293" s="460"/>
      <c r="BJ293" s="467"/>
      <c r="BK293" s="467"/>
      <c r="BL293" s="462" t="str">
        <f t="shared" si="272"/>
        <v/>
      </c>
    </row>
    <row r="294" spans="1:64" ht="12" hidden="1" customHeight="1">
      <c r="A294" s="333" t="s">
        <v>686</v>
      </c>
      <c r="B294" s="381" t="s">
        <v>329</v>
      </c>
      <c r="C294" s="333" t="s">
        <v>657</v>
      </c>
      <c r="D294" s="381" t="s">
        <v>322</v>
      </c>
      <c r="E294" s="381" t="s">
        <v>991</v>
      </c>
      <c r="F294" s="381" t="s">
        <v>605</v>
      </c>
      <c r="G294" s="381" t="s">
        <v>398</v>
      </c>
      <c r="H294" s="100" t="s">
        <v>653</v>
      </c>
      <c r="I294" s="381" t="s">
        <v>339</v>
      </c>
      <c r="J294" s="382">
        <v>20000</v>
      </c>
      <c r="K294" s="382">
        <v>20000</v>
      </c>
      <c r="L294" s="191" t="str">
        <f t="shared" si="231"/>
        <v>890014160909909007555054025110</v>
      </c>
      <c r="M294" s="192">
        <f t="array" ref="M294">IF(COUNT(SEARCH(Удалить_Роспись_КВСР,$B294)*SEARCH(Удалить_Роспись_ПБС,$C294)*SEARCH(Удалить_Роспись_КФСР, $D294)*SEARCH(Удалить_Роспись_КЦСР,$E294)*SEARCH(Удалить_Роспись_КВР,$F294)*SEARCH(Удалить_Роспись_ЭК,$H294)*SEARCH(Удалить_Роспись_КР,$I294))&gt;0,0,1)</f>
        <v>0</v>
      </c>
      <c r="N294" s="192">
        <v>0</v>
      </c>
      <c r="O294" s="192" t="str">
        <f t="shared" si="232"/>
        <v/>
      </c>
      <c r="P294" s="192" t="str">
        <f t="shared" si="273"/>
        <v/>
      </c>
      <c r="Q294" s="300" t="str">
        <f t="shared" si="233"/>
        <v/>
      </c>
      <c r="R294" s="300" t="str">
        <f t="shared" si="234"/>
        <v/>
      </c>
      <c r="S294" s="300" t="str">
        <f t="shared" si="235"/>
        <v/>
      </c>
      <c r="T294" s="192" t="str">
        <f t="shared" si="236"/>
        <v/>
      </c>
      <c r="U294" s="303" t="str">
        <f t="shared" si="237"/>
        <v/>
      </c>
      <c r="V294" s="300" t="str">
        <f t="shared" si="238"/>
        <v/>
      </c>
      <c r="W294" s="192" t="str">
        <f t="shared" si="239"/>
        <v/>
      </c>
      <c r="X294" s="303" t="str">
        <f t="shared" si="240"/>
        <v/>
      </c>
      <c r="Y294" s="300" t="str">
        <f t="shared" si="241"/>
        <v/>
      </c>
      <c r="Z294" s="300" t="str">
        <f t="shared" si="242"/>
        <v>меж</v>
      </c>
      <c r="AA294" s="303" t="str">
        <f t="shared" si="243"/>
        <v/>
      </c>
      <c r="AB294" s="300" t="str">
        <f t="shared" si="244"/>
        <v/>
      </c>
      <c r="AC294" s="300" t="str">
        <f t="shared" si="245"/>
        <v/>
      </c>
      <c r="AD294" s="300" t="str">
        <f t="shared" si="246"/>
        <v/>
      </c>
      <c r="AE294" s="192" t="str">
        <f t="shared" si="247"/>
        <v/>
      </c>
      <c r="AF294" s="192" t="str">
        <f t="shared" si="248"/>
        <v/>
      </c>
      <c r="AG294" s="192"/>
      <c r="AJ294" s="300" t="str">
        <f t="shared" si="249"/>
        <v/>
      </c>
      <c r="AK294" s="300" t="str">
        <f t="shared" si="250"/>
        <v/>
      </c>
      <c r="AL294" s="300" t="str">
        <f t="shared" si="251"/>
        <v/>
      </c>
      <c r="AM294" s="300" t="str">
        <f t="shared" si="252"/>
        <v>меж</v>
      </c>
      <c r="AN294" s="300" t="str">
        <f t="shared" si="253"/>
        <v/>
      </c>
      <c r="AO294" s="300" t="str">
        <f t="shared" si="254"/>
        <v/>
      </c>
      <c r="AP294" s="300" t="str">
        <f t="shared" si="255"/>
        <v/>
      </c>
      <c r="AQ294" s="300" t="str">
        <f t="shared" si="256"/>
        <v/>
      </c>
      <c r="AR294" s="306" t="str">
        <f t="shared" si="257"/>
        <v/>
      </c>
      <c r="AS294" s="300" t="str">
        <f t="shared" si="258"/>
        <v/>
      </c>
      <c r="AT294" s="300" t="str">
        <f t="shared" si="259"/>
        <v/>
      </c>
      <c r="AU294" s="192" t="str">
        <f t="shared" si="260"/>
        <v>меж</v>
      </c>
      <c r="AV294" s="192" t="str">
        <f t="shared" si="261"/>
        <v>меж89001416общпро</v>
      </c>
      <c r="AW294" s="191">
        <f t="shared" si="262"/>
        <v>0</v>
      </c>
      <c r="AX294" s="191">
        <f t="shared" si="263"/>
        <v>0</v>
      </c>
      <c r="AY294" s="191">
        <f t="shared" si="264"/>
        <v>0</v>
      </c>
      <c r="AZ294" s="191">
        <f t="shared" si="265"/>
        <v>0</v>
      </c>
      <c r="BA294" s="193">
        <f t="shared" si="266"/>
        <v>1</v>
      </c>
      <c r="BB294" s="193">
        <f t="shared" si="267"/>
        <v>1</v>
      </c>
      <c r="BC294" s="193">
        <f t="shared" si="268"/>
        <v>1</v>
      </c>
      <c r="BD294" s="191">
        <f t="shared" si="274"/>
        <v>0</v>
      </c>
      <c r="BE294" s="191">
        <f t="shared" si="269"/>
        <v>0</v>
      </c>
      <c r="BF294" s="210">
        <f t="shared" si="270"/>
        <v>0</v>
      </c>
      <c r="BG294" s="211">
        <f t="shared" si="271"/>
        <v>0</v>
      </c>
      <c r="BH294" s="289"/>
      <c r="BI294" s="289"/>
      <c r="BJ294" s="228"/>
      <c r="BK294" s="228"/>
      <c r="BL294" s="233" t="str">
        <f t="shared" si="272"/>
        <v/>
      </c>
    </row>
    <row r="295" spans="1:64" ht="12" hidden="1" customHeight="1">
      <c r="A295" s="333" t="s">
        <v>686</v>
      </c>
      <c r="B295" s="381" t="s">
        <v>329</v>
      </c>
      <c r="C295" s="333" t="s">
        <v>657</v>
      </c>
      <c r="D295" s="381" t="s">
        <v>333</v>
      </c>
      <c r="E295" s="381" t="s">
        <v>869</v>
      </c>
      <c r="F295" s="381" t="s">
        <v>621</v>
      </c>
      <c r="G295" s="381" t="s">
        <v>398</v>
      </c>
      <c r="H295" s="100" t="s">
        <v>653</v>
      </c>
      <c r="I295" s="381" t="s">
        <v>339</v>
      </c>
      <c r="J295" s="382">
        <v>2317110</v>
      </c>
      <c r="K295" s="382">
        <v>1737869</v>
      </c>
      <c r="L295" s="191" t="str">
        <f t="shared" si="231"/>
        <v>890014161401111007601051125110</v>
      </c>
      <c r="M295" s="192">
        <f t="array" ref="M295">IF(COUNT(SEARCH(Удалить_Роспись_КВСР,$B295)*SEARCH(Удалить_Роспись_ПБС,$C295)*SEARCH(Удалить_Роспись_КФСР, $D295)*SEARCH(Удалить_Роспись_КЦСР,$E295)*SEARCH(Удалить_Роспись_КВР,$F295)*SEARCH(Удалить_Роспись_ЭК,$H295)*SEARCH(Удалить_Роспись_КР,$I295))&gt;0,0,1)</f>
        <v>0</v>
      </c>
      <c r="N295" s="192">
        <v>0</v>
      </c>
      <c r="O295" s="192" t="str">
        <f t="shared" si="232"/>
        <v/>
      </c>
      <c r="P295" s="192" t="str">
        <f t="shared" si="273"/>
        <v/>
      </c>
      <c r="Q295" s="300" t="str">
        <f t="shared" si="233"/>
        <v/>
      </c>
      <c r="R295" s="300" t="str">
        <f t="shared" si="234"/>
        <v/>
      </c>
      <c r="S295" s="300" t="str">
        <f t="shared" si="235"/>
        <v/>
      </c>
      <c r="T295" s="192" t="str">
        <f t="shared" si="236"/>
        <v/>
      </c>
      <c r="U295" s="303" t="str">
        <f t="shared" si="237"/>
        <v/>
      </c>
      <c r="V295" s="300" t="str">
        <f t="shared" si="238"/>
        <v/>
      </c>
      <c r="W295" s="192" t="str">
        <f t="shared" si="239"/>
        <v/>
      </c>
      <c r="X295" s="303" t="str">
        <f t="shared" si="240"/>
        <v/>
      </c>
      <c r="Y295" s="300" t="str">
        <f t="shared" si="241"/>
        <v/>
      </c>
      <c r="Z295" s="300" t="str">
        <f t="shared" si="242"/>
        <v>меж</v>
      </c>
      <c r="AA295" s="303" t="str">
        <f t="shared" si="243"/>
        <v/>
      </c>
      <c r="AB295" s="300" t="str">
        <f t="shared" si="244"/>
        <v/>
      </c>
      <c r="AC295" s="300" t="str">
        <f t="shared" si="245"/>
        <v/>
      </c>
      <c r="AD295" s="300" t="str">
        <f t="shared" si="246"/>
        <v/>
      </c>
      <c r="AE295" s="192" t="str">
        <f t="shared" si="247"/>
        <v/>
      </c>
      <c r="AF295" s="192" t="str">
        <f t="shared" si="248"/>
        <v/>
      </c>
      <c r="AG295" s="192"/>
      <c r="AJ295" s="300" t="str">
        <f t="shared" si="249"/>
        <v/>
      </c>
      <c r="AK295" s="300" t="str">
        <f t="shared" si="250"/>
        <v/>
      </c>
      <c r="AL295" s="300" t="str">
        <f t="shared" si="251"/>
        <v/>
      </c>
      <c r="AM295" s="300" t="str">
        <f t="shared" si="252"/>
        <v>меж</v>
      </c>
      <c r="AN295" s="300" t="str">
        <f t="shared" si="253"/>
        <v/>
      </c>
      <c r="AO295" s="300" t="str">
        <f t="shared" si="254"/>
        <v/>
      </c>
      <c r="AP295" s="300" t="str">
        <f t="shared" si="255"/>
        <v/>
      </c>
      <c r="AQ295" s="300" t="str">
        <f t="shared" si="256"/>
        <v/>
      </c>
      <c r="AR295" s="306" t="str">
        <f t="shared" si="257"/>
        <v/>
      </c>
      <c r="AS295" s="300" t="str">
        <f t="shared" si="258"/>
        <v/>
      </c>
      <c r="AT295" s="300" t="str">
        <f t="shared" si="259"/>
        <v/>
      </c>
      <c r="AU295" s="192" t="str">
        <f t="shared" si="260"/>
        <v>меж</v>
      </c>
      <c r="AV295" s="192" t="str">
        <f t="shared" si="261"/>
        <v>меж89001416общпро</v>
      </c>
      <c r="AW295" s="191">
        <f t="shared" si="262"/>
        <v>0</v>
      </c>
      <c r="AX295" s="191">
        <f t="shared" si="263"/>
        <v>0</v>
      </c>
      <c r="AY295" s="191">
        <f t="shared" si="264"/>
        <v>0</v>
      </c>
      <c r="AZ295" s="191">
        <f t="shared" si="265"/>
        <v>0</v>
      </c>
      <c r="BA295" s="193">
        <f t="shared" si="266"/>
        <v>1</v>
      </c>
      <c r="BB295" s="193">
        <f t="shared" si="267"/>
        <v>1</v>
      </c>
      <c r="BC295" s="193">
        <f t="shared" si="268"/>
        <v>1</v>
      </c>
      <c r="BD295" s="191">
        <f t="shared" si="274"/>
        <v>0</v>
      </c>
      <c r="BE295" s="191">
        <f t="shared" si="269"/>
        <v>0</v>
      </c>
      <c r="BF295" s="210">
        <f t="shared" si="270"/>
        <v>0</v>
      </c>
      <c r="BG295" s="211">
        <f t="shared" si="271"/>
        <v>0</v>
      </c>
      <c r="BH295" s="289"/>
      <c r="BI295" s="289"/>
      <c r="BJ295" s="228"/>
      <c r="BK295" s="228"/>
      <c r="BL295" s="233" t="str">
        <f t="shared" si="272"/>
        <v/>
      </c>
    </row>
    <row r="296" spans="1:64" ht="12" customHeight="1">
      <c r="A296" s="333" t="s">
        <v>686</v>
      </c>
      <c r="B296" s="381" t="s">
        <v>418</v>
      </c>
      <c r="C296" s="333" t="s">
        <v>657</v>
      </c>
      <c r="D296" s="381" t="s">
        <v>383</v>
      </c>
      <c r="E296" s="381" t="s">
        <v>872</v>
      </c>
      <c r="F296" s="381" t="s">
        <v>602</v>
      </c>
      <c r="G296" s="381" t="s">
        <v>385</v>
      </c>
      <c r="H296" s="100" t="s">
        <v>653</v>
      </c>
      <c r="I296" s="381" t="s">
        <v>505</v>
      </c>
      <c r="J296" s="382">
        <v>714268.8</v>
      </c>
      <c r="K296" s="382">
        <v>486938.38</v>
      </c>
      <c r="L296" s="191" t="str">
        <f t="shared" si="231"/>
        <v>904014160102801006000012121101</v>
      </c>
      <c r="M296" s="192">
        <f t="array" ref="M296">IF(COUNT(SEARCH(Удалить_Роспись_КВСР,$B296)*SEARCH(Удалить_Роспись_ПБС,$C296)*SEARCH(Удалить_Роспись_КФСР, $D296)*SEARCH(Удалить_Роспись_КЦСР,$E296)*SEARCH(Удалить_Роспись_КВР,$F296)*SEARCH(Удалить_Роспись_ЭК,$H296)*SEARCH(Удалить_Роспись_КР,$I296))&gt;0,0,1)</f>
        <v>1</v>
      </c>
      <c r="N296" s="192">
        <v>0</v>
      </c>
      <c r="O296" s="192" t="str">
        <f t="shared" si="232"/>
        <v/>
      </c>
      <c r="P296" s="192" t="str">
        <f t="shared" si="273"/>
        <v/>
      </c>
      <c r="Q296" s="300" t="str">
        <f t="shared" si="233"/>
        <v/>
      </c>
      <c r="R296" s="300" t="str">
        <f t="shared" si="234"/>
        <v/>
      </c>
      <c r="S296" s="300" t="str">
        <f t="shared" si="235"/>
        <v/>
      </c>
      <c r="T296" s="192" t="str">
        <f t="shared" si="236"/>
        <v/>
      </c>
      <c r="U296" s="303" t="str">
        <f t="shared" si="237"/>
        <v/>
      </c>
      <c r="V296" s="300" t="str">
        <f t="shared" si="238"/>
        <v/>
      </c>
      <c r="W296" s="192" t="str">
        <f t="shared" si="239"/>
        <v/>
      </c>
      <c r="X296" s="303" t="str">
        <f t="shared" si="240"/>
        <v/>
      </c>
      <c r="Y296" s="300" t="str">
        <f t="shared" si="241"/>
        <v/>
      </c>
      <c r="Z296" s="300" t="str">
        <f t="shared" si="242"/>
        <v/>
      </c>
      <c r="AA296" s="303" t="str">
        <f t="shared" si="243"/>
        <v/>
      </c>
      <c r="AB296" s="300" t="str">
        <f t="shared" si="244"/>
        <v/>
      </c>
      <c r="AC296" s="300" t="str">
        <f t="shared" si="245"/>
        <v/>
      </c>
      <c r="AD296" s="300" t="str">
        <f t="shared" si="246"/>
        <v/>
      </c>
      <c r="AE296" s="192" t="str">
        <f t="shared" si="247"/>
        <v/>
      </c>
      <c r="AF296" s="192" t="str">
        <f t="shared" si="248"/>
        <v/>
      </c>
      <c r="AG296" s="192"/>
      <c r="AJ296" s="300" t="str">
        <f t="shared" si="249"/>
        <v/>
      </c>
      <c r="AK296" s="300" t="str">
        <f t="shared" si="250"/>
        <v/>
      </c>
      <c r="AL296" s="300" t="str">
        <f t="shared" si="251"/>
        <v/>
      </c>
      <c r="AM296" s="300" t="str">
        <f t="shared" si="252"/>
        <v/>
      </c>
      <c r="AN296" s="300" t="str">
        <f t="shared" si="253"/>
        <v/>
      </c>
      <c r="AO296" s="300" t="str">
        <f t="shared" si="254"/>
        <v/>
      </c>
      <c r="AP296" s="300" t="str">
        <f t="shared" si="255"/>
        <v/>
      </c>
      <c r="AQ296" s="300" t="str">
        <f t="shared" si="256"/>
        <v/>
      </c>
      <c r="AR296" s="306" t="str">
        <f t="shared" si="257"/>
        <v/>
      </c>
      <c r="AS296" s="300" t="str">
        <f t="shared" si="258"/>
        <v/>
      </c>
      <c r="AT296" s="300" t="str">
        <f t="shared" si="259"/>
        <v/>
      </c>
      <c r="AU296" s="192" t="str">
        <f t="shared" si="260"/>
        <v>рбс</v>
      </c>
      <c r="AV296" s="192" t="str">
        <f t="shared" si="261"/>
        <v>рбс90401416общопл</v>
      </c>
      <c r="AW296" s="191">
        <f t="shared" si="262"/>
        <v>714268.8</v>
      </c>
      <c r="AX296" s="191">
        <f t="shared" si="263"/>
        <v>486938.38</v>
      </c>
      <c r="AY296" s="191">
        <f t="shared" si="264"/>
        <v>0</v>
      </c>
      <c r="AZ296" s="191">
        <f t="shared" si="265"/>
        <v>0</v>
      </c>
      <c r="BA296" s="193">
        <f t="shared" si="266"/>
        <v>1</v>
      </c>
      <c r="BB296" s="193">
        <f t="shared" si="267"/>
        <v>1</v>
      </c>
      <c r="BC296" s="193">
        <f t="shared" si="268"/>
        <v>1</v>
      </c>
      <c r="BD296" s="191">
        <f t="shared" si="274"/>
        <v>0</v>
      </c>
      <c r="BE296" s="191">
        <f t="shared" si="269"/>
        <v>0</v>
      </c>
      <c r="BF296" s="210">
        <f t="shared" si="270"/>
        <v>0</v>
      </c>
      <c r="BG296" s="211">
        <f t="shared" si="271"/>
        <v>0</v>
      </c>
      <c r="BH296" s="289"/>
      <c r="BI296" s="289"/>
      <c r="BJ296" s="228"/>
      <c r="BK296" s="228"/>
      <c r="BL296" s="233" t="str">
        <f t="shared" si="272"/>
        <v>01</v>
      </c>
    </row>
    <row r="297" spans="1:64" ht="12" customHeight="1">
      <c r="A297" s="333" t="s">
        <v>686</v>
      </c>
      <c r="B297" s="381" t="s">
        <v>418</v>
      </c>
      <c r="C297" s="333" t="s">
        <v>657</v>
      </c>
      <c r="D297" s="381" t="s">
        <v>383</v>
      </c>
      <c r="E297" s="381" t="s">
        <v>872</v>
      </c>
      <c r="F297" s="381" t="s">
        <v>873</v>
      </c>
      <c r="G297" s="381" t="s">
        <v>387</v>
      </c>
      <c r="H297" s="100" t="s">
        <v>653</v>
      </c>
      <c r="I297" s="381" t="s">
        <v>505</v>
      </c>
      <c r="J297" s="382">
        <v>215709.18</v>
      </c>
      <c r="K297" s="382">
        <v>136461.5</v>
      </c>
      <c r="L297" s="191" t="str">
        <f t="shared" si="231"/>
        <v>904014160102801006000012921301</v>
      </c>
      <c r="M297" s="192">
        <f t="array" ref="M297">IF(COUNT(SEARCH(Удалить_Роспись_КВСР,$B297)*SEARCH(Удалить_Роспись_ПБС,$C297)*SEARCH(Удалить_Роспись_КФСР, $D297)*SEARCH(Удалить_Роспись_КЦСР,$E297)*SEARCH(Удалить_Роспись_КВР,$F297)*SEARCH(Удалить_Роспись_ЭК,$H297)*SEARCH(Удалить_Роспись_КР,$I297))&gt;0,0,1)</f>
        <v>1</v>
      </c>
      <c r="N297" s="192">
        <v>0</v>
      </c>
      <c r="O297" s="192" t="str">
        <f t="shared" si="232"/>
        <v/>
      </c>
      <c r="P297" s="192" t="str">
        <f t="shared" si="273"/>
        <v/>
      </c>
      <c r="Q297" s="300" t="str">
        <f t="shared" si="233"/>
        <v/>
      </c>
      <c r="R297" s="300" t="str">
        <f t="shared" si="234"/>
        <v/>
      </c>
      <c r="S297" s="300" t="str">
        <f t="shared" si="235"/>
        <v/>
      </c>
      <c r="T297" s="192" t="str">
        <f t="shared" si="236"/>
        <v/>
      </c>
      <c r="U297" s="303" t="str">
        <f t="shared" si="237"/>
        <v/>
      </c>
      <c r="V297" s="300" t="str">
        <f t="shared" si="238"/>
        <v/>
      </c>
      <c r="W297" s="192" t="str">
        <f t="shared" si="239"/>
        <v/>
      </c>
      <c r="X297" s="303" t="str">
        <f t="shared" si="240"/>
        <v/>
      </c>
      <c r="Y297" s="300" t="str">
        <f t="shared" si="241"/>
        <v/>
      </c>
      <c r="Z297" s="300" t="str">
        <f t="shared" si="242"/>
        <v/>
      </c>
      <c r="AA297" s="303" t="str">
        <f t="shared" si="243"/>
        <v/>
      </c>
      <c r="AB297" s="300" t="str">
        <f t="shared" si="244"/>
        <v/>
      </c>
      <c r="AC297" s="300" t="str">
        <f t="shared" si="245"/>
        <v/>
      </c>
      <c r="AD297" s="300" t="str">
        <f t="shared" si="246"/>
        <v/>
      </c>
      <c r="AE297" s="192" t="str">
        <f t="shared" si="247"/>
        <v/>
      </c>
      <c r="AF297" s="192" t="str">
        <f t="shared" si="248"/>
        <v/>
      </c>
      <c r="AG297" s="192"/>
      <c r="AJ297" s="300" t="str">
        <f t="shared" si="249"/>
        <v/>
      </c>
      <c r="AK297" s="300" t="str">
        <f t="shared" si="250"/>
        <v/>
      </c>
      <c r="AL297" s="300" t="str">
        <f t="shared" si="251"/>
        <v/>
      </c>
      <c r="AM297" s="300" t="str">
        <f t="shared" si="252"/>
        <v/>
      </c>
      <c r="AN297" s="300" t="str">
        <f t="shared" si="253"/>
        <v/>
      </c>
      <c r="AO297" s="300" t="str">
        <f t="shared" si="254"/>
        <v/>
      </c>
      <c r="AP297" s="300" t="str">
        <f t="shared" si="255"/>
        <v/>
      </c>
      <c r="AQ297" s="300" t="str">
        <f t="shared" si="256"/>
        <v/>
      </c>
      <c r="AR297" s="306" t="str">
        <f t="shared" si="257"/>
        <v/>
      </c>
      <c r="AS297" s="300" t="str">
        <f t="shared" si="258"/>
        <v/>
      </c>
      <c r="AT297" s="300" t="str">
        <f t="shared" si="259"/>
        <v/>
      </c>
      <c r="AU297" s="192" t="str">
        <f t="shared" si="260"/>
        <v>рбс</v>
      </c>
      <c r="AV297" s="192" t="str">
        <f t="shared" si="261"/>
        <v>рбс90401416общопл</v>
      </c>
      <c r="AW297" s="191">
        <f t="shared" si="262"/>
        <v>215709.18</v>
      </c>
      <c r="AX297" s="191">
        <f t="shared" si="263"/>
        <v>136461.5</v>
      </c>
      <c r="AY297" s="191">
        <f t="shared" si="264"/>
        <v>0</v>
      </c>
      <c r="AZ297" s="191">
        <f t="shared" si="265"/>
        <v>0</v>
      </c>
      <c r="BA297" s="193">
        <f t="shared" si="266"/>
        <v>1</v>
      </c>
      <c r="BB297" s="193">
        <f t="shared" si="267"/>
        <v>1</v>
      </c>
      <c r="BC297" s="193">
        <f t="shared" si="268"/>
        <v>1</v>
      </c>
      <c r="BD297" s="191">
        <f t="shared" si="274"/>
        <v>0</v>
      </c>
      <c r="BE297" s="191">
        <f t="shared" si="269"/>
        <v>0</v>
      </c>
      <c r="BF297" s="210">
        <f t="shared" si="270"/>
        <v>0</v>
      </c>
      <c r="BG297" s="211">
        <f t="shared" si="271"/>
        <v>0</v>
      </c>
      <c r="BH297" s="289"/>
      <c r="BI297" s="289"/>
      <c r="BJ297" s="228"/>
      <c r="BK297" s="228"/>
      <c r="BL297" s="233" t="str">
        <f t="shared" si="272"/>
        <v>01</v>
      </c>
    </row>
    <row r="298" spans="1:64" ht="12" customHeight="1">
      <c r="A298" s="333" t="s">
        <v>686</v>
      </c>
      <c r="B298" s="381" t="s">
        <v>418</v>
      </c>
      <c r="C298" s="333" t="s">
        <v>657</v>
      </c>
      <c r="D298" s="381" t="s">
        <v>388</v>
      </c>
      <c r="E298" s="381" t="s">
        <v>874</v>
      </c>
      <c r="F298" s="381" t="s">
        <v>603</v>
      </c>
      <c r="G298" s="381" t="s">
        <v>395</v>
      </c>
      <c r="H298" s="100" t="s">
        <v>653</v>
      </c>
      <c r="I298" s="381" t="s">
        <v>505</v>
      </c>
      <c r="J298" s="382">
        <v>33600</v>
      </c>
      <c r="K298" s="382">
        <v>10800</v>
      </c>
      <c r="L298" s="191" t="str">
        <f t="shared" si="231"/>
        <v>904014160103803006000012329001</v>
      </c>
      <c r="M298" s="192">
        <f t="array" ref="M298">IF(COUNT(SEARCH(Удалить_Роспись_КВСР,$B298)*SEARCH(Удалить_Роспись_ПБС,$C298)*SEARCH(Удалить_Роспись_КФСР, $D298)*SEARCH(Удалить_Роспись_КЦСР,$E298)*SEARCH(Удалить_Роспись_КВР,$F298)*SEARCH(Удалить_Роспись_ЭК,$H298)*SEARCH(Удалить_Роспись_КР,$I298))&gt;0,0,1)</f>
        <v>1</v>
      </c>
      <c r="N298" s="192">
        <f>IF(COUNT(SEARCH(Удалить_Индекс_КВСР,$B298)*SEARCH(Удалить_Индекс_ПБС,$C298)*SEARCH(Удалить_Индекс_КФСР,$D298)*SEARCH(Удалить_Индекс_КЦСР,$E298)*SEARCH(Удалить_Индекс_КВР,$F298)*SEARCH(Удалить_Индекс_ЭК,$H298)*SEARCH(Удалить_Индекс_КР,$I298))&gt;0,0,1)</f>
        <v>1</v>
      </c>
      <c r="O298" s="192" t="str">
        <f t="shared" si="232"/>
        <v/>
      </c>
      <c r="P298" s="192" t="str">
        <f t="shared" si="273"/>
        <v/>
      </c>
      <c r="Q298" s="300" t="str">
        <f t="shared" si="233"/>
        <v/>
      </c>
      <c r="R298" s="300" t="str">
        <f t="shared" si="234"/>
        <v/>
      </c>
      <c r="S298" s="300" t="str">
        <f t="shared" si="235"/>
        <v/>
      </c>
      <c r="T298" s="192" t="str">
        <f t="shared" si="236"/>
        <v/>
      </c>
      <c r="U298" s="303" t="str">
        <f t="shared" si="237"/>
        <v/>
      </c>
      <c r="V298" s="300" t="str">
        <f t="shared" si="238"/>
        <v/>
      </c>
      <c r="W298" s="192" t="str">
        <f t="shared" si="239"/>
        <v/>
      </c>
      <c r="X298" s="303" t="str">
        <f t="shared" si="240"/>
        <v/>
      </c>
      <c r="Y298" s="300" t="str">
        <f t="shared" si="241"/>
        <v/>
      </c>
      <c r="Z298" s="300" t="str">
        <f t="shared" si="242"/>
        <v/>
      </c>
      <c r="AA298" s="303" t="str">
        <f t="shared" si="243"/>
        <v/>
      </c>
      <c r="AB298" s="300" t="str">
        <f t="shared" si="244"/>
        <v/>
      </c>
      <c r="AC298" s="300" t="str">
        <f t="shared" si="245"/>
        <v/>
      </c>
      <c r="AD298" s="300" t="str">
        <f t="shared" si="246"/>
        <v/>
      </c>
      <c r="AE298" s="192" t="str">
        <f t="shared" si="247"/>
        <v/>
      </c>
      <c r="AF298" s="192" t="str">
        <f t="shared" si="248"/>
        <v/>
      </c>
      <c r="AG298" s="192"/>
      <c r="AJ298" s="300" t="str">
        <f t="shared" si="249"/>
        <v/>
      </c>
      <c r="AK298" s="300" t="str">
        <f t="shared" si="250"/>
        <v/>
      </c>
      <c r="AL298" s="300" t="str">
        <f t="shared" si="251"/>
        <v/>
      </c>
      <c r="AM298" s="300" t="str">
        <f t="shared" si="252"/>
        <v/>
      </c>
      <c r="AN298" s="300" t="str">
        <f t="shared" si="253"/>
        <v/>
      </c>
      <c r="AO298" s="300" t="str">
        <f t="shared" si="254"/>
        <v/>
      </c>
      <c r="AP298" s="300" t="str">
        <f t="shared" si="255"/>
        <v/>
      </c>
      <c r="AQ298" s="300" t="str">
        <f t="shared" si="256"/>
        <v/>
      </c>
      <c r="AR298" s="306" t="str">
        <f t="shared" si="257"/>
        <v/>
      </c>
      <c r="AS298" s="300" t="str">
        <f t="shared" si="258"/>
        <v/>
      </c>
      <c r="AT298" s="300" t="str">
        <f t="shared" si="259"/>
        <v/>
      </c>
      <c r="AU298" s="192" t="str">
        <f t="shared" si="260"/>
        <v>рбс</v>
      </c>
      <c r="AV298" s="192" t="str">
        <f t="shared" si="261"/>
        <v>рбс90401416общпро</v>
      </c>
      <c r="AW298" s="191">
        <f t="shared" si="262"/>
        <v>33600</v>
      </c>
      <c r="AX298" s="191">
        <f t="shared" si="263"/>
        <v>10800</v>
      </c>
      <c r="AY298" s="191">
        <f t="shared" si="264"/>
        <v>33600</v>
      </c>
      <c r="AZ298" s="191">
        <f t="shared" si="265"/>
        <v>10800</v>
      </c>
      <c r="BA298" s="193">
        <f t="shared" si="266"/>
        <v>1</v>
      </c>
      <c r="BB298" s="193">
        <f t="shared" si="267"/>
        <v>1</v>
      </c>
      <c r="BC298" s="193">
        <f t="shared" si="268"/>
        <v>1</v>
      </c>
      <c r="BD298" s="191">
        <f t="shared" si="274"/>
        <v>33600</v>
      </c>
      <c r="BE298" s="191">
        <f t="shared" si="269"/>
        <v>10800</v>
      </c>
      <c r="BF298" s="210">
        <f t="shared" si="270"/>
        <v>33600</v>
      </c>
      <c r="BG298" s="211">
        <f t="shared" si="271"/>
        <v>33600</v>
      </c>
      <c r="BH298" s="289"/>
      <c r="BI298" s="289"/>
      <c r="BJ298" s="228"/>
      <c r="BK298" s="228"/>
      <c r="BL298" s="233" t="str">
        <f t="shared" si="272"/>
        <v>01</v>
      </c>
    </row>
    <row r="299" spans="1:64" ht="12" customHeight="1">
      <c r="A299" s="333" t="s">
        <v>686</v>
      </c>
      <c r="B299" s="381" t="s">
        <v>418</v>
      </c>
      <c r="C299" s="333" t="s">
        <v>657</v>
      </c>
      <c r="D299" s="381" t="s">
        <v>390</v>
      </c>
      <c r="E299" s="381" t="s">
        <v>875</v>
      </c>
      <c r="F299" s="381" t="s">
        <v>602</v>
      </c>
      <c r="G299" s="381" t="s">
        <v>385</v>
      </c>
      <c r="H299" s="100" t="s">
        <v>653</v>
      </c>
      <c r="I299" s="381" t="s">
        <v>505</v>
      </c>
      <c r="J299" s="382">
        <v>3572967.6</v>
      </c>
      <c r="K299" s="382">
        <v>2441805.91</v>
      </c>
      <c r="L299" s="191" t="str">
        <f t="shared" si="231"/>
        <v>904014160104802006000012121101</v>
      </c>
      <c r="M299" s="192">
        <f t="array" ref="M299">IF(COUNT(SEARCH(Удалить_Роспись_КВСР,$B299)*SEARCH(Удалить_Роспись_ПБС,$C299)*SEARCH(Удалить_Роспись_КФСР, $D299)*SEARCH(Удалить_Роспись_КЦСР,$E299)*SEARCH(Удалить_Роспись_КВР,$F299)*SEARCH(Удалить_Роспись_ЭК,$H299)*SEARCH(Удалить_Роспись_КР,$I299))&gt;0,0,1)</f>
        <v>1</v>
      </c>
      <c r="N299" s="192">
        <v>0</v>
      </c>
      <c r="O299" s="192" t="str">
        <f t="shared" si="232"/>
        <v/>
      </c>
      <c r="P299" s="192" t="str">
        <f t="shared" si="273"/>
        <v/>
      </c>
      <c r="Q299" s="300" t="str">
        <f t="shared" si="233"/>
        <v/>
      </c>
      <c r="R299" s="300" t="str">
        <f t="shared" si="234"/>
        <v/>
      </c>
      <c r="S299" s="300" t="str">
        <f t="shared" si="235"/>
        <v/>
      </c>
      <c r="T299" s="192" t="str">
        <f t="shared" si="236"/>
        <v/>
      </c>
      <c r="U299" s="303" t="str">
        <f t="shared" si="237"/>
        <v/>
      </c>
      <c r="V299" s="300" t="str">
        <f t="shared" si="238"/>
        <v/>
      </c>
      <c r="W299" s="192" t="str">
        <f t="shared" si="239"/>
        <v/>
      </c>
      <c r="X299" s="303" t="str">
        <f t="shared" si="240"/>
        <v/>
      </c>
      <c r="Y299" s="300" t="str">
        <f t="shared" si="241"/>
        <v/>
      </c>
      <c r="Z299" s="300" t="str">
        <f t="shared" si="242"/>
        <v/>
      </c>
      <c r="AA299" s="303" t="str">
        <f t="shared" si="243"/>
        <v/>
      </c>
      <c r="AB299" s="300" t="str">
        <f t="shared" si="244"/>
        <v/>
      </c>
      <c r="AC299" s="300" t="str">
        <f t="shared" si="245"/>
        <v/>
      </c>
      <c r="AD299" s="300" t="str">
        <f t="shared" si="246"/>
        <v/>
      </c>
      <c r="AE299" s="192" t="str">
        <f t="shared" si="247"/>
        <v/>
      </c>
      <c r="AF299" s="192" t="str">
        <f t="shared" si="248"/>
        <v/>
      </c>
      <c r="AG299" s="192"/>
      <c r="AJ299" s="300" t="str">
        <f t="shared" si="249"/>
        <v/>
      </c>
      <c r="AK299" s="300" t="str">
        <f t="shared" si="250"/>
        <v/>
      </c>
      <c r="AL299" s="300" t="str">
        <f t="shared" si="251"/>
        <v/>
      </c>
      <c r="AM299" s="300" t="str">
        <f t="shared" si="252"/>
        <v/>
      </c>
      <c r="AN299" s="300" t="str">
        <f t="shared" si="253"/>
        <v/>
      </c>
      <c r="AO299" s="300" t="str">
        <f t="shared" si="254"/>
        <v/>
      </c>
      <c r="AP299" s="300" t="str">
        <f t="shared" si="255"/>
        <v/>
      </c>
      <c r="AQ299" s="300" t="str">
        <f t="shared" si="256"/>
        <v/>
      </c>
      <c r="AR299" s="306" t="str">
        <f t="shared" si="257"/>
        <v/>
      </c>
      <c r="AS299" s="300" t="str">
        <f t="shared" si="258"/>
        <v/>
      </c>
      <c r="AT299" s="300" t="str">
        <f t="shared" si="259"/>
        <v/>
      </c>
      <c r="AU299" s="192" t="str">
        <f t="shared" si="260"/>
        <v>рбс</v>
      </c>
      <c r="AV299" s="192" t="str">
        <f t="shared" si="261"/>
        <v>рбс90401416общопл</v>
      </c>
      <c r="AW299" s="191">
        <f t="shared" si="262"/>
        <v>3572967.6</v>
      </c>
      <c r="AX299" s="191">
        <f t="shared" si="263"/>
        <v>2441805.91</v>
      </c>
      <c r="AY299" s="191">
        <f t="shared" si="264"/>
        <v>0</v>
      </c>
      <c r="AZ299" s="191">
        <f t="shared" si="265"/>
        <v>0</v>
      </c>
      <c r="BA299" s="193">
        <f t="shared" si="266"/>
        <v>1</v>
      </c>
      <c r="BB299" s="193">
        <f t="shared" si="267"/>
        <v>1</v>
      </c>
      <c r="BC299" s="193">
        <f t="shared" si="268"/>
        <v>1</v>
      </c>
      <c r="BD299" s="191">
        <f t="shared" si="274"/>
        <v>0</v>
      </c>
      <c r="BE299" s="191">
        <f t="shared" si="269"/>
        <v>0</v>
      </c>
      <c r="BF299" s="210">
        <f t="shared" si="270"/>
        <v>0</v>
      </c>
      <c r="BG299" s="211">
        <f t="shared" si="271"/>
        <v>0</v>
      </c>
      <c r="BH299" s="289"/>
      <c r="BI299" s="289"/>
      <c r="BJ299" s="228"/>
      <c r="BK299" s="228"/>
      <c r="BL299" s="233" t="str">
        <f t="shared" si="272"/>
        <v>01</v>
      </c>
    </row>
    <row r="300" spans="1:64" ht="12" customHeight="1">
      <c r="A300" s="333" t="s">
        <v>686</v>
      </c>
      <c r="B300" s="381" t="s">
        <v>418</v>
      </c>
      <c r="C300" s="333" t="s">
        <v>657</v>
      </c>
      <c r="D300" s="381" t="s">
        <v>390</v>
      </c>
      <c r="E300" s="381" t="s">
        <v>875</v>
      </c>
      <c r="F300" s="381" t="s">
        <v>585</v>
      </c>
      <c r="G300" s="381" t="s">
        <v>386</v>
      </c>
      <c r="H300" s="100" t="s">
        <v>653</v>
      </c>
      <c r="I300" s="381" t="s">
        <v>505</v>
      </c>
      <c r="J300" s="382">
        <v>149070</v>
      </c>
      <c r="K300" s="382">
        <v>80503.990000000005</v>
      </c>
      <c r="L300" s="191" t="str">
        <f t="shared" si="231"/>
        <v>904014160104802006000012221201</v>
      </c>
      <c r="M300" s="192">
        <f t="array" ref="M300">IF(COUNT(SEARCH(Удалить_Роспись_КВСР,$B300)*SEARCH(Удалить_Роспись_ПБС,$C300)*SEARCH(Удалить_Роспись_КФСР, $D300)*SEARCH(Удалить_Роспись_КЦСР,$E300)*SEARCH(Удалить_Роспись_КВР,$F300)*SEARCH(Удалить_Роспись_ЭК,$H300)*SEARCH(Удалить_Роспись_КР,$I300))&gt;0,0,1)</f>
        <v>1</v>
      </c>
      <c r="N300" s="192">
        <f>IF(COUNT(SEARCH(Удалить_Индекс_КВСР,$B300)*SEARCH(Удалить_Индекс_ПБС,$C300)*SEARCH(Удалить_Индекс_КФСР,$D300)*SEARCH(Удалить_Индекс_КЦСР,$E300)*SEARCH(Удалить_Индекс_КВР,$F300)*SEARCH(Удалить_Индекс_ЭК,$H300)*SEARCH(Удалить_Индекс_КР,$I300))&gt;0,0,1)</f>
        <v>1</v>
      </c>
      <c r="O300" s="192" t="str">
        <f t="shared" si="232"/>
        <v/>
      </c>
      <c r="P300" s="192" t="str">
        <f t="shared" si="273"/>
        <v/>
      </c>
      <c r="Q300" s="300" t="str">
        <f t="shared" si="233"/>
        <v/>
      </c>
      <c r="R300" s="300" t="str">
        <f t="shared" si="234"/>
        <v/>
      </c>
      <c r="S300" s="300" t="str">
        <f t="shared" si="235"/>
        <v/>
      </c>
      <c r="T300" s="192" t="str">
        <f t="shared" si="236"/>
        <v/>
      </c>
      <c r="U300" s="303" t="str">
        <f t="shared" si="237"/>
        <v/>
      </c>
      <c r="V300" s="300" t="str">
        <f t="shared" si="238"/>
        <v/>
      </c>
      <c r="W300" s="192" t="str">
        <f t="shared" si="239"/>
        <v/>
      </c>
      <c r="X300" s="303" t="str">
        <f t="shared" si="240"/>
        <v/>
      </c>
      <c r="Y300" s="300" t="str">
        <f t="shared" si="241"/>
        <v/>
      </c>
      <c r="Z300" s="300" t="str">
        <f t="shared" si="242"/>
        <v/>
      </c>
      <c r="AA300" s="303" t="str">
        <f t="shared" si="243"/>
        <v/>
      </c>
      <c r="AB300" s="300" t="str">
        <f t="shared" si="244"/>
        <v/>
      </c>
      <c r="AC300" s="300" t="str">
        <f t="shared" si="245"/>
        <v/>
      </c>
      <c r="AD300" s="300" t="str">
        <f t="shared" si="246"/>
        <v/>
      </c>
      <c r="AE300" s="192" t="str">
        <f t="shared" si="247"/>
        <v/>
      </c>
      <c r="AF300" s="192" t="str">
        <f t="shared" si="248"/>
        <v/>
      </c>
      <c r="AG300" s="192"/>
      <c r="AJ300" s="300" t="str">
        <f t="shared" si="249"/>
        <v/>
      </c>
      <c r="AK300" s="300" t="str">
        <f t="shared" si="250"/>
        <v/>
      </c>
      <c r="AL300" s="300" t="str">
        <f t="shared" si="251"/>
        <v/>
      </c>
      <c r="AM300" s="300" t="str">
        <f t="shared" si="252"/>
        <v/>
      </c>
      <c r="AN300" s="300" t="str">
        <f t="shared" si="253"/>
        <v/>
      </c>
      <c r="AO300" s="300" t="str">
        <f t="shared" si="254"/>
        <v/>
      </c>
      <c r="AP300" s="300" t="str">
        <f t="shared" si="255"/>
        <v/>
      </c>
      <c r="AQ300" s="300" t="str">
        <f t="shared" si="256"/>
        <v/>
      </c>
      <c r="AR300" s="306" t="str">
        <f t="shared" si="257"/>
        <v/>
      </c>
      <c r="AS300" s="300" t="str">
        <f t="shared" si="258"/>
        <v/>
      </c>
      <c r="AT300" s="300" t="str">
        <f t="shared" si="259"/>
        <v/>
      </c>
      <c r="AU300" s="192" t="str">
        <f t="shared" si="260"/>
        <v>рбс</v>
      </c>
      <c r="AV300" s="192" t="str">
        <f t="shared" si="261"/>
        <v>рбс90401416общпро</v>
      </c>
      <c r="AW300" s="191">
        <f t="shared" si="262"/>
        <v>149070</v>
      </c>
      <c r="AX300" s="191">
        <f t="shared" si="263"/>
        <v>80503.990000000005</v>
      </c>
      <c r="AY300" s="191">
        <f t="shared" si="264"/>
        <v>149070</v>
      </c>
      <c r="AZ300" s="191">
        <f t="shared" si="265"/>
        <v>80503.990000000005</v>
      </c>
      <c r="BA300" s="193">
        <f t="shared" si="266"/>
        <v>1</v>
      </c>
      <c r="BB300" s="193">
        <f t="shared" si="267"/>
        <v>1</v>
      </c>
      <c r="BC300" s="193">
        <f t="shared" si="268"/>
        <v>1</v>
      </c>
      <c r="BD300" s="191">
        <f t="shared" si="274"/>
        <v>149070</v>
      </c>
      <c r="BE300" s="191">
        <f t="shared" si="269"/>
        <v>80503.990000000005</v>
      </c>
      <c r="BF300" s="210">
        <f t="shared" si="270"/>
        <v>149070</v>
      </c>
      <c r="BG300" s="211">
        <f t="shared" si="271"/>
        <v>149070</v>
      </c>
      <c r="BH300" s="289"/>
      <c r="BI300" s="289"/>
      <c r="BJ300" s="228"/>
      <c r="BK300" s="228"/>
      <c r="BL300" s="233" t="str">
        <f t="shared" si="272"/>
        <v>01</v>
      </c>
    </row>
    <row r="301" spans="1:64" ht="12" customHeight="1">
      <c r="A301" s="333" t="s">
        <v>686</v>
      </c>
      <c r="B301" s="381" t="s">
        <v>418</v>
      </c>
      <c r="C301" s="333" t="s">
        <v>657</v>
      </c>
      <c r="D301" s="381" t="s">
        <v>390</v>
      </c>
      <c r="E301" s="381" t="s">
        <v>875</v>
      </c>
      <c r="F301" s="381" t="s">
        <v>873</v>
      </c>
      <c r="G301" s="381" t="s">
        <v>387</v>
      </c>
      <c r="H301" s="100" t="s">
        <v>653</v>
      </c>
      <c r="I301" s="381" t="s">
        <v>505</v>
      </c>
      <c r="J301" s="382">
        <v>1079036.22</v>
      </c>
      <c r="K301" s="382">
        <v>715918.06</v>
      </c>
      <c r="L301" s="191" t="str">
        <f t="shared" si="231"/>
        <v>904014160104802006000012921301</v>
      </c>
      <c r="M301" s="192">
        <f t="array" ref="M301">IF(COUNT(SEARCH(Удалить_Роспись_КВСР,$B301)*SEARCH(Удалить_Роспись_ПБС,$C301)*SEARCH(Удалить_Роспись_КФСР, $D301)*SEARCH(Удалить_Роспись_КЦСР,$E301)*SEARCH(Удалить_Роспись_КВР,$F301)*SEARCH(Удалить_Роспись_ЭК,$H301)*SEARCH(Удалить_Роспись_КР,$I301))&gt;0,0,1)</f>
        <v>1</v>
      </c>
      <c r="N301" s="192">
        <v>0</v>
      </c>
      <c r="O301" s="192" t="str">
        <f t="shared" si="232"/>
        <v/>
      </c>
      <c r="P301" s="192" t="str">
        <f t="shared" si="273"/>
        <v/>
      </c>
      <c r="Q301" s="300" t="str">
        <f t="shared" si="233"/>
        <v/>
      </c>
      <c r="R301" s="300" t="str">
        <f t="shared" si="234"/>
        <v/>
      </c>
      <c r="S301" s="300" t="str">
        <f t="shared" si="235"/>
        <v/>
      </c>
      <c r="T301" s="192" t="str">
        <f t="shared" si="236"/>
        <v/>
      </c>
      <c r="U301" s="303" t="str">
        <f t="shared" si="237"/>
        <v/>
      </c>
      <c r="V301" s="300" t="str">
        <f t="shared" si="238"/>
        <v/>
      </c>
      <c r="W301" s="192" t="str">
        <f t="shared" si="239"/>
        <v/>
      </c>
      <c r="X301" s="303" t="str">
        <f t="shared" si="240"/>
        <v/>
      </c>
      <c r="Y301" s="300" t="str">
        <f t="shared" si="241"/>
        <v/>
      </c>
      <c r="Z301" s="300" t="str">
        <f t="shared" si="242"/>
        <v/>
      </c>
      <c r="AA301" s="303" t="str">
        <f t="shared" si="243"/>
        <v/>
      </c>
      <c r="AB301" s="300" t="str">
        <f t="shared" si="244"/>
        <v/>
      </c>
      <c r="AC301" s="300" t="str">
        <f t="shared" si="245"/>
        <v/>
      </c>
      <c r="AD301" s="300" t="str">
        <f t="shared" si="246"/>
        <v/>
      </c>
      <c r="AE301" s="192" t="str">
        <f t="shared" si="247"/>
        <v/>
      </c>
      <c r="AF301" s="192" t="str">
        <f t="shared" si="248"/>
        <v/>
      </c>
      <c r="AG301" s="192"/>
      <c r="AJ301" s="300" t="str">
        <f t="shared" si="249"/>
        <v/>
      </c>
      <c r="AK301" s="300" t="str">
        <f t="shared" si="250"/>
        <v/>
      </c>
      <c r="AL301" s="300" t="str">
        <f t="shared" si="251"/>
        <v/>
      </c>
      <c r="AM301" s="300" t="str">
        <f t="shared" si="252"/>
        <v/>
      </c>
      <c r="AN301" s="300" t="str">
        <f t="shared" si="253"/>
        <v/>
      </c>
      <c r="AO301" s="300" t="str">
        <f t="shared" si="254"/>
        <v/>
      </c>
      <c r="AP301" s="300" t="str">
        <f t="shared" si="255"/>
        <v/>
      </c>
      <c r="AQ301" s="300" t="str">
        <f t="shared" si="256"/>
        <v/>
      </c>
      <c r="AR301" s="306" t="str">
        <f t="shared" si="257"/>
        <v/>
      </c>
      <c r="AS301" s="300" t="str">
        <f t="shared" si="258"/>
        <v/>
      </c>
      <c r="AT301" s="300" t="str">
        <f t="shared" si="259"/>
        <v/>
      </c>
      <c r="AU301" s="192" t="str">
        <f t="shared" si="260"/>
        <v>рбс</v>
      </c>
      <c r="AV301" s="192" t="str">
        <f t="shared" si="261"/>
        <v>рбс90401416общопл</v>
      </c>
      <c r="AW301" s="191">
        <f t="shared" si="262"/>
        <v>1079036.22</v>
      </c>
      <c r="AX301" s="191">
        <f t="shared" si="263"/>
        <v>715918.06</v>
      </c>
      <c r="AY301" s="191">
        <f t="shared" si="264"/>
        <v>0</v>
      </c>
      <c r="AZ301" s="191">
        <f t="shared" si="265"/>
        <v>0</v>
      </c>
      <c r="BA301" s="193">
        <f t="shared" si="266"/>
        <v>1</v>
      </c>
      <c r="BB301" s="193">
        <f t="shared" si="267"/>
        <v>1</v>
      </c>
      <c r="BC301" s="193">
        <f t="shared" si="268"/>
        <v>1</v>
      </c>
      <c r="BD301" s="191">
        <f t="shared" si="274"/>
        <v>0</v>
      </c>
      <c r="BE301" s="191">
        <f t="shared" si="269"/>
        <v>0</v>
      </c>
      <c r="BF301" s="210">
        <f t="shared" si="270"/>
        <v>0</v>
      </c>
      <c r="BG301" s="211">
        <f t="shared" si="271"/>
        <v>0</v>
      </c>
      <c r="BH301" s="289"/>
      <c r="BI301" s="289"/>
      <c r="BJ301" s="228"/>
      <c r="BK301" s="228"/>
      <c r="BL301" s="233" t="str">
        <f t="shared" si="272"/>
        <v>01</v>
      </c>
    </row>
    <row r="302" spans="1:64" ht="12" customHeight="1">
      <c r="A302" s="333" t="s">
        <v>686</v>
      </c>
      <c r="B302" s="381" t="s">
        <v>418</v>
      </c>
      <c r="C302" s="333" t="s">
        <v>657</v>
      </c>
      <c r="D302" s="381" t="s">
        <v>390</v>
      </c>
      <c r="E302" s="381" t="s">
        <v>875</v>
      </c>
      <c r="F302" s="381" t="s">
        <v>586</v>
      </c>
      <c r="G302" s="381" t="s">
        <v>391</v>
      </c>
      <c r="H302" s="100" t="s">
        <v>653</v>
      </c>
      <c r="I302" s="381" t="s">
        <v>505</v>
      </c>
      <c r="J302" s="382">
        <v>148400</v>
      </c>
      <c r="K302" s="382">
        <v>111830.58</v>
      </c>
      <c r="L302" s="191" t="str">
        <f t="shared" si="231"/>
        <v>904014160104802006000024422101</v>
      </c>
      <c r="M302" s="192">
        <f t="array" ref="M302">IF(COUNT(SEARCH(Удалить_Роспись_КВСР,$B302)*SEARCH(Удалить_Роспись_ПБС,$C302)*SEARCH(Удалить_Роспись_КФСР, $D302)*SEARCH(Удалить_Роспись_КЦСР,$E302)*SEARCH(Удалить_Роспись_КВР,$F302)*SEARCH(Удалить_Роспись_ЭК,$H302)*SEARCH(Удалить_Роспись_КР,$I302))&gt;0,0,1)</f>
        <v>1</v>
      </c>
      <c r="N302" s="192">
        <f t="shared" ref="N302:N308" si="275">IF(COUNT(SEARCH(Удалить_Индекс_КВСР,$B302)*SEARCH(Удалить_Индекс_ПБС,$C302)*SEARCH(Удалить_Индекс_КФСР,$D302)*SEARCH(Удалить_Индекс_КЦСР,$E302)*SEARCH(Удалить_Индекс_КВР,$F302)*SEARCH(Удалить_Индекс_ЭК,$H302)*SEARCH(Удалить_Индекс_КР,$I302))&gt;0,0,1)</f>
        <v>1</v>
      </c>
      <c r="O302" s="192" t="str">
        <f t="shared" si="232"/>
        <v/>
      </c>
      <c r="P302" s="192" t="str">
        <f t="shared" si="273"/>
        <v/>
      </c>
      <c r="Q302" s="300" t="str">
        <f t="shared" si="233"/>
        <v/>
      </c>
      <c r="R302" s="300" t="str">
        <f t="shared" si="234"/>
        <v/>
      </c>
      <c r="S302" s="300" t="str">
        <f t="shared" si="235"/>
        <v/>
      </c>
      <c r="T302" s="192" t="str">
        <f t="shared" si="236"/>
        <v/>
      </c>
      <c r="U302" s="303" t="str">
        <f t="shared" si="237"/>
        <v/>
      </c>
      <c r="V302" s="300" t="str">
        <f t="shared" si="238"/>
        <v/>
      </c>
      <c r="W302" s="192" t="str">
        <f t="shared" si="239"/>
        <v/>
      </c>
      <c r="X302" s="303" t="str">
        <f t="shared" si="240"/>
        <v/>
      </c>
      <c r="Y302" s="300" t="str">
        <f t="shared" si="241"/>
        <v/>
      </c>
      <c r="Z302" s="300" t="str">
        <f t="shared" si="242"/>
        <v/>
      </c>
      <c r="AA302" s="303" t="str">
        <f t="shared" si="243"/>
        <v/>
      </c>
      <c r="AB302" s="300" t="str">
        <f t="shared" si="244"/>
        <v/>
      </c>
      <c r="AC302" s="300" t="str">
        <f t="shared" si="245"/>
        <v/>
      </c>
      <c r="AD302" s="300" t="str">
        <f t="shared" si="246"/>
        <v/>
      </c>
      <c r="AE302" s="192" t="str">
        <f t="shared" si="247"/>
        <v/>
      </c>
      <c r="AF302" s="192" t="str">
        <f t="shared" si="248"/>
        <v/>
      </c>
      <c r="AG302" s="192"/>
      <c r="AJ302" s="300" t="str">
        <f t="shared" si="249"/>
        <v/>
      </c>
      <c r="AK302" s="300" t="str">
        <f t="shared" si="250"/>
        <v/>
      </c>
      <c r="AL302" s="300" t="str">
        <f t="shared" si="251"/>
        <v/>
      </c>
      <c r="AM302" s="300" t="str">
        <f t="shared" si="252"/>
        <v/>
      </c>
      <c r="AN302" s="300" t="str">
        <f t="shared" si="253"/>
        <v/>
      </c>
      <c r="AO302" s="300" t="str">
        <f t="shared" si="254"/>
        <v/>
      </c>
      <c r="AP302" s="300" t="str">
        <f t="shared" si="255"/>
        <v/>
      </c>
      <c r="AQ302" s="300" t="str">
        <f t="shared" si="256"/>
        <v/>
      </c>
      <c r="AR302" s="306" t="str">
        <f t="shared" si="257"/>
        <v/>
      </c>
      <c r="AS302" s="300" t="str">
        <f t="shared" si="258"/>
        <v/>
      </c>
      <c r="AT302" s="300" t="str">
        <f t="shared" si="259"/>
        <v/>
      </c>
      <c r="AU302" s="192" t="str">
        <f t="shared" si="260"/>
        <v>рбс</v>
      </c>
      <c r="AV302" s="192" t="str">
        <f t="shared" si="261"/>
        <v>рбс90401416общпро</v>
      </c>
      <c r="AW302" s="191">
        <f t="shared" si="262"/>
        <v>148400</v>
      </c>
      <c r="AX302" s="191">
        <f t="shared" si="263"/>
        <v>111830.58</v>
      </c>
      <c r="AY302" s="191">
        <f t="shared" si="264"/>
        <v>148400</v>
      </c>
      <c r="AZ302" s="191">
        <f t="shared" si="265"/>
        <v>111830.58</v>
      </c>
      <c r="BA302" s="193">
        <f t="shared" si="266"/>
        <v>1</v>
      </c>
      <c r="BB302" s="193">
        <f t="shared" si="267"/>
        <v>1</v>
      </c>
      <c r="BC302" s="193">
        <f t="shared" si="268"/>
        <v>1</v>
      </c>
      <c r="BD302" s="191">
        <f t="shared" si="274"/>
        <v>148400</v>
      </c>
      <c r="BE302" s="191">
        <f t="shared" si="269"/>
        <v>111830.58</v>
      </c>
      <c r="BF302" s="210">
        <f t="shared" si="270"/>
        <v>148400</v>
      </c>
      <c r="BG302" s="211">
        <f t="shared" si="271"/>
        <v>148400</v>
      </c>
      <c r="BH302" s="289"/>
      <c r="BI302" s="289"/>
      <c r="BJ302" s="228"/>
      <c r="BK302" s="228"/>
      <c r="BL302" s="233" t="str">
        <f t="shared" si="272"/>
        <v>01</v>
      </c>
    </row>
    <row r="303" spans="1:64" ht="12" customHeight="1">
      <c r="A303" s="333" t="s">
        <v>686</v>
      </c>
      <c r="B303" s="381" t="s">
        <v>418</v>
      </c>
      <c r="C303" s="333" t="s">
        <v>657</v>
      </c>
      <c r="D303" s="381" t="s">
        <v>390</v>
      </c>
      <c r="E303" s="381" t="s">
        <v>875</v>
      </c>
      <c r="F303" s="381" t="s">
        <v>586</v>
      </c>
      <c r="G303" s="381" t="s">
        <v>392</v>
      </c>
      <c r="H303" s="100" t="s">
        <v>653</v>
      </c>
      <c r="I303" s="381" t="s">
        <v>505</v>
      </c>
      <c r="J303" s="382">
        <v>636224</v>
      </c>
      <c r="K303" s="382">
        <v>430711.54</v>
      </c>
      <c r="L303" s="191" t="str">
        <f t="shared" si="231"/>
        <v>904014160104802006000024422201</v>
      </c>
      <c r="M303" s="192">
        <f t="array" ref="M303">IF(COUNT(SEARCH(Удалить_Роспись_КВСР,$B303)*SEARCH(Удалить_Роспись_ПБС,$C303)*SEARCH(Удалить_Роспись_КФСР, $D303)*SEARCH(Удалить_Роспись_КЦСР,$E303)*SEARCH(Удалить_Роспись_КВР,$F303)*SEARCH(Удалить_Роспись_ЭК,$H303)*SEARCH(Удалить_Роспись_КР,$I303))&gt;0,0,1)</f>
        <v>1</v>
      </c>
      <c r="N303" s="192">
        <f t="shared" si="275"/>
        <v>1</v>
      </c>
      <c r="O303" s="192" t="str">
        <f t="shared" si="232"/>
        <v/>
      </c>
      <c r="P303" s="192" t="str">
        <f t="shared" si="273"/>
        <v/>
      </c>
      <c r="Q303" s="300" t="str">
        <f t="shared" si="233"/>
        <v/>
      </c>
      <c r="R303" s="300" t="str">
        <f t="shared" si="234"/>
        <v/>
      </c>
      <c r="S303" s="300" t="str">
        <f t="shared" si="235"/>
        <v/>
      </c>
      <c r="T303" s="192" t="str">
        <f t="shared" si="236"/>
        <v/>
      </c>
      <c r="U303" s="303" t="str">
        <f t="shared" si="237"/>
        <v/>
      </c>
      <c r="V303" s="300" t="str">
        <f t="shared" si="238"/>
        <v/>
      </c>
      <c r="W303" s="192" t="str">
        <f t="shared" si="239"/>
        <v/>
      </c>
      <c r="X303" s="303" t="str">
        <f t="shared" si="240"/>
        <v/>
      </c>
      <c r="Y303" s="300" t="str">
        <f t="shared" si="241"/>
        <v/>
      </c>
      <c r="Z303" s="300" t="str">
        <f t="shared" si="242"/>
        <v/>
      </c>
      <c r="AA303" s="303" t="str">
        <f t="shared" si="243"/>
        <v/>
      </c>
      <c r="AB303" s="300" t="str">
        <f t="shared" si="244"/>
        <v/>
      </c>
      <c r="AC303" s="300" t="str">
        <f t="shared" si="245"/>
        <v/>
      </c>
      <c r="AD303" s="300" t="str">
        <f t="shared" si="246"/>
        <v/>
      </c>
      <c r="AE303" s="192" t="str">
        <f t="shared" si="247"/>
        <v/>
      </c>
      <c r="AF303" s="192" t="str">
        <f t="shared" si="248"/>
        <v/>
      </c>
      <c r="AG303" s="192"/>
      <c r="AJ303" s="300" t="str">
        <f t="shared" si="249"/>
        <v/>
      </c>
      <c r="AK303" s="300" t="str">
        <f t="shared" si="250"/>
        <v/>
      </c>
      <c r="AL303" s="300" t="str">
        <f t="shared" si="251"/>
        <v/>
      </c>
      <c r="AM303" s="300" t="str">
        <f t="shared" si="252"/>
        <v/>
      </c>
      <c r="AN303" s="300" t="str">
        <f t="shared" si="253"/>
        <v/>
      </c>
      <c r="AO303" s="300" t="str">
        <f t="shared" si="254"/>
        <v/>
      </c>
      <c r="AP303" s="300" t="str">
        <f t="shared" si="255"/>
        <v/>
      </c>
      <c r="AQ303" s="300" t="str">
        <f t="shared" si="256"/>
        <v/>
      </c>
      <c r="AR303" s="306" t="str">
        <f t="shared" si="257"/>
        <v/>
      </c>
      <c r="AS303" s="300" t="str">
        <f t="shared" si="258"/>
        <v/>
      </c>
      <c r="AT303" s="300" t="str">
        <f t="shared" si="259"/>
        <v/>
      </c>
      <c r="AU303" s="192" t="str">
        <f t="shared" si="260"/>
        <v>рбс</v>
      </c>
      <c r="AV303" s="192" t="str">
        <f t="shared" si="261"/>
        <v>рбс90401416общпро</v>
      </c>
      <c r="AW303" s="191">
        <f t="shared" si="262"/>
        <v>636224</v>
      </c>
      <c r="AX303" s="191">
        <f t="shared" si="263"/>
        <v>430711.54</v>
      </c>
      <c r="AY303" s="191">
        <f t="shared" si="264"/>
        <v>636224</v>
      </c>
      <c r="AZ303" s="191">
        <f t="shared" si="265"/>
        <v>430711.54</v>
      </c>
      <c r="BA303" s="193">
        <f t="shared" si="266"/>
        <v>1</v>
      </c>
      <c r="BB303" s="193">
        <f t="shared" si="267"/>
        <v>1</v>
      </c>
      <c r="BC303" s="193">
        <f t="shared" si="268"/>
        <v>1</v>
      </c>
      <c r="BD303" s="191">
        <f t="shared" si="274"/>
        <v>636224</v>
      </c>
      <c r="BE303" s="191">
        <f t="shared" si="269"/>
        <v>430711.54</v>
      </c>
      <c r="BF303" s="210">
        <f t="shared" si="270"/>
        <v>636224</v>
      </c>
      <c r="BG303" s="211">
        <f t="shared" si="271"/>
        <v>636224</v>
      </c>
      <c r="BH303" s="289"/>
      <c r="BI303" s="289"/>
      <c r="BJ303" s="228"/>
      <c r="BK303" s="228"/>
      <c r="BL303" s="233" t="str">
        <f t="shared" si="272"/>
        <v>01</v>
      </c>
    </row>
    <row r="304" spans="1:64" ht="12" customHeight="1">
      <c r="A304" s="333" t="s">
        <v>686</v>
      </c>
      <c r="B304" s="381" t="s">
        <v>418</v>
      </c>
      <c r="C304" s="333" t="s">
        <v>657</v>
      </c>
      <c r="D304" s="381" t="s">
        <v>390</v>
      </c>
      <c r="E304" s="381" t="s">
        <v>875</v>
      </c>
      <c r="F304" s="381" t="s">
        <v>586</v>
      </c>
      <c r="G304" s="381" t="s">
        <v>394</v>
      </c>
      <c r="H304" s="100" t="s">
        <v>653</v>
      </c>
      <c r="I304" s="381" t="s">
        <v>505</v>
      </c>
      <c r="J304" s="382">
        <v>227439</v>
      </c>
      <c r="K304" s="382">
        <v>65516.09</v>
      </c>
      <c r="L304" s="191" t="str">
        <f t="shared" si="231"/>
        <v>904014160104802006000024422501</v>
      </c>
      <c r="M304" s="192">
        <f t="array" ref="M304">IF(COUNT(SEARCH(Удалить_Роспись_КВСР,$B304)*SEARCH(Удалить_Роспись_ПБС,$C304)*SEARCH(Удалить_Роспись_КФСР, $D304)*SEARCH(Удалить_Роспись_КЦСР,$E304)*SEARCH(Удалить_Роспись_КВР,$F304)*SEARCH(Удалить_Роспись_ЭК,$H304)*SEARCH(Удалить_Роспись_КР,$I304))&gt;0,0,1)</f>
        <v>1</v>
      </c>
      <c r="N304" s="192">
        <f t="shared" si="275"/>
        <v>1</v>
      </c>
      <c r="O304" s="192" t="str">
        <f t="shared" si="232"/>
        <v/>
      </c>
      <c r="P304" s="192" t="str">
        <f t="shared" si="273"/>
        <v/>
      </c>
      <c r="Q304" s="300" t="str">
        <f t="shared" si="233"/>
        <v/>
      </c>
      <c r="R304" s="300" t="str">
        <f t="shared" si="234"/>
        <v/>
      </c>
      <c r="S304" s="300" t="str">
        <f t="shared" si="235"/>
        <v/>
      </c>
      <c r="T304" s="192" t="str">
        <f t="shared" si="236"/>
        <v/>
      </c>
      <c r="U304" s="303" t="str">
        <f t="shared" si="237"/>
        <v/>
      </c>
      <c r="V304" s="300" t="str">
        <f t="shared" si="238"/>
        <v/>
      </c>
      <c r="W304" s="192" t="str">
        <f t="shared" si="239"/>
        <v/>
      </c>
      <c r="X304" s="303" t="str">
        <f t="shared" si="240"/>
        <v/>
      </c>
      <c r="Y304" s="300" t="str">
        <f t="shared" si="241"/>
        <v/>
      </c>
      <c r="Z304" s="300" t="str">
        <f t="shared" si="242"/>
        <v/>
      </c>
      <c r="AA304" s="303" t="str">
        <f t="shared" si="243"/>
        <v/>
      </c>
      <c r="AB304" s="300" t="str">
        <f t="shared" si="244"/>
        <v/>
      </c>
      <c r="AC304" s="300" t="str">
        <f t="shared" si="245"/>
        <v/>
      </c>
      <c r="AD304" s="300" t="str">
        <f t="shared" si="246"/>
        <v/>
      </c>
      <c r="AE304" s="192" t="str">
        <f t="shared" si="247"/>
        <v/>
      </c>
      <c r="AF304" s="192" t="str">
        <f t="shared" si="248"/>
        <v/>
      </c>
      <c r="AG304" s="192"/>
      <c r="AJ304" s="300" t="str">
        <f t="shared" si="249"/>
        <v/>
      </c>
      <c r="AK304" s="300" t="str">
        <f t="shared" si="250"/>
        <v/>
      </c>
      <c r="AL304" s="300" t="str">
        <f t="shared" si="251"/>
        <v/>
      </c>
      <c r="AM304" s="300" t="str">
        <f t="shared" si="252"/>
        <v/>
      </c>
      <c r="AN304" s="300" t="str">
        <f t="shared" si="253"/>
        <v/>
      </c>
      <c r="AO304" s="300" t="str">
        <f t="shared" si="254"/>
        <v/>
      </c>
      <c r="AP304" s="300" t="str">
        <f t="shared" si="255"/>
        <v/>
      </c>
      <c r="AQ304" s="300" t="str">
        <f t="shared" si="256"/>
        <v/>
      </c>
      <c r="AR304" s="306" t="str">
        <f t="shared" si="257"/>
        <v/>
      </c>
      <c r="AS304" s="300" t="str">
        <f t="shared" si="258"/>
        <v/>
      </c>
      <c r="AT304" s="300" t="str">
        <f t="shared" si="259"/>
        <v/>
      </c>
      <c r="AU304" s="192" t="str">
        <f t="shared" si="260"/>
        <v>рбс</v>
      </c>
      <c r="AV304" s="192" t="str">
        <f t="shared" si="261"/>
        <v>рбс90401416общпро</v>
      </c>
      <c r="AW304" s="191">
        <f t="shared" si="262"/>
        <v>227439</v>
      </c>
      <c r="AX304" s="191">
        <f t="shared" si="263"/>
        <v>65516.09</v>
      </c>
      <c r="AY304" s="191">
        <f t="shared" si="264"/>
        <v>227439</v>
      </c>
      <c r="AZ304" s="191">
        <f t="shared" si="265"/>
        <v>65516.09</v>
      </c>
      <c r="BA304" s="193">
        <f t="shared" si="266"/>
        <v>1</v>
      </c>
      <c r="BB304" s="193">
        <f t="shared" si="267"/>
        <v>1</v>
      </c>
      <c r="BC304" s="193">
        <f t="shared" si="268"/>
        <v>1</v>
      </c>
      <c r="BD304" s="191">
        <f t="shared" si="274"/>
        <v>227439</v>
      </c>
      <c r="BE304" s="191">
        <f t="shared" si="269"/>
        <v>65516.09</v>
      </c>
      <c r="BF304" s="210">
        <f t="shared" si="270"/>
        <v>227439</v>
      </c>
      <c r="BG304" s="211">
        <f t="shared" si="271"/>
        <v>227439</v>
      </c>
      <c r="BH304" s="289"/>
      <c r="BI304" s="289"/>
      <c r="BJ304" s="228"/>
      <c r="BK304" s="228"/>
      <c r="BL304" s="233" t="str">
        <f t="shared" si="272"/>
        <v>01</v>
      </c>
    </row>
    <row r="305" spans="1:64" ht="12" customHeight="1">
      <c r="A305" s="333" t="s">
        <v>686</v>
      </c>
      <c r="B305" s="381" t="s">
        <v>418</v>
      </c>
      <c r="C305" s="333" t="s">
        <v>657</v>
      </c>
      <c r="D305" s="381" t="s">
        <v>390</v>
      </c>
      <c r="E305" s="381" t="s">
        <v>875</v>
      </c>
      <c r="F305" s="381" t="s">
        <v>586</v>
      </c>
      <c r="G305" s="381" t="s">
        <v>389</v>
      </c>
      <c r="H305" s="100" t="s">
        <v>653</v>
      </c>
      <c r="I305" s="381" t="s">
        <v>505</v>
      </c>
      <c r="J305" s="382">
        <v>455511.96</v>
      </c>
      <c r="K305" s="382">
        <v>291477.59999999998</v>
      </c>
      <c r="L305" s="191" t="str">
        <f t="shared" si="231"/>
        <v>904014160104802006000024422601</v>
      </c>
      <c r="M305" s="192">
        <f t="array" ref="M305">IF(COUNT(SEARCH(Удалить_Роспись_КВСР,$B305)*SEARCH(Удалить_Роспись_ПБС,$C305)*SEARCH(Удалить_Роспись_КФСР, $D305)*SEARCH(Удалить_Роспись_КЦСР,$E305)*SEARCH(Удалить_Роспись_КВР,$F305)*SEARCH(Удалить_Роспись_ЭК,$H305)*SEARCH(Удалить_Роспись_КР,$I305))&gt;0,0,1)</f>
        <v>1</v>
      </c>
      <c r="N305" s="192">
        <f t="shared" si="275"/>
        <v>1</v>
      </c>
      <c r="O305" s="192" t="str">
        <f t="shared" si="232"/>
        <v/>
      </c>
      <c r="P305" s="192" t="str">
        <f t="shared" si="273"/>
        <v/>
      </c>
      <c r="Q305" s="300" t="str">
        <f t="shared" si="233"/>
        <v/>
      </c>
      <c r="R305" s="300" t="str">
        <f t="shared" si="234"/>
        <v/>
      </c>
      <c r="S305" s="300" t="str">
        <f t="shared" si="235"/>
        <v/>
      </c>
      <c r="T305" s="192" t="str">
        <f t="shared" si="236"/>
        <v/>
      </c>
      <c r="U305" s="303" t="str">
        <f t="shared" si="237"/>
        <v/>
      </c>
      <c r="V305" s="300" t="str">
        <f t="shared" si="238"/>
        <v/>
      </c>
      <c r="W305" s="192" t="str">
        <f t="shared" si="239"/>
        <v/>
      </c>
      <c r="X305" s="303" t="str">
        <f t="shared" si="240"/>
        <v/>
      </c>
      <c r="Y305" s="300" t="str">
        <f t="shared" si="241"/>
        <v/>
      </c>
      <c r="Z305" s="300" t="str">
        <f t="shared" si="242"/>
        <v/>
      </c>
      <c r="AA305" s="303" t="str">
        <f t="shared" si="243"/>
        <v/>
      </c>
      <c r="AB305" s="300" t="str">
        <f t="shared" si="244"/>
        <v/>
      </c>
      <c r="AC305" s="300" t="str">
        <f t="shared" si="245"/>
        <v/>
      </c>
      <c r="AD305" s="300" t="str">
        <f t="shared" si="246"/>
        <v/>
      </c>
      <c r="AE305" s="192" t="str">
        <f t="shared" si="247"/>
        <v/>
      </c>
      <c r="AF305" s="192" t="str">
        <f t="shared" si="248"/>
        <v/>
      </c>
      <c r="AG305" s="192"/>
      <c r="AJ305" s="300" t="str">
        <f t="shared" si="249"/>
        <v/>
      </c>
      <c r="AK305" s="300" t="str">
        <f t="shared" si="250"/>
        <v/>
      </c>
      <c r="AL305" s="300" t="str">
        <f t="shared" si="251"/>
        <v/>
      </c>
      <c r="AM305" s="300" t="str">
        <f t="shared" si="252"/>
        <v/>
      </c>
      <c r="AN305" s="300" t="str">
        <f t="shared" si="253"/>
        <v/>
      </c>
      <c r="AO305" s="300" t="str">
        <f t="shared" si="254"/>
        <v/>
      </c>
      <c r="AP305" s="300" t="str">
        <f t="shared" si="255"/>
        <v/>
      </c>
      <c r="AQ305" s="300" t="str">
        <f t="shared" si="256"/>
        <v/>
      </c>
      <c r="AR305" s="306" t="str">
        <f t="shared" si="257"/>
        <v/>
      </c>
      <c r="AS305" s="300" t="str">
        <f t="shared" si="258"/>
        <v/>
      </c>
      <c r="AT305" s="300" t="str">
        <f t="shared" si="259"/>
        <v/>
      </c>
      <c r="AU305" s="192" t="str">
        <f t="shared" si="260"/>
        <v>рбс</v>
      </c>
      <c r="AV305" s="192" t="str">
        <f t="shared" si="261"/>
        <v>рбс90401416общпро</v>
      </c>
      <c r="AW305" s="191">
        <f t="shared" si="262"/>
        <v>455511.96</v>
      </c>
      <c r="AX305" s="191">
        <f t="shared" si="263"/>
        <v>291477.59999999998</v>
      </c>
      <c r="AY305" s="191">
        <f t="shared" si="264"/>
        <v>455511.96</v>
      </c>
      <c r="AZ305" s="191">
        <f t="shared" si="265"/>
        <v>291477.59999999998</v>
      </c>
      <c r="BA305" s="193">
        <f t="shared" si="266"/>
        <v>1</v>
      </c>
      <c r="BB305" s="193">
        <f t="shared" si="267"/>
        <v>1</v>
      </c>
      <c r="BC305" s="193">
        <f t="shared" si="268"/>
        <v>1</v>
      </c>
      <c r="BD305" s="191">
        <f t="shared" si="274"/>
        <v>455511.96</v>
      </c>
      <c r="BE305" s="191">
        <f t="shared" si="269"/>
        <v>291477.59999999998</v>
      </c>
      <c r="BF305" s="210">
        <f t="shared" si="270"/>
        <v>455511.96</v>
      </c>
      <c r="BG305" s="211">
        <f t="shared" si="271"/>
        <v>455511.96</v>
      </c>
      <c r="BH305" s="289"/>
      <c r="BI305" s="289"/>
      <c r="BJ305" s="228"/>
      <c r="BK305" s="228"/>
      <c r="BL305" s="233" t="str">
        <f t="shared" si="272"/>
        <v>01</v>
      </c>
    </row>
    <row r="306" spans="1:64" ht="12" customHeight="1">
      <c r="A306" s="333" t="s">
        <v>686</v>
      </c>
      <c r="B306" s="381" t="s">
        <v>418</v>
      </c>
      <c r="C306" s="333" t="s">
        <v>657</v>
      </c>
      <c r="D306" s="381" t="s">
        <v>390</v>
      </c>
      <c r="E306" s="381" t="s">
        <v>875</v>
      </c>
      <c r="F306" s="381" t="s">
        <v>586</v>
      </c>
      <c r="G306" s="381" t="s">
        <v>397</v>
      </c>
      <c r="H306" s="100" t="s">
        <v>653</v>
      </c>
      <c r="I306" s="381" t="s">
        <v>505</v>
      </c>
      <c r="J306" s="382">
        <v>200000</v>
      </c>
      <c r="K306" s="382">
        <v>166525.75</v>
      </c>
      <c r="L306" s="191" t="str">
        <f t="shared" si="231"/>
        <v>904014160104802006000024434001</v>
      </c>
      <c r="M306" s="192">
        <f t="array" ref="M306">IF(COUNT(SEARCH(Удалить_Роспись_КВСР,$B306)*SEARCH(Удалить_Роспись_ПБС,$C306)*SEARCH(Удалить_Роспись_КФСР, $D306)*SEARCH(Удалить_Роспись_КЦСР,$E306)*SEARCH(Удалить_Роспись_КВР,$F306)*SEARCH(Удалить_Роспись_ЭК,$H306)*SEARCH(Удалить_Роспись_КР,$I306))&gt;0,0,1)</f>
        <v>1</v>
      </c>
      <c r="N306" s="192">
        <f t="shared" si="275"/>
        <v>1</v>
      </c>
      <c r="O306" s="192" t="str">
        <f t="shared" si="232"/>
        <v/>
      </c>
      <c r="P306" s="192" t="str">
        <f t="shared" si="273"/>
        <v/>
      </c>
      <c r="Q306" s="300" t="str">
        <f t="shared" si="233"/>
        <v/>
      </c>
      <c r="R306" s="300" t="str">
        <f t="shared" si="234"/>
        <v/>
      </c>
      <c r="S306" s="300" t="str">
        <f t="shared" si="235"/>
        <v/>
      </c>
      <c r="T306" s="192" t="str">
        <f t="shared" si="236"/>
        <v/>
      </c>
      <c r="U306" s="303" t="str">
        <f t="shared" si="237"/>
        <v/>
      </c>
      <c r="V306" s="300" t="str">
        <f t="shared" si="238"/>
        <v/>
      </c>
      <c r="W306" s="192" t="str">
        <f t="shared" si="239"/>
        <v/>
      </c>
      <c r="X306" s="303" t="str">
        <f t="shared" si="240"/>
        <v/>
      </c>
      <c r="Y306" s="300" t="str">
        <f t="shared" si="241"/>
        <v/>
      </c>
      <c r="Z306" s="300" t="str">
        <f t="shared" si="242"/>
        <v/>
      </c>
      <c r="AA306" s="303" t="str">
        <f t="shared" si="243"/>
        <v/>
      </c>
      <c r="AB306" s="300" t="str">
        <f t="shared" si="244"/>
        <v/>
      </c>
      <c r="AC306" s="300" t="str">
        <f t="shared" si="245"/>
        <v/>
      </c>
      <c r="AD306" s="300" t="str">
        <f t="shared" si="246"/>
        <v/>
      </c>
      <c r="AE306" s="192" t="str">
        <f t="shared" si="247"/>
        <v/>
      </c>
      <c r="AF306" s="192" t="str">
        <f t="shared" si="248"/>
        <v/>
      </c>
      <c r="AG306" s="192"/>
      <c r="AJ306" s="300" t="str">
        <f t="shared" si="249"/>
        <v/>
      </c>
      <c r="AK306" s="300" t="str">
        <f t="shared" si="250"/>
        <v/>
      </c>
      <c r="AL306" s="300" t="str">
        <f t="shared" si="251"/>
        <v/>
      </c>
      <c r="AM306" s="300" t="str">
        <f t="shared" si="252"/>
        <v/>
      </c>
      <c r="AN306" s="300" t="str">
        <f t="shared" si="253"/>
        <v/>
      </c>
      <c r="AO306" s="300" t="str">
        <f t="shared" si="254"/>
        <v/>
      </c>
      <c r="AP306" s="300" t="str">
        <f t="shared" si="255"/>
        <v/>
      </c>
      <c r="AQ306" s="300" t="str">
        <f t="shared" si="256"/>
        <v/>
      </c>
      <c r="AR306" s="306" t="str">
        <f t="shared" si="257"/>
        <v/>
      </c>
      <c r="AS306" s="300" t="str">
        <f t="shared" si="258"/>
        <v/>
      </c>
      <c r="AT306" s="300" t="str">
        <f t="shared" si="259"/>
        <v/>
      </c>
      <c r="AU306" s="192" t="str">
        <f t="shared" si="260"/>
        <v>рбс</v>
      </c>
      <c r="AV306" s="192" t="str">
        <f t="shared" si="261"/>
        <v>рбс90401416общпро</v>
      </c>
      <c r="AW306" s="191">
        <f t="shared" si="262"/>
        <v>200000</v>
      </c>
      <c r="AX306" s="191">
        <f t="shared" si="263"/>
        <v>166525.75</v>
      </c>
      <c r="AY306" s="191">
        <f t="shared" si="264"/>
        <v>200000</v>
      </c>
      <c r="AZ306" s="191">
        <f t="shared" si="265"/>
        <v>166525.75</v>
      </c>
      <c r="BA306" s="193">
        <f t="shared" si="266"/>
        <v>1</v>
      </c>
      <c r="BB306" s="193">
        <f t="shared" si="267"/>
        <v>1</v>
      </c>
      <c r="BC306" s="193">
        <f t="shared" si="268"/>
        <v>1</v>
      </c>
      <c r="BD306" s="191">
        <f>IF(ISNA(BA306),0,AY306*$BA306)+328900</f>
        <v>528900</v>
      </c>
      <c r="BE306" s="191">
        <f t="shared" si="269"/>
        <v>166525.75</v>
      </c>
      <c r="BF306" s="210">
        <f t="shared" si="270"/>
        <v>528900</v>
      </c>
      <c r="BG306" s="211">
        <f t="shared" si="271"/>
        <v>528900</v>
      </c>
      <c r="BH306" s="289"/>
      <c r="BI306" s="289"/>
      <c r="BJ306" s="228"/>
      <c r="BK306" s="228"/>
      <c r="BL306" s="233" t="str">
        <f t="shared" si="272"/>
        <v>01</v>
      </c>
    </row>
    <row r="307" spans="1:64" ht="12" customHeight="1">
      <c r="A307" s="333" t="s">
        <v>686</v>
      </c>
      <c r="B307" s="381" t="s">
        <v>418</v>
      </c>
      <c r="C307" s="333" t="s">
        <v>657</v>
      </c>
      <c r="D307" s="381" t="s">
        <v>390</v>
      </c>
      <c r="E307" s="381" t="s">
        <v>875</v>
      </c>
      <c r="F307" s="381" t="s">
        <v>609</v>
      </c>
      <c r="G307" s="381" t="s">
        <v>395</v>
      </c>
      <c r="H307" s="100" t="s">
        <v>653</v>
      </c>
      <c r="I307" s="381" t="s">
        <v>505</v>
      </c>
      <c r="J307" s="382">
        <v>12260.24</v>
      </c>
      <c r="K307" s="382">
        <v>11163.26</v>
      </c>
      <c r="L307" s="191" t="str">
        <f t="shared" si="231"/>
        <v>904014160104802006000085229001</v>
      </c>
      <c r="M307" s="192">
        <f t="array" ref="M307">IF(COUNT(SEARCH(Удалить_Роспись_КВСР,$B307)*SEARCH(Удалить_Роспись_ПБС,$C307)*SEARCH(Удалить_Роспись_КФСР, $D307)*SEARCH(Удалить_Роспись_КЦСР,$E307)*SEARCH(Удалить_Роспись_КВР,$F307)*SEARCH(Удалить_Роспись_ЭК,$H307)*SEARCH(Удалить_Роспись_КР,$I307))&gt;0,0,1)</f>
        <v>1</v>
      </c>
      <c r="N307" s="192">
        <f t="shared" si="275"/>
        <v>1</v>
      </c>
      <c r="O307" s="192" t="str">
        <f t="shared" si="232"/>
        <v/>
      </c>
      <c r="P307" s="192" t="str">
        <f t="shared" si="273"/>
        <v/>
      </c>
      <c r="Q307" s="300" t="str">
        <f t="shared" si="233"/>
        <v/>
      </c>
      <c r="R307" s="300" t="str">
        <f t="shared" si="234"/>
        <v/>
      </c>
      <c r="S307" s="300" t="str">
        <f t="shared" si="235"/>
        <v/>
      </c>
      <c r="T307" s="192" t="str">
        <f t="shared" si="236"/>
        <v/>
      </c>
      <c r="U307" s="303" t="str">
        <f t="shared" si="237"/>
        <v/>
      </c>
      <c r="V307" s="300" t="str">
        <f t="shared" si="238"/>
        <v/>
      </c>
      <c r="W307" s="192" t="str">
        <f t="shared" si="239"/>
        <v/>
      </c>
      <c r="X307" s="303" t="str">
        <f t="shared" si="240"/>
        <v/>
      </c>
      <c r="Y307" s="300" t="str">
        <f t="shared" si="241"/>
        <v/>
      </c>
      <c r="Z307" s="300" t="str">
        <f t="shared" si="242"/>
        <v/>
      </c>
      <c r="AA307" s="303" t="str">
        <f t="shared" si="243"/>
        <v/>
      </c>
      <c r="AB307" s="300" t="str">
        <f t="shared" si="244"/>
        <v/>
      </c>
      <c r="AC307" s="300" t="str">
        <f t="shared" si="245"/>
        <v/>
      </c>
      <c r="AD307" s="300" t="str">
        <f t="shared" si="246"/>
        <v/>
      </c>
      <c r="AE307" s="192" t="str">
        <f t="shared" si="247"/>
        <v/>
      </c>
      <c r="AF307" s="192" t="str">
        <f t="shared" si="248"/>
        <v/>
      </c>
      <c r="AG307" s="192"/>
      <c r="AJ307" s="300" t="str">
        <f t="shared" si="249"/>
        <v/>
      </c>
      <c r="AK307" s="300" t="str">
        <f t="shared" si="250"/>
        <v/>
      </c>
      <c r="AL307" s="300" t="str">
        <f t="shared" si="251"/>
        <v/>
      </c>
      <c r="AM307" s="300" t="str">
        <f t="shared" si="252"/>
        <v/>
      </c>
      <c r="AN307" s="300" t="str">
        <f t="shared" si="253"/>
        <v/>
      </c>
      <c r="AO307" s="300" t="str">
        <f t="shared" si="254"/>
        <v/>
      </c>
      <c r="AP307" s="300" t="str">
        <f t="shared" si="255"/>
        <v/>
      </c>
      <c r="AQ307" s="300" t="str">
        <f t="shared" si="256"/>
        <v/>
      </c>
      <c r="AR307" s="306" t="str">
        <f t="shared" si="257"/>
        <v/>
      </c>
      <c r="AS307" s="300" t="str">
        <f t="shared" si="258"/>
        <v/>
      </c>
      <c r="AT307" s="300" t="str">
        <f t="shared" si="259"/>
        <v/>
      </c>
      <c r="AU307" s="192" t="str">
        <f t="shared" si="260"/>
        <v>рбс</v>
      </c>
      <c r="AV307" s="192" t="str">
        <f t="shared" si="261"/>
        <v>рбс90401416общпро</v>
      </c>
      <c r="AW307" s="191">
        <f t="shared" si="262"/>
        <v>12260.24</v>
      </c>
      <c r="AX307" s="191">
        <f t="shared" si="263"/>
        <v>11163.26</v>
      </c>
      <c r="AY307" s="191">
        <f t="shared" si="264"/>
        <v>12260.24</v>
      </c>
      <c r="AZ307" s="191">
        <f t="shared" si="265"/>
        <v>11163.26</v>
      </c>
      <c r="BA307" s="193">
        <f t="shared" si="266"/>
        <v>1</v>
      </c>
      <c r="BB307" s="193">
        <f t="shared" si="267"/>
        <v>1</v>
      </c>
      <c r="BC307" s="193">
        <f t="shared" si="268"/>
        <v>1</v>
      </c>
      <c r="BD307" s="191">
        <f t="shared" si="274"/>
        <v>12260.24</v>
      </c>
      <c r="BE307" s="191">
        <f t="shared" si="269"/>
        <v>11163.26</v>
      </c>
      <c r="BF307" s="210">
        <f t="shared" si="270"/>
        <v>12260.24</v>
      </c>
      <c r="BG307" s="211">
        <f t="shared" si="271"/>
        <v>12260.24</v>
      </c>
      <c r="BH307" s="289"/>
      <c r="BI307" s="289"/>
      <c r="BJ307" s="228"/>
      <c r="BK307" s="228"/>
      <c r="BL307" s="233" t="str">
        <f t="shared" si="272"/>
        <v>01</v>
      </c>
    </row>
    <row r="308" spans="1:64" ht="12" customHeight="1">
      <c r="A308" s="333" t="s">
        <v>686</v>
      </c>
      <c r="B308" s="381" t="s">
        <v>418</v>
      </c>
      <c r="C308" s="333" t="s">
        <v>657</v>
      </c>
      <c r="D308" s="381" t="s">
        <v>390</v>
      </c>
      <c r="E308" s="381" t="s">
        <v>875</v>
      </c>
      <c r="F308" s="381" t="s">
        <v>658</v>
      </c>
      <c r="G308" s="381" t="s">
        <v>395</v>
      </c>
      <c r="H308" s="100" t="s">
        <v>653</v>
      </c>
      <c r="I308" s="381" t="s">
        <v>505</v>
      </c>
      <c r="J308" s="382">
        <v>25574</v>
      </c>
      <c r="K308" s="382">
        <v>25574</v>
      </c>
      <c r="L308" s="191" t="str">
        <f t="shared" si="231"/>
        <v>904014160104802006000085329001</v>
      </c>
      <c r="M308" s="192">
        <f t="array" ref="M308">IF(COUNT(SEARCH(Удалить_Роспись_КВСР,$B308)*SEARCH(Удалить_Роспись_ПБС,$C308)*SEARCH(Удалить_Роспись_КФСР, $D308)*SEARCH(Удалить_Роспись_КЦСР,$E308)*SEARCH(Удалить_Роспись_КВР,$F308)*SEARCH(Удалить_Роспись_ЭК,$H308)*SEARCH(Удалить_Роспись_КР,$I308))&gt;0,0,1)</f>
        <v>1</v>
      </c>
      <c r="N308" s="192">
        <f t="shared" si="275"/>
        <v>1</v>
      </c>
      <c r="O308" s="192" t="str">
        <f t="shared" si="232"/>
        <v/>
      </c>
      <c r="P308" s="192" t="str">
        <f t="shared" si="273"/>
        <v/>
      </c>
      <c r="Q308" s="300" t="str">
        <f t="shared" si="233"/>
        <v/>
      </c>
      <c r="R308" s="300" t="str">
        <f t="shared" si="234"/>
        <v/>
      </c>
      <c r="S308" s="300" t="str">
        <f t="shared" si="235"/>
        <v/>
      </c>
      <c r="T308" s="192" t="str">
        <f t="shared" si="236"/>
        <v/>
      </c>
      <c r="U308" s="303" t="str">
        <f t="shared" si="237"/>
        <v/>
      </c>
      <c r="V308" s="300" t="str">
        <f t="shared" si="238"/>
        <v/>
      </c>
      <c r="W308" s="192" t="str">
        <f t="shared" si="239"/>
        <v/>
      </c>
      <c r="X308" s="303" t="str">
        <f t="shared" si="240"/>
        <v/>
      </c>
      <c r="Y308" s="300" t="str">
        <f t="shared" si="241"/>
        <v/>
      </c>
      <c r="Z308" s="300" t="str">
        <f t="shared" si="242"/>
        <v/>
      </c>
      <c r="AA308" s="303" t="str">
        <f t="shared" si="243"/>
        <v/>
      </c>
      <c r="AB308" s="300" t="str">
        <f t="shared" si="244"/>
        <v/>
      </c>
      <c r="AC308" s="300" t="str">
        <f t="shared" si="245"/>
        <v/>
      </c>
      <c r="AD308" s="300" t="str">
        <f t="shared" si="246"/>
        <v/>
      </c>
      <c r="AE308" s="192" t="str">
        <f t="shared" si="247"/>
        <v/>
      </c>
      <c r="AF308" s="192" t="str">
        <f t="shared" si="248"/>
        <v/>
      </c>
      <c r="AG308" s="192"/>
      <c r="AJ308" s="300" t="str">
        <f t="shared" si="249"/>
        <v/>
      </c>
      <c r="AK308" s="300" t="str">
        <f t="shared" si="250"/>
        <v/>
      </c>
      <c r="AL308" s="300" t="str">
        <f t="shared" si="251"/>
        <v/>
      </c>
      <c r="AM308" s="300" t="str">
        <f t="shared" si="252"/>
        <v/>
      </c>
      <c r="AN308" s="300" t="str">
        <f t="shared" si="253"/>
        <v/>
      </c>
      <c r="AO308" s="300" t="str">
        <f t="shared" si="254"/>
        <v/>
      </c>
      <c r="AP308" s="300" t="str">
        <f t="shared" si="255"/>
        <v/>
      </c>
      <c r="AQ308" s="300" t="str">
        <f t="shared" si="256"/>
        <v/>
      </c>
      <c r="AR308" s="306" t="str">
        <f t="shared" si="257"/>
        <v/>
      </c>
      <c r="AS308" s="300" t="str">
        <f t="shared" si="258"/>
        <v/>
      </c>
      <c r="AT308" s="300" t="str">
        <f t="shared" si="259"/>
        <v/>
      </c>
      <c r="AU308" s="192" t="str">
        <f t="shared" si="260"/>
        <v>рбс</v>
      </c>
      <c r="AV308" s="192" t="str">
        <f t="shared" si="261"/>
        <v>рбс90401416общпро</v>
      </c>
      <c r="AW308" s="191">
        <f t="shared" si="262"/>
        <v>25574</v>
      </c>
      <c r="AX308" s="191">
        <f t="shared" si="263"/>
        <v>25574</v>
      </c>
      <c r="AY308" s="191">
        <f t="shared" si="264"/>
        <v>25574</v>
      </c>
      <c r="AZ308" s="191">
        <f t="shared" si="265"/>
        <v>25574</v>
      </c>
      <c r="BA308" s="193">
        <f t="shared" si="266"/>
        <v>1</v>
      </c>
      <c r="BB308" s="193">
        <f t="shared" si="267"/>
        <v>1</v>
      </c>
      <c r="BC308" s="193">
        <f t="shared" si="268"/>
        <v>1</v>
      </c>
      <c r="BD308" s="191">
        <f t="shared" si="274"/>
        <v>25574</v>
      </c>
      <c r="BE308" s="191">
        <f t="shared" si="269"/>
        <v>25574</v>
      </c>
      <c r="BF308" s="210">
        <f t="shared" si="270"/>
        <v>25574</v>
      </c>
      <c r="BG308" s="211">
        <f t="shared" si="271"/>
        <v>25574</v>
      </c>
      <c r="BH308" s="289"/>
      <c r="BI308" s="289"/>
      <c r="BJ308" s="228"/>
      <c r="BK308" s="228"/>
      <c r="BL308" s="233" t="str">
        <f t="shared" si="272"/>
        <v>01</v>
      </c>
    </row>
    <row r="309" spans="1:64" ht="12" customHeight="1">
      <c r="A309" s="333" t="s">
        <v>686</v>
      </c>
      <c r="B309" s="381" t="s">
        <v>418</v>
      </c>
      <c r="C309" s="333" t="s">
        <v>657</v>
      </c>
      <c r="D309" s="381" t="s">
        <v>390</v>
      </c>
      <c r="E309" s="381" t="s">
        <v>876</v>
      </c>
      <c r="F309" s="381" t="s">
        <v>602</v>
      </c>
      <c r="G309" s="381" t="s">
        <v>385</v>
      </c>
      <c r="H309" s="100" t="s">
        <v>653</v>
      </c>
      <c r="I309" s="381" t="s">
        <v>505</v>
      </c>
      <c r="J309" s="382">
        <v>50256</v>
      </c>
      <c r="K309" s="382">
        <v>22455.69</v>
      </c>
      <c r="L309" s="191" t="str">
        <f t="shared" si="231"/>
        <v>904014160104802006100012121101</v>
      </c>
      <c r="M309" s="192">
        <f t="array" ref="M309">IF(COUNT(SEARCH(Удалить_Роспись_КВСР,$B309)*SEARCH(Удалить_Роспись_ПБС,$C309)*SEARCH(Удалить_Роспись_КФСР, $D309)*SEARCH(Удалить_Роспись_КЦСР,$E309)*SEARCH(Удалить_Роспись_КВР,$F309)*SEARCH(Удалить_Роспись_ЭК,$H309)*SEARCH(Удалить_Роспись_КР,$I309))&gt;0,0,1)</f>
        <v>1</v>
      </c>
      <c r="N309" s="192">
        <v>0</v>
      </c>
      <c r="O309" s="192" t="str">
        <f t="shared" si="232"/>
        <v/>
      </c>
      <c r="P309" s="192" t="str">
        <f t="shared" si="273"/>
        <v/>
      </c>
      <c r="Q309" s="300" t="str">
        <f t="shared" si="233"/>
        <v/>
      </c>
      <c r="R309" s="300" t="str">
        <f t="shared" si="234"/>
        <v/>
      </c>
      <c r="S309" s="300" t="str">
        <f t="shared" si="235"/>
        <v/>
      </c>
      <c r="T309" s="192" t="str">
        <f t="shared" si="236"/>
        <v/>
      </c>
      <c r="U309" s="303" t="str">
        <f t="shared" si="237"/>
        <v/>
      </c>
      <c r="V309" s="300" t="str">
        <f t="shared" si="238"/>
        <v/>
      </c>
      <c r="W309" s="192" t="str">
        <f t="shared" si="239"/>
        <v/>
      </c>
      <c r="X309" s="303" t="str">
        <f t="shared" si="240"/>
        <v/>
      </c>
      <c r="Y309" s="300" t="str">
        <f t="shared" si="241"/>
        <v/>
      </c>
      <c r="Z309" s="300" t="str">
        <f t="shared" si="242"/>
        <v/>
      </c>
      <c r="AA309" s="303" t="str">
        <f t="shared" si="243"/>
        <v/>
      </c>
      <c r="AB309" s="300" t="str">
        <f t="shared" si="244"/>
        <v/>
      </c>
      <c r="AC309" s="300" t="str">
        <f t="shared" si="245"/>
        <v/>
      </c>
      <c r="AD309" s="300" t="str">
        <f t="shared" si="246"/>
        <v/>
      </c>
      <c r="AE309" s="192" t="str">
        <f t="shared" si="247"/>
        <v/>
      </c>
      <c r="AF309" s="192" t="str">
        <f t="shared" si="248"/>
        <v/>
      </c>
      <c r="AG309" s="192"/>
      <c r="AJ309" s="300" t="str">
        <f t="shared" si="249"/>
        <v/>
      </c>
      <c r="AK309" s="300" t="str">
        <f t="shared" si="250"/>
        <v/>
      </c>
      <c r="AL309" s="300" t="str">
        <f t="shared" si="251"/>
        <v/>
      </c>
      <c r="AM309" s="300" t="str">
        <f t="shared" si="252"/>
        <v/>
      </c>
      <c r="AN309" s="300" t="str">
        <f t="shared" si="253"/>
        <v/>
      </c>
      <c r="AO309" s="300" t="str">
        <f t="shared" si="254"/>
        <v/>
      </c>
      <c r="AP309" s="300" t="str">
        <f t="shared" si="255"/>
        <v/>
      </c>
      <c r="AQ309" s="300" t="str">
        <f t="shared" si="256"/>
        <v/>
      </c>
      <c r="AR309" s="306" t="str">
        <f t="shared" si="257"/>
        <v/>
      </c>
      <c r="AS309" s="300" t="str">
        <f t="shared" si="258"/>
        <v/>
      </c>
      <c r="AT309" s="300" t="str">
        <f t="shared" si="259"/>
        <v/>
      </c>
      <c r="AU309" s="192" t="str">
        <f t="shared" si="260"/>
        <v>рбс</v>
      </c>
      <c r="AV309" s="192" t="str">
        <f t="shared" si="261"/>
        <v>рбс90401416общопл</v>
      </c>
      <c r="AW309" s="191">
        <f t="shared" si="262"/>
        <v>50256</v>
      </c>
      <c r="AX309" s="191">
        <f t="shared" si="263"/>
        <v>22455.69</v>
      </c>
      <c r="AY309" s="191">
        <f t="shared" si="264"/>
        <v>0</v>
      </c>
      <c r="AZ309" s="191">
        <f t="shared" si="265"/>
        <v>0</v>
      </c>
      <c r="BA309" s="193">
        <f t="shared" si="266"/>
        <v>1</v>
      </c>
      <c r="BB309" s="193">
        <f t="shared" si="267"/>
        <v>1</v>
      </c>
      <c r="BC309" s="193">
        <f t="shared" si="268"/>
        <v>1</v>
      </c>
      <c r="BD309" s="191">
        <f t="shared" si="274"/>
        <v>0</v>
      </c>
      <c r="BE309" s="191">
        <f t="shared" si="269"/>
        <v>0</v>
      </c>
      <c r="BF309" s="210">
        <f t="shared" si="270"/>
        <v>0</v>
      </c>
      <c r="BG309" s="211">
        <f t="shared" si="271"/>
        <v>0</v>
      </c>
      <c r="BH309" s="289"/>
      <c r="BI309" s="289"/>
      <c r="BJ309" s="228"/>
      <c r="BK309" s="228"/>
      <c r="BL309" s="233" t="str">
        <f t="shared" si="272"/>
        <v>01</v>
      </c>
    </row>
    <row r="310" spans="1:64" ht="12" customHeight="1">
      <c r="A310" s="333" t="s">
        <v>686</v>
      </c>
      <c r="B310" s="381" t="s">
        <v>418</v>
      </c>
      <c r="C310" s="333" t="s">
        <v>657</v>
      </c>
      <c r="D310" s="381" t="s">
        <v>390</v>
      </c>
      <c r="E310" s="381" t="s">
        <v>876</v>
      </c>
      <c r="F310" s="381" t="s">
        <v>873</v>
      </c>
      <c r="G310" s="381" t="s">
        <v>387</v>
      </c>
      <c r="H310" s="100" t="s">
        <v>653</v>
      </c>
      <c r="I310" s="381" t="s">
        <v>505</v>
      </c>
      <c r="J310" s="382">
        <v>15177.31</v>
      </c>
      <c r="K310" s="382">
        <v>6904.8</v>
      </c>
      <c r="L310" s="191" t="str">
        <f t="shared" si="231"/>
        <v>904014160104802006100012921301</v>
      </c>
      <c r="M310" s="192">
        <f t="array" ref="M310">IF(COUNT(SEARCH(Удалить_Роспись_КВСР,$B310)*SEARCH(Удалить_Роспись_ПБС,$C310)*SEARCH(Удалить_Роспись_КФСР, $D310)*SEARCH(Удалить_Роспись_КЦСР,$E310)*SEARCH(Удалить_Роспись_КВР,$F310)*SEARCH(Удалить_Роспись_ЭК,$H310)*SEARCH(Удалить_Роспись_КР,$I310))&gt;0,0,1)</f>
        <v>1</v>
      </c>
      <c r="N310" s="192">
        <v>0</v>
      </c>
      <c r="O310" s="192" t="str">
        <f t="shared" si="232"/>
        <v/>
      </c>
      <c r="P310" s="192" t="str">
        <f t="shared" si="273"/>
        <v/>
      </c>
      <c r="Q310" s="300" t="str">
        <f t="shared" si="233"/>
        <v/>
      </c>
      <c r="R310" s="300" t="str">
        <f t="shared" si="234"/>
        <v/>
      </c>
      <c r="S310" s="300" t="str">
        <f t="shared" si="235"/>
        <v/>
      </c>
      <c r="T310" s="192" t="str">
        <f t="shared" si="236"/>
        <v/>
      </c>
      <c r="U310" s="303" t="str">
        <f t="shared" si="237"/>
        <v/>
      </c>
      <c r="V310" s="300" t="str">
        <f t="shared" si="238"/>
        <v/>
      </c>
      <c r="W310" s="192" t="str">
        <f t="shared" si="239"/>
        <v/>
      </c>
      <c r="X310" s="303" t="str">
        <f t="shared" si="240"/>
        <v/>
      </c>
      <c r="Y310" s="300" t="str">
        <f t="shared" si="241"/>
        <v/>
      </c>
      <c r="Z310" s="300" t="str">
        <f t="shared" si="242"/>
        <v/>
      </c>
      <c r="AA310" s="303" t="str">
        <f t="shared" si="243"/>
        <v/>
      </c>
      <c r="AB310" s="300" t="str">
        <f t="shared" si="244"/>
        <v/>
      </c>
      <c r="AC310" s="300" t="str">
        <f t="shared" si="245"/>
        <v/>
      </c>
      <c r="AD310" s="300" t="str">
        <f t="shared" si="246"/>
        <v/>
      </c>
      <c r="AE310" s="192" t="str">
        <f t="shared" si="247"/>
        <v/>
      </c>
      <c r="AF310" s="192" t="str">
        <f t="shared" si="248"/>
        <v/>
      </c>
      <c r="AG310" s="192"/>
      <c r="AJ310" s="300" t="str">
        <f t="shared" si="249"/>
        <v/>
      </c>
      <c r="AK310" s="300" t="str">
        <f t="shared" si="250"/>
        <v/>
      </c>
      <c r="AL310" s="300" t="str">
        <f t="shared" si="251"/>
        <v/>
      </c>
      <c r="AM310" s="300" t="str">
        <f t="shared" si="252"/>
        <v/>
      </c>
      <c r="AN310" s="300" t="str">
        <f t="shared" si="253"/>
        <v/>
      </c>
      <c r="AO310" s="300" t="str">
        <f t="shared" si="254"/>
        <v/>
      </c>
      <c r="AP310" s="300" t="str">
        <f t="shared" si="255"/>
        <v/>
      </c>
      <c r="AQ310" s="300" t="str">
        <f t="shared" si="256"/>
        <v/>
      </c>
      <c r="AR310" s="306" t="str">
        <f t="shared" si="257"/>
        <v/>
      </c>
      <c r="AS310" s="300" t="str">
        <f t="shared" si="258"/>
        <v/>
      </c>
      <c r="AT310" s="300" t="str">
        <f t="shared" si="259"/>
        <v/>
      </c>
      <c r="AU310" s="192" t="str">
        <f t="shared" si="260"/>
        <v>рбс</v>
      </c>
      <c r="AV310" s="192" t="str">
        <f t="shared" si="261"/>
        <v>рбс90401416общопл</v>
      </c>
      <c r="AW310" s="191">
        <f t="shared" si="262"/>
        <v>15177.31</v>
      </c>
      <c r="AX310" s="191">
        <f t="shared" si="263"/>
        <v>6904.8</v>
      </c>
      <c r="AY310" s="191">
        <f t="shared" si="264"/>
        <v>0</v>
      </c>
      <c r="AZ310" s="191">
        <f t="shared" si="265"/>
        <v>0</v>
      </c>
      <c r="BA310" s="193">
        <f t="shared" si="266"/>
        <v>1</v>
      </c>
      <c r="BB310" s="193">
        <f t="shared" si="267"/>
        <v>1</v>
      </c>
      <c r="BC310" s="193">
        <f t="shared" si="268"/>
        <v>1</v>
      </c>
      <c r="BD310" s="191">
        <f t="shared" si="274"/>
        <v>0</v>
      </c>
      <c r="BE310" s="191">
        <f t="shared" si="269"/>
        <v>0</v>
      </c>
      <c r="BF310" s="210">
        <f t="shared" si="270"/>
        <v>0</v>
      </c>
      <c r="BG310" s="211">
        <f t="shared" si="271"/>
        <v>0</v>
      </c>
      <c r="BH310" s="289"/>
      <c r="BI310" s="289"/>
      <c r="BJ310" s="228"/>
      <c r="BK310" s="228"/>
      <c r="BL310" s="233" t="str">
        <f t="shared" si="272"/>
        <v>01</v>
      </c>
    </row>
    <row r="311" spans="1:64" ht="12" customHeight="1">
      <c r="A311" s="333" t="s">
        <v>686</v>
      </c>
      <c r="B311" s="381" t="s">
        <v>418</v>
      </c>
      <c r="C311" s="333" t="s">
        <v>657</v>
      </c>
      <c r="D311" s="381" t="s">
        <v>390</v>
      </c>
      <c r="E311" s="381" t="s">
        <v>877</v>
      </c>
      <c r="F311" s="381" t="s">
        <v>585</v>
      </c>
      <c r="G311" s="381" t="s">
        <v>386</v>
      </c>
      <c r="H311" s="100" t="s">
        <v>653</v>
      </c>
      <c r="I311" s="381" t="s">
        <v>505</v>
      </c>
      <c r="J311" s="382">
        <v>358255.31</v>
      </c>
      <c r="K311" s="382">
        <v>258255.31</v>
      </c>
      <c r="L311" s="191" t="str">
        <f t="shared" si="231"/>
        <v>904014160104802006700012221201</v>
      </c>
      <c r="M311" s="192">
        <f t="array" ref="M311">IF(COUNT(SEARCH(Удалить_Роспись_КВСР,$B311)*SEARCH(Удалить_Роспись_ПБС,$C311)*SEARCH(Удалить_Роспись_КФСР, $D311)*SEARCH(Удалить_Роспись_КЦСР,$E311)*SEARCH(Удалить_Роспись_КВР,$F311)*SEARCH(Удалить_Роспись_ЭК,$H311)*SEARCH(Удалить_Роспись_КР,$I311))&gt;0,0,1)</f>
        <v>1</v>
      </c>
      <c r="N311" s="192">
        <f>IF(COUNT(SEARCH(Удалить_Индекс_КВСР,$B311)*SEARCH(Удалить_Индекс_ПБС,$C311)*SEARCH(Удалить_Индекс_КФСР,$D311)*SEARCH(Удалить_Индекс_КЦСР,$E311)*SEARCH(Удалить_Индекс_КВР,$F311)*SEARCH(Удалить_Индекс_ЭК,$H311)*SEARCH(Удалить_Индекс_КР,$I311))&gt;0,0,1)</f>
        <v>1</v>
      </c>
      <c r="O311" s="192" t="str">
        <f t="shared" si="232"/>
        <v/>
      </c>
      <c r="P311" s="192" t="str">
        <f t="shared" si="273"/>
        <v/>
      </c>
      <c r="Q311" s="300" t="str">
        <f t="shared" si="233"/>
        <v/>
      </c>
      <c r="R311" s="300" t="str">
        <f t="shared" si="234"/>
        <v/>
      </c>
      <c r="S311" s="300" t="str">
        <f t="shared" si="235"/>
        <v/>
      </c>
      <c r="T311" s="192" t="str">
        <f t="shared" si="236"/>
        <v/>
      </c>
      <c r="U311" s="303" t="str">
        <f t="shared" si="237"/>
        <v/>
      </c>
      <c r="V311" s="300" t="str">
        <f t="shared" si="238"/>
        <v/>
      </c>
      <c r="W311" s="192" t="str">
        <f t="shared" si="239"/>
        <v/>
      </c>
      <c r="X311" s="303" t="str">
        <f t="shared" si="240"/>
        <v/>
      </c>
      <c r="Y311" s="300" t="str">
        <f t="shared" si="241"/>
        <v/>
      </c>
      <c r="Z311" s="300" t="str">
        <f t="shared" si="242"/>
        <v/>
      </c>
      <c r="AA311" s="303" t="str">
        <f t="shared" si="243"/>
        <v/>
      </c>
      <c r="AB311" s="300" t="str">
        <f t="shared" si="244"/>
        <v/>
      </c>
      <c r="AC311" s="300" t="str">
        <f t="shared" si="245"/>
        <v/>
      </c>
      <c r="AD311" s="300" t="str">
        <f t="shared" si="246"/>
        <v/>
      </c>
      <c r="AE311" s="192" t="str">
        <f t="shared" si="247"/>
        <v/>
      </c>
      <c r="AF311" s="192" t="str">
        <f t="shared" si="248"/>
        <v/>
      </c>
      <c r="AG311" s="192"/>
      <c r="AJ311" s="300" t="str">
        <f t="shared" si="249"/>
        <v/>
      </c>
      <c r="AK311" s="300" t="str">
        <f t="shared" si="250"/>
        <v/>
      </c>
      <c r="AL311" s="300" t="str">
        <f t="shared" si="251"/>
        <v/>
      </c>
      <c r="AM311" s="300" t="str">
        <f t="shared" si="252"/>
        <v/>
      </c>
      <c r="AN311" s="300" t="str">
        <f t="shared" si="253"/>
        <v/>
      </c>
      <c r="AO311" s="300" t="str">
        <f t="shared" si="254"/>
        <v/>
      </c>
      <c r="AP311" s="300" t="str">
        <f t="shared" si="255"/>
        <v/>
      </c>
      <c r="AQ311" s="300" t="str">
        <f t="shared" si="256"/>
        <v/>
      </c>
      <c r="AR311" s="306" t="str">
        <f t="shared" si="257"/>
        <v/>
      </c>
      <c r="AS311" s="300" t="str">
        <f t="shared" si="258"/>
        <v/>
      </c>
      <c r="AT311" s="300" t="str">
        <f t="shared" si="259"/>
        <v/>
      </c>
      <c r="AU311" s="192" t="str">
        <f t="shared" si="260"/>
        <v>рбс</v>
      </c>
      <c r="AV311" s="192" t="str">
        <f t="shared" si="261"/>
        <v>рбс90401416общпро</v>
      </c>
      <c r="AW311" s="191">
        <f t="shared" si="262"/>
        <v>358255.31</v>
      </c>
      <c r="AX311" s="191">
        <f t="shared" si="263"/>
        <v>258255.31</v>
      </c>
      <c r="AY311" s="191">
        <f t="shared" si="264"/>
        <v>358255.31</v>
      </c>
      <c r="AZ311" s="191">
        <f t="shared" si="265"/>
        <v>258255.31</v>
      </c>
      <c r="BA311" s="193">
        <f t="shared" si="266"/>
        <v>1</v>
      </c>
      <c r="BB311" s="193">
        <f t="shared" si="267"/>
        <v>1</v>
      </c>
      <c r="BC311" s="193">
        <f t="shared" si="268"/>
        <v>1</v>
      </c>
      <c r="BD311" s="191">
        <f t="shared" si="274"/>
        <v>358255.31</v>
      </c>
      <c r="BE311" s="191">
        <f t="shared" si="269"/>
        <v>258255.31</v>
      </c>
      <c r="BF311" s="210">
        <f t="shared" si="270"/>
        <v>358255.31</v>
      </c>
      <c r="BG311" s="211">
        <f t="shared" si="271"/>
        <v>358255.31</v>
      </c>
      <c r="BH311" s="289"/>
      <c r="BI311" s="289"/>
      <c r="BJ311" s="228"/>
      <c r="BK311" s="228"/>
      <c r="BL311" s="233" t="str">
        <f t="shared" si="272"/>
        <v>01</v>
      </c>
    </row>
    <row r="312" spans="1:64" ht="12" customHeight="1">
      <c r="A312" s="333" t="s">
        <v>686</v>
      </c>
      <c r="B312" s="381" t="s">
        <v>418</v>
      </c>
      <c r="C312" s="333" t="s">
        <v>657</v>
      </c>
      <c r="D312" s="381" t="s">
        <v>390</v>
      </c>
      <c r="E312" s="381" t="s">
        <v>878</v>
      </c>
      <c r="F312" s="381" t="s">
        <v>602</v>
      </c>
      <c r="G312" s="381" t="s">
        <v>385</v>
      </c>
      <c r="H312" s="100" t="s">
        <v>653</v>
      </c>
      <c r="I312" s="381" t="s">
        <v>505</v>
      </c>
      <c r="J312" s="382">
        <v>132334.72</v>
      </c>
      <c r="K312" s="382">
        <v>85768.12</v>
      </c>
      <c r="L312" s="191" t="str">
        <f t="shared" si="231"/>
        <v>904014160104802006Б00012121101</v>
      </c>
      <c r="M312" s="192">
        <f t="array" ref="M312">IF(COUNT(SEARCH(Удалить_Роспись_КВСР,$B312)*SEARCH(Удалить_Роспись_ПБС,$C312)*SEARCH(Удалить_Роспись_КФСР, $D312)*SEARCH(Удалить_Роспись_КЦСР,$E312)*SEARCH(Удалить_Роспись_КВР,$F312)*SEARCH(Удалить_Роспись_ЭК,$H312)*SEARCH(Удалить_Роспись_КР,$I312))&gt;0,0,1)</f>
        <v>1</v>
      </c>
      <c r="N312" s="192">
        <v>0</v>
      </c>
      <c r="O312" s="192" t="str">
        <f t="shared" si="232"/>
        <v/>
      </c>
      <c r="P312" s="192" t="str">
        <f t="shared" si="273"/>
        <v/>
      </c>
      <c r="Q312" s="300" t="str">
        <f t="shared" si="233"/>
        <v/>
      </c>
      <c r="R312" s="300" t="str">
        <f t="shared" si="234"/>
        <v/>
      </c>
      <c r="S312" s="300" t="str">
        <f t="shared" si="235"/>
        <v/>
      </c>
      <c r="T312" s="192" t="str">
        <f t="shared" si="236"/>
        <v/>
      </c>
      <c r="U312" s="303" t="str">
        <f t="shared" si="237"/>
        <v/>
      </c>
      <c r="V312" s="300" t="str">
        <f t="shared" si="238"/>
        <v/>
      </c>
      <c r="W312" s="192" t="str">
        <f t="shared" si="239"/>
        <v/>
      </c>
      <c r="X312" s="303" t="str">
        <f t="shared" si="240"/>
        <v/>
      </c>
      <c r="Y312" s="300" t="str">
        <f t="shared" si="241"/>
        <v/>
      </c>
      <c r="Z312" s="300" t="str">
        <f t="shared" si="242"/>
        <v/>
      </c>
      <c r="AA312" s="303" t="str">
        <f t="shared" si="243"/>
        <v/>
      </c>
      <c r="AB312" s="300" t="str">
        <f t="shared" si="244"/>
        <v/>
      </c>
      <c r="AC312" s="300" t="str">
        <f t="shared" si="245"/>
        <v/>
      </c>
      <c r="AD312" s="300" t="str">
        <f t="shared" si="246"/>
        <v/>
      </c>
      <c r="AE312" s="192" t="str">
        <f t="shared" si="247"/>
        <v/>
      </c>
      <c r="AF312" s="192" t="str">
        <f t="shared" si="248"/>
        <v/>
      </c>
      <c r="AG312" s="192"/>
      <c r="AJ312" s="300" t="str">
        <f t="shared" si="249"/>
        <v/>
      </c>
      <c r="AK312" s="300" t="str">
        <f t="shared" si="250"/>
        <v/>
      </c>
      <c r="AL312" s="300" t="str">
        <f t="shared" si="251"/>
        <v/>
      </c>
      <c r="AM312" s="300" t="str">
        <f t="shared" si="252"/>
        <v/>
      </c>
      <c r="AN312" s="300" t="str">
        <f t="shared" si="253"/>
        <v/>
      </c>
      <c r="AO312" s="300" t="str">
        <f t="shared" si="254"/>
        <v/>
      </c>
      <c r="AP312" s="300" t="str">
        <f t="shared" si="255"/>
        <v/>
      </c>
      <c r="AQ312" s="300" t="str">
        <f t="shared" si="256"/>
        <v/>
      </c>
      <c r="AR312" s="306" t="str">
        <f t="shared" si="257"/>
        <v/>
      </c>
      <c r="AS312" s="300" t="str">
        <f t="shared" si="258"/>
        <v/>
      </c>
      <c r="AT312" s="300" t="str">
        <f t="shared" si="259"/>
        <v/>
      </c>
      <c r="AU312" s="192" t="str">
        <f t="shared" si="260"/>
        <v>рбс</v>
      </c>
      <c r="AV312" s="192" t="str">
        <f t="shared" si="261"/>
        <v>рбс90401416общопл</v>
      </c>
      <c r="AW312" s="191">
        <f t="shared" si="262"/>
        <v>132334.72</v>
      </c>
      <c r="AX312" s="191">
        <f t="shared" si="263"/>
        <v>85768.12</v>
      </c>
      <c r="AY312" s="191">
        <f t="shared" si="264"/>
        <v>0</v>
      </c>
      <c r="AZ312" s="191">
        <f t="shared" si="265"/>
        <v>0</v>
      </c>
      <c r="BA312" s="193">
        <f t="shared" si="266"/>
        <v>1</v>
      </c>
      <c r="BB312" s="193">
        <f t="shared" si="267"/>
        <v>1</v>
      </c>
      <c r="BC312" s="193">
        <f t="shared" si="268"/>
        <v>1</v>
      </c>
      <c r="BD312" s="191">
        <f t="shared" si="274"/>
        <v>0</v>
      </c>
      <c r="BE312" s="191">
        <f t="shared" si="269"/>
        <v>0</v>
      </c>
      <c r="BF312" s="210">
        <f t="shared" si="270"/>
        <v>0</v>
      </c>
      <c r="BG312" s="211">
        <f t="shared" si="271"/>
        <v>0</v>
      </c>
      <c r="BH312" s="289"/>
      <c r="BI312" s="289"/>
      <c r="BJ312" s="228"/>
      <c r="BK312" s="228"/>
      <c r="BL312" s="233" t="str">
        <f t="shared" si="272"/>
        <v>01</v>
      </c>
    </row>
    <row r="313" spans="1:64" ht="12" customHeight="1">
      <c r="A313" s="333" t="s">
        <v>686</v>
      </c>
      <c r="B313" s="381" t="s">
        <v>418</v>
      </c>
      <c r="C313" s="333" t="s">
        <v>657</v>
      </c>
      <c r="D313" s="381" t="s">
        <v>390</v>
      </c>
      <c r="E313" s="381" t="s">
        <v>878</v>
      </c>
      <c r="F313" s="381" t="s">
        <v>873</v>
      </c>
      <c r="G313" s="381" t="s">
        <v>387</v>
      </c>
      <c r="H313" s="100" t="s">
        <v>653</v>
      </c>
      <c r="I313" s="381" t="s">
        <v>505</v>
      </c>
      <c r="J313" s="382">
        <v>39965.08</v>
      </c>
      <c r="K313" s="382">
        <v>24889.42</v>
      </c>
      <c r="L313" s="191" t="str">
        <f t="shared" si="231"/>
        <v>904014160104802006Б00012921301</v>
      </c>
      <c r="M313" s="192">
        <f t="array" ref="M313">IF(COUNT(SEARCH(Удалить_Роспись_КВСР,$B313)*SEARCH(Удалить_Роспись_ПБС,$C313)*SEARCH(Удалить_Роспись_КФСР, $D313)*SEARCH(Удалить_Роспись_КЦСР,$E313)*SEARCH(Удалить_Роспись_КВР,$F313)*SEARCH(Удалить_Роспись_ЭК,$H313)*SEARCH(Удалить_Роспись_КР,$I313))&gt;0,0,1)</f>
        <v>1</v>
      </c>
      <c r="N313" s="192">
        <v>0</v>
      </c>
      <c r="O313" s="192" t="str">
        <f t="shared" si="232"/>
        <v/>
      </c>
      <c r="P313" s="192" t="str">
        <f t="shared" si="273"/>
        <v/>
      </c>
      <c r="Q313" s="300" t="str">
        <f t="shared" si="233"/>
        <v/>
      </c>
      <c r="R313" s="300" t="str">
        <f t="shared" si="234"/>
        <v/>
      </c>
      <c r="S313" s="300" t="str">
        <f t="shared" si="235"/>
        <v/>
      </c>
      <c r="T313" s="192" t="str">
        <f t="shared" si="236"/>
        <v/>
      </c>
      <c r="U313" s="303" t="str">
        <f t="shared" si="237"/>
        <v/>
      </c>
      <c r="V313" s="300" t="str">
        <f t="shared" si="238"/>
        <v/>
      </c>
      <c r="W313" s="192" t="str">
        <f t="shared" si="239"/>
        <v/>
      </c>
      <c r="X313" s="303" t="str">
        <f t="shared" si="240"/>
        <v/>
      </c>
      <c r="Y313" s="300" t="str">
        <f t="shared" si="241"/>
        <v/>
      </c>
      <c r="Z313" s="300" t="str">
        <f t="shared" si="242"/>
        <v/>
      </c>
      <c r="AA313" s="303" t="str">
        <f t="shared" si="243"/>
        <v/>
      </c>
      <c r="AB313" s="300" t="str">
        <f t="shared" si="244"/>
        <v/>
      </c>
      <c r="AC313" s="300" t="str">
        <f t="shared" si="245"/>
        <v/>
      </c>
      <c r="AD313" s="300" t="str">
        <f t="shared" si="246"/>
        <v/>
      </c>
      <c r="AE313" s="192" t="str">
        <f t="shared" si="247"/>
        <v/>
      </c>
      <c r="AF313" s="192" t="str">
        <f t="shared" si="248"/>
        <v/>
      </c>
      <c r="AG313" s="192"/>
      <c r="AJ313" s="300" t="str">
        <f t="shared" si="249"/>
        <v/>
      </c>
      <c r="AK313" s="300" t="str">
        <f t="shared" si="250"/>
        <v/>
      </c>
      <c r="AL313" s="300" t="str">
        <f t="shared" si="251"/>
        <v/>
      </c>
      <c r="AM313" s="300" t="str">
        <f t="shared" si="252"/>
        <v/>
      </c>
      <c r="AN313" s="300" t="str">
        <f t="shared" si="253"/>
        <v/>
      </c>
      <c r="AO313" s="300" t="str">
        <f t="shared" si="254"/>
        <v/>
      </c>
      <c r="AP313" s="300" t="str">
        <f t="shared" si="255"/>
        <v/>
      </c>
      <c r="AQ313" s="300" t="str">
        <f t="shared" si="256"/>
        <v/>
      </c>
      <c r="AR313" s="306" t="str">
        <f t="shared" si="257"/>
        <v/>
      </c>
      <c r="AS313" s="300" t="str">
        <f t="shared" si="258"/>
        <v/>
      </c>
      <c r="AT313" s="300" t="str">
        <f t="shared" si="259"/>
        <v/>
      </c>
      <c r="AU313" s="192" t="str">
        <f t="shared" si="260"/>
        <v>рбс</v>
      </c>
      <c r="AV313" s="192" t="str">
        <f t="shared" si="261"/>
        <v>рбс90401416общопл</v>
      </c>
      <c r="AW313" s="191">
        <f t="shared" si="262"/>
        <v>39965.08</v>
      </c>
      <c r="AX313" s="191">
        <f t="shared" si="263"/>
        <v>24889.42</v>
      </c>
      <c r="AY313" s="191">
        <f t="shared" si="264"/>
        <v>0</v>
      </c>
      <c r="AZ313" s="191">
        <f t="shared" si="265"/>
        <v>0</v>
      </c>
      <c r="BA313" s="193">
        <f t="shared" si="266"/>
        <v>1</v>
      </c>
      <c r="BB313" s="193">
        <f t="shared" si="267"/>
        <v>1</v>
      </c>
      <c r="BC313" s="193">
        <f t="shared" si="268"/>
        <v>1</v>
      </c>
      <c r="BD313" s="191">
        <f t="shared" si="274"/>
        <v>0</v>
      </c>
      <c r="BE313" s="191">
        <f t="shared" si="269"/>
        <v>0</v>
      </c>
      <c r="BF313" s="210">
        <f t="shared" si="270"/>
        <v>0</v>
      </c>
      <c r="BG313" s="211">
        <f t="shared" si="271"/>
        <v>0</v>
      </c>
      <c r="BH313" s="289"/>
      <c r="BI313" s="289"/>
      <c r="BJ313" s="228"/>
      <c r="BK313" s="228"/>
      <c r="BL313" s="233" t="str">
        <f t="shared" si="272"/>
        <v>01</v>
      </c>
    </row>
    <row r="314" spans="1:64" ht="12" customHeight="1">
      <c r="A314" s="333" t="s">
        <v>686</v>
      </c>
      <c r="B314" s="381" t="s">
        <v>418</v>
      </c>
      <c r="C314" s="333" t="s">
        <v>657</v>
      </c>
      <c r="D314" s="381" t="s">
        <v>390</v>
      </c>
      <c r="E314" s="381" t="s">
        <v>879</v>
      </c>
      <c r="F314" s="381" t="s">
        <v>586</v>
      </c>
      <c r="G314" s="381" t="s">
        <v>393</v>
      </c>
      <c r="H314" s="100" t="s">
        <v>653</v>
      </c>
      <c r="I314" s="381" t="s">
        <v>505</v>
      </c>
      <c r="J314" s="382">
        <v>237571.04</v>
      </c>
      <c r="K314" s="382">
        <v>139562.88</v>
      </c>
      <c r="L314" s="191" t="str">
        <f t="shared" si="231"/>
        <v>904014160104802006Г00024422301</v>
      </c>
      <c r="M314" s="192">
        <f t="array" ref="M314">IF(COUNT(SEARCH(Удалить_Роспись_КВСР,$B314)*SEARCH(Удалить_Роспись_ПБС,$C314)*SEARCH(Удалить_Роспись_КФСР, $D314)*SEARCH(Удалить_Роспись_КЦСР,$E314)*SEARCH(Удалить_Роспись_КВР,$F314)*SEARCH(Удалить_Роспись_ЭК,$H314)*SEARCH(Удалить_Роспись_КР,$I314))&gt;0,0,1)</f>
        <v>1</v>
      </c>
      <c r="N314" s="192">
        <f>IF(COUNT(SEARCH(Удалить_Индекс_КВСР,$B314)*SEARCH(Удалить_Индекс_ПБС,$C314)*SEARCH(Удалить_Индекс_КФСР,$D314)*SEARCH(Удалить_Индекс_КЦСР,$E314)*SEARCH(Удалить_Индекс_КВР,$F314)*SEARCH(Удалить_Индекс_ЭК,$H314)*SEARCH(Удалить_Индекс_КР,$I314))&gt;0,0,1)</f>
        <v>1</v>
      </c>
      <c r="O314" s="192" t="str">
        <f t="shared" si="232"/>
        <v/>
      </c>
      <c r="P314" s="192" t="str">
        <f t="shared" si="273"/>
        <v/>
      </c>
      <c r="Q314" s="300" t="str">
        <f t="shared" si="233"/>
        <v/>
      </c>
      <c r="R314" s="300" t="str">
        <f t="shared" si="234"/>
        <v/>
      </c>
      <c r="S314" s="300" t="str">
        <f t="shared" si="235"/>
        <v/>
      </c>
      <c r="T314" s="192" t="str">
        <f t="shared" si="236"/>
        <v/>
      </c>
      <c r="U314" s="303" t="str">
        <f t="shared" si="237"/>
        <v/>
      </c>
      <c r="V314" s="300" t="str">
        <f t="shared" si="238"/>
        <v/>
      </c>
      <c r="W314" s="192" t="str">
        <f t="shared" si="239"/>
        <v/>
      </c>
      <c r="X314" s="303" t="str">
        <f t="shared" si="240"/>
        <v/>
      </c>
      <c r="Y314" s="300" t="str">
        <f t="shared" si="241"/>
        <v/>
      </c>
      <c r="Z314" s="300" t="str">
        <f t="shared" si="242"/>
        <v/>
      </c>
      <c r="AA314" s="303" t="str">
        <f t="shared" si="243"/>
        <v/>
      </c>
      <c r="AB314" s="300" t="str">
        <f t="shared" si="244"/>
        <v/>
      </c>
      <c r="AC314" s="300" t="str">
        <f t="shared" si="245"/>
        <v/>
      </c>
      <c r="AD314" s="300" t="str">
        <f t="shared" si="246"/>
        <v/>
      </c>
      <c r="AE314" s="192" t="str">
        <f t="shared" si="247"/>
        <v/>
      </c>
      <c r="AF314" s="192" t="str">
        <f t="shared" si="248"/>
        <v/>
      </c>
      <c r="AG314" s="192"/>
      <c r="AJ314" s="300" t="str">
        <f t="shared" si="249"/>
        <v/>
      </c>
      <c r="AK314" s="300" t="str">
        <f t="shared" si="250"/>
        <v/>
      </c>
      <c r="AL314" s="300" t="str">
        <f t="shared" si="251"/>
        <v/>
      </c>
      <c r="AM314" s="300" t="str">
        <f t="shared" si="252"/>
        <v/>
      </c>
      <c r="AN314" s="300" t="str">
        <f t="shared" si="253"/>
        <v/>
      </c>
      <c r="AO314" s="300" t="str">
        <f t="shared" si="254"/>
        <v/>
      </c>
      <c r="AP314" s="300" t="str">
        <f t="shared" si="255"/>
        <v/>
      </c>
      <c r="AQ314" s="300" t="str">
        <f t="shared" si="256"/>
        <v/>
      </c>
      <c r="AR314" s="306" t="str">
        <f t="shared" si="257"/>
        <v/>
      </c>
      <c r="AS314" s="300" t="str">
        <f t="shared" si="258"/>
        <v/>
      </c>
      <c r="AT314" s="300" t="str">
        <f t="shared" si="259"/>
        <v/>
      </c>
      <c r="AU314" s="192" t="str">
        <f t="shared" si="260"/>
        <v>рбс</v>
      </c>
      <c r="AV314" s="192" t="str">
        <f t="shared" si="261"/>
        <v>рбс90401416общком</v>
      </c>
      <c r="AW314" s="191">
        <f t="shared" si="262"/>
        <v>237571.04</v>
      </c>
      <c r="AX314" s="191">
        <f t="shared" si="263"/>
        <v>139562.88</v>
      </c>
      <c r="AY314" s="191">
        <f t="shared" si="264"/>
        <v>237571.04</v>
      </c>
      <c r="AZ314" s="191">
        <f t="shared" si="265"/>
        <v>139562.88</v>
      </c>
      <c r="BA314" s="193">
        <f t="shared" si="266"/>
        <v>1</v>
      </c>
      <c r="BB314" s="193">
        <f t="shared" si="267"/>
        <v>1</v>
      </c>
      <c r="BC314" s="193">
        <f t="shared" si="268"/>
        <v>1</v>
      </c>
      <c r="BD314" s="191">
        <f t="shared" si="274"/>
        <v>237571.04</v>
      </c>
      <c r="BE314" s="191">
        <f t="shared" si="269"/>
        <v>139562.88</v>
      </c>
      <c r="BF314" s="210">
        <f t="shared" si="270"/>
        <v>237571.04</v>
      </c>
      <c r="BG314" s="211">
        <f t="shared" si="271"/>
        <v>237571.04</v>
      </c>
      <c r="BH314" s="289"/>
      <c r="BI314" s="289"/>
      <c r="BJ314" s="228"/>
      <c r="BK314" s="228"/>
      <c r="BL314" s="233" t="str">
        <f t="shared" si="272"/>
        <v>01</v>
      </c>
    </row>
    <row r="315" spans="1:64" ht="12" customHeight="1">
      <c r="A315" s="333" t="s">
        <v>686</v>
      </c>
      <c r="B315" s="381" t="s">
        <v>418</v>
      </c>
      <c r="C315" s="333" t="s">
        <v>657</v>
      </c>
      <c r="D315" s="381" t="s">
        <v>390</v>
      </c>
      <c r="E315" s="381" t="s">
        <v>880</v>
      </c>
      <c r="F315" s="381" t="s">
        <v>586</v>
      </c>
      <c r="G315" s="381" t="s">
        <v>407</v>
      </c>
      <c r="H315" s="100" t="s">
        <v>653</v>
      </c>
      <c r="I315" s="381" t="s">
        <v>505</v>
      </c>
      <c r="J315" s="382">
        <v>75000</v>
      </c>
      <c r="K315" s="382">
        <v>71996</v>
      </c>
      <c r="L315" s="191" t="str">
        <f t="shared" si="231"/>
        <v>904014160104802006Ф00024431001</v>
      </c>
      <c r="M315" s="192">
        <f t="array" ref="M315">IF(COUNT(SEARCH(Удалить_Роспись_КВСР,$B315)*SEARCH(Удалить_Роспись_ПБС,$C315)*SEARCH(Удалить_Роспись_КФСР, $D315)*SEARCH(Удалить_Роспись_КЦСР,$E315)*SEARCH(Удалить_Роспись_КВР,$F315)*SEARCH(Удалить_Роспись_ЭК,$H315)*SEARCH(Удалить_Роспись_КР,$I315))&gt;0,0,1)</f>
        <v>1</v>
      </c>
      <c r="N315" s="192">
        <v>0</v>
      </c>
      <c r="O315" s="192" t="str">
        <f t="shared" si="232"/>
        <v/>
      </c>
      <c r="P315" s="192" t="str">
        <f t="shared" si="273"/>
        <v/>
      </c>
      <c r="Q315" s="300" t="str">
        <f t="shared" si="233"/>
        <v/>
      </c>
      <c r="R315" s="300" t="str">
        <f t="shared" si="234"/>
        <v/>
      </c>
      <c r="S315" s="300" t="str">
        <f t="shared" si="235"/>
        <v/>
      </c>
      <c r="T315" s="192" t="str">
        <f t="shared" si="236"/>
        <v/>
      </c>
      <c r="U315" s="303" t="str">
        <f t="shared" si="237"/>
        <v/>
      </c>
      <c r="V315" s="300" t="str">
        <f t="shared" si="238"/>
        <v/>
      </c>
      <c r="W315" s="192" t="str">
        <f t="shared" si="239"/>
        <v/>
      </c>
      <c r="X315" s="303" t="str">
        <f t="shared" si="240"/>
        <v/>
      </c>
      <c r="Y315" s="300" t="str">
        <f t="shared" si="241"/>
        <v/>
      </c>
      <c r="Z315" s="300" t="str">
        <f t="shared" si="242"/>
        <v/>
      </c>
      <c r="AA315" s="303" t="str">
        <f t="shared" si="243"/>
        <v/>
      </c>
      <c r="AB315" s="300" t="str">
        <f t="shared" si="244"/>
        <v/>
      </c>
      <c r="AC315" s="300" t="str">
        <f t="shared" si="245"/>
        <v/>
      </c>
      <c r="AD315" s="300" t="str">
        <f t="shared" si="246"/>
        <v/>
      </c>
      <c r="AE315" s="192" t="str">
        <f t="shared" si="247"/>
        <v/>
      </c>
      <c r="AF315" s="192" t="str">
        <f t="shared" si="248"/>
        <v/>
      </c>
      <c r="AG315" s="192"/>
      <c r="AJ315" s="300" t="str">
        <f t="shared" si="249"/>
        <v/>
      </c>
      <c r="AK315" s="300" t="str">
        <f t="shared" si="250"/>
        <v/>
      </c>
      <c r="AL315" s="300" t="str">
        <f t="shared" si="251"/>
        <v/>
      </c>
      <c r="AM315" s="300" t="str">
        <f t="shared" si="252"/>
        <v/>
      </c>
      <c r="AN315" s="300" t="str">
        <f t="shared" si="253"/>
        <v/>
      </c>
      <c r="AO315" s="300" t="str">
        <f t="shared" si="254"/>
        <v/>
      </c>
      <c r="AP315" s="300" t="str">
        <f t="shared" si="255"/>
        <v/>
      </c>
      <c r="AQ315" s="300" t="str">
        <f t="shared" si="256"/>
        <v/>
      </c>
      <c r="AR315" s="306" t="str">
        <f t="shared" si="257"/>
        <v/>
      </c>
      <c r="AS315" s="300" t="str">
        <f t="shared" si="258"/>
        <v/>
      </c>
      <c r="AT315" s="300" t="str">
        <f t="shared" si="259"/>
        <v/>
      </c>
      <c r="AU315" s="192" t="str">
        <f t="shared" si="260"/>
        <v>рбс</v>
      </c>
      <c r="AV315" s="192" t="str">
        <f t="shared" si="261"/>
        <v>рбс90401416общосн</v>
      </c>
      <c r="AW315" s="191">
        <f t="shared" si="262"/>
        <v>75000</v>
      </c>
      <c r="AX315" s="191">
        <f t="shared" si="263"/>
        <v>71996</v>
      </c>
      <c r="AY315" s="191">
        <f t="shared" si="264"/>
        <v>0</v>
      </c>
      <c r="AZ315" s="191">
        <f t="shared" si="265"/>
        <v>0</v>
      </c>
      <c r="BA315" s="193">
        <f t="shared" si="266"/>
        <v>1</v>
      </c>
      <c r="BB315" s="193">
        <f t="shared" si="267"/>
        <v>1</v>
      </c>
      <c r="BC315" s="193">
        <f t="shared" si="268"/>
        <v>1</v>
      </c>
      <c r="BD315" s="191">
        <f t="shared" si="274"/>
        <v>0</v>
      </c>
      <c r="BE315" s="191">
        <f t="shared" si="269"/>
        <v>0</v>
      </c>
      <c r="BF315" s="210">
        <f t="shared" si="270"/>
        <v>0</v>
      </c>
      <c r="BG315" s="211">
        <f t="shared" si="271"/>
        <v>0</v>
      </c>
      <c r="BH315" s="289"/>
      <c r="BI315" s="289"/>
      <c r="BJ315" s="228"/>
      <c r="BK315" s="228"/>
      <c r="BL315" s="233" t="str">
        <f t="shared" si="272"/>
        <v>01</v>
      </c>
    </row>
    <row r="316" spans="1:64" ht="12" customHeight="1">
      <c r="A316" s="333" t="s">
        <v>686</v>
      </c>
      <c r="B316" s="381" t="s">
        <v>418</v>
      </c>
      <c r="C316" s="333" t="s">
        <v>657</v>
      </c>
      <c r="D316" s="381" t="s">
        <v>390</v>
      </c>
      <c r="E316" s="381" t="s">
        <v>881</v>
      </c>
      <c r="F316" s="381" t="s">
        <v>586</v>
      </c>
      <c r="G316" s="381" t="s">
        <v>393</v>
      </c>
      <c r="H316" s="100" t="s">
        <v>653</v>
      </c>
      <c r="I316" s="381" t="s">
        <v>505</v>
      </c>
      <c r="J316" s="382">
        <v>73475.600000000006</v>
      </c>
      <c r="K316" s="382">
        <v>31217.75</v>
      </c>
      <c r="L316" s="191" t="str">
        <f t="shared" si="231"/>
        <v>904014160104802006Э00024422301</v>
      </c>
      <c r="M316" s="192">
        <f t="array" ref="M316">IF(COUNT(SEARCH(Удалить_Роспись_КВСР,$B316)*SEARCH(Удалить_Роспись_ПБС,$C316)*SEARCH(Удалить_Роспись_КФСР, $D316)*SEARCH(Удалить_Роспись_КЦСР,$E316)*SEARCH(Удалить_Роспись_КВР,$F316)*SEARCH(Удалить_Роспись_ЭК,$H316)*SEARCH(Удалить_Роспись_КР,$I316))&gt;0,0,1)</f>
        <v>1</v>
      </c>
      <c r="N316" s="192">
        <f>IF(COUNT(SEARCH(Удалить_Индекс_КВСР,$B316)*SEARCH(Удалить_Индекс_ПБС,$C316)*SEARCH(Удалить_Индекс_КФСР,$D316)*SEARCH(Удалить_Индекс_КЦСР,$E316)*SEARCH(Удалить_Индекс_КВР,$F316)*SEARCH(Удалить_Индекс_ЭК,$H316)*SEARCH(Удалить_Индекс_КР,$I316))&gt;0,0,1)</f>
        <v>1</v>
      </c>
      <c r="O316" s="192" t="str">
        <f t="shared" si="232"/>
        <v/>
      </c>
      <c r="P316" s="192" t="str">
        <f t="shared" si="273"/>
        <v/>
      </c>
      <c r="Q316" s="300" t="str">
        <f t="shared" si="233"/>
        <v/>
      </c>
      <c r="R316" s="300" t="str">
        <f t="shared" si="234"/>
        <v/>
      </c>
      <c r="S316" s="300" t="str">
        <f t="shared" si="235"/>
        <v/>
      </c>
      <c r="T316" s="192" t="str">
        <f t="shared" si="236"/>
        <v/>
      </c>
      <c r="U316" s="303" t="str">
        <f t="shared" si="237"/>
        <v/>
      </c>
      <c r="V316" s="300" t="str">
        <f t="shared" si="238"/>
        <v/>
      </c>
      <c r="W316" s="192" t="str">
        <f t="shared" si="239"/>
        <v/>
      </c>
      <c r="X316" s="303" t="str">
        <f t="shared" si="240"/>
        <v/>
      </c>
      <c r="Y316" s="300" t="str">
        <f t="shared" si="241"/>
        <v/>
      </c>
      <c r="Z316" s="300" t="str">
        <f t="shared" si="242"/>
        <v/>
      </c>
      <c r="AA316" s="303" t="str">
        <f t="shared" si="243"/>
        <v/>
      </c>
      <c r="AB316" s="300" t="str">
        <f t="shared" si="244"/>
        <v/>
      </c>
      <c r="AC316" s="300" t="str">
        <f t="shared" si="245"/>
        <v/>
      </c>
      <c r="AD316" s="300" t="str">
        <f t="shared" si="246"/>
        <v/>
      </c>
      <c r="AE316" s="192" t="str">
        <f t="shared" si="247"/>
        <v/>
      </c>
      <c r="AF316" s="192" t="str">
        <f t="shared" si="248"/>
        <v/>
      </c>
      <c r="AG316" s="192"/>
      <c r="AJ316" s="300" t="str">
        <f t="shared" si="249"/>
        <v/>
      </c>
      <c r="AK316" s="300" t="str">
        <f t="shared" si="250"/>
        <v/>
      </c>
      <c r="AL316" s="300" t="str">
        <f t="shared" si="251"/>
        <v/>
      </c>
      <c r="AM316" s="300" t="str">
        <f t="shared" si="252"/>
        <v/>
      </c>
      <c r="AN316" s="300" t="str">
        <f t="shared" si="253"/>
        <v/>
      </c>
      <c r="AO316" s="300" t="str">
        <f t="shared" si="254"/>
        <v/>
      </c>
      <c r="AP316" s="300" t="str">
        <f t="shared" si="255"/>
        <v/>
      </c>
      <c r="AQ316" s="300" t="str">
        <f t="shared" si="256"/>
        <v/>
      </c>
      <c r="AR316" s="306" t="str">
        <f t="shared" si="257"/>
        <v/>
      </c>
      <c r="AS316" s="300" t="str">
        <f t="shared" si="258"/>
        <v/>
      </c>
      <c r="AT316" s="300" t="str">
        <f t="shared" si="259"/>
        <v/>
      </c>
      <c r="AU316" s="192" t="str">
        <f t="shared" si="260"/>
        <v>рбс</v>
      </c>
      <c r="AV316" s="192" t="str">
        <f t="shared" si="261"/>
        <v>рбс90401416общком</v>
      </c>
      <c r="AW316" s="191">
        <f t="shared" si="262"/>
        <v>73475.600000000006</v>
      </c>
      <c r="AX316" s="191">
        <f t="shared" si="263"/>
        <v>31217.75</v>
      </c>
      <c r="AY316" s="191">
        <f t="shared" si="264"/>
        <v>73475.600000000006</v>
      </c>
      <c r="AZ316" s="191">
        <f t="shared" si="265"/>
        <v>31217.75</v>
      </c>
      <c r="BA316" s="193">
        <f t="shared" si="266"/>
        <v>1</v>
      </c>
      <c r="BB316" s="193">
        <f t="shared" si="267"/>
        <v>1</v>
      </c>
      <c r="BC316" s="193">
        <f t="shared" si="268"/>
        <v>1</v>
      </c>
      <c r="BD316" s="191">
        <f t="shared" si="274"/>
        <v>73475.600000000006</v>
      </c>
      <c r="BE316" s="191">
        <f t="shared" si="269"/>
        <v>31217.75</v>
      </c>
      <c r="BF316" s="210">
        <f t="shared" si="270"/>
        <v>73475.600000000006</v>
      </c>
      <c r="BG316" s="211">
        <f t="shared" si="271"/>
        <v>73475.600000000006</v>
      </c>
      <c r="BH316" s="289"/>
      <c r="BI316" s="289"/>
      <c r="BJ316" s="228"/>
      <c r="BK316" s="228"/>
      <c r="BL316" s="233" t="str">
        <f t="shared" si="272"/>
        <v>01</v>
      </c>
    </row>
    <row r="317" spans="1:64" ht="12" customHeight="1">
      <c r="A317" s="333" t="s">
        <v>686</v>
      </c>
      <c r="B317" s="381" t="s">
        <v>418</v>
      </c>
      <c r="C317" s="333" t="s">
        <v>657</v>
      </c>
      <c r="D317" s="381" t="s">
        <v>420</v>
      </c>
      <c r="E317" s="381" t="s">
        <v>882</v>
      </c>
      <c r="F317" s="381" t="s">
        <v>606</v>
      </c>
      <c r="G317" s="381" t="s">
        <v>395</v>
      </c>
      <c r="H317" s="100" t="s">
        <v>653</v>
      </c>
      <c r="I317" s="381" t="s">
        <v>505</v>
      </c>
      <c r="J317" s="382">
        <v>50000</v>
      </c>
      <c r="K317" s="382">
        <v>0</v>
      </c>
      <c r="L317" s="191" t="str">
        <f t="shared" si="231"/>
        <v>904014160111901008000087029001</v>
      </c>
      <c r="M317" s="192">
        <f t="array" ref="M317">IF(COUNT(SEARCH(Удалить_Роспись_КВСР,$B317)*SEARCH(Удалить_Роспись_ПБС,$C317)*SEARCH(Удалить_Роспись_КФСР, $D317)*SEARCH(Удалить_Роспись_КЦСР,$E317)*SEARCH(Удалить_Роспись_КВР,$F317)*SEARCH(Удалить_Роспись_ЭК,$H317)*SEARCH(Удалить_Роспись_КР,$I317))&gt;0,0,1)</f>
        <v>1</v>
      </c>
      <c r="N317" s="192">
        <v>1</v>
      </c>
      <c r="O317" s="192" t="str">
        <f t="shared" si="232"/>
        <v/>
      </c>
      <c r="P317" s="192" t="str">
        <f t="shared" si="273"/>
        <v/>
      </c>
      <c r="Q317" s="300" t="str">
        <f t="shared" si="233"/>
        <v/>
      </c>
      <c r="R317" s="300" t="str">
        <f t="shared" si="234"/>
        <v/>
      </c>
      <c r="S317" s="300" t="str">
        <f t="shared" si="235"/>
        <v/>
      </c>
      <c r="T317" s="192" t="str">
        <f t="shared" si="236"/>
        <v/>
      </c>
      <c r="U317" s="303" t="str">
        <f t="shared" si="237"/>
        <v/>
      </c>
      <c r="V317" s="300" t="str">
        <f t="shared" si="238"/>
        <v/>
      </c>
      <c r="W317" s="192" t="str">
        <f t="shared" si="239"/>
        <v/>
      </c>
      <c r="X317" s="303" t="str">
        <f t="shared" si="240"/>
        <v/>
      </c>
      <c r="Y317" s="300" t="str">
        <f t="shared" si="241"/>
        <v/>
      </c>
      <c r="Z317" s="300" t="str">
        <f t="shared" si="242"/>
        <v/>
      </c>
      <c r="AA317" s="303" t="str">
        <f t="shared" si="243"/>
        <v/>
      </c>
      <c r="AB317" s="300" t="str">
        <f t="shared" si="244"/>
        <v/>
      </c>
      <c r="AC317" s="300" t="str">
        <f t="shared" si="245"/>
        <v/>
      </c>
      <c r="AD317" s="300" t="str">
        <f t="shared" si="246"/>
        <v/>
      </c>
      <c r="AE317" s="192" t="str">
        <f t="shared" si="247"/>
        <v/>
      </c>
      <c r="AF317" s="192" t="str">
        <f t="shared" si="248"/>
        <v/>
      </c>
      <c r="AG317" s="192"/>
      <c r="AJ317" s="300" t="str">
        <f t="shared" si="249"/>
        <v/>
      </c>
      <c r="AK317" s="300" t="str">
        <f t="shared" si="250"/>
        <v/>
      </c>
      <c r="AL317" s="300" t="str">
        <f t="shared" si="251"/>
        <v/>
      </c>
      <c r="AM317" s="300" t="str">
        <f t="shared" si="252"/>
        <v/>
      </c>
      <c r="AN317" s="300" t="str">
        <f t="shared" si="253"/>
        <v/>
      </c>
      <c r="AO317" s="300" t="str">
        <f t="shared" si="254"/>
        <v/>
      </c>
      <c r="AP317" s="300" t="str">
        <f t="shared" si="255"/>
        <v/>
      </c>
      <c r="AQ317" s="300" t="str">
        <f t="shared" si="256"/>
        <v/>
      </c>
      <c r="AR317" s="306" t="str">
        <f t="shared" si="257"/>
        <v/>
      </c>
      <c r="AS317" s="300" t="str">
        <f t="shared" si="258"/>
        <v/>
      </c>
      <c r="AT317" s="300" t="str">
        <f t="shared" si="259"/>
        <v/>
      </c>
      <c r="AU317" s="192" t="str">
        <f t="shared" si="260"/>
        <v>рбс</v>
      </c>
      <c r="AV317" s="192" t="str">
        <f t="shared" si="261"/>
        <v>рбс90401416общпро</v>
      </c>
      <c r="AW317" s="191">
        <f t="shared" si="262"/>
        <v>50000</v>
      </c>
      <c r="AX317" s="191">
        <f t="shared" si="263"/>
        <v>0</v>
      </c>
      <c r="AY317" s="191">
        <f t="shared" si="264"/>
        <v>50000</v>
      </c>
      <c r="AZ317" s="191">
        <f t="shared" si="265"/>
        <v>0</v>
      </c>
      <c r="BA317" s="193">
        <f t="shared" si="266"/>
        <v>1</v>
      </c>
      <c r="BB317" s="193">
        <f t="shared" si="267"/>
        <v>1</v>
      </c>
      <c r="BC317" s="193">
        <f t="shared" si="268"/>
        <v>1</v>
      </c>
      <c r="BD317" s="191">
        <f t="shared" si="274"/>
        <v>50000</v>
      </c>
      <c r="BE317" s="191">
        <f t="shared" si="269"/>
        <v>0</v>
      </c>
      <c r="BF317" s="210">
        <f t="shared" si="270"/>
        <v>50000</v>
      </c>
      <c r="BG317" s="211">
        <f t="shared" si="271"/>
        <v>50000</v>
      </c>
      <c r="BH317" s="289"/>
      <c r="BI317" s="289"/>
      <c r="BJ317" s="228"/>
      <c r="BK317" s="228"/>
      <c r="BL317" s="233" t="str">
        <f t="shared" si="272"/>
        <v>01</v>
      </c>
    </row>
    <row r="318" spans="1:64" ht="12" hidden="1" customHeight="1">
      <c r="A318" s="333" t="s">
        <v>686</v>
      </c>
      <c r="B318" s="381" t="s">
        <v>418</v>
      </c>
      <c r="C318" s="333" t="s">
        <v>657</v>
      </c>
      <c r="D318" s="381" t="s">
        <v>399</v>
      </c>
      <c r="E318" s="381" t="s">
        <v>883</v>
      </c>
      <c r="F318" s="381" t="s">
        <v>602</v>
      </c>
      <c r="G318" s="381" t="s">
        <v>385</v>
      </c>
      <c r="H318" s="100" t="s">
        <v>653</v>
      </c>
      <c r="I318" s="381" t="s">
        <v>339</v>
      </c>
      <c r="J318" s="382">
        <v>30721.97</v>
      </c>
      <c r="K318" s="382">
        <v>0</v>
      </c>
      <c r="L318" s="191" t="str">
        <f t="shared" si="231"/>
        <v>904014160113802007514012121110</v>
      </c>
      <c r="M318" s="192">
        <f t="array" ref="M318">IF(COUNT(SEARCH(Удалить_Роспись_КВСР,$B318)*SEARCH(Удалить_Роспись_ПБС,$C318)*SEARCH(Удалить_Роспись_КФСР, $D318)*SEARCH(Удалить_Роспись_КЦСР,$E318)*SEARCH(Удалить_Роспись_КВР,$F318)*SEARCH(Удалить_Роспись_ЭК,$H318)*SEARCH(Удалить_Роспись_КР,$I318))&gt;0,0,1)</f>
        <v>0</v>
      </c>
      <c r="N318" s="192">
        <v>0</v>
      </c>
      <c r="O318" s="192" t="str">
        <f t="shared" si="232"/>
        <v/>
      </c>
      <c r="P318" s="192" t="str">
        <f t="shared" si="273"/>
        <v/>
      </c>
      <c r="Q318" s="300" t="str">
        <f t="shared" si="233"/>
        <v/>
      </c>
      <c r="R318" s="300" t="str">
        <f t="shared" si="234"/>
        <v/>
      </c>
      <c r="S318" s="300" t="str">
        <f t="shared" si="235"/>
        <v/>
      </c>
      <c r="T318" s="192" t="str">
        <f t="shared" si="236"/>
        <v/>
      </c>
      <c r="U318" s="303" t="str">
        <f t="shared" si="237"/>
        <v/>
      </c>
      <c r="V318" s="300" t="str">
        <f t="shared" si="238"/>
        <v/>
      </c>
      <c r="W318" s="192" t="str">
        <f t="shared" si="239"/>
        <v/>
      </c>
      <c r="X318" s="303" t="str">
        <f t="shared" si="240"/>
        <v/>
      </c>
      <c r="Y318" s="300" t="str">
        <f t="shared" si="241"/>
        <v/>
      </c>
      <c r="Z318" s="300" t="str">
        <f t="shared" si="242"/>
        <v/>
      </c>
      <c r="AA318" s="303" t="str">
        <f t="shared" si="243"/>
        <v/>
      </c>
      <c r="AB318" s="300" t="str">
        <f t="shared" si="244"/>
        <v/>
      </c>
      <c r="AC318" s="300" t="str">
        <f t="shared" si="245"/>
        <v/>
      </c>
      <c r="AD318" s="300" t="str">
        <f t="shared" si="246"/>
        <v/>
      </c>
      <c r="AE318" s="192" t="str">
        <f t="shared" si="247"/>
        <v/>
      </c>
      <c r="AF318" s="192" t="str">
        <f t="shared" si="248"/>
        <v/>
      </c>
      <c r="AG318" s="192"/>
      <c r="AJ318" s="300" t="str">
        <f t="shared" si="249"/>
        <v/>
      </c>
      <c r="AK318" s="300" t="str">
        <f t="shared" si="250"/>
        <v/>
      </c>
      <c r="AL318" s="300" t="str">
        <f t="shared" si="251"/>
        <v/>
      </c>
      <c r="AM318" s="300" t="str">
        <f t="shared" si="252"/>
        <v/>
      </c>
      <c r="AN318" s="300" t="str">
        <f t="shared" si="253"/>
        <v/>
      </c>
      <c r="AO318" s="300" t="str">
        <f t="shared" si="254"/>
        <v/>
      </c>
      <c r="AP318" s="300" t="str">
        <f t="shared" si="255"/>
        <v/>
      </c>
      <c r="AQ318" s="300" t="str">
        <f t="shared" si="256"/>
        <v/>
      </c>
      <c r="AR318" s="306" t="str">
        <f t="shared" si="257"/>
        <v/>
      </c>
      <c r="AS318" s="300" t="str">
        <f t="shared" si="258"/>
        <v/>
      </c>
      <c r="AT318" s="300" t="str">
        <f t="shared" si="259"/>
        <v/>
      </c>
      <c r="AU318" s="192" t="str">
        <f t="shared" si="260"/>
        <v>рбс</v>
      </c>
      <c r="AV318" s="192" t="str">
        <f t="shared" si="261"/>
        <v>рбс90401416общопл</v>
      </c>
      <c r="AW318" s="191">
        <f t="shared" si="262"/>
        <v>0</v>
      </c>
      <c r="AX318" s="191">
        <f t="shared" si="263"/>
        <v>0</v>
      </c>
      <c r="AY318" s="191">
        <f t="shared" si="264"/>
        <v>0</v>
      </c>
      <c r="AZ318" s="191">
        <f t="shared" si="265"/>
        <v>0</v>
      </c>
      <c r="BA318" s="193">
        <f t="shared" si="266"/>
        <v>1</v>
      </c>
      <c r="BB318" s="193">
        <f t="shared" si="267"/>
        <v>1</v>
      </c>
      <c r="BC318" s="193">
        <f t="shared" si="268"/>
        <v>1</v>
      </c>
      <c r="BD318" s="191">
        <f t="shared" si="274"/>
        <v>0</v>
      </c>
      <c r="BE318" s="191">
        <f t="shared" si="269"/>
        <v>0</v>
      </c>
      <c r="BF318" s="210">
        <f t="shared" si="270"/>
        <v>0</v>
      </c>
      <c r="BG318" s="211">
        <f t="shared" si="271"/>
        <v>0</v>
      </c>
      <c r="BH318" s="289"/>
      <c r="BI318" s="289"/>
      <c r="BJ318" s="228"/>
      <c r="BK318" s="228"/>
      <c r="BL318" s="233" t="str">
        <f t="shared" si="272"/>
        <v>01</v>
      </c>
    </row>
    <row r="319" spans="1:64" ht="12" hidden="1" customHeight="1">
      <c r="A319" s="333" t="s">
        <v>686</v>
      </c>
      <c r="B319" s="381" t="s">
        <v>418</v>
      </c>
      <c r="C319" s="333" t="s">
        <v>657</v>
      </c>
      <c r="D319" s="381" t="s">
        <v>399</v>
      </c>
      <c r="E319" s="381" t="s">
        <v>883</v>
      </c>
      <c r="F319" s="381" t="s">
        <v>873</v>
      </c>
      <c r="G319" s="381" t="s">
        <v>387</v>
      </c>
      <c r="H319" s="100" t="s">
        <v>653</v>
      </c>
      <c r="I319" s="381" t="s">
        <v>339</v>
      </c>
      <c r="J319" s="382">
        <v>9278.0300000000007</v>
      </c>
      <c r="K319" s="382">
        <v>0</v>
      </c>
      <c r="L319" s="191" t="str">
        <f t="shared" si="231"/>
        <v>904014160113802007514012921310</v>
      </c>
      <c r="M319" s="192">
        <f t="array" ref="M319">IF(COUNT(SEARCH(Удалить_Роспись_КВСР,$B319)*SEARCH(Удалить_Роспись_ПБС,$C319)*SEARCH(Удалить_Роспись_КФСР, $D319)*SEARCH(Удалить_Роспись_КЦСР,$E319)*SEARCH(Удалить_Роспись_КВР,$F319)*SEARCH(Удалить_Роспись_ЭК,$H319)*SEARCH(Удалить_Роспись_КР,$I319))&gt;0,0,1)</f>
        <v>0</v>
      </c>
      <c r="N319" s="192">
        <v>0</v>
      </c>
      <c r="O319" s="192" t="str">
        <f t="shared" si="232"/>
        <v/>
      </c>
      <c r="P319" s="192" t="str">
        <f t="shared" si="273"/>
        <v/>
      </c>
      <c r="Q319" s="300" t="str">
        <f t="shared" si="233"/>
        <v/>
      </c>
      <c r="R319" s="300" t="str">
        <f t="shared" si="234"/>
        <v/>
      </c>
      <c r="S319" s="300" t="str">
        <f t="shared" si="235"/>
        <v/>
      </c>
      <c r="T319" s="192" t="str">
        <f t="shared" si="236"/>
        <v/>
      </c>
      <c r="U319" s="303" t="str">
        <f t="shared" si="237"/>
        <v/>
      </c>
      <c r="V319" s="300" t="str">
        <f t="shared" si="238"/>
        <v/>
      </c>
      <c r="W319" s="192" t="str">
        <f t="shared" si="239"/>
        <v/>
      </c>
      <c r="X319" s="303" t="str">
        <f t="shared" si="240"/>
        <v/>
      </c>
      <c r="Y319" s="300" t="str">
        <f t="shared" si="241"/>
        <v/>
      </c>
      <c r="Z319" s="300" t="str">
        <f t="shared" si="242"/>
        <v/>
      </c>
      <c r="AA319" s="303" t="str">
        <f t="shared" si="243"/>
        <v/>
      </c>
      <c r="AB319" s="300" t="str">
        <f t="shared" si="244"/>
        <v/>
      </c>
      <c r="AC319" s="300" t="str">
        <f t="shared" si="245"/>
        <v/>
      </c>
      <c r="AD319" s="300" t="str">
        <f t="shared" si="246"/>
        <v/>
      </c>
      <c r="AE319" s="192" t="str">
        <f t="shared" si="247"/>
        <v/>
      </c>
      <c r="AF319" s="192" t="str">
        <f t="shared" si="248"/>
        <v/>
      </c>
      <c r="AG319" s="192"/>
      <c r="AJ319" s="300" t="str">
        <f t="shared" si="249"/>
        <v/>
      </c>
      <c r="AK319" s="300" t="str">
        <f t="shared" si="250"/>
        <v/>
      </c>
      <c r="AL319" s="300" t="str">
        <f t="shared" si="251"/>
        <v/>
      </c>
      <c r="AM319" s="300" t="str">
        <f t="shared" si="252"/>
        <v/>
      </c>
      <c r="AN319" s="300" t="str">
        <f t="shared" si="253"/>
        <v/>
      </c>
      <c r="AO319" s="300" t="str">
        <f t="shared" si="254"/>
        <v/>
      </c>
      <c r="AP319" s="300" t="str">
        <f t="shared" si="255"/>
        <v/>
      </c>
      <c r="AQ319" s="300" t="str">
        <f t="shared" si="256"/>
        <v/>
      </c>
      <c r="AR319" s="306" t="str">
        <f t="shared" si="257"/>
        <v/>
      </c>
      <c r="AS319" s="300" t="str">
        <f t="shared" si="258"/>
        <v/>
      </c>
      <c r="AT319" s="300" t="str">
        <f t="shared" si="259"/>
        <v/>
      </c>
      <c r="AU319" s="192" t="str">
        <f t="shared" si="260"/>
        <v>рбс</v>
      </c>
      <c r="AV319" s="192" t="str">
        <f t="shared" si="261"/>
        <v>рбс90401416общопл</v>
      </c>
      <c r="AW319" s="191">
        <f t="shared" si="262"/>
        <v>0</v>
      </c>
      <c r="AX319" s="191">
        <f t="shared" si="263"/>
        <v>0</v>
      </c>
      <c r="AY319" s="191">
        <f t="shared" si="264"/>
        <v>0</v>
      </c>
      <c r="AZ319" s="191">
        <f t="shared" si="265"/>
        <v>0</v>
      </c>
      <c r="BA319" s="193">
        <f t="shared" si="266"/>
        <v>1</v>
      </c>
      <c r="BB319" s="193">
        <f t="shared" si="267"/>
        <v>1</v>
      </c>
      <c r="BC319" s="193">
        <f t="shared" si="268"/>
        <v>1</v>
      </c>
      <c r="BD319" s="191">
        <f t="shared" ref="BD319:BD329" si="276">IF(ISNA(BA319),0,AY319*$BA319)</f>
        <v>0</v>
      </c>
      <c r="BE319" s="191">
        <f t="shared" si="269"/>
        <v>0</v>
      </c>
      <c r="BF319" s="210">
        <f t="shared" si="270"/>
        <v>0</v>
      </c>
      <c r="BG319" s="211">
        <f t="shared" si="271"/>
        <v>0</v>
      </c>
      <c r="BH319" s="289"/>
      <c r="BI319" s="289"/>
      <c r="BJ319" s="228"/>
      <c r="BK319" s="228"/>
      <c r="BL319" s="233" t="str">
        <f t="shared" si="272"/>
        <v>01</v>
      </c>
    </row>
    <row r="320" spans="1:64" ht="12" hidden="1" customHeight="1">
      <c r="A320" s="333" t="s">
        <v>686</v>
      </c>
      <c r="B320" s="381" t="s">
        <v>418</v>
      </c>
      <c r="C320" s="333" t="s">
        <v>657</v>
      </c>
      <c r="D320" s="381" t="s">
        <v>399</v>
      </c>
      <c r="E320" s="381" t="s">
        <v>883</v>
      </c>
      <c r="F320" s="381" t="s">
        <v>586</v>
      </c>
      <c r="G320" s="381" t="s">
        <v>397</v>
      </c>
      <c r="H320" s="100" t="s">
        <v>653</v>
      </c>
      <c r="I320" s="381" t="s">
        <v>339</v>
      </c>
      <c r="J320" s="382">
        <v>3700</v>
      </c>
      <c r="K320" s="382">
        <v>1610</v>
      </c>
      <c r="L320" s="191" t="str">
        <f t="shared" si="231"/>
        <v>904014160113802007514024434010</v>
      </c>
      <c r="M320" s="192">
        <f t="array" ref="M320">IF(COUNT(SEARCH(Удалить_Роспись_КВСР,$B320)*SEARCH(Удалить_Роспись_ПБС,$C320)*SEARCH(Удалить_Роспись_КФСР, $D320)*SEARCH(Удалить_Роспись_КЦСР,$E320)*SEARCH(Удалить_Роспись_КВР,$F320)*SEARCH(Удалить_Роспись_ЭК,$H320)*SEARCH(Удалить_Роспись_КР,$I320))&gt;0,0,1)</f>
        <v>0</v>
      </c>
      <c r="N320" s="192">
        <v>0</v>
      </c>
      <c r="O320" s="192" t="str">
        <f t="shared" si="232"/>
        <v/>
      </c>
      <c r="P320" s="192" t="str">
        <f t="shared" si="273"/>
        <v/>
      </c>
      <c r="Q320" s="300" t="str">
        <f t="shared" si="233"/>
        <v/>
      </c>
      <c r="R320" s="300" t="str">
        <f t="shared" si="234"/>
        <v/>
      </c>
      <c r="S320" s="300" t="str">
        <f t="shared" si="235"/>
        <v/>
      </c>
      <c r="T320" s="192" t="str">
        <f t="shared" si="236"/>
        <v/>
      </c>
      <c r="U320" s="303" t="str">
        <f t="shared" si="237"/>
        <v/>
      </c>
      <c r="V320" s="300" t="str">
        <f t="shared" si="238"/>
        <v/>
      </c>
      <c r="W320" s="192" t="str">
        <f t="shared" si="239"/>
        <v/>
      </c>
      <c r="X320" s="303" t="str">
        <f t="shared" si="240"/>
        <v/>
      </c>
      <c r="Y320" s="300" t="str">
        <f t="shared" si="241"/>
        <v/>
      </c>
      <c r="Z320" s="300" t="str">
        <f t="shared" si="242"/>
        <v/>
      </c>
      <c r="AA320" s="303" t="str">
        <f t="shared" si="243"/>
        <v/>
      </c>
      <c r="AB320" s="300" t="str">
        <f t="shared" si="244"/>
        <v/>
      </c>
      <c r="AC320" s="300" t="str">
        <f t="shared" si="245"/>
        <v/>
      </c>
      <c r="AD320" s="300" t="str">
        <f t="shared" si="246"/>
        <v/>
      </c>
      <c r="AE320" s="192" t="str">
        <f t="shared" si="247"/>
        <v/>
      </c>
      <c r="AF320" s="192" t="str">
        <f t="shared" si="248"/>
        <v/>
      </c>
      <c r="AG320" s="192"/>
      <c r="AJ320" s="300" t="str">
        <f t="shared" si="249"/>
        <v/>
      </c>
      <c r="AK320" s="300" t="str">
        <f t="shared" si="250"/>
        <v/>
      </c>
      <c r="AL320" s="300" t="str">
        <f t="shared" si="251"/>
        <v/>
      </c>
      <c r="AM320" s="300" t="str">
        <f t="shared" si="252"/>
        <v/>
      </c>
      <c r="AN320" s="300" t="str">
        <f t="shared" si="253"/>
        <v/>
      </c>
      <c r="AO320" s="300" t="str">
        <f t="shared" si="254"/>
        <v/>
      </c>
      <c r="AP320" s="300" t="str">
        <f t="shared" si="255"/>
        <v/>
      </c>
      <c r="AQ320" s="300" t="str">
        <f t="shared" si="256"/>
        <v/>
      </c>
      <c r="AR320" s="306" t="str">
        <f t="shared" si="257"/>
        <v/>
      </c>
      <c r="AS320" s="300" t="str">
        <f t="shared" si="258"/>
        <v/>
      </c>
      <c r="AT320" s="300" t="str">
        <f t="shared" si="259"/>
        <v/>
      </c>
      <c r="AU320" s="192" t="str">
        <f t="shared" si="260"/>
        <v>рбс</v>
      </c>
      <c r="AV320" s="192" t="str">
        <f t="shared" si="261"/>
        <v>рбс90401416общпро</v>
      </c>
      <c r="AW320" s="191">
        <f t="shared" si="262"/>
        <v>0</v>
      </c>
      <c r="AX320" s="191">
        <f t="shared" si="263"/>
        <v>0</v>
      </c>
      <c r="AY320" s="191">
        <f t="shared" si="264"/>
        <v>0</v>
      </c>
      <c r="AZ320" s="191">
        <f t="shared" si="265"/>
        <v>0</v>
      </c>
      <c r="BA320" s="193">
        <f t="shared" si="266"/>
        <v>1</v>
      </c>
      <c r="BB320" s="193">
        <f t="shared" si="267"/>
        <v>1</v>
      </c>
      <c r="BC320" s="193">
        <f t="shared" si="268"/>
        <v>1</v>
      </c>
      <c r="BD320" s="191">
        <f t="shared" si="276"/>
        <v>0</v>
      </c>
      <c r="BE320" s="191">
        <f t="shared" si="269"/>
        <v>0</v>
      </c>
      <c r="BF320" s="210">
        <f t="shared" si="270"/>
        <v>0</v>
      </c>
      <c r="BG320" s="211">
        <f t="shared" si="271"/>
        <v>0</v>
      </c>
      <c r="BH320" s="289"/>
      <c r="BI320" s="289"/>
      <c r="BJ320" s="228"/>
      <c r="BK320" s="228"/>
      <c r="BL320" s="233" t="str">
        <f t="shared" si="272"/>
        <v>01</v>
      </c>
    </row>
    <row r="321" spans="1:64" ht="12" customHeight="1">
      <c r="A321" s="333" t="s">
        <v>686</v>
      </c>
      <c r="B321" s="381" t="s">
        <v>418</v>
      </c>
      <c r="C321" s="333" t="s">
        <v>657</v>
      </c>
      <c r="D321" s="381" t="s">
        <v>399</v>
      </c>
      <c r="E321" s="381" t="s">
        <v>992</v>
      </c>
      <c r="F321" s="381" t="s">
        <v>586</v>
      </c>
      <c r="G321" s="381" t="s">
        <v>389</v>
      </c>
      <c r="H321" s="100" t="s">
        <v>653</v>
      </c>
      <c r="I321" s="381" t="s">
        <v>505</v>
      </c>
      <c r="J321" s="382">
        <v>266848.49</v>
      </c>
      <c r="K321" s="382">
        <v>266848.49</v>
      </c>
      <c r="L321" s="191" t="str">
        <f t="shared" si="231"/>
        <v>90401416011390900Д000024422601</v>
      </c>
      <c r="M321" s="192">
        <f t="array" ref="M321">IF(COUNT(SEARCH(Удалить_Роспись_КВСР,$B321)*SEARCH(Удалить_Роспись_ПБС,$C321)*SEARCH(Удалить_Роспись_КФСР, $D321)*SEARCH(Удалить_Роспись_КЦСР,$E321)*SEARCH(Удалить_Роспись_КВР,$F321)*SEARCH(Удалить_Роспись_ЭК,$H321)*SEARCH(Удалить_Роспись_КР,$I321))&gt;0,0,1)</f>
        <v>1</v>
      </c>
      <c r="N321" s="192">
        <f>IF(COUNT(SEARCH(Удалить_Индекс_КВСР,$B321)*SEARCH(Удалить_Индекс_ПБС,$C321)*SEARCH(Удалить_Индекс_КФСР,$D321)*SEARCH(Удалить_Индекс_КЦСР,$E321)*SEARCH(Удалить_Индекс_КВР,$F321)*SEARCH(Удалить_Индекс_ЭК,$H321)*SEARCH(Удалить_Индекс_КР,$I321))&gt;0,0,1)</f>
        <v>1</v>
      </c>
      <c r="O321" s="192" t="str">
        <f t="shared" si="232"/>
        <v/>
      </c>
      <c r="P321" s="192" t="str">
        <f t="shared" si="273"/>
        <v/>
      </c>
      <c r="Q321" s="300" t="str">
        <f t="shared" si="233"/>
        <v/>
      </c>
      <c r="R321" s="300" t="str">
        <f t="shared" si="234"/>
        <v/>
      </c>
      <c r="S321" s="300" t="str">
        <f t="shared" si="235"/>
        <v/>
      </c>
      <c r="T321" s="192" t="str">
        <f t="shared" si="236"/>
        <v/>
      </c>
      <c r="U321" s="303" t="str">
        <f t="shared" si="237"/>
        <v/>
      </c>
      <c r="V321" s="300" t="str">
        <f t="shared" si="238"/>
        <v/>
      </c>
      <c r="W321" s="192" t="str">
        <f t="shared" si="239"/>
        <v/>
      </c>
      <c r="X321" s="303" t="str">
        <f t="shared" si="240"/>
        <v/>
      </c>
      <c r="Y321" s="300" t="str">
        <f t="shared" si="241"/>
        <v/>
      </c>
      <c r="Z321" s="300" t="str">
        <f t="shared" si="242"/>
        <v/>
      </c>
      <c r="AA321" s="303" t="str">
        <f t="shared" si="243"/>
        <v/>
      </c>
      <c r="AB321" s="300" t="str">
        <f t="shared" si="244"/>
        <v/>
      </c>
      <c r="AC321" s="300" t="str">
        <f t="shared" si="245"/>
        <v/>
      </c>
      <c r="AD321" s="300" t="str">
        <f t="shared" si="246"/>
        <v/>
      </c>
      <c r="AE321" s="192" t="str">
        <f t="shared" si="247"/>
        <v/>
      </c>
      <c r="AF321" s="192" t="str">
        <f t="shared" si="248"/>
        <v/>
      </c>
      <c r="AG321" s="192"/>
      <c r="AJ321" s="300" t="str">
        <f t="shared" si="249"/>
        <v/>
      </c>
      <c r="AK321" s="300" t="str">
        <f t="shared" si="250"/>
        <v/>
      </c>
      <c r="AL321" s="300" t="str">
        <f t="shared" si="251"/>
        <v/>
      </c>
      <c r="AM321" s="300" t="str">
        <f t="shared" si="252"/>
        <v/>
      </c>
      <c r="AN321" s="300" t="str">
        <f t="shared" si="253"/>
        <v/>
      </c>
      <c r="AO321" s="300" t="str">
        <f t="shared" si="254"/>
        <v/>
      </c>
      <c r="AP321" s="300" t="str">
        <f t="shared" si="255"/>
        <v/>
      </c>
      <c r="AQ321" s="300" t="str">
        <f t="shared" si="256"/>
        <v/>
      </c>
      <c r="AR321" s="306" t="str">
        <f t="shared" si="257"/>
        <v/>
      </c>
      <c r="AS321" s="300" t="str">
        <f t="shared" si="258"/>
        <v/>
      </c>
      <c r="AT321" s="300" t="str">
        <f t="shared" si="259"/>
        <v/>
      </c>
      <c r="AU321" s="192" t="str">
        <f t="shared" si="260"/>
        <v>рбс</v>
      </c>
      <c r="AV321" s="192" t="str">
        <f t="shared" si="261"/>
        <v>рбс90401416общпро</v>
      </c>
      <c r="AW321" s="191">
        <f t="shared" si="262"/>
        <v>266848.49</v>
      </c>
      <c r="AX321" s="191">
        <f t="shared" si="263"/>
        <v>266848.49</v>
      </c>
      <c r="AY321" s="191">
        <f t="shared" si="264"/>
        <v>266848.49</v>
      </c>
      <c r="AZ321" s="191">
        <f t="shared" si="265"/>
        <v>266848.49</v>
      </c>
      <c r="BA321" s="193">
        <f t="shared" si="266"/>
        <v>1</v>
      </c>
      <c r="BB321" s="193">
        <f t="shared" si="267"/>
        <v>1</v>
      </c>
      <c r="BC321" s="193">
        <f t="shared" si="268"/>
        <v>1</v>
      </c>
      <c r="BD321" s="191">
        <f t="shared" si="276"/>
        <v>266848.49</v>
      </c>
      <c r="BE321" s="191">
        <f t="shared" si="269"/>
        <v>266848.49</v>
      </c>
      <c r="BF321" s="210">
        <f t="shared" si="270"/>
        <v>266848.49</v>
      </c>
      <c r="BG321" s="211">
        <f t="shared" si="271"/>
        <v>266848.49</v>
      </c>
      <c r="BH321" s="289"/>
      <c r="BI321" s="289"/>
      <c r="BJ321" s="228"/>
      <c r="BK321" s="228"/>
      <c r="BL321" s="233" t="str">
        <f t="shared" si="272"/>
        <v>01</v>
      </c>
    </row>
    <row r="322" spans="1:64" ht="12" customHeight="1">
      <c r="A322" s="333" t="s">
        <v>686</v>
      </c>
      <c r="B322" s="381" t="s">
        <v>418</v>
      </c>
      <c r="C322" s="333" t="s">
        <v>657</v>
      </c>
      <c r="D322" s="381" t="s">
        <v>993</v>
      </c>
      <c r="E322" s="381" t="s">
        <v>982</v>
      </c>
      <c r="F322" s="381" t="s">
        <v>608</v>
      </c>
      <c r="G322" s="381" t="s">
        <v>385</v>
      </c>
      <c r="H322" s="100" t="s">
        <v>653</v>
      </c>
      <c r="I322" s="381" t="s">
        <v>505</v>
      </c>
      <c r="J322" s="382">
        <v>82728</v>
      </c>
      <c r="K322" s="382">
        <v>0</v>
      </c>
      <c r="L322" s="191" t="str">
        <f t="shared" si="231"/>
        <v>904014160209909008000011121101</v>
      </c>
      <c r="M322" s="192">
        <f t="array" ref="M322">IF(COUNT(SEARCH(Удалить_Роспись_КВСР,$B322)*SEARCH(Удалить_Роспись_ПБС,$C322)*SEARCH(Удалить_Роспись_КФСР, $D322)*SEARCH(Удалить_Роспись_КЦСР,$E322)*SEARCH(Удалить_Роспись_КВР,$F322)*SEARCH(Удалить_Роспись_ЭК,$H322)*SEARCH(Удалить_Роспись_КР,$I322))&gt;0,0,1)</f>
        <v>1</v>
      </c>
      <c r="N322" s="192">
        <v>0</v>
      </c>
      <c r="O322" s="192" t="str">
        <f t="shared" si="232"/>
        <v/>
      </c>
      <c r="P322" s="192" t="str">
        <f t="shared" si="273"/>
        <v/>
      </c>
      <c r="Q322" s="300" t="str">
        <f t="shared" si="233"/>
        <v/>
      </c>
      <c r="R322" s="300" t="str">
        <f t="shared" si="234"/>
        <v/>
      </c>
      <c r="S322" s="300" t="str">
        <f t="shared" si="235"/>
        <v/>
      </c>
      <c r="T322" s="192" t="str">
        <f t="shared" si="236"/>
        <v/>
      </c>
      <c r="U322" s="303" t="str">
        <f t="shared" si="237"/>
        <v/>
      </c>
      <c r="V322" s="300" t="str">
        <f t="shared" si="238"/>
        <v/>
      </c>
      <c r="W322" s="192" t="str">
        <f t="shared" si="239"/>
        <v/>
      </c>
      <c r="X322" s="303" t="str">
        <f t="shared" si="240"/>
        <v/>
      </c>
      <c r="Y322" s="300" t="str">
        <f t="shared" si="241"/>
        <v/>
      </c>
      <c r="Z322" s="300" t="str">
        <f t="shared" si="242"/>
        <v/>
      </c>
      <c r="AA322" s="303" t="str">
        <f t="shared" si="243"/>
        <v/>
      </c>
      <c r="AB322" s="300" t="str">
        <f t="shared" si="244"/>
        <v/>
      </c>
      <c r="AC322" s="300" t="str">
        <f t="shared" si="245"/>
        <v/>
      </c>
      <c r="AD322" s="300" t="str">
        <f t="shared" si="246"/>
        <v/>
      </c>
      <c r="AE322" s="192" t="str">
        <f t="shared" si="247"/>
        <v/>
      </c>
      <c r="AF322" s="192" t="str">
        <f t="shared" si="248"/>
        <v/>
      </c>
      <c r="AG322" s="192"/>
      <c r="AJ322" s="300" t="str">
        <f t="shared" si="249"/>
        <v/>
      </c>
      <c r="AK322" s="300" t="str">
        <f t="shared" si="250"/>
        <v/>
      </c>
      <c r="AL322" s="300" t="str">
        <f t="shared" si="251"/>
        <v/>
      </c>
      <c r="AM322" s="300" t="str">
        <f t="shared" si="252"/>
        <v/>
      </c>
      <c r="AN322" s="300" t="str">
        <f t="shared" si="253"/>
        <v/>
      </c>
      <c r="AO322" s="300" t="str">
        <f t="shared" si="254"/>
        <v/>
      </c>
      <c r="AP322" s="300" t="str">
        <f t="shared" si="255"/>
        <v/>
      </c>
      <c r="AQ322" s="300" t="str">
        <f t="shared" si="256"/>
        <v/>
      </c>
      <c r="AR322" s="306" t="str">
        <f t="shared" si="257"/>
        <v/>
      </c>
      <c r="AS322" s="300" t="str">
        <f t="shared" si="258"/>
        <v/>
      </c>
      <c r="AT322" s="300" t="str">
        <f t="shared" si="259"/>
        <v/>
      </c>
      <c r="AU322" s="192" t="str">
        <f t="shared" si="260"/>
        <v>рбс</v>
      </c>
      <c r="AV322" s="192" t="str">
        <f t="shared" si="261"/>
        <v>рбс90401416общопл</v>
      </c>
      <c r="AW322" s="191">
        <f t="shared" si="262"/>
        <v>82728</v>
      </c>
      <c r="AX322" s="191">
        <f t="shared" si="263"/>
        <v>0</v>
      </c>
      <c r="AY322" s="191">
        <f t="shared" si="264"/>
        <v>0</v>
      </c>
      <c r="AZ322" s="191">
        <f t="shared" si="265"/>
        <v>0</v>
      </c>
      <c r="BA322" s="193">
        <f t="shared" si="266"/>
        <v>1</v>
      </c>
      <c r="BB322" s="193">
        <f t="shared" si="267"/>
        <v>1</v>
      </c>
      <c r="BC322" s="193">
        <f t="shared" si="268"/>
        <v>1</v>
      </c>
      <c r="BD322" s="191">
        <f t="shared" si="276"/>
        <v>0</v>
      </c>
      <c r="BE322" s="191">
        <f t="shared" si="269"/>
        <v>0</v>
      </c>
      <c r="BF322" s="210">
        <f t="shared" si="270"/>
        <v>0</v>
      </c>
      <c r="BG322" s="211">
        <f t="shared" si="271"/>
        <v>0</v>
      </c>
      <c r="BH322" s="289"/>
      <c r="BI322" s="289"/>
      <c r="BJ322" s="228"/>
      <c r="BK322" s="228"/>
      <c r="BL322" s="233" t="str">
        <f t="shared" si="272"/>
        <v>02</v>
      </c>
    </row>
    <row r="323" spans="1:64" ht="12" customHeight="1">
      <c r="A323" s="333" t="s">
        <v>686</v>
      </c>
      <c r="B323" s="381" t="s">
        <v>418</v>
      </c>
      <c r="C323" s="333" t="s">
        <v>657</v>
      </c>
      <c r="D323" s="381" t="s">
        <v>993</v>
      </c>
      <c r="E323" s="381" t="s">
        <v>982</v>
      </c>
      <c r="F323" s="381" t="s">
        <v>902</v>
      </c>
      <c r="G323" s="381" t="s">
        <v>387</v>
      </c>
      <c r="H323" s="100" t="s">
        <v>653</v>
      </c>
      <c r="I323" s="381" t="s">
        <v>505</v>
      </c>
      <c r="J323" s="382">
        <v>24983.88</v>
      </c>
      <c r="K323" s="382">
        <v>0</v>
      </c>
      <c r="L323" s="191" t="str">
        <f t="shared" si="231"/>
        <v>904014160209909008000011921301</v>
      </c>
      <c r="M323" s="192">
        <f t="array" ref="M323">IF(COUNT(SEARCH(Удалить_Роспись_КВСР,$B323)*SEARCH(Удалить_Роспись_ПБС,$C323)*SEARCH(Удалить_Роспись_КФСР, $D323)*SEARCH(Удалить_Роспись_КЦСР,$E323)*SEARCH(Удалить_Роспись_КВР,$F323)*SEARCH(Удалить_Роспись_ЭК,$H323)*SEARCH(Удалить_Роспись_КР,$I323))&gt;0,0,1)</f>
        <v>1</v>
      </c>
      <c r="N323" s="192">
        <v>0</v>
      </c>
      <c r="O323" s="192" t="str">
        <f t="shared" si="232"/>
        <v/>
      </c>
      <c r="P323" s="192" t="str">
        <f t="shared" si="273"/>
        <v/>
      </c>
      <c r="Q323" s="300" t="str">
        <f t="shared" si="233"/>
        <v/>
      </c>
      <c r="R323" s="300" t="str">
        <f t="shared" si="234"/>
        <v/>
      </c>
      <c r="S323" s="300" t="str">
        <f t="shared" si="235"/>
        <v/>
      </c>
      <c r="T323" s="192" t="str">
        <f t="shared" si="236"/>
        <v/>
      </c>
      <c r="U323" s="303" t="str">
        <f t="shared" si="237"/>
        <v/>
      </c>
      <c r="V323" s="300" t="str">
        <f t="shared" si="238"/>
        <v/>
      </c>
      <c r="W323" s="192" t="str">
        <f t="shared" si="239"/>
        <v/>
      </c>
      <c r="X323" s="303" t="str">
        <f t="shared" si="240"/>
        <v/>
      </c>
      <c r="Y323" s="300" t="str">
        <f t="shared" si="241"/>
        <v/>
      </c>
      <c r="Z323" s="300" t="str">
        <f t="shared" si="242"/>
        <v/>
      </c>
      <c r="AA323" s="303" t="str">
        <f t="shared" si="243"/>
        <v/>
      </c>
      <c r="AB323" s="300" t="str">
        <f t="shared" si="244"/>
        <v/>
      </c>
      <c r="AC323" s="300" t="str">
        <f t="shared" si="245"/>
        <v/>
      </c>
      <c r="AD323" s="300" t="str">
        <f t="shared" si="246"/>
        <v/>
      </c>
      <c r="AE323" s="192" t="str">
        <f t="shared" si="247"/>
        <v/>
      </c>
      <c r="AF323" s="192" t="str">
        <f t="shared" si="248"/>
        <v/>
      </c>
      <c r="AG323" s="192"/>
      <c r="AJ323" s="300" t="str">
        <f t="shared" si="249"/>
        <v/>
      </c>
      <c r="AK323" s="300" t="str">
        <f t="shared" si="250"/>
        <v/>
      </c>
      <c r="AL323" s="300" t="str">
        <f t="shared" si="251"/>
        <v/>
      </c>
      <c r="AM323" s="300" t="str">
        <f t="shared" si="252"/>
        <v/>
      </c>
      <c r="AN323" s="300" t="str">
        <f t="shared" si="253"/>
        <v/>
      </c>
      <c r="AO323" s="300" t="str">
        <f t="shared" si="254"/>
        <v/>
      </c>
      <c r="AP323" s="300" t="str">
        <f t="shared" si="255"/>
        <v/>
      </c>
      <c r="AQ323" s="300" t="str">
        <f t="shared" si="256"/>
        <v/>
      </c>
      <c r="AR323" s="306" t="str">
        <f t="shared" si="257"/>
        <v/>
      </c>
      <c r="AS323" s="300" t="str">
        <f t="shared" si="258"/>
        <v/>
      </c>
      <c r="AT323" s="300" t="str">
        <f t="shared" si="259"/>
        <v/>
      </c>
      <c r="AU323" s="192" t="str">
        <f t="shared" si="260"/>
        <v>рбс</v>
      </c>
      <c r="AV323" s="192" t="str">
        <f t="shared" si="261"/>
        <v>рбс90401416общопл</v>
      </c>
      <c r="AW323" s="191">
        <f t="shared" si="262"/>
        <v>24983.88</v>
      </c>
      <c r="AX323" s="191">
        <f t="shared" si="263"/>
        <v>0</v>
      </c>
      <c r="AY323" s="191">
        <f t="shared" si="264"/>
        <v>0</v>
      </c>
      <c r="AZ323" s="191">
        <f t="shared" si="265"/>
        <v>0</v>
      </c>
      <c r="BA323" s="193">
        <f t="shared" si="266"/>
        <v>1</v>
      </c>
      <c r="BB323" s="193">
        <f t="shared" si="267"/>
        <v>1</v>
      </c>
      <c r="BC323" s="193">
        <f t="shared" si="268"/>
        <v>1</v>
      </c>
      <c r="BD323" s="191">
        <f t="shared" si="276"/>
        <v>0</v>
      </c>
      <c r="BE323" s="191">
        <f t="shared" si="269"/>
        <v>0</v>
      </c>
      <c r="BF323" s="210">
        <f t="shared" si="270"/>
        <v>0</v>
      </c>
      <c r="BG323" s="211">
        <f t="shared" si="271"/>
        <v>0</v>
      </c>
      <c r="BH323" s="289"/>
      <c r="BI323" s="289"/>
      <c r="BJ323" s="228"/>
      <c r="BK323" s="228"/>
      <c r="BL323" s="233" t="str">
        <f t="shared" si="272"/>
        <v>02</v>
      </c>
    </row>
    <row r="324" spans="1:64" ht="12" customHeight="1">
      <c r="A324" s="333" t="s">
        <v>686</v>
      </c>
      <c r="B324" s="381" t="s">
        <v>418</v>
      </c>
      <c r="C324" s="333" t="s">
        <v>657</v>
      </c>
      <c r="D324" s="381" t="s">
        <v>421</v>
      </c>
      <c r="E324" s="381" t="s">
        <v>994</v>
      </c>
      <c r="F324" s="381" t="s">
        <v>586</v>
      </c>
      <c r="G324" s="381" t="s">
        <v>389</v>
      </c>
      <c r="H324" s="100" t="s">
        <v>653</v>
      </c>
      <c r="I324" s="381" t="s">
        <v>505</v>
      </c>
      <c r="J324" s="382">
        <v>10000</v>
      </c>
      <c r="K324" s="382">
        <v>0</v>
      </c>
      <c r="L324" s="191" t="str">
        <f t="shared" si="231"/>
        <v>904014160309252008000024422601</v>
      </c>
      <c r="M324" s="192">
        <f t="array" ref="M324">IF(COUNT(SEARCH(Удалить_Роспись_КВСР,$B324)*SEARCH(Удалить_Роспись_ПБС,$C324)*SEARCH(Удалить_Роспись_КФСР, $D324)*SEARCH(Удалить_Роспись_КЦСР,$E324)*SEARCH(Удалить_Роспись_КВР,$F324)*SEARCH(Удалить_Роспись_ЭК,$H324)*SEARCH(Удалить_Роспись_КР,$I324))&gt;0,0,1)</f>
        <v>1</v>
      </c>
      <c r="N324" s="192">
        <f>IF(COUNT(SEARCH(Удалить_Индекс_КВСР,$B324)*SEARCH(Удалить_Индекс_ПБС,$C324)*SEARCH(Удалить_Индекс_КФСР,$D324)*SEARCH(Удалить_Индекс_КЦСР,$E324)*SEARCH(Удалить_Индекс_КВР,$F324)*SEARCH(Удалить_Индекс_ЭК,$H324)*SEARCH(Удалить_Индекс_КР,$I324))&gt;0,0,1)</f>
        <v>1</v>
      </c>
      <c r="O324" s="192" t="str">
        <f t="shared" si="232"/>
        <v/>
      </c>
      <c r="P324" s="192" t="str">
        <f t="shared" si="273"/>
        <v/>
      </c>
      <c r="Q324" s="300" t="str">
        <f t="shared" si="233"/>
        <v/>
      </c>
      <c r="R324" s="300" t="str">
        <f t="shared" si="234"/>
        <v/>
      </c>
      <c r="S324" s="300" t="str">
        <f t="shared" si="235"/>
        <v/>
      </c>
      <c r="T324" s="192" t="str">
        <f t="shared" si="236"/>
        <v/>
      </c>
      <c r="U324" s="303" t="str">
        <f t="shared" si="237"/>
        <v/>
      </c>
      <c r="V324" s="300" t="str">
        <f t="shared" si="238"/>
        <v/>
      </c>
      <c r="W324" s="192" t="str">
        <f t="shared" si="239"/>
        <v/>
      </c>
      <c r="X324" s="303" t="str">
        <f t="shared" si="240"/>
        <v/>
      </c>
      <c r="Y324" s="300" t="str">
        <f t="shared" si="241"/>
        <v/>
      </c>
      <c r="Z324" s="300" t="str">
        <f t="shared" si="242"/>
        <v/>
      </c>
      <c r="AA324" s="303" t="str">
        <f t="shared" si="243"/>
        <v/>
      </c>
      <c r="AB324" s="300" t="str">
        <f t="shared" si="244"/>
        <v/>
      </c>
      <c r="AC324" s="300" t="str">
        <f t="shared" si="245"/>
        <v/>
      </c>
      <c r="AD324" s="300" t="str">
        <f t="shared" si="246"/>
        <v/>
      </c>
      <c r="AE324" s="192" t="str">
        <f t="shared" si="247"/>
        <v/>
      </c>
      <c r="AF324" s="192" t="str">
        <f t="shared" si="248"/>
        <v/>
      </c>
      <c r="AG324" s="192"/>
      <c r="AJ324" s="300" t="str">
        <f t="shared" si="249"/>
        <v/>
      </c>
      <c r="AK324" s="300" t="str">
        <f t="shared" si="250"/>
        <v/>
      </c>
      <c r="AL324" s="300" t="str">
        <f t="shared" si="251"/>
        <v/>
      </c>
      <c r="AM324" s="300" t="str">
        <f t="shared" si="252"/>
        <v/>
      </c>
      <c r="AN324" s="300" t="str">
        <f t="shared" si="253"/>
        <v/>
      </c>
      <c r="AO324" s="300" t="str">
        <f t="shared" si="254"/>
        <v/>
      </c>
      <c r="AP324" s="300" t="str">
        <f t="shared" si="255"/>
        <v/>
      </c>
      <c r="AQ324" s="300" t="str">
        <f t="shared" si="256"/>
        <v/>
      </c>
      <c r="AR324" s="306" t="str">
        <f t="shared" si="257"/>
        <v/>
      </c>
      <c r="AS324" s="300" t="str">
        <f t="shared" si="258"/>
        <v/>
      </c>
      <c r="AT324" s="300" t="str">
        <f t="shared" si="259"/>
        <v/>
      </c>
      <c r="AU324" s="192" t="str">
        <f t="shared" si="260"/>
        <v>рбс</v>
      </c>
      <c r="AV324" s="192" t="str">
        <f t="shared" si="261"/>
        <v>рбс90401416общпро</v>
      </c>
      <c r="AW324" s="191">
        <f t="shared" si="262"/>
        <v>10000</v>
      </c>
      <c r="AX324" s="191">
        <f t="shared" si="263"/>
        <v>0</v>
      </c>
      <c r="AY324" s="191">
        <f t="shared" si="264"/>
        <v>10000</v>
      </c>
      <c r="AZ324" s="191">
        <f t="shared" si="265"/>
        <v>0</v>
      </c>
      <c r="BA324" s="193">
        <f t="shared" si="266"/>
        <v>1</v>
      </c>
      <c r="BB324" s="193">
        <f t="shared" si="267"/>
        <v>1</v>
      </c>
      <c r="BC324" s="193">
        <f t="shared" si="268"/>
        <v>1</v>
      </c>
      <c r="BD324" s="191">
        <f t="shared" si="276"/>
        <v>10000</v>
      </c>
      <c r="BE324" s="191">
        <f t="shared" si="269"/>
        <v>0</v>
      </c>
      <c r="BF324" s="210">
        <f t="shared" si="270"/>
        <v>10000</v>
      </c>
      <c r="BG324" s="211">
        <f t="shared" si="271"/>
        <v>10000</v>
      </c>
      <c r="BH324" s="289"/>
      <c r="BI324" s="289"/>
      <c r="BJ324" s="228"/>
      <c r="BK324" s="228"/>
      <c r="BL324" s="233" t="str">
        <f t="shared" si="272"/>
        <v>03</v>
      </c>
    </row>
    <row r="325" spans="1:64" ht="12" customHeight="1">
      <c r="A325" s="333" t="s">
        <v>686</v>
      </c>
      <c r="B325" s="381" t="s">
        <v>418</v>
      </c>
      <c r="C325" s="333" t="s">
        <v>657</v>
      </c>
      <c r="D325" s="381" t="s">
        <v>421</v>
      </c>
      <c r="E325" s="381" t="s">
        <v>994</v>
      </c>
      <c r="F325" s="381" t="s">
        <v>586</v>
      </c>
      <c r="G325" s="381" t="s">
        <v>397</v>
      </c>
      <c r="H325" s="100" t="s">
        <v>653</v>
      </c>
      <c r="I325" s="381" t="s">
        <v>505</v>
      </c>
      <c r="J325" s="382">
        <v>15000</v>
      </c>
      <c r="K325" s="382">
        <v>5000</v>
      </c>
      <c r="L325" s="191" t="str">
        <f t="shared" si="231"/>
        <v>904014160309252008000024434001</v>
      </c>
      <c r="M325" s="192">
        <f t="array" ref="M325">IF(COUNT(SEARCH(Удалить_Роспись_КВСР,$B325)*SEARCH(Удалить_Роспись_ПБС,$C325)*SEARCH(Удалить_Роспись_КФСР, $D325)*SEARCH(Удалить_Роспись_КЦСР,$E325)*SEARCH(Удалить_Роспись_КВР,$F325)*SEARCH(Удалить_Роспись_ЭК,$H325)*SEARCH(Удалить_Роспись_КР,$I325))&gt;0,0,1)</f>
        <v>1</v>
      </c>
      <c r="N325" s="192">
        <f>IF(COUNT(SEARCH(Удалить_Индекс_КВСР,$B325)*SEARCH(Удалить_Индекс_ПБС,$C325)*SEARCH(Удалить_Индекс_КФСР,$D325)*SEARCH(Удалить_Индекс_КЦСР,$E325)*SEARCH(Удалить_Индекс_КВР,$F325)*SEARCH(Удалить_Индекс_ЭК,$H325)*SEARCH(Удалить_Индекс_КР,$I325))&gt;0,0,1)</f>
        <v>1</v>
      </c>
      <c r="O325" s="192" t="str">
        <f t="shared" si="232"/>
        <v/>
      </c>
      <c r="P325" s="192" t="str">
        <f t="shared" si="273"/>
        <v/>
      </c>
      <c r="Q325" s="300" t="str">
        <f t="shared" si="233"/>
        <v/>
      </c>
      <c r="R325" s="300" t="str">
        <f t="shared" si="234"/>
        <v/>
      </c>
      <c r="S325" s="300" t="str">
        <f t="shared" si="235"/>
        <v/>
      </c>
      <c r="T325" s="192" t="str">
        <f t="shared" si="236"/>
        <v/>
      </c>
      <c r="U325" s="303" t="str">
        <f t="shared" si="237"/>
        <v/>
      </c>
      <c r="V325" s="300" t="str">
        <f t="shared" si="238"/>
        <v/>
      </c>
      <c r="W325" s="192" t="str">
        <f t="shared" si="239"/>
        <v/>
      </c>
      <c r="X325" s="303" t="str">
        <f t="shared" si="240"/>
        <v/>
      </c>
      <c r="Y325" s="300" t="str">
        <f t="shared" si="241"/>
        <v/>
      </c>
      <c r="Z325" s="300" t="str">
        <f t="shared" si="242"/>
        <v/>
      </c>
      <c r="AA325" s="303" t="str">
        <f t="shared" si="243"/>
        <v/>
      </c>
      <c r="AB325" s="300" t="str">
        <f t="shared" si="244"/>
        <v/>
      </c>
      <c r="AC325" s="300" t="str">
        <f t="shared" si="245"/>
        <v/>
      </c>
      <c r="AD325" s="300" t="str">
        <f t="shared" si="246"/>
        <v/>
      </c>
      <c r="AE325" s="192" t="str">
        <f t="shared" si="247"/>
        <v/>
      </c>
      <c r="AF325" s="192" t="str">
        <f t="shared" si="248"/>
        <v/>
      </c>
      <c r="AG325" s="192"/>
      <c r="AJ325" s="300" t="str">
        <f t="shared" si="249"/>
        <v/>
      </c>
      <c r="AK325" s="300" t="str">
        <f t="shared" si="250"/>
        <v/>
      </c>
      <c r="AL325" s="300" t="str">
        <f t="shared" si="251"/>
        <v/>
      </c>
      <c r="AM325" s="300" t="str">
        <f t="shared" si="252"/>
        <v/>
      </c>
      <c r="AN325" s="300" t="str">
        <f t="shared" si="253"/>
        <v/>
      </c>
      <c r="AO325" s="300" t="str">
        <f t="shared" si="254"/>
        <v/>
      </c>
      <c r="AP325" s="300" t="str">
        <f t="shared" si="255"/>
        <v/>
      </c>
      <c r="AQ325" s="300" t="str">
        <f t="shared" si="256"/>
        <v/>
      </c>
      <c r="AR325" s="306" t="str">
        <f t="shared" si="257"/>
        <v/>
      </c>
      <c r="AS325" s="300" t="str">
        <f t="shared" si="258"/>
        <v/>
      </c>
      <c r="AT325" s="300" t="str">
        <f t="shared" si="259"/>
        <v/>
      </c>
      <c r="AU325" s="192" t="str">
        <f t="shared" si="260"/>
        <v>рбс</v>
      </c>
      <c r="AV325" s="192" t="str">
        <f t="shared" si="261"/>
        <v>рбс90401416общпро</v>
      </c>
      <c r="AW325" s="191">
        <f t="shared" si="262"/>
        <v>15000</v>
      </c>
      <c r="AX325" s="191">
        <f t="shared" si="263"/>
        <v>5000</v>
      </c>
      <c r="AY325" s="191">
        <f t="shared" si="264"/>
        <v>15000</v>
      </c>
      <c r="AZ325" s="191">
        <f t="shared" si="265"/>
        <v>5000</v>
      </c>
      <c r="BA325" s="193">
        <f t="shared" si="266"/>
        <v>1</v>
      </c>
      <c r="BB325" s="193">
        <f t="shared" si="267"/>
        <v>1</v>
      </c>
      <c r="BC325" s="193">
        <f t="shared" si="268"/>
        <v>1</v>
      </c>
      <c r="BD325" s="191">
        <f t="shared" si="276"/>
        <v>15000</v>
      </c>
      <c r="BE325" s="191">
        <f t="shared" si="269"/>
        <v>5000</v>
      </c>
      <c r="BF325" s="210">
        <f t="shared" si="270"/>
        <v>15000</v>
      </c>
      <c r="BG325" s="211">
        <f t="shared" si="271"/>
        <v>15000</v>
      </c>
      <c r="BH325" s="289"/>
      <c r="BI325" s="289"/>
      <c r="BJ325" s="228"/>
      <c r="BK325" s="228"/>
      <c r="BL325" s="233" t="str">
        <f t="shared" si="272"/>
        <v>03</v>
      </c>
    </row>
    <row r="326" spans="1:64" ht="12" hidden="1" customHeight="1">
      <c r="A326" s="333" t="s">
        <v>686</v>
      </c>
      <c r="B326" s="381" t="s">
        <v>418</v>
      </c>
      <c r="C326" s="333" t="s">
        <v>657</v>
      </c>
      <c r="D326" s="381" t="s">
        <v>401</v>
      </c>
      <c r="E326" s="381" t="s">
        <v>995</v>
      </c>
      <c r="F326" s="381" t="s">
        <v>586</v>
      </c>
      <c r="G326" s="381" t="s">
        <v>389</v>
      </c>
      <c r="H326" s="100" t="s">
        <v>653</v>
      </c>
      <c r="I326" s="381" t="s">
        <v>339</v>
      </c>
      <c r="J326" s="382">
        <v>287959</v>
      </c>
      <c r="K326" s="382">
        <v>287959</v>
      </c>
      <c r="L326" s="191" t="str">
        <f t="shared" si="231"/>
        <v>904014160310251007412024422610</v>
      </c>
      <c r="M326" s="192">
        <f t="array" ref="M326">IF(COUNT(SEARCH(Удалить_Роспись_КВСР,$B326)*SEARCH(Удалить_Роспись_ПБС,$C326)*SEARCH(Удалить_Роспись_КФСР, $D326)*SEARCH(Удалить_Роспись_КЦСР,$E326)*SEARCH(Удалить_Роспись_КВР,$F326)*SEARCH(Удалить_Роспись_ЭК,$H326)*SEARCH(Удалить_Роспись_КР,$I326))&gt;0,0,1)</f>
        <v>0</v>
      </c>
      <c r="N326" s="192">
        <v>0</v>
      </c>
      <c r="O326" s="192" t="str">
        <f t="shared" si="232"/>
        <v/>
      </c>
      <c r="P326" s="192" t="str">
        <f t="shared" si="273"/>
        <v/>
      </c>
      <c r="Q326" s="300" t="str">
        <f t="shared" si="233"/>
        <v/>
      </c>
      <c r="R326" s="300" t="str">
        <f t="shared" si="234"/>
        <v/>
      </c>
      <c r="S326" s="300" t="str">
        <f t="shared" si="235"/>
        <v/>
      </c>
      <c r="T326" s="192" t="str">
        <f t="shared" si="236"/>
        <v/>
      </c>
      <c r="U326" s="303" t="str">
        <f t="shared" si="237"/>
        <v/>
      </c>
      <c r="V326" s="300" t="str">
        <f t="shared" si="238"/>
        <v/>
      </c>
      <c r="W326" s="192" t="str">
        <f t="shared" si="239"/>
        <v/>
      </c>
      <c r="X326" s="303" t="str">
        <f t="shared" si="240"/>
        <v/>
      </c>
      <c r="Y326" s="300" t="str">
        <f t="shared" si="241"/>
        <v/>
      </c>
      <c r="Z326" s="300" t="str">
        <f t="shared" si="242"/>
        <v/>
      </c>
      <c r="AA326" s="303" t="str">
        <f t="shared" si="243"/>
        <v/>
      </c>
      <c r="AB326" s="300" t="str">
        <f t="shared" si="244"/>
        <v/>
      </c>
      <c r="AC326" s="300" t="str">
        <f t="shared" si="245"/>
        <v/>
      </c>
      <c r="AD326" s="300" t="str">
        <f t="shared" si="246"/>
        <v/>
      </c>
      <c r="AE326" s="192" t="str">
        <f t="shared" si="247"/>
        <v/>
      </c>
      <c r="AF326" s="192" t="str">
        <f t="shared" si="248"/>
        <v/>
      </c>
      <c r="AG326" s="192"/>
      <c r="AJ326" s="300" t="str">
        <f t="shared" si="249"/>
        <v/>
      </c>
      <c r="AK326" s="300" t="str">
        <f t="shared" si="250"/>
        <v/>
      </c>
      <c r="AL326" s="300" t="str">
        <f t="shared" si="251"/>
        <v/>
      </c>
      <c r="AM326" s="300" t="str">
        <f t="shared" si="252"/>
        <v/>
      </c>
      <c r="AN326" s="300" t="str">
        <f t="shared" si="253"/>
        <v/>
      </c>
      <c r="AO326" s="300" t="str">
        <f t="shared" si="254"/>
        <v/>
      </c>
      <c r="AP326" s="300" t="str">
        <f t="shared" si="255"/>
        <v/>
      </c>
      <c r="AQ326" s="300" t="str">
        <f t="shared" si="256"/>
        <v/>
      </c>
      <c r="AR326" s="306" t="str">
        <f t="shared" si="257"/>
        <v/>
      </c>
      <c r="AS326" s="300" t="str">
        <f t="shared" si="258"/>
        <v/>
      </c>
      <c r="AT326" s="300" t="str">
        <f t="shared" si="259"/>
        <v/>
      </c>
      <c r="AU326" s="192" t="str">
        <f t="shared" si="260"/>
        <v>рбс</v>
      </c>
      <c r="AV326" s="192" t="str">
        <f t="shared" si="261"/>
        <v>рбс90401416общпро</v>
      </c>
      <c r="AW326" s="191">
        <f t="shared" si="262"/>
        <v>0</v>
      </c>
      <c r="AX326" s="191">
        <f t="shared" si="263"/>
        <v>0</v>
      </c>
      <c r="AY326" s="191">
        <f t="shared" si="264"/>
        <v>0</v>
      </c>
      <c r="AZ326" s="191">
        <f t="shared" si="265"/>
        <v>0</v>
      </c>
      <c r="BA326" s="193">
        <f t="shared" si="266"/>
        <v>1</v>
      </c>
      <c r="BB326" s="193">
        <f t="shared" si="267"/>
        <v>1</v>
      </c>
      <c r="BC326" s="193">
        <f t="shared" si="268"/>
        <v>1</v>
      </c>
      <c r="BD326" s="191">
        <f t="shared" si="276"/>
        <v>0</v>
      </c>
      <c r="BE326" s="191">
        <f t="shared" si="269"/>
        <v>0</v>
      </c>
      <c r="BF326" s="210">
        <f t="shared" si="270"/>
        <v>0</v>
      </c>
      <c r="BG326" s="211">
        <f t="shared" si="271"/>
        <v>0</v>
      </c>
      <c r="BH326" s="289"/>
      <c r="BI326" s="289"/>
      <c r="BJ326" s="228"/>
      <c r="BK326" s="228"/>
      <c r="BL326" s="233" t="str">
        <f t="shared" si="272"/>
        <v>03</v>
      </c>
    </row>
    <row r="327" spans="1:64" ht="12" customHeight="1">
      <c r="A327" s="333" t="s">
        <v>686</v>
      </c>
      <c r="B327" s="381" t="s">
        <v>418</v>
      </c>
      <c r="C327" s="333" t="s">
        <v>657</v>
      </c>
      <c r="D327" s="381" t="s">
        <v>401</v>
      </c>
      <c r="E327" s="381" t="s">
        <v>996</v>
      </c>
      <c r="F327" s="381" t="s">
        <v>586</v>
      </c>
      <c r="G327" s="381" t="s">
        <v>389</v>
      </c>
      <c r="H327" s="100" t="s">
        <v>653</v>
      </c>
      <c r="I327" s="381" t="s">
        <v>505</v>
      </c>
      <c r="J327" s="382">
        <v>284500</v>
      </c>
      <c r="K327" s="382">
        <v>162955.04</v>
      </c>
      <c r="L327" s="191" t="str">
        <f t="shared" si="231"/>
        <v>904014160310251008000024422601</v>
      </c>
      <c r="M327" s="192">
        <f t="array" ref="M327">IF(COUNT(SEARCH(Удалить_Роспись_КВСР,$B327)*SEARCH(Удалить_Роспись_ПБС,$C327)*SEARCH(Удалить_Роспись_КФСР, $D327)*SEARCH(Удалить_Роспись_КЦСР,$E327)*SEARCH(Удалить_Роспись_КВР,$F327)*SEARCH(Удалить_Роспись_ЭК,$H327)*SEARCH(Удалить_Роспись_КР,$I327))&gt;0,0,1)</f>
        <v>1</v>
      </c>
      <c r="N327" s="192">
        <v>0</v>
      </c>
      <c r="O327" s="192" t="str">
        <f t="shared" si="232"/>
        <v/>
      </c>
      <c r="P327" s="192" t="str">
        <f t="shared" si="273"/>
        <v/>
      </c>
      <c r="Q327" s="300" t="str">
        <f t="shared" si="233"/>
        <v/>
      </c>
      <c r="R327" s="300" t="str">
        <f t="shared" si="234"/>
        <v/>
      </c>
      <c r="S327" s="300" t="str">
        <f t="shared" si="235"/>
        <v/>
      </c>
      <c r="T327" s="192" t="str">
        <f t="shared" si="236"/>
        <v/>
      </c>
      <c r="U327" s="303" t="str">
        <f t="shared" si="237"/>
        <v/>
      </c>
      <c r="V327" s="300" t="str">
        <f t="shared" si="238"/>
        <v/>
      </c>
      <c r="W327" s="192" t="str">
        <f t="shared" si="239"/>
        <v/>
      </c>
      <c r="X327" s="303" t="str">
        <f t="shared" si="240"/>
        <v/>
      </c>
      <c r="Y327" s="300" t="str">
        <f t="shared" si="241"/>
        <v/>
      </c>
      <c r="Z327" s="300" t="str">
        <f t="shared" si="242"/>
        <v/>
      </c>
      <c r="AA327" s="303" t="str">
        <f t="shared" si="243"/>
        <v/>
      </c>
      <c r="AB327" s="300" t="str">
        <f t="shared" si="244"/>
        <v/>
      </c>
      <c r="AC327" s="300" t="str">
        <f t="shared" si="245"/>
        <v/>
      </c>
      <c r="AD327" s="300" t="str">
        <f t="shared" si="246"/>
        <v/>
      </c>
      <c r="AE327" s="192" t="str">
        <f t="shared" si="247"/>
        <v/>
      </c>
      <c r="AF327" s="192" t="str">
        <f t="shared" si="248"/>
        <v/>
      </c>
      <c r="AG327" s="192"/>
      <c r="AJ327" s="300" t="str">
        <f t="shared" si="249"/>
        <v/>
      </c>
      <c r="AK327" s="300" t="str">
        <f t="shared" si="250"/>
        <v/>
      </c>
      <c r="AL327" s="300" t="str">
        <f t="shared" si="251"/>
        <v/>
      </c>
      <c r="AM327" s="300" t="str">
        <f t="shared" si="252"/>
        <v/>
      </c>
      <c r="AN327" s="300" t="str">
        <f t="shared" si="253"/>
        <v/>
      </c>
      <c r="AO327" s="300" t="str">
        <f t="shared" si="254"/>
        <v/>
      </c>
      <c r="AP327" s="300" t="str">
        <f t="shared" si="255"/>
        <v/>
      </c>
      <c r="AQ327" s="300" t="str">
        <f t="shared" si="256"/>
        <v/>
      </c>
      <c r="AR327" s="306" t="str">
        <f t="shared" si="257"/>
        <v/>
      </c>
      <c r="AS327" s="300" t="str">
        <f t="shared" si="258"/>
        <v/>
      </c>
      <c r="AT327" s="300" t="str">
        <f t="shared" si="259"/>
        <v/>
      </c>
      <c r="AU327" s="192" t="str">
        <f t="shared" si="260"/>
        <v>рбс</v>
      </c>
      <c r="AV327" s="192" t="str">
        <f t="shared" si="261"/>
        <v>рбс90401416общпро</v>
      </c>
      <c r="AW327" s="191">
        <f t="shared" si="262"/>
        <v>284500</v>
      </c>
      <c r="AX327" s="191">
        <f t="shared" si="263"/>
        <v>162955.04</v>
      </c>
      <c r="AY327" s="191">
        <f t="shared" si="264"/>
        <v>0</v>
      </c>
      <c r="AZ327" s="191">
        <f t="shared" si="265"/>
        <v>0</v>
      </c>
      <c r="BA327" s="193">
        <f t="shared" si="266"/>
        <v>1</v>
      </c>
      <c r="BB327" s="193">
        <f t="shared" si="267"/>
        <v>1</v>
      </c>
      <c r="BC327" s="193">
        <f t="shared" si="268"/>
        <v>1</v>
      </c>
      <c r="BD327" s="191">
        <f t="shared" si="276"/>
        <v>0</v>
      </c>
      <c r="BE327" s="191">
        <f t="shared" si="269"/>
        <v>0</v>
      </c>
      <c r="BF327" s="210">
        <f t="shared" si="270"/>
        <v>0</v>
      </c>
      <c r="BG327" s="211">
        <f t="shared" si="271"/>
        <v>0</v>
      </c>
      <c r="BH327" s="289"/>
      <c r="BI327" s="289"/>
      <c r="BJ327" s="228"/>
      <c r="BK327" s="228"/>
      <c r="BL327" s="233" t="str">
        <f t="shared" si="272"/>
        <v>03</v>
      </c>
    </row>
    <row r="328" spans="1:64" ht="12" customHeight="1">
      <c r="A328" s="333" t="s">
        <v>686</v>
      </c>
      <c r="B328" s="381" t="s">
        <v>418</v>
      </c>
      <c r="C328" s="333" t="s">
        <v>657</v>
      </c>
      <c r="D328" s="381" t="s">
        <v>401</v>
      </c>
      <c r="E328" s="381" t="s">
        <v>996</v>
      </c>
      <c r="F328" s="381" t="s">
        <v>586</v>
      </c>
      <c r="G328" s="381" t="s">
        <v>397</v>
      </c>
      <c r="H328" s="100" t="s">
        <v>653</v>
      </c>
      <c r="I328" s="381" t="s">
        <v>505</v>
      </c>
      <c r="J328" s="382">
        <v>10500</v>
      </c>
      <c r="K328" s="382">
        <v>10500</v>
      </c>
      <c r="L328" s="191" t="str">
        <f t="shared" si="231"/>
        <v>904014160310251008000024434001</v>
      </c>
      <c r="M328" s="192">
        <f t="array" ref="M328">IF(COUNT(SEARCH(Удалить_Роспись_КВСР,$B328)*SEARCH(Удалить_Роспись_ПБС,$C328)*SEARCH(Удалить_Роспись_КФСР, $D328)*SEARCH(Удалить_Роспись_КЦСР,$E328)*SEARCH(Удалить_Роспись_КВР,$F328)*SEARCH(Удалить_Роспись_ЭК,$H328)*SEARCH(Удалить_Роспись_КР,$I328))&gt;0,0,1)</f>
        <v>1</v>
      </c>
      <c r="N328" s="192">
        <v>0</v>
      </c>
      <c r="O328" s="192" t="str">
        <f t="shared" si="232"/>
        <v/>
      </c>
      <c r="P328" s="192" t="str">
        <f t="shared" si="273"/>
        <v/>
      </c>
      <c r="Q328" s="300" t="str">
        <f t="shared" si="233"/>
        <v/>
      </c>
      <c r="R328" s="300" t="str">
        <f t="shared" si="234"/>
        <v/>
      </c>
      <c r="S328" s="300" t="str">
        <f t="shared" si="235"/>
        <v/>
      </c>
      <c r="T328" s="192" t="str">
        <f t="shared" si="236"/>
        <v/>
      </c>
      <c r="U328" s="303" t="str">
        <f t="shared" si="237"/>
        <v/>
      </c>
      <c r="V328" s="300" t="str">
        <f t="shared" si="238"/>
        <v/>
      </c>
      <c r="W328" s="192" t="str">
        <f t="shared" si="239"/>
        <v/>
      </c>
      <c r="X328" s="303" t="str">
        <f t="shared" si="240"/>
        <v/>
      </c>
      <c r="Y328" s="300" t="str">
        <f t="shared" si="241"/>
        <v/>
      </c>
      <c r="Z328" s="300" t="str">
        <f t="shared" si="242"/>
        <v/>
      </c>
      <c r="AA328" s="303" t="str">
        <f t="shared" si="243"/>
        <v/>
      </c>
      <c r="AB328" s="300" t="str">
        <f t="shared" si="244"/>
        <v/>
      </c>
      <c r="AC328" s="300" t="str">
        <f t="shared" si="245"/>
        <v/>
      </c>
      <c r="AD328" s="300" t="str">
        <f t="shared" si="246"/>
        <v/>
      </c>
      <c r="AE328" s="192" t="str">
        <f t="shared" si="247"/>
        <v/>
      </c>
      <c r="AF328" s="192" t="str">
        <f t="shared" si="248"/>
        <v/>
      </c>
      <c r="AG328" s="192"/>
      <c r="AJ328" s="300" t="str">
        <f t="shared" si="249"/>
        <v/>
      </c>
      <c r="AK328" s="300" t="str">
        <f t="shared" si="250"/>
        <v/>
      </c>
      <c r="AL328" s="300" t="str">
        <f t="shared" si="251"/>
        <v/>
      </c>
      <c r="AM328" s="300" t="str">
        <f t="shared" si="252"/>
        <v/>
      </c>
      <c r="AN328" s="300" t="str">
        <f t="shared" si="253"/>
        <v/>
      </c>
      <c r="AO328" s="300" t="str">
        <f t="shared" si="254"/>
        <v/>
      </c>
      <c r="AP328" s="300" t="str">
        <f t="shared" si="255"/>
        <v/>
      </c>
      <c r="AQ328" s="300" t="str">
        <f t="shared" si="256"/>
        <v/>
      </c>
      <c r="AR328" s="306" t="str">
        <f t="shared" si="257"/>
        <v/>
      </c>
      <c r="AS328" s="300" t="str">
        <f t="shared" si="258"/>
        <v/>
      </c>
      <c r="AT328" s="300" t="str">
        <f t="shared" si="259"/>
        <v/>
      </c>
      <c r="AU328" s="192" t="str">
        <f t="shared" si="260"/>
        <v>рбс</v>
      </c>
      <c r="AV328" s="192" t="str">
        <f t="shared" si="261"/>
        <v>рбс90401416общпро</v>
      </c>
      <c r="AW328" s="191">
        <f t="shared" si="262"/>
        <v>10500</v>
      </c>
      <c r="AX328" s="191">
        <f t="shared" si="263"/>
        <v>10500</v>
      </c>
      <c r="AY328" s="191">
        <f t="shared" si="264"/>
        <v>0</v>
      </c>
      <c r="AZ328" s="191">
        <f t="shared" si="265"/>
        <v>0</v>
      </c>
      <c r="BA328" s="193">
        <f t="shared" si="266"/>
        <v>1</v>
      </c>
      <c r="BB328" s="193">
        <f t="shared" si="267"/>
        <v>1</v>
      </c>
      <c r="BC328" s="193">
        <f t="shared" si="268"/>
        <v>1</v>
      </c>
      <c r="BD328" s="191">
        <f t="shared" si="276"/>
        <v>0</v>
      </c>
      <c r="BE328" s="191">
        <f t="shared" si="269"/>
        <v>0</v>
      </c>
      <c r="BF328" s="210">
        <f t="shared" si="270"/>
        <v>0</v>
      </c>
      <c r="BG328" s="211">
        <f t="shared" si="271"/>
        <v>0</v>
      </c>
      <c r="BH328" s="289"/>
      <c r="BI328" s="289"/>
      <c r="BJ328" s="228"/>
      <c r="BK328" s="228"/>
      <c r="BL328" s="233" t="str">
        <f t="shared" si="272"/>
        <v>03</v>
      </c>
    </row>
    <row r="329" spans="1:64" ht="12" customHeight="1">
      <c r="A329" s="333" t="s">
        <v>686</v>
      </c>
      <c r="B329" s="381" t="s">
        <v>418</v>
      </c>
      <c r="C329" s="333" t="s">
        <v>657</v>
      </c>
      <c r="D329" s="381" t="s">
        <v>401</v>
      </c>
      <c r="E329" s="381" t="s">
        <v>997</v>
      </c>
      <c r="F329" s="381" t="s">
        <v>586</v>
      </c>
      <c r="G329" s="381" t="s">
        <v>389</v>
      </c>
      <c r="H329" s="100" t="s">
        <v>653</v>
      </c>
      <c r="I329" s="381" t="s">
        <v>505</v>
      </c>
      <c r="J329" s="382">
        <v>14397.95</v>
      </c>
      <c r="K329" s="382">
        <v>14397.95</v>
      </c>
      <c r="L329" s="191" t="str">
        <f t="shared" si="231"/>
        <v>90401416031025100S412024422601</v>
      </c>
      <c r="M329" s="192">
        <f t="array" ref="M329">IF(COUNT(SEARCH(Удалить_Роспись_КВСР,$B329)*SEARCH(Удалить_Роспись_ПБС,$C329)*SEARCH(Удалить_Роспись_КФСР, $D329)*SEARCH(Удалить_Роспись_КЦСР,$E329)*SEARCH(Удалить_Роспись_КВР,$F329)*SEARCH(Удалить_Роспись_ЭК,$H329)*SEARCH(Удалить_Роспись_КР,$I329))&gt;0,0,1)</f>
        <v>0</v>
      </c>
      <c r="N329" s="192">
        <v>0</v>
      </c>
      <c r="O329" s="192" t="str">
        <f t="shared" si="232"/>
        <v/>
      </c>
      <c r="P329" s="192" t="str">
        <f t="shared" si="273"/>
        <v/>
      </c>
      <c r="Q329" s="300" t="str">
        <f t="shared" si="233"/>
        <v/>
      </c>
      <c r="R329" s="300" t="str">
        <f t="shared" si="234"/>
        <v/>
      </c>
      <c r="S329" s="300" t="str">
        <f t="shared" si="235"/>
        <v/>
      </c>
      <c r="T329" s="192" t="str">
        <f t="shared" si="236"/>
        <v/>
      </c>
      <c r="U329" s="303" t="str">
        <f t="shared" si="237"/>
        <v/>
      </c>
      <c r="V329" s="300" t="str">
        <f t="shared" si="238"/>
        <v/>
      </c>
      <c r="W329" s="192" t="str">
        <f t="shared" si="239"/>
        <v/>
      </c>
      <c r="X329" s="303" t="str">
        <f t="shared" si="240"/>
        <v/>
      </c>
      <c r="Y329" s="300" t="str">
        <f t="shared" si="241"/>
        <v/>
      </c>
      <c r="Z329" s="300" t="str">
        <f t="shared" si="242"/>
        <v/>
      </c>
      <c r="AA329" s="303" t="str">
        <f t="shared" si="243"/>
        <v/>
      </c>
      <c r="AB329" s="300" t="str">
        <f t="shared" si="244"/>
        <v/>
      </c>
      <c r="AC329" s="300" t="str">
        <f t="shared" si="245"/>
        <v/>
      </c>
      <c r="AD329" s="300" t="str">
        <f t="shared" si="246"/>
        <v/>
      </c>
      <c r="AE329" s="192" t="str">
        <f t="shared" si="247"/>
        <v/>
      </c>
      <c r="AF329" s="192" t="str">
        <f t="shared" si="248"/>
        <v/>
      </c>
      <c r="AG329" s="192"/>
      <c r="AJ329" s="300" t="str">
        <f t="shared" si="249"/>
        <v/>
      </c>
      <c r="AK329" s="300" t="str">
        <f t="shared" si="250"/>
        <v/>
      </c>
      <c r="AL329" s="300" t="str">
        <f t="shared" si="251"/>
        <v/>
      </c>
      <c r="AM329" s="300" t="str">
        <f t="shared" si="252"/>
        <v/>
      </c>
      <c r="AN329" s="300" t="str">
        <f t="shared" si="253"/>
        <v/>
      </c>
      <c r="AO329" s="300" t="str">
        <f t="shared" si="254"/>
        <v/>
      </c>
      <c r="AP329" s="300" t="str">
        <f t="shared" si="255"/>
        <v/>
      </c>
      <c r="AQ329" s="300" t="str">
        <f t="shared" si="256"/>
        <v/>
      </c>
      <c r="AR329" s="306" t="str">
        <f t="shared" si="257"/>
        <v/>
      </c>
      <c r="AS329" s="300" t="str">
        <f t="shared" si="258"/>
        <v/>
      </c>
      <c r="AT329" s="300" t="str">
        <f t="shared" si="259"/>
        <v/>
      </c>
      <c r="AU329" s="192" t="str">
        <f t="shared" si="260"/>
        <v>рбс</v>
      </c>
      <c r="AV329" s="192" t="str">
        <f t="shared" si="261"/>
        <v>рбс90401416общпро</v>
      </c>
      <c r="AW329" s="191">
        <f t="shared" si="262"/>
        <v>0</v>
      </c>
      <c r="AX329" s="191">
        <f t="shared" si="263"/>
        <v>0</v>
      </c>
      <c r="AY329" s="191">
        <f t="shared" si="264"/>
        <v>0</v>
      </c>
      <c r="AZ329" s="191">
        <f t="shared" si="265"/>
        <v>0</v>
      </c>
      <c r="BA329" s="193">
        <f t="shared" si="266"/>
        <v>1</v>
      </c>
      <c r="BB329" s="193">
        <f t="shared" si="267"/>
        <v>1</v>
      </c>
      <c r="BC329" s="193">
        <f t="shared" si="268"/>
        <v>1</v>
      </c>
      <c r="BD329" s="191">
        <f t="shared" si="276"/>
        <v>0</v>
      </c>
      <c r="BE329" s="191">
        <f t="shared" si="269"/>
        <v>0</v>
      </c>
      <c r="BF329" s="210">
        <f t="shared" si="270"/>
        <v>0</v>
      </c>
      <c r="BG329" s="211">
        <f t="shared" si="271"/>
        <v>0</v>
      </c>
      <c r="BH329" s="289"/>
      <c r="BI329" s="289"/>
      <c r="BJ329" s="228"/>
      <c r="BK329" s="228"/>
      <c r="BL329" s="233" t="str">
        <f t="shared" si="272"/>
        <v>03</v>
      </c>
    </row>
    <row r="330" spans="1:64" ht="12" customHeight="1">
      <c r="A330" s="333" t="s">
        <v>686</v>
      </c>
      <c r="B330" s="381" t="s">
        <v>418</v>
      </c>
      <c r="C330" s="333" t="s">
        <v>657</v>
      </c>
      <c r="D330" s="381" t="s">
        <v>422</v>
      </c>
      <c r="E330" s="381" t="s">
        <v>998</v>
      </c>
      <c r="F330" s="381" t="s">
        <v>611</v>
      </c>
      <c r="G330" s="381" t="s">
        <v>423</v>
      </c>
      <c r="H330" s="100" t="s">
        <v>653</v>
      </c>
      <c r="I330" s="381" t="s">
        <v>505</v>
      </c>
      <c r="J330" s="382">
        <v>7389376</v>
      </c>
      <c r="K330" s="382">
        <v>5673402.6699999999</v>
      </c>
      <c r="L330" s="191" t="str">
        <f t="shared" si="231"/>
        <v>90401416040826300Ч009081024101</v>
      </c>
      <c r="M330" s="192">
        <f t="array" ref="M330">IF(COUNT(SEARCH(Удалить_Роспись_КВСР,$B330)*SEARCH(Удалить_Роспись_ПБС,$C330)*SEARCH(Удалить_Роспись_КФСР, $D330)*SEARCH(Удалить_Роспись_КЦСР,$E330)*SEARCH(Удалить_Роспись_КВР,$F330)*SEARCH(Удалить_Роспись_ЭК,$H330)*SEARCH(Удалить_Роспись_КР,$I330))&gt;0,0,1)</f>
        <v>1</v>
      </c>
      <c r="N330" s="192">
        <v>0</v>
      </c>
      <c r="O330" s="192" t="str">
        <f t="shared" si="232"/>
        <v/>
      </c>
      <c r="P330" s="192" t="str">
        <f t="shared" si="273"/>
        <v/>
      </c>
      <c r="Q330" s="300" t="str">
        <f t="shared" si="233"/>
        <v/>
      </c>
      <c r="R330" s="300" t="str">
        <f t="shared" si="234"/>
        <v/>
      </c>
      <c r="S330" s="300" t="str">
        <f t="shared" si="235"/>
        <v/>
      </c>
      <c r="T330" s="192" t="str">
        <f t="shared" si="236"/>
        <v/>
      </c>
      <c r="U330" s="303" t="str">
        <f t="shared" si="237"/>
        <v/>
      </c>
      <c r="V330" s="300" t="str">
        <f t="shared" si="238"/>
        <v/>
      </c>
      <c r="W330" s="192" t="str">
        <f t="shared" si="239"/>
        <v/>
      </c>
      <c r="X330" s="303" t="str">
        <f t="shared" si="240"/>
        <v/>
      </c>
      <c r="Y330" s="300" t="str">
        <f t="shared" si="241"/>
        <v/>
      </c>
      <c r="Z330" s="300" t="str">
        <f t="shared" si="242"/>
        <v/>
      </c>
      <c r="AA330" s="303" t="str">
        <f t="shared" si="243"/>
        <v/>
      </c>
      <c r="AB330" s="300" t="str">
        <f t="shared" si="244"/>
        <v/>
      </c>
      <c r="AC330" s="300" t="str">
        <f t="shared" si="245"/>
        <v/>
      </c>
      <c r="AD330" s="300" t="str">
        <f t="shared" si="246"/>
        <v/>
      </c>
      <c r="AE330" s="192" t="str">
        <f t="shared" si="247"/>
        <v/>
      </c>
      <c r="AF330" s="192" t="str">
        <f t="shared" si="248"/>
        <v/>
      </c>
      <c r="AG330" s="192"/>
      <c r="AJ330" s="300" t="str">
        <f t="shared" si="249"/>
        <v/>
      </c>
      <c r="AK330" s="300" t="str">
        <f t="shared" si="250"/>
        <v/>
      </c>
      <c r="AL330" s="300" t="str">
        <f t="shared" si="251"/>
        <v/>
      </c>
      <c r="AM330" s="300" t="str">
        <f t="shared" si="252"/>
        <v/>
      </c>
      <c r="AN330" s="300" t="str">
        <f t="shared" si="253"/>
        <v/>
      </c>
      <c r="AO330" s="300" t="str">
        <f t="shared" si="254"/>
        <v/>
      </c>
      <c r="AP330" s="300" t="str">
        <f t="shared" si="255"/>
        <v>тра</v>
      </c>
      <c r="AQ330" s="300" t="str">
        <f t="shared" si="256"/>
        <v/>
      </c>
      <c r="AR330" s="306" t="str">
        <f t="shared" si="257"/>
        <v/>
      </c>
      <c r="AS330" s="300" t="str">
        <f t="shared" si="258"/>
        <v/>
      </c>
      <c r="AT330" s="300" t="str">
        <f t="shared" si="259"/>
        <v/>
      </c>
      <c r="AU330" s="192" t="str">
        <f t="shared" si="260"/>
        <v>тра</v>
      </c>
      <c r="AV330" s="192" t="str">
        <f t="shared" si="261"/>
        <v>тра90401416общпро</v>
      </c>
      <c r="AW330" s="191">
        <f t="shared" si="262"/>
        <v>7389376</v>
      </c>
      <c r="AX330" s="191">
        <f t="shared" si="263"/>
        <v>5673402.6699999999</v>
      </c>
      <c r="AY330" s="191">
        <f t="shared" si="264"/>
        <v>0</v>
      </c>
      <c r="AZ330" s="191">
        <f t="shared" si="265"/>
        <v>0</v>
      </c>
      <c r="BA330" s="193">
        <f t="shared" si="266"/>
        <v>1</v>
      </c>
      <c r="BB330" s="193">
        <f t="shared" si="267"/>
        <v>1</v>
      </c>
      <c r="BC330" s="193">
        <f t="shared" si="268"/>
        <v>1</v>
      </c>
      <c r="BD330" s="191">
        <f>IF(ISNA(BA330),0,AY330*$BA330)+1000010</f>
        <v>1000010</v>
      </c>
      <c r="BE330" s="191">
        <f t="shared" si="269"/>
        <v>0</v>
      </c>
      <c r="BF330" s="210">
        <f t="shared" si="270"/>
        <v>1000010</v>
      </c>
      <c r="BG330" s="211">
        <f t="shared" si="271"/>
        <v>1000010</v>
      </c>
      <c r="BH330" s="289"/>
      <c r="BI330" s="289"/>
      <c r="BJ330" s="228"/>
      <c r="BK330" s="228"/>
      <c r="BL330" s="233" t="str">
        <f t="shared" si="272"/>
        <v>04</v>
      </c>
    </row>
    <row r="331" spans="1:64" ht="12" customHeight="1">
      <c r="A331" s="333" t="s">
        <v>686</v>
      </c>
      <c r="B331" s="381" t="s">
        <v>418</v>
      </c>
      <c r="C331" s="333" t="s">
        <v>657</v>
      </c>
      <c r="D331" s="381" t="s">
        <v>422</v>
      </c>
      <c r="E331" s="381" t="s">
        <v>998</v>
      </c>
      <c r="F331" s="381" t="s">
        <v>611</v>
      </c>
      <c r="G331" s="381" t="s">
        <v>405</v>
      </c>
      <c r="H331" s="100" t="s">
        <v>653</v>
      </c>
      <c r="I331" s="381" t="s">
        <v>505</v>
      </c>
      <c r="J331" s="382">
        <v>1810614</v>
      </c>
      <c r="K331" s="382">
        <v>1208515.1399999999</v>
      </c>
      <c r="L331" s="191" t="str">
        <f t="shared" si="231"/>
        <v>90401416040826300Ч009081024201</v>
      </c>
      <c r="M331" s="192">
        <f t="array" ref="M331">IF(COUNT(SEARCH(Удалить_Роспись_КВСР,$B331)*SEARCH(Удалить_Роспись_ПБС,$C331)*SEARCH(Удалить_Роспись_КФСР, $D331)*SEARCH(Удалить_Роспись_КЦСР,$E331)*SEARCH(Удалить_Роспись_КВР,$F331)*SEARCH(Удалить_Роспись_ЭК,$H331)*SEARCH(Удалить_Роспись_КР,$I331))&gt;0,0,1)</f>
        <v>1</v>
      </c>
      <c r="N331" s="192">
        <v>0</v>
      </c>
      <c r="O331" s="192" t="str">
        <f t="shared" si="232"/>
        <v/>
      </c>
      <c r="P331" s="192" t="str">
        <f t="shared" si="273"/>
        <v/>
      </c>
      <c r="Q331" s="300" t="str">
        <f t="shared" si="233"/>
        <v/>
      </c>
      <c r="R331" s="300" t="str">
        <f t="shared" si="234"/>
        <v/>
      </c>
      <c r="S331" s="300" t="str">
        <f t="shared" si="235"/>
        <v/>
      </c>
      <c r="T331" s="192" t="str">
        <f t="shared" si="236"/>
        <v/>
      </c>
      <c r="U331" s="303" t="str">
        <f t="shared" si="237"/>
        <v/>
      </c>
      <c r="V331" s="300" t="str">
        <f t="shared" si="238"/>
        <v/>
      </c>
      <c r="W331" s="192" t="str">
        <f t="shared" si="239"/>
        <v/>
      </c>
      <c r="X331" s="303" t="str">
        <f t="shared" si="240"/>
        <v/>
      </c>
      <c r="Y331" s="300" t="str">
        <f t="shared" si="241"/>
        <v/>
      </c>
      <c r="Z331" s="300" t="str">
        <f t="shared" si="242"/>
        <v/>
      </c>
      <c r="AA331" s="303" t="str">
        <f t="shared" si="243"/>
        <v/>
      </c>
      <c r="AB331" s="300" t="str">
        <f t="shared" si="244"/>
        <v/>
      </c>
      <c r="AC331" s="300" t="str">
        <f t="shared" si="245"/>
        <v/>
      </c>
      <c r="AD331" s="300" t="str">
        <f t="shared" si="246"/>
        <v/>
      </c>
      <c r="AE331" s="192" t="str">
        <f t="shared" si="247"/>
        <v/>
      </c>
      <c r="AF331" s="192" t="str">
        <f t="shared" si="248"/>
        <v/>
      </c>
      <c r="AG331" s="192"/>
      <c r="AJ331" s="300" t="str">
        <f t="shared" si="249"/>
        <v/>
      </c>
      <c r="AK331" s="300" t="str">
        <f t="shared" si="250"/>
        <v/>
      </c>
      <c r="AL331" s="300" t="str">
        <f t="shared" si="251"/>
        <v/>
      </c>
      <c r="AM331" s="300" t="str">
        <f t="shared" si="252"/>
        <v/>
      </c>
      <c r="AN331" s="300" t="str">
        <f t="shared" si="253"/>
        <v/>
      </c>
      <c r="AO331" s="300" t="str">
        <f t="shared" si="254"/>
        <v/>
      </c>
      <c r="AP331" s="300" t="str">
        <f t="shared" si="255"/>
        <v>тра</v>
      </c>
      <c r="AQ331" s="300" t="str">
        <f t="shared" si="256"/>
        <v/>
      </c>
      <c r="AR331" s="306" t="str">
        <f t="shared" si="257"/>
        <v/>
      </c>
      <c r="AS331" s="300" t="str">
        <f t="shared" si="258"/>
        <v/>
      </c>
      <c r="AT331" s="300" t="str">
        <f t="shared" si="259"/>
        <v/>
      </c>
      <c r="AU331" s="192" t="str">
        <f t="shared" si="260"/>
        <v>тра</v>
      </c>
      <c r="AV331" s="192" t="str">
        <f t="shared" si="261"/>
        <v>тра90401416общпро</v>
      </c>
      <c r="AW331" s="191">
        <f t="shared" si="262"/>
        <v>1810614</v>
      </c>
      <c r="AX331" s="191">
        <f t="shared" si="263"/>
        <v>1208515.1399999999</v>
      </c>
      <c r="AY331" s="191">
        <f t="shared" si="264"/>
        <v>0</v>
      </c>
      <c r="AZ331" s="191">
        <f t="shared" si="265"/>
        <v>0</v>
      </c>
      <c r="BA331" s="193">
        <f t="shared" si="266"/>
        <v>1</v>
      </c>
      <c r="BB331" s="193">
        <f t="shared" si="267"/>
        <v>1</v>
      </c>
      <c r="BC331" s="193">
        <f t="shared" si="268"/>
        <v>1</v>
      </c>
      <c r="BD331" s="191">
        <f t="shared" ref="BD331:BD394" si="277">IF(ISNA(BA331),0,AY331*$BA331)</f>
        <v>0</v>
      </c>
      <c r="BE331" s="191">
        <f t="shared" si="269"/>
        <v>0</v>
      </c>
      <c r="BF331" s="210">
        <f t="shared" si="270"/>
        <v>0</v>
      </c>
      <c r="BG331" s="211">
        <f t="shared" si="271"/>
        <v>0</v>
      </c>
      <c r="BH331" s="289"/>
      <c r="BI331" s="289"/>
      <c r="BJ331" s="228"/>
      <c r="BK331" s="228"/>
      <c r="BL331" s="233" t="str">
        <f t="shared" si="272"/>
        <v>04</v>
      </c>
    </row>
    <row r="332" spans="1:64" ht="12" hidden="1" customHeight="1">
      <c r="A332" s="333" t="s">
        <v>686</v>
      </c>
      <c r="B332" s="381" t="s">
        <v>418</v>
      </c>
      <c r="C332" s="333" t="s">
        <v>657</v>
      </c>
      <c r="D332" s="381" t="s">
        <v>462</v>
      </c>
      <c r="E332" s="381" t="s">
        <v>999</v>
      </c>
      <c r="F332" s="381" t="s">
        <v>586</v>
      </c>
      <c r="G332" s="381" t="s">
        <v>394</v>
      </c>
      <c r="H332" s="100" t="s">
        <v>653</v>
      </c>
      <c r="I332" s="381" t="s">
        <v>339</v>
      </c>
      <c r="J332" s="382">
        <v>12800000</v>
      </c>
      <c r="K332" s="382">
        <v>1200000</v>
      </c>
      <c r="L332" s="191" t="str">
        <f t="shared" si="231"/>
        <v>904014160409261007393024422510</v>
      </c>
      <c r="M332" s="192">
        <f t="array" ref="M332">IF(COUNT(SEARCH(Удалить_Роспись_КВСР,$B332)*SEARCH(Удалить_Роспись_ПБС,$C332)*SEARCH(Удалить_Роспись_КФСР, $D332)*SEARCH(Удалить_Роспись_КЦСР,$E332)*SEARCH(Удалить_Роспись_КВР,$F332)*SEARCH(Удалить_Роспись_ЭК,$H332)*SEARCH(Удалить_Роспись_КР,$I332))&gt;0,0,1)</f>
        <v>0</v>
      </c>
      <c r="N332" s="192">
        <v>0</v>
      </c>
      <c r="O332" s="192" t="str">
        <f t="shared" si="232"/>
        <v/>
      </c>
      <c r="P332" s="192" t="str">
        <f t="shared" si="273"/>
        <v/>
      </c>
      <c r="Q332" s="300" t="str">
        <f t="shared" si="233"/>
        <v/>
      </c>
      <c r="R332" s="300" t="str">
        <f t="shared" si="234"/>
        <v/>
      </c>
      <c r="S332" s="300" t="str">
        <f t="shared" si="235"/>
        <v/>
      </c>
      <c r="T332" s="192" t="str">
        <f t="shared" si="236"/>
        <v/>
      </c>
      <c r="U332" s="303" t="str">
        <f t="shared" si="237"/>
        <v/>
      </c>
      <c r="V332" s="300" t="str">
        <f t="shared" si="238"/>
        <v/>
      </c>
      <c r="W332" s="192" t="str">
        <f t="shared" si="239"/>
        <v/>
      </c>
      <c r="X332" s="303" t="str">
        <f t="shared" si="240"/>
        <v/>
      </c>
      <c r="Y332" s="300" t="str">
        <f t="shared" si="241"/>
        <v/>
      </c>
      <c r="Z332" s="300" t="str">
        <f t="shared" si="242"/>
        <v/>
      </c>
      <c r="AA332" s="303" t="str">
        <f t="shared" si="243"/>
        <v/>
      </c>
      <c r="AB332" s="300" t="str">
        <f t="shared" si="244"/>
        <v/>
      </c>
      <c r="AC332" s="300" t="str">
        <f t="shared" si="245"/>
        <v/>
      </c>
      <c r="AD332" s="300" t="str">
        <f t="shared" si="246"/>
        <v/>
      </c>
      <c r="AE332" s="192" t="str">
        <f t="shared" si="247"/>
        <v/>
      </c>
      <c r="AF332" s="192" t="str">
        <f t="shared" si="248"/>
        <v/>
      </c>
      <c r="AG332" s="192"/>
      <c r="AJ332" s="300" t="str">
        <f t="shared" si="249"/>
        <v/>
      </c>
      <c r="AK332" s="300" t="str">
        <f t="shared" si="250"/>
        <v/>
      </c>
      <c r="AL332" s="300" t="str">
        <f t="shared" si="251"/>
        <v>бла</v>
      </c>
      <c r="AM332" s="300" t="str">
        <f t="shared" si="252"/>
        <v/>
      </c>
      <c r="AN332" s="300" t="str">
        <f t="shared" si="253"/>
        <v/>
      </c>
      <c r="AO332" s="300" t="str">
        <f t="shared" si="254"/>
        <v/>
      </c>
      <c r="AP332" s="300" t="str">
        <f t="shared" si="255"/>
        <v/>
      </c>
      <c r="AQ332" s="300" t="str">
        <f t="shared" si="256"/>
        <v/>
      </c>
      <c r="AR332" s="306" t="str">
        <f t="shared" si="257"/>
        <v/>
      </c>
      <c r="AS332" s="300" t="str">
        <f t="shared" si="258"/>
        <v/>
      </c>
      <c r="AT332" s="300" t="str">
        <f t="shared" si="259"/>
        <v/>
      </c>
      <c r="AU332" s="192" t="str">
        <f t="shared" si="260"/>
        <v>бла</v>
      </c>
      <c r="AV332" s="192" t="str">
        <f t="shared" si="261"/>
        <v>бла90401416общпро</v>
      </c>
      <c r="AW332" s="191">
        <f t="shared" si="262"/>
        <v>0</v>
      </c>
      <c r="AX332" s="191">
        <f t="shared" si="263"/>
        <v>0</v>
      </c>
      <c r="AY332" s="191">
        <f t="shared" si="264"/>
        <v>0</v>
      </c>
      <c r="AZ332" s="191">
        <f t="shared" si="265"/>
        <v>0</v>
      </c>
      <c r="BA332" s="193">
        <f t="shared" si="266"/>
        <v>1</v>
      </c>
      <c r="BB332" s="193">
        <f t="shared" si="267"/>
        <v>1</v>
      </c>
      <c r="BC332" s="193">
        <f t="shared" si="268"/>
        <v>1</v>
      </c>
      <c r="BD332" s="191">
        <f t="shared" si="277"/>
        <v>0</v>
      </c>
      <c r="BE332" s="191">
        <f t="shared" si="269"/>
        <v>0</v>
      </c>
      <c r="BF332" s="210">
        <f t="shared" si="270"/>
        <v>0</v>
      </c>
      <c r="BG332" s="211">
        <f t="shared" si="271"/>
        <v>0</v>
      </c>
      <c r="BH332" s="289"/>
      <c r="BI332" s="289"/>
      <c r="BJ332" s="228"/>
      <c r="BK332" s="228"/>
      <c r="BL332" s="233" t="str">
        <f t="shared" si="272"/>
        <v>04</v>
      </c>
    </row>
    <row r="333" spans="1:64" s="521" customFormat="1" ht="12" customHeight="1">
      <c r="A333" s="515" t="s">
        <v>686</v>
      </c>
      <c r="B333" s="516" t="s">
        <v>418</v>
      </c>
      <c r="C333" s="515" t="s">
        <v>657</v>
      </c>
      <c r="D333" s="516" t="s">
        <v>462</v>
      </c>
      <c r="E333" s="516" t="s">
        <v>1000</v>
      </c>
      <c r="F333" s="516" t="s">
        <v>586</v>
      </c>
      <c r="G333" s="516" t="s">
        <v>394</v>
      </c>
      <c r="H333" s="517" t="s">
        <v>653</v>
      </c>
      <c r="I333" s="516" t="s">
        <v>505</v>
      </c>
      <c r="J333" s="518">
        <v>11902124.720000001</v>
      </c>
      <c r="K333" s="518">
        <v>8298395.7599999998</v>
      </c>
      <c r="L333" s="519" t="str">
        <f t="shared" si="231"/>
        <v>904014160409261008001024422501</v>
      </c>
      <c r="M333" s="520">
        <f t="array" ref="M333">IF(COUNT(SEARCH(Удалить_Роспись_КВСР,$B333)*SEARCH(Удалить_Роспись_ПБС,$C333)*SEARCH(Удалить_Роспись_КФСР, $D333)*SEARCH(Удалить_Роспись_КЦСР,$E333)*SEARCH(Удалить_Роспись_КВР,$F333)*SEARCH(Удалить_Роспись_ЭК,$H333)*SEARCH(Удалить_Роспись_КР,$I333))&gt;0,0,1)</f>
        <v>1</v>
      </c>
      <c r="N333" s="520">
        <v>0</v>
      </c>
      <c r="O333" s="520" t="str">
        <f t="shared" si="232"/>
        <v/>
      </c>
      <c r="P333" s="520" t="str">
        <f t="shared" si="273"/>
        <v/>
      </c>
      <c r="Q333" s="520" t="str">
        <f t="shared" si="233"/>
        <v/>
      </c>
      <c r="R333" s="520" t="str">
        <f t="shared" si="234"/>
        <v/>
      </c>
      <c r="S333" s="520" t="str">
        <f t="shared" si="235"/>
        <v/>
      </c>
      <c r="T333" s="520" t="str">
        <f t="shared" si="236"/>
        <v/>
      </c>
      <c r="U333" s="520" t="str">
        <f t="shared" si="237"/>
        <v/>
      </c>
      <c r="V333" s="520" t="str">
        <f t="shared" si="238"/>
        <v/>
      </c>
      <c r="W333" s="520" t="str">
        <f t="shared" si="239"/>
        <v/>
      </c>
      <c r="X333" s="520" t="str">
        <f t="shared" si="240"/>
        <v/>
      </c>
      <c r="Y333" s="520" t="str">
        <f t="shared" si="241"/>
        <v/>
      </c>
      <c r="Z333" s="520" t="str">
        <f t="shared" si="242"/>
        <v/>
      </c>
      <c r="AA333" s="520" t="str">
        <f t="shared" si="243"/>
        <v/>
      </c>
      <c r="AB333" s="520" t="str">
        <f t="shared" si="244"/>
        <v/>
      </c>
      <c r="AC333" s="520" t="str">
        <f t="shared" si="245"/>
        <v/>
      </c>
      <c r="AD333" s="520" t="str">
        <f t="shared" si="246"/>
        <v/>
      </c>
      <c r="AE333" s="520" t="str">
        <f t="shared" si="247"/>
        <v/>
      </c>
      <c r="AF333" s="520" t="str">
        <f t="shared" si="248"/>
        <v/>
      </c>
      <c r="AG333" s="520"/>
      <c r="AJ333" s="520" t="str">
        <f t="shared" si="249"/>
        <v/>
      </c>
      <c r="AK333" s="520" t="str">
        <f t="shared" si="250"/>
        <v/>
      </c>
      <c r="AL333" s="520" t="str">
        <f t="shared" si="251"/>
        <v>бла</v>
      </c>
      <c r="AM333" s="520" t="str">
        <f t="shared" si="252"/>
        <v/>
      </c>
      <c r="AN333" s="520" t="str">
        <f t="shared" si="253"/>
        <v/>
      </c>
      <c r="AO333" s="520" t="str">
        <f t="shared" si="254"/>
        <v/>
      </c>
      <c r="AP333" s="520" t="str">
        <f t="shared" si="255"/>
        <v/>
      </c>
      <c r="AQ333" s="520" t="str">
        <f t="shared" si="256"/>
        <v/>
      </c>
      <c r="AR333" s="520" t="str">
        <f t="shared" si="257"/>
        <v/>
      </c>
      <c r="AS333" s="520" t="str">
        <f t="shared" si="258"/>
        <v/>
      </c>
      <c r="AT333" s="520" t="str">
        <f t="shared" si="259"/>
        <v/>
      </c>
      <c r="AU333" s="520" t="str">
        <f t="shared" si="260"/>
        <v>бла</v>
      </c>
      <c r="AV333" s="520" t="str">
        <f t="shared" si="261"/>
        <v>бла90401416общпро</v>
      </c>
      <c r="AW333" s="519">
        <f t="shared" si="262"/>
        <v>11902124.720000001</v>
      </c>
      <c r="AX333" s="191">
        <f t="shared" si="263"/>
        <v>8298395.7599999998</v>
      </c>
      <c r="AY333" s="191">
        <f t="shared" si="264"/>
        <v>0</v>
      </c>
      <c r="AZ333" s="191">
        <f t="shared" si="265"/>
        <v>0</v>
      </c>
      <c r="BA333" s="193">
        <f t="shared" si="266"/>
        <v>1</v>
      </c>
      <c r="BB333" s="193">
        <f t="shared" si="267"/>
        <v>1</v>
      </c>
      <c r="BC333" s="193">
        <f t="shared" si="268"/>
        <v>1</v>
      </c>
      <c r="BD333" s="519">
        <f t="shared" si="277"/>
        <v>0</v>
      </c>
      <c r="BE333" s="519">
        <f t="shared" si="269"/>
        <v>0</v>
      </c>
      <c r="BF333" s="522">
        <f t="shared" si="270"/>
        <v>0</v>
      </c>
      <c r="BG333" s="523">
        <f t="shared" si="271"/>
        <v>0</v>
      </c>
      <c r="BH333" s="524"/>
      <c r="BI333" s="524"/>
      <c r="BJ333" s="525"/>
      <c r="BK333" s="525"/>
      <c r="BL333" s="526" t="str">
        <f t="shared" si="272"/>
        <v>04</v>
      </c>
    </row>
    <row r="334" spans="1:64" s="521" customFormat="1" ht="12" customHeight="1">
      <c r="A334" s="515" t="s">
        <v>686</v>
      </c>
      <c r="B334" s="516" t="s">
        <v>418</v>
      </c>
      <c r="C334" s="515" t="s">
        <v>657</v>
      </c>
      <c r="D334" s="516" t="s">
        <v>462</v>
      </c>
      <c r="E334" s="516" t="s">
        <v>1000</v>
      </c>
      <c r="F334" s="516" t="s">
        <v>586</v>
      </c>
      <c r="G334" s="516" t="s">
        <v>389</v>
      </c>
      <c r="H334" s="517" t="s">
        <v>653</v>
      </c>
      <c r="I334" s="516" t="s">
        <v>505</v>
      </c>
      <c r="J334" s="518">
        <v>25970</v>
      </c>
      <c r="K334" s="518">
        <v>25970</v>
      </c>
      <c r="L334" s="519" t="str">
        <f t="shared" ref="L334:L397" si="278">CONCATENATE(B334,C334,D334,E334,F334,G334,I334)</f>
        <v>904014160409261008001024422601</v>
      </c>
      <c r="M334" s="520">
        <f t="array" ref="M334">IF(COUNT(SEARCH(Удалить_Роспись_КВСР,$B334)*SEARCH(Удалить_Роспись_ПБС,$C334)*SEARCH(Удалить_Роспись_КФСР, $D334)*SEARCH(Удалить_Роспись_КЦСР,$E334)*SEARCH(Удалить_Роспись_КВР,$F334)*SEARCH(Удалить_Роспись_ЭК,$H334)*SEARCH(Удалить_Роспись_КР,$I334))&gt;0,0,1)</f>
        <v>1</v>
      </c>
      <c r="N334" s="520">
        <v>0</v>
      </c>
      <c r="O334" s="520" t="str">
        <f t="shared" ref="O334:O397" si="279">IF(OR($E334="263П001",$E334="092П000"),"атп","")</f>
        <v/>
      </c>
      <c r="P334" s="520" t="str">
        <f t="shared" si="273"/>
        <v/>
      </c>
      <c r="Q334" s="520" t="str">
        <f t="shared" ref="Q334:Q397" si="280">IF(OR($E334="282Д002",$E334="909Д000"),"инв","")</f>
        <v/>
      </c>
      <c r="R334" s="520" t="str">
        <f t="shared" ref="R334:R397" si="281">IF(OR($E334="2928006",$E334="4118004",$E334="909Ж000"),"зем","")</f>
        <v/>
      </c>
      <c r="S334" s="520" t="str">
        <f t="shared" ref="S334:S397" si="282">IF($D334="1001","пен","")</f>
        <v/>
      </c>
      <c r="T334" s="520" t="str">
        <f t="shared" ref="T334:T397" si="283">IF($E334="9018000","рез","")</f>
        <v/>
      </c>
      <c r="U334" s="520" t="str">
        <f t="shared" ref="U334:U397" si="284">IF(LEFT($E334,3)="795","рцп","")</f>
        <v/>
      </c>
      <c r="V334" s="520" t="str">
        <f t="shared" ref="V334:V397" si="285">IF(AND($B334="830",OR($E334="1038212",$E334="0358000",E334="0348223",E334="1018001",E334="1018210",E334="1038000",E334="0318202",E334="0368203",E334="0538001")),"мер","")</f>
        <v/>
      </c>
      <c r="W334" s="520" t="str">
        <f t="shared" ref="W334:W397" si="286">IF(AND($B334="806",$D334="0503"),"бла","")</f>
        <v/>
      </c>
      <c r="X334" s="520" t="str">
        <f t="shared" ref="X334:X397" si="287">IF(AND($B334="806",$E334="5058606"),"жил","")</f>
        <v/>
      </c>
      <c r="Y334" s="520" t="str">
        <f t="shared" ref="Y334:Y397" si="288">IF($D334="0107","выб","")</f>
        <v/>
      </c>
      <c r="Z334" s="520" t="str">
        <f t="shared" ref="Z334:Z397" si="289">IF($G334="251","меж","")</f>
        <v/>
      </c>
      <c r="AA334" s="520" t="str">
        <f t="shared" ref="AA334:AA397" si="290">IF($B334="800","кцп","")</f>
        <v/>
      </c>
      <c r="AB334" s="520" t="str">
        <f t="shared" ref="AB334:AB397" si="291">IF($F334="611","смз","")</f>
        <v/>
      </c>
      <c r="AC334" s="520" t="str">
        <f t="shared" ref="AC334:AC397" si="292">IF($D334="1301","дол","")</f>
        <v/>
      </c>
      <c r="AD334" s="520" t="str">
        <f t="shared" ref="AD334:AD397" si="293">IF($F334="612","сиц","")</f>
        <v/>
      </c>
      <c r="AE334" s="520" t="str">
        <f t="shared" ref="AE334:AE397" si="294">IF(AND($B334="890",$E334="9098000",F334="870"),"рсф","")</f>
        <v/>
      </c>
      <c r="AF334" s="520" t="str">
        <f t="shared" ref="AF334:AF397" si="295">IF(AND($F334="330",B334="806"),"поч","")</f>
        <v/>
      </c>
      <c r="AG334" s="520"/>
      <c r="AJ334" s="520" t="str">
        <f t="shared" ref="AJ334:AJ397" si="296">IF(AND(D334="0503",G334="223",OR(E334="2118002",E334="2218002",E334="2338004",E334="2718002",E334="2928002",E334="3018002",E334="3118002",E334="3218002",E334="3418002",E334="3658002",E334="3718002",E334="3818002",E334="3948001",E334="4118002",E334="4218002",E334="4218001",E334="4318002",E334="4418002",E334="4618002")),"осв","")</f>
        <v/>
      </c>
      <c r="AK334" s="520" t="str">
        <f t="shared" ref="AK334:AK397" si="297">IF($D334="0107","выб","")</f>
        <v/>
      </c>
      <c r="AL334" s="520" t="str">
        <f t="shared" ref="AL334:AL397" si="298">IF(OR($D334="0409",$D334="0503"),"бла","")</f>
        <v>бла</v>
      </c>
      <c r="AM334" s="520" t="str">
        <f t="shared" ref="AM334:AM397" si="299">IF($G334="251","меж","")</f>
        <v/>
      </c>
      <c r="AN334" s="520" t="str">
        <f t="shared" ref="AN334:AN397" si="300">IF($D334="0501","жил","")</f>
        <v/>
      </c>
      <c r="AO334" s="520" t="str">
        <f t="shared" ref="AO334:AO397" si="301">IF($D334="1101","физ","")</f>
        <v/>
      </c>
      <c r="AP334" s="520" t="str">
        <f t="shared" ref="AP334:AP397" si="302">IF($D334="0408","тра","")</f>
        <v/>
      </c>
      <c r="AQ334" s="520" t="str">
        <f t="shared" ref="AQ334:AQ397" si="303">IF($D334="1001","пен","")</f>
        <v/>
      </c>
      <c r="AR334" s="520" t="str">
        <f t="shared" ref="AR334:AR397" si="304">IF(LEFT($E334,3)="795","рцп","")</f>
        <v/>
      </c>
      <c r="AS334" s="520" t="str">
        <f t="shared" ref="AS334:AS397" si="305">IF($F334="611","смз","")</f>
        <v/>
      </c>
      <c r="AT334" s="520" t="str">
        <f t="shared" ref="AT334:AT397" si="306">IF($F334="612","сиц","")</f>
        <v/>
      </c>
      <c r="AU334" s="520" t="str">
        <f t="shared" ref="AU334:AU397" si="307">IF(LEFT(B334,1)="9",LEFT(CONCATENATE(AJ334,AK334,AL334,AM334,AN334,AP334,AQ334,AR334,AS334,AT334,AO334,"рбс"),3),LEFT(CONCATENATE(O334,P334,Q334,R334,S334,T334,U334,V334,W334,X334,Y334,Z334,AA334,AB334,AC334,AD334,AE334,AF334,"рбс"),3))</f>
        <v>бла</v>
      </c>
      <c r="AV334" s="520" t="str">
        <f t="shared" ref="AV334:AV397" si="308">CONCATENATE(AU334,B334,IF(C334="ЦП270","ЦП273",IF(AND(C334="ЦС300",LEFT(E334,3)="440"),"ЦС306",IF(AND(C334="ЦУ340",LEFT(E334,3)="440"),"ЦУ347",C334))),IF(ISNA(VLOOKUP(F334,спр_Платные,1,FALSE)),"общ","пла"),VLOOKUP(G334,спр_Индексации_ЭКР,3,FALSE))</f>
        <v>бла90401416общпро</v>
      </c>
      <c r="AW334" s="519">
        <f t="shared" ref="AW334:AW397" si="309">J334*$M334</f>
        <v>25970</v>
      </c>
      <c r="AX334" s="191">
        <f t="shared" ref="AX334:AX397" si="310">K334*$M334</f>
        <v>25970</v>
      </c>
      <c r="AY334" s="191">
        <f t="shared" ref="AY334:AY397" si="311">J334*$N334</f>
        <v>0</v>
      </c>
      <c r="AZ334" s="191">
        <f t="shared" ref="AZ334:AZ397" si="312">K334*$N334</f>
        <v>0</v>
      </c>
      <c r="BA334" s="193">
        <f t="shared" ref="BA334:BA397" si="313">VLOOKUP(G334,спр_Индексации_ЭКР,2,FALSE)</f>
        <v>1</v>
      </c>
      <c r="BB334" s="193">
        <f t="shared" ref="BB334:BB397" si="314">VLOOKUP(G334,спр_Индексации_ЭКР,4,FALSE)</f>
        <v>1</v>
      </c>
      <c r="BC334" s="193">
        <f t="shared" ref="BC334:BC397" si="315">VLOOKUP(G334,спр_Индексации_ЭКР,5,FALSE)</f>
        <v>1</v>
      </c>
      <c r="BD334" s="519">
        <f t="shared" si="277"/>
        <v>0</v>
      </c>
      <c r="BE334" s="519">
        <f t="shared" ref="BE334:BE397" si="316">AZ334*$BA334</f>
        <v>0</v>
      </c>
      <c r="BF334" s="522">
        <f t="shared" ref="BF334:BF397" si="317">BD334*BB334</f>
        <v>0</v>
      </c>
      <c r="BG334" s="523">
        <f t="shared" ref="BG334:BG397" si="318">BF334*BC334</f>
        <v>0</v>
      </c>
      <c r="BH334" s="524"/>
      <c r="BI334" s="524"/>
      <c r="BJ334" s="525"/>
      <c r="BK334" s="525"/>
      <c r="BL334" s="526" t="str">
        <f t="shared" ref="BL334:BL397" si="319">IF(LEFT(B334,1)="9",LEFT(D334,2),"")</f>
        <v>04</v>
      </c>
    </row>
    <row r="335" spans="1:64" s="521" customFormat="1" ht="12" customHeight="1">
      <c r="A335" s="515" t="s">
        <v>686</v>
      </c>
      <c r="B335" s="516" t="s">
        <v>418</v>
      </c>
      <c r="C335" s="515" t="s">
        <v>657</v>
      </c>
      <c r="D335" s="516" t="s">
        <v>462</v>
      </c>
      <c r="E335" s="516" t="s">
        <v>1001</v>
      </c>
      <c r="F335" s="516" t="s">
        <v>607</v>
      </c>
      <c r="G335" s="516" t="s">
        <v>394</v>
      </c>
      <c r="H335" s="517" t="s">
        <v>653</v>
      </c>
      <c r="I335" s="516" t="s">
        <v>505</v>
      </c>
      <c r="J335" s="518">
        <v>3966774</v>
      </c>
      <c r="K335" s="518">
        <v>0</v>
      </c>
      <c r="L335" s="519" t="str">
        <f t="shared" si="278"/>
        <v>904014160409261008002024322501</v>
      </c>
      <c r="M335" s="520">
        <f t="array" ref="M335">IF(COUNT(SEARCH(Удалить_Роспись_КВСР,$B335)*SEARCH(Удалить_Роспись_ПБС,$C335)*SEARCH(Удалить_Роспись_КФСР, $D335)*SEARCH(Удалить_Роспись_КЦСР,$E335)*SEARCH(Удалить_Роспись_КВР,$F335)*SEARCH(Удалить_Роспись_ЭК,$H335)*SEARCH(Удалить_Роспись_КР,$I335))&gt;0,0,1)</f>
        <v>1</v>
      </c>
      <c r="N335" s="520">
        <v>1</v>
      </c>
      <c r="O335" s="520" t="str">
        <f t="shared" si="279"/>
        <v/>
      </c>
      <c r="P335" s="520" t="str">
        <f t="shared" si="273"/>
        <v/>
      </c>
      <c r="Q335" s="520" t="str">
        <f t="shared" si="280"/>
        <v/>
      </c>
      <c r="R335" s="520" t="str">
        <f t="shared" si="281"/>
        <v/>
      </c>
      <c r="S335" s="520" t="str">
        <f t="shared" si="282"/>
        <v/>
      </c>
      <c r="T335" s="520" t="str">
        <f t="shared" si="283"/>
        <v/>
      </c>
      <c r="U335" s="520" t="str">
        <f t="shared" si="284"/>
        <v/>
      </c>
      <c r="V335" s="520" t="str">
        <f t="shared" si="285"/>
        <v/>
      </c>
      <c r="W335" s="520" t="str">
        <f t="shared" si="286"/>
        <v/>
      </c>
      <c r="X335" s="520" t="str">
        <f t="shared" si="287"/>
        <v/>
      </c>
      <c r="Y335" s="520" t="str">
        <f t="shared" si="288"/>
        <v/>
      </c>
      <c r="Z335" s="520" t="str">
        <f t="shared" si="289"/>
        <v/>
      </c>
      <c r="AA335" s="520" t="str">
        <f t="shared" si="290"/>
        <v/>
      </c>
      <c r="AB335" s="520" t="str">
        <f t="shared" si="291"/>
        <v/>
      </c>
      <c r="AC335" s="520" t="str">
        <f t="shared" si="292"/>
        <v/>
      </c>
      <c r="AD335" s="520" t="str">
        <f t="shared" si="293"/>
        <v/>
      </c>
      <c r="AE335" s="520" t="str">
        <f t="shared" si="294"/>
        <v/>
      </c>
      <c r="AF335" s="520" t="str">
        <f t="shared" si="295"/>
        <v/>
      </c>
      <c r="AG335" s="520"/>
      <c r="AJ335" s="520" t="str">
        <f t="shared" si="296"/>
        <v/>
      </c>
      <c r="AK335" s="520" t="str">
        <f t="shared" si="297"/>
        <v/>
      </c>
      <c r="AL335" s="520" t="str">
        <f t="shared" si="298"/>
        <v>бла</v>
      </c>
      <c r="AM335" s="520" t="str">
        <f t="shared" si="299"/>
        <v/>
      </c>
      <c r="AN335" s="520" t="str">
        <f t="shared" si="300"/>
        <v/>
      </c>
      <c r="AO335" s="520" t="str">
        <f t="shared" si="301"/>
        <v/>
      </c>
      <c r="AP335" s="520" t="str">
        <f t="shared" si="302"/>
        <v/>
      </c>
      <c r="AQ335" s="520" t="str">
        <f t="shared" si="303"/>
        <v/>
      </c>
      <c r="AR335" s="520" t="str">
        <f t="shared" si="304"/>
        <v/>
      </c>
      <c r="AS335" s="520" t="str">
        <f t="shared" si="305"/>
        <v/>
      </c>
      <c r="AT335" s="520" t="str">
        <f t="shared" si="306"/>
        <v/>
      </c>
      <c r="AU335" s="520" t="str">
        <f t="shared" si="307"/>
        <v>бла</v>
      </c>
      <c r="AV335" s="520" t="str">
        <f t="shared" si="308"/>
        <v>бла90401416общпро</v>
      </c>
      <c r="AW335" s="519">
        <f t="shared" si="309"/>
        <v>3966774</v>
      </c>
      <c r="AX335" s="191">
        <f t="shared" si="310"/>
        <v>0</v>
      </c>
      <c r="AY335" s="191">
        <f t="shared" si="311"/>
        <v>3966774</v>
      </c>
      <c r="AZ335" s="191">
        <f t="shared" si="312"/>
        <v>0</v>
      </c>
      <c r="BA335" s="193">
        <f t="shared" si="313"/>
        <v>1</v>
      </c>
      <c r="BB335" s="193">
        <f t="shared" si="314"/>
        <v>1</v>
      </c>
      <c r="BC335" s="193">
        <f t="shared" si="315"/>
        <v>1</v>
      </c>
      <c r="BD335" s="519">
        <f>IF(ISNA(BA335),0,AY335*$BA335)-400000</f>
        <v>3566774</v>
      </c>
      <c r="BE335" s="519">
        <f t="shared" si="316"/>
        <v>0</v>
      </c>
      <c r="BF335" s="522">
        <f t="shared" si="317"/>
        <v>3566774</v>
      </c>
      <c r="BG335" s="523">
        <f t="shared" si="318"/>
        <v>3566774</v>
      </c>
      <c r="BH335" s="524"/>
      <c r="BI335" s="524"/>
      <c r="BJ335" s="525"/>
      <c r="BK335" s="525"/>
      <c r="BL335" s="526" t="str">
        <f t="shared" si="319"/>
        <v>04</v>
      </c>
    </row>
    <row r="336" spans="1:64" s="521" customFormat="1" ht="12" customHeight="1">
      <c r="A336" s="515" t="s">
        <v>686</v>
      </c>
      <c r="B336" s="516" t="s">
        <v>418</v>
      </c>
      <c r="C336" s="515" t="s">
        <v>657</v>
      </c>
      <c r="D336" s="516" t="s">
        <v>462</v>
      </c>
      <c r="E336" s="516" t="s">
        <v>1001</v>
      </c>
      <c r="F336" s="516" t="s">
        <v>586</v>
      </c>
      <c r="G336" s="516" t="s">
        <v>392</v>
      </c>
      <c r="H336" s="517" t="s">
        <v>653</v>
      </c>
      <c r="I336" s="516" t="s">
        <v>505</v>
      </c>
      <c r="J336" s="518">
        <v>86000</v>
      </c>
      <c r="K336" s="518">
        <v>86000</v>
      </c>
      <c r="L336" s="519" t="str">
        <f t="shared" si="278"/>
        <v>904014160409261008002024422201</v>
      </c>
      <c r="M336" s="520">
        <f t="array" ref="M336">IF(COUNT(SEARCH(Удалить_Роспись_КВСР,$B336)*SEARCH(Удалить_Роспись_ПБС,$C336)*SEARCH(Удалить_Роспись_КФСР, $D336)*SEARCH(Удалить_Роспись_КЦСР,$E336)*SEARCH(Удалить_Роспись_КВР,$F336)*SEARCH(Удалить_Роспись_ЭК,$H336)*SEARCH(Удалить_Роспись_КР,$I336))&gt;0,0,1)</f>
        <v>1</v>
      </c>
      <c r="N336" s="520">
        <v>0</v>
      </c>
      <c r="O336" s="520" t="str">
        <f t="shared" si="279"/>
        <v/>
      </c>
      <c r="P336" s="520" t="str">
        <f t="shared" si="273"/>
        <v/>
      </c>
      <c r="Q336" s="520" t="str">
        <f t="shared" si="280"/>
        <v/>
      </c>
      <c r="R336" s="520" t="str">
        <f t="shared" si="281"/>
        <v/>
      </c>
      <c r="S336" s="520" t="str">
        <f t="shared" si="282"/>
        <v/>
      </c>
      <c r="T336" s="520" t="str">
        <f t="shared" si="283"/>
        <v/>
      </c>
      <c r="U336" s="520" t="str">
        <f t="shared" si="284"/>
        <v/>
      </c>
      <c r="V336" s="520" t="str">
        <f t="shared" si="285"/>
        <v/>
      </c>
      <c r="W336" s="520" t="str">
        <f t="shared" si="286"/>
        <v/>
      </c>
      <c r="X336" s="520" t="str">
        <f t="shared" si="287"/>
        <v/>
      </c>
      <c r="Y336" s="520" t="str">
        <f t="shared" si="288"/>
        <v/>
      </c>
      <c r="Z336" s="520" t="str">
        <f t="shared" si="289"/>
        <v/>
      </c>
      <c r="AA336" s="520" t="str">
        <f t="shared" si="290"/>
        <v/>
      </c>
      <c r="AB336" s="520" t="str">
        <f t="shared" si="291"/>
        <v/>
      </c>
      <c r="AC336" s="520" t="str">
        <f t="shared" si="292"/>
        <v/>
      </c>
      <c r="AD336" s="520" t="str">
        <f t="shared" si="293"/>
        <v/>
      </c>
      <c r="AE336" s="520" t="str">
        <f t="shared" si="294"/>
        <v/>
      </c>
      <c r="AF336" s="520" t="str">
        <f t="shared" si="295"/>
        <v/>
      </c>
      <c r="AG336" s="520"/>
      <c r="AJ336" s="520" t="str">
        <f t="shared" si="296"/>
        <v/>
      </c>
      <c r="AK336" s="520" t="str">
        <f t="shared" si="297"/>
        <v/>
      </c>
      <c r="AL336" s="520" t="str">
        <f t="shared" si="298"/>
        <v>бла</v>
      </c>
      <c r="AM336" s="520" t="str">
        <f t="shared" si="299"/>
        <v/>
      </c>
      <c r="AN336" s="520" t="str">
        <f t="shared" si="300"/>
        <v/>
      </c>
      <c r="AO336" s="520" t="str">
        <f t="shared" si="301"/>
        <v/>
      </c>
      <c r="AP336" s="520" t="str">
        <f t="shared" si="302"/>
        <v/>
      </c>
      <c r="AQ336" s="520" t="str">
        <f t="shared" si="303"/>
        <v/>
      </c>
      <c r="AR336" s="520" t="str">
        <f t="shared" si="304"/>
        <v/>
      </c>
      <c r="AS336" s="520" t="str">
        <f t="shared" si="305"/>
        <v/>
      </c>
      <c r="AT336" s="520" t="str">
        <f t="shared" si="306"/>
        <v/>
      </c>
      <c r="AU336" s="520" t="str">
        <f t="shared" si="307"/>
        <v>бла</v>
      </c>
      <c r="AV336" s="520" t="str">
        <f t="shared" si="308"/>
        <v>бла90401416общпро</v>
      </c>
      <c r="AW336" s="519">
        <f t="shared" si="309"/>
        <v>86000</v>
      </c>
      <c r="AX336" s="191">
        <f t="shared" si="310"/>
        <v>86000</v>
      </c>
      <c r="AY336" s="191">
        <f t="shared" si="311"/>
        <v>0</v>
      </c>
      <c r="AZ336" s="191">
        <f t="shared" si="312"/>
        <v>0</v>
      </c>
      <c r="BA336" s="193">
        <f t="shared" si="313"/>
        <v>1</v>
      </c>
      <c r="BB336" s="193">
        <f t="shared" si="314"/>
        <v>1</v>
      </c>
      <c r="BC336" s="193">
        <f t="shared" si="315"/>
        <v>1</v>
      </c>
      <c r="BD336" s="519">
        <f t="shared" si="277"/>
        <v>0</v>
      </c>
      <c r="BE336" s="519">
        <f t="shared" si="316"/>
        <v>0</v>
      </c>
      <c r="BF336" s="522">
        <f t="shared" si="317"/>
        <v>0</v>
      </c>
      <c r="BG336" s="523">
        <f t="shared" si="318"/>
        <v>0</v>
      </c>
      <c r="BH336" s="524"/>
      <c r="BI336" s="524"/>
      <c r="BJ336" s="525"/>
      <c r="BK336" s="525"/>
      <c r="BL336" s="526" t="str">
        <f t="shared" si="319"/>
        <v>04</v>
      </c>
    </row>
    <row r="337" spans="1:64" s="521" customFormat="1" ht="12" customHeight="1">
      <c r="A337" s="515" t="s">
        <v>686</v>
      </c>
      <c r="B337" s="516" t="s">
        <v>418</v>
      </c>
      <c r="C337" s="515" t="s">
        <v>657</v>
      </c>
      <c r="D337" s="516" t="s">
        <v>462</v>
      </c>
      <c r="E337" s="516" t="s">
        <v>1001</v>
      </c>
      <c r="F337" s="516" t="s">
        <v>586</v>
      </c>
      <c r="G337" s="516" t="s">
        <v>389</v>
      </c>
      <c r="H337" s="517" t="s">
        <v>653</v>
      </c>
      <c r="I337" s="516" t="s">
        <v>505</v>
      </c>
      <c r="J337" s="518">
        <v>668726.80000000005</v>
      </c>
      <c r="K337" s="518">
        <v>205053.12</v>
      </c>
      <c r="L337" s="519" t="str">
        <f t="shared" si="278"/>
        <v>904014160409261008002024422601</v>
      </c>
      <c r="M337" s="520">
        <f t="array" ref="M337">IF(COUNT(SEARCH(Удалить_Роспись_КВСР,$B337)*SEARCH(Удалить_Роспись_ПБС,$C337)*SEARCH(Удалить_Роспись_КФСР, $D337)*SEARCH(Удалить_Роспись_КЦСР,$E337)*SEARCH(Удалить_Роспись_КВР,$F337)*SEARCH(Удалить_Роспись_ЭК,$H337)*SEARCH(Удалить_Роспись_КР,$I337))&gt;0,0,1)</f>
        <v>1</v>
      </c>
      <c r="N337" s="520">
        <v>0</v>
      </c>
      <c r="O337" s="520" t="str">
        <f t="shared" si="279"/>
        <v/>
      </c>
      <c r="P337" s="520" t="str">
        <f t="shared" si="273"/>
        <v/>
      </c>
      <c r="Q337" s="520" t="str">
        <f t="shared" si="280"/>
        <v/>
      </c>
      <c r="R337" s="520" t="str">
        <f t="shared" si="281"/>
        <v/>
      </c>
      <c r="S337" s="520" t="str">
        <f t="shared" si="282"/>
        <v/>
      </c>
      <c r="T337" s="520" t="str">
        <f t="shared" si="283"/>
        <v/>
      </c>
      <c r="U337" s="520" t="str">
        <f t="shared" si="284"/>
        <v/>
      </c>
      <c r="V337" s="520" t="str">
        <f t="shared" si="285"/>
        <v/>
      </c>
      <c r="W337" s="520" t="str">
        <f t="shared" si="286"/>
        <v/>
      </c>
      <c r="X337" s="520" t="str">
        <f t="shared" si="287"/>
        <v/>
      </c>
      <c r="Y337" s="520" t="str">
        <f t="shared" si="288"/>
        <v/>
      </c>
      <c r="Z337" s="520" t="str">
        <f t="shared" si="289"/>
        <v/>
      </c>
      <c r="AA337" s="520" t="str">
        <f t="shared" si="290"/>
        <v/>
      </c>
      <c r="AB337" s="520" t="str">
        <f t="shared" si="291"/>
        <v/>
      </c>
      <c r="AC337" s="520" t="str">
        <f t="shared" si="292"/>
        <v/>
      </c>
      <c r="AD337" s="520" t="str">
        <f t="shared" si="293"/>
        <v/>
      </c>
      <c r="AE337" s="520" t="str">
        <f t="shared" si="294"/>
        <v/>
      </c>
      <c r="AF337" s="520" t="str">
        <f t="shared" si="295"/>
        <v/>
      </c>
      <c r="AG337" s="520"/>
      <c r="AJ337" s="520" t="str">
        <f t="shared" si="296"/>
        <v/>
      </c>
      <c r="AK337" s="520" t="str">
        <f t="shared" si="297"/>
        <v/>
      </c>
      <c r="AL337" s="520" t="str">
        <f t="shared" si="298"/>
        <v>бла</v>
      </c>
      <c r="AM337" s="520" t="str">
        <f t="shared" si="299"/>
        <v/>
      </c>
      <c r="AN337" s="520" t="str">
        <f t="shared" si="300"/>
        <v/>
      </c>
      <c r="AO337" s="520" t="str">
        <f t="shared" si="301"/>
        <v/>
      </c>
      <c r="AP337" s="520" t="str">
        <f t="shared" si="302"/>
        <v/>
      </c>
      <c r="AQ337" s="520" t="str">
        <f t="shared" si="303"/>
        <v/>
      </c>
      <c r="AR337" s="520" t="str">
        <f t="shared" si="304"/>
        <v/>
      </c>
      <c r="AS337" s="520" t="str">
        <f t="shared" si="305"/>
        <v/>
      </c>
      <c r="AT337" s="520" t="str">
        <f t="shared" si="306"/>
        <v/>
      </c>
      <c r="AU337" s="520" t="str">
        <f t="shared" si="307"/>
        <v>бла</v>
      </c>
      <c r="AV337" s="520" t="str">
        <f t="shared" si="308"/>
        <v>бла90401416общпро</v>
      </c>
      <c r="AW337" s="519">
        <f t="shared" si="309"/>
        <v>668726.80000000005</v>
      </c>
      <c r="AX337" s="191">
        <f t="shared" si="310"/>
        <v>205053.12</v>
      </c>
      <c r="AY337" s="191">
        <f t="shared" si="311"/>
        <v>0</v>
      </c>
      <c r="AZ337" s="191">
        <f t="shared" si="312"/>
        <v>0</v>
      </c>
      <c r="BA337" s="193">
        <f t="shared" si="313"/>
        <v>1</v>
      </c>
      <c r="BB337" s="193">
        <f t="shared" si="314"/>
        <v>1</v>
      </c>
      <c r="BC337" s="193">
        <f t="shared" si="315"/>
        <v>1</v>
      </c>
      <c r="BD337" s="519">
        <f t="shared" si="277"/>
        <v>0</v>
      </c>
      <c r="BE337" s="519">
        <f t="shared" si="316"/>
        <v>0</v>
      </c>
      <c r="BF337" s="522">
        <f t="shared" si="317"/>
        <v>0</v>
      </c>
      <c r="BG337" s="523">
        <f t="shared" si="318"/>
        <v>0</v>
      </c>
      <c r="BH337" s="524"/>
      <c r="BI337" s="524"/>
      <c r="BJ337" s="525"/>
      <c r="BK337" s="525"/>
      <c r="BL337" s="526" t="str">
        <f t="shared" si="319"/>
        <v>04</v>
      </c>
    </row>
    <row r="338" spans="1:64" s="521" customFormat="1" ht="12" customHeight="1">
      <c r="A338" s="515" t="s">
        <v>686</v>
      </c>
      <c r="B338" s="516" t="s">
        <v>418</v>
      </c>
      <c r="C338" s="515" t="s">
        <v>657</v>
      </c>
      <c r="D338" s="516" t="s">
        <v>462</v>
      </c>
      <c r="E338" s="516" t="s">
        <v>1001</v>
      </c>
      <c r="F338" s="516" t="s">
        <v>586</v>
      </c>
      <c r="G338" s="516" t="s">
        <v>397</v>
      </c>
      <c r="H338" s="517" t="s">
        <v>653</v>
      </c>
      <c r="I338" s="516" t="s">
        <v>505</v>
      </c>
      <c r="J338" s="518">
        <v>397471.2</v>
      </c>
      <c r="K338" s="518">
        <v>397471.2</v>
      </c>
      <c r="L338" s="519" t="str">
        <f t="shared" si="278"/>
        <v>904014160409261008002024434001</v>
      </c>
      <c r="M338" s="520">
        <f t="array" ref="M338">IF(COUNT(SEARCH(Удалить_Роспись_КВСР,$B338)*SEARCH(Удалить_Роспись_ПБС,$C338)*SEARCH(Удалить_Роспись_КФСР, $D338)*SEARCH(Удалить_Роспись_КЦСР,$E338)*SEARCH(Удалить_Роспись_КВР,$F338)*SEARCH(Удалить_Роспись_ЭК,$H338)*SEARCH(Удалить_Роспись_КР,$I338))&gt;0,0,1)</f>
        <v>1</v>
      </c>
      <c r="N338" s="520">
        <v>0</v>
      </c>
      <c r="O338" s="520" t="str">
        <f t="shared" si="279"/>
        <v/>
      </c>
      <c r="P338" s="520" t="str">
        <f t="shared" si="273"/>
        <v/>
      </c>
      <c r="Q338" s="520" t="str">
        <f t="shared" si="280"/>
        <v/>
      </c>
      <c r="R338" s="520" t="str">
        <f t="shared" si="281"/>
        <v/>
      </c>
      <c r="S338" s="520" t="str">
        <f t="shared" si="282"/>
        <v/>
      </c>
      <c r="T338" s="520" t="str">
        <f t="shared" si="283"/>
        <v/>
      </c>
      <c r="U338" s="520" t="str">
        <f t="shared" si="284"/>
        <v/>
      </c>
      <c r="V338" s="520" t="str">
        <f t="shared" si="285"/>
        <v/>
      </c>
      <c r="W338" s="520" t="str">
        <f t="shared" si="286"/>
        <v/>
      </c>
      <c r="X338" s="520" t="str">
        <f t="shared" si="287"/>
        <v/>
      </c>
      <c r="Y338" s="520" t="str">
        <f t="shared" si="288"/>
        <v/>
      </c>
      <c r="Z338" s="520" t="str">
        <f t="shared" si="289"/>
        <v/>
      </c>
      <c r="AA338" s="520" t="str">
        <f t="shared" si="290"/>
        <v/>
      </c>
      <c r="AB338" s="520" t="str">
        <f t="shared" si="291"/>
        <v/>
      </c>
      <c r="AC338" s="520" t="str">
        <f t="shared" si="292"/>
        <v/>
      </c>
      <c r="AD338" s="520" t="str">
        <f t="shared" si="293"/>
        <v/>
      </c>
      <c r="AE338" s="520" t="str">
        <f t="shared" si="294"/>
        <v/>
      </c>
      <c r="AF338" s="520" t="str">
        <f t="shared" si="295"/>
        <v/>
      </c>
      <c r="AG338" s="520"/>
      <c r="AJ338" s="520" t="str">
        <f t="shared" si="296"/>
        <v/>
      </c>
      <c r="AK338" s="520" t="str">
        <f t="shared" si="297"/>
        <v/>
      </c>
      <c r="AL338" s="520" t="str">
        <f t="shared" si="298"/>
        <v>бла</v>
      </c>
      <c r="AM338" s="520" t="str">
        <f t="shared" si="299"/>
        <v/>
      </c>
      <c r="AN338" s="520" t="str">
        <f t="shared" si="300"/>
        <v/>
      </c>
      <c r="AO338" s="520" t="str">
        <f t="shared" si="301"/>
        <v/>
      </c>
      <c r="AP338" s="520" t="str">
        <f t="shared" si="302"/>
        <v/>
      </c>
      <c r="AQ338" s="520" t="str">
        <f t="shared" si="303"/>
        <v/>
      </c>
      <c r="AR338" s="520" t="str">
        <f t="shared" si="304"/>
        <v/>
      </c>
      <c r="AS338" s="520" t="str">
        <f t="shared" si="305"/>
        <v/>
      </c>
      <c r="AT338" s="520" t="str">
        <f t="shared" si="306"/>
        <v/>
      </c>
      <c r="AU338" s="520" t="str">
        <f t="shared" si="307"/>
        <v>бла</v>
      </c>
      <c r="AV338" s="520" t="str">
        <f t="shared" si="308"/>
        <v>бла90401416общпро</v>
      </c>
      <c r="AW338" s="519">
        <f t="shared" si="309"/>
        <v>397471.2</v>
      </c>
      <c r="AX338" s="191">
        <f t="shared" si="310"/>
        <v>397471.2</v>
      </c>
      <c r="AY338" s="191">
        <f t="shared" si="311"/>
        <v>0</v>
      </c>
      <c r="AZ338" s="191">
        <f t="shared" si="312"/>
        <v>0</v>
      </c>
      <c r="BA338" s="193">
        <f t="shared" si="313"/>
        <v>1</v>
      </c>
      <c r="BB338" s="193">
        <f t="shared" si="314"/>
        <v>1</v>
      </c>
      <c r="BC338" s="193">
        <f t="shared" si="315"/>
        <v>1</v>
      </c>
      <c r="BD338" s="519">
        <f t="shared" si="277"/>
        <v>0</v>
      </c>
      <c r="BE338" s="519">
        <f t="shared" si="316"/>
        <v>0</v>
      </c>
      <c r="BF338" s="522">
        <f t="shared" si="317"/>
        <v>0</v>
      </c>
      <c r="BG338" s="523">
        <f t="shared" si="318"/>
        <v>0</v>
      </c>
      <c r="BH338" s="524"/>
      <c r="BI338" s="524"/>
      <c r="BJ338" s="525"/>
      <c r="BK338" s="525"/>
      <c r="BL338" s="526" t="str">
        <f t="shared" si="319"/>
        <v>04</v>
      </c>
    </row>
    <row r="339" spans="1:64" s="521" customFormat="1" ht="12" customHeight="1">
      <c r="A339" s="515" t="s">
        <v>686</v>
      </c>
      <c r="B339" s="516" t="s">
        <v>418</v>
      </c>
      <c r="C339" s="515" t="s">
        <v>657</v>
      </c>
      <c r="D339" s="516" t="s">
        <v>462</v>
      </c>
      <c r="E339" s="516" t="s">
        <v>1002</v>
      </c>
      <c r="F339" s="516" t="s">
        <v>586</v>
      </c>
      <c r="G339" s="516" t="s">
        <v>394</v>
      </c>
      <c r="H339" s="517" t="s">
        <v>653</v>
      </c>
      <c r="I339" s="516" t="s">
        <v>505</v>
      </c>
      <c r="J339" s="518">
        <v>5115693</v>
      </c>
      <c r="K339" s="518">
        <v>3251943.44</v>
      </c>
      <c r="L339" s="519" t="str">
        <f t="shared" si="278"/>
        <v>904014160409261008003024422501</v>
      </c>
      <c r="M339" s="520">
        <f t="array" ref="M339">IF(COUNT(SEARCH(Удалить_Роспись_КВСР,$B339)*SEARCH(Удалить_Роспись_ПБС,$C339)*SEARCH(Удалить_Роспись_КФСР, $D339)*SEARCH(Удалить_Роспись_КЦСР,$E339)*SEARCH(Удалить_Роспись_КВР,$F339)*SEARCH(Удалить_Роспись_ЭК,$H339)*SEARCH(Удалить_Роспись_КР,$I339))&gt;0,0,1)</f>
        <v>1</v>
      </c>
      <c r="N339" s="520">
        <v>0</v>
      </c>
      <c r="O339" s="520" t="str">
        <f t="shared" si="279"/>
        <v/>
      </c>
      <c r="P339" s="520" t="str">
        <f t="shared" si="273"/>
        <v/>
      </c>
      <c r="Q339" s="520" t="str">
        <f t="shared" si="280"/>
        <v/>
      </c>
      <c r="R339" s="520" t="str">
        <f t="shared" si="281"/>
        <v/>
      </c>
      <c r="S339" s="520" t="str">
        <f t="shared" si="282"/>
        <v/>
      </c>
      <c r="T339" s="520" t="str">
        <f t="shared" si="283"/>
        <v/>
      </c>
      <c r="U339" s="520" t="str">
        <f t="shared" si="284"/>
        <v/>
      </c>
      <c r="V339" s="520" t="str">
        <f t="shared" si="285"/>
        <v/>
      </c>
      <c r="W339" s="520" t="str">
        <f t="shared" si="286"/>
        <v/>
      </c>
      <c r="X339" s="520" t="str">
        <f t="shared" si="287"/>
        <v/>
      </c>
      <c r="Y339" s="520" t="str">
        <f t="shared" si="288"/>
        <v/>
      </c>
      <c r="Z339" s="520" t="str">
        <f t="shared" si="289"/>
        <v/>
      </c>
      <c r="AA339" s="520" t="str">
        <f t="shared" si="290"/>
        <v/>
      </c>
      <c r="AB339" s="520" t="str">
        <f t="shared" si="291"/>
        <v/>
      </c>
      <c r="AC339" s="520" t="str">
        <f t="shared" si="292"/>
        <v/>
      </c>
      <c r="AD339" s="520" t="str">
        <f t="shared" si="293"/>
        <v/>
      </c>
      <c r="AE339" s="520" t="str">
        <f t="shared" si="294"/>
        <v/>
      </c>
      <c r="AF339" s="520" t="str">
        <f t="shared" si="295"/>
        <v/>
      </c>
      <c r="AG339" s="520"/>
      <c r="AJ339" s="520" t="str">
        <f t="shared" si="296"/>
        <v/>
      </c>
      <c r="AK339" s="520" t="str">
        <f t="shared" si="297"/>
        <v/>
      </c>
      <c r="AL339" s="520" t="str">
        <f t="shared" si="298"/>
        <v>бла</v>
      </c>
      <c r="AM339" s="520" t="str">
        <f t="shared" si="299"/>
        <v/>
      </c>
      <c r="AN339" s="520" t="str">
        <f t="shared" si="300"/>
        <v/>
      </c>
      <c r="AO339" s="520" t="str">
        <f t="shared" si="301"/>
        <v/>
      </c>
      <c r="AP339" s="520" t="str">
        <f t="shared" si="302"/>
        <v/>
      </c>
      <c r="AQ339" s="520" t="str">
        <f t="shared" si="303"/>
        <v/>
      </c>
      <c r="AR339" s="520" t="str">
        <f t="shared" si="304"/>
        <v/>
      </c>
      <c r="AS339" s="520" t="str">
        <f t="shared" si="305"/>
        <v/>
      </c>
      <c r="AT339" s="520" t="str">
        <f t="shared" si="306"/>
        <v/>
      </c>
      <c r="AU339" s="520" t="str">
        <f t="shared" si="307"/>
        <v>бла</v>
      </c>
      <c r="AV339" s="520" t="str">
        <f t="shared" si="308"/>
        <v>бла90401416общпро</v>
      </c>
      <c r="AW339" s="519">
        <f t="shared" si="309"/>
        <v>5115693</v>
      </c>
      <c r="AX339" s="191">
        <f t="shared" si="310"/>
        <v>3251943.44</v>
      </c>
      <c r="AY339" s="191">
        <f t="shared" si="311"/>
        <v>0</v>
      </c>
      <c r="AZ339" s="191">
        <f t="shared" si="312"/>
        <v>0</v>
      </c>
      <c r="BA339" s="193">
        <f t="shared" si="313"/>
        <v>1</v>
      </c>
      <c r="BB339" s="193">
        <f t="shared" si="314"/>
        <v>1</v>
      </c>
      <c r="BC339" s="193">
        <f t="shared" si="315"/>
        <v>1</v>
      </c>
      <c r="BD339" s="519">
        <f>IF(ISNA(BA339),0,AY339*$BA339)</f>
        <v>0</v>
      </c>
      <c r="BE339" s="519">
        <f t="shared" si="316"/>
        <v>0</v>
      </c>
      <c r="BF339" s="522">
        <f t="shared" si="317"/>
        <v>0</v>
      </c>
      <c r="BG339" s="523">
        <f t="shared" si="318"/>
        <v>0</v>
      </c>
      <c r="BH339" s="524"/>
      <c r="BI339" s="524"/>
      <c r="BJ339" s="525"/>
      <c r="BK339" s="525"/>
      <c r="BL339" s="526" t="str">
        <f t="shared" si="319"/>
        <v>04</v>
      </c>
    </row>
    <row r="340" spans="1:64" ht="12" customHeight="1">
      <c r="A340" s="333" t="s">
        <v>686</v>
      </c>
      <c r="B340" s="381" t="s">
        <v>418</v>
      </c>
      <c r="C340" s="333" t="s">
        <v>657</v>
      </c>
      <c r="D340" s="381" t="s">
        <v>462</v>
      </c>
      <c r="E340" s="381" t="s">
        <v>1003</v>
      </c>
      <c r="F340" s="381" t="s">
        <v>586</v>
      </c>
      <c r="G340" s="381" t="s">
        <v>394</v>
      </c>
      <c r="H340" s="100" t="s">
        <v>653</v>
      </c>
      <c r="I340" s="381" t="s">
        <v>505</v>
      </c>
      <c r="J340" s="382">
        <v>772089</v>
      </c>
      <c r="K340" s="382">
        <v>772089</v>
      </c>
      <c r="L340" s="191" t="str">
        <f t="shared" si="278"/>
        <v>90401416040926100S393024422501</v>
      </c>
      <c r="M340" s="192">
        <f t="array" ref="M340">IF(COUNT(SEARCH(Удалить_Роспись_КВСР,$B340)*SEARCH(Удалить_Роспись_ПБС,$C340)*SEARCH(Удалить_Роспись_КФСР, $D340)*SEARCH(Удалить_Роспись_КЦСР,$E340)*SEARCH(Удалить_Роспись_КВР,$F340)*SEARCH(Удалить_Роспись_ЭК,$H340)*SEARCH(Удалить_Роспись_КР,$I340))&gt;0,0,1)</f>
        <v>0</v>
      </c>
      <c r="N340" s="192">
        <v>0</v>
      </c>
      <c r="O340" s="192" t="str">
        <f t="shared" si="279"/>
        <v/>
      </c>
      <c r="P340" s="192" t="str">
        <f t="shared" ref="P340:P403" si="320">IF($E340="092Л000","воз","")</f>
        <v/>
      </c>
      <c r="Q340" s="300" t="str">
        <f t="shared" si="280"/>
        <v/>
      </c>
      <c r="R340" s="300" t="str">
        <f t="shared" si="281"/>
        <v/>
      </c>
      <c r="S340" s="300" t="str">
        <f t="shared" si="282"/>
        <v/>
      </c>
      <c r="T340" s="192" t="str">
        <f t="shared" si="283"/>
        <v/>
      </c>
      <c r="U340" s="303" t="str">
        <f t="shared" si="284"/>
        <v/>
      </c>
      <c r="V340" s="300" t="str">
        <f t="shared" si="285"/>
        <v/>
      </c>
      <c r="W340" s="192" t="str">
        <f t="shared" si="286"/>
        <v/>
      </c>
      <c r="X340" s="303" t="str">
        <f t="shared" si="287"/>
        <v/>
      </c>
      <c r="Y340" s="300" t="str">
        <f t="shared" si="288"/>
        <v/>
      </c>
      <c r="Z340" s="300" t="str">
        <f t="shared" si="289"/>
        <v/>
      </c>
      <c r="AA340" s="303" t="str">
        <f t="shared" si="290"/>
        <v/>
      </c>
      <c r="AB340" s="300" t="str">
        <f t="shared" si="291"/>
        <v/>
      </c>
      <c r="AC340" s="300" t="str">
        <f t="shared" si="292"/>
        <v/>
      </c>
      <c r="AD340" s="300" t="str">
        <f t="shared" si="293"/>
        <v/>
      </c>
      <c r="AE340" s="192" t="str">
        <f t="shared" si="294"/>
        <v/>
      </c>
      <c r="AF340" s="192" t="str">
        <f t="shared" si="295"/>
        <v/>
      </c>
      <c r="AG340" s="192"/>
      <c r="AJ340" s="300" t="str">
        <f t="shared" si="296"/>
        <v/>
      </c>
      <c r="AK340" s="300" t="str">
        <f t="shared" si="297"/>
        <v/>
      </c>
      <c r="AL340" s="300" t="str">
        <f t="shared" si="298"/>
        <v>бла</v>
      </c>
      <c r="AM340" s="300" t="str">
        <f t="shared" si="299"/>
        <v/>
      </c>
      <c r="AN340" s="300" t="str">
        <f t="shared" si="300"/>
        <v/>
      </c>
      <c r="AO340" s="300" t="str">
        <f t="shared" si="301"/>
        <v/>
      </c>
      <c r="AP340" s="300" t="str">
        <f t="shared" si="302"/>
        <v/>
      </c>
      <c r="AQ340" s="300" t="str">
        <f t="shared" si="303"/>
        <v/>
      </c>
      <c r="AR340" s="306" t="str">
        <f t="shared" si="304"/>
        <v/>
      </c>
      <c r="AS340" s="300" t="str">
        <f t="shared" si="305"/>
        <v/>
      </c>
      <c r="AT340" s="300" t="str">
        <f t="shared" si="306"/>
        <v/>
      </c>
      <c r="AU340" s="192" t="str">
        <f t="shared" si="307"/>
        <v>бла</v>
      </c>
      <c r="AV340" s="192" t="str">
        <f t="shared" si="308"/>
        <v>бла90401416общпро</v>
      </c>
      <c r="AW340" s="191">
        <f t="shared" si="309"/>
        <v>0</v>
      </c>
      <c r="AX340" s="191">
        <f t="shared" si="310"/>
        <v>0</v>
      </c>
      <c r="AY340" s="191">
        <f t="shared" si="311"/>
        <v>0</v>
      </c>
      <c r="AZ340" s="191">
        <f t="shared" si="312"/>
        <v>0</v>
      </c>
      <c r="BA340" s="193">
        <f t="shared" si="313"/>
        <v>1</v>
      </c>
      <c r="BB340" s="193">
        <f t="shared" si="314"/>
        <v>1</v>
      </c>
      <c r="BC340" s="193">
        <f t="shared" si="315"/>
        <v>1</v>
      </c>
      <c r="BD340" s="191">
        <f t="shared" si="277"/>
        <v>0</v>
      </c>
      <c r="BE340" s="191">
        <f t="shared" si="316"/>
        <v>0</v>
      </c>
      <c r="BF340" s="210">
        <f t="shared" si="317"/>
        <v>0</v>
      </c>
      <c r="BG340" s="211">
        <f t="shared" si="318"/>
        <v>0</v>
      </c>
      <c r="BH340" s="289"/>
      <c r="BI340" s="289"/>
      <c r="BJ340" s="228"/>
      <c r="BK340" s="228"/>
      <c r="BL340" s="233" t="str">
        <f t="shared" si="319"/>
        <v>04</v>
      </c>
    </row>
    <row r="341" spans="1:64" ht="12" hidden="1" customHeight="1">
      <c r="A341" s="333" t="s">
        <v>686</v>
      </c>
      <c r="B341" s="381" t="s">
        <v>418</v>
      </c>
      <c r="C341" s="333" t="s">
        <v>657</v>
      </c>
      <c r="D341" s="381" t="s">
        <v>462</v>
      </c>
      <c r="E341" s="381" t="s">
        <v>1004</v>
      </c>
      <c r="F341" s="381" t="s">
        <v>586</v>
      </c>
      <c r="G341" s="381" t="s">
        <v>389</v>
      </c>
      <c r="H341" s="100" t="s">
        <v>653</v>
      </c>
      <c r="I341" s="381" t="s">
        <v>339</v>
      </c>
      <c r="J341" s="382">
        <v>232800</v>
      </c>
      <c r="K341" s="382">
        <v>0</v>
      </c>
      <c r="L341" s="191" t="str">
        <f t="shared" si="278"/>
        <v>904014160409262007492024422610</v>
      </c>
      <c r="M341" s="192">
        <f t="array" ref="M341">IF(COUNT(SEARCH(Удалить_Роспись_КВСР,$B341)*SEARCH(Удалить_Роспись_ПБС,$C341)*SEARCH(Удалить_Роспись_КФСР, $D341)*SEARCH(Удалить_Роспись_КЦСР,$E341)*SEARCH(Удалить_Роспись_КВР,$F341)*SEARCH(Удалить_Роспись_ЭК,$H341)*SEARCH(Удалить_Роспись_КР,$I341))&gt;0,0,1)</f>
        <v>0</v>
      </c>
      <c r="N341" s="192">
        <v>0</v>
      </c>
      <c r="O341" s="192" t="str">
        <f t="shared" si="279"/>
        <v/>
      </c>
      <c r="P341" s="192" t="str">
        <f t="shared" si="320"/>
        <v/>
      </c>
      <c r="Q341" s="300" t="str">
        <f t="shared" si="280"/>
        <v/>
      </c>
      <c r="R341" s="300" t="str">
        <f t="shared" si="281"/>
        <v/>
      </c>
      <c r="S341" s="300" t="str">
        <f t="shared" si="282"/>
        <v/>
      </c>
      <c r="T341" s="192" t="str">
        <f t="shared" si="283"/>
        <v/>
      </c>
      <c r="U341" s="303" t="str">
        <f t="shared" si="284"/>
        <v/>
      </c>
      <c r="V341" s="300" t="str">
        <f t="shared" si="285"/>
        <v/>
      </c>
      <c r="W341" s="192" t="str">
        <f t="shared" si="286"/>
        <v/>
      </c>
      <c r="X341" s="303" t="str">
        <f t="shared" si="287"/>
        <v/>
      </c>
      <c r="Y341" s="300" t="str">
        <f t="shared" si="288"/>
        <v/>
      </c>
      <c r="Z341" s="300" t="str">
        <f t="shared" si="289"/>
        <v/>
      </c>
      <c r="AA341" s="303" t="str">
        <f t="shared" si="290"/>
        <v/>
      </c>
      <c r="AB341" s="300" t="str">
        <f t="shared" si="291"/>
        <v/>
      </c>
      <c r="AC341" s="300" t="str">
        <f t="shared" si="292"/>
        <v/>
      </c>
      <c r="AD341" s="300" t="str">
        <f t="shared" si="293"/>
        <v/>
      </c>
      <c r="AE341" s="192" t="str">
        <f t="shared" si="294"/>
        <v/>
      </c>
      <c r="AF341" s="192" t="str">
        <f t="shared" si="295"/>
        <v/>
      </c>
      <c r="AG341" s="192"/>
      <c r="AJ341" s="300" t="str">
        <f t="shared" si="296"/>
        <v/>
      </c>
      <c r="AK341" s="300" t="str">
        <f t="shared" si="297"/>
        <v/>
      </c>
      <c r="AL341" s="300" t="str">
        <f t="shared" si="298"/>
        <v>бла</v>
      </c>
      <c r="AM341" s="300" t="str">
        <f t="shared" si="299"/>
        <v/>
      </c>
      <c r="AN341" s="300" t="str">
        <f t="shared" si="300"/>
        <v/>
      </c>
      <c r="AO341" s="300" t="str">
        <f t="shared" si="301"/>
        <v/>
      </c>
      <c r="AP341" s="300" t="str">
        <f t="shared" si="302"/>
        <v/>
      </c>
      <c r="AQ341" s="300" t="str">
        <f t="shared" si="303"/>
        <v/>
      </c>
      <c r="AR341" s="306" t="str">
        <f t="shared" si="304"/>
        <v/>
      </c>
      <c r="AS341" s="300" t="str">
        <f t="shared" si="305"/>
        <v/>
      </c>
      <c r="AT341" s="300" t="str">
        <f t="shared" si="306"/>
        <v/>
      </c>
      <c r="AU341" s="192" t="str">
        <f t="shared" si="307"/>
        <v>бла</v>
      </c>
      <c r="AV341" s="192" t="str">
        <f t="shared" si="308"/>
        <v>бла90401416общпро</v>
      </c>
      <c r="AW341" s="191">
        <f t="shared" si="309"/>
        <v>0</v>
      </c>
      <c r="AX341" s="191">
        <f t="shared" si="310"/>
        <v>0</v>
      </c>
      <c r="AY341" s="191">
        <f t="shared" si="311"/>
        <v>0</v>
      </c>
      <c r="AZ341" s="191">
        <f t="shared" si="312"/>
        <v>0</v>
      </c>
      <c r="BA341" s="193">
        <f t="shared" si="313"/>
        <v>1</v>
      </c>
      <c r="BB341" s="193">
        <f t="shared" si="314"/>
        <v>1</v>
      </c>
      <c r="BC341" s="193">
        <f t="shared" si="315"/>
        <v>1</v>
      </c>
      <c r="BD341" s="191">
        <f t="shared" si="277"/>
        <v>0</v>
      </c>
      <c r="BE341" s="191">
        <f t="shared" si="316"/>
        <v>0</v>
      </c>
      <c r="BF341" s="210">
        <f t="shared" si="317"/>
        <v>0</v>
      </c>
      <c r="BG341" s="211">
        <f t="shared" si="318"/>
        <v>0</v>
      </c>
      <c r="BH341" s="289"/>
      <c r="BI341" s="289"/>
      <c r="BJ341" s="228"/>
      <c r="BK341" s="228"/>
      <c r="BL341" s="233" t="str">
        <f t="shared" si="319"/>
        <v>04</v>
      </c>
    </row>
    <row r="342" spans="1:64" s="521" customFormat="1" ht="12" customHeight="1">
      <c r="A342" s="515" t="s">
        <v>686</v>
      </c>
      <c r="B342" s="516" t="s">
        <v>418</v>
      </c>
      <c r="C342" s="515" t="s">
        <v>657</v>
      </c>
      <c r="D342" s="516" t="s">
        <v>462</v>
      </c>
      <c r="E342" s="516" t="s">
        <v>1005</v>
      </c>
      <c r="F342" s="516" t="s">
        <v>586</v>
      </c>
      <c r="G342" s="516" t="s">
        <v>394</v>
      </c>
      <c r="H342" s="517" t="s">
        <v>653</v>
      </c>
      <c r="I342" s="516" t="s">
        <v>505</v>
      </c>
      <c r="J342" s="518">
        <v>234354</v>
      </c>
      <c r="K342" s="518">
        <v>6264</v>
      </c>
      <c r="L342" s="519" t="str">
        <f t="shared" si="278"/>
        <v>904014160409262008000024422501</v>
      </c>
      <c r="M342" s="520">
        <f t="array" ref="M342">IF(COUNT(SEARCH(Удалить_Роспись_КВСР,$B342)*SEARCH(Удалить_Роспись_ПБС,$C342)*SEARCH(Удалить_Роспись_КФСР, $D342)*SEARCH(Удалить_Роспись_КЦСР,$E342)*SEARCH(Удалить_Роспись_КВР,$F342)*SEARCH(Удалить_Роспись_ЭК,$H342)*SEARCH(Удалить_Роспись_КР,$I342))&gt;0,0,1)</f>
        <v>1</v>
      </c>
      <c r="N342" s="520">
        <v>0</v>
      </c>
      <c r="O342" s="520" t="str">
        <f t="shared" si="279"/>
        <v/>
      </c>
      <c r="P342" s="520" t="str">
        <f t="shared" si="320"/>
        <v/>
      </c>
      <c r="Q342" s="520" t="str">
        <f t="shared" si="280"/>
        <v/>
      </c>
      <c r="R342" s="520" t="str">
        <f t="shared" si="281"/>
        <v/>
      </c>
      <c r="S342" s="520" t="str">
        <f t="shared" si="282"/>
        <v/>
      </c>
      <c r="T342" s="520" t="str">
        <f t="shared" si="283"/>
        <v/>
      </c>
      <c r="U342" s="520" t="str">
        <f t="shared" si="284"/>
        <v/>
      </c>
      <c r="V342" s="520" t="str">
        <f t="shared" si="285"/>
        <v/>
      </c>
      <c r="W342" s="520" t="str">
        <f t="shared" si="286"/>
        <v/>
      </c>
      <c r="X342" s="520" t="str">
        <f t="shared" si="287"/>
        <v/>
      </c>
      <c r="Y342" s="520" t="str">
        <f t="shared" si="288"/>
        <v/>
      </c>
      <c r="Z342" s="520" t="str">
        <f t="shared" si="289"/>
        <v/>
      </c>
      <c r="AA342" s="520" t="str">
        <f t="shared" si="290"/>
        <v/>
      </c>
      <c r="AB342" s="520" t="str">
        <f t="shared" si="291"/>
        <v/>
      </c>
      <c r="AC342" s="520" t="str">
        <f t="shared" si="292"/>
        <v/>
      </c>
      <c r="AD342" s="520" t="str">
        <f t="shared" si="293"/>
        <v/>
      </c>
      <c r="AE342" s="520" t="str">
        <f t="shared" si="294"/>
        <v/>
      </c>
      <c r="AF342" s="520" t="str">
        <f t="shared" si="295"/>
        <v/>
      </c>
      <c r="AG342" s="520"/>
      <c r="AJ342" s="520" t="str">
        <f t="shared" si="296"/>
        <v/>
      </c>
      <c r="AK342" s="520" t="str">
        <f t="shared" si="297"/>
        <v/>
      </c>
      <c r="AL342" s="520" t="str">
        <f t="shared" si="298"/>
        <v>бла</v>
      </c>
      <c r="AM342" s="520" t="str">
        <f t="shared" si="299"/>
        <v/>
      </c>
      <c r="AN342" s="520" t="str">
        <f t="shared" si="300"/>
        <v/>
      </c>
      <c r="AO342" s="520" t="str">
        <f t="shared" si="301"/>
        <v/>
      </c>
      <c r="AP342" s="520" t="str">
        <f t="shared" si="302"/>
        <v/>
      </c>
      <c r="AQ342" s="520" t="str">
        <f t="shared" si="303"/>
        <v/>
      </c>
      <c r="AR342" s="520" t="str">
        <f t="shared" si="304"/>
        <v/>
      </c>
      <c r="AS342" s="520" t="str">
        <f t="shared" si="305"/>
        <v/>
      </c>
      <c r="AT342" s="520" t="str">
        <f t="shared" si="306"/>
        <v/>
      </c>
      <c r="AU342" s="520" t="str">
        <f t="shared" si="307"/>
        <v>бла</v>
      </c>
      <c r="AV342" s="520" t="str">
        <f t="shared" si="308"/>
        <v>бла90401416общпро</v>
      </c>
      <c r="AW342" s="519">
        <f t="shared" si="309"/>
        <v>234354</v>
      </c>
      <c r="AX342" s="191">
        <f t="shared" si="310"/>
        <v>6264</v>
      </c>
      <c r="AY342" s="191">
        <f t="shared" si="311"/>
        <v>0</v>
      </c>
      <c r="AZ342" s="191">
        <f t="shared" si="312"/>
        <v>0</v>
      </c>
      <c r="BA342" s="193">
        <f t="shared" si="313"/>
        <v>1</v>
      </c>
      <c r="BB342" s="193">
        <f t="shared" si="314"/>
        <v>1</v>
      </c>
      <c r="BC342" s="193">
        <f t="shared" si="315"/>
        <v>1</v>
      </c>
      <c r="BD342" s="519">
        <f t="shared" si="277"/>
        <v>0</v>
      </c>
      <c r="BE342" s="519">
        <f t="shared" si="316"/>
        <v>0</v>
      </c>
      <c r="BF342" s="522">
        <f t="shared" si="317"/>
        <v>0</v>
      </c>
      <c r="BG342" s="523">
        <f t="shared" si="318"/>
        <v>0</v>
      </c>
      <c r="BH342" s="524"/>
      <c r="BI342" s="524"/>
      <c r="BJ342" s="525"/>
      <c r="BK342" s="525"/>
      <c r="BL342" s="526" t="str">
        <f t="shared" si="319"/>
        <v>04</v>
      </c>
    </row>
    <row r="343" spans="1:64" s="521" customFormat="1" ht="12" customHeight="1">
      <c r="A343" s="515" t="s">
        <v>686</v>
      </c>
      <c r="B343" s="516" t="s">
        <v>418</v>
      </c>
      <c r="C343" s="515" t="s">
        <v>657</v>
      </c>
      <c r="D343" s="516" t="s">
        <v>462</v>
      </c>
      <c r="E343" s="516" t="s">
        <v>1005</v>
      </c>
      <c r="F343" s="516" t="s">
        <v>586</v>
      </c>
      <c r="G343" s="516" t="s">
        <v>389</v>
      </c>
      <c r="H343" s="517" t="s">
        <v>653</v>
      </c>
      <c r="I343" s="516" t="s">
        <v>505</v>
      </c>
      <c r="J343" s="518">
        <v>802695</v>
      </c>
      <c r="K343" s="518">
        <v>467861.46</v>
      </c>
      <c r="L343" s="519" t="str">
        <f t="shared" si="278"/>
        <v>904014160409262008000024422601</v>
      </c>
      <c r="M343" s="520">
        <f t="array" ref="M343">IF(COUNT(SEARCH(Удалить_Роспись_КВСР,$B343)*SEARCH(Удалить_Роспись_ПБС,$C343)*SEARCH(Удалить_Роспись_КФСР, $D343)*SEARCH(Удалить_Роспись_КЦСР,$E343)*SEARCH(Удалить_Роспись_КВР,$F343)*SEARCH(Удалить_Роспись_ЭК,$H343)*SEARCH(Удалить_Роспись_КР,$I343))&gt;0,0,1)</f>
        <v>1</v>
      </c>
      <c r="N343" s="520">
        <v>0</v>
      </c>
      <c r="O343" s="520" t="str">
        <f t="shared" si="279"/>
        <v/>
      </c>
      <c r="P343" s="520" t="str">
        <f t="shared" si="320"/>
        <v/>
      </c>
      <c r="Q343" s="520" t="str">
        <f t="shared" si="280"/>
        <v/>
      </c>
      <c r="R343" s="520" t="str">
        <f t="shared" si="281"/>
        <v/>
      </c>
      <c r="S343" s="520" t="str">
        <f t="shared" si="282"/>
        <v/>
      </c>
      <c r="T343" s="520" t="str">
        <f t="shared" si="283"/>
        <v/>
      </c>
      <c r="U343" s="520" t="str">
        <f t="shared" si="284"/>
        <v/>
      </c>
      <c r="V343" s="520" t="str">
        <f t="shared" si="285"/>
        <v/>
      </c>
      <c r="W343" s="520" t="str">
        <f t="shared" si="286"/>
        <v/>
      </c>
      <c r="X343" s="520" t="str">
        <f t="shared" si="287"/>
        <v/>
      </c>
      <c r="Y343" s="520" t="str">
        <f t="shared" si="288"/>
        <v/>
      </c>
      <c r="Z343" s="520" t="str">
        <f t="shared" si="289"/>
        <v/>
      </c>
      <c r="AA343" s="520" t="str">
        <f t="shared" si="290"/>
        <v/>
      </c>
      <c r="AB343" s="520" t="str">
        <f t="shared" si="291"/>
        <v/>
      </c>
      <c r="AC343" s="520" t="str">
        <f t="shared" si="292"/>
        <v/>
      </c>
      <c r="AD343" s="520" t="str">
        <f t="shared" si="293"/>
        <v/>
      </c>
      <c r="AE343" s="520" t="str">
        <f t="shared" si="294"/>
        <v/>
      </c>
      <c r="AF343" s="520" t="str">
        <f t="shared" si="295"/>
        <v/>
      </c>
      <c r="AG343" s="520"/>
      <c r="AJ343" s="520" t="str">
        <f t="shared" si="296"/>
        <v/>
      </c>
      <c r="AK343" s="520" t="str">
        <f t="shared" si="297"/>
        <v/>
      </c>
      <c r="AL343" s="520" t="str">
        <f t="shared" si="298"/>
        <v>бла</v>
      </c>
      <c r="AM343" s="520" t="str">
        <f t="shared" si="299"/>
        <v/>
      </c>
      <c r="AN343" s="520" t="str">
        <f t="shared" si="300"/>
        <v/>
      </c>
      <c r="AO343" s="520" t="str">
        <f t="shared" si="301"/>
        <v/>
      </c>
      <c r="AP343" s="520" t="str">
        <f t="shared" si="302"/>
        <v/>
      </c>
      <c r="AQ343" s="520" t="str">
        <f t="shared" si="303"/>
        <v/>
      </c>
      <c r="AR343" s="520" t="str">
        <f t="shared" si="304"/>
        <v/>
      </c>
      <c r="AS343" s="520" t="str">
        <f t="shared" si="305"/>
        <v/>
      </c>
      <c r="AT343" s="520" t="str">
        <f t="shared" si="306"/>
        <v/>
      </c>
      <c r="AU343" s="520" t="str">
        <f t="shared" si="307"/>
        <v>бла</v>
      </c>
      <c r="AV343" s="520" t="str">
        <f t="shared" si="308"/>
        <v>бла90401416общпро</v>
      </c>
      <c r="AW343" s="519">
        <f t="shared" si="309"/>
        <v>802695</v>
      </c>
      <c r="AX343" s="191">
        <f t="shared" si="310"/>
        <v>467861.46</v>
      </c>
      <c r="AY343" s="191">
        <f t="shared" si="311"/>
        <v>0</v>
      </c>
      <c r="AZ343" s="191">
        <f t="shared" si="312"/>
        <v>0</v>
      </c>
      <c r="BA343" s="193">
        <f t="shared" si="313"/>
        <v>1</v>
      </c>
      <c r="BB343" s="193">
        <f t="shared" si="314"/>
        <v>1</v>
      </c>
      <c r="BC343" s="193">
        <f t="shared" si="315"/>
        <v>1</v>
      </c>
      <c r="BD343" s="519">
        <f t="shared" si="277"/>
        <v>0</v>
      </c>
      <c r="BE343" s="519">
        <f t="shared" si="316"/>
        <v>0</v>
      </c>
      <c r="BF343" s="522">
        <f t="shared" si="317"/>
        <v>0</v>
      </c>
      <c r="BG343" s="523">
        <f t="shared" si="318"/>
        <v>0</v>
      </c>
      <c r="BH343" s="524"/>
      <c r="BI343" s="524"/>
      <c r="BJ343" s="525"/>
      <c r="BK343" s="525"/>
      <c r="BL343" s="526" t="str">
        <f t="shared" si="319"/>
        <v>04</v>
      </c>
    </row>
    <row r="344" spans="1:64" s="521" customFormat="1" ht="12" customHeight="1">
      <c r="A344" s="515" t="s">
        <v>686</v>
      </c>
      <c r="B344" s="516" t="s">
        <v>418</v>
      </c>
      <c r="C344" s="515" t="s">
        <v>657</v>
      </c>
      <c r="D344" s="516" t="s">
        <v>462</v>
      </c>
      <c r="E344" s="516" t="s">
        <v>1005</v>
      </c>
      <c r="F344" s="516" t="s">
        <v>586</v>
      </c>
      <c r="G344" s="516" t="s">
        <v>397</v>
      </c>
      <c r="H344" s="517" t="s">
        <v>653</v>
      </c>
      <c r="I344" s="516" t="s">
        <v>505</v>
      </c>
      <c r="J344" s="518">
        <v>27441</v>
      </c>
      <c r="K344" s="518">
        <v>27441</v>
      </c>
      <c r="L344" s="519" t="str">
        <f t="shared" si="278"/>
        <v>904014160409262008000024434001</v>
      </c>
      <c r="M344" s="520">
        <f t="array" ref="M344">IF(COUNT(SEARCH(Удалить_Роспись_КВСР,$B344)*SEARCH(Удалить_Роспись_ПБС,$C344)*SEARCH(Удалить_Роспись_КФСР, $D344)*SEARCH(Удалить_Роспись_КЦСР,$E344)*SEARCH(Удалить_Роспись_КВР,$F344)*SEARCH(Удалить_Роспись_ЭК,$H344)*SEARCH(Удалить_Роспись_КР,$I344))&gt;0,0,1)</f>
        <v>1</v>
      </c>
      <c r="N344" s="520">
        <v>0</v>
      </c>
      <c r="O344" s="520" t="str">
        <f t="shared" si="279"/>
        <v/>
      </c>
      <c r="P344" s="520" t="str">
        <f t="shared" si="320"/>
        <v/>
      </c>
      <c r="Q344" s="520" t="str">
        <f t="shared" si="280"/>
        <v/>
      </c>
      <c r="R344" s="520" t="str">
        <f t="shared" si="281"/>
        <v/>
      </c>
      <c r="S344" s="520" t="str">
        <f t="shared" si="282"/>
        <v/>
      </c>
      <c r="T344" s="520" t="str">
        <f t="shared" si="283"/>
        <v/>
      </c>
      <c r="U344" s="520" t="str">
        <f t="shared" si="284"/>
        <v/>
      </c>
      <c r="V344" s="520" t="str">
        <f t="shared" si="285"/>
        <v/>
      </c>
      <c r="W344" s="520" t="str">
        <f t="shared" si="286"/>
        <v/>
      </c>
      <c r="X344" s="520" t="str">
        <f t="shared" si="287"/>
        <v/>
      </c>
      <c r="Y344" s="520" t="str">
        <f t="shared" si="288"/>
        <v/>
      </c>
      <c r="Z344" s="520" t="str">
        <f t="shared" si="289"/>
        <v/>
      </c>
      <c r="AA344" s="520" t="str">
        <f t="shared" si="290"/>
        <v/>
      </c>
      <c r="AB344" s="520" t="str">
        <f t="shared" si="291"/>
        <v/>
      </c>
      <c r="AC344" s="520" t="str">
        <f t="shared" si="292"/>
        <v/>
      </c>
      <c r="AD344" s="520" t="str">
        <f t="shared" si="293"/>
        <v/>
      </c>
      <c r="AE344" s="520" t="str">
        <f t="shared" si="294"/>
        <v/>
      </c>
      <c r="AF344" s="520" t="str">
        <f t="shared" si="295"/>
        <v/>
      </c>
      <c r="AG344" s="520"/>
      <c r="AJ344" s="520" t="str">
        <f t="shared" si="296"/>
        <v/>
      </c>
      <c r="AK344" s="520" t="str">
        <f t="shared" si="297"/>
        <v/>
      </c>
      <c r="AL344" s="520" t="str">
        <f t="shared" si="298"/>
        <v>бла</v>
      </c>
      <c r="AM344" s="520" t="str">
        <f t="shared" si="299"/>
        <v/>
      </c>
      <c r="AN344" s="520" t="str">
        <f t="shared" si="300"/>
        <v/>
      </c>
      <c r="AO344" s="520" t="str">
        <f t="shared" si="301"/>
        <v/>
      </c>
      <c r="AP344" s="520" t="str">
        <f t="shared" si="302"/>
        <v/>
      </c>
      <c r="AQ344" s="520" t="str">
        <f t="shared" si="303"/>
        <v/>
      </c>
      <c r="AR344" s="520" t="str">
        <f t="shared" si="304"/>
        <v/>
      </c>
      <c r="AS344" s="520" t="str">
        <f t="shared" si="305"/>
        <v/>
      </c>
      <c r="AT344" s="520" t="str">
        <f t="shared" si="306"/>
        <v/>
      </c>
      <c r="AU344" s="520" t="str">
        <f t="shared" si="307"/>
        <v>бла</v>
      </c>
      <c r="AV344" s="520" t="str">
        <f t="shared" si="308"/>
        <v>бла90401416общпро</v>
      </c>
      <c r="AW344" s="519">
        <f t="shared" si="309"/>
        <v>27441</v>
      </c>
      <c r="AX344" s="191">
        <f t="shared" si="310"/>
        <v>27441</v>
      </c>
      <c r="AY344" s="191">
        <f t="shared" si="311"/>
        <v>0</v>
      </c>
      <c r="AZ344" s="191">
        <f t="shared" si="312"/>
        <v>0</v>
      </c>
      <c r="BA344" s="193">
        <f t="shared" si="313"/>
        <v>1</v>
      </c>
      <c r="BB344" s="193">
        <f t="shared" si="314"/>
        <v>1</v>
      </c>
      <c r="BC344" s="193">
        <f t="shared" si="315"/>
        <v>1</v>
      </c>
      <c r="BD344" s="519">
        <f t="shared" si="277"/>
        <v>0</v>
      </c>
      <c r="BE344" s="519">
        <f t="shared" si="316"/>
        <v>0</v>
      </c>
      <c r="BF344" s="522">
        <f t="shared" si="317"/>
        <v>0</v>
      </c>
      <c r="BG344" s="523">
        <f t="shared" si="318"/>
        <v>0</v>
      </c>
      <c r="BH344" s="524"/>
      <c r="BI344" s="524"/>
      <c r="BJ344" s="525"/>
      <c r="BK344" s="525"/>
      <c r="BL344" s="526" t="str">
        <f t="shared" si="319"/>
        <v>04</v>
      </c>
    </row>
    <row r="345" spans="1:64" s="521" customFormat="1" ht="12" customHeight="1">
      <c r="A345" s="515" t="s">
        <v>686</v>
      </c>
      <c r="B345" s="516" t="s">
        <v>418</v>
      </c>
      <c r="C345" s="515" t="s">
        <v>657</v>
      </c>
      <c r="D345" s="516" t="s">
        <v>462</v>
      </c>
      <c r="E345" s="516" t="s">
        <v>1006</v>
      </c>
      <c r="F345" s="516" t="s">
        <v>586</v>
      </c>
      <c r="G345" s="516" t="s">
        <v>407</v>
      </c>
      <c r="H345" s="517" t="s">
        <v>653</v>
      </c>
      <c r="I345" s="516" t="s">
        <v>505</v>
      </c>
      <c r="J345" s="518">
        <v>40125</v>
      </c>
      <c r="K345" s="518">
        <v>40125</v>
      </c>
      <c r="L345" s="519" t="str">
        <f t="shared" si="278"/>
        <v>904014160409262008Ф00024431001</v>
      </c>
      <c r="M345" s="520">
        <f t="array" ref="M345">IF(COUNT(SEARCH(Удалить_Роспись_КВСР,$B345)*SEARCH(Удалить_Роспись_ПБС,$C345)*SEARCH(Удалить_Роспись_КФСР, $D345)*SEARCH(Удалить_Роспись_КЦСР,$E345)*SEARCH(Удалить_Роспись_КВР,$F345)*SEARCH(Удалить_Роспись_ЭК,$H345)*SEARCH(Удалить_Роспись_КР,$I345))&gt;0,0,1)</f>
        <v>1</v>
      </c>
      <c r="N345" s="520">
        <v>0</v>
      </c>
      <c r="O345" s="520" t="str">
        <f t="shared" si="279"/>
        <v/>
      </c>
      <c r="P345" s="520" t="str">
        <f t="shared" si="320"/>
        <v/>
      </c>
      <c r="Q345" s="520" t="str">
        <f t="shared" si="280"/>
        <v/>
      </c>
      <c r="R345" s="520" t="str">
        <f t="shared" si="281"/>
        <v/>
      </c>
      <c r="S345" s="520" t="str">
        <f t="shared" si="282"/>
        <v/>
      </c>
      <c r="T345" s="520" t="str">
        <f t="shared" si="283"/>
        <v/>
      </c>
      <c r="U345" s="520" t="str">
        <f t="shared" si="284"/>
        <v/>
      </c>
      <c r="V345" s="520" t="str">
        <f t="shared" si="285"/>
        <v/>
      </c>
      <c r="W345" s="520" t="str">
        <f t="shared" si="286"/>
        <v/>
      </c>
      <c r="X345" s="520" t="str">
        <f t="shared" si="287"/>
        <v/>
      </c>
      <c r="Y345" s="520" t="str">
        <f t="shared" si="288"/>
        <v/>
      </c>
      <c r="Z345" s="520" t="str">
        <f t="shared" si="289"/>
        <v/>
      </c>
      <c r="AA345" s="520" t="str">
        <f t="shared" si="290"/>
        <v/>
      </c>
      <c r="AB345" s="520" t="str">
        <f t="shared" si="291"/>
        <v/>
      </c>
      <c r="AC345" s="520" t="str">
        <f t="shared" si="292"/>
        <v/>
      </c>
      <c r="AD345" s="520" t="str">
        <f t="shared" si="293"/>
        <v/>
      </c>
      <c r="AE345" s="520" t="str">
        <f t="shared" si="294"/>
        <v/>
      </c>
      <c r="AF345" s="520" t="str">
        <f t="shared" si="295"/>
        <v/>
      </c>
      <c r="AG345" s="520"/>
      <c r="AJ345" s="520" t="str">
        <f t="shared" si="296"/>
        <v/>
      </c>
      <c r="AK345" s="520" t="str">
        <f t="shared" si="297"/>
        <v/>
      </c>
      <c r="AL345" s="520" t="str">
        <f t="shared" si="298"/>
        <v>бла</v>
      </c>
      <c r="AM345" s="520" t="str">
        <f t="shared" si="299"/>
        <v/>
      </c>
      <c r="AN345" s="520" t="str">
        <f t="shared" si="300"/>
        <v/>
      </c>
      <c r="AO345" s="520" t="str">
        <f t="shared" si="301"/>
        <v/>
      </c>
      <c r="AP345" s="520" t="str">
        <f t="shared" si="302"/>
        <v/>
      </c>
      <c r="AQ345" s="520" t="str">
        <f t="shared" si="303"/>
        <v/>
      </c>
      <c r="AR345" s="520" t="str">
        <f t="shared" si="304"/>
        <v/>
      </c>
      <c r="AS345" s="520" t="str">
        <f t="shared" si="305"/>
        <v/>
      </c>
      <c r="AT345" s="520" t="str">
        <f t="shared" si="306"/>
        <v/>
      </c>
      <c r="AU345" s="520" t="str">
        <f t="shared" si="307"/>
        <v>бла</v>
      </c>
      <c r="AV345" s="520" t="str">
        <f t="shared" si="308"/>
        <v>бла90401416общосн</v>
      </c>
      <c r="AW345" s="519">
        <f t="shared" si="309"/>
        <v>40125</v>
      </c>
      <c r="AX345" s="191">
        <f t="shared" si="310"/>
        <v>40125</v>
      </c>
      <c r="AY345" s="191">
        <f t="shared" si="311"/>
        <v>0</v>
      </c>
      <c r="AZ345" s="191">
        <f t="shared" si="312"/>
        <v>0</v>
      </c>
      <c r="BA345" s="193">
        <f t="shared" si="313"/>
        <v>1</v>
      </c>
      <c r="BB345" s="193">
        <f t="shared" si="314"/>
        <v>1</v>
      </c>
      <c r="BC345" s="193">
        <f t="shared" si="315"/>
        <v>1</v>
      </c>
      <c r="BD345" s="519">
        <f t="shared" si="277"/>
        <v>0</v>
      </c>
      <c r="BE345" s="519">
        <f t="shared" si="316"/>
        <v>0</v>
      </c>
      <c r="BF345" s="522">
        <f t="shared" si="317"/>
        <v>0</v>
      </c>
      <c r="BG345" s="523">
        <f t="shared" si="318"/>
        <v>0</v>
      </c>
      <c r="BH345" s="524"/>
      <c r="BI345" s="524"/>
      <c r="BJ345" s="525"/>
      <c r="BK345" s="525"/>
      <c r="BL345" s="526" t="str">
        <f t="shared" si="319"/>
        <v>04</v>
      </c>
    </row>
    <row r="346" spans="1:64" s="521" customFormat="1" ht="12" customHeight="1">
      <c r="A346" s="515" t="s">
        <v>686</v>
      </c>
      <c r="B346" s="516" t="s">
        <v>418</v>
      </c>
      <c r="C346" s="515" t="s">
        <v>657</v>
      </c>
      <c r="D346" s="516" t="s">
        <v>462</v>
      </c>
      <c r="E346" s="516" t="s">
        <v>1007</v>
      </c>
      <c r="F346" s="516" t="s">
        <v>586</v>
      </c>
      <c r="G346" s="516" t="s">
        <v>393</v>
      </c>
      <c r="H346" s="517" t="s">
        <v>653</v>
      </c>
      <c r="I346" s="516" t="s">
        <v>505</v>
      </c>
      <c r="J346" s="518">
        <v>11000</v>
      </c>
      <c r="K346" s="518">
        <v>1332.65</v>
      </c>
      <c r="L346" s="519" t="str">
        <f t="shared" si="278"/>
        <v>904014160409262008Э00024422301</v>
      </c>
      <c r="M346" s="520">
        <f t="array" ref="M346">IF(COUNT(SEARCH(Удалить_Роспись_КВСР,$B346)*SEARCH(Удалить_Роспись_ПБС,$C346)*SEARCH(Удалить_Роспись_КФСР, $D346)*SEARCH(Удалить_Роспись_КЦСР,$E346)*SEARCH(Удалить_Роспись_КВР,$F346)*SEARCH(Удалить_Роспись_ЭК,$H346)*SEARCH(Удалить_Роспись_КР,$I346))&gt;0,0,1)</f>
        <v>1</v>
      </c>
      <c r="N346" s="520">
        <v>0</v>
      </c>
      <c r="O346" s="520" t="str">
        <f t="shared" si="279"/>
        <v/>
      </c>
      <c r="P346" s="520" t="str">
        <f t="shared" si="320"/>
        <v/>
      </c>
      <c r="Q346" s="520" t="str">
        <f t="shared" si="280"/>
        <v/>
      </c>
      <c r="R346" s="520" t="str">
        <f t="shared" si="281"/>
        <v/>
      </c>
      <c r="S346" s="520" t="str">
        <f t="shared" si="282"/>
        <v/>
      </c>
      <c r="T346" s="520" t="str">
        <f t="shared" si="283"/>
        <v/>
      </c>
      <c r="U346" s="520" t="str">
        <f t="shared" si="284"/>
        <v/>
      </c>
      <c r="V346" s="520" t="str">
        <f t="shared" si="285"/>
        <v/>
      </c>
      <c r="W346" s="520" t="str">
        <f t="shared" si="286"/>
        <v/>
      </c>
      <c r="X346" s="520" t="str">
        <f t="shared" si="287"/>
        <v/>
      </c>
      <c r="Y346" s="520" t="str">
        <f t="shared" si="288"/>
        <v/>
      </c>
      <c r="Z346" s="520" t="str">
        <f t="shared" si="289"/>
        <v/>
      </c>
      <c r="AA346" s="520" t="str">
        <f t="shared" si="290"/>
        <v/>
      </c>
      <c r="AB346" s="520" t="str">
        <f t="shared" si="291"/>
        <v/>
      </c>
      <c r="AC346" s="520" t="str">
        <f t="shared" si="292"/>
        <v/>
      </c>
      <c r="AD346" s="520" t="str">
        <f t="shared" si="293"/>
        <v/>
      </c>
      <c r="AE346" s="520" t="str">
        <f t="shared" si="294"/>
        <v/>
      </c>
      <c r="AF346" s="520" t="str">
        <f t="shared" si="295"/>
        <v/>
      </c>
      <c r="AG346" s="520"/>
      <c r="AJ346" s="520" t="str">
        <f t="shared" si="296"/>
        <v/>
      </c>
      <c r="AK346" s="520" t="str">
        <f t="shared" si="297"/>
        <v/>
      </c>
      <c r="AL346" s="520" t="str">
        <f t="shared" si="298"/>
        <v>бла</v>
      </c>
      <c r="AM346" s="520" t="str">
        <f t="shared" si="299"/>
        <v/>
      </c>
      <c r="AN346" s="520" t="str">
        <f t="shared" si="300"/>
        <v/>
      </c>
      <c r="AO346" s="520" t="str">
        <f t="shared" si="301"/>
        <v/>
      </c>
      <c r="AP346" s="520" t="str">
        <f t="shared" si="302"/>
        <v/>
      </c>
      <c r="AQ346" s="520" t="str">
        <f t="shared" si="303"/>
        <v/>
      </c>
      <c r="AR346" s="520" t="str">
        <f t="shared" si="304"/>
        <v/>
      </c>
      <c r="AS346" s="520" t="str">
        <f t="shared" si="305"/>
        <v/>
      </c>
      <c r="AT346" s="520" t="str">
        <f t="shared" si="306"/>
        <v/>
      </c>
      <c r="AU346" s="520" t="str">
        <f t="shared" si="307"/>
        <v>бла</v>
      </c>
      <c r="AV346" s="520" t="str">
        <f t="shared" si="308"/>
        <v>бла90401416общком</v>
      </c>
      <c r="AW346" s="519">
        <f t="shared" si="309"/>
        <v>11000</v>
      </c>
      <c r="AX346" s="191">
        <f t="shared" si="310"/>
        <v>1332.65</v>
      </c>
      <c r="AY346" s="191">
        <f t="shared" si="311"/>
        <v>0</v>
      </c>
      <c r="AZ346" s="191">
        <f t="shared" si="312"/>
        <v>0</v>
      </c>
      <c r="BA346" s="193">
        <f t="shared" si="313"/>
        <v>1</v>
      </c>
      <c r="BB346" s="193">
        <f t="shared" si="314"/>
        <v>1</v>
      </c>
      <c r="BC346" s="193">
        <f t="shared" si="315"/>
        <v>1</v>
      </c>
      <c r="BD346" s="519">
        <f t="shared" si="277"/>
        <v>0</v>
      </c>
      <c r="BE346" s="519">
        <f t="shared" si="316"/>
        <v>0</v>
      </c>
      <c r="BF346" s="522">
        <f t="shared" si="317"/>
        <v>0</v>
      </c>
      <c r="BG346" s="523">
        <f t="shared" si="318"/>
        <v>0</v>
      </c>
      <c r="BH346" s="524"/>
      <c r="BI346" s="524"/>
      <c r="BJ346" s="525"/>
      <c r="BK346" s="525"/>
      <c r="BL346" s="526" t="str">
        <f t="shared" si="319"/>
        <v>04</v>
      </c>
    </row>
    <row r="347" spans="1:64" ht="12" customHeight="1">
      <c r="A347" s="333" t="s">
        <v>686</v>
      </c>
      <c r="B347" s="381" t="s">
        <v>418</v>
      </c>
      <c r="C347" s="333" t="s">
        <v>657</v>
      </c>
      <c r="D347" s="381" t="s">
        <v>462</v>
      </c>
      <c r="E347" s="381" t="s">
        <v>1008</v>
      </c>
      <c r="F347" s="381" t="s">
        <v>586</v>
      </c>
      <c r="G347" s="381" t="s">
        <v>389</v>
      </c>
      <c r="H347" s="100" t="s">
        <v>653</v>
      </c>
      <c r="I347" s="381" t="s">
        <v>505</v>
      </c>
      <c r="J347" s="382">
        <v>46560</v>
      </c>
      <c r="K347" s="382">
        <v>46560</v>
      </c>
      <c r="L347" s="191" t="str">
        <f t="shared" si="278"/>
        <v>90401416040926200S492024422601</v>
      </c>
      <c r="M347" s="192">
        <f t="array" ref="M347">IF(COUNT(SEARCH(Удалить_Роспись_КВСР,$B347)*SEARCH(Удалить_Роспись_ПБС,$C347)*SEARCH(Удалить_Роспись_КФСР, $D347)*SEARCH(Удалить_Роспись_КЦСР,$E347)*SEARCH(Удалить_Роспись_КВР,$F347)*SEARCH(Удалить_Роспись_ЭК,$H347)*SEARCH(Удалить_Роспись_КР,$I347))&gt;0,0,1)</f>
        <v>0</v>
      </c>
      <c r="N347" s="192">
        <v>0</v>
      </c>
      <c r="O347" s="192" t="str">
        <f t="shared" si="279"/>
        <v/>
      </c>
      <c r="P347" s="192" t="str">
        <f t="shared" si="320"/>
        <v/>
      </c>
      <c r="Q347" s="300" t="str">
        <f t="shared" si="280"/>
        <v/>
      </c>
      <c r="R347" s="300" t="str">
        <f t="shared" si="281"/>
        <v/>
      </c>
      <c r="S347" s="300" t="str">
        <f t="shared" si="282"/>
        <v/>
      </c>
      <c r="T347" s="192" t="str">
        <f t="shared" si="283"/>
        <v/>
      </c>
      <c r="U347" s="303" t="str">
        <f t="shared" si="284"/>
        <v/>
      </c>
      <c r="V347" s="300" t="str">
        <f t="shared" si="285"/>
        <v/>
      </c>
      <c r="W347" s="192" t="str">
        <f t="shared" si="286"/>
        <v/>
      </c>
      <c r="X347" s="303" t="str">
        <f t="shared" si="287"/>
        <v/>
      </c>
      <c r="Y347" s="300" t="str">
        <f t="shared" si="288"/>
        <v/>
      </c>
      <c r="Z347" s="300" t="str">
        <f t="shared" si="289"/>
        <v/>
      </c>
      <c r="AA347" s="303" t="str">
        <f t="shared" si="290"/>
        <v/>
      </c>
      <c r="AB347" s="300" t="str">
        <f t="shared" si="291"/>
        <v/>
      </c>
      <c r="AC347" s="300" t="str">
        <f t="shared" si="292"/>
        <v/>
      </c>
      <c r="AD347" s="300" t="str">
        <f t="shared" si="293"/>
        <v/>
      </c>
      <c r="AE347" s="192" t="str">
        <f t="shared" si="294"/>
        <v/>
      </c>
      <c r="AF347" s="192" t="str">
        <f t="shared" si="295"/>
        <v/>
      </c>
      <c r="AG347" s="192"/>
      <c r="AJ347" s="300" t="str">
        <f t="shared" si="296"/>
        <v/>
      </c>
      <c r="AK347" s="300" t="str">
        <f t="shared" si="297"/>
        <v/>
      </c>
      <c r="AL347" s="300" t="str">
        <f t="shared" si="298"/>
        <v>бла</v>
      </c>
      <c r="AM347" s="300" t="str">
        <f t="shared" si="299"/>
        <v/>
      </c>
      <c r="AN347" s="300" t="str">
        <f t="shared" si="300"/>
        <v/>
      </c>
      <c r="AO347" s="300" t="str">
        <f t="shared" si="301"/>
        <v/>
      </c>
      <c r="AP347" s="300" t="str">
        <f t="shared" si="302"/>
        <v/>
      </c>
      <c r="AQ347" s="300" t="str">
        <f t="shared" si="303"/>
        <v/>
      </c>
      <c r="AR347" s="306" t="str">
        <f t="shared" si="304"/>
        <v/>
      </c>
      <c r="AS347" s="300" t="str">
        <f t="shared" si="305"/>
        <v/>
      </c>
      <c r="AT347" s="300" t="str">
        <f t="shared" si="306"/>
        <v/>
      </c>
      <c r="AU347" s="192" t="str">
        <f t="shared" si="307"/>
        <v>бла</v>
      </c>
      <c r="AV347" s="192" t="str">
        <f t="shared" si="308"/>
        <v>бла90401416общпро</v>
      </c>
      <c r="AW347" s="191">
        <f t="shared" si="309"/>
        <v>0</v>
      </c>
      <c r="AX347" s="191">
        <f t="shared" si="310"/>
        <v>0</v>
      </c>
      <c r="AY347" s="191">
        <f t="shared" si="311"/>
        <v>0</v>
      </c>
      <c r="AZ347" s="191">
        <f t="shared" si="312"/>
        <v>0</v>
      </c>
      <c r="BA347" s="193">
        <f t="shared" si="313"/>
        <v>1</v>
      </c>
      <c r="BB347" s="193">
        <f t="shared" si="314"/>
        <v>1</v>
      </c>
      <c r="BC347" s="193">
        <f t="shared" si="315"/>
        <v>1</v>
      </c>
      <c r="BD347" s="191">
        <f t="shared" si="277"/>
        <v>0</v>
      </c>
      <c r="BE347" s="191">
        <f t="shared" si="316"/>
        <v>0</v>
      </c>
      <c r="BF347" s="210">
        <f t="shared" si="317"/>
        <v>0</v>
      </c>
      <c r="BG347" s="211">
        <f t="shared" si="318"/>
        <v>0</v>
      </c>
      <c r="BH347" s="289"/>
      <c r="BI347" s="289"/>
      <c r="BJ347" s="228"/>
      <c r="BK347" s="228"/>
      <c r="BL347" s="233" t="str">
        <f t="shared" si="319"/>
        <v>04</v>
      </c>
    </row>
    <row r="348" spans="1:64" ht="12" customHeight="1">
      <c r="A348" s="333" t="s">
        <v>686</v>
      </c>
      <c r="B348" s="381" t="s">
        <v>418</v>
      </c>
      <c r="C348" s="333" t="s">
        <v>657</v>
      </c>
      <c r="D348" s="381" t="s">
        <v>445</v>
      </c>
      <c r="E348" s="381" t="s">
        <v>893</v>
      </c>
      <c r="F348" s="381" t="s">
        <v>586</v>
      </c>
      <c r="G348" s="381" t="s">
        <v>389</v>
      </c>
      <c r="H348" s="100" t="s">
        <v>653</v>
      </c>
      <c r="I348" s="381" t="s">
        <v>505</v>
      </c>
      <c r="J348" s="382">
        <v>119576.05</v>
      </c>
      <c r="K348" s="382">
        <v>0</v>
      </c>
      <c r="L348" s="191" t="str">
        <f t="shared" si="278"/>
        <v>90401416041290900Ж000024422601</v>
      </c>
      <c r="M348" s="192">
        <f t="array" ref="M348">IF(COUNT(SEARCH(Удалить_Роспись_КВСР,$B348)*SEARCH(Удалить_Роспись_ПБС,$C348)*SEARCH(Удалить_Роспись_КФСР, $D348)*SEARCH(Удалить_Роспись_КЦСР,$E348)*SEARCH(Удалить_Роспись_КВР,$F348)*SEARCH(Удалить_Роспись_ЭК,$H348)*SEARCH(Удалить_Роспись_КР,$I348))&gt;0,0,1)</f>
        <v>1</v>
      </c>
      <c r="N348" s="192">
        <f>IF(COUNT(SEARCH(Удалить_Индекс_КВСР,$B348)*SEARCH(Удалить_Индекс_ПБС,$C348)*SEARCH(Удалить_Индекс_КФСР,$D348)*SEARCH(Удалить_Индекс_КЦСР,$E348)*SEARCH(Удалить_Индекс_КВР,$F348)*SEARCH(Удалить_Индекс_ЭК,$H348)*SEARCH(Удалить_Индекс_КР,$I348))&gt;0,0,1)</f>
        <v>1</v>
      </c>
      <c r="O348" s="192" t="str">
        <f t="shared" si="279"/>
        <v/>
      </c>
      <c r="P348" s="192" t="str">
        <f t="shared" si="320"/>
        <v/>
      </c>
      <c r="Q348" s="300" t="str">
        <f t="shared" si="280"/>
        <v/>
      </c>
      <c r="R348" s="300" t="str">
        <f t="shared" si="281"/>
        <v/>
      </c>
      <c r="S348" s="300" t="str">
        <f t="shared" si="282"/>
        <v/>
      </c>
      <c r="T348" s="192" t="str">
        <f t="shared" si="283"/>
        <v/>
      </c>
      <c r="U348" s="303" t="str">
        <f t="shared" si="284"/>
        <v/>
      </c>
      <c r="V348" s="300" t="str">
        <f t="shared" si="285"/>
        <v/>
      </c>
      <c r="W348" s="192" t="str">
        <f t="shared" si="286"/>
        <v/>
      </c>
      <c r="X348" s="303" t="str">
        <f t="shared" si="287"/>
        <v/>
      </c>
      <c r="Y348" s="300" t="str">
        <f t="shared" si="288"/>
        <v/>
      </c>
      <c r="Z348" s="300" t="str">
        <f t="shared" si="289"/>
        <v/>
      </c>
      <c r="AA348" s="303" t="str">
        <f t="shared" si="290"/>
        <v/>
      </c>
      <c r="AB348" s="300" t="str">
        <f t="shared" si="291"/>
        <v/>
      </c>
      <c r="AC348" s="300" t="str">
        <f t="shared" si="292"/>
        <v/>
      </c>
      <c r="AD348" s="300" t="str">
        <f t="shared" si="293"/>
        <v/>
      </c>
      <c r="AE348" s="192" t="str">
        <f t="shared" si="294"/>
        <v/>
      </c>
      <c r="AF348" s="192" t="str">
        <f t="shared" si="295"/>
        <v/>
      </c>
      <c r="AG348" s="192"/>
      <c r="AJ348" s="300" t="str">
        <f t="shared" si="296"/>
        <v/>
      </c>
      <c r="AK348" s="300" t="str">
        <f t="shared" si="297"/>
        <v/>
      </c>
      <c r="AL348" s="300" t="str">
        <f t="shared" si="298"/>
        <v/>
      </c>
      <c r="AM348" s="300" t="str">
        <f t="shared" si="299"/>
        <v/>
      </c>
      <c r="AN348" s="300" t="str">
        <f t="shared" si="300"/>
        <v/>
      </c>
      <c r="AO348" s="300" t="str">
        <f t="shared" si="301"/>
        <v/>
      </c>
      <c r="AP348" s="300" t="str">
        <f t="shared" si="302"/>
        <v/>
      </c>
      <c r="AQ348" s="300" t="str">
        <f t="shared" si="303"/>
        <v/>
      </c>
      <c r="AR348" s="306" t="str">
        <f t="shared" si="304"/>
        <v/>
      </c>
      <c r="AS348" s="300" t="str">
        <f t="shared" si="305"/>
        <v/>
      </c>
      <c r="AT348" s="300" t="str">
        <f t="shared" si="306"/>
        <v/>
      </c>
      <c r="AU348" s="192" t="str">
        <f t="shared" si="307"/>
        <v>рбс</v>
      </c>
      <c r="AV348" s="192" t="str">
        <f t="shared" si="308"/>
        <v>рбс90401416общпро</v>
      </c>
      <c r="AW348" s="191">
        <f t="shared" si="309"/>
        <v>119576.05</v>
      </c>
      <c r="AX348" s="191">
        <f t="shared" si="310"/>
        <v>0</v>
      </c>
      <c r="AY348" s="191">
        <f t="shared" si="311"/>
        <v>119576.05</v>
      </c>
      <c r="AZ348" s="191">
        <f t="shared" si="312"/>
        <v>0</v>
      </c>
      <c r="BA348" s="193">
        <f t="shared" si="313"/>
        <v>1</v>
      </c>
      <c r="BB348" s="193">
        <f t="shared" si="314"/>
        <v>1</v>
      </c>
      <c r="BC348" s="193">
        <f t="shared" si="315"/>
        <v>1</v>
      </c>
      <c r="BD348" s="191">
        <f t="shared" si="277"/>
        <v>119576.05</v>
      </c>
      <c r="BE348" s="191">
        <f t="shared" si="316"/>
        <v>0</v>
      </c>
      <c r="BF348" s="210">
        <f t="shared" si="317"/>
        <v>119576.05</v>
      </c>
      <c r="BG348" s="211">
        <f t="shared" si="318"/>
        <v>119576.05</v>
      </c>
      <c r="BH348" s="289"/>
      <c r="BI348" s="289"/>
      <c r="BJ348" s="228"/>
      <c r="BK348" s="228"/>
      <c r="BL348" s="233" t="str">
        <f t="shared" si="319"/>
        <v>04</v>
      </c>
    </row>
    <row r="349" spans="1:64" ht="12" customHeight="1">
      <c r="A349" s="333" t="s">
        <v>686</v>
      </c>
      <c r="B349" s="381" t="s">
        <v>418</v>
      </c>
      <c r="C349" s="333" t="s">
        <v>657</v>
      </c>
      <c r="D349" s="381" t="s">
        <v>445</v>
      </c>
      <c r="E349" s="381" t="s">
        <v>894</v>
      </c>
      <c r="F349" s="381" t="s">
        <v>586</v>
      </c>
      <c r="G349" s="381" t="s">
        <v>389</v>
      </c>
      <c r="H349" s="100" t="s">
        <v>653</v>
      </c>
      <c r="I349" s="381" t="s">
        <v>505</v>
      </c>
      <c r="J349" s="382">
        <v>39300</v>
      </c>
      <c r="K349" s="382">
        <v>19800</v>
      </c>
      <c r="L349" s="191" t="str">
        <f t="shared" si="278"/>
        <v>90401416041290900Ж300024422601</v>
      </c>
      <c r="M349" s="192">
        <f t="array" ref="M349">IF(COUNT(SEARCH(Удалить_Роспись_КВСР,$B349)*SEARCH(Удалить_Роспись_ПБС,$C349)*SEARCH(Удалить_Роспись_КФСР, $D349)*SEARCH(Удалить_Роспись_КЦСР,$E349)*SEARCH(Удалить_Роспись_КВР,$F349)*SEARCH(Удалить_Роспись_ЭК,$H349)*SEARCH(Удалить_Роспись_КР,$I349))&gt;0,0,1)</f>
        <v>0</v>
      </c>
      <c r="N349" s="192">
        <f>IF(COUNT(SEARCH(Удалить_Индекс_КВСР,$B349)*SEARCH(Удалить_Индекс_ПБС,$C349)*SEARCH(Удалить_Индекс_КФСР,$D349)*SEARCH(Удалить_Индекс_КЦСР,$E349)*SEARCH(Удалить_Индекс_КВР,$F349)*SEARCH(Удалить_Индекс_ЭК,$H349)*SEARCH(Удалить_Индекс_КР,$I349))&gt;0,0,1)</f>
        <v>1</v>
      </c>
      <c r="O349" s="192" t="str">
        <f t="shared" si="279"/>
        <v/>
      </c>
      <c r="P349" s="192" t="str">
        <f t="shared" si="320"/>
        <v/>
      </c>
      <c r="Q349" s="300" t="str">
        <f t="shared" si="280"/>
        <v/>
      </c>
      <c r="R349" s="300" t="str">
        <f t="shared" si="281"/>
        <v/>
      </c>
      <c r="S349" s="300" t="str">
        <f t="shared" si="282"/>
        <v/>
      </c>
      <c r="T349" s="192" t="str">
        <f t="shared" si="283"/>
        <v/>
      </c>
      <c r="U349" s="303" t="str">
        <f t="shared" si="284"/>
        <v/>
      </c>
      <c r="V349" s="300" t="str">
        <f t="shared" si="285"/>
        <v/>
      </c>
      <c r="W349" s="192" t="str">
        <f t="shared" si="286"/>
        <v/>
      </c>
      <c r="X349" s="303" t="str">
        <f t="shared" si="287"/>
        <v/>
      </c>
      <c r="Y349" s="300" t="str">
        <f t="shared" si="288"/>
        <v/>
      </c>
      <c r="Z349" s="300" t="str">
        <f t="shared" si="289"/>
        <v/>
      </c>
      <c r="AA349" s="303" t="str">
        <f t="shared" si="290"/>
        <v/>
      </c>
      <c r="AB349" s="300" t="str">
        <f t="shared" si="291"/>
        <v/>
      </c>
      <c r="AC349" s="300" t="str">
        <f t="shared" si="292"/>
        <v/>
      </c>
      <c r="AD349" s="300" t="str">
        <f t="shared" si="293"/>
        <v/>
      </c>
      <c r="AE349" s="192" t="str">
        <f t="shared" si="294"/>
        <v/>
      </c>
      <c r="AF349" s="192" t="str">
        <f t="shared" si="295"/>
        <v/>
      </c>
      <c r="AG349" s="192"/>
      <c r="AJ349" s="300" t="str">
        <f t="shared" si="296"/>
        <v/>
      </c>
      <c r="AK349" s="300" t="str">
        <f t="shared" si="297"/>
        <v/>
      </c>
      <c r="AL349" s="300" t="str">
        <f t="shared" si="298"/>
        <v/>
      </c>
      <c r="AM349" s="300" t="str">
        <f t="shared" si="299"/>
        <v/>
      </c>
      <c r="AN349" s="300" t="str">
        <f t="shared" si="300"/>
        <v/>
      </c>
      <c r="AO349" s="300" t="str">
        <f t="shared" si="301"/>
        <v/>
      </c>
      <c r="AP349" s="300" t="str">
        <f t="shared" si="302"/>
        <v/>
      </c>
      <c r="AQ349" s="300" t="str">
        <f t="shared" si="303"/>
        <v/>
      </c>
      <c r="AR349" s="306" t="str">
        <f t="shared" si="304"/>
        <v/>
      </c>
      <c r="AS349" s="300" t="str">
        <f t="shared" si="305"/>
        <v/>
      </c>
      <c r="AT349" s="300" t="str">
        <f t="shared" si="306"/>
        <v/>
      </c>
      <c r="AU349" s="192" t="str">
        <f t="shared" si="307"/>
        <v>рбс</v>
      </c>
      <c r="AV349" s="192" t="str">
        <f t="shared" si="308"/>
        <v>рбс90401416общпро</v>
      </c>
      <c r="AW349" s="191">
        <f t="shared" si="309"/>
        <v>0</v>
      </c>
      <c r="AX349" s="191">
        <f t="shared" si="310"/>
        <v>0</v>
      </c>
      <c r="AY349" s="191">
        <f t="shared" si="311"/>
        <v>39300</v>
      </c>
      <c r="AZ349" s="191">
        <f t="shared" si="312"/>
        <v>19800</v>
      </c>
      <c r="BA349" s="193">
        <f t="shared" si="313"/>
        <v>1</v>
      </c>
      <c r="BB349" s="193">
        <f t="shared" si="314"/>
        <v>1</v>
      </c>
      <c r="BC349" s="193">
        <f t="shared" si="315"/>
        <v>1</v>
      </c>
      <c r="BD349" s="191">
        <f t="shared" si="277"/>
        <v>39300</v>
      </c>
      <c r="BE349" s="191">
        <f t="shared" si="316"/>
        <v>19800</v>
      </c>
      <c r="BF349" s="210">
        <f t="shared" si="317"/>
        <v>39300</v>
      </c>
      <c r="BG349" s="211">
        <f t="shared" si="318"/>
        <v>39300</v>
      </c>
      <c r="BH349" s="289"/>
      <c r="BI349" s="289"/>
      <c r="BJ349" s="228"/>
      <c r="BK349" s="228"/>
      <c r="BL349" s="233" t="str">
        <f t="shared" si="319"/>
        <v>04</v>
      </c>
    </row>
    <row r="350" spans="1:64" s="463" customFormat="1" ht="12" hidden="1" customHeight="1">
      <c r="A350" s="452" t="s">
        <v>686</v>
      </c>
      <c r="B350" s="453" t="s">
        <v>418</v>
      </c>
      <c r="C350" s="452" t="s">
        <v>657</v>
      </c>
      <c r="D350" s="453" t="s">
        <v>403</v>
      </c>
      <c r="E350" s="453" t="s">
        <v>1009</v>
      </c>
      <c r="F350" s="453" t="s">
        <v>618</v>
      </c>
      <c r="G350" s="453" t="s">
        <v>407</v>
      </c>
      <c r="H350" s="454" t="s">
        <v>653</v>
      </c>
      <c r="I350" s="453" t="s">
        <v>339</v>
      </c>
      <c r="J350" s="455">
        <v>21663568.34</v>
      </c>
      <c r="K350" s="455">
        <v>21663568.34</v>
      </c>
      <c r="L350" s="456" t="str">
        <f t="shared" si="278"/>
        <v>904014160501281000950241231010</v>
      </c>
      <c r="M350" s="457">
        <f t="array" ref="M350">IF(COUNT(SEARCH(Удалить_Роспись_КВСР,$B350)*SEARCH(Удалить_Роспись_ПБС,$C350)*SEARCH(Удалить_Роспись_КФСР, $D350)*SEARCH(Удалить_Роспись_КЦСР,$E350)*SEARCH(Удалить_Роспись_КВР,$F350)*SEARCH(Удалить_Роспись_ЭК,$H350)*SEARCH(Удалить_Роспись_КР,$I350))&gt;0,0,1)</f>
        <v>0</v>
      </c>
      <c r="N350" s="457">
        <v>0</v>
      </c>
      <c r="O350" s="192" t="str">
        <f t="shared" si="279"/>
        <v/>
      </c>
      <c r="P350" s="192" t="str">
        <f t="shared" si="320"/>
        <v/>
      </c>
      <c r="Q350" s="300" t="str">
        <f t="shared" si="280"/>
        <v/>
      </c>
      <c r="R350" s="300" t="str">
        <f t="shared" si="281"/>
        <v/>
      </c>
      <c r="S350" s="300" t="str">
        <f t="shared" si="282"/>
        <v/>
      </c>
      <c r="T350" s="192" t="str">
        <f t="shared" si="283"/>
        <v/>
      </c>
      <c r="U350" s="303" t="str">
        <f t="shared" si="284"/>
        <v/>
      </c>
      <c r="V350" s="300" t="str">
        <f t="shared" si="285"/>
        <v/>
      </c>
      <c r="W350" s="192" t="str">
        <f t="shared" si="286"/>
        <v/>
      </c>
      <c r="X350" s="303" t="str">
        <f t="shared" si="287"/>
        <v/>
      </c>
      <c r="Y350" s="300" t="str">
        <f t="shared" si="288"/>
        <v/>
      </c>
      <c r="Z350" s="300" t="str">
        <f t="shared" si="289"/>
        <v/>
      </c>
      <c r="AA350" s="303" t="str">
        <f t="shared" si="290"/>
        <v/>
      </c>
      <c r="AB350" s="300" t="str">
        <f t="shared" si="291"/>
        <v/>
      </c>
      <c r="AC350" s="300" t="str">
        <f t="shared" si="292"/>
        <v/>
      </c>
      <c r="AD350" s="300" t="str">
        <f t="shared" si="293"/>
        <v/>
      </c>
      <c r="AE350" s="192" t="str">
        <f t="shared" si="294"/>
        <v/>
      </c>
      <c r="AF350" s="192" t="str">
        <f t="shared" si="295"/>
        <v/>
      </c>
      <c r="AG350" s="192"/>
      <c r="AH350" s="186"/>
      <c r="AI350" s="186"/>
      <c r="AJ350" s="300" t="str">
        <f t="shared" si="296"/>
        <v/>
      </c>
      <c r="AK350" s="300" t="str">
        <f t="shared" si="297"/>
        <v/>
      </c>
      <c r="AL350" s="300" t="str">
        <f t="shared" si="298"/>
        <v/>
      </c>
      <c r="AM350" s="300" t="str">
        <f t="shared" si="299"/>
        <v/>
      </c>
      <c r="AN350" s="300" t="str">
        <f t="shared" si="300"/>
        <v>жил</v>
      </c>
      <c r="AO350" s="300" t="str">
        <f t="shared" si="301"/>
        <v/>
      </c>
      <c r="AP350" s="300" t="str">
        <f t="shared" si="302"/>
        <v/>
      </c>
      <c r="AQ350" s="300" t="str">
        <f t="shared" si="303"/>
        <v/>
      </c>
      <c r="AR350" s="306" t="str">
        <f t="shared" si="304"/>
        <v/>
      </c>
      <c r="AS350" s="300" t="str">
        <f t="shared" si="305"/>
        <v/>
      </c>
      <c r="AT350" s="300" t="str">
        <f t="shared" si="306"/>
        <v/>
      </c>
      <c r="AU350" s="192" t="str">
        <f t="shared" si="307"/>
        <v>жил</v>
      </c>
      <c r="AV350" s="192" t="str">
        <f t="shared" si="308"/>
        <v>жил90401416общосн</v>
      </c>
      <c r="AW350" s="456">
        <f t="shared" si="309"/>
        <v>0</v>
      </c>
      <c r="AX350" s="191">
        <f t="shared" si="310"/>
        <v>0</v>
      </c>
      <c r="AY350" s="191">
        <f t="shared" si="311"/>
        <v>0</v>
      </c>
      <c r="AZ350" s="191">
        <f t="shared" si="312"/>
        <v>0</v>
      </c>
      <c r="BA350" s="193">
        <f t="shared" si="313"/>
        <v>1</v>
      </c>
      <c r="BB350" s="193">
        <f t="shared" si="314"/>
        <v>1</v>
      </c>
      <c r="BC350" s="193">
        <f t="shared" si="315"/>
        <v>1</v>
      </c>
      <c r="BD350" s="456">
        <f t="shared" si="277"/>
        <v>0</v>
      </c>
      <c r="BE350" s="456">
        <f t="shared" si="316"/>
        <v>0</v>
      </c>
      <c r="BF350" s="458">
        <f t="shared" si="317"/>
        <v>0</v>
      </c>
      <c r="BG350" s="459">
        <f t="shared" si="318"/>
        <v>0</v>
      </c>
      <c r="BH350" s="460"/>
      <c r="BI350" s="460"/>
      <c r="BJ350" s="467"/>
      <c r="BK350" s="467"/>
      <c r="BL350" s="462" t="str">
        <f t="shared" si="319"/>
        <v>05</v>
      </c>
    </row>
    <row r="351" spans="1:64" s="463" customFormat="1" ht="12" hidden="1" customHeight="1">
      <c r="A351" s="452" t="s">
        <v>686</v>
      </c>
      <c r="B351" s="453" t="s">
        <v>418</v>
      </c>
      <c r="C351" s="452" t="s">
        <v>657</v>
      </c>
      <c r="D351" s="453" t="s">
        <v>403</v>
      </c>
      <c r="E351" s="453" t="s">
        <v>1010</v>
      </c>
      <c r="F351" s="453" t="s">
        <v>618</v>
      </c>
      <c r="G351" s="453" t="s">
        <v>407</v>
      </c>
      <c r="H351" s="454" t="s">
        <v>653</v>
      </c>
      <c r="I351" s="453" t="s">
        <v>339</v>
      </c>
      <c r="J351" s="455">
        <v>23480562.559999999</v>
      </c>
      <c r="K351" s="455">
        <v>22463285.859999999</v>
      </c>
      <c r="L351" s="456" t="str">
        <f t="shared" si="278"/>
        <v>904014160501281000960241231010</v>
      </c>
      <c r="M351" s="457">
        <f t="array" ref="M351">IF(COUNT(SEARCH(Удалить_Роспись_КВСР,$B351)*SEARCH(Удалить_Роспись_ПБС,$C351)*SEARCH(Удалить_Роспись_КФСР, $D351)*SEARCH(Удалить_Роспись_КЦСР,$E351)*SEARCH(Удалить_Роспись_КВР,$F351)*SEARCH(Удалить_Роспись_ЭК,$H351)*SEARCH(Удалить_Роспись_КР,$I351))&gt;0,0,1)</f>
        <v>0</v>
      </c>
      <c r="N351" s="457">
        <v>0</v>
      </c>
      <c r="O351" s="192" t="str">
        <f t="shared" si="279"/>
        <v/>
      </c>
      <c r="P351" s="192" t="str">
        <f t="shared" si="320"/>
        <v/>
      </c>
      <c r="Q351" s="300" t="str">
        <f t="shared" si="280"/>
        <v/>
      </c>
      <c r="R351" s="300" t="str">
        <f t="shared" si="281"/>
        <v/>
      </c>
      <c r="S351" s="300" t="str">
        <f t="shared" si="282"/>
        <v/>
      </c>
      <c r="T351" s="192" t="str">
        <f t="shared" si="283"/>
        <v/>
      </c>
      <c r="U351" s="303" t="str">
        <f t="shared" si="284"/>
        <v/>
      </c>
      <c r="V351" s="300" t="str">
        <f t="shared" si="285"/>
        <v/>
      </c>
      <c r="W351" s="192" t="str">
        <f t="shared" si="286"/>
        <v/>
      </c>
      <c r="X351" s="303" t="str">
        <f t="shared" si="287"/>
        <v/>
      </c>
      <c r="Y351" s="300" t="str">
        <f t="shared" si="288"/>
        <v/>
      </c>
      <c r="Z351" s="300" t="str">
        <f t="shared" si="289"/>
        <v/>
      </c>
      <c r="AA351" s="303" t="str">
        <f t="shared" si="290"/>
        <v/>
      </c>
      <c r="AB351" s="300" t="str">
        <f t="shared" si="291"/>
        <v/>
      </c>
      <c r="AC351" s="300" t="str">
        <f t="shared" si="292"/>
        <v/>
      </c>
      <c r="AD351" s="300" t="str">
        <f t="shared" si="293"/>
        <v/>
      </c>
      <c r="AE351" s="192" t="str">
        <f t="shared" si="294"/>
        <v/>
      </c>
      <c r="AF351" s="192" t="str">
        <f t="shared" si="295"/>
        <v/>
      </c>
      <c r="AG351" s="192"/>
      <c r="AH351" s="186"/>
      <c r="AI351" s="186"/>
      <c r="AJ351" s="300" t="str">
        <f t="shared" si="296"/>
        <v/>
      </c>
      <c r="AK351" s="300" t="str">
        <f t="shared" si="297"/>
        <v/>
      </c>
      <c r="AL351" s="300" t="str">
        <f t="shared" si="298"/>
        <v/>
      </c>
      <c r="AM351" s="300" t="str">
        <f t="shared" si="299"/>
        <v/>
      </c>
      <c r="AN351" s="300" t="str">
        <f t="shared" si="300"/>
        <v>жил</v>
      </c>
      <c r="AO351" s="300" t="str">
        <f t="shared" si="301"/>
        <v/>
      </c>
      <c r="AP351" s="300" t="str">
        <f t="shared" si="302"/>
        <v/>
      </c>
      <c r="AQ351" s="300" t="str">
        <f t="shared" si="303"/>
        <v/>
      </c>
      <c r="AR351" s="306" t="str">
        <f t="shared" si="304"/>
        <v/>
      </c>
      <c r="AS351" s="300" t="str">
        <f t="shared" si="305"/>
        <v/>
      </c>
      <c r="AT351" s="300" t="str">
        <f t="shared" si="306"/>
        <v/>
      </c>
      <c r="AU351" s="192" t="str">
        <f t="shared" si="307"/>
        <v>жил</v>
      </c>
      <c r="AV351" s="192" t="str">
        <f t="shared" si="308"/>
        <v>жил90401416общосн</v>
      </c>
      <c r="AW351" s="456">
        <f t="shared" si="309"/>
        <v>0</v>
      </c>
      <c r="AX351" s="191">
        <f t="shared" si="310"/>
        <v>0</v>
      </c>
      <c r="AY351" s="191">
        <f t="shared" si="311"/>
        <v>0</v>
      </c>
      <c r="AZ351" s="191">
        <f t="shared" si="312"/>
        <v>0</v>
      </c>
      <c r="BA351" s="193">
        <f t="shared" si="313"/>
        <v>1</v>
      </c>
      <c r="BB351" s="193">
        <f t="shared" si="314"/>
        <v>1</v>
      </c>
      <c r="BC351" s="193">
        <f t="shared" si="315"/>
        <v>1</v>
      </c>
      <c r="BD351" s="456">
        <f t="shared" si="277"/>
        <v>0</v>
      </c>
      <c r="BE351" s="456">
        <f t="shared" si="316"/>
        <v>0</v>
      </c>
      <c r="BF351" s="458">
        <f t="shared" si="317"/>
        <v>0</v>
      </c>
      <c r="BG351" s="459">
        <f t="shared" si="318"/>
        <v>0</v>
      </c>
      <c r="BH351" s="460"/>
      <c r="BI351" s="460"/>
      <c r="BJ351" s="467"/>
      <c r="BK351" s="467"/>
      <c r="BL351" s="462" t="str">
        <f t="shared" si="319"/>
        <v>05</v>
      </c>
    </row>
    <row r="352" spans="1:64" s="463" customFormat="1" ht="12" customHeight="1">
      <c r="A352" s="452" t="s">
        <v>686</v>
      </c>
      <c r="B352" s="453" t="s">
        <v>418</v>
      </c>
      <c r="C352" s="452" t="s">
        <v>657</v>
      </c>
      <c r="D352" s="453" t="s">
        <v>403</v>
      </c>
      <c r="E352" s="453" t="s">
        <v>1011</v>
      </c>
      <c r="F352" s="453" t="s">
        <v>586</v>
      </c>
      <c r="G352" s="453" t="s">
        <v>389</v>
      </c>
      <c r="H352" s="454" t="s">
        <v>653</v>
      </c>
      <c r="I352" s="453" t="s">
        <v>505</v>
      </c>
      <c r="J352" s="455">
        <v>186155.34</v>
      </c>
      <c r="K352" s="455">
        <v>176154.78</v>
      </c>
      <c r="L352" s="456" t="str">
        <f t="shared" si="278"/>
        <v>904014160501281008000024422601</v>
      </c>
      <c r="M352" s="457">
        <f t="array" ref="M352">IF(COUNT(SEARCH(Удалить_Роспись_КВСР,$B352)*SEARCH(Удалить_Роспись_ПБС,$C352)*SEARCH(Удалить_Роспись_КФСР, $D352)*SEARCH(Удалить_Роспись_КЦСР,$E352)*SEARCH(Удалить_Роспись_КВР,$F352)*SEARCH(Удалить_Роспись_ЭК,$H352)*SEARCH(Удалить_Роспись_КР,$I352))&gt;0,0,1)</f>
        <v>1</v>
      </c>
      <c r="N352" s="457">
        <f>IF(COUNT(SEARCH(Удалить_Индекс_КВСР,$B352)*SEARCH(Удалить_Индекс_ПБС,$C352)*SEARCH(Удалить_Индекс_КФСР,$D352)*SEARCH(Удалить_Индекс_КЦСР,$E352)*SEARCH(Удалить_Индекс_КВР,$F352)*SEARCH(Удалить_Индекс_ЭК,$H352)*SEARCH(Удалить_Индекс_КР,$I352))&gt;0,0,1)</f>
        <v>1</v>
      </c>
      <c r="O352" s="192" t="str">
        <f t="shared" si="279"/>
        <v/>
      </c>
      <c r="P352" s="192" t="str">
        <f t="shared" si="320"/>
        <v/>
      </c>
      <c r="Q352" s="300" t="str">
        <f t="shared" si="280"/>
        <v/>
      </c>
      <c r="R352" s="300" t="str">
        <f t="shared" si="281"/>
        <v/>
      </c>
      <c r="S352" s="300" t="str">
        <f t="shared" si="282"/>
        <v/>
      </c>
      <c r="T352" s="192" t="str">
        <f t="shared" si="283"/>
        <v/>
      </c>
      <c r="U352" s="303" t="str">
        <f t="shared" si="284"/>
        <v/>
      </c>
      <c r="V352" s="300" t="str">
        <f t="shared" si="285"/>
        <v/>
      </c>
      <c r="W352" s="192" t="str">
        <f t="shared" si="286"/>
        <v/>
      </c>
      <c r="X352" s="303" t="str">
        <f t="shared" si="287"/>
        <v/>
      </c>
      <c r="Y352" s="300" t="str">
        <f t="shared" si="288"/>
        <v/>
      </c>
      <c r="Z352" s="300" t="str">
        <f t="shared" si="289"/>
        <v/>
      </c>
      <c r="AA352" s="303" t="str">
        <f t="shared" si="290"/>
        <v/>
      </c>
      <c r="AB352" s="300" t="str">
        <f t="shared" si="291"/>
        <v/>
      </c>
      <c r="AC352" s="300" t="str">
        <f t="shared" si="292"/>
        <v/>
      </c>
      <c r="AD352" s="300" t="str">
        <f t="shared" si="293"/>
        <v/>
      </c>
      <c r="AE352" s="192" t="str">
        <f t="shared" si="294"/>
        <v/>
      </c>
      <c r="AF352" s="192" t="str">
        <f t="shared" si="295"/>
        <v/>
      </c>
      <c r="AG352" s="192"/>
      <c r="AH352" s="186"/>
      <c r="AI352" s="186"/>
      <c r="AJ352" s="300" t="str">
        <f t="shared" si="296"/>
        <v/>
      </c>
      <c r="AK352" s="300" t="str">
        <f t="shared" si="297"/>
        <v/>
      </c>
      <c r="AL352" s="300" t="str">
        <f t="shared" si="298"/>
        <v/>
      </c>
      <c r="AM352" s="300" t="str">
        <f t="shared" si="299"/>
        <v/>
      </c>
      <c r="AN352" s="300" t="str">
        <f t="shared" si="300"/>
        <v>жил</v>
      </c>
      <c r="AO352" s="300" t="str">
        <f t="shared" si="301"/>
        <v/>
      </c>
      <c r="AP352" s="300" t="str">
        <f t="shared" si="302"/>
        <v/>
      </c>
      <c r="AQ352" s="300" t="str">
        <f t="shared" si="303"/>
        <v/>
      </c>
      <c r="AR352" s="306" t="str">
        <f t="shared" si="304"/>
        <v/>
      </c>
      <c r="AS352" s="300" t="str">
        <f t="shared" si="305"/>
        <v/>
      </c>
      <c r="AT352" s="300" t="str">
        <f t="shared" si="306"/>
        <v/>
      </c>
      <c r="AU352" s="192" t="str">
        <f t="shared" si="307"/>
        <v>жил</v>
      </c>
      <c r="AV352" s="192" t="str">
        <f t="shared" si="308"/>
        <v>жил90401416общпро</v>
      </c>
      <c r="AW352" s="456">
        <f t="shared" si="309"/>
        <v>186155.34</v>
      </c>
      <c r="AX352" s="191">
        <f t="shared" si="310"/>
        <v>176154.78</v>
      </c>
      <c r="AY352" s="191">
        <f t="shared" si="311"/>
        <v>186155.34</v>
      </c>
      <c r="AZ352" s="191">
        <f t="shared" si="312"/>
        <v>176154.78</v>
      </c>
      <c r="BA352" s="193">
        <f t="shared" si="313"/>
        <v>1</v>
      </c>
      <c r="BB352" s="193">
        <f t="shared" si="314"/>
        <v>1</v>
      </c>
      <c r="BC352" s="193">
        <f t="shared" si="315"/>
        <v>1</v>
      </c>
      <c r="BD352" s="456">
        <f t="shared" si="277"/>
        <v>186155.34</v>
      </c>
      <c r="BE352" s="456">
        <f t="shared" si="316"/>
        <v>176154.78</v>
      </c>
      <c r="BF352" s="458">
        <f t="shared" si="317"/>
        <v>186155.34</v>
      </c>
      <c r="BG352" s="459">
        <f t="shared" si="318"/>
        <v>186155.34</v>
      </c>
      <c r="BH352" s="460"/>
      <c r="BI352" s="460"/>
      <c r="BJ352" s="467"/>
      <c r="BK352" s="467"/>
      <c r="BL352" s="462" t="str">
        <f t="shared" si="319"/>
        <v>05</v>
      </c>
    </row>
    <row r="353" spans="1:64" s="463" customFormat="1" ht="12" customHeight="1">
      <c r="A353" s="452" t="s">
        <v>686</v>
      </c>
      <c r="B353" s="453" t="s">
        <v>418</v>
      </c>
      <c r="C353" s="452" t="s">
        <v>657</v>
      </c>
      <c r="D353" s="453" t="s">
        <v>403</v>
      </c>
      <c r="E353" s="453" t="s">
        <v>1012</v>
      </c>
      <c r="F353" s="453" t="s">
        <v>607</v>
      </c>
      <c r="G353" s="453" t="s">
        <v>394</v>
      </c>
      <c r="H353" s="454" t="s">
        <v>653</v>
      </c>
      <c r="I353" s="453" t="s">
        <v>505</v>
      </c>
      <c r="J353" s="455">
        <v>1795183.28</v>
      </c>
      <c r="K353" s="455">
        <v>1595183.28</v>
      </c>
      <c r="L353" s="456" t="str">
        <f t="shared" si="278"/>
        <v>904014160501281008001024322501</v>
      </c>
      <c r="M353" s="457">
        <f t="array" ref="M353">IF(COUNT(SEARCH(Удалить_Роспись_КВСР,$B353)*SEARCH(Удалить_Роспись_ПБС,$C353)*SEARCH(Удалить_Роспись_КФСР, $D353)*SEARCH(Удалить_Роспись_КЦСР,$E353)*SEARCH(Удалить_Роспись_КВР,$F353)*SEARCH(Удалить_Роспись_ЭК,$H353)*SEARCH(Удалить_Роспись_КР,$I353))&gt;0,0,1)</f>
        <v>1</v>
      </c>
      <c r="N353" s="457">
        <f>IF(COUNT(SEARCH(Удалить_Индекс_КВСР,$B353)*SEARCH(Удалить_Индекс_ПБС,$C353)*SEARCH(Удалить_Индекс_КФСР,$D353)*SEARCH(Удалить_Индекс_КЦСР,$E353)*SEARCH(Удалить_Индекс_КВР,$F353)*SEARCH(Удалить_Индекс_ЭК,$H353)*SEARCH(Удалить_Индекс_КР,$I353))&gt;0,0,1)</f>
        <v>1</v>
      </c>
      <c r="O353" s="192" t="str">
        <f t="shared" si="279"/>
        <v/>
      </c>
      <c r="P353" s="192" t="str">
        <f t="shared" si="320"/>
        <v/>
      </c>
      <c r="Q353" s="300" t="str">
        <f t="shared" si="280"/>
        <v/>
      </c>
      <c r="R353" s="300" t="str">
        <f t="shared" si="281"/>
        <v/>
      </c>
      <c r="S353" s="300" t="str">
        <f t="shared" si="282"/>
        <v/>
      </c>
      <c r="T353" s="192" t="str">
        <f t="shared" si="283"/>
        <v/>
      </c>
      <c r="U353" s="303" t="str">
        <f t="shared" si="284"/>
        <v/>
      </c>
      <c r="V353" s="300" t="str">
        <f t="shared" si="285"/>
        <v/>
      </c>
      <c r="W353" s="192" t="str">
        <f t="shared" si="286"/>
        <v/>
      </c>
      <c r="X353" s="303" t="str">
        <f t="shared" si="287"/>
        <v/>
      </c>
      <c r="Y353" s="300" t="str">
        <f t="shared" si="288"/>
        <v/>
      </c>
      <c r="Z353" s="300" t="str">
        <f t="shared" si="289"/>
        <v/>
      </c>
      <c r="AA353" s="303" t="str">
        <f t="shared" si="290"/>
        <v/>
      </c>
      <c r="AB353" s="300" t="str">
        <f t="shared" si="291"/>
        <v/>
      </c>
      <c r="AC353" s="300" t="str">
        <f t="shared" si="292"/>
        <v/>
      </c>
      <c r="AD353" s="300" t="str">
        <f t="shared" si="293"/>
        <v/>
      </c>
      <c r="AE353" s="192" t="str">
        <f t="shared" si="294"/>
        <v/>
      </c>
      <c r="AF353" s="192" t="str">
        <f t="shared" si="295"/>
        <v/>
      </c>
      <c r="AG353" s="192"/>
      <c r="AH353" s="186"/>
      <c r="AI353" s="186"/>
      <c r="AJ353" s="300" t="str">
        <f t="shared" si="296"/>
        <v/>
      </c>
      <c r="AK353" s="300" t="str">
        <f t="shared" si="297"/>
        <v/>
      </c>
      <c r="AL353" s="300" t="str">
        <f t="shared" si="298"/>
        <v/>
      </c>
      <c r="AM353" s="300" t="str">
        <f t="shared" si="299"/>
        <v/>
      </c>
      <c r="AN353" s="300" t="str">
        <f t="shared" si="300"/>
        <v>жил</v>
      </c>
      <c r="AO353" s="300" t="str">
        <f t="shared" si="301"/>
        <v/>
      </c>
      <c r="AP353" s="300" t="str">
        <f t="shared" si="302"/>
        <v/>
      </c>
      <c r="AQ353" s="300" t="str">
        <f t="shared" si="303"/>
        <v/>
      </c>
      <c r="AR353" s="306" t="str">
        <f t="shared" si="304"/>
        <v/>
      </c>
      <c r="AS353" s="300" t="str">
        <f t="shared" si="305"/>
        <v/>
      </c>
      <c r="AT353" s="300" t="str">
        <f t="shared" si="306"/>
        <v/>
      </c>
      <c r="AU353" s="192" t="str">
        <f t="shared" si="307"/>
        <v>жил</v>
      </c>
      <c r="AV353" s="192" t="str">
        <f t="shared" si="308"/>
        <v>жил90401416общпро</v>
      </c>
      <c r="AW353" s="456">
        <f t="shared" si="309"/>
        <v>1795183.28</v>
      </c>
      <c r="AX353" s="191">
        <f t="shared" si="310"/>
        <v>1595183.28</v>
      </c>
      <c r="AY353" s="191">
        <f t="shared" si="311"/>
        <v>1795183.28</v>
      </c>
      <c r="AZ353" s="191">
        <f t="shared" si="312"/>
        <v>1595183.28</v>
      </c>
      <c r="BA353" s="193">
        <f t="shared" si="313"/>
        <v>1</v>
      </c>
      <c r="BB353" s="193">
        <f t="shared" si="314"/>
        <v>1</v>
      </c>
      <c r="BC353" s="193">
        <f t="shared" si="315"/>
        <v>1</v>
      </c>
      <c r="BD353" s="456">
        <f t="shared" si="277"/>
        <v>1795183.28</v>
      </c>
      <c r="BE353" s="456">
        <f t="shared" si="316"/>
        <v>1595183.28</v>
      </c>
      <c r="BF353" s="458">
        <f t="shared" si="317"/>
        <v>1795183.28</v>
      </c>
      <c r="BG353" s="459">
        <f t="shared" si="318"/>
        <v>1795183.28</v>
      </c>
      <c r="BH353" s="460"/>
      <c r="BI353" s="460"/>
      <c r="BJ353" s="467"/>
      <c r="BK353" s="467"/>
      <c r="BL353" s="462" t="str">
        <f t="shared" si="319"/>
        <v>05</v>
      </c>
    </row>
    <row r="354" spans="1:64" s="463" customFormat="1" ht="12" customHeight="1">
      <c r="A354" s="452" t="s">
        <v>686</v>
      </c>
      <c r="B354" s="453" t="s">
        <v>418</v>
      </c>
      <c r="C354" s="452" t="s">
        <v>657</v>
      </c>
      <c r="D354" s="453" t="s">
        <v>403</v>
      </c>
      <c r="E354" s="453" t="s">
        <v>1013</v>
      </c>
      <c r="F354" s="453" t="s">
        <v>586</v>
      </c>
      <c r="G354" s="453" t="s">
        <v>394</v>
      </c>
      <c r="H354" s="454" t="s">
        <v>653</v>
      </c>
      <c r="I354" s="453" t="s">
        <v>505</v>
      </c>
      <c r="J354" s="455">
        <v>451560.83</v>
      </c>
      <c r="K354" s="455">
        <v>325720.08</v>
      </c>
      <c r="L354" s="456" t="str">
        <f t="shared" si="278"/>
        <v>904014160501281008002024422501</v>
      </c>
      <c r="M354" s="457">
        <f t="array" ref="M354">IF(COUNT(SEARCH(Удалить_Роспись_КВСР,$B354)*SEARCH(Удалить_Роспись_ПБС,$C354)*SEARCH(Удалить_Роспись_КФСР, $D354)*SEARCH(Удалить_Роспись_КЦСР,$E354)*SEARCH(Удалить_Роспись_КВР,$F354)*SEARCH(Удалить_Роспись_ЭК,$H354)*SEARCH(Удалить_Роспись_КР,$I354))&gt;0,0,1)</f>
        <v>1</v>
      </c>
      <c r="N354" s="457">
        <f>IF(COUNT(SEARCH(Удалить_Индекс_КВСР,$B354)*SEARCH(Удалить_Индекс_ПБС,$C354)*SEARCH(Удалить_Индекс_КФСР,$D354)*SEARCH(Удалить_Индекс_КЦСР,$E354)*SEARCH(Удалить_Индекс_КВР,$F354)*SEARCH(Удалить_Индекс_ЭК,$H354)*SEARCH(Удалить_Индекс_КР,$I354))&gt;0,0,1)</f>
        <v>1</v>
      </c>
      <c r="O354" s="192" t="str">
        <f t="shared" si="279"/>
        <v/>
      </c>
      <c r="P354" s="192" t="str">
        <f t="shared" si="320"/>
        <v/>
      </c>
      <c r="Q354" s="300" t="str">
        <f t="shared" si="280"/>
        <v/>
      </c>
      <c r="R354" s="300" t="str">
        <f t="shared" si="281"/>
        <v/>
      </c>
      <c r="S354" s="300" t="str">
        <f t="shared" si="282"/>
        <v/>
      </c>
      <c r="T354" s="192" t="str">
        <f t="shared" si="283"/>
        <v/>
      </c>
      <c r="U354" s="303" t="str">
        <f t="shared" si="284"/>
        <v/>
      </c>
      <c r="V354" s="300" t="str">
        <f t="shared" si="285"/>
        <v/>
      </c>
      <c r="W354" s="192" t="str">
        <f t="shared" si="286"/>
        <v/>
      </c>
      <c r="X354" s="303" t="str">
        <f t="shared" si="287"/>
        <v/>
      </c>
      <c r="Y354" s="300" t="str">
        <f t="shared" si="288"/>
        <v/>
      </c>
      <c r="Z354" s="300" t="str">
        <f t="shared" si="289"/>
        <v/>
      </c>
      <c r="AA354" s="303" t="str">
        <f t="shared" si="290"/>
        <v/>
      </c>
      <c r="AB354" s="300" t="str">
        <f t="shared" si="291"/>
        <v/>
      </c>
      <c r="AC354" s="300" t="str">
        <f t="shared" si="292"/>
        <v/>
      </c>
      <c r="AD354" s="300" t="str">
        <f t="shared" si="293"/>
        <v/>
      </c>
      <c r="AE354" s="192" t="str">
        <f t="shared" si="294"/>
        <v/>
      </c>
      <c r="AF354" s="192" t="str">
        <f t="shared" si="295"/>
        <v/>
      </c>
      <c r="AG354" s="192"/>
      <c r="AH354" s="186"/>
      <c r="AI354" s="186"/>
      <c r="AJ354" s="300" t="str">
        <f t="shared" si="296"/>
        <v/>
      </c>
      <c r="AK354" s="300" t="str">
        <f t="shared" si="297"/>
        <v/>
      </c>
      <c r="AL354" s="300" t="str">
        <f t="shared" si="298"/>
        <v/>
      </c>
      <c r="AM354" s="300" t="str">
        <f t="shared" si="299"/>
        <v/>
      </c>
      <c r="AN354" s="300" t="str">
        <f t="shared" si="300"/>
        <v>жил</v>
      </c>
      <c r="AO354" s="300" t="str">
        <f t="shared" si="301"/>
        <v/>
      </c>
      <c r="AP354" s="300" t="str">
        <f t="shared" si="302"/>
        <v/>
      </c>
      <c r="AQ354" s="300" t="str">
        <f t="shared" si="303"/>
        <v/>
      </c>
      <c r="AR354" s="306" t="str">
        <f t="shared" si="304"/>
        <v/>
      </c>
      <c r="AS354" s="300" t="str">
        <f t="shared" si="305"/>
        <v/>
      </c>
      <c r="AT354" s="300" t="str">
        <f t="shared" si="306"/>
        <v/>
      </c>
      <c r="AU354" s="192" t="str">
        <f t="shared" si="307"/>
        <v>жил</v>
      </c>
      <c r="AV354" s="192" t="str">
        <f t="shared" si="308"/>
        <v>жил90401416общпро</v>
      </c>
      <c r="AW354" s="456">
        <f t="shared" si="309"/>
        <v>451560.83</v>
      </c>
      <c r="AX354" s="191">
        <f t="shared" si="310"/>
        <v>325720.08</v>
      </c>
      <c r="AY354" s="191">
        <f t="shared" si="311"/>
        <v>451560.83</v>
      </c>
      <c r="AZ354" s="191">
        <f t="shared" si="312"/>
        <v>325720.08</v>
      </c>
      <c r="BA354" s="193">
        <f t="shared" si="313"/>
        <v>1</v>
      </c>
      <c r="BB354" s="193">
        <f t="shared" si="314"/>
        <v>1</v>
      </c>
      <c r="BC354" s="193">
        <f t="shared" si="315"/>
        <v>1</v>
      </c>
      <c r="BD354" s="456">
        <f t="shared" si="277"/>
        <v>451560.83</v>
      </c>
      <c r="BE354" s="456">
        <f t="shared" si="316"/>
        <v>325720.08</v>
      </c>
      <c r="BF354" s="458">
        <f t="shared" si="317"/>
        <v>451560.83</v>
      </c>
      <c r="BG354" s="459">
        <f t="shared" si="318"/>
        <v>451560.83</v>
      </c>
      <c r="BH354" s="460"/>
      <c r="BI354" s="460"/>
      <c r="BJ354" s="467"/>
      <c r="BK354" s="467"/>
      <c r="BL354" s="462" t="str">
        <f t="shared" si="319"/>
        <v>05</v>
      </c>
    </row>
    <row r="355" spans="1:64" s="463" customFormat="1" ht="12" customHeight="1">
      <c r="A355" s="452" t="s">
        <v>686</v>
      </c>
      <c r="B355" s="453" t="s">
        <v>418</v>
      </c>
      <c r="C355" s="452" t="s">
        <v>657</v>
      </c>
      <c r="D355" s="453" t="s">
        <v>403</v>
      </c>
      <c r="E355" s="453" t="s">
        <v>1014</v>
      </c>
      <c r="F355" s="453" t="s">
        <v>586</v>
      </c>
      <c r="G355" s="453" t="s">
        <v>393</v>
      </c>
      <c r="H355" s="454" t="s">
        <v>653</v>
      </c>
      <c r="I355" s="453" t="s">
        <v>505</v>
      </c>
      <c r="J355" s="455">
        <v>2704</v>
      </c>
      <c r="K355" s="455">
        <v>1801.94</v>
      </c>
      <c r="L355" s="456" t="str">
        <f t="shared" si="278"/>
        <v>904014160501281008Г00024422301</v>
      </c>
      <c r="M355" s="457">
        <f t="array" ref="M355">IF(COUNT(SEARCH(Удалить_Роспись_КВСР,$B355)*SEARCH(Удалить_Роспись_ПБС,$C355)*SEARCH(Удалить_Роспись_КФСР, $D355)*SEARCH(Удалить_Роспись_КЦСР,$E355)*SEARCH(Удалить_Роспись_КВР,$F355)*SEARCH(Удалить_Роспись_ЭК,$H355)*SEARCH(Удалить_Роспись_КР,$I355))&gt;0,0,1)</f>
        <v>1</v>
      </c>
      <c r="N355" s="457">
        <f>IF(COUNT(SEARCH(Удалить_Индекс_КВСР,$B355)*SEARCH(Удалить_Индекс_ПБС,$C355)*SEARCH(Удалить_Индекс_КФСР,$D355)*SEARCH(Удалить_Индекс_КЦСР,$E355)*SEARCH(Удалить_Индекс_КВР,$F355)*SEARCH(Удалить_Индекс_ЭК,$H355)*SEARCH(Удалить_Индекс_КР,$I355))&gt;0,0,1)</f>
        <v>1</v>
      </c>
      <c r="O355" s="192" t="str">
        <f t="shared" si="279"/>
        <v/>
      </c>
      <c r="P355" s="192" t="str">
        <f t="shared" si="320"/>
        <v/>
      </c>
      <c r="Q355" s="300" t="str">
        <f t="shared" si="280"/>
        <v/>
      </c>
      <c r="R355" s="300" t="str">
        <f t="shared" si="281"/>
        <v/>
      </c>
      <c r="S355" s="300" t="str">
        <f t="shared" si="282"/>
        <v/>
      </c>
      <c r="T355" s="192" t="str">
        <f t="shared" si="283"/>
        <v/>
      </c>
      <c r="U355" s="303" t="str">
        <f t="shared" si="284"/>
        <v/>
      </c>
      <c r="V355" s="300" t="str">
        <f t="shared" si="285"/>
        <v/>
      </c>
      <c r="W355" s="192" t="str">
        <f t="shared" si="286"/>
        <v/>
      </c>
      <c r="X355" s="303" t="str">
        <f t="shared" si="287"/>
        <v/>
      </c>
      <c r="Y355" s="300" t="str">
        <f t="shared" si="288"/>
        <v/>
      </c>
      <c r="Z355" s="300" t="str">
        <f t="shared" si="289"/>
        <v/>
      </c>
      <c r="AA355" s="303" t="str">
        <f t="shared" si="290"/>
        <v/>
      </c>
      <c r="AB355" s="300" t="str">
        <f t="shared" si="291"/>
        <v/>
      </c>
      <c r="AC355" s="300" t="str">
        <f t="shared" si="292"/>
        <v/>
      </c>
      <c r="AD355" s="300" t="str">
        <f t="shared" si="293"/>
        <v/>
      </c>
      <c r="AE355" s="192" t="str">
        <f t="shared" si="294"/>
        <v/>
      </c>
      <c r="AF355" s="192" t="str">
        <f t="shared" si="295"/>
        <v/>
      </c>
      <c r="AG355" s="192"/>
      <c r="AH355" s="186"/>
      <c r="AI355" s="186"/>
      <c r="AJ355" s="300" t="str">
        <f t="shared" si="296"/>
        <v/>
      </c>
      <c r="AK355" s="300" t="str">
        <f t="shared" si="297"/>
        <v/>
      </c>
      <c r="AL355" s="300" t="str">
        <f t="shared" si="298"/>
        <v/>
      </c>
      <c r="AM355" s="300" t="str">
        <f t="shared" si="299"/>
        <v/>
      </c>
      <c r="AN355" s="300" t="str">
        <f t="shared" si="300"/>
        <v>жил</v>
      </c>
      <c r="AO355" s="300" t="str">
        <f t="shared" si="301"/>
        <v/>
      </c>
      <c r="AP355" s="300" t="str">
        <f t="shared" si="302"/>
        <v/>
      </c>
      <c r="AQ355" s="300" t="str">
        <f t="shared" si="303"/>
        <v/>
      </c>
      <c r="AR355" s="306" t="str">
        <f t="shared" si="304"/>
        <v/>
      </c>
      <c r="AS355" s="300" t="str">
        <f t="shared" si="305"/>
        <v/>
      </c>
      <c r="AT355" s="300" t="str">
        <f t="shared" si="306"/>
        <v/>
      </c>
      <c r="AU355" s="192" t="str">
        <f t="shared" si="307"/>
        <v>жил</v>
      </c>
      <c r="AV355" s="192" t="str">
        <f t="shared" si="308"/>
        <v>жил90401416общком</v>
      </c>
      <c r="AW355" s="456">
        <f t="shared" si="309"/>
        <v>2704</v>
      </c>
      <c r="AX355" s="191">
        <f t="shared" si="310"/>
        <v>1801.94</v>
      </c>
      <c r="AY355" s="191">
        <f t="shared" si="311"/>
        <v>2704</v>
      </c>
      <c r="AZ355" s="191">
        <f t="shared" si="312"/>
        <v>1801.94</v>
      </c>
      <c r="BA355" s="193">
        <f t="shared" si="313"/>
        <v>1</v>
      </c>
      <c r="BB355" s="193">
        <f t="shared" si="314"/>
        <v>1</v>
      </c>
      <c r="BC355" s="193">
        <f t="shared" si="315"/>
        <v>1</v>
      </c>
      <c r="BD355" s="456">
        <f t="shared" si="277"/>
        <v>2704</v>
      </c>
      <c r="BE355" s="456">
        <f t="shared" si="316"/>
        <v>1801.94</v>
      </c>
      <c r="BF355" s="458">
        <f t="shared" si="317"/>
        <v>2704</v>
      </c>
      <c r="BG355" s="459">
        <f t="shared" si="318"/>
        <v>2704</v>
      </c>
      <c r="BH355" s="460"/>
      <c r="BI355" s="460"/>
      <c r="BJ355" s="467"/>
      <c r="BK355" s="467"/>
      <c r="BL355" s="462" t="str">
        <f t="shared" si="319"/>
        <v>05</v>
      </c>
    </row>
    <row r="356" spans="1:64" s="463" customFormat="1" ht="12" customHeight="1">
      <c r="A356" s="452" t="s">
        <v>686</v>
      </c>
      <c r="B356" s="453" t="s">
        <v>418</v>
      </c>
      <c r="C356" s="452" t="s">
        <v>657</v>
      </c>
      <c r="D356" s="453" t="s">
        <v>403</v>
      </c>
      <c r="E356" s="453" t="s">
        <v>1015</v>
      </c>
      <c r="F356" s="453" t="s">
        <v>618</v>
      </c>
      <c r="G356" s="453" t="s">
        <v>407</v>
      </c>
      <c r="H356" s="454" t="s">
        <v>653</v>
      </c>
      <c r="I356" s="453" t="s">
        <v>505</v>
      </c>
      <c r="J356" s="455">
        <v>350000</v>
      </c>
      <c r="K356" s="455">
        <v>0</v>
      </c>
      <c r="L356" s="456" t="str">
        <f t="shared" si="278"/>
        <v>904014160501281008Ф03041231001</v>
      </c>
      <c r="M356" s="457">
        <f t="array" ref="M356">IF(COUNT(SEARCH(Удалить_Роспись_КВСР,$B356)*SEARCH(Удалить_Роспись_ПБС,$C356)*SEARCH(Удалить_Роспись_КФСР, $D356)*SEARCH(Удалить_Роспись_КЦСР,$E356)*SEARCH(Удалить_Роспись_КВР,$F356)*SEARCH(Удалить_Роспись_ЭК,$H356)*SEARCH(Удалить_Роспись_КР,$I356))&gt;0,0,1)</f>
        <v>1</v>
      </c>
      <c r="N356" s="457">
        <v>0</v>
      </c>
      <c r="O356" s="192" t="str">
        <f t="shared" si="279"/>
        <v/>
      </c>
      <c r="P356" s="192" t="str">
        <f t="shared" si="320"/>
        <v/>
      </c>
      <c r="Q356" s="300" t="str">
        <f t="shared" si="280"/>
        <v/>
      </c>
      <c r="R356" s="300" t="str">
        <f t="shared" si="281"/>
        <v/>
      </c>
      <c r="S356" s="300" t="str">
        <f t="shared" si="282"/>
        <v/>
      </c>
      <c r="T356" s="192" t="str">
        <f t="shared" si="283"/>
        <v/>
      </c>
      <c r="U356" s="303" t="str">
        <f t="shared" si="284"/>
        <v/>
      </c>
      <c r="V356" s="300" t="str">
        <f t="shared" si="285"/>
        <v/>
      </c>
      <c r="W356" s="192" t="str">
        <f t="shared" si="286"/>
        <v/>
      </c>
      <c r="X356" s="303" t="str">
        <f t="shared" si="287"/>
        <v/>
      </c>
      <c r="Y356" s="300" t="str">
        <f t="shared" si="288"/>
        <v/>
      </c>
      <c r="Z356" s="300" t="str">
        <f t="shared" si="289"/>
        <v/>
      </c>
      <c r="AA356" s="303" t="str">
        <f t="shared" si="290"/>
        <v/>
      </c>
      <c r="AB356" s="300" t="str">
        <f t="shared" si="291"/>
        <v/>
      </c>
      <c r="AC356" s="300" t="str">
        <f t="shared" si="292"/>
        <v/>
      </c>
      <c r="AD356" s="300" t="str">
        <f t="shared" si="293"/>
        <v/>
      </c>
      <c r="AE356" s="192" t="str">
        <f t="shared" si="294"/>
        <v/>
      </c>
      <c r="AF356" s="192" t="str">
        <f t="shared" si="295"/>
        <v/>
      </c>
      <c r="AG356" s="192"/>
      <c r="AH356" s="186"/>
      <c r="AI356" s="186"/>
      <c r="AJ356" s="300" t="str">
        <f t="shared" si="296"/>
        <v/>
      </c>
      <c r="AK356" s="300" t="str">
        <f t="shared" si="297"/>
        <v/>
      </c>
      <c r="AL356" s="300" t="str">
        <f t="shared" si="298"/>
        <v/>
      </c>
      <c r="AM356" s="300" t="str">
        <f t="shared" si="299"/>
        <v/>
      </c>
      <c r="AN356" s="300" t="str">
        <f t="shared" si="300"/>
        <v>жил</v>
      </c>
      <c r="AO356" s="300" t="str">
        <f t="shared" si="301"/>
        <v/>
      </c>
      <c r="AP356" s="300" t="str">
        <f t="shared" si="302"/>
        <v/>
      </c>
      <c r="AQ356" s="300" t="str">
        <f t="shared" si="303"/>
        <v/>
      </c>
      <c r="AR356" s="306" t="str">
        <f t="shared" si="304"/>
        <v/>
      </c>
      <c r="AS356" s="300" t="str">
        <f t="shared" si="305"/>
        <v/>
      </c>
      <c r="AT356" s="300" t="str">
        <f t="shared" si="306"/>
        <v/>
      </c>
      <c r="AU356" s="192" t="str">
        <f t="shared" si="307"/>
        <v>жил</v>
      </c>
      <c r="AV356" s="192" t="str">
        <f t="shared" si="308"/>
        <v>жил90401416общосн</v>
      </c>
      <c r="AW356" s="456">
        <f t="shared" si="309"/>
        <v>350000</v>
      </c>
      <c r="AX356" s="191">
        <f t="shared" si="310"/>
        <v>0</v>
      </c>
      <c r="AY356" s="191">
        <f t="shared" si="311"/>
        <v>0</v>
      </c>
      <c r="AZ356" s="191">
        <f t="shared" si="312"/>
        <v>0</v>
      </c>
      <c r="BA356" s="193">
        <f t="shared" si="313"/>
        <v>1</v>
      </c>
      <c r="BB356" s="193">
        <f t="shared" si="314"/>
        <v>1</v>
      </c>
      <c r="BC356" s="193">
        <f t="shared" si="315"/>
        <v>1</v>
      </c>
      <c r="BD356" s="456">
        <f t="shared" si="277"/>
        <v>0</v>
      </c>
      <c r="BE356" s="456">
        <f t="shared" si="316"/>
        <v>0</v>
      </c>
      <c r="BF356" s="458">
        <f t="shared" si="317"/>
        <v>0</v>
      </c>
      <c r="BG356" s="459">
        <f t="shared" si="318"/>
        <v>0</v>
      </c>
      <c r="BH356" s="460"/>
      <c r="BI356" s="460"/>
      <c r="BJ356" s="467"/>
      <c r="BK356" s="467"/>
      <c r="BL356" s="462" t="str">
        <f t="shared" si="319"/>
        <v>05</v>
      </c>
    </row>
    <row r="357" spans="1:64" s="463" customFormat="1" ht="12" customHeight="1">
      <c r="A357" s="452" t="s">
        <v>686</v>
      </c>
      <c r="B357" s="453" t="s">
        <v>418</v>
      </c>
      <c r="C357" s="452" t="s">
        <v>657</v>
      </c>
      <c r="D357" s="453" t="s">
        <v>403</v>
      </c>
      <c r="E357" s="453" t="s">
        <v>1016</v>
      </c>
      <c r="F357" s="453" t="s">
        <v>618</v>
      </c>
      <c r="G357" s="453" t="s">
        <v>407</v>
      </c>
      <c r="H357" s="454" t="s">
        <v>653</v>
      </c>
      <c r="I357" s="453" t="s">
        <v>505</v>
      </c>
      <c r="J357" s="455">
        <v>571029.17000000004</v>
      </c>
      <c r="K357" s="455">
        <v>410587.14</v>
      </c>
      <c r="L357" s="456" t="str">
        <f t="shared" si="278"/>
        <v>90401416050128100S960241231001</v>
      </c>
      <c r="M357" s="457">
        <f t="array" ref="M357">IF(COUNT(SEARCH(Удалить_Роспись_КВСР,$B357)*SEARCH(Удалить_Роспись_ПБС,$C357)*SEARCH(Удалить_Роспись_КФСР, $D357)*SEARCH(Удалить_Роспись_КЦСР,$E357)*SEARCH(Удалить_Роспись_КВР,$F357)*SEARCH(Удалить_Роспись_ЭК,$H357)*SEARCH(Удалить_Роспись_КР,$I357))&gt;0,0,1)</f>
        <v>1</v>
      </c>
      <c r="N357" s="457">
        <v>0</v>
      </c>
      <c r="O357" s="192" t="str">
        <f t="shared" si="279"/>
        <v/>
      </c>
      <c r="P357" s="192" t="str">
        <f t="shared" si="320"/>
        <v/>
      </c>
      <c r="Q357" s="300" t="str">
        <f t="shared" si="280"/>
        <v/>
      </c>
      <c r="R357" s="300" t="str">
        <f t="shared" si="281"/>
        <v/>
      </c>
      <c r="S357" s="300" t="str">
        <f t="shared" si="282"/>
        <v/>
      </c>
      <c r="T357" s="192" t="str">
        <f t="shared" si="283"/>
        <v/>
      </c>
      <c r="U357" s="303" t="str">
        <f t="shared" si="284"/>
        <v/>
      </c>
      <c r="V357" s="300" t="str">
        <f t="shared" si="285"/>
        <v/>
      </c>
      <c r="W357" s="192" t="str">
        <f t="shared" si="286"/>
        <v/>
      </c>
      <c r="X357" s="303" t="str">
        <f t="shared" si="287"/>
        <v/>
      </c>
      <c r="Y357" s="300" t="str">
        <f t="shared" si="288"/>
        <v/>
      </c>
      <c r="Z357" s="300" t="str">
        <f t="shared" si="289"/>
        <v/>
      </c>
      <c r="AA357" s="303" t="str">
        <f t="shared" si="290"/>
        <v/>
      </c>
      <c r="AB357" s="300" t="str">
        <f t="shared" si="291"/>
        <v/>
      </c>
      <c r="AC357" s="300" t="str">
        <f t="shared" si="292"/>
        <v/>
      </c>
      <c r="AD357" s="300" t="str">
        <f t="shared" si="293"/>
        <v/>
      </c>
      <c r="AE357" s="192" t="str">
        <f t="shared" si="294"/>
        <v/>
      </c>
      <c r="AF357" s="192" t="str">
        <f t="shared" si="295"/>
        <v/>
      </c>
      <c r="AG357" s="192"/>
      <c r="AH357" s="186"/>
      <c r="AI357" s="186"/>
      <c r="AJ357" s="300" t="str">
        <f t="shared" si="296"/>
        <v/>
      </c>
      <c r="AK357" s="300" t="str">
        <f t="shared" si="297"/>
        <v/>
      </c>
      <c r="AL357" s="300" t="str">
        <f t="shared" si="298"/>
        <v/>
      </c>
      <c r="AM357" s="300" t="str">
        <f t="shared" si="299"/>
        <v/>
      </c>
      <c r="AN357" s="300" t="str">
        <f t="shared" si="300"/>
        <v>жил</v>
      </c>
      <c r="AO357" s="300" t="str">
        <f t="shared" si="301"/>
        <v/>
      </c>
      <c r="AP357" s="300" t="str">
        <f t="shared" si="302"/>
        <v/>
      </c>
      <c r="AQ357" s="300" t="str">
        <f t="shared" si="303"/>
        <v/>
      </c>
      <c r="AR357" s="306" t="str">
        <f t="shared" si="304"/>
        <v/>
      </c>
      <c r="AS357" s="300" t="str">
        <f t="shared" si="305"/>
        <v/>
      </c>
      <c r="AT357" s="300" t="str">
        <f t="shared" si="306"/>
        <v/>
      </c>
      <c r="AU357" s="192" t="str">
        <f t="shared" si="307"/>
        <v>жил</v>
      </c>
      <c r="AV357" s="192" t="str">
        <f t="shared" si="308"/>
        <v>жил90401416общосн</v>
      </c>
      <c r="AW357" s="456">
        <f t="shared" si="309"/>
        <v>571029.17000000004</v>
      </c>
      <c r="AX357" s="191">
        <f t="shared" si="310"/>
        <v>410587.14</v>
      </c>
      <c r="AY357" s="191">
        <f t="shared" si="311"/>
        <v>0</v>
      </c>
      <c r="AZ357" s="191">
        <f t="shared" si="312"/>
        <v>0</v>
      </c>
      <c r="BA357" s="193">
        <f t="shared" si="313"/>
        <v>1</v>
      </c>
      <c r="BB357" s="193">
        <f t="shared" si="314"/>
        <v>1</v>
      </c>
      <c r="BC357" s="193">
        <f t="shared" si="315"/>
        <v>1</v>
      </c>
      <c r="BD357" s="456">
        <f t="shared" si="277"/>
        <v>0</v>
      </c>
      <c r="BE357" s="456">
        <f t="shared" si="316"/>
        <v>0</v>
      </c>
      <c r="BF357" s="458">
        <f t="shared" si="317"/>
        <v>0</v>
      </c>
      <c r="BG357" s="459">
        <f t="shared" si="318"/>
        <v>0</v>
      </c>
      <c r="BH357" s="460"/>
      <c r="BI357" s="460"/>
      <c r="BJ357" s="467"/>
      <c r="BK357" s="467"/>
      <c r="BL357" s="462" t="str">
        <f t="shared" si="319"/>
        <v>05</v>
      </c>
    </row>
    <row r="358" spans="1:64" s="463" customFormat="1" ht="12" customHeight="1">
      <c r="A358" s="452" t="s">
        <v>686</v>
      </c>
      <c r="B358" s="453" t="s">
        <v>418</v>
      </c>
      <c r="C358" s="452" t="s">
        <v>657</v>
      </c>
      <c r="D358" s="453" t="s">
        <v>403</v>
      </c>
      <c r="E358" s="453" t="s">
        <v>1017</v>
      </c>
      <c r="F358" s="453" t="s">
        <v>618</v>
      </c>
      <c r="G358" s="453" t="s">
        <v>407</v>
      </c>
      <c r="H358" s="454" t="s">
        <v>653</v>
      </c>
      <c r="I358" s="453" t="s">
        <v>505</v>
      </c>
      <c r="J358" s="455">
        <v>13000000</v>
      </c>
      <c r="K358" s="455">
        <v>13000000</v>
      </c>
      <c r="L358" s="456" t="str">
        <f t="shared" si="278"/>
        <v>90401416050128100Ч011041231001</v>
      </c>
      <c r="M358" s="457">
        <f t="array" ref="M358">IF(COUNT(SEARCH(Удалить_Роспись_КВСР,$B358)*SEARCH(Удалить_Роспись_ПБС,$C358)*SEARCH(Удалить_Роспись_КФСР, $D358)*SEARCH(Удалить_Роспись_КЦСР,$E358)*SEARCH(Удалить_Роспись_КВР,$F358)*SEARCH(Удалить_Роспись_ЭК,$H358)*SEARCH(Удалить_Роспись_КР,$I358))&gt;0,0,1)</f>
        <v>1</v>
      </c>
      <c r="N358" s="457">
        <v>0</v>
      </c>
      <c r="O358" s="192" t="str">
        <f t="shared" si="279"/>
        <v/>
      </c>
      <c r="P358" s="192" t="str">
        <f t="shared" si="320"/>
        <v/>
      </c>
      <c r="Q358" s="300" t="str">
        <f t="shared" si="280"/>
        <v/>
      </c>
      <c r="R358" s="300" t="str">
        <f t="shared" si="281"/>
        <v/>
      </c>
      <c r="S358" s="300" t="str">
        <f t="shared" si="282"/>
        <v/>
      </c>
      <c r="T358" s="192" t="str">
        <f t="shared" si="283"/>
        <v/>
      </c>
      <c r="U358" s="303" t="str">
        <f t="shared" si="284"/>
        <v/>
      </c>
      <c r="V358" s="300" t="str">
        <f t="shared" si="285"/>
        <v/>
      </c>
      <c r="W358" s="192" t="str">
        <f t="shared" si="286"/>
        <v/>
      </c>
      <c r="X358" s="303" t="str">
        <f t="shared" si="287"/>
        <v/>
      </c>
      <c r="Y358" s="300" t="str">
        <f t="shared" si="288"/>
        <v/>
      </c>
      <c r="Z358" s="300" t="str">
        <f t="shared" si="289"/>
        <v/>
      </c>
      <c r="AA358" s="303" t="str">
        <f t="shared" si="290"/>
        <v/>
      </c>
      <c r="AB358" s="300" t="str">
        <f t="shared" si="291"/>
        <v/>
      </c>
      <c r="AC358" s="300" t="str">
        <f t="shared" si="292"/>
        <v/>
      </c>
      <c r="AD358" s="300" t="str">
        <f t="shared" si="293"/>
        <v/>
      </c>
      <c r="AE358" s="192" t="str">
        <f t="shared" si="294"/>
        <v/>
      </c>
      <c r="AF358" s="192" t="str">
        <f t="shared" si="295"/>
        <v/>
      </c>
      <c r="AG358" s="192"/>
      <c r="AH358" s="186"/>
      <c r="AI358" s="186"/>
      <c r="AJ358" s="300" t="str">
        <f t="shared" si="296"/>
        <v/>
      </c>
      <c r="AK358" s="300" t="str">
        <f t="shared" si="297"/>
        <v/>
      </c>
      <c r="AL358" s="300" t="str">
        <f t="shared" si="298"/>
        <v/>
      </c>
      <c r="AM358" s="300" t="str">
        <f t="shared" si="299"/>
        <v/>
      </c>
      <c r="AN358" s="300" t="str">
        <f t="shared" si="300"/>
        <v>жил</v>
      </c>
      <c r="AO358" s="300" t="str">
        <f t="shared" si="301"/>
        <v/>
      </c>
      <c r="AP358" s="300" t="str">
        <f t="shared" si="302"/>
        <v/>
      </c>
      <c r="AQ358" s="300" t="str">
        <f t="shared" si="303"/>
        <v/>
      </c>
      <c r="AR358" s="306" t="str">
        <f t="shared" si="304"/>
        <v/>
      </c>
      <c r="AS358" s="300" t="str">
        <f t="shared" si="305"/>
        <v/>
      </c>
      <c r="AT358" s="300" t="str">
        <f t="shared" si="306"/>
        <v/>
      </c>
      <c r="AU358" s="192" t="str">
        <f t="shared" si="307"/>
        <v>жил</v>
      </c>
      <c r="AV358" s="192" t="str">
        <f t="shared" si="308"/>
        <v>жил90401416общосн</v>
      </c>
      <c r="AW358" s="456">
        <f t="shared" si="309"/>
        <v>13000000</v>
      </c>
      <c r="AX358" s="191">
        <f t="shared" si="310"/>
        <v>13000000</v>
      </c>
      <c r="AY358" s="191">
        <f t="shared" si="311"/>
        <v>0</v>
      </c>
      <c r="AZ358" s="191">
        <f t="shared" si="312"/>
        <v>0</v>
      </c>
      <c r="BA358" s="193">
        <f t="shared" si="313"/>
        <v>1</v>
      </c>
      <c r="BB358" s="193">
        <f t="shared" si="314"/>
        <v>1</v>
      </c>
      <c r="BC358" s="193">
        <f t="shared" si="315"/>
        <v>1</v>
      </c>
      <c r="BD358" s="456">
        <f t="shared" si="277"/>
        <v>0</v>
      </c>
      <c r="BE358" s="456">
        <f t="shared" si="316"/>
        <v>0</v>
      </c>
      <c r="BF358" s="458">
        <f t="shared" si="317"/>
        <v>0</v>
      </c>
      <c r="BG358" s="459">
        <f t="shared" si="318"/>
        <v>0</v>
      </c>
      <c r="BH358" s="460"/>
      <c r="BI358" s="460"/>
      <c r="BJ358" s="467"/>
      <c r="BK358" s="467"/>
      <c r="BL358" s="462" t="str">
        <f t="shared" si="319"/>
        <v>05</v>
      </c>
    </row>
    <row r="359" spans="1:64" s="301" customFormat="1" ht="12" customHeight="1">
      <c r="A359" s="495" t="s">
        <v>686</v>
      </c>
      <c r="B359" s="496" t="s">
        <v>418</v>
      </c>
      <c r="C359" s="495" t="s">
        <v>657</v>
      </c>
      <c r="D359" s="496" t="s">
        <v>404</v>
      </c>
      <c r="E359" s="496" t="s">
        <v>1018</v>
      </c>
      <c r="F359" s="496" t="s">
        <v>586</v>
      </c>
      <c r="G359" s="496" t="s">
        <v>389</v>
      </c>
      <c r="H359" s="497" t="s">
        <v>653</v>
      </c>
      <c r="I359" s="496" t="s">
        <v>505</v>
      </c>
      <c r="J359" s="498">
        <v>174287.49</v>
      </c>
      <c r="K359" s="498">
        <v>174287.49</v>
      </c>
      <c r="L359" s="499" t="str">
        <f t="shared" si="278"/>
        <v>904014160502282008000024422601</v>
      </c>
      <c r="M359" s="300">
        <f t="array" ref="M359">IF(COUNT(SEARCH(Удалить_Роспись_КВСР,$B359)*SEARCH(Удалить_Роспись_ПБС,$C359)*SEARCH(Удалить_Роспись_КФСР, $D359)*SEARCH(Удалить_Роспись_КЦСР,$E359)*SEARCH(Удалить_Роспись_КВР,$F359)*SEARCH(Удалить_Роспись_ЭК,$H359)*SEARCH(Удалить_Роспись_КР,$I359))&gt;0,0,1)</f>
        <v>1</v>
      </c>
      <c r="N359" s="300">
        <f>IF(COUNT(SEARCH(Удалить_Индекс_КВСР,$B359)*SEARCH(Удалить_Индекс_ПБС,$C359)*SEARCH(Удалить_Индекс_КФСР,$D359)*SEARCH(Удалить_Индекс_КЦСР,$E359)*SEARCH(Удалить_Индекс_КВР,$F359)*SEARCH(Удалить_Индекс_ЭК,$H359)*SEARCH(Удалить_Индекс_КР,$I359))&gt;0,0,1)</f>
        <v>1</v>
      </c>
      <c r="O359" s="192" t="str">
        <f t="shared" si="279"/>
        <v/>
      </c>
      <c r="P359" s="192" t="str">
        <f t="shared" si="320"/>
        <v/>
      </c>
      <c r="Q359" s="300" t="str">
        <f t="shared" si="280"/>
        <v/>
      </c>
      <c r="R359" s="300" t="str">
        <f t="shared" si="281"/>
        <v/>
      </c>
      <c r="S359" s="300" t="str">
        <f t="shared" si="282"/>
        <v/>
      </c>
      <c r="T359" s="192" t="str">
        <f t="shared" si="283"/>
        <v/>
      </c>
      <c r="U359" s="303" t="str">
        <f t="shared" si="284"/>
        <v/>
      </c>
      <c r="V359" s="300" t="str">
        <f t="shared" si="285"/>
        <v/>
      </c>
      <c r="W359" s="192" t="str">
        <f t="shared" si="286"/>
        <v/>
      </c>
      <c r="X359" s="303" t="str">
        <f t="shared" si="287"/>
        <v/>
      </c>
      <c r="Y359" s="300" t="str">
        <f t="shared" si="288"/>
        <v/>
      </c>
      <c r="Z359" s="300" t="str">
        <f t="shared" si="289"/>
        <v/>
      </c>
      <c r="AA359" s="303" t="str">
        <f t="shared" si="290"/>
        <v/>
      </c>
      <c r="AB359" s="300" t="str">
        <f t="shared" si="291"/>
        <v/>
      </c>
      <c r="AC359" s="300" t="str">
        <f t="shared" si="292"/>
        <v/>
      </c>
      <c r="AD359" s="300" t="str">
        <f t="shared" si="293"/>
        <v/>
      </c>
      <c r="AE359" s="192" t="str">
        <f t="shared" si="294"/>
        <v/>
      </c>
      <c r="AF359" s="192" t="str">
        <f t="shared" si="295"/>
        <v/>
      </c>
      <c r="AG359" s="192"/>
      <c r="AH359" s="186"/>
      <c r="AI359" s="186"/>
      <c r="AJ359" s="300" t="str">
        <f t="shared" si="296"/>
        <v/>
      </c>
      <c r="AK359" s="300" t="str">
        <f t="shared" si="297"/>
        <v/>
      </c>
      <c r="AL359" s="300" t="str">
        <f t="shared" si="298"/>
        <v/>
      </c>
      <c r="AM359" s="300" t="str">
        <f t="shared" si="299"/>
        <v/>
      </c>
      <c r="AN359" s="300" t="str">
        <f t="shared" si="300"/>
        <v/>
      </c>
      <c r="AO359" s="300" t="str">
        <f t="shared" si="301"/>
        <v/>
      </c>
      <c r="AP359" s="300" t="str">
        <f t="shared" si="302"/>
        <v/>
      </c>
      <c r="AQ359" s="300" t="str">
        <f t="shared" si="303"/>
        <v/>
      </c>
      <c r="AR359" s="306" t="str">
        <f t="shared" si="304"/>
        <v/>
      </c>
      <c r="AS359" s="300" t="str">
        <f t="shared" si="305"/>
        <v/>
      </c>
      <c r="AT359" s="300" t="str">
        <f t="shared" si="306"/>
        <v/>
      </c>
      <c r="AU359" s="192" t="str">
        <f t="shared" si="307"/>
        <v>рбс</v>
      </c>
      <c r="AV359" s="192" t="str">
        <f t="shared" si="308"/>
        <v>рбс90401416общпро</v>
      </c>
      <c r="AW359" s="499">
        <f t="shared" si="309"/>
        <v>174287.49</v>
      </c>
      <c r="AX359" s="191">
        <f t="shared" si="310"/>
        <v>174287.49</v>
      </c>
      <c r="AY359" s="191">
        <f t="shared" si="311"/>
        <v>174287.49</v>
      </c>
      <c r="AZ359" s="191">
        <f t="shared" si="312"/>
        <v>174287.49</v>
      </c>
      <c r="BA359" s="193">
        <f t="shared" si="313"/>
        <v>1</v>
      </c>
      <c r="BB359" s="193">
        <f t="shared" si="314"/>
        <v>1</v>
      </c>
      <c r="BC359" s="193">
        <f t="shared" si="315"/>
        <v>1</v>
      </c>
      <c r="BD359" s="499">
        <f t="shared" si="277"/>
        <v>174287.49</v>
      </c>
      <c r="BE359" s="499">
        <f t="shared" si="316"/>
        <v>174287.49</v>
      </c>
      <c r="BF359" s="500">
        <f t="shared" si="317"/>
        <v>174287.49</v>
      </c>
      <c r="BG359" s="501">
        <f t="shared" si="318"/>
        <v>174287.49</v>
      </c>
      <c r="BH359" s="502"/>
      <c r="BI359" s="502"/>
      <c r="BJ359" s="503"/>
      <c r="BK359" s="503"/>
      <c r="BL359" s="504" t="str">
        <f t="shared" si="319"/>
        <v>05</v>
      </c>
    </row>
    <row r="360" spans="1:64" s="301" customFormat="1" ht="12" customHeight="1">
      <c r="A360" s="495" t="s">
        <v>686</v>
      </c>
      <c r="B360" s="496" t="s">
        <v>418</v>
      </c>
      <c r="C360" s="495" t="s">
        <v>657</v>
      </c>
      <c r="D360" s="496" t="s">
        <v>404</v>
      </c>
      <c r="E360" s="496" t="s">
        <v>1018</v>
      </c>
      <c r="F360" s="496" t="s">
        <v>586</v>
      </c>
      <c r="G360" s="496" t="s">
        <v>397</v>
      </c>
      <c r="H360" s="497" t="s">
        <v>653</v>
      </c>
      <c r="I360" s="496" t="s">
        <v>505</v>
      </c>
      <c r="J360" s="498">
        <v>10080</v>
      </c>
      <c r="K360" s="498">
        <v>10080</v>
      </c>
      <c r="L360" s="499" t="str">
        <f t="shared" si="278"/>
        <v>904014160502282008000024434001</v>
      </c>
      <c r="M360" s="300">
        <f t="array" ref="M360">IF(COUNT(SEARCH(Удалить_Роспись_КВСР,$B360)*SEARCH(Удалить_Роспись_ПБС,$C360)*SEARCH(Удалить_Роспись_КФСР, $D360)*SEARCH(Удалить_Роспись_КЦСР,$E360)*SEARCH(Удалить_Роспись_КВР,$F360)*SEARCH(Удалить_Роспись_ЭК,$H360)*SEARCH(Удалить_Роспись_КР,$I360))&gt;0,0,1)</f>
        <v>1</v>
      </c>
      <c r="N360" s="300">
        <f>IF(COUNT(SEARCH(Удалить_Индекс_КВСР,$B360)*SEARCH(Удалить_Индекс_ПБС,$C360)*SEARCH(Удалить_Индекс_КФСР,$D360)*SEARCH(Удалить_Индекс_КЦСР,$E360)*SEARCH(Удалить_Индекс_КВР,$F360)*SEARCH(Удалить_Индекс_ЭК,$H360)*SEARCH(Удалить_Индекс_КР,$I360))&gt;0,0,1)</f>
        <v>1</v>
      </c>
      <c r="O360" s="192" t="str">
        <f t="shared" si="279"/>
        <v/>
      </c>
      <c r="P360" s="192" t="str">
        <f t="shared" si="320"/>
        <v/>
      </c>
      <c r="Q360" s="300" t="str">
        <f t="shared" si="280"/>
        <v/>
      </c>
      <c r="R360" s="300" t="str">
        <f t="shared" si="281"/>
        <v/>
      </c>
      <c r="S360" s="300" t="str">
        <f t="shared" si="282"/>
        <v/>
      </c>
      <c r="T360" s="192" t="str">
        <f t="shared" si="283"/>
        <v/>
      </c>
      <c r="U360" s="303" t="str">
        <f t="shared" si="284"/>
        <v/>
      </c>
      <c r="V360" s="300" t="str">
        <f t="shared" si="285"/>
        <v/>
      </c>
      <c r="W360" s="192" t="str">
        <f t="shared" si="286"/>
        <v/>
      </c>
      <c r="X360" s="303" t="str">
        <f t="shared" si="287"/>
        <v/>
      </c>
      <c r="Y360" s="300" t="str">
        <f t="shared" si="288"/>
        <v/>
      </c>
      <c r="Z360" s="300" t="str">
        <f t="shared" si="289"/>
        <v/>
      </c>
      <c r="AA360" s="303" t="str">
        <f t="shared" si="290"/>
        <v/>
      </c>
      <c r="AB360" s="300" t="str">
        <f t="shared" si="291"/>
        <v/>
      </c>
      <c r="AC360" s="300" t="str">
        <f t="shared" si="292"/>
        <v/>
      </c>
      <c r="AD360" s="300" t="str">
        <f t="shared" si="293"/>
        <v/>
      </c>
      <c r="AE360" s="192" t="str">
        <f t="shared" si="294"/>
        <v/>
      </c>
      <c r="AF360" s="192" t="str">
        <f t="shared" si="295"/>
        <v/>
      </c>
      <c r="AG360" s="192"/>
      <c r="AH360" s="186"/>
      <c r="AI360" s="186"/>
      <c r="AJ360" s="300" t="str">
        <f t="shared" si="296"/>
        <v/>
      </c>
      <c r="AK360" s="300" t="str">
        <f t="shared" si="297"/>
        <v/>
      </c>
      <c r="AL360" s="300" t="str">
        <f t="shared" si="298"/>
        <v/>
      </c>
      <c r="AM360" s="300" t="str">
        <f t="shared" si="299"/>
        <v/>
      </c>
      <c r="AN360" s="300" t="str">
        <f t="shared" si="300"/>
        <v/>
      </c>
      <c r="AO360" s="300" t="str">
        <f t="shared" si="301"/>
        <v/>
      </c>
      <c r="AP360" s="300" t="str">
        <f t="shared" si="302"/>
        <v/>
      </c>
      <c r="AQ360" s="300" t="str">
        <f t="shared" si="303"/>
        <v/>
      </c>
      <c r="AR360" s="306" t="str">
        <f t="shared" si="304"/>
        <v/>
      </c>
      <c r="AS360" s="300" t="str">
        <f t="shared" si="305"/>
        <v/>
      </c>
      <c r="AT360" s="300" t="str">
        <f t="shared" si="306"/>
        <v/>
      </c>
      <c r="AU360" s="192" t="str">
        <f t="shared" si="307"/>
        <v>рбс</v>
      </c>
      <c r="AV360" s="192" t="str">
        <f t="shared" si="308"/>
        <v>рбс90401416общпро</v>
      </c>
      <c r="AW360" s="499">
        <f t="shared" si="309"/>
        <v>10080</v>
      </c>
      <c r="AX360" s="191">
        <f t="shared" si="310"/>
        <v>10080</v>
      </c>
      <c r="AY360" s="191">
        <f t="shared" si="311"/>
        <v>10080</v>
      </c>
      <c r="AZ360" s="191">
        <f t="shared" si="312"/>
        <v>10080</v>
      </c>
      <c r="BA360" s="193">
        <f t="shared" si="313"/>
        <v>1</v>
      </c>
      <c r="BB360" s="193">
        <f t="shared" si="314"/>
        <v>1</v>
      </c>
      <c r="BC360" s="193">
        <f t="shared" si="315"/>
        <v>1</v>
      </c>
      <c r="BD360" s="499">
        <f t="shared" si="277"/>
        <v>10080</v>
      </c>
      <c r="BE360" s="499">
        <f t="shared" si="316"/>
        <v>10080</v>
      </c>
      <c r="BF360" s="500">
        <f t="shared" si="317"/>
        <v>10080</v>
      </c>
      <c r="BG360" s="501">
        <f t="shared" si="318"/>
        <v>10080</v>
      </c>
      <c r="BH360" s="502"/>
      <c r="BI360" s="502"/>
      <c r="BJ360" s="503"/>
      <c r="BK360" s="503"/>
      <c r="BL360" s="504" t="str">
        <f t="shared" si="319"/>
        <v>05</v>
      </c>
    </row>
    <row r="361" spans="1:64" s="301" customFormat="1" ht="12" customHeight="1">
      <c r="A361" s="495" t="s">
        <v>686</v>
      </c>
      <c r="B361" s="496" t="s">
        <v>418</v>
      </c>
      <c r="C361" s="495" t="s">
        <v>657</v>
      </c>
      <c r="D361" s="496" t="s">
        <v>404</v>
      </c>
      <c r="E361" s="496" t="s">
        <v>1019</v>
      </c>
      <c r="F361" s="496" t="s">
        <v>610</v>
      </c>
      <c r="G361" s="496" t="s">
        <v>407</v>
      </c>
      <c r="H361" s="497" t="s">
        <v>653</v>
      </c>
      <c r="I361" s="496" t="s">
        <v>505</v>
      </c>
      <c r="J361" s="498">
        <v>500000</v>
      </c>
      <c r="K361" s="498">
        <v>500000</v>
      </c>
      <c r="L361" s="499" t="str">
        <f t="shared" si="278"/>
        <v>904014160502282008Ф01041431001</v>
      </c>
      <c r="M361" s="300">
        <f t="array" ref="M361">IF(COUNT(SEARCH(Удалить_Роспись_КВСР,$B361)*SEARCH(Удалить_Роспись_ПБС,$C361)*SEARCH(Удалить_Роспись_КФСР, $D361)*SEARCH(Удалить_Роспись_КЦСР,$E361)*SEARCH(Удалить_Роспись_КВР,$F361)*SEARCH(Удалить_Роспись_ЭК,$H361)*SEARCH(Удалить_Роспись_КР,$I361))&gt;0,0,1)</f>
        <v>1</v>
      </c>
      <c r="N361" s="300">
        <v>0</v>
      </c>
      <c r="O361" s="192" t="str">
        <f t="shared" si="279"/>
        <v/>
      </c>
      <c r="P361" s="192" t="str">
        <f t="shared" si="320"/>
        <v/>
      </c>
      <c r="Q361" s="300" t="str">
        <f t="shared" si="280"/>
        <v/>
      </c>
      <c r="R361" s="300" t="str">
        <f t="shared" si="281"/>
        <v/>
      </c>
      <c r="S361" s="300" t="str">
        <f t="shared" si="282"/>
        <v/>
      </c>
      <c r="T361" s="192" t="str">
        <f t="shared" si="283"/>
        <v/>
      </c>
      <c r="U361" s="303" t="str">
        <f t="shared" si="284"/>
        <v/>
      </c>
      <c r="V361" s="300" t="str">
        <f t="shared" si="285"/>
        <v/>
      </c>
      <c r="W361" s="192" t="str">
        <f t="shared" si="286"/>
        <v/>
      </c>
      <c r="X361" s="303" t="str">
        <f t="shared" si="287"/>
        <v/>
      </c>
      <c r="Y361" s="300" t="str">
        <f t="shared" si="288"/>
        <v/>
      </c>
      <c r="Z361" s="300" t="str">
        <f t="shared" si="289"/>
        <v/>
      </c>
      <c r="AA361" s="303" t="str">
        <f t="shared" si="290"/>
        <v/>
      </c>
      <c r="AB361" s="300" t="str">
        <f t="shared" si="291"/>
        <v/>
      </c>
      <c r="AC361" s="300" t="str">
        <f t="shared" si="292"/>
        <v/>
      </c>
      <c r="AD361" s="300" t="str">
        <f t="shared" si="293"/>
        <v/>
      </c>
      <c r="AE361" s="192" t="str">
        <f t="shared" si="294"/>
        <v/>
      </c>
      <c r="AF361" s="192" t="str">
        <f t="shared" si="295"/>
        <v/>
      </c>
      <c r="AG361" s="192"/>
      <c r="AH361" s="186"/>
      <c r="AI361" s="186"/>
      <c r="AJ361" s="300" t="str">
        <f t="shared" si="296"/>
        <v/>
      </c>
      <c r="AK361" s="300" t="str">
        <f t="shared" si="297"/>
        <v/>
      </c>
      <c r="AL361" s="300" t="str">
        <f t="shared" si="298"/>
        <v/>
      </c>
      <c r="AM361" s="300" t="str">
        <f t="shared" si="299"/>
        <v/>
      </c>
      <c r="AN361" s="300" t="str">
        <f t="shared" si="300"/>
        <v/>
      </c>
      <c r="AO361" s="300" t="str">
        <f t="shared" si="301"/>
        <v/>
      </c>
      <c r="AP361" s="300" t="str">
        <f t="shared" si="302"/>
        <v/>
      </c>
      <c r="AQ361" s="300" t="str">
        <f t="shared" si="303"/>
        <v/>
      </c>
      <c r="AR361" s="306" t="str">
        <f t="shared" si="304"/>
        <v/>
      </c>
      <c r="AS361" s="300" t="str">
        <f t="shared" si="305"/>
        <v/>
      </c>
      <c r="AT361" s="300" t="str">
        <f t="shared" si="306"/>
        <v/>
      </c>
      <c r="AU361" s="192" t="str">
        <f t="shared" si="307"/>
        <v>рбс</v>
      </c>
      <c r="AV361" s="192" t="str">
        <f t="shared" si="308"/>
        <v>рбс90401416общосн</v>
      </c>
      <c r="AW361" s="499">
        <f t="shared" si="309"/>
        <v>500000</v>
      </c>
      <c r="AX361" s="191">
        <f t="shared" si="310"/>
        <v>500000</v>
      </c>
      <c r="AY361" s="191">
        <f t="shared" si="311"/>
        <v>0</v>
      </c>
      <c r="AZ361" s="191">
        <f t="shared" si="312"/>
        <v>0</v>
      </c>
      <c r="BA361" s="193">
        <f t="shared" si="313"/>
        <v>1</v>
      </c>
      <c r="BB361" s="193">
        <f t="shared" si="314"/>
        <v>1</v>
      </c>
      <c r="BC361" s="193">
        <f t="shared" si="315"/>
        <v>1</v>
      </c>
      <c r="BD361" s="499">
        <f t="shared" si="277"/>
        <v>0</v>
      </c>
      <c r="BE361" s="499">
        <f t="shared" si="316"/>
        <v>0</v>
      </c>
      <c r="BF361" s="500">
        <f t="shared" si="317"/>
        <v>0</v>
      </c>
      <c r="BG361" s="501">
        <f t="shared" si="318"/>
        <v>0</v>
      </c>
      <c r="BH361" s="502"/>
      <c r="BI361" s="502"/>
      <c r="BJ361" s="503"/>
      <c r="BK361" s="503"/>
      <c r="BL361" s="504" t="str">
        <f t="shared" si="319"/>
        <v>05</v>
      </c>
    </row>
    <row r="362" spans="1:64" s="301" customFormat="1" ht="12" customHeight="1">
      <c r="A362" s="495" t="s">
        <v>686</v>
      </c>
      <c r="B362" s="496" t="s">
        <v>418</v>
      </c>
      <c r="C362" s="495" t="s">
        <v>657</v>
      </c>
      <c r="D362" s="496" t="s">
        <v>404</v>
      </c>
      <c r="E362" s="496" t="s">
        <v>1020</v>
      </c>
      <c r="F362" s="496" t="s">
        <v>586</v>
      </c>
      <c r="G362" s="496" t="s">
        <v>389</v>
      </c>
      <c r="H362" s="497" t="s">
        <v>653</v>
      </c>
      <c r="I362" s="496" t="s">
        <v>505</v>
      </c>
      <c r="J362" s="498">
        <v>20000</v>
      </c>
      <c r="K362" s="498">
        <v>7648</v>
      </c>
      <c r="L362" s="499" t="str">
        <f t="shared" si="278"/>
        <v>904014160502289008000024422601</v>
      </c>
      <c r="M362" s="300">
        <f t="array" ref="M362">IF(COUNT(SEARCH(Удалить_Роспись_КВСР,$B362)*SEARCH(Удалить_Роспись_ПБС,$C362)*SEARCH(Удалить_Роспись_КФСР, $D362)*SEARCH(Удалить_Роспись_КЦСР,$E362)*SEARCH(Удалить_Роспись_КВР,$F362)*SEARCH(Удалить_Роспись_ЭК,$H362)*SEARCH(Удалить_Роспись_КР,$I362))&gt;0,0,1)</f>
        <v>1</v>
      </c>
      <c r="N362" s="300">
        <f>IF(COUNT(SEARCH(Удалить_Индекс_КВСР,$B362)*SEARCH(Удалить_Индекс_ПБС,$C362)*SEARCH(Удалить_Индекс_КФСР,$D362)*SEARCH(Удалить_Индекс_КЦСР,$E362)*SEARCH(Удалить_Индекс_КВР,$F362)*SEARCH(Удалить_Индекс_ЭК,$H362)*SEARCH(Удалить_Индекс_КР,$I362))&gt;0,0,1)</f>
        <v>1</v>
      </c>
      <c r="O362" s="192" t="str">
        <f t="shared" si="279"/>
        <v/>
      </c>
      <c r="P362" s="192" t="str">
        <f t="shared" si="320"/>
        <v/>
      </c>
      <c r="Q362" s="300" t="str">
        <f t="shared" si="280"/>
        <v/>
      </c>
      <c r="R362" s="300" t="str">
        <f t="shared" si="281"/>
        <v/>
      </c>
      <c r="S362" s="300" t="str">
        <f t="shared" si="282"/>
        <v/>
      </c>
      <c r="T362" s="192" t="str">
        <f t="shared" si="283"/>
        <v/>
      </c>
      <c r="U362" s="303" t="str">
        <f t="shared" si="284"/>
        <v/>
      </c>
      <c r="V362" s="300" t="str">
        <f t="shared" si="285"/>
        <v/>
      </c>
      <c r="W362" s="192" t="str">
        <f t="shared" si="286"/>
        <v/>
      </c>
      <c r="X362" s="303" t="str">
        <f t="shared" si="287"/>
        <v/>
      </c>
      <c r="Y362" s="300" t="str">
        <f t="shared" si="288"/>
        <v/>
      </c>
      <c r="Z362" s="300" t="str">
        <f t="shared" si="289"/>
        <v/>
      </c>
      <c r="AA362" s="303" t="str">
        <f t="shared" si="290"/>
        <v/>
      </c>
      <c r="AB362" s="300" t="str">
        <f t="shared" si="291"/>
        <v/>
      </c>
      <c r="AC362" s="300" t="str">
        <f t="shared" si="292"/>
        <v/>
      </c>
      <c r="AD362" s="300" t="str">
        <f t="shared" si="293"/>
        <v/>
      </c>
      <c r="AE362" s="192" t="str">
        <f t="shared" si="294"/>
        <v/>
      </c>
      <c r="AF362" s="192" t="str">
        <f t="shared" si="295"/>
        <v/>
      </c>
      <c r="AG362" s="192"/>
      <c r="AH362" s="186"/>
      <c r="AI362" s="186"/>
      <c r="AJ362" s="300" t="str">
        <f t="shared" si="296"/>
        <v/>
      </c>
      <c r="AK362" s="300" t="str">
        <f t="shared" si="297"/>
        <v/>
      </c>
      <c r="AL362" s="300" t="str">
        <f t="shared" si="298"/>
        <v/>
      </c>
      <c r="AM362" s="300" t="str">
        <f t="shared" si="299"/>
        <v/>
      </c>
      <c r="AN362" s="300" t="str">
        <f t="shared" si="300"/>
        <v/>
      </c>
      <c r="AO362" s="300" t="str">
        <f t="shared" si="301"/>
        <v/>
      </c>
      <c r="AP362" s="300" t="str">
        <f t="shared" si="302"/>
        <v/>
      </c>
      <c r="AQ362" s="300" t="str">
        <f t="shared" si="303"/>
        <v/>
      </c>
      <c r="AR362" s="306" t="str">
        <f t="shared" si="304"/>
        <v/>
      </c>
      <c r="AS362" s="300" t="str">
        <f t="shared" si="305"/>
        <v/>
      </c>
      <c r="AT362" s="300" t="str">
        <f t="shared" si="306"/>
        <v/>
      </c>
      <c r="AU362" s="192" t="str">
        <f t="shared" si="307"/>
        <v>рбс</v>
      </c>
      <c r="AV362" s="192" t="str">
        <f t="shared" si="308"/>
        <v>рбс90401416общпро</v>
      </c>
      <c r="AW362" s="499">
        <f t="shared" si="309"/>
        <v>20000</v>
      </c>
      <c r="AX362" s="191">
        <f t="shared" si="310"/>
        <v>7648</v>
      </c>
      <c r="AY362" s="191">
        <f t="shared" si="311"/>
        <v>20000</v>
      </c>
      <c r="AZ362" s="191">
        <f t="shared" si="312"/>
        <v>7648</v>
      </c>
      <c r="BA362" s="193">
        <f t="shared" si="313"/>
        <v>1</v>
      </c>
      <c r="BB362" s="193">
        <f t="shared" si="314"/>
        <v>1</v>
      </c>
      <c r="BC362" s="193">
        <f t="shared" si="315"/>
        <v>1</v>
      </c>
      <c r="BD362" s="499">
        <f t="shared" si="277"/>
        <v>20000</v>
      </c>
      <c r="BE362" s="499">
        <f t="shared" si="316"/>
        <v>7648</v>
      </c>
      <c r="BF362" s="500">
        <f t="shared" si="317"/>
        <v>20000</v>
      </c>
      <c r="BG362" s="501">
        <f t="shared" si="318"/>
        <v>20000</v>
      </c>
      <c r="BH362" s="502"/>
      <c r="BI362" s="502"/>
      <c r="BJ362" s="503"/>
      <c r="BK362" s="503"/>
      <c r="BL362" s="504" t="str">
        <f t="shared" si="319"/>
        <v>05</v>
      </c>
    </row>
    <row r="363" spans="1:64" s="301" customFormat="1" ht="12" customHeight="1">
      <c r="A363" s="495" t="s">
        <v>686</v>
      </c>
      <c r="B363" s="496" t="s">
        <v>418</v>
      </c>
      <c r="C363" s="495" t="s">
        <v>657</v>
      </c>
      <c r="D363" s="496" t="s">
        <v>404</v>
      </c>
      <c r="E363" s="496" t="s">
        <v>1021</v>
      </c>
      <c r="F363" s="496" t="s">
        <v>611</v>
      </c>
      <c r="G363" s="496" t="s">
        <v>423</v>
      </c>
      <c r="H363" s="497" t="s">
        <v>653</v>
      </c>
      <c r="I363" s="496" t="s">
        <v>505</v>
      </c>
      <c r="J363" s="498">
        <v>55395.4</v>
      </c>
      <c r="K363" s="498">
        <v>16618.62</v>
      </c>
      <c r="L363" s="499" t="str">
        <f t="shared" si="278"/>
        <v>90401416050228900Ш000081024101</v>
      </c>
      <c r="M363" s="300">
        <f t="array" ref="M363">IF(COUNT(SEARCH(Удалить_Роспись_КВСР,$B363)*SEARCH(Удалить_Роспись_ПБС,$C363)*SEARCH(Удалить_Роспись_КФСР, $D363)*SEARCH(Удалить_Роспись_КЦСР,$E363)*SEARCH(Удалить_Роспись_КВР,$F363)*SEARCH(Удалить_Роспись_ЭК,$H363)*SEARCH(Удалить_Роспись_КР,$I363))&gt;0,0,1)</f>
        <v>1</v>
      </c>
      <c r="N363" s="300">
        <f>IF(COUNT(SEARCH(Удалить_Индекс_КВСР,$B363)*SEARCH(Удалить_Индекс_ПБС,$C363)*SEARCH(Удалить_Индекс_КФСР,$D363)*SEARCH(Удалить_Индекс_КЦСР,$E363)*SEARCH(Удалить_Индекс_КВР,$F363)*SEARCH(Удалить_Индекс_ЭК,$H363)*SEARCH(Удалить_Индекс_КР,$I363))&gt;0,0,1)</f>
        <v>1</v>
      </c>
      <c r="O363" s="192" t="str">
        <f t="shared" si="279"/>
        <v/>
      </c>
      <c r="P363" s="192" t="str">
        <f t="shared" si="320"/>
        <v/>
      </c>
      <c r="Q363" s="300" t="str">
        <f t="shared" si="280"/>
        <v/>
      </c>
      <c r="R363" s="300" t="str">
        <f t="shared" si="281"/>
        <v/>
      </c>
      <c r="S363" s="300" t="str">
        <f t="shared" si="282"/>
        <v/>
      </c>
      <c r="T363" s="192" t="str">
        <f t="shared" si="283"/>
        <v/>
      </c>
      <c r="U363" s="303" t="str">
        <f t="shared" si="284"/>
        <v/>
      </c>
      <c r="V363" s="300" t="str">
        <f t="shared" si="285"/>
        <v/>
      </c>
      <c r="W363" s="192" t="str">
        <f t="shared" si="286"/>
        <v/>
      </c>
      <c r="X363" s="303" t="str">
        <f t="shared" si="287"/>
        <v/>
      </c>
      <c r="Y363" s="300" t="str">
        <f t="shared" si="288"/>
        <v/>
      </c>
      <c r="Z363" s="300" t="str">
        <f t="shared" si="289"/>
        <v/>
      </c>
      <c r="AA363" s="303" t="str">
        <f t="shared" si="290"/>
        <v/>
      </c>
      <c r="AB363" s="300" t="str">
        <f t="shared" si="291"/>
        <v/>
      </c>
      <c r="AC363" s="300" t="str">
        <f t="shared" si="292"/>
        <v/>
      </c>
      <c r="AD363" s="300" t="str">
        <f t="shared" si="293"/>
        <v/>
      </c>
      <c r="AE363" s="192" t="str">
        <f t="shared" si="294"/>
        <v/>
      </c>
      <c r="AF363" s="192" t="str">
        <f t="shared" si="295"/>
        <v/>
      </c>
      <c r="AG363" s="192"/>
      <c r="AH363" s="186"/>
      <c r="AI363" s="186"/>
      <c r="AJ363" s="300" t="str">
        <f t="shared" si="296"/>
        <v/>
      </c>
      <c r="AK363" s="300" t="str">
        <f t="shared" si="297"/>
        <v/>
      </c>
      <c r="AL363" s="300" t="str">
        <f t="shared" si="298"/>
        <v/>
      </c>
      <c r="AM363" s="300" t="str">
        <f t="shared" si="299"/>
        <v/>
      </c>
      <c r="AN363" s="300" t="str">
        <f t="shared" si="300"/>
        <v/>
      </c>
      <c r="AO363" s="300" t="str">
        <f t="shared" si="301"/>
        <v/>
      </c>
      <c r="AP363" s="300" t="str">
        <f t="shared" si="302"/>
        <v/>
      </c>
      <c r="AQ363" s="300" t="str">
        <f t="shared" si="303"/>
        <v/>
      </c>
      <c r="AR363" s="306" t="str">
        <f t="shared" si="304"/>
        <v/>
      </c>
      <c r="AS363" s="300" t="str">
        <f t="shared" si="305"/>
        <v/>
      </c>
      <c r="AT363" s="300" t="str">
        <f t="shared" si="306"/>
        <v/>
      </c>
      <c r="AU363" s="192" t="str">
        <f t="shared" si="307"/>
        <v>рбс</v>
      </c>
      <c r="AV363" s="192" t="str">
        <f t="shared" si="308"/>
        <v>рбс90401416общпро</v>
      </c>
      <c r="AW363" s="499">
        <f t="shared" si="309"/>
        <v>55395.4</v>
      </c>
      <c r="AX363" s="191">
        <f t="shared" si="310"/>
        <v>16618.62</v>
      </c>
      <c r="AY363" s="191">
        <f t="shared" si="311"/>
        <v>55395.4</v>
      </c>
      <c r="AZ363" s="191">
        <f t="shared" si="312"/>
        <v>16618.62</v>
      </c>
      <c r="BA363" s="193">
        <f t="shared" si="313"/>
        <v>1</v>
      </c>
      <c r="BB363" s="193">
        <f t="shared" si="314"/>
        <v>1</v>
      </c>
      <c r="BC363" s="193">
        <f t="shared" si="315"/>
        <v>1</v>
      </c>
      <c r="BD363" s="499">
        <f t="shared" si="277"/>
        <v>55395.4</v>
      </c>
      <c r="BE363" s="499">
        <f t="shared" si="316"/>
        <v>16618.62</v>
      </c>
      <c r="BF363" s="500">
        <f t="shared" si="317"/>
        <v>55395.4</v>
      </c>
      <c r="BG363" s="501">
        <f t="shared" si="318"/>
        <v>55395.4</v>
      </c>
      <c r="BH363" s="502"/>
      <c r="BI363" s="502"/>
      <c r="BJ363" s="503"/>
      <c r="BK363" s="503"/>
      <c r="BL363" s="504" t="str">
        <f t="shared" si="319"/>
        <v>05</v>
      </c>
    </row>
    <row r="364" spans="1:64" ht="12" customHeight="1">
      <c r="A364" s="333" t="s">
        <v>686</v>
      </c>
      <c r="B364" s="381" t="s">
        <v>418</v>
      </c>
      <c r="C364" s="333" t="s">
        <v>657</v>
      </c>
      <c r="D364" s="381" t="s">
        <v>406</v>
      </c>
      <c r="E364" s="381" t="s">
        <v>1022</v>
      </c>
      <c r="F364" s="381" t="s">
        <v>586</v>
      </c>
      <c r="G364" s="381" t="s">
        <v>394</v>
      </c>
      <c r="H364" s="100" t="s">
        <v>653</v>
      </c>
      <c r="I364" s="381" t="s">
        <v>505</v>
      </c>
      <c r="J364" s="382">
        <v>657704</v>
      </c>
      <c r="K364" s="382">
        <v>512738.57</v>
      </c>
      <c r="L364" s="191" t="str">
        <f t="shared" si="278"/>
        <v>904014160503271008000024422501</v>
      </c>
      <c r="M364" s="192">
        <f t="array" ref="M364">IF(COUNT(SEARCH(Удалить_Роспись_КВСР,$B364)*SEARCH(Удалить_Роспись_ПБС,$C364)*SEARCH(Удалить_Роспись_КФСР, $D364)*SEARCH(Удалить_Роспись_КЦСР,$E364)*SEARCH(Удалить_Роспись_КВР,$F364)*SEARCH(Удалить_Роспись_ЭК,$H364)*SEARCH(Удалить_Роспись_КР,$I364))&gt;0,0,1)</f>
        <v>1</v>
      </c>
      <c r="N364" s="192">
        <v>0</v>
      </c>
      <c r="O364" s="192" t="str">
        <f t="shared" si="279"/>
        <v/>
      </c>
      <c r="P364" s="192" t="str">
        <f t="shared" si="320"/>
        <v/>
      </c>
      <c r="Q364" s="300" t="str">
        <f t="shared" si="280"/>
        <v/>
      </c>
      <c r="R364" s="300" t="str">
        <f t="shared" si="281"/>
        <v/>
      </c>
      <c r="S364" s="300" t="str">
        <f t="shared" si="282"/>
        <v/>
      </c>
      <c r="T364" s="192" t="str">
        <f t="shared" si="283"/>
        <v/>
      </c>
      <c r="U364" s="303" t="str">
        <f t="shared" si="284"/>
        <v/>
      </c>
      <c r="V364" s="300" t="str">
        <f t="shared" si="285"/>
        <v/>
      </c>
      <c r="W364" s="192" t="str">
        <f t="shared" si="286"/>
        <v/>
      </c>
      <c r="X364" s="303" t="str">
        <f t="shared" si="287"/>
        <v/>
      </c>
      <c r="Y364" s="300" t="str">
        <f t="shared" si="288"/>
        <v/>
      </c>
      <c r="Z364" s="300" t="str">
        <f t="shared" si="289"/>
        <v/>
      </c>
      <c r="AA364" s="303" t="str">
        <f t="shared" si="290"/>
        <v/>
      </c>
      <c r="AB364" s="300" t="str">
        <f t="shared" si="291"/>
        <v/>
      </c>
      <c r="AC364" s="300" t="str">
        <f t="shared" si="292"/>
        <v/>
      </c>
      <c r="AD364" s="300" t="str">
        <f t="shared" si="293"/>
        <v/>
      </c>
      <c r="AE364" s="192" t="str">
        <f t="shared" si="294"/>
        <v/>
      </c>
      <c r="AF364" s="192" t="str">
        <f t="shared" si="295"/>
        <v/>
      </c>
      <c r="AG364" s="192"/>
      <c r="AJ364" s="300" t="str">
        <f t="shared" si="296"/>
        <v/>
      </c>
      <c r="AK364" s="300" t="str">
        <f t="shared" si="297"/>
        <v/>
      </c>
      <c r="AL364" s="300" t="str">
        <f t="shared" si="298"/>
        <v>бла</v>
      </c>
      <c r="AM364" s="300" t="str">
        <f t="shared" si="299"/>
        <v/>
      </c>
      <c r="AN364" s="300" t="str">
        <f t="shared" si="300"/>
        <v/>
      </c>
      <c r="AO364" s="300" t="str">
        <f t="shared" si="301"/>
        <v/>
      </c>
      <c r="AP364" s="300" t="str">
        <f t="shared" si="302"/>
        <v/>
      </c>
      <c r="AQ364" s="300" t="str">
        <f t="shared" si="303"/>
        <v/>
      </c>
      <c r="AR364" s="306" t="str">
        <f t="shared" si="304"/>
        <v/>
      </c>
      <c r="AS364" s="300" t="str">
        <f t="shared" si="305"/>
        <v/>
      </c>
      <c r="AT364" s="300" t="str">
        <f t="shared" si="306"/>
        <v/>
      </c>
      <c r="AU364" s="192" t="str">
        <f t="shared" si="307"/>
        <v>бла</v>
      </c>
      <c r="AV364" s="192" t="str">
        <f t="shared" si="308"/>
        <v>бла90401416общпро</v>
      </c>
      <c r="AW364" s="191">
        <f t="shared" si="309"/>
        <v>657704</v>
      </c>
      <c r="AX364" s="191">
        <f t="shared" si="310"/>
        <v>512738.57</v>
      </c>
      <c r="AY364" s="191">
        <f t="shared" si="311"/>
        <v>0</v>
      </c>
      <c r="AZ364" s="191">
        <f t="shared" si="312"/>
        <v>0</v>
      </c>
      <c r="BA364" s="193">
        <f t="shared" si="313"/>
        <v>1</v>
      </c>
      <c r="BB364" s="193">
        <f t="shared" si="314"/>
        <v>1</v>
      </c>
      <c r="BC364" s="193">
        <f t="shared" si="315"/>
        <v>1</v>
      </c>
      <c r="BD364" s="191">
        <f t="shared" si="277"/>
        <v>0</v>
      </c>
      <c r="BE364" s="191">
        <f t="shared" si="316"/>
        <v>0</v>
      </c>
      <c r="BF364" s="210">
        <f t="shared" si="317"/>
        <v>0</v>
      </c>
      <c r="BG364" s="211">
        <f t="shared" si="318"/>
        <v>0</v>
      </c>
      <c r="BH364" s="289"/>
      <c r="BI364" s="289"/>
      <c r="BJ364" s="228"/>
      <c r="BK364" s="228"/>
      <c r="BL364" s="233" t="str">
        <f t="shared" si="319"/>
        <v>05</v>
      </c>
    </row>
    <row r="365" spans="1:64" ht="12" customHeight="1">
      <c r="A365" s="333" t="s">
        <v>686</v>
      </c>
      <c r="B365" s="381" t="s">
        <v>418</v>
      </c>
      <c r="C365" s="333" t="s">
        <v>657</v>
      </c>
      <c r="D365" s="381" t="s">
        <v>406</v>
      </c>
      <c r="E365" s="381" t="s">
        <v>1022</v>
      </c>
      <c r="F365" s="381" t="s">
        <v>586</v>
      </c>
      <c r="G365" s="381" t="s">
        <v>389</v>
      </c>
      <c r="H365" s="100" t="s">
        <v>653</v>
      </c>
      <c r="I365" s="381" t="s">
        <v>505</v>
      </c>
      <c r="J365" s="382">
        <v>475288</v>
      </c>
      <c r="K365" s="382">
        <v>340069.01</v>
      </c>
      <c r="L365" s="191" t="str">
        <f t="shared" si="278"/>
        <v>904014160503271008000024422601</v>
      </c>
      <c r="M365" s="192">
        <f t="array" ref="M365">IF(COUNT(SEARCH(Удалить_Роспись_КВСР,$B365)*SEARCH(Удалить_Роспись_ПБС,$C365)*SEARCH(Удалить_Роспись_КФСР, $D365)*SEARCH(Удалить_Роспись_КЦСР,$E365)*SEARCH(Удалить_Роспись_КВР,$F365)*SEARCH(Удалить_Роспись_ЭК,$H365)*SEARCH(Удалить_Роспись_КР,$I365))&gt;0,0,1)</f>
        <v>1</v>
      </c>
      <c r="N365" s="192">
        <v>0</v>
      </c>
      <c r="O365" s="192" t="str">
        <f t="shared" si="279"/>
        <v/>
      </c>
      <c r="P365" s="192" t="str">
        <f t="shared" si="320"/>
        <v/>
      </c>
      <c r="Q365" s="300" t="str">
        <f t="shared" si="280"/>
        <v/>
      </c>
      <c r="R365" s="300" t="str">
        <f t="shared" si="281"/>
        <v/>
      </c>
      <c r="S365" s="300" t="str">
        <f t="shared" si="282"/>
        <v/>
      </c>
      <c r="T365" s="192" t="str">
        <f t="shared" si="283"/>
        <v/>
      </c>
      <c r="U365" s="303" t="str">
        <f t="shared" si="284"/>
        <v/>
      </c>
      <c r="V365" s="300" t="str">
        <f t="shared" si="285"/>
        <v/>
      </c>
      <c r="W365" s="192" t="str">
        <f t="shared" si="286"/>
        <v/>
      </c>
      <c r="X365" s="303" t="str">
        <f t="shared" si="287"/>
        <v/>
      </c>
      <c r="Y365" s="300" t="str">
        <f t="shared" si="288"/>
        <v/>
      </c>
      <c r="Z365" s="300" t="str">
        <f t="shared" si="289"/>
        <v/>
      </c>
      <c r="AA365" s="303" t="str">
        <f t="shared" si="290"/>
        <v/>
      </c>
      <c r="AB365" s="300" t="str">
        <f t="shared" si="291"/>
        <v/>
      </c>
      <c r="AC365" s="300" t="str">
        <f t="shared" si="292"/>
        <v/>
      </c>
      <c r="AD365" s="300" t="str">
        <f t="shared" si="293"/>
        <v/>
      </c>
      <c r="AE365" s="192" t="str">
        <f t="shared" si="294"/>
        <v/>
      </c>
      <c r="AF365" s="192" t="str">
        <f t="shared" si="295"/>
        <v/>
      </c>
      <c r="AG365" s="192"/>
      <c r="AJ365" s="300" t="str">
        <f t="shared" si="296"/>
        <v/>
      </c>
      <c r="AK365" s="300" t="str">
        <f t="shared" si="297"/>
        <v/>
      </c>
      <c r="AL365" s="300" t="str">
        <f t="shared" si="298"/>
        <v>бла</v>
      </c>
      <c r="AM365" s="300" t="str">
        <f t="shared" si="299"/>
        <v/>
      </c>
      <c r="AN365" s="300" t="str">
        <f t="shared" si="300"/>
        <v/>
      </c>
      <c r="AO365" s="300" t="str">
        <f t="shared" si="301"/>
        <v/>
      </c>
      <c r="AP365" s="300" t="str">
        <f t="shared" si="302"/>
        <v/>
      </c>
      <c r="AQ365" s="300" t="str">
        <f t="shared" si="303"/>
        <v/>
      </c>
      <c r="AR365" s="306" t="str">
        <f t="shared" si="304"/>
        <v/>
      </c>
      <c r="AS365" s="300" t="str">
        <f t="shared" si="305"/>
        <v/>
      </c>
      <c r="AT365" s="300" t="str">
        <f t="shared" si="306"/>
        <v/>
      </c>
      <c r="AU365" s="192" t="str">
        <f t="shared" si="307"/>
        <v>бла</v>
      </c>
      <c r="AV365" s="192" t="str">
        <f t="shared" si="308"/>
        <v>бла90401416общпро</v>
      </c>
      <c r="AW365" s="191">
        <f t="shared" si="309"/>
        <v>475288</v>
      </c>
      <c r="AX365" s="191">
        <f t="shared" si="310"/>
        <v>340069.01</v>
      </c>
      <c r="AY365" s="191">
        <f t="shared" si="311"/>
        <v>0</v>
      </c>
      <c r="AZ365" s="191">
        <f t="shared" si="312"/>
        <v>0</v>
      </c>
      <c r="BA365" s="193">
        <f t="shared" si="313"/>
        <v>1</v>
      </c>
      <c r="BB365" s="193">
        <f t="shared" si="314"/>
        <v>1</v>
      </c>
      <c r="BC365" s="193">
        <f t="shared" si="315"/>
        <v>1</v>
      </c>
      <c r="BD365" s="191">
        <f t="shared" si="277"/>
        <v>0</v>
      </c>
      <c r="BE365" s="191">
        <f t="shared" si="316"/>
        <v>0</v>
      </c>
      <c r="BF365" s="210">
        <f t="shared" si="317"/>
        <v>0</v>
      </c>
      <c r="BG365" s="211">
        <f t="shared" si="318"/>
        <v>0</v>
      </c>
      <c r="BH365" s="289"/>
      <c r="BI365" s="289"/>
      <c r="BJ365" s="228"/>
      <c r="BK365" s="228"/>
      <c r="BL365" s="233" t="str">
        <f t="shared" si="319"/>
        <v>05</v>
      </c>
    </row>
    <row r="366" spans="1:64" ht="12" customHeight="1">
      <c r="A366" s="333" t="s">
        <v>686</v>
      </c>
      <c r="B366" s="381" t="s">
        <v>418</v>
      </c>
      <c r="C366" s="333" t="s">
        <v>657</v>
      </c>
      <c r="D366" s="381" t="s">
        <v>406</v>
      </c>
      <c r="E366" s="381" t="s">
        <v>1022</v>
      </c>
      <c r="F366" s="381" t="s">
        <v>586</v>
      </c>
      <c r="G366" s="381" t="s">
        <v>397</v>
      </c>
      <c r="H366" s="100" t="s">
        <v>653</v>
      </c>
      <c r="I366" s="381" t="s">
        <v>505</v>
      </c>
      <c r="J366" s="382">
        <v>19558</v>
      </c>
      <c r="K366" s="382">
        <v>18358</v>
      </c>
      <c r="L366" s="191" t="str">
        <f t="shared" si="278"/>
        <v>904014160503271008000024434001</v>
      </c>
      <c r="M366" s="192">
        <f t="array" ref="M366">IF(COUNT(SEARCH(Удалить_Роспись_КВСР,$B366)*SEARCH(Удалить_Роспись_ПБС,$C366)*SEARCH(Удалить_Роспись_КФСР, $D366)*SEARCH(Удалить_Роспись_КЦСР,$E366)*SEARCH(Удалить_Роспись_КВР,$F366)*SEARCH(Удалить_Роспись_ЭК,$H366)*SEARCH(Удалить_Роспись_КР,$I366))&gt;0,0,1)</f>
        <v>1</v>
      </c>
      <c r="N366" s="192">
        <v>0</v>
      </c>
      <c r="O366" s="192" t="str">
        <f t="shared" si="279"/>
        <v/>
      </c>
      <c r="P366" s="192" t="str">
        <f t="shared" si="320"/>
        <v/>
      </c>
      <c r="Q366" s="300" t="str">
        <f t="shared" si="280"/>
        <v/>
      </c>
      <c r="R366" s="300" t="str">
        <f t="shared" si="281"/>
        <v/>
      </c>
      <c r="S366" s="300" t="str">
        <f t="shared" si="282"/>
        <v/>
      </c>
      <c r="T366" s="192" t="str">
        <f t="shared" si="283"/>
        <v/>
      </c>
      <c r="U366" s="303" t="str">
        <f t="shared" si="284"/>
        <v/>
      </c>
      <c r="V366" s="300" t="str">
        <f t="shared" si="285"/>
        <v/>
      </c>
      <c r="W366" s="192" t="str">
        <f t="shared" si="286"/>
        <v/>
      </c>
      <c r="X366" s="303" t="str">
        <f t="shared" si="287"/>
        <v/>
      </c>
      <c r="Y366" s="300" t="str">
        <f t="shared" si="288"/>
        <v/>
      </c>
      <c r="Z366" s="300" t="str">
        <f t="shared" si="289"/>
        <v/>
      </c>
      <c r="AA366" s="303" t="str">
        <f t="shared" si="290"/>
        <v/>
      </c>
      <c r="AB366" s="300" t="str">
        <f t="shared" si="291"/>
        <v/>
      </c>
      <c r="AC366" s="300" t="str">
        <f t="shared" si="292"/>
        <v/>
      </c>
      <c r="AD366" s="300" t="str">
        <f t="shared" si="293"/>
        <v/>
      </c>
      <c r="AE366" s="192" t="str">
        <f t="shared" si="294"/>
        <v/>
      </c>
      <c r="AF366" s="192" t="str">
        <f t="shared" si="295"/>
        <v/>
      </c>
      <c r="AG366" s="192"/>
      <c r="AJ366" s="300" t="str">
        <f t="shared" si="296"/>
        <v/>
      </c>
      <c r="AK366" s="300" t="str">
        <f t="shared" si="297"/>
        <v/>
      </c>
      <c r="AL366" s="300" t="str">
        <f t="shared" si="298"/>
        <v>бла</v>
      </c>
      <c r="AM366" s="300" t="str">
        <f t="shared" si="299"/>
        <v/>
      </c>
      <c r="AN366" s="300" t="str">
        <f t="shared" si="300"/>
        <v/>
      </c>
      <c r="AO366" s="300" t="str">
        <f t="shared" si="301"/>
        <v/>
      </c>
      <c r="AP366" s="300" t="str">
        <f t="shared" si="302"/>
        <v/>
      </c>
      <c r="AQ366" s="300" t="str">
        <f t="shared" si="303"/>
        <v/>
      </c>
      <c r="AR366" s="306" t="str">
        <f t="shared" si="304"/>
        <v/>
      </c>
      <c r="AS366" s="300" t="str">
        <f t="shared" si="305"/>
        <v/>
      </c>
      <c r="AT366" s="300" t="str">
        <f t="shared" si="306"/>
        <v/>
      </c>
      <c r="AU366" s="192" t="str">
        <f t="shared" si="307"/>
        <v>бла</v>
      </c>
      <c r="AV366" s="192" t="str">
        <f t="shared" si="308"/>
        <v>бла90401416общпро</v>
      </c>
      <c r="AW366" s="191">
        <f t="shared" si="309"/>
        <v>19558</v>
      </c>
      <c r="AX366" s="191">
        <f t="shared" si="310"/>
        <v>18358</v>
      </c>
      <c r="AY366" s="191">
        <f t="shared" si="311"/>
        <v>0</v>
      </c>
      <c r="AZ366" s="191">
        <f t="shared" si="312"/>
        <v>0</v>
      </c>
      <c r="BA366" s="193">
        <f t="shared" si="313"/>
        <v>1</v>
      </c>
      <c r="BB366" s="193">
        <f t="shared" si="314"/>
        <v>1</v>
      </c>
      <c r="BC366" s="193">
        <f t="shared" si="315"/>
        <v>1</v>
      </c>
      <c r="BD366" s="191">
        <f t="shared" si="277"/>
        <v>0</v>
      </c>
      <c r="BE366" s="191">
        <f t="shared" si="316"/>
        <v>0</v>
      </c>
      <c r="BF366" s="210">
        <f t="shared" si="317"/>
        <v>0</v>
      </c>
      <c r="BG366" s="211">
        <f t="shared" si="318"/>
        <v>0</v>
      </c>
      <c r="BH366" s="289"/>
      <c r="BI366" s="289"/>
      <c r="BJ366" s="228"/>
      <c r="BK366" s="228"/>
      <c r="BL366" s="233" t="str">
        <f t="shared" si="319"/>
        <v>05</v>
      </c>
    </row>
    <row r="367" spans="1:64" ht="12" customHeight="1">
      <c r="A367" s="333" t="s">
        <v>686</v>
      </c>
      <c r="B367" s="381" t="s">
        <v>418</v>
      </c>
      <c r="C367" s="333" t="s">
        <v>657</v>
      </c>
      <c r="D367" s="381" t="s">
        <v>406</v>
      </c>
      <c r="E367" s="381" t="s">
        <v>1023</v>
      </c>
      <c r="F367" s="381" t="s">
        <v>586</v>
      </c>
      <c r="G367" s="381" t="s">
        <v>394</v>
      </c>
      <c r="H367" s="100" t="s">
        <v>653</v>
      </c>
      <c r="I367" s="381" t="s">
        <v>505</v>
      </c>
      <c r="J367" s="382">
        <v>869290</v>
      </c>
      <c r="K367" s="382">
        <v>329504.28999999998</v>
      </c>
      <c r="L367" s="191" t="str">
        <f t="shared" si="278"/>
        <v>904014160503271008001024422501</v>
      </c>
      <c r="M367" s="192">
        <f t="array" ref="M367">IF(COUNT(SEARCH(Удалить_Роспись_КВСР,$B367)*SEARCH(Удалить_Роспись_ПБС,$C367)*SEARCH(Удалить_Роспись_КФСР, $D367)*SEARCH(Удалить_Роспись_КЦСР,$E367)*SEARCH(Удалить_Роспись_КВР,$F367)*SEARCH(Удалить_Роспись_ЭК,$H367)*SEARCH(Удалить_Роспись_КР,$I367))&gt;0,0,1)</f>
        <v>1</v>
      </c>
      <c r="N367" s="192">
        <v>0</v>
      </c>
      <c r="O367" s="192" t="str">
        <f t="shared" si="279"/>
        <v/>
      </c>
      <c r="P367" s="192" t="str">
        <f t="shared" si="320"/>
        <v/>
      </c>
      <c r="Q367" s="300" t="str">
        <f t="shared" si="280"/>
        <v/>
      </c>
      <c r="R367" s="300" t="str">
        <f t="shared" si="281"/>
        <v/>
      </c>
      <c r="S367" s="300" t="str">
        <f t="shared" si="282"/>
        <v/>
      </c>
      <c r="T367" s="192" t="str">
        <f t="shared" si="283"/>
        <v/>
      </c>
      <c r="U367" s="303" t="str">
        <f t="shared" si="284"/>
        <v/>
      </c>
      <c r="V367" s="300" t="str">
        <f t="shared" si="285"/>
        <v/>
      </c>
      <c r="W367" s="192" t="str">
        <f t="shared" si="286"/>
        <v/>
      </c>
      <c r="X367" s="303" t="str">
        <f t="shared" si="287"/>
        <v/>
      </c>
      <c r="Y367" s="300" t="str">
        <f t="shared" si="288"/>
        <v/>
      </c>
      <c r="Z367" s="300" t="str">
        <f t="shared" si="289"/>
        <v/>
      </c>
      <c r="AA367" s="303" t="str">
        <f t="shared" si="290"/>
        <v/>
      </c>
      <c r="AB367" s="300" t="str">
        <f t="shared" si="291"/>
        <v/>
      </c>
      <c r="AC367" s="300" t="str">
        <f t="shared" si="292"/>
        <v/>
      </c>
      <c r="AD367" s="300" t="str">
        <f t="shared" si="293"/>
        <v/>
      </c>
      <c r="AE367" s="192" t="str">
        <f t="shared" si="294"/>
        <v/>
      </c>
      <c r="AF367" s="192" t="str">
        <f t="shared" si="295"/>
        <v/>
      </c>
      <c r="AG367" s="192"/>
      <c r="AJ367" s="300" t="str">
        <f t="shared" si="296"/>
        <v/>
      </c>
      <c r="AK367" s="300" t="str">
        <f t="shared" si="297"/>
        <v/>
      </c>
      <c r="AL367" s="300" t="str">
        <f t="shared" si="298"/>
        <v>бла</v>
      </c>
      <c r="AM367" s="300" t="str">
        <f t="shared" si="299"/>
        <v/>
      </c>
      <c r="AN367" s="300" t="str">
        <f t="shared" si="300"/>
        <v/>
      </c>
      <c r="AO367" s="300" t="str">
        <f t="shared" si="301"/>
        <v/>
      </c>
      <c r="AP367" s="300" t="str">
        <f t="shared" si="302"/>
        <v/>
      </c>
      <c r="AQ367" s="300" t="str">
        <f t="shared" si="303"/>
        <v/>
      </c>
      <c r="AR367" s="306" t="str">
        <f t="shared" si="304"/>
        <v/>
      </c>
      <c r="AS367" s="300" t="str">
        <f t="shared" si="305"/>
        <v/>
      </c>
      <c r="AT367" s="300" t="str">
        <f t="shared" si="306"/>
        <v/>
      </c>
      <c r="AU367" s="192" t="str">
        <f t="shared" si="307"/>
        <v>бла</v>
      </c>
      <c r="AV367" s="192" t="str">
        <f t="shared" si="308"/>
        <v>бла90401416общпро</v>
      </c>
      <c r="AW367" s="191">
        <f t="shared" si="309"/>
        <v>869290</v>
      </c>
      <c r="AX367" s="191">
        <f t="shared" si="310"/>
        <v>329504.28999999998</v>
      </c>
      <c r="AY367" s="191">
        <f t="shared" si="311"/>
        <v>0</v>
      </c>
      <c r="AZ367" s="191">
        <f t="shared" si="312"/>
        <v>0</v>
      </c>
      <c r="BA367" s="193">
        <f t="shared" si="313"/>
        <v>1</v>
      </c>
      <c r="BB367" s="193">
        <f t="shared" si="314"/>
        <v>1</v>
      </c>
      <c r="BC367" s="193">
        <f t="shared" si="315"/>
        <v>1</v>
      </c>
      <c r="BD367" s="191">
        <f t="shared" si="277"/>
        <v>0</v>
      </c>
      <c r="BE367" s="191">
        <f t="shared" si="316"/>
        <v>0</v>
      </c>
      <c r="BF367" s="210">
        <f t="shared" si="317"/>
        <v>0</v>
      </c>
      <c r="BG367" s="211">
        <f t="shared" si="318"/>
        <v>0</v>
      </c>
      <c r="BH367" s="289"/>
      <c r="BI367" s="289"/>
      <c r="BJ367" s="228"/>
      <c r="BK367" s="228"/>
      <c r="BL367" s="233" t="str">
        <f t="shared" si="319"/>
        <v>05</v>
      </c>
    </row>
    <row r="368" spans="1:64" ht="12" customHeight="1">
      <c r="A368" s="333" t="s">
        <v>686</v>
      </c>
      <c r="B368" s="381" t="s">
        <v>418</v>
      </c>
      <c r="C368" s="333" t="s">
        <v>657</v>
      </c>
      <c r="D368" s="381" t="s">
        <v>406</v>
      </c>
      <c r="E368" s="381" t="s">
        <v>1023</v>
      </c>
      <c r="F368" s="381" t="s">
        <v>586</v>
      </c>
      <c r="G368" s="381" t="s">
        <v>397</v>
      </c>
      <c r="H368" s="100" t="s">
        <v>653</v>
      </c>
      <c r="I368" s="381" t="s">
        <v>505</v>
      </c>
      <c r="J368" s="382">
        <v>710</v>
      </c>
      <c r="K368" s="382">
        <v>710</v>
      </c>
      <c r="L368" s="191" t="str">
        <f t="shared" si="278"/>
        <v>904014160503271008001024434001</v>
      </c>
      <c r="M368" s="192">
        <f t="array" ref="M368">IF(COUNT(SEARCH(Удалить_Роспись_КВСР,$B368)*SEARCH(Удалить_Роспись_ПБС,$C368)*SEARCH(Удалить_Роспись_КФСР, $D368)*SEARCH(Удалить_Роспись_КЦСР,$E368)*SEARCH(Удалить_Роспись_КВР,$F368)*SEARCH(Удалить_Роспись_ЭК,$H368)*SEARCH(Удалить_Роспись_КР,$I368))&gt;0,0,1)</f>
        <v>1</v>
      </c>
      <c r="N368" s="192">
        <v>0</v>
      </c>
      <c r="O368" s="192" t="str">
        <f t="shared" si="279"/>
        <v/>
      </c>
      <c r="P368" s="192" t="str">
        <f t="shared" si="320"/>
        <v/>
      </c>
      <c r="Q368" s="300" t="str">
        <f t="shared" si="280"/>
        <v/>
      </c>
      <c r="R368" s="300" t="str">
        <f t="shared" si="281"/>
        <v/>
      </c>
      <c r="S368" s="300" t="str">
        <f t="shared" si="282"/>
        <v/>
      </c>
      <c r="T368" s="192" t="str">
        <f t="shared" si="283"/>
        <v/>
      </c>
      <c r="U368" s="303" t="str">
        <f t="shared" si="284"/>
        <v/>
      </c>
      <c r="V368" s="300" t="str">
        <f t="shared" si="285"/>
        <v/>
      </c>
      <c r="W368" s="192" t="str">
        <f t="shared" si="286"/>
        <v/>
      </c>
      <c r="X368" s="303" t="str">
        <f t="shared" si="287"/>
        <v/>
      </c>
      <c r="Y368" s="300" t="str">
        <f t="shared" si="288"/>
        <v/>
      </c>
      <c r="Z368" s="300" t="str">
        <f t="shared" si="289"/>
        <v/>
      </c>
      <c r="AA368" s="303" t="str">
        <f t="shared" si="290"/>
        <v/>
      </c>
      <c r="AB368" s="300" t="str">
        <f t="shared" si="291"/>
        <v/>
      </c>
      <c r="AC368" s="300" t="str">
        <f t="shared" si="292"/>
        <v/>
      </c>
      <c r="AD368" s="300" t="str">
        <f t="shared" si="293"/>
        <v/>
      </c>
      <c r="AE368" s="192" t="str">
        <f t="shared" si="294"/>
        <v/>
      </c>
      <c r="AF368" s="192" t="str">
        <f t="shared" si="295"/>
        <v/>
      </c>
      <c r="AG368" s="192"/>
      <c r="AJ368" s="300" t="str">
        <f t="shared" si="296"/>
        <v/>
      </c>
      <c r="AK368" s="300" t="str">
        <f t="shared" si="297"/>
        <v/>
      </c>
      <c r="AL368" s="300" t="str">
        <f t="shared" si="298"/>
        <v>бла</v>
      </c>
      <c r="AM368" s="300" t="str">
        <f t="shared" si="299"/>
        <v/>
      </c>
      <c r="AN368" s="300" t="str">
        <f t="shared" si="300"/>
        <v/>
      </c>
      <c r="AO368" s="300" t="str">
        <f t="shared" si="301"/>
        <v/>
      </c>
      <c r="AP368" s="300" t="str">
        <f t="shared" si="302"/>
        <v/>
      </c>
      <c r="AQ368" s="300" t="str">
        <f t="shared" si="303"/>
        <v/>
      </c>
      <c r="AR368" s="306" t="str">
        <f t="shared" si="304"/>
        <v/>
      </c>
      <c r="AS368" s="300" t="str">
        <f t="shared" si="305"/>
        <v/>
      </c>
      <c r="AT368" s="300" t="str">
        <f t="shared" si="306"/>
        <v/>
      </c>
      <c r="AU368" s="192" t="str">
        <f t="shared" si="307"/>
        <v>бла</v>
      </c>
      <c r="AV368" s="192" t="str">
        <f t="shared" si="308"/>
        <v>бла90401416общпро</v>
      </c>
      <c r="AW368" s="191">
        <f t="shared" si="309"/>
        <v>710</v>
      </c>
      <c r="AX368" s="191">
        <f t="shared" si="310"/>
        <v>710</v>
      </c>
      <c r="AY368" s="191">
        <f t="shared" si="311"/>
        <v>0</v>
      </c>
      <c r="AZ368" s="191">
        <f t="shared" si="312"/>
        <v>0</v>
      </c>
      <c r="BA368" s="193">
        <f t="shared" si="313"/>
        <v>1</v>
      </c>
      <c r="BB368" s="193">
        <f t="shared" si="314"/>
        <v>1</v>
      </c>
      <c r="BC368" s="193">
        <f t="shared" si="315"/>
        <v>1</v>
      </c>
      <c r="BD368" s="191">
        <f t="shared" si="277"/>
        <v>0</v>
      </c>
      <c r="BE368" s="191">
        <f t="shared" si="316"/>
        <v>0</v>
      </c>
      <c r="BF368" s="210">
        <f t="shared" si="317"/>
        <v>0</v>
      </c>
      <c r="BG368" s="211">
        <f t="shared" si="318"/>
        <v>0</v>
      </c>
      <c r="BH368" s="289"/>
      <c r="BI368" s="289"/>
      <c r="BJ368" s="228"/>
      <c r="BK368" s="228"/>
      <c r="BL368" s="233" t="str">
        <f t="shared" si="319"/>
        <v>05</v>
      </c>
    </row>
    <row r="369" spans="1:64" ht="12" customHeight="1">
      <c r="A369" s="333" t="s">
        <v>686</v>
      </c>
      <c r="B369" s="381" t="s">
        <v>418</v>
      </c>
      <c r="C369" s="333" t="s">
        <v>657</v>
      </c>
      <c r="D369" s="381" t="s">
        <v>406</v>
      </c>
      <c r="E369" s="381" t="s">
        <v>1024</v>
      </c>
      <c r="F369" s="381" t="s">
        <v>586</v>
      </c>
      <c r="G369" s="381" t="s">
        <v>394</v>
      </c>
      <c r="H369" s="100" t="s">
        <v>653</v>
      </c>
      <c r="I369" s="381" t="s">
        <v>505</v>
      </c>
      <c r="J369" s="382">
        <v>568470.71</v>
      </c>
      <c r="K369" s="382">
        <v>345461.67</v>
      </c>
      <c r="L369" s="191" t="str">
        <f t="shared" si="278"/>
        <v>904014160503271008002024422501</v>
      </c>
      <c r="M369" s="192">
        <f t="array" ref="M369">IF(COUNT(SEARCH(Удалить_Роспись_КВСР,$B369)*SEARCH(Удалить_Роспись_ПБС,$C369)*SEARCH(Удалить_Роспись_КФСР, $D369)*SEARCH(Удалить_Роспись_КЦСР,$E369)*SEARCH(Удалить_Роспись_КВР,$F369)*SEARCH(Удалить_Роспись_ЭК,$H369)*SEARCH(Удалить_Роспись_КР,$I369))&gt;0,0,1)</f>
        <v>1</v>
      </c>
      <c r="N369" s="192">
        <v>0</v>
      </c>
      <c r="O369" s="192" t="str">
        <f t="shared" si="279"/>
        <v/>
      </c>
      <c r="P369" s="192" t="str">
        <f t="shared" si="320"/>
        <v/>
      </c>
      <c r="Q369" s="300" t="str">
        <f t="shared" si="280"/>
        <v/>
      </c>
      <c r="R369" s="300" t="str">
        <f t="shared" si="281"/>
        <v/>
      </c>
      <c r="S369" s="300" t="str">
        <f t="shared" si="282"/>
        <v/>
      </c>
      <c r="T369" s="192" t="str">
        <f t="shared" si="283"/>
        <v/>
      </c>
      <c r="U369" s="303" t="str">
        <f t="shared" si="284"/>
        <v/>
      </c>
      <c r="V369" s="300" t="str">
        <f t="shared" si="285"/>
        <v/>
      </c>
      <c r="W369" s="192" t="str">
        <f t="shared" si="286"/>
        <v/>
      </c>
      <c r="X369" s="303" t="str">
        <f t="shared" si="287"/>
        <v/>
      </c>
      <c r="Y369" s="300" t="str">
        <f t="shared" si="288"/>
        <v/>
      </c>
      <c r="Z369" s="300" t="str">
        <f t="shared" si="289"/>
        <v/>
      </c>
      <c r="AA369" s="303" t="str">
        <f t="shared" si="290"/>
        <v/>
      </c>
      <c r="AB369" s="300" t="str">
        <f t="shared" si="291"/>
        <v/>
      </c>
      <c r="AC369" s="300" t="str">
        <f t="shared" si="292"/>
        <v/>
      </c>
      <c r="AD369" s="300" t="str">
        <f t="shared" si="293"/>
        <v/>
      </c>
      <c r="AE369" s="192" t="str">
        <f t="shared" si="294"/>
        <v/>
      </c>
      <c r="AF369" s="192" t="str">
        <f t="shared" si="295"/>
        <v/>
      </c>
      <c r="AG369" s="192"/>
      <c r="AJ369" s="300" t="str">
        <f t="shared" si="296"/>
        <v/>
      </c>
      <c r="AK369" s="300" t="str">
        <f t="shared" si="297"/>
        <v/>
      </c>
      <c r="AL369" s="300" t="str">
        <f t="shared" si="298"/>
        <v>бла</v>
      </c>
      <c r="AM369" s="300" t="str">
        <f t="shared" si="299"/>
        <v/>
      </c>
      <c r="AN369" s="300" t="str">
        <f t="shared" si="300"/>
        <v/>
      </c>
      <c r="AO369" s="300" t="str">
        <f t="shared" si="301"/>
        <v/>
      </c>
      <c r="AP369" s="300" t="str">
        <f t="shared" si="302"/>
        <v/>
      </c>
      <c r="AQ369" s="300" t="str">
        <f t="shared" si="303"/>
        <v/>
      </c>
      <c r="AR369" s="306" t="str">
        <f t="shared" si="304"/>
        <v/>
      </c>
      <c r="AS369" s="300" t="str">
        <f t="shared" si="305"/>
        <v/>
      </c>
      <c r="AT369" s="300" t="str">
        <f t="shared" si="306"/>
        <v/>
      </c>
      <c r="AU369" s="192" t="str">
        <f t="shared" si="307"/>
        <v>бла</v>
      </c>
      <c r="AV369" s="192" t="str">
        <f t="shared" si="308"/>
        <v>бла90401416общпро</v>
      </c>
      <c r="AW369" s="191">
        <f t="shared" si="309"/>
        <v>568470.71</v>
      </c>
      <c r="AX369" s="191">
        <f t="shared" si="310"/>
        <v>345461.67</v>
      </c>
      <c r="AY369" s="191">
        <f t="shared" si="311"/>
        <v>0</v>
      </c>
      <c r="AZ369" s="191">
        <f t="shared" si="312"/>
        <v>0</v>
      </c>
      <c r="BA369" s="193">
        <f t="shared" si="313"/>
        <v>1</v>
      </c>
      <c r="BB369" s="193">
        <f t="shared" si="314"/>
        <v>1</v>
      </c>
      <c r="BC369" s="193">
        <f t="shared" si="315"/>
        <v>1</v>
      </c>
      <c r="BD369" s="191">
        <f t="shared" si="277"/>
        <v>0</v>
      </c>
      <c r="BE369" s="191">
        <f t="shared" si="316"/>
        <v>0</v>
      </c>
      <c r="BF369" s="210">
        <f t="shared" si="317"/>
        <v>0</v>
      </c>
      <c r="BG369" s="211">
        <f t="shared" si="318"/>
        <v>0</v>
      </c>
      <c r="BH369" s="289"/>
      <c r="BI369" s="289"/>
      <c r="BJ369" s="228"/>
      <c r="BK369" s="228"/>
      <c r="BL369" s="233" t="str">
        <f t="shared" si="319"/>
        <v>05</v>
      </c>
    </row>
    <row r="370" spans="1:64" ht="12" customHeight="1">
      <c r="A370" s="333" t="s">
        <v>686</v>
      </c>
      <c r="B370" s="381" t="s">
        <v>418</v>
      </c>
      <c r="C370" s="333" t="s">
        <v>657</v>
      </c>
      <c r="D370" s="381" t="s">
        <v>406</v>
      </c>
      <c r="E370" s="381" t="s">
        <v>1024</v>
      </c>
      <c r="F370" s="381" t="s">
        <v>586</v>
      </c>
      <c r="G370" s="381" t="s">
        <v>389</v>
      </c>
      <c r="H370" s="100" t="s">
        <v>653</v>
      </c>
      <c r="I370" s="381" t="s">
        <v>505</v>
      </c>
      <c r="J370" s="382">
        <v>497548.91</v>
      </c>
      <c r="K370" s="382">
        <v>337322.68</v>
      </c>
      <c r="L370" s="191" t="str">
        <f t="shared" si="278"/>
        <v>904014160503271008002024422601</v>
      </c>
      <c r="M370" s="192">
        <f t="array" ref="M370">IF(COUNT(SEARCH(Удалить_Роспись_КВСР,$B370)*SEARCH(Удалить_Роспись_ПБС,$C370)*SEARCH(Удалить_Роспись_КФСР, $D370)*SEARCH(Удалить_Роспись_КЦСР,$E370)*SEARCH(Удалить_Роспись_КВР,$F370)*SEARCH(Удалить_Роспись_ЭК,$H370)*SEARCH(Удалить_Роспись_КР,$I370))&gt;0,0,1)</f>
        <v>1</v>
      </c>
      <c r="N370" s="192">
        <v>0</v>
      </c>
      <c r="O370" s="192" t="str">
        <f t="shared" si="279"/>
        <v/>
      </c>
      <c r="P370" s="192" t="str">
        <f t="shared" si="320"/>
        <v/>
      </c>
      <c r="Q370" s="300" t="str">
        <f t="shared" si="280"/>
        <v/>
      </c>
      <c r="R370" s="300" t="str">
        <f t="shared" si="281"/>
        <v/>
      </c>
      <c r="S370" s="300" t="str">
        <f t="shared" si="282"/>
        <v/>
      </c>
      <c r="T370" s="192" t="str">
        <f t="shared" si="283"/>
        <v/>
      </c>
      <c r="U370" s="303" t="str">
        <f t="shared" si="284"/>
        <v/>
      </c>
      <c r="V370" s="300" t="str">
        <f t="shared" si="285"/>
        <v/>
      </c>
      <c r="W370" s="192" t="str">
        <f t="shared" si="286"/>
        <v/>
      </c>
      <c r="X370" s="303" t="str">
        <f t="shared" si="287"/>
        <v/>
      </c>
      <c r="Y370" s="300" t="str">
        <f t="shared" si="288"/>
        <v/>
      </c>
      <c r="Z370" s="300" t="str">
        <f t="shared" si="289"/>
        <v/>
      </c>
      <c r="AA370" s="303" t="str">
        <f t="shared" si="290"/>
        <v/>
      </c>
      <c r="AB370" s="300" t="str">
        <f t="shared" si="291"/>
        <v/>
      </c>
      <c r="AC370" s="300" t="str">
        <f t="shared" si="292"/>
        <v/>
      </c>
      <c r="AD370" s="300" t="str">
        <f t="shared" si="293"/>
        <v/>
      </c>
      <c r="AE370" s="192" t="str">
        <f t="shared" si="294"/>
        <v/>
      </c>
      <c r="AF370" s="192" t="str">
        <f t="shared" si="295"/>
        <v/>
      </c>
      <c r="AG370" s="192"/>
      <c r="AJ370" s="300" t="str">
        <f t="shared" si="296"/>
        <v/>
      </c>
      <c r="AK370" s="300" t="str">
        <f t="shared" si="297"/>
        <v/>
      </c>
      <c r="AL370" s="300" t="str">
        <f t="shared" si="298"/>
        <v>бла</v>
      </c>
      <c r="AM370" s="300" t="str">
        <f t="shared" si="299"/>
        <v/>
      </c>
      <c r="AN370" s="300" t="str">
        <f t="shared" si="300"/>
        <v/>
      </c>
      <c r="AO370" s="300" t="str">
        <f t="shared" si="301"/>
        <v/>
      </c>
      <c r="AP370" s="300" t="str">
        <f t="shared" si="302"/>
        <v/>
      </c>
      <c r="AQ370" s="300" t="str">
        <f t="shared" si="303"/>
        <v/>
      </c>
      <c r="AR370" s="306" t="str">
        <f t="shared" si="304"/>
        <v/>
      </c>
      <c r="AS370" s="300" t="str">
        <f t="shared" si="305"/>
        <v/>
      </c>
      <c r="AT370" s="300" t="str">
        <f t="shared" si="306"/>
        <v/>
      </c>
      <c r="AU370" s="192" t="str">
        <f t="shared" si="307"/>
        <v>бла</v>
      </c>
      <c r="AV370" s="192" t="str">
        <f t="shared" si="308"/>
        <v>бла90401416общпро</v>
      </c>
      <c r="AW370" s="191">
        <f t="shared" si="309"/>
        <v>497548.91</v>
      </c>
      <c r="AX370" s="191">
        <f t="shared" si="310"/>
        <v>337322.68</v>
      </c>
      <c r="AY370" s="191">
        <f t="shared" si="311"/>
        <v>0</v>
      </c>
      <c r="AZ370" s="191">
        <f t="shared" si="312"/>
        <v>0</v>
      </c>
      <c r="BA370" s="193">
        <f t="shared" si="313"/>
        <v>1</v>
      </c>
      <c r="BB370" s="193">
        <f t="shared" si="314"/>
        <v>1</v>
      </c>
      <c r="BC370" s="193">
        <f t="shared" si="315"/>
        <v>1</v>
      </c>
      <c r="BD370" s="191">
        <f t="shared" si="277"/>
        <v>0</v>
      </c>
      <c r="BE370" s="191">
        <f t="shared" si="316"/>
        <v>0</v>
      </c>
      <c r="BF370" s="210">
        <f t="shared" si="317"/>
        <v>0</v>
      </c>
      <c r="BG370" s="211">
        <f t="shared" si="318"/>
        <v>0</v>
      </c>
      <c r="BH370" s="289"/>
      <c r="BI370" s="289"/>
      <c r="BJ370" s="228"/>
      <c r="BK370" s="228"/>
      <c r="BL370" s="233" t="str">
        <f t="shared" si="319"/>
        <v>05</v>
      </c>
    </row>
    <row r="371" spans="1:64" ht="12" customHeight="1">
      <c r="A371" s="333" t="s">
        <v>686</v>
      </c>
      <c r="B371" s="381" t="s">
        <v>418</v>
      </c>
      <c r="C371" s="333" t="s">
        <v>657</v>
      </c>
      <c r="D371" s="381" t="s">
        <v>406</v>
      </c>
      <c r="E371" s="381" t="s">
        <v>1024</v>
      </c>
      <c r="F371" s="381" t="s">
        <v>586</v>
      </c>
      <c r="G371" s="381" t="s">
        <v>397</v>
      </c>
      <c r="H371" s="100" t="s">
        <v>653</v>
      </c>
      <c r="I371" s="381" t="s">
        <v>505</v>
      </c>
      <c r="J371" s="382">
        <v>340374</v>
      </c>
      <c r="K371" s="382">
        <v>340374</v>
      </c>
      <c r="L371" s="191" t="str">
        <f t="shared" si="278"/>
        <v>904014160503271008002024434001</v>
      </c>
      <c r="M371" s="192">
        <f t="array" ref="M371">IF(COUNT(SEARCH(Удалить_Роспись_КВСР,$B371)*SEARCH(Удалить_Роспись_ПБС,$C371)*SEARCH(Удалить_Роспись_КФСР, $D371)*SEARCH(Удалить_Роспись_КЦСР,$E371)*SEARCH(Удалить_Роспись_КВР,$F371)*SEARCH(Удалить_Роспись_ЭК,$H371)*SEARCH(Удалить_Роспись_КР,$I371))&gt;0,0,1)</f>
        <v>1</v>
      </c>
      <c r="N371" s="192">
        <v>0</v>
      </c>
      <c r="O371" s="192" t="str">
        <f t="shared" si="279"/>
        <v/>
      </c>
      <c r="P371" s="192" t="str">
        <f t="shared" si="320"/>
        <v/>
      </c>
      <c r="Q371" s="300" t="str">
        <f t="shared" si="280"/>
        <v/>
      </c>
      <c r="R371" s="300" t="str">
        <f t="shared" si="281"/>
        <v/>
      </c>
      <c r="S371" s="300" t="str">
        <f t="shared" si="282"/>
        <v/>
      </c>
      <c r="T371" s="192" t="str">
        <f t="shared" si="283"/>
        <v/>
      </c>
      <c r="U371" s="303" t="str">
        <f t="shared" si="284"/>
        <v/>
      </c>
      <c r="V371" s="300" t="str">
        <f t="shared" si="285"/>
        <v/>
      </c>
      <c r="W371" s="192" t="str">
        <f t="shared" si="286"/>
        <v/>
      </c>
      <c r="X371" s="303" t="str">
        <f t="shared" si="287"/>
        <v/>
      </c>
      <c r="Y371" s="300" t="str">
        <f t="shared" si="288"/>
        <v/>
      </c>
      <c r="Z371" s="300" t="str">
        <f t="shared" si="289"/>
        <v/>
      </c>
      <c r="AA371" s="303" t="str">
        <f t="shared" si="290"/>
        <v/>
      </c>
      <c r="AB371" s="300" t="str">
        <f t="shared" si="291"/>
        <v/>
      </c>
      <c r="AC371" s="300" t="str">
        <f t="shared" si="292"/>
        <v/>
      </c>
      <c r="AD371" s="300" t="str">
        <f t="shared" si="293"/>
        <v/>
      </c>
      <c r="AE371" s="192" t="str">
        <f t="shared" si="294"/>
        <v/>
      </c>
      <c r="AF371" s="192" t="str">
        <f t="shared" si="295"/>
        <v/>
      </c>
      <c r="AG371" s="192"/>
      <c r="AJ371" s="300" t="str">
        <f t="shared" si="296"/>
        <v/>
      </c>
      <c r="AK371" s="300" t="str">
        <f t="shared" si="297"/>
        <v/>
      </c>
      <c r="AL371" s="300" t="str">
        <f t="shared" si="298"/>
        <v>бла</v>
      </c>
      <c r="AM371" s="300" t="str">
        <f t="shared" si="299"/>
        <v/>
      </c>
      <c r="AN371" s="300" t="str">
        <f t="shared" si="300"/>
        <v/>
      </c>
      <c r="AO371" s="300" t="str">
        <f t="shared" si="301"/>
        <v/>
      </c>
      <c r="AP371" s="300" t="str">
        <f t="shared" si="302"/>
        <v/>
      </c>
      <c r="AQ371" s="300" t="str">
        <f t="shared" si="303"/>
        <v/>
      </c>
      <c r="AR371" s="306" t="str">
        <f t="shared" si="304"/>
        <v/>
      </c>
      <c r="AS371" s="300" t="str">
        <f t="shared" si="305"/>
        <v/>
      </c>
      <c r="AT371" s="300" t="str">
        <f t="shared" si="306"/>
        <v/>
      </c>
      <c r="AU371" s="192" t="str">
        <f t="shared" si="307"/>
        <v>бла</v>
      </c>
      <c r="AV371" s="192" t="str">
        <f t="shared" si="308"/>
        <v>бла90401416общпро</v>
      </c>
      <c r="AW371" s="191">
        <f t="shared" si="309"/>
        <v>340374</v>
      </c>
      <c r="AX371" s="191">
        <f t="shared" si="310"/>
        <v>340374</v>
      </c>
      <c r="AY371" s="191">
        <f t="shared" si="311"/>
        <v>0</v>
      </c>
      <c r="AZ371" s="191">
        <f t="shared" si="312"/>
        <v>0</v>
      </c>
      <c r="BA371" s="193">
        <f t="shared" si="313"/>
        <v>1</v>
      </c>
      <c r="BB371" s="193">
        <f t="shared" si="314"/>
        <v>1</v>
      </c>
      <c r="BC371" s="193">
        <f t="shared" si="315"/>
        <v>1</v>
      </c>
      <c r="BD371" s="191">
        <f t="shared" si="277"/>
        <v>0</v>
      </c>
      <c r="BE371" s="191">
        <f t="shared" si="316"/>
        <v>0</v>
      </c>
      <c r="BF371" s="210">
        <f t="shared" si="317"/>
        <v>0</v>
      </c>
      <c r="BG371" s="211">
        <f t="shared" si="318"/>
        <v>0</v>
      </c>
      <c r="BH371" s="289"/>
      <c r="BI371" s="289"/>
      <c r="BJ371" s="228"/>
      <c r="BK371" s="228"/>
      <c r="BL371" s="233" t="str">
        <f t="shared" si="319"/>
        <v>05</v>
      </c>
    </row>
    <row r="372" spans="1:64" ht="12" customHeight="1">
      <c r="A372" s="333" t="s">
        <v>686</v>
      </c>
      <c r="B372" s="381" t="s">
        <v>418</v>
      </c>
      <c r="C372" s="333" t="s">
        <v>657</v>
      </c>
      <c r="D372" s="381" t="s">
        <v>406</v>
      </c>
      <c r="E372" s="381" t="s">
        <v>1025</v>
      </c>
      <c r="F372" s="381" t="s">
        <v>586</v>
      </c>
      <c r="G372" s="381" t="s">
        <v>394</v>
      </c>
      <c r="H372" s="100" t="s">
        <v>653</v>
      </c>
      <c r="I372" s="381" t="s">
        <v>505</v>
      </c>
      <c r="J372" s="382">
        <v>104953.91</v>
      </c>
      <c r="K372" s="382">
        <v>104953.91</v>
      </c>
      <c r="L372" s="191" t="str">
        <f t="shared" si="278"/>
        <v>904014160503271008003024422501</v>
      </c>
      <c r="M372" s="192">
        <f t="array" ref="M372">IF(COUNT(SEARCH(Удалить_Роспись_КВСР,$B372)*SEARCH(Удалить_Роспись_ПБС,$C372)*SEARCH(Удалить_Роспись_КФСР, $D372)*SEARCH(Удалить_Роспись_КЦСР,$E372)*SEARCH(Удалить_Роспись_КВР,$F372)*SEARCH(Удалить_Роспись_ЭК,$H372)*SEARCH(Удалить_Роспись_КР,$I372))&gt;0,0,1)</f>
        <v>1</v>
      </c>
      <c r="N372" s="192">
        <v>0</v>
      </c>
      <c r="O372" s="192" t="str">
        <f t="shared" si="279"/>
        <v/>
      </c>
      <c r="P372" s="192" t="str">
        <f t="shared" si="320"/>
        <v/>
      </c>
      <c r="Q372" s="300" t="str">
        <f t="shared" si="280"/>
        <v/>
      </c>
      <c r="R372" s="300" t="str">
        <f t="shared" si="281"/>
        <v/>
      </c>
      <c r="S372" s="300" t="str">
        <f t="shared" si="282"/>
        <v/>
      </c>
      <c r="T372" s="192" t="str">
        <f t="shared" si="283"/>
        <v/>
      </c>
      <c r="U372" s="303" t="str">
        <f t="shared" si="284"/>
        <v/>
      </c>
      <c r="V372" s="300" t="str">
        <f t="shared" si="285"/>
        <v/>
      </c>
      <c r="W372" s="192" t="str">
        <f t="shared" si="286"/>
        <v/>
      </c>
      <c r="X372" s="303" t="str">
        <f t="shared" si="287"/>
        <v/>
      </c>
      <c r="Y372" s="300" t="str">
        <f t="shared" si="288"/>
        <v/>
      </c>
      <c r="Z372" s="300" t="str">
        <f t="shared" si="289"/>
        <v/>
      </c>
      <c r="AA372" s="303" t="str">
        <f t="shared" si="290"/>
        <v/>
      </c>
      <c r="AB372" s="300" t="str">
        <f t="shared" si="291"/>
        <v/>
      </c>
      <c r="AC372" s="300" t="str">
        <f t="shared" si="292"/>
        <v/>
      </c>
      <c r="AD372" s="300" t="str">
        <f t="shared" si="293"/>
        <v/>
      </c>
      <c r="AE372" s="192" t="str">
        <f t="shared" si="294"/>
        <v/>
      </c>
      <c r="AF372" s="192" t="str">
        <f t="shared" si="295"/>
        <v/>
      </c>
      <c r="AG372" s="192"/>
      <c r="AJ372" s="300" t="str">
        <f t="shared" si="296"/>
        <v/>
      </c>
      <c r="AK372" s="300" t="str">
        <f t="shared" si="297"/>
        <v/>
      </c>
      <c r="AL372" s="300" t="str">
        <f t="shared" si="298"/>
        <v>бла</v>
      </c>
      <c r="AM372" s="300" t="str">
        <f t="shared" si="299"/>
        <v/>
      </c>
      <c r="AN372" s="300" t="str">
        <f t="shared" si="300"/>
        <v/>
      </c>
      <c r="AO372" s="300" t="str">
        <f t="shared" si="301"/>
        <v/>
      </c>
      <c r="AP372" s="300" t="str">
        <f t="shared" si="302"/>
        <v/>
      </c>
      <c r="AQ372" s="300" t="str">
        <f t="shared" si="303"/>
        <v/>
      </c>
      <c r="AR372" s="306" t="str">
        <f t="shared" si="304"/>
        <v/>
      </c>
      <c r="AS372" s="300" t="str">
        <f t="shared" si="305"/>
        <v/>
      </c>
      <c r="AT372" s="300" t="str">
        <f t="shared" si="306"/>
        <v/>
      </c>
      <c r="AU372" s="192" t="str">
        <f t="shared" si="307"/>
        <v>бла</v>
      </c>
      <c r="AV372" s="192" t="str">
        <f t="shared" si="308"/>
        <v>бла90401416общпро</v>
      </c>
      <c r="AW372" s="191">
        <f t="shared" si="309"/>
        <v>104953.91</v>
      </c>
      <c r="AX372" s="191">
        <f t="shared" si="310"/>
        <v>104953.91</v>
      </c>
      <c r="AY372" s="191">
        <f t="shared" si="311"/>
        <v>0</v>
      </c>
      <c r="AZ372" s="191">
        <f t="shared" si="312"/>
        <v>0</v>
      </c>
      <c r="BA372" s="193">
        <f t="shared" si="313"/>
        <v>1</v>
      </c>
      <c r="BB372" s="193">
        <f t="shared" si="314"/>
        <v>1</v>
      </c>
      <c r="BC372" s="193">
        <f t="shared" si="315"/>
        <v>1</v>
      </c>
      <c r="BD372" s="191">
        <f t="shared" si="277"/>
        <v>0</v>
      </c>
      <c r="BE372" s="191">
        <f t="shared" si="316"/>
        <v>0</v>
      </c>
      <c r="BF372" s="210">
        <f t="shared" si="317"/>
        <v>0</v>
      </c>
      <c r="BG372" s="211">
        <f t="shared" si="318"/>
        <v>0</v>
      </c>
      <c r="BH372" s="289"/>
      <c r="BI372" s="289"/>
      <c r="BJ372" s="228"/>
      <c r="BK372" s="228"/>
      <c r="BL372" s="233" t="str">
        <f t="shared" si="319"/>
        <v>05</v>
      </c>
    </row>
    <row r="373" spans="1:64" ht="12" customHeight="1">
      <c r="A373" s="333" t="s">
        <v>686</v>
      </c>
      <c r="B373" s="381" t="s">
        <v>418</v>
      </c>
      <c r="C373" s="333" t="s">
        <v>657</v>
      </c>
      <c r="D373" s="381" t="s">
        <v>406</v>
      </c>
      <c r="E373" s="381" t="s">
        <v>1025</v>
      </c>
      <c r="F373" s="381" t="s">
        <v>586</v>
      </c>
      <c r="G373" s="381" t="s">
        <v>389</v>
      </c>
      <c r="H373" s="100" t="s">
        <v>653</v>
      </c>
      <c r="I373" s="381" t="s">
        <v>505</v>
      </c>
      <c r="J373" s="382">
        <v>995447.05</v>
      </c>
      <c r="K373" s="382">
        <v>945447.05</v>
      </c>
      <c r="L373" s="191" t="str">
        <f t="shared" si="278"/>
        <v>904014160503271008003024422601</v>
      </c>
      <c r="M373" s="192">
        <f t="array" ref="M373">IF(COUNT(SEARCH(Удалить_Роспись_КВСР,$B373)*SEARCH(Удалить_Роспись_ПБС,$C373)*SEARCH(Удалить_Роспись_КФСР, $D373)*SEARCH(Удалить_Роспись_КЦСР,$E373)*SEARCH(Удалить_Роспись_КВР,$F373)*SEARCH(Удалить_Роспись_ЭК,$H373)*SEARCH(Удалить_Роспись_КР,$I373))&gt;0,0,1)</f>
        <v>1</v>
      </c>
      <c r="N373" s="192">
        <v>0</v>
      </c>
      <c r="O373" s="192" t="str">
        <f t="shared" si="279"/>
        <v/>
      </c>
      <c r="P373" s="192" t="str">
        <f t="shared" si="320"/>
        <v/>
      </c>
      <c r="Q373" s="300" t="str">
        <f t="shared" si="280"/>
        <v/>
      </c>
      <c r="R373" s="300" t="str">
        <f t="shared" si="281"/>
        <v/>
      </c>
      <c r="S373" s="300" t="str">
        <f t="shared" si="282"/>
        <v/>
      </c>
      <c r="T373" s="192" t="str">
        <f t="shared" si="283"/>
        <v/>
      </c>
      <c r="U373" s="303" t="str">
        <f t="shared" si="284"/>
        <v/>
      </c>
      <c r="V373" s="300" t="str">
        <f t="shared" si="285"/>
        <v/>
      </c>
      <c r="W373" s="192" t="str">
        <f t="shared" si="286"/>
        <v/>
      </c>
      <c r="X373" s="303" t="str">
        <f t="shared" si="287"/>
        <v/>
      </c>
      <c r="Y373" s="300" t="str">
        <f t="shared" si="288"/>
        <v/>
      </c>
      <c r="Z373" s="300" t="str">
        <f t="shared" si="289"/>
        <v/>
      </c>
      <c r="AA373" s="303" t="str">
        <f t="shared" si="290"/>
        <v/>
      </c>
      <c r="AB373" s="300" t="str">
        <f t="shared" si="291"/>
        <v/>
      </c>
      <c r="AC373" s="300" t="str">
        <f t="shared" si="292"/>
        <v/>
      </c>
      <c r="AD373" s="300" t="str">
        <f t="shared" si="293"/>
        <v/>
      </c>
      <c r="AE373" s="192" t="str">
        <f t="shared" si="294"/>
        <v/>
      </c>
      <c r="AF373" s="192" t="str">
        <f t="shared" si="295"/>
        <v/>
      </c>
      <c r="AG373" s="192"/>
      <c r="AJ373" s="300" t="str">
        <f t="shared" si="296"/>
        <v/>
      </c>
      <c r="AK373" s="300" t="str">
        <f t="shared" si="297"/>
        <v/>
      </c>
      <c r="AL373" s="300" t="str">
        <f t="shared" si="298"/>
        <v>бла</v>
      </c>
      <c r="AM373" s="300" t="str">
        <f t="shared" si="299"/>
        <v/>
      </c>
      <c r="AN373" s="300" t="str">
        <f t="shared" si="300"/>
        <v/>
      </c>
      <c r="AO373" s="300" t="str">
        <f t="shared" si="301"/>
        <v/>
      </c>
      <c r="AP373" s="300" t="str">
        <f t="shared" si="302"/>
        <v/>
      </c>
      <c r="AQ373" s="300" t="str">
        <f t="shared" si="303"/>
        <v/>
      </c>
      <c r="AR373" s="306" t="str">
        <f t="shared" si="304"/>
        <v/>
      </c>
      <c r="AS373" s="300" t="str">
        <f t="shared" si="305"/>
        <v/>
      </c>
      <c r="AT373" s="300" t="str">
        <f t="shared" si="306"/>
        <v/>
      </c>
      <c r="AU373" s="192" t="str">
        <f t="shared" si="307"/>
        <v>бла</v>
      </c>
      <c r="AV373" s="192" t="str">
        <f t="shared" si="308"/>
        <v>бла90401416общпро</v>
      </c>
      <c r="AW373" s="191">
        <f t="shared" si="309"/>
        <v>995447.05</v>
      </c>
      <c r="AX373" s="191">
        <f t="shared" si="310"/>
        <v>945447.05</v>
      </c>
      <c r="AY373" s="191">
        <f t="shared" si="311"/>
        <v>0</v>
      </c>
      <c r="AZ373" s="191">
        <f t="shared" si="312"/>
        <v>0</v>
      </c>
      <c r="BA373" s="193">
        <f t="shared" si="313"/>
        <v>1</v>
      </c>
      <c r="BB373" s="193">
        <f t="shared" si="314"/>
        <v>1</v>
      </c>
      <c r="BC373" s="193">
        <f t="shared" si="315"/>
        <v>1</v>
      </c>
      <c r="BD373" s="191">
        <f t="shared" si="277"/>
        <v>0</v>
      </c>
      <c r="BE373" s="191">
        <f t="shared" si="316"/>
        <v>0</v>
      </c>
      <c r="BF373" s="210">
        <f t="shared" si="317"/>
        <v>0</v>
      </c>
      <c r="BG373" s="211">
        <f t="shared" si="318"/>
        <v>0</v>
      </c>
      <c r="BH373" s="289"/>
      <c r="BI373" s="289"/>
      <c r="BJ373" s="228"/>
      <c r="BK373" s="228"/>
      <c r="BL373" s="233" t="str">
        <f t="shared" si="319"/>
        <v>05</v>
      </c>
    </row>
    <row r="374" spans="1:64" ht="12" customHeight="1">
      <c r="A374" s="333" t="s">
        <v>686</v>
      </c>
      <c r="B374" s="381" t="s">
        <v>418</v>
      </c>
      <c r="C374" s="333" t="s">
        <v>657</v>
      </c>
      <c r="D374" s="381" t="s">
        <v>406</v>
      </c>
      <c r="E374" s="381" t="s">
        <v>1025</v>
      </c>
      <c r="F374" s="381" t="s">
        <v>586</v>
      </c>
      <c r="G374" s="381" t="s">
        <v>397</v>
      </c>
      <c r="H374" s="100" t="s">
        <v>653</v>
      </c>
      <c r="I374" s="381" t="s">
        <v>505</v>
      </c>
      <c r="J374" s="382">
        <v>63895.199999999997</v>
      </c>
      <c r="K374" s="382">
        <v>63895.199999999997</v>
      </c>
      <c r="L374" s="191" t="str">
        <f t="shared" si="278"/>
        <v>904014160503271008003024434001</v>
      </c>
      <c r="M374" s="192">
        <f t="array" ref="M374">IF(COUNT(SEARCH(Удалить_Роспись_КВСР,$B374)*SEARCH(Удалить_Роспись_ПБС,$C374)*SEARCH(Удалить_Роспись_КФСР, $D374)*SEARCH(Удалить_Роспись_КЦСР,$E374)*SEARCH(Удалить_Роспись_КВР,$F374)*SEARCH(Удалить_Роспись_ЭК,$H374)*SEARCH(Удалить_Роспись_КР,$I374))&gt;0,0,1)</f>
        <v>1</v>
      </c>
      <c r="N374" s="192">
        <v>0</v>
      </c>
      <c r="O374" s="192" t="str">
        <f t="shared" si="279"/>
        <v/>
      </c>
      <c r="P374" s="192" t="str">
        <f t="shared" si="320"/>
        <v/>
      </c>
      <c r="Q374" s="300" t="str">
        <f t="shared" si="280"/>
        <v/>
      </c>
      <c r="R374" s="300" t="str">
        <f t="shared" si="281"/>
        <v/>
      </c>
      <c r="S374" s="300" t="str">
        <f t="shared" si="282"/>
        <v/>
      </c>
      <c r="T374" s="192" t="str">
        <f t="shared" si="283"/>
        <v/>
      </c>
      <c r="U374" s="303" t="str">
        <f t="shared" si="284"/>
        <v/>
      </c>
      <c r="V374" s="300" t="str">
        <f t="shared" si="285"/>
        <v/>
      </c>
      <c r="W374" s="192" t="str">
        <f t="shared" si="286"/>
        <v/>
      </c>
      <c r="X374" s="303" t="str">
        <f t="shared" si="287"/>
        <v/>
      </c>
      <c r="Y374" s="300" t="str">
        <f t="shared" si="288"/>
        <v/>
      </c>
      <c r="Z374" s="300" t="str">
        <f t="shared" si="289"/>
        <v/>
      </c>
      <c r="AA374" s="303" t="str">
        <f t="shared" si="290"/>
        <v/>
      </c>
      <c r="AB374" s="300" t="str">
        <f t="shared" si="291"/>
        <v/>
      </c>
      <c r="AC374" s="300" t="str">
        <f t="shared" si="292"/>
        <v/>
      </c>
      <c r="AD374" s="300" t="str">
        <f t="shared" si="293"/>
        <v/>
      </c>
      <c r="AE374" s="192" t="str">
        <f t="shared" si="294"/>
        <v/>
      </c>
      <c r="AF374" s="192" t="str">
        <f t="shared" si="295"/>
        <v/>
      </c>
      <c r="AG374" s="192"/>
      <c r="AJ374" s="300" t="str">
        <f t="shared" si="296"/>
        <v/>
      </c>
      <c r="AK374" s="300" t="str">
        <f t="shared" si="297"/>
        <v/>
      </c>
      <c r="AL374" s="300" t="str">
        <f t="shared" si="298"/>
        <v>бла</v>
      </c>
      <c r="AM374" s="300" t="str">
        <f t="shared" si="299"/>
        <v/>
      </c>
      <c r="AN374" s="300" t="str">
        <f t="shared" si="300"/>
        <v/>
      </c>
      <c r="AO374" s="300" t="str">
        <f t="shared" si="301"/>
        <v/>
      </c>
      <c r="AP374" s="300" t="str">
        <f t="shared" si="302"/>
        <v/>
      </c>
      <c r="AQ374" s="300" t="str">
        <f t="shared" si="303"/>
        <v/>
      </c>
      <c r="AR374" s="306" t="str">
        <f t="shared" si="304"/>
        <v/>
      </c>
      <c r="AS374" s="300" t="str">
        <f t="shared" si="305"/>
        <v/>
      </c>
      <c r="AT374" s="300" t="str">
        <f t="shared" si="306"/>
        <v/>
      </c>
      <c r="AU374" s="192" t="str">
        <f t="shared" si="307"/>
        <v>бла</v>
      </c>
      <c r="AV374" s="192" t="str">
        <f t="shared" si="308"/>
        <v>бла90401416общпро</v>
      </c>
      <c r="AW374" s="191">
        <f t="shared" si="309"/>
        <v>63895.199999999997</v>
      </c>
      <c r="AX374" s="191">
        <f t="shared" si="310"/>
        <v>63895.199999999997</v>
      </c>
      <c r="AY374" s="191">
        <f t="shared" si="311"/>
        <v>0</v>
      </c>
      <c r="AZ374" s="191">
        <f t="shared" si="312"/>
        <v>0</v>
      </c>
      <c r="BA374" s="193">
        <f t="shared" si="313"/>
        <v>1</v>
      </c>
      <c r="BB374" s="193">
        <f t="shared" si="314"/>
        <v>1</v>
      </c>
      <c r="BC374" s="193">
        <f t="shared" si="315"/>
        <v>1</v>
      </c>
      <c r="BD374" s="191">
        <f t="shared" si="277"/>
        <v>0</v>
      </c>
      <c r="BE374" s="191">
        <f t="shared" si="316"/>
        <v>0</v>
      </c>
      <c r="BF374" s="210">
        <f t="shared" si="317"/>
        <v>0</v>
      </c>
      <c r="BG374" s="211">
        <f t="shared" si="318"/>
        <v>0</v>
      </c>
      <c r="BH374" s="289"/>
      <c r="BI374" s="289"/>
      <c r="BJ374" s="228"/>
      <c r="BK374" s="228"/>
      <c r="BL374" s="233" t="str">
        <f t="shared" si="319"/>
        <v>05</v>
      </c>
    </row>
    <row r="375" spans="1:64" ht="12" customHeight="1">
      <c r="A375" s="333" t="s">
        <v>686</v>
      </c>
      <c r="B375" s="381" t="s">
        <v>418</v>
      </c>
      <c r="C375" s="333" t="s">
        <v>657</v>
      </c>
      <c r="D375" s="381" t="s">
        <v>406</v>
      </c>
      <c r="E375" s="381" t="s">
        <v>1026</v>
      </c>
      <c r="F375" s="381" t="s">
        <v>586</v>
      </c>
      <c r="G375" s="381" t="s">
        <v>407</v>
      </c>
      <c r="H375" s="100" t="s">
        <v>653</v>
      </c>
      <c r="I375" s="381" t="s">
        <v>505</v>
      </c>
      <c r="J375" s="382">
        <v>635225</v>
      </c>
      <c r="K375" s="382">
        <v>635225</v>
      </c>
      <c r="L375" s="191" t="str">
        <f t="shared" si="278"/>
        <v>904014160503271008Ф02024431001</v>
      </c>
      <c r="M375" s="192">
        <f t="array" ref="M375">IF(COUNT(SEARCH(Удалить_Роспись_КВСР,$B375)*SEARCH(Удалить_Роспись_ПБС,$C375)*SEARCH(Удалить_Роспись_КФСР, $D375)*SEARCH(Удалить_Роспись_КЦСР,$E375)*SEARCH(Удалить_Роспись_КВР,$F375)*SEARCH(Удалить_Роспись_ЭК,$H375)*SEARCH(Удалить_Роспись_КР,$I375))&gt;0,0,1)</f>
        <v>1</v>
      </c>
      <c r="N375" s="192">
        <v>0</v>
      </c>
      <c r="O375" s="192" t="str">
        <f t="shared" si="279"/>
        <v/>
      </c>
      <c r="P375" s="192" t="str">
        <f t="shared" si="320"/>
        <v/>
      </c>
      <c r="Q375" s="300" t="str">
        <f t="shared" si="280"/>
        <v/>
      </c>
      <c r="R375" s="300" t="str">
        <f t="shared" si="281"/>
        <v/>
      </c>
      <c r="S375" s="300" t="str">
        <f t="shared" si="282"/>
        <v/>
      </c>
      <c r="T375" s="192" t="str">
        <f t="shared" si="283"/>
        <v/>
      </c>
      <c r="U375" s="303" t="str">
        <f t="shared" si="284"/>
        <v/>
      </c>
      <c r="V375" s="300" t="str">
        <f t="shared" si="285"/>
        <v/>
      </c>
      <c r="W375" s="192" t="str">
        <f t="shared" si="286"/>
        <v/>
      </c>
      <c r="X375" s="303" t="str">
        <f t="shared" si="287"/>
        <v/>
      </c>
      <c r="Y375" s="300" t="str">
        <f t="shared" si="288"/>
        <v/>
      </c>
      <c r="Z375" s="300" t="str">
        <f t="shared" si="289"/>
        <v/>
      </c>
      <c r="AA375" s="303" t="str">
        <f t="shared" si="290"/>
        <v/>
      </c>
      <c r="AB375" s="300" t="str">
        <f t="shared" si="291"/>
        <v/>
      </c>
      <c r="AC375" s="300" t="str">
        <f t="shared" si="292"/>
        <v/>
      </c>
      <c r="AD375" s="300" t="str">
        <f t="shared" si="293"/>
        <v/>
      </c>
      <c r="AE375" s="192" t="str">
        <f t="shared" si="294"/>
        <v/>
      </c>
      <c r="AF375" s="192" t="str">
        <f t="shared" si="295"/>
        <v/>
      </c>
      <c r="AG375" s="192"/>
      <c r="AJ375" s="300" t="str">
        <f t="shared" si="296"/>
        <v/>
      </c>
      <c r="AK375" s="300" t="str">
        <f t="shared" si="297"/>
        <v/>
      </c>
      <c r="AL375" s="300" t="str">
        <f t="shared" si="298"/>
        <v>бла</v>
      </c>
      <c r="AM375" s="300" t="str">
        <f t="shared" si="299"/>
        <v/>
      </c>
      <c r="AN375" s="300" t="str">
        <f t="shared" si="300"/>
        <v/>
      </c>
      <c r="AO375" s="300" t="str">
        <f t="shared" si="301"/>
        <v/>
      </c>
      <c r="AP375" s="300" t="str">
        <f t="shared" si="302"/>
        <v/>
      </c>
      <c r="AQ375" s="300" t="str">
        <f t="shared" si="303"/>
        <v/>
      </c>
      <c r="AR375" s="306" t="str">
        <f t="shared" si="304"/>
        <v/>
      </c>
      <c r="AS375" s="300" t="str">
        <f t="shared" si="305"/>
        <v/>
      </c>
      <c r="AT375" s="300" t="str">
        <f t="shared" si="306"/>
        <v/>
      </c>
      <c r="AU375" s="192" t="str">
        <f t="shared" si="307"/>
        <v>бла</v>
      </c>
      <c r="AV375" s="192" t="str">
        <f t="shared" si="308"/>
        <v>бла90401416общосн</v>
      </c>
      <c r="AW375" s="191">
        <f t="shared" si="309"/>
        <v>635225</v>
      </c>
      <c r="AX375" s="191">
        <f t="shared" si="310"/>
        <v>635225</v>
      </c>
      <c r="AY375" s="191">
        <f t="shared" si="311"/>
        <v>0</v>
      </c>
      <c r="AZ375" s="191">
        <f t="shared" si="312"/>
        <v>0</v>
      </c>
      <c r="BA375" s="193">
        <f t="shared" si="313"/>
        <v>1</v>
      </c>
      <c r="BB375" s="193">
        <f t="shared" si="314"/>
        <v>1</v>
      </c>
      <c r="BC375" s="193">
        <f t="shared" si="315"/>
        <v>1</v>
      </c>
      <c r="BD375" s="191">
        <f t="shared" si="277"/>
        <v>0</v>
      </c>
      <c r="BE375" s="191">
        <f t="shared" si="316"/>
        <v>0</v>
      </c>
      <c r="BF375" s="210">
        <f t="shared" si="317"/>
        <v>0</v>
      </c>
      <c r="BG375" s="211">
        <f t="shared" si="318"/>
        <v>0</v>
      </c>
      <c r="BH375" s="289"/>
      <c r="BI375" s="289"/>
      <c r="BJ375" s="228"/>
      <c r="BK375" s="228"/>
      <c r="BL375" s="233" t="str">
        <f t="shared" si="319"/>
        <v>05</v>
      </c>
    </row>
    <row r="376" spans="1:64" ht="12" customHeight="1">
      <c r="A376" s="333" t="s">
        <v>686</v>
      </c>
      <c r="B376" s="381" t="s">
        <v>418</v>
      </c>
      <c r="C376" s="333" t="s">
        <v>657</v>
      </c>
      <c r="D376" s="381" t="s">
        <v>406</v>
      </c>
      <c r="E376" s="381" t="s">
        <v>1027</v>
      </c>
      <c r="F376" s="381" t="s">
        <v>586</v>
      </c>
      <c r="G376" s="381" t="s">
        <v>407</v>
      </c>
      <c r="H376" s="100" t="s">
        <v>653</v>
      </c>
      <c r="I376" s="381" t="s">
        <v>505</v>
      </c>
      <c r="J376" s="382">
        <v>652764</v>
      </c>
      <c r="K376" s="382">
        <v>652764</v>
      </c>
      <c r="L376" s="191" t="str">
        <f t="shared" si="278"/>
        <v>904014160503271008Ф03024431001</v>
      </c>
      <c r="M376" s="192">
        <f t="array" ref="M376">IF(COUNT(SEARCH(Удалить_Роспись_КВСР,$B376)*SEARCH(Удалить_Роспись_ПБС,$C376)*SEARCH(Удалить_Роспись_КФСР, $D376)*SEARCH(Удалить_Роспись_КЦСР,$E376)*SEARCH(Удалить_Роспись_КВР,$F376)*SEARCH(Удалить_Роспись_ЭК,$H376)*SEARCH(Удалить_Роспись_КР,$I376))&gt;0,0,1)</f>
        <v>1</v>
      </c>
      <c r="N376" s="192">
        <v>0</v>
      </c>
      <c r="O376" s="192" t="str">
        <f t="shared" si="279"/>
        <v/>
      </c>
      <c r="P376" s="192" t="str">
        <f t="shared" si="320"/>
        <v/>
      </c>
      <c r="Q376" s="300" t="str">
        <f t="shared" si="280"/>
        <v/>
      </c>
      <c r="R376" s="300" t="str">
        <f t="shared" si="281"/>
        <v/>
      </c>
      <c r="S376" s="300" t="str">
        <f t="shared" si="282"/>
        <v/>
      </c>
      <c r="T376" s="192" t="str">
        <f t="shared" si="283"/>
        <v/>
      </c>
      <c r="U376" s="303" t="str">
        <f t="shared" si="284"/>
        <v/>
      </c>
      <c r="V376" s="300" t="str">
        <f t="shared" si="285"/>
        <v/>
      </c>
      <c r="W376" s="192" t="str">
        <f t="shared" si="286"/>
        <v/>
      </c>
      <c r="X376" s="303" t="str">
        <f t="shared" si="287"/>
        <v/>
      </c>
      <c r="Y376" s="300" t="str">
        <f t="shared" si="288"/>
        <v/>
      </c>
      <c r="Z376" s="300" t="str">
        <f t="shared" si="289"/>
        <v/>
      </c>
      <c r="AA376" s="303" t="str">
        <f t="shared" si="290"/>
        <v/>
      </c>
      <c r="AB376" s="300" t="str">
        <f t="shared" si="291"/>
        <v/>
      </c>
      <c r="AC376" s="300" t="str">
        <f t="shared" si="292"/>
        <v/>
      </c>
      <c r="AD376" s="300" t="str">
        <f t="shared" si="293"/>
        <v/>
      </c>
      <c r="AE376" s="192" t="str">
        <f t="shared" si="294"/>
        <v/>
      </c>
      <c r="AF376" s="192" t="str">
        <f t="shared" si="295"/>
        <v/>
      </c>
      <c r="AG376" s="192"/>
      <c r="AJ376" s="300" t="str">
        <f t="shared" si="296"/>
        <v/>
      </c>
      <c r="AK376" s="300" t="str">
        <f t="shared" si="297"/>
        <v/>
      </c>
      <c r="AL376" s="300" t="str">
        <f t="shared" si="298"/>
        <v>бла</v>
      </c>
      <c r="AM376" s="300" t="str">
        <f t="shared" si="299"/>
        <v/>
      </c>
      <c r="AN376" s="300" t="str">
        <f t="shared" si="300"/>
        <v/>
      </c>
      <c r="AO376" s="300" t="str">
        <f t="shared" si="301"/>
        <v/>
      </c>
      <c r="AP376" s="300" t="str">
        <f t="shared" si="302"/>
        <v/>
      </c>
      <c r="AQ376" s="300" t="str">
        <f t="shared" si="303"/>
        <v/>
      </c>
      <c r="AR376" s="306" t="str">
        <f t="shared" si="304"/>
        <v/>
      </c>
      <c r="AS376" s="300" t="str">
        <f t="shared" si="305"/>
        <v/>
      </c>
      <c r="AT376" s="300" t="str">
        <f t="shared" si="306"/>
        <v/>
      </c>
      <c r="AU376" s="192" t="str">
        <f t="shared" si="307"/>
        <v>бла</v>
      </c>
      <c r="AV376" s="192" t="str">
        <f t="shared" si="308"/>
        <v>бла90401416общосн</v>
      </c>
      <c r="AW376" s="191">
        <f t="shared" si="309"/>
        <v>652764</v>
      </c>
      <c r="AX376" s="191">
        <f t="shared" si="310"/>
        <v>652764</v>
      </c>
      <c r="AY376" s="191">
        <f t="shared" si="311"/>
        <v>0</v>
      </c>
      <c r="AZ376" s="191">
        <f t="shared" si="312"/>
        <v>0</v>
      </c>
      <c r="BA376" s="193">
        <f t="shared" si="313"/>
        <v>1</v>
      </c>
      <c r="BB376" s="193">
        <f t="shared" si="314"/>
        <v>1</v>
      </c>
      <c r="BC376" s="193">
        <f t="shared" si="315"/>
        <v>1</v>
      </c>
      <c r="BD376" s="191">
        <f t="shared" si="277"/>
        <v>0</v>
      </c>
      <c r="BE376" s="191">
        <f t="shared" si="316"/>
        <v>0</v>
      </c>
      <c r="BF376" s="210">
        <f t="shared" si="317"/>
        <v>0</v>
      </c>
      <c r="BG376" s="211">
        <f t="shared" si="318"/>
        <v>0</v>
      </c>
      <c r="BH376" s="289"/>
      <c r="BI376" s="289"/>
      <c r="BJ376" s="228"/>
      <c r="BK376" s="228"/>
      <c r="BL376" s="233" t="str">
        <f t="shared" si="319"/>
        <v>05</v>
      </c>
    </row>
    <row r="377" spans="1:64" ht="12" customHeight="1">
      <c r="A377" s="333" t="s">
        <v>686</v>
      </c>
      <c r="B377" s="381" t="s">
        <v>418</v>
      </c>
      <c r="C377" s="333" t="s">
        <v>657</v>
      </c>
      <c r="D377" s="381" t="s">
        <v>406</v>
      </c>
      <c r="E377" s="381" t="s">
        <v>1028</v>
      </c>
      <c r="F377" s="381" t="s">
        <v>586</v>
      </c>
      <c r="G377" s="381" t="s">
        <v>393</v>
      </c>
      <c r="H377" s="100" t="s">
        <v>653</v>
      </c>
      <c r="I377" s="381" t="s">
        <v>505</v>
      </c>
      <c r="J377" s="382">
        <v>3493394.4</v>
      </c>
      <c r="K377" s="382">
        <v>2379399.9700000002</v>
      </c>
      <c r="L377" s="191" t="str">
        <f t="shared" si="278"/>
        <v>904014160503271008Э02024422301</v>
      </c>
      <c r="M377" s="192">
        <f t="array" ref="M377">IF(COUNT(SEARCH(Удалить_Роспись_КВСР,$B377)*SEARCH(Удалить_Роспись_ПБС,$C377)*SEARCH(Удалить_Роспись_КФСР, $D377)*SEARCH(Удалить_Роспись_КЦСР,$E377)*SEARCH(Удалить_Роспись_КВР,$F377)*SEARCH(Удалить_Роспись_ЭК,$H377)*SEARCH(Удалить_Роспись_КР,$I377))&gt;0,0,1)</f>
        <v>1</v>
      </c>
      <c r="N377" s="192">
        <v>1</v>
      </c>
      <c r="O377" s="192" t="str">
        <f t="shared" si="279"/>
        <v/>
      </c>
      <c r="P377" s="192" t="str">
        <f t="shared" si="320"/>
        <v/>
      </c>
      <c r="Q377" s="300" t="str">
        <f t="shared" si="280"/>
        <v/>
      </c>
      <c r="R377" s="300" t="str">
        <f t="shared" si="281"/>
        <v/>
      </c>
      <c r="S377" s="300" t="str">
        <f t="shared" si="282"/>
        <v/>
      </c>
      <c r="T377" s="192" t="str">
        <f t="shared" si="283"/>
        <v/>
      </c>
      <c r="U377" s="303" t="str">
        <f t="shared" si="284"/>
        <v/>
      </c>
      <c r="V377" s="300" t="str">
        <f t="shared" si="285"/>
        <v/>
      </c>
      <c r="W377" s="192" t="str">
        <f t="shared" si="286"/>
        <v/>
      </c>
      <c r="X377" s="303" t="str">
        <f t="shared" si="287"/>
        <v/>
      </c>
      <c r="Y377" s="300" t="str">
        <f t="shared" si="288"/>
        <v/>
      </c>
      <c r="Z377" s="300" t="str">
        <f t="shared" si="289"/>
        <v/>
      </c>
      <c r="AA377" s="303" t="str">
        <f t="shared" si="290"/>
        <v/>
      </c>
      <c r="AB377" s="300" t="str">
        <f t="shared" si="291"/>
        <v/>
      </c>
      <c r="AC377" s="300" t="str">
        <f t="shared" si="292"/>
        <v/>
      </c>
      <c r="AD377" s="300" t="str">
        <f t="shared" si="293"/>
        <v/>
      </c>
      <c r="AE377" s="192" t="str">
        <f t="shared" si="294"/>
        <v/>
      </c>
      <c r="AF377" s="192" t="str">
        <f t="shared" si="295"/>
        <v/>
      </c>
      <c r="AG377" s="192"/>
      <c r="AJ377" s="300" t="str">
        <f t="shared" si="296"/>
        <v/>
      </c>
      <c r="AK377" s="300" t="str">
        <f t="shared" si="297"/>
        <v/>
      </c>
      <c r="AL377" s="300" t="str">
        <f t="shared" si="298"/>
        <v>бла</v>
      </c>
      <c r="AM377" s="300" t="str">
        <f t="shared" si="299"/>
        <v/>
      </c>
      <c r="AN377" s="300" t="str">
        <f t="shared" si="300"/>
        <v/>
      </c>
      <c r="AO377" s="300" t="str">
        <f t="shared" si="301"/>
        <v/>
      </c>
      <c r="AP377" s="300" t="str">
        <f t="shared" si="302"/>
        <v/>
      </c>
      <c r="AQ377" s="300" t="str">
        <f t="shared" si="303"/>
        <v/>
      </c>
      <c r="AR377" s="306" t="str">
        <f t="shared" si="304"/>
        <v/>
      </c>
      <c r="AS377" s="300" t="str">
        <f t="shared" si="305"/>
        <v/>
      </c>
      <c r="AT377" s="300" t="str">
        <f t="shared" si="306"/>
        <v/>
      </c>
      <c r="AU377" s="192" t="str">
        <f t="shared" si="307"/>
        <v>бла</v>
      </c>
      <c r="AV377" s="192" t="str">
        <f t="shared" si="308"/>
        <v>бла90401416общком</v>
      </c>
      <c r="AW377" s="191">
        <f t="shared" si="309"/>
        <v>3493394.4</v>
      </c>
      <c r="AX377" s="191">
        <f t="shared" si="310"/>
        <v>2379399.9700000002</v>
      </c>
      <c r="AY377" s="191">
        <f t="shared" si="311"/>
        <v>3493394.4</v>
      </c>
      <c r="AZ377" s="191">
        <f t="shared" si="312"/>
        <v>2379399.9700000002</v>
      </c>
      <c r="BA377" s="193">
        <f t="shared" si="313"/>
        <v>1</v>
      </c>
      <c r="BB377" s="193">
        <f t="shared" si="314"/>
        <v>1</v>
      </c>
      <c r="BC377" s="193">
        <f t="shared" si="315"/>
        <v>1</v>
      </c>
      <c r="BD377" s="191">
        <f t="shared" si="277"/>
        <v>3493394.4</v>
      </c>
      <c r="BE377" s="191">
        <f t="shared" si="316"/>
        <v>2379399.9700000002</v>
      </c>
      <c r="BF377" s="210">
        <f t="shared" si="317"/>
        <v>3493394.4</v>
      </c>
      <c r="BG377" s="211">
        <f t="shared" si="318"/>
        <v>3493394.4</v>
      </c>
      <c r="BH377" s="289"/>
      <c r="BI377" s="289"/>
      <c r="BJ377" s="228"/>
      <c r="BK377" s="228"/>
      <c r="BL377" s="233" t="str">
        <f t="shared" si="319"/>
        <v>05</v>
      </c>
    </row>
    <row r="378" spans="1:64" ht="12" customHeight="1">
      <c r="A378" s="333" t="s">
        <v>686</v>
      </c>
      <c r="B378" s="381" t="s">
        <v>418</v>
      </c>
      <c r="C378" s="333" t="s">
        <v>657</v>
      </c>
      <c r="D378" s="381" t="s">
        <v>406</v>
      </c>
      <c r="E378" s="381" t="s">
        <v>1029</v>
      </c>
      <c r="F378" s="381" t="s">
        <v>608</v>
      </c>
      <c r="G378" s="381" t="s">
        <v>385</v>
      </c>
      <c r="H378" s="100" t="s">
        <v>653</v>
      </c>
      <c r="I378" s="381" t="s">
        <v>505</v>
      </c>
      <c r="J378" s="382">
        <v>446757.89</v>
      </c>
      <c r="K378" s="382">
        <v>446757.89</v>
      </c>
      <c r="L378" s="191" t="str">
        <f t="shared" si="278"/>
        <v>904014160503272008000011121101</v>
      </c>
      <c r="M378" s="192">
        <f t="array" ref="M378">IF(COUNT(SEARCH(Удалить_Роспись_КВСР,$B378)*SEARCH(Удалить_Роспись_ПБС,$C378)*SEARCH(Удалить_Роспись_КФСР, $D378)*SEARCH(Удалить_Роспись_КЦСР,$E378)*SEARCH(Удалить_Роспись_КВР,$F378)*SEARCH(Удалить_Роспись_ЭК,$H378)*SEARCH(Удалить_Роспись_КР,$I378))&gt;0,0,1)</f>
        <v>1</v>
      </c>
      <c r="N378" s="192">
        <v>0</v>
      </c>
      <c r="O378" s="192" t="str">
        <f t="shared" si="279"/>
        <v/>
      </c>
      <c r="P378" s="192" t="str">
        <f t="shared" si="320"/>
        <v/>
      </c>
      <c r="Q378" s="300" t="str">
        <f t="shared" si="280"/>
        <v/>
      </c>
      <c r="R378" s="300" t="str">
        <f t="shared" si="281"/>
        <v/>
      </c>
      <c r="S378" s="300" t="str">
        <f t="shared" si="282"/>
        <v/>
      </c>
      <c r="T378" s="192" t="str">
        <f t="shared" si="283"/>
        <v/>
      </c>
      <c r="U378" s="303" t="str">
        <f t="shared" si="284"/>
        <v/>
      </c>
      <c r="V378" s="300" t="str">
        <f t="shared" si="285"/>
        <v/>
      </c>
      <c r="W378" s="192" t="str">
        <f t="shared" si="286"/>
        <v/>
      </c>
      <c r="X378" s="303" t="str">
        <f t="shared" si="287"/>
        <v/>
      </c>
      <c r="Y378" s="300" t="str">
        <f t="shared" si="288"/>
        <v/>
      </c>
      <c r="Z378" s="300" t="str">
        <f t="shared" si="289"/>
        <v/>
      </c>
      <c r="AA378" s="303" t="str">
        <f t="shared" si="290"/>
        <v/>
      </c>
      <c r="AB378" s="300" t="str">
        <f t="shared" si="291"/>
        <v/>
      </c>
      <c r="AC378" s="300" t="str">
        <f t="shared" si="292"/>
        <v/>
      </c>
      <c r="AD378" s="300" t="str">
        <f t="shared" si="293"/>
        <v/>
      </c>
      <c r="AE378" s="192" t="str">
        <f t="shared" si="294"/>
        <v/>
      </c>
      <c r="AF378" s="192" t="str">
        <f t="shared" si="295"/>
        <v/>
      </c>
      <c r="AG378" s="192"/>
      <c r="AJ378" s="300" t="str">
        <f t="shared" si="296"/>
        <v/>
      </c>
      <c r="AK378" s="300" t="str">
        <f t="shared" si="297"/>
        <v/>
      </c>
      <c r="AL378" s="300" t="str">
        <f t="shared" si="298"/>
        <v>бла</v>
      </c>
      <c r="AM378" s="300" t="str">
        <f t="shared" si="299"/>
        <v/>
      </c>
      <c r="AN378" s="300" t="str">
        <f t="shared" si="300"/>
        <v/>
      </c>
      <c r="AO378" s="300" t="str">
        <f t="shared" si="301"/>
        <v/>
      </c>
      <c r="AP378" s="300" t="str">
        <f t="shared" si="302"/>
        <v/>
      </c>
      <c r="AQ378" s="300" t="str">
        <f t="shared" si="303"/>
        <v/>
      </c>
      <c r="AR378" s="306" t="str">
        <f t="shared" si="304"/>
        <v/>
      </c>
      <c r="AS378" s="300" t="str">
        <f t="shared" si="305"/>
        <v/>
      </c>
      <c r="AT378" s="300" t="str">
        <f t="shared" si="306"/>
        <v/>
      </c>
      <c r="AU378" s="192" t="str">
        <f t="shared" si="307"/>
        <v>бла</v>
      </c>
      <c r="AV378" s="192" t="str">
        <f t="shared" si="308"/>
        <v>бла90401416общопл</v>
      </c>
      <c r="AW378" s="191">
        <f t="shared" si="309"/>
        <v>446757.89</v>
      </c>
      <c r="AX378" s="191">
        <f t="shared" si="310"/>
        <v>446757.89</v>
      </c>
      <c r="AY378" s="191">
        <f t="shared" si="311"/>
        <v>0</v>
      </c>
      <c r="AZ378" s="191">
        <f t="shared" si="312"/>
        <v>0</v>
      </c>
      <c r="BA378" s="193">
        <f t="shared" si="313"/>
        <v>1</v>
      </c>
      <c r="BB378" s="193">
        <f t="shared" si="314"/>
        <v>1</v>
      </c>
      <c r="BC378" s="193">
        <f t="shared" si="315"/>
        <v>1</v>
      </c>
      <c r="BD378" s="191">
        <f t="shared" si="277"/>
        <v>0</v>
      </c>
      <c r="BE378" s="191">
        <f t="shared" si="316"/>
        <v>0</v>
      </c>
      <c r="BF378" s="210">
        <f t="shared" si="317"/>
        <v>0</v>
      </c>
      <c r="BG378" s="211">
        <f t="shared" si="318"/>
        <v>0</v>
      </c>
      <c r="BH378" s="289"/>
      <c r="BI378" s="289"/>
      <c r="BJ378" s="228"/>
      <c r="BK378" s="228"/>
      <c r="BL378" s="233" t="str">
        <f t="shared" si="319"/>
        <v>05</v>
      </c>
    </row>
    <row r="379" spans="1:64" ht="12" customHeight="1">
      <c r="A379" s="333" t="s">
        <v>686</v>
      </c>
      <c r="B379" s="381" t="s">
        <v>418</v>
      </c>
      <c r="C379" s="333" t="s">
        <v>657</v>
      </c>
      <c r="D379" s="381" t="s">
        <v>406</v>
      </c>
      <c r="E379" s="381" t="s">
        <v>1029</v>
      </c>
      <c r="F379" s="381" t="s">
        <v>902</v>
      </c>
      <c r="G379" s="381" t="s">
        <v>387</v>
      </c>
      <c r="H379" s="100" t="s">
        <v>653</v>
      </c>
      <c r="I379" s="381" t="s">
        <v>505</v>
      </c>
      <c r="J379" s="382">
        <v>134746.88</v>
      </c>
      <c r="K379" s="382">
        <v>134746.88</v>
      </c>
      <c r="L379" s="191" t="str">
        <f t="shared" si="278"/>
        <v>904014160503272008000011921301</v>
      </c>
      <c r="M379" s="192">
        <f t="array" ref="M379">IF(COUNT(SEARCH(Удалить_Роспись_КВСР,$B379)*SEARCH(Удалить_Роспись_ПБС,$C379)*SEARCH(Удалить_Роспись_КФСР, $D379)*SEARCH(Удалить_Роспись_КЦСР,$E379)*SEARCH(Удалить_Роспись_КВР,$F379)*SEARCH(Удалить_Роспись_ЭК,$H379)*SEARCH(Удалить_Роспись_КР,$I379))&gt;0,0,1)</f>
        <v>1</v>
      </c>
      <c r="N379" s="192">
        <v>0</v>
      </c>
      <c r="O379" s="192" t="str">
        <f t="shared" si="279"/>
        <v/>
      </c>
      <c r="P379" s="192" t="str">
        <f t="shared" si="320"/>
        <v/>
      </c>
      <c r="Q379" s="300" t="str">
        <f t="shared" si="280"/>
        <v/>
      </c>
      <c r="R379" s="300" t="str">
        <f t="shared" si="281"/>
        <v/>
      </c>
      <c r="S379" s="300" t="str">
        <f t="shared" si="282"/>
        <v/>
      </c>
      <c r="T379" s="192" t="str">
        <f t="shared" si="283"/>
        <v/>
      </c>
      <c r="U379" s="303" t="str">
        <f t="shared" si="284"/>
        <v/>
      </c>
      <c r="V379" s="300" t="str">
        <f t="shared" si="285"/>
        <v/>
      </c>
      <c r="W379" s="192" t="str">
        <f t="shared" si="286"/>
        <v/>
      </c>
      <c r="X379" s="303" t="str">
        <f t="shared" si="287"/>
        <v/>
      </c>
      <c r="Y379" s="300" t="str">
        <f t="shared" si="288"/>
        <v/>
      </c>
      <c r="Z379" s="300" t="str">
        <f t="shared" si="289"/>
        <v/>
      </c>
      <c r="AA379" s="303" t="str">
        <f t="shared" si="290"/>
        <v/>
      </c>
      <c r="AB379" s="300" t="str">
        <f t="shared" si="291"/>
        <v/>
      </c>
      <c r="AC379" s="300" t="str">
        <f t="shared" si="292"/>
        <v/>
      </c>
      <c r="AD379" s="300" t="str">
        <f t="shared" si="293"/>
        <v/>
      </c>
      <c r="AE379" s="192" t="str">
        <f t="shared" si="294"/>
        <v/>
      </c>
      <c r="AF379" s="192" t="str">
        <f t="shared" si="295"/>
        <v/>
      </c>
      <c r="AG379" s="192"/>
      <c r="AJ379" s="300" t="str">
        <f t="shared" si="296"/>
        <v/>
      </c>
      <c r="AK379" s="300" t="str">
        <f t="shared" si="297"/>
        <v/>
      </c>
      <c r="AL379" s="300" t="str">
        <f t="shared" si="298"/>
        <v>бла</v>
      </c>
      <c r="AM379" s="300" t="str">
        <f t="shared" si="299"/>
        <v/>
      </c>
      <c r="AN379" s="300" t="str">
        <f t="shared" si="300"/>
        <v/>
      </c>
      <c r="AO379" s="300" t="str">
        <f t="shared" si="301"/>
        <v/>
      </c>
      <c r="AP379" s="300" t="str">
        <f t="shared" si="302"/>
        <v/>
      </c>
      <c r="AQ379" s="300" t="str">
        <f t="shared" si="303"/>
        <v/>
      </c>
      <c r="AR379" s="306" t="str">
        <f t="shared" si="304"/>
        <v/>
      </c>
      <c r="AS379" s="300" t="str">
        <f t="shared" si="305"/>
        <v/>
      </c>
      <c r="AT379" s="300" t="str">
        <f t="shared" si="306"/>
        <v/>
      </c>
      <c r="AU379" s="192" t="str">
        <f t="shared" si="307"/>
        <v>бла</v>
      </c>
      <c r="AV379" s="192" t="str">
        <f t="shared" si="308"/>
        <v>бла90401416общопл</v>
      </c>
      <c r="AW379" s="191">
        <f t="shared" si="309"/>
        <v>134746.88</v>
      </c>
      <c r="AX379" s="191">
        <f t="shared" si="310"/>
        <v>134746.88</v>
      </c>
      <c r="AY379" s="191">
        <f t="shared" si="311"/>
        <v>0</v>
      </c>
      <c r="AZ379" s="191">
        <f t="shared" si="312"/>
        <v>0</v>
      </c>
      <c r="BA379" s="193">
        <f t="shared" si="313"/>
        <v>1</v>
      </c>
      <c r="BB379" s="193">
        <f t="shared" si="314"/>
        <v>1</v>
      </c>
      <c r="BC379" s="193">
        <f t="shared" si="315"/>
        <v>1</v>
      </c>
      <c r="BD379" s="191">
        <f t="shared" si="277"/>
        <v>0</v>
      </c>
      <c r="BE379" s="191">
        <f t="shared" si="316"/>
        <v>0</v>
      </c>
      <c r="BF379" s="210">
        <f t="shared" si="317"/>
        <v>0</v>
      </c>
      <c r="BG379" s="211">
        <f t="shared" si="318"/>
        <v>0</v>
      </c>
      <c r="BH379" s="289"/>
      <c r="BI379" s="289"/>
      <c r="BJ379" s="228"/>
      <c r="BK379" s="228"/>
      <c r="BL379" s="233" t="str">
        <f t="shared" si="319"/>
        <v>05</v>
      </c>
    </row>
    <row r="380" spans="1:64" ht="12" customHeight="1">
      <c r="A380" s="333" t="s">
        <v>686</v>
      </c>
      <c r="B380" s="381" t="s">
        <v>418</v>
      </c>
      <c r="C380" s="333" t="s">
        <v>657</v>
      </c>
      <c r="D380" s="381" t="s">
        <v>406</v>
      </c>
      <c r="E380" s="381" t="s">
        <v>1029</v>
      </c>
      <c r="F380" s="381" t="s">
        <v>586</v>
      </c>
      <c r="G380" s="381" t="s">
        <v>397</v>
      </c>
      <c r="H380" s="100" t="s">
        <v>653</v>
      </c>
      <c r="I380" s="381" t="s">
        <v>505</v>
      </c>
      <c r="J380" s="382">
        <v>33341</v>
      </c>
      <c r="K380" s="382">
        <v>33341</v>
      </c>
      <c r="L380" s="191" t="str">
        <f t="shared" si="278"/>
        <v>904014160503272008000024434001</v>
      </c>
      <c r="M380" s="192">
        <f t="array" ref="M380">IF(COUNT(SEARCH(Удалить_Роспись_КВСР,$B380)*SEARCH(Удалить_Роспись_ПБС,$C380)*SEARCH(Удалить_Роспись_КФСР, $D380)*SEARCH(Удалить_Роспись_КЦСР,$E380)*SEARCH(Удалить_Роспись_КВР,$F380)*SEARCH(Удалить_Роспись_ЭК,$H380)*SEARCH(Удалить_Роспись_КР,$I380))&gt;0,0,1)</f>
        <v>1</v>
      </c>
      <c r="N380" s="192">
        <v>0</v>
      </c>
      <c r="O380" s="192" t="str">
        <f t="shared" si="279"/>
        <v/>
      </c>
      <c r="P380" s="192" t="str">
        <f t="shared" si="320"/>
        <v/>
      </c>
      <c r="Q380" s="300" t="str">
        <f t="shared" si="280"/>
        <v/>
      </c>
      <c r="R380" s="300" t="str">
        <f t="shared" si="281"/>
        <v/>
      </c>
      <c r="S380" s="300" t="str">
        <f t="shared" si="282"/>
        <v/>
      </c>
      <c r="T380" s="192" t="str">
        <f t="shared" si="283"/>
        <v/>
      </c>
      <c r="U380" s="303" t="str">
        <f t="shared" si="284"/>
        <v/>
      </c>
      <c r="V380" s="300" t="str">
        <f t="shared" si="285"/>
        <v/>
      </c>
      <c r="W380" s="192" t="str">
        <f t="shared" si="286"/>
        <v/>
      </c>
      <c r="X380" s="303" t="str">
        <f t="shared" si="287"/>
        <v/>
      </c>
      <c r="Y380" s="300" t="str">
        <f t="shared" si="288"/>
        <v/>
      </c>
      <c r="Z380" s="300" t="str">
        <f t="shared" si="289"/>
        <v/>
      </c>
      <c r="AA380" s="303" t="str">
        <f t="shared" si="290"/>
        <v/>
      </c>
      <c r="AB380" s="300" t="str">
        <f t="shared" si="291"/>
        <v/>
      </c>
      <c r="AC380" s="300" t="str">
        <f t="shared" si="292"/>
        <v/>
      </c>
      <c r="AD380" s="300" t="str">
        <f t="shared" si="293"/>
        <v/>
      </c>
      <c r="AE380" s="192" t="str">
        <f t="shared" si="294"/>
        <v/>
      </c>
      <c r="AF380" s="192" t="str">
        <f t="shared" si="295"/>
        <v/>
      </c>
      <c r="AG380" s="192"/>
      <c r="AJ380" s="300" t="str">
        <f t="shared" si="296"/>
        <v/>
      </c>
      <c r="AK380" s="300" t="str">
        <f t="shared" si="297"/>
        <v/>
      </c>
      <c r="AL380" s="300" t="str">
        <f t="shared" si="298"/>
        <v>бла</v>
      </c>
      <c r="AM380" s="300" t="str">
        <f t="shared" si="299"/>
        <v/>
      </c>
      <c r="AN380" s="300" t="str">
        <f t="shared" si="300"/>
        <v/>
      </c>
      <c r="AO380" s="300" t="str">
        <f t="shared" si="301"/>
        <v/>
      </c>
      <c r="AP380" s="300" t="str">
        <f t="shared" si="302"/>
        <v/>
      </c>
      <c r="AQ380" s="300" t="str">
        <f t="shared" si="303"/>
        <v/>
      </c>
      <c r="AR380" s="306" t="str">
        <f t="shared" si="304"/>
        <v/>
      </c>
      <c r="AS380" s="300" t="str">
        <f t="shared" si="305"/>
        <v/>
      </c>
      <c r="AT380" s="300" t="str">
        <f t="shared" si="306"/>
        <v/>
      </c>
      <c r="AU380" s="192" t="str">
        <f t="shared" si="307"/>
        <v>бла</v>
      </c>
      <c r="AV380" s="192" t="str">
        <f t="shared" si="308"/>
        <v>бла90401416общпро</v>
      </c>
      <c r="AW380" s="191">
        <f t="shared" si="309"/>
        <v>33341</v>
      </c>
      <c r="AX380" s="191">
        <f t="shared" si="310"/>
        <v>33341</v>
      </c>
      <c r="AY380" s="191">
        <f t="shared" si="311"/>
        <v>0</v>
      </c>
      <c r="AZ380" s="191">
        <f t="shared" si="312"/>
        <v>0</v>
      </c>
      <c r="BA380" s="193">
        <f t="shared" si="313"/>
        <v>1</v>
      </c>
      <c r="BB380" s="193">
        <f t="shared" si="314"/>
        <v>1</v>
      </c>
      <c r="BC380" s="193">
        <f t="shared" si="315"/>
        <v>1</v>
      </c>
      <c r="BD380" s="191">
        <f t="shared" si="277"/>
        <v>0</v>
      </c>
      <c r="BE380" s="191">
        <f t="shared" si="316"/>
        <v>0</v>
      </c>
      <c r="BF380" s="210">
        <f t="shared" si="317"/>
        <v>0</v>
      </c>
      <c r="BG380" s="211">
        <f t="shared" si="318"/>
        <v>0</v>
      </c>
      <c r="BH380" s="289"/>
      <c r="BI380" s="289"/>
      <c r="BJ380" s="228"/>
      <c r="BK380" s="228"/>
      <c r="BL380" s="233" t="str">
        <f t="shared" si="319"/>
        <v>05</v>
      </c>
    </row>
    <row r="381" spans="1:64" s="463" customFormat="1" ht="12" customHeight="1">
      <c r="A381" s="452" t="s">
        <v>686</v>
      </c>
      <c r="B381" s="453" t="s">
        <v>418</v>
      </c>
      <c r="C381" s="452" t="s">
        <v>657</v>
      </c>
      <c r="D381" s="453" t="s">
        <v>409</v>
      </c>
      <c r="E381" s="453" t="s">
        <v>1030</v>
      </c>
      <c r="F381" s="453" t="s">
        <v>586</v>
      </c>
      <c r="G381" s="453" t="s">
        <v>395</v>
      </c>
      <c r="H381" s="454" t="s">
        <v>653</v>
      </c>
      <c r="I381" s="453" t="s">
        <v>505</v>
      </c>
      <c r="J381" s="455">
        <v>88700</v>
      </c>
      <c r="K381" s="455">
        <v>78647</v>
      </c>
      <c r="L381" s="456" t="str">
        <f t="shared" si="278"/>
        <v>904014160801241008000024429001</v>
      </c>
      <c r="M381" s="457">
        <f t="array" ref="M381">IF(COUNT(SEARCH(Удалить_Роспись_КВСР,$B381)*SEARCH(Удалить_Роспись_ПБС,$C381)*SEARCH(Удалить_Роспись_КФСР, $D381)*SEARCH(Удалить_Роспись_КЦСР,$E381)*SEARCH(Удалить_Роспись_КВР,$F381)*SEARCH(Удалить_Роспись_ЭК,$H381)*SEARCH(Удалить_Роспись_КР,$I381))&gt;0,0,1)</f>
        <v>1</v>
      </c>
      <c r="N381" s="457">
        <f t="shared" ref="N381:N389" si="321">IF(COUNT(SEARCH(Удалить_Индекс_КВСР,$B381)*SEARCH(Удалить_Индекс_ПБС,$C381)*SEARCH(Удалить_Индекс_КФСР,$D381)*SEARCH(Удалить_Индекс_КЦСР,$E381)*SEARCH(Удалить_Индекс_КВР,$F381)*SEARCH(Удалить_Индекс_ЭК,$H381)*SEARCH(Удалить_Индекс_КР,$I381))&gt;0,0,1)</f>
        <v>1</v>
      </c>
      <c r="O381" s="192" t="str">
        <f t="shared" si="279"/>
        <v/>
      </c>
      <c r="P381" s="192" t="str">
        <f t="shared" si="320"/>
        <v/>
      </c>
      <c r="Q381" s="300" t="str">
        <f t="shared" si="280"/>
        <v/>
      </c>
      <c r="R381" s="300" t="str">
        <f t="shared" si="281"/>
        <v/>
      </c>
      <c r="S381" s="300" t="str">
        <f t="shared" si="282"/>
        <v/>
      </c>
      <c r="T381" s="192" t="str">
        <f t="shared" si="283"/>
        <v/>
      </c>
      <c r="U381" s="303" t="str">
        <f t="shared" si="284"/>
        <v/>
      </c>
      <c r="V381" s="300" t="str">
        <f t="shared" si="285"/>
        <v/>
      </c>
      <c r="W381" s="192" t="str">
        <f t="shared" si="286"/>
        <v/>
      </c>
      <c r="X381" s="303" t="str">
        <f t="shared" si="287"/>
        <v/>
      </c>
      <c r="Y381" s="300" t="str">
        <f t="shared" si="288"/>
        <v/>
      </c>
      <c r="Z381" s="300" t="str">
        <f t="shared" si="289"/>
        <v/>
      </c>
      <c r="AA381" s="303" t="str">
        <f t="shared" si="290"/>
        <v/>
      </c>
      <c r="AB381" s="300" t="str">
        <f t="shared" si="291"/>
        <v/>
      </c>
      <c r="AC381" s="300" t="str">
        <f t="shared" si="292"/>
        <v/>
      </c>
      <c r="AD381" s="300" t="str">
        <f t="shared" si="293"/>
        <v/>
      </c>
      <c r="AE381" s="192" t="str">
        <f t="shared" si="294"/>
        <v/>
      </c>
      <c r="AF381" s="192" t="str">
        <f t="shared" si="295"/>
        <v/>
      </c>
      <c r="AG381" s="192"/>
      <c r="AH381" s="186"/>
      <c r="AI381" s="186"/>
      <c r="AJ381" s="300" t="str">
        <f t="shared" si="296"/>
        <v/>
      </c>
      <c r="AK381" s="300" t="str">
        <f t="shared" si="297"/>
        <v/>
      </c>
      <c r="AL381" s="300" t="str">
        <f t="shared" si="298"/>
        <v/>
      </c>
      <c r="AM381" s="300" t="str">
        <f t="shared" si="299"/>
        <v/>
      </c>
      <c r="AN381" s="300" t="str">
        <f t="shared" si="300"/>
        <v/>
      </c>
      <c r="AO381" s="300" t="str">
        <f t="shared" si="301"/>
        <v/>
      </c>
      <c r="AP381" s="300" t="str">
        <f t="shared" si="302"/>
        <v/>
      </c>
      <c r="AQ381" s="300" t="str">
        <f t="shared" si="303"/>
        <v/>
      </c>
      <c r="AR381" s="306" t="str">
        <f t="shared" si="304"/>
        <v/>
      </c>
      <c r="AS381" s="300" t="str">
        <f t="shared" si="305"/>
        <v/>
      </c>
      <c r="AT381" s="300" t="str">
        <f t="shared" si="306"/>
        <v/>
      </c>
      <c r="AU381" s="192" t="str">
        <f t="shared" si="307"/>
        <v>рбс</v>
      </c>
      <c r="AV381" s="192" t="str">
        <f t="shared" si="308"/>
        <v>рбс90401416общпро</v>
      </c>
      <c r="AW381" s="456">
        <f t="shared" si="309"/>
        <v>88700</v>
      </c>
      <c r="AX381" s="191">
        <f t="shared" si="310"/>
        <v>78647</v>
      </c>
      <c r="AY381" s="191">
        <f t="shared" si="311"/>
        <v>88700</v>
      </c>
      <c r="AZ381" s="191">
        <f t="shared" si="312"/>
        <v>78647</v>
      </c>
      <c r="BA381" s="193">
        <f t="shared" si="313"/>
        <v>1</v>
      </c>
      <c r="BB381" s="193">
        <f t="shared" si="314"/>
        <v>1</v>
      </c>
      <c r="BC381" s="193">
        <f t="shared" si="315"/>
        <v>1</v>
      </c>
      <c r="BD381" s="456">
        <f t="shared" si="277"/>
        <v>88700</v>
      </c>
      <c r="BE381" s="456">
        <f t="shared" si="316"/>
        <v>78647</v>
      </c>
      <c r="BF381" s="458">
        <f t="shared" si="317"/>
        <v>88700</v>
      </c>
      <c r="BG381" s="459">
        <f t="shared" si="318"/>
        <v>88700</v>
      </c>
      <c r="BH381" s="460"/>
      <c r="BI381" s="460"/>
      <c r="BJ381" s="467"/>
      <c r="BK381" s="467"/>
      <c r="BL381" s="462" t="str">
        <f t="shared" si="319"/>
        <v>08</v>
      </c>
    </row>
    <row r="382" spans="1:64" s="463" customFormat="1" ht="12" customHeight="1">
      <c r="A382" s="452" t="s">
        <v>686</v>
      </c>
      <c r="B382" s="453" t="s">
        <v>418</v>
      </c>
      <c r="C382" s="452" t="s">
        <v>657</v>
      </c>
      <c r="D382" s="453" t="s">
        <v>409</v>
      </c>
      <c r="E382" s="453" t="s">
        <v>1031</v>
      </c>
      <c r="F382" s="453" t="s">
        <v>586</v>
      </c>
      <c r="G382" s="453" t="s">
        <v>392</v>
      </c>
      <c r="H382" s="454" t="s">
        <v>653</v>
      </c>
      <c r="I382" s="453" t="s">
        <v>505</v>
      </c>
      <c r="J382" s="455">
        <v>6170.4</v>
      </c>
      <c r="K382" s="455">
        <v>6170.4</v>
      </c>
      <c r="L382" s="456" t="str">
        <f t="shared" si="278"/>
        <v>904014160801241008001024422201</v>
      </c>
      <c r="M382" s="457">
        <f t="array" ref="M382">IF(COUNT(SEARCH(Удалить_Роспись_КВСР,$B382)*SEARCH(Удалить_Роспись_ПБС,$C382)*SEARCH(Удалить_Роспись_КФСР, $D382)*SEARCH(Удалить_Роспись_КЦСР,$E382)*SEARCH(Удалить_Роспись_КВР,$F382)*SEARCH(Удалить_Роспись_ЭК,$H382)*SEARCH(Удалить_Роспись_КР,$I382))&gt;0,0,1)</f>
        <v>1</v>
      </c>
      <c r="N382" s="457">
        <f t="shared" si="321"/>
        <v>1</v>
      </c>
      <c r="O382" s="192" t="str">
        <f t="shared" si="279"/>
        <v/>
      </c>
      <c r="P382" s="192" t="str">
        <f t="shared" si="320"/>
        <v/>
      </c>
      <c r="Q382" s="300" t="str">
        <f t="shared" si="280"/>
        <v/>
      </c>
      <c r="R382" s="300" t="str">
        <f t="shared" si="281"/>
        <v/>
      </c>
      <c r="S382" s="300" t="str">
        <f t="shared" si="282"/>
        <v/>
      </c>
      <c r="T382" s="192" t="str">
        <f t="shared" si="283"/>
        <v/>
      </c>
      <c r="U382" s="303" t="str">
        <f t="shared" si="284"/>
        <v/>
      </c>
      <c r="V382" s="300" t="str">
        <f t="shared" si="285"/>
        <v/>
      </c>
      <c r="W382" s="192" t="str">
        <f t="shared" si="286"/>
        <v/>
      </c>
      <c r="X382" s="303" t="str">
        <f t="shared" si="287"/>
        <v/>
      </c>
      <c r="Y382" s="300" t="str">
        <f t="shared" si="288"/>
        <v/>
      </c>
      <c r="Z382" s="300" t="str">
        <f t="shared" si="289"/>
        <v/>
      </c>
      <c r="AA382" s="303" t="str">
        <f t="shared" si="290"/>
        <v/>
      </c>
      <c r="AB382" s="300" t="str">
        <f t="shared" si="291"/>
        <v/>
      </c>
      <c r="AC382" s="300" t="str">
        <f t="shared" si="292"/>
        <v/>
      </c>
      <c r="AD382" s="300" t="str">
        <f t="shared" si="293"/>
        <v/>
      </c>
      <c r="AE382" s="192" t="str">
        <f t="shared" si="294"/>
        <v/>
      </c>
      <c r="AF382" s="192" t="str">
        <f t="shared" si="295"/>
        <v/>
      </c>
      <c r="AG382" s="192"/>
      <c r="AH382" s="186"/>
      <c r="AI382" s="186"/>
      <c r="AJ382" s="300" t="str">
        <f t="shared" si="296"/>
        <v/>
      </c>
      <c r="AK382" s="300" t="str">
        <f t="shared" si="297"/>
        <v/>
      </c>
      <c r="AL382" s="300" t="str">
        <f t="shared" si="298"/>
        <v/>
      </c>
      <c r="AM382" s="300" t="str">
        <f t="shared" si="299"/>
        <v/>
      </c>
      <c r="AN382" s="300" t="str">
        <f t="shared" si="300"/>
        <v/>
      </c>
      <c r="AO382" s="300" t="str">
        <f t="shared" si="301"/>
        <v/>
      </c>
      <c r="AP382" s="300" t="str">
        <f t="shared" si="302"/>
        <v/>
      </c>
      <c r="AQ382" s="300" t="str">
        <f t="shared" si="303"/>
        <v/>
      </c>
      <c r="AR382" s="306" t="str">
        <f t="shared" si="304"/>
        <v/>
      </c>
      <c r="AS382" s="300" t="str">
        <f t="shared" si="305"/>
        <v/>
      </c>
      <c r="AT382" s="300" t="str">
        <f t="shared" si="306"/>
        <v/>
      </c>
      <c r="AU382" s="192" t="str">
        <f t="shared" si="307"/>
        <v>рбс</v>
      </c>
      <c r="AV382" s="192" t="str">
        <f t="shared" si="308"/>
        <v>рбс90401416общпро</v>
      </c>
      <c r="AW382" s="456">
        <f t="shared" si="309"/>
        <v>6170.4</v>
      </c>
      <c r="AX382" s="191">
        <f t="shared" si="310"/>
        <v>6170.4</v>
      </c>
      <c r="AY382" s="191">
        <f t="shared" si="311"/>
        <v>6170.4</v>
      </c>
      <c r="AZ382" s="191">
        <f t="shared" si="312"/>
        <v>6170.4</v>
      </c>
      <c r="BA382" s="193">
        <f t="shared" si="313"/>
        <v>1</v>
      </c>
      <c r="BB382" s="193">
        <f t="shared" si="314"/>
        <v>1</v>
      </c>
      <c r="BC382" s="193">
        <f t="shared" si="315"/>
        <v>1</v>
      </c>
      <c r="BD382" s="456">
        <f t="shared" si="277"/>
        <v>6170.4</v>
      </c>
      <c r="BE382" s="456">
        <f t="shared" si="316"/>
        <v>6170.4</v>
      </c>
      <c r="BF382" s="458">
        <f t="shared" si="317"/>
        <v>6170.4</v>
      </c>
      <c r="BG382" s="459">
        <f t="shared" si="318"/>
        <v>6170.4</v>
      </c>
      <c r="BH382" s="460"/>
      <c r="BI382" s="460"/>
      <c r="BJ382" s="467"/>
      <c r="BK382" s="467"/>
      <c r="BL382" s="462" t="str">
        <f t="shared" si="319"/>
        <v>08</v>
      </c>
    </row>
    <row r="383" spans="1:64" s="463" customFormat="1" ht="12" customHeight="1">
      <c r="A383" s="452" t="s">
        <v>686</v>
      </c>
      <c r="B383" s="453" t="s">
        <v>418</v>
      </c>
      <c r="C383" s="452" t="s">
        <v>657</v>
      </c>
      <c r="D383" s="453" t="s">
        <v>409</v>
      </c>
      <c r="E383" s="453" t="s">
        <v>1031</v>
      </c>
      <c r="F383" s="453" t="s">
        <v>586</v>
      </c>
      <c r="G383" s="453" t="s">
        <v>389</v>
      </c>
      <c r="H383" s="454" t="s">
        <v>653</v>
      </c>
      <c r="I383" s="453" t="s">
        <v>505</v>
      </c>
      <c r="J383" s="455">
        <v>430129.6</v>
      </c>
      <c r="K383" s="455">
        <v>54849.08</v>
      </c>
      <c r="L383" s="456" t="str">
        <f t="shared" si="278"/>
        <v>904014160801241008001024422601</v>
      </c>
      <c r="M383" s="457">
        <f t="array" ref="M383">IF(COUNT(SEARCH(Удалить_Роспись_КВСР,$B383)*SEARCH(Удалить_Роспись_ПБС,$C383)*SEARCH(Удалить_Роспись_КФСР, $D383)*SEARCH(Удалить_Роспись_КЦСР,$E383)*SEARCH(Удалить_Роспись_КВР,$F383)*SEARCH(Удалить_Роспись_ЭК,$H383)*SEARCH(Удалить_Роспись_КР,$I383))&gt;0,0,1)</f>
        <v>1</v>
      </c>
      <c r="N383" s="457">
        <f t="shared" si="321"/>
        <v>1</v>
      </c>
      <c r="O383" s="192" t="str">
        <f t="shared" si="279"/>
        <v/>
      </c>
      <c r="P383" s="192" t="str">
        <f t="shared" si="320"/>
        <v/>
      </c>
      <c r="Q383" s="300" t="str">
        <f t="shared" si="280"/>
        <v/>
      </c>
      <c r="R383" s="300" t="str">
        <f t="shared" si="281"/>
        <v/>
      </c>
      <c r="S383" s="300" t="str">
        <f t="shared" si="282"/>
        <v/>
      </c>
      <c r="T383" s="192" t="str">
        <f t="shared" si="283"/>
        <v/>
      </c>
      <c r="U383" s="303" t="str">
        <f t="shared" si="284"/>
        <v/>
      </c>
      <c r="V383" s="300" t="str">
        <f t="shared" si="285"/>
        <v/>
      </c>
      <c r="W383" s="192" t="str">
        <f t="shared" si="286"/>
        <v/>
      </c>
      <c r="X383" s="303" t="str">
        <f t="shared" si="287"/>
        <v/>
      </c>
      <c r="Y383" s="300" t="str">
        <f t="shared" si="288"/>
        <v/>
      </c>
      <c r="Z383" s="300" t="str">
        <f t="shared" si="289"/>
        <v/>
      </c>
      <c r="AA383" s="303" t="str">
        <f t="shared" si="290"/>
        <v/>
      </c>
      <c r="AB383" s="300" t="str">
        <f t="shared" si="291"/>
        <v/>
      </c>
      <c r="AC383" s="300" t="str">
        <f t="shared" si="292"/>
        <v/>
      </c>
      <c r="AD383" s="300" t="str">
        <f t="shared" si="293"/>
        <v/>
      </c>
      <c r="AE383" s="192" t="str">
        <f t="shared" si="294"/>
        <v/>
      </c>
      <c r="AF383" s="192" t="str">
        <f t="shared" si="295"/>
        <v/>
      </c>
      <c r="AG383" s="192"/>
      <c r="AH383" s="186"/>
      <c r="AI383" s="186"/>
      <c r="AJ383" s="300" t="str">
        <f t="shared" si="296"/>
        <v/>
      </c>
      <c r="AK383" s="300" t="str">
        <f t="shared" si="297"/>
        <v/>
      </c>
      <c r="AL383" s="300" t="str">
        <f t="shared" si="298"/>
        <v/>
      </c>
      <c r="AM383" s="300" t="str">
        <f t="shared" si="299"/>
        <v/>
      </c>
      <c r="AN383" s="300" t="str">
        <f t="shared" si="300"/>
        <v/>
      </c>
      <c r="AO383" s="300" t="str">
        <f t="shared" si="301"/>
        <v/>
      </c>
      <c r="AP383" s="300" t="str">
        <f t="shared" si="302"/>
        <v/>
      </c>
      <c r="AQ383" s="300" t="str">
        <f t="shared" si="303"/>
        <v/>
      </c>
      <c r="AR383" s="306" t="str">
        <f t="shared" si="304"/>
        <v/>
      </c>
      <c r="AS383" s="300" t="str">
        <f t="shared" si="305"/>
        <v/>
      </c>
      <c r="AT383" s="300" t="str">
        <f t="shared" si="306"/>
        <v/>
      </c>
      <c r="AU383" s="192" t="str">
        <f t="shared" si="307"/>
        <v>рбс</v>
      </c>
      <c r="AV383" s="192" t="str">
        <f t="shared" si="308"/>
        <v>рбс90401416общпро</v>
      </c>
      <c r="AW383" s="456">
        <f t="shared" si="309"/>
        <v>430129.6</v>
      </c>
      <c r="AX383" s="191">
        <f t="shared" si="310"/>
        <v>54849.08</v>
      </c>
      <c r="AY383" s="191">
        <f t="shared" si="311"/>
        <v>430129.6</v>
      </c>
      <c r="AZ383" s="191">
        <f t="shared" si="312"/>
        <v>54849.08</v>
      </c>
      <c r="BA383" s="193">
        <f t="shared" si="313"/>
        <v>1</v>
      </c>
      <c r="BB383" s="193">
        <f t="shared" si="314"/>
        <v>1</v>
      </c>
      <c r="BC383" s="193">
        <f t="shared" si="315"/>
        <v>1</v>
      </c>
      <c r="BD383" s="456">
        <f t="shared" si="277"/>
        <v>430129.6</v>
      </c>
      <c r="BE383" s="456">
        <f t="shared" si="316"/>
        <v>54849.08</v>
      </c>
      <c r="BF383" s="458">
        <f t="shared" si="317"/>
        <v>430129.6</v>
      </c>
      <c r="BG383" s="459">
        <f t="shared" si="318"/>
        <v>430129.6</v>
      </c>
      <c r="BH383" s="460"/>
      <c r="BI383" s="460"/>
      <c r="BJ383" s="467"/>
      <c r="BK383" s="467"/>
      <c r="BL383" s="462" t="str">
        <f t="shared" si="319"/>
        <v>08</v>
      </c>
    </row>
    <row r="384" spans="1:64" s="463" customFormat="1" ht="12" customHeight="1">
      <c r="A384" s="452" t="s">
        <v>686</v>
      </c>
      <c r="B384" s="453" t="s">
        <v>418</v>
      </c>
      <c r="C384" s="452" t="s">
        <v>657</v>
      </c>
      <c r="D384" s="453" t="s">
        <v>409</v>
      </c>
      <c r="E384" s="453" t="s">
        <v>1031</v>
      </c>
      <c r="F384" s="453" t="s">
        <v>586</v>
      </c>
      <c r="G384" s="453" t="s">
        <v>395</v>
      </c>
      <c r="H384" s="454" t="s">
        <v>653</v>
      </c>
      <c r="I384" s="453" t="s">
        <v>505</v>
      </c>
      <c r="J384" s="455">
        <v>30000</v>
      </c>
      <c r="K384" s="455">
        <v>22718</v>
      </c>
      <c r="L384" s="456" t="str">
        <f t="shared" si="278"/>
        <v>904014160801241008001024429001</v>
      </c>
      <c r="M384" s="457">
        <f t="array" ref="M384">IF(COUNT(SEARCH(Удалить_Роспись_КВСР,$B384)*SEARCH(Удалить_Роспись_ПБС,$C384)*SEARCH(Удалить_Роспись_КФСР, $D384)*SEARCH(Удалить_Роспись_КЦСР,$E384)*SEARCH(Удалить_Роспись_КВР,$F384)*SEARCH(Удалить_Роспись_ЭК,$H384)*SEARCH(Удалить_Роспись_КР,$I384))&gt;0,0,1)</f>
        <v>1</v>
      </c>
      <c r="N384" s="457">
        <f t="shared" si="321"/>
        <v>1</v>
      </c>
      <c r="O384" s="192" t="str">
        <f t="shared" si="279"/>
        <v/>
      </c>
      <c r="P384" s="192" t="str">
        <f t="shared" si="320"/>
        <v/>
      </c>
      <c r="Q384" s="300" t="str">
        <f t="shared" si="280"/>
        <v/>
      </c>
      <c r="R384" s="300" t="str">
        <f t="shared" si="281"/>
        <v/>
      </c>
      <c r="S384" s="300" t="str">
        <f t="shared" si="282"/>
        <v/>
      </c>
      <c r="T384" s="192" t="str">
        <f t="shared" si="283"/>
        <v/>
      </c>
      <c r="U384" s="303" t="str">
        <f t="shared" si="284"/>
        <v/>
      </c>
      <c r="V384" s="300" t="str">
        <f t="shared" si="285"/>
        <v/>
      </c>
      <c r="W384" s="192" t="str">
        <f t="shared" si="286"/>
        <v/>
      </c>
      <c r="X384" s="303" t="str">
        <f t="shared" si="287"/>
        <v/>
      </c>
      <c r="Y384" s="300" t="str">
        <f t="shared" si="288"/>
        <v/>
      </c>
      <c r="Z384" s="300" t="str">
        <f t="shared" si="289"/>
        <v/>
      </c>
      <c r="AA384" s="303" t="str">
        <f t="shared" si="290"/>
        <v/>
      </c>
      <c r="AB384" s="300" t="str">
        <f t="shared" si="291"/>
        <v/>
      </c>
      <c r="AC384" s="300" t="str">
        <f t="shared" si="292"/>
        <v/>
      </c>
      <c r="AD384" s="300" t="str">
        <f t="shared" si="293"/>
        <v/>
      </c>
      <c r="AE384" s="192" t="str">
        <f t="shared" si="294"/>
        <v/>
      </c>
      <c r="AF384" s="192" t="str">
        <f t="shared" si="295"/>
        <v/>
      </c>
      <c r="AG384" s="192"/>
      <c r="AH384" s="186"/>
      <c r="AI384" s="186"/>
      <c r="AJ384" s="300" t="str">
        <f t="shared" si="296"/>
        <v/>
      </c>
      <c r="AK384" s="300" t="str">
        <f t="shared" si="297"/>
        <v/>
      </c>
      <c r="AL384" s="300" t="str">
        <f t="shared" si="298"/>
        <v/>
      </c>
      <c r="AM384" s="300" t="str">
        <f t="shared" si="299"/>
        <v/>
      </c>
      <c r="AN384" s="300" t="str">
        <f t="shared" si="300"/>
        <v/>
      </c>
      <c r="AO384" s="300" t="str">
        <f t="shared" si="301"/>
        <v/>
      </c>
      <c r="AP384" s="300" t="str">
        <f t="shared" si="302"/>
        <v/>
      </c>
      <c r="AQ384" s="300" t="str">
        <f t="shared" si="303"/>
        <v/>
      </c>
      <c r="AR384" s="306" t="str">
        <f t="shared" si="304"/>
        <v/>
      </c>
      <c r="AS384" s="300" t="str">
        <f t="shared" si="305"/>
        <v/>
      </c>
      <c r="AT384" s="300" t="str">
        <f t="shared" si="306"/>
        <v/>
      </c>
      <c r="AU384" s="192" t="str">
        <f t="shared" si="307"/>
        <v>рбс</v>
      </c>
      <c r="AV384" s="192" t="str">
        <f t="shared" si="308"/>
        <v>рбс90401416общпро</v>
      </c>
      <c r="AW384" s="456">
        <f t="shared" si="309"/>
        <v>30000</v>
      </c>
      <c r="AX384" s="191">
        <f t="shared" si="310"/>
        <v>22718</v>
      </c>
      <c r="AY384" s="191">
        <f t="shared" si="311"/>
        <v>30000</v>
      </c>
      <c r="AZ384" s="191">
        <f t="shared" si="312"/>
        <v>22718</v>
      </c>
      <c r="BA384" s="193">
        <f t="shared" si="313"/>
        <v>1</v>
      </c>
      <c r="BB384" s="193">
        <f t="shared" si="314"/>
        <v>1</v>
      </c>
      <c r="BC384" s="193">
        <f t="shared" si="315"/>
        <v>1</v>
      </c>
      <c r="BD384" s="456">
        <f t="shared" si="277"/>
        <v>30000</v>
      </c>
      <c r="BE384" s="456">
        <f t="shared" si="316"/>
        <v>22718</v>
      </c>
      <c r="BF384" s="458">
        <f t="shared" si="317"/>
        <v>30000</v>
      </c>
      <c r="BG384" s="459">
        <f t="shared" si="318"/>
        <v>30000</v>
      </c>
      <c r="BH384" s="460"/>
      <c r="BI384" s="460"/>
      <c r="BJ384" s="467"/>
      <c r="BK384" s="467"/>
      <c r="BL384" s="462" t="str">
        <f t="shared" si="319"/>
        <v>08</v>
      </c>
    </row>
    <row r="385" spans="1:64" s="463" customFormat="1" ht="12" customHeight="1">
      <c r="A385" s="452" t="s">
        <v>686</v>
      </c>
      <c r="B385" s="453" t="s">
        <v>418</v>
      </c>
      <c r="C385" s="452" t="s">
        <v>657</v>
      </c>
      <c r="D385" s="453" t="s">
        <v>409</v>
      </c>
      <c r="E385" s="453" t="s">
        <v>1031</v>
      </c>
      <c r="F385" s="453" t="s">
        <v>586</v>
      </c>
      <c r="G385" s="453" t="s">
        <v>397</v>
      </c>
      <c r="H385" s="454" t="s">
        <v>653</v>
      </c>
      <c r="I385" s="453" t="s">
        <v>505</v>
      </c>
      <c r="J385" s="455">
        <v>300019</v>
      </c>
      <c r="K385" s="455">
        <v>116561.55</v>
      </c>
      <c r="L385" s="456" t="str">
        <f t="shared" si="278"/>
        <v>904014160801241008001024434001</v>
      </c>
      <c r="M385" s="457">
        <f t="array" ref="M385">IF(COUNT(SEARCH(Удалить_Роспись_КВСР,$B385)*SEARCH(Удалить_Роспись_ПБС,$C385)*SEARCH(Удалить_Роспись_КФСР, $D385)*SEARCH(Удалить_Роспись_КЦСР,$E385)*SEARCH(Удалить_Роспись_КВР,$F385)*SEARCH(Удалить_Роспись_ЭК,$H385)*SEARCH(Удалить_Роспись_КР,$I385))&gt;0,0,1)</f>
        <v>1</v>
      </c>
      <c r="N385" s="457">
        <f t="shared" si="321"/>
        <v>1</v>
      </c>
      <c r="O385" s="192" t="str">
        <f t="shared" si="279"/>
        <v/>
      </c>
      <c r="P385" s="192" t="str">
        <f t="shared" si="320"/>
        <v/>
      </c>
      <c r="Q385" s="300" t="str">
        <f t="shared" si="280"/>
        <v/>
      </c>
      <c r="R385" s="300" t="str">
        <f t="shared" si="281"/>
        <v/>
      </c>
      <c r="S385" s="300" t="str">
        <f t="shared" si="282"/>
        <v/>
      </c>
      <c r="T385" s="192" t="str">
        <f t="shared" si="283"/>
        <v/>
      </c>
      <c r="U385" s="303" t="str">
        <f t="shared" si="284"/>
        <v/>
      </c>
      <c r="V385" s="300" t="str">
        <f t="shared" si="285"/>
        <v/>
      </c>
      <c r="W385" s="192" t="str">
        <f t="shared" si="286"/>
        <v/>
      </c>
      <c r="X385" s="303" t="str">
        <f t="shared" si="287"/>
        <v/>
      </c>
      <c r="Y385" s="300" t="str">
        <f t="shared" si="288"/>
        <v/>
      </c>
      <c r="Z385" s="300" t="str">
        <f t="shared" si="289"/>
        <v/>
      </c>
      <c r="AA385" s="303" t="str">
        <f t="shared" si="290"/>
        <v/>
      </c>
      <c r="AB385" s="300" t="str">
        <f t="shared" si="291"/>
        <v/>
      </c>
      <c r="AC385" s="300" t="str">
        <f t="shared" si="292"/>
        <v/>
      </c>
      <c r="AD385" s="300" t="str">
        <f t="shared" si="293"/>
        <v/>
      </c>
      <c r="AE385" s="192" t="str">
        <f t="shared" si="294"/>
        <v/>
      </c>
      <c r="AF385" s="192" t="str">
        <f t="shared" si="295"/>
        <v/>
      </c>
      <c r="AG385" s="192"/>
      <c r="AH385" s="186"/>
      <c r="AI385" s="186"/>
      <c r="AJ385" s="300" t="str">
        <f t="shared" si="296"/>
        <v/>
      </c>
      <c r="AK385" s="300" t="str">
        <f t="shared" si="297"/>
        <v/>
      </c>
      <c r="AL385" s="300" t="str">
        <f t="shared" si="298"/>
        <v/>
      </c>
      <c r="AM385" s="300" t="str">
        <f t="shared" si="299"/>
        <v/>
      </c>
      <c r="AN385" s="300" t="str">
        <f t="shared" si="300"/>
        <v/>
      </c>
      <c r="AO385" s="300" t="str">
        <f t="shared" si="301"/>
        <v/>
      </c>
      <c r="AP385" s="300" t="str">
        <f t="shared" si="302"/>
        <v/>
      </c>
      <c r="AQ385" s="300" t="str">
        <f t="shared" si="303"/>
        <v/>
      </c>
      <c r="AR385" s="306" t="str">
        <f t="shared" si="304"/>
        <v/>
      </c>
      <c r="AS385" s="300" t="str">
        <f t="shared" si="305"/>
        <v/>
      </c>
      <c r="AT385" s="300" t="str">
        <f t="shared" si="306"/>
        <v/>
      </c>
      <c r="AU385" s="192" t="str">
        <f t="shared" si="307"/>
        <v>рбс</v>
      </c>
      <c r="AV385" s="192" t="str">
        <f t="shared" si="308"/>
        <v>рбс90401416общпро</v>
      </c>
      <c r="AW385" s="456">
        <f t="shared" si="309"/>
        <v>300019</v>
      </c>
      <c r="AX385" s="191">
        <f t="shared" si="310"/>
        <v>116561.55</v>
      </c>
      <c r="AY385" s="191">
        <f t="shared" si="311"/>
        <v>300019</v>
      </c>
      <c r="AZ385" s="191">
        <f t="shared" si="312"/>
        <v>116561.55</v>
      </c>
      <c r="BA385" s="193">
        <f t="shared" si="313"/>
        <v>1</v>
      </c>
      <c r="BB385" s="193">
        <f t="shared" si="314"/>
        <v>1</v>
      </c>
      <c r="BC385" s="193">
        <f t="shared" si="315"/>
        <v>1</v>
      </c>
      <c r="BD385" s="456">
        <f t="shared" si="277"/>
        <v>300019</v>
      </c>
      <c r="BE385" s="456">
        <f t="shared" si="316"/>
        <v>116561.55</v>
      </c>
      <c r="BF385" s="458">
        <f t="shared" si="317"/>
        <v>300019</v>
      </c>
      <c r="BG385" s="459">
        <f t="shared" si="318"/>
        <v>300019</v>
      </c>
      <c r="BH385" s="460"/>
      <c r="BI385" s="460"/>
      <c r="BJ385" s="467"/>
      <c r="BK385" s="467"/>
      <c r="BL385" s="462" t="str">
        <f t="shared" si="319"/>
        <v>08</v>
      </c>
    </row>
    <row r="386" spans="1:64" s="463" customFormat="1" ht="12" customHeight="1">
      <c r="A386" s="452" t="s">
        <v>686</v>
      </c>
      <c r="B386" s="453" t="s">
        <v>418</v>
      </c>
      <c r="C386" s="452" t="s">
        <v>657</v>
      </c>
      <c r="D386" s="453" t="s">
        <v>409</v>
      </c>
      <c r="E386" s="453" t="s">
        <v>1031</v>
      </c>
      <c r="F386" s="453" t="s">
        <v>614</v>
      </c>
      <c r="G386" s="453" t="s">
        <v>395</v>
      </c>
      <c r="H386" s="454" t="s">
        <v>653</v>
      </c>
      <c r="I386" s="453" t="s">
        <v>505</v>
      </c>
      <c r="J386" s="455">
        <v>10000</v>
      </c>
      <c r="K386" s="455">
        <v>10000</v>
      </c>
      <c r="L386" s="456" t="str">
        <f t="shared" si="278"/>
        <v>904014160801241008001033029001</v>
      </c>
      <c r="M386" s="457">
        <f t="array" ref="M386">IF(COUNT(SEARCH(Удалить_Роспись_КВСР,$B386)*SEARCH(Удалить_Роспись_ПБС,$C386)*SEARCH(Удалить_Роспись_КФСР, $D386)*SEARCH(Удалить_Роспись_КЦСР,$E386)*SEARCH(Удалить_Роспись_КВР,$F386)*SEARCH(Удалить_Роспись_ЭК,$H386)*SEARCH(Удалить_Роспись_КР,$I386))&gt;0,0,1)</f>
        <v>1</v>
      </c>
      <c r="N386" s="457">
        <f t="shared" si="321"/>
        <v>1</v>
      </c>
      <c r="O386" s="192" t="str">
        <f t="shared" si="279"/>
        <v/>
      </c>
      <c r="P386" s="192" t="str">
        <f t="shared" si="320"/>
        <v/>
      </c>
      <c r="Q386" s="300" t="str">
        <f t="shared" si="280"/>
        <v/>
      </c>
      <c r="R386" s="300" t="str">
        <f t="shared" si="281"/>
        <v/>
      </c>
      <c r="S386" s="300" t="str">
        <f t="shared" si="282"/>
        <v/>
      </c>
      <c r="T386" s="192" t="str">
        <f t="shared" si="283"/>
        <v/>
      </c>
      <c r="U386" s="303" t="str">
        <f t="shared" si="284"/>
        <v/>
      </c>
      <c r="V386" s="300" t="str">
        <f t="shared" si="285"/>
        <v/>
      </c>
      <c r="W386" s="192" t="str">
        <f t="shared" si="286"/>
        <v/>
      </c>
      <c r="X386" s="303" t="str">
        <f t="shared" si="287"/>
        <v/>
      </c>
      <c r="Y386" s="300" t="str">
        <f t="shared" si="288"/>
        <v/>
      </c>
      <c r="Z386" s="300" t="str">
        <f t="shared" si="289"/>
        <v/>
      </c>
      <c r="AA386" s="303" t="str">
        <f t="shared" si="290"/>
        <v/>
      </c>
      <c r="AB386" s="300" t="str">
        <f t="shared" si="291"/>
        <v/>
      </c>
      <c r="AC386" s="300" t="str">
        <f t="shared" si="292"/>
        <v/>
      </c>
      <c r="AD386" s="300" t="str">
        <f t="shared" si="293"/>
        <v/>
      </c>
      <c r="AE386" s="192" t="str">
        <f t="shared" si="294"/>
        <v/>
      </c>
      <c r="AF386" s="192" t="str">
        <f t="shared" si="295"/>
        <v/>
      </c>
      <c r="AG386" s="192"/>
      <c r="AH386" s="186"/>
      <c r="AI386" s="186"/>
      <c r="AJ386" s="300" t="str">
        <f t="shared" si="296"/>
        <v/>
      </c>
      <c r="AK386" s="300" t="str">
        <f t="shared" si="297"/>
        <v/>
      </c>
      <c r="AL386" s="300" t="str">
        <f t="shared" si="298"/>
        <v/>
      </c>
      <c r="AM386" s="300" t="str">
        <f t="shared" si="299"/>
        <v/>
      </c>
      <c r="AN386" s="300" t="str">
        <f t="shared" si="300"/>
        <v/>
      </c>
      <c r="AO386" s="300" t="str">
        <f t="shared" si="301"/>
        <v/>
      </c>
      <c r="AP386" s="300" t="str">
        <f t="shared" si="302"/>
        <v/>
      </c>
      <c r="AQ386" s="300" t="str">
        <f t="shared" si="303"/>
        <v/>
      </c>
      <c r="AR386" s="306" t="str">
        <f t="shared" si="304"/>
        <v/>
      </c>
      <c r="AS386" s="300" t="str">
        <f t="shared" si="305"/>
        <v/>
      </c>
      <c r="AT386" s="300" t="str">
        <f t="shared" si="306"/>
        <v/>
      </c>
      <c r="AU386" s="192" t="str">
        <f t="shared" si="307"/>
        <v>рбс</v>
      </c>
      <c r="AV386" s="192" t="str">
        <f t="shared" si="308"/>
        <v>рбс90401416общпро</v>
      </c>
      <c r="AW386" s="456">
        <f t="shared" si="309"/>
        <v>10000</v>
      </c>
      <c r="AX386" s="191">
        <f t="shared" si="310"/>
        <v>10000</v>
      </c>
      <c r="AY386" s="191">
        <f t="shared" si="311"/>
        <v>10000</v>
      </c>
      <c r="AZ386" s="191">
        <f t="shared" si="312"/>
        <v>10000</v>
      </c>
      <c r="BA386" s="193">
        <f t="shared" si="313"/>
        <v>1</v>
      </c>
      <c r="BB386" s="193">
        <f t="shared" si="314"/>
        <v>1</v>
      </c>
      <c r="BC386" s="193">
        <f t="shared" si="315"/>
        <v>1</v>
      </c>
      <c r="BD386" s="456">
        <f t="shared" si="277"/>
        <v>10000</v>
      </c>
      <c r="BE386" s="456">
        <f t="shared" si="316"/>
        <v>10000</v>
      </c>
      <c r="BF386" s="458">
        <f t="shared" si="317"/>
        <v>10000</v>
      </c>
      <c r="BG386" s="459">
        <f t="shared" si="318"/>
        <v>10000</v>
      </c>
      <c r="BH386" s="460"/>
      <c r="BI386" s="460"/>
      <c r="BJ386" s="467"/>
      <c r="BK386" s="467"/>
      <c r="BL386" s="462" t="str">
        <f t="shared" si="319"/>
        <v>08</v>
      </c>
    </row>
    <row r="387" spans="1:64" s="463" customFormat="1" ht="12" customHeight="1">
      <c r="A387" s="452" t="s">
        <v>686</v>
      </c>
      <c r="B387" s="453" t="s">
        <v>418</v>
      </c>
      <c r="C387" s="452" t="s">
        <v>657</v>
      </c>
      <c r="D387" s="453" t="s">
        <v>409</v>
      </c>
      <c r="E387" s="453" t="s">
        <v>1031</v>
      </c>
      <c r="F387" s="453" t="s">
        <v>1032</v>
      </c>
      <c r="G387" s="453" t="s">
        <v>395</v>
      </c>
      <c r="H387" s="454" t="s">
        <v>653</v>
      </c>
      <c r="I387" s="453" t="s">
        <v>505</v>
      </c>
      <c r="J387" s="455">
        <v>12000</v>
      </c>
      <c r="K387" s="455">
        <v>12000</v>
      </c>
      <c r="L387" s="456" t="str">
        <f t="shared" si="278"/>
        <v>904014160801241008001035029001</v>
      </c>
      <c r="M387" s="457">
        <f t="array" ref="M387">IF(COUNT(SEARCH(Удалить_Роспись_КВСР,$B387)*SEARCH(Удалить_Роспись_ПБС,$C387)*SEARCH(Удалить_Роспись_КФСР, $D387)*SEARCH(Удалить_Роспись_КЦСР,$E387)*SEARCH(Удалить_Роспись_КВР,$F387)*SEARCH(Удалить_Роспись_ЭК,$H387)*SEARCH(Удалить_Роспись_КР,$I387))&gt;0,0,1)</f>
        <v>1</v>
      </c>
      <c r="N387" s="457">
        <f t="shared" si="321"/>
        <v>1</v>
      </c>
      <c r="O387" s="192" t="str">
        <f t="shared" si="279"/>
        <v/>
      </c>
      <c r="P387" s="192" t="str">
        <f t="shared" si="320"/>
        <v/>
      </c>
      <c r="Q387" s="300" t="str">
        <f t="shared" si="280"/>
        <v/>
      </c>
      <c r="R387" s="300" t="str">
        <f t="shared" si="281"/>
        <v/>
      </c>
      <c r="S387" s="300" t="str">
        <f t="shared" si="282"/>
        <v/>
      </c>
      <c r="T387" s="192" t="str">
        <f t="shared" si="283"/>
        <v/>
      </c>
      <c r="U387" s="303" t="str">
        <f t="shared" si="284"/>
        <v/>
      </c>
      <c r="V387" s="300" t="str">
        <f t="shared" si="285"/>
        <v/>
      </c>
      <c r="W387" s="192" t="str">
        <f t="shared" si="286"/>
        <v/>
      </c>
      <c r="X387" s="303" t="str">
        <f t="shared" si="287"/>
        <v/>
      </c>
      <c r="Y387" s="300" t="str">
        <f t="shared" si="288"/>
        <v/>
      </c>
      <c r="Z387" s="300" t="str">
        <f t="shared" si="289"/>
        <v/>
      </c>
      <c r="AA387" s="303" t="str">
        <f t="shared" si="290"/>
        <v/>
      </c>
      <c r="AB387" s="300" t="str">
        <f t="shared" si="291"/>
        <v/>
      </c>
      <c r="AC387" s="300" t="str">
        <f t="shared" si="292"/>
        <v/>
      </c>
      <c r="AD387" s="300" t="str">
        <f t="shared" si="293"/>
        <v/>
      </c>
      <c r="AE387" s="192" t="str">
        <f t="shared" si="294"/>
        <v/>
      </c>
      <c r="AF387" s="192" t="str">
        <f t="shared" si="295"/>
        <v/>
      </c>
      <c r="AG387" s="192"/>
      <c r="AH387" s="186"/>
      <c r="AI387" s="186"/>
      <c r="AJ387" s="300" t="str">
        <f t="shared" si="296"/>
        <v/>
      </c>
      <c r="AK387" s="300" t="str">
        <f t="shared" si="297"/>
        <v/>
      </c>
      <c r="AL387" s="300" t="str">
        <f t="shared" si="298"/>
        <v/>
      </c>
      <c r="AM387" s="300" t="str">
        <f t="shared" si="299"/>
        <v/>
      </c>
      <c r="AN387" s="300" t="str">
        <f t="shared" si="300"/>
        <v/>
      </c>
      <c r="AO387" s="300" t="str">
        <f t="shared" si="301"/>
        <v/>
      </c>
      <c r="AP387" s="300" t="str">
        <f t="shared" si="302"/>
        <v/>
      </c>
      <c r="AQ387" s="300" t="str">
        <f t="shared" si="303"/>
        <v/>
      </c>
      <c r="AR387" s="306" t="str">
        <f t="shared" si="304"/>
        <v/>
      </c>
      <c r="AS387" s="300" t="str">
        <f t="shared" si="305"/>
        <v/>
      </c>
      <c r="AT387" s="300" t="str">
        <f t="shared" si="306"/>
        <v/>
      </c>
      <c r="AU387" s="192" t="str">
        <f t="shared" si="307"/>
        <v>рбс</v>
      </c>
      <c r="AV387" s="192" t="str">
        <f t="shared" si="308"/>
        <v>рбс90401416общпро</v>
      </c>
      <c r="AW387" s="456">
        <f t="shared" si="309"/>
        <v>12000</v>
      </c>
      <c r="AX387" s="191">
        <f t="shared" si="310"/>
        <v>12000</v>
      </c>
      <c r="AY387" s="191">
        <f t="shared" si="311"/>
        <v>12000</v>
      </c>
      <c r="AZ387" s="191">
        <f t="shared" si="312"/>
        <v>12000</v>
      </c>
      <c r="BA387" s="193">
        <f t="shared" si="313"/>
        <v>1</v>
      </c>
      <c r="BB387" s="193">
        <f t="shared" si="314"/>
        <v>1</v>
      </c>
      <c r="BC387" s="193">
        <f t="shared" si="315"/>
        <v>1</v>
      </c>
      <c r="BD387" s="456">
        <f t="shared" si="277"/>
        <v>12000</v>
      </c>
      <c r="BE387" s="456">
        <f t="shared" si="316"/>
        <v>12000</v>
      </c>
      <c r="BF387" s="458">
        <f t="shared" si="317"/>
        <v>12000</v>
      </c>
      <c r="BG387" s="459">
        <f t="shared" si="318"/>
        <v>12000</v>
      </c>
      <c r="BH387" s="460"/>
      <c r="BI387" s="460"/>
      <c r="BJ387" s="467"/>
      <c r="BK387" s="467"/>
      <c r="BL387" s="462" t="str">
        <f t="shared" si="319"/>
        <v>08</v>
      </c>
    </row>
    <row r="388" spans="1:64" s="463" customFormat="1" ht="12" customHeight="1">
      <c r="A388" s="452" t="s">
        <v>686</v>
      </c>
      <c r="B388" s="453" t="s">
        <v>418</v>
      </c>
      <c r="C388" s="452" t="s">
        <v>657</v>
      </c>
      <c r="D388" s="453" t="s">
        <v>409</v>
      </c>
      <c r="E388" s="453" t="s">
        <v>1033</v>
      </c>
      <c r="F388" s="453" t="s">
        <v>586</v>
      </c>
      <c r="G388" s="453" t="s">
        <v>395</v>
      </c>
      <c r="H388" s="454" t="s">
        <v>653</v>
      </c>
      <c r="I388" s="453" t="s">
        <v>505</v>
      </c>
      <c r="J388" s="455">
        <v>25000</v>
      </c>
      <c r="K388" s="455">
        <v>4850</v>
      </c>
      <c r="L388" s="456" t="str">
        <f t="shared" si="278"/>
        <v>904014160801242008000024429001</v>
      </c>
      <c r="M388" s="457">
        <f t="array" ref="M388">IF(COUNT(SEARCH(Удалить_Роспись_КВСР,$B388)*SEARCH(Удалить_Роспись_ПБС,$C388)*SEARCH(Удалить_Роспись_КФСР, $D388)*SEARCH(Удалить_Роспись_КЦСР,$E388)*SEARCH(Удалить_Роспись_КВР,$F388)*SEARCH(Удалить_Роспись_ЭК,$H388)*SEARCH(Удалить_Роспись_КР,$I388))&gt;0,0,1)</f>
        <v>1</v>
      </c>
      <c r="N388" s="457">
        <f t="shared" si="321"/>
        <v>1</v>
      </c>
      <c r="O388" s="192" t="str">
        <f t="shared" si="279"/>
        <v/>
      </c>
      <c r="P388" s="192" t="str">
        <f t="shared" si="320"/>
        <v/>
      </c>
      <c r="Q388" s="300" t="str">
        <f t="shared" si="280"/>
        <v/>
      </c>
      <c r="R388" s="300" t="str">
        <f t="shared" si="281"/>
        <v/>
      </c>
      <c r="S388" s="300" t="str">
        <f t="shared" si="282"/>
        <v/>
      </c>
      <c r="T388" s="192" t="str">
        <f t="shared" si="283"/>
        <v/>
      </c>
      <c r="U388" s="303" t="str">
        <f t="shared" si="284"/>
        <v/>
      </c>
      <c r="V388" s="300" t="str">
        <f t="shared" si="285"/>
        <v/>
      </c>
      <c r="W388" s="192" t="str">
        <f t="shared" si="286"/>
        <v/>
      </c>
      <c r="X388" s="303" t="str">
        <f t="shared" si="287"/>
        <v/>
      </c>
      <c r="Y388" s="300" t="str">
        <f t="shared" si="288"/>
        <v/>
      </c>
      <c r="Z388" s="300" t="str">
        <f t="shared" si="289"/>
        <v/>
      </c>
      <c r="AA388" s="303" t="str">
        <f t="shared" si="290"/>
        <v/>
      </c>
      <c r="AB388" s="300" t="str">
        <f t="shared" si="291"/>
        <v/>
      </c>
      <c r="AC388" s="300" t="str">
        <f t="shared" si="292"/>
        <v/>
      </c>
      <c r="AD388" s="300" t="str">
        <f t="shared" si="293"/>
        <v/>
      </c>
      <c r="AE388" s="192" t="str">
        <f t="shared" si="294"/>
        <v/>
      </c>
      <c r="AF388" s="192" t="str">
        <f t="shared" si="295"/>
        <v/>
      </c>
      <c r="AG388" s="192"/>
      <c r="AH388" s="186"/>
      <c r="AI388" s="186"/>
      <c r="AJ388" s="300" t="str">
        <f t="shared" si="296"/>
        <v/>
      </c>
      <c r="AK388" s="300" t="str">
        <f t="shared" si="297"/>
        <v/>
      </c>
      <c r="AL388" s="300" t="str">
        <f t="shared" si="298"/>
        <v/>
      </c>
      <c r="AM388" s="300" t="str">
        <f t="shared" si="299"/>
        <v/>
      </c>
      <c r="AN388" s="300" t="str">
        <f t="shared" si="300"/>
        <v/>
      </c>
      <c r="AO388" s="300" t="str">
        <f t="shared" si="301"/>
        <v/>
      </c>
      <c r="AP388" s="300" t="str">
        <f t="shared" si="302"/>
        <v/>
      </c>
      <c r="AQ388" s="300" t="str">
        <f t="shared" si="303"/>
        <v/>
      </c>
      <c r="AR388" s="306" t="str">
        <f t="shared" si="304"/>
        <v/>
      </c>
      <c r="AS388" s="300" t="str">
        <f t="shared" si="305"/>
        <v/>
      </c>
      <c r="AT388" s="300" t="str">
        <f t="shared" si="306"/>
        <v/>
      </c>
      <c r="AU388" s="192" t="str">
        <f t="shared" si="307"/>
        <v>рбс</v>
      </c>
      <c r="AV388" s="192" t="str">
        <f t="shared" si="308"/>
        <v>рбс90401416общпро</v>
      </c>
      <c r="AW388" s="456">
        <f t="shared" si="309"/>
        <v>25000</v>
      </c>
      <c r="AX388" s="191">
        <f t="shared" si="310"/>
        <v>4850</v>
      </c>
      <c r="AY388" s="191">
        <f t="shared" si="311"/>
        <v>25000</v>
      </c>
      <c r="AZ388" s="191">
        <f t="shared" si="312"/>
        <v>4850</v>
      </c>
      <c r="BA388" s="193">
        <f t="shared" si="313"/>
        <v>1</v>
      </c>
      <c r="BB388" s="193">
        <f t="shared" si="314"/>
        <v>1</v>
      </c>
      <c r="BC388" s="193">
        <f t="shared" si="315"/>
        <v>1</v>
      </c>
      <c r="BD388" s="456">
        <f t="shared" si="277"/>
        <v>25000</v>
      </c>
      <c r="BE388" s="456">
        <f t="shared" si="316"/>
        <v>4850</v>
      </c>
      <c r="BF388" s="458">
        <f t="shared" si="317"/>
        <v>25000</v>
      </c>
      <c r="BG388" s="459">
        <f t="shared" si="318"/>
        <v>25000</v>
      </c>
      <c r="BH388" s="460"/>
      <c r="BI388" s="460"/>
      <c r="BJ388" s="467"/>
      <c r="BK388" s="467"/>
      <c r="BL388" s="462" t="str">
        <f t="shared" si="319"/>
        <v>08</v>
      </c>
    </row>
    <row r="389" spans="1:64" s="463" customFormat="1" ht="12" customHeight="1">
      <c r="A389" s="452" t="s">
        <v>686</v>
      </c>
      <c r="B389" s="453" t="s">
        <v>418</v>
      </c>
      <c r="C389" s="452" t="s">
        <v>657</v>
      </c>
      <c r="D389" s="453" t="s">
        <v>409</v>
      </c>
      <c r="E389" s="453" t="s">
        <v>1033</v>
      </c>
      <c r="F389" s="453" t="s">
        <v>586</v>
      </c>
      <c r="G389" s="453" t="s">
        <v>397</v>
      </c>
      <c r="H389" s="454" t="s">
        <v>653</v>
      </c>
      <c r="I389" s="453" t="s">
        <v>505</v>
      </c>
      <c r="J389" s="455">
        <v>15000</v>
      </c>
      <c r="K389" s="455">
        <v>110</v>
      </c>
      <c r="L389" s="456" t="str">
        <f t="shared" si="278"/>
        <v>904014160801242008000024434001</v>
      </c>
      <c r="M389" s="457">
        <f t="array" ref="M389">IF(COUNT(SEARCH(Удалить_Роспись_КВСР,$B389)*SEARCH(Удалить_Роспись_ПБС,$C389)*SEARCH(Удалить_Роспись_КФСР, $D389)*SEARCH(Удалить_Роспись_КЦСР,$E389)*SEARCH(Удалить_Роспись_КВР,$F389)*SEARCH(Удалить_Роспись_ЭК,$H389)*SEARCH(Удалить_Роспись_КР,$I389))&gt;0,0,1)</f>
        <v>1</v>
      </c>
      <c r="N389" s="457">
        <f t="shared" si="321"/>
        <v>1</v>
      </c>
      <c r="O389" s="192" t="str">
        <f t="shared" si="279"/>
        <v/>
      </c>
      <c r="P389" s="192" t="str">
        <f t="shared" si="320"/>
        <v/>
      </c>
      <c r="Q389" s="300" t="str">
        <f t="shared" si="280"/>
        <v/>
      </c>
      <c r="R389" s="300" t="str">
        <f t="shared" si="281"/>
        <v/>
      </c>
      <c r="S389" s="300" t="str">
        <f t="shared" si="282"/>
        <v/>
      </c>
      <c r="T389" s="192" t="str">
        <f t="shared" si="283"/>
        <v/>
      </c>
      <c r="U389" s="303" t="str">
        <f t="shared" si="284"/>
        <v/>
      </c>
      <c r="V389" s="300" t="str">
        <f t="shared" si="285"/>
        <v/>
      </c>
      <c r="W389" s="192" t="str">
        <f t="shared" si="286"/>
        <v/>
      </c>
      <c r="X389" s="303" t="str">
        <f t="shared" si="287"/>
        <v/>
      </c>
      <c r="Y389" s="300" t="str">
        <f t="shared" si="288"/>
        <v/>
      </c>
      <c r="Z389" s="300" t="str">
        <f t="shared" si="289"/>
        <v/>
      </c>
      <c r="AA389" s="303" t="str">
        <f t="shared" si="290"/>
        <v/>
      </c>
      <c r="AB389" s="300" t="str">
        <f t="shared" si="291"/>
        <v/>
      </c>
      <c r="AC389" s="300" t="str">
        <f t="shared" si="292"/>
        <v/>
      </c>
      <c r="AD389" s="300" t="str">
        <f t="shared" si="293"/>
        <v/>
      </c>
      <c r="AE389" s="192" t="str">
        <f t="shared" si="294"/>
        <v/>
      </c>
      <c r="AF389" s="192" t="str">
        <f t="shared" si="295"/>
        <v/>
      </c>
      <c r="AG389" s="192"/>
      <c r="AH389" s="186"/>
      <c r="AI389" s="186"/>
      <c r="AJ389" s="300" t="str">
        <f t="shared" si="296"/>
        <v/>
      </c>
      <c r="AK389" s="300" t="str">
        <f t="shared" si="297"/>
        <v/>
      </c>
      <c r="AL389" s="300" t="str">
        <f t="shared" si="298"/>
        <v/>
      </c>
      <c r="AM389" s="300" t="str">
        <f t="shared" si="299"/>
        <v/>
      </c>
      <c r="AN389" s="300" t="str">
        <f t="shared" si="300"/>
        <v/>
      </c>
      <c r="AO389" s="300" t="str">
        <f t="shared" si="301"/>
        <v/>
      </c>
      <c r="AP389" s="300" t="str">
        <f t="shared" si="302"/>
        <v/>
      </c>
      <c r="AQ389" s="300" t="str">
        <f t="shared" si="303"/>
        <v/>
      </c>
      <c r="AR389" s="306" t="str">
        <f t="shared" si="304"/>
        <v/>
      </c>
      <c r="AS389" s="300" t="str">
        <f t="shared" si="305"/>
        <v/>
      </c>
      <c r="AT389" s="300" t="str">
        <f t="shared" si="306"/>
        <v/>
      </c>
      <c r="AU389" s="192" t="str">
        <f t="shared" si="307"/>
        <v>рбс</v>
      </c>
      <c r="AV389" s="192" t="str">
        <f t="shared" si="308"/>
        <v>рбс90401416общпро</v>
      </c>
      <c r="AW389" s="456">
        <f t="shared" si="309"/>
        <v>15000</v>
      </c>
      <c r="AX389" s="191">
        <f t="shared" si="310"/>
        <v>110</v>
      </c>
      <c r="AY389" s="191">
        <f t="shared" si="311"/>
        <v>15000</v>
      </c>
      <c r="AZ389" s="191">
        <f t="shared" si="312"/>
        <v>110</v>
      </c>
      <c r="BA389" s="193">
        <f t="shared" si="313"/>
        <v>1</v>
      </c>
      <c r="BB389" s="193">
        <f t="shared" si="314"/>
        <v>1</v>
      </c>
      <c r="BC389" s="193">
        <f t="shared" si="315"/>
        <v>1</v>
      </c>
      <c r="BD389" s="456">
        <f t="shared" si="277"/>
        <v>15000</v>
      </c>
      <c r="BE389" s="456">
        <f t="shared" si="316"/>
        <v>110</v>
      </c>
      <c r="BF389" s="458">
        <f t="shared" si="317"/>
        <v>15000</v>
      </c>
      <c r="BG389" s="459">
        <f t="shared" si="318"/>
        <v>15000</v>
      </c>
      <c r="BH389" s="460"/>
      <c r="BI389" s="460"/>
      <c r="BJ389" s="467"/>
      <c r="BK389" s="467"/>
      <c r="BL389" s="462" t="str">
        <f t="shared" si="319"/>
        <v>08</v>
      </c>
    </row>
    <row r="390" spans="1:64" ht="12" hidden="1" customHeight="1">
      <c r="A390" s="333" t="s">
        <v>686</v>
      </c>
      <c r="B390" s="381" t="s">
        <v>418</v>
      </c>
      <c r="C390" s="333" t="s">
        <v>657</v>
      </c>
      <c r="D390" s="381" t="s">
        <v>322</v>
      </c>
      <c r="E390" s="381" t="s">
        <v>1034</v>
      </c>
      <c r="F390" s="381" t="s">
        <v>586</v>
      </c>
      <c r="G390" s="381" t="s">
        <v>389</v>
      </c>
      <c r="H390" s="100" t="s">
        <v>653</v>
      </c>
      <c r="I390" s="381" t="s">
        <v>339</v>
      </c>
      <c r="J390" s="382">
        <v>20000</v>
      </c>
      <c r="K390" s="382">
        <v>20000</v>
      </c>
      <c r="L390" s="191" t="str">
        <f t="shared" si="278"/>
        <v>904014160909271007555024422610</v>
      </c>
      <c r="M390" s="192">
        <f t="array" ref="M390">IF(COUNT(SEARCH(Удалить_Роспись_КВСР,$B390)*SEARCH(Удалить_Роспись_ПБС,$C390)*SEARCH(Удалить_Роспись_КФСР, $D390)*SEARCH(Удалить_Роспись_КЦСР,$E390)*SEARCH(Удалить_Роспись_КВР,$F390)*SEARCH(Удалить_Роспись_ЭК,$H390)*SEARCH(Удалить_Роспись_КР,$I390))&gt;0,0,1)</f>
        <v>0</v>
      </c>
      <c r="N390" s="192">
        <v>0</v>
      </c>
      <c r="O390" s="192" t="str">
        <f t="shared" si="279"/>
        <v/>
      </c>
      <c r="P390" s="192" t="str">
        <f t="shared" si="320"/>
        <v/>
      </c>
      <c r="Q390" s="300" t="str">
        <f t="shared" si="280"/>
        <v/>
      </c>
      <c r="R390" s="300" t="str">
        <f t="shared" si="281"/>
        <v/>
      </c>
      <c r="S390" s="300" t="str">
        <f t="shared" si="282"/>
        <v/>
      </c>
      <c r="T390" s="192" t="str">
        <f t="shared" si="283"/>
        <v/>
      </c>
      <c r="U390" s="303" t="str">
        <f t="shared" si="284"/>
        <v/>
      </c>
      <c r="V390" s="300" t="str">
        <f t="shared" si="285"/>
        <v/>
      </c>
      <c r="W390" s="192" t="str">
        <f t="shared" si="286"/>
        <v/>
      </c>
      <c r="X390" s="303" t="str">
        <f t="shared" si="287"/>
        <v/>
      </c>
      <c r="Y390" s="300" t="str">
        <f t="shared" si="288"/>
        <v/>
      </c>
      <c r="Z390" s="300" t="str">
        <f t="shared" si="289"/>
        <v/>
      </c>
      <c r="AA390" s="303" t="str">
        <f t="shared" si="290"/>
        <v/>
      </c>
      <c r="AB390" s="300" t="str">
        <f t="shared" si="291"/>
        <v/>
      </c>
      <c r="AC390" s="300" t="str">
        <f t="shared" si="292"/>
        <v/>
      </c>
      <c r="AD390" s="300" t="str">
        <f t="shared" si="293"/>
        <v/>
      </c>
      <c r="AE390" s="192" t="str">
        <f t="shared" si="294"/>
        <v/>
      </c>
      <c r="AF390" s="192" t="str">
        <f t="shared" si="295"/>
        <v/>
      </c>
      <c r="AG390" s="192"/>
      <c r="AJ390" s="300" t="str">
        <f t="shared" si="296"/>
        <v/>
      </c>
      <c r="AK390" s="300" t="str">
        <f t="shared" si="297"/>
        <v/>
      </c>
      <c r="AL390" s="300" t="str">
        <f t="shared" si="298"/>
        <v/>
      </c>
      <c r="AM390" s="300" t="str">
        <f t="shared" si="299"/>
        <v/>
      </c>
      <c r="AN390" s="300" t="str">
        <f t="shared" si="300"/>
        <v/>
      </c>
      <c r="AO390" s="300" t="str">
        <f t="shared" si="301"/>
        <v/>
      </c>
      <c r="AP390" s="300" t="str">
        <f t="shared" si="302"/>
        <v/>
      </c>
      <c r="AQ390" s="300" t="str">
        <f t="shared" si="303"/>
        <v/>
      </c>
      <c r="AR390" s="306" t="str">
        <f t="shared" si="304"/>
        <v/>
      </c>
      <c r="AS390" s="300" t="str">
        <f t="shared" si="305"/>
        <v/>
      </c>
      <c r="AT390" s="300" t="str">
        <f t="shared" si="306"/>
        <v/>
      </c>
      <c r="AU390" s="192" t="str">
        <f t="shared" si="307"/>
        <v>рбс</v>
      </c>
      <c r="AV390" s="192" t="str">
        <f t="shared" si="308"/>
        <v>рбс90401416общпро</v>
      </c>
      <c r="AW390" s="191">
        <f t="shared" si="309"/>
        <v>0</v>
      </c>
      <c r="AX390" s="191">
        <f t="shared" si="310"/>
        <v>0</v>
      </c>
      <c r="AY390" s="191">
        <f t="shared" si="311"/>
        <v>0</v>
      </c>
      <c r="AZ390" s="191">
        <f t="shared" si="312"/>
        <v>0</v>
      </c>
      <c r="BA390" s="193">
        <f t="shared" si="313"/>
        <v>1</v>
      </c>
      <c r="BB390" s="193">
        <f t="shared" si="314"/>
        <v>1</v>
      </c>
      <c r="BC390" s="193">
        <f t="shared" si="315"/>
        <v>1</v>
      </c>
      <c r="BD390" s="191">
        <f t="shared" si="277"/>
        <v>0</v>
      </c>
      <c r="BE390" s="191">
        <f t="shared" si="316"/>
        <v>0</v>
      </c>
      <c r="BF390" s="210">
        <f t="shared" si="317"/>
        <v>0</v>
      </c>
      <c r="BG390" s="211">
        <f t="shared" si="318"/>
        <v>0</v>
      </c>
      <c r="BH390" s="289"/>
      <c r="BI390" s="289"/>
      <c r="BJ390" s="228"/>
      <c r="BK390" s="228"/>
      <c r="BL390" s="233" t="str">
        <f t="shared" si="319"/>
        <v>09</v>
      </c>
    </row>
    <row r="391" spans="1:64" ht="12" customHeight="1">
      <c r="A391" s="333" t="s">
        <v>686</v>
      </c>
      <c r="B391" s="381" t="s">
        <v>418</v>
      </c>
      <c r="C391" s="333" t="s">
        <v>657</v>
      </c>
      <c r="D391" s="381" t="s">
        <v>322</v>
      </c>
      <c r="E391" s="381" t="s">
        <v>1035</v>
      </c>
      <c r="F391" s="381" t="s">
        <v>586</v>
      </c>
      <c r="G391" s="381" t="s">
        <v>389</v>
      </c>
      <c r="H391" s="100" t="s">
        <v>653</v>
      </c>
      <c r="I391" s="381" t="s">
        <v>505</v>
      </c>
      <c r="J391" s="382">
        <v>2422.13</v>
      </c>
      <c r="K391" s="382">
        <v>2422.13</v>
      </c>
      <c r="L391" s="191" t="str">
        <f t="shared" si="278"/>
        <v>90401416090927100S555024422601</v>
      </c>
      <c r="M391" s="192">
        <f t="array" ref="M391">IF(COUNT(SEARCH(Удалить_Роспись_КВСР,$B391)*SEARCH(Удалить_Роспись_ПБС,$C391)*SEARCH(Удалить_Роспись_КФСР, $D391)*SEARCH(Удалить_Роспись_КЦСР,$E391)*SEARCH(Удалить_Роспись_КВР,$F391)*SEARCH(Удалить_Роспись_ЭК,$H391)*SEARCH(Удалить_Роспись_КР,$I391))&gt;0,0,1)</f>
        <v>1</v>
      </c>
      <c r="N391" s="192">
        <v>0</v>
      </c>
      <c r="O391" s="192" t="str">
        <f t="shared" si="279"/>
        <v/>
      </c>
      <c r="P391" s="192" t="str">
        <f t="shared" si="320"/>
        <v/>
      </c>
      <c r="Q391" s="300" t="str">
        <f t="shared" si="280"/>
        <v/>
      </c>
      <c r="R391" s="300" t="str">
        <f t="shared" si="281"/>
        <v/>
      </c>
      <c r="S391" s="300" t="str">
        <f t="shared" si="282"/>
        <v/>
      </c>
      <c r="T391" s="192" t="str">
        <f t="shared" si="283"/>
        <v/>
      </c>
      <c r="U391" s="303" t="str">
        <f t="shared" si="284"/>
        <v/>
      </c>
      <c r="V391" s="300" t="str">
        <f t="shared" si="285"/>
        <v/>
      </c>
      <c r="W391" s="192" t="str">
        <f t="shared" si="286"/>
        <v/>
      </c>
      <c r="X391" s="303" t="str">
        <f t="shared" si="287"/>
        <v/>
      </c>
      <c r="Y391" s="300" t="str">
        <f t="shared" si="288"/>
        <v/>
      </c>
      <c r="Z391" s="300" t="str">
        <f t="shared" si="289"/>
        <v/>
      </c>
      <c r="AA391" s="303" t="str">
        <f t="shared" si="290"/>
        <v/>
      </c>
      <c r="AB391" s="300" t="str">
        <f t="shared" si="291"/>
        <v/>
      </c>
      <c r="AC391" s="300" t="str">
        <f t="shared" si="292"/>
        <v/>
      </c>
      <c r="AD391" s="300" t="str">
        <f t="shared" si="293"/>
        <v/>
      </c>
      <c r="AE391" s="192" t="str">
        <f t="shared" si="294"/>
        <v/>
      </c>
      <c r="AF391" s="192" t="str">
        <f t="shared" si="295"/>
        <v/>
      </c>
      <c r="AG391" s="192"/>
      <c r="AJ391" s="300" t="str">
        <f t="shared" si="296"/>
        <v/>
      </c>
      <c r="AK391" s="300" t="str">
        <f t="shared" si="297"/>
        <v/>
      </c>
      <c r="AL391" s="300" t="str">
        <f t="shared" si="298"/>
        <v/>
      </c>
      <c r="AM391" s="300" t="str">
        <f t="shared" si="299"/>
        <v/>
      </c>
      <c r="AN391" s="300" t="str">
        <f t="shared" si="300"/>
        <v/>
      </c>
      <c r="AO391" s="300" t="str">
        <f t="shared" si="301"/>
        <v/>
      </c>
      <c r="AP391" s="300" t="str">
        <f t="shared" si="302"/>
        <v/>
      </c>
      <c r="AQ391" s="300" t="str">
        <f t="shared" si="303"/>
        <v/>
      </c>
      <c r="AR391" s="306" t="str">
        <f t="shared" si="304"/>
        <v/>
      </c>
      <c r="AS391" s="300" t="str">
        <f t="shared" si="305"/>
        <v/>
      </c>
      <c r="AT391" s="300" t="str">
        <f t="shared" si="306"/>
        <v/>
      </c>
      <c r="AU391" s="192" t="str">
        <f t="shared" si="307"/>
        <v>рбс</v>
      </c>
      <c r="AV391" s="192" t="str">
        <f t="shared" si="308"/>
        <v>рбс90401416общпро</v>
      </c>
      <c r="AW391" s="191">
        <f t="shared" si="309"/>
        <v>2422.13</v>
      </c>
      <c r="AX391" s="191">
        <f t="shared" si="310"/>
        <v>2422.13</v>
      </c>
      <c r="AY391" s="191">
        <f t="shared" si="311"/>
        <v>0</v>
      </c>
      <c r="AZ391" s="191">
        <f t="shared" si="312"/>
        <v>0</v>
      </c>
      <c r="BA391" s="193">
        <f t="shared" si="313"/>
        <v>1</v>
      </c>
      <c r="BB391" s="193">
        <f t="shared" si="314"/>
        <v>1</v>
      </c>
      <c r="BC391" s="193">
        <f t="shared" si="315"/>
        <v>1</v>
      </c>
      <c r="BD391" s="191">
        <f t="shared" si="277"/>
        <v>0</v>
      </c>
      <c r="BE391" s="191">
        <f t="shared" si="316"/>
        <v>0</v>
      </c>
      <c r="BF391" s="210">
        <f t="shared" si="317"/>
        <v>0</v>
      </c>
      <c r="BG391" s="211">
        <f t="shared" si="318"/>
        <v>0</v>
      </c>
      <c r="BH391" s="289"/>
      <c r="BI391" s="289"/>
      <c r="BJ391" s="228"/>
      <c r="BK391" s="228"/>
      <c r="BL391" s="233" t="str">
        <f t="shared" si="319"/>
        <v>09</v>
      </c>
    </row>
    <row r="392" spans="1:64" ht="12" customHeight="1">
      <c r="A392" s="333" t="s">
        <v>686</v>
      </c>
      <c r="B392" s="381" t="s">
        <v>418</v>
      </c>
      <c r="C392" s="333" t="s">
        <v>657</v>
      </c>
      <c r="D392" s="381" t="s">
        <v>311</v>
      </c>
      <c r="E392" s="381" t="s">
        <v>882</v>
      </c>
      <c r="F392" s="381" t="s">
        <v>1036</v>
      </c>
      <c r="G392" s="381" t="s">
        <v>389</v>
      </c>
      <c r="H392" s="100" t="s">
        <v>653</v>
      </c>
      <c r="I392" s="381" t="s">
        <v>505</v>
      </c>
      <c r="J392" s="382">
        <v>85760</v>
      </c>
      <c r="K392" s="382">
        <v>85760</v>
      </c>
      <c r="L392" s="191" t="str">
        <f t="shared" si="278"/>
        <v>904014161003901008000032322601</v>
      </c>
      <c r="M392" s="192">
        <f t="array" ref="M392">IF(COUNT(SEARCH(Удалить_Роспись_КВСР,$B392)*SEARCH(Удалить_Роспись_ПБС,$C392)*SEARCH(Удалить_Роспись_КФСР, $D392)*SEARCH(Удалить_Роспись_КЦСР,$E392)*SEARCH(Удалить_Роспись_КВР,$F392)*SEARCH(Удалить_Роспись_ЭК,$H392)*SEARCH(Удалить_Роспись_КР,$I392))&gt;0,0,1)</f>
        <v>1</v>
      </c>
      <c r="N392" s="192">
        <v>0</v>
      </c>
      <c r="O392" s="192" t="str">
        <f t="shared" si="279"/>
        <v/>
      </c>
      <c r="P392" s="192" t="str">
        <f t="shared" si="320"/>
        <v/>
      </c>
      <c r="Q392" s="300" t="str">
        <f t="shared" si="280"/>
        <v/>
      </c>
      <c r="R392" s="300" t="str">
        <f t="shared" si="281"/>
        <v/>
      </c>
      <c r="S392" s="300" t="str">
        <f t="shared" si="282"/>
        <v/>
      </c>
      <c r="T392" s="192" t="str">
        <f t="shared" si="283"/>
        <v/>
      </c>
      <c r="U392" s="303" t="str">
        <f t="shared" si="284"/>
        <v/>
      </c>
      <c r="V392" s="300" t="str">
        <f t="shared" si="285"/>
        <v/>
      </c>
      <c r="W392" s="192" t="str">
        <f t="shared" si="286"/>
        <v/>
      </c>
      <c r="X392" s="303" t="str">
        <f t="shared" si="287"/>
        <v/>
      </c>
      <c r="Y392" s="300" t="str">
        <f t="shared" si="288"/>
        <v/>
      </c>
      <c r="Z392" s="300" t="str">
        <f t="shared" si="289"/>
        <v/>
      </c>
      <c r="AA392" s="303" t="str">
        <f t="shared" si="290"/>
        <v/>
      </c>
      <c r="AB392" s="300" t="str">
        <f t="shared" si="291"/>
        <v/>
      </c>
      <c r="AC392" s="300" t="str">
        <f t="shared" si="292"/>
        <v/>
      </c>
      <c r="AD392" s="300" t="str">
        <f t="shared" si="293"/>
        <v/>
      </c>
      <c r="AE392" s="192" t="str">
        <f t="shared" si="294"/>
        <v/>
      </c>
      <c r="AF392" s="192" t="str">
        <f t="shared" si="295"/>
        <v/>
      </c>
      <c r="AG392" s="192"/>
      <c r="AJ392" s="300" t="str">
        <f t="shared" si="296"/>
        <v/>
      </c>
      <c r="AK392" s="300" t="str">
        <f t="shared" si="297"/>
        <v/>
      </c>
      <c r="AL392" s="300" t="str">
        <f t="shared" si="298"/>
        <v/>
      </c>
      <c r="AM392" s="300" t="str">
        <f t="shared" si="299"/>
        <v/>
      </c>
      <c r="AN392" s="300" t="str">
        <f t="shared" si="300"/>
        <v/>
      </c>
      <c r="AO392" s="300" t="str">
        <f t="shared" si="301"/>
        <v/>
      </c>
      <c r="AP392" s="300" t="str">
        <f t="shared" si="302"/>
        <v/>
      </c>
      <c r="AQ392" s="300" t="str">
        <f t="shared" si="303"/>
        <v/>
      </c>
      <c r="AR392" s="306" t="str">
        <f t="shared" si="304"/>
        <v/>
      </c>
      <c r="AS392" s="300" t="str">
        <f t="shared" si="305"/>
        <v/>
      </c>
      <c r="AT392" s="300" t="str">
        <f t="shared" si="306"/>
        <v/>
      </c>
      <c r="AU392" s="192" t="str">
        <f t="shared" si="307"/>
        <v>рбс</v>
      </c>
      <c r="AV392" s="192" t="str">
        <f t="shared" si="308"/>
        <v>рбс90401416общпро</v>
      </c>
      <c r="AW392" s="191">
        <f t="shared" si="309"/>
        <v>85760</v>
      </c>
      <c r="AX392" s="191">
        <f t="shared" si="310"/>
        <v>85760</v>
      </c>
      <c r="AY392" s="191">
        <f t="shared" si="311"/>
        <v>0</v>
      </c>
      <c r="AZ392" s="191">
        <f t="shared" si="312"/>
        <v>0</v>
      </c>
      <c r="BA392" s="193">
        <f t="shared" si="313"/>
        <v>1</v>
      </c>
      <c r="BB392" s="193">
        <f t="shared" si="314"/>
        <v>1</v>
      </c>
      <c r="BC392" s="193">
        <f t="shared" si="315"/>
        <v>1</v>
      </c>
      <c r="BD392" s="191">
        <f t="shared" si="277"/>
        <v>0</v>
      </c>
      <c r="BE392" s="191">
        <f t="shared" si="316"/>
        <v>0</v>
      </c>
      <c r="BF392" s="210">
        <f t="shared" si="317"/>
        <v>0</v>
      </c>
      <c r="BG392" s="211">
        <f t="shared" si="318"/>
        <v>0</v>
      </c>
      <c r="BH392" s="289"/>
      <c r="BI392" s="289"/>
      <c r="BJ392" s="228"/>
      <c r="BK392" s="228"/>
      <c r="BL392" s="233" t="str">
        <f t="shared" si="319"/>
        <v>10</v>
      </c>
    </row>
    <row r="393" spans="1:64" ht="12" customHeight="1">
      <c r="A393" s="333" t="s">
        <v>686</v>
      </c>
      <c r="B393" s="381" t="s">
        <v>418</v>
      </c>
      <c r="C393" s="333" t="s">
        <v>657</v>
      </c>
      <c r="D393" s="381" t="s">
        <v>311</v>
      </c>
      <c r="E393" s="381" t="s">
        <v>882</v>
      </c>
      <c r="F393" s="381" t="s">
        <v>1036</v>
      </c>
      <c r="G393" s="381" t="s">
        <v>397</v>
      </c>
      <c r="H393" s="100" t="s">
        <v>653</v>
      </c>
      <c r="I393" s="381" t="s">
        <v>505</v>
      </c>
      <c r="J393" s="382">
        <v>3368</v>
      </c>
      <c r="K393" s="382">
        <v>3368</v>
      </c>
      <c r="L393" s="191" t="str">
        <f t="shared" si="278"/>
        <v>904014161003901008000032334001</v>
      </c>
      <c r="M393" s="192">
        <f t="array" ref="M393">IF(COUNT(SEARCH(Удалить_Роспись_КВСР,$B393)*SEARCH(Удалить_Роспись_ПБС,$C393)*SEARCH(Удалить_Роспись_КФСР, $D393)*SEARCH(Удалить_Роспись_КЦСР,$E393)*SEARCH(Удалить_Роспись_КВР,$F393)*SEARCH(Удалить_Роспись_ЭК,$H393)*SEARCH(Удалить_Роспись_КР,$I393))&gt;0,0,1)</f>
        <v>1</v>
      </c>
      <c r="N393" s="192">
        <v>0</v>
      </c>
      <c r="O393" s="192" t="str">
        <f t="shared" si="279"/>
        <v/>
      </c>
      <c r="P393" s="192" t="str">
        <f t="shared" si="320"/>
        <v/>
      </c>
      <c r="Q393" s="300" t="str">
        <f t="shared" si="280"/>
        <v/>
      </c>
      <c r="R393" s="300" t="str">
        <f t="shared" si="281"/>
        <v/>
      </c>
      <c r="S393" s="300" t="str">
        <f t="shared" si="282"/>
        <v/>
      </c>
      <c r="T393" s="192" t="str">
        <f t="shared" si="283"/>
        <v/>
      </c>
      <c r="U393" s="303" t="str">
        <f t="shared" si="284"/>
        <v/>
      </c>
      <c r="V393" s="300" t="str">
        <f t="shared" si="285"/>
        <v/>
      </c>
      <c r="W393" s="192" t="str">
        <f t="shared" si="286"/>
        <v/>
      </c>
      <c r="X393" s="303" t="str">
        <f t="shared" si="287"/>
        <v/>
      </c>
      <c r="Y393" s="300" t="str">
        <f t="shared" si="288"/>
        <v/>
      </c>
      <c r="Z393" s="300" t="str">
        <f t="shared" si="289"/>
        <v/>
      </c>
      <c r="AA393" s="303" t="str">
        <f t="shared" si="290"/>
        <v/>
      </c>
      <c r="AB393" s="300" t="str">
        <f t="shared" si="291"/>
        <v/>
      </c>
      <c r="AC393" s="300" t="str">
        <f t="shared" si="292"/>
        <v/>
      </c>
      <c r="AD393" s="300" t="str">
        <f t="shared" si="293"/>
        <v/>
      </c>
      <c r="AE393" s="192" t="str">
        <f t="shared" si="294"/>
        <v/>
      </c>
      <c r="AF393" s="192" t="str">
        <f t="shared" si="295"/>
        <v/>
      </c>
      <c r="AG393" s="192"/>
      <c r="AJ393" s="300" t="str">
        <f t="shared" si="296"/>
        <v/>
      </c>
      <c r="AK393" s="300" t="str">
        <f t="shared" si="297"/>
        <v/>
      </c>
      <c r="AL393" s="300" t="str">
        <f t="shared" si="298"/>
        <v/>
      </c>
      <c r="AM393" s="300" t="str">
        <f t="shared" si="299"/>
        <v/>
      </c>
      <c r="AN393" s="300" t="str">
        <f t="shared" si="300"/>
        <v/>
      </c>
      <c r="AO393" s="300" t="str">
        <f t="shared" si="301"/>
        <v/>
      </c>
      <c r="AP393" s="300" t="str">
        <f t="shared" si="302"/>
        <v/>
      </c>
      <c r="AQ393" s="300" t="str">
        <f t="shared" si="303"/>
        <v/>
      </c>
      <c r="AR393" s="306" t="str">
        <f t="shared" si="304"/>
        <v/>
      </c>
      <c r="AS393" s="300" t="str">
        <f t="shared" si="305"/>
        <v/>
      </c>
      <c r="AT393" s="300" t="str">
        <f t="shared" si="306"/>
        <v/>
      </c>
      <c r="AU393" s="192" t="str">
        <f t="shared" si="307"/>
        <v>рбс</v>
      </c>
      <c r="AV393" s="192" t="str">
        <f t="shared" si="308"/>
        <v>рбс90401416общпро</v>
      </c>
      <c r="AW393" s="191">
        <f t="shared" si="309"/>
        <v>3368</v>
      </c>
      <c r="AX393" s="191">
        <f t="shared" si="310"/>
        <v>3368</v>
      </c>
      <c r="AY393" s="191">
        <f t="shared" si="311"/>
        <v>0</v>
      </c>
      <c r="AZ393" s="191">
        <f t="shared" si="312"/>
        <v>0</v>
      </c>
      <c r="BA393" s="193">
        <f t="shared" si="313"/>
        <v>1</v>
      </c>
      <c r="BB393" s="193">
        <f t="shared" si="314"/>
        <v>1</v>
      </c>
      <c r="BC393" s="193">
        <f t="shared" si="315"/>
        <v>1</v>
      </c>
      <c r="BD393" s="191">
        <f t="shared" si="277"/>
        <v>0</v>
      </c>
      <c r="BE393" s="191">
        <f t="shared" si="316"/>
        <v>0</v>
      </c>
      <c r="BF393" s="210">
        <f t="shared" si="317"/>
        <v>0</v>
      </c>
      <c r="BG393" s="211">
        <f t="shared" si="318"/>
        <v>0</v>
      </c>
      <c r="BH393" s="289"/>
      <c r="BI393" s="289"/>
      <c r="BJ393" s="228"/>
      <c r="BK393" s="228"/>
      <c r="BL393" s="233" t="str">
        <f t="shared" si="319"/>
        <v>10</v>
      </c>
    </row>
    <row r="394" spans="1:64" ht="12" hidden="1" customHeight="1">
      <c r="A394" s="333" t="s">
        <v>687</v>
      </c>
      <c r="B394" s="381" t="s">
        <v>329</v>
      </c>
      <c r="C394" s="333" t="s">
        <v>659</v>
      </c>
      <c r="D394" s="381" t="s">
        <v>399</v>
      </c>
      <c r="E394" s="381" t="s">
        <v>864</v>
      </c>
      <c r="F394" s="381" t="s">
        <v>619</v>
      </c>
      <c r="G394" s="381" t="s">
        <v>398</v>
      </c>
      <c r="H394" s="100" t="s">
        <v>653</v>
      </c>
      <c r="I394" s="381" t="s">
        <v>339</v>
      </c>
      <c r="J394" s="382">
        <v>2800</v>
      </c>
      <c r="K394" s="382">
        <v>0</v>
      </c>
      <c r="L394" s="191" t="str">
        <f t="shared" si="278"/>
        <v>890014170113111007514053025110</v>
      </c>
      <c r="M394" s="192">
        <f t="array" ref="M394">IF(COUNT(SEARCH(Удалить_Роспись_КВСР,$B394)*SEARCH(Удалить_Роспись_ПБС,$C394)*SEARCH(Удалить_Роспись_КФСР, $D394)*SEARCH(Удалить_Роспись_КЦСР,$E394)*SEARCH(Удалить_Роспись_КВР,$F394)*SEARCH(Удалить_Роспись_ЭК,$H394)*SEARCH(Удалить_Роспись_КР,$I394))&gt;0,0,1)</f>
        <v>0</v>
      </c>
      <c r="N394" s="192">
        <v>0</v>
      </c>
      <c r="O394" s="192" t="str">
        <f t="shared" si="279"/>
        <v/>
      </c>
      <c r="P394" s="192" t="str">
        <f t="shared" si="320"/>
        <v/>
      </c>
      <c r="Q394" s="300" t="str">
        <f t="shared" si="280"/>
        <v/>
      </c>
      <c r="R394" s="300" t="str">
        <f t="shared" si="281"/>
        <v/>
      </c>
      <c r="S394" s="300" t="str">
        <f t="shared" si="282"/>
        <v/>
      </c>
      <c r="T394" s="192" t="str">
        <f t="shared" si="283"/>
        <v/>
      </c>
      <c r="U394" s="303" t="str">
        <f t="shared" si="284"/>
        <v/>
      </c>
      <c r="V394" s="300" t="str">
        <f t="shared" si="285"/>
        <v/>
      </c>
      <c r="W394" s="192" t="str">
        <f t="shared" si="286"/>
        <v/>
      </c>
      <c r="X394" s="303" t="str">
        <f t="shared" si="287"/>
        <v/>
      </c>
      <c r="Y394" s="300" t="str">
        <f t="shared" si="288"/>
        <v/>
      </c>
      <c r="Z394" s="300" t="str">
        <f t="shared" si="289"/>
        <v>меж</v>
      </c>
      <c r="AA394" s="303" t="str">
        <f t="shared" si="290"/>
        <v/>
      </c>
      <c r="AB394" s="300" t="str">
        <f t="shared" si="291"/>
        <v/>
      </c>
      <c r="AC394" s="300" t="str">
        <f t="shared" si="292"/>
        <v/>
      </c>
      <c r="AD394" s="300" t="str">
        <f t="shared" si="293"/>
        <v/>
      </c>
      <c r="AE394" s="192" t="str">
        <f t="shared" si="294"/>
        <v/>
      </c>
      <c r="AF394" s="192" t="str">
        <f t="shared" si="295"/>
        <v/>
      </c>
      <c r="AG394" s="192"/>
      <c r="AJ394" s="300" t="str">
        <f t="shared" si="296"/>
        <v/>
      </c>
      <c r="AK394" s="300" t="str">
        <f t="shared" si="297"/>
        <v/>
      </c>
      <c r="AL394" s="300" t="str">
        <f t="shared" si="298"/>
        <v/>
      </c>
      <c r="AM394" s="300" t="str">
        <f t="shared" si="299"/>
        <v>меж</v>
      </c>
      <c r="AN394" s="300" t="str">
        <f t="shared" si="300"/>
        <v/>
      </c>
      <c r="AO394" s="300" t="str">
        <f t="shared" si="301"/>
        <v/>
      </c>
      <c r="AP394" s="300" t="str">
        <f t="shared" si="302"/>
        <v/>
      </c>
      <c r="AQ394" s="300" t="str">
        <f t="shared" si="303"/>
        <v/>
      </c>
      <c r="AR394" s="306" t="str">
        <f t="shared" si="304"/>
        <v/>
      </c>
      <c r="AS394" s="300" t="str">
        <f t="shared" si="305"/>
        <v/>
      </c>
      <c r="AT394" s="300" t="str">
        <f t="shared" si="306"/>
        <v/>
      </c>
      <c r="AU394" s="192" t="str">
        <f t="shared" si="307"/>
        <v>меж</v>
      </c>
      <c r="AV394" s="192" t="str">
        <f t="shared" si="308"/>
        <v>меж89001417общпро</v>
      </c>
      <c r="AW394" s="191">
        <f t="shared" si="309"/>
        <v>0</v>
      </c>
      <c r="AX394" s="191">
        <f t="shared" si="310"/>
        <v>0</v>
      </c>
      <c r="AY394" s="191">
        <f t="shared" si="311"/>
        <v>0</v>
      </c>
      <c r="AZ394" s="191">
        <f t="shared" si="312"/>
        <v>0</v>
      </c>
      <c r="BA394" s="193">
        <f t="shared" si="313"/>
        <v>1</v>
      </c>
      <c r="BB394" s="193">
        <f t="shared" si="314"/>
        <v>1</v>
      </c>
      <c r="BC394" s="193">
        <f t="shared" si="315"/>
        <v>1</v>
      </c>
      <c r="BD394" s="191">
        <f t="shared" si="277"/>
        <v>0</v>
      </c>
      <c r="BE394" s="191">
        <f t="shared" si="316"/>
        <v>0</v>
      </c>
      <c r="BF394" s="210">
        <f t="shared" si="317"/>
        <v>0</v>
      </c>
      <c r="BG394" s="211">
        <f t="shared" si="318"/>
        <v>0</v>
      </c>
      <c r="BH394" s="289"/>
      <c r="BI394" s="289"/>
      <c r="BJ394" s="228"/>
      <c r="BK394" s="228"/>
      <c r="BL394" s="233" t="str">
        <f t="shared" si="319"/>
        <v/>
      </c>
    </row>
    <row r="395" spans="1:64" ht="12" hidden="1" customHeight="1">
      <c r="A395" s="333" t="s">
        <v>687</v>
      </c>
      <c r="B395" s="381" t="s">
        <v>329</v>
      </c>
      <c r="C395" s="333" t="s">
        <v>659</v>
      </c>
      <c r="D395" s="381" t="s">
        <v>400</v>
      </c>
      <c r="E395" s="381" t="s">
        <v>865</v>
      </c>
      <c r="F395" s="381" t="s">
        <v>619</v>
      </c>
      <c r="G395" s="381" t="s">
        <v>1583</v>
      </c>
      <c r="H395" s="100" t="s">
        <v>653</v>
      </c>
      <c r="I395" s="381" t="s">
        <v>340</v>
      </c>
      <c r="J395" s="382">
        <v>73414</v>
      </c>
      <c r="K395" s="382">
        <v>48529.15</v>
      </c>
      <c r="L395" s="191" t="str">
        <f t="shared" si="278"/>
        <v>890014170203111005118053000004</v>
      </c>
      <c r="M395" s="192">
        <f t="array" ref="M395">IF(COUNT(SEARCH(Удалить_Роспись_КВСР,$B395)*SEARCH(Удалить_Роспись_ПБС,$C395)*SEARCH(Удалить_Роспись_КФСР, $D395)*SEARCH(Удалить_Роспись_КЦСР,$E395)*SEARCH(Удалить_Роспись_КВР,$F395)*SEARCH(Удалить_Роспись_ЭК,$H395)*SEARCH(Удалить_Роспись_КР,$I395))&gt;0,0,1)</f>
        <v>0</v>
      </c>
      <c r="N395" s="192">
        <v>0</v>
      </c>
      <c r="O395" s="192" t="str">
        <f t="shared" si="279"/>
        <v/>
      </c>
      <c r="P395" s="192" t="str">
        <f t="shared" si="320"/>
        <v/>
      </c>
      <c r="Q395" s="300" t="str">
        <f t="shared" si="280"/>
        <v/>
      </c>
      <c r="R395" s="300" t="str">
        <f t="shared" si="281"/>
        <v/>
      </c>
      <c r="S395" s="300" t="str">
        <f t="shared" si="282"/>
        <v/>
      </c>
      <c r="T395" s="192" t="str">
        <f t="shared" si="283"/>
        <v/>
      </c>
      <c r="U395" s="303" t="str">
        <f t="shared" si="284"/>
        <v/>
      </c>
      <c r="V395" s="300" t="str">
        <f t="shared" si="285"/>
        <v/>
      </c>
      <c r="W395" s="192" t="str">
        <f t="shared" si="286"/>
        <v/>
      </c>
      <c r="X395" s="303" t="str">
        <f t="shared" si="287"/>
        <v/>
      </c>
      <c r="Y395" s="300" t="str">
        <f t="shared" si="288"/>
        <v/>
      </c>
      <c r="Z395" s="300" t="str">
        <f t="shared" si="289"/>
        <v/>
      </c>
      <c r="AA395" s="303" t="str">
        <f t="shared" si="290"/>
        <v/>
      </c>
      <c r="AB395" s="300" t="str">
        <f t="shared" si="291"/>
        <v/>
      </c>
      <c r="AC395" s="300" t="str">
        <f t="shared" si="292"/>
        <v/>
      </c>
      <c r="AD395" s="300" t="str">
        <f t="shared" si="293"/>
        <v/>
      </c>
      <c r="AE395" s="192" t="str">
        <f t="shared" si="294"/>
        <v/>
      </c>
      <c r="AF395" s="192" t="str">
        <f t="shared" si="295"/>
        <v/>
      </c>
      <c r="AG395" s="192"/>
      <c r="AJ395" s="300" t="str">
        <f t="shared" si="296"/>
        <v/>
      </c>
      <c r="AK395" s="300" t="str">
        <f t="shared" si="297"/>
        <v/>
      </c>
      <c r="AL395" s="300" t="str">
        <f t="shared" si="298"/>
        <v/>
      </c>
      <c r="AM395" s="300" t="str">
        <f t="shared" si="299"/>
        <v/>
      </c>
      <c r="AN395" s="300" t="str">
        <f t="shared" si="300"/>
        <v/>
      </c>
      <c r="AO395" s="300" t="str">
        <f t="shared" si="301"/>
        <v/>
      </c>
      <c r="AP395" s="300" t="str">
        <f t="shared" si="302"/>
        <v/>
      </c>
      <c r="AQ395" s="300" t="str">
        <f t="shared" si="303"/>
        <v/>
      </c>
      <c r="AR395" s="306" t="str">
        <f t="shared" si="304"/>
        <v/>
      </c>
      <c r="AS395" s="300" t="str">
        <f t="shared" si="305"/>
        <v/>
      </c>
      <c r="AT395" s="300" t="str">
        <f t="shared" si="306"/>
        <v/>
      </c>
      <c r="AU395" s="192" t="str">
        <f t="shared" si="307"/>
        <v>рбс</v>
      </c>
      <c r="AV395" s="192" t="e">
        <f t="shared" si="308"/>
        <v>#N/A</v>
      </c>
      <c r="AW395" s="191">
        <f t="shared" si="309"/>
        <v>0</v>
      </c>
      <c r="AX395" s="191">
        <f t="shared" si="310"/>
        <v>0</v>
      </c>
      <c r="AY395" s="191">
        <f t="shared" si="311"/>
        <v>0</v>
      </c>
      <c r="AZ395" s="191">
        <f t="shared" si="312"/>
        <v>0</v>
      </c>
      <c r="BA395" s="193" t="e">
        <f t="shared" si="313"/>
        <v>#N/A</v>
      </c>
      <c r="BB395" s="193" t="e">
        <f t="shared" si="314"/>
        <v>#N/A</v>
      </c>
      <c r="BC395" s="193" t="e">
        <f t="shared" si="315"/>
        <v>#N/A</v>
      </c>
      <c r="BD395" s="191">
        <f t="shared" ref="BD395:BD458" si="322">IF(ISNA(BA395),0,AY395*$BA395)</f>
        <v>0</v>
      </c>
      <c r="BE395" s="191" t="e">
        <f t="shared" si="316"/>
        <v>#N/A</v>
      </c>
      <c r="BF395" s="210" t="e">
        <f t="shared" si="317"/>
        <v>#N/A</v>
      </c>
      <c r="BG395" s="211" t="e">
        <f t="shared" si="318"/>
        <v>#N/A</v>
      </c>
      <c r="BH395" s="289"/>
      <c r="BI395" s="289"/>
      <c r="BJ395" s="228"/>
      <c r="BK395" s="228"/>
      <c r="BL395" s="233" t="str">
        <f t="shared" si="319"/>
        <v/>
      </c>
    </row>
    <row r="396" spans="1:64" ht="12" hidden="1" customHeight="1">
      <c r="A396" s="333" t="s">
        <v>687</v>
      </c>
      <c r="B396" s="381" t="s">
        <v>329</v>
      </c>
      <c r="C396" s="333" t="s">
        <v>659</v>
      </c>
      <c r="D396" s="381" t="s">
        <v>401</v>
      </c>
      <c r="E396" s="381" t="s">
        <v>866</v>
      </c>
      <c r="F396" s="381" t="s">
        <v>605</v>
      </c>
      <c r="G396" s="381" t="s">
        <v>398</v>
      </c>
      <c r="H396" s="100" t="s">
        <v>653</v>
      </c>
      <c r="I396" s="381" t="s">
        <v>339</v>
      </c>
      <c r="J396" s="382">
        <v>18599</v>
      </c>
      <c r="K396" s="382">
        <v>18599</v>
      </c>
      <c r="L396" s="191" t="str">
        <f t="shared" si="278"/>
        <v>890014170310042007412054025110</v>
      </c>
      <c r="M396" s="192">
        <f t="array" ref="M396">IF(COUNT(SEARCH(Удалить_Роспись_КВСР,$B396)*SEARCH(Удалить_Роспись_ПБС,$C396)*SEARCH(Удалить_Роспись_КФСР, $D396)*SEARCH(Удалить_Роспись_КЦСР,$E396)*SEARCH(Удалить_Роспись_КВР,$F396)*SEARCH(Удалить_Роспись_ЭК,$H396)*SEARCH(Удалить_Роспись_КР,$I396))&gt;0,0,1)</f>
        <v>0</v>
      </c>
      <c r="N396" s="192">
        <v>0</v>
      </c>
      <c r="O396" s="192" t="str">
        <f t="shared" si="279"/>
        <v/>
      </c>
      <c r="P396" s="192" t="str">
        <f t="shared" si="320"/>
        <v/>
      </c>
      <c r="Q396" s="300" t="str">
        <f t="shared" si="280"/>
        <v/>
      </c>
      <c r="R396" s="300" t="str">
        <f t="shared" si="281"/>
        <v/>
      </c>
      <c r="S396" s="300" t="str">
        <f t="shared" si="282"/>
        <v/>
      </c>
      <c r="T396" s="192" t="str">
        <f t="shared" si="283"/>
        <v/>
      </c>
      <c r="U396" s="303" t="str">
        <f t="shared" si="284"/>
        <v/>
      </c>
      <c r="V396" s="300" t="str">
        <f t="shared" si="285"/>
        <v/>
      </c>
      <c r="W396" s="192" t="str">
        <f t="shared" si="286"/>
        <v/>
      </c>
      <c r="X396" s="303" t="str">
        <f t="shared" si="287"/>
        <v/>
      </c>
      <c r="Y396" s="300" t="str">
        <f t="shared" si="288"/>
        <v/>
      </c>
      <c r="Z396" s="300" t="str">
        <f t="shared" si="289"/>
        <v>меж</v>
      </c>
      <c r="AA396" s="303" t="str">
        <f t="shared" si="290"/>
        <v/>
      </c>
      <c r="AB396" s="300" t="str">
        <f t="shared" si="291"/>
        <v/>
      </c>
      <c r="AC396" s="300" t="str">
        <f t="shared" si="292"/>
        <v/>
      </c>
      <c r="AD396" s="300" t="str">
        <f t="shared" si="293"/>
        <v/>
      </c>
      <c r="AE396" s="192" t="str">
        <f t="shared" si="294"/>
        <v/>
      </c>
      <c r="AF396" s="192" t="str">
        <f t="shared" si="295"/>
        <v/>
      </c>
      <c r="AG396" s="192"/>
      <c r="AJ396" s="300" t="str">
        <f t="shared" si="296"/>
        <v/>
      </c>
      <c r="AK396" s="300" t="str">
        <f t="shared" si="297"/>
        <v/>
      </c>
      <c r="AL396" s="300" t="str">
        <f t="shared" si="298"/>
        <v/>
      </c>
      <c r="AM396" s="300" t="str">
        <f t="shared" si="299"/>
        <v>меж</v>
      </c>
      <c r="AN396" s="300" t="str">
        <f t="shared" si="300"/>
        <v/>
      </c>
      <c r="AO396" s="300" t="str">
        <f t="shared" si="301"/>
        <v/>
      </c>
      <c r="AP396" s="300" t="str">
        <f t="shared" si="302"/>
        <v/>
      </c>
      <c r="AQ396" s="300" t="str">
        <f t="shared" si="303"/>
        <v/>
      </c>
      <c r="AR396" s="306" t="str">
        <f t="shared" si="304"/>
        <v/>
      </c>
      <c r="AS396" s="300" t="str">
        <f t="shared" si="305"/>
        <v/>
      </c>
      <c r="AT396" s="300" t="str">
        <f t="shared" si="306"/>
        <v/>
      </c>
      <c r="AU396" s="192" t="str">
        <f t="shared" si="307"/>
        <v>меж</v>
      </c>
      <c r="AV396" s="192" t="str">
        <f t="shared" si="308"/>
        <v>меж89001417общпро</v>
      </c>
      <c r="AW396" s="191">
        <f t="shared" si="309"/>
        <v>0</v>
      </c>
      <c r="AX396" s="191">
        <f t="shared" si="310"/>
        <v>0</v>
      </c>
      <c r="AY396" s="191">
        <f t="shared" si="311"/>
        <v>0</v>
      </c>
      <c r="AZ396" s="191">
        <f t="shared" si="312"/>
        <v>0</v>
      </c>
      <c r="BA396" s="193">
        <f t="shared" si="313"/>
        <v>1</v>
      </c>
      <c r="BB396" s="193">
        <f t="shared" si="314"/>
        <v>1</v>
      </c>
      <c r="BC396" s="193">
        <f t="shared" si="315"/>
        <v>1</v>
      </c>
      <c r="BD396" s="191">
        <f t="shared" si="322"/>
        <v>0</v>
      </c>
      <c r="BE396" s="191">
        <f t="shared" si="316"/>
        <v>0</v>
      </c>
      <c r="BF396" s="210">
        <f t="shared" si="317"/>
        <v>0</v>
      </c>
      <c r="BG396" s="211">
        <f t="shared" si="318"/>
        <v>0</v>
      </c>
      <c r="BH396" s="289"/>
      <c r="BI396" s="289"/>
      <c r="BJ396" s="228"/>
      <c r="BK396" s="228"/>
      <c r="BL396" s="233" t="str">
        <f t="shared" si="319"/>
        <v/>
      </c>
    </row>
    <row r="397" spans="1:64" ht="12" hidden="1" customHeight="1">
      <c r="A397" s="333" t="s">
        <v>687</v>
      </c>
      <c r="B397" s="381" t="s">
        <v>329</v>
      </c>
      <c r="C397" s="333" t="s">
        <v>659</v>
      </c>
      <c r="D397" s="381" t="s">
        <v>462</v>
      </c>
      <c r="E397" s="381" t="s">
        <v>867</v>
      </c>
      <c r="F397" s="381" t="s">
        <v>605</v>
      </c>
      <c r="G397" s="381" t="s">
        <v>398</v>
      </c>
      <c r="H397" s="100" t="s">
        <v>653</v>
      </c>
      <c r="I397" s="381" t="s">
        <v>339</v>
      </c>
      <c r="J397" s="382">
        <v>1150000</v>
      </c>
      <c r="K397" s="382">
        <v>150000</v>
      </c>
      <c r="L397" s="191" t="str">
        <f t="shared" si="278"/>
        <v>890014170409091007393054025110</v>
      </c>
      <c r="M397" s="192">
        <f t="array" ref="M397">IF(COUNT(SEARCH(Удалить_Роспись_КВСР,$B397)*SEARCH(Удалить_Роспись_ПБС,$C397)*SEARCH(Удалить_Роспись_КФСР, $D397)*SEARCH(Удалить_Роспись_КЦСР,$E397)*SEARCH(Удалить_Роспись_КВР,$F397)*SEARCH(Удалить_Роспись_ЭК,$H397)*SEARCH(Удалить_Роспись_КР,$I397))&gt;0,0,1)</f>
        <v>0</v>
      </c>
      <c r="N397" s="192">
        <v>0</v>
      </c>
      <c r="O397" s="192" t="str">
        <f t="shared" si="279"/>
        <v/>
      </c>
      <c r="P397" s="192" t="str">
        <f t="shared" si="320"/>
        <v/>
      </c>
      <c r="Q397" s="300" t="str">
        <f t="shared" si="280"/>
        <v/>
      </c>
      <c r="R397" s="300" t="str">
        <f t="shared" si="281"/>
        <v/>
      </c>
      <c r="S397" s="300" t="str">
        <f t="shared" si="282"/>
        <v/>
      </c>
      <c r="T397" s="192" t="str">
        <f t="shared" si="283"/>
        <v/>
      </c>
      <c r="U397" s="303" t="str">
        <f t="shared" si="284"/>
        <v/>
      </c>
      <c r="V397" s="300" t="str">
        <f t="shared" si="285"/>
        <v/>
      </c>
      <c r="W397" s="192" t="str">
        <f t="shared" si="286"/>
        <v/>
      </c>
      <c r="X397" s="303" t="str">
        <f t="shared" si="287"/>
        <v/>
      </c>
      <c r="Y397" s="300" t="str">
        <f t="shared" si="288"/>
        <v/>
      </c>
      <c r="Z397" s="300" t="str">
        <f t="shared" si="289"/>
        <v>меж</v>
      </c>
      <c r="AA397" s="303" t="str">
        <f t="shared" si="290"/>
        <v/>
      </c>
      <c r="AB397" s="300" t="str">
        <f t="shared" si="291"/>
        <v/>
      </c>
      <c r="AC397" s="300" t="str">
        <f t="shared" si="292"/>
        <v/>
      </c>
      <c r="AD397" s="300" t="str">
        <f t="shared" si="293"/>
        <v/>
      </c>
      <c r="AE397" s="192" t="str">
        <f t="shared" si="294"/>
        <v/>
      </c>
      <c r="AF397" s="192" t="str">
        <f t="shared" si="295"/>
        <v/>
      </c>
      <c r="AG397" s="192"/>
      <c r="AJ397" s="300" t="str">
        <f t="shared" si="296"/>
        <v/>
      </c>
      <c r="AK397" s="300" t="str">
        <f t="shared" si="297"/>
        <v/>
      </c>
      <c r="AL397" s="300" t="str">
        <f t="shared" si="298"/>
        <v>бла</v>
      </c>
      <c r="AM397" s="300" t="str">
        <f t="shared" si="299"/>
        <v>меж</v>
      </c>
      <c r="AN397" s="300" t="str">
        <f t="shared" si="300"/>
        <v/>
      </c>
      <c r="AO397" s="300" t="str">
        <f t="shared" si="301"/>
        <v/>
      </c>
      <c r="AP397" s="300" t="str">
        <f t="shared" si="302"/>
        <v/>
      </c>
      <c r="AQ397" s="300" t="str">
        <f t="shared" si="303"/>
        <v/>
      </c>
      <c r="AR397" s="306" t="str">
        <f t="shared" si="304"/>
        <v/>
      </c>
      <c r="AS397" s="300" t="str">
        <f t="shared" si="305"/>
        <v/>
      </c>
      <c r="AT397" s="300" t="str">
        <f t="shared" si="306"/>
        <v/>
      </c>
      <c r="AU397" s="192" t="str">
        <f t="shared" si="307"/>
        <v>меж</v>
      </c>
      <c r="AV397" s="192" t="str">
        <f t="shared" si="308"/>
        <v>меж89001417общпро</v>
      </c>
      <c r="AW397" s="191">
        <f t="shared" si="309"/>
        <v>0</v>
      </c>
      <c r="AX397" s="191">
        <f t="shared" si="310"/>
        <v>0</v>
      </c>
      <c r="AY397" s="191">
        <f t="shared" si="311"/>
        <v>0</v>
      </c>
      <c r="AZ397" s="191">
        <f t="shared" si="312"/>
        <v>0</v>
      </c>
      <c r="BA397" s="193">
        <f t="shared" si="313"/>
        <v>1</v>
      </c>
      <c r="BB397" s="193">
        <f t="shared" si="314"/>
        <v>1</v>
      </c>
      <c r="BC397" s="193">
        <f t="shared" si="315"/>
        <v>1</v>
      </c>
      <c r="BD397" s="191">
        <f t="shared" si="322"/>
        <v>0</v>
      </c>
      <c r="BE397" s="191">
        <f t="shared" si="316"/>
        <v>0</v>
      </c>
      <c r="BF397" s="210">
        <f t="shared" si="317"/>
        <v>0</v>
      </c>
      <c r="BG397" s="211">
        <f t="shared" si="318"/>
        <v>0</v>
      </c>
      <c r="BH397" s="289"/>
      <c r="BI397" s="289"/>
      <c r="BJ397" s="228"/>
      <c r="BK397" s="228"/>
      <c r="BL397" s="233" t="str">
        <f t="shared" si="319"/>
        <v/>
      </c>
    </row>
    <row r="398" spans="1:64" ht="12" customHeight="1">
      <c r="A398" s="333" t="s">
        <v>687</v>
      </c>
      <c r="B398" s="381" t="s">
        <v>329</v>
      </c>
      <c r="C398" s="333" t="s">
        <v>659</v>
      </c>
      <c r="D398" s="381" t="s">
        <v>408</v>
      </c>
      <c r="E398" s="381" t="s">
        <v>868</v>
      </c>
      <c r="F398" s="381" t="s">
        <v>605</v>
      </c>
      <c r="G398" s="381" t="s">
        <v>398</v>
      </c>
      <c r="H398" s="100" t="s">
        <v>653</v>
      </c>
      <c r="I398" s="381" t="s">
        <v>505</v>
      </c>
      <c r="J398" s="382">
        <v>67424</v>
      </c>
      <c r="K398" s="382">
        <v>67424</v>
      </c>
      <c r="L398" s="191" t="str">
        <f t="shared" ref="L398:L461" si="323">CONCATENATE(B398,C398,D398,E398,F398,G398,I398)</f>
        <v>89001417070706100Ч005054025101</v>
      </c>
      <c r="M398" s="192">
        <f t="array" ref="M398">IF(COUNT(SEARCH(Удалить_Роспись_КВСР,$B398)*SEARCH(Удалить_Роспись_ПБС,$C398)*SEARCH(Удалить_Роспись_КФСР, $D398)*SEARCH(Удалить_Роспись_КЦСР,$E398)*SEARCH(Удалить_Роспись_КВР,$F398)*SEARCH(Удалить_Роспись_ЭК,$H398)*SEARCH(Удалить_Роспись_КР,$I398))&gt;0,0,1)</f>
        <v>1</v>
      </c>
      <c r="N398" s="192">
        <v>0</v>
      </c>
      <c r="O398" s="192" t="str">
        <f t="shared" ref="O398:O461" si="324">IF(OR($E398="263П001",$E398="092П000"),"атп","")</f>
        <v/>
      </c>
      <c r="P398" s="192" t="str">
        <f t="shared" si="320"/>
        <v/>
      </c>
      <c r="Q398" s="300" t="str">
        <f t="shared" ref="Q398:Q461" si="325">IF(OR($E398="282Д002",$E398="909Д000"),"инв","")</f>
        <v/>
      </c>
      <c r="R398" s="300" t="str">
        <f t="shared" ref="R398:R461" si="326">IF(OR($E398="2928006",$E398="4118004",$E398="909Ж000"),"зем","")</f>
        <v/>
      </c>
      <c r="S398" s="300" t="str">
        <f t="shared" ref="S398:S461" si="327">IF($D398="1001","пен","")</f>
        <v/>
      </c>
      <c r="T398" s="192" t="str">
        <f t="shared" ref="T398:T461" si="328">IF($E398="9018000","рез","")</f>
        <v/>
      </c>
      <c r="U398" s="303" t="str">
        <f t="shared" ref="U398:U461" si="329">IF(LEFT($E398,3)="795","рцп","")</f>
        <v/>
      </c>
      <c r="V398" s="300" t="str">
        <f t="shared" ref="V398:V461" si="330">IF(AND($B398="830",OR($E398="1038212",$E398="0358000",E398="0348223",E398="1018001",E398="1018210",E398="1038000",E398="0318202",E398="0368203",E398="0538001")),"мер","")</f>
        <v/>
      </c>
      <c r="W398" s="192" t="str">
        <f t="shared" ref="W398:W461" si="331">IF(AND($B398="806",$D398="0503"),"бла","")</f>
        <v/>
      </c>
      <c r="X398" s="303" t="str">
        <f t="shared" ref="X398:X461" si="332">IF(AND($B398="806",$E398="5058606"),"жил","")</f>
        <v/>
      </c>
      <c r="Y398" s="300" t="str">
        <f t="shared" ref="Y398:Y461" si="333">IF($D398="0107","выб","")</f>
        <v/>
      </c>
      <c r="Z398" s="300" t="str">
        <f t="shared" ref="Z398:Z461" si="334">IF($G398="251","меж","")</f>
        <v>меж</v>
      </c>
      <c r="AA398" s="303" t="str">
        <f t="shared" ref="AA398:AA461" si="335">IF($B398="800","кцп","")</f>
        <v/>
      </c>
      <c r="AB398" s="300" t="str">
        <f t="shared" ref="AB398:AB461" si="336">IF($F398="611","смз","")</f>
        <v/>
      </c>
      <c r="AC398" s="300" t="str">
        <f t="shared" ref="AC398:AC461" si="337">IF($D398="1301","дол","")</f>
        <v/>
      </c>
      <c r="AD398" s="300" t="str">
        <f t="shared" ref="AD398:AD461" si="338">IF($F398="612","сиц","")</f>
        <v/>
      </c>
      <c r="AE398" s="192" t="str">
        <f t="shared" ref="AE398:AE461" si="339">IF(AND($B398="890",$E398="9098000",F398="870"),"рсф","")</f>
        <v/>
      </c>
      <c r="AF398" s="192" t="str">
        <f t="shared" ref="AF398:AF461" si="340">IF(AND($F398="330",B398="806"),"поч","")</f>
        <v/>
      </c>
      <c r="AG398" s="192"/>
      <c r="AJ398" s="300" t="str">
        <f t="shared" ref="AJ398:AJ461" si="341">IF(AND(D398="0503",G398="223",OR(E398="2118002",E398="2218002",E398="2338004",E398="2718002",E398="2928002",E398="3018002",E398="3118002",E398="3218002",E398="3418002",E398="3658002",E398="3718002",E398="3818002",E398="3948001",E398="4118002",E398="4218002",E398="4218001",E398="4318002",E398="4418002",E398="4618002")),"осв","")</f>
        <v/>
      </c>
      <c r="AK398" s="300" t="str">
        <f t="shared" ref="AK398:AK461" si="342">IF($D398="0107","выб","")</f>
        <v/>
      </c>
      <c r="AL398" s="300" t="str">
        <f t="shared" ref="AL398:AL461" si="343">IF(OR($D398="0409",$D398="0503"),"бла","")</f>
        <v/>
      </c>
      <c r="AM398" s="300" t="str">
        <f t="shared" ref="AM398:AM461" si="344">IF($G398="251","меж","")</f>
        <v>меж</v>
      </c>
      <c r="AN398" s="300" t="str">
        <f t="shared" ref="AN398:AN461" si="345">IF($D398="0501","жил","")</f>
        <v/>
      </c>
      <c r="AO398" s="300" t="str">
        <f t="shared" ref="AO398:AO461" si="346">IF($D398="1101","физ","")</f>
        <v/>
      </c>
      <c r="AP398" s="300" t="str">
        <f t="shared" ref="AP398:AP461" si="347">IF($D398="0408","тра","")</f>
        <v/>
      </c>
      <c r="AQ398" s="300" t="str">
        <f t="shared" ref="AQ398:AQ461" si="348">IF($D398="1001","пен","")</f>
        <v/>
      </c>
      <c r="AR398" s="306" t="str">
        <f t="shared" ref="AR398:AR461" si="349">IF(LEFT($E398,3)="795","рцп","")</f>
        <v/>
      </c>
      <c r="AS398" s="300" t="str">
        <f t="shared" ref="AS398:AS461" si="350">IF($F398="611","смз","")</f>
        <v/>
      </c>
      <c r="AT398" s="300" t="str">
        <f t="shared" ref="AT398:AT461" si="351">IF($F398="612","сиц","")</f>
        <v/>
      </c>
      <c r="AU398" s="192" t="str">
        <f t="shared" ref="AU398:AU461" si="352">IF(LEFT(B398,1)="9",LEFT(CONCATENATE(AJ398,AK398,AL398,AM398,AN398,AP398,AQ398,AR398,AS398,AT398,AO398,"рбс"),3),LEFT(CONCATENATE(O398,P398,Q398,R398,S398,T398,U398,V398,W398,X398,Y398,Z398,AA398,AB398,AC398,AD398,AE398,AF398,"рбс"),3))</f>
        <v>меж</v>
      </c>
      <c r="AV398" s="192" t="str">
        <f t="shared" ref="AV398:AV461" si="353">CONCATENATE(AU398,B398,IF(C398="ЦП270","ЦП273",IF(AND(C398="ЦС300",LEFT(E398,3)="440"),"ЦС306",IF(AND(C398="ЦУ340",LEFT(E398,3)="440"),"ЦУ347",C398))),IF(ISNA(VLOOKUP(F398,спр_Платные,1,FALSE)),"общ","пла"),VLOOKUP(G398,спр_Индексации_ЭКР,3,FALSE))</f>
        <v>меж89001417общпро</v>
      </c>
      <c r="AW398" s="191">
        <f t="shared" ref="AW398:AW461" si="354">J398*$M398</f>
        <v>67424</v>
      </c>
      <c r="AX398" s="191">
        <f t="shared" ref="AX398:AX461" si="355">K398*$M398</f>
        <v>67424</v>
      </c>
      <c r="AY398" s="191">
        <f t="shared" ref="AY398:AY461" si="356">J398*$N398</f>
        <v>0</v>
      </c>
      <c r="AZ398" s="191">
        <f t="shared" ref="AZ398:AZ461" si="357">K398*$N398</f>
        <v>0</v>
      </c>
      <c r="BA398" s="193">
        <f t="shared" ref="BA398:BA461" si="358">VLOOKUP(G398,спр_Индексации_ЭКР,2,FALSE)</f>
        <v>1</v>
      </c>
      <c r="BB398" s="193">
        <f t="shared" ref="BB398:BB461" si="359">VLOOKUP(G398,спр_Индексации_ЭКР,4,FALSE)</f>
        <v>1</v>
      </c>
      <c r="BC398" s="193">
        <f t="shared" ref="BC398:BC461" si="360">VLOOKUP(G398,спр_Индексации_ЭКР,5,FALSE)</f>
        <v>1</v>
      </c>
      <c r="BD398" s="191">
        <f t="shared" si="322"/>
        <v>0</v>
      </c>
      <c r="BE398" s="191">
        <f t="shared" ref="BE398:BE461" si="361">AZ398*$BA398</f>
        <v>0</v>
      </c>
      <c r="BF398" s="210">
        <f t="shared" ref="BF398:BF461" si="362">BD398*BB398</f>
        <v>0</v>
      </c>
      <c r="BG398" s="211">
        <f t="shared" ref="BG398:BG461" si="363">BF398*BC398</f>
        <v>0</v>
      </c>
      <c r="BH398" s="289"/>
      <c r="BI398" s="289"/>
      <c r="BJ398" s="228"/>
      <c r="BK398" s="228"/>
      <c r="BL398" s="233" t="str">
        <f t="shared" ref="BL398:BL461" si="364">IF(LEFT(B398,1)="9",LEFT(D398,2),"")</f>
        <v/>
      </c>
    </row>
    <row r="399" spans="1:64" ht="12" hidden="1" customHeight="1">
      <c r="A399" s="333" t="s">
        <v>687</v>
      </c>
      <c r="B399" s="381" t="s">
        <v>329</v>
      </c>
      <c r="C399" s="333" t="s">
        <v>659</v>
      </c>
      <c r="D399" s="381" t="s">
        <v>333</v>
      </c>
      <c r="E399" s="381" t="s">
        <v>869</v>
      </c>
      <c r="F399" s="381" t="s">
        <v>621</v>
      </c>
      <c r="G399" s="381" t="s">
        <v>398</v>
      </c>
      <c r="H399" s="100" t="s">
        <v>653</v>
      </c>
      <c r="I399" s="381" t="s">
        <v>339</v>
      </c>
      <c r="J399" s="382">
        <v>565310</v>
      </c>
      <c r="K399" s="382">
        <v>423970</v>
      </c>
      <c r="L399" s="191" t="str">
        <f t="shared" si="323"/>
        <v>890014171401111007601051125110</v>
      </c>
      <c r="M399" s="192">
        <f t="array" ref="M399">IF(COUNT(SEARCH(Удалить_Роспись_КВСР,$B399)*SEARCH(Удалить_Роспись_ПБС,$C399)*SEARCH(Удалить_Роспись_КФСР, $D399)*SEARCH(Удалить_Роспись_КЦСР,$E399)*SEARCH(Удалить_Роспись_КВР,$F399)*SEARCH(Удалить_Роспись_ЭК,$H399)*SEARCH(Удалить_Роспись_КР,$I399))&gt;0,0,1)</f>
        <v>0</v>
      </c>
      <c r="N399" s="192">
        <v>0</v>
      </c>
      <c r="O399" s="192" t="str">
        <f t="shared" si="324"/>
        <v/>
      </c>
      <c r="P399" s="192" t="str">
        <f t="shared" si="320"/>
        <v/>
      </c>
      <c r="Q399" s="300" t="str">
        <f t="shared" si="325"/>
        <v/>
      </c>
      <c r="R399" s="300" t="str">
        <f t="shared" si="326"/>
        <v/>
      </c>
      <c r="S399" s="300" t="str">
        <f t="shared" si="327"/>
        <v/>
      </c>
      <c r="T399" s="192" t="str">
        <f t="shared" si="328"/>
        <v/>
      </c>
      <c r="U399" s="303" t="str">
        <f t="shared" si="329"/>
        <v/>
      </c>
      <c r="V399" s="300" t="str">
        <f t="shared" si="330"/>
        <v/>
      </c>
      <c r="W399" s="192" t="str">
        <f t="shared" si="331"/>
        <v/>
      </c>
      <c r="X399" s="303" t="str">
        <f t="shared" si="332"/>
        <v/>
      </c>
      <c r="Y399" s="300" t="str">
        <f t="shared" si="333"/>
        <v/>
      </c>
      <c r="Z399" s="300" t="str">
        <f t="shared" si="334"/>
        <v>меж</v>
      </c>
      <c r="AA399" s="303" t="str">
        <f t="shared" si="335"/>
        <v/>
      </c>
      <c r="AB399" s="300" t="str">
        <f t="shared" si="336"/>
        <v/>
      </c>
      <c r="AC399" s="300" t="str">
        <f t="shared" si="337"/>
        <v/>
      </c>
      <c r="AD399" s="300" t="str">
        <f t="shared" si="338"/>
        <v/>
      </c>
      <c r="AE399" s="192" t="str">
        <f t="shared" si="339"/>
        <v/>
      </c>
      <c r="AF399" s="192" t="str">
        <f t="shared" si="340"/>
        <v/>
      </c>
      <c r="AG399" s="192"/>
      <c r="AJ399" s="300" t="str">
        <f t="shared" si="341"/>
        <v/>
      </c>
      <c r="AK399" s="300" t="str">
        <f t="shared" si="342"/>
        <v/>
      </c>
      <c r="AL399" s="300" t="str">
        <f t="shared" si="343"/>
        <v/>
      </c>
      <c r="AM399" s="300" t="str">
        <f t="shared" si="344"/>
        <v>меж</v>
      </c>
      <c r="AN399" s="300" t="str">
        <f t="shared" si="345"/>
        <v/>
      </c>
      <c r="AO399" s="300" t="str">
        <f t="shared" si="346"/>
        <v/>
      </c>
      <c r="AP399" s="300" t="str">
        <f t="shared" si="347"/>
        <v/>
      </c>
      <c r="AQ399" s="300" t="str">
        <f t="shared" si="348"/>
        <v/>
      </c>
      <c r="AR399" s="306" t="str">
        <f t="shared" si="349"/>
        <v/>
      </c>
      <c r="AS399" s="300" t="str">
        <f t="shared" si="350"/>
        <v/>
      </c>
      <c r="AT399" s="300" t="str">
        <f t="shared" si="351"/>
        <v/>
      </c>
      <c r="AU399" s="192" t="str">
        <f t="shared" si="352"/>
        <v>меж</v>
      </c>
      <c r="AV399" s="192" t="str">
        <f t="shared" si="353"/>
        <v>меж89001417общпро</v>
      </c>
      <c r="AW399" s="191">
        <f t="shared" si="354"/>
        <v>0</v>
      </c>
      <c r="AX399" s="191">
        <f t="shared" si="355"/>
        <v>0</v>
      </c>
      <c r="AY399" s="191">
        <f t="shared" si="356"/>
        <v>0</v>
      </c>
      <c r="AZ399" s="191">
        <f t="shared" si="357"/>
        <v>0</v>
      </c>
      <c r="BA399" s="193">
        <f t="shared" si="358"/>
        <v>1</v>
      </c>
      <c r="BB399" s="193">
        <f t="shared" si="359"/>
        <v>1</v>
      </c>
      <c r="BC399" s="193">
        <f t="shared" si="360"/>
        <v>1</v>
      </c>
      <c r="BD399" s="191">
        <f t="shared" si="322"/>
        <v>0</v>
      </c>
      <c r="BE399" s="191">
        <f t="shared" si="361"/>
        <v>0</v>
      </c>
      <c r="BF399" s="210">
        <f t="shared" si="362"/>
        <v>0</v>
      </c>
      <c r="BG399" s="211">
        <f t="shared" si="363"/>
        <v>0</v>
      </c>
      <c r="BH399" s="289"/>
      <c r="BI399" s="289"/>
      <c r="BJ399" s="228"/>
      <c r="BK399" s="228"/>
      <c r="BL399" s="233" t="str">
        <f t="shared" si="364"/>
        <v/>
      </c>
    </row>
    <row r="400" spans="1:64" ht="12" customHeight="1">
      <c r="A400" s="333" t="s">
        <v>687</v>
      </c>
      <c r="B400" s="381" t="s">
        <v>329</v>
      </c>
      <c r="C400" s="333" t="s">
        <v>659</v>
      </c>
      <c r="D400" s="381" t="s">
        <v>333</v>
      </c>
      <c r="E400" s="381" t="s">
        <v>870</v>
      </c>
      <c r="F400" s="381" t="s">
        <v>621</v>
      </c>
      <c r="G400" s="381" t="s">
        <v>398</v>
      </c>
      <c r="H400" s="100" t="s">
        <v>653</v>
      </c>
      <c r="I400" s="381" t="s">
        <v>505</v>
      </c>
      <c r="J400" s="382">
        <v>836240</v>
      </c>
      <c r="K400" s="382">
        <v>836240</v>
      </c>
      <c r="L400" s="191" t="str">
        <f t="shared" si="323"/>
        <v>890014171401111008013051125101</v>
      </c>
      <c r="M400" s="192">
        <f t="array" ref="M400">IF(COUNT(SEARCH(Удалить_Роспись_КВСР,$B400)*SEARCH(Удалить_Роспись_ПБС,$C400)*SEARCH(Удалить_Роспись_КФСР, $D400)*SEARCH(Удалить_Роспись_КЦСР,$E400)*SEARCH(Удалить_Роспись_КВР,$F400)*SEARCH(Удалить_Роспись_ЭК,$H400)*SEARCH(Удалить_Роспись_КР,$I400))&gt;0,0,1)</f>
        <v>1</v>
      </c>
      <c r="N400" s="192">
        <v>0</v>
      </c>
      <c r="O400" s="192" t="str">
        <f t="shared" si="324"/>
        <v/>
      </c>
      <c r="P400" s="192" t="str">
        <f t="shared" si="320"/>
        <v/>
      </c>
      <c r="Q400" s="300" t="str">
        <f t="shared" si="325"/>
        <v/>
      </c>
      <c r="R400" s="300" t="str">
        <f t="shared" si="326"/>
        <v/>
      </c>
      <c r="S400" s="300" t="str">
        <f t="shared" si="327"/>
        <v/>
      </c>
      <c r="T400" s="192" t="str">
        <f t="shared" si="328"/>
        <v/>
      </c>
      <c r="U400" s="303" t="str">
        <f t="shared" si="329"/>
        <v/>
      </c>
      <c r="V400" s="300" t="str">
        <f t="shared" si="330"/>
        <v/>
      </c>
      <c r="W400" s="192" t="str">
        <f t="shared" si="331"/>
        <v/>
      </c>
      <c r="X400" s="303" t="str">
        <f t="shared" si="332"/>
        <v/>
      </c>
      <c r="Y400" s="300" t="str">
        <f t="shared" si="333"/>
        <v/>
      </c>
      <c r="Z400" s="300" t="str">
        <f t="shared" si="334"/>
        <v>меж</v>
      </c>
      <c r="AA400" s="303" t="str">
        <f t="shared" si="335"/>
        <v/>
      </c>
      <c r="AB400" s="300" t="str">
        <f t="shared" si="336"/>
        <v/>
      </c>
      <c r="AC400" s="300" t="str">
        <f t="shared" si="337"/>
        <v/>
      </c>
      <c r="AD400" s="300" t="str">
        <f t="shared" si="338"/>
        <v/>
      </c>
      <c r="AE400" s="192" t="str">
        <f t="shared" si="339"/>
        <v/>
      </c>
      <c r="AF400" s="192" t="str">
        <f t="shared" si="340"/>
        <v/>
      </c>
      <c r="AG400" s="192"/>
      <c r="AJ400" s="300" t="str">
        <f t="shared" si="341"/>
        <v/>
      </c>
      <c r="AK400" s="300" t="str">
        <f t="shared" si="342"/>
        <v/>
      </c>
      <c r="AL400" s="300" t="str">
        <f t="shared" si="343"/>
        <v/>
      </c>
      <c r="AM400" s="300" t="str">
        <f t="shared" si="344"/>
        <v>меж</v>
      </c>
      <c r="AN400" s="300" t="str">
        <f t="shared" si="345"/>
        <v/>
      </c>
      <c r="AO400" s="300" t="str">
        <f t="shared" si="346"/>
        <v/>
      </c>
      <c r="AP400" s="300" t="str">
        <f t="shared" si="347"/>
        <v/>
      </c>
      <c r="AQ400" s="300" t="str">
        <f t="shared" si="348"/>
        <v/>
      </c>
      <c r="AR400" s="306" t="str">
        <f t="shared" si="349"/>
        <v/>
      </c>
      <c r="AS400" s="300" t="str">
        <f t="shared" si="350"/>
        <v/>
      </c>
      <c r="AT400" s="300" t="str">
        <f t="shared" si="351"/>
        <v/>
      </c>
      <c r="AU400" s="192" t="str">
        <f t="shared" si="352"/>
        <v>меж</v>
      </c>
      <c r="AV400" s="192" t="str">
        <f t="shared" si="353"/>
        <v>меж89001417общпро</v>
      </c>
      <c r="AW400" s="191">
        <f t="shared" si="354"/>
        <v>836240</v>
      </c>
      <c r="AX400" s="191">
        <f t="shared" si="355"/>
        <v>836240</v>
      </c>
      <c r="AY400" s="191">
        <f t="shared" si="356"/>
        <v>0</v>
      </c>
      <c r="AZ400" s="191">
        <f t="shared" si="357"/>
        <v>0</v>
      </c>
      <c r="BA400" s="193">
        <f t="shared" si="358"/>
        <v>1</v>
      </c>
      <c r="BB400" s="193">
        <f t="shared" si="359"/>
        <v>1</v>
      </c>
      <c r="BC400" s="193">
        <f t="shared" si="360"/>
        <v>1</v>
      </c>
      <c r="BD400" s="191">
        <f t="shared" si="322"/>
        <v>0</v>
      </c>
      <c r="BE400" s="191">
        <f t="shared" si="361"/>
        <v>0</v>
      </c>
      <c r="BF400" s="210">
        <f t="shared" si="362"/>
        <v>0</v>
      </c>
      <c r="BG400" s="211">
        <f t="shared" si="363"/>
        <v>0</v>
      </c>
      <c r="BH400" s="289"/>
      <c r="BI400" s="289"/>
      <c r="BJ400" s="228"/>
      <c r="BK400" s="228"/>
      <c r="BL400" s="233" t="str">
        <f t="shared" si="364"/>
        <v/>
      </c>
    </row>
    <row r="401" spans="1:64" ht="12" customHeight="1">
      <c r="A401" s="333" t="s">
        <v>687</v>
      </c>
      <c r="B401" s="381" t="s">
        <v>329</v>
      </c>
      <c r="C401" s="333" t="s">
        <v>659</v>
      </c>
      <c r="D401" s="381" t="s">
        <v>334</v>
      </c>
      <c r="E401" s="381" t="s">
        <v>871</v>
      </c>
      <c r="F401" s="381" t="s">
        <v>605</v>
      </c>
      <c r="G401" s="381" t="s">
        <v>398</v>
      </c>
      <c r="H401" s="100" t="s">
        <v>653</v>
      </c>
      <c r="I401" s="381" t="s">
        <v>505</v>
      </c>
      <c r="J401" s="382">
        <v>2535500</v>
      </c>
      <c r="K401" s="382">
        <v>1400000</v>
      </c>
      <c r="L401" s="191" t="str">
        <f t="shared" si="323"/>
        <v>890014171403111008012054025101</v>
      </c>
      <c r="M401" s="192">
        <f t="array" ref="M401">IF(COUNT(SEARCH(Удалить_Роспись_КВСР,$B401)*SEARCH(Удалить_Роспись_ПБС,$C401)*SEARCH(Удалить_Роспись_КФСР, $D401)*SEARCH(Удалить_Роспись_КЦСР,$E401)*SEARCH(Удалить_Роспись_КВР,$F401)*SEARCH(Удалить_Роспись_ЭК,$H401)*SEARCH(Удалить_Роспись_КР,$I401))&gt;0,0,1)</f>
        <v>1</v>
      </c>
      <c r="N401" s="192">
        <v>0</v>
      </c>
      <c r="O401" s="192" t="str">
        <f t="shared" si="324"/>
        <v/>
      </c>
      <c r="P401" s="192" t="str">
        <f t="shared" si="320"/>
        <v/>
      </c>
      <c r="Q401" s="300" t="str">
        <f t="shared" si="325"/>
        <v/>
      </c>
      <c r="R401" s="300" t="str">
        <f t="shared" si="326"/>
        <v/>
      </c>
      <c r="S401" s="300" t="str">
        <f t="shared" si="327"/>
        <v/>
      </c>
      <c r="T401" s="192" t="str">
        <f t="shared" si="328"/>
        <v/>
      </c>
      <c r="U401" s="303" t="str">
        <f t="shared" si="329"/>
        <v/>
      </c>
      <c r="V401" s="300" t="str">
        <f t="shared" si="330"/>
        <v/>
      </c>
      <c r="W401" s="192" t="str">
        <f t="shared" si="331"/>
        <v/>
      </c>
      <c r="X401" s="303" t="str">
        <f t="shared" si="332"/>
        <v/>
      </c>
      <c r="Y401" s="300" t="str">
        <f t="shared" si="333"/>
        <v/>
      </c>
      <c r="Z401" s="300" t="str">
        <f t="shared" si="334"/>
        <v>меж</v>
      </c>
      <c r="AA401" s="303" t="str">
        <f t="shared" si="335"/>
        <v/>
      </c>
      <c r="AB401" s="300" t="str">
        <f t="shared" si="336"/>
        <v/>
      </c>
      <c r="AC401" s="300" t="str">
        <f t="shared" si="337"/>
        <v/>
      </c>
      <c r="AD401" s="300" t="str">
        <f t="shared" si="338"/>
        <v/>
      </c>
      <c r="AE401" s="192" t="str">
        <f t="shared" si="339"/>
        <v/>
      </c>
      <c r="AF401" s="192" t="str">
        <f t="shared" si="340"/>
        <v/>
      </c>
      <c r="AG401" s="192"/>
      <c r="AJ401" s="300" t="str">
        <f t="shared" si="341"/>
        <v/>
      </c>
      <c r="AK401" s="300" t="str">
        <f t="shared" si="342"/>
        <v/>
      </c>
      <c r="AL401" s="300" t="str">
        <f t="shared" si="343"/>
        <v/>
      </c>
      <c r="AM401" s="300" t="str">
        <f t="shared" si="344"/>
        <v>меж</v>
      </c>
      <c r="AN401" s="300" t="str">
        <f t="shared" si="345"/>
        <v/>
      </c>
      <c r="AO401" s="300" t="str">
        <f t="shared" si="346"/>
        <v/>
      </c>
      <c r="AP401" s="300" t="str">
        <f t="shared" si="347"/>
        <v/>
      </c>
      <c r="AQ401" s="300" t="str">
        <f t="shared" si="348"/>
        <v/>
      </c>
      <c r="AR401" s="306" t="str">
        <f t="shared" si="349"/>
        <v/>
      </c>
      <c r="AS401" s="300" t="str">
        <f t="shared" si="350"/>
        <v/>
      </c>
      <c r="AT401" s="300" t="str">
        <f t="shared" si="351"/>
        <v/>
      </c>
      <c r="AU401" s="192" t="str">
        <f t="shared" si="352"/>
        <v>меж</v>
      </c>
      <c r="AV401" s="192" t="str">
        <f t="shared" si="353"/>
        <v>меж89001417общпро</v>
      </c>
      <c r="AW401" s="191">
        <f t="shared" si="354"/>
        <v>2535500</v>
      </c>
      <c r="AX401" s="191">
        <f t="shared" si="355"/>
        <v>1400000</v>
      </c>
      <c r="AY401" s="191">
        <f t="shared" si="356"/>
        <v>0</v>
      </c>
      <c r="AZ401" s="191">
        <f t="shared" si="357"/>
        <v>0</v>
      </c>
      <c r="BA401" s="193">
        <f t="shared" si="358"/>
        <v>1</v>
      </c>
      <c r="BB401" s="193">
        <f t="shared" si="359"/>
        <v>1</v>
      </c>
      <c r="BC401" s="193">
        <f t="shared" si="360"/>
        <v>1</v>
      </c>
      <c r="BD401" s="191">
        <f t="shared" si="322"/>
        <v>0</v>
      </c>
      <c r="BE401" s="191">
        <f t="shared" si="361"/>
        <v>0</v>
      </c>
      <c r="BF401" s="210">
        <f t="shared" si="362"/>
        <v>0</v>
      </c>
      <c r="BG401" s="211">
        <f t="shared" si="363"/>
        <v>0</v>
      </c>
      <c r="BH401" s="289"/>
      <c r="BI401" s="289"/>
      <c r="BJ401" s="228"/>
      <c r="BK401" s="228"/>
      <c r="BL401" s="233" t="str">
        <f t="shared" si="364"/>
        <v/>
      </c>
    </row>
    <row r="402" spans="1:64" ht="12" customHeight="1">
      <c r="A402" s="333" t="s">
        <v>687</v>
      </c>
      <c r="B402" s="381" t="s">
        <v>425</v>
      </c>
      <c r="C402" s="333" t="s">
        <v>659</v>
      </c>
      <c r="D402" s="381" t="s">
        <v>383</v>
      </c>
      <c r="E402" s="381" t="s">
        <v>872</v>
      </c>
      <c r="F402" s="381" t="s">
        <v>602</v>
      </c>
      <c r="G402" s="381" t="s">
        <v>385</v>
      </c>
      <c r="H402" s="100" t="s">
        <v>653</v>
      </c>
      <c r="I402" s="381" t="s">
        <v>505</v>
      </c>
      <c r="J402" s="382">
        <v>423532.79999999999</v>
      </c>
      <c r="K402" s="382">
        <v>299355.2</v>
      </c>
      <c r="L402" s="191" t="str">
        <f t="shared" si="323"/>
        <v>905014170102801006000012121101</v>
      </c>
      <c r="M402" s="192">
        <f t="array" ref="M402">IF(COUNT(SEARCH(Удалить_Роспись_КВСР,$B402)*SEARCH(Удалить_Роспись_ПБС,$C402)*SEARCH(Удалить_Роспись_КФСР, $D402)*SEARCH(Удалить_Роспись_КЦСР,$E402)*SEARCH(Удалить_Роспись_КВР,$F402)*SEARCH(Удалить_Роспись_ЭК,$H402)*SEARCH(Удалить_Роспись_КР,$I402))&gt;0,0,1)</f>
        <v>1</v>
      </c>
      <c r="N402" s="192">
        <v>0</v>
      </c>
      <c r="O402" s="192" t="str">
        <f t="shared" si="324"/>
        <v/>
      </c>
      <c r="P402" s="192" t="str">
        <f t="shared" si="320"/>
        <v/>
      </c>
      <c r="Q402" s="300" t="str">
        <f t="shared" si="325"/>
        <v/>
      </c>
      <c r="R402" s="300" t="str">
        <f t="shared" si="326"/>
        <v/>
      </c>
      <c r="S402" s="300" t="str">
        <f t="shared" si="327"/>
        <v/>
      </c>
      <c r="T402" s="192" t="str">
        <f t="shared" si="328"/>
        <v/>
      </c>
      <c r="U402" s="303" t="str">
        <f t="shared" si="329"/>
        <v/>
      </c>
      <c r="V402" s="300" t="str">
        <f t="shared" si="330"/>
        <v/>
      </c>
      <c r="W402" s="192" t="str">
        <f t="shared" si="331"/>
        <v/>
      </c>
      <c r="X402" s="303" t="str">
        <f t="shared" si="332"/>
        <v/>
      </c>
      <c r="Y402" s="300" t="str">
        <f t="shared" si="333"/>
        <v/>
      </c>
      <c r="Z402" s="300" t="str">
        <f t="shared" si="334"/>
        <v/>
      </c>
      <c r="AA402" s="303" t="str">
        <f t="shared" si="335"/>
        <v/>
      </c>
      <c r="AB402" s="300" t="str">
        <f t="shared" si="336"/>
        <v/>
      </c>
      <c r="AC402" s="300" t="str">
        <f t="shared" si="337"/>
        <v/>
      </c>
      <c r="AD402" s="300" t="str">
        <f t="shared" si="338"/>
        <v/>
      </c>
      <c r="AE402" s="192" t="str">
        <f t="shared" si="339"/>
        <v/>
      </c>
      <c r="AF402" s="192" t="str">
        <f t="shared" si="340"/>
        <v/>
      </c>
      <c r="AG402" s="192"/>
      <c r="AJ402" s="300" t="str">
        <f t="shared" si="341"/>
        <v/>
      </c>
      <c r="AK402" s="300" t="str">
        <f t="shared" si="342"/>
        <v/>
      </c>
      <c r="AL402" s="300" t="str">
        <f t="shared" si="343"/>
        <v/>
      </c>
      <c r="AM402" s="300" t="str">
        <f t="shared" si="344"/>
        <v/>
      </c>
      <c r="AN402" s="300" t="str">
        <f t="shared" si="345"/>
        <v/>
      </c>
      <c r="AO402" s="300" t="str">
        <f t="shared" si="346"/>
        <v/>
      </c>
      <c r="AP402" s="300" t="str">
        <f t="shared" si="347"/>
        <v/>
      </c>
      <c r="AQ402" s="300" t="str">
        <f t="shared" si="348"/>
        <v/>
      </c>
      <c r="AR402" s="306" t="str">
        <f t="shared" si="349"/>
        <v/>
      </c>
      <c r="AS402" s="300" t="str">
        <f t="shared" si="350"/>
        <v/>
      </c>
      <c r="AT402" s="300" t="str">
        <f t="shared" si="351"/>
        <v/>
      </c>
      <c r="AU402" s="192" t="str">
        <f t="shared" si="352"/>
        <v>рбс</v>
      </c>
      <c r="AV402" s="192" t="str">
        <f t="shared" si="353"/>
        <v>рбс90501417общопл</v>
      </c>
      <c r="AW402" s="191">
        <f t="shared" si="354"/>
        <v>423532.79999999999</v>
      </c>
      <c r="AX402" s="191">
        <f t="shared" si="355"/>
        <v>299355.2</v>
      </c>
      <c r="AY402" s="191">
        <f t="shared" si="356"/>
        <v>0</v>
      </c>
      <c r="AZ402" s="191">
        <f t="shared" si="357"/>
        <v>0</v>
      </c>
      <c r="BA402" s="193">
        <f t="shared" si="358"/>
        <v>1</v>
      </c>
      <c r="BB402" s="193">
        <f t="shared" si="359"/>
        <v>1</v>
      </c>
      <c r="BC402" s="193">
        <f t="shared" si="360"/>
        <v>1</v>
      </c>
      <c r="BD402" s="191">
        <f t="shared" si="322"/>
        <v>0</v>
      </c>
      <c r="BE402" s="191">
        <f t="shared" si="361"/>
        <v>0</v>
      </c>
      <c r="BF402" s="210">
        <f t="shared" si="362"/>
        <v>0</v>
      </c>
      <c r="BG402" s="211">
        <f t="shared" si="363"/>
        <v>0</v>
      </c>
      <c r="BH402" s="289"/>
      <c r="BI402" s="289"/>
      <c r="BJ402" s="228"/>
      <c r="BK402" s="228"/>
      <c r="BL402" s="233" t="str">
        <f t="shared" si="364"/>
        <v>01</v>
      </c>
    </row>
    <row r="403" spans="1:64" ht="12" customHeight="1">
      <c r="A403" s="333" t="s">
        <v>687</v>
      </c>
      <c r="B403" s="381" t="s">
        <v>425</v>
      </c>
      <c r="C403" s="333" t="s">
        <v>659</v>
      </c>
      <c r="D403" s="381" t="s">
        <v>383</v>
      </c>
      <c r="E403" s="381" t="s">
        <v>872</v>
      </c>
      <c r="F403" s="381" t="s">
        <v>585</v>
      </c>
      <c r="G403" s="381" t="s">
        <v>386</v>
      </c>
      <c r="H403" s="100" t="s">
        <v>653</v>
      </c>
      <c r="I403" s="381" t="s">
        <v>505</v>
      </c>
      <c r="J403" s="382">
        <v>3000</v>
      </c>
      <c r="K403" s="382">
        <v>1050</v>
      </c>
      <c r="L403" s="191" t="str">
        <f t="shared" si="323"/>
        <v>905014170102801006000012221201</v>
      </c>
      <c r="M403" s="192">
        <f t="array" ref="M403">IF(COUNT(SEARCH(Удалить_Роспись_КВСР,$B403)*SEARCH(Удалить_Роспись_ПБС,$C403)*SEARCH(Удалить_Роспись_КФСР, $D403)*SEARCH(Удалить_Роспись_КЦСР,$E403)*SEARCH(Удалить_Роспись_КВР,$F403)*SEARCH(Удалить_Роспись_ЭК,$H403)*SEARCH(Удалить_Роспись_КР,$I403))&gt;0,0,1)</f>
        <v>1</v>
      </c>
      <c r="N403" s="192">
        <f>IF(COUNT(SEARCH(Удалить_Индекс_КВСР,$B403)*SEARCH(Удалить_Индекс_ПБС,$C403)*SEARCH(Удалить_Индекс_КФСР,$D403)*SEARCH(Удалить_Индекс_КЦСР,$E403)*SEARCH(Удалить_Индекс_КВР,$F403)*SEARCH(Удалить_Индекс_ЭК,$H403)*SEARCH(Удалить_Индекс_КР,$I403))&gt;0,0,1)</f>
        <v>1</v>
      </c>
      <c r="O403" s="192" t="str">
        <f t="shared" si="324"/>
        <v/>
      </c>
      <c r="P403" s="192" t="str">
        <f t="shared" si="320"/>
        <v/>
      </c>
      <c r="Q403" s="300" t="str">
        <f t="shared" si="325"/>
        <v/>
      </c>
      <c r="R403" s="300" t="str">
        <f t="shared" si="326"/>
        <v/>
      </c>
      <c r="S403" s="300" t="str">
        <f t="shared" si="327"/>
        <v/>
      </c>
      <c r="T403" s="192" t="str">
        <f t="shared" si="328"/>
        <v/>
      </c>
      <c r="U403" s="303" t="str">
        <f t="shared" si="329"/>
        <v/>
      </c>
      <c r="V403" s="300" t="str">
        <f t="shared" si="330"/>
        <v/>
      </c>
      <c r="W403" s="192" t="str">
        <f t="shared" si="331"/>
        <v/>
      </c>
      <c r="X403" s="303" t="str">
        <f t="shared" si="332"/>
        <v/>
      </c>
      <c r="Y403" s="300" t="str">
        <f t="shared" si="333"/>
        <v/>
      </c>
      <c r="Z403" s="300" t="str">
        <f t="shared" si="334"/>
        <v/>
      </c>
      <c r="AA403" s="303" t="str">
        <f t="shared" si="335"/>
        <v/>
      </c>
      <c r="AB403" s="300" t="str">
        <f t="shared" si="336"/>
        <v/>
      </c>
      <c r="AC403" s="300" t="str">
        <f t="shared" si="337"/>
        <v/>
      </c>
      <c r="AD403" s="300" t="str">
        <f t="shared" si="338"/>
        <v/>
      </c>
      <c r="AE403" s="192" t="str">
        <f t="shared" si="339"/>
        <v/>
      </c>
      <c r="AF403" s="192" t="str">
        <f t="shared" si="340"/>
        <v/>
      </c>
      <c r="AG403" s="192"/>
      <c r="AJ403" s="300" t="str">
        <f t="shared" si="341"/>
        <v/>
      </c>
      <c r="AK403" s="300" t="str">
        <f t="shared" si="342"/>
        <v/>
      </c>
      <c r="AL403" s="300" t="str">
        <f t="shared" si="343"/>
        <v/>
      </c>
      <c r="AM403" s="300" t="str">
        <f t="shared" si="344"/>
        <v/>
      </c>
      <c r="AN403" s="300" t="str">
        <f t="shared" si="345"/>
        <v/>
      </c>
      <c r="AO403" s="300" t="str">
        <f t="shared" si="346"/>
        <v/>
      </c>
      <c r="AP403" s="300" t="str">
        <f t="shared" si="347"/>
        <v/>
      </c>
      <c r="AQ403" s="300" t="str">
        <f t="shared" si="348"/>
        <v/>
      </c>
      <c r="AR403" s="306" t="str">
        <f t="shared" si="349"/>
        <v/>
      </c>
      <c r="AS403" s="300" t="str">
        <f t="shared" si="350"/>
        <v/>
      </c>
      <c r="AT403" s="300" t="str">
        <f t="shared" si="351"/>
        <v/>
      </c>
      <c r="AU403" s="192" t="str">
        <f t="shared" si="352"/>
        <v>рбс</v>
      </c>
      <c r="AV403" s="192" t="str">
        <f t="shared" si="353"/>
        <v>рбс90501417общпро</v>
      </c>
      <c r="AW403" s="191">
        <f t="shared" si="354"/>
        <v>3000</v>
      </c>
      <c r="AX403" s="191">
        <f t="shared" si="355"/>
        <v>1050</v>
      </c>
      <c r="AY403" s="191">
        <f t="shared" si="356"/>
        <v>3000</v>
      </c>
      <c r="AZ403" s="191">
        <f t="shared" si="357"/>
        <v>1050</v>
      </c>
      <c r="BA403" s="193">
        <f t="shared" si="358"/>
        <v>1</v>
      </c>
      <c r="BB403" s="193">
        <f t="shared" si="359"/>
        <v>1</v>
      </c>
      <c r="BC403" s="193">
        <f t="shared" si="360"/>
        <v>1</v>
      </c>
      <c r="BD403" s="191">
        <f t="shared" si="322"/>
        <v>3000</v>
      </c>
      <c r="BE403" s="191">
        <f t="shared" si="361"/>
        <v>1050</v>
      </c>
      <c r="BF403" s="210">
        <f t="shared" si="362"/>
        <v>3000</v>
      </c>
      <c r="BG403" s="211">
        <f t="shared" si="363"/>
        <v>3000</v>
      </c>
      <c r="BH403" s="289"/>
      <c r="BI403" s="289"/>
      <c r="BJ403" s="228"/>
      <c r="BK403" s="228"/>
      <c r="BL403" s="233" t="str">
        <f t="shared" si="364"/>
        <v>01</v>
      </c>
    </row>
    <row r="404" spans="1:64" ht="12" customHeight="1">
      <c r="A404" s="333" t="s">
        <v>687</v>
      </c>
      <c r="B404" s="381" t="s">
        <v>425</v>
      </c>
      <c r="C404" s="333" t="s">
        <v>659</v>
      </c>
      <c r="D404" s="381" t="s">
        <v>383</v>
      </c>
      <c r="E404" s="381" t="s">
        <v>872</v>
      </c>
      <c r="F404" s="381" t="s">
        <v>873</v>
      </c>
      <c r="G404" s="381" t="s">
        <v>387</v>
      </c>
      <c r="H404" s="100" t="s">
        <v>653</v>
      </c>
      <c r="I404" s="381" t="s">
        <v>505</v>
      </c>
      <c r="J404" s="382">
        <v>128245.73</v>
      </c>
      <c r="K404" s="382">
        <v>85497.16</v>
      </c>
      <c r="L404" s="191" t="str">
        <f t="shared" si="323"/>
        <v>905014170102801006000012921301</v>
      </c>
      <c r="M404" s="192">
        <f t="array" ref="M404">IF(COUNT(SEARCH(Удалить_Роспись_КВСР,$B404)*SEARCH(Удалить_Роспись_ПБС,$C404)*SEARCH(Удалить_Роспись_КФСР, $D404)*SEARCH(Удалить_Роспись_КЦСР,$E404)*SEARCH(Удалить_Роспись_КВР,$F404)*SEARCH(Удалить_Роспись_ЭК,$H404)*SEARCH(Удалить_Роспись_КР,$I404))&gt;0,0,1)</f>
        <v>1</v>
      </c>
      <c r="N404" s="192">
        <v>0</v>
      </c>
      <c r="O404" s="192" t="str">
        <f t="shared" si="324"/>
        <v/>
      </c>
      <c r="P404" s="192" t="str">
        <f t="shared" ref="P404:P467" si="365">IF($E404="092Л000","воз","")</f>
        <v/>
      </c>
      <c r="Q404" s="300" t="str">
        <f t="shared" si="325"/>
        <v/>
      </c>
      <c r="R404" s="300" t="str">
        <f t="shared" si="326"/>
        <v/>
      </c>
      <c r="S404" s="300" t="str">
        <f t="shared" si="327"/>
        <v/>
      </c>
      <c r="T404" s="192" t="str">
        <f t="shared" si="328"/>
        <v/>
      </c>
      <c r="U404" s="303" t="str">
        <f t="shared" si="329"/>
        <v/>
      </c>
      <c r="V404" s="300" t="str">
        <f t="shared" si="330"/>
        <v/>
      </c>
      <c r="W404" s="192" t="str">
        <f t="shared" si="331"/>
        <v/>
      </c>
      <c r="X404" s="303" t="str">
        <f t="shared" si="332"/>
        <v/>
      </c>
      <c r="Y404" s="300" t="str">
        <f t="shared" si="333"/>
        <v/>
      </c>
      <c r="Z404" s="300" t="str">
        <f t="shared" si="334"/>
        <v/>
      </c>
      <c r="AA404" s="303" t="str">
        <f t="shared" si="335"/>
        <v/>
      </c>
      <c r="AB404" s="300" t="str">
        <f t="shared" si="336"/>
        <v/>
      </c>
      <c r="AC404" s="300" t="str">
        <f t="shared" si="337"/>
        <v/>
      </c>
      <c r="AD404" s="300" t="str">
        <f t="shared" si="338"/>
        <v/>
      </c>
      <c r="AE404" s="192" t="str">
        <f t="shared" si="339"/>
        <v/>
      </c>
      <c r="AF404" s="192" t="str">
        <f t="shared" si="340"/>
        <v/>
      </c>
      <c r="AG404" s="192"/>
      <c r="AJ404" s="300" t="str">
        <f t="shared" si="341"/>
        <v/>
      </c>
      <c r="AK404" s="300" t="str">
        <f t="shared" si="342"/>
        <v/>
      </c>
      <c r="AL404" s="300" t="str">
        <f t="shared" si="343"/>
        <v/>
      </c>
      <c r="AM404" s="300" t="str">
        <f t="shared" si="344"/>
        <v/>
      </c>
      <c r="AN404" s="300" t="str">
        <f t="shared" si="345"/>
        <v/>
      </c>
      <c r="AO404" s="300" t="str">
        <f t="shared" si="346"/>
        <v/>
      </c>
      <c r="AP404" s="300" t="str">
        <f t="shared" si="347"/>
        <v/>
      </c>
      <c r="AQ404" s="300" t="str">
        <f t="shared" si="348"/>
        <v/>
      </c>
      <c r="AR404" s="306" t="str">
        <f t="shared" si="349"/>
        <v/>
      </c>
      <c r="AS404" s="300" t="str">
        <f t="shared" si="350"/>
        <v/>
      </c>
      <c r="AT404" s="300" t="str">
        <f t="shared" si="351"/>
        <v/>
      </c>
      <c r="AU404" s="192" t="str">
        <f t="shared" si="352"/>
        <v>рбс</v>
      </c>
      <c r="AV404" s="192" t="str">
        <f t="shared" si="353"/>
        <v>рбс90501417общопл</v>
      </c>
      <c r="AW404" s="191">
        <f t="shared" si="354"/>
        <v>128245.73</v>
      </c>
      <c r="AX404" s="191">
        <f t="shared" si="355"/>
        <v>85497.16</v>
      </c>
      <c r="AY404" s="191">
        <f t="shared" si="356"/>
        <v>0</v>
      </c>
      <c r="AZ404" s="191">
        <f t="shared" si="357"/>
        <v>0</v>
      </c>
      <c r="BA404" s="193">
        <f t="shared" si="358"/>
        <v>1</v>
      </c>
      <c r="BB404" s="193">
        <f t="shared" si="359"/>
        <v>1</v>
      </c>
      <c r="BC404" s="193">
        <f t="shared" si="360"/>
        <v>1</v>
      </c>
      <c r="BD404" s="191">
        <f t="shared" si="322"/>
        <v>0</v>
      </c>
      <c r="BE404" s="191">
        <f t="shared" si="361"/>
        <v>0</v>
      </c>
      <c r="BF404" s="210">
        <f t="shared" si="362"/>
        <v>0</v>
      </c>
      <c r="BG404" s="211">
        <f t="shared" si="363"/>
        <v>0</v>
      </c>
      <c r="BH404" s="289"/>
      <c r="BI404" s="289"/>
      <c r="BJ404" s="228"/>
      <c r="BK404" s="228"/>
      <c r="BL404" s="233" t="str">
        <f t="shared" si="364"/>
        <v>01</v>
      </c>
    </row>
    <row r="405" spans="1:64" ht="12" customHeight="1">
      <c r="A405" s="333" t="s">
        <v>687</v>
      </c>
      <c r="B405" s="381" t="s">
        <v>425</v>
      </c>
      <c r="C405" s="333" t="s">
        <v>659</v>
      </c>
      <c r="D405" s="381" t="s">
        <v>388</v>
      </c>
      <c r="E405" s="381" t="s">
        <v>874</v>
      </c>
      <c r="F405" s="381" t="s">
        <v>603</v>
      </c>
      <c r="G405" s="381" t="s">
        <v>395</v>
      </c>
      <c r="H405" s="100" t="s">
        <v>653</v>
      </c>
      <c r="I405" s="381" t="s">
        <v>505</v>
      </c>
      <c r="J405" s="382">
        <v>8400</v>
      </c>
      <c r="K405" s="382">
        <v>6300</v>
      </c>
      <c r="L405" s="191" t="str">
        <f t="shared" si="323"/>
        <v>905014170103803006000012329001</v>
      </c>
      <c r="M405" s="192">
        <f t="array" ref="M405">IF(COUNT(SEARCH(Удалить_Роспись_КВСР,$B405)*SEARCH(Удалить_Роспись_ПБС,$C405)*SEARCH(Удалить_Роспись_КФСР, $D405)*SEARCH(Удалить_Роспись_КЦСР,$E405)*SEARCH(Удалить_Роспись_КВР,$F405)*SEARCH(Удалить_Роспись_ЭК,$H405)*SEARCH(Удалить_Роспись_КР,$I405))&gt;0,0,1)</f>
        <v>1</v>
      </c>
      <c r="N405" s="192">
        <f>IF(COUNT(SEARCH(Удалить_Индекс_КВСР,$B405)*SEARCH(Удалить_Индекс_ПБС,$C405)*SEARCH(Удалить_Индекс_КФСР,$D405)*SEARCH(Удалить_Индекс_КЦСР,$E405)*SEARCH(Удалить_Индекс_КВР,$F405)*SEARCH(Удалить_Индекс_ЭК,$H405)*SEARCH(Удалить_Индекс_КР,$I405))&gt;0,0,1)</f>
        <v>1</v>
      </c>
      <c r="O405" s="192" t="str">
        <f t="shared" si="324"/>
        <v/>
      </c>
      <c r="P405" s="192" t="str">
        <f t="shared" si="365"/>
        <v/>
      </c>
      <c r="Q405" s="300" t="str">
        <f t="shared" si="325"/>
        <v/>
      </c>
      <c r="R405" s="300" t="str">
        <f t="shared" si="326"/>
        <v/>
      </c>
      <c r="S405" s="300" t="str">
        <f t="shared" si="327"/>
        <v/>
      </c>
      <c r="T405" s="192" t="str">
        <f t="shared" si="328"/>
        <v/>
      </c>
      <c r="U405" s="303" t="str">
        <f t="shared" si="329"/>
        <v/>
      </c>
      <c r="V405" s="300" t="str">
        <f t="shared" si="330"/>
        <v/>
      </c>
      <c r="W405" s="192" t="str">
        <f t="shared" si="331"/>
        <v/>
      </c>
      <c r="X405" s="303" t="str">
        <f t="shared" si="332"/>
        <v/>
      </c>
      <c r="Y405" s="300" t="str">
        <f t="shared" si="333"/>
        <v/>
      </c>
      <c r="Z405" s="300" t="str">
        <f t="shared" si="334"/>
        <v/>
      </c>
      <c r="AA405" s="303" t="str">
        <f t="shared" si="335"/>
        <v/>
      </c>
      <c r="AB405" s="300" t="str">
        <f t="shared" si="336"/>
        <v/>
      </c>
      <c r="AC405" s="300" t="str">
        <f t="shared" si="337"/>
        <v/>
      </c>
      <c r="AD405" s="300" t="str">
        <f t="shared" si="338"/>
        <v/>
      </c>
      <c r="AE405" s="192" t="str">
        <f t="shared" si="339"/>
        <v/>
      </c>
      <c r="AF405" s="192" t="str">
        <f t="shared" si="340"/>
        <v/>
      </c>
      <c r="AG405" s="192"/>
      <c r="AJ405" s="300" t="str">
        <f t="shared" si="341"/>
        <v/>
      </c>
      <c r="AK405" s="300" t="str">
        <f t="shared" si="342"/>
        <v/>
      </c>
      <c r="AL405" s="300" t="str">
        <f t="shared" si="343"/>
        <v/>
      </c>
      <c r="AM405" s="300" t="str">
        <f t="shared" si="344"/>
        <v/>
      </c>
      <c r="AN405" s="300" t="str">
        <f t="shared" si="345"/>
        <v/>
      </c>
      <c r="AO405" s="300" t="str">
        <f t="shared" si="346"/>
        <v/>
      </c>
      <c r="AP405" s="300" t="str">
        <f t="shared" si="347"/>
        <v/>
      </c>
      <c r="AQ405" s="300" t="str">
        <f t="shared" si="348"/>
        <v/>
      </c>
      <c r="AR405" s="306" t="str">
        <f t="shared" si="349"/>
        <v/>
      </c>
      <c r="AS405" s="300" t="str">
        <f t="shared" si="350"/>
        <v/>
      </c>
      <c r="AT405" s="300" t="str">
        <f t="shared" si="351"/>
        <v/>
      </c>
      <c r="AU405" s="192" t="str">
        <f t="shared" si="352"/>
        <v>рбс</v>
      </c>
      <c r="AV405" s="192" t="str">
        <f t="shared" si="353"/>
        <v>рбс90501417общпро</v>
      </c>
      <c r="AW405" s="191">
        <f t="shared" si="354"/>
        <v>8400</v>
      </c>
      <c r="AX405" s="191">
        <f t="shared" si="355"/>
        <v>6300</v>
      </c>
      <c r="AY405" s="191">
        <f t="shared" si="356"/>
        <v>8400</v>
      </c>
      <c r="AZ405" s="191">
        <f t="shared" si="357"/>
        <v>6300</v>
      </c>
      <c r="BA405" s="193">
        <f t="shared" si="358"/>
        <v>1</v>
      </c>
      <c r="BB405" s="193">
        <f t="shared" si="359"/>
        <v>1</v>
      </c>
      <c r="BC405" s="193">
        <f t="shared" si="360"/>
        <v>1</v>
      </c>
      <c r="BD405" s="191">
        <f t="shared" si="322"/>
        <v>8400</v>
      </c>
      <c r="BE405" s="191">
        <f t="shared" si="361"/>
        <v>6300</v>
      </c>
      <c r="BF405" s="210">
        <f t="shared" si="362"/>
        <v>8400</v>
      </c>
      <c r="BG405" s="211">
        <f t="shared" si="363"/>
        <v>8400</v>
      </c>
      <c r="BH405" s="289"/>
      <c r="BI405" s="289"/>
      <c r="BJ405" s="228"/>
      <c r="BK405" s="228"/>
      <c r="BL405" s="233" t="str">
        <f t="shared" si="364"/>
        <v>01</v>
      </c>
    </row>
    <row r="406" spans="1:64" ht="12" customHeight="1">
      <c r="A406" s="333" t="s">
        <v>687</v>
      </c>
      <c r="B406" s="381" t="s">
        <v>425</v>
      </c>
      <c r="C406" s="333" t="s">
        <v>659</v>
      </c>
      <c r="D406" s="381" t="s">
        <v>390</v>
      </c>
      <c r="E406" s="381" t="s">
        <v>875</v>
      </c>
      <c r="F406" s="381" t="s">
        <v>602</v>
      </c>
      <c r="G406" s="381" t="s">
        <v>385</v>
      </c>
      <c r="H406" s="100" t="s">
        <v>653</v>
      </c>
      <c r="I406" s="381" t="s">
        <v>505</v>
      </c>
      <c r="J406" s="382">
        <v>689582.7</v>
      </c>
      <c r="K406" s="382">
        <v>517678.69</v>
      </c>
      <c r="L406" s="191" t="str">
        <f t="shared" si="323"/>
        <v>905014170104802006000012121101</v>
      </c>
      <c r="M406" s="192">
        <f t="array" ref="M406">IF(COUNT(SEARCH(Удалить_Роспись_КВСР,$B406)*SEARCH(Удалить_Роспись_ПБС,$C406)*SEARCH(Удалить_Роспись_КФСР, $D406)*SEARCH(Удалить_Роспись_КЦСР,$E406)*SEARCH(Удалить_Роспись_КВР,$F406)*SEARCH(Удалить_Роспись_ЭК,$H406)*SEARCH(Удалить_Роспись_КР,$I406))&gt;0,0,1)</f>
        <v>1</v>
      </c>
      <c r="N406" s="192">
        <v>0</v>
      </c>
      <c r="O406" s="192" t="str">
        <f t="shared" si="324"/>
        <v/>
      </c>
      <c r="P406" s="192" t="str">
        <f t="shared" si="365"/>
        <v/>
      </c>
      <c r="Q406" s="300" t="str">
        <f t="shared" si="325"/>
        <v/>
      </c>
      <c r="R406" s="300" t="str">
        <f t="shared" si="326"/>
        <v/>
      </c>
      <c r="S406" s="300" t="str">
        <f t="shared" si="327"/>
        <v/>
      </c>
      <c r="T406" s="192" t="str">
        <f t="shared" si="328"/>
        <v/>
      </c>
      <c r="U406" s="303" t="str">
        <f t="shared" si="329"/>
        <v/>
      </c>
      <c r="V406" s="300" t="str">
        <f t="shared" si="330"/>
        <v/>
      </c>
      <c r="W406" s="192" t="str">
        <f t="shared" si="331"/>
        <v/>
      </c>
      <c r="X406" s="303" t="str">
        <f t="shared" si="332"/>
        <v/>
      </c>
      <c r="Y406" s="300" t="str">
        <f t="shared" si="333"/>
        <v/>
      </c>
      <c r="Z406" s="300" t="str">
        <f t="shared" si="334"/>
        <v/>
      </c>
      <c r="AA406" s="303" t="str">
        <f t="shared" si="335"/>
        <v/>
      </c>
      <c r="AB406" s="300" t="str">
        <f t="shared" si="336"/>
        <v/>
      </c>
      <c r="AC406" s="300" t="str">
        <f t="shared" si="337"/>
        <v/>
      </c>
      <c r="AD406" s="300" t="str">
        <f t="shared" si="338"/>
        <v/>
      </c>
      <c r="AE406" s="192" t="str">
        <f t="shared" si="339"/>
        <v/>
      </c>
      <c r="AF406" s="192" t="str">
        <f t="shared" si="340"/>
        <v/>
      </c>
      <c r="AG406" s="192"/>
      <c r="AJ406" s="300" t="str">
        <f t="shared" si="341"/>
        <v/>
      </c>
      <c r="AK406" s="300" t="str">
        <f t="shared" si="342"/>
        <v/>
      </c>
      <c r="AL406" s="300" t="str">
        <f t="shared" si="343"/>
        <v/>
      </c>
      <c r="AM406" s="300" t="str">
        <f t="shared" si="344"/>
        <v/>
      </c>
      <c r="AN406" s="300" t="str">
        <f t="shared" si="345"/>
        <v/>
      </c>
      <c r="AO406" s="300" t="str">
        <f t="shared" si="346"/>
        <v/>
      </c>
      <c r="AP406" s="300" t="str">
        <f t="shared" si="347"/>
        <v/>
      </c>
      <c r="AQ406" s="300" t="str">
        <f t="shared" si="348"/>
        <v/>
      </c>
      <c r="AR406" s="306" t="str">
        <f t="shared" si="349"/>
        <v/>
      </c>
      <c r="AS406" s="300" t="str">
        <f t="shared" si="350"/>
        <v/>
      </c>
      <c r="AT406" s="300" t="str">
        <f t="shared" si="351"/>
        <v/>
      </c>
      <c r="AU406" s="192" t="str">
        <f t="shared" si="352"/>
        <v>рбс</v>
      </c>
      <c r="AV406" s="192" t="str">
        <f t="shared" si="353"/>
        <v>рбс90501417общопл</v>
      </c>
      <c r="AW406" s="191">
        <f t="shared" si="354"/>
        <v>689582.7</v>
      </c>
      <c r="AX406" s="191">
        <f t="shared" si="355"/>
        <v>517678.69</v>
      </c>
      <c r="AY406" s="191">
        <f t="shared" si="356"/>
        <v>0</v>
      </c>
      <c r="AZ406" s="191">
        <f t="shared" si="357"/>
        <v>0</v>
      </c>
      <c r="BA406" s="193">
        <f t="shared" si="358"/>
        <v>1</v>
      </c>
      <c r="BB406" s="193">
        <f t="shared" si="359"/>
        <v>1</v>
      </c>
      <c r="BC406" s="193">
        <f t="shared" si="360"/>
        <v>1</v>
      </c>
      <c r="BD406" s="191">
        <f t="shared" si="322"/>
        <v>0</v>
      </c>
      <c r="BE406" s="191">
        <f t="shared" si="361"/>
        <v>0</v>
      </c>
      <c r="BF406" s="210">
        <f t="shared" si="362"/>
        <v>0</v>
      </c>
      <c r="BG406" s="211">
        <f t="shared" si="363"/>
        <v>0</v>
      </c>
      <c r="BH406" s="289"/>
      <c r="BI406" s="289"/>
      <c r="BJ406" s="228"/>
      <c r="BK406" s="228"/>
      <c r="BL406" s="233" t="str">
        <f t="shared" si="364"/>
        <v>01</v>
      </c>
    </row>
    <row r="407" spans="1:64" ht="12" customHeight="1">
      <c r="A407" s="333" t="s">
        <v>687</v>
      </c>
      <c r="B407" s="381" t="s">
        <v>425</v>
      </c>
      <c r="C407" s="333" t="s">
        <v>659</v>
      </c>
      <c r="D407" s="381" t="s">
        <v>390</v>
      </c>
      <c r="E407" s="381" t="s">
        <v>875</v>
      </c>
      <c r="F407" s="381" t="s">
        <v>585</v>
      </c>
      <c r="G407" s="381" t="s">
        <v>386</v>
      </c>
      <c r="H407" s="100" t="s">
        <v>653</v>
      </c>
      <c r="I407" s="381" t="s">
        <v>505</v>
      </c>
      <c r="J407" s="382">
        <v>35200</v>
      </c>
      <c r="K407" s="382">
        <v>3064.8</v>
      </c>
      <c r="L407" s="191" t="str">
        <f t="shared" si="323"/>
        <v>905014170104802006000012221201</v>
      </c>
      <c r="M407" s="192">
        <f t="array" ref="M407">IF(COUNT(SEARCH(Удалить_Роспись_КВСР,$B407)*SEARCH(Удалить_Роспись_ПБС,$C407)*SEARCH(Удалить_Роспись_КФСР, $D407)*SEARCH(Удалить_Роспись_КЦСР,$E407)*SEARCH(Удалить_Роспись_КВР,$F407)*SEARCH(Удалить_Роспись_ЭК,$H407)*SEARCH(Удалить_Роспись_КР,$I407))&gt;0,0,1)</f>
        <v>1</v>
      </c>
      <c r="N407" s="192">
        <f>IF(COUNT(SEARCH(Удалить_Индекс_КВСР,$B407)*SEARCH(Удалить_Индекс_ПБС,$C407)*SEARCH(Удалить_Индекс_КФСР,$D407)*SEARCH(Удалить_Индекс_КЦСР,$E407)*SEARCH(Удалить_Индекс_КВР,$F407)*SEARCH(Удалить_Индекс_ЭК,$H407)*SEARCH(Удалить_Индекс_КР,$I407))&gt;0,0,1)</f>
        <v>1</v>
      </c>
      <c r="O407" s="192" t="str">
        <f t="shared" si="324"/>
        <v/>
      </c>
      <c r="P407" s="192" t="str">
        <f t="shared" si="365"/>
        <v/>
      </c>
      <c r="Q407" s="300" t="str">
        <f t="shared" si="325"/>
        <v/>
      </c>
      <c r="R407" s="300" t="str">
        <f t="shared" si="326"/>
        <v/>
      </c>
      <c r="S407" s="300" t="str">
        <f t="shared" si="327"/>
        <v/>
      </c>
      <c r="T407" s="192" t="str">
        <f t="shared" si="328"/>
        <v/>
      </c>
      <c r="U407" s="303" t="str">
        <f t="shared" si="329"/>
        <v/>
      </c>
      <c r="V407" s="300" t="str">
        <f t="shared" si="330"/>
        <v/>
      </c>
      <c r="W407" s="192" t="str">
        <f t="shared" si="331"/>
        <v/>
      </c>
      <c r="X407" s="303" t="str">
        <f t="shared" si="332"/>
        <v/>
      </c>
      <c r="Y407" s="300" t="str">
        <f t="shared" si="333"/>
        <v/>
      </c>
      <c r="Z407" s="300" t="str">
        <f t="shared" si="334"/>
        <v/>
      </c>
      <c r="AA407" s="303" t="str">
        <f t="shared" si="335"/>
        <v/>
      </c>
      <c r="AB407" s="300" t="str">
        <f t="shared" si="336"/>
        <v/>
      </c>
      <c r="AC407" s="300" t="str">
        <f t="shared" si="337"/>
        <v/>
      </c>
      <c r="AD407" s="300" t="str">
        <f t="shared" si="338"/>
        <v/>
      </c>
      <c r="AE407" s="192" t="str">
        <f t="shared" si="339"/>
        <v/>
      </c>
      <c r="AF407" s="192" t="str">
        <f t="shared" si="340"/>
        <v/>
      </c>
      <c r="AG407" s="192"/>
      <c r="AJ407" s="300" t="str">
        <f t="shared" si="341"/>
        <v/>
      </c>
      <c r="AK407" s="300" t="str">
        <f t="shared" si="342"/>
        <v/>
      </c>
      <c r="AL407" s="300" t="str">
        <f t="shared" si="343"/>
        <v/>
      </c>
      <c r="AM407" s="300" t="str">
        <f t="shared" si="344"/>
        <v/>
      </c>
      <c r="AN407" s="300" t="str">
        <f t="shared" si="345"/>
        <v/>
      </c>
      <c r="AO407" s="300" t="str">
        <f t="shared" si="346"/>
        <v/>
      </c>
      <c r="AP407" s="300" t="str">
        <f t="shared" si="347"/>
        <v/>
      </c>
      <c r="AQ407" s="300" t="str">
        <f t="shared" si="348"/>
        <v/>
      </c>
      <c r="AR407" s="306" t="str">
        <f t="shared" si="349"/>
        <v/>
      </c>
      <c r="AS407" s="300" t="str">
        <f t="shared" si="350"/>
        <v/>
      </c>
      <c r="AT407" s="300" t="str">
        <f t="shared" si="351"/>
        <v/>
      </c>
      <c r="AU407" s="192" t="str">
        <f t="shared" si="352"/>
        <v>рбс</v>
      </c>
      <c r="AV407" s="192" t="str">
        <f t="shared" si="353"/>
        <v>рбс90501417общпро</v>
      </c>
      <c r="AW407" s="191">
        <f t="shared" si="354"/>
        <v>35200</v>
      </c>
      <c r="AX407" s="191">
        <f t="shared" si="355"/>
        <v>3064.8</v>
      </c>
      <c r="AY407" s="191">
        <f t="shared" si="356"/>
        <v>35200</v>
      </c>
      <c r="AZ407" s="191">
        <f t="shared" si="357"/>
        <v>3064.8</v>
      </c>
      <c r="BA407" s="193">
        <f t="shared" si="358"/>
        <v>1</v>
      </c>
      <c r="BB407" s="193">
        <f t="shared" si="359"/>
        <v>1</v>
      </c>
      <c r="BC407" s="193">
        <f t="shared" si="360"/>
        <v>1</v>
      </c>
      <c r="BD407" s="191">
        <f t="shared" si="322"/>
        <v>35200</v>
      </c>
      <c r="BE407" s="191">
        <f t="shared" si="361"/>
        <v>3064.8</v>
      </c>
      <c r="BF407" s="210">
        <f t="shared" si="362"/>
        <v>35200</v>
      </c>
      <c r="BG407" s="211">
        <f t="shared" si="363"/>
        <v>35200</v>
      </c>
      <c r="BH407" s="289"/>
      <c r="BI407" s="289"/>
      <c r="BJ407" s="228"/>
      <c r="BK407" s="228"/>
      <c r="BL407" s="233" t="str">
        <f t="shared" si="364"/>
        <v>01</v>
      </c>
    </row>
    <row r="408" spans="1:64" ht="12" customHeight="1">
      <c r="A408" s="333" t="s">
        <v>687</v>
      </c>
      <c r="B408" s="381" t="s">
        <v>425</v>
      </c>
      <c r="C408" s="333" t="s">
        <v>659</v>
      </c>
      <c r="D408" s="381" t="s">
        <v>390</v>
      </c>
      <c r="E408" s="381" t="s">
        <v>875</v>
      </c>
      <c r="F408" s="381" t="s">
        <v>873</v>
      </c>
      <c r="G408" s="381" t="s">
        <v>387</v>
      </c>
      <c r="H408" s="100" t="s">
        <v>653</v>
      </c>
      <c r="I408" s="381" t="s">
        <v>505</v>
      </c>
      <c r="J408" s="382">
        <v>208805.64</v>
      </c>
      <c r="K408" s="382">
        <v>151790.66</v>
      </c>
      <c r="L408" s="191" t="str">
        <f t="shared" si="323"/>
        <v>905014170104802006000012921301</v>
      </c>
      <c r="M408" s="192">
        <f t="array" ref="M408">IF(COUNT(SEARCH(Удалить_Роспись_КВСР,$B408)*SEARCH(Удалить_Роспись_ПБС,$C408)*SEARCH(Удалить_Роспись_КФСР, $D408)*SEARCH(Удалить_Роспись_КЦСР,$E408)*SEARCH(Удалить_Роспись_КВР,$F408)*SEARCH(Удалить_Роспись_ЭК,$H408)*SEARCH(Удалить_Роспись_КР,$I408))&gt;0,0,1)</f>
        <v>1</v>
      </c>
      <c r="N408" s="192">
        <v>0</v>
      </c>
      <c r="O408" s="192" t="str">
        <f t="shared" si="324"/>
        <v/>
      </c>
      <c r="P408" s="192" t="str">
        <f t="shared" si="365"/>
        <v/>
      </c>
      <c r="Q408" s="300" t="str">
        <f t="shared" si="325"/>
        <v/>
      </c>
      <c r="R408" s="300" t="str">
        <f t="shared" si="326"/>
        <v/>
      </c>
      <c r="S408" s="300" t="str">
        <f t="shared" si="327"/>
        <v/>
      </c>
      <c r="T408" s="192" t="str">
        <f t="shared" si="328"/>
        <v/>
      </c>
      <c r="U408" s="303" t="str">
        <f t="shared" si="329"/>
        <v/>
      </c>
      <c r="V408" s="300" t="str">
        <f t="shared" si="330"/>
        <v/>
      </c>
      <c r="W408" s="192" t="str">
        <f t="shared" si="331"/>
        <v/>
      </c>
      <c r="X408" s="303" t="str">
        <f t="shared" si="332"/>
        <v/>
      </c>
      <c r="Y408" s="300" t="str">
        <f t="shared" si="333"/>
        <v/>
      </c>
      <c r="Z408" s="300" t="str">
        <f t="shared" si="334"/>
        <v/>
      </c>
      <c r="AA408" s="303" t="str">
        <f t="shared" si="335"/>
        <v/>
      </c>
      <c r="AB408" s="300" t="str">
        <f t="shared" si="336"/>
        <v/>
      </c>
      <c r="AC408" s="300" t="str">
        <f t="shared" si="337"/>
        <v/>
      </c>
      <c r="AD408" s="300" t="str">
        <f t="shared" si="338"/>
        <v/>
      </c>
      <c r="AE408" s="192" t="str">
        <f t="shared" si="339"/>
        <v/>
      </c>
      <c r="AF408" s="192" t="str">
        <f t="shared" si="340"/>
        <v/>
      </c>
      <c r="AG408" s="192"/>
      <c r="AJ408" s="300" t="str">
        <f t="shared" si="341"/>
        <v/>
      </c>
      <c r="AK408" s="300" t="str">
        <f t="shared" si="342"/>
        <v/>
      </c>
      <c r="AL408" s="300" t="str">
        <f t="shared" si="343"/>
        <v/>
      </c>
      <c r="AM408" s="300" t="str">
        <f t="shared" si="344"/>
        <v/>
      </c>
      <c r="AN408" s="300" t="str">
        <f t="shared" si="345"/>
        <v/>
      </c>
      <c r="AO408" s="300" t="str">
        <f t="shared" si="346"/>
        <v/>
      </c>
      <c r="AP408" s="300" t="str">
        <f t="shared" si="347"/>
        <v/>
      </c>
      <c r="AQ408" s="300" t="str">
        <f t="shared" si="348"/>
        <v/>
      </c>
      <c r="AR408" s="306" t="str">
        <f t="shared" si="349"/>
        <v/>
      </c>
      <c r="AS408" s="300" t="str">
        <f t="shared" si="350"/>
        <v/>
      </c>
      <c r="AT408" s="300" t="str">
        <f t="shared" si="351"/>
        <v/>
      </c>
      <c r="AU408" s="192" t="str">
        <f t="shared" si="352"/>
        <v>рбс</v>
      </c>
      <c r="AV408" s="192" t="str">
        <f t="shared" si="353"/>
        <v>рбс90501417общопл</v>
      </c>
      <c r="AW408" s="191">
        <f t="shared" si="354"/>
        <v>208805.64</v>
      </c>
      <c r="AX408" s="191">
        <f t="shared" si="355"/>
        <v>151790.66</v>
      </c>
      <c r="AY408" s="191">
        <f t="shared" si="356"/>
        <v>0</v>
      </c>
      <c r="AZ408" s="191">
        <f t="shared" si="357"/>
        <v>0</v>
      </c>
      <c r="BA408" s="193">
        <f t="shared" si="358"/>
        <v>1</v>
      </c>
      <c r="BB408" s="193">
        <f t="shared" si="359"/>
        <v>1</v>
      </c>
      <c r="BC408" s="193">
        <f t="shared" si="360"/>
        <v>1</v>
      </c>
      <c r="BD408" s="191">
        <f t="shared" si="322"/>
        <v>0</v>
      </c>
      <c r="BE408" s="191">
        <f t="shared" si="361"/>
        <v>0</v>
      </c>
      <c r="BF408" s="210">
        <f t="shared" si="362"/>
        <v>0</v>
      </c>
      <c r="BG408" s="211">
        <f t="shared" si="363"/>
        <v>0</v>
      </c>
      <c r="BH408" s="289"/>
      <c r="BI408" s="289"/>
      <c r="BJ408" s="228"/>
      <c r="BK408" s="228"/>
      <c r="BL408" s="233" t="str">
        <f t="shared" si="364"/>
        <v>01</v>
      </c>
    </row>
    <row r="409" spans="1:64" ht="12" customHeight="1">
      <c r="A409" s="333" t="s">
        <v>687</v>
      </c>
      <c r="B409" s="381" t="s">
        <v>425</v>
      </c>
      <c r="C409" s="333" t="s">
        <v>659</v>
      </c>
      <c r="D409" s="381" t="s">
        <v>390</v>
      </c>
      <c r="E409" s="381" t="s">
        <v>875</v>
      </c>
      <c r="F409" s="381" t="s">
        <v>586</v>
      </c>
      <c r="G409" s="381" t="s">
        <v>391</v>
      </c>
      <c r="H409" s="100" t="s">
        <v>653</v>
      </c>
      <c r="I409" s="381" t="s">
        <v>505</v>
      </c>
      <c r="J409" s="382">
        <v>110000</v>
      </c>
      <c r="K409" s="382">
        <v>65125.24</v>
      </c>
      <c r="L409" s="191" t="str">
        <f t="shared" si="323"/>
        <v>905014170104802006000024422101</v>
      </c>
      <c r="M409" s="192">
        <f t="array" ref="M409">IF(COUNT(SEARCH(Удалить_Роспись_КВСР,$B409)*SEARCH(Удалить_Роспись_ПБС,$C409)*SEARCH(Удалить_Роспись_КФСР, $D409)*SEARCH(Удалить_Роспись_КЦСР,$E409)*SEARCH(Удалить_Роспись_КВР,$F409)*SEARCH(Удалить_Роспись_ЭК,$H409)*SEARCH(Удалить_Роспись_КР,$I409))&gt;0,0,1)</f>
        <v>1</v>
      </c>
      <c r="N409" s="192">
        <f>IF(COUNT(SEARCH(Удалить_Индекс_КВСР,$B409)*SEARCH(Удалить_Индекс_ПБС,$C409)*SEARCH(Удалить_Индекс_КФСР,$D409)*SEARCH(Удалить_Индекс_КЦСР,$E409)*SEARCH(Удалить_Индекс_КВР,$F409)*SEARCH(Удалить_Индекс_ЭК,$H409)*SEARCH(Удалить_Индекс_КР,$I409))&gt;0,0,1)</f>
        <v>1</v>
      </c>
      <c r="O409" s="192" t="str">
        <f t="shared" si="324"/>
        <v/>
      </c>
      <c r="P409" s="192" t="str">
        <f t="shared" si="365"/>
        <v/>
      </c>
      <c r="Q409" s="300" t="str">
        <f t="shared" si="325"/>
        <v/>
      </c>
      <c r="R409" s="300" t="str">
        <f t="shared" si="326"/>
        <v/>
      </c>
      <c r="S409" s="300" t="str">
        <f t="shared" si="327"/>
        <v/>
      </c>
      <c r="T409" s="192" t="str">
        <f t="shared" si="328"/>
        <v/>
      </c>
      <c r="U409" s="303" t="str">
        <f t="shared" si="329"/>
        <v/>
      </c>
      <c r="V409" s="300" t="str">
        <f t="shared" si="330"/>
        <v/>
      </c>
      <c r="W409" s="192" t="str">
        <f t="shared" si="331"/>
        <v/>
      </c>
      <c r="X409" s="303" t="str">
        <f t="shared" si="332"/>
        <v/>
      </c>
      <c r="Y409" s="300" t="str">
        <f t="shared" si="333"/>
        <v/>
      </c>
      <c r="Z409" s="300" t="str">
        <f t="shared" si="334"/>
        <v/>
      </c>
      <c r="AA409" s="303" t="str">
        <f t="shared" si="335"/>
        <v/>
      </c>
      <c r="AB409" s="300" t="str">
        <f t="shared" si="336"/>
        <v/>
      </c>
      <c r="AC409" s="300" t="str">
        <f t="shared" si="337"/>
        <v/>
      </c>
      <c r="AD409" s="300" t="str">
        <f t="shared" si="338"/>
        <v/>
      </c>
      <c r="AE409" s="192" t="str">
        <f t="shared" si="339"/>
        <v/>
      </c>
      <c r="AF409" s="192" t="str">
        <f t="shared" si="340"/>
        <v/>
      </c>
      <c r="AG409" s="192"/>
      <c r="AJ409" s="300" t="str">
        <f t="shared" si="341"/>
        <v/>
      </c>
      <c r="AK409" s="300" t="str">
        <f t="shared" si="342"/>
        <v/>
      </c>
      <c r="AL409" s="300" t="str">
        <f t="shared" si="343"/>
        <v/>
      </c>
      <c r="AM409" s="300" t="str">
        <f t="shared" si="344"/>
        <v/>
      </c>
      <c r="AN409" s="300" t="str">
        <f t="shared" si="345"/>
        <v/>
      </c>
      <c r="AO409" s="300" t="str">
        <f t="shared" si="346"/>
        <v/>
      </c>
      <c r="AP409" s="300" t="str">
        <f t="shared" si="347"/>
        <v/>
      </c>
      <c r="AQ409" s="300" t="str">
        <f t="shared" si="348"/>
        <v/>
      </c>
      <c r="AR409" s="306" t="str">
        <f t="shared" si="349"/>
        <v/>
      </c>
      <c r="AS409" s="300" t="str">
        <f t="shared" si="350"/>
        <v/>
      </c>
      <c r="AT409" s="300" t="str">
        <f t="shared" si="351"/>
        <v/>
      </c>
      <c r="AU409" s="192" t="str">
        <f t="shared" si="352"/>
        <v>рбс</v>
      </c>
      <c r="AV409" s="192" t="str">
        <f t="shared" si="353"/>
        <v>рбс90501417общпро</v>
      </c>
      <c r="AW409" s="191">
        <f t="shared" si="354"/>
        <v>110000</v>
      </c>
      <c r="AX409" s="191">
        <f t="shared" si="355"/>
        <v>65125.24</v>
      </c>
      <c r="AY409" s="191">
        <f t="shared" si="356"/>
        <v>110000</v>
      </c>
      <c r="AZ409" s="191">
        <f t="shared" si="357"/>
        <v>65125.24</v>
      </c>
      <c r="BA409" s="193">
        <f t="shared" si="358"/>
        <v>1</v>
      </c>
      <c r="BB409" s="193">
        <f t="shared" si="359"/>
        <v>1</v>
      </c>
      <c r="BC409" s="193">
        <f t="shared" si="360"/>
        <v>1</v>
      </c>
      <c r="BD409" s="191">
        <f t="shared" si="322"/>
        <v>110000</v>
      </c>
      <c r="BE409" s="191">
        <f t="shared" si="361"/>
        <v>65125.24</v>
      </c>
      <c r="BF409" s="210">
        <f t="shared" si="362"/>
        <v>110000</v>
      </c>
      <c r="BG409" s="211">
        <f t="shared" si="363"/>
        <v>110000</v>
      </c>
      <c r="BH409" s="289"/>
      <c r="BI409" s="289"/>
      <c r="BJ409" s="228"/>
      <c r="BK409" s="228"/>
      <c r="BL409" s="233" t="str">
        <f t="shared" si="364"/>
        <v>01</v>
      </c>
    </row>
    <row r="410" spans="1:64" ht="12" customHeight="1">
      <c r="A410" s="333" t="s">
        <v>687</v>
      </c>
      <c r="B410" s="381" t="s">
        <v>425</v>
      </c>
      <c r="C410" s="333" t="s">
        <v>659</v>
      </c>
      <c r="D410" s="381" t="s">
        <v>390</v>
      </c>
      <c r="E410" s="381" t="s">
        <v>875</v>
      </c>
      <c r="F410" s="381" t="s">
        <v>586</v>
      </c>
      <c r="G410" s="381" t="s">
        <v>392</v>
      </c>
      <c r="H410" s="100" t="s">
        <v>653</v>
      </c>
      <c r="I410" s="381" t="s">
        <v>505</v>
      </c>
      <c r="J410" s="382">
        <v>68823.16</v>
      </c>
      <c r="K410" s="382">
        <v>35061.81</v>
      </c>
      <c r="L410" s="191" t="str">
        <f t="shared" si="323"/>
        <v>905014170104802006000024422201</v>
      </c>
      <c r="M410" s="192">
        <f t="array" ref="M410">IF(COUNT(SEARCH(Удалить_Роспись_КВСР,$B410)*SEARCH(Удалить_Роспись_ПБС,$C410)*SEARCH(Удалить_Роспись_КФСР, $D410)*SEARCH(Удалить_Роспись_КЦСР,$E410)*SEARCH(Удалить_Роспись_КВР,$F410)*SEARCH(Удалить_Роспись_ЭК,$H410)*SEARCH(Удалить_Роспись_КР,$I410))&gt;0,0,1)</f>
        <v>1</v>
      </c>
      <c r="N410" s="192">
        <f>IF(COUNT(SEARCH(Удалить_Индекс_КВСР,$B410)*SEARCH(Удалить_Индекс_ПБС,$C410)*SEARCH(Удалить_Индекс_КФСР,$D410)*SEARCH(Удалить_Индекс_КЦСР,$E410)*SEARCH(Удалить_Индекс_КВР,$F410)*SEARCH(Удалить_Индекс_ЭК,$H410)*SEARCH(Удалить_Индекс_КР,$I410))&gt;0,0,1)</f>
        <v>1</v>
      </c>
      <c r="O410" s="192" t="str">
        <f t="shared" si="324"/>
        <v/>
      </c>
      <c r="P410" s="192" t="str">
        <f t="shared" si="365"/>
        <v/>
      </c>
      <c r="Q410" s="300" t="str">
        <f t="shared" si="325"/>
        <v/>
      </c>
      <c r="R410" s="300" t="str">
        <f t="shared" si="326"/>
        <v/>
      </c>
      <c r="S410" s="300" t="str">
        <f t="shared" si="327"/>
        <v/>
      </c>
      <c r="T410" s="192" t="str">
        <f t="shared" si="328"/>
        <v/>
      </c>
      <c r="U410" s="303" t="str">
        <f t="shared" si="329"/>
        <v/>
      </c>
      <c r="V410" s="300" t="str">
        <f t="shared" si="330"/>
        <v/>
      </c>
      <c r="W410" s="192" t="str">
        <f t="shared" si="331"/>
        <v/>
      </c>
      <c r="X410" s="303" t="str">
        <f t="shared" si="332"/>
        <v/>
      </c>
      <c r="Y410" s="300" t="str">
        <f t="shared" si="333"/>
        <v/>
      </c>
      <c r="Z410" s="300" t="str">
        <f t="shared" si="334"/>
        <v/>
      </c>
      <c r="AA410" s="303" t="str">
        <f t="shared" si="335"/>
        <v/>
      </c>
      <c r="AB410" s="300" t="str">
        <f t="shared" si="336"/>
        <v/>
      </c>
      <c r="AC410" s="300" t="str">
        <f t="shared" si="337"/>
        <v/>
      </c>
      <c r="AD410" s="300" t="str">
        <f t="shared" si="338"/>
        <v/>
      </c>
      <c r="AE410" s="192" t="str">
        <f t="shared" si="339"/>
        <v/>
      </c>
      <c r="AF410" s="192" t="str">
        <f t="shared" si="340"/>
        <v/>
      </c>
      <c r="AG410" s="192"/>
      <c r="AJ410" s="300" t="str">
        <f t="shared" si="341"/>
        <v/>
      </c>
      <c r="AK410" s="300" t="str">
        <f t="shared" si="342"/>
        <v/>
      </c>
      <c r="AL410" s="300" t="str">
        <f t="shared" si="343"/>
        <v/>
      </c>
      <c r="AM410" s="300" t="str">
        <f t="shared" si="344"/>
        <v/>
      </c>
      <c r="AN410" s="300" t="str">
        <f t="shared" si="345"/>
        <v/>
      </c>
      <c r="AO410" s="300" t="str">
        <f t="shared" si="346"/>
        <v/>
      </c>
      <c r="AP410" s="300" t="str">
        <f t="shared" si="347"/>
        <v/>
      </c>
      <c r="AQ410" s="300" t="str">
        <f t="shared" si="348"/>
        <v/>
      </c>
      <c r="AR410" s="306" t="str">
        <f t="shared" si="349"/>
        <v/>
      </c>
      <c r="AS410" s="300" t="str">
        <f t="shared" si="350"/>
        <v/>
      </c>
      <c r="AT410" s="300" t="str">
        <f t="shared" si="351"/>
        <v/>
      </c>
      <c r="AU410" s="192" t="str">
        <f t="shared" si="352"/>
        <v>рбс</v>
      </c>
      <c r="AV410" s="192" t="str">
        <f t="shared" si="353"/>
        <v>рбс90501417общпро</v>
      </c>
      <c r="AW410" s="191">
        <f t="shared" si="354"/>
        <v>68823.16</v>
      </c>
      <c r="AX410" s="191">
        <f t="shared" si="355"/>
        <v>35061.81</v>
      </c>
      <c r="AY410" s="191">
        <f t="shared" si="356"/>
        <v>68823.16</v>
      </c>
      <c r="AZ410" s="191">
        <f t="shared" si="357"/>
        <v>35061.81</v>
      </c>
      <c r="BA410" s="193">
        <f t="shared" si="358"/>
        <v>1</v>
      </c>
      <c r="BB410" s="193">
        <f t="shared" si="359"/>
        <v>1</v>
      </c>
      <c r="BC410" s="193">
        <f t="shared" si="360"/>
        <v>1</v>
      </c>
      <c r="BD410" s="191">
        <f t="shared" si="322"/>
        <v>68823.16</v>
      </c>
      <c r="BE410" s="191">
        <f t="shared" si="361"/>
        <v>35061.81</v>
      </c>
      <c r="BF410" s="210">
        <f t="shared" si="362"/>
        <v>68823.16</v>
      </c>
      <c r="BG410" s="211">
        <f t="shared" si="363"/>
        <v>68823.16</v>
      </c>
      <c r="BH410" s="289"/>
      <c r="BI410" s="289"/>
      <c r="BJ410" s="228"/>
      <c r="BK410" s="228"/>
      <c r="BL410" s="233" t="str">
        <f t="shared" si="364"/>
        <v>01</v>
      </c>
    </row>
    <row r="411" spans="1:64" ht="12" customHeight="1">
      <c r="A411" s="333" t="s">
        <v>687</v>
      </c>
      <c r="B411" s="381" t="s">
        <v>425</v>
      </c>
      <c r="C411" s="333" t="s">
        <v>659</v>
      </c>
      <c r="D411" s="381" t="s">
        <v>390</v>
      </c>
      <c r="E411" s="381" t="s">
        <v>875</v>
      </c>
      <c r="F411" s="381" t="s">
        <v>586</v>
      </c>
      <c r="G411" s="381" t="s">
        <v>394</v>
      </c>
      <c r="H411" s="100" t="s">
        <v>653</v>
      </c>
      <c r="I411" s="381" t="s">
        <v>505</v>
      </c>
      <c r="J411" s="382">
        <v>100000</v>
      </c>
      <c r="K411" s="382">
        <v>76360</v>
      </c>
      <c r="L411" s="191" t="str">
        <f t="shared" si="323"/>
        <v>905014170104802006000024422501</v>
      </c>
      <c r="M411" s="192">
        <f t="array" ref="M411">IF(COUNT(SEARCH(Удалить_Роспись_КВСР,$B411)*SEARCH(Удалить_Роспись_ПБС,$C411)*SEARCH(Удалить_Роспись_КФСР, $D411)*SEARCH(Удалить_Роспись_КЦСР,$E411)*SEARCH(Удалить_Роспись_КВР,$F411)*SEARCH(Удалить_Роспись_ЭК,$H411)*SEARCH(Удалить_Роспись_КР,$I411))&gt;0,0,1)</f>
        <v>1</v>
      </c>
      <c r="N411" s="192">
        <f>IF(COUNT(SEARCH(Удалить_Индекс_КВСР,$B411)*SEARCH(Удалить_Индекс_ПБС,$C411)*SEARCH(Удалить_Индекс_КФСР,$D411)*SEARCH(Удалить_Индекс_КЦСР,$E411)*SEARCH(Удалить_Индекс_КВР,$F411)*SEARCH(Удалить_Индекс_ЭК,$H411)*SEARCH(Удалить_Индекс_КР,$I411))&gt;0,0,1)</f>
        <v>1</v>
      </c>
      <c r="O411" s="192" t="str">
        <f t="shared" si="324"/>
        <v/>
      </c>
      <c r="P411" s="192" t="str">
        <f t="shared" si="365"/>
        <v/>
      </c>
      <c r="Q411" s="300" t="str">
        <f t="shared" si="325"/>
        <v/>
      </c>
      <c r="R411" s="300" t="str">
        <f t="shared" si="326"/>
        <v/>
      </c>
      <c r="S411" s="300" t="str">
        <f t="shared" si="327"/>
        <v/>
      </c>
      <c r="T411" s="192" t="str">
        <f t="shared" si="328"/>
        <v/>
      </c>
      <c r="U411" s="303" t="str">
        <f t="shared" si="329"/>
        <v/>
      </c>
      <c r="V411" s="300" t="str">
        <f t="shared" si="330"/>
        <v/>
      </c>
      <c r="W411" s="192" t="str">
        <f t="shared" si="331"/>
        <v/>
      </c>
      <c r="X411" s="303" t="str">
        <f t="shared" si="332"/>
        <v/>
      </c>
      <c r="Y411" s="300" t="str">
        <f t="shared" si="333"/>
        <v/>
      </c>
      <c r="Z411" s="300" t="str">
        <f t="shared" si="334"/>
        <v/>
      </c>
      <c r="AA411" s="303" t="str">
        <f t="shared" si="335"/>
        <v/>
      </c>
      <c r="AB411" s="300" t="str">
        <f t="shared" si="336"/>
        <v/>
      </c>
      <c r="AC411" s="300" t="str">
        <f t="shared" si="337"/>
        <v/>
      </c>
      <c r="AD411" s="300" t="str">
        <f t="shared" si="338"/>
        <v/>
      </c>
      <c r="AE411" s="192" t="str">
        <f t="shared" si="339"/>
        <v/>
      </c>
      <c r="AF411" s="192" t="str">
        <f t="shared" si="340"/>
        <v/>
      </c>
      <c r="AG411" s="192"/>
      <c r="AJ411" s="300" t="str">
        <f t="shared" si="341"/>
        <v/>
      </c>
      <c r="AK411" s="300" t="str">
        <f t="shared" si="342"/>
        <v/>
      </c>
      <c r="AL411" s="300" t="str">
        <f t="shared" si="343"/>
        <v/>
      </c>
      <c r="AM411" s="300" t="str">
        <f t="shared" si="344"/>
        <v/>
      </c>
      <c r="AN411" s="300" t="str">
        <f t="shared" si="345"/>
        <v/>
      </c>
      <c r="AO411" s="300" t="str">
        <f t="shared" si="346"/>
        <v/>
      </c>
      <c r="AP411" s="300" t="str">
        <f t="shared" si="347"/>
        <v/>
      </c>
      <c r="AQ411" s="300" t="str">
        <f t="shared" si="348"/>
        <v/>
      </c>
      <c r="AR411" s="306" t="str">
        <f t="shared" si="349"/>
        <v/>
      </c>
      <c r="AS411" s="300" t="str">
        <f t="shared" si="350"/>
        <v/>
      </c>
      <c r="AT411" s="300" t="str">
        <f t="shared" si="351"/>
        <v/>
      </c>
      <c r="AU411" s="192" t="str">
        <f t="shared" si="352"/>
        <v>рбс</v>
      </c>
      <c r="AV411" s="192" t="str">
        <f t="shared" si="353"/>
        <v>рбс90501417общпро</v>
      </c>
      <c r="AW411" s="191">
        <f t="shared" si="354"/>
        <v>100000</v>
      </c>
      <c r="AX411" s="191">
        <f t="shared" si="355"/>
        <v>76360</v>
      </c>
      <c r="AY411" s="191">
        <f t="shared" si="356"/>
        <v>100000</v>
      </c>
      <c r="AZ411" s="191">
        <f t="shared" si="357"/>
        <v>76360</v>
      </c>
      <c r="BA411" s="193">
        <f t="shared" si="358"/>
        <v>1</v>
      </c>
      <c r="BB411" s="193">
        <f t="shared" si="359"/>
        <v>1</v>
      </c>
      <c r="BC411" s="193">
        <f t="shared" si="360"/>
        <v>1</v>
      </c>
      <c r="BD411" s="191">
        <f t="shared" si="322"/>
        <v>100000</v>
      </c>
      <c r="BE411" s="191">
        <f t="shared" si="361"/>
        <v>76360</v>
      </c>
      <c r="BF411" s="210">
        <f t="shared" si="362"/>
        <v>100000</v>
      </c>
      <c r="BG411" s="211">
        <f t="shared" si="363"/>
        <v>100000</v>
      </c>
      <c r="BH411" s="289"/>
      <c r="BI411" s="289"/>
      <c r="BJ411" s="228"/>
      <c r="BK411" s="228"/>
      <c r="BL411" s="233" t="str">
        <f t="shared" si="364"/>
        <v>01</v>
      </c>
    </row>
    <row r="412" spans="1:64" ht="12" customHeight="1">
      <c r="A412" s="333" t="s">
        <v>687</v>
      </c>
      <c r="B412" s="381" t="s">
        <v>425</v>
      </c>
      <c r="C412" s="333" t="s">
        <v>659</v>
      </c>
      <c r="D412" s="381" t="s">
        <v>390</v>
      </c>
      <c r="E412" s="381" t="s">
        <v>875</v>
      </c>
      <c r="F412" s="381" t="s">
        <v>586</v>
      </c>
      <c r="G412" s="381" t="s">
        <v>389</v>
      </c>
      <c r="H412" s="100" t="s">
        <v>653</v>
      </c>
      <c r="I412" s="381" t="s">
        <v>505</v>
      </c>
      <c r="J412" s="382">
        <v>200000</v>
      </c>
      <c r="K412" s="382">
        <v>27619.63</v>
      </c>
      <c r="L412" s="191" t="str">
        <f t="shared" si="323"/>
        <v>905014170104802006000024422601</v>
      </c>
      <c r="M412" s="192">
        <f t="array" ref="M412">IF(COUNT(SEARCH(Удалить_Роспись_КВСР,$B412)*SEARCH(Удалить_Роспись_ПБС,$C412)*SEARCH(Удалить_Роспись_КФСР, $D412)*SEARCH(Удалить_Роспись_КЦСР,$E412)*SEARCH(Удалить_Роспись_КВР,$F412)*SEARCH(Удалить_Роспись_ЭК,$H412)*SEARCH(Удалить_Роспись_КР,$I412))&gt;0,0,1)</f>
        <v>1</v>
      </c>
      <c r="N412" s="192">
        <f>IF(COUNT(SEARCH(Удалить_Индекс_КВСР,$B412)*SEARCH(Удалить_Индекс_ПБС,$C412)*SEARCH(Удалить_Индекс_КФСР,$D412)*SEARCH(Удалить_Индекс_КЦСР,$E412)*SEARCH(Удалить_Индекс_КВР,$F412)*SEARCH(Удалить_Индекс_ЭК,$H412)*SEARCH(Удалить_Индекс_КР,$I412))&gt;0,0,1)</f>
        <v>1</v>
      </c>
      <c r="O412" s="192" t="str">
        <f t="shared" si="324"/>
        <v/>
      </c>
      <c r="P412" s="192" t="str">
        <f t="shared" si="365"/>
        <v/>
      </c>
      <c r="Q412" s="300" t="str">
        <f t="shared" si="325"/>
        <v/>
      </c>
      <c r="R412" s="300" t="str">
        <f t="shared" si="326"/>
        <v/>
      </c>
      <c r="S412" s="300" t="str">
        <f t="shared" si="327"/>
        <v/>
      </c>
      <c r="T412" s="192" t="str">
        <f t="shared" si="328"/>
        <v/>
      </c>
      <c r="U412" s="303" t="str">
        <f t="shared" si="329"/>
        <v/>
      </c>
      <c r="V412" s="300" t="str">
        <f t="shared" si="330"/>
        <v/>
      </c>
      <c r="W412" s="192" t="str">
        <f t="shared" si="331"/>
        <v/>
      </c>
      <c r="X412" s="303" t="str">
        <f t="shared" si="332"/>
        <v/>
      </c>
      <c r="Y412" s="300" t="str">
        <f t="shared" si="333"/>
        <v/>
      </c>
      <c r="Z412" s="300" t="str">
        <f t="shared" si="334"/>
        <v/>
      </c>
      <c r="AA412" s="303" t="str">
        <f t="shared" si="335"/>
        <v/>
      </c>
      <c r="AB412" s="300" t="str">
        <f t="shared" si="336"/>
        <v/>
      </c>
      <c r="AC412" s="300" t="str">
        <f t="shared" si="337"/>
        <v/>
      </c>
      <c r="AD412" s="300" t="str">
        <f t="shared" si="338"/>
        <v/>
      </c>
      <c r="AE412" s="192" t="str">
        <f t="shared" si="339"/>
        <v/>
      </c>
      <c r="AF412" s="192" t="str">
        <f t="shared" si="340"/>
        <v/>
      </c>
      <c r="AG412" s="192"/>
      <c r="AJ412" s="300" t="str">
        <f t="shared" si="341"/>
        <v/>
      </c>
      <c r="AK412" s="300" t="str">
        <f t="shared" si="342"/>
        <v/>
      </c>
      <c r="AL412" s="300" t="str">
        <f t="shared" si="343"/>
        <v/>
      </c>
      <c r="AM412" s="300" t="str">
        <f t="shared" si="344"/>
        <v/>
      </c>
      <c r="AN412" s="300" t="str">
        <f t="shared" si="345"/>
        <v/>
      </c>
      <c r="AO412" s="300" t="str">
        <f t="shared" si="346"/>
        <v/>
      </c>
      <c r="AP412" s="300" t="str">
        <f t="shared" si="347"/>
        <v/>
      </c>
      <c r="AQ412" s="300" t="str">
        <f t="shared" si="348"/>
        <v/>
      </c>
      <c r="AR412" s="306" t="str">
        <f t="shared" si="349"/>
        <v/>
      </c>
      <c r="AS412" s="300" t="str">
        <f t="shared" si="350"/>
        <v/>
      </c>
      <c r="AT412" s="300" t="str">
        <f t="shared" si="351"/>
        <v/>
      </c>
      <c r="AU412" s="192" t="str">
        <f t="shared" si="352"/>
        <v>рбс</v>
      </c>
      <c r="AV412" s="192" t="str">
        <f t="shared" si="353"/>
        <v>рбс90501417общпро</v>
      </c>
      <c r="AW412" s="191">
        <f t="shared" si="354"/>
        <v>200000</v>
      </c>
      <c r="AX412" s="191">
        <f t="shared" si="355"/>
        <v>27619.63</v>
      </c>
      <c r="AY412" s="191">
        <f t="shared" si="356"/>
        <v>200000</v>
      </c>
      <c r="AZ412" s="191">
        <f t="shared" si="357"/>
        <v>27619.63</v>
      </c>
      <c r="BA412" s="193">
        <f t="shared" si="358"/>
        <v>1</v>
      </c>
      <c r="BB412" s="193">
        <f t="shared" si="359"/>
        <v>1</v>
      </c>
      <c r="BC412" s="193">
        <f t="shared" si="360"/>
        <v>1</v>
      </c>
      <c r="BD412" s="191">
        <f t="shared" si="322"/>
        <v>200000</v>
      </c>
      <c r="BE412" s="191">
        <f t="shared" si="361"/>
        <v>27619.63</v>
      </c>
      <c r="BF412" s="210">
        <f t="shared" si="362"/>
        <v>200000</v>
      </c>
      <c r="BG412" s="211">
        <f t="shared" si="363"/>
        <v>200000</v>
      </c>
      <c r="BH412" s="289"/>
      <c r="BI412" s="289"/>
      <c r="BJ412" s="228"/>
      <c r="BK412" s="228"/>
      <c r="BL412" s="233" t="str">
        <f t="shared" si="364"/>
        <v>01</v>
      </c>
    </row>
    <row r="413" spans="1:64" ht="12" customHeight="1">
      <c r="A413" s="333" t="s">
        <v>687</v>
      </c>
      <c r="B413" s="381" t="s">
        <v>425</v>
      </c>
      <c r="C413" s="333" t="s">
        <v>659</v>
      </c>
      <c r="D413" s="381" t="s">
        <v>390</v>
      </c>
      <c r="E413" s="381" t="s">
        <v>875</v>
      </c>
      <c r="F413" s="381" t="s">
        <v>586</v>
      </c>
      <c r="G413" s="381" t="s">
        <v>397</v>
      </c>
      <c r="H413" s="100" t="s">
        <v>653</v>
      </c>
      <c r="I413" s="381" t="s">
        <v>505</v>
      </c>
      <c r="J413" s="382">
        <v>344769.49</v>
      </c>
      <c r="K413" s="382">
        <v>231189</v>
      </c>
      <c r="L413" s="191" t="str">
        <f t="shared" si="323"/>
        <v>905014170104802006000024434001</v>
      </c>
      <c r="M413" s="192">
        <f t="array" ref="M413">IF(COUNT(SEARCH(Удалить_Роспись_КВСР,$B413)*SEARCH(Удалить_Роспись_ПБС,$C413)*SEARCH(Удалить_Роспись_КФСР, $D413)*SEARCH(Удалить_Роспись_КЦСР,$E413)*SEARCH(Удалить_Роспись_КВР,$F413)*SEARCH(Удалить_Роспись_ЭК,$H413)*SEARCH(Удалить_Роспись_КР,$I413))&gt;0,0,1)</f>
        <v>1</v>
      </c>
      <c r="N413" s="192">
        <f>IF(COUNT(SEARCH(Удалить_Индекс_КВСР,$B413)*SEARCH(Удалить_Индекс_ПБС,$C413)*SEARCH(Удалить_Индекс_КФСР,$D413)*SEARCH(Удалить_Индекс_КЦСР,$E413)*SEARCH(Удалить_Индекс_КВР,$F413)*SEARCH(Удалить_Индекс_ЭК,$H413)*SEARCH(Удалить_Индекс_КР,$I413))&gt;0,0,1)</f>
        <v>1</v>
      </c>
      <c r="O413" s="192" t="str">
        <f t="shared" si="324"/>
        <v/>
      </c>
      <c r="P413" s="192" t="str">
        <f t="shared" si="365"/>
        <v/>
      </c>
      <c r="Q413" s="300" t="str">
        <f t="shared" si="325"/>
        <v/>
      </c>
      <c r="R413" s="300" t="str">
        <f t="shared" si="326"/>
        <v/>
      </c>
      <c r="S413" s="300" t="str">
        <f t="shared" si="327"/>
        <v/>
      </c>
      <c r="T413" s="192" t="str">
        <f t="shared" si="328"/>
        <v/>
      </c>
      <c r="U413" s="303" t="str">
        <f t="shared" si="329"/>
        <v/>
      </c>
      <c r="V413" s="300" t="str">
        <f t="shared" si="330"/>
        <v/>
      </c>
      <c r="W413" s="192" t="str">
        <f t="shared" si="331"/>
        <v/>
      </c>
      <c r="X413" s="303" t="str">
        <f t="shared" si="332"/>
        <v/>
      </c>
      <c r="Y413" s="300" t="str">
        <f t="shared" si="333"/>
        <v/>
      </c>
      <c r="Z413" s="300" t="str">
        <f t="shared" si="334"/>
        <v/>
      </c>
      <c r="AA413" s="303" t="str">
        <f t="shared" si="335"/>
        <v/>
      </c>
      <c r="AB413" s="300" t="str">
        <f t="shared" si="336"/>
        <v/>
      </c>
      <c r="AC413" s="300" t="str">
        <f t="shared" si="337"/>
        <v/>
      </c>
      <c r="AD413" s="300" t="str">
        <f t="shared" si="338"/>
        <v/>
      </c>
      <c r="AE413" s="192" t="str">
        <f t="shared" si="339"/>
        <v/>
      </c>
      <c r="AF413" s="192" t="str">
        <f t="shared" si="340"/>
        <v/>
      </c>
      <c r="AG413" s="192"/>
      <c r="AJ413" s="300" t="str">
        <f t="shared" si="341"/>
        <v/>
      </c>
      <c r="AK413" s="300" t="str">
        <f t="shared" si="342"/>
        <v/>
      </c>
      <c r="AL413" s="300" t="str">
        <f t="shared" si="343"/>
        <v/>
      </c>
      <c r="AM413" s="300" t="str">
        <f t="shared" si="344"/>
        <v/>
      </c>
      <c r="AN413" s="300" t="str">
        <f t="shared" si="345"/>
        <v/>
      </c>
      <c r="AO413" s="300" t="str">
        <f t="shared" si="346"/>
        <v/>
      </c>
      <c r="AP413" s="300" t="str">
        <f t="shared" si="347"/>
        <v/>
      </c>
      <c r="AQ413" s="300" t="str">
        <f t="shared" si="348"/>
        <v/>
      </c>
      <c r="AR413" s="306" t="str">
        <f t="shared" si="349"/>
        <v/>
      </c>
      <c r="AS413" s="300" t="str">
        <f t="shared" si="350"/>
        <v/>
      </c>
      <c r="AT413" s="300" t="str">
        <f t="shared" si="351"/>
        <v/>
      </c>
      <c r="AU413" s="192" t="str">
        <f t="shared" si="352"/>
        <v>рбс</v>
      </c>
      <c r="AV413" s="192" t="str">
        <f t="shared" si="353"/>
        <v>рбс90501417общпро</v>
      </c>
      <c r="AW413" s="191">
        <f t="shared" si="354"/>
        <v>344769.49</v>
      </c>
      <c r="AX413" s="191">
        <f t="shared" si="355"/>
        <v>231189</v>
      </c>
      <c r="AY413" s="191">
        <f t="shared" si="356"/>
        <v>344769.49</v>
      </c>
      <c r="AZ413" s="191">
        <f t="shared" si="357"/>
        <v>231189</v>
      </c>
      <c r="BA413" s="193">
        <f t="shared" si="358"/>
        <v>1</v>
      </c>
      <c r="BB413" s="193">
        <f t="shared" si="359"/>
        <v>1</v>
      </c>
      <c r="BC413" s="193">
        <f t="shared" si="360"/>
        <v>1</v>
      </c>
      <c r="BD413" s="191">
        <f t="shared" si="322"/>
        <v>344769.49</v>
      </c>
      <c r="BE413" s="191">
        <f t="shared" si="361"/>
        <v>231189</v>
      </c>
      <c r="BF413" s="210">
        <f t="shared" si="362"/>
        <v>344769.49</v>
      </c>
      <c r="BG413" s="211">
        <f t="shared" si="363"/>
        <v>344769.49</v>
      </c>
      <c r="BH413" s="289"/>
      <c r="BI413" s="289"/>
      <c r="BJ413" s="228"/>
      <c r="BK413" s="228"/>
      <c r="BL413" s="233" t="str">
        <f t="shared" si="364"/>
        <v>01</v>
      </c>
    </row>
    <row r="414" spans="1:64" ht="12" customHeight="1">
      <c r="A414" s="333" t="s">
        <v>687</v>
      </c>
      <c r="B414" s="381" t="s">
        <v>425</v>
      </c>
      <c r="C414" s="333" t="s">
        <v>659</v>
      </c>
      <c r="D414" s="381" t="s">
        <v>390</v>
      </c>
      <c r="E414" s="381" t="s">
        <v>875</v>
      </c>
      <c r="F414" s="381" t="s">
        <v>609</v>
      </c>
      <c r="G414" s="381" t="s">
        <v>395</v>
      </c>
      <c r="H414" s="100" t="s">
        <v>653</v>
      </c>
      <c r="I414" s="381" t="s">
        <v>505</v>
      </c>
      <c r="J414" s="382">
        <v>15000</v>
      </c>
      <c r="K414" s="382">
        <v>6317.93</v>
      </c>
      <c r="L414" s="191" t="str">
        <f t="shared" si="323"/>
        <v>905014170104802006000085229001</v>
      </c>
      <c r="M414" s="192">
        <f t="array" ref="M414">IF(COUNT(SEARCH(Удалить_Роспись_КВСР,$B414)*SEARCH(Удалить_Роспись_ПБС,$C414)*SEARCH(Удалить_Роспись_КФСР, $D414)*SEARCH(Удалить_Роспись_КЦСР,$E414)*SEARCH(Удалить_Роспись_КВР,$F414)*SEARCH(Удалить_Роспись_ЭК,$H414)*SEARCH(Удалить_Роспись_КР,$I414))&gt;0,0,1)</f>
        <v>1</v>
      </c>
      <c r="N414" s="192">
        <v>0</v>
      </c>
      <c r="O414" s="192" t="str">
        <f t="shared" si="324"/>
        <v/>
      </c>
      <c r="P414" s="192" t="str">
        <f t="shared" si="365"/>
        <v/>
      </c>
      <c r="Q414" s="300" t="str">
        <f t="shared" si="325"/>
        <v/>
      </c>
      <c r="R414" s="300" t="str">
        <f t="shared" si="326"/>
        <v/>
      </c>
      <c r="S414" s="300" t="str">
        <f t="shared" si="327"/>
        <v/>
      </c>
      <c r="T414" s="192" t="str">
        <f t="shared" si="328"/>
        <v/>
      </c>
      <c r="U414" s="303" t="str">
        <f t="shared" si="329"/>
        <v/>
      </c>
      <c r="V414" s="300" t="str">
        <f t="shared" si="330"/>
        <v/>
      </c>
      <c r="W414" s="192" t="str">
        <f t="shared" si="331"/>
        <v/>
      </c>
      <c r="X414" s="303" t="str">
        <f t="shared" si="332"/>
        <v/>
      </c>
      <c r="Y414" s="300" t="str">
        <f t="shared" si="333"/>
        <v/>
      </c>
      <c r="Z414" s="300" t="str">
        <f t="shared" si="334"/>
        <v/>
      </c>
      <c r="AA414" s="303" t="str">
        <f t="shared" si="335"/>
        <v/>
      </c>
      <c r="AB414" s="300" t="str">
        <f t="shared" si="336"/>
        <v/>
      </c>
      <c r="AC414" s="300" t="str">
        <f t="shared" si="337"/>
        <v/>
      </c>
      <c r="AD414" s="300" t="str">
        <f t="shared" si="338"/>
        <v/>
      </c>
      <c r="AE414" s="192" t="str">
        <f t="shared" si="339"/>
        <v/>
      </c>
      <c r="AF414" s="192" t="str">
        <f t="shared" si="340"/>
        <v/>
      </c>
      <c r="AG414" s="192"/>
      <c r="AJ414" s="300" t="str">
        <f t="shared" si="341"/>
        <v/>
      </c>
      <c r="AK414" s="300" t="str">
        <f t="shared" si="342"/>
        <v/>
      </c>
      <c r="AL414" s="300" t="str">
        <f t="shared" si="343"/>
        <v/>
      </c>
      <c r="AM414" s="300" t="str">
        <f t="shared" si="344"/>
        <v/>
      </c>
      <c r="AN414" s="300" t="str">
        <f t="shared" si="345"/>
        <v/>
      </c>
      <c r="AO414" s="300" t="str">
        <f t="shared" si="346"/>
        <v/>
      </c>
      <c r="AP414" s="300" t="str">
        <f t="shared" si="347"/>
        <v/>
      </c>
      <c r="AQ414" s="300" t="str">
        <f t="shared" si="348"/>
        <v/>
      </c>
      <c r="AR414" s="306" t="str">
        <f t="shared" si="349"/>
        <v/>
      </c>
      <c r="AS414" s="300" t="str">
        <f t="shared" si="350"/>
        <v/>
      </c>
      <c r="AT414" s="300" t="str">
        <f t="shared" si="351"/>
        <v/>
      </c>
      <c r="AU414" s="192" t="str">
        <f t="shared" si="352"/>
        <v>рбс</v>
      </c>
      <c r="AV414" s="192" t="str">
        <f t="shared" si="353"/>
        <v>рбс90501417общпро</v>
      </c>
      <c r="AW414" s="191">
        <f t="shared" si="354"/>
        <v>15000</v>
      </c>
      <c r="AX414" s="191">
        <f t="shared" si="355"/>
        <v>6317.93</v>
      </c>
      <c r="AY414" s="191">
        <f t="shared" si="356"/>
        <v>0</v>
      </c>
      <c r="AZ414" s="191">
        <f t="shared" si="357"/>
        <v>0</v>
      </c>
      <c r="BA414" s="193">
        <f t="shared" si="358"/>
        <v>1</v>
      </c>
      <c r="BB414" s="193">
        <f t="shared" si="359"/>
        <v>1</v>
      </c>
      <c r="BC414" s="193">
        <f t="shared" si="360"/>
        <v>1</v>
      </c>
      <c r="BD414" s="191">
        <f t="shared" si="322"/>
        <v>0</v>
      </c>
      <c r="BE414" s="191">
        <f t="shared" si="361"/>
        <v>0</v>
      </c>
      <c r="BF414" s="210">
        <f t="shared" si="362"/>
        <v>0</v>
      </c>
      <c r="BG414" s="211">
        <f t="shared" si="363"/>
        <v>0</v>
      </c>
      <c r="BH414" s="289"/>
      <c r="BI414" s="289"/>
      <c r="BJ414" s="228"/>
      <c r="BK414" s="228"/>
      <c r="BL414" s="233" t="str">
        <f t="shared" si="364"/>
        <v>01</v>
      </c>
    </row>
    <row r="415" spans="1:64" ht="12" customHeight="1">
      <c r="A415" s="333" t="s">
        <v>687</v>
      </c>
      <c r="B415" s="381" t="s">
        <v>425</v>
      </c>
      <c r="C415" s="333" t="s">
        <v>659</v>
      </c>
      <c r="D415" s="381" t="s">
        <v>390</v>
      </c>
      <c r="E415" s="381" t="s">
        <v>875</v>
      </c>
      <c r="F415" s="381" t="s">
        <v>658</v>
      </c>
      <c r="G415" s="381" t="s">
        <v>395</v>
      </c>
      <c r="H415" s="100" t="s">
        <v>653</v>
      </c>
      <c r="I415" s="381" t="s">
        <v>505</v>
      </c>
      <c r="J415" s="382">
        <v>100</v>
      </c>
      <c r="K415" s="382">
        <v>2.4700000000000002</v>
      </c>
      <c r="L415" s="191" t="str">
        <f t="shared" si="323"/>
        <v>905014170104802006000085329001</v>
      </c>
      <c r="M415" s="192">
        <f t="array" ref="M415">IF(COUNT(SEARCH(Удалить_Роспись_КВСР,$B415)*SEARCH(Удалить_Роспись_ПБС,$C415)*SEARCH(Удалить_Роспись_КФСР, $D415)*SEARCH(Удалить_Роспись_КЦСР,$E415)*SEARCH(Удалить_Роспись_КВР,$F415)*SEARCH(Удалить_Роспись_ЭК,$H415)*SEARCH(Удалить_Роспись_КР,$I415))&gt;0,0,1)</f>
        <v>1</v>
      </c>
      <c r="N415" s="192">
        <v>0</v>
      </c>
      <c r="O415" s="192" t="str">
        <f t="shared" si="324"/>
        <v/>
      </c>
      <c r="P415" s="192" t="str">
        <f t="shared" si="365"/>
        <v/>
      </c>
      <c r="Q415" s="300" t="str">
        <f t="shared" si="325"/>
        <v/>
      </c>
      <c r="R415" s="300" t="str">
        <f t="shared" si="326"/>
        <v/>
      </c>
      <c r="S415" s="300" t="str">
        <f t="shared" si="327"/>
        <v/>
      </c>
      <c r="T415" s="192" t="str">
        <f t="shared" si="328"/>
        <v/>
      </c>
      <c r="U415" s="303" t="str">
        <f t="shared" si="329"/>
        <v/>
      </c>
      <c r="V415" s="300" t="str">
        <f t="shared" si="330"/>
        <v/>
      </c>
      <c r="W415" s="192" t="str">
        <f t="shared" si="331"/>
        <v/>
      </c>
      <c r="X415" s="303" t="str">
        <f t="shared" si="332"/>
        <v/>
      </c>
      <c r="Y415" s="300" t="str">
        <f t="shared" si="333"/>
        <v/>
      </c>
      <c r="Z415" s="300" t="str">
        <f t="shared" si="334"/>
        <v/>
      </c>
      <c r="AA415" s="303" t="str">
        <f t="shared" si="335"/>
        <v/>
      </c>
      <c r="AB415" s="300" t="str">
        <f t="shared" si="336"/>
        <v/>
      </c>
      <c r="AC415" s="300" t="str">
        <f t="shared" si="337"/>
        <v/>
      </c>
      <c r="AD415" s="300" t="str">
        <f t="shared" si="338"/>
        <v/>
      </c>
      <c r="AE415" s="192" t="str">
        <f t="shared" si="339"/>
        <v/>
      </c>
      <c r="AF415" s="192" t="str">
        <f t="shared" si="340"/>
        <v/>
      </c>
      <c r="AG415" s="192"/>
      <c r="AJ415" s="300" t="str">
        <f t="shared" si="341"/>
        <v/>
      </c>
      <c r="AK415" s="300" t="str">
        <f t="shared" si="342"/>
        <v/>
      </c>
      <c r="AL415" s="300" t="str">
        <f t="shared" si="343"/>
        <v/>
      </c>
      <c r="AM415" s="300" t="str">
        <f t="shared" si="344"/>
        <v/>
      </c>
      <c r="AN415" s="300" t="str">
        <f t="shared" si="345"/>
        <v/>
      </c>
      <c r="AO415" s="300" t="str">
        <f t="shared" si="346"/>
        <v/>
      </c>
      <c r="AP415" s="300" t="str">
        <f t="shared" si="347"/>
        <v/>
      </c>
      <c r="AQ415" s="300" t="str">
        <f t="shared" si="348"/>
        <v/>
      </c>
      <c r="AR415" s="306" t="str">
        <f t="shared" si="349"/>
        <v/>
      </c>
      <c r="AS415" s="300" t="str">
        <f t="shared" si="350"/>
        <v/>
      </c>
      <c r="AT415" s="300" t="str">
        <f t="shared" si="351"/>
        <v/>
      </c>
      <c r="AU415" s="192" t="str">
        <f t="shared" si="352"/>
        <v>рбс</v>
      </c>
      <c r="AV415" s="192" t="str">
        <f t="shared" si="353"/>
        <v>рбс90501417общпро</v>
      </c>
      <c r="AW415" s="191">
        <f t="shared" si="354"/>
        <v>100</v>
      </c>
      <c r="AX415" s="191">
        <f t="shared" si="355"/>
        <v>2.4700000000000002</v>
      </c>
      <c r="AY415" s="191">
        <f t="shared" si="356"/>
        <v>0</v>
      </c>
      <c r="AZ415" s="191">
        <f t="shared" si="357"/>
        <v>0</v>
      </c>
      <c r="BA415" s="193">
        <f t="shared" si="358"/>
        <v>1</v>
      </c>
      <c r="BB415" s="193">
        <f t="shared" si="359"/>
        <v>1</v>
      </c>
      <c r="BC415" s="193">
        <f t="shared" si="360"/>
        <v>1</v>
      </c>
      <c r="BD415" s="191">
        <f t="shared" si="322"/>
        <v>0</v>
      </c>
      <c r="BE415" s="191">
        <f t="shared" si="361"/>
        <v>0</v>
      </c>
      <c r="BF415" s="210">
        <f t="shared" si="362"/>
        <v>0</v>
      </c>
      <c r="BG415" s="211">
        <f t="shared" si="363"/>
        <v>0</v>
      </c>
      <c r="BH415" s="289"/>
      <c r="BI415" s="289"/>
      <c r="BJ415" s="228"/>
      <c r="BK415" s="228"/>
      <c r="BL415" s="233" t="str">
        <f t="shared" si="364"/>
        <v>01</v>
      </c>
    </row>
    <row r="416" spans="1:64" ht="12" customHeight="1">
      <c r="A416" s="333" t="s">
        <v>687</v>
      </c>
      <c r="B416" s="381" t="s">
        <v>425</v>
      </c>
      <c r="C416" s="333" t="s">
        <v>659</v>
      </c>
      <c r="D416" s="381" t="s">
        <v>390</v>
      </c>
      <c r="E416" s="381" t="s">
        <v>876</v>
      </c>
      <c r="F416" s="381" t="s">
        <v>602</v>
      </c>
      <c r="G416" s="381" t="s">
        <v>385</v>
      </c>
      <c r="H416" s="100" t="s">
        <v>653</v>
      </c>
      <c r="I416" s="381" t="s">
        <v>505</v>
      </c>
      <c r="J416" s="382">
        <v>194747.25</v>
      </c>
      <c r="K416" s="382">
        <v>131190.12</v>
      </c>
      <c r="L416" s="191" t="str">
        <f t="shared" si="323"/>
        <v>905014170104802006100012121101</v>
      </c>
      <c r="M416" s="192">
        <f t="array" ref="M416">IF(COUNT(SEARCH(Удалить_Роспись_КВСР,$B416)*SEARCH(Удалить_Роспись_ПБС,$C416)*SEARCH(Удалить_Роспись_КФСР, $D416)*SEARCH(Удалить_Роспись_КЦСР,$E416)*SEARCH(Удалить_Роспись_КВР,$F416)*SEARCH(Удалить_Роспись_ЭК,$H416)*SEARCH(Удалить_Роспись_КР,$I416))&gt;0,0,1)</f>
        <v>1</v>
      </c>
      <c r="N416" s="192">
        <v>0</v>
      </c>
      <c r="O416" s="192" t="str">
        <f t="shared" si="324"/>
        <v/>
      </c>
      <c r="P416" s="192" t="str">
        <f t="shared" si="365"/>
        <v/>
      </c>
      <c r="Q416" s="300" t="str">
        <f t="shared" si="325"/>
        <v/>
      </c>
      <c r="R416" s="300" t="str">
        <f t="shared" si="326"/>
        <v/>
      </c>
      <c r="S416" s="300" t="str">
        <f t="shared" si="327"/>
        <v/>
      </c>
      <c r="T416" s="192" t="str">
        <f t="shared" si="328"/>
        <v/>
      </c>
      <c r="U416" s="303" t="str">
        <f t="shared" si="329"/>
        <v/>
      </c>
      <c r="V416" s="300" t="str">
        <f t="shared" si="330"/>
        <v/>
      </c>
      <c r="W416" s="192" t="str">
        <f t="shared" si="331"/>
        <v/>
      </c>
      <c r="X416" s="303" t="str">
        <f t="shared" si="332"/>
        <v/>
      </c>
      <c r="Y416" s="300" t="str">
        <f t="shared" si="333"/>
        <v/>
      </c>
      <c r="Z416" s="300" t="str">
        <f t="shared" si="334"/>
        <v/>
      </c>
      <c r="AA416" s="303" t="str">
        <f t="shared" si="335"/>
        <v/>
      </c>
      <c r="AB416" s="300" t="str">
        <f t="shared" si="336"/>
        <v/>
      </c>
      <c r="AC416" s="300" t="str">
        <f t="shared" si="337"/>
        <v/>
      </c>
      <c r="AD416" s="300" t="str">
        <f t="shared" si="338"/>
        <v/>
      </c>
      <c r="AE416" s="192" t="str">
        <f t="shared" si="339"/>
        <v/>
      </c>
      <c r="AF416" s="192" t="str">
        <f t="shared" si="340"/>
        <v/>
      </c>
      <c r="AG416" s="192"/>
      <c r="AJ416" s="300" t="str">
        <f t="shared" si="341"/>
        <v/>
      </c>
      <c r="AK416" s="300" t="str">
        <f t="shared" si="342"/>
        <v/>
      </c>
      <c r="AL416" s="300" t="str">
        <f t="shared" si="343"/>
        <v/>
      </c>
      <c r="AM416" s="300" t="str">
        <f t="shared" si="344"/>
        <v/>
      </c>
      <c r="AN416" s="300" t="str">
        <f t="shared" si="345"/>
        <v/>
      </c>
      <c r="AO416" s="300" t="str">
        <f t="shared" si="346"/>
        <v/>
      </c>
      <c r="AP416" s="300" t="str">
        <f t="shared" si="347"/>
        <v/>
      </c>
      <c r="AQ416" s="300" t="str">
        <f t="shared" si="348"/>
        <v/>
      </c>
      <c r="AR416" s="306" t="str">
        <f t="shared" si="349"/>
        <v/>
      </c>
      <c r="AS416" s="300" t="str">
        <f t="shared" si="350"/>
        <v/>
      </c>
      <c r="AT416" s="300" t="str">
        <f t="shared" si="351"/>
        <v/>
      </c>
      <c r="AU416" s="192" t="str">
        <f t="shared" si="352"/>
        <v>рбс</v>
      </c>
      <c r="AV416" s="192" t="str">
        <f t="shared" si="353"/>
        <v>рбс90501417общопл</v>
      </c>
      <c r="AW416" s="191">
        <f t="shared" si="354"/>
        <v>194747.25</v>
      </c>
      <c r="AX416" s="191">
        <f t="shared" si="355"/>
        <v>131190.12</v>
      </c>
      <c r="AY416" s="191">
        <f t="shared" si="356"/>
        <v>0</v>
      </c>
      <c r="AZ416" s="191">
        <f t="shared" si="357"/>
        <v>0</v>
      </c>
      <c r="BA416" s="193">
        <f t="shared" si="358"/>
        <v>1</v>
      </c>
      <c r="BB416" s="193">
        <f t="shared" si="359"/>
        <v>1</v>
      </c>
      <c r="BC416" s="193">
        <f t="shared" si="360"/>
        <v>1</v>
      </c>
      <c r="BD416" s="191">
        <f t="shared" si="322"/>
        <v>0</v>
      </c>
      <c r="BE416" s="191">
        <f t="shared" si="361"/>
        <v>0</v>
      </c>
      <c r="BF416" s="210">
        <f t="shared" si="362"/>
        <v>0</v>
      </c>
      <c r="BG416" s="211">
        <f t="shared" si="363"/>
        <v>0</v>
      </c>
      <c r="BH416" s="289"/>
      <c r="BI416" s="289"/>
      <c r="BJ416" s="228"/>
      <c r="BK416" s="228"/>
      <c r="BL416" s="233" t="str">
        <f t="shared" si="364"/>
        <v>01</v>
      </c>
    </row>
    <row r="417" spans="1:64" ht="12" customHeight="1">
      <c r="A417" s="333" t="s">
        <v>687</v>
      </c>
      <c r="B417" s="381" t="s">
        <v>425</v>
      </c>
      <c r="C417" s="333" t="s">
        <v>659</v>
      </c>
      <c r="D417" s="381" t="s">
        <v>390</v>
      </c>
      <c r="E417" s="381" t="s">
        <v>876</v>
      </c>
      <c r="F417" s="381" t="s">
        <v>873</v>
      </c>
      <c r="G417" s="381" t="s">
        <v>387</v>
      </c>
      <c r="H417" s="100" t="s">
        <v>653</v>
      </c>
      <c r="I417" s="381" t="s">
        <v>505</v>
      </c>
      <c r="J417" s="382">
        <v>58969.47</v>
      </c>
      <c r="K417" s="382">
        <v>39724.32</v>
      </c>
      <c r="L417" s="191" t="str">
        <f t="shared" si="323"/>
        <v>905014170104802006100012921301</v>
      </c>
      <c r="M417" s="192">
        <f t="array" ref="M417">IF(COUNT(SEARCH(Удалить_Роспись_КВСР,$B417)*SEARCH(Удалить_Роспись_ПБС,$C417)*SEARCH(Удалить_Роспись_КФСР, $D417)*SEARCH(Удалить_Роспись_КЦСР,$E417)*SEARCH(Удалить_Роспись_КВР,$F417)*SEARCH(Удалить_Роспись_ЭК,$H417)*SEARCH(Удалить_Роспись_КР,$I417))&gt;0,0,1)</f>
        <v>1</v>
      </c>
      <c r="N417" s="192">
        <v>0</v>
      </c>
      <c r="O417" s="192" t="str">
        <f t="shared" si="324"/>
        <v/>
      </c>
      <c r="P417" s="192" t="str">
        <f t="shared" si="365"/>
        <v/>
      </c>
      <c r="Q417" s="300" t="str">
        <f t="shared" si="325"/>
        <v/>
      </c>
      <c r="R417" s="300" t="str">
        <f t="shared" si="326"/>
        <v/>
      </c>
      <c r="S417" s="300" t="str">
        <f t="shared" si="327"/>
        <v/>
      </c>
      <c r="T417" s="192" t="str">
        <f t="shared" si="328"/>
        <v/>
      </c>
      <c r="U417" s="303" t="str">
        <f t="shared" si="329"/>
        <v/>
      </c>
      <c r="V417" s="300" t="str">
        <f t="shared" si="330"/>
        <v/>
      </c>
      <c r="W417" s="192" t="str">
        <f t="shared" si="331"/>
        <v/>
      </c>
      <c r="X417" s="303" t="str">
        <f t="shared" si="332"/>
        <v/>
      </c>
      <c r="Y417" s="300" t="str">
        <f t="shared" si="333"/>
        <v/>
      </c>
      <c r="Z417" s="300" t="str">
        <f t="shared" si="334"/>
        <v/>
      </c>
      <c r="AA417" s="303" t="str">
        <f t="shared" si="335"/>
        <v/>
      </c>
      <c r="AB417" s="300" t="str">
        <f t="shared" si="336"/>
        <v/>
      </c>
      <c r="AC417" s="300" t="str">
        <f t="shared" si="337"/>
        <v/>
      </c>
      <c r="AD417" s="300" t="str">
        <f t="shared" si="338"/>
        <v/>
      </c>
      <c r="AE417" s="192" t="str">
        <f t="shared" si="339"/>
        <v/>
      </c>
      <c r="AF417" s="192" t="str">
        <f t="shared" si="340"/>
        <v/>
      </c>
      <c r="AG417" s="192"/>
      <c r="AJ417" s="300" t="str">
        <f t="shared" si="341"/>
        <v/>
      </c>
      <c r="AK417" s="300" t="str">
        <f t="shared" si="342"/>
        <v/>
      </c>
      <c r="AL417" s="300" t="str">
        <f t="shared" si="343"/>
        <v/>
      </c>
      <c r="AM417" s="300" t="str">
        <f t="shared" si="344"/>
        <v/>
      </c>
      <c r="AN417" s="300" t="str">
        <f t="shared" si="345"/>
        <v/>
      </c>
      <c r="AO417" s="300" t="str">
        <f t="shared" si="346"/>
        <v/>
      </c>
      <c r="AP417" s="300" t="str">
        <f t="shared" si="347"/>
        <v/>
      </c>
      <c r="AQ417" s="300" t="str">
        <f t="shared" si="348"/>
        <v/>
      </c>
      <c r="AR417" s="306" t="str">
        <f t="shared" si="349"/>
        <v/>
      </c>
      <c r="AS417" s="300" t="str">
        <f t="shared" si="350"/>
        <v/>
      </c>
      <c r="AT417" s="300" t="str">
        <f t="shared" si="351"/>
        <v/>
      </c>
      <c r="AU417" s="192" t="str">
        <f t="shared" si="352"/>
        <v>рбс</v>
      </c>
      <c r="AV417" s="192" t="str">
        <f t="shared" si="353"/>
        <v>рбс90501417общопл</v>
      </c>
      <c r="AW417" s="191">
        <f t="shared" si="354"/>
        <v>58969.47</v>
      </c>
      <c r="AX417" s="191">
        <f t="shared" si="355"/>
        <v>39724.32</v>
      </c>
      <c r="AY417" s="191">
        <f t="shared" si="356"/>
        <v>0</v>
      </c>
      <c r="AZ417" s="191">
        <f t="shared" si="357"/>
        <v>0</v>
      </c>
      <c r="BA417" s="193">
        <f t="shared" si="358"/>
        <v>1</v>
      </c>
      <c r="BB417" s="193">
        <f t="shared" si="359"/>
        <v>1</v>
      </c>
      <c r="BC417" s="193">
        <f t="shared" si="360"/>
        <v>1</v>
      </c>
      <c r="BD417" s="191">
        <f t="shared" si="322"/>
        <v>0</v>
      </c>
      <c r="BE417" s="191">
        <f t="shared" si="361"/>
        <v>0</v>
      </c>
      <c r="BF417" s="210">
        <f t="shared" si="362"/>
        <v>0</v>
      </c>
      <c r="BG417" s="211">
        <f t="shared" si="363"/>
        <v>0</v>
      </c>
      <c r="BH417" s="289"/>
      <c r="BI417" s="289"/>
      <c r="BJ417" s="228"/>
      <c r="BK417" s="228"/>
      <c r="BL417" s="233" t="str">
        <f t="shared" si="364"/>
        <v>01</v>
      </c>
    </row>
    <row r="418" spans="1:64" ht="12" customHeight="1">
      <c r="A418" s="333" t="s">
        <v>687</v>
      </c>
      <c r="B418" s="381" t="s">
        <v>425</v>
      </c>
      <c r="C418" s="333" t="s">
        <v>659</v>
      </c>
      <c r="D418" s="381" t="s">
        <v>390</v>
      </c>
      <c r="E418" s="381" t="s">
        <v>877</v>
      </c>
      <c r="F418" s="381" t="s">
        <v>585</v>
      </c>
      <c r="G418" s="381" t="s">
        <v>386</v>
      </c>
      <c r="H418" s="100" t="s">
        <v>653</v>
      </c>
      <c r="I418" s="381" t="s">
        <v>505</v>
      </c>
      <c r="J418" s="382">
        <v>60000</v>
      </c>
      <c r="K418" s="382">
        <v>58451.8</v>
      </c>
      <c r="L418" s="191" t="str">
        <f t="shared" si="323"/>
        <v>905014170104802006700012221201</v>
      </c>
      <c r="M418" s="192">
        <f t="array" ref="M418">IF(COUNT(SEARCH(Удалить_Роспись_КВСР,$B418)*SEARCH(Удалить_Роспись_ПБС,$C418)*SEARCH(Удалить_Роспись_КФСР, $D418)*SEARCH(Удалить_Роспись_КЦСР,$E418)*SEARCH(Удалить_Роспись_КВР,$F418)*SEARCH(Удалить_Роспись_ЭК,$H418)*SEARCH(Удалить_Роспись_КР,$I418))&gt;0,0,1)</f>
        <v>1</v>
      </c>
      <c r="N418" s="192">
        <f>IF(COUNT(SEARCH(Удалить_Индекс_КВСР,$B418)*SEARCH(Удалить_Индекс_ПБС,$C418)*SEARCH(Удалить_Индекс_КФСР,$D418)*SEARCH(Удалить_Индекс_КЦСР,$E418)*SEARCH(Удалить_Индекс_КВР,$F418)*SEARCH(Удалить_Индекс_ЭК,$H418)*SEARCH(Удалить_Индекс_КР,$I418))&gt;0,0,1)</f>
        <v>1</v>
      </c>
      <c r="O418" s="192" t="str">
        <f t="shared" si="324"/>
        <v/>
      </c>
      <c r="P418" s="192" t="str">
        <f t="shared" si="365"/>
        <v/>
      </c>
      <c r="Q418" s="300" t="str">
        <f t="shared" si="325"/>
        <v/>
      </c>
      <c r="R418" s="300" t="str">
        <f t="shared" si="326"/>
        <v/>
      </c>
      <c r="S418" s="300" t="str">
        <f t="shared" si="327"/>
        <v/>
      </c>
      <c r="T418" s="192" t="str">
        <f t="shared" si="328"/>
        <v/>
      </c>
      <c r="U418" s="303" t="str">
        <f t="shared" si="329"/>
        <v/>
      </c>
      <c r="V418" s="300" t="str">
        <f t="shared" si="330"/>
        <v/>
      </c>
      <c r="W418" s="192" t="str">
        <f t="shared" si="331"/>
        <v/>
      </c>
      <c r="X418" s="303" t="str">
        <f t="shared" si="332"/>
        <v/>
      </c>
      <c r="Y418" s="300" t="str">
        <f t="shared" si="333"/>
        <v/>
      </c>
      <c r="Z418" s="300" t="str">
        <f t="shared" si="334"/>
        <v/>
      </c>
      <c r="AA418" s="303" t="str">
        <f t="shared" si="335"/>
        <v/>
      </c>
      <c r="AB418" s="300" t="str">
        <f t="shared" si="336"/>
        <v/>
      </c>
      <c r="AC418" s="300" t="str">
        <f t="shared" si="337"/>
        <v/>
      </c>
      <c r="AD418" s="300" t="str">
        <f t="shared" si="338"/>
        <v/>
      </c>
      <c r="AE418" s="192" t="str">
        <f t="shared" si="339"/>
        <v/>
      </c>
      <c r="AF418" s="192" t="str">
        <f t="shared" si="340"/>
        <v/>
      </c>
      <c r="AG418" s="192"/>
      <c r="AJ418" s="300" t="str">
        <f t="shared" si="341"/>
        <v/>
      </c>
      <c r="AK418" s="300" t="str">
        <f t="shared" si="342"/>
        <v/>
      </c>
      <c r="AL418" s="300" t="str">
        <f t="shared" si="343"/>
        <v/>
      </c>
      <c r="AM418" s="300" t="str">
        <f t="shared" si="344"/>
        <v/>
      </c>
      <c r="AN418" s="300" t="str">
        <f t="shared" si="345"/>
        <v/>
      </c>
      <c r="AO418" s="300" t="str">
        <f t="shared" si="346"/>
        <v/>
      </c>
      <c r="AP418" s="300" t="str">
        <f t="shared" si="347"/>
        <v/>
      </c>
      <c r="AQ418" s="300" t="str">
        <f t="shared" si="348"/>
        <v/>
      </c>
      <c r="AR418" s="306" t="str">
        <f t="shared" si="349"/>
        <v/>
      </c>
      <c r="AS418" s="300" t="str">
        <f t="shared" si="350"/>
        <v/>
      </c>
      <c r="AT418" s="300" t="str">
        <f t="shared" si="351"/>
        <v/>
      </c>
      <c r="AU418" s="192" t="str">
        <f t="shared" si="352"/>
        <v>рбс</v>
      </c>
      <c r="AV418" s="192" t="str">
        <f t="shared" si="353"/>
        <v>рбс90501417общпро</v>
      </c>
      <c r="AW418" s="191">
        <f t="shared" si="354"/>
        <v>60000</v>
      </c>
      <c r="AX418" s="191">
        <f t="shared" si="355"/>
        <v>58451.8</v>
      </c>
      <c r="AY418" s="191">
        <f t="shared" si="356"/>
        <v>60000</v>
      </c>
      <c r="AZ418" s="191">
        <f t="shared" si="357"/>
        <v>58451.8</v>
      </c>
      <c r="BA418" s="193">
        <f t="shared" si="358"/>
        <v>1</v>
      </c>
      <c r="BB418" s="193">
        <f t="shared" si="359"/>
        <v>1</v>
      </c>
      <c r="BC418" s="193">
        <f t="shared" si="360"/>
        <v>1</v>
      </c>
      <c r="BD418" s="191">
        <f t="shared" si="322"/>
        <v>60000</v>
      </c>
      <c r="BE418" s="191">
        <f t="shared" si="361"/>
        <v>58451.8</v>
      </c>
      <c r="BF418" s="210">
        <f t="shared" si="362"/>
        <v>60000</v>
      </c>
      <c r="BG418" s="211">
        <f t="shared" si="363"/>
        <v>60000</v>
      </c>
      <c r="BH418" s="289"/>
      <c r="BI418" s="289"/>
      <c r="BJ418" s="228"/>
      <c r="BK418" s="228"/>
      <c r="BL418" s="233" t="str">
        <f t="shared" si="364"/>
        <v>01</v>
      </c>
    </row>
    <row r="419" spans="1:64" ht="12" customHeight="1">
      <c r="A419" s="333" t="s">
        <v>687</v>
      </c>
      <c r="B419" s="381" t="s">
        <v>425</v>
      </c>
      <c r="C419" s="333" t="s">
        <v>659</v>
      </c>
      <c r="D419" s="381" t="s">
        <v>390</v>
      </c>
      <c r="E419" s="381" t="s">
        <v>878</v>
      </c>
      <c r="F419" s="381" t="s">
        <v>602</v>
      </c>
      <c r="G419" s="381" t="s">
        <v>385</v>
      </c>
      <c r="H419" s="100" t="s">
        <v>653</v>
      </c>
      <c r="I419" s="381" t="s">
        <v>505</v>
      </c>
      <c r="J419" s="382">
        <v>700362.1</v>
      </c>
      <c r="K419" s="382">
        <v>460078.75</v>
      </c>
      <c r="L419" s="191" t="str">
        <f t="shared" si="323"/>
        <v>905014170104802006Б00012121101</v>
      </c>
      <c r="M419" s="192">
        <f t="array" ref="M419">IF(COUNT(SEARCH(Удалить_Роспись_КВСР,$B419)*SEARCH(Удалить_Роспись_ПБС,$C419)*SEARCH(Удалить_Роспись_КФСР, $D419)*SEARCH(Удалить_Роспись_КЦСР,$E419)*SEARCH(Удалить_Роспись_КВР,$F419)*SEARCH(Удалить_Роспись_ЭК,$H419)*SEARCH(Удалить_Роспись_КР,$I419))&gt;0,0,1)</f>
        <v>1</v>
      </c>
      <c r="N419" s="192">
        <v>0</v>
      </c>
      <c r="O419" s="192" t="str">
        <f t="shared" si="324"/>
        <v/>
      </c>
      <c r="P419" s="192" t="str">
        <f t="shared" si="365"/>
        <v/>
      </c>
      <c r="Q419" s="300" t="str">
        <f t="shared" si="325"/>
        <v/>
      </c>
      <c r="R419" s="300" t="str">
        <f t="shared" si="326"/>
        <v/>
      </c>
      <c r="S419" s="300" t="str">
        <f t="shared" si="327"/>
        <v/>
      </c>
      <c r="T419" s="192" t="str">
        <f t="shared" si="328"/>
        <v/>
      </c>
      <c r="U419" s="303" t="str">
        <f t="shared" si="329"/>
        <v/>
      </c>
      <c r="V419" s="300" t="str">
        <f t="shared" si="330"/>
        <v/>
      </c>
      <c r="W419" s="192" t="str">
        <f t="shared" si="331"/>
        <v/>
      </c>
      <c r="X419" s="303" t="str">
        <f t="shared" si="332"/>
        <v/>
      </c>
      <c r="Y419" s="300" t="str">
        <f t="shared" si="333"/>
        <v/>
      </c>
      <c r="Z419" s="300" t="str">
        <f t="shared" si="334"/>
        <v/>
      </c>
      <c r="AA419" s="303" t="str">
        <f t="shared" si="335"/>
        <v/>
      </c>
      <c r="AB419" s="300" t="str">
        <f t="shared" si="336"/>
        <v/>
      </c>
      <c r="AC419" s="300" t="str">
        <f t="shared" si="337"/>
        <v/>
      </c>
      <c r="AD419" s="300" t="str">
        <f t="shared" si="338"/>
        <v/>
      </c>
      <c r="AE419" s="192" t="str">
        <f t="shared" si="339"/>
        <v/>
      </c>
      <c r="AF419" s="192" t="str">
        <f t="shared" si="340"/>
        <v/>
      </c>
      <c r="AG419" s="192"/>
      <c r="AJ419" s="300" t="str">
        <f t="shared" si="341"/>
        <v/>
      </c>
      <c r="AK419" s="300" t="str">
        <f t="shared" si="342"/>
        <v/>
      </c>
      <c r="AL419" s="300" t="str">
        <f t="shared" si="343"/>
        <v/>
      </c>
      <c r="AM419" s="300" t="str">
        <f t="shared" si="344"/>
        <v/>
      </c>
      <c r="AN419" s="300" t="str">
        <f t="shared" si="345"/>
        <v/>
      </c>
      <c r="AO419" s="300" t="str">
        <f t="shared" si="346"/>
        <v/>
      </c>
      <c r="AP419" s="300" t="str">
        <f t="shared" si="347"/>
        <v/>
      </c>
      <c r="AQ419" s="300" t="str">
        <f t="shared" si="348"/>
        <v/>
      </c>
      <c r="AR419" s="306" t="str">
        <f t="shared" si="349"/>
        <v/>
      </c>
      <c r="AS419" s="300" t="str">
        <f t="shared" si="350"/>
        <v/>
      </c>
      <c r="AT419" s="300" t="str">
        <f t="shared" si="351"/>
        <v/>
      </c>
      <c r="AU419" s="192" t="str">
        <f t="shared" si="352"/>
        <v>рбс</v>
      </c>
      <c r="AV419" s="192" t="str">
        <f t="shared" si="353"/>
        <v>рбс90501417общопл</v>
      </c>
      <c r="AW419" s="191">
        <f t="shared" si="354"/>
        <v>700362.1</v>
      </c>
      <c r="AX419" s="191">
        <f t="shared" si="355"/>
        <v>460078.75</v>
      </c>
      <c r="AY419" s="191">
        <f t="shared" si="356"/>
        <v>0</v>
      </c>
      <c r="AZ419" s="191">
        <f t="shared" si="357"/>
        <v>0</v>
      </c>
      <c r="BA419" s="193">
        <f t="shared" si="358"/>
        <v>1</v>
      </c>
      <c r="BB419" s="193">
        <f t="shared" si="359"/>
        <v>1</v>
      </c>
      <c r="BC419" s="193">
        <f t="shared" si="360"/>
        <v>1</v>
      </c>
      <c r="BD419" s="191">
        <f t="shared" si="322"/>
        <v>0</v>
      </c>
      <c r="BE419" s="191">
        <f t="shared" si="361"/>
        <v>0</v>
      </c>
      <c r="BF419" s="210">
        <f t="shared" si="362"/>
        <v>0</v>
      </c>
      <c r="BG419" s="211">
        <f t="shared" si="363"/>
        <v>0</v>
      </c>
      <c r="BH419" s="289"/>
      <c r="BI419" s="289"/>
      <c r="BJ419" s="228"/>
      <c r="BK419" s="228"/>
      <c r="BL419" s="233" t="str">
        <f t="shared" si="364"/>
        <v>01</v>
      </c>
    </row>
    <row r="420" spans="1:64" ht="12" customHeight="1">
      <c r="A420" s="333" t="s">
        <v>687</v>
      </c>
      <c r="B420" s="381" t="s">
        <v>425</v>
      </c>
      <c r="C420" s="333" t="s">
        <v>659</v>
      </c>
      <c r="D420" s="381" t="s">
        <v>390</v>
      </c>
      <c r="E420" s="381" t="s">
        <v>878</v>
      </c>
      <c r="F420" s="381" t="s">
        <v>873</v>
      </c>
      <c r="G420" s="381" t="s">
        <v>387</v>
      </c>
      <c r="H420" s="100" t="s">
        <v>653</v>
      </c>
      <c r="I420" s="381" t="s">
        <v>505</v>
      </c>
      <c r="J420" s="382">
        <v>203894.04</v>
      </c>
      <c r="K420" s="382">
        <v>131438.99</v>
      </c>
      <c r="L420" s="191" t="str">
        <f t="shared" si="323"/>
        <v>905014170104802006Б00012921301</v>
      </c>
      <c r="M420" s="192">
        <f t="array" ref="M420">IF(COUNT(SEARCH(Удалить_Роспись_КВСР,$B420)*SEARCH(Удалить_Роспись_ПБС,$C420)*SEARCH(Удалить_Роспись_КФСР, $D420)*SEARCH(Удалить_Роспись_КЦСР,$E420)*SEARCH(Удалить_Роспись_КВР,$F420)*SEARCH(Удалить_Роспись_ЭК,$H420)*SEARCH(Удалить_Роспись_КР,$I420))&gt;0,0,1)</f>
        <v>1</v>
      </c>
      <c r="N420" s="192">
        <v>0</v>
      </c>
      <c r="O420" s="192" t="str">
        <f t="shared" si="324"/>
        <v/>
      </c>
      <c r="P420" s="192" t="str">
        <f t="shared" si="365"/>
        <v/>
      </c>
      <c r="Q420" s="300" t="str">
        <f t="shared" si="325"/>
        <v/>
      </c>
      <c r="R420" s="300" t="str">
        <f t="shared" si="326"/>
        <v/>
      </c>
      <c r="S420" s="300" t="str">
        <f t="shared" si="327"/>
        <v/>
      </c>
      <c r="T420" s="192" t="str">
        <f t="shared" si="328"/>
        <v/>
      </c>
      <c r="U420" s="303" t="str">
        <f t="shared" si="329"/>
        <v/>
      </c>
      <c r="V420" s="300" t="str">
        <f t="shared" si="330"/>
        <v/>
      </c>
      <c r="W420" s="192" t="str">
        <f t="shared" si="331"/>
        <v/>
      </c>
      <c r="X420" s="303" t="str">
        <f t="shared" si="332"/>
        <v/>
      </c>
      <c r="Y420" s="300" t="str">
        <f t="shared" si="333"/>
        <v/>
      </c>
      <c r="Z420" s="300" t="str">
        <f t="shared" si="334"/>
        <v/>
      </c>
      <c r="AA420" s="303" t="str">
        <f t="shared" si="335"/>
        <v/>
      </c>
      <c r="AB420" s="300" t="str">
        <f t="shared" si="336"/>
        <v/>
      </c>
      <c r="AC420" s="300" t="str">
        <f t="shared" si="337"/>
        <v/>
      </c>
      <c r="AD420" s="300" t="str">
        <f t="shared" si="338"/>
        <v/>
      </c>
      <c r="AE420" s="192" t="str">
        <f t="shared" si="339"/>
        <v/>
      </c>
      <c r="AF420" s="192" t="str">
        <f t="shared" si="340"/>
        <v/>
      </c>
      <c r="AG420" s="192"/>
      <c r="AJ420" s="300" t="str">
        <f t="shared" si="341"/>
        <v/>
      </c>
      <c r="AK420" s="300" t="str">
        <f t="shared" si="342"/>
        <v/>
      </c>
      <c r="AL420" s="300" t="str">
        <f t="shared" si="343"/>
        <v/>
      </c>
      <c r="AM420" s="300" t="str">
        <f t="shared" si="344"/>
        <v/>
      </c>
      <c r="AN420" s="300" t="str">
        <f t="shared" si="345"/>
        <v/>
      </c>
      <c r="AO420" s="300" t="str">
        <f t="shared" si="346"/>
        <v/>
      </c>
      <c r="AP420" s="300" t="str">
        <f t="shared" si="347"/>
        <v/>
      </c>
      <c r="AQ420" s="300" t="str">
        <f t="shared" si="348"/>
        <v/>
      </c>
      <c r="AR420" s="306" t="str">
        <f t="shared" si="349"/>
        <v/>
      </c>
      <c r="AS420" s="300" t="str">
        <f t="shared" si="350"/>
        <v/>
      </c>
      <c r="AT420" s="300" t="str">
        <f t="shared" si="351"/>
        <v/>
      </c>
      <c r="AU420" s="192" t="str">
        <f t="shared" si="352"/>
        <v>рбс</v>
      </c>
      <c r="AV420" s="192" t="str">
        <f t="shared" si="353"/>
        <v>рбс90501417общопл</v>
      </c>
      <c r="AW420" s="191">
        <f t="shared" si="354"/>
        <v>203894.04</v>
      </c>
      <c r="AX420" s="191">
        <f t="shared" si="355"/>
        <v>131438.99</v>
      </c>
      <c r="AY420" s="191">
        <f t="shared" si="356"/>
        <v>0</v>
      </c>
      <c r="AZ420" s="191">
        <f t="shared" si="357"/>
        <v>0</v>
      </c>
      <c r="BA420" s="193">
        <f t="shared" si="358"/>
        <v>1</v>
      </c>
      <c r="BB420" s="193">
        <f t="shared" si="359"/>
        <v>1</v>
      </c>
      <c r="BC420" s="193">
        <f t="shared" si="360"/>
        <v>1</v>
      </c>
      <c r="BD420" s="191">
        <f t="shared" si="322"/>
        <v>0</v>
      </c>
      <c r="BE420" s="191">
        <f t="shared" si="361"/>
        <v>0</v>
      </c>
      <c r="BF420" s="210">
        <f t="shared" si="362"/>
        <v>0</v>
      </c>
      <c r="BG420" s="211">
        <f t="shared" si="363"/>
        <v>0</v>
      </c>
      <c r="BH420" s="289"/>
      <c r="BI420" s="289"/>
      <c r="BJ420" s="228"/>
      <c r="BK420" s="228"/>
      <c r="BL420" s="233" t="str">
        <f t="shared" si="364"/>
        <v>01</v>
      </c>
    </row>
    <row r="421" spans="1:64" ht="12" customHeight="1">
      <c r="A421" s="333" t="s">
        <v>687</v>
      </c>
      <c r="B421" s="381" t="s">
        <v>425</v>
      </c>
      <c r="C421" s="333" t="s">
        <v>659</v>
      </c>
      <c r="D421" s="381" t="s">
        <v>390</v>
      </c>
      <c r="E421" s="381" t="s">
        <v>879</v>
      </c>
      <c r="F421" s="381" t="s">
        <v>586</v>
      </c>
      <c r="G421" s="381" t="s">
        <v>393</v>
      </c>
      <c r="H421" s="100" t="s">
        <v>653</v>
      </c>
      <c r="I421" s="381" t="s">
        <v>505</v>
      </c>
      <c r="J421" s="382">
        <v>130000</v>
      </c>
      <c r="K421" s="382">
        <v>75014.070000000007</v>
      </c>
      <c r="L421" s="191" t="str">
        <f t="shared" si="323"/>
        <v>905014170104802006Г00024422301</v>
      </c>
      <c r="M421" s="192">
        <f t="array" ref="M421">IF(COUNT(SEARCH(Удалить_Роспись_КВСР,$B421)*SEARCH(Удалить_Роспись_ПБС,$C421)*SEARCH(Удалить_Роспись_КФСР, $D421)*SEARCH(Удалить_Роспись_КЦСР,$E421)*SEARCH(Удалить_Роспись_КВР,$F421)*SEARCH(Удалить_Роспись_ЭК,$H421)*SEARCH(Удалить_Роспись_КР,$I421))&gt;0,0,1)</f>
        <v>1</v>
      </c>
      <c r="N421" s="192">
        <f>IF(COUNT(SEARCH(Удалить_Индекс_КВСР,$B421)*SEARCH(Удалить_Индекс_ПБС,$C421)*SEARCH(Удалить_Индекс_КФСР,$D421)*SEARCH(Удалить_Индекс_КЦСР,$E421)*SEARCH(Удалить_Индекс_КВР,$F421)*SEARCH(Удалить_Индекс_ЭК,$H421)*SEARCH(Удалить_Индекс_КР,$I421))&gt;0,0,1)</f>
        <v>1</v>
      </c>
      <c r="O421" s="192" t="str">
        <f t="shared" si="324"/>
        <v/>
      </c>
      <c r="P421" s="192" t="str">
        <f t="shared" si="365"/>
        <v/>
      </c>
      <c r="Q421" s="300" t="str">
        <f t="shared" si="325"/>
        <v/>
      </c>
      <c r="R421" s="300" t="str">
        <f t="shared" si="326"/>
        <v/>
      </c>
      <c r="S421" s="300" t="str">
        <f t="shared" si="327"/>
        <v/>
      </c>
      <c r="T421" s="192" t="str">
        <f t="shared" si="328"/>
        <v/>
      </c>
      <c r="U421" s="303" t="str">
        <f t="shared" si="329"/>
        <v/>
      </c>
      <c r="V421" s="300" t="str">
        <f t="shared" si="330"/>
        <v/>
      </c>
      <c r="W421" s="192" t="str">
        <f t="shared" si="331"/>
        <v/>
      </c>
      <c r="X421" s="303" t="str">
        <f t="shared" si="332"/>
        <v/>
      </c>
      <c r="Y421" s="300" t="str">
        <f t="shared" si="333"/>
        <v/>
      </c>
      <c r="Z421" s="300" t="str">
        <f t="shared" si="334"/>
        <v/>
      </c>
      <c r="AA421" s="303" t="str">
        <f t="shared" si="335"/>
        <v/>
      </c>
      <c r="AB421" s="300" t="str">
        <f t="shared" si="336"/>
        <v/>
      </c>
      <c r="AC421" s="300" t="str">
        <f t="shared" si="337"/>
        <v/>
      </c>
      <c r="AD421" s="300" t="str">
        <f t="shared" si="338"/>
        <v/>
      </c>
      <c r="AE421" s="192" t="str">
        <f t="shared" si="339"/>
        <v/>
      </c>
      <c r="AF421" s="192" t="str">
        <f t="shared" si="340"/>
        <v/>
      </c>
      <c r="AG421" s="192"/>
      <c r="AJ421" s="300" t="str">
        <f t="shared" si="341"/>
        <v/>
      </c>
      <c r="AK421" s="300" t="str">
        <f t="shared" si="342"/>
        <v/>
      </c>
      <c r="AL421" s="300" t="str">
        <f t="shared" si="343"/>
        <v/>
      </c>
      <c r="AM421" s="300" t="str">
        <f t="shared" si="344"/>
        <v/>
      </c>
      <c r="AN421" s="300" t="str">
        <f t="shared" si="345"/>
        <v/>
      </c>
      <c r="AO421" s="300" t="str">
        <f t="shared" si="346"/>
        <v/>
      </c>
      <c r="AP421" s="300" t="str">
        <f t="shared" si="347"/>
        <v/>
      </c>
      <c r="AQ421" s="300" t="str">
        <f t="shared" si="348"/>
        <v/>
      </c>
      <c r="AR421" s="306" t="str">
        <f t="shared" si="349"/>
        <v/>
      </c>
      <c r="AS421" s="300" t="str">
        <f t="shared" si="350"/>
        <v/>
      </c>
      <c r="AT421" s="300" t="str">
        <f t="shared" si="351"/>
        <v/>
      </c>
      <c r="AU421" s="192" t="str">
        <f t="shared" si="352"/>
        <v>рбс</v>
      </c>
      <c r="AV421" s="192" t="str">
        <f t="shared" si="353"/>
        <v>рбс90501417общком</v>
      </c>
      <c r="AW421" s="191">
        <f t="shared" si="354"/>
        <v>130000</v>
      </c>
      <c r="AX421" s="191">
        <f t="shared" si="355"/>
        <v>75014.070000000007</v>
      </c>
      <c r="AY421" s="191">
        <f t="shared" si="356"/>
        <v>130000</v>
      </c>
      <c r="AZ421" s="191">
        <f t="shared" si="357"/>
        <v>75014.070000000007</v>
      </c>
      <c r="BA421" s="193">
        <f t="shared" si="358"/>
        <v>1</v>
      </c>
      <c r="BB421" s="193">
        <f t="shared" si="359"/>
        <v>1</v>
      </c>
      <c r="BC421" s="193">
        <f t="shared" si="360"/>
        <v>1</v>
      </c>
      <c r="BD421" s="191">
        <f t="shared" si="322"/>
        <v>130000</v>
      </c>
      <c r="BE421" s="191">
        <f t="shared" si="361"/>
        <v>75014.070000000007</v>
      </c>
      <c r="BF421" s="210">
        <f t="shared" si="362"/>
        <v>130000</v>
      </c>
      <c r="BG421" s="211">
        <f t="shared" si="363"/>
        <v>130000</v>
      </c>
      <c r="BH421" s="289"/>
      <c r="BI421" s="289"/>
      <c r="BJ421" s="228"/>
      <c r="BK421" s="228"/>
      <c r="BL421" s="233" t="str">
        <f t="shared" si="364"/>
        <v>01</v>
      </c>
    </row>
    <row r="422" spans="1:64" ht="12" customHeight="1">
      <c r="A422" s="333" t="s">
        <v>687</v>
      </c>
      <c r="B422" s="381" t="s">
        <v>425</v>
      </c>
      <c r="C422" s="333" t="s">
        <v>659</v>
      </c>
      <c r="D422" s="381" t="s">
        <v>390</v>
      </c>
      <c r="E422" s="381" t="s">
        <v>880</v>
      </c>
      <c r="F422" s="381" t="s">
        <v>586</v>
      </c>
      <c r="G422" s="381" t="s">
        <v>407</v>
      </c>
      <c r="H422" s="100" t="s">
        <v>653</v>
      </c>
      <c r="I422" s="381" t="s">
        <v>505</v>
      </c>
      <c r="J422" s="382">
        <v>38834.39</v>
      </c>
      <c r="K422" s="382">
        <v>0</v>
      </c>
      <c r="L422" s="191" t="str">
        <f t="shared" si="323"/>
        <v>905014170104802006Ф00024431001</v>
      </c>
      <c r="M422" s="192">
        <f t="array" ref="M422">IF(COUNT(SEARCH(Удалить_Роспись_КВСР,$B422)*SEARCH(Удалить_Роспись_ПБС,$C422)*SEARCH(Удалить_Роспись_КФСР, $D422)*SEARCH(Удалить_Роспись_КЦСР,$E422)*SEARCH(Удалить_Роспись_КВР,$F422)*SEARCH(Удалить_Роспись_ЭК,$H422)*SEARCH(Удалить_Роспись_КР,$I422))&gt;0,0,1)</f>
        <v>1</v>
      </c>
      <c r="N422" s="192">
        <v>0</v>
      </c>
      <c r="O422" s="192" t="str">
        <f t="shared" si="324"/>
        <v/>
      </c>
      <c r="P422" s="192" t="str">
        <f t="shared" si="365"/>
        <v/>
      </c>
      <c r="Q422" s="300" t="str">
        <f t="shared" si="325"/>
        <v/>
      </c>
      <c r="R422" s="300" t="str">
        <f t="shared" si="326"/>
        <v/>
      </c>
      <c r="S422" s="300" t="str">
        <f t="shared" si="327"/>
        <v/>
      </c>
      <c r="T422" s="192" t="str">
        <f t="shared" si="328"/>
        <v/>
      </c>
      <c r="U422" s="303" t="str">
        <f t="shared" si="329"/>
        <v/>
      </c>
      <c r="V422" s="300" t="str">
        <f t="shared" si="330"/>
        <v/>
      </c>
      <c r="W422" s="192" t="str">
        <f t="shared" si="331"/>
        <v/>
      </c>
      <c r="X422" s="303" t="str">
        <f t="shared" si="332"/>
        <v/>
      </c>
      <c r="Y422" s="300" t="str">
        <f t="shared" si="333"/>
        <v/>
      </c>
      <c r="Z422" s="300" t="str">
        <f t="shared" si="334"/>
        <v/>
      </c>
      <c r="AA422" s="303" t="str">
        <f t="shared" si="335"/>
        <v/>
      </c>
      <c r="AB422" s="300" t="str">
        <f t="shared" si="336"/>
        <v/>
      </c>
      <c r="AC422" s="300" t="str">
        <f t="shared" si="337"/>
        <v/>
      </c>
      <c r="AD422" s="300" t="str">
        <f t="shared" si="338"/>
        <v/>
      </c>
      <c r="AE422" s="192" t="str">
        <f t="shared" si="339"/>
        <v/>
      </c>
      <c r="AF422" s="192" t="str">
        <f t="shared" si="340"/>
        <v/>
      </c>
      <c r="AG422" s="192"/>
      <c r="AJ422" s="300" t="str">
        <f t="shared" si="341"/>
        <v/>
      </c>
      <c r="AK422" s="300" t="str">
        <f t="shared" si="342"/>
        <v/>
      </c>
      <c r="AL422" s="300" t="str">
        <f t="shared" si="343"/>
        <v/>
      </c>
      <c r="AM422" s="300" t="str">
        <f t="shared" si="344"/>
        <v/>
      </c>
      <c r="AN422" s="300" t="str">
        <f t="shared" si="345"/>
        <v/>
      </c>
      <c r="AO422" s="300" t="str">
        <f t="shared" si="346"/>
        <v/>
      </c>
      <c r="AP422" s="300" t="str">
        <f t="shared" si="347"/>
        <v/>
      </c>
      <c r="AQ422" s="300" t="str">
        <f t="shared" si="348"/>
        <v/>
      </c>
      <c r="AR422" s="306" t="str">
        <f t="shared" si="349"/>
        <v/>
      </c>
      <c r="AS422" s="300" t="str">
        <f t="shared" si="350"/>
        <v/>
      </c>
      <c r="AT422" s="300" t="str">
        <f t="shared" si="351"/>
        <v/>
      </c>
      <c r="AU422" s="192" t="str">
        <f t="shared" si="352"/>
        <v>рбс</v>
      </c>
      <c r="AV422" s="192" t="str">
        <f t="shared" si="353"/>
        <v>рбс90501417общосн</v>
      </c>
      <c r="AW422" s="191">
        <f t="shared" si="354"/>
        <v>38834.39</v>
      </c>
      <c r="AX422" s="191">
        <f t="shared" si="355"/>
        <v>0</v>
      </c>
      <c r="AY422" s="191">
        <f t="shared" si="356"/>
        <v>0</v>
      </c>
      <c r="AZ422" s="191">
        <f t="shared" si="357"/>
        <v>0</v>
      </c>
      <c r="BA422" s="193">
        <f t="shared" si="358"/>
        <v>1</v>
      </c>
      <c r="BB422" s="193">
        <f t="shared" si="359"/>
        <v>1</v>
      </c>
      <c r="BC422" s="193">
        <f t="shared" si="360"/>
        <v>1</v>
      </c>
      <c r="BD422" s="191">
        <f t="shared" si="322"/>
        <v>0</v>
      </c>
      <c r="BE422" s="191">
        <f t="shared" si="361"/>
        <v>0</v>
      </c>
      <c r="BF422" s="210">
        <f t="shared" si="362"/>
        <v>0</v>
      </c>
      <c r="BG422" s="211">
        <f t="shared" si="363"/>
        <v>0</v>
      </c>
      <c r="BH422" s="289"/>
      <c r="BI422" s="289"/>
      <c r="BJ422" s="228"/>
      <c r="BK422" s="228"/>
      <c r="BL422" s="233" t="str">
        <f t="shared" si="364"/>
        <v>01</v>
      </c>
    </row>
    <row r="423" spans="1:64" ht="12" customHeight="1">
      <c r="A423" s="333" t="s">
        <v>687</v>
      </c>
      <c r="B423" s="381" t="s">
        <v>425</v>
      </c>
      <c r="C423" s="333" t="s">
        <v>659</v>
      </c>
      <c r="D423" s="381" t="s">
        <v>390</v>
      </c>
      <c r="E423" s="381" t="s">
        <v>881</v>
      </c>
      <c r="F423" s="381" t="s">
        <v>586</v>
      </c>
      <c r="G423" s="381" t="s">
        <v>393</v>
      </c>
      <c r="H423" s="100" t="s">
        <v>653</v>
      </c>
      <c r="I423" s="381" t="s">
        <v>505</v>
      </c>
      <c r="J423" s="382">
        <v>70000</v>
      </c>
      <c r="K423" s="382">
        <v>49878.66</v>
      </c>
      <c r="L423" s="191" t="str">
        <f t="shared" si="323"/>
        <v>905014170104802006Э00024422301</v>
      </c>
      <c r="M423" s="192">
        <f t="array" ref="M423">IF(COUNT(SEARCH(Удалить_Роспись_КВСР,$B423)*SEARCH(Удалить_Роспись_ПБС,$C423)*SEARCH(Удалить_Роспись_КФСР, $D423)*SEARCH(Удалить_Роспись_КЦСР,$E423)*SEARCH(Удалить_Роспись_КВР,$F423)*SEARCH(Удалить_Роспись_ЭК,$H423)*SEARCH(Удалить_Роспись_КР,$I423))&gt;0,0,1)</f>
        <v>1</v>
      </c>
      <c r="N423" s="192">
        <f>IF(COUNT(SEARCH(Удалить_Индекс_КВСР,$B423)*SEARCH(Удалить_Индекс_ПБС,$C423)*SEARCH(Удалить_Индекс_КФСР,$D423)*SEARCH(Удалить_Индекс_КЦСР,$E423)*SEARCH(Удалить_Индекс_КВР,$F423)*SEARCH(Удалить_Индекс_ЭК,$H423)*SEARCH(Удалить_Индекс_КР,$I423))&gt;0,0,1)</f>
        <v>1</v>
      </c>
      <c r="O423" s="192" t="str">
        <f t="shared" si="324"/>
        <v/>
      </c>
      <c r="P423" s="192" t="str">
        <f t="shared" si="365"/>
        <v/>
      </c>
      <c r="Q423" s="300" t="str">
        <f t="shared" si="325"/>
        <v/>
      </c>
      <c r="R423" s="300" t="str">
        <f t="shared" si="326"/>
        <v/>
      </c>
      <c r="S423" s="300" t="str">
        <f t="shared" si="327"/>
        <v/>
      </c>
      <c r="T423" s="192" t="str">
        <f t="shared" si="328"/>
        <v/>
      </c>
      <c r="U423" s="303" t="str">
        <f t="shared" si="329"/>
        <v/>
      </c>
      <c r="V423" s="300" t="str">
        <f t="shared" si="330"/>
        <v/>
      </c>
      <c r="W423" s="192" t="str">
        <f t="shared" si="331"/>
        <v/>
      </c>
      <c r="X423" s="303" t="str">
        <f t="shared" si="332"/>
        <v/>
      </c>
      <c r="Y423" s="300" t="str">
        <f t="shared" si="333"/>
        <v/>
      </c>
      <c r="Z423" s="300" t="str">
        <f t="shared" si="334"/>
        <v/>
      </c>
      <c r="AA423" s="303" t="str">
        <f t="shared" si="335"/>
        <v/>
      </c>
      <c r="AB423" s="300" t="str">
        <f t="shared" si="336"/>
        <v/>
      </c>
      <c r="AC423" s="300" t="str">
        <f t="shared" si="337"/>
        <v/>
      </c>
      <c r="AD423" s="300" t="str">
        <f t="shared" si="338"/>
        <v/>
      </c>
      <c r="AE423" s="192" t="str">
        <f t="shared" si="339"/>
        <v/>
      </c>
      <c r="AF423" s="192" t="str">
        <f t="shared" si="340"/>
        <v/>
      </c>
      <c r="AG423" s="192"/>
      <c r="AJ423" s="300" t="str">
        <f t="shared" si="341"/>
        <v/>
      </c>
      <c r="AK423" s="300" t="str">
        <f t="shared" si="342"/>
        <v/>
      </c>
      <c r="AL423" s="300" t="str">
        <f t="shared" si="343"/>
        <v/>
      </c>
      <c r="AM423" s="300" t="str">
        <f t="shared" si="344"/>
        <v/>
      </c>
      <c r="AN423" s="300" t="str">
        <f t="shared" si="345"/>
        <v/>
      </c>
      <c r="AO423" s="300" t="str">
        <f t="shared" si="346"/>
        <v/>
      </c>
      <c r="AP423" s="300" t="str">
        <f t="shared" si="347"/>
        <v/>
      </c>
      <c r="AQ423" s="300" t="str">
        <f t="shared" si="348"/>
        <v/>
      </c>
      <c r="AR423" s="306" t="str">
        <f t="shared" si="349"/>
        <v/>
      </c>
      <c r="AS423" s="300" t="str">
        <f t="shared" si="350"/>
        <v/>
      </c>
      <c r="AT423" s="300" t="str">
        <f t="shared" si="351"/>
        <v/>
      </c>
      <c r="AU423" s="192" t="str">
        <f t="shared" si="352"/>
        <v>рбс</v>
      </c>
      <c r="AV423" s="192" t="str">
        <f t="shared" si="353"/>
        <v>рбс90501417общком</v>
      </c>
      <c r="AW423" s="191">
        <f t="shared" si="354"/>
        <v>70000</v>
      </c>
      <c r="AX423" s="191">
        <f t="shared" si="355"/>
        <v>49878.66</v>
      </c>
      <c r="AY423" s="191">
        <f t="shared" si="356"/>
        <v>70000</v>
      </c>
      <c r="AZ423" s="191">
        <f t="shared" si="357"/>
        <v>49878.66</v>
      </c>
      <c r="BA423" s="193">
        <f t="shared" si="358"/>
        <v>1</v>
      </c>
      <c r="BB423" s="193">
        <f t="shared" si="359"/>
        <v>1</v>
      </c>
      <c r="BC423" s="193">
        <f t="shared" si="360"/>
        <v>1</v>
      </c>
      <c r="BD423" s="191">
        <f t="shared" si="322"/>
        <v>70000</v>
      </c>
      <c r="BE423" s="191">
        <f t="shared" si="361"/>
        <v>49878.66</v>
      </c>
      <c r="BF423" s="210">
        <f t="shared" si="362"/>
        <v>70000</v>
      </c>
      <c r="BG423" s="211">
        <f t="shared" si="363"/>
        <v>70000</v>
      </c>
      <c r="BH423" s="289"/>
      <c r="BI423" s="289"/>
      <c r="BJ423" s="228"/>
      <c r="BK423" s="228"/>
      <c r="BL423" s="233" t="str">
        <f t="shared" si="364"/>
        <v>01</v>
      </c>
    </row>
    <row r="424" spans="1:64" ht="12" customHeight="1">
      <c r="A424" s="333" t="s">
        <v>687</v>
      </c>
      <c r="B424" s="381" t="s">
        <v>425</v>
      </c>
      <c r="C424" s="333" t="s">
        <v>659</v>
      </c>
      <c r="D424" s="381" t="s">
        <v>427</v>
      </c>
      <c r="E424" s="381" t="s">
        <v>906</v>
      </c>
      <c r="F424" s="381" t="s">
        <v>612</v>
      </c>
      <c r="G424" s="381" t="s">
        <v>395</v>
      </c>
      <c r="H424" s="100" t="s">
        <v>653</v>
      </c>
      <c r="I424" s="381" t="s">
        <v>505</v>
      </c>
      <c r="J424" s="382">
        <v>30000</v>
      </c>
      <c r="K424" s="382">
        <v>10000</v>
      </c>
      <c r="L424" s="191" t="str">
        <f t="shared" si="323"/>
        <v>905014170107902008000088029001</v>
      </c>
      <c r="M424" s="192">
        <f t="array" ref="M424">IF(COUNT(SEARCH(Удалить_Роспись_КВСР,$B424)*SEARCH(Удалить_Роспись_ПБС,$C424)*SEARCH(Удалить_Роспись_КФСР, $D424)*SEARCH(Удалить_Роспись_КЦСР,$E424)*SEARCH(Удалить_Роспись_КВР,$F424)*SEARCH(Удалить_Роспись_ЭК,$H424)*SEARCH(Удалить_Роспись_КР,$I424))&gt;0,0,1)</f>
        <v>1</v>
      </c>
      <c r="N424" s="192">
        <v>0</v>
      </c>
      <c r="O424" s="192" t="str">
        <f t="shared" si="324"/>
        <v/>
      </c>
      <c r="P424" s="192" t="str">
        <f t="shared" si="365"/>
        <v/>
      </c>
      <c r="Q424" s="300" t="str">
        <f t="shared" si="325"/>
        <v/>
      </c>
      <c r="R424" s="300" t="str">
        <f t="shared" si="326"/>
        <v/>
      </c>
      <c r="S424" s="300" t="str">
        <f t="shared" si="327"/>
        <v/>
      </c>
      <c r="T424" s="192" t="str">
        <f t="shared" si="328"/>
        <v/>
      </c>
      <c r="U424" s="303" t="str">
        <f t="shared" si="329"/>
        <v/>
      </c>
      <c r="V424" s="300" t="str">
        <f t="shared" si="330"/>
        <v/>
      </c>
      <c r="W424" s="192" t="str">
        <f t="shared" si="331"/>
        <v/>
      </c>
      <c r="X424" s="303" t="str">
        <f t="shared" si="332"/>
        <v/>
      </c>
      <c r="Y424" s="300" t="str">
        <f t="shared" si="333"/>
        <v>выб</v>
      </c>
      <c r="Z424" s="300" t="str">
        <f t="shared" si="334"/>
        <v/>
      </c>
      <c r="AA424" s="303" t="str">
        <f t="shared" si="335"/>
        <v/>
      </c>
      <c r="AB424" s="300" t="str">
        <f t="shared" si="336"/>
        <v/>
      </c>
      <c r="AC424" s="300" t="str">
        <f t="shared" si="337"/>
        <v/>
      </c>
      <c r="AD424" s="300" t="str">
        <f t="shared" si="338"/>
        <v/>
      </c>
      <c r="AE424" s="192" t="str">
        <f t="shared" si="339"/>
        <v/>
      </c>
      <c r="AF424" s="192" t="str">
        <f t="shared" si="340"/>
        <v/>
      </c>
      <c r="AG424" s="192"/>
      <c r="AJ424" s="300" t="str">
        <f t="shared" si="341"/>
        <v/>
      </c>
      <c r="AK424" s="300" t="str">
        <f t="shared" si="342"/>
        <v>выб</v>
      </c>
      <c r="AL424" s="300" t="str">
        <f t="shared" si="343"/>
        <v/>
      </c>
      <c r="AM424" s="300" t="str">
        <f t="shared" si="344"/>
        <v/>
      </c>
      <c r="AN424" s="300" t="str">
        <f t="shared" si="345"/>
        <v/>
      </c>
      <c r="AO424" s="300" t="str">
        <f t="shared" si="346"/>
        <v/>
      </c>
      <c r="AP424" s="300" t="str">
        <f t="shared" si="347"/>
        <v/>
      </c>
      <c r="AQ424" s="300" t="str">
        <f t="shared" si="348"/>
        <v/>
      </c>
      <c r="AR424" s="306" t="str">
        <f t="shared" si="349"/>
        <v/>
      </c>
      <c r="AS424" s="300" t="str">
        <f t="shared" si="350"/>
        <v/>
      </c>
      <c r="AT424" s="300" t="str">
        <f t="shared" si="351"/>
        <v/>
      </c>
      <c r="AU424" s="192" t="str">
        <f t="shared" si="352"/>
        <v>выб</v>
      </c>
      <c r="AV424" s="192" t="str">
        <f t="shared" si="353"/>
        <v>выб90501417общпро</v>
      </c>
      <c r="AW424" s="191">
        <f t="shared" si="354"/>
        <v>30000</v>
      </c>
      <c r="AX424" s="191">
        <f t="shared" si="355"/>
        <v>10000</v>
      </c>
      <c r="AY424" s="191">
        <f t="shared" si="356"/>
        <v>0</v>
      </c>
      <c r="AZ424" s="191">
        <f t="shared" si="357"/>
        <v>0</v>
      </c>
      <c r="BA424" s="193">
        <f t="shared" si="358"/>
        <v>1</v>
      </c>
      <c r="BB424" s="193">
        <f t="shared" si="359"/>
        <v>1</v>
      </c>
      <c r="BC424" s="193">
        <f t="shared" si="360"/>
        <v>1</v>
      </c>
      <c r="BD424" s="191">
        <f t="shared" si="322"/>
        <v>0</v>
      </c>
      <c r="BE424" s="191">
        <f t="shared" si="361"/>
        <v>0</v>
      </c>
      <c r="BF424" s="210">
        <f t="shared" si="362"/>
        <v>0</v>
      </c>
      <c r="BG424" s="211">
        <f t="shared" si="363"/>
        <v>0</v>
      </c>
      <c r="BH424" s="289"/>
      <c r="BI424" s="289"/>
      <c r="BJ424" s="228"/>
      <c r="BK424" s="228"/>
      <c r="BL424" s="233" t="str">
        <f t="shared" si="364"/>
        <v>01</v>
      </c>
    </row>
    <row r="425" spans="1:64" ht="12" customHeight="1">
      <c r="A425" s="333" t="s">
        <v>687</v>
      </c>
      <c r="B425" s="381" t="s">
        <v>425</v>
      </c>
      <c r="C425" s="333" t="s">
        <v>659</v>
      </c>
      <c r="D425" s="381" t="s">
        <v>420</v>
      </c>
      <c r="E425" s="381" t="s">
        <v>882</v>
      </c>
      <c r="F425" s="381" t="s">
        <v>606</v>
      </c>
      <c r="G425" s="381" t="s">
        <v>395</v>
      </c>
      <c r="H425" s="100" t="s">
        <v>653</v>
      </c>
      <c r="I425" s="381" t="s">
        <v>505</v>
      </c>
      <c r="J425" s="382">
        <v>10000</v>
      </c>
      <c r="K425" s="382">
        <v>0</v>
      </c>
      <c r="L425" s="191" t="str">
        <f t="shared" si="323"/>
        <v>905014170111901008000087029001</v>
      </c>
      <c r="M425" s="192">
        <f t="array" ref="M425">IF(COUNT(SEARCH(Удалить_Роспись_КВСР,$B425)*SEARCH(Удалить_Роспись_ПБС,$C425)*SEARCH(Удалить_Роспись_КФСР, $D425)*SEARCH(Удалить_Роспись_КЦСР,$E425)*SEARCH(Удалить_Роспись_КВР,$F425)*SEARCH(Удалить_Роспись_ЭК,$H425)*SEARCH(Удалить_Роспись_КР,$I425))&gt;0,0,1)</f>
        <v>1</v>
      </c>
      <c r="N425" s="192">
        <v>1</v>
      </c>
      <c r="O425" s="192" t="str">
        <f t="shared" si="324"/>
        <v/>
      </c>
      <c r="P425" s="192" t="str">
        <f t="shared" si="365"/>
        <v/>
      </c>
      <c r="Q425" s="300" t="str">
        <f t="shared" si="325"/>
        <v/>
      </c>
      <c r="R425" s="300" t="str">
        <f t="shared" si="326"/>
        <v/>
      </c>
      <c r="S425" s="300" t="str">
        <f t="shared" si="327"/>
        <v/>
      </c>
      <c r="T425" s="192" t="str">
        <f t="shared" si="328"/>
        <v/>
      </c>
      <c r="U425" s="303" t="str">
        <f t="shared" si="329"/>
        <v/>
      </c>
      <c r="V425" s="300" t="str">
        <f t="shared" si="330"/>
        <v/>
      </c>
      <c r="W425" s="192" t="str">
        <f t="shared" si="331"/>
        <v/>
      </c>
      <c r="X425" s="303" t="str">
        <f t="shared" si="332"/>
        <v/>
      </c>
      <c r="Y425" s="300" t="str">
        <f t="shared" si="333"/>
        <v/>
      </c>
      <c r="Z425" s="300" t="str">
        <f t="shared" si="334"/>
        <v/>
      </c>
      <c r="AA425" s="303" t="str">
        <f t="shared" si="335"/>
        <v/>
      </c>
      <c r="AB425" s="300" t="str">
        <f t="shared" si="336"/>
        <v/>
      </c>
      <c r="AC425" s="300" t="str">
        <f t="shared" si="337"/>
        <v/>
      </c>
      <c r="AD425" s="300" t="str">
        <f t="shared" si="338"/>
        <v/>
      </c>
      <c r="AE425" s="192" t="str">
        <f t="shared" si="339"/>
        <v/>
      </c>
      <c r="AF425" s="192" t="str">
        <f t="shared" si="340"/>
        <v/>
      </c>
      <c r="AG425" s="192"/>
      <c r="AJ425" s="300" t="str">
        <f t="shared" si="341"/>
        <v/>
      </c>
      <c r="AK425" s="300" t="str">
        <f t="shared" si="342"/>
        <v/>
      </c>
      <c r="AL425" s="300" t="str">
        <f t="shared" si="343"/>
        <v/>
      </c>
      <c r="AM425" s="300" t="str">
        <f t="shared" si="344"/>
        <v/>
      </c>
      <c r="AN425" s="300" t="str">
        <f t="shared" si="345"/>
        <v/>
      </c>
      <c r="AO425" s="300" t="str">
        <f t="shared" si="346"/>
        <v/>
      </c>
      <c r="AP425" s="300" t="str">
        <f t="shared" si="347"/>
        <v/>
      </c>
      <c r="AQ425" s="300" t="str">
        <f t="shared" si="348"/>
        <v/>
      </c>
      <c r="AR425" s="306" t="str">
        <f t="shared" si="349"/>
        <v/>
      </c>
      <c r="AS425" s="300" t="str">
        <f t="shared" si="350"/>
        <v/>
      </c>
      <c r="AT425" s="300" t="str">
        <f t="shared" si="351"/>
        <v/>
      </c>
      <c r="AU425" s="192" t="str">
        <f t="shared" si="352"/>
        <v>рбс</v>
      </c>
      <c r="AV425" s="192" t="str">
        <f t="shared" si="353"/>
        <v>рбс90501417общпро</v>
      </c>
      <c r="AW425" s="191">
        <f t="shared" si="354"/>
        <v>10000</v>
      </c>
      <c r="AX425" s="191">
        <f t="shared" si="355"/>
        <v>0</v>
      </c>
      <c r="AY425" s="191">
        <f t="shared" si="356"/>
        <v>10000</v>
      </c>
      <c r="AZ425" s="191">
        <f t="shared" si="357"/>
        <v>0</v>
      </c>
      <c r="BA425" s="193">
        <f t="shared" si="358"/>
        <v>1</v>
      </c>
      <c r="BB425" s="193">
        <f t="shared" si="359"/>
        <v>1</v>
      </c>
      <c r="BC425" s="193">
        <f t="shared" si="360"/>
        <v>1</v>
      </c>
      <c r="BD425" s="191">
        <f t="shared" si="322"/>
        <v>10000</v>
      </c>
      <c r="BE425" s="191">
        <f t="shared" si="361"/>
        <v>0</v>
      </c>
      <c r="BF425" s="210">
        <f t="shared" si="362"/>
        <v>10000</v>
      </c>
      <c r="BG425" s="211">
        <f t="shared" si="363"/>
        <v>10000</v>
      </c>
      <c r="BH425" s="289"/>
      <c r="BI425" s="289"/>
      <c r="BJ425" s="228"/>
      <c r="BK425" s="228"/>
      <c r="BL425" s="233" t="str">
        <f t="shared" si="364"/>
        <v>01</v>
      </c>
    </row>
    <row r="426" spans="1:64" ht="12" customHeight="1">
      <c r="A426" s="333" t="s">
        <v>687</v>
      </c>
      <c r="B426" s="381" t="s">
        <v>425</v>
      </c>
      <c r="C426" s="333" t="s">
        <v>659</v>
      </c>
      <c r="D426" s="381" t="s">
        <v>399</v>
      </c>
      <c r="E426" s="381" t="s">
        <v>1037</v>
      </c>
      <c r="F426" s="381" t="s">
        <v>586</v>
      </c>
      <c r="G426" s="381" t="s">
        <v>389</v>
      </c>
      <c r="H426" s="100" t="s">
        <v>653</v>
      </c>
      <c r="I426" s="381" t="s">
        <v>505</v>
      </c>
      <c r="J426" s="382">
        <v>1000</v>
      </c>
      <c r="K426" s="382">
        <v>0</v>
      </c>
      <c r="L426" s="191" t="str">
        <f t="shared" si="323"/>
        <v>905014170113293008002024422601</v>
      </c>
      <c r="M426" s="192">
        <f t="array" ref="M426">IF(COUNT(SEARCH(Удалить_Роспись_КВСР,$B426)*SEARCH(Удалить_Роспись_ПБС,$C426)*SEARCH(Удалить_Роспись_КФСР, $D426)*SEARCH(Удалить_Роспись_КЦСР,$E426)*SEARCH(Удалить_Роспись_КВР,$F426)*SEARCH(Удалить_Роспись_ЭК,$H426)*SEARCH(Удалить_Роспись_КР,$I426))&gt;0,0,1)</f>
        <v>1</v>
      </c>
      <c r="N426" s="192">
        <f>IF(COUNT(SEARCH(Удалить_Индекс_КВСР,$B426)*SEARCH(Удалить_Индекс_ПБС,$C426)*SEARCH(Удалить_Индекс_КФСР,$D426)*SEARCH(Удалить_Индекс_КЦСР,$E426)*SEARCH(Удалить_Индекс_КВР,$F426)*SEARCH(Удалить_Индекс_ЭК,$H426)*SEARCH(Удалить_Индекс_КР,$I426))&gt;0,0,1)</f>
        <v>1</v>
      </c>
      <c r="O426" s="192" t="str">
        <f t="shared" si="324"/>
        <v/>
      </c>
      <c r="P426" s="192" t="str">
        <f t="shared" si="365"/>
        <v/>
      </c>
      <c r="Q426" s="300" t="str">
        <f t="shared" si="325"/>
        <v/>
      </c>
      <c r="R426" s="300" t="str">
        <f t="shared" si="326"/>
        <v/>
      </c>
      <c r="S426" s="300" t="str">
        <f t="shared" si="327"/>
        <v/>
      </c>
      <c r="T426" s="192" t="str">
        <f t="shared" si="328"/>
        <v/>
      </c>
      <c r="U426" s="303" t="str">
        <f t="shared" si="329"/>
        <v/>
      </c>
      <c r="V426" s="300" t="str">
        <f t="shared" si="330"/>
        <v/>
      </c>
      <c r="W426" s="192" t="str">
        <f t="shared" si="331"/>
        <v/>
      </c>
      <c r="X426" s="303" t="str">
        <f t="shared" si="332"/>
        <v/>
      </c>
      <c r="Y426" s="300" t="str">
        <f t="shared" si="333"/>
        <v/>
      </c>
      <c r="Z426" s="300" t="str">
        <f t="shared" si="334"/>
        <v/>
      </c>
      <c r="AA426" s="303" t="str">
        <f t="shared" si="335"/>
        <v/>
      </c>
      <c r="AB426" s="300" t="str">
        <f t="shared" si="336"/>
        <v/>
      </c>
      <c r="AC426" s="300" t="str">
        <f t="shared" si="337"/>
        <v/>
      </c>
      <c r="AD426" s="300" t="str">
        <f t="shared" si="338"/>
        <v/>
      </c>
      <c r="AE426" s="192" t="str">
        <f t="shared" si="339"/>
        <v/>
      </c>
      <c r="AF426" s="192" t="str">
        <f t="shared" si="340"/>
        <v/>
      </c>
      <c r="AG426" s="192"/>
      <c r="AJ426" s="300" t="str">
        <f t="shared" si="341"/>
        <v/>
      </c>
      <c r="AK426" s="300" t="str">
        <f t="shared" si="342"/>
        <v/>
      </c>
      <c r="AL426" s="300" t="str">
        <f t="shared" si="343"/>
        <v/>
      </c>
      <c r="AM426" s="300" t="str">
        <f t="shared" si="344"/>
        <v/>
      </c>
      <c r="AN426" s="300" t="str">
        <f t="shared" si="345"/>
        <v/>
      </c>
      <c r="AO426" s="300" t="str">
        <f t="shared" si="346"/>
        <v/>
      </c>
      <c r="AP426" s="300" t="str">
        <f t="shared" si="347"/>
        <v/>
      </c>
      <c r="AQ426" s="300" t="str">
        <f t="shared" si="348"/>
        <v/>
      </c>
      <c r="AR426" s="306" t="str">
        <f t="shared" si="349"/>
        <v/>
      </c>
      <c r="AS426" s="300" t="str">
        <f t="shared" si="350"/>
        <v/>
      </c>
      <c r="AT426" s="300" t="str">
        <f t="shared" si="351"/>
        <v/>
      </c>
      <c r="AU426" s="192" t="str">
        <f t="shared" si="352"/>
        <v>рбс</v>
      </c>
      <c r="AV426" s="192" t="str">
        <f t="shared" si="353"/>
        <v>рбс90501417общпро</v>
      </c>
      <c r="AW426" s="191">
        <f t="shared" si="354"/>
        <v>1000</v>
      </c>
      <c r="AX426" s="191">
        <f t="shared" si="355"/>
        <v>0</v>
      </c>
      <c r="AY426" s="191">
        <f t="shared" si="356"/>
        <v>1000</v>
      </c>
      <c r="AZ426" s="191">
        <f t="shared" si="357"/>
        <v>0</v>
      </c>
      <c r="BA426" s="193">
        <f t="shared" si="358"/>
        <v>1</v>
      </c>
      <c r="BB426" s="193">
        <f t="shared" si="359"/>
        <v>1</v>
      </c>
      <c r="BC426" s="193">
        <f t="shared" si="360"/>
        <v>1</v>
      </c>
      <c r="BD426" s="191">
        <f t="shared" si="322"/>
        <v>1000</v>
      </c>
      <c r="BE426" s="191">
        <f t="shared" si="361"/>
        <v>0</v>
      </c>
      <c r="BF426" s="210">
        <f t="shared" si="362"/>
        <v>1000</v>
      </c>
      <c r="BG426" s="211">
        <f t="shared" si="363"/>
        <v>1000</v>
      </c>
      <c r="BH426" s="289"/>
      <c r="BI426" s="289"/>
      <c r="BJ426" s="228"/>
      <c r="BK426" s="228"/>
      <c r="BL426" s="233" t="str">
        <f t="shared" si="364"/>
        <v>01</v>
      </c>
    </row>
    <row r="427" spans="1:64" ht="12" hidden="1" customHeight="1">
      <c r="A427" s="333" t="s">
        <v>687</v>
      </c>
      <c r="B427" s="381" t="s">
        <v>425</v>
      </c>
      <c r="C427" s="333" t="s">
        <v>659</v>
      </c>
      <c r="D427" s="381" t="s">
        <v>399</v>
      </c>
      <c r="E427" s="381" t="s">
        <v>883</v>
      </c>
      <c r="F427" s="381" t="s">
        <v>602</v>
      </c>
      <c r="G427" s="381" t="s">
        <v>385</v>
      </c>
      <c r="H427" s="100" t="s">
        <v>653</v>
      </c>
      <c r="I427" s="381" t="s">
        <v>339</v>
      </c>
      <c r="J427" s="382">
        <v>1734.73</v>
      </c>
      <c r="K427" s="382">
        <v>0</v>
      </c>
      <c r="L427" s="191" t="str">
        <f t="shared" si="323"/>
        <v>905014170113802007514012121110</v>
      </c>
      <c r="M427" s="192">
        <f t="array" ref="M427">IF(COUNT(SEARCH(Удалить_Роспись_КВСР,$B427)*SEARCH(Удалить_Роспись_ПБС,$C427)*SEARCH(Удалить_Роспись_КФСР, $D427)*SEARCH(Удалить_Роспись_КЦСР,$E427)*SEARCH(Удалить_Роспись_КВР,$F427)*SEARCH(Удалить_Роспись_ЭК,$H427)*SEARCH(Удалить_Роспись_КР,$I427))&gt;0,0,1)</f>
        <v>0</v>
      </c>
      <c r="N427" s="192">
        <v>0</v>
      </c>
      <c r="O427" s="192" t="str">
        <f t="shared" si="324"/>
        <v/>
      </c>
      <c r="P427" s="192" t="str">
        <f t="shared" si="365"/>
        <v/>
      </c>
      <c r="Q427" s="300" t="str">
        <f t="shared" si="325"/>
        <v/>
      </c>
      <c r="R427" s="300" t="str">
        <f t="shared" si="326"/>
        <v/>
      </c>
      <c r="S427" s="300" t="str">
        <f t="shared" si="327"/>
        <v/>
      </c>
      <c r="T427" s="192" t="str">
        <f t="shared" si="328"/>
        <v/>
      </c>
      <c r="U427" s="303" t="str">
        <f t="shared" si="329"/>
        <v/>
      </c>
      <c r="V427" s="300" t="str">
        <f t="shared" si="330"/>
        <v/>
      </c>
      <c r="W427" s="192" t="str">
        <f t="shared" si="331"/>
        <v/>
      </c>
      <c r="X427" s="303" t="str">
        <f t="shared" si="332"/>
        <v/>
      </c>
      <c r="Y427" s="300" t="str">
        <f t="shared" si="333"/>
        <v/>
      </c>
      <c r="Z427" s="300" t="str">
        <f t="shared" si="334"/>
        <v/>
      </c>
      <c r="AA427" s="303" t="str">
        <f t="shared" si="335"/>
        <v/>
      </c>
      <c r="AB427" s="300" t="str">
        <f t="shared" si="336"/>
        <v/>
      </c>
      <c r="AC427" s="300" t="str">
        <f t="shared" si="337"/>
        <v/>
      </c>
      <c r="AD427" s="300" t="str">
        <f t="shared" si="338"/>
        <v/>
      </c>
      <c r="AE427" s="192" t="str">
        <f t="shared" si="339"/>
        <v/>
      </c>
      <c r="AF427" s="192" t="str">
        <f t="shared" si="340"/>
        <v/>
      </c>
      <c r="AG427" s="192"/>
      <c r="AJ427" s="300" t="str">
        <f t="shared" si="341"/>
        <v/>
      </c>
      <c r="AK427" s="300" t="str">
        <f t="shared" si="342"/>
        <v/>
      </c>
      <c r="AL427" s="300" t="str">
        <f t="shared" si="343"/>
        <v/>
      </c>
      <c r="AM427" s="300" t="str">
        <f t="shared" si="344"/>
        <v/>
      </c>
      <c r="AN427" s="300" t="str">
        <f t="shared" si="345"/>
        <v/>
      </c>
      <c r="AO427" s="300" t="str">
        <f t="shared" si="346"/>
        <v/>
      </c>
      <c r="AP427" s="300" t="str">
        <f t="shared" si="347"/>
        <v/>
      </c>
      <c r="AQ427" s="300" t="str">
        <f t="shared" si="348"/>
        <v/>
      </c>
      <c r="AR427" s="306" t="str">
        <f t="shared" si="349"/>
        <v/>
      </c>
      <c r="AS427" s="300" t="str">
        <f t="shared" si="350"/>
        <v/>
      </c>
      <c r="AT427" s="300" t="str">
        <f t="shared" si="351"/>
        <v/>
      </c>
      <c r="AU427" s="192" t="str">
        <f t="shared" si="352"/>
        <v>рбс</v>
      </c>
      <c r="AV427" s="192" t="str">
        <f t="shared" si="353"/>
        <v>рбс90501417общопл</v>
      </c>
      <c r="AW427" s="191">
        <f t="shared" si="354"/>
        <v>0</v>
      </c>
      <c r="AX427" s="191">
        <f t="shared" si="355"/>
        <v>0</v>
      </c>
      <c r="AY427" s="191">
        <f t="shared" si="356"/>
        <v>0</v>
      </c>
      <c r="AZ427" s="191">
        <f t="shared" si="357"/>
        <v>0</v>
      </c>
      <c r="BA427" s="193">
        <f t="shared" si="358"/>
        <v>1</v>
      </c>
      <c r="BB427" s="193">
        <f t="shared" si="359"/>
        <v>1</v>
      </c>
      <c r="BC427" s="193">
        <f t="shared" si="360"/>
        <v>1</v>
      </c>
      <c r="BD427" s="191">
        <f t="shared" si="322"/>
        <v>0</v>
      </c>
      <c r="BE427" s="191">
        <f t="shared" si="361"/>
        <v>0</v>
      </c>
      <c r="BF427" s="210">
        <f t="shared" si="362"/>
        <v>0</v>
      </c>
      <c r="BG427" s="211">
        <f t="shared" si="363"/>
        <v>0</v>
      </c>
      <c r="BH427" s="289"/>
      <c r="BI427" s="289"/>
      <c r="BJ427" s="228"/>
      <c r="BK427" s="228"/>
      <c r="BL427" s="233" t="str">
        <f t="shared" si="364"/>
        <v>01</v>
      </c>
    </row>
    <row r="428" spans="1:64" ht="12" hidden="1" customHeight="1">
      <c r="A428" s="333" t="s">
        <v>687</v>
      </c>
      <c r="B428" s="381" t="s">
        <v>425</v>
      </c>
      <c r="C428" s="333" t="s">
        <v>659</v>
      </c>
      <c r="D428" s="381" t="s">
        <v>399</v>
      </c>
      <c r="E428" s="381" t="s">
        <v>883</v>
      </c>
      <c r="F428" s="381" t="s">
        <v>873</v>
      </c>
      <c r="G428" s="381" t="s">
        <v>387</v>
      </c>
      <c r="H428" s="100" t="s">
        <v>653</v>
      </c>
      <c r="I428" s="381" t="s">
        <v>339</v>
      </c>
      <c r="J428" s="382">
        <v>525.27</v>
      </c>
      <c r="K428" s="382">
        <v>0</v>
      </c>
      <c r="L428" s="191" t="str">
        <f t="shared" si="323"/>
        <v>905014170113802007514012921310</v>
      </c>
      <c r="M428" s="192">
        <f t="array" ref="M428">IF(COUNT(SEARCH(Удалить_Роспись_КВСР,$B428)*SEARCH(Удалить_Роспись_ПБС,$C428)*SEARCH(Удалить_Роспись_КФСР, $D428)*SEARCH(Удалить_Роспись_КЦСР,$E428)*SEARCH(Удалить_Роспись_КВР,$F428)*SEARCH(Удалить_Роспись_ЭК,$H428)*SEARCH(Удалить_Роспись_КР,$I428))&gt;0,0,1)</f>
        <v>0</v>
      </c>
      <c r="N428" s="192">
        <v>0</v>
      </c>
      <c r="O428" s="192" t="str">
        <f t="shared" si="324"/>
        <v/>
      </c>
      <c r="P428" s="192" t="str">
        <f t="shared" si="365"/>
        <v/>
      </c>
      <c r="Q428" s="300" t="str">
        <f t="shared" si="325"/>
        <v/>
      </c>
      <c r="R428" s="300" t="str">
        <f t="shared" si="326"/>
        <v/>
      </c>
      <c r="S428" s="300" t="str">
        <f t="shared" si="327"/>
        <v/>
      </c>
      <c r="T428" s="192" t="str">
        <f t="shared" si="328"/>
        <v/>
      </c>
      <c r="U428" s="303" t="str">
        <f t="shared" si="329"/>
        <v/>
      </c>
      <c r="V428" s="300" t="str">
        <f t="shared" si="330"/>
        <v/>
      </c>
      <c r="W428" s="192" t="str">
        <f t="shared" si="331"/>
        <v/>
      </c>
      <c r="X428" s="303" t="str">
        <f t="shared" si="332"/>
        <v/>
      </c>
      <c r="Y428" s="300" t="str">
        <f t="shared" si="333"/>
        <v/>
      </c>
      <c r="Z428" s="300" t="str">
        <f t="shared" si="334"/>
        <v/>
      </c>
      <c r="AA428" s="303" t="str">
        <f t="shared" si="335"/>
        <v/>
      </c>
      <c r="AB428" s="300" t="str">
        <f t="shared" si="336"/>
        <v/>
      </c>
      <c r="AC428" s="300" t="str">
        <f t="shared" si="337"/>
        <v/>
      </c>
      <c r="AD428" s="300" t="str">
        <f t="shared" si="338"/>
        <v/>
      </c>
      <c r="AE428" s="192" t="str">
        <f t="shared" si="339"/>
        <v/>
      </c>
      <c r="AF428" s="192" t="str">
        <f t="shared" si="340"/>
        <v/>
      </c>
      <c r="AG428" s="192"/>
      <c r="AJ428" s="300" t="str">
        <f t="shared" si="341"/>
        <v/>
      </c>
      <c r="AK428" s="300" t="str">
        <f t="shared" si="342"/>
        <v/>
      </c>
      <c r="AL428" s="300" t="str">
        <f t="shared" si="343"/>
        <v/>
      </c>
      <c r="AM428" s="300" t="str">
        <f t="shared" si="344"/>
        <v/>
      </c>
      <c r="AN428" s="300" t="str">
        <f t="shared" si="345"/>
        <v/>
      </c>
      <c r="AO428" s="300" t="str">
        <f t="shared" si="346"/>
        <v/>
      </c>
      <c r="AP428" s="300" t="str">
        <f t="shared" si="347"/>
        <v/>
      </c>
      <c r="AQ428" s="300" t="str">
        <f t="shared" si="348"/>
        <v/>
      </c>
      <c r="AR428" s="306" t="str">
        <f t="shared" si="349"/>
        <v/>
      </c>
      <c r="AS428" s="300" t="str">
        <f t="shared" si="350"/>
        <v/>
      </c>
      <c r="AT428" s="300" t="str">
        <f t="shared" si="351"/>
        <v/>
      </c>
      <c r="AU428" s="192" t="str">
        <f t="shared" si="352"/>
        <v>рбс</v>
      </c>
      <c r="AV428" s="192" t="str">
        <f t="shared" si="353"/>
        <v>рбс90501417общопл</v>
      </c>
      <c r="AW428" s="191">
        <f t="shared" si="354"/>
        <v>0</v>
      </c>
      <c r="AX428" s="191">
        <f t="shared" si="355"/>
        <v>0</v>
      </c>
      <c r="AY428" s="191">
        <f t="shared" si="356"/>
        <v>0</v>
      </c>
      <c r="AZ428" s="191">
        <f t="shared" si="357"/>
        <v>0</v>
      </c>
      <c r="BA428" s="193">
        <f t="shared" si="358"/>
        <v>1</v>
      </c>
      <c r="BB428" s="193">
        <f t="shared" si="359"/>
        <v>1</v>
      </c>
      <c r="BC428" s="193">
        <f t="shared" si="360"/>
        <v>1</v>
      </c>
      <c r="BD428" s="191">
        <f t="shared" si="322"/>
        <v>0</v>
      </c>
      <c r="BE428" s="191">
        <f t="shared" si="361"/>
        <v>0</v>
      </c>
      <c r="BF428" s="210">
        <f t="shared" si="362"/>
        <v>0</v>
      </c>
      <c r="BG428" s="211">
        <f t="shared" si="363"/>
        <v>0</v>
      </c>
      <c r="BH428" s="289"/>
      <c r="BI428" s="289"/>
      <c r="BJ428" s="228"/>
      <c r="BK428" s="228"/>
      <c r="BL428" s="233" t="str">
        <f t="shared" si="364"/>
        <v>01</v>
      </c>
    </row>
    <row r="429" spans="1:64" ht="12" hidden="1" customHeight="1">
      <c r="A429" s="333" t="s">
        <v>687</v>
      </c>
      <c r="B429" s="381" t="s">
        <v>425</v>
      </c>
      <c r="C429" s="333" t="s">
        <v>659</v>
      </c>
      <c r="D429" s="381" t="s">
        <v>399</v>
      </c>
      <c r="E429" s="381" t="s">
        <v>883</v>
      </c>
      <c r="F429" s="381" t="s">
        <v>586</v>
      </c>
      <c r="G429" s="381" t="s">
        <v>397</v>
      </c>
      <c r="H429" s="100" t="s">
        <v>653</v>
      </c>
      <c r="I429" s="381" t="s">
        <v>339</v>
      </c>
      <c r="J429" s="382">
        <v>540</v>
      </c>
      <c r="K429" s="382">
        <v>0</v>
      </c>
      <c r="L429" s="191" t="str">
        <f t="shared" si="323"/>
        <v>905014170113802007514024434010</v>
      </c>
      <c r="M429" s="192">
        <f t="array" ref="M429">IF(COUNT(SEARCH(Удалить_Роспись_КВСР,$B429)*SEARCH(Удалить_Роспись_ПБС,$C429)*SEARCH(Удалить_Роспись_КФСР, $D429)*SEARCH(Удалить_Роспись_КЦСР,$E429)*SEARCH(Удалить_Роспись_КВР,$F429)*SEARCH(Удалить_Роспись_ЭК,$H429)*SEARCH(Удалить_Роспись_КР,$I429))&gt;0,0,1)</f>
        <v>0</v>
      </c>
      <c r="N429" s="192">
        <v>0</v>
      </c>
      <c r="O429" s="192" t="str">
        <f t="shared" si="324"/>
        <v/>
      </c>
      <c r="P429" s="192" t="str">
        <f t="shared" si="365"/>
        <v/>
      </c>
      <c r="Q429" s="300" t="str">
        <f t="shared" si="325"/>
        <v/>
      </c>
      <c r="R429" s="300" t="str">
        <f t="shared" si="326"/>
        <v/>
      </c>
      <c r="S429" s="300" t="str">
        <f t="shared" si="327"/>
        <v/>
      </c>
      <c r="T429" s="192" t="str">
        <f t="shared" si="328"/>
        <v/>
      </c>
      <c r="U429" s="303" t="str">
        <f t="shared" si="329"/>
        <v/>
      </c>
      <c r="V429" s="300" t="str">
        <f t="shared" si="330"/>
        <v/>
      </c>
      <c r="W429" s="192" t="str">
        <f t="shared" si="331"/>
        <v/>
      </c>
      <c r="X429" s="303" t="str">
        <f t="shared" si="332"/>
        <v/>
      </c>
      <c r="Y429" s="300" t="str">
        <f t="shared" si="333"/>
        <v/>
      </c>
      <c r="Z429" s="300" t="str">
        <f t="shared" si="334"/>
        <v/>
      </c>
      <c r="AA429" s="303" t="str">
        <f t="shared" si="335"/>
        <v/>
      </c>
      <c r="AB429" s="300" t="str">
        <f t="shared" si="336"/>
        <v/>
      </c>
      <c r="AC429" s="300" t="str">
        <f t="shared" si="337"/>
        <v/>
      </c>
      <c r="AD429" s="300" t="str">
        <f t="shared" si="338"/>
        <v/>
      </c>
      <c r="AE429" s="192" t="str">
        <f t="shared" si="339"/>
        <v/>
      </c>
      <c r="AF429" s="192" t="str">
        <f t="shared" si="340"/>
        <v/>
      </c>
      <c r="AG429" s="192"/>
      <c r="AJ429" s="300" t="str">
        <f t="shared" si="341"/>
        <v/>
      </c>
      <c r="AK429" s="300" t="str">
        <f t="shared" si="342"/>
        <v/>
      </c>
      <c r="AL429" s="300" t="str">
        <f t="shared" si="343"/>
        <v/>
      </c>
      <c r="AM429" s="300" t="str">
        <f t="shared" si="344"/>
        <v/>
      </c>
      <c r="AN429" s="300" t="str">
        <f t="shared" si="345"/>
        <v/>
      </c>
      <c r="AO429" s="300" t="str">
        <f t="shared" si="346"/>
        <v/>
      </c>
      <c r="AP429" s="300" t="str">
        <f t="shared" si="347"/>
        <v/>
      </c>
      <c r="AQ429" s="300" t="str">
        <f t="shared" si="348"/>
        <v/>
      </c>
      <c r="AR429" s="306" t="str">
        <f t="shared" si="349"/>
        <v/>
      </c>
      <c r="AS429" s="300" t="str">
        <f t="shared" si="350"/>
        <v/>
      </c>
      <c r="AT429" s="300" t="str">
        <f t="shared" si="351"/>
        <v/>
      </c>
      <c r="AU429" s="192" t="str">
        <f t="shared" si="352"/>
        <v>рбс</v>
      </c>
      <c r="AV429" s="192" t="str">
        <f t="shared" si="353"/>
        <v>рбс90501417общпро</v>
      </c>
      <c r="AW429" s="191">
        <f t="shared" si="354"/>
        <v>0</v>
      </c>
      <c r="AX429" s="191">
        <f t="shared" si="355"/>
        <v>0</v>
      </c>
      <c r="AY429" s="191">
        <f t="shared" si="356"/>
        <v>0</v>
      </c>
      <c r="AZ429" s="191">
        <f t="shared" si="357"/>
        <v>0</v>
      </c>
      <c r="BA429" s="193">
        <f t="shared" si="358"/>
        <v>1</v>
      </c>
      <c r="BB429" s="193">
        <f t="shared" si="359"/>
        <v>1</v>
      </c>
      <c r="BC429" s="193">
        <f t="shared" si="360"/>
        <v>1</v>
      </c>
      <c r="BD429" s="191">
        <f t="shared" si="322"/>
        <v>0</v>
      </c>
      <c r="BE429" s="191">
        <f t="shared" si="361"/>
        <v>0</v>
      </c>
      <c r="BF429" s="210">
        <f t="shared" si="362"/>
        <v>0</v>
      </c>
      <c r="BG429" s="211">
        <f t="shared" si="363"/>
        <v>0</v>
      </c>
      <c r="BH429" s="289"/>
      <c r="BI429" s="289"/>
      <c r="BJ429" s="228"/>
      <c r="BK429" s="228"/>
      <c r="BL429" s="233" t="str">
        <f t="shared" si="364"/>
        <v>01</v>
      </c>
    </row>
    <row r="430" spans="1:64" ht="12" hidden="1" customHeight="1">
      <c r="A430" s="333" t="s">
        <v>687</v>
      </c>
      <c r="B430" s="381" t="s">
        <v>425</v>
      </c>
      <c r="C430" s="333" t="s">
        <v>659</v>
      </c>
      <c r="D430" s="381" t="s">
        <v>400</v>
      </c>
      <c r="E430" s="381" t="s">
        <v>884</v>
      </c>
      <c r="F430" s="381" t="s">
        <v>586</v>
      </c>
      <c r="G430" s="381" t="s">
        <v>1583</v>
      </c>
      <c r="H430" s="100" t="s">
        <v>653</v>
      </c>
      <c r="I430" s="381" t="s">
        <v>340</v>
      </c>
      <c r="J430" s="382">
        <v>12824</v>
      </c>
      <c r="K430" s="382">
        <v>10200</v>
      </c>
      <c r="L430" s="191" t="str">
        <f t="shared" si="323"/>
        <v>905014170203802005118024400004</v>
      </c>
      <c r="M430" s="192">
        <f t="array" ref="M430">IF(COUNT(SEARCH(Удалить_Роспись_КВСР,$B430)*SEARCH(Удалить_Роспись_ПБС,$C430)*SEARCH(Удалить_Роспись_КФСР, $D430)*SEARCH(Удалить_Роспись_КЦСР,$E430)*SEARCH(Удалить_Роспись_КВР,$F430)*SEARCH(Удалить_Роспись_ЭК,$H430)*SEARCH(Удалить_Роспись_КР,$I430))&gt;0,0,1)</f>
        <v>0</v>
      </c>
      <c r="N430" s="192">
        <v>0</v>
      </c>
      <c r="O430" s="192" t="str">
        <f t="shared" si="324"/>
        <v/>
      </c>
      <c r="P430" s="192" t="str">
        <f t="shared" si="365"/>
        <v/>
      </c>
      <c r="Q430" s="300" t="str">
        <f t="shared" si="325"/>
        <v/>
      </c>
      <c r="R430" s="300" t="str">
        <f t="shared" si="326"/>
        <v/>
      </c>
      <c r="S430" s="300" t="str">
        <f t="shared" si="327"/>
        <v/>
      </c>
      <c r="T430" s="192" t="str">
        <f t="shared" si="328"/>
        <v/>
      </c>
      <c r="U430" s="303" t="str">
        <f t="shared" si="329"/>
        <v/>
      </c>
      <c r="V430" s="300" t="str">
        <f t="shared" si="330"/>
        <v/>
      </c>
      <c r="W430" s="192" t="str">
        <f t="shared" si="331"/>
        <v/>
      </c>
      <c r="X430" s="303" t="str">
        <f t="shared" si="332"/>
        <v/>
      </c>
      <c r="Y430" s="300" t="str">
        <f t="shared" si="333"/>
        <v/>
      </c>
      <c r="Z430" s="300" t="str">
        <f t="shared" si="334"/>
        <v/>
      </c>
      <c r="AA430" s="303" t="str">
        <f t="shared" si="335"/>
        <v/>
      </c>
      <c r="AB430" s="300" t="str">
        <f t="shared" si="336"/>
        <v/>
      </c>
      <c r="AC430" s="300" t="str">
        <f t="shared" si="337"/>
        <v/>
      </c>
      <c r="AD430" s="300" t="str">
        <f t="shared" si="338"/>
        <v/>
      </c>
      <c r="AE430" s="192" t="str">
        <f t="shared" si="339"/>
        <v/>
      </c>
      <c r="AF430" s="192" t="str">
        <f t="shared" si="340"/>
        <v/>
      </c>
      <c r="AG430" s="192"/>
      <c r="AJ430" s="300" t="str">
        <f t="shared" si="341"/>
        <v/>
      </c>
      <c r="AK430" s="300" t="str">
        <f t="shared" si="342"/>
        <v/>
      </c>
      <c r="AL430" s="300" t="str">
        <f t="shared" si="343"/>
        <v/>
      </c>
      <c r="AM430" s="300" t="str">
        <f t="shared" si="344"/>
        <v/>
      </c>
      <c r="AN430" s="300" t="str">
        <f t="shared" si="345"/>
        <v/>
      </c>
      <c r="AO430" s="300" t="str">
        <f t="shared" si="346"/>
        <v/>
      </c>
      <c r="AP430" s="300" t="str">
        <f t="shared" si="347"/>
        <v/>
      </c>
      <c r="AQ430" s="300" t="str">
        <f t="shared" si="348"/>
        <v/>
      </c>
      <c r="AR430" s="306" t="str">
        <f t="shared" si="349"/>
        <v/>
      </c>
      <c r="AS430" s="300" t="str">
        <f t="shared" si="350"/>
        <v/>
      </c>
      <c r="AT430" s="300" t="str">
        <f t="shared" si="351"/>
        <v/>
      </c>
      <c r="AU430" s="192" t="str">
        <f t="shared" si="352"/>
        <v>рбс</v>
      </c>
      <c r="AV430" s="192" t="e">
        <f t="shared" si="353"/>
        <v>#N/A</v>
      </c>
      <c r="AW430" s="191">
        <f t="shared" si="354"/>
        <v>0</v>
      </c>
      <c r="AX430" s="191">
        <f t="shared" si="355"/>
        <v>0</v>
      </c>
      <c r="AY430" s="191">
        <f t="shared" si="356"/>
        <v>0</v>
      </c>
      <c r="AZ430" s="191">
        <f t="shared" si="357"/>
        <v>0</v>
      </c>
      <c r="BA430" s="193" t="e">
        <f t="shared" si="358"/>
        <v>#N/A</v>
      </c>
      <c r="BB430" s="193" t="e">
        <f t="shared" si="359"/>
        <v>#N/A</v>
      </c>
      <c r="BC430" s="193" t="e">
        <f t="shared" si="360"/>
        <v>#N/A</v>
      </c>
      <c r="BD430" s="191">
        <f t="shared" si="322"/>
        <v>0</v>
      </c>
      <c r="BE430" s="191" t="e">
        <f t="shared" si="361"/>
        <v>#N/A</v>
      </c>
      <c r="BF430" s="210" t="e">
        <f t="shared" si="362"/>
        <v>#N/A</v>
      </c>
      <c r="BG430" s="211" t="e">
        <f t="shared" si="363"/>
        <v>#N/A</v>
      </c>
      <c r="BH430" s="289"/>
      <c r="BI430" s="289"/>
      <c r="BJ430" s="228"/>
      <c r="BK430" s="228"/>
      <c r="BL430" s="233" t="str">
        <f t="shared" si="364"/>
        <v>02</v>
      </c>
    </row>
    <row r="431" spans="1:64" ht="12" hidden="1" customHeight="1">
      <c r="A431" s="333" t="s">
        <v>687</v>
      </c>
      <c r="B431" s="381" t="s">
        <v>425</v>
      </c>
      <c r="C431" s="333" t="s">
        <v>659</v>
      </c>
      <c r="D431" s="381" t="s">
        <v>400</v>
      </c>
      <c r="E431" s="381" t="s">
        <v>907</v>
      </c>
      <c r="F431" s="381" t="s">
        <v>602</v>
      </c>
      <c r="G431" s="381" t="s">
        <v>1583</v>
      </c>
      <c r="H431" s="100" t="s">
        <v>653</v>
      </c>
      <c r="I431" s="381" t="s">
        <v>340</v>
      </c>
      <c r="J431" s="382">
        <v>46536</v>
      </c>
      <c r="K431" s="382">
        <v>29792.49</v>
      </c>
      <c r="L431" s="191" t="str">
        <f t="shared" si="323"/>
        <v>905014170203806005118012100004</v>
      </c>
      <c r="M431" s="192">
        <f t="array" ref="M431">IF(COUNT(SEARCH(Удалить_Роспись_КВСР,$B431)*SEARCH(Удалить_Роспись_ПБС,$C431)*SEARCH(Удалить_Роспись_КФСР, $D431)*SEARCH(Удалить_Роспись_КЦСР,$E431)*SEARCH(Удалить_Роспись_КВР,$F431)*SEARCH(Удалить_Роспись_ЭК,$H431)*SEARCH(Удалить_Роспись_КР,$I431))&gt;0,0,1)</f>
        <v>0</v>
      </c>
      <c r="N431" s="192">
        <v>0</v>
      </c>
      <c r="O431" s="192" t="str">
        <f t="shared" si="324"/>
        <v/>
      </c>
      <c r="P431" s="192" t="str">
        <f t="shared" si="365"/>
        <v/>
      </c>
      <c r="Q431" s="300" t="str">
        <f t="shared" si="325"/>
        <v/>
      </c>
      <c r="R431" s="300" t="str">
        <f t="shared" si="326"/>
        <v/>
      </c>
      <c r="S431" s="300" t="str">
        <f t="shared" si="327"/>
        <v/>
      </c>
      <c r="T431" s="192" t="str">
        <f t="shared" si="328"/>
        <v/>
      </c>
      <c r="U431" s="303" t="str">
        <f t="shared" si="329"/>
        <v/>
      </c>
      <c r="V431" s="300" t="str">
        <f t="shared" si="330"/>
        <v/>
      </c>
      <c r="W431" s="192" t="str">
        <f t="shared" si="331"/>
        <v/>
      </c>
      <c r="X431" s="303" t="str">
        <f t="shared" si="332"/>
        <v/>
      </c>
      <c r="Y431" s="300" t="str">
        <f t="shared" si="333"/>
        <v/>
      </c>
      <c r="Z431" s="300" t="str">
        <f t="shared" si="334"/>
        <v/>
      </c>
      <c r="AA431" s="303" t="str">
        <f t="shared" si="335"/>
        <v/>
      </c>
      <c r="AB431" s="300" t="str">
        <f t="shared" si="336"/>
        <v/>
      </c>
      <c r="AC431" s="300" t="str">
        <f t="shared" si="337"/>
        <v/>
      </c>
      <c r="AD431" s="300" t="str">
        <f t="shared" si="338"/>
        <v/>
      </c>
      <c r="AE431" s="192" t="str">
        <f t="shared" si="339"/>
        <v/>
      </c>
      <c r="AF431" s="192" t="str">
        <f t="shared" si="340"/>
        <v/>
      </c>
      <c r="AG431" s="192"/>
      <c r="AJ431" s="300" t="str">
        <f t="shared" si="341"/>
        <v/>
      </c>
      <c r="AK431" s="300" t="str">
        <f t="shared" si="342"/>
        <v/>
      </c>
      <c r="AL431" s="300" t="str">
        <f t="shared" si="343"/>
        <v/>
      </c>
      <c r="AM431" s="300" t="str">
        <f t="shared" si="344"/>
        <v/>
      </c>
      <c r="AN431" s="300" t="str">
        <f t="shared" si="345"/>
        <v/>
      </c>
      <c r="AO431" s="300" t="str">
        <f t="shared" si="346"/>
        <v/>
      </c>
      <c r="AP431" s="300" t="str">
        <f t="shared" si="347"/>
        <v/>
      </c>
      <c r="AQ431" s="300" t="str">
        <f t="shared" si="348"/>
        <v/>
      </c>
      <c r="AR431" s="306" t="str">
        <f t="shared" si="349"/>
        <v/>
      </c>
      <c r="AS431" s="300" t="str">
        <f t="shared" si="350"/>
        <v/>
      </c>
      <c r="AT431" s="300" t="str">
        <f t="shared" si="351"/>
        <v/>
      </c>
      <c r="AU431" s="192" t="str">
        <f t="shared" si="352"/>
        <v>рбс</v>
      </c>
      <c r="AV431" s="192" t="e">
        <f t="shared" si="353"/>
        <v>#N/A</v>
      </c>
      <c r="AW431" s="191">
        <f t="shared" si="354"/>
        <v>0</v>
      </c>
      <c r="AX431" s="191">
        <f t="shared" si="355"/>
        <v>0</v>
      </c>
      <c r="AY431" s="191">
        <f t="shared" si="356"/>
        <v>0</v>
      </c>
      <c r="AZ431" s="191">
        <f t="shared" si="357"/>
        <v>0</v>
      </c>
      <c r="BA431" s="193" t="e">
        <f t="shared" si="358"/>
        <v>#N/A</v>
      </c>
      <c r="BB431" s="193" t="e">
        <f t="shared" si="359"/>
        <v>#N/A</v>
      </c>
      <c r="BC431" s="193" t="e">
        <f t="shared" si="360"/>
        <v>#N/A</v>
      </c>
      <c r="BD431" s="191">
        <f t="shared" si="322"/>
        <v>0</v>
      </c>
      <c r="BE431" s="191" t="e">
        <f t="shared" si="361"/>
        <v>#N/A</v>
      </c>
      <c r="BF431" s="210" t="e">
        <f t="shared" si="362"/>
        <v>#N/A</v>
      </c>
      <c r="BG431" s="211" t="e">
        <f t="shared" si="363"/>
        <v>#N/A</v>
      </c>
      <c r="BH431" s="289"/>
      <c r="BI431" s="289"/>
      <c r="BJ431" s="228"/>
      <c r="BK431" s="228"/>
      <c r="BL431" s="233" t="str">
        <f t="shared" si="364"/>
        <v>02</v>
      </c>
    </row>
    <row r="432" spans="1:64" ht="12" hidden="1" customHeight="1">
      <c r="A432" s="333" t="s">
        <v>687</v>
      </c>
      <c r="B432" s="381" t="s">
        <v>425</v>
      </c>
      <c r="C432" s="333" t="s">
        <v>659</v>
      </c>
      <c r="D432" s="381" t="s">
        <v>400</v>
      </c>
      <c r="E432" s="381" t="s">
        <v>907</v>
      </c>
      <c r="F432" s="381" t="s">
        <v>873</v>
      </c>
      <c r="G432" s="381" t="s">
        <v>1583</v>
      </c>
      <c r="H432" s="100" t="s">
        <v>653</v>
      </c>
      <c r="I432" s="381" t="s">
        <v>340</v>
      </c>
      <c r="J432" s="382">
        <v>14054</v>
      </c>
      <c r="K432" s="382">
        <v>8536.66</v>
      </c>
      <c r="L432" s="191" t="str">
        <f t="shared" si="323"/>
        <v>905014170203806005118012900004</v>
      </c>
      <c r="M432" s="192">
        <f t="array" ref="M432">IF(COUNT(SEARCH(Удалить_Роспись_КВСР,$B432)*SEARCH(Удалить_Роспись_ПБС,$C432)*SEARCH(Удалить_Роспись_КФСР, $D432)*SEARCH(Удалить_Роспись_КЦСР,$E432)*SEARCH(Удалить_Роспись_КВР,$F432)*SEARCH(Удалить_Роспись_ЭК,$H432)*SEARCH(Удалить_Роспись_КР,$I432))&gt;0,0,1)</f>
        <v>0</v>
      </c>
      <c r="N432" s="192">
        <v>0</v>
      </c>
      <c r="O432" s="192" t="str">
        <f t="shared" si="324"/>
        <v/>
      </c>
      <c r="P432" s="192" t="str">
        <f t="shared" si="365"/>
        <v/>
      </c>
      <c r="Q432" s="300" t="str">
        <f t="shared" si="325"/>
        <v/>
      </c>
      <c r="R432" s="300" t="str">
        <f t="shared" si="326"/>
        <v/>
      </c>
      <c r="S432" s="300" t="str">
        <f t="shared" si="327"/>
        <v/>
      </c>
      <c r="T432" s="192" t="str">
        <f t="shared" si="328"/>
        <v/>
      </c>
      <c r="U432" s="303" t="str">
        <f t="shared" si="329"/>
        <v/>
      </c>
      <c r="V432" s="300" t="str">
        <f t="shared" si="330"/>
        <v/>
      </c>
      <c r="W432" s="192" t="str">
        <f t="shared" si="331"/>
        <v/>
      </c>
      <c r="X432" s="303" t="str">
        <f t="shared" si="332"/>
        <v/>
      </c>
      <c r="Y432" s="300" t="str">
        <f t="shared" si="333"/>
        <v/>
      </c>
      <c r="Z432" s="300" t="str">
        <f t="shared" si="334"/>
        <v/>
      </c>
      <c r="AA432" s="303" t="str">
        <f t="shared" si="335"/>
        <v/>
      </c>
      <c r="AB432" s="300" t="str">
        <f t="shared" si="336"/>
        <v/>
      </c>
      <c r="AC432" s="300" t="str">
        <f t="shared" si="337"/>
        <v/>
      </c>
      <c r="AD432" s="300" t="str">
        <f t="shared" si="338"/>
        <v/>
      </c>
      <c r="AE432" s="192" t="str">
        <f t="shared" si="339"/>
        <v/>
      </c>
      <c r="AF432" s="192" t="str">
        <f t="shared" si="340"/>
        <v/>
      </c>
      <c r="AG432" s="192"/>
      <c r="AJ432" s="300" t="str">
        <f t="shared" si="341"/>
        <v/>
      </c>
      <c r="AK432" s="300" t="str">
        <f t="shared" si="342"/>
        <v/>
      </c>
      <c r="AL432" s="300" t="str">
        <f t="shared" si="343"/>
        <v/>
      </c>
      <c r="AM432" s="300" t="str">
        <f t="shared" si="344"/>
        <v/>
      </c>
      <c r="AN432" s="300" t="str">
        <f t="shared" si="345"/>
        <v/>
      </c>
      <c r="AO432" s="300" t="str">
        <f t="shared" si="346"/>
        <v/>
      </c>
      <c r="AP432" s="300" t="str">
        <f t="shared" si="347"/>
        <v/>
      </c>
      <c r="AQ432" s="300" t="str">
        <f t="shared" si="348"/>
        <v/>
      </c>
      <c r="AR432" s="306" t="str">
        <f t="shared" si="349"/>
        <v/>
      </c>
      <c r="AS432" s="300" t="str">
        <f t="shared" si="350"/>
        <v/>
      </c>
      <c r="AT432" s="300" t="str">
        <f t="shared" si="351"/>
        <v/>
      </c>
      <c r="AU432" s="192" t="str">
        <f t="shared" si="352"/>
        <v>рбс</v>
      </c>
      <c r="AV432" s="192" t="e">
        <f t="shared" si="353"/>
        <v>#N/A</v>
      </c>
      <c r="AW432" s="191">
        <f t="shared" si="354"/>
        <v>0</v>
      </c>
      <c r="AX432" s="191">
        <f t="shared" si="355"/>
        <v>0</v>
      </c>
      <c r="AY432" s="191">
        <f t="shared" si="356"/>
        <v>0</v>
      </c>
      <c r="AZ432" s="191">
        <f t="shared" si="357"/>
        <v>0</v>
      </c>
      <c r="BA432" s="193" t="e">
        <f t="shared" si="358"/>
        <v>#N/A</v>
      </c>
      <c r="BB432" s="193" t="e">
        <f t="shared" si="359"/>
        <v>#N/A</v>
      </c>
      <c r="BC432" s="193" t="e">
        <f t="shared" si="360"/>
        <v>#N/A</v>
      </c>
      <c r="BD432" s="191">
        <f t="shared" si="322"/>
        <v>0</v>
      </c>
      <c r="BE432" s="191" t="e">
        <f t="shared" si="361"/>
        <v>#N/A</v>
      </c>
      <c r="BF432" s="210" t="e">
        <f t="shared" si="362"/>
        <v>#N/A</v>
      </c>
      <c r="BG432" s="211" t="e">
        <f t="shared" si="363"/>
        <v>#N/A</v>
      </c>
      <c r="BH432" s="289"/>
      <c r="BI432" s="289"/>
      <c r="BJ432" s="228"/>
      <c r="BK432" s="228"/>
      <c r="BL432" s="233" t="str">
        <f t="shared" si="364"/>
        <v>02</v>
      </c>
    </row>
    <row r="433" spans="1:64" ht="12" customHeight="1">
      <c r="A433" s="333" t="s">
        <v>687</v>
      </c>
      <c r="B433" s="381" t="s">
        <v>425</v>
      </c>
      <c r="C433" s="333" t="s">
        <v>659</v>
      </c>
      <c r="D433" s="381" t="s">
        <v>421</v>
      </c>
      <c r="E433" s="381" t="s">
        <v>1038</v>
      </c>
      <c r="F433" s="381" t="s">
        <v>586</v>
      </c>
      <c r="G433" s="381" t="s">
        <v>389</v>
      </c>
      <c r="H433" s="100" t="s">
        <v>653</v>
      </c>
      <c r="I433" s="381" t="s">
        <v>505</v>
      </c>
      <c r="J433" s="382">
        <v>10000</v>
      </c>
      <c r="K433" s="382">
        <v>0</v>
      </c>
      <c r="L433" s="191" t="str">
        <f t="shared" si="323"/>
        <v>905014170309293008004024422601</v>
      </c>
      <c r="M433" s="192">
        <f t="array" ref="M433">IF(COUNT(SEARCH(Удалить_Роспись_КВСР,$B433)*SEARCH(Удалить_Роспись_ПБС,$C433)*SEARCH(Удалить_Роспись_КФСР, $D433)*SEARCH(Удалить_Роспись_КЦСР,$E433)*SEARCH(Удалить_Роспись_КВР,$F433)*SEARCH(Удалить_Роспись_ЭК,$H433)*SEARCH(Удалить_Роспись_КР,$I433))&gt;0,0,1)</f>
        <v>1</v>
      </c>
      <c r="N433" s="192">
        <f>IF(COUNT(SEARCH(Удалить_Индекс_КВСР,$B433)*SEARCH(Удалить_Индекс_ПБС,$C433)*SEARCH(Удалить_Индекс_КФСР,$D433)*SEARCH(Удалить_Индекс_КЦСР,$E433)*SEARCH(Удалить_Индекс_КВР,$F433)*SEARCH(Удалить_Индекс_ЭК,$H433)*SEARCH(Удалить_Индекс_КР,$I433))&gt;0,0,1)</f>
        <v>1</v>
      </c>
      <c r="O433" s="192" t="str">
        <f t="shared" si="324"/>
        <v/>
      </c>
      <c r="P433" s="192" t="str">
        <f t="shared" si="365"/>
        <v/>
      </c>
      <c r="Q433" s="300" t="str">
        <f t="shared" si="325"/>
        <v/>
      </c>
      <c r="R433" s="300" t="str">
        <f t="shared" si="326"/>
        <v/>
      </c>
      <c r="S433" s="300" t="str">
        <f t="shared" si="327"/>
        <v/>
      </c>
      <c r="T433" s="192" t="str">
        <f t="shared" si="328"/>
        <v/>
      </c>
      <c r="U433" s="303" t="str">
        <f t="shared" si="329"/>
        <v/>
      </c>
      <c r="V433" s="300" t="str">
        <f t="shared" si="330"/>
        <v/>
      </c>
      <c r="W433" s="192" t="str">
        <f t="shared" si="331"/>
        <v/>
      </c>
      <c r="X433" s="303" t="str">
        <f t="shared" si="332"/>
        <v/>
      </c>
      <c r="Y433" s="300" t="str">
        <f t="shared" si="333"/>
        <v/>
      </c>
      <c r="Z433" s="300" t="str">
        <f t="shared" si="334"/>
        <v/>
      </c>
      <c r="AA433" s="303" t="str">
        <f t="shared" si="335"/>
        <v/>
      </c>
      <c r="AB433" s="300" t="str">
        <f t="shared" si="336"/>
        <v/>
      </c>
      <c r="AC433" s="300" t="str">
        <f t="shared" si="337"/>
        <v/>
      </c>
      <c r="AD433" s="300" t="str">
        <f t="shared" si="338"/>
        <v/>
      </c>
      <c r="AE433" s="192" t="str">
        <f t="shared" si="339"/>
        <v/>
      </c>
      <c r="AF433" s="192" t="str">
        <f t="shared" si="340"/>
        <v/>
      </c>
      <c r="AG433" s="192"/>
      <c r="AJ433" s="300" t="str">
        <f t="shared" si="341"/>
        <v/>
      </c>
      <c r="AK433" s="300" t="str">
        <f t="shared" si="342"/>
        <v/>
      </c>
      <c r="AL433" s="300" t="str">
        <f t="shared" si="343"/>
        <v/>
      </c>
      <c r="AM433" s="300" t="str">
        <f t="shared" si="344"/>
        <v/>
      </c>
      <c r="AN433" s="300" t="str">
        <f t="shared" si="345"/>
        <v/>
      </c>
      <c r="AO433" s="300" t="str">
        <f t="shared" si="346"/>
        <v/>
      </c>
      <c r="AP433" s="300" t="str">
        <f t="shared" si="347"/>
        <v/>
      </c>
      <c r="AQ433" s="300" t="str">
        <f t="shared" si="348"/>
        <v/>
      </c>
      <c r="AR433" s="306" t="str">
        <f t="shared" si="349"/>
        <v/>
      </c>
      <c r="AS433" s="300" t="str">
        <f t="shared" si="350"/>
        <v/>
      </c>
      <c r="AT433" s="300" t="str">
        <f t="shared" si="351"/>
        <v/>
      </c>
      <c r="AU433" s="192" t="str">
        <f t="shared" si="352"/>
        <v>рбс</v>
      </c>
      <c r="AV433" s="192" t="str">
        <f t="shared" si="353"/>
        <v>рбс90501417общпро</v>
      </c>
      <c r="AW433" s="191">
        <f t="shared" si="354"/>
        <v>10000</v>
      </c>
      <c r="AX433" s="191">
        <f t="shared" si="355"/>
        <v>0</v>
      </c>
      <c r="AY433" s="191">
        <f t="shared" si="356"/>
        <v>10000</v>
      </c>
      <c r="AZ433" s="191">
        <f t="shared" si="357"/>
        <v>0</v>
      </c>
      <c r="BA433" s="193">
        <f t="shared" si="358"/>
        <v>1</v>
      </c>
      <c r="BB433" s="193">
        <f t="shared" si="359"/>
        <v>1</v>
      </c>
      <c r="BC433" s="193">
        <f t="shared" si="360"/>
        <v>1</v>
      </c>
      <c r="BD433" s="191">
        <f t="shared" si="322"/>
        <v>10000</v>
      </c>
      <c r="BE433" s="191">
        <f t="shared" si="361"/>
        <v>0</v>
      </c>
      <c r="BF433" s="210">
        <f t="shared" si="362"/>
        <v>10000</v>
      </c>
      <c r="BG433" s="211">
        <f t="shared" si="363"/>
        <v>10000</v>
      </c>
      <c r="BH433" s="289"/>
      <c r="BI433" s="289"/>
      <c r="BJ433" s="228"/>
      <c r="BK433" s="228"/>
      <c r="BL433" s="233" t="str">
        <f t="shared" si="364"/>
        <v>03</v>
      </c>
    </row>
    <row r="434" spans="1:64" ht="12" hidden="1" customHeight="1">
      <c r="A434" s="333" t="s">
        <v>687</v>
      </c>
      <c r="B434" s="381" t="s">
        <v>425</v>
      </c>
      <c r="C434" s="333" t="s">
        <v>659</v>
      </c>
      <c r="D434" s="381" t="s">
        <v>401</v>
      </c>
      <c r="E434" s="381" t="s">
        <v>1039</v>
      </c>
      <c r="F434" s="381" t="s">
        <v>586</v>
      </c>
      <c r="G434" s="381" t="s">
        <v>389</v>
      </c>
      <c r="H434" s="100" t="s">
        <v>653</v>
      </c>
      <c r="I434" s="381" t="s">
        <v>339</v>
      </c>
      <c r="J434" s="382">
        <v>18599</v>
      </c>
      <c r="K434" s="382">
        <v>18599</v>
      </c>
      <c r="L434" s="191" t="str">
        <f t="shared" si="323"/>
        <v>905014170310293007412024422610</v>
      </c>
      <c r="M434" s="192">
        <f t="array" ref="M434">IF(COUNT(SEARCH(Удалить_Роспись_КВСР,$B434)*SEARCH(Удалить_Роспись_ПБС,$C434)*SEARCH(Удалить_Роспись_КФСР, $D434)*SEARCH(Удалить_Роспись_КЦСР,$E434)*SEARCH(Удалить_Роспись_КВР,$F434)*SEARCH(Удалить_Роспись_ЭК,$H434)*SEARCH(Удалить_Роспись_КР,$I434))&gt;0,0,1)</f>
        <v>0</v>
      </c>
      <c r="N434" s="192">
        <v>0</v>
      </c>
      <c r="O434" s="192" t="str">
        <f t="shared" si="324"/>
        <v/>
      </c>
      <c r="P434" s="192" t="str">
        <f t="shared" si="365"/>
        <v/>
      </c>
      <c r="Q434" s="300" t="str">
        <f t="shared" si="325"/>
        <v/>
      </c>
      <c r="R434" s="300" t="str">
        <f t="shared" si="326"/>
        <v/>
      </c>
      <c r="S434" s="300" t="str">
        <f t="shared" si="327"/>
        <v/>
      </c>
      <c r="T434" s="192" t="str">
        <f t="shared" si="328"/>
        <v/>
      </c>
      <c r="U434" s="303" t="str">
        <f t="shared" si="329"/>
        <v/>
      </c>
      <c r="V434" s="300" t="str">
        <f t="shared" si="330"/>
        <v/>
      </c>
      <c r="W434" s="192" t="str">
        <f t="shared" si="331"/>
        <v/>
      </c>
      <c r="X434" s="303" t="str">
        <f t="shared" si="332"/>
        <v/>
      </c>
      <c r="Y434" s="300" t="str">
        <f t="shared" si="333"/>
        <v/>
      </c>
      <c r="Z434" s="300" t="str">
        <f t="shared" si="334"/>
        <v/>
      </c>
      <c r="AA434" s="303" t="str">
        <f t="shared" si="335"/>
        <v/>
      </c>
      <c r="AB434" s="300" t="str">
        <f t="shared" si="336"/>
        <v/>
      </c>
      <c r="AC434" s="300" t="str">
        <f t="shared" si="337"/>
        <v/>
      </c>
      <c r="AD434" s="300" t="str">
        <f t="shared" si="338"/>
        <v/>
      </c>
      <c r="AE434" s="192" t="str">
        <f t="shared" si="339"/>
        <v/>
      </c>
      <c r="AF434" s="192" t="str">
        <f t="shared" si="340"/>
        <v/>
      </c>
      <c r="AG434" s="192"/>
      <c r="AJ434" s="300" t="str">
        <f t="shared" si="341"/>
        <v/>
      </c>
      <c r="AK434" s="300" t="str">
        <f t="shared" si="342"/>
        <v/>
      </c>
      <c r="AL434" s="300" t="str">
        <f t="shared" si="343"/>
        <v/>
      </c>
      <c r="AM434" s="300" t="str">
        <f t="shared" si="344"/>
        <v/>
      </c>
      <c r="AN434" s="300" t="str">
        <f t="shared" si="345"/>
        <v/>
      </c>
      <c r="AO434" s="300" t="str">
        <f t="shared" si="346"/>
        <v/>
      </c>
      <c r="AP434" s="300" t="str">
        <f t="shared" si="347"/>
        <v/>
      </c>
      <c r="AQ434" s="300" t="str">
        <f t="shared" si="348"/>
        <v/>
      </c>
      <c r="AR434" s="306" t="str">
        <f t="shared" si="349"/>
        <v/>
      </c>
      <c r="AS434" s="300" t="str">
        <f t="shared" si="350"/>
        <v/>
      </c>
      <c r="AT434" s="300" t="str">
        <f t="shared" si="351"/>
        <v/>
      </c>
      <c r="AU434" s="192" t="str">
        <f t="shared" si="352"/>
        <v>рбс</v>
      </c>
      <c r="AV434" s="192" t="str">
        <f t="shared" si="353"/>
        <v>рбс90501417общпро</v>
      </c>
      <c r="AW434" s="191">
        <f t="shared" si="354"/>
        <v>0</v>
      </c>
      <c r="AX434" s="191">
        <f t="shared" si="355"/>
        <v>0</v>
      </c>
      <c r="AY434" s="191">
        <f t="shared" si="356"/>
        <v>0</v>
      </c>
      <c r="AZ434" s="191">
        <f t="shared" si="357"/>
        <v>0</v>
      </c>
      <c r="BA434" s="193">
        <f t="shared" si="358"/>
        <v>1</v>
      </c>
      <c r="BB434" s="193">
        <f t="shared" si="359"/>
        <v>1</v>
      </c>
      <c r="BC434" s="193">
        <f t="shared" si="360"/>
        <v>1</v>
      </c>
      <c r="BD434" s="191">
        <f t="shared" si="322"/>
        <v>0</v>
      </c>
      <c r="BE434" s="191">
        <f t="shared" si="361"/>
        <v>0</v>
      </c>
      <c r="BF434" s="210">
        <f t="shared" si="362"/>
        <v>0</v>
      </c>
      <c r="BG434" s="211">
        <f t="shared" si="363"/>
        <v>0</v>
      </c>
      <c r="BH434" s="289"/>
      <c r="BI434" s="289"/>
      <c r="BJ434" s="228"/>
      <c r="BK434" s="228"/>
      <c r="BL434" s="233" t="str">
        <f t="shared" si="364"/>
        <v>03</v>
      </c>
    </row>
    <row r="435" spans="1:64" ht="12" customHeight="1">
      <c r="A435" s="333" t="s">
        <v>687</v>
      </c>
      <c r="B435" s="381" t="s">
        <v>425</v>
      </c>
      <c r="C435" s="333" t="s">
        <v>659</v>
      </c>
      <c r="D435" s="381" t="s">
        <v>401</v>
      </c>
      <c r="E435" s="381" t="s">
        <v>1040</v>
      </c>
      <c r="F435" s="381" t="s">
        <v>586</v>
      </c>
      <c r="G435" s="381" t="s">
        <v>389</v>
      </c>
      <c r="H435" s="100" t="s">
        <v>653</v>
      </c>
      <c r="I435" s="381" t="s">
        <v>505</v>
      </c>
      <c r="J435" s="382">
        <v>75070.05</v>
      </c>
      <c r="K435" s="382">
        <v>42000</v>
      </c>
      <c r="L435" s="191" t="str">
        <f t="shared" si="323"/>
        <v>905014170310293008001024422601</v>
      </c>
      <c r="M435" s="192">
        <f t="array" ref="M435">IF(COUNT(SEARCH(Удалить_Роспись_КВСР,$B435)*SEARCH(Удалить_Роспись_ПБС,$C435)*SEARCH(Удалить_Роспись_КФСР, $D435)*SEARCH(Удалить_Роспись_КЦСР,$E435)*SEARCH(Удалить_Роспись_КВР,$F435)*SEARCH(Удалить_Роспись_ЭК,$H435)*SEARCH(Удалить_Роспись_КР,$I435))&gt;0,0,1)</f>
        <v>1</v>
      </c>
      <c r="N435" s="192">
        <v>0</v>
      </c>
      <c r="O435" s="192" t="str">
        <f t="shared" si="324"/>
        <v/>
      </c>
      <c r="P435" s="192" t="str">
        <f t="shared" si="365"/>
        <v/>
      </c>
      <c r="Q435" s="300" t="str">
        <f t="shared" si="325"/>
        <v/>
      </c>
      <c r="R435" s="300" t="str">
        <f t="shared" si="326"/>
        <v/>
      </c>
      <c r="S435" s="300" t="str">
        <f t="shared" si="327"/>
        <v/>
      </c>
      <c r="T435" s="192" t="str">
        <f t="shared" si="328"/>
        <v/>
      </c>
      <c r="U435" s="303" t="str">
        <f t="shared" si="329"/>
        <v/>
      </c>
      <c r="V435" s="300" t="str">
        <f t="shared" si="330"/>
        <v/>
      </c>
      <c r="W435" s="192" t="str">
        <f t="shared" si="331"/>
        <v/>
      </c>
      <c r="X435" s="303" t="str">
        <f t="shared" si="332"/>
        <v/>
      </c>
      <c r="Y435" s="300" t="str">
        <f t="shared" si="333"/>
        <v/>
      </c>
      <c r="Z435" s="300" t="str">
        <f t="shared" si="334"/>
        <v/>
      </c>
      <c r="AA435" s="303" t="str">
        <f t="shared" si="335"/>
        <v/>
      </c>
      <c r="AB435" s="300" t="str">
        <f t="shared" si="336"/>
        <v/>
      </c>
      <c r="AC435" s="300" t="str">
        <f t="shared" si="337"/>
        <v/>
      </c>
      <c r="AD435" s="300" t="str">
        <f t="shared" si="338"/>
        <v/>
      </c>
      <c r="AE435" s="192" t="str">
        <f t="shared" si="339"/>
        <v/>
      </c>
      <c r="AF435" s="192" t="str">
        <f t="shared" si="340"/>
        <v/>
      </c>
      <c r="AG435" s="192"/>
      <c r="AJ435" s="300" t="str">
        <f t="shared" si="341"/>
        <v/>
      </c>
      <c r="AK435" s="300" t="str">
        <f t="shared" si="342"/>
        <v/>
      </c>
      <c r="AL435" s="300" t="str">
        <f t="shared" si="343"/>
        <v/>
      </c>
      <c r="AM435" s="300" t="str">
        <f t="shared" si="344"/>
        <v/>
      </c>
      <c r="AN435" s="300" t="str">
        <f t="shared" si="345"/>
        <v/>
      </c>
      <c r="AO435" s="300" t="str">
        <f t="shared" si="346"/>
        <v/>
      </c>
      <c r="AP435" s="300" t="str">
        <f t="shared" si="347"/>
        <v/>
      </c>
      <c r="AQ435" s="300" t="str">
        <f t="shared" si="348"/>
        <v/>
      </c>
      <c r="AR435" s="306" t="str">
        <f t="shared" si="349"/>
        <v/>
      </c>
      <c r="AS435" s="300" t="str">
        <f t="shared" si="350"/>
        <v/>
      </c>
      <c r="AT435" s="300" t="str">
        <f t="shared" si="351"/>
        <v/>
      </c>
      <c r="AU435" s="192" t="str">
        <f t="shared" si="352"/>
        <v>рбс</v>
      </c>
      <c r="AV435" s="192" t="str">
        <f t="shared" si="353"/>
        <v>рбс90501417общпро</v>
      </c>
      <c r="AW435" s="191">
        <f t="shared" si="354"/>
        <v>75070.05</v>
      </c>
      <c r="AX435" s="191">
        <f t="shared" si="355"/>
        <v>42000</v>
      </c>
      <c r="AY435" s="191">
        <f t="shared" si="356"/>
        <v>0</v>
      </c>
      <c r="AZ435" s="191">
        <f t="shared" si="357"/>
        <v>0</v>
      </c>
      <c r="BA435" s="193">
        <f t="shared" si="358"/>
        <v>1</v>
      </c>
      <c r="BB435" s="193">
        <f t="shared" si="359"/>
        <v>1</v>
      </c>
      <c r="BC435" s="193">
        <f t="shared" si="360"/>
        <v>1</v>
      </c>
      <c r="BD435" s="191">
        <f t="shared" si="322"/>
        <v>0</v>
      </c>
      <c r="BE435" s="191">
        <f t="shared" si="361"/>
        <v>0</v>
      </c>
      <c r="BF435" s="210">
        <f t="shared" si="362"/>
        <v>0</v>
      </c>
      <c r="BG435" s="211">
        <f t="shared" si="363"/>
        <v>0</v>
      </c>
      <c r="BH435" s="289"/>
      <c r="BI435" s="289"/>
      <c r="BJ435" s="228"/>
      <c r="BK435" s="228"/>
      <c r="BL435" s="233" t="str">
        <f t="shared" si="364"/>
        <v>03</v>
      </c>
    </row>
    <row r="436" spans="1:64" ht="12" customHeight="1">
      <c r="A436" s="333" t="s">
        <v>687</v>
      </c>
      <c r="B436" s="381" t="s">
        <v>425</v>
      </c>
      <c r="C436" s="333" t="s">
        <v>659</v>
      </c>
      <c r="D436" s="381" t="s">
        <v>401</v>
      </c>
      <c r="E436" s="381" t="s">
        <v>1041</v>
      </c>
      <c r="F436" s="381" t="s">
        <v>586</v>
      </c>
      <c r="G436" s="381" t="s">
        <v>407</v>
      </c>
      <c r="H436" s="100" t="s">
        <v>653</v>
      </c>
      <c r="I436" s="381" t="s">
        <v>505</v>
      </c>
      <c r="J436" s="382">
        <v>10000</v>
      </c>
      <c r="K436" s="382">
        <v>0</v>
      </c>
      <c r="L436" s="191" t="str">
        <f t="shared" si="323"/>
        <v>905014170310293008Ф01024431001</v>
      </c>
      <c r="M436" s="192">
        <f t="array" ref="M436">IF(COUNT(SEARCH(Удалить_Роспись_КВСР,$B436)*SEARCH(Удалить_Роспись_ПБС,$C436)*SEARCH(Удалить_Роспись_КФСР, $D436)*SEARCH(Удалить_Роспись_КЦСР,$E436)*SEARCH(Удалить_Роспись_КВР,$F436)*SEARCH(Удалить_Роспись_ЭК,$H436)*SEARCH(Удалить_Роспись_КР,$I436))&gt;0,0,1)</f>
        <v>1</v>
      </c>
      <c r="N436" s="192">
        <v>0</v>
      </c>
      <c r="O436" s="192" t="str">
        <f t="shared" si="324"/>
        <v/>
      </c>
      <c r="P436" s="192" t="str">
        <f t="shared" si="365"/>
        <v/>
      </c>
      <c r="Q436" s="300" t="str">
        <f t="shared" si="325"/>
        <v/>
      </c>
      <c r="R436" s="300" t="str">
        <f t="shared" si="326"/>
        <v/>
      </c>
      <c r="S436" s="300" t="str">
        <f t="shared" si="327"/>
        <v/>
      </c>
      <c r="T436" s="192" t="str">
        <f t="shared" si="328"/>
        <v/>
      </c>
      <c r="U436" s="303" t="str">
        <f t="shared" si="329"/>
        <v/>
      </c>
      <c r="V436" s="300" t="str">
        <f t="shared" si="330"/>
        <v/>
      </c>
      <c r="W436" s="192" t="str">
        <f t="shared" si="331"/>
        <v/>
      </c>
      <c r="X436" s="303" t="str">
        <f t="shared" si="332"/>
        <v/>
      </c>
      <c r="Y436" s="300" t="str">
        <f t="shared" si="333"/>
        <v/>
      </c>
      <c r="Z436" s="300" t="str">
        <f t="shared" si="334"/>
        <v/>
      </c>
      <c r="AA436" s="303" t="str">
        <f t="shared" si="335"/>
        <v/>
      </c>
      <c r="AB436" s="300" t="str">
        <f t="shared" si="336"/>
        <v/>
      </c>
      <c r="AC436" s="300" t="str">
        <f t="shared" si="337"/>
        <v/>
      </c>
      <c r="AD436" s="300" t="str">
        <f t="shared" si="338"/>
        <v/>
      </c>
      <c r="AE436" s="192" t="str">
        <f t="shared" si="339"/>
        <v/>
      </c>
      <c r="AF436" s="192" t="str">
        <f t="shared" si="340"/>
        <v/>
      </c>
      <c r="AG436" s="192"/>
      <c r="AJ436" s="300" t="str">
        <f t="shared" si="341"/>
        <v/>
      </c>
      <c r="AK436" s="300" t="str">
        <f t="shared" si="342"/>
        <v/>
      </c>
      <c r="AL436" s="300" t="str">
        <f t="shared" si="343"/>
        <v/>
      </c>
      <c r="AM436" s="300" t="str">
        <f t="shared" si="344"/>
        <v/>
      </c>
      <c r="AN436" s="300" t="str">
        <f t="shared" si="345"/>
        <v/>
      </c>
      <c r="AO436" s="300" t="str">
        <f t="shared" si="346"/>
        <v/>
      </c>
      <c r="AP436" s="300" t="str">
        <f t="shared" si="347"/>
        <v/>
      </c>
      <c r="AQ436" s="300" t="str">
        <f t="shared" si="348"/>
        <v/>
      </c>
      <c r="AR436" s="306" t="str">
        <f t="shared" si="349"/>
        <v/>
      </c>
      <c r="AS436" s="300" t="str">
        <f t="shared" si="350"/>
        <v/>
      </c>
      <c r="AT436" s="300" t="str">
        <f t="shared" si="351"/>
        <v/>
      </c>
      <c r="AU436" s="192" t="str">
        <f t="shared" si="352"/>
        <v>рбс</v>
      </c>
      <c r="AV436" s="192" t="str">
        <f t="shared" si="353"/>
        <v>рбс90501417общосн</v>
      </c>
      <c r="AW436" s="191">
        <f t="shared" si="354"/>
        <v>10000</v>
      </c>
      <c r="AX436" s="191">
        <f t="shared" si="355"/>
        <v>0</v>
      </c>
      <c r="AY436" s="191">
        <f t="shared" si="356"/>
        <v>0</v>
      </c>
      <c r="AZ436" s="191">
        <f t="shared" si="357"/>
        <v>0</v>
      </c>
      <c r="BA436" s="193">
        <f t="shared" si="358"/>
        <v>1</v>
      </c>
      <c r="BB436" s="193">
        <f t="shared" si="359"/>
        <v>1</v>
      </c>
      <c r="BC436" s="193">
        <f t="shared" si="360"/>
        <v>1</v>
      </c>
      <c r="BD436" s="191">
        <f t="shared" si="322"/>
        <v>0</v>
      </c>
      <c r="BE436" s="191">
        <f t="shared" si="361"/>
        <v>0</v>
      </c>
      <c r="BF436" s="210">
        <f t="shared" si="362"/>
        <v>0</v>
      </c>
      <c r="BG436" s="211">
        <f t="shared" si="363"/>
        <v>0</v>
      </c>
      <c r="BH436" s="289"/>
      <c r="BI436" s="289"/>
      <c r="BJ436" s="228"/>
      <c r="BK436" s="228"/>
      <c r="BL436" s="233" t="str">
        <f t="shared" si="364"/>
        <v>03</v>
      </c>
    </row>
    <row r="437" spans="1:64" ht="12" customHeight="1">
      <c r="A437" s="333" t="s">
        <v>687</v>
      </c>
      <c r="B437" s="381" t="s">
        <v>425</v>
      </c>
      <c r="C437" s="333" t="s">
        <v>659</v>
      </c>
      <c r="D437" s="381" t="s">
        <v>401</v>
      </c>
      <c r="E437" s="381" t="s">
        <v>1042</v>
      </c>
      <c r="F437" s="381" t="s">
        <v>586</v>
      </c>
      <c r="G437" s="381" t="s">
        <v>389</v>
      </c>
      <c r="H437" s="100" t="s">
        <v>653</v>
      </c>
      <c r="I437" s="381" t="s">
        <v>505</v>
      </c>
      <c r="J437" s="382">
        <v>929.95</v>
      </c>
      <c r="K437" s="382">
        <v>929.95</v>
      </c>
      <c r="L437" s="191" t="str">
        <f t="shared" si="323"/>
        <v>90501417031029300S412024422601</v>
      </c>
      <c r="M437" s="192">
        <f t="array" ref="M437">IF(COUNT(SEARCH(Удалить_Роспись_КВСР,$B437)*SEARCH(Удалить_Роспись_ПБС,$C437)*SEARCH(Удалить_Роспись_КФСР, $D437)*SEARCH(Удалить_Роспись_КЦСР,$E437)*SEARCH(Удалить_Роспись_КВР,$F437)*SEARCH(Удалить_Роспись_ЭК,$H437)*SEARCH(Удалить_Роспись_КР,$I437))&gt;0,0,1)</f>
        <v>0</v>
      </c>
      <c r="N437" s="192">
        <v>0</v>
      </c>
      <c r="O437" s="192" t="str">
        <f t="shared" si="324"/>
        <v/>
      </c>
      <c r="P437" s="192" t="str">
        <f t="shared" si="365"/>
        <v/>
      </c>
      <c r="Q437" s="300" t="str">
        <f t="shared" si="325"/>
        <v/>
      </c>
      <c r="R437" s="300" t="str">
        <f t="shared" si="326"/>
        <v/>
      </c>
      <c r="S437" s="300" t="str">
        <f t="shared" si="327"/>
        <v/>
      </c>
      <c r="T437" s="192" t="str">
        <f t="shared" si="328"/>
        <v/>
      </c>
      <c r="U437" s="303" t="str">
        <f t="shared" si="329"/>
        <v/>
      </c>
      <c r="V437" s="300" t="str">
        <f t="shared" si="330"/>
        <v/>
      </c>
      <c r="W437" s="192" t="str">
        <f t="shared" si="331"/>
        <v/>
      </c>
      <c r="X437" s="303" t="str">
        <f t="shared" si="332"/>
        <v/>
      </c>
      <c r="Y437" s="300" t="str">
        <f t="shared" si="333"/>
        <v/>
      </c>
      <c r="Z437" s="300" t="str">
        <f t="shared" si="334"/>
        <v/>
      </c>
      <c r="AA437" s="303" t="str">
        <f t="shared" si="335"/>
        <v/>
      </c>
      <c r="AB437" s="300" t="str">
        <f t="shared" si="336"/>
        <v/>
      </c>
      <c r="AC437" s="300" t="str">
        <f t="shared" si="337"/>
        <v/>
      </c>
      <c r="AD437" s="300" t="str">
        <f t="shared" si="338"/>
        <v/>
      </c>
      <c r="AE437" s="192" t="str">
        <f t="shared" si="339"/>
        <v/>
      </c>
      <c r="AF437" s="192" t="str">
        <f t="shared" si="340"/>
        <v/>
      </c>
      <c r="AG437" s="192"/>
      <c r="AJ437" s="300" t="str">
        <f t="shared" si="341"/>
        <v/>
      </c>
      <c r="AK437" s="300" t="str">
        <f t="shared" si="342"/>
        <v/>
      </c>
      <c r="AL437" s="300" t="str">
        <f t="shared" si="343"/>
        <v/>
      </c>
      <c r="AM437" s="300" t="str">
        <f t="shared" si="344"/>
        <v/>
      </c>
      <c r="AN437" s="300" t="str">
        <f t="shared" si="345"/>
        <v/>
      </c>
      <c r="AO437" s="300" t="str">
        <f t="shared" si="346"/>
        <v/>
      </c>
      <c r="AP437" s="300" t="str">
        <f t="shared" si="347"/>
        <v/>
      </c>
      <c r="AQ437" s="300" t="str">
        <f t="shared" si="348"/>
        <v/>
      </c>
      <c r="AR437" s="306" t="str">
        <f t="shared" si="349"/>
        <v/>
      </c>
      <c r="AS437" s="300" t="str">
        <f t="shared" si="350"/>
        <v/>
      </c>
      <c r="AT437" s="300" t="str">
        <f t="shared" si="351"/>
        <v/>
      </c>
      <c r="AU437" s="192" t="str">
        <f t="shared" si="352"/>
        <v>рбс</v>
      </c>
      <c r="AV437" s="192" t="str">
        <f t="shared" si="353"/>
        <v>рбс90501417общпро</v>
      </c>
      <c r="AW437" s="191">
        <f t="shared" si="354"/>
        <v>0</v>
      </c>
      <c r="AX437" s="191">
        <f t="shared" si="355"/>
        <v>0</v>
      </c>
      <c r="AY437" s="191">
        <f t="shared" si="356"/>
        <v>0</v>
      </c>
      <c r="AZ437" s="191">
        <f t="shared" si="357"/>
        <v>0</v>
      </c>
      <c r="BA437" s="193">
        <f t="shared" si="358"/>
        <v>1</v>
      </c>
      <c r="BB437" s="193">
        <f t="shared" si="359"/>
        <v>1</v>
      </c>
      <c r="BC437" s="193">
        <f t="shared" si="360"/>
        <v>1</v>
      </c>
      <c r="BD437" s="191">
        <f t="shared" si="322"/>
        <v>0</v>
      </c>
      <c r="BE437" s="191">
        <f t="shared" si="361"/>
        <v>0</v>
      </c>
      <c r="BF437" s="210">
        <f t="shared" si="362"/>
        <v>0</v>
      </c>
      <c r="BG437" s="211">
        <f t="shared" si="363"/>
        <v>0</v>
      </c>
      <c r="BH437" s="289"/>
      <c r="BI437" s="289"/>
      <c r="BJ437" s="228"/>
      <c r="BK437" s="228"/>
      <c r="BL437" s="233" t="str">
        <f t="shared" si="364"/>
        <v>03</v>
      </c>
    </row>
    <row r="438" spans="1:64" ht="12" hidden="1" customHeight="1">
      <c r="A438" s="333" t="s">
        <v>687</v>
      </c>
      <c r="B438" s="381" t="s">
        <v>425</v>
      </c>
      <c r="C438" s="333" t="s">
        <v>659</v>
      </c>
      <c r="D438" s="381" t="s">
        <v>462</v>
      </c>
      <c r="E438" s="381" t="s">
        <v>1043</v>
      </c>
      <c r="F438" s="381" t="s">
        <v>586</v>
      </c>
      <c r="G438" s="381" t="s">
        <v>394</v>
      </c>
      <c r="H438" s="100" t="s">
        <v>653</v>
      </c>
      <c r="I438" s="381" t="s">
        <v>339</v>
      </c>
      <c r="J438" s="382">
        <v>1150000</v>
      </c>
      <c r="K438" s="382">
        <v>75000</v>
      </c>
      <c r="L438" s="191" t="str">
        <f t="shared" si="323"/>
        <v>905014170409292007393024422510</v>
      </c>
      <c r="M438" s="192">
        <f t="array" ref="M438">IF(COUNT(SEARCH(Удалить_Роспись_КВСР,$B438)*SEARCH(Удалить_Роспись_ПБС,$C438)*SEARCH(Удалить_Роспись_КФСР, $D438)*SEARCH(Удалить_Роспись_КЦСР,$E438)*SEARCH(Удалить_Роспись_КВР,$F438)*SEARCH(Удалить_Роспись_ЭК,$H438)*SEARCH(Удалить_Роспись_КР,$I438))&gt;0,0,1)</f>
        <v>0</v>
      </c>
      <c r="N438" s="192">
        <v>0</v>
      </c>
      <c r="O438" s="192" t="str">
        <f t="shared" si="324"/>
        <v/>
      </c>
      <c r="P438" s="192" t="str">
        <f t="shared" si="365"/>
        <v/>
      </c>
      <c r="Q438" s="300" t="str">
        <f t="shared" si="325"/>
        <v/>
      </c>
      <c r="R438" s="300" t="str">
        <f t="shared" si="326"/>
        <v/>
      </c>
      <c r="S438" s="300" t="str">
        <f t="shared" si="327"/>
        <v/>
      </c>
      <c r="T438" s="192" t="str">
        <f t="shared" si="328"/>
        <v/>
      </c>
      <c r="U438" s="303" t="str">
        <f t="shared" si="329"/>
        <v/>
      </c>
      <c r="V438" s="300" t="str">
        <f t="shared" si="330"/>
        <v/>
      </c>
      <c r="W438" s="192" t="str">
        <f t="shared" si="331"/>
        <v/>
      </c>
      <c r="X438" s="303" t="str">
        <f t="shared" si="332"/>
        <v/>
      </c>
      <c r="Y438" s="300" t="str">
        <f t="shared" si="333"/>
        <v/>
      </c>
      <c r="Z438" s="300" t="str">
        <f t="shared" si="334"/>
        <v/>
      </c>
      <c r="AA438" s="303" t="str">
        <f t="shared" si="335"/>
        <v/>
      </c>
      <c r="AB438" s="300" t="str">
        <f t="shared" si="336"/>
        <v/>
      </c>
      <c r="AC438" s="300" t="str">
        <f t="shared" si="337"/>
        <v/>
      </c>
      <c r="AD438" s="300" t="str">
        <f t="shared" si="338"/>
        <v/>
      </c>
      <c r="AE438" s="192" t="str">
        <f t="shared" si="339"/>
        <v/>
      </c>
      <c r="AF438" s="192" t="str">
        <f t="shared" si="340"/>
        <v/>
      </c>
      <c r="AG438" s="192"/>
      <c r="AJ438" s="300" t="str">
        <f t="shared" si="341"/>
        <v/>
      </c>
      <c r="AK438" s="300" t="str">
        <f t="shared" si="342"/>
        <v/>
      </c>
      <c r="AL438" s="300" t="str">
        <f t="shared" si="343"/>
        <v>бла</v>
      </c>
      <c r="AM438" s="300" t="str">
        <f t="shared" si="344"/>
        <v/>
      </c>
      <c r="AN438" s="300" t="str">
        <f t="shared" si="345"/>
        <v/>
      </c>
      <c r="AO438" s="300" t="str">
        <f t="shared" si="346"/>
        <v/>
      </c>
      <c r="AP438" s="300" t="str">
        <f t="shared" si="347"/>
        <v/>
      </c>
      <c r="AQ438" s="300" t="str">
        <f t="shared" si="348"/>
        <v/>
      </c>
      <c r="AR438" s="306" t="str">
        <f t="shared" si="349"/>
        <v/>
      </c>
      <c r="AS438" s="300" t="str">
        <f t="shared" si="350"/>
        <v/>
      </c>
      <c r="AT438" s="300" t="str">
        <f t="shared" si="351"/>
        <v/>
      </c>
      <c r="AU438" s="192" t="str">
        <f t="shared" si="352"/>
        <v>бла</v>
      </c>
      <c r="AV438" s="192" t="str">
        <f t="shared" si="353"/>
        <v>бла90501417общпро</v>
      </c>
      <c r="AW438" s="191">
        <f t="shared" si="354"/>
        <v>0</v>
      </c>
      <c r="AX438" s="191">
        <f t="shared" si="355"/>
        <v>0</v>
      </c>
      <c r="AY438" s="191">
        <f t="shared" si="356"/>
        <v>0</v>
      </c>
      <c r="AZ438" s="191">
        <f t="shared" si="357"/>
        <v>0</v>
      </c>
      <c r="BA438" s="193">
        <f t="shared" si="358"/>
        <v>1</v>
      </c>
      <c r="BB438" s="193">
        <f t="shared" si="359"/>
        <v>1</v>
      </c>
      <c r="BC438" s="193">
        <f t="shared" si="360"/>
        <v>1</v>
      </c>
      <c r="BD438" s="191">
        <f t="shared" si="322"/>
        <v>0</v>
      </c>
      <c r="BE438" s="191">
        <f t="shared" si="361"/>
        <v>0</v>
      </c>
      <c r="BF438" s="210">
        <f t="shared" si="362"/>
        <v>0</v>
      </c>
      <c r="BG438" s="211">
        <f t="shared" si="363"/>
        <v>0</v>
      </c>
      <c r="BH438" s="289"/>
      <c r="BI438" s="289"/>
      <c r="BJ438" s="228"/>
      <c r="BK438" s="228"/>
      <c r="BL438" s="233" t="str">
        <f t="shared" si="364"/>
        <v>04</v>
      </c>
    </row>
    <row r="439" spans="1:64" ht="12" customHeight="1">
      <c r="A439" s="333" t="s">
        <v>687</v>
      </c>
      <c r="B439" s="381" t="s">
        <v>425</v>
      </c>
      <c r="C439" s="333" t="s">
        <v>659</v>
      </c>
      <c r="D439" s="381" t="s">
        <v>462</v>
      </c>
      <c r="E439" s="381" t="s">
        <v>1044</v>
      </c>
      <c r="F439" s="381" t="s">
        <v>586</v>
      </c>
      <c r="G439" s="381" t="s">
        <v>394</v>
      </c>
      <c r="H439" s="100" t="s">
        <v>653</v>
      </c>
      <c r="I439" s="381" t="s">
        <v>505</v>
      </c>
      <c r="J439" s="382">
        <v>88500</v>
      </c>
      <c r="K439" s="382">
        <v>0</v>
      </c>
      <c r="L439" s="191" t="str">
        <f t="shared" si="323"/>
        <v>905014170409292008001024422501</v>
      </c>
      <c r="M439" s="192">
        <f t="array" ref="M439">IF(COUNT(SEARCH(Удалить_Роспись_КВСР,$B439)*SEARCH(Удалить_Роспись_ПБС,$C439)*SEARCH(Удалить_Роспись_КФСР, $D439)*SEARCH(Удалить_Роспись_КЦСР,$E439)*SEARCH(Удалить_Роспись_КВР,$F439)*SEARCH(Удалить_Роспись_ЭК,$H439)*SEARCH(Удалить_Роспись_КР,$I439))&gt;0,0,1)</f>
        <v>1</v>
      </c>
      <c r="N439" s="192">
        <v>0</v>
      </c>
      <c r="O439" s="192" t="str">
        <f t="shared" si="324"/>
        <v/>
      </c>
      <c r="P439" s="192" t="str">
        <f t="shared" si="365"/>
        <v/>
      </c>
      <c r="Q439" s="300" t="str">
        <f t="shared" si="325"/>
        <v/>
      </c>
      <c r="R439" s="300" t="str">
        <f t="shared" si="326"/>
        <v/>
      </c>
      <c r="S439" s="300" t="str">
        <f t="shared" si="327"/>
        <v/>
      </c>
      <c r="T439" s="192" t="str">
        <f t="shared" si="328"/>
        <v/>
      </c>
      <c r="U439" s="303" t="str">
        <f t="shared" si="329"/>
        <v/>
      </c>
      <c r="V439" s="300" t="str">
        <f t="shared" si="330"/>
        <v/>
      </c>
      <c r="W439" s="192" t="str">
        <f t="shared" si="331"/>
        <v/>
      </c>
      <c r="X439" s="303" t="str">
        <f t="shared" si="332"/>
        <v/>
      </c>
      <c r="Y439" s="300" t="str">
        <f t="shared" si="333"/>
        <v/>
      </c>
      <c r="Z439" s="300" t="str">
        <f t="shared" si="334"/>
        <v/>
      </c>
      <c r="AA439" s="303" t="str">
        <f t="shared" si="335"/>
        <v/>
      </c>
      <c r="AB439" s="300" t="str">
        <f t="shared" si="336"/>
        <v/>
      </c>
      <c r="AC439" s="300" t="str">
        <f t="shared" si="337"/>
        <v/>
      </c>
      <c r="AD439" s="300" t="str">
        <f t="shared" si="338"/>
        <v/>
      </c>
      <c r="AE439" s="192" t="str">
        <f t="shared" si="339"/>
        <v/>
      </c>
      <c r="AF439" s="192" t="str">
        <f t="shared" si="340"/>
        <v/>
      </c>
      <c r="AG439" s="192"/>
      <c r="AJ439" s="300" t="str">
        <f t="shared" si="341"/>
        <v/>
      </c>
      <c r="AK439" s="300" t="str">
        <f t="shared" si="342"/>
        <v/>
      </c>
      <c r="AL439" s="300" t="str">
        <f t="shared" si="343"/>
        <v>бла</v>
      </c>
      <c r="AM439" s="300" t="str">
        <f t="shared" si="344"/>
        <v/>
      </c>
      <c r="AN439" s="300" t="str">
        <f t="shared" si="345"/>
        <v/>
      </c>
      <c r="AO439" s="300" t="str">
        <f t="shared" si="346"/>
        <v/>
      </c>
      <c r="AP439" s="300" t="str">
        <f t="shared" si="347"/>
        <v/>
      </c>
      <c r="AQ439" s="300" t="str">
        <f t="shared" si="348"/>
        <v/>
      </c>
      <c r="AR439" s="306" t="str">
        <f t="shared" si="349"/>
        <v/>
      </c>
      <c r="AS439" s="300" t="str">
        <f t="shared" si="350"/>
        <v/>
      </c>
      <c r="AT439" s="300" t="str">
        <f t="shared" si="351"/>
        <v/>
      </c>
      <c r="AU439" s="192" t="str">
        <f t="shared" si="352"/>
        <v>бла</v>
      </c>
      <c r="AV439" s="192" t="str">
        <f t="shared" si="353"/>
        <v>бла90501417общпро</v>
      </c>
      <c r="AW439" s="191">
        <f t="shared" si="354"/>
        <v>88500</v>
      </c>
      <c r="AX439" s="191">
        <f t="shared" si="355"/>
        <v>0</v>
      </c>
      <c r="AY439" s="191">
        <f t="shared" si="356"/>
        <v>0</v>
      </c>
      <c r="AZ439" s="191">
        <f t="shared" si="357"/>
        <v>0</v>
      </c>
      <c r="BA439" s="193">
        <f t="shared" si="358"/>
        <v>1</v>
      </c>
      <c r="BB439" s="193">
        <f t="shared" si="359"/>
        <v>1</v>
      </c>
      <c r="BC439" s="193">
        <f t="shared" si="360"/>
        <v>1</v>
      </c>
      <c r="BD439" s="191">
        <f t="shared" si="322"/>
        <v>0</v>
      </c>
      <c r="BE439" s="191">
        <f t="shared" si="361"/>
        <v>0</v>
      </c>
      <c r="BF439" s="210">
        <f t="shared" si="362"/>
        <v>0</v>
      </c>
      <c r="BG439" s="211">
        <f t="shared" si="363"/>
        <v>0</v>
      </c>
      <c r="BH439" s="289"/>
      <c r="BI439" s="289"/>
      <c r="BJ439" s="228"/>
      <c r="BK439" s="228"/>
      <c r="BL439" s="233" t="str">
        <f t="shared" si="364"/>
        <v>04</v>
      </c>
    </row>
    <row r="440" spans="1:64" ht="12" customHeight="1">
      <c r="A440" s="333" t="s">
        <v>687</v>
      </c>
      <c r="B440" s="381" t="s">
        <v>425</v>
      </c>
      <c r="C440" s="333" t="s">
        <v>659</v>
      </c>
      <c r="D440" s="381" t="s">
        <v>462</v>
      </c>
      <c r="E440" s="381" t="s">
        <v>1045</v>
      </c>
      <c r="F440" s="381" t="s">
        <v>586</v>
      </c>
      <c r="G440" s="381" t="s">
        <v>407</v>
      </c>
      <c r="H440" s="100" t="s">
        <v>653</v>
      </c>
      <c r="I440" s="381" t="s">
        <v>505</v>
      </c>
      <c r="J440" s="382">
        <v>20000</v>
      </c>
      <c r="K440" s="382">
        <v>0</v>
      </c>
      <c r="L440" s="191" t="str">
        <f t="shared" si="323"/>
        <v>905014170409292008Ф01024431001</v>
      </c>
      <c r="M440" s="192">
        <f t="array" ref="M440">IF(COUNT(SEARCH(Удалить_Роспись_КВСР,$B440)*SEARCH(Удалить_Роспись_ПБС,$C440)*SEARCH(Удалить_Роспись_КФСР, $D440)*SEARCH(Удалить_Роспись_КЦСР,$E440)*SEARCH(Удалить_Роспись_КВР,$F440)*SEARCH(Удалить_Роспись_ЭК,$H440)*SEARCH(Удалить_Роспись_КР,$I440))&gt;0,0,1)</f>
        <v>1</v>
      </c>
      <c r="N440" s="192">
        <v>0</v>
      </c>
      <c r="O440" s="192" t="str">
        <f t="shared" si="324"/>
        <v/>
      </c>
      <c r="P440" s="192" t="str">
        <f t="shared" si="365"/>
        <v/>
      </c>
      <c r="Q440" s="300" t="str">
        <f t="shared" si="325"/>
        <v/>
      </c>
      <c r="R440" s="300" t="str">
        <f t="shared" si="326"/>
        <v/>
      </c>
      <c r="S440" s="300" t="str">
        <f t="shared" si="327"/>
        <v/>
      </c>
      <c r="T440" s="192" t="str">
        <f t="shared" si="328"/>
        <v/>
      </c>
      <c r="U440" s="303" t="str">
        <f t="shared" si="329"/>
        <v/>
      </c>
      <c r="V440" s="300" t="str">
        <f t="shared" si="330"/>
        <v/>
      </c>
      <c r="W440" s="192" t="str">
        <f t="shared" si="331"/>
        <v/>
      </c>
      <c r="X440" s="303" t="str">
        <f t="shared" si="332"/>
        <v/>
      </c>
      <c r="Y440" s="300" t="str">
        <f t="shared" si="333"/>
        <v/>
      </c>
      <c r="Z440" s="300" t="str">
        <f t="shared" si="334"/>
        <v/>
      </c>
      <c r="AA440" s="303" t="str">
        <f t="shared" si="335"/>
        <v/>
      </c>
      <c r="AB440" s="300" t="str">
        <f t="shared" si="336"/>
        <v/>
      </c>
      <c r="AC440" s="300" t="str">
        <f t="shared" si="337"/>
        <v/>
      </c>
      <c r="AD440" s="300" t="str">
        <f t="shared" si="338"/>
        <v/>
      </c>
      <c r="AE440" s="192" t="str">
        <f t="shared" si="339"/>
        <v/>
      </c>
      <c r="AF440" s="192" t="str">
        <f t="shared" si="340"/>
        <v/>
      </c>
      <c r="AG440" s="192"/>
      <c r="AJ440" s="300" t="str">
        <f t="shared" si="341"/>
        <v/>
      </c>
      <c r="AK440" s="300" t="str">
        <f t="shared" si="342"/>
        <v/>
      </c>
      <c r="AL440" s="300" t="str">
        <f t="shared" si="343"/>
        <v>бла</v>
      </c>
      <c r="AM440" s="300" t="str">
        <f t="shared" si="344"/>
        <v/>
      </c>
      <c r="AN440" s="300" t="str">
        <f t="shared" si="345"/>
        <v/>
      </c>
      <c r="AO440" s="300" t="str">
        <f t="shared" si="346"/>
        <v/>
      </c>
      <c r="AP440" s="300" t="str">
        <f t="shared" si="347"/>
        <v/>
      </c>
      <c r="AQ440" s="300" t="str">
        <f t="shared" si="348"/>
        <v/>
      </c>
      <c r="AR440" s="306" t="str">
        <f t="shared" si="349"/>
        <v/>
      </c>
      <c r="AS440" s="300" t="str">
        <f t="shared" si="350"/>
        <v/>
      </c>
      <c r="AT440" s="300" t="str">
        <f t="shared" si="351"/>
        <v/>
      </c>
      <c r="AU440" s="192" t="str">
        <f t="shared" si="352"/>
        <v>бла</v>
      </c>
      <c r="AV440" s="192" t="str">
        <f t="shared" si="353"/>
        <v>бла90501417общосн</v>
      </c>
      <c r="AW440" s="191">
        <f t="shared" si="354"/>
        <v>20000</v>
      </c>
      <c r="AX440" s="191">
        <f t="shared" si="355"/>
        <v>0</v>
      </c>
      <c r="AY440" s="191">
        <f t="shared" si="356"/>
        <v>0</v>
      </c>
      <c r="AZ440" s="191">
        <f t="shared" si="357"/>
        <v>0</v>
      </c>
      <c r="BA440" s="193">
        <f t="shared" si="358"/>
        <v>1</v>
      </c>
      <c r="BB440" s="193">
        <f t="shared" si="359"/>
        <v>1</v>
      </c>
      <c r="BC440" s="193">
        <f t="shared" si="360"/>
        <v>1</v>
      </c>
      <c r="BD440" s="191">
        <f t="shared" si="322"/>
        <v>0</v>
      </c>
      <c r="BE440" s="191">
        <f t="shared" si="361"/>
        <v>0</v>
      </c>
      <c r="BF440" s="210">
        <f t="shared" si="362"/>
        <v>0</v>
      </c>
      <c r="BG440" s="211">
        <f t="shared" si="363"/>
        <v>0</v>
      </c>
      <c r="BH440" s="289"/>
      <c r="BI440" s="289"/>
      <c r="BJ440" s="228"/>
      <c r="BK440" s="228"/>
      <c r="BL440" s="233" t="str">
        <f t="shared" si="364"/>
        <v>04</v>
      </c>
    </row>
    <row r="441" spans="1:64" ht="12" customHeight="1">
      <c r="A441" s="333" t="s">
        <v>687</v>
      </c>
      <c r="B441" s="381" t="s">
        <v>425</v>
      </c>
      <c r="C441" s="333" t="s">
        <v>659</v>
      </c>
      <c r="D441" s="381" t="s">
        <v>462</v>
      </c>
      <c r="E441" s="381" t="s">
        <v>1046</v>
      </c>
      <c r="F441" s="381" t="s">
        <v>586</v>
      </c>
      <c r="G441" s="381" t="s">
        <v>394</v>
      </c>
      <c r="H441" s="100" t="s">
        <v>653</v>
      </c>
      <c r="I441" s="381" t="s">
        <v>505</v>
      </c>
      <c r="J441" s="382">
        <v>11500.94</v>
      </c>
      <c r="K441" s="382">
        <v>11500.94</v>
      </c>
      <c r="L441" s="191" t="str">
        <f t="shared" si="323"/>
        <v>90501417040929200S393024422501</v>
      </c>
      <c r="M441" s="192">
        <f t="array" ref="M441">IF(COUNT(SEARCH(Удалить_Роспись_КВСР,$B441)*SEARCH(Удалить_Роспись_ПБС,$C441)*SEARCH(Удалить_Роспись_КФСР, $D441)*SEARCH(Удалить_Роспись_КЦСР,$E441)*SEARCH(Удалить_Роспись_КВР,$F441)*SEARCH(Удалить_Роспись_ЭК,$H441)*SEARCH(Удалить_Роспись_КР,$I441))&gt;0,0,1)</f>
        <v>0</v>
      </c>
      <c r="N441" s="192">
        <v>0</v>
      </c>
      <c r="O441" s="192" t="str">
        <f t="shared" si="324"/>
        <v/>
      </c>
      <c r="P441" s="192" t="str">
        <f t="shared" si="365"/>
        <v/>
      </c>
      <c r="Q441" s="300" t="str">
        <f t="shared" si="325"/>
        <v/>
      </c>
      <c r="R441" s="300" t="str">
        <f t="shared" si="326"/>
        <v/>
      </c>
      <c r="S441" s="300" t="str">
        <f t="shared" si="327"/>
        <v/>
      </c>
      <c r="T441" s="192" t="str">
        <f t="shared" si="328"/>
        <v/>
      </c>
      <c r="U441" s="303" t="str">
        <f t="shared" si="329"/>
        <v/>
      </c>
      <c r="V441" s="300" t="str">
        <f t="shared" si="330"/>
        <v/>
      </c>
      <c r="W441" s="192" t="str">
        <f t="shared" si="331"/>
        <v/>
      </c>
      <c r="X441" s="303" t="str">
        <f t="shared" si="332"/>
        <v/>
      </c>
      <c r="Y441" s="300" t="str">
        <f t="shared" si="333"/>
        <v/>
      </c>
      <c r="Z441" s="300" t="str">
        <f t="shared" si="334"/>
        <v/>
      </c>
      <c r="AA441" s="303" t="str">
        <f t="shared" si="335"/>
        <v/>
      </c>
      <c r="AB441" s="300" t="str">
        <f t="shared" si="336"/>
        <v/>
      </c>
      <c r="AC441" s="300" t="str">
        <f t="shared" si="337"/>
        <v/>
      </c>
      <c r="AD441" s="300" t="str">
        <f t="shared" si="338"/>
        <v/>
      </c>
      <c r="AE441" s="192" t="str">
        <f t="shared" si="339"/>
        <v/>
      </c>
      <c r="AF441" s="192" t="str">
        <f t="shared" si="340"/>
        <v/>
      </c>
      <c r="AG441" s="192"/>
      <c r="AJ441" s="300" t="str">
        <f t="shared" si="341"/>
        <v/>
      </c>
      <c r="AK441" s="300" t="str">
        <f t="shared" si="342"/>
        <v/>
      </c>
      <c r="AL441" s="300" t="str">
        <f t="shared" si="343"/>
        <v>бла</v>
      </c>
      <c r="AM441" s="300" t="str">
        <f t="shared" si="344"/>
        <v/>
      </c>
      <c r="AN441" s="300" t="str">
        <f t="shared" si="345"/>
        <v/>
      </c>
      <c r="AO441" s="300" t="str">
        <f t="shared" si="346"/>
        <v/>
      </c>
      <c r="AP441" s="300" t="str">
        <f t="shared" si="347"/>
        <v/>
      </c>
      <c r="AQ441" s="300" t="str">
        <f t="shared" si="348"/>
        <v/>
      </c>
      <c r="AR441" s="306" t="str">
        <f t="shared" si="349"/>
        <v/>
      </c>
      <c r="AS441" s="300" t="str">
        <f t="shared" si="350"/>
        <v/>
      </c>
      <c r="AT441" s="300" t="str">
        <f t="shared" si="351"/>
        <v/>
      </c>
      <c r="AU441" s="192" t="str">
        <f t="shared" si="352"/>
        <v>бла</v>
      </c>
      <c r="AV441" s="192" t="str">
        <f t="shared" si="353"/>
        <v>бла90501417общпро</v>
      </c>
      <c r="AW441" s="191">
        <f t="shared" si="354"/>
        <v>0</v>
      </c>
      <c r="AX441" s="191">
        <f t="shared" si="355"/>
        <v>0</v>
      </c>
      <c r="AY441" s="191">
        <f t="shared" si="356"/>
        <v>0</v>
      </c>
      <c r="AZ441" s="191">
        <f t="shared" si="357"/>
        <v>0</v>
      </c>
      <c r="BA441" s="193">
        <f t="shared" si="358"/>
        <v>1</v>
      </c>
      <c r="BB441" s="193">
        <f t="shared" si="359"/>
        <v>1</v>
      </c>
      <c r="BC441" s="193">
        <f t="shared" si="360"/>
        <v>1</v>
      </c>
      <c r="BD441" s="191">
        <f t="shared" si="322"/>
        <v>0</v>
      </c>
      <c r="BE441" s="191">
        <f t="shared" si="361"/>
        <v>0</v>
      </c>
      <c r="BF441" s="210">
        <f t="shared" si="362"/>
        <v>0</v>
      </c>
      <c r="BG441" s="211">
        <f t="shared" si="363"/>
        <v>0</v>
      </c>
      <c r="BH441" s="289"/>
      <c r="BI441" s="289"/>
      <c r="BJ441" s="228"/>
      <c r="BK441" s="228"/>
      <c r="BL441" s="233" t="str">
        <f t="shared" si="364"/>
        <v>04</v>
      </c>
    </row>
    <row r="442" spans="1:64" ht="12" customHeight="1">
      <c r="A442" s="333" t="s">
        <v>687</v>
      </c>
      <c r="B442" s="381" t="s">
        <v>425</v>
      </c>
      <c r="C442" s="333" t="s">
        <v>659</v>
      </c>
      <c r="D442" s="381" t="s">
        <v>403</v>
      </c>
      <c r="E442" s="381" t="s">
        <v>1047</v>
      </c>
      <c r="F442" s="381" t="s">
        <v>607</v>
      </c>
      <c r="G442" s="381" t="s">
        <v>394</v>
      </c>
      <c r="H442" s="100" t="s">
        <v>653</v>
      </c>
      <c r="I442" s="381" t="s">
        <v>505</v>
      </c>
      <c r="J442" s="382">
        <v>70000</v>
      </c>
      <c r="K442" s="382">
        <v>0</v>
      </c>
      <c r="L442" s="191" t="str">
        <f t="shared" si="323"/>
        <v>905014170501291008001024322501</v>
      </c>
      <c r="M442" s="192">
        <f t="array" ref="M442">IF(COUNT(SEARCH(Удалить_Роспись_КВСР,$B442)*SEARCH(Удалить_Роспись_ПБС,$C442)*SEARCH(Удалить_Роспись_КФСР, $D442)*SEARCH(Удалить_Роспись_КЦСР,$E442)*SEARCH(Удалить_Роспись_КВР,$F442)*SEARCH(Удалить_Роспись_ЭК,$H442)*SEARCH(Удалить_Роспись_КР,$I442))&gt;0,0,1)</f>
        <v>1</v>
      </c>
      <c r="N442" s="192">
        <v>0</v>
      </c>
      <c r="O442" s="192" t="str">
        <f t="shared" si="324"/>
        <v/>
      </c>
      <c r="P442" s="192" t="str">
        <f t="shared" si="365"/>
        <v/>
      </c>
      <c r="Q442" s="300" t="str">
        <f t="shared" si="325"/>
        <v/>
      </c>
      <c r="R442" s="300" t="str">
        <f t="shared" si="326"/>
        <v/>
      </c>
      <c r="S442" s="300" t="str">
        <f t="shared" si="327"/>
        <v/>
      </c>
      <c r="T442" s="192" t="str">
        <f t="shared" si="328"/>
        <v/>
      </c>
      <c r="U442" s="303" t="str">
        <f t="shared" si="329"/>
        <v/>
      </c>
      <c r="V442" s="300" t="str">
        <f t="shared" si="330"/>
        <v/>
      </c>
      <c r="W442" s="192" t="str">
        <f t="shared" si="331"/>
        <v/>
      </c>
      <c r="X442" s="303" t="str">
        <f t="shared" si="332"/>
        <v/>
      </c>
      <c r="Y442" s="300" t="str">
        <f t="shared" si="333"/>
        <v/>
      </c>
      <c r="Z442" s="300" t="str">
        <f t="shared" si="334"/>
        <v/>
      </c>
      <c r="AA442" s="303" t="str">
        <f t="shared" si="335"/>
        <v/>
      </c>
      <c r="AB442" s="300" t="str">
        <f t="shared" si="336"/>
        <v/>
      </c>
      <c r="AC442" s="300" t="str">
        <f t="shared" si="337"/>
        <v/>
      </c>
      <c r="AD442" s="300" t="str">
        <f t="shared" si="338"/>
        <v/>
      </c>
      <c r="AE442" s="192" t="str">
        <f t="shared" si="339"/>
        <v/>
      </c>
      <c r="AF442" s="192" t="str">
        <f t="shared" si="340"/>
        <v/>
      </c>
      <c r="AG442" s="192"/>
      <c r="AJ442" s="300" t="str">
        <f t="shared" si="341"/>
        <v/>
      </c>
      <c r="AK442" s="300" t="str">
        <f t="shared" si="342"/>
        <v/>
      </c>
      <c r="AL442" s="300" t="str">
        <f t="shared" si="343"/>
        <v/>
      </c>
      <c r="AM442" s="300" t="str">
        <f t="shared" si="344"/>
        <v/>
      </c>
      <c r="AN442" s="300" t="str">
        <f t="shared" si="345"/>
        <v>жил</v>
      </c>
      <c r="AO442" s="300" t="str">
        <f t="shared" si="346"/>
        <v/>
      </c>
      <c r="AP442" s="300" t="str">
        <f t="shared" si="347"/>
        <v/>
      </c>
      <c r="AQ442" s="300" t="str">
        <f t="shared" si="348"/>
        <v/>
      </c>
      <c r="AR442" s="306" t="str">
        <f t="shared" si="349"/>
        <v/>
      </c>
      <c r="AS442" s="300" t="str">
        <f t="shared" si="350"/>
        <v/>
      </c>
      <c r="AT442" s="300" t="str">
        <f t="shared" si="351"/>
        <v/>
      </c>
      <c r="AU442" s="192" t="str">
        <f t="shared" si="352"/>
        <v>жил</v>
      </c>
      <c r="AV442" s="192" t="str">
        <f t="shared" si="353"/>
        <v>жил90501417общпро</v>
      </c>
      <c r="AW442" s="191">
        <f t="shared" si="354"/>
        <v>70000</v>
      </c>
      <c r="AX442" s="191">
        <f t="shared" si="355"/>
        <v>0</v>
      </c>
      <c r="AY442" s="191">
        <f t="shared" si="356"/>
        <v>0</v>
      </c>
      <c r="AZ442" s="191">
        <f t="shared" si="357"/>
        <v>0</v>
      </c>
      <c r="BA442" s="193">
        <f t="shared" si="358"/>
        <v>1</v>
      </c>
      <c r="BB442" s="193">
        <f t="shared" si="359"/>
        <v>1</v>
      </c>
      <c r="BC442" s="193">
        <f t="shared" si="360"/>
        <v>1</v>
      </c>
      <c r="BD442" s="191">
        <f t="shared" si="322"/>
        <v>0</v>
      </c>
      <c r="BE442" s="191">
        <f t="shared" si="361"/>
        <v>0</v>
      </c>
      <c r="BF442" s="210">
        <f t="shared" si="362"/>
        <v>0</v>
      </c>
      <c r="BG442" s="211">
        <f t="shared" si="363"/>
        <v>0</v>
      </c>
      <c r="BH442" s="289"/>
      <c r="BI442" s="289"/>
      <c r="BJ442" s="228"/>
      <c r="BK442" s="228"/>
      <c r="BL442" s="233" t="str">
        <f t="shared" si="364"/>
        <v>05</v>
      </c>
    </row>
    <row r="443" spans="1:64" ht="12" customHeight="1">
      <c r="A443" s="333" t="s">
        <v>687</v>
      </c>
      <c r="B443" s="381" t="s">
        <v>425</v>
      </c>
      <c r="C443" s="333" t="s">
        <v>659</v>
      </c>
      <c r="D443" s="381" t="s">
        <v>403</v>
      </c>
      <c r="E443" s="381" t="s">
        <v>1047</v>
      </c>
      <c r="F443" s="381" t="s">
        <v>607</v>
      </c>
      <c r="G443" s="381" t="s">
        <v>397</v>
      </c>
      <c r="H443" s="100" t="s">
        <v>653</v>
      </c>
      <c r="I443" s="381" t="s">
        <v>505</v>
      </c>
      <c r="J443" s="382">
        <v>80000</v>
      </c>
      <c r="K443" s="382">
        <v>50000</v>
      </c>
      <c r="L443" s="191" t="str">
        <f t="shared" si="323"/>
        <v>905014170501291008001024334001</v>
      </c>
      <c r="M443" s="192">
        <f t="array" ref="M443">IF(COUNT(SEARCH(Удалить_Роспись_КВСР,$B443)*SEARCH(Удалить_Роспись_ПБС,$C443)*SEARCH(Удалить_Роспись_КФСР, $D443)*SEARCH(Удалить_Роспись_КЦСР,$E443)*SEARCH(Удалить_Роспись_КВР,$F443)*SEARCH(Удалить_Роспись_ЭК,$H443)*SEARCH(Удалить_Роспись_КР,$I443))&gt;0,0,1)</f>
        <v>1</v>
      </c>
      <c r="N443" s="192">
        <v>0</v>
      </c>
      <c r="O443" s="192" t="str">
        <f t="shared" si="324"/>
        <v/>
      </c>
      <c r="P443" s="192" t="str">
        <f t="shared" si="365"/>
        <v/>
      </c>
      <c r="Q443" s="300" t="str">
        <f t="shared" si="325"/>
        <v/>
      </c>
      <c r="R443" s="300" t="str">
        <f t="shared" si="326"/>
        <v/>
      </c>
      <c r="S443" s="300" t="str">
        <f t="shared" si="327"/>
        <v/>
      </c>
      <c r="T443" s="192" t="str">
        <f t="shared" si="328"/>
        <v/>
      </c>
      <c r="U443" s="303" t="str">
        <f t="shared" si="329"/>
        <v/>
      </c>
      <c r="V443" s="300" t="str">
        <f t="shared" si="330"/>
        <v/>
      </c>
      <c r="W443" s="192" t="str">
        <f t="shared" si="331"/>
        <v/>
      </c>
      <c r="X443" s="303" t="str">
        <f t="shared" si="332"/>
        <v/>
      </c>
      <c r="Y443" s="300" t="str">
        <f t="shared" si="333"/>
        <v/>
      </c>
      <c r="Z443" s="300" t="str">
        <f t="shared" si="334"/>
        <v/>
      </c>
      <c r="AA443" s="303" t="str">
        <f t="shared" si="335"/>
        <v/>
      </c>
      <c r="AB443" s="300" t="str">
        <f t="shared" si="336"/>
        <v/>
      </c>
      <c r="AC443" s="300" t="str">
        <f t="shared" si="337"/>
        <v/>
      </c>
      <c r="AD443" s="300" t="str">
        <f t="shared" si="338"/>
        <v/>
      </c>
      <c r="AE443" s="192" t="str">
        <f t="shared" si="339"/>
        <v/>
      </c>
      <c r="AF443" s="192" t="str">
        <f t="shared" si="340"/>
        <v/>
      </c>
      <c r="AG443" s="192"/>
      <c r="AJ443" s="300" t="str">
        <f t="shared" si="341"/>
        <v/>
      </c>
      <c r="AK443" s="300" t="str">
        <f t="shared" si="342"/>
        <v/>
      </c>
      <c r="AL443" s="300" t="str">
        <f t="shared" si="343"/>
        <v/>
      </c>
      <c r="AM443" s="300" t="str">
        <f t="shared" si="344"/>
        <v/>
      </c>
      <c r="AN443" s="300" t="str">
        <f t="shared" si="345"/>
        <v>жил</v>
      </c>
      <c r="AO443" s="300" t="str">
        <f t="shared" si="346"/>
        <v/>
      </c>
      <c r="AP443" s="300" t="str">
        <f t="shared" si="347"/>
        <v/>
      </c>
      <c r="AQ443" s="300" t="str">
        <f t="shared" si="348"/>
        <v/>
      </c>
      <c r="AR443" s="306" t="str">
        <f t="shared" si="349"/>
        <v/>
      </c>
      <c r="AS443" s="300" t="str">
        <f t="shared" si="350"/>
        <v/>
      </c>
      <c r="AT443" s="300" t="str">
        <f t="shared" si="351"/>
        <v/>
      </c>
      <c r="AU443" s="192" t="str">
        <f t="shared" si="352"/>
        <v>жил</v>
      </c>
      <c r="AV443" s="192" t="str">
        <f t="shared" si="353"/>
        <v>жил90501417общпро</v>
      </c>
      <c r="AW443" s="191">
        <f t="shared" si="354"/>
        <v>80000</v>
      </c>
      <c r="AX443" s="191">
        <f t="shared" si="355"/>
        <v>50000</v>
      </c>
      <c r="AY443" s="191">
        <f t="shared" si="356"/>
        <v>0</v>
      </c>
      <c r="AZ443" s="191">
        <f t="shared" si="357"/>
        <v>0</v>
      </c>
      <c r="BA443" s="193">
        <f t="shared" si="358"/>
        <v>1</v>
      </c>
      <c r="BB443" s="193">
        <f t="shared" si="359"/>
        <v>1</v>
      </c>
      <c r="BC443" s="193">
        <f t="shared" si="360"/>
        <v>1</v>
      </c>
      <c r="BD443" s="191">
        <f t="shared" si="322"/>
        <v>0</v>
      </c>
      <c r="BE443" s="191">
        <f t="shared" si="361"/>
        <v>0</v>
      </c>
      <c r="BF443" s="210">
        <f t="shared" si="362"/>
        <v>0</v>
      </c>
      <c r="BG443" s="211">
        <f t="shared" si="363"/>
        <v>0</v>
      </c>
      <c r="BH443" s="289"/>
      <c r="BI443" s="289"/>
      <c r="BJ443" s="228"/>
      <c r="BK443" s="228"/>
      <c r="BL443" s="233" t="str">
        <f t="shared" si="364"/>
        <v>05</v>
      </c>
    </row>
    <row r="444" spans="1:64" ht="12" customHeight="1">
      <c r="A444" s="333" t="s">
        <v>687</v>
      </c>
      <c r="B444" s="381" t="s">
        <v>425</v>
      </c>
      <c r="C444" s="333" t="s">
        <v>659</v>
      </c>
      <c r="D444" s="381" t="s">
        <v>403</v>
      </c>
      <c r="E444" s="381" t="s">
        <v>1047</v>
      </c>
      <c r="F444" s="381" t="s">
        <v>586</v>
      </c>
      <c r="G444" s="381" t="s">
        <v>394</v>
      </c>
      <c r="H444" s="100" t="s">
        <v>653</v>
      </c>
      <c r="I444" s="381" t="s">
        <v>505</v>
      </c>
      <c r="J444" s="382">
        <v>6000</v>
      </c>
      <c r="K444" s="382">
        <v>5900</v>
      </c>
      <c r="L444" s="191" t="str">
        <f t="shared" si="323"/>
        <v>905014170501291008001024422501</v>
      </c>
      <c r="M444" s="192">
        <f t="array" ref="M444">IF(COUNT(SEARCH(Удалить_Роспись_КВСР,$B444)*SEARCH(Удалить_Роспись_ПБС,$C444)*SEARCH(Удалить_Роспись_КФСР, $D444)*SEARCH(Удалить_Роспись_КЦСР,$E444)*SEARCH(Удалить_Роспись_КВР,$F444)*SEARCH(Удалить_Роспись_ЭК,$H444)*SEARCH(Удалить_Роспись_КР,$I444))&gt;0,0,1)</f>
        <v>1</v>
      </c>
      <c r="N444" s="192">
        <v>0</v>
      </c>
      <c r="O444" s="192" t="str">
        <f t="shared" si="324"/>
        <v/>
      </c>
      <c r="P444" s="192" t="str">
        <f t="shared" si="365"/>
        <v/>
      </c>
      <c r="Q444" s="300" t="str">
        <f t="shared" si="325"/>
        <v/>
      </c>
      <c r="R444" s="300" t="str">
        <f t="shared" si="326"/>
        <v/>
      </c>
      <c r="S444" s="300" t="str">
        <f t="shared" si="327"/>
        <v/>
      </c>
      <c r="T444" s="192" t="str">
        <f t="shared" si="328"/>
        <v/>
      </c>
      <c r="U444" s="303" t="str">
        <f t="shared" si="329"/>
        <v/>
      </c>
      <c r="V444" s="300" t="str">
        <f t="shared" si="330"/>
        <v/>
      </c>
      <c r="W444" s="192" t="str">
        <f t="shared" si="331"/>
        <v/>
      </c>
      <c r="X444" s="303" t="str">
        <f t="shared" si="332"/>
        <v/>
      </c>
      <c r="Y444" s="300" t="str">
        <f t="shared" si="333"/>
        <v/>
      </c>
      <c r="Z444" s="300" t="str">
        <f t="shared" si="334"/>
        <v/>
      </c>
      <c r="AA444" s="303" t="str">
        <f t="shared" si="335"/>
        <v/>
      </c>
      <c r="AB444" s="300" t="str">
        <f t="shared" si="336"/>
        <v/>
      </c>
      <c r="AC444" s="300" t="str">
        <f t="shared" si="337"/>
        <v/>
      </c>
      <c r="AD444" s="300" t="str">
        <f t="shared" si="338"/>
        <v/>
      </c>
      <c r="AE444" s="192" t="str">
        <f t="shared" si="339"/>
        <v/>
      </c>
      <c r="AF444" s="192" t="str">
        <f t="shared" si="340"/>
        <v/>
      </c>
      <c r="AG444" s="192"/>
      <c r="AJ444" s="300" t="str">
        <f t="shared" si="341"/>
        <v/>
      </c>
      <c r="AK444" s="300" t="str">
        <f t="shared" si="342"/>
        <v/>
      </c>
      <c r="AL444" s="300" t="str">
        <f t="shared" si="343"/>
        <v/>
      </c>
      <c r="AM444" s="300" t="str">
        <f t="shared" si="344"/>
        <v/>
      </c>
      <c r="AN444" s="300" t="str">
        <f t="shared" si="345"/>
        <v>жил</v>
      </c>
      <c r="AO444" s="300" t="str">
        <f t="shared" si="346"/>
        <v/>
      </c>
      <c r="AP444" s="300" t="str">
        <f t="shared" si="347"/>
        <v/>
      </c>
      <c r="AQ444" s="300" t="str">
        <f t="shared" si="348"/>
        <v/>
      </c>
      <c r="AR444" s="306" t="str">
        <f t="shared" si="349"/>
        <v/>
      </c>
      <c r="AS444" s="300" t="str">
        <f t="shared" si="350"/>
        <v/>
      </c>
      <c r="AT444" s="300" t="str">
        <f t="shared" si="351"/>
        <v/>
      </c>
      <c r="AU444" s="192" t="str">
        <f t="shared" si="352"/>
        <v>жил</v>
      </c>
      <c r="AV444" s="192" t="str">
        <f t="shared" si="353"/>
        <v>жил90501417общпро</v>
      </c>
      <c r="AW444" s="191">
        <f t="shared" si="354"/>
        <v>6000</v>
      </c>
      <c r="AX444" s="191">
        <f t="shared" si="355"/>
        <v>5900</v>
      </c>
      <c r="AY444" s="191">
        <f t="shared" si="356"/>
        <v>0</v>
      </c>
      <c r="AZ444" s="191">
        <f t="shared" si="357"/>
        <v>0</v>
      </c>
      <c r="BA444" s="193">
        <f t="shared" si="358"/>
        <v>1</v>
      </c>
      <c r="BB444" s="193">
        <f t="shared" si="359"/>
        <v>1</v>
      </c>
      <c r="BC444" s="193">
        <f t="shared" si="360"/>
        <v>1</v>
      </c>
      <c r="BD444" s="191">
        <f t="shared" si="322"/>
        <v>0</v>
      </c>
      <c r="BE444" s="191">
        <f t="shared" si="361"/>
        <v>0</v>
      </c>
      <c r="BF444" s="210">
        <f t="shared" si="362"/>
        <v>0</v>
      </c>
      <c r="BG444" s="211">
        <f t="shared" si="363"/>
        <v>0</v>
      </c>
      <c r="BH444" s="289"/>
      <c r="BI444" s="289"/>
      <c r="BJ444" s="228"/>
      <c r="BK444" s="228"/>
      <c r="BL444" s="233" t="str">
        <f t="shared" si="364"/>
        <v>05</v>
      </c>
    </row>
    <row r="445" spans="1:64" ht="12" customHeight="1">
      <c r="A445" s="333" t="s">
        <v>687</v>
      </c>
      <c r="B445" s="381" t="s">
        <v>425</v>
      </c>
      <c r="C445" s="333" t="s">
        <v>659</v>
      </c>
      <c r="D445" s="381" t="s">
        <v>404</v>
      </c>
      <c r="E445" s="381" t="s">
        <v>896</v>
      </c>
      <c r="F445" s="381" t="s">
        <v>586</v>
      </c>
      <c r="G445" s="381" t="s">
        <v>389</v>
      </c>
      <c r="H445" s="100" t="s">
        <v>653</v>
      </c>
      <c r="I445" s="381" t="s">
        <v>505</v>
      </c>
      <c r="J445" s="382">
        <v>20000</v>
      </c>
      <c r="K445" s="382">
        <v>0</v>
      </c>
      <c r="L445" s="191" t="str">
        <f t="shared" si="323"/>
        <v>90501417050290900Ш000024422601</v>
      </c>
      <c r="M445" s="192">
        <f t="array" ref="M445">IF(COUNT(SEARCH(Удалить_Роспись_КВСР,$B445)*SEARCH(Удалить_Роспись_ПБС,$C445)*SEARCH(Удалить_Роспись_КФСР, $D445)*SEARCH(Удалить_Роспись_КЦСР,$E445)*SEARCH(Удалить_Роспись_КВР,$F445)*SEARCH(Удалить_Роспись_ЭК,$H445)*SEARCH(Удалить_Роспись_КР,$I445))&gt;0,0,1)</f>
        <v>1</v>
      </c>
      <c r="N445" s="192">
        <f>IF(COUNT(SEARCH(Удалить_Индекс_КВСР,$B445)*SEARCH(Удалить_Индекс_ПБС,$C445)*SEARCH(Удалить_Индекс_КФСР,$D445)*SEARCH(Удалить_Индекс_КЦСР,$E445)*SEARCH(Удалить_Индекс_КВР,$F445)*SEARCH(Удалить_Индекс_ЭК,$H445)*SEARCH(Удалить_Индекс_КР,$I445))&gt;0,0,1)</f>
        <v>1</v>
      </c>
      <c r="O445" s="192" t="str">
        <f t="shared" si="324"/>
        <v/>
      </c>
      <c r="P445" s="192" t="str">
        <f t="shared" si="365"/>
        <v/>
      </c>
      <c r="Q445" s="300" t="str">
        <f t="shared" si="325"/>
        <v/>
      </c>
      <c r="R445" s="300" t="str">
        <f t="shared" si="326"/>
        <v/>
      </c>
      <c r="S445" s="300" t="str">
        <f t="shared" si="327"/>
        <v/>
      </c>
      <c r="T445" s="192" t="str">
        <f t="shared" si="328"/>
        <v/>
      </c>
      <c r="U445" s="303" t="str">
        <f t="shared" si="329"/>
        <v/>
      </c>
      <c r="V445" s="300" t="str">
        <f t="shared" si="330"/>
        <v/>
      </c>
      <c r="W445" s="192" t="str">
        <f t="shared" si="331"/>
        <v/>
      </c>
      <c r="X445" s="303" t="str">
        <f t="shared" si="332"/>
        <v/>
      </c>
      <c r="Y445" s="300" t="str">
        <f t="shared" si="333"/>
        <v/>
      </c>
      <c r="Z445" s="300" t="str">
        <f t="shared" si="334"/>
        <v/>
      </c>
      <c r="AA445" s="303" t="str">
        <f t="shared" si="335"/>
        <v/>
      </c>
      <c r="AB445" s="300" t="str">
        <f t="shared" si="336"/>
        <v/>
      </c>
      <c r="AC445" s="300" t="str">
        <f t="shared" si="337"/>
        <v/>
      </c>
      <c r="AD445" s="300" t="str">
        <f t="shared" si="338"/>
        <v/>
      </c>
      <c r="AE445" s="192" t="str">
        <f t="shared" si="339"/>
        <v/>
      </c>
      <c r="AF445" s="192" t="str">
        <f t="shared" si="340"/>
        <v/>
      </c>
      <c r="AG445" s="192"/>
      <c r="AJ445" s="300" t="str">
        <f t="shared" si="341"/>
        <v/>
      </c>
      <c r="AK445" s="300" t="str">
        <f t="shared" si="342"/>
        <v/>
      </c>
      <c r="AL445" s="300" t="str">
        <f t="shared" si="343"/>
        <v/>
      </c>
      <c r="AM445" s="300" t="str">
        <f t="shared" si="344"/>
        <v/>
      </c>
      <c r="AN445" s="300" t="str">
        <f t="shared" si="345"/>
        <v/>
      </c>
      <c r="AO445" s="300" t="str">
        <f t="shared" si="346"/>
        <v/>
      </c>
      <c r="AP445" s="300" t="str">
        <f t="shared" si="347"/>
        <v/>
      </c>
      <c r="AQ445" s="300" t="str">
        <f t="shared" si="348"/>
        <v/>
      </c>
      <c r="AR445" s="306" t="str">
        <f t="shared" si="349"/>
        <v/>
      </c>
      <c r="AS445" s="300" t="str">
        <f t="shared" si="350"/>
        <v/>
      </c>
      <c r="AT445" s="300" t="str">
        <f t="shared" si="351"/>
        <v/>
      </c>
      <c r="AU445" s="192" t="str">
        <f t="shared" si="352"/>
        <v>рбс</v>
      </c>
      <c r="AV445" s="192" t="str">
        <f t="shared" si="353"/>
        <v>рбс90501417общпро</v>
      </c>
      <c r="AW445" s="191">
        <f t="shared" si="354"/>
        <v>20000</v>
      </c>
      <c r="AX445" s="191">
        <f t="shared" si="355"/>
        <v>0</v>
      </c>
      <c r="AY445" s="191">
        <f t="shared" si="356"/>
        <v>20000</v>
      </c>
      <c r="AZ445" s="191">
        <f t="shared" si="357"/>
        <v>0</v>
      </c>
      <c r="BA445" s="193">
        <f t="shared" si="358"/>
        <v>1</v>
      </c>
      <c r="BB445" s="193">
        <f t="shared" si="359"/>
        <v>1</v>
      </c>
      <c r="BC445" s="193">
        <f t="shared" si="360"/>
        <v>1</v>
      </c>
      <c r="BD445" s="191">
        <f t="shared" si="322"/>
        <v>20000</v>
      </c>
      <c r="BE445" s="191">
        <f t="shared" si="361"/>
        <v>0</v>
      </c>
      <c r="BF445" s="210">
        <f t="shared" si="362"/>
        <v>20000</v>
      </c>
      <c r="BG445" s="211">
        <f t="shared" si="363"/>
        <v>20000</v>
      </c>
      <c r="BH445" s="289"/>
      <c r="BI445" s="289"/>
      <c r="BJ445" s="228"/>
      <c r="BK445" s="228"/>
      <c r="BL445" s="233" t="str">
        <f t="shared" si="364"/>
        <v>05</v>
      </c>
    </row>
    <row r="446" spans="1:64" ht="12" customHeight="1">
      <c r="A446" s="333" t="s">
        <v>687</v>
      </c>
      <c r="B446" s="381" t="s">
        <v>425</v>
      </c>
      <c r="C446" s="333" t="s">
        <v>659</v>
      </c>
      <c r="D446" s="381" t="s">
        <v>406</v>
      </c>
      <c r="E446" s="381" t="s">
        <v>1048</v>
      </c>
      <c r="F446" s="381" t="s">
        <v>586</v>
      </c>
      <c r="G446" s="381" t="s">
        <v>394</v>
      </c>
      <c r="H446" s="100" t="s">
        <v>653</v>
      </c>
      <c r="I446" s="381" t="s">
        <v>505</v>
      </c>
      <c r="J446" s="382">
        <v>25000</v>
      </c>
      <c r="K446" s="382">
        <v>11686.85</v>
      </c>
      <c r="L446" s="191" t="str">
        <f t="shared" si="323"/>
        <v>905014170503292008002024422501</v>
      </c>
      <c r="M446" s="192">
        <f t="array" ref="M446">IF(COUNT(SEARCH(Удалить_Роспись_КВСР,$B446)*SEARCH(Удалить_Роспись_ПБС,$C446)*SEARCH(Удалить_Роспись_КФСР, $D446)*SEARCH(Удалить_Роспись_КЦСР,$E446)*SEARCH(Удалить_Роспись_КВР,$F446)*SEARCH(Удалить_Роспись_ЭК,$H446)*SEARCH(Удалить_Роспись_КР,$I446))&gt;0,0,1)</f>
        <v>1</v>
      </c>
      <c r="N446" s="192">
        <v>0</v>
      </c>
      <c r="O446" s="192" t="str">
        <f t="shared" si="324"/>
        <v/>
      </c>
      <c r="P446" s="192" t="str">
        <f t="shared" si="365"/>
        <v/>
      </c>
      <c r="Q446" s="300" t="str">
        <f t="shared" si="325"/>
        <v/>
      </c>
      <c r="R446" s="300" t="str">
        <f t="shared" si="326"/>
        <v/>
      </c>
      <c r="S446" s="300" t="str">
        <f t="shared" si="327"/>
        <v/>
      </c>
      <c r="T446" s="192" t="str">
        <f t="shared" si="328"/>
        <v/>
      </c>
      <c r="U446" s="303" t="str">
        <f t="shared" si="329"/>
        <v/>
      </c>
      <c r="V446" s="300" t="str">
        <f t="shared" si="330"/>
        <v/>
      </c>
      <c r="W446" s="192" t="str">
        <f t="shared" si="331"/>
        <v/>
      </c>
      <c r="X446" s="303" t="str">
        <f t="shared" si="332"/>
        <v/>
      </c>
      <c r="Y446" s="300" t="str">
        <f t="shared" si="333"/>
        <v/>
      </c>
      <c r="Z446" s="300" t="str">
        <f t="shared" si="334"/>
        <v/>
      </c>
      <c r="AA446" s="303" t="str">
        <f t="shared" si="335"/>
        <v/>
      </c>
      <c r="AB446" s="300" t="str">
        <f t="shared" si="336"/>
        <v/>
      </c>
      <c r="AC446" s="300" t="str">
        <f t="shared" si="337"/>
        <v/>
      </c>
      <c r="AD446" s="300" t="str">
        <f t="shared" si="338"/>
        <v/>
      </c>
      <c r="AE446" s="192" t="str">
        <f t="shared" si="339"/>
        <v/>
      </c>
      <c r="AF446" s="192" t="str">
        <f t="shared" si="340"/>
        <v/>
      </c>
      <c r="AG446" s="192"/>
      <c r="AJ446" s="300" t="str">
        <f t="shared" si="341"/>
        <v/>
      </c>
      <c r="AK446" s="300" t="str">
        <f t="shared" si="342"/>
        <v/>
      </c>
      <c r="AL446" s="300" t="str">
        <f t="shared" si="343"/>
        <v>бла</v>
      </c>
      <c r="AM446" s="300" t="str">
        <f t="shared" si="344"/>
        <v/>
      </c>
      <c r="AN446" s="300" t="str">
        <f t="shared" si="345"/>
        <v/>
      </c>
      <c r="AO446" s="300" t="str">
        <f t="shared" si="346"/>
        <v/>
      </c>
      <c r="AP446" s="300" t="str">
        <f t="shared" si="347"/>
        <v/>
      </c>
      <c r="AQ446" s="300" t="str">
        <f t="shared" si="348"/>
        <v/>
      </c>
      <c r="AR446" s="306" t="str">
        <f t="shared" si="349"/>
        <v/>
      </c>
      <c r="AS446" s="300" t="str">
        <f t="shared" si="350"/>
        <v/>
      </c>
      <c r="AT446" s="300" t="str">
        <f t="shared" si="351"/>
        <v/>
      </c>
      <c r="AU446" s="192" t="str">
        <f t="shared" si="352"/>
        <v>бла</v>
      </c>
      <c r="AV446" s="192" t="str">
        <f t="shared" si="353"/>
        <v>бла90501417общпро</v>
      </c>
      <c r="AW446" s="191">
        <f t="shared" si="354"/>
        <v>25000</v>
      </c>
      <c r="AX446" s="191">
        <f t="shared" si="355"/>
        <v>11686.85</v>
      </c>
      <c r="AY446" s="191">
        <f t="shared" si="356"/>
        <v>0</v>
      </c>
      <c r="AZ446" s="191">
        <f t="shared" si="357"/>
        <v>0</v>
      </c>
      <c r="BA446" s="193">
        <f t="shared" si="358"/>
        <v>1</v>
      </c>
      <c r="BB446" s="193">
        <f t="shared" si="359"/>
        <v>1</v>
      </c>
      <c r="BC446" s="193">
        <f t="shared" si="360"/>
        <v>1</v>
      </c>
      <c r="BD446" s="191">
        <f t="shared" si="322"/>
        <v>0</v>
      </c>
      <c r="BE446" s="191">
        <f t="shared" si="361"/>
        <v>0</v>
      </c>
      <c r="BF446" s="210">
        <f t="shared" si="362"/>
        <v>0</v>
      </c>
      <c r="BG446" s="211">
        <f t="shared" si="363"/>
        <v>0</v>
      </c>
      <c r="BH446" s="289"/>
      <c r="BI446" s="289"/>
      <c r="BJ446" s="228"/>
      <c r="BK446" s="228"/>
      <c r="BL446" s="233" t="str">
        <f t="shared" si="364"/>
        <v>05</v>
      </c>
    </row>
    <row r="447" spans="1:64" ht="12" customHeight="1">
      <c r="A447" s="333" t="s">
        <v>687</v>
      </c>
      <c r="B447" s="381" t="s">
        <v>425</v>
      </c>
      <c r="C447" s="333" t="s">
        <v>659</v>
      </c>
      <c r="D447" s="381" t="s">
        <v>406</v>
      </c>
      <c r="E447" s="381" t="s">
        <v>1049</v>
      </c>
      <c r="F447" s="381" t="s">
        <v>586</v>
      </c>
      <c r="G447" s="381" t="s">
        <v>394</v>
      </c>
      <c r="H447" s="100" t="s">
        <v>653</v>
      </c>
      <c r="I447" s="381" t="s">
        <v>505</v>
      </c>
      <c r="J447" s="382">
        <v>110000</v>
      </c>
      <c r="K447" s="382">
        <v>89999.51</v>
      </c>
      <c r="L447" s="191" t="str">
        <f t="shared" si="323"/>
        <v>905014170503292008003024422501</v>
      </c>
      <c r="M447" s="192">
        <f t="array" ref="M447">IF(COUNT(SEARCH(Удалить_Роспись_КВСР,$B447)*SEARCH(Удалить_Роспись_ПБС,$C447)*SEARCH(Удалить_Роспись_КФСР, $D447)*SEARCH(Удалить_Роспись_КЦСР,$E447)*SEARCH(Удалить_Роспись_КВР,$F447)*SEARCH(Удалить_Роспись_ЭК,$H447)*SEARCH(Удалить_Роспись_КР,$I447))&gt;0,0,1)</f>
        <v>1</v>
      </c>
      <c r="N447" s="192">
        <v>0</v>
      </c>
      <c r="O447" s="192" t="str">
        <f t="shared" si="324"/>
        <v/>
      </c>
      <c r="P447" s="192" t="str">
        <f t="shared" si="365"/>
        <v/>
      </c>
      <c r="Q447" s="300" t="str">
        <f t="shared" si="325"/>
        <v/>
      </c>
      <c r="R447" s="300" t="str">
        <f t="shared" si="326"/>
        <v/>
      </c>
      <c r="S447" s="300" t="str">
        <f t="shared" si="327"/>
        <v/>
      </c>
      <c r="T447" s="192" t="str">
        <f t="shared" si="328"/>
        <v/>
      </c>
      <c r="U447" s="303" t="str">
        <f t="shared" si="329"/>
        <v/>
      </c>
      <c r="V447" s="300" t="str">
        <f t="shared" si="330"/>
        <v/>
      </c>
      <c r="W447" s="192" t="str">
        <f t="shared" si="331"/>
        <v/>
      </c>
      <c r="X447" s="303" t="str">
        <f t="shared" si="332"/>
        <v/>
      </c>
      <c r="Y447" s="300" t="str">
        <f t="shared" si="333"/>
        <v/>
      </c>
      <c r="Z447" s="300" t="str">
        <f t="shared" si="334"/>
        <v/>
      </c>
      <c r="AA447" s="303" t="str">
        <f t="shared" si="335"/>
        <v/>
      </c>
      <c r="AB447" s="300" t="str">
        <f t="shared" si="336"/>
        <v/>
      </c>
      <c r="AC447" s="300" t="str">
        <f t="shared" si="337"/>
        <v/>
      </c>
      <c r="AD447" s="300" t="str">
        <f t="shared" si="338"/>
        <v/>
      </c>
      <c r="AE447" s="192" t="str">
        <f t="shared" si="339"/>
        <v/>
      </c>
      <c r="AF447" s="192" t="str">
        <f t="shared" si="340"/>
        <v/>
      </c>
      <c r="AG447" s="192"/>
      <c r="AJ447" s="300" t="str">
        <f t="shared" si="341"/>
        <v/>
      </c>
      <c r="AK447" s="300" t="str">
        <f t="shared" si="342"/>
        <v/>
      </c>
      <c r="AL447" s="300" t="str">
        <f t="shared" si="343"/>
        <v>бла</v>
      </c>
      <c r="AM447" s="300" t="str">
        <f t="shared" si="344"/>
        <v/>
      </c>
      <c r="AN447" s="300" t="str">
        <f t="shared" si="345"/>
        <v/>
      </c>
      <c r="AO447" s="300" t="str">
        <f t="shared" si="346"/>
        <v/>
      </c>
      <c r="AP447" s="300" t="str">
        <f t="shared" si="347"/>
        <v/>
      </c>
      <c r="AQ447" s="300" t="str">
        <f t="shared" si="348"/>
        <v/>
      </c>
      <c r="AR447" s="306" t="str">
        <f t="shared" si="349"/>
        <v/>
      </c>
      <c r="AS447" s="300" t="str">
        <f t="shared" si="350"/>
        <v/>
      </c>
      <c r="AT447" s="300" t="str">
        <f t="shared" si="351"/>
        <v/>
      </c>
      <c r="AU447" s="192" t="str">
        <f t="shared" si="352"/>
        <v>бла</v>
      </c>
      <c r="AV447" s="192" t="str">
        <f t="shared" si="353"/>
        <v>бла90501417общпро</v>
      </c>
      <c r="AW447" s="191">
        <f t="shared" si="354"/>
        <v>110000</v>
      </c>
      <c r="AX447" s="191">
        <f t="shared" si="355"/>
        <v>89999.51</v>
      </c>
      <c r="AY447" s="191">
        <f t="shared" si="356"/>
        <v>0</v>
      </c>
      <c r="AZ447" s="191">
        <f t="shared" si="357"/>
        <v>0</v>
      </c>
      <c r="BA447" s="193">
        <f t="shared" si="358"/>
        <v>1</v>
      </c>
      <c r="BB447" s="193">
        <f t="shared" si="359"/>
        <v>1</v>
      </c>
      <c r="BC447" s="193">
        <f t="shared" si="360"/>
        <v>1</v>
      </c>
      <c r="BD447" s="191">
        <f t="shared" si="322"/>
        <v>0</v>
      </c>
      <c r="BE447" s="191">
        <f t="shared" si="361"/>
        <v>0</v>
      </c>
      <c r="BF447" s="210">
        <f t="shared" si="362"/>
        <v>0</v>
      </c>
      <c r="BG447" s="211">
        <f t="shared" si="363"/>
        <v>0</v>
      </c>
      <c r="BH447" s="289"/>
      <c r="BI447" s="289"/>
      <c r="BJ447" s="228"/>
      <c r="BK447" s="228"/>
      <c r="BL447" s="233" t="str">
        <f t="shared" si="364"/>
        <v>05</v>
      </c>
    </row>
    <row r="448" spans="1:64" ht="12" customHeight="1">
      <c r="A448" s="333" t="s">
        <v>687</v>
      </c>
      <c r="B448" s="381" t="s">
        <v>425</v>
      </c>
      <c r="C448" s="333" t="s">
        <v>659</v>
      </c>
      <c r="D448" s="381" t="s">
        <v>406</v>
      </c>
      <c r="E448" s="381" t="s">
        <v>1049</v>
      </c>
      <c r="F448" s="381" t="s">
        <v>586</v>
      </c>
      <c r="G448" s="381" t="s">
        <v>389</v>
      </c>
      <c r="H448" s="100" t="s">
        <v>653</v>
      </c>
      <c r="I448" s="381" t="s">
        <v>505</v>
      </c>
      <c r="J448" s="382">
        <v>20000</v>
      </c>
      <c r="K448" s="382">
        <v>0</v>
      </c>
      <c r="L448" s="191" t="str">
        <f t="shared" si="323"/>
        <v>905014170503292008003024422601</v>
      </c>
      <c r="M448" s="192">
        <f t="array" ref="M448">IF(COUNT(SEARCH(Удалить_Роспись_КВСР,$B448)*SEARCH(Удалить_Роспись_ПБС,$C448)*SEARCH(Удалить_Роспись_КФСР, $D448)*SEARCH(Удалить_Роспись_КЦСР,$E448)*SEARCH(Удалить_Роспись_КВР,$F448)*SEARCH(Удалить_Роспись_ЭК,$H448)*SEARCH(Удалить_Роспись_КР,$I448))&gt;0,0,1)</f>
        <v>1</v>
      </c>
      <c r="N448" s="192">
        <v>0</v>
      </c>
      <c r="O448" s="192" t="str">
        <f t="shared" si="324"/>
        <v/>
      </c>
      <c r="P448" s="192" t="str">
        <f t="shared" si="365"/>
        <v/>
      </c>
      <c r="Q448" s="300" t="str">
        <f t="shared" si="325"/>
        <v/>
      </c>
      <c r="R448" s="300" t="str">
        <f t="shared" si="326"/>
        <v/>
      </c>
      <c r="S448" s="300" t="str">
        <f t="shared" si="327"/>
        <v/>
      </c>
      <c r="T448" s="192" t="str">
        <f t="shared" si="328"/>
        <v/>
      </c>
      <c r="U448" s="303" t="str">
        <f t="shared" si="329"/>
        <v/>
      </c>
      <c r="V448" s="300" t="str">
        <f t="shared" si="330"/>
        <v/>
      </c>
      <c r="W448" s="192" t="str">
        <f t="shared" si="331"/>
        <v/>
      </c>
      <c r="X448" s="303" t="str">
        <f t="shared" si="332"/>
        <v/>
      </c>
      <c r="Y448" s="300" t="str">
        <f t="shared" si="333"/>
        <v/>
      </c>
      <c r="Z448" s="300" t="str">
        <f t="shared" si="334"/>
        <v/>
      </c>
      <c r="AA448" s="303" t="str">
        <f t="shared" si="335"/>
        <v/>
      </c>
      <c r="AB448" s="300" t="str">
        <f t="shared" si="336"/>
        <v/>
      </c>
      <c r="AC448" s="300" t="str">
        <f t="shared" si="337"/>
        <v/>
      </c>
      <c r="AD448" s="300" t="str">
        <f t="shared" si="338"/>
        <v/>
      </c>
      <c r="AE448" s="192" t="str">
        <f t="shared" si="339"/>
        <v/>
      </c>
      <c r="AF448" s="192" t="str">
        <f t="shared" si="340"/>
        <v/>
      </c>
      <c r="AG448" s="192"/>
      <c r="AJ448" s="300" t="str">
        <f t="shared" si="341"/>
        <v/>
      </c>
      <c r="AK448" s="300" t="str">
        <f t="shared" si="342"/>
        <v/>
      </c>
      <c r="AL448" s="300" t="str">
        <f t="shared" si="343"/>
        <v>бла</v>
      </c>
      <c r="AM448" s="300" t="str">
        <f t="shared" si="344"/>
        <v/>
      </c>
      <c r="AN448" s="300" t="str">
        <f t="shared" si="345"/>
        <v/>
      </c>
      <c r="AO448" s="300" t="str">
        <f t="shared" si="346"/>
        <v/>
      </c>
      <c r="AP448" s="300" t="str">
        <f t="shared" si="347"/>
        <v/>
      </c>
      <c r="AQ448" s="300" t="str">
        <f t="shared" si="348"/>
        <v/>
      </c>
      <c r="AR448" s="306" t="str">
        <f t="shared" si="349"/>
        <v/>
      </c>
      <c r="AS448" s="300" t="str">
        <f t="shared" si="350"/>
        <v/>
      </c>
      <c r="AT448" s="300" t="str">
        <f t="shared" si="351"/>
        <v/>
      </c>
      <c r="AU448" s="192" t="str">
        <f t="shared" si="352"/>
        <v>бла</v>
      </c>
      <c r="AV448" s="192" t="str">
        <f t="shared" si="353"/>
        <v>бла90501417общпро</v>
      </c>
      <c r="AW448" s="191">
        <f t="shared" si="354"/>
        <v>20000</v>
      </c>
      <c r="AX448" s="191">
        <f t="shared" si="355"/>
        <v>0</v>
      </c>
      <c r="AY448" s="191">
        <f t="shared" si="356"/>
        <v>0</v>
      </c>
      <c r="AZ448" s="191">
        <f t="shared" si="357"/>
        <v>0</v>
      </c>
      <c r="BA448" s="193">
        <f t="shared" si="358"/>
        <v>1</v>
      </c>
      <c r="BB448" s="193">
        <f t="shared" si="359"/>
        <v>1</v>
      </c>
      <c r="BC448" s="193">
        <f t="shared" si="360"/>
        <v>1</v>
      </c>
      <c r="BD448" s="191">
        <f t="shared" si="322"/>
        <v>0</v>
      </c>
      <c r="BE448" s="191">
        <f t="shared" si="361"/>
        <v>0</v>
      </c>
      <c r="BF448" s="210">
        <f t="shared" si="362"/>
        <v>0</v>
      </c>
      <c r="BG448" s="211">
        <f t="shared" si="363"/>
        <v>0</v>
      </c>
      <c r="BH448" s="289"/>
      <c r="BI448" s="289"/>
      <c r="BJ448" s="228"/>
      <c r="BK448" s="228"/>
      <c r="BL448" s="233" t="str">
        <f t="shared" si="364"/>
        <v>05</v>
      </c>
    </row>
    <row r="449" spans="1:64" ht="12" customHeight="1">
      <c r="A449" s="333" t="s">
        <v>687</v>
      </c>
      <c r="B449" s="381" t="s">
        <v>425</v>
      </c>
      <c r="C449" s="333" t="s">
        <v>659</v>
      </c>
      <c r="D449" s="381" t="s">
        <v>406</v>
      </c>
      <c r="E449" s="381" t="s">
        <v>1050</v>
      </c>
      <c r="F449" s="381" t="s">
        <v>586</v>
      </c>
      <c r="G449" s="381" t="s">
        <v>394</v>
      </c>
      <c r="H449" s="100" t="s">
        <v>653</v>
      </c>
      <c r="I449" s="381" t="s">
        <v>505</v>
      </c>
      <c r="J449" s="382">
        <v>25000</v>
      </c>
      <c r="K449" s="382">
        <v>5000</v>
      </c>
      <c r="L449" s="191" t="str">
        <f t="shared" si="323"/>
        <v>905014170503292008004024422501</v>
      </c>
      <c r="M449" s="192">
        <f t="array" ref="M449">IF(COUNT(SEARCH(Удалить_Роспись_КВСР,$B449)*SEARCH(Удалить_Роспись_ПБС,$C449)*SEARCH(Удалить_Роспись_КФСР, $D449)*SEARCH(Удалить_Роспись_КЦСР,$E449)*SEARCH(Удалить_Роспись_КВР,$F449)*SEARCH(Удалить_Роспись_ЭК,$H449)*SEARCH(Удалить_Роспись_КР,$I449))&gt;0,0,1)</f>
        <v>1</v>
      </c>
      <c r="N449" s="192">
        <v>0</v>
      </c>
      <c r="O449" s="192" t="str">
        <f t="shared" si="324"/>
        <v/>
      </c>
      <c r="P449" s="192" t="str">
        <f t="shared" si="365"/>
        <v/>
      </c>
      <c r="Q449" s="300" t="str">
        <f t="shared" si="325"/>
        <v/>
      </c>
      <c r="R449" s="300" t="str">
        <f t="shared" si="326"/>
        <v/>
      </c>
      <c r="S449" s="300" t="str">
        <f t="shared" si="327"/>
        <v/>
      </c>
      <c r="T449" s="192" t="str">
        <f t="shared" si="328"/>
        <v/>
      </c>
      <c r="U449" s="303" t="str">
        <f t="shared" si="329"/>
        <v/>
      </c>
      <c r="V449" s="300" t="str">
        <f t="shared" si="330"/>
        <v/>
      </c>
      <c r="W449" s="192" t="str">
        <f t="shared" si="331"/>
        <v/>
      </c>
      <c r="X449" s="303" t="str">
        <f t="shared" si="332"/>
        <v/>
      </c>
      <c r="Y449" s="300" t="str">
        <f t="shared" si="333"/>
        <v/>
      </c>
      <c r="Z449" s="300" t="str">
        <f t="shared" si="334"/>
        <v/>
      </c>
      <c r="AA449" s="303" t="str">
        <f t="shared" si="335"/>
        <v/>
      </c>
      <c r="AB449" s="300" t="str">
        <f t="shared" si="336"/>
        <v/>
      </c>
      <c r="AC449" s="300" t="str">
        <f t="shared" si="337"/>
        <v/>
      </c>
      <c r="AD449" s="300" t="str">
        <f t="shared" si="338"/>
        <v/>
      </c>
      <c r="AE449" s="192" t="str">
        <f t="shared" si="339"/>
        <v/>
      </c>
      <c r="AF449" s="192" t="str">
        <f t="shared" si="340"/>
        <v/>
      </c>
      <c r="AG449" s="192"/>
      <c r="AJ449" s="300" t="str">
        <f t="shared" si="341"/>
        <v/>
      </c>
      <c r="AK449" s="300" t="str">
        <f t="shared" si="342"/>
        <v/>
      </c>
      <c r="AL449" s="300" t="str">
        <f t="shared" si="343"/>
        <v>бла</v>
      </c>
      <c r="AM449" s="300" t="str">
        <f t="shared" si="344"/>
        <v/>
      </c>
      <c r="AN449" s="300" t="str">
        <f t="shared" si="345"/>
        <v/>
      </c>
      <c r="AO449" s="300" t="str">
        <f t="shared" si="346"/>
        <v/>
      </c>
      <c r="AP449" s="300" t="str">
        <f t="shared" si="347"/>
        <v/>
      </c>
      <c r="AQ449" s="300" t="str">
        <f t="shared" si="348"/>
        <v/>
      </c>
      <c r="AR449" s="306" t="str">
        <f t="shared" si="349"/>
        <v/>
      </c>
      <c r="AS449" s="300" t="str">
        <f t="shared" si="350"/>
        <v/>
      </c>
      <c r="AT449" s="300" t="str">
        <f t="shared" si="351"/>
        <v/>
      </c>
      <c r="AU449" s="192" t="str">
        <f t="shared" si="352"/>
        <v>бла</v>
      </c>
      <c r="AV449" s="192" t="str">
        <f t="shared" si="353"/>
        <v>бла90501417общпро</v>
      </c>
      <c r="AW449" s="191">
        <f t="shared" si="354"/>
        <v>25000</v>
      </c>
      <c r="AX449" s="191">
        <f t="shared" si="355"/>
        <v>5000</v>
      </c>
      <c r="AY449" s="191">
        <f t="shared" si="356"/>
        <v>0</v>
      </c>
      <c r="AZ449" s="191">
        <f t="shared" si="357"/>
        <v>0</v>
      </c>
      <c r="BA449" s="193">
        <f t="shared" si="358"/>
        <v>1</v>
      </c>
      <c r="BB449" s="193">
        <f t="shared" si="359"/>
        <v>1</v>
      </c>
      <c r="BC449" s="193">
        <f t="shared" si="360"/>
        <v>1</v>
      </c>
      <c r="BD449" s="191">
        <f t="shared" si="322"/>
        <v>0</v>
      </c>
      <c r="BE449" s="191">
        <f t="shared" si="361"/>
        <v>0</v>
      </c>
      <c r="BF449" s="210">
        <f t="shared" si="362"/>
        <v>0</v>
      </c>
      <c r="BG449" s="211">
        <f t="shared" si="363"/>
        <v>0</v>
      </c>
      <c r="BH449" s="289"/>
      <c r="BI449" s="289"/>
      <c r="BJ449" s="228"/>
      <c r="BK449" s="228"/>
      <c r="BL449" s="233" t="str">
        <f t="shared" si="364"/>
        <v>05</v>
      </c>
    </row>
    <row r="450" spans="1:64" ht="12" customHeight="1">
      <c r="A450" s="333" t="s">
        <v>687</v>
      </c>
      <c r="B450" s="381" t="s">
        <v>425</v>
      </c>
      <c r="C450" s="333" t="s">
        <v>659</v>
      </c>
      <c r="D450" s="381" t="s">
        <v>406</v>
      </c>
      <c r="E450" s="381" t="s">
        <v>1050</v>
      </c>
      <c r="F450" s="381" t="s">
        <v>586</v>
      </c>
      <c r="G450" s="381" t="s">
        <v>397</v>
      </c>
      <c r="H450" s="100" t="s">
        <v>653</v>
      </c>
      <c r="I450" s="381" t="s">
        <v>505</v>
      </c>
      <c r="J450" s="382">
        <v>23000</v>
      </c>
      <c r="K450" s="382">
        <v>23000</v>
      </c>
      <c r="L450" s="191" t="str">
        <f t="shared" si="323"/>
        <v>905014170503292008004024434001</v>
      </c>
      <c r="M450" s="192">
        <f t="array" ref="M450">IF(COUNT(SEARCH(Удалить_Роспись_КВСР,$B450)*SEARCH(Удалить_Роспись_ПБС,$C450)*SEARCH(Удалить_Роспись_КФСР, $D450)*SEARCH(Удалить_Роспись_КЦСР,$E450)*SEARCH(Удалить_Роспись_КВР,$F450)*SEARCH(Удалить_Роспись_ЭК,$H450)*SEARCH(Удалить_Роспись_КР,$I450))&gt;0,0,1)</f>
        <v>1</v>
      </c>
      <c r="N450" s="192">
        <v>0</v>
      </c>
      <c r="O450" s="192" t="str">
        <f t="shared" si="324"/>
        <v/>
      </c>
      <c r="P450" s="192" t="str">
        <f t="shared" si="365"/>
        <v/>
      </c>
      <c r="Q450" s="300" t="str">
        <f t="shared" si="325"/>
        <v/>
      </c>
      <c r="R450" s="300" t="str">
        <f t="shared" si="326"/>
        <v/>
      </c>
      <c r="S450" s="300" t="str">
        <f t="shared" si="327"/>
        <v/>
      </c>
      <c r="T450" s="192" t="str">
        <f t="shared" si="328"/>
        <v/>
      </c>
      <c r="U450" s="303" t="str">
        <f t="shared" si="329"/>
        <v/>
      </c>
      <c r="V450" s="300" t="str">
        <f t="shared" si="330"/>
        <v/>
      </c>
      <c r="W450" s="192" t="str">
        <f t="shared" si="331"/>
        <v/>
      </c>
      <c r="X450" s="303" t="str">
        <f t="shared" si="332"/>
        <v/>
      </c>
      <c r="Y450" s="300" t="str">
        <f t="shared" si="333"/>
        <v/>
      </c>
      <c r="Z450" s="300" t="str">
        <f t="shared" si="334"/>
        <v/>
      </c>
      <c r="AA450" s="303" t="str">
        <f t="shared" si="335"/>
        <v/>
      </c>
      <c r="AB450" s="300" t="str">
        <f t="shared" si="336"/>
        <v/>
      </c>
      <c r="AC450" s="300" t="str">
        <f t="shared" si="337"/>
        <v/>
      </c>
      <c r="AD450" s="300" t="str">
        <f t="shared" si="338"/>
        <v/>
      </c>
      <c r="AE450" s="192" t="str">
        <f t="shared" si="339"/>
        <v/>
      </c>
      <c r="AF450" s="192" t="str">
        <f t="shared" si="340"/>
        <v/>
      </c>
      <c r="AG450" s="192"/>
      <c r="AJ450" s="300" t="str">
        <f t="shared" si="341"/>
        <v/>
      </c>
      <c r="AK450" s="300" t="str">
        <f t="shared" si="342"/>
        <v/>
      </c>
      <c r="AL450" s="300" t="str">
        <f t="shared" si="343"/>
        <v>бла</v>
      </c>
      <c r="AM450" s="300" t="str">
        <f t="shared" si="344"/>
        <v/>
      </c>
      <c r="AN450" s="300" t="str">
        <f t="shared" si="345"/>
        <v/>
      </c>
      <c r="AO450" s="300" t="str">
        <f t="shared" si="346"/>
        <v/>
      </c>
      <c r="AP450" s="300" t="str">
        <f t="shared" si="347"/>
        <v/>
      </c>
      <c r="AQ450" s="300" t="str">
        <f t="shared" si="348"/>
        <v/>
      </c>
      <c r="AR450" s="306" t="str">
        <f t="shared" si="349"/>
        <v/>
      </c>
      <c r="AS450" s="300" t="str">
        <f t="shared" si="350"/>
        <v/>
      </c>
      <c r="AT450" s="300" t="str">
        <f t="shared" si="351"/>
        <v/>
      </c>
      <c r="AU450" s="192" t="str">
        <f t="shared" si="352"/>
        <v>бла</v>
      </c>
      <c r="AV450" s="192" t="str">
        <f t="shared" si="353"/>
        <v>бла90501417общпро</v>
      </c>
      <c r="AW450" s="191">
        <f t="shared" si="354"/>
        <v>23000</v>
      </c>
      <c r="AX450" s="191">
        <f t="shared" si="355"/>
        <v>23000</v>
      </c>
      <c r="AY450" s="191">
        <f t="shared" si="356"/>
        <v>0</v>
      </c>
      <c r="AZ450" s="191">
        <f t="shared" si="357"/>
        <v>0</v>
      </c>
      <c r="BA450" s="193">
        <f t="shared" si="358"/>
        <v>1</v>
      </c>
      <c r="BB450" s="193">
        <f t="shared" si="359"/>
        <v>1</v>
      </c>
      <c r="BC450" s="193">
        <f t="shared" si="360"/>
        <v>1</v>
      </c>
      <c r="BD450" s="191">
        <f t="shared" si="322"/>
        <v>0</v>
      </c>
      <c r="BE450" s="191">
        <f t="shared" si="361"/>
        <v>0</v>
      </c>
      <c r="BF450" s="210">
        <f t="shared" si="362"/>
        <v>0</v>
      </c>
      <c r="BG450" s="211">
        <f t="shared" si="363"/>
        <v>0</v>
      </c>
      <c r="BH450" s="289"/>
      <c r="BI450" s="289"/>
      <c r="BJ450" s="228"/>
      <c r="BK450" s="228"/>
      <c r="BL450" s="233" t="str">
        <f t="shared" si="364"/>
        <v>05</v>
      </c>
    </row>
    <row r="451" spans="1:64" ht="12" customHeight="1">
      <c r="A451" s="333" t="s">
        <v>687</v>
      </c>
      <c r="B451" s="381" t="s">
        <v>425</v>
      </c>
      <c r="C451" s="333" t="s">
        <v>659</v>
      </c>
      <c r="D451" s="381" t="s">
        <v>406</v>
      </c>
      <c r="E451" s="381" t="s">
        <v>1051</v>
      </c>
      <c r="F451" s="381" t="s">
        <v>586</v>
      </c>
      <c r="G451" s="381" t="s">
        <v>394</v>
      </c>
      <c r="H451" s="100" t="s">
        <v>653</v>
      </c>
      <c r="I451" s="381" t="s">
        <v>505</v>
      </c>
      <c r="J451" s="382">
        <v>12000</v>
      </c>
      <c r="K451" s="382">
        <v>11999.99</v>
      </c>
      <c r="L451" s="191" t="str">
        <f t="shared" si="323"/>
        <v>905014170503292008005024422501</v>
      </c>
      <c r="M451" s="192">
        <f t="array" ref="M451">IF(COUNT(SEARCH(Удалить_Роспись_КВСР,$B451)*SEARCH(Удалить_Роспись_ПБС,$C451)*SEARCH(Удалить_Роспись_КФСР, $D451)*SEARCH(Удалить_Роспись_КЦСР,$E451)*SEARCH(Удалить_Роспись_КВР,$F451)*SEARCH(Удалить_Роспись_ЭК,$H451)*SEARCH(Удалить_Роспись_КР,$I451))&gt;0,0,1)</f>
        <v>1</v>
      </c>
      <c r="N451" s="192">
        <v>0</v>
      </c>
      <c r="O451" s="192" t="str">
        <f t="shared" si="324"/>
        <v/>
      </c>
      <c r="P451" s="192" t="str">
        <f t="shared" si="365"/>
        <v/>
      </c>
      <c r="Q451" s="300" t="str">
        <f t="shared" si="325"/>
        <v/>
      </c>
      <c r="R451" s="300" t="str">
        <f t="shared" si="326"/>
        <v/>
      </c>
      <c r="S451" s="300" t="str">
        <f t="shared" si="327"/>
        <v/>
      </c>
      <c r="T451" s="192" t="str">
        <f t="shared" si="328"/>
        <v/>
      </c>
      <c r="U451" s="303" t="str">
        <f t="shared" si="329"/>
        <v/>
      </c>
      <c r="V451" s="300" t="str">
        <f t="shared" si="330"/>
        <v/>
      </c>
      <c r="W451" s="192" t="str">
        <f t="shared" si="331"/>
        <v/>
      </c>
      <c r="X451" s="303" t="str">
        <f t="shared" si="332"/>
        <v/>
      </c>
      <c r="Y451" s="300" t="str">
        <f t="shared" si="333"/>
        <v/>
      </c>
      <c r="Z451" s="300" t="str">
        <f t="shared" si="334"/>
        <v/>
      </c>
      <c r="AA451" s="303" t="str">
        <f t="shared" si="335"/>
        <v/>
      </c>
      <c r="AB451" s="300" t="str">
        <f t="shared" si="336"/>
        <v/>
      </c>
      <c r="AC451" s="300" t="str">
        <f t="shared" si="337"/>
        <v/>
      </c>
      <c r="AD451" s="300" t="str">
        <f t="shared" si="338"/>
        <v/>
      </c>
      <c r="AE451" s="192" t="str">
        <f t="shared" si="339"/>
        <v/>
      </c>
      <c r="AF451" s="192" t="str">
        <f t="shared" si="340"/>
        <v/>
      </c>
      <c r="AG451" s="192"/>
      <c r="AJ451" s="300" t="str">
        <f t="shared" si="341"/>
        <v/>
      </c>
      <c r="AK451" s="300" t="str">
        <f t="shared" si="342"/>
        <v/>
      </c>
      <c r="AL451" s="300" t="str">
        <f t="shared" si="343"/>
        <v>бла</v>
      </c>
      <c r="AM451" s="300" t="str">
        <f t="shared" si="344"/>
        <v/>
      </c>
      <c r="AN451" s="300" t="str">
        <f t="shared" si="345"/>
        <v/>
      </c>
      <c r="AO451" s="300" t="str">
        <f t="shared" si="346"/>
        <v/>
      </c>
      <c r="AP451" s="300" t="str">
        <f t="shared" si="347"/>
        <v/>
      </c>
      <c r="AQ451" s="300" t="str">
        <f t="shared" si="348"/>
        <v/>
      </c>
      <c r="AR451" s="306" t="str">
        <f t="shared" si="349"/>
        <v/>
      </c>
      <c r="AS451" s="300" t="str">
        <f t="shared" si="350"/>
        <v/>
      </c>
      <c r="AT451" s="300" t="str">
        <f t="shared" si="351"/>
        <v/>
      </c>
      <c r="AU451" s="192" t="str">
        <f t="shared" si="352"/>
        <v>бла</v>
      </c>
      <c r="AV451" s="192" t="str">
        <f t="shared" si="353"/>
        <v>бла90501417общпро</v>
      </c>
      <c r="AW451" s="191">
        <f t="shared" si="354"/>
        <v>12000</v>
      </c>
      <c r="AX451" s="191">
        <f t="shared" si="355"/>
        <v>11999.99</v>
      </c>
      <c r="AY451" s="191">
        <f t="shared" si="356"/>
        <v>0</v>
      </c>
      <c r="AZ451" s="191">
        <f t="shared" si="357"/>
        <v>0</v>
      </c>
      <c r="BA451" s="193">
        <f t="shared" si="358"/>
        <v>1</v>
      </c>
      <c r="BB451" s="193">
        <f t="shared" si="359"/>
        <v>1</v>
      </c>
      <c r="BC451" s="193">
        <f t="shared" si="360"/>
        <v>1</v>
      </c>
      <c r="BD451" s="191">
        <f t="shared" si="322"/>
        <v>0</v>
      </c>
      <c r="BE451" s="191">
        <f t="shared" si="361"/>
        <v>0</v>
      </c>
      <c r="BF451" s="210">
        <f t="shared" si="362"/>
        <v>0</v>
      </c>
      <c r="BG451" s="211">
        <f t="shared" si="363"/>
        <v>0</v>
      </c>
      <c r="BH451" s="289"/>
      <c r="BI451" s="289"/>
      <c r="BJ451" s="228"/>
      <c r="BK451" s="228"/>
      <c r="BL451" s="233" t="str">
        <f t="shared" si="364"/>
        <v>05</v>
      </c>
    </row>
    <row r="452" spans="1:64" ht="12" customHeight="1">
      <c r="A452" s="333" t="s">
        <v>687</v>
      </c>
      <c r="B452" s="381" t="s">
        <v>425</v>
      </c>
      <c r="C452" s="333" t="s">
        <v>659</v>
      </c>
      <c r="D452" s="381" t="s">
        <v>406</v>
      </c>
      <c r="E452" s="381" t="s">
        <v>1052</v>
      </c>
      <c r="F452" s="381" t="s">
        <v>586</v>
      </c>
      <c r="G452" s="381" t="s">
        <v>407</v>
      </c>
      <c r="H452" s="100" t="s">
        <v>653</v>
      </c>
      <c r="I452" s="381" t="s">
        <v>505</v>
      </c>
      <c r="J452" s="382">
        <v>40000</v>
      </c>
      <c r="K452" s="382">
        <v>39000</v>
      </c>
      <c r="L452" s="191" t="str">
        <f t="shared" si="323"/>
        <v>905014170503292008Ф02024431001</v>
      </c>
      <c r="M452" s="192">
        <f t="array" ref="M452">IF(COUNT(SEARCH(Удалить_Роспись_КВСР,$B452)*SEARCH(Удалить_Роспись_ПБС,$C452)*SEARCH(Удалить_Роспись_КФСР, $D452)*SEARCH(Удалить_Роспись_КЦСР,$E452)*SEARCH(Удалить_Роспись_КВР,$F452)*SEARCH(Удалить_Роспись_ЭК,$H452)*SEARCH(Удалить_Роспись_КР,$I452))&gt;0,0,1)</f>
        <v>1</v>
      </c>
      <c r="N452" s="192">
        <v>0</v>
      </c>
      <c r="O452" s="192" t="str">
        <f t="shared" si="324"/>
        <v/>
      </c>
      <c r="P452" s="192" t="str">
        <f t="shared" si="365"/>
        <v/>
      </c>
      <c r="Q452" s="300" t="str">
        <f t="shared" si="325"/>
        <v/>
      </c>
      <c r="R452" s="300" t="str">
        <f t="shared" si="326"/>
        <v/>
      </c>
      <c r="S452" s="300" t="str">
        <f t="shared" si="327"/>
        <v/>
      </c>
      <c r="T452" s="192" t="str">
        <f t="shared" si="328"/>
        <v/>
      </c>
      <c r="U452" s="303" t="str">
        <f t="shared" si="329"/>
        <v/>
      </c>
      <c r="V452" s="300" t="str">
        <f t="shared" si="330"/>
        <v/>
      </c>
      <c r="W452" s="192" t="str">
        <f t="shared" si="331"/>
        <v/>
      </c>
      <c r="X452" s="303" t="str">
        <f t="shared" si="332"/>
        <v/>
      </c>
      <c r="Y452" s="300" t="str">
        <f t="shared" si="333"/>
        <v/>
      </c>
      <c r="Z452" s="300" t="str">
        <f t="shared" si="334"/>
        <v/>
      </c>
      <c r="AA452" s="303" t="str">
        <f t="shared" si="335"/>
        <v/>
      </c>
      <c r="AB452" s="300" t="str">
        <f t="shared" si="336"/>
        <v/>
      </c>
      <c r="AC452" s="300" t="str">
        <f t="shared" si="337"/>
        <v/>
      </c>
      <c r="AD452" s="300" t="str">
        <f t="shared" si="338"/>
        <v/>
      </c>
      <c r="AE452" s="192" t="str">
        <f t="shared" si="339"/>
        <v/>
      </c>
      <c r="AF452" s="192" t="str">
        <f t="shared" si="340"/>
        <v/>
      </c>
      <c r="AG452" s="192"/>
      <c r="AJ452" s="300" t="str">
        <f t="shared" si="341"/>
        <v/>
      </c>
      <c r="AK452" s="300" t="str">
        <f t="shared" si="342"/>
        <v/>
      </c>
      <c r="AL452" s="300" t="str">
        <f t="shared" si="343"/>
        <v>бла</v>
      </c>
      <c r="AM452" s="300" t="str">
        <f t="shared" si="344"/>
        <v/>
      </c>
      <c r="AN452" s="300" t="str">
        <f t="shared" si="345"/>
        <v/>
      </c>
      <c r="AO452" s="300" t="str">
        <f t="shared" si="346"/>
        <v/>
      </c>
      <c r="AP452" s="300" t="str">
        <f t="shared" si="347"/>
        <v/>
      </c>
      <c r="AQ452" s="300" t="str">
        <f t="shared" si="348"/>
        <v/>
      </c>
      <c r="AR452" s="306" t="str">
        <f t="shared" si="349"/>
        <v/>
      </c>
      <c r="AS452" s="300" t="str">
        <f t="shared" si="350"/>
        <v/>
      </c>
      <c r="AT452" s="300" t="str">
        <f t="shared" si="351"/>
        <v/>
      </c>
      <c r="AU452" s="192" t="str">
        <f t="shared" si="352"/>
        <v>бла</v>
      </c>
      <c r="AV452" s="192" t="str">
        <f t="shared" si="353"/>
        <v>бла90501417общосн</v>
      </c>
      <c r="AW452" s="191">
        <f t="shared" si="354"/>
        <v>40000</v>
      </c>
      <c r="AX452" s="191">
        <f t="shared" si="355"/>
        <v>39000</v>
      </c>
      <c r="AY452" s="191">
        <f t="shared" si="356"/>
        <v>0</v>
      </c>
      <c r="AZ452" s="191">
        <f t="shared" si="357"/>
        <v>0</v>
      </c>
      <c r="BA452" s="193">
        <f t="shared" si="358"/>
        <v>1</v>
      </c>
      <c r="BB452" s="193">
        <f t="shared" si="359"/>
        <v>1</v>
      </c>
      <c r="BC452" s="193">
        <f t="shared" si="360"/>
        <v>1</v>
      </c>
      <c r="BD452" s="191">
        <f t="shared" si="322"/>
        <v>0</v>
      </c>
      <c r="BE452" s="191">
        <f t="shared" si="361"/>
        <v>0</v>
      </c>
      <c r="BF452" s="210">
        <f t="shared" si="362"/>
        <v>0</v>
      </c>
      <c r="BG452" s="211">
        <f t="shared" si="363"/>
        <v>0</v>
      </c>
      <c r="BH452" s="289"/>
      <c r="BI452" s="289"/>
      <c r="BJ452" s="228"/>
      <c r="BK452" s="228"/>
      <c r="BL452" s="233" t="str">
        <f t="shared" si="364"/>
        <v>05</v>
      </c>
    </row>
    <row r="453" spans="1:64" ht="12" customHeight="1">
      <c r="A453" s="333" t="s">
        <v>687</v>
      </c>
      <c r="B453" s="381" t="s">
        <v>425</v>
      </c>
      <c r="C453" s="333" t="s">
        <v>659</v>
      </c>
      <c r="D453" s="381" t="s">
        <v>406</v>
      </c>
      <c r="E453" s="381" t="s">
        <v>1053</v>
      </c>
      <c r="F453" s="381" t="s">
        <v>586</v>
      </c>
      <c r="G453" s="381" t="s">
        <v>407</v>
      </c>
      <c r="H453" s="100" t="s">
        <v>653</v>
      </c>
      <c r="I453" s="381" t="s">
        <v>505</v>
      </c>
      <c r="J453" s="382">
        <v>25000</v>
      </c>
      <c r="K453" s="382">
        <v>0</v>
      </c>
      <c r="L453" s="191" t="str">
        <f t="shared" si="323"/>
        <v>905014170503292008Ф04024431001</v>
      </c>
      <c r="M453" s="192">
        <f t="array" ref="M453">IF(COUNT(SEARCH(Удалить_Роспись_КВСР,$B453)*SEARCH(Удалить_Роспись_ПБС,$C453)*SEARCH(Удалить_Роспись_КФСР, $D453)*SEARCH(Удалить_Роспись_КЦСР,$E453)*SEARCH(Удалить_Роспись_КВР,$F453)*SEARCH(Удалить_Роспись_ЭК,$H453)*SEARCH(Удалить_Роспись_КР,$I453))&gt;0,0,1)</f>
        <v>1</v>
      </c>
      <c r="N453" s="192">
        <v>0</v>
      </c>
      <c r="O453" s="192" t="str">
        <f t="shared" si="324"/>
        <v/>
      </c>
      <c r="P453" s="192" t="str">
        <f t="shared" si="365"/>
        <v/>
      </c>
      <c r="Q453" s="300" t="str">
        <f t="shared" si="325"/>
        <v/>
      </c>
      <c r="R453" s="300" t="str">
        <f t="shared" si="326"/>
        <v/>
      </c>
      <c r="S453" s="300" t="str">
        <f t="shared" si="327"/>
        <v/>
      </c>
      <c r="T453" s="192" t="str">
        <f t="shared" si="328"/>
        <v/>
      </c>
      <c r="U453" s="303" t="str">
        <f t="shared" si="329"/>
        <v/>
      </c>
      <c r="V453" s="300" t="str">
        <f t="shared" si="330"/>
        <v/>
      </c>
      <c r="W453" s="192" t="str">
        <f t="shared" si="331"/>
        <v/>
      </c>
      <c r="X453" s="303" t="str">
        <f t="shared" si="332"/>
        <v/>
      </c>
      <c r="Y453" s="300" t="str">
        <f t="shared" si="333"/>
        <v/>
      </c>
      <c r="Z453" s="300" t="str">
        <f t="shared" si="334"/>
        <v/>
      </c>
      <c r="AA453" s="303" t="str">
        <f t="shared" si="335"/>
        <v/>
      </c>
      <c r="AB453" s="300" t="str">
        <f t="shared" si="336"/>
        <v/>
      </c>
      <c r="AC453" s="300" t="str">
        <f t="shared" si="337"/>
        <v/>
      </c>
      <c r="AD453" s="300" t="str">
        <f t="shared" si="338"/>
        <v/>
      </c>
      <c r="AE453" s="192" t="str">
        <f t="shared" si="339"/>
        <v/>
      </c>
      <c r="AF453" s="192" t="str">
        <f t="shared" si="340"/>
        <v/>
      </c>
      <c r="AG453" s="192"/>
      <c r="AJ453" s="300" t="str">
        <f t="shared" si="341"/>
        <v/>
      </c>
      <c r="AK453" s="300" t="str">
        <f t="shared" si="342"/>
        <v/>
      </c>
      <c r="AL453" s="300" t="str">
        <f t="shared" si="343"/>
        <v>бла</v>
      </c>
      <c r="AM453" s="300" t="str">
        <f t="shared" si="344"/>
        <v/>
      </c>
      <c r="AN453" s="300" t="str">
        <f t="shared" si="345"/>
        <v/>
      </c>
      <c r="AO453" s="300" t="str">
        <f t="shared" si="346"/>
        <v/>
      </c>
      <c r="AP453" s="300" t="str">
        <f t="shared" si="347"/>
        <v/>
      </c>
      <c r="AQ453" s="300" t="str">
        <f t="shared" si="348"/>
        <v/>
      </c>
      <c r="AR453" s="306" t="str">
        <f t="shared" si="349"/>
        <v/>
      </c>
      <c r="AS453" s="300" t="str">
        <f t="shared" si="350"/>
        <v/>
      </c>
      <c r="AT453" s="300" t="str">
        <f t="shared" si="351"/>
        <v/>
      </c>
      <c r="AU453" s="192" t="str">
        <f t="shared" si="352"/>
        <v>бла</v>
      </c>
      <c r="AV453" s="192" t="str">
        <f t="shared" si="353"/>
        <v>бла90501417общосн</v>
      </c>
      <c r="AW453" s="191">
        <f t="shared" si="354"/>
        <v>25000</v>
      </c>
      <c r="AX453" s="191">
        <f t="shared" si="355"/>
        <v>0</v>
      </c>
      <c r="AY453" s="191">
        <f t="shared" si="356"/>
        <v>0</v>
      </c>
      <c r="AZ453" s="191">
        <f t="shared" si="357"/>
        <v>0</v>
      </c>
      <c r="BA453" s="193">
        <f t="shared" si="358"/>
        <v>1</v>
      </c>
      <c r="BB453" s="193">
        <f t="shared" si="359"/>
        <v>1</v>
      </c>
      <c r="BC453" s="193">
        <f t="shared" si="360"/>
        <v>1</v>
      </c>
      <c r="BD453" s="191">
        <f t="shared" si="322"/>
        <v>0</v>
      </c>
      <c r="BE453" s="191">
        <f t="shared" si="361"/>
        <v>0</v>
      </c>
      <c r="BF453" s="210">
        <f t="shared" si="362"/>
        <v>0</v>
      </c>
      <c r="BG453" s="211">
        <f t="shared" si="363"/>
        <v>0</v>
      </c>
      <c r="BH453" s="289"/>
      <c r="BI453" s="289"/>
      <c r="BJ453" s="228"/>
      <c r="BK453" s="228"/>
      <c r="BL453" s="233" t="str">
        <f t="shared" si="364"/>
        <v>05</v>
      </c>
    </row>
    <row r="454" spans="1:64" ht="12" customHeight="1">
      <c r="A454" s="333" t="s">
        <v>687</v>
      </c>
      <c r="B454" s="381" t="s">
        <v>425</v>
      </c>
      <c r="C454" s="333" t="s">
        <v>659</v>
      </c>
      <c r="D454" s="381" t="s">
        <v>406</v>
      </c>
      <c r="E454" s="381" t="s">
        <v>1054</v>
      </c>
      <c r="F454" s="381" t="s">
        <v>586</v>
      </c>
      <c r="G454" s="381" t="s">
        <v>393</v>
      </c>
      <c r="H454" s="100" t="s">
        <v>653</v>
      </c>
      <c r="I454" s="381" t="s">
        <v>505</v>
      </c>
      <c r="J454" s="382">
        <v>105150</v>
      </c>
      <c r="K454" s="382">
        <v>43602.21</v>
      </c>
      <c r="L454" s="191" t="str">
        <f t="shared" si="323"/>
        <v>905014170503292008Э02024422301</v>
      </c>
      <c r="M454" s="192">
        <f t="array" ref="M454">IF(COUNT(SEARCH(Удалить_Роспись_КВСР,$B454)*SEARCH(Удалить_Роспись_ПБС,$C454)*SEARCH(Удалить_Роспись_КФСР, $D454)*SEARCH(Удалить_Роспись_КЦСР,$E454)*SEARCH(Удалить_Роспись_КВР,$F454)*SEARCH(Удалить_Роспись_ЭК,$H454)*SEARCH(Удалить_Роспись_КР,$I454))&gt;0,0,1)</f>
        <v>1</v>
      </c>
      <c r="N454" s="192">
        <v>1</v>
      </c>
      <c r="O454" s="192" t="str">
        <f t="shared" si="324"/>
        <v/>
      </c>
      <c r="P454" s="192" t="str">
        <f t="shared" si="365"/>
        <v/>
      </c>
      <c r="Q454" s="300" t="str">
        <f t="shared" si="325"/>
        <v/>
      </c>
      <c r="R454" s="300" t="str">
        <f t="shared" si="326"/>
        <v/>
      </c>
      <c r="S454" s="300" t="str">
        <f t="shared" si="327"/>
        <v/>
      </c>
      <c r="T454" s="192" t="str">
        <f t="shared" si="328"/>
        <v/>
      </c>
      <c r="U454" s="303" t="str">
        <f t="shared" si="329"/>
        <v/>
      </c>
      <c r="V454" s="300" t="str">
        <f t="shared" si="330"/>
        <v/>
      </c>
      <c r="W454" s="192" t="str">
        <f t="shared" si="331"/>
        <v/>
      </c>
      <c r="X454" s="303" t="str">
        <f t="shared" si="332"/>
        <v/>
      </c>
      <c r="Y454" s="300" t="str">
        <f t="shared" si="333"/>
        <v/>
      </c>
      <c r="Z454" s="300" t="str">
        <f t="shared" si="334"/>
        <v/>
      </c>
      <c r="AA454" s="303" t="str">
        <f t="shared" si="335"/>
        <v/>
      </c>
      <c r="AB454" s="300" t="str">
        <f t="shared" si="336"/>
        <v/>
      </c>
      <c r="AC454" s="300" t="str">
        <f t="shared" si="337"/>
        <v/>
      </c>
      <c r="AD454" s="300" t="str">
        <f t="shared" si="338"/>
        <v/>
      </c>
      <c r="AE454" s="192" t="str">
        <f t="shared" si="339"/>
        <v/>
      </c>
      <c r="AF454" s="192" t="str">
        <f t="shared" si="340"/>
        <v/>
      </c>
      <c r="AG454" s="192"/>
      <c r="AJ454" s="300" t="str">
        <f t="shared" si="341"/>
        <v/>
      </c>
      <c r="AK454" s="300" t="str">
        <f t="shared" si="342"/>
        <v/>
      </c>
      <c r="AL454" s="300" t="str">
        <f t="shared" si="343"/>
        <v>бла</v>
      </c>
      <c r="AM454" s="300" t="str">
        <f t="shared" si="344"/>
        <v/>
      </c>
      <c r="AN454" s="300" t="str">
        <f t="shared" si="345"/>
        <v/>
      </c>
      <c r="AO454" s="300" t="str">
        <f t="shared" si="346"/>
        <v/>
      </c>
      <c r="AP454" s="300" t="str">
        <f t="shared" si="347"/>
        <v/>
      </c>
      <c r="AQ454" s="300" t="str">
        <f t="shared" si="348"/>
        <v/>
      </c>
      <c r="AR454" s="306" t="str">
        <f t="shared" si="349"/>
        <v/>
      </c>
      <c r="AS454" s="300" t="str">
        <f t="shared" si="350"/>
        <v/>
      </c>
      <c r="AT454" s="300" t="str">
        <f t="shared" si="351"/>
        <v/>
      </c>
      <c r="AU454" s="192" t="str">
        <f t="shared" si="352"/>
        <v>бла</v>
      </c>
      <c r="AV454" s="192" t="str">
        <f t="shared" si="353"/>
        <v>бла90501417общком</v>
      </c>
      <c r="AW454" s="191">
        <f t="shared" si="354"/>
        <v>105150</v>
      </c>
      <c r="AX454" s="191">
        <f t="shared" si="355"/>
        <v>43602.21</v>
      </c>
      <c r="AY454" s="191">
        <f t="shared" si="356"/>
        <v>105150</v>
      </c>
      <c r="AZ454" s="191">
        <f t="shared" si="357"/>
        <v>43602.21</v>
      </c>
      <c r="BA454" s="193">
        <f t="shared" si="358"/>
        <v>1</v>
      </c>
      <c r="BB454" s="193">
        <f t="shared" si="359"/>
        <v>1</v>
      </c>
      <c r="BC454" s="193">
        <f t="shared" si="360"/>
        <v>1</v>
      </c>
      <c r="BD454" s="191">
        <f t="shared" si="322"/>
        <v>105150</v>
      </c>
      <c r="BE454" s="191">
        <f t="shared" si="361"/>
        <v>43602.21</v>
      </c>
      <c r="BF454" s="210">
        <f t="shared" si="362"/>
        <v>105150</v>
      </c>
      <c r="BG454" s="211">
        <f t="shared" si="363"/>
        <v>105150</v>
      </c>
      <c r="BH454" s="289"/>
      <c r="BI454" s="289"/>
      <c r="BJ454" s="228"/>
      <c r="BK454" s="228"/>
      <c r="BL454" s="233" t="str">
        <f t="shared" si="364"/>
        <v>05</v>
      </c>
    </row>
    <row r="455" spans="1:64" ht="12" customHeight="1">
      <c r="A455" s="333" t="s">
        <v>687</v>
      </c>
      <c r="B455" s="381" t="s">
        <v>425</v>
      </c>
      <c r="C455" s="333" t="s">
        <v>659</v>
      </c>
      <c r="D455" s="381" t="s">
        <v>406</v>
      </c>
      <c r="E455" s="381" t="s">
        <v>1055</v>
      </c>
      <c r="F455" s="381" t="s">
        <v>586</v>
      </c>
      <c r="G455" s="381" t="s">
        <v>394</v>
      </c>
      <c r="H455" s="100" t="s">
        <v>653</v>
      </c>
      <c r="I455" s="381" t="s">
        <v>505</v>
      </c>
      <c r="J455" s="382">
        <v>5000</v>
      </c>
      <c r="K455" s="382">
        <v>0</v>
      </c>
      <c r="L455" s="191" t="str">
        <f t="shared" si="323"/>
        <v>905014170503293008003024422501</v>
      </c>
      <c r="M455" s="192">
        <f t="array" ref="M455">IF(COUNT(SEARCH(Удалить_Роспись_КВСР,$B455)*SEARCH(Удалить_Роспись_ПБС,$C455)*SEARCH(Удалить_Роспись_КФСР, $D455)*SEARCH(Удалить_Роспись_КЦСР,$E455)*SEARCH(Удалить_Роспись_КВР,$F455)*SEARCH(Удалить_Роспись_ЭК,$H455)*SEARCH(Удалить_Роспись_КР,$I455))&gt;0,0,1)</f>
        <v>1</v>
      </c>
      <c r="N455" s="192">
        <v>0</v>
      </c>
      <c r="O455" s="192" t="str">
        <f t="shared" si="324"/>
        <v/>
      </c>
      <c r="P455" s="192" t="str">
        <f t="shared" si="365"/>
        <v/>
      </c>
      <c r="Q455" s="300" t="str">
        <f t="shared" si="325"/>
        <v/>
      </c>
      <c r="R455" s="300" t="str">
        <f t="shared" si="326"/>
        <v/>
      </c>
      <c r="S455" s="300" t="str">
        <f t="shared" si="327"/>
        <v/>
      </c>
      <c r="T455" s="192" t="str">
        <f t="shared" si="328"/>
        <v/>
      </c>
      <c r="U455" s="303" t="str">
        <f t="shared" si="329"/>
        <v/>
      </c>
      <c r="V455" s="300" t="str">
        <f t="shared" si="330"/>
        <v/>
      </c>
      <c r="W455" s="192" t="str">
        <f t="shared" si="331"/>
        <v/>
      </c>
      <c r="X455" s="303" t="str">
        <f t="shared" si="332"/>
        <v/>
      </c>
      <c r="Y455" s="300" t="str">
        <f t="shared" si="333"/>
        <v/>
      </c>
      <c r="Z455" s="300" t="str">
        <f t="shared" si="334"/>
        <v/>
      </c>
      <c r="AA455" s="303" t="str">
        <f t="shared" si="335"/>
        <v/>
      </c>
      <c r="AB455" s="300" t="str">
        <f t="shared" si="336"/>
        <v/>
      </c>
      <c r="AC455" s="300" t="str">
        <f t="shared" si="337"/>
        <v/>
      </c>
      <c r="AD455" s="300" t="str">
        <f t="shared" si="338"/>
        <v/>
      </c>
      <c r="AE455" s="192" t="str">
        <f t="shared" si="339"/>
        <v/>
      </c>
      <c r="AF455" s="192" t="str">
        <f t="shared" si="340"/>
        <v/>
      </c>
      <c r="AG455" s="192"/>
      <c r="AJ455" s="300" t="str">
        <f t="shared" si="341"/>
        <v/>
      </c>
      <c r="AK455" s="300" t="str">
        <f t="shared" si="342"/>
        <v/>
      </c>
      <c r="AL455" s="300" t="str">
        <f t="shared" si="343"/>
        <v>бла</v>
      </c>
      <c r="AM455" s="300" t="str">
        <f t="shared" si="344"/>
        <v/>
      </c>
      <c r="AN455" s="300" t="str">
        <f t="shared" si="345"/>
        <v/>
      </c>
      <c r="AO455" s="300" t="str">
        <f t="shared" si="346"/>
        <v/>
      </c>
      <c r="AP455" s="300" t="str">
        <f t="shared" si="347"/>
        <v/>
      </c>
      <c r="AQ455" s="300" t="str">
        <f t="shared" si="348"/>
        <v/>
      </c>
      <c r="AR455" s="306" t="str">
        <f t="shared" si="349"/>
        <v/>
      </c>
      <c r="AS455" s="300" t="str">
        <f t="shared" si="350"/>
        <v/>
      </c>
      <c r="AT455" s="300" t="str">
        <f t="shared" si="351"/>
        <v/>
      </c>
      <c r="AU455" s="192" t="str">
        <f t="shared" si="352"/>
        <v>бла</v>
      </c>
      <c r="AV455" s="192" t="str">
        <f t="shared" si="353"/>
        <v>бла90501417общпро</v>
      </c>
      <c r="AW455" s="191">
        <f t="shared" si="354"/>
        <v>5000</v>
      </c>
      <c r="AX455" s="191">
        <f t="shared" si="355"/>
        <v>0</v>
      </c>
      <c r="AY455" s="191">
        <f t="shared" si="356"/>
        <v>0</v>
      </c>
      <c r="AZ455" s="191">
        <f t="shared" si="357"/>
        <v>0</v>
      </c>
      <c r="BA455" s="193">
        <f t="shared" si="358"/>
        <v>1</v>
      </c>
      <c r="BB455" s="193">
        <f t="shared" si="359"/>
        <v>1</v>
      </c>
      <c r="BC455" s="193">
        <f t="shared" si="360"/>
        <v>1</v>
      </c>
      <c r="BD455" s="191">
        <f t="shared" si="322"/>
        <v>0</v>
      </c>
      <c r="BE455" s="191">
        <f t="shared" si="361"/>
        <v>0</v>
      </c>
      <c r="BF455" s="210">
        <f t="shared" si="362"/>
        <v>0</v>
      </c>
      <c r="BG455" s="211">
        <f t="shared" si="363"/>
        <v>0</v>
      </c>
      <c r="BH455" s="289"/>
      <c r="BI455" s="289"/>
      <c r="BJ455" s="228"/>
      <c r="BK455" s="228"/>
      <c r="BL455" s="233" t="str">
        <f t="shared" si="364"/>
        <v>05</v>
      </c>
    </row>
    <row r="456" spans="1:64" ht="12" customHeight="1">
      <c r="A456" s="333" t="s">
        <v>687</v>
      </c>
      <c r="B456" s="381" t="s">
        <v>425</v>
      </c>
      <c r="C456" s="333" t="s">
        <v>659</v>
      </c>
      <c r="D456" s="381" t="s">
        <v>406</v>
      </c>
      <c r="E456" s="381" t="s">
        <v>1055</v>
      </c>
      <c r="F456" s="381" t="s">
        <v>586</v>
      </c>
      <c r="G456" s="381" t="s">
        <v>389</v>
      </c>
      <c r="H456" s="100" t="s">
        <v>653</v>
      </c>
      <c r="I456" s="381" t="s">
        <v>505</v>
      </c>
      <c r="J456" s="382">
        <v>15000</v>
      </c>
      <c r="K456" s="382">
        <v>0</v>
      </c>
      <c r="L456" s="191" t="str">
        <f t="shared" si="323"/>
        <v>905014170503293008003024422601</v>
      </c>
      <c r="M456" s="192">
        <f t="array" ref="M456">IF(COUNT(SEARCH(Удалить_Роспись_КВСР,$B456)*SEARCH(Удалить_Роспись_ПБС,$C456)*SEARCH(Удалить_Роспись_КФСР, $D456)*SEARCH(Удалить_Роспись_КЦСР,$E456)*SEARCH(Удалить_Роспись_КВР,$F456)*SEARCH(Удалить_Роспись_ЭК,$H456)*SEARCH(Удалить_Роспись_КР,$I456))&gt;0,0,1)</f>
        <v>1</v>
      </c>
      <c r="N456" s="192">
        <v>0</v>
      </c>
      <c r="O456" s="192" t="str">
        <f t="shared" si="324"/>
        <v/>
      </c>
      <c r="P456" s="192" t="str">
        <f t="shared" si="365"/>
        <v/>
      </c>
      <c r="Q456" s="300" t="str">
        <f t="shared" si="325"/>
        <v/>
      </c>
      <c r="R456" s="300" t="str">
        <f t="shared" si="326"/>
        <v/>
      </c>
      <c r="S456" s="300" t="str">
        <f t="shared" si="327"/>
        <v/>
      </c>
      <c r="T456" s="192" t="str">
        <f t="shared" si="328"/>
        <v/>
      </c>
      <c r="U456" s="303" t="str">
        <f t="shared" si="329"/>
        <v/>
      </c>
      <c r="V456" s="300" t="str">
        <f t="shared" si="330"/>
        <v/>
      </c>
      <c r="W456" s="192" t="str">
        <f t="shared" si="331"/>
        <v/>
      </c>
      <c r="X456" s="303" t="str">
        <f t="shared" si="332"/>
        <v/>
      </c>
      <c r="Y456" s="300" t="str">
        <f t="shared" si="333"/>
        <v/>
      </c>
      <c r="Z456" s="300" t="str">
        <f t="shared" si="334"/>
        <v/>
      </c>
      <c r="AA456" s="303" t="str">
        <f t="shared" si="335"/>
        <v/>
      </c>
      <c r="AB456" s="300" t="str">
        <f t="shared" si="336"/>
        <v/>
      </c>
      <c r="AC456" s="300" t="str">
        <f t="shared" si="337"/>
        <v/>
      </c>
      <c r="AD456" s="300" t="str">
        <f t="shared" si="338"/>
        <v/>
      </c>
      <c r="AE456" s="192" t="str">
        <f t="shared" si="339"/>
        <v/>
      </c>
      <c r="AF456" s="192" t="str">
        <f t="shared" si="340"/>
        <v/>
      </c>
      <c r="AG456" s="192"/>
      <c r="AJ456" s="300" t="str">
        <f t="shared" si="341"/>
        <v/>
      </c>
      <c r="AK456" s="300" t="str">
        <f t="shared" si="342"/>
        <v/>
      </c>
      <c r="AL456" s="300" t="str">
        <f t="shared" si="343"/>
        <v>бла</v>
      </c>
      <c r="AM456" s="300" t="str">
        <f t="shared" si="344"/>
        <v/>
      </c>
      <c r="AN456" s="300" t="str">
        <f t="shared" si="345"/>
        <v/>
      </c>
      <c r="AO456" s="300" t="str">
        <f t="shared" si="346"/>
        <v/>
      </c>
      <c r="AP456" s="300" t="str">
        <f t="shared" si="347"/>
        <v/>
      </c>
      <c r="AQ456" s="300" t="str">
        <f t="shared" si="348"/>
        <v/>
      </c>
      <c r="AR456" s="306" t="str">
        <f t="shared" si="349"/>
        <v/>
      </c>
      <c r="AS456" s="300" t="str">
        <f t="shared" si="350"/>
        <v/>
      </c>
      <c r="AT456" s="300" t="str">
        <f t="shared" si="351"/>
        <v/>
      </c>
      <c r="AU456" s="192" t="str">
        <f t="shared" si="352"/>
        <v>бла</v>
      </c>
      <c r="AV456" s="192" t="str">
        <f t="shared" si="353"/>
        <v>бла90501417общпро</v>
      </c>
      <c r="AW456" s="191">
        <f t="shared" si="354"/>
        <v>15000</v>
      </c>
      <c r="AX456" s="191">
        <f t="shared" si="355"/>
        <v>0</v>
      </c>
      <c r="AY456" s="191">
        <f t="shared" si="356"/>
        <v>0</v>
      </c>
      <c r="AZ456" s="191">
        <f t="shared" si="357"/>
        <v>0</v>
      </c>
      <c r="BA456" s="193">
        <f t="shared" si="358"/>
        <v>1</v>
      </c>
      <c r="BB456" s="193">
        <f t="shared" si="359"/>
        <v>1</v>
      </c>
      <c r="BC456" s="193">
        <f t="shared" si="360"/>
        <v>1</v>
      </c>
      <c r="BD456" s="191">
        <f t="shared" si="322"/>
        <v>0</v>
      </c>
      <c r="BE456" s="191">
        <f t="shared" si="361"/>
        <v>0</v>
      </c>
      <c r="BF456" s="210">
        <f t="shared" si="362"/>
        <v>0</v>
      </c>
      <c r="BG456" s="211">
        <f t="shared" si="363"/>
        <v>0</v>
      </c>
      <c r="BH456" s="289"/>
      <c r="BI456" s="289"/>
      <c r="BJ456" s="228"/>
      <c r="BK456" s="228"/>
      <c r="BL456" s="233" t="str">
        <f t="shared" si="364"/>
        <v>05</v>
      </c>
    </row>
    <row r="457" spans="1:64" ht="12" customHeight="1">
      <c r="A457" s="333" t="s">
        <v>687</v>
      </c>
      <c r="B457" s="381" t="s">
        <v>425</v>
      </c>
      <c r="C457" s="333" t="s">
        <v>659</v>
      </c>
      <c r="D457" s="381" t="s">
        <v>408</v>
      </c>
      <c r="E457" s="381" t="s">
        <v>903</v>
      </c>
      <c r="F457" s="381" t="s">
        <v>608</v>
      </c>
      <c r="G457" s="381" t="s">
        <v>385</v>
      </c>
      <c r="H457" s="100" t="s">
        <v>653</v>
      </c>
      <c r="I457" s="381" t="s">
        <v>505</v>
      </c>
      <c r="J457" s="382">
        <v>51753.15</v>
      </c>
      <c r="K457" s="382">
        <v>51753.15</v>
      </c>
      <c r="L457" s="191" t="str">
        <f t="shared" si="323"/>
        <v>90501417070790900Ч005011121101</v>
      </c>
      <c r="M457" s="192">
        <f t="array" ref="M457">IF(COUNT(SEARCH(Удалить_Роспись_КВСР,$B457)*SEARCH(Удалить_Роспись_ПБС,$C457)*SEARCH(Удалить_Роспись_КФСР, $D457)*SEARCH(Удалить_Роспись_КЦСР,$E457)*SEARCH(Удалить_Роспись_КВР,$F457)*SEARCH(Удалить_Роспись_ЭК,$H457)*SEARCH(Удалить_Роспись_КР,$I457))&gt;0,0,1)</f>
        <v>1</v>
      </c>
      <c r="N457" s="192">
        <v>0</v>
      </c>
      <c r="O457" s="192" t="str">
        <f t="shared" si="324"/>
        <v/>
      </c>
      <c r="P457" s="192" t="str">
        <f t="shared" si="365"/>
        <v/>
      </c>
      <c r="Q457" s="300" t="str">
        <f t="shared" si="325"/>
        <v/>
      </c>
      <c r="R457" s="300" t="str">
        <f t="shared" si="326"/>
        <v/>
      </c>
      <c r="S457" s="300" t="str">
        <f t="shared" si="327"/>
        <v/>
      </c>
      <c r="T457" s="192" t="str">
        <f t="shared" si="328"/>
        <v/>
      </c>
      <c r="U457" s="303" t="str">
        <f t="shared" si="329"/>
        <v/>
      </c>
      <c r="V457" s="300" t="str">
        <f t="shared" si="330"/>
        <v/>
      </c>
      <c r="W457" s="192" t="str">
        <f t="shared" si="331"/>
        <v/>
      </c>
      <c r="X457" s="303" t="str">
        <f t="shared" si="332"/>
        <v/>
      </c>
      <c r="Y457" s="300" t="str">
        <f t="shared" si="333"/>
        <v/>
      </c>
      <c r="Z457" s="300" t="str">
        <f t="shared" si="334"/>
        <v/>
      </c>
      <c r="AA457" s="303" t="str">
        <f t="shared" si="335"/>
        <v/>
      </c>
      <c r="AB457" s="300" t="str">
        <f t="shared" si="336"/>
        <v/>
      </c>
      <c r="AC457" s="300" t="str">
        <f t="shared" si="337"/>
        <v/>
      </c>
      <c r="AD457" s="300" t="str">
        <f t="shared" si="338"/>
        <v/>
      </c>
      <c r="AE457" s="192" t="str">
        <f t="shared" si="339"/>
        <v/>
      </c>
      <c r="AF457" s="192" t="str">
        <f t="shared" si="340"/>
        <v/>
      </c>
      <c r="AG457" s="192"/>
      <c r="AJ457" s="300" t="str">
        <f t="shared" si="341"/>
        <v/>
      </c>
      <c r="AK457" s="300" t="str">
        <f t="shared" si="342"/>
        <v/>
      </c>
      <c r="AL457" s="300" t="str">
        <f t="shared" si="343"/>
        <v/>
      </c>
      <c r="AM457" s="300" t="str">
        <f t="shared" si="344"/>
        <v/>
      </c>
      <c r="AN457" s="300" t="str">
        <f t="shared" si="345"/>
        <v/>
      </c>
      <c r="AO457" s="300" t="str">
        <f t="shared" si="346"/>
        <v/>
      </c>
      <c r="AP457" s="300" t="str">
        <f t="shared" si="347"/>
        <v/>
      </c>
      <c r="AQ457" s="300" t="str">
        <f t="shared" si="348"/>
        <v/>
      </c>
      <c r="AR457" s="306" t="str">
        <f t="shared" si="349"/>
        <v/>
      </c>
      <c r="AS457" s="300" t="str">
        <f t="shared" si="350"/>
        <v/>
      </c>
      <c r="AT457" s="300" t="str">
        <f t="shared" si="351"/>
        <v/>
      </c>
      <c r="AU457" s="192" t="str">
        <f t="shared" si="352"/>
        <v>рбс</v>
      </c>
      <c r="AV457" s="192" t="str">
        <f t="shared" si="353"/>
        <v>рбс90501417общопл</v>
      </c>
      <c r="AW457" s="191">
        <f t="shared" si="354"/>
        <v>51753.15</v>
      </c>
      <c r="AX457" s="191">
        <f t="shared" si="355"/>
        <v>51753.15</v>
      </c>
      <c r="AY457" s="191">
        <f t="shared" si="356"/>
        <v>0</v>
      </c>
      <c r="AZ457" s="191">
        <f t="shared" si="357"/>
        <v>0</v>
      </c>
      <c r="BA457" s="193">
        <f t="shared" si="358"/>
        <v>1</v>
      </c>
      <c r="BB457" s="193">
        <f t="shared" si="359"/>
        <v>1</v>
      </c>
      <c r="BC457" s="193">
        <f t="shared" si="360"/>
        <v>1</v>
      </c>
      <c r="BD457" s="191">
        <f t="shared" si="322"/>
        <v>0</v>
      </c>
      <c r="BE457" s="191">
        <f t="shared" si="361"/>
        <v>0</v>
      </c>
      <c r="BF457" s="210">
        <f t="shared" si="362"/>
        <v>0</v>
      </c>
      <c r="BG457" s="211">
        <f t="shared" si="363"/>
        <v>0</v>
      </c>
      <c r="BH457" s="289"/>
      <c r="BI457" s="289"/>
      <c r="BJ457" s="228"/>
      <c r="BK457" s="228"/>
      <c r="BL457" s="233" t="str">
        <f t="shared" si="364"/>
        <v>07</v>
      </c>
    </row>
    <row r="458" spans="1:64" ht="12" customHeight="1">
      <c r="A458" s="333" t="s">
        <v>687</v>
      </c>
      <c r="B458" s="381" t="s">
        <v>425</v>
      </c>
      <c r="C458" s="333" t="s">
        <v>659</v>
      </c>
      <c r="D458" s="381" t="s">
        <v>408</v>
      </c>
      <c r="E458" s="381" t="s">
        <v>903</v>
      </c>
      <c r="F458" s="381" t="s">
        <v>902</v>
      </c>
      <c r="G458" s="381" t="s">
        <v>387</v>
      </c>
      <c r="H458" s="100" t="s">
        <v>653</v>
      </c>
      <c r="I458" s="381" t="s">
        <v>505</v>
      </c>
      <c r="J458" s="382">
        <v>15670.85</v>
      </c>
      <c r="K458" s="382">
        <v>15670.85</v>
      </c>
      <c r="L458" s="191" t="str">
        <f t="shared" si="323"/>
        <v>90501417070790900Ч005011921301</v>
      </c>
      <c r="M458" s="192">
        <f t="array" ref="M458">IF(COUNT(SEARCH(Удалить_Роспись_КВСР,$B458)*SEARCH(Удалить_Роспись_ПБС,$C458)*SEARCH(Удалить_Роспись_КФСР, $D458)*SEARCH(Удалить_Роспись_КЦСР,$E458)*SEARCH(Удалить_Роспись_КВР,$F458)*SEARCH(Удалить_Роспись_ЭК,$H458)*SEARCH(Удалить_Роспись_КР,$I458))&gt;0,0,1)</f>
        <v>1</v>
      </c>
      <c r="N458" s="192">
        <v>0</v>
      </c>
      <c r="O458" s="192" t="str">
        <f t="shared" si="324"/>
        <v/>
      </c>
      <c r="P458" s="192" t="str">
        <f t="shared" si="365"/>
        <v/>
      </c>
      <c r="Q458" s="300" t="str">
        <f t="shared" si="325"/>
        <v/>
      </c>
      <c r="R458" s="300" t="str">
        <f t="shared" si="326"/>
        <v/>
      </c>
      <c r="S458" s="300" t="str">
        <f t="shared" si="327"/>
        <v/>
      </c>
      <c r="T458" s="192" t="str">
        <f t="shared" si="328"/>
        <v/>
      </c>
      <c r="U458" s="303" t="str">
        <f t="shared" si="329"/>
        <v/>
      </c>
      <c r="V458" s="300" t="str">
        <f t="shared" si="330"/>
        <v/>
      </c>
      <c r="W458" s="192" t="str">
        <f t="shared" si="331"/>
        <v/>
      </c>
      <c r="X458" s="303" t="str">
        <f t="shared" si="332"/>
        <v/>
      </c>
      <c r="Y458" s="300" t="str">
        <f t="shared" si="333"/>
        <v/>
      </c>
      <c r="Z458" s="300" t="str">
        <f t="shared" si="334"/>
        <v/>
      </c>
      <c r="AA458" s="303" t="str">
        <f t="shared" si="335"/>
        <v/>
      </c>
      <c r="AB458" s="300" t="str">
        <f t="shared" si="336"/>
        <v/>
      </c>
      <c r="AC458" s="300" t="str">
        <f t="shared" si="337"/>
        <v/>
      </c>
      <c r="AD458" s="300" t="str">
        <f t="shared" si="338"/>
        <v/>
      </c>
      <c r="AE458" s="192" t="str">
        <f t="shared" si="339"/>
        <v/>
      </c>
      <c r="AF458" s="192" t="str">
        <f t="shared" si="340"/>
        <v/>
      </c>
      <c r="AG458" s="192"/>
      <c r="AJ458" s="300" t="str">
        <f t="shared" si="341"/>
        <v/>
      </c>
      <c r="AK458" s="300" t="str">
        <f t="shared" si="342"/>
        <v/>
      </c>
      <c r="AL458" s="300" t="str">
        <f t="shared" si="343"/>
        <v/>
      </c>
      <c r="AM458" s="300" t="str">
        <f t="shared" si="344"/>
        <v/>
      </c>
      <c r="AN458" s="300" t="str">
        <f t="shared" si="345"/>
        <v/>
      </c>
      <c r="AO458" s="300" t="str">
        <f t="shared" si="346"/>
        <v/>
      </c>
      <c r="AP458" s="300" t="str">
        <f t="shared" si="347"/>
        <v/>
      </c>
      <c r="AQ458" s="300" t="str">
        <f t="shared" si="348"/>
        <v/>
      </c>
      <c r="AR458" s="306" t="str">
        <f t="shared" si="349"/>
        <v/>
      </c>
      <c r="AS458" s="300" t="str">
        <f t="shared" si="350"/>
        <v/>
      </c>
      <c r="AT458" s="300" t="str">
        <f t="shared" si="351"/>
        <v/>
      </c>
      <c r="AU458" s="192" t="str">
        <f t="shared" si="352"/>
        <v>рбс</v>
      </c>
      <c r="AV458" s="192" t="str">
        <f t="shared" si="353"/>
        <v>рбс90501417общопл</v>
      </c>
      <c r="AW458" s="191">
        <f t="shared" si="354"/>
        <v>15670.85</v>
      </c>
      <c r="AX458" s="191">
        <f t="shared" si="355"/>
        <v>15670.85</v>
      </c>
      <c r="AY458" s="191">
        <f t="shared" si="356"/>
        <v>0</v>
      </c>
      <c r="AZ458" s="191">
        <f t="shared" si="357"/>
        <v>0</v>
      </c>
      <c r="BA458" s="193">
        <f t="shared" si="358"/>
        <v>1</v>
      </c>
      <c r="BB458" s="193">
        <f t="shared" si="359"/>
        <v>1</v>
      </c>
      <c r="BC458" s="193">
        <f t="shared" si="360"/>
        <v>1</v>
      </c>
      <c r="BD458" s="191">
        <f t="shared" si="322"/>
        <v>0</v>
      </c>
      <c r="BE458" s="191">
        <f t="shared" si="361"/>
        <v>0</v>
      </c>
      <c r="BF458" s="210">
        <f t="shared" si="362"/>
        <v>0</v>
      </c>
      <c r="BG458" s="211">
        <f t="shared" si="363"/>
        <v>0</v>
      </c>
      <c r="BH458" s="289"/>
      <c r="BI458" s="289"/>
      <c r="BJ458" s="228"/>
      <c r="BK458" s="228"/>
      <c r="BL458" s="233" t="str">
        <f t="shared" si="364"/>
        <v>07</v>
      </c>
    </row>
    <row r="459" spans="1:64" ht="12" customHeight="1">
      <c r="A459" s="333" t="s">
        <v>687</v>
      </c>
      <c r="B459" s="381" t="s">
        <v>425</v>
      </c>
      <c r="C459" s="333" t="s">
        <v>659</v>
      </c>
      <c r="D459" s="381" t="s">
        <v>409</v>
      </c>
      <c r="E459" s="381" t="s">
        <v>1056</v>
      </c>
      <c r="F459" s="381" t="s">
        <v>586</v>
      </c>
      <c r="G459" s="381" t="s">
        <v>395</v>
      </c>
      <c r="H459" s="100" t="s">
        <v>653</v>
      </c>
      <c r="I459" s="381" t="s">
        <v>505</v>
      </c>
      <c r="J459" s="382">
        <v>45000</v>
      </c>
      <c r="K459" s="382">
        <v>19000</v>
      </c>
      <c r="L459" s="191" t="str">
        <f t="shared" si="323"/>
        <v>905014170801295008001024429001</v>
      </c>
      <c r="M459" s="192">
        <f t="array" ref="M459">IF(COUNT(SEARCH(Удалить_Роспись_КВСР,$B459)*SEARCH(Удалить_Роспись_ПБС,$C459)*SEARCH(Удалить_Роспись_КФСР, $D459)*SEARCH(Удалить_Роспись_КЦСР,$E459)*SEARCH(Удалить_Роспись_КВР,$F459)*SEARCH(Удалить_Роспись_ЭК,$H459)*SEARCH(Удалить_Роспись_КР,$I459))&gt;0,0,1)</f>
        <v>1</v>
      </c>
      <c r="N459" s="192">
        <f>IF(COUNT(SEARCH(Удалить_Индекс_КВСР,$B459)*SEARCH(Удалить_Индекс_ПБС,$C459)*SEARCH(Удалить_Индекс_КФСР,$D459)*SEARCH(Удалить_Индекс_КЦСР,$E459)*SEARCH(Удалить_Индекс_КВР,$F459)*SEARCH(Удалить_Индекс_ЭК,$H459)*SEARCH(Удалить_Индекс_КР,$I459))&gt;0,0,1)</f>
        <v>1</v>
      </c>
      <c r="O459" s="192" t="str">
        <f t="shared" si="324"/>
        <v/>
      </c>
      <c r="P459" s="192" t="str">
        <f t="shared" si="365"/>
        <v/>
      </c>
      <c r="Q459" s="300" t="str">
        <f t="shared" si="325"/>
        <v/>
      </c>
      <c r="R459" s="300" t="str">
        <f t="shared" si="326"/>
        <v/>
      </c>
      <c r="S459" s="300" t="str">
        <f t="shared" si="327"/>
        <v/>
      </c>
      <c r="T459" s="192" t="str">
        <f t="shared" si="328"/>
        <v/>
      </c>
      <c r="U459" s="303" t="str">
        <f t="shared" si="329"/>
        <v/>
      </c>
      <c r="V459" s="300" t="str">
        <f t="shared" si="330"/>
        <v/>
      </c>
      <c r="W459" s="192" t="str">
        <f t="shared" si="331"/>
        <v/>
      </c>
      <c r="X459" s="303" t="str">
        <f t="shared" si="332"/>
        <v/>
      </c>
      <c r="Y459" s="300" t="str">
        <f t="shared" si="333"/>
        <v/>
      </c>
      <c r="Z459" s="300" t="str">
        <f t="shared" si="334"/>
        <v/>
      </c>
      <c r="AA459" s="303" t="str">
        <f t="shared" si="335"/>
        <v/>
      </c>
      <c r="AB459" s="300" t="str">
        <f t="shared" si="336"/>
        <v/>
      </c>
      <c r="AC459" s="300" t="str">
        <f t="shared" si="337"/>
        <v/>
      </c>
      <c r="AD459" s="300" t="str">
        <f t="shared" si="338"/>
        <v/>
      </c>
      <c r="AE459" s="192" t="str">
        <f t="shared" si="339"/>
        <v/>
      </c>
      <c r="AF459" s="192" t="str">
        <f t="shared" si="340"/>
        <v/>
      </c>
      <c r="AG459" s="192"/>
      <c r="AJ459" s="300" t="str">
        <f t="shared" si="341"/>
        <v/>
      </c>
      <c r="AK459" s="300" t="str">
        <f t="shared" si="342"/>
        <v/>
      </c>
      <c r="AL459" s="300" t="str">
        <f t="shared" si="343"/>
        <v/>
      </c>
      <c r="AM459" s="300" t="str">
        <f t="shared" si="344"/>
        <v/>
      </c>
      <c r="AN459" s="300" t="str">
        <f t="shared" si="345"/>
        <v/>
      </c>
      <c r="AO459" s="300" t="str">
        <f t="shared" si="346"/>
        <v/>
      </c>
      <c r="AP459" s="300" t="str">
        <f t="shared" si="347"/>
        <v/>
      </c>
      <c r="AQ459" s="300" t="str">
        <f t="shared" si="348"/>
        <v/>
      </c>
      <c r="AR459" s="306" t="str">
        <f t="shared" si="349"/>
        <v/>
      </c>
      <c r="AS459" s="300" t="str">
        <f t="shared" si="350"/>
        <v/>
      </c>
      <c r="AT459" s="300" t="str">
        <f t="shared" si="351"/>
        <v/>
      </c>
      <c r="AU459" s="192" t="str">
        <f t="shared" si="352"/>
        <v>рбс</v>
      </c>
      <c r="AV459" s="192" t="str">
        <f t="shared" si="353"/>
        <v>рбс90501417общпро</v>
      </c>
      <c r="AW459" s="191">
        <f t="shared" si="354"/>
        <v>45000</v>
      </c>
      <c r="AX459" s="191">
        <f t="shared" si="355"/>
        <v>19000</v>
      </c>
      <c r="AY459" s="191">
        <f t="shared" si="356"/>
        <v>45000</v>
      </c>
      <c r="AZ459" s="191">
        <f t="shared" si="357"/>
        <v>19000</v>
      </c>
      <c r="BA459" s="193">
        <f t="shared" si="358"/>
        <v>1</v>
      </c>
      <c r="BB459" s="193">
        <f t="shared" si="359"/>
        <v>1</v>
      </c>
      <c r="BC459" s="193">
        <f t="shared" si="360"/>
        <v>1</v>
      </c>
      <c r="BD459" s="191">
        <f t="shared" ref="BD459:BD522" si="366">IF(ISNA(BA459),0,AY459*$BA459)</f>
        <v>45000</v>
      </c>
      <c r="BE459" s="191">
        <f t="shared" si="361"/>
        <v>19000</v>
      </c>
      <c r="BF459" s="210">
        <f t="shared" si="362"/>
        <v>45000</v>
      </c>
      <c r="BG459" s="211">
        <f t="shared" si="363"/>
        <v>45000</v>
      </c>
      <c r="BH459" s="289"/>
      <c r="BI459" s="289"/>
      <c r="BJ459" s="228"/>
      <c r="BK459" s="228"/>
      <c r="BL459" s="233" t="str">
        <f t="shared" si="364"/>
        <v>08</v>
      </c>
    </row>
    <row r="460" spans="1:64" ht="12" customHeight="1">
      <c r="A460" s="333" t="s">
        <v>687</v>
      </c>
      <c r="B460" s="381" t="s">
        <v>425</v>
      </c>
      <c r="C460" s="333" t="s">
        <v>659</v>
      </c>
      <c r="D460" s="381" t="s">
        <v>409</v>
      </c>
      <c r="E460" s="381" t="s">
        <v>1056</v>
      </c>
      <c r="F460" s="381" t="s">
        <v>586</v>
      </c>
      <c r="G460" s="381" t="s">
        <v>397</v>
      </c>
      <c r="H460" s="100" t="s">
        <v>653</v>
      </c>
      <c r="I460" s="381" t="s">
        <v>505</v>
      </c>
      <c r="J460" s="382">
        <v>15000</v>
      </c>
      <c r="K460" s="382">
        <v>7000</v>
      </c>
      <c r="L460" s="191" t="str">
        <f t="shared" si="323"/>
        <v>905014170801295008001024434001</v>
      </c>
      <c r="M460" s="192">
        <f t="array" ref="M460">IF(COUNT(SEARCH(Удалить_Роспись_КВСР,$B460)*SEARCH(Удалить_Роспись_ПБС,$C460)*SEARCH(Удалить_Роспись_КФСР, $D460)*SEARCH(Удалить_Роспись_КЦСР,$E460)*SEARCH(Удалить_Роспись_КВР,$F460)*SEARCH(Удалить_Роспись_ЭК,$H460)*SEARCH(Удалить_Роспись_КР,$I460))&gt;0,0,1)</f>
        <v>1</v>
      </c>
      <c r="N460" s="192">
        <f>IF(COUNT(SEARCH(Удалить_Индекс_КВСР,$B460)*SEARCH(Удалить_Индекс_ПБС,$C460)*SEARCH(Удалить_Индекс_КФСР,$D460)*SEARCH(Удалить_Индекс_КЦСР,$E460)*SEARCH(Удалить_Индекс_КВР,$F460)*SEARCH(Удалить_Индекс_ЭК,$H460)*SEARCH(Удалить_Индекс_КР,$I460))&gt;0,0,1)</f>
        <v>1</v>
      </c>
      <c r="O460" s="192" t="str">
        <f t="shared" si="324"/>
        <v/>
      </c>
      <c r="P460" s="192" t="str">
        <f t="shared" si="365"/>
        <v/>
      </c>
      <c r="Q460" s="300" t="str">
        <f t="shared" si="325"/>
        <v/>
      </c>
      <c r="R460" s="300" t="str">
        <f t="shared" si="326"/>
        <v/>
      </c>
      <c r="S460" s="300" t="str">
        <f t="shared" si="327"/>
        <v/>
      </c>
      <c r="T460" s="192" t="str">
        <f t="shared" si="328"/>
        <v/>
      </c>
      <c r="U460" s="303" t="str">
        <f t="shared" si="329"/>
        <v/>
      </c>
      <c r="V460" s="300" t="str">
        <f t="shared" si="330"/>
        <v/>
      </c>
      <c r="W460" s="192" t="str">
        <f t="shared" si="331"/>
        <v/>
      </c>
      <c r="X460" s="303" t="str">
        <f t="shared" si="332"/>
        <v/>
      </c>
      <c r="Y460" s="300" t="str">
        <f t="shared" si="333"/>
        <v/>
      </c>
      <c r="Z460" s="300" t="str">
        <f t="shared" si="334"/>
        <v/>
      </c>
      <c r="AA460" s="303" t="str">
        <f t="shared" si="335"/>
        <v/>
      </c>
      <c r="AB460" s="300" t="str">
        <f t="shared" si="336"/>
        <v/>
      </c>
      <c r="AC460" s="300" t="str">
        <f t="shared" si="337"/>
        <v/>
      </c>
      <c r="AD460" s="300" t="str">
        <f t="shared" si="338"/>
        <v/>
      </c>
      <c r="AE460" s="192" t="str">
        <f t="shared" si="339"/>
        <v/>
      </c>
      <c r="AF460" s="192" t="str">
        <f t="shared" si="340"/>
        <v/>
      </c>
      <c r="AG460" s="192"/>
      <c r="AJ460" s="300" t="str">
        <f t="shared" si="341"/>
        <v/>
      </c>
      <c r="AK460" s="300" t="str">
        <f t="shared" si="342"/>
        <v/>
      </c>
      <c r="AL460" s="300" t="str">
        <f t="shared" si="343"/>
        <v/>
      </c>
      <c r="AM460" s="300" t="str">
        <f t="shared" si="344"/>
        <v/>
      </c>
      <c r="AN460" s="300" t="str">
        <f t="shared" si="345"/>
        <v/>
      </c>
      <c r="AO460" s="300" t="str">
        <f t="shared" si="346"/>
        <v/>
      </c>
      <c r="AP460" s="300" t="str">
        <f t="shared" si="347"/>
        <v/>
      </c>
      <c r="AQ460" s="300" t="str">
        <f t="shared" si="348"/>
        <v/>
      </c>
      <c r="AR460" s="306" t="str">
        <f t="shared" si="349"/>
        <v/>
      </c>
      <c r="AS460" s="300" t="str">
        <f t="shared" si="350"/>
        <v/>
      </c>
      <c r="AT460" s="300" t="str">
        <f t="shared" si="351"/>
        <v/>
      </c>
      <c r="AU460" s="192" t="str">
        <f t="shared" si="352"/>
        <v>рбс</v>
      </c>
      <c r="AV460" s="192" t="str">
        <f t="shared" si="353"/>
        <v>рбс90501417общпро</v>
      </c>
      <c r="AW460" s="191">
        <f t="shared" si="354"/>
        <v>15000</v>
      </c>
      <c r="AX460" s="191">
        <f t="shared" si="355"/>
        <v>7000</v>
      </c>
      <c r="AY460" s="191">
        <f t="shared" si="356"/>
        <v>15000</v>
      </c>
      <c r="AZ460" s="191">
        <f t="shared" si="357"/>
        <v>7000</v>
      </c>
      <c r="BA460" s="193">
        <f t="shared" si="358"/>
        <v>1</v>
      </c>
      <c r="BB460" s="193">
        <f t="shared" si="359"/>
        <v>1</v>
      </c>
      <c r="BC460" s="193">
        <f t="shared" si="360"/>
        <v>1</v>
      </c>
      <c r="BD460" s="191">
        <f t="shared" si="366"/>
        <v>15000</v>
      </c>
      <c r="BE460" s="191">
        <f t="shared" si="361"/>
        <v>7000</v>
      </c>
      <c r="BF460" s="210">
        <f t="shared" si="362"/>
        <v>15000</v>
      </c>
      <c r="BG460" s="211">
        <f t="shared" si="363"/>
        <v>15000</v>
      </c>
      <c r="BH460" s="289"/>
      <c r="BI460" s="289"/>
      <c r="BJ460" s="228"/>
      <c r="BK460" s="228"/>
      <c r="BL460" s="233" t="str">
        <f t="shared" si="364"/>
        <v>08</v>
      </c>
    </row>
    <row r="461" spans="1:64" ht="12" customHeight="1">
      <c r="A461" s="333" t="s">
        <v>687</v>
      </c>
      <c r="B461" s="381" t="s">
        <v>425</v>
      </c>
      <c r="C461" s="333" t="s">
        <v>659</v>
      </c>
      <c r="D461" s="381" t="s">
        <v>411</v>
      </c>
      <c r="E461" s="381" t="s">
        <v>1057</v>
      </c>
      <c r="F461" s="381" t="s">
        <v>608</v>
      </c>
      <c r="G461" s="381" t="s">
        <v>385</v>
      </c>
      <c r="H461" s="100" t="s">
        <v>653</v>
      </c>
      <c r="I461" s="381" t="s">
        <v>505</v>
      </c>
      <c r="J461" s="382">
        <v>159171.29999999999</v>
      </c>
      <c r="K461" s="382">
        <v>104517.53</v>
      </c>
      <c r="L461" s="191" t="str">
        <f t="shared" si="323"/>
        <v>905014171101294008000011121101</v>
      </c>
      <c r="M461" s="192">
        <f t="array" ref="M461">IF(COUNT(SEARCH(Удалить_Роспись_КВСР,$B461)*SEARCH(Удалить_Роспись_ПБС,$C461)*SEARCH(Удалить_Роспись_КФСР, $D461)*SEARCH(Удалить_Роспись_КЦСР,$E461)*SEARCH(Удалить_Роспись_КВР,$F461)*SEARCH(Удалить_Роспись_ЭК,$H461)*SEARCH(Удалить_Роспись_КР,$I461))&gt;0,0,1)</f>
        <v>1</v>
      </c>
      <c r="N461" s="192">
        <v>0</v>
      </c>
      <c r="O461" s="192" t="str">
        <f t="shared" si="324"/>
        <v/>
      </c>
      <c r="P461" s="192" t="str">
        <f t="shared" si="365"/>
        <v/>
      </c>
      <c r="Q461" s="300" t="str">
        <f t="shared" si="325"/>
        <v/>
      </c>
      <c r="R461" s="300" t="str">
        <f t="shared" si="326"/>
        <v/>
      </c>
      <c r="S461" s="300" t="str">
        <f t="shared" si="327"/>
        <v/>
      </c>
      <c r="T461" s="192" t="str">
        <f t="shared" si="328"/>
        <v/>
      </c>
      <c r="U461" s="303" t="str">
        <f t="shared" si="329"/>
        <v/>
      </c>
      <c r="V461" s="300" t="str">
        <f t="shared" si="330"/>
        <v/>
      </c>
      <c r="W461" s="192" t="str">
        <f t="shared" si="331"/>
        <v/>
      </c>
      <c r="X461" s="303" t="str">
        <f t="shared" si="332"/>
        <v/>
      </c>
      <c r="Y461" s="300" t="str">
        <f t="shared" si="333"/>
        <v/>
      </c>
      <c r="Z461" s="300" t="str">
        <f t="shared" si="334"/>
        <v/>
      </c>
      <c r="AA461" s="303" t="str">
        <f t="shared" si="335"/>
        <v/>
      </c>
      <c r="AB461" s="300" t="str">
        <f t="shared" si="336"/>
        <v/>
      </c>
      <c r="AC461" s="300" t="str">
        <f t="shared" si="337"/>
        <v/>
      </c>
      <c r="AD461" s="300" t="str">
        <f t="shared" si="338"/>
        <v/>
      </c>
      <c r="AE461" s="192" t="str">
        <f t="shared" si="339"/>
        <v/>
      </c>
      <c r="AF461" s="192" t="str">
        <f t="shared" si="340"/>
        <v/>
      </c>
      <c r="AG461" s="192"/>
      <c r="AJ461" s="300" t="str">
        <f t="shared" si="341"/>
        <v/>
      </c>
      <c r="AK461" s="300" t="str">
        <f t="shared" si="342"/>
        <v/>
      </c>
      <c r="AL461" s="300" t="str">
        <f t="shared" si="343"/>
        <v/>
      </c>
      <c r="AM461" s="300" t="str">
        <f t="shared" si="344"/>
        <v/>
      </c>
      <c r="AN461" s="300" t="str">
        <f t="shared" si="345"/>
        <v/>
      </c>
      <c r="AO461" s="300" t="str">
        <f t="shared" si="346"/>
        <v>физ</v>
      </c>
      <c r="AP461" s="300" t="str">
        <f t="shared" si="347"/>
        <v/>
      </c>
      <c r="AQ461" s="300" t="str">
        <f t="shared" si="348"/>
        <v/>
      </c>
      <c r="AR461" s="306" t="str">
        <f t="shared" si="349"/>
        <v/>
      </c>
      <c r="AS461" s="300" t="str">
        <f t="shared" si="350"/>
        <v/>
      </c>
      <c r="AT461" s="300" t="str">
        <f t="shared" si="351"/>
        <v/>
      </c>
      <c r="AU461" s="192" t="str">
        <f t="shared" si="352"/>
        <v>физ</v>
      </c>
      <c r="AV461" s="192" t="str">
        <f t="shared" si="353"/>
        <v>физ90501417общопл</v>
      </c>
      <c r="AW461" s="191">
        <f t="shared" si="354"/>
        <v>159171.29999999999</v>
      </c>
      <c r="AX461" s="191">
        <f t="shared" si="355"/>
        <v>104517.53</v>
      </c>
      <c r="AY461" s="191">
        <f t="shared" si="356"/>
        <v>0</v>
      </c>
      <c r="AZ461" s="191">
        <f t="shared" si="357"/>
        <v>0</v>
      </c>
      <c r="BA461" s="193">
        <f t="shared" si="358"/>
        <v>1</v>
      </c>
      <c r="BB461" s="193">
        <f t="shared" si="359"/>
        <v>1</v>
      </c>
      <c r="BC461" s="193">
        <f t="shared" si="360"/>
        <v>1</v>
      </c>
      <c r="BD461" s="191">
        <f t="shared" si="366"/>
        <v>0</v>
      </c>
      <c r="BE461" s="191">
        <f t="shared" si="361"/>
        <v>0</v>
      </c>
      <c r="BF461" s="210">
        <f t="shared" si="362"/>
        <v>0</v>
      </c>
      <c r="BG461" s="211">
        <f t="shared" si="363"/>
        <v>0</v>
      </c>
      <c r="BH461" s="289"/>
      <c r="BI461" s="289"/>
      <c r="BJ461" s="228"/>
      <c r="BK461" s="228"/>
      <c r="BL461" s="233" t="str">
        <f t="shared" si="364"/>
        <v>11</v>
      </c>
    </row>
    <row r="462" spans="1:64" ht="12" customHeight="1">
      <c r="A462" s="333" t="s">
        <v>687</v>
      </c>
      <c r="B462" s="381" t="s">
        <v>425</v>
      </c>
      <c r="C462" s="333" t="s">
        <v>659</v>
      </c>
      <c r="D462" s="381" t="s">
        <v>411</v>
      </c>
      <c r="E462" s="381" t="s">
        <v>1057</v>
      </c>
      <c r="F462" s="381" t="s">
        <v>902</v>
      </c>
      <c r="G462" s="381" t="s">
        <v>387</v>
      </c>
      <c r="H462" s="100" t="s">
        <v>653</v>
      </c>
      <c r="I462" s="381" t="s">
        <v>505</v>
      </c>
      <c r="J462" s="382">
        <v>46561.95</v>
      </c>
      <c r="K462" s="382">
        <v>29831.119999999999</v>
      </c>
      <c r="L462" s="191" t="str">
        <f t="shared" ref="L462:L525" si="367">CONCATENATE(B462,C462,D462,E462,F462,G462,I462)</f>
        <v>905014171101294008000011921301</v>
      </c>
      <c r="M462" s="192">
        <f t="array" ref="M462">IF(COUNT(SEARCH(Удалить_Роспись_КВСР,$B462)*SEARCH(Удалить_Роспись_ПБС,$C462)*SEARCH(Удалить_Роспись_КФСР, $D462)*SEARCH(Удалить_Роспись_КЦСР,$E462)*SEARCH(Удалить_Роспись_КВР,$F462)*SEARCH(Удалить_Роспись_ЭК,$H462)*SEARCH(Удалить_Роспись_КР,$I462))&gt;0,0,1)</f>
        <v>1</v>
      </c>
      <c r="N462" s="192">
        <v>0</v>
      </c>
      <c r="O462" s="192" t="str">
        <f t="shared" ref="O462:O525" si="368">IF(OR($E462="263П001",$E462="092П000"),"атп","")</f>
        <v/>
      </c>
      <c r="P462" s="192" t="str">
        <f t="shared" si="365"/>
        <v/>
      </c>
      <c r="Q462" s="300" t="str">
        <f t="shared" ref="Q462:Q525" si="369">IF(OR($E462="282Д002",$E462="909Д000"),"инв","")</f>
        <v/>
      </c>
      <c r="R462" s="300" t="str">
        <f t="shared" ref="R462:R525" si="370">IF(OR($E462="2928006",$E462="4118004",$E462="909Ж000"),"зем","")</f>
        <v/>
      </c>
      <c r="S462" s="300" t="str">
        <f t="shared" ref="S462:S525" si="371">IF($D462="1001","пен","")</f>
        <v/>
      </c>
      <c r="T462" s="192" t="str">
        <f t="shared" ref="T462:T525" si="372">IF($E462="9018000","рез","")</f>
        <v/>
      </c>
      <c r="U462" s="303" t="str">
        <f t="shared" ref="U462:U525" si="373">IF(LEFT($E462,3)="795","рцп","")</f>
        <v/>
      </c>
      <c r="V462" s="300" t="str">
        <f t="shared" ref="V462:V525" si="374">IF(AND($B462="830",OR($E462="1038212",$E462="0358000",E462="0348223",E462="1018001",E462="1018210",E462="1038000",E462="0318202",E462="0368203",E462="0538001")),"мер","")</f>
        <v/>
      </c>
      <c r="W462" s="192" t="str">
        <f t="shared" ref="W462:W525" si="375">IF(AND($B462="806",$D462="0503"),"бла","")</f>
        <v/>
      </c>
      <c r="X462" s="303" t="str">
        <f t="shared" ref="X462:X525" si="376">IF(AND($B462="806",$E462="5058606"),"жил","")</f>
        <v/>
      </c>
      <c r="Y462" s="300" t="str">
        <f t="shared" ref="Y462:Y525" si="377">IF($D462="0107","выб","")</f>
        <v/>
      </c>
      <c r="Z462" s="300" t="str">
        <f t="shared" ref="Z462:Z525" si="378">IF($G462="251","меж","")</f>
        <v/>
      </c>
      <c r="AA462" s="303" t="str">
        <f t="shared" ref="AA462:AA525" si="379">IF($B462="800","кцп","")</f>
        <v/>
      </c>
      <c r="AB462" s="300" t="str">
        <f t="shared" ref="AB462:AB525" si="380">IF($F462="611","смз","")</f>
        <v/>
      </c>
      <c r="AC462" s="300" t="str">
        <f t="shared" ref="AC462:AC525" si="381">IF($D462="1301","дол","")</f>
        <v/>
      </c>
      <c r="AD462" s="300" t="str">
        <f t="shared" ref="AD462:AD525" si="382">IF($F462="612","сиц","")</f>
        <v/>
      </c>
      <c r="AE462" s="192" t="str">
        <f t="shared" ref="AE462:AE525" si="383">IF(AND($B462="890",$E462="9098000",F462="870"),"рсф","")</f>
        <v/>
      </c>
      <c r="AF462" s="192" t="str">
        <f t="shared" ref="AF462:AF525" si="384">IF(AND($F462="330",B462="806"),"поч","")</f>
        <v/>
      </c>
      <c r="AG462" s="192"/>
      <c r="AJ462" s="300" t="str">
        <f t="shared" ref="AJ462:AJ525" si="385">IF(AND(D462="0503",G462="223",OR(E462="2118002",E462="2218002",E462="2338004",E462="2718002",E462="2928002",E462="3018002",E462="3118002",E462="3218002",E462="3418002",E462="3658002",E462="3718002",E462="3818002",E462="3948001",E462="4118002",E462="4218002",E462="4218001",E462="4318002",E462="4418002",E462="4618002")),"осв","")</f>
        <v/>
      </c>
      <c r="AK462" s="300" t="str">
        <f t="shared" ref="AK462:AK525" si="386">IF($D462="0107","выб","")</f>
        <v/>
      </c>
      <c r="AL462" s="300" t="str">
        <f t="shared" ref="AL462:AL525" si="387">IF(OR($D462="0409",$D462="0503"),"бла","")</f>
        <v/>
      </c>
      <c r="AM462" s="300" t="str">
        <f t="shared" ref="AM462:AM525" si="388">IF($G462="251","меж","")</f>
        <v/>
      </c>
      <c r="AN462" s="300" t="str">
        <f t="shared" ref="AN462:AN525" si="389">IF($D462="0501","жил","")</f>
        <v/>
      </c>
      <c r="AO462" s="300" t="str">
        <f t="shared" ref="AO462:AO525" si="390">IF($D462="1101","физ","")</f>
        <v>физ</v>
      </c>
      <c r="AP462" s="300" t="str">
        <f t="shared" ref="AP462:AP525" si="391">IF($D462="0408","тра","")</f>
        <v/>
      </c>
      <c r="AQ462" s="300" t="str">
        <f t="shared" ref="AQ462:AQ525" si="392">IF($D462="1001","пен","")</f>
        <v/>
      </c>
      <c r="AR462" s="306" t="str">
        <f t="shared" ref="AR462:AR525" si="393">IF(LEFT($E462,3)="795","рцп","")</f>
        <v/>
      </c>
      <c r="AS462" s="300" t="str">
        <f t="shared" ref="AS462:AS525" si="394">IF($F462="611","смз","")</f>
        <v/>
      </c>
      <c r="AT462" s="300" t="str">
        <f t="shared" ref="AT462:AT525" si="395">IF($F462="612","сиц","")</f>
        <v/>
      </c>
      <c r="AU462" s="192" t="str">
        <f t="shared" ref="AU462:AU525" si="396">IF(LEFT(B462,1)="9",LEFT(CONCATENATE(AJ462,AK462,AL462,AM462,AN462,AP462,AQ462,AR462,AS462,AT462,AO462,"рбс"),3),LEFT(CONCATENATE(O462,P462,Q462,R462,S462,T462,U462,V462,W462,X462,Y462,Z462,AA462,AB462,AC462,AD462,AE462,AF462,"рбс"),3))</f>
        <v>физ</v>
      </c>
      <c r="AV462" s="192" t="str">
        <f t="shared" ref="AV462:AV525" si="397">CONCATENATE(AU462,B462,IF(C462="ЦП270","ЦП273",IF(AND(C462="ЦС300",LEFT(E462,3)="440"),"ЦС306",IF(AND(C462="ЦУ340",LEFT(E462,3)="440"),"ЦУ347",C462))),IF(ISNA(VLOOKUP(F462,спр_Платные,1,FALSE)),"общ","пла"),VLOOKUP(G462,спр_Индексации_ЭКР,3,FALSE))</f>
        <v>физ90501417общопл</v>
      </c>
      <c r="AW462" s="191">
        <f t="shared" ref="AW462:AW525" si="398">J462*$M462</f>
        <v>46561.95</v>
      </c>
      <c r="AX462" s="191">
        <f t="shared" ref="AX462:AX525" si="399">K462*$M462</f>
        <v>29831.119999999999</v>
      </c>
      <c r="AY462" s="191">
        <f t="shared" ref="AY462:AY525" si="400">J462*$N462</f>
        <v>0</v>
      </c>
      <c r="AZ462" s="191">
        <f t="shared" ref="AZ462:AZ525" si="401">K462*$N462</f>
        <v>0</v>
      </c>
      <c r="BA462" s="193">
        <f t="shared" ref="BA462:BA525" si="402">VLOOKUP(G462,спр_Индексации_ЭКР,2,FALSE)</f>
        <v>1</v>
      </c>
      <c r="BB462" s="193">
        <f t="shared" ref="BB462:BB525" si="403">VLOOKUP(G462,спр_Индексации_ЭКР,4,FALSE)</f>
        <v>1</v>
      </c>
      <c r="BC462" s="193">
        <f t="shared" ref="BC462:BC525" si="404">VLOOKUP(G462,спр_Индексации_ЭКР,5,FALSE)</f>
        <v>1</v>
      </c>
      <c r="BD462" s="191">
        <f t="shared" si="366"/>
        <v>0</v>
      </c>
      <c r="BE462" s="191">
        <f t="shared" ref="BE462:BE525" si="405">AZ462*$BA462</f>
        <v>0</v>
      </c>
      <c r="BF462" s="210">
        <f t="shared" ref="BF462:BF525" si="406">BD462*BB462</f>
        <v>0</v>
      </c>
      <c r="BG462" s="211">
        <f t="shared" ref="BG462:BG525" si="407">BF462*BC462</f>
        <v>0</v>
      </c>
      <c r="BH462" s="289"/>
      <c r="BI462" s="289"/>
      <c r="BJ462" s="228"/>
      <c r="BK462" s="228"/>
      <c r="BL462" s="233" t="str">
        <f t="shared" ref="BL462:BL525" si="408">IF(LEFT(B462,1)="9",LEFT(D462,2),"")</f>
        <v>11</v>
      </c>
    </row>
    <row r="463" spans="1:64" ht="12" customHeight="1">
      <c r="A463" s="333" t="s">
        <v>687</v>
      </c>
      <c r="B463" s="381" t="s">
        <v>425</v>
      </c>
      <c r="C463" s="333" t="s">
        <v>659</v>
      </c>
      <c r="D463" s="381" t="s">
        <v>411</v>
      </c>
      <c r="E463" s="381" t="s">
        <v>1057</v>
      </c>
      <c r="F463" s="381" t="s">
        <v>586</v>
      </c>
      <c r="G463" s="381" t="s">
        <v>389</v>
      </c>
      <c r="H463" s="100" t="s">
        <v>653</v>
      </c>
      <c r="I463" s="381" t="s">
        <v>505</v>
      </c>
      <c r="J463" s="382">
        <v>20000</v>
      </c>
      <c r="K463" s="382">
        <v>0</v>
      </c>
      <c r="L463" s="191" t="str">
        <f t="shared" si="367"/>
        <v>905014171101294008000024422601</v>
      </c>
      <c r="M463" s="192">
        <f t="array" ref="M463">IF(COUNT(SEARCH(Удалить_Роспись_КВСР,$B463)*SEARCH(Удалить_Роспись_ПБС,$C463)*SEARCH(Удалить_Роспись_КФСР, $D463)*SEARCH(Удалить_Роспись_КЦСР,$E463)*SEARCH(Удалить_Роспись_КВР,$F463)*SEARCH(Удалить_Роспись_ЭК,$H463)*SEARCH(Удалить_Роспись_КР,$I463))&gt;0,0,1)</f>
        <v>1</v>
      </c>
      <c r="N463" s="192">
        <v>0</v>
      </c>
      <c r="O463" s="192" t="str">
        <f t="shared" si="368"/>
        <v/>
      </c>
      <c r="P463" s="192" t="str">
        <f t="shared" si="365"/>
        <v/>
      </c>
      <c r="Q463" s="300" t="str">
        <f t="shared" si="369"/>
        <v/>
      </c>
      <c r="R463" s="300" t="str">
        <f t="shared" si="370"/>
        <v/>
      </c>
      <c r="S463" s="300" t="str">
        <f t="shared" si="371"/>
        <v/>
      </c>
      <c r="T463" s="192" t="str">
        <f t="shared" si="372"/>
        <v/>
      </c>
      <c r="U463" s="303" t="str">
        <f t="shared" si="373"/>
        <v/>
      </c>
      <c r="V463" s="300" t="str">
        <f t="shared" si="374"/>
        <v/>
      </c>
      <c r="W463" s="192" t="str">
        <f t="shared" si="375"/>
        <v/>
      </c>
      <c r="X463" s="303" t="str">
        <f t="shared" si="376"/>
        <v/>
      </c>
      <c r="Y463" s="300" t="str">
        <f t="shared" si="377"/>
        <v/>
      </c>
      <c r="Z463" s="300" t="str">
        <f t="shared" si="378"/>
        <v/>
      </c>
      <c r="AA463" s="303" t="str">
        <f t="shared" si="379"/>
        <v/>
      </c>
      <c r="AB463" s="300" t="str">
        <f t="shared" si="380"/>
        <v/>
      </c>
      <c r="AC463" s="300" t="str">
        <f t="shared" si="381"/>
        <v/>
      </c>
      <c r="AD463" s="300" t="str">
        <f t="shared" si="382"/>
        <v/>
      </c>
      <c r="AE463" s="192" t="str">
        <f t="shared" si="383"/>
        <v/>
      </c>
      <c r="AF463" s="192" t="str">
        <f t="shared" si="384"/>
        <v/>
      </c>
      <c r="AG463" s="192"/>
      <c r="AJ463" s="300" t="str">
        <f t="shared" si="385"/>
        <v/>
      </c>
      <c r="AK463" s="300" t="str">
        <f t="shared" si="386"/>
        <v/>
      </c>
      <c r="AL463" s="300" t="str">
        <f t="shared" si="387"/>
        <v/>
      </c>
      <c r="AM463" s="300" t="str">
        <f t="shared" si="388"/>
        <v/>
      </c>
      <c r="AN463" s="300" t="str">
        <f t="shared" si="389"/>
        <v/>
      </c>
      <c r="AO463" s="300" t="str">
        <f t="shared" si="390"/>
        <v>физ</v>
      </c>
      <c r="AP463" s="300" t="str">
        <f t="shared" si="391"/>
        <v/>
      </c>
      <c r="AQ463" s="300" t="str">
        <f t="shared" si="392"/>
        <v/>
      </c>
      <c r="AR463" s="306" t="str">
        <f t="shared" si="393"/>
        <v/>
      </c>
      <c r="AS463" s="300" t="str">
        <f t="shared" si="394"/>
        <v/>
      </c>
      <c r="AT463" s="300" t="str">
        <f t="shared" si="395"/>
        <v/>
      </c>
      <c r="AU463" s="192" t="str">
        <f t="shared" si="396"/>
        <v>физ</v>
      </c>
      <c r="AV463" s="192" t="str">
        <f t="shared" si="397"/>
        <v>физ90501417общпро</v>
      </c>
      <c r="AW463" s="191">
        <f t="shared" si="398"/>
        <v>20000</v>
      </c>
      <c r="AX463" s="191">
        <f t="shared" si="399"/>
        <v>0</v>
      </c>
      <c r="AY463" s="191">
        <f t="shared" si="400"/>
        <v>0</v>
      </c>
      <c r="AZ463" s="191">
        <f t="shared" si="401"/>
        <v>0</v>
      </c>
      <c r="BA463" s="193">
        <f t="shared" si="402"/>
        <v>1</v>
      </c>
      <c r="BB463" s="193">
        <f t="shared" si="403"/>
        <v>1</v>
      </c>
      <c r="BC463" s="193">
        <f t="shared" si="404"/>
        <v>1</v>
      </c>
      <c r="BD463" s="191">
        <f t="shared" si="366"/>
        <v>0</v>
      </c>
      <c r="BE463" s="191">
        <f t="shared" si="405"/>
        <v>0</v>
      </c>
      <c r="BF463" s="210">
        <f t="shared" si="406"/>
        <v>0</v>
      </c>
      <c r="BG463" s="211">
        <f t="shared" si="407"/>
        <v>0</v>
      </c>
      <c r="BH463" s="289"/>
      <c r="BI463" s="289"/>
      <c r="BJ463" s="228"/>
      <c r="BK463" s="228"/>
      <c r="BL463" s="233" t="str">
        <f t="shared" si="408"/>
        <v>11</v>
      </c>
    </row>
    <row r="464" spans="1:64" ht="12" customHeight="1">
      <c r="A464" s="333" t="s">
        <v>687</v>
      </c>
      <c r="B464" s="381" t="s">
        <v>425</v>
      </c>
      <c r="C464" s="333" t="s">
        <v>659</v>
      </c>
      <c r="D464" s="381" t="s">
        <v>411</v>
      </c>
      <c r="E464" s="381" t="s">
        <v>1057</v>
      </c>
      <c r="F464" s="381" t="s">
        <v>586</v>
      </c>
      <c r="G464" s="381" t="s">
        <v>395</v>
      </c>
      <c r="H464" s="100" t="s">
        <v>653</v>
      </c>
      <c r="I464" s="381" t="s">
        <v>505</v>
      </c>
      <c r="J464" s="382">
        <v>20000</v>
      </c>
      <c r="K464" s="382">
        <v>9250</v>
      </c>
      <c r="L464" s="191" t="str">
        <f t="shared" si="367"/>
        <v>905014171101294008000024429001</v>
      </c>
      <c r="M464" s="192">
        <f t="array" ref="M464">IF(COUNT(SEARCH(Удалить_Роспись_КВСР,$B464)*SEARCH(Удалить_Роспись_ПБС,$C464)*SEARCH(Удалить_Роспись_КФСР, $D464)*SEARCH(Удалить_Роспись_КЦСР,$E464)*SEARCH(Удалить_Роспись_КВР,$F464)*SEARCH(Удалить_Роспись_ЭК,$H464)*SEARCH(Удалить_Роспись_КР,$I464))&gt;0,0,1)</f>
        <v>1</v>
      </c>
      <c r="N464" s="192">
        <v>0</v>
      </c>
      <c r="O464" s="192" t="str">
        <f t="shared" si="368"/>
        <v/>
      </c>
      <c r="P464" s="192" t="str">
        <f t="shared" si="365"/>
        <v/>
      </c>
      <c r="Q464" s="300" t="str">
        <f t="shared" si="369"/>
        <v/>
      </c>
      <c r="R464" s="300" t="str">
        <f t="shared" si="370"/>
        <v/>
      </c>
      <c r="S464" s="300" t="str">
        <f t="shared" si="371"/>
        <v/>
      </c>
      <c r="T464" s="192" t="str">
        <f t="shared" si="372"/>
        <v/>
      </c>
      <c r="U464" s="303" t="str">
        <f t="shared" si="373"/>
        <v/>
      </c>
      <c r="V464" s="300" t="str">
        <f t="shared" si="374"/>
        <v/>
      </c>
      <c r="W464" s="192" t="str">
        <f t="shared" si="375"/>
        <v/>
      </c>
      <c r="X464" s="303" t="str">
        <f t="shared" si="376"/>
        <v/>
      </c>
      <c r="Y464" s="300" t="str">
        <f t="shared" si="377"/>
        <v/>
      </c>
      <c r="Z464" s="300" t="str">
        <f t="shared" si="378"/>
        <v/>
      </c>
      <c r="AA464" s="303" t="str">
        <f t="shared" si="379"/>
        <v/>
      </c>
      <c r="AB464" s="300" t="str">
        <f t="shared" si="380"/>
        <v/>
      </c>
      <c r="AC464" s="300" t="str">
        <f t="shared" si="381"/>
        <v/>
      </c>
      <c r="AD464" s="300" t="str">
        <f t="shared" si="382"/>
        <v/>
      </c>
      <c r="AE464" s="192" t="str">
        <f t="shared" si="383"/>
        <v/>
      </c>
      <c r="AF464" s="192" t="str">
        <f t="shared" si="384"/>
        <v/>
      </c>
      <c r="AG464" s="192"/>
      <c r="AJ464" s="300" t="str">
        <f t="shared" si="385"/>
        <v/>
      </c>
      <c r="AK464" s="300" t="str">
        <f t="shared" si="386"/>
        <v/>
      </c>
      <c r="AL464" s="300" t="str">
        <f t="shared" si="387"/>
        <v/>
      </c>
      <c r="AM464" s="300" t="str">
        <f t="shared" si="388"/>
        <v/>
      </c>
      <c r="AN464" s="300" t="str">
        <f t="shared" si="389"/>
        <v/>
      </c>
      <c r="AO464" s="300" t="str">
        <f t="shared" si="390"/>
        <v>физ</v>
      </c>
      <c r="AP464" s="300" t="str">
        <f t="shared" si="391"/>
        <v/>
      </c>
      <c r="AQ464" s="300" t="str">
        <f t="shared" si="392"/>
        <v/>
      </c>
      <c r="AR464" s="306" t="str">
        <f t="shared" si="393"/>
        <v/>
      </c>
      <c r="AS464" s="300" t="str">
        <f t="shared" si="394"/>
        <v/>
      </c>
      <c r="AT464" s="300" t="str">
        <f t="shared" si="395"/>
        <v/>
      </c>
      <c r="AU464" s="192" t="str">
        <f t="shared" si="396"/>
        <v>физ</v>
      </c>
      <c r="AV464" s="192" t="str">
        <f t="shared" si="397"/>
        <v>физ90501417общпро</v>
      </c>
      <c r="AW464" s="191">
        <f t="shared" si="398"/>
        <v>20000</v>
      </c>
      <c r="AX464" s="191">
        <f t="shared" si="399"/>
        <v>9250</v>
      </c>
      <c r="AY464" s="191">
        <f t="shared" si="400"/>
        <v>0</v>
      </c>
      <c r="AZ464" s="191">
        <f t="shared" si="401"/>
        <v>0</v>
      </c>
      <c r="BA464" s="193">
        <f t="shared" si="402"/>
        <v>1</v>
      </c>
      <c r="BB464" s="193">
        <f t="shared" si="403"/>
        <v>1</v>
      </c>
      <c r="BC464" s="193">
        <f t="shared" si="404"/>
        <v>1</v>
      </c>
      <c r="BD464" s="191">
        <f t="shared" si="366"/>
        <v>0</v>
      </c>
      <c r="BE464" s="191">
        <f t="shared" si="405"/>
        <v>0</v>
      </c>
      <c r="BF464" s="210">
        <f t="shared" si="406"/>
        <v>0</v>
      </c>
      <c r="BG464" s="211">
        <f t="shared" si="407"/>
        <v>0</v>
      </c>
      <c r="BH464" s="289"/>
      <c r="BI464" s="289"/>
      <c r="BJ464" s="228"/>
      <c r="BK464" s="228"/>
      <c r="BL464" s="233" t="str">
        <f t="shared" si="408"/>
        <v>11</v>
      </c>
    </row>
    <row r="465" spans="1:64" ht="12" customHeight="1">
      <c r="A465" s="333" t="s">
        <v>687</v>
      </c>
      <c r="B465" s="381" t="s">
        <v>425</v>
      </c>
      <c r="C465" s="333" t="s">
        <v>659</v>
      </c>
      <c r="D465" s="381" t="s">
        <v>411</v>
      </c>
      <c r="E465" s="381" t="s">
        <v>1057</v>
      </c>
      <c r="F465" s="381" t="s">
        <v>586</v>
      </c>
      <c r="G465" s="381" t="s">
        <v>397</v>
      </c>
      <c r="H465" s="100" t="s">
        <v>653</v>
      </c>
      <c r="I465" s="381" t="s">
        <v>505</v>
      </c>
      <c r="J465" s="382">
        <v>30000</v>
      </c>
      <c r="K465" s="382">
        <v>20000</v>
      </c>
      <c r="L465" s="191" t="str">
        <f t="shared" si="367"/>
        <v>905014171101294008000024434001</v>
      </c>
      <c r="M465" s="192">
        <f t="array" ref="M465">IF(COUNT(SEARCH(Удалить_Роспись_КВСР,$B465)*SEARCH(Удалить_Роспись_ПБС,$C465)*SEARCH(Удалить_Роспись_КФСР, $D465)*SEARCH(Удалить_Роспись_КЦСР,$E465)*SEARCH(Удалить_Роспись_КВР,$F465)*SEARCH(Удалить_Роспись_ЭК,$H465)*SEARCH(Удалить_Роспись_КР,$I465))&gt;0,0,1)</f>
        <v>1</v>
      </c>
      <c r="N465" s="192">
        <v>0</v>
      </c>
      <c r="O465" s="192" t="str">
        <f t="shared" si="368"/>
        <v/>
      </c>
      <c r="P465" s="192" t="str">
        <f t="shared" si="365"/>
        <v/>
      </c>
      <c r="Q465" s="300" t="str">
        <f t="shared" si="369"/>
        <v/>
      </c>
      <c r="R465" s="300" t="str">
        <f t="shared" si="370"/>
        <v/>
      </c>
      <c r="S465" s="300" t="str">
        <f t="shared" si="371"/>
        <v/>
      </c>
      <c r="T465" s="192" t="str">
        <f t="shared" si="372"/>
        <v/>
      </c>
      <c r="U465" s="303" t="str">
        <f t="shared" si="373"/>
        <v/>
      </c>
      <c r="V465" s="300" t="str">
        <f t="shared" si="374"/>
        <v/>
      </c>
      <c r="W465" s="192" t="str">
        <f t="shared" si="375"/>
        <v/>
      </c>
      <c r="X465" s="303" t="str">
        <f t="shared" si="376"/>
        <v/>
      </c>
      <c r="Y465" s="300" t="str">
        <f t="shared" si="377"/>
        <v/>
      </c>
      <c r="Z465" s="300" t="str">
        <f t="shared" si="378"/>
        <v/>
      </c>
      <c r="AA465" s="303" t="str">
        <f t="shared" si="379"/>
        <v/>
      </c>
      <c r="AB465" s="300" t="str">
        <f t="shared" si="380"/>
        <v/>
      </c>
      <c r="AC465" s="300" t="str">
        <f t="shared" si="381"/>
        <v/>
      </c>
      <c r="AD465" s="300" t="str">
        <f t="shared" si="382"/>
        <v/>
      </c>
      <c r="AE465" s="192" t="str">
        <f t="shared" si="383"/>
        <v/>
      </c>
      <c r="AF465" s="192" t="str">
        <f t="shared" si="384"/>
        <v/>
      </c>
      <c r="AG465" s="192"/>
      <c r="AJ465" s="300" t="str">
        <f t="shared" si="385"/>
        <v/>
      </c>
      <c r="AK465" s="300" t="str">
        <f t="shared" si="386"/>
        <v/>
      </c>
      <c r="AL465" s="300" t="str">
        <f t="shared" si="387"/>
        <v/>
      </c>
      <c r="AM465" s="300" t="str">
        <f t="shared" si="388"/>
        <v/>
      </c>
      <c r="AN465" s="300" t="str">
        <f t="shared" si="389"/>
        <v/>
      </c>
      <c r="AO465" s="300" t="str">
        <f t="shared" si="390"/>
        <v>физ</v>
      </c>
      <c r="AP465" s="300" t="str">
        <f t="shared" si="391"/>
        <v/>
      </c>
      <c r="AQ465" s="300" t="str">
        <f t="shared" si="392"/>
        <v/>
      </c>
      <c r="AR465" s="306" t="str">
        <f t="shared" si="393"/>
        <v/>
      </c>
      <c r="AS465" s="300" t="str">
        <f t="shared" si="394"/>
        <v/>
      </c>
      <c r="AT465" s="300" t="str">
        <f t="shared" si="395"/>
        <v/>
      </c>
      <c r="AU465" s="192" t="str">
        <f t="shared" si="396"/>
        <v>физ</v>
      </c>
      <c r="AV465" s="192" t="str">
        <f t="shared" si="397"/>
        <v>физ90501417общпро</v>
      </c>
      <c r="AW465" s="191">
        <f t="shared" si="398"/>
        <v>30000</v>
      </c>
      <c r="AX465" s="191">
        <f t="shared" si="399"/>
        <v>20000</v>
      </c>
      <c r="AY465" s="191">
        <f t="shared" si="400"/>
        <v>0</v>
      </c>
      <c r="AZ465" s="191">
        <f t="shared" si="401"/>
        <v>0</v>
      </c>
      <c r="BA465" s="193">
        <f t="shared" si="402"/>
        <v>1</v>
      </c>
      <c r="BB465" s="193">
        <f t="shared" si="403"/>
        <v>1</v>
      </c>
      <c r="BC465" s="193">
        <f t="shared" si="404"/>
        <v>1</v>
      </c>
      <c r="BD465" s="191">
        <f t="shared" si="366"/>
        <v>0</v>
      </c>
      <c r="BE465" s="191">
        <f t="shared" si="405"/>
        <v>0</v>
      </c>
      <c r="BF465" s="210">
        <f t="shared" si="406"/>
        <v>0</v>
      </c>
      <c r="BG465" s="211">
        <f t="shared" si="407"/>
        <v>0</v>
      </c>
      <c r="BH465" s="289"/>
      <c r="BI465" s="289"/>
      <c r="BJ465" s="228"/>
      <c r="BK465" s="228"/>
      <c r="BL465" s="233" t="str">
        <f t="shared" si="408"/>
        <v>11</v>
      </c>
    </row>
    <row r="466" spans="1:64" ht="12" customHeight="1">
      <c r="A466" s="333" t="s">
        <v>687</v>
      </c>
      <c r="B466" s="381" t="s">
        <v>425</v>
      </c>
      <c r="C466" s="333" t="s">
        <v>659</v>
      </c>
      <c r="D466" s="381" t="s">
        <v>411</v>
      </c>
      <c r="E466" s="381" t="s">
        <v>1058</v>
      </c>
      <c r="F466" s="381" t="s">
        <v>608</v>
      </c>
      <c r="G466" s="381" t="s">
        <v>385</v>
      </c>
      <c r="H466" s="100" t="s">
        <v>653</v>
      </c>
      <c r="I466" s="381" t="s">
        <v>505</v>
      </c>
      <c r="J466" s="382">
        <v>8768.25</v>
      </c>
      <c r="K466" s="382">
        <v>5845.44</v>
      </c>
      <c r="L466" s="191" t="str">
        <f t="shared" si="367"/>
        <v>905014171101294008100011121101</v>
      </c>
      <c r="M466" s="192">
        <f t="array" ref="M466">IF(COUNT(SEARCH(Удалить_Роспись_КВСР,$B466)*SEARCH(Удалить_Роспись_ПБС,$C466)*SEARCH(Удалить_Роспись_КФСР, $D466)*SEARCH(Удалить_Роспись_КЦСР,$E466)*SEARCH(Удалить_Роспись_КВР,$F466)*SEARCH(Удалить_Роспись_ЭК,$H466)*SEARCH(Удалить_Роспись_КР,$I466))&gt;0,0,1)</f>
        <v>1</v>
      </c>
      <c r="N466" s="192">
        <v>0</v>
      </c>
      <c r="O466" s="192" t="str">
        <f t="shared" si="368"/>
        <v/>
      </c>
      <c r="P466" s="192" t="str">
        <f t="shared" si="365"/>
        <v/>
      </c>
      <c r="Q466" s="300" t="str">
        <f t="shared" si="369"/>
        <v/>
      </c>
      <c r="R466" s="300" t="str">
        <f t="shared" si="370"/>
        <v/>
      </c>
      <c r="S466" s="300" t="str">
        <f t="shared" si="371"/>
        <v/>
      </c>
      <c r="T466" s="192" t="str">
        <f t="shared" si="372"/>
        <v/>
      </c>
      <c r="U466" s="303" t="str">
        <f t="shared" si="373"/>
        <v/>
      </c>
      <c r="V466" s="300" t="str">
        <f t="shared" si="374"/>
        <v/>
      </c>
      <c r="W466" s="192" t="str">
        <f t="shared" si="375"/>
        <v/>
      </c>
      <c r="X466" s="303" t="str">
        <f t="shared" si="376"/>
        <v/>
      </c>
      <c r="Y466" s="300" t="str">
        <f t="shared" si="377"/>
        <v/>
      </c>
      <c r="Z466" s="300" t="str">
        <f t="shared" si="378"/>
        <v/>
      </c>
      <c r="AA466" s="303" t="str">
        <f t="shared" si="379"/>
        <v/>
      </c>
      <c r="AB466" s="300" t="str">
        <f t="shared" si="380"/>
        <v/>
      </c>
      <c r="AC466" s="300" t="str">
        <f t="shared" si="381"/>
        <v/>
      </c>
      <c r="AD466" s="300" t="str">
        <f t="shared" si="382"/>
        <v/>
      </c>
      <c r="AE466" s="192" t="str">
        <f t="shared" si="383"/>
        <v/>
      </c>
      <c r="AF466" s="192" t="str">
        <f t="shared" si="384"/>
        <v/>
      </c>
      <c r="AG466" s="192"/>
      <c r="AJ466" s="300" t="str">
        <f t="shared" si="385"/>
        <v/>
      </c>
      <c r="AK466" s="300" t="str">
        <f t="shared" si="386"/>
        <v/>
      </c>
      <c r="AL466" s="300" t="str">
        <f t="shared" si="387"/>
        <v/>
      </c>
      <c r="AM466" s="300" t="str">
        <f t="shared" si="388"/>
        <v/>
      </c>
      <c r="AN466" s="300" t="str">
        <f t="shared" si="389"/>
        <v/>
      </c>
      <c r="AO466" s="300" t="str">
        <f t="shared" si="390"/>
        <v>физ</v>
      </c>
      <c r="AP466" s="300" t="str">
        <f t="shared" si="391"/>
        <v/>
      </c>
      <c r="AQ466" s="300" t="str">
        <f t="shared" si="392"/>
        <v/>
      </c>
      <c r="AR466" s="306" t="str">
        <f t="shared" si="393"/>
        <v/>
      </c>
      <c r="AS466" s="300" t="str">
        <f t="shared" si="394"/>
        <v/>
      </c>
      <c r="AT466" s="300" t="str">
        <f t="shared" si="395"/>
        <v/>
      </c>
      <c r="AU466" s="192" t="str">
        <f t="shared" si="396"/>
        <v>физ</v>
      </c>
      <c r="AV466" s="192" t="str">
        <f t="shared" si="397"/>
        <v>физ90501417общопл</v>
      </c>
      <c r="AW466" s="191">
        <f t="shared" si="398"/>
        <v>8768.25</v>
      </c>
      <c r="AX466" s="191">
        <f t="shared" si="399"/>
        <v>5845.44</v>
      </c>
      <c r="AY466" s="191">
        <f t="shared" si="400"/>
        <v>0</v>
      </c>
      <c r="AZ466" s="191">
        <f t="shared" si="401"/>
        <v>0</v>
      </c>
      <c r="BA466" s="193">
        <f t="shared" si="402"/>
        <v>1</v>
      </c>
      <c r="BB466" s="193">
        <f t="shared" si="403"/>
        <v>1</v>
      </c>
      <c r="BC466" s="193">
        <f t="shared" si="404"/>
        <v>1</v>
      </c>
      <c r="BD466" s="191">
        <f t="shared" si="366"/>
        <v>0</v>
      </c>
      <c r="BE466" s="191">
        <f t="shared" si="405"/>
        <v>0</v>
      </c>
      <c r="BF466" s="210">
        <f t="shared" si="406"/>
        <v>0</v>
      </c>
      <c r="BG466" s="211">
        <f t="shared" si="407"/>
        <v>0</v>
      </c>
      <c r="BH466" s="289"/>
      <c r="BI466" s="289"/>
      <c r="BJ466" s="228"/>
      <c r="BK466" s="228"/>
      <c r="BL466" s="233" t="str">
        <f t="shared" si="408"/>
        <v>11</v>
      </c>
    </row>
    <row r="467" spans="1:64" ht="12" customHeight="1">
      <c r="A467" s="333" t="s">
        <v>687</v>
      </c>
      <c r="B467" s="381" t="s">
        <v>425</v>
      </c>
      <c r="C467" s="333" t="s">
        <v>659</v>
      </c>
      <c r="D467" s="381" t="s">
        <v>411</v>
      </c>
      <c r="E467" s="381" t="s">
        <v>1058</v>
      </c>
      <c r="F467" s="381" t="s">
        <v>902</v>
      </c>
      <c r="G467" s="381" t="s">
        <v>387</v>
      </c>
      <c r="H467" s="100" t="s">
        <v>653</v>
      </c>
      <c r="I467" s="381" t="s">
        <v>505</v>
      </c>
      <c r="J467" s="382">
        <v>2655.03</v>
      </c>
      <c r="K467" s="382">
        <v>1770</v>
      </c>
      <c r="L467" s="191" t="str">
        <f t="shared" si="367"/>
        <v>905014171101294008100011921301</v>
      </c>
      <c r="M467" s="192">
        <f t="array" ref="M467">IF(COUNT(SEARCH(Удалить_Роспись_КВСР,$B467)*SEARCH(Удалить_Роспись_ПБС,$C467)*SEARCH(Удалить_Роспись_КФСР, $D467)*SEARCH(Удалить_Роспись_КЦСР,$E467)*SEARCH(Удалить_Роспись_КВР,$F467)*SEARCH(Удалить_Роспись_ЭК,$H467)*SEARCH(Удалить_Роспись_КР,$I467))&gt;0,0,1)</f>
        <v>1</v>
      </c>
      <c r="N467" s="192">
        <v>0</v>
      </c>
      <c r="O467" s="192" t="str">
        <f t="shared" si="368"/>
        <v/>
      </c>
      <c r="P467" s="192" t="str">
        <f t="shared" si="365"/>
        <v/>
      </c>
      <c r="Q467" s="300" t="str">
        <f t="shared" si="369"/>
        <v/>
      </c>
      <c r="R467" s="300" t="str">
        <f t="shared" si="370"/>
        <v/>
      </c>
      <c r="S467" s="300" t="str">
        <f t="shared" si="371"/>
        <v/>
      </c>
      <c r="T467" s="192" t="str">
        <f t="shared" si="372"/>
        <v/>
      </c>
      <c r="U467" s="303" t="str">
        <f t="shared" si="373"/>
        <v/>
      </c>
      <c r="V467" s="300" t="str">
        <f t="shared" si="374"/>
        <v/>
      </c>
      <c r="W467" s="192" t="str">
        <f t="shared" si="375"/>
        <v/>
      </c>
      <c r="X467" s="303" t="str">
        <f t="shared" si="376"/>
        <v/>
      </c>
      <c r="Y467" s="300" t="str">
        <f t="shared" si="377"/>
        <v/>
      </c>
      <c r="Z467" s="300" t="str">
        <f t="shared" si="378"/>
        <v/>
      </c>
      <c r="AA467" s="303" t="str">
        <f t="shared" si="379"/>
        <v/>
      </c>
      <c r="AB467" s="300" t="str">
        <f t="shared" si="380"/>
        <v/>
      </c>
      <c r="AC467" s="300" t="str">
        <f t="shared" si="381"/>
        <v/>
      </c>
      <c r="AD467" s="300" t="str">
        <f t="shared" si="382"/>
        <v/>
      </c>
      <c r="AE467" s="192" t="str">
        <f t="shared" si="383"/>
        <v/>
      </c>
      <c r="AF467" s="192" t="str">
        <f t="shared" si="384"/>
        <v/>
      </c>
      <c r="AG467" s="192"/>
      <c r="AJ467" s="300" t="str">
        <f t="shared" si="385"/>
        <v/>
      </c>
      <c r="AK467" s="300" t="str">
        <f t="shared" si="386"/>
        <v/>
      </c>
      <c r="AL467" s="300" t="str">
        <f t="shared" si="387"/>
        <v/>
      </c>
      <c r="AM467" s="300" t="str">
        <f t="shared" si="388"/>
        <v/>
      </c>
      <c r="AN467" s="300" t="str">
        <f t="shared" si="389"/>
        <v/>
      </c>
      <c r="AO467" s="300" t="str">
        <f t="shared" si="390"/>
        <v>физ</v>
      </c>
      <c r="AP467" s="300" t="str">
        <f t="shared" si="391"/>
        <v/>
      </c>
      <c r="AQ467" s="300" t="str">
        <f t="shared" si="392"/>
        <v/>
      </c>
      <c r="AR467" s="306" t="str">
        <f t="shared" si="393"/>
        <v/>
      </c>
      <c r="AS467" s="300" t="str">
        <f t="shared" si="394"/>
        <v/>
      </c>
      <c r="AT467" s="300" t="str">
        <f t="shared" si="395"/>
        <v/>
      </c>
      <c r="AU467" s="192" t="str">
        <f t="shared" si="396"/>
        <v>физ</v>
      </c>
      <c r="AV467" s="192" t="str">
        <f t="shared" si="397"/>
        <v>физ90501417общопл</v>
      </c>
      <c r="AW467" s="191">
        <f t="shared" si="398"/>
        <v>2655.03</v>
      </c>
      <c r="AX467" s="191">
        <f t="shared" si="399"/>
        <v>1770</v>
      </c>
      <c r="AY467" s="191">
        <f t="shared" si="400"/>
        <v>0</v>
      </c>
      <c r="AZ467" s="191">
        <f t="shared" si="401"/>
        <v>0</v>
      </c>
      <c r="BA467" s="193">
        <f t="shared" si="402"/>
        <v>1</v>
      </c>
      <c r="BB467" s="193">
        <f t="shared" si="403"/>
        <v>1</v>
      </c>
      <c r="BC467" s="193">
        <f t="shared" si="404"/>
        <v>1</v>
      </c>
      <c r="BD467" s="191">
        <f t="shared" si="366"/>
        <v>0</v>
      </c>
      <c r="BE467" s="191">
        <f t="shared" si="405"/>
        <v>0</v>
      </c>
      <c r="BF467" s="210">
        <f t="shared" si="406"/>
        <v>0</v>
      </c>
      <c r="BG467" s="211">
        <f t="shared" si="407"/>
        <v>0</v>
      </c>
      <c r="BH467" s="289"/>
      <c r="BI467" s="289"/>
      <c r="BJ467" s="228"/>
      <c r="BK467" s="228"/>
      <c r="BL467" s="233" t="str">
        <f t="shared" si="408"/>
        <v>11</v>
      </c>
    </row>
    <row r="468" spans="1:64" ht="12" customHeight="1">
      <c r="A468" s="333" t="s">
        <v>687</v>
      </c>
      <c r="B468" s="381" t="s">
        <v>425</v>
      </c>
      <c r="C468" s="333" t="s">
        <v>659</v>
      </c>
      <c r="D468" s="381" t="s">
        <v>411</v>
      </c>
      <c r="E468" s="381" t="s">
        <v>1059</v>
      </c>
      <c r="F468" s="381" t="s">
        <v>586</v>
      </c>
      <c r="G468" s="381" t="s">
        <v>407</v>
      </c>
      <c r="H468" s="100" t="s">
        <v>653</v>
      </c>
      <c r="I468" s="381" t="s">
        <v>505</v>
      </c>
      <c r="J468" s="382">
        <v>27000</v>
      </c>
      <c r="K468" s="382">
        <v>0</v>
      </c>
      <c r="L468" s="191" t="str">
        <f t="shared" si="367"/>
        <v>905014171101294008Ф00024431001</v>
      </c>
      <c r="M468" s="192">
        <f t="array" ref="M468">IF(COUNT(SEARCH(Удалить_Роспись_КВСР,$B468)*SEARCH(Удалить_Роспись_ПБС,$C468)*SEARCH(Удалить_Роспись_КФСР, $D468)*SEARCH(Удалить_Роспись_КЦСР,$E468)*SEARCH(Удалить_Роспись_КВР,$F468)*SEARCH(Удалить_Роспись_ЭК,$H468)*SEARCH(Удалить_Роспись_КР,$I468))&gt;0,0,1)</f>
        <v>1</v>
      </c>
      <c r="N468" s="192">
        <v>0</v>
      </c>
      <c r="O468" s="192" t="str">
        <f t="shared" si="368"/>
        <v/>
      </c>
      <c r="P468" s="192" t="str">
        <f t="shared" ref="P468:P531" si="409">IF($E468="092Л000","воз","")</f>
        <v/>
      </c>
      <c r="Q468" s="300" t="str">
        <f t="shared" si="369"/>
        <v/>
      </c>
      <c r="R468" s="300" t="str">
        <f t="shared" si="370"/>
        <v/>
      </c>
      <c r="S468" s="300" t="str">
        <f t="shared" si="371"/>
        <v/>
      </c>
      <c r="T468" s="192" t="str">
        <f t="shared" si="372"/>
        <v/>
      </c>
      <c r="U468" s="303" t="str">
        <f t="shared" si="373"/>
        <v/>
      </c>
      <c r="V468" s="300" t="str">
        <f t="shared" si="374"/>
        <v/>
      </c>
      <c r="W468" s="192" t="str">
        <f t="shared" si="375"/>
        <v/>
      </c>
      <c r="X468" s="303" t="str">
        <f t="shared" si="376"/>
        <v/>
      </c>
      <c r="Y468" s="300" t="str">
        <f t="shared" si="377"/>
        <v/>
      </c>
      <c r="Z468" s="300" t="str">
        <f t="shared" si="378"/>
        <v/>
      </c>
      <c r="AA468" s="303" t="str">
        <f t="shared" si="379"/>
        <v/>
      </c>
      <c r="AB468" s="300" t="str">
        <f t="shared" si="380"/>
        <v/>
      </c>
      <c r="AC468" s="300" t="str">
        <f t="shared" si="381"/>
        <v/>
      </c>
      <c r="AD468" s="300" t="str">
        <f t="shared" si="382"/>
        <v/>
      </c>
      <c r="AE468" s="192" t="str">
        <f t="shared" si="383"/>
        <v/>
      </c>
      <c r="AF468" s="192" t="str">
        <f t="shared" si="384"/>
        <v/>
      </c>
      <c r="AG468" s="192"/>
      <c r="AJ468" s="300" t="str">
        <f t="shared" si="385"/>
        <v/>
      </c>
      <c r="AK468" s="300" t="str">
        <f t="shared" si="386"/>
        <v/>
      </c>
      <c r="AL468" s="300" t="str">
        <f t="shared" si="387"/>
        <v/>
      </c>
      <c r="AM468" s="300" t="str">
        <f t="shared" si="388"/>
        <v/>
      </c>
      <c r="AN468" s="300" t="str">
        <f t="shared" si="389"/>
        <v/>
      </c>
      <c r="AO468" s="300" t="str">
        <f t="shared" si="390"/>
        <v>физ</v>
      </c>
      <c r="AP468" s="300" t="str">
        <f t="shared" si="391"/>
        <v/>
      </c>
      <c r="AQ468" s="300" t="str">
        <f t="shared" si="392"/>
        <v/>
      </c>
      <c r="AR468" s="306" t="str">
        <f t="shared" si="393"/>
        <v/>
      </c>
      <c r="AS468" s="300" t="str">
        <f t="shared" si="394"/>
        <v/>
      </c>
      <c r="AT468" s="300" t="str">
        <f t="shared" si="395"/>
        <v/>
      </c>
      <c r="AU468" s="192" t="str">
        <f t="shared" si="396"/>
        <v>физ</v>
      </c>
      <c r="AV468" s="192" t="str">
        <f t="shared" si="397"/>
        <v>физ90501417общосн</v>
      </c>
      <c r="AW468" s="191">
        <f t="shared" si="398"/>
        <v>27000</v>
      </c>
      <c r="AX468" s="191">
        <f t="shared" si="399"/>
        <v>0</v>
      </c>
      <c r="AY468" s="191">
        <f t="shared" si="400"/>
        <v>0</v>
      </c>
      <c r="AZ468" s="191">
        <f t="shared" si="401"/>
        <v>0</v>
      </c>
      <c r="BA468" s="193">
        <f t="shared" si="402"/>
        <v>1</v>
      </c>
      <c r="BB468" s="193">
        <f t="shared" si="403"/>
        <v>1</v>
      </c>
      <c r="BC468" s="193">
        <f t="shared" si="404"/>
        <v>1</v>
      </c>
      <c r="BD468" s="191">
        <f t="shared" si="366"/>
        <v>0</v>
      </c>
      <c r="BE468" s="191">
        <f t="shared" si="405"/>
        <v>0</v>
      </c>
      <c r="BF468" s="210">
        <f t="shared" si="406"/>
        <v>0</v>
      </c>
      <c r="BG468" s="211">
        <f t="shared" si="407"/>
        <v>0</v>
      </c>
      <c r="BH468" s="289"/>
      <c r="BI468" s="289"/>
      <c r="BJ468" s="228"/>
      <c r="BK468" s="228"/>
      <c r="BL468" s="233" t="str">
        <f t="shared" si="408"/>
        <v>11</v>
      </c>
    </row>
    <row r="469" spans="1:64" ht="12" hidden="1" customHeight="1">
      <c r="A469" s="333" t="s">
        <v>688</v>
      </c>
      <c r="B469" s="381" t="s">
        <v>329</v>
      </c>
      <c r="C469" s="333" t="s">
        <v>660</v>
      </c>
      <c r="D469" s="381" t="s">
        <v>399</v>
      </c>
      <c r="E469" s="381" t="s">
        <v>864</v>
      </c>
      <c r="F469" s="381" t="s">
        <v>619</v>
      </c>
      <c r="G469" s="381" t="s">
        <v>398</v>
      </c>
      <c r="H469" s="100" t="s">
        <v>653</v>
      </c>
      <c r="I469" s="381" t="s">
        <v>339</v>
      </c>
      <c r="J469" s="382">
        <v>12900</v>
      </c>
      <c r="K469" s="382">
        <v>0</v>
      </c>
      <c r="L469" s="191" t="str">
        <f t="shared" si="367"/>
        <v>890014180113111007514053025110</v>
      </c>
      <c r="M469" s="192">
        <f t="array" ref="M469">IF(COUNT(SEARCH(Удалить_Роспись_КВСР,$B469)*SEARCH(Удалить_Роспись_ПБС,$C469)*SEARCH(Удалить_Роспись_КФСР, $D469)*SEARCH(Удалить_Роспись_КЦСР,$E469)*SEARCH(Удалить_Роспись_КВР,$F469)*SEARCH(Удалить_Роспись_ЭК,$H469)*SEARCH(Удалить_Роспись_КР,$I469))&gt;0,0,1)</f>
        <v>0</v>
      </c>
      <c r="N469" s="192">
        <v>0</v>
      </c>
      <c r="O469" s="192" t="str">
        <f t="shared" si="368"/>
        <v/>
      </c>
      <c r="P469" s="192" t="str">
        <f t="shared" si="409"/>
        <v/>
      </c>
      <c r="Q469" s="300" t="str">
        <f t="shared" si="369"/>
        <v/>
      </c>
      <c r="R469" s="300" t="str">
        <f t="shared" si="370"/>
        <v/>
      </c>
      <c r="S469" s="300" t="str">
        <f t="shared" si="371"/>
        <v/>
      </c>
      <c r="T469" s="192" t="str">
        <f t="shared" si="372"/>
        <v/>
      </c>
      <c r="U469" s="303" t="str">
        <f t="shared" si="373"/>
        <v/>
      </c>
      <c r="V469" s="300" t="str">
        <f t="shared" si="374"/>
        <v/>
      </c>
      <c r="W469" s="192" t="str">
        <f t="shared" si="375"/>
        <v/>
      </c>
      <c r="X469" s="303" t="str">
        <f t="shared" si="376"/>
        <v/>
      </c>
      <c r="Y469" s="300" t="str">
        <f t="shared" si="377"/>
        <v/>
      </c>
      <c r="Z469" s="300" t="str">
        <f t="shared" si="378"/>
        <v>меж</v>
      </c>
      <c r="AA469" s="303" t="str">
        <f t="shared" si="379"/>
        <v/>
      </c>
      <c r="AB469" s="300" t="str">
        <f t="shared" si="380"/>
        <v/>
      </c>
      <c r="AC469" s="300" t="str">
        <f t="shared" si="381"/>
        <v/>
      </c>
      <c r="AD469" s="300" t="str">
        <f t="shared" si="382"/>
        <v/>
      </c>
      <c r="AE469" s="192" t="str">
        <f t="shared" si="383"/>
        <v/>
      </c>
      <c r="AF469" s="192" t="str">
        <f t="shared" si="384"/>
        <v/>
      </c>
      <c r="AG469" s="192"/>
      <c r="AJ469" s="300" t="str">
        <f t="shared" si="385"/>
        <v/>
      </c>
      <c r="AK469" s="300" t="str">
        <f t="shared" si="386"/>
        <v/>
      </c>
      <c r="AL469" s="300" t="str">
        <f t="shared" si="387"/>
        <v/>
      </c>
      <c r="AM469" s="300" t="str">
        <f t="shared" si="388"/>
        <v>меж</v>
      </c>
      <c r="AN469" s="300" t="str">
        <f t="shared" si="389"/>
        <v/>
      </c>
      <c r="AO469" s="300" t="str">
        <f t="shared" si="390"/>
        <v/>
      </c>
      <c r="AP469" s="300" t="str">
        <f t="shared" si="391"/>
        <v/>
      </c>
      <c r="AQ469" s="300" t="str">
        <f t="shared" si="392"/>
        <v/>
      </c>
      <c r="AR469" s="306" t="str">
        <f t="shared" si="393"/>
        <v/>
      </c>
      <c r="AS469" s="300" t="str">
        <f t="shared" si="394"/>
        <v/>
      </c>
      <c r="AT469" s="300" t="str">
        <f t="shared" si="395"/>
        <v/>
      </c>
      <c r="AU469" s="192" t="str">
        <f t="shared" si="396"/>
        <v>меж</v>
      </c>
      <c r="AV469" s="192" t="str">
        <f t="shared" si="397"/>
        <v>меж89001418общпро</v>
      </c>
      <c r="AW469" s="191">
        <f t="shared" si="398"/>
        <v>0</v>
      </c>
      <c r="AX469" s="191">
        <f t="shared" si="399"/>
        <v>0</v>
      </c>
      <c r="AY469" s="191">
        <f t="shared" si="400"/>
        <v>0</v>
      </c>
      <c r="AZ469" s="191">
        <f t="shared" si="401"/>
        <v>0</v>
      </c>
      <c r="BA469" s="193">
        <f t="shared" si="402"/>
        <v>1</v>
      </c>
      <c r="BB469" s="193">
        <f t="shared" si="403"/>
        <v>1</v>
      </c>
      <c r="BC469" s="193">
        <f t="shared" si="404"/>
        <v>1</v>
      </c>
      <c r="BD469" s="191">
        <f t="shared" si="366"/>
        <v>0</v>
      </c>
      <c r="BE469" s="191">
        <f t="shared" si="405"/>
        <v>0</v>
      </c>
      <c r="BF469" s="210">
        <f t="shared" si="406"/>
        <v>0</v>
      </c>
      <c r="BG469" s="211">
        <f t="shared" si="407"/>
        <v>0</v>
      </c>
      <c r="BH469" s="289"/>
      <c r="BI469" s="289"/>
      <c r="BJ469" s="228"/>
      <c r="BK469" s="228"/>
      <c r="BL469" s="233" t="str">
        <f t="shared" si="408"/>
        <v/>
      </c>
    </row>
    <row r="470" spans="1:64" ht="12" hidden="1" customHeight="1">
      <c r="A470" s="333" t="s">
        <v>688</v>
      </c>
      <c r="B470" s="381" t="s">
        <v>329</v>
      </c>
      <c r="C470" s="333" t="s">
        <v>660</v>
      </c>
      <c r="D470" s="381" t="s">
        <v>400</v>
      </c>
      <c r="E470" s="381" t="s">
        <v>865</v>
      </c>
      <c r="F470" s="381" t="s">
        <v>619</v>
      </c>
      <c r="G470" s="381" t="s">
        <v>1583</v>
      </c>
      <c r="H470" s="100" t="s">
        <v>653</v>
      </c>
      <c r="I470" s="381" t="s">
        <v>340</v>
      </c>
      <c r="J470" s="382">
        <v>394601</v>
      </c>
      <c r="K470" s="382">
        <v>263799.52</v>
      </c>
      <c r="L470" s="191" t="str">
        <f t="shared" si="367"/>
        <v>890014180203111005118053000004</v>
      </c>
      <c r="M470" s="192">
        <f t="array" ref="M470">IF(COUNT(SEARCH(Удалить_Роспись_КВСР,$B470)*SEARCH(Удалить_Роспись_ПБС,$C470)*SEARCH(Удалить_Роспись_КФСР, $D470)*SEARCH(Удалить_Роспись_КЦСР,$E470)*SEARCH(Удалить_Роспись_КВР,$F470)*SEARCH(Удалить_Роспись_ЭК,$H470)*SEARCH(Удалить_Роспись_КР,$I470))&gt;0,0,1)</f>
        <v>0</v>
      </c>
      <c r="N470" s="192">
        <v>0</v>
      </c>
      <c r="O470" s="192" t="str">
        <f t="shared" si="368"/>
        <v/>
      </c>
      <c r="P470" s="192" t="str">
        <f t="shared" si="409"/>
        <v/>
      </c>
      <c r="Q470" s="300" t="str">
        <f t="shared" si="369"/>
        <v/>
      </c>
      <c r="R470" s="300" t="str">
        <f t="shared" si="370"/>
        <v/>
      </c>
      <c r="S470" s="300" t="str">
        <f t="shared" si="371"/>
        <v/>
      </c>
      <c r="T470" s="192" t="str">
        <f t="shared" si="372"/>
        <v/>
      </c>
      <c r="U470" s="303" t="str">
        <f t="shared" si="373"/>
        <v/>
      </c>
      <c r="V470" s="300" t="str">
        <f t="shared" si="374"/>
        <v/>
      </c>
      <c r="W470" s="192" t="str">
        <f t="shared" si="375"/>
        <v/>
      </c>
      <c r="X470" s="303" t="str">
        <f t="shared" si="376"/>
        <v/>
      </c>
      <c r="Y470" s="300" t="str">
        <f t="shared" si="377"/>
        <v/>
      </c>
      <c r="Z470" s="300" t="str">
        <f t="shared" si="378"/>
        <v/>
      </c>
      <c r="AA470" s="303" t="str">
        <f t="shared" si="379"/>
        <v/>
      </c>
      <c r="AB470" s="300" t="str">
        <f t="shared" si="380"/>
        <v/>
      </c>
      <c r="AC470" s="300" t="str">
        <f t="shared" si="381"/>
        <v/>
      </c>
      <c r="AD470" s="300" t="str">
        <f t="shared" si="382"/>
        <v/>
      </c>
      <c r="AE470" s="192" t="str">
        <f t="shared" si="383"/>
        <v/>
      </c>
      <c r="AF470" s="192" t="str">
        <f t="shared" si="384"/>
        <v/>
      </c>
      <c r="AG470" s="192"/>
      <c r="AJ470" s="300" t="str">
        <f t="shared" si="385"/>
        <v/>
      </c>
      <c r="AK470" s="300" t="str">
        <f t="shared" si="386"/>
        <v/>
      </c>
      <c r="AL470" s="300" t="str">
        <f t="shared" si="387"/>
        <v/>
      </c>
      <c r="AM470" s="300" t="str">
        <f t="shared" si="388"/>
        <v/>
      </c>
      <c r="AN470" s="300" t="str">
        <f t="shared" si="389"/>
        <v/>
      </c>
      <c r="AO470" s="300" t="str">
        <f t="shared" si="390"/>
        <v/>
      </c>
      <c r="AP470" s="300" t="str">
        <f t="shared" si="391"/>
        <v/>
      </c>
      <c r="AQ470" s="300" t="str">
        <f t="shared" si="392"/>
        <v/>
      </c>
      <c r="AR470" s="306" t="str">
        <f t="shared" si="393"/>
        <v/>
      </c>
      <c r="AS470" s="300" t="str">
        <f t="shared" si="394"/>
        <v/>
      </c>
      <c r="AT470" s="300" t="str">
        <f t="shared" si="395"/>
        <v/>
      </c>
      <c r="AU470" s="192" t="str">
        <f t="shared" si="396"/>
        <v>рбс</v>
      </c>
      <c r="AV470" s="192" t="e">
        <f t="shared" si="397"/>
        <v>#N/A</v>
      </c>
      <c r="AW470" s="191">
        <f t="shared" si="398"/>
        <v>0</v>
      </c>
      <c r="AX470" s="191">
        <f t="shared" si="399"/>
        <v>0</v>
      </c>
      <c r="AY470" s="191">
        <f t="shared" si="400"/>
        <v>0</v>
      </c>
      <c r="AZ470" s="191">
        <f t="shared" si="401"/>
        <v>0</v>
      </c>
      <c r="BA470" s="193" t="e">
        <f t="shared" si="402"/>
        <v>#N/A</v>
      </c>
      <c r="BB470" s="193" t="e">
        <f t="shared" si="403"/>
        <v>#N/A</v>
      </c>
      <c r="BC470" s="193" t="e">
        <f t="shared" si="404"/>
        <v>#N/A</v>
      </c>
      <c r="BD470" s="191">
        <f t="shared" si="366"/>
        <v>0</v>
      </c>
      <c r="BE470" s="191" t="e">
        <f t="shared" si="405"/>
        <v>#N/A</v>
      </c>
      <c r="BF470" s="210" t="e">
        <f t="shared" si="406"/>
        <v>#N/A</v>
      </c>
      <c r="BG470" s="211" t="e">
        <f t="shared" si="407"/>
        <v>#N/A</v>
      </c>
      <c r="BH470" s="289"/>
      <c r="BI470" s="289"/>
      <c r="BJ470" s="228"/>
      <c r="BK470" s="228"/>
      <c r="BL470" s="233" t="str">
        <f t="shared" si="408"/>
        <v/>
      </c>
    </row>
    <row r="471" spans="1:64" ht="12" hidden="1" customHeight="1">
      <c r="A471" s="333" t="s">
        <v>688</v>
      </c>
      <c r="B471" s="381" t="s">
        <v>329</v>
      </c>
      <c r="C471" s="333" t="s">
        <v>660</v>
      </c>
      <c r="D471" s="381" t="s">
        <v>401</v>
      </c>
      <c r="E471" s="381" t="s">
        <v>866</v>
      </c>
      <c r="F471" s="381" t="s">
        <v>605</v>
      </c>
      <c r="G471" s="381" t="s">
        <v>398</v>
      </c>
      <c r="H471" s="100" t="s">
        <v>653</v>
      </c>
      <c r="I471" s="381" t="s">
        <v>339</v>
      </c>
      <c r="J471" s="382">
        <v>85216</v>
      </c>
      <c r="K471" s="382">
        <v>85216</v>
      </c>
      <c r="L471" s="191" t="str">
        <f t="shared" si="367"/>
        <v>890014180310042007412054025110</v>
      </c>
      <c r="M471" s="192">
        <f t="array" ref="M471">IF(COUNT(SEARCH(Удалить_Роспись_КВСР,$B471)*SEARCH(Удалить_Роспись_ПБС,$C471)*SEARCH(Удалить_Роспись_КФСР, $D471)*SEARCH(Удалить_Роспись_КЦСР,$E471)*SEARCH(Удалить_Роспись_КВР,$F471)*SEARCH(Удалить_Роспись_ЭК,$H471)*SEARCH(Удалить_Роспись_КР,$I471))&gt;0,0,1)</f>
        <v>0</v>
      </c>
      <c r="N471" s="192">
        <v>0</v>
      </c>
      <c r="O471" s="192" t="str">
        <f t="shared" si="368"/>
        <v/>
      </c>
      <c r="P471" s="192" t="str">
        <f t="shared" si="409"/>
        <v/>
      </c>
      <c r="Q471" s="300" t="str">
        <f t="shared" si="369"/>
        <v/>
      </c>
      <c r="R471" s="300" t="str">
        <f t="shared" si="370"/>
        <v/>
      </c>
      <c r="S471" s="300" t="str">
        <f t="shared" si="371"/>
        <v/>
      </c>
      <c r="T471" s="192" t="str">
        <f t="shared" si="372"/>
        <v/>
      </c>
      <c r="U471" s="303" t="str">
        <f t="shared" si="373"/>
        <v/>
      </c>
      <c r="V471" s="300" t="str">
        <f t="shared" si="374"/>
        <v/>
      </c>
      <c r="W471" s="192" t="str">
        <f t="shared" si="375"/>
        <v/>
      </c>
      <c r="X471" s="303" t="str">
        <f t="shared" si="376"/>
        <v/>
      </c>
      <c r="Y471" s="300" t="str">
        <f t="shared" si="377"/>
        <v/>
      </c>
      <c r="Z471" s="300" t="str">
        <f t="shared" si="378"/>
        <v>меж</v>
      </c>
      <c r="AA471" s="303" t="str">
        <f t="shared" si="379"/>
        <v/>
      </c>
      <c r="AB471" s="300" t="str">
        <f t="shared" si="380"/>
        <v/>
      </c>
      <c r="AC471" s="300" t="str">
        <f t="shared" si="381"/>
        <v/>
      </c>
      <c r="AD471" s="300" t="str">
        <f t="shared" si="382"/>
        <v/>
      </c>
      <c r="AE471" s="192" t="str">
        <f t="shared" si="383"/>
        <v/>
      </c>
      <c r="AF471" s="192" t="str">
        <f t="shared" si="384"/>
        <v/>
      </c>
      <c r="AG471" s="192"/>
      <c r="AJ471" s="300" t="str">
        <f t="shared" si="385"/>
        <v/>
      </c>
      <c r="AK471" s="300" t="str">
        <f t="shared" si="386"/>
        <v/>
      </c>
      <c r="AL471" s="300" t="str">
        <f t="shared" si="387"/>
        <v/>
      </c>
      <c r="AM471" s="300" t="str">
        <f t="shared" si="388"/>
        <v>меж</v>
      </c>
      <c r="AN471" s="300" t="str">
        <f t="shared" si="389"/>
        <v/>
      </c>
      <c r="AO471" s="300" t="str">
        <f t="shared" si="390"/>
        <v/>
      </c>
      <c r="AP471" s="300" t="str">
        <f t="shared" si="391"/>
        <v/>
      </c>
      <c r="AQ471" s="300" t="str">
        <f t="shared" si="392"/>
        <v/>
      </c>
      <c r="AR471" s="306" t="str">
        <f t="shared" si="393"/>
        <v/>
      </c>
      <c r="AS471" s="300" t="str">
        <f t="shared" si="394"/>
        <v/>
      </c>
      <c r="AT471" s="300" t="str">
        <f t="shared" si="395"/>
        <v/>
      </c>
      <c r="AU471" s="192" t="str">
        <f t="shared" si="396"/>
        <v>меж</v>
      </c>
      <c r="AV471" s="192" t="str">
        <f t="shared" si="397"/>
        <v>меж89001418общпро</v>
      </c>
      <c r="AW471" s="191">
        <f t="shared" si="398"/>
        <v>0</v>
      </c>
      <c r="AX471" s="191">
        <f t="shared" si="399"/>
        <v>0</v>
      </c>
      <c r="AY471" s="191">
        <f t="shared" si="400"/>
        <v>0</v>
      </c>
      <c r="AZ471" s="191">
        <f t="shared" si="401"/>
        <v>0</v>
      </c>
      <c r="BA471" s="193">
        <f t="shared" si="402"/>
        <v>1</v>
      </c>
      <c r="BB471" s="193">
        <f t="shared" si="403"/>
        <v>1</v>
      </c>
      <c r="BC471" s="193">
        <f t="shared" si="404"/>
        <v>1</v>
      </c>
      <c r="BD471" s="191">
        <f t="shared" si="366"/>
        <v>0</v>
      </c>
      <c r="BE471" s="191">
        <f t="shared" si="405"/>
        <v>0</v>
      </c>
      <c r="BF471" s="210">
        <f t="shared" si="406"/>
        <v>0</v>
      </c>
      <c r="BG471" s="211">
        <f t="shared" si="407"/>
        <v>0</v>
      </c>
      <c r="BH471" s="289"/>
      <c r="BI471" s="289"/>
      <c r="BJ471" s="228"/>
      <c r="BK471" s="228"/>
      <c r="BL471" s="233" t="str">
        <f t="shared" si="408"/>
        <v/>
      </c>
    </row>
    <row r="472" spans="1:64" ht="12" hidden="1" customHeight="1">
      <c r="A472" s="333" t="s">
        <v>688</v>
      </c>
      <c r="B472" s="381" t="s">
        <v>329</v>
      </c>
      <c r="C472" s="333" t="s">
        <v>660</v>
      </c>
      <c r="D472" s="381" t="s">
        <v>462</v>
      </c>
      <c r="E472" s="381" t="s">
        <v>867</v>
      </c>
      <c r="F472" s="381" t="s">
        <v>605</v>
      </c>
      <c r="G472" s="381" t="s">
        <v>398</v>
      </c>
      <c r="H472" s="100" t="s">
        <v>653</v>
      </c>
      <c r="I472" s="381" t="s">
        <v>339</v>
      </c>
      <c r="J472" s="382">
        <v>400000</v>
      </c>
      <c r="K472" s="382">
        <v>300000</v>
      </c>
      <c r="L472" s="191" t="str">
        <f t="shared" si="367"/>
        <v>890014180409091007393054025110</v>
      </c>
      <c r="M472" s="192">
        <f t="array" ref="M472">IF(COUNT(SEARCH(Удалить_Роспись_КВСР,$B472)*SEARCH(Удалить_Роспись_ПБС,$C472)*SEARCH(Удалить_Роспись_КФСР, $D472)*SEARCH(Удалить_Роспись_КЦСР,$E472)*SEARCH(Удалить_Роспись_КВР,$F472)*SEARCH(Удалить_Роспись_ЭК,$H472)*SEARCH(Удалить_Роспись_КР,$I472))&gt;0,0,1)</f>
        <v>0</v>
      </c>
      <c r="N472" s="192">
        <v>0</v>
      </c>
      <c r="O472" s="192" t="str">
        <f t="shared" si="368"/>
        <v/>
      </c>
      <c r="P472" s="192" t="str">
        <f t="shared" si="409"/>
        <v/>
      </c>
      <c r="Q472" s="300" t="str">
        <f t="shared" si="369"/>
        <v/>
      </c>
      <c r="R472" s="300" t="str">
        <f t="shared" si="370"/>
        <v/>
      </c>
      <c r="S472" s="300" t="str">
        <f t="shared" si="371"/>
        <v/>
      </c>
      <c r="T472" s="192" t="str">
        <f t="shared" si="372"/>
        <v/>
      </c>
      <c r="U472" s="303" t="str">
        <f t="shared" si="373"/>
        <v/>
      </c>
      <c r="V472" s="300" t="str">
        <f t="shared" si="374"/>
        <v/>
      </c>
      <c r="W472" s="192" t="str">
        <f t="shared" si="375"/>
        <v/>
      </c>
      <c r="X472" s="303" t="str">
        <f t="shared" si="376"/>
        <v/>
      </c>
      <c r="Y472" s="300" t="str">
        <f t="shared" si="377"/>
        <v/>
      </c>
      <c r="Z472" s="300" t="str">
        <f t="shared" si="378"/>
        <v>меж</v>
      </c>
      <c r="AA472" s="303" t="str">
        <f t="shared" si="379"/>
        <v/>
      </c>
      <c r="AB472" s="300" t="str">
        <f t="shared" si="380"/>
        <v/>
      </c>
      <c r="AC472" s="300" t="str">
        <f t="shared" si="381"/>
        <v/>
      </c>
      <c r="AD472" s="300" t="str">
        <f t="shared" si="382"/>
        <v/>
      </c>
      <c r="AE472" s="192" t="str">
        <f t="shared" si="383"/>
        <v/>
      </c>
      <c r="AF472" s="192" t="str">
        <f t="shared" si="384"/>
        <v/>
      </c>
      <c r="AG472" s="192"/>
      <c r="AJ472" s="300" t="str">
        <f t="shared" si="385"/>
        <v/>
      </c>
      <c r="AK472" s="300" t="str">
        <f t="shared" si="386"/>
        <v/>
      </c>
      <c r="AL472" s="300" t="str">
        <f t="shared" si="387"/>
        <v>бла</v>
      </c>
      <c r="AM472" s="300" t="str">
        <f t="shared" si="388"/>
        <v>меж</v>
      </c>
      <c r="AN472" s="300" t="str">
        <f t="shared" si="389"/>
        <v/>
      </c>
      <c r="AO472" s="300" t="str">
        <f t="shared" si="390"/>
        <v/>
      </c>
      <c r="AP472" s="300" t="str">
        <f t="shared" si="391"/>
        <v/>
      </c>
      <c r="AQ472" s="300" t="str">
        <f t="shared" si="392"/>
        <v/>
      </c>
      <c r="AR472" s="306" t="str">
        <f t="shared" si="393"/>
        <v/>
      </c>
      <c r="AS472" s="300" t="str">
        <f t="shared" si="394"/>
        <v/>
      </c>
      <c r="AT472" s="300" t="str">
        <f t="shared" si="395"/>
        <v/>
      </c>
      <c r="AU472" s="192" t="str">
        <f t="shared" si="396"/>
        <v>меж</v>
      </c>
      <c r="AV472" s="192" t="str">
        <f t="shared" si="397"/>
        <v>меж89001418общпро</v>
      </c>
      <c r="AW472" s="191">
        <f t="shared" si="398"/>
        <v>0</v>
      </c>
      <c r="AX472" s="191">
        <f t="shared" si="399"/>
        <v>0</v>
      </c>
      <c r="AY472" s="191">
        <f t="shared" si="400"/>
        <v>0</v>
      </c>
      <c r="AZ472" s="191">
        <f t="shared" si="401"/>
        <v>0</v>
      </c>
      <c r="BA472" s="193">
        <f t="shared" si="402"/>
        <v>1</v>
      </c>
      <c r="BB472" s="193">
        <f t="shared" si="403"/>
        <v>1</v>
      </c>
      <c r="BC472" s="193">
        <f t="shared" si="404"/>
        <v>1</v>
      </c>
      <c r="BD472" s="191">
        <f t="shared" si="366"/>
        <v>0</v>
      </c>
      <c r="BE472" s="191">
        <f t="shared" si="405"/>
        <v>0</v>
      </c>
      <c r="BF472" s="210">
        <f t="shared" si="406"/>
        <v>0</v>
      </c>
      <c r="BG472" s="211">
        <f t="shared" si="407"/>
        <v>0</v>
      </c>
      <c r="BH472" s="289"/>
      <c r="BI472" s="289"/>
      <c r="BJ472" s="228"/>
      <c r="BK472" s="228"/>
      <c r="BL472" s="233" t="str">
        <f t="shared" si="408"/>
        <v/>
      </c>
    </row>
    <row r="473" spans="1:64" ht="12" customHeight="1">
      <c r="A473" s="333" t="s">
        <v>688</v>
      </c>
      <c r="B473" s="381" t="s">
        <v>329</v>
      </c>
      <c r="C473" s="333" t="s">
        <v>660</v>
      </c>
      <c r="D473" s="381" t="s">
        <v>408</v>
      </c>
      <c r="E473" s="381" t="s">
        <v>868</v>
      </c>
      <c r="F473" s="381" t="s">
        <v>605</v>
      </c>
      <c r="G473" s="381" t="s">
        <v>398</v>
      </c>
      <c r="H473" s="100" t="s">
        <v>653</v>
      </c>
      <c r="I473" s="381" t="s">
        <v>505</v>
      </c>
      <c r="J473" s="382">
        <v>132364.48000000001</v>
      </c>
      <c r="K473" s="382">
        <v>132364.48000000001</v>
      </c>
      <c r="L473" s="191" t="str">
        <f t="shared" si="367"/>
        <v>89001418070706100Ч005054025101</v>
      </c>
      <c r="M473" s="192">
        <f t="array" ref="M473">IF(COUNT(SEARCH(Удалить_Роспись_КВСР,$B473)*SEARCH(Удалить_Роспись_ПБС,$C473)*SEARCH(Удалить_Роспись_КФСР, $D473)*SEARCH(Удалить_Роспись_КЦСР,$E473)*SEARCH(Удалить_Роспись_КВР,$F473)*SEARCH(Удалить_Роспись_ЭК,$H473)*SEARCH(Удалить_Роспись_КР,$I473))&gt;0,0,1)</f>
        <v>1</v>
      </c>
      <c r="N473" s="192">
        <v>0</v>
      </c>
      <c r="O473" s="192" t="str">
        <f t="shared" si="368"/>
        <v/>
      </c>
      <c r="P473" s="192" t="str">
        <f t="shared" si="409"/>
        <v/>
      </c>
      <c r="Q473" s="300" t="str">
        <f t="shared" si="369"/>
        <v/>
      </c>
      <c r="R473" s="300" t="str">
        <f t="shared" si="370"/>
        <v/>
      </c>
      <c r="S473" s="300" t="str">
        <f t="shared" si="371"/>
        <v/>
      </c>
      <c r="T473" s="192" t="str">
        <f t="shared" si="372"/>
        <v/>
      </c>
      <c r="U473" s="303" t="str">
        <f t="shared" si="373"/>
        <v/>
      </c>
      <c r="V473" s="300" t="str">
        <f t="shared" si="374"/>
        <v/>
      </c>
      <c r="W473" s="192" t="str">
        <f t="shared" si="375"/>
        <v/>
      </c>
      <c r="X473" s="303" t="str">
        <f t="shared" si="376"/>
        <v/>
      </c>
      <c r="Y473" s="300" t="str">
        <f t="shared" si="377"/>
        <v/>
      </c>
      <c r="Z473" s="300" t="str">
        <f t="shared" si="378"/>
        <v>меж</v>
      </c>
      <c r="AA473" s="303" t="str">
        <f t="shared" si="379"/>
        <v/>
      </c>
      <c r="AB473" s="300" t="str">
        <f t="shared" si="380"/>
        <v/>
      </c>
      <c r="AC473" s="300" t="str">
        <f t="shared" si="381"/>
        <v/>
      </c>
      <c r="AD473" s="300" t="str">
        <f t="shared" si="382"/>
        <v/>
      </c>
      <c r="AE473" s="192" t="str">
        <f t="shared" si="383"/>
        <v/>
      </c>
      <c r="AF473" s="192" t="str">
        <f t="shared" si="384"/>
        <v/>
      </c>
      <c r="AG473" s="192"/>
      <c r="AJ473" s="300" t="str">
        <f t="shared" si="385"/>
        <v/>
      </c>
      <c r="AK473" s="300" t="str">
        <f t="shared" si="386"/>
        <v/>
      </c>
      <c r="AL473" s="300" t="str">
        <f t="shared" si="387"/>
        <v/>
      </c>
      <c r="AM473" s="300" t="str">
        <f t="shared" si="388"/>
        <v>меж</v>
      </c>
      <c r="AN473" s="300" t="str">
        <f t="shared" si="389"/>
        <v/>
      </c>
      <c r="AO473" s="300" t="str">
        <f t="shared" si="390"/>
        <v/>
      </c>
      <c r="AP473" s="300" t="str">
        <f t="shared" si="391"/>
        <v/>
      </c>
      <c r="AQ473" s="300" t="str">
        <f t="shared" si="392"/>
        <v/>
      </c>
      <c r="AR473" s="306" t="str">
        <f t="shared" si="393"/>
        <v/>
      </c>
      <c r="AS473" s="300" t="str">
        <f t="shared" si="394"/>
        <v/>
      </c>
      <c r="AT473" s="300" t="str">
        <f t="shared" si="395"/>
        <v/>
      </c>
      <c r="AU473" s="192" t="str">
        <f t="shared" si="396"/>
        <v>меж</v>
      </c>
      <c r="AV473" s="192" t="str">
        <f t="shared" si="397"/>
        <v>меж89001418общпро</v>
      </c>
      <c r="AW473" s="191">
        <f t="shared" si="398"/>
        <v>132364.48000000001</v>
      </c>
      <c r="AX473" s="191">
        <f t="shared" si="399"/>
        <v>132364.48000000001</v>
      </c>
      <c r="AY473" s="191">
        <f t="shared" si="400"/>
        <v>0</v>
      </c>
      <c r="AZ473" s="191">
        <f t="shared" si="401"/>
        <v>0</v>
      </c>
      <c r="BA473" s="193">
        <f t="shared" si="402"/>
        <v>1</v>
      </c>
      <c r="BB473" s="193">
        <f t="shared" si="403"/>
        <v>1</v>
      </c>
      <c r="BC473" s="193">
        <f t="shared" si="404"/>
        <v>1</v>
      </c>
      <c r="BD473" s="191">
        <f t="shared" si="366"/>
        <v>0</v>
      </c>
      <c r="BE473" s="191">
        <f t="shared" si="405"/>
        <v>0</v>
      </c>
      <c r="BF473" s="210">
        <f t="shared" si="406"/>
        <v>0</v>
      </c>
      <c r="BG473" s="211">
        <f t="shared" si="407"/>
        <v>0</v>
      </c>
      <c r="BH473" s="289"/>
      <c r="BI473" s="289"/>
      <c r="BJ473" s="228"/>
      <c r="BK473" s="228"/>
      <c r="BL473" s="233" t="str">
        <f t="shared" si="408"/>
        <v/>
      </c>
    </row>
    <row r="474" spans="1:64" ht="12" hidden="1" customHeight="1">
      <c r="A474" s="333" t="s">
        <v>688</v>
      </c>
      <c r="B474" s="381" t="s">
        <v>329</v>
      </c>
      <c r="C474" s="333" t="s">
        <v>660</v>
      </c>
      <c r="D474" s="381" t="s">
        <v>333</v>
      </c>
      <c r="E474" s="381" t="s">
        <v>869</v>
      </c>
      <c r="F474" s="381" t="s">
        <v>621</v>
      </c>
      <c r="G474" s="381" t="s">
        <v>398</v>
      </c>
      <c r="H474" s="100" t="s">
        <v>653</v>
      </c>
      <c r="I474" s="381" t="s">
        <v>339</v>
      </c>
      <c r="J474" s="382">
        <v>2007970</v>
      </c>
      <c r="K474" s="382">
        <v>1505980</v>
      </c>
      <c r="L474" s="191" t="str">
        <f t="shared" si="367"/>
        <v>890014181401111007601051125110</v>
      </c>
      <c r="M474" s="192">
        <f t="array" ref="M474">IF(COUNT(SEARCH(Удалить_Роспись_КВСР,$B474)*SEARCH(Удалить_Роспись_ПБС,$C474)*SEARCH(Удалить_Роспись_КФСР, $D474)*SEARCH(Удалить_Роспись_КЦСР,$E474)*SEARCH(Удалить_Роспись_КВР,$F474)*SEARCH(Удалить_Роспись_ЭК,$H474)*SEARCH(Удалить_Роспись_КР,$I474))&gt;0,0,1)</f>
        <v>0</v>
      </c>
      <c r="N474" s="192">
        <v>0</v>
      </c>
      <c r="O474" s="192" t="str">
        <f t="shared" si="368"/>
        <v/>
      </c>
      <c r="P474" s="192" t="str">
        <f t="shared" si="409"/>
        <v/>
      </c>
      <c r="Q474" s="300" t="str">
        <f t="shared" si="369"/>
        <v/>
      </c>
      <c r="R474" s="300" t="str">
        <f t="shared" si="370"/>
        <v/>
      </c>
      <c r="S474" s="300" t="str">
        <f t="shared" si="371"/>
        <v/>
      </c>
      <c r="T474" s="192" t="str">
        <f t="shared" si="372"/>
        <v/>
      </c>
      <c r="U474" s="303" t="str">
        <f t="shared" si="373"/>
        <v/>
      </c>
      <c r="V474" s="300" t="str">
        <f t="shared" si="374"/>
        <v/>
      </c>
      <c r="W474" s="192" t="str">
        <f t="shared" si="375"/>
        <v/>
      </c>
      <c r="X474" s="303" t="str">
        <f t="shared" si="376"/>
        <v/>
      </c>
      <c r="Y474" s="300" t="str">
        <f t="shared" si="377"/>
        <v/>
      </c>
      <c r="Z474" s="300" t="str">
        <f t="shared" si="378"/>
        <v>меж</v>
      </c>
      <c r="AA474" s="303" t="str">
        <f t="shared" si="379"/>
        <v/>
      </c>
      <c r="AB474" s="300" t="str">
        <f t="shared" si="380"/>
        <v/>
      </c>
      <c r="AC474" s="300" t="str">
        <f t="shared" si="381"/>
        <v/>
      </c>
      <c r="AD474" s="300" t="str">
        <f t="shared" si="382"/>
        <v/>
      </c>
      <c r="AE474" s="192" t="str">
        <f t="shared" si="383"/>
        <v/>
      </c>
      <c r="AF474" s="192" t="str">
        <f t="shared" si="384"/>
        <v/>
      </c>
      <c r="AG474" s="192"/>
      <c r="AJ474" s="300" t="str">
        <f t="shared" si="385"/>
        <v/>
      </c>
      <c r="AK474" s="300" t="str">
        <f t="shared" si="386"/>
        <v/>
      </c>
      <c r="AL474" s="300" t="str">
        <f t="shared" si="387"/>
        <v/>
      </c>
      <c r="AM474" s="300" t="str">
        <f t="shared" si="388"/>
        <v>меж</v>
      </c>
      <c r="AN474" s="300" t="str">
        <f t="shared" si="389"/>
        <v/>
      </c>
      <c r="AO474" s="300" t="str">
        <f t="shared" si="390"/>
        <v/>
      </c>
      <c r="AP474" s="300" t="str">
        <f t="shared" si="391"/>
        <v/>
      </c>
      <c r="AQ474" s="300" t="str">
        <f t="shared" si="392"/>
        <v/>
      </c>
      <c r="AR474" s="306" t="str">
        <f t="shared" si="393"/>
        <v/>
      </c>
      <c r="AS474" s="300" t="str">
        <f t="shared" si="394"/>
        <v/>
      </c>
      <c r="AT474" s="300" t="str">
        <f t="shared" si="395"/>
        <v/>
      </c>
      <c r="AU474" s="192" t="str">
        <f t="shared" si="396"/>
        <v>меж</v>
      </c>
      <c r="AV474" s="192" t="str">
        <f t="shared" si="397"/>
        <v>меж89001418общпро</v>
      </c>
      <c r="AW474" s="191">
        <f t="shared" si="398"/>
        <v>0</v>
      </c>
      <c r="AX474" s="191">
        <f t="shared" si="399"/>
        <v>0</v>
      </c>
      <c r="AY474" s="191">
        <f t="shared" si="400"/>
        <v>0</v>
      </c>
      <c r="AZ474" s="191">
        <f t="shared" si="401"/>
        <v>0</v>
      </c>
      <c r="BA474" s="193">
        <f t="shared" si="402"/>
        <v>1</v>
      </c>
      <c r="BB474" s="193">
        <f t="shared" si="403"/>
        <v>1</v>
      </c>
      <c r="BC474" s="193">
        <f t="shared" si="404"/>
        <v>1</v>
      </c>
      <c r="BD474" s="191">
        <f t="shared" si="366"/>
        <v>0</v>
      </c>
      <c r="BE474" s="191">
        <f t="shared" si="405"/>
        <v>0</v>
      </c>
      <c r="BF474" s="210">
        <f t="shared" si="406"/>
        <v>0</v>
      </c>
      <c r="BG474" s="211">
        <f t="shared" si="407"/>
        <v>0</v>
      </c>
      <c r="BH474" s="289"/>
      <c r="BI474" s="289"/>
      <c r="BJ474" s="228"/>
      <c r="BK474" s="228"/>
      <c r="BL474" s="233" t="str">
        <f t="shared" si="408"/>
        <v/>
      </c>
    </row>
    <row r="475" spans="1:64" ht="12" customHeight="1">
      <c r="A475" s="333" t="s">
        <v>688</v>
      </c>
      <c r="B475" s="381" t="s">
        <v>329</v>
      </c>
      <c r="C475" s="333" t="s">
        <v>660</v>
      </c>
      <c r="D475" s="381" t="s">
        <v>333</v>
      </c>
      <c r="E475" s="381" t="s">
        <v>870</v>
      </c>
      <c r="F475" s="381" t="s">
        <v>621</v>
      </c>
      <c r="G475" s="381" t="s">
        <v>398</v>
      </c>
      <c r="H475" s="100" t="s">
        <v>653</v>
      </c>
      <c r="I475" s="381" t="s">
        <v>505</v>
      </c>
      <c r="J475" s="382">
        <v>1738810</v>
      </c>
      <c r="K475" s="382">
        <v>1738810</v>
      </c>
      <c r="L475" s="191" t="str">
        <f t="shared" si="367"/>
        <v>890014181401111008013051125101</v>
      </c>
      <c r="M475" s="192">
        <f t="array" ref="M475">IF(COUNT(SEARCH(Удалить_Роспись_КВСР,$B475)*SEARCH(Удалить_Роспись_ПБС,$C475)*SEARCH(Удалить_Роспись_КФСР, $D475)*SEARCH(Удалить_Роспись_КЦСР,$E475)*SEARCH(Удалить_Роспись_КВР,$F475)*SEARCH(Удалить_Роспись_ЭК,$H475)*SEARCH(Удалить_Роспись_КР,$I475))&gt;0,0,1)</f>
        <v>1</v>
      </c>
      <c r="N475" s="192">
        <v>0</v>
      </c>
      <c r="O475" s="192" t="str">
        <f t="shared" si="368"/>
        <v/>
      </c>
      <c r="P475" s="192" t="str">
        <f t="shared" si="409"/>
        <v/>
      </c>
      <c r="Q475" s="300" t="str">
        <f t="shared" si="369"/>
        <v/>
      </c>
      <c r="R475" s="300" t="str">
        <f t="shared" si="370"/>
        <v/>
      </c>
      <c r="S475" s="300" t="str">
        <f t="shared" si="371"/>
        <v/>
      </c>
      <c r="T475" s="192" t="str">
        <f t="shared" si="372"/>
        <v/>
      </c>
      <c r="U475" s="303" t="str">
        <f t="shared" si="373"/>
        <v/>
      </c>
      <c r="V475" s="300" t="str">
        <f t="shared" si="374"/>
        <v/>
      </c>
      <c r="W475" s="192" t="str">
        <f t="shared" si="375"/>
        <v/>
      </c>
      <c r="X475" s="303" t="str">
        <f t="shared" si="376"/>
        <v/>
      </c>
      <c r="Y475" s="300" t="str">
        <f t="shared" si="377"/>
        <v/>
      </c>
      <c r="Z475" s="300" t="str">
        <f t="shared" si="378"/>
        <v>меж</v>
      </c>
      <c r="AA475" s="303" t="str">
        <f t="shared" si="379"/>
        <v/>
      </c>
      <c r="AB475" s="300" t="str">
        <f t="shared" si="380"/>
        <v/>
      </c>
      <c r="AC475" s="300" t="str">
        <f t="shared" si="381"/>
        <v/>
      </c>
      <c r="AD475" s="300" t="str">
        <f t="shared" si="382"/>
        <v/>
      </c>
      <c r="AE475" s="192" t="str">
        <f t="shared" si="383"/>
        <v/>
      </c>
      <c r="AF475" s="192" t="str">
        <f t="shared" si="384"/>
        <v/>
      </c>
      <c r="AG475" s="192"/>
      <c r="AJ475" s="300" t="str">
        <f t="shared" si="385"/>
        <v/>
      </c>
      <c r="AK475" s="300" t="str">
        <f t="shared" si="386"/>
        <v/>
      </c>
      <c r="AL475" s="300" t="str">
        <f t="shared" si="387"/>
        <v/>
      </c>
      <c r="AM475" s="300" t="str">
        <f t="shared" si="388"/>
        <v>меж</v>
      </c>
      <c r="AN475" s="300" t="str">
        <f t="shared" si="389"/>
        <v/>
      </c>
      <c r="AO475" s="300" t="str">
        <f t="shared" si="390"/>
        <v/>
      </c>
      <c r="AP475" s="300" t="str">
        <f t="shared" si="391"/>
        <v/>
      </c>
      <c r="AQ475" s="300" t="str">
        <f t="shared" si="392"/>
        <v/>
      </c>
      <c r="AR475" s="306" t="str">
        <f t="shared" si="393"/>
        <v/>
      </c>
      <c r="AS475" s="300" t="str">
        <f t="shared" si="394"/>
        <v/>
      </c>
      <c r="AT475" s="300" t="str">
        <f t="shared" si="395"/>
        <v/>
      </c>
      <c r="AU475" s="192" t="str">
        <f t="shared" si="396"/>
        <v>меж</v>
      </c>
      <c r="AV475" s="192" t="str">
        <f t="shared" si="397"/>
        <v>меж89001418общпро</v>
      </c>
      <c r="AW475" s="191">
        <f t="shared" si="398"/>
        <v>1738810</v>
      </c>
      <c r="AX475" s="191">
        <f t="shared" si="399"/>
        <v>1738810</v>
      </c>
      <c r="AY475" s="191">
        <f t="shared" si="400"/>
        <v>0</v>
      </c>
      <c r="AZ475" s="191">
        <f t="shared" si="401"/>
        <v>0</v>
      </c>
      <c r="BA475" s="193">
        <f t="shared" si="402"/>
        <v>1</v>
      </c>
      <c r="BB475" s="193">
        <f t="shared" si="403"/>
        <v>1</v>
      </c>
      <c r="BC475" s="193">
        <f t="shared" si="404"/>
        <v>1</v>
      </c>
      <c r="BD475" s="191">
        <f t="shared" si="366"/>
        <v>0</v>
      </c>
      <c r="BE475" s="191">
        <f t="shared" si="405"/>
        <v>0</v>
      </c>
      <c r="BF475" s="210">
        <f t="shared" si="406"/>
        <v>0</v>
      </c>
      <c r="BG475" s="211">
        <f t="shared" si="407"/>
        <v>0</v>
      </c>
      <c r="BH475" s="289"/>
      <c r="BI475" s="289"/>
      <c r="BJ475" s="228"/>
      <c r="BK475" s="228"/>
      <c r="BL475" s="233" t="str">
        <f t="shared" si="408"/>
        <v/>
      </c>
    </row>
    <row r="476" spans="1:64" ht="12" customHeight="1">
      <c r="A476" s="333" t="s">
        <v>688</v>
      </c>
      <c r="B476" s="381" t="s">
        <v>329</v>
      </c>
      <c r="C476" s="333" t="s">
        <v>660</v>
      </c>
      <c r="D476" s="381" t="s">
        <v>334</v>
      </c>
      <c r="E476" s="381" t="s">
        <v>871</v>
      </c>
      <c r="F476" s="381" t="s">
        <v>605</v>
      </c>
      <c r="G476" s="381" t="s">
        <v>398</v>
      </c>
      <c r="H476" s="100" t="s">
        <v>653</v>
      </c>
      <c r="I476" s="381" t="s">
        <v>505</v>
      </c>
      <c r="J476" s="382">
        <v>1369000</v>
      </c>
      <c r="K476" s="382">
        <v>0</v>
      </c>
      <c r="L476" s="191" t="str">
        <f t="shared" si="367"/>
        <v>890014181403111008012054025101</v>
      </c>
      <c r="M476" s="192">
        <f t="array" ref="M476">IF(COUNT(SEARCH(Удалить_Роспись_КВСР,$B476)*SEARCH(Удалить_Роспись_ПБС,$C476)*SEARCH(Удалить_Роспись_КФСР, $D476)*SEARCH(Удалить_Роспись_КЦСР,$E476)*SEARCH(Удалить_Роспись_КВР,$F476)*SEARCH(Удалить_Роспись_ЭК,$H476)*SEARCH(Удалить_Роспись_КР,$I476))&gt;0,0,1)</f>
        <v>1</v>
      </c>
      <c r="N476" s="192">
        <v>0</v>
      </c>
      <c r="O476" s="192" t="str">
        <f t="shared" si="368"/>
        <v/>
      </c>
      <c r="P476" s="192" t="str">
        <f t="shared" si="409"/>
        <v/>
      </c>
      <c r="Q476" s="300" t="str">
        <f t="shared" si="369"/>
        <v/>
      </c>
      <c r="R476" s="300" t="str">
        <f t="shared" si="370"/>
        <v/>
      </c>
      <c r="S476" s="300" t="str">
        <f t="shared" si="371"/>
        <v/>
      </c>
      <c r="T476" s="192" t="str">
        <f t="shared" si="372"/>
        <v/>
      </c>
      <c r="U476" s="303" t="str">
        <f t="shared" si="373"/>
        <v/>
      </c>
      <c r="V476" s="300" t="str">
        <f t="shared" si="374"/>
        <v/>
      </c>
      <c r="W476" s="192" t="str">
        <f t="shared" si="375"/>
        <v/>
      </c>
      <c r="X476" s="303" t="str">
        <f t="shared" si="376"/>
        <v/>
      </c>
      <c r="Y476" s="300" t="str">
        <f t="shared" si="377"/>
        <v/>
      </c>
      <c r="Z476" s="300" t="str">
        <f t="shared" si="378"/>
        <v>меж</v>
      </c>
      <c r="AA476" s="303" t="str">
        <f t="shared" si="379"/>
        <v/>
      </c>
      <c r="AB476" s="300" t="str">
        <f t="shared" si="380"/>
        <v/>
      </c>
      <c r="AC476" s="300" t="str">
        <f t="shared" si="381"/>
        <v/>
      </c>
      <c r="AD476" s="300" t="str">
        <f t="shared" si="382"/>
        <v/>
      </c>
      <c r="AE476" s="192" t="str">
        <f t="shared" si="383"/>
        <v/>
      </c>
      <c r="AF476" s="192" t="str">
        <f t="shared" si="384"/>
        <v/>
      </c>
      <c r="AG476" s="192"/>
      <c r="AJ476" s="300" t="str">
        <f t="shared" si="385"/>
        <v/>
      </c>
      <c r="AK476" s="300" t="str">
        <f t="shared" si="386"/>
        <v/>
      </c>
      <c r="AL476" s="300" t="str">
        <f t="shared" si="387"/>
        <v/>
      </c>
      <c r="AM476" s="300" t="str">
        <f t="shared" si="388"/>
        <v>меж</v>
      </c>
      <c r="AN476" s="300" t="str">
        <f t="shared" si="389"/>
        <v/>
      </c>
      <c r="AO476" s="300" t="str">
        <f t="shared" si="390"/>
        <v/>
      </c>
      <c r="AP476" s="300" t="str">
        <f t="shared" si="391"/>
        <v/>
      </c>
      <c r="AQ476" s="300" t="str">
        <f t="shared" si="392"/>
        <v/>
      </c>
      <c r="AR476" s="306" t="str">
        <f t="shared" si="393"/>
        <v/>
      </c>
      <c r="AS476" s="300" t="str">
        <f t="shared" si="394"/>
        <v/>
      </c>
      <c r="AT476" s="300" t="str">
        <f t="shared" si="395"/>
        <v/>
      </c>
      <c r="AU476" s="192" t="str">
        <f t="shared" si="396"/>
        <v>меж</v>
      </c>
      <c r="AV476" s="192" t="str">
        <f t="shared" si="397"/>
        <v>меж89001418общпро</v>
      </c>
      <c r="AW476" s="191">
        <f t="shared" si="398"/>
        <v>1369000</v>
      </c>
      <c r="AX476" s="191">
        <f t="shared" si="399"/>
        <v>0</v>
      </c>
      <c r="AY476" s="191">
        <f t="shared" si="400"/>
        <v>0</v>
      </c>
      <c r="AZ476" s="191">
        <f t="shared" si="401"/>
        <v>0</v>
      </c>
      <c r="BA476" s="193">
        <f t="shared" si="402"/>
        <v>1</v>
      </c>
      <c r="BB476" s="193">
        <f t="shared" si="403"/>
        <v>1</v>
      </c>
      <c r="BC476" s="193">
        <f t="shared" si="404"/>
        <v>1</v>
      </c>
      <c r="BD476" s="191">
        <f t="shared" si="366"/>
        <v>0</v>
      </c>
      <c r="BE476" s="191">
        <f t="shared" si="405"/>
        <v>0</v>
      </c>
      <c r="BF476" s="210">
        <f t="shared" si="406"/>
        <v>0</v>
      </c>
      <c r="BG476" s="211">
        <f t="shared" si="407"/>
        <v>0</v>
      </c>
      <c r="BH476" s="289"/>
      <c r="BI476" s="289"/>
      <c r="BJ476" s="228"/>
      <c r="BK476" s="228"/>
      <c r="BL476" s="233" t="str">
        <f t="shared" si="408"/>
        <v/>
      </c>
    </row>
    <row r="477" spans="1:64" ht="12" customHeight="1">
      <c r="A477" s="333" t="s">
        <v>688</v>
      </c>
      <c r="B477" s="381" t="s">
        <v>429</v>
      </c>
      <c r="C477" s="333" t="s">
        <v>660</v>
      </c>
      <c r="D477" s="381" t="s">
        <v>383</v>
      </c>
      <c r="E477" s="381" t="s">
        <v>872</v>
      </c>
      <c r="F477" s="381" t="s">
        <v>602</v>
      </c>
      <c r="G477" s="381" t="s">
        <v>385</v>
      </c>
      <c r="H477" s="100" t="s">
        <v>653</v>
      </c>
      <c r="I477" s="381" t="s">
        <v>505</v>
      </c>
      <c r="J477" s="382">
        <v>504792</v>
      </c>
      <c r="K477" s="382">
        <v>343266.05</v>
      </c>
      <c r="L477" s="191" t="str">
        <f t="shared" si="367"/>
        <v>906014180102801006000012121101</v>
      </c>
      <c r="M477" s="192">
        <f t="array" ref="M477">IF(COUNT(SEARCH(Удалить_Роспись_КВСР,$B477)*SEARCH(Удалить_Роспись_ПБС,$C477)*SEARCH(Удалить_Роспись_КФСР, $D477)*SEARCH(Удалить_Роспись_КЦСР,$E477)*SEARCH(Удалить_Роспись_КВР,$F477)*SEARCH(Удалить_Роспись_ЭК,$H477)*SEARCH(Удалить_Роспись_КР,$I477))&gt;0,0,1)</f>
        <v>1</v>
      </c>
      <c r="N477" s="192">
        <v>0</v>
      </c>
      <c r="O477" s="192" t="str">
        <f t="shared" si="368"/>
        <v/>
      </c>
      <c r="P477" s="192" t="str">
        <f t="shared" si="409"/>
        <v/>
      </c>
      <c r="Q477" s="300" t="str">
        <f t="shared" si="369"/>
        <v/>
      </c>
      <c r="R477" s="300" t="str">
        <f t="shared" si="370"/>
        <v/>
      </c>
      <c r="S477" s="300" t="str">
        <f t="shared" si="371"/>
        <v/>
      </c>
      <c r="T477" s="192" t="str">
        <f t="shared" si="372"/>
        <v/>
      </c>
      <c r="U477" s="303" t="str">
        <f t="shared" si="373"/>
        <v/>
      </c>
      <c r="V477" s="300" t="str">
        <f t="shared" si="374"/>
        <v/>
      </c>
      <c r="W477" s="192" t="str">
        <f t="shared" si="375"/>
        <v/>
      </c>
      <c r="X477" s="303" t="str">
        <f t="shared" si="376"/>
        <v/>
      </c>
      <c r="Y477" s="300" t="str">
        <f t="shared" si="377"/>
        <v/>
      </c>
      <c r="Z477" s="300" t="str">
        <f t="shared" si="378"/>
        <v/>
      </c>
      <c r="AA477" s="303" t="str">
        <f t="shared" si="379"/>
        <v/>
      </c>
      <c r="AB477" s="300" t="str">
        <f t="shared" si="380"/>
        <v/>
      </c>
      <c r="AC477" s="300" t="str">
        <f t="shared" si="381"/>
        <v/>
      </c>
      <c r="AD477" s="300" t="str">
        <f t="shared" si="382"/>
        <v/>
      </c>
      <c r="AE477" s="192" t="str">
        <f t="shared" si="383"/>
        <v/>
      </c>
      <c r="AF477" s="192" t="str">
        <f t="shared" si="384"/>
        <v/>
      </c>
      <c r="AG477" s="192"/>
      <c r="AJ477" s="300" t="str">
        <f t="shared" si="385"/>
        <v/>
      </c>
      <c r="AK477" s="300" t="str">
        <f t="shared" si="386"/>
        <v/>
      </c>
      <c r="AL477" s="300" t="str">
        <f t="shared" si="387"/>
        <v/>
      </c>
      <c r="AM477" s="300" t="str">
        <f t="shared" si="388"/>
        <v/>
      </c>
      <c r="AN477" s="300" t="str">
        <f t="shared" si="389"/>
        <v/>
      </c>
      <c r="AO477" s="300" t="str">
        <f t="shared" si="390"/>
        <v/>
      </c>
      <c r="AP477" s="300" t="str">
        <f t="shared" si="391"/>
        <v/>
      </c>
      <c r="AQ477" s="300" t="str">
        <f t="shared" si="392"/>
        <v/>
      </c>
      <c r="AR477" s="306" t="str">
        <f t="shared" si="393"/>
        <v/>
      </c>
      <c r="AS477" s="300" t="str">
        <f t="shared" si="394"/>
        <v/>
      </c>
      <c r="AT477" s="300" t="str">
        <f t="shared" si="395"/>
        <v/>
      </c>
      <c r="AU477" s="192" t="str">
        <f t="shared" si="396"/>
        <v>рбс</v>
      </c>
      <c r="AV477" s="192" t="str">
        <f t="shared" si="397"/>
        <v>рбс90601418общопл</v>
      </c>
      <c r="AW477" s="191">
        <f t="shared" si="398"/>
        <v>504792</v>
      </c>
      <c r="AX477" s="191">
        <f t="shared" si="399"/>
        <v>343266.05</v>
      </c>
      <c r="AY477" s="191">
        <f t="shared" si="400"/>
        <v>0</v>
      </c>
      <c r="AZ477" s="191">
        <f t="shared" si="401"/>
        <v>0</v>
      </c>
      <c r="BA477" s="193">
        <f t="shared" si="402"/>
        <v>1</v>
      </c>
      <c r="BB477" s="193">
        <f t="shared" si="403"/>
        <v>1</v>
      </c>
      <c r="BC477" s="193">
        <f t="shared" si="404"/>
        <v>1</v>
      </c>
      <c r="BD477" s="191">
        <f t="shared" si="366"/>
        <v>0</v>
      </c>
      <c r="BE477" s="191">
        <f t="shared" si="405"/>
        <v>0</v>
      </c>
      <c r="BF477" s="210">
        <f t="shared" si="406"/>
        <v>0</v>
      </c>
      <c r="BG477" s="211">
        <f t="shared" si="407"/>
        <v>0</v>
      </c>
      <c r="BH477" s="289"/>
      <c r="BI477" s="289"/>
      <c r="BJ477" s="228"/>
      <c r="BK477" s="228"/>
      <c r="BL477" s="233" t="str">
        <f t="shared" si="408"/>
        <v>01</v>
      </c>
    </row>
    <row r="478" spans="1:64" ht="12" customHeight="1">
      <c r="A478" s="333" t="s">
        <v>688</v>
      </c>
      <c r="B478" s="381" t="s">
        <v>429</v>
      </c>
      <c r="C478" s="333" t="s">
        <v>660</v>
      </c>
      <c r="D478" s="381" t="s">
        <v>383</v>
      </c>
      <c r="E478" s="381" t="s">
        <v>872</v>
      </c>
      <c r="F478" s="381" t="s">
        <v>873</v>
      </c>
      <c r="G478" s="381" t="s">
        <v>387</v>
      </c>
      <c r="H478" s="100" t="s">
        <v>653</v>
      </c>
      <c r="I478" s="381" t="s">
        <v>505</v>
      </c>
      <c r="J478" s="382">
        <v>152447.18</v>
      </c>
      <c r="K478" s="382">
        <v>103666.34</v>
      </c>
      <c r="L478" s="191" t="str">
        <f t="shared" si="367"/>
        <v>906014180102801006000012921301</v>
      </c>
      <c r="M478" s="192">
        <f t="array" ref="M478">IF(COUNT(SEARCH(Удалить_Роспись_КВСР,$B478)*SEARCH(Удалить_Роспись_ПБС,$C478)*SEARCH(Удалить_Роспись_КФСР, $D478)*SEARCH(Удалить_Роспись_КЦСР,$E478)*SEARCH(Удалить_Роспись_КВР,$F478)*SEARCH(Удалить_Роспись_ЭК,$H478)*SEARCH(Удалить_Роспись_КР,$I478))&gt;0,0,1)</f>
        <v>1</v>
      </c>
      <c r="N478" s="192">
        <v>0</v>
      </c>
      <c r="O478" s="192" t="str">
        <f t="shared" si="368"/>
        <v/>
      </c>
      <c r="P478" s="192" t="str">
        <f t="shared" si="409"/>
        <v/>
      </c>
      <c r="Q478" s="300" t="str">
        <f t="shared" si="369"/>
        <v/>
      </c>
      <c r="R478" s="300" t="str">
        <f t="shared" si="370"/>
        <v/>
      </c>
      <c r="S478" s="300" t="str">
        <f t="shared" si="371"/>
        <v/>
      </c>
      <c r="T478" s="192" t="str">
        <f t="shared" si="372"/>
        <v/>
      </c>
      <c r="U478" s="303" t="str">
        <f t="shared" si="373"/>
        <v/>
      </c>
      <c r="V478" s="300" t="str">
        <f t="shared" si="374"/>
        <v/>
      </c>
      <c r="W478" s="192" t="str">
        <f t="shared" si="375"/>
        <v/>
      </c>
      <c r="X478" s="303" t="str">
        <f t="shared" si="376"/>
        <v/>
      </c>
      <c r="Y478" s="300" t="str">
        <f t="shared" si="377"/>
        <v/>
      </c>
      <c r="Z478" s="300" t="str">
        <f t="shared" si="378"/>
        <v/>
      </c>
      <c r="AA478" s="303" t="str">
        <f t="shared" si="379"/>
        <v/>
      </c>
      <c r="AB478" s="300" t="str">
        <f t="shared" si="380"/>
        <v/>
      </c>
      <c r="AC478" s="300" t="str">
        <f t="shared" si="381"/>
        <v/>
      </c>
      <c r="AD478" s="300" t="str">
        <f t="shared" si="382"/>
        <v/>
      </c>
      <c r="AE478" s="192" t="str">
        <f t="shared" si="383"/>
        <v/>
      </c>
      <c r="AF478" s="192" t="str">
        <f t="shared" si="384"/>
        <v/>
      </c>
      <c r="AG478" s="192"/>
      <c r="AJ478" s="300" t="str">
        <f t="shared" si="385"/>
        <v/>
      </c>
      <c r="AK478" s="300" t="str">
        <f t="shared" si="386"/>
        <v/>
      </c>
      <c r="AL478" s="300" t="str">
        <f t="shared" si="387"/>
        <v/>
      </c>
      <c r="AM478" s="300" t="str">
        <f t="shared" si="388"/>
        <v/>
      </c>
      <c r="AN478" s="300" t="str">
        <f t="shared" si="389"/>
        <v/>
      </c>
      <c r="AO478" s="300" t="str">
        <f t="shared" si="390"/>
        <v/>
      </c>
      <c r="AP478" s="300" t="str">
        <f t="shared" si="391"/>
        <v/>
      </c>
      <c r="AQ478" s="300" t="str">
        <f t="shared" si="392"/>
        <v/>
      </c>
      <c r="AR478" s="306" t="str">
        <f t="shared" si="393"/>
        <v/>
      </c>
      <c r="AS478" s="300" t="str">
        <f t="shared" si="394"/>
        <v/>
      </c>
      <c r="AT478" s="300" t="str">
        <f t="shared" si="395"/>
        <v/>
      </c>
      <c r="AU478" s="192" t="str">
        <f t="shared" si="396"/>
        <v>рбс</v>
      </c>
      <c r="AV478" s="192" t="str">
        <f t="shared" si="397"/>
        <v>рбс90601418общопл</v>
      </c>
      <c r="AW478" s="191">
        <f t="shared" si="398"/>
        <v>152447.18</v>
      </c>
      <c r="AX478" s="191">
        <f t="shared" si="399"/>
        <v>103666.34</v>
      </c>
      <c r="AY478" s="191">
        <f t="shared" si="400"/>
        <v>0</v>
      </c>
      <c r="AZ478" s="191">
        <f t="shared" si="401"/>
        <v>0</v>
      </c>
      <c r="BA478" s="193">
        <f t="shared" si="402"/>
        <v>1</v>
      </c>
      <c r="BB478" s="193">
        <f t="shared" si="403"/>
        <v>1</v>
      </c>
      <c r="BC478" s="193">
        <f t="shared" si="404"/>
        <v>1</v>
      </c>
      <c r="BD478" s="191">
        <f t="shared" si="366"/>
        <v>0</v>
      </c>
      <c r="BE478" s="191">
        <f t="shared" si="405"/>
        <v>0</v>
      </c>
      <c r="BF478" s="210">
        <f t="shared" si="406"/>
        <v>0</v>
      </c>
      <c r="BG478" s="211">
        <f t="shared" si="407"/>
        <v>0</v>
      </c>
      <c r="BH478" s="289"/>
      <c r="BI478" s="289"/>
      <c r="BJ478" s="228"/>
      <c r="BK478" s="228"/>
      <c r="BL478" s="233" t="str">
        <f t="shared" si="408"/>
        <v>01</v>
      </c>
    </row>
    <row r="479" spans="1:64" ht="12" customHeight="1">
      <c r="A479" s="333" t="s">
        <v>688</v>
      </c>
      <c r="B479" s="381" t="s">
        <v>429</v>
      </c>
      <c r="C479" s="333" t="s">
        <v>660</v>
      </c>
      <c r="D479" s="381" t="s">
        <v>388</v>
      </c>
      <c r="E479" s="381" t="s">
        <v>874</v>
      </c>
      <c r="F479" s="381" t="s">
        <v>603</v>
      </c>
      <c r="G479" s="381" t="s">
        <v>395</v>
      </c>
      <c r="H479" s="100" t="s">
        <v>653</v>
      </c>
      <c r="I479" s="381" t="s">
        <v>505</v>
      </c>
      <c r="J479" s="382">
        <v>21600</v>
      </c>
      <c r="K479" s="382">
        <v>10800</v>
      </c>
      <c r="L479" s="191" t="str">
        <f t="shared" si="367"/>
        <v>906014180103803006000012329001</v>
      </c>
      <c r="M479" s="192">
        <f t="array" ref="M479">IF(COUNT(SEARCH(Удалить_Роспись_КВСР,$B479)*SEARCH(Удалить_Роспись_ПБС,$C479)*SEARCH(Удалить_Роспись_КФСР, $D479)*SEARCH(Удалить_Роспись_КЦСР,$E479)*SEARCH(Удалить_Роспись_КВР,$F479)*SEARCH(Удалить_Роспись_ЭК,$H479)*SEARCH(Удалить_Роспись_КР,$I479))&gt;0,0,1)</f>
        <v>1</v>
      </c>
      <c r="N479" s="192">
        <f>IF(COUNT(SEARCH(Удалить_Индекс_КВСР,$B479)*SEARCH(Удалить_Индекс_ПБС,$C479)*SEARCH(Удалить_Индекс_КФСР,$D479)*SEARCH(Удалить_Индекс_КЦСР,$E479)*SEARCH(Удалить_Индекс_КВР,$F479)*SEARCH(Удалить_Индекс_ЭК,$H479)*SEARCH(Удалить_Индекс_КР,$I479))&gt;0,0,1)</f>
        <v>1</v>
      </c>
      <c r="O479" s="192" t="str">
        <f t="shared" si="368"/>
        <v/>
      </c>
      <c r="P479" s="192" t="str">
        <f t="shared" si="409"/>
        <v/>
      </c>
      <c r="Q479" s="300" t="str">
        <f t="shared" si="369"/>
        <v/>
      </c>
      <c r="R479" s="300" t="str">
        <f t="shared" si="370"/>
        <v/>
      </c>
      <c r="S479" s="300" t="str">
        <f t="shared" si="371"/>
        <v/>
      </c>
      <c r="T479" s="192" t="str">
        <f t="shared" si="372"/>
        <v/>
      </c>
      <c r="U479" s="303" t="str">
        <f t="shared" si="373"/>
        <v/>
      </c>
      <c r="V479" s="300" t="str">
        <f t="shared" si="374"/>
        <v/>
      </c>
      <c r="W479" s="192" t="str">
        <f t="shared" si="375"/>
        <v/>
      </c>
      <c r="X479" s="303" t="str">
        <f t="shared" si="376"/>
        <v/>
      </c>
      <c r="Y479" s="300" t="str">
        <f t="shared" si="377"/>
        <v/>
      </c>
      <c r="Z479" s="300" t="str">
        <f t="shared" si="378"/>
        <v/>
      </c>
      <c r="AA479" s="303" t="str">
        <f t="shared" si="379"/>
        <v/>
      </c>
      <c r="AB479" s="300" t="str">
        <f t="shared" si="380"/>
        <v/>
      </c>
      <c r="AC479" s="300" t="str">
        <f t="shared" si="381"/>
        <v/>
      </c>
      <c r="AD479" s="300" t="str">
        <f t="shared" si="382"/>
        <v/>
      </c>
      <c r="AE479" s="192" t="str">
        <f t="shared" si="383"/>
        <v/>
      </c>
      <c r="AF479" s="192" t="str">
        <f t="shared" si="384"/>
        <v/>
      </c>
      <c r="AG479" s="192"/>
      <c r="AJ479" s="300" t="str">
        <f t="shared" si="385"/>
        <v/>
      </c>
      <c r="AK479" s="300" t="str">
        <f t="shared" si="386"/>
        <v/>
      </c>
      <c r="AL479" s="300" t="str">
        <f t="shared" si="387"/>
        <v/>
      </c>
      <c r="AM479" s="300" t="str">
        <f t="shared" si="388"/>
        <v/>
      </c>
      <c r="AN479" s="300" t="str">
        <f t="shared" si="389"/>
        <v/>
      </c>
      <c r="AO479" s="300" t="str">
        <f t="shared" si="390"/>
        <v/>
      </c>
      <c r="AP479" s="300" t="str">
        <f t="shared" si="391"/>
        <v/>
      </c>
      <c r="AQ479" s="300" t="str">
        <f t="shared" si="392"/>
        <v/>
      </c>
      <c r="AR479" s="306" t="str">
        <f t="shared" si="393"/>
        <v/>
      </c>
      <c r="AS479" s="300" t="str">
        <f t="shared" si="394"/>
        <v/>
      </c>
      <c r="AT479" s="300" t="str">
        <f t="shared" si="395"/>
        <v/>
      </c>
      <c r="AU479" s="192" t="str">
        <f t="shared" si="396"/>
        <v>рбс</v>
      </c>
      <c r="AV479" s="192" t="str">
        <f t="shared" si="397"/>
        <v>рбс90601418общпро</v>
      </c>
      <c r="AW479" s="191">
        <f t="shared" si="398"/>
        <v>21600</v>
      </c>
      <c r="AX479" s="191">
        <f t="shared" si="399"/>
        <v>10800</v>
      </c>
      <c r="AY479" s="191">
        <f t="shared" si="400"/>
        <v>21600</v>
      </c>
      <c r="AZ479" s="191">
        <f t="shared" si="401"/>
        <v>10800</v>
      </c>
      <c r="BA479" s="193">
        <f t="shared" si="402"/>
        <v>1</v>
      </c>
      <c r="BB479" s="193">
        <f t="shared" si="403"/>
        <v>1</v>
      </c>
      <c r="BC479" s="193">
        <f t="shared" si="404"/>
        <v>1</v>
      </c>
      <c r="BD479" s="191">
        <f t="shared" si="366"/>
        <v>21600</v>
      </c>
      <c r="BE479" s="191">
        <f t="shared" si="405"/>
        <v>10800</v>
      </c>
      <c r="BF479" s="210">
        <f t="shared" si="406"/>
        <v>21600</v>
      </c>
      <c r="BG479" s="211">
        <f t="shared" si="407"/>
        <v>21600</v>
      </c>
      <c r="BH479" s="289"/>
      <c r="BI479" s="289"/>
      <c r="BJ479" s="228"/>
      <c r="BK479" s="228"/>
      <c r="BL479" s="233" t="str">
        <f t="shared" si="408"/>
        <v>01</v>
      </c>
    </row>
    <row r="480" spans="1:64" ht="12" customHeight="1">
      <c r="A480" s="333" t="s">
        <v>688</v>
      </c>
      <c r="B480" s="381" t="s">
        <v>429</v>
      </c>
      <c r="C480" s="333" t="s">
        <v>660</v>
      </c>
      <c r="D480" s="381" t="s">
        <v>390</v>
      </c>
      <c r="E480" s="381" t="s">
        <v>875</v>
      </c>
      <c r="F480" s="381" t="s">
        <v>602</v>
      </c>
      <c r="G480" s="381" t="s">
        <v>385</v>
      </c>
      <c r="H480" s="100" t="s">
        <v>653</v>
      </c>
      <c r="I480" s="381" t="s">
        <v>505</v>
      </c>
      <c r="J480" s="382">
        <v>1476540</v>
      </c>
      <c r="K480" s="382">
        <v>1050480.81</v>
      </c>
      <c r="L480" s="191" t="str">
        <f t="shared" si="367"/>
        <v>906014180104802006000012121101</v>
      </c>
      <c r="M480" s="192">
        <f t="array" ref="M480">IF(COUNT(SEARCH(Удалить_Роспись_КВСР,$B480)*SEARCH(Удалить_Роспись_ПБС,$C480)*SEARCH(Удалить_Роспись_КФСР, $D480)*SEARCH(Удалить_Роспись_КЦСР,$E480)*SEARCH(Удалить_Роспись_КВР,$F480)*SEARCH(Удалить_Роспись_ЭК,$H480)*SEARCH(Удалить_Роспись_КР,$I480))&gt;0,0,1)</f>
        <v>1</v>
      </c>
      <c r="N480" s="192">
        <v>0</v>
      </c>
      <c r="O480" s="192" t="str">
        <f t="shared" si="368"/>
        <v/>
      </c>
      <c r="P480" s="192" t="str">
        <f t="shared" si="409"/>
        <v/>
      </c>
      <c r="Q480" s="300" t="str">
        <f t="shared" si="369"/>
        <v/>
      </c>
      <c r="R480" s="300" t="str">
        <f t="shared" si="370"/>
        <v/>
      </c>
      <c r="S480" s="300" t="str">
        <f t="shared" si="371"/>
        <v/>
      </c>
      <c r="T480" s="192" t="str">
        <f t="shared" si="372"/>
        <v/>
      </c>
      <c r="U480" s="303" t="str">
        <f t="shared" si="373"/>
        <v/>
      </c>
      <c r="V480" s="300" t="str">
        <f t="shared" si="374"/>
        <v/>
      </c>
      <c r="W480" s="192" t="str">
        <f t="shared" si="375"/>
        <v/>
      </c>
      <c r="X480" s="303" t="str">
        <f t="shared" si="376"/>
        <v/>
      </c>
      <c r="Y480" s="300" t="str">
        <f t="shared" si="377"/>
        <v/>
      </c>
      <c r="Z480" s="300" t="str">
        <f t="shared" si="378"/>
        <v/>
      </c>
      <c r="AA480" s="303" t="str">
        <f t="shared" si="379"/>
        <v/>
      </c>
      <c r="AB480" s="300" t="str">
        <f t="shared" si="380"/>
        <v/>
      </c>
      <c r="AC480" s="300" t="str">
        <f t="shared" si="381"/>
        <v/>
      </c>
      <c r="AD480" s="300" t="str">
        <f t="shared" si="382"/>
        <v/>
      </c>
      <c r="AE480" s="192" t="str">
        <f t="shared" si="383"/>
        <v/>
      </c>
      <c r="AF480" s="192" t="str">
        <f t="shared" si="384"/>
        <v/>
      </c>
      <c r="AG480" s="192"/>
      <c r="AJ480" s="300" t="str">
        <f t="shared" si="385"/>
        <v/>
      </c>
      <c r="AK480" s="300" t="str">
        <f t="shared" si="386"/>
        <v/>
      </c>
      <c r="AL480" s="300" t="str">
        <f t="shared" si="387"/>
        <v/>
      </c>
      <c r="AM480" s="300" t="str">
        <f t="shared" si="388"/>
        <v/>
      </c>
      <c r="AN480" s="300" t="str">
        <f t="shared" si="389"/>
        <v/>
      </c>
      <c r="AO480" s="300" t="str">
        <f t="shared" si="390"/>
        <v/>
      </c>
      <c r="AP480" s="300" t="str">
        <f t="shared" si="391"/>
        <v/>
      </c>
      <c r="AQ480" s="300" t="str">
        <f t="shared" si="392"/>
        <v/>
      </c>
      <c r="AR480" s="306" t="str">
        <f t="shared" si="393"/>
        <v/>
      </c>
      <c r="AS480" s="300" t="str">
        <f t="shared" si="394"/>
        <v/>
      </c>
      <c r="AT480" s="300" t="str">
        <f t="shared" si="395"/>
        <v/>
      </c>
      <c r="AU480" s="192" t="str">
        <f t="shared" si="396"/>
        <v>рбс</v>
      </c>
      <c r="AV480" s="192" t="str">
        <f t="shared" si="397"/>
        <v>рбс90601418общопл</v>
      </c>
      <c r="AW480" s="191">
        <f t="shared" si="398"/>
        <v>1476540</v>
      </c>
      <c r="AX480" s="191">
        <f t="shared" si="399"/>
        <v>1050480.81</v>
      </c>
      <c r="AY480" s="191">
        <f t="shared" si="400"/>
        <v>0</v>
      </c>
      <c r="AZ480" s="191">
        <f t="shared" si="401"/>
        <v>0</v>
      </c>
      <c r="BA480" s="193">
        <f t="shared" si="402"/>
        <v>1</v>
      </c>
      <c r="BB480" s="193">
        <f t="shared" si="403"/>
        <v>1</v>
      </c>
      <c r="BC480" s="193">
        <f t="shared" si="404"/>
        <v>1</v>
      </c>
      <c r="BD480" s="191">
        <f t="shared" si="366"/>
        <v>0</v>
      </c>
      <c r="BE480" s="191">
        <f t="shared" si="405"/>
        <v>0</v>
      </c>
      <c r="BF480" s="210">
        <f t="shared" si="406"/>
        <v>0</v>
      </c>
      <c r="BG480" s="211">
        <f t="shared" si="407"/>
        <v>0</v>
      </c>
      <c r="BH480" s="289"/>
      <c r="BI480" s="289"/>
      <c r="BJ480" s="228"/>
      <c r="BK480" s="228"/>
      <c r="BL480" s="233" t="str">
        <f t="shared" si="408"/>
        <v>01</v>
      </c>
    </row>
    <row r="481" spans="1:64" ht="12" customHeight="1">
      <c r="A481" s="333" t="s">
        <v>688</v>
      </c>
      <c r="B481" s="381" t="s">
        <v>429</v>
      </c>
      <c r="C481" s="333" t="s">
        <v>660</v>
      </c>
      <c r="D481" s="381" t="s">
        <v>390</v>
      </c>
      <c r="E481" s="381" t="s">
        <v>875</v>
      </c>
      <c r="F481" s="381" t="s">
        <v>585</v>
      </c>
      <c r="G481" s="381" t="s">
        <v>386</v>
      </c>
      <c r="H481" s="100" t="s">
        <v>653</v>
      </c>
      <c r="I481" s="381" t="s">
        <v>505</v>
      </c>
      <c r="J481" s="382">
        <v>3000</v>
      </c>
      <c r="K481" s="382">
        <v>0</v>
      </c>
      <c r="L481" s="191" t="str">
        <f t="shared" si="367"/>
        <v>906014180104802006000012221201</v>
      </c>
      <c r="M481" s="192">
        <f t="array" ref="M481">IF(COUNT(SEARCH(Удалить_Роспись_КВСР,$B481)*SEARCH(Удалить_Роспись_ПБС,$C481)*SEARCH(Удалить_Роспись_КФСР, $D481)*SEARCH(Удалить_Роспись_КЦСР,$E481)*SEARCH(Удалить_Роспись_КВР,$F481)*SEARCH(Удалить_Роспись_ЭК,$H481)*SEARCH(Удалить_Роспись_КР,$I481))&gt;0,0,1)</f>
        <v>1</v>
      </c>
      <c r="N481" s="192">
        <f>IF(COUNT(SEARCH(Удалить_Индекс_КВСР,$B481)*SEARCH(Удалить_Индекс_ПБС,$C481)*SEARCH(Удалить_Индекс_КФСР,$D481)*SEARCH(Удалить_Индекс_КЦСР,$E481)*SEARCH(Удалить_Индекс_КВР,$F481)*SEARCH(Удалить_Индекс_ЭК,$H481)*SEARCH(Удалить_Индекс_КР,$I481))&gt;0,0,1)</f>
        <v>1</v>
      </c>
      <c r="O481" s="192" t="str">
        <f t="shared" si="368"/>
        <v/>
      </c>
      <c r="P481" s="192" t="str">
        <f t="shared" si="409"/>
        <v/>
      </c>
      <c r="Q481" s="300" t="str">
        <f t="shared" si="369"/>
        <v/>
      </c>
      <c r="R481" s="300" t="str">
        <f t="shared" si="370"/>
        <v/>
      </c>
      <c r="S481" s="300" t="str">
        <f t="shared" si="371"/>
        <v/>
      </c>
      <c r="T481" s="192" t="str">
        <f t="shared" si="372"/>
        <v/>
      </c>
      <c r="U481" s="303" t="str">
        <f t="shared" si="373"/>
        <v/>
      </c>
      <c r="V481" s="300" t="str">
        <f t="shared" si="374"/>
        <v/>
      </c>
      <c r="W481" s="192" t="str">
        <f t="shared" si="375"/>
        <v/>
      </c>
      <c r="X481" s="303" t="str">
        <f t="shared" si="376"/>
        <v/>
      </c>
      <c r="Y481" s="300" t="str">
        <f t="shared" si="377"/>
        <v/>
      </c>
      <c r="Z481" s="300" t="str">
        <f t="shared" si="378"/>
        <v/>
      </c>
      <c r="AA481" s="303" t="str">
        <f t="shared" si="379"/>
        <v/>
      </c>
      <c r="AB481" s="300" t="str">
        <f t="shared" si="380"/>
        <v/>
      </c>
      <c r="AC481" s="300" t="str">
        <f t="shared" si="381"/>
        <v/>
      </c>
      <c r="AD481" s="300" t="str">
        <f t="shared" si="382"/>
        <v/>
      </c>
      <c r="AE481" s="192" t="str">
        <f t="shared" si="383"/>
        <v/>
      </c>
      <c r="AF481" s="192" t="str">
        <f t="shared" si="384"/>
        <v/>
      </c>
      <c r="AG481" s="192"/>
      <c r="AJ481" s="300" t="str">
        <f t="shared" si="385"/>
        <v/>
      </c>
      <c r="AK481" s="300" t="str">
        <f t="shared" si="386"/>
        <v/>
      </c>
      <c r="AL481" s="300" t="str">
        <f t="shared" si="387"/>
        <v/>
      </c>
      <c r="AM481" s="300" t="str">
        <f t="shared" si="388"/>
        <v/>
      </c>
      <c r="AN481" s="300" t="str">
        <f t="shared" si="389"/>
        <v/>
      </c>
      <c r="AO481" s="300" t="str">
        <f t="shared" si="390"/>
        <v/>
      </c>
      <c r="AP481" s="300" t="str">
        <f t="shared" si="391"/>
        <v/>
      </c>
      <c r="AQ481" s="300" t="str">
        <f t="shared" si="392"/>
        <v/>
      </c>
      <c r="AR481" s="306" t="str">
        <f t="shared" si="393"/>
        <v/>
      </c>
      <c r="AS481" s="300" t="str">
        <f t="shared" si="394"/>
        <v/>
      </c>
      <c r="AT481" s="300" t="str">
        <f t="shared" si="395"/>
        <v/>
      </c>
      <c r="AU481" s="192" t="str">
        <f t="shared" si="396"/>
        <v>рбс</v>
      </c>
      <c r="AV481" s="192" t="str">
        <f t="shared" si="397"/>
        <v>рбс90601418общпро</v>
      </c>
      <c r="AW481" s="191">
        <f t="shared" si="398"/>
        <v>3000</v>
      </c>
      <c r="AX481" s="191">
        <f t="shared" si="399"/>
        <v>0</v>
      </c>
      <c r="AY481" s="191">
        <f t="shared" si="400"/>
        <v>3000</v>
      </c>
      <c r="AZ481" s="191">
        <f t="shared" si="401"/>
        <v>0</v>
      </c>
      <c r="BA481" s="193">
        <f t="shared" si="402"/>
        <v>1</v>
      </c>
      <c r="BB481" s="193">
        <f t="shared" si="403"/>
        <v>1</v>
      </c>
      <c r="BC481" s="193">
        <f t="shared" si="404"/>
        <v>1</v>
      </c>
      <c r="BD481" s="191">
        <f t="shared" si="366"/>
        <v>3000</v>
      </c>
      <c r="BE481" s="191">
        <f t="shared" si="405"/>
        <v>0</v>
      </c>
      <c r="BF481" s="210">
        <f t="shared" si="406"/>
        <v>3000</v>
      </c>
      <c r="BG481" s="211">
        <f t="shared" si="407"/>
        <v>3000</v>
      </c>
      <c r="BH481" s="289"/>
      <c r="BI481" s="289"/>
      <c r="BJ481" s="228"/>
      <c r="BK481" s="228"/>
      <c r="BL481" s="233" t="str">
        <f t="shared" si="408"/>
        <v>01</v>
      </c>
    </row>
    <row r="482" spans="1:64" ht="12" customHeight="1">
      <c r="A482" s="333" t="s">
        <v>688</v>
      </c>
      <c r="B482" s="381" t="s">
        <v>429</v>
      </c>
      <c r="C482" s="333" t="s">
        <v>660</v>
      </c>
      <c r="D482" s="381" t="s">
        <v>390</v>
      </c>
      <c r="E482" s="381" t="s">
        <v>875</v>
      </c>
      <c r="F482" s="381" t="s">
        <v>873</v>
      </c>
      <c r="G482" s="381" t="s">
        <v>387</v>
      </c>
      <c r="H482" s="100" t="s">
        <v>653</v>
      </c>
      <c r="I482" s="381" t="s">
        <v>505</v>
      </c>
      <c r="J482" s="382">
        <v>445915.08</v>
      </c>
      <c r="K482" s="382">
        <v>284052.65000000002</v>
      </c>
      <c r="L482" s="191" t="str">
        <f t="shared" si="367"/>
        <v>906014180104802006000012921301</v>
      </c>
      <c r="M482" s="192">
        <f t="array" ref="M482">IF(COUNT(SEARCH(Удалить_Роспись_КВСР,$B482)*SEARCH(Удалить_Роспись_ПБС,$C482)*SEARCH(Удалить_Роспись_КФСР, $D482)*SEARCH(Удалить_Роспись_КЦСР,$E482)*SEARCH(Удалить_Роспись_КВР,$F482)*SEARCH(Удалить_Роспись_ЭК,$H482)*SEARCH(Удалить_Роспись_КР,$I482))&gt;0,0,1)</f>
        <v>1</v>
      </c>
      <c r="N482" s="192">
        <v>0</v>
      </c>
      <c r="O482" s="192" t="str">
        <f t="shared" si="368"/>
        <v/>
      </c>
      <c r="P482" s="192" t="str">
        <f t="shared" si="409"/>
        <v/>
      </c>
      <c r="Q482" s="300" t="str">
        <f t="shared" si="369"/>
        <v/>
      </c>
      <c r="R482" s="300" t="str">
        <f t="shared" si="370"/>
        <v/>
      </c>
      <c r="S482" s="300" t="str">
        <f t="shared" si="371"/>
        <v/>
      </c>
      <c r="T482" s="192" t="str">
        <f t="shared" si="372"/>
        <v/>
      </c>
      <c r="U482" s="303" t="str">
        <f t="shared" si="373"/>
        <v/>
      </c>
      <c r="V482" s="300" t="str">
        <f t="shared" si="374"/>
        <v/>
      </c>
      <c r="W482" s="192" t="str">
        <f t="shared" si="375"/>
        <v/>
      </c>
      <c r="X482" s="303" t="str">
        <f t="shared" si="376"/>
        <v/>
      </c>
      <c r="Y482" s="300" t="str">
        <f t="shared" si="377"/>
        <v/>
      </c>
      <c r="Z482" s="300" t="str">
        <f t="shared" si="378"/>
        <v/>
      </c>
      <c r="AA482" s="303" t="str">
        <f t="shared" si="379"/>
        <v/>
      </c>
      <c r="AB482" s="300" t="str">
        <f t="shared" si="380"/>
        <v/>
      </c>
      <c r="AC482" s="300" t="str">
        <f t="shared" si="381"/>
        <v/>
      </c>
      <c r="AD482" s="300" t="str">
        <f t="shared" si="382"/>
        <v/>
      </c>
      <c r="AE482" s="192" t="str">
        <f t="shared" si="383"/>
        <v/>
      </c>
      <c r="AF482" s="192" t="str">
        <f t="shared" si="384"/>
        <v/>
      </c>
      <c r="AG482" s="192"/>
      <c r="AJ482" s="300" t="str">
        <f t="shared" si="385"/>
        <v/>
      </c>
      <c r="AK482" s="300" t="str">
        <f t="shared" si="386"/>
        <v/>
      </c>
      <c r="AL482" s="300" t="str">
        <f t="shared" si="387"/>
        <v/>
      </c>
      <c r="AM482" s="300" t="str">
        <f t="shared" si="388"/>
        <v/>
      </c>
      <c r="AN482" s="300" t="str">
        <f t="shared" si="389"/>
        <v/>
      </c>
      <c r="AO482" s="300" t="str">
        <f t="shared" si="390"/>
        <v/>
      </c>
      <c r="AP482" s="300" t="str">
        <f t="shared" si="391"/>
        <v/>
      </c>
      <c r="AQ482" s="300" t="str">
        <f t="shared" si="392"/>
        <v/>
      </c>
      <c r="AR482" s="306" t="str">
        <f t="shared" si="393"/>
        <v/>
      </c>
      <c r="AS482" s="300" t="str">
        <f t="shared" si="394"/>
        <v/>
      </c>
      <c r="AT482" s="300" t="str">
        <f t="shared" si="395"/>
        <v/>
      </c>
      <c r="AU482" s="192" t="str">
        <f t="shared" si="396"/>
        <v>рбс</v>
      </c>
      <c r="AV482" s="192" t="str">
        <f t="shared" si="397"/>
        <v>рбс90601418общопл</v>
      </c>
      <c r="AW482" s="191">
        <f t="shared" si="398"/>
        <v>445915.08</v>
      </c>
      <c r="AX482" s="191">
        <f t="shared" si="399"/>
        <v>284052.65000000002</v>
      </c>
      <c r="AY482" s="191">
        <f t="shared" si="400"/>
        <v>0</v>
      </c>
      <c r="AZ482" s="191">
        <f t="shared" si="401"/>
        <v>0</v>
      </c>
      <c r="BA482" s="193">
        <f t="shared" si="402"/>
        <v>1</v>
      </c>
      <c r="BB482" s="193">
        <f t="shared" si="403"/>
        <v>1</v>
      </c>
      <c r="BC482" s="193">
        <f t="shared" si="404"/>
        <v>1</v>
      </c>
      <c r="BD482" s="191">
        <f t="shared" si="366"/>
        <v>0</v>
      </c>
      <c r="BE482" s="191">
        <f t="shared" si="405"/>
        <v>0</v>
      </c>
      <c r="BF482" s="210">
        <f t="shared" si="406"/>
        <v>0</v>
      </c>
      <c r="BG482" s="211">
        <f t="shared" si="407"/>
        <v>0</v>
      </c>
      <c r="BH482" s="289"/>
      <c r="BI482" s="289"/>
      <c r="BJ482" s="228"/>
      <c r="BK482" s="228"/>
      <c r="BL482" s="233" t="str">
        <f t="shared" si="408"/>
        <v>01</v>
      </c>
    </row>
    <row r="483" spans="1:64" ht="12" customHeight="1">
      <c r="A483" s="333" t="s">
        <v>688</v>
      </c>
      <c r="B483" s="381" t="s">
        <v>429</v>
      </c>
      <c r="C483" s="333" t="s">
        <v>660</v>
      </c>
      <c r="D483" s="381" t="s">
        <v>390</v>
      </c>
      <c r="E483" s="381" t="s">
        <v>875</v>
      </c>
      <c r="F483" s="381" t="s">
        <v>586</v>
      </c>
      <c r="G483" s="381" t="s">
        <v>391</v>
      </c>
      <c r="H483" s="100" t="s">
        <v>653</v>
      </c>
      <c r="I483" s="381" t="s">
        <v>505</v>
      </c>
      <c r="J483" s="382">
        <v>98000</v>
      </c>
      <c r="K483" s="382">
        <v>59232.98</v>
      </c>
      <c r="L483" s="191" t="str">
        <f t="shared" si="367"/>
        <v>906014180104802006000024422101</v>
      </c>
      <c r="M483" s="192">
        <f t="array" ref="M483">IF(COUNT(SEARCH(Удалить_Роспись_КВСР,$B483)*SEARCH(Удалить_Роспись_ПБС,$C483)*SEARCH(Удалить_Роспись_КФСР, $D483)*SEARCH(Удалить_Роспись_КЦСР,$E483)*SEARCH(Удалить_Роспись_КВР,$F483)*SEARCH(Удалить_Роспись_ЭК,$H483)*SEARCH(Удалить_Роспись_КР,$I483))&gt;0,0,1)</f>
        <v>1</v>
      </c>
      <c r="N483" s="192">
        <f>IF(COUNT(SEARCH(Удалить_Индекс_КВСР,$B483)*SEARCH(Удалить_Индекс_ПБС,$C483)*SEARCH(Удалить_Индекс_КФСР,$D483)*SEARCH(Удалить_Индекс_КЦСР,$E483)*SEARCH(Удалить_Индекс_КВР,$F483)*SEARCH(Удалить_Индекс_ЭК,$H483)*SEARCH(Удалить_Индекс_КР,$I483))&gt;0,0,1)</f>
        <v>1</v>
      </c>
      <c r="O483" s="192" t="str">
        <f t="shared" si="368"/>
        <v/>
      </c>
      <c r="P483" s="192" t="str">
        <f t="shared" si="409"/>
        <v/>
      </c>
      <c r="Q483" s="300" t="str">
        <f t="shared" si="369"/>
        <v/>
      </c>
      <c r="R483" s="300" t="str">
        <f t="shared" si="370"/>
        <v/>
      </c>
      <c r="S483" s="300" t="str">
        <f t="shared" si="371"/>
        <v/>
      </c>
      <c r="T483" s="192" t="str">
        <f t="shared" si="372"/>
        <v/>
      </c>
      <c r="U483" s="303" t="str">
        <f t="shared" si="373"/>
        <v/>
      </c>
      <c r="V483" s="300" t="str">
        <f t="shared" si="374"/>
        <v/>
      </c>
      <c r="W483" s="192" t="str">
        <f t="shared" si="375"/>
        <v/>
      </c>
      <c r="X483" s="303" t="str">
        <f t="shared" si="376"/>
        <v/>
      </c>
      <c r="Y483" s="300" t="str">
        <f t="shared" si="377"/>
        <v/>
      </c>
      <c r="Z483" s="300" t="str">
        <f t="shared" si="378"/>
        <v/>
      </c>
      <c r="AA483" s="303" t="str">
        <f t="shared" si="379"/>
        <v/>
      </c>
      <c r="AB483" s="300" t="str">
        <f t="shared" si="380"/>
        <v/>
      </c>
      <c r="AC483" s="300" t="str">
        <f t="shared" si="381"/>
        <v/>
      </c>
      <c r="AD483" s="300" t="str">
        <f t="shared" si="382"/>
        <v/>
      </c>
      <c r="AE483" s="192" t="str">
        <f t="shared" si="383"/>
        <v/>
      </c>
      <c r="AF483" s="192" t="str">
        <f t="shared" si="384"/>
        <v/>
      </c>
      <c r="AG483" s="192"/>
      <c r="AJ483" s="300" t="str">
        <f t="shared" si="385"/>
        <v/>
      </c>
      <c r="AK483" s="300" t="str">
        <f t="shared" si="386"/>
        <v/>
      </c>
      <c r="AL483" s="300" t="str">
        <f t="shared" si="387"/>
        <v/>
      </c>
      <c r="AM483" s="300" t="str">
        <f t="shared" si="388"/>
        <v/>
      </c>
      <c r="AN483" s="300" t="str">
        <f t="shared" si="389"/>
        <v/>
      </c>
      <c r="AO483" s="300" t="str">
        <f t="shared" si="390"/>
        <v/>
      </c>
      <c r="AP483" s="300" t="str">
        <f t="shared" si="391"/>
        <v/>
      </c>
      <c r="AQ483" s="300" t="str">
        <f t="shared" si="392"/>
        <v/>
      </c>
      <c r="AR483" s="306" t="str">
        <f t="shared" si="393"/>
        <v/>
      </c>
      <c r="AS483" s="300" t="str">
        <f t="shared" si="394"/>
        <v/>
      </c>
      <c r="AT483" s="300" t="str">
        <f t="shared" si="395"/>
        <v/>
      </c>
      <c r="AU483" s="192" t="str">
        <f t="shared" si="396"/>
        <v>рбс</v>
      </c>
      <c r="AV483" s="192" t="str">
        <f t="shared" si="397"/>
        <v>рбс90601418общпро</v>
      </c>
      <c r="AW483" s="191">
        <f t="shared" si="398"/>
        <v>98000</v>
      </c>
      <c r="AX483" s="191">
        <f t="shared" si="399"/>
        <v>59232.98</v>
      </c>
      <c r="AY483" s="191">
        <f t="shared" si="400"/>
        <v>98000</v>
      </c>
      <c r="AZ483" s="191">
        <f t="shared" si="401"/>
        <v>59232.98</v>
      </c>
      <c r="BA483" s="193">
        <f t="shared" si="402"/>
        <v>1</v>
      </c>
      <c r="BB483" s="193">
        <f t="shared" si="403"/>
        <v>1</v>
      </c>
      <c r="BC483" s="193">
        <f t="shared" si="404"/>
        <v>1</v>
      </c>
      <c r="BD483" s="191">
        <f t="shared" si="366"/>
        <v>98000</v>
      </c>
      <c r="BE483" s="191">
        <f t="shared" si="405"/>
        <v>59232.98</v>
      </c>
      <c r="BF483" s="210">
        <f t="shared" si="406"/>
        <v>98000</v>
      </c>
      <c r="BG483" s="211">
        <f t="shared" si="407"/>
        <v>98000</v>
      </c>
      <c r="BH483" s="289"/>
      <c r="BI483" s="289"/>
      <c r="BJ483" s="228"/>
      <c r="BK483" s="228"/>
      <c r="BL483" s="233" t="str">
        <f t="shared" si="408"/>
        <v>01</v>
      </c>
    </row>
    <row r="484" spans="1:64" ht="12" customHeight="1">
      <c r="A484" s="333" t="s">
        <v>688</v>
      </c>
      <c r="B484" s="381" t="s">
        <v>429</v>
      </c>
      <c r="C484" s="333" t="s">
        <v>660</v>
      </c>
      <c r="D484" s="381" t="s">
        <v>390</v>
      </c>
      <c r="E484" s="381" t="s">
        <v>875</v>
      </c>
      <c r="F484" s="381" t="s">
        <v>586</v>
      </c>
      <c r="G484" s="381" t="s">
        <v>392</v>
      </c>
      <c r="H484" s="100" t="s">
        <v>653</v>
      </c>
      <c r="I484" s="381" t="s">
        <v>505</v>
      </c>
      <c r="J484" s="382">
        <v>58150</v>
      </c>
      <c r="K484" s="382">
        <v>31600</v>
      </c>
      <c r="L484" s="191" t="str">
        <f t="shared" si="367"/>
        <v>906014180104802006000024422201</v>
      </c>
      <c r="M484" s="192">
        <f t="array" ref="M484">IF(COUNT(SEARCH(Удалить_Роспись_КВСР,$B484)*SEARCH(Удалить_Роспись_ПБС,$C484)*SEARCH(Удалить_Роспись_КФСР, $D484)*SEARCH(Удалить_Роспись_КЦСР,$E484)*SEARCH(Удалить_Роспись_КВР,$F484)*SEARCH(Удалить_Роспись_ЭК,$H484)*SEARCH(Удалить_Роспись_КР,$I484))&gt;0,0,1)</f>
        <v>1</v>
      </c>
      <c r="N484" s="192">
        <f>IF(COUNT(SEARCH(Удалить_Индекс_КВСР,$B484)*SEARCH(Удалить_Индекс_ПБС,$C484)*SEARCH(Удалить_Индекс_КФСР,$D484)*SEARCH(Удалить_Индекс_КЦСР,$E484)*SEARCH(Удалить_Индекс_КВР,$F484)*SEARCH(Удалить_Индекс_ЭК,$H484)*SEARCH(Удалить_Индекс_КР,$I484))&gt;0,0,1)</f>
        <v>1</v>
      </c>
      <c r="O484" s="192" t="str">
        <f t="shared" si="368"/>
        <v/>
      </c>
      <c r="P484" s="192" t="str">
        <f t="shared" si="409"/>
        <v/>
      </c>
      <c r="Q484" s="300" t="str">
        <f t="shared" si="369"/>
        <v/>
      </c>
      <c r="R484" s="300" t="str">
        <f t="shared" si="370"/>
        <v/>
      </c>
      <c r="S484" s="300" t="str">
        <f t="shared" si="371"/>
        <v/>
      </c>
      <c r="T484" s="192" t="str">
        <f t="shared" si="372"/>
        <v/>
      </c>
      <c r="U484" s="303" t="str">
        <f t="shared" si="373"/>
        <v/>
      </c>
      <c r="V484" s="300" t="str">
        <f t="shared" si="374"/>
        <v/>
      </c>
      <c r="W484" s="192" t="str">
        <f t="shared" si="375"/>
        <v/>
      </c>
      <c r="X484" s="303" t="str">
        <f t="shared" si="376"/>
        <v/>
      </c>
      <c r="Y484" s="300" t="str">
        <f t="shared" si="377"/>
        <v/>
      </c>
      <c r="Z484" s="300" t="str">
        <f t="shared" si="378"/>
        <v/>
      </c>
      <c r="AA484" s="303" t="str">
        <f t="shared" si="379"/>
        <v/>
      </c>
      <c r="AB484" s="300" t="str">
        <f t="shared" si="380"/>
        <v/>
      </c>
      <c r="AC484" s="300" t="str">
        <f t="shared" si="381"/>
        <v/>
      </c>
      <c r="AD484" s="300" t="str">
        <f t="shared" si="382"/>
        <v/>
      </c>
      <c r="AE484" s="192" t="str">
        <f t="shared" si="383"/>
        <v/>
      </c>
      <c r="AF484" s="192" t="str">
        <f t="shared" si="384"/>
        <v/>
      </c>
      <c r="AG484" s="192"/>
      <c r="AJ484" s="300" t="str">
        <f t="shared" si="385"/>
        <v/>
      </c>
      <c r="AK484" s="300" t="str">
        <f t="shared" si="386"/>
        <v/>
      </c>
      <c r="AL484" s="300" t="str">
        <f t="shared" si="387"/>
        <v/>
      </c>
      <c r="AM484" s="300" t="str">
        <f t="shared" si="388"/>
        <v/>
      </c>
      <c r="AN484" s="300" t="str">
        <f t="shared" si="389"/>
        <v/>
      </c>
      <c r="AO484" s="300" t="str">
        <f t="shared" si="390"/>
        <v/>
      </c>
      <c r="AP484" s="300" t="str">
        <f t="shared" si="391"/>
        <v/>
      </c>
      <c r="AQ484" s="300" t="str">
        <f t="shared" si="392"/>
        <v/>
      </c>
      <c r="AR484" s="306" t="str">
        <f t="shared" si="393"/>
        <v/>
      </c>
      <c r="AS484" s="300" t="str">
        <f t="shared" si="394"/>
        <v/>
      </c>
      <c r="AT484" s="300" t="str">
        <f t="shared" si="395"/>
        <v/>
      </c>
      <c r="AU484" s="192" t="str">
        <f t="shared" si="396"/>
        <v>рбс</v>
      </c>
      <c r="AV484" s="192" t="str">
        <f t="shared" si="397"/>
        <v>рбс90601418общпро</v>
      </c>
      <c r="AW484" s="191">
        <f t="shared" si="398"/>
        <v>58150</v>
      </c>
      <c r="AX484" s="191">
        <f t="shared" si="399"/>
        <v>31600</v>
      </c>
      <c r="AY484" s="191">
        <f t="shared" si="400"/>
        <v>58150</v>
      </c>
      <c r="AZ484" s="191">
        <f t="shared" si="401"/>
        <v>31600</v>
      </c>
      <c r="BA484" s="193">
        <f t="shared" si="402"/>
        <v>1</v>
      </c>
      <c r="BB484" s="193">
        <f t="shared" si="403"/>
        <v>1</v>
      </c>
      <c r="BC484" s="193">
        <f t="shared" si="404"/>
        <v>1</v>
      </c>
      <c r="BD484" s="191">
        <f t="shared" si="366"/>
        <v>58150</v>
      </c>
      <c r="BE484" s="191">
        <f t="shared" si="405"/>
        <v>31600</v>
      </c>
      <c r="BF484" s="210">
        <f t="shared" si="406"/>
        <v>58150</v>
      </c>
      <c r="BG484" s="211">
        <f t="shared" si="407"/>
        <v>58150</v>
      </c>
      <c r="BH484" s="289"/>
      <c r="BI484" s="289"/>
      <c r="BJ484" s="228"/>
      <c r="BK484" s="228"/>
      <c r="BL484" s="233" t="str">
        <f t="shared" si="408"/>
        <v>01</v>
      </c>
    </row>
    <row r="485" spans="1:64" ht="12" customHeight="1">
      <c r="A485" s="333" t="s">
        <v>688</v>
      </c>
      <c r="B485" s="381" t="s">
        <v>429</v>
      </c>
      <c r="C485" s="333" t="s">
        <v>660</v>
      </c>
      <c r="D485" s="381" t="s">
        <v>390</v>
      </c>
      <c r="E485" s="381" t="s">
        <v>875</v>
      </c>
      <c r="F485" s="381" t="s">
        <v>586</v>
      </c>
      <c r="G485" s="381" t="s">
        <v>394</v>
      </c>
      <c r="H485" s="100" t="s">
        <v>653</v>
      </c>
      <c r="I485" s="381" t="s">
        <v>505</v>
      </c>
      <c r="J485" s="382">
        <v>281033.34000000003</v>
      </c>
      <c r="K485" s="382">
        <v>40091</v>
      </c>
      <c r="L485" s="191" t="str">
        <f t="shared" si="367"/>
        <v>906014180104802006000024422501</v>
      </c>
      <c r="M485" s="192">
        <f t="array" ref="M485">IF(COUNT(SEARCH(Удалить_Роспись_КВСР,$B485)*SEARCH(Удалить_Роспись_ПБС,$C485)*SEARCH(Удалить_Роспись_КФСР, $D485)*SEARCH(Удалить_Роспись_КЦСР,$E485)*SEARCH(Удалить_Роспись_КВР,$F485)*SEARCH(Удалить_Роспись_ЭК,$H485)*SEARCH(Удалить_Роспись_КР,$I485))&gt;0,0,1)</f>
        <v>1</v>
      </c>
      <c r="N485" s="192">
        <f>IF(COUNT(SEARCH(Удалить_Индекс_КВСР,$B485)*SEARCH(Удалить_Индекс_ПБС,$C485)*SEARCH(Удалить_Индекс_КФСР,$D485)*SEARCH(Удалить_Индекс_КЦСР,$E485)*SEARCH(Удалить_Индекс_КВР,$F485)*SEARCH(Удалить_Индекс_ЭК,$H485)*SEARCH(Удалить_Индекс_КР,$I485))&gt;0,0,1)</f>
        <v>1</v>
      </c>
      <c r="O485" s="192" t="str">
        <f t="shared" si="368"/>
        <v/>
      </c>
      <c r="P485" s="192" t="str">
        <f t="shared" si="409"/>
        <v/>
      </c>
      <c r="Q485" s="300" t="str">
        <f t="shared" si="369"/>
        <v/>
      </c>
      <c r="R485" s="300" t="str">
        <f t="shared" si="370"/>
        <v/>
      </c>
      <c r="S485" s="300" t="str">
        <f t="shared" si="371"/>
        <v/>
      </c>
      <c r="T485" s="192" t="str">
        <f t="shared" si="372"/>
        <v/>
      </c>
      <c r="U485" s="303" t="str">
        <f t="shared" si="373"/>
        <v/>
      </c>
      <c r="V485" s="300" t="str">
        <f t="shared" si="374"/>
        <v/>
      </c>
      <c r="W485" s="192" t="str">
        <f t="shared" si="375"/>
        <v/>
      </c>
      <c r="X485" s="303" t="str">
        <f t="shared" si="376"/>
        <v/>
      </c>
      <c r="Y485" s="300" t="str">
        <f t="shared" si="377"/>
        <v/>
      </c>
      <c r="Z485" s="300" t="str">
        <f t="shared" si="378"/>
        <v/>
      </c>
      <c r="AA485" s="303" t="str">
        <f t="shared" si="379"/>
        <v/>
      </c>
      <c r="AB485" s="300" t="str">
        <f t="shared" si="380"/>
        <v/>
      </c>
      <c r="AC485" s="300" t="str">
        <f t="shared" si="381"/>
        <v/>
      </c>
      <c r="AD485" s="300" t="str">
        <f t="shared" si="382"/>
        <v/>
      </c>
      <c r="AE485" s="192" t="str">
        <f t="shared" si="383"/>
        <v/>
      </c>
      <c r="AF485" s="192" t="str">
        <f t="shared" si="384"/>
        <v/>
      </c>
      <c r="AG485" s="192"/>
      <c r="AJ485" s="300" t="str">
        <f t="shared" si="385"/>
        <v/>
      </c>
      <c r="AK485" s="300" t="str">
        <f t="shared" si="386"/>
        <v/>
      </c>
      <c r="AL485" s="300" t="str">
        <f t="shared" si="387"/>
        <v/>
      </c>
      <c r="AM485" s="300" t="str">
        <f t="shared" si="388"/>
        <v/>
      </c>
      <c r="AN485" s="300" t="str">
        <f t="shared" si="389"/>
        <v/>
      </c>
      <c r="AO485" s="300" t="str">
        <f t="shared" si="390"/>
        <v/>
      </c>
      <c r="AP485" s="300" t="str">
        <f t="shared" si="391"/>
        <v/>
      </c>
      <c r="AQ485" s="300" t="str">
        <f t="shared" si="392"/>
        <v/>
      </c>
      <c r="AR485" s="306" t="str">
        <f t="shared" si="393"/>
        <v/>
      </c>
      <c r="AS485" s="300" t="str">
        <f t="shared" si="394"/>
        <v/>
      </c>
      <c r="AT485" s="300" t="str">
        <f t="shared" si="395"/>
        <v/>
      </c>
      <c r="AU485" s="192" t="str">
        <f t="shared" si="396"/>
        <v>рбс</v>
      </c>
      <c r="AV485" s="192" t="str">
        <f t="shared" si="397"/>
        <v>рбс90601418общпро</v>
      </c>
      <c r="AW485" s="191">
        <f t="shared" si="398"/>
        <v>281033.34000000003</v>
      </c>
      <c r="AX485" s="191">
        <f t="shared" si="399"/>
        <v>40091</v>
      </c>
      <c r="AY485" s="191">
        <f t="shared" si="400"/>
        <v>281033.34000000003</v>
      </c>
      <c r="AZ485" s="191">
        <f t="shared" si="401"/>
        <v>40091</v>
      </c>
      <c r="BA485" s="193">
        <f t="shared" si="402"/>
        <v>1</v>
      </c>
      <c r="BB485" s="193">
        <f t="shared" si="403"/>
        <v>1</v>
      </c>
      <c r="BC485" s="193">
        <f t="shared" si="404"/>
        <v>1</v>
      </c>
      <c r="BD485" s="191">
        <f t="shared" si="366"/>
        <v>281033.34000000003</v>
      </c>
      <c r="BE485" s="191">
        <f t="shared" si="405"/>
        <v>40091</v>
      </c>
      <c r="BF485" s="210">
        <f t="shared" si="406"/>
        <v>281033.34000000003</v>
      </c>
      <c r="BG485" s="211">
        <f t="shared" si="407"/>
        <v>281033.34000000003</v>
      </c>
      <c r="BH485" s="289"/>
      <c r="BI485" s="289"/>
      <c r="BJ485" s="228"/>
      <c r="BK485" s="228"/>
      <c r="BL485" s="233" t="str">
        <f t="shared" si="408"/>
        <v>01</v>
      </c>
    </row>
    <row r="486" spans="1:64" ht="12" customHeight="1">
      <c r="A486" s="333" t="s">
        <v>688</v>
      </c>
      <c r="B486" s="381" t="s">
        <v>429</v>
      </c>
      <c r="C486" s="333" t="s">
        <v>660</v>
      </c>
      <c r="D486" s="381" t="s">
        <v>390</v>
      </c>
      <c r="E486" s="381" t="s">
        <v>875</v>
      </c>
      <c r="F486" s="381" t="s">
        <v>586</v>
      </c>
      <c r="G486" s="381" t="s">
        <v>389</v>
      </c>
      <c r="H486" s="100" t="s">
        <v>653</v>
      </c>
      <c r="I486" s="381" t="s">
        <v>505</v>
      </c>
      <c r="J486" s="382">
        <v>139622.13</v>
      </c>
      <c r="K486" s="382">
        <v>93003.66</v>
      </c>
      <c r="L486" s="191" t="str">
        <f t="shared" si="367"/>
        <v>906014180104802006000024422601</v>
      </c>
      <c r="M486" s="192">
        <f t="array" ref="M486">IF(COUNT(SEARCH(Удалить_Роспись_КВСР,$B486)*SEARCH(Удалить_Роспись_ПБС,$C486)*SEARCH(Удалить_Роспись_КФСР, $D486)*SEARCH(Удалить_Роспись_КЦСР,$E486)*SEARCH(Удалить_Роспись_КВР,$F486)*SEARCH(Удалить_Роспись_ЭК,$H486)*SEARCH(Удалить_Роспись_КР,$I486))&gt;0,0,1)</f>
        <v>1</v>
      </c>
      <c r="N486" s="192">
        <f>IF(COUNT(SEARCH(Удалить_Индекс_КВСР,$B486)*SEARCH(Удалить_Индекс_ПБС,$C486)*SEARCH(Удалить_Индекс_КФСР,$D486)*SEARCH(Удалить_Индекс_КЦСР,$E486)*SEARCH(Удалить_Индекс_КВР,$F486)*SEARCH(Удалить_Индекс_ЭК,$H486)*SEARCH(Удалить_Индекс_КР,$I486))&gt;0,0,1)</f>
        <v>1</v>
      </c>
      <c r="O486" s="192" t="str">
        <f t="shared" si="368"/>
        <v/>
      </c>
      <c r="P486" s="192" t="str">
        <f t="shared" si="409"/>
        <v/>
      </c>
      <c r="Q486" s="300" t="str">
        <f t="shared" si="369"/>
        <v/>
      </c>
      <c r="R486" s="300" t="str">
        <f t="shared" si="370"/>
        <v/>
      </c>
      <c r="S486" s="300" t="str">
        <f t="shared" si="371"/>
        <v/>
      </c>
      <c r="T486" s="192" t="str">
        <f t="shared" si="372"/>
        <v/>
      </c>
      <c r="U486" s="303" t="str">
        <f t="shared" si="373"/>
        <v/>
      </c>
      <c r="V486" s="300" t="str">
        <f t="shared" si="374"/>
        <v/>
      </c>
      <c r="W486" s="192" t="str">
        <f t="shared" si="375"/>
        <v/>
      </c>
      <c r="X486" s="303" t="str">
        <f t="shared" si="376"/>
        <v/>
      </c>
      <c r="Y486" s="300" t="str">
        <f t="shared" si="377"/>
        <v/>
      </c>
      <c r="Z486" s="300" t="str">
        <f t="shared" si="378"/>
        <v/>
      </c>
      <c r="AA486" s="303" t="str">
        <f t="shared" si="379"/>
        <v/>
      </c>
      <c r="AB486" s="300" t="str">
        <f t="shared" si="380"/>
        <v/>
      </c>
      <c r="AC486" s="300" t="str">
        <f t="shared" si="381"/>
        <v/>
      </c>
      <c r="AD486" s="300" t="str">
        <f t="shared" si="382"/>
        <v/>
      </c>
      <c r="AE486" s="192" t="str">
        <f t="shared" si="383"/>
        <v/>
      </c>
      <c r="AF486" s="192" t="str">
        <f t="shared" si="384"/>
        <v/>
      </c>
      <c r="AG486" s="192"/>
      <c r="AJ486" s="300" t="str">
        <f t="shared" si="385"/>
        <v/>
      </c>
      <c r="AK486" s="300" t="str">
        <f t="shared" si="386"/>
        <v/>
      </c>
      <c r="AL486" s="300" t="str">
        <f t="shared" si="387"/>
        <v/>
      </c>
      <c r="AM486" s="300" t="str">
        <f t="shared" si="388"/>
        <v/>
      </c>
      <c r="AN486" s="300" t="str">
        <f t="shared" si="389"/>
        <v/>
      </c>
      <c r="AO486" s="300" t="str">
        <f t="shared" si="390"/>
        <v/>
      </c>
      <c r="AP486" s="300" t="str">
        <f t="shared" si="391"/>
        <v/>
      </c>
      <c r="AQ486" s="300" t="str">
        <f t="shared" si="392"/>
        <v/>
      </c>
      <c r="AR486" s="306" t="str">
        <f t="shared" si="393"/>
        <v/>
      </c>
      <c r="AS486" s="300" t="str">
        <f t="shared" si="394"/>
        <v/>
      </c>
      <c r="AT486" s="300" t="str">
        <f t="shared" si="395"/>
        <v/>
      </c>
      <c r="AU486" s="192" t="str">
        <f t="shared" si="396"/>
        <v>рбс</v>
      </c>
      <c r="AV486" s="192" t="str">
        <f t="shared" si="397"/>
        <v>рбс90601418общпро</v>
      </c>
      <c r="AW486" s="191">
        <f t="shared" si="398"/>
        <v>139622.13</v>
      </c>
      <c r="AX486" s="191">
        <f t="shared" si="399"/>
        <v>93003.66</v>
      </c>
      <c r="AY486" s="191">
        <f t="shared" si="400"/>
        <v>139622.13</v>
      </c>
      <c r="AZ486" s="191">
        <f t="shared" si="401"/>
        <v>93003.66</v>
      </c>
      <c r="BA486" s="193">
        <f t="shared" si="402"/>
        <v>1</v>
      </c>
      <c r="BB486" s="193">
        <f t="shared" si="403"/>
        <v>1</v>
      </c>
      <c r="BC486" s="193">
        <f t="shared" si="404"/>
        <v>1</v>
      </c>
      <c r="BD486" s="191">
        <f t="shared" si="366"/>
        <v>139622.13</v>
      </c>
      <c r="BE486" s="191">
        <f t="shared" si="405"/>
        <v>93003.66</v>
      </c>
      <c r="BF486" s="210">
        <f t="shared" si="406"/>
        <v>139622.13</v>
      </c>
      <c r="BG486" s="211">
        <f t="shared" si="407"/>
        <v>139622.13</v>
      </c>
      <c r="BH486" s="289"/>
      <c r="BI486" s="289"/>
      <c r="BJ486" s="228"/>
      <c r="BK486" s="228"/>
      <c r="BL486" s="233" t="str">
        <f t="shared" si="408"/>
        <v>01</v>
      </c>
    </row>
    <row r="487" spans="1:64" ht="12" customHeight="1">
      <c r="A487" s="333" t="s">
        <v>688</v>
      </c>
      <c r="B487" s="381" t="s">
        <v>429</v>
      </c>
      <c r="C487" s="333" t="s">
        <v>660</v>
      </c>
      <c r="D487" s="381" t="s">
        <v>390</v>
      </c>
      <c r="E487" s="381" t="s">
        <v>875</v>
      </c>
      <c r="F487" s="381" t="s">
        <v>586</v>
      </c>
      <c r="G487" s="381" t="s">
        <v>397</v>
      </c>
      <c r="H487" s="100" t="s">
        <v>653</v>
      </c>
      <c r="I487" s="381" t="s">
        <v>505</v>
      </c>
      <c r="J487" s="382">
        <v>265073</v>
      </c>
      <c r="K487" s="382">
        <v>165797</v>
      </c>
      <c r="L487" s="191" t="str">
        <f t="shared" si="367"/>
        <v>906014180104802006000024434001</v>
      </c>
      <c r="M487" s="192">
        <f t="array" ref="M487">IF(COUNT(SEARCH(Удалить_Роспись_КВСР,$B487)*SEARCH(Удалить_Роспись_ПБС,$C487)*SEARCH(Удалить_Роспись_КФСР, $D487)*SEARCH(Удалить_Роспись_КЦСР,$E487)*SEARCH(Удалить_Роспись_КВР,$F487)*SEARCH(Удалить_Роспись_ЭК,$H487)*SEARCH(Удалить_Роспись_КР,$I487))&gt;0,0,1)</f>
        <v>1</v>
      </c>
      <c r="N487" s="192">
        <f>IF(COUNT(SEARCH(Удалить_Индекс_КВСР,$B487)*SEARCH(Удалить_Индекс_ПБС,$C487)*SEARCH(Удалить_Индекс_КФСР,$D487)*SEARCH(Удалить_Индекс_КЦСР,$E487)*SEARCH(Удалить_Индекс_КВР,$F487)*SEARCH(Удалить_Индекс_ЭК,$H487)*SEARCH(Удалить_Индекс_КР,$I487))&gt;0,0,1)</f>
        <v>1</v>
      </c>
      <c r="O487" s="192" t="str">
        <f t="shared" si="368"/>
        <v/>
      </c>
      <c r="P487" s="192" t="str">
        <f t="shared" si="409"/>
        <v/>
      </c>
      <c r="Q487" s="300" t="str">
        <f t="shared" si="369"/>
        <v/>
      </c>
      <c r="R487" s="300" t="str">
        <f t="shared" si="370"/>
        <v/>
      </c>
      <c r="S487" s="300" t="str">
        <f t="shared" si="371"/>
        <v/>
      </c>
      <c r="T487" s="192" t="str">
        <f t="shared" si="372"/>
        <v/>
      </c>
      <c r="U487" s="303" t="str">
        <f t="shared" si="373"/>
        <v/>
      </c>
      <c r="V487" s="300" t="str">
        <f t="shared" si="374"/>
        <v/>
      </c>
      <c r="W487" s="192" t="str">
        <f t="shared" si="375"/>
        <v/>
      </c>
      <c r="X487" s="303" t="str">
        <f t="shared" si="376"/>
        <v/>
      </c>
      <c r="Y487" s="300" t="str">
        <f t="shared" si="377"/>
        <v/>
      </c>
      <c r="Z487" s="300" t="str">
        <f t="shared" si="378"/>
        <v/>
      </c>
      <c r="AA487" s="303" t="str">
        <f t="shared" si="379"/>
        <v/>
      </c>
      <c r="AB487" s="300" t="str">
        <f t="shared" si="380"/>
        <v/>
      </c>
      <c r="AC487" s="300" t="str">
        <f t="shared" si="381"/>
        <v/>
      </c>
      <c r="AD487" s="300" t="str">
        <f t="shared" si="382"/>
        <v/>
      </c>
      <c r="AE487" s="192" t="str">
        <f t="shared" si="383"/>
        <v/>
      </c>
      <c r="AF487" s="192" t="str">
        <f t="shared" si="384"/>
        <v/>
      </c>
      <c r="AG487" s="192"/>
      <c r="AJ487" s="300" t="str">
        <f t="shared" si="385"/>
        <v/>
      </c>
      <c r="AK487" s="300" t="str">
        <f t="shared" si="386"/>
        <v/>
      </c>
      <c r="AL487" s="300" t="str">
        <f t="shared" si="387"/>
        <v/>
      </c>
      <c r="AM487" s="300" t="str">
        <f t="shared" si="388"/>
        <v/>
      </c>
      <c r="AN487" s="300" t="str">
        <f t="shared" si="389"/>
        <v/>
      </c>
      <c r="AO487" s="300" t="str">
        <f t="shared" si="390"/>
        <v/>
      </c>
      <c r="AP487" s="300" t="str">
        <f t="shared" si="391"/>
        <v/>
      </c>
      <c r="AQ487" s="300" t="str">
        <f t="shared" si="392"/>
        <v/>
      </c>
      <c r="AR487" s="306" t="str">
        <f t="shared" si="393"/>
        <v/>
      </c>
      <c r="AS487" s="300" t="str">
        <f t="shared" si="394"/>
        <v/>
      </c>
      <c r="AT487" s="300" t="str">
        <f t="shared" si="395"/>
        <v/>
      </c>
      <c r="AU487" s="192" t="str">
        <f t="shared" si="396"/>
        <v>рбс</v>
      </c>
      <c r="AV487" s="192" t="str">
        <f t="shared" si="397"/>
        <v>рбс90601418общпро</v>
      </c>
      <c r="AW487" s="191">
        <f t="shared" si="398"/>
        <v>265073</v>
      </c>
      <c r="AX487" s="191">
        <f t="shared" si="399"/>
        <v>165797</v>
      </c>
      <c r="AY487" s="191">
        <f t="shared" si="400"/>
        <v>265073</v>
      </c>
      <c r="AZ487" s="191">
        <f t="shared" si="401"/>
        <v>165797</v>
      </c>
      <c r="BA487" s="193">
        <f t="shared" si="402"/>
        <v>1</v>
      </c>
      <c r="BB487" s="193">
        <f t="shared" si="403"/>
        <v>1</v>
      </c>
      <c r="BC487" s="193">
        <f t="shared" si="404"/>
        <v>1</v>
      </c>
      <c r="BD487" s="191">
        <f t="shared" si="366"/>
        <v>265073</v>
      </c>
      <c r="BE487" s="191">
        <f t="shared" si="405"/>
        <v>165797</v>
      </c>
      <c r="BF487" s="210">
        <f t="shared" si="406"/>
        <v>265073</v>
      </c>
      <c r="BG487" s="211">
        <f t="shared" si="407"/>
        <v>265073</v>
      </c>
      <c r="BH487" s="289"/>
      <c r="BI487" s="289"/>
      <c r="BJ487" s="228"/>
      <c r="BK487" s="228"/>
      <c r="BL487" s="233" t="str">
        <f t="shared" si="408"/>
        <v>01</v>
      </c>
    </row>
    <row r="488" spans="1:64" ht="12" customHeight="1">
      <c r="A488" s="333" t="s">
        <v>688</v>
      </c>
      <c r="B488" s="381" t="s">
        <v>429</v>
      </c>
      <c r="C488" s="333" t="s">
        <v>660</v>
      </c>
      <c r="D488" s="381" t="s">
        <v>390</v>
      </c>
      <c r="E488" s="381" t="s">
        <v>875</v>
      </c>
      <c r="F488" s="381" t="s">
        <v>609</v>
      </c>
      <c r="G488" s="381" t="s">
        <v>395</v>
      </c>
      <c r="H488" s="100" t="s">
        <v>653</v>
      </c>
      <c r="I488" s="381" t="s">
        <v>505</v>
      </c>
      <c r="J488" s="382">
        <v>4849.5</v>
      </c>
      <c r="K488" s="382">
        <v>4849.5</v>
      </c>
      <c r="L488" s="191" t="str">
        <f t="shared" si="367"/>
        <v>906014180104802006000085229001</v>
      </c>
      <c r="M488" s="192">
        <f t="array" ref="M488">IF(COUNT(SEARCH(Удалить_Роспись_КВСР,$B488)*SEARCH(Удалить_Роспись_ПБС,$C488)*SEARCH(Удалить_Роспись_КФСР, $D488)*SEARCH(Удалить_Роспись_КЦСР,$E488)*SEARCH(Удалить_Роспись_КВР,$F488)*SEARCH(Удалить_Роспись_ЭК,$H488)*SEARCH(Удалить_Роспись_КР,$I488))&gt;0,0,1)</f>
        <v>1</v>
      </c>
      <c r="N488" s="192">
        <v>0</v>
      </c>
      <c r="O488" s="192" t="str">
        <f t="shared" si="368"/>
        <v/>
      </c>
      <c r="P488" s="192" t="str">
        <f t="shared" si="409"/>
        <v/>
      </c>
      <c r="Q488" s="300" t="str">
        <f t="shared" si="369"/>
        <v/>
      </c>
      <c r="R488" s="300" t="str">
        <f t="shared" si="370"/>
        <v/>
      </c>
      <c r="S488" s="300" t="str">
        <f t="shared" si="371"/>
        <v/>
      </c>
      <c r="T488" s="192" t="str">
        <f t="shared" si="372"/>
        <v/>
      </c>
      <c r="U488" s="303" t="str">
        <f t="shared" si="373"/>
        <v/>
      </c>
      <c r="V488" s="300" t="str">
        <f t="shared" si="374"/>
        <v/>
      </c>
      <c r="W488" s="192" t="str">
        <f t="shared" si="375"/>
        <v/>
      </c>
      <c r="X488" s="303" t="str">
        <f t="shared" si="376"/>
        <v/>
      </c>
      <c r="Y488" s="300" t="str">
        <f t="shared" si="377"/>
        <v/>
      </c>
      <c r="Z488" s="300" t="str">
        <f t="shared" si="378"/>
        <v/>
      </c>
      <c r="AA488" s="303" t="str">
        <f t="shared" si="379"/>
        <v/>
      </c>
      <c r="AB488" s="300" t="str">
        <f t="shared" si="380"/>
        <v/>
      </c>
      <c r="AC488" s="300" t="str">
        <f t="shared" si="381"/>
        <v/>
      </c>
      <c r="AD488" s="300" t="str">
        <f t="shared" si="382"/>
        <v/>
      </c>
      <c r="AE488" s="192" t="str">
        <f t="shared" si="383"/>
        <v/>
      </c>
      <c r="AF488" s="192" t="str">
        <f t="shared" si="384"/>
        <v/>
      </c>
      <c r="AG488" s="192"/>
      <c r="AJ488" s="300" t="str">
        <f t="shared" si="385"/>
        <v/>
      </c>
      <c r="AK488" s="300" t="str">
        <f t="shared" si="386"/>
        <v/>
      </c>
      <c r="AL488" s="300" t="str">
        <f t="shared" si="387"/>
        <v/>
      </c>
      <c r="AM488" s="300" t="str">
        <f t="shared" si="388"/>
        <v/>
      </c>
      <c r="AN488" s="300" t="str">
        <f t="shared" si="389"/>
        <v/>
      </c>
      <c r="AO488" s="300" t="str">
        <f t="shared" si="390"/>
        <v/>
      </c>
      <c r="AP488" s="300" t="str">
        <f t="shared" si="391"/>
        <v/>
      </c>
      <c r="AQ488" s="300" t="str">
        <f t="shared" si="392"/>
        <v/>
      </c>
      <c r="AR488" s="306" t="str">
        <f t="shared" si="393"/>
        <v/>
      </c>
      <c r="AS488" s="300" t="str">
        <f t="shared" si="394"/>
        <v/>
      </c>
      <c r="AT488" s="300" t="str">
        <f t="shared" si="395"/>
        <v/>
      </c>
      <c r="AU488" s="192" t="str">
        <f t="shared" si="396"/>
        <v>рбс</v>
      </c>
      <c r="AV488" s="192" t="str">
        <f t="shared" si="397"/>
        <v>рбс90601418общпро</v>
      </c>
      <c r="AW488" s="191">
        <f t="shared" si="398"/>
        <v>4849.5</v>
      </c>
      <c r="AX488" s="191">
        <f t="shared" si="399"/>
        <v>4849.5</v>
      </c>
      <c r="AY488" s="191">
        <f t="shared" si="400"/>
        <v>0</v>
      </c>
      <c r="AZ488" s="191">
        <f t="shared" si="401"/>
        <v>0</v>
      </c>
      <c r="BA488" s="193">
        <f t="shared" si="402"/>
        <v>1</v>
      </c>
      <c r="BB488" s="193">
        <f t="shared" si="403"/>
        <v>1</v>
      </c>
      <c r="BC488" s="193">
        <f t="shared" si="404"/>
        <v>1</v>
      </c>
      <c r="BD488" s="191">
        <f t="shared" si="366"/>
        <v>0</v>
      </c>
      <c r="BE488" s="191">
        <f t="shared" si="405"/>
        <v>0</v>
      </c>
      <c r="BF488" s="210">
        <f t="shared" si="406"/>
        <v>0</v>
      </c>
      <c r="BG488" s="211">
        <f t="shared" si="407"/>
        <v>0</v>
      </c>
      <c r="BH488" s="289"/>
      <c r="BI488" s="289"/>
      <c r="BJ488" s="228"/>
      <c r="BK488" s="228"/>
      <c r="BL488" s="233" t="str">
        <f t="shared" si="408"/>
        <v>01</v>
      </c>
    </row>
    <row r="489" spans="1:64" ht="12" customHeight="1">
      <c r="A489" s="333" t="s">
        <v>688</v>
      </c>
      <c r="B489" s="381" t="s">
        <v>429</v>
      </c>
      <c r="C489" s="333" t="s">
        <v>660</v>
      </c>
      <c r="D489" s="381" t="s">
        <v>390</v>
      </c>
      <c r="E489" s="381" t="s">
        <v>875</v>
      </c>
      <c r="F489" s="381" t="s">
        <v>658</v>
      </c>
      <c r="G489" s="381" t="s">
        <v>395</v>
      </c>
      <c r="H489" s="100" t="s">
        <v>653</v>
      </c>
      <c r="I489" s="381" t="s">
        <v>505</v>
      </c>
      <c r="J489" s="382">
        <v>8500.5</v>
      </c>
      <c r="K489" s="382">
        <v>2000</v>
      </c>
      <c r="L489" s="191" t="str">
        <f t="shared" si="367"/>
        <v>906014180104802006000085329001</v>
      </c>
      <c r="M489" s="192">
        <f t="array" ref="M489">IF(COUNT(SEARCH(Удалить_Роспись_КВСР,$B489)*SEARCH(Удалить_Роспись_ПБС,$C489)*SEARCH(Удалить_Роспись_КФСР, $D489)*SEARCH(Удалить_Роспись_КЦСР,$E489)*SEARCH(Удалить_Роспись_КВР,$F489)*SEARCH(Удалить_Роспись_ЭК,$H489)*SEARCH(Удалить_Роспись_КР,$I489))&gt;0,0,1)</f>
        <v>1</v>
      </c>
      <c r="N489" s="192">
        <v>0</v>
      </c>
      <c r="O489" s="192" t="str">
        <f t="shared" si="368"/>
        <v/>
      </c>
      <c r="P489" s="192" t="str">
        <f t="shared" si="409"/>
        <v/>
      </c>
      <c r="Q489" s="300" t="str">
        <f t="shared" si="369"/>
        <v/>
      </c>
      <c r="R489" s="300" t="str">
        <f t="shared" si="370"/>
        <v/>
      </c>
      <c r="S489" s="300" t="str">
        <f t="shared" si="371"/>
        <v/>
      </c>
      <c r="T489" s="192" t="str">
        <f t="shared" si="372"/>
        <v/>
      </c>
      <c r="U489" s="303" t="str">
        <f t="shared" si="373"/>
        <v/>
      </c>
      <c r="V489" s="300" t="str">
        <f t="shared" si="374"/>
        <v/>
      </c>
      <c r="W489" s="192" t="str">
        <f t="shared" si="375"/>
        <v/>
      </c>
      <c r="X489" s="303" t="str">
        <f t="shared" si="376"/>
        <v/>
      </c>
      <c r="Y489" s="300" t="str">
        <f t="shared" si="377"/>
        <v/>
      </c>
      <c r="Z489" s="300" t="str">
        <f t="shared" si="378"/>
        <v/>
      </c>
      <c r="AA489" s="303" t="str">
        <f t="shared" si="379"/>
        <v/>
      </c>
      <c r="AB489" s="300" t="str">
        <f t="shared" si="380"/>
        <v/>
      </c>
      <c r="AC489" s="300" t="str">
        <f t="shared" si="381"/>
        <v/>
      </c>
      <c r="AD489" s="300" t="str">
        <f t="shared" si="382"/>
        <v/>
      </c>
      <c r="AE489" s="192" t="str">
        <f t="shared" si="383"/>
        <v/>
      </c>
      <c r="AF489" s="192" t="str">
        <f t="shared" si="384"/>
        <v/>
      </c>
      <c r="AG489" s="192"/>
      <c r="AJ489" s="300" t="str">
        <f t="shared" si="385"/>
        <v/>
      </c>
      <c r="AK489" s="300" t="str">
        <f t="shared" si="386"/>
        <v/>
      </c>
      <c r="AL489" s="300" t="str">
        <f t="shared" si="387"/>
        <v/>
      </c>
      <c r="AM489" s="300" t="str">
        <f t="shared" si="388"/>
        <v/>
      </c>
      <c r="AN489" s="300" t="str">
        <f t="shared" si="389"/>
        <v/>
      </c>
      <c r="AO489" s="300" t="str">
        <f t="shared" si="390"/>
        <v/>
      </c>
      <c r="AP489" s="300" t="str">
        <f t="shared" si="391"/>
        <v/>
      </c>
      <c r="AQ489" s="300" t="str">
        <f t="shared" si="392"/>
        <v/>
      </c>
      <c r="AR489" s="306" t="str">
        <f t="shared" si="393"/>
        <v/>
      </c>
      <c r="AS489" s="300" t="str">
        <f t="shared" si="394"/>
        <v/>
      </c>
      <c r="AT489" s="300" t="str">
        <f t="shared" si="395"/>
        <v/>
      </c>
      <c r="AU489" s="192" t="str">
        <f t="shared" si="396"/>
        <v>рбс</v>
      </c>
      <c r="AV489" s="192" t="str">
        <f t="shared" si="397"/>
        <v>рбс90601418общпро</v>
      </c>
      <c r="AW489" s="191">
        <f t="shared" si="398"/>
        <v>8500.5</v>
      </c>
      <c r="AX489" s="191">
        <f t="shared" si="399"/>
        <v>2000</v>
      </c>
      <c r="AY489" s="191">
        <f t="shared" si="400"/>
        <v>0</v>
      </c>
      <c r="AZ489" s="191">
        <f t="shared" si="401"/>
        <v>0</v>
      </c>
      <c r="BA489" s="193">
        <f t="shared" si="402"/>
        <v>1</v>
      </c>
      <c r="BB489" s="193">
        <f t="shared" si="403"/>
        <v>1</v>
      </c>
      <c r="BC489" s="193">
        <f t="shared" si="404"/>
        <v>1</v>
      </c>
      <c r="BD489" s="191">
        <f t="shared" si="366"/>
        <v>0</v>
      </c>
      <c r="BE489" s="191">
        <f t="shared" si="405"/>
        <v>0</v>
      </c>
      <c r="BF489" s="210">
        <f t="shared" si="406"/>
        <v>0</v>
      </c>
      <c r="BG489" s="211">
        <f t="shared" si="407"/>
        <v>0</v>
      </c>
      <c r="BH489" s="289"/>
      <c r="BI489" s="289"/>
      <c r="BJ489" s="228"/>
      <c r="BK489" s="228"/>
      <c r="BL489" s="233" t="str">
        <f t="shared" si="408"/>
        <v>01</v>
      </c>
    </row>
    <row r="490" spans="1:64" ht="12" customHeight="1">
      <c r="A490" s="333" t="s">
        <v>688</v>
      </c>
      <c r="B490" s="381" t="s">
        <v>429</v>
      </c>
      <c r="C490" s="333" t="s">
        <v>660</v>
      </c>
      <c r="D490" s="381" t="s">
        <v>390</v>
      </c>
      <c r="E490" s="381" t="s">
        <v>876</v>
      </c>
      <c r="F490" s="381" t="s">
        <v>602</v>
      </c>
      <c r="G490" s="381" t="s">
        <v>385</v>
      </c>
      <c r="H490" s="100" t="s">
        <v>653</v>
      </c>
      <c r="I490" s="381" t="s">
        <v>505</v>
      </c>
      <c r="J490" s="382">
        <v>235714</v>
      </c>
      <c r="K490" s="382">
        <v>199856.29</v>
      </c>
      <c r="L490" s="191" t="str">
        <f t="shared" si="367"/>
        <v>906014180104802006100012121101</v>
      </c>
      <c r="M490" s="192">
        <f t="array" ref="M490">IF(COUNT(SEARCH(Удалить_Роспись_КВСР,$B490)*SEARCH(Удалить_Роспись_ПБС,$C490)*SEARCH(Удалить_Роспись_КФСР, $D490)*SEARCH(Удалить_Роспись_КЦСР,$E490)*SEARCH(Удалить_Роспись_КВР,$F490)*SEARCH(Удалить_Роспись_ЭК,$H490)*SEARCH(Удалить_Роспись_КР,$I490))&gt;0,0,1)</f>
        <v>1</v>
      </c>
      <c r="N490" s="192">
        <v>0</v>
      </c>
      <c r="O490" s="192" t="str">
        <f t="shared" si="368"/>
        <v/>
      </c>
      <c r="P490" s="192" t="str">
        <f t="shared" si="409"/>
        <v/>
      </c>
      <c r="Q490" s="300" t="str">
        <f t="shared" si="369"/>
        <v/>
      </c>
      <c r="R490" s="300" t="str">
        <f t="shared" si="370"/>
        <v/>
      </c>
      <c r="S490" s="300" t="str">
        <f t="shared" si="371"/>
        <v/>
      </c>
      <c r="T490" s="192" t="str">
        <f t="shared" si="372"/>
        <v/>
      </c>
      <c r="U490" s="303" t="str">
        <f t="shared" si="373"/>
        <v/>
      </c>
      <c r="V490" s="300" t="str">
        <f t="shared" si="374"/>
        <v/>
      </c>
      <c r="W490" s="192" t="str">
        <f t="shared" si="375"/>
        <v/>
      </c>
      <c r="X490" s="303" t="str">
        <f t="shared" si="376"/>
        <v/>
      </c>
      <c r="Y490" s="300" t="str">
        <f t="shared" si="377"/>
        <v/>
      </c>
      <c r="Z490" s="300" t="str">
        <f t="shared" si="378"/>
        <v/>
      </c>
      <c r="AA490" s="303" t="str">
        <f t="shared" si="379"/>
        <v/>
      </c>
      <c r="AB490" s="300" t="str">
        <f t="shared" si="380"/>
        <v/>
      </c>
      <c r="AC490" s="300" t="str">
        <f t="shared" si="381"/>
        <v/>
      </c>
      <c r="AD490" s="300" t="str">
        <f t="shared" si="382"/>
        <v/>
      </c>
      <c r="AE490" s="192" t="str">
        <f t="shared" si="383"/>
        <v/>
      </c>
      <c r="AF490" s="192" t="str">
        <f t="shared" si="384"/>
        <v/>
      </c>
      <c r="AG490" s="192"/>
      <c r="AJ490" s="300" t="str">
        <f t="shared" si="385"/>
        <v/>
      </c>
      <c r="AK490" s="300" t="str">
        <f t="shared" si="386"/>
        <v/>
      </c>
      <c r="AL490" s="300" t="str">
        <f t="shared" si="387"/>
        <v/>
      </c>
      <c r="AM490" s="300" t="str">
        <f t="shared" si="388"/>
        <v/>
      </c>
      <c r="AN490" s="300" t="str">
        <f t="shared" si="389"/>
        <v/>
      </c>
      <c r="AO490" s="300" t="str">
        <f t="shared" si="390"/>
        <v/>
      </c>
      <c r="AP490" s="300" t="str">
        <f t="shared" si="391"/>
        <v/>
      </c>
      <c r="AQ490" s="300" t="str">
        <f t="shared" si="392"/>
        <v/>
      </c>
      <c r="AR490" s="306" t="str">
        <f t="shared" si="393"/>
        <v/>
      </c>
      <c r="AS490" s="300" t="str">
        <f t="shared" si="394"/>
        <v/>
      </c>
      <c r="AT490" s="300" t="str">
        <f t="shared" si="395"/>
        <v/>
      </c>
      <c r="AU490" s="192" t="str">
        <f t="shared" si="396"/>
        <v>рбс</v>
      </c>
      <c r="AV490" s="192" t="str">
        <f t="shared" si="397"/>
        <v>рбс90601418общопл</v>
      </c>
      <c r="AW490" s="191">
        <f t="shared" si="398"/>
        <v>235714</v>
      </c>
      <c r="AX490" s="191">
        <f t="shared" si="399"/>
        <v>199856.29</v>
      </c>
      <c r="AY490" s="191">
        <f t="shared" si="400"/>
        <v>0</v>
      </c>
      <c r="AZ490" s="191">
        <f t="shared" si="401"/>
        <v>0</v>
      </c>
      <c r="BA490" s="193">
        <f t="shared" si="402"/>
        <v>1</v>
      </c>
      <c r="BB490" s="193">
        <f t="shared" si="403"/>
        <v>1</v>
      </c>
      <c r="BC490" s="193">
        <f t="shared" si="404"/>
        <v>1</v>
      </c>
      <c r="BD490" s="191">
        <f t="shared" si="366"/>
        <v>0</v>
      </c>
      <c r="BE490" s="191">
        <f t="shared" si="405"/>
        <v>0</v>
      </c>
      <c r="BF490" s="210">
        <f t="shared" si="406"/>
        <v>0</v>
      </c>
      <c r="BG490" s="211">
        <f t="shared" si="407"/>
        <v>0</v>
      </c>
      <c r="BH490" s="289"/>
      <c r="BI490" s="289"/>
      <c r="BJ490" s="228"/>
      <c r="BK490" s="228"/>
      <c r="BL490" s="233" t="str">
        <f t="shared" si="408"/>
        <v>01</v>
      </c>
    </row>
    <row r="491" spans="1:64" ht="12" customHeight="1">
      <c r="A491" s="333" t="s">
        <v>688</v>
      </c>
      <c r="B491" s="381" t="s">
        <v>429</v>
      </c>
      <c r="C491" s="333" t="s">
        <v>660</v>
      </c>
      <c r="D491" s="381" t="s">
        <v>390</v>
      </c>
      <c r="E491" s="381" t="s">
        <v>876</v>
      </c>
      <c r="F491" s="381" t="s">
        <v>873</v>
      </c>
      <c r="G491" s="381" t="s">
        <v>387</v>
      </c>
      <c r="H491" s="100" t="s">
        <v>653</v>
      </c>
      <c r="I491" s="381" t="s">
        <v>505</v>
      </c>
      <c r="J491" s="382">
        <v>71186</v>
      </c>
      <c r="K491" s="382">
        <v>60356.71</v>
      </c>
      <c r="L491" s="191" t="str">
        <f t="shared" si="367"/>
        <v>906014180104802006100012921301</v>
      </c>
      <c r="M491" s="192">
        <f t="array" ref="M491">IF(COUNT(SEARCH(Удалить_Роспись_КВСР,$B491)*SEARCH(Удалить_Роспись_ПБС,$C491)*SEARCH(Удалить_Роспись_КФСР, $D491)*SEARCH(Удалить_Роспись_КЦСР,$E491)*SEARCH(Удалить_Роспись_КВР,$F491)*SEARCH(Удалить_Роспись_ЭК,$H491)*SEARCH(Удалить_Роспись_КР,$I491))&gt;0,0,1)</f>
        <v>1</v>
      </c>
      <c r="N491" s="192">
        <v>0</v>
      </c>
      <c r="O491" s="192" t="str">
        <f t="shared" si="368"/>
        <v/>
      </c>
      <c r="P491" s="192" t="str">
        <f t="shared" si="409"/>
        <v/>
      </c>
      <c r="Q491" s="300" t="str">
        <f t="shared" si="369"/>
        <v/>
      </c>
      <c r="R491" s="300" t="str">
        <f t="shared" si="370"/>
        <v/>
      </c>
      <c r="S491" s="300" t="str">
        <f t="shared" si="371"/>
        <v/>
      </c>
      <c r="T491" s="192" t="str">
        <f t="shared" si="372"/>
        <v/>
      </c>
      <c r="U491" s="303" t="str">
        <f t="shared" si="373"/>
        <v/>
      </c>
      <c r="V491" s="300" t="str">
        <f t="shared" si="374"/>
        <v/>
      </c>
      <c r="W491" s="192" t="str">
        <f t="shared" si="375"/>
        <v/>
      </c>
      <c r="X491" s="303" t="str">
        <f t="shared" si="376"/>
        <v/>
      </c>
      <c r="Y491" s="300" t="str">
        <f t="shared" si="377"/>
        <v/>
      </c>
      <c r="Z491" s="300" t="str">
        <f t="shared" si="378"/>
        <v/>
      </c>
      <c r="AA491" s="303" t="str">
        <f t="shared" si="379"/>
        <v/>
      </c>
      <c r="AB491" s="300" t="str">
        <f t="shared" si="380"/>
        <v/>
      </c>
      <c r="AC491" s="300" t="str">
        <f t="shared" si="381"/>
        <v/>
      </c>
      <c r="AD491" s="300" t="str">
        <f t="shared" si="382"/>
        <v/>
      </c>
      <c r="AE491" s="192" t="str">
        <f t="shared" si="383"/>
        <v/>
      </c>
      <c r="AF491" s="192" t="str">
        <f t="shared" si="384"/>
        <v/>
      </c>
      <c r="AG491" s="192"/>
      <c r="AJ491" s="300" t="str">
        <f t="shared" si="385"/>
        <v/>
      </c>
      <c r="AK491" s="300" t="str">
        <f t="shared" si="386"/>
        <v/>
      </c>
      <c r="AL491" s="300" t="str">
        <f t="shared" si="387"/>
        <v/>
      </c>
      <c r="AM491" s="300" t="str">
        <f t="shared" si="388"/>
        <v/>
      </c>
      <c r="AN491" s="300" t="str">
        <f t="shared" si="389"/>
        <v/>
      </c>
      <c r="AO491" s="300" t="str">
        <f t="shared" si="390"/>
        <v/>
      </c>
      <c r="AP491" s="300" t="str">
        <f t="shared" si="391"/>
        <v/>
      </c>
      <c r="AQ491" s="300" t="str">
        <f t="shared" si="392"/>
        <v/>
      </c>
      <c r="AR491" s="306" t="str">
        <f t="shared" si="393"/>
        <v/>
      </c>
      <c r="AS491" s="300" t="str">
        <f t="shared" si="394"/>
        <v/>
      </c>
      <c r="AT491" s="300" t="str">
        <f t="shared" si="395"/>
        <v/>
      </c>
      <c r="AU491" s="192" t="str">
        <f t="shared" si="396"/>
        <v>рбс</v>
      </c>
      <c r="AV491" s="192" t="str">
        <f t="shared" si="397"/>
        <v>рбс90601418общопл</v>
      </c>
      <c r="AW491" s="191">
        <f t="shared" si="398"/>
        <v>71186</v>
      </c>
      <c r="AX491" s="191">
        <f t="shared" si="399"/>
        <v>60356.71</v>
      </c>
      <c r="AY491" s="191">
        <f t="shared" si="400"/>
        <v>0</v>
      </c>
      <c r="AZ491" s="191">
        <f t="shared" si="401"/>
        <v>0</v>
      </c>
      <c r="BA491" s="193">
        <f t="shared" si="402"/>
        <v>1</v>
      </c>
      <c r="BB491" s="193">
        <f t="shared" si="403"/>
        <v>1</v>
      </c>
      <c r="BC491" s="193">
        <f t="shared" si="404"/>
        <v>1</v>
      </c>
      <c r="BD491" s="191">
        <f t="shared" si="366"/>
        <v>0</v>
      </c>
      <c r="BE491" s="191">
        <f t="shared" si="405"/>
        <v>0</v>
      </c>
      <c r="BF491" s="210">
        <f t="shared" si="406"/>
        <v>0</v>
      </c>
      <c r="BG491" s="211">
        <f t="shared" si="407"/>
        <v>0</v>
      </c>
      <c r="BH491" s="289"/>
      <c r="BI491" s="289"/>
      <c r="BJ491" s="228"/>
      <c r="BK491" s="228"/>
      <c r="BL491" s="233" t="str">
        <f t="shared" si="408"/>
        <v>01</v>
      </c>
    </row>
    <row r="492" spans="1:64" ht="12" customHeight="1">
      <c r="A492" s="333" t="s">
        <v>688</v>
      </c>
      <c r="B492" s="381" t="s">
        <v>429</v>
      </c>
      <c r="C492" s="333" t="s">
        <v>660</v>
      </c>
      <c r="D492" s="381" t="s">
        <v>390</v>
      </c>
      <c r="E492" s="381" t="s">
        <v>877</v>
      </c>
      <c r="F492" s="381" t="s">
        <v>585</v>
      </c>
      <c r="G492" s="381" t="s">
        <v>386</v>
      </c>
      <c r="H492" s="100" t="s">
        <v>653</v>
      </c>
      <c r="I492" s="381" t="s">
        <v>505</v>
      </c>
      <c r="J492" s="382">
        <v>50000</v>
      </c>
      <c r="K492" s="382">
        <v>20000</v>
      </c>
      <c r="L492" s="191" t="str">
        <f t="shared" si="367"/>
        <v>906014180104802006700012221201</v>
      </c>
      <c r="M492" s="192">
        <f t="array" ref="M492">IF(COUNT(SEARCH(Удалить_Роспись_КВСР,$B492)*SEARCH(Удалить_Роспись_ПБС,$C492)*SEARCH(Удалить_Роспись_КФСР, $D492)*SEARCH(Удалить_Роспись_КЦСР,$E492)*SEARCH(Удалить_Роспись_КВР,$F492)*SEARCH(Удалить_Роспись_ЭК,$H492)*SEARCH(Удалить_Роспись_КР,$I492))&gt;0,0,1)</f>
        <v>1</v>
      </c>
      <c r="N492" s="192">
        <f>IF(COUNT(SEARCH(Удалить_Индекс_КВСР,$B492)*SEARCH(Удалить_Индекс_ПБС,$C492)*SEARCH(Удалить_Индекс_КФСР,$D492)*SEARCH(Удалить_Индекс_КЦСР,$E492)*SEARCH(Удалить_Индекс_КВР,$F492)*SEARCH(Удалить_Индекс_ЭК,$H492)*SEARCH(Удалить_Индекс_КР,$I492))&gt;0,0,1)</f>
        <v>1</v>
      </c>
      <c r="O492" s="192" t="str">
        <f t="shared" si="368"/>
        <v/>
      </c>
      <c r="P492" s="192" t="str">
        <f t="shared" si="409"/>
        <v/>
      </c>
      <c r="Q492" s="300" t="str">
        <f t="shared" si="369"/>
        <v/>
      </c>
      <c r="R492" s="300" t="str">
        <f t="shared" si="370"/>
        <v/>
      </c>
      <c r="S492" s="300" t="str">
        <f t="shared" si="371"/>
        <v/>
      </c>
      <c r="T492" s="192" t="str">
        <f t="shared" si="372"/>
        <v/>
      </c>
      <c r="U492" s="303" t="str">
        <f t="shared" si="373"/>
        <v/>
      </c>
      <c r="V492" s="300" t="str">
        <f t="shared" si="374"/>
        <v/>
      </c>
      <c r="W492" s="192" t="str">
        <f t="shared" si="375"/>
        <v/>
      </c>
      <c r="X492" s="303" t="str">
        <f t="shared" si="376"/>
        <v/>
      </c>
      <c r="Y492" s="300" t="str">
        <f t="shared" si="377"/>
        <v/>
      </c>
      <c r="Z492" s="300" t="str">
        <f t="shared" si="378"/>
        <v/>
      </c>
      <c r="AA492" s="303" t="str">
        <f t="shared" si="379"/>
        <v/>
      </c>
      <c r="AB492" s="300" t="str">
        <f t="shared" si="380"/>
        <v/>
      </c>
      <c r="AC492" s="300" t="str">
        <f t="shared" si="381"/>
        <v/>
      </c>
      <c r="AD492" s="300" t="str">
        <f t="shared" si="382"/>
        <v/>
      </c>
      <c r="AE492" s="192" t="str">
        <f t="shared" si="383"/>
        <v/>
      </c>
      <c r="AF492" s="192" t="str">
        <f t="shared" si="384"/>
        <v/>
      </c>
      <c r="AG492" s="192"/>
      <c r="AJ492" s="300" t="str">
        <f t="shared" si="385"/>
        <v/>
      </c>
      <c r="AK492" s="300" t="str">
        <f t="shared" si="386"/>
        <v/>
      </c>
      <c r="AL492" s="300" t="str">
        <f t="shared" si="387"/>
        <v/>
      </c>
      <c r="AM492" s="300" t="str">
        <f t="shared" si="388"/>
        <v/>
      </c>
      <c r="AN492" s="300" t="str">
        <f t="shared" si="389"/>
        <v/>
      </c>
      <c r="AO492" s="300" t="str">
        <f t="shared" si="390"/>
        <v/>
      </c>
      <c r="AP492" s="300" t="str">
        <f t="shared" si="391"/>
        <v/>
      </c>
      <c r="AQ492" s="300" t="str">
        <f t="shared" si="392"/>
        <v/>
      </c>
      <c r="AR492" s="306" t="str">
        <f t="shared" si="393"/>
        <v/>
      </c>
      <c r="AS492" s="300" t="str">
        <f t="shared" si="394"/>
        <v/>
      </c>
      <c r="AT492" s="300" t="str">
        <f t="shared" si="395"/>
        <v/>
      </c>
      <c r="AU492" s="192" t="str">
        <f t="shared" si="396"/>
        <v>рбс</v>
      </c>
      <c r="AV492" s="192" t="str">
        <f t="shared" si="397"/>
        <v>рбс90601418общпро</v>
      </c>
      <c r="AW492" s="191">
        <f t="shared" si="398"/>
        <v>50000</v>
      </c>
      <c r="AX492" s="191">
        <f t="shared" si="399"/>
        <v>20000</v>
      </c>
      <c r="AY492" s="191">
        <f t="shared" si="400"/>
        <v>50000</v>
      </c>
      <c r="AZ492" s="191">
        <f t="shared" si="401"/>
        <v>20000</v>
      </c>
      <c r="BA492" s="193">
        <f t="shared" si="402"/>
        <v>1</v>
      </c>
      <c r="BB492" s="193">
        <f t="shared" si="403"/>
        <v>1</v>
      </c>
      <c r="BC492" s="193">
        <f t="shared" si="404"/>
        <v>1</v>
      </c>
      <c r="BD492" s="191">
        <f t="shared" si="366"/>
        <v>50000</v>
      </c>
      <c r="BE492" s="191">
        <f t="shared" si="405"/>
        <v>20000</v>
      </c>
      <c r="BF492" s="210">
        <f t="shared" si="406"/>
        <v>50000</v>
      </c>
      <c r="BG492" s="211">
        <f t="shared" si="407"/>
        <v>50000</v>
      </c>
      <c r="BH492" s="289"/>
      <c r="BI492" s="289"/>
      <c r="BJ492" s="228"/>
      <c r="BK492" s="228"/>
      <c r="BL492" s="233" t="str">
        <f t="shared" si="408"/>
        <v>01</v>
      </c>
    </row>
    <row r="493" spans="1:64" ht="12" customHeight="1">
      <c r="A493" s="333" t="s">
        <v>688</v>
      </c>
      <c r="B493" s="381" t="s">
        <v>429</v>
      </c>
      <c r="C493" s="333" t="s">
        <v>660</v>
      </c>
      <c r="D493" s="381" t="s">
        <v>390</v>
      </c>
      <c r="E493" s="381" t="s">
        <v>878</v>
      </c>
      <c r="F493" s="381" t="s">
        <v>602</v>
      </c>
      <c r="G493" s="381" t="s">
        <v>385</v>
      </c>
      <c r="H493" s="100" t="s">
        <v>653</v>
      </c>
      <c r="I493" s="381" t="s">
        <v>505</v>
      </c>
      <c r="J493" s="382">
        <v>630000</v>
      </c>
      <c r="K493" s="382">
        <v>506444.69</v>
      </c>
      <c r="L493" s="191" t="str">
        <f t="shared" si="367"/>
        <v>906014180104802006Б00012121101</v>
      </c>
      <c r="M493" s="192">
        <f t="array" ref="M493">IF(COUNT(SEARCH(Удалить_Роспись_КВСР,$B493)*SEARCH(Удалить_Роспись_ПБС,$C493)*SEARCH(Удалить_Роспись_КФСР, $D493)*SEARCH(Удалить_Роспись_КЦСР,$E493)*SEARCH(Удалить_Роспись_КВР,$F493)*SEARCH(Удалить_Роспись_ЭК,$H493)*SEARCH(Удалить_Роспись_КР,$I493))&gt;0,0,1)</f>
        <v>1</v>
      </c>
      <c r="N493" s="192">
        <v>0</v>
      </c>
      <c r="O493" s="192" t="str">
        <f t="shared" si="368"/>
        <v/>
      </c>
      <c r="P493" s="192" t="str">
        <f t="shared" si="409"/>
        <v/>
      </c>
      <c r="Q493" s="300" t="str">
        <f t="shared" si="369"/>
        <v/>
      </c>
      <c r="R493" s="300" t="str">
        <f t="shared" si="370"/>
        <v/>
      </c>
      <c r="S493" s="300" t="str">
        <f t="shared" si="371"/>
        <v/>
      </c>
      <c r="T493" s="192" t="str">
        <f t="shared" si="372"/>
        <v/>
      </c>
      <c r="U493" s="303" t="str">
        <f t="shared" si="373"/>
        <v/>
      </c>
      <c r="V493" s="300" t="str">
        <f t="shared" si="374"/>
        <v/>
      </c>
      <c r="W493" s="192" t="str">
        <f t="shared" si="375"/>
        <v/>
      </c>
      <c r="X493" s="303" t="str">
        <f t="shared" si="376"/>
        <v/>
      </c>
      <c r="Y493" s="300" t="str">
        <f t="shared" si="377"/>
        <v/>
      </c>
      <c r="Z493" s="300" t="str">
        <f t="shared" si="378"/>
        <v/>
      </c>
      <c r="AA493" s="303" t="str">
        <f t="shared" si="379"/>
        <v/>
      </c>
      <c r="AB493" s="300" t="str">
        <f t="shared" si="380"/>
        <v/>
      </c>
      <c r="AC493" s="300" t="str">
        <f t="shared" si="381"/>
        <v/>
      </c>
      <c r="AD493" s="300" t="str">
        <f t="shared" si="382"/>
        <v/>
      </c>
      <c r="AE493" s="192" t="str">
        <f t="shared" si="383"/>
        <v/>
      </c>
      <c r="AF493" s="192" t="str">
        <f t="shared" si="384"/>
        <v/>
      </c>
      <c r="AG493" s="192"/>
      <c r="AJ493" s="300" t="str">
        <f t="shared" si="385"/>
        <v/>
      </c>
      <c r="AK493" s="300" t="str">
        <f t="shared" si="386"/>
        <v/>
      </c>
      <c r="AL493" s="300" t="str">
        <f t="shared" si="387"/>
        <v/>
      </c>
      <c r="AM493" s="300" t="str">
        <f t="shared" si="388"/>
        <v/>
      </c>
      <c r="AN493" s="300" t="str">
        <f t="shared" si="389"/>
        <v/>
      </c>
      <c r="AO493" s="300" t="str">
        <f t="shared" si="390"/>
        <v/>
      </c>
      <c r="AP493" s="300" t="str">
        <f t="shared" si="391"/>
        <v/>
      </c>
      <c r="AQ493" s="300" t="str">
        <f t="shared" si="392"/>
        <v/>
      </c>
      <c r="AR493" s="306" t="str">
        <f t="shared" si="393"/>
        <v/>
      </c>
      <c r="AS493" s="300" t="str">
        <f t="shared" si="394"/>
        <v/>
      </c>
      <c r="AT493" s="300" t="str">
        <f t="shared" si="395"/>
        <v/>
      </c>
      <c r="AU493" s="192" t="str">
        <f t="shared" si="396"/>
        <v>рбс</v>
      </c>
      <c r="AV493" s="192" t="str">
        <f t="shared" si="397"/>
        <v>рбс90601418общопл</v>
      </c>
      <c r="AW493" s="191">
        <f t="shared" si="398"/>
        <v>630000</v>
      </c>
      <c r="AX493" s="191">
        <f t="shared" si="399"/>
        <v>506444.69</v>
      </c>
      <c r="AY493" s="191">
        <f t="shared" si="400"/>
        <v>0</v>
      </c>
      <c r="AZ493" s="191">
        <f t="shared" si="401"/>
        <v>0</v>
      </c>
      <c r="BA493" s="193">
        <f t="shared" si="402"/>
        <v>1</v>
      </c>
      <c r="BB493" s="193">
        <f t="shared" si="403"/>
        <v>1</v>
      </c>
      <c r="BC493" s="193">
        <f t="shared" si="404"/>
        <v>1</v>
      </c>
      <c r="BD493" s="191">
        <f t="shared" si="366"/>
        <v>0</v>
      </c>
      <c r="BE493" s="191">
        <f t="shared" si="405"/>
        <v>0</v>
      </c>
      <c r="BF493" s="210">
        <f t="shared" si="406"/>
        <v>0</v>
      </c>
      <c r="BG493" s="211">
        <f t="shared" si="407"/>
        <v>0</v>
      </c>
      <c r="BH493" s="289"/>
      <c r="BI493" s="289"/>
      <c r="BJ493" s="228"/>
      <c r="BK493" s="228"/>
      <c r="BL493" s="233" t="str">
        <f t="shared" si="408"/>
        <v>01</v>
      </c>
    </row>
    <row r="494" spans="1:64" ht="12" customHeight="1">
      <c r="A494" s="333" t="s">
        <v>688</v>
      </c>
      <c r="B494" s="381" t="s">
        <v>429</v>
      </c>
      <c r="C494" s="333" t="s">
        <v>660</v>
      </c>
      <c r="D494" s="381" t="s">
        <v>390</v>
      </c>
      <c r="E494" s="381" t="s">
        <v>878</v>
      </c>
      <c r="F494" s="381" t="s">
        <v>873</v>
      </c>
      <c r="G494" s="381" t="s">
        <v>387</v>
      </c>
      <c r="H494" s="100" t="s">
        <v>653</v>
      </c>
      <c r="I494" s="381" t="s">
        <v>505</v>
      </c>
      <c r="J494" s="382">
        <v>190260</v>
      </c>
      <c r="K494" s="382">
        <v>144644.24</v>
      </c>
      <c r="L494" s="191" t="str">
        <f t="shared" si="367"/>
        <v>906014180104802006Б00012921301</v>
      </c>
      <c r="M494" s="192">
        <f t="array" ref="M494">IF(COUNT(SEARCH(Удалить_Роспись_КВСР,$B494)*SEARCH(Удалить_Роспись_ПБС,$C494)*SEARCH(Удалить_Роспись_КФСР, $D494)*SEARCH(Удалить_Роспись_КЦСР,$E494)*SEARCH(Удалить_Роспись_КВР,$F494)*SEARCH(Удалить_Роспись_ЭК,$H494)*SEARCH(Удалить_Роспись_КР,$I494))&gt;0,0,1)</f>
        <v>1</v>
      </c>
      <c r="N494" s="192">
        <v>0</v>
      </c>
      <c r="O494" s="192" t="str">
        <f t="shared" si="368"/>
        <v/>
      </c>
      <c r="P494" s="192" t="str">
        <f t="shared" si="409"/>
        <v/>
      </c>
      <c r="Q494" s="300" t="str">
        <f t="shared" si="369"/>
        <v/>
      </c>
      <c r="R494" s="300" t="str">
        <f t="shared" si="370"/>
        <v/>
      </c>
      <c r="S494" s="300" t="str">
        <f t="shared" si="371"/>
        <v/>
      </c>
      <c r="T494" s="192" t="str">
        <f t="shared" si="372"/>
        <v/>
      </c>
      <c r="U494" s="303" t="str">
        <f t="shared" si="373"/>
        <v/>
      </c>
      <c r="V494" s="300" t="str">
        <f t="shared" si="374"/>
        <v/>
      </c>
      <c r="W494" s="192" t="str">
        <f t="shared" si="375"/>
        <v/>
      </c>
      <c r="X494" s="303" t="str">
        <f t="shared" si="376"/>
        <v/>
      </c>
      <c r="Y494" s="300" t="str">
        <f t="shared" si="377"/>
        <v/>
      </c>
      <c r="Z494" s="300" t="str">
        <f t="shared" si="378"/>
        <v/>
      </c>
      <c r="AA494" s="303" t="str">
        <f t="shared" si="379"/>
        <v/>
      </c>
      <c r="AB494" s="300" t="str">
        <f t="shared" si="380"/>
        <v/>
      </c>
      <c r="AC494" s="300" t="str">
        <f t="shared" si="381"/>
        <v/>
      </c>
      <c r="AD494" s="300" t="str">
        <f t="shared" si="382"/>
        <v/>
      </c>
      <c r="AE494" s="192" t="str">
        <f t="shared" si="383"/>
        <v/>
      </c>
      <c r="AF494" s="192" t="str">
        <f t="shared" si="384"/>
        <v/>
      </c>
      <c r="AG494" s="192"/>
      <c r="AJ494" s="300" t="str">
        <f t="shared" si="385"/>
        <v/>
      </c>
      <c r="AK494" s="300" t="str">
        <f t="shared" si="386"/>
        <v/>
      </c>
      <c r="AL494" s="300" t="str">
        <f t="shared" si="387"/>
        <v/>
      </c>
      <c r="AM494" s="300" t="str">
        <f t="shared" si="388"/>
        <v/>
      </c>
      <c r="AN494" s="300" t="str">
        <f t="shared" si="389"/>
        <v/>
      </c>
      <c r="AO494" s="300" t="str">
        <f t="shared" si="390"/>
        <v/>
      </c>
      <c r="AP494" s="300" t="str">
        <f t="shared" si="391"/>
        <v/>
      </c>
      <c r="AQ494" s="300" t="str">
        <f t="shared" si="392"/>
        <v/>
      </c>
      <c r="AR494" s="306" t="str">
        <f t="shared" si="393"/>
        <v/>
      </c>
      <c r="AS494" s="300" t="str">
        <f t="shared" si="394"/>
        <v/>
      </c>
      <c r="AT494" s="300" t="str">
        <f t="shared" si="395"/>
        <v/>
      </c>
      <c r="AU494" s="192" t="str">
        <f t="shared" si="396"/>
        <v>рбс</v>
      </c>
      <c r="AV494" s="192" t="str">
        <f t="shared" si="397"/>
        <v>рбс90601418общопл</v>
      </c>
      <c r="AW494" s="191">
        <f t="shared" si="398"/>
        <v>190260</v>
      </c>
      <c r="AX494" s="191">
        <f t="shared" si="399"/>
        <v>144644.24</v>
      </c>
      <c r="AY494" s="191">
        <f t="shared" si="400"/>
        <v>0</v>
      </c>
      <c r="AZ494" s="191">
        <f t="shared" si="401"/>
        <v>0</v>
      </c>
      <c r="BA494" s="193">
        <f t="shared" si="402"/>
        <v>1</v>
      </c>
      <c r="BB494" s="193">
        <f t="shared" si="403"/>
        <v>1</v>
      </c>
      <c r="BC494" s="193">
        <f t="shared" si="404"/>
        <v>1</v>
      </c>
      <c r="BD494" s="191">
        <f t="shared" si="366"/>
        <v>0</v>
      </c>
      <c r="BE494" s="191">
        <f t="shared" si="405"/>
        <v>0</v>
      </c>
      <c r="BF494" s="210">
        <f t="shared" si="406"/>
        <v>0</v>
      </c>
      <c r="BG494" s="211">
        <f t="shared" si="407"/>
        <v>0</v>
      </c>
      <c r="BH494" s="289"/>
      <c r="BI494" s="289"/>
      <c r="BJ494" s="228"/>
      <c r="BK494" s="228"/>
      <c r="BL494" s="233" t="str">
        <f t="shared" si="408"/>
        <v>01</v>
      </c>
    </row>
    <row r="495" spans="1:64" ht="12" customHeight="1">
      <c r="A495" s="333" t="s">
        <v>688</v>
      </c>
      <c r="B495" s="381" t="s">
        <v>429</v>
      </c>
      <c r="C495" s="333" t="s">
        <v>660</v>
      </c>
      <c r="D495" s="381" t="s">
        <v>390</v>
      </c>
      <c r="E495" s="381" t="s">
        <v>879</v>
      </c>
      <c r="F495" s="381" t="s">
        <v>586</v>
      </c>
      <c r="G495" s="381" t="s">
        <v>393</v>
      </c>
      <c r="H495" s="100" t="s">
        <v>653</v>
      </c>
      <c r="I495" s="381" t="s">
        <v>505</v>
      </c>
      <c r="J495" s="382">
        <v>848540</v>
      </c>
      <c r="K495" s="382">
        <v>202182.47</v>
      </c>
      <c r="L495" s="191" t="str">
        <f t="shared" si="367"/>
        <v>906014180104802006Г00024422301</v>
      </c>
      <c r="M495" s="192">
        <f t="array" ref="M495">IF(COUNT(SEARCH(Удалить_Роспись_КВСР,$B495)*SEARCH(Удалить_Роспись_ПБС,$C495)*SEARCH(Удалить_Роспись_КФСР, $D495)*SEARCH(Удалить_Роспись_КЦСР,$E495)*SEARCH(Удалить_Роспись_КВР,$F495)*SEARCH(Удалить_Роспись_ЭК,$H495)*SEARCH(Удалить_Роспись_КР,$I495))&gt;0,0,1)</f>
        <v>1</v>
      </c>
      <c r="N495" s="192">
        <f>IF(COUNT(SEARCH(Удалить_Индекс_КВСР,$B495)*SEARCH(Удалить_Индекс_ПБС,$C495)*SEARCH(Удалить_Индекс_КФСР,$D495)*SEARCH(Удалить_Индекс_КЦСР,$E495)*SEARCH(Удалить_Индекс_КВР,$F495)*SEARCH(Удалить_Индекс_ЭК,$H495)*SEARCH(Удалить_Индекс_КР,$I495))&gt;0,0,1)</f>
        <v>1</v>
      </c>
      <c r="O495" s="192" t="str">
        <f t="shared" si="368"/>
        <v/>
      </c>
      <c r="P495" s="192" t="str">
        <f t="shared" si="409"/>
        <v/>
      </c>
      <c r="Q495" s="300" t="str">
        <f t="shared" si="369"/>
        <v/>
      </c>
      <c r="R495" s="300" t="str">
        <f t="shared" si="370"/>
        <v/>
      </c>
      <c r="S495" s="300" t="str">
        <f t="shared" si="371"/>
        <v/>
      </c>
      <c r="T495" s="192" t="str">
        <f t="shared" si="372"/>
        <v/>
      </c>
      <c r="U495" s="303" t="str">
        <f t="shared" si="373"/>
        <v/>
      </c>
      <c r="V495" s="300" t="str">
        <f t="shared" si="374"/>
        <v/>
      </c>
      <c r="W495" s="192" t="str">
        <f t="shared" si="375"/>
        <v/>
      </c>
      <c r="X495" s="303" t="str">
        <f t="shared" si="376"/>
        <v/>
      </c>
      <c r="Y495" s="300" t="str">
        <f t="shared" si="377"/>
        <v/>
      </c>
      <c r="Z495" s="300" t="str">
        <f t="shared" si="378"/>
        <v/>
      </c>
      <c r="AA495" s="303" t="str">
        <f t="shared" si="379"/>
        <v/>
      </c>
      <c r="AB495" s="300" t="str">
        <f t="shared" si="380"/>
        <v/>
      </c>
      <c r="AC495" s="300" t="str">
        <f t="shared" si="381"/>
        <v/>
      </c>
      <c r="AD495" s="300" t="str">
        <f t="shared" si="382"/>
        <v/>
      </c>
      <c r="AE495" s="192" t="str">
        <f t="shared" si="383"/>
        <v/>
      </c>
      <c r="AF495" s="192" t="str">
        <f t="shared" si="384"/>
        <v/>
      </c>
      <c r="AG495" s="192"/>
      <c r="AJ495" s="300" t="str">
        <f t="shared" si="385"/>
        <v/>
      </c>
      <c r="AK495" s="300" t="str">
        <f t="shared" si="386"/>
        <v/>
      </c>
      <c r="AL495" s="300" t="str">
        <f t="shared" si="387"/>
        <v/>
      </c>
      <c r="AM495" s="300" t="str">
        <f t="shared" si="388"/>
        <v/>
      </c>
      <c r="AN495" s="300" t="str">
        <f t="shared" si="389"/>
        <v/>
      </c>
      <c r="AO495" s="300" t="str">
        <f t="shared" si="390"/>
        <v/>
      </c>
      <c r="AP495" s="300" t="str">
        <f t="shared" si="391"/>
        <v/>
      </c>
      <c r="AQ495" s="300" t="str">
        <f t="shared" si="392"/>
        <v/>
      </c>
      <c r="AR495" s="306" t="str">
        <f t="shared" si="393"/>
        <v/>
      </c>
      <c r="AS495" s="300" t="str">
        <f t="shared" si="394"/>
        <v/>
      </c>
      <c r="AT495" s="300" t="str">
        <f t="shared" si="395"/>
        <v/>
      </c>
      <c r="AU495" s="192" t="str">
        <f t="shared" si="396"/>
        <v>рбс</v>
      </c>
      <c r="AV495" s="192" t="str">
        <f t="shared" si="397"/>
        <v>рбс90601418общком</v>
      </c>
      <c r="AW495" s="191">
        <f t="shared" si="398"/>
        <v>848540</v>
      </c>
      <c r="AX495" s="191">
        <f t="shared" si="399"/>
        <v>202182.47</v>
      </c>
      <c r="AY495" s="191">
        <f t="shared" si="400"/>
        <v>848540</v>
      </c>
      <c r="AZ495" s="191">
        <f t="shared" si="401"/>
        <v>202182.47</v>
      </c>
      <c r="BA495" s="193">
        <f t="shared" si="402"/>
        <v>1</v>
      </c>
      <c r="BB495" s="193">
        <f t="shared" si="403"/>
        <v>1</v>
      </c>
      <c r="BC495" s="193">
        <f t="shared" si="404"/>
        <v>1</v>
      </c>
      <c r="BD495" s="191">
        <f t="shared" si="366"/>
        <v>848540</v>
      </c>
      <c r="BE495" s="191">
        <f t="shared" si="405"/>
        <v>202182.47</v>
      </c>
      <c r="BF495" s="210">
        <f t="shared" si="406"/>
        <v>848540</v>
      </c>
      <c r="BG495" s="211">
        <f t="shared" si="407"/>
        <v>848540</v>
      </c>
      <c r="BH495" s="289"/>
      <c r="BI495" s="289"/>
      <c r="BJ495" s="228"/>
      <c r="BK495" s="228"/>
      <c r="BL495" s="233" t="str">
        <f t="shared" si="408"/>
        <v>01</v>
      </c>
    </row>
    <row r="496" spans="1:64" ht="12" customHeight="1">
      <c r="A496" s="333" t="s">
        <v>688</v>
      </c>
      <c r="B496" s="381" t="s">
        <v>429</v>
      </c>
      <c r="C496" s="333" t="s">
        <v>660</v>
      </c>
      <c r="D496" s="381" t="s">
        <v>390</v>
      </c>
      <c r="E496" s="381" t="s">
        <v>880</v>
      </c>
      <c r="F496" s="381" t="s">
        <v>586</v>
      </c>
      <c r="G496" s="381" t="s">
        <v>407</v>
      </c>
      <c r="H496" s="100" t="s">
        <v>653</v>
      </c>
      <c r="I496" s="381" t="s">
        <v>505</v>
      </c>
      <c r="J496" s="382">
        <v>10000</v>
      </c>
      <c r="K496" s="382">
        <v>0</v>
      </c>
      <c r="L496" s="191" t="str">
        <f t="shared" si="367"/>
        <v>906014180104802006Ф00024431001</v>
      </c>
      <c r="M496" s="192">
        <f t="array" ref="M496">IF(COUNT(SEARCH(Удалить_Роспись_КВСР,$B496)*SEARCH(Удалить_Роспись_ПБС,$C496)*SEARCH(Удалить_Роспись_КФСР, $D496)*SEARCH(Удалить_Роспись_КЦСР,$E496)*SEARCH(Удалить_Роспись_КВР,$F496)*SEARCH(Удалить_Роспись_ЭК,$H496)*SEARCH(Удалить_Роспись_КР,$I496))&gt;0,0,1)</f>
        <v>1</v>
      </c>
      <c r="N496" s="192">
        <v>0</v>
      </c>
      <c r="O496" s="192" t="str">
        <f t="shared" si="368"/>
        <v/>
      </c>
      <c r="P496" s="192" t="str">
        <f t="shared" si="409"/>
        <v/>
      </c>
      <c r="Q496" s="300" t="str">
        <f t="shared" si="369"/>
        <v/>
      </c>
      <c r="R496" s="300" t="str">
        <f t="shared" si="370"/>
        <v/>
      </c>
      <c r="S496" s="300" t="str">
        <f t="shared" si="371"/>
        <v/>
      </c>
      <c r="T496" s="192" t="str">
        <f t="shared" si="372"/>
        <v/>
      </c>
      <c r="U496" s="303" t="str">
        <f t="shared" si="373"/>
        <v/>
      </c>
      <c r="V496" s="300" t="str">
        <f t="shared" si="374"/>
        <v/>
      </c>
      <c r="W496" s="192" t="str">
        <f t="shared" si="375"/>
        <v/>
      </c>
      <c r="X496" s="303" t="str">
        <f t="shared" si="376"/>
        <v/>
      </c>
      <c r="Y496" s="300" t="str">
        <f t="shared" si="377"/>
        <v/>
      </c>
      <c r="Z496" s="300" t="str">
        <f t="shared" si="378"/>
        <v/>
      </c>
      <c r="AA496" s="303" t="str">
        <f t="shared" si="379"/>
        <v/>
      </c>
      <c r="AB496" s="300" t="str">
        <f t="shared" si="380"/>
        <v/>
      </c>
      <c r="AC496" s="300" t="str">
        <f t="shared" si="381"/>
        <v/>
      </c>
      <c r="AD496" s="300" t="str">
        <f t="shared" si="382"/>
        <v/>
      </c>
      <c r="AE496" s="192" t="str">
        <f t="shared" si="383"/>
        <v/>
      </c>
      <c r="AF496" s="192" t="str">
        <f t="shared" si="384"/>
        <v/>
      </c>
      <c r="AG496" s="192"/>
      <c r="AJ496" s="300" t="str">
        <f t="shared" si="385"/>
        <v/>
      </c>
      <c r="AK496" s="300" t="str">
        <f t="shared" si="386"/>
        <v/>
      </c>
      <c r="AL496" s="300" t="str">
        <f t="shared" si="387"/>
        <v/>
      </c>
      <c r="AM496" s="300" t="str">
        <f t="shared" si="388"/>
        <v/>
      </c>
      <c r="AN496" s="300" t="str">
        <f t="shared" si="389"/>
        <v/>
      </c>
      <c r="AO496" s="300" t="str">
        <f t="shared" si="390"/>
        <v/>
      </c>
      <c r="AP496" s="300" t="str">
        <f t="shared" si="391"/>
        <v/>
      </c>
      <c r="AQ496" s="300" t="str">
        <f t="shared" si="392"/>
        <v/>
      </c>
      <c r="AR496" s="306" t="str">
        <f t="shared" si="393"/>
        <v/>
      </c>
      <c r="AS496" s="300" t="str">
        <f t="shared" si="394"/>
        <v/>
      </c>
      <c r="AT496" s="300" t="str">
        <f t="shared" si="395"/>
        <v/>
      </c>
      <c r="AU496" s="192" t="str">
        <f t="shared" si="396"/>
        <v>рбс</v>
      </c>
      <c r="AV496" s="192" t="str">
        <f t="shared" si="397"/>
        <v>рбс90601418общосн</v>
      </c>
      <c r="AW496" s="191">
        <f t="shared" si="398"/>
        <v>10000</v>
      </c>
      <c r="AX496" s="191">
        <f t="shared" si="399"/>
        <v>0</v>
      </c>
      <c r="AY496" s="191">
        <f t="shared" si="400"/>
        <v>0</v>
      </c>
      <c r="AZ496" s="191">
        <f t="shared" si="401"/>
        <v>0</v>
      </c>
      <c r="BA496" s="193">
        <f t="shared" si="402"/>
        <v>1</v>
      </c>
      <c r="BB496" s="193">
        <f t="shared" si="403"/>
        <v>1</v>
      </c>
      <c r="BC496" s="193">
        <f t="shared" si="404"/>
        <v>1</v>
      </c>
      <c r="BD496" s="191">
        <f t="shared" si="366"/>
        <v>0</v>
      </c>
      <c r="BE496" s="191">
        <f t="shared" si="405"/>
        <v>0</v>
      </c>
      <c r="BF496" s="210">
        <f t="shared" si="406"/>
        <v>0</v>
      </c>
      <c r="BG496" s="211">
        <f t="shared" si="407"/>
        <v>0</v>
      </c>
      <c r="BH496" s="289"/>
      <c r="BI496" s="289"/>
      <c r="BJ496" s="228"/>
      <c r="BK496" s="228"/>
      <c r="BL496" s="233" t="str">
        <f t="shared" si="408"/>
        <v>01</v>
      </c>
    </row>
    <row r="497" spans="1:64" ht="12" customHeight="1">
      <c r="A497" s="333" t="s">
        <v>688</v>
      </c>
      <c r="B497" s="381" t="s">
        <v>429</v>
      </c>
      <c r="C497" s="333" t="s">
        <v>660</v>
      </c>
      <c r="D497" s="381" t="s">
        <v>390</v>
      </c>
      <c r="E497" s="381" t="s">
        <v>881</v>
      </c>
      <c r="F497" s="381" t="s">
        <v>586</v>
      </c>
      <c r="G497" s="381" t="s">
        <v>393</v>
      </c>
      <c r="H497" s="100" t="s">
        <v>653</v>
      </c>
      <c r="I497" s="381" t="s">
        <v>505</v>
      </c>
      <c r="J497" s="382">
        <v>113000</v>
      </c>
      <c r="K497" s="382">
        <v>36357.129999999997</v>
      </c>
      <c r="L497" s="191" t="str">
        <f t="shared" si="367"/>
        <v>906014180104802006Э00024422301</v>
      </c>
      <c r="M497" s="192">
        <f t="array" ref="M497">IF(COUNT(SEARCH(Удалить_Роспись_КВСР,$B497)*SEARCH(Удалить_Роспись_ПБС,$C497)*SEARCH(Удалить_Роспись_КФСР, $D497)*SEARCH(Удалить_Роспись_КЦСР,$E497)*SEARCH(Удалить_Роспись_КВР,$F497)*SEARCH(Удалить_Роспись_ЭК,$H497)*SEARCH(Удалить_Роспись_КР,$I497))&gt;0,0,1)</f>
        <v>1</v>
      </c>
      <c r="N497" s="192">
        <f>IF(COUNT(SEARCH(Удалить_Индекс_КВСР,$B497)*SEARCH(Удалить_Индекс_ПБС,$C497)*SEARCH(Удалить_Индекс_КФСР,$D497)*SEARCH(Удалить_Индекс_КЦСР,$E497)*SEARCH(Удалить_Индекс_КВР,$F497)*SEARCH(Удалить_Индекс_ЭК,$H497)*SEARCH(Удалить_Индекс_КР,$I497))&gt;0,0,1)</f>
        <v>1</v>
      </c>
      <c r="O497" s="192" t="str">
        <f t="shared" si="368"/>
        <v/>
      </c>
      <c r="P497" s="192" t="str">
        <f t="shared" si="409"/>
        <v/>
      </c>
      <c r="Q497" s="300" t="str">
        <f t="shared" si="369"/>
        <v/>
      </c>
      <c r="R497" s="300" t="str">
        <f t="shared" si="370"/>
        <v/>
      </c>
      <c r="S497" s="300" t="str">
        <f t="shared" si="371"/>
        <v/>
      </c>
      <c r="T497" s="192" t="str">
        <f t="shared" si="372"/>
        <v/>
      </c>
      <c r="U497" s="303" t="str">
        <f t="shared" si="373"/>
        <v/>
      </c>
      <c r="V497" s="300" t="str">
        <f t="shared" si="374"/>
        <v/>
      </c>
      <c r="W497" s="192" t="str">
        <f t="shared" si="375"/>
        <v/>
      </c>
      <c r="X497" s="303" t="str">
        <f t="shared" si="376"/>
        <v/>
      </c>
      <c r="Y497" s="300" t="str">
        <f t="shared" si="377"/>
        <v/>
      </c>
      <c r="Z497" s="300" t="str">
        <f t="shared" si="378"/>
        <v/>
      </c>
      <c r="AA497" s="303" t="str">
        <f t="shared" si="379"/>
        <v/>
      </c>
      <c r="AB497" s="300" t="str">
        <f t="shared" si="380"/>
        <v/>
      </c>
      <c r="AC497" s="300" t="str">
        <f t="shared" si="381"/>
        <v/>
      </c>
      <c r="AD497" s="300" t="str">
        <f t="shared" si="382"/>
        <v/>
      </c>
      <c r="AE497" s="192" t="str">
        <f t="shared" si="383"/>
        <v/>
      </c>
      <c r="AF497" s="192" t="str">
        <f t="shared" si="384"/>
        <v/>
      </c>
      <c r="AG497" s="192"/>
      <c r="AJ497" s="300" t="str">
        <f t="shared" si="385"/>
        <v/>
      </c>
      <c r="AK497" s="300" t="str">
        <f t="shared" si="386"/>
        <v/>
      </c>
      <c r="AL497" s="300" t="str">
        <f t="shared" si="387"/>
        <v/>
      </c>
      <c r="AM497" s="300" t="str">
        <f t="shared" si="388"/>
        <v/>
      </c>
      <c r="AN497" s="300" t="str">
        <f t="shared" si="389"/>
        <v/>
      </c>
      <c r="AO497" s="300" t="str">
        <f t="shared" si="390"/>
        <v/>
      </c>
      <c r="AP497" s="300" t="str">
        <f t="shared" si="391"/>
        <v/>
      </c>
      <c r="AQ497" s="300" t="str">
        <f t="shared" si="392"/>
        <v/>
      </c>
      <c r="AR497" s="306" t="str">
        <f t="shared" si="393"/>
        <v/>
      </c>
      <c r="AS497" s="300" t="str">
        <f t="shared" si="394"/>
        <v/>
      </c>
      <c r="AT497" s="300" t="str">
        <f t="shared" si="395"/>
        <v/>
      </c>
      <c r="AU497" s="192" t="str">
        <f t="shared" si="396"/>
        <v>рбс</v>
      </c>
      <c r="AV497" s="192" t="str">
        <f t="shared" si="397"/>
        <v>рбс90601418общком</v>
      </c>
      <c r="AW497" s="191">
        <f t="shared" si="398"/>
        <v>113000</v>
      </c>
      <c r="AX497" s="191">
        <f t="shared" si="399"/>
        <v>36357.129999999997</v>
      </c>
      <c r="AY497" s="191">
        <f t="shared" si="400"/>
        <v>113000</v>
      </c>
      <c r="AZ497" s="191">
        <f t="shared" si="401"/>
        <v>36357.129999999997</v>
      </c>
      <c r="BA497" s="193">
        <f t="shared" si="402"/>
        <v>1</v>
      </c>
      <c r="BB497" s="193">
        <f t="shared" si="403"/>
        <v>1</v>
      </c>
      <c r="BC497" s="193">
        <f t="shared" si="404"/>
        <v>1</v>
      </c>
      <c r="BD497" s="191">
        <f t="shared" si="366"/>
        <v>113000</v>
      </c>
      <c r="BE497" s="191">
        <f t="shared" si="405"/>
        <v>36357.129999999997</v>
      </c>
      <c r="BF497" s="210">
        <f t="shared" si="406"/>
        <v>113000</v>
      </c>
      <c r="BG497" s="211">
        <f t="shared" si="407"/>
        <v>113000</v>
      </c>
      <c r="BH497" s="289"/>
      <c r="BI497" s="289"/>
      <c r="BJ497" s="228"/>
      <c r="BK497" s="228"/>
      <c r="BL497" s="233" t="str">
        <f t="shared" si="408"/>
        <v>01</v>
      </c>
    </row>
    <row r="498" spans="1:64" ht="12" customHeight="1">
      <c r="A498" s="333" t="s">
        <v>688</v>
      </c>
      <c r="B498" s="381" t="s">
        <v>429</v>
      </c>
      <c r="C498" s="333" t="s">
        <v>660</v>
      </c>
      <c r="D498" s="381" t="s">
        <v>399</v>
      </c>
      <c r="E498" s="381" t="s">
        <v>1060</v>
      </c>
      <c r="F498" s="381" t="s">
        <v>586</v>
      </c>
      <c r="G498" s="381" t="s">
        <v>397</v>
      </c>
      <c r="H498" s="100" t="s">
        <v>653</v>
      </c>
      <c r="I498" s="381" t="s">
        <v>505</v>
      </c>
      <c r="J498" s="382">
        <v>5760</v>
      </c>
      <c r="K498" s="382">
        <v>0</v>
      </c>
      <c r="L498" s="191" t="str">
        <f t="shared" si="367"/>
        <v>906014180113302008004024434001</v>
      </c>
      <c r="M498" s="192">
        <f t="array" ref="M498">IF(COUNT(SEARCH(Удалить_Роспись_КВСР,$B498)*SEARCH(Удалить_Роспись_ПБС,$C498)*SEARCH(Удалить_Роспись_КФСР, $D498)*SEARCH(Удалить_Роспись_КЦСР,$E498)*SEARCH(Удалить_Роспись_КВР,$F498)*SEARCH(Удалить_Роспись_ЭК,$H498)*SEARCH(Удалить_Роспись_КР,$I498))&gt;0,0,1)</f>
        <v>1</v>
      </c>
      <c r="N498" s="192">
        <f>IF(COUNT(SEARCH(Удалить_Индекс_КВСР,$B498)*SEARCH(Удалить_Индекс_ПБС,$C498)*SEARCH(Удалить_Индекс_КФСР,$D498)*SEARCH(Удалить_Индекс_КЦСР,$E498)*SEARCH(Удалить_Индекс_КВР,$F498)*SEARCH(Удалить_Индекс_ЭК,$H498)*SEARCH(Удалить_Индекс_КР,$I498))&gt;0,0,1)</f>
        <v>1</v>
      </c>
      <c r="O498" s="192" t="str">
        <f t="shared" si="368"/>
        <v/>
      </c>
      <c r="P498" s="192" t="str">
        <f t="shared" si="409"/>
        <v/>
      </c>
      <c r="Q498" s="300" t="str">
        <f t="shared" si="369"/>
        <v/>
      </c>
      <c r="R498" s="300" t="str">
        <f t="shared" si="370"/>
        <v/>
      </c>
      <c r="S498" s="300" t="str">
        <f t="shared" si="371"/>
        <v/>
      </c>
      <c r="T498" s="192" t="str">
        <f t="shared" si="372"/>
        <v/>
      </c>
      <c r="U498" s="303" t="str">
        <f t="shared" si="373"/>
        <v/>
      </c>
      <c r="V498" s="300" t="str">
        <f t="shared" si="374"/>
        <v/>
      </c>
      <c r="W498" s="192" t="str">
        <f t="shared" si="375"/>
        <v/>
      </c>
      <c r="X498" s="303" t="str">
        <f t="shared" si="376"/>
        <v/>
      </c>
      <c r="Y498" s="300" t="str">
        <f t="shared" si="377"/>
        <v/>
      </c>
      <c r="Z498" s="300" t="str">
        <f t="shared" si="378"/>
        <v/>
      </c>
      <c r="AA498" s="303" t="str">
        <f t="shared" si="379"/>
        <v/>
      </c>
      <c r="AB498" s="300" t="str">
        <f t="shared" si="380"/>
        <v/>
      </c>
      <c r="AC498" s="300" t="str">
        <f t="shared" si="381"/>
        <v/>
      </c>
      <c r="AD498" s="300" t="str">
        <f t="shared" si="382"/>
        <v/>
      </c>
      <c r="AE498" s="192" t="str">
        <f t="shared" si="383"/>
        <v/>
      </c>
      <c r="AF498" s="192" t="str">
        <f t="shared" si="384"/>
        <v/>
      </c>
      <c r="AG498" s="192"/>
      <c r="AJ498" s="300" t="str">
        <f t="shared" si="385"/>
        <v/>
      </c>
      <c r="AK498" s="300" t="str">
        <f t="shared" si="386"/>
        <v/>
      </c>
      <c r="AL498" s="300" t="str">
        <f t="shared" si="387"/>
        <v/>
      </c>
      <c r="AM498" s="300" t="str">
        <f t="shared" si="388"/>
        <v/>
      </c>
      <c r="AN498" s="300" t="str">
        <f t="shared" si="389"/>
        <v/>
      </c>
      <c r="AO498" s="300" t="str">
        <f t="shared" si="390"/>
        <v/>
      </c>
      <c r="AP498" s="300" t="str">
        <f t="shared" si="391"/>
        <v/>
      </c>
      <c r="AQ498" s="300" t="str">
        <f t="shared" si="392"/>
        <v/>
      </c>
      <c r="AR498" s="306" t="str">
        <f t="shared" si="393"/>
        <v/>
      </c>
      <c r="AS498" s="300" t="str">
        <f t="shared" si="394"/>
        <v/>
      </c>
      <c r="AT498" s="300" t="str">
        <f t="shared" si="395"/>
        <v/>
      </c>
      <c r="AU498" s="192" t="str">
        <f t="shared" si="396"/>
        <v>рбс</v>
      </c>
      <c r="AV498" s="192" t="str">
        <f t="shared" si="397"/>
        <v>рбс90601418общпро</v>
      </c>
      <c r="AW498" s="191">
        <f t="shared" si="398"/>
        <v>5760</v>
      </c>
      <c r="AX498" s="191">
        <f t="shared" si="399"/>
        <v>0</v>
      </c>
      <c r="AY498" s="191">
        <f t="shared" si="400"/>
        <v>5760</v>
      </c>
      <c r="AZ498" s="191">
        <f t="shared" si="401"/>
        <v>0</v>
      </c>
      <c r="BA498" s="193">
        <f t="shared" si="402"/>
        <v>1</v>
      </c>
      <c r="BB498" s="193">
        <f t="shared" si="403"/>
        <v>1</v>
      </c>
      <c r="BC498" s="193">
        <f t="shared" si="404"/>
        <v>1</v>
      </c>
      <c r="BD498" s="191">
        <f t="shared" si="366"/>
        <v>5760</v>
      </c>
      <c r="BE498" s="191">
        <f t="shared" si="405"/>
        <v>0</v>
      </c>
      <c r="BF498" s="210">
        <f t="shared" si="406"/>
        <v>5760</v>
      </c>
      <c r="BG498" s="211">
        <f t="shared" si="407"/>
        <v>5760</v>
      </c>
      <c r="BH498" s="289"/>
      <c r="BI498" s="289"/>
      <c r="BJ498" s="228"/>
      <c r="BK498" s="228"/>
      <c r="BL498" s="233" t="str">
        <f t="shared" si="408"/>
        <v>01</v>
      </c>
    </row>
    <row r="499" spans="1:64" ht="12" hidden="1" customHeight="1">
      <c r="A499" s="333" t="s">
        <v>688</v>
      </c>
      <c r="B499" s="381" t="s">
        <v>429</v>
      </c>
      <c r="C499" s="333" t="s">
        <v>660</v>
      </c>
      <c r="D499" s="381" t="s">
        <v>399</v>
      </c>
      <c r="E499" s="381" t="s">
        <v>883</v>
      </c>
      <c r="F499" s="381" t="s">
        <v>602</v>
      </c>
      <c r="G499" s="381" t="s">
        <v>385</v>
      </c>
      <c r="H499" s="100" t="s">
        <v>653</v>
      </c>
      <c r="I499" s="381" t="s">
        <v>339</v>
      </c>
      <c r="J499" s="382">
        <v>4250</v>
      </c>
      <c r="K499" s="382">
        <v>0</v>
      </c>
      <c r="L499" s="191" t="str">
        <f t="shared" si="367"/>
        <v>906014180113802007514012121110</v>
      </c>
      <c r="M499" s="192">
        <f t="array" ref="M499">IF(COUNT(SEARCH(Удалить_Роспись_КВСР,$B499)*SEARCH(Удалить_Роспись_ПБС,$C499)*SEARCH(Удалить_Роспись_КФСР, $D499)*SEARCH(Удалить_Роспись_КЦСР,$E499)*SEARCH(Удалить_Роспись_КВР,$F499)*SEARCH(Удалить_Роспись_ЭК,$H499)*SEARCH(Удалить_Роспись_КР,$I499))&gt;0,0,1)</f>
        <v>0</v>
      </c>
      <c r="N499" s="192">
        <v>0</v>
      </c>
      <c r="O499" s="192" t="str">
        <f t="shared" si="368"/>
        <v/>
      </c>
      <c r="P499" s="192" t="str">
        <f t="shared" si="409"/>
        <v/>
      </c>
      <c r="Q499" s="300" t="str">
        <f t="shared" si="369"/>
        <v/>
      </c>
      <c r="R499" s="300" t="str">
        <f t="shared" si="370"/>
        <v/>
      </c>
      <c r="S499" s="300" t="str">
        <f t="shared" si="371"/>
        <v/>
      </c>
      <c r="T499" s="192" t="str">
        <f t="shared" si="372"/>
        <v/>
      </c>
      <c r="U499" s="303" t="str">
        <f t="shared" si="373"/>
        <v/>
      </c>
      <c r="V499" s="300" t="str">
        <f t="shared" si="374"/>
        <v/>
      </c>
      <c r="W499" s="192" t="str">
        <f t="shared" si="375"/>
        <v/>
      </c>
      <c r="X499" s="303" t="str">
        <f t="shared" si="376"/>
        <v/>
      </c>
      <c r="Y499" s="300" t="str">
        <f t="shared" si="377"/>
        <v/>
      </c>
      <c r="Z499" s="300" t="str">
        <f t="shared" si="378"/>
        <v/>
      </c>
      <c r="AA499" s="303" t="str">
        <f t="shared" si="379"/>
        <v/>
      </c>
      <c r="AB499" s="300" t="str">
        <f t="shared" si="380"/>
        <v/>
      </c>
      <c r="AC499" s="300" t="str">
        <f t="shared" si="381"/>
        <v/>
      </c>
      <c r="AD499" s="300" t="str">
        <f t="shared" si="382"/>
        <v/>
      </c>
      <c r="AE499" s="192" t="str">
        <f t="shared" si="383"/>
        <v/>
      </c>
      <c r="AF499" s="192" t="str">
        <f t="shared" si="384"/>
        <v/>
      </c>
      <c r="AG499" s="192"/>
      <c r="AJ499" s="300" t="str">
        <f t="shared" si="385"/>
        <v/>
      </c>
      <c r="AK499" s="300" t="str">
        <f t="shared" si="386"/>
        <v/>
      </c>
      <c r="AL499" s="300" t="str">
        <f t="shared" si="387"/>
        <v/>
      </c>
      <c r="AM499" s="300" t="str">
        <f t="shared" si="388"/>
        <v/>
      </c>
      <c r="AN499" s="300" t="str">
        <f t="shared" si="389"/>
        <v/>
      </c>
      <c r="AO499" s="300" t="str">
        <f t="shared" si="390"/>
        <v/>
      </c>
      <c r="AP499" s="300" t="str">
        <f t="shared" si="391"/>
        <v/>
      </c>
      <c r="AQ499" s="300" t="str">
        <f t="shared" si="392"/>
        <v/>
      </c>
      <c r="AR499" s="306" t="str">
        <f t="shared" si="393"/>
        <v/>
      </c>
      <c r="AS499" s="300" t="str">
        <f t="shared" si="394"/>
        <v/>
      </c>
      <c r="AT499" s="300" t="str">
        <f t="shared" si="395"/>
        <v/>
      </c>
      <c r="AU499" s="192" t="str">
        <f t="shared" si="396"/>
        <v>рбс</v>
      </c>
      <c r="AV499" s="192" t="str">
        <f t="shared" si="397"/>
        <v>рбс90601418общопл</v>
      </c>
      <c r="AW499" s="191">
        <f t="shared" si="398"/>
        <v>0</v>
      </c>
      <c r="AX499" s="191">
        <f t="shared" si="399"/>
        <v>0</v>
      </c>
      <c r="AY499" s="191">
        <f t="shared" si="400"/>
        <v>0</v>
      </c>
      <c r="AZ499" s="191">
        <f t="shared" si="401"/>
        <v>0</v>
      </c>
      <c r="BA499" s="193">
        <f t="shared" si="402"/>
        <v>1</v>
      </c>
      <c r="BB499" s="193">
        <f t="shared" si="403"/>
        <v>1</v>
      </c>
      <c r="BC499" s="193">
        <f t="shared" si="404"/>
        <v>1</v>
      </c>
      <c r="BD499" s="191">
        <f t="shared" si="366"/>
        <v>0</v>
      </c>
      <c r="BE499" s="191">
        <f t="shared" si="405"/>
        <v>0</v>
      </c>
      <c r="BF499" s="210">
        <f t="shared" si="406"/>
        <v>0</v>
      </c>
      <c r="BG499" s="211">
        <f t="shared" si="407"/>
        <v>0</v>
      </c>
      <c r="BH499" s="289"/>
      <c r="BI499" s="289"/>
      <c r="BJ499" s="228"/>
      <c r="BK499" s="228"/>
      <c r="BL499" s="233" t="str">
        <f t="shared" si="408"/>
        <v>01</v>
      </c>
    </row>
    <row r="500" spans="1:64" ht="12" hidden="1" customHeight="1">
      <c r="A500" s="333" t="s">
        <v>688</v>
      </c>
      <c r="B500" s="381" t="s">
        <v>429</v>
      </c>
      <c r="C500" s="333" t="s">
        <v>660</v>
      </c>
      <c r="D500" s="381" t="s">
        <v>399</v>
      </c>
      <c r="E500" s="381" t="s">
        <v>883</v>
      </c>
      <c r="F500" s="381" t="s">
        <v>873</v>
      </c>
      <c r="G500" s="381" t="s">
        <v>387</v>
      </c>
      <c r="H500" s="100" t="s">
        <v>653</v>
      </c>
      <c r="I500" s="381" t="s">
        <v>339</v>
      </c>
      <c r="J500" s="382">
        <v>1283.5</v>
      </c>
      <c r="K500" s="382">
        <v>0</v>
      </c>
      <c r="L500" s="191" t="str">
        <f t="shared" si="367"/>
        <v>906014180113802007514012921310</v>
      </c>
      <c r="M500" s="192">
        <f t="array" ref="M500">IF(COUNT(SEARCH(Удалить_Роспись_КВСР,$B500)*SEARCH(Удалить_Роспись_ПБС,$C500)*SEARCH(Удалить_Роспись_КФСР, $D500)*SEARCH(Удалить_Роспись_КЦСР,$E500)*SEARCH(Удалить_Роспись_КВР,$F500)*SEARCH(Удалить_Роспись_ЭК,$H500)*SEARCH(Удалить_Роспись_КР,$I500))&gt;0,0,1)</f>
        <v>0</v>
      </c>
      <c r="N500" s="192">
        <v>0</v>
      </c>
      <c r="O500" s="192" t="str">
        <f t="shared" si="368"/>
        <v/>
      </c>
      <c r="P500" s="192" t="str">
        <f t="shared" si="409"/>
        <v/>
      </c>
      <c r="Q500" s="300" t="str">
        <f t="shared" si="369"/>
        <v/>
      </c>
      <c r="R500" s="300" t="str">
        <f t="shared" si="370"/>
        <v/>
      </c>
      <c r="S500" s="300" t="str">
        <f t="shared" si="371"/>
        <v/>
      </c>
      <c r="T500" s="192" t="str">
        <f t="shared" si="372"/>
        <v/>
      </c>
      <c r="U500" s="303" t="str">
        <f t="shared" si="373"/>
        <v/>
      </c>
      <c r="V500" s="300" t="str">
        <f t="shared" si="374"/>
        <v/>
      </c>
      <c r="W500" s="192" t="str">
        <f t="shared" si="375"/>
        <v/>
      </c>
      <c r="X500" s="303" t="str">
        <f t="shared" si="376"/>
        <v/>
      </c>
      <c r="Y500" s="300" t="str">
        <f t="shared" si="377"/>
        <v/>
      </c>
      <c r="Z500" s="300" t="str">
        <f t="shared" si="378"/>
        <v/>
      </c>
      <c r="AA500" s="303" t="str">
        <f t="shared" si="379"/>
        <v/>
      </c>
      <c r="AB500" s="300" t="str">
        <f t="shared" si="380"/>
        <v/>
      </c>
      <c r="AC500" s="300" t="str">
        <f t="shared" si="381"/>
        <v/>
      </c>
      <c r="AD500" s="300" t="str">
        <f t="shared" si="382"/>
        <v/>
      </c>
      <c r="AE500" s="192" t="str">
        <f t="shared" si="383"/>
        <v/>
      </c>
      <c r="AF500" s="192" t="str">
        <f t="shared" si="384"/>
        <v/>
      </c>
      <c r="AG500" s="192"/>
      <c r="AJ500" s="300" t="str">
        <f t="shared" si="385"/>
        <v/>
      </c>
      <c r="AK500" s="300" t="str">
        <f t="shared" si="386"/>
        <v/>
      </c>
      <c r="AL500" s="300" t="str">
        <f t="shared" si="387"/>
        <v/>
      </c>
      <c r="AM500" s="300" t="str">
        <f t="shared" si="388"/>
        <v/>
      </c>
      <c r="AN500" s="300" t="str">
        <f t="shared" si="389"/>
        <v/>
      </c>
      <c r="AO500" s="300" t="str">
        <f t="shared" si="390"/>
        <v/>
      </c>
      <c r="AP500" s="300" t="str">
        <f t="shared" si="391"/>
        <v/>
      </c>
      <c r="AQ500" s="300" t="str">
        <f t="shared" si="392"/>
        <v/>
      </c>
      <c r="AR500" s="306" t="str">
        <f t="shared" si="393"/>
        <v/>
      </c>
      <c r="AS500" s="300" t="str">
        <f t="shared" si="394"/>
        <v/>
      </c>
      <c r="AT500" s="300" t="str">
        <f t="shared" si="395"/>
        <v/>
      </c>
      <c r="AU500" s="192" t="str">
        <f t="shared" si="396"/>
        <v>рбс</v>
      </c>
      <c r="AV500" s="192" t="str">
        <f t="shared" si="397"/>
        <v>рбс90601418общопл</v>
      </c>
      <c r="AW500" s="191">
        <f t="shared" si="398"/>
        <v>0</v>
      </c>
      <c r="AX500" s="191">
        <f t="shared" si="399"/>
        <v>0</v>
      </c>
      <c r="AY500" s="191">
        <f t="shared" si="400"/>
        <v>0</v>
      </c>
      <c r="AZ500" s="191">
        <f t="shared" si="401"/>
        <v>0</v>
      </c>
      <c r="BA500" s="193">
        <f t="shared" si="402"/>
        <v>1</v>
      </c>
      <c r="BB500" s="193">
        <f t="shared" si="403"/>
        <v>1</v>
      </c>
      <c r="BC500" s="193">
        <f t="shared" si="404"/>
        <v>1</v>
      </c>
      <c r="BD500" s="191">
        <f t="shared" si="366"/>
        <v>0</v>
      </c>
      <c r="BE500" s="191">
        <f t="shared" si="405"/>
        <v>0</v>
      </c>
      <c r="BF500" s="210">
        <f t="shared" si="406"/>
        <v>0</v>
      </c>
      <c r="BG500" s="211">
        <f t="shared" si="407"/>
        <v>0</v>
      </c>
      <c r="BH500" s="289"/>
      <c r="BI500" s="289"/>
      <c r="BJ500" s="228"/>
      <c r="BK500" s="228"/>
      <c r="BL500" s="233" t="str">
        <f t="shared" si="408"/>
        <v>01</v>
      </c>
    </row>
    <row r="501" spans="1:64" ht="12" hidden="1" customHeight="1">
      <c r="A501" s="333" t="s">
        <v>688</v>
      </c>
      <c r="B501" s="381" t="s">
        <v>429</v>
      </c>
      <c r="C501" s="333" t="s">
        <v>660</v>
      </c>
      <c r="D501" s="381" t="s">
        <v>399</v>
      </c>
      <c r="E501" s="381" t="s">
        <v>883</v>
      </c>
      <c r="F501" s="381" t="s">
        <v>586</v>
      </c>
      <c r="G501" s="381" t="s">
        <v>391</v>
      </c>
      <c r="H501" s="100" t="s">
        <v>653</v>
      </c>
      <c r="I501" s="381" t="s">
        <v>339</v>
      </c>
      <c r="J501" s="382">
        <v>3200</v>
      </c>
      <c r="K501" s="382">
        <v>0</v>
      </c>
      <c r="L501" s="191" t="str">
        <f t="shared" si="367"/>
        <v>906014180113802007514024422110</v>
      </c>
      <c r="M501" s="192">
        <f t="array" ref="M501">IF(COUNT(SEARCH(Удалить_Роспись_КВСР,$B501)*SEARCH(Удалить_Роспись_ПБС,$C501)*SEARCH(Удалить_Роспись_КФСР, $D501)*SEARCH(Удалить_Роспись_КЦСР,$E501)*SEARCH(Удалить_Роспись_КВР,$F501)*SEARCH(Удалить_Роспись_ЭК,$H501)*SEARCH(Удалить_Роспись_КР,$I501))&gt;0,0,1)</f>
        <v>0</v>
      </c>
      <c r="N501" s="192">
        <v>0</v>
      </c>
      <c r="O501" s="192" t="str">
        <f t="shared" si="368"/>
        <v/>
      </c>
      <c r="P501" s="192" t="str">
        <f t="shared" si="409"/>
        <v/>
      </c>
      <c r="Q501" s="300" t="str">
        <f t="shared" si="369"/>
        <v/>
      </c>
      <c r="R501" s="300" t="str">
        <f t="shared" si="370"/>
        <v/>
      </c>
      <c r="S501" s="300" t="str">
        <f t="shared" si="371"/>
        <v/>
      </c>
      <c r="T501" s="192" t="str">
        <f t="shared" si="372"/>
        <v/>
      </c>
      <c r="U501" s="303" t="str">
        <f t="shared" si="373"/>
        <v/>
      </c>
      <c r="V501" s="300" t="str">
        <f t="shared" si="374"/>
        <v/>
      </c>
      <c r="W501" s="192" t="str">
        <f t="shared" si="375"/>
        <v/>
      </c>
      <c r="X501" s="303" t="str">
        <f t="shared" si="376"/>
        <v/>
      </c>
      <c r="Y501" s="300" t="str">
        <f t="shared" si="377"/>
        <v/>
      </c>
      <c r="Z501" s="300" t="str">
        <f t="shared" si="378"/>
        <v/>
      </c>
      <c r="AA501" s="303" t="str">
        <f t="shared" si="379"/>
        <v/>
      </c>
      <c r="AB501" s="300" t="str">
        <f t="shared" si="380"/>
        <v/>
      </c>
      <c r="AC501" s="300" t="str">
        <f t="shared" si="381"/>
        <v/>
      </c>
      <c r="AD501" s="300" t="str">
        <f t="shared" si="382"/>
        <v/>
      </c>
      <c r="AE501" s="192" t="str">
        <f t="shared" si="383"/>
        <v/>
      </c>
      <c r="AF501" s="192" t="str">
        <f t="shared" si="384"/>
        <v/>
      </c>
      <c r="AG501" s="192"/>
      <c r="AJ501" s="300" t="str">
        <f t="shared" si="385"/>
        <v/>
      </c>
      <c r="AK501" s="300" t="str">
        <f t="shared" si="386"/>
        <v/>
      </c>
      <c r="AL501" s="300" t="str">
        <f t="shared" si="387"/>
        <v/>
      </c>
      <c r="AM501" s="300" t="str">
        <f t="shared" si="388"/>
        <v/>
      </c>
      <c r="AN501" s="300" t="str">
        <f t="shared" si="389"/>
        <v/>
      </c>
      <c r="AO501" s="300" t="str">
        <f t="shared" si="390"/>
        <v/>
      </c>
      <c r="AP501" s="300" t="str">
        <f t="shared" si="391"/>
        <v/>
      </c>
      <c r="AQ501" s="300" t="str">
        <f t="shared" si="392"/>
        <v/>
      </c>
      <c r="AR501" s="306" t="str">
        <f t="shared" si="393"/>
        <v/>
      </c>
      <c r="AS501" s="300" t="str">
        <f t="shared" si="394"/>
        <v/>
      </c>
      <c r="AT501" s="300" t="str">
        <f t="shared" si="395"/>
        <v/>
      </c>
      <c r="AU501" s="192" t="str">
        <f t="shared" si="396"/>
        <v>рбс</v>
      </c>
      <c r="AV501" s="192" t="str">
        <f t="shared" si="397"/>
        <v>рбс90601418общпро</v>
      </c>
      <c r="AW501" s="191">
        <f t="shared" si="398"/>
        <v>0</v>
      </c>
      <c r="AX501" s="191">
        <f t="shared" si="399"/>
        <v>0</v>
      </c>
      <c r="AY501" s="191">
        <f t="shared" si="400"/>
        <v>0</v>
      </c>
      <c r="AZ501" s="191">
        <f t="shared" si="401"/>
        <v>0</v>
      </c>
      <c r="BA501" s="193">
        <f t="shared" si="402"/>
        <v>1</v>
      </c>
      <c r="BB501" s="193">
        <f t="shared" si="403"/>
        <v>1</v>
      </c>
      <c r="BC501" s="193">
        <f t="shared" si="404"/>
        <v>1</v>
      </c>
      <c r="BD501" s="191">
        <f t="shared" si="366"/>
        <v>0</v>
      </c>
      <c r="BE501" s="191">
        <f t="shared" si="405"/>
        <v>0</v>
      </c>
      <c r="BF501" s="210">
        <f t="shared" si="406"/>
        <v>0</v>
      </c>
      <c r="BG501" s="211">
        <f t="shared" si="407"/>
        <v>0</v>
      </c>
      <c r="BH501" s="289"/>
      <c r="BI501" s="289"/>
      <c r="BJ501" s="228"/>
      <c r="BK501" s="228"/>
      <c r="BL501" s="233" t="str">
        <f t="shared" si="408"/>
        <v>01</v>
      </c>
    </row>
    <row r="502" spans="1:64" ht="12" hidden="1" customHeight="1">
      <c r="A502" s="333" t="s">
        <v>688</v>
      </c>
      <c r="B502" s="381" t="s">
        <v>429</v>
      </c>
      <c r="C502" s="333" t="s">
        <v>660</v>
      </c>
      <c r="D502" s="381" t="s">
        <v>399</v>
      </c>
      <c r="E502" s="381" t="s">
        <v>883</v>
      </c>
      <c r="F502" s="381" t="s">
        <v>586</v>
      </c>
      <c r="G502" s="381" t="s">
        <v>397</v>
      </c>
      <c r="H502" s="100" t="s">
        <v>653</v>
      </c>
      <c r="I502" s="381" t="s">
        <v>339</v>
      </c>
      <c r="J502" s="382">
        <v>4166.5</v>
      </c>
      <c r="K502" s="382">
        <v>0</v>
      </c>
      <c r="L502" s="191" t="str">
        <f t="shared" si="367"/>
        <v>906014180113802007514024434010</v>
      </c>
      <c r="M502" s="192">
        <f t="array" ref="M502">IF(COUNT(SEARCH(Удалить_Роспись_КВСР,$B502)*SEARCH(Удалить_Роспись_ПБС,$C502)*SEARCH(Удалить_Роспись_КФСР, $D502)*SEARCH(Удалить_Роспись_КЦСР,$E502)*SEARCH(Удалить_Роспись_КВР,$F502)*SEARCH(Удалить_Роспись_ЭК,$H502)*SEARCH(Удалить_Роспись_КР,$I502))&gt;0,0,1)</f>
        <v>0</v>
      </c>
      <c r="N502" s="192">
        <v>0</v>
      </c>
      <c r="O502" s="192" t="str">
        <f t="shared" si="368"/>
        <v/>
      </c>
      <c r="P502" s="192" t="str">
        <f t="shared" si="409"/>
        <v/>
      </c>
      <c r="Q502" s="300" t="str">
        <f t="shared" si="369"/>
        <v/>
      </c>
      <c r="R502" s="300" t="str">
        <f t="shared" si="370"/>
        <v/>
      </c>
      <c r="S502" s="300" t="str">
        <f t="shared" si="371"/>
        <v/>
      </c>
      <c r="T502" s="192" t="str">
        <f t="shared" si="372"/>
        <v/>
      </c>
      <c r="U502" s="303" t="str">
        <f t="shared" si="373"/>
        <v/>
      </c>
      <c r="V502" s="300" t="str">
        <f t="shared" si="374"/>
        <v/>
      </c>
      <c r="W502" s="192" t="str">
        <f t="shared" si="375"/>
        <v/>
      </c>
      <c r="X502" s="303" t="str">
        <f t="shared" si="376"/>
        <v/>
      </c>
      <c r="Y502" s="300" t="str">
        <f t="shared" si="377"/>
        <v/>
      </c>
      <c r="Z502" s="300" t="str">
        <f t="shared" si="378"/>
        <v/>
      </c>
      <c r="AA502" s="303" t="str">
        <f t="shared" si="379"/>
        <v/>
      </c>
      <c r="AB502" s="300" t="str">
        <f t="shared" si="380"/>
        <v/>
      </c>
      <c r="AC502" s="300" t="str">
        <f t="shared" si="381"/>
        <v/>
      </c>
      <c r="AD502" s="300" t="str">
        <f t="shared" si="382"/>
        <v/>
      </c>
      <c r="AE502" s="192" t="str">
        <f t="shared" si="383"/>
        <v/>
      </c>
      <c r="AF502" s="192" t="str">
        <f t="shared" si="384"/>
        <v/>
      </c>
      <c r="AG502" s="192"/>
      <c r="AJ502" s="300" t="str">
        <f t="shared" si="385"/>
        <v/>
      </c>
      <c r="AK502" s="300" t="str">
        <f t="shared" si="386"/>
        <v/>
      </c>
      <c r="AL502" s="300" t="str">
        <f t="shared" si="387"/>
        <v/>
      </c>
      <c r="AM502" s="300" t="str">
        <f t="shared" si="388"/>
        <v/>
      </c>
      <c r="AN502" s="300" t="str">
        <f t="shared" si="389"/>
        <v/>
      </c>
      <c r="AO502" s="300" t="str">
        <f t="shared" si="390"/>
        <v/>
      </c>
      <c r="AP502" s="300" t="str">
        <f t="shared" si="391"/>
        <v/>
      </c>
      <c r="AQ502" s="300" t="str">
        <f t="shared" si="392"/>
        <v/>
      </c>
      <c r="AR502" s="306" t="str">
        <f t="shared" si="393"/>
        <v/>
      </c>
      <c r="AS502" s="300" t="str">
        <f t="shared" si="394"/>
        <v/>
      </c>
      <c r="AT502" s="300" t="str">
        <f t="shared" si="395"/>
        <v/>
      </c>
      <c r="AU502" s="192" t="str">
        <f t="shared" si="396"/>
        <v>рбс</v>
      </c>
      <c r="AV502" s="192" t="str">
        <f t="shared" si="397"/>
        <v>рбс90601418общпро</v>
      </c>
      <c r="AW502" s="191">
        <f t="shared" si="398"/>
        <v>0</v>
      </c>
      <c r="AX502" s="191">
        <f t="shared" si="399"/>
        <v>0</v>
      </c>
      <c r="AY502" s="191">
        <f t="shared" si="400"/>
        <v>0</v>
      </c>
      <c r="AZ502" s="191">
        <f t="shared" si="401"/>
        <v>0</v>
      </c>
      <c r="BA502" s="193">
        <f t="shared" si="402"/>
        <v>1</v>
      </c>
      <c r="BB502" s="193">
        <f t="shared" si="403"/>
        <v>1</v>
      </c>
      <c r="BC502" s="193">
        <f t="shared" si="404"/>
        <v>1</v>
      </c>
      <c r="BD502" s="191">
        <f t="shared" si="366"/>
        <v>0</v>
      </c>
      <c r="BE502" s="191">
        <f t="shared" si="405"/>
        <v>0</v>
      </c>
      <c r="BF502" s="210">
        <f t="shared" si="406"/>
        <v>0</v>
      </c>
      <c r="BG502" s="211">
        <f t="shared" si="407"/>
        <v>0</v>
      </c>
      <c r="BH502" s="289"/>
      <c r="BI502" s="289"/>
      <c r="BJ502" s="228"/>
      <c r="BK502" s="228"/>
      <c r="BL502" s="233" t="str">
        <f t="shared" si="408"/>
        <v>01</v>
      </c>
    </row>
    <row r="503" spans="1:64" ht="12" hidden="1" customHeight="1">
      <c r="A503" s="333" t="s">
        <v>688</v>
      </c>
      <c r="B503" s="381" t="s">
        <v>429</v>
      </c>
      <c r="C503" s="333" t="s">
        <v>660</v>
      </c>
      <c r="D503" s="381" t="s">
        <v>400</v>
      </c>
      <c r="E503" s="381" t="s">
        <v>884</v>
      </c>
      <c r="F503" s="381" t="s">
        <v>602</v>
      </c>
      <c r="G503" s="381" t="s">
        <v>1583</v>
      </c>
      <c r="H503" s="100" t="s">
        <v>653</v>
      </c>
      <c r="I503" s="381" t="s">
        <v>340</v>
      </c>
      <c r="J503" s="382">
        <v>199770</v>
      </c>
      <c r="K503" s="382">
        <v>139812.95000000001</v>
      </c>
      <c r="L503" s="191" t="str">
        <f t="shared" si="367"/>
        <v>906014180203802005118012100004</v>
      </c>
      <c r="M503" s="192">
        <f t="array" ref="M503">IF(COUNT(SEARCH(Удалить_Роспись_КВСР,$B503)*SEARCH(Удалить_Роспись_ПБС,$C503)*SEARCH(Удалить_Роспись_КФСР, $D503)*SEARCH(Удалить_Роспись_КЦСР,$E503)*SEARCH(Удалить_Роспись_КВР,$F503)*SEARCH(Удалить_Роспись_ЭК,$H503)*SEARCH(Удалить_Роспись_КР,$I503))&gt;0,0,1)</f>
        <v>0</v>
      </c>
      <c r="N503" s="192">
        <v>0</v>
      </c>
      <c r="O503" s="192" t="str">
        <f t="shared" si="368"/>
        <v/>
      </c>
      <c r="P503" s="192" t="str">
        <f t="shared" si="409"/>
        <v/>
      </c>
      <c r="Q503" s="300" t="str">
        <f t="shared" si="369"/>
        <v/>
      </c>
      <c r="R503" s="300" t="str">
        <f t="shared" si="370"/>
        <v/>
      </c>
      <c r="S503" s="300" t="str">
        <f t="shared" si="371"/>
        <v/>
      </c>
      <c r="T503" s="192" t="str">
        <f t="shared" si="372"/>
        <v/>
      </c>
      <c r="U503" s="303" t="str">
        <f t="shared" si="373"/>
        <v/>
      </c>
      <c r="V503" s="300" t="str">
        <f t="shared" si="374"/>
        <v/>
      </c>
      <c r="W503" s="192" t="str">
        <f t="shared" si="375"/>
        <v/>
      </c>
      <c r="X503" s="303" t="str">
        <f t="shared" si="376"/>
        <v/>
      </c>
      <c r="Y503" s="300" t="str">
        <f t="shared" si="377"/>
        <v/>
      </c>
      <c r="Z503" s="300" t="str">
        <f t="shared" si="378"/>
        <v/>
      </c>
      <c r="AA503" s="303" t="str">
        <f t="shared" si="379"/>
        <v/>
      </c>
      <c r="AB503" s="300" t="str">
        <f t="shared" si="380"/>
        <v/>
      </c>
      <c r="AC503" s="300" t="str">
        <f t="shared" si="381"/>
        <v/>
      </c>
      <c r="AD503" s="300" t="str">
        <f t="shared" si="382"/>
        <v/>
      </c>
      <c r="AE503" s="192" t="str">
        <f t="shared" si="383"/>
        <v/>
      </c>
      <c r="AF503" s="192" t="str">
        <f t="shared" si="384"/>
        <v/>
      </c>
      <c r="AG503" s="192"/>
      <c r="AJ503" s="300" t="str">
        <f t="shared" si="385"/>
        <v/>
      </c>
      <c r="AK503" s="300" t="str">
        <f t="shared" si="386"/>
        <v/>
      </c>
      <c r="AL503" s="300" t="str">
        <f t="shared" si="387"/>
        <v/>
      </c>
      <c r="AM503" s="300" t="str">
        <f t="shared" si="388"/>
        <v/>
      </c>
      <c r="AN503" s="300" t="str">
        <f t="shared" si="389"/>
        <v/>
      </c>
      <c r="AO503" s="300" t="str">
        <f t="shared" si="390"/>
        <v/>
      </c>
      <c r="AP503" s="300" t="str">
        <f t="shared" si="391"/>
        <v/>
      </c>
      <c r="AQ503" s="300" t="str">
        <f t="shared" si="392"/>
        <v/>
      </c>
      <c r="AR503" s="306" t="str">
        <f t="shared" si="393"/>
        <v/>
      </c>
      <c r="AS503" s="300" t="str">
        <f t="shared" si="394"/>
        <v/>
      </c>
      <c r="AT503" s="300" t="str">
        <f t="shared" si="395"/>
        <v/>
      </c>
      <c r="AU503" s="192" t="str">
        <f t="shared" si="396"/>
        <v>рбс</v>
      </c>
      <c r="AV503" s="192" t="e">
        <f t="shared" si="397"/>
        <v>#N/A</v>
      </c>
      <c r="AW503" s="191">
        <f t="shared" si="398"/>
        <v>0</v>
      </c>
      <c r="AX503" s="191">
        <f t="shared" si="399"/>
        <v>0</v>
      </c>
      <c r="AY503" s="191">
        <f t="shared" si="400"/>
        <v>0</v>
      </c>
      <c r="AZ503" s="191">
        <f t="shared" si="401"/>
        <v>0</v>
      </c>
      <c r="BA503" s="193" t="e">
        <f t="shared" si="402"/>
        <v>#N/A</v>
      </c>
      <c r="BB503" s="193" t="e">
        <f t="shared" si="403"/>
        <v>#N/A</v>
      </c>
      <c r="BC503" s="193" t="e">
        <f t="shared" si="404"/>
        <v>#N/A</v>
      </c>
      <c r="BD503" s="191">
        <f t="shared" si="366"/>
        <v>0</v>
      </c>
      <c r="BE503" s="191" t="e">
        <f t="shared" si="405"/>
        <v>#N/A</v>
      </c>
      <c r="BF503" s="210" t="e">
        <f t="shared" si="406"/>
        <v>#N/A</v>
      </c>
      <c r="BG503" s="211" t="e">
        <f t="shared" si="407"/>
        <v>#N/A</v>
      </c>
      <c r="BH503" s="289"/>
      <c r="BI503" s="289"/>
      <c r="BJ503" s="228"/>
      <c r="BK503" s="228"/>
      <c r="BL503" s="233" t="str">
        <f t="shared" si="408"/>
        <v>02</v>
      </c>
    </row>
    <row r="504" spans="1:64" ht="12" hidden="1" customHeight="1">
      <c r="A504" s="333" t="s">
        <v>688</v>
      </c>
      <c r="B504" s="381" t="s">
        <v>429</v>
      </c>
      <c r="C504" s="333" t="s">
        <v>660</v>
      </c>
      <c r="D504" s="381" t="s">
        <v>400</v>
      </c>
      <c r="E504" s="381" t="s">
        <v>884</v>
      </c>
      <c r="F504" s="381" t="s">
        <v>585</v>
      </c>
      <c r="G504" s="381" t="s">
        <v>1583</v>
      </c>
      <c r="H504" s="100" t="s">
        <v>653</v>
      </c>
      <c r="I504" s="381" t="s">
        <v>340</v>
      </c>
      <c r="J504" s="382">
        <v>24281.8</v>
      </c>
      <c r="K504" s="382">
        <v>0</v>
      </c>
      <c r="L504" s="191" t="str">
        <f t="shared" si="367"/>
        <v>906014180203802005118012200004</v>
      </c>
      <c r="M504" s="192">
        <f t="array" ref="M504">IF(COUNT(SEARCH(Удалить_Роспись_КВСР,$B504)*SEARCH(Удалить_Роспись_ПБС,$C504)*SEARCH(Удалить_Роспись_КФСР, $D504)*SEARCH(Удалить_Роспись_КЦСР,$E504)*SEARCH(Удалить_Роспись_КВР,$F504)*SEARCH(Удалить_Роспись_ЭК,$H504)*SEARCH(Удалить_Роспись_КР,$I504))&gt;0,0,1)</f>
        <v>0</v>
      </c>
      <c r="N504" s="192">
        <v>0</v>
      </c>
      <c r="O504" s="192" t="str">
        <f t="shared" si="368"/>
        <v/>
      </c>
      <c r="P504" s="192" t="str">
        <f t="shared" si="409"/>
        <v/>
      </c>
      <c r="Q504" s="300" t="str">
        <f t="shared" si="369"/>
        <v/>
      </c>
      <c r="R504" s="300" t="str">
        <f t="shared" si="370"/>
        <v/>
      </c>
      <c r="S504" s="300" t="str">
        <f t="shared" si="371"/>
        <v/>
      </c>
      <c r="T504" s="192" t="str">
        <f t="shared" si="372"/>
        <v/>
      </c>
      <c r="U504" s="303" t="str">
        <f t="shared" si="373"/>
        <v/>
      </c>
      <c r="V504" s="300" t="str">
        <f t="shared" si="374"/>
        <v/>
      </c>
      <c r="W504" s="192" t="str">
        <f t="shared" si="375"/>
        <v/>
      </c>
      <c r="X504" s="303" t="str">
        <f t="shared" si="376"/>
        <v/>
      </c>
      <c r="Y504" s="300" t="str">
        <f t="shared" si="377"/>
        <v/>
      </c>
      <c r="Z504" s="300" t="str">
        <f t="shared" si="378"/>
        <v/>
      </c>
      <c r="AA504" s="303" t="str">
        <f t="shared" si="379"/>
        <v/>
      </c>
      <c r="AB504" s="300" t="str">
        <f t="shared" si="380"/>
        <v/>
      </c>
      <c r="AC504" s="300" t="str">
        <f t="shared" si="381"/>
        <v/>
      </c>
      <c r="AD504" s="300" t="str">
        <f t="shared" si="382"/>
        <v/>
      </c>
      <c r="AE504" s="192" t="str">
        <f t="shared" si="383"/>
        <v/>
      </c>
      <c r="AF504" s="192" t="str">
        <f t="shared" si="384"/>
        <v/>
      </c>
      <c r="AG504" s="192"/>
      <c r="AJ504" s="300" t="str">
        <f t="shared" si="385"/>
        <v/>
      </c>
      <c r="AK504" s="300" t="str">
        <f t="shared" si="386"/>
        <v/>
      </c>
      <c r="AL504" s="300" t="str">
        <f t="shared" si="387"/>
        <v/>
      </c>
      <c r="AM504" s="300" t="str">
        <f t="shared" si="388"/>
        <v/>
      </c>
      <c r="AN504" s="300" t="str">
        <f t="shared" si="389"/>
        <v/>
      </c>
      <c r="AO504" s="300" t="str">
        <f t="shared" si="390"/>
        <v/>
      </c>
      <c r="AP504" s="300" t="str">
        <f t="shared" si="391"/>
        <v/>
      </c>
      <c r="AQ504" s="300" t="str">
        <f t="shared" si="392"/>
        <v/>
      </c>
      <c r="AR504" s="306" t="str">
        <f t="shared" si="393"/>
        <v/>
      </c>
      <c r="AS504" s="300" t="str">
        <f t="shared" si="394"/>
        <v/>
      </c>
      <c r="AT504" s="300" t="str">
        <f t="shared" si="395"/>
        <v/>
      </c>
      <c r="AU504" s="192" t="str">
        <f t="shared" si="396"/>
        <v>рбс</v>
      </c>
      <c r="AV504" s="192" t="e">
        <f t="shared" si="397"/>
        <v>#N/A</v>
      </c>
      <c r="AW504" s="191">
        <f t="shared" si="398"/>
        <v>0</v>
      </c>
      <c r="AX504" s="191">
        <f t="shared" si="399"/>
        <v>0</v>
      </c>
      <c r="AY504" s="191">
        <f t="shared" si="400"/>
        <v>0</v>
      </c>
      <c r="AZ504" s="191">
        <f t="shared" si="401"/>
        <v>0</v>
      </c>
      <c r="BA504" s="193" t="e">
        <f t="shared" si="402"/>
        <v>#N/A</v>
      </c>
      <c r="BB504" s="193" t="e">
        <f t="shared" si="403"/>
        <v>#N/A</v>
      </c>
      <c r="BC504" s="193" t="e">
        <f t="shared" si="404"/>
        <v>#N/A</v>
      </c>
      <c r="BD504" s="191">
        <f t="shared" si="366"/>
        <v>0</v>
      </c>
      <c r="BE504" s="191" t="e">
        <f t="shared" si="405"/>
        <v>#N/A</v>
      </c>
      <c r="BF504" s="210" t="e">
        <f t="shared" si="406"/>
        <v>#N/A</v>
      </c>
      <c r="BG504" s="211" t="e">
        <f t="shared" si="407"/>
        <v>#N/A</v>
      </c>
      <c r="BH504" s="289"/>
      <c r="BI504" s="289"/>
      <c r="BJ504" s="228"/>
      <c r="BK504" s="228"/>
      <c r="BL504" s="233" t="str">
        <f t="shared" si="408"/>
        <v>02</v>
      </c>
    </row>
    <row r="505" spans="1:64" ht="12" hidden="1" customHeight="1">
      <c r="A505" s="333" t="s">
        <v>688</v>
      </c>
      <c r="B505" s="381" t="s">
        <v>429</v>
      </c>
      <c r="C505" s="333" t="s">
        <v>660</v>
      </c>
      <c r="D505" s="381" t="s">
        <v>400</v>
      </c>
      <c r="E505" s="381" t="s">
        <v>884</v>
      </c>
      <c r="F505" s="381" t="s">
        <v>873</v>
      </c>
      <c r="G505" s="381" t="s">
        <v>1583</v>
      </c>
      <c r="H505" s="100" t="s">
        <v>653</v>
      </c>
      <c r="I505" s="381" t="s">
        <v>340</v>
      </c>
      <c r="J505" s="382">
        <v>60331</v>
      </c>
      <c r="K505" s="382">
        <v>40410.31</v>
      </c>
      <c r="L505" s="191" t="str">
        <f t="shared" si="367"/>
        <v>906014180203802005118012900004</v>
      </c>
      <c r="M505" s="192">
        <f t="array" ref="M505">IF(COUNT(SEARCH(Удалить_Роспись_КВСР,$B505)*SEARCH(Удалить_Роспись_ПБС,$C505)*SEARCH(Удалить_Роспись_КФСР, $D505)*SEARCH(Удалить_Роспись_КЦСР,$E505)*SEARCH(Удалить_Роспись_КВР,$F505)*SEARCH(Удалить_Роспись_ЭК,$H505)*SEARCH(Удалить_Роспись_КР,$I505))&gt;0,0,1)</f>
        <v>0</v>
      </c>
      <c r="N505" s="192">
        <v>0</v>
      </c>
      <c r="O505" s="192" t="str">
        <f t="shared" si="368"/>
        <v/>
      </c>
      <c r="P505" s="192" t="str">
        <f t="shared" si="409"/>
        <v/>
      </c>
      <c r="Q505" s="300" t="str">
        <f t="shared" si="369"/>
        <v/>
      </c>
      <c r="R505" s="300" t="str">
        <f t="shared" si="370"/>
        <v/>
      </c>
      <c r="S505" s="300" t="str">
        <f t="shared" si="371"/>
        <v/>
      </c>
      <c r="T505" s="192" t="str">
        <f t="shared" si="372"/>
        <v/>
      </c>
      <c r="U505" s="303" t="str">
        <f t="shared" si="373"/>
        <v/>
      </c>
      <c r="V505" s="300" t="str">
        <f t="shared" si="374"/>
        <v/>
      </c>
      <c r="W505" s="192" t="str">
        <f t="shared" si="375"/>
        <v/>
      </c>
      <c r="X505" s="303" t="str">
        <f t="shared" si="376"/>
        <v/>
      </c>
      <c r="Y505" s="300" t="str">
        <f t="shared" si="377"/>
        <v/>
      </c>
      <c r="Z505" s="300" t="str">
        <f t="shared" si="378"/>
        <v/>
      </c>
      <c r="AA505" s="303" t="str">
        <f t="shared" si="379"/>
        <v/>
      </c>
      <c r="AB505" s="300" t="str">
        <f t="shared" si="380"/>
        <v/>
      </c>
      <c r="AC505" s="300" t="str">
        <f t="shared" si="381"/>
        <v/>
      </c>
      <c r="AD505" s="300" t="str">
        <f t="shared" si="382"/>
        <v/>
      </c>
      <c r="AE505" s="192" t="str">
        <f t="shared" si="383"/>
        <v/>
      </c>
      <c r="AF505" s="192" t="str">
        <f t="shared" si="384"/>
        <v/>
      </c>
      <c r="AG505" s="192"/>
      <c r="AJ505" s="300" t="str">
        <f t="shared" si="385"/>
        <v/>
      </c>
      <c r="AK505" s="300" t="str">
        <f t="shared" si="386"/>
        <v/>
      </c>
      <c r="AL505" s="300" t="str">
        <f t="shared" si="387"/>
        <v/>
      </c>
      <c r="AM505" s="300" t="str">
        <f t="shared" si="388"/>
        <v/>
      </c>
      <c r="AN505" s="300" t="str">
        <f t="shared" si="389"/>
        <v/>
      </c>
      <c r="AO505" s="300" t="str">
        <f t="shared" si="390"/>
        <v/>
      </c>
      <c r="AP505" s="300" t="str">
        <f t="shared" si="391"/>
        <v/>
      </c>
      <c r="AQ505" s="300" t="str">
        <f t="shared" si="392"/>
        <v/>
      </c>
      <c r="AR505" s="306" t="str">
        <f t="shared" si="393"/>
        <v/>
      </c>
      <c r="AS505" s="300" t="str">
        <f t="shared" si="394"/>
        <v/>
      </c>
      <c r="AT505" s="300" t="str">
        <f t="shared" si="395"/>
        <v/>
      </c>
      <c r="AU505" s="192" t="str">
        <f t="shared" si="396"/>
        <v>рбс</v>
      </c>
      <c r="AV505" s="192" t="e">
        <f t="shared" si="397"/>
        <v>#N/A</v>
      </c>
      <c r="AW505" s="191">
        <f t="shared" si="398"/>
        <v>0</v>
      </c>
      <c r="AX505" s="191">
        <f t="shared" si="399"/>
        <v>0</v>
      </c>
      <c r="AY505" s="191">
        <f t="shared" si="400"/>
        <v>0</v>
      </c>
      <c r="AZ505" s="191">
        <f t="shared" si="401"/>
        <v>0</v>
      </c>
      <c r="BA505" s="193" t="e">
        <f t="shared" si="402"/>
        <v>#N/A</v>
      </c>
      <c r="BB505" s="193" t="e">
        <f t="shared" si="403"/>
        <v>#N/A</v>
      </c>
      <c r="BC505" s="193" t="e">
        <f t="shared" si="404"/>
        <v>#N/A</v>
      </c>
      <c r="BD505" s="191">
        <f t="shared" si="366"/>
        <v>0</v>
      </c>
      <c r="BE505" s="191" t="e">
        <f t="shared" si="405"/>
        <v>#N/A</v>
      </c>
      <c r="BF505" s="210" t="e">
        <f t="shared" si="406"/>
        <v>#N/A</v>
      </c>
      <c r="BG505" s="211" t="e">
        <f t="shared" si="407"/>
        <v>#N/A</v>
      </c>
      <c r="BH505" s="289"/>
      <c r="BI505" s="289"/>
      <c r="BJ505" s="228"/>
      <c r="BK505" s="228"/>
      <c r="BL505" s="233" t="str">
        <f t="shared" si="408"/>
        <v>02</v>
      </c>
    </row>
    <row r="506" spans="1:64" ht="12" hidden="1" customHeight="1">
      <c r="A506" s="333" t="s">
        <v>688</v>
      </c>
      <c r="B506" s="381" t="s">
        <v>429</v>
      </c>
      <c r="C506" s="333" t="s">
        <v>660</v>
      </c>
      <c r="D506" s="381" t="s">
        <v>400</v>
      </c>
      <c r="E506" s="381" t="s">
        <v>884</v>
      </c>
      <c r="F506" s="381" t="s">
        <v>586</v>
      </c>
      <c r="G506" s="381" t="s">
        <v>1583</v>
      </c>
      <c r="H506" s="100" t="s">
        <v>653</v>
      </c>
      <c r="I506" s="381" t="s">
        <v>340</v>
      </c>
      <c r="J506" s="382">
        <v>50400</v>
      </c>
      <c r="K506" s="382">
        <v>15035</v>
      </c>
      <c r="L506" s="191" t="str">
        <f t="shared" si="367"/>
        <v>906014180203802005118024400004</v>
      </c>
      <c r="M506" s="192">
        <f t="array" ref="M506">IF(COUNT(SEARCH(Удалить_Роспись_КВСР,$B506)*SEARCH(Удалить_Роспись_ПБС,$C506)*SEARCH(Удалить_Роспись_КФСР, $D506)*SEARCH(Удалить_Роспись_КЦСР,$E506)*SEARCH(Удалить_Роспись_КВР,$F506)*SEARCH(Удалить_Роспись_ЭК,$H506)*SEARCH(Удалить_Роспись_КР,$I506))&gt;0,0,1)</f>
        <v>0</v>
      </c>
      <c r="N506" s="192">
        <v>0</v>
      </c>
      <c r="O506" s="192" t="str">
        <f t="shared" si="368"/>
        <v/>
      </c>
      <c r="P506" s="192" t="str">
        <f t="shared" si="409"/>
        <v/>
      </c>
      <c r="Q506" s="300" t="str">
        <f t="shared" si="369"/>
        <v/>
      </c>
      <c r="R506" s="300" t="str">
        <f t="shared" si="370"/>
        <v/>
      </c>
      <c r="S506" s="300" t="str">
        <f t="shared" si="371"/>
        <v/>
      </c>
      <c r="T506" s="192" t="str">
        <f t="shared" si="372"/>
        <v/>
      </c>
      <c r="U506" s="303" t="str">
        <f t="shared" si="373"/>
        <v/>
      </c>
      <c r="V506" s="300" t="str">
        <f t="shared" si="374"/>
        <v/>
      </c>
      <c r="W506" s="192" t="str">
        <f t="shared" si="375"/>
        <v/>
      </c>
      <c r="X506" s="303" t="str">
        <f t="shared" si="376"/>
        <v/>
      </c>
      <c r="Y506" s="300" t="str">
        <f t="shared" si="377"/>
        <v/>
      </c>
      <c r="Z506" s="300" t="str">
        <f t="shared" si="378"/>
        <v/>
      </c>
      <c r="AA506" s="303" t="str">
        <f t="shared" si="379"/>
        <v/>
      </c>
      <c r="AB506" s="300" t="str">
        <f t="shared" si="380"/>
        <v/>
      </c>
      <c r="AC506" s="300" t="str">
        <f t="shared" si="381"/>
        <v/>
      </c>
      <c r="AD506" s="300" t="str">
        <f t="shared" si="382"/>
        <v/>
      </c>
      <c r="AE506" s="192" t="str">
        <f t="shared" si="383"/>
        <v/>
      </c>
      <c r="AF506" s="192" t="str">
        <f t="shared" si="384"/>
        <v/>
      </c>
      <c r="AG506" s="192"/>
      <c r="AJ506" s="300" t="str">
        <f t="shared" si="385"/>
        <v/>
      </c>
      <c r="AK506" s="300" t="str">
        <f t="shared" si="386"/>
        <v/>
      </c>
      <c r="AL506" s="300" t="str">
        <f t="shared" si="387"/>
        <v/>
      </c>
      <c r="AM506" s="300" t="str">
        <f t="shared" si="388"/>
        <v/>
      </c>
      <c r="AN506" s="300" t="str">
        <f t="shared" si="389"/>
        <v/>
      </c>
      <c r="AO506" s="300" t="str">
        <f t="shared" si="390"/>
        <v/>
      </c>
      <c r="AP506" s="300" t="str">
        <f t="shared" si="391"/>
        <v/>
      </c>
      <c r="AQ506" s="300" t="str">
        <f t="shared" si="392"/>
        <v/>
      </c>
      <c r="AR506" s="306" t="str">
        <f t="shared" si="393"/>
        <v/>
      </c>
      <c r="AS506" s="300" t="str">
        <f t="shared" si="394"/>
        <v/>
      </c>
      <c r="AT506" s="300" t="str">
        <f t="shared" si="395"/>
        <v/>
      </c>
      <c r="AU506" s="192" t="str">
        <f t="shared" si="396"/>
        <v>рбс</v>
      </c>
      <c r="AV506" s="192" t="e">
        <f t="shared" si="397"/>
        <v>#N/A</v>
      </c>
      <c r="AW506" s="191">
        <f t="shared" si="398"/>
        <v>0</v>
      </c>
      <c r="AX506" s="191">
        <f t="shared" si="399"/>
        <v>0</v>
      </c>
      <c r="AY506" s="191">
        <f t="shared" si="400"/>
        <v>0</v>
      </c>
      <c r="AZ506" s="191">
        <f t="shared" si="401"/>
        <v>0</v>
      </c>
      <c r="BA506" s="193" t="e">
        <f t="shared" si="402"/>
        <v>#N/A</v>
      </c>
      <c r="BB506" s="193" t="e">
        <f t="shared" si="403"/>
        <v>#N/A</v>
      </c>
      <c r="BC506" s="193" t="e">
        <f t="shared" si="404"/>
        <v>#N/A</v>
      </c>
      <c r="BD506" s="191">
        <f t="shared" si="366"/>
        <v>0</v>
      </c>
      <c r="BE506" s="191" t="e">
        <f t="shared" si="405"/>
        <v>#N/A</v>
      </c>
      <c r="BF506" s="210" t="e">
        <f t="shared" si="406"/>
        <v>#N/A</v>
      </c>
      <c r="BG506" s="211" t="e">
        <f t="shared" si="407"/>
        <v>#N/A</v>
      </c>
      <c r="BH506" s="289"/>
      <c r="BI506" s="289"/>
      <c r="BJ506" s="228"/>
      <c r="BK506" s="228"/>
      <c r="BL506" s="233" t="str">
        <f t="shared" si="408"/>
        <v>02</v>
      </c>
    </row>
    <row r="507" spans="1:64" ht="12" hidden="1" customHeight="1">
      <c r="A507" s="333" t="s">
        <v>688</v>
      </c>
      <c r="B507" s="381" t="s">
        <v>429</v>
      </c>
      <c r="C507" s="333" t="s">
        <v>660</v>
      </c>
      <c r="D507" s="381" t="s">
        <v>400</v>
      </c>
      <c r="E507" s="381" t="s">
        <v>884</v>
      </c>
      <c r="F507" s="381" t="s">
        <v>617</v>
      </c>
      <c r="G507" s="381" t="s">
        <v>1583</v>
      </c>
      <c r="H507" s="100" t="s">
        <v>653</v>
      </c>
      <c r="I507" s="381" t="s">
        <v>340</v>
      </c>
      <c r="J507" s="382">
        <v>59818.2</v>
      </c>
      <c r="K507" s="382">
        <v>59818.2</v>
      </c>
      <c r="L507" s="191" t="str">
        <f t="shared" si="367"/>
        <v>906014180203802005118032100004</v>
      </c>
      <c r="M507" s="192">
        <f t="array" ref="M507">IF(COUNT(SEARCH(Удалить_Роспись_КВСР,$B507)*SEARCH(Удалить_Роспись_ПБС,$C507)*SEARCH(Удалить_Роспись_КФСР, $D507)*SEARCH(Удалить_Роспись_КЦСР,$E507)*SEARCH(Удалить_Роспись_КВР,$F507)*SEARCH(Удалить_Роспись_ЭК,$H507)*SEARCH(Удалить_Роспись_КР,$I507))&gt;0,0,1)</f>
        <v>0</v>
      </c>
      <c r="N507" s="192">
        <v>0</v>
      </c>
      <c r="O507" s="192" t="str">
        <f t="shared" si="368"/>
        <v/>
      </c>
      <c r="P507" s="192" t="str">
        <f t="shared" si="409"/>
        <v/>
      </c>
      <c r="Q507" s="300" t="str">
        <f t="shared" si="369"/>
        <v/>
      </c>
      <c r="R507" s="300" t="str">
        <f t="shared" si="370"/>
        <v/>
      </c>
      <c r="S507" s="300" t="str">
        <f t="shared" si="371"/>
        <v/>
      </c>
      <c r="T507" s="192" t="str">
        <f t="shared" si="372"/>
        <v/>
      </c>
      <c r="U507" s="303" t="str">
        <f t="shared" si="373"/>
        <v/>
      </c>
      <c r="V507" s="300" t="str">
        <f t="shared" si="374"/>
        <v/>
      </c>
      <c r="W507" s="192" t="str">
        <f t="shared" si="375"/>
        <v/>
      </c>
      <c r="X507" s="303" t="str">
        <f t="shared" si="376"/>
        <v/>
      </c>
      <c r="Y507" s="300" t="str">
        <f t="shared" si="377"/>
        <v/>
      </c>
      <c r="Z507" s="300" t="str">
        <f t="shared" si="378"/>
        <v/>
      </c>
      <c r="AA507" s="303" t="str">
        <f t="shared" si="379"/>
        <v/>
      </c>
      <c r="AB507" s="300" t="str">
        <f t="shared" si="380"/>
        <v/>
      </c>
      <c r="AC507" s="300" t="str">
        <f t="shared" si="381"/>
        <v/>
      </c>
      <c r="AD507" s="300" t="str">
        <f t="shared" si="382"/>
        <v/>
      </c>
      <c r="AE507" s="192" t="str">
        <f t="shared" si="383"/>
        <v/>
      </c>
      <c r="AF507" s="192" t="str">
        <f t="shared" si="384"/>
        <v/>
      </c>
      <c r="AG507" s="192"/>
      <c r="AJ507" s="300" t="str">
        <f t="shared" si="385"/>
        <v/>
      </c>
      <c r="AK507" s="300" t="str">
        <f t="shared" si="386"/>
        <v/>
      </c>
      <c r="AL507" s="300" t="str">
        <f t="shared" si="387"/>
        <v/>
      </c>
      <c r="AM507" s="300" t="str">
        <f t="shared" si="388"/>
        <v/>
      </c>
      <c r="AN507" s="300" t="str">
        <f t="shared" si="389"/>
        <v/>
      </c>
      <c r="AO507" s="300" t="str">
        <f t="shared" si="390"/>
        <v/>
      </c>
      <c r="AP507" s="300" t="str">
        <f t="shared" si="391"/>
        <v/>
      </c>
      <c r="AQ507" s="300" t="str">
        <f t="shared" si="392"/>
        <v/>
      </c>
      <c r="AR507" s="306" t="str">
        <f t="shared" si="393"/>
        <v/>
      </c>
      <c r="AS507" s="300" t="str">
        <f t="shared" si="394"/>
        <v/>
      </c>
      <c r="AT507" s="300" t="str">
        <f t="shared" si="395"/>
        <v/>
      </c>
      <c r="AU507" s="192" t="str">
        <f t="shared" si="396"/>
        <v>рбс</v>
      </c>
      <c r="AV507" s="192" t="e">
        <f t="shared" si="397"/>
        <v>#N/A</v>
      </c>
      <c r="AW507" s="191">
        <f t="shared" si="398"/>
        <v>0</v>
      </c>
      <c r="AX507" s="191">
        <f t="shared" si="399"/>
        <v>0</v>
      </c>
      <c r="AY507" s="191">
        <f t="shared" si="400"/>
        <v>0</v>
      </c>
      <c r="AZ507" s="191">
        <f t="shared" si="401"/>
        <v>0</v>
      </c>
      <c r="BA507" s="193" t="e">
        <f t="shared" si="402"/>
        <v>#N/A</v>
      </c>
      <c r="BB507" s="193" t="e">
        <f t="shared" si="403"/>
        <v>#N/A</v>
      </c>
      <c r="BC507" s="193" t="e">
        <f t="shared" si="404"/>
        <v>#N/A</v>
      </c>
      <c r="BD507" s="191">
        <f t="shared" si="366"/>
        <v>0</v>
      </c>
      <c r="BE507" s="191" t="e">
        <f t="shared" si="405"/>
        <v>#N/A</v>
      </c>
      <c r="BF507" s="210" t="e">
        <f t="shared" si="406"/>
        <v>#N/A</v>
      </c>
      <c r="BG507" s="211" t="e">
        <f t="shared" si="407"/>
        <v>#N/A</v>
      </c>
      <c r="BH507" s="289"/>
      <c r="BI507" s="289"/>
      <c r="BJ507" s="228"/>
      <c r="BK507" s="228"/>
      <c r="BL507" s="233" t="str">
        <f t="shared" si="408"/>
        <v>02</v>
      </c>
    </row>
    <row r="508" spans="1:64" ht="12" customHeight="1">
      <c r="A508" s="333" t="s">
        <v>688</v>
      </c>
      <c r="B508" s="381" t="s">
        <v>429</v>
      </c>
      <c r="C508" s="333" t="s">
        <v>660</v>
      </c>
      <c r="D508" s="381" t="s">
        <v>421</v>
      </c>
      <c r="E508" s="381" t="s">
        <v>1061</v>
      </c>
      <c r="F508" s="381" t="s">
        <v>586</v>
      </c>
      <c r="G508" s="381" t="s">
        <v>394</v>
      </c>
      <c r="H508" s="100" t="s">
        <v>653</v>
      </c>
      <c r="I508" s="381" t="s">
        <v>505</v>
      </c>
      <c r="J508" s="382">
        <v>10000</v>
      </c>
      <c r="K508" s="382">
        <v>0</v>
      </c>
      <c r="L508" s="191" t="str">
        <f t="shared" si="367"/>
        <v>906014180309302008006024422501</v>
      </c>
      <c r="M508" s="192">
        <f t="array" ref="M508">IF(COUNT(SEARCH(Удалить_Роспись_КВСР,$B508)*SEARCH(Удалить_Роспись_ПБС,$C508)*SEARCH(Удалить_Роспись_КФСР, $D508)*SEARCH(Удалить_Роспись_КЦСР,$E508)*SEARCH(Удалить_Роспись_КВР,$F508)*SEARCH(Удалить_Роспись_ЭК,$H508)*SEARCH(Удалить_Роспись_КР,$I508))&gt;0,0,1)</f>
        <v>1</v>
      </c>
      <c r="N508" s="192">
        <f>IF(COUNT(SEARCH(Удалить_Индекс_КВСР,$B508)*SEARCH(Удалить_Индекс_ПБС,$C508)*SEARCH(Удалить_Индекс_КФСР,$D508)*SEARCH(Удалить_Индекс_КЦСР,$E508)*SEARCH(Удалить_Индекс_КВР,$F508)*SEARCH(Удалить_Индекс_ЭК,$H508)*SEARCH(Удалить_Индекс_КР,$I508))&gt;0,0,1)</f>
        <v>1</v>
      </c>
      <c r="O508" s="192" t="str">
        <f t="shared" si="368"/>
        <v/>
      </c>
      <c r="P508" s="192" t="str">
        <f t="shared" si="409"/>
        <v/>
      </c>
      <c r="Q508" s="300" t="str">
        <f t="shared" si="369"/>
        <v/>
      </c>
      <c r="R508" s="300" t="str">
        <f t="shared" si="370"/>
        <v/>
      </c>
      <c r="S508" s="300" t="str">
        <f t="shared" si="371"/>
        <v/>
      </c>
      <c r="T508" s="192" t="str">
        <f t="shared" si="372"/>
        <v/>
      </c>
      <c r="U508" s="303" t="str">
        <f t="shared" si="373"/>
        <v/>
      </c>
      <c r="V508" s="300" t="str">
        <f t="shared" si="374"/>
        <v/>
      </c>
      <c r="W508" s="192" t="str">
        <f t="shared" si="375"/>
        <v/>
      </c>
      <c r="X508" s="303" t="str">
        <f t="shared" si="376"/>
        <v/>
      </c>
      <c r="Y508" s="300" t="str">
        <f t="shared" si="377"/>
        <v/>
      </c>
      <c r="Z508" s="300" t="str">
        <f t="shared" si="378"/>
        <v/>
      </c>
      <c r="AA508" s="303" t="str">
        <f t="shared" si="379"/>
        <v/>
      </c>
      <c r="AB508" s="300" t="str">
        <f t="shared" si="380"/>
        <v/>
      </c>
      <c r="AC508" s="300" t="str">
        <f t="shared" si="381"/>
        <v/>
      </c>
      <c r="AD508" s="300" t="str">
        <f t="shared" si="382"/>
        <v/>
      </c>
      <c r="AE508" s="192" t="str">
        <f t="shared" si="383"/>
        <v/>
      </c>
      <c r="AF508" s="192" t="str">
        <f t="shared" si="384"/>
        <v/>
      </c>
      <c r="AG508" s="192"/>
      <c r="AJ508" s="300" t="str">
        <f t="shared" si="385"/>
        <v/>
      </c>
      <c r="AK508" s="300" t="str">
        <f t="shared" si="386"/>
        <v/>
      </c>
      <c r="AL508" s="300" t="str">
        <f t="shared" si="387"/>
        <v/>
      </c>
      <c r="AM508" s="300" t="str">
        <f t="shared" si="388"/>
        <v/>
      </c>
      <c r="AN508" s="300" t="str">
        <f t="shared" si="389"/>
        <v/>
      </c>
      <c r="AO508" s="300" t="str">
        <f t="shared" si="390"/>
        <v/>
      </c>
      <c r="AP508" s="300" t="str">
        <f t="shared" si="391"/>
        <v/>
      </c>
      <c r="AQ508" s="300" t="str">
        <f t="shared" si="392"/>
        <v/>
      </c>
      <c r="AR508" s="306" t="str">
        <f t="shared" si="393"/>
        <v/>
      </c>
      <c r="AS508" s="300" t="str">
        <f t="shared" si="394"/>
        <v/>
      </c>
      <c r="AT508" s="300" t="str">
        <f t="shared" si="395"/>
        <v/>
      </c>
      <c r="AU508" s="192" t="str">
        <f t="shared" si="396"/>
        <v>рбс</v>
      </c>
      <c r="AV508" s="192" t="str">
        <f t="shared" si="397"/>
        <v>рбс90601418общпро</v>
      </c>
      <c r="AW508" s="191">
        <f t="shared" si="398"/>
        <v>10000</v>
      </c>
      <c r="AX508" s="191">
        <f t="shared" si="399"/>
        <v>0</v>
      </c>
      <c r="AY508" s="191">
        <f t="shared" si="400"/>
        <v>10000</v>
      </c>
      <c r="AZ508" s="191">
        <f t="shared" si="401"/>
        <v>0</v>
      </c>
      <c r="BA508" s="193">
        <f t="shared" si="402"/>
        <v>1</v>
      </c>
      <c r="BB508" s="193">
        <f t="shared" si="403"/>
        <v>1</v>
      </c>
      <c r="BC508" s="193">
        <f t="shared" si="404"/>
        <v>1</v>
      </c>
      <c r="BD508" s="191">
        <f t="shared" si="366"/>
        <v>10000</v>
      </c>
      <c r="BE508" s="191">
        <f t="shared" si="405"/>
        <v>0</v>
      </c>
      <c r="BF508" s="210">
        <f t="shared" si="406"/>
        <v>10000</v>
      </c>
      <c r="BG508" s="211">
        <f t="shared" si="407"/>
        <v>10000</v>
      </c>
      <c r="BH508" s="289"/>
      <c r="BI508" s="289"/>
      <c r="BJ508" s="228"/>
      <c r="BK508" s="228"/>
      <c r="BL508" s="233" t="str">
        <f t="shared" si="408"/>
        <v>03</v>
      </c>
    </row>
    <row r="509" spans="1:64" ht="12" hidden="1" customHeight="1">
      <c r="A509" s="333" t="s">
        <v>688</v>
      </c>
      <c r="B509" s="381" t="s">
        <v>429</v>
      </c>
      <c r="C509" s="333" t="s">
        <v>660</v>
      </c>
      <c r="D509" s="381" t="s">
        <v>401</v>
      </c>
      <c r="E509" s="381" t="s">
        <v>1062</v>
      </c>
      <c r="F509" s="381" t="s">
        <v>586</v>
      </c>
      <c r="G509" s="381" t="s">
        <v>394</v>
      </c>
      <c r="H509" s="100" t="s">
        <v>653</v>
      </c>
      <c r="I509" s="381" t="s">
        <v>339</v>
      </c>
      <c r="J509" s="382">
        <v>64269.2</v>
      </c>
      <c r="K509" s="382">
        <v>64269.2</v>
      </c>
      <c r="L509" s="191" t="str">
        <f t="shared" si="367"/>
        <v>906014180310302007412024422510</v>
      </c>
      <c r="M509" s="192">
        <f t="array" ref="M509">IF(COUNT(SEARCH(Удалить_Роспись_КВСР,$B509)*SEARCH(Удалить_Роспись_ПБС,$C509)*SEARCH(Удалить_Роспись_КФСР, $D509)*SEARCH(Удалить_Роспись_КЦСР,$E509)*SEARCH(Удалить_Роспись_КВР,$F509)*SEARCH(Удалить_Роспись_ЭК,$H509)*SEARCH(Удалить_Роспись_КР,$I509))&gt;0,0,1)</f>
        <v>0</v>
      </c>
      <c r="N509" s="192">
        <v>0</v>
      </c>
      <c r="O509" s="192" t="str">
        <f t="shared" si="368"/>
        <v/>
      </c>
      <c r="P509" s="192" t="str">
        <f t="shared" si="409"/>
        <v/>
      </c>
      <c r="Q509" s="300" t="str">
        <f t="shared" si="369"/>
        <v/>
      </c>
      <c r="R509" s="300" t="str">
        <f t="shared" si="370"/>
        <v/>
      </c>
      <c r="S509" s="300" t="str">
        <f t="shared" si="371"/>
        <v/>
      </c>
      <c r="T509" s="192" t="str">
        <f t="shared" si="372"/>
        <v/>
      </c>
      <c r="U509" s="303" t="str">
        <f t="shared" si="373"/>
        <v/>
      </c>
      <c r="V509" s="300" t="str">
        <f t="shared" si="374"/>
        <v/>
      </c>
      <c r="W509" s="192" t="str">
        <f t="shared" si="375"/>
        <v/>
      </c>
      <c r="X509" s="303" t="str">
        <f t="shared" si="376"/>
        <v/>
      </c>
      <c r="Y509" s="300" t="str">
        <f t="shared" si="377"/>
        <v/>
      </c>
      <c r="Z509" s="300" t="str">
        <f t="shared" si="378"/>
        <v/>
      </c>
      <c r="AA509" s="303" t="str">
        <f t="shared" si="379"/>
        <v/>
      </c>
      <c r="AB509" s="300" t="str">
        <f t="shared" si="380"/>
        <v/>
      </c>
      <c r="AC509" s="300" t="str">
        <f t="shared" si="381"/>
        <v/>
      </c>
      <c r="AD509" s="300" t="str">
        <f t="shared" si="382"/>
        <v/>
      </c>
      <c r="AE509" s="192" t="str">
        <f t="shared" si="383"/>
        <v/>
      </c>
      <c r="AF509" s="192" t="str">
        <f t="shared" si="384"/>
        <v/>
      </c>
      <c r="AG509" s="192"/>
      <c r="AJ509" s="300" t="str">
        <f t="shared" si="385"/>
        <v/>
      </c>
      <c r="AK509" s="300" t="str">
        <f t="shared" si="386"/>
        <v/>
      </c>
      <c r="AL509" s="300" t="str">
        <f t="shared" si="387"/>
        <v/>
      </c>
      <c r="AM509" s="300" t="str">
        <f t="shared" si="388"/>
        <v/>
      </c>
      <c r="AN509" s="300" t="str">
        <f t="shared" si="389"/>
        <v/>
      </c>
      <c r="AO509" s="300" t="str">
        <f t="shared" si="390"/>
        <v/>
      </c>
      <c r="AP509" s="300" t="str">
        <f t="shared" si="391"/>
        <v/>
      </c>
      <c r="AQ509" s="300" t="str">
        <f t="shared" si="392"/>
        <v/>
      </c>
      <c r="AR509" s="306" t="str">
        <f t="shared" si="393"/>
        <v/>
      </c>
      <c r="AS509" s="300" t="str">
        <f t="shared" si="394"/>
        <v/>
      </c>
      <c r="AT509" s="300" t="str">
        <f t="shared" si="395"/>
        <v/>
      </c>
      <c r="AU509" s="192" t="str">
        <f t="shared" si="396"/>
        <v>рбс</v>
      </c>
      <c r="AV509" s="192" t="str">
        <f t="shared" si="397"/>
        <v>рбс90601418общпро</v>
      </c>
      <c r="AW509" s="191">
        <f t="shared" si="398"/>
        <v>0</v>
      </c>
      <c r="AX509" s="191">
        <f t="shared" si="399"/>
        <v>0</v>
      </c>
      <c r="AY509" s="191">
        <f t="shared" si="400"/>
        <v>0</v>
      </c>
      <c r="AZ509" s="191">
        <f t="shared" si="401"/>
        <v>0</v>
      </c>
      <c r="BA509" s="193">
        <f t="shared" si="402"/>
        <v>1</v>
      </c>
      <c r="BB509" s="193">
        <f t="shared" si="403"/>
        <v>1</v>
      </c>
      <c r="BC509" s="193">
        <f t="shared" si="404"/>
        <v>1</v>
      </c>
      <c r="BD509" s="191">
        <f t="shared" si="366"/>
        <v>0</v>
      </c>
      <c r="BE509" s="191">
        <f t="shared" si="405"/>
        <v>0</v>
      </c>
      <c r="BF509" s="210">
        <f t="shared" si="406"/>
        <v>0</v>
      </c>
      <c r="BG509" s="211">
        <f t="shared" si="407"/>
        <v>0</v>
      </c>
      <c r="BH509" s="289"/>
      <c r="BI509" s="289"/>
      <c r="BJ509" s="228"/>
      <c r="BK509" s="228"/>
      <c r="BL509" s="233" t="str">
        <f t="shared" si="408"/>
        <v>03</v>
      </c>
    </row>
    <row r="510" spans="1:64" ht="12" hidden="1" customHeight="1">
      <c r="A510" s="333" t="s">
        <v>688</v>
      </c>
      <c r="B510" s="381" t="s">
        <v>429</v>
      </c>
      <c r="C510" s="333" t="s">
        <v>660</v>
      </c>
      <c r="D510" s="381" t="s">
        <v>401</v>
      </c>
      <c r="E510" s="381" t="s">
        <v>1062</v>
      </c>
      <c r="F510" s="381" t="s">
        <v>586</v>
      </c>
      <c r="G510" s="381" t="s">
        <v>389</v>
      </c>
      <c r="H510" s="100" t="s">
        <v>653</v>
      </c>
      <c r="I510" s="381" t="s">
        <v>339</v>
      </c>
      <c r="J510" s="382">
        <v>20946.8</v>
      </c>
      <c r="K510" s="382">
        <v>20946.8</v>
      </c>
      <c r="L510" s="191" t="str">
        <f t="shared" si="367"/>
        <v>906014180310302007412024422610</v>
      </c>
      <c r="M510" s="192">
        <f t="array" ref="M510">IF(COUNT(SEARCH(Удалить_Роспись_КВСР,$B510)*SEARCH(Удалить_Роспись_ПБС,$C510)*SEARCH(Удалить_Роспись_КФСР, $D510)*SEARCH(Удалить_Роспись_КЦСР,$E510)*SEARCH(Удалить_Роспись_КВР,$F510)*SEARCH(Удалить_Роспись_ЭК,$H510)*SEARCH(Удалить_Роспись_КР,$I510))&gt;0,0,1)</f>
        <v>0</v>
      </c>
      <c r="N510" s="192">
        <v>0</v>
      </c>
      <c r="O510" s="192" t="str">
        <f t="shared" si="368"/>
        <v/>
      </c>
      <c r="P510" s="192" t="str">
        <f t="shared" si="409"/>
        <v/>
      </c>
      <c r="Q510" s="300" t="str">
        <f t="shared" si="369"/>
        <v/>
      </c>
      <c r="R510" s="300" t="str">
        <f t="shared" si="370"/>
        <v/>
      </c>
      <c r="S510" s="300" t="str">
        <f t="shared" si="371"/>
        <v/>
      </c>
      <c r="T510" s="192" t="str">
        <f t="shared" si="372"/>
        <v/>
      </c>
      <c r="U510" s="303" t="str">
        <f t="shared" si="373"/>
        <v/>
      </c>
      <c r="V510" s="300" t="str">
        <f t="shared" si="374"/>
        <v/>
      </c>
      <c r="W510" s="192" t="str">
        <f t="shared" si="375"/>
        <v/>
      </c>
      <c r="X510" s="303" t="str">
        <f t="shared" si="376"/>
        <v/>
      </c>
      <c r="Y510" s="300" t="str">
        <f t="shared" si="377"/>
        <v/>
      </c>
      <c r="Z510" s="300" t="str">
        <f t="shared" si="378"/>
        <v/>
      </c>
      <c r="AA510" s="303" t="str">
        <f t="shared" si="379"/>
        <v/>
      </c>
      <c r="AB510" s="300" t="str">
        <f t="shared" si="380"/>
        <v/>
      </c>
      <c r="AC510" s="300" t="str">
        <f t="shared" si="381"/>
        <v/>
      </c>
      <c r="AD510" s="300" t="str">
        <f t="shared" si="382"/>
        <v/>
      </c>
      <c r="AE510" s="192" t="str">
        <f t="shared" si="383"/>
        <v/>
      </c>
      <c r="AF510" s="192" t="str">
        <f t="shared" si="384"/>
        <v/>
      </c>
      <c r="AG510" s="192"/>
      <c r="AJ510" s="300" t="str">
        <f t="shared" si="385"/>
        <v/>
      </c>
      <c r="AK510" s="300" t="str">
        <f t="shared" si="386"/>
        <v/>
      </c>
      <c r="AL510" s="300" t="str">
        <f t="shared" si="387"/>
        <v/>
      </c>
      <c r="AM510" s="300" t="str">
        <f t="shared" si="388"/>
        <v/>
      </c>
      <c r="AN510" s="300" t="str">
        <f t="shared" si="389"/>
        <v/>
      </c>
      <c r="AO510" s="300" t="str">
        <f t="shared" si="390"/>
        <v/>
      </c>
      <c r="AP510" s="300" t="str">
        <f t="shared" si="391"/>
        <v/>
      </c>
      <c r="AQ510" s="300" t="str">
        <f t="shared" si="392"/>
        <v/>
      </c>
      <c r="AR510" s="306" t="str">
        <f t="shared" si="393"/>
        <v/>
      </c>
      <c r="AS510" s="300" t="str">
        <f t="shared" si="394"/>
        <v/>
      </c>
      <c r="AT510" s="300" t="str">
        <f t="shared" si="395"/>
        <v/>
      </c>
      <c r="AU510" s="192" t="str">
        <f t="shared" si="396"/>
        <v>рбс</v>
      </c>
      <c r="AV510" s="192" t="str">
        <f t="shared" si="397"/>
        <v>рбс90601418общпро</v>
      </c>
      <c r="AW510" s="191">
        <f t="shared" si="398"/>
        <v>0</v>
      </c>
      <c r="AX510" s="191">
        <f t="shared" si="399"/>
        <v>0</v>
      </c>
      <c r="AY510" s="191">
        <f t="shared" si="400"/>
        <v>0</v>
      </c>
      <c r="AZ510" s="191">
        <f t="shared" si="401"/>
        <v>0</v>
      </c>
      <c r="BA510" s="193">
        <f t="shared" si="402"/>
        <v>1</v>
      </c>
      <c r="BB510" s="193">
        <f t="shared" si="403"/>
        <v>1</v>
      </c>
      <c r="BC510" s="193">
        <f t="shared" si="404"/>
        <v>1</v>
      </c>
      <c r="BD510" s="191">
        <f t="shared" si="366"/>
        <v>0</v>
      </c>
      <c r="BE510" s="191">
        <f t="shared" si="405"/>
        <v>0</v>
      </c>
      <c r="BF510" s="210">
        <f t="shared" si="406"/>
        <v>0</v>
      </c>
      <c r="BG510" s="211">
        <f t="shared" si="407"/>
        <v>0</v>
      </c>
      <c r="BH510" s="289"/>
      <c r="BI510" s="289"/>
      <c r="BJ510" s="228"/>
      <c r="BK510" s="228"/>
      <c r="BL510" s="233" t="str">
        <f t="shared" si="408"/>
        <v>03</v>
      </c>
    </row>
    <row r="511" spans="1:64" ht="12" customHeight="1">
      <c r="A511" s="333" t="s">
        <v>688</v>
      </c>
      <c r="B511" s="381" t="s">
        <v>429</v>
      </c>
      <c r="C511" s="333" t="s">
        <v>660</v>
      </c>
      <c r="D511" s="381" t="s">
        <v>401</v>
      </c>
      <c r="E511" s="381" t="s">
        <v>1063</v>
      </c>
      <c r="F511" s="381" t="s">
        <v>586</v>
      </c>
      <c r="G511" s="381" t="s">
        <v>394</v>
      </c>
      <c r="H511" s="100" t="s">
        <v>653</v>
      </c>
      <c r="I511" s="381" t="s">
        <v>505</v>
      </c>
      <c r="J511" s="382">
        <v>29370</v>
      </c>
      <c r="K511" s="382">
        <v>29370</v>
      </c>
      <c r="L511" s="191" t="str">
        <f t="shared" si="367"/>
        <v>906014180310302008001024422501</v>
      </c>
      <c r="M511" s="192">
        <f t="array" ref="M511">IF(COUNT(SEARCH(Удалить_Роспись_КВСР,$B511)*SEARCH(Удалить_Роспись_ПБС,$C511)*SEARCH(Удалить_Роспись_КФСР, $D511)*SEARCH(Удалить_Роспись_КЦСР,$E511)*SEARCH(Удалить_Роспись_КВР,$F511)*SEARCH(Удалить_Роспись_ЭК,$H511)*SEARCH(Удалить_Роспись_КР,$I511))&gt;0,0,1)</f>
        <v>1</v>
      </c>
      <c r="N511" s="192">
        <v>0</v>
      </c>
      <c r="O511" s="192" t="str">
        <f t="shared" si="368"/>
        <v/>
      </c>
      <c r="P511" s="192" t="str">
        <f t="shared" si="409"/>
        <v/>
      </c>
      <c r="Q511" s="300" t="str">
        <f t="shared" si="369"/>
        <v/>
      </c>
      <c r="R511" s="300" t="str">
        <f t="shared" si="370"/>
        <v/>
      </c>
      <c r="S511" s="300" t="str">
        <f t="shared" si="371"/>
        <v/>
      </c>
      <c r="T511" s="192" t="str">
        <f t="shared" si="372"/>
        <v/>
      </c>
      <c r="U511" s="303" t="str">
        <f t="shared" si="373"/>
        <v/>
      </c>
      <c r="V511" s="300" t="str">
        <f t="shared" si="374"/>
        <v/>
      </c>
      <c r="W511" s="192" t="str">
        <f t="shared" si="375"/>
        <v/>
      </c>
      <c r="X511" s="303" t="str">
        <f t="shared" si="376"/>
        <v/>
      </c>
      <c r="Y511" s="300" t="str">
        <f t="shared" si="377"/>
        <v/>
      </c>
      <c r="Z511" s="300" t="str">
        <f t="shared" si="378"/>
        <v/>
      </c>
      <c r="AA511" s="303" t="str">
        <f t="shared" si="379"/>
        <v/>
      </c>
      <c r="AB511" s="300" t="str">
        <f t="shared" si="380"/>
        <v/>
      </c>
      <c r="AC511" s="300" t="str">
        <f t="shared" si="381"/>
        <v/>
      </c>
      <c r="AD511" s="300" t="str">
        <f t="shared" si="382"/>
        <v/>
      </c>
      <c r="AE511" s="192" t="str">
        <f t="shared" si="383"/>
        <v/>
      </c>
      <c r="AF511" s="192" t="str">
        <f t="shared" si="384"/>
        <v/>
      </c>
      <c r="AG511" s="192"/>
      <c r="AJ511" s="300" t="str">
        <f t="shared" si="385"/>
        <v/>
      </c>
      <c r="AK511" s="300" t="str">
        <f t="shared" si="386"/>
        <v/>
      </c>
      <c r="AL511" s="300" t="str">
        <f t="shared" si="387"/>
        <v/>
      </c>
      <c r="AM511" s="300" t="str">
        <f t="shared" si="388"/>
        <v/>
      </c>
      <c r="AN511" s="300" t="str">
        <f t="shared" si="389"/>
        <v/>
      </c>
      <c r="AO511" s="300" t="str">
        <f t="shared" si="390"/>
        <v/>
      </c>
      <c r="AP511" s="300" t="str">
        <f t="shared" si="391"/>
        <v/>
      </c>
      <c r="AQ511" s="300" t="str">
        <f t="shared" si="392"/>
        <v/>
      </c>
      <c r="AR511" s="306" t="str">
        <f t="shared" si="393"/>
        <v/>
      </c>
      <c r="AS511" s="300" t="str">
        <f t="shared" si="394"/>
        <v/>
      </c>
      <c r="AT511" s="300" t="str">
        <f t="shared" si="395"/>
        <v/>
      </c>
      <c r="AU511" s="192" t="str">
        <f t="shared" si="396"/>
        <v>рбс</v>
      </c>
      <c r="AV511" s="192" t="str">
        <f t="shared" si="397"/>
        <v>рбс90601418общпро</v>
      </c>
      <c r="AW511" s="191">
        <f t="shared" si="398"/>
        <v>29370</v>
      </c>
      <c r="AX511" s="191">
        <f t="shared" si="399"/>
        <v>29370</v>
      </c>
      <c r="AY511" s="191">
        <f t="shared" si="400"/>
        <v>0</v>
      </c>
      <c r="AZ511" s="191">
        <f t="shared" si="401"/>
        <v>0</v>
      </c>
      <c r="BA511" s="193">
        <f t="shared" si="402"/>
        <v>1</v>
      </c>
      <c r="BB511" s="193">
        <f t="shared" si="403"/>
        <v>1</v>
      </c>
      <c r="BC511" s="193">
        <f t="shared" si="404"/>
        <v>1</v>
      </c>
      <c r="BD511" s="191">
        <f t="shared" si="366"/>
        <v>0</v>
      </c>
      <c r="BE511" s="191">
        <f t="shared" si="405"/>
        <v>0</v>
      </c>
      <c r="BF511" s="210">
        <f t="shared" si="406"/>
        <v>0</v>
      </c>
      <c r="BG511" s="211">
        <f t="shared" si="407"/>
        <v>0</v>
      </c>
      <c r="BH511" s="289"/>
      <c r="BI511" s="289"/>
      <c r="BJ511" s="228"/>
      <c r="BK511" s="228"/>
      <c r="BL511" s="233" t="str">
        <f t="shared" si="408"/>
        <v>03</v>
      </c>
    </row>
    <row r="512" spans="1:64" ht="12" customHeight="1">
      <c r="A512" s="333" t="s">
        <v>688</v>
      </c>
      <c r="B512" s="381" t="s">
        <v>429</v>
      </c>
      <c r="C512" s="333" t="s">
        <v>660</v>
      </c>
      <c r="D512" s="381" t="s">
        <v>401</v>
      </c>
      <c r="E512" s="381" t="s">
        <v>1064</v>
      </c>
      <c r="F512" s="381" t="s">
        <v>586</v>
      </c>
      <c r="G512" s="381" t="s">
        <v>394</v>
      </c>
      <c r="H512" s="100" t="s">
        <v>653</v>
      </c>
      <c r="I512" s="381" t="s">
        <v>505</v>
      </c>
      <c r="J512" s="382">
        <v>5000</v>
      </c>
      <c r="K512" s="382">
        <v>0</v>
      </c>
      <c r="L512" s="191" t="str">
        <f t="shared" si="367"/>
        <v>906014180310302008002024422501</v>
      </c>
      <c r="M512" s="192">
        <f t="array" ref="M512">IF(COUNT(SEARCH(Удалить_Роспись_КВСР,$B512)*SEARCH(Удалить_Роспись_ПБС,$C512)*SEARCH(Удалить_Роспись_КФСР, $D512)*SEARCH(Удалить_Роспись_КЦСР,$E512)*SEARCH(Удалить_Роспись_КВР,$F512)*SEARCH(Удалить_Роспись_ЭК,$H512)*SEARCH(Удалить_Роспись_КР,$I512))&gt;0,0,1)</f>
        <v>1</v>
      </c>
      <c r="N512" s="192">
        <v>0</v>
      </c>
      <c r="O512" s="192" t="str">
        <f t="shared" si="368"/>
        <v/>
      </c>
      <c r="P512" s="192" t="str">
        <f t="shared" si="409"/>
        <v/>
      </c>
      <c r="Q512" s="300" t="str">
        <f t="shared" si="369"/>
        <v/>
      </c>
      <c r="R512" s="300" t="str">
        <f t="shared" si="370"/>
        <v/>
      </c>
      <c r="S512" s="300" t="str">
        <f t="shared" si="371"/>
        <v/>
      </c>
      <c r="T512" s="192" t="str">
        <f t="shared" si="372"/>
        <v/>
      </c>
      <c r="U512" s="303" t="str">
        <f t="shared" si="373"/>
        <v/>
      </c>
      <c r="V512" s="300" t="str">
        <f t="shared" si="374"/>
        <v/>
      </c>
      <c r="W512" s="192" t="str">
        <f t="shared" si="375"/>
        <v/>
      </c>
      <c r="X512" s="303" t="str">
        <f t="shared" si="376"/>
        <v/>
      </c>
      <c r="Y512" s="300" t="str">
        <f t="shared" si="377"/>
        <v/>
      </c>
      <c r="Z512" s="300" t="str">
        <f t="shared" si="378"/>
        <v/>
      </c>
      <c r="AA512" s="303" t="str">
        <f t="shared" si="379"/>
        <v/>
      </c>
      <c r="AB512" s="300" t="str">
        <f t="shared" si="380"/>
        <v/>
      </c>
      <c r="AC512" s="300" t="str">
        <f t="shared" si="381"/>
        <v/>
      </c>
      <c r="AD512" s="300" t="str">
        <f t="shared" si="382"/>
        <v/>
      </c>
      <c r="AE512" s="192" t="str">
        <f t="shared" si="383"/>
        <v/>
      </c>
      <c r="AF512" s="192" t="str">
        <f t="shared" si="384"/>
        <v/>
      </c>
      <c r="AG512" s="192"/>
      <c r="AJ512" s="300" t="str">
        <f t="shared" si="385"/>
        <v/>
      </c>
      <c r="AK512" s="300" t="str">
        <f t="shared" si="386"/>
        <v/>
      </c>
      <c r="AL512" s="300" t="str">
        <f t="shared" si="387"/>
        <v/>
      </c>
      <c r="AM512" s="300" t="str">
        <f t="shared" si="388"/>
        <v/>
      </c>
      <c r="AN512" s="300" t="str">
        <f t="shared" si="389"/>
        <v/>
      </c>
      <c r="AO512" s="300" t="str">
        <f t="shared" si="390"/>
        <v/>
      </c>
      <c r="AP512" s="300" t="str">
        <f t="shared" si="391"/>
        <v/>
      </c>
      <c r="AQ512" s="300" t="str">
        <f t="shared" si="392"/>
        <v/>
      </c>
      <c r="AR512" s="306" t="str">
        <f t="shared" si="393"/>
        <v/>
      </c>
      <c r="AS512" s="300" t="str">
        <f t="shared" si="394"/>
        <v/>
      </c>
      <c r="AT512" s="300" t="str">
        <f t="shared" si="395"/>
        <v/>
      </c>
      <c r="AU512" s="192" t="str">
        <f t="shared" si="396"/>
        <v>рбс</v>
      </c>
      <c r="AV512" s="192" t="str">
        <f t="shared" si="397"/>
        <v>рбс90601418общпро</v>
      </c>
      <c r="AW512" s="191">
        <f t="shared" si="398"/>
        <v>5000</v>
      </c>
      <c r="AX512" s="191">
        <f t="shared" si="399"/>
        <v>0</v>
      </c>
      <c r="AY512" s="191">
        <f t="shared" si="400"/>
        <v>0</v>
      </c>
      <c r="AZ512" s="191">
        <f t="shared" si="401"/>
        <v>0</v>
      </c>
      <c r="BA512" s="193">
        <f t="shared" si="402"/>
        <v>1</v>
      </c>
      <c r="BB512" s="193">
        <f t="shared" si="403"/>
        <v>1</v>
      </c>
      <c r="BC512" s="193">
        <f t="shared" si="404"/>
        <v>1</v>
      </c>
      <c r="BD512" s="191">
        <f t="shared" si="366"/>
        <v>0</v>
      </c>
      <c r="BE512" s="191">
        <f t="shared" si="405"/>
        <v>0</v>
      </c>
      <c r="BF512" s="210">
        <f t="shared" si="406"/>
        <v>0</v>
      </c>
      <c r="BG512" s="211">
        <f t="shared" si="407"/>
        <v>0</v>
      </c>
      <c r="BH512" s="289"/>
      <c r="BI512" s="289"/>
      <c r="BJ512" s="228"/>
      <c r="BK512" s="228"/>
      <c r="BL512" s="233" t="str">
        <f t="shared" si="408"/>
        <v>03</v>
      </c>
    </row>
    <row r="513" spans="1:64" ht="12" customHeight="1">
      <c r="A513" s="333" t="s">
        <v>688</v>
      </c>
      <c r="B513" s="381" t="s">
        <v>429</v>
      </c>
      <c r="C513" s="333" t="s">
        <v>660</v>
      </c>
      <c r="D513" s="381" t="s">
        <v>401</v>
      </c>
      <c r="E513" s="381" t="s">
        <v>1065</v>
      </c>
      <c r="F513" s="381" t="s">
        <v>586</v>
      </c>
      <c r="G513" s="381" t="s">
        <v>389</v>
      </c>
      <c r="H513" s="100" t="s">
        <v>653</v>
      </c>
      <c r="I513" s="381" t="s">
        <v>505</v>
      </c>
      <c r="J513" s="382">
        <v>10000</v>
      </c>
      <c r="K513" s="382">
        <v>0</v>
      </c>
      <c r="L513" s="191" t="str">
        <f t="shared" si="367"/>
        <v>906014180310302008003024422601</v>
      </c>
      <c r="M513" s="192">
        <f t="array" ref="M513">IF(COUNT(SEARCH(Удалить_Роспись_КВСР,$B513)*SEARCH(Удалить_Роспись_ПБС,$C513)*SEARCH(Удалить_Роспись_КФСР, $D513)*SEARCH(Удалить_Роспись_КЦСР,$E513)*SEARCH(Удалить_Роспись_КВР,$F513)*SEARCH(Удалить_Роспись_ЭК,$H513)*SEARCH(Удалить_Роспись_КР,$I513))&gt;0,0,1)</f>
        <v>1</v>
      </c>
      <c r="N513" s="192">
        <v>0</v>
      </c>
      <c r="O513" s="192" t="str">
        <f t="shared" si="368"/>
        <v/>
      </c>
      <c r="P513" s="192" t="str">
        <f t="shared" si="409"/>
        <v/>
      </c>
      <c r="Q513" s="300" t="str">
        <f t="shared" si="369"/>
        <v/>
      </c>
      <c r="R513" s="300" t="str">
        <f t="shared" si="370"/>
        <v/>
      </c>
      <c r="S513" s="300" t="str">
        <f t="shared" si="371"/>
        <v/>
      </c>
      <c r="T513" s="192" t="str">
        <f t="shared" si="372"/>
        <v/>
      </c>
      <c r="U513" s="303" t="str">
        <f t="shared" si="373"/>
        <v/>
      </c>
      <c r="V513" s="300" t="str">
        <f t="shared" si="374"/>
        <v/>
      </c>
      <c r="W513" s="192" t="str">
        <f t="shared" si="375"/>
        <v/>
      </c>
      <c r="X513" s="303" t="str">
        <f t="shared" si="376"/>
        <v/>
      </c>
      <c r="Y513" s="300" t="str">
        <f t="shared" si="377"/>
        <v/>
      </c>
      <c r="Z513" s="300" t="str">
        <f t="shared" si="378"/>
        <v/>
      </c>
      <c r="AA513" s="303" t="str">
        <f t="shared" si="379"/>
        <v/>
      </c>
      <c r="AB513" s="300" t="str">
        <f t="shared" si="380"/>
        <v/>
      </c>
      <c r="AC513" s="300" t="str">
        <f t="shared" si="381"/>
        <v/>
      </c>
      <c r="AD513" s="300" t="str">
        <f t="shared" si="382"/>
        <v/>
      </c>
      <c r="AE513" s="192" t="str">
        <f t="shared" si="383"/>
        <v/>
      </c>
      <c r="AF513" s="192" t="str">
        <f t="shared" si="384"/>
        <v/>
      </c>
      <c r="AG513" s="192"/>
      <c r="AJ513" s="300" t="str">
        <f t="shared" si="385"/>
        <v/>
      </c>
      <c r="AK513" s="300" t="str">
        <f t="shared" si="386"/>
        <v/>
      </c>
      <c r="AL513" s="300" t="str">
        <f t="shared" si="387"/>
        <v/>
      </c>
      <c r="AM513" s="300" t="str">
        <f t="shared" si="388"/>
        <v/>
      </c>
      <c r="AN513" s="300" t="str">
        <f t="shared" si="389"/>
        <v/>
      </c>
      <c r="AO513" s="300" t="str">
        <f t="shared" si="390"/>
        <v/>
      </c>
      <c r="AP513" s="300" t="str">
        <f t="shared" si="391"/>
        <v/>
      </c>
      <c r="AQ513" s="300" t="str">
        <f t="shared" si="392"/>
        <v/>
      </c>
      <c r="AR513" s="306" t="str">
        <f t="shared" si="393"/>
        <v/>
      </c>
      <c r="AS513" s="300" t="str">
        <f t="shared" si="394"/>
        <v/>
      </c>
      <c r="AT513" s="300" t="str">
        <f t="shared" si="395"/>
        <v/>
      </c>
      <c r="AU513" s="192" t="str">
        <f t="shared" si="396"/>
        <v>рбс</v>
      </c>
      <c r="AV513" s="192" t="str">
        <f t="shared" si="397"/>
        <v>рбс90601418общпро</v>
      </c>
      <c r="AW513" s="191">
        <f t="shared" si="398"/>
        <v>10000</v>
      </c>
      <c r="AX513" s="191">
        <f t="shared" si="399"/>
        <v>0</v>
      </c>
      <c r="AY513" s="191">
        <f t="shared" si="400"/>
        <v>0</v>
      </c>
      <c r="AZ513" s="191">
        <f t="shared" si="401"/>
        <v>0</v>
      </c>
      <c r="BA513" s="193">
        <f t="shared" si="402"/>
        <v>1</v>
      </c>
      <c r="BB513" s="193">
        <f t="shared" si="403"/>
        <v>1</v>
      </c>
      <c r="BC513" s="193">
        <f t="shared" si="404"/>
        <v>1</v>
      </c>
      <c r="BD513" s="191">
        <f t="shared" si="366"/>
        <v>0</v>
      </c>
      <c r="BE513" s="191">
        <f t="shared" si="405"/>
        <v>0</v>
      </c>
      <c r="BF513" s="210">
        <f t="shared" si="406"/>
        <v>0</v>
      </c>
      <c r="BG513" s="211">
        <f t="shared" si="407"/>
        <v>0</v>
      </c>
      <c r="BH513" s="289"/>
      <c r="BI513" s="289"/>
      <c r="BJ513" s="228"/>
      <c r="BK513" s="228"/>
      <c r="BL513" s="233" t="str">
        <f t="shared" si="408"/>
        <v>03</v>
      </c>
    </row>
    <row r="514" spans="1:64" ht="12" customHeight="1">
      <c r="A514" s="333" t="s">
        <v>688</v>
      </c>
      <c r="B514" s="381" t="s">
        <v>429</v>
      </c>
      <c r="C514" s="333" t="s">
        <v>660</v>
      </c>
      <c r="D514" s="381" t="s">
        <v>401</v>
      </c>
      <c r="E514" s="381" t="s">
        <v>1066</v>
      </c>
      <c r="F514" s="381" t="s">
        <v>586</v>
      </c>
      <c r="G514" s="381" t="s">
        <v>389</v>
      </c>
      <c r="H514" s="100" t="s">
        <v>653</v>
      </c>
      <c r="I514" s="381" t="s">
        <v>505</v>
      </c>
      <c r="J514" s="382">
        <v>10000</v>
      </c>
      <c r="K514" s="382">
        <v>10000</v>
      </c>
      <c r="L514" s="191" t="str">
        <f t="shared" si="367"/>
        <v>906014180310302008005024422601</v>
      </c>
      <c r="M514" s="192">
        <f t="array" ref="M514">IF(COUNT(SEARCH(Удалить_Роспись_КВСР,$B514)*SEARCH(Удалить_Роспись_ПБС,$C514)*SEARCH(Удалить_Роспись_КФСР, $D514)*SEARCH(Удалить_Роспись_КЦСР,$E514)*SEARCH(Удалить_Роспись_КВР,$F514)*SEARCH(Удалить_Роспись_ЭК,$H514)*SEARCH(Удалить_Роспись_КР,$I514))&gt;0,0,1)</f>
        <v>1</v>
      </c>
      <c r="N514" s="192">
        <v>0</v>
      </c>
      <c r="O514" s="192" t="str">
        <f t="shared" si="368"/>
        <v/>
      </c>
      <c r="P514" s="192" t="str">
        <f t="shared" si="409"/>
        <v/>
      </c>
      <c r="Q514" s="300" t="str">
        <f t="shared" si="369"/>
        <v/>
      </c>
      <c r="R514" s="300" t="str">
        <f t="shared" si="370"/>
        <v/>
      </c>
      <c r="S514" s="300" t="str">
        <f t="shared" si="371"/>
        <v/>
      </c>
      <c r="T514" s="192" t="str">
        <f t="shared" si="372"/>
        <v/>
      </c>
      <c r="U514" s="303" t="str">
        <f t="shared" si="373"/>
        <v/>
      </c>
      <c r="V514" s="300" t="str">
        <f t="shared" si="374"/>
        <v/>
      </c>
      <c r="W514" s="192" t="str">
        <f t="shared" si="375"/>
        <v/>
      </c>
      <c r="X514" s="303" t="str">
        <f t="shared" si="376"/>
        <v/>
      </c>
      <c r="Y514" s="300" t="str">
        <f t="shared" si="377"/>
        <v/>
      </c>
      <c r="Z514" s="300" t="str">
        <f t="shared" si="378"/>
        <v/>
      </c>
      <c r="AA514" s="303" t="str">
        <f t="shared" si="379"/>
        <v/>
      </c>
      <c r="AB514" s="300" t="str">
        <f t="shared" si="380"/>
        <v/>
      </c>
      <c r="AC514" s="300" t="str">
        <f t="shared" si="381"/>
        <v/>
      </c>
      <c r="AD514" s="300" t="str">
        <f t="shared" si="382"/>
        <v/>
      </c>
      <c r="AE514" s="192" t="str">
        <f t="shared" si="383"/>
        <v/>
      </c>
      <c r="AF514" s="192" t="str">
        <f t="shared" si="384"/>
        <v/>
      </c>
      <c r="AG514" s="192"/>
      <c r="AJ514" s="300" t="str">
        <f t="shared" si="385"/>
        <v/>
      </c>
      <c r="AK514" s="300" t="str">
        <f t="shared" si="386"/>
        <v/>
      </c>
      <c r="AL514" s="300" t="str">
        <f t="shared" si="387"/>
        <v/>
      </c>
      <c r="AM514" s="300" t="str">
        <f t="shared" si="388"/>
        <v/>
      </c>
      <c r="AN514" s="300" t="str">
        <f t="shared" si="389"/>
        <v/>
      </c>
      <c r="AO514" s="300" t="str">
        <f t="shared" si="390"/>
        <v/>
      </c>
      <c r="AP514" s="300" t="str">
        <f t="shared" si="391"/>
        <v/>
      </c>
      <c r="AQ514" s="300" t="str">
        <f t="shared" si="392"/>
        <v/>
      </c>
      <c r="AR514" s="306" t="str">
        <f t="shared" si="393"/>
        <v/>
      </c>
      <c r="AS514" s="300" t="str">
        <f t="shared" si="394"/>
        <v/>
      </c>
      <c r="AT514" s="300" t="str">
        <f t="shared" si="395"/>
        <v/>
      </c>
      <c r="AU514" s="192" t="str">
        <f t="shared" si="396"/>
        <v>рбс</v>
      </c>
      <c r="AV514" s="192" t="str">
        <f t="shared" si="397"/>
        <v>рбс90601418общпро</v>
      </c>
      <c r="AW514" s="191">
        <f t="shared" si="398"/>
        <v>10000</v>
      </c>
      <c r="AX514" s="191">
        <f t="shared" si="399"/>
        <v>10000</v>
      </c>
      <c r="AY514" s="191">
        <f t="shared" si="400"/>
        <v>0</v>
      </c>
      <c r="AZ514" s="191">
        <f t="shared" si="401"/>
        <v>0</v>
      </c>
      <c r="BA514" s="193">
        <f t="shared" si="402"/>
        <v>1</v>
      </c>
      <c r="BB514" s="193">
        <f t="shared" si="403"/>
        <v>1</v>
      </c>
      <c r="BC514" s="193">
        <f t="shared" si="404"/>
        <v>1</v>
      </c>
      <c r="BD514" s="191">
        <f t="shared" si="366"/>
        <v>0</v>
      </c>
      <c r="BE514" s="191">
        <f t="shared" si="405"/>
        <v>0</v>
      </c>
      <c r="BF514" s="210">
        <f t="shared" si="406"/>
        <v>0</v>
      </c>
      <c r="BG514" s="211">
        <f t="shared" si="407"/>
        <v>0</v>
      </c>
      <c r="BH514" s="289"/>
      <c r="BI514" s="289"/>
      <c r="BJ514" s="228"/>
      <c r="BK514" s="228"/>
      <c r="BL514" s="233" t="str">
        <f t="shared" si="408"/>
        <v>03</v>
      </c>
    </row>
    <row r="515" spans="1:64" ht="12" customHeight="1">
      <c r="A515" s="333" t="s">
        <v>688</v>
      </c>
      <c r="B515" s="381" t="s">
        <v>429</v>
      </c>
      <c r="C515" s="333" t="s">
        <v>660</v>
      </c>
      <c r="D515" s="381" t="s">
        <v>401</v>
      </c>
      <c r="E515" s="381" t="s">
        <v>1067</v>
      </c>
      <c r="F515" s="381" t="s">
        <v>586</v>
      </c>
      <c r="G515" s="381" t="s">
        <v>394</v>
      </c>
      <c r="H515" s="100" t="s">
        <v>653</v>
      </c>
      <c r="I515" s="381" t="s">
        <v>505</v>
      </c>
      <c r="J515" s="382">
        <v>4260.8</v>
      </c>
      <c r="K515" s="382">
        <v>4260.8</v>
      </c>
      <c r="L515" s="191" t="str">
        <f t="shared" si="367"/>
        <v>90601418031030200S412024422501</v>
      </c>
      <c r="M515" s="192">
        <f t="array" ref="M515">IF(COUNT(SEARCH(Удалить_Роспись_КВСР,$B515)*SEARCH(Удалить_Роспись_ПБС,$C515)*SEARCH(Удалить_Роспись_КФСР, $D515)*SEARCH(Удалить_Роспись_КЦСР,$E515)*SEARCH(Удалить_Роспись_КВР,$F515)*SEARCH(Удалить_Роспись_ЭК,$H515)*SEARCH(Удалить_Роспись_КР,$I515))&gt;0,0,1)</f>
        <v>0</v>
      </c>
      <c r="N515" s="192">
        <v>0</v>
      </c>
      <c r="O515" s="192" t="str">
        <f t="shared" si="368"/>
        <v/>
      </c>
      <c r="P515" s="192" t="str">
        <f t="shared" si="409"/>
        <v/>
      </c>
      <c r="Q515" s="300" t="str">
        <f t="shared" si="369"/>
        <v/>
      </c>
      <c r="R515" s="300" t="str">
        <f t="shared" si="370"/>
        <v/>
      </c>
      <c r="S515" s="300" t="str">
        <f t="shared" si="371"/>
        <v/>
      </c>
      <c r="T515" s="192" t="str">
        <f t="shared" si="372"/>
        <v/>
      </c>
      <c r="U515" s="303" t="str">
        <f t="shared" si="373"/>
        <v/>
      </c>
      <c r="V515" s="300" t="str">
        <f t="shared" si="374"/>
        <v/>
      </c>
      <c r="W515" s="192" t="str">
        <f t="shared" si="375"/>
        <v/>
      </c>
      <c r="X515" s="303" t="str">
        <f t="shared" si="376"/>
        <v/>
      </c>
      <c r="Y515" s="300" t="str">
        <f t="shared" si="377"/>
        <v/>
      </c>
      <c r="Z515" s="300" t="str">
        <f t="shared" si="378"/>
        <v/>
      </c>
      <c r="AA515" s="303" t="str">
        <f t="shared" si="379"/>
        <v/>
      </c>
      <c r="AB515" s="300" t="str">
        <f t="shared" si="380"/>
        <v/>
      </c>
      <c r="AC515" s="300" t="str">
        <f t="shared" si="381"/>
        <v/>
      </c>
      <c r="AD515" s="300" t="str">
        <f t="shared" si="382"/>
        <v/>
      </c>
      <c r="AE515" s="192" t="str">
        <f t="shared" si="383"/>
        <v/>
      </c>
      <c r="AF515" s="192" t="str">
        <f t="shared" si="384"/>
        <v/>
      </c>
      <c r="AG515" s="192"/>
      <c r="AJ515" s="300" t="str">
        <f t="shared" si="385"/>
        <v/>
      </c>
      <c r="AK515" s="300" t="str">
        <f t="shared" si="386"/>
        <v/>
      </c>
      <c r="AL515" s="300" t="str">
        <f t="shared" si="387"/>
        <v/>
      </c>
      <c r="AM515" s="300" t="str">
        <f t="shared" si="388"/>
        <v/>
      </c>
      <c r="AN515" s="300" t="str">
        <f t="shared" si="389"/>
        <v/>
      </c>
      <c r="AO515" s="300" t="str">
        <f t="shared" si="390"/>
        <v/>
      </c>
      <c r="AP515" s="300" t="str">
        <f t="shared" si="391"/>
        <v/>
      </c>
      <c r="AQ515" s="300" t="str">
        <f t="shared" si="392"/>
        <v/>
      </c>
      <c r="AR515" s="306" t="str">
        <f t="shared" si="393"/>
        <v/>
      </c>
      <c r="AS515" s="300" t="str">
        <f t="shared" si="394"/>
        <v/>
      </c>
      <c r="AT515" s="300" t="str">
        <f t="shared" si="395"/>
        <v/>
      </c>
      <c r="AU515" s="192" t="str">
        <f t="shared" si="396"/>
        <v>рбс</v>
      </c>
      <c r="AV515" s="192" t="str">
        <f t="shared" si="397"/>
        <v>рбс90601418общпро</v>
      </c>
      <c r="AW515" s="191">
        <f t="shared" si="398"/>
        <v>0</v>
      </c>
      <c r="AX515" s="191">
        <f t="shared" si="399"/>
        <v>0</v>
      </c>
      <c r="AY515" s="191">
        <f t="shared" si="400"/>
        <v>0</v>
      </c>
      <c r="AZ515" s="191">
        <f t="shared" si="401"/>
        <v>0</v>
      </c>
      <c r="BA515" s="193">
        <f t="shared" si="402"/>
        <v>1</v>
      </c>
      <c r="BB515" s="193">
        <f t="shared" si="403"/>
        <v>1</v>
      </c>
      <c r="BC515" s="193">
        <f t="shared" si="404"/>
        <v>1</v>
      </c>
      <c r="BD515" s="191">
        <f t="shared" si="366"/>
        <v>0</v>
      </c>
      <c r="BE515" s="191">
        <f t="shared" si="405"/>
        <v>0</v>
      </c>
      <c r="BF515" s="210">
        <f t="shared" si="406"/>
        <v>0</v>
      </c>
      <c r="BG515" s="211">
        <f t="shared" si="407"/>
        <v>0</v>
      </c>
      <c r="BH515" s="289"/>
      <c r="BI515" s="289"/>
      <c r="BJ515" s="228"/>
      <c r="BK515" s="228"/>
      <c r="BL515" s="233" t="str">
        <f t="shared" si="408"/>
        <v>03</v>
      </c>
    </row>
    <row r="516" spans="1:64" ht="12" hidden="1" customHeight="1">
      <c r="A516" s="333" t="s">
        <v>688</v>
      </c>
      <c r="B516" s="381" t="s">
        <v>429</v>
      </c>
      <c r="C516" s="333" t="s">
        <v>660</v>
      </c>
      <c r="D516" s="381" t="s">
        <v>462</v>
      </c>
      <c r="E516" s="381" t="s">
        <v>1068</v>
      </c>
      <c r="F516" s="381" t="s">
        <v>586</v>
      </c>
      <c r="G516" s="381" t="s">
        <v>394</v>
      </c>
      <c r="H516" s="100" t="s">
        <v>653</v>
      </c>
      <c r="I516" s="381" t="s">
        <v>339</v>
      </c>
      <c r="J516" s="382">
        <v>400000</v>
      </c>
      <c r="K516" s="382">
        <v>95300</v>
      </c>
      <c r="L516" s="191" t="str">
        <f t="shared" si="367"/>
        <v>906014180409301007393024422510</v>
      </c>
      <c r="M516" s="192">
        <f t="array" ref="M516">IF(COUNT(SEARCH(Удалить_Роспись_КВСР,$B516)*SEARCH(Удалить_Роспись_ПБС,$C516)*SEARCH(Удалить_Роспись_КФСР, $D516)*SEARCH(Удалить_Роспись_КЦСР,$E516)*SEARCH(Удалить_Роспись_КВР,$F516)*SEARCH(Удалить_Роспись_ЭК,$H516)*SEARCH(Удалить_Роспись_КР,$I516))&gt;0,0,1)</f>
        <v>0</v>
      </c>
      <c r="N516" s="192">
        <v>0</v>
      </c>
      <c r="O516" s="192" t="str">
        <f t="shared" si="368"/>
        <v/>
      </c>
      <c r="P516" s="192" t="str">
        <f t="shared" si="409"/>
        <v/>
      </c>
      <c r="Q516" s="300" t="str">
        <f t="shared" si="369"/>
        <v/>
      </c>
      <c r="R516" s="300" t="str">
        <f t="shared" si="370"/>
        <v/>
      </c>
      <c r="S516" s="300" t="str">
        <f t="shared" si="371"/>
        <v/>
      </c>
      <c r="T516" s="192" t="str">
        <f t="shared" si="372"/>
        <v/>
      </c>
      <c r="U516" s="303" t="str">
        <f t="shared" si="373"/>
        <v/>
      </c>
      <c r="V516" s="300" t="str">
        <f t="shared" si="374"/>
        <v/>
      </c>
      <c r="W516" s="192" t="str">
        <f t="shared" si="375"/>
        <v/>
      </c>
      <c r="X516" s="303" t="str">
        <f t="shared" si="376"/>
        <v/>
      </c>
      <c r="Y516" s="300" t="str">
        <f t="shared" si="377"/>
        <v/>
      </c>
      <c r="Z516" s="300" t="str">
        <f t="shared" si="378"/>
        <v/>
      </c>
      <c r="AA516" s="303" t="str">
        <f t="shared" si="379"/>
        <v/>
      </c>
      <c r="AB516" s="300" t="str">
        <f t="shared" si="380"/>
        <v/>
      </c>
      <c r="AC516" s="300" t="str">
        <f t="shared" si="381"/>
        <v/>
      </c>
      <c r="AD516" s="300" t="str">
        <f t="shared" si="382"/>
        <v/>
      </c>
      <c r="AE516" s="192" t="str">
        <f t="shared" si="383"/>
        <v/>
      </c>
      <c r="AF516" s="192" t="str">
        <f t="shared" si="384"/>
        <v/>
      </c>
      <c r="AG516" s="192"/>
      <c r="AJ516" s="300" t="str">
        <f t="shared" si="385"/>
        <v/>
      </c>
      <c r="AK516" s="300" t="str">
        <f t="shared" si="386"/>
        <v/>
      </c>
      <c r="AL516" s="300" t="str">
        <f t="shared" si="387"/>
        <v>бла</v>
      </c>
      <c r="AM516" s="300" t="str">
        <f t="shared" si="388"/>
        <v/>
      </c>
      <c r="AN516" s="300" t="str">
        <f t="shared" si="389"/>
        <v/>
      </c>
      <c r="AO516" s="300" t="str">
        <f t="shared" si="390"/>
        <v/>
      </c>
      <c r="AP516" s="300" t="str">
        <f t="shared" si="391"/>
        <v/>
      </c>
      <c r="AQ516" s="300" t="str">
        <f t="shared" si="392"/>
        <v/>
      </c>
      <c r="AR516" s="306" t="str">
        <f t="shared" si="393"/>
        <v/>
      </c>
      <c r="AS516" s="300" t="str">
        <f t="shared" si="394"/>
        <v/>
      </c>
      <c r="AT516" s="300" t="str">
        <f t="shared" si="395"/>
        <v/>
      </c>
      <c r="AU516" s="192" t="str">
        <f t="shared" si="396"/>
        <v>бла</v>
      </c>
      <c r="AV516" s="192" t="str">
        <f t="shared" si="397"/>
        <v>бла90601418общпро</v>
      </c>
      <c r="AW516" s="191">
        <f t="shared" si="398"/>
        <v>0</v>
      </c>
      <c r="AX516" s="191">
        <f t="shared" si="399"/>
        <v>0</v>
      </c>
      <c r="AY516" s="191">
        <f t="shared" si="400"/>
        <v>0</v>
      </c>
      <c r="AZ516" s="191">
        <f t="shared" si="401"/>
        <v>0</v>
      </c>
      <c r="BA516" s="193">
        <f t="shared" si="402"/>
        <v>1</v>
      </c>
      <c r="BB516" s="193">
        <f t="shared" si="403"/>
        <v>1</v>
      </c>
      <c r="BC516" s="193">
        <f t="shared" si="404"/>
        <v>1</v>
      </c>
      <c r="BD516" s="191">
        <f t="shared" si="366"/>
        <v>0</v>
      </c>
      <c r="BE516" s="191">
        <f t="shared" si="405"/>
        <v>0</v>
      </c>
      <c r="BF516" s="210">
        <f t="shared" si="406"/>
        <v>0</v>
      </c>
      <c r="BG516" s="211">
        <f t="shared" si="407"/>
        <v>0</v>
      </c>
      <c r="BH516" s="289"/>
      <c r="BI516" s="289"/>
      <c r="BJ516" s="228"/>
      <c r="BK516" s="228"/>
      <c r="BL516" s="233" t="str">
        <f t="shared" si="408"/>
        <v>04</v>
      </c>
    </row>
    <row r="517" spans="1:64" ht="12" customHeight="1">
      <c r="A517" s="333" t="s">
        <v>688</v>
      </c>
      <c r="B517" s="381" t="s">
        <v>429</v>
      </c>
      <c r="C517" s="333" t="s">
        <v>660</v>
      </c>
      <c r="D517" s="381" t="s">
        <v>462</v>
      </c>
      <c r="E517" s="381" t="s">
        <v>1069</v>
      </c>
      <c r="F517" s="381" t="s">
        <v>586</v>
      </c>
      <c r="G517" s="381" t="s">
        <v>394</v>
      </c>
      <c r="H517" s="100" t="s">
        <v>653</v>
      </c>
      <c r="I517" s="381" t="s">
        <v>505</v>
      </c>
      <c r="J517" s="382">
        <v>200000</v>
      </c>
      <c r="K517" s="382">
        <v>0</v>
      </c>
      <c r="L517" s="191" t="str">
        <f t="shared" si="367"/>
        <v>906014180409301008006024422501</v>
      </c>
      <c r="M517" s="192">
        <f t="array" ref="M517">IF(COUNT(SEARCH(Удалить_Роспись_КВСР,$B517)*SEARCH(Удалить_Роспись_ПБС,$C517)*SEARCH(Удалить_Роспись_КФСР, $D517)*SEARCH(Удалить_Роспись_КЦСР,$E517)*SEARCH(Удалить_Роспись_КВР,$F517)*SEARCH(Удалить_Роспись_ЭК,$H517)*SEARCH(Удалить_Роспись_КР,$I517))&gt;0,0,1)</f>
        <v>1</v>
      </c>
      <c r="N517" s="192">
        <v>0</v>
      </c>
      <c r="O517" s="192" t="str">
        <f t="shared" si="368"/>
        <v/>
      </c>
      <c r="P517" s="192" t="str">
        <f t="shared" si="409"/>
        <v/>
      </c>
      <c r="Q517" s="300" t="str">
        <f t="shared" si="369"/>
        <v/>
      </c>
      <c r="R517" s="300" t="str">
        <f t="shared" si="370"/>
        <v/>
      </c>
      <c r="S517" s="300" t="str">
        <f t="shared" si="371"/>
        <v/>
      </c>
      <c r="T517" s="192" t="str">
        <f t="shared" si="372"/>
        <v/>
      </c>
      <c r="U517" s="303" t="str">
        <f t="shared" si="373"/>
        <v/>
      </c>
      <c r="V517" s="300" t="str">
        <f t="shared" si="374"/>
        <v/>
      </c>
      <c r="W517" s="192" t="str">
        <f t="shared" si="375"/>
        <v/>
      </c>
      <c r="X517" s="303" t="str">
        <f t="shared" si="376"/>
        <v/>
      </c>
      <c r="Y517" s="300" t="str">
        <f t="shared" si="377"/>
        <v/>
      </c>
      <c r="Z517" s="300" t="str">
        <f t="shared" si="378"/>
        <v/>
      </c>
      <c r="AA517" s="303" t="str">
        <f t="shared" si="379"/>
        <v/>
      </c>
      <c r="AB517" s="300" t="str">
        <f t="shared" si="380"/>
        <v/>
      </c>
      <c r="AC517" s="300" t="str">
        <f t="shared" si="381"/>
        <v/>
      </c>
      <c r="AD517" s="300" t="str">
        <f t="shared" si="382"/>
        <v/>
      </c>
      <c r="AE517" s="192" t="str">
        <f t="shared" si="383"/>
        <v/>
      </c>
      <c r="AF517" s="192" t="str">
        <f t="shared" si="384"/>
        <v/>
      </c>
      <c r="AG517" s="192"/>
      <c r="AJ517" s="300" t="str">
        <f t="shared" si="385"/>
        <v/>
      </c>
      <c r="AK517" s="300" t="str">
        <f t="shared" si="386"/>
        <v/>
      </c>
      <c r="AL517" s="300" t="str">
        <f t="shared" si="387"/>
        <v>бла</v>
      </c>
      <c r="AM517" s="300" t="str">
        <f t="shared" si="388"/>
        <v/>
      </c>
      <c r="AN517" s="300" t="str">
        <f t="shared" si="389"/>
        <v/>
      </c>
      <c r="AO517" s="300" t="str">
        <f t="shared" si="390"/>
        <v/>
      </c>
      <c r="AP517" s="300" t="str">
        <f t="shared" si="391"/>
        <v/>
      </c>
      <c r="AQ517" s="300" t="str">
        <f t="shared" si="392"/>
        <v/>
      </c>
      <c r="AR517" s="306" t="str">
        <f t="shared" si="393"/>
        <v/>
      </c>
      <c r="AS517" s="300" t="str">
        <f t="shared" si="394"/>
        <v/>
      </c>
      <c r="AT517" s="300" t="str">
        <f t="shared" si="395"/>
        <v/>
      </c>
      <c r="AU517" s="192" t="str">
        <f t="shared" si="396"/>
        <v>бла</v>
      </c>
      <c r="AV517" s="192" t="str">
        <f t="shared" si="397"/>
        <v>бла90601418общпро</v>
      </c>
      <c r="AW517" s="191">
        <f t="shared" si="398"/>
        <v>200000</v>
      </c>
      <c r="AX517" s="191">
        <f t="shared" si="399"/>
        <v>0</v>
      </c>
      <c r="AY517" s="191">
        <f t="shared" si="400"/>
        <v>0</v>
      </c>
      <c r="AZ517" s="191">
        <f t="shared" si="401"/>
        <v>0</v>
      </c>
      <c r="BA517" s="193">
        <f t="shared" si="402"/>
        <v>1</v>
      </c>
      <c r="BB517" s="193">
        <f t="shared" si="403"/>
        <v>1</v>
      </c>
      <c r="BC517" s="193">
        <f t="shared" si="404"/>
        <v>1</v>
      </c>
      <c r="BD517" s="191">
        <f t="shared" si="366"/>
        <v>0</v>
      </c>
      <c r="BE517" s="191">
        <f t="shared" si="405"/>
        <v>0</v>
      </c>
      <c r="BF517" s="210">
        <f t="shared" si="406"/>
        <v>0</v>
      </c>
      <c r="BG517" s="211">
        <f t="shared" si="407"/>
        <v>0</v>
      </c>
      <c r="BH517" s="289"/>
      <c r="BI517" s="289"/>
      <c r="BJ517" s="228"/>
      <c r="BK517" s="228"/>
      <c r="BL517" s="233" t="str">
        <f t="shared" si="408"/>
        <v>04</v>
      </c>
    </row>
    <row r="518" spans="1:64" ht="12" customHeight="1">
      <c r="A518" s="333" t="s">
        <v>688</v>
      </c>
      <c r="B518" s="381" t="s">
        <v>429</v>
      </c>
      <c r="C518" s="333" t="s">
        <v>660</v>
      </c>
      <c r="D518" s="381" t="s">
        <v>462</v>
      </c>
      <c r="E518" s="381" t="s">
        <v>1070</v>
      </c>
      <c r="F518" s="381" t="s">
        <v>586</v>
      </c>
      <c r="G518" s="381" t="s">
        <v>394</v>
      </c>
      <c r="H518" s="100" t="s">
        <v>653</v>
      </c>
      <c r="I518" s="381" t="s">
        <v>505</v>
      </c>
      <c r="J518" s="382">
        <v>4000</v>
      </c>
      <c r="K518" s="382">
        <v>4000</v>
      </c>
      <c r="L518" s="191" t="str">
        <f t="shared" si="367"/>
        <v>90601418040930100S393024422501</v>
      </c>
      <c r="M518" s="192">
        <f t="array" ref="M518">IF(COUNT(SEARCH(Удалить_Роспись_КВСР,$B518)*SEARCH(Удалить_Роспись_ПБС,$C518)*SEARCH(Удалить_Роспись_КФСР, $D518)*SEARCH(Удалить_Роспись_КЦСР,$E518)*SEARCH(Удалить_Роспись_КВР,$F518)*SEARCH(Удалить_Роспись_ЭК,$H518)*SEARCH(Удалить_Роспись_КР,$I518))&gt;0,0,1)</f>
        <v>0</v>
      </c>
      <c r="N518" s="192">
        <v>0</v>
      </c>
      <c r="O518" s="192" t="str">
        <f t="shared" si="368"/>
        <v/>
      </c>
      <c r="P518" s="192" t="str">
        <f t="shared" si="409"/>
        <v/>
      </c>
      <c r="Q518" s="300" t="str">
        <f t="shared" si="369"/>
        <v/>
      </c>
      <c r="R518" s="300" t="str">
        <f t="shared" si="370"/>
        <v/>
      </c>
      <c r="S518" s="300" t="str">
        <f t="shared" si="371"/>
        <v/>
      </c>
      <c r="T518" s="192" t="str">
        <f t="shared" si="372"/>
        <v/>
      </c>
      <c r="U518" s="303" t="str">
        <f t="shared" si="373"/>
        <v/>
      </c>
      <c r="V518" s="300" t="str">
        <f t="shared" si="374"/>
        <v/>
      </c>
      <c r="W518" s="192" t="str">
        <f t="shared" si="375"/>
        <v/>
      </c>
      <c r="X518" s="303" t="str">
        <f t="shared" si="376"/>
        <v/>
      </c>
      <c r="Y518" s="300" t="str">
        <f t="shared" si="377"/>
        <v/>
      </c>
      <c r="Z518" s="300" t="str">
        <f t="shared" si="378"/>
        <v/>
      </c>
      <c r="AA518" s="303" t="str">
        <f t="shared" si="379"/>
        <v/>
      </c>
      <c r="AB518" s="300" t="str">
        <f t="shared" si="380"/>
        <v/>
      </c>
      <c r="AC518" s="300" t="str">
        <f t="shared" si="381"/>
        <v/>
      </c>
      <c r="AD518" s="300" t="str">
        <f t="shared" si="382"/>
        <v/>
      </c>
      <c r="AE518" s="192" t="str">
        <f t="shared" si="383"/>
        <v/>
      </c>
      <c r="AF518" s="192" t="str">
        <f t="shared" si="384"/>
        <v/>
      </c>
      <c r="AG518" s="192"/>
      <c r="AJ518" s="300" t="str">
        <f t="shared" si="385"/>
        <v/>
      </c>
      <c r="AK518" s="300" t="str">
        <f t="shared" si="386"/>
        <v/>
      </c>
      <c r="AL518" s="300" t="str">
        <f t="shared" si="387"/>
        <v>бла</v>
      </c>
      <c r="AM518" s="300" t="str">
        <f t="shared" si="388"/>
        <v/>
      </c>
      <c r="AN518" s="300" t="str">
        <f t="shared" si="389"/>
        <v/>
      </c>
      <c r="AO518" s="300" t="str">
        <f t="shared" si="390"/>
        <v/>
      </c>
      <c r="AP518" s="300" t="str">
        <f t="shared" si="391"/>
        <v/>
      </c>
      <c r="AQ518" s="300" t="str">
        <f t="shared" si="392"/>
        <v/>
      </c>
      <c r="AR518" s="306" t="str">
        <f t="shared" si="393"/>
        <v/>
      </c>
      <c r="AS518" s="300" t="str">
        <f t="shared" si="394"/>
        <v/>
      </c>
      <c r="AT518" s="300" t="str">
        <f t="shared" si="395"/>
        <v/>
      </c>
      <c r="AU518" s="192" t="str">
        <f t="shared" si="396"/>
        <v>бла</v>
      </c>
      <c r="AV518" s="192" t="str">
        <f t="shared" si="397"/>
        <v>бла90601418общпро</v>
      </c>
      <c r="AW518" s="191">
        <f t="shared" si="398"/>
        <v>0</v>
      </c>
      <c r="AX518" s="191">
        <f t="shared" si="399"/>
        <v>0</v>
      </c>
      <c r="AY518" s="191">
        <f t="shared" si="400"/>
        <v>0</v>
      </c>
      <c r="AZ518" s="191">
        <f t="shared" si="401"/>
        <v>0</v>
      </c>
      <c r="BA518" s="193">
        <f t="shared" si="402"/>
        <v>1</v>
      </c>
      <c r="BB518" s="193">
        <f t="shared" si="403"/>
        <v>1</v>
      </c>
      <c r="BC518" s="193">
        <f t="shared" si="404"/>
        <v>1</v>
      </c>
      <c r="BD518" s="191">
        <f t="shared" si="366"/>
        <v>0</v>
      </c>
      <c r="BE518" s="191">
        <f t="shared" si="405"/>
        <v>0</v>
      </c>
      <c r="BF518" s="210">
        <f t="shared" si="406"/>
        <v>0</v>
      </c>
      <c r="BG518" s="211">
        <f t="shared" si="407"/>
        <v>0</v>
      </c>
      <c r="BH518" s="289"/>
      <c r="BI518" s="289"/>
      <c r="BJ518" s="228"/>
      <c r="BK518" s="228"/>
      <c r="BL518" s="233" t="str">
        <f t="shared" si="408"/>
        <v>04</v>
      </c>
    </row>
    <row r="519" spans="1:64" ht="12" customHeight="1">
      <c r="A519" s="333" t="s">
        <v>688</v>
      </c>
      <c r="B519" s="381" t="s">
        <v>429</v>
      </c>
      <c r="C519" s="333" t="s">
        <v>660</v>
      </c>
      <c r="D519" s="381" t="s">
        <v>403</v>
      </c>
      <c r="E519" s="381" t="s">
        <v>1071</v>
      </c>
      <c r="F519" s="381" t="s">
        <v>586</v>
      </c>
      <c r="G519" s="381" t="s">
        <v>394</v>
      </c>
      <c r="H519" s="100" t="s">
        <v>653</v>
      </c>
      <c r="I519" s="381" t="s">
        <v>505</v>
      </c>
      <c r="J519" s="382">
        <v>71360.59</v>
      </c>
      <c r="K519" s="382">
        <v>28897.99</v>
      </c>
      <c r="L519" s="191" t="str">
        <f t="shared" si="367"/>
        <v>906014180501303008001024422501</v>
      </c>
      <c r="M519" s="192">
        <f t="array" ref="M519">IF(COUNT(SEARCH(Удалить_Роспись_КВСР,$B519)*SEARCH(Удалить_Роспись_ПБС,$C519)*SEARCH(Удалить_Роспись_КФСР, $D519)*SEARCH(Удалить_Роспись_КЦСР,$E519)*SEARCH(Удалить_Роспись_КВР,$F519)*SEARCH(Удалить_Роспись_ЭК,$H519)*SEARCH(Удалить_Роспись_КР,$I519))&gt;0,0,1)</f>
        <v>1</v>
      </c>
      <c r="N519" s="192">
        <v>0</v>
      </c>
      <c r="O519" s="192" t="str">
        <f t="shared" si="368"/>
        <v/>
      </c>
      <c r="P519" s="192" t="str">
        <f t="shared" si="409"/>
        <v/>
      </c>
      <c r="Q519" s="300" t="str">
        <f t="shared" si="369"/>
        <v/>
      </c>
      <c r="R519" s="300" t="str">
        <f t="shared" si="370"/>
        <v/>
      </c>
      <c r="S519" s="300" t="str">
        <f t="shared" si="371"/>
        <v/>
      </c>
      <c r="T519" s="192" t="str">
        <f t="shared" si="372"/>
        <v/>
      </c>
      <c r="U519" s="303" t="str">
        <f t="shared" si="373"/>
        <v/>
      </c>
      <c r="V519" s="300" t="str">
        <f t="shared" si="374"/>
        <v/>
      </c>
      <c r="W519" s="192" t="str">
        <f t="shared" si="375"/>
        <v/>
      </c>
      <c r="X519" s="303" t="str">
        <f t="shared" si="376"/>
        <v/>
      </c>
      <c r="Y519" s="300" t="str">
        <f t="shared" si="377"/>
        <v/>
      </c>
      <c r="Z519" s="300" t="str">
        <f t="shared" si="378"/>
        <v/>
      </c>
      <c r="AA519" s="303" t="str">
        <f t="shared" si="379"/>
        <v/>
      </c>
      <c r="AB519" s="300" t="str">
        <f t="shared" si="380"/>
        <v/>
      </c>
      <c r="AC519" s="300" t="str">
        <f t="shared" si="381"/>
        <v/>
      </c>
      <c r="AD519" s="300" t="str">
        <f t="shared" si="382"/>
        <v/>
      </c>
      <c r="AE519" s="192" t="str">
        <f t="shared" si="383"/>
        <v/>
      </c>
      <c r="AF519" s="192" t="str">
        <f t="shared" si="384"/>
        <v/>
      </c>
      <c r="AG519" s="192"/>
      <c r="AJ519" s="300" t="str">
        <f t="shared" si="385"/>
        <v/>
      </c>
      <c r="AK519" s="300" t="str">
        <f t="shared" si="386"/>
        <v/>
      </c>
      <c r="AL519" s="300" t="str">
        <f t="shared" si="387"/>
        <v/>
      </c>
      <c r="AM519" s="300" t="str">
        <f t="shared" si="388"/>
        <v/>
      </c>
      <c r="AN519" s="300" t="str">
        <f t="shared" si="389"/>
        <v>жил</v>
      </c>
      <c r="AO519" s="300" t="str">
        <f t="shared" si="390"/>
        <v/>
      </c>
      <c r="AP519" s="300" t="str">
        <f t="shared" si="391"/>
        <v/>
      </c>
      <c r="AQ519" s="300" t="str">
        <f t="shared" si="392"/>
        <v/>
      </c>
      <c r="AR519" s="306" t="str">
        <f t="shared" si="393"/>
        <v/>
      </c>
      <c r="AS519" s="300" t="str">
        <f t="shared" si="394"/>
        <v/>
      </c>
      <c r="AT519" s="300" t="str">
        <f t="shared" si="395"/>
        <v/>
      </c>
      <c r="AU519" s="192" t="str">
        <f t="shared" si="396"/>
        <v>жил</v>
      </c>
      <c r="AV519" s="192" t="str">
        <f t="shared" si="397"/>
        <v>жил90601418общпро</v>
      </c>
      <c r="AW519" s="191">
        <f t="shared" si="398"/>
        <v>71360.59</v>
      </c>
      <c r="AX519" s="191">
        <f t="shared" si="399"/>
        <v>28897.99</v>
      </c>
      <c r="AY519" s="191">
        <f t="shared" si="400"/>
        <v>0</v>
      </c>
      <c r="AZ519" s="191">
        <f t="shared" si="401"/>
        <v>0</v>
      </c>
      <c r="BA519" s="193">
        <f t="shared" si="402"/>
        <v>1</v>
      </c>
      <c r="BB519" s="193">
        <f t="shared" si="403"/>
        <v>1</v>
      </c>
      <c r="BC519" s="193">
        <f t="shared" si="404"/>
        <v>1</v>
      </c>
      <c r="BD519" s="191">
        <f t="shared" si="366"/>
        <v>0</v>
      </c>
      <c r="BE519" s="191">
        <f t="shared" si="405"/>
        <v>0</v>
      </c>
      <c r="BF519" s="210">
        <f t="shared" si="406"/>
        <v>0</v>
      </c>
      <c r="BG519" s="211">
        <f t="shared" si="407"/>
        <v>0</v>
      </c>
      <c r="BH519" s="289"/>
      <c r="BI519" s="289"/>
      <c r="BJ519" s="228"/>
      <c r="BK519" s="228"/>
      <c r="BL519" s="233" t="str">
        <f t="shared" si="408"/>
        <v>05</v>
      </c>
    </row>
    <row r="520" spans="1:64" ht="12" customHeight="1">
      <c r="A520" s="333" t="s">
        <v>688</v>
      </c>
      <c r="B520" s="381" t="s">
        <v>429</v>
      </c>
      <c r="C520" s="333" t="s">
        <v>660</v>
      </c>
      <c r="D520" s="381" t="s">
        <v>403</v>
      </c>
      <c r="E520" s="381" t="s">
        <v>1071</v>
      </c>
      <c r="F520" s="381" t="s">
        <v>586</v>
      </c>
      <c r="G520" s="381" t="s">
        <v>397</v>
      </c>
      <c r="H520" s="100" t="s">
        <v>653</v>
      </c>
      <c r="I520" s="381" t="s">
        <v>505</v>
      </c>
      <c r="J520" s="382">
        <v>563478</v>
      </c>
      <c r="K520" s="382">
        <v>563478</v>
      </c>
      <c r="L520" s="191" t="str">
        <f t="shared" si="367"/>
        <v>906014180501303008001024434001</v>
      </c>
      <c r="M520" s="192">
        <f t="array" ref="M520">IF(COUNT(SEARCH(Удалить_Роспись_КВСР,$B520)*SEARCH(Удалить_Роспись_ПБС,$C520)*SEARCH(Удалить_Роспись_КФСР, $D520)*SEARCH(Удалить_Роспись_КЦСР,$E520)*SEARCH(Удалить_Роспись_КВР,$F520)*SEARCH(Удалить_Роспись_ЭК,$H520)*SEARCH(Удалить_Роспись_КР,$I520))&gt;0,0,1)</f>
        <v>1</v>
      </c>
      <c r="N520" s="192">
        <v>0</v>
      </c>
      <c r="O520" s="192" t="str">
        <f t="shared" si="368"/>
        <v/>
      </c>
      <c r="P520" s="192" t="str">
        <f t="shared" si="409"/>
        <v/>
      </c>
      <c r="Q520" s="300" t="str">
        <f t="shared" si="369"/>
        <v/>
      </c>
      <c r="R520" s="300" t="str">
        <f t="shared" si="370"/>
        <v/>
      </c>
      <c r="S520" s="300" t="str">
        <f t="shared" si="371"/>
        <v/>
      </c>
      <c r="T520" s="192" t="str">
        <f t="shared" si="372"/>
        <v/>
      </c>
      <c r="U520" s="303" t="str">
        <f t="shared" si="373"/>
        <v/>
      </c>
      <c r="V520" s="300" t="str">
        <f t="shared" si="374"/>
        <v/>
      </c>
      <c r="W520" s="192" t="str">
        <f t="shared" si="375"/>
        <v/>
      </c>
      <c r="X520" s="303" t="str">
        <f t="shared" si="376"/>
        <v/>
      </c>
      <c r="Y520" s="300" t="str">
        <f t="shared" si="377"/>
        <v/>
      </c>
      <c r="Z520" s="300" t="str">
        <f t="shared" si="378"/>
        <v/>
      </c>
      <c r="AA520" s="303" t="str">
        <f t="shared" si="379"/>
        <v/>
      </c>
      <c r="AB520" s="300" t="str">
        <f t="shared" si="380"/>
        <v/>
      </c>
      <c r="AC520" s="300" t="str">
        <f t="shared" si="381"/>
        <v/>
      </c>
      <c r="AD520" s="300" t="str">
        <f t="shared" si="382"/>
        <v/>
      </c>
      <c r="AE520" s="192" t="str">
        <f t="shared" si="383"/>
        <v/>
      </c>
      <c r="AF520" s="192" t="str">
        <f t="shared" si="384"/>
        <v/>
      </c>
      <c r="AG520" s="192"/>
      <c r="AJ520" s="300" t="str">
        <f t="shared" si="385"/>
        <v/>
      </c>
      <c r="AK520" s="300" t="str">
        <f t="shared" si="386"/>
        <v/>
      </c>
      <c r="AL520" s="300" t="str">
        <f t="shared" si="387"/>
        <v/>
      </c>
      <c r="AM520" s="300" t="str">
        <f t="shared" si="388"/>
        <v/>
      </c>
      <c r="AN520" s="300" t="str">
        <f t="shared" si="389"/>
        <v>жил</v>
      </c>
      <c r="AO520" s="300" t="str">
        <f t="shared" si="390"/>
        <v/>
      </c>
      <c r="AP520" s="300" t="str">
        <f t="shared" si="391"/>
        <v/>
      </c>
      <c r="AQ520" s="300" t="str">
        <f t="shared" si="392"/>
        <v/>
      </c>
      <c r="AR520" s="306" t="str">
        <f t="shared" si="393"/>
        <v/>
      </c>
      <c r="AS520" s="300" t="str">
        <f t="shared" si="394"/>
        <v/>
      </c>
      <c r="AT520" s="300" t="str">
        <f t="shared" si="395"/>
        <v/>
      </c>
      <c r="AU520" s="192" t="str">
        <f t="shared" si="396"/>
        <v>жил</v>
      </c>
      <c r="AV520" s="192" t="str">
        <f t="shared" si="397"/>
        <v>жил90601418общпро</v>
      </c>
      <c r="AW520" s="191">
        <f t="shared" si="398"/>
        <v>563478</v>
      </c>
      <c r="AX520" s="191">
        <f t="shared" si="399"/>
        <v>563478</v>
      </c>
      <c r="AY520" s="191">
        <f t="shared" si="400"/>
        <v>0</v>
      </c>
      <c r="AZ520" s="191">
        <f t="shared" si="401"/>
        <v>0</v>
      </c>
      <c r="BA520" s="193">
        <f t="shared" si="402"/>
        <v>1</v>
      </c>
      <c r="BB520" s="193">
        <f t="shared" si="403"/>
        <v>1</v>
      </c>
      <c r="BC520" s="193">
        <f t="shared" si="404"/>
        <v>1</v>
      </c>
      <c r="BD520" s="191">
        <f t="shared" si="366"/>
        <v>0</v>
      </c>
      <c r="BE520" s="191">
        <f t="shared" si="405"/>
        <v>0</v>
      </c>
      <c r="BF520" s="210">
        <f t="shared" si="406"/>
        <v>0</v>
      </c>
      <c r="BG520" s="211">
        <f t="shared" si="407"/>
        <v>0</v>
      </c>
      <c r="BH520" s="289"/>
      <c r="BI520" s="289"/>
      <c r="BJ520" s="228"/>
      <c r="BK520" s="228"/>
      <c r="BL520" s="233" t="str">
        <f t="shared" si="408"/>
        <v>05</v>
      </c>
    </row>
    <row r="521" spans="1:64" ht="12" customHeight="1">
      <c r="A521" s="333" t="s">
        <v>688</v>
      </c>
      <c r="B521" s="381" t="s">
        <v>429</v>
      </c>
      <c r="C521" s="333" t="s">
        <v>660</v>
      </c>
      <c r="D521" s="381" t="s">
        <v>403</v>
      </c>
      <c r="E521" s="381" t="s">
        <v>882</v>
      </c>
      <c r="F521" s="381" t="s">
        <v>607</v>
      </c>
      <c r="G521" s="381" t="s">
        <v>394</v>
      </c>
      <c r="H521" s="100" t="s">
        <v>653</v>
      </c>
      <c r="I521" s="381" t="s">
        <v>505</v>
      </c>
      <c r="J521" s="382">
        <v>50000</v>
      </c>
      <c r="K521" s="382">
        <v>44896.86</v>
      </c>
      <c r="L521" s="191" t="str">
        <f t="shared" si="367"/>
        <v>906014180501901008000024322501</v>
      </c>
      <c r="M521" s="192">
        <f t="array" ref="M521">IF(COUNT(SEARCH(Удалить_Роспись_КВСР,$B521)*SEARCH(Удалить_Роспись_ПБС,$C521)*SEARCH(Удалить_Роспись_КФСР, $D521)*SEARCH(Удалить_Роспись_КЦСР,$E521)*SEARCH(Удалить_Роспись_КВР,$F521)*SEARCH(Удалить_Роспись_ЭК,$H521)*SEARCH(Удалить_Роспись_КР,$I521))&gt;0,0,1)</f>
        <v>1</v>
      </c>
      <c r="N521" s="192">
        <v>0</v>
      </c>
      <c r="O521" s="192" t="str">
        <f t="shared" si="368"/>
        <v/>
      </c>
      <c r="P521" s="192" t="str">
        <f t="shared" si="409"/>
        <v/>
      </c>
      <c r="Q521" s="300" t="str">
        <f t="shared" si="369"/>
        <v/>
      </c>
      <c r="R521" s="300" t="str">
        <f t="shared" si="370"/>
        <v/>
      </c>
      <c r="S521" s="300" t="str">
        <f t="shared" si="371"/>
        <v/>
      </c>
      <c r="T521" s="192" t="str">
        <f t="shared" si="372"/>
        <v/>
      </c>
      <c r="U521" s="303" t="str">
        <f t="shared" si="373"/>
        <v/>
      </c>
      <c r="V521" s="300" t="str">
        <f t="shared" si="374"/>
        <v/>
      </c>
      <c r="W521" s="192" t="str">
        <f t="shared" si="375"/>
        <v/>
      </c>
      <c r="X521" s="303" t="str">
        <f t="shared" si="376"/>
        <v/>
      </c>
      <c r="Y521" s="300" t="str">
        <f t="shared" si="377"/>
        <v/>
      </c>
      <c r="Z521" s="300" t="str">
        <f t="shared" si="378"/>
        <v/>
      </c>
      <c r="AA521" s="303" t="str">
        <f t="shared" si="379"/>
        <v/>
      </c>
      <c r="AB521" s="300" t="str">
        <f t="shared" si="380"/>
        <v/>
      </c>
      <c r="AC521" s="300" t="str">
        <f t="shared" si="381"/>
        <v/>
      </c>
      <c r="AD521" s="300" t="str">
        <f t="shared" si="382"/>
        <v/>
      </c>
      <c r="AE521" s="192" t="str">
        <f t="shared" si="383"/>
        <v/>
      </c>
      <c r="AF521" s="192" t="str">
        <f t="shared" si="384"/>
        <v/>
      </c>
      <c r="AG521" s="192"/>
      <c r="AJ521" s="300" t="str">
        <f t="shared" si="385"/>
        <v/>
      </c>
      <c r="AK521" s="300" t="str">
        <f t="shared" si="386"/>
        <v/>
      </c>
      <c r="AL521" s="300" t="str">
        <f t="shared" si="387"/>
        <v/>
      </c>
      <c r="AM521" s="300" t="str">
        <f t="shared" si="388"/>
        <v/>
      </c>
      <c r="AN521" s="300" t="str">
        <f t="shared" si="389"/>
        <v>жил</v>
      </c>
      <c r="AO521" s="300" t="str">
        <f t="shared" si="390"/>
        <v/>
      </c>
      <c r="AP521" s="300" t="str">
        <f t="shared" si="391"/>
        <v/>
      </c>
      <c r="AQ521" s="300" t="str">
        <f t="shared" si="392"/>
        <v/>
      </c>
      <c r="AR521" s="306" t="str">
        <f t="shared" si="393"/>
        <v/>
      </c>
      <c r="AS521" s="300" t="str">
        <f t="shared" si="394"/>
        <v/>
      </c>
      <c r="AT521" s="300" t="str">
        <f t="shared" si="395"/>
        <v/>
      </c>
      <c r="AU521" s="192" t="str">
        <f t="shared" si="396"/>
        <v>жил</v>
      </c>
      <c r="AV521" s="192" t="str">
        <f t="shared" si="397"/>
        <v>жил90601418общпро</v>
      </c>
      <c r="AW521" s="191">
        <f t="shared" si="398"/>
        <v>50000</v>
      </c>
      <c r="AX521" s="191">
        <f t="shared" si="399"/>
        <v>44896.86</v>
      </c>
      <c r="AY521" s="191">
        <f t="shared" si="400"/>
        <v>0</v>
      </c>
      <c r="AZ521" s="191">
        <f t="shared" si="401"/>
        <v>0</v>
      </c>
      <c r="BA521" s="193">
        <f t="shared" si="402"/>
        <v>1</v>
      </c>
      <c r="BB521" s="193">
        <f t="shared" si="403"/>
        <v>1</v>
      </c>
      <c r="BC521" s="193">
        <f t="shared" si="404"/>
        <v>1</v>
      </c>
      <c r="BD521" s="191">
        <f t="shared" si="366"/>
        <v>0</v>
      </c>
      <c r="BE521" s="191">
        <f t="shared" si="405"/>
        <v>0</v>
      </c>
      <c r="BF521" s="210">
        <f t="shared" si="406"/>
        <v>0</v>
      </c>
      <c r="BG521" s="211">
        <f t="shared" si="407"/>
        <v>0</v>
      </c>
      <c r="BH521" s="289"/>
      <c r="BI521" s="289"/>
      <c r="BJ521" s="228"/>
      <c r="BK521" s="228"/>
      <c r="BL521" s="233" t="str">
        <f t="shared" si="408"/>
        <v>05</v>
      </c>
    </row>
    <row r="522" spans="1:64" ht="12" customHeight="1">
      <c r="A522" s="333" t="s">
        <v>688</v>
      </c>
      <c r="B522" s="381" t="s">
        <v>429</v>
      </c>
      <c r="C522" s="333" t="s">
        <v>660</v>
      </c>
      <c r="D522" s="381" t="s">
        <v>404</v>
      </c>
      <c r="E522" s="381" t="s">
        <v>1072</v>
      </c>
      <c r="F522" s="381" t="s">
        <v>586</v>
      </c>
      <c r="G522" s="381" t="s">
        <v>389</v>
      </c>
      <c r="H522" s="100" t="s">
        <v>653</v>
      </c>
      <c r="I522" s="381" t="s">
        <v>505</v>
      </c>
      <c r="J522" s="382">
        <v>100000</v>
      </c>
      <c r="K522" s="382">
        <v>0</v>
      </c>
      <c r="L522" s="191" t="str">
        <f t="shared" si="367"/>
        <v>906014180502303008005024422601</v>
      </c>
      <c r="M522" s="192">
        <f t="array" ref="M522">IF(COUNT(SEARCH(Удалить_Роспись_КВСР,$B522)*SEARCH(Удалить_Роспись_ПБС,$C522)*SEARCH(Удалить_Роспись_КФСР, $D522)*SEARCH(Удалить_Роспись_КЦСР,$E522)*SEARCH(Удалить_Роспись_КВР,$F522)*SEARCH(Удалить_Роспись_ЭК,$H522)*SEARCH(Удалить_Роспись_КР,$I522))&gt;0,0,1)</f>
        <v>1</v>
      </c>
      <c r="N522" s="192">
        <v>0</v>
      </c>
      <c r="O522" s="192" t="str">
        <f t="shared" si="368"/>
        <v/>
      </c>
      <c r="P522" s="192" t="str">
        <f t="shared" si="409"/>
        <v/>
      </c>
      <c r="Q522" s="300" t="str">
        <f t="shared" si="369"/>
        <v/>
      </c>
      <c r="R522" s="300" t="str">
        <f t="shared" si="370"/>
        <v/>
      </c>
      <c r="S522" s="300" t="str">
        <f t="shared" si="371"/>
        <v/>
      </c>
      <c r="T522" s="192" t="str">
        <f t="shared" si="372"/>
        <v/>
      </c>
      <c r="U522" s="303" t="str">
        <f t="shared" si="373"/>
        <v/>
      </c>
      <c r="V522" s="300" t="str">
        <f t="shared" si="374"/>
        <v/>
      </c>
      <c r="W522" s="192" t="str">
        <f t="shared" si="375"/>
        <v/>
      </c>
      <c r="X522" s="303" t="str">
        <f t="shared" si="376"/>
        <v/>
      </c>
      <c r="Y522" s="300" t="str">
        <f t="shared" si="377"/>
        <v/>
      </c>
      <c r="Z522" s="300" t="str">
        <f t="shared" si="378"/>
        <v/>
      </c>
      <c r="AA522" s="303" t="str">
        <f t="shared" si="379"/>
        <v/>
      </c>
      <c r="AB522" s="300" t="str">
        <f t="shared" si="380"/>
        <v/>
      </c>
      <c r="AC522" s="300" t="str">
        <f t="shared" si="381"/>
        <v/>
      </c>
      <c r="AD522" s="300" t="str">
        <f t="shared" si="382"/>
        <v/>
      </c>
      <c r="AE522" s="192" t="str">
        <f t="shared" si="383"/>
        <v/>
      </c>
      <c r="AF522" s="192" t="str">
        <f t="shared" si="384"/>
        <v/>
      </c>
      <c r="AG522" s="192"/>
      <c r="AJ522" s="300" t="str">
        <f t="shared" si="385"/>
        <v/>
      </c>
      <c r="AK522" s="300" t="str">
        <f t="shared" si="386"/>
        <v/>
      </c>
      <c r="AL522" s="300" t="str">
        <f t="shared" si="387"/>
        <v/>
      </c>
      <c r="AM522" s="300" t="str">
        <f t="shared" si="388"/>
        <v/>
      </c>
      <c r="AN522" s="300" t="str">
        <f t="shared" si="389"/>
        <v/>
      </c>
      <c r="AO522" s="300" t="str">
        <f t="shared" si="390"/>
        <v/>
      </c>
      <c r="AP522" s="300" t="str">
        <f t="shared" si="391"/>
        <v/>
      </c>
      <c r="AQ522" s="300" t="str">
        <f t="shared" si="392"/>
        <v/>
      </c>
      <c r="AR522" s="306" t="str">
        <f t="shared" si="393"/>
        <v/>
      </c>
      <c r="AS522" s="300" t="str">
        <f t="shared" si="394"/>
        <v/>
      </c>
      <c r="AT522" s="300" t="str">
        <f t="shared" si="395"/>
        <v/>
      </c>
      <c r="AU522" s="192" t="str">
        <f t="shared" si="396"/>
        <v>рбс</v>
      </c>
      <c r="AV522" s="192" t="str">
        <f t="shared" si="397"/>
        <v>рбс90601418общпро</v>
      </c>
      <c r="AW522" s="191">
        <f t="shared" si="398"/>
        <v>100000</v>
      </c>
      <c r="AX522" s="191">
        <f t="shared" si="399"/>
        <v>0</v>
      </c>
      <c r="AY522" s="191">
        <f t="shared" si="400"/>
        <v>0</v>
      </c>
      <c r="AZ522" s="191">
        <f t="shared" si="401"/>
        <v>0</v>
      </c>
      <c r="BA522" s="193">
        <f t="shared" si="402"/>
        <v>1</v>
      </c>
      <c r="BB522" s="193">
        <f t="shared" si="403"/>
        <v>1</v>
      </c>
      <c r="BC522" s="193">
        <f t="shared" si="404"/>
        <v>1</v>
      </c>
      <c r="BD522" s="191">
        <f t="shared" si="366"/>
        <v>0</v>
      </c>
      <c r="BE522" s="191">
        <f t="shared" si="405"/>
        <v>0</v>
      </c>
      <c r="BF522" s="210">
        <f t="shared" si="406"/>
        <v>0</v>
      </c>
      <c r="BG522" s="211">
        <f t="shared" si="407"/>
        <v>0</v>
      </c>
      <c r="BH522" s="289"/>
      <c r="BI522" s="289"/>
      <c r="BJ522" s="228"/>
      <c r="BK522" s="228"/>
      <c r="BL522" s="233" t="str">
        <f t="shared" si="408"/>
        <v>05</v>
      </c>
    </row>
    <row r="523" spans="1:64" ht="12" customHeight="1">
      <c r="A523" s="333" t="s">
        <v>688</v>
      </c>
      <c r="B523" s="381" t="s">
        <v>429</v>
      </c>
      <c r="C523" s="333" t="s">
        <v>660</v>
      </c>
      <c r="D523" s="381" t="s">
        <v>404</v>
      </c>
      <c r="E523" s="381" t="s">
        <v>896</v>
      </c>
      <c r="F523" s="381" t="s">
        <v>586</v>
      </c>
      <c r="G523" s="381" t="s">
        <v>389</v>
      </c>
      <c r="H523" s="100" t="s">
        <v>653</v>
      </c>
      <c r="I523" s="381" t="s">
        <v>505</v>
      </c>
      <c r="J523" s="382">
        <v>18114.599999999999</v>
      </c>
      <c r="K523" s="382">
        <v>11399.32</v>
      </c>
      <c r="L523" s="191" t="str">
        <f t="shared" si="367"/>
        <v>90601418050290900Ш000024422601</v>
      </c>
      <c r="M523" s="192">
        <f t="array" ref="M523">IF(COUNT(SEARCH(Удалить_Роспись_КВСР,$B523)*SEARCH(Удалить_Роспись_ПБС,$C523)*SEARCH(Удалить_Роспись_КФСР, $D523)*SEARCH(Удалить_Роспись_КЦСР,$E523)*SEARCH(Удалить_Роспись_КВР,$F523)*SEARCH(Удалить_Роспись_ЭК,$H523)*SEARCH(Удалить_Роспись_КР,$I523))&gt;0,0,1)</f>
        <v>1</v>
      </c>
      <c r="N523" s="192">
        <f>IF(COUNT(SEARCH(Удалить_Индекс_КВСР,$B523)*SEARCH(Удалить_Индекс_ПБС,$C523)*SEARCH(Удалить_Индекс_КФСР,$D523)*SEARCH(Удалить_Индекс_КЦСР,$E523)*SEARCH(Удалить_Индекс_КВР,$F523)*SEARCH(Удалить_Индекс_ЭК,$H523)*SEARCH(Удалить_Индекс_КР,$I523))&gt;0,0,1)</f>
        <v>1</v>
      </c>
      <c r="O523" s="192" t="str">
        <f t="shared" si="368"/>
        <v/>
      </c>
      <c r="P523" s="192" t="str">
        <f t="shared" si="409"/>
        <v/>
      </c>
      <c r="Q523" s="300" t="str">
        <f t="shared" si="369"/>
        <v/>
      </c>
      <c r="R523" s="300" t="str">
        <f t="shared" si="370"/>
        <v/>
      </c>
      <c r="S523" s="300" t="str">
        <f t="shared" si="371"/>
        <v/>
      </c>
      <c r="T523" s="192" t="str">
        <f t="shared" si="372"/>
        <v/>
      </c>
      <c r="U523" s="303" t="str">
        <f t="shared" si="373"/>
        <v/>
      </c>
      <c r="V523" s="300" t="str">
        <f t="shared" si="374"/>
        <v/>
      </c>
      <c r="W523" s="192" t="str">
        <f t="shared" si="375"/>
        <v/>
      </c>
      <c r="X523" s="303" t="str">
        <f t="shared" si="376"/>
        <v/>
      </c>
      <c r="Y523" s="300" t="str">
        <f t="shared" si="377"/>
        <v/>
      </c>
      <c r="Z523" s="300" t="str">
        <f t="shared" si="378"/>
        <v/>
      </c>
      <c r="AA523" s="303" t="str">
        <f t="shared" si="379"/>
        <v/>
      </c>
      <c r="AB523" s="300" t="str">
        <f t="shared" si="380"/>
        <v/>
      </c>
      <c r="AC523" s="300" t="str">
        <f t="shared" si="381"/>
        <v/>
      </c>
      <c r="AD523" s="300" t="str">
        <f t="shared" si="382"/>
        <v/>
      </c>
      <c r="AE523" s="192" t="str">
        <f t="shared" si="383"/>
        <v/>
      </c>
      <c r="AF523" s="192" t="str">
        <f t="shared" si="384"/>
        <v/>
      </c>
      <c r="AG523" s="192"/>
      <c r="AJ523" s="300" t="str">
        <f t="shared" si="385"/>
        <v/>
      </c>
      <c r="AK523" s="300" t="str">
        <f t="shared" si="386"/>
        <v/>
      </c>
      <c r="AL523" s="300" t="str">
        <f t="shared" si="387"/>
        <v/>
      </c>
      <c r="AM523" s="300" t="str">
        <f t="shared" si="388"/>
        <v/>
      </c>
      <c r="AN523" s="300" t="str">
        <f t="shared" si="389"/>
        <v/>
      </c>
      <c r="AO523" s="300" t="str">
        <f t="shared" si="390"/>
        <v/>
      </c>
      <c r="AP523" s="300" t="str">
        <f t="shared" si="391"/>
        <v/>
      </c>
      <c r="AQ523" s="300" t="str">
        <f t="shared" si="392"/>
        <v/>
      </c>
      <c r="AR523" s="306" t="str">
        <f t="shared" si="393"/>
        <v/>
      </c>
      <c r="AS523" s="300" t="str">
        <f t="shared" si="394"/>
        <v/>
      </c>
      <c r="AT523" s="300" t="str">
        <f t="shared" si="395"/>
        <v/>
      </c>
      <c r="AU523" s="192" t="str">
        <f t="shared" si="396"/>
        <v>рбс</v>
      </c>
      <c r="AV523" s="192" t="str">
        <f t="shared" si="397"/>
        <v>рбс90601418общпро</v>
      </c>
      <c r="AW523" s="191">
        <f t="shared" si="398"/>
        <v>18114.599999999999</v>
      </c>
      <c r="AX523" s="191">
        <f t="shared" si="399"/>
        <v>11399.32</v>
      </c>
      <c r="AY523" s="191">
        <f t="shared" si="400"/>
        <v>18114.599999999999</v>
      </c>
      <c r="AZ523" s="191">
        <f t="shared" si="401"/>
        <v>11399.32</v>
      </c>
      <c r="BA523" s="193">
        <f t="shared" si="402"/>
        <v>1</v>
      </c>
      <c r="BB523" s="193">
        <f t="shared" si="403"/>
        <v>1</v>
      </c>
      <c r="BC523" s="193">
        <f t="shared" si="404"/>
        <v>1</v>
      </c>
      <c r="BD523" s="191">
        <f t="shared" ref="BD523:BD573" si="410">IF(ISNA(BA523),0,AY523*$BA523)</f>
        <v>18114.599999999999</v>
      </c>
      <c r="BE523" s="191">
        <f t="shared" si="405"/>
        <v>11399.32</v>
      </c>
      <c r="BF523" s="210">
        <f t="shared" si="406"/>
        <v>18114.599999999999</v>
      </c>
      <c r="BG523" s="211">
        <f t="shared" si="407"/>
        <v>18114.599999999999</v>
      </c>
      <c r="BH523" s="289"/>
      <c r="BI523" s="289"/>
      <c r="BJ523" s="228"/>
      <c r="BK523" s="228"/>
      <c r="BL523" s="233" t="str">
        <f t="shared" si="408"/>
        <v>05</v>
      </c>
    </row>
    <row r="524" spans="1:64" ht="12" customHeight="1">
      <c r="A524" s="333" t="s">
        <v>688</v>
      </c>
      <c r="B524" s="381" t="s">
        <v>429</v>
      </c>
      <c r="C524" s="333" t="s">
        <v>660</v>
      </c>
      <c r="D524" s="381" t="s">
        <v>406</v>
      </c>
      <c r="E524" s="381" t="s">
        <v>1073</v>
      </c>
      <c r="F524" s="381" t="s">
        <v>586</v>
      </c>
      <c r="G524" s="381" t="s">
        <v>389</v>
      </c>
      <c r="H524" s="100" t="s">
        <v>653</v>
      </c>
      <c r="I524" s="381" t="s">
        <v>505</v>
      </c>
      <c r="J524" s="382">
        <v>186026.72</v>
      </c>
      <c r="K524" s="382">
        <v>171026.72</v>
      </c>
      <c r="L524" s="191" t="str">
        <f t="shared" si="367"/>
        <v>906014180503301008001024422601</v>
      </c>
      <c r="M524" s="192">
        <f t="array" ref="M524">IF(COUNT(SEARCH(Удалить_Роспись_КВСР,$B524)*SEARCH(Удалить_Роспись_ПБС,$C524)*SEARCH(Удалить_Роспись_КФСР, $D524)*SEARCH(Удалить_Роспись_КЦСР,$E524)*SEARCH(Удалить_Роспись_КВР,$F524)*SEARCH(Удалить_Роспись_ЭК,$H524)*SEARCH(Удалить_Роспись_КР,$I524))&gt;0,0,1)</f>
        <v>1</v>
      </c>
      <c r="N524" s="192">
        <v>0</v>
      </c>
      <c r="O524" s="192" t="str">
        <f t="shared" si="368"/>
        <v/>
      </c>
      <c r="P524" s="192" t="str">
        <f t="shared" si="409"/>
        <v/>
      </c>
      <c r="Q524" s="300" t="str">
        <f t="shared" si="369"/>
        <v/>
      </c>
      <c r="R524" s="300" t="str">
        <f t="shared" si="370"/>
        <v/>
      </c>
      <c r="S524" s="300" t="str">
        <f t="shared" si="371"/>
        <v/>
      </c>
      <c r="T524" s="192" t="str">
        <f t="shared" si="372"/>
        <v/>
      </c>
      <c r="U524" s="303" t="str">
        <f t="shared" si="373"/>
        <v/>
      </c>
      <c r="V524" s="300" t="str">
        <f t="shared" si="374"/>
        <v/>
      </c>
      <c r="W524" s="192" t="str">
        <f t="shared" si="375"/>
        <v/>
      </c>
      <c r="X524" s="303" t="str">
        <f t="shared" si="376"/>
        <v/>
      </c>
      <c r="Y524" s="300" t="str">
        <f t="shared" si="377"/>
        <v/>
      </c>
      <c r="Z524" s="300" t="str">
        <f t="shared" si="378"/>
        <v/>
      </c>
      <c r="AA524" s="303" t="str">
        <f t="shared" si="379"/>
        <v/>
      </c>
      <c r="AB524" s="300" t="str">
        <f t="shared" si="380"/>
        <v/>
      </c>
      <c r="AC524" s="300" t="str">
        <f t="shared" si="381"/>
        <v/>
      </c>
      <c r="AD524" s="300" t="str">
        <f t="shared" si="382"/>
        <v/>
      </c>
      <c r="AE524" s="192" t="str">
        <f t="shared" si="383"/>
        <v/>
      </c>
      <c r="AF524" s="192" t="str">
        <f t="shared" si="384"/>
        <v/>
      </c>
      <c r="AG524" s="192"/>
      <c r="AJ524" s="300" t="str">
        <f t="shared" si="385"/>
        <v/>
      </c>
      <c r="AK524" s="300" t="str">
        <f t="shared" si="386"/>
        <v/>
      </c>
      <c r="AL524" s="300" t="str">
        <f t="shared" si="387"/>
        <v>бла</v>
      </c>
      <c r="AM524" s="300" t="str">
        <f t="shared" si="388"/>
        <v/>
      </c>
      <c r="AN524" s="300" t="str">
        <f t="shared" si="389"/>
        <v/>
      </c>
      <c r="AO524" s="300" t="str">
        <f t="shared" si="390"/>
        <v/>
      </c>
      <c r="AP524" s="300" t="str">
        <f t="shared" si="391"/>
        <v/>
      </c>
      <c r="AQ524" s="300" t="str">
        <f t="shared" si="392"/>
        <v/>
      </c>
      <c r="AR524" s="306" t="str">
        <f t="shared" si="393"/>
        <v/>
      </c>
      <c r="AS524" s="300" t="str">
        <f t="shared" si="394"/>
        <v/>
      </c>
      <c r="AT524" s="300" t="str">
        <f t="shared" si="395"/>
        <v/>
      </c>
      <c r="AU524" s="192" t="str">
        <f t="shared" si="396"/>
        <v>бла</v>
      </c>
      <c r="AV524" s="192" t="str">
        <f t="shared" si="397"/>
        <v>бла90601418общпро</v>
      </c>
      <c r="AW524" s="191">
        <f t="shared" si="398"/>
        <v>186026.72</v>
      </c>
      <c r="AX524" s="191">
        <f t="shared" si="399"/>
        <v>171026.72</v>
      </c>
      <c r="AY524" s="191">
        <f t="shared" si="400"/>
        <v>0</v>
      </c>
      <c r="AZ524" s="191">
        <f t="shared" si="401"/>
        <v>0</v>
      </c>
      <c r="BA524" s="193">
        <f t="shared" si="402"/>
        <v>1</v>
      </c>
      <c r="BB524" s="193">
        <f t="shared" si="403"/>
        <v>1</v>
      </c>
      <c r="BC524" s="193">
        <f t="shared" si="404"/>
        <v>1</v>
      </c>
      <c r="BD524" s="191">
        <f t="shared" si="410"/>
        <v>0</v>
      </c>
      <c r="BE524" s="191">
        <f t="shared" si="405"/>
        <v>0</v>
      </c>
      <c r="BF524" s="210">
        <f t="shared" si="406"/>
        <v>0</v>
      </c>
      <c r="BG524" s="211">
        <f t="shared" si="407"/>
        <v>0</v>
      </c>
      <c r="BH524" s="289"/>
      <c r="BI524" s="289"/>
      <c r="BJ524" s="228"/>
      <c r="BK524" s="228"/>
      <c r="BL524" s="233" t="str">
        <f t="shared" si="408"/>
        <v>05</v>
      </c>
    </row>
    <row r="525" spans="1:64" ht="12" customHeight="1">
      <c r="A525" s="333" t="s">
        <v>688</v>
      </c>
      <c r="B525" s="381" t="s">
        <v>429</v>
      </c>
      <c r="C525" s="333" t="s">
        <v>660</v>
      </c>
      <c r="D525" s="381" t="s">
        <v>406</v>
      </c>
      <c r="E525" s="381" t="s">
        <v>1074</v>
      </c>
      <c r="F525" s="381" t="s">
        <v>586</v>
      </c>
      <c r="G525" s="381" t="s">
        <v>394</v>
      </c>
      <c r="H525" s="100" t="s">
        <v>653</v>
      </c>
      <c r="I525" s="381" t="s">
        <v>505</v>
      </c>
      <c r="J525" s="382">
        <v>60000</v>
      </c>
      <c r="K525" s="382">
        <v>48478.6</v>
      </c>
      <c r="L525" s="191" t="str">
        <f t="shared" si="367"/>
        <v>906014180503301008002024422501</v>
      </c>
      <c r="M525" s="192">
        <f t="array" ref="M525">IF(COUNT(SEARCH(Удалить_Роспись_КВСР,$B525)*SEARCH(Удалить_Роспись_ПБС,$C525)*SEARCH(Удалить_Роспись_КФСР, $D525)*SEARCH(Удалить_Роспись_КЦСР,$E525)*SEARCH(Удалить_Роспись_КВР,$F525)*SEARCH(Удалить_Роспись_ЭК,$H525)*SEARCH(Удалить_Роспись_КР,$I525))&gt;0,0,1)</f>
        <v>1</v>
      </c>
      <c r="N525" s="192">
        <v>0</v>
      </c>
      <c r="O525" s="192" t="str">
        <f t="shared" si="368"/>
        <v/>
      </c>
      <c r="P525" s="192" t="str">
        <f t="shared" si="409"/>
        <v/>
      </c>
      <c r="Q525" s="300" t="str">
        <f t="shared" si="369"/>
        <v/>
      </c>
      <c r="R525" s="300" t="str">
        <f t="shared" si="370"/>
        <v/>
      </c>
      <c r="S525" s="300" t="str">
        <f t="shared" si="371"/>
        <v/>
      </c>
      <c r="T525" s="192" t="str">
        <f t="shared" si="372"/>
        <v/>
      </c>
      <c r="U525" s="303" t="str">
        <f t="shared" si="373"/>
        <v/>
      </c>
      <c r="V525" s="300" t="str">
        <f t="shared" si="374"/>
        <v/>
      </c>
      <c r="W525" s="192" t="str">
        <f t="shared" si="375"/>
        <v/>
      </c>
      <c r="X525" s="303" t="str">
        <f t="shared" si="376"/>
        <v/>
      </c>
      <c r="Y525" s="300" t="str">
        <f t="shared" si="377"/>
        <v/>
      </c>
      <c r="Z525" s="300" t="str">
        <f t="shared" si="378"/>
        <v/>
      </c>
      <c r="AA525" s="303" t="str">
        <f t="shared" si="379"/>
        <v/>
      </c>
      <c r="AB525" s="300" t="str">
        <f t="shared" si="380"/>
        <v/>
      </c>
      <c r="AC525" s="300" t="str">
        <f t="shared" si="381"/>
        <v/>
      </c>
      <c r="AD525" s="300" t="str">
        <f t="shared" si="382"/>
        <v/>
      </c>
      <c r="AE525" s="192" t="str">
        <f t="shared" si="383"/>
        <v/>
      </c>
      <c r="AF525" s="192" t="str">
        <f t="shared" si="384"/>
        <v/>
      </c>
      <c r="AG525" s="192"/>
      <c r="AJ525" s="300" t="str">
        <f t="shared" si="385"/>
        <v/>
      </c>
      <c r="AK525" s="300" t="str">
        <f t="shared" si="386"/>
        <v/>
      </c>
      <c r="AL525" s="300" t="str">
        <f t="shared" si="387"/>
        <v>бла</v>
      </c>
      <c r="AM525" s="300" t="str">
        <f t="shared" si="388"/>
        <v/>
      </c>
      <c r="AN525" s="300" t="str">
        <f t="shared" si="389"/>
        <v/>
      </c>
      <c r="AO525" s="300" t="str">
        <f t="shared" si="390"/>
        <v/>
      </c>
      <c r="AP525" s="300" t="str">
        <f t="shared" si="391"/>
        <v/>
      </c>
      <c r="AQ525" s="300" t="str">
        <f t="shared" si="392"/>
        <v/>
      </c>
      <c r="AR525" s="306" t="str">
        <f t="shared" si="393"/>
        <v/>
      </c>
      <c r="AS525" s="300" t="str">
        <f t="shared" si="394"/>
        <v/>
      </c>
      <c r="AT525" s="300" t="str">
        <f t="shared" si="395"/>
        <v/>
      </c>
      <c r="AU525" s="192" t="str">
        <f t="shared" si="396"/>
        <v>бла</v>
      </c>
      <c r="AV525" s="192" t="str">
        <f t="shared" si="397"/>
        <v>бла90601418общпро</v>
      </c>
      <c r="AW525" s="191">
        <f t="shared" si="398"/>
        <v>60000</v>
      </c>
      <c r="AX525" s="191">
        <f t="shared" si="399"/>
        <v>48478.6</v>
      </c>
      <c r="AY525" s="191">
        <f t="shared" si="400"/>
        <v>0</v>
      </c>
      <c r="AZ525" s="191">
        <f t="shared" si="401"/>
        <v>0</v>
      </c>
      <c r="BA525" s="193">
        <f t="shared" si="402"/>
        <v>1</v>
      </c>
      <c r="BB525" s="193">
        <f t="shared" si="403"/>
        <v>1</v>
      </c>
      <c r="BC525" s="193">
        <f t="shared" si="404"/>
        <v>1</v>
      </c>
      <c r="BD525" s="191">
        <f t="shared" si="410"/>
        <v>0</v>
      </c>
      <c r="BE525" s="191">
        <f t="shared" si="405"/>
        <v>0</v>
      </c>
      <c r="BF525" s="210">
        <f t="shared" si="406"/>
        <v>0</v>
      </c>
      <c r="BG525" s="211">
        <f t="shared" si="407"/>
        <v>0</v>
      </c>
      <c r="BH525" s="289"/>
      <c r="BI525" s="289"/>
      <c r="BJ525" s="228"/>
      <c r="BK525" s="228"/>
      <c r="BL525" s="233" t="str">
        <f t="shared" si="408"/>
        <v>05</v>
      </c>
    </row>
    <row r="526" spans="1:64" ht="12" customHeight="1">
      <c r="A526" s="333" t="s">
        <v>688</v>
      </c>
      <c r="B526" s="381" t="s">
        <v>429</v>
      </c>
      <c r="C526" s="333" t="s">
        <v>660</v>
      </c>
      <c r="D526" s="381" t="s">
        <v>406</v>
      </c>
      <c r="E526" s="381" t="s">
        <v>1074</v>
      </c>
      <c r="F526" s="381" t="s">
        <v>586</v>
      </c>
      <c r="G526" s="381" t="s">
        <v>397</v>
      </c>
      <c r="H526" s="100" t="s">
        <v>653</v>
      </c>
      <c r="I526" s="381" t="s">
        <v>505</v>
      </c>
      <c r="J526" s="382">
        <v>135250</v>
      </c>
      <c r="K526" s="382">
        <v>135250</v>
      </c>
      <c r="L526" s="191" t="str">
        <f t="shared" ref="L526:L589" si="411">CONCATENATE(B526,C526,D526,E526,F526,G526,I526)</f>
        <v>906014180503301008002024434001</v>
      </c>
      <c r="M526" s="192">
        <f t="array" ref="M526">IF(COUNT(SEARCH(Удалить_Роспись_КВСР,$B526)*SEARCH(Удалить_Роспись_ПБС,$C526)*SEARCH(Удалить_Роспись_КФСР, $D526)*SEARCH(Удалить_Роспись_КЦСР,$E526)*SEARCH(Удалить_Роспись_КВР,$F526)*SEARCH(Удалить_Роспись_ЭК,$H526)*SEARCH(Удалить_Роспись_КР,$I526))&gt;0,0,1)</f>
        <v>1</v>
      </c>
      <c r="N526" s="192">
        <v>0</v>
      </c>
      <c r="O526" s="192" t="str">
        <f t="shared" ref="O526:O589" si="412">IF(OR($E526="263П001",$E526="092П000"),"атп","")</f>
        <v/>
      </c>
      <c r="P526" s="192" t="str">
        <f t="shared" si="409"/>
        <v/>
      </c>
      <c r="Q526" s="300" t="str">
        <f t="shared" ref="Q526:Q589" si="413">IF(OR($E526="282Д002",$E526="909Д000"),"инв","")</f>
        <v/>
      </c>
      <c r="R526" s="300" t="str">
        <f t="shared" ref="R526:R589" si="414">IF(OR($E526="2928006",$E526="4118004",$E526="909Ж000"),"зем","")</f>
        <v/>
      </c>
      <c r="S526" s="300" t="str">
        <f t="shared" ref="S526:S589" si="415">IF($D526="1001","пен","")</f>
        <v/>
      </c>
      <c r="T526" s="192" t="str">
        <f t="shared" ref="T526:T589" si="416">IF($E526="9018000","рез","")</f>
        <v/>
      </c>
      <c r="U526" s="303" t="str">
        <f t="shared" ref="U526:U589" si="417">IF(LEFT($E526,3)="795","рцп","")</f>
        <v/>
      </c>
      <c r="V526" s="300" t="str">
        <f t="shared" ref="V526:V589" si="418">IF(AND($B526="830",OR($E526="1038212",$E526="0358000",E526="0348223",E526="1018001",E526="1018210",E526="1038000",E526="0318202",E526="0368203",E526="0538001")),"мер","")</f>
        <v/>
      </c>
      <c r="W526" s="192" t="str">
        <f t="shared" ref="W526:W589" si="419">IF(AND($B526="806",$D526="0503"),"бла","")</f>
        <v/>
      </c>
      <c r="X526" s="303" t="str">
        <f t="shared" ref="X526:X589" si="420">IF(AND($B526="806",$E526="5058606"),"жил","")</f>
        <v/>
      </c>
      <c r="Y526" s="300" t="str">
        <f t="shared" ref="Y526:Y589" si="421">IF($D526="0107","выб","")</f>
        <v/>
      </c>
      <c r="Z526" s="300" t="str">
        <f t="shared" ref="Z526:Z589" si="422">IF($G526="251","меж","")</f>
        <v/>
      </c>
      <c r="AA526" s="303" t="str">
        <f t="shared" ref="AA526:AA589" si="423">IF($B526="800","кцп","")</f>
        <v/>
      </c>
      <c r="AB526" s="300" t="str">
        <f t="shared" ref="AB526:AB589" si="424">IF($F526="611","смз","")</f>
        <v/>
      </c>
      <c r="AC526" s="300" t="str">
        <f t="shared" ref="AC526:AC589" si="425">IF($D526="1301","дол","")</f>
        <v/>
      </c>
      <c r="AD526" s="300" t="str">
        <f t="shared" ref="AD526:AD589" si="426">IF($F526="612","сиц","")</f>
        <v/>
      </c>
      <c r="AE526" s="192" t="str">
        <f t="shared" ref="AE526:AE589" si="427">IF(AND($B526="890",$E526="9098000",F526="870"),"рсф","")</f>
        <v/>
      </c>
      <c r="AF526" s="192" t="str">
        <f t="shared" ref="AF526:AF589" si="428">IF(AND($F526="330",B526="806"),"поч","")</f>
        <v/>
      </c>
      <c r="AG526" s="192"/>
      <c r="AJ526" s="300" t="str">
        <f t="shared" ref="AJ526:AJ589" si="429">IF(AND(D526="0503",G526="223",OR(E526="2118002",E526="2218002",E526="2338004",E526="2718002",E526="2928002",E526="3018002",E526="3118002",E526="3218002",E526="3418002",E526="3658002",E526="3718002",E526="3818002",E526="3948001",E526="4118002",E526="4218002",E526="4218001",E526="4318002",E526="4418002",E526="4618002")),"осв","")</f>
        <v/>
      </c>
      <c r="AK526" s="300" t="str">
        <f t="shared" ref="AK526:AK589" si="430">IF($D526="0107","выб","")</f>
        <v/>
      </c>
      <c r="AL526" s="300" t="str">
        <f t="shared" ref="AL526:AL589" si="431">IF(OR($D526="0409",$D526="0503"),"бла","")</f>
        <v>бла</v>
      </c>
      <c r="AM526" s="300" t="str">
        <f t="shared" ref="AM526:AM589" si="432">IF($G526="251","меж","")</f>
        <v/>
      </c>
      <c r="AN526" s="300" t="str">
        <f t="shared" ref="AN526:AN589" si="433">IF($D526="0501","жил","")</f>
        <v/>
      </c>
      <c r="AO526" s="300" t="str">
        <f t="shared" ref="AO526:AO589" si="434">IF($D526="1101","физ","")</f>
        <v/>
      </c>
      <c r="AP526" s="300" t="str">
        <f t="shared" ref="AP526:AP589" si="435">IF($D526="0408","тра","")</f>
        <v/>
      </c>
      <c r="AQ526" s="300" t="str">
        <f t="shared" ref="AQ526:AQ589" si="436">IF($D526="1001","пен","")</f>
        <v/>
      </c>
      <c r="AR526" s="306" t="str">
        <f t="shared" ref="AR526:AR589" si="437">IF(LEFT($E526,3)="795","рцп","")</f>
        <v/>
      </c>
      <c r="AS526" s="300" t="str">
        <f t="shared" ref="AS526:AS589" si="438">IF($F526="611","смз","")</f>
        <v/>
      </c>
      <c r="AT526" s="300" t="str">
        <f t="shared" ref="AT526:AT589" si="439">IF($F526="612","сиц","")</f>
        <v/>
      </c>
      <c r="AU526" s="192" t="str">
        <f t="shared" ref="AU526:AU589" si="440">IF(LEFT(B526,1)="9",LEFT(CONCATENATE(AJ526,AK526,AL526,AM526,AN526,AP526,AQ526,AR526,AS526,AT526,AO526,"рбс"),3),LEFT(CONCATENATE(O526,P526,Q526,R526,S526,T526,U526,V526,W526,X526,Y526,Z526,AA526,AB526,AC526,AD526,AE526,AF526,"рбс"),3))</f>
        <v>бла</v>
      </c>
      <c r="AV526" s="192" t="str">
        <f t="shared" ref="AV526:AV589" si="441">CONCATENATE(AU526,B526,IF(C526="ЦП270","ЦП273",IF(AND(C526="ЦС300",LEFT(E526,3)="440"),"ЦС306",IF(AND(C526="ЦУ340",LEFT(E526,3)="440"),"ЦУ347",C526))),IF(ISNA(VLOOKUP(F526,спр_Платные,1,FALSE)),"общ","пла"),VLOOKUP(G526,спр_Индексации_ЭКР,3,FALSE))</f>
        <v>бла90601418общпро</v>
      </c>
      <c r="AW526" s="191">
        <f t="shared" ref="AW526:AW589" si="442">J526*$M526</f>
        <v>135250</v>
      </c>
      <c r="AX526" s="191">
        <f t="shared" ref="AX526:AX589" si="443">K526*$M526</f>
        <v>135250</v>
      </c>
      <c r="AY526" s="191">
        <f t="shared" ref="AY526:AY589" si="444">J526*$N526</f>
        <v>0</v>
      </c>
      <c r="AZ526" s="191">
        <f t="shared" ref="AZ526:AZ589" si="445">K526*$N526</f>
        <v>0</v>
      </c>
      <c r="BA526" s="193">
        <f t="shared" ref="BA526:BA589" si="446">VLOOKUP(G526,спр_Индексации_ЭКР,2,FALSE)</f>
        <v>1</v>
      </c>
      <c r="BB526" s="193">
        <f t="shared" ref="BB526:BB589" si="447">VLOOKUP(G526,спр_Индексации_ЭКР,4,FALSE)</f>
        <v>1</v>
      </c>
      <c r="BC526" s="193">
        <f t="shared" ref="BC526:BC589" si="448">VLOOKUP(G526,спр_Индексации_ЭКР,5,FALSE)</f>
        <v>1</v>
      </c>
      <c r="BD526" s="191">
        <f t="shared" si="410"/>
        <v>0</v>
      </c>
      <c r="BE526" s="191">
        <f t="shared" ref="BE526:BE589" si="449">AZ526*$BA526</f>
        <v>0</v>
      </c>
      <c r="BF526" s="210">
        <f t="shared" ref="BF526:BF589" si="450">BD526*BB526</f>
        <v>0</v>
      </c>
      <c r="BG526" s="211">
        <f t="shared" ref="BG526:BG589" si="451">BF526*BC526</f>
        <v>0</v>
      </c>
      <c r="BH526" s="289"/>
      <c r="BI526" s="289"/>
      <c r="BJ526" s="228"/>
      <c r="BK526" s="228"/>
      <c r="BL526" s="233" t="str">
        <f t="shared" ref="BL526:BL589" si="452">IF(LEFT(B526,1)="9",LEFT(D526,2),"")</f>
        <v>05</v>
      </c>
    </row>
    <row r="527" spans="1:64" ht="12" customHeight="1">
      <c r="A527" s="333" t="s">
        <v>688</v>
      </c>
      <c r="B527" s="381" t="s">
        <v>429</v>
      </c>
      <c r="C527" s="333" t="s">
        <v>660</v>
      </c>
      <c r="D527" s="381" t="s">
        <v>406</v>
      </c>
      <c r="E527" s="381" t="s">
        <v>1075</v>
      </c>
      <c r="F527" s="381" t="s">
        <v>586</v>
      </c>
      <c r="G527" s="381" t="s">
        <v>394</v>
      </c>
      <c r="H527" s="100" t="s">
        <v>653</v>
      </c>
      <c r="I527" s="381" t="s">
        <v>505</v>
      </c>
      <c r="J527" s="382">
        <v>5000</v>
      </c>
      <c r="K527" s="382">
        <v>0</v>
      </c>
      <c r="L527" s="191" t="str">
        <f t="shared" si="411"/>
        <v>906014180503301008003024422501</v>
      </c>
      <c r="M527" s="192">
        <f t="array" ref="M527">IF(COUNT(SEARCH(Удалить_Роспись_КВСР,$B527)*SEARCH(Удалить_Роспись_ПБС,$C527)*SEARCH(Удалить_Роспись_КФСР, $D527)*SEARCH(Удалить_Роспись_КЦСР,$E527)*SEARCH(Удалить_Роспись_КВР,$F527)*SEARCH(Удалить_Роспись_ЭК,$H527)*SEARCH(Удалить_Роспись_КР,$I527))&gt;0,0,1)</f>
        <v>1</v>
      </c>
      <c r="N527" s="192">
        <v>0</v>
      </c>
      <c r="O527" s="192" t="str">
        <f t="shared" si="412"/>
        <v/>
      </c>
      <c r="P527" s="192" t="str">
        <f t="shared" si="409"/>
        <v/>
      </c>
      <c r="Q527" s="300" t="str">
        <f t="shared" si="413"/>
        <v/>
      </c>
      <c r="R527" s="300" t="str">
        <f t="shared" si="414"/>
        <v/>
      </c>
      <c r="S527" s="300" t="str">
        <f t="shared" si="415"/>
        <v/>
      </c>
      <c r="T527" s="192" t="str">
        <f t="shared" si="416"/>
        <v/>
      </c>
      <c r="U527" s="303" t="str">
        <f t="shared" si="417"/>
        <v/>
      </c>
      <c r="V527" s="300" t="str">
        <f t="shared" si="418"/>
        <v/>
      </c>
      <c r="W527" s="192" t="str">
        <f t="shared" si="419"/>
        <v/>
      </c>
      <c r="X527" s="303" t="str">
        <f t="shared" si="420"/>
        <v/>
      </c>
      <c r="Y527" s="300" t="str">
        <f t="shared" si="421"/>
        <v/>
      </c>
      <c r="Z527" s="300" t="str">
        <f t="shared" si="422"/>
        <v/>
      </c>
      <c r="AA527" s="303" t="str">
        <f t="shared" si="423"/>
        <v/>
      </c>
      <c r="AB527" s="300" t="str">
        <f t="shared" si="424"/>
        <v/>
      </c>
      <c r="AC527" s="300" t="str">
        <f t="shared" si="425"/>
        <v/>
      </c>
      <c r="AD527" s="300" t="str">
        <f t="shared" si="426"/>
        <v/>
      </c>
      <c r="AE527" s="192" t="str">
        <f t="shared" si="427"/>
        <v/>
      </c>
      <c r="AF527" s="192" t="str">
        <f t="shared" si="428"/>
        <v/>
      </c>
      <c r="AG527" s="192"/>
      <c r="AJ527" s="300" t="str">
        <f t="shared" si="429"/>
        <v/>
      </c>
      <c r="AK527" s="300" t="str">
        <f t="shared" si="430"/>
        <v/>
      </c>
      <c r="AL527" s="300" t="str">
        <f t="shared" si="431"/>
        <v>бла</v>
      </c>
      <c r="AM527" s="300" t="str">
        <f t="shared" si="432"/>
        <v/>
      </c>
      <c r="AN527" s="300" t="str">
        <f t="shared" si="433"/>
        <v/>
      </c>
      <c r="AO527" s="300" t="str">
        <f t="shared" si="434"/>
        <v/>
      </c>
      <c r="AP527" s="300" t="str">
        <f t="shared" si="435"/>
        <v/>
      </c>
      <c r="AQ527" s="300" t="str">
        <f t="shared" si="436"/>
        <v/>
      </c>
      <c r="AR527" s="306" t="str">
        <f t="shared" si="437"/>
        <v/>
      </c>
      <c r="AS527" s="300" t="str">
        <f t="shared" si="438"/>
        <v/>
      </c>
      <c r="AT527" s="300" t="str">
        <f t="shared" si="439"/>
        <v/>
      </c>
      <c r="AU527" s="192" t="str">
        <f t="shared" si="440"/>
        <v>бла</v>
      </c>
      <c r="AV527" s="192" t="str">
        <f t="shared" si="441"/>
        <v>бла90601418общпро</v>
      </c>
      <c r="AW527" s="191">
        <f t="shared" si="442"/>
        <v>5000</v>
      </c>
      <c r="AX527" s="191">
        <f t="shared" si="443"/>
        <v>0</v>
      </c>
      <c r="AY527" s="191">
        <f t="shared" si="444"/>
        <v>0</v>
      </c>
      <c r="AZ527" s="191">
        <f t="shared" si="445"/>
        <v>0</v>
      </c>
      <c r="BA527" s="193">
        <f t="shared" si="446"/>
        <v>1</v>
      </c>
      <c r="BB527" s="193">
        <f t="shared" si="447"/>
        <v>1</v>
      </c>
      <c r="BC527" s="193">
        <f t="shared" si="448"/>
        <v>1</v>
      </c>
      <c r="BD527" s="191">
        <f t="shared" si="410"/>
        <v>0</v>
      </c>
      <c r="BE527" s="191">
        <f t="shared" si="449"/>
        <v>0</v>
      </c>
      <c r="BF527" s="210">
        <f t="shared" si="450"/>
        <v>0</v>
      </c>
      <c r="BG527" s="211">
        <f t="shared" si="451"/>
        <v>0</v>
      </c>
      <c r="BH527" s="289"/>
      <c r="BI527" s="289"/>
      <c r="BJ527" s="228"/>
      <c r="BK527" s="228"/>
      <c r="BL527" s="233" t="str">
        <f t="shared" si="452"/>
        <v>05</v>
      </c>
    </row>
    <row r="528" spans="1:64" ht="12" customHeight="1">
      <c r="A528" s="333" t="s">
        <v>688</v>
      </c>
      <c r="B528" s="381" t="s">
        <v>429</v>
      </c>
      <c r="C528" s="333" t="s">
        <v>660</v>
      </c>
      <c r="D528" s="381" t="s">
        <v>406</v>
      </c>
      <c r="E528" s="381" t="s">
        <v>1075</v>
      </c>
      <c r="F528" s="381" t="s">
        <v>586</v>
      </c>
      <c r="G528" s="381" t="s">
        <v>389</v>
      </c>
      <c r="H528" s="100" t="s">
        <v>653</v>
      </c>
      <c r="I528" s="381" t="s">
        <v>505</v>
      </c>
      <c r="J528" s="382">
        <v>381000</v>
      </c>
      <c r="K528" s="382">
        <v>310963.03999999998</v>
      </c>
      <c r="L528" s="191" t="str">
        <f t="shared" si="411"/>
        <v>906014180503301008003024422601</v>
      </c>
      <c r="M528" s="192">
        <f t="array" ref="M528">IF(COUNT(SEARCH(Удалить_Роспись_КВСР,$B528)*SEARCH(Удалить_Роспись_ПБС,$C528)*SEARCH(Удалить_Роспись_КФСР, $D528)*SEARCH(Удалить_Роспись_КЦСР,$E528)*SEARCH(Удалить_Роспись_КВР,$F528)*SEARCH(Удалить_Роспись_ЭК,$H528)*SEARCH(Удалить_Роспись_КР,$I528))&gt;0,0,1)</f>
        <v>1</v>
      </c>
      <c r="N528" s="192">
        <v>0</v>
      </c>
      <c r="O528" s="192" t="str">
        <f t="shared" si="412"/>
        <v/>
      </c>
      <c r="P528" s="192" t="str">
        <f t="shared" si="409"/>
        <v/>
      </c>
      <c r="Q528" s="300" t="str">
        <f t="shared" si="413"/>
        <v/>
      </c>
      <c r="R528" s="300" t="str">
        <f t="shared" si="414"/>
        <v/>
      </c>
      <c r="S528" s="300" t="str">
        <f t="shared" si="415"/>
        <v/>
      </c>
      <c r="T528" s="192" t="str">
        <f t="shared" si="416"/>
        <v/>
      </c>
      <c r="U528" s="303" t="str">
        <f t="shared" si="417"/>
        <v/>
      </c>
      <c r="V528" s="300" t="str">
        <f t="shared" si="418"/>
        <v/>
      </c>
      <c r="W528" s="192" t="str">
        <f t="shared" si="419"/>
        <v/>
      </c>
      <c r="X528" s="303" t="str">
        <f t="shared" si="420"/>
        <v/>
      </c>
      <c r="Y528" s="300" t="str">
        <f t="shared" si="421"/>
        <v/>
      </c>
      <c r="Z528" s="300" t="str">
        <f t="shared" si="422"/>
        <v/>
      </c>
      <c r="AA528" s="303" t="str">
        <f t="shared" si="423"/>
        <v/>
      </c>
      <c r="AB528" s="300" t="str">
        <f t="shared" si="424"/>
        <v/>
      </c>
      <c r="AC528" s="300" t="str">
        <f t="shared" si="425"/>
        <v/>
      </c>
      <c r="AD528" s="300" t="str">
        <f t="shared" si="426"/>
        <v/>
      </c>
      <c r="AE528" s="192" t="str">
        <f t="shared" si="427"/>
        <v/>
      </c>
      <c r="AF528" s="192" t="str">
        <f t="shared" si="428"/>
        <v/>
      </c>
      <c r="AG528" s="192"/>
      <c r="AJ528" s="300" t="str">
        <f t="shared" si="429"/>
        <v/>
      </c>
      <c r="AK528" s="300" t="str">
        <f t="shared" si="430"/>
        <v/>
      </c>
      <c r="AL528" s="300" t="str">
        <f t="shared" si="431"/>
        <v>бла</v>
      </c>
      <c r="AM528" s="300" t="str">
        <f t="shared" si="432"/>
        <v/>
      </c>
      <c r="AN528" s="300" t="str">
        <f t="shared" si="433"/>
        <v/>
      </c>
      <c r="AO528" s="300" t="str">
        <f t="shared" si="434"/>
        <v/>
      </c>
      <c r="AP528" s="300" t="str">
        <f t="shared" si="435"/>
        <v/>
      </c>
      <c r="AQ528" s="300" t="str">
        <f t="shared" si="436"/>
        <v/>
      </c>
      <c r="AR528" s="306" t="str">
        <f t="shared" si="437"/>
        <v/>
      </c>
      <c r="AS528" s="300" t="str">
        <f t="shared" si="438"/>
        <v/>
      </c>
      <c r="AT528" s="300" t="str">
        <f t="shared" si="439"/>
        <v/>
      </c>
      <c r="AU528" s="192" t="str">
        <f t="shared" si="440"/>
        <v>бла</v>
      </c>
      <c r="AV528" s="192" t="str">
        <f t="shared" si="441"/>
        <v>бла90601418общпро</v>
      </c>
      <c r="AW528" s="191">
        <f t="shared" si="442"/>
        <v>381000</v>
      </c>
      <c r="AX528" s="191">
        <f t="shared" si="443"/>
        <v>310963.03999999998</v>
      </c>
      <c r="AY528" s="191">
        <f t="shared" si="444"/>
        <v>0</v>
      </c>
      <c r="AZ528" s="191">
        <f t="shared" si="445"/>
        <v>0</v>
      </c>
      <c r="BA528" s="193">
        <f t="shared" si="446"/>
        <v>1</v>
      </c>
      <c r="BB528" s="193">
        <f t="shared" si="447"/>
        <v>1</v>
      </c>
      <c r="BC528" s="193">
        <f t="shared" si="448"/>
        <v>1</v>
      </c>
      <c r="BD528" s="191">
        <f t="shared" si="410"/>
        <v>0</v>
      </c>
      <c r="BE528" s="191">
        <f t="shared" si="449"/>
        <v>0</v>
      </c>
      <c r="BF528" s="210">
        <f t="shared" si="450"/>
        <v>0</v>
      </c>
      <c r="BG528" s="211">
        <f t="shared" si="451"/>
        <v>0</v>
      </c>
      <c r="BH528" s="289"/>
      <c r="BI528" s="289"/>
      <c r="BJ528" s="228"/>
      <c r="BK528" s="228"/>
      <c r="BL528" s="233" t="str">
        <f t="shared" si="452"/>
        <v>05</v>
      </c>
    </row>
    <row r="529" spans="1:64" ht="12" customHeight="1">
      <c r="A529" s="333" t="s">
        <v>688</v>
      </c>
      <c r="B529" s="381" t="s">
        <v>429</v>
      </c>
      <c r="C529" s="333" t="s">
        <v>660</v>
      </c>
      <c r="D529" s="381" t="s">
        <v>406</v>
      </c>
      <c r="E529" s="381" t="s">
        <v>1076</v>
      </c>
      <c r="F529" s="381" t="s">
        <v>586</v>
      </c>
      <c r="G529" s="381" t="s">
        <v>394</v>
      </c>
      <c r="H529" s="100" t="s">
        <v>653</v>
      </c>
      <c r="I529" s="381" t="s">
        <v>505</v>
      </c>
      <c r="J529" s="382">
        <v>50000</v>
      </c>
      <c r="K529" s="382">
        <v>0</v>
      </c>
      <c r="L529" s="191" t="str">
        <f t="shared" si="411"/>
        <v>906014180503301008004024422501</v>
      </c>
      <c r="M529" s="192">
        <f t="array" ref="M529">IF(COUNT(SEARCH(Удалить_Роспись_КВСР,$B529)*SEARCH(Удалить_Роспись_ПБС,$C529)*SEARCH(Удалить_Роспись_КФСР, $D529)*SEARCH(Удалить_Роспись_КЦСР,$E529)*SEARCH(Удалить_Роспись_КВР,$F529)*SEARCH(Удалить_Роспись_ЭК,$H529)*SEARCH(Удалить_Роспись_КР,$I529))&gt;0,0,1)</f>
        <v>1</v>
      </c>
      <c r="N529" s="192">
        <v>0</v>
      </c>
      <c r="O529" s="192" t="str">
        <f t="shared" si="412"/>
        <v/>
      </c>
      <c r="P529" s="192" t="str">
        <f t="shared" si="409"/>
        <v/>
      </c>
      <c r="Q529" s="300" t="str">
        <f t="shared" si="413"/>
        <v/>
      </c>
      <c r="R529" s="300" t="str">
        <f t="shared" si="414"/>
        <v/>
      </c>
      <c r="S529" s="300" t="str">
        <f t="shared" si="415"/>
        <v/>
      </c>
      <c r="T529" s="192" t="str">
        <f t="shared" si="416"/>
        <v/>
      </c>
      <c r="U529" s="303" t="str">
        <f t="shared" si="417"/>
        <v/>
      </c>
      <c r="V529" s="300" t="str">
        <f t="shared" si="418"/>
        <v/>
      </c>
      <c r="W529" s="192" t="str">
        <f t="shared" si="419"/>
        <v/>
      </c>
      <c r="X529" s="303" t="str">
        <f t="shared" si="420"/>
        <v/>
      </c>
      <c r="Y529" s="300" t="str">
        <f t="shared" si="421"/>
        <v/>
      </c>
      <c r="Z529" s="300" t="str">
        <f t="shared" si="422"/>
        <v/>
      </c>
      <c r="AA529" s="303" t="str">
        <f t="shared" si="423"/>
        <v/>
      </c>
      <c r="AB529" s="300" t="str">
        <f t="shared" si="424"/>
        <v/>
      </c>
      <c r="AC529" s="300" t="str">
        <f t="shared" si="425"/>
        <v/>
      </c>
      <c r="AD529" s="300" t="str">
        <f t="shared" si="426"/>
        <v/>
      </c>
      <c r="AE529" s="192" t="str">
        <f t="shared" si="427"/>
        <v/>
      </c>
      <c r="AF529" s="192" t="str">
        <f t="shared" si="428"/>
        <v/>
      </c>
      <c r="AG529" s="192"/>
      <c r="AJ529" s="300" t="str">
        <f t="shared" si="429"/>
        <v/>
      </c>
      <c r="AK529" s="300" t="str">
        <f t="shared" si="430"/>
        <v/>
      </c>
      <c r="AL529" s="300" t="str">
        <f t="shared" si="431"/>
        <v>бла</v>
      </c>
      <c r="AM529" s="300" t="str">
        <f t="shared" si="432"/>
        <v/>
      </c>
      <c r="AN529" s="300" t="str">
        <f t="shared" si="433"/>
        <v/>
      </c>
      <c r="AO529" s="300" t="str">
        <f t="shared" si="434"/>
        <v/>
      </c>
      <c r="AP529" s="300" t="str">
        <f t="shared" si="435"/>
        <v/>
      </c>
      <c r="AQ529" s="300" t="str">
        <f t="shared" si="436"/>
        <v/>
      </c>
      <c r="AR529" s="306" t="str">
        <f t="shared" si="437"/>
        <v/>
      </c>
      <c r="AS529" s="300" t="str">
        <f t="shared" si="438"/>
        <v/>
      </c>
      <c r="AT529" s="300" t="str">
        <f t="shared" si="439"/>
        <v/>
      </c>
      <c r="AU529" s="192" t="str">
        <f t="shared" si="440"/>
        <v>бла</v>
      </c>
      <c r="AV529" s="192" t="str">
        <f t="shared" si="441"/>
        <v>бла90601418общпро</v>
      </c>
      <c r="AW529" s="191">
        <f t="shared" si="442"/>
        <v>50000</v>
      </c>
      <c r="AX529" s="191">
        <f t="shared" si="443"/>
        <v>0</v>
      </c>
      <c r="AY529" s="191">
        <f t="shared" si="444"/>
        <v>0</v>
      </c>
      <c r="AZ529" s="191">
        <f t="shared" si="445"/>
        <v>0</v>
      </c>
      <c r="BA529" s="193">
        <f t="shared" si="446"/>
        <v>1</v>
      </c>
      <c r="BB529" s="193">
        <f t="shared" si="447"/>
        <v>1</v>
      </c>
      <c r="BC529" s="193">
        <f t="shared" si="448"/>
        <v>1</v>
      </c>
      <c r="BD529" s="191">
        <f t="shared" si="410"/>
        <v>0</v>
      </c>
      <c r="BE529" s="191">
        <f t="shared" si="449"/>
        <v>0</v>
      </c>
      <c r="BF529" s="210">
        <f t="shared" si="450"/>
        <v>0</v>
      </c>
      <c r="BG529" s="211">
        <f t="shared" si="451"/>
        <v>0</v>
      </c>
      <c r="BH529" s="289"/>
      <c r="BI529" s="289"/>
      <c r="BJ529" s="228"/>
      <c r="BK529" s="228"/>
      <c r="BL529" s="233" t="str">
        <f t="shared" si="452"/>
        <v>05</v>
      </c>
    </row>
    <row r="530" spans="1:64" ht="12" customHeight="1">
      <c r="A530" s="333" t="s">
        <v>688</v>
      </c>
      <c r="B530" s="381" t="s">
        <v>429</v>
      </c>
      <c r="C530" s="333" t="s">
        <v>660</v>
      </c>
      <c r="D530" s="381" t="s">
        <v>406</v>
      </c>
      <c r="E530" s="381" t="s">
        <v>1077</v>
      </c>
      <c r="F530" s="381" t="s">
        <v>608</v>
      </c>
      <c r="G530" s="381" t="s">
        <v>385</v>
      </c>
      <c r="H530" s="100" t="s">
        <v>653</v>
      </c>
      <c r="I530" s="381" t="s">
        <v>505</v>
      </c>
      <c r="J530" s="382">
        <v>73415.179999999993</v>
      </c>
      <c r="K530" s="382">
        <v>54667.54</v>
      </c>
      <c r="L530" s="191" t="str">
        <f t="shared" si="411"/>
        <v>906014180503301008005011121101</v>
      </c>
      <c r="M530" s="192">
        <f t="array" ref="M530">IF(COUNT(SEARCH(Удалить_Роспись_КВСР,$B530)*SEARCH(Удалить_Роспись_ПБС,$C530)*SEARCH(Удалить_Роспись_КФСР, $D530)*SEARCH(Удалить_Роспись_КЦСР,$E530)*SEARCH(Удалить_Роспись_КВР,$F530)*SEARCH(Удалить_Роспись_ЭК,$H530)*SEARCH(Удалить_Роспись_КР,$I530))&gt;0,0,1)</f>
        <v>1</v>
      </c>
      <c r="N530" s="192">
        <v>0</v>
      </c>
      <c r="O530" s="192" t="str">
        <f t="shared" si="412"/>
        <v/>
      </c>
      <c r="P530" s="192" t="str">
        <f t="shared" si="409"/>
        <v/>
      </c>
      <c r="Q530" s="300" t="str">
        <f t="shared" si="413"/>
        <v/>
      </c>
      <c r="R530" s="300" t="str">
        <f t="shared" si="414"/>
        <v/>
      </c>
      <c r="S530" s="300" t="str">
        <f t="shared" si="415"/>
        <v/>
      </c>
      <c r="T530" s="192" t="str">
        <f t="shared" si="416"/>
        <v/>
      </c>
      <c r="U530" s="303" t="str">
        <f t="shared" si="417"/>
        <v/>
      </c>
      <c r="V530" s="300" t="str">
        <f t="shared" si="418"/>
        <v/>
      </c>
      <c r="W530" s="192" t="str">
        <f t="shared" si="419"/>
        <v/>
      </c>
      <c r="X530" s="303" t="str">
        <f t="shared" si="420"/>
        <v/>
      </c>
      <c r="Y530" s="300" t="str">
        <f t="shared" si="421"/>
        <v/>
      </c>
      <c r="Z530" s="300" t="str">
        <f t="shared" si="422"/>
        <v/>
      </c>
      <c r="AA530" s="303" t="str">
        <f t="shared" si="423"/>
        <v/>
      </c>
      <c r="AB530" s="300" t="str">
        <f t="shared" si="424"/>
        <v/>
      </c>
      <c r="AC530" s="300" t="str">
        <f t="shared" si="425"/>
        <v/>
      </c>
      <c r="AD530" s="300" t="str">
        <f t="shared" si="426"/>
        <v/>
      </c>
      <c r="AE530" s="192" t="str">
        <f t="shared" si="427"/>
        <v/>
      </c>
      <c r="AF530" s="192" t="str">
        <f t="shared" si="428"/>
        <v/>
      </c>
      <c r="AG530" s="192"/>
      <c r="AJ530" s="300" t="str">
        <f t="shared" si="429"/>
        <v/>
      </c>
      <c r="AK530" s="300" t="str">
        <f t="shared" si="430"/>
        <v/>
      </c>
      <c r="AL530" s="300" t="str">
        <f t="shared" si="431"/>
        <v>бла</v>
      </c>
      <c r="AM530" s="300" t="str">
        <f t="shared" si="432"/>
        <v/>
      </c>
      <c r="AN530" s="300" t="str">
        <f t="shared" si="433"/>
        <v/>
      </c>
      <c r="AO530" s="300" t="str">
        <f t="shared" si="434"/>
        <v/>
      </c>
      <c r="AP530" s="300" t="str">
        <f t="shared" si="435"/>
        <v/>
      </c>
      <c r="AQ530" s="300" t="str">
        <f t="shared" si="436"/>
        <v/>
      </c>
      <c r="AR530" s="306" t="str">
        <f t="shared" si="437"/>
        <v/>
      </c>
      <c r="AS530" s="300" t="str">
        <f t="shared" si="438"/>
        <v/>
      </c>
      <c r="AT530" s="300" t="str">
        <f t="shared" si="439"/>
        <v/>
      </c>
      <c r="AU530" s="192" t="str">
        <f t="shared" si="440"/>
        <v>бла</v>
      </c>
      <c r="AV530" s="192" t="str">
        <f t="shared" si="441"/>
        <v>бла90601418общопл</v>
      </c>
      <c r="AW530" s="191">
        <f t="shared" si="442"/>
        <v>73415.179999999993</v>
      </c>
      <c r="AX530" s="191">
        <f t="shared" si="443"/>
        <v>54667.54</v>
      </c>
      <c r="AY530" s="191">
        <f t="shared" si="444"/>
        <v>0</v>
      </c>
      <c r="AZ530" s="191">
        <f t="shared" si="445"/>
        <v>0</v>
      </c>
      <c r="BA530" s="193">
        <f t="shared" si="446"/>
        <v>1</v>
      </c>
      <c r="BB530" s="193">
        <f t="shared" si="447"/>
        <v>1</v>
      </c>
      <c r="BC530" s="193">
        <f t="shared" si="448"/>
        <v>1</v>
      </c>
      <c r="BD530" s="191">
        <f t="shared" si="410"/>
        <v>0</v>
      </c>
      <c r="BE530" s="191">
        <f t="shared" si="449"/>
        <v>0</v>
      </c>
      <c r="BF530" s="210">
        <f t="shared" si="450"/>
        <v>0</v>
      </c>
      <c r="BG530" s="211">
        <f t="shared" si="451"/>
        <v>0</v>
      </c>
      <c r="BH530" s="289"/>
      <c r="BI530" s="289"/>
      <c r="BJ530" s="228"/>
      <c r="BK530" s="228"/>
      <c r="BL530" s="233" t="str">
        <f t="shared" si="452"/>
        <v>05</v>
      </c>
    </row>
    <row r="531" spans="1:64" ht="12" customHeight="1">
      <c r="A531" s="333" t="s">
        <v>688</v>
      </c>
      <c r="B531" s="381" t="s">
        <v>429</v>
      </c>
      <c r="C531" s="333" t="s">
        <v>660</v>
      </c>
      <c r="D531" s="381" t="s">
        <v>406</v>
      </c>
      <c r="E531" s="381" t="s">
        <v>1077</v>
      </c>
      <c r="F531" s="381" t="s">
        <v>902</v>
      </c>
      <c r="G531" s="381" t="s">
        <v>387</v>
      </c>
      <c r="H531" s="100" t="s">
        <v>653</v>
      </c>
      <c r="I531" s="381" t="s">
        <v>505</v>
      </c>
      <c r="J531" s="382">
        <v>68253.850000000006</v>
      </c>
      <c r="K531" s="382">
        <v>31965.54</v>
      </c>
      <c r="L531" s="191" t="str">
        <f t="shared" si="411"/>
        <v>906014180503301008005011921301</v>
      </c>
      <c r="M531" s="192">
        <f t="array" ref="M531">IF(COUNT(SEARCH(Удалить_Роспись_КВСР,$B531)*SEARCH(Удалить_Роспись_ПБС,$C531)*SEARCH(Удалить_Роспись_КФСР, $D531)*SEARCH(Удалить_Роспись_КЦСР,$E531)*SEARCH(Удалить_Роспись_КВР,$F531)*SEARCH(Удалить_Роспись_ЭК,$H531)*SEARCH(Удалить_Роспись_КР,$I531))&gt;0,0,1)</f>
        <v>1</v>
      </c>
      <c r="N531" s="192">
        <v>0</v>
      </c>
      <c r="O531" s="192" t="str">
        <f t="shared" si="412"/>
        <v/>
      </c>
      <c r="P531" s="192" t="str">
        <f t="shared" si="409"/>
        <v/>
      </c>
      <c r="Q531" s="300" t="str">
        <f t="shared" si="413"/>
        <v/>
      </c>
      <c r="R531" s="300" t="str">
        <f t="shared" si="414"/>
        <v/>
      </c>
      <c r="S531" s="300" t="str">
        <f t="shared" si="415"/>
        <v/>
      </c>
      <c r="T531" s="192" t="str">
        <f t="shared" si="416"/>
        <v/>
      </c>
      <c r="U531" s="303" t="str">
        <f t="shared" si="417"/>
        <v/>
      </c>
      <c r="V531" s="300" t="str">
        <f t="shared" si="418"/>
        <v/>
      </c>
      <c r="W531" s="192" t="str">
        <f t="shared" si="419"/>
        <v/>
      </c>
      <c r="X531" s="303" t="str">
        <f t="shared" si="420"/>
        <v/>
      </c>
      <c r="Y531" s="300" t="str">
        <f t="shared" si="421"/>
        <v/>
      </c>
      <c r="Z531" s="300" t="str">
        <f t="shared" si="422"/>
        <v/>
      </c>
      <c r="AA531" s="303" t="str">
        <f t="shared" si="423"/>
        <v/>
      </c>
      <c r="AB531" s="300" t="str">
        <f t="shared" si="424"/>
        <v/>
      </c>
      <c r="AC531" s="300" t="str">
        <f t="shared" si="425"/>
        <v/>
      </c>
      <c r="AD531" s="300" t="str">
        <f t="shared" si="426"/>
        <v/>
      </c>
      <c r="AE531" s="192" t="str">
        <f t="shared" si="427"/>
        <v/>
      </c>
      <c r="AF531" s="192" t="str">
        <f t="shared" si="428"/>
        <v/>
      </c>
      <c r="AG531" s="192"/>
      <c r="AJ531" s="300" t="str">
        <f t="shared" si="429"/>
        <v/>
      </c>
      <c r="AK531" s="300" t="str">
        <f t="shared" si="430"/>
        <v/>
      </c>
      <c r="AL531" s="300" t="str">
        <f t="shared" si="431"/>
        <v>бла</v>
      </c>
      <c r="AM531" s="300" t="str">
        <f t="shared" si="432"/>
        <v/>
      </c>
      <c r="AN531" s="300" t="str">
        <f t="shared" si="433"/>
        <v/>
      </c>
      <c r="AO531" s="300" t="str">
        <f t="shared" si="434"/>
        <v/>
      </c>
      <c r="AP531" s="300" t="str">
        <f t="shared" si="435"/>
        <v/>
      </c>
      <c r="AQ531" s="300" t="str">
        <f t="shared" si="436"/>
        <v/>
      </c>
      <c r="AR531" s="306" t="str">
        <f t="shared" si="437"/>
        <v/>
      </c>
      <c r="AS531" s="300" t="str">
        <f t="shared" si="438"/>
        <v/>
      </c>
      <c r="AT531" s="300" t="str">
        <f t="shared" si="439"/>
        <v/>
      </c>
      <c r="AU531" s="192" t="str">
        <f t="shared" si="440"/>
        <v>бла</v>
      </c>
      <c r="AV531" s="192" t="str">
        <f t="shared" si="441"/>
        <v>бла90601418общопл</v>
      </c>
      <c r="AW531" s="191">
        <f t="shared" si="442"/>
        <v>68253.850000000006</v>
      </c>
      <c r="AX531" s="191">
        <f t="shared" si="443"/>
        <v>31965.54</v>
      </c>
      <c r="AY531" s="191">
        <f t="shared" si="444"/>
        <v>0</v>
      </c>
      <c r="AZ531" s="191">
        <f t="shared" si="445"/>
        <v>0</v>
      </c>
      <c r="BA531" s="193">
        <f t="shared" si="446"/>
        <v>1</v>
      </c>
      <c r="BB531" s="193">
        <f t="shared" si="447"/>
        <v>1</v>
      </c>
      <c r="BC531" s="193">
        <f t="shared" si="448"/>
        <v>1</v>
      </c>
      <c r="BD531" s="191">
        <f t="shared" si="410"/>
        <v>0</v>
      </c>
      <c r="BE531" s="191">
        <f t="shared" si="449"/>
        <v>0</v>
      </c>
      <c r="BF531" s="210">
        <f t="shared" si="450"/>
        <v>0</v>
      </c>
      <c r="BG531" s="211">
        <f t="shared" si="451"/>
        <v>0</v>
      </c>
      <c r="BH531" s="289"/>
      <c r="BI531" s="289"/>
      <c r="BJ531" s="228"/>
      <c r="BK531" s="228"/>
      <c r="BL531" s="233" t="str">
        <f t="shared" si="452"/>
        <v>05</v>
      </c>
    </row>
    <row r="532" spans="1:64" ht="12" customHeight="1">
      <c r="A532" s="333" t="s">
        <v>688</v>
      </c>
      <c r="B532" s="381" t="s">
        <v>429</v>
      </c>
      <c r="C532" s="333" t="s">
        <v>660</v>
      </c>
      <c r="D532" s="381" t="s">
        <v>406</v>
      </c>
      <c r="E532" s="381" t="s">
        <v>1077</v>
      </c>
      <c r="F532" s="381" t="s">
        <v>586</v>
      </c>
      <c r="G532" s="381" t="s">
        <v>394</v>
      </c>
      <c r="H532" s="100" t="s">
        <v>653</v>
      </c>
      <c r="I532" s="381" t="s">
        <v>505</v>
      </c>
      <c r="J532" s="382">
        <v>92759.71</v>
      </c>
      <c r="K532" s="382">
        <v>87521.76</v>
      </c>
      <c r="L532" s="191" t="str">
        <f t="shared" si="411"/>
        <v>906014180503301008005024422501</v>
      </c>
      <c r="M532" s="192">
        <f t="array" ref="M532">IF(COUNT(SEARCH(Удалить_Роспись_КВСР,$B532)*SEARCH(Удалить_Роспись_ПБС,$C532)*SEARCH(Удалить_Роспись_КФСР, $D532)*SEARCH(Удалить_Роспись_КЦСР,$E532)*SEARCH(Удалить_Роспись_КВР,$F532)*SEARCH(Удалить_Роспись_ЭК,$H532)*SEARCH(Удалить_Роспись_КР,$I532))&gt;0,0,1)</f>
        <v>1</v>
      </c>
      <c r="N532" s="192">
        <v>0</v>
      </c>
      <c r="O532" s="192" t="str">
        <f t="shared" si="412"/>
        <v/>
      </c>
      <c r="P532" s="192" t="str">
        <f t="shared" ref="P532:P595" si="453">IF($E532="092Л000","воз","")</f>
        <v/>
      </c>
      <c r="Q532" s="300" t="str">
        <f t="shared" si="413"/>
        <v/>
      </c>
      <c r="R532" s="300" t="str">
        <f t="shared" si="414"/>
        <v/>
      </c>
      <c r="S532" s="300" t="str">
        <f t="shared" si="415"/>
        <v/>
      </c>
      <c r="T532" s="192" t="str">
        <f t="shared" si="416"/>
        <v/>
      </c>
      <c r="U532" s="303" t="str">
        <f t="shared" si="417"/>
        <v/>
      </c>
      <c r="V532" s="300" t="str">
        <f t="shared" si="418"/>
        <v/>
      </c>
      <c r="W532" s="192" t="str">
        <f t="shared" si="419"/>
        <v/>
      </c>
      <c r="X532" s="303" t="str">
        <f t="shared" si="420"/>
        <v/>
      </c>
      <c r="Y532" s="300" t="str">
        <f t="shared" si="421"/>
        <v/>
      </c>
      <c r="Z532" s="300" t="str">
        <f t="shared" si="422"/>
        <v/>
      </c>
      <c r="AA532" s="303" t="str">
        <f t="shared" si="423"/>
        <v/>
      </c>
      <c r="AB532" s="300" t="str">
        <f t="shared" si="424"/>
        <v/>
      </c>
      <c r="AC532" s="300" t="str">
        <f t="shared" si="425"/>
        <v/>
      </c>
      <c r="AD532" s="300" t="str">
        <f t="shared" si="426"/>
        <v/>
      </c>
      <c r="AE532" s="192" t="str">
        <f t="shared" si="427"/>
        <v/>
      </c>
      <c r="AF532" s="192" t="str">
        <f t="shared" si="428"/>
        <v/>
      </c>
      <c r="AG532" s="192"/>
      <c r="AJ532" s="300" t="str">
        <f t="shared" si="429"/>
        <v/>
      </c>
      <c r="AK532" s="300" t="str">
        <f t="shared" si="430"/>
        <v/>
      </c>
      <c r="AL532" s="300" t="str">
        <f t="shared" si="431"/>
        <v>бла</v>
      </c>
      <c r="AM532" s="300" t="str">
        <f t="shared" si="432"/>
        <v/>
      </c>
      <c r="AN532" s="300" t="str">
        <f t="shared" si="433"/>
        <v/>
      </c>
      <c r="AO532" s="300" t="str">
        <f t="shared" si="434"/>
        <v/>
      </c>
      <c r="AP532" s="300" t="str">
        <f t="shared" si="435"/>
        <v/>
      </c>
      <c r="AQ532" s="300" t="str">
        <f t="shared" si="436"/>
        <v/>
      </c>
      <c r="AR532" s="306" t="str">
        <f t="shared" si="437"/>
        <v/>
      </c>
      <c r="AS532" s="300" t="str">
        <f t="shared" si="438"/>
        <v/>
      </c>
      <c r="AT532" s="300" t="str">
        <f t="shared" si="439"/>
        <v/>
      </c>
      <c r="AU532" s="192" t="str">
        <f t="shared" si="440"/>
        <v>бла</v>
      </c>
      <c r="AV532" s="192" t="str">
        <f t="shared" si="441"/>
        <v>бла90601418общпро</v>
      </c>
      <c r="AW532" s="191">
        <f t="shared" si="442"/>
        <v>92759.71</v>
      </c>
      <c r="AX532" s="191">
        <f t="shared" si="443"/>
        <v>87521.76</v>
      </c>
      <c r="AY532" s="191">
        <f t="shared" si="444"/>
        <v>0</v>
      </c>
      <c r="AZ532" s="191">
        <f t="shared" si="445"/>
        <v>0</v>
      </c>
      <c r="BA532" s="193">
        <f t="shared" si="446"/>
        <v>1</v>
      </c>
      <c r="BB532" s="193">
        <f t="shared" si="447"/>
        <v>1</v>
      </c>
      <c r="BC532" s="193">
        <f t="shared" si="448"/>
        <v>1</v>
      </c>
      <c r="BD532" s="191">
        <f t="shared" si="410"/>
        <v>0</v>
      </c>
      <c r="BE532" s="191">
        <f t="shared" si="449"/>
        <v>0</v>
      </c>
      <c r="BF532" s="210">
        <f t="shared" si="450"/>
        <v>0</v>
      </c>
      <c r="BG532" s="211">
        <f t="shared" si="451"/>
        <v>0</v>
      </c>
      <c r="BH532" s="289"/>
      <c r="BI532" s="289"/>
      <c r="BJ532" s="228"/>
      <c r="BK532" s="228"/>
      <c r="BL532" s="233" t="str">
        <f t="shared" si="452"/>
        <v>05</v>
      </c>
    </row>
    <row r="533" spans="1:64" ht="12" customHeight="1">
      <c r="A533" s="333" t="s">
        <v>688</v>
      </c>
      <c r="B533" s="381" t="s">
        <v>429</v>
      </c>
      <c r="C533" s="333" t="s">
        <v>660</v>
      </c>
      <c r="D533" s="381" t="s">
        <v>406</v>
      </c>
      <c r="E533" s="381" t="s">
        <v>1077</v>
      </c>
      <c r="F533" s="381" t="s">
        <v>586</v>
      </c>
      <c r="G533" s="381" t="s">
        <v>397</v>
      </c>
      <c r="H533" s="100" t="s">
        <v>653</v>
      </c>
      <c r="I533" s="381" t="s">
        <v>505</v>
      </c>
      <c r="J533" s="382">
        <v>12714</v>
      </c>
      <c r="K533" s="382">
        <v>12714</v>
      </c>
      <c r="L533" s="191" t="str">
        <f t="shared" si="411"/>
        <v>906014180503301008005024434001</v>
      </c>
      <c r="M533" s="192">
        <f t="array" ref="M533">IF(COUNT(SEARCH(Удалить_Роспись_КВСР,$B533)*SEARCH(Удалить_Роспись_ПБС,$C533)*SEARCH(Удалить_Роспись_КФСР, $D533)*SEARCH(Удалить_Роспись_КЦСР,$E533)*SEARCH(Удалить_Роспись_КВР,$F533)*SEARCH(Удалить_Роспись_ЭК,$H533)*SEARCH(Удалить_Роспись_КР,$I533))&gt;0,0,1)</f>
        <v>1</v>
      </c>
      <c r="N533" s="192">
        <v>0</v>
      </c>
      <c r="O533" s="192" t="str">
        <f t="shared" si="412"/>
        <v/>
      </c>
      <c r="P533" s="192" t="str">
        <f t="shared" si="453"/>
        <v/>
      </c>
      <c r="Q533" s="300" t="str">
        <f t="shared" si="413"/>
        <v/>
      </c>
      <c r="R533" s="300" t="str">
        <f t="shared" si="414"/>
        <v/>
      </c>
      <c r="S533" s="300" t="str">
        <f t="shared" si="415"/>
        <v/>
      </c>
      <c r="T533" s="192" t="str">
        <f t="shared" si="416"/>
        <v/>
      </c>
      <c r="U533" s="303" t="str">
        <f t="shared" si="417"/>
        <v/>
      </c>
      <c r="V533" s="300" t="str">
        <f t="shared" si="418"/>
        <v/>
      </c>
      <c r="W533" s="192" t="str">
        <f t="shared" si="419"/>
        <v/>
      </c>
      <c r="X533" s="303" t="str">
        <f t="shared" si="420"/>
        <v/>
      </c>
      <c r="Y533" s="300" t="str">
        <f t="shared" si="421"/>
        <v/>
      </c>
      <c r="Z533" s="300" t="str">
        <f t="shared" si="422"/>
        <v/>
      </c>
      <c r="AA533" s="303" t="str">
        <f t="shared" si="423"/>
        <v/>
      </c>
      <c r="AB533" s="300" t="str">
        <f t="shared" si="424"/>
        <v/>
      </c>
      <c r="AC533" s="300" t="str">
        <f t="shared" si="425"/>
        <v/>
      </c>
      <c r="AD533" s="300" t="str">
        <f t="shared" si="426"/>
        <v/>
      </c>
      <c r="AE533" s="192" t="str">
        <f t="shared" si="427"/>
        <v/>
      </c>
      <c r="AF533" s="192" t="str">
        <f t="shared" si="428"/>
        <v/>
      </c>
      <c r="AG533" s="192"/>
      <c r="AJ533" s="300" t="str">
        <f t="shared" si="429"/>
        <v/>
      </c>
      <c r="AK533" s="300" t="str">
        <f t="shared" si="430"/>
        <v/>
      </c>
      <c r="AL533" s="300" t="str">
        <f t="shared" si="431"/>
        <v>бла</v>
      </c>
      <c r="AM533" s="300" t="str">
        <f t="shared" si="432"/>
        <v/>
      </c>
      <c r="AN533" s="300" t="str">
        <f t="shared" si="433"/>
        <v/>
      </c>
      <c r="AO533" s="300" t="str">
        <f t="shared" si="434"/>
        <v/>
      </c>
      <c r="AP533" s="300" t="str">
        <f t="shared" si="435"/>
        <v/>
      </c>
      <c r="AQ533" s="300" t="str">
        <f t="shared" si="436"/>
        <v/>
      </c>
      <c r="AR533" s="306" t="str">
        <f t="shared" si="437"/>
        <v/>
      </c>
      <c r="AS533" s="300" t="str">
        <f t="shared" si="438"/>
        <v/>
      </c>
      <c r="AT533" s="300" t="str">
        <f t="shared" si="439"/>
        <v/>
      </c>
      <c r="AU533" s="192" t="str">
        <f t="shared" si="440"/>
        <v>бла</v>
      </c>
      <c r="AV533" s="192" t="str">
        <f t="shared" si="441"/>
        <v>бла90601418общпро</v>
      </c>
      <c r="AW533" s="191">
        <f t="shared" si="442"/>
        <v>12714</v>
      </c>
      <c r="AX533" s="191">
        <f t="shared" si="443"/>
        <v>12714</v>
      </c>
      <c r="AY533" s="191">
        <f t="shared" si="444"/>
        <v>0</v>
      </c>
      <c r="AZ533" s="191">
        <f t="shared" si="445"/>
        <v>0</v>
      </c>
      <c r="BA533" s="193">
        <f t="shared" si="446"/>
        <v>1</v>
      </c>
      <c r="BB533" s="193">
        <f t="shared" si="447"/>
        <v>1</v>
      </c>
      <c r="BC533" s="193">
        <f t="shared" si="448"/>
        <v>1</v>
      </c>
      <c r="BD533" s="191">
        <f t="shared" si="410"/>
        <v>0</v>
      </c>
      <c r="BE533" s="191">
        <f t="shared" si="449"/>
        <v>0</v>
      </c>
      <c r="BF533" s="210">
        <f t="shared" si="450"/>
        <v>0</v>
      </c>
      <c r="BG533" s="211">
        <f t="shared" si="451"/>
        <v>0</v>
      </c>
      <c r="BH533" s="289"/>
      <c r="BI533" s="289"/>
      <c r="BJ533" s="228"/>
      <c r="BK533" s="228"/>
      <c r="BL533" s="233" t="str">
        <f t="shared" si="452"/>
        <v>05</v>
      </c>
    </row>
    <row r="534" spans="1:64" ht="12" customHeight="1">
      <c r="A534" s="333" t="s">
        <v>688</v>
      </c>
      <c r="B534" s="381" t="s">
        <v>429</v>
      </c>
      <c r="C534" s="333" t="s">
        <v>660</v>
      </c>
      <c r="D534" s="381" t="s">
        <v>406</v>
      </c>
      <c r="E534" s="381" t="s">
        <v>1078</v>
      </c>
      <c r="F534" s="381" t="s">
        <v>586</v>
      </c>
      <c r="G534" s="381" t="s">
        <v>393</v>
      </c>
      <c r="H534" s="100" t="s">
        <v>653</v>
      </c>
      <c r="I534" s="381" t="s">
        <v>505</v>
      </c>
      <c r="J534" s="382">
        <v>619445</v>
      </c>
      <c r="K534" s="382">
        <v>255688.98</v>
      </c>
      <c r="L534" s="191" t="str">
        <f t="shared" si="411"/>
        <v>906014180503301008Э00224422301</v>
      </c>
      <c r="M534" s="192">
        <f t="array" ref="M534">IF(COUNT(SEARCH(Удалить_Роспись_КВСР,$B534)*SEARCH(Удалить_Роспись_ПБС,$C534)*SEARCH(Удалить_Роспись_КФСР, $D534)*SEARCH(Удалить_Роспись_КЦСР,$E534)*SEARCH(Удалить_Роспись_КВР,$F534)*SEARCH(Удалить_Роспись_ЭК,$H534)*SEARCH(Удалить_Роспись_КР,$I534))&gt;0,0,1)</f>
        <v>1</v>
      </c>
      <c r="N534" s="192">
        <v>1</v>
      </c>
      <c r="O534" s="192" t="str">
        <f t="shared" si="412"/>
        <v/>
      </c>
      <c r="P534" s="192" t="str">
        <f t="shared" si="453"/>
        <v/>
      </c>
      <c r="Q534" s="300" t="str">
        <f t="shared" si="413"/>
        <v/>
      </c>
      <c r="R534" s="300" t="str">
        <f t="shared" si="414"/>
        <v/>
      </c>
      <c r="S534" s="300" t="str">
        <f t="shared" si="415"/>
        <v/>
      </c>
      <c r="T534" s="192" t="str">
        <f t="shared" si="416"/>
        <v/>
      </c>
      <c r="U534" s="303" t="str">
        <f t="shared" si="417"/>
        <v/>
      </c>
      <c r="V534" s="300" t="str">
        <f t="shared" si="418"/>
        <v/>
      </c>
      <c r="W534" s="192" t="str">
        <f t="shared" si="419"/>
        <v/>
      </c>
      <c r="X534" s="303" t="str">
        <f t="shared" si="420"/>
        <v/>
      </c>
      <c r="Y534" s="300" t="str">
        <f t="shared" si="421"/>
        <v/>
      </c>
      <c r="Z534" s="300" t="str">
        <f t="shared" si="422"/>
        <v/>
      </c>
      <c r="AA534" s="303" t="str">
        <f t="shared" si="423"/>
        <v/>
      </c>
      <c r="AB534" s="300" t="str">
        <f t="shared" si="424"/>
        <v/>
      </c>
      <c r="AC534" s="300" t="str">
        <f t="shared" si="425"/>
        <v/>
      </c>
      <c r="AD534" s="300" t="str">
        <f t="shared" si="426"/>
        <v/>
      </c>
      <c r="AE534" s="192" t="str">
        <f t="shared" si="427"/>
        <v/>
      </c>
      <c r="AF534" s="192" t="str">
        <f t="shared" si="428"/>
        <v/>
      </c>
      <c r="AG534" s="192"/>
      <c r="AJ534" s="300" t="str">
        <f t="shared" si="429"/>
        <v/>
      </c>
      <c r="AK534" s="300" t="str">
        <f t="shared" si="430"/>
        <v/>
      </c>
      <c r="AL534" s="300" t="str">
        <f t="shared" si="431"/>
        <v>бла</v>
      </c>
      <c r="AM534" s="300" t="str">
        <f t="shared" si="432"/>
        <v/>
      </c>
      <c r="AN534" s="300" t="str">
        <f t="shared" si="433"/>
        <v/>
      </c>
      <c r="AO534" s="300" t="str">
        <f t="shared" si="434"/>
        <v/>
      </c>
      <c r="AP534" s="300" t="str">
        <f t="shared" si="435"/>
        <v/>
      </c>
      <c r="AQ534" s="300" t="str">
        <f t="shared" si="436"/>
        <v/>
      </c>
      <c r="AR534" s="306" t="str">
        <f t="shared" si="437"/>
        <v/>
      </c>
      <c r="AS534" s="300" t="str">
        <f t="shared" si="438"/>
        <v/>
      </c>
      <c r="AT534" s="300" t="str">
        <f t="shared" si="439"/>
        <v/>
      </c>
      <c r="AU534" s="192" t="str">
        <f t="shared" si="440"/>
        <v>бла</v>
      </c>
      <c r="AV534" s="192" t="str">
        <f t="shared" si="441"/>
        <v>бла90601418общком</v>
      </c>
      <c r="AW534" s="191">
        <f t="shared" si="442"/>
        <v>619445</v>
      </c>
      <c r="AX534" s="191">
        <f t="shared" si="443"/>
        <v>255688.98</v>
      </c>
      <c r="AY534" s="191">
        <f t="shared" si="444"/>
        <v>619445</v>
      </c>
      <c r="AZ534" s="191">
        <f t="shared" si="445"/>
        <v>255688.98</v>
      </c>
      <c r="BA534" s="193">
        <f t="shared" si="446"/>
        <v>1</v>
      </c>
      <c r="BB534" s="193">
        <f t="shared" si="447"/>
        <v>1</v>
      </c>
      <c r="BC534" s="193">
        <f t="shared" si="448"/>
        <v>1</v>
      </c>
      <c r="BD534" s="191">
        <f t="shared" si="410"/>
        <v>619445</v>
      </c>
      <c r="BE534" s="191">
        <f t="shared" si="449"/>
        <v>255688.98</v>
      </c>
      <c r="BF534" s="210">
        <f t="shared" si="450"/>
        <v>619445</v>
      </c>
      <c r="BG534" s="211">
        <f t="shared" si="451"/>
        <v>619445</v>
      </c>
      <c r="BH534" s="289"/>
      <c r="BI534" s="289"/>
      <c r="BJ534" s="228"/>
      <c r="BK534" s="228"/>
      <c r="BL534" s="233" t="str">
        <f t="shared" si="452"/>
        <v>05</v>
      </c>
    </row>
    <row r="535" spans="1:64" ht="12" customHeight="1">
      <c r="A535" s="333" t="s">
        <v>688</v>
      </c>
      <c r="B535" s="381" t="s">
        <v>429</v>
      </c>
      <c r="C535" s="333" t="s">
        <v>660</v>
      </c>
      <c r="D535" s="381" t="s">
        <v>408</v>
      </c>
      <c r="E535" s="381" t="s">
        <v>903</v>
      </c>
      <c r="F535" s="381" t="s">
        <v>608</v>
      </c>
      <c r="G535" s="381" t="s">
        <v>385</v>
      </c>
      <c r="H535" s="100" t="s">
        <v>653</v>
      </c>
      <c r="I535" s="381" t="s">
        <v>505</v>
      </c>
      <c r="J535" s="382">
        <v>101662.2</v>
      </c>
      <c r="K535" s="382">
        <v>101662.2</v>
      </c>
      <c r="L535" s="191" t="str">
        <f t="shared" si="411"/>
        <v>90601418070790900Ч005011121101</v>
      </c>
      <c r="M535" s="192">
        <f t="array" ref="M535">IF(COUNT(SEARCH(Удалить_Роспись_КВСР,$B535)*SEARCH(Удалить_Роспись_ПБС,$C535)*SEARCH(Удалить_Роспись_КФСР, $D535)*SEARCH(Удалить_Роспись_КЦСР,$E535)*SEARCH(Удалить_Роспись_КВР,$F535)*SEARCH(Удалить_Роспись_ЭК,$H535)*SEARCH(Удалить_Роспись_КР,$I535))&gt;0,0,1)</f>
        <v>1</v>
      </c>
      <c r="N535" s="192">
        <v>0</v>
      </c>
      <c r="O535" s="192" t="str">
        <f t="shared" si="412"/>
        <v/>
      </c>
      <c r="P535" s="192" t="str">
        <f t="shared" si="453"/>
        <v/>
      </c>
      <c r="Q535" s="300" t="str">
        <f t="shared" si="413"/>
        <v/>
      </c>
      <c r="R535" s="300" t="str">
        <f t="shared" si="414"/>
        <v/>
      </c>
      <c r="S535" s="300" t="str">
        <f t="shared" si="415"/>
        <v/>
      </c>
      <c r="T535" s="192" t="str">
        <f t="shared" si="416"/>
        <v/>
      </c>
      <c r="U535" s="303" t="str">
        <f t="shared" si="417"/>
        <v/>
      </c>
      <c r="V535" s="300" t="str">
        <f t="shared" si="418"/>
        <v/>
      </c>
      <c r="W535" s="192" t="str">
        <f t="shared" si="419"/>
        <v/>
      </c>
      <c r="X535" s="303" t="str">
        <f t="shared" si="420"/>
        <v/>
      </c>
      <c r="Y535" s="300" t="str">
        <f t="shared" si="421"/>
        <v/>
      </c>
      <c r="Z535" s="300" t="str">
        <f t="shared" si="422"/>
        <v/>
      </c>
      <c r="AA535" s="303" t="str">
        <f t="shared" si="423"/>
        <v/>
      </c>
      <c r="AB535" s="300" t="str">
        <f t="shared" si="424"/>
        <v/>
      </c>
      <c r="AC535" s="300" t="str">
        <f t="shared" si="425"/>
        <v/>
      </c>
      <c r="AD535" s="300" t="str">
        <f t="shared" si="426"/>
        <v/>
      </c>
      <c r="AE535" s="192" t="str">
        <f t="shared" si="427"/>
        <v/>
      </c>
      <c r="AF535" s="192" t="str">
        <f t="shared" si="428"/>
        <v/>
      </c>
      <c r="AG535" s="192"/>
      <c r="AJ535" s="300" t="str">
        <f t="shared" si="429"/>
        <v/>
      </c>
      <c r="AK535" s="300" t="str">
        <f t="shared" si="430"/>
        <v/>
      </c>
      <c r="AL535" s="300" t="str">
        <f t="shared" si="431"/>
        <v/>
      </c>
      <c r="AM535" s="300" t="str">
        <f t="shared" si="432"/>
        <v/>
      </c>
      <c r="AN535" s="300" t="str">
        <f t="shared" si="433"/>
        <v/>
      </c>
      <c r="AO535" s="300" t="str">
        <f t="shared" si="434"/>
        <v/>
      </c>
      <c r="AP535" s="300" t="str">
        <f t="shared" si="435"/>
        <v/>
      </c>
      <c r="AQ535" s="300" t="str">
        <f t="shared" si="436"/>
        <v/>
      </c>
      <c r="AR535" s="306" t="str">
        <f t="shared" si="437"/>
        <v/>
      </c>
      <c r="AS535" s="300" t="str">
        <f t="shared" si="438"/>
        <v/>
      </c>
      <c r="AT535" s="300" t="str">
        <f t="shared" si="439"/>
        <v/>
      </c>
      <c r="AU535" s="192" t="str">
        <f t="shared" si="440"/>
        <v>рбс</v>
      </c>
      <c r="AV535" s="192" t="str">
        <f t="shared" si="441"/>
        <v>рбс90601418общопл</v>
      </c>
      <c r="AW535" s="191">
        <f t="shared" si="442"/>
        <v>101662.2</v>
      </c>
      <c r="AX535" s="191">
        <f t="shared" si="443"/>
        <v>101662.2</v>
      </c>
      <c r="AY535" s="191">
        <f t="shared" si="444"/>
        <v>0</v>
      </c>
      <c r="AZ535" s="191">
        <f t="shared" si="445"/>
        <v>0</v>
      </c>
      <c r="BA535" s="193">
        <f t="shared" si="446"/>
        <v>1</v>
      </c>
      <c r="BB535" s="193">
        <f t="shared" si="447"/>
        <v>1</v>
      </c>
      <c r="BC535" s="193">
        <f t="shared" si="448"/>
        <v>1</v>
      </c>
      <c r="BD535" s="191">
        <f t="shared" si="410"/>
        <v>0</v>
      </c>
      <c r="BE535" s="191">
        <f t="shared" si="449"/>
        <v>0</v>
      </c>
      <c r="BF535" s="210">
        <f t="shared" si="450"/>
        <v>0</v>
      </c>
      <c r="BG535" s="211">
        <f t="shared" si="451"/>
        <v>0</v>
      </c>
      <c r="BH535" s="289"/>
      <c r="BI535" s="289"/>
      <c r="BJ535" s="228"/>
      <c r="BK535" s="228"/>
      <c r="BL535" s="233" t="str">
        <f t="shared" si="452"/>
        <v>07</v>
      </c>
    </row>
    <row r="536" spans="1:64" ht="12" customHeight="1">
      <c r="A536" s="333" t="s">
        <v>688</v>
      </c>
      <c r="B536" s="381" t="s">
        <v>429</v>
      </c>
      <c r="C536" s="333" t="s">
        <v>660</v>
      </c>
      <c r="D536" s="381" t="s">
        <v>408</v>
      </c>
      <c r="E536" s="381" t="s">
        <v>903</v>
      </c>
      <c r="F536" s="381" t="s">
        <v>902</v>
      </c>
      <c r="G536" s="381" t="s">
        <v>387</v>
      </c>
      <c r="H536" s="100" t="s">
        <v>653</v>
      </c>
      <c r="I536" s="381" t="s">
        <v>505</v>
      </c>
      <c r="J536" s="382">
        <v>30702.28</v>
      </c>
      <c r="K536" s="382">
        <v>30702.28</v>
      </c>
      <c r="L536" s="191" t="str">
        <f t="shared" si="411"/>
        <v>90601418070790900Ч005011921301</v>
      </c>
      <c r="M536" s="192">
        <f t="array" ref="M536">IF(COUNT(SEARCH(Удалить_Роспись_КВСР,$B536)*SEARCH(Удалить_Роспись_ПБС,$C536)*SEARCH(Удалить_Роспись_КФСР, $D536)*SEARCH(Удалить_Роспись_КЦСР,$E536)*SEARCH(Удалить_Роспись_КВР,$F536)*SEARCH(Удалить_Роспись_ЭК,$H536)*SEARCH(Удалить_Роспись_КР,$I536))&gt;0,0,1)</f>
        <v>1</v>
      </c>
      <c r="N536" s="192">
        <v>0</v>
      </c>
      <c r="O536" s="192" t="str">
        <f t="shared" si="412"/>
        <v/>
      </c>
      <c r="P536" s="192" t="str">
        <f t="shared" si="453"/>
        <v/>
      </c>
      <c r="Q536" s="300" t="str">
        <f t="shared" si="413"/>
        <v/>
      </c>
      <c r="R536" s="300" t="str">
        <f t="shared" si="414"/>
        <v/>
      </c>
      <c r="S536" s="300" t="str">
        <f t="shared" si="415"/>
        <v/>
      </c>
      <c r="T536" s="192" t="str">
        <f t="shared" si="416"/>
        <v/>
      </c>
      <c r="U536" s="303" t="str">
        <f t="shared" si="417"/>
        <v/>
      </c>
      <c r="V536" s="300" t="str">
        <f t="shared" si="418"/>
        <v/>
      </c>
      <c r="W536" s="192" t="str">
        <f t="shared" si="419"/>
        <v/>
      </c>
      <c r="X536" s="303" t="str">
        <f t="shared" si="420"/>
        <v/>
      </c>
      <c r="Y536" s="300" t="str">
        <f t="shared" si="421"/>
        <v/>
      </c>
      <c r="Z536" s="300" t="str">
        <f t="shared" si="422"/>
        <v/>
      </c>
      <c r="AA536" s="303" t="str">
        <f t="shared" si="423"/>
        <v/>
      </c>
      <c r="AB536" s="300" t="str">
        <f t="shared" si="424"/>
        <v/>
      </c>
      <c r="AC536" s="300" t="str">
        <f t="shared" si="425"/>
        <v/>
      </c>
      <c r="AD536" s="300" t="str">
        <f t="shared" si="426"/>
        <v/>
      </c>
      <c r="AE536" s="192" t="str">
        <f t="shared" si="427"/>
        <v/>
      </c>
      <c r="AF536" s="192" t="str">
        <f t="shared" si="428"/>
        <v/>
      </c>
      <c r="AG536" s="192"/>
      <c r="AJ536" s="300" t="str">
        <f t="shared" si="429"/>
        <v/>
      </c>
      <c r="AK536" s="300" t="str">
        <f t="shared" si="430"/>
        <v/>
      </c>
      <c r="AL536" s="300" t="str">
        <f t="shared" si="431"/>
        <v/>
      </c>
      <c r="AM536" s="300" t="str">
        <f t="shared" si="432"/>
        <v/>
      </c>
      <c r="AN536" s="300" t="str">
        <f t="shared" si="433"/>
        <v/>
      </c>
      <c r="AO536" s="300" t="str">
        <f t="shared" si="434"/>
        <v/>
      </c>
      <c r="AP536" s="300" t="str">
        <f t="shared" si="435"/>
        <v/>
      </c>
      <c r="AQ536" s="300" t="str">
        <f t="shared" si="436"/>
        <v/>
      </c>
      <c r="AR536" s="306" t="str">
        <f t="shared" si="437"/>
        <v/>
      </c>
      <c r="AS536" s="300" t="str">
        <f t="shared" si="438"/>
        <v/>
      </c>
      <c r="AT536" s="300" t="str">
        <f t="shared" si="439"/>
        <v/>
      </c>
      <c r="AU536" s="192" t="str">
        <f t="shared" si="440"/>
        <v>рбс</v>
      </c>
      <c r="AV536" s="192" t="str">
        <f t="shared" si="441"/>
        <v>рбс90601418общопл</v>
      </c>
      <c r="AW536" s="191">
        <f t="shared" si="442"/>
        <v>30702.28</v>
      </c>
      <c r="AX536" s="191">
        <f t="shared" si="443"/>
        <v>30702.28</v>
      </c>
      <c r="AY536" s="191">
        <f t="shared" si="444"/>
        <v>0</v>
      </c>
      <c r="AZ536" s="191">
        <f t="shared" si="445"/>
        <v>0</v>
      </c>
      <c r="BA536" s="193">
        <f t="shared" si="446"/>
        <v>1</v>
      </c>
      <c r="BB536" s="193">
        <f t="shared" si="447"/>
        <v>1</v>
      </c>
      <c r="BC536" s="193">
        <f t="shared" si="448"/>
        <v>1</v>
      </c>
      <c r="BD536" s="191">
        <f t="shared" si="410"/>
        <v>0</v>
      </c>
      <c r="BE536" s="191">
        <f t="shared" si="449"/>
        <v>0</v>
      </c>
      <c r="BF536" s="210">
        <f t="shared" si="450"/>
        <v>0</v>
      </c>
      <c r="BG536" s="211">
        <f t="shared" si="451"/>
        <v>0</v>
      </c>
      <c r="BH536" s="289"/>
      <c r="BI536" s="289"/>
      <c r="BJ536" s="228"/>
      <c r="BK536" s="228"/>
      <c r="BL536" s="233" t="str">
        <f t="shared" si="452"/>
        <v>07</v>
      </c>
    </row>
    <row r="537" spans="1:64" ht="12" customHeight="1">
      <c r="A537" s="333" t="s">
        <v>688</v>
      </c>
      <c r="B537" s="381" t="s">
        <v>429</v>
      </c>
      <c r="C537" s="333" t="s">
        <v>660</v>
      </c>
      <c r="D537" s="381" t="s">
        <v>409</v>
      </c>
      <c r="E537" s="381" t="s">
        <v>1079</v>
      </c>
      <c r="F537" s="381" t="s">
        <v>586</v>
      </c>
      <c r="G537" s="381" t="s">
        <v>395</v>
      </c>
      <c r="H537" s="100" t="s">
        <v>653</v>
      </c>
      <c r="I537" s="381" t="s">
        <v>505</v>
      </c>
      <c r="J537" s="382">
        <v>13850</v>
      </c>
      <c r="K537" s="382">
        <v>13350</v>
      </c>
      <c r="L537" s="191" t="str">
        <f t="shared" si="411"/>
        <v>906014180801304008002024429001</v>
      </c>
      <c r="M537" s="192">
        <f t="array" ref="M537">IF(COUNT(SEARCH(Удалить_Роспись_КВСР,$B537)*SEARCH(Удалить_Роспись_ПБС,$C537)*SEARCH(Удалить_Роспись_КФСР, $D537)*SEARCH(Удалить_Роспись_КЦСР,$E537)*SEARCH(Удалить_Роспись_КВР,$F537)*SEARCH(Удалить_Роспись_ЭК,$H537)*SEARCH(Удалить_Роспись_КР,$I537))&gt;0,0,1)</f>
        <v>1</v>
      </c>
      <c r="N537" s="192">
        <v>0</v>
      </c>
      <c r="O537" s="192" t="str">
        <f t="shared" si="412"/>
        <v/>
      </c>
      <c r="P537" s="192" t="str">
        <f t="shared" si="453"/>
        <v/>
      </c>
      <c r="Q537" s="300" t="str">
        <f t="shared" si="413"/>
        <v/>
      </c>
      <c r="R537" s="300" t="str">
        <f t="shared" si="414"/>
        <v/>
      </c>
      <c r="S537" s="300" t="str">
        <f t="shared" si="415"/>
        <v/>
      </c>
      <c r="T537" s="192" t="str">
        <f t="shared" si="416"/>
        <v/>
      </c>
      <c r="U537" s="303" t="str">
        <f t="shared" si="417"/>
        <v/>
      </c>
      <c r="V537" s="300" t="str">
        <f t="shared" si="418"/>
        <v/>
      </c>
      <c r="W537" s="192" t="str">
        <f t="shared" si="419"/>
        <v/>
      </c>
      <c r="X537" s="303" t="str">
        <f t="shared" si="420"/>
        <v/>
      </c>
      <c r="Y537" s="300" t="str">
        <f t="shared" si="421"/>
        <v/>
      </c>
      <c r="Z537" s="300" t="str">
        <f t="shared" si="422"/>
        <v/>
      </c>
      <c r="AA537" s="303" t="str">
        <f t="shared" si="423"/>
        <v/>
      </c>
      <c r="AB537" s="300" t="str">
        <f t="shared" si="424"/>
        <v/>
      </c>
      <c r="AC537" s="300" t="str">
        <f t="shared" si="425"/>
        <v/>
      </c>
      <c r="AD537" s="300" t="str">
        <f t="shared" si="426"/>
        <v/>
      </c>
      <c r="AE537" s="192" t="str">
        <f t="shared" si="427"/>
        <v/>
      </c>
      <c r="AF537" s="192" t="str">
        <f t="shared" si="428"/>
        <v/>
      </c>
      <c r="AG537" s="192"/>
      <c r="AJ537" s="300" t="str">
        <f t="shared" si="429"/>
        <v/>
      </c>
      <c r="AK537" s="300" t="str">
        <f t="shared" si="430"/>
        <v/>
      </c>
      <c r="AL537" s="300" t="str">
        <f t="shared" si="431"/>
        <v/>
      </c>
      <c r="AM537" s="300" t="str">
        <f t="shared" si="432"/>
        <v/>
      </c>
      <c r="AN537" s="300" t="str">
        <f t="shared" si="433"/>
        <v/>
      </c>
      <c r="AO537" s="300" t="str">
        <f t="shared" si="434"/>
        <v/>
      </c>
      <c r="AP537" s="300" t="str">
        <f t="shared" si="435"/>
        <v/>
      </c>
      <c r="AQ537" s="300" t="str">
        <f t="shared" si="436"/>
        <v/>
      </c>
      <c r="AR537" s="306" t="str">
        <f t="shared" si="437"/>
        <v/>
      </c>
      <c r="AS537" s="300" t="str">
        <f t="shared" si="438"/>
        <v/>
      </c>
      <c r="AT537" s="300" t="str">
        <f t="shared" si="439"/>
        <v/>
      </c>
      <c r="AU537" s="192" t="str">
        <f t="shared" si="440"/>
        <v>рбс</v>
      </c>
      <c r="AV537" s="192" t="str">
        <f t="shared" si="441"/>
        <v>рбс90601418общпро</v>
      </c>
      <c r="AW537" s="191">
        <f t="shared" si="442"/>
        <v>13850</v>
      </c>
      <c r="AX537" s="191">
        <f t="shared" si="443"/>
        <v>13350</v>
      </c>
      <c r="AY537" s="191">
        <f t="shared" si="444"/>
        <v>0</v>
      </c>
      <c r="AZ537" s="191">
        <f t="shared" si="445"/>
        <v>0</v>
      </c>
      <c r="BA537" s="193">
        <f t="shared" si="446"/>
        <v>1</v>
      </c>
      <c r="BB537" s="193">
        <f t="shared" si="447"/>
        <v>1</v>
      </c>
      <c r="BC537" s="193">
        <f t="shared" si="448"/>
        <v>1</v>
      </c>
      <c r="BD537" s="191">
        <f t="shared" si="410"/>
        <v>0</v>
      </c>
      <c r="BE537" s="191">
        <f t="shared" si="449"/>
        <v>0</v>
      </c>
      <c r="BF537" s="210">
        <f t="shared" si="450"/>
        <v>0</v>
      </c>
      <c r="BG537" s="211">
        <f t="shared" si="451"/>
        <v>0</v>
      </c>
      <c r="BH537" s="289"/>
      <c r="BI537" s="289"/>
      <c r="BJ537" s="228"/>
      <c r="BK537" s="228"/>
      <c r="BL537" s="233" t="str">
        <f t="shared" si="452"/>
        <v>08</v>
      </c>
    </row>
    <row r="538" spans="1:64" ht="12" customHeight="1">
      <c r="A538" s="333" t="s">
        <v>688</v>
      </c>
      <c r="B538" s="381" t="s">
        <v>429</v>
      </c>
      <c r="C538" s="333" t="s">
        <v>660</v>
      </c>
      <c r="D538" s="381" t="s">
        <v>409</v>
      </c>
      <c r="E538" s="381" t="s">
        <v>1079</v>
      </c>
      <c r="F538" s="381" t="s">
        <v>586</v>
      </c>
      <c r="G538" s="381" t="s">
        <v>397</v>
      </c>
      <c r="H538" s="100" t="s">
        <v>653</v>
      </c>
      <c r="I538" s="381" t="s">
        <v>505</v>
      </c>
      <c r="J538" s="382">
        <v>161897.34</v>
      </c>
      <c r="K538" s="382">
        <v>131766</v>
      </c>
      <c r="L538" s="191" t="str">
        <f t="shared" si="411"/>
        <v>906014180801304008002024434001</v>
      </c>
      <c r="M538" s="192">
        <f t="array" ref="M538">IF(COUNT(SEARCH(Удалить_Роспись_КВСР,$B538)*SEARCH(Удалить_Роспись_ПБС,$C538)*SEARCH(Удалить_Роспись_КФСР, $D538)*SEARCH(Удалить_Роспись_КЦСР,$E538)*SEARCH(Удалить_Роспись_КВР,$F538)*SEARCH(Удалить_Роспись_ЭК,$H538)*SEARCH(Удалить_Роспись_КР,$I538))&gt;0,0,1)</f>
        <v>1</v>
      </c>
      <c r="N538" s="192">
        <f>IF(COUNT(SEARCH(Удалить_Индекс_КВСР,$B538)*SEARCH(Удалить_Индекс_ПБС,$C538)*SEARCH(Удалить_Индекс_КФСР,$D538)*SEARCH(Удалить_Индекс_КЦСР,$E538)*SEARCH(Удалить_Индекс_КВР,$F538)*SEARCH(Удалить_Индекс_ЭК,$H538)*SEARCH(Удалить_Индекс_КР,$I538))&gt;0,0,1)</f>
        <v>1</v>
      </c>
      <c r="O538" s="192" t="str">
        <f t="shared" si="412"/>
        <v/>
      </c>
      <c r="P538" s="192" t="str">
        <f t="shared" si="453"/>
        <v/>
      </c>
      <c r="Q538" s="300" t="str">
        <f t="shared" si="413"/>
        <v/>
      </c>
      <c r="R538" s="300" t="str">
        <f t="shared" si="414"/>
        <v/>
      </c>
      <c r="S538" s="300" t="str">
        <f t="shared" si="415"/>
        <v/>
      </c>
      <c r="T538" s="192" t="str">
        <f t="shared" si="416"/>
        <v/>
      </c>
      <c r="U538" s="303" t="str">
        <f t="shared" si="417"/>
        <v/>
      </c>
      <c r="V538" s="300" t="str">
        <f t="shared" si="418"/>
        <v/>
      </c>
      <c r="W538" s="192" t="str">
        <f t="shared" si="419"/>
        <v/>
      </c>
      <c r="X538" s="303" t="str">
        <f t="shared" si="420"/>
        <v/>
      </c>
      <c r="Y538" s="300" t="str">
        <f t="shared" si="421"/>
        <v/>
      </c>
      <c r="Z538" s="300" t="str">
        <f t="shared" si="422"/>
        <v/>
      </c>
      <c r="AA538" s="303" t="str">
        <f t="shared" si="423"/>
        <v/>
      </c>
      <c r="AB538" s="300" t="str">
        <f t="shared" si="424"/>
        <v/>
      </c>
      <c r="AC538" s="300" t="str">
        <f t="shared" si="425"/>
        <v/>
      </c>
      <c r="AD538" s="300" t="str">
        <f t="shared" si="426"/>
        <v/>
      </c>
      <c r="AE538" s="192" t="str">
        <f t="shared" si="427"/>
        <v/>
      </c>
      <c r="AF538" s="192" t="str">
        <f t="shared" si="428"/>
        <v/>
      </c>
      <c r="AG538" s="192"/>
      <c r="AJ538" s="300" t="str">
        <f t="shared" si="429"/>
        <v/>
      </c>
      <c r="AK538" s="300" t="str">
        <f t="shared" si="430"/>
        <v/>
      </c>
      <c r="AL538" s="300" t="str">
        <f t="shared" si="431"/>
        <v/>
      </c>
      <c r="AM538" s="300" t="str">
        <f t="shared" si="432"/>
        <v/>
      </c>
      <c r="AN538" s="300" t="str">
        <f t="shared" si="433"/>
        <v/>
      </c>
      <c r="AO538" s="300" t="str">
        <f t="shared" si="434"/>
        <v/>
      </c>
      <c r="AP538" s="300" t="str">
        <f t="shared" si="435"/>
        <v/>
      </c>
      <c r="AQ538" s="300" t="str">
        <f t="shared" si="436"/>
        <v/>
      </c>
      <c r="AR538" s="306" t="str">
        <f t="shared" si="437"/>
        <v/>
      </c>
      <c r="AS538" s="300" t="str">
        <f t="shared" si="438"/>
        <v/>
      </c>
      <c r="AT538" s="300" t="str">
        <f t="shared" si="439"/>
        <v/>
      </c>
      <c r="AU538" s="192" t="str">
        <f t="shared" si="440"/>
        <v>рбс</v>
      </c>
      <c r="AV538" s="192" t="str">
        <f t="shared" si="441"/>
        <v>рбс90601418общпро</v>
      </c>
      <c r="AW538" s="191">
        <f t="shared" si="442"/>
        <v>161897.34</v>
      </c>
      <c r="AX538" s="191">
        <f t="shared" si="443"/>
        <v>131766</v>
      </c>
      <c r="AY538" s="191">
        <f t="shared" si="444"/>
        <v>161897.34</v>
      </c>
      <c r="AZ538" s="191">
        <f t="shared" si="445"/>
        <v>131766</v>
      </c>
      <c r="BA538" s="193">
        <f t="shared" si="446"/>
        <v>1</v>
      </c>
      <c r="BB538" s="193">
        <f t="shared" si="447"/>
        <v>1</v>
      </c>
      <c r="BC538" s="193">
        <f t="shared" si="448"/>
        <v>1</v>
      </c>
      <c r="BD538" s="191">
        <f t="shared" si="410"/>
        <v>161897.34</v>
      </c>
      <c r="BE538" s="191">
        <f t="shared" si="449"/>
        <v>131766</v>
      </c>
      <c r="BF538" s="210">
        <f t="shared" si="450"/>
        <v>161897.34</v>
      </c>
      <c r="BG538" s="211">
        <f t="shared" si="451"/>
        <v>161897.34</v>
      </c>
      <c r="BH538" s="289"/>
      <c r="BI538" s="289"/>
      <c r="BJ538" s="228"/>
      <c r="BK538" s="228"/>
      <c r="BL538" s="233" t="str">
        <f t="shared" si="452"/>
        <v>08</v>
      </c>
    </row>
    <row r="539" spans="1:64" ht="12" customHeight="1">
      <c r="A539" s="333" t="s">
        <v>688</v>
      </c>
      <c r="B539" s="381" t="s">
        <v>429</v>
      </c>
      <c r="C539" s="333" t="s">
        <v>660</v>
      </c>
      <c r="D539" s="381" t="s">
        <v>411</v>
      </c>
      <c r="E539" s="381" t="s">
        <v>1080</v>
      </c>
      <c r="F539" s="381" t="s">
        <v>608</v>
      </c>
      <c r="G539" s="381" t="s">
        <v>385</v>
      </c>
      <c r="H539" s="100" t="s">
        <v>653</v>
      </c>
      <c r="I539" s="381" t="s">
        <v>505</v>
      </c>
      <c r="J539" s="382">
        <v>322681</v>
      </c>
      <c r="K539" s="382">
        <v>175805.27</v>
      </c>
      <c r="L539" s="191" t="str">
        <f t="shared" si="411"/>
        <v>906014181101304008001011121101</v>
      </c>
      <c r="M539" s="192">
        <f t="array" ref="M539">IF(COUNT(SEARCH(Удалить_Роспись_КВСР,$B539)*SEARCH(Удалить_Роспись_ПБС,$C539)*SEARCH(Удалить_Роспись_КФСР, $D539)*SEARCH(Удалить_Роспись_КЦСР,$E539)*SEARCH(Удалить_Роспись_КВР,$F539)*SEARCH(Удалить_Роспись_ЭК,$H539)*SEARCH(Удалить_Роспись_КР,$I539))&gt;0,0,1)</f>
        <v>1</v>
      </c>
      <c r="N539" s="192">
        <v>0</v>
      </c>
      <c r="O539" s="192" t="str">
        <f t="shared" si="412"/>
        <v/>
      </c>
      <c r="P539" s="192" t="str">
        <f t="shared" si="453"/>
        <v/>
      </c>
      <c r="Q539" s="300" t="str">
        <f t="shared" si="413"/>
        <v/>
      </c>
      <c r="R539" s="300" t="str">
        <f t="shared" si="414"/>
        <v/>
      </c>
      <c r="S539" s="300" t="str">
        <f t="shared" si="415"/>
        <v/>
      </c>
      <c r="T539" s="192" t="str">
        <f t="shared" si="416"/>
        <v/>
      </c>
      <c r="U539" s="303" t="str">
        <f t="shared" si="417"/>
        <v/>
      </c>
      <c r="V539" s="300" t="str">
        <f t="shared" si="418"/>
        <v/>
      </c>
      <c r="W539" s="192" t="str">
        <f t="shared" si="419"/>
        <v/>
      </c>
      <c r="X539" s="303" t="str">
        <f t="shared" si="420"/>
        <v/>
      </c>
      <c r="Y539" s="300" t="str">
        <f t="shared" si="421"/>
        <v/>
      </c>
      <c r="Z539" s="300" t="str">
        <f t="shared" si="422"/>
        <v/>
      </c>
      <c r="AA539" s="303" t="str">
        <f t="shared" si="423"/>
        <v/>
      </c>
      <c r="AB539" s="300" t="str">
        <f t="shared" si="424"/>
        <v/>
      </c>
      <c r="AC539" s="300" t="str">
        <f t="shared" si="425"/>
        <v/>
      </c>
      <c r="AD539" s="300" t="str">
        <f t="shared" si="426"/>
        <v/>
      </c>
      <c r="AE539" s="192" t="str">
        <f t="shared" si="427"/>
        <v/>
      </c>
      <c r="AF539" s="192" t="str">
        <f t="shared" si="428"/>
        <v/>
      </c>
      <c r="AG539" s="192"/>
      <c r="AJ539" s="300" t="str">
        <f t="shared" si="429"/>
        <v/>
      </c>
      <c r="AK539" s="300" t="str">
        <f t="shared" si="430"/>
        <v/>
      </c>
      <c r="AL539" s="300" t="str">
        <f t="shared" si="431"/>
        <v/>
      </c>
      <c r="AM539" s="300" t="str">
        <f t="shared" si="432"/>
        <v/>
      </c>
      <c r="AN539" s="300" t="str">
        <f t="shared" si="433"/>
        <v/>
      </c>
      <c r="AO539" s="300" t="str">
        <f t="shared" si="434"/>
        <v>физ</v>
      </c>
      <c r="AP539" s="300" t="str">
        <f t="shared" si="435"/>
        <v/>
      </c>
      <c r="AQ539" s="300" t="str">
        <f t="shared" si="436"/>
        <v/>
      </c>
      <c r="AR539" s="306" t="str">
        <f t="shared" si="437"/>
        <v/>
      </c>
      <c r="AS539" s="300" t="str">
        <f t="shared" si="438"/>
        <v/>
      </c>
      <c r="AT539" s="300" t="str">
        <f t="shared" si="439"/>
        <v/>
      </c>
      <c r="AU539" s="192" t="str">
        <f t="shared" si="440"/>
        <v>физ</v>
      </c>
      <c r="AV539" s="192" t="str">
        <f t="shared" si="441"/>
        <v>физ90601418общопл</v>
      </c>
      <c r="AW539" s="191">
        <f t="shared" si="442"/>
        <v>322681</v>
      </c>
      <c r="AX539" s="191">
        <f t="shared" si="443"/>
        <v>175805.27</v>
      </c>
      <c r="AY539" s="191">
        <f t="shared" si="444"/>
        <v>0</v>
      </c>
      <c r="AZ539" s="191">
        <f t="shared" si="445"/>
        <v>0</v>
      </c>
      <c r="BA539" s="193">
        <f t="shared" si="446"/>
        <v>1</v>
      </c>
      <c r="BB539" s="193">
        <f t="shared" si="447"/>
        <v>1</v>
      </c>
      <c r="BC539" s="193">
        <f t="shared" si="448"/>
        <v>1</v>
      </c>
      <c r="BD539" s="191">
        <f t="shared" si="410"/>
        <v>0</v>
      </c>
      <c r="BE539" s="191">
        <f t="shared" si="449"/>
        <v>0</v>
      </c>
      <c r="BF539" s="210">
        <f t="shared" si="450"/>
        <v>0</v>
      </c>
      <c r="BG539" s="211">
        <f t="shared" si="451"/>
        <v>0</v>
      </c>
      <c r="BH539" s="289"/>
      <c r="BI539" s="289"/>
      <c r="BJ539" s="228"/>
      <c r="BK539" s="228"/>
      <c r="BL539" s="233" t="str">
        <f t="shared" si="452"/>
        <v>11</v>
      </c>
    </row>
    <row r="540" spans="1:64" ht="12" customHeight="1">
      <c r="A540" s="333" t="s">
        <v>688</v>
      </c>
      <c r="B540" s="381" t="s">
        <v>429</v>
      </c>
      <c r="C540" s="333" t="s">
        <v>660</v>
      </c>
      <c r="D540" s="381" t="s">
        <v>411</v>
      </c>
      <c r="E540" s="381" t="s">
        <v>1080</v>
      </c>
      <c r="F540" s="381" t="s">
        <v>902</v>
      </c>
      <c r="G540" s="381" t="s">
        <v>387</v>
      </c>
      <c r="H540" s="100" t="s">
        <v>653</v>
      </c>
      <c r="I540" s="381" t="s">
        <v>505</v>
      </c>
      <c r="J540" s="382">
        <v>105640</v>
      </c>
      <c r="K540" s="382">
        <v>35901.68</v>
      </c>
      <c r="L540" s="191" t="str">
        <f t="shared" si="411"/>
        <v>906014181101304008001011921301</v>
      </c>
      <c r="M540" s="192">
        <f t="array" ref="M540">IF(COUNT(SEARCH(Удалить_Роспись_КВСР,$B540)*SEARCH(Удалить_Роспись_ПБС,$C540)*SEARCH(Удалить_Роспись_КФСР, $D540)*SEARCH(Удалить_Роспись_КЦСР,$E540)*SEARCH(Удалить_Роспись_КВР,$F540)*SEARCH(Удалить_Роспись_ЭК,$H540)*SEARCH(Удалить_Роспись_КР,$I540))&gt;0,0,1)</f>
        <v>1</v>
      </c>
      <c r="N540" s="192">
        <v>0</v>
      </c>
      <c r="O540" s="192" t="str">
        <f t="shared" si="412"/>
        <v/>
      </c>
      <c r="P540" s="192" t="str">
        <f t="shared" si="453"/>
        <v/>
      </c>
      <c r="Q540" s="300" t="str">
        <f t="shared" si="413"/>
        <v/>
      </c>
      <c r="R540" s="300" t="str">
        <f t="shared" si="414"/>
        <v/>
      </c>
      <c r="S540" s="300" t="str">
        <f t="shared" si="415"/>
        <v/>
      </c>
      <c r="T540" s="192" t="str">
        <f t="shared" si="416"/>
        <v/>
      </c>
      <c r="U540" s="303" t="str">
        <f t="shared" si="417"/>
        <v/>
      </c>
      <c r="V540" s="300" t="str">
        <f t="shared" si="418"/>
        <v/>
      </c>
      <c r="W540" s="192" t="str">
        <f t="shared" si="419"/>
        <v/>
      </c>
      <c r="X540" s="303" t="str">
        <f t="shared" si="420"/>
        <v/>
      </c>
      <c r="Y540" s="300" t="str">
        <f t="shared" si="421"/>
        <v/>
      </c>
      <c r="Z540" s="300" t="str">
        <f t="shared" si="422"/>
        <v/>
      </c>
      <c r="AA540" s="303" t="str">
        <f t="shared" si="423"/>
        <v/>
      </c>
      <c r="AB540" s="300" t="str">
        <f t="shared" si="424"/>
        <v/>
      </c>
      <c r="AC540" s="300" t="str">
        <f t="shared" si="425"/>
        <v/>
      </c>
      <c r="AD540" s="300" t="str">
        <f t="shared" si="426"/>
        <v/>
      </c>
      <c r="AE540" s="192" t="str">
        <f t="shared" si="427"/>
        <v/>
      </c>
      <c r="AF540" s="192" t="str">
        <f t="shared" si="428"/>
        <v/>
      </c>
      <c r="AG540" s="192"/>
      <c r="AJ540" s="300" t="str">
        <f t="shared" si="429"/>
        <v/>
      </c>
      <c r="AK540" s="300" t="str">
        <f t="shared" si="430"/>
        <v/>
      </c>
      <c r="AL540" s="300" t="str">
        <f t="shared" si="431"/>
        <v/>
      </c>
      <c r="AM540" s="300" t="str">
        <f t="shared" si="432"/>
        <v/>
      </c>
      <c r="AN540" s="300" t="str">
        <f t="shared" si="433"/>
        <v/>
      </c>
      <c r="AO540" s="300" t="str">
        <f t="shared" si="434"/>
        <v>физ</v>
      </c>
      <c r="AP540" s="300" t="str">
        <f t="shared" si="435"/>
        <v/>
      </c>
      <c r="AQ540" s="300" t="str">
        <f t="shared" si="436"/>
        <v/>
      </c>
      <c r="AR540" s="306" t="str">
        <f t="shared" si="437"/>
        <v/>
      </c>
      <c r="AS540" s="300" t="str">
        <f t="shared" si="438"/>
        <v/>
      </c>
      <c r="AT540" s="300" t="str">
        <f t="shared" si="439"/>
        <v/>
      </c>
      <c r="AU540" s="192" t="str">
        <f t="shared" si="440"/>
        <v>физ</v>
      </c>
      <c r="AV540" s="192" t="str">
        <f t="shared" si="441"/>
        <v>физ90601418общопл</v>
      </c>
      <c r="AW540" s="191">
        <f t="shared" si="442"/>
        <v>105640</v>
      </c>
      <c r="AX540" s="191">
        <f t="shared" si="443"/>
        <v>35901.68</v>
      </c>
      <c r="AY540" s="191">
        <f t="shared" si="444"/>
        <v>0</v>
      </c>
      <c r="AZ540" s="191">
        <f t="shared" si="445"/>
        <v>0</v>
      </c>
      <c r="BA540" s="193">
        <f t="shared" si="446"/>
        <v>1</v>
      </c>
      <c r="BB540" s="193">
        <f t="shared" si="447"/>
        <v>1</v>
      </c>
      <c r="BC540" s="193">
        <f t="shared" si="448"/>
        <v>1</v>
      </c>
      <c r="BD540" s="191">
        <f t="shared" si="410"/>
        <v>0</v>
      </c>
      <c r="BE540" s="191">
        <f t="shared" si="449"/>
        <v>0</v>
      </c>
      <c r="BF540" s="210">
        <f t="shared" si="450"/>
        <v>0</v>
      </c>
      <c r="BG540" s="211">
        <f t="shared" si="451"/>
        <v>0</v>
      </c>
      <c r="BH540" s="289"/>
      <c r="BI540" s="289"/>
      <c r="BJ540" s="228"/>
      <c r="BK540" s="228"/>
      <c r="BL540" s="233" t="str">
        <f t="shared" si="452"/>
        <v>11</v>
      </c>
    </row>
    <row r="541" spans="1:64" ht="12" customHeight="1">
      <c r="A541" s="333" t="s">
        <v>688</v>
      </c>
      <c r="B541" s="381" t="s">
        <v>429</v>
      </c>
      <c r="C541" s="333" t="s">
        <v>660</v>
      </c>
      <c r="D541" s="381" t="s">
        <v>411</v>
      </c>
      <c r="E541" s="381" t="s">
        <v>1080</v>
      </c>
      <c r="F541" s="381" t="s">
        <v>586</v>
      </c>
      <c r="G541" s="381" t="s">
        <v>395</v>
      </c>
      <c r="H541" s="100" t="s">
        <v>653</v>
      </c>
      <c r="I541" s="381" t="s">
        <v>505</v>
      </c>
      <c r="J541" s="382">
        <v>8218</v>
      </c>
      <c r="K541" s="382">
        <v>2838</v>
      </c>
      <c r="L541" s="191" t="str">
        <f t="shared" si="411"/>
        <v>906014181101304008001024429001</v>
      </c>
      <c r="M541" s="192">
        <f t="array" ref="M541">IF(COUNT(SEARCH(Удалить_Роспись_КВСР,$B541)*SEARCH(Удалить_Роспись_ПБС,$C541)*SEARCH(Удалить_Роспись_КФСР, $D541)*SEARCH(Удалить_Роспись_КЦСР,$E541)*SEARCH(Удалить_Роспись_КВР,$F541)*SEARCH(Удалить_Роспись_ЭК,$H541)*SEARCH(Удалить_Роспись_КР,$I541))&gt;0,0,1)</f>
        <v>1</v>
      </c>
      <c r="N541" s="192">
        <v>0</v>
      </c>
      <c r="O541" s="192" t="str">
        <f t="shared" si="412"/>
        <v/>
      </c>
      <c r="P541" s="192" t="str">
        <f t="shared" si="453"/>
        <v/>
      </c>
      <c r="Q541" s="300" t="str">
        <f t="shared" si="413"/>
        <v/>
      </c>
      <c r="R541" s="300" t="str">
        <f t="shared" si="414"/>
        <v/>
      </c>
      <c r="S541" s="300" t="str">
        <f t="shared" si="415"/>
        <v/>
      </c>
      <c r="T541" s="192" t="str">
        <f t="shared" si="416"/>
        <v/>
      </c>
      <c r="U541" s="303" t="str">
        <f t="shared" si="417"/>
        <v/>
      </c>
      <c r="V541" s="300" t="str">
        <f t="shared" si="418"/>
        <v/>
      </c>
      <c r="W541" s="192" t="str">
        <f t="shared" si="419"/>
        <v/>
      </c>
      <c r="X541" s="303" t="str">
        <f t="shared" si="420"/>
        <v/>
      </c>
      <c r="Y541" s="300" t="str">
        <f t="shared" si="421"/>
        <v/>
      </c>
      <c r="Z541" s="300" t="str">
        <f t="shared" si="422"/>
        <v/>
      </c>
      <c r="AA541" s="303" t="str">
        <f t="shared" si="423"/>
        <v/>
      </c>
      <c r="AB541" s="300" t="str">
        <f t="shared" si="424"/>
        <v/>
      </c>
      <c r="AC541" s="300" t="str">
        <f t="shared" si="425"/>
        <v/>
      </c>
      <c r="AD541" s="300" t="str">
        <f t="shared" si="426"/>
        <v/>
      </c>
      <c r="AE541" s="192" t="str">
        <f t="shared" si="427"/>
        <v/>
      </c>
      <c r="AF541" s="192" t="str">
        <f t="shared" si="428"/>
        <v/>
      </c>
      <c r="AG541" s="192"/>
      <c r="AJ541" s="300" t="str">
        <f t="shared" si="429"/>
        <v/>
      </c>
      <c r="AK541" s="300" t="str">
        <f t="shared" si="430"/>
        <v/>
      </c>
      <c r="AL541" s="300" t="str">
        <f t="shared" si="431"/>
        <v/>
      </c>
      <c r="AM541" s="300" t="str">
        <f t="shared" si="432"/>
        <v/>
      </c>
      <c r="AN541" s="300" t="str">
        <f t="shared" si="433"/>
        <v/>
      </c>
      <c r="AO541" s="300" t="str">
        <f t="shared" si="434"/>
        <v>физ</v>
      </c>
      <c r="AP541" s="300" t="str">
        <f t="shared" si="435"/>
        <v/>
      </c>
      <c r="AQ541" s="300" t="str">
        <f t="shared" si="436"/>
        <v/>
      </c>
      <c r="AR541" s="306" t="str">
        <f t="shared" si="437"/>
        <v/>
      </c>
      <c r="AS541" s="300" t="str">
        <f t="shared" si="438"/>
        <v/>
      </c>
      <c r="AT541" s="300" t="str">
        <f t="shared" si="439"/>
        <v/>
      </c>
      <c r="AU541" s="192" t="str">
        <f t="shared" si="440"/>
        <v>физ</v>
      </c>
      <c r="AV541" s="192" t="str">
        <f t="shared" si="441"/>
        <v>физ90601418общпро</v>
      </c>
      <c r="AW541" s="191">
        <f t="shared" si="442"/>
        <v>8218</v>
      </c>
      <c r="AX541" s="191">
        <f t="shared" si="443"/>
        <v>2838</v>
      </c>
      <c r="AY541" s="191">
        <f t="shared" si="444"/>
        <v>0</v>
      </c>
      <c r="AZ541" s="191">
        <f t="shared" si="445"/>
        <v>0</v>
      </c>
      <c r="BA541" s="193">
        <f t="shared" si="446"/>
        <v>1</v>
      </c>
      <c r="BB541" s="193">
        <f t="shared" si="447"/>
        <v>1</v>
      </c>
      <c r="BC541" s="193">
        <f t="shared" si="448"/>
        <v>1</v>
      </c>
      <c r="BD541" s="191">
        <f t="shared" si="410"/>
        <v>0</v>
      </c>
      <c r="BE541" s="191">
        <f t="shared" si="449"/>
        <v>0</v>
      </c>
      <c r="BF541" s="210">
        <f t="shared" si="450"/>
        <v>0</v>
      </c>
      <c r="BG541" s="211">
        <f t="shared" si="451"/>
        <v>0</v>
      </c>
      <c r="BH541" s="289"/>
      <c r="BI541" s="289"/>
      <c r="BJ541" s="228"/>
      <c r="BK541" s="228"/>
      <c r="BL541" s="233" t="str">
        <f t="shared" si="452"/>
        <v>11</v>
      </c>
    </row>
    <row r="542" spans="1:64" ht="12" customHeight="1">
      <c r="A542" s="333" t="s">
        <v>688</v>
      </c>
      <c r="B542" s="381" t="s">
        <v>429</v>
      </c>
      <c r="C542" s="333" t="s">
        <v>660</v>
      </c>
      <c r="D542" s="381" t="s">
        <v>411</v>
      </c>
      <c r="E542" s="381" t="s">
        <v>1080</v>
      </c>
      <c r="F542" s="381" t="s">
        <v>586</v>
      </c>
      <c r="G542" s="381" t="s">
        <v>397</v>
      </c>
      <c r="H542" s="100" t="s">
        <v>653</v>
      </c>
      <c r="I542" s="381" t="s">
        <v>505</v>
      </c>
      <c r="J542" s="382">
        <v>38126</v>
      </c>
      <c r="K542" s="382">
        <v>27661</v>
      </c>
      <c r="L542" s="191" t="str">
        <f t="shared" si="411"/>
        <v>906014181101304008001024434001</v>
      </c>
      <c r="M542" s="192">
        <f t="array" ref="M542">IF(COUNT(SEARCH(Удалить_Роспись_КВСР,$B542)*SEARCH(Удалить_Роспись_ПБС,$C542)*SEARCH(Удалить_Роспись_КФСР, $D542)*SEARCH(Удалить_Роспись_КЦСР,$E542)*SEARCH(Удалить_Роспись_КВР,$F542)*SEARCH(Удалить_Роспись_ЭК,$H542)*SEARCH(Удалить_Роспись_КР,$I542))&gt;0,0,1)</f>
        <v>1</v>
      </c>
      <c r="N542" s="192">
        <v>0</v>
      </c>
      <c r="O542" s="192" t="str">
        <f t="shared" si="412"/>
        <v/>
      </c>
      <c r="P542" s="192" t="str">
        <f t="shared" si="453"/>
        <v/>
      </c>
      <c r="Q542" s="300" t="str">
        <f t="shared" si="413"/>
        <v/>
      </c>
      <c r="R542" s="300" t="str">
        <f t="shared" si="414"/>
        <v/>
      </c>
      <c r="S542" s="300" t="str">
        <f t="shared" si="415"/>
        <v/>
      </c>
      <c r="T542" s="192" t="str">
        <f t="shared" si="416"/>
        <v/>
      </c>
      <c r="U542" s="303" t="str">
        <f t="shared" si="417"/>
        <v/>
      </c>
      <c r="V542" s="300" t="str">
        <f t="shared" si="418"/>
        <v/>
      </c>
      <c r="W542" s="192" t="str">
        <f t="shared" si="419"/>
        <v/>
      </c>
      <c r="X542" s="303" t="str">
        <f t="shared" si="420"/>
        <v/>
      </c>
      <c r="Y542" s="300" t="str">
        <f t="shared" si="421"/>
        <v/>
      </c>
      <c r="Z542" s="300" t="str">
        <f t="shared" si="422"/>
        <v/>
      </c>
      <c r="AA542" s="303" t="str">
        <f t="shared" si="423"/>
        <v/>
      </c>
      <c r="AB542" s="300" t="str">
        <f t="shared" si="424"/>
        <v/>
      </c>
      <c r="AC542" s="300" t="str">
        <f t="shared" si="425"/>
        <v/>
      </c>
      <c r="AD542" s="300" t="str">
        <f t="shared" si="426"/>
        <v/>
      </c>
      <c r="AE542" s="192" t="str">
        <f t="shared" si="427"/>
        <v/>
      </c>
      <c r="AF542" s="192" t="str">
        <f t="shared" si="428"/>
        <v/>
      </c>
      <c r="AG542" s="192"/>
      <c r="AJ542" s="300" t="str">
        <f t="shared" si="429"/>
        <v/>
      </c>
      <c r="AK542" s="300" t="str">
        <f t="shared" si="430"/>
        <v/>
      </c>
      <c r="AL542" s="300" t="str">
        <f t="shared" si="431"/>
        <v/>
      </c>
      <c r="AM542" s="300" t="str">
        <f t="shared" si="432"/>
        <v/>
      </c>
      <c r="AN542" s="300" t="str">
        <f t="shared" si="433"/>
        <v/>
      </c>
      <c r="AO542" s="300" t="str">
        <f t="shared" si="434"/>
        <v>физ</v>
      </c>
      <c r="AP542" s="300" t="str">
        <f t="shared" si="435"/>
        <v/>
      </c>
      <c r="AQ542" s="300" t="str">
        <f t="shared" si="436"/>
        <v/>
      </c>
      <c r="AR542" s="306" t="str">
        <f t="shared" si="437"/>
        <v/>
      </c>
      <c r="AS542" s="300" t="str">
        <f t="shared" si="438"/>
        <v/>
      </c>
      <c r="AT542" s="300" t="str">
        <f t="shared" si="439"/>
        <v/>
      </c>
      <c r="AU542" s="192" t="str">
        <f t="shared" si="440"/>
        <v>физ</v>
      </c>
      <c r="AV542" s="192" t="str">
        <f t="shared" si="441"/>
        <v>физ90601418общпро</v>
      </c>
      <c r="AW542" s="191">
        <f t="shared" si="442"/>
        <v>38126</v>
      </c>
      <c r="AX542" s="191">
        <f t="shared" si="443"/>
        <v>27661</v>
      </c>
      <c r="AY542" s="191">
        <f t="shared" si="444"/>
        <v>0</v>
      </c>
      <c r="AZ542" s="191">
        <f t="shared" si="445"/>
        <v>0</v>
      </c>
      <c r="BA542" s="193">
        <f t="shared" si="446"/>
        <v>1</v>
      </c>
      <c r="BB542" s="193">
        <f t="shared" si="447"/>
        <v>1</v>
      </c>
      <c r="BC542" s="193">
        <f t="shared" si="448"/>
        <v>1</v>
      </c>
      <c r="BD542" s="191">
        <f t="shared" si="410"/>
        <v>0</v>
      </c>
      <c r="BE542" s="191">
        <f t="shared" si="449"/>
        <v>0</v>
      </c>
      <c r="BF542" s="210">
        <f t="shared" si="450"/>
        <v>0</v>
      </c>
      <c r="BG542" s="211">
        <f t="shared" si="451"/>
        <v>0</v>
      </c>
      <c r="BH542" s="289"/>
      <c r="BI542" s="289"/>
      <c r="BJ542" s="228"/>
      <c r="BK542" s="228"/>
      <c r="BL542" s="233" t="str">
        <f t="shared" si="452"/>
        <v>11</v>
      </c>
    </row>
    <row r="543" spans="1:64" ht="12" customHeight="1">
      <c r="A543" s="333" t="s">
        <v>688</v>
      </c>
      <c r="B543" s="381" t="s">
        <v>429</v>
      </c>
      <c r="C543" s="333" t="s">
        <v>660</v>
      </c>
      <c r="D543" s="381" t="s">
        <v>411</v>
      </c>
      <c r="E543" s="381" t="s">
        <v>1081</v>
      </c>
      <c r="F543" s="381" t="s">
        <v>608</v>
      </c>
      <c r="G543" s="381" t="s">
        <v>385</v>
      </c>
      <c r="H543" s="100" t="s">
        <v>653</v>
      </c>
      <c r="I543" s="381" t="s">
        <v>505</v>
      </c>
      <c r="J543" s="382">
        <v>4974.96</v>
      </c>
      <c r="K543" s="382">
        <v>3009.42</v>
      </c>
      <c r="L543" s="191" t="str">
        <f t="shared" si="411"/>
        <v>906014181101304008101011121101</v>
      </c>
      <c r="M543" s="192">
        <f t="array" ref="M543">IF(COUNT(SEARCH(Удалить_Роспись_КВСР,$B543)*SEARCH(Удалить_Роспись_ПБС,$C543)*SEARCH(Удалить_Роспись_КФСР, $D543)*SEARCH(Удалить_Роспись_КЦСР,$E543)*SEARCH(Удалить_Роспись_КВР,$F543)*SEARCH(Удалить_Роспись_ЭК,$H543)*SEARCH(Удалить_Роспись_КР,$I543))&gt;0,0,1)</f>
        <v>1</v>
      </c>
      <c r="N543" s="192">
        <v>0</v>
      </c>
      <c r="O543" s="192" t="str">
        <f t="shared" si="412"/>
        <v/>
      </c>
      <c r="P543" s="192" t="str">
        <f t="shared" si="453"/>
        <v/>
      </c>
      <c r="Q543" s="300" t="str">
        <f t="shared" si="413"/>
        <v/>
      </c>
      <c r="R543" s="300" t="str">
        <f t="shared" si="414"/>
        <v/>
      </c>
      <c r="S543" s="300" t="str">
        <f t="shared" si="415"/>
        <v/>
      </c>
      <c r="T543" s="192" t="str">
        <f t="shared" si="416"/>
        <v/>
      </c>
      <c r="U543" s="303" t="str">
        <f t="shared" si="417"/>
        <v/>
      </c>
      <c r="V543" s="300" t="str">
        <f t="shared" si="418"/>
        <v/>
      </c>
      <c r="W543" s="192" t="str">
        <f t="shared" si="419"/>
        <v/>
      </c>
      <c r="X543" s="303" t="str">
        <f t="shared" si="420"/>
        <v/>
      </c>
      <c r="Y543" s="300" t="str">
        <f t="shared" si="421"/>
        <v/>
      </c>
      <c r="Z543" s="300" t="str">
        <f t="shared" si="422"/>
        <v/>
      </c>
      <c r="AA543" s="303" t="str">
        <f t="shared" si="423"/>
        <v/>
      </c>
      <c r="AB543" s="300" t="str">
        <f t="shared" si="424"/>
        <v/>
      </c>
      <c r="AC543" s="300" t="str">
        <f t="shared" si="425"/>
        <v/>
      </c>
      <c r="AD543" s="300" t="str">
        <f t="shared" si="426"/>
        <v/>
      </c>
      <c r="AE543" s="192" t="str">
        <f t="shared" si="427"/>
        <v/>
      </c>
      <c r="AF543" s="192" t="str">
        <f t="shared" si="428"/>
        <v/>
      </c>
      <c r="AG543" s="192"/>
      <c r="AJ543" s="300" t="str">
        <f t="shared" si="429"/>
        <v/>
      </c>
      <c r="AK543" s="300" t="str">
        <f t="shared" si="430"/>
        <v/>
      </c>
      <c r="AL543" s="300" t="str">
        <f t="shared" si="431"/>
        <v/>
      </c>
      <c r="AM543" s="300" t="str">
        <f t="shared" si="432"/>
        <v/>
      </c>
      <c r="AN543" s="300" t="str">
        <f t="shared" si="433"/>
        <v/>
      </c>
      <c r="AO543" s="300" t="str">
        <f t="shared" si="434"/>
        <v>физ</v>
      </c>
      <c r="AP543" s="300" t="str">
        <f t="shared" si="435"/>
        <v/>
      </c>
      <c r="AQ543" s="300" t="str">
        <f t="shared" si="436"/>
        <v/>
      </c>
      <c r="AR543" s="306" t="str">
        <f t="shared" si="437"/>
        <v/>
      </c>
      <c r="AS543" s="300" t="str">
        <f t="shared" si="438"/>
        <v/>
      </c>
      <c r="AT543" s="300" t="str">
        <f t="shared" si="439"/>
        <v/>
      </c>
      <c r="AU543" s="192" t="str">
        <f t="shared" si="440"/>
        <v>физ</v>
      </c>
      <c r="AV543" s="192" t="str">
        <f t="shared" si="441"/>
        <v>физ90601418общопл</v>
      </c>
      <c r="AW543" s="191">
        <f t="shared" si="442"/>
        <v>4974.96</v>
      </c>
      <c r="AX543" s="191">
        <f t="shared" si="443"/>
        <v>3009.42</v>
      </c>
      <c r="AY543" s="191">
        <f t="shared" si="444"/>
        <v>0</v>
      </c>
      <c r="AZ543" s="191">
        <f t="shared" si="445"/>
        <v>0</v>
      </c>
      <c r="BA543" s="193">
        <f t="shared" si="446"/>
        <v>1</v>
      </c>
      <c r="BB543" s="193">
        <f t="shared" si="447"/>
        <v>1</v>
      </c>
      <c r="BC543" s="193">
        <f t="shared" si="448"/>
        <v>1</v>
      </c>
      <c r="BD543" s="191">
        <f t="shared" si="410"/>
        <v>0</v>
      </c>
      <c r="BE543" s="191">
        <f t="shared" si="449"/>
        <v>0</v>
      </c>
      <c r="BF543" s="210">
        <f t="shared" si="450"/>
        <v>0</v>
      </c>
      <c r="BG543" s="211">
        <f t="shared" si="451"/>
        <v>0</v>
      </c>
      <c r="BH543" s="289"/>
      <c r="BI543" s="289"/>
      <c r="BJ543" s="228"/>
      <c r="BK543" s="228"/>
      <c r="BL543" s="233" t="str">
        <f t="shared" si="452"/>
        <v>11</v>
      </c>
    </row>
    <row r="544" spans="1:64" ht="12" customHeight="1">
      <c r="A544" s="333" t="s">
        <v>688</v>
      </c>
      <c r="B544" s="381" t="s">
        <v>429</v>
      </c>
      <c r="C544" s="333" t="s">
        <v>660</v>
      </c>
      <c r="D544" s="381" t="s">
        <v>411</v>
      </c>
      <c r="E544" s="381" t="s">
        <v>1081</v>
      </c>
      <c r="F544" s="381" t="s">
        <v>902</v>
      </c>
      <c r="G544" s="381" t="s">
        <v>387</v>
      </c>
      <c r="H544" s="100" t="s">
        <v>653</v>
      </c>
      <c r="I544" s="381" t="s">
        <v>505</v>
      </c>
      <c r="J544" s="382">
        <v>1502.44</v>
      </c>
      <c r="K544" s="382">
        <v>876.4</v>
      </c>
      <c r="L544" s="191" t="str">
        <f t="shared" si="411"/>
        <v>906014181101304008101011921301</v>
      </c>
      <c r="M544" s="192">
        <f t="array" ref="M544">IF(COUNT(SEARCH(Удалить_Роспись_КВСР,$B544)*SEARCH(Удалить_Роспись_ПБС,$C544)*SEARCH(Удалить_Роспись_КФСР, $D544)*SEARCH(Удалить_Роспись_КЦСР,$E544)*SEARCH(Удалить_Роспись_КВР,$F544)*SEARCH(Удалить_Роспись_ЭК,$H544)*SEARCH(Удалить_Роспись_КР,$I544))&gt;0,0,1)</f>
        <v>1</v>
      </c>
      <c r="N544" s="192">
        <v>0</v>
      </c>
      <c r="O544" s="192" t="str">
        <f t="shared" si="412"/>
        <v/>
      </c>
      <c r="P544" s="192" t="str">
        <f t="shared" si="453"/>
        <v/>
      </c>
      <c r="Q544" s="300" t="str">
        <f t="shared" si="413"/>
        <v/>
      </c>
      <c r="R544" s="300" t="str">
        <f t="shared" si="414"/>
        <v/>
      </c>
      <c r="S544" s="300" t="str">
        <f t="shared" si="415"/>
        <v/>
      </c>
      <c r="T544" s="192" t="str">
        <f t="shared" si="416"/>
        <v/>
      </c>
      <c r="U544" s="303" t="str">
        <f t="shared" si="417"/>
        <v/>
      </c>
      <c r="V544" s="300" t="str">
        <f t="shared" si="418"/>
        <v/>
      </c>
      <c r="W544" s="192" t="str">
        <f t="shared" si="419"/>
        <v/>
      </c>
      <c r="X544" s="303" t="str">
        <f t="shared" si="420"/>
        <v/>
      </c>
      <c r="Y544" s="300" t="str">
        <f t="shared" si="421"/>
        <v/>
      </c>
      <c r="Z544" s="300" t="str">
        <f t="shared" si="422"/>
        <v/>
      </c>
      <c r="AA544" s="303" t="str">
        <f t="shared" si="423"/>
        <v/>
      </c>
      <c r="AB544" s="300" t="str">
        <f t="shared" si="424"/>
        <v/>
      </c>
      <c r="AC544" s="300" t="str">
        <f t="shared" si="425"/>
        <v/>
      </c>
      <c r="AD544" s="300" t="str">
        <f t="shared" si="426"/>
        <v/>
      </c>
      <c r="AE544" s="192" t="str">
        <f t="shared" si="427"/>
        <v/>
      </c>
      <c r="AF544" s="192" t="str">
        <f t="shared" si="428"/>
        <v/>
      </c>
      <c r="AG544" s="192"/>
      <c r="AJ544" s="300" t="str">
        <f t="shared" si="429"/>
        <v/>
      </c>
      <c r="AK544" s="300" t="str">
        <f t="shared" si="430"/>
        <v/>
      </c>
      <c r="AL544" s="300" t="str">
        <f t="shared" si="431"/>
        <v/>
      </c>
      <c r="AM544" s="300" t="str">
        <f t="shared" si="432"/>
        <v/>
      </c>
      <c r="AN544" s="300" t="str">
        <f t="shared" si="433"/>
        <v/>
      </c>
      <c r="AO544" s="300" t="str">
        <f t="shared" si="434"/>
        <v>физ</v>
      </c>
      <c r="AP544" s="300" t="str">
        <f t="shared" si="435"/>
        <v/>
      </c>
      <c r="AQ544" s="300" t="str">
        <f t="shared" si="436"/>
        <v/>
      </c>
      <c r="AR544" s="306" t="str">
        <f t="shared" si="437"/>
        <v/>
      </c>
      <c r="AS544" s="300" t="str">
        <f t="shared" si="438"/>
        <v/>
      </c>
      <c r="AT544" s="300" t="str">
        <f t="shared" si="439"/>
        <v/>
      </c>
      <c r="AU544" s="192" t="str">
        <f t="shared" si="440"/>
        <v>физ</v>
      </c>
      <c r="AV544" s="192" t="str">
        <f t="shared" si="441"/>
        <v>физ90601418общопл</v>
      </c>
      <c r="AW544" s="191">
        <f t="shared" si="442"/>
        <v>1502.44</v>
      </c>
      <c r="AX544" s="191">
        <f t="shared" si="443"/>
        <v>876.4</v>
      </c>
      <c r="AY544" s="191">
        <f t="shared" si="444"/>
        <v>0</v>
      </c>
      <c r="AZ544" s="191">
        <f t="shared" si="445"/>
        <v>0</v>
      </c>
      <c r="BA544" s="193">
        <f t="shared" si="446"/>
        <v>1</v>
      </c>
      <c r="BB544" s="193">
        <f t="shared" si="447"/>
        <v>1</v>
      </c>
      <c r="BC544" s="193">
        <f t="shared" si="448"/>
        <v>1</v>
      </c>
      <c r="BD544" s="191">
        <f t="shared" si="410"/>
        <v>0</v>
      </c>
      <c r="BE544" s="191">
        <f t="shared" si="449"/>
        <v>0</v>
      </c>
      <c r="BF544" s="210">
        <f t="shared" si="450"/>
        <v>0</v>
      </c>
      <c r="BG544" s="211">
        <f t="shared" si="451"/>
        <v>0</v>
      </c>
      <c r="BH544" s="289"/>
      <c r="BI544" s="289"/>
      <c r="BJ544" s="228"/>
      <c r="BK544" s="228"/>
      <c r="BL544" s="233" t="str">
        <f t="shared" si="452"/>
        <v>11</v>
      </c>
    </row>
    <row r="545" spans="1:64" ht="12" customHeight="1">
      <c r="A545" s="333" t="s">
        <v>688</v>
      </c>
      <c r="B545" s="381" t="s">
        <v>429</v>
      </c>
      <c r="C545" s="333" t="s">
        <v>660</v>
      </c>
      <c r="D545" s="381" t="s">
        <v>411</v>
      </c>
      <c r="E545" s="381" t="s">
        <v>1082</v>
      </c>
      <c r="F545" s="381" t="s">
        <v>586</v>
      </c>
      <c r="G545" s="381" t="s">
        <v>407</v>
      </c>
      <c r="H545" s="100" t="s">
        <v>653</v>
      </c>
      <c r="I545" s="381" t="s">
        <v>505</v>
      </c>
      <c r="J545" s="382">
        <v>23600</v>
      </c>
      <c r="K545" s="382">
        <v>23600</v>
      </c>
      <c r="L545" s="191" t="str">
        <f t="shared" si="411"/>
        <v>906014181101304008Ф01024431001</v>
      </c>
      <c r="M545" s="192">
        <f t="array" ref="M545">IF(COUNT(SEARCH(Удалить_Роспись_КВСР,$B545)*SEARCH(Удалить_Роспись_ПБС,$C545)*SEARCH(Удалить_Роспись_КФСР, $D545)*SEARCH(Удалить_Роспись_КЦСР,$E545)*SEARCH(Удалить_Роспись_КВР,$F545)*SEARCH(Удалить_Роспись_ЭК,$H545)*SEARCH(Удалить_Роспись_КР,$I545))&gt;0,0,1)</f>
        <v>1</v>
      </c>
      <c r="N545" s="192">
        <v>0</v>
      </c>
      <c r="O545" s="192" t="str">
        <f t="shared" si="412"/>
        <v/>
      </c>
      <c r="P545" s="192" t="str">
        <f t="shared" si="453"/>
        <v/>
      </c>
      <c r="Q545" s="300" t="str">
        <f t="shared" si="413"/>
        <v/>
      </c>
      <c r="R545" s="300" t="str">
        <f t="shared" si="414"/>
        <v/>
      </c>
      <c r="S545" s="300" t="str">
        <f t="shared" si="415"/>
        <v/>
      </c>
      <c r="T545" s="192" t="str">
        <f t="shared" si="416"/>
        <v/>
      </c>
      <c r="U545" s="303" t="str">
        <f t="shared" si="417"/>
        <v/>
      </c>
      <c r="V545" s="300" t="str">
        <f t="shared" si="418"/>
        <v/>
      </c>
      <c r="W545" s="192" t="str">
        <f t="shared" si="419"/>
        <v/>
      </c>
      <c r="X545" s="303" t="str">
        <f t="shared" si="420"/>
        <v/>
      </c>
      <c r="Y545" s="300" t="str">
        <f t="shared" si="421"/>
        <v/>
      </c>
      <c r="Z545" s="300" t="str">
        <f t="shared" si="422"/>
        <v/>
      </c>
      <c r="AA545" s="303" t="str">
        <f t="shared" si="423"/>
        <v/>
      </c>
      <c r="AB545" s="300" t="str">
        <f t="shared" si="424"/>
        <v/>
      </c>
      <c r="AC545" s="300" t="str">
        <f t="shared" si="425"/>
        <v/>
      </c>
      <c r="AD545" s="300" t="str">
        <f t="shared" si="426"/>
        <v/>
      </c>
      <c r="AE545" s="192" t="str">
        <f t="shared" si="427"/>
        <v/>
      </c>
      <c r="AF545" s="192" t="str">
        <f t="shared" si="428"/>
        <v/>
      </c>
      <c r="AG545" s="192"/>
      <c r="AJ545" s="300" t="str">
        <f t="shared" si="429"/>
        <v/>
      </c>
      <c r="AK545" s="300" t="str">
        <f t="shared" si="430"/>
        <v/>
      </c>
      <c r="AL545" s="300" t="str">
        <f t="shared" si="431"/>
        <v/>
      </c>
      <c r="AM545" s="300" t="str">
        <f t="shared" si="432"/>
        <v/>
      </c>
      <c r="AN545" s="300" t="str">
        <f t="shared" si="433"/>
        <v/>
      </c>
      <c r="AO545" s="300" t="str">
        <f t="shared" si="434"/>
        <v>физ</v>
      </c>
      <c r="AP545" s="300" t="str">
        <f t="shared" si="435"/>
        <v/>
      </c>
      <c r="AQ545" s="300" t="str">
        <f t="shared" si="436"/>
        <v/>
      </c>
      <c r="AR545" s="306" t="str">
        <f t="shared" si="437"/>
        <v/>
      </c>
      <c r="AS545" s="300" t="str">
        <f t="shared" si="438"/>
        <v/>
      </c>
      <c r="AT545" s="300" t="str">
        <f t="shared" si="439"/>
        <v/>
      </c>
      <c r="AU545" s="192" t="str">
        <f t="shared" si="440"/>
        <v>физ</v>
      </c>
      <c r="AV545" s="192" t="str">
        <f t="shared" si="441"/>
        <v>физ90601418общосн</v>
      </c>
      <c r="AW545" s="191">
        <f t="shared" si="442"/>
        <v>23600</v>
      </c>
      <c r="AX545" s="191">
        <f t="shared" si="443"/>
        <v>23600</v>
      </c>
      <c r="AY545" s="191">
        <f t="shared" si="444"/>
        <v>0</v>
      </c>
      <c r="AZ545" s="191">
        <f t="shared" si="445"/>
        <v>0</v>
      </c>
      <c r="BA545" s="193">
        <f t="shared" si="446"/>
        <v>1</v>
      </c>
      <c r="BB545" s="193">
        <f t="shared" si="447"/>
        <v>1</v>
      </c>
      <c r="BC545" s="193">
        <f t="shared" si="448"/>
        <v>1</v>
      </c>
      <c r="BD545" s="191">
        <f t="shared" si="410"/>
        <v>0</v>
      </c>
      <c r="BE545" s="191">
        <f t="shared" si="449"/>
        <v>0</v>
      </c>
      <c r="BF545" s="210">
        <f t="shared" si="450"/>
        <v>0</v>
      </c>
      <c r="BG545" s="211">
        <f t="shared" si="451"/>
        <v>0</v>
      </c>
      <c r="BH545" s="289"/>
      <c r="BI545" s="289"/>
      <c r="BJ545" s="228"/>
      <c r="BK545" s="228"/>
      <c r="BL545" s="233" t="str">
        <f t="shared" si="452"/>
        <v>11</v>
      </c>
    </row>
    <row r="546" spans="1:64" ht="12" hidden="1" customHeight="1">
      <c r="A546" s="333" t="s">
        <v>689</v>
      </c>
      <c r="B546" s="381" t="s">
        <v>329</v>
      </c>
      <c r="C546" s="333" t="s">
        <v>661</v>
      </c>
      <c r="D546" s="381" t="s">
        <v>399</v>
      </c>
      <c r="E546" s="381" t="s">
        <v>864</v>
      </c>
      <c r="F546" s="381" t="s">
        <v>619</v>
      </c>
      <c r="G546" s="381" t="s">
        <v>398</v>
      </c>
      <c r="H546" s="100" t="s">
        <v>653</v>
      </c>
      <c r="I546" s="381" t="s">
        <v>339</v>
      </c>
      <c r="J546" s="382">
        <v>7200</v>
      </c>
      <c r="K546" s="382">
        <v>0</v>
      </c>
      <c r="L546" s="191" t="str">
        <f t="shared" si="411"/>
        <v>890014190113111007514053025110</v>
      </c>
      <c r="M546" s="192">
        <f t="array" ref="M546">IF(COUNT(SEARCH(Удалить_Роспись_КВСР,$B546)*SEARCH(Удалить_Роспись_ПБС,$C546)*SEARCH(Удалить_Роспись_КФСР, $D546)*SEARCH(Удалить_Роспись_КЦСР,$E546)*SEARCH(Удалить_Роспись_КВР,$F546)*SEARCH(Удалить_Роспись_ЭК,$H546)*SEARCH(Удалить_Роспись_КР,$I546))&gt;0,0,1)</f>
        <v>0</v>
      </c>
      <c r="N546" s="192">
        <v>0</v>
      </c>
      <c r="O546" s="192" t="str">
        <f t="shared" si="412"/>
        <v/>
      </c>
      <c r="P546" s="192" t="str">
        <f t="shared" si="453"/>
        <v/>
      </c>
      <c r="Q546" s="300" t="str">
        <f t="shared" si="413"/>
        <v/>
      </c>
      <c r="R546" s="300" t="str">
        <f t="shared" si="414"/>
        <v/>
      </c>
      <c r="S546" s="300" t="str">
        <f t="shared" si="415"/>
        <v/>
      </c>
      <c r="T546" s="192" t="str">
        <f t="shared" si="416"/>
        <v/>
      </c>
      <c r="U546" s="303" t="str">
        <f t="shared" si="417"/>
        <v/>
      </c>
      <c r="V546" s="300" t="str">
        <f t="shared" si="418"/>
        <v/>
      </c>
      <c r="W546" s="192" t="str">
        <f t="shared" si="419"/>
        <v/>
      </c>
      <c r="X546" s="303" t="str">
        <f t="shared" si="420"/>
        <v/>
      </c>
      <c r="Y546" s="300" t="str">
        <f t="shared" si="421"/>
        <v/>
      </c>
      <c r="Z546" s="300" t="str">
        <f t="shared" si="422"/>
        <v>меж</v>
      </c>
      <c r="AA546" s="303" t="str">
        <f t="shared" si="423"/>
        <v/>
      </c>
      <c r="AB546" s="300" t="str">
        <f t="shared" si="424"/>
        <v/>
      </c>
      <c r="AC546" s="300" t="str">
        <f t="shared" si="425"/>
        <v/>
      </c>
      <c r="AD546" s="300" t="str">
        <f t="shared" si="426"/>
        <v/>
      </c>
      <c r="AE546" s="192" t="str">
        <f t="shared" si="427"/>
        <v/>
      </c>
      <c r="AF546" s="192" t="str">
        <f t="shared" si="428"/>
        <v/>
      </c>
      <c r="AG546" s="192"/>
      <c r="AJ546" s="300" t="str">
        <f t="shared" si="429"/>
        <v/>
      </c>
      <c r="AK546" s="300" t="str">
        <f t="shared" si="430"/>
        <v/>
      </c>
      <c r="AL546" s="300" t="str">
        <f t="shared" si="431"/>
        <v/>
      </c>
      <c r="AM546" s="300" t="str">
        <f t="shared" si="432"/>
        <v>меж</v>
      </c>
      <c r="AN546" s="300" t="str">
        <f t="shared" si="433"/>
        <v/>
      </c>
      <c r="AO546" s="300" t="str">
        <f t="shared" si="434"/>
        <v/>
      </c>
      <c r="AP546" s="300" t="str">
        <f t="shared" si="435"/>
        <v/>
      </c>
      <c r="AQ546" s="300" t="str">
        <f t="shared" si="436"/>
        <v/>
      </c>
      <c r="AR546" s="306" t="str">
        <f t="shared" si="437"/>
        <v/>
      </c>
      <c r="AS546" s="300" t="str">
        <f t="shared" si="438"/>
        <v/>
      </c>
      <c r="AT546" s="300" t="str">
        <f t="shared" si="439"/>
        <v/>
      </c>
      <c r="AU546" s="192" t="str">
        <f t="shared" si="440"/>
        <v>меж</v>
      </c>
      <c r="AV546" s="192" t="str">
        <f t="shared" si="441"/>
        <v>меж89001419общпро</v>
      </c>
      <c r="AW546" s="191">
        <f t="shared" si="442"/>
        <v>0</v>
      </c>
      <c r="AX546" s="191">
        <f t="shared" si="443"/>
        <v>0</v>
      </c>
      <c r="AY546" s="191">
        <f t="shared" si="444"/>
        <v>0</v>
      </c>
      <c r="AZ546" s="191">
        <f t="shared" si="445"/>
        <v>0</v>
      </c>
      <c r="BA546" s="193">
        <f t="shared" si="446"/>
        <v>1</v>
      </c>
      <c r="BB546" s="193">
        <f t="shared" si="447"/>
        <v>1</v>
      </c>
      <c r="BC546" s="193">
        <f t="shared" si="448"/>
        <v>1</v>
      </c>
      <c r="BD546" s="191">
        <f t="shared" si="410"/>
        <v>0</v>
      </c>
      <c r="BE546" s="191">
        <f t="shared" si="449"/>
        <v>0</v>
      </c>
      <c r="BF546" s="210">
        <f t="shared" si="450"/>
        <v>0</v>
      </c>
      <c r="BG546" s="211">
        <f t="shared" si="451"/>
        <v>0</v>
      </c>
      <c r="BH546" s="289"/>
      <c r="BI546" s="289"/>
      <c r="BJ546" s="228"/>
      <c r="BK546" s="228"/>
      <c r="BL546" s="233" t="str">
        <f t="shared" si="452"/>
        <v/>
      </c>
    </row>
    <row r="547" spans="1:64" ht="12" hidden="1" customHeight="1">
      <c r="A547" s="333" t="s">
        <v>689</v>
      </c>
      <c r="B547" s="381" t="s">
        <v>329</v>
      </c>
      <c r="C547" s="333" t="s">
        <v>661</v>
      </c>
      <c r="D547" s="381" t="s">
        <v>400</v>
      </c>
      <c r="E547" s="381" t="s">
        <v>865</v>
      </c>
      <c r="F547" s="381" t="s">
        <v>619</v>
      </c>
      <c r="G547" s="381" t="s">
        <v>1583</v>
      </c>
      <c r="H547" s="100" t="s">
        <v>653</v>
      </c>
      <c r="I547" s="381" t="s">
        <v>340</v>
      </c>
      <c r="J547" s="382">
        <v>394601</v>
      </c>
      <c r="K547" s="382">
        <v>227958.11</v>
      </c>
      <c r="L547" s="191" t="str">
        <f t="shared" si="411"/>
        <v>890014190203111005118053000004</v>
      </c>
      <c r="M547" s="192">
        <f t="array" ref="M547">IF(COUNT(SEARCH(Удалить_Роспись_КВСР,$B547)*SEARCH(Удалить_Роспись_ПБС,$C547)*SEARCH(Удалить_Роспись_КФСР, $D547)*SEARCH(Удалить_Роспись_КЦСР,$E547)*SEARCH(Удалить_Роспись_КВР,$F547)*SEARCH(Удалить_Роспись_ЭК,$H547)*SEARCH(Удалить_Роспись_КР,$I547))&gt;0,0,1)</f>
        <v>0</v>
      </c>
      <c r="N547" s="192">
        <v>0</v>
      </c>
      <c r="O547" s="192" t="str">
        <f t="shared" si="412"/>
        <v/>
      </c>
      <c r="P547" s="192" t="str">
        <f t="shared" si="453"/>
        <v/>
      </c>
      <c r="Q547" s="300" t="str">
        <f t="shared" si="413"/>
        <v/>
      </c>
      <c r="R547" s="300" t="str">
        <f t="shared" si="414"/>
        <v/>
      </c>
      <c r="S547" s="300" t="str">
        <f t="shared" si="415"/>
        <v/>
      </c>
      <c r="T547" s="192" t="str">
        <f t="shared" si="416"/>
        <v/>
      </c>
      <c r="U547" s="303" t="str">
        <f t="shared" si="417"/>
        <v/>
      </c>
      <c r="V547" s="300" t="str">
        <f t="shared" si="418"/>
        <v/>
      </c>
      <c r="W547" s="192" t="str">
        <f t="shared" si="419"/>
        <v/>
      </c>
      <c r="X547" s="303" t="str">
        <f t="shared" si="420"/>
        <v/>
      </c>
      <c r="Y547" s="300" t="str">
        <f t="shared" si="421"/>
        <v/>
      </c>
      <c r="Z547" s="300" t="str">
        <f t="shared" si="422"/>
        <v/>
      </c>
      <c r="AA547" s="303" t="str">
        <f t="shared" si="423"/>
        <v/>
      </c>
      <c r="AB547" s="300" t="str">
        <f t="shared" si="424"/>
        <v/>
      </c>
      <c r="AC547" s="300" t="str">
        <f t="shared" si="425"/>
        <v/>
      </c>
      <c r="AD547" s="300" t="str">
        <f t="shared" si="426"/>
        <v/>
      </c>
      <c r="AE547" s="192" t="str">
        <f t="shared" si="427"/>
        <v/>
      </c>
      <c r="AF547" s="192" t="str">
        <f t="shared" si="428"/>
        <v/>
      </c>
      <c r="AG547" s="192"/>
      <c r="AJ547" s="300" t="str">
        <f t="shared" si="429"/>
        <v/>
      </c>
      <c r="AK547" s="300" t="str">
        <f t="shared" si="430"/>
        <v/>
      </c>
      <c r="AL547" s="300" t="str">
        <f t="shared" si="431"/>
        <v/>
      </c>
      <c r="AM547" s="300" t="str">
        <f t="shared" si="432"/>
        <v/>
      </c>
      <c r="AN547" s="300" t="str">
        <f t="shared" si="433"/>
        <v/>
      </c>
      <c r="AO547" s="300" t="str">
        <f t="shared" si="434"/>
        <v/>
      </c>
      <c r="AP547" s="300" t="str">
        <f t="shared" si="435"/>
        <v/>
      </c>
      <c r="AQ547" s="300" t="str">
        <f t="shared" si="436"/>
        <v/>
      </c>
      <c r="AR547" s="306" t="str">
        <f t="shared" si="437"/>
        <v/>
      </c>
      <c r="AS547" s="300" t="str">
        <f t="shared" si="438"/>
        <v/>
      </c>
      <c r="AT547" s="300" t="str">
        <f t="shared" si="439"/>
        <v/>
      </c>
      <c r="AU547" s="192" t="str">
        <f t="shared" si="440"/>
        <v>рбс</v>
      </c>
      <c r="AV547" s="192" t="e">
        <f t="shared" si="441"/>
        <v>#N/A</v>
      </c>
      <c r="AW547" s="191">
        <f t="shared" si="442"/>
        <v>0</v>
      </c>
      <c r="AX547" s="191">
        <f t="shared" si="443"/>
        <v>0</v>
      </c>
      <c r="AY547" s="191">
        <f t="shared" si="444"/>
        <v>0</v>
      </c>
      <c r="AZ547" s="191">
        <f t="shared" si="445"/>
        <v>0</v>
      </c>
      <c r="BA547" s="193" t="e">
        <f t="shared" si="446"/>
        <v>#N/A</v>
      </c>
      <c r="BB547" s="193" t="e">
        <f t="shared" si="447"/>
        <v>#N/A</v>
      </c>
      <c r="BC547" s="193" t="e">
        <f t="shared" si="448"/>
        <v>#N/A</v>
      </c>
      <c r="BD547" s="191">
        <f t="shared" si="410"/>
        <v>0</v>
      </c>
      <c r="BE547" s="191" t="e">
        <f t="shared" si="449"/>
        <v>#N/A</v>
      </c>
      <c r="BF547" s="210" t="e">
        <f t="shared" si="450"/>
        <v>#N/A</v>
      </c>
      <c r="BG547" s="211" t="e">
        <f t="shared" si="451"/>
        <v>#N/A</v>
      </c>
      <c r="BH547" s="289"/>
      <c r="BI547" s="289"/>
      <c r="BJ547" s="228"/>
      <c r="BK547" s="228"/>
      <c r="BL547" s="233" t="str">
        <f t="shared" si="452"/>
        <v/>
      </c>
    </row>
    <row r="548" spans="1:64" ht="12" hidden="1" customHeight="1">
      <c r="A548" s="333" t="s">
        <v>689</v>
      </c>
      <c r="B548" s="381" t="s">
        <v>329</v>
      </c>
      <c r="C548" s="333" t="s">
        <v>661</v>
      </c>
      <c r="D548" s="381" t="s">
        <v>401</v>
      </c>
      <c r="E548" s="381" t="s">
        <v>866</v>
      </c>
      <c r="F548" s="381" t="s">
        <v>605</v>
      </c>
      <c r="G548" s="381" t="s">
        <v>398</v>
      </c>
      <c r="H548" s="100" t="s">
        <v>653</v>
      </c>
      <c r="I548" s="381" t="s">
        <v>339</v>
      </c>
      <c r="J548" s="382">
        <v>47296</v>
      </c>
      <c r="K548" s="382">
        <v>47296</v>
      </c>
      <c r="L548" s="191" t="str">
        <f t="shared" si="411"/>
        <v>890014190310042007412054025110</v>
      </c>
      <c r="M548" s="192">
        <f t="array" ref="M548">IF(COUNT(SEARCH(Удалить_Роспись_КВСР,$B548)*SEARCH(Удалить_Роспись_ПБС,$C548)*SEARCH(Удалить_Роспись_КФСР, $D548)*SEARCH(Удалить_Роспись_КЦСР,$E548)*SEARCH(Удалить_Роспись_КВР,$F548)*SEARCH(Удалить_Роспись_ЭК,$H548)*SEARCH(Удалить_Роспись_КР,$I548))&gt;0,0,1)</f>
        <v>0</v>
      </c>
      <c r="N548" s="192">
        <v>0</v>
      </c>
      <c r="O548" s="192" t="str">
        <f t="shared" si="412"/>
        <v/>
      </c>
      <c r="P548" s="192" t="str">
        <f t="shared" si="453"/>
        <v/>
      </c>
      <c r="Q548" s="300" t="str">
        <f t="shared" si="413"/>
        <v/>
      </c>
      <c r="R548" s="300" t="str">
        <f t="shared" si="414"/>
        <v/>
      </c>
      <c r="S548" s="300" t="str">
        <f t="shared" si="415"/>
        <v/>
      </c>
      <c r="T548" s="192" t="str">
        <f t="shared" si="416"/>
        <v/>
      </c>
      <c r="U548" s="303" t="str">
        <f t="shared" si="417"/>
        <v/>
      </c>
      <c r="V548" s="300" t="str">
        <f t="shared" si="418"/>
        <v/>
      </c>
      <c r="W548" s="192" t="str">
        <f t="shared" si="419"/>
        <v/>
      </c>
      <c r="X548" s="303" t="str">
        <f t="shared" si="420"/>
        <v/>
      </c>
      <c r="Y548" s="300" t="str">
        <f t="shared" si="421"/>
        <v/>
      </c>
      <c r="Z548" s="300" t="str">
        <f t="shared" si="422"/>
        <v>меж</v>
      </c>
      <c r="AA548" s="303" t="str">
        <f t="shared" si="423"/>
        <v/>
      </c>
      <c r="AB548" s="300" t="str">
        <f t="shared" si="424"/>
        <v/>
      </c>
      <c r="AC548" s="300" t="str">
        <f t="shared" si="425"/>
        <v/>
      </c>
      <c r="AD548" s="300" t="str">
        <f t="shared" si="426"/>
        <v/>
      </c>
      <c r="AE548" s="192" t="str">
        <f t="shared" si="427"/>
        <v/>
      </c>
      <c r="AF548" s="192" t="str">
        <f t="shared" si="428"/>
        <v/>
      </c>
      <c r="AG548" s="192"/>
      <c r="AJ548" s="300" t="str">
        <f t="shared" si="429"/>
        <v/>
      </c>
      <c r="AK548" s="300" t="str">
        <f t="shared" si="430"/>
        <v/>
      </c>
      <c r="AL548" s="300" t="str">
        <f t="shared" si="431"/>
        <v/>
      </c>
      <c r="AM548" s="300" t="str">
        <f t="shared" si="432"/>
        <v>меж</v>
      </c>
      <c r="AN548" s="300" t="str">
        <f t="shared" si="433"/>
        <v/>
      </c>
      <c r="AO548" s="300" t="str">
        <f t="shared" si="434"/>
        <v/>
      </c>
      <c r="AP548" s="300" t="str">
        <f t="shared" si="435"/>
        <v/>
      </c>
      <c r="AQ548" s="300" t="str">
        <f t="shared" si="436"/>
        <v/>
      </c>
      <c r="AR548" s="306" t="str">
        <f t="shared" si="437"/>
        <v/>
      </c>
      <c r="AS548" s="300" t="str">
        <f t="shared" si="438"/>
        <v/>
      </c>
      <c r="AT548" s="300" t="str">
        <f t="shared" si="439"/>
        <v/>
      </c>
      <c r="AU548" s="192" t="str">
        <f t="shared" si="440"/>
        <v>меж</v>
      </c>
      <c r="AV548" s="192" t="str">
        <f t="shared" si="441"/>
        <v>меж89001419общпро</v>
      </c>
      <c r="AW548" s="191">
        <f t="shared" si="442"/>
        <v>0</v>
      </c>
      <c r="AX548" s="191">
        <f t="shared" si="443"/>
        <v>0</v>
      </c>
      <c r="AY548" s="191">
        <f t="shared" si="444"/>
        <v>0</v>
      </c>
      <c r="AZ548" s="191">
        <f t="shared" si="445"/>
        <v>0</v>
      </c>
      <c r="BA548" s="193">
        <f t="shared" si="446"/>
        <v>1</v>
      </c>
      <c r="BB548" s="193">
        <f t="shared" si="447"/>
        <v>1</v>
      </c>
      <c r="BC548" s="193">
        <f t="shared" si="448"/>
        <v>1</v>
      </c>
      <c r="BD548" s="191">
        <f t="shared" si="410"/>
        <v>0</v>
      </c>
      <c r="BE548" s="191">
        <f t="shared" si="449"/>
        <v>0</v>
      </c>
      <c r="BF548" s="210">
        <f t="shared" si="450"/>
        <v>0</v>
      </c>
      <c r="BG548" s="211">
        <f t="shared" si="451"/>
        <v>0</v>
      </c>
      <c r="BH548" s="289"/>
      <c r="BI548" s="289"/>
      <c r="BJ548" s="228"/>
      <c r="BK548" s="228"/>
      <c r="BL548" s="233" t="str">
        <f t="shared" si="452"/>
        <v/>
      </c>
    </row>
    <row r="549" spans="1:64" ht="12" hidden="1" customHeight="1">
      <c r="A549" s="333" t="s">
        <v>689</v>
      </c>
      <c r="B549" s="381" t="s">
        <v>329</v>
      </c>
      <c r="C549" s="333" t="s">
        <v>661</v>
      </c>
      <c r="D549" s="381" t="s">
        <v>462</v>
      </c>
      <c r="E549" s="381" t="s">
        <v>867</v>
      </c>
      <c r="F549" s="381" t="s">
        <v>605</v>
      </c>
      <c r="G549" s="381" t="s">
        <v>398</v>
      </c>
      <c r="H549" s="100" t="s">
        <v>653</v>
      </c>
      <c r="I549" s="381" t="s">
        <v>339</v>
      </c>
      <c r="J549" s="382">
        <v>1750000</v>
      </c>
      <c r="K549" s="382">
        <v>250000</v>
      </c>
      <c r="L549" s="191" t="str">
        <f t="shared" si="411"/>
        <v>890014190409091007393054025110</v>
      </c>
      <c r="M549" s="192">
        <f t="array" ref="M549">IF(COUNT(SEARCH(Удалить_Роспись_КВСР,$B549)*SEARCH(Удалить_Роспись_ПБС,$C549)*SEARCH(Удалить_Роспись_КФСР, $D549)*SEARCH(Удалить_Роспись_КЦСР,$E549)*SEARCH(Удалить_Роспись_КВР,$F549)*SEARCH(Удалить_Роспись_ЭК,$H549)*SEARCH(Удалить_Роспись_КР,$I549))&gt;0,0,1)</f>
        <v>0</v>
      </c>
      <c r="N549" s="192">
        <v>0</v>
      </c>
      <c r="O549" s="192" t="str">
        <f t="shared" si="412"/>
        <v/>
      </c>
      <c r="P549" s="192" t="str">
        <f t="shared" si="453"/>
        <v/>
      </c>
      <c r="Q549" s="300" t="str">
        <f t="shared" si="413"/>
        <v/>
      </c>
      <c r="R549" s="300" t="str">
        <f t="shared" si="414"/>
        <v/>
      </c>
      <c r="S549" s="300" t="str">
        <f t="shared" si="415"/>
        <v/>
      </c>
      <c r="T549" s="192" t="str">
        <f t="shared" si="416"/>
        <v/>
      </c>
      <c r="U549" s="303" t="str">
        <f t="shared" si="417"/>
        <v/>
      </c>
      <c r="V549" s="300" t="str">
        <f t="shared" si="418"/>
        <v/>
      </c>
      <c r="W549" s="192" t="str">
        <f t="shared" si="419"/>
        <v/>
      </c>
      <c r="X549" s="303" t="str">
        <f t="shared" si="420"/>
        <v/>
      </c>
      <c r="Y549" s="300" t="str">
        <f t="shared" si="421"/>
        <v/>
      </c>
      <c r="Z549" s="300" t="str">
        <f t="shared" si="422"/>
        <v>меж</v>
      </c>
      <c r="AA549" s="303" t="str">
        <f t="shared" si="423"/>
        <v/>
      </c>
      <c r="AB549" s="300" t="str">
        <f t="shared" si="424"/>
        <v/>
      </c>
      <c r="AC549" s="300" t="str">
        <f t="shared" si="425"/>
        <v/>
      </c>
      <c r="AD549" s="300" t="str">
        <f t="shared" si="426"/>
        <v/>
      </c>
      <c r="AE549" s="192" t="str">
        <f t="shared" si="427"/>
        <v/>
      </c>
      <c r="AF549" s="192" t="str">
        <f t="shared" si="428"/>
        <v/>
      </c>
      <c r="AG549" s="192"/>
      <c r="AJ549" s="300" t="str">
        <f t="shared" si="429"/>
        <v/>
      </c>
      <c r="AK549" s="300" t="str">
        <f t="shared" si="430"/>
        <v/>
      </c>
      <c r="AL549" s="300" t="str">
        <f t="shared" si="431"/>
        <v>бла</v>
      </c>
      <c r="AM549" s="300" t="str">
        <f t="shared" si="432"/>
        <v>меж</v>
      </c>
      <c r="AN549" s="300" t="str">
        <f t="shared" si="433"/>
        <v/>
      </c>
      <c r="AO549" s="300" t="str">
        <f t="shared" si="434"/>
        <v/>
      </c>
      <c r="AP549" s="300" t="str">
        <f t="shared" si="435"/>
        <v/>
      </c>
      <c r="AQ549" s="300" t="str">
        <f t="shared" si="436"/>
        <v/>
      </c>
      <c r="AR549" s="306" t="str">
        <f t="shared" si="437"/>
        <v/>
      </c>
      <c r="AS549" s="300" t="str">
        <f t="shared" si="438"/>
        <v/>
      </c>
      <c r="AT549" s="300" t="str">
        <f t="shared" si="439"/>
        <v/>
      </c>
      <c r="AU549" s="192" t="str">
        <f t="shared" si="440"/>
        <v>меж</v>
      </c>
      <c r="AV549" s="192" t="str">
        <f t="shared" si="441"/>
        <v>меж89001419общпро</v>
      </c>
      <c r="AW549" s="191">
        <f t="shared" si="442"/>
        <v>0</v>
      </c>
      <c r="AX549" s="191">
        <f t="shared" si="443"/>
        <v>0</v>
      </c>
      <c r="AY549" s="191">
        <f t="shared" si="444"/>
        <v>0</v>
      </c>
      <c r="AZ549" s="191">
        <f t="shared" si="445"/>
        <v>0</v>
      </c>
      <c r="BA549" s="193">
        <f t="shared" si="446"/>
        <v>1</v>
      </c>
      <c r="BB549" s="193">
        <f t="shared" si="447"/>
        <v>1</v>
      </c>
      <c r="BC549" s="193">
        <f t="shared" si="448"/>
        <v>1</v>
      </c>
      <c r="BD549" s="191">
        <f t="shared" si="410"/>
        <v>0</v>
      </c>
      <c r="BE549" s="191">
        <f t="shared" si="449"/>
        <v>0</v>
      </c>
      <c r="BF549" s="210">
        <f t="shared" si="450"/>
        <v>0</v>
      </c>
      <c r="BG549" s="211">
        <f t="shared" si="451"/>
        <v>0</v>
      </c>
      <c r="BH549" s="289"/>
      <c r="BI549" s="289"/>
      <c r="BJ549" s="228"/>
      <c r="BK549" s="228"/>
      <c r="BL549" s="233" t="str">
        <f t="shared" si="452"/>
        <v/>
      </c>
    </row>
    <row r="550" spans="1:64" ht="12" hidden="1" customHeight="1">
      <c r="A550" s="333" t="s">
        <v>689</v>
      </c>
      <c r="B550" s="381" t="s">
        <v>329</v>
      </c>
      <c r="C550" s="333" t="s">
        <v>661</v>
      </c>
      <c r="D550" s="381" t="s">
        <v>406</v>
      </c>
      <c r="E550" s="381" t="s">
        <v>1083</v>
      </c>
      <c r="F550" s="381" t="s">
        <v>605</v>
      </c>
      <c r="G550" s="381" t="s">
        <v>398</v>
      </c>
      <c r="H550" s="100" t="s">
        <v>653</v>
      </c>
      <c r="I550" s="381" t="s">
        <v>339</v>
      </c>
      <c r="J550" s="382">
        <v>446800</v>
      </c>
      <c r="K550" s="382">
        <v>446800</v>
      </c>
      <c r="L550" s="191" t="str">
        <f t="shared" si="411"/>
        <v>890014190503111007741054025110</v>
      </c>
      <c r="M550" s="192">
        <f t="array" ref="M550">IF(COUNT(SEARCH(Удалить_Роспись_КВСР,$B550)*SEARCH(Удалить_Роспись_ПБС,$C550)*SEARCH(Удалить_Роспись_КФСР, $D550)*SEARCH(Удалить_Роспись_КЦСР,$E550)*SEARCH(Удалить_Роспись_КВР,$F550)*SEARCH(Удалить_Роспись_ЭК,$H550)*SEARCH(Удалить_Роспись_КР,$I550))&gt;0,0,1)</f>
        <v>0</v>
      </c>
      <c r="N550" s="192">
        <v>0</v>
      </c>
      <c r="O550" s="192" t="str">
        <f t="shared" si="412"/>
        <v/>
      </c>
      <c r="P550" s="192" t="str">
        <f t="shared" si="453"/>
        <v/>
      </c>
      <c r="Q550" s="300" t="str">
        <f t="shared" si="413"/>
        <v/>
      </c>
      <c r="R550" s="300" t="str">
        <f t="shared" si="414"/>
        <v/>
      </c>
      <c r="S550" s="300" t="str">
        <f t="shared" si="415"/>
        <v/>
      </c>
      <c r="T550" s="192" t="str">
        <f t="shared" si="416"/>
        <v/>
      </c>
      <c r="U550" s="303" t="str">
        <f t="shared" si="417"/>
        <v/>
      </c>
      <c r="V550" s="300" t="str">
        <f t="shared" si="418"/>
        <v/>
      </c>
      <c r="W550" s="192" t="str">
        <f t="shared" si="419"/>
        <v/>
      </c>
      <c r="X550" s="303" t="str">
        <f t="shared" si="420"/>
        <v/>
      </c>
      <c r="Y550" s="300" t="str">
        <f t="shared" si="421"/>
        <v/>
      </c>
      <c r="Z550" s="300" t="str">
        <f t="shared" si="422"/>
        <v>меж</v>
      </c>
      <c r="AA550" s="303" t="str">
        <f t="shared" si="423"/>
        <v/>
      </c>
      <c r="AB550" s="300" t="str">
        <f t="shared" si="424"/>
        <v/>
      </c>
      <c r="AC550" s="300" t="str">
        <f t="shared" si="425"/>
        <v/>
      </c>
      <c r="AD550" s="300" t="str">
        <f t="shared" si="426"/>
        <v/>
      </c>
      <c r="AE550" s="192" t="str">
        <f t="shared" si="427"/>
        <v/>
      </c>
      <c r="AF550" s="192" t="str">
        <f t="shared" si="428"/>
        <v/>
      </c>
      <c r="AG550" s="192"/>
      <c r="AJ550" s="300" t="str">
        <f t="shared" si="429"/>
        <v/>
      </c>
      <c r="AK550" s="300" t="str">
        <f t="shared" si="430"/>
        <v/>
      </c>
      <c r="AL550" s="300" t="str">
        <f t="shared" si="431"/>
        <v>бла</v>
      </c>
      <c r="AM550" s="300" t="str">
        <f t="shared" si="432"/>
        <v>меж</v>
      </c>
      <c r="AN550" s="300" t="str">
        <f t="shared" si="433"/>
        <v/>
      </c>
      <c r="AO550" s="300" t="str">
        <f t="shared" si="434"/>
        <v/>
      </c>
      <c r="AP550" s="300" t="str">
        <f t="shared" si="435"/>
        <v/>
      </c>
      <c r="AQ550" s="300" t="str">
        <f t="shared" si="436"/>
        <v/>
      </c>
      <c r="AR550" s="306" t="str">
        <f t="shared" si="437"/>
        <v/>
      </c>
      <c r="AS550" s="300" t="str">
        <f t="shared" si="438"/>
        <v/>
      </c>
      <c r="AT550" s="300" t="str">
        <f t="shared" si="439"/>
        <v/>
      </c>
      <c r="AU550" s="192" t="str">
        <f t="shared" si="440"/>
        <v>меж</v>
      </c>
      <c r="AV550" s="192" t="str">
        <f t="shared" si="441"/>
        <v>меж89001419общпро</v>
      </c>
      <c r="AW550" s="191">
        <f t="shared" si="442"/>
        <v>0</v>
      </c>
      <c r="AX550" s="191">
        <f t="shared" si="443"/>
        <v>0</v>
      </c>
      <c r="AY550" s="191">
        <f t="shared" si="444"/>
        <v>0</v>
      </c>
      <c r="AZ550" s="191">
        <f t="shared" si="445"/>
        <v>0</v>
      </c>
      <c r="BA550" s="193">
        <f t="shared" si="446"/>
        <v>1</v>
      </c>
      <c r="BB550" s="193">
        <f t="shared" si="447"/>
        <v>1</v>
      </c>
      <c r="BC550" s="193">
        <f t="shared" si="448"/>
        <v>1</v>
      </c>
      <c r="BD550" s="191">
        <f t="shared" si="410"/>
        <v>0</v>
      </c>
      <c r="BE550" s="191">
        <f t="shared" si="449"/>
        <v>0</v>
      </c>
      <c r="BF550" s="210">
        <f t="shared" si="450"/>
        <v>0</v>
      </c>
      <c r="BG550" s="211">
        <f t="shared" si="451"/>
        <v>0</v>
      </c>
      <c r="BH550" s="289"/>
      <c r="BI550" s="289"/>
      <c r="BJ550" s="228"/>
      <c r="BK550" s="228"/>
      <c r="BL550" s="233" t="str">
        <f t="shared" si="452"/>
        <v/>
      </c>
    </row>
    <row r="551" spans="1:64" ht="12" hidden="1" customHeight="1">
      <c r="A551" s="333" t="s">
        <v>689</v>
      </c>
      <c r="B551" s="381" t="s">
        <v>329</v>
      </c>
      <c r="C551" s="333" t="s">
        <v>661</v>
      </c>
      <c r="D551" s="381" t="s">
        <v>333</v>
      </c>
      <c r="E551" s="381" t="s">
        <v>869</v>
      </c>
      <c r="F551" s="381" t="s">
        <v>621</v>
      </c>
      <c r="G551" s="381" t="s">
        <v>398</v>
      </c>
      <c r="H551" s="100" t="s">
        <v>653</v>
      </c>
      <c r="I551" s="381" t="s">
        <v>339</v>
      </c>
      <c r="J551" s="382">
        <v>2135950</v>
      </c>
      <c r="K551" s="382">
        <v>1601973</v>
      </c>
      <c r="L551" s="191" t="str">
        <f t="shared" si="411"/>
        <v>890014191401111007601051125110</v>
      </c>
      <c r="M551" s="192">
        <f t="array" ref="M551">IF(COUNT(SEARCH(Удалить_Роспись_КВСР,$B551)*SEARCH(Удалить_Роспись_ПБС,$C551)*SEARCH(Удалить_Роспись_КФСР, $D551)*SEARCH(Удалить_Роспись_КЦСР,$E551)*SEARCH(Удалить_Роспись_КВР,$F551)*SEARCH(Удалить_Роспись_ЭК,$H551)*SEARCH(Удалить_Роспись_КР,$I551))&gt;0,0,1)</f>
        <v>0</v>
      </c>
      <c r="N551" s="192">
        <v>0</v>
      </c>
      <c r="O551" s="192" t="str">
        <f t="shared" si="412"/>
        <v/>
      </c>
      <c r="P551" s="192" t="str">
        <f t="shared" si="453"/>
        <v/>
      </c>
      <c r="Q551" s="300" t="str">
        <f t="shared" si="413"/>
        <v/>
      </c>
      <c r="R551" s="300" t="str">
        <f t="shared" si="414"/>
        <v/>
      </c>
      <c r="S551" s="300" t="str">
        <f t="shared" si="415"/>
        <v/>
      </c>
      <c r="T551" s="192" t="str">
        <f t="shared" si="416"/>
        <v/>
      </c>
      <c r="U551" s="303" t="str">
        <f t="shared" si="417"/>
        <v/>
      </c>
      <c r="V551" s="300" t="str">
        <f t="shared" si="418"/>
        <v/>
      </c>
      <c r="W551" s="192" t="str">
        <f t="shared" si="419"/>
        <v/>
      </c>
      <c r="X551" s="303" t="str">
        <f t="shared" si="420"/>
        <v/>
      </c>
      <c r="Y551" s="300" t="str">
        <f t="shared" si="421"/>
        <v/>
      </c>
      <c r="Z551" s="300" t="str">
        <f t="shared" si="422"/>
        <v>меж</v>
      </c>
      <c r="AA551" s="303" t="str">
        <f t="shared" si="423"/>
        <v/>
      </c>
      <c r="AB551" s="300" t="str">
        <f t="shared" si="424"/>
        <v/>
      </c>
      <c r="AC551" s="300" t="str">
        <f t="shared" si="425"/>
        <v/>
      </c>
      <c r="AD551" s="300" t="str">
        <f t="shared" si="426"/>
        <v/>
      </c>
      <c r="AE551" s="192" t="str">
        <f t="shared" si="427"/>
        <v/>
      </c>
      <c r="AF551" s="192" t="str">
        <f t="shared" si="428"/>
        <v/>
      </c>
      <c r="AG551" s="192"/>
      <c r="AJ551" s="300" t="str">
        <f t="shared" si="429"/>
        <v/>
      </c>
      <c r="AK551" s="300" t="str">
        <f t="shared" si="430"/>
        <v/>
      </c>
      <c r="AL551" s="300" t="str">
        <f t="shared" si="431"/>
        <v/>
      </c>
      <c r="AM551" s="300" t="str">
        <f t="shared" si="432"/>
        <v>меж</v>
      </c>
      <c r="AN551" s="300" t="str">
        <f t="shared" si="433"/>
        <v/>
      </c>
      <c r="AO551" s="300" t="str">
        <f t="shared" si="434"/>
        <v/>
      </c>
      <c r="AP551" s="300" t="str">
        <f t="shared" si="435"/>
        <v/>
      </c>
      <c r="AQ551" s="300" t="str">
        <f t="shared" si="436"/>
        <v/>
      </c>
      <c r="AR551" s="306" t="str">
        <f t="shared" si="437"/>
        <v/>
      </c>
      <c r="AS551" s="300" t="str">
        <f t="shared" si="438"/>
        <v/>
      </c>
      <c r="AT551" s="300" t="str">
        <f t="shared" si="439"/>
        <v/>
      </c>
      <c r="AU551" s="192" t="str">
        <f t="shared" si="440"/>
        <v>меж</v>
      </c>
      <c r="AV551" s="192" t="str">
        <f t="shared" si="441"/>
        <v>меж89001419общпро</v>
      </c>
      <c r="AW551" s="191">
        <f t="shared" si="442"/>
        <v>0</v>
      </c>
      <c r="AX551" s="191">
        <f t="shared" si="443"/>
        <v>0</v>
      </c>
      <c r="AY551" s="191">
        <f t="shared" si="444"/>
        <v>0</v>
      </c>
      <c r="AZ551" s="191">
        <f t="shared" si="445"/>
        <v>0</v>
      </c>
      <c r="BA551" s="193">
        <f t="shared" si="446"/>
        <v>1</v>
      </c>
      <c r="BB551" s="193">
        <f t="shared" si="447"/>
        <v>1</v>
      </c>
      <c r="BC551" s="193">
        <f t="shared" si="448"/>
        <v>1</v>
      </c>
      <c r="BD551" s="191">
        <f t="shared" si="410"/>
        <v>0</v>
      </c>
      <c r="BE551" s="191">
        <f t="shared" si="449"/>
        <v>0</v>
      </c>
      <c r="BF551" s="210">
        <f t="shared" si="450"/>
        <v>0</v>
      </c>
      <c r="BG551" s="211">
        <f t="shared" si="451"/>
        <v>0</v>
      </c>
      <c r="BH551" s="289"/>
      <c r="BI551" s="289"/>
      <c r="BJ551" s="228"/>
      <c r="BK551" s="228"/>
      <c r="BL551" s="233" t="str">
        <f t="shared" si="452"/>
        <v/>
      </c>
    </row>
    <row r="552" spans="1:64" ht="12" customHeight="1">
      <c r="A552" s="333" t="s">
        <v>689</v>
      </c>
      <c r="B552" s="381" t="s">
        <v>329</v>
      </c>
      <c r="C552" s="333" t="s">
        <v>661</v>
      </c>
      <c r="D552" s="381" t="s">
        <v>333</v>
      </c>
      <c r="E552" s="381" t="s">
        <v>870</v>
      </c>
      <c r="F552" s="381" t="s">
        <v>621</v>
      </c>
      <c r="G552" s="381" t="s">
        <v>398</v>
      </c>
      <c r="H552" s="100" t="s">
        <v>653</v>
      </c>
      <c r="I552" s="381" t="s">
        <v>505</v>
      </c>
      <c r="J552" s="382">
        <v>419880</v>
      </c>
      <c r="K552" s="382">
        <v>419880</v>
      </c>
      <c r="L552" s="191" t="str">
        <f t="shared" si="411"/>
        <v>890014191401111008013051125101</v>
      </c>
      <c r="M552" s="192">
        <f t="array" ref="M552">IF(COUNT(SEARCH(Удалить_Роспись_КВСР,$B552)*SEARCH(Удалить_Роспись_ПБС,$C552)*SEARCH(Удалить_Роспись_КФСР, $D552)*SEARCH(Удалить_Роспись_КЦСР,$E552)*SEARCH(Удалить_Роспись_КВР,$F552)*SEARCH(Удалить_Роспись_ЭК,$H552)*SEARCH(Удалить_Роспись_КР,$I552))&gt;0,0,1)</f>
        <v>1</v>
      </c>
      <c r="N552" s="192">
        <v>0</v>
      </c>
      <c r="O552" s="192" t="str">
        <f t="shared" si="412"/>
        <v/>
      </c>
      <c r="P552" s="192" t="str">
        <f t="shared" si="453"/>
        <v/>
      </c>
      <c r="Q552" s="300" t="str">
        <f t="shared" si="413"/>
        <v/>
      </c>
      <c r="R552" s="300" t="str">
        <f t="shared" si="414"/>
        <v/>
      </c>
      <c r="S552" s="300" t="str">
        <f t="shared" si="415"/>
        <v/>
      </c>
      <c r="T552" s="192" t="str">
        <f t="shared" si="416"/>
        <v/>
      </c>
      <c r="U552" s="303" t="str">
        <f t="shared" si="417"/>
        <v/>
      </c>
      <c r="V552" s="300" t="str">
        <f t="shared" si="418"/>
        <v/>
      </c>
      <c r="W552" s="192" t="str">
        <f t="shared" si="419"/>
        <v/>
      </c>
      <c r="X552" s="303" t="str">
        <f t="shared" si="420"/>
        <v/>
      </c>
      <c r="Y552" s="300" t="str">
        <f t="shared" si="421"/>
        <v/>
      </c>
      <c r="Z552" s="300" t="str">
        <f t="shared" si="422"/>
        <v>меж</v>
      </c>
      <c r="AA552" s="303" t="str">
        <f t="shared" si="423"/>
        <v/>
      </c>
      <c r="AB552" s="300" t="str">
        <f t="shared" si="424"/>
        <v/>
      </c>
      <c r="AC552" s="300" t="str">
        <f t="shared" si="425"/>
        <v/>
      </c>
      <c r="AD552" s="300" t="str">
        <f t="shared" si="426"/>
        <v/>
      </c>
      <c r="AE552" s="192" t="str">
        <f t="shared" si="427"/>
        <v/>
      </c>
      <c r="AF552" s="192" t="str">
        <f t="shared" si="428"/>
        <v/>
      </c>
      <c r="AG552" s="192"/>
      <c r="AJ552" s="300" t="str">
        <f t="shared" si="429"/>
        <v/>
      </c>
      <c r="AK552" s="300" t="str">
        <f t="shared" si="430"/>
        <v/>
      </c>
      <c r="AL552" s="300" t="str">
        <f t="shared" si="431"/>
        <v/>
      </c>
      <c r="AM552" s="300" t="str">
        <f t="shared" si="432"/>
        <v>меж</v>
      </c>
      <c r="AN552" s="300" t="str">
        <f t="shared" si="433"/>
        <v/>
      </c>
      <c r="AO552" s="300" t="str">
        <f t="shared" si="434"/>
        <v/>
      </c>
      <c r="AP552" s="300" t="str">
        <f t="shared" si="435"/>
        <v/>
      </c>
      <c r="AQ552" s="300" t="str">
        <f t="shared" si="436"/>
        <v/>
      </c>
      <c r="AR552" s="306" t="str">
        <f t="shared" si="437"/>
        <v/>
      </c>
      <c r="AS552" s="300" t="str">
        <f t="shared" si="438"/>
        <v/>
      </c>
      <c r="AT552" s="300" t="str">
        <f t="shared" si="439"/>
        <v/>
      </c>
      <c r="AU552" s="192" t="str">
        <f t="shared" si="440"/>
        <v>меж</v>
      </c>
      <c r="AV552" s="192" t="str">
        <f t="shared" si="441"/>
        <v>меж89001419общпро</v>
      </c>
      <c r="AW552" s="191">
        <f t="shared" si="442"/>
        <v>419880</v>
      </c>
      <c r="AX552" s="191">
        <f t="shared" si="443"/>
        <v>419880</v>
      </c>
      <c r="AY552" s="191">
        <f t="shared" si="444"/>
        <v>0</v>
      </c>
      <c r="AZ552" s="191">
        <f t="shared" si="445"/>
        <v>0</v>
      </c>
      <c r="BA552" s="193">
        <f t="shared" si="446"/>
        <v>1</v>
      </c>
      <c r="BB552" s="193">
        <f t="shared" si="447"/>
        <v>1</v>
      </c>
      <c r="BC552" s="193">
        <f t="shared" si="448"/>
        <v>1</v>
      </c>
      <c r="BD552" s="191">
        <f t="shared" si="410"/>
        <v>0</v>
      </c>
      <c r="BE552" s="191">
        <f t="shared" si="449"/>
        <v>0</v>
      </c>
      <c r="BF552" s="210">
        <f t="shared" si="450"/>
        <v>0</v>
      </c>
      <c r="BG552" s="211">
        <f t="shared" si="451"/>
        <v>0</v>
      </c>
      <c r="BH552" s="289"/>
      <c r="BI552" s="289"/>
      <c r="BJ552" s="228"/>
      <c r="BK552" s="228"/>
      <c r="BL552" s="233" t="str">
        <f t="shared" si="452"/>
        <v/>
      </c>
    </row>
    <row r="553" spans="1:64" ht="12" customHeight="1">
      <c r="A553" s="333" t="s">
        <v>689</v>
      </c>
      <c r="B553" s="381" t="s">
        <v>329</v>
      </c>
      <c r="C553" s="333" t="s">
        <v>661</v>
      </c>
      <c r="D553" s="381" t="s">
        <v>334</v>
      </c>
      <c r="E553" s="381" t="s">
        <v>871</v>
      </c>
      <c r="F553" s="381" t="s">
        <v>605</v>
      </c>
      <c r="G553" s="381" t="s">
        <v>398</v>
      </c>
      <c r="H553" s="100" t="s">
        <v>653</v>
      </c>
      <c r="I553" s="381" t="s">
        <v>505</v>
      </c>
      <c r="J553" s="382">
        <v>2534500</v>
      </c>
      <c r="K553" s="382">
        <v>1600000</v>
      </c>
      <c r="L553" s="191" t="str">
        <f t="shared" si="411"/>
        <v>890014191403111008012054025101</v>
      </c>
      <c r="M553" s="192">
        <f t="array" ref="M553">IF(COUNT(SEARCH(Удалить_Роспись_КВСР,$B553)*SEARCH(Удалить_Роспись_ПБС,$C553)*SEARCH(Удалить_Роспись_КФСР, $D553)*SEARCH(Удалить_Роспись_КЦСР,$E553)*SEARCH(Удалить_Роспись_КВР,$F553)*SEARCH(Удалить_Роспись_ЭК,$H553)*SEARCH(Удалить_Роспись_КР,$I553))&gt;0,0,1)</f>
        <v>1</v>
      </c>
      <c r="N553" s="192">
        <v>0</v>
      </c>
      <c r="O553" s="192" t="str">
        <f t="shared" si="412"/>
        <v/>
      </c>
      <c r="P553" s="192" t="str">
        <f t="shared" si="453"/>
        <v/>
      </c>
      <c r="Q553" s="300" t="str">
        <f t="shared" si="413"/>
        <v/>
      </c>
      <c r="R553" s="300" t="str">
        <f t="shared" si="414"/>
        <v/>
      </c>
      <c r="S553" s="300" t="str">
        <f t="shared" si="415"/>
        <v/>
      </c>
      <c r="T553" s="192" t="str">
        <f t="shared" si="416"/>
        <v/>
      </c>
      <c r="U553" s="303" t="str">
        <f t="shared" si="417"/>
        <v/>
      </c>
      <c r="V553" s="300" t="str">
        <f t="shared" si="418"/>
        <v/>
      </c>
      <c r="W553" s="192" t="str">
        <f t="shared" si="419"/>
        <v/>
      </c>
      <c r="X553" s="303" t="str">
        <f t="shared" si="420"/>
        <v/>
      </c>
      <c r="Y553" s="300" t="str">
        <f t="shared" si="421"/>
        <v/>
      </c>
      <c r="Z553" s="300" t="str">
        <f t="shared" si="422"/>
        <v>меж</v>
      </c>
      <c r="AA553" s="303" t="str">
        <f t="shared" si="423"/>
        <v/>
      </c>
      <c r="AB553" s="300" t="str">
        <f t="shared" si="424"/>
        <v/>
      </c>
      <c r="AC553" s="300" t="str">
        <f t="shared" si="425"/>
        <v/>
      </c>
      <c r="AD553" s="300" t="str">
        <f t="shared" si="426"/>
        <v/>
      </c>
      <c r="AE553" s="192" t="str">
        <f t="shared" si="427"/>
        <v/>
      </c>
      <c r="AF553" s="192" t="str">
        <f t="shared" si="428"/>
        <v/>
      </c>
      <c r="AG553" s="192"/>
      <c r="AJ553" s="300" t="str">
        <f t="shared" si="429"/>
        <v/>
      </c>
      <c r="AK553" s="300" t="str">
        <f t="shared" si="430"/>
        <v/>
      </c>
      <c r="AL553" s="300" t="str">
        <f t="shared" si="431"/>
        <v/>
      </c>
      <c r="AM553" s="300" t="str">
        <f t="shared" si="432"/>
        <v>меж</v>
      </c>
      <c r="AN553" s="300" t="str">
        <f t="shared" si="433"/>
        <v/>
      </c>
      <c r="AO553" s="300" t="str">
        <f t="shared" si="434"/>
        <v/>
      </c>
      <c r="AP553" s="300" t="str">
        <f t="shared" si="435"/>
        <v/>
      </c>
      <c r="AQ553" s="300" t="str">
        <f t="shared" si="436"/>
        <v/>
      </c>
      <c r="AR553" s="306" t="str">
        <f t="shared" si="437"/>
        <v/>
      </c>
      <c r="AS553" s="300" t="str">
        <f t="shared" si="438"/>
        <v/>
      </c>
      <c r="AT553" s="300" t="str">
        <f t="shared" si="439"/>
        <v/>
      </c>
      <c r="AU553" s="192" t="str">
        <f t="shared" si="440"/>
        <v>меж</v>
      </c>
      <c r="AV553" s="192" t="str">
        <f t="shared" si="441"/>
        <v>меж89001419общпро</v>
      </c>
      <c r="AW553" s="191">
        <f t="shared" si="442"/>
        <v>2534500</v>
      </c>
      <c r="AX553" s="191">
        <f t="shared" si="443"/>
        <v>1600000</v>
      </c>
      <c r="AY553" s="191">
        <f t="shared" si="444"/>
        <v>0</v>
      </c>
      <c r="AZ553" s="191">
        <f t="shared" si="445"/>
        <v>0</v>
      </c>
      <c r="BA553" s="193">
        <f t="shared" si="446"/>
        <v>1</v>
      </c>
      <c r="BB553" s="193">
        <f t="shared" si="447"/>
        <v>1</v>
      </c>
      <c r="BC553" s="193">
        <f t="shared" si="448"/>
        <v>1</v>
      </c>
      <c r="BD553" s="191">
        <f t="shared" si="410"/>
        <v>0</v>
      </c>
      <c r="BE553" s="191">
        <f t="shared" si="449"/>
        <v>0</v>
      </c>
      <c r="BF553" s="210">
        <f t="shared" si="450"/>
        <v>0</v>
      </c>
      <c r="BG553" s="211">
        <f t="shared" si="451"/>
        <v>0</v>
      </c>
      <c r="BH553" s="289"/>
      <c r="BI553" s="289"/>
      <c r="BJ553" s="228"/>
      <c r="BK553" s="228"/>
      <c r="BL553" s="233" t="str">
        <f t="shared" si="452"/>
        <v/>
      </c>
    </row>
    <row r="554" spans="1:64" ht="12" customHeight="1">
      <c r="A554" s="333" t="s">
        <v>689</v>
      </c>
      <c r="B554" s="381" t="s">
        <v>431</v>
      </c>
      <c r="C554" s="333" t="s">
        <v>661</v>
      </c>
      <c r="D554" s="381" t="s">
        <v>383</v>
      </c>
      <c r="E554" s="381" t="s">
        <v>872</v>
      </c>
      <c r="F554" s="381" t="s">
        <v>602</v>
      </c>
      <c r="G554" s="381" t="s">
        <v>385</v>
      </c>
      <c r="H554" s="100" t="s">
        <v>653</v>
      </c>
      <c r="I554" s="381" t="s">
        <v>505</v>
      </c>
      <c r="J554" s="382">
        <v>504792</v>
      </c>
      <c r="K554" s="382">
        <v>388092.77</v>
      </c>
      <c r="L554" s="191" t="str">
        <f t="shared" si="411"/>
        <v>907014190102801006000012121101</v>
      </c>
      <c r="M554" s="192">
        <f t="array" ref="M554">IF(COUNT(SEARCH(Удалить_Роспись_КВСР,$B554)*SEARCH(Удалить_Роспись_ПБС,$C554)*SEARCH(Удалить_Роспись_КФСР, $D554)*SEARCH(Удалить_Роспись_КЦСР,$E554)*SEARCH(Удалить_Роспись_КВР,$F554)*SEARCH(Удалить_Роспись_ЭК,$H554)*SEARCH(Удалить_Роспись_КР,$I554))&gt;0,0,1)</f>
        <v>1</v>
      </c>
      <c r="N554" s="192">
        <v>0</v>
      </c>
      <c r="O554" s="192" t="str">
        <f t="shared" si="412"/>
        <v/>
      </c>
      <c r="P554" s="192" t="str">
        <f t="shared" si="453"/>
        <v/>
      </c>
      <c r="Q554" s="300" t="str">
        <f t="shared" si="413"/>
        <v/>
      </c>
      <c r="R554" s="300" t="str">
        <f t="shared" si="414"/>
        <v/>
      </c>
      <c r="S554" s="300" t="str">
        <f t="shared" si="415"/>
        <v/>
      </c>
      <c r="T554" s="192" t="str">
        <f t="shared" si="416"/>
        <v/>
      </c>
      <c r="U554" s="303" t="str">
        <f t="shared" si="417"/>
        <v/>
      </c>
      <c r="V554" s="300" t="str">
        <f t="shared" si="418"/>
        <v/>
      </c>
      <c r="W554" s="192" t="str">
        <f t="shared" si="419"/>
        <v/>
      </c>
      <c r="X554" s="303" t="str">
        <f t="shared" si="420"/>
        <v/>
      </c>
      <c r="Y554" s="300" t="str">
        <f t="shared" si="421"/>
        <v/>
      </c>
      <c r="Z554" s="300" t="str">
        <f t="shared" si="422"/>
        <v/>
      </c>
      <c r="AA554" s="303" t="str">
        <f t="shared" si="423"/>
        <v/>
      </c>
      <c r="AB554" s="300" t="str">
        <f t="shared" si="424"/>
        <v/>
      </c>
      <c r="AC554" s="300" t="str">
        <f t="shared" si="425"/>
        <v/>
      </c>
      <c r="AD554" s="300" t="str">
        <f t="shared" si="426"/>
        <v/>
      </c>
      <c r="AE554" s="192" t="str">
        <f t="shared" si="427"/>
        <v/>
      </c>
      <c r="AF554" s="192" t="str">
        <f t="shared" si="428"/>
        <v/>
      </c>
      <c r="AG554" s="192"/>
      <c r="AJ554" s="300" t="str">
        <f t="shared" si="429"/>
        <v/>
      </c>
      <c r="AK554" s="300" t="str">
        <f t="shared" si="430"/>
        <v/>
      </c>
      <c r="AL554" s="300" t="str">
        <f t="shared" si="431"/>
        <v/>
      </c>
      <c r="AM554" s="300" t="str">
        <f t="shared" si="432"/>
        <v/>
      </c>
      <c r="AN554" s="300" t="str">
        <f t="shared" si="433"/>
        <v/>
      </c>
      <c r="AO554" s="300" t="str">
        <f t="shared" si="434"/>
        <v/>
      </c>
      <c r="AP554" s="300" t="str">
        <f t="shared" si="435"/>
        <v/>
      </c>
      <c r="AQ554" s="300" t="str">
        <f t="shared" si="436"/>
        <v/>
      </c>
      <c r="AR554" s="306" t="str">
        <f t="shared" si="437"/>
        <v/>
      </c>
      <c r="AS554" s="300" t="str">
        <f t="shared" si="438"/>
        <v/>
      </c>
      <c r="AT554" s="300" t="str">
        <f t="shared" si="439"/>
        <v/>
      </c>
      <c r="AU554" s="192" t="str">
        <f t="shared" si="440"/>
        <v>рбс</v>
      </c>
      <c r="AV554" s="192" t="str">
        <f t="shared" si="441"/>
        <v>рбс90701419общопл</v>
      </c>
      <c r="AW554" s="191">
        <f t="shared" si="442"/>
        <v>504792</v>
      </c>
      <c r="AX554" s="191">
        <f t="shared" si="443"/>
        <v>388092.77</v>
      </c>
      <c r="AY554" s="191">
        <f t="shared" si="444"/>
        <v>0</v>
      </c>
      <c r="AZ554" s="191">
        <f t="shared" si="445"/>
        <v>0</v>
      </c>
      <c r="BA554" s="193">
        <f t="shared" si="446"/>
        <v>1</v>
      </c>
      <c r="BB554" s="193">
        <f t="shared" si="447"/>
        <v>1</v>
      </c>
      <c r="BC554" s="193">
        <f t="shared" si="448"/>
        <v>1</v>
      </c>
      <c r="BD554" s="191">
        <f t="shared" si="410"/>
        <v>0</v>
      </c>
      <c r="BE554" s="191">
        <f t="shared" si="449"/>
        <v>0</v>
      </c>
      <c r="BF554" s="210">
        <f t="shared" si="450"/>
        <v>0</v>
      </c>
      <c r="BG554" s="211">
        <f t="shared" si="451"/>
        <v>0</v>
      </c>
      <c r="BH554" s="289"/>
      <c r="BI554" s="289"/>
      <c r="BJ554" s="228"/>
      <c r="BK554" s="228"/>
      <c r="BL554" s="233" t="str">
        <f t="shared" si="452"/>
        <v>01</v>
      </c>
    </row>
    <row r="555" spans="1:64" ht="12" customHeight="1">
      <c r="A555" s="333" t="s">
        <v>689</v>
      </c>
      <c r="B555" s="381" t="s">
        <v>431</v>
      </c>
      <c r="C555" s="333" t="s">
        <v>661</v>
      </c>
      <c r="D555" s="381" t="s">
        <v>383</v>
      </c>
      <c r="E555" s="381" t="s">
        <v>872</v>
      </c>
      <c r="F555" s="381" t="s">
        <v>873</v>
      </c>
      <c r="G555" s="381" t="s">
        <v>387</v>
      </c>
      <c r="H555" s="100" t="s">
        <v>653</v>
      </c>
      <c r="I555" s="381" t="s">
        <v>505</v>
      </c>
      <c r="J555" s="382">
        <v>152448</v>
      </c>
      <c r="K555" s="382">
        <v>113544.27</v>
      </c>
      <c r="L555" s="191" t="str">
        <f t="shared" si="411"/>
        <v>907014190102801006000012921301</v>
      </c>
      <c r="M555" s="192">
        <f t="array" ref="M555">IF(COUNT(SEARCH(Удалить_Роспись_КВСР,$B555)*SEARCH(Удалить_Роспись_ПБС,$C555)*SEARCH(Удалить_Роспись_КФСР, $D555)*SEARCH(Удалить_Роспись_КЦСР,$E555)*SEARCH(Удалить_Роспись_КВР,$F555)*SEARCH(Удалить_Роспись_ЭК,$H555)*SEARCH(Удалить_Роспись_КР,$I555))&gt;0,0,1)</f>
        <v>1</v>
      </c>
      <c r="N555" s="192">
        <v>0</v>
      </c>
      <c r="O555" s="192" t="str">
        <f t="shared" si="412"/>
        <v/>
      </c>
      <c r="P555" s="192" t="str">
        <f t="shared" si="453"/>
        <v/>
      </c>
      <c r="Q555" s="300" t="str">
        <f t="shared" si="413"/>
        <v/>
      </c>
      <c r="R555" s="300" t="str">
        <f t="shared" si="414"/>
        <v/>
      </c>
      <c r="S555" s="300" t="str">
        <f t="shared" si="415"/>
        <v/>
      </c>
      <c r="T555" s="192" t="str">
        <f t="shared" si="416"/>
        <v/>
      </c>
      <c r="U555" s="303" t="str">
        <f t="shared" si="417"/>
        <v/>
      </c>
      <c r="V555" s="300" t="str">
        <f t="shared" si="418"/>
        <v/>
      </c>
      <c r="W555" s="192" t="str">
        <f t="shared" si="419"/>
        <v/>
      </c>
      <c r="X555" s="303" t="str">
        <f t="shared" si="420"/>
        <v/>
      </c>
      <c r="Y555" s="300" t="str">
        <f t="shared" si="421"/>
        <v/>
      </c>
      <c r="Z555" s="300" t="str">
        <f t="shared" si="422"/>
        <v/>
      </c>
      <c r="AA555" s="303" t="str">
        <f t="shared" si="423"/>
        <v/>
      </c>
      <c r="AB555" s="300" t="str">
        <f t="shared" si="424"/>
        <v/>
      </c>
      <c r="AC555" s="300" t="str">
        <f t="shared" si="425"/>
        <v/>
      </c>
      <c r="AD555" s="300" t="str">
        <f t="shared" si="426"/>
        <v/>
      </c>
      <c r="AE555" s="192" t="str">
        <f t="shared" si="427"/>
        <v/>
      </c>
      <c r="AF555" s="192" t="str">
        <f t="shared" si="428"/>
        <v/>
      </c>
      <c r="AG555" s="192"/>
      <c r="AJ555" s="300" t="str">
        <f t="shared" si="429"/>
        <v/>
      </c>
      <c r="AK555" s="300" t="str">
        <f t="shared" si="430"/>
        <v/>
      </c>
      <c r="AL555" s="300" t="str">
        <f t="shared" si="431"/>
        <v/>
      </c>
      <c r="AM555" s="300" t="str">
        <f t="shared" si="432"/>
        <v/>
      </c>
      <c r="AN555" s="300" t="str">
        <f t="shared" si="433"/>
        <v/>
      </c>
      <c r="AO555" s="300" t="str">
        <f t="shared" si="434"/>
        <v/>
      </c>
      <c r="AP555" s="300" t="str">
        <f t="shared" si="435"/>
        <v/>
      </c>
      <c r="AQ555" s="300" t="str">
        <f t="shared" si="436"/>
        <v/>
      </c>
      <c r="AR555" s="306" t="str">
        <f t="shared" si="437"/>
        <v/>
      </c>
      <c r="AS555" s="300" t="str">
        <f t="shared" si="438"/>
        <v/>
      </c>
      <c r="AT555" s="300" t="str">
        <f t="shared" si="439"/>
        <v/>
      </c>
      <c r="AU555" s="192" t="str">
        <f t="shared" si="440"/>
        <v>рбс</v>
      </c>
      <c r="AV555" s="192" t="str">
        <f t="shared" si="441"/>
        <v>рбс90701419общопл</v>
      </c>
      <c r="AW555" s="191">
        <f t="shared" si="442"/>
        <v>152448</v>
      </c>
      <c r="AX555" s="191">
        <f t="shared" si="443"/>
        <v>113544.27</v>
      </c>
      <c r="AY555" s="191">
        <f t="shared" si="444"/>
        <v>0</v>
      </c>
      <c r="AZ555" s="191">
        <f t="shared" si="445"/>
        <v>0</v>
      </c>
      <c r="BA555" s="193">
        <f t="shared" si="446"/>
        <v>1</v>
      </c>
      <c r="BB555" s="193">
        <f t="shared" si="447"/>
        <v>1</v>
      </c>
      <c r="BC555" s="193">
        <f t="shared" si="448"/>
        <v>1</v>
      </c>
      <c r="BD555" s="191">
        <f t="shared" si="410"/>
        <v>0</v>
      </c>
      <c r="BE555" s="191">
        <f t="shared" si="449"/>
        <v>0</v>
      </c>
      <c r="BF555" s="210">
        <f t="shared" si="450"/>
        <v>0</v>
      </c>
      <c r="BG555" s="211">
        <f t="shared" si="451"/>
        <v>0</v>
      </c>
      <c r="BH555" s="289"/>
      <c r="BI555" s="289"/>
      <c r="BJ555" s="228"/>
      <c r="BK555" s="228"/>
      <c r="BL555" s="233" t="str">
        <f t="shared" si="452"/>
        <v>01</v>
      </c>
    </row>
    <row r="556" spans="1:64" ht="12" customHeight="1">
      <c r="A556" s="333" t="s">
        <v>689</v>
      </c>
      <c r="B556" s="381" t="s">
        <v>431</v>
      </c>
      <c r="C556" s="333" t="s">
        <v>661</v>
      </c>
      <c r="D556" s="381" t="s">
        <v>388</v>
      </c>
      <c r="E556" s="381" t="s">
        <v>874</v>
      </c>
      <c r="F556" s="381" t="s">
        <v>603</v>
      </c>
      <c r="G556" s="381" t="s">
        <v>395</v>
      </c>
      <c r="H556" s="100" t="s">
        <v>653</v>
      </c>
      <c r="I556" s="381" t="s">
        <v>505</v>
      </c>
      <c r="J556" s="382">
        <v>19200</v>
      </c>
      <c r="K556" s="382">
        <v>9600</v>
      </c>
      <c r="L556" s="191" t="str">
        <f t="shared" si="411"/>
        <v>907014190103803006000012329001</v>
      </c>
      <c r="M556" s="192">
        <f t="array" ref="M556">IF(COUNT(SEARCH(Удалить_Роспись_КВСР,$B556)*SEARCH(Удалить_Роспись_ПБС,$C556)*SEARCH(Удалить_Роспись_КФСР, $D556)*SEARCH(Удалить_Роспись_КЦСР,$E556)*SEARCH(Удалить_Роспись_КВР,$F556)*SEARCH(Удалить_Роспись_ЭК,$H556)*SEARCH(Удалить_Роспись_КР,$I556))&gt;0,0,1)</f>
        <v>1</v>
      </c>
      <c r="N556" s="192">
        <f>IF(COUNT(SEARCH(Удалить_Индекс_КВСР,$B556)*SEARCH(Удалить_Индекс_ПБС,$C556)*SEARCH(Удалить_Индекс_КФСР,$D556)*SEARCH(Удалить_Индекс_КЦСР,$E556)*SEARCH(Удалить_Индекс_КВР,$F556)*SEARCH(Удалить_Индекс_ЭК,$H556)*SEARCH(Удалить_Индекс_КР,$I556))&gt;0,0,1)</f>
        <v>1</v>
      </c>
      <c r="O556" s="192" t="str">
        <f t="shared" si="412"/>
        <v/>
      </c>
      <c r="P556" s="192" t="str">
        <f t="shared" si="453"/>
        <v/>
      </c>
      <c r="Q556" s="300" t="str">
        <f t="shared" si="413"/>
        <v/>
      </c>
      <c r="R556" s="300" t="str">
        <f t="shared" si="414"/>
        <v/>
      </c>
      <c r="S556" s="300" t="str">
        <f t="shared" si="415"/>
        <v/>
      </c>
      <c r="T556" s="192" t="str">
        <f t="shared" si="416"/>
        <v/>
      </c>
      <c r="U556" s="303" t="str">
        <f t="shared" si="417"/>
        <v/>
      </c>
      <c r="V556" s="300" t="str">
        <f t="shared" si="418"/>
        <v/>
      </c>
      <c r="W556" s="192" t="str">
        <f t="shared" si="419"/>
        <v/>
      </c>
      <c r="X556" s="303" t="str">
        <f t="shared" si="420"/>
        <v/>
      </c>
      <c r="Y556" s="300" t="str">
        <f t="shared" si="421"/>
        <v/>
      </c>
      <c r="Z556" s="300" t="str">
        <f t="shared" si="422"/>
        <v/>
      </c>
      <c r="AA556" s="303" t="str">
        <f t="shared" si="423"/>
        <v/>
      </c>
      <c r="AB556" s="300" t="str">
        <f t="shared" si="424"/>
        <v/>
      </c>
      <c r="AC556" s="300" t="str">
        <f t="shared" si="425"/>
        <v/>
      </c>
      <c r="AD556" s="300" t="str">
        <f t="shared" si="426"/>
        <v/>
      </c>
      <c r="AE556" s="192" t="str">
        <f t="shared" si="427"/>
        <v/>
      </c>
      <c r="AF556" s="192" t="str">
        <f t="shared" si="428"/>
        <v/>
      </c>
      <c r="AG556" s="192"/>
      <c r="AJ556" s="300" t="str">
        <f t="shared" si="429"/>
        <v/>
      </c>
      <c r="AK556" s="300" t="str">
        <f t="shared" si="430"/>
        <v/>
      </c>
      <c r="AL556" s="300" t="str">
        <f t="shared" si="431"/>
        <v/>
      </c>
      <c r="AM556" s="300" t="str">
        <f t="shared" si="432"/>
        <v/>
      </c>
      <c r="AN556" s="300" t="str">
        <f t="shared" si="433"/>
        <v/>
      </c>
      <c r="AO556" s="300" t="str">
        <f t="shared" si="434"/>
        <v/>
      </c>
      <c r="AP556" s="300" t="str">
        <f t="shared" si="435"/>
        <v/>
      </c>
      <c r="AQ556" s="300" t="str">
        <f t="shared" si="436"/>
        <v/>
      </c>
      <c r="AR556" s="306" t="str">
        <f t="shared" si="437"/>
        <v/>
      </c>
      <c r="AS556" s="300" t="str">
        <f t="shared" si="438"/>
        <v/>
      </c>
      <c r="AT556" s="300" t="str">
        <f t="shared" si="439"/>
        <v/>
      </c>
      <c r="AU556" s="192" t="str">
        <f t="shared" si="440"/>
        <v>рбс</v>
      </c>
      <c r="AV556" s="192" t="str">
        <f t="shared" si="441"/>
        <v>рбс90701419общпро</v>
      </c>
      <c r="AW556" s="191">
        <f t="shared" si="442"/>
        <v>19200</v>
      </c>
      <c r="AX556" s="191">
        <f t="shared" si="443"/>
        <v>9600</v>
      </c>
      <c r="AY556" s="191">
        <f t="shared" si="444"/>
        <v>19200</v>
      </c>
      <c r="AZ556" s="191">
        <f t="shared" si="445"/>
        <v>9600</v>
      </c>
      <c r="BA556" s="193">
        <f t="shared" si="446"/>
        <v>1</v>
      </c>
      <c r="BB556" s="193">
        <f t="shared" si="447"/>
        <v>1</v>
      </c>
      <c r="BC556" s="193">
        <f t="shared" si="448"/>
        <v>1</v>
      </c>
      <c r="BD556" s="191">
        <f t="shared" si="410"/>
        <v>19200</v>
      </c>
      <c r="BE556" s="191">
        <f t="shared" si="449"/>
        <v>9600</v>
      </c>
      <c r="BF556" s="210">
        <f t="shared" si="450"/>
        <v>19200</v>
      </c>
      <c r="BG556" s="211">
        <f t="shared" si="451"/>
        <v>19200</v>
      </c>
      <c r="BH556" s="289"/>
      <c r="BI556" s="289"/>
      <c r="BJ556" s="228"/>
      <c r="BK556" s="228"/>
      <c r="BL556" s="233" t="str">
        <f t="shared" si="452"/>
        <v>01</v>
      </c>
    </row>
    <row r="557" spans="1:64" ht="12" customHeight="1">
      <c r="A557" s="333" t="s">
        <v>689</v>
      </c>
      <c r="B557" s="381" t="s">
        <v>431</v>
      </c>
      <c r="C557" s="333" t="s">
        <v>661</v>
      </c>
      <c r="D557" s="381" t="s">
        <v>390</v>
      </c>
      <c r="E557" s="381" t="s">
        <v>875</v>
      </c>
      <c r="F557" s="381" t="s">
        <v>602</v>
      </c>
      <c r="G557" s="381" t="s">
        <v>385</v>
      </c>
      <c r="H557" s="100" t="s">
        <v>653</v>
      </c>
      <c r="I557" s="381" t="s">
        <v>505</v>
      </c>
      <c r="J557" s="382">
        <v>1181232</v>
      </c>
      <c r="K557" s="382">
        <v>944614.37</v>
      </c>
      <c r="L557" s="191" t="str">
        <f t="shared" si="411"/>
        <v>907014190104802006000012121101</v>
      </c>
      <c r="M557" s="192">
        <f t="array" ref="M557">IF(COUNT(SEARCH(Удалить_Роспись_КВСР,$B557)*SEARCH(Удалить_Роспись_ПБС,$C557)*SEARCH(Удалить_Роспись_КФСР, $D557)*SEARCH(Удалить_Роспись_КЦСР,$E557)*SEARCH(Удалить_Роспись_КВР,$F557)*SEARCH(Удалить_Роспись_ЭК,$H557)*SEARCH(Удалить_Роспись_КР,$I557))&gt;0,0,1)</f>
        <v>1</v>
      </c>
      <c r="N557" s="192">
        <v>0</v>
      </c>
      <c r="O557" s="192" t="str">
        <f t="shared" si="412"/>
        <v/>
      </c>
      <c r="P557" s="192" t="str">
        <f t="shared" si="453"/>
        <v/>
      </c>
      <c r="Q557" s="300" t="str">
        <f t="shared" si="413"/>
        <v/>
      </c>
      <c r="R557" s="300" t="str">
        <f t="shared" si="414"/>
        <v/>
      </c>
      <c r="S557" s="300" t="str">
        <f t="shared" si="415"/>
        <v/>
      </c>
      <c r="T557" s="192" t="str">
        <f t="shared" si="416"/>
        <v/>
      </c>
      <c r="U557" s="303" t="str">
        <f t="shared" si="417"/>
        <v/>
      </c>
      <c r="V557" s="300" t="str">
        <f t="shared" si="418"/>
        <v/>
      </c>
      <c r="W557" s="192" t="str">
        <f t="shared" si="419"/>
        <v/>
      </c>
      <c r="X557" s="303" t="str">
        <f t="shared" si="420"/>
        <v/>
      </c>
      <c r="Y557" s="300" t="str">
        <f t="shared" si="421"/>
        <v/>
      </c>
      <c r="Z557" s="300" t="str">
        <f t="shared" si="422"/>
        <v/>
      </c>
      <c r="AA557" s="303" t="str">
        <f t="shared" si="423"/>
        <v/>
      </c>
      <c r="AB557" s="300" t="str">
        <f t="shared" si="424"/>
        <v/>
      </c>
      <c r="AC557" s="300" t="str">
        <f t="shared" si="425"/>
        <v/>
      </c>
      <c r="AD557" s="300" t="str">
        <f t="shared" si="426"/>
        <v/>
      </c>
      <c r="AE557" s="192" t="str">
        <f t="shared" si="427"/>
        <v/>
      </c>
      <c r="AF557" s="192" t="str">
        <f t="shared" si="428"/>
        <v/>
      </c>
      <c r="AG557" s="192"/>
      <c r="AJ557" s="300" t="str">
        <f t="shared" si="429"/>
        <v/>
      </c>
      <c r="AK557" s="300" t="str">
        <f t="shared" si="430"/>
        <v/>
      </c>
      <c r="AL557" s="300" t="str">
        <f t="shared" si="431"/>
        <v/>
      </c>
      <c r="AM557" s="300" t="str">
        <f t="shared" si="432"/>
        <v/>
      </c>
      <c r="AN557" s="300" t="str">
        <f t="shared" si="433"/>
        <v/>
      </c>
      <c r="AO557" s="300" t="str">
        <f t="shared" si="434"/>
        <v/>
      </c>
      <c r="AP557" s="300" t="str">
        <f t="shared" si="435"/>
        <v/>
      </c>
      <c r="AQ557" s="300" t="str">
        <f t="shared" si="436"/>
        <v/>
      </c>
      <c r="AR557" s="306" t="str">
        <f t="shared" si="437"/>
        <v/>
      </c>
      <c r="AS557" s="300" t="str">
        <f t="shared" si="438"/>
        <v/>
      </c>
      <c r="AT557" s="300" t="str">
        <f t="shared" si="439"/>
        <v/>
      </c>
      <c r="AU557" s="192" t="str">
        <f t="shared" si="440"/>
        <v>рбс</v>
      </c>
      <c r="AV557" s="192" t="str">
        <f t="shared" si="441"/>
        <v>рбс90701419общопл</v>
      </c>
      <c r="AW557" s="191">
        <f t="shared" si="442"/>
        <v>1181232</v>
      </c>
      <c r="AX557" s="191">
        <f t="shared" si="443"/>
        <v>944614.37</v>
      </c>
      <c r="AY557" s="191">
        <f t="shared" si="444"/>
        <v>0</v>
      </c>
      <c r="AZ557" s="191">
        <f t="shared" si="445"/>
        <v>0</v>
      </c>
      <c r="BA557" s="193">
        <f t="shared" si="446"/>
        <v>1</v>
      </c>
      <c r="BB557" s="193">
        <f t="shared" si="447"/>
        <v>1</v>
      </c>
      <c r="BC557" s="193">
        <f t="shared" si="448"/>
        <v>1</v>
      </c>
      <c r="BD557" s="191">
        <f t="shared" si="410"/>
        <v>0</v>
      </c>
      <c r="BE557" s="191">
        <f t="shared" si="449"/>
        <v>0</v>
      </c>
      <c r="BF557" s="210">
        <f t="shared" si="450"/>
        <v>0</v>
      </c>
      <c r="BG557" s="211">
        <f t="shared" si="451"/>
        <v>0</v>
      </c>
      <c r="BH557" s="289"/>
      <c r="BI557" s="289"/>
      <c r="BJ557" s="228"/>
      <c r="BK557" s="228"/>
      <c r="BL557" s="233" t="str">
        <f t="shared" si="452"/>
        <v>01</v>
      </c>
    </row>
    <row r="558" spans="1:64" ht="12" customHeight="1">
      <c r="A558" s="333" t="s">
        <v>689</v>
      </c>
      <c r="B558" s="381" t="s">
        <v>431</v>
      </c>
      <c r="C558" s="333" t="s">
        <v>661</v>
      </c>
      <c r="D558" s="381" t="s">
        <v>390</v>
      </c>
      <c r="E558" s="381" t="s">
        <v>875</v>
      </c>
      <c r="F558" s="381" t="s">
        <v>585</v>
      </c>
      <c r="G558" s="381" t="s">
        <v>386</v>
      </c>
      <c r="H558" s="100" t="s">
        <v>653</v>
      </c>
      <c r="I558" s="381" t="s">
        <v>505</v>
      </c>
      <c r="J558" s="382">
        <v>3696.9</v>
      </c>
      <c r="K558" s="382">
        <v>3696.9</v>
      </c>
      <c r="L558" s="191" t="str">
        <f t="shared" si="411"/>
        <v>907014190104802006000012221201</v>
      </c>
      <c r="M558" s="192">
        <f t="array" ref="M558">IF(COUNT(SEARCH(Удалить_Роспись_КВСР,$B558)*SEARCH(Удалить_Роспись_ПБС,$C558)*SEARCH(Удалить_Роспись_КФСР, $D558)*SEARCH(Удалить_Роспись_КЦСР,$E558)*SEARCH(Удалить_Роспись_КВР,$F558)*SEARCH(Удалить_Роспись_ЭК,$H558)*SEARCH(Удалить_Роспись_КР,$I558))&gt;0,0,1)</f>
        <v>1</v>
      </c>
      <c r="N558" s="192">
        <f>IF(COUNT(SEARCH(Удалить_Индекс_КВСР,$B558)*SEARCH(Удалить_Индекс_ПБС,$C558)*SEARCH(Удалить_Индекс_КФСР,$D558)*SEARCH(Удалить_Индекс_КЦСР,$E558)*SEARCH(Удалить_Индекс_КВР,$F558)*SEARCH(Удалить_Индекс_ЭК,$H558)*SEARCH(Удалить_Индекс_КР,$I558))&gt;0,0,1)</f>
        <v>1</v>
      </c>
      <c r="O558" s="192" t="str">
        <f t="shared" si="412"/>
        <v/>
      </c>
      <c r="P558" s="192" t="str">
        <f t="shared" si="453"/>
        <v/>
      </c>
      <c r="Q558" s="300" t="str">
        <f t="shared" si="413"/>
        <v/>
      </c>
      <c r="R558" s="300" t="str">
        <f t="shared" si="414"/>
        <v/>
      </c>
      <c r="S558" s="300" t="str">
        <f t="shared" si="415"/>
        <v/>
      </c>
      <c r="T558" s="192" t="str">
        <f t="shared" si="416"/>
        <v/>
      </c>
      <c r="U558" s="303" t="str">
        <f t="shared" si="417"/>
        <v/>
      </c>
      <c r="V558" s="300" t="str">
        <f t="shared" si="418"/>
        <v/>
      </c>
      <c r="W558" s="192" t="str">
        <f t="shared" si="419"/>
        <v/>
      </c>
      <c r="X558" s="303" t="str">
        <f t="shared" si="420"/>
        <v/>
      </c>
      <c r="Y558" s="300" t="str">
        <f t="shared" si="421"/>
        <v/>
      </c>
      <c r="Z558" s="300" t="str">
        <f t="shared" si="422"/>
        <v/>
      </c>
      <c r="AA558" s="303" t="str">
        <f t="shared" si="423"/>
        <v/>
      </c>
      <c r="AB558" s="300" t="str">
        <f t="shared" si="424"/>
        <v/>
      </c>
      <c r="AC558" s="300" t="str">
        <f t="shared" si="425"/>
        <v/>
      </c>
      <c r="AD558" s="300" t="str">
        <f t="shared" si="426"/>
        <v/>
      </c>
      <c r="AE558" s="192" t="str">
        <f t="shared" si="427"/>
        <v/>
      </c>
      <c r="AF558" s="192" t="str">
        <f t="shared" si="428"/>
        <v/>
      </c>
      <c r="AG558" s="192"/>
      <c r="AJ558" s="300" t="str">
        <f t="shared" si="429"/>
        <v/>
      </c>
      <c r="AK558" s="300" t="str">
        <f t="shared" si="430"/>
        <v/>
      </c>
      <c r="AL558" s="300" t="str">
        <f t="shared" si="431"/>
        <v/>
      </c>
      <c r="AM558" s="300" t="str">
        <f t="shared" si="432"/>
        <v/>
      </c>
      <c r="AN558" s="300" t="str">
        <f t="shared" si="433"/>
        <v/>
      </c>
      <c r="AO558" s="300" t="str">
        <f t="shared" si="434"/>
        <v/>
      </c>
      <c r="AP558" s="300" t="str">
        <f t="shared" si="435"/>
        <v/>
      </c>
      <c r="AQ558" s="300" t="str">
        <f t="shared" si="436"/>
        <v/>
      </c>
      <c r="AR558" s="306" t="str">
        <f t="shared" si="437"/>
        <v/>
      </c>
      <c r="AS558" s="300" t="str">
        <f t="shared" si="438"/>
        <v/>
      </c>
      <c r="AT558" s="300" t="str">
        <f t="shared" si="439"/>
        <v/>
      </c>
      <c r="AU558" s="192" t="str">
        <f t="shared" si="440"/>
        <v>рбс</v>
      </c>
      <c r="AV558" s="192" t="str">
        <f t="shared" si="441"/>
        <v>рбс90701419общпро</v>
      </c>
      <c r="AW558" s="191">
        <f t="shared" si="442"/>
        <v>3696.9</v>
      </c>
      <c r="AX558" s="191">
        <f t="shared" si="443"/>
        <v>3696.9</v>
      </c>
      <c r="AY558" s="191">
        <f t="shared" si="444"/>
        <v>3696.9</v>
      </c>
      <c r="AZ558" s="191">
        <f t="shared" si="445"/>
        <v>3696.9</v>
      </c>
      <c r="BA558" s="193">
        <f t="shared" si="446"/>
        <v>1</v>
      </c>
      <c r="BB558" s="193">
        <f t="shared" si="447"/>
        <v>1</v>
      </c>
      <c r="BC558" s="193">
        <f t="shared" si="448"/>
        <v>1</v>
      </c>
      <c r="BD558" s="191">
        <f t="shared" si="410"/>
        <v>3696.9</v>
      </c>
      <c r="BE558" s="191">
        <f t="shared" si="449"/>
        <v>3696.9</v>
      </c>
      <c r="BF558" s="210">
        <f t="shared" si="450"/>
        <v>3696.9</v>
      </c>
      <c r="BG558" s="211">
        <f t="shared" si="451"/>
        <v>3696.9</v>
      </c>
      <c r="BH558" s="289"/>
      <c r="BI558" s="289"/>
      <c r="BJ558" s="228"/>
      <c r="BK558" s="228"/>
      <c r="BL558" s="233" t="str">
        <f t="shared" si="452"/>
        <v>01</v>
      </c>
    </row>
    <row r="559" spans="1:64" ht="12" customHeight="1">
      <c r="A559" s="333" t="s">
        <v>689</v>
      </c>
      <c r="B559" s="381" t="s">
        <v>431</v>
      </c>
      <c r="C559" s="333" t="s">
        <v>661</v>
      </c>
      <c r="D559" s="381" t="s">
        <v>390</v>
      </c>
      <c r="E559" s="381" t="s">
        <v>875</v>
      </c>
      <c r="F559" s="381" t="s">
        <v>873</v>
      </c>
      <c r="G559" s="381" t="s">
        <v>387</v>
      </c>
      <c r="H559" s="100" t="s">
        <v>653</v>
      </c>
      <c r="I559" s="381" t="s">
        <v>505</v>
      </c>
      <c r="J559" s="382">
        <v>363832</v>
      </c>
      <c r="K559" s="382">
        <v>223582.4</v>
      </c>
      <c r="L559" s="191" t="str">
        <f t="shared" si="411"/>
        <v>907014190104802006000012921301</v>
      </c>
      <c r="M559" s="192">
        <f t="array" ref="M559">IF(COUNT(SEARCH(Удалить_Роспись_КВСР,$B559)*SEARCH(Удалить_Роспись_ПБС,$C559)*SEARCH(Удалить_Роспись_КФСР, $D559)*SEARCH(Удалить_Роспись_КЦСР,$E559)*SEARCH(Удалить_Роспись_КВР,$F559)*SEARCH(Удалить_Роспись_ЭК,$H559)*SEARCH(Удалить_Роспись_КР,$I559))&gt;0,0,1)</f>
        <v>1</v>
      </c>
      <c r="N559" s="192">
        <v>0</v>
      </c>
      <c r="O559" s="192" t="str">
        <f t="shared" si="412"/>
        <v/>
      </c>
      <c r="P559" s="192" t="str">
        <f t="shared" si="453"/>
        <v/>
      </c>
      <c r="Q559" s="300" t="str">
        <f t="shared" si="413"/>
        <v/>
      </c>
      <c r="R559" s="300" t="str">
        <f t="shared" si="414"/>
        <v/>
      </c>
      <c r="S559" s="300" t="str">
        <f t="shared" si="415"/>
        <v/>
      </c>
      <c r="T559" s="192" t="str">
        <f t="shared" si="416"/>
        <v/>
      </c>
      <c r="U559" s="303" t="str">
        <f t="shared" si="417"/>
        <v/>
      </c>
      <c r="V559" s="300" t="str">
        <f t="shared" si="418"/>
        <v/>
      </c>
      <c r="W559" s="192" t="str">
        <f t="shared" si="419"/>
        <v/>
      </c>
      <c r="X559" s="303" t="str">
        <f t="shared" si="420"/>
        <v/>
      </c>
      <c r="Y559" s="300" t="str">
        <f t="shared" si="421"/>
        <v/>
      </c>
      <c r="Z559" s="300" t="str">
        <f t="shared" si="422"/>
        <v/>
      </c>
      <c r="AA559" s="303" t="str">
        <f t="shared" si="423"/>
        <v/>
      </c>
      <c r="AB559" s="300" t="str">
        <f t="shared" si="424"/>
        <v/>
      </c>
      <c r="AC559" s="300" t="str">
        <f t="shared" si="425"/>
        <v/>
      </c>
      <c r="AD559" s="300" t="str">
        <f t="shared" si="426"/>
        <v/>
      </c>
      <c r="AE559" s="192" t="str">
        <f t="shared" si="427"/>
        <v/>
      </c>
      <c r="AF559" s="192" t="str">
        <f t="shared" si="428"/>
        <v/>
      </c>
      <c r="AG559" s="192"/>
      <c r="AJ559" s="300" t="str">
        <f t="shared" si="429"/>
        <v/>
      </c>
      <c r="AK559" s="300" t="str">
        <f t="shared" si="430"/>
        <v/>
      </c>
      <c r="AL559" s="300" t="str">
        <f t="shared" si="431"/>
        <v/>
      </c>
      <c r="AM559" s="300" t="str">
        <f t="shared" si="432"/>
        <v/>
      </c>
      <c r="AN559" s="300" t="str">
        <f t="shared" si="433"/>
        <v/>
      </c>
      <c r="AO559" s="300" t="str">
        <f t="shared" si="434"/>
        <v/>
      </c>
      <c r="AP559" s="300" t="str">
        <f t="shared" si="435"/>
        <v/>
      </c>
      <c r="AQ559" s="300" t="str">
        <f t="shared" si="436"/>
        <v/>
      </c>
      <c r="AR559" s="306" t="str">
        <f t="shared" si="437"/>
        <v/>
      </c>
      <c r="AS559" s="300" t="str">
        <f t="shared" si="438"/>
        <v/>
      </c>
      <c r="AT559" s="300" t="str">
        <f t="shared" si="439"/>
        <v/>
      </c>
      <c r="AU559" s="192" t="str">
        <f t="shared" si="440"/>
        <v>рбс</v>
      </c>
      <c r="AV559" s="192" t="str">
        <f t="shared" si="441"/>
        <v>рбс90701419общопл</v>
      </c>
      <c r="AW559" s="191">
        <f t="shared" si="442"/>
        <v>363832</v>
      </c>
      <c r="AX559" s="191">
        <f t="shared" si="443"/>
        <v>223582.4</v>
      </c>
      <c r="AY559" s="191">
        <f t="shared" si="444"/>
        <v>0</v>
      </c>
      <c r="AZ559" s="191">
        <f t="shared" si="445"/>
        <v>0</v>
      </c>
      <c r="BA559" s="193">
        <f t="shared" si="446"/>
        <v>1</v>
      </c>
      <c r="BB559" s="193">
        <f t="shared" si="447"/>
        <v>1</v>
      </c>
      <c r="BC559" s="193">
        <f t="shared" si="448"/>
        <v>1</v>
      </c>
      <c r="BD559" s="191">
        <f t="shared" si="410"/>
        <v>0</v>
      </c>
      <c r="BE559" s="191">
        <f t="shared" si="449"/>
        <v>0</v>
      </c>
      <c r="BF559" s="210">
        <f t="shared" si="450"/>
        <v>0</v>
      </c>
      <c r="BG559" s="211">
        <f t="shared" si="451"/>
        <v>0</v>
      </c>
      <c r="BH559" s="289"/>
      <c r="BI559" s="289"/>
      <c r="BJ559" s="228"/>
      <c r="BK559" s="228"/>
      <c r="BL559" s="233" t="str">
        <f t="shared" si="452"/>
        <v>01</v>
      </c>
    </row>
    <row r="560" spans="1:64" ht="12" customHeight="1">
      <c r="A560" s="333" t="s">
        <v>689</v>
      </c>
      <c r="B560" s="381" t="s">
        <v>431</v>
      </c>
      <c r="C560" s="333" t="s">
        <v>661</v>
      </c>
      <c r="D560" s="381" t="s">
        <v>390</v>
      </c>
      <c r="E560" s="381" t="s">
        <v>875</v>
      </c>
      <c r="F560" s="381" t="s">
        <v>586</v>
      </c>
      <c r="G560" s="381" t="s">
        <v>391</v>
      </c>
      <c r="H560" s="100" t="s">
        <v>653</v>
      </c>
      <c r="I560" s="381" t="s">
        <v>505</v>
      </c>
      <c r="J560" s="382">
        <v>60000</v>
      </c>
      <c r="K560" s="382">
        <v>30232.23</v>
      </c>
      <c r="L560" s="191" t="str">
        <f t="shared" si="411"/>
        <v>907014190104802006000024422101</v>
      </c>
      <c r="M560" s="192">
        <f t="array" ref="M560">IF(COUNT(SEARCH(Удалить_Роспись_КВСР,$B560)*SEARCH(Удалить_Роспись_ПБС,$C560)*SEARCH(Удалить_Роспись_КФСР, $D560)*SEARCH(Удалить_Роспись_КЦСР,$E560)*SEARCH(Удалить_Роспись_КВР,$F560)*SEARCH(Удалить_Роспись_ЭК,$H560)*SEARCH(Удалить_Роспись_КР,$I560))&gt;0,0,1)</f>
        <v>1</v>
      </c>
      <c r="N560" s="192">
        <f>IF(COUNT(SEARCH(Удалить_Индекс_КВСР,$B560)*SEARCH(Удалить_Индекс_ПБС,$C560)*SEARCH(Удалить_Индекс_КФСР,$D560)*SEARCH(Удалить_Индекс_КЦСР,$E560)*SEARCH(Удалить_Индекс_КВР,$F560)*SEARCH(Удалить_Индекс_ЭК,$H560)*SEARCH(Удалить_Индекс_КР,$I560))&gt;0,0,1)</f>
        <v>1</v>
      </c>
      <c r="O560" s="192" t="str">
        <f t="shared" si="412"/>
        <v/>
      </c>
      <c r="P560" s="192" t="str">
        <f t="shared" si="453"/>
        <v/>
      </c>
      <c r="Q560" s="300" t="str">
        <f t="shared" si="413"/>
        <v/>
      </c>
      <c r="R560" s="300" t="str">
        <f t="shared" si="414"/>
        <v/>
      </c>
      <c r="S560" s="300" t="str">
        <f t="shared" si="415"/>
        <v/>
      </c>
      <c r="T560" s="192" t="str">
        <f t="shared" si="416"/>
        <v/>
      </c>
      <c r="U560" s="303" t="str">
        <f t="shared" si="417"/>
        <v/>
      </c>
      <c r="V560" s="300" t="str">
        <f t="shared" si="418"/>
        <v/>
      </c>
      <c r="W560" s="192" t="str">
        <f t="shared" si="419"/>
        <v/>
      </c>
      <c r="X560" s="303" t="str">
        <f t="shared" si="420"/>
        <v/>
      </c>
      <c r="Y560" s="300" t="str">
        <f t="shared" si="421"/>
        <v/>
      </c>
      <c r="Z560" s="300" t="str">
        <f t="shared" si="422"/>
        <v/>
      </c>
      <c r="AA560" s="303" t="str">
        <f t="shared" si="423"/>
        <v/>
      </c>
      <c r="AB560" s="300" t="str">
        <f t="shared" si="424"/>
        <v/>
      </c>
      <c r="AC560" s="300" t="str">
        <f t="shared" si="425"/>
        <v/>
      </c>
      <c r="AD560" s="300" t="str">
        <f t="shared" si="426"/>
        <v/>
      </c>
      <c r="AE560" s="192" t="str">
        <f t="shared" si="427"/>
        <v/>
      </c>
      <c r="AF560" s="192" t="str">
        <f t="shared" si="428"/>
        <v/>
      </c>
      <c r="AG560" s="192"/>
      <c r="AJ560" s="300" t="str">
        <f t="shared" si="429"/>
        <v/>
      </c>
      <c r="AK560" s="300" t="str">
        <f t="shared" si="430"/>
        <v/>
      </c>
      <c r="AL560" s="300" t="str">
        <f t="shared" si="431"/>
        <v/>
      </c>
      <c r="AM560" s="300" t="str">
        <f t="shared" si="432"/>
        <v/>
      </c>
      <c r="AN560" s="300" t="str">
        <f t="shared" si="433"/>
        <v/>
      </c>
      <c r="AO560" s="300" t="str">
        <f t="shared" si="434"/>
        <v/>
      </c>
      <c r="AP560" s="300" t="str">
        <f t="shared" si="435"/>
        <v/>
      </c>
      <c r="AQ560" s="300" t="str">
        <f t="shared" si="436"/>
        <v/>
      </c>
      <c r="AR560" s="306" t="str">
        <f t="shared" si="437"/>
        <v/>
      </c>
      <c r="AS560" s="300" t="str">
        <f t="shared" si="438"/>
        <v/>
      </c>
      <c r="AT560" s="300" t="str">
        <f t="shared" si="439"/>
        <v/>
      </c>
      <c r="AU560" s="192" t="str">
        <f t="shared" si="440"/>
        <v>рбс</v>
      </c>
      <c r="AV560" s="192" t="str">
        <f t="shared" si="441"/>
        <v>рбс90701419общпро</v>
      </c>
      <c r="AW560" s="191">
        <f t="shared" si="442"/>
        <v>60000</v>
      </c>
      <c r="AX560" s="191">
        <f t="shared" si="443"/>
        <v>30232.23</v>
      </c>
      <c r="AY560" s="191">
        <f t="shared" si="444"/>
        <v>60000</v>
      </c>
      <c r="AZ560" s="191">
        <f t="shared" si="445"/>
        <v>30232.23</v>
      </c>
      <c r="BA560" s="193">
        <f t="shared" si="446"/>
        <v>1</v>
      </c>
      <c r="BB560" s="193">
        <f t="shared" si="447"/>
        <v>1</v>
      </c>
      <c r="BC560" s="193">
        <f t="shared" si="448"/>
        <v>1</v>
      </c>
      <c r="BD560" s="191">
        <f t="shared" si="410"/>
        <v>60000</v>
      </c>
      <c r="BE560" s="191">
        <f t="shared" si="449"/>
        <v>30232.23</v>
      </c>
      <c r="BF560" s="210">
        <f t="shared" si="450"/>
        <v>60000</v>
      </c>
      <c r="BG560" s="211">
        <f t="shared" si="451"/>
        <v>60000</v>
      </c>
      <c r="BH560" s="289"/>
      <c r="BI560" s="289"/>
      <c r="BJ560" s="228"/>
      <c r="BK560" s="228"/>
      <c r="BL560" s="233" t="str">
        <f t="shared" si="452"/>
        <v>01</v>
      </c>
    </row>
    <row r="561" spans="1:64" ht="12" customHeight="1">
      <c r="A561" s="333" t="s">
        <v>689</v>
      </c>
      <c r="B561" s="381" t="s">
        <v>431</v>
      </c>
      <c r="C561" s="333" t="s">
        <v>661</v>
      </c>
      <c r="D561" s="381" t="s">
        <v>390</v>
      </c>
      <c r="E561" s="381" t="s">
        <v>875</v>
      </c>
      <c r="F561" s="381" t="s">
        <v>586</v>
      </c>
      <c r="G561" s="381" t="s">
        <v>394</v>
      </c>
      <c r="H561" s="100" t="s">
        <v>653</v>
      </c>
      <c r="I561" s="381" t="s">
        <v>505</v>
      </c>
      <c r="J561" s="382">
        <v>102214.7</v>
      </c>
      <c r="K561" s="382">
        <v>47900</v>
      </c>
      <c r="L561" s="191" t="str">
        <f t="shared" si="411"/>
        <v>907014190104802006000024422501</v>
      </c>
      <c r="M561" s="192">
        <f t="array" ref="M561">IF(COUNT(SEARCH(Удалить_Роспись_КВСР,$B561)*SEARCH(Удалить_Роспись_ПБС,$C561)*SEARCH(Удалить_Роспись_КФСР, $D561)*SEARCH(Удалить_Роспись_КЦСР,$E561)*SEARCH(Удалить_Роспись_КВР,$F561)*SEARCH(Удалить_Роспись_ЭК,$H561)*SEARCH(Удалить_Роспись_КР,$I561))&gt;0,0,1)</f>
        <v>1</v>
      </c>
      <c r="N561" s="192">
        <f>IF(COUNT(SEARCH(Удалить_Индекс_КВСР,$B561)*SEARCH(Удалить_Индекс_ПБС,$C561)*SEARCH(Удалить_Индекс_КФСР,$D561)*SEARCH(Удалить_Индекс_КЦСР,$E561)*SEARCH(Удалить_Индекс_КВР,$F561)*SEARCH(Удалить_Индекс_ЭК,$H561)*SEARCH(Удалить_Индекс_КР,$I561))&gt;0,0,1)</f>
        <v>1</v>
      </c>
      <c r="O561" s="192" t="str">
        <f t="shared" si="412"/>
        <v/>
      </c>
      <c r="P561" s="192" t="str">
        <f t="shared" si="453"/>
        <v/>
      </c>
      <c r="Q561" s="300" t="str">
        <f t="shared" si="413"/>
        <v/>
      </c>
      <c r="R561" s="300" t="str">
        <f t="shared" si="414"/>
        <v/>
      </c>
      <c r="S561" s="300" t="str">
        <f t="shared" si="415"/>
        <v/>
      </c>
      <c r="T561" s="192" t="str">
        <f t="shared" si="416"/>
        <v/>
      </c>
      <c r="U561" s="303" t="str">
        <f t="shared" si="417"/>
        <v/>
      </c>
      <c r="V561" s="300" t="str">
        <f t="shared" si="418"/>
        <v/>
      </c>
      <c r="W561" s="192" t="str">
        <f t="shared" si="419"/>
        <v/>
      </c>
      <c r="X561" s="303" t="str">
        <f t="shared" si="420"/>
        <v/>
      </c>
      <c r="Y561" s="300" t="str">
        <f t="shared" si="421"/>
        <v/>
      </c>
      <c r="Z561" s="300" t="str">
        <f t="shared" si="422"/>
        <v/>
      </c>
      <c r="AA561" s="303" t="str">
        <f t="shared" si="423"/>
        <v/>
      </c>
      <c r="AB561" s="300" t="str">
        <f t="shared" si="424"/>
        <v/>
      </c>
      <c r="AC561" s="300" t="str">
        <f t="shared" si="425"/>
        <v/>
      </c>
      <c r="AD561" s="300" t="str">
        <f t="shared" si="426"/>
        <v/>
      </c>
      <c r="AE561" s="192" t="str">
        <f t="shared" si="427"/>
        <v/>
      </c>
      <c r="AF561" s="192" t="str">
        <f t="shared" si="428"/>
        <v/>
      </c>
      <c r="AG561" s="192"/>
      <c r="AJ561" s="300" t="str">
        <f t="shared" si="429"/>
        <v/>
      </c>
      <c r="AK561" s="300" t="str">
        <f t="shared" si="430"/>
        <v/>
      </c>
      <c r="AL561" s="300" t="str">
        <f t="shared" si="431"/>
        <v/>
      </c>
      <c r="AM561" s="300" t="str">
        <f t="shared" si="432"/>
        <v/>
      </c>
      <c r="AN561" s="300" t="str">
        <f t="shared" si="433"/>
        <v/>
      </c>
      <c r="AO561" s="300" t="str">
        <f t="shared" si="434"/>
        <v/>
      </c>
      <c r="AP561" s="300" t="str">
        <f t="shared" si="435"/>
        <v/>
      </c>
      <c r="AQ561" s="300" t="str">
        <f t="shared" si="436"/>
        <v/>
      </c>
      <c r="AR561" s="306" t="str">
        <f t="shared" si="437"/>
        <v/>
      </c>
      <c r="AS561" s="300" t="str">
        <f t="shared" si="438"/>
        <v/>
      </c>
      <c r="AT561" s="300" t="str">
        <f t="shared" si="439"/>
        <v/>
      </c>
      <c r="AU561" s="192" t="str">
        <f t="shared" si="440"/>
        <v>рбс</v>
      </c>
      <c r="AV561" s="192" t="str">
        <f t="shared" si="441"/>
        <v>рбс90701419общпро</v>
      </c>
      <c r="AW561" s="191">
        <f t="shared" si="442"/>
        <v>102214.7</v>
      </c>
      <c r="AX561" s="191">
        <f t="shared" si="443"/>
        <v>47900</v>
      </c>
      <c r="AY561" s="191">
        <f t="shared" si="444"/>
        <v>102214.7</v>
      </c>
      <c r="AZ561" s="191">
        <f t="shared" si="445"/>
        <v>47900</v>
      </c>
      <c r="BA561" s="193">
        <f t="shared" si="446"/>
        <v>1</v>
      </c>
      <c r="BB561" s="193">
        <f t="shared" si="447"/>
        <v>1</v>
      </c>
      <c r="BC561" s="193">
        <f t="shared" si="448"/>
        <v>1</v>
      </c>
      <c r="BD561" s="191">
        <f t="shared" si="410"/>
        <v>102214.7</v>
      </c>
      <c r="BE561" s="191">
        <f t="shared" si="449"/>
        <v>47900</v>
      </c>
      <c r="BF561" s="210">
        <f t="shared" si="450"/>
        <v>102214.7</v>
      </c>
      <c r="BG561" s="211">
        <f t="shared" si="451"/>
        <v>102214.7</v>
      </c>
      <c r="BH561" s="289"/>
      <c r="BI561" s="289"/>
      <c r="BJ561" s="228"/>
      <c r="BK561" s="228"/>
      <c r="BL561" s="233" t="str">
        <f t="shared" si="452"/>
        <v>01</v>
      </c>
    </row>
    <row r="562" spans="1:64" ht="12" customHeight="1">
      <c r="A562" s="333" t="s">
        <v>689</v>
      </c>
      <c r="B562" s="381" t="s">
        <v>431</v>
      </c>
      <c r="C562" s="333" t="s">
        <v>661</v>
      </c>
      <c r="D562" s="381" t="s">
        <v>390</v>
      </c>
      <c r="E562" s="381" t="s">
        <v>875</v>
      </c>
      <c r="F562" s="381" t="s">
        <v>586</v>
      </c>
      <c r="G562" s="381" t="s">
        <v>389</v>
      </c>
      <c r="H562" s="100" t="s">
        <v>653</v>
      </c>
      <c r="I562" s="381" t="s">
        <v>505</v>
      </c>
      <c r="J562" s="382">
        <v>68912.820000000007</v>
      </c>
      <c r="K562" s="382">
        <v>40016.49</v>
      </c>
      <c r="L562" s="191" t="str">
        <f t="shared" si="411"/>
        <v>907014190104802006000024422601</v>
      </c>
      <c r="M562" s="192">
        <f t="array" ref="M562">IF(COUNT(SEARCH(Удалить_Роспись_КВСР,$B562)*SEARCH(Удалить_Роспись_ПБС,$C562)*SEARCH(Удалить_Роспись_КФСР, $D562)*SEARCH(Удалить_Роспись_КЦСР,$E562)*SEARCH(Удалить_Роспись_КВР,$F562)*SEARCH(Удалить_Роспись_ЭК,$H562)*SEARCH(Удалить_Роспись_КР,$I562))&gt;0,0,1)</f>
        <v>1</v>
      </c>
      <c r="N562" s="192">
        <f>IF(COUNT(SEARCH(Удалить_Индекс_КВСР,$B562)*SEARCH(Удалить_Индекс_ПБС,$C562)*SEARCH(Удалить_Индекс_КФСР,$D562)*SEARCH(Удалить_Индекс_КЦСР,$E562)*SEARCH(Удалить_Индекс_КВР,$F562)*SEARCH(Удалить_Индекс_ЭК,$H562)*SEARCH(Удалить_Индекс_КР,$I562))&gt;0,0,1)</f>
        <v>1</v>
      </c>
      <c r="O562" s="192" t="str">
        <f t="shared" si="412"/>
        <v/>
      </c>
      <c r="P562" s="192" t="str">
        <f t="shared" si="453"/>
        <v/>
      </c>
      <c r="Q562" s="300" t="str">
        <f t="shared" si="413"/>
        <v/>
      </c>
      <c r="R562" s="300" t="str">
        <f t="shared" si="414"/>
        <v/>
      </c>
      <c r="S562" s="300" t="str">
        <f t="shared" si="415"/>
        <v/>
      </c>
      <c r="T562" s="192" t="str">
        <f t="shared" si="416"/>
        <v/>
      </c>
      <c r="U562" s="303" t="str">
        <f t="shared" si="417"/>
        <v/>
      </c>
      <c r="V562" s="300" t="str">
        <f t="shared" si="418"/>
        <v/>
      </c>
      <c r="W562" s="192" t="str">
        <f t="shared" si="419"/>
        <v/>
      </c>
      <c r="X562" s="303" t="str">
        <f t="shared" si="420"/>
        <v/>
      </c>
      <c r="Y562" s="300" t="str">
        <f t="shared" si="421"/>
        <v/>
      </c>
      <c r="Z562" s="300" t="str">
        <f t="shared" si="422"/>
        <v/>
      </c>
      <c r="AA562" s="303" t="str">
        <f t="shared" si="423"/>
        <v/>
      </c>
      <c r="AB562" s="300" t="str">
        <f t="shared" si="424"/>
        <v/>
      </c>
      <c r="AC562" s="300" t="str">
        <f t="shared" si="425"/>
        <v/>
      </c>
      <c r="AD562" s="300" t="str">
        <f t="shared" si="426"/>
        <v/>
      </c>
      <c r="AE562" s="192" t="str">
        <f t="shared" si="427"/>
        <v/>
      </c>
      <c r="AF562" s="192" t="str">
        <f t="shared" si="428"/>
        <v/>
      </c>
      <c r="AG562" s="192"/>
      <c r="AJ562" s="300" t="str">
        <f t="shared" si="429"/>
        <v/>
      </c>
      <c r="AK562" s="300" t="str">
        <f t="shared" si="430"/>
        <v/>
      </c>
      <c r="AL562" s="300" t="str">
        <f t="shared" si="431"/>
        <v/>
      </c>
      <c r="AM562" s="300" t="str">
        <f t="shared" si="432"/>
        <v/>
      </c>
      <c r="AN562" s="300" t="str">
        <f t="shared" si="433"/>
        <v/>
      </c>
      <c r="AO562" s="300" t="str">
        <f t="shared" si="434"/>
        <v/>
      </c>
      <c r="AP562" s="300" t="str">
        <f t="shared" si="435"/>
        <v/>
      </c>
      <c r="AQ562" s="300" t="str">
        <f t="shared" si="436"/>
        <v/>
      </c>
      <c r="AR562" s="306" t="str">
        <f t="shared" si="437"/>
        <v/>
      </c>
      <c r="AS562" s="300" t="str">
        <f t="shared" si="438"/>
        <v/>
      </c>
      <c r="AT562" s="300" t="str">
        <f t="shared" si="439"/>
        <v/>
      </c>
      <c r="AU562" s="192" t="str">
        <f t="shared" si="440"/>
        <v>рбс</v>
      </c>
      <c r="AV562" s="192" t="str">
        <f t="shared" si="441"/>
        <v>рбс90701419общпро</v>
      </c>
      <c r="AW562" s="191">
        <f t="shared" si="442"/>
        <v>68912.820000000007</v>
      </c>
      <c r="AX562" s="191">
        <f t="shared" si="443"/>
        <v>40016.49</v>
      </c>
      <c r="AY562" s="191">
        <f t="shared" si="444"/>
        <v>68912.820000000007</v>
      </c>
      <c r="AZ562" s="191">
        <f t="shared" si="445"/>
        <v>40016.49</v>
      </c>
      <c r="BA562" s="193">
        <f t="shared" si="446"/>
        <v>1</v>
      </c>
      <c r="BB562" s="193">
        <f t="shared" si="447"/>
        <v>1</v>
      </c>
      <c r="BC562" s="193">
        <f t="shared" si="448"/>
        <v>1</v>
      </c>
      <c r="BD562" s="191">
        <f t="shared" si="410"/>
        <v>68912.820000000007</v>
      </c>
      <c r="BE562" s="191">
        <f t="shared" si="449"/>
        <v>40016.49</v>
      </c>
      <c r="BF562" s="210">
        <f t="shared" si="450"/>
        <v>68912.820000000007</v>
      </c>
      <c r="BG562" s="211">
        <f t="shared" si="451"/>
        <v>68912.820000000007</v>
      </c>
      <c r="BH562" s="289"/>
      <c r="BI562" s="289"/>
      <c r="BJ562" s="228"/>
      <c r="BK562" s="228"/>
      <c r="BL562" s="233" t="str">
        <f t="shared" si="452"/>
        <v>01</v>
      </c>
    </row>
    <row r="563" spans="1:64" ht="12" customHeight="1">
      <c r="A563" s="333" t="s">
        <v>689</v>
      </c>
      <c r="B563" s="381" t="s">
        <v>431</v>
      </c>
      <c r="C563" s="333" t="s">
        <v>661</v>
      </c>
      <c r="D563" s="381" t="s">
        <v>390</v>
      </c>
      <c r="E563" s="381" t="s">
        <v>875</v>
      </c>
      <c r="F563" s="381" t="s">
        <v>586</v>
      </c>
      <c r="G563" s="381" t="s">
        <v>397</v>
      </c>
      <c r="H563" s="100" t="s">
        <v>653</v>
      </c>
      <c r="I563" s="381" t="s">
        <v>505</v>
      </c>
      <c r="J563" s="382">
        <v>324109.81</v>
      </c>
      <c r="K563" s="382">
        <v>219831</v>
      </c>
      <c r="L563" s="191" t="str">
        <f t="shared" si="411"/>
        <v>907014190104802006000024434001</v>
      </c>
      <c r="M563" s="192">
        <f t="array" ref="M563">IF(COUNT(SEARCH(Удалить_Роспись_КВСР,$B563)*SEARCH(Удалить_Роспись_ПБС,$C563)*SEARCH(Удалить_Роспись_КФСР, $D563)*SEARCH(Удалить_Роспись_КЦСР,$E563)*SEARCH(Удалить_Роспись_КВР,$F563)*SEARCH(Удалить_Роспись_ЭК,$H563)*SEARCH(Удалить_Роспись_КР,$I563))&gt;0,0,1)</f>
        <v>1</v>
      </c>
      <c r="N563" s="192">
        <f>IF(COUNT(SEARCH(Удалить_Индекс_КВСР,$B563)*SEARCH(Удалить_Индекс_ПБС,$C563)*SEARCH(Удалить_Индекс_КФСР,$D563)*SEARCH(Удалить_Индекс_КЦСР,$E563)*SEARCH(Удалить_Индекс_КВР,$F563)*SEARCH(Удалить_Индекс_ЭК,$H563)*SEARCH(Удалить_Индекс_КР,$I563))&gt;0,0,1)</f>
        <v>1</v>
      </c>
      <c r="O563" s="192" t="str">
        <f t="shared" si="412"/>
        <v/>
      </c>
      <c r="P563" s="192" t="str">
        <f t="shared" si="453"/>
        <v/>
      </c>
      <c r="Q563" s="300" t="str">
        <f t="shared" si="413"/>
        <v/>
      </c>
      <c r="R563" s="300" t="str">
        <f t="shared" si="414"/>
        <v/>
      </c>
      <c r="S563" s="300" t="str">
        <f t="shared" si="415"/>
        <v/>
      </c>
      <c r="T563" s="192" t="str">
        <f t="shared" si="416"/>
        <v/>
      </c>
      <c r="U563" s="303" t="str">
        <f t="shared" si="417"/>
        <v/>
      </c>
      <c r="V563" s="300" t="str">
        <f t="shared" si="418"/>
        <v/>
      </c>
      <c r="W563" s="192" t="str">
        <f t="shared" si="419"/>
        <v/>
      </c>
      <c r="X563" s="303" t="str">
        <f t="shared" si="420"/>
        <v/>
      </c>
      <c r="Y563" s="300" t="str">
        <f t="shared" si="421"/>
        <v/>
      </c>
      <c r="Z563" s="300" t="str">
        <f t="shared" si="422"/>
        <v/>
      </c>
      <c r="AA563" s="303" t="str">
        <f t="shared" si="423"/>
        <v/>
      </c>
      <c r="AB563" s="300" t="str">
        <f t="shared" si="424"/>
        <v/>
      </c>
      <c r="AC563" s="300" t="str">
        <f t="shared" si="425"/>
        <v/>
      </c>
      <c r="AD563" s="300" t="str">
        <f t="shared" si="426"/>
        <v/>
      </c>
      <c r="AE563" s="192" t="str">
        <f t="shared" si="427"/>
        <v/>
      </c>
      <c r="AF563" s="192" t="str">
        <f t="shared" si="428"/>
        <v/>
      </c>
      <c r="AG563" s="192"/>
      <c r="AJ563" s="300" t="str">
        <f t="shared" si="429"/>
        <v/>
      </c>
      <c r="AK563" s="300" t="str">
        <f t="shared" si="430"/>
        <v/>
      </c>
      <c r="AL563" s="300" t="str">
        <f t="shared" si="431"/>
        <v/>
      </c>
      <c r="AM563" s="300" t="str">
        <f t="shared" si="432"/>
        <v/>
      </c>
      <c r="AN563" s="300" t="str">
        <f t="shared" si="433"/>
        <v/>
      </c>
      <c r="AO563" s="300" t="str">
        <f t="shared" si="434"/>
        <v/>
      </c>
      <c r="AP563" s="300" t="str">
        <f t="shared" si="435"/>
        <v/>
      </c>
      <c r="AQ563" s="300" t="str">
        <f t="shared" si="436"/>
        <v/>
      </c>
      <c r="AR563" s="306" t="str">
        <f t="shared" si="437"/>
        <v/>
      </c>
      <c r="AS563" s="300" t="str">
        <f t="shared" si="438"/>
        <v/>
      </c>
      <c r="AT563" s="300" t="str">
        <f t="shared" si="439"/>
        <v/>
      </c>
      <c r="AU563" s="192" t="str">
        <f t="shared" si="440"/>
        <v>рбс</v>
      </c>
      <c r="AV563" s="192" t="str">
        <f t="shared" si="441"/>
        <v>рбс90701419общпро</v>
      </c>
      <c r="AW563" s="191">
        <f t="shared" si="442"/>
        <v>324109.81</v>
      </c>
      <c r="AX563" s="191">
        <f t="shared" si="443"/>
        <v>219831</v>
      </c>
      <c r="AY563" s="191">
        <f t="shared" si="444"/>
        <v>324109.81</v>
      </c>
      <c r="AZ563" s="191">
        <f t="shared" si="445"/>
        <v>219831</v>
      </c>
      <c r="BA563" s="193">
        <f t="shared" si="446"/>
        <v>1</v>
      </c>
      <c r="BB563" s="193">
        <f t="shared" si="447"/>
        <v>1</v>
      </c>
      <c r="BC563" s="193">
        <f t="shared" si="448"/>
        <v>1</v>
      </c>
      <c r="BD563" s="191">
        <f t="shared" si="410"/>
        <v>324109.81</v>
      </c>
      <c r="BE563" s="191">
        <f t="shared" si="449"/>
        <v>219831</v>
      </c>
      <c r="BF563" s="210">
        <f t="shared" si="450"/>
        <v>324109.81</v>
      </c>
      <c r="BG563" s="211">
        <f t="shared" si="451"/>
        <v>324109.81</v>
      </c>
      <c r="BH563" s="289"/>
      <c r="BI563" s="289"/>
      <c r="BJ563" s="228"/>
      <c r="BK563" s="228"/>
      <c r="BL563" s="233" t="str">
        <f t="shared" si="452"/>
        <v>01</v>
      </c>
    </row>
    <row r="564" spans="1:64" ht="12" customHeight="1">
      <c r="A564" s="333" t="s">
        <v>689</v>
      </c>
      <c r="B564" s="381" t="s">
        <v>431</v>
      </c>
      <c r="C564" s="333" t="s">
        <v>661</v>
      </c>
      <c r="D564" s="381" t="s">
        <v>390</v>
      </c>
      <c r="E564" s="381" t="s">
        <v>875</v>
      </c>
      <c r="F564" s="381" t="s">
        <v>609</v>
      </c>
      <c r="G564" s="381" t="s">
        <v>395</v>
      </c>
      <c r="H564" s="100" t="s">
        <v>653</v>
      </c>
      <c r="I564" s="381" t="s">
        <v>505</v>
      </c>
      <c r="J564" s="382">
        <v>975.03</v>
      </c>
      <c r="K564" s="382">
        <v>915.5</v>
      </c>
      <c r="L564" s="191" t="str">
        <f t="shared" si="411"/>
        <v>907014190104802006000085229001</v>
      </c>
      <c r="M564" s="192">
        <f t="array" ref="M564">IF(COUNT(SEARCH(Удалить_Роспись_КВСР,$B564)*SEARCH(Удалить_Роспись_ПБС,$C564)*SEARCH(Удалить_Роспись_КФСР, $D564)*SEARCH(Удалить_Роспись_КЦСР,$E564)*SEARCH(Удалить_Роспись_КВР,$F564)*SEARCH(Удалить_Роспись_ЭК,$H564)*SEARCH(Удалить_Роспись_КР,$I564))&gt;0,0,1)</f>
        <v>1</v>
      </c>
      <c r="N564" s="192">
        <v>0</v>
      </c>
      <c r="O564" s="192" t="str">
        <f t="shared" si="412"/>
        <v/>
      </c>
      <c r="P564" s="192" t="str">
        <f t="shared" si="453"/>
        <v/>
      </c>
      <c r="Q564" s="300" t="str">
        <f t="shared" si="413"/>
        <v/>
      </c>
      <c r="R564" s="300" t="str">
        <f t="shared" si="414"/>
        <v/>
      </c>
      <c r="S564" s="300" t="str">
        <f t="shared" si="415"/>
        <v/>
      </c>
      <c r="T564" s="192" t="str">
        <f t="shared" si="416"/>
        <v/>
      </c>
      <c r="U564" s="303" t="str">
        <f t="shared" si="417"/>
        <v/>
      </c>
      <c r="V564" s="300" t="str">
        <f t="shared" si="418"/>
        <v/>
      </c>
      <c r="W564" s="192" t="str">
        <f t="shared" si="419"/>
        <v/>
      </c>
      <c r="X564" s="303" t="str">
        <f t="shared" si="420"/>
        <v/>
      </c>
      <c r="Y564" s="300" t="str">
        <f t="shared" si="421"/>
        <v/>
      </c>
      <c r="Z564" s="300" t="str">
        <f t="shared" si="422"/>
        <v/>
      </c>
      <c r="AA564" s="303" t="str">
        <f t="shared" si="423"/>
        <v/>
      </c>
      <c r="AB564" s="300" t="str">
        <f t="shared" si="424"/>
        <v/>
      </c>
      <c r="AC564" s="300" t="str">
        <f t="shared" si="425"/>
        <v/>
      </c>
      <c r="AD564" s="300" t="str">
        <f t="shared" si="426"/>
        <v/>
      </c>
      <c r="AE564" s="192" t="str">
        <f t="shared" si="427"/>
        <v/>
      </c>
      <c r="AF564" s="192" t="str">
        <f t="shared" si="428"/>
        <v/>
      </c>
      <c r="AG564" s="192"/>
      <c r="AJ564" s="300" t="str">
        <f t="shared" si="429"/>
        <v/>
      </c>
      <c r="AK564" s="300" t="str">
        <f t="shared" si="430"/>
        <v/>
      </c>
      <c r="AL564" s="300" t="str">
        <f t="shared" si="431"/>
        <v/>
      </c>
      <c r="AM564" s="300" t="str">
        <f t="shared" si="432"/>
        <v/>
      </c>
      <c r="AN564" s="300" t="str">
        <f t="shared" si="433"/>
        <v/>
      </c>
      <c r="AO564" s="300" t="str">
        <f t="shared" si="434"/>
        <v/>
      </c>
      <c r="AP564" s="300" t="str">
        <f t="shared" si="435"/>
        <v/>
      </c>
      <c r="AQ564" s="300" t="str">
        <f t="shared" si="436"/>
        <v/>
      </c>
      <c r="AR564" s="306" t="str">
        <f t="shared" si="437"/>
        <v/>
      </c>
      <c r="AS564" s="300" t="str">
        <f t="shared" si="438"/>
        <v/>
      </c>
      <c r="AT564" s="300" t="str">
        <f t="shared" si="439"/>
        <v/>
      </c>
      <c r="AU564" s="192" t="str">
        <f t="shared" si="440"/>
        <v>рбс</v>
      </c>
      <c r="AV564" s="192" t="str">
        <f t="shared" si="441"/>
        <v>рбс90701419общпро</v>
      </c>
      <c r="AW564" s="191">
        <f t="shared" si="442"/>
        <v>975.03</v>
      </c>
      <c r="AX564" s="191">
        <f t="shared" si="443"/>
        <v>915.5</v>
      </c>
      <c r="AY564" s="191">
        <f t="shared" si="444"/>
        <v>0</v>
      </c>
      <c r="AZ564" s="191">
        <f t="shared" si="445"/>
        <v>0</v>
      </c>
      <c r="BA564" s="193">
        <f t="shared" si="446"/>
        <v>1</v>
      </c>
      <c r="BB564" s="193">
        <f t="shared" si="447"/>
        <v>1</v>
      </c>
      <c r="BC564" s="193">
        <f t="shared" si="448"/>
        <v>1</v>
      </c>
      <c r="BD564" s="191">
        <f t="shared" si="410"/>
        <v>0</v>
      </c>
      <c r="BE564" s="191">
        <f t="shared" si="449"/>
        <v>0</v>
      </c>
      <c r="BF564" s="210">
        <f t="shared" si="450"/>
        <v>0</v>
      </c>
      <c r="BG564" s="211">
        <f t="shared" si="451"/>
        <v>0</v>
      </c>
      <c r="BH564" s="289"/>
      <c r="BI564" s="289"/>
      <c r="BJ564" s="228"/>
      <c r="BK564" s="228"/>
      <c r="BL564" s="233" t="str">
        <f t="shared" si="452"/>
        <v>01</v>
      </c>
    </row>
    <row r="565" spans="1:64" ht="12" customHeight="1">
      <c r="A565" s="333" t="s">
        <v>689</v>
      </c>
      <c r="B565" s="381" t="s">
        <v>431</v>
      </c>
      <c r="C565" s="333" t="s">
        <v>661</v>
      </c>
      <c r="D565" s="381" t="s">
        <v>390</v>
      </c>
      <c r="E565" s="381" t="s">
        <v>875</v>
      </c>
      <c r="F565" s="381" t="s">
        <v>658</v>
      </c>
      <c r="G565" s="381" t="s">
        <v>395</v>
      </c>
      <c r="H565" s="100" t="s">
        <v>653</v>
      </c>
      <c r="I565" s="381" t="s">
        <v>505</v>
      </c>
      <c r="J565" s="382">
        <v>6602.47</v>
      </c>
      <c r="K565" s="382">
        <v>6602.47</v>
      </c>
      <c r="L565" s="191" t="str">
        <f t="shared" si="411"/>
        <v>907014190104802006000085329001</v>
      </c>
      <c r="M565" s="192">
        <f t="array" ref="M565">IF(COUNT(SEARCH(Удалить_Роспись_КВСР,$B565)*SEARCH(Удалить_Роспись_ПБС,$C565)*SEARCH(Удалить_Роспись_КФСР, $D565)*SEARCH(Удалить_Роспись_КЦСР,$E565)*SEARCH(Удалить_Роспись_КВР,$F565)*SEARCH(Удалить_Роспись_ЭК,$H565)*SEARCH(Удалить_Роспись_КР,$I565))&gt;0,0,1)</f>
        <v>1</v>
      </c>
      <c r="N565" s="192">
        <v>0</v>
      </c>
      <c r="O565" s="192" t="str">
        <f t="shared" si="412"/>
        <v/>
      </c>
      <c r="P565" s="192" t="str">
        <f t="shared" si="453"/>
        <v/>
      </c>
      <c r="Q565" s="300" t="str">
        <f t="shared" si="413"/>
        <v/>
      </c>
      <c r="R565" s="300" t="str">
        <f t="shared" si="414"/>
        <v/>
      </c>
      <c r="S565" s="300" t="str">
        <f t="shared" si="415"/>
        <v/>
      </c>
      <c r="T565" s="192" t="str">
        <f t="shared" si="416"/>
        <v/>
      </c>
      <c r="U565" s="303" t="str">
        <f t="shared" si="417"/>
        <v/>
      </c>
      <c r="V565" s="300" t="str">
        <f t="shared" si="418"/>
        <v/>
      </c>
      <c r="W565" s="192" t="str">
        <f t="shared" si="419"/>
        <v/>
      </c>
      <c r="X565" s="303" t="str">
        <f t="shared" si="420"/>
        <v/>
      </c>
      <c r="Y565" s="300" t="str">
        <f t="shared" si="421"/>
        <v/>
      </c>
      <c r="Z565" s="300" t="str">
        <f t="shared" si="422"/>
        <v/>
      </c>
      <c r="AA565" s="303" t="str">
        <f t="shared" si="423"/>
        <v/>
      </c>
      <c r="AB565" s="300" t="str">
        <f t="shared" si="424"/>
        <v/>
      </c>
      <c r="AC565" s="300" t="str">
        <f t="shared" si="425"/>
        <v/>
      </c>
      <c r="AD565" s="300" t="str">
        <f t="shared" si="426"/>
        <v/>
      </c>
      <c r="AE565" s="192" t="str">
        <f t="shared" si="427"/>
        <v/>
      </c>
      <c r="AF565" s="192" t="str">
        <f t="shared" si="428"/>
        <v/>
      </c>
      <c r="AG565" s="192"/>
      <c r="AJ565" s="300" t="str">
        <f t="shared" si="429"/>
        <v/>
      </c>
      <c r="AK565" s="300" t="str">
        <f t="shared" si="430"/>
        <v/>
      </c>
      <c r="AL565" s="300" t="str">
        <f t="shared" si="431"/>
        <v/>
      </c>
      <c r="AM565" s="300" t="str">
        <f t="shared" si="432"/>
        <v/>
      </c>
      <c r="AN565" s="300" t="str">
        <f t="shared" si="433"/>
        <v/>
      </c>
      <c r="AO565" s="300" t="str">
        <f t="shared" si="434"/>
        <v/>
      </c>
      <c r="AP565" s="300" t="str">
        <f t="shared" si="435"/>
        <v/>
      </c>
      <c r="AQ565" s="300" t="str">
        <f t="shared" si="436"/>
        <v/>
      </c>
      <c r="AR565" s="306" t="str">
        <f t="shared" si="437"/>
        <v/>
      </c>
      <c r="AS565" s="300" t="str">
        <f t="shared" si="438"/>
        <v/>
      </c>
      <c r="AT565" s="300" t="str">
        <f t="shared" si="439"/>
        <v/>
      </c>
      <c r="AU565" s="192" t="str">
        <f t="shared" si="440"/>
        <v>рбс</v>
      </c>
      <c r="AV565" s="192" t="str">
        <f t="shared" si="441"/>
        <v>рбс90701419общпро</v>
      </c>
      <c r="AW565" s="191">
        <f t="shared" si="442"/>
        <v>6602.47</v>
      </c>
      <c r="AX565" s="191">
        <f t="shared" si="443"/>
        <v>6602.47</v>
      </c>
      <c r="AY565" s="191">
        <f t="shared" si="444"/>
        <v>0</v>
      </c>
      <c r="AZ565" s="191">
        <f t="shared" si="445"/>
        <v>0</v>
      </c>
      <c r="BA565" s="193">
        <f t="shared" si="446"/>
        <v>1</v>
      </c>
      <c r="BB565" s="193">
        <f t="shared" si="447"/>
        <v>1</v>
      </c>
      <c r="BC565" s="193">
        <f t="shared" si="448"/>
        <v>1</v>
      </c>
      <c r="BD565" s="191">
        <f t="shared" si="410"/>
        <v>0</v>
      </c>
      <c r="BE565" s="191">
        <f t="shared" si="449"/>
        <v>0</v>
      </c>
      <c r="BF565" s="210">
        <f t="shared" si="450"/>
        <v>0</v>
      </c>
      <c r="BG565" s="211">
        <f t="shared" si="451"/>
        <v>0</v>
      </c>
      <c r="BH565" s="289"/>
      <c r="BI565" s="289"/>
      <c r="BJ565" s="228"/>
      <c r="BK565" s="228"/>
      <c r="BL565" s="233" t="str">
        <f t="shared" si="452"/>
        <v>01</v>
      </c>
    </row>
    <row r="566" spans="1:64" ht="12" customHeight="1">
      <c r="A566" s="333" t="s">
        <v>689</v>
      </c>
      <c r="B566" s="381" t="s">
        <v>431</v>
      </c>
      <c r="C566" s="333" t="s">
        <v>661</v>
      </c>
      <c r="D566" s="381" t="s">
        <v>390</v>
      </c>
      <c r="E566" s="381" t="s">
        <v>876</v>
      </c>
      <c r="F566" s="381" t="s">
        <v>602</v>
      </c>
      <c r="G566" s="381" t="s">
        <v>385</v>
      </c>
      <c r="H566" s="100" t="s">
        <v>653</v>
      </c>
      <c r="I566" s="381" t="s">
        <v>505</v>
      </c>
      <c r="J566" s="382">
        <v>217819</v>
      </c>
      <c r="K566" s="382">
        <v>179712.79</v>
      </c>
      <c r="L566" s="191" t="str">
        <f t="shared" si="411"/>
        <v>907014190104802006100012121101</v>
      </c>
      <c r="M566" s="192">
        <f t="array" ref="M566">IF(COUNT(SEARCH(Удалить_Роспись_КВСР,$B566)*SEARCH(Удалить_Роспись_ПБС,$C566)*SEARCH(Удалить_Роспись_КФСР, $D566)*SEARCH(Удалить_Роспись_КЦСР,$E566)*SEARCH(Удалить_Роспись_КВР,$F566)*SEARCH(Удалить_Роспись_ЭК,$H566)*SEARCH(Удалить_Роспись_КР,$I566))&gt;0,0,1)</f>
        <v>1</v>
      </c>
      <c r="N566" s="192">
        <v>0</v>
      </c>
      <c r="O566" s="192" t="str">
        <f t="shared" si="412"/>
        <v/>
      </c>
      <c r="P566" s="192" t="str">
        <f t="shared" si="453"/>
        <v/>
      </c>
      <c r="Q566" s="300" t="str">
        <f t="shared" si="413"/>
        <v/>
      </c>
      <c r="R566" s="300" t="str">
        <f t="shared" si="414"/>
        <v/>
      </c>
      <c r="S566" s="300" t="str">
        <f t="shared" si="415"/>
        <v/>
      </c>
      <c r="T566" s="192" t="str">
        <f t="shared" si="416"/>
        <v/>
      </c>
      <c r="U566" s="303" t="str">
        <f t="shared" si="417"/>
        <v/>
      </c>
      <c r="V566" s="300" t="str">
        <f t="shared" si="418"/>
        <v/>
      </c>
      <c r="W566" s="192" t="str">
        <f t="shared" si="419"/>
        <v/>
      </c>
      <c r="X566" s="303" t="str">
        <f t="shared" si="420"/>
        <v/>
      </c>
      <c r="Y566" s="300" t="str">
        <f t="shared" si="421"/>
        <v/>
      </c>
      <c r="Z566" s="300" t="str">
        <f t="shared" si="422"/>
        <v/>
      </c>
      <c r="AA566" s="303" t="str">
        <f t="shared" si="423"/>
        <v/>
      </c>
      <c r="AB566" s="300" t="str">
        <f t="shared" si="424"/>
        <v/>
      </c>
      <c r="AC566" s="300" t="str">
        <f t="shared" si="425"/>
        <v/>
      </c>
      <c r="AD566" s="300" t="str">
        <f t="shared" si="426"/>
        <v/>
      </c>
      <c r="AE566" s="192" t="str">
        <f t="shared" si="427"/>
        <v/>
      </c>
      <c r="AF566" s="192" t="str">
        <f t="shared" si="428"/>
        <v/>
      </c>
      <c r="AG566" s="192"/>
      <c r="AJ566" s="300" t="str">
        <f t="shared" si="429"/>
        <v/>
      </c>
      <c r="AK566" s="300" t="str">
        <f t="shared" si="430"/>
        <v/>
      </c>
      <c r="AL566" s="300" t="str">
        <f t="shared" si="431"/>
        <v/>
      </c>
      <c r="AM566" s="300" t="str">
        <f t="shared" si="432"/>
        <v/>
      </c>
      <c r="AN566" s="300" t="str">
        <f t="shared" si="433"/>
        <v/>
      </c>
      <c r="AO566" s="300" t="str">
        <f t="shared" si="434"/>
        <v/>
      </c>
      <c r="AP566" s="300" t="str">
        <f t="shared" si="435"/>
        <v/>
      </c>
      <c r="AQ566" s="300" t="str">
        <f t="shared" si="436"/>
        <v/>
      </c>
      <c r="AR566" s="306" t="str">
        <f t="shared" si="437"/>
        <v/>
      </c>
      <c r="AS566" s="300" t="str">
        <f t="shared" si="438"/>
        <v/>
      </c>
      <c r="AT566" s="300" t="str">
        <f t="shared" si="439"/>
        <v/>
      </c>
      <c r="AU566" s="192" t="str">
        <f t="shared" si="440"/>
        <v>рбс</v>
      </c>
      <c r="AV566" s="192" t="str">
        <f t="shared" si="441"/>
        <v>рбс90701419общопл</v>
      </c>
      <c r="AW566" s="191">
        <f t="shared" si="442"/>
        <v>217819</v>
      </c>
      <c r="AX566" s="191">
        <f t="shared" si="443"/>
        <v>179712.79</v>
      </c>
      <c r="AY566" s="191">
        <f t="shared" si="444"/>
        <v>0</v>
      </c>
      <c r="AZ566" s="191">
        <f t="shared" si="445"/>
        <v>0</v>
      </c>
      <c r="BA566" s="193">
        <f t="shared" si="446"/>
        <v>1</v>
      </c>
      <c r="BB566" s="193">
        <f t="shared" si="447"/>
        <v>1</v>
      </c>
      <c r="BC566" s="193">
        <f t="shared" si="448"/>
        <v>1</v>
      </c>
      <c r="BD566" s="191">
        <f t="shared" si="410"/>
        <v>0</v>
      </c>
      <c r="BE566" s="191">
        <f t="shared" si="449"/>
        <v>0</v>
      </c>
      <c r="BF566" s="210">
        <f t="shared" si="450"/>
        <v>0</v>
      </c>
      <c r="BG566" s="211">
        <f t="shared" si="451"/>
        <v>0</v>
      </c>
      <c r="BH566" s="289"/>
      <c r="BI566" s="289"/>
      <c r="BJ566" s="228"/>
      <c r="BK566" s="228"/>
      <c r="BL566" s="233" t="str">
        <f t="shared" si="452"/>
        <v>01</v>
      </c>
    </row>
    <row r="567" spans="1:64" ht="12" customHeight="1">
      <c r="A567" s="333" t="s">
        <v>689</v>
      </c>
      <c r="B567" s="381" t="s">
        <v>431</v>
      </c>
      <c r="C567" s="333" t="s">
        <v>661</v>
      </c>
      <c r="D567" s="381" t="s">
        <v>390</v>
      </c>
      <c r="E567" s="381" t="s">
        <v>876</v>
      </c>
      <c r="F567" s="381" t="s">
        <v>873</v>
      </c>
      <c r="G567" s="381" t="s">
        <v>387</v>
      </c>
      <c r="H567" s="100" t="s">
        <v>653</v>
      </c>
      <c r="I567" s="381" t="s">
        <v>505</v>
      </c>
      <c r="J567" s="382">
        <v>65781</v>
      </c>
      <c r="K567" s="382">
        <v>52930.86</v>
      </c>
      <c r="L567" s="191" t="str">
        <f t="shared" si="411"/>
        <v>907014190104802006100012921301</v>
      </c>
      <c r="M567" s="192">
        <f t="array" ref="M567">IF(COUNT(SEARCH(Удалить_Роспись_КВСР,$B567)*SEARCH(Удалить_Роспись_ПБС,$C567)*SEARCH(Удалить_Роспись_КФСР, $D567)*SEARCH(Удалить_Роспись_КЦСР,$E567)*SEARCH(Удалить_Роспись_КВР,$F567)*SEARCH(Удалить_Роспись_ЭК,$H567)*SEARCH(Удалить_Роспись_КР,$I567))&gt;0,0,1)</f>
        <v>1</v>
      </c>
      <c r="N567" s="192">
        <v>0</v>
      </c>
      <c r="O567" s="192" t="str">
        <f t="shared" si="412"/>
        <v/>
      </c>
      <c r="P567" s="192" t="str">
        <f t="shared" si="453"/>
        <v/>
      </c>
      <c r="Q567" s="300" t="str">
        <f t="shared" si="413"/>
        <v/>
      </c>
      <c r="R567" s="300" t="str">
        <f t="shared" si="414"/>
        <v/>
      </c>
      <c r="S567" s="300" t="str">
        <f t="shared" si="415"/>
        <v/>
      </c>
      <c r="T567" s="192" t="str">
        <f t="shared" si="416"/>
        <v/>
      </c>
      <c r="U567" s="303" t="str">
        <f t="shared" si="417"/>
        <v/>
      </c>
      <c r="V567" s="300" t="str">
        <f t="shared" si="418"/>
        <v/>
      </c>
      <c r="W567" s="192" t="str">
        <f t="shared" si="419"/>
        <v/>
      </c>
      <c r="X567" s="303" t="str">
        <f t="shared" si="420"/>
        <v/>
      </c>
      <c r="Y567" s="300" t="str">
        <f t="shared" si="421"/>
        <v/>
      </c>
      <c r="Z567" s="300" t="str">
        <f t="shared" si="422"/>
        <v/>
      </c>
      <c r="AA567" s="303" t="str">
        <f t="shared" si="423"/>
        <v/>
      </c>
      <c r="AB567" s="300" t="str">
        <f t="shared" si="424"/>
        <v/>
      </c>
      <c r="AC567" s="300" t="str">
        <f t="shared" si="425"/>
        <v/>
      </c>
      <c r="AD567" s="300" t="str">
        <f t="shared" si="426"/>
        <v/>
      </c>
      <c r="AE567" s="192" t="str">
        <f t="shared" si="427"/>
        <v/>
      </c>
      <c r="AF567" s="192" t="str">
        <f t="shared" si="428"/>
        <v/>
      </c>
      <c r="AG567" s="192"/>
      <c r="AJ567" s="300" t="str">
        <f t="shared" si="429"/>
        <v/>
      </c>
      <c r="AK567" s="300" t="str">
        <f t="shared" si="430"/>
        <v/>
      </c>
      <c r="AL567" s="300" t="str">
        <f t="shared" si="431"/>
        <v/>
      </c>
      <c r="AM567" s="300" t="str">
        <f t="shared" si="432"/>
        <v/>
      </c>
      <c r="AN567" s="300" t="str">
        <f t="shared" si="433"/>
        <v/>
      </c>
      <c r="AO567" s="300" t="str">
        <f t="shared" si="434"/>
        <v/>
      </c>
      <c r="AP567" s="300" t="str">
        <f t="shared" si="435"/>
        <v/>
      </c>
      <c r="AQ567" s="300" t="str">
        <f t="shared" si="436"/>
        <v/>
      </c>
      <c r="AR567" s="306" t="str">
        <f t="shared" si="437"/>
        <v/>
      </c>
      <c r="AS567" s="300" t="str">
        <f t="shared" si="438"/>
        <v/>
      </c>
      <c r="AT567" s="300" t="str">
        <f t="shared" si="439"/>
        <v/>
      </c>
      <c r="AU567" s="192" t="str">
        <f t="shared" si="440"/>
        <v>рбс</v>
      </c>
      <c r="AV567" s="192" t="str">
        <f t="shared" si="441"/>
        <v>рбс90701419общопл</v>
      </c>
      <c r="AW567" s="191">
        <f t="shared" si="442"/>
        <v>65781</v>
      </c>
      <c r="AX567" s="191">
        <f t="shared" si="443"/>
        <v>52930.86</v>
      </c>
      <c r="AY567" s="191">
        <f t="shared" si="444"/>
        <v>0</v>
      </c>
      <c r="AZ567" s="191">
        <f t="shared" si="445"/>
        <v>0</v>
      </c>
      <c r="BA567" s="193">
        <f t="shared" si="446"/>
        <v>1</v>
      </c>
      <c r="BB567" s="193">
        <f t="shared" si="447"/>
        <v>1</v>
      </c>
      <c r="BC567" s="193">
        <f t="shared" si="448"/>
        <v>1</v>
      </c>
      <c r="BD567" s="191">
        <f t="shared" si="410"/>
        <v>0</v>
      </c>
      <c r="BE567" s="191">
        <f t="shared" si="449"/>
        <v>0</v>
      </c>
      <c r="BF567" s="210">
        <f t="shared" si="450"/>
        <v>0</v>
      </c>
      <c r="BG567" s="211">
        <f t="shared" si="451"/>
        <v>0</v>
      </c>
      <c r="BH567" s="289"/>
      <c r="BI567" s="289"/>
      <c r="BJ567" s="228"/>
      <c r="BK567" s="228"/>
      <c r="BL567" s="233" t="str">
        <f t="shared" si="452"/>
        <v>01</v>
      </c>
    </row>
    <row r="568" spans="1:64" ht="12" customHeight="1">
      <c r="A568" s="333" t="s">
        <v>689</v>
      </c>
      <c r="B568" s="381" t="s">
        <v>431</v>
      </c>
      <c r="C568" s="333" t="s">
        <v>661</v>
      </c>
      <c r="D568" s="381" t="s">
        <v>390</v>
      </c>
      <c r="E568" s="381" t="s">
        <v>877</v>
      </c>
      <c r="F568" s="381" t="s">
        <v>585</v>
      </c>
      <c r="G568" s="381" t="s">
        <v>386</v>
      </c>
      <c r="H568" s="100" t="s">
        <v>653</v>
      </c>
      <c r="I568" s="381" t="s">
        <v>505</v>
      </c>
      <c r="J568" s="382">
        <v>23324.3</v>
      </c>
      <c r="K568" s="382">
        <v>13324.3</v>
      </c>
      <c r="L568" s="191" t="str">
        <f t="shared" si="411"/>
        <v>907014190104802006700012221201</v>
      </c>
      <c r="M568" s="192">
        <f t="array" ref="M568">IF(COUNT(SEARCH(Удалить_Роспись_КВСР,$B568)*SEARCH(Удалить_Роспись_ПБС,$C568)*SEARCH(Удалить_Роспись_КФСР, $D568)*SEARCH(Удалить_Роспись_КЦСР,$E568)*SEARCH(Удалить_Роспись_КВР,$F568)*SEARCH(Удалить_Роспись_ЭК,$H568)*SEARCH(Удалить_Роспись_КР,$I568))&gt;0,0,1)</f>
        <v>1</v>
      </c>
      <c r="N568" s="192">
        <f>IF(COUNT(SEARCH(Удалить_Индекс_КВСР,$B568)*SEARCH(Удалить_Индекс_ПБС,$C568)*SEARCH(Удалить_Индекс_КФСР,$D568)*SEARCH(Удалить_Индекс_КЦСР,$E568)*SEARCH(Удалить_Индекс_КВР,$F568)*SEARCH(Удалить_Индекс_ЭК,$H568)*SEARCH(Удалить_Индекс_КР,$I568))&gt;0,0,1)</f>
        <v>1</v>
      </c>
      <c r="O568" s="192" t="str">
        <f t="shared" si="412"/>
        <v/>
      </c>
      <c r="P568" s="192" t="str">
        <f t="shared" si="453"/>
        <v/>
      </c>
      <c r="Q568" s="300" t="str">
        <f t="shared" si="413"/>
        <v/>
      </c>
      <c r="R568" s="300" t="str">
        <f t="shared" si="414"/>
        <v/>
      </c>
      <c r="S568" s="300" t="str">
        <f t="shared" si="415"/>
        <v/>
      </c>
      <c r="T568" s="192" t="str">
        <f t="shared" si="416"/>
        <v/>
      </c>
      <c r="U568" s="303" t="str">
        <f t="shared" si="417"/>
        <v/>
      </c>
      <c r="V568" s="300" t="str">
        <f t="shared" si="418"/>
        <v/>
      </c>
      <c r="W568" s="192" t="str">
        <f t="shared" si="419"/>
        <v/>
      </c>
      <c r="X568" s="303" t="str">
        <f t="shared" si="420"/>
        <v/>
      </c>
      <c r="Y568" s="300" t="str">
        <f t="shared" si="421"/>
        <v/>
      </c>
      <c r="Z568" s="300" t="str">
        <f t="shared" si="422"/>
        <v/>
      </c>
      <c r="AA568" s="303" t="str">
        <f t="shared" si="423"/>
        <v/>
      </c>
      <c r="AB568" s="300" t="str">
        <f t="shared" si="424"/>
        <v/>
      </c>
      <c r="AC568" s="300" t="str">
        <f t="shared" si="425"/>
        <v/>
      </c>
      <c r="AD568" s="300" t="str">
        <f t="shared" si="426"/>
        <v/>
      </c>
      <c r="AE568" s="192" t="str">
        <f t="shared" si="427"/>
        <v/>
      </c>
      <c r="AF568" s="192" t="str">
        <f t="shared" si="428"/>
        <v/>
      </c>
      <c r="AG568" s="192"/>
      <c r="AJ568" s="300" t="str">
        <f t="shared" si="429"/>
        <v/>
      </c>
      <c r="AK568" s="300" t="str">
        <f t="shared" si="430"/>
        <v/>
      </c>
      <c r="AL568" s="300" t="str">
        <f t="shared" si="431"/>
        <v/>
      </c>
      <c r="AM568" s="300" t="str">
        <f t="shared" si="432"/>
        <v/>
      </c>
      <c r="AN568" s="300" t="str">
        <f t="shared" si="433"/>
        <v/>
      </c>
      <c r="AO568" s="300" t="str">
        <f t="shared" si="434"/>
        <v/>
      </c>
      <c r="AP568" s="300" t="str">
        <f t="shared" si="435"/>
        <v/>
      </c>
      <c r="AQ568" s="300" t="str">
        <f t="shared" si="436"/>
        <v/>
      </c>
      <c r="AR568" s="306" t="str">
        <f t="shared" si="437"/>
        <v/>
      </c>
      <c r="AS568" s="300" t="str">
        <f t="shared" si="438"/>
        <v/>
      </c>
      <c r="AT568" s="300" t="str">
        <f t="shared" si="439"/>
        <v/>
      </c>
      <c r="AU568" s="192" t="str">
        <f t="shared" si="440"/>
        <v>рбс</v>
      </c>
      <c r="AV568" s="192" t="str">
        <f t="shared" si="441"/>
        <v>рбс90701419общпро</v>
      </c>
      <c r="AW568" s="191">
        <f t="shared" si="442"/>
        <v>23324.3</v>
      </c>
      <c r="AX568" s="191">
        <f t="shared" si="443"/>
        <v>13324.3</v>
      </c>
      <c r="AY568" s="191">
        <f t="shared" si="444"/>
        <v>23324.3</v>
      </c>
      <c r="AZ568" s="191">
        <f t="shared" si="445"/>
        <v>13324.3</v>
      </c>
      <c r="BA568" s="193">
        <f t="shared" si="446"/>
        <v>1</v>
      </c>
      <c r="BB568" s="193">
        <f t="shared" si="447"/>
        <v>1</v>
      </c>
      <c r="BC568" s="193">
        <f t="shared" si="448"/>
        <v>1</v>
      </c>
      <c r="BD568" s="191">
        <f t="shared" si="410"/>
        <v>23324.3</v>
      </c>
      <c r="BE568" s="191">
        <f t="shared" si="449"/>
        <v>13324.3</v>
      </c>
      <c r="BF568" s="210">
        <f t="shared" si="450"/>
        <v>23324.3</v>
      </c>
      <c r="BG568" s="211">
        <f t="shared" si="451"/>
        <v>23324.3</v>
      </c>
      <c r="BH568" s="289"/>
      <c r="BI568" s="289"/>
      <c r="BJ568" s="228"/>
      <c r="BK568" s="228"/>
      <c r="BL568" s="233" t="str">
        <f t="shared" si="452"/>
        <v>01</v>
      </c>
    </row>
    <row r="569" spans="1:64" ht="12" customHeight="1">
      <c r="A569" s="333" t="s">
        <v>689</v>
      </c>
      <c r="B569" s="381" t="s">
        <v>431</v>
      </c>
      <c r="C569" s="333" t="s">
        <v>661</v>
      </c>
      <c r="D569" s="381" t="s">
        <v>390</v>
      </c>
      <c r="E569" s="381" t="s">
        <v>878</v>
      </c>
      <c r="F569" s="381" t="s">
        <v>602</v>
      </c>
      <c r="G569" s="381" t="s">
        <v>385</v>
      </c>
      <c r="H569" s="100" t="s">
        <v>653</v>
      </c>
      <c r="I569" s="381" t="s">
        <v>505</v>
      </c>
      <c r="J569" s="382">
        <v>620837</v>
      </c>
      <c r="K569" s="382">
        <v>492834.08</v>
      </c>
      <c r="L569" s="191" t="str">
        <f t="shared" si="411"/>
        <v>907014190104802006Б00012121101</v>
      </c>
      <c r="M569" s="192">
        <f t="array" ref="M569">IF(COUNT(SEARCH(Удалить_Роспись_КВСР,$B569)*SEARCH(Удалить_Роспись_ПБС,$C569)*SEARCH(Удалить_Роспись_КФСР, $D569)*SEARCH(Удалить_Роспись_КЦСР,$E569)*SEARCH(Удалить_Роспись_КВР,$F569)*SEARCH(Удалить_Роспись_ЭК,$H569)*SEARCH(Удалить_Роспись_КР,$I569))&gt;0,0,1)</f>
        <v>1</v>
      </c>
      <c r="N569" s="192">
        <v>0</v>
      </c>
      <c r="O569" s="192" t="str">
        <f t="shared" si="412"/>
        <v/>
      </c>
      <c r="P569" s="192" t="str">
        <f t="shared" si="453"/>
        <v/>
      </c>
      <c r="Q569" s="300" t="str">
        <f t="shared" si="413"/>
        <v/>
      </c>
      <c r="R569" s="300" t="str">
        <f t="shared" si="414"/>
        <v/>
      </c>
      <c r="S569" s="300" t="str">
        <f t="shared" si="415"/>
        <v/>
      </c>
      <c r="T569" s="192" t="str">
        <f t="shared" si="416"/>
        <v/>
      </c>
      <c r="U569" s="303" t="str">
        <f t="shared" si="417"/>
        <v/>
      </c>
      <c r="V569" s="300" t="str">
        <f t="shared" si="418"/>
        <v/>
      </c>
      <c r="W569" s="192" t="str">
        <f t="shared" si="419"/>
        <v/>
      </c>
      <c r="X569" s="303" t="str">
        <f t="shared" si="420"/>
        <v/>
      </c>
      <c r="Y569" s="300" t="str">
        <f t="shared" si="421"/>
        <v/>
      </c>
      <c r="Z569" s="300" t="str">
        <f t="shared" si="422"/>
        <v/>
      </c>
      <c r="AA569" s="303" t="str">
        <f t="shared" si="423"/>
        <v/>
      </c>
      <c r="AB569" s="300" t="str">
        <f t="shared" si="424"/>
        <v/>
      </c>
      <c r="AC569" s="300" t="str">
        <f t="shared" si="425"/>
        <v/>
      </c>
      <c r="AD569" s="300" t="str">
        <f t="shared" si="426"/>
        <v/>
      </c>
      <c r="AE569" s="192" t="str">
        <f t="shared" si="427"/>
        <v/>
      </c>
      <c r="AF569" s="192" t="str">
        <f t="shared" si="428"/>
        <v/>
      </c>
      <c r="AG569" s="192"/>
      <c r="AJ569" s="300" t="str">
        <f t="shared" si="429"/>
        <v/>
      </c>
      <c r="AK569" s="300" t="str">
        <f t="shared" si="430"/>
        <v/>
      </c>
      <c r="AL569" s="300" t="str">
        <f t="shared" si="431"/>
        <v/>
      </c>
      <c r="AM569" s="300" t="str">
        <f t="shared" si="432"/>
        <v/>
      </c>
      <c r="AN569" s="300" t="str">
        <f t="shared" si="433"/>
        <v/>
      </c>
      <c r="AO569" s="300" t="str">
        <f t="shared" si="434"/>
        <v/>
      </c>
      <c r="AP569" s="300" t="str">
        <f t="shared" si="435"/>
        <v/>
      </c>
      <c r="AQ569" s="300" t="str">
        <f t="shared" si="436"/>
        <v/>
      </c>
      <c r="AR569" s="306" t="str">
        <f t="shared" si="437"/>
        <v/>
      </c>
      <c r="AS569" s="300" t="str">
        <f t="shared" si="438"/>
        <v/>
      </c>
      <c r="AT569" s="300" t="str">
        <f t="shared" si="439"/>
        <v/>
      </c>
      <c r="AU569" s="192" t="str">
        <f t="shared" si="440"/>
        <v>рбс</v>
      </c>
      <c r="AV569" s="192" t="str">
        <f t="shared" si="441"/>
        <v>рбс90701419общопл</v>
      </c>
      <c r="AW569" s="191">
        <f t="shared" si="442"/>
        <v>620837</v>
      </c>
      <c r="AX569" s="191">
        <f t="shared" si="443"/>
        <v>492834.08</v>
      </c>
      <c r="AY569" s="191">
        <f t="shared" si="444"/>
        <v>0</v>
      </c>
      <c r="AZ569" s="191">
        <f t="shared" si="445"/>
        <v>0</v>
      </c>
      <c r="BA569" s="193">
        <f t="shared" si="446"/>
        <v>1</v>
      </c>
      <c r="BB569" s="193">
        <f t="shared" si="447"/>
        <v>1</v>
      </c>
      <c r="BC569" s="193">
        <f t="shared" si="448"/>
        <v>1</v>
      </c>
      <c r="BD569" s="191">
        <f t="shared" si="410"/>
        <v>0</v>
      </c>
      <c r="BE569" s="191">
        <f t="shared" si="449"/>
        <v>0</v>
      </c>
      <c r="BF569" s="210">
        <f t="shared" si="450"/>
        <v>0</v>
      </c>
      <c r="BG569" s="211">
        <f t="shared" si="451"/>
        <v>0</v>
      </c>
      <c r="BH569" s="289"/>
      <c r="BI569" s="289"/>
      <c r="BJ569" s="228"/>
      <c r="BK569" s="228"/>
      <c r="BL569" s="233" t="str">
        <f t="shared" si="452"/>
        <v>01</v>
      </c>
    </row>
    <row r="570" spans="1:64" ht="12" customHeight="1">
      <c r="A570" s="333" t="s">
        <v>689</v>
      </c>
      <c r="B570" s="381" t="s">
        <v>431</v>
      </c>
      <c r="C570" s="333" t="s">
        <v>661</v>
      </c>
      <c r="D570" s="381" t="s">
        <v>390</v>
      </c>
      <c r="E570" s="381" t="s">
        <v>878</v>
      </c>
      <c r="F570" s="381" t="s">
        <v>873</v>
      </c>
      <c r="G570" s="381" t="s">
        <v>387</v>
      </c>
      <c r="H570" s="100" t="s">
        <v>653</v>
      </c>
      <c r="I570" s="381" t="s">
        <v>505</v>
      </c>
      <c r="J570" s="382">
        <v>187525.04</v>
      </c>
      <c r="K570" s="382">
        <v>132912.63</v>
      </c>
      <c r="L570" s="191" t="str">
        <f t="shared" si="411"/>
        <v>907014190104802006Б00012921301</v>
      </c>
      <c r="M570" s="192">
        <f t="array" ref="M570">IF(COUNT(SEARCH(Удалить_Роспись_КВСР,$B570)*SEARCH(Удалить_Роспись_ПБС,$C570)*SEARCH(Удалить_Роспись_КФСР, $D570)*SEARCH(Удалить_Роспись_КЦСР,$E570)*SEARCH(Удалить_Роспись_КВР,$F570)*SEARCH(Удалить_Роспись_ЭК,$H570)*SEARCH(Удалить_Роспись_КР,$I570))&gt;0,0,1)</f>
        <v>1</v>
      </c>
      <c r="N570" s="192">
        <v>0</v>
      </c>
      <c r="O570" s="192" t="str">
        <f t="shared" si="412"/>
        <v/>
      </c>
      <c r="P570" s="192" t="str">
        <f t="shared" si="453"/>
        <v/>
      </c>
      <c r="Q570" s="300" t="str">
        <f t="shared" si="413"/>
        <v/>
      </c>
      <c r="R570" s="300" t="str">
        <f t="shared" si="414"/>
        <v/>
      </c>
      <c r="S570" s="300" t="str">
        <f t="shared" si="415"/>
        <v/>
      </c>
      <c r="T570" s="192" t="str">
        <f t="shared" si="416"/>
        <v/>
      </c>
      <c r="U570" s="303" t="str">
        <f t="shared" si="417"/>
        <v/>
      </c>
      <c r="V570" s="300" t="str">
        <f t="shared" si="418"/>
        <v/>
      </c>
      <c r="W570" s="192" t="str">
        <f t="shared" si="419"/>
        <v/>
      </c>
      <c r="X570" s="303" t="str">
        <f t="shared" si="420"/>
        <v/>
      </c>
      <c r="Y570" s="300" t="str">
        <f t="shared" si="421"/>
        <v/>
      </c>
      <c r="Z570" s="300" t="str">
        <f t="shared" si="422"/>
        <v/>
      </c>
      <c r="AA570" s="303" t="str">
        <f t="shared" si="423"/>
        <v/>
      </c>
      <c r="AB570" s="300" t="str">
        <f t="shared" si="424"/>
        <v/>
      </c>
      <c r="AC570" s="300" t="str">
        <f t="shared" si="425"/>
        <v/>
      </c>
      <c r="AD570" s="300" t="str">
        <f t="shared" si="426"/>
        <v/>
      </c>
      <c r="AE570" s="192" t="str">
        <f t="shared" si="427"/>
        <v/>
      </c>
      <c r="AF570" s="192" t="str">
        <f t="shared" si="428"/>
        <v/>
      </c>
      <c r="AG570" s="192"/>
      <c r="AJ570" s="300" t="str">
        <f t="shared" si="429"/>
        <v/>
      </c>
      <c r="AK570" s="300" t="str">
        <f t="shared" si="430"/>
        <v/>
      </c>
      <c r="AL570" s="300" t="str">
        <f t="shared" si="431"/>
        <v/>
      </c>
      <c r="AM570" s="300" t="str">
        <f t="shared" si="432"/>
        <v/>
      </c>
      <c r="AN570" s="300" t="str">
        <f t="shared" si="433"/>
        <v/>
      </c>
      <c r="AO570" s="300" t="str">
        <f t="shared" si="434"/>
        <v/>
      </c>
      <c r="AP570" s="300" t="str">
        <f t="shared" si="435"/>
        <v/>
      </c>
      <c r="AQ570" s="300" t="str">
        <f t="shared" si="436"/>
        <v/>
      </c>
      <c r="AR570" s="306" t="str">
        <f t="shared" si="437"/>
        <v/>
      </c>
      <c r="AS570" s="300" t="str">
        <f t="shared" si="438"/>
        <v/>
      </c>
      <c r="AT570" s="300" t="str">
        <f t="shared" si="439"/>
        <v/>
      </c>
      <c r="AU570" s="192" t="str">
        <f t="shared" si="440"/>
        <v>рбс</v>
      </c>
      <c r="AV570" s="192" t="str">
        <f t="shared" si="441"/>
        <v>рбс90701419общопл</v>
      </c>
      <c r="AW570" s="191">
        <f t="shared" si="442"/>
        <v>187525.04</v>
      </c>
      <c r="AX570" s="191">
        <f t="shared" si="443"/>
        <v>132912.63</v>
      </c>
      <c r="AY570" s="191">
        <f t="shared" si="444"/>
        <v>0</v>
      </c>
      <c r="AZ570" s="191">
        <f t="shared" si="445"/>
        <v>0</v>
      </c>
      <c r="BA570" s="193">
        <f t="shared" si="446"/>
        <v>1</v>
      </c>
      <c r="BB570" s="193">
        <f t="shared" si="447"/>
        <v>1</v>
      </c>
      <c r="BC570" s="193">
        <f t="shared" si="448"/>
        <v>1</v>
      </c>
      <c r="BD570" s="191">
        <f t="shared" si="410"/>
        <v>0</v>
      </c>
      <c r="BE570" s="191">
        <f t="shared" si="449"/>
        <v>0</v>
      </c>
      <c r="BF570" s="210">
        <f t="shared" si="450"/>
        <v>0</v>
      </c>
      <c r="BG570" s="211">
        <f t="shared" si="451"/>
        <v>0</v>
      </c>
      <c r="BH570" s="289"/>
      <c r="BI570" s="289"/>
      <c r="BJ570" s="228"/>
      <c r="BK570" s="228"/>
      <c r="BL570" s="233" t="str">
        <f t="shared" si="452"/>
        <v>01</v>
      </c>
    </row>
    <row r="571" spans="1:64" ht="12" customHeight="1">
      <c r="A571" s="333" t="s">
        <v>689</v>
      </c>
      <c r="B571" s="381" t="s">
        <v>431</v>
      </c>
      <c r="C571" s="333" t="s">
        <v>661</v>
      </c>
      <c r="D571" s="381" t="s">
        <v>390</v>
      </c>
      <c r="E571" s="381" t="s">
        <v>879</v>
      </c>
      <c r="F571" s="381" t="s">
        <v>586</v>
      </c>
      <c r="G571" s="381" t="s">
        <v>393</v>
      </c>
      <c r="H571" s="100" t="s">
        <v>653</v>
      </c>
      <c r="I571" s="381" t="s">
        <v>505</v>
      </c>
      <c r="J571" s="382">
        <v>608507</v>
      </c>
      <c r="K571" s="382">
        <v>320264.90999999997</v>
      </c>
      <c r="L571" s="191" t="str">
        <f t="shared" si="411"/>
        <v>907014190104802006Г00024422301</v>
      </c>
      <c r="M571" s="192">
        <f t="array" ref="M571">IF(COUNT(SEARCH(Удалить_Роспись_КВСР,$B571)*SEARCH(Удалить_Роспись_ПБС,$C571)*SEARCH(Удалить_Роспись_КФСР, $D571)*SEARCH(Удалить_Роспись_КЦСР,$E571)*SEARCH(Удалить_Роспись_КВР,$F571)*SEARCH(Удалить_Роспись_ЭК,$H571)*SEARCH(Удалить_Роспись_КР,$I571))&gt;0,0,1)</f>
        <v>1</v>
      </c>
      <c r="N571" s="192">
        <f>IF(COUNT(SEARCH(Удалить_Индекс_КВСР,$B571)*SEARCH(Удалить_Индекс_ПБС,$C571)*SEARCH(Удалить_Индекс_КФСР,$D571)*SEARCH(Удалить_Индекс_КЦСР,$E571)*SEARCH(Удалить_Индекс_КВР,$F571)*SEARCH(Удалить_Индекс_ЭК,$H571)*SEARCH(Удалить_Индекс_КР,$I571))&gt;0,0,1)</f>
        <v>1</v>
      </c>
      <c r="O571" s="192" t="str">
        <f t="shared" si="412"/>
        <v/>
      </c>
      <c r="P571" s="192" t="str">
        <f t="shared" si="453"/>
        <v/>
      </c>
      <c r="Q571" s="300" t="str">
        <f t="shared" si="413"/>
        <v/>
      </c>
      <c r="R571" s="300" t="str">
        <f t="shared" si="414"/>
        <v/>
      </c>
      <c r="S571" s="300" t="str">
        <f t="shared" si="415"/>
        <v/>
      </c>
      <c r="T571" s="192" t="str">
        <f t="shared" si="416"/>
        <v/>
      </c>
      <c r="U571" s="303" t="str">
        <f t="shared" si="417"/>
        <v/>
      </c>
      <c r="V571" s="300" t="str">
        <f t="shared" si="418"/>
        <v/>
      </c>
      <c r="W571" s="192" t="str">
        <f t="shared" si="419"/>
        <v/>
      </c>
      <c r="X571" s="303" t="str">
        <f t="shared" si="420"/>
        <v/>
      </c>
      <c r="Y571" s="300" t="str">
        <f t="shared" si="421"/>
        <v/>
      </c>
      <c r="Z571" s="300" t="str">
        <f t="shared" si="422"/>
        <v/>
      </c>
      <c r="AA571" s="303" t="str">
        <f t="shared" si="423"/>
        <v/>
      </c>
      <c r="AB571" s="300" t="str">
        <f t="shared" si="424"/>
        <v/>
      </c>
      <c r="AC571" s="300" t="str">
        <f t="shared" si="425"/>
        <v/>
      </c>
      <c r="AD571" s="300" t="str">
        <f t="shared" si="426"/>
        <v/>
      </c>
      <c r="AE571" s="192" t="str">
        <f t="shared" si="427"/>
        <v/>
      </c>
      <c r="AF571" s="192" t="str">
        <f t="shared" si="428"/>
        <v/>
      </c>
      <c r="AG571" s="192"/>
      <c r="AJ571" s="300" t="str">
        <f t="shared" si="429"/>
        <v/>
      </c>
      <c r="AK571" s="300" t="str">
        <f t="shared" si="430"/>
        <v/>
      </c>
      <c r="AL571" s="300" t="str">
        <f t="shared" si="431"/>
        <v/>
      </c>
      <c r="AM571" s="300" t="str">
        <f t="shared" si="432"/>
        <v/>
      </c>
      <c r="AN571" s="300" t="str">
        <f t="shared" si="433"/>
        <v/>
      </c>
      <c r="AO571" s="300" t="str">
        <f t="shared" si="434"/>
        <v/>
      </c>
      <c r="AP571" s="300" t="str">
        <f t="shared" si="435"/>
        <v/>
      </c>
      <c r="AQ571" s="300" t="str">
        <f t="shared" si="436"/>
        <v/>
      </c>
      <c r="AR571" s="306" t="str">
        <f t="shared" si="437"/>
        <v/>
      </c>
      <c r="AS571" s="300" t="str">
        <f t="shared" si="438"/>
        <v/>
      </c>
      <c r="AT571" s="300" t="str">
        <f t="shared" si="439"/>
        <v/>
      </c>
      <c r="AU571" s="192" t="str">
        <f t="shared" si="440"/>
        <v>рбс</v>
      </c>
      <c r="AV571" s="192" t="str">
        <f t="shared" si="441"/>
        <v>рбс90701419общком</v>
      </c>
      <c r="AW571" s="191">
        <f t="shared" si="442"/>
        <v>608507</v>
      </c>
      <c r="AX571" s="191">
        <f t="shared" si="443"/>
        <v>320264.90999999997</v>
      </c>
      <c r="AY571" s="191">
        <f t="shared" si="444"/>
        <v>608507</v>
      </c>
      <c r="AZ571" s="191">
        <f t="shared" si="445"/>
        <v>320264.90999999997</v>
      </c>
      <c r="BA571" s="193">
        <f t="shared" si="446"/>
        <v>1</v>
      </c>
      <c r="BB571" s="193">
        <f t="shared" si="447"/>
        <v>1</v>
      </c>
      <c r="BC571" s="193">
        <f t="shared" si="448"/>
        <v>1</v>
      </c>
      <c r="BD571" s="191">
        <f t="shared" si="410"/>
        <v>608507</v>
      </c>
      <c r="BE571" s="191">
        <f t="shared" si="449"/>
        <v>320264.90999999997</v>
      </c>
      <c r="BF571" s="210">
        <f t="shared" si="450"/>
        <v>608507</v>
      </c>
      <c r="BG571" s="211">
        <f t="shared" si="451"/>
        <v>608507</v>
      </c>
      <c r="BH571" s="289"/>
      <c r="BI571" s="289"/>
      <c r="BJ571" s="228"/>
      <c r="BK571" s="228"/>
      <c r="BL571" s="233" t="str">
        <f t="shared" si="452"/>
        <v>01</v>
      </c>
    </row>
    <row r="572" spans="1:64" ht="12" customHeight="1">
      <c r="A572" s="333" t="s">
        <v>689</v>
      </c>
      <c r="B572" s="381" t="s">
        <v>431</v>
      </c>
      <c r="C572" s="333" t="s">
        <v>661</v>
      </c>
      <c r="D572" s="381" t="s">
        <v>390</v>
      </c>
      <c r="E572" s="381" t="s">
        <v>880</v>
      </c>
      <c r="F572" s="381" t="s">
        <v>586</v>
      </c>
      <c r="G572" s="381" t="s">
        <v>407</v>
      </c>
      <c r="H572" s="100" t="s">
        <v>653</v>
      </c>
      <c r="I572" s="381" t="s">
        <v>505</v>
      </c>
      <c r="J572" s="382">
        <v>30800</v>
      </c>
      <c r="K572" s="382">
        <v>13255</v>
      </c>
      <c r="L572" s="191" t="str">
        <f t="shared" si="411"/>
        <v>907014190104802006Ф00024431001</v>
      </c>
      <c r="M572" s="192">
        <f t="array" ref="M572">IF(COUNT(SEARCH(Удалить_Роспись_КВСР,$B572)*SEARCH(Удалить_Роспись_ПБС,$C572)*SEARCH(Удалить_Роспись_КФСР, $D572)*SEARCH(Удалить_Роспись_КЦСР,$E572)*SEARCH(Удалить_Роспись_КВР,$F572)*SEARCH(Удалить_Роспись_ЭК,$H572)*SEARCH(Удалить_Роспись_КР,$I572))&gt;0,0,1)</f>
        <v>1</v>
      </c>
      <c r="N572" s="192">
        <v>0</v>
      </c>
      <c r="O572" s="192" t="str">
        <f t="shared" si="412"/>
        <v/>
      </c>
      <c r="P572" s="192" t="str">
        <f t="shared" si="453"/>
        <v/>
      </c>
      <c r="Q572" s="300" t="str">
        <f t="shared" si="413"/>
        <v/>
      </c>
      <c r="R572" s="300" t="str">
        <f t="shared" si="414"/>
        <v/>
      </c>
      <c r="S572" s="300" t="str">
        <f t="shared" si="415"/>
        <v/>
      </c>
      <c r="T572" s="192" t="str">
        <f t="shared" si="416"/>
        <v/>
      </c>
      <c r="U572" s="303" t="str">
        <f t="shared" si="417"/>
        <v/>
      </c>
      <c r="V572" s="300" t="str">
        <f t="shared" si="418"/>
        <v/>
      </c>
      <c r="W572" s="192" t="str">
        <f t="shared" si="419"/>
        <v/>
      </c>
      <c r="X572" s="303" t="str">
        <f t="shared" si="420"/>
        <v/>
      </c>
      <c r="Y572" s="300" t="str">
        <f t="shared" si="421"/>
        <v/>
      </c>
      <c r="Z572" s="300" t="str">
        <f t="shared" si="422"/>
        <v/>
      </c>
      <c r="AA572" s="303" t="str">
        <f t="shared" si="423"/>
        <v/>
      </c>
      <c r="AB572" s="300" t="str">
        <f t="shared" si="424"/>
        <v/>
      </c>
      <c r="AC572" s="300" t="str">
        <f t="shared" si="425"/>
        <v/>
      </c>
      <c r="AD572" s="300" t="str">
        <f t="shared" si="426"/>
        <v/>
      </c>
      <c r="AE572" s="192" t="str">
        <f t="shared" si="427"/>
        <v/>
      </c>
      <c r="AF572" s="192" t="str">
        <f t="shared" si="428"/>
        <v/>
      </c>
      <c r="AG572" s="192"/>
      <c r="AJ572" s="300" t="str">
        <f t="shared" si="429"/>
        <v/>
      </c>
      <c r="AK572" s="300" t="str">
        <f t="shared" si="430"/>
        <v/>
      </c>
      <c r="AL572" s="300" t="str">
        <f t="shared" si="431"/>
        <v/>
      </c>
      <c r="AM572" s="300" t="str">
        <f t="shared" si="432"/>
        <v/>
      </c>
      <c r="AN572" s="300" t="str">
        <f t="shared" si="433"/>
        <v/>
      </c>
      <c r="AO572" s="300" t="str">
        <f t="shared" si="434"/>
        <v/>
      </c>
      <c r="AP572" s="300" t="str">
        <f t="shared" si="435"/>
        <v/>
      </c>
      <c r="AQ572" s="300" t="str">
        <f t="shared" si="436"/>
        <v/>
      </c>
      <c r="AR572" s="306" t="str">
        <f t="shared" si="437"/>
        <v/>
      </c>
      <c r="AS572" s="300" t="str">
        <f t="shared" si="438"/>
        <v/>
      </c>
      <c r="AT572" s="300" t="str">
        <f t="shared" si="439"/>
        <v/>
      </c>
      <c r="AU572" s="192" t="str">
        <f t="shared" si="440"/>
        <v>рбс</v>
      </c>
      <c r="AV572" s="192" t="str">
        <f t="shared" si="441"/>
        <v>рбс90701419общосн</v>
      </c>
      <c r="AW572" s="191">
        <f t="shared" si="442"/>
        <v>30800</v>
      </c>
      <c r="AX572" s="191">
        <f t="shared" si="443"/>
        <v>13255</v>
      </c>
      <c r="AY572" s="191">
        <f t="shared" si="444"/>
        <v>0</v>
      </c>
      <c r="AZ572" s="191">
        <f t="shared" si="445"/>
        <v>0</v>
      </c>
      <c r="BA572" s="193">
        <f t="shared" si="446"/>
        <v>1</v>
      </c>
      <c r="BB572" s="193">
        <f t="shared" si="447"/>
        <v>1</v>
      </c>
      <c r="BC572" s="193">
        <f t="shared" si="448"/>
        <v>1</v>
      </c>
      <c r="BD572" s="191">
        <f t="shared" si="410"/>
        <v>0</v>
      </c>
      <c r="BE572" s="191">
        <f t="shared" si="449"/>
        <v>0</v>
      </c>
      <c r="BF572" s="210">
        <f t="shared" si="450"/>
        <v>0</v>
      </c>
      <c r="BG572" s="211">
        <f t="shared" si="451"/>
        <v>0</v>
      </c>
      <c r="BH572" s="289"/>
      <c r="BI572" s="289"/>
      <c r="BJ572" s="228"/>
      <c r="BK572" s="228"/>
      <c r="BL572" s="233" t="str">
        <f t="shared" si="452"/>
        <v>01</v>
      </c>
    </row>
    <row r="573" spans="1:64" ht="12" customHeight="1">
      <c r="A573" s="333" t="s">
        <v>689</v>
      </c>
      <c r="B573" s="381" t="s">
        <v>431</v>
      </c>
      <c r="C573" s="333" t="s">
        <v>661</v>
      </c>
      <c r="D573" s="381" t="s">
        <v>390</v>
      </c>
      <c r="E573" s="381" t="s">
        <v>881</v>
      </c>
      <c r="F573" s="381" t="s">
        <v>586</v>
      </c>
      <c r="G573" s="381" t="s">
        <v>393</v>
      </c>
      <c r="H573" s="100" t="s">
        <v>653</v>
      </c>
      <c r="I573" s="381" t="s">
        <v>505</v>
      </c>
      <c r="J573" s="382">
        <v>97404</v>
      </c>
      <c r="K573" s="382">
        <v>45541.34</v>
      </c>
      <c r="L573" s="191" t="str">
        <f t="shared" si="411"/>
        <v>907014190104802006Э00024422301</v>
      </c>
      <c r="M573" s="192">
        <f t="array" ref="M573">IF(COUNT(SEARCH(Удалить_Роспись_КВСР,$B573)*SEARCH(Удалить_Роспись_ПБС,$C573)*SEARCH(Удалить_Роспись_КФСР, $D573)*SEARCH(Удалить_Роспись_КЦСР,$E573)*SEARCH(Удалить_Роспись_КВР,$F573)*SEARCH(Удалить_Роспись_ЭК,$H573)*SEARCH(Удалить_Роспись_КР,$I573))&gt;0,0,1)</f>
        <v>1</v>
      </c>
      <c r="N573" s="192">
        <f>IF(COUNT(SEARCH(Удалить_Индекс_КВСР,$B573)*SEARCH(Удалить_Индекс_ПБС,$C573)*SEARCH(Удалить_Индекс_КФСР,$D573)*SEARCH(Удалить_Индекс_КЦСР,$E573)*SEARCH(Удалить_Индекс_КВР,$F573)*SEARCH(Удалить_Индекс_ЭК,$H573)*SEARCH(Удалить_Индекс_КР,$I573))&gt;0,0,1)</f>
        <v>1</v>
      </c>
      <c r="O573" s="192" t="str">
        <f t="shared" si="412"/>
        <v/>
      </c>
      <c r="P573" s="192" t="str">
        <f t="shared" si="453"/>
        <v/>
      </c>
      <c r="Q573" s="300" t="str">
        <f t="shared" si="413"/>
        <v/>
      </c>
      <c r="R573" s="300" t="str">
        <f t="shared" si="414"/>
        <v/>
      </c>
      <c r="S573" s="300" t="str">
        <f t="shared" si="415"/>
        <v/>
      </c>
      <c r="T573" s="192" t="str">
        <f t="shared" si="416"/>
        <v/>
      </c>
      <c r="U573" s="303" t="str">
        <f t="shared" si="417"/>
        <v/>
      </c>
      <c r="V573" s="300" t="str">
        <f t="shared" si="418"/>
        <v/>
      </c>
      <c r="W573" s="192" t="str">
        <f t="shared" si="419"/>
        <v/>
      </c>
      <c r="X573" s="303" t="str">
        <f t="shared" si="420"/>
        <v/>
      </c>
      <c r="Y573" s="300" t="str">
        <f t="shared" si="421"/>
        <v/>
      </c>
      <c r="Z573" s="300" t="str">
        <f t="shared" si="422"/>
        <v/>
      </c>
      <c r="AA573" s="303" t="str">
        <f t="shared" si="423"/>
        <v/>
      </c>
      <c r="AB573" s="300" t="str">
        <f t="shared" si="424"/>
        <v/>
      </c>
      <c r="AC573" s="300" t="str">
        <f t="shared" si="425"/>
        <v/>
      </c>
      <c r="AD573" s="300" t="str">
        <f t="shared" si="426"/>
        <v/>
      </c>
      <c r="AE573" s="192" t="str">
        <f t="shared" si="427"/>
        <v/>
      </c>
      <c r="AF573" s="192" t="str">
        <f t="shared" si="428"/>
        <v/>
      </c>
      <c r="AG573" s="192"/>
      <c r="AJ573" s="300" t="str">
        <f t="shared" si="429"/>
        <v/>
      </c>
      <c r="AK573" s="300" t="str">
        <f t="shared" si="430"/>
        <v/>
      </c>
      <c r="AL573" s="300" t="str">
        <f t="shared" si="431"/>
        <v/>
      </c>
      <c r="AM573" s="300" t="str">
        <f t="shared" si="432"/>
        <v/>
      </c>
      <c r="AN573" s="300" t="str">
        <f t="shared" si="433"/>
        <v/>
      </c>
      <c r="AO573" s="300" t="str">
        <f t="shared" si="434"/>
        <v/>
      </c>
      <c r="AP573" s="300" t="str">
        <f t="shared" si="435"/>
        <v/>
      </c>
      <c r="AQ573" s="300" t="str">
        <f t="shared" si="436"/>
        <v/>
      </c>
      <c r="AR573" s="306" t="str">
        <f t="shared" si="437"/>
        <v/>
      </c>
      <c r="AS573" s="300" t="str">
        <f t="shared" si="438"/>
        <v/>
      </c>
      <c r="AT573" s="300" t="str">
        <f t="shared" si="439"/>
        <v/>
      </c>
      <c r="AU573" s="192" t="str">
        <f t="shared" si="440"/>
        <v>рбс</v>
      </c>
      <c r="AV573" s="192" t="str">
        <f t="shared" si="441"/>
        <v>рбс90701419общком</v>
      </c>
      <c r="AW573" s="191">
        <f t="shared" si="442"/>
        <v>97404</v>
      </c>
      <c r="AX573" s="191">
        <f t="shared" si="443"/>
        <v>45541.34</v>
      </c>
      <c r="AY573" s="191">
        <f t="shared" si="444"/>
        <v>97404</v>
      </c>
      <c r="AZ573" s="191">
        <f t="shared" si="445"/>
        <v>45541.34</v>
      </c>
      <c r="BA573" s="193">
        <f t="shared" si="446"/>
        <v>1</v>
      </c>
      <c r="BB573" s="193">
        <f t="shared" si="447"/>
        <v>1</v>
      </c>
      <c r="BC573" s="193">
        <f t="shared" si="448"/>
        <v>1</v>
      </c>
      <c r="BD573" s="191">
        <f t="shared" si="410"/>
        <v>97404</v>
      </c>
      <c r="BE573" s="191">
        <f t="shared" si="449"/>
        <v>45541.34</v>
      </c>
      <c r="BF573" s="210">
        <f t="shared" si="450"/>
        <v>97404</v>
      </c>
      <c r="BG573" s="211">
        <f t="shared" si="451"/>
        <v>97404</v>
      </c>
      <c r="BH573" s="289"/>
      <c r="BI573" s="289"/>
      <c r="BJ573" s="228"/>
      <c r="BK573" s="228"/>
      <c r="BL573" s="233" t="str">
        <f t="shared" si="452"/>
        <v>01</v>
      </c>
    </row>
    <row r="574" spans="1:64" ht="12" customHeight="1">
      <c r="A574" s="333" t="s">
        <v>689</v>
      </c>
      <c r="B574" s="381" t="s">
        <v>431</v>
      </c>
      <c r="C574" s="333" t="s">
        <v>661</v>
      </c>
      <c r="D574" s="381" t="s">
        <v>420</v>
      </c>
      <c r="E574" s="381" t="s">
        <v>882</v>
      </c>
      <c r="F574" s="381" t="s">
        <v>606</v>
      </c>
      <c r="G574" s="381" t="s">
        <v>395</v>
      </c>
      <c r="H574" s="100" t="s">
        <v>653</v>
      </c>
      <c r="I574" s="381" t="s">
        <v>505</v>
      </c>
      <c r="J574" s="382">
        <v>3000</v>
      </c>
      <c r="K574" s="382">
        <v>0</v>
      </c>
      <c r="L574" s="191" t="str">
        <f t="shared" si="411"/>
        <v>907014190111901008000087029001</v>
      </c>
      <c r="M574" s="192">
        <f t="array" ref="M574">IF(COUNT(SEARCH(Удалить_Роспись_КВСР,$B574)*SEARCH(Удалить_Роспись_ПБС,$C574)*SEARCH(Удалить_Роспись_КФСР, $D574)*SEARCH(Удалить_Роспись_КЦСР,$E574)*SEARCH(Удалить_Роспись_КВР,$F574)*SEARCH(Удалить_Роспись_ЭК,$H574)*SEARCH(Удалить_Роспись_КР,$I574))&gt;0,0,1)</f>
        <v>1</v>
      </c>
      <c r="N574" s="192">
        <v>1</v>
      </c>
      <c r="O574" s="192" t="str">
        <f t="shared" si="412"/>
        <v/>
      </c>
      <c r="P574" s="192" t="str">
        <f t="shared" si="453"/>
        <v/>
      </c>
      <c r="Q574" s="300" t="str">
        <f t="shared" si="413"/>
        <v/>
      </c>
      <c r="R574" s="300" t="str">
        <f t="shared" si="414"/>
        <v/>
      </c>
      <c r="S574" s="300" t="str">
        <f t="shared" si="415"/>
        <v/>
      </c>
      <c r="T574" s="192" t="str">
        <f t="shared" si="416"/>
        <v/>
      </c>
      <c r="U574" s="303" t="str">
        <f t="shared" si="417"/>
        <v/>
      </c>
      <c r="V574" s="300" t="str">
        <f t="shared" si="418"/>
        <v/>
      </c>
      <c r="W574" s="192" t="str">
        <f t="shared" si="419"/>
        <v/>
      </c>
      <c r="X574" s="303" t="str">
        <f t="shared" si="420"/>
        <v/>
      </c>
      <c r="Y574" s="300" t="str">
        <f t="shared" si="421"/>
        <v/>
      </c>
      <c r="Z574" s="300" t="str">
        <f t="shared" si="422"/>
        <v/>
      </c>
      <c r="AA574" s="303" t="str">
        <f t="shared" si="423"/>
        <v/>
      </c>
      <c r="AB574" s="300" t="str">
        <f t="shared" si="424"/>
        <v/>
      </c>
      <c r="AC574" s="300" t="str">
        <f t="shared" si="425"/>
        <v/>
      </c>
      <c r="AD574" s="300" t="str">
        <f t="shared" si="426"/>
        <v/>
      </c>
      <c r="AE574" s="192" t="str">
        <f t="shared" si="427"/>
        <v/>
      </c>
      <c r="AF574" s="192" t="str">
        <f t="shared" si="428"/>
        <v/>
      </c>
      <c r="AG574" s="192"/>
      <c r="AJ574" s="300" t="str">
        <f t="shared" si="429"/>
        <v/>
      </c>
      <c r="AK574" s="300" t="str">
        <f t="shared" si="430"/>
        <v/>
      </c>
      <c r="AL574" s="300" t="str">
        <f t="shared" si="431"/>
        <v/>
      </c>
      <c r="AM574" s="300" t="str">
        <f t="shared" si="432"/>
        <v/>
      </c>
      <c r="AN574" s="300" t="str">
        <f t="shared" si="433"/>
        <v/>
      </c>
      <c r="AO574" s="300" t="str">
        <f t="shared" si="434"/>
        <v/>
      </c>
      <c r="AP574" s="300" t="str">
        <f t="shared" si="435"/>
        <v/>
      </c>
      <c r="AQ574" s="300" t="str">
        <f t="shared" si="436"/>
        <v/>
      </c>
      <c r="AR574" s="306" t="str">
        <f t="shared" si="437"/>
        <v/>
      </c>
      <c r="AS574" s="300" t="str">
        <f t="shared" si="438"/>
        <v/>
      </c>
      <c r="AT574" s="300" t="str">
        <f t="shared" si="439"/>
        <v/>
      </c>
      <c r="AU574" s="192" t="str">
        <f t="shared" si="440"/>
        <v>рбс</v>
      </c>
      <c r="AV574" s="192" t="str">
        <f t="shared" si="441"/>
        <v>рбс90701419общпро</v>
      </c>
      <c r="AW574" s="191">
        <f t="shared" si="442"/>
        <v>3000</v>
      </c>
      <c r="AX574" s="191">
        <f t="shared" si="443"/>
        <v>0</v>
      </c>
      <c r="AY574" s="191">
        <f t="shared" si="444"/>
        <v>3000</v>
      </c>
      <c r="AZ574" s="191">
        <f t="shared" si="445"/>
        <v>0</v>
      </c>
      <c r="BA574" s="193">
        <f t="shared" si="446"/>
        <v>1</v>
      </c>
      <c r="BB574" s="193">
        <f t="shared" si="447"/>
        <v>1</v>
      </c>
      <c r="BC574" s="193">
        <f t="shared" si="448"/>
        <v>1</v>
      </c>
      <c r="BD574" s="191">
        <f>IF(ISNA(BA574),0,AY574*$BA574)+7000</f>
        <v>10000</v>
      </c>
      <c r="BE574" s="191">
        <f t="shared" si="449"/>
        <v>0</v>
      </c>
      <c r="BF574" s="210">
        <f t="shared" si="450"/>
        <v>10000</v>
      </c>
      <c r="BG574" s="211">
        <f t="shared" si="451"/>
        <v>10000</v>
      </c>
      <c r="BH574" s="289"/>
      <c r="BI574" s="289"/>
      <c r="BJ574" s="228"/>
      <c r="BK574" s="228"/>
      <c r="BL574" s="233" t="str">
        <f t="shared" si="452"/>
        <v>01</v>
      </c>
    </row>
    <row r="575" spans="1:64" ht="12" customHeight="1">
      <c r="A575" s="333" t="s">
        <v>689</v>
      </c>
      <c r="B575" s="381" t="s">
        <v>431</v>
      </c>
      <c r="C575" s="333" t="s">
        <v>661</v>
      </c>
      <c r="D575" s="381" t="s">
        <v>399</v>
      </c>
      <c r="E575" s="381" t="s">
        <v>1084</v>
      </c>
      <c r="F575" s="381" t="s">
        <v>586</v>
      </c>
      <c r="G575" s="381" t="s">
        <v>397</v>
      </c>
      <c r="H575" s="100" t="s">
        <v>653</v>
      </c>
      <c r="I575" s="381" t="s">
        <v>505</v>
      </c>
      <c r="J575" s="382">
        <v>1000</v>
      </c>
      <c r="K575" s="382">
        <v>0</v>
      </c>
      <c r="L575" s="191" t="str">
        <f t="shared" si="411"/>
        <v>907014190113312008004024434001</v>
      </c>
      <c r="M575" s="192">
        <f t="array" ref="M575">IF(COUNT(SEARCH(Удалить_Роспись_КВСР,$B575)*SEARCH(Удалить_Роспись_ПБС,$C575)*SEARCH(Удалить_Роспись_КФСР, $D575)*SEARCH(Удалить_Роспись_КЦСР,$E575)*SEARCH(Удалить_Роспись_КВР,$F575)*SEARCH(Удалить_Роспись_ЭК,$H575)*SEARCH(Удалить_Роспись_КР,$I575))&gt;0,0,1)</f>
        <v>1</v>
      </c>
      <c r="N575" s="192">
        <f>IF(COUNT(SEARCH(Удалить_Индекс_КВСР,$B575)*SEARCH(Удалить_Индекс_ПБС,$C575)*SEARCH(Удалить_Индекс_КФСР,$D575)*SEARCH(Удалить_Индекс_КЦСР,$E575)*SEARCH(Удалить_Индекс_КВР,$F575)*SEARCH(Удалить_Индекс_ЭК,$H575)*SEARCH(Удалить_Индекс_КР,$I575))&gt;0,0,1)</f>
        <v>1</v>
      </c>
      <c r="O575" s="192" t="str">
        <f t="shared" si="412"/>
        <v/>
      </c>
      <c r="P575" s="192" t="str">
        <f t="shared" si="453"/>
        <v/>
      </c>
      <c r="Q575" s="300" t="str">
        <f t="shared" si="413"/>
        <v/>
      </c>
      <c r="R575" s="300" t="str">
        <f t="shared" si="414"/>
        <v/>
      </c>
      <c r="S575" s="300" t="str">
        <f t="shared" si="415"/>
        <v/>
      </c>
      <c r="T575" s="192" t="str">
        <f t="shared" si="416"/>
        <v/>
      </c>
      <c r="U575" s="303" t="str">
        <f t="shared" si="417"/>
        <v/>
      </c>
      <c r="V575" s="300" t="str">
        <f t="shared" si="418"/>
        <v/>
      </c>
      <c r="W575" s="192" t="str">
        <f t="shared" si="419"/>
        <v/>
      </c>
      <c r="X575" s="303" t="str">
        <f t="shared" si="420"/>
        <v/>
      </c>
      <c r="Y575" s="300" t="str">
        <f t="shared" si="421"/>
        <v/>
      </c>
      <c r="Z575" s="300" t="str">
        <f t="shared" si="422"/>
        <v/>
      </c>
      <c r="AA575" s="303" t="str">
        <f t="shared" si="423"/>
        <v/>
      </c>
      <c r="AB575" s="300" t="str">
        <f t="shared" si="424"/>
        <v/>
      </c>
      <c r="AC575" s="300" t="str">
        <f t="shared" si="425"/>
        <v/>
      </c>
      <c r="AD575" s="300" t="str">
        <f t="shared" si="426"/>
        <v/>
      </c>
      <c r="AE575" s="192" t="str">
        <f t="shared" si="427"/>
        <v/>
      </c>
      <c r="AF575" s="192" t="str">
        <f t="shared" si="428"/>
        <v/>
      </c>
      <c r="AG575" s="192"/>
      <c r="AJ575" s="300" t="str">
        <f t="shared" si="429"/>
        <v/>
      </c>
      <c r="AK575" s="300" t="str">
        <f t="shared" si="430"/>
        <v/>
      </c>
      <c r="AL575" s="300" t="str">
        <f t="shared" si="431"/>
        <v/>
      </c>
      <c r="AM575" s="300" t="str">
        <f t="shared" si="432"/>
        <v/>
      </c>
      <c r="AN575" s="300" t="str">
        <f t="shared" si="433"/>
        <v/>
      </c>
      <c r="AO575" s="300" t="str">
        <f t="shared" si="434"/>
        <v/>
      </c>
      <c r="AP575" s="300" t="str">
        <f t="shared" si="435"/>
        <v/>
      </c>
      <c r="AQ575" s="300" t="str">
        <f t="shared" si="436"/>
        <v/>
      </c>
      <c r="AR575" s="306" t="str">
        <f t="shared" si="437"/>
        <v/>
      </c>
      <c r="AS575" s="300" t="str">
        <f t="shared" si="438"/>
        <v/>
      </c>
      <c r="AT575" s="300" t="str">
        <f t="shared" si="439"/>
        <v/>
      </c>
      <c r="AU575" s="192" t="str">
        <f t="shared" si="440"/>
        <v>рбс</v>
      </c>
      <c r="AV575" s="192" t="str">
        <f t="shared" si="441"/>
        <v>рбс90701419общпро</v>
      </c>
      <c r="AW575" s="191">
        <f t="shared" si="442"/>
        <v>1000</v>
      </c>
      <c r="AX575" s="191">
        <f t="shared" si="443"/>
        <v>0</v>
      </c>
      <c r="AY575" s="191">
        <f t="shared" si="444"/>
        <v>1000</v>
      </c>
      <c r="AZ575" s="191">
        <f t="shared" si="445"/>
        <v>0</v>
      </c>
      <c r="BA575" s="193">
        <f t="shared" si="446"/>
        <v>1</v>
      </c>
      <c r="BB575" s="193">
        <f t="shared" si="447"/>
        <v>1</v>
      </c>
      <c r="BC575" s="193">
        <f t="shared" si="448"/>
        <v>1</v>
      </c>
      <c r="BD575" s="191">
        <f t="shared" ref="BD575:BD606" si="454">IF(ISNA(BA575),0,AY575*$BA575)</f>
        <v>1000</v>
      </c>
      <c r="BE575" s="191">
        <f t="shared" si="449"/>
        <v>0</v>
      </c>
      <c r="BF575" s="210">
        <f t="shared" si="450"/>
        <v>1000</v>
      </c>
      <c r="BG575" s="211">
        <f t="shared" si="451"/>
        <v>1000</v>
      </c>
      <c r="BH575" s="289"/>
      <c r="BI575" s="289"/>
      <c r="BJ575" s="228"/>
      <c r="BK575" s="228"/>
      <c r="BL575" s="233" t="str">
        <f t="shared" si="452"/>
        <v>01</v>
      </c>
    </row>
    <row r="576" spans="1:64" ht="12" hidden="1" customHeight="1">
      <c r="A576" s="333" t="s">
        <v>689</v>
      </c>
      <c r="B576" s="381" t="s">
        <v>431</v>
      </c>
      <c r="C576" s="333" t="s">
        <v>661</v>
      </c>
      <c r="D576" s="381" t="s">
        <v>399</v>
      </c>
      <c r="E576" s="381" t="s">
        <v>883</v>
      </c>
      <c r="F576" s="381" t="s">
        <v>602</v>
      </c>
      <c r="G576" s="381" t="s">
        <v>385</v>
      </c>
      <c r="H576" s="100" t="s">
        <v>653</v>
      </c>
      <c r="I576" s="381" t="s">
        <v>339</v>
      </c>
      <c r="J576" s="382">
        <v>4036.87</v>
      </c>
      <c r="K576" s="382">
        <v>0</v>
      </c>
      <c r="L576" s="191" t="str">
        <f t="shared" si="411"/>
        <v>907014190113802007514012121110</v>
      </c>
      <c r="M576" s="192">
        <f t="array" ref="M576">IF(COUNT(SEARCH(Удалить_Роспись_КВСР,$B576)*SEARCH(Удалить_Роспись_ПБС,$C576)*SEARCH(Удалить_Роспись_КФСР, $D576)*SEARCH(Удалить_Роспись_КЦСР,$E576)*SEARCH(Удалить_Роспись_КВР,$F576)*SEARCH(Удалить_Роспись_ЭК,$H576)*SEARCH(Удалить_Роспись_КР,$I576))&gt;0,0,1)</f>
        <v>0</v>
      </c>
      <c r="N576" s="192">
        <v>0</v>
      </c>
      <c r="O576" s="192" t="str">
        <f t="shared" si="412"/>
        <v/>
      </c>
      <c r="P576" s="192" t="str">
        <f t="shared" si="453"/>
        <v/>
      </c>
      <c r="Q576" s="300" t="str">
        <f t="shared" si="413"/>
        <v/>
      </c>
      <c r="R576" s="300" t="str">
        <f t="shared" si="414"/>
        <v/>
      </c>
      <c r="S576" s="300" t="str">
        <f t="shared" si="415"/>
        <v/>
      </c>
      <c r="T576" s="192" t="str">
        <f t="shared" si="416"/>
        <v/>
      </c>
      <c r="U576" s="303" t="str">
        <f t="shared" si="417"/>
        <v/>
      </c>
      <c r="V576" s="300" t="str">
        <f t="shared" si="418"/>
        <v/>
      </c>
      <c r="W576" s="192" t="str">
        <f t="shared" si="419"/>
        <v/>
      </c>
      <c r="X576" s="303" t="str">
        <f t="shared" si="420"/>
        <v/>
      </c>
      <c r="Y576" s="300" t="str">
        <f t="shared" si="421"/>
        <v/>
      </c>
      <c r="Z576" s="300" t="str">
        <f t="shared" si="422"/>
        <v/>
      </c>
      <c r="AA576" s="303" t="str">
        <f t="shared" si="423"/>
        <v/>
      </c>
      <c r="AB576" s="300" t="str">
        <f t="shared" si="424"/>
        <v/>
      </c>
      <c r="AC576" s="300" t="str">
        <f t="shared" si="425"/>
        <v/>
      </c>
      <c r="AD576" s="300" t="str">
        <f t="shared" si="426"/>
        <v/>
      </c>
      <c r="AE576" s="192" t="str">
        <f t="shared" si="427"/>
        <v/>
      </c>
      <c r="AF576" s="192" t="str">
        <f t="shared" si="428"/>
        <v/>
      </c>
      <c r="AG576" s="192"/>
      <c r="AJ576" s="300" t="str">
        <f t="shared" si="429"/>
        <v/>
      </c>
      <c r="AK576" s="300" t="str">
        <f t="shared" si="430"/>
        <v/>
      </c>
      <c r="AL576" s="300" t="str">
        <f t="shared" si="431"/>
        <v/>
      </c>
      <c r="AM576" s="300" t="str">
        <f t="shared" si="432"/>
        <v/>
      </c>
      <c r="AN576" s="300" t="str">
        <f t="shared" si="433"/>
        <v/>
      </c>
      <c r="AO576" s="300" t="str">
        <f t="shared" si="434"/>
        <v/>
      </c>
      <c r="AP576" s="300" t="str">
        <f t="shared" si="435"/>
        <v/>
      </c>
      <c r="AQ576" s="300" t="str">
        <f t="shared" si="436"/>
        <v/>
      </c>
      <c r="AR576" s="306" t="str">
        <f t="shared" si="437"/>
        <v/>
      </c>
      <c r="AS576" s="300" t="str">
        <f t="shared" si="438"/>
        <v/>
      </c>
      <c r="AT576" s="300" t="str">
        <f t="shared" si="439"/>
        <v/>
      </c>
      <c r="AU576" s="192" t="str">
        <f t="shared" si="440"/>
        <v>рбс</v>
      </c>
      <c r="AV576" s="192" t="str">
        <f t="shared" si="441"/>
        <v>рбс90701419общопл</v>
      </c>
      <c r="AW576" s="191">
        <f t="shared" si="442"/>
        <v>0</v>
      </c>
      <c r="AX576" s="191">
        <f t="shared" si="443"/>
        <v>0</v>
      </c>
      <c r="AY576" s="191">
        <f t="shared" si="444"/>
        <v>0</v>
      </c>
      <c r="AZ576" s="191">
        <f t="shared" si="445"/>
        <v>0</v>
      </c>
      <c r="BA576" s="193">
        <f t="shared" si="446"/>
        <v>1</v>
      </c>
      <c r="BB576" s="193">
        <f t="shared" si="447"/>
        <v>1</v>
      </c>
      <c r="BC576" s="193">
        <f t="shared" si="448"/>
        <v>1</v>
      </c>
      <c r="BD576" s="191">
        <f t="shared" si="454"/>
        <v>0</v>
      </c>
      <c r="BE576" s="191">
        <f t="shared" si="449"/>
        <v>0</v>
      </c>
      <c r="BF576" s="210">
        <f t="shared" si="450"/>
        <v>0</v>
      </c>
      <c r="BG576" s="211">
        <f t="shared" si="451"/>
        <v>0</v>
      </c>
      <c r="BH576" s="289"/>
      <c r="BI576" s="289"/>
      <c r="BJ576" s="228"/>
      <c r="BK576" s="228"/>
      <c r="BL576" s="233" t="str">
        <f t="shared" si="452"/>
        <v>01</v>
      </c>
    </row>
    <row r="577" spans="1:64" ht="12" hidden="1" customHeight="1">
      <c r="A577" s="333" t="s">
        <v>689</v>
      </c>
      <c r="B577" s="381" t="s">
        <v>431</v>
      </c>
      <c r="C577" s="333" t="s">
        <v>661</v>
      </c>
      <c r="D577" s="381" t="s">
        <v>399</v>
      </c>
      <c r="E577" s="381" t="s">
        <v>883</v>
      </c>
      <c r="F577" s="381" t="s">
        <v>873</v>
      </c>
      <c r="G577" s="381" t="s">
        <v>387</v>
      </c>
      <c r="H577" s="100" t="s">
        <v>653</v>
      </c>
      <c r="I577" s="381" t="s">
        <v>339</v>
      </c>
      <c r="J577" s="382">
        <v>1219.1300000000001</v>
      </c>
      <c r="K577" s="382">
        <v>0</v>
      </c>
      <c r="L577" s="191" t="str">
        <f t="shared" si="411"/>
        <v>907014190113802007514012921310</v>
      </c>
      <c r="M577" s="192">
        <f t="array" ref="M577">IF(COUNT(SEARCH(Удалить_Роспись_КВСР,$B577)*SEARCH(Удалить_Роспись_ПБС,$C577)*SEARCH(Удалить_Роспись_КФСР, $D577)*SEARCH(Удалить_Роспись_КЦСР,$E577)*SEARCH(Удалить_Роспись_КВР,$F577)*SEARCH(Удалить_Роспись_ЭК,$H577)*SEARCH(Удалить_Роспись_КР,$I577))&gt;0,0,1)</f>
        <v>0</v>
      </c>
      <c r="N577" s="192">
        <v>0</v>
      </c>
      <c r="O577" s="192" t="str">
        <f t="shared" si="412"/>
        <v/>
      </c>
      <c r="P577" s="192" t="str">
        <f t="shared" si="453"/>
        <v/>
      </c>
      <c r="Q577" s="300" t="str">
        <f t="shared" si="413"/>
        <v/>
      </c>
      <c r="R577" s="300" t="str">
        <f t="shared" si="414"/>
        <v/>
      </c>
      <c r="S577" s="300" t="str">
        <f t="shared" si="415"/>
        <v/>
      </c>
      <c r="T577" s="192" t="str">
        <f t="shared" si="416"/>
        <v/>
      </c>
      <c r="U577" s="303" t="str">
        <f t="shared" si="417"/>
        <v/>
      </c>
      <c r="V577" s="300" t="str">
        <f t="shared" si="418"/>
        <v/>
      </c>
      <c r="W577" s="192" t="str">
        <f t="shared" si="419"/>
        <v/>
      </c>
      <c r="X577" s="303" t="str">
        <f t="shared" si="420"/>
        <v/>
      </c>
      <c r="Y577" s="300" t="str">
        <f t="shared" si="421"/>
        <v/>
      </c>
      <c r="Z577" s="300" t="str">
        <f t="shared" si="422"/>
        <v/>
      </c>
      <c r="AA577" s="303" t="str">
        <f t="shared" si="423"/>
        <v/>
      </c>
      <c r="AB577" s="300" t="str">
        <f t="shared" si="424"/>
        <v/>
      </c>
      <c r="AC577" s="300" t="str">
        <f t="shared" si="425"/>
        <v/>
      </c>
      <c r="AD577" s="300" t="str">
        <f t="shared" si="426"/>
        <v/>
      </c>
      <c r="AE577" s="192" t="str">
        <f t="shared" si="427"/>
        <v/>
      </c>
      <c r="AF577" s="192" t="str">
        <f t="shared" si="428"/>
        <v/>
      </c>
      <c r="AG577" s="192"/>
      <c r="AJ577" s="300" t="str">
        <f t="shared" si="429"/>
        <v/>
      </c>
      <c r="AK577" s="300" t="str">
        <f t="shared" si="430"/>
        <v/>
      </c>
      <c r="AL577" s="300" t="str">
        <f t="shared" si="431"/>
        <v/>
      </c>
      <c r="AM577" s="300" t="str">
        <f t="shared" si="432"/>
        <v/>
      </c>
      <c r="AN577" s="300" t="str">
        <f t="shared" si="433"/>
        <v/>
      </c>
      <c r="AO577" s="300" t="str">
        <f t="shared" si="434"/>
        <v/>
      </c>
      <c r="AP577" s="300" t="str">
        <f t="shared" si="435"/>
        <v/>
      </c>
      <c r="AQ577" s="300" t="str">
        <f t="shared" si="436"/>
        <v/>
      </c>
      <c r="AR577" s="306" t="str">
        <f t="shared" si="437"/>
        <v/>
      </c>
      <c r="AS577" s="300" t="str">
        <f t="shared" si="438"/>
        <v/>
      </c>
      <c r="AT577" s="300" t="str">
        <f t="shared" si="439"/>
        <v/>
      </c>
      <c r="AU577" s="192" t="str">
        <f t="shared" si="440"/>
        <v>рбс</v>
      </c>
      <c r="AV577" s="192" t="str">
        <f t="shared" si="441"/>
        <v>рбс90701419общопл</v>
      </c>
      <c r="AW577" s="191">
        <f t="shared" si="442"/>
        <v>0</v>
      </c>
      <c r="AX577" s="191">
        <f t="shared" si="443"/>
        <v>0</v>
      </c>
      <c r="AY577" s="191">
        <f t="shared" si="444"/>
        <v>0</v>
      </c>
      <c r="AZ577" s="191">
        <f t="shared" si="445"/>
        <v>0</v>
      </c>
      <c r="BA577" s="193">
        <f t="shared" si="446"/>
        <v>1</v>
      </c>
      <c r="BB577" s="193">
        <f t="shared" si="447"/>
        <v>1</v>
      </c>
      <c r="BC577" s="193">
        <f t="shared" si="448"/>
        <v>1</v>
      </c>
      <c r="BD577" s="191">
        <f t="shared" si="454"/>
        <v>0</v>
      </c>
      <c r="BE577" s="191">
        <f t="shared" si="449"/>
        <v>0</v>
      </c>
      <c r="BF577" s="210">
        <f t="shared" si="450"/>
        <v>0</v>
      </c>
      <c r="BG577" s="211">
        <f t="shared" si="451"/>
        <v>0</v>
      </c>
      <c r="BH577" s="289"/>
      <c r="BI577" s="289"/>
      <c r="BJ577" s="228"/>
      <c r="BK577" s="228"/>
      <c r="BL577" s="233" t="str">
        <f t="shared" si="452"/>
        <v>01</v>
      </c>
    </row>
    <row r="578" spans="1:64" ht="12" hidden="1" customHeight="1">
      <c r="A578" s="333" t="s">
        <v>689</v>
      </c>
      <c r="B578" s="381" t="s">
        <v>431</v>
      </c>
      <c r="C578" s="333" t="s">
        <v>661</v>
      </c>
      <c r="D578" s="381" t="s">
        <v>399</v>
      </c>
      <c r="E578" s="381" t="s">
        <v>883</v>
      </c>
      <c r="F578" s="381" t="s">
        <v>586</v>
      </c>
      <c r="G578" s="381" t="s">
        <v>397</v>
      </c>
      <c r="H578" s="100" t="s">
        <v>653</v>
      </c>
      <c r="I578" s="381" t="s">
        <v>339</v>
      </c>
      <c r="J578" s="382">
        <v>1944</v>
      </c>
      <c r="K578" s="382">
        <v>0</v>
      </c>
      <c r="L578" s="191" t="str">
        <f t="shared" si="411"/>
        <v>907014190113802007514024434010</v>
      </c>
      <c r="M578" s="192">
        <f t="array" ref="M578">IF(COUNT(SEARCH(Удалить_Роспись_КВСР,$B578)*SEARCH(Удалить_Роспись_ПБС,$C578)*SEARCH(Удалить_Роспись_КФСР, $D578)*SEARCH(Удалить_Роспись_КЦСР,$E578)*SEARCH(Удалить_Роспись_КВР,$F578)*SEARCH(Удалить_Роспись_ЭК,$H578)*SEARCH(Удалить_Роспись_КР,$I578))&gt;0,0,1)</f>
        <v>0</v>
      </c>
      <c r="N578" s="192">
        <v>0</v>
      </c>
      <c r="O578" s="192" t="str">
        <f t="shared" si="412"/>
        <v/>
      </c>
      <c r="P578" s="192" t="str">
        <f t="shared" si="453"/>
        <v/>
      </c>
      <c r="Q578" s="300" t="str">
        <f t="shared" si="413"/>
        <v/>
      </c>
      <c r="R578" s="300" t="str">
        <f t="shared" si="414"/>
        <v/>
      </c>
      <c r="S578" s="300" t="str">
        <f t="shared" si="415"/>
        <v/>
      </c>
      <c r="T578" s="192" t="str">
        <f t="shared" si="416"/>
        <v/>
      </c>
      <c r="U578" s="303" t="str">
        <f t="shared" si="417"/>
        <v/>
      </c>
      <c r="V578" s="300" t="str">
        <f t="shared" si="418"/>
        <v/>
      </c>
      <c r="W578" s="192" t="str">
        <f t="shared" si="419"/>
        <v/>
      </c>
      <c r="X578" s="303" t="str">
        <f t="shared" si="420"/>
        <v/>
      </c>
      <c r="Y578" s="300" t="str">
        <f t="shared" si="421"/>
        <v/>
      </c>
      <c r="Z578" s="300" t="str">
        <f t="shared" si="422"/>
        <v/>
      </c>
      <c r="AA578" s="303" t="str">
        <f t="shared" si="423"/>
        <v/>
      </c>
      <c r="AB578" s="300" t="str">
        <f t="shared" si="424"/>
        <v/>
      </c>
      <c r="AC578" s="300" t="str">
        <f t="shared" si="425"/>
        <v/>
      </c>
      <c r="AD578" s="300" t="str">
        <f t="shared" si="426"/>
        <v/>
      </c>
      <c r="AE578" s="192" t="str">
        <f t="shared" si="427"/>
        <v/>
      </c>
      <c r="AF578" s="192" t="str">
        <f t="shared" si="428"/>
        <v/>
      </c>
      <c r="AG578" s="192"/>
      <c r="AJ578" s="300" t="str">
        <f t="shared" si="429"/>
        <v/>
      </c>
      <c r="AK578" s="300" t="str">
        <f t="shared" si="430"/>
        <v/>
      </c>
      <c r="AL578" s="300" t="str">
        <f t="shared" si="431"/>
        <v/>
      </c>
      <c r="AM578" s="300" t="str">
        <f t="shared" si="432"/>
        <v/>
      </c>
      <c r="AN578" s="300" t="str">
        <f t="shared" si="433"/>
        <v/>
      </c>
      <c r="AO578" s="300" t="str">
        <f t="shared" si="434"/>
        <v/>
      </c>
      <c r="AP578" s="300" t="str">
        <f t="shared" si="435"/>
        <v/>
      </c>
      <c r="AQ578" s="300" t="str">
        <f t="shared" si="436"/>
        <v/>
      </c>
      <c r="AR578" s="306" t="str">
        <f t="shared" si="437"/>
        <v/>
      </c>
      <c r="AS578" s="300" t="str">
        <f t="shared" si="438"/>
        <v/>
      </c>
      <c r="AT578" s="300" t="str">
        <f t="shared" si="439"/>
        <v/>
      </c>
      <c r="AU578" s="192" t="str">
        <f t="shared" si="440"/>
        <v>рбс</v>
      </c>
      <c r="AV578" s="192" t="str">
        <f t="shared" si="441"/>
        <v>рбс90701419общпро</v>
      </c>
      <c r="AW578" s="191">
        <f t="shared" si="442"/>
        <v>0</v>
      </c>
      <c r="AX578" s="191">
        <f t="shared" si="443"/>
        <v>0</v>
      </c>
      <c r="AY578" s="191">
        <f t="shared" si="444"/>
        <v>0</v>
      </c>
      <c r="AZ578" s="191">
        <f t="shared" si="445"/>
        <v>0</v>
      </c>
      <c r="BA578" s="193">
        <f t="shared" si="446"/>
        <v>1</v>
      </c>
      <c r="BB578" s="193">
        <f t="shared" si="447"/>
        <v>1</v>
      </c>
      <c r="BC578" s="193">
        <f t="shared" si="448"/>
        <v>1</v>
      </c>
      <c r="BD578" s="191">
        <f t="shared" si="454"/>
        <v>0</v>
      </c>
      <c r="BE578" s="191">
        <f t="shared" si="449"/>
        <v>0</v>
      </c>
      <c r="BF578" s="210">
        <f t="shared" si="450"/>
        <v>0</v>
      </c>
      <c r="BG578" s="211">
        <f t="shared" si="451"/>
        <v>0</v>
      </c>
      <c r="BH578" s="289"/>
      <c r="BI578" s="289"/>
      <c r="BJ578" s="228"/>
      <c r="BK578" s="228"/>
      <c r="BL578" s="233" t="str">
        <f t="shared" si="452"/>
        <v>01</v>
      </c>
    </row>
    <row r="579" spans="1:64" ht="12" hidden="1" customHeight="1">
      <c r="A579" s="333" t="s">
        <v>689</v>
      </c>
      <c r="B579" s="381" t="s">
        <v>431</v>
      </c>
      <c r="C579" s="333" t="s">
        <v>661</v>
      </c>
      <c r="D579" s="381" t="s">
        <v>400</v>
      </c>
      <c r="E579" s="381" t="s">
        <v>884</v>
      </c>
      <c r="F579" s="381" t="s">
        <v>586</v>
      </c>
      <c r="G579" s="381" t="s">
        <v>1583</v>
      </c>
      <c r="H579" s="100" t="s">
        <v>653</v>
      </c>
      <c r="I579" s="381" t="s">
        <v>340</v>
      </c>
      <c r="J579" s="382">
        <v>50400</v>
      </c>
      <c r="K579" s="382">
        <v>30400</v>
      </c>
      <c r="L579" s="191" t="str">
        <f t="shared" si="411"/>
        <v>907014190203802005118024400004</v>
      </c>
      <c r="M579" s="192">
        <f t="array" ref="M579">IF(COUNT(SEARCH(Удалить_Роспись_КВСР,$B579)*SEARCH(Удалить_Роспись_ПБС,$C579)*SEARCH(Удалить_Роспись_КФСР, $D579)*SEARCH(Удалить_Роспись_КЦСР,$E579)*SEARCH(Удалить_Роспись_КВР,$F579)*SEARCH(Удалить_Роспись_ЭК,$H579)*SEARCH(Удалить_Роспись_КР,$I579))&gt;0,0,1)</f>
        <v>0</v>
      </c>
      <c r="N579" s="192">
        <v>0</v>
      </c>
      <c r="O579" s="192" t="str">
        <f t="shared" si="412"/>
        <v/>
      </c>
      <c r="P579" s="192" t="str">
        <f t="shared" si="453"/>
        <v/>
      </c>
      <c r="Q579" s="300" t="str">
        <f t="shared" si="413"/>
        <v/>
      </c>
      <c r="R579" s="300" t="str">
        <f t="shared" si="414"/>
        <v/>
      </c>
      <c r="S579" s="300" t="str">
        <f t="shared" si="415"/>
        <v/>
      </c>
      <c r="T579" s="192" t="str">
        <f t="shared" si="416"/>
        <v/>
      </c>
      <c r="U579" s="303" t="str">
        <f t="shared" si="417"/>
        <v/>
      </c>
      <c r="V579" s="300" t="str">
        <f t="shared" si="418"/>
        <v/>
      </c>
      <c r="W579" s="192" t="str">
        <f t="shared" si="419"/>
        <v/>
      </c>
      <c r="X579" s="303" t="str">
        <f t="shared" si="420"/>
        <v/>
      </c>
      <c r="Y579" s="300" t="str">
        <f t="shared" si="421"/>
        <v/>
      </c>
      <c r="Z579" s="300" t="str">
        <f t="shared" si="422"/>
        <v/>
      </c>
      <c r="AA579" s="303" t="str">
        <f t="shared" si="423"/>
        <v/>
      </c>
      <c r="AB579" s="300" t="str">
        <f t="shared" si="424"/>
        <v/>
      </c>
      <c r="AC579" s="300" t="str">
        <f t="shared" si="425"/>
        <v/>
      </c>
      <c r="AD579" s="300" t="str">
        <f t="shared" si="426"/>
        <v/>
      </c>
      <c r="AE579" s="192" t="str">
        <f t="shared" si="427"/>
        <v/>
      </c>
      <c r="AF579" s="192" t="str">
        <f t="shared" si="428"/>
        <v/>
      </c>
      <c r="AG579" s="192"/>
      <c r="AJ579" s="300" t="str">
        <f t="shared" si="429"/>
        <v/>
      </c>
      <c r="AK579" s="300" t="str">
        <f t="shared" si="430"/>
        <v/>
      </c>
      <c r="AL579" s="300" t="str">
        <f t="shared" si="431"/>
        <v/>
      </c>
      <c r="AM579" s="300" t="str">
        <f t="shared" si="432"/>
        <v/>
      </c>
      <c r="AN579" s="300" t="str">
        <f t="shared" si="433"/>
        <v/>
      </c>
      <c r="AO579" s="300" t="str">
        <f t="shared" si="434"/>
        <v/>
      </c>
      <c r="AP579" s="300" t="str">
        <f t="shared" si="435"/>
        <v/>
      </c>
      <c r="AQ579" s="300" t="str">
        <f t="shared" si="436"/>
        <v/>
      </c>
      <c r="AR579" s="306" t="str">
        <f t="shared" si="437"/>
        <v/>
      </c>
      <c r="AS579" s="300" t="str">
        <f t="shared" si="438"/>
        <v/>
      </c>
      <c r="AT579" s="300" t="str">
        <f t="shared" si="439"/>
        <v/>
      </c>
      <c r="AU579" s="192" t="str">
        <f t="shared" si="440"/>
        <v>рбс</v>
      </c>
      <c r="AV579" s="192" t="e">
        <f t="shared" si="441"/>
        <v>#N/A</v>
      </c>
      <c r="AW579" s="191">
        <f t="shared" si="442"/>
        <v>0</v>
      </c>
      <c r="AX579" s="191">
        <f t="shared" si="443"/>
        <v>0</v>
      </c>
      <c r="AY579" s="191">
        <f t="shared" si="444"/>
        <v>0</v>
      </c>
      <c r="AZ579" s="191">
        <f t="shared" si="445"/>
        <v>0</v>
      </c>
      <c r="BA579" s="193" t="e">
        <f t="shared" si="446"/>
        <v>#N/A</v>
      </c>
      <c r="BB579" s="193" t="e">
        <f t="shared" si="447"/>
        <v>#N/A</v>
      </c>
      <c r="BC579" s="193" t="e">
        <f t="shared" si="448"/>
        <v>#N/A</v>
      </c>
      <c r="BD579" s="191">
        <f t="shared" si="454"/>
        <v>0</v>
      </c>
      <c r="BE579" s="191" t="e">
        <f t="shared" si="449"/>
        <v>#N/A</v>
      </c>
      <c r="BF579" s="210" t="e">
        <f t="shared" si="450"/>
        <v>#N/A</v>
      </c>
      <c r="BG579" s="211" t="e">
        <f t="shared" si="451"/>
        <v>#N/A</v>
      </c>
      <c r="BH579" s="289"/>
      <c r="BI579" s="289"/>
      <c r="BJ579" s="228"/>
      <c r="BK579" s="228"/>
      <c r="BL579" s="233" t="str">
        <f t="shared" si="452"/>
        <v>02</v>
      </c>
    </row>
    <row r="580" spans="1:64" ht="12" hidden="1" customHeight="1">
      <c r="A580" s="333" t="s">
        <v>689</v>
      </c>
      <c r="B580" s="381" t="s">
        <v>431</v>
      </c>
      <c r="C580" s="333" t="s">
        <v>661</v>
      </c>
      <c r="D580" s="381" t="s">
        <v>400</v>
      </c>
      <c r="E580" s="381" t="s">
        <v>907</v>
      </c>
      <c r="F580" s="381" t="s">
        <v>602</v>
      </c>
      <c r="G580" s="381" t="s">
        <v>1583</v>
      </c>
      <c r="H580" s="100" t="s">
        <v>653</v>
      </c>
      <c r="I580" s="381" t="s">
        <v>340</v>
      </c>
      <c r="J580" s="382">
        <v>199770.35</v>
      </c>
      <c r="K580" s="382">
        <v>136373.34</v>
      </c>
      <c r="L580" s="191" t="str">
        <f t="shared" si="411"/>
        <v>907014190203806005118012100004</v>
      </c>
      <c r="M580" s="192">
        <f t="array" ref="M580">IF(COUNT(SEARCH(Удалить_Роспись_КВСР,$B580)*SEARCH(Удалить_Роспись_ПБС,$C580)*SEARCH(Удалить_Роспись_КФСР, $D580)*SEARCH(Удалить_Роспись_КЦСР,$E580)*SEARCH(Удалить_Роспись_КВР,$F580)*SEARCH(Удалить_Роспись_ЭК,$H580)*SEARCH(Удалить_Роспись_КР,$I580))&gt;0,0,1)</f>
        <v>0</v>
      </c>
      <c r="N580" s="192">
        <v>0</v>
      </c>
      <c r="O580" s="192" t="str">
        <f t="shared" si="412"/>
        <v/>
      </c>
      <c r="P580" s="192" t="str">
        <f t="shared" si="453"/>
        <v/>
      </c>
      <c r="Q580" s="300" t="str">
        <f t="shared" si="413"/>
        <v/>
      </c>
      <c r="R580" s="300" t="str">
        <f t="shared" si="414"/>
        <v/>
      </c>
      <c r="S580" s="300" t="str">
        <f t="shared" si="415"/>
        <v/>
      </c>
      <c r="T580" s="192" t="str">
        <f t="shared" si="416"/>
        <v/>
      </c>
      <c r="U580" s="303" t="str">
        <f t="shared" si="417"/>
        <v/>
      </c>
      <c r="V580" s="300" t="str">
        <f t="shared" si="418"/>
        <v/>
      </c>
      <c r="W580" s="192" t="str">
        <f t="shared" si="419"/>
        <v/>
      </c>
      <c r="X580" s="303" t="str">
        <f t="shared" si="420"/>
        <v/>
      </c>
      <c r="Y580" s="300" t="str">
        <f t="shared" si="421"/>
        <v/>
      </c>
      <c r="Z580" s="300" t="str">
        <f t="shared" si="422"/>
        <v/>
      </c>
      <c r="AA580" s="303" t="str">
        <f t="shared" si="423"/>
        <v/>
      </c>
      <c r="AB580" s="300" t="str">
        <f t="shared" si="424"/>
        <v/>
      </c>
      <c r="AC580" s="300" t="str">
        <f t="shared" si="425"/>
        <v/>
      </c>
      <c r="AD580" s="300" t="str">
        <f t="shared" si="426"/>
        <v/>
      </c>
      <c r="AE580" s="192" t="str">
        <f t="shared" si="427"/>
        <v/>
      </c>
      <c r="AF580" s="192" t="str">
        <f t="shared" si="428"/>
        <v/>
      </c>
      <c r="AG580" s="192"/>
      <c r="AJ580" s="300" t="str">
        <f t="shared" si="429"/>
        <v/>
      </c>
      <c r="AK580" s="300" t="str">
        <f t="shared" si="430"/>
        <v/>
      </c>
      <c r="AL580" s="300" t="str">
        <f t="shared" si="431"/>
        <v/>
      </c>
      <c r="AM580" s="300" t="str">
        <f t="shared" si="432"/>
        <v/>
      </c>
      <c r="AN580" s="300" t="str">
        <f t="shared" si="433"/>
        <v/>
      </c>
      <c r="AO580" s="300" t="str">
        <f t="shared" si="434"/>
        <v/>
      </c>
      <c r="AP580" s="300" t="str">
        <f t="shared" si="435"/>
        <v/>
      </c>
      <c r="AQ580" s="300" t="str">
        <f t="shared" si="436"/>
        <v/>
      </c>
      <c r="AR580" s="306" t="str">
        <f t="shared" si="437"/>
        <v/>
      </c>
      <c r="AS580" s="300" t="str">
        <f t="shared" si="438"/>
        <v/>
      </c>
      <c r="AT580" s="300" t="str">
        <f t="shared" si="439"/>
        <v/>
      </c>
      <c r="AU580" s="192" t="str">
        <f t="shared" si="440"/>
        <v>рбс</v>
      </c>
      <c r="AV580" s="192" t="e">
        <f t="shared" si="441"/>
        <v>#N/A</v>
      </c>
      <c r="AW580" s="191">
        <f t="shared" si="442"/>
        <v>0</v>
      </c>
      <c r="AX580" s="191">
        <f t="shared" si="443"/>
        <v>0</v>
      </c>
      <c r="AY580" s="191">
        <f t="shared" si="444"/>
        <v>0</v>
      </c>
      <c r="AZ580" s="191">
        <f t="shared" si="445"/>
        <v>0</v>
      </c>
      <c r="BA580" s="193" t="e">
        <f t="shared" si="446"/>
        <v>#N/A</v>
      </c>
      <c r="BB580" s="193" t="e">
        <f t="shared" si="447"/>
        <v>#N/A</v>
      </c>
      <c r="BC580" s="193" t="e">
        <f t="shared" si="448"/>
        <v>#N/A</v>
      </c>
      <c r="BD580" s="191">
        <f t="shared" si="454"/>
        <v>0</v>
      </c>
      <c r="BE580" s="191" t="e">
        <f t="shared" si="449"/>
        <v>#N/A</v>
      </c>
      <c r="BF580" s="210" t="e">
        <f t="shared" si="450"/>
        <v>#N/A</v>
      </c>
      <c r="BG580" s="211" t="e">
        <f t="shared" si="451"/>
        <v>#N/A</v>
      </c>
      <c r="BH580" s="289"/>
      <c r="BI580" s="289"/>
      <c r="BJ580" s="228"/>
      <c r="BK580" s="228"/>
      <c r="BL580" s="233" t="str">
        <f t="shared" si="452"/>
        <v>02</v>
      </c>
    </row>
    <row r="581" spans="1:64" ht="12" hidden="1" customHeight="1">
      <c r="A581" s="333" t="s">
        <v>689</v>
      </c>
      <c r="B581" s="381" t="s">
        <v>431</v>
      </c>
      <c r="C581" s="333" t="s">
        <v>661</v>
      </c>
      <c r="D581" s="381" t="s">
        <v>400</v>
      </c>
      <c r="E581" s="381" t="s">
        <v>907</v>
      </c>
      <c r="F581" s="381" t="s">
        <v>585</v>
      </c>
      <c r="G581" s="381" t="s">
        <v>1583</v>
      </c>
      <c r="H581" s="100" t="s">
        <v>653</v>
      </c>
      <c r="I581" s="381" t="s">
        <v>340</v>
      </c>
      <c r="J581" s="382">
        <v>84100</v>
      </c>
      <c r="K581" s="382">
        <v>0</v>
      </c>
      <c r="L581" s="191" t="str">
        <f t="shared" si="411"/>
        <v>907014190203806005118012200004</v>
      </c>
      <c r="M581" s="192">
        <f t="array" ref="M581">IF(COUNT(SEARCH(Удалить_Роспись_КВСР,$B581)*SEARCH(Удалить_Роспись_ПБС,$C581)*SEARCH(Удалить_Роспись_КФСР, $D581)*SEARCH(Удалить_Роспись_КЦСР,$E581)*SEARCH(Удалить_Роспись_КВР,$F581)*SEARCH(Удалить_Роспись_ЭК,$H581)*SEARCH(Удалить_Роспись_КР,$I581))&gt;0,0,1)</f>
        <v>0</v>
      </c>
      <c r="N581" s="192">
        <v>0</v>
      </c>
      <c r="O581" s="192" t="str">
        <f t="shared" si="412"/>
        <v/>
      </c>
      <c r="P581" s="192" t="str">
        <f t="shared" si="453"/>
        <v/>
      </c>
      <c r="Q581" s="300" t="str">
        <f t="shared" si="413"/>
        <v/>
      </c>
      <c r="R581" s="300" t="str">
        <f t="shared" si="414"/>
        <v/>
      </c>
      <c r="S581" s="300" t="str">
        <f t="shared" si="415"/>
        <v/>
      </c>
      <c r="T581" s="192" t="str">
        <f t="shared" si="416"/>
        <v/>
      </c>
      <c r="U581" s="303" t="str">
        <f t="shared" si="417"/>
        <v/>
      </c>
      <c r="V581" s="300" t="str">
        <f t="shared" si="418"/>
        <v/>
      </c>
      <c r="W581" s="192" t="str">
        <f t="shared" si="419"/>
        <v/>
      </c>
      <c r="X581" s="303" t="str">
        <f t="shared" si="420"/>
        <v/>
      </c>
      <c r="Y581" s="300" t="str">
        <f t="shared" si="421"/>
        <v/>
      </c>
      <c r="Z581" s="300" t="str">
        <f t="shared" si="422"/>
        <v/>
      </c>
      <c r="AA581" s="303" t="str">
        <f t="shared" si="423"/>
        <v/>
      </c>
      <c r="AB581" s="300" t="str">
        <f t="shared" si="424"/>
        <v/>
      </c>
      <c r="AC581" s="300" t="str">
        <f t="shared" si="425"/>
        <v/>
      </c>
      <c r="AD581" s="300" t="str">
        <f t="shared" si="426"/>
        <v/>
      </c>
      <c r="AE581" s="192" t="str">
        <f t="shared" si="427"/>
        <v/>
      </c>
      <c r="AF581" s="192" t="str">
        <f t="shared" si="428"/>
        <v/>
      </c>
      <c r="AG581" s="192"/>
      <c r="AJ581" s="300" t="str">
        <f t="shared" si="429"/>
        <v/>
      </c>
      <c r="AK581" s="300" t="str">
        <f t="shared" si="430"/>
        <v/>
      </c>
      <c r="AL581" s="300" t="str">
        <f t="shared" si="431"/>
        <v/>
      </c>
      <c r="AM581" s="300" t="str">
        <f t="shared" si="432"/>
        <v/>
      </c>
      <c r="AN581" s="300" t="str">
        <f t="shared" si="433"/>
        <v/>
      </c>
      <c r="AO581" s="300" t="str">
        <f t="shared" si="434"/>
        <v/>
      </c>
      <c r="AP581" s="300" t="str">
        <f t="shared" si="435"/>
        <v/>
      </c>
      <c r="AQ581" s="300" t="str">
        <f t="shared" si="436"/>
        <v/>
      </c>
      <c r="AR581" s="306" t="str">
        <f t="shared" si="437"/>
        <v/>
      </c>
      <c r="AS581" s="300" t="str">
        <f t="shared" si="438"/>
        <v/>
      </c>
      <c r="AT581" s="300" t="str">
        <f t="shared" si="439"/>
        <v/>
      </c>
      <c r="AU581" s="192" t="str">
        <f t="shared" si="440"/>
        <v>рбс</v>
      </c>
      <c r="AV581" s="192" t="e">
        <f t="shared" si="441"/>
        <v>#N/A</v>
      </c>
      <c r="AW581" s="191">
        <f t="shared" si="442"/>
        <v>0</v>
      </c>
      <c r="AX581" s="191">
        <f t="shared" si="443"/>
        <v>0</v>
      </c>
      <c r="AY581" s="191">
        <f t="shared" si="444"/>
        <v>0</v>
      </c>
      <c r="AZ581" s="191">
        <f t="shared" si="445"/>
        <v>0</v>
      </c>
      <c r="BA581" s="193" t="e">
        <f t="shared" si="446"/>
        <v>#N/A</v>
      </c>
      <c r="BB581" s="193" t="e">
        <f t="shared" si="447"/>
        <v>#N/A</v>
      </c>
      <c r="BC581" s="193" t="e">
        <f t="shared" si="448"/>
        <v>#N/A</v>
      </c>
      <c r="BD581" s="191">
        <f t="shared" si="454"/>
        <v>0</v>
      </c>
      <c r="BE581" s="191" t="e">
        <f t="shared" si="449"/>
        <v>#N/A</v>
      </c>
      <c r="BF581" s="210" t="e">
        <f t="shared" si="450"/>
        <v>#N/A</v>
      </c>
      <c r="BG581" s="211" t="e">
        <f t="shared" si="451"/>
        <v>#N/A</v>
      </c>
      <c r="BH581" s="289"/>
      <c r="BI581" s="289"/>
      <c r="BJ581" s="228"/>
      <c r="BK581" s="228"/>
      <c r="BL581" s="233" t="str">
        <f t="shared" si="452"/>
        <v>02</v>
      </c>
    </row>
    <row r="582" spans="1:64" ht="12" hidden="1" customHeight="1">
      <c r="A582" s="333" t="s">
        <v>689</v>
      </c>
      <c r="B582" s="381" t="s">
        <v>431</v>
      </c>
      <c r="C582" s="333" t="s">
        <v>661</v>
      </c>
      <c r="D582" s="381" t="s">
        <v>400</v>
      </c>
      <c r="E582" s="381" t="s">
        <v>907</v>
      </c>
      <c r="F582" s="381" t="s">
        <v>873</v>
      </c>
      <c r="G582" s="381" t="s">
        <v>1583</v>
      </c>
      <c r="H582" s="100" t="s">
        <v>653</v>
      </c>
      <c r="I582" s="381" t="s">
        <v>340</v>
      </c>
      <c r="J582" s="382">
        <v>60330.65</v>
      </c>
      <c r="K582" s="382">
        <v>41184.769999999997</v>
      </c>
      <c r="L582" s="191" t="str">
        <f t="shared" si="411"/>
        <v>907014190203806005118012900004</v>
      </c>
      <c r="M582" s="192">
        <f t="array" ref="M582">IF(COUNT(SEARCH(Удалить_Роспись_КВСР,$B582)*SEARCH(Удалить_Роспись_ПБС,$C582)*SEARCH(Удалить_Роспись_КФСР, $D582)*SEARCH(Удалить_Роспись_КЦСР,$E582)*SEARCH(Удалить_Роспись_КВР,$F582)*SEARCH(Удалить_Роспись_ЭК,$H582)*SEARCH(Удалить_Роспись_КР,$I582))&gt;0,0,1)</f>
        <v>0</v>
      </c>
      <c r="N582" s="192">
        <v>0</v>
      </c>
      <c r="O582" s="192" t="str">
        <f t="shared" si="412"/>
        <v/>
      </c>
      <c r="P582" s="192" t="str">
        <f t="shared" si="453"/>
        <v/>
      </c>
      <c r="Q582" s="300" t="str">
        <f t="shared" si="413"/>
        <v/>
      </c>
      <c r="R582" s="300" t="str">
        <f t="shared" si="414"/>
        <v/>
      </c>
      <c r="S582" s="300" t="str">
        <f t="shared" si="415"/>
        <v/>
      </c>
      <c r="T582" s="192" t="str">
        <f t="shared" si="416"/>
        <v/>
      </c>
      <c r="U582" s="303" t="str">
        <f t="shared" si="417"/>
        <v/>
      </c>
      <c r="V582" s="300" t="str">
        <f t="shared" si="418"/>
        <v/>
      </c>
      <c r="W582" s="192" t="str">
        <f t="shared" si="419"/>
        <v/>
      </c>
      <c r="X582" s="303" t="str">
        <f t="shared" si="420"/>
        <v/>
      </c>
      <c r="Y582" s="300" t="str">
        <f t="shared" si="421"/>
        <v/>
      </c>
      <c r="Z582" s="300" t="str">
        <f t="shared" si="422"/>
        <v/>
      </c>
      <c r="AA582" s="303" t="str">
        <f t="shared" si="423"/>
        <v/>
      </c>
      <c r="AB582" s="300" t="str">
        <f t="shared" si="424"/>
        <v/>
      </c>
      <c r="AC582" s="300" t="str">
        <f t="shared" si="425"/>
        <v/>
      </c>
      <c r="AD582" s="300" t="str">
        <f t="shared" si="426"/>
        <v/>
      </c>
      <c r="AE582" s="192" t="str">
        <f t="shared" si="427"/>
        <v/>
      </c>
      <c r="AF582" s="192" t="str">
        <f t="shared" si="428"/>
        <v/>
      </c>
      <c r="AG582" s="192"/>
      <c r="AJ582" s="300" t="str">
        <f t="shared" si="429"/>
        <v/>
      </c>
      <c r="AK582" s="300" t="str">
        <f t="shared" si="430"/>
        <v/>
      </c>
      <c r="AL582" s="300" t="str">
        <f t="shared" si="431"/>
        <v/>
      </c>
      <c r="AM582" s="300" t="str">
        <f t="shared" si="432"/>
        <v/>
      </c>
      <c r="AN582" s="300" t="str">
        <f t="shared" si="433"/>
        <v/>
      </c>
      <c r="AO582" s="300" t="str">
        <f t="shared" si="434"/>
        <v/>
      </c>
      <c r="AP582" s="300" t="str">
        <f t="shared" si="435"/>
        <v/>
      </c>
      <c r="AQ582" s="300" t="str">
        <f t="shared" si="436"/>
        <v/>
      </c>
      <c r="AR582" s="306" t="str">
        <f t="shared" si="437"/>
        <v/>
      </c>
      <c r="AS582" s="300" t="str">
        <f t="shared" si="438"/>
        <v/>
      </c>
      <c r="AT582" s="300" t="str">
        <f t="shared" si="439"/>
        <v/>
      </c>
      <c r="AU582" s="192" t="str">
        <f t="shared" si="440"/>
        <v>рбс</v>
      </c>
      <c r="AV582" s="192" t="e">
        <f t="shared" si="441"/>
        <v>#N/A</v>
      </c>
      <c r="AW582" s="191">
        <f t="shared" si="442"/>
        <v>0</v>
      </c>
      <c r="AX582" s="191">
        <f t="shared" si="443"/>
        <v>0</v>
      </c>
      <c r="AY582" s="191">
        <f t="shared" si="444"/>
        <v>0</v>
      </c>
      <c r="AZ582" s="191">
        <f t="shared" si="445"/>
        <v>0</v>
      </c>
      <c r="BA582" s="193" t="e">
        <f t="shared" si="446"/>
        <v>#N/A</v>
      </c>
      <c r="BB582" s="193" t="e">
        <f t="shared" si="447"/>
        <v>#N/A</v>
      </c>
      <c r="BC582" s="193" t="e">
        <f t="shared" si="448"/>
        <v>#N/A</v>
      </c>
      <c r="BD582" s="191">
        <f t="shared" si="454"/>
        <v>0</v>
      </c>
      <c r="BE582" s="191" t="e">
        <f t="shared" si="449"/>
        <v>#N/A</v>
      </c>
      <c r="BF582" s="210" t="e">
        <f t="shared" si="450"/>
        <v>#N/A</v>
      </c>
      <c r="BG582" s="211" t="e">
        <f t="shared" si="451"/>
        <v>#N/A</v>
      </c>
      <c r="BH582" s="289"/>
      <c r="BI582" s="289"/>
      <c r="BJ582" s="228"/>
      <c r="BK582" s="228"/>
      <c r="BL582" s="233" t="str">
        <f t="shared" si="452"/>
        <v>02</v>
      </c>
    </row>
    <row r="583" spans="1:64" ht="12" customHeight="1">
      <c r="A583" s="333" t="s">
        <v>689</v>
      </c>
      <c r="B583" s="381" t="s">
        <v>431</v>
      </c>
      <c r="C583" s="333" t="s">
        <v>661</v>
      </c>
      <c r="D583" s="381" t="s">
        <v>421</v>
      </c>
      <c r="E583" s="381" t="s">
        <v>1085</v>
      </c>
      <c r="F583" s="381" t="s">
        <v>586</v>
      </c>
      <c r="G583" s="381" t="s">
        <v>397</v>
      </c>
      <c r="H583" s="100" t="s">
        <v>653</v>
      </c>
      <c r="I583" s="381" t="s">
        <v>505</v>
      </c>
      <c r="J583" s="382">
        <v>1000</v>
      </c>
      <c r="K583" s="382">
        <v>0</v>
      </c>
      <c r="L583" s="191" t="str">
        <f t="shared" si="411"/>
        <v>907014190309312008002024434001</v>
      </c>
      <c r="M583" s="192">
        <f t="array" ref="M583">IF(COUNT(SEARCH(Удалить_Роспись_КВСР,$B583)*SEARCH(Удалить_Роспись_ПБС,$C583)*SEARCH(Удалить_Роспись_КФСР, $D583)*SEARCH(Удалить_Роспись_КЦСР,$E583)*SEARCH(Удалить_Роспись_КВР,$F583)*SEARCH(Удалить_Роспись_ЭК,$H583)*SEARCH(Удалить_Роспись_КР,$I583))&gt;0,0,1)</f>
        <v>1</v>
      </c>
      <c r="N583" s="192">
        <f>IF(COUNT(SEARCH(Удалить_Индекс_КВСР,$B583)*SEARCH(Удалить_Индекс_ПБС,$C583)*SEARCH(Удалить_Индекс_КФСР,$D583)*SEARCH(Удалить_Индекс_КЦСР,$E583)*SEARCH(Удалить_Индекс_КВР,$F583)*SEARCH(Удалить_Индекс_ЭК,$H583)*SEARCH(Удалить_Индекс_КР,$I583))&gt;0,0,1)</f>
        <v>1</v>
      </c>
      <c r="O583" s="192" t="str">
        <f t="shared" si="412"/>
        <v/>
      </c>
      <c r="P583" s="192" t="str">
        <f t="shared" si="453"/>
        <v/>
      </c>
      <c r="Q583" s="300" t="str">
        <f t="shared" si="413"/>
        <v/>
      </c>
      <c r="R583" s="300" t="str">
        <f t="shared" si="414"/>
        <v/>
      </c>
      <c r="S583" s="300" t="str">
        <f t="shared" si="415"/>
        <v/>
      </c>
      <c r="T583" s="192" t="str">
        <f t="shared" si="416"/>
        <v/>
      </c>
      <c r="U583" s="303" t="str">
        <f t="shared" si="417"/>
        <v/>
      </c>
      <c r="V583" s="300" t="str">
        <f t="shared" si="418"/>
        <v/>
      </c>
      <c r="W583" s="192" t="str">
        <f t="shared" si="419"/>
        <v/>
      </c>
      <c r="X583" s="303" t="str">
        <f t="shared" si="420"/>
        <v/>
      </c>
      <c r="Y583" s="300" t="str">
        <f t="shared" si="421"/>
        <v/>
      </c>
      <c r="Z583" s="300" t="str">
        <f t="shared" si="422"/>
        <v/>
      </c>
      <c r="AA583" s="303" t="str">
        <f t="shared" si="423"/>
        <v/>
      </c>
      <c r="AB583" s="300" t="str">
        <f t="shared" si="424"/>
        <v/>
      </c>
      <c r="AC583" s="300" t="str">
        <f t="shared" si="425"/>
        <v/>
      </c>
      <c r="AD583" s="300" t="str">
        <f t="shared" si="426"/>
        <v/>
      </c>
      <c r="AE583" s="192" t="str">
        <f t="shared" si="427"/>
        <v/>
      </c>
      <c r="AF583" s="192" t="str">
        <f t="shared" si="428"/>
        <v/>
      </c>
      <c r="AG583" s="192"/>
      <c r="AJ583" s="300" t="str">
        <f t="shared" si="429"/>
        <v/>
      </c>
      <c r="AK583" s="300" t="str">
        <f t="shared" si="430"/>
        <v/>
      </c>
      <c r="AL583" s="300" t="str">
        <f t="shared" si="431"/>
        <v/>
      </c>
      <c r="AM583" s="300" t="str">
        <f t="shared" si="432"/>
        <v/>
      </c>
      <c r="AN583" s="300" t="str">
        <f t="shared" si="433"/>
        <v/>
      </c>
      <c r="AO583" s="300" t="str">
        <f t="shared" si="434"/>
        <v/>
      </c>
      <c r="AP583" s="300" t="str">
        <f t="shared" si="435"/>
        <v/>
      </c>
      <c r="AQ583" s="300" t="str">
        <f t="shared" si="436"/>
        <v/>
      </c>
      <c r="AR583" s="306" t="str">
        <f t="shared" si="437"/>
        <v/>
      </c>
      <c r="AS583" s="300" t="str">
        <f t="shared" si="438"/>
        <v/>
      </c>
      <c r="AT583" s="300" t="str">
        <f t="shared" si="439"/>
        <v/>
      </c>
      <c r="AU583" s="192" t="str">
        <f t="shared" si="440"/>
        <v>рбс</v>
      </c>
      <c r="AV583" s="192" t="str">
        <f t="shared" si="441"/>
        <v>рбс90701419общпро</v>
      </c>
      <c r="AW583" s="191">
        <f t="shared" si="442"/>
        <v>1000</v>
      </c>
      <c r="AX583" s="191">
        <f t="shared" si="443"/>
        <v>0</v>
      </c>
      <c r="AY583" s="191">
        <f t="shared" si="444"/>
        <v>1000</v>
      </c>
      <c r="AZ583" s="191">
        <f t="shared" si="445"/>
        <v>0</v>
      </c>
      <c r="BA583" s="193">
        <f t="shared" si="446"/>
        <v>1</v>
      </c>
      <c r="BB583" s="193">
        <f t="shared" si="447"/>
        <v>1</v>
      </c>
      <c r="BC583" s="193">
        <f t="shared" si="448"/>
        <v>1</v>
      </c>
      <c r="BD583" s="191">
        <f t="shared" si="454"/>
        <v>1000</v>
      </c>
      <c r="BE583" s="191">
        <f t="shared" si="449"/>
        <v>0</v>
      </c>
      <c r="BF583" s="210">
        <f t="shared" si="450"/>
        <v>1000</v>
      </c>
      <c r="BG583" s="211">
        <f t="shared" si="451"/>
        <v>1000</v>
      </c>
      <c r="BH583" s="289"/>
      <c r="BI583" s="289"/>
      <c r="BJ583" s="228"/>
      <c r="BK583" s="228"/>
      <c r="BL583" s="233" t="str">
        <f t="shared" si="452"/>
        <v>03</v>
      </c>
    </row>
    <row r="584" spans="1:64" ht="12" customHeight="1">
      <c r="A584" s="333" t="s">
        <v>689</v>
      </c>
      <c r="B584" s="381" t="s">
        <v>431</v>
      </c>
      <c r="C584" s="333" t="s">
        <v>661</v>
      </c>
      <c r="D584" s="381" t="s">
        <v>421</v>
      </c>
      <c r="E584" s="381" t="s">
        <v>1086</v>
      </c>
      <c r="F584" s="381" t="s">
        <v>586</v>
      </c>
      <c r="G584" s="381" t="s">
        <v>397</v>
      </c>
      <c r="H584" s="100" t="s">
        <v>653</v>
      </c>
      <c r="I584" s="381" t="s">
        <v>505</v>
      </c>
      <c r="J584" s="382">
        <v>10000</v>
      </c>
      <c r="K584" s="382">
        <v>0</v>
      </c>
      <c r="L584" s="191" t="str">
        <f t="shared" si="411"/>
        <v>907014190309312008003024434001</v>
      </c>
      <c r="M584" s="192">
        <f t="array" ref="M584">IF(COUNT(SEARCH(Удалить_Роспись_КВСР,$B584)*SEARCH(Удалить_Роспись_ПБС,$C584)*SEARCH(Удалить_Роспись_КФСР, $D584)*SEARCH(Удалить_Роспись_КЦСР,$E584)*SEARCH(Удалить_Роспись_КВР,$F584)*SEARCH(Удалить_Роспись_ЭК,$H584)*SEARCH(Удалить_Роспись_КР,$I584))&gt;0,0,1)</f>
        <v>1</v>
      </c>
      <c r="N584" s="192">
        <f>IF(COUNT(SEARCH(Удалить_Индекс_КВСР,$B584)*SEARCH(Удалить_Индекс_ПБС,$C584)*SEARCH(Удалить_Индекс_КФСР,$D584)*SEARCH(Удалить_Индекс_КЦСР,$E584)*SEARCH(Удалить_Индекс_КВР,$F584)*SEARCH(Удалить_Индекс_ЭК,$H584)*SEARCH(Удалить_Индекс_КР,$I584))&gt;0,0,1)</f>
        <v>1</v>
      </c>
      <c r="O584" s="192" t="str">
        <f t="shared" si="412"/>
        <v/>
      </c>
      <c r="P584" s="192" t="str">
        <f t="shared" si="453"/>
        <v/>
      </c>
      <c r="Q584" s="300" t="str">
        <f t="shared" si="413"/>
        <v/>
      </c>
      <c r="R584" s="300" t="str">
        <f t="shared" si="414"/>
        <v/>
      </c>
      <c r="S584" s="300" t="str">
        <f t="shared" si="415"/>
        <v/>
      </c>
      <c r="T584" s="192" t="str">
        <f t="shared" si="416"/>
        <v/>
      </c>
      <c r="U584" s="303" t="str">
        <f t="shared" si="417"/>
        <v/>
      </c>
      <c r="V584" s="300" t="str">
        <f t="shared" si="418"/>
        <v/>
      </c>
      <c r="W584" s="192" t="str">
        <f t="shared" si="419"/>
        <v/>
      </c>
      <c r="X584" s="303" t="str">
        <f t="shared" si="420"/>
        <v/>
      </c>
      <c r="Y584" s="300" t="str">
        <f t="shared" si="421"/>
        <v/>
      </c>
      <c r="Z584" s="300" t="str">
        <f t="shared" si="422"/>
        <v/>
      </c>
      <c r="AA584" s="303" t="str">
        <f t="shared" si="423"/>
        <v/>
      </c>
      <c r="AB584" s="300" t="str">
        <f t="shared" si="424"/>
        <v/>
      </c>
      <c r="AC584" s="300" t="str">
        <f t="shared" si="425"/>
        <v/>
      </c>
      <c r="AD584" s="300" t="str">
        <f t="shared" si="426"/>
        <v/>
      </c>
      <c r="AE584" s="192" t="str">
        <f t="shared" si="427"/>
        <v/>
      </c>
      <c r="AF584" s="192" t="str">
        <f t="shared" si="428"/>
        <v/>
      </c>
      <c r="AG584" s="192"/>
      <c r="AJ584" s="300" t="str">
        <f t="shared" si="429"/>
        <v/>
      </c>
      <c r="AK584" s="300" t="str">
        <f t="shared" si="430"/>
        <v/>
      </c>
      <c r="AL584" s="300" t="str">
        <f t="shared" si="431"/>
        <v/>
      </c>
      <c r="AM584" s="300" t="str">
        <f t="shared" si="432"/>
        <v/>
      </c>
      <c r="AN584" s="300" t="str">
        <f t="shared" si="433"/>
        <v/>
      </c>
      <c r="AO584" s="300" t="str">
        <f t="shared" si="434"/>
        <v/>
      </c>
      <c r="AP584" s="300" t="str">
        <f t="shared" si="435"/>
        <v/>
      </c>
      <c r="AQ584" s="300" t="str">
        <f t="shared" si="436"/>
        <v/>
      </c>
      <c r="AR584" s="306" t="str">
        <f t="shared" si="437"/>
        <v/>
      </c>
      <c r="AS584" s="300" t="str">
        <f t="shared" si="438"/>
        <v/>
      </c>
      <c r="AT584" s="300" t="str">
        <f t="shared" si="439"/>
        <v/>
      </c>
      <c r="AU584" s="192" t="str">
        <f t="shared" si="440"/>
        <v>рбс</v>
      </c>
      <c r="AV584" s="192" t="str">
        <f t="shared" si="441"/>
        <v>рбс90701419общпро</v>
      </c>
      <c r="AW584" s="191">
        <f t="shared" si="442"/>
        <v>10000</v>
      </c>
      <c r="AX584" s="191">
        <f t="shared" si="443"/>
        <v>0</v>
      </c>
      <c r="AY584" s="191">
        <f t="shared" si="444"/>
        <v>10000</v>
      </c>
      <c r="AZ584" s="191">
        <f t="shared" si="445"/>
        <v>0</v>
      </c>
      <c r="BA584" s="193">
        <f t="shared" si="446"/>
        <v>1</v>
      </c>
      <c r="BB584" s="193">
        <f t="shared" si="447"/>
        <v>1</v>
      </c>
      <c r="BC584" s="193">
        <f t="shared" si="448"/>
        <v>1</v>
      </c>
      <c r="BD584" s="191">
        <f t="shared" si="454"/>
        <v>10000</v>
      </c>
      <c r="BE584" s="191">
        <f t="shared" si="449"/>
        <v>0</v>
      </c>
      <c r="BF584" s="210">
        <f t="shared" si="450"/>
        <v>10000</v>
      </c>
      <c r="BG584" s="211">
        <f t="shared" si="451"/>
        <v>10000</v>
      </c>
      <c r="BH584" s="289"/>
      <c r="BI584" s="289"/>
      <c r="BJ584" s="228"/>
      <c r="BK584" s="228"/>
      <c r="BL584" s="233" t="str">
        <f t="shared" si="452"/>
        <v>03</v>
      </c>
    </row>
    <row r="585" spans="1:64" ht="12" hidden="1" customHeight="1">
      <c r="A585" s="333" t="s">
        <v>689</v>
      </c>
      <c r="B585" s="381" t="s">
        <v>431</v>
      </c>
      <c r="C585" s="333" t="s">
        <v>661</v>
      </c>
      <c r="D585" s="381" t="s">
        <v>401</v>
      </c>
      <c r="E585" s="381" t="s">
        <v>1087</v>
      </c>
      <c r="F585" s="381" t="s">
        <v>586</v>
      </c>
      <c r="G585" s="381" t="s">
        <v>394</v>
      </c>
      <c r="H585" s="100" t="s">
        <v>653</v>
      </c>
      <c r="I585" s="381" t="s">
        <v>339</v>
      </c>
      <c r="J585" s="382">
        <v>15000</v>
      </c>
      <c r="K585" s="382">
        <v>0</v>
      </c>
      <c r="L585" s="191" t="str">
        <f t="shared" si="411"/>
        <v>907014190310312007412024422510</v>
      </c>
      <c r="M585" s="192">
        <f t="array" ref="M585">IF(COUNT(SEARCH(Удалить_Роспись_КВСР,$B585)*SEARCH(Удалить_Роспись_ПБС,$C585)*SEARCH(Удалить_Роспись_КФСР, $D585)*SEARCH(Удалить_Роспись_КЦСР,$E585)*SEARCH(Удалить_Роспись_КВР,$F585)*SEARCH(Удалить_Роспись_ЭК,$H585)*SEARCH(Удалить_Роспись_КР,$I585))&gt;0,0,1)</f>
        <v>0</v>
      </c>
      <c r="N585" s="192">
        <v>0</v>
      </c>
      <c r="O585" s="192" t="str">
        <f t="shared" si="412"/>
        <v/>
      </c>
      <c r="P585" s="192" t="str">
        <f t="shared" si="453"/>
        <v/>
      </c>
      <c r="Q585" s="300" t="str">
        <f t="shared" si="413"/>
        <v/>
      </c>
      <c r="R585" s="300" t="str">
        <f t="shared" si="414"/>
        <v/>
      </c>
      <c r="S585" s="300" t="str">
        <f t="shared" si="415"/>
        <v/>
      </c>
      <c r="T585" s="192" t="str">
        <f t="shared" si="416"/>
        <v/>
      </c>
      <c r="U585" s="303" t="str">
        <f t="shared" si="417"/>
        <v/>
      </c>
      <c r="V585" s="300" t="str">
        <f t="shared" si="418"/>
        <v/>
      </c>
      <c r="W585" s="192" t="str">
        <f t="shared" si="419"/>
        <v/>
      </c>
      <c r="X585" s="303" t="str">
        <f t="shared" si="420"/>
        <v/>
      </c>
      <c r="Y585" s="300" t="str">
        <f t="shared" si="421"/>
        <v/>
      </c>
      <c r="Z585" s="300" t="str">
        <f t="shared" si="422"/>
        <v/>
      </c>
      <c r="AA585" s="303" t="str">
        <f t="shared" si="423"/>
        <v/>
      </c>
      <c r="AB585" s="300" t="str">
        <f t="shared" si="424"/>
        <v/>
      </c>
      <c r="AC585" s="300" t="str">
        <f t="shared" si="425"/>
        <v/>
      </c>
      <c r="AD585" s="300" t="str">
        <f t="shared" si="426"/>
        <v/>
      </c>
      <c r="AE585" s="192" t="str">
        <f t="shared" si="427"/>
        <v/>
      </c>
      <c r="AF585" s="192" t="str">
        <f t="shared" si="428"/>
        <v/>
      </c>
      <c r="AG585" s="192"/>
      <c r="AJ585" s="300" t="str">
        <f t="shared" si="429"/>
        <v/>
      </c>
      <c r="AK585" s="300" t="str">
        <f t="shared" si="430"/>
        <v/>
      </c>
      <c r="AL585" s="300" t="str">
        <f t="shared" si="431"/>
        <v/>
      </c>
      <c r="AM585" s="300" t="str">
        <f t="shared" si="432"/>
        <v/>
      </c>
      <c r="AN585" s="300" t="str">
        <f t="shared" si="433"/>
        <v/>
      </c>
      <c r="AO585" s="300" t="str">
        <f t="shared" si="434"/>
        <v/>
      </c>
      <c r="AP585" s="300" t="str">
        <f t="shared" si="435"/>
        <v/>
      </c>
      <c r="AQ585" s="300" t="str">
        <f t="shared" si="436"/>
        <v/>
      </c>
      <c r="AR585" s="306" t="str">
        <f t="shared" si="437"/>
        <v/>
      </c>
      <c r="AS585" s="300" t="str">
        <f t="shared" si="438"/>
        <v/>
      </c>
      <c r="AT585" s="300" t="str">
        <f t="shared" si="439"/>
        <v/>
      </c>
      <c r="AU585" s="192" t="str">
        <f t="shared" si="440"/>
        <v>рбс</v>
      </c>
      <c r="AV585" s="192" t="str">
        <f t="shared" si="441"/>
        <v>рбс90701419общпро</v>
      </c>
      <c r="AW585" s="191">
        <f t="shared" si="442"/>
        <v>0</v>
      </c>
      <c r="AX585" s="191">
        <f t="shared" si="443"/>
        <v>0</v>
      </c>
      <c r="AY585" s="191">
        <f t="shared" si="444"/>
        <v>0</v>
      </c>
      <c r="AZ585" s="191">
        <f t="shared" si="445"/>
        <v>0</v>
      </c>
      <c r="BA585" s="193">
        <f t="shared" si="446"/>
        <v>1</v>
      </c>
      <c r="BB585" s="193">
        <f t="shared" si="447"/>
        <v>1</v>
      </c>
      <c r="BC585" s="193">
        <f t="shared" si="448"/>
        <v>1</v>
      </c>
      <c r="BD585" s="191">
        <f t="shared" si="454"/>
        <v>0</v>
      </c>
      <c r="BE585" s="191">
        <f t="shared" si="449"/>
        <v>0</v>
      </c>
      <c r="BF585" s="210">
        <f t="shared" si="450"/>
        <v>0</v>
      </c>
      <c r="BG585" s="211">
        <f t="shared" si="451"/>
        <v>0</v>
      </c>
      <c r="BH585" s="289"/>
      <c r="BI585" s="289"/>
      <c r="BJ585" s="228"/>
      <c r="BK585" s="228"/>
      <c r="BL585" s="233" t="str">
        <f t="shared" si="452"/>
        <v>03</v>
      </c>
    </row>
    <row r="586" spans="1:64" ht="12" hidden="1" customHeight="1">
      <c r="A586" s="333" t="s">
        <v>689</v>
      </c>
      <c r="B586" s="381" t="s">
        <v>431</v>
      </c>
      <c r="C586" s="333" t="s">
        <v>661</v>
      </c>
      <c r="D586" s="381" t="s">
        <v>401</v>
      </c>
      <c r="E586" s="381" t="s">
        <v>1087</v>
      </c>
      <c r="F586" s="381" t="s">
        <v>586</v>
      </c>
      <c r="G586" s="381" t="s">
        <v>389</v>
      </c>
      <c r="H586" s="100" t="s">
        <v>653</v>
      </c>
      <c r="I586" s="381" t="s">
        <v>339</v>
      </c>
      <c r="J586" s="382">
        <v>32296</v>
      </c>
      <c r="K586" s="382">
        <v>5117.79</v>
      </c>
      <c r="L586" s="191" t="str">
        <f t="shared" si="411"/>
        <v>907014190310312007412024422610</v>
      </c>
      <c r="M586" s="192">
        <f t="array" ref="M586">IF(COUNT(SEARCH(Удалить_Роспись_КВСР,$B586)*SEARCH(Удалить_Роспись_ПБС,$C586)*SEARCH(Удалить_Роспись_КФСР, $D586)*SEARCH(Удалить_Роспись_КЦСР,$E586)*SEARCH(Удалить_Роспись_КВР,$F586)*SEARCH(Удалить_Роспись_ЭК,$H586)*SEARCH(Удалить_Роспись_КР,$I586))&gt;0,0,1)</f>
        <v>0</v>
      </c>
      <c r="N586" s="192">
        <v>0</v>
      </c>
      <c r="O586" s="192" t="str">
        <f t="shared" si="412"/>
        <v/>
      </c>
      <c r="P586" s="192" t="str">
        <f t="shared" si="453"/>
        <v/>
      </c>
      <c r="Q586" s="300" t="str">
        <f t="shared" si="413"/>
        <v/>
      </c>
      <c r="R586" s="300" t="str">
        <f t="shared" si="414"/>
        <v/>
      </c>
      <c r="S586" s="300" t="str">
        <f t="shared" si="415"/>
        <v/>
      </c>
      <c r="T586" s="192" t="str">
        <f t="shared" si="416"/>
        <v/>
      </c>
      <c r="U586" s="303" t="str">
        <f t="shared" si="417"/>
        <v/>
      </c>
      <c r="V586" s="300" t="str">
        <f t="shared" si="418"/>
        <v/>
      </c>
      <c r="W586" s="192" t="str">
        <f t="shared" si="419"/>
        <v/>
      </c>
      <c r="X586" s="303" t="str">
        <f t="shared" si="420"/>
        <v/>
      </c>
      <c r="Y586" s="300" t="str">
        <f t="shared" si="421"/>
        <v/>
      </c>
      <c r="Z586" s="300" t="str">
        <f t="shared" si="422"/>
        <v/>
      </c>
      <c r="AA586" s="303" t="str">
        <f t="shared" si="423"/>
        <v/>
      </c>
      <c r="AB586" s="300" t="str">
        <f t="shared" si="424"/>
        <v/>
      </c>
      <c r="AC586" s="300" t="str">
        <f t="shared" si="425"/>
        <v/>
      </c>
      <c r="AD586" s="300" t="str">
        <f t="shared" si="426"/>
        <v/>
      </c>
      <c r="AE586" s="192" t="str">
        <f t="shared" si="427"/>
        <v/>
      </c>
      <c r="AF586" s="192" t="str">
        <f t="shared" si="428"/>
        <v/>
      </c>
      <c r="AG586" s="192"/>
      <c r="AJ586" s="300" t="str">
        <f t="shared" si="429"/>
        <v/>
      </c>
      <c r="AK586" s="300" t="str">
        <f t="shared" si="430"/>
        <v/>
      </c>
      <c r="AL586" s="300" t="str">
        <f t="shared" si="431"/>
        <v/>
      </c>
      <c r="AM586" s="300" t="str">
        <f t="shared" si="432"/>
        <v/>
      </c>
      <c r="AN586" s="300" t="str">
        <f t="shared" si="433"/>
        <v/>
      </c>
      <c r="AO586" s="300" t="str">
        <f t="shared" si="434"/>
        <v/>
      </c>
      <c r="AP586" s="300" t="str">
        <f t="shared" si="435"/>
        <v/>
      </c>
      <c r="AQ586" s="300" t="str">
        <f t="shared" si="436"/>
        <v/>
      </c>
      <c r="AR586" s="306" t="str">
        <f t="shared" si="437"/>
        <v/>
      </c>
      <c r="AS586" s="300" t="str">
        <f t="shared" si="438"/>
        <v/>
      </c>
      <c r="AT586" s="300" t="str">
        <f t="shared" si="439"/>
        <v/>
      </c>
      <c r="AU586" s="192" t="str">
        <f t="shared" si="440"/>
        <v>рбс</v>
      </c>
      <c r="AV586" s="192" t="str">
        <f t="shared" si="441"/>
        <v>рбс90701419общпро</v>
      </c>
      <c r="AW586" s="191">
        <f t="shared" si="442"/>
        <v>0</v>
      </c>
      <c r="AX586" s="191">
        <f t="shared" si="443"/>
        <v>0</v>
      </c>
      <c r="AY586" s="191">
        <f t="shared" si="444"/>
        <v>0</v>
      </c>
      <c r="AZ586" s="191">
        <f t="shared" si="445"/>
        <v>0</v>
      </c>
      <c r="BA586" s="193">
        <f t="shared" si="446"/>
        <v>1</v>
      </c>
      <c r="BB586" s="193">
        <f t="shared" si="447"/>
        <v>1</v>
      </c>
      <c r="BC586" s="193">
        <f t="shared" si="448"/>
        <v>1</v>
      </c>
      <c r="BD586" s="191">
        <f t="shared" si="454"/>
        <v>0</v>
      </c>
      <c r="BE586" s="191">
        <f t="shared" si="449"/>
        <v>0</v>
      </c>
      <c r="BF586" s="210">
        <f t="shared" si="450"/>
        <v>0</v>
      </c>
      <c r="BG586" s="211">
        <f t="shared" si="451"/>
        <v>0</v>
      </c>
      <c r="BH586" s="289"/>
      <c r="BI586" s="289"/>
      <c r="BJ586" s="228"/>
      <c r="BK586" s="228"/>
      <c r="BL586" s="233" t="str">
        <f t="shared" si="452"/>
        <v>03</v>
      </c>
    </row>
    <row r="587" spans="1:64" ht="12" customHeight="1">
      <c r="A587" s="333" t="s">
        <v>689</v>
      </c>
      <c r="B587" s="381" t="s">
        <v>431</v>
      </c>
      <c r="C587" s="333" t="s">
        <v>661</v>
      </c>
      <c r="D587" s="381" t="s">
        <v>401</v>
      </c>
      <c r="E587" s="381" t="s">
        <v>1088</v>
      </c>
      <c r="F587" s="381" t="s">
        <v>586</v>
      </c>
      <c r="G587" s="381" t="s">
        <v>394</v>
      </c>
      <c r="H587" s="100" t="s">
        <v>653</v>
      </c>
      <c r="I587" s="381" t="s">
        <v>505</v>
      </c>
      <c r="J587" s="382">
        <v>14435.2</v>
      </c>
      <c r="K587" s="382">
        <v>8976.7199999999993</v>
      </c>
      <c r="L587" s="191" t="str">
        <f t="shared" si="411"/>
        <v>907014190310312008001024422501</v>
      </c>
      <c r="M587" s="192">
        <f t="array" ref="M587">IF(COUNT(SEARCH(Удалить_Роспись_КВСР,$B587)*SEARCH(Удалить_Роспись_ПБС,$C587)*SEARCH(Удалить_Роспись_КФСР, $D587)*SEARCH(Удалить_Роспись_КЦСР,$E587)*SEARCH(Удалить_Роспись_КВР,$F587)*SEARCH(Удалить_Роспись_ЭК,$H587)*SEARCH(Удалить_Роспись_КР,$I587))&gt;0,0,1)</f>
        <v>1</v>
      </c>
      <c r="N587" s="192">
        <v>0</v>
      </c>
      <c r="O587" s="192" t="str">
        <f t="shared" si="412"/>
        <v/>
      </c>
      <c r="P587" s="192" t="str">
        <f t="shared" si="453"/>
        <v/>
      </c>
      <c r="Q587" s="300" t="str">
        <f t="shared" si="413"/>
        <v/>
      </c>
      <c r="R587" s="300" t="str">
        <f t="shared" si="414"/>
        <v/>
      </c>
      <c r="S587" s="300" t="str">
        <f t="shared" si="415"/>
        <v/>
      </c>
      <c r="T587" s="192" t="str">
        <f t="shared" si="416"/>
        <v/>
      </c>
      <c r="U587" s="303" t="str">
        <f t="shared" si="417"/>
        <v/>
      </c>
      <c r="V587" s="300" t="str">
        <f t="shared" si="418"/>
        <v/>
      </c>
      <c r="W587" s="192" t="str">
        <f t="shared" si="419"/>
        <v/>
      </c>
      <c r="X587" s="303" t="str">
        <f t="shared" si="420"/>
        <v/>
      </c>
      <c r="Y587" s="300" t="str">
        <f t="shared" si="421"/>
        <v/>
      </c>
      <c r="Z587" s="300" t="str">
        <f t="shared" si="422"/>
        <v/>
      </c>
      <c r="AA587" s="303" t="str">
        <f t="shared" si="423"/>
        <v/>
      </c>
      <c r="AB587" s="300" t="str">
        <f t="shared" si="424"/>
        <v/>
      </c>
      <c r="AC587" s="300" t="str">
        <f t="shared" si="425"/>
        <v/>
      </c>
      <c r="AD587" s="300" t="str">
        <f t="shared" si="426"/>
        <v/>
      </c>
      <c r="AE587" s="192" t="str">
        <f t="shared" si="427"/>
        <v/>
      </c>
      <c r="AF587" s="192" t="str">
        <f t="shared" si="428"/>
        <v/>
      </c>
      <c r="AG587" s="192"/>
      <c r="AJ587" s="300" t="str">
        <f t="shared" si="429"/>
        <v/>
      </c>
      <c r="AK587" s="300" t="str">
        <f t="shared" si="430"/>
        <v/>
      </c>
      <c r="AL587" s="300" t="str">
        <f t="shared" si="431"/>
        <v/>
      </c>
      <c r="AM587" s="300" t="str">
        <f t="shared" si="432"/>
        <v/>
      </c>
      <c r="AN587" s="300" t="str">
        <f t="shared" si="433"/>
        <v/>
      </c>
      <c r="AO587" s="300" t="str">
        <f t="shared" si="434"/>
        <v/>
      </c>
      <c r="AP587" s="300" t="str">
        <f t="shared" si="435"/>
        <v/>
      </c>
      <c r="AQ587" s="300" t="str">
        <f t="shared" si="436"/>
        <v/>
      </c>
      <c r="AR587" s="306" t="str">
        <f t="shared" si="437"/>
        <v/>
      </c>
      <c r="AS587" s="300" t="str">
        <f t="shared" si="438"/>
        <v/>
      </c>
      <c r="AT587" s="300" t="str">
        <f t="shared" si="439"/>
        <v/>
      </c>
      <c r="AU587" s="192" t="str">
        <f t="shared" si="440"/>
        <v>рбс</v>
      </c>
      <c r="AV587" s="192" t="str">
        <f t="shared" si="441"/>
        <v>рбс90701419общпро</v>
      </c>
      <c r="AW587" s="191">
        <f t="shared" si="442"/>
        <v>14435.2</v>
      </c>
      <c r="AX587" s="191">
        <f t="shared" si="443"/>
        <v>8976.7199999999993</v>
      </c>
      <c r="AY587" s="191">
        <f t="shared" si="444"/>
        <v>0</v>
      </c>
      <c r="AZ587" s="191">
        <f t="shared" si="445"/>
        <v>0</v>
      </c>
      <c r="BA587" s="193">
        <f t="shared" si="446"/>
        <v>1</v>
      </c>
      <c r="BB587" s="193">
        <f t="shared" si="447"/>
        <v>1</v>
      </c>
      <c r="BC587" s="193">
        <f t="shared" si="448"/>
        <v>1</v>
      </c>
      <c r="BD587" s="191">
        <f t="shared" si="454"/>
        <v>0</v>
      </c>
      <c r="BE587" s="191">
        <f t="shared" si="449"/>
        <v>0</v>
      </c>
      <c r="BF587" s="210">
        <f t="shared" si="450"/>
        <v>0</v>
      </c>
      <c r="BG587" s="211">
        <f t="shared" si="451"/>
        <v>0</v>
      </c>
      <c r="BH587" s="289"/>
      <c r="BI587" s="289"/>
      <c r="BJ587" s="228"/>
      <c r="BK587" s="228"/>
      <c r="BL587" s="233" t="str">
        <f t="shared" si="452"/>
        <v>03</v>
      </c>
    </row>
    <row r="588" spans="1:64" ht="12" customHeight="1">
      <c r="A588" s="333" t="s">
        <v>689</v>
      </c>
      <c r="B588" s="381" t="s">
        <v>431</v>
      </c>
      <c r="C588" s="333" t="s">
        <v>661</v>
      </c>
      <c r="D588" s="381" t="s">
        <v>401</v>
      </c>
      <c r="E588" s="381" t="s">
        <v>1088</v>
      </c>
      <c r="F588" s="381" t="s">
        <v>586</v>
      </c>
      <c r="G588" s="381" t="s">
        <v>397</v>
      </c>
      <c r="H588" s="100" t="s">
        <v>653</v>
      </c>
      <c r="I588" s="381" t="s">
        <v>505</v>
      </c>
      <c r="J588" s="382">
        <v>1000</v>
      </c>
      <c r="K588" s="382">
        <v>0</v>
      </c>
      <c r="L588" s="191" t="str">
        <f t="shared" si="411"/>
        <v>907014190310312008001024434001</v>
      </c>
      <c r="M588" s="192">
        <f t="array" ref="M588">IF(COUNT(SEARCH(Удалить_Роспись_КВСР,$B588)*SEARCH(Удалить_Роспись_ПБС,$C588)*SEARCH(Удалить_Роспись_КФСР, $D588)*SEARCH(Удалить_Роспись_КЦСР,$E588)*SEARCH(Удалить_Роспись_КВР,$F588)*SEARCH(Удалить_Роспись_ЭК,$H588)*SEARCH(Удалить_Роспись_КР,$I588))&gt;0,0,1)</f>
        <v>1</v>
      </c>
      <c r="N588" s="192">
        <v>0</v>
      </c>
      <c r="O588" s="192" t="str">
        <f t="shared" si="412"/>
        <v/>
      </c>
      <c r="P588" s="192" t="str">
        <f t="shared" si="453"/>
        <v/>
      </c>
      <c r="Q588" s="300" t="str">
        <f t="shared" si="413"/>
        <v/>
      </c>
      <c r="R588" s="300" t="str">
        <f t="shared" si="414"/>
        <v/>
      </c>
      <c r="S588" s="300" t="str">
        <f t="shared" si="415"/>
        <v/>
      </c>
      <c r="T588" s="192" t="str">
        <f t="shared" si="416"/>
        <v/>
      </c>
      <c r="U588" s="303" t="str">
        <f t="shared" si="417"/>
        <v/>
      </c>
      <c r="V588" s="300" t="str">
        <f t="shared" si="418"/>
        <v/>
      </c>
      <c r="W588" s="192" t="str">
        <f t="shared" si="419"/>
        <v/>
      </c>
      <c r="X588" s="303" t="str">
        <f t="shared" si="420"/>
        <v/>
      </c>
      <c r="Y588" s="300" t="str">
        <f t="shared" si="421"/>
        <v/>
      </c>
      <c r="Z588" s="300" t="str">
        <f t="shared" si="422"/>
        <v/>
      </c>
      <c r="AA588" s="303" t="str">
        <f t="shared" si="423"/>
        <v/>
      </c>
      <c r="AB588" s="300" t="str">
        <f t="shared" si="424"/>
        <v/>
      </c>
      <c r="AC588" s="300" t="str">
        <f t="shared" si="425"/>
        <v/>
      </c>
      <c r="AD588" s="300" t="str">
        <f t="shared" si="426"/>
        <v/>
      </c>
      <c r="AE588" s="192" t="str">
        <f t="shared" si="427"/>
        <v/>
      </c>
      <c r="AF588" s="192" t="str">
        <f t="shared" si="428"/>
        <v/>
      </c>
      <c r="AG588" s="192"/>
      <c r="AJ588" s="300" t="str">
        <f t="shared" si="429"/>
        <v/>
      </c>
      <c r="AK588" s="300" t="str">
        <f t="shared" si="430"/>
        <v/>
      </c>
      <c r="AL588" s="300" t="str">
        <f t="shared" si="431"/>
        <v/>
      </c>
      <c r="AM588" s="300" t="str">
        <f t="shared" si="432"/>
        <v/>
      </c>
      <c r="AN588" s="300" t="str">
        <f t="shared" si="433"/>
        <v/>
      </c>
      <c r="AO588" s="300" t="str">
        <f t="shared" si="434"/>
        <v/>
      </c>
      <c r="AP588" s="300" t="str">
        <f t="shared" si="435"/>
        <v/>
      </c>
      <c r="AQ588" s="300" t="str">
        <f t="shared" si="436"/>
        <v/>
      </c>
      <c r="AR588" s="306" t="str">
        <f t="shared" si="437"/>
        <v/>
      </c>
      <c r="AS588" s="300" t="str">
        <f t="shared" si="438"/>
        <v/>
      </c>
      <c r="AT588" s="300" t="str">
        <f t="shared" si="439"/>
        <v/>
      </c>
      <c r="AU588" s="192" t="str">
        <f t="shared" si="440"/>
        <v>рбс</v>
      </c>
      <c r="AV588" s="192" t="str">
        <f t="shared" si="441"/>
        <v>рбс90701419общпро</v>
      </c>
      <c r="AW588" s="191">
        <f t="shared" si="442"/>
        <v>1000</v>
      </c>
      <c r="AX588" s="191">
        <f t="shared" si="443"/>
        <v>0</v>
      </c>
      <c r="AY588" s="191">
        <f t="shared" si="444"/>
        <v>0</v>
      </c>
      <c r="AZ588" s="191">
        <f t="shared" si="445"/>
        <v>0</v>
      </c>
      <c r="BA588" s="193">
        <f t="shared" si="446"/>
        <v>1</v>
      </c>
      <c r="BB588" s="193">
        <f t="shared" si="447"/>
        <v>1</v>
      </c>
      <c r="BC588" s="193">
        <f t="shared" si="448"/>
        <v>1</v>
      </c>
      <c r="BD588" s="191">
        <f t="shared" si="454"/>
        <v>0</v>
      </c>
      <c r="BE588" s="191">
        <f t="shared" si="449"/>
        <v>0</v>
      </c>
      <c r="BF588" s="210">
        <f t="shared" si="450"/>
        <v>0</v>
      </c>
      <c r="BG588" s="211">
        <f t="shared" si="451"/>
        <v>0</v>
      </c>
      <c r="BH588" s="289"/>
      <c r="BI588" s="289"/>
      <c r="BJ588" s="228"/>
      <c r="BK588" s="228"/>
      <c r="BL588" s="233" t="str">
        <f t="shared" si="452"/>
        <v>03</v>
      </c>
    </row>
    <row r="589" spans="1:64" ht="12" customHeight="1">
      <c r="A589" s="333" t="s">
        <v>689</v>
      </c>
      <c r="B589" s="381" t="s">
        <v>431</v>
      </c>
      <c r="C589" s="333" t="s">
        <v>661</v>
      </c>
      <c r="D589" s="381" t="s">
        <v>401</v>
      </c>
      <c r="E589" s="381" t="s">
        <v>1089</v>
      </c>
      <c r="F589" s="381" t="s">
        <v>586</v>
      </c>
      <c r="G589" s="381" t="s">
        <v>407</v>
      </c>
      <c r="H589" s="100" t="s">
        <v>653</v>
      </c>
      <c r="I589" s="381" t="s">
        <v>505</v>
      </c>
      <c r="J589" s="382">
        <v>15000</v>
      </c>
      <c r="K589" s="382">
        <v>0</v>
      </c>
      <c r="L589" s="191" t="str">
        <f t="shared" si="411"/>
        <v>907014190310312008Ф00024431001</v>
      </c>
      <c r="M589" s="192">
        <f t="array" ref="M589">IF(COUNT(SEARCH(Удалить_Роспись_КВСР,$B589)*SEARCH(Удалить_Роспись_ПБС,$C589)*SEARCH(Удалить_Роспись_КФСР, $D589)*SEARCH(Удалить_Роспись_КЦСР,$E589)*SEARCH(Удалить_Роспись_КВР,$F589)*SEARCH(Удалить_Роспись_ЭК,$H589)*SEARCH(Удалить_Роспись_КР,$I589))&gt;0,0,1)</f>
        <v>1</v>
      </c>
      <c r="N589" s="192">
        <v>0</v>
      </c>
      <c r="O589" s="192" t="str">
        <f t="shared" si="412"/>
        <v/>
      </c>
      <c r="P589" s="192" t="str">
        <f t="shared" si="453"/>
        <v/>
      </c>
      <c r="Q589" s="300" t="str">
        <f t="shared" si="413"/>
        <v/>
      </c>
      <c r="R589" s="300" t="str">
        <f t="shared" si="414"/>
        <v/>
      </c>
      <c r="S589" s="300" t="str">
        <f t="shared" si="415"/>
        <v/>
      </c>
      <c r="T589" s="192" t="str">
        <f t="shared" si="416"/>
        <v/>
      </c>
      <c r="U589" s="303" t="str">
        <f t="shared" si="417"/>
        <v/>
      </c>
      <c r="V589" s="300" t="str">
        <f t="shared" si="418"/>
        <v/>
      </c>
      <c r="W589" s="192" t="str">
        <f t="shared" si="419"/>
        <v/>
      </c>
      <c r="X589" s="303" t="str">
        <f t="shared" si="420"/>
        <v/>
      </c>
      <c r="Y589" s="300" t="str">
        <f t="shared" si="421"/>
        <v/>
      </c>
      <c r="Z589" s="300" t="str">
        <f t="shared" si="422"/>
        <v/>
      </c>
      <c r="AA589" s="303" t="str">
        <f t="shared" si="423"/>
        <v/>
      </c>
      <c r="AB589" s="300" t="str">
        <f t="shared" si="424"/>
        <v/>
      </c>
      <c r="AC589" s="300" t="str">
        <f t="shared" si="425"/>
        <v/>
      </c>
      <c r="AD589" s="300" t="str">
        <f t="shared" si="426"/>
        <v/>
      </c>
      <c r="AE589" s="192" t="str">
        <f t="shared" si="427"/>
        <v/>
      </c>
      <c r="AF589" s="192" t="str">
        <f t="shared" si="428"/>
        <v/>
      </c>
      <c r="AG589" s="192"/>
      <c r="AJ589" s="300" t="str">
        <f t="shared" si="429"/>
        <v/>
      </c>
      <c r="AK589" s="300" t="str">
        <f t="shared" si="430"/>
        <v/>
      </c>
      <c r="AL589" s="300" t="str">
        <f t="shared" si="431"/>
        <v/>
      </c>
      <c r="AM589" s="300" t="str">
        <f t="shared" si="432"/>
        <v/>
      </c>
      <c r="AN589" s="300" t="str">
        <f t="shared" si="433"/>
        <v/>
      </c>
      <c r="AO589" s="300" t="str">
        <f t="shared" si="434"/>
        <v/>
      </c>
      <c r="AP589" s="300" t="str">
        <f t="shared" si="435"/>
        <v/>
      </c>
      <c r="AQ589" s="300" t="str">
        <f t="shared" si="436"/>
        <v/>
      </c>
      <c r="AR589" s="306" t="str">
        <f t="shared" si="437"/>
        <v/>
      </c>
      <c r="AS589" s="300" t="str">
        <f t="shared" si="438"/>
        <v/>
      </c>
      <c r="AT589" s="300" t="str">
        <f t="shared" si="439"/>
        <v/>
      </c>
      <c r="AU589" s="192" t="str">
        <f t="shared" si="440"/>
        <v>рбс</v>
      </c>
      <c r="AV589" s="192" t="str">
        <f t="shared" si="441"/>
        <v>рбс90701419общосн</v>
      </c>
      <c r="AW589" s="191">
        <f t="shared" si="442"/>
        <v>15000</v>
      </c>
      <c r="AX589" s="191">
        <f t="shared" si="443"/>
        <v>0</v>
      </c>
      <c r="AY589" s="191">
        <f t="shared" si="444"/>
        <v>0</v>
      </c>
      <c r="AZ589" s="191">
        <f t="shared" si="445"/>
        <v>0</v>
      </c>
      <c r="BA589" s="193">
        <f t="shared" si="446"/>
        <v>1</v>
      </c>
      <c r="BB589" s="193">
        <f t="shared" si="447"/>
        <v>1</v>
      </c>
      <c r="BC589" s="193">
        <f t="shared" si="448"/>
        <v>1</v>
      </c>
      <c r="BD589" s="191">
        <f t="shared" si="454"/>
        <v>0</v>
      </c>
      <c r="BE589" s="191">
        <f t="shared" si="449"/>
        <v>0</v>
      </c>
      <c r="BF589" s="210">
        <f t="shared" si="450"/>
        <v>0</v>
      </c>
      <c r="BG589" s="211">
        <f t="shared" si="451"/>
        <v>0</v>
      </c>
      <c r="BH589" s="289"/>
      <c r="BI589" s="289"/>
      <c r="BJ589" s="228"/>
      <c r="BK589" s="228"/>
      <c r="BL589" s="233" t="str">
        <f t="shared" si="452"/>
        <v>03</v>
      </c>
    </row>
    <row r="590" spans="1:64" ht="12" customHeight="1">
      <c r="A590" s="333" t="s">
        <v>689</v>
      </c>
      <c r="B590" s="381" t="s">
        <v>431</v>
      </c>
      <c r="C590" s="333" t="s">
        <v>661</v>
      </c>
      <c r="D590" s="381" t="s">
        <v>401</v>
      </c>
      <c r="E590" s="381" t="s">
        <v>1090</v>
      </c>
      <c r="F590" s="381" t="s">
        <v>586</v>
      </c>
      <c r="G590" s="381" t="s">
        <v>389</v>
      </c>
      <c r="H590" s="100" t="s">
        <v>653</v>
      </c>
      <c r="I590" s="381" t="s">
        <v>505</v>
      </c>
      <c r="J590" s="382">
        <v>2364.8000000000002</v>
      </c>
      <c r="K590" s="382">
        <v>2364.8000000000002</v>
      </c>
      <c r="L590" s="191" t="str">
        <f t="shared" ref="L590:L653" si="455">CONCATENATE(B590,C590,D590,E590,F590,G590,I590)</f>
        <v>90701419031031200S412024422601</v>
      </c>
      <c r="M590" s="192">
        <f t="array" ref="M590">IF(COUNT(SEARCH(Удалить_Роспись_КВСР,$B590)*SEARCH(Удалить_Роспись_ПБС,$C590)*SEARCH(Удалить_Роспись_КФСР, $D590)*SEARCH(Удалить_Роспись_КЦСР,$E590)*SEARCH(Удалить_Роспись_КВР,$F590)*SEARCH(Удалить_Роспись_ЭК,$H590)*SEARCH(Удалить_Роспись_КР,$I590))&gt;0,0,1)</f>
        <v>0</v>
      </c>
      <c r="N590" s="192">
        <v>0</v>
      </c>
      <c r="O590" s="192" t="str">
        <f t="shared" ref="O590:O653" si="456">IF(OR($E590="263П001",$E590="092П000"),"атп","")</f>
        <v/>
      </c>
      <c r="P590" s="192" t="str">
        <f t="shared" si="453"/>
        <v/>
      </c>
      <c r="Q590" s="300" t="str">
        <f t="shared" ref="Q590:Q653" si="457">IF(OR($E590="282Д002",$E590="909Д000"),"инв","")</f>
        <v/>
      </c>
      <c r="R590" s="300" t="str">
        <f t="shared" ref="R590:R653" si="458">IF(OR($E590="2928006",$E590="4118004",$E590="909Ж000"),"зем","")</f>
        <v/>
      </c>
      <c r="S590" s="300" t="str">
        <f t="shared" ref="S590:S653" si="459">IF($D590="1001","пен","")</f>
        <v/>
      </c>
      <c r="T590" s="192" t="str">
        <f t="shared" ref="T590:T653" si="460">IF($E590="9018000","рез","")</f>
        <v/>
      </c>
      <c r="U590" s="303" t="str">
        <f t="shared" ref="U590:U653" si="461">IF(LEFT($E590,3)="795","рцп","")</f>
        <v/>
      </c>
      <c r="V590" s="300" t="str">
        <f t="shared" ref="V590:V653" si="462">IF(AND($B590="830",OR($E590="1038212",$E590="0358000",E590="0348223",E590="1018001",E590="1018210",E590="1038000",E590="0318202",E590="0368203",E590="0538001")),"мер","")</f>
        <v/>
      </c>
      <c r="W590" s="192" t="str">
        <f t="shared" ref="W590:W653" si="463">IF(AND($B590="806",$D590="0503"),"бла","")</f>
        <v/>
      </c>
      <c r="X590" s="303" t="str">
        <f t="shared" ref="X590:X653" si="464">IF(AND($B590="806",$E590="5058606"),"жил","")</f>
        <v/>
      </c>
      <c r="Y590" s="300" t="str">
        <f t="shared" ref="Y590:Y653" si="465">IF($D590="0107","выб","")</f>
        <v/>
      </c>
      <c r="Z590" s="300" t="str">
        <f t="shared" ref="Z590:Z653" si="466">IF($G590="251","меж","")</f>
        <v/>
      </c>
      <c r="AA590" s="303" t="str">
        <f t="shared" ref="AA590:AA653" si="467">IF($B590="800","кцп","")</f>
        <v/>
      </c>
      <c r="AB590" s="300" t="str">
        <f t="shared" ref="AB590:AB653" si="468">IF($F590="611","смз","")</f>
        <v/>
      </c>
      <c r="AC590" s="300" t="str">
        <f t="shared" ref="AC590:AC653" si="469">IF($D590="1301","дол","")</f>
        <v/>
      </c>
      <c r="AD590" s="300" t="str">
        <f t="shared" ref="AD590:AD653" si="470">IF($F590="612","сиц","")</f>
        <v/>
      </c>
      <c r="AE590" s="192" t="str">
        <f t="shared" ref="AE590:AE653" si="471">IF(AND($B590="890",$E590="9098000",F590="870"),"рсф","")</f>
        <v/>
      </c>
      <c r="AF590" s="192" t="str">
        <f t="shared" ref="AF590:AF653" si="472">IF(AND($F590="330",B590="806"),"поч","")</f>
        <v/>
      </c>
      <c r="AG590" s="192"/>
      <c r="AJ590" s="300" t="str">
        <f t="shared" ref="AJ590:AJ653" si="473">IF(AND(D590="0503",G590="223",OR(E590="2118002",E590="2218002",E590="2338004",E590="2718002",E590="2928002",E590="3018002",E590="3118002",E590="3218002",E590="3418002",E590="3658002",E590="3718002",E590="3818002",E590="3948001",E590="4118002",E590="4218002",E590="4218001",E590="4318002",E590="4418002",E590="4618002")),"осв","")</f>
        <v/>
      </c>
      <c r="AK590" s="300" t="str">
        <f t="shared" ref="AK590:AK653" si="474">IF($D590="0107","выб","")</f>
        <v/>
      </c>
      <c r="AL590" s="300" t="str">
        <f t="shared" ref="AL590:AL653" si="475">IF(OR($D590="0409",$D590="0503"),"бла","")</f>
        <v/>
      </c>
      <c r="AM590" s="300" t="str">
        <f t="shared" ref="AM590:AM653" si="476">IF($G590="251","меж","")</f>
        <v/>
      </c>
      <c r="AN590" s="300" t="str">
        <f t="shared" ref="AN590:AN653" si="477">IF($D590="0501","жил","")</f>
        <v/>
      </c>
      <c r="AO590" s="300" t="str">
        <f t="shared" ref="AO590:AO653" si="478">IF($D590="1101","физ","")</f>
        <v/>
      </c>
      <c r="AP590" s="300" t="str">
        <f t="shared" ref="AP590:AP653" si="479">IF($D590="0408","тра","")</f>
        <v/>
      </c>
      <c r="AQ590" s="300" t="str">
        <f t="shared" ref="AQ590:AQ653" si="480">IF($D590="1001","пен","")</f>
        <v/>
      </c>
      <c r="AR590" s="306" t="str">
        <f t="shared" ref="AR590:AR653" si="481">IF(LEFT($E590,3)="795","рцп","")</f>
        <v/>
      </c>
      <c r="AS590" s="300" t="str">
        <f t="shared" ref="AS590:AS653" si="482">IF($F590="611","смз","")</f>
        <v/>
      </c>
      <c r="AT590" s="300" t="str">
        <f t="shared" ref="AT590:AT653" si="483">IF($F590="612","сиц","")</f>
        <v/>
      </c>
      <c r="AU590" s="192" t="str">
        <f t="shared" ref="AU590:AU653" si="484">IF(LEFT(B590,1)="9",LEFT(CONCATENATE(AJ590,AK590,AL590,AM590,AN590,AP590,AQ590,AR590,AS590,AT590,AO590,"рбс"),3),LEFT(CONCATENATE(O590,P590,Q590,R590,S590,T590,U590,V590,W590,X590,Y590,Z590,AA590,AB590,AC590,AD590,AE590,AF590,"рбс"),3))</f>
        <v>рбс</v>
      </c>
      <c r="AV590" s="192" t="str">
        <f t="shared" ref="AV590:AV653" si="485">CONCATENATE(AU590,B590,IF(C590="ЦП270","ЦП273",IF(AND(C590="ЦС300",LEFT(E590,3)="440"),"ЦС306",IF(AND(C590="ЦУ340",LEFT(E590,3)="440"),"ЦУ347",C590))),IF(ISNA(VLOOKUP(F590,спр_Платные,1,FALSE)),"общ","пла"),VLOOKUP(G590,спр_Индексации_ЭКР,3,FALSE))</f>
        <v>рбс90701419общпро</v>
      </c>
      <c r="AW590" s="191">
        <f t="shared" ref="AW590:AW653" si="486">J590*$M590</f>
        <v>0</v>
      </c>
      <c r="AX590" s="191">
        <f t="shared" ref="AX590:AX653" si="487">K590*$M590</f>
        <v>0</v>
      </c>
      <c r="AY590" s="191">
        <f t="shared" ref="AY590:AY653" si="488">J590*$N590</f>
        <v>0</v>
      </c>
      <c r="AZ590" s="191">
        <f t="shared" ref="AZ590:AZ653" si="489">K590*$N590</f>
        <v>0</v>
      </c>
      <c r="BA590" s="193">
        <f t="shared" ref="BA590:BA653" si="490">VLOOKUP(G590,спр_Индексации_ЭКР,2,FALSE)</f>
        <v>1</v>
      </c>
      <c r="BB590" s="193">
        <f t="shared" ref="BB590:BB653" si="491">VLOOKUP(G590,спр_Индексации_ЭКР,4,FALSE)</f>
        <v>1</v>
      </c>
      <c r="BC590" s="193">
        <f t="shared" ref="BC590:BC653" si="492">VLOOKUP(G590,спр_Индексации_ЭКР,5,FALSE)</f>
        <v>1</v>
      </c>
      <c r="BD590" s="191">
        <f t="shared" si="454"/>
        <v>0</v>
      </c>
      <c r="BE590" s="191">
        <f t="shared" ref="BE590:BE653" si="493">AZ590*$BA590</f>
        <v>0</v>
      </c>
      <c r="BF590" s="210">
        <f t="shared" ref="BF590:BF653" si="494">BD590*BB590</f>
        <v>0</v>
      </c>
      <c r="BG590" s="211">
        <f t="shared" ref="BG590:BG653" si="495">BF590*BC590</f>
        <v>0</v>
      </c>
      <c r="BH590" s="289"/>
      <c r="BI590" s="289"/>
      <c r="BJ590" s="228"/>
      <c r="BK590" s="228"/>
      <c r="BL590" s="233" t="str">
        <f t="shared" ref="BL590:BL653" si="496">IF(LEFT(B590,1)="9",LEFT(D590,2),"")</f>
        <v>03</v>
      </c>
    </row>
    <row r="591" spans="1:64" ht="12" hidden="1" customHeight="1">
      <c r="A591" s="333" t="s">
        <v>689</v>
      </c>
      <c r="B591" s="381" t="s">
        <v>431</v>
      </c>
      <c r="C591" s="333" t="s">
        <v>661</v>
      </c>
      <c r="D591" s="381" t="s">
        <v>462</v>
      </c>
      <c r="E591" s="381" t="s">
        <v>1091</v>
      </c>
      <c r="F591" s="381" t="s">
        <v>586</v>
      </c>
      <c r="G591" s="381" t="s">
        <v>394</v>
      </c>
      <c r="H591" s="100" t="s">
        <v>653</v>
      </c>
      <c r="I591" s="381" t="s">
        <v>339</v>
      </c>
      <c r="J591" s="382">
        <v>1750000</v>
      </c>
      <c r="K591" s="382">
        <v>250000</v>
      </c>
      <c r="L591" s="191" t="str">
        <f t="shared" si="455"/>
        <v>907014190409311007393024422510</v>
      </c>
      <c r="M591" s="192">
        <f t="array" ref="M591">IF(COUNT(SEARCH(Удалить_Роспись_КВСР,$B591)*SEARCH(Удалить_Роспись_ПБС,$C591)*SEARCH(Удалить_Роспись_КФСР, $D591)*SEARCH(Удалить_Роспись_КЦСР,$E591)*SEARCH(Удалить_Роспись_КВР,$F591)*SEARCH(Удалить_Роспись_ЭК,$H591)*SEARCH(Удалить_Роспись_КР,$I591))&gt;0,0,1)</f>
        <v>0</v>
      </c>
      <c r="N591" s="192">
        <v>0</v>
      </c>
      <c r="O591" s="192" t="str">
        <f t="shared" si="456"/>
        <v/>
      </c>
      <c r="P591" s="192" t="str">
        <f t="shared" si="453"/>
        <v/>
      </c>
      <c r="Q591" s="300" t="str">
        <f t="shared" si="457"/>
        <v/>
      </c>
      <c r="R591" s="300" t="str">
        <f t="shared" si="458"/>
        <v/>
      </c>
      <c r="S591" s="300" t="str">
        <f t="shared" si="459"/>
        <v/>
      </c>
      <c r="T591" s="192" t="str">
        <f t="shared" si="460"/>
        <v/>
      </c>
      <c r="U591" s="303" t="str">
        <f t="shared" si="461"/>
        <v/>
      </c>
      <c r="V591" s="300" t="str">
        <f t="shared" si="462"/>
        <v/>
      </c>
      <c r="W591" s="192" t="str">
        <f t="shared" si="463"/>
        <v/>
      </c>
      <c r="X591" s="303" t="str">
        <f t="shared" si="464"/>
        <v/>
      </c>
      <c r="Y591" s="300" t="str">
        <f t="shared" si="465"/>
        <v/>
      </c>
      <c r="Z591" s="300" t="str">
        <f t="shared" si="466"/>
        <v/>
      </c>
      <c r="AA591" s="303" t="str">
        <f t="shared" si="467"/>
        <v/>
      </c>
      <c r="AB591" s="300" t="str">
        <f t="shared" si="468"/>
        <v/>
      </c>
      <c r="AC591" s="300" t="str">
        <f t="shared" si="469"/>
        <v/>
      </c>
      <c r="AD591" s="300" t="str">
        <f t="shared" si="470"/>
        <v/>
      </c>
      <c r="AE591" s="192" t="str">
        <f t="shared" si="471"/>
        <v/>
      </c>
      <c r="AF591" s="192" t="str">
        <f t="shared" si="472"/>
        <v/>
      </c>
      <c r="AG591" s="192"/>
      <c r="AJ591" s="300" t="str">
        <f t="shared" si="473"/>
        <v/>
      </c>
      <c r="AK591" s="300" t="str">
        <f t="shared" si="474"/>
        <v/>
      </c>
      <c r="AL591" s="300" t="str">
        <f t="shared" si="475"/>
        <v>бла</v>
      </c>
      <c r="AM591" s="300" t="str">
        <f t="shared" si="476"/>
        <v/>
      </c>
      <c r="AN591" s="300" t="str">
        <f t="shared" si="477"/>
        <v/>
      </c>
      <c r="AO591" s="300" t="str">
        <f t="shared" si="478"/>
        <v/>
      </c>
      <c r="AP591" s="300" t="str">
        <f t="shared" si="479"/>
        <v/>
      </c>
      <c r="AQ591" s="300" t="str">
        <f t="shared" si="480"/>
        <v/>
      </c>
      <c r="AR591" s="306" t="str">
        <f t="shared" si="481"/>
        <v/>
      </c>
      <c r="AS591" s="300" t="str">
        <f t="shared" si="482"/>
        <v/>
      </c>
      <c r="AT591" s="300" t="str">
        <f t="shared" si="483"/>
        <v/>
      </c>
      <c r="AU591" s="192" t="str">
        <f t="shared" si="484"/>
        <v>бла</v>
      </c>
      <c r="AV591" s="192" t="str">
        <f t="shared" si="485"/>
        <v>бла90701419общпро</v>
      </c>
      <c r="AW591" s="191">
        <f t="shared" si="486"/>
        <v>0</v>
      </c>
      <c r="AX591" s="191">
        <f t="shared" si="487"/>
        <v>0</v>
      </c>
      <c r="AY591" s="191">
        <f t="shared" si="488"/>
        <v>0</v>
      </c>
      <c r="AZ591" s="191">
        <f t="shared" si="489"/>
        <v>0</v>
      </c>
      <c r="BA591" s="193">
        <f t="shared" si="490"/>
        <v>1</v>
      </c>
      <c r="BB591" s="193">
        <f t="shared" si="491"/>
        <v>1</v>
      </c>
      <c r="BC591" s="193">
        <f t="shared" si="492"/>
        <v>1</v>
      </c>
      <c r="BD591" s="191">
        <f t="shared" si="454"/>
        <v>0</v>
      </c>
      <c r="BE591" s="191">
        <f t="shared" si="493"/>
        <v>0</v>
      </c>
      <c r="BF591" s="210">
        <f t="shared" si="494"/>
        <v>0</v>
      </c>
      <c r="BG591" s="211">
        <f t="shared" si="495"/>
        <v>0</v>
      </c>
      <c r="BH591" s="289"/>
      <c r="BI591" s="289"/>
      <c r="BJ591" s="228"/>
      <c r="BK591" s="228"/>
      <c r="BL591" s="233" t="str">
        <f t="shared" si="496"/>
        <v>04</v>
      </c>
    </row>
    <row r="592" spans="1:64" ht="12" customHeight="1">
      <c r="A592" s="333" t="s">
        <v>689</v>
      </c>
      <c r="B592" s="381" t="s">
        <v>431</v>
      </c>
      <c r="C592" s="333" t="s">
        <v>661</v>
      </c>
      <c r="D592" s="381" t="s">
        <v>462</v>
      </c>
      <c r="E592" s="381" t="s">
        <v>1092</v>
      </c>
      <c r="F592" s="381" t="s">
        <v>586</v>
      </c>
      <c r="G592" s="381" t="s">
        <v>394</v>
      </c>
      <c r="H592" s="100" t="s">
        <v>653</v>
      </c>
      <c r="I592" s="381" t="s">
        <v>505</v>
      </c>
      <c r="J592" s="382">
        <v>332679.74</v>
      </c>
      <c r="K592" s="382">
        <v>178639.37</v>
      </c>
      <c r="L592" s="191" t="str">
        <f t="shared" si="455"/>
        <v>907014190409311008001024422501</v>
      </c>
      <c r="M592" s="192">
        <f t="array" ref="M592">IF(COUNT(SEARCH(Удалить_Роспись_КВСР,$B592)*SEARCH(Удалить_Роспись_ПБС,$C592)*SEARCH(Удалить_Роспись_КФСР, $D592)*SEARCH(Удалить_Роспись_КЦСР,$E592)*SEARCH(Удалить_Роспись_КВР,$F592)*SEARCH(Удалить_Роспись_ЭК,$H592)*SEARCH(Удалить_Роспись_КР,$I592))&gt;0,0,1)</f>
        <v>1</v>
      </c>
      <c r="N592" s="192">
        <v>0</v>
      </c>
      <c r="O592" s="192" t="str">
        <f t="shared" si="456"/>
        <v/>
      </c>
      <c r="P592" s="192" t="str">
        <f t="shared" si="453"/>
        <v/>
      </c>
      <c r="Q592" s="300" t="str">
        <f t="shared" si="457"/>
        <v/>
      </c>
      <c r="R592" s="300" t="str">
        <f t="shared" si="458"/>
        <v/>
      </c>
      <c r="S592" s="300" t="str">
        <f t="shared" si="459"/>
        <v/>
      </c>
      <c r="T592" s="192" t="str">
        <f t="shared" si="460"/>
        <v/>
      </c>
      <c r="U592" s="303" t="str">
        <f t="shared" si="461"/>
        <v/>
      </c>
      <c r="V592" s="300" t="str">
        <f t="shared" si="462"/>
        <v/>
      </c>
      <c r="W592" s="192" t="str">
        <f t="shared" si="463"/>
        <v/>
      </c>
      <c r="X592" s="303" t="str">
        <f t="shared" si="464"/>
        <v/>
      </c>
      <c r="Y592" s="300" t="str">
        <f t="shared" si="465"/>
        <v/>
      </c>
      <c r="Z592" s="300" t="str">
        <f t="shared" si="466"/>
        <v/>
      </c>
      <c r="AA592" s="303" t="str">
        <f t="shared" si="467"/>
        <v/>
      </c>
      <c r="AB592" s="300" t="str">
        <f t="shared" si="468"/>
        <v/>
      </c>
      <c r="AC592" s="300" t="str">
        <f t="shared" si="469"/>
        <v/>
      </c>
      <c r="AD592" s="300" t="str">
        <f t="shared" si="470"/>
        <v/>
      </c>
      <c r="AE592" s="192" t="str">
        <f t="shared" si="471"/>
        <v/>
      </c>
      <c r="AF592" s="192" t="str">
        <f t="shared" si="472"/>
        <v/>
      </c>
      <c r="AG592" s="192"/>
      <c r="AJ592" s="300" t="str">
        <f t="shared" si="473"/>
        <v/>
      </c>
      <c r="AK592" s="300" t="str">
        <f t="shared" si="474"/>
        <v/>
      </c>
      <c r="AL592" s="300" t="str">
        <f t="shared" si="475"/>
        <v>бла</v>
      </c>
      <c r="AM592" s="300" t="str">
        <f t="shared" si="476"/>
        <v/>
      </c>
      <c r="AN592" s="300" t="str">
        <f t="shared" si="477"/>
        <v/>
      </c>
      <c r="AO592" s="300" t="str">
        <f t="shared" si="478"/>
        <v/>
      </c>
      <c r="AP592" s="300" t="str">
        <f t="shared" si="479"/>
        <v/>
      </c>
      <c r="AQ592" s="300" t="str">
        <f t="shared" si="480"/>
        <v/>
      </c>
      <c r="AR592" s="306" t="str">
        <f t="shared" si="481"/>
        <v/>
      </c>
      <c r="AS592" s="300" t="str">
        <f t="shared" si="482"/>
        <v/>
      </c>
      <c r="AT592" s="300" t="str">
        <f t="shared" si="483"/>
        <v/>
      </c>
      <c r="AU592" s="192" t="str">
        <f t="shared" si="484"/>
        <v>бла</v>
      </c>
      <c r="AV592" s="192" t="str">
        <f t="shared" si="485"/>
        <v>бла90701419общпро</v>
      </c>
      <c r="AW592" s="191">
        <f t="shared" si="486"/>
        <v>332679.74</v>
      </c>
      <c r="AX592" s="191">
        <f t="shared" si="487"/>
        <v>178639.37</v>
      </c>
      <c r="AY592" s="191">
        <f t="shared" si="488"/>
        <v>0</v>
      </c>
      <c r="AZ592" s="191">
        <f t="shared" si="489"/>
        <v>0</v>
      </c>
      <c r="BA592" s="193">
        <f t="shared" si="490"/>
        <v>1</v>
      </c>
      <c r="BB592" s="193">
        <f t="shared" si="491"/>
        <v>1</v>
      </c>
      <c r="BC592" s="193">
        <f t="shared" si="492"/>
        <v>1</v>
      </c>
      <c r="BD592" s="191">
        <f t="shared" si="454"/>
        <v>0</v>
      </c>
      <c r="BE592" s="191">
        <f t="shared" si="493"/>
        <v>0</v>
      </c>
      <c r="BF592" s="210">
        <f t="shared" si="494"/>
        <v>0</v>
      </c>
      <c r="BG592" s="211">
        <f t="shared" si="495"/>
        <v>0</v>
      </c>
      <c r="BH592" s="289"/>
      <c r="BI592" s="289"/>
      <c r="BJ592" s="228"/>
      <c r="BK592" s="228"/>
      <c r="BL592" s="233" t="str">
        <f t="shared" si="496"/>
        <v>04</v>
      </c>
    </row>
    <row r="593" spans="1:64" ht="12" customHeight="1">
      <c r="A593" s="333" t="s">
        <v>689</v>
      </c>
      <c r="B593" s="381" t="s">
        <v>431</v>
      </c>
      <c r="C593" s="333" t="s">
        <v>661</v>
      </c>
      <c r="D593" s="381" t="s">
        <v>462</v>
      </c>
      <c r="E593" s="381" t="s">
        <v>1092</v>
      </c>
      <c r="F593" s="381" t="s">
        <v>586</v>
      </c>
      <c r="G593" s="381" t="s">
        <v>389</v>
      </c>
      <c r="H593" s="100" t="s">
        <v>653</v>
      </c>
      <c r="I593" s="381" t="s">
        <v>505</v>
      </c>
      <c r="J593" s="382">
        <v>72624</v>
      </c>
      <c r="K593" s="382">
        <v>0</v>
      </c>
      <c r="L593" s="191" t="str">
        <f t="shared" si="455"/>
        <v>907014190409311008001024422601</v>
      </c>
      <c r="M593" s="192">
        <f t="array" ref="M593">IF(COUNT(SEARCH(Удалить_Роспись_КВСР,$B593)*SEARCH(Удалить_Роспись_ПБС,$C593)*SEARCH(Удалить_Роспись_КФСР, $D593)*SEARCH(Удалить_Роспись_КЦСР,$E593)*SEARCH(Удалить_Роспись_КВР,$F593)*SEARCH(Удалить_Роспись_ЭК,$H593)*SEARCH(Удалить_Роспись_КР,$I593))&gt;0,0,1)</f>
        <v>1</v>
      </c>
      <c r="N593" s="192">
        <v>0</v>
      </c>
      <c r="O593" s="192" t="str">
        <f t="shared" si="456"/>
        <v/>
      </c>
      <c r="P593" s="192" t="str">
        <f t="shared" si="453"/>
        <v/>
      </c>
      <c r="Q593" s="300" t="str">
        <f t="shared" si="457"/>
        <v/>
      </c>
      <c r="R593" s="300" t="str">
        <f t="shared" si="458"/>
        <v/>
      </c>
      <c r="S593" s="300" t="str">
        <f t="shared" si="459"/>
        <v/>
      </c>
      <c r="T593" s="192" t="str">
        <f t="shared" si="460"/>
        <v/>
      </c>
      <c r="U593" s="303" t="str">
        <f t="shared" si="461"/>
        <v/>
      </c>
      <c r="V593" s="300" t="str">
        <f t="shared" si="462"/>
        <v/>
      </c>
      <c r="W593" s="192" t="str">
        <f t="shared" si="463"/>
        <v/>
      </c>
      <c r="X593" s="303" t="str">
        <f t="shared" si="464"/>
        <v/>
      </c>
      <c r="Y593" s="300" t="str">
        <f t="shared" si="465"/>
        <v/>
      </c>
      <c r="Z593" s="300" t="str">
        <f t="shared" si="466"/>
        <v/>
      </c>
      <c r="AA593" s="303" t="str">
        <f t="shared" si="467"/>
        <v/>
      </c>
      <c r="AB593" s="300" t="str">
        <f t="shared" si="468"/>
        <v/>
      </c>
      <c r="AC593" s="300" t="str">
        <f t="shared" si="469"/>
        <v/>
      </c>
      <c r="AD593" s="300" t="str">
        <f t="shared" si="470"/>
        <v/>
      </c>
      <c r="AE593" s="192" t="str">
        <f t="shared" si="471"/>
        <v/>
      </c>
      <c r="AF593" s="192" t="str">
        <f t="shared" si="472"/>
        <v/>
      </c>
      <c r="AG593" s="192"/>
      <c r="AJ593" s="300" t="str">
        <f t="shared" si="473"/>
        <v/>
      </c>
      <c r="AK593" s="300" t="str">
        <f t="shared" si="474"/>
        <v/>
      </c>
      <c r="AL593" s="300" t="str">
        <f t="shared" si="475"/>
        <v>бла</v>
      </c>
      <c r="AM593" s="300" t="str">
        <f t="shared" si="476"/>
        <v/>
      </c>
      <c r="AN593" s="300" t="str">
        <f t="shared" si="477"/>
        <v/>
      </c>
      <c r="AO593" s="300" t="str">
        <f t="shared" si="478"/>
        <v/>
      </c>
      <c r="AP593" s="300" t="str">
        <f t="shared" si="479"/>
        <v/>
      </c>
      <c r="AQ593" s="300" t="str">
        <f t="shared" si="480"/>
        <v/>
      </c>
      <c r="AR593" s="306" t="str">
        <f t="shared" si="481"/>
        <v/>
      </c>
      <c r="AS593" s="300" t="str">
        <f t="shared" si="482"/>
        <v/>
      </c>
      <c r="AT593" s="300" t="str">
        <f t="shared" si="483"/>
        <v/>
      </c>
      <c r="AU593" s="192" t="str">
        <f t="shared" si="484"/>
        <v>бла</v>
      </c>
      <c r="AV593" s="192" t="str">
        <f t="shared" si="485"/>
        <v>бла90701419общпро</v>
      </c>
      <c r="AW593" s="191">
        <f t="shared" si="486"/>
        <v>72624</v>
      </c>
      <c r="AX593" s="191">
        <f t="shared" si="487"/>
        <v>0</v>
      </c>
      <c r="AY593" s="191">
        <f t="shared" si="488"/>
        <v>0</v>
      </c>
      <c r="AZ593" s="191">
        <f t="shared" si="489"/>
        <v>0</v>
      </c>
      <c r="BA593" s="193">
        <f t="shared" si="490"/>
        <v>1</v>
      </c>
      <c r="BB593" s="193">
        <f t="shared" si="491"/>
        <v>1</v>
      </c>
      <c r="BC593" s="193">
        <f t="shared" si="492"/>
        <v>1</v>
      </c>
      <c r="BD593" s="191">
        <f t="shared" si="454"/>
        <v>0</v>
      </c>
      <c r="BE593" s="191">
        <f t="shared" si="493"/>
        <v>0</v>
      </c>
      <c r="BF593" s="210">
        <f t="shared" si="494"/>
        <v>0</v>
      </c>
      <c r="BG593" s="211">
        <f t="shared" si="495"/>
        <v>0</v>
      </c>
      <c r="BH593" s="289"/>
      <c r="BI593" s="289"/>
      <c r="BJ593" s="228"/>
      <c r="BK593" s="228"/>
      <c r="BL593" s="233" t="str">
        <f t="shared" si="496"/>
        <v>04</v>
      </c>
    </row>
    <row r="594" spans="1:64" ht="12" customHeight="1">
      <c r="A594" s="333" t="s">
        <v>689</v>
      </c>
      <c r="B594" s="381" t="s">
        <v>431</v>
      </c>
      <c r="C594" s="333" t="s">
        <v>661</v>
      </c>
      <c r="D594" s="381" t="s">
        <v>462</v>
      </c>
      <c r="E594" s="381" t="s">
        <v>1093</v>
      </c>
      <c r="F594" s="381" t="s">
        <v>586</v>
      </c>
      <c r="G594" s="381" t="s">
        <v>394</v>
      </c>
      <c r="H594" s="100" t="s">
        <v>653</v>
      </c>
      <c r="I594" s="381" t="s">
        <v>505</v>
      </c>
      <c r="J594" s="382">
        <v>17500</v>
      </c>
      <c r="K594" s="382">
        <v>14965.36</v>
      </c>
      <c r="L594" s="191" t="str">
        <f t="shared" si="455"/>
        <v>90701419040931100S393024422501</v>
      </c>
      <c r="M594" s="192">
        <f t="array" ref="M594">IF(COUNT(SEARCH(Удалить_Роспись_КВСР,$B594)*SEARCH(Удалить_Роспись_ПБС,$C594)*SEARCH(Удалить_Роспись_КФСР, $D594)*SEARCH(Удалить_Роспись_КЦСР,$E594)*SEARCH(Удалить_Роспись_КВР,$F594)*SEARCH(Удалить_Роспись_ЭК,$H594)*SEARCH(Удалить_Роспись_КР,$I594))&gt;0,0,1)</f>
        <v>0</v>
      </c>
      <c r="N594" s="192">
        <v>0</v>
      </c>
      <c r="O594" s="192" t="str">
        <f t="shared" si="456"/>
        <v/>
      </c>
      <c r="P594" s="192" t="str">
        <f t="shared" si="453"/>
        <v/>
      </c>
      <c r="Q594" s="300" t="str">
        <f t="shared" si="457"/>
        <v/>
      </c>
      <c r="R594" s="300" t="str">
        <f t="shared" si="458"/>
        <v/>
      </c>
      <c r="S594" s="300" t="str">
        <f t="shared" si="459"/>
        <v/>
      </c>
      <c r="T594" s="192" t="str">
        <f t="shared" si="460"/>
        <v/>
      </c>
      <c r="U594" s="303" t="str">
        <f t="shared" si="461"/>
        <v/>
      </c>
      <c r="V594" s="300" t="str">
        <f t="shared" si="462"/>
        <v/>
      </c>
      <c r="W594" s="192" t="str">
        <f t="shared" si="463"/>
        <v/>
      </c>
      <c r="X594" s="303" t="str">
        <f t="shared" si="464"/>
        <v/>
      </c>
      <c r="Y594" s="300" t="str">
        <f t="shared" si="465"/>
        <v/>
      </c>
      <c r="Z594" s="300" t="str">
        <f t="shared" si="466"/>
        <v/>
      </c>
      <c r="AA594" s="303" t="str">
        <f t="shared" si="467"/>
        <v/>
      </c>
      <c r="AB594" s="300" t="str">
        <f t="shared" si="468"/>
        <v/>
      </c>
      <c r="AC594" s="300" t="str">
        <f t="shared" si="469"/>
        <v/>
      </c>
      <c r="AD594" s="300" t="str">
        <f t="shared" si="470"/>
        <v/>
      </c>
      <c r="AE594" s="192" t="str">
        <f t="shared" si="471"/>
        <v/>
      </c>
      <c r="AF594" s="192" t="str">
        <f t="shared" si="472"/>
        <v/>
      </c>
      <c r="AG594" s="192"/>
      <c r="AJ594" s="300" t="str">
        <f t="shared" si="473"/>
        <v/>
      </c>
      <c r="AK594" s="300" t="str">
        <f t="shared" si="474"/>
        <v/>
      </c>
      <c r="AL594" s="300" t="str">
        <f t="shared" si="475"/>
        <v>бла</v>
      </c>
      <c r="AM594" s="300" t="str">
        <f t="shared" si="476"/>
        <v/>
      </c>
      <c r="AN594" s="300" t="str">
        <f t="shared" si="477"/>
        <v/>
      </c>
      <c r="AO594" s="300" t="str">
        <f t="shared" si="478"/>
        <v/>
      </c>
      <c r="AP594" s="300" t="str">
        <f t="shared" si="479"/>
        <v/>
      </c>
      <c r="AQ594" s="300" t="str">
        <f t="shared" si="480"/>
        <v/>
      </c>
      <c r="AR594" s="306" t="str">
        <f t="shared" si="481"/>
        <v/>
      </c>
      <c r="AS594" s="300" t="str">
        <f t="shared" si="482"/>
        <v/>
      </c>
      <c r="AT594" s="300" t="str">
        <f t="shared" si="483"/>
        <v/>
      </c>
      <c r="AU594" s="192" t="str">
        <f t="shared" si="484"/>
        <v>бла</v>
      </c>
      <c r="AV594" s="192" t="str">
        <f t="shared" si="485"/>
        <v>бла90701419общпро</v>
      </c>
      <c r="AW594" s="191">
        <f t="shared" si="486"/>
        <v>0</v>
      </c>
      <c r="AX594" s="191">
        <f t="shared" si="487"/>
        <v>0</v>
      </c>
      <c r="AY594" s="191">
        <f t="shared" si="488"/>
        <v>0</v>
      </c>
      <c r="AZ594" s="191">
        <f t="shared" si="489"/>
        <v>0</v>
      </c>
      <c r="BA594" s="193">
        <f t="shared" si="490"/>
        <v>1</v>
      </c>
      <c r="BB594" s="193">
        <f t="shared" si="491"/>
        <v>1</v>
      </c>
      <c r="BC594" s="193">
        <f t="shared" si="492"/>
        <v>1</v>
      </c>
      <c r="BD594" s="191">
        <f t="shared" si="454"/>
        <v>0</v>
      </c>
      <c r="BE594" s="191">
        <f t="shared" si="493"/>
        <v>0</v>
      </c>
      <c r="BF594" s="210">
        <f t="shared" si="494"/>
        <v>0</v>
      </c>
      <c r="BG594" s="211">
        <f t="shared" si="495"/>
        <v>0</v>
      </c>
      <c r="BH594" s="289"/>
      <c r="BI594" s="289"/>
      <c r="BJ594" s="228"/>
      <c r="BK594" s="228"/>
      <c r="BL594" s="233" t="str">
        <f t="shared" si="496"/>
        <v>04</v>
      </c>
    </row>
    <row r="595" spans="1:64" ht="12" customHeight="1">
      <c r="A595" s="333" t="s">
        <v>689</v>
      </c>
      <c r="B595" s="381" t="s">
        <v>431</v>
      </c>
      <c r="C595" s="333" t="s">
        <v>661</v>
      </c>
      <c r="D595" s="381" t="s">
        <v>403</v>
      </c>
      <c r="E595" s="381" t="s">
        <v>1094</v>
      </c>
      <c r="F595" s="381" t="s">
        <v>607</v>
      </c>
      <c r="G595" s="381" t="s">
        <v>392</v>
      </c>
      <c r="H595" s="100" t="s">
        <v>653</v>
      </c>
      <c r="I595" s="381" t="s">
        <v>505</v>
      </c>
      <c r="J595" s="382">
        <v>64454.48</v>
      </c>
      <c r="K595" s="382">
        <v>64454.48</v>
      </c>
      <c r="L595" s="191" t="str">
        <f t="shared" si="455"/>
        <v>907014190501313008000024322201</v>
      </c>
      <c r="M595" s="192">
        <f t="array" ref="M595">IF(COUNT(SEARCH(Удалить_Роспись_КВСР,$B595)*SEARCH(Удалить_Роспись_ПБС,$C595)*SEARCH(Удалить_Роспись_КФСР, $D595)*SEARCH(Удалить_Роспись_КЦСР,$E595)*SEARCH(Удалить_Роспись_КВР,$F595)*SEARCH(Удалить_Роспись_ЭК,$H595)*SEARCH(Удалить_Роспись_КР,$I595))&gt;0,0,1)</f>
        <v>1</v>
      </c>
      <c r="N595" s="192">
        <v>0</v>
      </c>
      <c r="O595" s="192" t="str">
        <f t="shared" si="456"/>
        <v/>
      </c>
      <c r="P595" s="192" t="str">
        <f t="shared" si="453"/>
        <v/>
      </c>
      <c r="Q595" s="300" t="str">
        <f t="shared" si="457"/>
        <v/>
      </c>
      <c r="R595" s="300" t="str">
        <f t="shared" si="458"/>
        <v/>
      </c>
      <c r="S595" s="300" t="str">
        <f t="shared" si="459"/>
        <v/>
      </c>
      <c r="T595" s="192" t="str">
        <f t="shared" si="460"/>
        <v/>
      </c>
      <c r="U595" s="303" t="str">
        <f t="shared" si="461"/>
        <v/>
      </c>
      <c r="V595" s="300" t="str">
        <f t="shared" si="462"/>
        <v/>
      </c>
      <c r="W595" s="192" t="str">
        <f t="shared" si="463"/>
        <v/>
      </c>
      <c r="X595" s="303" t="str">
        <f t="shared" si="464"/>
        <v/>
      </c>
      <c r="Y595" s="300" t="str">
        <f t="shared" si="465"/>
        <v/>
      </c>
      <c r="Z595" s="300" t="str">
        <f t="shared" si="466"/>
        <v/>
      </c>
      <c r="AA595" s="303" t="str">
        <f t="shared" si="467"/>
        <v/>
      </c>
      <c r="AB595" s="300" t="str">
        <f t="shared" si="468"/>
        <v/>
      </c>
      <c r="AC595" s="300" t="str">
        <f t="shared" si="469"/>
        <v/>
      </c>
      <c r="AD595" s="300" t="str">
        <f t="shared" si="470"/>
        <v/>
      </c>
      <c r="AE595" s="192" t="str">
        <f t="shared" si="471"/>
        <v/>
      </c>
      <c r="AF595" s="192" t="str">
        <f t="shared" si="472"/>
        <v/>
      </c>
      <c r="AG595" s="192"/>
      <c r="AJ595" s="300" t="str">
        <f t="shared" si="473"/>
        <v/>
      </c>
      <c r="AK595" s="300" t="str">
        <f t="shared" si="474"/>
        <v/>
      </c>
      <c r="AL595" s="300" t="str">
        <f t="shared" si="475"/>
        <v/>
      </c>
      <c r="AM595" s="300" t="str">
        <f t="shared" si="476"/>
        <v/>
      </c>
      <c r="AN595" s="300" t="str">
        <f t="shared" si="477"/>
        <v>жил</v>
      </c>
      <c r="AO595" s="300" t="str">
        <f t="shared" si="478"/>
        <v/>
      </c>
      <c r="AP595" s="300" t="str">
        <f t="shared" si="479"/>
        <v/>
      </c>
      <c r="AQ595" s="300" t="str">
        <f t="shared" si="480"/>
        <v/>
      </c>
      <c r="AR595" s="306" t="str">
        <f t="shared" si="481"/>
        <v/>
      </c>
      <c r="AS595" s="300" t="str">
        <f t="shared" si="482"/>
        <v/>
      </c>
      <c r="AT595" s="300" t="str">
        <f t="shared" si="483"/>
        <v/>
      </c>
      <c r="AU595" s="192" t="str">
        <f t="shared" si="484"/>
        <v>жил</v>
      </c>
      <c r="AV595" s="192" t="str">
        <f t="shared" si="485"/>
        <v>жил90701419общпро</v>
      </c>
      <c r="AW595" s="191">
        <f t="shared" si="486"/>
        <v>64454.48</v>
      </c>
      <c r="AX595" s="191">
        <f t="shared" si="487"/>
        <v>64454.48</v>
      </c>
      <c r="AY595" s="191">
        <f t="shared" si="488"/>
        <v>0</v>
      </c>
      <c r="AZ595" s="191">
        <f t="shared" si="489"/>
        <v>0</v>
      </c>
      <c r="BA595" s="193">
        <f t="shared" si="490"/>
        <v>1</v>
      </c>
      <c r="BB595" s="193">
        <f t="shared" si="491"/>
        <v>1</v>
      </c>
      <c r="BC595" s="193">
        <f t="shared" si="492"/>
        <v>1</v>
      </c>
      <c r="BD595" s="191">
        <f t="shared" si="454"/>
        <v>0</v>
      </c>
      <c r="BE595" s="191">
        <f t="shared" si="493"/>
        <v>0</v>
      </c>
      <c r="BF595" s="210">
        <f t="shared" si="494"/>
        <v>0</v>
      </c>
      <c r="BG595" s="211">
        <f t="shared" si="495"/>
        <v>0</v>
      </c>
      <c r="BH595" s="289"/>
      <c r="BI595" s="289"/>
      <c r="BJ595" s="228"/>
      <c r="BK595" s="228"/>
      <c r="BL595" s="233" t="str">
        <f t="shared" si="496"/>
        <v>05</v>
      </c>
    </row>
    <row r="596" spans="1:64" ht="12" customHeight="1">
      <c r="A596" s="333" t="s">
        <v>689</v>
      </c>
      <c r="B596" s="381" t="s">
        <v>431</v>
      </c>
      <c r="C596" s="333" t="s">
        <v>661</v>
      </c>
      <c r="D596" s="381" t="s">
        <v>403</v>
      </c>
      <c r="E596" s="381" t="s">
        <v>1094</v>
      </c>
      <c r="F596" s="381" t="s">
        <v>607</v>
      </c>
      <c r="G596" s="381" t="s">
        <v>394</v>
      </c>
      <c r="H596" s="100" t="s">
        <v>653</v>
      </c>
      <c r="I596" s="381" t="s">
        <v>505</v>
      </c>
      <c r="J596" s="382">
        <v>324179.98</v>
      </c>
      <c r="K596" s="382">
        <v>217446.91</v>
      </c>
      <c r="L596" s="191" t="str">
        <f t="shared" si="455"/>
        <v>907014190501313008000024322501</v>
      </c>
      <c r="M596" s="192">
        <f t="array" ref="M596">IF(COUNT(SEARCH(Удалить_Роспись_КВСР,$B596)*SEARCH(Удалить_Роспись_ПБС,$C596)*SEARCH(Удалить_Роспись_КФСР, $D596)*SEARCH(Удалить_Роспись_КЦСР,$E596)*SEARCH(Удалить_Роспись_КВР,$F596)*SEARCH(Удалить_Роспись_ЭК,$H596)*SEARCH(Удалить_Роспись_КР,$I596))&gt;0,0,1)</f>
        <v>1</v>
      </c>
      <c r="N596" s="192">
        <v>0</v>
      </c>
      <c r="O596" s="192" t="str">
        <f t="shared" si="456"/>
        <v/>
      </c>
      <c r="P596" s="192" t="str">
        <f t="shared" ref="P596:P659" si="497">IF($E596="092Л000","воз","")</f>
        <v/>
      </c>
      <c r="Q596" s="300" t="str">
        <f t="shared" si="457"/>
        <v/>
      </c>
      <c r="R596" s="300" t="str">
        <f t="shared" si="458"/>
        <v/>
      </c>
      <c r="S596" s="300" t="str">
        <f t="shared" si="459"/>
        <v/>
      </c>
      <c r="T596" s="192" t="str">
        <f t="shared" si="460"/>
        <v/>
      </c>
      <c r="U596" s="303" t="str">
        <f t="shared" si="461"/>
        <v/>
      </c>
      <c r="V596" s="300" t="str">
        <f t="shared" si="462"/>
        <v/>
      </c>
      <c r="W596" s="192" t="str">
        <f t="shared" si="463"/>
        <v/>
      </c>
      <c r="X596" s="303" t="str">
        <f t="shared" si="464"/>
        <v/>
      </c>
      <c r="Y596" s="300" t="str">
        <f t="shared" si="465"/>
        <v/>
      </c>
      <c r="Z596" s="300" t="str">
        <f t="shared" si="466"/>
        <v/>
      </c>
      <c r="AA596" s="303" t="str">
        <f t="shared" si="467"/>
        <v/>
      </c>
      <c r="AB596" s="300" t="str">
        <f t="shared" si="468"/>
        <v/>
      </c>
      <c r="AC596" s="300" t="str">
        <f t="shared" si="469"/>
        <v/>
      </c>
      <c r="AD596" s="300" t="str">
        <f t="shared" si="470"/>
        <v/>
      </c>
      <c r="AE596" s="192" t="str">
        <f t="shared" si="471"/>
        <v/>
      </c>
      <c r="AF596" s="192" t="str">
        <f t="shared" si="472"/>
        <v/>
      </c>
      <c r="AG596" s="192"/>
      <c r="AJ596" s="300" t="str">
        <f t="shared" si="473"/>
        <v/>
      </c>
      <c r="AK596" s="300" t="str">
        <f t="shared" si="474"/>
        <v/>
      </c>
      <c r="AL596" s="300" t="str">
        <f t="shared" si="475"/>
        <v/>
      </c>
      <c r="AM596" s="300" t="str">
        <f t="shared" si="476"/>
        <v/>
      </c>
      <c r="AN596" s="300" t="str">
        <f t="shared" si="477"/>
        <v>жил</v>
      </c>
      <c r="AO596" s="300" t="str">
        <f t="shared" si="478"/>
        <v/>
      </c>
      <c r="AP596" s="300" t="str">
        <f t="shared" si="479"/>
        <v/>
      </c>
      <c r="AQ596" s="300" t="str">
        <f t="shared" si="480"/>
        <v/>
      </c>
      <c r="AR596" s="306" t="str">
        <f t="shared" si="481"/>
        <v/>
      </c>
      <c r="AS596" s="300" t="str">
        <f t="shared" si="482"/>
        <v/>
      </c>
      <c r="AT596" s="300" t="str">
        <f t="shared" si="483"/>
        <v/>
      </c>
      <c r="AU596" s="192" t="str">
        <f t="shared" si="484"/>
        <v>жил</v>
      </c>
      <c r="AV596" s="192" t="str">
        <f t="shared" si="485"/>
        <v>жил90701419общпро</v>
      </c>
      <c r="AW596" s="191">
        <f t="shared" si="486"/>
        <v>324179.98</v>
      </c>
      <c r="AX596" s="191">
        <f t="shared" si="487"/>
        <v>217446.91</v>
      </c>
      <c r="AY596" s="191">
        <f t="shared" si="488"/>
        <v>0</v>
      </c>
      <c r="AZ596" s="191">
        <f t="shared" si="489"/>
        <v>0</v>
      </c>
      <c r="BA596" s="193">
        <f t="shared" si="490"/>
        <v>1</v>
      </c>
      <c r="BB596" s="193">
        <f t="shared" si="491"/>
        <v>1</v>
      </c>
      <c r="BC596" s="193">
        <f t="shared" si="492"/>
        <v>1</v>
      </c>
      <c r="BD596" s="191">
        <f t="shared" si="454"/>
        <v>0</v>
      </c>
      <c r="BE596" s="191">
        <f t="shared" si="493"/>
        <v>0</v>
      </c>
      <c r="BF596" s="210">
        <f t="shared" si="494"/>
        <v>0</v>
      </c>
      <c r="BG596" s="211">
        <f t="shared" si="495"/>
        <v>0</v>
      </c>
      <c r="BH596" s="289"/>
      <c r="BI596" s="289"/>
      <c r="BJ596" s="228"/>
      <c r="BK596" s="228"/>
      <c r="BL596" s="233" t="str">
        <f t="shared" si="496"/>
        <v>05</v>
      </c>
    </row>
    <row r="597" spans="1:64" ht="12" customHeight="1">
      <c r="A597" s="333" t="s">
        <v>689</v>
      </c>
      <c r="B597" s="381" t="s">
        <v>431</v>
      </c>
      <c r="C597" s="333" t="s">
        <v>661</v>
      </c>
      <c r="D597" s="381" t="s">
        <v>403</v>
      </c>
      <c r="E597" s="381" t="s">
        <v>1094</v>
      </c>
      <c r="F597" s="381" t="s">
        <v>607</v>
      </c>
      <c r="G597" s="381" t="s">
        <v>407</v>
      </c>
      <c r="H597" s="100" t="s">
        <v>653</v>
      </c>
      <c r="I597" s="381" t="s">
        <v>505</v>
      </c>
      <c r="J597" s="382">
        <v>21500</v>
      </c>
      <c r="K597" s="382">
        <v>21500</v>
      </c>
      <c r="L597" s="191" t="str">
        <f t="shared" si="455"/>
        <v>907014190501313008000024331001</v>
      </c>
      <c r="M597" s="192">
        <f t="array" ref="M597">IF(COUNT(SEARCH(Удалить_Роспись_КВСР,$B597)*SEARCH(Удалить_Роспись_ПБС,$C597)*SEARCH(Удалить_Роспись_КФСР, $D597)*SEARCH(Удалить_Роспись_КЦСР,$E597)*SEARCH(Удалить_Роспись_КВР,$F597)*SEARCH(Удалить_Роспись_ЭК,$H597)*SEARCH(Удалить_Роспись_КР,$I597))&gt;0,0,1)</f>
        <v>1</v>
      </c>
      <c r="N597" s="192">
        <v>0</v>
      </c>
      <c r="O597" s="192" t="str">
        <f t="shared" si="456"/>
        <v/>
      </c>
      <c r="P597" s="192" t="str">
        <f t="shared" si="497"/>
        <v/>
      </c>
      <c r="Q597" s="300" t="str">
        <f t="shared" si="457"/>
        <v/>
      </c>
      <c r="R597" s="300" t="str">
        <f t="shared" si="458"/>
        <v/>
      </c>
      <c r="S597" s="300" t="str">
        <f t="shared" si="459"/>
        <v/>
      </c>
      <c r="T597" s="192" t="str">
        <f t="shared" si="460"/>
        <v/>
      </c>
      <c r="U597" s="303" t="str">
        <f t="shared" si="461"/>
        <v/>
      </c>
      <c r="V597" s="300" t="str">
        <f t="shared" si="462"/>
        <v/>
      </c>
      <c r="W597" s="192" t="str">
        <f t="shared" si="463"/>
        <v/>
      </c>
      <c r="X597" s="303" t="str">
        <f t="shared" si="464"/>
        <v/>
      </c>
      <c r="Y597" s="300" t="str">
        <f t="shared" si="465"/>
        <v/>
      </c>
      <c r="Z597" s="300" t="str">
        <f t="shared" si="466"/>
        <v/>
      </c>
      <c r="AA597" s="303" t="str">
        <f t="shared" si="467"/>
        <v/>
      </c>
      <c r="AB597" s="300" t="str">
        <f t="shared" si="468"/>
        <v/>
      </c>
      <c r="AC597" s="300" t="str">
        <f t="shared" si="469"/>
        <v/>
      </c>
      <c r="AD597" s="300" t="str">
        <f t="shared" si="470"/>
        <v/>
      </c>
      <c r="AE597" s="192" t="str">
        <f t="shared" si="471"/>
        <v/>
      </c>
      <c r="AF597" s="192" t="str">
        <f t="shared" si="472"/>
        <v/>
      </c>
      <c r="AG597" s="192"/>
      <c r="AJ597" s="300" t="str">
        <f t="shared" si="473"/>
        <v/>
      </c>
      <c r="AK597" s="300" t="str">
        <f t="shared" si="474"/>
        <v/>
      </c>
      <c r="AL597" s="300" t="str">
        <f t="shared" si="475"/>
        <v/>
      </c>
      <c r="AM597" s="300" t="str">
        <f t="shared" si="476"/>
        <v/>
      </c>
      <c r="AN597" s="300" t="str">
        <f t="shared" si="477"/>
        <v>жил</v>
      </c>
      <c r="AO597" s="300" t="str">
        <f t="shared" si="478"/>
        <v/>
      </c>
      <c r="AP597" s="300" t="str">
        <f t="shared" si="479"/>
        <v/>
      </c>
      <c r="AQ597" s="300" t="str">
        <f t="shared" si="480"/>
        <v/>
      </c>
      <c r="AR597" s="306" t="str">
        <f t="shared" si="481"/>
        <v/>
      </c>
      <c r="AS597" s="300" t="str">
        <f t="shared" si="482"/>
        <v/>
      </c>
      <c r="AT597" s="300" t="str">
        <f t="shared" si="483"/>
        <v/>
      </c>
      <c r="AU597" s="192" t="str">
        <f t="shared" si="484"/>
        <v>жил</v>
      </c>
      <c r="AV597" s="192" t="str">
        <f t="shared" si="485"/>
        <v>жил90701419общосн</v>
      </c>
      <c r="AW597" s="191">
        <f t="shared" si="486"/>
        <v>21500</v>
      </c>
      <c r="AX597" s="191">
        <f t="shared" si="487"/>
        <v>21500</v>
      </c>
      <c r="AY597" s="191">
        <f t="shared" si="488"/>
        <v>0</v>
      </c>
      <c r="AZ597" s="191">
        <f t="shared" si="489"/>
        <v>0</v>
      </c>
      <c r="BA597" s="193">
        <f t="shared" si="490"/>
        <v>1</v>
      </c>
      <c r="BB597" s="193">
        <f t="shared" si="491"/>
        <v>1</v>
      </c>
      <c r="BC597" s="193">
        <f t="shared" si="492"/>
        <v>1</v>
      </c>
      <c r="BD597" s="191">
        <f t="shared" si="454"/>
        <v>0</v>
      </c>
      <c r="BE597" s="191">
        <f t="shared" si="493"/>
        <v>0</v>
      </c>
      <c r="BF597" s="210">
        <f t="shared" si="494"/>
        <v>0</v>
      </c>
      <c r="BG597" s="211">
        <f t="shared" si="495"/>
        <v>0</v>
      </c>
      <c r="BH597" s="289"/>
      <c r="BI597" s="289"/>
      <c r="BJ597" s="228"/>
      <c r="BK597" s="228"/>
      <c r="BL597" s="233" t="str">
        <f t="shared" si="496"/>
        <v>05</v>
      </c>
    </row>
    <row r="598" spans="1:64" ht="12" customHeight="1">
      <c r="A598" s="333" t="s">
        <v>689</v>
      </c>
      <c r="B598" s="381" t="s">
        <v>431</v>
      </c>
      <c r="C598" s="333" t="s">
        <v>661</v>
      </c>
      <c r="D598" s="381" t="s">
        <v>403</v>
      </c>
      <c r="E598" s="381" t="s">
        <v>1094</v>
      </c>
      <c r="F598" s="381" t="s">
        <v>607</v>
      </c>
      <c r="G598" s="381" t="s">
        <v>397</v>
      </c>
      <c r="H598" s="100" t="s">
        <v>653</v>
      </c>
      <c r="I598" s="381" t="s">
        <v>505</v>
      </c>
      <c r="J598" s="382">
        <v>883531.97</v>
      </c>
      <c r="K598" s="382">
        <v>883531.97</v>
      </c>
      <c r="L598" s="191" t="str">
        <f t="shared" si="455"/>
        <v>907014190501313008000024334001</v>
      </c>
      <c r="M598" s="192">
        <f t="array" ref="M598">IF(COUNT(SEARCH(Удалить_Роспись_КВСР,$B598)*SEARCH(Удалить_Роспись_ПБС,$C598)*SEARCH(Удалить_Роспись_КФСР, $D598)*SEARCH(Удалить_Роспись_КЦСР,$E598)*SEARCH(Удалить_Роспись_КВР,$F598)*SEARCH(Удалить_Роспись_ЭК,$H598)*SEARCH(Удалить_Роспись_КР,$I598))&gt;0,0,1)</f>
        <v>1</v>
      </c>
      <c r="N598" s="192">
        <v>0</v>
      </c>
      <c r="O598" s="192" t="str">
        <f t="shared" si="456"/>
        <v/>
      </c>
      <c r="P598" s="192" t="str">
        <f t="shared" si="497"/>
        <v/>
      </c>
      <c r="Q598" s="300" t="str">
        <f t="shared" si="457"/>
        <v/>
      </c>
      <c r="R598" s="300" t="str">
        <f t="shared" si="458"/>
        <v/>
      </c>
      <c r="S598" s="300" t="str">
        <f t="shared" si="459"/>
        <v/>
      </c>
      <c r="T598" s="192" t="str">
        <f t="shared" si="460"/>
        <v/>
      </c>
      <c r="U598" s="303" t="str">
        <f t="shared" si="461"/>
        <v/>
      </c>
      <c r="V598" s="300" t="str">
        <f t="shared" si="462"/>
        <v/>
      </c>
      <c r="W598" s="192" t="str">
        <f t="shared" si="463"/>
        <v/>
      </c>
      <c r="X598" s="303" t="str">
        <f t="shared" si="464"/>
        <v/>
      </c>
      <c r="Y598" s="300" t="str">
        <f t="shared" si="465"/>
        <v/>
      </c>
      <c r="Z598" s="300" t="str">
        <f t="shared" si="466"/>
        <v/>
      </c>
      <c r="AA598" s="303" t="str">
        <f t="shared" si="467"/>
        <v/>
      </c>
      <c r="AB598" s="300" t="str">
        <f t="shared" si="468"/>
        <v/>
      </c>
      <c r="AC598" s="300" t="str">
        <f t="shared" si="469"/>
        <v/>
      </c>
      <c r="AD598" s="300" t="str">
        <f t="shared" si="470"/>
        <v/>
      </c>
      <c r="AE598" s="192" t="str">
        <f t="shared" si="471"/>
        <v/>
      </c>
      <c r="AF598" s="192" t="str">
        <f t="shared" si="472"/>
        <v/>
      </c>
      <c r="AG598" s="192"/>
      <c r="AJ598" s="300" t="str">
        <f t="shared" si="473"/>
        <v/>
      </c>
      <c r="AK598" s="300" t="str">
        <f t="shared" si="474"/>
        <v/>
      </c>
      <c r="AL598" s="300" t="str">
        <f t="shared" si="475"/>
        <v/>
      </c>
      <c r="AM598" s="300" t="str">
        <f t="shared" si="476"/>
        <v/>
      </c>
      <c r="AN598" s="300" t="str">
        <f t="shared" si="477"/>
        <v>жил</v>
      </c>
      <c r="AO598" s="300" t="str">
        <f t="shared" si="478"/>
        <v/>
      </c>
      <c r="AP598" s="300" t="str">
        <f t="shared" si="479"/>
        <v/>
      </c>
      <c r="AQ598" s="300" t="str">
        <f t="shared" si="480"/>
        <v/>
      </c>
      <c r="AR598" s="306" t="str">
        <f t="shared" si="481"/>
        <v/>
      </c>
      <c r="AS598" s="300" t="str">
        <f t="shared" si="482"/>
        <v/>
      </c>
      <c r="AT598" s="300" t="str">
        <f t="shared" si="483"/>
        <v/>
      </c>
      <c r="AU598" s="192" t="str">
        <f t="shared" si="484"/>
        <v>жил</v>
      </c>
      <c r="AV598" s="192" t="str">
        <f t="shared" si="485"/>
        <v>жил90701419общпро</v>
      </c>
      <c r="AW598" s="191">
        <f t="shared" si="486"/>
        <v>883531.97</v>
      </c>
      <c r="AX598" s="191">
        <f t="shared" si="487"/>
        <v>883531.97</v>
      </c>
      <c r="AY598" s="191">
        <f t="shared" si="488"/>
        <v>0</v>
      </c>
      <c r="AZ598" s="191">
        <f t="shared" si="489"/>
        <v>0</v>
      </c>
      <c r="BA598" s="193">
        <f t="shared" si="490"/>
        <v>1</v>
      </c>
      <c r="BB598" s="193">
        <f t="shared" si="491"/>
        <v>1</v>
      </c>
      <c r="BC598" s="193">
        <f t="shared" si="492"/>
        <v>1</v>
      </c>
      <c r="BD598" s="191">
        <f t="shared" si="454"/>
        <v>0</v>
      </c>
      <c r="BE598" s="191">
        <f t="shared" si="493"/>
        <v>0</v>
      </c>
      <c r="BF598" s="210">
        <f t="shared" si="494"/>
        <v>0</v>
      </c>
      <c r="BG598" s="211">
        <f t="shared" si="495"/>
        <v>0</v>
      </c>
      <c r="BH598" s="289"/>
      <c r="BI598" s="289"/>
      <c r="BJ598" s="228"/>
      <c r="BK598" s="228"/>
      <c r="BL598" s="233" t="str">
        <f t="shared" si="496"/>
        <v>05</v>
      </c>
    </row>
    <row r="599" spans="1:64" ht="12" customHeight="1">
      <c r="A599" s="333" t="s">
        <v>689</v>
      </c>
      <c r="B599" s="381" t="s">
        <v>431</v>
      </c>
      <c r="C599" s="333" t="s">
        <v>661</v>
      </c>
      <c r="D599" s="381" t="s">
        <v>404</v>
      </c>
      <c r="E599" s="381" t="s">
        <v>1095</v>
      </c>
      <c r="F599" s="381" t="s">
        <v>586</v>
      </c>
      <c r="G599" s="381" t="s">
        <v>389</v>
      </c>
      <c r="H599" s="100" t="s">
        <v>653</v>
      </c>
      <c r="I599" s="381" t="s">
        <v>505</v>
      </c>
      <c r="J599" s="382">
        <v>111940.32</v>
      </c>
      <c r="K599" s="382">
        <v>3035.72</v>
      </c>
      <c r="L599" s="191" t="str">
        <f t="shared" si="455"/>
        <v>907014190502311008003024422601</v>
      </c>
      <c r="M599" s="192">
        <f t="array" ref="M599">IF(COUNT(SEARCH(Удалить_Роспись_КВСР,$B599)*SEARCH(Удалить_Роспись_ПБС,$C599)*SEARCH(Удалить_Роспись_КФСР, $D599)*SEARCH(Удалить_Роспись_КЦСР,$E599)*SEARCH(Удалить_Роспись_КВР,$F599)*SEARCH(Удалить_Роспись_ЭК,$H599)*SEARCH(Удалить_Роспись_КР,$I599))&gt;0,0,1)</f>
        <v>1</v>
      </c>
      <c r="N599" s="192">
        <v>0</v>
      </c>
      <c r="O599" s="192" t="str">
        <f t="shared" si="456"/>
        <v/>
      </c>
      <c r="P599" s="192" t="str">
        <f t="shared" si="497"/>
        <v/>
      </c>
      <c r="Q599" s="300" t="str">
        <f t="shared" si="457"/>
        <v/>
      </c>
      <c r="R599" s="300" t="str">
        <f t="shared" si="458"/>
        <v/>
      </c>
      <c r="S599" s="300" t="str">
        <f t="shared" si="459"/>
        <v/>
      </c>
      <c r="T599" s="192" t="str">
        <f t="shared" si="460"/>
        <v/>
      </c>
      <c r="U599" s="303" t="str">
        <f t="shared" si="461"/>
        <v/>
      </c>
      <c r="V599" s="300" t="str">
        <f t="shared" si="462"/>
        <v/>
      </c>
      <c r="W599" s="192" t="str">
        <f t="shared" si="463"/>
        <v/>
      </c>
      <c r="X599" s="303" t="str">
        <f t="shared" si="464"/>
        <v/>
      </c>
      <c r="Y599" s="300" t="str">
        <f t="shared" si="465"/>
        <v/>
      </c>
      <c r="Z599" s="300" t="str">
        <f t="shared" si="466"/>
        <v/>
      </c>
      <c r="AA599" s="303" t="str">
        <f t="shared" si="467"/>
        <v/>
      </c>
      <c r="AB599" s="300" t="str">
        <f t="shared" si="468"/>
        <v/>
      </c>
      <c r="AC599" s="300" t="str">
        <f t="shared" si="469"/>
        <v/>
      </c>
      <c r="AD599" s="300" t="str">
        <f t="shared" si="470"/>
        <v/>
      </c>
      <c r="AE599" s="192" t="str">
        <f t="shared" si="471"/>
        <v/>
      </c>
      <c r="AF599" s="192" t="str">
        <f t="shared" si="472"/>
        <v/>
      </c>
      <c r="AG599" s="192"/>
      <c r="AJ599" s="300" t="str">
        <f t="shared" si="473"/>
        <v/>
      </c>
      <c r="AK599" s="300" t="str">
        <f t="shared" si="474"/>
        <v/>
      </c>
      <c r="AL599" s="300" t="str">
        <f t="shared" si="475"/>
        <v/>
      </c>
      <c r="AM599" s="300" t="str">
        <f t="shared" si="476"/>
        <v/>
      </c>
      <c r="AN599" s="300" t="str">
        <f t="shared" si="477"/>
        <v/>
      </c>
      <c r="AO599" s="300" t="str">
        <f t="shared" si="478"/>
        <v/>
      </c>
      <c r="AP599" s="300" t="str">
        <f t="shared" si="479"/>
        <v/>
      </c>
      <c r="AQ599" s="300" t="str">
        <f t="shared" si="480"/>
        <v/>
      </c>
      <c r="AR599" s="306" t="str">
        <f t="shared" si="481"/>
        <v/>
      </c>
      <c r="AS599" s="300" t="str">
        <f t="shared" si="482"/>
        <v/>
      </c>
      <c r="AT599" s="300" t="str">
        <f t="shared" si="483"/>
        <v/>
      </c>
      <c r="AU599" s="192" t="str">
        <f t="shared" si="484"/>
        <v>рбс</v>
      </c>
      <c r="AV599" s="192" t="str">
        <f t="shared" si="485"/>
        <v>рбс90701419общпро</v>
      </c>
      <c r="AW599" s="191">
        <f t="shared" si="486"/>
        <v>111940.32</v>
      </c>
      <c r="AX599" s="191">
        <f t="shared" si="487"/>
        <v>3035.72</v>
      </c>
      <c r="AY599" s="191">
        <f t="shared" si="488"/>
        <v>0</v>
      </c>
      <c r="AZ599" s="191">
        <f t="shared" si="489"/>
        <v>0</v>
      </c>
      <c r="BA599" s="193">
        <f t="shared" si="490"/>
        <v>1</v>
      </c>
      <c r="BB599" s="193">
        <f t="shared" si="491"/>
        <v>1</v>
      </c>
      <c r="BC599" s="193">
        <f t="shared" si="492"/>
        <v>1</v>
      </c>
      <c r="BD599" s="191">
        <f t="shared" si="454"/>
        <v>0</v>
      </c>
      <c r="BE599" s="191">
        <f t="shared" si="493"/>
        <v>0</v>
      </c>
      <c r="BF599" s="210">
        <f t="shared" si="494"/>
        <v>0</v>
      </c>
      <c r="BG599" s="211">
        <f t="shared" si="495"/>
        <v>0</v>
      </c>
      <c r="BH599" s="289"/>
      <c r="BI599" s="289"/>
      <c r="BJ599" s="228"/>
      <c r="BK599" s="228"/>
      <c r="BL599" s="233" t="str">
        <f t="shared" si="496"/>
        <v>05</v>
      </c>
    </row>
    <row r="600" spans="1:64" ht="12" customHeight="1">
      <c r="A600" s="333" t="s">
        <v>689</v>
      </c>
      <c r="B600" s="381" t="s">
        <v>431</v>
      </c>
      <c r="C600" s="333" t="s">
        <v>661</v>
      </c>
      <c r="D600" s="381" t="s">
        <v>404</v>
      </c>
      <c r="E600" s="381" t="s">
        <v>896</v>
      </c>
      <c r="F600" s="381" t="s">
        <v>586</v>
      </c>
      <c r="G600" s="381" t="s">
        <v>389</v>
      </c>
      <c r="H600" s="100" t="s">
        <v>653</v>
      </c>
      <c r="I600" s="381" t="s">
        <v>505</v>
      </c>
      <c r="J600" s="382">
        <v>62731.4</v>
      </c>
      <c r="K600" s="382">
        <v>53066.46</v>
      </c>
      <c r="L600" s="191" t="str">
        <f t="shared" si="455"/>
        <v>90701419050290900Ш000024422601</v>
      </c>
      <c r="M600" s="192">
        <f t="array" ref="M600">IF(COUNT(SEARCH(Удалить_Роспись_КВСР,$B600)*SEARCH(Удалить_Роспись_ПБС,$C600)*SEARCH(Удалить_Роспись_КФСР, $D600)*SEARCH(Удалить_Роспись_КЦСР,$E600)*SEARCH(Удалить_Роспись_КВР,$F600)*SEARCH(Удалить_Роспись_ЭК,$H600)*SEARCH(Удалить_Роспись_КР,$I600))&gt;0,0,1)</f>
        <v>1</v>
      </c>
      <c r="N600" s="192">
        <f>IF(COUNT(SEARCH(Удалить_Индекс_КВСР,$B600)*SEARCH(Удалить_Индекс_ПБС,$C600)*SEARCH(Удалить_Индекс_КФСР,$D600)*SEARCH(Удалить_Индекс_КЦСР,$E600)*SEARCH(Удалить_Индекс_КВР,$F600)*SEARCH(Удалить_Индекс_ЭК,$H600)*SEARCH(Удалить_Индекс_КР,$I600))&gt;0,0,1)</f>
        <v>1</v>
      </c>
      <c r="O600" s="192" t="str">
        <f t="shared" si="456"/>
        <v/>
      </c>
      <c r="P600" s="192" t="str">
        <f t="shared" si="497"/>
        <v/>
      </c>
      <c r="Q600" s="300" t="str">
        <f t="shared" si="457"/>
        <v/>
      </c>
      <c r="R600" s="300" t="str">
        <f t="shared" si="458"/>
        <v/>
      </c>
      <c r="S600" s="300" t="str">
        <f t="shared" si="459"/>
        <v/>
      </c>
      <c r="T600" s="192" t="str">
        <f t="shared" si="460"/>
        <v/>
      </c>
      <c r="U600" s="303" t="str">
        <f t="shared" si="461"/>
        <v/>
      </c>
      <c r="V600" s="300" t="str">
        <f t="shared" si="462"/>
        <v/>
      </c>
      <c r="W600" s="192" t="str">
        <f t="shared" si="463"/>
        <v/>
      </c>
      <c r="X600" s="303" t="str">
        <f t="shared" si="464"/>
        <v/>
      </c>
      <c r="Y600" s="300" t="str">
        <f t="shared" si="465"/>
        <v/>
      </c>
      <c r="Z600" s="300" t="str">
        <f t="shared" si="466"/>
        <v/>
      </c>
      <c r="AA600" s="303" t="str">
        <f t="shared" si="467"/>
        <v/>
      </c>
      <c r="AB600" s="300" t="str">
        <f t="shared" si="468"/>
        <v/>
      </c>
      <c r="AC600" s="300" t="str">
        <f t="shared" si="469"/>
        <v/>
      </c>
      <c r="AD600" s="300" t="str">
        <f t="shared" si="470"/>
        <v/>
      </c>
      <c r="AE600" s="192" t="str">
        <f t="shared" si="471"/>
        <v/>
      </c>
      <c r="AF600" s="192" t="str">
        <f t="shared" si="472"/>
        <v/>
      </c>
      <c r="AG600" s="192"/>
      <c r="AJ600" s="300" t="str">
        <f t="shared" si="473"/>
        <v/>
      </c>
      <c r="AK600" s="300" t="str">
        <f t="shared" si="474"/>
        <v/>
      </c>
      <c r="AL600" s="300" t="str">
        <f t="shared" si="475"/>
        <v/>
      </c>
      <c r="AM600" s="300" t="str">
        <f t="shared" si="476"/>
        <v/>
      </c>
      <c r="AN600" s="300" t="str">
        <f t="shared" si="477"/>
        <v/>
      </c>
      <c r="AO600" s="300" t="str">
        <f t="shared" si="478"/>
        <v/>
      </c>
      <c r="AP600" s="300" t="str">
        <f t="shared" si="479"/>
        <v/>
      </c>
      <c r="AQ600" s="300" t="str">
        <f t="shared" si="480"/>
        <v/>
      </c>
      <c r="AR600" s="306" t="str">
        <f t="shared" si="481"/>
        <v/>
      </c>
      <c r="AS600" s="300" t="str">
        <f t="shared" si="482"/>
        <v/>
      </c>
      <c r="AT600" s="300" t="str">
        <f t="shared" si="483"/>
        <v/>
      </c>
      <c r="AU600" s="192" t="str">
        <f t="shared" si="484"/>
        <v>рбс</v>
      </c>
      <c r="AV600" s="192" t="str">
        <f t="shared" si="485"/>
        <v>рбс90701419общпро</v>
      </c>
      <c r="AW600" s="191">
        <f t="shared" si="486"/>
        <v>62731.4</v>
      </c>
      <c r="AX600" s="191">
        <f t="shared" si="487"/>
        <v>53066.46</v>
      </c>
      <c r="AY600" s="191">
        <f t="shared" si="488"/>
        <v>62731.4</v>
      </c>
      <c r="AZ600" s="191">
        <f t="shared" si="489"/>
        <v>53066.46</v>
      </c>
      <c r="BA600" s="193">
        <f t="shared" si="490"/>
        <v>1</v>
      </c>
      <c r="BB600" s="193">
        <f t="shared" si="491"/>
        <v>1</v>
      </c>
      <c r="BC600" s="193">
        <f t="shared" si="492"/>
        <v>1</v>
      </c>
      <c r="BD600" s="191">
        <f t="shared" si="454"/>
        <v>62731.4</v>
      </c>
      <c r="BE600" s="191">
        <f t="shared" si="493"/>
        <v>53066.46</v>
      </c>
      <c r="BF600" s="210">
        <f t="shared" si="494"/>
        <v>62731.4</v>
      </c>
      <c r="BG600" s="211">
        <f t="shared" si="495"/>
        <v>62731.4</v>
      </c>
      <c r="BH600" s="289"/>
      <c r="BI600" s="289"/>
      <c r="BJ600" s="228"/>
      <c r="BK600" s="228"/>
      <c r="BL600" s="233" t="str">
        <f t="shared" si="496"/>
        <v>05</v>
      </c>
    </row>
    <row r="601" spans="1:64" ht="12" hidden="1" customHeight="1">
      <c r="A601" s="333" t="s">
        <v>689</v>
      </c>
      <c r="B601" s="381" t="s">
        <v>431</v>
      </c>
      <c r="C601" s="333" t="s">
        <v>661</v>
      </c>
      <c r="D601" s="381" t="s">
        <v>406</v>
      </c>
      <c r="E601" s="381" t="s">
        <v>1096</v>
      </c>
      <c r="F601" s="381" t="s">
        <v>586</v>
      </c>
      <c r="G601" s="381" t="s">
        <v>394</v>
      </c>
      <c r="H601" s="100" t="s">
        <v>653</v>
      </c>
      <c r="I601" s="381" t="s">
        <v>339</v>
      </c>
      <c r="J601" s="382">
        <v>446800</v>
      </c>
      <c r="K601" s="382">
        <v>446800</v>
      </c>
      <c r="L601" s="191" t="str">
        <f t="shared" si="455"/>
        <v>907014190503311007741024422510</v>
      </c>
      <c r="M601" s="192">
        <f t="array" ref="M601">IF(COUNT(SEARCH(Удалить_Роспись_КВСР,$B601)*SEARCH(Удалить_Роспись_ПБС,$C601)*SEARCH(Удалить_Роспись_КФСР, $D601)*SEARCH(Удалить_Роспись_КЦСР,$E601)*SEARCH(Удалить_Роспись_КВР,$F601)*SEARCH(Удалить_Роспись_ЭК,$H601)*SEARCH(Удалить_Роспись_КР,$I601))&gt;0,0,1)</f>
        <v>0</v>
      </c>
      <c r="N601" s="192">
        <v>0</v>
      </c>
      <c r="O601" s="192" t="str">
        <f t="shared" si="456"/>
        <v/>
      </c>
      <c r="P601" s="192" t="str">
        <f t="shared" si="497"/>
        <v/>
      </c>
      <c r="Q601" s="300" t="str">
        <f t="shared" si="457"/>
        <v/>
      </c>
      <c r="R601" s="300" t="str">
        <f t="shared" si="458"/>
        <v/>
      </c>
      <c r="S601" s="300" t="str">
        <f t="shared" si="459"/>
        <v/>
      </c>
      <c r="T601" s="192" t="str">
        <f t="shared" si="460"/>
        <v/>
      </c>
      <c r="U601" s="303" t="str">
        <f t="shared" si="461"/>
        <v/>
      </c>
      <c r="V601" s="300" t="str">
        <f t="shared" si="462"/>
        <v/>
      </c>
      <c r="W601" s="192" t="str">
        <f t="shared" si="463"/>
        <v/>
      </c>
      <c r="X601" s="303" t="str">
        <f t="shared" si="464"/>
        <v/>
      </c>
      <c r="Y601" s="300" t="str">
        <f t="shared" si="465"/>
        <v/>
      </c>
      <c r="Z601" s="300" t="str">
        <f t="shared" si="466"/>
        <v/>
      </c>
      <c r="AA601" s="303" t="str">
        <f t="shared" si="467"/>
        <v/>
      </c>
      <c r="AB601" s="300" t="str">
        <f t="shared" si="468"/>
        <v/>
      </c>
      <c r="AC601" s="300" t="str">
        <f t="shared" si="469"/>
        <v/>
      </c>
      <c r="AD601" s="300" t="str">
        <f t="shared" si="470"/>
        <v/>
      </c>
      <c r="AE601" s="192" t="str">
        <f t="shared" si="471"/>
        <v/>
      </c>
      <c r="AF601" s="192" t="str">
        <f t="shared" si="472"/>
        <v/>
      </c>
      <c r="AG601" s="192"/>
      <c r="AJ601" s="300" t="str">
        <f t="shared" si="473"/>
        <v/>
      </c>
      <c r="AK601" s="300" t="str">
        <f t="shared" si="474"/>
        <v/>
      </c>
      <c r="AL601" s="300" t="str">
        <f t="shared" si="475"/>
        <v>бла</v>
      </c>
      <c r="AM601" s="300" t="str">
        <f t="shared" si="476"/>
        <v/>
      </c>
      <c r="AN601" s="300" t="str">
        <f t="shared" si="477"/>
        <v/>
      </c>
      <c r="AO601" s="300" t="str">
        <f t="shared" si="478"/>
        <v/>
      </c>
      <c r="AP601" s="300" t="str">
        <f t="shared" si="479"/>
        <v/>
      </c>
      <c r="AQ601" s="300" t="str">
        <f t="shared" si="480"/>
        <v/>
      </c>
      <c r="AR601" s="306" t="str">
        <f t="shared" si="481"/>
        <v/>
      </c>
      <c r="AS601" s="300" t="str">
        <f t="shared" si="482"/>
        <v/>
      </c>
      <c r="AT601" s="300" t="str">
        <f t="shared" si="483"/>
        <v/>
      </c>
      <c r="AU601" s="192" t="str">
        <f t="shared" si="484"/>
        <v>бла</v>
      </c>
      <c r="AV601" s="192" t="str">
        <f t="shared" si="485"/>
        <v>бла90701419общпро</v>
      </c>
      <c r="AW601" s="191">
        <f t="shared" si="486"/>
        <v>0</v>
      </c>
      <c r="AX601" s="191">
        <f t="shared" si="487"/>
        <v>0</v>
      </c>
      <c r="AY601" s="191">
        <f t="shared" si="488"/>
        <v>0</v>
      </c>
      <c r="AZ601" s="191">
        <f t="shared" si="489"/>
        <v>0</v>
      </c>
      <c r="BA601" s="193">
        <f t="shared" si="490"/>
        <v>1</v>
      </c>
      <c r="BB601" s="193">
        <f t="shared" si="491"/>
        <v>1</v>
      </c>
      <c r="BC601" s="193">
        <f t="shared" si="492"/>
        <v>1</v>
      </c>
      <c r="BD601" s="191">
        <f t="shared" si="454"/>
        <v>0</v>
      </c>
      <c r="BE601" s="191">
        <f t="shared" si="493"/>
        <v>0</v>
      </c>
      <c r="BF601" s="210">
        <f t="shared" si="494"/>
        <v>0</v>
      </c>
      <c r="BG601" s="211">
        <f t="shared" si="495"/>
        <v>0</v>
      </c>
      <c r="BH601" s="289"/>
      <c r="BI601" s="289"/>
      <c r="BJ601" s="228"/>
      <c r="BK601" s="228"/>
      <c r="BL601" s="233" t="str">
        <f t="shared" si="496"/>
        <v>05</v>
      </c>
    </row>
    <row r="602" spans="1:64" ht="12" customHeight="1">
      <c r="A602" s="333" t="s">
        <v>689</v>
      </c>
      <c r="B602" s="381" t="s">
        <v>431</v>
      </c>
      <c r="C602" s="333" t="s">
        <v>661</v>
      </c>
      <c r="D602" s="381" t="s">
        <v>406</v>
      </c>
      <c r="E602" s="381" t="s">
        <v>1097</v>
      </c>
      <c r="F602" s="381" t="s">
        <v>586</v>
      </c>
      <c r="G602" s="381" t="s">
        <v>394</v>
      </c>
      <c r="H602" s="100" t="s">
        <v>653</v>
      </c>
      <c r="I602" s="381" t="s">
        <v>505</v>
      </c>
      <c r="J602" s="382">
        <v>150000</v>
      </c>
      <c r="K602" s="382">
        <v>10027.49</v>
      </c>
      <c r="L602" s="191" t="str">
        <f t="shared" si="455"/>
        <v>907014190503311008002024422501</v>
      </c>
      <c r="M602" s="192">
        <f t="array" ref="M602">IF(COUNT(SEARCH(Удалить_Роспись_КВСР,$B602)*SEARCH(Удалить_Роспись_ПБС,$C602)*SEARCH(Удалить_Роспись_КФСР, $D602)*SEARCH(Удалить_Роспись_КЦСР,$E602)*SEARCH(Удалить_Роспись_КВР,$F602)*SEARCH(Удалить_Роспись_ЭК,$H602)*SEARCH(Удалить_Роспись_КР,$I602))&gt;0,0,1)</f>
        <v>1</v>
      </c>
      <c r="N602" s="192">
        <v>0</v>
      </c>
      <c r="O602" s="192" t="str">
        <f t="shared" si="456"/>
        <v/>
      </c>
      <c r="P602" s="192" t="str">
        <f t="shared" si="497"/>
        <v/>
      </c>
      <c r="Q602" s="300" t="str">
        <f t="shared" si="457"/>
        <v/>
      </c>
      <c r="R602" s="300" t="str">
        <f t="shared" si="458"/>
        <v/>
      </c>
      <c r="S602" s="300" t="str">
        <f t="shared" si="459"/>
        <v/>
      </c>
      <c r="T602" s="192" t="str">
        <f t="shared" si="460"/>
        <v/>
      </c>
      <c r="U602" s="303" t="str">
        <f t="shared" si="461"/>
        <v/>
      </c>
      <c r="V602" s="300" t="str">
        <f t="shared" si="462"/>
        <v/>
      </c>
      <c r="W602" s="192" t="str">
        <f t="shared" si="463"/>
        <v/>
      </c>
      <c r="X602" s="303" t="str">
        <f t="shared" si="464"/>
        <v/>
      </c>
      <c r="Y602" s="300" t="str">
        <f t="shared" si="465"/>
        <v/>
      </c>
      <c r="Z602" s="300" t="str">
        <f t="shared" si="466"/>
        <v/>
      </c>
      <c r="AA602" s="303" t="str">
        <f t="shared" si="467"/>
        <v/>
      </c>
      <c r="AB602" s="300" t="str">
        <f t="shared" si="468"/>
        <v/>
      </c>
      <c r="AC602" s="300" t="str">
        <f t="shared" si="469"/>
        <v/>
      </c>
      <c r="AD602" s="300" t="str">
        <f t="shared" si="470"/>
        <v/>
      </c>
      <c r="AE602" s="192" t="str">
        <f t="shared" si="471"/>
        <v/>
      </c>
      <c r="AF602" s="192" t="str">
        <f t="shared" si="472"/>
        <v/>
      </c>
      <c r="AG602" s="192"/>
      <c r="AJ602" s="300" t="str">
        <f t="shared" si="473"/>
        <v/>
      </c>
      <c r="AK602" s="300" t="str">
        <f t="shared" si="474"/>
        <v/>
      </c>
      <c r="AL602" s="300" t="str">
        <f t="shared" si="475"/>
        <v>бла</v>
      </c>
      <c r="AM602" s="300" t="str">
        <f t="shared" si="476"/>
        <v/>
      </c>
      <c r="AN602" s="300" t="str">
        <f t="shared" si="477"/>
        <v/>
      </c>
      <c r="AO602" s="300" t="str">
        <f t="shared" si="478"/>
        <v/>
      </c>
      <c r="AP602" s="300" t="str">
        <f t="shared" si="479"/>
        <v/>
      </c>
      <c r="AQ602" s="300" t="str">
        <f t="shared" si="480"/>
        <v/>
      </c>
      <c r="AR602" s="306" t="str">
        <f t="shared" si="481"/>
        <v/>
      </c>
      <c r="AS602" s="300" t="str">
        <f t="shared" si="482"/>
        <v/>
      </c>
      <c r="AT602" s="300" t="str">
        <f t="shared" si="483"/>
        <v/>
      </c>
      <c r="AU602" s="192" t="str">
        <f t="shared" si="484"/>
        <v>бла</v>
      </c>
      <c r="AV602" s="192" t="str">
        <f t="shared" si="485"/>
        <v>бла90701419общпро</v>
      </c>
      <c r="AW602" s="191">
        <f t="shared" si="486"/>
        <v>150000</v>
      </c>
      <c r="AX602" s="191">
        <f t="shared" si="487"/>
        <v>10027.49</v>
      </c>
      <c r="AY602" s="191">
        <f t="shared" si="488"/>
        <v>0</v>
      </c>
      <c r="AZ602" s="191">
        <f t="shared" si="489"/>
        <v>0</v>
      </c>
      <c r="BA602" s="193">
        <f t="shared" si="490"/>
        <v>1</v>
      </c>
      <c r="BB602" s="193">
        <f t="shared" si="491"/>
        <v>1</v>
      </c>
      <c r="BC602" s="193">
        <f t="shared" si="492"/>
        <v>1</v>
      </c>
      <c r="BD602" s="191">
        <f t="shared" si="454"/>
        <v>0</v>
      </c>
      <c r="BE602" s="191">
        <f t="shared" si="493"/>
        <v>0</v>
      </c>
      <c r="BF602" s="210">
        <f t="shared" si="494"/>
        <v>0</v>
      </c>
      <c r="BG602" s="211">
        <f t="shared" si="495"/>
        <v>0</v>
      </c>
      <c r="BH602" s="289"/>
      <c r="BI602" s="289"/>
      <c r="BJ602" s="228"/>
      <c r="BK602" s="228"/>
      <c r="BL602" s="233" t="str">
        <f t="shared" si="496"/>
        <v>05</v>
      </c>
    </row>
    <row r="603" spans="1:64" ht="12" customHeight="1">
      <c r="A603" s="333" t="s">
        <v>689</v>
      </c>
      <c r="B603" s="381" t="s">
        <v>431</v>
      </c>
      <c r="C603" s="333" t="s">
        <v>661</v>
      </c>
      <c r="D603" s="381" t="s">
        <v>406</v>
      </c>
      <c r="E603" s="381" t="s">
        <v>1097</v>
      </c>
      <c r="F603" s="381" t="s">
        <v>586</v>
      </c>
      <c r="G603" s="381" t="s">
        <v>397</v>
      </c>
      <c r="H603" s="100" t="s">
        <v>653</v>
      </c>
      <c r="I603" s="381" t="s">
        <v>505</v>
      </c>
      <c r="J603" s="382">
        <v>30000</v>
      </c>
      <c r="K603" s="382">
        <v>20260</v>
      </c>
      <c r="L603" s="191" t="str">
        <f t="shared" si="455"/>
        <v>907014190503311008002024434001</v>
      </c>
      <c r="M603" s="192">
        <f t="array" ref="M603">IF(COUNT(SEARCH(Удалить_Роспись_КВСР,$B603)*SEARCH(Удалить_Роспись_ПБС,$C603)*SEARCH(Удалить_Роспись_КФСР, $D603)*SEARCH(Удалить_Роспись_КЦСР,$E603)*SEARCH(Удалить_Роспись_КВР,$F603)*SEARCH(Удалить_Роспись_ЭК,$H603)*SEARCH(Удалить_Роспись_КР,$I603))&gt;0,0,1)</f>
        <v>1</v>
      </c>
      <c r="N603" s="192">
        <v>0</v>
      </c>
      <c r="O603" s="192" t="str">
        <f t="shared" si="456"/>
        <v/>
      </c>
      <c r="P603" s="192" t="str">
        <f t="shared" si="497"/>
        <v/>
      </c>
      <c r="Q603" s="300" t="str">
        <f t="shared" si="457"/>
        <v/>
      </c>
      <c r="R603" s="300" t="str">
        <f t="shared" si="458"/>
        <v/>
      </c>
      <c r="S603" s="300" t="str">
        <f t="shared" si="459"/>
        <v/>
      </c>
      <c r="T603" s="192" t="str">
        <f t="shared" si="460"/>
        <v/>
      </c>
      <c r="U603" s="303" t="str">
        <f t="shared" si="461"/>
        <v/>
      </c>
      <c r="V603" s="300" t="str">
        <f t="shared" si="462"/>
        <v/>
      </c>
      <c r="W603" s="192" t="str">
        <f t="shared" si="463"/>
        <v/>
      </c>
      <c r="X603" s="303" t="str">
        <f t="shared" si="464"/>
        <v/>
      </c>
      <c r="Y603" s="300" t="str">
        <f t="shared" si="465"/>
        <v/>
      </c>
      <c r="Z603" s="300" t="str">
        <f t="shared" si="466"/>
        <v/>
      </c>
      <c r="AA603" s="303" t="str">
        <f t="shared" si="467"/>
        <v/>
      </c>
      <c r="AB603" s="300" t="str">
        <f t="shared" si="468"/>
        <v/>
      </c>
      <c r="AC603" s="300" t="str">
        <f t="shared" si="469"/>
        <v/>
      </c>
      <c r="AD603" s="300" t="str">
        <f t="shared" si="470"/>
        <v/>
      </c>
      <c r="AE603" s="192" t="str">
        <f t="shared" si="471"/>
        <v/>
      </c>
      <c r="AF603" s="192" t="str">
        <f t="shared" si="472"/>
        <v/>
      </c>
      <c r="AG603" s="192"/>
      <c r="AJ603" s="300" t="str">
        <f t="shared" si="473"/>
        <v/>
      </c>
      <c r="AK603" s="300" t="str">
        <f t="shared" si="474"/>
        <v/>
      </c>
      <c r="AL603" s="300" t="str">
        <f t="shared" si="475"/>
        <v>бла</v>
      </c>
      <c r="AM603" s="300" t="str">
        <f t="shared" si="476"/>
        <v/>
      </c>
      <c r="AN603" s="300" t="str">
        <f t="shared" si="477"/>
        <v/>
      </c>
      <c r="AO603" s="300" t="str">
        <f t="shared" si="478"/>
        <v/>
      </c>
      <c r="AP603" s="300" t="str">
        <f t="shared" si="479"/>
        <v/>
      </c>
      <c r="AQ603" s="300" t="str">
        <f t="shared" si="480"/>
        <v/>
      </c>
      <c r="AR603" s="306" t="str">
        <f t="shared" si="481"/>
        <v/>
      </c>
      <c r="AS603" s="300" t="str">
        <f t="shared" si="482"/>
        <v/>
      </c>
      <c r="AT603" s="300" t="str">
        <f t="shared" si="483"/>
        <v/>
      </c>
      <c r="AU603" s="192" t="str">
        <f t="shared" si="484"/>
        <v>бла</v>
      </c>
      <c r="AV603" s="192" t="str">
        <f t="shared" si="485"/>
        <v>бла90701419общпро</v>
      </c>
      <c r="AW603" s="191">
        <f t="shared" si="486"/>
        <v>30000</v>
      </c>
      <c r="AX603" s="191">
        <f t="shared" si="487"/>
        <v>20260</v>
      </c>
      <c r="AY603" s="191">
        <f t="shared" si="488"/>
        <v>0</v>
      </c>
      <c r="AZ603" s="191">
        <f t="shared" si="489"/>
        <v>0</v>
      </c>
      <c r="BA603" s="193">
        <f t="shared" si="490"/>
        <v>1</v>
      </c>
      <c r="BB603" s="193">
        <f t="shared" si="491"/>
        <v>1</v>
      </c>
      <c r="BC603" s="193">
        <f t="shared" si="492"/>
        <v>1</v>
      </c>
      <c r="BD603" s="191">
        <f t="shared" si="454"/>
        <v>0</v>
      </c>
      <c r="BE603" s="191">
        <f t="shared" si="493"/>
        <v>0</v>
      </c>
      <c r="BF603" s="210">
        <f t="shared" si="494"/>
        <v>0</v>
      </c>
      <c r="BG603" s="211">
        <f t="shared" si="495"/>
        <v>0</v>
      </c>
      <c r="BH603" s="289"/>
      <c r="BI603" s="289"/>
      <c r="BJ603" s="228"/>
      <c r="BK603" s="228"/>
      <c r="BL603" s="233" t="str">
        <f t="shared" si="496"/>
        <v>05</v>
      </c>
    </row>
    <row r="604" spans="1:64" ht="12" customHeight="1">
      <c r="A604" s="333" t="s">
        <v>689</v>
      </c>
      <c r="B604" s="381" t="s">
        <v>431</v>
      </c>
      <c r="C604" s="333" t="s">
        <v>661</v>
      </c>
      <c r="D604" s="381" t="s">
        <v>406</v>
      </c>
      <c r="E604" s="381" t="s">
        <v>1095</v>
      </c>
      <c r="F604" s="381" t="s">
        <v>586</v>
      </c>
      <c r="G604" s="381" t="s">
        <v>394</v>
      </c>
      <c r="H604" s="100" t="s">
        <v>653</v>
      </c>
      <c r="I604" s="381" t="s">
        <v>505</v>
      </c>
      <c r="J604" s="382">
        <v>18400</v>
      </c>
      <c r="K604" s="382">
        <v>0</v>
      </c>
      <c r="L604" s="191" t="str">
        <f t="shared" si="455"/>
        <v>907014190503311008003024422501</v>
      </c>
      <c r="M604" s="192">
        <f t="array" ref="M604">IF(COUNT(SEARCH(Удалить_Роспись_КВСР,$B604)*SEARCH(Удалить_Роспись_ПБС,$C604)*SEARCH(Удалить_Роспись_КФСР, $D604)*SEARCH(Удалить_Роспись_КЦСР,$E604)*SEARCH(Удалить_Роспись_КВР,$F604)*SEARCH(Удалить_Роспись_ЭК,$H604)*SEARCH(Удалить_Роспись_КР,$I604))&gt;0,0,1)</f>
        <v>1</v>
      </c>
      <c r="N604" s="192">
        <v>0</v>
      </c>
      <c r="O604" s="192" t="str">
        <f t="shared" si="456"/>
        <v/>
      </c>
      <c r="P604" s="192" t="str">
        <f t="shared" si="497"/>
        <v/>
      </c>
      <c r="Q604" s="300" t="str">
        <f t="shared" si="457"/>
        <v/>
      </c>
      <c r="R604" s="300" t="str">
        <f t="shared" si="458"/>
        <v/>
      </c>
      <c r="S604" s="300" t="str">
        <f t="shared" si="459"/>
        <v/>
      </c>
      <c r="T604" s="192" t="str">
        <f t="shared" si="460"/>
        <v/>
      </c>
      <c r="U604" s="303" t="str">
        <f t="shared" si="461"/>
        <v/>
      </c>
      <c r="V604" s="300" t="str">
        <f t="shared" si="462"/>
        <v/>
      </c>
      <c r="W604" s="192" t="str">
        <f t="shared" si="463"/>
        <v/>
      </c>
      <c r="X604" s="303" t="str">
        <f t="shared" si="464"/>
        <v/>
      </c>
      <c r="Y604" s="300" t="str">
        <f t="shared" si="465"/>
        <v/>
      </c>
      <c r="Z604" s="300" t="str">
        <f t="shared" si="466"/>
        <v/>
      </c>
      <c r="AA604" s="303" t="str">
        <f t="shared" si="467"/>
        <v/>
      </c>
      <c r="AB604" s="300" t="str">
        <f t="shared" si="468"/>
        <v/>
      </c>
      <c r="AC604" s="300" t="str">
        <f t="shared" si="469"/>
        <v/>
      </c>
      <c r="AD604" s="300" t="str">
        <f t="shared" si="470"/>
        <v/>
      </c>
      <c r="AE604" s="192" t="str">
        <f t="shared" si="471"/>
        <v/>
      </c>
      <c r="AF604" s="192" t="str">
        <f t="shared" si="472"/>
        <v/>
      </c>
      <c r="AG604" s="192"/>
      <c r="AJ604" s="300" t="str">
        <f t="shared" si="473"/>
        <v/>
      </c>
      <c r="AK604" s="300" t="str">
        <f t="shared" si="474"/>
        <v/>
      </c>
      <c r="AL604" s="300" t="str">
        <f t="shared" si="475"/>
        <v>бла</v>
      </c>
      <c r="AM604" s="300" t="str">
        <f t="shared" si="476"/>
        <v/>
      </c>
      <c r="AN604" s="300" t="str">
        <f t="shared" si="477"/>
        <v/>
      </c>
      <c r="AO604" s="300" t="str">
        <f t="shared" si="478"/>
        <v/>
      </c>
      <c r="AP604" s="300" t="str">
        <f t="shared" si="479"/>
        <v/>
      </c>
      <c r="AQ604" s="300" t="str">
        <f t="shared" si="480"/>
        <v/>
      </c>
      <c r="AR604" s="306" t="str">
        <f t="shared" si="481"/>
        <v/>
      </c>
      <c r="AS604" s="300" t="str">
        <f t="shared" si="482"/>
        <v/>
      </c>
      <c r="AT604" s="300" t="str">
        <f t="shared" si="483"/>
        <v/>
      </c>
      <c r="AU604" s="192" t="str">
        <f t="shared" si="484"/>
        <v>бла</v>
      </c>
      <c r="AV604" s="192" t="str">
        <f t="shared" si="485"/>
        <v>бла90701419общпро</v>
      </c>
      <c r="AW604" s="191">
        <f t="shared" si="486"/>
        <v>18400</v>
      </c>
      <c r="AX604" s="191">
        <f t="shared" si="487"/>
        <v>0</v>
      </c>
      <c r="AY604" s="191">
        <f t="shared" si="488"/>
        <v>0</v>
      </c>
      <c r="AZ604" s="191">
        <f t="shared" si="489"/>
        <v>0</v>
      </c>
      <c r="BA604" s="193">
        <f t="shared" si="490"/>
        <v>1</v>
      </c>
      <c r="BB604" s="193">
        <f t="shared" si="491"/>
        <v>1</v>
      </c>
      <c r="BC604" s="193">
        <f t="shared" si="492"/>
        <v>1</v>
      </c>
      <c r="BD604" s="191">
        <f t="shared" si="454"/>
        <v>0</v>
      </c>
      <c r="BE604" s="191">
        <f t="shared" si="493"/>
        <v>0</v>
      </c>
      <c r="BF604" s="210">
        <f t="shared" si="494"/>
        <v>0</v>
      </c>
      <c r="BG604" s="211">
        <f t="shared" si="495"/>
        <v>0</v>
      </c>
      <c r="BH604" s="289"/>
      <c r="BI604" s="289"/>
      <c r="BJ604" s="228"/>
      <c r="BK604" s="228"/>
      <c r="BL604" s="233" t="str">
        <f t="shared" si="496"/>
        <v>05</v>
      </c>
    </row>
    <row r="605" spans="1:64" ht="12" customHeight="1">
      <c r="A605" s="333" t="s">
        <v>689</v>
      </c>
      <c r="B605" s="381" t="s">
        <v>431</v>
      </c>
      <c r="C605" s="333" t="s">
        <v>661</v>
      </c>
      <c r="D605" s="381" t="s">
        <v>406</v>
      </c>
      <c r="E605" s="381" t="s">
        <v>1098</v>
      </c>
      <c r="F605" s="381" t="s">
        <v>586</v>
      </c>
      <c r="G605" s="381" t="s">
        <v>394</v>
      </c>
      <c r="H605" s="100" t="s">
        <v>653</v>
      </c>
      <c r="I605" s="381" t="s">
        <v>505</v>
      </c>
      <c r="J605" s="382">
        <v>76035.679999999993</v>
      </c>
      <c r="K605" s="382">
        <v>76035.679999999993</v>
      </c>
      <c r="L605" s="191" t="str">
        <f t="shared" si="455"/>
        <v>907014190503311008004024422501</v>
      </c>
      <c r="M605" s="192">
        <f t="array" ref="M605">IF(COUNT(SEARCH(Удалить_Роспись_КВСР,$B605)*SEARCH(Удалить_Роспись_ПБС,$C605)*SEARCH(Удалить_Роспись_КФСР, $D605)*SEARCH(Удалить_Роспись_КЦСР,$E605)*SEARCH(Удалить_Роспись_КВР,$F605)*SEARCH(Удалить_Роспись_ЭК,$H605)*SEARCH(Удалить_Роспись_КР,$I605))&gt;0,0,1)</f>
        <v>1</v>
      </c>
      <c r="N605" s="192">
        <v>0</v>
      </c>
      <c r="O605" s="192" t="str">
        <f t="shared" si="456"/>
        <v/>
      </c>
      <c r="P605" s="192" t="str">
        <f t="shared" si="497"/>
        <v/>
      </c>
      <c r="Q605" s="300" t="str">
        <f t="shared" si="457"/>
        <v/>
      </c>
      <c r="R605" s="300" t="str">
        <f t="shared" si="458"/>
        <v/>
      </c>
      <c r="S605" s="300" t="str">
        <f t="shared" si="459"/>
        <v/>
      </c>
      <c r="T605" s="192" t="str">
        <f t="shared" si="460"/>
        <v/>
      </c>
      <c r="U605" s="303" t="str">
        <f t="shared" si="461"/>
        <v/>
      </c>
      <c r="V605" s="300" t="str">
        <f t="shared" si="462"/>
        <v/>
      </c>
      <c r="W605" s="192" t="str">
        <f t="shared" si="463"/>
        <v/>
      </c>
      <c r="X605" s="303" t="str">
        <f t="shared" si="464"/>
        <v/>
      </c>
      <c r="Y605" s="300" t="str">
        <f t="shared" si="465"/>
        <v/>
      </c>
      <c r="Z605" s="300" t="str">
        <f t="shared" si="466"/>
        <v/>
      </c>
      <c r="AA605" s="303" t="str">
        <f t="shared" si="467"/>
        <v/>
      </c>
      <c r="AB605" s="300" t="str">
        <f t="shared" si="468"/>
        <v/>
      </c>
      <c r="AC605" s="300" t="str">
        <f t="shared" si="469"/>
        <v/>
      </c>
      <c r="AD605" s="300" t="str">
        <f t="shared" si="470"/>
        <v/>
      </c>
      <c r="AE605" s="192" t="str">
        <f t="shared" si="471"/>
        <v/>
      </c>
      <c r="AF605" s="192" t="str">
        <f t="shared" si="472"/>
        <v/>
      </c>
      <c r="AG605" s="192"/>
      <c r="AJ605" s="300" t="str">
        <f t="shared" si="473"/>
        <v/>
      </c>
      <c r="AK605" s="300" t="str">
        <f t="shared" si="474"/>
        <v/>
      </c>
      <c r="AL605" s="300" t="str">
        <f t="shared" si="475"/>
        <v>бла</v>
      </c>
      <c r="AM605" s="300" t="str">
        <f t="shared" si="476"/>
        <v/>
      </c>
      <c r="AN605" s="300" t="str">
        <f t="shared" si="477"/>
        <v/>
      </c>
      <c r="AO605" s="300" t="str">
        <f t="shared" si="478"/>
        <v/>
      </c>
      <c r="AP605" s="300" t="str">
        <f t="shared" si="479"/>
        <v/>
      </c>
      <c r="AQ605" s="300" t="str">
        <f t="shared" si="480"/>
        <v/>
      </c>
      <c r="AR605" s="306" t="str">
        <f t="shared" si="481"/>
        <v/>
      </c>
      <c r="AS605" s="300" t="str">
        <f t="shared" si="482"/>
        <v/>
      </c>
      <c r="AT605" s="300" t="str">
        <f t="shared" si="483"/>
        <v/>
      </c>
      <c r="AU605" s="192" t="str">
        <f t="shared" si="484"/>
        <v>бла</v>
      </c>
      <c r="AV605" s="192" t="str">
        <f t="shared" si="485"/>
        <v>бла90701419общпро</v>
      </c>
      <c r="AW605" s="191">
        <f t="shared" si="486"/>
        <v>76035.679999999993</v>
      </c>
      <c r="AX605" s="191">
        <f t="shared" si="487"/>
        <v>76035.679999999993</v>
      </c>
      <c r="AY605" s="191">
        <f t="shared" si="488"/>
        <v>0</v>
      </c>
      <c r="AZ605" s="191">
        <f t="shared" si="489"/>
        <v>0</v>
      </c>
      <c r="BA605" s="193">
        <f t="shared" si="490"/>
        <v>1</v>
      </c>
      <c r="BB605" s="193">
        <f t="shared" si="491"/>
        <v>1</v>
      </c>
      <c r="BC605" s="193">
        <f t="shared" si="492"/>
        <v>1</v>
      </c>
      <c r="BD605" s="191">
        <f t="shared" si="454"/>
        <v>0</v>
      </c>
      <c r="BE605" s="191">
        <f t="shared" si="493"/>
        <v>0</v>
      </c>
      <c r="BF605" s="210">
        <f t="shared" si="494"/>
        <v>0</v>
      </c>
      <c r="BG605" s="211">
        <f t="shared" si="495"/>
        <v>0</v>
      </c>
      <c r="BH605" s="289"/>
      <c r="BI605" s="289"/>
      <c r="BJ605" s="228"/>
      <c r="BK605" s="228"/>
      <c r="BL605" s="233" t="str">
        <f t="shared" si="496"/>
        <v>05</v>
      </c>
    </row>
    <row r="606" spans="1:64" ht="12" customHeight="1">
      <c r="A606" s="333" t="s">
        <v>689</v>
      </c>
      <c r="B606" s="381" t="s">
        <v>431</v>
      </c>
      <c r="C606" s="333" t="s">
        <v>661</v>
      </c>
      <c r="D606" s="381" t="s">
        <v>406</v>
      </c>
      <c r="E606" s="381" t="s">
        <v>1098</v>
      </c>
      <c r="F606" s="381" t="s">
        <v>586</v>
      </c>
      <c r="G606" s="381" t="s">
        <v>407</v>
      </c>
      <c r="H606" s="100" t="s">
        <v>653</v>
      </c>
      <c r="I606" s="381" t="s">
        <v>505</v>
      </c>
      <c r="J606" s="382">
        <v>99000</v>
      </c>
      <c r="K606" s="382">
        <v>99000</v>
      </c>
      <c r="L606" s="191" t="str">
        <f t="shared" si="455"/>
        <v>907014190503311008004024431001</v>
      </c>
      <c r="M606" s="192">
        <f t="array" ref="M606">IF(COUNT(SEARCH(Удалить_Роспись_КВСР,$B606)*SEARCH(Удалить_Роспись_ПБС,$C606)*SEARCH(Удалить_Роспись_КФСР, $D606)*SEARCH(Удалить_Роспись_КЦСР,$E606)*SEARCH(Удалить_Роспись_КВР,$F606)*SEARCH(Удалить_Роспись_ЭК,$H606)*SEARCH(Удалить_Роспись_КР,$I606))&gt;0,0,1)</f>
        <v>1</v>
      </c>
      <c r="N606" s="192">
        <v>0</v>
      </c>
      <c r="O606" s="192" t="str">
        <f t="shared" si="456"/>
        <v/>
      </c>
      <c r="P606" s="192" t="str">
        <f t="shared" si="497"/>
        <v/>
      </c>
      <c r="Q606" s="300" t="str">
        <f t="shared" si="457"/>
        <v/>
      </c>
      <c r="R606" s="300" t="str">
        <f t="shared" si="458"/>
        <v/>
      </c>
      <c r="S606" s="300" t="str">
        <f t="shared" si="459"/>
        <v/>
      </c>
      <c r="T606" s="192" t="str">
        <f t="shared" si="460"/>
        <v/>
      </c>
      <c r="U606" s="303" t="str">
        <f t="shared" si="461"/>
        <v/>
      </c>
      <c r="V606" s="300" t="str">
        <f t="shared" si="462"/>
        <v/>
      </c>
      <c r="W606" s="192" t="str">
        <f t="shared" si="463"/>
        <v/>
      </c>
      <c r="X606" s="303" t="str">
        <f t="shared" si="464"/>
        <v/>
      </c>
      <c r="Y606" s="300" t="str">
        <f t="shared" si="465"/>
        <v/>
      </c>
      <c r="Z606" s="300" t="str">
        <f t="shared" si="466"/>
        <v/>
      </c>
      <c r="AA606" s="303" t="str">
        <f t="shared" si="467"/>
        <v/>
      </c>
      <c r="AB606" s="300" t="str">
        <f t="shared" si="468"/>
        <v/>
      </c>
      <c r="AC606" s="300" t="str">
        <f t="shared" si="469"/>
        <v/>
      </c>
      <c r="AD606" s="300" t="str">
        <f t="shared" si="470"/>
        <v/>
      </c>
      <c r="AE606" s="192" t="str">
        <f t="shared" si="471"/>
        <v/>
      </c>
      <c r="AF606" s="192" t="str">
        <f t="shared" si="472"/>
        <v/>
      </c>
      <c r="AG606" s="192"/>
      <c r="AJ606" s="300" t="str">
        <f t="shared" si="473"/>
        <v/>
      </c>
      <c r="AK606" s="300" t="str">
        <f t="shared" si="474"/>
        <v/>
      </c>
      <c r="AL606" s="300" t="str">
        <f t="shared" si="475"/>
        <v>бла</v>
      </c>
      <c r="AM606" s="300" t="str">
        <f t="shared" si="476"/>
        <v/>
      </c>
      <c r="AN606" s="300" t="str">
        <f t="shared" si="477"/>
        <v/>
      </c>
      <c r="AO606" s="300" t="str">
        <f t="shared" si="478"/>
        <v/>
      </c>
      <c r="AP606" s="300" t="str">
        <f t="shared" si="479"/>
        <v/>
      </c>
      <c r="AQ606" s="300" t="str">
        <f t="shared" si="480"/>
        <v/>
      </c>
      <c r="AR606" s="306" t="str">
        <f t="shared" si="481"/>
        <v/>
      </c>
      <c r="AS606" s="300" t="str">
        <f t="shared" si="482"/>
        <v/>
      </c>
      <c r="AT606" s="300" t="str">
        <f t="shared" si="483"/>
        <v/>
      </c>
      <c r="AU606" s="192" t="str">
        <f t="shared" si="484"/>
        <v>бла</v>
      </c>
      <c r="AV606" s="192" t="str">
        <f t="shared" si="485"/>
        <v>бла90701419общосн</v>
      </c>
      <c r="AW606" s="191">
        <f t="shared" si="486"/>
        <v>99000</v>
      </c>
      <c r="AX606" s="191">
        <f t="shared" si="487"/>
        <v>99000</v>
      </c>
      <c r="AY606" s="191">
        <f t="shared" si="488"/>
        <v>0</v>
      </c>
      <c r="AZ606" s="191">
        <f t="shared" si="489"/>
        <v>0</v>
      </c>
      <c r="BA606" s="193">
        <f t="shared" si="490"/>
        <v>1</v>
      </c>
      <c r="BB606" s="193">
        <f t="shared" si="491"/>
        <v>1</v>
      </c>
      <c r="BC606" s="193">
        <f t="shared" si="492"/>
        <v>1</v>
      </c>
      <c r="BD606" s="191">
        <f t="shared" si="454"/>
        <v>0</v>
      </c>
      <c r="BE606" s="191">
        <f t="shared" si="493"/>
        <v>0</v>
      </c>
      <c r="BF606" s="210">
        <f t="shared" si="494"/>
        <v>0</v>
      </c>
      <c r="BG606" s="211">
        <f t="shared" si="495"/>
        <v>0</v>
      </c>
      <c r="BH606" s="289"/>
      <c r="BI606" s="289"/>
      <c r="BJ606" s="228"/>
      <c r="BK606" s="228"/>
      <c r="BL606" s="233" t="str">
        <f t="shared" si="496"/>
        <v>05</v>
      </c>
    </row>
    <row r="607" spans="1:64" ht="12" customHeight="1">
      <c r="A607" s="333" t="s">
        <v>689</v>
      </c>
      <c r="B607" s="381" t="s">
        <v>431</v>
      </c>
      <c r="C607" s="333" t="s">
        <v>661</v>
      </c>
      <c r="D607" s="381" t="s">
        <v>406</v>
      </c>
      <c r="E607" s="381" t="s">
        <v>1099</v>
      </c>
      <c r="F607" s="381" t="s">
        <v>586</v>
      </c>
      <c r="G607" s="381" t="s">
        <v>394</v>
      </c>
      <c r="H607" s="100" t="s">
        <v>653</v>
      </c>
      <c r="I607" s="381" t="s">
        <v>505</v>
      </c>
      <c r="J607" s="382">
        <v>20000</v>
      </c>
      <c r="K607" s="382">
        <v>0</v>
      </c>
      <c r="L607" s="191" t="str">
        <f t="shared" si="455"/>
        <v>907014190503311008005024422501</v>
      </c>
      <c r="M607" s="192">
        <f t="array" ref="M607">IF(COUNT(SEARCH(Удалить_Роспись_КВСР,$B607)*SEARCH(Удалить_Роспись_ПБС,$C607)*SEARCH(Удалить_Роспись_КФСР, $D607)*SEARCH(Удалить_Роспись_КЦСР,$E607)*SEARCH(Удалить_Роспись_КВР,$F607)*SEARCH(Удалить_Роспись_ЭК,$H607)*SEARCH(Удалить_Роспись_КР,$I607))&gt;0,0,1)</f>
        <v>1</v>
      </c>
      <c r="N607" s="192">
        <v>0</v>
      </c>
      <c r="O607" s="192" t="str">
        <f t="shared" si="456"/>
        <v/>
      </c>
      <c r="P607" s="192" t="str">
        <f t="shared" si="497"/>
        <v/>
      </c>
      <c r="Q607" s="300" t="str">
        <f t="shared" si="457"/>
        <v/>
      </c>
      <c r="R607" s="300" t="str">
        <f t="shared" si="458"/>
        <v/>
      </c>
      <c r="S607" s="300" t="str">
        <f t="shared" si="459"/>
        <v/>
      </c>
      <c r="T607" s="192" t="str">
        <f t="shared" si="460"/>
        <v/>
      </c>
      <c r="U607" s="303" t="str">
        <f t="shared" si="461"/>
        <v/>
      </c>
      <c r="V607" s="300" t="str">
        <f t="shared" si="462"/>
        <v/>
      </c>
      <c r="W607" s="192" t="str">
        <f t="shared" si="463"/>
        <v/>
      </c>
      <c r="X607" s="303" t="str">
        <f t="shared" si="464"/>
        <v/>
      </c>
      <c r="Y607" s="300" t="str">
        <f t="shared" si="465"/>
        <v/>
      </c>
      <c r="Z607" s="300" t="str">
        <f t="shared" si="466"/>
        <v/>
      </c>
      <c r="AA607" s="303" t="str">
        <f t="shared" si="467"/>
        <v/>
      </c>
      <c r="AB607" s="300" t="str">
        <f t="shared" si="468"/>
        <v/>
      </c>
      <c r="AC607" s="300" t="str">
        <f t="shared" si="469"/>
        <v/>
      </c>
      <c r="AD607" s="300" t="str">
        <f t="shared" si="470"/>
        <v/>
      </c>
      <c r="AE607" s="192" t="str">
        <f t="shared" si="471"/>
        <v/>
      </c>
      <c r="AF607" s="192" t="str">
        <f t="shared" si="472"/>
        <v/>
      </c>
      <c r="AG607" s="192"/>
      <c r="AJ607" s="300" t="str">
        <f t="shared" si="473"/>
        <v/>
      </c>
      <c r="AK607" s="300" t="str">
        <f t="shared" si="474"/>
        <v/>
      </c>
      <c r="AL607" s="300" t="str">
        <f t="shared" si="475"/>
        <v>бла</v>
      </c>
      <c r="AM607" s="300" t="str">
        <f t="shared" si="476"/>
        <v/>
      </c>
      <c r="AN607" s="300" t="str">
        <f t="shared" si="477"/>
        <v/>
      </c>
      <c r="AO607" s="300" t="str">
        <f t="shared" si="478"/>
        <v/>
      </c>
      <c r="AP607" s="300" t="str">
        <f t="shared" si="479"/>
        <v/>
      </c>
      <c r="AQ607" s="300" t="str">
        <f t="shared" si="480"/>
        <v/>
      </c>
      <c r="AR607" s="306" t="str">
        <f t="shared" si="481"/>
        <v/>
      </c>
      <c r="AS607" s="300" t="str">
        <f t="shared" si="482"/>
        <v/>
      </c>
      <c r="AT607" s="300" t="str">
        <f t="shared" si="483"/>
        <v/>
      </c>
      <c r="AU607" s="192" t="str">
        <f t="shared" si="484"/>
        <v>бла</v>
      </c>
      <c r="AV607" s="192" t="str">
        <f t="shared" si="485"/>
        <v>бла90701419общпро</v>
      </c>
      <c r="AW607" s="191">
        <f t="shared" si="486"/>
        <v>20000</v>
      </c>
      <c r="AX607" s="191">
        <f t="shared" si="487"/>
        <v>0</v>
      </c>
      <c r="AY607" s="191">
        <f t="shared" si="488"/>
        <v>0</v>
      </c>
      <c r="AZ607" s="191">
        <f t="shared" si="489"/>
        <v>0</v>
      </c>
      <c r="BA607" s="193">
        <f t="shared" si="490"/>
        <v>1</v>
      </c>
      <c r="BB607" s="193">
        <f t="shared" si="491"/>
        <v>1</v>
      </c>
      <c r="BC607" s="193">
        <f t="shared" si="492"/>
        <v>1</v>
      </c>
      <c r="BD607" s="191">
        <f t="shared" ref="BD607:BD638" si="498">IF(ISNA(BA607),0,AY607*$BA607)</f>
        <v>0</v>
      </c>
      <c r="BE607" s="191">
        <f t="shared" si="493"/>
        <v>0</v>
      </c>
      <c r="BF607" s="210">
        <f t="shared" si="494"/>
        <v>0</v>
      </c>
      <c r="BG607" s="211">
        <f t="shared" si="495"/>
        <v>0</v>
      </c>
      <c r="BH607" s="289"/>
      <c r="BI607" s="289"/>
      <c r="BJ607" s="228"/>
      <c r="BK607" s="228"/>
      <c r="BL607" s="233" t="str">
        <f t="shared" si="496"/>
        <v>05</v>
      </c>
    </row>
    <row r="608" spans="1:64" ht="12" customHeight="1">
      <c r="A608" s="333" t="s">
        <v>689</v>
      </c>
      <c r="B608" s="381" t="s">
        <v>431</v>
      </c>
      <c r="C608" s="333" t="s">
        <v>661</v>
      </c>
      <c r="D608" s="381" t="s">
        <v>406</v>
      </c>
      <c r="E608" s="381" t="s">
        <v>1100</v>
      </c>
      <c r="F608" s="381" t="s">
        <v>586</v>
      </c>
      <c r="G608" s="381" t="s">
        <v>397</v>
      </c>
      <c r="H608" s="100" t="s">
        <v>653</v>
      </c>
      <c r="I608" s="381" t="s">
        <v>505</v>
      </c>
      <c r="J608" s="382">
        <v>40000</v>
      </c>
      <c r="K608" s="382">
        <v>27050</v>
      </c>
      <c r="L608" s="191" t="str">
        <f t="shared" si="455"/>
        <v>907014190503311008006024434001</v>
      </c>
      <c r="M608" s="192">
        <f t="array" ref="M608">IF(COUNT(SEARCH(Удалить_Роспись_КВСР,$B608)*SEARCH(Удалить_Роспись_ПБС,$C608)*SEARCH(Удалить_Роспись_КФСР, $D608)*SEARCH(Удалить_Роспись_КЦСР,$E608)*SEARCH(Удалить_Роспись_КВР,$F608)*SEARCH(Удалить_Роспись_ЭК,$H608)*SEARCH(Удалить_Роспись_КР,$I608))&gt;0,0,1)</f>
        <v>1</v>
      </c>
      <c r="N608" s="192">
        <v>0</v>
      </c>
      <c r="O608" s="192" t="str">
        <f t="shared" si="456"/>
        <v/>
      </c>
      <c r="P608" s="192" t="str">
        <f t="shared" si="497"/>
        <v/>
      </c>
      <c r="Q608" s="300" t="str">
        <f t="shared" si="457"/>
        <v/>
      </c>
      <c r="R608" s="300" t="str">
        <f t="shared" si="458"/>
        <v/>
      </c>
      <c r="S608" s="300" t="str">
        <f t="shared" si="459"/>
        <v/>
      </c>
      <c r="T608" s="192" t="str">
        <f t="shared" si="460"/>
        <v/>
      </c>
      <c r="U608" s="303" t="str">
        <f t="shared" si="461"/>
        <v/>
      </c>
      <c r="V608" s="300" t="str">
        <f t="shared" si="462"/>
        <v/>
      </c>
      <c r="W608" s="192" t="str">
        <f t="shared" si="463"/>
        <v/>
      </c>
      <c r="X608" s="303" t="str">
        <f t="shared" si="464"/>
        <v/>
      </c>
      <c r="Y608" s="300" t="str">
        <f t="shared" si="465"/>
        <v/>
      </c>
      <c r="Z608" s="300" t="str">
        <f t="shared" si="466"/>
        <v/>
      </c>
      <c r="AA608" s="303" t="str">
        <f t="shared" si="467"/>
        <v/>
      </c>
      <c r="AB608" s="300" t="str">
        <f t="shared" si="468"/>
        <v/>
      </c>
      <c r="AC608" s="300" t="str">
        <f t="shared" si="469"/>
        <v/>
      </c>
      <c r="AD608" s="300" t="str">
        <f t="shared" si="470"/>
        <v/>
      </c>
      <c r="AE608" s="192" t="str">
        <f t="shared" si="471"/>
        <v/>
      </c>
      <c r="AF608" s="192" t="str">
        <f t="shared" si="472"/>
        <v/>
      </c>
      <c r="AG608" s="192"/>
      <c r="AJ608" s="300" t="str">
        <f t="shared" si="473"/>
        <v/>
      </c>
      <c r="AK608" s="300" t="str">
        <f t="shared" si="474"/>
        <v/>
      </c>
      <c r="AL608" s="300" t="str">
        <f t="shared" si="475"/>
        <v>бла</v>
      </c>
      <c r="AM608" s="300" t="str">
        <f t="shared" si="476"/>
        <v/>
      </c>
      <c r="AN608" s="300" t="str">
        <f t="shared" si="477"/>
        <v/>
      </c>
      <c r="AO608" s="300" t="str">
        <f t="shared" si="478"/>
        <v/>
      </c>
      <c r="AP608" s="300" t="str">
        <f t="shared" si="479"/>
        <v/>
      </c>
      <c r="AQ608" s="300" t="str">
        <f t="shared" si="480"/>
        <v/>
      </c>
      <c r="AR608" s="306" t="str">
        <f t="shared" si="481"/>
        <v/>
      </c>
      <c r="AS608" s="300" t="str">
        <f t="shared" si="482"/>
        <v/>
      </c>
      <c r="AT608" s="300" t="str">
        <f t="shared" si="483"/>
        <v/>
      </c>
      <c r="AU608" s="192" t="str">
        <f t="shared" si="484"/>
        <v>бла</v>
      </c>
      <c r="AV608" s="192" t="str">
        <f t="shared" si="485"/>
        <v>бла90701419общпро</v>
      </c>
      <c r="AW608" s="191">
        <f t="shared" si="486"/>
        <v>40000</v>
      </c>
      <c r="AX608" s="191">
        <f t="shared" si="487"/>
        <v>27050</v>
      </c>
      <c r="AY608" s="191">
        <f t="shared" si="488"/>
        <v>0</v>
      </c>
      <c r="AZ608" s="191">
        <f t="shared" si="489"/>
        <v>0</v>
      </c>
      <c r="BA608" s="193">
        <f t="shared" si="490"/>
        <v>1</v>
      </c>
      <c r="BB608" s="193">
        <f t="shared" si="491"/>
        <v>1</v>
      </c>
      <c r="BC608" s="193">
        <f t="shared" si="492"/>
        <v>1</v>
      </c>
      <c r="BD608" s="191">
        <f t="shared" si="498"/>
        <v>0</v>
      </c>
      <c r="BE608" s="191">
        <f t="shared" si="493"/>
        <v>0</v>
      </c>
      <c r="BF608" s="210">
        <f t="shared" si="494"/>
        <v>0</v>
      </c>
      <c r="BG608" s="211">
        <f t="shared" si="495"/>
        <v>0</v>
      </c>
      <c r="BH608" s="289"/>
      <c r="BI608" s="289"/>
      <c r="BJ608" s="228"/>
      <c r="BK608" s="228"/>
      <c r="BL608" s="233" t="str">
        <f t="shared" si="496"/>
        <v>05</v>
      </c>
    </row>
    <row r="609" spans="1:64" ht="12" customHeight="1">
      <c r="A609" s="333" t="s">
        <v>689</v>
      </c>
      <c r="B609" s="381" t="s">
        <v>431</v>
      </c>
      <c r="C609" s="333" t="s">
        <v>661</v>
      </c>
      <c r="D609" s="381" t="s">
        <v>406</v>
      </c>
      <c r="E609" s="381" t="s">
        <v>1101</v>
      </c>
      <c r="F609" s="381" t="s">
        <v>586</v>
      </c>
      <c r="G609" s="381" t="s">
        <v>393</v>
      </c>
      <c r="H609" s="100" t="s">
        <v>653</v>
      </c>
      <c r="I609" s="381" t="s">
        <v>505</v>
      </c>
      <c r="J609" s="382">
        <v>662700</v>
      </c>
      <c r="K609" s="382">
        <v>251356.14</v>
      </c>
      <c r="L609" s="191" t="str">
        <f t="shared" si="455"/>
        <v>907014190503311008Э02024422301</v>
      </c>
      <c r="M609" s="192">
        <f t="array" ref="M609">IF(COUNT(SEARCH(Удалить_Роспись_КВСР,$B609)*SEARCH(Удалить_Роспись_ПБС,$C609)*SEARCH(Удалить_Роспись_КФСР, $D609)*SEARCH(Удалить_Роспись_КЦСР,$E609)*SEARCH(Удалить_Роспись_КВР,$F609)*SEARCH(Удалить_Роспись_ЭК,$H609)*SEARCH(Удалить_Роспись_КР,$I609))&gt;0,0,1)</f>
        <v>1</v>
      </c>
      <c r="N609" s="192">
        <v>1</v>
      </c>
      <c r="O609" s="192" t="str">
        <f t="shared" si="456"/>
        <v/>
      </c>
      <c r="P609" s="192" t="str">
        <f t="shared" si="497"/>
        <v/>
      </c>
      <c r="Q609" s="300" t="str">
        <f t="shared" si="457"/>
        <v/>
      </c>
      <c r="R609" s="300" t="str">
        <f t="shared" si="458"/>
        <v/>
      </c>
      <c r="S609" s="300" t="str">
        <f t="shared" si="459"/>
        <v/>
      </c>
      <c r="T609" s="192" t="str">
        <f t="shared" si="460"/>
        <v/>
      </c>
      <c r="U609" s="303" t="str">
        <f t="shared" si="461"/>
        <v/>
      </c>
      <c r="V609" s="300" t="str">
        <f t="shared" si="462"/>
        <v/>
      </c>
      <c r="W609" s="192" t="str">
        <f t="shared" si="463"/>
        <v/>
      </c>
      <c r="X609" s="303" t="str">
        <f t="shared" si="464"/>
        <v/>
      </c>
      <c r="Y609" s="300" t="str">
        <f t="shared" si="465"/>
        <v/>
      </c>
      <c r="Z609" s="300" t="str">
        <f t="shared" si="466"/>
        <v/>
      </c>
      <c r="AA609" s="303" t="str">
        <f t="shared" si="467"/>
        <v/>
      </c>
      <c r="AB609" s="300" t="str">
        <f t="shared" si="468"/>
        <v/>
      </c>
      <c r="AC609" s="300" t="str">
        <f t="shared" si="469"/>
        <v/>
      </c>
      <c r="AD609" s="300" t="str">
        <f t="shared" si="470"/>
        <v/>
      </c>
      <c r="AE609" s="192" t="str">
        <f t="shared" si="471"/>
        <v/>
      </c>
      <c r="AF609" s="192" t="str">
        <f t="shared" si="472"/>
        <v/>
      </c>
      <c r="AG609" s="192"/>
      <c r="AJ609" s="300" t="str">
        <f t="shared" si="473"/>
        <v/>
      </c>
      <c r="AK609" s="300" t="str">
        <f t="shared" si="474"/>
        <v/>
      </c>
      <c r="AL609" s="300" t="str">
        <f t="shared" si="475"/>
        <v>бла</v>
      </c>
      <c r="AM609" s="300" t="str">
        <f t="shared" si="476"/>
        <v/>
      </c>
      <c r="AN609" s="300" t="str">
        <f t="shared" si="477"/>
        <v/>
      </c>
      <c r="AO609" s="300" t="str">
        <f t="shared" si="478"/>
        <v/>
      </c>
      <c r="AP609" s="300" t="str">
        <f t="shared" si="479"/>
        <v/>
      </c>
      <c r="AQ609" s="300" t="str">
        <f t="shared" si="480"/>
        <v/>
      </c>
      <c r="AR609" s="306" t="str">
        <f t="shared" si="481"/>
        <v/>
      </c>
      <c r="AS609" s="300" t="str">
        <f t="shared" si="482"/>
        <v/>
      </c>
      <c r="AT609" s="300" t="str">
        <f t="shared" si="483"/>
        <v/>
      </c>
      <c r="AU609" s="192" t="str">
        <f t="shared" si="484"/>
        <v>бла</v>
      </c>
      <c r="AV609" s="192" t="str">
        <f t="shared" si="485"/>
        <v>бла90701419общком</v>
      </c>
      <c r="AW609" s="191">
        <f t="shared" si="486"/>
        <v>662700</v>
      </c>
      <c r="AX609" s="191">
        <f t="shared" si="487"/>
        <v>251356.14</v>
      </c>
      <c r="AY609" s="191">
        <f t="shared" si="488"/>
        <v>662700</v>
      </c>
      <c r="AZ609" s="191">
        <f t="shared" si="489"/>
        <v>251356.14</v>
      </c>
      <c r="BA609" s="193">
        <f t="shared" si="490"/>
        <v>1</v>
      </c>
      <c r="BB609" s="193">
        <f t="shared" si="491"/>
        <v>1</v>
      </c>
      <c r="BC609" s="193">
        <f t="shared" si="492"/>
        <v>1</v>
      </c>
      <c r="BD609" s="191">
        <f t="shared" si="498"/>
        <v>662700</v>
      </c>
      <c r="BE609" s="191">
        <f t="shared" si="493"/>
        <v>251356.14</v>
      </c>
      <c r="BF609" s="210">
        <f t="shared" si="494"/>
        <v>662700</v>
      </c>
      <c r="BG609" s="211">
        <f t="shared" si="495"/>
        <v>662700</v>
      </c>
      <c r="BH609" s="289"/>
      <c r="BI609" s="289"/>
      <c r="BJ609" s="228"/>
      <c r="BK609" s="228"/>
      <c r="BL609" s="233" t="str">
        <f t="shared" si="496"/>
        <v>05</v>
      </c>
    </row>
    <row r="610" spans="1:64" ht="12" customHeight="1">
      <c r="A610" s="333" t="s">
        <v>689</v>
      </c>
      <c r="B610" s="381" t="s">
        <v>431</v>
      </c>
      <c r="C610" s="333" t="s">
        <v>661</v>
      </c>
      <c r="D610" s="381" t="s">
        <v>406</v>
      </c>
      <c r="E610" s="381" t="s">
        <v>1102</v>
      </c>
      <c r="F610" s="381" t="s">
        <v>586</v>
      </c>
      <c r="G610" s="381" t="s">
        <v>394</v>
      </c>
      <c r="H610" s="100" t="s">
        <v>653</v>
      </c>
      <c r="I610" s="381" t="s">
        <v>505</v>
      </c>
      <c r="J610" s="382">
        <v>15000</v>
      </c>
      <c r="K610" s="382">
        <v>15000</v>
      </c>
      <c r="L610" s="191" t="str">
        <f t="shared" si="455"/>
        <v>90701419050331100S741024422501</v>
      </c>
      <c r="M610" s="192">
        <f t="array" ref="M610">IF(COUNT(SEARCH(Удалить_Роспись_КВСР,$B610)*SEARCH(Удалить_Роспись_ПБС,$C610)*SEARCH(Удалить_Роспись_КФСР, $D610)*SEARCH(Удалить_Роспись_КЦСР,$E610)*SEARCH(Удалить_Роспись_КВР,$F610)*SEARCH(Удалить_Роспись_ЭК,$H610)*SEARCH(Удалить_Роспись_КР,$I610))&gt;0,0,1)</f>
        <v>0</v>
      </c>
      <c r="N610" s="192">
        <v>0</v>
      </c>
      <c r="O610" s="192" t="str">
        <f t="shared" si="456"/>
        <v/>
      </c>
      <c r="P610" s="192" t="str">
        <f t="shared" si="497"/>
        <v/>
      </c>
      <c r="Q610" s="300" t="str">
        <f t="shared" si="457"/>
        <v/>
      </c>
      <c r="R610" s="300" t="str">
        <f t="shared" si="458"/>
        <v/>
      </c>
      <c r="S610" s="300" t="str">
        <f t="shared" si="459"/>
        <v/>
      </c>
      <c r="T610" s="192" t="str">
        <f t="shared" si="460"/>
        <v/>
      </c>
      <c r="U610" s="303" t="str">
        <f t="shared" si="461"/>
        <v/>
      </c>
      <c r="V610" s="300" t="str">
        <f t="shared" si="462"/>
        <v/>
      </c>
      <c r="W610" s="192" t="str">
        <f t="shared" si="463"/>
        <v/>
      </c>
      <c r="X610" s="303" t="str">
        <f t="shared" si="464"/>
        <v/>
      </c>
      <c r="Y610" s="300" t="str">
        <f t="shared" si="465"/>
        <v/>
      </c>
      <c r="Z610" s="300" t="str">
        <f t="shared" si="466"/>
        <v/>
      </c>
      <c r="AA610" s="303" t="str">
        <f t="shared" si="467"/>
        <v/>
      </c>
      <c r="AB610" s="300" t="str">
        <f t="shared" si="468"/>
        <v/>
      </c>
      <c r="AC610" s="300" t="str">
        <f t="shared" si="469"/>
        <v/>
      </c>
      <c r="AD610" s="300" t="str">
        <f t="shared" si="470"/>
        <v/>
      </c>
      <c r="AE610" s="192" t="str">
        <f t="shared" si="471"/>
        <v/>
      </c>
      <c r="AF610" s="192" t="str">
        <f t="shared" si="472"/>
        <v/>
      </c>
      <c r="AG610" s="192"/>
      <c r="AJ610" s="300" t="str">
        <f t="shared" si="473"/>
        <v/>
      </c>
      <c r="AK610" s="300" t="str">
        <f t="shared" si="474"/>
        <v/>
      </c>
      <c r="AL610" s="300" t="str">
        <f t="shared" si="475"/>
        <v>бла</v>
      </c>
      <c r="AM610" s="300" t="str">
        <f t="shared" si="476"/>
        <v/>
      </c>
      <c r="AN610" s="300" t="str">
        <f t="shared" si="477"/>
        <v/>
      </c>
      <c r="AO610" s="300" t="str">
        <f t="shared" si="478"/>
        <v/>
      </c>
      <c r="AP610" s="300" t="str">
        <f t="shared" si="479"/>
        <v/>
      </c>
      <c r="AQ610" s="300" t="str">
        <f t="shared" si="480"/>
        <v/>
      </c>
      <c r="AR610" s="306" t="str">
        <f t="shared" si="481"/>
        <v/>
      </c>
      <c r="AS610" s="300" t="str">
        <f t="shared" si="482"/>
        <v/>
      </c>
      <c r="AT610" s="300" t="str">
        <f t="shared" si="483"/>
        <v/>
      </c>
      <c r="AU610" s="192" t="str">
        <f t="shared" si="484"/>
        <v>бла</v>
      </c>
      <c r="AV610" s="192" t="str">
        <f t="shared" si="485"/>
        <v>бла90701419общпро</v>
      </c>
      <c r="AW610" s="191">
        <f t="shared" si="486"/>
        <v>0</v>
      </c>
      <c r="AX610" s="191">
        <f t="shared" si="487"/>
        <v>0</v>
      </c>
      <c r="AY610" s="191">
        <f t="shared" si="488"/>
        <v>0</v>
      </c>
      <c r="AZ610" s="191">
        <f t="shared" si="489"/>
        <v>0</v>
      </c>
      <c r="BA610" s="193">
        <f t="shared" si="490"/>
        <v>1</v>
      </c>
      <c r="BB610" s="193">
        <f t="shared" si="491"/>
        <v>1</v>
      </c>
      <c r="BC610" s="193">
        <f t="shared" si="492"/>
        <v>1</v>
      </c>
      <c r="BD610" s="191">
        <f t="shared" si="498"/>
        <v>0</v>
      </c>
      <c r="BE610" s="191">
        <f t="shared" si="493"/>
        <v>0</v>
      </c>
      <c r="BF610" s="210">
        <f t="shared" si="494"/>
        <v>0</v>
      </c>
      <c r="BG610" s="211">
        <f t="shared" si="495"/>
        <v>0</v>
      </c>
      <c r="BH610" s="289"/>
      <c r="BI610" s="289"/>
      <c r="BJ610" s="228"/>
      <c r="BK610" s="228"/>
      <c r="BL610" s="233" t="str">
        <f t="shared" si="496"/>
        <v>05</v>
      </c>
    </row>
    <row r="611" spans="1:64" ht="12" customHeight="1">
      <c r="A611" s="333" t="s">
        <v>689</v>
      </c>
      <c r="B611" s="381" t="s">
        <v>431</v>
      </c>
      <c r="C611" s="333" t="s">
        <v>661</v>
      </c>
      <c r="D611" s="381" t="s">
        <v>406</v>
      </c>
      <c r="E611" s="381" t="s">
        <v>1103</v>
      </c>
      <c r="F611" s="381" t="s">
        <v>586</v>
      </c>
      <c r="G611" s="381" t="s">
        <v>389</v>
      </c>
      <c r="H611" s="100" t="s">
        <v>653</v>
      </c>
      <c r="I611" s="381" t="s">
        <v>505</v>
      </c>
      <c r="J611" s="382">
        <v>10000</v>
      </c>
      <c r="K611" s="382">
        <v>10000</v>
      </c>
      <c r="L611" s="191" t="str">
        <f t="shared" si="455"/>
        <v>907014190503312008005024422601</v>
      </c>
      <c r="M611" s="192">
        <f t="array" ref="M611">IF(COUNT(SEARCH(Удалить_Роспись_КВСР,$B611)*SEARCH(Удалить_Роспись_ПБС,$C611)*SEARCH(Удалить_Роспись_КФСР, $D611)*SEARCH(Удалить_Роспись_КЦСР,$E611)*SEARCH(Удалить_Роспись_КВР,$F611)*SEARCH(Удалить_Роспись_ЭК,$H611)*SEARCH(Удалить_Роспись_КР,$I611))&gt;0,0,1)</f>
        <v>1</v>
      </c>
      <c r="N611" s="192">
        <v>0</v>
      </c>
      <c r="O611" s="192" t="str">
        <f t="shared" si="456"/>
        <v/>
      </c>
      <c r="P611" s="192" t="str">
        <f t="shared" si="497"/>
        <v/>
      </c>
      <c r="Q611" s="300" t="str">
        <f t="shared" si="457"/>
        <v/>
      </c>
      <c r="R611" s="300" t="str">
        <f t="shared" si="458"/>
        <v/>
      </c>
      <c r="S611" s="300" t="str">
        <f t="shared" si="459"/>
        <v/>
      </c>
      <c r="T611" s="192" t="str">
        <f t="shared" si="460"/>
        <v/>
      </c>
      <c r="U611" s="303" t="str">
        <f t="shared" si="461"/>
        <v/>
      </c>
      <c r="V611" s="300" t="str">
        <f t="shared" si="462"/>
        <v/>
      </c>
      <c r="W611" s="192" t="str">
        <f t="shared" si="463"/>
        <v/>
      </c>
      <c r="X611" s="303" t="str">
        <f t="shared" si="464"/>
        <v/>
      </c>
      <c r="Y611" s="300" t="str">
        <f t="shared" si="465"/>
        <v/>
      </c>
      <c r="Z611" s="300" t="str">
        <f t="shared" si="466"/>
        <v/>
      </c>
      <c r="AA611" s="303" t="str">
        <f t="shared" si="467"/>
        <v/>
      </c>
      <c r="AB611" s="300" t="str">
        <f t="shared" si="468"/>
        <v/>
      </c>
      <c r="AC611" s="300" t="str">
        <f t="shared" si="469"/>
        <v/>
      </c>
      <c r="AD611" s="300" t="str">
        <f t="shared" si="470"/>
        <v/>
      </c>
      <c r="AE611" s="192" t="str">
        <f t="shared" si="471"/>
        <v/>
      </c>
      <c r="AF611" s="192" t="str">
        <f t="shared" si="472"/>
        <v/>
      </c>
      <c r="AG611" s="192"/>
      <c r="AJ611" s="300" t="str">
        <f t="shared" si="473"/>
        <v/>
      </c>
      <c r="AK611" s="300" t="str">
        <f t="shared" si="474"/>
        <v/>
      </c>
      <c r="AL611" s="300" t="str">
        <f t="shared" si="475"/>
        <v>бла</v>
      </c>
      <c r="AM611" s="300" t="str">
        <f t="shared" si="476"/>
        <v/>
      </c>
      <c r="AN611" s="300" t="str">
        <f t="shared" si="477"/>
        <v/>
      </c>
      <c r="AO611" s="300" t="str">
        <f t="shared" si="478"/>
        <v/>
      </c>
      <c r="AP611" s="300" t="str">
        <f t="shared" si="479"/>
        <v/>
      </c>
      <c r="AQ611" s="300" t="str">
        <f t="shared" si="480"/>
        <v/>
      </c>
      <c r="AR611" s="306" t="str">
        <f t="shared" si="481"/>
        <v/>
      </c>
      <c r="AS611" s="300" t="str">
        <f t="shared" si="482"/>
        <v/>
      </c>
      <c r="AT611" s="300" t="str">
        <f t="shared" si="483"/>
        <v/>
      </c>
      <c r="AU611" s="192" t="str">
        <f t="shared" si="484"/>
        <v>бла</v>
      </c>
      <c r="AV611" s="192" t="str">
        <f t="shared" si="485"/>
        <v>бла90701419общпро</v>
      </c>
      <c r="AW611" s="191">
        <f t="shared" si="486"/>
        <v>10000</v>
      </c>
      <c r="AX611" s="191">
        <f t="shared" si="487"/>
        <v>10000</v>
      </c>
      <c r="AY611" s="191">
        <f t="shared" si="488"/>
        <v>0</v>
      </c>
      <c r="AZ611" s="191">
        <f t="shared" si="489"/>
        <v>0</v>
      </c>
      <c r="BA611" s="193">
        <f t="shared" si="490"/>
        <v>1</v>
      </c>
      <c r="BB611" s="193">
        <f t="shared" si="491"/>
        <v>1</v>
      </c>
      <c r="BC611" s="193">
        <f t="shared" si="492"/>
        <v>1</v>
      </c>
      <c r="BD611" s="191">
        <f t="shared" si="498"/>
        <v>0</v>
      </c>
      <c r="BE611" s="191">
        <f t="shared" si="493"/>
        <v>0</v>
      </c>
      <c r="BF611" s="210">
        <f t="shared" si="494"/>
        <v>0</v>
      </c>
      <c r="BG611" s="211">
        <f t="shared" si="495"/>
        <v>0</v>
      </c>
      <c r="BH611" s="289"/>
      <c r="BI611" s="289"/>
      <c r="BJ611" s="228"/>
      <c r="BK611" s="228"/>
      <c r="BL611" s="233" t="str">
        <f t="shared" si="496"/>
        <v>05</v>
      </c>
    </row>
    <row r="612" spans="1:64" ht="12" customHeight="1">
      <c r="A612" s="333" t="s">
        <v>689</v>
      </c>
      <c r="B612" s="381" t="s">
        <v>431</v>
      </c>
      <c r="C612" s="333" t="s">
        <v>661</v>
      </c>
      <c r="D612" s="381" t="s">
        <v>406</v>
      </c>
      <c r="E612" s="381" t="s">
        <v>1104</v>
      </c>
      <c r="F612" s="381" t="s">
        <v>608</v>
      </c>
      <c r="G612" s="381" t="s">
        <v>385</v>
      </c>
      <c r="H612" s="100" t="s">
        <v>653</v>
      </c>
      <c r="I612" s="381" t="s">
        <v>505</v>
      </c>
      <c r="J612" s="382">
        <v>11390.2</v>
      </c>
      <c r="K612" s="382">
        <v>11390.2</v>
      </c>
      <c r="L612" s="191" t="str">
        <f t="shared" si="455"/>
        <v>907014190503315008000011121101</v>
      </c>
      <c r="M612" s="192">
        <f t="array" ref="M612">IF(COUNT(SEARCH(Удалить_Роспись_КВСР,$B612)*SEARCH(Удалить_Роспись_ПБС,$C612)*SEARCH(Удалить_Роспись_КФСР, $D612)*SEARCH(Удалить_Роспись_КЦСР,$E612)*SEARCH(Удалить_Роспись_КВР,$F612)*SEARCH(Удалить_Роспись_ЭК,$H612)*SEARCH(Удалить_Роспись_КР,$I612))&gt;0,0,1)</f>
        <v>1</v>
      </c>
      <c r="N612" s="192">
        <v>0</v>
      </c>
      <c r="O612" s="192" t="str">
        <f t="shared" si="456"/>
        <v/>
      </c>
      <c r="P612" s="192" t="str">
        <f t="shared" si="497"/>
        <v/>
      </c>
      <c r="Q612" s="300" t="str">
        <f t="shared" si="457"/>
        <v/>
      </c>
      <c r="R612" s="300" t="str">
        <f t="shared" si="458"/>
        <v/>
      </c>
      <c r="S612" s="300" t="str">
        <f t="shared" si="459"/>
        <v/>
      </c>
      <c r="T612" s="192" t="str">
        <f t="shared" si="460"/>
        <v/>
      </c>
      <c r="U612" s="303" t="str">
        <f t="shared" si="461"/>
        <v/>
      </c>
      <c r="V612" s="300" t="str">
        <f t="shared" si="462"/>
        <v/>
      </c>
      <c r="W612" s="192" t="str">
        <f t="shared" si="463"/>
        <v/>
      </c>
      <c r="X612" s="303" t="str">
        <f t="shared" si="464"/>
        <v/>
      </c>
      <c r="Y612" s="300" t="str">
        <f t="shared" si="465"/>
        <v/>
      </c>
      <c r="Z612" s="300" t="str">
        <f t="shared" si="466"/>
        <v/>
      </c>
      <c r="AA612" s="303" t="str">
        <f t="shared" si="467"/>
        <v/>
      </c>
      <c r="AB612" s="300" t="str">
        <f t="shared" si="468"/>
        <v/>
      </c>
      <c r="AC612" s="300" t="str">
        <f t="shared" si="469"/>
        <v/>
      </c>
      <c r="AD612" s="300" t="str">
        <f t="shared" si="470"/>
        <v/>
      </c>
      <c r="AE612" s="192" t="str">
        <f t="shared" si="471"/>
        <v/>
      </c>
      <c r="AF612" s="192" t="str">
        <f t="shared" si="472"/>
        <v/>
      </c>
      <c r="AG612" s="192"/>
      <c r="AJ612" s="300" t="str">
        <f t="shared" si="473"/>
        <v/>
      </c>
      <c r="AK612" s="300" t="str">
        <f t="shared" si="474"/>
        <v/>
      </c>
      <c r="AL612" s="300" t="str">
        <f t="shared" si="475"/>
        <v>бла</v>
      </c>
      <c r="AM612" s="300" t="str">
        <f t="shared" si="476"/>
        <v/>
      </c>
      <c r="AN612" s="300" t="str">
        <f t="shared" si="477"/>
        <v/>
      </c>
      <c r="AO612" s="300" t="str">
        <f t="shared" si="478"/>
        <v/>
      </c>
      <c r="AP612" s="300" t="str">
        <f t="shared" si="479"/>
        <v/>
      </c>
      <c r="AQ612" s="300" t="str">
        <f t="shared" si="480"/>
        <v/>
      </c>
      <c r="AR612" s="306" t="str">
        <f t="shared" si="481"/>
        <v/>
      </c>
      <c r="AS612" s="300" t="str">
        <f t="shared" si="482"/>
        <v/>
      </c>
      <c r="AT612" s="300" t="str">
        <f t="shared" si="483"/>
        <v/>
      </c>
      <c r="AU612" s="192" t="str">
        <f t="shared" si="484"/>
        <v>бла</v>
      </c>
      <c r="AV612" s="192" t="str">
        <f t="shared" si="485"/>
        <v>бла90701419общопл</v>
      </c>
      <c r="AW612" s="191">
        <f t="shared" si="486"/>
        <v>11390.2</v>
      </c>
      <c r="AX612" s="191">
        <f t="shared" si="487"/>
        <v>11390.2</v>
      </c>
      <c r="AY612" s="191">
        <f t="shared" si="488"/>
        <v>0</v>
      </c>
      <c r="AZ612" s="191">
        <f t="shared" si="489"/>
        <v>0</v>
      </c>
      <c r="BA612" s="193">
        <f t="shared" si="490"/>
        <v>1</v>
      </c>
      <c r="BB612" s="193">
        <f t="shared" si="491"/>
        <v>1</v>
      </c>
      <c r="BC612" s="193">
        <f t="shared" si="492"/>
        <v>1</v>
      </c>
      <c r="BD612" s="191">
        <f t="shared" si="498"/>
        <v>0</v>
      </c>
      <c r="BE612" s="191">
        <f t="shared" si="493"/>
        <v>0</v>
      </c>
      <c r="BF612" s="210">
        <f t="shared" si="494"/>
        <v>0</v>
      </c>
      <c r="BG612" s="211">
        <f t="shared" si="495"/>
        <v>0</v>
      </c>
      <c r="BH612" s="289"/>
      <c r="BI612" s="289"/>
      <c r="BJ612" s="228"/>
      <c r="BK612" s="228"/>
      <c r="BL612" s="233" t="str">
        <f t="shared" si="496"/>
        <v>05</v>
      </c>
    </row>
    <row r="613" spans="1:64" ht="12" customHeight="1">
      <c r="A613" s="333" t="s">
        <v>689</v>
      </c>
      <c r="B613" s="381" t="s">
        <v>431</v>
      </c>
      <c r="C613" s="333" t="s">
        <v>661</v>
      </c>
      <c r="D613" s="381" t="s">
        <v>406</v>
      </c>
      <c r="E613" s="381" t="s">
        <v>1104</v>
      </c>
      <c r="F613" s="381" t="s">
        <v>902</v>
      </c>
      <c r="G613" s="381" t="s">
        <v>387</v>
      </c>
      <c r="H613" s="100" t="s">
        <v>653</v>
      </c>
      <c r="I613" s="381" t="s">
        <v>505</v>
      </c>
      <c r="J613" s="382">
        <v>3439.8</v>
      </c>
      <c r="K613" s="382">
        <v>3439.8</v>
      </c>
      <c r="L613" s="191" t="str">
        <f t="shared" si="455"/>
        <v>907014190503315008000011921301</v>
      </c>
      <c r="M613" s="192">
        <f t="array" ref="M613">IF(COUNT(SEARCH(Удалить_Роспись_КВСР,$B613)*SEARCH(Удалить_Роспись_ПБС,$C613)*SEARCH(Удалить_Роспись_КФСР, $D613)*SEARCH(Удалить_Роспись_КЦСР,$E613)*SEARCH(Удалить_Роспись_КВР,$F613)*SEARCH(Удалить_Роспись_ЭК,$H613)*SEARCH(Удалить_Роспись_КР,$I613))&gt;0,0,1)</f>
        <v>1</v>
      </c>
      <c r="N613" s="192">
        <v>0</v>
      </c>
      <c r="O613" s="192" t="str">
        <f t="shared" si="456"/>
        <v/>
      </c>
      <c r="P613" s="192" t="str">
        <f t="shared" si="497"/>
        <v/>
      </c>
      <c r="Q613" s="300" t="str">
        <f t="shared" si="457"/>
        <v/>
      </c>
      <c r="R613" s="300" t="str">
        <f t="shared" si="458"/>
        <v/>
      </c>
      <c r="S613" s="300" t="str">
        <f t="shared" si="459"/>
        <v/>
      </c>
      <c r="T613" s="192" t="str">
        <f t="shared" si="460"/>
        <v/>
      </c>
      <c r="U613" s="303" t="str">
        <f t="shared" si="461"/>
        <v/>
      </c>
      <c r="V613" s="300" t="str">
        <f t="shared" si="462"/>
        <v/>
      </c>
      <c r="W613" s="192" t="str">
        <f t="shared" si="463"/>
        <v/>
      </c>
      <c r="X613" s="303" t="str">
        <f t="shared" si="464"/>
        <v/>
      </c>
      <c r="Y613" s="300" t="str">
        <f t="shared" si="465"/>
        <v/>
      </c>
      <c r="Z613" s="300" t="str">
        <f t="shared" si="466"/>
        <v/>
      </c>
      <c r="AA613" s="303" t="str">
        <f t="shared" si="467"/>
        <v/>
      </c>
      <c r="AB613" s="300" t="str">
        <f t="shared" si="468"/>
        <v/>
      </c>
      <c r="AC613" s="300" t="str">
        <f t="shared" si="469"/>
        <v/>
      </c>
      <c r="AD613" s="300" t="str">
        <f t="shared" si="470"/>
        <v/>
      </c>
      <c r="AE613" s="192" t="str">
        <f t="shared" si="471"/>
        <v/>
      </c>
      <c r="AF613" s="192" t="str">
        <f t="shared" si="472"/>
        <v/>
      </c>
      <c r="AG613" s="192"/>
      <c r="AJ613" s="300" t="str">
        <f t="shared" si="473"/>
        <v/>
      </c>
      <c r="AK613" s="300" t="str">
        <f t="shared" si="474"/>
        <v/>
      </c>
      <c r="AL613" s="300" t="str">
        <f t="shared" si="475"/>
        <v>бла</v>
      </c>
      <c r="AM613" s="300" t="str">
        <f t="shared" si="476"/>
        <v/>
      </c>
      <c r="AN613" s="300" t="str">
        <f t="shared" si="477"/>
        <v/>
      </c>
      <c r="AO613" s="300" t="str">
        <f t="shared" si="478"/>
        <v/>
      </c>
      <c r="AP613" s="300" t="str">
        <f t="shared" si="479"/>
        <v/>
      </c>
      <c r="AQ613" s="300" t="str">
        <f t="shared" si="480"/>
        <v/>
      </c>
      <c r="AR613" s="306" t="str">
        <f t="shared" si="481"/>
        <v/>
      </c>
      <c r="AS613" s="300" t="str">
        <f t="shared" si="482"/>
        <v/>
      </c>
      <c r="AT613" s="300" t="str">
        <f t="shared" si="483"/>
        <v/>
      </c>
      <c r="AU613" s="192" t="str">
        <f t="shared" si="484"/>
        <v>бла</v>
      </c>
      <c r="AV613" s="192" t="str">
        <f t="shared" si="485"/>
        <v>бла90701419общопл</v>
      </c>
      <c r="AW613" s="191">
        <f t="shared" si="486"/>
        <v>3439.8</v>
      </c>
      <c r="AX613" s="191">
        <f t="shared" si="487"/>
        <v>3439.8</v>
      </c>
      <c r="AY613" s="191">
        <f t="shared" si="488"/>
        <v>0</v>
      </c>
      <c r="AZ613" s="191">
        <f t="shared" si="489"/>
        <v>0</v>
      </c>
      <c r="BA613" s="193">
        <f t="shared" si="490"/>
        <v>1</v>
      </c>
      <c r="BB613" s="193">
        <f t="shared" si="491"/>
        <v>1</v>
      </c>
      <c r="BC613" s="193">
        <f t="shared" si="492"/>
        <v>1</v>
      </c>
      <c r="BD613" s="191">
        <f t="shared" si="498"/>
        <v>0</v>
      </c>
      <c r="BE613" s="191">
        <f t="shared" si="493"/>
        <v>0</v>
      </c>
      <c r="BF613" s="210">
        <f t="shared" si="494"/>
        <v>0</v>
      </c>
      <c r="BG613" s="211">
        <f t="shared" si="495"/>
        <v>0</v>
      </c>
      <c r="BH613" s="289"/>
      <c r="BI613" s="289"/>
      <c r="BJ613" s="228"/>
      <c r="BK613" s="228"/>
      <c r="BL613" s="233" t="str">
        <f t="shared" si="496"/>
        <v>05</v>
      </c>
    </row>
    <row r="614" spans="1:64" ht="12" customHeight="1">
      <c r="A614" s="333" t="s">
        <v>689</v>
      </c>
      <c r="B614" s="381" t="s">
        <v>431</v>
      </c>
      <c r="C614" s="333" t="s">
        <v>661</v>
      </c>
      <c r="D614" s="381" t="s">
        <v>408</v>
      </c>
      <c r="E614" s="381" t="s">
        <v>1104</v>
      </c>
      <c r="F614" s="381" t="s">
        <v>608</v>
      </c>
      <c r="G614" s="381" t="s">
        <v>385</v>
      </c>
      <c r="H614" s="100" t="s">
        <v>653</v>
      </c>
      <c r="I614" s="381" t="s">
        <v>505</v>
      </c>
      <c r="J614" s="382">
        <v>68940.09</v>
      </c>
      <c r="K614" s="382">
        <v>68940.09</v>
      </c>
      <c r="L614" s="191" t="str">
        <f t="shared" si="455"/>
        <v>907014190707315008000011121101</v>
      </c>
      <c r="M614" s="192">
        <f t="array" ref="M614">IF(COUNT(SEARCH(Удалить_Роспись_КВСР,$B614)*SEARCH(Удалить_Роспись_ПБС,$C614)*SEARCH(Удалить_Роспись_КФСР, $D614)*SEARCH(Удалить_Роспись_КЦСР,$E614)*SEARCH(Удалить_Роспись_КВР,$F614)*SEARCH(Удалить_Роспись_ЭК,$H614)*SEARCH(Удалить_Роспись_КР,$I614))&gt;0,0,1)</f>
        <v>1</v>
      </c>
      <c r="N614" s="192">
        <v>0</v>
      </c>
      <c r="O614" s="192" t="str">
        <f t="shared" si="456"/>
        <v/>
      </c>
      <c r="P614" s="192" t="str">
        <f t="shared" si="497"/>
        <v/>
      </c>
      <c r="Q614" s="300" t="str">
        <f t="shared" si="457"/>
        <v/>
      </c>
      <c r="R614" s="300" t="str">
        <f t="shared" si="458"/>
        <v/>
      </c>
      <c r="S614" s="300" t="str">
        <f t="shared" si="459"/>
        <v/>
      </c>
      <c r="T614" s="192" t="str">
        <f t="shared" si="460"/>
        <v/>
      </c>
      <c r="U614" s="303" t="str">
        <f t="shared" si="461"/>
        <v/>
      </c>
      <c r="V614" s="300" t="str">
        <f t="shared" si="462"/>
        <v/>
      </c>
      <c r="W614" s="192" t="str">
        <f t="shared" si="463"/>
        <v/>
      </c>
      <c r="X614" s="303" t="str">
        <f t="shared" si="464"/>
        <v/>
      </c>
      <c r="Y614" s="300" t="str">
        <f t="shared" si="465"/>
        <v/>
      </c>
      <c r="Z614" s="300" t="str">
        <f t="shared" si="466"/>
        <v/>
      </c>
      <c r="AA614" s="303" t="str">
        <f t="shared" si="467"/>
        <v/>
      </c>
      <c r="AB614" s="300" t="str">
        <f t="shared" si="468"/>
        <v/>
      </c>
      <c r="AC614" s="300" t="str">
        <f t="shared" si="469"/>
        <v/>
      </c>
      <c r="AD614" s="300" t="str">
        <f t="shared" si="470"/>
        <v/>
      </c>
      <c r="AE614" s="192" t="str">
        <f t="shared" si="471"/>
        <v/>
      </c>
      <c r="AF614" s="192" t="str">
        <f t="shared" si="472"/>
        <v/>
      </c>
      <c r="AG614" s="192"/>
      <c r="AJ614" s="300" t="str">
        <f t="shared" si="473"/>
        <v/>
      </c>
      <c r="AK614" s="300" t="str">
        <f t="shared" si="474"/>
        <v/>
      </c>
      <c r="AL614" s="300" t="str">
        <f t="shared" si="475"/>
        <v/>
      </c>
      <c r="AM614" s="300" t="str">
        <f t="shared" si="476"/>
        <v/>
      </c>
      <c r="AN614" s="300" t="str">
        <f t="shared" si="477"/>
        <v/>
      </c>
      <c r="AO614" s="300" t="str">
        <f t="shared" si="478"/>
        <v/>
      </c>
      <c r="AP614" s="300" t="str">
        <f t="shared" si="479"/>
        <v/>
      </c>
      <c r="AQ614" s="300" t="str">
        <f t="shared" si="480"/>
        <v/>
      </c>
      <c r="AR614" s="306" t="str">
        <f t="shared" si="481"/>
        <v/>
      </c>
      <c r="AS614" s="300" t="str">
        <f t="shared" si="482"/>
        <v/>
      </c>
      <c r="AT614" s="300" t="str">
        <f t="shared" si="483"/>
        <v/>
      </c>
      <c r="AU614" s="192" t="str">
        <f t="shared" si="484"/>
        <v>рбс</v>
      </c>
      <c r="AV614" s="192" t="str">
        <f t="shared" si="485"/>
        <v>рбс90701419общопл</v>
      </c>
      <c r="AW614" s="191">
        <f t="shared" si="486"/>
        <v>68940.09</v>
      </c>
      <c r="AX614" s="191">
        <f t="shared" si="487"/>
        <v>68940.09</v>
      </c>
      <c r="AY614" s="191">
        <f t="shared" si="488"/>
        <v>0</v>
      </c>
      <c r="AZ614" s="191">
        <f t="shared" si="489"/>
        <v>0</v>
      </c>
      <c r="BA614" s="193">
        <f t="shared" si="490"/>
        <v>1</v>
      </c>
      <c r="BB614" s="193">
        <f t="shared" si="491"/>
        <v>1</v>
      </c>
      <c r="BC614" s="193">
        <f t="shared" si="492"/>
        <v>1</v>
      </c>
      <c r="BD614" s="191">
        <f t="shared" si="498"/>
        <v>0</v>
      </c>
      <c r="BE614" s="191">
        <f t="shared" si="493"/>
        <v>0</v>
      </c>
      <c r="BF614" s="210">
        <f t="shared" si="494"/>
        <v>0</v>
      </c>
      <c r="BG614" s="211">
        <f t="shared" si="495"/>
        <v>0</v>
      </c>
      <c r="BH614" s="289"/>
      <c r="BI614" s="289"/>
      <c r="BJ614" s="228"/>
      <c r="BK614" s="228"/>
      <c r="BL614" s="233" t="str">
        <f t="shared" si="496"/>
        <v>07</v>
      </c>
    </row>
    <row r="615" spans="1:64" ht="12" customHeight="1">
      <c r="A615" s="333" t="s">
        <v>689</v>
      </c>
      <c r="B615" s="381" t="s">
        <v>431</v>
      </c>
      <c r="C615" s="333" t="s">
        <v>661</v>
      </c>
      <c r="D615" s="381" t="s">
        <v>408</v>
      </c>
      <c r="E615" s="381" t="s">
        <v>1104</v>
      </c>
      <c r="F615" s="381" t="s">
        <v>902</v>
      </c>
      <c r="G615" s="381" t="s">
        <v>387</v>
      </c>
      <c r="H615" s="100" t="s">
        <v>653</v>
      </c>
      <c r="I615" s="381" t="s">
        <v>505</v>
      </c>
      <c r="J615" s="382">
        <v>20819.91</v>
      </c>
      <c r="K615" s="382">
        <v>20819.91</v>
      </c>
      <c r="L615" s="191" t="str">
        <f t="shared" si="455"/>
        <v>907014190707315008000011921301</v>
      </c>
      <c r="M615" s="192">
        <f t="array" ref="M615">IF(COUNT(SEARCH(Удалить_Роспись_КВСР,$B615)*SEARCH(Удалить_Роспись_ПБС,$C615)*SEARCH(Удалить_Роспись_КФСР, $D615)*SEARCH(Удалить_Роспись_КЦСР,$E615)*SEARCH(Удалить_Роспись_КВР,$F615)*SEARCH(Удалить_Роспись_ЭК,$H615)*SEARCH(Удалить_Роспись_КР,$I615))&gt;0,0,1)</f>
        <v>1</v>
      </c>
      <c r="N615" s="192">
        <v>0</v>
      </c>
      <c r="O615" s="192" t="str">
        <f t="shared" si="456"/>
        <v/>
      </c>
      <c r="P615" s="192" t="str">
        <f t="shared" si="497"/>
        <v/>
      </c>
      <c r="Q615" s="300" t="str">
        <f t="shared" si="457"/>
        <v/>
      </c>
      <c r="R615" s="300" t="str">
        <f t="shared" si="458"/>
        <v/>
      </c>
      <c r="S615" s="300" t="str">
        <f t="shared" si="459"/>
        <v/>
      </c>
      <c r="T615" s="192" t="str">
        <f t="shared" si="460"/>
        <v/>
      </c>
      <c r="U615" s="303" t="str">
        <f t="shared" si="461"/>
        <v/>
      </c>
      <c r="V615" s="300" t="str">
        <f t="shared" si="462"/>
        <v/>
      </c>
      <c r="W615" s="192" t="str">
        <f t="shared" si="463"/>
        <v/>
      </c>
      <c r="X615" s="303" t="str">
        <f t="shared" si="464"/>
        <v/>
      </c>
      <c r="Y615" s="300" t="str">
        <f t="shared" si="465"/>
        <v/>
      </c>
      <c r="Z615" s="300" t="str">
        <f t="shared" si="466"/>
        <v/>
      </c>
      <c r="AA615" s="303" t="str">
        <f t="shared" si="467"/>
        <v/>
      </c>
      <c r="AB615" s="300" t="str">
        <f t="shared" si="468"/>
        <v/>
      </c>
      <c r="AC615" s="300" t="str">
        <f t="shared" si="469"/>
        <v/>
      </c>
      <c r="AD615" s="300" t="str">
        <f t="shared" si="470"/>
        <v/>
      </c>
      <c r="AE615" s="192" t="str">
        <f t="shared" si="471"/>
        <v/>
      </c>
      <c r="AF615" s="192" t="str">
        <f t="shared" si="472"/>
        <v/>
      </c>
      <c r="AG615" s="192"/>
      <c r="AJ615" s="300" t="str">
        <f t="shared" si="473"/>
        <v/>
      </c>
      <c r="AK615" s="300" t="str">
        <f t="shared" si="474"/>
        <v/>
      </c>
      <c r="AL615" s="300" t="str">
        <f t="shared" si="475"/>
        <v/>
      </c>
      <c r="AM615" s="300" t="str">
        <f t="shared" si="476"/>
        <v/>
      </c>
      <c r="AN615" s="300" t="str">
        <f t="shared" si="477"/>
        <v/>
      </c>
      <c r="AO615" s="300" t="str">
        <f t="shared" si="478"/>
        <v/>
      </c>
      <c r="AP615" s="300" t="str">
        <f t="shared" si="479"/>
        <v/>
      </c>
      <c r="AQ615" s="300" t="str">
        <f t="shared" si="480"/>
        <v/>
      </c>
      <c r="AR615" s="306" t="str">
        <f t="shared" si="481"/>
        <v/>
      </c>
      <c r="AS615" s="300" t="str">
        <f t="shared" si="482"/>
        <v/>
      </c>
      <c r="AT615" s="300" t="str">
        <f t="shared" si="483"/>
        <v/>
      </c>
      <c r="AU615" s="192" t="str">
        <f t="shared" si="484"/>
        <v>рбс</v>
      </c>
      <c r="AV615" s="192" t="str">
        <f t="shared" si="485"/>
        <v>рбс90701419общопл</v>
      </c>
      <c r="AW615" s="191">
        <f t="shared" si="486"/>
        <v>20819.91</v>
      </c>
      <c r="AX615" s="191">
        <f t="shared" si="487"/>
        <v>20819.91</v>
      </c>
      <c r="AY615" s="191">
        <f t="shared" si="488"/>
        <v>0</v>
      </c>
      <c r="AZ615" s="191">
        <f t="shared" si="489"/>
        <v>0</v>
      </c>
      <c r="BA615" s="193">
        <f t="shared" si="490"/>
        <v>1</v>
      </c>
      <c r="BB615" s="193">
        <f t="shared" si="491"/>
        <v>1</v>
      </c>
      <c r="BC615" s="193">
        <f t="shared" si="492"/>
        <v>1</v>
      </c>
      <c r="BD615" s="191">
        <f t="shared" si="498"/>
        <v>0</v>
      </c>
      <c r="BE615" s="191">
        <f t="shared" si="493"/>
        <v>0</v>
      </c>
      <c r="BF615" s="210">
        <f t="shared" si="494"/>
        <v>0</v>
      </c>
      <c r="BG615" s="211">
        <f t="shared" si="495"/>
        <v>0</v>
      </c>
      <c r="BH615" s="289"/>
      <c r="BI615" s="289"/>
      <c r="BJ615" s="228"/>
      <c r="BK615" s="228"/>
      <c r="BL615" s="233" t="str">
        <f t="shared" si="496"/>
        <v>07</v>
      </c>
    </row>
    <row r="616" spans="1:64" ht="12" customHeight="1">
      <c r="A616" s="333" t="s">
        <v>689</v>
      </c>
      <c r="B616" s="381" t="s">
        <v>431</v>
      </c>
      <c r="C616" s="333" t="s">
        <v>661</v>
      </c>
      <c r="D616" s="381" t="s">
        <v>411</v>
      </c>
      <c r="E616" s="381" t="s">
        <v>1105</v>
      </c>
      <c r="F616" s="381" t="s">
        <v>608</v>
      </c>
      <c r="G616" s="381" t="s">
        <v>385</v>
      </c>
      <c r="H616" s="100" t="s">
        <v>653</v>
      </c>
      <c r="I616" s="381" t="s">
        <v>505</v>
      </c>
      <c r="J616" s="382">
        <v>177999.23</v>
      </c>
      <c r="K616" s="382">
        <v>90249.14</v>
      </c>
      <c r="L616" s="191" t="str">
        <f t="shared" si="455"/>
        <v>907014191101314008000011121101</v>
      </c>
      <c r="M616" s="192">
        <f t="array" ref="M616">IF(COUNT(SEARCH(Удалить_Роспись_КВСР,$B616)*SEARCH(Удалить_Роспись_ПБС,$C616)*SEARCH(Удалить_Роспись_КФСР, $D616)*SEARCH(Удалить_Роспись_КЦСР,$E616)*SEARCH(Удалить_Роспись_КВР,$F616)*SEARCH(Удалить_Роспись_ЭК,$H616)*SEARCH(Удалить_Роспись_КР,$I616))&gt;0,0,1)</f>
        <v>1</v>
      </c>
      <c r="N616" s="192">
        <v>0</v>
      </c>
      <c r="O616" s="192" t="str">
        <f t="shared" si="456"/>
        <v/>
      </c>
      <c r="P616" s="192" t="str">
        <f t="shared" si="497"/>
        <v/>
      </c>
      <c r="Q616" s="300" t="str">
        <f t="shared" si="457"/>
        <v/>
      </c>
      <c r="R616" s="300" t="str">
        <f t="shared" si="458"/>
        <v/>
      </c>
      <c r="S616" s="300" t="str">
        <f t="shared" si="459"/>
        <v/>
      </c>
      <c r="T616" s="192" t="str">
        <f t="shared" si="460"/>
        <v/>
      </c>
      <c r="U616" s="303" t="str">
        <f t="shared" si="461"/>
        <v/>
      </c>
      <c r="V616" s="300" t="str">
        <f t="shared" si="462"/>
        <v/>
      </c>
      <c r="W616" s="192" t="str">
        <f t="shared" si="463"/>
        <v/>
      </c>
      <c r="X616" s="303" t="str">
        <f t="shared" si="464"/>
        <v/>
      </c>
      <c r="Y616" s="300" t="str">
        <f t="shared" si="465"/>
        <v/>
      </c>
      <c r="Z616" s="300" t="str">
        <f t="shared" si="466"/>
        <v/>
      </c>
      <c r="AA616" s="303" t="str">
        <f t="shared" si="467"/>
        <v/>
      </c>
      <c r="AB616" s="300" t="str">
        <f t="shared" si="468"/>
        <v/>
      </c>
      <c r="AC616" s="300" t="str">
        <f t="shared" si="469"/>
        <v/>
      </c>
      <c r="AD616" s="300" t="str">
        <f t="shared" si="470"/>
        <v/>
      </c>
      <c r="AE616" s="192" t="str">
        <f t="shared" si="471"/>
        <v/>
      </c>
      <c r="AF616" s="192" t="str">
        <f t="shared" si="472"/>
        <v/>
      </c>
      <c r="AG616" s="192"/>
      <c r="AJ616" s="300" t="str">
        <f t="shared" si="473"/>
        <v/>
      </c>
      <c r="AK616" s="300" t="str">
        <f t="shared" si="474"/>
        <v/>
      </c>
      <c r="AL616" s="300" t="str">
        <f t="shared" si="475"/>
        <v/>
      </c>
      <c r="AM616" s="300" t="str">
        <f t="shared" si="476"/>
        <v/>
      </c>
      <c r="AN616" s="300" t="str">
        <f t="shared" si="477"/>
        <v/>
      </c>
      <c r="AO616" s="300" t="str">
        <f t="shared" si="478"/>
        <v>физ</v>
      </c>
      <c r="AP616" s="300" t="str">
        <f t="shared" si="479"/>
        <v/>
      </c>
      <c r="AQ616" s="300" t="str">
        <f t="shared" si="480"/>
        <v/>
      </c>
      <c r="AR616" s="306" t="str">
        <f t="shared" si="481"/>
        <v/>
      </c>
      <c r="AS616" s="300" t="str">
        <f t="shared" si="482"/>
        <v/>
      </c>
      <c r="AT616" s="300" t="str">
        <f t="shared" si="483"/>
        <v/>
      </c>
      <c r="AU616" s="192" t="str">
        <f t="shared" si="484"/>
        <v>физ</v>
      </c>
      <c r="AV616" s="192" t="str">
        <f t="shared" si="485"/>
        <v>физ90701419общопл</v>
      </c>
      <c r="AW616" s="191">
        <f t="shared" si="486"/>
        <v>177999.23</v>
      </c>
      <c r="AX616" s="191">
        <f t="shared" si="487"/>
        <v>90249.14</v>
      </c>
      <c r="AY616" s="191">
        <f t="shared" si="488"/>
        <v>0</v>
      </c>
      <c r="AZ616" s="191">
        <f t="shared" si="489"/>
        <v>0</v>
      </c>
      <c r="BA616" s="193">
        <f t="shared" si="490"/>
        <v>1</v>
      </c>
      <c r="BB616" s="193">
        <f t="shared" si="491"/>
        <v>1</v>
      </c>
      <c r="BC616" s="193">
        <f t="shared" si="492"/>
        <v>1</v>
      </c>
      <c r="BD616" s="191">
        <f t="shared" si="498"/>
        <v>0</v>
      </c>
      <c r="BE616" s="191">
        <f t="shared" si="493"/>
        <v>0</v>
      </c>
      <c r="BF616" s="210">
        <f t="shared" si="494"/>
        <v>0</v>
      </c>
      <c r="BG616" s="211">
        <f t="shared" si="495"/>
        <v>0</v>
      </c>
      <c r="BH616" s="289"/>
      <c r="BI616" s="289"/>
      <c r="BJ616" s="228"/>
      <c r="BK616" s="228"/>
      <c r="BL616" s="233" t="str">
        <f t="shared" si="496"/>
        <v>11</v>
      </c>
    </row>
    <row r="617" spans="1:64" ht="12" customHeight="1">
      <c r="A617" s="333" t="s">
        <v>689</v>
      </c>
      <c r="B617" s="381" t="s">
        <v>431</v>
      </c>
      <c r="C617" s="333" t="s">
        <v>661</v>
      </c>
      <c r="D617" s="381" t="s">
        <v>411</v>
      </c>
      <c r="E617" s="381" t="s">
        <v>1105</v>
      </c>
      <c r="F617" s="381" t="s">
        <v>902</v>
      </c>
      <c r="G617" s="381" t="s">
        <v>387</v>
      </c>
      <c r="H617" s="100" t="s">
        <v>653</v>
      </c>
      <c r="I617" s="381" t="s">
        <v>505</v>
      </c>
      <c r="J617" s="382">
        <v>53755.77</v>
      </c>
      <c r="K617" s="382">
        <v>35935.730000000003</v>
      </c>
      <c r="L617" s="191" t="str">
        <f t="shared" si="455"/>
        <v>907014191101314008000011921301</v>
      </c>
      <c r="M617" s="192">
        <f t="array" ref="M617">IF(COUNT(SEARCH(Удалить_Роспись_КВСР,$B617)*SEARCH(Удалить_Роспись_ПБС,$C617)*SEARCH(Удалить_Роспись_КФСР, $D617)*SEARCH(Удалить_Роспись_КЦСР,$E617)*SEARCH(Удалить_Роспись_КВР,$F617)*SEARCH(Удалить_Роспись_ЭК,$H617)*SEARCH(Удалить_Роспись_КР,$I617))&gt;0,0,1)</f>
        <v>1</v>
      </c>
      <c r="N617" s="192">
        <v>0</v>
      </c>
      <c r="O617" s="192" t="str">
        <f t="shared" si="456"/>
        <v/>
      </c>
      <c r="P617" s="192" t="str">
        <f t="shared" si="497"/>
        <v/>
      </c>
      <c r="Q617" s="300" t="str">
        <f t="shared" si="457"/>
        <v/>
      </c>
      <c r="R617" s="300" t="str">
        <f t="shared" si="458"/>
        <v/>
      </c>
      <c r="S617" s="300" t="str">
        <f t="shared" si="459"/>
        <v/>
      </c>
      <c r="T617" s="192" t="str">
        <f t="shared" si="460"/>
        <v/>
      </c>
      <c r="U617" s="303" t="str">
        <f t="shared" si="461"/>
        <v/>
      </c>
      <c r="V617" s="300" t="str">
        <f t="shared" si="462"/>
        <v/>
      </c>
      <c r="W617" s="192" t="str">
        <f t="shared" si="463"/>
        <v/>
      </c>
      <c r="X617" s="303" t="str">
        <f t="shared" si="464"/>
        <v/>
      </c>
      <c r="Y617" s="300" t="str">
        <f t="shared" si="465"/>
        <v/>
      </c>
      <c r="Z617" s="300" t="str">
        <f t="shared" si="466"/>
        <v/>
      </c>
      <c r="AA617" s="303" t="str">
        <f t="shared" si="467"/>
        <v/>
      </c>
      <c r="AB617" s="300" t="str">
        <f t="shared" si="468"/>
        <v/>
      </c>
      <c r="AC617" s="300" t="str">
        <f t="shared" si="469"/>
        <v/>
      </c>
      <c r="AD617" s="300" t="str">
        <f t="shared" si="470"/>
        <v/>
      </c>
      <c r="AE617" s="192" t="str">
        <f t="shared" si="471"/>
        <v/>
      </c>
      <c r="AF617" s="192" t="str">
        <f t="shared" si="472"/>
        <v/>
      </c>
      <c r="AG617" s="192"/>
      <c r="AJ617" s="300" t="str">
        <f t="shared" si="473"/>
        <v/>
      </c>
      <c r="AK617" s="300" t="str">
        <f t="shared" si="474"/>
        <v/>
      </c>
      <c r="AL617" s="300" t="str">
        <f t="shared" si="475"/>
        <v/>
      </c>
      <c r="AM617" s="300" t="str">
        <f t="shared" si="476"/>
        <v/>
      </c>
      <c r="AN617" s="300" t="str">
        <f t="shared" si="477"/>
        <v/>
      </c>
      <c r="AO617" s="300" t="str">
        <f t="shared" si="478"/>
        <v>физ</v>
      </c>
      <c r="AP617" s="300" t="str">
        <f t="shared" si="479"/>
        <v/>
      </c>
      <c r="AQ617" s="300" t="str">
        <f t="shared" si="480"/>
        <v/>
      </c>
      <c r="AR617" s="306" t="str">
        <f t="shared" si="481"/>
        <v/>
      </c>
      <c r="AS617" s="300" t="str">
        <f t="shared" si="482"/>
        <v/>
      </c>
      <c r="AT617" s="300" t="str">
        <f t="shared" si="483"/>
        <v/>
      </c>
      <c r="AU617" s="192" t="str">
        <f t="shared" si="484"/>
        <v>физ</v>
      </c>
      <c r="AV617" s="192" t="str">
        <f t="shared" si="485"/>
        <v>физ90701419общопл</v>
      </c>
      <c r="AW617" s="191">
        <f t="shared" si="486"/>
        <v>53755.77</v>
      </c>
      <c r="AX617" s="191">
        <f t="shared" si="487"/>
        <v>35935.730000000003</v>
      </c>
      <c r="AY617" s="191">
        <f t="shared" si="488"/>
        <v>0</v>
      </c>
      <c r="AZ617" s="191">
        <f t="shared" si="489"/>
        <v>0</v>
      </c>
      <c r="BA617" s="193">
        <f t="shared" si="490"/>
        <v>1</v>
      </c>
      <c r="BB617" s="193">
        <f t="shared" si="491"/>
        <v>1</v>
      </c>
      <c r="BC617" s="193">
        <f t="shared" si="492"/>
        <v>1</v>
      </c>
      <c r="BD617" s="191">
        <f t="shared" si="498"/>
        <v>0</v>
      </c>
      <c r="BE617" s="191">
        <f t="shared" si="493"/>
        <v>0</v>
      </c>
      <c r="BF617" s="210">
        <f t="shared" si="494"/>
        <v>0</v>
      </c>
      <c r="BG617" s="211">
        <f t="shared" si="495"/>
        <v>0</v>
      </c>
      <c r="BH617" s="289"/>
      <c r="BI617" s="289"/>
      <c r="BJ617" s="228"/>
      <c r="BK617" s="228"/>
      <c r="BL617" s="233" t="str">
        <f t="shared" si="496"/>
        <v>11</v>
      </c>
    </row>
    <row r="618" spans="1:64" ht="12" customHeight="1">
      <c r="A618" s="333" t="s">
        <v>689</v>
      </c>
      <c r="B618" s="381" t="s">
        <v>431</v>
      </c>
      <c r="C618" s="333" t="s">
        <v>661</v>
      </c>
      <c r="D618" s="381" t="s">
        <v>411</v>
      </c>
      <c r="E618" s="381" t="s">
        <v>1105</v>
      </c>
      <c r="F618" s="381" t="s">
        <v>586</v>
      </c>
      <c r="G618" s="381" t="s">
        <v>395</v>
      </c>
      <c r="H618" s="100" t="s">
        <v>653</v>
      </c>
      <c r="I618" s="381" t="s">
        <v>505</v>
      </c>
      <c r="J618" s="382">
        <v>2000</v>
      </c>
      <c r="K618" s="382">
        <v>0</v>
      </c>
      <c r="L618" s="191" t="str">
        <f t="shared" si="455"/>
        <v>907014191101314008000024429001</v>
      </c>
      <c r="M618" s="192">
        <f t="array" ref="M618">IF(COUNT(SEARCH(Удалить_Роспись_КВСР,$B618)*SEARCH(Удалить_Роспись_ПБС,$C618)*SEARCH(Удалить_Роспись_КФСР, $D618)*SEARCH(Удалить_Роспись_КЦСР,$E618)*SEARCH(Удалить_Роспись_КВР,$F618)*SEARCH(Удалить_Роспись_ЭК,$H618)*SEARCH(Удалить_Роспись_КР,$I618))&gt;0,0,1)</f>
        <v>1</v>
      </c>
      <c r="N618" s="192">
        <v>0</v>
      </c>
      <c r="O618" s="192" t="str">
        <f t="shared" si="456"/>
        <v/>
      </c>
      <c r="P618" s="192" t="str">
        <f t="shared" si="497"/>
        <v/>
      </c>
      <c r="Q618" s="300" t="str">
        <f t="shared" si="457"/>
        <v/>
      </c>
      <c r="R618" s="300" t="str">
        <f t="shared" si="458"/>
        <v/>
      </c>
      <c r="S618" s="300" t="str">
        <f t="shared" si="459"/>
        <v/>
      </c>
      <c r="T618" s="192" t="str">
        <f t="shared" si="460"/>
        <v/>
      </c>
      <c r="U618" s="303" t="str">
        <f t="shared" si="461"/>
        <v/>
      </c>
      <c r="V618" s="300" t="str">
        <f t="shared" si="462"/>
        <v/>
      </c>
      <c r="W618" s="192" t="str">
        <f t="shared" si="463"/>
        <v/>
      </c>
      <c r="X618" s="303" t="str">
        <f t="shared" si="464"/>
        <v/>
      </c>
      <c r="Y618" s="300" t="str">
        <f t="shared" si="465"/>
        <v/>
      </c>
      <c r="Z618" s="300" t="str">
        <f t="shared" si="466"/>
        <v/>
      </c>
      <c r="AA618" s="303" t="str">
        <f t="shared" si="467"/>
        <v/>
      </c>
      <c r="AB618" s="300" t="str">
        <f t="shared" si="468"/>
        <v/>
      </c>
      <c r="AC618" s="300" t="str">
        <f t="shared" si="469"/>
        <v/>
      </c>
      <c r="AD618" s="300" t="str">
        <f t="shared" si="470"/>
        <v/>
      </c>
      <c r="AE618" s="192" t="str">
        <f t="shared" si="471"/>
        <v/>
      </c>
      <c r="AF618" s="192" t="str">
        <f t="shared" si="472"/>
        <v/>
      </c>
      <c r="AG618" s="192"/>
      <c r="AJ618" s="300" t="str">
        <f t="shared" si="473"/>
        <v/>
      </c>
      <c r="AK618" s="300" t="str">
        <f t="shared" si="474"/>
        <v/>
      </c>
      <c r="AL618" s="300" t="str">
        <f t="shared" si="475"/>
        <v/>
      </c>
      <c r="AM618" s="300" t="str">
        <f t="shared" si="476"/>
        <v/>
      </c>
      <c r="AN618" s="300" t="str">
        <f t="shared" si="477"/>
        <v/>
      </c>
      <c r="AO618" s="300" t="str">
        <f t="shared" si="478"/>
        <v>физ</v>
      </c>
      <c r="AP618" s="300" t="str">
        <f t="shared" si="479"/>
        <v/>
      </c>
      <c r="AQ618" s="300" t="str">
        <f t="shared" si="480"/>
        <v/>
      </c>
      <c r="AR618" s="306" t="str">
        <f t="shared" si="481"/>
        <v/>
      </c>
      <c r="AS618" s="300" t="str">
        <f t="shared" si="482"/>
        <v/>
      </c>
      <c r="AT618" s="300" t="str">
        <f t="shared" si="483"/>
        <v/>
      </c>
      <c r="AU618" s="192" t="str">
        <f t="shared" si="484"/>
        <v>физ</v>
      </c>
      <c r="AV618" s="192" t="str">
        <f t="shared" si="485"/>
        <v>физ90701419общпро</v>
      </c>
      <c r="AW618" s="191">
        <f t="shared" si="486"/>
        <v>2000</v>
      </c>
      <c r="AX618" s="191">
        <f t="shared" si="487"/>
        <v>0</v>
      </c>
      <c r="AY618" s="191">
        <f t="shared" si="488"/>
        <v>0</v>
      </c>
      <c r="AZ618" s="191">
        <f t="shared" si="489"/>
        <v>0</v>
      </c>
      <c r="BA618" s="193">
        <f t="shared" si="490"/>
        <v>1</v>
      </c>
      <c r="BB618" s="193">
        <f t="shared" si="491"/>
        <v>1</v>
      </c>
      <c r="BC618" s="193">
        <f t="shared" si="492"/>
        <v>1</v>
      </c>
      <c r="BD618" s="191">
        <f t="shared" si="498"/>
        <v>0</v>
      </c>
      <c r="BE618" s="191">
        <f t="shared" si="493"/>
        <v>0</v>
      </c>
      <c r="BF618" s="210">
        <f t="shared" si="494"/>
        <v>0</v>
      </c>
      <c r="BG618" s="211">
        <f t="shared" si="495"/>
        <v>0</v>
      </c>
      <c r="BH618" s="289"/>
      <c r="BI618" s="289"/>
      <c r="BJ618" s="228"/>
      <c r="BK618" s="228"/>
      <c r="BL618" s="233" t="str">
        <f t="shared" si="496"/>
        <v>11</v>
      </c>
    </row>
    <row r="619" spans="1:64" ht="12" customHeight="1">
      <c r="A619" s="333" t="s">
        <v>689</v>
      </c>
      <c r="B619" s="381" t="s">
        <v>431</v>
      </c>
      <c r="C619" s="333" t="s">
        <v>661</v>
      </c>
      <c r="D619" s="381" t="s">
        <v>411</v>
      </c>
      <c r="E619" s="381" t="s">
        <v>1106</v>
      </c>
      <c r="F619" s="381" t="s">
        <v>586</v>
      </c>
      <c r="G619" s="381" t="s">
        <v>407</v>
      </c>
      <c r="H619" s="100" t="s">
        <v>653</v>
      </c>
      <c r="I619" s="381" t="s">
        <v>505</v>
      </c>
      <c r="J619" s="382">
        <v>6000</v>
      </c>
      <c r="K619" s="382">
        <v>0</v>
      </c>
      <c r="L619" s="191" t="str">
        <f t="shared" si="455"/>
        <v>907014191101314008Ф00024431001</v>
      </c>
      <c r="M619" s="192">
        <f t="array" ref="M619">IF(COUNT(SEARCH(Удалить_Роспись_КВСР,$B619)*SEARCH(Удалить_Роспись_ПБС,$C619)*SEARCH(Удалить_Роспись_КФСР, $D619)*SEARCH(Удалить_Роспись_КЦСР,$E619)*SEARCH(Удалить_Роспись_КВР,$F619)*SEARCH(Удалить_Роспись_ЭК,$H619)*SEARCH(Удалить_Роспись_КР,$I619))&gt;0,0,1)</f>
        <v>1</v>
      </c>
      <c r="N619" s="192">
        <v>0</v>
      </c>
      <c r="O619" s="192" t="str">
        <f t="shared" si="456"/>
        <v/>
      </c>
      <c r="P619" s="192" t="str">
        <f t="shared" si="497"/>
        <v/>
      </c>
      <c r="Q619" s="300" t="str">
        <f t="shared" si="457"/>
        <v/>
      </c>
      <c r="R619" s="300" t="str">
        <f t="shared" si="458"/>
        <v/>
      </c>
      <c r="S619" s="300" t="str">
        <f t="shared" si="459"/>
        <v/>
      </c>
      <c r="T619" s="192" t="str">
        <f t="shared" si="460"/>
        <v/>
      </c>
      <c r="U619" s="303" t="str">
        <f t="shared" si="461"/>
        <v/>
      </c>
      <c r="V619" s="300" t="str">
        <f t="shared" si="462"/>
        <v/>
      </c>
      <c r="W619" s="192" t="str">
        <f t="shared" si="463"/>
        <v/>
      </c>
      <c r="X619" s="303" t="str">
        <f t="shared" si="464"/>
        <v/>
      </c>
      <c r="Y619" s="300" t="str">
        <f t="shared" si="465"/>
        <v/>
      </c>
      <c r="Z619" s="300" t="str">
        <f t="shared" si="466"/>
        <v/>
      </c>
      <c r="AA619" s="303" t="str">
        <f t="shared" si="467"/>
        <v/>
      </c>
      <c r="AB619" s="300" t="str">
        <f t="shared" si="468"/>
        <v/>
      </c>
      <c r="AC619" s="300" t="str">
        <f t="shared" si="469"/>
        <v/>
      </c>
      <c r="AD619" s="300" t="str">
        <f t="shared" si="470"/>
        <v/>
      </c>
      <c r="AE619" s="192" t="str">
        <f t="shared" si="471"/>
        <v/>
      </c>
      <c r="AF619" s="192" t="str">
        <f t="shared" si="472"/>
        <v/>
      </c>
      <c r="AG619" s="192"/>
      <c r="AJ619" s="300" t="str">
        <f t="shared" si="473"/>
        <v/>
      </c>
      <c r="AK619" s="300" t="str">
        <f t="shared" si="474"/>
        <v/>
      </c>
      <c r="AL619" s="300" t="str">
        <f t="shared" si="475"/>
        <v/>
      </c>
      <c r="AM619" s="300" t="str">
        <f t="shared" si="476"/>
        <v/>
      </c>
      <c r="AN619" s="300" t="str">
        <f t="shared" si="477"/>
        <v/>
      </c>
      <c r="AO619" s="300" t="str">
        <f t="shared" si="478"/>
        <v>физ</v>
      </c>
      <c r="AP619" s="300" t="str">
        <f t="shared" si="479"/>
        <v/>
      </c>
      <c r="AQ619" s="300" t="str">
        <f t="shared" si="480"/>
        <v/>
      </c>
      <c r="AR619" s="306" t="str">
        <f t="shared" si="481"/>
        <v/>
      </c>
      <c r="AS619" s="300" t="str">
        <f t="shared" si="482"/>
        <v/>
      </c>
      <c r="AT619" s="300" t="str">
        <f t="shared" si="483"/>
        <v/>
      </c>
      <c r="AU619" s="192" t="str">
        <f t="shared" si="484"/>
        <v>физ</v>
      </c>
      <c r="AV619" s="192" t="str">
        <f t="shared" si="485"/>
        <v>физ90701419общосн</v>
      </c>
      <c r="AW619" s="191">
        <f t="shared" si="486"/>
        <v>6000</v>
      </c>
      <c r="AX619" s="191">
        <f t="shared" si="487"/>
        <v>0</v>
      </c>
      <c r="AY619" s="191">
        <f t="shared" si="488"/>
        <v>0</v>
      </c>
      <c r="AZ619" s="191">
        <f t="shared" si="489"/>
        <v>0</v>
      </c>
      <c r="BA619" s="193">
        <f t="shared" si="490"/>
        <v>1</v>
      </c>
      <c r="BB619" s="193">
        <f t="shared" si="491"/>
        <v>1</v>
      </c>
      <c r="BC619" s="193">
        <f t="shared" si="492"/>
        <v>1</v>
      </c>
      <c r="BD619" s="191">
        <f t="shared" si="498"/>
        <v>0</v>
      </c>
      <c r="BE619" s="191">
        <f t="shared" si="493"/>
        <v>0</v>
      </c>
      <c r="BF619" s="210">
        <f t="shared" si="494"/>
        <v>0</v>
      </c>
      <c r="BG619" s="211">
        <f t="shared" si="495"/>
        <v>0</v>
      </c>
      <c r="BH619" s="289"/>
      <c r="BI619" s="289"/>
      <c r="BJ619" s="228"/>
      <c r="BK619" s="228"/>
      <c r="BL619" s="233" t="str">
        <f t="shared" si="496"/>
        <v>11</v>
      </c>
    </row>
    <row r="620" spans="1:64" ht="12" hidden="1" customHeight="1">
      <c r="A620" s="333" t="s">
        <v>690</v>
      </c>
      <c r="B620" s="381" t="s">
        <v>329</v>
      </c>
      <c r="C620" s="333" t="s">
        <v>662</v>
      </c>
      <c r="D620" s="381" t="s">
        <v>399</v>
      </c>
      <c r="E620" s="381" t="s">
        <v>864</v>
      </c>
      <c r="F620" s="381" t="s">
        <v>619</v>
      </c>
      <c r="G620" s="381" t="s">
        <v>398</v>
      </c>
      <c r="H620" s="100" t="s">
        <v>653</v>
      </c>
      <c r="I620" s="381" t="s">
        <v>339</v>
      </c>
      <c r="J620" s="382">
        <v>6400</v>
      </c>
      <c r="K620" s="382">
        <v>0</v>
      </c>
      <c r="L620" s="191" t="str">
        <f t="shared" si="455"/>
        <v>890014200113111007514053025110</v>
      </c>
      <c r="M620" s="192">
        <f t="array" ref="M620">IF(COUNT(SEARCH(Удалить_Роспись_КВСР,$B620)*SEARCH(Удалить_Роспись_ПБС,$C620)*SEARCH(Удалить_Роспись_КФСР, $D620)*SEARCH(Удалить_Роспись_КЦСР,$E620)*SEARCH(Удалить_Роспись_КВР,$F620)*SEARCH(Удалить_Роспись_ЭК,$H620)*SEARCH(Удалить_Роспись_КР,$I620))&gt;0,0,1)</f>
        <v>0</v>
      </c>
      <c r="N620" s="192">
        <v>0</v>
      </c>
      <c r="O620" s="192" t="str">
        <f t="shared" si="456"/>
        <v/>
      </c>
      <c r="P620" s="192" t="str">
        <f t="shared" si="497"/>
        <v/>
      </c>
      <c r="Q620" s="300" t="str">
        <f t="shared" si="457"/>
        <v/>
      </c>
      <c r="R620" s="300" t="str">
        <f t="shared" si="458"/>
        <v/>
      </c>
      <c r="S620" s="300" t="str">
        <f t="shared" si="459"/>
        <v/>
      </c>
      <c r="T620" s="192" t="str">
        <f t="shared" si="460"/>
        <v/>
      </c>
      <c r="U620" s="303" t="str">
        <f t="shared" si="461"/>
        <v/>
      </c>
      <c r="V620" s="300" t="str">
        <f t="shared" si="462"/>
        <v/>
      </c>
      <c r="W620" s="192" t="str">
        <f t="shared" si="463"/>
        <v/>
      </c>
      <c r="X620" s="303" t="str">
        <f t="shared" si="464"/>
        <v/>
      </c>
      <c r="Y620" s="300" t="str">
        <f t="shared" si="465"/>
        <v/>
      </c>
      <c r="Z620" s="300" t="str">
        <f t="shared" si="466"/>
        <v>меж</v>
      </c>
      <c r="AA620" s="303" t="str">
        <f t="shared" si="467"/>
        <v/>
      </c>
      <c r="AB620" s="300" t="str">
        <f t="shared" si="468"/>
        <v/>
      </c>
      <c r="AC620" s="300" t="str">
        <f t="shared" si="469"/>
        <v/>
      </c>
      <c r="AD620" s="300" t="str">
        <f t="shared" si="470"/>
        <v/>
      </c>
      <c r="AE620" s="192" t="str">
        <f t="shared" si="471"/>
        <v/>
      </c>
      <c r="AF620" s="192" t="str">
        <f t="shared" si="472"/>
        <v/>
      </c>
      <c r="AG620" s="192"/>
      <c r="AJ620" s="300" t="str">
        <f t="shared" si="473"/>
        <v/>
      </c>
      <c r="AK620" s="300" t="str">
        <f t="shared" si="474"/>
        <v/>
      </c>
      <c r="AL620" s="300" t="str">
        <f t="shared" si="475"/>
        <v/>
      </c>
      <c r="AM620" s="300" t="str">
        <f t="shared" si="476"/>
        <v>меж</v>
      </c>
      <c r="AN620" s="300" t="str">
        <f t="shared" si="477"/>
        <v/>
      </c>
      <c r="AO620" s="300" t="str">
        <f t="shared" si="478"/>
        <v/>
      </c>
      <c r="AP620" s="300" t="str">
        <f t="shared" si="479"/>
        <v/>
      </c>
      <c r="AQ620" s="300" t="str">
        <f t="shared" si="480"/>
        <v/>
      </c>
      <c r="AR620" s="306" t="str">
        <f t="shared" si="481"/>
        <v/>
      </c>
      <c r="AS620" s="300" t="str">
        <f t="shared" si="482"/>
        <v/>
      </c>
      <c r="AT620" s="300" t="str">
        <f t="shared" si="483"/>
        <v/>
      </c>
      <c r="AU620" s="192" t="str">
        <f t="shared" si="484"/>
        <v>меж</v>
      </c>
      <c r="AV620" s="192" t="str">
        <f t="shared" si="485"/>
        <v>меж89001420общпро</v>
      </c>
      <c r="AW620" s="191">
        <f t="shared" si="486"/>
        <v>0</v>
      </c>
      <c r="AX620" s="191">
        <f t="shared" si="487"/>
        <v>0</v>
      </c>
      <c r="AY620" s="191">
        <f t="shared" si="488"/>
        <v>0</v>
      </c>
      <c r="AZ620" s="191">
        <f t="shared" si="489"/>
        <v>0</v>
      </c>
      <c r="BA620" s="193">
        <f t="shared" si="490"/>
        <v>1</v>
      </c>
      <c r="BB620" s="193">
        <f t="shared" si="491"/>
        <v>1</v>
      </c>
      <c r="BC620" s="193">
        <f t="shared" si="492"/>
        <v>1</v>
      </c>
      <c r="BD620" s="191">
        <f t="shared" si="498"/>
        <v>0</v>
      </c>
      <c r="BE620" s="191">
        <f t="shared" si="493"/>
        <v>0</v>
      </c>
      <c r="BF620" s="210">
        <f t="shared" si="494"/>
        <v>0</v>
      </c>
      <c r="BG620" s="211">
        <f t="shared" si="495"/>
        <v>0</v>
      </c>
      <c r="BH620" s="289"/>
      <c r="BI620" s="289"/>
      <c r="BJ620" s="228"/>
      <c r="BK620" s="228"/>
      <c r="BL620" s="233" t="str">
        <f t="shared" si="496"/>
        <v/>
      </c>
    </row>
    <row r="621" spans="1:64" ht="12" hidden="1" customHeight="1">
      <c r="A621" s="333" t="s">
        <v>690</v>
      </c>
      <c r="B621" s="381" t="s">
        <v>329</v>
      </c>
      <c r="C621" s="333" t="s">
        <v>662</v>
      </c>
      <c r="D621" s="381" t="s">
        <v>400</v>
      </c>
      <c r="E621" s="381" t="s">
        <v>865</v>
      </c>
      <c r="F621" s="381" t="s">
        <v>619</v>
      </c>
      <c r="G621" s="381" t="s">
        <v>1583</v>
      </c>
      <c r="H621" s="100" t="s">
        <v>653</v>
      </c>
      <c r="I621" s="381" t="s">
        <v>340</v>
      </c>
      <c r="J621" s="382">
        <v>394601</v>
      </c>
      <c r="K621" s="382">
        <v>214499.3</v>
      </c>
      <c r="L621" s="191" t="str">
        <f t="shared" si="455"/>
        <v>890014200203111005118053000004</v>
      </c>
      <c r="M621" s="192">
        <f t="array" ref="M621">IF(COUNT(SEARCH(Удалить_Роспись_КВСР,$B621)*SEARCH(Удалить_Роспись_ПБС,$C621)*SEARCH(Удалить_Роспись_КФСР, $D621)*SEARCH(Удалить_Роспись_КЦСР,$E621)*SEARCH(Удалить_Роспись_КВР,$F621)*SEARCH(Удалить_Роспись_ЭК,$H621)*SEARCH(Удалить_Роспись_КР,$I621))&gt;0,0,1)</f>
        <v>0</v>
      </c>
      <c r="N621" s="192">
        <v>0</v>
      </c>
      <c r="O621" s="192" t="str">
        <f t="shared" si="456"/>
        <v/>
      </c>
      <c r="P621" s="192" t="str">
        <f t="shared" si="497"/>
        <v/>
      </c>
      <c r="Q621" s="300" t="str">
        <f t="shared" si="457"/>
        <v/>
      </c>
      <c r="R621" s="300" t="str">
        <f t="shared" si="458"/>
        <v/>
      </c>
      <c r="S621" s="300" t="str">
        <f t="shared" si="459"/>
        <v/>
      </c>
      <c r="T621" s="192" t="str">
        <f t="shared" si="460"/>
        <v/>
      </c>
      <c r="U621" s="303" t="str">
        <f t="shared" si="461"/>
        <v/>
      </c>
      <c r="V621" s="300" t="str">
        <f t="shared" si="462"/>
        <v/>
      </c>
      <c r="W621" s="192" t="str">
        <f t="shared" si="463"/>
        <v/>
      </c>
      <c r="X621" s="303" t="str">
        <f t="shared" si="464"/>
        <v/>
      </c>
      <c r="Y621" s="300" t="str">
        <f t="shared" si="465"/>
        <v/>
      </c>
      <c r="Z621" s="300" t="str">
        <f t="shared" si="466"/>
        <v/>
      </c>
      <c r="AA621" s="303" t="str">
        <f t="shared" si="467"/>
        <v/>
      </c>
      <c r="AB621" s="300" t="str">
        <f t="shared" si="468"/>
        <v/>
      </c>
      <c r="AC621" s="300" t="str">
        <f t="shared" si="469"/>
        <v/>
      </c>
      <c r="AD621" s="300" t="str">
        <f t="shared" si="470"/>
        <v/>
      </c>
      <c r="AE621" s="192" t="str">
        <f t="shared" si="471"/>
        <v/>
      </c>
      <c r="AF621" s="192" t="str">
        <f t="shared" si="472"/>
        <v/>
      </c>
      <c r="AG621" s="192"/>
      <c r="AJ621" s="300" t="str">
        <f t="shared" si="473"/>
        <v/>
      </c>
      <c r="AK621" s="300" t="str">
        <f t="shared" si="474"/>
        <v/>
      </c>
      <c r="AL621" s="300" t="str">
        <f t="shared" si="475"/>
        <v/>
      </c>
      <c r="AM621" s="300" t="str">
        <f t="shared" si="476"/>
        <v/>
      </c>
      <c r="AN621" s="300" t="str">
        <f t="shared" si="477"/>
        <v/>
      </c>
      <c r="AO621" s="300" t="str">
        <f t="shared" si="478"/>
        <v/>
      </c>
      <c r="AP621" s="300" t="str">
        <f t="shared" si="479"/>
        <v/>
      </c>
      <c r="AQ621" s="300" t="str">
        <f t="shared" si="480"/>
        <v/>
      </c>
      <c r="AR621" s="306" t="str">
        <f t="shared" si="481"/>
        <v/>
      </c>
      <c r="AS621" s="300" t="str">
        <f t="shared" si="482"/>
        <v/>
      </c>
      <c r="AT621" s="300" t="str">
        <f t="shared" si="483"/>
        <v/>
      </c>
      <c r="AU621" s="192" t="str">
        <f t="shared" si="484"/>
        <v>рбс</v>
      </c>
      <c r="AV621" s="192" t="e">
        <f t="shared" si="485"/>
        <v>#N/A</v>
      </c>
      <c r="AW621" s="191">
        <f t="shared" si="486"/>
        <v>0</v>
      </c>
      <c r="AX621" s="191">
        <f t="shared" si="487"/>
        <v>0</v>
      </c>
      <c r="AY621" s="191">
        <f t="shared" si="488"/>
        <v>0</v>
      </c>
      <c r="AZ621" s="191">
        <f t="shared" si="489"/>
        <v>0</v>
      </c>
      <c r="BA621" s="193" t="e">
        <f t="shared" si="490"/>
        <v>#N/A</v>
      </c>
      <c r="BB621" s="193" t="e">
        <f t="shared" si="491"/>
        <v>#N/A</v>
      </c>
      <c r="BC621" s="193" t="e">
        <f t="shared" si="492"/>
        <v>#N/A</v>
      </c>
      <c r="BD621" s="191">
        <f t="shared" si="498"/>
        <v>0</v>
      </c>
      <c r="BE621" s="191" t="e">
        <f t="shared" si="493"/>
        <v>#N/A</v>
      </c>
      <c r="BF621" s="210" t="e">
        <f t="shared" si="494"/>
        <v>#N/A</v>
      </c>
      <c r="BG621" s="211" t="e">
        <f t="shared" si="495"/>
        <v>#N/A</v>
      </c>
      <c r="BH621" s="289"/>
      <c r="BI621" s="289"/>
      <c r="BJ621" s="228"/>
      <c r="BK621" s="228"/>
      <c r="BL621" s="233" t="str">
        <f t="shared" si="496"/>
        <v/>
      </c>
    </row>
    <row r="622" spans="1:64" ht="12" hidden="1" customHeight="1">
      <c r="A622" s="333" t="s">
        <v>690</v>
      </c>
      <c r="B622" s="381" t="s">
        <v>329</v>
      </c>
      <c r="C622" s="333" t="s">
        <v>662</v>
      </c>
      <c r="D622" s="381" t="s">
        <v>401</v>
      </c>
      <c r="E622" s="381" t="s">
        <v>866</v>
      </c>
      <c r="F622" s="381" t="s">
        <v>605</v>
      </c>
      <c r="G622" s="381" t="s">
        <v>398</v>
      </c>
      <c r="H622" s="100" t="s">
        <v>653</v>
      </c>
      <c r="I622" s="381" t="s">
        <v>339</v>
      </c>
      <c r="J622" s="382">
        <v>41820</v>
      </c>
      <c r="K622" s="382">
        <v>41820</v>
      </c>
      <c r="L622" s="191" t="str">
        <f t="shared" si="455"/>
        <v>890014200310042007412054025110</v>
      </c>
      <c r="M622" s="192">
        <f t="array" ref="M622">IF(COUNT(SEARCH(Удалить_Роспись_КВСР,$B622)*SEARCH(Удалить_Роспись_ПБС,$C622)*SEARCH(Удалить_Роспись_КФСР, $D622)*SEARCH(Удалить_Роспись_КЦСР,$E622)*SEARCH(Удалить_Роспись_КВР,$F622)*SEARCH(Удалить_Роспись_ЭК,$H622)*SEARCH(Удалить_Роспись_КР,$I622))&gt;0,0,1)</f>
        <v>0</v>
      </c>
      <c r="N622" s="192">
        <v>0</v>
      </c>
      <c r="O622" s="192" t="str">
        <f t="shared" si="456"/>
        <v/>
      </c>
      <c r="P622" s="192" t="str">
        <f t="shared" si="497"/>
        <v/>
      </c>
      <c r="Q622" s="300" t="str">
        <f t="shared" si="457"/>
        <v/>
      </c>
      <c r="R622" s="300" t="str">
        <f t="shared" si="458"/>
        <v/>
      </c>
      <c r="S622" s="300" t="str">
        <f t="shared" si="459"/>
        <v/>
      </c>
      <c r="T622" s="192" t="str">
        <f t="shared" si="460"/>
        <v/>
      </c>
      <c r="U622" s="303" t="str">
        <f t="shared" si="461"/>
        <v/>
      </c>
      <c r="V622" s="300" t="str">
        <f t="shared" si="462"/>
        <v/>
      </c>
      <c r="W622" s="192" t="str">
        <f t="shared" si="463"/>
        <v/>
      </c>
      <c r="X622" s="303" t="str">
        <f t="shared" si="464"/>
        <v/>
      </c>
      <c r="Y622" s="300" t="str">
        <f t="shared" si="465"/>
        <v/>
      </c>
      <c r="Z622" s="300" t="str">
        <f t="shared" si="466"/>
        <v>меж</v>
      </c>
      <c r="AA622" s="303" t="str">
        <f t="shared" si="467"/>
        <v/>
      </c>
      <c r="AB622" s="300" t="str">
        <f t="shared" si="468"/>
        <v/>
      </c>
      <c r="AC622" s="300" t="str">
        <f t="shared" si="469"/>
        <v/>
      </c>
      <c r="AD622" s="300" t="str">
        <f t="shared" si="470"/>
        <v/>
      </c>
      <c r="AE622" s="192" t="str">
        <f t="shared" si="471"/>
        <v/>
      </c>
      <c r="AF622" s="192" t="str">
        <f t="shared" si="472"/>
        <v/>
      </c>
      <c r="AG622" s="192"/>
      <c r="AJ622" s="300" t="str">
        <f t="shared" si="473"/>
        <v/>
      </c>
      <c r="AK622" s="300" t="str">
        <f t="shared" si="474"/>
        <v/>
      </c>
      <c r="AL622" s="300" t="str">
        <f t="shared" si="475"/>
        <v/>
      </c>
      <c r="AM622" s="300" t="str">
        <f t="shared" si="476"/>
        <v>меж</v>
      </c>
      <c r="AN622" s="300" t="str">
        <f t="shared" si="477"/>
        <v/>
      </c>
      <c r="AO622" s="300" t="str">
        <f t="shared" si="478"/>
        <v/>
      </c>
      <c r="AP622" s="300" t="str">
        <f t="shared" si="479"/>
        <v/>
      </c>
      <c r="AQ622" s="300" t="str">
        <f t="shared" si="480"/>
        <v/>
      </c>
      <c r="AR622" s="306" t="str">
        <f t="shared" si="481"/>
        <v/>
      </c>
      <c r="AS622" s="300" t="str">
        <f t="shared" si="482"/>
        <v/>
      </c>
      <c r="AT622" s="300" t="str">
        <f t="shared" si="483"/>
        <v/>
      </c>
      <c r="AU622" s="192" t="str">
        <f t="shared" si="484"/>
        <v>меж</v>
      </c>
      <c r="AV622" s="192" t="str">
        <f t="shared" si="485"/>
        <v>меж89001420общпро</v>
      </c>
      <c r="AW622" s="191">
        <f t="shared" si="486"/>
        <v>0</v>
      </c>
      <c r="AX622" s="191">
        <f t="shared" si="487"/>
        <v>0</v>
      </c>
      <c r="AY622" s="191">
        <f t="shared" si="488"/>
        <v>0</v>
      </c>
      <c r="AZ622" s="191">
        <f t="shared" si="489"/>
        <v>0</v>
      </c>
      <c r="BA622" s="193">
        <f t="shared" si="490"/>
        <v>1</v>
      </c>
      <c r="BB622" s="193">
        <f t="shared" si="491"/>
        <v>1</v>
      </c>
      <c r="BC622" s="193">
        <f t="shared" si="492"/>
        <v>1</v>
      </c>
      <c r="BD622" s="191">
        <f t="shared" si="498"/>
        <v>0</v>
      </c>
      <c r="BE622" s="191">
        <f t="shared" si="493"/>
        <v>0</v>
      </c>
      <c r="BF622" s="210">
        <f t="shared" si="494"/>
        <v>0</v>
      </c>
      <c r="BG622" s="211">
        <f t="shared" si="495"/>
        <v>0</v>
      </c>
      <c r="BH622" s="289"/>
      <c r="BI622" s="289"/>
      <c r="BJ622" s="228"/>
      <c r="BK622" s="228"/>
      <c r="BL622" s="233" t="str">
        <f t="shared" si="496"/>
        <v/>
      </c>
    </row>
    <row r="623" spans="1:64" ht="12" hidden="1" customHeight="1">
      <c r="A623" s="333" t="s">
        <v>690</v>
      </c>
      <c r="B623" s="381" t="s">
        <v>329</v>
      </c>
      <c r="C623" s="333" t="s">
        <v>662</v>
      </c>
      <c r="D623" s="381" t="s">
        <v>462</v>
      </c>
      <c r="E623" s="381" t="s">
        <v>867</v>
      </c>
      <c r="F623" s="381" t="s">
        <v>605</v>
      </c>
      <c r="G623" s="381" t="s">
        <v>398</v>
      </c>
      <c r="H623" s="100" t="s">
        <v>653</v>
      </c>
      <c r="I623" s="381" t="s">
        <v>339</v>
      </c>
      <c r="J623" s="382">
        <v>1500000</v>
      </c>
      <c r="K623" s="382">
        <v>200000</v>
      </c>
      <c r="L623" s="191" t="str">
        <f t="shared" si="455"/>
        <v>890014200409091007393054025110</v>
      </c>
      <c r="M623" s="192">
        <f t="array" ref="M623">IF(COUNT(SEARCH(Удалить_Роспись_КВСР,$B623)*SEARCH(Удалить_Роспись_ПБС,$C623)*SEARCH(Удалить_Роспись_КФСР, $D623)*SEARCH(Удалить_Роспись_КЦСР,$E623)*SEARCH(Удалить_Роспись_КВР,$F623)*SEARCH(Удалить_Роспись_ЭК,$H623)*SEARCH(Удалить_Роспись_КР,$I623))&gt;0,0,1)</f>
        <v>0</v>
      </c>
      <c r="N623" s="192">
        <v>0</v>
      </c>
      <c r="O623" s="192" t="str">
        <f t="shared" si="456"/>
        <v/>
      </c>
      <c r="P623" s="192" t="str">
        <f t="shared" si="497"/>
        <v/>
      </c>
      <c r="Q623" s="300" t="str">
        <f t="shared" si="457"/>
        <v/>
      </c>
      <c r="R623" s="300" t="str">
        <f t="shared" si="458"/>
        <v/>
      </c>
      <c r="S623" s="300" t="str">
        <f t="shared" si="459"/>
        <v/>
      </c>
      <c r="T623" s="192" t="str">
        <f t="shared" si="460"/>
        <v/>
      </c>
      <c r="U623" s="303" t="str">
        <f t="shared" si="461"/>
        <v/>
      </c>
      <c r="V623" s="300" t="str">
        <f t="shared" si="462"/>
        <v/>
      </c>
      <c r="W623" s="192" t="str">
        <f t="shared" si="463"/>
        <v/>
      </c>
      <c r="X623" s="303" t="str">
        <f t="shared" si="464"/>
        <v/>
      </c>
      <c r="Y623" s="300" t="str">
        <f t="shared" si="465"/>
        <v/>
      </c>
      <c r="Z623" s="300" t="str">
        <f t="shared" si="466"/>
        <v>меж</v>
      </c>
      <c r="AA623" s="303" t="str">
        <f t="shared" si="467"/>
        <v/>
      </c>
      <c r="AB623" s="300" t="str">
        <f t="shared" si="468"/>
        <v/>
      </c>
      <c r="AC623" s="300" t="str">
        <f t="shared" si="469"/>
        <v/>
      </c>
      <c r="AD623" s="300" t="str">
        <f t="shared" si="470"/>
        <v/>
      </c>
      <c r="AE623" s="192" t="str">
        <f t="shared" si="471"/>
        <v/>
      </c>
      <c r="AF623" s="192" t="str">
        <f t="shared" si="472"/>
        <v/>
      </c>
      <c r="AG623" s="192"/>
      <c r="AJ623" s="300" t="str">
        <f t="shared" si="473"/>
        <v/>
      </c>
      <c r="AK623" s="300" t="str">
        <f t="shared" si="474"/>
        <v/>
      </c>
      <c r="AL623" s="300" t="str">
        <f t="shared" si="475"/>
        <v>бла</v>
      </c>
      <c r="AM623" s="300" t="str">
        <f t="shared" si="476"/>
        <v>меж</v>
      </c>
      <c r="AN623" s="300" t="str">
        <f t="shared" si="477"/>
        <v/>
      </c>
      <c r="AO623" s="300" t="str">
        <f t="shared" si="478"/>
        <v/>
      </c>
      <c r="AP623" s="300" t="str">
        <f t="shared" si="479"/>
        <v/>
      </c>
      <c r="AQ623" s="300" t="str">
        <f t="shared" si="480"/>
        <v/>
      </c>
      <c r="AR623" s="306" t="str">
        <f t="shared" si="481"/>
        <v/>
      </c>
      <c r="AS623" s="300" t="str">
        <f t="shared" si="482"/>
        <v/>
      </c>
      <c r="AT623" s="300" t="str">
        <f t="shared" si="483"/>
        <v/>
      </c>
      <c r="AU623" s="192" t="str">
        <f t="shared" si="484"/>
        <v>меж</v>
      </c>
      <c r="AV623" s="192" t="str">
        <f t="shared" si="485"/>
        <v>меж89001420общпро</v>
      </c>
      <c r="AW623" s="191">
        <f t="shared" si="486"/>
        <v>0</v>
      </c>
      <c r="AX623" s="191">
        <f t="shared" si="487"/>
        <v>0</v>
      </c>
      <c r="AY623" s="191">
        <f t="shared" si="488"/>
        <v>0</v>
      </c>
      <c r="AZ623" s="191">
        <f t="shared" si="489"/>
        <v>0</v>
      </c>
      <c r="BA623" s="193">
        <f t="shared" si="490"/>
        <v>1</v>
      </c>
      <c r="BB623" s="193">
        <f t="shared" si="491"/>
        <v>1</v>
      </c>
      <c r="BC623" s="193">
        <f t="shared" si="492"/>
        <v>1</v>
      </c>
      <c r="BD623" s="191">
        <f t="shared" si="498"/>
        <v>0</v>
      </c>
      <c r="BE623" s="191">
        <f t="shared" si="493"/>
        <v>0</v>
      </c>
      <c r="BF623" s="210">
        <f t="shared" si="494"/>
        <v>0</v>
      </c>
      <c r="BG623" s="211">
        <f t="shared" si="495"/>
        <v>0</v>
      </c>
      <c r="BH623" s="289"/>
      <c r="BI623" s="289"/>
      <c r="BJ623" s="228"/>
      <c r="BK623" s="228"/>
      <c r="BL623" s="233" t="str">
        <f t="shared" si="496"/>
        <v/>
      </c>
    </row>
    <row r="624" spans="1:64" ht="12" customHeight="1">
      <c r="A624" s="333" t="s">
        <v>690</v>
      </c>
      <c r="B624" s="381" t="s">
        <v>329</v>
      </c>
      <c r="C624" s="333" t="s">
        <v>662</v>
      </c>
      <c r="D624" s="381" t="s">
        <v>408</v>
      </c>
      <c r="E624" s="381" t="s">
        <v>868</v>
      </c>
      <c r="F624" s="381" t="s">
        <v>605</v>
      </c>
      <c r="G624" s="381" t="s">
        <v>398</v>
      </c>
      <c r="H624" s="100" t="s">
        <v>653</v>
      </c>
      <c r="I624" s="381" t="s">
        <v>505</v>
      </c>
      <c r="J624" s="382">
        <v>84280</v>
      </c>
      <c r="K624" s="382">
        <v>84280</v>
      </c>
      <c r="L624" s="191" t="str">
        <f t="shared" si="455"/>
        <v>89001420070706100Ч005054025101</v>
      </c>
      <c r="M624" s="192">
        <f t="array" ref="M624">IF(COUNT(SEARCH(Удалить_Роспись_КВСР,$B624)*SEARCH(Удалить_Роспись_ПБС,$C624)*SEARCH(Удалить_Роспись_КФСР, $D624)*SEARCH(Удалить_Роспись_КЦСР,$E624)*SEARCH(Удалить_Роспись_КВР,$F624)*SEARCH(Удалить_Роспись_ЭК,$H624)*SEARCH(Удалить_Роспись_КР,$I624))&gt;0,0,1)</f>
        <v>1</v>
      </c>
      <c r="N624" s="192">
        <v>0</v>
      </c>
      <c r="O624" s="192" t="str">
        <f t="shared" si="456"/>
        <v/>
      </c>
      <c r="P624" s="192" t="str">
        <f t="shared" si="497"/>
        <v/>
      </c>
      <c r="Q624" s="300" t="str">
        <f t="shared" si="457"/>
        <v/>
      </c>
      <c r="R624" s="300" t="str">
        <f t="shared" si="458"/>
        <v/>
      </c>
      <c r="S624" s="300" t="str">
        <f t="shared" si="459"/>
        <v/>
      </c>
      <c r="T624" s="192" t="str">
        <f t="shared" si="460"/>
        <v/>
      </c>
      <c r="U624" s="303" t="str">
        <f t="shared" si="461"/>
        <v/>
      </c>
      <c r="V624" s="300" t="str">
        <f t="shared" si="462"/>
        <v/>
      </c>
      <c r="W624" s="192" t="str">
        <f t="shared" si="463"/>
        <v/>
      </c>
      <c r="X624" s="303" t="str">
        <f t="shared" si="464"/>
        <v/>
      </c>
      <c r="Y624" s="300" t="str">
        <f t="shared" si="465"/>
        <v/>
      </c>
      <c r="Z624" s="300" t="str">
        <f t="shared" si="466"/>
        <v>меж</v>
      </c>
      <c r="AA624" s="303" t="str">
        <f t="shared" si="467"/>
        <v/>
      </c>
      <c r="AB624" s="300" t="str">
        <f t="shared" si="468"/>
        <v/>
      </c>
      <c r="AC624" s="300" t="str">
        <f t="shared" si="469"/>
        <v/>
      </c>
      <c r="AD624" s="300" t="str">
        <f t="shared" si="470"/>
        <v/>
      </c>
      <c r="AE624" s="192" t="str">
        <f t="shared" si="471"/>
        <v/>
      </c>
      <c r="AF624" s="192" t="str">
        <f t="shared" si="472"/>
        <v/>
      </c>
      <c r="AG624" s="192"/>
      <c r="AJ624" s="300" t="str">
        <f t="shared" si="473"/>
        <v/>
      </c>
      <c r="AK624" s="300" t="str">
        <f t="shared" si="474"/>
        <v/>
      </c>
      <c r="AL624" s="300" t="str">
        <f t="shared" si="475"/>
        <v/>
      </c>
      <c r="AM624" s="300" t="str">
        <f t="shared" si="476"/>
        <v>меж</v>
      </c>
      <c r="AN624" s="300" t="str">
        <f t="shared" si="477"/>
        <v/>
      </c>
      <c r="AO624" s="300" t="str">
        <f t="shared" si="478"/>
        <v/>
      </c>
      <c r="AP624" s="300" t="str">
        <f t="shared" si="479"/>
        <v/>
      </c>
      <c r="AQ624" s="300" t="str">
        <f t="shared" si="480"/>
        <v/>
      </c>
      <c r="AR624" s="306" t="str">
        <f t="shared" si="481"/>
        <v/>
      </c>
      <c r="AS624" s="300" t="str">
        <f t="shared" si="482"/>
        <v/>
      </c>
      <c r="AT624" s="300" t="str">
        <f t="shared" si="483"/>
        <v/>
      </c>
      <c r="AU624" s="192" t="str">
        <f t="shared" si="484"/>
        <v>меж</v>
      </c>
      <c r="AV624" s="192" t="str">
        <f t="shared" si="485"/>
        <v>меж89001420общпро</v>
      </c>
      <c r="AW624" s="191">
        <f t="shared" si="486"/>
        <v>84280</v>
      </c>
      <c r="AX624" s="191">
        <f t="shared" si="487"/>
        <v>84280</v>
      </c>
      <c r="AY624" s="191">
        <f t="shared" si="488"/>
        <v>0</v>
      </c>
      <c r="AZ624" s="191">
        <f t="shared" si="489"/>
        <v>0</v>
      </c>
      <c r="BA624" s="193">
        <f t="shared" si="490"/>
        <v>1</v>
      </c>
      <c r="BB624" s="193">
        <f t="shared" si="491"/>
        <v>1</v>
      </c>
      <c r="BC624" s="193">
        <f t="shared" si="492"/>
        <v>1</v>
      </c>
      <c r="BD624" s="191">
        <f t="shared" si="498"/>
        <v>0</v>
      </c>
      <c r="BE624" s="191">
        <f t="shared" si="493"/>
        <v>0</v>
      </c>
      <c r="BF624" s="210">
        <f t="shared" si="494"/>
        <v>0</v>
      </c>
      <c r="BG624" s="211">
        <f t="shared" si="495"/>
        <v>0</v>
      </c>
      <c r="BH624" s="289"/>
      <c r="BI624" s="289"/>
      <c r="BJ624" s="228"/>
      <c r="BK624" s="228"/>
      <c r="BL624" s="233" t="str">
        <f t="shared" si="496"/>
        <v/>
      </c>
    </row>
    <row r="625" spans="1:64" ht="12" hidden="1" customHeight="1">
      <c r="A625" s="333" t="s">
        <v>690</v>
      </c>
      <c r="B625" s="381" t="s">
        <v>329</v>
      </c>
      <c r="C625" s="333" t="s">
        <v>662</v>
      </c>
      <c r="D625" s="381" t="s">
        <v>333</v>
      </c>
      <c r="E625" s="381" t="s">
        <v>869</v>
      </c>
      <c r="F625" s="381" t="s">
        <v>621</v>
      </c>
      <c r="G625" s="381" t="s">
        <v>398</v>
      </c>
      <c r="H625" s="100" t="s">
        <v>653</v>
      </c>
      <c r="I625" s="381" t="s">
        <v>339</v>
      </c>
      <c r="J625" s="382">
        <v>1087470</v>
      </c>
      <c r="K625" s="382">
        <v>815581</v>
      </c>
      <c r="L625" s="191" t="str">
        <f t="shared" si="455"/>
        <v>890014201401111007601051125110</v>
      </c>
      <c r="M625" s="192">
        <f t="array" ref="M625">IF(COUNT(SEARCH(Удалить_Роспись_КВСР,$B625)*SEARCH(Удалить_Роспись_ПБС,$C625)*SEARCH(Удалить_Роспись_КФСР, $D625)*SEARCH(Удалить_Роспись_КЦСР,$E625)*SEARCH(Удалить_Роспись_КВР,$F625)*SEARCH(Удалить_Роспись_ЭК,$H625)*SEARCH(Удалить_Роспись_КР,$I625))&gt;0,0,1)</f>
        <v>0</v>
      </c>
      <c r="N625" s="192">
        <v>0</v>
      </c>
      <c r="O625" s="192" t="str">
        <f t="shared" si="456"/>
        <v/>
      </c>
      <c r="P625" s="192" t="str">
        <f t="shared" si="497"/>
        <v/>
      </c>
      <c r="Q625" s="300" t="str">
        <f t="shared" si="457"/>
        <v/>
      </c>
      <c r="R625" s="300" t="str">
        <f t="shared" si="458"/>
        <v/>
      </c>
      <c r="S625" s="300" t="str">
        <f t="shared" si="459"/>
        <v/>
      </c>
      <c r="T625" s="192" t="str">
        <f t="shared" si="460"/>
        <v/>
      </c>
      <c r="U625" s="303" t="str">
        <f t="shared" si="461"/>
        <v/>
      </c>
      <c r="V625" s="300" t="str">
        <f t="shared" si="462"/>
        <v/>
      </c>
      <c r="W625" s="192" t="str">
        <f t="shared" si="463"/>
        <v/>
      </c>
      <c r="X625" s="303" t="str">
        <f t="shared" si="464"/>
        <v/>
      </c>
      <c r="Y625" s="300" t="str">
        <f t="shared" si="465"/>
        <v/>
      </c>
      <c r="Z625" s="300" t="str">
        <f t="shared" si="466"/>
        <v>меж</v>
      </c>
      <c r="AA625" s="303" t="str">
        <f t="shared" si="467"/>
        <v/>
      </c>
      <c r="AB625" s="300" t="str">
        <f t="shared" si="468"/>
        <v/>
      </c>
      <c r="AC625" s="300" t="str">
        <f t="shared" si="469"/>
        <v/>
      </c>
      <c r="AD625" s="300" t="str">
        <f t="shared" si="470"/>
        <v/>
      </c>
      <c r="AE625" s="192" t="str">
        <f t="shared" si="471"/>
        <v/>
      </c>
      <c r="AF625" s="192" t="str">
        <f t="shared" si="472"/>
        <v/>
      </c>
      <c r="AG625" s="192"/>
      <c r="AJ625" s="300" t="str">
        <f t="shared" si="473"/>
        <v/>
      </c>
      <c r="AK625" s="300" t="str">
        <f t="shared" si="474"/>
        <v/>
      </c>
      <c r="AL625" s="300" t="str">
        <f t="shared" si="475"/>
        <v/>
      </c>
      <c r="AM625" s="300" t="str">
        <f t="shared" si="476"/>
        <v>меж</v>
      </c>
      <c r="AN625" s="300" t="str">
        <f t="shared" si="477"/>
        <v/>
      </c>
      <c r="AO625" s="300" t="str">
        <f t="shared" si="478"/>
        <v/>
      </c>
      <c r="AP625" s="300" t="str">
        <f t="shared" si="479"/>
        <v/>
      </c>
      <c r="AQ625" s="300" t="str">
        <f t="shared" si="480"/>
        <v/>
      </c>
      <c r="AR625" s="306" t="str">
        <f t="shared" si="481"/>
        <v/>
      </c>
      <c r="AS625" s="300" t="str">
        <f t="shared" si="482"/>
        <v/>
      </c>
      <c r="AT625" s="300" t="str">
        <f t="shared" si="483"/>
        <v/>
      </c>
      <c r="AU625" s="192" t="str">
        <f t="shared" si="484"/>
        <v>меж</v>
      </c>
      <c r="AV625" s="192" t="str">
        <f t="shared" si="485"/>
        <v>меж89001420общпро</v>
      </c>
      <c r="AW625" s="191">
        <f t="shared" si="486"/>
        <v>0</v>
      </c>
      <c r="AX625" s="191">
        <f t="shared" si="487"/>
        <v>0</v>
      </c>
      <c r="AY625" s="191">
        <f t="shared" si="488"/>
        <v>0</v>
      </c>
      <c r="AZ625" s="191">
        <f t="shared" si="489"/>
        <v>0</v>
      </c>
      <c r="BA625" s="193">
        <f t="shared" si="490"/>
        <v>1</v>
      </c>
      <c r="BB625" s="193">
        <f t="shared" si="491"/>
        <v>1</v>
      </c>
      <c r="BC625" s="193">
        <f t="shared" si="492"/>
        <v>1</v>
      </c>
      <c r="BD625" s="191">
        <f t="shared" si="498"/>
        <v>0</v>
      </c>
      <c r="BE625" s="191">
        <f t="shared" si="493"/>
        <v>0</v>
      </c>
      <c r="BF625" s="210">
        <f t="shared" si="494"/>
        <v>0</v>
      </c>
      <c r="BG625" s="211">
        <f t="shared" si="495"/>
        <v>0</v>
      </c>
      <c r="BH625" s="289"/>
      <c r="BI625" s="289"/>
      <c r="BJ625" s="228"/>
      <c r="BK625" s="228"/>
      <c r="BL625" s="233" t="str">
        <f t="shared" si="496"/>
        <v/>
      </c>
    </row>
    <row r="626" spans="1:64" ht="12" customHeight="1">
      <c r="A626" s="333" t="s">
        <v>690</v>
      </c>
      <c r="B626" s="381" t="s">
        <v>329</v>
      </c>
      <c r="C626" s="333" t="s">
        <v>662</v>
      </c>
      <c r="D626" s="381" t="s">
        <v>333</v>
      </c>
      <c r="E626" s="381" t="s">
        <v>870</v>
      </c>
      <c r="F626" s="381" t="s">
        <v>621</v>
      </c>
      <c r="G626" s="381" t="s">
        <v>398</v>
      </c>
      <c r="H626" s="100" t="s">
        <v>653</v>
      </c>
      <c r="I626" s="381" t="s">
        <v>505</v>
      </c>
      <c r="J626" s="382">
        <v>3105910</v>
      </c>
      <c r="K626" s="382">
        <v>3105910</v>
      </c>
      <c r="L626" s="191" t="str">
        <f t="shared" si="455"/>
        <v>890014201401111008013051125101</v>
      </c>
      <c r="M626" s="192">
        <f t="array" ref="M626">IF(COUNT(SEARCH(Удалить_Роспись_КВСР,$B626)*SEARCH(Удалить_Роспись_ПБС,$C626)*SEARCH(Удалить_Роспись_КФСР, $D626)*SEARCH(Удалить_Роспись_КЦСР,$E626)*SEARCH(Удалить_Роспись_КВР,$F626)*SEARCH(Удалить_Роспись_ЭК,$H626)*SEARCH(Удалить_Роспись_КР,$I626))&gt;0,0,1)</f>
        <v>1</v>
      </c>
      <c r="N626" s="192">
        <v>0</v>
      </c>
      <c r="O626" s="192" t="str">
        <f t="shared" si="456"/>
        <v/>
      </c>
      <c r="P626" s="192" t="str">
        <f t="shared" si="497"/>
        <v/>
      </c>
      <c r="Q626" s="300" t="str">
        <f t="shared" si="457"/>
        <v/>
      </c>
      <c r="R626" s="300" t="str">
        <f t="shared" si="458"/>
        <v/>
      </c>
      <c r="S626" s="300" t="str">
        <f t="shared" si="459"/>
        <v/>
      </c>
      <c r="T626" s="192" t="str">
        <f t="shared" si="460"/>
        <v/>
      </c>
      <c r="U626" s="303" t="str">
        <f t="shared" si="461"/>
        <v/>
      </c>
      <c r="V626" s="300" t="str">
        <f t="shared" si="462"/>
        <v/>
      </c>
      <c r="W626" s="192" t="str">
        <f t="shared" si="463"/>
        <v/>
      </c>
      <c r="X626" s="303" t="str">
        <f t="shared" si="464"/>
        <v/>
      </c>
      <c r="Y626" s="300" t="str">
        <f t="shared" si="465"/>
        <v/>
      </c>
      <c r="Z626" s="300" t="str">
        <f t="shared" si="466"/>
        <v>меж</v>
      </c>
      <c r="AA626" s="303" t="str">
        <f t="shared" si="467"/>
        <v/>
      </c>
      <c r="AB626" s="300" t="str">
        <f t="shared" si="468"/>
        <v/>
      </c>
      <c r="AC626" s="300" t="str">
        <f t="shared" si="469"/>
        <v/>
      </c>
      <c r="AD626" s="300" t="str">
        <f t="shared" si="470"/>
        <v/>
      </c>
      <c r="AE626" s="192" t="str">
        <f t="shared" si="471"/>
        <v/>
      </c>
      <c r="AF626" s="192" t="str">
        <f t="shared" si="472"/>
        <v/>
      </c>
      <c r="AG626" s="192"/>
      <c r="AJ626" s="300" t="str">
        <f t="shared" si="473"/>
        <v/>
      </c>
      <c r="AK626" s="300" t="str">
        <f t="shared" si="474"/>
        <v/>
      </c>
      <c r="AL626" s="300" t="str">
        <f t="shared" si="475"/>
        <v/>
      </c>
      <c r="AM626" s="300" t="str">
        <f t="shared" si="476"/>
        <v>меж</v>
      </c>
      <c r="AN626" s="300" t="str">
        <f t="shared" si="477"/>
        <v/>
      </c>
      <c r="AO626" s="300" t="str">
        <f t="shared" si="478"/>
        <v/>
      </c>
      <c r="AP626" s="300" t="str">
        <f t="shared" si="479"/>
        <v/>
      </c>
      <c r="AQ626" s="300" t="str">
        <f t="shared" si="480"/>
        <v/>
      </c>
      <c r="AR626" s="306" t="str">
        <f t="shared" si="481"/>
        <v/>
      </c>
      <c r="AS626" s="300" t="str">
        <f t="shared" si="482"/>
        <v/>
      </c>
      <c r="AT626" s="300" t="str">
        <f t="shared" si="483"/>
        <v/>
      </c>
      <c r="AU626" s="192" t="str">
        <f t="shared" si="484"/>
        <v>меж</v>
      </c>
      <c r="AV626" s="192" t="str">
        <f t="shared" si="485"/>
        <v>меж89001420общпро</v>
      </c>
      <c r="AW626" s="191">
        <f t="shared" si="486"/>
        <v>3105910</v>
      </c>
      <c r="AX626" s="191">
        <f t="shared" si="487"/>
        <v>3105910</v>
      </c>
      <c r="AY626" s="191">
        <f t="shared" si="488"/>
        <v>0</v>
      </c>
      <c r="AZ626" s="191">
        <f t="shared" si="489"/>
        <v>0</v>
      </c>
      <c r="BA626" s="193">
        <f t="shared" si="490"/>
        <v>1</v>
      </c>
      <c r="BB626" s="193">
        <f t="shared" si="491"/>
        <v>1</v>
      </c>
      <c r="BC626" s="193">
        <f t="shared" si="492"/>
        <v>1</v>
      </c>
      <c r="BD626" s="191">
        <f t="shared" si="498"/>
        <v>0</v>
      </c>
      <c r="BE626" s="191">
        <f t="shared" si="493"/>
        <v>0</v>
      </c>
      <c r="BF626" s="210">
        <f t="shared" si="494"/>
        <v>0</v>
      </c>
      <c r="BG626" s="211">
        <f t="shared" si="495"/>
        <v>0</v>
      </c>
      <c r="BH626" s="289"/>
      <c r="BI626" s="289"/>
      <c r="BJ626" s="228"/>
      <c r="BK626" s="228"/>
      <c r="BL626" s="233" t="str">
        <f t="shared" si="496"/>
        <v/>
      </c>
    </row>
    <row r="627" spans="1:64" ht="12" customHeight="1">
      <c r="A627" s="333" t="s">
        <v>690</v>
      </c>
      <c r="B627" s="381" t="s">
        <v>329</v>
      </c>
      <c r="C627" s="333" t="s">
        <v>662</v>
      </c>
      <c r="D627" s="381" t="s">
        <v>334</v>
      </c>
      <c r="E627" s="381" t="s">
        <v>871</v>
      </c>
      <c r="F627" s="381" t="s">
        <v>605</v>
      </c>
      <c r="G627" s="381" t="s">
        <v>398</v>
      </c>
      <c r="H627" s="100" t="s">
        <v>653</v>
      </c>
      <c r="I627" s="381" t="s">
        <v>505</v>
      </c>
      <c r="J627" s="382">
        <v>5080600</v>
      </c>
      <c r="K627" s="382">
        <v>3544090</v>
      </c>
      <c r="L627" s="191" t="str">
        <f t="shared" si="455"/>
        <v>890014201403111008012054025101</v>
      </c>
      <c r="M627" s="192">
        <f t="array" ref="M627">IF(COUNT(SEARCH(Удалить_Роспись_КВСР,$B627)*SEARCH(Удалить_Роспись_ПБС,$C627)*SEARCH(Удалить_Роспись_КФСР, $D627)*SEARCH(Удалить_Роспись_КЦСР,$E627)*SEARCH(Удалить_Роспись_КВР,$F627)*SEARCH(Удалить_Роспись_ЭК,$H627)*SEARCH(Удалить_Роспись_КР,$I627))&gt;0,0,1)</f>
        <v>1</v>
      </c>
      <c r="N627" s="192">
        <v>0</v>
      </c>
      <c r="O627" s="192" t="str">
        <f t="shared" si="456"/>
        <v/>
      </c>
      <c r="P627" s="192" t="str">
        <f t="shared" si="497"/>
        <v/>
      </c>
      <c r="Q627" s="300" t="str">
        <f t="shared" si="457"/>
        <v/>
      </c>
      <c r="R627" s="300" t="str">
        <f t="shared" si="458"/>
        <v/>
      </c>
      <c r="S627" s="300" t="str">
        <f t="shared" si="459"/>
        <v/>
      </c>
      <c r="T627" s="192" t="str">
        <f t="shared" si="460"/>
        <v/>
      </c>
      <c r="U627" s="303" t="str">
        <f t="shared" si="461"/>
        <v/>
      </c>
      <c r="V627" s="300" t="str">
        <f t="shared" si="462"/>
        <v/>
      </c>
      <c r="W627" s="192" t="str">
        <f t="shared" si="463"/>
        <v/>
      </c>
      <c r="X627" s="303" t="str">
        <f t="shared" si="464"/>
        <v/>
      </c>
      <c r="Y627" s="300" t="str">
        <f t="shared" si="465"/>
        <v/>
      </c>
      <c r="Z627" s="300" t="str">
        <f t="shared" si="466"/>
        <v>меж</v>
      </c>
      <c r="AA627" s="303" t="str">
        <f t="shared" si="467"/>
        <v/>
      </c>
      <c r="AB627" s="300" t="str">
        <f t="shared" si="468"/>
        <v/>
      </c>
      <c r="AC627" s="300" t="str">
        <f t="shared" si="469"/>
        <v/>
      </c>
      <c r="AD627" s="300" t="str">
        <f t="shared" si="470"/>
        <v/>
      </c>
      <c r="AE627" s="192" t="str">
        <f t="shared" si="471"/>
        <v/>
      </c>
      <c r="AF627" s="192" t="str">
        <f t="shared" si="472"/>
        <v/>
      </c>
      <c r="AG627" s="192"/>
      <c r="AJ627" s="300" t="str">
        <f t="shared" si="473"/>
        <v/>
      </c>
      <c r="AK627" s="300" t="str">
        <f t="shared" si="474"/>
        <v/>
      </c>
      <c r="AL627" s="300" t="str">
        <f t="shared" si="475"/>
        <v/>
      </c>
      <c r="AM627" s="300" t="str">
        <f t="shared" si="476"/>
        <v>меж</v>
      </c>
      <c r="AN627" s="300" t="str">
        <f t="shared" si="477"/>
        <v/>
      </c>
      <c r="AO627" s="300" t="str">
        <f t="shared" si="478"/>
        <v/>
      </c>
      <c r="AP627" s="300" t="str">
        <f t="shared" si="479"/>
        <v/>
      </c>
      <c r="AQ627" s="300" t="str">
        <f t="shared" si="480"/>
        <v/>
      </c>
      <c r="AR627" s="306" t="str">
        <f t="shared" si="481"/>
        <v/>
      </c>
      <c r="AS627" s="300" t="str">
        <f t="shared" si="482"/>
        <v/>
      </c>
      <c r="AT627" s="300" t="str">
        <f t="shared" si="483"/>
        <v/>
      </c>
      <c r="AU627" s="192" t="str">
        <f t="shared" si="484"/>
        <v>меж</v>
      </c>
      <c r="AV627" s="192" t="str">
        <f t="shared" si="485"/>
        <v>меж89001420общпро</v>
      </c>
      <c r="AW627" s="191">
        <f t="shared" si="486"/>
        <v>5080600</v>
      </c>
      <c r="AX627" s="191">
        <f t="shared" si="487"/>
        <v>3544090</v>
      </c>
      <c r="AY627" s="191">
        <f t="shared" si="488"/>
        <v>0</v>
      </c>
      <c r="AZ627" s="191">
        <f t="shared" si="489"/>
        <v>0</v>
      </c>
      <c r="BA627" s="193">
        <f t="shared" si="490"/>
        <v>1</v>
      </c>
      <c r="BB627" s="193">
        <f t="shared" si="491"/>
        <v>1</v>
      </c>
      <c r="BC627" s="193">
        <f t="shared" si="492"/>
        <v>1</v>
      </c>
      <c r="BD627" s="191">
        <f t="shared" si="498"/>
        <v>0</v>
      </c>
      <c r="BE627" s="191">
        <f t="shared" si="493"/>
        <v>0</v>
      </c>
      <c r="BF627" s="210">
        <f t="shared" si="494"/>
        <v>0</v>
      </c>
      <c r="BG627" s="211">
        <f t="shared" si="495"/>
        <v>0</v>
      </c>
      <c r="BH627" s="289"/>
      <c r="BI627" s="289"/>
      <c r="BJ627" s="228"/>
      <c r="BK627" s="228"/>
      <c r="BL627" s="233" t="str">
        <f t="shared" si="496"/>
        <v/>
      </c>
    </row>
    <row r="628" spans="1:64" ht="12" customHeight="1">
      <c r="A628" s="333" t="s">
        <v>690</v>
      </c>
      <c r="B628" s="381" t="s">
        <v>433</v>
      </c>
      <c r="C628" s="333" t="s">
        <v>662</v>
      </c>
      <c r="D628" s="381" t="s">
        <v>383</v>
      </c>
      <c r="E628" s="381" t="s">
        <v>872</v>
      </c>
      <c r="F628" s="381" t="s">
        <v>602</v>
      </c>
      <c r="G628" s="381" t="s">
        <v>385</v>
      </c>
      <c r="H628" s="100" t="s">
        <v>653</v>
      </c>
      <c r="I628" s="381" t="s">
        <v>505</v>
      </c>
      <c r="J628" s="382">
        <v>504792</v>
      </c>
      <c r="K628" s="382">
        <v>383246</v>
      </c>
      <c r="L628" s="191" t="str">
        <f t="shared" si="455"/>
        <v>908014200102801006000012121101</v>
      </c>
      <c r="M628" s="192">
        <f t="array" ref="M628">IF(COUNT(SEARCH(Удалить_Роспись_КВСР,$B628)*SEARCH(Удалить_Роспись_ПБС,$C628)*SEARCH(Удалить_Роспись_КФСР, $D628)*SEARCH(Удалить_Роспись_КЦСР,$E628)*SEARCH(Удалить_Роспись_КВР,$F628)*SEARCH(Удалить_Роспись_ЭК,$H628)*SEARCH(Удалить_Роспись_КР,$I628))&gt;0,0,1)</f>
        <v>1</v>
      </c>
      <c r="N628" s="192">
        <v>0</v>
      </c>
      <c r="O628" s="192" t="str">
        <f t="shared" si="456"/>
        <v/>
      </c>
      <c r="P628" s="192" t="str">
        <f t="shared" si="497"/>
        <v/>
      </c>
      <c r="Q628" s="300" t="str">
        <f t="shared" si="457"/>
        <v/>
      </c>
      <c r="R628" s="300" t="str">
        <f t="shared" si="458"/>
        <v/>
      </c>
      <c r="S628" s="300" t="str">
        <f t="shared" si="459"/>
        <v/>
      </c>
      <c r="T628" s="192" t="str">
        <f t="shared" si="460"/>
        <v/>
      </c>
      <c r="U628" s="303" t="str">
        <f t="shared" si="461"/>
        <v/>
      </c>
      <c r="V628" s="300" t="str">
        <f t="shared" si="462"/>
        <v/>
      </c>
      <c r="W628" s="192" t="str">
        <f t="shared" si="463"/>
        <v/>
      </c>
      <c r="X628" s="303" t="str">
        <f t="shared" si="464"/>
        <v/>
      </c>
      <c r="Y628" s="300" t="str">
        <f t="shared" si="465"/>
        <v/>
      </c>
      <c r="Z628" s="300" t="str">
        <f t="shared" si="466"/>
        <v/>
      </c>
      <c r="AA628" s="303" t="str">
        <f t="shared" si="467"/>
        <v/>
      </c>
      <c r="AB628" s="300" t="str">
        <f t="shared" si="468"/>
        <v/>
      </c>
      <c r="AC628" s="300" t="str">
        <f t="shared" si="469"/>
        <v/>
      </c>
      <c r="AD628" s="300" t="str">
        <f t="shared" si="470"/>
        <v/>
      </c>
      <c r="AE628" s="192" t="str">
        <f t="shared" si="471"/>
        <v/>
      </c>
      <c r="AF628" s="192" t="str">
        <f t="shared" si="472"/>
        <v/>
      </c>
      <c r="AG628" s="192"/>
      <c r="AJ628" s="300" t="str">
        <f t="shared" si="473"/>
        <v/>
      </c>
      <c r="AK628" s="300" t="str">
        <f t="shared" si="474"/>
        <v/>
      </c>
      <c r="AL628" s="300" t="str">
        <f t="shared" si="475"/>
        <v/>
      </c>
      <c r="AM628" s="300" t="str">
        <f t="shared" si="476"/>
        <v/>
      </c>
      <c r="AN628" s="300" t="str">
        <f t="shared" si="477"/>
        <v/>
      </c>
      <c r="AO628" s="300" t="str">
        <f t="shared" si="478"/>
        <v/>
      </c>
      <c r="AP628" s="300" t="str">
        <f t="shared" si="479"/>
        <v/>
      </c>
      <c r="AQ628" s="300" t="str">
        <f t="shared" si="480"/>
        <v/>
      </c>
      <c r="AR628" s="306" t="str">
        <f t="shared" si="481"/>
        <v/>
      </c>
      <c r="AS628" s="300" t="str">
        <f t="shared" si="482"/>
        <v/>
      </c>
      <c r="AT628" s="300" t="str">
        <f t="shared" si="483"/>
        <v/>
      </c>
      <c r="AU628" s="192" t="str">
        <f t="shared" si="484"/>
        <v>рбс</v>
      </c>
      <c r="AV628" s="192" t="str">
        <f t="shared" si="485"/>
        <v>рбс90801420общопл</v>
      </c>
      <c r="AW628" s="191">
        <f t="shared" si="486"/>
        <v>504792</v>
      </c>
      <c r="AX628" s="191">
        <f t="shared" si="487"/>
        <v>383246</v>
      </c>
      <c r="AY628" s="191">
        <f t="shared" si="488"/>
        <v>0</v>
      </c>
      <c r="AZ628" s="191">
        <f t="shared" si="489"/>
        <v>0</v>
      </c>
      <c r="BA628" s="193">
        <f t="shared" si="490"/>
        <v>1</v>
      </c>
      <c r="BB628" s="193">
        <f t="shared" si="491"/>
        <v>1</v>
      </c>
      <c r="BC628" s="193">
        <f t="shared" si="492"/>
        <v>1</v>
      </c>
      <c r="BD628" s="191">
        <f t="shared" si="498"/>
        <v>0</v>
      </c>
      <c r="BE628" s="191">
        <f t="shared" si="493"/>
        <v>0</v>
      </c>
      <c r="BF628" s="210">
        <f t="shared" si="494"/>
        <v>0</v>
      </c>
      <c r="BG628" s="211">
        <f t="shared" si="495"/>
        <v>0</v>
      </c>
      <c r="BH628" s="289"/>
      <c r="BI628" s="289"/>
      <c r="BJ628" s="228"/>
      <c r="BK628" s="228"/>
      <c r="BL628" s="233" t="str">
        <f t="shared" si="496"/>
        <v>01</v>
      </c>
    </row>
    <row r="629" spans="1:64" ht="12" customHeight="1">
      <c r="A629" s="333" t="s">
        <v>690</v>
      </c>
      <c r="B629" s="381" t="s">
        <v>433</v>
      </c>
      <c r="C629" s="333" t="s">
        <v>662</v>
      </c>
      <c r="D629" s="381" t="s">
        <v>383</v>
      </c>
      <c r="E629" s="381" t="s">
        <v>872</v>
      </c>
      <c r="F629" s="381" t="s">
        <v>585</v>
      </c>
      <c r="G629" s="381" t="s">
        <v>386</v>
      </c>
      <c r="H629" s="100" t="s">
        <v>653</v>
      </c>
      <c r="I629" s="381" t="s">
        <v>505</v>
      </c>
      <c r="J629" s="382">
        <v>4000</v>
      </c>
      <c r="K629" s="382">
        <v>1200</v>
      </c>
      <c r="L629" s="191" t="str">
        <f t="shared" si="455"/>
        <v>908014200102801006000012221201</v>
      </c>
      <c r="M629" s="192">
        <f t="array" ref="M629">IF(COUNT(SEARCH(Удалить_Роспись_КВСР,$B629)*SEARCH(Удалить_Роспись_ПБС,$C629)*SEARCH(Удалить_Роспись_КФСР, $D629)*SEARCH(Удалить_Роспись_КЦСР,$E629)*SEARCH(Удалить_Роспись_КВР,$F629)*SEARCH(Удалить_Роспись_ЭК,$H629)*SEARCH(Удалить_Роспись_КР,$I629))&gt;0,0,1)</f>
        <v>1</v>
      </c>
      <c r="N629" s="192">
        <f>IF(COUNT(SEARCH(Удалить_Индекс_КВСР,$B629)*SEARCH(Удалить_Индекс_ПБС,$C629)*SEARCH(Удалить_Индекс_КФСР,$D629)*SEARCH(Удалить_Индекс_КЦСР,$E629)*SEARCH(Удалить_Индекс_КВР,$F629)*SEARCH(Удалить_Индекс_ЭК,$H629)*SEARCH(Удалить_Индекс_КР,$I629))&gt;0,0,1)</f>
        <v>1</v>
      </c>
      <c r="O629" s="192" t="str">
        <f t="shared" si="456"/>
        <v/>
      </c>
      <c r="P629" s="192" t="str">
        <f t="shared" si="497"/>
        <v/>
      </c>
      <c r="Q629" s="300" t="str">
        <f t="shared" si="457"/>
        <v/>
      </c>
      <c r="R629" s="300" t="str">
        <f t="shared" si="458"/>
        <v/>
      </c>
      <c r="S629" s="300" t="str">
        <f t="shared" si="459"/>
        <v/>
      </c>
      <c r="T629" s="192" t="str">
        <f t="shared" si="460"/>
        <v/>
      </c>
      <c r="U629" s="303" t="str">
        <f t="shared" si="461"/>
        <v/>
      </c>
      <c r="V629" s="300" t="str">
        <f t="shared" si="462"/>
        <v/>
      </c>
      <c r="W629" s="192" t="str">
        <f t="shared" si="463"/>
        <v/>
      </c>
      <c r="X629" s="303" t="str">
        <f t="shared" si="464"/>
        <v/>
      </c>
      <c r="Y629" s="300" t="str">
        <f t="shared" si="465"/>
        <v/>
      </c>
      <c r="Z629" s="300" t="str">
        <f t="shared" si="466"/>
        <v/>
      </c>
      <c r="AA629" s="303" t="str">
        <f t="shared" si="467"/>
        <v/>
      </c>
      <c r="AB629" s="300" t="str">
        <f t="shared" si="468"/>
        <v/>
      </c>
      <c r="AC629" s="300" t="str">
        <f t="shared" si="469"/>
        <v/>
      </c>
      <c r="AD629" s="300" t="str">
        <f t="shared" si="470"/>
        <v/>
      </c>
      <c r="AE629" s="192" t="str">
        <f t="shared" si="471"/>
        <v/>
      </c>
      <c r="AF629" s="192" t="str">
        <f t="shared" si="472"/>
        <v/>
      </c>
      <c r="AG629" s="192"/>
      <c r="AJ629" s="300" t="str">
        <f t="shared" si="473"/>
        <v/>
      </c>
      <c r="AK629" s="300" t="str">
        <f t="shared" si="474"/>
        <v/>
      </c>
      <c r="AL629" s="300" t="str">
        <f t="shared" si="475"/>
        <v/>
      </c>
      <c r="AM629" s="300" t="str">
        <f t="shared" si="476"/>
        <v/>
      </c>
      <c r="AN629" s="300" t="str">
        <f t="shared" si="477"/>
        <v/>
      </c>
      <c r="AO629" s="300" t="str">
        <f t="shared" si="478"/>
        <v/>
      </c>
      <c r="AP629" s="300" t="str">
        <f t="shared" si="479"/>
        <v/>
      </c>
      <c r="AQ629" s="300" t="str">
        <f t="shared" si="480"/>
        <v/>
      </c>
      <c r="AR629" s="306" t="str">
        <f t="shared" si="481"/>
        <v/>
      </c>
      <c r="AS629" s="300" t="str">
        <f t="shared" si="482"/>
        <v/>
      </c>
      <c r="AT629" s="300" t="str">
        <f t="shared" si="483"/>
        <v/>
      </c>
      <c r="AU629" s="192" t="str">
        <f t="shared" si="484"/>
        <v>рбс</v>
      </c>
      <c r="AV629" s="192" t="str">
        <f t="shared" si="485"/>
        <v>рбс90801420общпро</v>
      </c>
      <c r="AW629" s="191">
        <f t="shared" si="486"/>
        <v>4000</v>
      </c>
      <c r="AX629" s="191">
        <f t="shared" si="487"/>
        <v>1200</v>
      </c>
      <c r="AY629" s="191">
        <f t="shared" si="488"/>
        <v>4000</v>
      </c>
      <c r="AZ629" s="191">
        <f t="shared" si="489"/>
        <v>1200</v>
      </c>
      <c r="BA629" s="193">
        <f t="shared" si="490"/>
        <v>1</v>
      </c>
      <c r="BB629" s="193">
        <f t="shared" si="491"/>
        <v>1</v>
      </c>
      <c r="BC629" s="193">
        <f t="shared" si="492"/>
        <v>1</v>
      </c>
      <c r="BD629" s="191">
        <f t="shared" si="498"/>
        <v>4000</v>
      </c>
      <c r="BE629" s="191">
        <f t="shared" si="493"/>
        <v>1200</v>
      </c>
      <c r="BF629" s="210">
        <f t="shared" si="494"/>
        <v>4000</v>
      </c>
      <c r="BG629" s="211">
        <f t="shared" si="495"/>
        <v>4000</v>
      </c>
      <c r="BH629" s="289"/>
      <c r="BI629" s="289"/>
      <c r="BJ629" s="228"/>
      <c r="BK629" s="228"/>
      <c r="BL629" s="233" t="str">
        <f t="shared" si="496"/>
        <v>01</v>
      </c>
    </row>
    <row r="630" spans="1:64" ht="12" customHeight="1">
      <c r="A630" s="333" t="s">
        <v>690</v>
      </c>
      <c r="B630" s="381" t="s">
        <v>433</v>
      </c>
      <c r="C630" s="333" t="s">
        <v>662</v>
      </c>
      <c r="D630" s="381" t="s">
        <v>383</v>
      </c>
      <c r="E630" s="381" t="s">
        <v>872</v>
      </c>
      <c r="F630" s="381" t="s">
        <v>873</v>
      </c>
      <c r="G630" s="381" t="s">
        <v>387</v>
      </c>
      <c r="H630" s="100" t="s">
        <v>653</v>
      </c>
      <c r="I630" s="381" t="s">
        <v>505</v>
      </c>
      <c r="J630" s="382">
        <v>152447</v>
      </c>
      <c r="K630" s="382">
        <v>96775.41</v>
      </c>
      <c r="L630" s="191" t="str">
        <f t="shared" si="455"/>
        <v>908014200102801006000012921301</v>
      </c>
      <c r="M630" s="192">
        <f t="array" ref="M630">IF(COUNT(SEARCH(Удалить_Роспись_КВСР,$B630)*SEARCH(Удалить_Роспись_ПБС,$C630)*SEARCH(Удалить_Роспись_КФСР, $D630)*SEARCH(Удалить_Роспись_КЦСР,$E630)*SEARCH(Удалить_Роспись_КВР,$F630)*SEARCH(Удалить_Роспись_ЭК,$H630)*SEARCH(Удалить_Роспись_КР,$I630))&gt;0,0,1)</f>
        <v>1</v>
      </c>
      <c r="N630" s="192">
        <v>0</v>
      </c>
      <c r="O630" s="192" t="str">
        <f t="shared" si="456"/>
        <v/>
      </c>
      <c r="P630" s="192" t="str">
        <f t="shared" si="497"/>
        <v/>
      </c>
      <c r="Q630" s="300" t="str">
        <f t="shared" si="457"/>
        <v/>
      </c>
      <c r="R630" s="300" t="str">
        <f t="shared" si="458"/>
        <v/>
      </c>
      <c r="S630" s="300" t="str">
        <f t="shared" si="459"/>
        <v/>
      </c>
      <c r="T630" s="192" t="str">
        <f t="shared" si="460"/>
        <v/>
      </c>
      <c r="U630" s="303" t="str">
        <f t="shared" si="461"/>
        <v/>
      </c>
      <c r="V630" s="300" t="str">
        <f t="shared" si="462"/>
        <v/>
      </c>
      <c r="W630" s="192" t="str">
        <f t="shared" si="463"/>
        <v/>
      </c>
      <c r="X630" s="303" t="str">
        <f t="shared" si="464"/>
        <v/>
      </c>
      <c r="Y630" s="300" t="str">
        <f t="shared" si="465"/>
        <v/>
      </c>
      <c r="Z630" s="300" t="str">
        <f t="shared" si="466"/>
        <v/>
      </c>
      <c r="AA630" s="303" t="str">
        <f t="shared" si="467"/>
        <v/>
      </c>
      <c r="AB630" s="300" t="str">
        <f t="shared" si="468"/>
        <v/>
      </c>
      <c r="AC630" s="300" t="str">
        <f t="shared" si="469"/>
        <v/>
      </c>
      <c r="AD630" s="300" t="str">
        <f t="shared" si="470"/>
        <v/>
      </c>
      <c r="AE630" s="192" t="str">
        <f t="shared" si="471"/>
        <v/>
      </c>
      <c r="AF630" s="192" t="str">
        <f t="shared" si="472"/>
        <v/>
      </c>
      <c r="AG630" s="192"/>
      <c r="AJ630" s="300" t="str">
        <f t="shared" si="473"/>
        <v/>
      </c>
      <c r="AK630" s="300" t="str">
        <f t="shared" si="474"/>
        <v/>
      </c>
      <c r="AL630" s="300" t="str">
        <f t="shared" si="475"/>
        <v/>
      </c>
      <c r="AM630" s="300" t="str">
        <f t="shared" si="476"/>
        <v/>
      </c>
      <c r="AN630" s="300" t="str">
        <f t="shared" si="477"/>
        <v/>
      </c>
      <c r="AO630" s="300" t="str">
        <f t="shared" si="478"/>
        <v/>
      </c>
      <c r="AP630" s="300" t="str">
        <f t="shared" si="479"/>
        <v/>
      </c>
      <c r="AQ630" s="300" t="str">
        <f t="shared" si="480"/>
        <v/>
      </c>
      <c r="AR630" s="306" t="str">
        <f t="shared" si="481"/>
        <v/>
      </c>
      <c r="AS630" s="300" t="str">
        <f t="shared" si="482"/>
        <v/>
      </c>
      <c r="AT630" s="300" t="str">
        <f t="shared" si="483"/>
        <v/>
      </c>
      <c r="AU630" s="192" t="str">
        <f t="shared" si="484"/>
        <v>рбс</v>
      </c>
      <c r="AV630" s="192" t="str">
        <f t="shared" si="485"/>
        <v>рбс90801420общопл</v>
      </c>
      <c r="AW630" s="191">
        <f t="shared" si="486"/>
        <v>152447</v>
      </c>
      <c r="AX630" s="191">
        <f t="shared" si="487"/>
        <v>96775.41</v>
      </c>
      <c r="AY630" s="191">
        <f t="shared" si="488"/>
        <v>0</v>
      </c>
      <c r="AZ630" s="191">
        <f t="shared" si="489"/>
        <v>0</v>
      </c>
      <c r="BA630" s="193">
        <f t="shared" si="490"/>
        <v>1</v>
      </c>
      <c r="BB630" s="193">
        <f t="shared" si="491"/>
        <v>1</v>
      </c>
      <c r="BC630" s="193">
        <f t="shared" si="492"/>
        <v>1</v>
      </c>
      <c r="BD630" s="191">
        <f t="shared" si="498"/>
        <v>0</v>
      </c>
      <c r="BE630" s="191">
        <f t="shared" si="493"/>
        <v>0</v>
      </c>
      <c r="BF630" s="210">
        <f t="shared" si="494"/>
        <v>0</v>
      </c>
      <c r="BG630" s="211">
        <f t="shared" si="495"/>
        <v>0</v>
      </c>
      <c r="BH630" s="289"/>
      <c r="BI630" s="289"/>
      <c r="BJ630" s="228"/>
      <c r="BK630" s="228"/>
      <c r="BL630" s="233" t="str">
        <f t="shared" si="496"/>
        <v>01</v>
      </c>
    </row>
    <row r="631" spans="1:64" ht="12" customHeight="1">
      <c r="A631" s="333" t="s">
        <v>690</v>
      </c>
      <c r="B631" s="381" t="s">
        <v>433</v>
      </c>
      <c r="C631" s="333" t="s">
        <v>662</v>
      </c>
      <c r="D631" s="381" t="s">
        <v>388</v>
      </c>
      <c r="E631" s="381" t="s">
        <v>874</v>
      </c>
      <c r="F631" s="381" t="s">
        <v>603</v>
      </c>
      <c r="G631" s="381" t="s">
        <v>395</v>
      </c>
      <c r="H631" s="100" t="s">
        <v>653</v>
      </c>
      <c r="I631" s="381" t="s">
        <v>505</v>
      </c>
      <c r="J631" s="382">
        <v>24000</v>
      </c>
      <c r="K631" s="382">
        <v>9600</v>
      </c>
      <c r="L631" s="191" t="str">
        <f t="shared" si="455"/>
        <v>908014200103803006000012329001</v>
      </c>
      <c r="M631" s="192">
        <f t="array" ref="M631">IF(COUNT(SEARCH(Удалить_Роспись_КВСР,$B631)*SEARCH(Удалить_Роспись_ПБС,$C631)*SEARCH(Удалить_Роспись_КФСР, $D631)*SEARCH(Удалить_Роспись_КЦСР,$E631)*SEARCH(Удалить_Роспись_КВР,$F631)*SEARCH(Удалить_Роспись_ЭК,$H631)*SEARCH(Удалить_Роспись_КР,$I631))&gt;0,0,1)</f>
        <v>1</v>
      </c>
      <c r="N631" s="192">
        <f>IF(COUNT(SEARCH(Удалить_Индекс_КВСР,$B631)*SEARCH(Удалить_Индекс_ПБС,$C631)*SEARCH(Удалить_Индекс_КФСР,$D631)*SEARCH(Удалить_Индекс_КЦСР,$E631)*SEARCH(Удалить_Индекс_КВР,$F631)*SEARCH(Удалить_Индекс_ЭК,$H631)*SEARCH(Удалить_Индекс_КР,$I631))&gt;0,0,1)</f>
        <v>1</v>
      </c>
      <c r="O631" s="192" t="str">
        <f t="shared" si="456"/>
        <v/>
      </c>
      <c r="P631" s="192" t="str">
        <f t="shared" si="497"/>
        <v/>
      </c>
      <c r="Q631" s="300" t="str">
        <f t="shared" si="457"/>
        <v/>
      </c>
      <c r="R631" s="300" t="str">
        <f t="shared" si="458"/>
        <v/>
      </c>
      <c r="S631" s="300" t="str">
        <f t="shared" si="459"/>
        <v/>
      </c>
      <c r="T631" s="192" t="str">
        <f t="shared" si="460"/>
        <v/>
      </c>
      <c r="U631" s="303" t="str">
        <f t="shared" si="461"/>
        <v/>
      </c>
      <c r="V631" s="300" t="str">
        <f t="shared" si="462"/>
        <v/>
      </c>
      <c r="W631" s="192" t="str">
        <f t="shared" si="463"/>
        <v/>
      </c>
      <c r="X631" s="303" t="str">
        <f t="shared" si="464"/>
        <v/>
      </c>
      <c r="Y631" s="300" t="str">
        <f t="shared" si="465"/>
        <v/>
      </c>
      <c r="Z631" s="300" t="str">
        <f t="shared" si="466"/>
        <v/>
      </c>
      <c r="AA631" s="303" t="str">
        <f t="shared" si="467"/>
        <v/>
      </c>
      <c r="AB631" s="300" t="str">
        <f t="shared" si="468"/>
        <v/>
      </c>
      <c r="AC631" s="300" t="str">
        <f t="shared" si="469"/>
        <v/>
      </c>
      <c r="AD631" s="300" t="str">
        <f t="shared" si="470"/>
        <v/>
      </c>
      <c r="AE631" s="192" t="str">
        <f t="shared" si="471"/>
        <v/>
      </c>
      <c r="AF631" s="192" t="str">
        <f t="shared" si="472"/>
        <v/>
      </c>
      <c r="AG631" s="192"/>
      <c r="AJ631" s="300" t="str">
        <f t="shared" si="473"/>
        <v/>
      </c>
      <c r="AK631" s="300" t="str">
        <f t="shared" si="474"/>
        <v/>
      </c>
      <c r="AL631" s="300" t="str">
        <f t="shared" si="475"/>
        <v/>
      </c>
      <c r="AM631" s="300" t="str">
        <f t="shared" si="476"/>
        <v/>
      </c>
      <c r="AN631" s="300" t="str">
        <f t="shared" si="477"/>
        <v/>
      </c>
      <c r="AO631" s="300" t="str">
        <f t="shared" si="478"/>
        <v/>
      </c>
      <c r="AP631" s="300" t="str">
        <f t="shared" si="479"/>
        <v/>
      </c>
      <c r="AQ631" s="300" t="str">
        <f t="shared" si="480"/>
        <v/>
      </c>
      <c r="AR631" s="306" t="str">
        <f t="shared" si="481"/>
        <v/>
      </c>
      <c r="AS631" s="300" t="str">
        <f t="shared" si="482"/>
        <v/>
      </c>
      <c r="AT631" s="300" t="str">
        <f t="shared" si="483"/>
        <v/>
      </c>
      <c r="AU631" s="192" t="str">
        <f t="shared" si="484"/>
        <v>рбс</v>
      </c>
      <c r="AV631" s="192" t="str">
        <f t="shared" si="485"/>
        <v>рбс90801420общпро</v>
      </c>
      <c r="AW631" s="191">
        <f t="shared" si="486"/>
        <v>24000</v>
      </c>
      <c r="AX631" s="191">
        <f t="shared" si="487"/>
        <v>9600</v>
      </c>
      <c r="AY631" s="191">
        <f t="shared" si="488"/>
        <v>24000</v>
      </c>
      <c r="AZ631" s="191">
        <f t="shared" si="489"/>
        <v>9600</v>
      </c>
      <c r="BA631" s="193">
        <f t="shared" si="490"/>
        <v>1</v>
      </c>
      <c r="BB631" s="193">
        <f t="shared" si="491"/>
        <v>1</v>
      </c>
      <c r="BC631" s="193">
        <f t="shared" si="492"/>
        <v>1</v>
      </c>
      <c r="BD631" s="191">
        <f t="shared" si="498"/>
        <v>24000</v>
      </c>
      <c r="BE631" s="191">
        <f t="shared" si="493"/>
        <v>9600</v>
      </c>
      <c r="BF631" s="210">
        <f t="shared" si="494"/>
        <v>24000</v>
      </c>
      <c r="BG631" s="211">
        <f t="shared" si="495"/>
        <v>24000</v>
      </c>
      <c r="BH631" s="289"/>
      <c r="BI631" s="289"/>
      <c r="BJ631" s="228"/>
      <c r="BK631" s="228"/>
      <c r="BL631" s="233" t="str">
        <f t="shared" si="496"/>
        <v>01</v>
      </c>
    </row>
    <row r="632" spans="1:64" ht="12" customHeight="1">
      <c r="A632" s="333" t="s">
        <v>690</v>
      </c>
      <c r="B632" s="381" t="s">
        <v>433</v>
      </c>
      <c r="C632" s="333" t="s">
        <v>662</v>
      </c>
      <c r="D632" s="381" t="s">
        <v>390</v>
      </c>
      <c r="E632" s="381" t="s">
        <v>875</v>
      </c>
      <c r="F632" s="381" t="s">
        <v>602</v>
      </c>
      <c r="G632" s="381" t="s">
        <v>385</v>
      </c>
      <c r="H632" s="100" t="s">
        <v>653</v>
      </c>
      <c r="I632" s="381" t="s">
        <v>505</v>
      </c>
      <c r="J632" s="382">
        <v>1181232</v>
      </c>
      <c r="K632" s="382">
        <v>875270.42</v>
      </c>
      <c r="L632" s="191" t="str">
        <f t="shared" si="455"/>
        <v>908014200104802006000012121101</v>
      </c>
      <c r="M632" s="192">
        <f t="array" ref="M632">IF(COUNT(SEARCH(Удалить_Роспись_КВСР,$B632)*SEARCH(Удалить_Роспись_ПБС,$C632)*SEARCH(Удалить_Роспись_КФСР, $D632)*SEARCH(Удалить_Роспись_КЦСР,$E632)*SEARCH(Удалить_Роспись_КВР,$F632)*SEARCH(Удалить_Роспись_ЭК,$H632)*SEARCH(Удалить_Роспись_КР,$I632))&gt;0,0,1)</f>
        <v>1</v>
      </c>
      <c r="N632" s="192">
        <v>0</v>
      </c>
      <c r="O632" s="192" t="str">
        <f t="shared" si="456"/>
        <v/>
      </c>
      <c r="P632" s="192" t="str">
        <f t="shared" si="497"/>
        <v/>
      </c>
      <c r="Q632" s="300" t="str">
        <f t="shared" si="457"/>
        <v/>
      </c>
      <c r="R632" s="300" t="str">
        <f t="shared" si="458"/>
        <v/>
      </c>
      <c r="S632" s="300" t="str">
        <f t="shared" si="459"/>
        <v/>
      </c>
      <c r="T632" s="192" t="str">
        <f t="shared" si="460"/>
        <v/>
      </c>
      <c r="U632" s="303" t="str">
        <f t="shared" si="461"/>
        <v/>
      </c>
      <c r="V632" s="300" t="str">
        <f t="shared" si="462"/>
        <v/>
      </c>
      <c r="W632" s="192" t="str">
        <f t="shared" si="463"/>
        <v/>
      </c>
      <c r="X632" s="303" t="str">
        <f t="shared" si="464"/>
        <v/>
      </c>
      <c r="Y632" s="300" t="str">
        <f t="shared" si="465"/>
        <v/>
      </c>
      <c r="Z632" s="300" t="str">
        <f t="shared" si="466"/>
        <v/>
      </c>
      <c r="AA632" s="303" t="str">
        <f t="shared" si="467"/>
        <v/>
      </c>
      <c r="AB632" s="300" t="str">
        <f t="shared" si="468"/>
        <v/>
      </c>
      <c r="AC632" s="300" t="str">
        <f t="shared" si="469"/>
        <v/>
      </c>
      <c r="AD632" s="300" t="str">
        <f t="shared" si="470"/>
        <v/>
      </c>
      <c r="AE632" s="192" t="str">
        <f t="shared" si="471"/>
        <v/>
      </c>
      <c r="AF632" s="192" t="str">
        <f t="shared" si="472"/>
        <v/>
      </c>
      <c r="AG632" s="192"/>
      <c r="AJ632" s="300" t="str">
        <f t="shared" si="473"/>
        <v/>
      </c>
      <c r="AK632" s="300" t="str">
        <f t="shared" si="474"/>
        <v/>
      </c>
      <c r="AL632" s="300" t="str">
        <f t="shared" si="475"/>
        <v/>
      </c>
      <c r="AM632" s="300" t="str">
        <f t="shared" si="476"/>
        <v/>
      </c>
      <c r="AN632" s="300" t="str">
        <f t="shared" si="477"/>
        <v/>
      </c>
      <c r="AO632" s="300" t="str">
        <f t="shared" si="478"/>
        <v/>
      </c>
      <c r="AP632" s="300" t="str">
        <f t="shared" si="479"/>
        <v/>
      </c>
      <c r="AQ632" s="300" t="str">
        <f t="shared" si="480"/>
        <v/>
      </c>
      <c r="AR632" s="306" t="str">
        <f t="shared" si="481"/>
        <v/>
      </c>
      <c r="AS632" s="300" t="str">
        <f t="shared" si="482"/>
        <v/>
      </c>
      <c r="AT632" s="300" t="str">
        <f t="shared" si="483"/>
        <v/>
      </c>
      <c r="AU632" s="192" t="str">
        <f t="shared" si="484"/>
        <v>рбс</v>
      </c>
      <c r="AV632" s="192" t="str">
        <f t="shared" si="485"/>
        <v>рбс90801420общопл</v>
      </c>
      <c r="AW632" s="191">
        <f t="shared" si="486"/>
        <v>1181232</v>
      </c>
      <c r="AX632" s="191">
        <f t="shared" si="487"/>
        <v>875270.42</v>
      </c>
      <c r="AY632" s="191">
        <f t="shared" si="488"/>
        <v>0</v>
      </c>
      <c r="AZ632" s="191">
        <f t="shared" si="489"/>
        <v>0</v>
      </c>
      <c r="BA632" s="193">
        <f t="shared" si="490"/>
        <v>1</v>
      </c>
      <c r="BB632" s="193">
        <f t="shared" si="491"/>
        <v>1</v>
      </c>
      <c r="BC632" s="193">
        <f t="shared" si="492"/>
        <v>1</v>
      </c>
      <c r="BD632" s="191">
        <f t="shared" si="498"/>
        <v>0</v>
      </c>
      <c r="BE632" s="191">
        <f t="shared" si="493"/>
        <v>0</v>
      </c>
      <c r="BF632" s="210">
        <f t="shared" si="494"/>
        <v>0</v>
      </c>
      <c r="BG632" s="211">
        <f t="shared" si="495"/>
        <v>0</v>
      </c>
      <c r="BH632" s="289"/>
      <c r="BI632" s="289"/>
      <c r="BJ632" s="228"/>
      <c r="BK632" s="228"/>
      <c r="BL632" s="233" t="str">
        <f t="shared" si="496"/>
        <v>01</v>
      </c>
    </row>
    <row r="633" spans="1:64" ht="12" customHeight="1">
      <c r="A633" s="333" t="s">
        <v>690</v>
      </c>
      <c r="B633" s="381" t="s">
        <v>433</v>
      </c>
      <c r="C633" s="333" t="s">
        <v>662</v>
      </c>
      <c r="D633" s="381" t="s">
        <v>390</v>
      </c>
      <c r="E633" s="381" t="s">
        <v>875</v>
      </c>
      <c r="F633" s="381" t="s">
        <v>585</v>
      </c>
      <c r="G633" s="381" t="s">
        <v>386</v>
      </c>
      <c r="H633" s="100" t="s">
        <v>653</v>
      </c>
      <c r="I633" s="381" t="s">
        <v>505</v>
      </c>
      <c r="J633" s="382">
        <v>8888</v>
      </c>
      <c r="K633" s="382">
        <v>6860.37</v>
      </c>
      <c r="L633" s="191" t="str">
        <f t="shared" si="455"/>
        <v>908014200104802006000012221201</v>
      </c>
      <c r="M633" s="192">
        <f t="array" ref="M633">IF(COUNT(SEARCH(Удалить_Роспись_КВСР,$B633)*SEARCH(Удалить_Роспись_ПБС,$C633)*SEARCH(Удалить_Роспись_КФСР, $D633)*SEARCH(Удалить_Роспись_КЦСР,$E633)*SEARCH(Удалить_Роспись_КВР,$F633)*SEARCH(Удалить_Роспись_ЭК,$H633)*SEARCH(Удалить_Роспись_КР,$I633))&gt;0,0,1)</f>
        <v>1</v>
      </c>
      <c r="N633" s="192">
        <f>IF(COUNT(SEARCH(Удалить_Индекс_КВСР,$B633)*SEARCH(Удалить_Индекс_ПБС,$C633)*SEARCH(Удалить_Индекс_КФСР,$D633)*SEARCH(Удалить_Индекс_КЦСР,$E633)*SEARCH(Удалить_Индекс_КВР,$F633)*SEARCH(Удалить_Индекс_ЭК,$H633)*SEARCH(Удалить_Индекс_КР,$I633))&gt;0,0,1)</f>
        <v>1</v>
      </c>
      <c r="O633" s="192" t="str">
        <f t="shared" si="456"/>
        <v/>
      </c>
      <c r="P633" s="192" t="str">
        <f t="shared" si="497"/>
        <v/>
      </c>
      <c r="Q633" s="300" t="str">
        <f t="shared" si="457"/>
        <v/>
      </c>
      <c r="R633" s="300" t="str">
        <f t="shared" si="458"/>
        <v/>
      </c>
      <c r="S633" s="300" t="str">
        <f t="shared" si="459"/>
        <v/>
      </c>
      <c r="T633" s="192" t="str">
        <f t="shared" si="460"/>
        <v/>
      </c>
      <c r="U633" s="303" t="str">
        <f t="shared" si="461"/>
        <v/>
      </c>
      <c r="V633" s="300" t="str">
        <f t="shared" si="462"/>
        <v/>
      </c>
      <c r="W633" s="192" t="str">
        <f t="shared" si="463"/>
        <v/>
      </c>
      <c r="X633" s="303" t="str">
        <f t="shared" si="464"/>
        <v/>
      </c>
      <c r="Y633" s="300" t="str">
        <f t="shared" si="465"/>
        <v/>
      </c>
      <c r="Z633" s="300" t="str">
        <f t="shared" si="466"/>
        <v/>
      </c>
      <c r="AA633" s="303" t="str">
        <f t="shared" si="467"/>
        <v/>
      </c>
      <c r="AB633" s="300" t="str">
        <f t="shared" si="468"/>
        <v/>
      </c>
      <c r="AC633" s="300" t="str">
        <f t="shared" si="469"/>
        <v/>
      </c>
      <c r="AD633" s="300" t="str">
        <f t="shared" si="470"/>
        <v/>
      </c>
      <c r="AE633" s="192" t="str">
        <f t="shared" si="471"/>
        <v/>
      </c>
      <c r="AF633" s="192" t="str">
        <f t="shared" si="472"/>
        <v/>
      </c>
      <c r="AG633" s="192"/>
      <c r="AJ633" s="300" t="str">
        <f t="shared" si="473"/>
        <v/>
      </c>
      <c r="AK633" s="300" t="str">
        <f t="shared" si="474"/>
        <v/>
      </c>
      <c r="AL633" s="300" t="str">
        <f t="shared" si="475"/>
        <v/>
      </c>
      <c r="AM633" s="300" t="str">
        <f t="shared" si="476"/>
        <v/>
      </c>
      <c r="AN633" s="300" t="str">
        <f t="shared" si="477"/>
        <v/>
      </c>
      <c r="AO633" s="300" t="str">
        <f t="shared" si="478"/>
        <v/>
      </c>
      <c r="AP633" s="300" t="str">
        <f t="shared" si="479"/>
        <v/>
      </c>
      <c r="AQ633" s="300" t="str">
        <f t="shared" si="480"/>
        <v/>
      </c>
      <c r="AR633" s="306" t="str">
        <f t="shared" si="481"/>
        <v/>
      </c>
      <c r="AS633" s="300" t="str">
        <f t="shared" si="482"/>
        <v/>
      </c>
      <c r="AT633" s="300" t="str">
        <f t="shared" si="483"/>
        <v/>
      </c>
      <c r="AU633" s="192" t="str">
        <f t="shared" si="484"/>
        <v>рбс</v>
      </c>
      <c r="AV633" s="192" t="str">
        <f t="shared" si="485"/>
        <v>рбс90801420общпро</v>
      </c>
      <c r="AW633" s="191">
        <f t="shared" si="486"/>
        <v>8888</v>
      </c>
      <c r="AX633" s="191">
        <f t="shared" si="487"/>
        <v>6860.37</v>
      </c>
      <c r="AY633" s="191">
        <f t="shared" si="488"/>
        <v>8888</v>
      </c>
      <c r="AZ633" s="191">
        <f t="shared" si="489"/>
        <v>6860.37</v>
      </c>
      <c r="BA633" s="193">
        <f t="shared" si="490"/>
        <v>1</v>
      </c>
      <c r="BB633" s="193">
        <f t="shared" si="491"/>
        <v>1</v>
      </c>
      <c r="BC633" s="193">
        <f t="shared" si="492"/>
        <v>1</v>
      </c>
      <c r="BD633" s="191">
        <f t="shared" si="498"/>
        <v>8888</v>
      </c>
      <c r="BE633" s="191">
        <f t="shared" si="493"/>
        <v>6860.37</v>
      </c>
      <c r="BF633" s="210">
        <f t="shared" si="494"/>
        <v>8888</v>
      </c>
      <c r="BG633" s="211">
        <f t="shared" si="495"/>
        <v>8888</v>
      </c>
      <c r="BH633" s="289"/>
      <c r="BI633" s="289"/>
      <c r="BJ633" s="228"/>
      <c r="BK633" s="228"/>
      <c r="BL633" s="233" t="str">
        <f t="shared" si="496"/>
        <v>01</v>
      </c>
    </row>
    <row r="634" spans="1:64" ht="12" customHeight="1">
      <c r="A634" s="333" t="s">
        <v>690</v>
      </c>
      <c r="B634" s="381" t="s">
        <v>433</v>
      </c>
      <c r="C634" s="333" t="s">
        <v>662</v>
      </c>
      <c r="D634" s="381" t="s">
        <v>390</v>
      </c>
      <c r="E634" s="381" t="s">
        <v>875</v>
      </c>
      <c r="F634" s="381" t="s">
        <v>873</v>
      </c>
      <c r="G634" s="381" t="s">
        <v>387</v>
      </c>
      <c r="H634" s="100" t="s">
        <v>653</v>
      </c>
      <c r="I634" s="381" t="s">
        <v>505</v>
      </c>
      <c r="J634" s="382">
        <v>302327</v>
      </c>
      <c r="K634" s="382">
        <v>251912.84</v>
      </c>
      <c r="L634" s="191" t="str">
        <f t="shared" si="455"/>
        <v>908014200104802006000012921301</v>
      </c>
      <c r="M634" s="192">
        <f t="array" ref="M634">IF(COUNT(SEARCH(Удалить_Роспись_КВСР,$B634)*SEARCH(Удалить_Роспись_ПБС,$C634)*SEARCH(Удалить_Роспись_КФСР, $D634)*SEARCH(Удалить_Роспись_КЦСР,$E634)*SEARCH(Удалить_Роспись_КВР,$F634)*SEARCH(Удалить_Роспись_ЭК,$H634)*SEARCH(Удалить_Роспись_КР,$I634))&gt;0,0,1)</f>
        <v>1</v>
      </c>
      <c r="N634" s="192">
        <v>0</v>
      </c>
      <c r="O634" s="192" t="str">
        <f t="shared" si="456"/>
        <v/>
      </c>
      <c r="P634" s="192" t="str">
        <f t="shared" si="497"/>
        <v/>
      </c>
      <c r="Q634" s="300" t="str">
        <f t="shared" si="457"/>
        <v/>
      </c>
      <c r="R634" s="300" t="str">
        <f t="shared" si="458"/>
        <v/>
      </c>
      <c r="S634" s="300" t="str">
        <f t="shared" si="459"/>
        <v/>
      </c>
      <c r="T634" s="192" t="str">
        <f t="shared" si="460"/>
        <v/>
      </c>
      <c r="U634" s="303" t="str">
        <f t="shared" si="461"/>
        <v/>
      </c>
      <c r="V634" s="300" t="str">
        <f t="shared" si="462"/>
        <v/>
      </c>
      <c r="W634" s="192" t="str">
        <f t="shared" si="463"/>
        <v/>
      </c>
      <c r="X634" s="303" t="str">
        <f t="shared" si="464"/>
        <v/>
      </c>
      <c r="Y634" s="300" t="str">
        <f t="shared" si="465"/>
        <v/>
      </c>
      <c r="Z634" s="300" t="str">
        <f t="shared" si="466"/>
        <v/>
      </c>
      <c r="AA634" s="303" t="str">
        <f t="shared" si="467"/>
        <v/>
      </c>
      <c r="AB634" s="300" t="str">
        <f t="shared" si="468"/>
        <v/>
      </c>
      <c r="AC634" s="300" t="str">
        <f t="shared" si="469"/>
        <v/>
      </c>
      <c r="AD634" s="300" t="str">
        <f t="shared" si="470"/>
        <v/>
      </c>
      <c r="AE634" s="192" t="str">
        <f t="shared" si="471"/>
        <v/>
      </c>
      <c r="AF634" s="192" t="str">
        <f t="shared" si="472"/>
        <v/>
      </c>
      <c r="AG634" s="192"/>
      <c r="AJ634" s="300" t="str">
        <f t="shared" si="473"/>
        <v/>
      </c>
      <c r="AK634" s="300" t="str">
        <f t="shared" si="474"/>
        <v/>
      </c>
      <c r="AL634" s="300" t="str">
        <f t="shared" si="475"/>
        <v/>
      </c>
      <c r="AM634" s="300" t="str">
        <f t="shared" si="476"/>
        <v/>
      </c>
      <c r="AN634" s="300" t="str">
        <f t="shared" si="477"/>
        <v/>
      </c>
      <c r="AO634" s="300" t="str">
        <f t="shared" si="478"/>
        <v/>
      </c>
      <c r="AP634" s="300" t="str">
        <f t="shared" si="479"/>
        <v/>
      </c>
      <c r="AQ634" s="300" t="str">
        <f t="shared" si="480"/>
        <v/>
      </c>
      <c r="AR634" s="306" t="str">
        <f t="shared" si="481"/>
        <v/>
      </c>
      <c r="AS634" s="300" t="str">
        <f t="shared" si="482"/>
        <v/>
      </c>
      <c r="AT634" s="300" t="str">
        <f t="shared" si="483"/>
        <v/>
      </c>
      <c r="AU634" s="192" t="str">
        <f t="shared" si="484"/>
        <v>рбс</v>
      </c>
      <c r="AV634" s="192" t="str">
        <f t="shared" si="485"/>
        <v>рбс90801420общопл</v>
      </c>
      <c r="AW634" s="191">
        <f t="shared" si="486"/>
        <v>302327</v>
      </c>
      <c r="AX634" s="191">
        <f t="shared" si="487"/>
        <v>251912.84</v>
      </c>
      <c r="AY634" s="191">
        <f t="shared" si="488"/>
        <v>0</v>
      </c>
      <c r="AZ634" s="191">
        <f t="shared" si="489"/>
        <v>0</v>
      </c>
      <c r="BA634" s="193">
        <f t="shared" si="490"/>
        <v>1</v>
      </c>
      <c r="BB634" s="193">
        <f t="shared" si="491"/>
        <v>1</v>
      </c>
      <c r="BC634" s="193">
        <f t="shared" si="492"/>
        <v>1</v>
      </c>
      <c r="BD634" s="191">
        <f t="shared" si="498"/>
        <v>0</v>
      </c>
      <c r="BE634" s="191">
        <f t="shared" si="493"/>
        <v>0</v>
      </c>
      <c r="BF634" s="210">
        <f t="shared" si="494"/>
        <v>0</v>
      </c>
      <c r="BG634" s="211">
        <f t="shared" si="495"/>
        <v>0</v>
      </c>
      <c r="BH634" s="289"/>
      <c r="BI634" s="289"/>
      <c r="BJ634" s="228"/>
      <c r="BK634" s="228"/>
      <c r="BL634" s="233" t="str">
        <f t="shared" si="496"/>
        <v>01</v>
      </c>
    </row>
    <row r="635" spans="1:64" ht="12" customHeight="1">
      <c r="A635" s="333" t="s">
        <v>690</v>
      </c>
      <c r="B635" s="381" t="s">
        <v>433</v>
      </c>
      <c r="C635" s="333" t="s">
        <v>662</v>
      </c>
      <c r="D635" s="381" t="s">
        <v>390</v>
      </c>
      <c r="E635" s="381" t="s">
        <v>875</v>
      </c>
      <c r="F635" s="381" t="s">
        <v>586</v>
      </c>
      <c r="G635" s="381" t="s">
        <v>391</v>
      </c>
      <c r="H635" s="100" t="s">
        <v>653</v>
      </c>
      <c r="I635" s="381" t="s">
        <v>505</v>
      </c>
      <c r="J635" s="382">
        <v>140400</v>
      </c>
      <c r="K635" s="382">
        <v>81399.929999999993</v>
      </c>
      <c r="L635" s="191" t="str">
        <f t="shared" si="455"/>
        <v>908014200104802006000024422101</v>
      </c>
      <c r="M635" s="192">
        <f t="array" ref="M635">IF(COUNT(SEARCH(Удалить_Роспись_КВСР,$B635)*SEARCH(Удалить_Роспись_ПБС,$C635)*SEARCH(Удалить_Роспись_КФСР, $D635)*SEARCH(Удалить_Роспись_КЦСР,$E635)*SEARCH(Удалить_Роспись_КВР,$F635)*SEARCH(Удалить_Роспись_ЭК,$H635)*SEARCH(Удалить_Роспись_КР,$I635))&gt;0,0,1)</f>
        <v>1</v>
      </c>
      <c r="N635" s="192">
        <f>IF(COUNT(SEARCH(Удалить_Индекс_КВСР,$B635)*SEARCH(Удалить_Индекс_ПБС,$C635)*SEARCH(Удалить_Индекс_КФСР,$D635)*SEARCH(Удалить_Индекс_КЦСР,$E635)*SEARCH(Удалить_Индекс_КВР,$F635)*SEARCH(Удалить_Индекс_ЭК,$H635)*SEARCH(Удалить_Индекс_КР,$I635))&gt;0,0,1)</f>
        <v>1</v>
      </c>
      <c r="O635" s="192" t="str">
        <f t="shared" si="456"/>
        <v/>
      </c>
      <c r="P635" s="192" t="str">
        <f t="shared" si="497"/>
        <v/>
      </c>
      <c r="Q635" s="300" t="str">
        <f t="shared" si="457"/>
        <v/>
      </c>
      <c r="R635" s="300" t="str">
        <f t="shared" si="458"/>
        <v/>
      </c>
      <c r="S635" s="300" t="str">
        <f t="shared" si="459"/>
        <v/>
      </c>
      <c r="T635" s="192" t="str">
        <f t="shared" si="460"/>
        <v/>
      </c>
      <c r="U635" s="303" t="str">
        <f t="shared" si="461"/>
        <v/>
      </c>
      <c r="V635" s="300" t="str">
        <f t="shared" si="462"/>
        <v/>
      </c>
      <c r="W635" s="192" t="str">
        <f t="shared" si="463"/>
        <v/>
      </c>
      <c r="X635" s="303" t="str">
        <f t="shared" si="464"/>
        <v/>
      </c>
      <c r="Y635" s="300" t="str">
        <f t="shared" si="465"/>
        <v/>
      </c>
      <c r="Z635" s="300" t="str">
        <f t="shared" si="466"/>
        <v/>
      </c>
      <c r="AA635" s="303" t="str">
        <f t="shared" si="467"/>
        <v/>
      </c>
      <c r="AB635" s="300" t="str">
        <f t="shared" si="468"/>
        <v/>
      </c>
      <c r="AC635" s="300" t="str">
        <f t="shared" si="469"/>
        <v/>
      </c>
      <c r="AD635" s="300" t="str">
        <f t="shared" si="470"/>
        <v/>
      </c>
      <c r="AE635" s="192" t="str">
        <f t="shared" si="471"/>
        <v/>
      </c>
      <c r="AF635" s="192" t="str">
        <f t="shared" si="472"/>
        <v/>
      </c>
      <c r="AG635" s="192"/>
      <c r="AJ635" s="300" t="str">
        <f t="shared" si="473"/>
        <v/>
      </c>
      <c r="AK635" s="300" t="str">
        <f t="shared" si="474"/>
        <v/>
      </c>
      <c r="AL635" s="300" t="str">
        <f t="shared" si="475"/>
        <v/>
      </c>
      <c r="AM635" s="300" t="str">
        <f t="shared" si="476"/>
        <v/>
      </c>
      <c r="AN635" s="300" t="str">
        <f t="shared" si="477"/>
        <v/>
      </c>
      <c r="AO635" s="300" t="str">
        <f t="shared" si="478"/>
        <v/>
      </c>
      <c r="AP635" s="300" t="str">
        <f t="shared" si="479"/>
        <v/>
      </c>
      <c r="AQ635" s="300" t="str">
        <f t="shared" si="480"/>
        <v/>
      </c>
      <c r="AR635" s="306" t="str">
        <f t="shared" si="481"/>
        <v/>
      </c>
      <c r="AS635" s="300" t="str">
        <f t="shared" si="482"/>
        <v/>
      </c>
      <c r="AT635" s="300" t="str">
        <f t="shared" si="483"/>
        <v/>
      </c>
      <c r="AU635" s="192" t="str">
        <f t="shared" si="484"/>
        <v>рбс</v>
      </c>
      <c r="AV635" s="192" t="str">
        <f t="shared" si="485"/>
        <v>рбс90801420общпро</v>
      </c>
      <c r="AW635" s="191">
        <f t="shared" si="486"/>
        <v>140400</v>
      </c>
      <c r="AX635" s="191">
        <f t="shared" si="487"/>
        <v>81399.929999999993</v>
      </c>
      <c r="AY635" s="191">
        <f t="shared" si="488"/>
        <v>140400</v>
      </c>
      <c r="AZ635" s="191">
        <f t="shared" si="489"/>
        <v>81399.929999999993</v>
      </c>
      <c r="BA635" s="193">
        <f t="shared" si="490"/>
        <v>1</v>
      </c>
      <c r="BB635" s="193">
        <f t="shared" si="491"/>
        <v>1</v>
      </c>
      <c r="BC635" s="193">
        <f t="shared" si="492"/>
        <v>1</v>
      </c>
      <c r="BD635" s="191">
        <f t="shared" si="498"/>
        <v>140400</v>
      </c>
      <c r="BE635" s="191">
        <f t="shared" si="493"/>
        <v>81399.929999999993</v>
      </c>
      <c r="BF635" s="210">
        <f t="shared" si="494"/>
        <v>140400</v>
      </c>
      <c r="BG635" s="211">
        <f t="shared" si="495"/>
        <v>140400</v>
      </c>
      <c r="BH635" s="289"/>
      <c r="BI635" s="289"/>
      <c r="BJ635" s="228"/>
      <c r="BK635" s="228"/>
      <c r="BL635" s="233" t="str">
        <f t="shared" si="496"/>
        <v>01</v>
      </c>
    </row>
    <row r="636" spans="1:64" ht="12" customHeight="1">
      <c r="A636" s="333" t="s">
        <v>690</v>
      </c>
      <c r="B636" s="381" t="s">
        <v>433</v>
      </c>
      <c r="C636" s="333" t="s">
        <v>662</v>
      </c>
      <c r="D636" s="381" t="s">
        <v>390</v>
      </c>
      <c r="E636" s="381" t="s">
        <v>875</v>
      </c>
      <c r="F636" s="381" t="s">
        <v>586</v>
      </c>
      <c r="G636" s="381" t="s">
        <v>394</v>
      </c>
      <c r="H636" s="100" t="s">
        <v>653</v>
      </c>
      <c r="I636" s="381" t="s">
        <v>505</v>
      </c>
      <c r="J636" s="382">
        <v>111272.58</v>
      </c>
      <c r="K636" s="382">
        <v>108217.38</v>
      </c>
      <c r="L636" s="191" t="str">
        <f t="shared" si="455"/>
        <v>908014200104802006000024422501</v>
      </c>
      <c r="M636" s="192">
        <f t="array" ref="M636">IF(COUNT(SEARCH(Удалить_Роспись_КВСР,$B636)*SEARCH(Удалить_Роспись_ПБС,$C636)*SEARCH(Удалить_Роспись_КФСР, $D636)*SEARCH(Удалить_Роспись_КЦСР,$E636)*SEARCH(Удалить_Роспись_КВР,$F636)*SEARCH(Удалить_Роспись_ЭК,$H636)*SEARCH(Удалить_Роспись_КР,$I636))&gt;0,0,1)</f>
        <v>1</v>
      </c>
      <c r="N636" s="192">
        <f>IF(COUNT(SEARCH(Удалить_Индекс_КВСР,$B636)*SEARCH(Удалить_Индекс_ПБС,$C636)*SEARCH(Удалить_Индекс_КФСР,$D636)*SEARCH(Удалить_Индекс_КЦСР,$E636)*SEARCH(Удалить_Индекс_КВР,$F636)*SEARCH(Удалить_Индекс_ЭК,$H636)*SEARCH(Удалить_Индекс_КР,$I636))&gt;0,0,1)</f>
        <v>1</v>
      </c>
      <c r="O636" s="192" t="str">
        <f t="shared" si="456"/>
        <v/>
      </c>
      <c r="P636" s="192" t="str">
        <f t="shared" si="497"/>
        <v/>
      </c>
      <c r="Q636" s="300" t="str">
        <f t="shared" si="457"/>
        <v/>
      </c>
      <c r="R636" s="300" t="str">
        <f t="shared" si="458"/>
        <v/>
      </c>
      <c r="S636" s="300" t="str">
        <f t="shared" si="459"/>
        <v/>
      </c>
      <c r="T636" s="192" t="str">
        <f t="shared" si="460"/>
        <v/>
      </c>
      <c r="U636" s="303" t="str">
        <f t="shared" si="461"/>
        <v/>
      </c>
      <c r="V636" s="300" t="str">
        <f t="shared" si="462"/>
        <v/>
      </c>
      <c r="W636" s="192" t="str">
        <f t="shared" si="463"/>
        <v/>
      </c>
      <c r="X636" s="303" t="str">
        <f t="shared" si="464"/>
        <v/>
      </c>
      <c r="Y636" s="300" t="str">
        <f t="shared" si="465"/>
        <v/>
      </c>
      <c r="Z636" s="300" t="str">
        <f t="shared" si="466"/>
        <v/>
      </c>
      <c r="AA636" s="303" t="str">
        <f t="shared" si="467"/>
        <v/>
      </c>
      <c r="AB636" s="300" t="str">
        <f t="shared" si="468"/>
        <v/>
      </c>
      <c r="AC636" s="300" t="str">
        <f t="shared" si="469"/>
        <v/>
      </c>
      <c r="AD636" s="300" t="str">
        <f t="shared" si="470"/>
        <v/>
      </c>
      <c r="AE636" s="192" t="str">
        <f t="shared" si="471"/>
        <v/>
      </c>
      <c r="AF636" s="192" t="str">
        <f t="shared" si="472"/>
        <v/>
      </c>
      <c r="AG636" s="192"/>
      <c r="AJ636" s="300" t="str">
        <f t="shared" si="473"/>
        <v/>
      </c>
      <c r="AK636" s="300" t="str">
        <f t="shared" si="474"/>
        <v/>
      </c>
      <c r="AL636" s="300" t="str">
        <f t="shared" si="475"/>
        <v/>
      </c>
      <c r="AM636" s="300" t="str">
        <f t="shared" si="476"/>
        <v/>
      </c>
      <c r="AN636" s="300" t="str">
        <f t="shared" si="477"/>
        <v/>
      </c>
      <c r="AO636" s="300" t="str">
        <f t="shared" si="478"/>
        <v/>
      </c>
      <c r="AP636" s="300" t="str">
        <f t="shared" si="479"/>
        <v/>
      </c>
      <c r="AQ636" s="300" t="str">
        <f t="shared" si="480"/>
        <v/>
      </c>
      <c r="AR636" s="306" t="str">
        <f t="shared" si="481"/>
        <v/>
      </c>
      <c r="AS636" s="300" t="str">
        <f t="shared" si="482"/>
        <v/>
      </c>
      <c r="AT636" s="300" t="str">
        <f t="shared" si="483"/>
        <v/>
      </c>
      <c r="AU636" s="192" t="str">
        <f t="shared" si="484"/>
        <v>рбс</v>
      </c>
      <c r="AV636" s="192" t="str">
        <f t="shared" si="485"/>
        <v>рбс90801420общпро</v>
      </c>
      <c r="AW636" s="191">
        <f t="shared" si="486"/>
        <v>111272.58</v>
      </c>
      <c r="AX636" s="191">
        <f t="shared" si="487"/>
        <v>108217.38</v>
      </c>
      <c r="AY636" s="191">
        <f t="shared" si="488"/>
        <v>111272.58</v>
      </c>
      <c r="AZ636" s="191">
        <f t="shared" si="489"/>
        <v>108217.38</v>
      </c>
      <c r="BA636" s="193">
        <f t="shared" si="490"/>
        <v>1</v>
      </c>
      <c r="BB636" s="193">
        <f t="shared" si="491"/>
        <v>1</v>
      </c>
      <c r="BC636" s="193">
        <f t="shared" si="492"/>
        <v>1</v>
      </c>
      <c r="BD636" s="191">
        <f t="shared" si="498"/>
        <v>111272.58</v>
      </c>
      <c r="BE636" s="191">
        <f t="shared" si="493"/>
        <v>108217.38</v>
      </c>
      <c r="BF636" s="210">
        <f t="shared" si="494"/>
        <v>111272.58</v>
      </c>
      <c r="BG636" s="211">
        <f t="shared" si="495"/>
        <v>111272.58</v>
      </c>
      <c r="BH636" s="289"/>
      <c r="BI636" s="289"/>
      <c r="BJ636" s="228"/>
      <c r="BK636" s="228"/>
      <c r="BL636" s="233" t="str">
        <f t="shared" si="496"/>
        <v>01</v>
      </c>
    </row>
    <row r="637" spans="1:64" ht="12" customHeight="1">
      <c r="A637" s="333" t="s">
        <v>690</v>
      </c>
      <c r="B637" s="381" t="s">
        <v>433</v>
      </c>
      <c r="C637" s="333" t="s">
        <v>662</v>
      </c>
      <c r="D637" s="381" t="s">
        <v>390</v>
      </c>
      <c r="E637" s="381" t="s">
        <v>875</v>
      </c>
      <c r="F637" s="381" t="s">
        <v>586</v>
      </c>
      <c r="G637" s="381" t="s">
        <v>389</v>
      </c>
      <c r="H637" s="100" t="s">
        <v>653</v>
      </c>
      <c r="I637" s="381" t="s">
        <v>505</v>
      </c>
      <c r="J637" s="382">
        <v>204248.16</v>
      </c>
      <c r="K637" s="382">
        <v>195315.8</v>
      </c>
      <c r="L637" s="191" t="str">
        <f t="shared" si="455"/>
        <v>908014200104802006000024422601</v>
      </c>
      <c r="M637" s="192">
        <f t="array" ref="M637">IF(COUNT(SEARCH(Удалить_Роспись_КВСР,$B637)*SEARCH(Удалить_Роспись_ПБС,$C637)*SEARCH(Удалить_Роспись_КФСР, $D637)*SEARCH(Удалить_Роспись_КЦСР,$E637)*SEARCH(Удалить_Роспись_КВР,$F637)*SEARCH(Удалить_Роспись_ЭК,$H637)*SEARCH(Удалить_Роспись_КР,$I637))&gt;0,0,1)</f>
        <v>1</v>
      </c>
      <c r="N637" s="192">
        <f>IF(COUNT(SEARCH(Удалить_Индекс_КВСР,$B637)*SEARCH(Удалить_Индекс_ПБС,$C637)*SEARCH(Удалить_Индекс_КФСР,$D637)*SEARCH(Удалить_Индекс_КЦСР,$E637)*SEARCH(Удалить_Индекс_КВР,$F637)*SEARCH(Удалить_Индекс_ЭК,$H637)*SEARCH(Удалить_Индекс_КР,$I637))&gt;0,0,1)</f>
        <v>1</v>
      </c>
      <c r="O637" s="192" t="str">
        <f t="shared" si="456"/>
        <v/>
      </c>
      <c r="P637" s="192" t="str">
        <f t="shared" si="497"/>
        <v/>
      </c>
      <c r="Q637" s="300" t="str">
        <f t="shared" si="457"/>
        <v/>
      </c>
      <c r="R637" s="300" t="str">
        <f t="shared" si="458"/>
        <v/>
      </c>
      <c r="S637" s="300" t="str">
        <f t="shared" si="459"/>
        <v/>
      </c>
      <c r="T637" s="192" t="str">
        <f t="shared" si="460"/>
        <v/>
      </c>
      <c r="U637" s="303" t="str">
        <f t="shared" si="461"/>
        <v/>
      </c>
      <c r="V637" s="300" t="str">
        <f t="shared" si="462"/>
        <v/>
      </c>
      <c r="W637" s="192" t="str">
        <f t="shared" si="463"/>
        <v/>
      </c>
      <c r="X637" s="303" t="str">
        <f t="shared" si="464"/>
        <v/>
      </c>
      <c r="Y637" s="300" t="str">
        <f t="shared" si="465"/>
        <v/>
      </c>
      <c r="Z637" s="300" t="str">
        <f t="shared" si="466"/>
        <v/>
      </c>
      <c r="AA637" s="303" t="str">
        <f t="shared" si="467"/>
        <v/>
      </c>
      <c r="AB637" s="300" t="str">
        <f t="shared" si="468"/>
        <v/>
      </c>
      <c r="AC637" s="300" t="str">
        <f t="shared" si="469"/>
        <v/>
      </c>
      <c r="AD637" s="300" t="str">
        <f t="shared" si="470"/>
        <v/>
      </c>
      <c r="AE637" s="192" t="str">
        <f t="shared" si="471"/>
        <v/>
      </c>
      <c r="AF637" s="192" t="str">
        <f t="shared" si="472"/>
        <v/>
      </c>
      <c r="AG637" s="192"/>
      <c r="AJ637" s="300" t="str">
        <f t="shared" si="473"/>
        <v/>
      </c>
      <c r="AK637" s="300" t="str">
        <f t="shared" si="474"/>
        <v/>
      </c>
      <c r="AL637" s="300" t="str">
        <f t="shared" si="475"/>
        <v/>
      </c>
      <c r="AM637" s="300" t="str">
        <f t="shared" si="476"/>
        <v/>
      </c>
      <c r="AN637" s="300" t="str">
        <f t="shared" si="477"/>
        <v/>
      </c>
      <c r="AO637" s="300" t="str">
        <f t="shared" si="478"/>
        <v/>
      </c>
      <c r="AP637" s="300" t="str">
        <f t="shared" si="479"/>
        <v/>
      </c>
      <c r="AQ637" s="300" t="str">
        <f t="shared" si="480"/>
        <v/>
      </c>
      <c r="AR637" s="306" t="str">
        <f t="shared" si="481"/>
        <v/>
      </c>
      <c r="AS637" s="300" t="str">
        <f t="shared" si="482"/>
        <v/>
      </c>
      <c r="AT637" s="300" t="str">
        <f t="shared" si="483"/>
        <v/>
      </c>
      <c r="AU637" s="192" t="str">
        <f t="shared" si="484"/>
        <v>рбс</v>
      </c>
      <c r="AV637" s="192" t="str">
        <f t="shared" si="485"/>
        <v>рбс90801420общпро</v>
      </c>
      <c r="AW637" s="191">
        <f t="shared" si="486"/>
        <v>204248.16</v>
      </c>
      <c r="AX637" s="191">
        <f t="shared" si="487"/>
        <v>195315.8</v>
      </c>
      <c r="AY637" s="191">
        <f t="shared" si="488"/>
        <v>204248.16</v>
      </c>
      <c r="AZ637" s="191">
        <f t="shared" si="489"/>
        <v>195315.8</v>
      </c>
      <c r="BA637" s="193">
        <f t="shared" si="490"/>
        <v>1</v>
      </c>
      <c r="BB637" s="193">
        <f t="shared" si="491"/>
        <v>1</v>
      </c>
      <c r="BC637" s="193">
        <f t="shared" si="492"/>
        <v>1</v>
      </c>
      <c r="BD637" s="191">
        <f t="shared" si="498"/>
        <v>204248.16</v>
      </c>
      <c r="BE637" s="191">
        <f t="shared" si="493"/>
        <v>195315.8</v>
      </c>
      <c r="BF637" s="210">
        <f t="shared" si="494"/>
        <v>204248.16</v>
      </c>
      <c r="BG637" s="211">
        <f t="shared" si="495"/>
        <v>204248.16</v>
      </c>
      <c r="BH637" s="289"/>
      <c r="BI637" s="289"/>
      <c r="BJ637" s="228"/>
      <c r="BK637" s="228"/>
      <c r="BL637" s="233" t="str">
        <f t="shared" si="496"/>
        <v>01</v>
      </c>
    </row>
    <row r="638" spans="1:64" ht="12" customHeight="1">
      <c r="A638" s="333" t="s">
        <v>690</v>
      </c>
      <c r="B638" s="381" t="s">
        <v>433</v>
      </c>
      <c r="C638" s="333" t="s">
        <v>662</v>
      </c>
      <c r="D638" s="381" t="s">
        <v>390</v>
      </c>
      <c r="E638" s="381" t="s">
        <v>875</v>
      </c>
      <c r="F638" s="381" t="s">
        <v>586</v>
      </c>
      <c r="G638" s="381" t="s">
        <v>395</v>
      </c>
      <c r="H638" s="100" t="s">
        <v>653</v>
      </c>
      <c r="I638" s="381" t="s">
        <v>505</v>
      </c>
      <c r="J638" s="382">
        <v>815</v>
      </c>
      <c r="K638" s="382">
        <v>360</v>
      </c>
      <c r="L638" s="191" t="str">
        <f t="shared" si="455"/>
        <v>908014200104802006000024429001</v>
      </c>
      <c r="M638" s="192">
        <f t="array" ref="M638">IF(COUNT(SEARCH(Удалить_Роспись_КВСР,$B638)*SEARCH(Удалить_Роспись_ПБС,$C638)*SEARCH(Удалить_Роспись_КФСР, $D638)*SEARCH(Удалить_Роспись_КЦСР,$E638)*SEARCH(Удалить_Роспись_КВР,$F638)*SEARCH(Удалить_Роспись_ЭК,$H638)*SEARCH(Удалить_Роспись_КР,$I638))&gt;0,0,1)</f>
        <v>1</v>
      </c>
      <c r="N638" s="192">
        <f>IF(COUNT(SEARCH(Удалить_Индекс_КВСР,$B638)*SEARCH(Удалить_Индекс_ПБС,$C638)*SEARCH(Удалить_Индекс_КФСР,$D638)*SEARCH(Удалить_Индекс_КЦСР,$E638)*SEARCH(Удалить_Индекс_КВР,$F638)*SEARCH(Удалить_Индекс_ЭК,$H638)*SEARCH(Удалить_Индекс_КР,$I638))&gt;0,0,1)</f>
        <v>1</v>
      </c>
      <c r="O638" s="192" t="str">
        <f t="shared" si="456"/>
        <v/>
      </c>
      <c r="P638" s="192" t="str">
        <f t="shared" si="497"/>
        <v/>
      </c>
      <c r="Q638" s="300" t="str">
        <f t="shared" si="457"/>
        <v/>
      </c>
      <c r="R638" s="300" t="str">
        <f t="shared" si="458"/>
        <v/>
      </c>
      <c r="S638" s="300" t="str">
        <f t="shared" si="459"/>
        <v/>
      </c>
      <c r="T638" s="192" t="str">
        <f t="shared" si="460"/>
        <v/>
      </c>
      <c r="U638" s="303" t="str">
        <f t="shared" si="461"/>
        <v/>
      </c>
      <c r="V638" s="300" t="str">
        <f t="shared" si="462"/>
        <v/>
      </c>
      <c r="W638" s="192" t="str">
        <f t="shared" si="463"/>
        <v/>
      </c>
      <c r="X638" s="303" t="str">
        <f t="shared" si="464"/>
        <v/>
      </c>
      <c r="Y638" s="300" t="str">
        <f t="shared" si="465"/>
        <v/>
      </c>
      <c r="Z638" s="300" t="str">
        <f t="shared" si="466"/>
        <v/>
      </c>
      <c r="AA638" s="303" t="str">
        <f t="shared" si="467"/>
        <v/>
      </c>
      <c r="AB638" s="300" t="str">
        <f t="shared" si="468"/>
        <v/>
      </c>
      <c r="AC638" s="300" t="str">
        <f t="shared" si="469"/>
        <v/>
      </c>
      <c r="AD638" s="300" t="str">
        <f t="shared" si="470"/>
        <v/>
      </c>
      <c r="AE638" s="192" t="str">
        <f t="shared" si="471"/>
        <v/>
      </c>
      <c r="AF638" s="192" t="str">
        <f t="shared" si="472"/>
        <v/>
      </c>
      <c r="AG638" s="192"/>
      <c r="AJ638" s="300" t="str">
        <f t="shared" si="473"/>
        <v/>
      </c>
      <c r="AK638" s="300" t="str">
        <f t="shared" si="474"/>
        <v/>
      </c>
      <c r="AL638" s="300" t="str">
        <f t="shared" si="475"/>
        <v/>
      </c>
      <c r="AM638" s="300" t="str">
        <f t="shared" si="476"/>
        <v/>
      </c>
      <c r="AN638" s="300" t="str">
        <f t="shared" si="477"/>
        <v/>
      </c>
      <c r="AO638" s="300" t="str">
        <f t="shared" si="478"/>
        <v/>
      </c>
      <c r="AP638" s="300" t="str">
        <f t="shared" si="479"/>
        <v/>
      </c>
      <c r="AQ638" s="300" t="str">
        <f t="shared" si="480"/>
        <v/>
      </c>
      <c r="AR638" s="306" t="str">
        <f t="shared" si="481"/>
        <v/>
      </c>
      <c r="AS638" s="300" t="str">
        <f t="shared" si="482"/>
        <v/>
      </c>
      <c r="AT638" s="300" t="str">
        <f t="shared" si="483"/>
        <v/>
      </c>
      <c r="AU638" s="192" t="str">
        <f t="shared" si="484"/>
        <v>рбс</v>
      </c>
      <c r="AV638" s="192" t="str">
        <f t="shared" si="485"/>
        <v>рбс90801420общпро</v>
      </c>
      <c r="AW638" s="191">
        <f t="shared" si="486"/>
        <v>815</v>
      </c>
      <c r="AX638" s="191">
        <f t="shared" si="487"/>
        <v>360</v>
      </c>
      <c r="AY638" s="191">
        <f t="shared" si="488"/>
        <v>815</v>
      </c>
      <c r="AZ638" s="191">
        <f t="shared" si="489"/>
        <v>360</v>
      </c>
      <c r="BA638" s="193">
        <f t="shared" si="490"/>
        <v>1</v>
      </c>
      <c r="BB638" s="193">
        <f t="shared" si="491"/>
        <v>1</v>
      </c>
      <c r="BC638" s="193">
        <f t="shared" si="492"/>
        <v>1</v>
      </c>
      <c r="BD638" s="191">
        <f t="shared" si="498"/>
        <v>815</v>
      </c>
      <c r="BE638" s="191">
        <f t="shared" si="493"/>
        <v>360</v>
      </c>
      <c r="BF638" s="210">
        <f t="shared" si="494"/>
        <v>815</v>
      </c>
      <c r="BG638" s="211">
        <f t="shared" si="495"/>
        <v>815</v>
      </c>
      <c r="BH638" s="289"/>
      <c r="BI638" s="289"/>
      <c r="BJ638" s="228"/>
      <c r="BK638" s="228"/>
      <c r="BL638" s="233" t="str">
        <f t="shared" si="496"/>
        <v>01</v>
      </c>
    </row>
    <row r="639" spans="1:64" ht="12" customHeight="1">
      <c r="A639" s="333" t="s">
        <v>690</v>
      </c>
      <c r="B639" s="381" t="s">
        <v>433</v>
      </c>
      <c r="C639" s="333" t="s">
        <v>662</v>
      </c>
      <c r="D639" s="381" t="s">
        <v>390</v>
      </c>
      <c r="E639" s="381" t="s">
        <v>875</v>
      </c>
      <c r="F639" s="381" t="s">
        <v>586</v>
      </c>
      <c r="G639" s="381" t="s">
        <v>397</v>
      </c>
      <c r="H639" s="100" t="s">
        <v>653</v>
      </c>
      <c r="I639" s="381" t="s">
        <v>505</v>
      </c>
      <c r="J639" s="382">
        <v>170659.65</v>
      </c>
      <c r="K639" s="382">
        <v>143655.25</v>
      </c>
      <c r="L639" s="191" t="str">
        <f t="shared" si="455"/>
        <v>908014200104802006000024434001</v>
      </c>
      <c r="M639" s="192">
        <f t="array" ref="M639">IF(COUNT(SEARCH(Удалить_Роспись_КВСР,$B639)*SEARCH(Удалить_Роспись_ПБС,$C639)*SEARCH(Удалить_Роспись_КФСР, $D639)*SEARCH(Удалить_Роспись_КЦСР,$E639)*SEARCH(Удалить_Роспись_КВР,$F639)*SEARCH(Удалить_Роспись_ЭК,$H639)*SEARCH(Удалить_Роспись_КР,$I639))&gt;0,0,1)</f>
        <v>1</v>
      </c>
      <c r="N639" s="192">
        <f>IF(COUNT(SEARCH(Удалить_Индекс_КВСР,$B639)*SEARCH(Удалить_Индекс_ПБС,$C639)*SEARCH(Удалить_Индекс_КФСР,$D639)*SEARCH(Удалить_Индекс_КЦСР,$E639)*SEARCH(Удалить_Индекс_КВР,$F639)*SEARCH(Удалить_Индекс_ЭК,$H639)*SEARCH(Удалить_Индекс_КР,$I639))&gt;0,0,1)</f>
        <v>1</v>
      </c>
      <c r="O639" s="192" t="str">
        <f t="shared" si="456"/>
        <v/>
      </c>
      <c r="P639" s="192" t="str">
        <f t="shared" si="497"/>
        <v/>
      </c>
      <c r="Q639" s="300" t="str">
        <f t="shared" si="457"/>
        <v/>
      </c>
      <c r="R639" s="300" t="str">
        <f t="shared" si="458"/>
        <v/>
      </c>
      <c r="S639" s="300" t="str">
        <f t="shared" si="459"/>
        <v/>
      </c>
      <c r="T639" s="192" t="str">
        <f t="shared" si="460"/>
        <v/>
      </c>
      <c r="U639" s="303" t="str">
        <f t="shared" si="461"/>
        <v/>
      </c>
      <c r="V639" s="300" t="str">
        <f t="shared" si="462"/>
        <v/>
      </c>
      <c r="W639" s="192" t="str">
        <f t="shared" si="463"/>
        <v/>
      </c>
      <c r="X639" s="303" t="str">
        <f t="shared" si="464"/>
        <v/>
      </c>
      <c r="Y639" s="300" t="str">
        <f t="shared" si="465"/>
        <v/>
      </c>
      <c r="Z639" s="300" t="str">
        <f t="shared" si="466"/>
        <v/>
      </c>
      <c r="AA639" s="303" t="str">
        <f t="shared" si="467"/>
        <v/>
      </c>
      <c r="AB639" s="300" t="str">
        <f t="shared" si="468"/>
        <v/>
      </c>
      <c r="AC639" s="300" t="str">
        <f t="shared" si="469"/>
        <v/>
      </c>
      <c r="AD639" s="300" t="str">
        <f t="shared" si="470"/>
        <v/>
      </c>
      <c r="AE639" s="192" t="str">
        <f t="shared" si="471"/>
        <v/>
      </c>
      <c r="AF639" s="192" t="str">
        <f t="shared" si="472"/>
        <v/>
      </c>
      <c r="AG639" s="192"/>
      <c r="AJ639" s="300" t="str">
        <f t="shared" si="473"/>
        <v/>
      </c>
      <c r="AK639" s="300" t="str">
        <f t="shared" si="474"/>
        <v/>
      </c>
      <c r="AL639" s="300" t="str">
        <f t="shared" si="475"/>
        <v/>
      </c>
      <c r="AM639" s="300" t="str">
        <f t="shared" si="476"/>
        <v/>
      </c>
      <c r="AN639" s="300" t="str">
        <f t="shared" si="477"/>
        <v/>
      </c>
      <c r="AO639" s="300" t="str">
        <f t="shared" si="478"/>
        <v/>
      </c>
      <c r="AP639" s="300" t="str">
        <f t="shared" si="479"/>
        <v/>
      </c>
      <c r="AQ639" s="300" t="str">
        <f t="shared" si="480"/>
        <v/>
      </c>
      <c r="AR639" s="306" t="str">
        <f t="shared" si="481"/>
        <v/>
      </c>
      <c r="AS639" s="300" t="str">
        <f t="shared" si="482"/>
        <v/>
      </c>
      <c r="AT639" s="300" t="str">
        <f t="shared" si="483"/>
        <v/>
      </c>
      <c r="AU639" s="192" t="str">
        <f t="shared" si="484"/>
        <v>рбс</v>
      </c>
      <c r="AV639" s="192" t="str">
        <f t="shared" si="485"/>
        <v>рбс90801420общпро</v>
      </c>
      <c r="AW639" s="191">
        <f t="shared" si="486"/>
        <v>170659.65</v>
      </c>
      <c r="AX639" s="191">
        <f t="shared" si="487"/>
        <v>143655.25</v>
      </c>
      <c r="AY639" s="191">
        <f t="shared" si="488"/>
        <v>170659.65</v>
      </c>
      <c r="AZ639" s="191">
        <f t="shared" si="489"/>
        <v>143655.25</v>
      </c>
      <c r="BA639" s="193">
        <f t="shared" si="490"/>
        <v>1</v>
      </c>
      <c r="BB639" s="193">
        <f t="shared" si="491"/>
        <v>1</v>
      </c>
      <c r="BC639" s="193">
        <f t="shared" si="492"/>
        <v>1</v>
      </c>
      <c r="BD639" s="191">
        <f t="shared" ref="BD639:BD670" si="499">IF(ISNA(BA639),0,AY639*$BA639)</f>
        <v>170659.65</v>
      </c>
      <c r="BE639" s="191">
        <f t="shared" si="493"/>
        <v>143655.25</v>
      </c>
      <c r="BF639" s="210">
        <f t="shared" si="494"/>
        <v>170659.65</v>
      </c>
      <c r="BG639" s="211">
        <f t="shared" si="495"/>
        <v>170659.65</v>
      </c>
      <c r="BH639" s="289"/>
      <c r="BI639" s="289"/>
      <c r="BJ639" s="228"/>
      <c r="BK639" s="228"/>
      <c r="BL639" s="233" t="str">
        <f t="shared" si="496"/>
        <v>01</v>
      </c>
    </row>
    <row r="640" spans="1:64" ht="12" customHeight="1">
      <c r="A640" s="333" t="s">
        <v>690</v>
      </c>
      <c r="B640" s="381" t="s">
        <v>433</v>
      </c>
      <c r="C640" s="333" t="s">
        <v>662</v>
      </c>
      <c r="D640" s="381" t="s">
        <v>390</v>
      </c>
      <c r="E640" s="381" t="s">
        <v>875</v>
      </c>
      <c r="F640" s="381" t="s">
        <v>658</v>
      </c>
      <c r="G640" s="381" t="s">
        <v>395</v>
      </c>
      <c r="H640" s="100" t="s">
        <v>653</v>
      </c>
      <c r="I640" s="381" t="s">
        <v>505</v>
      </c>
      <c r="J640" s="382">
        <v>3079</v>
      </c>
      <c r="K640" s="382">
        <v>809.5</v>
      </c>
      <c r="L640" s="191" t="str">
        <f t="shared" si="455"/>
        <v>908014200104802006000085329001</v>
      </c>
      <c r="M640" s="192">
        <f t="array" ref="M640">IF(COUNT(SEARCH(Удалить_Роспись_КВСР,$B640)*SEARCH(Удалить_Роспись_ПБС,$C640)*SEARCH(Удалить_Роспись_КФСР, $D640)*SEARCH(Удалить_Роспись_КЦСР,$E640)*SEARCH(Удалить_Роспись_КВР,$F640)*SEARCH(Удалить_Роспись_ЭК,$H640)*SEARCH(Удалить_Роспись_КР,$I640))&gt;0,0,1)</f>
        <v>1</v>
      </c>
      <c r="N640" s="192">
        <v>0</v>
      </c>
      <c r="O640" s="192" t="str">
        <f t="shared" si="456"/>
        <v/>
      </c>
      <c r="P640" s="192" t="str">
        <f t="shared" si="497"/>
        <v/>
      </c>
      <c r="Q640" s="300" t="str">
        <f t="shared" si="457"/>
        <v/>
      </c>
      <c r="R640" s="300" t="str">
        <f t="shared" si="458"/>
        <v/>
      </c>
      <c r="S640" s="300" t="str">
        <f t="shared" si="459"/>
        <v/>
      </c>
      <c r="T640" s="192" t="str">
        <f t="shared" si="460"/>
        <v/>
      </c>
      <c r="U640" s="303" t="str">
        <f t="shared" si="461"/>
        <v/>
      </c>
      <c r="V640" s="300" t="str">
        <f t="shared" si="462"/>
        <v/>
      </c>
      <c r="W640" s="192" t="str">
        <f t="shared" si="463"/>
        <v/>
      </c>
      <c r="X640" s="303" t="str">
        <f t="shared" si="464"/>
        <v/>
      </c>
      <c r="Y640" s="300" t="str">
        <f t="shared" si="465"/>
        <v/>
      </c>
      <c r="Z640" s="300" t="str">
        <f t="shared" si="466"/>
        <v/>
      </c>
      <c r="AA640" s="303" t="str">
        <f t="shared" si="467"/>
        <v/>
      </c>
      <c r="AB640" s="300" t="str">
        <f t="shared" si="468"/>
        <v/>
      </c>
      <c r="AC640" s="300" t="str">
        <f t="shared" si="469"/>
        <v/>
      </c>
      <c r="AD640" s="300" t="str">
        <f t="shared" si="470"/>
        <v/>
      </c>
      <c r="AE640" s="192" t="str">
        <f t="shared" si="471"/>
        <v/>
      </c>
      <c r="AF640" s="192" t="str">
        <f t="shared" si="472"/>
        <v/>
      </c>
      <c r="AG640" s="192"/>
      <c r="AJ640" s="300" t="str">
        <f t="shared" si="473"/>
        <v/>
      </c>
      <c r="AK640" s="300" t="str">
        <f t="shared" si="474"/>
        <v/>
      </c>
      <c r="AL640" s="300" t="str">
        <f t="shared" si="475"/>
        <v/>
      </c>
      <c r="AM640" s="300" t="str">
        <f t="shared" si="476"/>
        <v/>
      </c>
      <c r="AN640" s="300" t="str">
        <f t="shared" si="477"/>
        <v/>
      </c>
      <c r="AO640" s="300" t="str">
        <f t="shared" si="478"/>
        <v/>
      </c>
      <c r="AP640" s="300" t="str">
        <f t="shared" si="479"/>
        <v/>
      </c>
      <c r="AQ640" s="300" t="str">
        <f t="shared" si="480"/>
        <v/>
      </c>
      <c r="AR640" s="306" t="str">
        <f t="shared" si="481"/>
        <v/>
      </c>
      <c r="AS640" s="300" t="str">
        <f t="shared" si="482"/>
        <v/>
      </c>
      <c r="AT640" s="300" t="str">
        <f t="shared" si="483"/>
        <v/>
      </c>
      <c r="AU640" s="192" t="str">
        <f t="shared" si="484"/>
        <v>рбс</v>
      </c>
      <c r="AV640" s="192" t="str">
        <f t="shared" si="485"/>
        <v>рбс90801420общпро</v>
      </c>
      <c r="AW640" s="191">
        <f t="shared" si="486"/>
        <v>3079</v>
      </c>
      <c r="AX640" s="191">
        <f t="shared" si="487"/>
        <v>809.5</v>
      </c>
      <c r="AY640" s="191">
        <f t="shared" si="488"/>
        <v>0</v>
      </c>
      <c r="AZ640" s="191">
        <f t="shared" si="489"/>
        <v>0</v>
      </c>
      <c r="BA640" s="193">
        <f t="shared" si="490"/>
        <v>1</v>
      </c>
      <c r="BB640" s="193">
        <f t="shared" si="491"/>
        <v>1</v>
      </c>
      <c r="BC640" s="193">
        <f t="shared" si="492"/>
        <v>1</v>
      </c>
      <c r="BD640" s="191">
        <f t="shared" si="499"/>
        <v>0</v>
      </c>
      <c r="BE640" s="191">
        <f t="shared" si="493"/>
        <v>0</v>
      </c>
      <c r="BF640" s="210">
        <f t="shared" si="494"/>
        <v>0</v>
      </c>
      <c r="BG640" s="211">
        <f t="shared" si="495"/>
        <v>0</v>
      </c>
      <c r="BH640" s="289"/>
      <c r="BI640" s="289"/>
      <c r="BJ640" s="228"/>
      <c r="BK640" s="228"/>
      <c r="BL640" s="233" t="str">
        <f t="shared" si="496"/>
        <v>01</v>
      </c>
    </row>
    <row r="641" spans="1:64" ht="12" customHeight="1">
      <c r="A641" s="333" t="s">
        <v>690</v>
      </c>
      <c r="B641" s="381" t="s">
        <v>433</v>
      </c>
      <c r="C641" s="333" t="s">
        <v>662</v>
      </c>
      <c r="D641" s="381" t="s">
        <v>390</v>
      </c>
      <c r="E641" s="381" t="s">
        <v>876</v>
      </c>
      <c r="F641" s="381" t="s">
        <v>602</v>
      </c>
      <c r="G641" s="381" t="s">
        <v>385</v>
      </c>
      <c r="H641" s="100" t="s">
        <v>653</v>
      </c>
      <c r="I641" s="381" t="s">
        <v>505</v>
      </c>
      <c r="J641" s="382">
        <v>209700.46</v>
      </c>
      <c r="K641" s="382">
        <v>173807.51</v>
      </c>
      <c r="L641" s="191" t="str">
        <f t="shared" si="455"/>
        <v>908014200104802006100012121101</v>
      </c>
      <c r="M641" s="192">
        <f t="array" ref="M641">IF(COUNT(SEARCH(Удалить_Роспись_КВСР,$B641)*SEARCH(Удалить_Роспись_ПБС,$C641)*SEARCH(Удалить_Роспись_КФСР, $D641)*SEARCH(Удалить_Роспись_КЦСР,$E641)*SEARCH(Удалить_Роспись_КВР,$F641)*SEARCH(Удалить_Роспись_ЭК,$H641)*SEARCH(Удалить_Роспись_КР,$I641))&gt;0,0,1)</f>
        <v>1</v>
      </c>
      <c r="N641" s="192">
        <v>0</v>
      </c>
      <c r="O641" s="192" t="str">
        <f t="shared" si="456"/>
        <v/>
      </c>
      <c r="P641" s="192" t="str">
        <f t="shared" si="497"/>
        <v/>
      </c>
      <c r="Q641" s="300" t="str">
        <f t="shared" si="457"/>
        <v/>
      </c>
      <c r="R641" s="300" t="str">
        <f t="shared" si="458"/>
        <v/>
      </c>
      <c r="S641" s="300" t="str">
        <f t="shared" si="459"/>
        <v/>
      </c>
      <c r="T641" s="192" t="str">
        <f t="shared" si="460"/>
        <v/>
      </c>
      <c r="U641" s="303" t="str">
        <f t="shared" si="461"/>
        <v/>
      </c>
      <c r="V641" s="300" t="str">
        <f t="shared" si="462"/>
        <v/>
      </c>
      <c r="W641" s="192" t="str">
        <f t="shared" si="463"/>
        <v/>
      </c>
      <c r="X641" s="303" t="str">
        <f t="shared" si="464"/>
        <v/>
      </c>
      <c r="Y641" s="300" t="str">
        <f t="shared" si="465"/>
        <v/>
      </c>
      <c r="Z641" s="300" t="str">
        <f t="shared" si="466"/>
        <v/>
      </c>
      <c r="AA641" s="303" t="str">
        <f t="shared" si="467"/>
        <v/>
      </c>
      <c r="AB641" s="300" t="str">
        <f t="shared" si="468"/>
        <v/>
      </c>
      <c r="AC641" s="300" t="str">
        <f t="shared" si="469"/>
        <v/>
      </c>
      <c r="AD641" s="300" t="str">
        <f t="shared" si="470"/>
        <v/>
      </c>
      <c r="AE641" s="192" t="str">
        <f t="shared" si="471"/>
        <v/>
      </c>
      <c r="AF641" s="192" t="str">
        <f t="shared" si="472"/>
        <v/>
      </c>
      <c r="AG641" s="192"/>
      <c r="AJ641" s="300" t="str">
        <f t="shared" si="473"/>
        <v/>
      </c>
      <c r="AK641" s="300" t="str">
        <f t="shared" si="474"/>
        <v/>
      </c>
      <c r="AL641" s="300" t="str">
        <f t="shared" si="475"/>
        <v/>
      </c>
      <c r="AM641" s="300" t="str">
        <f t="shared" si="476"/>
        <v/>
      </c>
      <c r="AN641" s="300" t="str">
        <f t="shared" si="477"/>
        <v/>
      </c>
      <c r="AO641" s="300" t="str">
        <f t="shared" si="478"/>
        <v/>
      </c>
      <c r="AP641" s="300" t="str">
        <f t="shared" si="479"/>
        <v/>
      </c>
      <c r="AQ641" s="300" t="str">
        <f t="shared" si="480"/>
        <v/>
      </c>
      <c r="AR641" s="306" t="str">
        <f t="shared" si="481"/>
        <v/>
      </c>
      <c r="AS641" s="300" t="str">
        <f t="shared" si="482"/>
        <v/>
      </c>
      <c r="AT641" s="300" t="str">
        <f t="shared" si="483"/>
        <v/>
      </c>
      <c r="AU641" s="192" t="str">
        <f t="shared" si="484"/>
        <v>рбс</v>
      </c>
      <c r="AV641" s="192" t="str">
        <f t="shared" si="485"/>
        <v>рбс90801420общопл</v>
      </c>
      <c r="AW641" s="191">
        <f t="shared" si="486"/>
        <v>209700.46</v>
      </c>
      <c r="AX641" s="191">
        <f t="shared" si="487"/>
        <v>173807.51</v>
      </c>
      <c r="AY641" s="191">
        <f t="shared" si="488"/>
        <v>0</v>
      </c>
      <c r="AZ641" s="191">
        <f t="shared" si="489"/>
        <v>0</v>
      </c>
      <c r="BA641" s="193">
        <f t="shared" si="490"/>
        <v>1</v>
      </c>
      <c r="BB641" s="193">
        <f t="shared" si="491"/>
        <v>1</v>
      </c>
      <c r="BC641" s="193">
        <f t="shared" si="492"/>
        <v>1</v>
      </c>
      <c r="BD641" s="191">
        <f t="shared" si="499"/>
        <v>0</v>
      </c>
      <c r="BE641" s="191">
        <f t="shared" si="493"/>
        <v>0</v>
      </c>
      <c r="BF641" s="210">
        <f t="shared" si="494"/>
        <v>0</v>
      </c>
      <c r="BG641" s="211">
        <f t="shared" si="495"/>
        <v>0</v>
      </c>
      <c r="BH641" s="289"/>
      <c r="BI641" s="289"/>
      <c r="BJ641" s="228"/>
      <c r="BK641" s="228"/>
      <c r="BL641" s="233" t="str">
        <f t="shared" si="496"/>
        <v>01</v>
      </c>
    </row>
    <row r="642" spans="1:64" ht="12" customHeight="1">
      <c r="A642" s="333" t="s">
        <v>690</v>
      </c>
      <c r="B642" s="381" t="s">
        <v>433</v>
      </c>
      <c r="C642" s="333" t="s">
        <v>662</v>
      </c>
      <c r="D642" s="381" t="s">
        <v>390</v>
      </c>
      <c r="E642" s="381" t="s">
        <v>876</v>
      </c>
      <c r="F642" s="381" t="s">
        <v>873</v>
      </c>
      <c r="G642" s="381" t="s">
        <v>387</v>
      </c>
      <c r="H642" s="100" t="s">
        <v>653</v>
      </c>
      <c r="I642" s="381" t="s">
        <v>505</v>
      </c>
      <c r="J642" s="382">
        <v>77680</v>
      </c>
      <c r="K642" s="382">
        <v>52489.9</v>
      </c>
      <c r="L642" s="191" t="str">
        <f t="shared" si="455"/>
        <v>908014200104802006100012921301</v>
      </c>
      <c r="M642" s="192">
        <f t="array" ref="M642">IF(COUNT(SEARCH(Удалить_Роспись_КВСР,$B642)*SEARCH(Удалить_Роспись_ПБС,$C642)*SEARCH(Удалить_Роспись_КФСР, $D642)*SEARCH(Удалить_Роспись_КЦСР,$E642)*SEARCH(Удалить_Роспись_КВР,$F642)*SEARCH(Удалить_Роспись_ЭК,$H642)*SEARCH(Удалить_Роспись_КР,$I642))&gt;0,0,1)</f>
        <v>1</v>
      </c>
      <c r="N642" s="192">
        <v>0</v>
      </c>
      <c r="O642" s="192" t="str">
        <f t="shared" si="456"/>
        <v/>
      </c>
      <c r="P642" s="192" t="str">
        <f t="shared" si="497"/>
        <v/>
      </c>
      <c r="Q642" s="300" t="str">
        <f t="shared" si="457"/>
        <v/>
      </c>
      <c r="R642" s="300" t="str">
        <f t="shared" si="458"/>
        <v/>
      </c>
      <c r="S642" s="300" t="str">
        <f t="shared" si="459"/>
        <v/>
      </c>
      <c r="T642" s="192" t="str">
        <f t="shared" si="460"/>
        <v/>
      </c>
      <c r="U642" s="303" t="str">
        <f t="shared" si="461"/>
        <v/>
      </c>
      <c r="V642" s="300" t="str">
        <f t="shared" si="462"/>
        <v/>
      </c>
      <c r="W642" s="192" t="str">
        <f t="shared" si="463"/>
        <v/>
      </c>
      <c r="X642" s="303" t="str">
        <f t="shared" si="464"/>
        <v/>
      </c>
      <c r="Y642" s="300" t="str">
        <f t="shared" si="465"/>
        <v/>
      </c>
      <c r="Z642" s="300" t="str">
        <f t="shared" si="466"/>
        <v/>
      </c>
      <c r="AA642" s="303" t="str">
        <f t="shared" si="467"/>
        <v/>
      </c>
      <c r="AB642" s="300" t="str">
        <f t="shared" si="468"/>
        <v/>
      </c>
      <c r="AC642" s="300" t="str">
        <f t="shared" si="469"/>
        <v/>
      </c>
      <c r="AD642" s="300" t="str">
        <f t="shared" si="470"/>
        <v/>
      </c>
      <c r="AE642" s="192" t="str">
        <f t="shared" si="471"/>
        <v/>
      </c>
      <c r="AF642" s="192" t="str">
        <f t="shared" si="472"/>
        <v/>
      </c>
      <c r="AG642" s="192"/>
      <c r="AJ642" s="300" t="str">
        <f t="shared" si="473"/>
        <v/>
      </c>
      <c r="AK642" s="300" t="str">
        <f t="shared" si="474"/>
        <v/>
      </c>
      <c r="AL642" s="300" t="str">
        <f t="shared" si="475"/>
        <v/>
      </c>
      <c r="AM642" s="300" t="str">
        <f t="shared" si="476"/>
        <v/>
      </c>
      <c r="AN642" s="300" t="str">
        <f t="shared" si="477"/>
        <v/>
      </c>
      <c r="AO642" s="300" t="str">
        <f t="shared" si="478"/>
        <v/>
      </c>
      <c r="AP642" s="300" t="str">
        <f t="shared" si="479"/>
        <v/>
      </c>
      <c r="AQ642" s="300" t="str">
        <f t="shared" si="480"/>
        <v/>
      </c>
      <c r="AR642" s="306" t="str">
        <f t="shared" si="481"/>
        <v/>
      </c>
      <c r="AS642" s="300" t="str">
        <f t="shared" si="482"/>
        <v/>
      </c>
      <c r="AT642" s="300" t="str">
        <f t="shared" si="483"/>
        <v/>
      </c>
      <c r="AU642" s="192" t="str">
        <f t="shared" si="484"/>
        <v>рбс</v>
      </c>
      <c r="AV642" s="192" t="str">
        <f t="shared" si="485"/>
        <v>рбс90801420общопл</v>
      </c>
      <c r="AW642" s="191">
        <f t="shared" si="486"/>
        <v>77680</v>
      </c>
      <c r="AX642" s="191">
        <f t="shared" si="487"/>
        <v>52489.9</v>
      </c>
      <c r="AY642" s="191">
        <f t="shared" si="488"/>
        <v>0</v>
      </c>
      <c r="AZ642" s="191">
        <f t="shared" si="489"/>
        <v>0</v>
      </c>
      <c r="BA642" s="193">
        <f t="shared" si="490"/>
        <v>1</v>
      </c>
      <c r="BB642" s="193">
        <f t="shared" si="491"/>
        <v>1</v>
      </c>
      <c r="BC642" s="193">
        <f t="shared" si="492"/>
        <v>1</v>
      </c>
      <c r="BD642" s="191">
        <f t="shared" si="499"/>
        <v>0</v>
      </c>
      <c r="BE642" s="191">
        <f t="shared" si="493"/>
        <v>0</v>
      </c>
      <c r="BF642" s="210">
        <f t="shared" si="494"/>
        <v>0</v>
      </c>
      <c r="BG642" s="211">
        <f t="shared" si="495"/>
        <v>0</v>
      </c>
      <c r="BH642" s="289"/>
      <c r="BI642" s="289"/>
      <c r="BJ642" s="228"/>
      <c r="BK642" s="228"/>
      <c r="BL642" s="233" t="str">
        <f t="shared" si="496"/>
        <v>01</v>
      </c>
    </row>
    <row r="643" spans="1:64" ht="12" customHeight="1">
      <c r="A643" s="333" t="s">
        <v>690</v>
      </c>
      <c r="B643" s="381" t="s">
        <v>433</v>
      </c>
      <c r="C643" s="333" t="s">
        <v>662</v>
      </c>
      <c r="D643" s="381" t="s">
        <v>390</v>
      </c>
      <c r="E643" s="381" t="s">
        <v>877</v>
      </c>
      <c r="F643" s="381" t="s">
        <v>585</v>
      </c>
      <c r="G643" s="381" t="s">
        <v>386</v>
      </c>
      <c r="H643" s="100" t="s">
        <v>653</v>
      </c>
      <c r="I643" s="381" t="s">
        <v>505</v>
      </c>
      <c r="J643" s="382">
        <v>4285.5</v>
      </c>
      <c r="K643" s="382">
        <v>2743</v>
      </c>
      <c r="L643" s="191" t="str">
        <f t="shared" si="455"/>
        <v>908014200104802006700012221201</v>
      </c>
      <c r="M643" s="192">
        <f t="array" ref="M643">IF(COUNT(SEARCH(Удалить_Роспись_КВСР,$B643)*SEARCH(Удалить_Роспись_ПБС,$C643)*SEARCH(Удалить_Роспись_КФСР, $D643)*SEARCH(Удалить_Роспись_КЦСР,$E643)*SEARCH(Удалить_Роспись_КВР,$F643)*SEARCH(Удалить_Роспись_ЭК,$H643)*SEARCH(Удалить_Роспись_КР,$I643))&gt;0,0,1)</f>
        <v>1</v>
      </c>
      <c r="N643" s="192">
        <f>IF(COUNT(SEARCH(Удалить_Индекс_КВСР,$B643)*SEARCH(Удалить_Индекс_ПБС,$C643)*SEARCH(Удалить_Индекс_КФСР,$D643)*SEARCH(Удалить_Индекс_КЦСР,$E643)*SEARCH(Удалить_Индекс_КВР,$F643)*SEARCH(Удалить_Индекс_ЭК,$H643)*SEARCH(Удалить_Индекс_КР,$I643))&gt;0,0,1)</f>
        <v>1</v>
      </c>
      <c r="O643" s="192" t="str">
        <f t="shared" si="456"/>
        <v/>
      </c>
      <c r="P643" s="192" t="str">
        <f t="shared" si="497"/>
        <v/>
      </c>
      <c r="Q643" s="300" t="str">
        <f t="shared" si="457"/>
        <v/>
      </c>
      <c r="R643" s="300" t="str">
        <f t="shared" si="458"/>
        <v/>
      </c>
      <c r="S643" s="300" t="str">
        <f t="shared" si="459"/>
        <v/>
      </c>
      <c r="T643" s="192" t="str">
        <f t="shared" si="460"/>
        <v/>
      </c>
      <c r="U643" s="303" t="str">
        <f t="shared" si="461"/>
        <v/>
      </c>
      <c r="V643" s="300" t="str">
        <f t="shared" si="462"/>
        <v/>
      </c>
      <c r="W643" s="192" t="str">
        <f t="shared" si="463"/>
        <v/>
      </c>
      <c r="X643" s="303" t="str">
        <f t="shared" si="464"/>
        <v/>
      </c>
      <c r="Y643" s="300" t="str">
        <f t="shared" si="465"/>
        <v/>
      </c>
      <c r="Z643" s="300" t="str">
        <f t="shared" si="466"/>
        <v/>
      </c>
      <c r="AA643" s="303" t="str">
        <f t="shared" si="467"/>
        <v/>
      </c>
      <c r="AB643" s="300" t="str">
        <f t="shared" si="468"/>
        <v/>
      </c>
      <c r="AC643" s="300" t="str">
        <f t="shared" si="469"/>
        <v/>
      </c>
      <c r="AD643" s="300" t="str">
        <f t="shared" si="470"/>
        <v/>
      </c>
      <c r="AE643" s="192" t="str">
        <f t="shared" si="471"/>
        <v/>
      </c>
      <c r="AF643" s="192" t="str">
        <f t="shared" si="472"/>
        <v/>
      </c>
      <c r="AG643" s="192"/>
      <c r="AJ643" s="300" t="str">
        <f t="shared" si="473"/>
        <v/>
      </c>
      <c r="AK643" s="300" t="str">
        <f t="shared" si="474"/>
        <v/>
      </c>
      <c r="AL643" s="300" t="str">
        <f t="shared" si="475"/>
        <v/>
      </c>
      <c r="AM643" s="300" t="str">
        <f t="shared" si="476"/>
        <v/>
      </c>
      <c r="AN643" s="300" t="str">
        <f t="shared" si="477"/>
        <v/>
      </c>
      <c r="AO643" s="300" t="str">
        <f t="shared" si="478"/>
        <v/>
      </c>
      <c r="AP643" s="300" t="str">
        <f t="shared" si="479"/>
        <v/>
      </c>
      <c r="AQ643" s="300" t="str">
        <f t="shared" si="480"/>
        <v/>
      </c>
      <c r="AR643" s="306" t="str">
        <f t="shared" si="481"/>
        <v/>
      </c>
      <c r="AS643" s="300" t="str">
        <f t="shared" si="482"/>
        <v/>
      </c>
      <c r="AT643" s="300" t="str">
        <f t="shared" si="483"/>
        <v/>
      </c>
      <c r="AU643" s="192" t="str">
        <f t="shared" si="484"/>
        <v>рбс</v>
      </c>
      <c r="AV643" s="192" t="str">
        <f t="shared" si="485"/>
        <v>рбс90801420общпро</v>
      </c>
      <c r="AW643" s="191">
        <f t="shared" si="486"/>
        <v>4285.5</v>
      </c>
      <c r="AX643" s="191">
        <f t="shared" si="487"/>
        <v>2743</v>
      </c>
      <c r="AY643" s="191">
        <f t="shared" si="488"/>
        <v>4285.5</v>
      </c>
      <c r="AZ643" s="191">
        <f t="shared" si="489"/>
        <v>2743</v>
      </c>
      <c r="BA643" s="193">
        <f t="shared" si="490"/>
        <v>1</v>
      </c>
      <c r="BB643" s="193">
        <f t="shared" si="491"/>
        <v>1</v>
      </c>
      <c r="BC643" s="193">
        <f t="shared" si="492"/>
        <v>1</v>
      </c>
      <c r="BD643" s="191">
        <f t="shared" si="499"/>
        <v>4285.5</v>
      </c>
      <c r="BE643" s="191">
        <f t="shared" si="493"/>
        <v>2743</v>
      </c>
      <c r="BF643" s="210">
        <f t="shared" si="494"/>
        <v>4285.5</v>
      </c>
      <c r="BG643" s="211">
        <f t="shared" si="495"/>
        <v>4285.5</v>
      </c>
      <c r="BH643" s="289"/>
      <c r="BI643" s="289"/>
      <c r="BJ643" s="228"/>
      <c r="BK643" s="228"/>
      <c r="BL643" s="233" t="str">
        <f t="shared" si="496"/>
        <v>01</v>
      </c>
    </row>
    <row r="644" spans="1:64" ht="12" customHeight="1">
      <c r="A644" s="333" t="s">
        <v>690</v>
      </c>
      <c r="B644" s="381" t="s">
        <v>433</v>
      </c>
      <c r="C644" s="333" t="s">
        <v>662</v>
      </c>
      <c r="D644" s="381" t="s">
        <v>390</v>
      </c>
      <c r="E644" s="381" t="s">
        <v>878</v>
      </c>
      <c r="F644" s="381" t="s">
        <v>602</v>
      </c>
      <c r="G644" s="381" t="s">
        <v>385</v>
      </c>
      <c r="H644" s="100" t="s">
        <v>653</v>
      </c>
      <c r="I644" s="381" t="s">
        <v>505</v>
      </c>
      <c r="J644" s="382">
        <v>470930.54</v>
      </c>
      <c r="K644" s="382">
        <v>449113</v>
      </c>
      <c r="L644" s="191" t="str">
        <f t="shared" si="455"/>
        <v>908014200104802006Б00012121101</v>
      </c>
      <c r="M644" s="192">
        <f t="array" ref="M644">IF(COUNT(SEARCH(Удалить_Роспись_КВСР,$B644)*SEARCH(Удалить_Роспись_ПБС,$C644)*SEARCH(Удалить_Роспись_КФСР, $D644)*SEARCH(Удалить_Роспись_КЦСР,$E644)*SEARCH(Удалить_Роспись_КВР,$F644)*SEARCH(Удалить_Роспись_ЭК,$H644)*SEARCH(Удалить_Роспись_КР,$I644))&gt;0,0,1)</f>
        <v>1</v>
      </c>
      <c r="N644" s="192">
        <v>0</v>
      </c>
      <c r="O644" s="192" t="str">
        <f t="shared" si="456"/>
        <v/>
      </c>
      <c r="P644" s="192" t="str">
        <f t="shared" si="497"/>
        <v/>
      </c>
      <c r="Q644" s="300" t="str">
        <f t="shared" si="457"/>
        <v/>
      </c>
      <c r="R644" s="300" t="str">
        <f t="shared" si="458"/>
        <v/>
      </c>
      <c r="S644" s="300" t="str">
        <f t="shared" si="459"/>
        <v/>
      </c>
      <c r="T644" s="192" t="str">
        <f t="shared" si="460"/>
        <v/>
      </c>
      <c r="U644" s="303" t="str">
        <f t="shared" si="461"/>
        <v/>
      </c>
      <c r="V644" s="300" t="str">
        <f t="shared" si="462"/>
        <v/>
      </c>
      <c r="W644" s="192" t="str">
        <f t="shared" si="463"/>
        <v/>
      </c>
      <c r="X644" s="303" t="str">
        <f t="shared" si="464"/>
        <v/>
      </c>
      <c r="Y644" s="300" t="str">
        <f t="shared" si="465"/>
        <v/>
      </c>
      <c r="Z644" s="300" t="str">
        <f t="shared" si="466"/>
        <v/>
      </c>
      <c r="AA644" s="303" t="str">
        <f t="shared" si="467"/>
        <v/>
      </c>
      <c r="AB644" s="300" t="str">
        <f t="shared" si="468"/>
        <v/>
      </c>
      <c r="AC644" s="300" t="str">
        <f t="shared" si="469"/>
        <v/>
      </c>
      <c r="AD644" s="300" t="str">
        <f t="shared" si="470"/>
        <v/>
      </c>
      <c r="AE644" s="192" t="str">
        <f t="shared" si="471"/>
        <v/>
      </c>
      <c r="AF644" s="192" t="str">
        <f t="shared" si="472"/>
        <v/>
      </c>
      <c r="AG644" s="192"/>
      <c r="AJ644" s="300" t="str">
        <f t="shared" si="473"/>
        <v/>
      </c>
      <c r="AK644" s="300" t="str">
        <f t="shared" si="474"/>
        <v/>
      </c>
      <c r="AL644" s="300" t="str">
        <f t="shared" si="475"/>
        <v/>
      </c>
      <c r="AM644" s="300" t="str">
        <f t="shared" si="476"/>
        <v/>
      </c>
      <c r="AN644" s="300" t="str">
        <f t="shared" si="477"/>
        <v/>
      </c>
      <c r="AO644" s="300" t="str">
        <f t="shared" si="478"/>
        <v/>
      </c>
      <c r="AP644" s="300" t="str">
        <f t="shared" si="479"/>
        <v/>
      </c>
      <c r="AQ644" s="300" t="str">
        <f t="shared" si="480"/>
        <v/>
      </c>
      <c r="AR644" s="306" t="str">
        <f t="shared" si="481"/>
        <v/>
      </c>
      <c r="AS644" s="300" t="str">
        <f t="shared" si="482"/>
        <v/>
      </c>
      <c r="AT644" s="300" t="str">
        <f t="shared" si="483"/>
        <v/>
      </c>
      <c r="AU644" s="192" t="str">
        <f t="shared" si="484"/>
        <v>рбс</v>
      </c>
      <c r="AV644" s="192" t="str">
        <f t="shared" si="485"/>
        <v>рбс90801420общопл</v>
      </c>
      <c r="AW644" s="191">
        <f t="shared" si="486"/>
        <v>470930.54</v>
      </c>
      <c r="AX644" s="191">
        <f t="shared" si="487"/>
        <v>449113</v>
      </c>
      <c r="AY644" s="191">
        <f t="shared" si="488"/>
        <v>0</v>
      </c>
      <c r="AZ644" s="191">
        <f t="shared" si="489"/>
        <v>0</v>
      </c>
      <c r="BA644" s="193">
        <f t="shared" si="490"/>
        <v>1</v>
      </c>
      <c r="BB644" s="193">
        <f t="shared" si="491"/>
        <v>1</v>
      </c>
      <c r="BC644" s="193">
        <f t="shared" si="492"/>
        <v>1</v>
      </c>
      <c r="BD644" s="191">
        <f t="shared" si="499"/>
        <v>0</v>
      </c>
      <c r="BE644" s="191">
        <f t="shared" si="493"/>
        <v>0</v>
      </c>
      <c r="BF644" s="210">
        <f t="shared" si="494"/>
        <v>0</v>
      </c>
      <c r="BG644" s="211">
        <f t="shared" si="495"/>
        <v>0</v>
      </c>
      <c r="BH644" s="289"/>
      <c r="BI644" s="289"/>
      <c r="BJ644" s="228"/>
      <c r="BK644" s="228"/>
      <c r="BL644" s="233" t="str">
        <f t="shared" si="496"/>
        <v>01</v>
      </c>
    </row>
    <row r="645" spans="1:64" ht="12" customHeight="1">
      <c r="A645" s="333" t="s">
        <v>690</v>
      </c>
      <c r="B645" s="381" t="s">
        <v>433</v>
      </c>
      <c r="C645" s="333" t="s">
        <v>662</v>
      </c>
      <c r="D645" s="381" t="s">
        <v>390</v>
      </c>
      <c r="E645" s="381" t="s">
        <v>878</v>
      </c>
      <c r="F645" s="381" t="s">
        <v>873</v>
      </c>
      <c r="G645" s="381" t="s">
        <v>387</v>
      </c>
      <c r="H645" s="100" t="s">
        <v>653</v>
      </c>
      <c r="I645" s="381" t="s">
        <v>505</v>
      </c>
      <c r="J645" s="382">
        <v>196339</v>
      </c>
      <c r="K645" s="382">
        <v>149499.04</v>
      </c>
      <c r="L645" s="191" t="str">
        <f t="shared" si="455"/>
        <v>908014200104802006Б00012921301</v>
      </c>
      <c r="M645" s="192">
        <f t="array" ref="M645">IF(COUNT(SEARCH(Удалить_Роспись_КВСР,$B645)*SEARCH(Удалить_Роспись_ПБС,$C645)*SEARCH(Удалить_Роспись_КФСР, $D645)*SEARCH(Удалить_Роспись_КЦСР,$E645)*SEARCH(Удалить_Роспись_КВР,$F645)*SEARCH(Удалить_Роспись_ЭК,$H645)*SEARCH(Удалить_Роспись_КР,$I645))&gt;0,0,1)</f>
        <v>1</v>
      </c>
      <c r="N645" s="192">
        <v>0</v>
      </c>
      <c r="O645" s="192" t="str">
        <f t="shared" si="456"/>
        <v/>
      </c>
      <c r="P645" s="192" t="str">
        <f t="shared" si="497"/>
        <v/>
      </c>
      <c r="Q645" s="300" t="str">
        <f t="shared" si="457"/>
        <v/>
      </c>
      <c r="R645" s="300" t="str">
        <f t="shared" si="458"/>
        <v/>
      </c>
      <c r="S645" s="300" t="str">
        <f t="shared" si="459"/>
        <v/>
      </c>
      <c r="T645" s="192" t="str">
        <f t="shared" si="460"/>
        <v/>
      </c>
      <c r="U645" s="303" t="str">
        <f t="shared" si="461"/>
        <v/>
      </c>
      <c r="V645" s="300" t="str">
        <f t="shared" si="462"/>
        <v/>
      </c>
      <c r="W645" s="192" t="str">
        <f t="shared" si="463"/>
        <v/>
      </c>
      <c r="X645" s="303" t="str">
        <f t="shared" si="464"/>
        <v/>
      </c>
      <c r="Y645" s="300" t="str">
        <f t="shared" si="465"/>
        <v/>
      </c>
      <c r="Z645" s="300" t="str">
        <f t="shared" si="466"/>
        <v/>
      </c>
      <c r="AA645" s="303" t="str">
        <f t="shared" si="467"/>
        <v/>
      </c>
      <c r="AB645" s="300" t="str">
        <f t="shared" si="468"/>
        <v/>
      </c>
      <c r="AC645" s="300" t="str">
        <f t="shared" si="469"/>
        <v/>
      </c>
      <c r="AD645" s="300" t="str">
        <f t="shared" si="470"/>
        <v/>
      </c>
      <c r="AE645" s="192" t="str">
        <f t="shared" si="471"/>
        <v/>
      </c>
      <c r="AF645" s="192" t="str">
        <f t="shared" si="472"/>
        <v/>
      </c>
      <c r="AG645" s="192"/>
      <c r="AJ645" s="300" t="str">
        <f t="shared" si="473"/>
        <v/>
      </c>
      <c r="AK645" s="300" t="str">
        <f t="shared" si="474"/>
        <v/>
      </c>
      <c r="AL645" s="300" t="str">
        <f t="shared" si="475"/>
        <v/>
      </c>
      <c r="AM645" s="300" t="str">
        <f t="shared" si="476"/>
        <v/>
      </c>
      <c r="AN645" s="300" t="str">
        <f t="shared" si="477"/>
        <v/>
      </c>
      <c r="AO645" s="300" t="str">
        <f t="shared" si="478"/>
        <v/>
      </c>
      <c r="AP645" s="300" t="str">
        <f t="shared" si="479"/>
        <v/>
      </c>
      <c r="AQ645" s="300" t="str">
        <f t="shared" si="480"/>
        <v/>
      </c>
      <c r="AR645" s="306" t="str">
        <f t="shared" si="481"/>
        <v/>
      </c>
      <c r="AS645" s="300" t="str">
        <f t="shared" si="482"/>
        <v/>
      </c>
      <c r="AT645" s="300" t="str">
        <f t="shared" si="483"/>
        <v/>
      </c>
      <c r="AU645" s="192" t="str">
        <f t="shared" si="484"/>
        <v>рбс</v>
      </c>
      <c r="AV645" s="192" t="str">
        <f t="shared" si="485"/>
        <v>рбс90801420общопл</v>
      </c>
      <c r="AW645" s="191">
        <f t="shared" si="486"/>
        <v>196339</v>
      </c>
      <c r="AX645" s="191">
        <f t="shared" si="487"/>
        <v>149499.04</v>
      </c>
      <c r="AY645" s="191">
        <f t="shared" si="488"/>
        <v>0</v>
      </c>
      <c r="AZ645" s="191">
        <f t="shared" si="489"/>
        <v>0</v>
      </c>
      <c r="BA645" s="193">
        <f t="shared" si="490"/>
        <v>1</v>
      </c>
      <c r="BB645" s="193">
        <f t="shared" si="491"/>
        <v>1</v>
      </c>
      <c r="BC645" s="193">
        <f t="shared" si="492"/>
        <v>1</v>
      </c>
      <c r="BD645" s="191">
        <f t="shared" si="499"/>
        <v>0</v>
      </c>
      <c r="BE645" s="191">
        <f t="shared" si="493"/>
        <v>0</v>
      </c>
      <c r="BF645" s="210">
        <f t="shared" si="494"/>
        <v>0</v>
      </c>
      <c r="BG645" s="211">
        <f t="shared" si="495"/>
        <v>0</v>
      </c>
      <c r="BH645" s="289"/>
      <c r="BI645" s="289"/>
      <c r="BJ645" s="228"/>
      <c r="BK645" s="228"/>
      <c r="BL645" s="233" t="str">
        <f t="shared" si="496"/>
        <v>01</v>
      </c>
    </row>
    <row r="646" spans="1:64" ht="12" customHeight="1">
      <c r="A646" s="333" t="s">
        <v>690</v>
      </c>
      <c r="B646" s="381" t="s">
        <v>433</v>
      </c>
      <c r="C646" s="333" t="s">
        <v>662</v>
      </c>
      <c r="D646" s="381" t="s">
        <v>390</v>
      </c>
      <c r="E646" s="381" t="s">
        <v>879</v>
      </c>
      <c r="F646" s="381" t="s">
        <v>586</v>
      </c>
      <c r="G646" s="381" t="s">
        <v>393</v>
      </c>
      <c r="H646" s="100" t="s">
        <v>653</v>
      </c>
      <c r="I646" s="381" t="s">
        <v>505</v>
      </c>
      <c r="J646" s="382">
        <v>350012</v>
      </c>
      <c r="K646" s="382">
        <v>197448.86</v>
      </c>
      <c r="L646" s="191" t="str">
        <f t="shared" si="455"/>
        <v>908014200104802006Г00024422301</v>
      </c>
      <c r="M646" s="192">
        <f t="array" ref="M646">IF(COUNT(SEARCH(Удалить_Роспись_КВСР,$B646)*SEARCH(Удалить_Роспись_ПБС,$C646)*SEARCH(Удалить_Роспись_КФСР, $D646)*SEARCH(Удалить_Роспись_КЦСР,$E646)*SEARCH(Удалить_Роспись_КВР,$F646)*SEARCH(Удалить_Роспись_ЭК,$H646)*SEARCH(Удалить_Роспись_КР,$I646))&gt;0,0,1)</f>
        <v>1</v>
      </c>
      <c r="N646" s="192">
        <f>IF(COUNT(SEARCH(Удалить_Индекс_КВСР,$B646)*SEARCH(Удалить_Индекс_ПБС,$C646)*SEARCH(Удалить_Индекс_КФСР,$D646)*SEARCH(Удалить_Индекс_КЦСР,$E646)*SEARCH(Удалить_Индекс_КВР,$F646)*SEARCH(Удалить_Индекс_ЭК,$H646)*SEARCH(Удалить_Индекс_КР,$I646))&gt;0,0,1)</f>
        <v>1</v>
      </c>
      <c r="O646" s="192" t="str">
        <f t="shared" si="456"/>
        <v/>
      </c>
      <c r="P646" s="192" t="str">
        <f t="shared" si="497"/>
        <v/>
      </c>
      <c r="Q646" s="300" t="str">
        <f t="shared" si="457"/>
        <v/>
      </c>
      <c r="R646" s="300" t="str">
        <f t="shared" si="458"/>
        <v/>
      </c>
      <c r="S646" s="300" t="str">
        <f t="shared" si="459"/>
        <v/>
      </c>
      <c r="T646" s="192" t="str">
        <f t="shared" si="460"/>
        <v/>
      </c>
      <c r="U646" s="303" t="str">
        <f t="shared" si="461"/>
        <v/>
      </c>
      <c r="V646" s="300" t="str">
        <f t="shared" si="462"/>
        <v/>
      </c>
      <c r="W646" s="192" t="str">
        <f t="shared" si="463"/>
        <v/>
      </c>
      <c r="X646" s="303" t="str">
        <f t="shared" si="464"/>
        <v/>
      </c>
      <c r="Y646" s="300" t="str">
        <f t="shared" si="465"/>
        <v/>
      </c>
      <c r="Z646" s="300" t="str">
        <f t="shared" si="466"/>
        <v/>
      </c>
      <c r="AA646" s="303" t="str">
        <f t="shared" si="467"/>
        <v/>
      </c>
      <c r="AB646" s="300" t="str">
        <f t="shared" si="468"/>
        <v/>
      </c>
      <c r="AC646" s="300" t="str">
        <f t="shared" si="469"/>
        <v/>
      </c>
      <c r="AD646" s="300" t="str">
        <f t="shared" si="470"/>
        <v/>
      </c>
      <c r="AE646" s="192" t="str">
        <f t="shared" si="471"/>
        <v/>
      </c>
      <c r="AF646" s="192" t="str">
        <f t="shared" si="472"/>
        <v/>
      </c>
      <c r="AG646" s="192"/>
      <c r="AJ646" s="300" t="str">
        <f t="shared" si="473"/>
        <v/>
      </c>
      <c r="AK646" s="300" t="str">
        <f t="shared" si="474"/>
        <v/>
      </c>
      <c r="AL646" s="300" t="str">
        <f t="shared" si="475"/>
        <v/>
      </c>
      <c r="AM646" s="300" t="str">
        <f t="shared" si="476"/>
        <v/>
      </c>
      <c r="AN646" s="300" t="str">
        <f t="shared" si="477"/>
        <v/>
      </c>
      <c r="AO646" s="300" t="str">
        <f t="shared" si="478"/>
        <v/>
      </c>
      <c r="AP646" s="300" t="str">
        <f t="shared" si="479"/>
        <v/>
      </c>
      <c r="AQ646" s="300" t="str">
        <f t="shared" si="480"/>
        <v/>
      </c>
      <c r="AR646" s="306" t="str">
        <f t="shared" si="481"/>
        <v/>
      </c>
      <c r="AS646" s="300" t="str">
        <f t="shared" si="482"/>
        <v/>
      </c>
      <c r="AT646" s="300" t="str">
        <f t="shared" si="483"/>
        <v/>
      </c>
      <c r="AU646" s="192" t="str">
        <f t="shared" si="484"/>
        <v>рбс</v>
      </c>
      <c r="AV646" s="192" t="str">
        <f t="shared" si="485"/>
        <v>рбс90801420общком</v>
      </c>
      <c r="AW646" s="191">
        <f t="shared" si="486"/>
        <v>350012</v>
      </c>
      <c r="AX646" s="191">
        <f t="shared" si="487"/>
        <v>197448.86</v>
      </c>
      <c r="AY646" s="191">
        <f t="shared" si="488"/>
        <v>350012</v>
      </c>
      <c r="AZ646" s="191">
        <f t="shared" si="489"/>
        <v>197448.86</v>
      </c>
      <c r="BA646" s="193">
        <f t="shared" si="490"/>
        <v>1</v>
      </c>
      <c r="BB646" s="193">
        <f t="shared" si="491"/>
        <v>1</v>
      </c>
      <c r="BC646" s="193">
        <f t="shared" si="492"/>
        <v>1</v>
      </c>
      <c r="BD646" s="191">
        <f t="shared" si="499"/>
        <v>350012</v>
      </c>
      <c r="BE646" s="191">
        <f t="shared" si="493"/>
        <v>197448.86</v>
      </c>
      <c r="BF646" s="210">
        <f t="shared" si="494"/>
        <v>350012</v>
      </c>
      <c r="BG646" s="211">
        <f t="shared" si="495"/>
        <v>350012</v>
      </c>
      <c r="BH646" s="289"/>
      <c r="BI646" s="289"/>
      <c r="BJ646" s="228"/>
      <c r="BK646" s="228"/>
      <c r="BL646" s="233" t="str">
        <f t="shared" si="496"/>
        <v>01</v>
      </c>
    </row>
    <row r="647" spans="1:64" ht="12" customHeight="1">
      <c r="A647" s="333" t="s">
        <v>690</v>
      </c>
      <c r="B647" s="381" t="s">
        <v>433</v>
      </c>
      <c r="C647" s="333" t="s">
        <v>662</v>
      </c>
      <c r="D647" s="381" t="s">
        <v>390</v>
      </c>
      <c r="E647" s="381" t="s">
        <v>880</v>
      </c>
      <c r="F647" s="381" t="s">
        <v>586</v>
      </c>
      <c r="G647" s="381" t="s">
        <v>407</v>
      </c>
      <c r="H647" s="100" t="s">
        <v>653</v>
      </c>
      <c r="I647" s="381" t="s">
        <v>505</v>
      </c>
      <c r="J647" s="382">
        <v>25953</v>
      </c>
      <c r="K647" s="382">
        <v>3050</v>
      </c>
      <c r="L647" s="191" t="str">
        <f t="shared" si="455"/>
        <v>908014200104802006Ф00024431001</v>
      </c>
      <c r="M647" s="192">
        <f t="array" ref="M647">IF(COUNT(SEARCH(Удалить_Роспись_КВСР,$B647)*SEARCH(Удалить_Роспись_ПБС,$C647)*SEARCH(Удалить_Роспись_КФСР, $D647)*SEARCH(Удалить_Роспись_КЦСР,$E647)*SEARCH(Удалить_Роспись_КВР,$F647)*SEARCH(Удалить_Роспись_ЭК,$H647)*SEARCH(Удалить_Роспись_КР,$I647))&gt;0,0,1)</f>
        <v>1</v>
      </c>
      <c r="N647" s="192">
        <v>0</v>
      </c>
      <c r="O647" s="192" t="str">
        <f t="shared" si="456"/>
        <v/>
      </c>
      <c r="P647" s="192" t="str">
        <f t="shared" si="497"/>
        <v/>
      </c>
      <c r="Q647" s="300" t="str">
        <f t="shared" si="457"/>
        <v/>
      </c>
      <c r="R647" s="300" t="str">
        <f t="shared" si="458"/>
        <v/>
      </c>
      <c r="S647" s="300" t="str">
        <f t="shared" si="459"/>
        <v/>
      </c>
      <c r="T647" s="192" t="str">
        <f t="shared" si="460"/>
        <v/>
      </c>
      <c r="U647" s="303" t="str">
        <f t="shared" si="461"/>
        <v/>
      </c>
      <c r="V647" s="300" t="str">
        <f t="shared" si="462"/>
        <v/>
      </c>
      <c r="W647" s="192" t="str">
        <f t="shared" si="463"/>
        <v/>
      </c>
      <c r="X647" s="303" t="str">
        <f t="shared" si="464"/>
        <v/>
      </c>
      <c r="Y647" s="300" t="str">
        <f t="shared" si="465"/>
        <v/>
      </c>
      <c r="Z647" s="300" t="str">
        <f t="shared" si="466"/>
        <v/>
      </c>
      <c r="AA647" s="303" t="str">
        <f t="shared" si="467"/>
        <v/>
      </c>
      <c r="AB647" s="300" t="str">
        <f t="shared" si="468"/>
        <v/>
      </c>
      <c r="AC647" s="300" t="str">
        <f t="shared" si="469"/>
        <v/>
      </c>
      <c r="AD647" s="300" t="str">
        <f t="shared" si="470"/>
        <v/>
      </c>
      <c r="AE647" s="192" t="str">
        <f t="shared" si="471"/>
        <v/>
      </c>
      <c r="AF647" s="192" t="str">
        <f t="shared" si="472"/>
        <v/>
      </c>
      <c r="AG647" s="192"/>
      <c r="AJ647" s="300" t="str">
        <f t="shared" si="473"/>
        <v/>
      </c>
      <c r="AK647" s="300" t="str">
        <f t="shared" si="474"/>
        <v/>
      </c>
      <c r="AL647" s="300" t="str">
        <f t="shared" si="475"/>
        <v/>
      </c>
      <c r="AM647" s="300" t="str">
        <f t="shared" si="476"/>
        <v/>
      </c>
      <c r="AN647" s="300" t="str">
        <f t="shared" si="477"/>
        <v/>
      </c>
      <c r="AO647" s="300" t="str">
        <f t="shared" si="478"/>
        <v/>
      </c>
      <c r="AP647" s="300" t="str">
        <f t="shared" si="479"/>
        <v/>
      </c>
      <c r="AQ647" s="300" t="str">
        <f t="shared" si="480"/>
        <v/>
      </c>
      <c r="AR647" s="306" t="str">
        <f t="shared" si="481"/>
        <v/>
      </c>
      <c r="AS647" s="300" t="str">
        <f t="shared" si="482"/>
        <v/>
      </c>
      <c r="AT647" s="300" t="str">
        <f t="shared" si="483"/>
        <v/>
      </c>
      <c r="AU647" s="192" t="str">
        <f t="shared" si="484"/>
        <v>рбс</v>
      </c>
      <c r="AV647" s="192" t="str">
        <f t="shared" si="485"/>
        <v>рбс90801420общосн</v>
      </c>
      <c r="AW647" s="191">
        <f t="shared" si="486"/>
        <v>25953</v>
      </c>
      <c r="AX647" s="191">
        <f t="shared" si="487"/>
        <v>3050</v>
      </c>
      <c r="AY647" s="191">
        <f t="shared" si="488"/>
        <v>0</v>
      </c>
      <c r="AZ647" s="191">
        <f t="shared" si="489"/>
        <v>0</v>
      </c>
      <c r="BA647" s="193">
        <f t="shared" si="490"/>
        <v>1</v>
      </c>
      <c r="BB647" s="193">
        <f t="shared" si="491"/>
        <v>1</v>
      </c>
      <c r="BC647" s="193">
        <f t="shared" si="492"/>
        <v>1</v>
      </c>
      <c r="BD647" s="191">
        <f t="shared" si="499"/>
        <v>0</v>
      </c>
      <c r="BE647" s="191">
        <f t="shared" si="493"/>
        <v>0</v>
      </c>
      <c r="BF647" s="210">
        <f t="shared" si="494"/>
        <v>0</v>
      </c>
      <c r="BG647" s="211">
        <f t="shared" si="495"/>
        <v>0</v>
      </c>
      <c r="BH647" s="289"/>
      <c r="BI647" s="289"/>
      <c r="BJ647" s="228"/>
      <c r="BK647" s="228"/>
      <c r="BL647" s="233" t="str">
        <f t="shared" si="496"/>
        <v>01</v>
      </c>
    </row>
    <row r="648" spans="1:64" ht="12" customHeight="1">
      <c r="A648" s="333" t="s">
        <v>690</v>
      </c>
      <c r="B648" s="381" t="s">
        <v>433</v>
      </c>
      <c r="C648" s="333" t="s">
        <v>662</v>
      </c>
      <c r="D648" s="381" t="s">
        <v>390</v>
      </c>
      <c r="E648" s="381" t="s">
        <v>881</v>
      </c>
      <c r="F648" s="381" t="s">
        <v>586</v>
      </c>
      <c r="G648" s="381" t="s">
        <v>393</v>
      </c>
      <c r="H648" s="100" t="s">
        <v>653</v>
      </c>
      <c r="I648" s="381" t="s">
        <v>505</v>
      </c>
      <c r="J648" s="382">
        <v>96000</v>
      </c>
      <c r="K648" s="382">
        <v>59133.16</v>
      </c>
      <c r="L648" s="191" t="str">
        <f t="shared" si="455"/>
        <v>908014200104802006Э00024422301</v>
      </c>
      <c r="M648" s="192">
        <f t="array" ref="M648">IF(COUNT(SEARCH(Удалить_Роспись_КВСР,$B648)*SEARCH(Удалить_Роспись_ПБС,$C648)*SEARCH(Удалить_Роспись_КФСР, $D648)*SEARCH(Удалить_Роспись_КЦСР,$E648)*SEARCH(Удалить_Роспись_КВР,$F648)*SEARCH(Удалить_Роспись_ЭК,$H648)*SEARCH(Удалить_Роспись_КР,$I648))&gt;0,0,1)</f>
        <v>1</v>
      </c>
      <c r="N648" s="192">
        <f>IF(COUNT(SEARCH(Удалить_Индекс_КВСР,$B648)*SEARCH(Удалить_Индекс_ПБС,$C648)*SEARCH(Удалить_Индекс_КФСР,$D648)*SEARCH(Удалить_Индекс_КЦСР,$E648)*SEARCH(Удалить_Индекс_КВР,$F648)*SEARCH(Удалить_Индекс_ЭК,$H648)*SEARCH(Удалить_Индекс_КР,$I648))&gt;0,0,1)</f>
        <v>1</v>
      </c>
      <c r="O648" s="192" t="str">
        <f t="shared" si="456"/>
        <v/>
      </c>
      <c r="P648" s="192" t="str">
        <f t="shared" si="497"/>
        <v/>
      </c>
      <c r="Q648" s="300" t="str">
        <f t="shared" si="457"/>
        <v/>
      </c>
      <c r="R648" s="300" t="str">
        <f t="shared" si="458"/>
        <v/>
      </c>
      <c r="S648" s="300" t="str">
        <f t="shared" si="459"/>
        <v/>
      </c>
      <c r="T648" s="192" t="str">
        <f t="shared" si="460"/>
        <v/>
      </c>
      <c r="U648" s="303" t="str">
        <f t="shared" si="461"/>
        <v/>
      </c>
      <c r="V648" s="300" t="str">
        <f t="shared" si="462"/>
        <v/>
      </c>
      <c r="W648" s="192" t="str">
        <f t="shared" si="463"/>
        <v/>
      </c>
      <c r="X648" s="303" t="str">
        <f t="shared" si="464"/>
        <v/>
      </c>
      <c r="Y648" s="300" t="str">
        <f t="shared" si="465"/>
        <v/>
      </c>
      <c r="Z648" s="300" t="str">
        <f t="shared" si="466"/>
        <v/>
      </c>
      <c r="AA648" s="303" t="str">
        <f t="shared" si="467"/>
        <v/>
      </c>
      <c r="AB648" s="300" t="str">
        <f t="shared" si="468"/>
        <v/>
      </c>
      <c r="AC648" s="300" t="str">
        <f t="shared" si="469"/>
        <v/>
      </c>
      <c r="AD648" s="300" t="str">
        <f t="shared" si="470"/>
        <v/>
      </c>
      <c r="AE648" s="192" t="str">
        <f t="shared" si="471"/>
        <v/>
      </c>
      <c r="AF648" s="192" t="str">
        <f t="shared" si="472"/>
        <v/>
      </c>
      <c r="AG648" s="192"/>
      <c r="AJ648" s="300" t="str">
        <f t="shared" si="473"/>
        <v/>
      </c>
      <c r="AK648" s="300" t="str">
        <f t="shared" si="474"/>
        <v/>
      </c>
      <c r="AL648" s="300" t="str">
        <f t="shared" si="475"/>
        <v/>
      </c>
      <c r="AM648" s="300" t="str">
        <f t="shared" si="476"/>
        <v/>
      </c>
      <c r="AN648" s="300" t="str">
        <f t="shared" si="477"/>
        <v/>
      </c>
      <c r="AO648" s="300" t="str">
        <f t="shared" si="478"/>
        <v/>
      </c>
      <c r="AP648" s="300" t="str">
        <f t="shared" si="479"/>
        <v/>
      </c>
      <c r="AQ648" s="300" t="str">
        <f t="shared" si="480"/>
        <v/>
      </c>
      <c r="AR648" s="306" t="str">
        <f t="shared" si="481"/>
        <v/>
      </c>
      <c r="AS648" s="300" t="str">
        <f t="shared" si="482"/>
        <v/>
      </c>
      <c r="AT648" s="300" t="str">
        <f t="shared" si="483"/>
        <v/>
      </c>
      <c r="AU648" s="192" t="str">
        <f t="shared" si="484"/>
        <v>рбс</v>
      </c>
      <c r="AV648" s="192" t="str">
        <f t="shared" si="485"/>
        <v>рбс90801420общком</v>
      </c>
      <c r="AW648" s="191">
        <f t="shared" si="486"/>
        <v>96000</v>
      </c>
      <c r="AX648" s="191">
        <f t="shared" si="487"/>
        <v>59133.16</v>
      </c>
      <c r="AY648" s="191">
        <f t="shared" si="488"/>
        <v>96000</v>
      </c>
      <c r="AZ648" s="191">
        <f t="shared" si="489"/>
        <v>59133.16</v>
      </c>
      <c r="BA648" s="193">
        <f t="shared" si="490"/>
        <v>1</v>
      </c>
      <c r="BB648" s="193">
        <f t="shared" si="491"/>
        <v>1</v>
      </c>
      <c r="BC648" s="193">
        <f t="shared" si="492"/>
        <v>1</v>
      </c>
      <c r="BD648" s="191">
        <f t="shared" si="499"/>
        <v>96000</v>
      </c>
      <c r="BE648" s="191">
        <f t="shared" si="493"/>
        <v>59133.16</v>
      </c>
      <c r="BF648" s="210">
        <f t="shared" si="494"/>
        <v>96000</v>
      </c>
      <c r="BG648" s="211">
        <f t="shared" si="495"/>
        <v>96000</v>
      </c>
      <c r="BH648" s="289"/>
      <c r="BI648" s="289"/>
      <c r="BJ648" s="228"/>
      <c r="BK648" s="228"/>
      <c r="BL648" s="233" t="str">
        <f t="shared" si="496"/>
        <v>01</v>
      </c>
    </row>
    <row r="649" spans="1:64" ht="12" customHeight="1">
      <c r="A649" s="333" t="s">
        <v>690</v>
      </c>
      <c r="B649" s="381" t="s">
        <v>433</v>
      </c>
      <c r="C649" s="333" t="s">
        <v>662</v>
      </c>
      <c r="D649" s="381" t="s">
        <v>427</v>
      </c>
      <c r="E649" s="381" t="s">
        <v>906</v>
      </c>
      <c r="F649" s="381" t="s">
        <v>612</v>
      </c>
      <c r="G649" s="381" t="s">
        <v>395</v>
      </c>
      <c r="H649" s="100" t="s">
        <v>653</v>
      </c>
      <c r="I649" s="381" t="s">
        <v>505</v>
      </c>
      <c r="J649" s="382">
        <v>89150</v>
      </c>
      <c r="K649" s="382">
        <v>89150</v>
      </c>
      <c r="L649" s="191" t="str">
        <f t="shared" si="455"/>
        <v>908014200107902008000088029001</v>
      </c>
      <c r="M649" s="192">
        <f t="array" ref="M649">IF(COUNT(SEARCH(Удалить_Роспись_КВСР,$B649)*SEARCH(Удалить_Роспись_ПБС,$C649)*SEARCH(Удалить_Роспись_КФСР, $D649)*SEARCH(Удалить_Роспись_КЦСР,$E649)*SEARCH(Удалить_Роспись_КВР,$F649)*SEARCH(Удалить_Роспись_ЭК,$H649)*SEARCH(Удалить_Роспись_КР,$I649))&gt;0,0,1)</f>
        <v>1</v>
      </c>
      <c r="N649" s="192">
        <v>0</v>
      </c>
      <c r="O649" s="192" t="str">
        <f t="shared" si="456"/>
        <v/>
      </c>
      <c r="P649" s="192" t="str">
        <f t="shared" si="497"/>
        <v/>
      </c>
      <c r="Q649" s="300" t="str">
        <f t="shared" si="457"/>
        <v/>
      </c>
      <c r="R649" s="300" t="str">
        <f t="shared" si="458"/>
        <v/>
      </c>
      <c r="S649" s="300" t="str">
        <f t="shared" si="459"/>
        <v/>
      </c>
      <c r="T649" s="192" t="str">
        <f t="shared" si="460"/>
        <v/>
      </c>
      <c r="U649" s="303" t="str">
        <f t="shared" si="461"/>
        <v/>
      </c>
      <c r="V649" s="300" t="str">
        <f t="shared" si="462"/>
        <v/>
      </c>
      <c r="W649" s="192" t="str">
        <f t="shared" si="463"/>
        <v/>
      </c>
      <c r="X649" s="303" t="str">
        <f t="shared" si="464"/>
        <v/>
      </c>
      <c r="Y649" s="300" t="str">
        <f t="shared" si="465"/>
        <v>выб</v>
      </c>
      <c r="Z649" s="300" t="str">
        <f t="shared" si="466"/>
        <v/>
      </c>
      <c r="AA649" s="303" t="str">
        <f t="shared" si="467"/>
        <v/>
      </c>
      <c r="AB649" s="300" t="str">
        <f t="shared" si="468"/>
        <v/>
      </c>
      <c r="AC649" s="300" t="str">
        <f t="shared" si="469"/>
        <v/>
      </c>
      <c r="AD649" s="300" t="str">
        <f t="shared" si="470"/>
        <v/>
      </c>
      <c r="AE649" s="192" t="str">
        <f t="shared" si="471"/>
        <v/>
      </c>
      <c r="AF649" s="192" t="str">
        <f t="shared" si="472"/>
        <v/>
      </c>
      <c r="AG649" s="192"/>
      <c r="AJ649" s="300" t="str">
        <f t="shared" si="473"/>
        <v/>
      </c>
      <c r="AK649" s="300" t="str">
        <f t="shared" si="474"/>
        <v>выб</v>
      </c>
      <c r="AL649" s="300" t="str">
        <f t="shared" si="475"/>
        <v/>
      </c>
      <c r="AM649" s="300" t="str">
        <f t="shared" si="476"/>
        <v/>
      </c>
      <c r="AN649" s="300" t="str">
        <f t="shared" si="477"/>
        <v/>
      </c>
      <c r="AO649" s="300" t="str">
        <f t="shared" si="478"/>
        <v/>
      </c>
      <c r="AP649" s="300" t="str">
        <f t="shared" si="479"/>
        <v/>
      </c>
      <c r="AQ649" s="300" t="str">
        <f t="shared" si="480"/>
        <v/>
      </c>
      <c r="AR649" s="306" t="str">
        <f t="shared" si="481"/>
        <v/>
      </c>
      <c r="AS649" s="300" t="str">
        <f t="shared" si="482"/>
        <v/>
      </c>
      <c r="AT649" s="300" t="str">
        <f t="shared" si="483"/>
        <v/>
      </c>
      <c r="AU649" s="192" t="str">
        <f t="shared" si="484"/>
        <v>выб</v>
      </c>
      <c r="AV649" s="192" t="str">
        <f t="shared" si="485"/>
        <v>выб90801420общпро</v>
      </c>
      <c r="AW649" s="191">
        <f t="shared" si="486"/>
        <v>89150</v>
      </c>
      <c r="AX649" s="191">
        <f t="shared" si="487"/>
        <v>89150</v>
      </c>
      <c r="AY649" s="191">
        <f t="shared" si="488"/>
        <v>0</v>
      </c>
      <c r="AZ649" s="191">
        <f t="shared" si="489"/>
        <v>0</v>
      </c>
      <c r="BA649" s="193">
        <f t="shared" si="490"/>
        <v>1</v>
      </c>
      <c r="BB649" s="193">
        <f t="shared" si="491"/>
        <v>1</v>
      </c>
      <c r="BC649" s="193">
        <f t="shared" si="492"/>
        <v>1</v>
      </c>
      <c r="BD649" s="191">
        <f t="shared" si="499"/>
        <v>0</v>
      </c>
      <c r="BE649" s="191">
        <f t="shared" si="493"/>
        <v>0</v>
      </c>
      <c r="BF649" s="210">
        <f t="shared" si="494"/>
        <v>0</v>
      </c>
      <c r="BG649" s="211">
        <f t="shared" si="495"/>
        <v>0</v>
      </c>
      <c r="BH649" s="289"/>
      <c r="BI649" s="289"/>
      <c r="BJ649" s="228"/>
      <c r="BK649" s="228"/>
      <c r="BL649" s="233" t="str">
        <f t="shared" si="496"/>
        <v>01</v>
      </c>
    </row>
    <row r="650" spans="1:64" ht="12" customHeight="1">
      <c r="A650" s="333" t="s">
        <v>690</v>
      </c>
      <c r="B650" s="381" t="s">
        <v>433</v>
      </c>
      <c r="C650" s="333" t="s">
        <v>662</v>
      </c>
      <c r="D650" s="381" t="s">
        <v>399</v>
      </c>
      <c r="E650" s="381" t="s">
        <v>1107</v>
      </c>
      <c r="F650" s="381" t="s">
        <v>586</v>
      </c>
      <c r="G650" s="381" t="s">
        <v>397</v>
      </c>
      <c r="H650" s="100" t="s">
        <v>653</v>
      </c>
      <c r="I650" s="381" t="s">
        <v>505</v>
      </c>
      <c r="J650" s="382">
        <v>6000</v>
      </c>
      <c r="K650" s="382">
        <v>6000</v>
      </c>
      <c r="L650" s="191" t="str">
        <f t="shared" si="455"/>
        <v>908014200113322008003024434001</v>
      </c>
      <c r="M650" s="192">
        <f t="array" ref="M650">IF(COUNT(SEARCH(Удалить_Роспись_КВСР,$B650)*SEARCH(Удалить_Роспись_ПБС,$C650)*SEARCH(Удалить_Роспись_КФСР, $D650)*SEARCH(Удалить_Роспись_КЦСР,$E650)*SEARCH(Удалить_Роспись_КВР,$F650)*SEARCH(Удалить_Роспись_ЭК,$H650)*SEARCH(Удалить_Роспись_КР,$I650))&gt;0,0,1)</f>
        <v>1</v>
      </c>
      <c r="N650" s="192">
        <f>IF(COUNT(SEARCH(Удалить_Индекс_КВСР,$B650)*SEARCH(Удалить_Индекс_ПБС,$C650)*SEARCH(Удалить_Индекс_КФСР,$D650)*SEARCH(Удалить_Индекс_КЦСР,$E650)*SEARCH(Удалить_Индекс_КВР,$F650)*SEARCH(Удалить_Индекс_ЭК,$H650)*SEARCH(Удалить_Индекс_КР,$I650))&gt;0,0,1)</f>
        <v>1</v>
      </c>
      <c r="O650" s="192" t="str">
        <f t="shared" si="456"/>
        <v/>
      </c>
      <c r="P650" s="192" t="str">
        <f t="shared" si="497"/>
        <v/>
      </c>
      <c r="Q650" s="300" t="str">
        <f t="shared" si="457"/>
        <v/>
      </c>
      <c r="R650" s="300" t="str">
        <f t="shared" si="458"/>
        <v/>
      </c>
      <c r="S650" s="300" t="str">
        <f t="shared" si="459"/>
        <v/>
      </c>
      <c r="T650" s="192" t="str">
        <f t="shared" si="460"/>
        <v/>
      </c>
      <c r="U650" s="303" t="str">
        <f t="shared" si="461"/>
        <v/>
      </c>
      <c r="V650" s="300" t="str">
        <f t="shared" si="462"/>
        <v/>
      </c>
      <c r="W650" s="192" t="str">
        <f t="shared" si="463"/>
        <v/>
      </c>
      <c r="X650" s="303" t="str">
        <f t="shared" si="464"/>
        <v/>
      </c>
      <c r="Y650" s="300" t="str">
        <f t="shared" si="465"/>
        <v/>
      </c>
      <c r="Z650" s="300" t="str">
        <f t="shared" si="466"/>
        <v/>
      </c>
      <c r="AA650" s="303" t="str">
        <f t="shared" si="467"/>
        <v/>
      </c>
      <c r="AB650" s="300" t="str">
        <f t="shared" si="468"/>
        <v/>
      </c>
      <c r="AC650" s="300" t="str">
        <f t="shared" si="469"/>
        <v/>
      </c>
      <c r="AD650" s="300" t="str">
        <f t="shared" si="470"/>
        <v/>
      </c>
      <c r="AE650" s="192" t="str">
        <f t="shared" si="471"/>
        <v/>
      </c>
      <c r="AF650" s="192" t="str">
        <f t="shared" si="472"/>
        <v/>
      </c>
      <c r="AG650" s="192"/>
      <c r="AJ650" s="300" t="str">
        <f t="shared" si="473"/>
        <v/>
      </c>
      <c r="AK650" s="300" t="str">
        <f t="shared" si="474"/>
        <v/>
      </c>
      <c r="AL650" s="300" t="str">
        <f t="shared" si="475"/>
        <v/>
      </c>
      <c r="AM650" s="300" t="str">
        <f t="shared" si="476"/>
        <v/>
      </c>
      <c r="AN650" s="300" t="str">
        <f t="shared" si="477"/>
        <v/>
      </c>
      <c r="AO650" s="300" t="str">
        <f t="shared" si="478"/>
        <v/>
      </c>
      <c r="AP650" s="300" t="str">
        <f t="shared" si="479"/>
        <v/>
      </c>
      <c r="AQ650" s="300" t="str">
        <f t="shared" si="480"/>
        <v/>
      </c>
      <c r="AR650" s="306" t="str">
        <f t="shared" si="481"/>
        <v/>
      </c>
      <c r="AS650" s="300" t="str">
        <f t="shared" si="482"/>
        <v/>
      </c>
      <c r="AT650" s="300" t="str">
        <f t="shared" si="483"/>
        <v/>
      </c>
      <c r="AU650" s="192" t="str">
        <f t="shared" si="484"/>
        <v>рбс</v>
      </c>
      <c r="AV650" s="192" t="str">
        <f t="shared" si="485"/>
        <v>рбс90801420общпро</v>
      </c>
      <c r="AW650" s="191">
        <f t="shared" si="486"/>
        <v>6000</v>
      </c>
      <c r="AX650" s="191">
        <f t="shared" si="487"/>
        <v>6000</v>
      </c>
      <c r="AY650" s="191">
        <f t="shared" si="488"/>
        <v>6000</v>
      </c>
      <c r="AZ650" s="191">
        <f t="shared" si="489"/>
        <v>6000</v>
      </c>
      <c r="BA650" s="193">
        <f t="shared" si="490"/>
        <v>1</v>
      </c>
      <c r="BB650" s="193">
        <f t="shared" si="491"/>
        <v>1</v>
      </c>
      <c r="BC650" s="193">
        <f t="shared" si="492"/>
        <v>1</v>
      </c>
      <c r="BD650" s="191">
        <f t="shared" si="499"/>
        <v>6000</v>
      </c>
      <c r="BE650" s="191">
        <f t="shared" si="493"/>
        <v>6000</v>
      </c>
      <c r="BF650" s="210">
        <f t="shared" si="494"/>
        <v>6000</v>
      </c>
      <c r="BG650" s="211">
        <f t="shared" si="495"/>
        <v>6000</v>
      </c>
      <c r="BH650" s="289"/>
      <c r="BI650" s="289"/>
      <c r="BJ650" s="228"/>
      <c r="BK650" s="228"/>
      <c r="BL650" s="233" t="str">
        <f t="shared" si="496"/>
        <v>01</v>
      </c>
    </row>
    <row r="651" spans="1:64" ht="12" hidden="1" customHeight="1">
      <c r="A651" s="333" t="s">
        <v>690</v>
      </c>
      <c r="B651" s="381" t="s">
        <v>433</v>
      </c>
      <c r="C651" s="333" t="s">
        <v>662</v>
      </c>
      <c r="D651" s="381" t="s">
        <v>399</v>
      </c>
      <c r="E651" s="381" t="s">
        <v>883</v>
      </c>
      <c r="F651" s="381" t="s">
        <v>602</v>
      </c>
      <c r="G651" s="381" t="s">
        <v>385</v>
      </c>
      <c r="H651" s="100" t="s">
        <v>653</v>
      </c>
      <c r="I651" s="381" t="s">
        <v>339</v>
      </c>
      <c r="J651" s="382">
        <v>4250</v>
      </c>
      <c r="K651" s="382">
        <v>0</v>
      </c>
      <c r="L651" s="191" t="str">
        <f t="shared" si="455"/>
        <v>908014200113802007514012121110</v>
      </c>
      <c r="M651" s="192">
        <f t="array" ref="M651">IF(COUNT(SEARCH(Удалить_Роспись_КВСР,$B651)*SEARCH(Удалить_Роспись_ПБС,$C651)*SEARCH(Удалить_Роспись_КФСР, $D651)*SEARCH(Удалить_Роспись_КЦСР,$E651)*SEARCH(Удалить_Роспись_КВР,$F651)*SEARCH(Удалить_Роспись_ЭК,$H651)*SEARCH(Удалить_Роспись_КР,$I651))&gt;0,0,1)</f>
        <v>0</v>
      </c>
      <c r="N651" s="192">
        <v>0</v>
      </c>
      <c r="O651" s="192" t="str">
        <f t="shared" si="456"/>
        <v/>
      </c>
      <c r="P651" s="192" t="str">
        <f t="shared" si="497"/>
        <v/>
      </c>
      <c r="Q651" s="300" t="str">
        <f t="shared" si="457"/>
        <v/>
      </c>
      <c r="R651" s="300" t="str">
        <f t="shared" si="458"/>
        <v/>
      </c>
      <c r="S651" s="300" t="str">
        <f t="shared" si="459"/>
        <v/>
      </c>
      <c r="T651" s="192" t="str">
        <f t="shared" si="460"/>
        <v/>
      </c>
      <c r="U651" s="303" t="str">
        <f t="shared" si="461"/>
        <v/>
      </c>
      <c r="V651" s="300" t="str">
        <f t="shared" si="462"/>
        <v/>
      </c>
      <c r="W651" s="192" t="str">
        <f t="shared" si="463"/>
        <v/>
      </c>
      <c r="X651" s="303" t="str">
        <f t="shared" si="464"/>
        <v/>
      </c>
      <c r="Y651" s="300" t="str">
        <f t="shared" si="465"/>
        <v/>
      </c>
      <c r="Z651" s="300" t="str">
        <f t="shared" si="466"/>
        <v/>
      </c>
      <c r="AA651" s="303" t="str">
        <f t="shared" si="467"/>
        <v/>
      </c>
      <c r="AB651" s="300" t="str">
        <f t="shared" si="468"/>
        <v/>
      </c>
      <c r="AC651" s="300" t="str">
        <f t="shared" si="469"/>
        <v/>
      </c>
      <c r="AD651" s="300" t="str">
        <f t="shared" si="470"/>
        <v/>
      </c>
      <c r="AE651" s="192" t="str">
        <f t="shared" si="471"/>
        <v/>
      </c>
      <c r="AF651" s="192" t="str">
        <f t="shared" si="472"/>
        <v/>
      </c>
      <c r="AG651" s="192"/>
      <c r="AJ651" s="300" t="str">
        <f t="shared" si="473"/>
        <v/>
      </c>
      <c r="AK651" s="300" t="str">
        <f t="shared" si="474"/>
        <v/>
      </c>
      <c r="AL651" s="300" t="str">
        <f t="shared" si="475"/>
        <v/>
      </c>
      <c r="AM651" s="300" t="str">
        <f t="shared" si="476"/>
        <v/>
      </c>
      <c r="AN651" s="300" t="str">
        <f t="shared" si="477"/>
        <v/>
      </c>
      <c r="AO651" s="300" t="str">
        <f t="shared" si="478"/>
        <v/>
      </c>
      <c r="AP651" s="300" t="str">
        <f t="shared" si="479"/>
        <v/>
      </c>
      <c r="AQ651" s="300" t="str">
        <f t="shared" si="480"/>
        <v/>
      </c>
      <c r="AR651" s="306" t="str">
        <f t="shared" si="481"/>
        <v/>
      </c>
      <c r="AS651" s="300" t="str">
        <f t="shared" si="482"/>
        <v/>
      </c>
      <c r="AT651" s="300" t="str">
        <f t="shared" si="483"/>
        <v/>
      </c>
      <c r="AU651" s="192" t="str">
        <f t="shared" si="484"/>
        <v>рбс</v>
      </c>
      <c r="AV651" s="192" t="str">
        <f t="shared" si="485"/>
        <v>рбс90801420общопл</v>
      </c>
      <c r="AW651" s="191">
        <f t="shared" si="486"/>
        <v>0</v>
      </c>
      <c r="AX651" s="191">
        <f t="shared" si="487"/>
        <v>0</v>
      </c>
      <c r="AY651" s="191">
        <f t="shared" si="488"/>
        <v>0</v>
      </c>
      <c r="AZ651" s="191">
        <f t="shared" si="489"/>
        <v>0</v>
      </c>
      <c r="BA651" s="193">
        <f t="shared" si="490"/>
        <v>1</v>
      </c>
      <c r="BB651" s="193">
        <f t="shared" si="491"/>
        <v>1</v>
      </c>
      <c r="BC651" s="193">
        <f t="shared" si="492"/>
        <v>1</v>
      </c>
      <c r="BD651" s="191">
        <f t="shared" si="499"/>
        <v>0</v>
      </c>
      <c r="BE651" s="191">
        <f t="shared" si="493"/>
        <v>0</v>
      </c>
      <c r="BF651" s="210">
        <f t="shared" si="494"/>
        <v>0</v>
      </c>
      <c r="BG651" s="211">
        <f t="shared" si="495"/>
        <v>0</v>
      </c>
      <c r="BH651" s="289"/>
      <c r="BI651" s="289"/>
      <c r="BJ651" s="228"/>
      <c r="BK651" s="228"/>
      <c r="BL651" s="233" t="str">
        <f t="shared" si="496"/>
        <v>01</v>
      </c>
    </row>
    <row r="652" spans="1:64" ht="12" hidden="1" customHeight="1">
      <c r="A652" s="333" t="s">
        <v>690</v>
      </c>
      <c r="B652" s="381" t="s">
        <v>433</v>
      </c>
      <c r="C652" s="333" t="s">
        <v>662</v>
      </c>
      <c r="D652" s="381" t="s">
        <v>399</v>
      </c>
      <c r="E652" s="381" t="s">
        <v>883</v>
      </c>
      <c r="F652" s="381" t="s">
        <v>873</v>
      </c>
      <c r="G652" s="381" t="s">
        <v>387</v>
      </c>
      <c r="H652" s="100" t="s">
        <v>653</v>
      </c>
      <c r="I652" s="381" t="s">
        <v>339</v>
      </c>
      <c r="J652" s="382">
        <v>1284</v>
      </c>
      <c r="K652" s="382">
        <v>0</v>
      </c>
      <c r="L652" s="191" t="str">
        <f t="shared" si="455"/>
        <v>908014200113802007514012921310</v>
      </c>
      <c r="M652" s="192">
        <f t="array" ref="M652">IF(COUNT(SEARCH(Удалить_Роспись_КВСР,$B652)*SEARCH(Удалить_Роспись_ПБС,$C652)*SEARCH(Удалить_Роспись_КФСР, $D652)*SEARCH(Удалить_Роспись_КЦСР,$E652)*SEARCH(Удалить_Роспись_КВР,$F652)*SEARCH(Удалить_Роспись_ЭК,$H652)*SEARCH(Удалить_Роспись_КР,$I652))&gt;0,0,1)</f>
        <v>0</v>
      </c>
      <c r="N652" s="192">
        <v>0</v>
      </c>
      <c r="O652" s="192" t="str">
        <f t="shared" si="456"/>
        <v/>
      </c>
      <c r="P652" s="192" t="str">
        <f t="shared" si="497"/>
        <v/>
      </c>
      <c r="Q652" s="300" t="str">
        <f t="shared" si="457"/>
        <v/>
      </c>
      <c r="R652" s="300" t="str">
        <f t="shared" si="458"/>
        <v/>
      </c>
      <c r="S652" s="300" t="str">
        <f t="shared" si="459"/>
        <v/>
      </c>
      <c r="T652" s="192" t="str">
        <f t="shared" si="460"/>
        <v/>
      </c>
      <c r="U652" s="303" t="str">
        <f t="shared" si="461"/>
        <v/>
      </c>
      <c r="V652" s="300" t="str">
        <f t="shared" si="462"/>
        <v/>
      </c>
      <c r="W652" s="192" t="str">
        <f t="shared" si="463"/>
        <v/>
      </c>
      <c r="X652" s="303" t="str">
        <f t="shared" si="464"/>
        <v/>
      </c>
      <c r="Y652" s="300" t="str">
        <f t="shared" si="465"/>
        <v/>
      </c>
      <c r="Z652" s="300" t="str">
        <f t="shared" si="466"/>
        <v/>
      </c>
      <c r="AA652" s="303" t="str">
        <f t="shared" si="467"/>
        <v/>
      </c>
      <c r="AB652" s="300" t="str">
        <f t="shared" si="468"/>
        <v/>
      </c>
      <c r="AC652" s="300" t="str">
        <f t="shared" si="469"/>
        <v/>
      </c>
      <c r="AD652" s="300" t="str">
        <f t="shared" si="470"/>
        <v/>
      </c>
      <c r="AE652" s="192" t="str">
        <f t="shared" si="471"/>
        <v/>
      </c>
      <c r="AF652" s="192" t="str">
        <f t="shared" si="472"/>
        <v/>
      </c>
      <c r="AG652" s="192"/>
      <c r="AJ652" s="300" t="str">
        <f t="shared" si="473"/>
        <v/>
      </c>
      <c r="AK652" s="300" t="str">
        <f t="shared" si="474"/>
        <v/>
      </c>
      <c r="AL652" s="300" t="str">
        <f t="shared" si="475"/>
        <v/>
      </c>
      <c r="AM652" s="300" t="str">
        <f t="shared" si="476"/>
        <v/>
      </c>
      <c r="AN652" s="300" t="str">
        <f t="shared" si="477"/>
        <v/>
      </c>
      <c r="AO652" s="300" t="str">
        <f t="shared" si="478"/>
        <v/>
      </c>
      <c r="AP652" s="300" t="str">
        <f t="shared" si="479"/>
        <v/>
      </c>
      <c r="AQ652" s="300" t="str">
        <f t="shared" si="480"/>
        <v/>
      </c>
      <c r="AR652" s="306" t="str">
        <f t="shared" si="481"/>
        <v/>
      </c>
      <c r="AS652" s="300" t="str">
        <f t="shared" si="482"/>
        <v/>
      </c>
      <c r="AT652" s="300" t="str">
        <f t="shared" si="483"/>
        <v/>
      </c>
      <c r="AU652" s="192" t="str">
        <f t="shared" si="484"/>
        <v>рбс</v>
      </c>
      <c r="AV652" s="192" t="str">
        <f t="shared" si="485"/>
        <v>рбс90801420общопл</v>
      </c>
      <c r="AW652" s="191">
        <f t="shared" si="486"/>
        <v>0</v>
      </c>
      <c r="AX652" s="191">
        <f t="shared" si="487"/>
        <v>0</v>
      </c>
      <c r="AY652" s="191">
        <f t="shared" si="488"/>
        <v>0</v>
      </c>
      <c r="AZ652" s="191">
        <f t="shared" si="489"/>
        <v>0</v>
      </c>
      <c r="BA652" s="193">
        <f t="shared" si="490"/>
        <v>1</v>
      </c>
      <c r="BB652" s="193">
        <f t="shared" si="491"/>
        <v>1</v>
      </c>
      <c r="BC652" s="193">
        <f t="shared" si="492"/>
        <v>1</v>
      </c>
      <c r="BD652" s="191">
        <f t="shared" si="499"/>
        <v>0</v>
      </c>
      <c r="BE652" s="191">
        <f t="shared" si="493"/>
        <v>0</v>
      </c>
      <c r="BF652" s="210">
        <f t="shared" si="494"/>
        <v>0</v>
      </c>
      <c r="BG652" s="211">
        <f t="shared" si="495"/>
        <v>0</v>
      </c>
      <c r="BH652" s="289"/>
      <c r="BI652" s="289"/>
      <c r="BJ652" s="228"/>
      <c r="BK652" s="228"/>
      <c r="BL652" s="233" t="str">
        <f t="shared" si="496"/>
        <v>01</v>
      </c>
    </row>
    <row r="653" spans="1:64" ht="12" hidden="1" customHeight="1">
      <c r="A653" s="333" t="s">
        <v>690</v>
      </c>
      <c r="B653" s="381" t="s">
        <v>433</v>
      </c>
      <c r="C653" s="333" t="s">
        <v>662</v>
      </c>
      <c r="D653" s="381" t="s">
        <v>399</v>
      </c>
      <c r="E653" s="381" t="s">
        <v>883</v>
      </c>
      <c r="F653" s="381" t="s">
        <v>586</v>
      </c>
      <c r="G653" s="381" t="s">
        <v>397</v>
      </c>
      <c r="H653" s="100" t="s">
        <v>653</v>
      </c>
      <c r="I653" s="381" t="s">
        <v>339</v>
      </c>
      <c r="J653" s="382">
        <v>866</v>
      </c>
      <c r="K653" s="382">
        <v>0</v>
      </c>
      <c r="L653" s="191" t="str">
        <f t="shared" si="455"/>
        <v>908014200113802007514024434010</v>
      </c>
      <c r="M653" s="192">
        <f t="array" ref="M653">IF(COUNT(SEARCH(Удалить_Роспись_КВСР,$B653)*SEARCH(Удалить_Роспись_ПБС,$C653)*SEARCH(Удалить_Роспись_КФСР, $D653)*SEARCH(Удалить_Роспись_КЦСР,$E653)*SEARCH(Удалить_Роспись_КВР,$F653)*SEARCH(Удалить_Роспись_ЭК,$H653)*SEARCH(Удалить_Роспись_КР,$I653))&gt;0,0,1)</f>
        <v>0</v>
      </c>
      <c r="N653" s="192">
        <v>0</v>
      </c>
      <c r="O653" s="192" t="str">
        <f t="shared" si="456"/>
        <v/>
      </c>
      <c r="P653" s="192" t="str">
        <f t="shared" si="497"/>
        <v/>
      </c>
      <c r="Q653" s="300" t="str">
        <f t="shared" si="457"/>
        <v/>
      </c>
      <c r="R653" s="300" t="str">
        <f t="shared" si="458"/>
        <v/>
      </c>
      <c r="S653" s="300" t="str">
        <f t="shared" si="459"/>
        <v/>
      </c>
      <c r="T653" s="192" t="str">
        <f t="shared" si="460"/>
        <v/>
      </c>
      <c r="U653" s="303" t="str">
        <f t="shared" si="461"/>
        <v/>
      </c>
      <c r="V653" s="300" t="str">
        <f t="shared" si="462"/>
        <v/>
      </c>
      <c r="W653" s="192" t="str">
        <f t="shared" si="463"/>
        <v/>
      </c>
      <c r="X653" s="303" t="str">
        <f t="shared" si="464"/>
        <v/>
      </c>
      <c r="Y653" s="300" t="str">
        <f t="shared" si="465"/>
        <v/>
      </c>
      <c r="Z653" s="300" t="str">
        <f t="shared" si="466"/>
        <v/>
      </c>
      <c r="AA653" s="303" t="str">
        <f t="shared" si="467"/>
        <v/>
      </c>
      <c r="AB653" s="300" t="str">
        <f t="shared" si="468"/>
        <v/>
      </c>
      <c r="AC653" s="300" t="str">
        <f t="shared" si="469"/>
        <v/>
      </c>
      <c r="AD653" s="300" t="str">
        <f t="shared" si="470"/>
        <v/>
      </c>
      <c r="AE653" s="192" t="str">
        <f t="shared" si="471"/>
        <v/>
      </c>
      <c r="AF653" s="192" t="str">
        <f t="shared" si="472"/>
        <v/>
      </c>
      <c r="AG653" s="192"/>
      <c r="AJ653" s="300" t="str">
        <f t="shared" si="473"/>
        <v/>
      </c>
      <c r="AK653" s="300" t="str">
        <f t="shared" si="474"/>
        <v/>
      </c>
      <c r="AL653" s="300" t="str">
        <f t="shared" si="475"/>
        <v/>
      </c>
      <c r="AM653" s="300" t="str">
        <f t="shared" si="476"/>
        <v/>
      </c>
      <c r="AN653" s="300" t="str">
        <f t="shared" si="477"/>
        <v/>
      </c>
      <c r="AO653" s="300" t="str">
        <f t="shared" si="478"/>
        <v/>
      </c>
      <c r="AP653" s="300" t="str">
        <f t="shared" si="479"/>
        <v/>
      </c>
      <c r="AQ653" s="300" t="str">
        <f t="shared" si="480"/>
        <v/>
      </c>
      <c r="AR653" s="306" t="str">
        <f t="shared" si="481"/>
        <v/>
      </c>
      <c r="AS653" s="300" t="str">
        <f t="shared" si="482"/>
        <v/>
      </c>
      <c r="AT653" s="300" t="str">
        <f t="shared" si="483"/>
        <v/>
      </c>
      <c r="AU653" s="192" t="str">
        <f t="shared" si="484"/>
        <v>рбс</v>
      </c>
      <c r="AV653" s="192" t="str">
        <f t="shared" si="485"/>
        <v>рбс90801420общпро</v>
      </c>
      <c r="AW653" s="191">
        <f t="shared" si="486"/>
        <v>0</v>
      </c>
      <c r="AX653" s="191">
        <f t="shared" si="487"/>
        <v>0</v>
      </c>
      <c r="AY653" s="191">
        <f t="shared" si="488"/>
        <v>0</v>
      </c>
      <c r="AZ653" s="191">
        <f t="shared" si="489"/>
        <v>0</v>
      </c>
      <c r="BA653" s="193">
        <f t="shared" si="490"/>
        <v>1</v>
      </c>
      <c r="BB653" s="193">
        <f t="shared" si="491"/>
        <v>1</v>
      </c>
      <c r="BC653" s="193">
        <f t="shared" si="492"/>
        <v>1</v>
      </c>
      <c r="BD653" s="191">
        <f t="shared" si="499"/>
        <v>0</v>
      </c>
      <c r="BE653" s="191">
        <f t="shared" si="493"/>
        <v>0</v>
      </c>
      <c r="BF653" s="210">
        <f t="shared" si="494"/>
        <v>0</v>
      </c>
      <c r="BG653" s="211">
        <f t="shared" si="495"/>
        <v>0</v>
      </c>
      <c r="BH653" s="289"/>
      <c r="BI653" s="289"/>
      <c r="BJ653" s="228"/>
      <c r="BK653" s="228"/>
      <c r="BL653" s="233" t="str">
        <f t="shared" si="496"/>
        <v>01</v>
      </c>
    </row>
    <row r="654" spans="1:64" ht="12" hidden="1" customHeight="1">
      <c r="A654" s="333" t="s">
        <v>690</v>
      </c>
      <c r="B654" s="381" t="s">
        <v>433</v>
      </c>
      <c r="C654" s="333" t="s">
        <v>662</v>
      </c>
      <c r="D654" s="381" t="s">
        <v>400</v>
      </c>
      <c r="E654" s="381" t="s">
        <v>884</v>
      </c>
      <c r="F654" s="381" t="s">
        <v>602</v>
      </c>
      <c r="G654" s="381" t="s">
        <v>1583</v>
      </c>
      <c r="H654" s="100" t="s">
        <v>653</v>
      </c>
      <c r="I654" s="381" t="s">
        <v>340</v>
      </c>
      <c r="J654" s="382">
        <v>199770</v>
      </c>
      <c r="K654" s="382">
        <v>137849</v>
      </c>
      <c r="L654" s="191" t="str">
        <f t="shared" ref="L654:L717" si="500">CONCATENATE(B654,C654,D654,E654,F654,G654,I654)</f>
        <v>908014200203802005118012100004</v>
      </c>
      <c r="M654" s="192">
        <f t="array" ref="M654">IF(COUNT(SEARCH(Удалить_Роспись_КВСР,$B654)*SEARCH(Удалить_Роспись_ПБС,$C654)*SEARCH(Удалить_Роспись_КФСР, $D654)*SEARCH(Удалить_Роспись_КЦСР,$E654)*SEARCH(Удалить_Роспись_КВР,$F654)*SEARCH(Удалить_Роспись_ЭК,$H654)*SEARCH(Удалить_Роспись_КР,$I654))&gt;0,0,1)</f>
        <v>0</v>
      </c>
      <c r="N654" s="192">
        <v>0</v>
      </c>
      <c r="O654" s="192" t="str">
        <f t="shared" ref="O654:O717" si="501">IF(OR($E654="263П001",$E654="092П000"),"атп","")</f>
        <v/>
      </c>
      <c r="P654" s="192" t="str">
        <f t="shared" si="497"/>
        <v/>
      </c>
      <c r="Q654" s="300" t="str">
        <f t="shared" ref="Q654:Q717" si="502">IF(OR($E654="282Д002",$E654="909Д000"),"инв","")</f>
        <v/>
      </c>
      <c r="R654" s="300" t="str">
        <f t="shared" ref="R654:R717" si="503">IF(OR($E654="2928006",$E654="4118004",$E654="909Ж000"),"зем","")</f>
        <v/>
      </c>
      <c r="S654" s="300" t="str">
        <f t="shared" ref="S654:S717" si="504">IF($D654="1001","пен","")</f>
        <v/>
      </c>
      <c r="T654" s="192" t="str">
        <f t="shared" ref="T654:T717" si="505">IF($E654="9018000","рез","")</f>
        <v/>
      </c>
      <c r="U654" s="303" t="str">
        <f t="shared" ref="U654:U717" si="506">IF(LEFT($E654,3)="795","рцп","")</f>
        <v/>
      </c>
      <c r="V654" s="300" t="str">
        <f t="shared" ref="V654:V717" si="507">IF(AND($B654="830",OR($E654="1038212",$E654="0358000",E654="0348223",E654="1018001",E654="1018210",E654="1038000",E654="0318202",E654="0368203",E654="0538001")),"мер","")</f>
        <v/>
      </c>
      <c r="W654" s="192" t="str">
        <f t="shared" ref="W654:W717" si="508">IF(AND($B654="806",$D654="0503"),"бла","")</f>
        <v/>
      </c>
      <c r="X654" s="303" t="str">
        <f t="shared" ref="X654:X717" si="509">IF(AND($B654="806",$E654="5058606"),"жил","")</f>
        <v/>
      </c>
      <c r="Y654" s="300" t="str">
        <f t="shared" ref="Y654:Y717" si="510">IF($D654="0107","выб","")</f>
        <v/>
      </c>
      <c r="Z654" s="300" t="str">
        <f t="shared" ref="Z654:Z717" si="511">IF($G654="251","меж","")</f>
        <v/>
      </c>
      <c r="AA654" s="303" t="str">
        <f t="shared" ref="AA654:AA717" si="512">IF($B654="800","кцп","")</f>
        <v/>
      </c>
      <c r="AB654" s="300" t="str">
        <f t="shared" ref="AB654:AB717" si="513">IF($F654="611","смз","")</f>
        <v/>
      </c>
      <c r="AC654" s="300" t="str">
        <f t="shared" ref="AC654:AC717" si="514">IF($D654="1301","дол","")</f>
        <v/>
      </c>
      <c r="AD654" s="300" t="str">
        <f t="shared" ref="AD654:AD717" si="515">IF($F654="612","сиц","")</f>
        <v/>
      </c>
      <c r="AE654" s="192" t="str">
        <f t="shared" ref="AE654:AE717" si="516">IF(AND($B654="890",$E654="9098000",F654="870"),"рсф","")</f>
        <v/>
      </c>
      <c r="AF654" s="192" t="str">
        <f t="shared" ref="AF654:AF717" si="517">IF(AND($F654="330",B654="806"),"поч","")</f>
        <v/>
      </c>
      <c r="AG654" s="192"/>
      <c r="AJ654" s="300" t="str">
        <f t="shared" ref="AJ654:AJ717" si="518">IF(AND(D654="0503",G654="223",OR(E654="2118002",E654="2218002",E654="2338004",E654="2718002",E654="2928002",E654="3018002",E654="3118002",E654="3218002",E654="3418002",E654="3658002",E654="3718002",E654="3818002",E654="3948001",E654="4118002",E654="4218002",E654="4218001",E654="4318002",E654="4418002",E654="4618002")),"осв","")</f>
        <v/>
      </c>
      <c r="AK654" s="300" t="str">
        <f t="shared" ref="AK654:AK717" si="519">IF($D654="0107","выб","")</f>
        <v/>
      </c>
      <c r="AL654" s="300" t="str">
        <f t="shared" ref="AL654:AL717" si="520">IF(OR($D654="0409",$D654="0503"),"бла","")</f>
        <v/>
      </c>
      <c r="AM654" s="300" t="str">
        <f t="shared" ref="AM654:AM717" si="521">IF($G654="251","меж","")</f>
        <v/>
      </c>
      <c r="AN654" s="300" t="str">
        <f t="shared" ref="AN654:AN717" si="522">IF($D654="0501","жил","")</f>
        <v/>
      </c>
      <c r="AO654" s="300" t="str">
        <f t="shared" ref="AO654:AO717" si="523">IF($D654="1101","физ","")</f>
        <v/>
      </c>
      <c r="AP654" s="300" t="str">
        <f t="shared" ref="AP654:AP717" si="524">IF($D654="0408","тра","")</f>
        <v/>
      </c>
      <c r="AQ654" s="300" t="str">
        <f t="shared" ref="AQ654:AQ717" si="525">IF($D654="1001","пен","")</f>
        <v/>
      </c>
      <c r="AR654" s="306" t="str">
        <f t="shared" ref="AR654:AR717" si="526">IF(LEFT($E654,3)="795","рцп","")</f>
        <v/>
      </c>
      <c r="AS654" s="300" t="str">
        <f t="shared" ref="AS654:AS717" si="527">IF($F654="611","смз","")</f>
        <v/>
      </c>
      <c r="AT654" s="300" t="str">
        <f t="shared" ref="AT654:AT717" si="528">IF($F654="612","сиц","")</f>
        <v/>
      </c>
      <c r="AU654" s="192" t="str">
        <f t="shared" ref="AU654:AU717" si="529">IF(LEFT(B654,1)="9",LEFT(CONCATENATE(AJ654,AK654,AL654,AM654,AN654,AP654,AQ654,AR654,AS654,AT654,AO654,"рбс"),3),LEFT(CONCATENATE(O654,P654,Q654,R654,S654,T654,U654,V654,W654,X654,Y654,Z654,AA654,AB654,AC654,AD654,AE654,AF654,"рбс"),3))</f>
        <v>рбс</v>
      </c>
      <c r="AV654" s="192" t="e">
        <f t="shared" ref="AV654:AV717" si="530">CONCATENATE(AU654,B654,IF(C654="ЦП270","ЦП273",IF(AND(C654="ЦС300",LEFT(E654,3)="440"),"ЦС306",IF(AND(C654="ЦУ340",LEFT(E654,3)="440"),"ЦУ347",C654))),IF(ISNA(VLOOKUP(F654,спр_Платные,1,FALSE)),"общ","пла"),VLOOKUP(G654,спр_Индексации_ЭКР,3,FALSE))</f>
        <v>#N/A</v>
      </c>
      <c r="AW654" s="191">
        <f t="shared" ref="AW654:AW717" si="531">J654*$M654</f>
        <v>0</v>
      </c>
      <c r="AX654" s="191">
        <f t="shared" ref="AX654:AX717" si="532">K654*$M654</f>
        <v>0</v>
      </c>
      <c r="AY654" s="191">
        <f t="shared" ref="AY654:AY717" si="533">J654*$N654</f>
        <v>0</v>
      </c>
      <c r="AZ654" s="191">
        <f t="shared" ref="AZ654:AZ717" si="534">K654*$N654</f>
        <v>0</v>
      </c>
      <c r="BA654" s="193" t="e">
        <f t="shared" ref="BA654:BA717" si="535">VLOOKUP(G654,спр_Индексации_ЭКР,2,FALSE)</f>
        <v>#N/A</v>
      </c>
      <c r="BB654" s="193" t="e">
        <f t="shared" ref="BB654:BB717" si="536">VLOOKUP(G654,спр_Индексации_ЭКР,4,FALSE)</f>
        <v>#N/A</v>
      </c>
      <c r="BC654" s="193" t="e">
        <f t="shared" ref="BC654:BC717" si="537">VLOOKUP(G654,спр_Индексации_ЭКР,5,FALSE)</f>
        <v>#N/A</v>
      </c>
      <c r="BD654" s="191">
        <f t="shared" si="499"/>
        <v>0</v>
      </c>
      <c r="BE654" s="191" t="e">
        <f t="shared" ref="BE654:BE717" si="538">AZ654*$BA654</f>
        <v>#N/A</v>
      </c>
      <c r="BF654" s="210" t="e">
        <f t="shared" ref="BF654:BF717" si="539">BD654*BB654</f>
        <v>#N/A</v>
      </c>
      <c r="BG654" s="211" t="e">
        <f t="shared" ref="BG654:BG717" si="540">BF654*BC654</f>
        <v>#N/A</v>
      </c>
      <c r="BH654" s="289"/>
      <c r="BI654" s="289"/>
      <c r="BJ654" s="228"/>
      <c r="BK654" s="228"/>
      <c r="BL654" s="233" t="str">
        <f t="shared" ref="BL654:BL717" si="541">IF(LEFT(B654,1)="9",LEFT(D654,2),"")</f>
        <v>02</v>
      </c>
    </row>
    <row r="655" spans="1:64" ht="12" hidden="1" customHeight="1">
      <c r="A655" s="333" t="s">
        <v>690</v>
      </c>
      <c r="B655" s="381" t="s">
        <v>433</v>
      </c>
      <c r="C655" s="333" t="s">
        <v>662</v>
      </c>
      <c r="D655" s="381" t="s">
        <v>400</v>
      </c>
      <c r="E655" s="381" t="s">
        <v>884</v>
      </c>
      <c r="F655" s="381" t="s">
        <v>585</v>
      </c>
      <c r="G655" s="381" t="s">
        <v>1583</v>
      </c>
      <c r="H655" s="100" t="s">
        <v>653</v>
      </c>
      <c r="I655" s="381" t="s">
        <v>340</v>
      </c>
      <c r="J655" s="382">
        <v>93600</v>
      </c>
      <c r="K655" s="382">
        <v>520</v>
      </c>
      <c r="L655" s="191" t="str">
        <f t="shared" si="500"/>
        <v>908014200203802005118012200004</v>
      </c>
      <c r="M655" s="192">
        <f t="array" ref="M655">IF(COUNT(SEARCH(Удалить_Роспись_КВСР,$B655)*SEARCH(Удалить_Роспись_ПБС,$C655)*SEARCH(Удалить_Роспись_КФСР, $D655)*SEARCH(Удалить_Роспись_КЦСР,$E655)*SEARCH(Удалить_Роспись_КВР,$F655)*SEARCH(Удалить_Роспись_ЭК,$H655)*SEARCH(Удалить_Роспись_КР,$I655))&gt;0,0,1)</f>
        <v>0</v>
      </c>
      <c r="N655" s="192">
        <v>0</v>
      </c>
      <c r="O655" s="192" t="str">
        <f t="shared" si="501"/>
        <v/>
      </c>
      <c r="P655" s="192" t="str">
        <f t="shared" si="497"/>
        <v/>
      </c>
      <c r="Q655" s="300" t="str">
        <f t="shared" si="502"/>
        <v/>
      </c>
      <c r="R655" s="300" t="str">
        <f t="shared" si="503"/>
        <v/>
      </c>
      <c r="S655" s="300" t="str">
        <f t="shared" si="504"/>
        <v/>
      </c>
      <c r="T655" s="192" t="str">
        <f t="shared" si="505"/>
        <v/>
      </c>
      <c r="U655" s="303" t="str">
        <f t="shared" si="506"/>
        <v/>
      </c>
      <c r="V655" s="300" t="str">
        <f t="shared" si="507"/>
        <v/>
      </c>
      <c r="W655" s="192" t="str">
        <f t="shared" si="508"/>
        <v/>
      </c>
      <c r="X655" s="303" t="str">
        <f t="shared" si="509"/>
        <v/>
      </c>
      <c r="Y655" s="300" t="str">
        <f t="shared" si="510"/>
        <v/>
      </c>
      <c r="Z655" s="300" t="str">
        <f t="shared" si="511"/>
        <v/>
      </c>
      <c r="AA655" s="303" t="str">
        <f t="shared" si="512"/>
        <v/>
      </c>
      <c r="AB655" s="300" t="str">
        <f t="shared" si="513"/>
        <v/>
      </c>
      <c r="AC655" s="300" t="str">
        <f t="shared" si="514"/>
        <v/>
      </c>
      <c r="AD655" s="300" t="str">
        <f t="shared" si="515"/>
        <v/>
      </c>
      <c r="AE655" s="192" t="str">
        <f t="shared" si="516"/>
        <v/>
      </c>
      <c r="AF655" s="192" t="str">
        <f t="shared" si="517"/>
        <v/>
      </c>
      <c r="AG655" s="192"/>
      <c r="AJ655" s="300" t="str">
        <f t="shared" si="518"/>
        <v/>
      </c>
      <c r="AK655" s="300" t="str">
        <f t="shared" si="519"/>
        <v/>
      </c>
      <c r="AL655" s="300" t="str">
        <f t="shared" si="520"/>
        <v/>
      </c>
      <c r="AM655" s="300" t="str">
        <f t="shared" si="521"/>
        <v/>
      </c>
      <c r="AN655" s="300" t="str">
        <f t="shared" si="522"/>
        <v/>
      </c>
      <c r="AO655" s="300" t="str">
        <f t="shared" si="523"/>
        <v/>
      </c>
      <c r="AP655" s="300" t="str">
        <f t="shared" si="524"/>
        <v/>
      </c>
      <c r="AQ655" s="300" t="str">
        <f t="shared" si="525"/>
        <v/>
      </c>
      <c r="AR655" s="306" t="str">
        <f t="shared" si="526"/>
        <v/>
      </c>
      <c r="AS655" s="300" t="str">
        <f t="shared" si="527"/>
        <v/>
      </c>
      <c r="AT655" s="300" t="str">
        <f t="shared" si="528"/>
        <v/>
      </c>
      <c r="AU655" s="192" t="str">
        <f t="shared" si="529"/>
        <v>рбс</v>
      </c>
      <c r="AV655" s="192" t="e">
        <f t="shared" si="530"/>
        <v>#N/A</v>
      </c>
      <c r="AW655" s="191">
        <f t="shared" si="531"/>
        <v>0</v>
      </c>
      <c r="AX655" s="191">
        <f t="shared" si="532"/>
        <v>0</v>
      </c>
      <c r="AY655" s="191">
        <f t="shared" si="533"/>
        <v>0</v>
      </c>
      <c r="AZ655" s="191">
        <f t="shared" si="534"/>
        <v>0</v>
      </c>
      <c r="BA655" s="193" t="e">
        <f t="shared" si="535"/>
        <v>#N/A</v>
      </c>
      <c r="BB655" s="193" t="e">
        <f t="shared" si="536"/>
        <v>#N/A</v>
      </c>
      <c r="BC655" s="193" t="e">
        <f t="shared" si="537"/>
        <v>#N/A</v>
      </c>
      <c r="BD655" s="191">
        <f t="shared" si="499"/>
        <v>0</v>
      </c>
      <c r="BE655" s="191" t="e">
        <f t="shared" si="538"/>
        <v>#N/A</v>
      </c>
      <c r="BF655" s="210" t="e">
        <f t="shared" si="539"/>
        <v>#N/A</v>
      </c>
      <c r="BG655" s="211" t="e">
        <f t="shared" si="540"/>
        <v>#N/A</v>
      </c>
      <c r="BH655" s="289"/>
      <c r="BI655" s="289"/>
      <c r="BJ655" s="228"/>
      <c r="BK655" s="228"/>
      <c r="BL655" s="233" t="str">
        <f t="shared" si="541"/>
        <v>02</v>
      </c>
    </row>
    <row r="656" spans="1:64" ht="12" hidden="1" customHeight="1">
      <c r="A656" s="333" t="s">
        <v>690</v>
      </c>
      <c r="B656" s="381" t="s">
        <v>433</v>
      </c>
      <c r="C656" s="333" t="s">
        <v>662</v>
      </c>
      <c r="D656" s="381" t="s">
        <v>400</v>
      </c>
      <c r="E656" s="381" t="s">
        <v>884</v>
      </c>
      <c r="F656" s="381" t="s">
        <v>873</v>
      </c>
      <c r="G656" s="381" t="s">
        <v>1583</v>
      </c>
      <c r="H656" s="100" t="s">
        <v>653</v>
      </c>
      <c r="I656" s="381" t="s">
        <v>340</v>
      </c>
      <c r="J656" s="382">
        <v>60331</v>
      </c>
      <c r="K656" s="382">
        <v>40508.379999999997</v>
      </c>
      <c r="L656" s="191" t="str">
        <f t="shared" si="500"/>
        <v>908014200203802005118012900004</v>
      </c>
      <c r="M656" s="192">
        <f t="array" ref="M656">IF(COUNT(SEARCH(Удалить_Роспись_КВСР,$B656)*SEARCH(Удалить_Роспись_ПБС,$C656)*SEARCH(Удалить_Роспись_КФСР, $D656)*SEARCH(Удалить_Роспись_КЦСР,$E656)*SEARCH(Удалить_Роспись_КВР,$F656)*SEARCH(Удалить_Роспись_ЭК,$H656)*SEARCH(Удалить_Роспись_КР,$I656))&gt;0,0,1)</f>
        <v>0</v>
      </c>
      <c r="N656" s="192">
        <v>0</v>
      </c>
      <c r="O656" s="192" t="str">
        <f t="shared" si="501"/>
        <v/>
      </c>
      <c r="P656" s="192" t="str">
        <f t="shared" si="497"/>
        <v/>
      </c>
      <c r="Q656" s="300" t="str">
        <f t="shared" si="502"/>
        <v/>
      </c>
      <c r="R656" s="300" t="str">
        <f t="shared" si="503"/>
        <v/>
      </c>
      <c r="S656" s="300" t="str">
        <f t="shared" si="504"/>
        <v/>
      </c>
      <c r="T656" s="192" t="str">
        <f t="shared" si="505"/>
        <v/>
      </c>
      <c r="U656" s="303" t="str">
        <f t="shared" si="506"/>
        <v/>
      </c>
      <c r="V656" s="300" t="str">
        <f t="shared" si="507"/>
        <v/>
      </c>
      <c r="W656" s="192" t="str">
        <f t="shared" si="508"/>
        <v/>
      </c>
      <c r="X656" s="303" t="str">
        <f t="shared" si="509"/>
        <v/>
      </c>
      <c r="Y656" s="300" t="str">
        <f t="shared" si="510"/>
        <v/>
      </c>
      <c r="Z656" s="300" t="str">
        <f t="shared" si="511"/>
        <v/>
      </c>
      <c r="AA656" s="303" t="str">
        <f t="shared" si="512"/>
        <v/>
      </c>
      <c r="AB656" s="300" t="str">
        <f t="shared" si="513"/>
        <v/>
      </c>
      <c r="AC656" s="300" t="str">
        <f t="shared" si="514"/>
        <v/>
      </c>
      <c r="AD656" s="300" t="str">
        <f t="shared" si="515"/>
        <v/>
      </c>
      <c r="AE656" s="192" t="str">
        <f t="shared" si="516"/>
        <v/>
      </c>
      <c r="AF656" s="192" t="str">
        <f t="shared" si="517"/>
        <v/>
      </c>
      <c r="AG656" s="192"/>
      <c r="AJ656" s="300" t="str">
        <f t="shared" si="518"/>
        <v/>
      </c>
      <c r="AK656" s="300" t="str">
        <f t="shared" si="519"/>
        <v/>
      </c>
      <c r="AL656" s="300" t="str">
        <f t="shared" si="520"/>
        <v/>
      </c>
      <c r="AM656" s="300" t="str">
        <f t="shared" si="521"/>
        <v/>
      </c>
      <c r="AN656" s="300" t="str">
        <f t="shared" si="522"/>
        <v/>
      </c>
      <c r="AO656" s="300" t="str">
        <f t="shared" si="523"/>
        <v/>
      </c>
      <c r="AP656" s="300" t="str">
        <f t="shared" si="524"/>
        <v/>
      </c>
      <c r="AQ656" s="300" t="str">
        <f t="shared" si="525"/>
        <v/>
      </c>
      <c r="AR656" s="306" t="str">
        <f t="shared" si="526"/>
        <v/>
      </c>
      <c r="AS656" s="300" t="str">
        <f t="shared" si="527"/>
        <v/>
      </c>
      <c r="AT656" s="300" t="str">
        <f t="shared" si="528"/>
        <v/>
      </c>
      <c r="AU656" s="192" t="str">
        <f t="shared" si="529"/>
        <v>рбс</v>
      </c>
      <c r="AV656" s="192" t="e">
        <f t="shared" si="530"/>
        <v>#N/A</v>
      </c>
      <c r="AW656" s="191">
        <f t="shared" si="531"/>
        <v>0</v>
      </c>
      <c r="AX656" s="191">
        <f t="shared" si="532"/>
        <v>0</v>
      </c>
      <c r="AY656" s="191">
        <f t="shared" si="533"/>
        <v>0</v>
      </c>
      <c r="AZ656" s="191">
        <f t="shared" si="534"/>
        <v>0</v>
      </c>
      <c r="BA656" s="193" t="e">
        <f t="shared" si="535"/>
        <v>#N/A</v>
      </c>
      <c r="BB656" s="193" t="e">
        <f t="shared" si="536"/>
        <v>#N/A</v>
      </c>
      <c r="BC656" s="193" t="e">
        <f t="shared" si="537"/>
        <v>#N/A</v>
      </c>
      <c r="BD656" s="191">
        <f t="shared" si="499"/>
        <v>0</v>
      </c>
      <c r="BE656" s="191" t="e">
        <f t="shared" si="538"/>
        <v>#N/A</v>
      </c>
      <c r="BF656" s="210" t="e">
        <f t="shared" si="539"/>
        <v>#N/A</v>
      </c>
      <c r="BG656" s="211" t="e">
        <f t="shared" si="540"/>
        <v>#N/A</v>
      </c>
      <c r="BH656" s="289"/>
      <c r="BI656" s="289"/>
      <c r="BJ656" s="228"/>
      <c r="BK656" s="228"/>
      <c r="BL656" s="233" t="str">
        <f t="shared" si="541"/>
        <v>02</v>
      </c>
    </row>
    <row r="657" spans="1:64" ht="12" hidden="1" customHeight="1">
      <c r="A657" s="333" t="s">
        <v>690</v>
      </c>
      <c r="B657" s="381" t="s">
        <v>433</v>
      </c>
      <c r="C657" s="333" t="s">
        <v>662</v>
      </c>
      <c r="D657" s="381" t="s">
        <v>400</v>
      </c>
      <c r="E657" s="381" t="s">
        <v>884</v>
      </c>
      <c r="F657" s="381" t="s">
        <v>586</v>
      </c>
      <c r="G657" s="381" t="s">
        <v>1583</v>
      </c>
      <c r="H657" s="100" t="s">
        <v>653</v>
      </c>
      <c r="I657" s="381" t="s">
        <v>340</v>
      </c>
      <c r="J657" s="382">
        <v>40900</v>
      </c>
      <c r="K657" s="382">
        <v>10050</v>
      </c>
      <c r="L657" s="191" t="str">
        <f t="shared" si="500"/>
        <v>908014200203802005118024400004</v>
      </c>
      <c r="M657" s="192">
        <f t="array" ref="M657">IF(COUNT(SEARCH(Удалить_Роспись_КВСР,$B657)*SEARCH(Удалить_Роспись_ПБС,$C657)*SEARCH(Удалить_Роспись_КФСР, $D657)*SEARCH(Удалить_Роспись_КЦСР,$E657)*SEARCH(Удалить_Роспись_КВР,$F657)*SEARCH(Удалить_Роспись_ЭК,$H657)*SEARCH(Удалить_Роспись_КР,$I657))&gt;0,0,1)</f>
        <v>0</v>
      </c>
      <c r="N657" s="192">
        <v>0</v>
      </c>
      <c r="O657" s="192" t="str">
        <f t="shared" si="501"/>
        <v/>
      </c>
      <c r="P657" s="192" t="str">
        <f t="shared" si="497"/>
        <v/>
      </c>
      <c r="Q657" s="300" t="str">
        <f t="shared" si="502"/>
        <v/>
      </c>
      <c r="R657" s="300" t="str">
        <f t="shared" si="503"/>
        <v/>
      </c>
      <c r="S657" s="300" t="str">
        <f t="shared" si="504"/>
        <v/>
      </c>
      <c r="T657" s="192" t="str">
        <f t="shared" si="505"/>
        <v/>
      </c>
      <c r="U657" s="303" t="str">
        <f t="shared" si="506"/>
        <v/>
      </c>
      <c r="V657" s="300" t="str">
        <f t="shared" si="507"/>
        <v/>
      </c>
      <c r="W657" s="192" t="str">
        <f t="shared" si="508"/>
        <v/>
      </c>
      <c r="X657" s="303" t="str">
        <f t="shared" si="509"/>
        <v/>
      </c>
      <c r="Y657" s="300" t="str">
        <f t="shared" si="510"/>
        <v/>
      </c>
      <c r="Z657" s="300" t="str">
        <f t="shared" si="511"/>
        <v/>
      </c>
      <c r="AA657" s="303" t="str">
        <f t="shared" si="512"/>
        <v/>
      </c>
      <c r="AB657" s="300" t="str">
        <f t="shared" si="513"/>
        <v/>
      </c>
      <c r="AC657" s="300" t="str">
        <f t="shared" si="514"/>
        <v/>
      </c>
      <c r="AD657" s="300" t="str">
        <f t="shared" si="515"/>
        <v/>
      </c>
      <c r="AE657" s="192" t="str">
        <f t="shared" si="516"/>
        <v/>
      </c>
      <c r="AF657" s="192" t="str">
        <f t="shared" si="517"/>
        <v/>
      </c>
      <c r="AG657" s="192"/>
      <c r="AJ657" s="300" t="str">
        <f t="shared" si="518"/>
        <v/>
      </c>
      <c r="AK657" s="300" t="str">
        <f t="shared" si="519"/>
        <v/>
      </c>
      <c r="AL657" s="300" t="str">
        <f t="shared" si="520"/>
        <v/>
      </c>
      <c r="AM657" s="300" t="str">
        <f t="shared" si="521"/>
        <v/>
      </c>
      <c r="AN657" s="300" t="str">
        <f t="shared" si="522"/>
        <v/>
      </c>
      <c r="AO657" s="300" t="str">
        <f t="shared" si="523"/>
        <v/>
      </c>
      <c r="AP657" s="300" t="str">
        <f t="shared" si="524"/>
        <v/>
      </c>
      <c r="AQ657" s="300" t="str">
        <f t="shared" si="525"/>
        <v/>
      </c>
      <c r="AR657" s="306" t="str">
        <f t="shared" si="526"/>
        <v/>
      </c>
      <c r="AS657" s="300" t="str">
        <f t="shared" si="527"/>
        <v/>
      </c>
      <c r="AT657" s="300" t="str">
        <f t="shared" si="528"/>
        <v/>
      </c>
      <c r="AU657" s="192" t="str">
        <f t="shared" si="529"/>
        <v>рбс</v>
      </c>
      <c r="AV657" s="192" t="e">
        <f t="shared" si="530"/>
        <v>#N/A</v>
      </c>
      <c r="AW657" s="191">
        <f t="shared" si="531"/>
        <v>0</v>
      </c>
      <c r="AX657" s="191">
        <f t="shared" si="532"/>
        <v>0</v>
      </c>
      <c r="AY657" s="191">
        <f t="shared" si="533"/>
        <v>0</v>
      </c>
      <c r="AZ657" s="191">
        <f t="shared" si="534"/>
        <v>0</v>
      </c>
      <c r="BA657" s="193" t="e">
        <f t="shared" si="535"/>
        <v>#N/A</v>
      </c>
      <c r="BB657" s="193" t="e">
        <f t="shared" si="536"/>
        <v>#N/A</v>
      </c>
      <c r="BC657" s="193" t="e">
        <f t="shared" si="537"/>
        <v>#N/A</v>
      </c>
      <c r="BD657" s="191">
        <f t="shared" si="499"/>
        <v>0</v>
      </c>
      <c r="BE657" s="191" t="e">
        <f t="shared" si="538"/>
        <v>#N/A</v>
      </c>
      <c r="BF657" s="210" t="e">
        <f t="shared" si="539"/>
        <v>#N/A</v>
      </c>
      <c r="BG657" s="211" t="e">
        <f t="shared" si="540"/>
        <v>#N/A</v>
      </c>
      <c r="BH657" s="289"/>
      <c r="BI657" s="289"/>
      <c r="BJ657" s="228"/>
      <c r="BK657" s="228"/>
      <c r="BL657" s="233" t="str">
        <f t="shared" si="541"/>
        <v>02</v>
      </c>
    </row>
    <row r="658" spans="1:64" ht="12" hidden="1" customHeight="1">
      <c r="A658" s="333" t="s">
        <v>690</v>
      </c>
      <c r="B658" s="381" t="s">
        <v>433</v>
      </c>
      <c r="C658" s="333" t="s">
        <v>662</v>
      </c>
      <c r="D658" s="381" t="s">
        <v>401</v>
      </c>
      <c r="E658" s="381" t="s">
        <v>1108</v>
      </c>
      <c r="F658" s="381" t="s">
        <v>586</v>
      </c>
      <c r="G658" s="381" t="s">
        <v>394</v>
      </c>
      <c r="H658" s="100" t="s">
        <v>653</v>
      </c>
      <c r="I658" s="381" t="s">
        <v>339</v>
      </c>
      <c r="J658" s="382">
        <v>19750</v>
      </c>
      <c r="K658" s="382">
        <v>19750</v>
      </c>
      <c r="L658" s="191" t="str">
        <f t="shared" si="500"/>
        <v>908014200310322007412024422510</v>
      </c>
      <c r="M658" s="192">
        <f t="array" ref="M658">IF(COUNT(SEARCH(Удалить_Роспись_КВСР,$B658)*SEARCH(Удалить_Роспись_ПБС,$C658)*SEARCH(Удалить_Роспись_КФСР, $D658)*SEARCH(Удалить_Роспись_КЦСР,$E658)*SEARCH(Удалить_Роспись_КВР,$F658)*SEARCH(Удалить_Роспись_ЭК,$H658)*SEARCH(Удалить_Роспись_КР,$I658))&gt;0,0,1)</f>
        <v>0</v>
      </c>
      <c r="N658" s="192">
        <v>0</v>
      </c>
      <c r="O658" s="192" t="str">
        <f t="shared" si="501"/>
        <v/>
      </c>
      <c r="P658" s="192" t="str">
        <f t="shared" si="497"/>
        <v/>
      </c>
      <c r="Q658" s="300" t="str">
        <f t="shared" si="502"/>
        <v/>
      </c>
      <c r="R658" s="300" t="str">
        <f t="shared" si="503"/>
        <v/>
      </c>
      <c r="S658" s="300" t="str">
        <f t="shared" si="504"/>
        <v/>
      </c>
      <c r="T658" s="192" t="str">
        <f t="shared" si="505"/>
        <v/>
      </c>
      <c r="U658" s="303" t="str">
        <f t="shared" si="506"/>
        <v/>
      </c>
      <c r="V658" s="300" t="str">
        <f t="shared" si="507"/>
        <v/>
      </c>
      <c r="W658" s="192" t="str">
        <f t="shared" si="508"/>
        <v/>
      </c>
      <c r="X658" s="303" t="str">
        <f t="shared" si="509"/>
        <v/>
      </c>
      <c r="Y658" s="300" t="str">
        <f t="shared" si="510"/>
        <v/>
      </c>
      <c r="Z658" s="300" t="str">
        <f t="shared" si="511"/>
        <v/>
      </c>
      <c r="AA658" s="303" t="str">
        <f t="shared" si="512"/>
        <v/>
      </c>
      <c r="AB658" s="300" t="str">
        <f t="shared" si="513"/>
        <v/>
      </c>
      <c r="AC658" s="300" t="str">
        <f t="shared" si="514"/>
        <v/>
      </c>
      <c r="AD658" s="300" t="str">
        <f t="shared" si="515"/>
        <v/>
      </c>
      <c r="AE658" s="192" t="str">
        <f t="shared" si="516"/>
        <v/>
      </c>
      <c r="AF658" s="192" t="str">
        <f t="shared" si="517"/>
        <v/>
      </c>
      <c r="AG658" s="192"/>
      <c r="AJ658" s="300" t="str">
        <f t="shared" si="518"/>
        <v/>
      </c>
      <c r="AK658" s="300" t="str">
        <f t="shared" si="519"/>
        <v/>
      </c>
      <c r="AL658" s="300" t="str">
        <f t="shared" si="520"/>
        <v/>
      </c>
      <c r="AM658" s="300" t="str">
        <f t="shared" si="521"/>
        <v/>
      </c>
      <c r="AN658" s="300" t="str">
        <f t="shared" si="522"/>
        <v/>
      </c>
      <c r="AO658" s="300" t="str">
        <f t="shared" si="523"/>
        <v/>
      </c>
      <c r="AP658" s="300" t="str">
        <f t="shared" si="524"/>
        <v/>
      </c>
      <c r="AQ658" s="300" t="str">
        <f t="shared" si="525"/>
        <v/>
      </c>
      <c r="AR658" s="306" t="str">
        <f t="shared" si="526"/>
        <v/>
      </c>
      <c r="AS658" s="300" t="str">
        <f t="shared" si="527"/>
        <v/>
      </c>
      <c r="AT658" s="300" t="str">
        <f t="shared" si="528"/>
        <v/>
      </c>
      <c r="AU658" s="192" t="str">
        <f t="shared" si="529"/>
        <v>рбс</v>
      </c>
      <c r="AV658" s="192" t="str">
        <f t="shared" si="530"/>
        <v>рбс90801420общпро</v>
      </c>
      <c r="AW658" s="191">
        <f t="shared" si="531"/>
        <v>0</v>
      </c>
      <c r="AX658" s="191">
        <f t="shared" si="532"/>
        <v>0</v>
      </c>
      <c r="AY658" s="191">
        <f t="shared" si="533"/>
        <v>0</v>
      </c>
      <c r="AZ658" s="191">
        <f t="shared" si="534"/>
        <v>0</v>
      </c>
      <c r="BA658" s="193">
        <f t="shared" si="535"/>
        <v>1</v>
      </c>
      <c r="BB658" s="193">
        <f t="shared" si="536"/>
        <v>1</v>
      </c>
      <c r="BC658" s="193">
        <f t="shared" si="537"/>
        <v>1</v>
      </c>
      <c r="BD658" s="191">
        <f t="shared" si="499"/>
        <v>0</v>
      </c>
      <c r="BE658" s="191">
        <f t="shared" si="538"/>
        <v>0</v>
      </c>
      <c r="BF658" s="210">
        <f t="shared" si="539"/>
        <v>0</v>
      </c>
      <c r="BG658" s="211">
        <f t="shared" si="540"/>
        <v>0</v>
      </c>
      <c r="BH658" s="289"/>
      <c r="BI658" s="289"/>
      <c r="BJ658" s="228"/>
      <c r="BK658" s="228"/>
      <c r="BL658" s="233" t="str">
        <f t="shared" si="541"/>
        <v>03</v>
      </c>
    </row>
    <row r="659" spans="1:64" ht="12" hidden="1" customHeight="1">
      <c r="A659" s="333" t="s">
        <v>690</v>
      </c>
      <c r="B659" s="381" t="s">
        <v>433</v>
      </c>
      <c r="C659" s="333" t="s">
        <v>662</v>
      </c>
      <c r="D659" s="381" t="s">
        <v>401</v>
      </c>
      <c r="E659" s="381" t="s">
        <v>1108</v>
      </c>
      <c r="F659" s="381" t="s">
        <v>586</v>
      </c>
      <c r="G659" s="381" t="s">
        <v>389</v>
      </c>
      <c r="H659" s="100" t="s">
        <v>653</v>
      </c>
      <c r="I659" s="381" t="s">
        <v>339</v>
      </c>
      <c r="J659" s="382">
        <v>19000</v>
      </c>
      <c r="K659" s="382">
        <v>0</v>
      </c>
      <c r="L659" s="191" t="str">
        <f t="shared" si="500"/>
        <v>908014200310322007412024422610</v>
      </c>
      <c r="M659" s="192">
        <f t="array" ref="M659">IF(COUNT(SEARCH(Удалить_Роспись_КВСР,$B659)*SEARCH(Удалить_Роспись_ПБС,$C659)*SEARCH(Удалить_Роспись_КФСР, $D659)*SEARCH(Удалить_Роспись_КЦСР,$E659)*SEARCH(Удалить_Роспись_КВР,$F659)*SEARCH(Удалить_Роспись_ЭК,$H659)*SEARCH(Удалить_Роспись_КР,$I659))&gt;0,0,1)</f>
        <v>0</v>
      </c>
      <c r="N659" s="192">
        <v>0</v>
      </c>
      <c r="O659" s="192" t="str">
        <f t="shared" si="501"/>
        <v/>
      </c>
      <c r="P659" s="192" t="str">
        <f t="shared" si="497"/>
        <v/>
      </c>
      <c r="Q659" s="300" t="str">
        <f t="shared" si="502"/>
        <v/>
      </c>
      <c r="R659" s="300" t="str">
        <f t="shared" si="503"/>
        <v/>
      </c>
      <c r="S659" s="300" t="str">
        <f t="shared" si="504"/>
        <v/>
      </c>
      <c r="T659" s="192" t="str">
        <f t="shared" si="505"/>
        <v/>
      </c>
      <c r="U659" s="303" t="str">
        <f t="shared" si="506"/>
        <v/>
      </c>
      <c r="V659" s="300" t="str">
        <f t="shared" si="507"/>
        <v/>
      </c>
      <c r="W659" s="192" t="str">
        <f t="shared" si="508"/>
        <v/>
      </c>
      <c r="X659" s="303" t="str">
        <f t="shared" si="509"/>
        <v/>
      </c>
      <c r="Y659" s="300" t="str">
        <f t="shared" si="510"/>
        <v/>
      </c>
      <c r="Z659" s="300" t="str">
        <f t="shared" si="511"/>
        <v/>
      </c>
      <c r="AA659" s="303" t="str">
        <f t="shared" si="512"/>
        <v/>
      </c>
      <c r="AB659" s="300" t="str">
        <f t="shared" si="513"/>
        <v/>
      </c>
      <c r="AC659" s="300" t="str">
        <f t="shared" si="514"/>
        <v/>
      </c>
      <c r="AD659" s="300" t="str">
        <f t="shared" si="515"/>
        <v/>
      </c>
      <c r="AE659" s="192" t="str">
        <f t="shared" si="516"/>
        <v/>
      </c>
      <c r="AF659" s="192" t="str">
        <f t="shared" si="517"/>
        <v/>
      </c>
      <c r="AG659" s="192"/>
      <c r="AJ659" s="300" t="str">
        <f t="shared" si="518"/>
        <v/>
      </c>
      <c r="AK659" s="300" t="str">
        <f t="shared" si="519"/>
        <v/>
      </c>
      <c r="AL659" s="300" t="str">
        <f t="shared" si="520"/>
        <v/>
      </c>
      <c r="AM659" s="300" t="str">
        <f t="shared" si="521"/>
        <v/>
      </c>
      <c r="AN659" s="300" t="str">
        <f t="shared" si="522"/>
        <v/>
      </c>
      <c r="AO659" s="300" t="str">
        <f t="shared" si="523"/>
        <v/>
      </c>
      <c r="AP659" s="300" t="str">
        <f t="shared" si="524"/>
        <v/>
      </c>
      <c r="AQ659" s="300" t="str">
        <f t="shared" si="525"/>
        <v/>
      </c>
      <c r="AR659" s="306" t="str">
        <f t="shared" si="526"/>
        <v/>
      </c>
      <c r="AS659" s="300" t="str">
        <f t="shared" si="527"/>
        <v/>
      </c>
      <c r="AT659" s="300" t="str">
        <f t="shared" si="528"/>
        <v/>
      </c>
      <c r="AU659" s="192" t="str">
        <f t="shared" si="529"/>
        <v>рбс</v>
      </c>
      <c r="AV659" s="192" t="str">
        <f t="shared" si="530"/>
        <v>рбс90801420общпро</v>
      </c>
      <c r="AW659" s="191">
        <f t="shared" si="531"/>
        <v>0</v>
      </c>
      <c r="AX659" s="191">
        <f t="shared" si="532"/>
        <v>0</v>
      </c>
      <c r="AY659" s="191">
        <f t="shared" si="533"/>
        <v>0</v>
      </c>
      <c r="AZ659" s="191">
        <f t="shared" si="534"/>
        <v>0</v>
      </c>
      <c r="BA659" s="193">
        <f t="shared" si="535"/>
        <v>1</v>
      </c>
      <c r="BB659" s="193">
        <f t="shared" si="536"/>
        <v>1</v>
      </c>
      <c r="BC659" s="193">
        <f t="shared" si="537"/>
        <v>1</v>
      </c>
      <c r="BD659" s="191">
        <f t="shared" si="499"/>
        <v>0</v>
      </c>
      <c r="BE659" s="191">
        <f t="shared" si="538"/>
        <v>0</v>
      </c>
      <c r="BF659" s="210">
        <f t="shared" si="539"/>
        <v>0</v>
      </c>
      <c r="BG659" s="211">
        <f t="shared" si="540"/>
        <v>0</v>
      </c>
      <c r="BH659" s="289"/>
      <c r="BI659" s="289"/>
      <c r="BJ659" s="228"/>
      <c r="BK659" s="228"/>
      <c r="BL659" s="233" t="str">
        <f t="shared" si="541"/>
        <v>03</v>
      </c>
    </row>
    <row r="660" spans="1:64" ht="12" hidden="1" customHeight="1">
      <c r="A660" s="333" t="s">
        <v>690</v>
      </c>
      <c r="B660" s="381" t="s">
        <v>433</v>
      </c>
      <c r="C660" s="333" t="s">
        <v>662</v>
      </c>
      <c r="D660" s="381" t="s">
        <v>401</v>
      </c>
      <c r="E660" s="381" t="s">
        <v>1108</v>
      </c>
      <c r="F660" s="381" t="s">
        <v>586</v>
      </c>
      <c r="G660" s="381" t="s">
        <v>407</v>
      </c>
      <c r="H660" s="100" t="s">
        <v>653</v>
      </c>
      <c r="I660" s="381" t="s">
        <v>339</v>
      </c>
      <c r="J660" s="382">
        <v>3070</v>
      </c>
      <c r="K660" s="382">
        <v>0</v>
      </c>
      <c r="L660" s="191" t="str">
        <f t="shared" si="500"/>
        <v>908014200310322007412024431010</v>
      </c>
      <c r="M660" s="192">
        <f t="array" ref="M660">IF(COUNT(SEARCH(Удалить_Роспись_КВСР,$B660)*SEARCH(Удалить_Роспись_ПБС,$C660)*SEARCH(Удалить_Роспись_КФСР, $D660)*SEARCH(Удалить_Роспись_КЦСР,$E660)*SEARCH(Удалить_Роспись_КВР,$F660)*SEARCH(Удалить_Роспись_ЭК,$H660)*SEARCH(Удалить_Роспись_КР,$I660))&gt;0,0,1)</f>
        <v>0</v>
      </c>
      <c r="N660" s="192">
        <v>0</v>
      </c>
      <c r="O660" s="192" t="str">
        <f t="shared" si="501"/>
        <v/>
      </c>
      <c r="P660" s="192" t="str">
        <f t="shared" ref="P660:P723" si="542">IF($E660="092Л000","воз","")</f>
        <v/>
      </c>
      <c r="Q660" s="300" t="str">
        <f t="shared" si="502"/>
        <v/>
      </c>
      <c r="R660" s="300" t="str">
        <f t="shared" si="503"/>
        <v/>
      </c>
      <c r="S660" s="300" t="str">
        <f t="shared" si="504"/>
        <v/>
      </c>
      <c r="T660" s="192" t="str">
        <f t="shared" si="505"/>
        <v/>
      </c>
      <c r="U660" s="303" t="str">
        <f t="shared" si="506"/>
        <v/>
      </c>
      <c r="V660" s="300" t="str">
        <f t="shared" si="507"/>
        <v/>
      </c>
      <c r="W660" s="192" t="str">
        <f t="shared" si="508"/>
        <v/>
      </c>
      <c r="X660" s="303" t="str">
        <f t="shared" si="509"/>
        <v/>
      </c>
      <c r="Y660" s="300" t="str">
        <f t="shared" si="510"/>
        <v/>
      </c>
      <c r="Z660" s="300" t="str">
        <f t="shared" si="511"/>
        <v/>
      </c>
      <c r="AA660" s="303" t="str">
        <f t="shared" si="512"/>
        <v/>
      </c>
      <c r="AB660" s="300" t="str">
        <f t="shared" si="513"/>
        <v/>
      </c>
      <c r="AC660" s="300" t="str">
        <f t="shared" si="514"/>
        <v/>
      </c>
      <c r="AD660" s="300" t="str">
        <f t="shared" si="515"/>
        <v/>
      </c>
      <c r="AE660" s="192" t="str">
        <f t="shared" si="516"/>
        <v/>
      </c>
      <c r="AF660" s="192" t="str">
        <f t="shared" si="517"/>
        <v/>
      </c>
      <c r="AG660" s="192"/>
      <c r="AJ660" s="300" t="str">
        <f t="shared" si="518"/>
        <v/>
      </c>
      <c r="AK660" s="300" t="str">
        <f t="shared" si="519"/>
        <v/>
      </c>
      <c r="AL660" s="300" t="str">
        <f t="shared" si="520"/>
        <v/>
      </c>
      <c r="AM660" s="300" t="str">
        <f t="shared" si="521"/>
        <v/>
      </c>
      <c r="AN660" s="300" t="str">
        <f t="shared" si="522"/>
        <v/>
      </c>
      <c r="AO660" s="300" t="str">
        <f t="shared" si="523"/>
        <v/>
      </c>
      <c r="AP660" s="300" t="str">
        <f t="shared" si="524"/>
        <v/>
      </c>
      <c r="AQ660" s="300" t="str">
        <f t="shared" si="525"/>
        <v/>
      </c>
      <c r="AR660" s="306" t="str">
        <f t="shared" si="526"/>
        <v/>
      </c>
      <c r="AS660" s="300" t="str">
        <f t="shared" si="527"/>
        <v/>
      </c>
      <c r="AT660" s="300" t="str">
        <f t="shared" si="528"/>
        <v/>
      </c>
      <c r="AU660" s="192" t="str">
        <f t="shared" si="529"/>
        <v>рбс</v>
      </c>
      <c r="AV660" s="192" t="str">
        <f t="shared" si="530"/>
        <v>рбс90801420общосн</v>
      </c>
      <c r="AW660" s="191">
        <f t="shared" si="531"/>
        <v>0</v>
      </c>
      <c r="AX660" s="191">
        <f t="shared" si="532"/>
        <v>0</v>
      </c>
      <c r="AY660" s="191">
        <f t="shared" si="533"/>
        <v>0</v>
      </c>
      <c r="AZ660" s="191">
        <f t="shared" si="534"/>
        <v>0</v>
      </c>
      <c r="BA660" s="193">
        <f t="shared" si="535"/>
        <v>1</v>
      </c>
      <c r="BB660" s="193">
        <f t="shared" si="536"/>
        <v>1</v>
      </c>
      <c r="BC660" s="193">
        <f t="shared" si="537"/>
        <v>1</v>
      </c>
      <c r="BD660" s="191">
        <f t="shared" si="499"/>
        <v>0</v>
      </c>
      <c r="BE660" s="191">
        <f t="shared" si="538"/>
        <v>0</v>
      </c>
      <c r="BF660" s="210">
        <f t="shared" si="539"/>
        <v>0</v>
      </c>
      <c r="BG660" s="211">
        <f t="shared" si="540"/>
        <v>0</v>
      </c>
      <c r="BH660" s="289"/>
      <c r="BI660" s="289"/>
      <c r="BJ660" s="228"/>
      <c r="BK660" s="228"/>
      <c r="BL660" s="233" t="str">
        <f t="shared" si="541"/>
        <v>03</v>
      </c>
    </row>
    <row r="661" spans="1:64" ht="12" customHeight="1">
      <c r="A661" s="333" t="s">
        <v>690</v>
      </c>
      <c r="B661" s="381" t="s">
        <v>433</v>
      </c>
      <c r="C661" s="333" t="s">
        <v>662</v>
      </c>
      <c r="D661" s="381" t="s">
        <v>401</v>
      </c>
      <c r="E661" s="381" t="s">
        <v>1109</v>
      </c>
      <c r="F661" s="381" t="s">
        <v>586</v>
      </c>
      <c r="G661" s="381" t="s">
        <v>394</v>
      </c>
      <c r="H661" s="100" t="s">
        <v>653</v>
      </c>
      <c r="I661" s="381" t="s">
        <v>505</v>
      </c>
      <c r="J661" s="382">
        <v>24000</v>
      </c>
      <c r="K661" s="382">
        <v>16000</v>
      </c>
      <c r="L661" s="191" t="str">
        <f t="shared" si="500"/>
        <v>908014200310322008001024422501</v>
      </c>
      <c r="M661" s="192">
        <f t="array" ref="M661">IF(COUNT(SEARCH(Удалить_Роспись_КВСР,$B661)*SEARCH(Удалить_Роспись_ПБС,$C661)*SEARCH(Удалить_Роспись_КФСР, $D661)*SEARCH(Удалить_Роспись_КЦСР,$E661)*SEARCH(Удалить_Роспись_КВР,$F661)*SEARCH(Удалить_Роспись_ЭК,$H661)*SEARCH(Удалить_Роспись_КР,$I661))&gt;0,0,1)</f>
        <v>1</v>
      </c>
      <c r="N661" s="192">
        <v>0</v>
      </c>
      <c r="O661" s="192" t="str">
        <f t="shared" si="501"/>
        <v/>
      </c>
      <c r="P661" s="192" t="str">
        <f t="shared" si="542"/>
        <v/>
      </c>
      <c r="Q661" s="300" t="str">
        <f t="shared" si="502"/>
        <v/>
      </c>
      <c r="R661" s="300" t="str">
        <f t="shared" si="503"/>
        <v/>
      </c>
      <c r="S661" s="300" t="str">
        <f t="shared" si="504"/>
        <v/>
      </c>
      <c r="T661" s="192" t="str">
        <f t="shared" si="505"/>
        <v/>
      </c>
      <c r="U661" s="303" t="str">
        <f t="shared" si="506"/>
        <v/>
      </c>
      <c r="V661" s="300" t="str">
        <f t="shared" si="507"/>
        <v/>
      </c>
      <c r="W661" s="192" t="str">
        <f t="shared" si="508"/>
        <v/>
      </c>
      <c r="X661" s="303" t="str">
        <f t="shared" si="509"/>
        <v/>
      </c>
      <c r="Y661" s="300" t="str">
        <f t="shared" si="510"/>
        <v/>
      </c>
      <c r="Z661" s="300" t="str">
        <f t="shared" si="511"/>
        <v/>
      </c>
      <c r="AA661" s="303" t="str">
        <f t="shared" si="512"/>
        <v/>
      </c>
      <c r="AB661" s="300" t="str">
        <f t="shared" si="513"/>
        <v/>
      </c>
      <c r="AC661" s="300" t="str">
        <f t="shared" si="514"/>
        <v/>
      </c>
      <c r="AD661" s="300" t="str">
        <f t="shared" si="515"/>
        <v/>
      </c>
      <c r="AE661" s="192" t="str">
        <f t="shared" si="516"/>
        <v/>
      </c>
      <c r="AF661" s="192" t="str">
        <f t="shared" si="517"/>
        <v/>
      </c>
      <c r="AG661" s="192"/>
      <c r="AJ661" s="300" t="str">
        <f t="shared" si="518"/>
        <v/>
      </c>
      <c r="AK661" s="300" t="str">
        <f t="shared" si="519"/>
        <v/>
      </c>
      <c r="AL661" s="300" t="str">
        <f t="shared" si="520"/>
        <v/>
      </c>
      <c r="AM661" s="300" t="str">
        <f t="shared" si="521"/>
        <v/>
      </c>
      <c r="AN661" s="300" t="str">
        <f t="shared" si="522"/>
        <v/>
      </c>
      <c r="AO661" s="300" t="str">
        <f t="shared" si="523"/>
        <v/>
      </c>
      <c r="AP661" s="300" t="str">
        <f t="shared" si="524"/>
        <v/>
      </c>
      <c r="AQ661" s="300" t="str">
        <f t="shared" si="525"/>
        <v/>
      </c>
      <c r="AR661" s="306" t="str">
        <f t="shared" si="526"/>
        <v/>
      </c>
      <c r="AS661" s="300" t="str">
        <f t="shared" si="527"/>
        <v/>
      </c>
      <c r="AT661" s="300" t="str">
        <f t="shared" si="528"/>
        <v/>
      </c>
      <c r="AU661" s="192" t="str">
        <f t="shared" si="529"/>
        <v>рбс</v>
      </c>
      <c r="AV661" s="192" t="str">
        <f t="shared" si="530"/>
        <v>рбс90801420общпро</v>
      </c>
      <c r="AW661" s="191">
        <f t="shared" si="531"/>
        <v>24000</v>
      </c>
      <c r="AX661" s="191">
        <f t="shared" si="532"/>
        <v>16000</v>
      </c>
      <c r="AY661" s="191">
        <f t="shared" si="533"/>
        <v>0</v>
      </c>
      <c r="AZ661" s="191">
        <f t="shared" si="534"/>
        <v>0</v>
      </c>
      <c r="BA661" s="193">
        <f t="shared" si="535"/>
        <v>1</v>
      </c>
      <c r="BB661" s="193">
        <f t="shared" si="536"/>
        <v>1</v>
      </c>
      <c r="BC661" s="193">
        <f t="shared" si="537"/>
        <v>1</v>
      </c>
      <c r="BD661" s="191">
        <f t="shared" si="499"/>
        <v>0</v>
      </c>
      <c r="BE661" s="191">
        <f t="shared" si="538"/>
        <v>0</v>
      </c>
      <c r="BF661" s="210">
        <f t="shared" si="539"/>
        <v>0</v>
      </c>
      <c r="BG661" s="211">
        <f t="shared" si="540"/>
        <v>0</v>
      </c>
      <c r="BH661" s="289"/>
      <c r="BI661" s="289"/>
      <c r="BJ661" s="228"/>
      <c r="BK661" s="228"/>
      <c r="BL661" s="233" t="str">
        <f t="shared" si="541"/>
        <v>03</v>
      </c>
    </row>
    <row r="662" spans="1:64" ht="12" customHeight="1">
      <c r="A662" s="333" t="s">
        <v>690</v>
      </c>
      <c r="B662" s="381" t="s">
        <v>433</v>
      </c>
      <c r="C662" s="333" t="s">
        <v>662</v>
      </c>
      <c r="D662" s="381" t="s">
        <v>401</v>
      </c>
      <c r="E662" s="381" t="s">
        <v>1109</v>
      </c>
      <c r="F662" s="381" t="s">
        <v>586</v>
      </c>
      <c r="G662" s="381" t="s">
        <v>389</v>
      </c>
      <c r="H662" s="100" t="s">
        <v>653</v>
      </c>
      <c r="I662" s="381" t="s">
        <v>505</v>
      </c>
      <c r="J662" s="382">
        <v>7719</v>
      </c>
      <c r="K662" s="382">
        <v>7304.44</v>
      </c>
      <c r="L662" s="191" t="str">
        <f t="shared" si="500"/>
        <v>908014200310322008001024422601</v>
      </c>
      <c r="M662" s="192">
        <f t="array" ref="M662">IF(COUNT(SEARCH(Удалить_Роспись_КВСР,$B662)*SEARCH(Удалить_Роспись_ПБС,$C662)*SEARCH(Удалить_Роспись_КФСР, $D662)*SEARCH(Удалить_Роспись_КЦСР,$E662)*SEARCH(Удалить_Роспись_КВР,$F662)*SEARCH(Удалить_Роспись_ЭК,$H662)*SEARCH(Удалить_Роспись_КР,$I662))&gt;0,0,1)</f>
        <v>1</v>
      </c>
      <c r="N662" s="192">
        <v>0</v>
      </c>
      <c r="O662" s="192" t="str">
        <f t="shared" si="501"/>
        <v/>
      </c>
      <c r="P662" s="192" t="str">
        <f t="shared" si="542"/>
        <v/>
      </c>
      <c r="Q662" s="300" t="str">
        <f t="shared" si="502"/>
        <v/>
      </c>
      <c r="R662" s="300" t="str">
        <f t="shared" si="503"/>
        <v/>
      </c>
      <c r="S662" s="300" t="str">
        <f t="shared" si="504"/>
        <v/>
      </c>
      <c r="T662" s="192" t="str">
        <f t="shared" si="505"/>
        <v/>
      </c>
      <c r="U662" s="303" t="str">
        <f t="shared" si="506"/>
        <v/>
      </c>
      <c r="V662" s="300" t="str">
        <f t="shared" si="507"/>
        <v/>
      </c>
      <c r="W662" s="192" t="str">
        <f t="shared" si="508"/>
        <v/>
      </c>
      <c r="X662" s="303" t="str">
        <f t="shared" si="509"/>
        <v/>
      </c>
      <c r="Y662" s="300" t="str">
        <f t="shared" si="510"/>
        <v/>
      </c>
      <c r="Z662" s="300" t="str">
        <f t="shared" si="511"/>
        <v/>
      </c>
      <c r="AA662" s="303" t="str">
        <f t="shared" si="512"/>
        <v/>
      </c>
      <c r="AB662" s="300" t="str">
        <f t="shared" si="513"/>
        <v/>
      </c>
      <c r="AC662" s="300" t="str">
        <f t="shared" si="514"/>
        <v/>
      </c>
      <c r="AD662" s="300" t="str">
        <f t="shared" si="515"/>
        <v/>
      </c>
      <c r="AE662" s="192" t="str">
        <f t="shared" si="516"/>
        <v/>
      </c>
      <c r="AF662" s="192" t="str">
        <f t="shared" si="517"/>
        <v/>
      </c>
      <c r="AG662" s="192"/>
      <c r="AJ662" s="300" t="str">
        <f t="shared" si="518"/>
        <v/>
      </c>
      <c r="AK662" s="300" t="str">
        <f t="shared" si="519"/>
        <v/>
      </c>
      <c r="AL662" s="300" t="str">
        <f t="shared" si="520"/>
        <v/>
      </c>
      <c r="AM662" s="300" t="str">
        <f t="shared" si="521"/>
        <v/>
      </c>
      <c r="AN662" s="300" t="str">
        <f t="shared" si="522"/>
        <v/>
      </c>
      <c r="AO662" s="300" t="str">
        <f t="shared" si="523"/>
        <v/>
      </c>
      <c r="AP662" s="300" t="str">
        <f t="shared" si="524"/>
        <v/>
      </c>
      <c r="AQ662" s="300" t="str">
        <f t="shared" si="525"/>
        <v/>
      </c>
      <c r="AR662" s="306" t="str">
        <f t="shared" si="526"/>
        <v/>
      </c>
      <c r="AS662" s="300" t="str">
        <f t="shared" si="527"/>
        <v/>
      </c>
      <c r="AT662" s="300" t="str">
        <f t="shared" si="528"/>
        <v/>
      </c>
      <c r="AU662" s="192" t="str">
        <f t="shared" si="529"/>
        <v>рбс</v>
      </c>
      <c r="AV662" s="192" t="str">
        <f t="shared" si="530"/>
        <v>рбс90801420общпро</v>
      </c>
      <c r="AW662" s="191">
        <f t="shared" si="531"/>
        <v>7719</v>
      </c>
      <c r="AX662" s="191">
        <f t="shared" si="532"/>
        <v>7304.44</v>
      </c>
      <c r="AY662" s="191">
        <f t="shared" si="533"/>
        <v>0</v>
      </c>
      <c r="AZ662" s="191">
        <f t="shared" si="534"/>
        <v>0</v>
      </c>
      <c r="BA662" s="193">
        <f t="shared" si="535"/>
        <v>1</v>
      </c>
      <c r="BB662" s="193">
        <f t="shared" si="536"/>
        <v>1</v>
      </c>
      <c r="BC662" s="193">
        <f t="shared" si="537"/>
        <v>1</v>
      </c>
      <c r="BD662" s="191">
        <f t="shared" si="499"/>
        <v>0</v>
      </c>
      <c r="BE662" s="191">
        <f t="shared" si="538"/>
        <v>0</v>
      </c>
      <c r="BF662" s="210">
        <f t="shared" si="539"/>
        <v>0</v>
      </c>
      <c r="BG662" s="211">
        <f t="shared" si="540"/>
        <v>0</v>
      </c>
      <c r="BH662" s="289"/>
      <c r="BI662" s="289"/>
      <c r="BJ662" s="228"/>
      <c r="BK662" s="228"/>
      <c r="BL662" s="233" t="str">
        <f t="shared" si="541"/>
        <v>03</v>
      </c>
    </row>
    <row r="663" spans="1:64" ht="12" customHeight="1">
      <c r="A663" s="333" t="s">
        <v>690</v>
      </c>
      <c r="B663" s="381" t="s">
        <v>433</v>
      </c>
      <c r="C663" s="333" t="s">
        <v>662</v>
      </c>
      <c r="D663" s="381" t="s">
        <v>401</v>
      </c>
      <c r="E663" s="381" t="s">
        <v>1110</v>
      </c>
      <c r="F663" s="381" t="s">
        <v>586</v>
      </c>
      <c r="G663" s="381" t="s">
        <v>389</v>
      </c>
      <c r="H663" s="100" t="s">
        <v>653</v>
      </c>
      <c r="I663" s="381" t="s">
        <v>505</v>
      </c>
      <c r="J663" s="382">
        <v>6500</v>
      </c>
      <c r="K663" s="382">
        <v>6500</v>
      </c>
      <c r="L663" s="191" t="str">
        <f t="shared" si="500"/>
        <v>908014200310322008002024422601</v>
      </c>
      <c r="M663" s="192">
        <f t="array" ref="M663">IF(COUNT(SEARCH(Удалить_Роспись_КВСР,$B663)*SEARCH(Удалить_Роспись_ПБС,$C663)*SEARCH(Удалить_Роспись_КФСР, $D663)*SEARCH(Удалить_Роспись_КЦСР,$E663)*SEARCH(Удалить_Роспись_КВР,$F663)*SEARCH(Удалить_Роспись_ЭК,$H663)*SEARCH(Удалить_Роспись_КР,$I663))&gt;0,0,1)</f>
        <v>1</v>
      </c>
      <c r="N663" s="192">
        <v>0</v>
      </c>
      <c r="O663" s="192" t="str">
        <f t="shared" si="501"/>
        <v/>
      </c>
      <c r="P663" s="192" t="str">
        <f t="shared" si="542"/>
        <v/>
      </c>
      <c r="Q663" s="300" t="str">
        <f t="shared" si="502"/>
        <v/>
      </c>
      <c r="R663" s="300" t="str">
        <f t="shared" si="503"/>
        <v/>
      </c>
      <c r="S663" s="300" t="str">
        <f t="shared" si="504"/>
        <v/>
      </c>
      <c r="T663" s="192" t="str">
        <f t="shared" si="505"/>
        <v/>
      </c>
      <c r="U663" s="303" t="str">
        <f t="shared" si="506"/>
        <v/>
      </c>
      <c r="V663" s="300" t="str">
        <f t="shared" si="507"/>
        <v/>
      </c>
      <c r="W663" s="192" t="str">
        <f t="shared" si="508"/>
        <v/>
      </c>
      <c r="X663" s="303" t="str">
        <f t="shared" si="509"/>
        <v/>
      </c>
      <c r="Y663" s="300" t="str">
        <f t="shared" si="510"/>
        <v/>
      </c>
      <c r="Z663" s="300" t="str">
        <f t="shared" si="511"/>
        <v/>
      </c>
      <c r="AA663" s="303" t="str">
        <f t="shared" si="512"/>
        <v/>
      </c>
      <c r="AB663" s="300" t="str">
        <f t="shared" si="513"/>
        <v/>
      </c>
      <c r="AC663" s="300" t="str">
        <f t="shared" si="514"/>
        <v/>
      </c>
      <c r="AD663" s="300" t="str">
        <f t="shared" si="515"/>
        <v/>
      </c>
      <c r="AE663" s="192" t="str">
        <f t="shared" si="516"/>
        <v/>
      </c>
      <c r="AF663" s="192" t="str">
        <f t="shared" si="517"/>
        <v/>
      </c>
      <c r="AG663" s="192"/>
      <c r="AJ663" s="300" t="str">
        <f t="shared" si="518"/>
        <v/>
      </c>
      <c r="AK663" s="300" t="str">
        <f t="shared" si="519"/>
        <v/>
      </c>
      <c r="AL663" s="300" t="str">
        <f t="shared" si="520"/>
        <v/>
      </c>
      <c r="AM663" s="300" t="str">
        <f t="shared" si="521"/>
        <v/>
      </c>
      <c r="AN663" s="300" t="str">
        <f t="shared" si="522"/>
        <v/>
      </c>
      <c r="AO663" s="300" t="str">
        <f t="shared" si="523"/>
        <v/>
      </c>
      <c r="AP663" s="300" t="str">
        <f t="shared" si="524"/>
        <v/>
      </c>
      <c r="AQ663" s="300" t="str">
        <f t="shared" si="525"/>
        <v/>
      </c>
      <c r="AR663" s="306" t="str">
        <f t="shared" si="526"/>
        <v/>
      </c>
      <c r="AS663" s="300" t="str">
        <f t="shared" si="527"/>
        <v/>
      </c>
      <c r="AT663" s="300" t="str">
        <f t="shared" si="528"/>
        <v/>
      </c>
      <c r="AU663" s="192" t="str">
        <f t="shared" si="529"/>
        <v>рбс</v>
      </c>
      <c r="AV663" s="192" t="str">
        <f t="shared" si="530"/>
        <v>рбс90801420общпро</v>
      </c>
      <c r="AW663" s="191">
        <f t="shared" si="531"/>
        <v>6500</v>
      </c>
      <c r="AX663" s="191">
        <f t="shared" si="532"/>
        <v>6500</v>
      </c>
      <c r="AY663" s="191">
        <f t="shared" si="533"/>
        <v>0</v>
      </c>
      <c r="AZ663" s="191">
        <f t="shared" si="534"/>
        <v>0</v>
      </c>
      <c r="BA663" s="193">
        <f t="shared" si="535"/>
        <v>1</v>
      </c>
      <c r="BB663" s="193">
        <f t="shared" si="536"/>
        <v>1</v>
      </c>
      <c r="BC663" s="193">
        <f t="shared" si="537"/>
        <v>1</v>
      </c>
      <c r="BD663" s="191">
        <f t="shared" si="499"/>
        <v>0</v>
      </c>
      <c r="BE663" s="191">
        <f t="shared" si="538"/>
        <v>0</v>
      </c>
      <c r="BF663" s="210">
        <f t="shared" si="539"/>
        <v>0</v>
      </c>
      <c r="BG663" s="211">
        <f t="shared" si="540"/>
        <v>0</v>
      </c>
      <c r="BH663" s="289"/>
      <c r="BI663" s="289"/>
      <c r="BJ663" s="228"/>
      <c r="BK663" s="228"/>
      <c r="BL663" s="233" t="str">
        <f t="shared" si="541"/>
        <v>03</v>
      </c>
    </row>
    <row r="664" spans="1:64" ht="12" customHeight="1">
      <c r="A664" s="333" t="s">
        <v>690</v>
      </c>
      <c r="B664" s="381" t="s">
        <v>433</v>
      </c>
      <c r="C664" s="333" t="s">
        <v>662</v>
      </c>
      <c r="D664" s="381" t="s">
        <v>401</v>
      </c>
      <c r="E664" s="381" t="s">
        <v>1111</v>
      </c>
      <c r="F664" s="381" t="s">
        <v>586</v>
      </c>
      <c r="G664" s="381" t="s">
        <v>394</v>
      </c>
      <c r="H664" s="100" t="s">
        <v>653</v>
      </c>
      <c r="I664" s="381" t="s">
        <v>505</v>
      </c>
      <c r="J664" s="382">
        <v>2091</v>
      </c>
      <c r="K664" s="382">
        <v>2091</v>
      </c>
      <c r="L664" s="191" t="str">
        <f t="shared" si="500"/>
        <v>90801420031032200S412024422501</v>
      </c>
      <c r="M664" s="192">
        <f t="array" ref="M664">IF(COUNT(SEARCH(Удалить_Роспись_КВСР,$B664)*SEARCH(Удалить_Роспись_ПБС,$C664)*SEARCH(Удалить_Роспись_КФСР, $D664)*SEARCH(Удалить_Роспись_КЦСР,$E664)*SEARCH(Удалить_Роспись_КВР,$F664)*SEARCH(Удалить_Роспись_ЭК,$H664)*SEARCH(Удалить_Роспись_КР,$I664))&gt;0,0,1)</f>
        <v>0</v>
      </c>
      <c r="N664" s="192">
        <v>0</v>
      </c>
      <c r="O664" s="192" t="str">
        <f t="shared" si="501"/>
        <v/>
      </c>
      <c r="P664" s="192" t="str">
        <f t="shared" si="542"/>
        <v/>
      </c>
      <c r="Q664" s="300" t="str">
        <f t="shared" si="502"/>
        <v/>
      </c>
      <c r="R664" s="300" t="str">
        <f t="shared" si="503"/>
        <v/>
      </c>
      <c r="S664" s="300" t="str">
        <f t="shared" si="504"/>
        <v/>
      </c>
      <c r="T664" s="192" t="str">
        <f t="shared" si="505"/>
        <v/>
      </c>
      <c r="U664" s="303" t="str">
        <f t="shared" si="506"/>
        <v/>
      </c>
      <c r="V664" s="300" t="str">
        <f t="shared" si="507"/>
        <v/>
      </c>
      <c r="W664" s="192" t="str">
        <f t="shared" si="508"/>
        <v/>
      </c>
      <c r="X664" s="303" t="str">
        <f t="shared" si="509"/>
        <v/>
      </c>
      <c r="Y664" s="300" t="str">
        <f t="shared" si="510"/>
        <v/>
      </c>
      <c r="Z664" s="300" t="str">
        <f t="shared" si="511"/>
        <v/>
      </c>
      <c r="AA664" s="303" t="str">
        <f t="shared" si="512"/>
        <v/>
      </c>
      <c r="AB664" s="300" t="str">
        <f t="shared" si="513"/>
        <v/>
      </c>
      <c r="AC664" s="300" t="str">
        <f t="shared" si="514"/>
        <v/>
      </c>
      <c r="AD664" s="300" t="str">
        <f t="shared" si="515"/>
        <v/>
      </c>
      <c r="AE664" s="192" t="str">
        <f t="shared" si="516"/>
        <v/>
      </c>
      <c r="AF664" s="192" t="str">
        <f t="shared" si="517"/>
        <v/>
      </c>
      <c r="AG664" s="192"/>
      <c r="AJ664" s="300" t="str">
        <f t="shared" si="518"/>
        <v/>
      </c>
      <c r="AK664" s="300" t="str">
        <f t="shared" si="519"/>
        <v/>
      </c>
      <c r="AL664" s="300" t="str">
        <f t="shared" si="520"/>
        <v/>
      </c>
      <c r="AM664" s="300" t="str">
        <f t="shared" si="521"/>
        <v/>
      </c>
      <c r="AN664" s="300" t="str">
        <f t="shared" si="522"/>
        <v/>
      </c>
      <c r="AO664" s="300" t="str">
        <f t="shared" si="523"/>
        <v/>
      </c>
      <c r="AP664" s="300" t="str">
        <f t="shared" si="524"/>
        <v/>
      </c>
      <c r="AQ664" s="300" t="str">
        <f t="shared" si="525"/>
        <v/>
      </c>
      <c r="AR664" s="306" t="str">
        <f t="shared" si="526"/>
        <v/>
      </c>
      <c r="AS664" s="300" t="str">
        <f t="shared" si="527"/>
        <v/>
      </c>
      <c r="AT664" s="300" t="str">
        <f t="shared" si="528"/>
        <v/>
      </c>
      <c r="AU664" s="192" t="str">
        <f t="shared" si="529"/>
        <v>рбс</v>
      </c>
      <c r="AV664" s="192" t="str">
        <f t="shared" si="530"/>
        <v>рбс90801420общпро</v>
      </c>
      <c r="AW664" s="191">
        <f t="shared" si="531"/>
        <v>0</v>
      </c>
      <c r="AX664" s="191">
        <f t="shared" si="532"/>
        <v>0</v>
      </c>
      <c r="AY664" s="191">
        <f t="shared" si="533"/>
        <v>0</v>
      </c>
      <c r="AZ664" s="191">
        <f t="shared" si="534"/>
        <v>0</v>
      </c>
      <c r="BA664" s="193">
        <f t="shared" si="535"/>
        <v>1</v>
      </c>
      <c r="BB664" s="193">
        <f t="shared" si="536"/>
        <v>1</v>
      </c>
      <c r="BC664" s="193">
        <f t="shared" si="537"/>
        <v>1</v>
      </c>
      <c r="BD664" s="191">
        <f t="shared" si="499"/>
        <v>0</v>
      </c>
      <c r="BE664" s="191">
        <f t="shared" si="538"/>
        <v>0</v>
      </c>
      <c r="BF664" s="210">
        <f t="shared" si="539"/>
        <v>0</v>
      </c>
      <c r="BG664" s="211">
        <f t="shared" si="540"/>
        <v>0</v>
      </c>
      <c r="BH664" s="289"/>
      <c r="BI664" s="289"/>
      <c r="BJ664" s="228"/>
      <c r="BK664" s="228"/>
      <c r="BL664" s="233" t="str">
        <f t="shared" si="541"/>
        <v>03</v>
      </c>
    </row>
    <row r="665" spans="1:64" ht="12" hidden="1" customHeight="1">
      <c r="A665" s="333" t="s">
        <v>690</v>
      </c>
      <c r="B665" s="381" t="s">
        <v>433</v>
      </c>
      <c r="C665" s="333" t="s">
        <v>662</v>
      </c>
      <c r="D665" s="381" t="s">
        <v>462</v>
      </c>
      <c r="E665" s="381" t="s">
        <v>1112</v>
      </c>
      <c r="F665" s="381" t="s">
        <v>586</v>
      </c>
      <c r="G665" s="381" t="s">
        <v>394</v>
      </c>
      <c r="H665" s="100" t="s">
        <v>653</v>
      </c>
      <c r="I665" s="381" t="s">
        <v>339</v>
      </c>
      <c r="J665" s="382">
        <v>1500000</v>
      </c>
      <c r="K665" s="382">
        <v>200000</v>
      </c>
      <c r="L665" s="191" t="str">
        <f t="shared" si="500"/>
        <v>908014200409321007393024422510</v>
      </c>
      <c r="M665" s="192">
        <f t="array" ref="M665">IF(COUNT(SEARCH(Удалить_Роспись_КВСР,$B665)*SEARCH(Удалить_Роспись_ПБС,$C665)*SEARCH(Удалить_Роспись_КФСР, $D665)*SEARCH(Удалить_Роспись_КЦСР,$E665)*SEARCH(Удалить_Роспись_КВР,$F665)*SEARCH(Удалить_Роспись_ЭК,$H665)*SEARCH(Удалить_Роспись_КР,$I665))&gt;0,0,1)</f>
        <v>0</v>
      </c>
      <c r="N665" s="192">
        <v>0</v>
      </c>
      <c r="O665" s="192" t="str">
        <f t="shared" si="501"/>
        <v/>
      </c>
      <c r="P665" s="192" t="str">
        <f t="shared" si="542"/>
        <v/>
      </c>
      <c r="Q665" s="300" t="str">
        <f t="shared" si="502"/>
        <v/>
      </c>
      <c r="R665" s="300" t="str">
        <f t="shared" si="503"/>
        <v/>
      </c>
      <c r="S665" s="300" t="str">
        <f t="shared" si="504"/>
        <v/>
      </c>
      <c r="T665" s="192" t="str">
        <f t="shared" si="505"/>
        <v/>
      </c>
      <c r="U665" s="303" t="str">
        <f t="shared" si="506"/>
        <v/>
      </c>
      <c r="V665" s="300" t="str">
        <f t="shared" si="507"/>
        <v/>
      </c>
      <c r="W665" s="192" t="str">
        <f t="shared" si="508"/>
        <v/>
      </c>
      <c r="X665" s="303" t="str">
        <f t="shared" si="509"/>
        <v/>
      </c>
      <c r="Y665" s="300" t="str">
        <f t="shared" si="510"/>
        <v/>
      </c>
      <c r="Z665" s="300" t="str">
        <f t="shared" si="511"/>
        <v/>
      </c>
      <c r="AA665" s="303" t="str">
        <f t="shared" si="512"/>
        <v/>
      </c>
      <c r="AB665" s="300" t="str">
        <f t="shared" si="513"/>
        <v/>
      </c>
      <c r="AC665" s="300" t="str">
        <f t="shared" si="514"/>
        <v/>
      </c>
      <c r="AD665" s="300" t="str">
        <f t="shared" si="515"/>
        <v/>
      </c>
      <c r="AE665" s="192" t="str">
        <f t="shared" si="516"/>
        <v/>
      </c>
      <c r="AF665" s="192" t="str">
        <f t="shared" si="517"/>
        <v/>
      </c>
      <c r="AG665" s="192"/>
      <c r="AJ665" s="300" t="str">
        <f t="shared" si="518"/>
        <v/>
      </c>
      <c r="AK665" s="300" t="str">
        <f t="shared" si="519"/>
        <v/>
      </c>
      <c r="AL665" s="300" t="str">
        <f t="shared" si="520"/>
        <v>бла</v>
      </c>
      <c r="AM665" s="300" t="str">
        <f t="shared" si="521"/>
        <v/>
      </c>
      <c r="AN665" s="300" t="str">
        <f t="shared" si="522"/>
        <v/>
      </c>
      <c r="AO665" s="300" t="str">
        <f t="shared" si="523"/>
        <v/>
      </c>
      <c r="AP665" s="300" t="str">
        <f t="shared" si="524"/>
        <v/>
      </c>
      <c r="AQ665" s="300" t="str">
        <f t="shared" si="525"/>
        <v/>
      </c>
      <c r="AR665" s="306" t="str">
        <f t="shared" si="526"/>
        <v/>
      </c>
      <c r="AS665" s="300" t="str">
        <f t="shared" si="527"/>
        <v/>
      </c>
      <c r="AT665" s="300" t="str">
        <f t="shared" si="528"/>
        <v/>
      </c>
      <c r="AU665" s="192" t="str">
        <f t="shared" si="529"/>
        <v>бла</v>
      </c>
      <c r="AV665" s="192" t="str">
        <f t="shared" si="530"/>
        <v>бла90801420общпро</v>
      </c>
      <c r="AW665" s="191">
        <f t="shared" si="531"/>
        <v>0</v>
      </c>
      <c r="AX665" s="191">
        <f t="shared" si="532"/>
        <v>0</v>
      </c>
      <c r="AY665" s="191">
        <f t="shared" si="533"/>
        <v>0</v>
      </c>
      <c r="AZ665" s="191">
        <f t="shared" si="534"/>
        <v>0</v>
      </c>
      <c r="BA665" s="193">
        <f t="shared" si="535"/>
        <v>1</v>
      </c>
      <c r="BB665" s="193">
        <f t="shared" si="536"/>
        <v>1</v>
      </c>
      <c r="BC665" s="193">
        <f t="shared" si="537"/>
        <v>1</v>
      </c>
      <c r="BD665" s="191">
        <f t="shared" si="499"/>
        <v>0</v>
      </c>
      <c r="BE665" s="191">
        <f t="shared" si="538"/>
        <v>0</v>
      </c>
      <c r="BF665" s="210">
        <f t="shared" si="539"/>
        <v>0</v>
      </c>
      <c r="BG665" s="211">
        <f t="shared" si="540"/>
        <v>0</v>
      </c>
      <c r="BH665" s="289"/>
      <c r="BI665" s="289"/>
      <c r="BJ665" s="228"/>
      <c r="BK665" s="228"/>
      <c r="BL665" s="233" t="str">
        <f t="shared" si="541"/>
        <v>04</v>
      </c>
    </row>
    <row r="666" spans="1:64" ht="12" customHeight="1">
      <c r="A666" s="333" t="s">
        <v>690</v>
      </c>
      <c r="B666" s="381" t="s">
        <v>433</v>
      </c>
      <c r="C666" s="333" t="s">
        <v>662</v>
      </c>
      <c r="D666" s="381" t="s">
        <v>462</v>
      </c>
      <c r="E666" s="381" t="s">
        <v>1113</v>
      </c>
      <c r="F666" s="381" t="s">
        <v>586</v>
      </c>
      <c r="G666" s="381" t="s">
        <v>394</v>
      </c>
      <c r="H666" s="100" t="s">
        <v>653</v>
      </c>
      <c r="I666" s="381" t="s">
        <v>505</v>
      </c>
      <c r="J666" s="382">
        <v>70461.320000000007</v>
      </c>
      <c r="K666" s="382">
        <v>0</v>
      </c>
      <c r="L666" s="191" t="str">
        <f t="shared" si="500"/>
        <v>908014200409321008001024422501</v>
      </c>
      <c r="M666" s="192">
        <f t="array" ref="M666">IF(COUNT(SEARCH(Удалить_Роспись_КВСР,$B666)*SEARCH(Удалить_Роспись_ПБС,$C666)*SEARCH(Удалить_Роспись_КФСР, $D666)*SEARCH(Удалить_Роспись_КЦСР,$E666)*SEARCH(Удалить_Роспись_КВР,$F666)*SEARCH(Удалить_Роспись_ЭК,$H666)*SEARCH(Удалить_Роспись_КР,$I666))&gt;0,0,1)</f>
        <v>1</v>
      </c>
      <c r="N666" s="192">
        <v>0</v>
      </c>
      <c r="O666" s="192" t="str">
        <f t="shared" si="501"/>
        <v/>
      </c>
      <c r="P666" s="192" t="str">
        <f t="shared" si="542"/>
        <v/>
      </c>
      <c r="Q666" s="300" t="str">
        <f t="shared" si="502"/>
        <v/>
      </c>
      <c r="R666" s="300" t="str">
        <f t="shared" si="503"/>
        <v/>
      </c>
      <c r="S666" s="300" t="str">
        <f t="shared" si="504"/>
        <v/>
      </c>
      <c r="T666" s="192" t="str">
        <f t="shared" si="505"/>
        <v/>
      </c>
      <c r="U666" s="303" t="str">
        <f t="shared" si="506"/>
        <v/>
      </c>
      <c r="V666" s="300" t="str">
        <f t="shared" si="507"/>
        <v/>
      </c>
      <c r="W666" s="192" t="str">
        <f t="shared" si="508"/>
        <v/>
      </c>
      <c r="X666" s="303" t="str">
        <f t="shared" si="509"/>
        <v/>
      </c>
      <c r="Y666" s="300" t="str">
        <f t="shared" si="510"/>
        <v/>
      </c>
      <c r="Z666" s="300" t="str">
        <f t="shared" si="511"/>
        <v/>
      </c>
      <c r="AA666" s="303" t="str">
        <f t="shared" si="512"/>
        <v/>
      </c>
      <c r="AB666" s="300" t="str">
        <f t="shared" si="513"/>
        <v/>
      </c>
      <c r="AC666" s="300" t="str">
        <f t="shared" si="514"/>
        <v/>
      </c>
      <c r="AD666" s="300" t="str">
        <f t="shared" si="515"/>
        <v/>
      </c>
      <c r="AE666" s="192" t="str">
        <f t="shared" si="516"/>
        <v/>
      </c>
      <c r="AF666" s="192" t="str">
        <f t="shared" si="517"/>
        <v/>
      </c>
      <c r="AG666" s="192"/>
      <c r="AJ666" s="300" t="str">
        <f t="shared" si="518"/>
        <v/>
      </c>
      <c r="AK666" s="300" t="str">
        <f t="shared" si="519"/>
        <v/>
      </c>
      <c r="AL666" s="300" t="str">
        <f t="shared" si="520"/>
        <v>бла</v>
      </c>
      <c r="AM666" s="300" t="str">
        <f t="shared" si="521"/>
        <v/>
      </c>
      <c r="AN666" s="300" t="str">
        <f t="shared" si="522"/>
        <v/>
      </c>
      <c r="AO666" s="300" t="str">
        <f t="shared" si="523"/>
        <v/>
      </c>
      <c r="AP666" s="300" t="str">
        <f t="shared" si="524"/>
        <v/>
      </c>
      <c r="AQ666" s="300" t="str">
        <f t="shared" si="525"/>
        <v/>
      </c>
      <c r="AR666" s="306" t="str">
        <f t="shared" si="526"/>
        <v/>
      </c>
      <c r="AS666" s="300" t="str">
        <f t="shared" si="527"/>
        <v/>
      </c>
      <c r="AT666" s="300" t="str">
        <f t="shared" si="528"/>
        <v/>
      </c>
      <c r="AU666" s="192" t="str">
        <f t="shared" si="529"/>
        <v>бла</v>
      </c>
      <c r="AV666" s="192" t="str">
        <f t="shared" si="530"/>
        <v>бла90801420общпро</v>
      </c>
      <c r="AW666" s="191">
        <f t="shared" si="531"/>
        <v>70461.320000000007</v>
      </c>
      <c r="AX666" s="191">
        <f t="shared" si="532"/>
        <v>0</v>
      </c>
      <c r="AY666" s="191">
        <f t="shared" si="533"/>
        <v>0</v>
      </c>
      <c r="AZ666" s="191">
        <f t="shared" si="534"/>
        <v>0</v>
      </c>
      <c r="BA666" s="193">
        <f t="shared" si="535"/>
        <v>1</v>
      </c>
      <c r="BB666" s="193">
        <f t="shared" si="536"/>
        <v>1</v>
      </c>
      <c r="BC666" s="193">
        <f t="shared" si="537"/>
        <v>1</v>
      </c>
      <c r="BD666" s="191">
        <f t="shared" si="499"/>
        <v>0</v>
      </c>
      <c r="BE666" s="191">
        <f t="shared" si="538"/>
        <v>0</v>
      </c>
      <c r="BF666" s="210">
        <f t="shared" si="539"/>
        <v>0</v>
      </c>
      <c r="BG666" s="211">
        <f t="shared" si="540"/>
        <v>0</v>
      </c>
      <c r="BH666" s="289"/>
      <c r="BI666" s="289"/>
      <c r="BJ666" s="228"/>
      <c r="BK666" s="228"/>
      <c r="BL666" s="233" t="str">
        <f t="shared" si="541"/>
        <v>04</v>
      </c>
    </row>
    <row r="667" spans="1:64" ht="12" customHeight="1">
      <c r="A667" s="333" t="s">
        <v>690</v>
      </c>
      <c r="B667" s="381" t="s">
        <v>433</v>
      </c>
      <c r="C667" s="333" t="s">
        <v>662</v>
      </c>
      <c r="D667" s="381" t="s">
        <v>462</v>
      </c>
      <c r="E667" s="381" t="s">
        <v>1113</v>
      </c>
      <c r="F667" s="381" t="s">
        <v>586</v>
      </c>
      <c r="G667" s="381" t="s">
        <v>389</v>
      </c>
      <c r="H667" s="100" t="s">
        <v>653</v>
      </c>
      <c r="I667" s="381" t="s">
        <v>505</v>
      </c>
      <c r="J667" s="382">
        <v>99980</v>
      </c>
      <c r="K667" s="382">
        <v>99980</v>
      </c>
      <c r="L667" s="191" t="str">
        <f t="shared" si="500"/>
        <v>908014200409321008001024422601</v>
      </c>
      <c r="M667" s="192">
        <f t="array" ref="M667">IF(COUNT(SEARCH(Удалить_Роспись_КВСР,$B667)*SEARCH(Удалить_Роспись_ПБС,$C667)*SEARCH(Удалить_Роспись_КФСР, $D667)*SEARCH(Удалить_Роспись_КЦСР,$E667)*SEARCH(Удалить_Роспись_КВР,$F667)*SEARCH(Удалить_Роспись_ЭК,$H667)*SEARCH(Удалить_Роспись_КР,$I667))&gt;0,0,1)</f>
        <v>1</v>
      </c>
      <c r="N667" s="192">
        <v>0</v>
      </c>
      <c r="O667" s="192" t="str">
        <f t="shared" si="501"/>
        <v/>
      </c>
      <c r="P667" s="192" t="str">
        <f t="shared" si="542"/>
        <v/>
      </c>
      <c r="Q667" s="300" t="str">
        <f t="shared" si="502"/>
        <v/>
      </c>
      <c r="R667" s="300" t="str">
        <f t="shared" si="503"/>
        <v/>
      </c>
      <c r="S667" s="300" t="str">
        <f t="shared" si="504"/>
        <v/>
      </c>
      <c r="T667" s="192" t="str">
        <f t="shared" si="505"/>
        <v/>
      </c>
      <c r="U667" s="303" t="str">
        <f t="shared" si="506"/>
        <v/>
      </c>
      <c r="V667" s="300" t="str">
        <f t="shared" si="507"/>
        <v/>
      </c>
      <c r="W667" s="192" t="str">
        <f t="shared" si="508"/>
        <v/>
      </c>
      <c r="X667" s="303" t="str">
        <f t="shared" si="509"/>
        <v/>
      </c>
      <c r="Y667" s="300" t="str">
        <f t="shared" si="510"/>
        <v/>
      </c>
      <c r="Z667" s="300" t="str">
        <f t="shared" si="511"/>
        <v/>
      </c>
      <c r="AA667" s="303" t="str">
        <f t="shared" si="512"/>
        <v/>
      </c>
      <c r="AB667" s="300" t="str">
        <f t="shared" si="513"/>
        <v/>
      </c>
      <c r="AC667" s="300" t="str">
        <f t="shared" si="514"/>
        <v/>
      </c>
      <c r="AD667" s="300" t="str">
        <f t="shared" si="515"/>
        <v/>
      </c>
      <c r="AE667" s="192" t="str">
        <f t="shared" si="516"/>
        <v/>
      </c>
      <c r="AF667" s="192" t="str">
        <f t="shared" si="517"/>
        <v/>
      </c>
      <c r="AG667" s="192"/>
      <c r="AJ667" s="300" t="str">
        <f t="shared" si="518"/>
        <v/>
      </c>
      <c r="AK667" s="300" t="str">
        <f t="shared" si="519"/>
        <v/>
      </c>
      <c r="AL667" s="300" t="str">
        <f t="shared" si="520"/>
        <v>бла</v>
      </c>
      <c r="AM667" s="300" t="str">
        <f t="shared" si="521"/>
        <v/>
      </c>
      <c r="AN667" s="300" t="str">
        <f t="shared" si="522"/>
        <v/>
      </c>
      <c r="AO667" s="300" t="str">
        <f t="shared" si="523"/>
        <v/>
      </c>
      <c r="AP667" s="300" t="str">
        <f t="shared" si="524"/>
        <v/>
      </c>
      <c r="AQ667" s="300" t="str">
        <f t="shared" si="525"/>
        <v/>
      </c>
      <c r="AR667" s="306" t="str">
        <f t="shared" si="526"/>
        <v/>
      </c>
      <c r="AS667" s="300" t="str">
        <f t="shared" si="527"/>
        <v/>
      </c>
      <c r="AT667" s="300" t="str">
        <f t="shared" si="528"/>
        <v/>
      </c>
      <c r="AU667" s="192" t="str">
        <f t="shared" si="529"/>
        <v>бла</v>
      </c>
      <c r="AV667" s="192" t="str">
        <f t="shared" si="530"/>
        <v>бла90801420общпро</v>
      </c>
      <c r="AW667" s="191">
        <f t="shared" si="531"/>
        <v>99980</v>
      </c>
      <c r="AX667" s="191">
        <f t="shared" si="532"/>
        <v>99980</v>
      </c>
      <c r="AY667" s="191">
        <f t="shared" si="533"/>
        <v>0</v>
      </c>
      <c r="AZ667" s="191">
        <f t="shared" si="534"/>
        <v>0</v>
      </c>
      <c r="BA667" s="193">
        <f t="shared" si="535"/>
        <v>1</v>
      </c>
      <c r="BB667" s="193">
        <f t="shared" si="536"/>
        <v>1</v>
      </c>
      <c r="BC667" s="193">
        <f t="shared" si="537"/>
        <v>1</v>
      </c>
      <c r="BD667" s="191">
        <f t="shared" si="499"/>
        <v>0</v>
      </c>
      <c r="BE667" s="191">
        <f t="shared" si="538"/>
        <v>0</v>
      </c>
      <c r="BF667" s="210">
        <f t="shared" si="539"/>
        <v>0</v>
      </c>
      <c r="BG667" s="211">
        <f t="shared" si="540"/>
        <v>0</v>
      </c>
      <c r="BH667" s="289"/>
      <c r="BI667" s="289"/>
      <c r="BJ667" s="228"/>
      <c r="BK667" s="228"/>
      <c r="BL667" s="233" t="str">
        <f t="shared" si="541"/>
        <v>04</v>
      </c>
    </row>
    <row r="668" spans="1:64" ht="12" customHeight="1">
      <c r="A668" s="333" t="s">
        <v>690</v>
      </c>
      <c r="B668" s="381" t="s">
        <v>433</v>
      </c>
      <c r="C668" s="333" t="s">
        <v>662</v>
      </c>
      <c r="D668" s="381" t="s">
        <v>462</v>
      </c>
      <c r="E668" s="381" t="s">
        <v>1114</v>
      </c>
      <c r="F668" s="381" t="s">
        <v>586</v>
      </c>
      <c r="G668" s="381" t="s">
        <v>394</v>
      </c>
      <c r="H668" s="100" t="s">
        <v>653</v>
      </c>
      <c r="I668" s="381" t="s">
        <v>505</v>
      </c>
      <c r="J668" s="382">
        <v>15290</v>
      </c>
      <c r="K668" s="382">
        <v>2000</v>
      </c>
      <c r="L668" s="191" t="str">
        <f t="shared" si="500"/>
        <v>90801420040932100S393024422501</v>
      </c>
      <c r="M668" s="192">
        <f t="array" ref="M668">IF(COUNT(SEARCH(Удалить_Роспись_КВСР,$B668)*SEARCH(Удалить_Роспись_ПБС,$C668)*SEARCH(Удалить_Роспись_КФСР, $D668)*SEARCH(Удалить_Роспись_КЦСР,$E668)*SEARCH(Удалить_Роспись_КВР,$F668)*SEARCH(Удалить_Роспись_ЭК,$H668)*SEARCH(Удалить_Роспись_КР,$I668))&gt;0,0,1)</f>
        <v>0</v>
      </c>
      <c r="N668" s="192">
        <v>0</v>
      </c>
      <c r="O668" s="192" t="str">
        <f t="shared" si="501"/>
        <v/>
      </c>
      <c r="P668" s="192" t="str">
        <f t="shared" si="542"/>
        <v/>
      </c>
      <c r="Q668" s="300" t="str">
        <f t="shared" si="502"/>
        <v/>
      </c>
      <c r="R668" s="300" t="str">
        <f t="shared" si="503"/>
        <v/>
      </c>
      <c r="S668" s="300" t="str">
        <f t="shared" si="504"/>
        <v/>
      </c>
      <c r="T668" s="192" t="str">
        <f t="shared" si="505"/>
        <v/>
      </c>
      <c r="U668" s="303" t="str">
        <f t="shared" si="506"/>
        <v/>
      </c>
      <c r="V668" s="300" t="str">
        <f t="shared" si="507"/>
        <v/>
      </c>
      <c r="W668" s="192" t="str">
        <f t="shared" si="508"/>
        <v/>
      </c>
      <c r="X668" s="303" t="str">
        <f t="shared" si="509"/>
        <v/>
      </c>
      <c r="Y668" s="300" t="str">
        <f t="shared" si="510"/>
        <v/>
      </c>
      <c r="Z668" s="300" t="str">
        <f t="shared" si="511"/>
        <v/>
      </c>
      <c r="AA668" s="303" t="str">
        <f t="shared" si="512"/>
        <v/>
      </c>
      <c r="AB668" s="300" t="str">
        <f t="shared" si="513"/>
        <v/>
      </c>
      <c r="AC668" s="300" t="str">
        <f t="shared" si="514"/>
        <v/>
      </c>
      <c r="AD668" s="300" t="str">
        <f t="shared" si="515"/>
        <v/>
      </c>
      <c r="AE668" s="192" t="str">
        <f t="shared" si="516"/>
        <v/>
      </c>
      <c r="AF668" s="192" t="str">
        <f t="shared" si="517"/>
        <v/>
      </c>
      <c r="AG668" s="192"/>
      <c r="AJ668" s="300" t="str">
        <f t="shared" si="518"/>
        <v/>
      </c>
      <c r="AK668" s="300" t="str">
        <f t="shared" si="519"/>
        <v/>
      </c>
      <c r="AL668" s="300" t="str">
        <f t="shared" si="520"/>
        <v>бла</v>
      </c>
      <c r="AM668" s="300" t="str">
        <f t="shared" si="521"/>
        <v/>
      </c>
      <c r="AN668" s="300" t="str">
        <f t="shared" si="522"/>
        <v/>
      </c>
      <c r="AO668" s="300" t="str">
        <f t="shared" si="523"/>
        <v/>
      </c>
      <c r="AP668" s="300" t="str">
        <f t="shared" si="524"/>
        <v/>
      </c>
      <c r="AQ668" s="300" t="str">
        <f t="shared" si="525"/>
        <v/>
      </c>
      <c r="AR668" s="306" t="str">
        <f t="shared" si="526"/>
        <v/>
      </c>
      <c r="AS668" s="300" t="str">
        <f t="shared" si="527"/>
        <v/>
      </c>
      <c r="AT668" s="300" t="str">
        <f t="shared" si="528"/>
        <v/>
      </c>
      <c r="AU668" s="192" t="str">
        <f t="shared" si="529"/>
        <v>бла</v>
      </c>
      <c r="AV668" s="192" t="str">
        <f t="shared" si="530"/>
        <v>бла90801420общпро</v>
      </c>
      <c r="AW668" s="191">
        <f t="shared" si="531"/>
        <v>0</v>
      </c>
      <c r="AX668" s="191">
        <f t="shared" si="532"/>
        <v>0</v>
      </c>
      <c r="AY668" s="191">
        <f t="shared" si="533"/>
        <v>0</v>
      </c>
      <c r="AZ668" s="191">
        <f t="shared" si="534"/>
        <v>0</v>
      </c>
      <c r="BA668" s="193">
        <f t="shared" si="535"/>
        <v>1</v>
      </c>
      <c r="BB668" s="193">
        <f t="shared" si="536"/>
        <v>1</v>
      </c>
      <c r="BC668" s="193">
        <f t="shared" si="537"/>
        <v>1</v>
      </c>
      <c r="BD668" s="191">
        <f t="shared" si="499"/>
        <v>0</v>
      </c>
      <c r="BE668" s="191">
        <f t="shared" si="538"/>
        <v>0</v>
      </c>
      <c r="BF668" s="210">
        <f t="shared" si="539"/>
        <v>0</v>
      </c>
      <c r="BG668" s="211">
        <f t="shared" si="540"/>
        <v>0</v>
      </c>
      <c r="BH668" s="289"/>
      <c r="BI668" s="289"/>
      <c r="BJ668" s="228"/>
      <c r="BK668" s="228"/>
      <c r="BL668" s="233" t="str">
        <f t="shared" si="541"/>
        <v>04</v>
      </c>
    </row>
    <row r="669" spans="1:64" ht="12" customHeight="1">
      <c r="A669" s="333" t="s">
        <v>690</v>
      </c>
      <c r="B669" s="381" t="s">
        <v>433</v>
      </c>
      <c r="C669" s="333" t="s">
        <v>662</v>
      </c>
      <c r="D669" s="381" t="s">
        <v>403</v>
      </c>
      <c r="E669" s="381" t="s">
        <v>1115</v>
      </c>
      <c r="F669" s="381" t="s">
        <v>607</v>
      </c>
      <c r="G669" s="381" t="s">
        <v>394</v>
      </c>
      <c r="H669" s="100" t="s">
        <v>653</v>
      </c>
      <c r="I669" s="381" t="s">
        <v>505</v>
      </c>
      <c r="J669" s="382">
        <v>154323.79999999999</v>
      </c>
      <c r="K669" s="382">
        <v>151932.79999999999</v>
      </c>
      <c r="L669" s="191" t="str">
        <f t="shared" si="500"/>
        <v>908014200501323008000024322501</v>
      </c>
      <c r="M669" s="192">
        <f t="array" ref="M669">IF(COUNT(SEARCH(Удалить_Роспись_КВСР,$B669)*SEARCH(Удалить_Роспись_ПБС,$C669)*SEARCH(Удалить_Роспись_КФСР, $D669)*SEARCH(Удалить_Роспись_КЦСР,$E669)*SEARCH(Удалить_Роспись_КВР,$F669)*SEARCH(Удалить_Роспись_ЭК,$H669)*SEARCH(Удалить_Роспись_КР,$I669))&gt;0,0,1)</f>
        <v>1</v>
      </c>
      <c r="N669" s="192">
        <v>0</v>
      </c>
      <c r="O669" s="192" t="str">
        <f t="shared" si="501"/>
        <v/>
      </c>
      <c r="P669" s="192" t="str">
        <f t="shared" si="542"/>
        <v/>
      </c>
      <c r="Q669" s="300" t="str">
        <f t="shared" si="502"/>
        <v/>
      </c>
      <c r="R669" s="300" t="str">
        <f t="shared" si="503"/>
        <v/>
      </c>
      <c r="S669" s="300" t="str">
        <f t="shared" si="504"/>
        <v/>
      </c>
      <c r="T669" s="192" t="str">
        <f t="shared" si="505"/>
        <v/>
      </c>
      <c r="U669" s="303" t="str">
        <f t="shared" si="506"/>
        <v/>
      </c>
      <c r="V669" s="300" t="str">
        <f t="shared" si="507"/>
        <v/>
      </c>
      <c r="W669" s="192" t="str">
        <f t="shared" si="508"/>
        <v/>
      </c>
      <c r="X669" s="303" t="str">
        <f t="shared" si="509"/>
        <v/>
      </c>
      <c r="Y669" s="300" t="str">
        <f t="shared" si="510"/>
        <v/>
      </c>
      <c r="Z669" s="300" t="str">
        <f t="shared" si="511"/>
        <v/>
      </c>
      <c r="AA669" s="303" t="str">
        <f t="shared" si="512"/>
        <v/>
      </c>
      <c r="AB669" s="300" t="str">
        <f t="shared" si="513"/>
        <v/>
      </c>
      <c r="AC669" s="300" t="str">
        <f t="shared" si="514"/>
        <v/>
      </c>
      <c r="AD669" s="300" t="str">
        <f t="shared" si="515"/>
        <v/>
      </c>
      <c r="AE669" s="192" t="str">
        <f t="shared" si="516"/>
        <v/>
      </c>
      <c r="AF669" s="192" t="str">
        <f t="shared" si="517"/>
        <v/>
      </c>
      <c r="AG669" s="192"/>
      <c r="AJ669" s="300" t="str">
        <f t="shared" si="518"/>
        <v/>
      </c>
      <c r="AK669" s="300" t="str">
        <f t="shared" si="519"/>
        <v/>
      </c>
      <c r="AL669" s="300" t="str">
        <f t="shared" si="520"/>
        <v/>
      </c>
      <c r="AM669" s="300" t="str">
        <f t="shared" si="521"/>
        <v/>
      </c>
      <c r="AN669" s="300" t="str">
        <f t="shared" si="522"/>
        <v>жил</v>
      </c>
      <c r="AO669" s="300" t="str">
        <f t="shared" si="523"/>
        <v/>
      </c>
      <c r="AP669" s="300" t="str">
        <f t="shared" si="524"/>
        <v/>
      </c>
      <c r="AQ669" s="300" t="str">
        <f t="shared" si="525"/>
        <v/>
      </c>
      <c r="AR669" s="306" t="str">
        <f t="shared" si="526"/>
        <v/>
      </c>
      <c r="AS669" s="300" t="str">
        <f t="shared" si="527"/>
        <v/>
      </c>
      <c r="AT669" s="300" t="str">
        <f t="shared" si="528"/>
        <v/>
      </c>
      <c r="AU669" s="192" t="str">
        <f t="shared" si="529"/>
        <v>жил</v>
      </c>
      <c r="AV669" s="192" t="str">
        <f t="shared" si="530"/>
        <v>жил90801420общпро</v>
      </c>
      <c r="AW669" s="191">
        <f t="shared" si="531"/>
        <v>154323.79999999999</v>
      </c>
      <c r="AX669" s="191">
        <f t="shared" si="532"/>
        <v>151932.79999999999</v>
      </c>
      <c r="AY669" s="191">
        <f t="shared" si="533"/>
        <v>0</v>
      </c>
      <c r="AZ669" s="191">
        <f t="shared" si="534"/>
        <v>0</v>
      </c>
      <c r="BA669" s="193">
        <f t="shared" si="535"/>
        <v>1</v>
      </c>
      <c r="BB669" s="193">
        <f t="shared" si="536"/>
        <v>1</v>
      </c>
      <c r="BC669" s="193">
        <f t="shared" si="537"/>
        <v>1</v>
      </c>
      <c r="BD669" s="191">
        <f t="shared" si="499"/>
        <v>0</v>
      </c>
      <c r="BE669" s="191">
        <f t="shared" si="538"/>
        <v>0</v>
      </c>
      <c r="BF669" s="210">
        <f t="shared" si="539"/>
        <v>0</v>
      </c>
      <c r="BG669" s="211">
        <f t="shared" si="540"/>
        <v>0</v>
      </c>
      <c r="BH669" s="289"/>
      <c r="BI669" s="289"/>
      <c r="BJ669" s="228"/>
      <c r="BK669" s="228"/>
      <c r="BL669" s="233" t="str">
        <f t="shared" si="541"/>
        <v>05</v>
      </c>
    </row>
    <row r="670" spans="1:64" ht="12" customHeight="1">
      <c r="A670" s="333" t="s">
        <v>690</v>
      </c>
      <c r="B670" s="381" t="s">
        <v>433</v>
      </c>
      <c r="C670" s="333" t="s">
        <v>662</v>
      </c>
      <c r="D670" s="381" t="s">
        <v>403</v>
      </c>
      <c r="E670" s="381" t="s">
        <v>1115</v>
      </c>
      <c r="F670" s="381" t="s">
        <v>607</v>
      </c>
      <c r="G670" s="381" t="s">
        <v>389</v>
      </c>
      <c r="H670" s="100" t="s">
        <v>653</v>
      </c>
      <c r="I670" s="381" t="s">
        <v>505</v>
      </c>
      <c r="J670" s="382">
        <v>49782.01</v>
      </c>
      <c r="K670" s="382">
        <v>46748.65</v>
      </c>
      <c r="L670" s="191" t="str">
        <f t="shared" si="500"/>
        <v>908014200501323008000024322601</v>
      </c>
      <c r="M670" s="192">
        <f t="array" ref="M670">IF(COUNT(SEARCH(Удалить_Роспись_КВСР,$B670)*SEARCH(Удалить_Роспись_ПБС,$C670)*SEARCH(Удалить_Роспись_КФСР, $D670)*SEARCH(Удалить_Роспись_КЦСР,$E670)*SEARCH(Удалить_Роспись_КВР,$F670)*SEARCH(Удалить_Роспись_ЭК,$H670)*SEARCH(Удалить_Роспись_КР,$I670))&gt;0,0,1)</f>
        <v>1</v>
      </c>
      <c r="N670" s="192">
        <v>0</v>
      </c>
      <c r="O670" s="192" t="str">
        <f t="shared" si="501"/>
        <v/>
      </c>
      <c r="P670" s="192" t="str">
        <f t="shared" si="542"/>
        <v/>
      </c>
      <c r="Q670" s="300" t="str">
        <f t="shared" si="502"/>
        <v/>
      </c>
      <c r="R670" s="300" t="str">
        <f t="shared" si="503"/>
        <v/>
      </c>
      <c r="S670" s="300" t="str">
        <f t="shared" si="504"/>
        <v/>
      </c>
      <c r="T670" s="192" t="str">
        <f t="shared" si="505"/>
        <v/>
      </c>
      <c r="U670" s="303" t="str">
        <f t="shared" si="506"/>
        <v/>
      </c>
      <c r="V670" s="300" t="str">
        <f t="shared" si="507"/>
        <v/>
      </c>
      <c r="W670" s="192" t="str">
        <f t="shared" si="508"/>
        <v/>
      </c>
      <c r="X670" s="303" t="str">
        <f t="shared" si="509"/>
        <v/>
      </c>
      <c r="Y670" s="300" t="str">
        <f t="shared" si="510"/>
        <v/>
      </c>
      <c r="Z670" s="300" t="str">
        <f t="shared" si="511"/>
        <v/>
      </c>
      <c r="AA670" s="303" t="str">
        <f t="shared" si="512"/>
        <v/>
      </c>
      <c r="AB670" s="300" t="str">
        <f t="shared" si="513"/>
        <v/>
      </c>
      <c r="AC670" s="300" t="str">
        <f t="shared" si="514"/>
        <v/>
      </c>
      <c r="AD670" s="300" t="str">
        <f t="shared" si="515"/>
        <v/>
      </c>
      <c r="AE670" s="192" t="str">
        <f t="shared" si="516"/>
        <v/>
      </c>
      <c r="AF670" s="192" t="str">
        <f t="shared" si="517"/>
        <v/>
      </c>
      <c r="AG670" s="192"/>
      <c r="AJ670" s="300" t="str">
        <f t="shared" si="518"/>
        <v/>
      </c>
      <c r="AK670" s="300" t="str">
        <f t="shared" si="519"/>
        <v/>
      </c>
      <c r="AL670" s="300" t="str">
        <f t="shared" si="520"/>
        <v/>
      </c>
      <c r="AM670" s="300" t="str">
        <f t="shared" si="521"/>
        <v/>
      </c>
      <c r="AN670" s="300" t="str">
        <f t="shared" si="522"/>
        <v>жил</v>
      </c>
      <c r="AO670" s="300" t="str">
        <f t="shared" si="523"/>
        <v/>
      </c>
      <c r="AP670" s="300" t="str">
        <f t="shared" si="524"/>
        <v/>
      </c>
      <c r="AQ670" s="300" t="str">
        <f t="shared" si="525"/>
        <v/>
      </c>
      <c r="AR670" s="306" t="str">
        <f t="shared" si="526"/>
        <v/>
      </c>
      <c r="AS670" s="300" t="str">
        <f t="shared" si="527"/>
        <v/>
      </c>
      <c r="AT670" s="300" t="str">
        <f t="shared" si="528"/>
        <v/>
      </c>
      <c r="AU670" s="192" t="str">
        <f t="shared" si="529"/>
        <v>жил</v>
      </c>
      <c r="AV670" s="192" t="str">
        <f t="shared" si="530"/>
        <v>жил90801420общпро</v>
      </c>
      <c r="AW670" s="191">
        <f t="shared" si="531"/>
        <v>49782.01</v>
      </c>
      <c r="AX670" s="191">
        <f t="shared" si="532"/>
        <v>46748.65</v>
      </c>
      <c r="AY670" s="191">
        <f t="shared" si="533"/>
        <v>0</v>
      </c>
      <c r="AZ670" s="191">
        <f t="shared" si="534"/>
        <v>0</v>
      </c>
      <c r="BA670" s="193">
        <f t="shared" si="535"/>
        <v>1</v>
      </c>
      <c r="BB670" s="193">
        <f t="shared" si="536"/>
        <v>1</v>
      </c>
      <c r="BC670" s="193">
        <f t="shared" si="537"/>
        <v>1</v>
      </c>
      <c r="BD670" s="191">
        <f t="shared" si="499"/>
        <v>0</v>
      </c>
      <c r="BE670" s="191">
        <f t="shared" si="538"/>
        <v>0</v>
      </c>
      <c r="BF670" s="210">
        <f t="shared" si="539"/>
        <v>0</v>
      </c>
      <c r="BG670" s="211">
        <f t="shared" si="540"/>
        <v>0</v>
      </c>
      <c r="BH670" s="289"/>
      <c r="BI670" s="289"/>
      <c r="BJ670" s="228"/>
      <c r="BK670" s="228"/>
      <c r="BL670" s="233" t="str">
        <f t="shared" si="541"/>
        <v>05</v>
      </c>
    </row>
    <row r="671" spans="1:64" ht="12" customHeight="1">
      <c r="A671" s="333" t="s">
        <v>690</v>
      </c>
      <c r="B671" s="381" t="s">
        <v>433</v>
      </c>
      <c r="C671" s="333" t="s">
        <v>662</v>
      </c>
      <c r="D671" s="381" t="s">
        <v>403</v>
      </c>
      <c r="E671" s="381" t="s">
        <v>1115</v>
      </c>
      <c r="F671" s="381" t="s">
        <v>586</v>
      </c>
      <c r="G671" s="381" t="s">
        <v>397</v>
      </c>
      <c r="H671" s="100" t="s">
        <v>653</v>
      </c>
      <c r="I671" s="381" t="s">
        <v>505</v>
      </c>
      <c r="J671" s="382">
        <v>126376.59</v>
      </c>
      <c r="K671" s="382">
        <v>113197.5</v>
      </c>
      <c r="L671" s="191" t="str">
        <f t="shared" si="500"/>
        <v>908014200501323008000024434001</v>
      </c>
      <c r="M671" s="192">
        <f t="array" ref="M671">IF(COUNT(SEARCH(Удалить_Роспись_КВСР,$B671)*SEARCH(Удалить_Роспись_ПБС,$C671)*SEARCH(Удалить_Роспись_КФСР, $D671)*SEARCH(Удалить_Роспись_КЦСР,$E671)*SEARCH(Удалить_Роспись_КВР,$F671)*SEARCH(Удалить_Роспись_ЭК,$H671)*SEARCH(Удалить_Роспись_КР,$I671))&gt;0,0,1)</f>
        <v>1</v>
      </c>
      <c r="N671" s="192">
        <v>0</v>
      </c>
      <c r="O671" s="192" t="str">
        <f t="shared" si="501"/>
        <v/>
      </c>
      <c r="P671" s="192" t="str">
        <f t="shared" si="542"/>
        <v/>
      </c>
      <c r="Q671" s="300" t="str">
        <f t="shared" si="502"/>
        <v/>
      </c>
      <c r="R671" s="300" t="str">
        <f t="shared" si="503"/>
        <v/>
      </c>
      <c r="S671" s="300" t="str">
        <f t="shared" si="504"/>
        <v/>
      </c>
      <c r="T671" s="192" t="str">
        <f t="shared" si="505"/>
        <v/>
      </c>
      <c r="U671" s="303" t="str">
        <f t="shared" si="506"/>
        <v/>
      </c>
      <c r="V671" s="300" t="str">
        <f t="shared" si="507"/>
        <v/>
      </c>
      <c r="W671" s="192" t="str">
        <f t="shared" si="508"/>
        <v/>
      </c>
      <c r="X671" s="303" t="str">
        <f t="shared" si="509"/>
        <v/>
      </c>
      <c r="Y671" s="300" t="str">
        <f t="shared" si="510"/>
        <v/>
      </c>
      <c r="Z671" s="300" t="str">
        <f t="shared" si="511"/>
        <v/>
      </c>
      <c r="AA671" s="303" t="str">
        <f t="shared" si="512"/>
        <v/>
      </c>
      <c r="AB671" s="300" t="str">
        <f t="shared" si="513"/>
        <v/>
      </c>
      <c r="AC671" s="300" t="str">
        <f t="shared" si="514"/>
        <v/>
      </c>
      <c r="AD671" s="300" t="str">
        <f t="shared" si="515"/>
        <v/>
      </c>
      <c r="AE671" s="192" t="str">
        <f t="shared" si="516"/>
        <v/>
      </c>
      <c r="AF671" s="192" t="str">
        <f t="shared" si="517"/>
        <v/>
      </c>
      <c r="AG671" s="192"/>
      <c r="AJ671" s="300" t="str">
        <f t="shared" si="518"/>
        <v/>
      </c>
      <c r="AK671" s="300" t="str">
        <f t="shared" si="519"/>
        <v/>
      </c>
      <c r="AL671" s="300" t="str">
        <f t="shared" si="520"/>
        <v/>
      </c>
      <c r="AM671" s="300" t="str">
        <f t="shared" si="521"/>
        <v/>
      </c>
      <c r="AN671" s="300" t="str">
        <f t="shared" si="522"/>
        <v>жил</v>
      </c>
      <c r="AO671" s="300" t="str">
        <f t="shared" si="523"/>
        <v/>
      </c>
      <c r="AP671" s="300" t="str">
        <f t="shared" si="524"/>
        <v/>
      </c>
      <c r="AQ671" s="300" t="str">
        <f t="shared" si="525"/>
        <v/>
      </c>
      <c r="AR671" s="306" t="str">
        <f t="shared" si="526"/>
        <v/>
      </c>
      <c r="AS671" s="300" t="str">
        <f t="shared" si="527"/>
        <v/>
      </c>
      <c r="AT671" s="300" t="str">
        <f t="shared" si="528"/>
        <v/>
      </c>
      <c r="AU671" s="192" t="str">
        <f t="shared" si="529"/>
        <v>жил</v>
      </c>
      <c r="AV671" s="192" t="str">
        <f t="shared" si="530"/>
        <v>жил90801420общпро</v>
      </c>
      <c r="AW671" s="191">
        <f t="shared" si="531"/>
        <v>126376.59</v>
      </c>
      <c r="AX671" s="191">
        <f t="shared" si="532"/>
        <v>113197.5</v>
      </c>
      <c r="AY671" s="191">
        <f t="shared" si="533"/>
        <v>0</v>
      </c>
      <c r="AZ671" s="191">
        <f t="shared" si="534"/>
        <v>0</v>
      </c>
      <c r="BA671" s="193">
        <f t="shared" si="535"/>
        <v>1</v>
      </c>
      <c r="BB671" s="193">
        <f t="shared" si="536"/>
        <v>1</v>
      </c>
      <c r="BC671" s="193">
        <f t="shared" si="537"/>
        <v>1</v>
      </c>
      <c r="BD671" s="191">
        <f t="shared" ref="BD671:BD702" si="543">IF(ISNA(BA671),0,AY671*$BA671)</f>
        <v>0</v>
      </c>
      <c r="BE671" s="191">
        <f t="shared" si="538"/>
        <v>0</v>
      </c>
      <c r="BF671" s="210">
        <f t="shared" si="539"/>
        <v>0</v>
      </c>
      <c r="BG671" s="211">
        <f t="shared" si="540"/>
        <v>0</v>
      </c>
      <c r="BH671" s="289"/>
      <c r="BI671" s="289"/>
      <c r="BJ671" s="228"/>
      <c r="BK671" s="228"/>
      <c r="BL671" s="233" t="str">
        <f t="shared" si="541"/>
        <v>05</v>
      </c>
    </row>
    <row r="672" spans="1:64" ht="12" customHeight="1">
      <c r="A672" s="333" t="s">
        <v>690</v>
      </c>
      <c r="B672" s="381" t="s">
        <v>433</v>
      </c>
      <c r="C672" s="333" t="s">
        <v>662</v>
      </c>
      <c r="D672" s="381" t="s">
        <v>403</v>
      </c>
      <c r="E672" s="381" t="s">
        <v>1116</v>
      </c>
      <c r="F672" s="381" t="s">
        <v>586</v>
      </c>
      <c r="G672" s="381" t="s">
        <v>407</v>
      </c>
      <c r="H672" s="100" t="s">
        <v>653</v>
      </c>
      <c r="I672" s="381" t="s">
        <v>505</v>
      </c>
      <c r="J672" s="382">
        <v>19600</v>
      </c>
      <c r="K672" s="382">
        <v>19600</v>
      </c>
      <c r="L672" s="191" t="str">
        <f t="shared" si="500"/>
        <v>908014200501323008Ф00024431001</v>
      </c>
      <c r="M672" s="192">
        <f t="array" ref="M672">IF(COUNT(SEARCH(Удалить_Роспись_КВСР,$B672)*SEARCH(Удалить_Роспись_ПБС,$C672)*SEARCH(Удалить_Роспись_КФСР, $D672)*SEARCH(Удалить_Роспись_КЦСР,$E672)*SEARCH(Удалить_Роспись_КВР,$F672)*SEARCH(Удалить_Роспись_ЭК,$H672)*SEARCH(Удалить_Роспись_КР,$I672))&gt;0,0,1)</f>
        <v>1</v>
      </c>
      <c r="N672" s="192">
        <v>0</v>
      </c>
      <c r="O672" s="192" t="str">
        <f t="shared" si="501"/>
        <v/>
      </c>
      <c r="P672" s="192" t="str">
        <f t="shared" si="542"/>
        <v/>
      </c>
      <c r="Q672" s="300" t="str">
        <f t="shared" si="502"/>
        <v/>
      </c>
      <c r="R672" s="300" t="str">
        <f t="shared" si="503"/>
        <v/>
      </c>
      <c r="S672" s="300" t="str">
        <f t="shared" si="504"/>
        <v/>
      </c>
      <c r="T672" s="192" t="str">
        <f t="shared" si="505"/>
        <v/>
      </c>
      <c r="U672" s="303" t="str">
        <f t="shared" si="506"/>
        <v/>
      </c>
      <c r="V672" s="300" t="str">
        <f t="shared" si="507"/>
        <v/>
      </c>
      <c r="W672" s="192" t="str">
        <f t="shared" si="508"/>
        <v/>
      </c>
      <c r="X672" s="303" t="str">
        <f t="shared" si="509"/>
        <v/>
      </c>
      <c r="Y672" s="300" t="str">
        <f t="shared" si="510"/>
        <v/>
      </c>
      <c r="Z672" s="300" t="str">
        <f t="shared" si="511"/>
        <v/>
      </c>
      <c r="AA672" s="303" t="str">
        <f t="shared" si="512"/>
        <v/>
      </c>
      <c r="AB672" s="300" t="str">
        <f t="shared" si="513"/>
        <v/>
      </c>
      <c r="AC672" s="300" t="str">
        <f t="shared" si="514"/>
        <v/>
      </c>
      <c r="AD672" s="300" t="str">
        <f t="shared" si="515"/>
        <v/>
      </c>
      <c r="AE672" s="192" t="str">
        <f t="shared" si="516"/>
        <v/>
      </c>
      <c r="AF672" s="192" t="str">
        <f t="shared" si="517"/>
        <v/>
      </c>
      <c r="AG672" s="192"/>
      <c r="AJ672" s="300" t="str">
        <f t="shared" si="518"/>
        <v/>
      </c>
      <c r="AK672" s="300" t="str">
        <f t="shared" si="519"/>
        <v/>
      </c>
      <c r="AL672" s="300" t="str">
        <f t="shared" si="520"/>
        <v/>
      </c>
      <c r="AM672" s="300" t="str">
        <f t="shared" si="521"/>
        <v/>
      </c>
      <c r="AN672" s="300" t="str">
        <f t="shared" si="522"/>
        <v>жил</v>
      </c>
      <c r="AO672" s="300" t="str">
        <f t="shared" si="523"/>
        <v/>
      </c>
      <c r="AP672" s="300" t="str">
        <f t="shared" si="524"/>
        <v/>
      </c>
      <c r="AQ672" s="300" t="str">
        <f t="shared" si="525"/>
        <v/>
      </c>
      <c r="AR672" s="306" t="str">
        <f t="shared" si="526"/>
        <v/>
      </c>
      <c r="AS672" s="300" t="str">
        <f t="shared" si="527"/>
        <v/>
      </c>
      <c r="AT672" s="300" t="str">
        <f t="shared" si="528"/>
        <v/>
      </c>
      <c r="AU672" s="192" t="str">
        <f t="shared" si="529"/>
        <v>жил</v>
      </c>
      <c r="AV672" s="192" t="str">
        <f t="shared" si="530"/>
        <v>жил90801420общосн</v>
      </c>
      <c r="AW672" s="191">
        <f t="shared" si="531"/>
        <v>19600</v>
      </c>
      <c r="AX672" s="191">
        <f t="shared" si="532"/>
        <v>19600</v>
      </c>
      <c r="AY672" s="191">
        <f t="shared" si="533"/>
        <v>0</v>
      </c>
      <c r="AZ672" s="191">
        <f t="shared" si="534"/>
        <v>0</v>
      </c>
      <c r="BA672" s="193">
        <f t="shared" si="535"/>
        <v>1</v>
      </c>
      <c r="BB672" s="193">
        <f t="shared" si="536"/>
        <v>1</v>
      </c>
      <c r="BC672" s="193">
        <f t="shared" si="537"/>
        <v>1</v>
      </c>
      <c r="BD672" s="191">
        <f t="shared" si="543"/>
        <v>0</v>
      </c>
      <c r="BE672" s="191">
        <f t="shared" si="538"/>
        <v>0</v>
      </c>
      <c r="BF672" s="210">
        <f t="shared" si="539"/>
        <v>0</v>
      </c>
      <c r="BG672" s="211">
        <f t="shared" si="540"/>
        <v>0</v>
      </c>
      <c r="BH672" s="289"/>
      <c r="BI672" s="289"/>
      <c r="BJ672" s="228"/>
      <c r="BK672" s="228"/>
      <c r="BL672" s="233" t="str">
        <f t="shared" si="541"/>
        <v>05</v>
      </c>
    </row>
    <row r="673" spans="1:64" ht="12" customHeight="1">
      <c r="A673" s="333" t="s">
        <v>690</v>
      </c>
      <c r="B673" s="381" t="s">
        <v>433</v>
      </c>
      <c r="C673" s="333" t="s">
        <v>662</v>
      </c>
      <c r="D673" s="381" t="s">
        <v>404</v>
      </c>
      <c r="E673" s="381" t="s">
        <v>896</v>
      </c>
      <c r="F673" s="381" t="s">
        <v>586</v>
      </c>
      <c r="G673" s="381" t="s">
        <v>389</v>
      </c>
      <c r="H673" s="100" t="s">
        <v>653</v>
      </c>
      <c r="I673" s="381" t="s">
        <v>505</v>
      </c>
      <c r="J673" s="382">
        <v>20582</v>
      </c>
      <c r="K673" s="382">
        <v>6502.81</v>
      </c>
      <c r="L673" s="191" t="str">
        <f t="shared" si="500"/>
        <v>90801420050290900Ш000024422601</v>
      </c>
      <c r="M673" s="192">
        <f t="array" ref="M673">IF(COUNT(SEARCH(Удалить_Роспись_КВСР,$B673)*SEARCH(Удалить_Роспись_ПБС,$C673)*SEARCH(Удалить_Роспись_КФСР, $D673)*SEARCH(Удалить_Роспись_КЦСР,$E673)*SEARCH(Удалить_Роспись_КВР,$F673)*SEARCH(Удалить_Роспись_ЭК,$H673)*SEARCH(Удалить_Роспись_КР,$I673))&gt;0,0,1)</f>
        <v>1</v>
      </c>
      <c r="N673" s="192">
        <f>IF(COUNT(SEARCH(Удалить_Индекс_КВСР,$B673)*SEARCH(Удалить_Индекс_ПБС,$C673)*SEARCH(Удалить_Индекс_КФСР,$D673)*SEARCH(Удалить_Индекс_КЦСР,$E673)*SEARCH(Удалить_Индекс_КВР,$F673)*SEARCH(Удалить_Индекс_ЭК,$H673)*SEARCH(Удалить_Индекс_КР,$I673))&gt;0,0,1)</f>
        <v>1</v>
      </c>
      <c r="O673" s="192" t="str">
        <f t="shared" si="501"/>
        <v/>
      </c>
      <c r="P673" s="192" t="str">
        <f t="shared" si="542"/>
        <v/>
      </c>
      <c r="Q673" s="300" t="str">
        <f t="shared" si="502"/>
        <v/>
      </c>
      <c r="R673" s="300" t="str">
        <f t="shared" si="503"/>
        <v/>
      </c>
      <c r="S673" s="300" t="str">
        <f t="shared" si="504"/>
        <v/>
      </c>
      <c r="T673" s="192" t="str">
        <f t="shared" si="505"/>
        <v/>
      </c>
      <c r="U673" s="303" t="str">
        <f t="shared" si="506"/>
        <v/>
      </c>
      <c r="V673" s="300" t="str">
        <f t="shared" si="507"/>
        <v/>
      </c>
      <c r="W673" s="192" t="str">
        <f t="shared" si="508"/>
        <v/>
      </c>
      <c r="X673" s="303" t="str">
        <f t="shared" si="509"/>
        <v/>
      </c>
      <c r="Y673" s="300" t="str">
        <f t="shared" si="510"/>
        <v/>
      </c>
      <c r="Z673" s="300" t="str">
        <f t="shared" si="511"/>
        <v/>
      </c>
      <c r="AA673" s="303" t="str">
        <f t="shared" si="512"/>
        <v/>
      </c>
      <c r="AB673" s="300" t="str">
        <f t="shared" si="513"/>
        <v/>
      </c>
      <c r="AC673" s="300" t="str">
        <f t="shared" si="514"/>
        <v/>
      </c>
      <c r="AD673" s="300" t="str">
        <f t="shared" si="515"/>
        <v/>
      </c>
      <c r="AE673" s="192" t="str">
        <f t="shared" si="516"/>
        <v/>
      </c>
      <c r="AF673" s="192" t="str">
        <f t="shared" si="517"/>
        <v/>
      </c>
      <c r="AG673" s="192"/>
      <c r="AJ673" s="300" t="str">
        <f t="shared" si="518"/>
        <v/>
      </c>
      <c r="AK673" s="300" t="str">
        <f t="shared" si="519"/>
        <v/>
      </c>
      <c r="AL673" s="300" t="str">
        <f t="shared" si="520"/>
        <v/>
      </c>
      <c r="AM673" s="300" t="str">
        <f t="shared" si="521"/>
        <v/>
      </c>
      <c r="AN673" s="300" t="str">
        <f t="shared" si="522"/>
        <v/>
      </c>
      <c r="AO673" s="300" t="str">
        <f t="shared" si="523"/>
        <v/>
      </c>
      <c r="AP673" s="300" t="str">
        <f t="shared" si="524"/>
        <v/>
      </c>
      <c r="AQ673" s="300" t="str">
        <f t="shared" si="525"/>
        <v/>
      </c>
      <c r="AR673" s="306" t="str">
        <f t="shared" si="526"/>
        <v/>
      </c>
      <c r="AS673" s="300" t="str">
        <f t="shared" si="527"/>
        <v/>
      </c>
      <c r="AT673" s="300" t="str">
        <f t="shared" si="528"/>
        <v/>
      </c>
      <c r="AU673" s="192" t="str">
        <f t="shared" si="529"/>
        <v>рбс</v>
      </c>
      <c r="AV673" s="192" t="str">
        <f t="shared" si="530"/>
        <v>рбс90801420общпро</v>
      </c>
      <c r="AW673" s="191">
        <f t="shared" si="531"/>
        <v>20582</v>
      </c>
      <c r="AX673" s="191">
        <f t="shared" si="532"/>
        <v>6502.81</v>
      </c>
      <c r="AY673" s="191">
        <f t="shared" si="533"/>
        <v>20582</v>
      </c>
      <c r="AZ673" s="191">
        <f t="shared" si="534"/>
        <v>6502.81</v>
      </c>
      <c r="BA673" s="193">
        <f t="shared" si="535"/>
        <v>1</v>
      </c>
      <c r="BB673" s="193">
        <f t="shared" si="536"/>
        <v>1</v>
      </c>
      <c r="BC673" s="193">
        <f t="shared" si="537"/>
        <v>1</v>
      </c>
      <c r="BD673" s="191">
        <f t="shared" si="543"/>
        <v>20582</v>
      </c>
      <c r="BE673" s="191">
        <f t="shared" si="538"/>
        <v>6502.81</v>
      </c>
      <c r="BF673" s="210">
        <f t="shared" si="539"/>
        <v>20582</v>
      </c>
      <c r="BG673" s="211">
        <f t="shared" si="540"/>
        <v>20582</v>
      </c>
      <c r="BH673" s="289"/>
      <c r="BI673" s="289"/>
      <c r="BJ673" s="228"/>
      <c r="BK673" s="228"/>
      <c r="BL673" s="233" t="str">
        <f t="shared" si="541"/>
        <v>05</v>
      </c>
    </row>
    <row r="674" spans="1:64" ht="12" customHeight="1">
      <c r="A674" s="333" t="s">
        <v>690</v>
      </c>
      <c r="B674" s="381" t="s">
        <v>433</v>
      </c>
      <c r="C674" s="333" t="s">
        <v>662</v>
      </c>
      <c r="D674" s="381" t="s">
        <v>406</v>
      </c>
      <c r="E674" s="381" t="s">
        <v>1117</v>
      </c>
      <c r="F674" s="381" t="s">
        <v>586</v>
      </c>
      <c r="G674" s="381" t="s">
        <v>394</v>
      </c>
      <c r="H674" s="100" t="s">
        <v>653</v>
      </c>
      <c r="I674" s="381" t="s">
        <v>505</v>
      </c>
      <c r="J674" s="382">
        <v>67434.84</v>
      </c>
      <c r="K674" s="382">
        <v>66687.820000000007</v>
      </c>
      <c r="L674" s="191" t="str">
        <f t="shared" si="500"/>
        <v>908014200503321008002024422501</v>
      </c>
      <c r="M674" s="192">
        <f t="array" ref="M674">IF(COUNT(SEARCH(Удалить_Роспись_КВСР,$B674)*SEARCH(Удалить_Роспись_ПБС,$C674)*SEARCH(Удалить_Роспись_КФСР, $D674)*SEARCH(Удалить_Роспись_КЦСР,$E674)*SEARCH(Удалить_Роспись_КВР,$F674)*SEARCH(Удалить_Роспись_ЭК,$H674)*SEARCH(Удалить_Роспись_КР,$I674))&gt;0,0,1)</f>
        <v>1</v>
      </c>
      <c r="N674" s="192">
        <v>0</v>
      </c>
      <c r="O674" s="192" t="str">
        <f t="shared" si="501"/>
        <v/>
      </c>
      <c r="P674" s="192" t="str">
        <f t="shared" si="542"/>
        <v/>
      </c>
      <c r="Q674" s="300" t="str">
        <f t="shared" si="502"/>
        <v/>
      </c>
      <c r="R674" s="300" t="str">
        <f t="shared" si="503"/>
        <v/>
      </c>
      <c r="S674" s="300" t="str">
        <f t="shared" si="504"/>
        <v/>
      </c>
      <c r="T674" s="192" t="str">
        <f t="shared" si="505"/>
        <v/>
      </c>
      <c r="U674" s="303" t="str">
        <f t="shared" si="506"/>
        <v/>
      </c>
      <c r="V674" s="300" t="str">
        <f t="shared" si="507"/>
        <v/>
      </c>
      <c r="W674" s="192" t="str">
        <f t="shared" si="508"/>
        <v/>
      </c>
      <c r="X674" s="303" t="str">
        <f t="shared" si="509"/>
        <v/>
      </c>
      <c r="Y674" s="300" t="str">
        <f t="shared" si="510"/>
        <v/>
      </c>
      <c r="Z674" s="300" t="str">
        <f t="shared" si="511"/>
        <v/>
      </c>
      <c r="AA674" s="303" t="str">
        <f t="shared" si="512"/>
        <v/>
      </c>
      <c r="AB674" s="300" t="str">
        <f t="shared" si="513"/>
        <v/>
      </c>
      <c r="AC674" s="300" t="str">
        <f t="shared" si="514"/>
        <v/>
      </c>
      <c r="AD674" s="300" t="str">
        <f t="shared" si="515"/>
        <v/>
      </c>
      <c r="AE674" s="192" t="str">
        <f t="shared" si="516"/>
        <v/>
      </c>
      <c r="AF674" s="192" t="str">
        <f t="shared" si="517"/>
        <v/>
      </c>
      <c r="AG674" s="192"/>
      <c r="AJ674" s="300" t="str">
        <f t="shared" si="518"/>
        <v/>
      </c>
      <c r="AK674" s="300" t="str">
        <f t="shared" si="519"/>
        <v/>
      </c>
      <c r="AL674" s="300" t="str">
        <f t="shared" si="520"/>
        <v>бла</v>
      </c>
      <c r="AM674" s="300" t="str">
        <f t="shared" si="521"/>
        <v/>
      </c>
      <c r="AN674" s="300" t="str">
        <f t="shared" si="522"/>
        <v/>
      </c>
      <c r="AO674" s="300" t="str">
        <f t="shared" si="523"/>
        <v/>
      </c>
      <c r="AP674" s="300" t="str">
        <f t="shared" si="524"/>
        <v/>
      </c>
      <c r="AQ674" s="300" t="str">
        <f t="shared" si="525"/>
        <v/>
      </c>
      <c r="AR674" s="306" t="str">
        <f t="shared" si="526"/>
        <v/>
      </c>
      <c r="AS674" s="300" t="str">
        <f t="shared" si="527"/>
        <v/>
      </c>
      <c r="AT674" s="300" t="str">
        <f t="shared" si="528"/>
        <v/>
      </c>
      <c r="AU674" s="192" t="str">
        <f t="shared" si="529"/>
        <v>бла</v>
      </c>
      <c r="AV674" s="192" t="str">
        <f t="shared" si="530"/>
        <v>бла90801420общпро</v>
      </c>
      <c r="AW674" s="191">
        <f t="shared" si="531"/>
        <v>67434.84</v>
      </c>
      <c r="AX674" s="191">
        <f t="shared" si="532"/>
        <v>66687.820000000007</v>
      </c>
      <c r="AY674" s="191">
        <f t="shared" si="533"/>
        <v>0</v>
      </c>
      <c r="AZ674" s="191">
        <f t="shared" si="534"/>
        <v>0</v>
      </c>
      <c r="BA674" s="193">
        <f t="shared" si="535"/>
        <v>1</v>
      </c>
      <c r="BB674" s="193">
        <f t="shared" si="536"/>
        <v>1</v>
      </c>
      <c r="BC674" s="193">
        <f t="shared" si="537"/>
        <v>1</v>
      </c>
      <c r="BD674" s="191">
        <f t="shared" si="543"/>
        <v>0</v>
      </c>
      <c r="BE674" s="191">
        <f t="shared" si="538"/>
        <v>0</v>
      </c>
      <c r="BF674" s="210">
        <f t="shared" si="539"/>
        <v>0</v>
      </c>
      <c r="BG674" s="211">
        <f t="shared" si="540"/>
        <v>0</v>
      </c>
      <c r="BH674" s="289"/>
      <c r="BI674" s="289"/>
      <c r="BJ674" s="228"/>
      <c r="BK674" s="228"/>
      <c r="BL674" s="233" t="str">
        <f t="shared" si="541"/>
        <v>05</v>
      </c>
    </row>
    <row r="675" spans="1:64" ht="12" customHeight="1">
      <c r="A675" s="333" t="s">
        <v>690</v>
      </c>
      <c r="B675" s="381" t="s">
        <v>433</v>
      </c>
      <c r="C675" s="333" t="s">
        <v>662</v>
      </c>
      <c r="D675" s="381" t="s">
        <v>406</v>
      </c>
      <c r="E675" s="381" t="s">
        <v>1117</v>
      </c>
      <c r="F675" s="381" t="s">
        <v>586</v>
      </c>
      <c r="G675" s="381" t="s">
        <v>397</v>
      </c>
      <c r="H675" s="100" t="s">
        <v>653</v>
      </c>
      <c r="I675" s="381" t="s">
        <v>505</v>
      </c>
      <c r="J675" s="382">
        <v>9545.56</v>
      </c>
      <c r="K675" s="382">
        <v>6564</v>
      </c>
      <c r="L675" s="191" t="str">
        <f t="shared" si="500"/>
        <v>908014200503321008002024434001</v>
      </c>
      <c r="M675" s="192">
        <f t="array" ref="M675">IF(COUNT(SEARCH(Удалить_Роспись_КВСР,$B675)*SEARCH(Удалить_Роспись_ПБС,$C675)*SEARCH(Удалить_Роспись_КФСР, $D675)*SEARCH(Удалить_Роспись_КЦСР,$E675)*SEARCH(Удалить_Роспись_КВР,$F675)*SEARCH(Удалить_Роспись_ЭК,$H675)*SEARCH(Удалить_Роспись_КР,$I675))&gt;0,0,1)</f>
        <v>1</v>
      </c>
      <c r="N675" s="192">
        <v>0</v>
      </c>
      <c r="O675" s="192" t="str">
        <f t="shared" si="501"/>
        <v/>
      </c>
      <c r="P675" s="192" t="str">
        <f t="shared" si="542"/>
        <v/>
      </c>
      <c r="Q675" s="300" t="str">
        <f t="shared" si="502"/>
        <v/>
      </c>
      <c r="R675" s="300" t="str">
        <f t="shared" si="503"/>
        <v/>
      </c>
      <c r="S675" s="300" t="str">
        <f t="shared" si="504"/>
        <v/>
      </c>
      <c r="T675" s="192" t="str">
        <f t="shared" si="505"/>
        <v/>
      </c>
      <c r="U675" s="303" t="str">
        <f t="shared" si="506"/>
        <v/>
      </c>
      <c r="V675" s="300" t="str">
        <f t="shared" si="507"/>
        <v/>
      </c>
      <c r="W675" s="192" t="str">
        <f t="shared" si="508"/>
        <v/>
      </c>
      <c r="X675" s="303" t="str">
        <f t="shared" si="509"/>
        <v/>
      </c>
      <c r="Y675" s="300" t="str">
        <f t="shared" si="510"/>
        <v/>
      </c>
      <c r="Z675" s="300" t="str">
        <f t="shared" si="511"/>
        <v/>
      </c>
      <c r="AA675" s="303" t="str">
        <f t="shared" si="512"/>
        <v/>
      </c>
      <c r="AB675" s="300" t="str">
        <f t="shared" si="513"/>
        <v/>
      </c>
      <c r="AC675" s="300" t="str">
        <f t="shared" si="514"/>
        <v/>
      </c>
      <c r="AD675" s="300" t="str">
        <f t="shared" si="515"/>
        <v/>
      </c>
      <c r="AE675" s="192" t="str">
        <f t="shared" si="516"/>
        <v/>
      </c>
      <c r="AF675" s="192" t="str">
        <f t="shared" si="517"/>
        <v/>
      </c>
      <c r="AG675" s="192"/>
      <c r="AJ675" s="300" t="str">
        <f t="shared" si="518"/>
        <v/>
      </c>
      <c r="AK675" s="300" t="str">
        <f t="shared" si="519"/>
        <v/>
      </c>
      <c r="AL675" s="300" t="str">
        <f t="shared" si="520"/>
        <v>бла</v>
      </c>
      <c r="AM675" s="300" t="str">
        <f t="shared" si="521"/>
        <v/>
      </c>
      <c r="AN675" s="300" t="str">
        <f t="shared" si="522"/>
        <v/>
      </c>
      <c r="AO675" s="300" t="str">
        <f t="shared" si="523"/>
        <v/>
      </c>
      <c r="AP675" s="300" t="str">
        <f t="shared" si="524"/>
        <v/>
      </c>
      <c r="AQ675" s="300" t="str">
        <f t="shared" si="525"/>
        <v/>
      </c>
      <c r="AR675" s="306" t="str">
        <f t="shared" si="526"/>
        <v/>
      </c>
      <c r="AS675" s="300" t="str">
        <f t="shared" si="527"/>
        <v/>
      </c>
      <c r="AT675" s="300" t="str">
        <f t="shared" si="528"/>
        <v/>
      </c>
      <c r="AU675" s="192" t="str">
        <f t="shared" si="529"/>
        <v>бла</v>
      </c>
      <c r="AV675" s="192" t="str">
        <f t="shared" si="530"/>
        <v>бла90801420общпро</v>
      </c>
      <c r="AW675" s="191">
        <f t="shared" si="531"/>
        <v>9545.56</v>
      </c>
      <c r="AX675" s="191">
        <f t="shared" si="532"/>
        <v>6564</v>
      </c>
      <c r="AY675" s="191">
        <f t="shared" si="533"/>
        <v>0</v>
      </c>
      <c r="AZ675" s="191">
        <f t="shared" si="534"/>
        <v>0</v>
      </c>
      <c r="BA675" s="193">
        <f t="shared" si="535"/>
        <v>1</v>
      </c>
      <c r="BB675" s="193">
        <f t="shared" si="536"/>
        <v>1</v>
      </c>
      <c r="BC675" s="193">
        <f t="shared" si="537"/>
        <v>1</v>
      </c>
      <c r="BD675" s="191">
        <f t="shared" si="543"/>
        <v>0</v>
      </c>
      <c r="BE675" s="191">
        <f t="shared" si="538"/>
        <v>0</v>
      </c>
      <c r="BF675" s="210">
        <f t="shared" si="539"/>
        <v>0</v>
      </c>
      <c r="BG675" s="211">
        <f t="shared" si="540"/>
        <v>0</v>
      </c>
      <c r="BH675" s="289"/>
      <c r="BI675" s="289"/>
      <c r="BJ675" s="228"/>
      <c r="BK675" s="228"/>
      <c r="BL675" s="233" t="str">
        <f t="shared" si="541"/>
        <v>05</v>
      </c>
    </row>
    <row r="676" spans="1:64" ht="12" customHeight="1">
      <c r="A676" s="333" t="s">
        <v>690</v>
      </c>
      <c r="B676" s="381" t="s">
        <v>433</v>
      </c>
      <c r="C676" s="333" t="s">
        <v>662</v>
      </c>
      <c r="D676" s="381" t="s">
        <v>406</v>
      </c>
      <c r="E676" s="381" t="s">
        <v>1118</v>
      </c>
      <c r="F676" s="381" t="s">
        <v>586</v>
      </c>
      <c r="G676" s="381" t="s">
        <v>394</v>
      </c>
      <c r="H676" s="100" t="s">
        <v>653</v>
      </c>
      <c r="I676" s="381" t="s">
        <v>505</v>
      </c>
      <c r="J676" s="382">
        <v>20000</v>
      </c>
      <c r="K676" s="382">
        <v>16538.16</v>
      </c>
      <c r="L676" s="191" t="str">
        <f t="shared" si="500"/>
        <v>908014200503321008003024422501</v>
      </c>
      <c r="M676" s="192">
        <f t="array" ref="M676">IF(COUNT(SEARCH(Удалить_Роспись_КВСР,$B676)*SEARCH(Удалить_Роспись_ПБС,$C676)*SEARCH(Удалить_Роспись_КФСР, $D676)*SEARCH(Удалить_Роспись_КЦСР,$E676)*SEARCH(Удалить_Роспись_КВР,$F676)*SEARCH(Удалить_Роспись_ЭК,$H676)*SEARCH(Удалить_Роспись_КР,$I676))&gt;0,0,1)</f>
        <v>1</v>
      </c>
      <c r="N676" s="192">
        <v>0</v>
      </c>
      <c r="O676" s="192" t="str">
        <f t="shared" si="501"/>
        <v/>
      </c>
      <c r="P676" s="192" t="str">
        <f t="shared" si="542"/>
        <v/>
      </c>
      <c r="Q676" s="300" t="str">
        <f t="shared" si="502"/>
        <v/>
      </c>
      <c r="R676" s="300" t="str">
        <f t="shared" si="503"/>
        <v/>
      </c>
      <c r="S676" s="300" t="str">
        <f t="shared" si="504"/>
        <v/>
      </c>
      <c r="T676" s="192" t="str">
        <f t="shared" si="505"/>
        <v/>
      </c>
      <c r="U676" s="303" t="str">
        <f t="shared" si="506"/>
        <v/>
      </c>
      <c r="V676" s="300" t="str">
        <f t="shared" si="507"/>
        <v/>
      </c>
      <c r="W676" s="192" t="str">
        <f t="shared" si="508"/>
        <v/>
      </c>
      <c r="X676" s="303" t="str">
        <f t="shared" si="509"/>
        <v/>
      </c>
      <c r="Y676" s="300" t="str">
        <f t="shared" si="510"/>
        <v/>
      </c>
      <c r="Z676" s="300" t="str">
        <f t="shared" si="511"/>
        <v/>
      </c>
      <c r="AA676" s="303" t="str">
        <f t="shared" si="512"/>
        <v/>
      </c>
      <c r="AB676" s="300" t="str">
        <f t="shared" si="513"/>
        <v/>
      </c>
      <c r="AC676" s="300" t="str">
        <f t="shared" si="514"/>
        <v/>
      </c>
      <c r="AD676" s="300" t="str">
        <f t="shared" si="515"/>
        <v/>
      </c>
      <c r="AE676" s="192" t="str">
        <f t="shared" si="516"/>
        <v/>
      </c>
      <c r="AF676" s="192" t="str">
        <f t="shared" si="517"/>
        <v/>
      </c>
      <c r="AG676" s="192"/>
      <c r="AJ676" s="300" t="str">
        <f t="shared" si="518"/>
        <v/>
      </c>
      <c r="AK676" s="300" t="str">
        <f t="shared" si="519"/>
        <v/>
      </c>
      <c r="AL676" s="300" t="str">
        <f t="shared" si="520"/>
        <v>бла</v>
      </c>
      <c r="AM676" s="300" t="str">
        <f t="shared" si="521"/>
        <v/>
      </c>
      <c r="AN676" s="300" t="str">
        <f t="shared" si="522"/>
        <v/>
      </c>
      <c r="AO676" s="300" t="str">
        <f t="shared" si="523"/>
        <v/>
      </c>
      <c r="AP676" s="300" t="str">
        <f t="shared" si="524"/>
        <v/>
      </c>
      <c r="AQ676" s="300" t="str">
        <f t="shared" si="525"/>
        <v/>
      </c>
      <c r="AR676" s="306" t="str">
        <f t="shared" si="526"/>
        <v/>
      </c>
      <c r="AS676" s="300" t="str">
        <f t="shared" si="527"/>
        <v/>
      </c>
      <c r="AT676" s="300" t="str">
        <f t="shared" si="528"/>
        <v/>
      </c>
      <c r="AU676" s="192" t="str">
        <f t="shared" si="529"/>
        <v>бла</v>
      </c>
      <c r="AV676" s="192" t="str">
        <f t="shared" si="530"/>
        <v>бла90801420общпро</v>
      </c>
      <c r="AW676" s="191">
        <f t="shared" si="531"/>
        <v>20000</v>
      </c>
      <c r="AX676" s="191">
        <f t="shared" si="532"/>
        <v>16538.16</v>
      </c>
      <c r="AY676" s="191">
        <f t="shared" si="533"/>
        <v>0</v>
      </c>
      <c r="AZ676" s="191">
        <f t="shared" si="534"/>
        <v>0</v>
      </c>
      <c r="BA676" s="193">
        <f t="shared" si="535"/>
        <v>1</v>
      </c>
      <c r="BB676" s="193">
        <f t="shared" si="536"/>
        <v>1</v>
      </c>
      <c r="BC676" s="193">
        <f t="shared" si="537"/>
        <v>1</v>
      </c>
      <c r="BD676" s="191">
        <f t="shared" si="543"/>
        <v>0</v>
      </c>
      <c r="BE676" s="191">
        <f t="shared" si="538"/>
        <v>0</v>
      </c>
      <c r="BF676" s="210">
        <f t="shared" si="539"/>
        <v>0</v>
      </c>
      <c r="BG676" s="211">
        <f t="shared" si="540"/>
        <v>0</v>
      </c>
      <c r="BH676" s="289"/>
      <c r="BI676" s="289"/>
      <c r="BJ676" s="228"/>
      <c r="BK676" s="228"/>
      <c r="BL676" s="233" t="str">
        <f t="shared" si="541"/>
        <v>05</v>
      </c>
    </row>
    <row r="677" spans="1:64" ht="12" customHeight="1">
      <c r="A677" s="333" t="s">
        <v>690</v>
      </c>
      <c r="B677" s="381" t="s">
        <v>433</v>
      </c>
      <c r="C677" s="333" t="s">
        <v>662</v>
      </c>
      <c r="D677" s="381" t="s">
        <v>406</v>
      </c>
      <c r="E677" s="381" t="s">
        <v>1119</v>
      </c>
      <c r="F677" s="381" t="s">
        <v>586</v>
      </c>
      <c r="G677" s="381" t="s">
        <v>394</v>
      </c>
      <c r="H677" s="100" t="s">
        <v>653</v>
      </c>
      <c r="I677" s="381" t="s">
        <v>505</v>
      </c>
      <c r="J677" s="382">
        <v>171074</v>
      </c>
      <c r="K677" s="382">
        <v>133044.29999999999</v>
      </c>
      <c r="L677" s="191" t="str">
        <f t="shared" si="500"/>
        <v>908014200503321008004024422501</v>
      </c>
      <c r="M677" s="192">
        <f t="array" ref="M677">IF(COUNT(SEARCH(Удалить_Роспись_КВСР,$B677)*SEARCH(Удалить_Роспись_ПБС,$C677)*SEARCH(Удалить_Роспись_КФСР, $D677)*SEARCH(Удалить_Роспись_КЦСР,$E677)*SEARCH(Удалить_Роспись_КВР,$F677)*SEARCH(Удалить_Роспись_ЭК,$H677)*SEARCH(Удалить_Роспись_КР,$I677))&gt;0,0,1)</f>
        <v>1</v>
      </c>
      <c r="N677" s="192">
        <v>0</v>
      </c>
      <c r="O677" s="192" t="str">
        <f t="shared" si="501"/>
        <v/>
      </c>
      <c r="P677" s="192" t="str">
        <f t="shared" si="542"/>
        <v/>
      </c>
      <c r="Q677" s="300" t="str">
        <f t="shared" si="502"/>
        <v/>
      </c>
      <c r="R677" s="300" t="str">
        <f t="shared" si="503"/>
        <v/>
      </c>
      <c r="S677" s="300" t="str">
        <f t="shared" si="504"/>
        <v/>
      </c>
      <c r="T677" s="192" t="str">
        <f t="shared" si="505"/>
        <v/>
      </c>
      <c r="U677" s="303" t="str">
        <f t="shared" si="506"/>
        <v/>
      </c>
      <c r="V677" s="300" t="str">
        <f t="shared" si="507"/>
        <v/>
      </c>
      <c r="W677" s="192" t="str">
        <f t="shared" si="508"/>
        <v/>
      </c>
      <c r="X677" s="303" t="str">
        <f t="shared" si="509"/>
        <v/>
      </c>
      <c r="Y677" s="300" t="str">
        <f t="shared" si="510"/>
        <v/>
      </c>
      <c r="Z677" s="300" t="str">
        <f t="shared" si="511"/>
        <v/>
      </c>
      <c r="AA677" s="303" t="str">
        <f t="shared" si="512"/>
        <v/>
      </c>
      <c r="AB677" s="300" t="str">
        <f t="shared" si="513"/>
        <v/>
      </c>
      <c r="AC677" s="300" t="str">
        <f t="shared" si="514"/>
        <v/>
      </c>
      <c r="AD677" s="300" t="str">
        <f t="shared" si="515"/>
        <v/>
      </c>
      <c r="AE677" s="192" t="str">
        <f t="shared" si="516"/>
        <v/>
      </c>
      <c r="AF677" s="192" t="str">
        <f t="shared" si="517"/>
        <v/>
      </c>
      <c r="AG677" s="192"/>
      <c r="AJ677" s="300" t="str">
        <f t="shared" si="518"/>
        <v/>
      </c>
      <c r="AK677" s="300" t="str">
        <f t="shared" si="519"/>
        <v/>
      </c>
      <c r="AL677" s="300" t="str">
        <f t="shared" si="520"/>
        <v>бла</v>
      </c>
      <c r="AM677" s="300" t="str">
        <f t="shared" si="521"/>
        <v/>
      </c>
      <c r="AN677" s="300" t="str">
        <f t="shared" si="522"/>
        <v/>
      </c>
      <c r="AO677" s="300" t="str">
        <f t="shared" si="523"/>
        <v/>
      </c>
      <c r="AP677" s="300" t="str">
        <f t="shared" si="524"/>
        <v/>
      </c>
      <c r="AQ677" s="300" t="str">
        <f t="shared" si="525"/>
        <v/>
      </c>
      <c r="AR677" s="306" t="str">
        <f t="shared" si="526"/>
        <v/>
      </c>
      <c r="AS677" s="300" t="str">
        <f t="shared" si="527"/>
        <v/>
      </c>
      <c r="AT677" s="300" t="str">
        <f t="shared" si="528"/>
        <v/>
      </c>
      <c r="AU677" s="192" t="str">
        <f t="shared" si="529"/>
        <v>бла</v>
      </c>
      <c r="AV677" s="192" t="str">
        <f t="shared" si="530"/>
        <v>бла90801420общпро</v>
      </c>
      <c r="AW677" s="191">
        <f t="shared" si="531"/>
        <v>171074</v>
      </c>
      <c r="AX677" s="191">
        <f t="shared" si="532"/>
        <v>133044.29999999999</v>
      </c>
      <c r="AY677" s="191">
        <f t="shared" si="533"/>
        <v>0</v>
      </c>
      <c r="AZ677" s="191">
        <f t="shared" si="534"/>
        <v>0</v>
      </c>
      <c r="BA677" s="193">
        <f t="shared" si="535"/>
        <v>1</v>
      </c>
      <c r="BB677" s="193">
        <f t="shared" si="536"/>
        <v>1</v>
      </c>
      <c r="BC677" s="193">
        <f t="shared" si="537"/>
        <v>1</v>
      </c>
      <c r="BD677" s="191">
        <f t="shared" si="543"/>
        <v>0</v>
      </c>
      <c r="BE677" s="191">
        <f t="shared" si="538"/>
        <v>0</v>
      </c>
      <c r="BF677" s="210">
        <f t="shared" si="539"/>
        <v>0</v>
      </c>
      <c r="BG677" s="211">
        <f t="shared" si="540"/>
        <v>0</v>
      </c>
      <c r="BH677" s="289"/>
      <c r="BI677" s="289"/>
      <c r="BJ677" s="228"/>
      <c r="BK677" s="228"/>
      <c r="BL677" s="233" t="str">
        <f t="shared" si="541"/>
        <v>05</v>
      </c>
    </row>
    <row r="678" spans="1:64" ht="12" customHeight="1">
      <c r="A678" s="333" t="s">
        <v>690</v>
      </c>
      <c r="B678" s="381" t="s">
        <v>433</v>
      </c>
      <c r="C678" s="333" t="s">
        <v>662</v>
      </c>
      <c r="D678" s="381" t="s">
        <v>406</v>
      </c>
      <c r="E678" s="381" t="s">
        <v>1119</v>
      </c>
      <c r="F678" s="381" t="s">
        <v>586</v>
      </c>
      <c r="G678" s="381" t="s">
        <v>397</v>
      </c>
      <c r="H678" s="100" t="s">
        <v>653</v>
      </c>
      <c r="I678" s="381" t="s">
        <v>505</v>
      </c>
      <c r="J678" s="382">
        <v>30000</v>
      </c>
      <c r="K678" s="382">
        <v>20446</v>
      </c>
      <c r="L678" s="191" t="str">
        <f t="shared" si="500"/>
        <v>908014200503321008004024434001</v>
      </c>
      <c r="M678" s="192">
        <f t="array" ref="M678">IF(COUNT(SEARCH(Удалить_Роспись_КВСР,$B678)*SEARCH(Удалить_Роспись_ПБС,$C678)*SEARCH(Удалить_Роспись_КФСР, $D678)*SEARCH(Удалить_Роспись_КЦСР,$E678)*SEARCH(Удалить_Роспись_КВР,$F678)*SEARCH(Удалить_Роспись_ЭК,$H678)*SEARCH(Удалить_Роспись_КР,$I678))&gt;0,0,1)</f>
        <v>1</v>
      </c>
      <c r="N678" s="192">
        <v>0</v>
      </c>
      <c r="O678" s="192" t="str">
        <f t="shared" si="501"/>
        <v/>
      </c>
      <c r="P678" s="192" t="str">
        <f t="shared" si="542"/>
        <v/>
      </c>
      <c r="Q678" s="300" t="str">
        <f t="shared" si="502"/>
        <v/>
      </c>
      <c r="R678" s="300" t="str">
        <f t="shared" si="503"/>
        <v/>
      </c>
      <c r="S678" s="300" t="str">
        <f t="shared" si="504"/>
        <v/>
      </c>
      <c r="T678" s="192" t="str">
        <f t="shared" si="505"/>
        <v/>
      </c>
      <c r="U678" s="303" t="str">
        <f t="shared" si="506"/>
        <v/>
      </c>
      <c r="V678" s="300" t="str">
        <f t="shared" si="507"/>
        <v/>
      </c>
      <c r="W678" s="192" t="str">
        <f t="shared" si="508"/>
        <v/>
      </c>
      <c r="X678" s="303" t="str">
        <f t="shared" si="509"/>
        <v/>
      </c>
      <c r="Y678" s="300" t="str">
        <f t="shared" si="510"/>
        <v/>
      </c>
      <c r="Z678" s="300" t="str">
        <f t="shared" si="511"/>
        <v/>
      </c>
      <c r="AA678" s="303" t="str">
        <f t="shared" si="512"/>
        <v/>
      </c>
      <c r="AB678" s="300" t="str">
        <f t="shared" si="513"/>
        <v/>
      </c>
      <c r="AC678" s="300" t="str">
        <f t="shared" si="514"/>
        <v/>
      </c>
      <c r="AD678" s="300" t="str">
        <f t="shared" si="515"/>
        <v/>
      </c>
      <c r="AE678" s="192" t="str">
        <f t="shared" si="516"/>
        <v/>
      </c>
      <c r="AF678" s="192" t="str">
        <f t="shared" si="517"/>
        <v/>
      </c>
      <c r="AG678" s="192"/>
      <c r="AJ678" s="300" t="str">
        <f t="shared" si="518"/>
        <v/>
      </c>
      <c r="AK678" s="300" t="str">
        <f t="shared" si="519"/>
        <v/>
      </c>
      <c r="AL678" s="300" t="str">
        <f t="shared" si="520"/>
        <v>бла</v>
      </c>
      <c r="AM678" s="300" t="str">
        <f t="shared" si="521"/>
        <v/>
      </c>
      <c r="AN678" s="300" t="str">
        <f t="shared" si="522"/>
        <v/>
      </c>
      <c r="AO678" s="300" t="str">
        <f t="shared" si="523"/>
        <v/>
      </c>
      <c r="AP678" s="300" t="str">
        <f t="shared" si="524"/>
        <v/>
      </c>
      <c r="AQ678" s="300" t="str">
        <f t="shared" si="525"/>
        <v/>
      </c>
      <c r="AR678" s="306" t="str">
        <f t="shared" si="526"/>
        <v/>
      </c>
      <c r="AS678" s="300" t="str">
        <f t="shared" si="527"/>
        <v/>
      </c>
      <c r="AT678" s="300" t="str">
        <f t="shared" si="528"/>
        <v/>
      </c>
      <c r="AU678" s="192" t="str">
        <f t="shared" si="529"/>
        <v>бла</v>
      </c>
      <c r="AV678" s="192" t="str">
        <f t="shared" si="530"/>
        <v>бла90801420общпро</v>
      </c>
      <c r="AW678" s="191">
        <f t="shared" si="531"/>
        <v>30000</v>
      </c>
      <c r="AX678" s="191">
        <f t="shared" si="532"/>
        <v>20446</v>
      </c>
      <c r="AY678" s="191">
        <f t="shared" si="533"/>
        <v>0</v>
      </c>
      <c r="AZ678" s="191">
        <f t="shared" si="534"/>
        <v>0</v>
      </c>
      <c r="BA678" s="193">
        <f t="shared" si="535"/>
        <v>1</v>
      </c>
      <c r="BB678" s="193">
        <f t="shared" si="536"/>
        <v>1</v>
      </c>
      <c r="BC678" s="193">
        <f t="shared" si="537"/>
        <v>1</v>
      </c>
      <c r="BD678" s="191">
        <f t="shared" si="543"/>
        <v>0</v>
      </c>
      <c r="BE678" s="191">
        <f t="shared" si="538"/>
        <v>0</v>
      </c>
      <c r="BF678" s="210">
        <f t="shared" si="539"/>
        <v>0</v>
      </c>
      <c r="BG678" s="211">
        <f t="shared" si="540"/>
        <v>0</v>
      </c>
      <c r="BH678" s="289"/>
      <c r="BI678" s="289"/>
      <c r="BJ678" s="228"/>
      <c r="BK678" s="228"/>
      <c r="BL678" s="233" t="str">
        <f t="shared" si="541"/>
        <v>05</v>
      </c>
    </row>
    <row r="679" spans="1:64" ht="12" customHeight="1">
      <c r="A679" s="333" t="s">
        <v>690</v>
      </c>
      <c r="B679" s="381" t="s">
        <v>433</v>
      </c>
      <c r="C679" s="333" t="s">
        <v>662</v>
      </c>
      <c r="D679" s="381" t="s">
        <v>406</v>
      </c>
      <c r="E679" s="381" t="s">
        <v>1120</v>
      </c>
      <c r="F679" s="381" t="s">
        <v>586</v>
      </c>
      <c r="G679" s="381" t="s">
        <v>394</v>
      </c>
      <c r="H679" s="100" t="s">
        <v>653</v>
      </c>
      <c r="I679" s="381" t="s">
        <v>505</v>
      </c>
      <c r="J679" s="382">
        <v>175246</v>
      </c>
      <c r="K679" s="382">
        <v>167410.29</v>
      </c>
      <c r="L679" s="191" t="str">
        <f t="shared" si="500"/>
        <v>908014200503321008005024422501</v>
      </c>
      <c r="M679" s="192">
        <f t="array" ref="M679">IF(COUNT(SEARCH(Удалить_Роспись_КВСР,$B679)*SEARCH(Удалить_Роспись_ПБС,$C679)*SEARCH(Удалить_Роспись_КФСР, $D679)*SEARCH(Удалить_Роспись_КЦСР,$E679)*SEARCH(Удалить_Роспись_КВР,$F679)*SEARCH(Удалить_Роспись_ЭК,$H679)*SEARCH(Удалить_Роспись_КР,$I679))&gt;0,0,1)</f>
        <v>1</v>
      </c>
      <c r="N679" s="192">
        <v>0</v>
      </c>
      <c r="O679" s="192" t="str">
        <f t="shared" si="501"/>
        <v/>
      </c>
      <c r="P679" s="192" t="str">
        <f t="shared" si="542"/>
        <v/>
      </c>
      <c r="Q679" s="300" t="str">
        <f t="shared" si="502"/>
        <v/>
      </c>
      <c r="R679" s="300" t="str">
        <f t="shared" si="503"/>
        <v/>
      </c>
      <c r="S679" s="300" t="str">
        <f t="shared" si="504"/>
        <v/>
      </c>
      <c r="T679" s="192" t="str">
        <f t="shared" si="505"/>
        <v/>
      </c>
      <c r="U679" s="303" t="str">
        <f t="shared" si="506"/>
        <v/>
      </c>
      <c r="V679" s="300" t="str">
        <f t="shared" si="507"/>
        <v/>
      </c>
      <c r="W679" s="192" t="str">
        <f t="shared" si="508"/>
        <v/>
      </c>
      <c r="X679" s="303" t="str">
        <f t="shared" si="509"/>
        <v/>
      </c>
      <c r="Y679" s="300" t="str">
        <f t="shared" si="510"/>
        <v/>
      </c>
      <c r="Z679" s="300" t="str">
        <f t="shared" si="511"/>
        <v/>
      </c>
      <c r="AA679" s="303" t="str">
        <f t="shared" si="512"/>
        <v/>
      </c>
      <c r="AB679" s="300" t="str">
        <f t="shared" si="513"/>
        <v/>
      </c>
      <c r="AC679" s="300" t="str">
        <f t="shared" si="514"/>
        <v/>
      </c>
      <c r="AD679" s="300" t="str">
        <f t="shared" si="515"/>
        <v/>
      </c>
      <c r="AE679" s="192" t="str">
        <f t="shared" si="516"/>
        <v/>
      </c>
      <c r="AF679" s="192" t="str">
        <f t="shared" si="517"/>
        <v/>
      </c>
      <c r="AG679" s="192"/>
      <c r="AJ679" s="300" t="str">
        <f t="shared" si="518"/>
        <v/>
      </c>
      <c r="AK679" s="300" t="str">
        <f t="shared" si="519"/>
        <v/>
      </c>
      <c r="AL679" s="300" t="str">
        <f t="shared" si="520"/>
        <v>бла</v>
      </c>
      <c r="AM679" s="300" t="str">
        <f t="shared" si="521"/>
        <v/>
      </c>
      <c r="AN679" s="300" t="str">
        <f t="shared" si="522"/>
        <v/>
      </c>
      <c r="AO679" s="300" t="str">
        <f t="shared" si="523"/>
        <v/>
      </c>
      <c r="AP679" s="300" t="str">
        <f t="shared" si="524"/>
        <v/>
      </c>
      <c r="AQ679" s="300" t="str">
        <f t="shared" si="525"/>
        <v/>
      </c>
      <c r="AR679" s="306" t="str">
        <f t="shared" si="526"/>
        <v/>
      </c>
      <c r="AS679" s="300" t="str">
        <f t="shared" si="527"/>
        <v/>
      </c>
      <c r="AT679" s="300" t="str">
        <f t="shared" si="528"/>
        <v/>
      </c>
      <c r="AU679" s="192" t="str">
        <f t="shared" si="529"/>
        <v>бла</v>
      </c>
      <c r="AV679" s="192" t="str">
        <f t="shared" si="530"/>
        <v>бла90801420общпро</v>
      </c>
      <c r="AW679" s="191">
        <f t="shared" si="531"/>
        <v>175246</v>
      </c>
      <c r="AX679" s="191">
        <f t="shared" si="532"/>
        <v>167410.29</v>
      </c>
      <c r="AY679" s="191">
        <f t="shared" si="533"/>
        <v>0</v>
      </c>
      <c r="AZ679" s="191">
        <f t="shared" si="534"/>
        <v>0</v>
      </c>
      <c r="BA679" s="193">
        <f t="shared" si="535"/>
        <v>1</v>
      </c>
      <c r="BB679" s="193">
        <f t="shared" si="536"/>
        <v>1</v>
      </c>
      <c r="BC679" s="193">
        <f t="shared" si="537"/>
        <v>1</v>
      </c>
      <c r="BD679" s="191">
        <f t="shared" si="543"/>
        <v>0</v>
      </c>
      <c r="BE679" s="191">
        <f t="shared" si="538"/>
        <v>0</v>
      </c>
      <c r="BF679" s="210">
        <f t="shared" si="539"/>
        <v>0</v>
      </c>
      <c r="BG679" s="211">
        <f t="shared" si="540"/>
        <v>0</v>
      </c>
      <c r="BH679" s="289"/>
      <c r="BI679" s="289"/>
      <c r="BJ679" s="228"/>
      <c r="BK679" s="228"/>
      <c r="BL679" s="233" t="str">
        <f t="shared" si="541"/>
        <v>05</v>
      </c>
    </row>
    <row r="680" spans="1:64" ht="12" customHeight="1">
      <c r="A680" s="333" t="s">
        <v>690</v>
      </c>
      <c r="B680" s="381" t="s">
        <v>433</v>
      </c>
      <c r="C680" s="333" t="s">
        <v>662</v>
      </c>
      <c r="D680" s="381" t="s">
        <v>406</v>
      </c>
      <c r="E680" s="381" t="s">
        <v>1121</v>
      </c>
      <c r="F680" s="381" t="s">
        <v>586</v>
      </c>
      <c r="G680" s="381" t="s">
        <v>397</v>
      </c>
      <c r="H680" s="100" t="s">
        <v>653</v>
      </c>
      <c r="I680" s="381" t="s">
        <v>505</v>
      </c>
      <c r="J680" s="382">
        <v>20000</v>
      </c>
      <c r="K680" s="382">
        <v>0</v>
      </c>
      <c r="L680" s="191" t="str">
        <f t="shared" si="500"/>
        <v>908014200503321008006024434001</v>
      </c>
      <c r="M680" s="192">
        <f t="array" ref="M680">IF(COUNT(SEARCH(Удалить_Роспись_КВСР,$B680)*SEARCH(Удалить_Роспись_ПБС,$C680)*SEARCH(Удалить_Роспись_КФСР, $D680)*SEARCH(Удалить_Роспись_КЦСР,$E680)*SEARCH(Удалить_Роспись_КВР,$F680)*SEARCH(Удалить_Роспись_ЭК,$H680)*SEARCH(Удалить_Роспись_КР,$I680))&gt;0,0,1)</f>
        <v>1</v>
      </c>
      <c r="N680" s="192">
        <v>0</v>
      </c>
      <c r="O680" s="192" t="str">
        <f t="shared" si="501"/>
        <v/>
      </c>
      <c r="P680" s="192" t="str">
        <f t="shared" si="542"/>
        <v/>
      </c>
      <c r="Q680" s="300" t="str">
        <f t="shared" si="502"/>
        <v/>
      </c>
      <c r="R680" s="300" t="str">
        <f t="shared" si="503"/>
        <v/>
      </c>
      <c r="S680" s="300" t="str">
        <f t="shared" si="504"/>
        <v/>
      </c>
      <c r="T680" s="192" t="str">
        <f t="shared" si="505"/>
        <v/>
      </c>
      <c r="U680" s="303" t="str">
        <f t="shared" si="506"/>
        <v/>
      </c>
      <c r="V680" s="300" t="str">
        <f t="shared" si="507"/>
        <v/>
      </c>
      <c r="W680" s="192" t="str">
        <f t="shared" si="508"/>
        <v/>
      </c>
      <c r="X680" s="303" t="str">
        <f t="shared" si="509"/>
        <v/>
      </c>
      <c r="Y680" s="300" t="str">
        <f t="shared" si="510"/>
        <v/>
      </c>
      <c r="Z680" s="300" t="str">
        <f t="shared" si="511"/>
        <v/>
      </c>
      <c r="AA680" s="303" t="str">
        <f t="shared" si="512"/>
        <v/>
      </c>
      <c r="AB680" s="300" t="str">
        <f t="shared" si="513"/>
        <v/>
      </c>
      <c r="AC680" s="300" t="str">
        <f t="shared" si="514"/>
        <v/>
      </c>
      <c r="AD680" s="300" t="str">
        <f t="shared" si="515"/>
        <v/>
      </c>
      <c r="AE680" s="192" t="str">
        <f t="shared" si="516"/>
        <v/>
      </c>
      <c r="AF680" s="192" t="str">
        <f t="shared" si="517"/>
        <v/>
      </c>
      <c r="AG680" s="192"/>
      <c r="AJ680" s="300" t="str">
        <f t="shared" si="518"/>
        <v/>
      </c>
      <c r="AK680" s="300" t="str">
        <f t="shared" si="519"/>
        <v/>
      </c>
      <c r="AL680" s="300" t="str">
        <f t="shared" si="520"/>
        <v>бла</v>
      </c>
      <c r="AM680" s="300" t="str">
        <f t="shared" si="521"/>
        <v/>
      </c>
      <c r="AN680" s="300" t="str">
        <f t="shared" si="522"/>
        <v/>
      </c>
      <c r="AO680" s="300" t="str">
        <f t="shared" si="523"/>
        <v/>
      </c>
      <c r="AP680" s="300" t="str">
        <f t="shared" si="524"/>
        <v/>
      </c>
      <c r="AQ680" s="300" t="str">
        <f t="shared" si="525"/>
        <v/>
      </c>
      <c r="AR680" s="306" t="str">
        <f t="shared" si="526"/>
        <v/>
      </c>
      <c r="AS680" s="300" t="str">
        <f t="shared" si="527"/>
        <v/>
      </c>
      <c r="AT680" s="300" t="str">
        <f t="shared" si="528"/>
        <v/>
      </c>
      <c r="AU680" s="192" t="str">
        <f t="shared" si="529"/>
        <v>бла</v>
      </c>
      <c r="AV680" s="192" t="str">
        <f t="shared" si="530"/>
        <v>бла90801420общпро</v>
      </c>
      <c r="AW680" s="191">
        <f t="shared" si="531"/>
        <v>20000</v>
      </c>
      <c r="AX680" s="191">
        <f t="shared" si="532"/>
        <v>0</v>
      </c>
      <c r="AY680" s="191">
        <f t="shared" si="533"/>
        <v>0</v>
      </c>
      <c r="AZ680" s="191">
        <f t="shared" si="534"/>
        <v>0</v>
      </c>
      <c r="BA680" s="193">
        <f t="shared" si="535"/>
        <v>1</v>
      </c>
      <c r="BB680" s="193">
        <f t="shared" si="536"/>
        <v>1</v>
      </c>
      <c r="BC680" s="193">
        <f t="shared" si="537"/>
        <v>1</v>
      </c>
      <c r="BD680" s="191">
        <f t="shared" si="543"/>
        <v>0</v>
      </c>
      <c r="BE680" s="191">
        <f t="shared" si="538"/>
        <v>0</v>
      </c>
      <c r="BF680" s="210">
        <f t="shared" si="539"/>
        <v>0</v>
      </c>
      <c r="BG680" s="211">
        <f t="shared" si="540"/>
        <v>0</v>
      </c>
      <c r="BH680" s="289"/>
      <c r="BI680" s="289"/>
      <c r="BJ680" s="228"/>
      <c r="BK680" s="228"/>
      <c r="BL680" s="233" t="str">
        <f t="shared" si="541"/>
        <v>05</v>
      </c>
    </row>
    <row r="681" spans="1:64" ht="12" customHeight="1">
      <c r="A681" s="333" t="s">
        <v>690</v>
      </c>
      <c r="B681" s="381" t="s">
        <v>433</v>
      </c>
      <c r="C681" s="333" t="s">
        <v>662</v>
      </c>
      <c r="D681" s="381" t="s">
        <v>406</v>
      </c>
      <c r="E681" s="381" t="s">
        <v>1122</v>
      </c>
      <c r="F681" s="381" t="s">
        <v>586</v>
      </c>
      <c r="G681" s="381" t="s">
        <v>407</v>
      </c>
      <c r="H681" s="100" t="s">
        <v>653</v>
      </c>
      <c r="I681" s="381" t="s">
        <v>505</v>
      </c>
      <c r="J681" s="382">
        <v>3150</v>
      </c>
      <c r="K681" s="382">
        <v>3150</v>
      </c>
      <c r="L681" s="191" t="str">
        <f t="shared" si="500"/>
        <v>908014200503321008Ф00024431001</v>
      </c>
      <c r="M681" s="192">
        <f t="array" ref="M681">IF(COUNT(SEARCH(Удалить_Роспись_КВСР,$B681)*SEARCH(Удалить_Роспись_ПБС,$C681)*SEARCH(Удалить_Роспись_КФСР, $D681)*SEARCH(Удалить_Роспись_КЦСР,$E681)*SEARCH(Удалить_Роспись_КВР,$F681)*SEARCH(Удалить_Роспись_ЭК,$H681)*SEARCH(Удалить_Роспись_КР,$I681))&gt;0,0,1)</f>
        <v>1</v>
      </c>
      <c r="N681" s="192">
        <v>0</v>
      </c>
      <c r="O681" s="192" t="str">
        <f t="shared" si="501"/>
        <v/>
      </c>
      <c r="P681" s="192" t="str">
        <f t="shared" si="542"/>
        <v/>
      </c>
      <c r="Q681" s="300" t="str">
        <f t="shared" si="502"/>
        <v/>
      </c>
      <c r="R681" s="300" t="str">
        <f t="shared" si="503"/>
        <v/>
      </c>
      <c r="S681" s="300" t="str">
        <f t="shared" si="504"/>
        <v/>
      </c>
      <c r="T681" s="192" t="str">
        <f t="shared" si="505"/>
        <v/>
      </c>
      <c r="U681" s="303" t="str">
        <f t="shared" si="506"/>
        <v/>
      </c>
      <c r="V681" s="300" t="str">
        <f t="shared" si="507"/>
        <v/>
      </c>
      <c r="W681" s="192" t="str">
        <f t="shared" si="508"/>
        <v/>
      </c>
      <c r="X681" s="303" t="str">
        <f t="shared" si="509"/>
        <v/>
      </c>
      <c r="Y681" s="300" t="str">
        <f t="shared" si="510"/>
        <v/>
      </c>
      <c r="Z681" s="300" t="str">
        <f t="shared" si="511"/>
        <v/>
      </c>
      <c r="AA681" s="303" t="str">
        <f t="shared" si="512"/>
        <v/>
      </c>
      <c r="AB681" s="300" t="str">
        <f t="shared" si="513"/>
        <v/>
      </c>
      <c r="AC681" s="300" t="str">
        <f t="shared" si="514"/>
        <v/>
      </c>
      <c r="AD681" s="300" t="str">
        <f t="shared" si="515"/>
        <v/>
      </c>
      <c r="AE681" s="192" t="str">
        <f t="shared" si="516"/>
        <v/>
      </c>
      <c r="AF681" s="192" t="str">
        <f t="shared" si="517"/>
        <v/>
      </c>
      <c r="AG681" s="192"/>
      <c r="AJ681" s="300" t="str">
        <f t="shared" si="518"/>
        <v/>
      </c>
      <c r="AK681" s="300" t="str">
        <f t="shared" si="519"/>
        <v/>
      </c>
      <c r="AL681" s="300" t="str">
        <f t="shared" si="520"/>
        <v>бла</v>
      </c>
      <c r="AM681" s="300" t="str">
        <f t="shared" si="521"/>
        <v/>
      </c>
      <c r="AN681" s="300" t="str">
        <f t="shared" si="522"/>
        <v/>
      </c>
      <c r="AO681" s="300" t="str">
        <f t="shared" si="523"/>
        <v/>
      </c>
      <c r="AP681" s="300" t="str">
        <f t="shared" si="524"/>
        <v/>
      </c>
      <c r="AQ681" s="300" t="str">
        <f t="shared" si="525"/>
        <v/>
      </c>
      <c r="AR681" s="306" t="str">
        <f t="shared" si="526"/>
        <v/>
      </c>
      <c r="AS681" s="300" t="str">
        <f t="shared" si="527"/>
        <v/>
      </c>
      <c r="AT681" s="300" t="str">
        <f t="shared" si="528"/>
        <v/>
      </c>
      <c r="AU681" s="192" t="str">
        <f t="shared" si="529"/>
        <v>бла</v>
      </c>
      <c r="AV681" s="192" t="str">
        <f t="shared" si="530"/>
        <v>бла90801420общосн</v>
      </c>
      <c r="AW681" s="191">
        <f t="shared" si="531"/>
        <v>3150</v>
      </c>
      <c r="AX681" s="191">
        <f t="shared" si="532"/>
        <v>3150</v>
      </c>
      <c r="AY681" s="191">
        <f t="shared" si="533"/>
        <v>0</v>
      </c>
      <c r="AZ681" s="191">
        <f t="shared" si="534"/>
        <v>0</v>
      </c>
      <c r="BA681" s="193">
        <f t="shared" si="535"/>
        <v>1</v>
      </c>
      <c r="BB681" s="193">
        <f t="shared" si="536"/>
        <v>1</v>
      </c>
      <c r="BC681" s="193">
        <f t="shared" si="537"/>
        <v>1</v>
      </c>
      <c r="BD681" s="191">
        <f t="shared" si="543"/>
        <v>0</v>
      </c>
      <c r="BE681" s="191">
        <f t="shared" si="538"/>
        <v>0</v>
      </c>
      <c r="BF681" s="210">
        <f t="shared" si="539"/>
        <v>0</v>
      </c>
      <c r="BG681" s="211">
        <f t="shared" si="540"/>
        <v>0</v>
      </c>
      <c r="BH681" s="289"/>
      <c r="BI681" s="289"/>
      <c r="BJ681" s="228"/>
      <c r="BK681" s="228"/>
      <c r="BL681" s="233" t="str">
        <f t="shared" si="541"/>
        <v>05</v>
      </c>
    </row>
    <row r="682" spans="1:64" ht="12" customHeight="1">
      <c r="A682" s="333" t="s">
        <v>690</v>
      </c>
      <c r="B682" s="381" t="s">
        <v>433</v>
      </c>
      <c r="C682" s="333" t="s">
        <v>662</v>
      </c>
      <c r="D682" s="381" t="s">
        <v>406</v>
      </c>
      <c r="E682" s="381" t="s">
        <v>1123</v>
      </c>
      <c r="F682" s="381" t="s">
        <v>586</v>
      </c>
      <c r="G682" s="381" t="s">
        <v>393</v>
      </c>
      <c r="H682" s="100" t="s">
        <v>653</v>
      </c>
      <c r="I682" s="381" t="s">
        <v>505</v>
      </c>
      <c r="J682" s="382">
        <v>496390</v>
      </c>
      <c r="K682" s="382">
        <v>192126.33</v>
      </c>
      <c r="L682" s="191" t="str">
        <f t="shared" si="500"/>
        <v>908014200503321008Э02024422301</v>
      </c>
      <c r="M682" s="192">
        <f t="array" ref="M682">IF(COUNT(SEARCH(Удалить_Роспись_КВСР,$B682)*SEARCH(Удалить_Роспись_ПБС,$C682)*SEARCH(Удалить_Роспись_КФСР, $D682)*SEARCH(Удалить_Роспись_КЦСР,$E682)*SEARCH(Удалить_Роспись_КВР,$F682)*SEARCH(Удалить_Роспись_ЭК,$H682)*SEARCH(Удалить_Роспись_КР,$I682))&gt;0,0,1)</f>
        <v>1</v>
      </c>
      <c r="N682" s="192">
        <v>1</v>
      </c>
      <c r="O682" s="192" t="str">
        <f t="shared" si="501"/>
        <v/>
      </c>
      <c r="P682" s="192" t="str">
        <f t="shared" si="542"/>
        <v/>
      </c>
      <c r="Q682" s="300" t="str">
        <f t="shared" si="502"/>
        <v/>
      </c>
      <c r="R682" s="300" t="str">
        <f t="shared" si="503"/>
        <v/>
      </c>
      <c r="S682" s="300" t="str">
        <f t="shared" si="504"/>
        <v/>
      </c>
      <c r="T682" s="192" t="str">
        <f t="shared" si="505"/>
        <v/>
      </c>
      <c r="U682" s="303" t="str">
        <f t="shared" si="506"/>
        <v/>
      </c>
      <c r="V682" s="300" t="str">
        <f t="shared" si="507"/>
        <v/>
      </c>
      <c r="W682" s="192" t="str">
        <f t="shared" si="508"/>
        <v/>
      </c>
      <c r="X682" s="303" t="str">
        <f t="shared" si="509"/>
        <v/>
      </c>
      <c r="Y682" s="300" t="str">
        <f t="shared" si="510"/>
        <v/>
      </c>
      <c r="Z682" s="300" t="str">
        <f t="shared" si="511"/>
        <v/>
      </c>
      <c r="AA682" s="303" t="str">
        <f t="shared" si="512"/>
        <v/>
      </c>
      <c r="AB682" s="300" t="str">
        <f t="shared" si="513"/>
        <v/>
      </c>
      <c r="AC682" s="300" t="str">
        <f t="shared" si="514"/>
        <v/>
      </c>
      <c r="AD682" s="300" t="str">
        <f t="shared" si="515"/>
        <v/>
      </c>
      <c r="AE682" s="192" t="str">
        <f t="shared" si="516"/>
        <v/>
      </c>
      <c r="AF682" s="192" t="str">
        <f t="shared" si="517"/>
        <v/>
      </c>
      <c r="AG682" s="192"/>
      <c r="AJ682" s="300" t="str">
        <f t="shared" si="518"/>
        <v/>
      </c>
      <c r="AK682" s="300" t="str">
        <f t="shared" si="519"/>
        <v/>
      </c>
      <c r="AL682" s="300" t="str">
        <f t="shared" si="520"/>
        <v>бла</v>
      </c>
      <c r="AM682" s="300" t="str">
        <f t="shared" si="521"/>
        <v/>
      </c>
      <c r="AN682" s="300" t="str">
        <f t="shared" si="522"/>
        <v/>
      </c>
      <c r="AO682" s="300" t="str">
        <f t="shared" si="523"/>
        <v/>
      </c>
      <c r="AP682" s="300" t="str">
        <f t="shared" si="524"/>
        <v/>
      </c>
      <c r="AQ682" s="300" t="str">
        <f t="shared" si="525"/>
        <v/>
      </c>
      <c r="AR682" s="306" t="str">
        <f t="shared" si="526"/>
        <v/>
      </c>
      <c r="AS682" s="300" t="str">
        <f t="shared" si="527"/>
        <v/>
      </c>
      <c r="AT682" s="300" t="str">
        <f t="shared" si="528"/>
        <v/>
      </c>
      <c r="AU682" s="192" t="str">
        <f t="shared" si="529"/>
        <v>бла</v>
      </c>
      <c r="AV682" s="192" t="str">
        <f t="shared" si="530"/>
        <v>бла90801420общком</v>
      </c>
      <c r="AW682" s="191">
        <f t="shared" si="531"/>
        <v>496390</v>
      </c>
      <c r="AX682" s="191">
        <f t="shared" si="532"/>
        <v>192126.33</v>
      </c>
      <c r="AY682" s="191">
        <f t="shared" si="533"/>
        <v>496390</v>
      </c>
      <c r="AZ682" s="191">
        <f t="shared" si="534"/>
        <v>192126.33</v>
      </c>
      <c r="BA682" s="193">
        <f t="shared" si="535"/>
        <v>1</v>
      </c>
      <c r="BB682" s="193">
        <f t="shared" si="536"/>
        <v>1</v>
      </c>
      <c r="BC682" s="193">
        <f t="shared" si="537"/>
        <v>1</v>
      </c>
      <c r="BD682" s="191">
        <f t="shared" si="543"/>
        <v>496390</v>
      </c>
      <c r="BE682" s="191">
        <f t="shared" si="538"/>
        <v>192126.33</v>
      </c>
      <c r="BF682" s="210">
        <f t="shared" si="539"/>
        <v>496390</v>
      </c>
      <c r="BG682" s="211">
        <f t="shared" si="540"/>
        <v>496390</v>
      </c>
      <c r="BH682" s="289"/>
      <c r="BI682" s="289"/>
      <c r="BJ682" s="228"/>
      <c r="BK682" s="228"/>
      <c r="BL682" s="233" t="str">
        <f t="shared" si="541"/>
        <v>05</v>
      </c>
    </row>
    <row r="683" spans="1:64" ht="12" customHeight="1">
      <c r="A683" s="333" t="s">
        <v>690</v>
      </c>
      <c r="B683" s="381" t="s">
        <v>433</v>
      </c>
      <c r="C683" s="333" t="s">
        <v>662</v>
      </c>
      <c r="D683" s="381" t="s">
        <v>406</v>
      </c>
      <c r="E683" s="381" t="s">
        <v>1124</v>
      </c>
      <c r="F683" s="381" t="s">
        <v>586</v>
      </c>
      <c r="G683" s="381" t="s">
        <v>394</v>
      </c>
      <c r="H683" s="100" t="s">
        <v>653</v>
      </c>
      <c r="I683" s="381" t="s">
        <v>505</v>
      </c>
      <c r="J683" s="382">
        <v>20000</v>
      </c>
      <c r="K683" s="382">
        <v>20000</v>
      </c>
      <c r="L683" s="191" t="str">
        <f t="shared" si="500"/>
        <v>908014200503322008004024422501</v>
      </c>
      <c r="M683" s="192">
        <f t="array" ref="M683">IF(COUNT(SEARCH(Удалить_Роспись_КВСР,$B683)*SEARCH(Удалить_Роспись_ПБС,$C683)*SEARCH(Удалить_Роспись_КФСР, $D683)*SEARCH(Удалить_Роспись_КЦСР,$E683)*SEARCH(Удалить_Роспись_КВР,$F683)*SEARCH(Удалить_Роспись_ЭК,$H683)*SEARCH(Удалить_Роспись_КР,$I683))&gt;0,0,1)</f>
        <v>1</v>
      </c>
      <c r="N683" s="192">
        <v>0</v>
      </c>
      <c r="O683" s="192" t="str">
        <f t="shared" si="501"/>
        <v/>
      </c>
      <c r="P683" s="192" t="str">
        <f t="shared" si="542"/>
        <v/>
      </c>
      <c r="Q683" s="300" t="str">
        <f t="shared" si="502"/>
        <v/>
      </c>
      <c r="R683" s="300" t="str">
        <f t="shared" si="503"/>
        <v/>
      </c>
      <c r="S683" s="300" t="str">
        <f t="shared" si="504"/>
        <v/>
      </c>
      <c r="T683" s="192" t="str">
        <f t="shared" si="505"/>
        <v/>
      </c>
      <c r="U683" s="303" t="str">
        <f t="shared" si="506"/>
        <v/>
      </c>
      <c r="V683" s="300" t="str">
        <f t="shared" si="507"/>
        <v/>
      </c>
      <c r="W683" s="192" t="str">
        <f t="shared" si="508"/>
        <v/>
      </c>
      <c r="X683" s="303" t="str">
        <f t="shared" si="509"/>
        <v/>
      </c>
      <c r="Y683" s="300" t="str">
        <f t="shared" si="510"/>
        <v/>
      </c>
      <c r="Z683" s="300" t="str">
        <f t="shared" si="511"/>
        <v/>
      </c>
      <c r="AA683" s="303" t="str">
        <f t="shared" si="512"/>
        <v/>
      </c>
      <c r="AB683" s="300" t="str">
        <f t="shared" si="513"/>
        <v/>
      </c>
      <c r="AC683" s="300" t="str">
        <f t="shared" si="514"/>
        <v/>
      </c>
      <c r="AD683" s="300" t="str">
        <f t="shared" si="515"/>
        <v/>
      </c>
      <c r="AE683" s="192" t="str">
        <f t="shared" si="516"/>
        <v/>
      </c>
      <c r="AF683" s="192" t="str">
        <f t="shared" si="517"/>
        <v/>
      </c>
      <c r="AG683" s="192"/>
      <c r="AJ683" s="300" t="str">
        <f t="shared" si="518"/>
        <v/>
      </c>
      <c r="AK683" s="300" t="str">
        <f t="shared" si="519"/>
        <v/>
      </c>
      <c r="AL683" s="300" t="str">
        <f t="shared" si="520"/>
        <v>бла</v>
      </c>
      <c r="AM683" s="300" t="str">
        <f t="shared" si="521"/>
        <v/>
      </c>
      <c r="AN683" s="300" t="str">
        <f t="shared" si="522"/>
        <v/>
      </c>
      <c r="AO683" s="300" t="str">
        <f t="shared" si="523"/>
        <v/>
      </c>
      <c r="AP683" s="300" t="str">
        <f t="shared" si="524"/>
        <v/>
      </c>
      <c r="AQ683" s="300" t="str">
        <f t="shared" si="525"/>
        <v/>
      </c>
      <c r="AR683" s="306" t="str">
        <f t="shared" si="526"/>
        <v/>
      </c>
      <c r="AS683" s="300" t="str">
        <f t="shared" si="527"/>
        <v/>
      </c>
      <c r="AT683" s="300" t="str">
        <f t="shared" si="528"/>
        <v/>
      </c>
      <c r="AU683" s="192" t="str">
        <f t="shared" si="529"/>
        <v>бла</v>
      </c>
      <c r="AV683" s="192" t="str">
        <f t="shared" si="530"/>
        <v>бла90801420общпро</v>
      </c>
      <c r="AW683" s="191">
        <f t="shared" si="531"/>
        <v>20000</v>
      </c>
      <c r="AX683" s="191">
        <f t="shared" si="532"/>
        <v>20000</v>
      </c>
      <c r="AY683" s="191">
        <f t="shared" si="533"/>
        <v>0</v>
      </c>
      <c r="AZ683" s="191">
        <f t="shared" si="534"/>
        <v>0</v>
      </c>
      <c r="BA683" s="193">
        <f t="shared" si="535"/>
        <v>1</v>
      </c>
      <c r="BB683" s="193">
        <f t="shared" si="536"/>
        <v>1</v>
      </c>
      <c r="BC683" s="193">
        <f t="shared" si="537"/>
        <v>1</v>
      </c>
      <c r="BD683" s="191">
        <f t="shared" si="543"/>
        <v>0</v>
      </c>
      <c r="BE683" s="191">
        <f t="shared" si="538"/>
        <v>0</v>
      </c>
      <c r="BF683" s="210">
        <f t="shared" si="539"/>
        <v>0</v>
      </c>
      <c r="BG683" s="211">
        <f t="shared" si="540"/>
        <v>0</v>
      </c>
      <c r="BH683" s="289"/>
      <c r="BI683" s="289"/>
      <c r="BJ683" s="228"/>
      <c r="BK683" s="228"/>
      <c r="BL683" s="233" t="str">
        <f t="shared" si="541"/>
        <v>05</v>
      </c>
    </row>
    <row r="684" spans="1:64" ht="12" customHeight="1">
      <c r="A684" s="333" t="s">
        <v>690</v>
      </c>
      <c r="B684" s="381" t="s">
        <v>433</v>
      </c>
      <c r="C684" s="333" t="s">
        <v>662</v>
      </c>
      <c r="D684" s="381" t="s">
        <v>408</v>
      </c>
      <c r="E684" s="381" t="s">
        <v>1125</v>
      </c>
      <c r="F684" s="381" t="s">
        <v>608</v>
      </c>
      <c r="G684" s="381" t="s">
        <v>385</v>
      </c>
      <c r="H684" s="100" t="s">
        <v>653</v>
      </c>
      <c r="I684" s="381" t="s">
        <v>505</v>
      </c>
      <c r="J684" s="382">
        <v>64731</v>
      </c>
      <c r="K684" s="382">
        <v>64731</v>
      </c>
      <c r="L684" s="191" t="str">
        <f t="shared" si="500"/>
        <v>90801420070732100Ч005011121101</v>
      </c>
      <c r="M684" s="192">
        <f t="array" ref="M684">IF(COUNT(SEARCH(Удалить_Роспись_КВСР,$B684)*SEARCH(Удалить_Роспись_ПБС,$C684)*SEARCH(Удалить_Роспись_КФСР, $D684)*SEARCH(Удалить_Роспись_КЦСР,$E684)*SEARCH(Удалить_Роспись_КВР,$F684)*SEARCH(Удалить_Роспись_ЭК,$H684)*SEARCH(Удалить_Роспись_КР,$I684))&gt;0,0,1)</f>
        <v>1</v>
      </c>
      <c r="N684" s="192">
        <v>0</v>
      </c>
      <c r="O684" s="192" t="str">
        <f t="shared" si="501"/>
        <v/>
      </c>
      <c r="P684" s="192" t="str">
        <f t="shared" si="542"/>
        <v/>
      </c>
      <c r="Q684" s="300" t="str">
        <f t="shared" si="502"/>
        <v/>
      </c>
      <c r="R684" s="300" t="str">
        <f t="shared" si="503"/>
        <v/>
      </c>
      <c r="S684" s="300" t="str">
        <f t="shared" si="504"/>
        <v/>
      </c>
      <c r="T684" s="192" t="str">
        <f t="shared" si="505"/>
        <v/>
      </c>
      <c r="U684" s="303" t="str">
        <f t="shared" si="506"/>
        <v/>
      </c>
      <c r="V684" s="300" t="str">
        <f t="shared" si="507"/>
        <v/>
      </c>
      <c r="W684" s="192" t="str">
        <f t="shared" si="508"/>
        <v/>
      </c>
      <c r="X684" s="303" t="str">
        <f t="shared" si="509"/>
        <v/>
      </c>
      <c r="Y684" s="300" t="str">
        <f t="shared" si="510"/>
        <v/>
      </c>
      <c r="Z684" s="300" t="str">
        <f t="shared" si="511"/>
        <v/>
      </c>
      <c r="AA684" s="303" t="str">
        <f t="shared" si="512"/>
        <v/>
      </c>
      <c r="AB684" s="300" t="str">
        <f t="shared" si="513"/>
        <v/>
      </c>
      <c r="AC684" s="300" t="str">
        <f t="shared" si="514"/>
        <v/>
      </c>
      <c r="AD684" s="300" t="str">
        <f t="shared" si="515"/>
        <v/>
      </c>
      <c r="AE684" s="192" t="str">
        <f t="shared" si="516"/>
        <v/>
      </c>
      <c r="AF684" s="192" t="str">
        <f t="shared" si="517"/>
        <v/>
      </c>
      <c r="AG684" s="192"/>
      <c r="AJ684" s="300" t="str">
        <f t="shared" si="518"/>
        <v/>
      </c>
      <c r="AK684" s="300" t="str">
        <f t="shared" si="519"/>
        <v/>
      </c>
      <c r="AL684" s="300" t="str">
        <f t="shared" si="520"/>
        <v/>
      </c>
      <c r="AM684" s="300" t="str">
        <f t="shared" si="521"/>
        <v/>
      </c>
      <c r="AN684" s="300" t="str">
        <f t="shared" si="522"/>
        <v/>
      </c>
      <c r="AO684" s="300" t="str">
        <f t="shared" si="523"/>
        <v/>
      </c>
      <c r="AP684" s="300" t="str">
        <f t="shared" si="524"/>
        <v/>
      </c>
      <c r="AQ684" s="300" t="str">
        <f t="shared" si="525"/>
        <v/>
      </c>
      <c r="AR684" s="306" t="str">
        <f t="shared" si="526"/>
        <v/>
      </c>
      <c r="AS684" s="300" t="str">
        <f t="shared" si="527"/>
        <v/>
      </c>
      <c r="AT684" s="300" t="str">
        <f t="shared" si="528"/>
        <v/>
      </c>
      <c r="AU684" s="192" t="str">
        <f t="shared" si="529"/>
        <v>рбс</v>
      </c>
      <c r="AV684" s="192" t="str">
        <f t="shared" si="530"/>
        <v>рбс90801420общопл</v>
      </c>
      <c r="AW684" s="191">
        <f t="shared" si="531"/>
        <v>64731</v>
      </c>
      <c r="AX684" s="191">
        <f t="shared" si="532"/>
        <v>64731</v>
      </c>
      <c r="AY684" s="191">
        <f t="shared" si="533"/>
        <v>0</v>
      </c>
      <c r="AZ684" s="191">
        <f t="shared" si="534"/>
        <v>0</v>
      </c>
      <c r="BA684" s="193">
        <f t="shared" si="535"/>
        <v>1</v>
      </c>
      <c r="BB684" s="193">
        <f t="shared" si="536"/>
        <v>1</v>
      </c>
      <c r="BC684" s="193">
        <f t="shared" si="537"/>
        <v>1</v>
      </c>
      <c r="BD684" s="191">
        <f t="shared" si="543"/>
        <v>0</v>
      </c>
      <c r="BE684" s="191">
        <f t="shared" si="538"/>
        <v>0</v>
      </c>
      <c r="BF684" s="210">
        <f t="shared" si="539"/>
        <v>0</v>
      </c>
      <c r="BG684" s="211">
        <f t="shared" si="540"/>
        <v>0</v>
      </c>
      <c r="BH684" s="289"/>
      <c r="BI684" s="289"/>
      <c r="BJ684" s="228"/>
      <c r="BK684" s="228"/>
      <c r="BL684" s="233" t="str">
        <f t="shared" si="541"/>
        <v>07</v>
      </c>
    </row>
    <row r="685" spans="1:64" ht="12" customHeight="1">
      <c r="A685" s="333" t="s">
        <v>690</v>
      </c>
      <c r="B685" s="381" t="s">
        <v>433</v>
      </c>
      <c r="C685" s="333" t="s">
        <v>662</v>
      </c>
      <c r="D685" s="381" t="s">
        <v>408</v>
      </c>
      <c r="E685" s="381" t="s">
        <v>1125</v>
      </c>
      <c r="F685" s="381" t="s">
        <v>902</v>
      </c>
      <c r="G685" s="381" t="s">
        <v>387</v>
      </c>
      <c r="H685" s="100" t="s">
        <v>653</v>
      </c>
      <c r="I685" s="381" t="s">
        <v>505</v>
      </c>
      <c r="J685" s="382">
        <v>19549</v>
      </c>
      <c r="K685" s="382">
        <v>19549</v>
      </c>
      <c r="L685" s="191" t="str">
        <f t="shared" si="500"/>
        <v>90801420070732100Ч005011921301</v>
      </c>
      <c r="M685" s="192">
        <f t="array" ref="M685">IF(COUNT(SEARCH(Удалить_Роспись_КВСР,$B685)*SEARCH(Удалить_Роспись_ПБС,$C685)*SEARCH(Удалить_Роспись_КФСР, $D685)*SEARCH(Удалить_Роспись_КЦСР,$E685)*SEARCH(Удалить_Роспись_КВР,$F685)*SEARCH(Удалить_Роспись_ЭК,$H685)*SEARCH(Удалить_Роспись_КР,$I685))&gt;0,0,1)</f>
        <v>1</v>
      </c>
      <c r="N685" s="192">
        <v>0</v>
      </c>
      <c r="O685" s="192" t="str">
        <f t="shared" si="501"/>
        <v/>
      </c>
      <c r="P685" s="192" t="str">
        <f t="shared" si="542"/>
        <v/>
      </c>
      <c r="Q685" s="300" t="str">
        <f t="shared" si="502"/>
        <v/>
      </c>
      <c r="R685" s="300" t="str">
        <f t="shared" si="503"/>
        <v/>
      </c>
      <c r="S685" s="300" t="str">
        <f t="shared" si="504"/>
        <v/>
      </c>
      <c r="T685" s="192" t="str">
        <f t="shared" si="505"/>
        <v/>
      </c>
      <c r="U685" s="303" t="str">
        <f t="shared" si="506"/>
        <v/>
      </c>
      <c r="V685" s="300" t="str">
        <f t="shared" si="507"/>
        <v/>
      </c>
      <c r="W685" s="192" t="str">
        <f t="shared" si="508"/>
        <v/>
      </c>
      <c r="X685" s="303" t="str">
        <f t="shared" si="509"/>
        <v/>
      </c>
      <c r="Y685" s="300" t="str">
        <f t="shared" si="510"/>
        <v/>
      </c>
      <c r="Z685" s="300" t="str">
        <f t="shared" si="511"/>
        <v/>
      </c>
      <c r="AA685" s="303" t="str">
        <f t="shared" si="512"/>
        <v/>
      </c>
      <c r="AB685" s="300" t="str">
        <f t="shared" si="513"/>
        <v/>
      </c>
      <c r="AC685" s="300" t="str">
        <f t="shared" si="514"/>
        <v/>
      </c>
      <c r="AD685" s="300" t="str">
        <f t="shared" si="515"/>
        <v/>
      </c>
      <c r="AE685" s="192" t="str">
        <f t="shared" si="516"/>
        <v/>
      </c>
      <c r="AF685" s="192" t="str">
        <f t="shared" si="517"/>
        <v/>
      </c>
      <c r="AG685" s="192"/>
      <c r="AJ685" s="300" t="str">
        <f t="shared" si="518"/>
        <v/>
      </c>
      <c r="AK685" s="300" t="str">
        <f t="shared" si="519"/>
        <v/>
      </c>
      <c r="AL685" s="300" t="str">
        <f t="shared" si="520"/>
        <v/>
      </c>
      <c r="AM685" s="300" t="str">
        <f t="shared" si="521"/>
        <v/>
      </c>
      <c r="AN685" s="300" t="str">
        <f t="shared" si="522"/>
        <v/>
      </c>
      <c r="AO685" s="300" t="str">
        <f t="shared" si="523"/>
        <v/>
      </c>
      <c r="AP685" s="300" t="str">
        <f t="shared" si="524"/>
        <v/>
      </c>
      <c r="AQ685" s="300" t="str">
        <f t="shared" si="525"/>
        <v/>
      </c>
      <c r="AR685" s="306" t="str">
        <f t="shared" si="526"/>
        <v/>
      </c>
      <c r="AS685" s="300" t="str">
        <f t="shared" si="527"/>
        <v/>
      </c>
      <c r="AT685" s="300" t="str">
        <f t="shared" si="528"/>
        <v/>
      </c>
      <c r="AU685" s="192" t="str">
        <f t="shared" si="529"/>
        <v>рбс</v>
      </c>
      <c r="AV685" s="192" t="str">
        <f t="shared" si="530"/>
        <v>рбс90801420общопл</v>
      </c>
      <c r="AW685" s="191">
        <f t="shared" si="531"/>
        <v>19549</v>
      </c>
      <c r="AX685" s="191">
        <f t="shared" si="532"/>
        <v>19549</v>
      </c>
      <c r="AY685" s="191">
        <f t="shared" si="533"/>
        <v>0</v>
      </c>
      <c r="AZ685" s="191">
        <f t="shared" si="534"/>
        <v>0</v>
      </c>
      <c r="BA685" s="193">
        <f t="shared" si="535"/>
        <v>1</v>
      </c>
      <c r="BB685" s="193">
        <f t="shared" si="536"/>
        <v>1</v>
      </c>
      <c r="BC685" s="193">
        <f t="shared" si="537"/>
        <v>1</v>
      </c>
      <c r="BD685" s="191">
        <f t="shared" si="543"/>
        <v>0</v>
      </c>
      <c r="BE685" s="191">
        <f t="shared" si="538"/>
        <v>0</v>
      </c>
      <c r="BF685" s="210">
        <f t="shared" si="539"/>
        <v>0</v>
      </c>
      <c r="BG685" s="211">
        <f t="shared" si="540"/>
        <v>0</v>
      </c>
      <c r="BH685" s="289"/>
      <c r="BI685" s="289"/>
      <c r="BJ685" s="228"/>
      <c r="BK685" s="228"/>
      <c r="BL685" s="233" t="str">
        <f t="shared" si="541"/>
        <v>07</v>
      </c>
    </row>
    <row r="686" spans="1:64" ht="12" hidden="1" customHeight="1">
      <c r="A686" s="333" t="s">
        <v>691</v>
      </c>
      <c r="B686" s="381" t="s">
        <v>329</v>
      </c>
      <c r="C686" s="333" t="s">
        <v>663</v>
      </c>
      <c r="D686" s="381" t="s">
        <v>399</v>
      </c>
      <c r="E686" s="381" t="s">
        <v>864</v>
      </c>
      <c r="F686" s="381" t="s">
        <v>619</v>
      </c>
      <c r="G686" s="381" t="s">
        <v>398</v>
      </c>
      <c r="H686" s="100" t="s">
        <v>653</v>
      </c>
      <c r="I686" s="381" t="s">
        <v>339</v>
      </c>
      <c r="J686" s="382">
        <v>2000</v>
      </c>
      <c r="K686" s="382">
        <v>0</v>
      </c>
      <c r="L686" s="191" t="str">
        <f t="shared" si="500"/>
        <v>890014210113111007514053025110</v>
      </c>
      <c r="M686" s="192">
        <f t="array" ref="M686">IF(COUNT(SEARCH(Удалить_Роспись_КВСР,$B686)*SEARCH(Удалить_Роспись_ПБС,$C686)*SEARCH(Удалить_Роспись_КФСР, $D686)*SEARCH(Удалить_Роспись_КЦСР,$E686)*SEARCH(Удалить_Роспись_КВР,$F686)*SEARCH(Удалить_Роспись_ЭК,$H686)*SEARCH(Удалить_Роспись_КР,$I686))&gt;0,0,1)</f>
        <v>0</v>
      </c>
      <c r="N686" s="192">
        <v>0</v>
      </c>
      <c r="O686" s="192" t="str">
        <f t="shared" si="501"/>
        <v/>
      </c>
      <c r="P686" s="192" t="str">
        <f t="shared" si="542"/>
        <v/>
      </c>
      <c r="Q686" s="300" t="str">
        <f t="shared" si="502"/>
        <v/>
      </c>
      <c r="R686" s="300" t="str">
        <f t="shared" si="503"/>
        <v/>
      </c>
      <c r="S686" s="300" t="str">
        <f t="shared" si="504"/>
        <v/>
      </c>
      <c r="T686" s="192" t="str">
        <f t="shared" si="505"/>
        <v/>
      </c>
      <c r="U686" s="303" t="str">
        <f t="shared" si="506"/>
        <v/>
      </c>
      <c r="V686" s="300" t="str">
        <f t="shared" si="507"/>
        <v/>
      </c>
      <c r="W686" s="192" t="str">
        <f t="shared" si="508"/>
        <v/>
      </c>
      <c r="X686" s="303" t="str">
        <f t="shared" si="509"/>
        <v/>
      </c>
      <c r="Y686" s="300" t="str">
        <f t="shared" si="510"/>
        <v/>
      </c>
      <c r="Z686" s="300" t="str">
        <f t="shared" si="511"/>
        <v>меж</v>
      </c>
      <c r="AA686" s="303" t="str">
        <f t="shared" si="512"/>
        <v/>
      </c>
      <c r="AB686" s="300" t="str">
        <f t="shared" si="513"/>
        <v/>
      </c>
      <c r="AC686" s="300" t="str">
        <f t="shared" si="514"/>
        <v/>
      </c>
      <c r="AD686" s="300" t="str">
        <f t="shared" si="515"/>
        <v/>
      </c>
      <c r="AE686" s="192" t="str">
        <f t="shared" si="516"/>
        <v/>
      </c>
      <c r="AF686" s="192" t="str">
        <f t="shared" si="517"/>
        <v/>
      </c>
      <c r="AG686" s="192"/>
      <c r="AJ686" s="300" t="str">
        <f t="shared" si="518"/>
        <v/>
      </c>
      <c r="AK686" s="300" t="str">
        <f t="shared" si="519"/>
        <v/>
      </c>
      <c r="AL686" s="300" t="str">
        <f t="shared" si="520"/>
        <v/>
      </c>
      <c r="AM686" s="300" t="str">
        <f t="shared" si="521"/>
        <v>меж</v>
      </c>
      <c r="AN686" s="300" t="str">
        <f t="shared" si="522"/>
        <v/>
      </c>
      <c r="AO686" s="300" t="str">
        <f t="shared" si="523"/>
        <v/>
      </c>
      <c r="AP686" s="300" t="str">
        <f t="shared" si="524"/>
        <v/>
      </c>
      <c r="AQ686" s="300" t="str">
        <f t="shared" si="525"/>
        <v/>
      </c>
      <c r="AR686" s="306" t="str">
        <f t="shared" si="526"/>
        <v/>
      </c>
      <c r="AS686" s="300" t="str">
        <f t="shared" si="527"/>
        <v/>
      </c>
      <c r="AT686" s="300" t="str">
        <f t="shared" si="528"/>
        <v/>
      </c>
      <c r="AU686" s="192" t="str">
        <f t="shared" si="529"/>
        <v>меж</v>
      </c>
      <c r="AV686" s="192" t="str">
        <f t="shared" si="530"/>
        <v>меж89001421общпро</v>
      </c>
      <c r="AW686" s="191">
        <f t="shared" si="531"/>
        <v>0</v>
      </c>
      <c r="AX686" s="191">
        <f t="shared" si="532"/>
        <v>0</v>
      </c>
      <c r="AY686" s="191">
        <f t="shared" si="533"/>
        <v>0</v>
      </c>
      <c r="AZ686" s="191">
        <f t="shared" si="534"/>
        <v>0</v>
      </c>
      <c r="BA686" s="193">
        <f t="shared" si="535"/>
        <v>1</v>
      </c>
      <c r="BB686" s="193">
        <f t="shared" si="536"/>
        <v>1</v>
      </c>
      <c r="BC686" s="193">
        <f t="shared" si="537"/>
        <v>1</v>
      </c>
      <c r="BD686" s="191">
        <f t="shared" si="543"/>
        <v>0</v>
      </c>
      <c r="BE686" s="191">
        <f t="shared" si="538"/>
        <v>0</v>
      </c>
      <c r="BF686" s="210">
        <f t="shared" si="539"/>
        <v>0</v>
      </c>
      <c r="BG686" s="211">
        <f t="shared" si="540"/>
        <v>0</v>
      </c>
      <c r="BH686" s="289"/>
      <c r="BI686" s="289"/>
      <c r="BJ686" s="228"/>
      <c r="BK686" s="228"/>
      <c r="BL686" s="233" t="str">
        <f t="shared" si="541"/>
        <v/>
      </c>
    </row>
    <row r="687" spans="1:64" ht="12" hidden="1" customHeight="1">
      <c r="A687" s="333" t="s">
        <v>691</v>
      </c>
      <c r="B687" s="381" t="s">
        <v>329</v>
      </c>
      <c r="C687" s="333" t="s">
        <v>663</v>
      </c>
      <c r="D687" s="381" t="s">
        <v>400</v>
      </c>
      <c r="E687" s="381" t="s">
        <v>865</v>
      </c>
      <c r="F687" s="381" t="s">
        <v>619</v>
      </c>
      <c r="G687" s="381" t="s">
        <v>1583</v>
      </c>
      <c r="H687" s="100" t="s">
        <v>653</v>
      </c>
      <c r="I687" s="381" t="s">
        <v>340</v>
      </c>
      <c r="J687" s="382">
        <v>73414</v>
      </c>
      <c r="K687" s="382">
        <v>37694.51</v>
      </c>
      <c r="L687" s="191" t="str">
        <f t="shared" si="500"/>
        <v>890014210203111005118053000004</v>
      </c>
      <c r="M687" s="192">
        <f t="array" ref="M687">IF(COUNT(SEARCH(Удалить_Роспись_КВСР,$B687)*SEARCH(Удалить_Роспись_ПБС,$C687)*SEARCH(Удалить_Роспись_КФСР, $D687)*SEARCH(Удалить_Роспись_КЦСР,$E687)*SEARCH(Удалить_Роспись_КВР,$F687)*SEARCH(Удалить_Роспись_ЭК,$H687)*SEARCH(Удалить_Роспись_КР,$I687))&gt;0,0,1)</f>
        <v>0</v>
      </c>
      <c r="N687" s="192">
        <v>0</v>
      </c>
      <c r="O687" s="192" t="str">
        <f t="shared" si="501"/>
        <v/>
      </c>
      <c r="P687" s="192" t="str">
        <f t="shared" si="542"/>
        <v/>
      </c>
      <c r="Q687" s="300" t="str">
        <f t="shared" si="502"/>
        <v/>
      </c>
      <c r="R687" s="300" t="str">
        <f t="shared" si="503"/>
        <v/>
      </c>
      <c r="S687" s="300" t="str">
        <f t="shared" si="504"/>
        <v/>
      </c>
      <c r="T687" s="192" t="str">
        <f t="shared" si="505"/>
        <v/>
      </c>
      <c r="U687" s="303" t="str">
        <f t="shared" si="506"/>
        <v/>
      </c>
      <c r="V687" s="300" t="str">
        <f t="shared" si="507"/>
        <v/>
      </c>
      <c r="W687" s="192" t="str">
        <f t="shared" si="508"/>
        <v/>
      </c>
      <c r="X687" s="303" t="str">
        <f t="shared" si="509"/>
        <v/>
      </c>
      <c r="Y687" s="300" t="str">
        <f t="shared" si="510"/>
        <v/>
      </c>
      <c r="Z687" s="300" t="str">
        <f t="shared" si="511"/>
        <v/>
      </c>
      <c r="AA687" s="303" t="str">
        <f t="shared" si="512"/>
        <v/>
      </c>
      <c r="AB687" s="300" t="str">
        <f t="shared" si="513"/>
        <v/>
      </c>
      <c r="AC687" s="300" t="str">
        <f t="shared" si="514"/>
        <v/>
      </c>
      <c r="AD687" s="300" t="str">
        <f t="shared" si="515"/>
        <v/>
      </c>
      <c r="AE687" s="192" t="str">
        <f t="shared" si="516"/>
        <v/>
      </c>
      <c r="AF687" s="192" t="str">
        <f t="shared" si="517"/>
        <v/>
      </c>
      <c r="AG687" s="192"/>
      <c r="AJ687" s="300" t="str">
        <f t="shared" si="518"/>
        <v/>
      </c>
      <c r="AK687" s="300" t="str">
        <f t="shared" si="519"/>
        <v/>
      </c>
      <c r="AL687" s="300" t="str">
        <f t="shared" si="520"/>
        <v/>
      </c>
      <c r="AM687" s="300" t="str">
        <f t="shared" si="521"/>
        <v/>
      </c>
      <c r="AN687" s="300" t="str">
        <f t="shared" si="522"/>
        <v/>
      </c>
      <c r="AO687" s="300" t="str">
        <f t="shared" si="523"/>
        <v/>
      </c>
      <c r="AP687" s="300" t="str">
        <f t="shared" si="524"/>
        <v/>
      </c>
      <c r="AQ687" s="300" t="str">
        <f t="shared" si="525"/>
        <v/>
      </c>
      <c r="AR687" s="306" t="str">
        <f t="shared" si="526"/>
        <v/>
      </c>
      <c r="AS687" s="300" t="str">
        <f t="shared" si="527"/>
        <v/>
      </c>
      <c r="AT687" s="300" t="str">
        <f t="shared" si="528"/>
        <v/>
      </c>
      <c r="AU687" s="192" t="str">
        <f t="shared" si="529"/>
        <v>рбс</v>
      </c>
      <c r="AV687" s="192" t="e">
        <f t="shared" si="530"/>
        <v>#N/A</v>
      </c>
      <c r="AW687" s="191">
        <f t="shared" si="531"/>
        <v>0</v>
      </c>
      <c r="AX687" s="191">
        <f t="shared" si="532"/>
        <v>0</v>
      </c>
      <c r="AY687" s="191">
        <f t="shared" si="533"/>
        <v>0</v>
      </c>
      <c r="AZ687" s="191">
        <f t="shared" si="534"/>
        <v>0</v>
      </c>
      <c r="BA687" s="193" t="e">
        <f t="shared" si="535"/>
        <v>#N/A</v>
      </c>
      <c r="BB687" s="193" t="e">
        <f t="shared" si="536"/>
        <v>#N/A</v>
      </c>
      <c r="BC687" s="193" t="e">
        <f t="shared" si="537"/>
        <v>#N/A</v>
      </c>
      <c r="BD687" s="191">
        <f t="shared" si="543"/>
        <v>0</v>
      </c>
      <c r="BE687" s="191" t="e">
        <f t="shared" si="538"/>
        <v>#N/A</v>
      </c>
      <c r="BF687" s="210" t="e">
        <f t="shared" si="539"/>
        <v>#N/A</v>
      </c>
      <c r="BG687" s="211" t="e">
        <f t="shared" si="540"/>
        <v>#N/A</v>
      </c>
      <c r="BH687" s="289"/>
      <c r="BI687" s="289"/>
      <c r="BJ687" s="228"/>
      <c r="BK687" s="228"/>
      <c r="BL687" s="233" t="str">
        <f t="shared" si="541"/>
        <v/>
      </c>
    </row>
    <row r="688" spans="1:64" ht="12" hidden="1" customHeight="1">
      <c r="A688" s="333" t="s">
        <v>691</v>
      </c>
      <c r="B688" s="381" t="s">
        <v>329</v>
      </c>
      <c r="C688" s="333" t="s">
        <v>663</v>
      </c>
      <c r="D688" s="381" t="s">
        <v>401</v>
      </c>
      <c r="E688" s="381" t="s">
        <v>866</v>
      </c>
      <c r="F688" s="381" t="s">
        <v>605</v>
      </c>
      <c r="G688" s="381" t="s">
        <v>398</v>
      </c>
      <c r="H688" s="100" t="s">
        <v>653</v>
      </c>
      <c r="I688" s="381" t="s">
        <v>339</v>
      </c>
      <c r="J688" s="382">
        <v>13122</v>
      </c>
      <c r="K688" s="382">
        <v>13122</v>
      </c>
      <c r="L688" s="191" t="str">
        <f t="shared" si="500"/>
        <v>890014210310042007412054025110</v>
      </c>
      <c r="M688" s="192">
        <f t="array" ref="M688">IF(COUNT(SEARCH(Удалить_Роспись_КВСР,$B688)*SEARCH(Удалить_Роспись_ПБС,$C688)*SEARCH(Удалить_Роспись_КФСР, $D688)*SEARCH(Удалить_Роспись_КЦСР,$E688)*SEARCH(Удалить_Роспись_КВР,$F688)*SEARCH(Удалить_Роспись_ЭК,$H688)*SEARCH(Удалить_Роспись_КР,$I688))&gt;0,0,1)</f>
        <v>0</v>
      </c>
      <c r="N688" s="192">
        <v>0</v>
      </c>
      <c r="O688" s="192" t="str">
        <f t="shared" si="501"/>
        <v/>
      </c>
      <c r="P688" s="192" t="str">
        <f t="shared" si="542"/>
        <v/>
      </c>
      <c r="Q688" s="300" t="str">
        <f t="shared" si="502"/>
        <v/>
      </c>
      <c r="R688" s="300" t="str">
        <f t="shared" si="503"/>
        <v/>
      </c>
      <c r="S688" s="300" t="str">
        <f t="shared" si="504"/>
        <v/>
      </c>
      <c r="T688" s="192" t="str">
        <f t="shared" si="505"/>
        <v/>
      </c>
      <c r="U688" s="303" t="str">
        <f t="shared" si="506"/>
        <v/>
      </c>
      <c r="V688" s="300" t="str">
        <f t="shared" si="507"/>
        <v/>
      </c>
      <c r="W688" s="192" t="str">
        <f t="shared" si="508"/>
        <v/>
      </c>
      <c r="X688" s="303" t="str">
        <f t="shared" si="509"/>
        <v/>
      </c>
      <c r="Y688" s="300" t="str">
        <f t="shared" si="510"/>
        <v/>
      </c>
      <c r="Z688" s="300" t="str">
        <f t="shared" si="511"/>
        <v>меж</v>
      </c>
      <c r="AA688" s="303" t="str">
        <f t="shared" si="512"/>
        <v/>
      </c>
      <c r="AB688" s="300" t="str">
        <f t="shared" si="513"/>
        <v/>
      </c>
      <c r="AC688" s="300" t="str">
        <f t="shared" si="514"/>
        <v/>
      </c>
      <c r="AD688" s="300" t="str">
        <f t="shared" si="515"/>
        <v/>
      </c>
      <c r="AE688" s="192" t="str">
        <f t="shared" si="516"/>
        <v/>
      </c>
      <c r="AF688" s="192" t="str">
        <f t="shared" si="517"/>
        <v/>
      </c>
      <c r="AG688" s="192"/>
      <c r="AJ688" s="300" t="str">
        <f t="shared" si="518"/>
        <v/>
      </c>
      <c r="AK688" s="300" t="str">
        <f t="shared" si="519"/>
        <v/>
      </c>
      <c r="AL688" s="300" t="str">
        <f t="shared" si="520"/>
        <v/>
      </c>
      <c r="AM688" s="300" t="str">
        <f t="shared" si="521"/>
        <v>меж</v>
      </c>
      <c r="AN688" s="300" t="str">
        <f t="shared" si="522"/>
        <v/>
      </c>
      <c r="AO688" s="300" t="str">
        <f t="shared" si="523"/>
        <v/>
      </c>
      <c r="AP688" s="300" t="str">
        <f t="shared" si="524"/>
        <v/>
      </c>
      <c r="AQ688" s="300" t="str">
        <f t="shared" si="525"/>
        <v/>
      </c>
      <c r="AR688" s="306" t="str">
        <f t="shared" si="526"/>
        <v/>
      </c>
      <c r="AS688" s="300" t="str">
        <f t="shared" si="527"/>
        <v/>
      </c>
      <c r="AT688" s="300" t="str">
        <f t="shared" si="528"/>
        <v/>
      </c>
      <c r="AU688" s="192" t="str">
        <f t="shared" si="529"/>
        <v>меж</v>
      </c>
      <c r="AV688" s="192" t="str">
        <f t="shared" si="530"/>
        <v>меж89001421общпро</v>
      </c>
      <c r="AW688" s="191">
        <f t="shared" si="531"/>
        <v>0</v>
      </c>
      <c r="AX688" s="191">
        <f t="shared" si="532"/>
        <v>0</v>
      </c>
      <c r="AY688" s="191">
        <f t="shared" si="533"/>
        <v>0</v>
      </c>
      <c r="AZ688" s="191">
        <f t="shared" si="534"/>
        <v>0</v>
      </c>
      <c r="BA688" s="193">
        <f t="shared" si="535"/>
        <v>1</v>
      </c>
      <c r="BB688" s="193">
        <f t="shared" si="536"/>
        <v>1</v>
      </c>
      <c r="BC688" s="193">
        <f t="shared" si="537"/>
        <v>1</v>
      </c>
      <c r="BD688" s="191">
        <f t="shared" si="543"/>
        <v>0</v>
      </c>
      <c r="BE688" s="191">
        <f t="shared" si="538"/>
        <v>0</v>
      </c>
      <c r="BF688" s="210">
        <f t="shared" si="539"/>
        <v>0</v>
      </c>
      <c r="BG688" s="211">
        <f t="shared" si="540"/>
        <v>0</v>
      </c>
      <c r="BH688" s="289"/>
      <c r="BI688" s="289"/>
      <c r="BJ688" s="228"/>
      <c r="BK688" s="228"/>
      <c r="BL688" s="233" t="str">
        <f t="shared" si="541"/>
        <v/>
      </c>
    </row>
    <row r="689" spans="1:64" ht="12" hidden="1" customHeight="1">
      <c r="A689" s="333" t="s">
        <v>691</v>
      </c>
      <c r="B689" s="381" t="s">
        <v>329</v>
      </c>
      <c r="C689" s="333" t="s">
        <v>663</v>
      </c>
      <c r="D689" s="381" t="s">
        <v>462</v>
      </c>
      <c r="E689" s="381" t="s">
        <v>867</v>
      </c>
      <c r="F689" s="381" t="s">
        <v>605</v>
      </c>
      <c r="G689" s="381" t="s">
        <v>398</v>
      </c>
      <c r="H689" s="100" t="s">
        <v>653</v>
      </c>
      <c r="I689" s="381" t="s">
        <v>339</v>
      </c>
      <c r="J689" s="382">
        <v>1050000</v>
      </c>
      <c r="K689" s="382">
        <v>50000</v>
      </c>
      <c r="L689" s="191" t="str">
        <f t="shared" si="500"/>
        <v>890014210409091007393054025110</v>
      </c>
      <c r="M689" s="192">
        <f t="array" ref="M689">IF(COUNT(SEARCH(Удалить_Роспись_КВСР,$B689)*SEARCH(Удалить_Роспись_ПБС,$C689)*SEARCH(Удалить_Роспись_КФСР, $D689)*SEARCH(Удалить_Роспись_КЦСР,$E689)*SEARCH(Удалить_Роспись_КВР,$F689)*SEARCH(Удалить_Роспись_ЭК,$H689)*SEARCH(Удалить_Роспись_КР,$I689))&gt;0,0,1)</f>
        <v>0</v>
      </c>
      <c r="N689" s="192">
        <v>0</v>
      </c>
      <c r="O689" s="192" t="str">
        <f t="shared" si="501"/>
        <v/>
      </c>
      <c r="P689" s="192" t="str">
        <f t="shared" si="542"/>
        <v/>
      </c>
      <c r="Q689" s="300" t="str">
        <f t="shared" si="502"/>
        <v/>
      </c>
      <c r="R689" s="300" t="str">
        <f t="shared" si="503"/>
        <v/>
      </c>
      <c r="S689" s="300" t="str">
        <f t="shared" si="504"/>
        <v/>
      </c>
      <c r="T689" s="192" t="str">
        <f t="shared" si="505"/>
        <v/>
      </c>
      <c r="U689" s="303" t="str">
        <f t="shared" si="506"/>
        <v/>
      </c>
      <c r="V689" s="300" t="str">
        <f t="shared" si="507"/>
        <v/>
      </c>
      <c r="W689" s="192" t="str">
        <f t="shared" si="508"/>
        <v/>
      </c>
      <c r="X689" s="303" t="str">
        <f t="shared" si="509"/>
        <v/>
      </c>
      <c r="Y689" s="300" t="str">
        <f t="shared" si="510"/>
        <v/>
      </c>
      <c r="Z689" s="300" t="str">
        <f t="shared" si="511"/>
        <v>меж</v>
      </c>
      <c r="AA689" s="303" t="str">
        <f t="shared" si="512"/>
        <v/>
      </c>
      <c r="AB689" s="300" t="str">
        <f t="shared" si="513"/>
        <v/>
      </c>
      <c r="AC689" s="300" t="str">
        <f t="shared" si="514"/>
        <v/>
      </c>
      <c r="AD689" s="300" t="str">
        <f t="shared" si="515"/>
        <v/>
      </c>
      <c r="AE689" s="192" t="str">
        <f t="shared" si="516"/>
        <v/>
      </c>
      <c r="AF689" s="192" t="str">
        <f t="shared" si="517"/>
        <v/>
      </c>
      <c r="AG689" s="192"/>
      <c r="AJ689" s="300" t="str">
        <f t="shared" si="518"/>
        <v/>
      </c>
      <c r="AK689" s="300" t="str">
        <f t="shared" si="519"/>
        <v/>
      </c>
      <c r="AL689" s="300" t="str">
        <f t="shared" si="520"/>
        <v>бла</v>
      </c>
      <c r="AM689" s="300" t="str">
        <f t="shared" si="521"/>
        <v>меж</v>
      </c>
      <c r="AN689" s="300" t="str">
        <f t="shared" si="522"/>
        <v/>
      </c>
      <c r="AO689" s="300" t="str">
        <f t="shared" si="523"/>
        <v/>
      </c>
      <c r="AP689" s="300" t="str">
        <f t="shared" si="524"/>
        <v/>
      </c>
      <c r="AQ689" s="300" t="str">
        <f t="shared" si="525"/>
        <v/>
      </c>
      <c r="AR689" s="306" t="str">
        <f t="shared" si="526"/>
        <v/>
      </c>
      <c r="AS689" s="300" t="str">
        <f t="shared" si="527"/>
        <v/>
      </c>
      <c r="AT689" s="300" t="str">
        <f t="shared" si="528"/>
        <v/>
      </c>
      <c r="AU689" s="192" t="str">
        <f t="shared" si="529"/>
        <v>меж</v>
      </c>
      <c r="AV689" s="192" t="str">
        <f t="shared" si="530"/>
        <v>меж89001421общпро</v>
      </c>
      <c r="AW689" s="191">
        <f t="shared" si="531"/>
        <v>0</v>
      </c>
      <c r="AX689" s="191">
        <f t="shared" si="532"/>
        <v>0</v>
      </c>
      <c r="AY689" s="191">
        <f t="shared" si="533"/>
        <v>0</v>
      </c>
      <c r="AZ689" s="191">
        <f t="shared" si="534"/>
        <v>0</v>
      </c>
      <c r="BA689" s="193">
        <f t="shared" si="535"/>
        <v>1</v>
      </c>
      <c r="BB689" s="193">
        <f t="shared" si="536"/>
        <v>1</v>
      </c>
      <c r="BC689" s="193">
        <f t="shared" si="537"/>
        <v>1</v>
      </c>
      <c r="BD689" s="191">
        <f t="shared" si="543"/>
        <v>0</v>
      </c>
      <c r="BE689" s="191">
        <f t="shared" si="538"/>
        <v>0</v>
      </c>
      <c r="BF689" s="210">
        <f t="shared" si="539"/>
        <v>0</v>
      </c>
      <c r="BG689" s="211">
        <f t="shared" si="540"/>
        <v>0</v>
      </c>
      <c r="BH689" s="289"/>
      <c r="BI689" s="289"/>
      <c r="BJ689" s="228"/>
      <c r="BK689" s="228"/>
      <c r="BL689" s="233" t="str">
        <f t="shared" si="541"/>
        <v/>
      </c>
    </row>
    <row r="690" spans="1:64" ht="12" hidden="1" customHeight="1">
      <c r="A690" s="333" t="s">
        <v>691</v>
      </c>
      <c r="B690" s="381" t="s">
        <v>329</v>
      </c>
      <c r="C690" s="333" t="s">
        <v>663</v>
      </c>
      <c r="D690" s="381" t="s">
        <v>333</v>
      </c>
      <c r="E690" s="381" t="s">
        <v>869</v>
      </c>
      <c r="F690" s="381" t="s">
        <v>621</v>
      </c>
      <c r="G690" s="381" t="s">
        <v>398</v>
      </c>
      <c r="H690" s="100" t="s">
        <v>653</v>
      </c>
      <c r="I690" s="381" t="s">
        <v>339</v>
      </c>
      <c r="J690" s="382">
        <v>127350</v>
      </c>
      <c r="K690" s="382">
        <v>95493</v>
      </c>
      <c r="L690" s="191" t="str">
        <f t="shared" si="500"/>
        <v>890014211401111007601051125110</v>
      </c>
      <c r="M690" s="192">
        <f t="array" ref="M690">IF(COUNT(SEARCH(Удалить_Роспись_КВСР,$B690)*SEARCH(Удалить_Роспись_ПБС,$C690)*SEARCH(Удалить_Роспись_КФСР, $D690)*SEARCH(Удалить_Роспись_КЦСР,$E690)*SEARCH(Удалить_Роспись_КВР,$F690)*SEARCH(Удалить_Роспись_ЭК,$H690)*SEARCH(Удалить_Роспись_КР,$I690))&gt;0,0,1)</f>
        <v>0</v>
      </c>
      <c r="N690" s="192">
        <v>0</v>
      </c>
      <c r="O690" s="192" t="str">
        <f t="shared" si="501"/>
        <v/>
      </c>
      <c r="P690" s="192" t="str">
        <f t="shared" si="542"/>
        <v/>
      </c>
      <c r="Q690" s="300" t="str">
        <f t="shared" si="502"/>
        <v/>
      </c>
      <c r="R690" s="300" t="str">
        <f t="shared" si="503"/>
        <v/>
      </c>
      <c r="S690" s="300" t="str">
        <f t="shared" si="504"/>
        <v/>
      </c>
      <c r="T690" s="192" t="str">
        <f t="shared" si="505"/>
        <v/>
      </c>
      <c r="U690" s="303" t="str">
        <f t="shared" si="506"/>
        <v/>
      </c>
      <c r="V690" s="300" t="str">
        <f t="shared" si="507"/>
        <v/>
      </c>
      <c r="W690" s="192" t="str">
        <f t="shared" si="508"/>
        <v/>
      </c>
      <c r="X690" s="303" t="str">
        <f t="shared" si="509"/>
        <v/>
      </c>
      <c r="Y690" s="300" t="str">
        <f t="shared" si="510"/>
        <v/>
      </c>
      <c r="Z690" s="300" t="str">
        <f t="shared" si="511"/>
        <v>меж</v>
      </c>
      <c r="AA690" s="303" t="str">
        <f t="shared" si="512"/>
        <v/>
      </c>
      <c r="AB690" s="300" t="str">
        <f t="shared" si="513"/>
        <v/>
      </c>
      <c r="AC690" s="300" t="str">
        <f t="shared" si="514"/>
        <v/>
      </c>
      <c r="AD690" s="300" t="str">
        <f t="shared" si="515"/>
        <v/>
      </c>
      <c r="AE690" s="192" t="str">
        <f t="shared" si="516"/>
        <v/>
      </c>
      <c r="AF690" s="192" t="str">
        <f t="shared" si="517"/>
        <v/>
      </c>
      <c r="AG690" s="192"/>
      <c r="AJ690" s="300" t="str">
        <f t="shared" si="518"/>
        <v/>
      </c>
      <c r="AK690" s="300" t="str">
        <f t="shared" si="519"/>
        <v/>
      </c>
      <c r="AL690" s="300" t="str">
        <f t="shared" si="520"/>
        <v/>
      </c>
      <c r="AM690" s="300" t="str">
        <f t="shared" si="521"/>
        <v>меж</v>
      </c>
      <c r="AN690" s="300" t="str">
        <f t="shared" si="522"/>
        <v/>
      </c>
      <c r="AO690" s="300" t="str">
        <f t="shared" si="523"/>
        <v/>
      </c>
      <c r="AP690" s="300" t="str">
        <f t="shared" si="524"/>
        <v/>
      </c>
      <c r="AQ690" s="300" t="str">
        <f t="shared" si="525"/>
        <v/>
      </c>
      <c r="AR690" s="306" t="str">
        <f t="shared" si="526"/>
        <v/>
      </c>
      <c r="AS690" s="300" t="str">
        <f t="shared" si="527"/>
        <v/>
      </c>
      <c r="AT690" s="300" t="str">
        <f t="shared" si="528"/>
        <v/>
      </c>
      <c r="AU690" s="192" t="str">
        <f t="shared" si="529"/>
        <v>меж</v>
      </c>
      <c r="AV690" s="192" t="str">
        <f t="shared" si="530"/>
        <v>меж89001421общпро</v>
      </c>
      <c r="AW690" s="191">
        <f t="shared" si="531"/>
        <v>0</v>
      </c>
      <c r="AX690" s="191">
        <f t="shared" si="532"/>
        <v>0</v>
      </c>
      <c r="AY690" s="191">
        <f t="shared" si="533"/>
        <v>0</v>
      </c>
      <c r="AZ690" s="191">
        <f t="shared" si="534"/>
        <v>0</v>
      </c>
      <c r="BA690" s="193">
        <f t="shared" si="535"/>
        <v>1</v>
      </c>
      <c r="BB690" s="193">
        <f t="shared" si="536"/>
        <v>1</v>
      </c>
      <c r="BC690" s="193">
        <f t="shared" si="537"/>
        <v>1</v>
      </c>
      <c r="BD690" s="191">
        <f t="shared" si="543"/>
        <v>0</v>
      </c>
      <c r="BE690" s="191">
        <f t="shared" si="538"/>
        <v>0</v>
      </c>
      <c r="BF690" s="210">
        <f t="shared" si="539"/>
        <v>0</v>
      </c>
      <c r="BG690" s="211">
        <f t="shared" si="540"/>
        <v>0</v>
      </c>
      <c r="BH690" s="289"/>
      <c r="BI690" s="289"/>
      <c r="BJ690" s="228"/>
      <c r="BK690" s="228"/>
      <c r="BL690" s="233" t="str">
        <f t="shared" si="541"/>
        <v/>
      </c>
    </row>
    <row r="691" spans="1:64" ht="12" customHeight="1">
      <c r="A691" s="333" t="s">
        <v>691</v>
      </c>
      <c r="B691" s="381" t="s">
        <v>329</v>
      </c>
      <c r="C691" s="333" t="s">
        <v>663</v>
      </c>
      <c r="D691" s="381" t="s">
        <v>333</v>
      </c>
      <c r="E691" s="381" t="s">
        <v>870</v>
      </c>
      <c r="F691" s="381" t="s">
        <v>621</v>
      </c>
      <c r="G691" s="381" t="s">
        <v>398</v>
      </c>
      <c r="H691" s="100" t="s">
        <v>653</v>
      </c>
      <c r="I691" s="381" t="s">
        <v>505</v>
      </c>
      <c r="J691" s="382">
        <v>3518420</v>
      </c>
      <c r="K691" s="382">
        <v>2300000</v>
      </c>
      <c r="L691" s="191" t="str">
        <f t="shared" si="500"/>
        <v>890014211401111008013051125101</v>
      </c>
      <c r="M691" s="192">
        <f t="array" ref="M691">IF(COUNT(SEARCH(Удалить_Роспись_КВСР,$B691)*SEARCH(Удалить_Роспись_ПБС,$C691)*SEARCH(Удалить_Роспись_КФСР, $D691)*SEARCH(Удалить_Роспись_КЦСР,$E691)*SEARCH(Удалить_Роспись_КВР,$F691)*SEARCH(Удалить_Роспись_ЭК,$H691)*SEARCH(Удалить_Роспись_КР,$I691))&gt;0,0,1)</f>
        <v>1</v>
      </c>
      <c r="N691" s="192">
        <v>0</v>
      </c>
      <c r="O691" s="192" t="str">
        <f t="shared" si="501"/>
        <v/>
      </c>
      <c r="P691" s="192" t="str">
        <f t="shared" si="542"/>
        <v/>
      </c>
      <c r="Q691" s="300" t="str">
        <f t="shared" si="502"/>
        <v/>
      </c>
      <c r="R691" s="300" t="str">
        <f t="shared" si="503"/>
        <v/>
      </c>
      <c r="S691" s="300" t="str">
        <f t="shared" si="504"/>
        <v/>
      </c>
      <c r="T691" s="192" t="str">
        <f t="shared" si="505"/>
        <v/>
      </c>
      <c r="U691" s="303" t="str">
        <f t="shared" si="506"/>
        <v/>
      </c>
      <c r="V691" s="300" t="str">
        <f t="shared" si="507"/>
        <v/>
      </c>
      <c r="W691" s="192" t="str">
        <f t="shared" si="508"/>
        <v/>
      </c>
      <c r="X691" s="303" t="str">
        <f t="shared" si="509"/>
        <v/>
      </c>
      <c r="Y691" s="300" t="str">
        <f t="shared" si="510"/>
        <v/>
      </c>
      <c r="Z691" s="300" t="str">
        <f t="shared" si="511"/>
        <v>меж</v>
      </c>
      <c r="AA691" s="303" t="str">
        <f t="shared" si="512"/>
        <v/>
      </c>
      <c r="AB691" s="300" t="str">
        <f t="shared" si="513"/>
        <v/>
      </c>
      <c r="AC691" s="300" t="str">
        <f t="shared" si="514"/>
        <v/>
      </c>
      <c r="AD691" s="300" t="str">
        <f t="shared" si="515"/>
        <v/>
      </c>
      <c r="AE691" s="192" t="str">
        <f t="shared" si="516"/>
        <v/>
      </c>
      <c r="AF691" s="192" t="str">
        <f t="shared" si="517"/>
        <v/>
      </c>
      <c r="AG691" s="192"/>
      <c r="AJ691" s="300" t="str">
        <f t="shared" si="518"/>
        <v/>
      </c>
      <c r="AK691" s="300" t="str">
        <f t="shared" si="519"/>
        <v/>
      </c>
      <c r="AL691" s="300" t="str">
        <f t="shared" si="520"/>
        <v/>
      </c>
      <c r="AM691" s="300" t="str">
        <f t="shared" si="521"/>
        <v>меж</v>
      </c>
      <c r="AN691" s="300" t="str">
        <f t="shared" si="522"/>
        <v/>
      </c>
      <c r="AO691" s="300" t="str">
        <f t="shared" si="523"/>
        <v/>
      </c>
      <c r="AP691" s="300" t="str">
        <f t="shared" si="524"/>
        <v/>
      </c>
      <c r="AQ691" s="300" t="str">
        <f t="shared" si="525"/>
        <v/>
      </c>
      <c r="AR691" s="306" t="str">
        <f t="shared" si="526"/>
        <v/>
      </c>
      <c r="AS691" s="300" t="str">
        <f t="shared" si="527"/>
        <v/>
      </c>
      <c r="AT691" s="300" t="str">
        <f t="shared" si="528"/>
        <v/>
      </c>
      <c r="AU691" s="192" t="str">
        <f t="shared" si="529"/>
        <v>меж</v>
      </c>
      <c r="AV691" s="192" t="str">
        <f t="shared" si="530"/>
        <v>меж89001421общпро</v>
      </c>
      <c r="AW691" s="191">
        <f t="shared" si="531"/>
        <v>3518420</v>
      </c>
      <c r="AX691" s="191">
        <f t="shared" si="532"/>
        <v>2300000</v>
      </c>
      <c r="AY691" s="191">
        <f t="shared" si="533"/>
        <v>0</v>
      </c>
      <c r="AZ691" s="191">
        <f t="shared" si="534"/>
        <v>0</v>
      </c>
      <c r="BA691" s="193">
        <f t="shared" si="535"/>
        <v>1</v>
      </c>
      <c r="BB691" s="193">
        <f t="shared" si="536"/>
        <v>1</v>
      </c>
      <c r="BC691" s="193">
        <f t="shared" si="537"/>
        <v>1</v>
      </c>
      <c r="BD691" s="191">
        <f t="shared" si="543"/>
        <v>0</v>
      </c>
      <c r="BE691" s="191">
        <f t="shared" si="538"/>
        <v>0</v>
      </c>
      <c r="BF691" s="210">
        <f t="shared" si="539"/>
        <v>0</v>
      </c>
      <c r="BG691" s="211">
        <f t="shared" si="540"/>
        <v>0</v>
      </c>
      <c r="BH691" s="289"/>
      <c r="BI691" s="289"/>
      <c r="BJ691" s="228"/>
      <c r="BK691" s="228"/>
      <c r="BL691" s="233" t="str">
        <f t="shared" si="541"/>
        <v/>
      </c>
    </row>
    <row r="692" spans="1:64" ht="12" customHeight="1">
      <c r="A692" s="333" t="s">
        <v>691</v>
      </c>
      <c r="B692" s="381" t="s">
        <v>434</v>
      </c>
      <c r="C692" s="333" t="s">
        <v>663</v>
      </c>
      <c r="D692" s="381" t="s">
        <v>383</v>
      </c>
      <c r="E692" s="381" t="s">
        <v>872</v>
      </c>
      <c r="F692" s="381" t="s">
        <v>602</v>
      </c>
      <c r="G692" s="381" t="s">
        <v>385</v>
      </c>
      <c r="H692" s="100" t="s">
        <v>653</v>
      </c>
      <c r="I692" s="381" t="s">
        <v>505</v>
      </c>
      <c r="J692" s="382">
        <v>423530</v>
      </c>
      <c r="K692" s="382">
        <v>282355</v>
      </c>
      <c r="L692" s="191" t="str">
        <f t="shared" si="500"/>
        <v>909014210102801006000012121101</v>
      </c>
      <c r="M692" s="192">
        <f t="array" ref="M692">IF(COUNT(SEARCH(Удалить_Роспись_КВСР,$B692)*SEARCH(Удалить_Роспись_ПБС,$C692)*SEARCH(Удалить_Роспись_КФСР, $D692)*SEARCH(Удалить_Роспись_КЦСР,$E692)*SEARCH(Удалить_Роспись_КВР,$F692)*SEARCH(Удалить_Роспись_ЭК,$H692)*SEARCH(Удалить_Роспись_КР,$I692))&gt;0,0,1)</f>
        <v>1</v>
      </c>
      <c r="N692" s="192">
        <v>0</v>
      </c>
      <c r="O692" s="192" t="str">
        <f t="shared" si="501"/>
        <v/>
      </c>
      <c r="P692" s="192" t="str">
        <f t="shared" si="542"/>
        <v/>
      </c>
      <c r="Q692" s="300" t="str">
        <f t="shared" si="502"/>
        <v/>
      </c>
      <c r="R692" s="300" t="str">
        <f t="shared" si="503"/>
        <v/>
      </c>
      <c r="S692" s="300" t="str">
        <f t="shared" si="504"/>
        <v/>
      </c>
      <c r="T692" s="192" t="str">
        <f t="shared" si="505"/>
        <v/>
      </c>
      <c r="U692" s="303" t="str">
        <f t="shared" si="506"/>
        <v/>
      </c>
      <c r="V692" s="300" t="str">
        <f t="shared" si="507"/>
        <v/>
      </c>
      <c r="W692" s="192" t="str">
        <f t="shared" si="508"/>
        <v/>
      </c>
      <c r="X692" s="303" t="str">
        <f t="shared" si="509"/>
        <v/>
      </c>
      <c r="Y692" s="300" t="str">
        <f t="shared" si="510"/>
        <v/>
      </c>
      <c r="Z692" s="300" t="str">
        <f t="shared" si="511"/>
        <v/>
      </c>
      <c r="AA692" s="303" t="str">
        <f t="shared" si="512"/>
        <v/>
      </c>
      <c r="AB692" s="300" t="str">
        <f t="shared" si="513"/>
        <v/>
      </c>
      <c r="AC692" s="300" t="str">
        <f t="shared" si="514"/>
        <v/>
      </c>
      <c r="AD692" s="300" t="str">
        <f t="shared" si="515"/>
        <v/>
      </c>
      <c r="AE692" s="192" t="str">
        <f t="shared" si="516"/>
        <v/>
      </c>
      <c r="AF692" s="192" t="str">
        <f t="shared" si="517"/>
        <v/>
      </c>
      <c r="AG692" s="192"/>
      <c r="AJ692" s="300" t="str">
        <f t="shared" si="518"/>
        <v/>
      </c>
      <c r="AK692" s="300" t="str">
        <f t="shared" si="519"/>
        <v/>
      </c>
      <c r="AL692" s="300" t="str">
        <f t="shared" si="520"/>
        <v/>
      </c>
      <c r="AM692" s="300" t="str">
        <f t="shared" si="521"/>
        <v/>
      </c>
      <c r="AN692" s="300" t="str">
        <f t="shared" si="522"/>
        <v/>
      </c>
      <c r="AO692" s="300" t="str">
        <f t="shared" si="523"/>
        <v/>
      </c>
      <c r="AP692" s="300" t="str">
        <f t="shared" si="524"/>
        <v/>
      </c>
      <c r="AQ692" s="300" t="str">
        <f t="shared" si="525"/>
        <v/>
      </c>
      <c r="AR692" s="306" t="str">
        <f t="shared" si="526"/>
        <v/>
      </c>
      <c r="AS692" s="300" t="str">
        <f t="shared" si="527"/>
        <v/>
      </c>
      <c r="AT692" s="300" t="str">
        <f t="shared" si="528"/>
        <v/>
      </c>
      <c r="AU692" s="192" t="str">
        <f t="shared" si="529"/>
        <v>рбс</v>
      </c>
      <c r="AV692" s="192" t="str">
        <f t="shared" si="530"/>
        <v>рбс90901421общопл</v>
      </c>
      <c r="AW692" s="191">
        <f t="shared" si="531"/>
        <v>423530</v>
      </c>
      <c r="AX692" s="191">
        <f t="shared" si="532"/>
        <v>282355</v>
      </c>
      <c r="AY692" s="191">
        <f t="shared" si="533"/>
        <v>0</v>
      </c>
      <c r="AZ692" s="191">
        <f t="shared" si="534"/>
        <v>0</v>
      </c>
      <c r="BA692" s="193">
        <f t="shared" si="535"/>
        <v>1</v>
      </c>
      <c r="BB692" s="193">
        <f t="shared" si="536"/>
        <v>1</v>
      </c>
      <c r="BC692" s="193">
        <f t="shared" si="537"/>
        <v>1</v>
      </c>
      <c r="BD692" s="191">
        <f t="shared" si="543"/>
        <v>0</v>
      </c>
      <c r="BE692" s="191">
        <f t="shared" si="538"/>
        <v>0</v>
      </c>
      <c r="BF692" s="210">
        <f t="shared" si="539"/>
        <v>0</v>
      </c>
      <c r="BG692" s="211">
        <f t="shared" si="540"/>
        <v>0</v>
      </c>
      <c r="BH692" s="289"/>
      <c r="BI692" s="289"/>
      <c r="BJ692" s="228"/>
      <c r="BK692" s="228"/>
      <c r="BL692" s="233" t="str">
        <f t="shared" si="541"/>
        <v>01</v>
      </c>
    </row>
    <row r="693" spans="1:64" ht="12" customHeight="1">
      <c r="A693" s="333" t="s">
        <v>691</v>
      </c>
      <c r="B693" s="381" t="s">
        <v>434</v>
      </c>
      <c r="C693" s="333" t="s">
        <v>663</v>
      </c>
      <c r="D693" s="381" t="s">
        <v>383</v>
      </c>
      <c r="E693" s="381" t="s">
        <v>872</v>
      </c>
      <c r="F693" s="381" t="s">
        <v>585</v>
      </c>
      <c r="G693" s="381" t="s">
        <v>386</v>
      </c>
      <c r="H693" s="100" t="s">
        <v>653</v>
      </c>
      <c r="I693" s="381" t="s">
        <v>505</v>
      </c>
      <c r="J693" s="382">
        <v>3535</v>
      </c>
      <c r="K693" s="382">
        <v>0</v>
      </c>
      <c r="L693" s="191" t="str">
        <f t="shared" si="500"/>
        <v>909014210102801006000012221201</v>
      </c>
      <c r="M693" s="192">
        <f t="array" ref="M693">IF(COUNT(SEARCH(Удалить_Роспись_КВСР,$B693)*SEARCH(Удалить_Роспись_ПБС,$C693)*SEARCH(Удалить_Роспись_КФСР, $D693)*SEARCH(Удалить_Роспись_КЦСР,$E693)*SEARCH(Удалить_Роспись_КВР,$F693)*SEARCH(Удалить_Роспись_ЭК,$H693)*SEARCH(Удалить_Роспись_КР,$I693))&gt;0,0,1)</f>
        <v>1</v>
      </c>
      <c r="N693" s="192">
        <f>IF(COUNT(SEARCH(Удалить_Индекс_КВСР,$B693)*SEARCH(Удалить_Индекс_ПБС,$C693)*SEARCH(Удалить_Индекс_КФСР,$D693)*SEARCH(Удалить_Индекс_КЦСР,$E693)*SEARCH(Удалить_Индекс_КВР,$F693)*SEARCH(Удалить_Индекс_ЭК,$H693)*SEARCH(Удалить_Индекс_КР,$I693))&gt;0,0,1)</f>
        <v>1</v>
      </c>
      <c r="O693" s="192" t="str">
        <f t="shared" si="501"/>
        <v/>
      </c>
      <c r="P693" s="192" t="str">
        <f t="shared" si="542"/>
        <v/>
      </c>
      <c r="Q693" s="300" t="str">
        <f t="shared" si="502"/>
        <v/>
      </c>
      <c r="R693" s="300" t="str">
        <f t="shared" si="503"/>
        <v/>
      </c>
      <c r="S693" s="300" t="str">
        <f t="shared" si="504"/>
        <v/>
      </c>
      <c r="T693" s="192" t="str">
        <f t="shared" si="505"/>
        <v/>
      </c>
      <c r="U693" s="303" t="str">
        <f t="shared" si="506"/>
        <v/>
      </c>
      <c r="V693" s="300" t="str">
        <f t="shared" si="507"/>
        <v/>
      </c>
      <c r="W693" s="192" t="str">
        <f t="shared" si="508"/>
        <v/>
      </c>
      <c r="X693" s="303" t="str">
        <f t="shared" si="509"/>
        <v/>
      </c>
      <c r="Y693" s="300" t="str">
        <f t="shared" si="510"/>
        <v/>
      </c>
      <c r="Z693" s="300" t="str">
        <f t="shared" si="511"/>
        <v/>
      </c>
      <c r="AA693" s="303" t="str">
        <f t="shared" si="512"/>
        <v/>
      </c>
      <c r="AB693" s="300" t="str">
        <f t="shared" si="513"/>
        <v/>
      </c>
      <c r="AC693" s="300" t="str">
        <f t="shared" si="514"/>
        <v/>
      </c>
      <c r="AD693" s="300" t="str">
        <f t="shared" si="515"/>
        <v/>
      </c>
      <c r="AE693" s="192" t="str">
        <f t="shared" si="516"/>
        <v/>
      </c>
      <c r="AF693" s="192" t="str">
        <f t="shared" si="517"/>
        <v/>
      </c>
      <c r="AG693" s="192"/>
      <c r="AJ693" s="300" t="str">
        <f t="shared" si="518"/>
        <v/>
      </c>
      <c r="AK693" s="300" t="str">
        <f t="shared" si="519"/>
        <v/>
      </c>
      <c r="AL693" s="300" t="str">
        <f t="shared" si="520"/>
        <v/>
      </c>
      <c r="AM693" s="300" t="str">
        <f t="shared" si="521"/>
        <v/>
      </c>
      <c r="AN693" s="300" t="str">
        <f t="shared" si="522"/>
        <v/>
      </c>
      <c r="AO693" s="300" t="str">
        <f t="shared" si="523"/>
        <v/>
      </c>
      <c r="AP693" s="300" t="str">
        <f t="shared" si="524"/>
        <v/>
      </c>
      <c r="AQ693" s="300" t="str">
        <f t="shared" si="525"/>
        <v/>
      </c>
      <c r="AR693" s="306" t="str">
        <f t="shared" si="526"/>
        <v/>
      </c>
      <c r="AS693" s="300" t="str">
        <f t="shared" si="527"/>
        <v/>
      </c>
      <c r="AT693" s="300" t="str">
        <f t="shared" si="528"/>
        <v/>
      </c>
      <c r="AU693" s="192" t="str">
        <f t="shared" si="529"/>
        <v>рбс</v>
      </c>
      <c r="AV693" s="192" t="str">
        <f t="shared" si="530"/>
        <v>рбс90901421общпро</v>
      </c>
      <c r="AW693" s="191">
        <f t="shared" si="531"/>
        <v>3535</v>
      </c>
      <c r="AX693" s="191">
        <f t="shared" si="532"/>
        <v>0</v>
      </c>
      <c r="AY693" s="191">
        <f t="shared" si="533"/>
        <v>3535</v>
      </c>
      <c r="AZ693" s="191">
        <f t="shared" si="534"/>
        <v>0</v>
      </c>
      <c r="BA693" s="193">
        <f t="shared" si="535"/>
        <v>1</v>
      </c>
      <c r="BB693" s="193">
        <f t="shared" si="536"/>
        <v>1</v>
      </c>
      <c r="BC693" s="193">
        <f t="shared" si="537"/>
        <v>1</v>
      </c>
      <c r="BD693" s="191">
        <f>IF(ISNA(BA693),0,AY693*$BA693)</f>
        <v>3535</v>
      </c>
      <c r="BE693" s="191">
        <f t="shared" si="538"/>
        <v>0</v>
      </c>
      <c r="BF693" s="210">
        <f t="shared" si="539"/>
        <v>3535</v>
      </c>
      <c r="BG693" s="211">
        <f t="shared" si="540"/>
        <v>3535</v>
      </c>
      <c r="BH693" s="289"/>
      <c r="BI693" s="289"/>
      <c r="BJ693" s="228"/>
      <c r="BK693" s="228"/>
      <c r="BL693" s="233" t="str">
        <f t="shared" si="541"/>
        <v>01</v>
      </c>
    </row>
    <row r="694" spans="1:64" ht="12" customHeight="1">
      <c r="A694" s="333" t="s">
        <v>691</v>
      </c>
      <c r="B694" s="381" t="s">
        <v>434</v>
      </c>
      <c r="C694" s="333" t="s">
        <v>663</v>
      </c>
      <c r="D694" s="381" t="s">
        <v>383</v>
      </c>
      <c r="E694" s="381" t="s">
        <v>872</v>
      </c>
      <c r="F694" s="381" t="s">
        <v>873</v>
      </c>
      <c r="G694" s="381" t="s">
        <v>387</v>
      </c>
      <c r="H694" s="100" t="s">
        <v>653</v>
      </c>
      <c r="I694" s="381" t="s">
        <v>505</v>
      </c>
      <c r="J694" s="382">
        <v>127910</v>
      </c>
      <c r="K694" s="382">
        <v>85271.27</v>
      </c>
      <c r="L694" s="191" t="str">
        <f t="shared" si="500"/>
        <v>909014210102801006000012921301</v>
      </c>
      <c r="M694" s="192">
        <f t="array" ref="M694">IF(COUNT(SEARCH(Удалить_Роспись_КВСР,$B694)*SEARCH(Удалить_Роспись_ПБС,$C694)*SEARCH(Удалить_Роспись_КФСР, $D694)*SEARCH(Удалить_Роспись_КЦСР,$E694)*SEARCH(Удалить_Роспись_КВР,$F694)*SEARCH(Удалить_Роспись_ЭК,$H694)*SEARCH(Удалить_Роспись_КР,$I694))&gt;0,0,1)</f>
        <v>1</v>
      </c>
      <c r="N694" s="192">
        <v>0</v>
      </c>
      <c r="O694" s="192" t="str">
        <f t="shared" si="501"/>
        <v/>
      </c>
      <c r="P694" s="192" t="str">
        <f t="shared" si="542"/>
        <v/>
      </c>
      <c r="Q694" s="300" t="str">
        <f t="shared" si="502"/>
        <v/>
      </c>
      <c r="R694" s="300" t="str">
        <f t="shared" si="503"/>
        <v/>
      </c>
      <c r="S694" s="300" t="str">
        <f t="shared" si="504"/>
        <v/>
      </c>
      <c r="T694" s="192" t="str">
        <f t="shared" si="505"/>
        <v/>
      </c>
      <c r="U694" s="303" t="str">
        <f t="shared" si="506"/>
        <v/>
      </c>
      <c r="V694" s="300" t="str">
        <f t="shared" si="507"/>
        <v/>
      </c>
      <c r="W694" s="192" t="str">
        <f t="shared" si="508"/>
        <v/>
      </c>
      <c r="X694" s="303" t="str">
        <f t="shared" si="509"/>
        <v/>
      </c>
      <c r="Y694" s="300" t="str">
        <f t="shared" si="510"/>
        <v/>
      </c>
      <c r="Z694" s="300" t="str">
        <f t="shared" si="511"/>
        <v/>
      </c>
      <c r="AA694" s="303" t="str">
        <f t="shared" si="512"/>
        <v/>
      </c>
      <c r="AB694" s="300" t="str">
        <f t="shared" si="513"/>
        <v/>
      </c>
      <c r="AC694" s="300" t="str">
        <f t="shared" si="514"/>
        <v/>
      </c>
      <c r="AD694" s="300" t="str">
        <f t="shared" si="515"/>
        <v/>
      </c>
      <c r="AE694" s="192" t="str">
        <f t="shared" si="516"/>
        <v/>
      </c>
      <c r="AF694" s="192" t="str">
        <f t="shared" si="517"/>
        <v/>
      </c>
      <c r="AG694" s="192"/>
      <c r="AJ694" s="300" t="str">
        <f t="shared" si="518"/>
        <v/>
      </c>
      <c r="AK694" s="300" t="str">
        <f t="shared" si="519"/>
        <v/>
      </c>
      <c r="AL694" s="300" t="str">
        <f t="shared" si="520"/>
        <v/>
      </c>
      <c r="AM694" s="300" t="str">
        <f t="shared" si="521"/>
        <v/>
      </c>
      <c r="AN694" s="300" t="str">
        <f t="shared" si="522"/>
        <v/>
      </c>
      <c r="AO694" s="300" t="str">
        <f t="shared" si="523"/>
        <v/>
      </c>
      <c r="AP694" s="300" t="str">
        <f t="shared" si="524"/>
        <v/>
      </c>
      <c r="AQ694" s="300" t="str">
        <f t="shared" si="525"/>
        <v/>
      </c>
      <c r="AR694" s="306" t="str">
        <f t="shared" si="526"/>
        <v/>
      </c>
      <c r="AS694" s="300" t="str">
        <f t="shared" si="527"/>
        <v/>
      </c>
      <c r="AT694" s="300" t="str">
        <f t="shared" si="528"/>
        <v/>
      </c>
      <c r="AU694" s="192" t="str">
        <f t="shared" si="529"/>
        <v>рбс</v>
      </c>
      <c r="AV694" s="192" t="str">
        <f t="shared" si="530"/>
        <v>рбс90901421общопл</v>
      </c>
      <c r="AW694" s="191">
        <f t="shared" si="531"/>
        <v>127910</v>
      </c>
      <c r="AX694" s="191">
        <f t="shared" si="532"/>
        <v>85271.27</v>
      </c>
      <c r="AY694" s="191">
        <f t="shared" si="533"/>
        <v>0</v>
      </c>
      <c r="AZ694" s="191">
        <f t="shared" si="534"/>
        <v>0</v>
      </c>
      <c r="BA694" s="193">
        <f t="shared" si="535"/>
        <v>1</v>
      </c>
      <c r="BB694" s="193">
        <f t="shared" si="536"/>
        <v>1</v>
      </c>
      <c r="BC694" s="193">
        <f t="shared" si="537"/>
        <v>1</v>
      </c>
      <c r="BD694" s="191">
        <f t="shared" si="543"/>
        <v>0</v>
      </c>
      <c r="BE694" s="191">
        <f t="shared" si="538"/>
        <v>0</v>
      </c>
      <c r="BF694" s="210">
        <f t="shared" si="539"/>
        <v>0</v>
      </c>
      <c r="BG694" s="211">
        <f t="shared" si="540"/>
        <v>0</v>
      </c>
      <c r="BH694" s="289"/>
      <c r="BI694" s="289"/>
      <c r="BJ694" s="228"/>
      <c r="BK694" s="228"/>
      <c r="BL694" s="233" t="str">
        <f t="shared" si="541"/>
        <v>01</v>
      </c>
    </row>
    <row r="695" spans="1:64" ht="12" customHeight="1">
      <c r="A695" s="333" t="s">
        <v>691</v>
      </c>
      <c r="B695" s="381" t="s">
        <v>434</v>
      </c>
      <c r="C695" s="333" t="s">
        <v>663</v>
      </c>
      <c r="D695" s="381" t="s">
        <v>388</v>
      </c>
      <c r="E695" s="381" t="s">
        <v>874</v>
      </c>
      <c r="F695" s="381" t="s">
        <v>603</v>
      </c>
      <c r="G695" s="381" t="s">
        <v>395</v>
      </c>
      <c r="H695" s="100" t="s">
        <v>653</v>
      </c>
      <c r="I695" s="381" t="s">
        <v>505</v>
      </c>
      <c r="J695" s="382">
        <v>8400</v>
      </c>
      <c r="K695" s="382">
        <v>0</v>
      </c>
      <c r="L695" s="191" t="str">
        <f t="shared" si="500"/>
        <v>909014210103803006000012329001</v>
      </c>
      <c r="M695" s="192">
        <f t="array" ref="M695">IF(COUNT(SEARCH(Удалить_Роспись_КВСР,$B695)*SEARCH(Удалить_Роспись_ПБС,$C695)*SEARCH(Удалить_Роспись_КФСР, $D695)*SEARCH(Удалить_Роспись_КЦСР,$E695)*SEARCH(Удалить_Роспись_КВР,$F695)*SEARCH(Удалить_Роспись_ЭК,$H695)*SEARCH(Удалить_Роспись_КР,$I695))&gt;0,0,1)</f>
        <v>1</v>
      </c>
      <c r="N695" s="192">
        <f>IF(COUNT(SEARCH(Удалить_Индекс_КВСР,$B695)*SEARCH(Удалить_Индекс_ПБС,$C695)*SEARCH(Удалить_Индекс_КФСР,$D695)*SEARCH(Удалить_Индекс_КЦСР,$E695)*SEARCH(Удалить_Индекс_КВР,$F695)*SEARCH(Удалить_Индекс_ЭК,$H695)*SEARCH(Удалить_Индекс_КР,$I695))&gt;0,0,1)</f>
        <v>1</v>
      </c>
      <c r="O695" s="192" t="str">
        <f t="shared" si="501"/>
        <v/>
      </c>
      <c r="P695" s="192" t="str">
        <f t="shared" si="542"/>
        <v/>
      </c>
      <c r="Q695" s="300" t="str">
        <f t="shared" si="502"/>
        <v/>
      </c>
      <c r="R695" s="300" t="str">
        <f t="shared" si="503"/>
        <v/>
      </c>
      <c r="S695" s="300" t="str">
        <f t="shared" si="504"/>
        <v/>
      </c>
      <c r="T695" s="192" t="str">
        <f t="shared" si="505"/>
        <v/>
      </c>
      <c r="U695" s="303" t="str">
        <f t="shared" si="506"/>
        <v/>
      </c>
      <c r="V695" s="300" t="str">
        <f t="shared" si="507"/>
        <v/>
      </c>
      <c r="W695" s="192" t="str">
        <f t="shared" si="508"/>
        <v/>
      </c>
      <c r="X695" s="303" t="str">
        <f t="shared" si="509"/>
        <v/>
      </c>
      <c r="Y695" s="300" t="str">
        <f t="shared" si="510"/>
        <v/>
      </c>
      <c r="Z695" s="300" t="str">
        <f t="shared" si="511"/>
        <v/>
      </c>
      <c r="AA695" s="303" t="str">
        <f t="shared" si="512"/>
        <v/>
      </c>
      <c r="AB695" s="300" t="str">
        <f t="shared" si="513"/>
        <v/>
      </c>
      <c r="AC695" s="300" t="str">
        <f t="shared" si="514"/>
        <v/>
      </c>
      <c r="AD695" s="300" t="str">
        <f t="shared" si="515"/>
        <v/>
      </c>
      <c r="AE695" s="192" t="str">
        <f t="shared" si="516"/>
        <v/>
      </c>
      <c r="AF695" s="192" t="str">
        <f t="shared" si="517"/>
        <v/>
      </c>
      <c r="AG695" s="192"/>
      <c r="AJ695" s="300" t="str">
        <f t="shared" si="518"/>
        <v/>
      </c>
      <c r="AK695" s="300" t="str">
        <f t="shared" si="519"/>
        <v/>
      </c>
      <c r="AL695" s="300" t="str">
        <f t="shared" si="520"/>
        <v/>
      </c>
      <c r="AM695" s="300" t="str">
        <f t="shared" si="521"/>
        <v/>
      </c>
      <c r="AN695" s="300" t="str">
        <f t="shared" si="522"/>
        <v/>
      </c>
      <c r="AO695" s="300" t="str">
        <f t="shared" si="523"/>
        <v/>
      </c>
      <c r="AP695" s="300" t="str">
        <f t="shared" si="524"/>
        <v/>
      </c>
      <c r="AQ695" s="300" t="str">
        <f t="shared" si="525"/>
        <v/>
      </c>
      <c r="AR695" s="306" t="str">
        <f t="shared" si="526"/>
        <v/>
      </c>
      <c r="AS695" s="300" t="str">
        <f t="shared" si="527"/>
        <v/>
      </c>
      <c r="AT695" s="300" t="str">
        <f t="shared" si="528"/>
        <v/>
      </c>
      <c r="AU695" s="192" t="str">
        <f t="shared" si="529"/>
        <v>рбс</v>
      </c>
      <c r="AV695" s="192" t="str">
        <f t="shared" si="530"/>
        <v>рбс90901421общпро</v>
      </c>
      <c r="AW695" s="191">
        <f t="shared" si="531"/>
        <v>8400</v>
      </c>
      <c r="AX695" s="191">
        <f t="shared" si="532"/>
        <v>0</v>
      </c>
      <c r="AY695" s="191">
        <f t="shared" si="533"/>
        <v>8400</v>
      </c>
      <c r="AZ695" s="191">
        <f t="shared" si="534"/>
        <v>0</v>
      </c>
      <c r="BA695" s="193">
        <f t="shared" si="535"/>
        <v>1</v>
      </c>
      <c r="BB695" s="193">
        <f t="shared" si="536"/>
        <v>1</v>
      </c>
      <c r="BC695" s="193">
        <f t="shared" si="537"/>
        <v>1</v>
      </c>
      <c r="BD695" s="191">
        <f t="shared" si="543"/>
        <v>8400</v>
      </c>
      <c r="BE695" s="191">
        <f t="shared" si="538"/>
        <v>0</v>
      </c>
      <c r="BF695" s="210">
        <f t="shared" si="539"/>
        <v>8400</v>
      </c>
      <c r="BG695" s="211">
        <f t="shared" si="540"/>
        <v>8400</v>
      </c>
      <c r="BH695" s="289"/>
      <c r="BI695" s="289"/>
      <c r="BJ695" s="228"/>
      <c r="BK695" s="228"/>
      <c r="BL695" s="233" t="str">
        <f t="shared" si="541"/>
        <v>01</v>
      </c>
    </row>
    <row r="696" spans="1:64" ht="12" customHeight="1">
      <c r="A696" s="333" t="s">
        <v>691</v>
      </c>
      <c r="B696" s="381" t="s">
        <v>434</v>
      </c>
      <c r="C696" s="333" t="s">
        <v>663</v>
      </c>
      <c r="D696" s="381" t="s">
        <v>390</v>
      </c>
      <c r="E696" s="381" t="s">
        <v>875</v>
      </c>
      <c r="F696" s="381" t="s">
        <v>602</v>
      </c>
      <c r="G696" s="381" t="s">
        <v>385</v>
      </c>
      <c r="H696" s="100" t="s">
        <v>653</v>
      </c>
      <c r="I696" s="381" t="s">
        <v>505</v>
      </c>
      <c r="J696" s="382">
        <v>459720</v>
      </c>
      <c r="K696" s="382">
        <v>304616</v>
      </c>
      <c r="L696" s="191" t="str">
        <f t="shared" si="500"/>
        <v>909014210104802006000012121101</v>
      </c>
      <c r="M696" s="192">
        <f t="array" ref="M696">IF(COUNT(SEARCH(Удалить_Роспись_КВСР,$B696)*SEARCH(Удалить_Роспись_ПБС,$C696)*SEARCH(Удалить_Роспись_КФСР, $D696)*SEARCH(Удалить_Роспись_КЦСР,$E696)*SEARCH(Удалить_Роспись_КВР,$F696)*SEARCH(Удалить_Роспись_ЭК,$H696)*SEARCH(Удалить_Роспись_КР,$I696))&gt;0,0,1)</f>
        <v>1</v>
      </c>
      <c r="N696" s="192">
        <v>0</v>
      </c>
      <c r="O696" s="192" t="str">
        <f t="shared" si="501"/>
        <v/>
      </c>
      <c r="P696" s="192" t="str">
        <f t="shared" si="542"/>
        <v/>
      </c>
      <c r="Q696" s="300" t="str">
        <f t="shared" si="502"/>
        <v/>
      </c>
      <c r="R696" s="300" t="str">
        <f t="shared" si="503"/>
        <v/>
      </c>
      <c r="S696" s="300" t="str">
        <f t="shared" si="504"/>
        <v/>
      </c>
      <c r="T696" s="192" t="str">
        <f t="shared" si="505"/>
        <v/>
      </c>
      <c r="U696" s="303" t="str">
        <f t="shared" si="506"/>
        <v/>
      </c>
      <c r="V696" s="300" t="str">
        <f t="shared" si="507"/>
        <v/>
      </c>
      <c r="W696" s="192" t="str">
        <f t="shared" si="508"/>
        <v/>
      </c>
      <c r="X696" s="303" t="str">
        <f t="shared" si="509"/>
        <v/>
      </c>
      <c r="Y696" s="300" t="str">
        <f t="shared" si="510"/>
        <v/>
      </c>
      <c r="Z696" s="300" t="str">
        <f t="shared" si="511"/>
        <v/>
      </c>
      <c r="AA696" s="303" t="str">
        <f t="shared" si="512"/>
        <v/>
      </c>
      <c r="AB696" s="300" t="str">
        <f t="shared" si="513"/>
        <v/>
      </c>
      <c r="AC696" s="300" t="str">
        <f t="shared" si="514"/>
        <v/>
      </c>
      <c r="AD696" s="300" t="str">
        <f t="shared" si="515"/>
        <v/>
      </c>
      <c r="AE696" s="192" t="str">
        <f t="shared" si="516"/>
        <v/>
      </c>
      <c r="AF696" s="192" t="str">
        <f t="shared" si="517"/>
        <v/>
      </c>
      <c r="AG696" s="192"/>
      <c r="AJ696" s="300" t="str">
        <f t="shared" si="518"/>
        <v/>
      </c>
      <c r="AK696" s="300" t="str">
        <f t="shared" si="519"/>
        <v/>
      </c>
      <c r="AL696" s="300" t="str">
        <f t="shared" si="520"/>
        <v/>
      </c>
      <c r="AM696" s="300" t="str">
        <f t="shared" si="521"/>
        <v/>
      </c>
      <c r="AN696" s="300" t="str">
        <f t="shared" si="522"/>
        <v/>
      </c>
      <c r="AO696" s="300" t="str">
        <f t="shared" si="523"/>
        <v/>
      </c>
      <c r="AP696" s="300" t="str">
        <f t="shared" si="524"/>
        <v/>
      </c>
      <c r="AQ696" s="300" t="str">
        <f t="shared" si="525"/>
        <v/>
      </c>
      <c r="AR696" s="306" t="str">
        <f t="shared" si="526"/>
        <v/>
      </c>
      <c r="AS696" s="300" t="str">
        <f t="shared" si="527"/>
        <v/>
      </c>
      <c r="AT696" s="300" t="str">
        <f t="shared" si="528"/>
        <v/>
      </c>
      <c r="AU696" s="192" t="str">
        <f t="shared" si="529"/>
        <v>рбс</v>
      </c>
      <c r="AV696" s="192" t="str">
        <f t="shared" si="530"/>
        <v>рбс90901421общопл</v>
      </c>
      <c r="AW696" s="191">
        <f t="shared" si="531"/>
        <v>459720</v>
      </c>
      <c r="AX696" s="191">
        <f t="shared" si="532"/>
        <v>304616</v>
      </c>
      <c r="AY696" s="191">
        <f t="shared" si="533"/>
        <v>0</v>
      </c>
      <c r="AZ696" s="191">
        <f t="shared" si="534"/>
        <v>0</v>
      </c>
      <c r="BA696" s="193">
        <f t="shared" si="535"/>
        <v>1</v>
      </c>
      <c r="BB696" s="193">
        <f t="shared" si="536"/>
        <v>1</v>
      </c>
      <c r="BC696" s="193">
        <f t="shared" si="537"/>
        <v>1</v>
      </c>
      <c r="BD696" s="191">
        <f t="shared" si="543"/>
        <v>0</v>
      </c>
      <c r="BE696" s="191">
        <f t="shared" si="538"/>
        <v>0</v>
      </c>
      <c r="BF696" s="210">
        <f t="shared" si="539"/>
        <v>0</v>
      </c>
      <c r="BG696" s="211">
        <f t="shared" si="540"/>
        <v>0</v>
      </c>
      <c r="BH696" s="289"/>
      <c r="BI696" s="289"/>
      <c r="BJ696" s="228"/>
      <c r="BK696" s="228"/>
      <c r="BL696" s="233" t="str">
        <f t="shared" si="541"/>
        <v>01</v>
      </c>
    </row>
    <row r="697" spans="1:64" ht="12" customHeight="1">
      <c r="A697" s="333" t="s">
        <v>691</v>
      </c>
      <c r="B697" s="381" t="s">
        <v>434</v>
      </c>
      <c r="C697" s="333" t="s">
        <v>663</v>
      </c>
      <c r="D697" s="381" t="s">
        <v>390</v>
      </c>
      <c r="E697" s="381" t="s">
        <v>875</v>
      </c>
      <c r="F697" s="381" t="s">
        <v>585</v>
      </c>
      <c r="G697" s="381" t="s">
        <v>386</v>
      </c>
      <c r="H697" s="100" t="s">
        <v>653</v>
      </c>
      <c r="I697" s="381" t="s">
        <v>505</v>
      </c>
      <c r="J697" s="382">
        <v>20260</v>
      </c>
      <c r="K697" s="382">
        <v>0</v>
      </c>
      <c r="L697" s="191" t="str">
        <f t="shared" si="500"/>
        <v>909014210104802006000012221201</v>
      </c>
      <c r="M697" s="192">
        <f t="array" ref="M697">IF(COUNT(SEARCH(Удалить_Роспись_КВСР,$B697)*SEARCH(Удалить_Роспись_ПБС,$C697)*SEARCH(Удалить_Роспись_КФСР, $D697)*SEARCH(Удалить_Роспись_КЦСР,$E697)*SEARCH(Удалить_Роспись_КВР,$F697)*SEARCH(Удалить_Роспись_ЭК,$H697)*SEARCH(Удалить_Роспись_КР,$I697))&gt;0,0,1)</f>
        <v>1</v>
      </c>
      <c r="N697" s="192">
        <f>IF(COUNT(SEARCH(Удалить_Индекс_КВСР,$B697)*SEARCH(Удалить_Индекс_ПБС,$C697)*SEARCH(Удалить_Индекс_КФСР,$D697)*SEARCH(Удалить_Индекс_КЦСР,$E697)*SEARCH(Удалить_Индекс_КВР,$F697)*SEARCH(Удалить_Индекс_ЭК,$H697)*SEARCH(Удалить_Индекс_КР,$I697))&gt;0,0,1)</f>
        <v>1</v>
      </c>
      <c r="O697" s="192" t="str">
        <f t="shared" si="501"/>
        <v/>
      </c>
      <c r="P697" s="192" t="str">
        <f t="shared" si="542"/>
        <v/>
      </c>
      <c r="Q697" s="300" t="str">
        <f t="shared" si="502"/>
        <v/>
      </c>
      <c r="R697" s="300" t="str">
        <f t="shared" si="503"/>
        <v/>
      </c>
      <c r="S697" s="300" t="str">
        <f t="shared" si="504"/>
        <v/>
      </c>
      <c r="T697" s="192" t="str">
        <f t="shared" si="505"/>
        <v/>
      </c>
      <c r="U697" s="303" t="str">
        <f t="shared" si="506"/>
        <v/>
      </c>
      <c r="V697" s="300" t="str">
        <f t="shared" si="507"/>
        <v/>
      </c>
      <c r="W697" s="192" t="str">
        <f t="shared" si="508"/>
        <v/>
      </c>
      <c r="X697" s="303" t="str">
        <f t="shared" si="509"/>
        <v/>
      </c>
      <c r="Y697" s="300" t="str">
        <f t="shared" si="510"/>
        <v/>
      </c>
      <c r="Z697" s="300" t="str">
        <f t="shared" si="511"/>
        <v/>
      </c>
      <c r="AA697" s="303" t="str">
        <f t="shared" si="512"/>
        <v/>
      </c>
      <c r="AB697" s="300" t="str">
        <f t="shared" si="513"/>
        <v/>
      </c>
      <c r="AC697" s="300" t="str">
        <f t="shared" si="514"/>
        <v/>
      </c>
      <c r="AD697" s="300" t="str">
        <f t="shared" si="515"/>
        <v/>
      </c>
      <c r="AE697" s="192" t="str">
        <f t="shared" si="516"/>
        <v/>
      </c>
      <c r="AF697" s="192" t="str">
        <f t="shared" si="517"/>
        <v/>
      </c>
      <c r="AG697" s="192"/>
      <c r="AJ697" s="300" t="str">
        <f t="shared" si="518"/>
        <v/>
      </c>
      <c r="AK697" s="300" t="str">
        <f t="shared" si="519"/>
        <v/>
      </c>
      <c r="AL697" s="300" t="str">
        <f t="shared" si="520"/>
        <v/>
      </c>
      <c r="AM697" s="300" t="str">
        <f t="shared" si="521"/>
        <v/>
      </c>
      <c r="AN697" s="300" t="str">
        <f t="shared" si="522"/>
        <v/>
      </c>
      <c r="AO697" s="300" t="str">
        <f t="shared" si="523"/>
        <v/>
      </c>
      <c r="AP697" s="300" t="str">
        <f t="shared" si="524"/>
        <v/>
      </c>
      <c r="AQ697" s="300" t="str">
        <f t="shared" si="525"/>
        <v/>
      </c>
      <c r="AR697" s="306" t="str">
        <f t="shared" si="526"/>
        <v/>
      </c>
      <c r="AS697" s="300" t="str">
        <f t="shared" si="527"/>
        <v/>
      </c>
      <c r="AT697" s="300" t="str">
        <f t="shared" si="528"/>
        <v/>
      </c>
      <c r="AU697" s="192" t="str">
        <f t="shared" si="529"/>
        <v>рбс</v>
      </c>
      <c r="AV697" s="192" t="str">
        <f t="shared" si="530"/>
        <v>рбс90901421общпро</v>
      </c>
      <c r="AW697" s="191">
        <f t="shared" si="531"/>
        <v>20260</v>
      </c>
      <c r="AX697" s="191">
        <f t="shared" si="532"/>
        <v>0</v>
      </c>
      <c r="AY697" s="191">
        <f t="shared" si="533"/>
        <v>20260</v>
      </c>
      <c r="AZ697" s="191">
        <f t="shared" si="534"/>
        <v>0</v>
      </c>
      <c r="BA697" s="193">
        <f t="shared" si="535"/>
        <v>1</v>
      </c>
      <c r="BB697" s="193">
        <f t="shared" si="536"/>
        <v>1</v>
      </c>
      <c r="BC697" s="193">
        <f t="shared" si="537"/>
        <v>1</v>
      </c>
      <c r="BD697" s="191">
        <f t="shared" si="543"/>
        <v>20260</v>
      </c>
      <c r="BE697" s="191">
        <f t="shared" si="538"/>
        <v>0</v>
      </c>
      <c r="BF697" s="210">
        <f t="shared" si="539"/>
        <v>20260</v>
      </c>
      <c r="BG697" s="211">
        <f t="shared" si="540"/>
        <v>20260</v>
      </c>
      <c r="BH697" s="289"/>
      <c r="BI697" s="289"/>
      <c r="BJ697" s="228"/>
      <c r="BK697" s="228"/>
      <c r="BL697" s="233" t="str">
        <f t="shared" si="541"/>
        <v>01</v>
      </c>
    </row>
    <row r="698" spans="1:64" ht="12" customHeight="1">
      <c r="A698" s="333" t="s">
        <v>691</v>
      </c>
      <c r="B698" s="381" t="s">
        <v>434</v>
      </c>
      <c r="C698" s="333" t="s">
        <v>663</v>
      </c>
      <c r="D698" s="381" t="s">
        <v>390</v>
      </c>
      <c r="E698" s="381" t="s">
        <v>875</v>
      </c>
      <c r="F698" s="381" t="s">
        <v>873</v>
      </c>
      <c r="G698" s="381" t="s">
        <v>387</v>
      </c>
      <c r="H698" s="100" t="s">
        <v>653</v>
      </c>
      <c r="I698" s="381" t="s">
        <v>505</v>
      </c>
      <c r="J698" s="382">
        <v>138838</v>
      </c>
      <c r="K698" s="382">
        <v>91994.42</v>
      </c>
      <c r="L698" s="191" t="str">
        <f t="shared" si="500"/>
        <v>909014210104802006000012921301</v>
      </c>
      <c r="M698" s="192">
        <f t="array" ref="M698">IF(COUNT(SEARCH(Удалить_Роспись_КВСР,$B698)*SEARCH(Удалить_Роспись_ПБС,$C698)*SEARCH(Удалить_Роспись_КФСР, $D698)*SEARCH(Удалить_Роспись_КЦСР,$E698)*SEARCH(Удалить_Роспись_КВР,$F698)*SEARCH(Удалить_Роспись_ЭК,$H698)*SEARCH(Удалить_Роспись_КР,$I698))&gt;0,0,1)</f>
        <v>1</v>
      </c>
      <c r="N698" s="192">
        <v>0</v>
      </c>
      <c r="O698" s="192" t="str">
        <f t="shared" si="501"/>
        <v/>
      </c>
      <c r="P698" s="192" t="str">
        <f t="shared" si="542"/>
        <v/>
      </c>
      <c r="Q698" s="300" t="str">
        <f t="shared" si="502"/>
        <v/>
      </c>
      <c r="R698" s="300" t="str">
        <f t="shared" si="503"/>
        <v/>
      </c>
      <c r="S698" s="300" t="str">
        <f t="shared" si="504"/>
        <v/>
      </c>
      <c r="T698" s="192" t="str">
        <f t="shared" si="505"/>
        <v/>
      </c>
      <c r="U698" s="303" t="str">
        <f t="shared" si="506"/>
        <v/>
      </c>
      <c r="V698" s="300" t="str">
        <f t="shared" si="507"/>
        <v/>
      </c>
      <c r="W698" s="192" t="str">
        <f t="shared" si="508"/>
        <v/>
      </c>
      <c r="X698" s="303" t="str">
        <f t="shared" si="509"/>
        <v/>
      </c>
      <c r="Y698" s="300" t="str">
        <f t="shared" si="510"/>
        <v/>
      </c>
      <c r="Z698" s="300" t="str">
        <f t="shared" si="511"/>
        <v/>
      </c>
      <c r="AA698" s="303" t="str">
        <f t="shared" si="512"/>
        <v/>
      </c>
      <c r="AB698" s="300" t="str">
        <f t="shared" si="513"/>
        <v/>
      </c>
      <c r="AC698" s="300" t="str">
        <f t="shared" si="514"/>
        <v/>
      </c>
      <c r="AD698" s="300" t="str">
        <f t="shared" si="515"/>
        <v/>
      </c>
      <c r="AE698" s="192" t="str">
        <f t="shared" si="516"/>
        <v/>
      </c>
      <c r="AF698" s="192" t="str">
        <f t="shared" si="517"/>
        <v/>
      </c>
      <c r="AG698" s="192"/>
      <c r="AJ698" s="300" t="str">
        <f t="shared" si="518"/>
        <v/>
      </c>
      <c r="AK698" s="300" t="str">
        <f t="shared" si="519"/>
        <v/>
      </c>
      <c r="AL698" s="300" t="str">
        <f t="shared" si="520"/>
        <v/>
      </c>
      <c r="AM698" s="300" t="str">
        <f t="shared" si="521"/>
        <v/>
      </c>
      <c r="AN698" s="300" t="str">
        <f t="shared" si="522"/>
        <v/>
      </c>
      <c r="AO698" s="300" t="str">
        <f t="shared" si="523"/>
        <v/>
      </c>
      <c r="AP698" s="300" t="str">
        <f t="shared" si="524"/>
        <v/>
      </c>
      <c r="AQ698" s="300" t="str">
        <f t="shared" si="525"/>
        <v/>
      </c>
      <c r="AR698" s="306" t="str">
        <f t="shared" si="526"/>
        <v/>
      </c>
      <c r="AS698" s="300" t="str">
        <f t="shared" si="527"/>
        <v/>
      </c>
      <c r="AT698" s="300" t="str">
        <f t="shared" si="528"/>
        <v/>
      </c>
      <c r="AU698" s="192" t="str">
        <f t="shared" si="529"/>
        <v>рбс</v>
      </c>
      <c r="AV698" s="192" t="str">
        <f t="shared" si="530"/>
        <v>рбс90901421общопл</v>
      </c>
      <c r="AW698" s="191">
        <f t="shared" si="531"/>
        <v>138838</v>
      </c>
      <c r="AX698" s="191">
        <f t="shared" si="532"/>
        <v>91994.42</v>
      </c>
      <c r="AY698" s="191">
        <f t="shared" si="533"/>
        <v>0</v>
      </c>
      <c r="AZ698" s="191">
        <f t="shared" si="534"/>
        <v>0</v>
      </c>
      <c r="BA698" s="193">
        <f t="shared" si="535"/>
        <v>1</v>
      </c>
      <c r="BB698" s="193">
        <f t="shared" si="536"/>
        <v>1</v>
      </c>
      <c r="BC698" s="193">
        <f t="shared" si="537"/>
        <v>1</v>
      </c>
      <c r="BD698" s="191">
        <f t="shared" si="543"/>
        <v>0</v>
      </c>
      <c r="BE698" s="191">
        <f t="shared" si="538"/>
        <v>0</v>
      </c>
      <c r="BF698" s="210">
        <f t="shared" si="539"/>
        <v>0</v>
      </c>
      <c r="BG698" s="211">
        <f t="shared" si="540"/>
        <v>0</v>
      </c>
      <c r="BH698" s="289"/>
      <c r="BI698" s="289"/>
      <c r="BJ698" s="228"/>
      <c r="BK698" s="228"/>
      <c r="BL698" s="233" t="str">
        <f t="shared" si="541"/>
        <v>01</v>
      </c>
    </row>
    <row r="699" spans="1:64" ht="12" customHeight="1">
      <c r="A699" s="333" t="s">
        <v>691</v>
      </c>
      <c r="B699" s="381" t="s">
        <v>434</v>
      </c>
      <c r="C699" s="333" t="s">
        <v>663</v>
      </c>
      <c r="D699" s="381" t="s">
        <v>390</v>
      </c>
      <c r="E699" s="381" t="s">
        <v>875</v>
      </c>
      <c r="F699" s="381" t="s">
        <v>586</v>
      </c>
      <c r="G699" s="381" t="s">
        <v>391</v>
      </c>
      <c r="H699" s="100" t="s">
        <v>653</v>
      </c>
      <c r="I699" s="381" t="s">
        <v>505</v>
      </c>
      <c r="J699" s="382">
        <v>74600</v>
      </c>
      <c r="K699" s="382">
        <v>40000</v>
      </c>
      <c r="L699" s="191" t="str">
        <f t="shared" si="500"/>
        <v>909014210104802006000024422101</v>
      </c>
      <c r="M699" s="192">
        <f t="array" ref="M699">IF(COUNT(SEARCH(Удалить_Роспись_КВСР,$B699)*SEARCH(Удалить_Роспись_ПБС,$C699)*SEARCH(Удалить_Роспись_КФСР, $D699)*SEARCH(Удалить_Роспись_КЦСР,$E699)*SEARCH(Удалить_Роспись_КВР,$F699)*SEARCH(Удалить_Роспись_ЭК,$H699)*SEARCH(Удалить_Роспись_КР,$I699))&gt;0,0,1)</f>
        <v>1</v>
      </c>
      <c r="N699" s="192">
        <f t="shared" ref="N699:N705" si="544">IF(COUNT(SEARCH(Удалить_Индекс_КВСР,$B699)*SEARCH(Удалить_Индекс_ПБС,$C699)*SEARCH(Удалить_Индекс_КФСР,$D699)*SEARCH(Удалить_Индекс_КЦСР,$E699)*SEARCH(Удалить_Индекс_КВР,$F699)*SEARCH(Удалить_Индекс_ЭК,$H699)*SEARCH(Удалить_Индекс_КР,$I699))&gt;0,0,1)</f>
        <v>1</v>
      </c>
      <c r="O699" s="192" t="str">
        <f t="shared" si="501"/>
        <v/>
      </c>
      <c r="P699" s="192" t="str">
        <f t="shared" si="542"/>
        <v/>
      </c>
      <c r="Q699" s="300" t="str">
        <f t="shared" si="502"/>
        <v/>
      </c>
      <c r="R699" s="300" t="str">
        <f t="shared" si="503"/>
        <v/>
      </c>
      <c r="S699" s="300" t="str">
        <f t="shared" si="504"/>
        <v/>
      </c>
      <c r="T699" s="192" t="str">
        <f t="shared" si="505"/>
        <v/>
      </c>
      <c r="U699" s="303" t="str">
        <f t="shared" si="506"/>
        <v/>
      </c>
      <c r="V699" s="300" t="str">
        <f t="shared" si="507"/>
        <v/>
      </c>
      <c r="W699" s="192" t="str">
        <f t="shared" si="508"/>
        <v/>
      </c>
      <c r="X699" s="303" t="str">
        <f t="shared" si="509"/>
        <v/>
      </c>
      <c r="Y699" s="300" t="str">
        <f t="shared" si="510"/>
        <v/>
      </c>
      <c r="Z699" s="300" t="str">
        <f t="shared" si="511"/>
        <v/>
      </c>
      <c r="AA699" s="303" t="str">
        <f t="shared" si="512"/>
        <v/>
      </c>
      <c r="AB699" s="300" t="str">
        <f t="shared" si="513"/>
        <v/>
      </c>
      <c r="AC699" s="300" t="str">
        <f t="shared" si="514"/>
        <v/>
      </c>
      <c r="AD699" s="300" t="str">
        <f t="shared" si="515"/>
        <v/>
      </c>
      <c r="AE699" s="192" t="str">
        <f t="shared" si="516"/>
        <v/>
      </c>
      <c r="AF699" s="192" t="str">
        <f t="shared" si="517"/>
        <v/>
      </c>
      <c r="AG699" s="192"/>
      <c r="AJ699" s="300" t="str">
        <f t="shared" si="518"/>
        <v/>
      </c>
      <c r="AK699" s="300" t="str">
        <f t="shared" si="519"/>
        <v/>
      </c>
      <c r="AL699" s="300" t="str">
        <f t="shared" si="520"/>
        <v/>
      </c>
      <c r="AM699" s="300" t="str">
        <f t="shared" si="521"/>
        <v/>
      </c>
      <c r="AN699" s="300" t="str">
        <f t="shared" si="522"/>
        <v/>
      </c>
      <c r="AO699" s="300" t="str">
        <f t="shared" si="523"/>
        <v/>
      </c>
      <c r="AP699" s="300" t="str">
        <f t="shared" si="524"/>
        <v/>
      </c>
      <c r="AQ699" s="300" t="str">
        <f t="shared" si="525"/>
        <v/>
      </c>
      <c r="AR699" s="306" t="str">
        <f t="shared" si="526"/>
        <v/>
      </c>
      <c r="AS699" s="300" t="str">
        <f t="shared" si="527"/>
        <v/>
      </c>
      <c r="AT699" s="300" t="str">
        <f t="shared" si="528"/>
        <v/>
      </c>
      <c r="AU699" s="192" t="str">
        <f t="shared" si="529"/>
        <v>рбс</v>
      </c>
      <c r="AV699" s="192" t="str">
        <f t="shared" si="530"/>
        <v>рбс90901421общпро</v>
      </c>
      <c r="AW699" s="191">
        <f t="shared" si="531"/>
        <v>74600</v>
      </c>
      <c r="AX699" s="191">
        <f t="shared" si="532"/>
        <v>40000</v>
      </c>
      <c r="AY699" s="191">
        <f t="shared" si="533"/>
        <v>74600</v>
      </c>
      <c r="AZ699" s="191">
        <f t="shared" si="534"/>
        <v>40000</v>
      </c>
      <c r="BA699" s="193">
        <f t="shared" si="535"/>
        <v>1</v>
      </c>
      <c r="BB699" s="193">
        <f t="shared" si="536"/>
        <v>1</v>
      </c>
      <c r="BC699" s="193">
        <f t="shared" si="537"/>
        <v>1</v>
      </c>
      <c r="BD699" s="191">
        <f t="shared" si="543"/>
        <v>74600</v>
      </c>
      <c r="BE699" s="191">
        <f t="shared" si="538"/>
        <v>40000</v>
      </c>
      <c r="BF699" s="210">
        <f t="shared" si="539"/>
        <v>74600</v>
      </c>
      <c r="BG699" s="211">
        <f t="shared" si="540"/>
        <v>74600</v>
      </c>
      <c r="BH699" s="289"/>
      <c r="BI699" s="289"/>
      <c r="BJ699" s="228"/>
      <c r="BK699" s="228"/>
      <c r="BL699" s="233" t="str">
        <f t="shared" si="541"/>
        <v>01</v>
      </c>
    </row>
    <row r="700" spans="1:64" ht="12" customHeight="1">
      <c r="A700" s="333" t="s">
        <v>691</v>
      </c>
      <c r="B700" s="381" t="s">
        <v>434</v>
      </c>
      <c r="C700" s="333" t="s">
        <v>663</v>
      </c>
      <c r="D700" s="381" t="s">
        <v>390</v>
      </c>
      <c r="E700" s="381" t="s">
        <v>875</v>
      </c>
      <c r="F700" s="381" t="s">
        <v>586</v>
      </c>
      <c r="G700" s="381" t="s">
        <v>392</v>
      </c>
      <c r="H700" s="100" t="s">
        <v>653</v>
      </c>
      <c r="I700" s="381" t="s">
        <v>505</v>
      </c>
      <c r="J700" s="382">
        <v>7000</v>
      </c>
      <c r="K700" s="382">
        <v>0</v>
      </c>
      <c r="L700" s="191" t="str">
        <f t="shared" si="500"/>
        <v>909014210104802006000024422201</v>
      </c>
      <c r="M700" s="192">
        <f t="array" ref="M700">IF(COUNT(SEARCH(Удалить_Роспись_КВСР,$B700)*SEARCH(Удалить_Роспись_ПБС,$C700)*SEARCH(Удалить_Роспись_КФСР, $D700)*SEARCH(Удалить_Роспись_КЦСР,$E700)*SEARCH(Удалить_Роспись_КВР,$F700)*SEARCH(Удалить_Роспись_ЭК,$H700)*SEARCH(Удалить_Роспись_КР,$I700))&gt;0,0,1)</f>
        <v>1</v>
      </c>
      <c r="N700" s="192">
        <f t="shared" si="544"/>
        <v>1</v>
      </c>
      <c r="O700" s="192" t="str">
        <f t="shared" si="501"/>
        <v/>
      </c>
      <c r="P700" s="192" t="str">
        <f t="shared" si="542"/>
        <v/>
      </c>
      <c r="Q700" s="300" t="str">
        <f t="shared" si="502"/>
        <v/>
      </c>
      <c r="R700" s="300" t="str">
        <f t="shared" si="503"/>
        <v/>
      </c>
      <c r="S700" s="300" t="str">
        <f t="shared" si="504"/>
        <v/>
      </c>
      <c r="T700" s="192" t="str">
        <f t="shared" si="505"/>
        <v/>
      </c>
      <c r="U700" s="303" t="str">
        <f t="shared" si="506"/>
        <v/>
      </c>
      <c r="V700" s="300" t="str">
        <f t="shared" si="507"/>
        <v/>
      </c>
      <c r="W700" s="192" t="str">
        <f t="shared" si="508"/>
        <v/>
      </c>
      <c r="X700" s="303" t="str">
        <f t="shared" si="509"/>
        <v/>
      </c>
      <c r="Y700" s="300" t="str">
        <f t="shared" si="510"/>
        <v/>
      </c>
      <c r="Z700" s="300" t="str">
        <f t="shared" si="511"/>
        <v/>
      </c>
      <c r="AA700" s="303" t="str">
        <f t="shared" si="512"/>
        <v/>
      </c>
      <c r="AB700" s="300" t="str">
        <f t="shared" si="513"/>
        <v/>
      </c>
      <c r="AC700" s="300" t="str">
        <f t="shared" si="514"/>
        <v/>
      </c>
      <c r="AD700" s="300" t="str">
        <f t="shared" si="515"/>
        <v/>
      </c>
      <c r="AE700" s="192" t="str">
        <f t="shared" si="516"/>
        <v/>
      </c>
      <c r="AF700" s="192" t="str">
        <f t="shared" si="517"/>
        <v/>
      </c>
      <c r="AG700" s="192"/>
      <c r="AJ700" s="300" t="str">
        <f t="shared" si="518"/>
        <v/>
      </c>
      <c r="AK700" s="300" t="str">
        <f t="shared" si="519"/>
        <v/>
      </c>
      <c r="AL700" s="300" t="str">
        <f t="shared" si="520"/>
        <v/>
      </c>
      <c r="AM700" s="300" t="str">
        <f t="shared" si="521"/>
        <v/>
      </c>
      <c r="AN700" s="300" t="str">
        <f t="shared" si="522"/>
        <v/>
      </c>
      <c r="AO700" s="300" t="str">
        <f t="shared" si="523"/>
        <v/>
      </c>
      <c r="AP700" s="300" t="str">
        <f t="shared" si="524"/>
        <v/>
      </c>
      <c r="AQ700" s="300" t="str">
        <f t="shared" si="525"/>
        <v/>
      </c>
      <c r="AR700" s="306" t="str">
        <f t="shared" si="526"/>
        <v/>
      </c>
      <c r="AS700" s="300" t="str">
        <f t="shared" si="527"/>
        <v/>
      </c>
      <c r="AT700" s="300" t="str">
        <f t="shared" si="528"/>
        <v/>
      </c>
      <c r="AU700" s="192" t="str">
        <f t="shared" si="529"/>
        <v>рбс</v>
      </c>
      <c r="AV700" s="192" t="str">
        <f t="shared" si="530"/>
        <v>рбс90901421общпро</v>
      </c>
      <c r="AW700" s="191">
        <f t="shared" si="531"/>
        <v>7000</v>
      </c>
      <c r="AX700" s="191">
        <f t="shared" si="532"/>
        <v>0</v>
      </c>
      <c r="AY700" s="191">
        <f t="shared" si="533"/>
        <v>7000</v>
      </c>
      <c r="AZ700" s="191">
        <f t="shared" si="534"/>
        <v>0</v>
      </c>
      <c r="BA700" s="193">
        <f t="shared" si="535"/>
        <v>1</v>
      </c>
      <c r="BB700" s="193">
        <f t="shared" si="536"/>
        <v>1</v>
      </c>
      <c r="BC700" s="193">
        <f t="shared" si="537"/>
        <v>1</v>
      </c>
      <c r="BD700" s="191">
        <f t="shared" si="543"/>
        <v>7000</v>
      </c>
      <c r="BE700" s="191">
        <f t="shared" si="538"/>
        <v>0</v>
      </c>
      <c r="BF700" s="210">
        <f t="shared" si="539"/>
        <v>7000</v>
      </c>
      <c r="BG700" s="211">
        <f t="shared" si="540"/>
        <v>7000</v>
      </c>
      <c r="BH700" s="289"/>
      <c r="BI700" s="289"/>
      <c r="BJ700" s="228"/>
      <c r="BK700" s="228"/>
      <c r="BL700" s="233" t="str">
        <f t="shared" si="541"/>
        <v>01</v>
      </c>
    </row>
    <row r="701" spans="1:64" ht="12" customHeight="1">
      <c r="A701" s="333" t="s">
        <v>691</v>
      </c>
      <c r="B701" s="381" t="s">
        <v>434</v>
      </c>
      <c r="C701" s="333" t="s">
        <v>663</v>
      </c>
      <c r="D701" s="381" t="s">
        <v>390</v>
      </c>
      <c r="E701" s="381" t="s">
        <v>875</v>
      </c>
      <c r="F701" s="381" t="s">
        <v>586</v>
      </c>
      <c r="G701" s="381" t="s">
        <v>426</v>
      </c>
      <c r="H701" s="100" t="s">
        <v>653</v>
      </c>
      <c r="I701" s="381" t="s">
        <v>505</v>
      </c>
      <c r="J701" s="382">
        <v>60000</v>
      </c>
      <c r="K701" s="382">
        <v>45000</v>
      </c>
      <c r="L701" s="191" t="str">
        <f t="shared" si="500"/>
        <v>909014210104802006000024422401</v>
      </c>
      <c r="M701" s="192">
        <f t="array" ref="M701">IF(COUNT(SEARCH(Удалить_Роспись_КВСР,$B701)*SEARCH(Удалить_Роспись_ПБС,$C701)*SEARCH(Удалить_Роспись_КФСР, $D701)*SEARCH(Удалить_Роспись_КЦСР,$E701)*SEARCH(Удалить_Роспись_КВР,$F701)*SEARCH(Удалить_Роспись_ЭК,$H701)*SEARCH(Удалить_Роспись_КР,$I701))&gt;0,0,1)</f>
        <v>1</v>
      </c>
      <c r="N701" s="192">
        <f t="shared" si="544"/>
        <v>1</v>
      </c>
      <c r="O701" s="192" t="str">
        <f t="shared" si="501"/>
        <v/>
      </c>
      <c r="P701" s="192" t="str">
        <f t="shared" si="542"/>
        <v/>
      </c>
      <c r="Q701" s="300" t="str">
        <f t="shared" si="502"/>
        <v/>
      </c>
      <c r="R701" s="300" t="str">
        <f t="shared" si="503"/>
        <v/>
      </c>
      <c r="S701" s="300" t="str">
        <f t="shared" si="504"/>
        <v/>
      </c>
      <c r="T701" s="192" t="str">
        <f t="shared" si="505"/>
        <v/>
      </c>
      <c r="U701" s="303" t="str">
        <f t="shared" si="506"/>
        <v/>
      </c>
      <c r="V701" s="300" t="str">
        <f t="shared" si="507"/>
        <v/>
      </c>
      <c r="W701" s="192" t="str">
        <f t="shared" si="508"/>
        <v/>
      </c>
      <c r="X701" s="303" t="str">
        <f t="shared" si="509"/>
        <v/>
      </c>
      <c r="Y701" s="300" t="str">
        <f t="shared" si="510"/>
        <v/>
      </c>
      <c r="Z701" s="300" t="str">
        <f t="shared" si="511"/>
        <v/>
      </c>
      <c r="AA701" s="303" t="str">
        <f t="shared" si="512"/>
        <v/>
      </c>
      <c r="AB701" s="300" t="str">
        <f t="shared" si="513"/>
        <v/>
      </c>
      <c r="AC701" s="300" t="str">
        <f t="shared" si="514"/>
        <v/>
      </c>
      <c r="AD701" s="300" t="str">
        <f t="shared" si="515"/>
        <v/>
      </c>
      <c r="AE701" s="192" t="str">
        <f t="shared" si="516"/>
        <v/>
      </c>
      <c r="AF701" s="192" t="str">
        <f t="shared" si="517"/>
        <v/>
      </c>
      <c r="AG701" s="192"/>
      <c r="AJ701" s="300" t="str">
        <f t="shared" si="518"/>
        <v/>
      </c>
      <c r="AK701" s="300" t="str">
        <f t="shared" si="519"/>
        <v/>
      </c>
      <c r="AL701" s="300" t="str">
        <f t="shared" si="520"/>
        <v/>
      </c>
      <c r="AM701" s="300" t="str">
        <f t="shared" si="521"/>
        <v/>
      </c>
      <c r="AN701" s="300" t="str">
        <f t="shared" si="522"/>
        <v/>
      </c>
      <c r="AO701" s="300" t="str">
        <f t="shared" si="523"/>
        <v/>
      </c>
      <c r="AP701" s="300" t="str">
        <f t="shared" si="524"/>
        <v/>
      </c>
      <c r="AQ701" s="300" t="str">
        <f t="shared" si="525"/>
        <v/>
      </c>
      <c r="AR701" s="306" t="str">
        <f t="shared" si="526"/>
        <v/>
      </c>
      <c r="AS701" s="300" t="str">
        <f t="shared" si="527"/>
        <v/>
      </c>
      <c r="AT701" s="300" t="str">
        <f t="shared" si="528"/>
        <v/>
      </c>
      <c r="AU701" s="192" t="str">
        <f t="shared" si="529"/>
        <v>рбс</v>
      </c>
      <c r="AV701" s="192" t="str">
        <f t="shared" si="530"/>
        <v>рбс90901421общпро</v>
      </c>
      <c r="AW701" s="191">
        <f t="shared" si="531"/>
        <v>60000</v>
      </c>
      <c r="AX701" s="191">
        <f t="shared" si="532"/>
        <v>45000</v>
      </c>
      <c r="AY701" s="191">
        <f t="shared" si="533"/>
        <v>60000</v>
      </c>
      <c r="AZ701" s="191">
        <f t="shared" si="534"/>
        <v>45000</v>
      </c>
      <c r="BA701" s="193">
        <f t="shared" si="535"/>
        <v>1</v>
      </c>
      <c r="BB701" s="193">
        <f t="shared" si="536"/>
        <v>1</v>
      </c>
      <c r="BC701" s="193">
        <f t="shared" si="537"/>
        <v>1</v>
      </c>
      <c r="BD701" s="191">
        <f t="shared" si="543"/>
        <v>60000</v>
      </c>
      <c r="BE701" s="191">
        <f t="shared" si="538"/>
        <v>45000</v>
      </c>
      <c r="BF701" s="210">
        <f t="shared" si="539"/>
        <v>60000</v>
      </c>
      <c r="BG701" s="211">
        <f t="shared" si="540"/>
        <v>60000</v>
      </c>
      <c r="BH701" s="289"/>
      <c r="BI701" s="289"/>
      <c r="BJ701" s="228"/>
      <c r="BK701" s="228"/>
      <c r="BL701" s="233" t="str">
        <f t="shared" si="541"/>
        <v>01</v>
      </c>
    </row>
    <row r="702" spans="1:64" ht="12" customHeight="1">
      <c r="A702" s="333" t="s">
        <v>691</v>
      </c>
      <c r="B702" s="381" t="s">
        <v>434</v>
      </c>
      <c r="C702" s="333" t="s">
        <v>663</v>
      </c>
      <c r="D702" s="381" t="s">
        <v>390</v>
      </c>
      <c r="E702" s="381" t="s">
        <v>875</v>
      </c>
      <c r="F702" s="381" t="s">
        <v>586</v>
      </c>
      <c r="G702" s="381" t="s">
        <v>394</v>
      </c>
      <c r="H702" s="100" t="s">
        <v>653</v>
      </c>
      <c r="I702" s="381" t="s">
        <v>505</v>
      </c>
      <c r="J702" s="382">
        <v>38000</v>
      </c>
      <c r="K702" s="382">
        <v>38000</v>
      </c>
      <c r="L702" s="191" t="str">
        <f t="shared" si="500"/>
        <v>909014210104802006000024422501</v>
      </c>
      <c r="M702" s="192">
        <f t="array" ref="M702">IF(COUNT(SEARCH(Удалить_Роспись_КВСР,$B702)*SEARCH(Удалить_Роспись_ПБС,$C702)*SEARCH(Удалить_Роспись_КФСР, $D702)*SEARCH(Удалить_Роспись_КЦСР,$E702)*SEARCH(Удалить_Роспись_КВР,$F702)*SEARCH(Удалить_Роспись_ЭК,$H702)*SEARCH(Удалить_Роспись_КР,$I702))&gt;0,0,1)</f>
        <v>1</v>
      </c>
      <c r="N702" s="192">
        <f t="shared" si="544"/>
        <v>1</v>
      </c>
      <c r="O702" s="192" t="str">
        <f t="shared" si="501"/>
        <v/>
      </c>
      <c r="P702" s="192" t="str">
        <f t="shared" si="542"/>
        <v/>
      </c>
      <c r="Q702" s="300" t="str">
        <f t="shared" si="502"/>
        <v/>
      </c>
      <c r="R702" s="300" t="str">
        <f t="shared" si="503"/>
        <v/>
      </c>
      <c r="S702" s="300" t="str">
        <f t="shared" si="504"/>
        <v/>
      </c>
      <c r="T702" s="192" t="str">
        <f t="shared" si="505"/>
        <v/>
      </c>
      <c r="U702" s="303" t="str">
        <f t="shared" si="506"/>
        <v/>
      </c>
      <c r="V702" s="300" t="str">
        <f t="shared" si="507"/>
        <v/>
      </c>
      <c r="W702" s="192" t="str">
        <f t="shared" si="508"/>
        <v/>
      </c>
      <c r="X702" s="303" t="str">
        <f t="shared" si="509"/>
        <v/>
      </c>
      <c r="Y702" s="300" t="str">
        <f t="shared" si="510"/>
        <v/>
      </c>
      <c r="Z702" s="300" t="str">
        <f t="shared" si="511"/>
        <v/>
      </c>
      <c r="AA702" s="303" t="str">
        <f t="shared" si="512"/>
        <v/>
      </c>
      <c r="AB702" s="300" t="str">
        <f t="shared" si="513"/>
        <v/>
      </c>
      <c r="AC702" s="300" t="str">
        <f t="shared" si="514"/>
        <v/>
      </c>
      <c r="AD702" s="300" t="str">
        <f t="shared" si="515"/>
        <v/>
      </c>
      <c r="AE702" s="192" t="str">
        <f t="shared" si="516"/>
        <v/>
      </c>
      <c r="AF702" s="192" t="str">
        <f t="shared" si="517"/>
        <v/>
      </c>
      <c r="AG702" s="192"/>
      <c r="AJ702" s="300" t="str">
        <f t="shared" si="518"/>
        <v/>
      </c>
      <c r="AK702" s="300" t="str">
        <f t="shared" si="519"/>
        <v/>
      </c>
      <c r="AL702" s="300" t="str">
        <f t="shared" si="520"/>
        <v/>
      </c>
      <c r="AM702" s="300" t="str">
        <f t="shared" si="521"/>
        <v/>
      </c>
      <c r="AN702" s="300" t="str">
        <f t="shared" si="522"/>
        <v/>
      </c>
      <c r="AO702" s="300" t="str">
        <f t="shared" si="523"/>
        <v/>
      </c>
      <c r="AP702" s="300" t="str">
        <f t="shared" si="524"/>
        <v/>
      </c>
      <c r="AQ702" s="300" t="str">
        <f t="shared" si="525"/>
        <v/>
      </c>
      <c r="AR702" s="306" t="str">
        <f t="shared" si="526"/>
        <v/>
      </c>
      <c r="AS702" s="300" t="str">
        <f t="shared" si="527"/>
        <v/>
      </c>
      <c r="AT702" s="300" t="str">
        <f t="shared" si="528"/>
        <v/>
      </c>
      <c r="AU702" s="192" t="str">
        <f t="shared" si="529"/>
        <v>рбс</v>
      </c>
      <c r="AV702" s="192" t="str">
        <f t="shared" si="530"/>
        <v>рбс90901421общпро</v>
      </c>
      <c r="AW702" s="191">
        <f t="shared" si="531"/>
        <v>38000</v>
      </c>
      <c r="AX702" s="191">
        <f t="shared" si="532"/>
        <v>38000</v>
      </c>
      <c r="AY702" s="191">
        <f t="shared" si="533"/>
        <v>38000</v>
      </c>
      <c r="AZ702" s="191">
        <f t="shared" si="534"/>
        <v>38000</v>
      </c>
      <c r="BA702" s="193">
        <f t="shared" si="535"/>
        <v>1</v>
      </c>
      <c r="BB702" s="193">
        <f t="shared" si="536"/>
        <v>1</v>
      </c>
      <c r="BC702" s="193">
        <f t="shared" si="537"/>
        <v>1</v>
      </c>
      <c r="BD702" s="191">
        <f t="shared" si="543"/>
        <v>38000</v>
      </c>
      <c r="BE702" s="191">
        <f t="shared" si="538"/>
        <v>38000</v>
      </c>
      <c r="BF702" s="210">
        <f t="shared" si="539"/>
        <v>38000</v>
      </c>
      <c r="BG702" s="211">
        <f t="shared" si="540"/>
        <v>38000</v>
      </c>
      <c r="BH702" s="289"/>
      <c r="BI702" s="289"/>
      <c r="BJ702" s="228"/>
      <c r="BK702" s="228"/>
      <c r="BL702" s="233" t="str">
        <f t="shared" si="541"/>
        <v>01</v>
      </c>
    </row>
    <row r="703" spans="1:64" ht="12" customHeight="1">
      <c r="A703" s="333" t="s">
        <v>691</v>
      </c>
      <c r="B703" s="381" t="s">
        <v>434</v>
      </c>
      <c r="C703" s="333" t="s">
        <v>663</v>
      </c>
      <c r="D703" s="381" t="s">
        <v>390</v>
      </c>
      <c r="E703" s="381" t="s">
        <v>875</v>
      </c>
      <c r="F703" s="381" t="s">
        <v>586</v>
      </c>
      <c r="G703" s="381" t="s">
        <v>389</v>
      </c>
      <c r="H703" s="100" t="s">
        <v>653</v>
      </c>
      <c r="I703" s="381" t="s">
        <v>505</v>
      </c>
      <c r="J703" s="382">
        <v>474717.54</v>
      </c>
      <c r="K703" s="382">
        <v>470657.18</v>
      </c>
      <c r="L703" s="191" t="str">
        <f t="shared" si="500"/>
        <v>909014210104802006000024422601</v>
      </c>
      <c r="M703" s="192">
        <f t="array" ref="M703">IF(COUNT(SEARCH(Удалить_Роспись_КВСР,$B703)*SEARCH(Удалить_Роспись_ПБС,$C703)*SEARCH(Удалить_Роспись_КФСР, $D703)*SEARCH(Удалить_Роспись_КЦСР,$E703)*SEARCH(Удалить_Роспись_КВР,$F703)*SEARCH(Удалить_Роспись_ЭК,$H703)*SEARCH(Удалить_Роспись_КР,$I703))&gt;0,0,1)</f>
        <v>1</v>
      </c>
      <c r="N703" s="192">
        <f t="shared" si="544"/>
        <v>1</v>
      </c>
      <c r="O703" s="192" t="str">
        <f t="shared" si="501"/>
        <v/>
      </c>
      <c r="P703" s="192" t="str">
        <f t="shared" si="542"/>
        <v/>
      </c>
      <c r="Q703" s="300" t="str">
        <f t="shared" si="502"/>
        <v/>
      </c>
      <c r="R703" s="300" t="str">
        <f t="shared" si="503"/>
        <v/>
      </c>
      <c r="S703" s="300" t="str">
        <f t="shared" si="504"/>
        <v/>
      </c>
      <c r="T703" s="192" t="str">
        <f t="shared" si="505"/>
        <v/>
      </c>
      <c r="U703" s="303" t="str">
        <f t="shared" si="506"/>
        <v/>
      </c>
      <c r="V703" s="300" t="str">
        <f t="shared" si="507"/>
        <v/>
      </c>
      <c r="W703" s="192" t="str">
        <f t="shared" si="508"/>
        <v/>
      </c>
      <c r="X703" s="303" t="str">
        <f t="shared" si="509"/>
        <v/>
      </c>
      <c r="Y703" s="300" t="str">
        <f t="shared" si="510"/>
        <v/>
      </c>
      <c r="Z703" s="300" t="str">
        <f t="shared" si="511"/>
        <v/>
      </c>
      <c r="AA703" s="303" t="str">
        <f t="shared" si="512"/>
        <v/>
      </c>
      <c r="AB703" s="300" t="str">
        <f t="shared" si="513"/>
        <v/>
      </c>
      <c r="AC703" s="300" t="str">
        <f t="shared" si="514"/>
        <v/>
      </c>
      <c r="AD703" s="300" t="str">
        <f t="shared" si="515"/>
        <v/>
      </c>
      <c r="AE703" s="192" t="str">
        <f t="shared" si="516"/>
        <v/>
      </c>
      <c r="AF703" s="192" t="str">
        <f t="shared" si="517"/>
        <v/>
      </c>
      <c r="AG703" s="192"/>
      <c r="AJ703" s="300" t="str">
        <f t="shared" si="518"/>
        <v/>
      </c>
      <c r="AK703" s="300" t="str">
        <f t="shared" si="519"/>
        <v/>
      </c>
      <c r="AL703" s="300" t="str">
        <f t="shared" si="520"/>
        <v/>
      </c>
      <c r="AM703" s="300" t="str">
        <f t="shared" si="521"/>
        <v/>
      </c>
      <c r="AN703" s="300" t="str">
        <f t="shared" si="522"/>
        <v/>
      </c>
      <c r="AO703" s="300" t="str">
        <f t="shared" si="523"/>
        <v/>
      </c>
      <c r="AP703" s="300" t="str">
        <f t="shared" si="524"/>
        <v/>
      </c>
      <c r="AQ703" s="300" t="str">
        <f t="shared" si="525"/>
        <v/>
      </c>
      <c r="AR703" s="306" t="str">
        <f t="shared" si="526"/>
        <v/>
      </c>
      <c r="AS703" s="300" t="str">
        <f t="shared" si="527"/>
        <v/>
      </c>
      <c r="AT703" s="300" t="str">
        <f t="shared" si="528"/>
        <v/>
      </c>
      <c r="AU703" s="192" t="str">
        <f t="shared" si="529"/>
        <v>рбс</v>
      </c>
      <c r="AV703" s="192" t="str">
        <f t="shared" si="530"/>
        <v>рбс90901421общпро</v>
      </c>
      <c r="AW703" s="191">
        <f t="shared" si="531"/>
        <v>474717.54</v>
      </c>
      <c r="AX703" s="191">
        <f t="shared" si="532"/>
        <v>470657.18</v>
      </c>
      <c r="AY703" s="191">
        <f t="shared" si="533"/>
        <v>474717.54</v>
      </c>
      <c r="AZ703" s="191">
        <f t="shared" si="534"/>
        <v>470657.18</v>
      </c>
      <c r="BA703" s="193">
        <f t="shared" si="535"/>
        <v>1</v>
      </c>
      <c r="BB703" s="193">
        <f t="shared" si="536"/>
        <v>1</v>
      </c>
      <c r="BC703" s="193">
        <f t="shared" si="537"/>
        <v>1</v>
      </c>
      <c r="BD703" s="191">
        <f t="shared" ref="BD703:BD714" si="545">IF(ISNA(BA703),0,AY703*$BA703)</f>
        <v>474717.54</v>
      </c>
      <c r="BE703" s="191">
        <f t="shared" si="538"/>
        <v>470657.18</v>
      </c>
      <c r="BF703" s="210">
        <f t="shared" si="539"/>
        <v>474717.54</v>
      </c>
      <c r="BG703" s="211">
        <f t="shared" si="540"/>
        <v>474717.54</v>
      </c>
      <c r="BH703" s="289"/>
      <c r="BI703" s="289"/>
      <c r="BJ703" s="228"/>
      <c r="BK703" s="228"/>
      <c r="BL703" s="233" t="str">
        <f t="shared" si="541"/>
        <v>01</v>
      </c>
    </row>
    <row r="704" spans="1:64" ht="12" customHeight="1">
      <c r="A704" s="333" t="s">
        <v>691</v>
      </c>
      <c r="B704" s="381" t="s">
        <v>434</v>
      </c>
      <c r="C704" s="333" t="s">
        <v>663</v>
      </c>
      <c r="D704" s="381" t="s">
        <v>390</v>
      </c>
      <c r="E704" s="381" t="s">
        <v>875</v>
      </c>
      <c r="F704" s="381" t="s">
        <v>586</v>
      </c>
      <c r="G704" s="381" t="s">
        <v>395</v>
      </c>
      <c r="H704" s="100" t="s">
        <v>653</v>
      </c>
      <c r="I704" s="381" t="s">
        <v>505</v>
      </c>
      <c r="J704" s="382">
        <v>10000</v>
      </c>
      <c r="K704" s="382">
        <v>10000</v>
      </c>
      <c r="L704" s="191" t="str">
        <f t="shared" si="500"/>
        <v>909014210104802006000024429001</v>
      </c>
      <c r="M704" s="192">
        <f t="array" ref="M704">IF(COUNT(SEARCH(Удалить_Роспись_КВСР,$B704)*SEARCH(Удалить_Роспись_ПБС,$C704)*SEARCH(Удалить_Роспись_КФСР, $D704)*SEARCH(Удалить_Роспись_КЦСР,$E704)*SEARCH(Удалить_Роспись_КВР,$F704)*SEARCH(Удалить_Роспись_ЭК,$H704)*SEARCH(Удалить_Роспись_КР,$I704))&gt;0,0,1)</f>
        <v>1</v>
      </c>
      <c r="N704" s="192">
        <f t="shared" si="544"/>
        <v>1</v>
      </c>
      <c r="O704" s="192" t="str">
        <f t="shared" si="501"/>
        <v/>
      </c>
      <c r="P704" s="192" t="str">
        <f t="shared" si="542"/>
        <v/>
      </c>
      <c r="Q704" s="300" t="str">
        <f t="shared" si="502"/>
        <v/>
      </c>
      <c r="R704" s="300" t="str">
        <f t="shared" si="503"/>
        <v/>
      </c>
      <c r="S704" s="300" t="str">
        <f t="shared" si="504"/>
        <v/>
      </c>
      <c r="T704" s="192" t="str">
        <f t="shared" si="505"/>
        <v/>
      </c>
      <c r="U704" s="303" t="str">
        <f t="shared" si="506"/>
        <v/>
      </c>
      <c r="V704" s="300" t="str">
        <f t="shared" si="507"/>
        <v/>
      </c>
      <c r="W704" s="192" t="str">
        <f t="shared" si="508"/>
        <v/>
      </c>
      <c r="X704" s="303" t="str">
        <f t="shared" si="509"/>
        <v/>
      </c>
      <c r="Y704" s="300" t="str">
        <f t="shared" si="510"/>
        <v/>
      </c>
      <c r="Z704" s="300" t="str">
        <f t="shared" si="511"/>
        <v/>
      </c>
      <c r="AA704" s="303" t="str">
        <f t="shared" si="512"/>
        <v/>
      </c>
      <c r="AB704" s="300" t="str">
        <f t="shared" si="513"/>
        <v/>
      </c>
      <c r="AC704" s="300" t="str">
        <f t="shared" si="514"/>
        <v/>
      </c>
      <c r="AD704" s="300" t="str">
        <f t="shared" si="515"/>
        <v/>
      </c>
      <c r="AE704" s="192" t="str">
        <f t="shared" si="516"/>
        <v/>
      </c>
      <c r="AF704" s="192" t="str">
        <f t="shared" si="517"/>
        <v/>
      </c>
      <c r="AG704" s="192"/>
      <c r="AJ704" s="300" t="str">
        <f t="shared" si="518"/>
        <v/>
      </c>
      <c r="AK704" s="300" t="str">
        <f t="shared" si="519"/>
        <v/>
      </c>
      <c r="AL704" s="300" t="str">
        <f t="shared" si="520"/>
        <v/>
      </c>
      <c r="AM704" s="300" t="str">
        <f t="shared" si="521"/>
        <v/>
      </c>
      <c r="AN704" s="300" t="str">
        <f t="shared" si="522"/>
        <v/>
      </c>
      <c r="AO704" s="300" t="str">
        <f t="shared" si="523"/>
        <v/>
      </c>
      <c r="AP704" s="300" t="str">
        <f t="shared" si="524"/>
        <v/>
      </c>
      <c r="AQ704" s="300" t="str">
        <f t="shared" si="525"/>
        <v/>
      </c>
      <c r="AR704" s="306" t="str">
        <f t="shared" si="526"/>
        <v/>
      </c>
      <c r="AS704" s="300" t="str">
        <f t="shared" si="527"/>
        <v/>
      </c>
      <c r="AT704" s="300" t="str">
        <f t="shared" si="528"/>
        <v/>
      </c>
      <c r="AU704" s="192" t="str">
        <f t="shared" si="529"/>
        <v>рбс</v>
      </c>
      <c r="AV704" s="192" t="str">
        <f t="shared" si="530"/>
        <v>рбс90901421общпро</v>
      </c>
      <c r="AW704" s="191">
        <f t="shared" si="531"/>
        <v>10000</v>
      </c>
      <c r="AX704" s="191">
        <f t="shared" si="532"/>
        <v>10000</v>
      </c>
      <c r="AY704" s="191">
        <f t="shared" si="533"/>
        <v>10000</v>
      </c>
      <c r="AZ704" s="191">
        <f t="shared" si="534"/>
        <v>10000</v>
      </c>
      <c r="BA704" s="193">
        <f t="shared" si="535"/>
        <v>1</v>
      </c>
      <c r="BB704" s="193">
        <f t="shared" si="536"/>
        <v>1</v>
      </c>
      <c r="BC704" s="193">
        <f t="shared" si="537"/>
        <v>1</v>
      </c>
      <c r="BD704" s="191">
        <f t="shared" si="545"/>
        <v>10000</v>
      </c>
      <c r="BE704" s="191">
        <f t="shared" si="538"/>
        <v>10000</v>
      </c>
      <c r="BF704" s="210">
        <f t="shared" si="539"/>
        <v>10000</v>
      </c>
      <c r="BG704" s="211">
        <f t="shared" si="540"/>
        <v>10000</v>
      </c>
      <c r="BH704" s="289"/>
      <c r="BI704" s="289"/>
      <c r="BJ704" s="228"/>
      <c r="BK704" s="228"/>
      <c r="BL704" s="233" t="str">
        <f t="shared" si="541"/>
        <v>01</v>
      </c>
    </row>
    <row r="705" spans="1:64" ht="12" customHeight="1">
      <c r="A705" s="333" t="s">
        <v>691</v>
      </c>
      <c r="B705" s="381" t="s">
        <v>434</v>
      </c>
      <c r="C705" s="333" t="s">
        <v>663</v>
      </c>
      <c r="D705" s="381" t="s">
        <v>390</v>
      </c>
      <c r="E705" s="381" t="s">
        <v>875</v>
      </c>
      <c r="F705" s="381" t="s">
        <v>586</v>
      </c>
      <c r="G705" s="381" t="s">
        <v>397</v>
      </c>
      <c r="H705" s="100" t="s">
        <v>653</v>
      </c>
      <c r="I705" s="381" t="s">
        <v>505</v>
      </c>
      <c r="J705" s="382">
        <v>295000</v>
      </c>
      <c r="K705" s="382">
        <v>295000</v>
      </c>
      <c r="L705" s="191" t="str">
        <f t="shared" si="500"/>
        <v>909014210104802006000024434001</v>
      </c>
      <c r="M705" s="192">
        <f t="array" ref="M705">IF(COUNT(SEARCH(Удалить_Роспись_КВСР,$B705)*SEARCH(Удалить_Роспись_ПБС,$C705)*SEARCH(Удалить_Роспись_КФСР, $D705)*SEARCH(Удалить_Роспись_КЦСР,$E705)*SEARCH(Удалить_Роспись_КВР,$F705)*SEARCH(Удалить_Роспись_ЭК,$H705)*SEARCH(Удалить_Роспись_КР,$I705))&gt;0,0,1)</f>
        <v>1</v>
      </c>
      <c r="N705" s="192">
        <f t="shared" si="544"/>
        <v>1</v>
      </c>
      <c r="O705" s="192" t="str">
        <f t="shared" si="501"/>
        <v/>
      </c>
      <c r="P705" s="192" t="str">
        <f t="shared" si="542"/>
        <v/>
      </c>
      <c r="Q705" s="300" t="str">
        <f t="shared" si="502"/>
        <v/>
      </c>
      <c r="R705" s="300" t="str">
        <f t="shared" si="503"/>
        <v/>
      </c>
      <c r="S705" s="300" t="str">
        <f t="shared" si="504"/>
        <v/>
      </c>
      <c r="T705" s="192" t="str">
        <f t="shared" si="505"/>
        <v/>
      </c>
      <c r="U705" s="303" t="str">
        <f t="shared" si="506"/>
        <v/>
      </c>
      <c r="V705" s="300" t="str">
        <f t="shared" si="507"/>
        <v/>
      </c>
      <c r="W705" s="192" t="str">
        <f t="shared" si="508"/>
        <v/>
      </c>
      <c r="X705" s="303" t="str">
        <f t="shared" si="509"/>
        <v/>
      </c>
      <c r="Y705" s="300" t="str">
        <f t="shared" si="510"/>
        <v/>
      </c>
      <c r="Z705" s="300" t="str">
        <f t="shared" si="511"/>
        <v/>
      </c>
      <c r="AA705" s="303" t="str">
        <f t="shared" si="512"/>
        <v/>
      </c>
      <c r="AB705" s="300" t="str">
        <f t="shared" si="513"/>
        <v/>
      </c>
      <c r="AC705" s="300" t="str">
        <f t="shared" si="514"/>
        <v/>
      </c>
      <c r="AD705" s="300" t="str">
        <f t="shared" si="515"/>
        <v/>
      </c>
      <c r="AE705" s="192" t="str">
        <f t="shared" si="516"/>
        <v/>
      </c>
      <c r="AF705" s="192" t="str">
        <f t="shared" si="517"/>
        <v/>
      </c>
      <c r="AG705" s="192"/>
      <c r="AJ705" s="300" t="str">
        <f t="shared" si="518"/>
        <v/>
      </c>
      <c r="AK705" s="300" t="str">
        <f t="shared" si="519"/>
        <v/>
      </c>
      <c r="AL705" s="300" t="str">
        <f t="shared" si="520"/>
        <v/>
      </c>
      <c r="AM705" s="300" t="str">
        <f t="shared" si="521"/>
        <v/>
      </c>
      <c r="AN705" s="300" t="str">
        <f t="shared" si="522"/>
        <v/>
      </c>
      <c r="AO705" s="300" t="str">
        <f t="shared" si="523"/>
        <v/>
      </c>
      <c r="AP705" s="300" t="str">
        <f t="shared" si="524"/>
        <v/>
      </c>
      <c r="AQ705" s="300" t="str">
        <f t="shared" si="525"/>
        <v/>
      </c>
      <c r="AR705" s="306" t="str">
        <f t="shared" si="526"/>
        <v/>
      </c>
      <c r="AS705" s="300" t="str">
        <f t="shared" si="527"/>
        <v/>
      </c>
      <c r="AT705" s="300" t="str">
        <f t="shared" si="528"/>
        <v/>
      </c>
      <c r="AU705" s="192" t="str">
        <f t="shared" si="529"/>
        <v>рбс</v>
      </c>
      <c r="AV705" s="192" t="str">
        <f t="shared" si="530"/>
        <v>рбс90901421общпро</v>
      </c>
      <c r="AW705" s="191">
        <f t="shared" si="531"/>
        <v>295000</v>
      </c>
      <c r="AX705" s="191">
        <f t="shared" si="532"/>
        <v>295000</v>
      </c>
      <c r="AY705" s="191">
        <f t="shared" si="533"/>
        <v>295000</v>
      </c>
      <c r="AZ705" s="191">
        <f t="shared" si="534"/>
        <v>295000</v>
      </c>
      <c r="BA705" s="193">
        <f t="shared" si="535"/>
        <v>1</v>
      </c>
      <c r="BB705" s="193">
        <f t="shared" si="536"/>
        <v>1</v>
      </c>
      <c r="BC705" s="193">
        <f t="shared" si="537"/>
        <v>1</v>
      </c>
      <c r="BD705" s="191">
        <f t="shared" si="545"/>
        <v>295000</v>
      </c>
      <c r="BE705" s="191">
        <f t="shared" si="538"/>
        <v>295000</v>
      </c>
      <c r="BF705" s="210">
        <f t="shared" si="539"/>
        <v>295000</v>
      </c>
      <c r="BG705" s="211">
        <f t="shared" si="540"/>
        <v>295000</v>
      </c>
      <c r="BH705" s="289"/>
      <c r="BI705" s="289"/>
      <c r="BJ705" s="228"/>
      <c r="BK705" s="228"/>
      <c r="BL705" s="233" t="str">
        <f t="shared" si="541"/>
        <v>01</v>
      </c>
    </row>
    <row r="706" spans="1:64" ht="12" customHeight="1">
      <c r="A706" s="333" t="s">
        <v>691</v>
      </c>
      <c r="B706" s="381" t="s">
        <v>434</v>
      </c>
      <c r="C706" s="333" t="s">
        <v>663</v>
      </c>
      <c r="D706" s="381" t="s">
        <v>390</v>
      </c>
      <c r="E706" s="381" t="s">
        <v>875</v>
      </c>
      <c r="F706" s="381" t="s">
        <v>658</v>
      </c>
      <c r="G706" s="381" t="s">
        <v>395</v>
      </c>
      <c r="H706" s="100" t="s">
        <v>653</v>
      </c>
      <c r="I706" s="381" t="s">
        <v>505</v>
      </c>
      <c r="J706" s="382">
        <v>13000</v>
      </c>
      <c r="K706" s="382">
        <v>12877.62</v>
      </c>
      <c r="L706" s="191" t="str">
        <f t="shared" si="500"/>
        <v>909014210104802006000085329001</v>
      </c>
      <c r="M706" s="192">
        <f t="array" ref="M706">IF(COUNT(SEARCH(Удалить_Роспись_КВСР,$B706)*SEARCH(Удалить_Роспись_ПБС,$C706)*SEARCH(Удалить_Роспись_КФСР, $D706)*SEARCH(Удалить_Роспись_КЦСР,$E706)*SEARCH(Удалить_Роспись_КВР,$F706)*SEARCH(Удалить_Роспись_ЭК,$H706)*SEARCH(Удалить_Роспись_КР,$I706))&gt;0,0,1)</f>
        <v>1</v>
      </c>
      <c r="N706" s="192">
        <v>0</v>
      </c>
      <c r="O706" s="192" t="str">
        <f t="shared" si="501"/>
        <v/>
      </c>
      <c r="P706" s="192" t="str">
        <f t="shared" si="542"/>
        <v/>
      </c>
      <c r="Q706" s="300" t="str">
        <f t="shared" si="502"/>
        <v/>
      </c>
      <c r="R706" s="300" t="str">
        <f t="shared" si="503"/>
        <v/>
      </c>
      <c r="S706" s="300" t="str">
        <f t="shared" si="504"/>
        <v/>
      </c>
      <c r="T706" s="192" t="str">
        <f t="shared" si="505"/>
        <v/>
      </c>
      <c r="U706" s="303" t="str">
        <f t="shared" si="506"/>
        <v/>
      </c>
      <c r="V706" s="300" t="str">
        <f t="shared" si="507"/>
        <v/>
      </c>
      <c r="W706" s="192" t="str">
        <f t="shared" si="508"/>
        <v/>
      </c>
      <c r="X706" s="303" t="str">
        <f t="shared" si="509"/>
        <v/>
      </c>
      <c r="Y706" s="300" t="str">
        <f t="shared" si="510"/>
        <v/>
      </c>
      <c r="Z706" s="300" t="str">
        <f t="shared" si="511"/>
        <v/>
      </c>
      <c r="AA706" s="303" t="str">
        <f t="shared" si="512"/>
        <v/>
      </c>
      <c r="AB706" s="300" t="str">
        <f t="shared" si="513"/>
        <v/>
      </c>
      <c r="AC706" s="300" t="str">
        <f t="shared" si="514"/>
        <v/>
      </c>
      <c r="AD706" s="300" t="str">
        <f t="shared" si="515"/>
        <v/>
      </c>
      <c r="AE706" s="192" t="str">
        <f t="shared" si="516"/>
        <v/>
      </c>
      <c r="AF706" s="192" t="str">
        <f t="shared" si="517"/>
        <v/>
      </c>
      <c r="AG706" s="192"/>
      <c r="AJ706" s="300" t="str">
        <f t="shared" si="518"/>
        <v/>
      </c>
      <c r="AK706" s="300" t="str">
        <f t="shared" si="519"/>
        <v/>
      </c>
      <c r="AL706" s="300" t="str">
        <f t="shared" si="520"/>
        <v/>
      </c>
      <c r="AM706" s="300" t="str">
        <f t="shared" si="521"/>
        <v/>
      </c>
      <c r="AN706" s="300" t="str">
        <f t="shared" si="522"/>
        <v/>
      </c>
      <c r="AO706" s="300" t="str">
        <f t="shared" si="523"/>
        <v/>
      </c>
      <c r="AP706" s="300" t="str">
        <f t="shared" si="524"/>
        <v/>
      </c>
      <c r="AQ706" s="300" t="str">
        <f t="shared" si="525"/>
        <v/>
      </c>
      <c r="AR706" s="306" t="str">
        <f t="shared" si="526"/>
        <v/>
      </c>
      <c r="AS706" s="300" t="str">
        <f t="shared" si="527"/>
        <v/>
      </c>
      <c r="AT706" s="300" t="str">
        <f t="shared" si="528"/>
        <v/>
      </c>
      <c r="AU706" s="192" t="str">
        <f t="shared" si="529"/>
        <v>рбс</v>
      </c>
      <c r="AV706" s="192" t="str">
        <f t="shared" si="530"/>
        <v>рбс90901421общпро</v>
      </c>
      <c r="AW706" s="191">
        <f t="shared" si="531"/>
        <v>13000</v>
      </c>
      <c r="AX706" s="191">
        <f t="shared" si="532"/>
        <v>12877.62</v>
      </c>
      <c r="AY706" s="191">
        <f t="shared" si="533"/>
        <v>0</v>
      </c>
      <c r="AZ706" s="191">
        <f t="shared" si="534"/>
        <v>0</v>
      </c>
      <c r="BA706" s="193">
        <f t="shared" si="535"/>
        <v>1</v>
      </c>
      <c r="BB706" s="193">
        <f t="shared" si="536"/>
        <v>1</v>
      </c>
      <c r="BC706" s="193">
        <f t="shared" si="537"/>
        <v>1</v>
      </c>
      <c r="BD706" s="191">
        <f t="shared" si="545"/>
        <v>0</v>
      </c>
      <c r="BE706" s="191">
        <f t="shared" si="538"/>
        <v>0</v>
      </c>
      <c r="BF706" s="210">
        <f t="shared" si="539"/>
        <v>0</v>
      </c>
      <c r="BG706" s="211">
        <f t="shared" si="540"/>
        <v>0</v>
      </c>
      <c r="BH706" s="289"/>
      <c r="BI706" s="289"/>
      <c r="BJ706" s="228"/>
      <c r="BK706" s="228"/>
      <c r="BL706" s="233" t="str">
        <f t="shared" si="541"/>
        <v>01</v>
      </c>
    </row>
    <row r="707" spans="1:64" ht="12" customHeight="1">
      <c r="A707" s="333" t="s">
        <v>691</v>
      </c>
      <c r="B707" s="381" t="s">
        <v>434</v>
      </c>
      <c r="C707" s="333" t="s">
        <v>663</v>
      </c>
      <c r="D707" s="381" t="s">
        <v>390</v>
      </c>
      <c r="E707" s="381" t="s">
        <v>876</v>
      </c>
      <c r="F707" s="381" t="s">
        <v>602</v>
      </c>
      <c r="G707" s="381" t="s">
        <v>385</v>
      </c>
      <c r="H707" s="100" t="s">
        <v>653</v>
      </c>
      <c r="I707" s="381" t="s">
        <v>505</v>
      </c>
      <c r="J707" s="382">
        <v>155008</v>
      </c>
      <c r="K707" s="382">
        <v>103671.65</v>
      </c>
      <c r="L707" s="191" t="str">
        <f t="shared" si="500"/>
        <v>909014210104802006100012121101</v>
      </c>
      <c r="M707" s="192">
        <f t="array" ref="M707">IF(COUNT(SEARCH(Удалить_Роспись_КВСР,$B707)*SEARCH(Удалить_Роспись_ПБС,$C707)*SEARCH(Удалить_Роспись_КФСР, $D707)*SEARCH(Удалить_Роспись_КЦСР,$E707)*SEARCH(Удалить_Роспись_КВР,$F707)*SEARCH(Удалить_Роспись_ЭК,$H707)*SEARCH(Удалить_Роспись_КР,$I707))&gt;0,0,1)</f>
        <v>1</v>
      </c>
      <c r="N707" s="192">
        <v>0</v>
      </c>
      <c r="O707" s="192" t="str">
        <f t="shared" si="501"/>
        <v/>
      </c>
      <c r="P707" s="192" t="str">
        <f t="shared" si="542"/>
        <v/>
      </c>
      <c r="Q707" s="300" t="str">
        <f t="shared" si="502"/>
        <v/>
      </c>
      <c r="R707" s="300" t="str">
        <f t="shared" si="503"/>
        <v/>
      </c>
      <c r="S707" s="300" t="str">
        <f t="shared" si="504"/>
        <v/>
      </c>
      <c r="T707" s="192" t="str">
        <f t="shared" si="505"/>
        <v/>
      </c>
      <c r="U707" s="303" t="str">
        <f t="shared" si="506"/>
        <v/>
      </c>
      <c r="V707" s="300" t="str">
        <f t="shared" si="507"/>
        <v/>
      </c>
      <c r="W707" s="192" t="str">
        <f t="shared" si="508"/>
        <v/>
      </c>
      <c r="X707" s="303" t="str">
        <f t="shared" si="509"/>
        <v/>
      </c>
      <c r="Y707" s="300" t="str">
        <f t="shared" si="510"/>
        <v/>
      </c>
      <c r="Z707" s="300" t="str">
        <f t="shared" si="511"/>
        <v/>
      </c>
      <c r="AA707" s="303" t="str">
        <f t="shared" si="512"/>
        <v/>
      </c>
      <c r="AB707" s="300" t="str">
        <f t="shared" si="513"/>
        <v/>
      </c>
      <c r="AC707" s="300" t="str">
        <f t="shared" si="514"/>
        <v/>
      </c>
      <c r="AD707" s="300" t="str">
        <f t="shared" si="515"/>
        <v/>
      </c>
      <c r="AE707" s="192" t="str">
        <f t="shared" si="516"/>
        <v/>
      </c>
      <c r="AF707" s="192" t="str">
        <f t="shared" si="517"/>
        <v/>
      </c>
      <c r="AG707" s="192"/>
      <c r="AJ707" s="300" t="str">
        <f t="shared" si="518"/>
        <v/>
      </c>
      <c r="AK707" s="300" t="str">
        <f t="shared" si="519"/>
        <v/>
      </c>
      <c r="AL707" s="300" t="str">
        <f t="shared" si="520"/>
        <v/>
      </c>
      <c r="AM707" s="300" t="str">
        <f t="shared" si="521"/>
        <v/>
      </c>
      <c r="AN707" s="300" t="str">
        <f t="shared" si="522"/>
        <v/>
      </c>
      <c r="AO707" s="300" t="str">
        <f t="shared" si="523"/>
        <v/>
      </c>
      <c r="AP707" s="300" t="str">
        <f t="shared" si="524"/>
        <v/>
      </c>
      <c r="AQ707" s="300" t="str">
        <f t="shared" si="525"/>
        <v/>
      </c>
      <c r="AR707" s="306" t="str">
        <f t="shared" si="526"/>
        <v/>
      </c>
      <c r="AS707" s="300" t="str">
        <f t="shared" si="527"/>
        <v/>
      </c>
      <c r="AT707" s="300" t="str">
        <f t="shared" si="528"/>
        <v/>
      </c>
      <c r="AU707" s="192" t="str">
        <f t="shared" si="529"/>
        <v>рбс</v>
      </c>
      <c r="AV707" s="192" t="str">
        <f t="shared" si="530"/>
        <v>рбс90901421общопл</v>
      </c>
      <c r="AW707" s="191">
        <f t="shared" si="531"/>
        <v>155008</v>
      </c>
      <c r="AX707" s="191">
        <f t="shared" si="532"/>
        <v>103671.65</v>
      </c>
      <c r="AY707" s="191">
        <f t="shared" si="533"/>
        <v>0</v>
      </c>
      <c r="AZ707" s="191">
        <f t="shared" si="534"/>
        <v>0</v>
      </c>
      <c r="BA707" s="193">
        <f t="shared" si="535"/>
        <v>1</v>
      </c>
      <c r="BB707" s="193">
        <f t="shared" si="536"/>
        <v>1</v>
      </c>
      <c r="BC707" s="193">
        <f t="shared" si="537"/>
        <v>1</v>
      </c>
      <c r="BD707" s="191">
        <f t="shared" si="545"/>
        <v>0</v>
      </c>
      <c r="BE707" s="191">
        <f t="shared" si="538"/>
        <v>0</v>
      </c>
      <c r="BF707" s="210">
        <f t="shared" si="539"/>
        <v>0</v>
      </c>
      <c r="BG707" s="211">
        <f t="shared" si="540"/>
        <v>0</v>
      </c>
      <c r="BH707" s="289"/>
      <c r="BI707" s="289"/>
      <c r="BJ707" s="228"/>
      <c r="BK707" s="228"/>
      <c r="BL707" s="233" t="str">
        <f t="shared" si="541"/>
        <v>01</v>
      </c>
    </row>
    <row r="708" spans="1:64" ht="12" customHeight="1">
      <c r="A708" s="333" t="s">
        <v>691</v>
      </c>
      <c r="B708" s="381" t="s">
        <v>434</v>
      </c>
      <c r="C708" s="333" t="s">
        <v>663</v>
      </c>
      <c r="D708" s="381" t="s">
        <v>390</v>
      </c>
      <c r="E708" s="381" t="s">
        <v>876</v>
      </c>
      <c r="F708" s="381" t="s">
        <v>873</v>
      </c>
      <c r="G708" s="381" t="s">
        <v>387</v>
      </c>
      <c r="H708" s="100" t="s">
        <v>653</v>
      </c>
      <c r="I708" s="381" t="s">
        <v>505</v>
      </c>
      <c r="J708" s="382">
        <v>46812</v>
      </c>
      <c r="K708" s="382">
        <v>31308.83</v>
      </c>
      <c r="L708" s="191" t="str">
        <f t="shared" si="500"/>
        <v>909014210104802006100012921301</v>
      </c>
      <c r="M708" s="192">
        <f t="array" ref="M708">IF(COUNT(SEARCH(Удалить_Роспись_КВСР,$B708)*SEARCH(Удалить_Роспись_ПБС,$C708)*SEARCH(Удалить_Роспись_КФСР, $D708)*SEARCH(Удалить_Роспись_КЦСР,$E708)*SEARCH(Удалить_Роспись_КВР,$F708)*SEARCH(Удалить_Роспись_ЭК,$H708)*SEARCH(Удалить_Роспись_КР,$I708))&gt;0,0,1)</f>
        <v>1</v>
      </c>
      <c r="N708" s="192">
        <v>0</v>
      </c>
      <c r="O708" s="192" t="str">
        <f t="shared" si="501"/>
        <v/>
      </c>
      <c r="P708" s="192" t="str">
        <f t="shared" si="542"/>
        <v/>
      </c>
      <c r="Q708" s="300" t="str">
        <f t="shared" si="502"/>
        <v/>
      </c>
      <c r="R708" s="300" t="str">
        <f t="shared" si="503"/>
        <v/>
      </c>
      <c r="S708" s="300" t="str">
        <f t="shared" si="504"/>
        <v/>
      </c>
      <c r="T708" s="192" t="str">
        <f t="shared" si="505"/>
        <v/>
      </c>
      <c r="U708" s="303" t="str">
        <f t="shared" si="506"/>
        <v/>
      </c>
      <c r="V708" s="300" t="str">
        <f t="shared" si="507"/>
        <v/>
      </c>
      <c r="W708" s="192" t="str">
        <f t="shared" si="508"/>
        <v/>
      </c>
      <c r="X708" s="303" t="str">
        <f t="shared" si="509"/>
        <v/>
      </c>
      <c r="Y708" s="300" t="str">
        <f t="shared" si="510"/>
        <v/>
      </c>
      <c r="Z708" s="300" t="str">
        <f t="shared" si="511"/>
        <v/>
      </c>
      <c r="AA708" s="303" t="str">
        <f t="shared" si="512"/>
        <v/>
      </c>
      <c r="AB708" s="300" t="str">
        <f t="shared" si="513"/>
        <v/>
      </c>
      <c r="AC708" s="300" t="str">
        <f t="shared" si="514"/>
        <v/>
      </c>
      <c r="AD708" s="300" t="str">
        <f t="shared" si="515"/>
        <v/>
      </c>
      <c r="AE708" s="192" t="str">
        <f t="shared" si="516"/>
        <v/>
      </c>
      <c r="AF708" s="192" t="str">
        <f t="shared" si="517"/>
        <v/>
      </c>
      <c r="AG708" s="192"/>
      <c r="AJ708" s="300" t="str">
        <f t="shared" si="518"/>
        <v/>
      </c>
      <c r="AK708" s="300" t="str">
        <f t="shared" si="519"/>
        <v/>
      </c>
      <c r="AL708" s="300" t="str">
        <f t="shared" si="520"/>
        <v/>
      </c>
      <c r="AM708" s="300" t="str">
        <f t="shared" si="521"/>
        <v/>
      </c>
      <c r="AN708" s="300" t="str">
        <f t="shared" si="522"/>
        <v/>
      </c>
      <c r="AO708" s="300" t="str">
        <f t="shared" si="523"/>
        <v/>
      </c>
      <c r="AP708" s="300" t="str">
        <f t="shared" si="524"/>
        <v/>
      </c>
      <c r="AQ708" s="300" t="str">
        <f t="shared" si="525"/>
        <v/>
      </c>
      <c r="AR708" s="306" t="str">
        <f t="shared" si="526"/>
        <v/>
      </c>
      <c r="AS708" s="300" t="str">
        <f t="shared" si="527"/>
        <v/>
      </c>
      <c r="AT708" s="300" t="str">
        <f t="shared" si="528"/>
        <v/>
      </c>
      <c r="AU708" s="192" t="str">
        <f t="shared" si="529"/>
        <v>рбс</v>
      </c>
      <c r="AV708" s="192" t="str">
        <f t="shared" si="530"/>
        <v>рбс90901421общопл</v>
      </c>
      <c r="AW708" s="191">
        <f t="shared" si="531"/>
        <v>46812</v>
      </c>
      <c r="AX708" s="191">
        <f t="shared" si="532"/>
        <v>31308.83</v>
      </c>
      <c r="AY708" s="191">
        <f t="shared" si="533"/>
        <v>0</v>
      </c>
      <c r="AZ708" s="191">
        <f t="shared" si="534"/>
        <v>0</v>
      </c>
      <c r="BA708" s="193">
        <f t="shared" si="535"/>
        <v>1</v>
      </c>
      <c r="BB708" s="193">
        <f t="shared" si="536"/>
        <v>1</v>
      </c>
      <c r="BC708" s="193">
        <f t="shared" si="537"/>
        <v>1</v>
      </c>
      <c r="BD708" s="191">
        <f t="shared" si="545"/>
        <v>0</v>
      </c>
      <c r="BE708" s="191">
        <f t="shared" si="538"/>
        <v>0</v>
      </c>
      <c r="BF708" s="210">
        <f t="shared" si="539"/>
        <v>0</v>
      </c>
      <c r="BG708" s="211">
        <f t="shared" si="540"/>
        <v>0</v>
      </c>
      <c r="BH708" s="289"/>
      <c r="BI708" s="289"/>
      <c r="BJ708" s="228"/>
      <c r="BK708" s="228"/>
      <c r="BL708" s="233" t="str">
        <f t="shared" si="541"/>
        <v>01</v>
      </c>
    </row>
    <row r="709" spans="1:64" ht="12" customHeight="1">
      <c r="A709" s="333" t="s">
        <v>691</v>
      </c>
      <c r="B709" s="381" t="s">
        <v>434</v>
      </c>
      <c r="C709" s="333" t="s">
        <v>663</v>
      </c>
      <c r="D709" s="381" t="s">
        <v>390</v>
      </c>
      <c r="E709" s="381" t="s">
        <v>877</v>
      </c>
      <c r="F709" s="381" t="s">
        <v>585</v>
      </c>
      <c r="G709" s="381" t="s">
        <v>386</v>
      </c>
      <c r="H709" s="100" t="s">
        <v>653</v>
      </c>
      <c r="I709" s="381" t="s">
        <v>505</v>
      </c>
      <c r="J709" s="382">
        <v>11465</v>
      </c>
      <c r="K709" s="382">
        <v>0</v>
      </c>
      <c r="L709" s="191" t="str">
        <f t="shared" si="500"/>
        <v>909014210104802006700012221201</v>
      </c>
      <c r="M709" s="192">
        <f t="array" ref="M709">IF(COUNT(SEARCH(Удалить_Роспись_КВСР,$B709)*SEARCH(Удалить_Роспись_ПБС,$C709)*SEARCH(Удалить_Роспись_КФСР, $D709)*SEARCH(Удалить_Роспись_КЦСР,$E709)*SEARCH(Удалить_Роспись_КВР,$F709)*SEARCH(Удалить_Роспись_ЭК,$H709)*SEARCH(Удалить_Роспись_КР,$I709))&gt;0,0,1)</f>
        <v>1</v>
      </c>
      <c r="N709" s="192">
        <f>IF(COUNT(SEARCH(Удалить_Индекс_КВСР,$B709)*SEARCH(Удалить_Индекс_ПБС,$C709)*SEARCH(Удалить_Индекс_КФСР,$D709)*SEARCH(Удалить_Индекс_КЦСР,$E709)*SEARCH(Удалить_Индекс_КВР,$F709)*SEARCH(Удалить_Индекс_ЭК,$H709)*SEARCH(Удалить_Индекс_КР,$I709))&gt;0,0,1)</f>
        <v>1</v>
      </c>
      <c r="O709" s="192" t="str">
        <f t="shared" si="501"/>
        <v/>
      </c>
      <c r="P709" s="192" t="str">
        <f t="shared" si="542"/>
        <v/>
      </c>
      <c r="Q709" s="300" t="str">
        <f t="shared" si="502"/>
        <v/>
      </c>
      <c r="R709" s="300" t="str">
        <f t="shared" si="503"/>
        <v/>
      </c>
      <c r="S709" s="300" t="str">
        <f t="shared" si="504"/>
        <v/>
      </c>
      <c r="T709" s="192" t="str">
        <f t="shared" si="505"/>
        <v/>
      </c>
      <c r="U709" s="303" t="str">
        <f t="shared" si="506"/>
        <v/>
      </c>
      <c r="V709" s="300" t="str">
        <f t="shared" si="507"/>
        <v/>
      </c>
      <c r="W709" s="192" t="str">
        <f t="shared" si="508"/>
        <v/>
      </c>
      <c r="X709" s="303" t="str">
        <f t="shared" si="509"/>
        <v/>
      </c>
      <c r="Y709" s="300" t="str">
        <f t="shared" si="510"/>
        <v/>
      </c>
      <c r="Z709" s="300" t="str">
        <f t="shared" si="511"/>
        <v/>
      </c>
      <c r="AA709" s="303" t="str">
        <f t="shared" si="512"/>
        <v/>
      </c>
      <c r="AB709" s="300" t="str">
        <f t="shared" si="513"/>
        <v/>
      </c>
      <c r="AC709" s="300" t="str">
        <f t="shared" si="514"/>
        <v/>
      </c>
      <c r="AD709" s="300" t="str">
        <f t="shared" si="515"/>
        <v/>
      </c>
      <c r="AE709" s="192" t="str">
        <f t="shared" si="516"/>
        <v/>
      </c>
      <c r="AF709" s="192" t="str">
        <f t="shared" si="517"/>
        <v/>
      </c>
      <c r="AG709" s="192"/>
      <c r="AJ709" s="300" t="str">
        <f t="shared" si="518"/>
        <v/>
      </c>
      <c r="AK709" s="300" t="str">
        <f t="shared" si="519"/>
        <v/>
      </c>
      <c r="AL709" s="300" t="str">
        <f t="shared" si="520"/>
        <v/>
      </c>
      <c r="AM709" s="300" t="str">
        <f t="shared" si="521"/>
        <v/>
      </c>
      <c r="AN709" s="300" t="str">
        <f t="shared" si="522"/>
        <v/>
      </c>
      <c r="AO709" s="300" t="str">
        <f t="shared" si="523"/>
        <v/>
      </c>
      <c r="AP709" s="300" t="str">
        <f t="shared" si="524"/>
        <v/>
      </c>
      <c r="AQ709" s="300" t="str">
        <f t="shared" si="525"/>
        <v/>
      </c>
      <c r="AR709" s="306" t="str">
        <f t="shared" si="526"/>
        <v/>
      </c>
      <c r="AS709" s="300" t="str">
        <f t="shared" si="527"/>
        <v/>
      </c>
      <c r="AT709" s="300" t="str">
        <f t="shared" si="528"/>
        <v/>
      </c>
      <c r="AU709" s="192" t="str">
        <f t="shared" si="529"/>
        <v>рбс</v>
      </c>
      <c r="AV709" s="192" t="str">
        <f t="shared" si="530"/>
        <v>рбс90901421общпро</v>
      </c>
      <c r="AW709" s="191">
        <f t="shared" si="531"/>
        <v>11465</v>
      </c>
      <c r="AX709" s="191">
        <f t="shared" si="532"/>
        <v>0</v>
      </c>
      <c r="AY709" s="191">
        <f t="shared" si="533"/>
        <v>11465</v>
      </c>
      <c r="AZ709" s="191">
        <f t="shared" si="534"/>
        <v>0</v>
      </c>
      <c r="BA709" s="193">
        <f t="shared" si="535"/>
        <v>1</v>
      </c>
      <c r="BB709" s="193">
        <f t="shared" si="536"/>
        <v>1</v>
      </c>
      <c r="BC709" s="193">
        <f t="shared" si="537"/>
        <v>1</v>
      </c>
      <c r="BD709" s="191">
        <f t="shared" si="545"/>
        <v>11465</v>
      </c>
      <c r="BE709" s="191">
        <f t="shared" si="538"/>
        <v>0</v>
      </c>
      <c r="BF709" s="210">
        <f t="shared" si="539"/>
        <v>11465</v>
      </c>
      <c r="BG709" s="211">
        <f t="shared" si="540"/>
        <v>11465</v>
      </c>
      <c r="BH709" s="289"/>
      <c r="BI709" s="289"/>
      <c r="BJ709" s="228"/>
      <c r="BK709" s="228"/>
      <c r="BL709" s="233" t="str">
        <f t="shared" si="541"/>
        <v>01</v>
      </c>
    </row>
    <row r="710" spans="1:64" ht="12" customHeight="1">
      <c r="A710" s="333" t="s">
        <v>691</v>
      </c>
      <c r="B710" s="381" t="s">
        <v>434</v>
      </c>
      <c r="C710" s="333" t="s">
        <v>663</v>
      </c>
      <c r="D710" s="381" t="s">
        <v>390</v>
      </c>
      <c r="E710" s="381" t="s">
        <v>878</v>
      </c>
      <c r="F710" s="381" t="s">
        <v>602</v>
      </c>
      <c r="G710" s="381" t="s">
        <v>385</v>
      </c>
      <c r="H710" s="100" t="s">
        <v>653</v>
      </c>
      <c r="I710" s="381" t="s">
        <v>505</v>
      </c>
      <c r="J710" s="382">
        <v>662206</v>
      </c>
      <c r="K710" s="382">
        <v>409248.31</v>
      </c>
      <c r="L710" s="191" t="str">
        <f t="shared" si="500"/>
        <v>909014210104802006Б00012121101</v>
      </c>
      <c r="M710" s="192">
        <f t="array" ref="M710">IF(COUNT(SEARCH(Удалить_Роспись_КВСР,$B710)*SEARCH(Удалить_Роспись_ПБС,$C710)*SEARCH(Удалить_Роспись_КФСР, $D710)*SEARCH(Удалить_Роспись_КЦСР,$E710)*SEARCH(Удалить_Роспись_КВР,$F710)*SEARCH(Удалить_Роспись_ЭК,$H710)*SEARCH(Удалить_Роспись_КР,$I710))&gt;0,0,1)</f>
        <v>1</v>
      </c>
      <c r="N710" s="192">
        <v>0</v>
      </c>
      <c r="O710" s="192" t="str">
        <f t="shared" si="501"/>
        <v/>
      </c>
      <c r="P710" s="192" t="str">
        <f t="shared" si="542"/>
        <v/>
      </c>
      <c r="Q710" s="300" t="str">
        <f t="shared" si="502"/>
        <v/>
      </c>
      <c r="R710" s="300" t="str">
        <f t="shared" si="503"/>
        <v/>
      </c>
      <c r="S710" s="300" t="str">
        <f t="shared" si="504"/>
        <v/>
      </c>
      <c r="T710" s="192" t="str">
        <f t="shared" si="505"/>
        <v/>
      </c>
      <c r="U710" s="303" t="str">
        <f t="shared" si="506"/>
        <v/>
      </c>
      <c r="V710" s="300" t="str">
        <f t="shared" si="507"/>
        <v/>
      </c>
      <c r="W710" s="192" t="str">
        <f t="shared" si="508"/>
        <v/>
      </c>
      <c r="X710" s="303" t="str">
        <f t="shared" si="509"/>
        <v/>
      </c>
      <c r="Y710" s="300" t="str">
        <f t="shared" si="510"/>
        <v/>
      </c>
      <c r="Z710" s="300" t="str">
        <f t="shared" si="511"/>
        <v/>
      </c>
      <c r="AA710" s="303" t="str">
        <f t="shared" si="512"/>
        <v/>
      </c>
      <c r="AB710" s="300" t="str">
        <f t="shared" si="513"/>
        <v/>
      </c>
      <c r="AC710" s="300" t="str">
        <f t="shared" si="514"/>
        <v/>
      </c>
      <c r="AD710" s="300" t="str">
        <f t="shared" si="515"/>
        <v/>
      </c>
      <c r="AE710" s="192" t="str">
        <f t="shared" si="516"/>
        <v/>
      </c>
      <c r="AF710" s="192" t="str">
        <f t="shared" si="517"/>
        <v/>
      </c>
      <c r="AG710" s="192"/>
      <c r="AJ710" s="300" t="str">
        <f t="shared" si="518"/>
        <v/>
      </c>
      <c r="AK710" s="300" t="str">
        <f t="shared" si="519"/>
        <v/>
      </c>
      <c r="AL710" s="300" t="str">
        <f t="shared" si="520"/>
        <v/>
      </c>
      <c r="AM710" s="300" t="str">
        <f t="shared" si="521"/>
        <v/>
      </c>
      <c r="AN710" s="300" t="str">
        <f t="shared" si="522"/>
        <v/>
      </c>
      <c r="AO710" s="300" t="str">
        <f t="shared" si="523"/>
        <v/>
      </c>
      <c r="AP710" s="300" t="str">
        <f t="shared" si="524"/>
        <v/>
      </c>
      <c r="AQ710" s="300" t="str">
        <f t="shared" si="525"/>
        <v/>
      </c>
      <c r="AR710" s="306" t="str">
        <f t="shared" si="526"/>
        <v/>
      </c>
      <c r="AS710" s="300" t="str">
        <f t="shared" si="527"/>
        <v/>
      </c>
      <c r="AT710" s="300" t="str">
        <f t="shared" si="528"/>
        <v/>
      </c>
      <c r="AU710" s="192" t="str">
        <f t="shared" si="529"/>
        <v>рбс</v>
      </c>
      <c r="AV710" s="192" t="str">
        <f t="shared" si="530"/>
        <v>рбс90901421общопл</v>
      </c>
      <c r="AW710" s="191">
        <f t="shared" si="531"/>
        <v>662206</v>
      </c>
      <c r="AX710" s="191">
        <f t="shared" si="532"/>
        <v>409248.31</v>
      </c>
      <c r="AY710" s="191">
        <f t="shared" si="533"/>
        <v>0</v>
      </c>
      <c r="AZ710" s="191">
        <f t="shared" si="534"/>
        <v>0</v>
      </c>
      <c r="BA710" s="193">
        <f t="shared" si="535"/>
        <v>1</v>
      </c>
      <c r="BB710" s="193">
        <f t="shared" si="536"/>
        <v>1</v>
      </c>
      <c r="BC710" s="193">
        <f t="shared" si="537"/>
        <v>1</v>
      </c>
      <c r="BD710" s="191">
        <f t="shared" si="545"/>
        <v>0</v>
      </c>
      <c r="BE710" s="191">
        <f t="shared" si="538"/>
        <v>0</v>
      </c>
      <c r="BF710" s="210">
        <f t="shared" si="539"/>
        <v>0</v>
      </c>
      <c r="BG710" s="211">
        <f t="shared" si="540"/>
        <v>0</v>
      </c>
      <c r="BH710" s="289"/>
      <c r="BI710" s="289"/>
      <c r="BJ710" s="228"/>
      <c r="BK710" s="228"/>
      <c r="BL710" s="233" t="str">
        <f t="shared" si="541"/>
        <v>01</v>
      </c>
    </row>
    <row r="711" spans="1:64" ht="12" customHeight="1">
      <c r="A711" s="333" t="s">
        <v>691</v>
      </c>
      <c r="B711" s="381" t="s">
        <v>434</v>
      </c>
      <c r="C711" s="333" t="s">
        <v>663</v>
      </c>
      <c r="D711" s="381" t="s">
        <v>390</v>
      </c>
      <c r="E711" s="381" t="s">
        <v>878</v>
      </c>
      <c r="F711" s="381" t="s">
        <v>873</v>
      </c>
      <c r="G711" s="381" t="s">
        <v>387</v>
      </c>
      <c r="H711" s="100" t="s">
        <v>653</v>
      </c>
      <c r="I711" s="381" t="s">
        <v>505</v>
      </c>
      <c r="J711" s="382">
        <v>199986</v>
      </c>
      <c r="K711" s="382">
        <v>124132.43</v>
      </c>
      <c r="L711" s="191" t="str">
        <f t="shared" si="500"/>
        <v>909014210104802006Б00012921301</v>
      </c>
      <c r="M711" s="192">
        <f t="array" ref="M711">IF(COUNT(SEARCH(Удалить_Роспись_КВСР,$B711)*SEARCH(Удалить_Роспись_ПБС,$C711)*SEARCH(Удалить_Роспись_КФСР, $D711)*SEARCH(Удалить_Роспись_КЦСР,$E711)*SEARCH(Удалить_Роспись_КВР,$F711)*SEARCH(Удалить_Роспись_ЭК,$H711)*SEARCH(Удалить_Роспись_КР,$I711))&gt;0,0,1)</f>
        <v>1</v>
      </c>
      <c r="N711" s="192">
        <v>0</v>
      </c>
      <c r="O711" s="192" t="str">
        <f t="shared" si="501"/>
        <v/>
      </c>
      <c r="P711" s="192" t="str">
        <f t="shared" si="542"/>
        <v/>
      </c>
      <c r="Q711" s="300" t="str">
        <f t="shared" si="502"/>
        <v/>
      </c>
      <c r="R711" s="300" t="str">
        <f t="shared" si="503"/>
        <v/>
      </c>
      <c r="S711" s="300" t="str">
        <f t="shared" si="504"/>
        <v/>
      </c>
      <c r="T711" s="192" t="str">
        <f t="shared" si="505"/>
        <v/>
      </c>
      <c r="U711" s="303" t="str">
        <f t="shared" si="506"/>
        <v/>
      </c>
      <c r="V711" s="300" t="str">
        <f t="shared" si="507"/>
        <v/>
      </c>
      <c r="W711" s="192" t="str">
        <f t="shared" si="508"/>
        <v/>
      </c>
      <c r="X711" s="303" t="str">
        <f t="shared" si="509"/>
        <v/>
      </c>
      <c r="Y711" s="300" t="str">
        <f t="shared" si="510"/>
        <v/>
      </c>
      <c r="Z711" s="300" t="str">
        <f t="shared" si="511"/>
        <v/>
      </c>
      <c r="AA711" s="303" t="str">
        <f t="shared" si="512"/>
        <v/>
      </c>
      <c r="AB711" s="300" t="str">
        <f t="shared" si="513"/>
        <v/>
      </c>
      <c r="AC711" s="300" t="str">
        <f t="shared" si="514"/>
        <v/>
      </c>
      <c r="AD711" s="300" t="str">
        <f t="shared" si="515"/>
        <v/>
      </c>
      <c r="AE711" s="192" t="str">
        <f t="shared" si="516"/>
        <v/>
      </c>
      <c r="AF711" s="192" t="str">
        <f t="shared" si="517"/>
        <v/>
      </c>
      <c r="AG711" s="192"/>
      <c r="AJ711" s="300" t="str">
        <f t="shared" si="518"/>
        <v/>
      </c>
      <c r="AK711" s="300" t="str">
        <f t="shared" si="519"/>
        <v/>
      </c>
      <c r="AL711" s="300" t="str">
        <f t="shared" si="520"/>
        <v/>
      </c>
      <c r="AM711" s="300" t="str">
        <f t="shared" si="521"/>
        <v/>
      </c>
      <c r="AN711" s="300" t="str">
        <f t="shared" si="522"/>
        <v/>
      </c>
      <c r="AO711" s="300" t="str">
        <f t="shared" si="523"/>
        <v/>
      </c>
      <c r="AP711" s="300" t="str">
        <f t="shared" si="524"/>
        <v/>
      </c>
      <c r="AQ711" s="300" t="str">
        <f t="shared" si="525"/>
        <v/>
      </c>
      <c r="AR711" s="306" t="str">
        <f t="shared" si="526"/>
        <v/>
      </c>
      <c r="AS711" s="300" t="str">
        <f t="shared" si="527"/>
        <v/>
      </c>
      <c r="AT711" s="300" t="str">
        <f t="shared" si="528"/>
        <v/>
      </c>
      <c r="AU711" s="192" t="str">
        <f t="shared" si="529"/>
        <v>рбс</v>
      </c>
      <c r="AV711" s="192" t="str">
        <f t="shared" si="530"/>
        <v>рбс90901421общопл</v>
      </c>
      <c r="AW711" s="191">
        <f t="shared" si="531"/>
        <v>199986</v>
      </c>
      <c r="AX711" s="191">
        <f t="shared" si="532"/>
        <v>124132.43</v>
      </c>
      <c r="AY711" s="191">
        <f t="shared" si="533"/>
        <v>0</v>
      </c>
      <c r="AZ711" s="191">
        <f t="shared" si="534"/>
        <v>0</v>
      </c>
      <c r="BA711" s="193">
        <f t="shared" si="535"/>
        <v>1</v>
      </c>
      <c r="BB711" s="193">
        <f t="shared" si="536"/>
        <v>1</v>
      </c>
      <c r="BC711" s="193">
        <f t="shared" si="537"/>
        <v>1</v>
      </c>
      <c r="BD711" s="191">
        <f t="shared" si="545"/>
        <v>0</v>
      </c>
      <c r="BE711" s="191">
        <f t="shared" si="538"/>
        <v>0</v>
      </c>
      <c r="BF711" s="210">
        <f t="shared" si="539"/>
        <v>0</v>
      </c>
      <c r="BG711" s="211">
        <f t="shared" si="540"/>
        <v>0</v>
      </c>
      <c r="BH711" s="289"/>
      <c r="BI711" s="289"/>
      <c r="BJ711" s="228"/>
      <c r="BK711" s="228"/>
      <c r="BL711" s="233" t="str">
        <f t="shared" si="541"/>
        <v>01</v>
      </c>
    </row>
    <row r="712" spans="1:64" ht="12" customHeight="1">
      <c r="A712" s="333" t="s">
        <v>691</v>
      </c>
      <c r="B712" s="381" t="s">
        <v>434</v>
      </c>
      <c r="C712" s="333" t="s">
        <v>663</v>
      </c>
      <c r="D712" s="381" t="s">
        <v>390</v>
      </c>
      <c r="E712" s="381" t="s">
        <v>879</v>
      </c>
      <c r="F712" s="381" t="s">
        <v>586</v>
      </c>
      <c r="G712" s="381" t="s">
        <v>393</v>
      </c>
      <c r="H712" s="100" t="s">
        <v>653</v>
      </c>
      <c r="I712" s="381" t="s">
        <v>505</v>
      </c>
      <c r="J712" s="382">
        <v>433757.76</v>
      </c>
      <c r="K712" s="382">
        <v>228001.1</v>
      </c>
      <c r="L712" s="191" t="str">
        <f t="shared" si="500"/>
        <v>909014210104802006Г00024422301</v>
      </c>
      <c r="M712" s="192">
        <f t="array" ref="M712">IF(COUNT(SEARCH(Удалить_Роспись_КВСР,$B712)*SEARCH(Удалить_Роспись_ПБС,$C712)*SEARCH(Удалить_Роспись_КФСР, $D712)*SEARCH(Удалить_Роспись_КЦСР,$E712)*SEARCH(Удалить_Роспись_КВР,$F712)*SEARCH(Удалить_Роспись_ЭК,$H712)*SEARCH(Удалить_Роспись_КР,$I712))&gt;0,0,1)</f>
        <v>1</v>
      </c>
      <c r="N712" s="192">
        <f>IF(COUNT(SEARCH(Удалить_Индекс_КВСР,$B712)*SEARCH(Удалить_Индекс_ПБС,$C712)*SEARCH(Удалить_Индекс_КФСР,$D712)*SEARCH(Удалить_Индекс_КЦСР,$E712)*SEARCH(Удалить_Индекс_КВР,$F712)*SEARCH(Удалить_Индекс_ЭК,$H712)*SEARCH(Удалить_Индекс_КР,$I712))&gt;0,0,1)</f>
        <v>1</v>
      </c>
      <c r="O712" s="192" t="str">
        <f t="shared" si="501"/>
        <v/>
      </c>
      <c r="P712" s="192" t="str">
        <f t="shared" si="542"/>
        <v/>
      </c>
      <c r="Q712" s="300" t="str">
        <f t="shared" si="502"/>
        <v/>
      </c>
      <c r="R712" s="300" t="str">
        <f t="shared" si="503"/>
        <v/>
      </c>
      <c r="S712" s="300" t="str">
        <f t="shared" si="504"/>
        <v/>
      </c>
      <c r="T712" s="192" t="str">
        <f t="shared" si="505"/>
        <v/>
      </c>
      <c r="U712" s="303" t="str">
        <f t="shared" si="506"/>
        <v/>
      </c>
      <c r="V712" s="300" t="str">
        <f t="shared" si="507"/>
        <v/>
      </c>
      <c r="W712" s="192" t="str">
        <f t="shared" si="508"/>
        <v/>
      </c>
      <c r="X712" s="303" t="str">
        <f t="shared" si="509"/>
        <v/>
      </c>
      <c r="Y712" s="300" t="str">
        <f t="shared" si="510"/>
        <v/>
      </c>
      <c r="Z712" s="300" t="str">
        <f t="shared" si="511"/>
        <v/>
      </c>
      <c r="AA712" s="303" t="str">
        <f t="shared" si="512"/>
        <v/>
      </c>
      <c r="AB712" s="300" t="str">
        <f t="shared" si="513"/>
        <v/>
      </c>
      <c r="AC712" s="300" t="str">
        <f t="shared" si="514"/>
        <v/>
      </c>
      <c r="AD712" s="300" t="str">
        <f t="shared" si="515"/>
        <v/>
      </c>
      <c r="AE712" s="192" t="str">
        <f t="shared" si="516"/>
        <v/>
      </c>
      <c r="AF712" s="192" t="str">
        <f t="shared" si="517"/>
        <v/>
      </c>
      <c r="AG712" s="192"/>
      <c r="AJ712" s="300" t="str">
        <f t="shared" si="518"/>
        <v/>
      </c>
      <c r="AK712" s="300" t="str">
        <f t="shared" si="519"/>
        <v/>
      </c>
      <c r="AL712" s="300" t="str">
        <f t="shared" si="520"/>
        <v/>
      </c>
      <c r="AM712" s="300" t="str">
        <f t="shared" si="521"/>
        <v/>
      </c>
      <c r="AN712" s="300" t="str">
        <f t="shared" si="522"/>
        <v/>
      </c>
      <c r="AO712" s="300" t="str">
        <f t="shared" si="523"/>
        <v/>
      </c>
      <c r="AP712" s="300" t="str">
        <f t="shared" si="524"/>
        <v/>
      </c>
      <c r="AQ712" s="300" t="str">
        <f t="shared" si="525"/>
        <v/>
      </c>
      <c r="AR712" s="306" t="str">
        <f t="shared" si="526"/>
        <v/>
      </c>
      <c r="AS712" s="300" t="str">
        <f t="shared" si="527"/>
        <v/>
      </c>
      <c r="AT712" s="300" t="str">
        <f t="shared" si="528"/>
        <v/>
      </c>
      <c r="AU712" s="192" t="str">
        <f t="shared" si="529"/>
        <v>рбс</v>
      </c>
      <c r="AV712" s="192" t="str">
        <f t="shared" si="530"/>
        <v>рбс90901421общком</v>
      </c>
      <c r="AW712" s="191">
        <f t="shared" si="531"/>
        <v>433757.76</v>
      </c>
      <c r="AX712" s="191">
        <f t="shared" si="532"/>
        <v>228001.1</v>
      </c>
      <c r="AY712" s="191">
        <f t="shared" si="533"/>
        <v>433757.76</v>
      </c>
      <c r="AZ712" s="191">
        <f t="shared" si="534"/>
        <v>228001.1</v>
      </c>
      <c r="BA712" s="193">
        <f t="shared" si="535"/>
        <v>1</v>
      </c>
      <c r="BB712" s="193">
        <f t="shared" si="536"/>
        <v>1</v>
      </c>
      <c r="BC712" s="193">
        <f t="shared" si="537"/>
        <v>1</v>
      </c>
      <c r="BD712" s="191">
        <f t="shared" si="545"/>
        <v>433757.76</v>
      </c>
      <c r="BE712" s="191">
        <f t="shared" si="538"/>
        <v>228001.1</v>
      </c>
      <c r="BF712" s="210">
        <f t="shared" si="539"/>
        <v>433757.76</v>
      </c>
      <c r="BG712" s="211">
        <f t="shared" si="540"/>
        <v>433757.76</v>
      </c>
      <c r="BH712" s="289"/>
      <c r="BI712" s="289"/>
      <c r="BJ712" s="228"/>
      <c r="BK712" s="228"/>
      <c r="BL712" s="233" t="str">
        <f t="shared" si="541"/>
        <v>01</v>
      </c>
    </row>
    <row r="713" spans="1:64" ht="12" customHeight="1">
      <c r="A713" s="333" t="s">
        <v>691</v>
      </c>
      <c r="B713" s="381" t="s">
        <v>434</v>
      </c>
      <c r="C713" s="333" t="s">
        <v>663</v>
      </c>
      <c r="D713" s="381" t="s">
        <v>390</v>
      </c>
      <c r="E713" s="381" t="s">
        <v>880</v>
      </c>
      <c r="F713" s="381" t="s">
        <v>586</v>
      </c>
      <c r="G713" s="381" t="s">
        <v>407</v>
      </c>
      <c r="H713" s="100" t="s">
        <v>653</v>
      </c>
      <c r="I713" s="381" t="s">
        <v>505</v>
      </c>
      <c r="J713" s="382">
        <v>98800</v>
      </c>
      <c r="K713" s="382">
        <v>25100</v>
      </c>
      <c r="L713" s="191" t="str">
        <f t="shared" si="500"/>
        <v>909014210104802006Ф00024431001</v>
      </c>
      <c r="M713" s="192">
        <f t="array" ref="M713">IF(COUNT(SEARCH(Удалить_Роспись_КВСР,$B713)*SEARCH(Удалить_Роспись_ПБС,$C713)*SEARCH(Удалить_Роспись_КФСР, $D713)*SEARCH(Удалить_Роспись_КЦСР,$E713)*SEARCH(Удалить_Роспись_КВР,$F713)*SEARCH(Удалить_Роспись_ЭК,$H713)*SEARCH(Удалить_Роспись_КР,$I713))&gt;0,0,1)</f>
        <v>1</v>
      </c>
      <c r="N713" s="192">
        <v>0</v>
      </c>
      <c r="O713" s="192" t="str">
        <f t="shared" si="501"/>
        <v/>
      </c>
      <c r="P713" s="192" t="str">
        <f t="shared" si="542"/>
        <v/>
      </c>
      <c r="Q713" s="300" t="str">
        <f t="shared" si="502"/>
        <v/>
      </c>
      <c r="R713" s="300" t="str">
        <f t="shared" si="503"/>
        <v/>
      </c>
      <c r="S713" s="300" t="str">
        <f t="shared" si="504"/>
        <v/>
      </c>
      <c r="T713" s="192" t="str">
        <f t="shared" si="505"/>
        <v/>
      </c>
      <c r="U713" s="303" t="str">
        <f t="shared" si="506"/>
        <v/>
      </c>
      <c r="V713" s="300" t="str">
        <f t="shared" si="507"/>
        <v/>
      </c>
      <c r="W713" s="192" t="str">
        <f t="shared" si="508"/>
        <v/>
      </c>
      <c r="X713" s="303" t="str">
        <f t="shared" si="509"/>
        <v/>
      </c>
      <c r="Y713" s="300" t="str">
        <f t="shared" si="510"/>
        <v/>
      </c>
      <c r="Z713" s="300" t="str">
        <f t="shared" si="511"/>
        <v/>
      </c>
      <c r="AA713" s="303" t="str">
        <f t="shared" si="512"/>
        <v/>
      </c>
      <c r="AB713" s="300" t="str">
        <f t="shared" si="513"/>
        <v/>
      </c>
      <c r="AC713" s="300" t="str">
        <f t="shared" si="514"/>
        <v/>
      </c>
      <c r="AD713" s="300" t="str">
        <f t="shared" si="515"/>
        <v/>
      </c>
      <c r="AE713" s="192" t="str">
        <f t="shared" si="516"/>
        <v/>
      </c>
      <c r="AF713" s="192" t="str">
        <f t="shared" si="517"/>
        <v/>
      </c>
      <c r="AG713" s="192"/>
      <c r="AJ713" s="300" t="str">
        <f t="shared" si="518"/>
        <v/>
      </c>
      <c r="AK713" s="300" t="str">
        <f t="shared" si="519"/>
        <v/>
      </c>
      <c r="AL713" s="300" t="str">
        <f t="shared" si="520"/>
        <v/>
      </c>
      <c r="AM713" s="300" t="str">
        <f t="shared" si="521"/>
        <v/>
      </c>
      <c r="AN713" s="300" t="str">
        <f t="shared" si="522"/>
        <v/>
      </c>
      <c r="AO713" s="300" t="str">
        <f t="shared" si="523"/>
        <v/>
      </c>
      <c r="AP713" s="300" t="str">
        <f t="shared" si="524"/>
        <v/>
      </c>
      <c r="AQ713" s="300" t="str">
        <f t="shared" si="525"/>
        <v/>
      </c>
      <c r="AR713" s="306" t="str">
        <f t="shared" si="526"/>
        <v/>
      </c>
      <c r="AS713" s="300" t="str">
        <f t="shared" si="527"/>
        <v/>
      </c>
      <c r="AT713" s="300" t="str">
        <f t="shared" si="528"/>
        <v/>
      </c>
      <c r="AU713" s="192" t="str">
        <f t="shared" si="529"/>
        <v>рбс</v>
      </c>
      <c r="AV713" s="192" t="str">
        <f t="shared" si="530"/>
        <v>рбс90901421общосн</v>
      </c>
      <c r="AW713" s="191">
        <f t="shared" si="531"/>
        <v>98800</v>
      </c>
      <c r="AX713" s="191">
        <f t="shared" si="532"/>
        <v>25100</v>
      </c>
      <c r="AY713" s="191">
        <f t="shared" si="533"/>
        <v>0</v>
      </c>
      <c r="AZ713" s="191">
        <f t="shared" si="534"/>
        <v>0</v>
      </c>
      <c r="BA713" s="193">
        <f t="shared" si="535"/>
        <v>1</v>
      </c>
      <c r="BB713" s="193">
        <f t="shared" si="536"/>
        <v>1</v>
      </c>
      <c r="BC713" s="193">
        <f t="shared" si="537"/>
        <v>1</v>
      </c>
      <c r="BD713" s="191">
        <f t="shared" si="545"/>
        <v>0</v>
      </c>
      <c r="BE713" s="191">
        <f t="shared" si="538"/>
        <v>0</v>
      </c>
      <c r="BF713" s="210">
        <f t="shared" si="539"/>
        <v>0</v>
      </c>
      <c r="BG713" s="211">
        <f t="shared" si="540"/>
        <v>0</v>
      </c>
      <c r="BH713" s="289"/>
      <c r="BI713" s="289"/>
      <c r="BJ713" s="228"/>
      <c r="BK713" s="228"/>
      <c r="BL713" s="233" t="str">
        <f t="shared" si="541"/>
        <v>01</v>
      </c>
    </row>
    <row r="714" spans="1:64" ht="12" customHeight="1">
      <c r="A714" s="333" t="s">
        <v>691</v>
      </c>
      <c r="B714" s="381" t="s">
        <v>434</v>
      </c>
      <c r="C714" s="333" t="s">
        <v>663</v>
      </c>
      <c r="D714" s="381" t="s">
        <v>427</v>
      </c>
      <c r="E714" s="381" t="s">
        <v>906</v>
      </c>
      <c r="F714" s="381" t="s">
        <v>612</v>
      </c>
      <c r="G714" s="381" t="s">
        <v>395</v>
      </c>
      <c r="H714" s="100" t="s">
        <v>653</v>
      </c>
      <c r="I714" s="381" t="s">
        <v>505</v>
      </c>
      <c r="J714" s="382">
        <v>20000</v>
      </c>
      <c r="K714" s="382">
        <v>0</v>
      </c>
      <c r="L714" s="191" t="str">
        <f t="shared" si="500"/>
        <v>909014210107902008000088029001</v>
      </c>
      <c r="M714" s="192">
        <f t="array" ref="M714">IF(COUNT(SEARCH(Удалить_Роспись_КВСР,$B714)*SEARCH(Удалить_Роспись_ПБС,$C714)*SEARCH(Удалить_Роспись_КФСР, $D714)*SEARCH(Удалить_Роспись_КЦСР,$E714)*SEARCH(Удалить_Роспись_КВР,$F714)*SEARCH(Удалить_Роспись_ЭК,$H714)*SEARCH(Удалить_Роспись_КР,$I714))&gt;0,0,1)</f>
        <v>1</v>
      </c>
      <c r="N714" s="192">
        <v>0</v>
      </c>
      <c r="O714" s="192" t="str">
        <f t="shared" si="501"/>
        <v/>
      </c>
      <c r="P714" s="192" t="str">
        <f t="shared" si="542"/>
        <v/>
      </c>
      <c r="Q714" s="300" t="str">
        <f t="shared" si="502"/>
        <v/>
      </c>
      <c r="R714" s="300" t="str">
        <f t="shared" si="503"/>
        <v/>
      </c>
      <c r="S714" s="300" t="str">
        <f t="shared" si="504"/>
        <v/>
      </c>
      <c r="T714" s="192" t="str">
        <f t="shared" si="505"/>
        <v/>
      </c>
      <c r="U714" s="303" t="str">
        <f t="shared" si="506"/>
        <v/>
      </c>
      <c r="V714" s="300" t="str">
        <f t="shared" si="507"/>
        <v/>
      </c>
      <c r="W714" s="192" t="str">
        <f t="shared" si="508"/>
        <v/>
      </c>
      <c r="X714" s="303" t="str">
        <f t="shared" si="509"/>
        <v/>
      </c>
      <c r="Y714" s="300" t="str">
        <f t="shared" si="510"/>
        <v>выб</v>
      </c>
      <c r="Z714" s="300" t="str">
        <f t="shared" si="511"/>
        <v/>
      </c>
      <c r="AA714" s="303" t="str">
        <f t="shared" si="512"/>
        <v/>
      </c>
      <c r="AB714" s="300" t="str">
        <f t="shared" si="513"/>
        <v/>
      </c>
      <c r="AC714" s="300" t="str">
        <f t="shared" si="514"/>
        <v/>
      </c>
      <c r="AD714" s="300" t="str">
        <f t="shared" si="515"/>
        <v/>
      </c>
      <c r="AE714" s="192" t="str">
        <f t="shared" si="516"/>
        <v/>
      </c>
      <c r="AF714" s="192" t="str">
        <f t="shared" si="517"/>
        <v/>
      </c>
      <c r="AG714" s="192"/>
      <c r="AJ714" s="300" t="str">
        <f t="shared" si="518"/>
        <v/>
      </c>
      <c r="AK714" s="300" t="str">
        <f t="shared" si="519"/>
        <v>выб</v>
      </c>
      <c r="AL714" s="300" t="str">
        <f t="shared" si="520"/>
        <v/>
      </c>
      <c r="AM714" s="300" t="str">
        <f t="shared" si="521"/>
        <v/>
      </c>
      <c r="AN714" s="300" t="str">
        <f t="shared" si="522"/>
        <v/>
      </c>
      <c r="AO714" s="300" t="str">
        <f t="shared" si="523"/>
        <v/>
      </c>
      <c r="AP714" s="300" t="str">
        <f t="shared" si="524"/>
        <v/>
      </c>
      <c r="AQ714" s="300" t="str">
        <f t="shared" si="525"/>
        <v/>
      </c>
      <c r="AR714" s="306" t="str">
        <f t="shared" si="526"/>
        <v/>
      </c>
      <c r="AS714" s="300" t="str">
        <f t="shared" si="527"/>
        <v/>
      </c>
      <c r="AT714" s="300" t="str">
        <f t="shared" si="528"/>
        <v/>
      </c>
      <c r="AU714" s="192" t="str">
        <f t="shared" si="529"/>
        <v>выб</v>
      </c>
      <c r="AV714" s="192" t="str">
        <f t="shared" si="530"/>
        <v>выб90901421общпро</v>
      </c>
      <c r="AW714" s="191">
        <f t="shared" si="531"/>
        <v>20000</v>
      </c>
      <c r="AX714" s="191">
        <f t="shared" si="532"/>
        <v>0</v>
      </c>
      <c r="AY714" s="191">
        <f t="shared" si="533"/>
        <v>0</v>
      </c>
      <c r="AZ714" s="191">
        <f t="shared" si="534"/>
        <v>0</v>
      </c>
      <c r="BA714" s="193">
        <f t="shared" si="535"/>
        <v>1</v>
      </c>
      <c r="BB714" s="193">
        <f t="shared" si="536"/>
        <v>1</v>
      </c>
      <c r="BC714" s="193">
        <f t="shared" si="537"/>
        <v>1</v>
      </c>
      <c r="BD714" s="191">
        <f t="shared" si="545"/>
        <v>0</v>
      </c>
      <c r="BE714" s="191">
        <f t="shared" si="538"/>
        <v>0</v>
      </c>
      <c r="BF714" s="210">
        <f t="shared" si="539"/>
        <v>0</v>
      </c>
      <c r="BG714" s="211">
        <f t="shared" si="540"/>
        <v>0</v>
      </c>
      <c r="BH714" s="289"/>
      <c r="BI714" s="289"/>
      <c r="BJ714" s="228"/>
      <c r="BK714" s="228"/>
      <c r="BL714" s="233" t="str">
        <f t="shared" si="541"/>
        <v>01</v>
      </c>
    </row>
    <row r="715" spans="1:64" ht="12" customHeight="1">
      <c r="A715" s="333" t="s">
        <v>691</v>
      </c>
      <c r="B715" s="381" t="s">
        <v>434</v>
      </c>
      <c r="C715" s="333" t="s">
        <v>663</v>
      </c>
      <c r="D715" s="381" t="s">
        <v>420</v>
      </c>
      <c r="E715" s="381" t="s">
        <v>882</v>
      </c>
      <c r="F715" s="381" t="s">
        <v>606</v>
      </c>
      <c r="G715" s="381" t="s">
        <v>395</v>
      </c>
      <c r="H715" s="100" t="s">
        <v>653</v>
      </c>
      <c r="I715" s="381" t="s">
        <v>505</v>
      </c>
      <c r="J715" s="382">
        <v>30000</v>
      </c>
      <c r="K715" s="382">
        <v>0</v>
      </c>
      <c r="L715" s="191" t="str">
        <f t="shared" si="500"/>
        <v>909014210111901008000087029001</v>
      </c>
      <c r="M715" s="192">
        <f t="array" ref="M715">IF(COUNT(SEARCH(Удалить_Роспись_КВСР,$B715)*SEARCH(Удалить_Роспись_ПБС,$C715)*SEARCH(Удалить_Роспись_КФСР, $D715)*SEARCH(Удалить_Роспись_КЦСР,$E715)*SEARCH(Удалить_Роспись_КВР,$F715)*SEARCH(Удалить_Роспись_ЭК,$H715)*SEARCH(Удалить_Роспись_КР,$I715))&gt;0,0,1)</f>
        <v>1</v>
      </c>
      <c r="N715" s="192">
        <v>1</v>
      </c>
      <c r="O715" s="192" t="str">
        <f t="shared" si="501"/>
        <v/>
      </c>
      <c r="P715" s="192" t="str">
        <f t="shared" si="542"/>
        <v/>
      </c>
      <c r="Q715" s="300" t="str">
        <f t="shared" si="502"/>
        <v/>
      </c>
      <c r="R715" s="300" t="str">
        <f t="shared" si="503"/>
        <v/>
      </c>
      <c r="S715" s="300" t="str">
        <f t="shared" si="504"/>
        <v/>
      </c>
      <c r="T715" s="192" t="str">
        <f t="shared" si="505"/>
        <v/>
      </c>
      <c r="U715" s="303" t="str">
        <f t="shared" si="506"/>
        <v/>
      </c>
      <c r="V715" s="300" t="str">
        <f t="shared" si="507"/>
        <v/>
      </c>
      <c r="W715" s="192" t="str">
        <f t="shared" si="508"/>
        <v/>
      </c>
      <c r="X715" s="303" t="str">
        <f t="shared" si="509"/>
        <v/>
      </c>
      <c r="Y715" s="300" t="str">
        <f t="shared" si="510"/>
        <v/>
      </c>
      <c r="Z715" s="300" t="str">
        <f t="shared" si="511"/>
        <v/>
      </c>
      <c r="AA715" s="303" t="str">
        <f t="shared" si="512"/>
        <v/>
      </c>
      <c r="AB715" s="300" t="str">
        <f t="shared" si="513"/>
        <v/>
      </c>
      <c r="AC715" s="300" t="str">
        <f t="shared" si="514"/>
        <v/>
      </c>
      <c r="AD715" s="300" t="str">
        <f t="shared" si="515"/>
        <v/>
      </c>
      <c r="AE715" s="192" t="str">
        <f t="shared" si="516"/>
        <v/>
      </c>
      <c r="AF715" s="192" t="str">
        <f t="shared" si="517"/>
        <v/>
      </c>
      <c r="AG715" s="192"/>
      <c r="AJ715" s="300" t="str">
        <f t="shared" si="518"/>
        <v/>
      </c>
      <c r="AK715" s="300" t="str">
        <f t="shared" si="519"/>
        <v/>
      </c>
      <c r="AL715" s="300" t="str">
        <f t="shared" si="520"/>
        <v/>
      </c>
      <c r="AM715" s="300" t="str">
        <f t="shared" si="521"/>
        <v/>
      </c>
      <c r="AN715" s="300" t="str">
        <f t="shared" si="522"/>
        <v/>
      </c>
      <c r="AO715" s="300" t="str">
        <f t="shared" si="523"/>
        <v/>
      </c>
      <c r="AP715" s="300" t="str">
        <f t="shared" si="524"/>
        <v/>
      </c>
      <c r="AQ715" s="300" t="str">
        <f t="shared" si="525"/>
        <v/>
      </c>
      <c r="AR715" s="306" t="str">
        <f t="shared" si="526"/>
        <v/>
      </c>
      <c r="AS715" s="300" t="str">
        <f t="shared" si="527"/>
        <v/>
      </c>
      <c r="AT715" s="300" t="str">
        <f t="shared" si="528"/>
        <v/>
      </c>
      <c r="AU715" s="192" t="str">
        <f t="shared" si="529"/>
        <v>рбс</v>
      </c>
      <c r="AV715" s="192" t="str">
        <f t="shared" si="530"/>
        <v>рбс90901421общпро</v>
      </c>
      <c r="AW715" s="191">
        <f t="shared" si="531"/>
        <v>30000</v>
      </c>
      <c r="AX715" s="191">
        <f t="shared" si="532"/>
        <v>0</v>
      </c>
      <c r="AY715" s="191">
        <f t="shared" si="533"/>
        <v>30000</v>
      </c>
      <c r="AZ715" s="191">
        <f t="shared" si="534"/>
        <v>0</v>
      </c>
      <c r="BA715" s="193">
        <f t="shared" si="535"/>
        <v>1</v>
      </c>
      <c r="BB715" s="193">
        <f t="shared" si="536"/>
        <v>1</v>
      </c>
      <c r="BC715" s="193">
        <f t="shared" si="537"/>
        <v>1</v>
      </c>
      <c r="BD715" s="191">
        <f>IF(ISNA(BA715),0,AY715*$BA715)-20000</f>
        <v>10000</v>
      </c>
      <c r="BE715" s="191">
        <f t="shared" si="538"/>
        <v>0</v>
      </c>
      <c r="BF715" s="210">
        <f t="shared" si="539"/>
        <v>10000</v>
      </c>
      <c r="BG715" s="211">
        <f t="shared" si="540"/>
        <v>10000</v>
      </c>
      <c r="BH715" s="289"/>
      <c r="BI715" s="289"/>
      <c r="BJ715" s="228"/>
      <c r="BK715" s="228"/>
      <c r="BL715" s="233" t="str">
        <f t="shared" si="541"/>
        <v>01</v>
      </c>
    </row>
    <row r="716" spans="1:64" ht="12" customHeight="1">
      <c r="A716" s="333" t="s">
        <v>691</v>
      </c>
      <c r="B716" s="381" t="s">
        <v>434</v>
      </c>
      <c r="C716" s="333" t="s">
        <v>663</v>
      </c>
      <c r="D716" s="381" t="s">
        <v>399</v>
      </c>
      <c r="E716" s="381" t="s">
        <v>1126</v>
      </c>
      <c r="F716" s="381" t="s">
        <v>586</v>
      </c>
      <c r="G716" s="381" t="s">
        <v>389</v>
      </c>
      <c r="H716" s="100" t="s">
        <v>653</v>
      </c>
      <c r="I716" s="381" t="s">
        <v>505</v>
      </c>
      <c r="J716" s="382">
        <v>6000</v>
      </c>
      <c r="K716" s="382">
        <v>0</v>
      </c>
      <c r="L716" s="191" t="str">
        <f t="shared" si="500"/>
        <v>909014210113342008002024422601</v>
      </c>
      <c r="M716" s="192">
        <f t="array" ref="M716">IF(COUNT(SEARCH(Удалить_Роспись_КВСР,$B716)*SEARCH(Удалить_Роспись_ПБС,$C716)*SEARCH(Удалить_Роспись_КФСР, $D716)*SEARCH(Удалить_Роспись_КЦСР,$E716)*SEARCH(Удалить_Роспись_КВР,$F716)*SEARCH(Удалить_Роспись_ЭК,$H716)*SEARCH(Удалить_Роспись_КР,$I716))&gt;0,0,1)</f>
        <v>1</v>
      </c>
      <c r="N716" s="192">
        <f>IF(COUNT(SEARCH(Удалить_Индекс_КВСР,$B716)*SEARCH(Удалить_Индекс_ПБС,$C716)*SEARCH(Удалить_Индекс_КФСР,$D716)*SEARCH(Удалить_Индекс_КЦСР,$E716)*SEARCH(Удалить_Индекс_КВР,$F716)*SEARCH(Удалить_Индекс_ЭК,$H716)*SEARCH(Удалить_Индекс_КР,$I716))&gt;0,0,1)</f>
        <v>1</v>
      </c>
      <c r="O716" s="192" t="str">
        <f t="shared" si="501"/>
        <v/>
      </c>
      <c r="P716" s="192" t="str">
        <f t="shared" si="542"/>
        <v/>
      </c>
      <c r="Q716" s="300" t="str">
        <f t="shared" si="502"/>
        <v/>
      </c>
      <c r="R716" s="300" t="str">
        <f t="shared" si="503"/>
        <v/>
      </c>
      <c r="S716" s="300" t="str">
        <f t="shared" si="504"/>
        <v/>
      </c>
      <c r="T716" s="192" t="str">
        <f t="shared" si="505"/>
        <v/>
      </c>
      <c r="U716" s="303" t="str">
        <f t="shared" si="506"/>
        <v/>
      </c>
      <c r="V716" s="300" t="str">
        <f t="shared" si="507"/>
        <v/>
      </c>
      <c r="W716" s="192" t="str">
        <f t="shared" si="508"/>
        <v/>
      </c>
      <c r="X716" s="303" t="str">
        <f t="shared" si="509"/>
        <v/>
      </c>
      <c r="Y716" s="300" t="str">
        <f t="shared" si="510"/>
        <v/>
      </c>
      <c r="Z716" s="300" t="str">
        <f t="shared" si="511"/>
        <v/>
      </c>
      <c r="AA716" s="303" t="str">
        <f t="shared" si="512"/>
        <v/>
      </c>
      <c r="AB716" s="300" t="str">
        <f t="shared" si="513"/>
        <v/>
      </c>
      <c r="AC716" s="300" t="str">
        <f t="shared" si="514"/>
        <v/>
      </c>
      <c r="AD716" s="300" t="str">
        <f t="shared" si="515"/>
        <v/>
      </c>
      <c r="AE716" s="192" t="str">
        <f t="shared" si="516"/>
        <v/>
      </c>
      <c r="AF716" s="192" t="str">
        <f t="shared" si="517"/>
        <v/>
      </c>
      <c r="AG716" s="192"/>
      <c r="AJ716" s="300" t="str">
        <f t="shared" si="518"/>
        <v/>
      </c>
      <c r="AK716" s="300" t="str">
        <f t="shared" si="519"/>
        <v/>
      </c>
      <c r="AL716" s="300" t="str">
        <f t="shared" si="520"/>
        <v/>
      </c>
      <c r="AM716" s="300" t="str">
        <f t="shared" si="521"/>
        <v/>
      </c>
      <c r="AN716" s="300" t="str">
        <f t="shared" si="522"/>
        <v/>
      </c>
      <c r="AO716" s="300" t="str">
        <f t="shared" si="523"/>
        <v/>
      </c>
      <c r="AP716" s="300" t="str">
        <f t="shared" si="524"/>
        <v/>
      </c>
      <c r="AQ716" s="300" t="str">
        <f t="shared" si="525"/>
        <v/>
      </c>
      <c r="AR716" s="306" t="str">
        <f t="shared" si="526"/>
        <v/>
      </c>
      <c r="AS716" s="300" t="str">
        <f t="shared" si="527"/>
        <v/>
      </c>
      <c r="AT716" s="300" t="str">
        <f t="shared" si="528"/>
        <v/>
      </c>
      <c r="AU716" s="192" t="str">
        <f t="shared" si="529"/>
        <v>рбс</v>
      </c>
      <c r="AV716" s="192" t="str">
        <f t="shared" si="530"/>
        <v>рбс90901421общпро</v>
      </c>
      <c r="AW716" s="191">
        <f t="shared" si="531"/>
        <v>6000</v>
      </c>
      <c r="AX716" s="191">
        <f t="shared" si="532"/>
        <v>0</v>
      </c>
      <c r="AY716" s="191">
        <f t="shared" si="533"/>
        <v>6000</v>
      </c>
      <c r="AZ716" s="191">
        <f t="shared" si="534"/>
        <v>0</v>
      </c>
      <c r="BA716" s="193">
        <f t="shared" si="535"/>
        <v>1</v>
      </c>
      <c r="BB716" s="193">
        <f t="shared" si="536"/>
        <v>1</v>
      </c>
      <c r="BC716" s="193">
        <f t="shared" si="537"/>
        <v>1</v>
      </c>
      <c r="BD716" s="191">
        <f>IF(ISNA(BA716),0,AY716*$BA716)-3000</f>
        <v>3000</v>
      </c>
      <c r="BE716" s="191">
        <f t="shared" si="538"/>
        <v>0</v>
      </c>
      <c r="BF716" s="210">
        <f t="shared" si="539"/>
        <v>3000</v>
      </c>
      <c r="BG716" s="211">
        <f t="shared" si="540"/>
        <v>3000</v>
      </c>
      <c r="BH716" s="289"/>
      <c r="BI716" s="289"/>
      <c r="BJ716" s="228"/>
      <c r="BK716" s="228"/>
      <c r="BL716" s="233" t="str">
        <f t="shared" si="541"/>
        <v>01</v>
      </c>
    </row>
    <row r="717" spans="1:64" ht="12" hidden="1" customHeight="1">
      <c r="A717" s="333" t="s">
        <v>691</v>
      </c>
      <c r="B717" s="381" t="s">
        <v>434</v>
      </c>
      <c r="C717" s="333" t="s">
        <v>663</v>
      </c>
      <c r="D717" s="381" t="s">
        <v>399</v>
      </c>
      <c r="E717" s="381" t="s">
        <v>883</v>
      </c>
      <c r="F717" s="381" t="s">
        <v>586</v>
      </c>
      <c r="G717" s="381" t="s">
        <v>397</v>
      </c>
      <c r="H717" s="100" t="s">
        <v>653</v>
      </c>
      <c r="I717" s="381" t="s">
        <v>339</v>
      </c>
      <c r="J717" s="382">
        <v>2000</v>
      </c>
      <c r="K717" s="382">
        <v>0</v>
      </c>
      <c r="L717" s="191" t="str">
        <f t="shared" si="500"/>
        <v>909014210113802007514024434010</v>
      </c>
      <c r="M717" s="192">
        <f t="array" ref="M717">IF(COUNT(SEARCH(Удалить_Роспись_КВСР,$B717)*SEARCH(Удалить_Роспись_ПБС,$C717)*SEARCH(Удалить_Роспись_КФСР, $D717)*SEARCH(Удалить_Роспись_КЦСР,$E717)*SEARCH(Удалить_Роспись_КВР,$F717)*SEARCH(Удалить_Роспись_ЭК,$H717)*SEARCH(Удалить_Роспись_КР,$I717))&gt;0,0,1)</f>
        <v>0</v>
      </c>
      <c r="N717" s="192">
        <v>0</v>
      </c>
      <c r="O717" s="192" t="str">
        <f t="shared" si="501"/>
        <v/>
      </c>
      <c r="P717" s="192" t="str">
        <f t="shared" si="542"/>
        <v/>
      </c>
      <c r="Q717" s="300" t="str">
        <f t="shared" si="502"/>
        <v/>
      </c>
      <c r="R717" s="300" t="str">
        <f t="shared" si="503"/>
        <v/>
      </c>
      <c r="S717" s="300" t="str">
        <f t="shared" si="504"/>
        <v/>
      </c>
      <c r="T717" s="192" t="str">
        <f t="shared" si="505"/>
        <v/>
      </c>
      <c r="U717" s="303" t="str">
        <f t="shared" si="506"/>
        <v/>
      </c>
      <c r="V717" s="300" t="str">
        <f t="shared" si="507"/>
        <v/>
      </c>
      <c r="W717" s="192" t="str">
        <f t="shared" si="508"/>
        <v/>
      </c>
      <c r="X717" s="303" t="str">
        <f t="shared" si="509"/>
        <v/>
      </c>
      <c r="Y717" s="300" t="str">
        <f t="shared" si="510"/>
        <v/>
      </c>
      <c r="Z717" s="300" t="str">
        <f t="shared" si="511"/>
        <v/>
      </c>
      <c r="AA717" s="303" t="str">
        <f t="shared" si="512"/>
        <v/>
      </c>
      <c r="AB717" s="300" t="str">
        <f t="shared" si="513"/>
        <v/>
      </c>
      <c r="AC717" s="300" t="str">
        <f t="shared" si="514"/>
        <v/>
      </c>
      <c r="AD717" s="300" t="str">
        <f t="shared" si="515"/>
        <v/>
      </c>
      <c r="AE717" s="192" t="str">
        <f t="shared" si="516"/>
        <v/>
      </c>
      <c r="AF717" s="192" t="str">
        <f t="shared" si="517"/>
        <v/>
      </c>
      <c r="AG717" s="192"/>
      <c r="AJ717" s="300" t="str">
        <f t="shared" si="518"/>
        <v/>
      </c>
      <c r="AK717" s="300" t="str">
        <f t="shared" si="519"/>
        <v/>
      </c>
      <c r="AL717" s="300" t="str">
        <f t="shared" si="520"/>
        <v/>
      </c>
      <c r="AM717" s="300" t="str">
        <f t="shared" si="521"/>
        <v/>
      </c>
      <c r="AN717" s="300" t="str">
        <f t="shared" si="522"/>
        <v/>
      </c>
      <c r="AO717" s="300" t="str">
        <f t="shared" si="523"/>
        <v/>
      </c>
      <c r="AP717" s="300" t="str">
        <f t="shared" si="524"/>
        <v/>
      </c>
      <c r="AQ717" s="300" t="str">
        <f t="shared" si="525"/>
        <v/>
      </c>
      <c r="AR717" s="306" t="str">
        <f t="shared" si="526"/>
        <v/>
      </c>
      <c r="AS717" s="300" t="str">
        <f t="shared" si="527"/>
        <v/>
      </c>
      <c r="AT717" s="300" t="str">
        <f t="shared" si="528"/>
        <v/>
      </c>
      <c r="AU717" s="192" t="str">
        <f t="shared" si="529"/>
        <v>рбс</v>
      </c>
      <c r="AV717" s="192" t="str">
        <f t="shared" si="530"/>
        <v>рбс90901421общпро</v>
      </c>
      <c r="AW717" s="191">
        <f t="shared" si="531"/>
        <v>0</v>
      </c>
      <c r="AX717" s="191">
        <f t="shared" si="532"/>
        <v>0</v>
      </c>
      <c r="AY717" s="191">
        <f t="shared" si="533"/>
        <v>0</v>
      </c>
      <c r="AZ717" s="191">
        <f t="shared" si="534"/>
        <v>0</v>
      </c>
      <c r="BA717" s="193">
        <f t="shared" si="535"/>
        <v>1</v>
      </c>
      <c r="BB717" s="193">
        <f t="shared" si="536"/>
        <v>1</v>
      </c>
      <c r="BC717" s="193">
        <f t="shared" si="537"/>
        <v>1</v>
      </c>
      <c r="BD717" s="191">
        <f t="shared" ref="BD717:BD748" si="546">IF(ISNA(BA717),0,AY717*$BA717)</f>
        <v>0</v>
      </c>
      <c r="BE717" s="191">
        <f t="shared" si="538"/>
        <v>0</v>
      </c>
      <c r="BF717" s="210">
        <f t="shared" si="539"/>
        <v>0</v>
      </c>
      <c r="BG717" s="211">
        <f t="shared" si="540"/>
        <v>0</v>
      </c>
      <c r="BH717" s="289"/>
      <c r="BI717" s="289"/>
      <c r="BJ717" s="228"/>
      <c r="BK717" s="228"/>
      <c r="BL717" s="233" t="str">
        <f t="shared" si="541"/>
        <v>01</v>
      </c>
    </row>
    <row r="718" spans="1:64" ht="12" hidden="1" customHeight="1">
      <c r="A718" s="333" t="s">
        <v>691</v>
      </c>
      <c r="B718" s="381" t="s">
        <v>434</v>
      </c>
      <c r="C718" s="333" t="s">
        <v>663</v>
      </c>
      <c r="D718" s="381" t="s">
        <v>400</v>
      </c>
      <c r="E718" s="381" t="s">
        <v>884</v>
      </c>
      <c r="F718" s="381" t="s">
        <v>585</v>
      </c>
      <c r="G718" s="381" t="s">
        <v>1583</v>
      </c>
      <c r="H718" s="100" t="s">
        <v>653</v>
      </c>
      <c r="I718" s="381" t="s">
        <v>340</v>
      </c>
      <c r="J718" s="382">
        <v>1560</v>
      </c>
      <c r="K718" s="382">
        <v>0</v>
      </c>
      <c r="L718" s="191" t="str">
        <f t="shared" ref="L718:L781" si="547">CONCATENATE(B718,C718,D718,E718,F718,G718,I718)</f>
        <v>909014210203802005118012200004</v>
      </c>
      <c r="M718" s="192">
        <f t="array" ref="M718">IF(COUNT(SEARCH(Удалить_Роспись_КВСР,$B718)*SEARCH(Удалить_Роспись_ПБС,$C718)*SEARCH(Удалить_Роспись_КФСР, $D718)*SEARCH(Удалить_Роспись_КЦСР,$E718)*SEARCH(Удалить_Роспись_КВР,$F718)*SEARCH(Удалить_Роспись_ЭК,$H718)*SEARCH(Удалить_Роспись_КР,$I718))&gt;0,0,1)</f>
        <v>0</v>
      </c>
      <c r="N718" s="192">
        <v>0</v>
      </c>
      <c r="O718" s="192" t="str">
        <f t="shared" ref="O718:O781" si="548">IF(OR($E718="263П001",$E718="092П000"),"атп","")</f>
        <v/>
      </c>
      <c r="P718" s="192" t="str">
        <f t="shared" si="542"/>
        <v/>
      </c>
      <c r="Q718" s="300" t="str">
        <f t="shared" ref="Q718:Q781" si="549">IF(OR($E718="282Д002",$E718="909Д000"),"инв","")</f>
        <v/>
      </c>
      <c r="R718" s="300" t="str">
        <f t="shared" ref="R718:R781" si="550">IF(OR($E718="2928006",$E718="4118004",$E718="909Ж000"),"зем","")</f>
        <v/>
      </c>
      <c r="S718" s="300" t="str">
        <f t="shared" ref="S718:S781" si="551">IF($D718="1001","пен","")</f>
        <v/>
      </c>
      <c r="T718" s="192" t="str">
        <f t="shared" ref="T718:T781" si="552">IF($E718="9018000","рез","")</f>
        <v/>
      </c>
      <c r="U718" s="303" t="str">
        <f t="shared" ref="U718:U781" si="553">IF(LEFT($E718,3)="795","рцп","")</f>
        <v/>
      </c>
      <c r="V718" s="300" t="str">
        <f t="shared" ref="V718:V781" si="554">IF(AND($B718="830",OR($E718="1038212",$E718="0358000",E718="0348223",E718="1018001",E718="1018210",E718="1038000",E718="0318202",E718="0368203",E718="0538001")),"мер","")</f>
        <v/>
      </c>
      <c r="W718" s="192" t="str">
        <f t="shared" ref="W718:W781" si="555">IF(AND($B718="806",$D718="0503"),"бла","")</f>
        <v/>
      </c>
      <c r="X718" s="303" t="str">
        <f t="shared" ref="X718:X781" si="556">IF(AND($B718="806",$E718="5058606"),"жил","")</f>
        <v/>
      </c>
      <c r="Y718" s="300" t="str">
        <f t="shared" ref="Y718:Y781" si="557">IF($D718="0107","выб","")</f>
        <v/>
      </c>
      <c r="Z718" s="300" t="str">
        <f t="shared" ref="Z718:Z781" si="558">IF($G718="251","меж","")</f>
        <v/>
      </c>
      <c r="AA718" s="303" t="str">
        <f t="shared" ref="AA718:AA781" si="559">IF($B718="800","кцп","")</f>
        <v/>
      </c>
      <c r="AB718" s="300" t="str">
        <f t="shared" ref="AB718:AB781" si="560">IF($F718="611","смз","")</f>
        <v/>
      </c>
      <c r="AC718" s="300" t="str">
        <f t="shared" ref="AC718:AC781" si="561">IF($D718="1301","дол","")</f>
        <v/>
      </c>
      <c r="AD718" s="300" t="str">
        <f t="shared" ref="AD718:AD781" si="562">IF($F718="612","сиц","")</f>
        <v/>
      </c>
      <c r="AE718" s="192" t="str">
        <f t="shared" ref="AE718:AE781" si="563">IF(AND($B718="890",$E718="9098000",F718="870"),"рсф","")</f>
        <v/>
      </c>
      <c r="AF718" s="192" t="str">
        <f t="shared" ref="AF718:AF781" si="564">IF(AND($F718="330",B718="806"),"поч","")</f>
        <v/>
      </c>
      <c r="AG718" s="192"/>
      <c r="AJ718" s="300" t="str">
        <f t="shared" ref="AJ718:AJ781" si="565">IF(AND(D718="0503",G718="223",OR(E718="2118002",E718="2218002",E718="2338004",E718="2718002",E718="2928002",E718="3018002",E718="3118002",E718="3218002",E718="3418002",E718="3658002",E718="3718002",E718="3818002",E718="3948001",E718="4118002",E718="4218002",E718="4218001",E718="4318002",E718="4418002",E718="4618002")),"осв","")</f>
        <v/>
      </c>
      <c r="AK718" s="300" t="str">
        <f t="shared" ref="AK718:AK781" si="566">IF($D718="0107","выб","")</f>
        <v/>
      </c>
      <c r="AL718" s="300" t="str">
        <f t="shared" ref="AL718:AL781" si="567">IF(OR($D718="0409",$D718="0503"),"бла","")</f>
        <v/>
      </c>
      <c r="AM718" s="300" t="str">
        <f t="shared" ref="AM718:AM781" si="568">IF($G718="251","меж","")</f>
        <v/>
      </c>
      <c r="AN718" s="300" t="str">
        <f t="shared" ref="AN718:AN781" si="569">IF($D718="0501","жил","")</f>
        <v/>
      </c>
      <c r="AO718" s="300" t="str">
        <f t="shared" ref="AO718:AO781" si="570">IF($D718="1101","физ","")</f>
        <v/>
      </c>
      <c r="AP718" s="300" t="str">
        <f t="shared" ref="AP718:AP781" si="571">IF($D718="0408","тра","")</f>
        <v/>
      </c>
      <c r="AQ718" s="300" t="str">
        <f t="shared" ref="AQ718:AQ781" si="572">IF($D718="1001","пен","")</f>
        <v/>
      </c>
      <c r="AR718" s="306" t="str">
        <f t="shared" ref="AR718:AR781" si="573">IF(LEFT($E718,3)="795","рцп","")</f>
        <v/>
      </c>
      <c r="AS718" s="300" t="str">
        <f t="shared" ref="AS718:AS781" si="574">IF($F718="611","смз","")</f>
        <v/>
      </c>
      <c r="AT718" s="300" t="str">
        <f t="shared" ref="AT718:AT781" si="575">IF($F718="612","сиц","")</f>
        <v/>
      </c>
      <c r="AU718" s="192" t="str">
        <f t="shared" ref="AU718:AU781" si="576">IF(LEFT(B718,1)="9",LEFT(CONCATENATE(AJ718,AK718,AL718,AM718,AN718,AP718,AQ718,AR718,AS718,AT718,AO718,"рбс"),3),LEFT(CONCATENATE(O718,P718,Q718,R718,S718,T718,U718,V718,W718,X718,Y718,Z718,AA718,AB718,AC718,AD718,AE718,AF718,"рбс"),3))</f>
        <v>рбс</v>
      </c>
      <c r="AV718" s="192" t="e">
        <f t="shared" ref="AV718:AV781" si="577">CONCATENATE(AU718,B718,IF(C718="ЦП270","ЦП273",IF(AND(C718="ЦС300",LEFT(E718,3)="440"),"ЦС306",IF(AND(C718="ЦУ340",LEFT(E718,3)="440"),"ЦУ347",C718))),IF(ISNA(VLOOKUP(F718,спр_Платные,1,FALSE)),"общ","пла"),VLOOKUP(G718,спр_Индексации_ЭКР,3,FALSE))</f>
        <v>#N/A</v>
      </c>
      <c r="AW718" s="191">
        <f t="shared" ref="AW718:AW781" si="578">J718*$M718</f>
        <v>0</v>
      </c>
      <c r="AX718" s="191">
        <f t="shared" ref="AX718:AX781" si="579">K718*$M718</f>
        <v>0</v>
      </c>
      <c r="AY718" s="191">
        <f t="shared" ref="AY718:AY781" si="580">J718*$N718</f>
        <v>0</v>
      </c>
      <c r="AZ718" s="191">
        <f t="shared" ref="AZ718:AZ781" si="581">K718*$N718</f>
        <v>0</v>
      </c>
      <c r="BA718" s="193" t="e">
        <f t="shared" ref="BA718:BA781" si="582">VLOOKUP(G718,спр_Индексации_ЭКР,2,FALSE)</f>
        <v>#N/A</v>
      </c>
      <c r="BB718" s="193" t="e">
        <f t="shared" ref="BB718:BB781" si="583">VLOOKUP(G718,спр_Индексации_ЭКР,4,FALSE)</f>
        <v>#N/A</v>
      </c>
      <c r="BC718" s="193" t="e">
        <f t="shared" ref="BC718:BC781" si="584">VLOOKUP(G718,спр_Индексации_ЭКР,5,FALSE)</f>
        <v>#N/A</v>
      </c>
      <c r="BD718" s="191">
        <f t="shared" si="546"/>
        <v>0</v>
      </c>
      <c r="BE718" s="191" t="e">
        <f t="shared" ref="BE718:BE781" si="585">AZ718*$BA718</f>
        <v>#N/A</v>
      </c>
      <c r="BF718" s="210" t="e">
        <f t="shared" ref="BF718:BF781" si="586">BD718*BB718</f>
        <v>#N/A</v>
      </c>
      <c r="BG718" s="211" t="e">
        <f t="shared" ref="BG718:BG781" si="587">BF718*BC718</f>
        <v>#N/A</v>
      </c>
      <c r="BH718" s="289"/>
      <c r="BI718" s="289"/>
      <c r="BJ718" s="228"/>
      <c r="BK718" s="228"/>
      <c r="BL718" s="233" t="str">
        <f t="shared" ref="BL718:BL781" si="588">IF(LEFT(B718,1)="9",LEFT(D718,2),"")</f>
        <v>02</v>
      </c>
    </row>
    <row r="719" spans="1:64" ht="12" hidden="1" customHeight="1">
      <c r="A719" s="333" t="s">
        <v>691</v>
      </c>
      <c r="B719" s="381" t="s">
        <v>434</v>
      </c>
      <c r="C719" s="333" t="s">
        <v>663</v>
      </c>
      <c r="D719" s="381" t="s">
        <v>400</v>
      </c>
      <c r="E719" s="381" t="s">
        <v>884</v>
      </c>
      <c r="F719" s="381" t="s">
        <v>586</v>
      </c>
      <c r="G719" s="381" t="s">
        <v>1583</v>
      </c>
      <c r="H719" s="100" t="s">
        <v>653</v>
      </c>
      <c r="I719" s="381" t="s">
        <v>340</v>
      </c>
      <c r="J719" s="382">
        <v>11264</v>
      </c>
      <c r="K719" s="382">
        <v>0</v>
      </c>
      <c r="L719" s="191" t="str">
        <f t="shared" si="547"/>
        <v>909014210203802005118024400004</v>
      </c>
      <c r="M719" s="192">
        <f t="array" ref="M719">IF(COUNT(SEARCH(Удалить_Роспись_КВСР,$B719)*SEARCH(Удалить_Роспись_ПБС,$C719)*SEARCH(Удалить_Роспись_КФСР, $D719)*SEARCH(Удалить_Роспись_КЦСР,$E719)*SEARCH(Удалить_Роспись_КВР,$F719)*SEARCH(Удалить_Роспись_ЭК,$H719)*SEARCH(Удалить_Роспись_КР,$I719))&gt;0,0,1)</f>
        <v>0</v>
      </c>
      <c r="N719" s="192">
        <v>0</v>
      </c>
      <c r="O719" s="192" t="str">
        <f t="shared" si="548"/>
        <v/>
      </c>
      <c r="P719" s="192" t="str">
        <f t="shared" si="542"/>
        <v/>
      </c>
      <c r="Q719" s="300" t="str">
        <f t="shared" si="549"/>
        <v/>
      </c>
      <c r="R719" s="300" t="str">
        <f t="shared" si="550"/>
        <v/>
      </c>
      <c r="S719" s="300" t="str">
        <f t="shared" si="551"/>
        <v/>
      </c>
      <c r="T719" s="192" t="str">
        <f t="shared" si="552"/>
        <v/>
      </c>
      <c r="U719" s="303" t="str">
        <f t="shared" si="553"/>
        <v/>
      </c>
      <c r="V719" s="300" t="str">
        <f t="shared" si="554"/>
        <v/>
      </c>
      <c r="W719" s="192" t="str">
        <f t="shared" si="555"/>
        <v/>
      </c>
      <c r="X719" s="303" t="str">
        <f t="shared" si="556"/>
        <v/>
      </c>
      <c r="Y719" s="300" t="str">
        <f t="shared" si="557"/>
        <v/>
      </c>
      <c r="Z719" s="300" t="str">
        <f t="shared" si="558"/>
        <v/>
      </c>
      <c r="AA719" s="303" t="str">
        <f t="shared" si="559"/>
        <v/>
      </c>
      <c r="AB719" s="300" t="str">
        <f t="shared" si="560"/>
        <v/>
      </c>
      <c r="AC719" s="300" t="str">
        <f t="shared" si="561"/>
        <v/>
      </c>
      <c r="AD719" s="300" t="str">
        <f t="shared" si="562"/>
        <v/>
      </c>
      <c r="AE719" s="192" t="str">
        <f t="shared" si="563"/>
        <v/>
      </c>
      <c r="AF719" s="192" t="str">
        <f t="shared" si="564"/>
        <v/>
      </c>
      <c r="AG719" s="192"/>
      <c r="AJ719" s="300" t="str">
        <f t="shared" si="565"/>
        <v/>
      </c>
      <c r="AK719" s="300" t="str">
        <f t="shared" si="566"/>
        <v/>
      </c>
      <c r="AL719" s="300" t="str">
        <f t="shared" si="567"/>
        <v/>
      </c>
      <c r="AM719" s="300" t="str">
        <f t="shared" si="568"/>
        <v/>
      </c>
      <c r="AN719" s="300" t="str">
        <f t="shared" si="569"/>
        <v/>
      </c>
      <c r="AO719" s="300" t="str">
        <f t="shared" si="570"/>
        <v/>
      </c>
      <c r="AP719" s="300" t="str">
        <f t="shared" si="571"/>
        <v/>
      </c>
      <c r="AQ719" s="300" t="str">
        <f t="shared" si="572"/>
        <v/>
      </c>
      <c r="AR719" s="306" t="str">
        <f t="shared" si="573"/>
        <v/>
      </c>
      <c r="AS719" s="300" t="str">
        <f t="shared" si="574"/>
        <v/>
      </c>
      <c r="AT719" s="300" t="str">
        <f t="shared" si="575"/>
        <v/>
      </c>
      <c r="AU719" s="192" t="str">
        <f t="shared" si="576"/>
        <v>рбс</v>
      </c>
      <c r="AV719" s="192" t="e">
        <f t="shared" si="577"/>
        <v>#N/A</v>
      </c>
      <c r="AW719" s="191">
        <f t="shared" si="578"/>
        <v>0</v>
      </c>
      <c r="AX719" s="191">
        <f t="shared" si="579"/>
        <v>0</v>
      </c>
      <c r="AY719" s="191">
        <f t="shared" si="580"/>
        <v>0</v>
      </c>
      <c r="AZ719" s="191">
        <f t="shared" si="581"/>
        <v>0</v>
      </c>
      <c r="BA719" s="193" t="e">
        <f t="shared" si="582"/>
        <v>#N/A</v>
      </c>
      <c r="BB719" s="193" t="e">
        <f t="shared" si="583"/>
        <v>#N/A</v>
      </c>
      <c r="BC719" s="193" t="e">
        <f t="shared" si="584"/>
        <v>#N/A</v>
      </c>
      <c r="BD719" s="191">
        <f t="shared" si="546"/>
        <v>0</v>
      </c>
      <c r="BE719" s="191" t="e">
        <f t="shared" si="585"/>
        <v>#N/A</v>
      </c>
      <c r="BF719" s="210" t="e">
        <f t="shared" si="586"/>
        <v>#N/A</v>
      </c>
      <c r="BG719" s="211" t="e">
        <f t="shared" si="587"/>
        <v>#N/A</v>
      </c>
      <c r="BH719" s="289"/>
      <c r="BI719" s="289"/>
      <c r="BJ719" s="228"/>
      <c r="BK719" s="228"/>
      <c r="BL719" s="233" t="str">
        <f t="shared" si="588"/>
        <v>02</v>
      </c>
    </row>
    <row r="720" spans="1:64" ht="12" hidden="1" customHeight="1">
      <c r="A720" s="333" t="s">
        <v>691</v>
      </c>
      <c r="B720" s="381" t="s">
        <v>434</v>
      </c>
      <c r="C720" s="333" t="s">
        <v>663</v>
      </c>
      <c r="D720" s="381" t="s">
        <v>400</v>
      </c>
      <c r="E720" s="381" t="s">
        <v>907</v>
      </c>
      <c r="F720" s="381" t="s">
        <v>602</v>
      </c>
      <c r="G720" s="381" t="s">
        <v>1583</v>
      </c>
      <c r="H720" s="100" t="s">
        <v>653</v>
      </c>
      <c r="I720" s="381" t="s">
        <v>340</v>
      </c>
      <c r="J720" s="382">
        <v>46536.1</v>
      </c>
      <c r="K720" s="382">
        <v>28951.79</v>
      </c>
      <c r="L720" s="191" t="str">
        <f t="shared" si="547"/>
        <v>909014210203806005118012100004</v>
      </c>
      <c r="M720" s="192">
        <f t="array" ref="M720">IF(COUNT(SEARCH(Удалить_Роспись_КВСР,$B720)*SEARCH(Удалить_Роспись_ПБС,$C720)*SEARCH(Удалить_Роспись_КФСР, $D720)*SEARCH(Удалить_Роспись_КЦСР,$E720)*SEARCH(Удалить_Роспись_КВР,$F720)*SEARCH(Удалить_Роспись_ЭК,$H720)*SEARCH(Удалить_Роспись_КР,$I720))&gt;0,0,1)</f>
        <v>0</v>
      </c>
      <c r="N720" s="192">
        <v>0</v>
      </c>
      <c r="O720" s="192" t="str">
        <f t="shared" si="548"/>
        <v/>
      </c>
      <c r="P720" s="192" t="str">
        <f t="shared" si="542"/>
        <v/>
      </c>
      <c r="Q720" s="300" t="str">
        <f t="shared" si="549"/>
        <v/>
      </c>
      <c r="R720" s="300" t="str">
        <f t="shared" si="550"/>
        <v/>
      </c>
      <c r="S720" s="300" t="str">
        <f t="shared" si="551"/>
        <v/>
      </c>
      <c r="T720" s="192" t="str">
        <f t="shared" si="552"/>
        <v/>
      </c>
      <c r="U720" s="303" t="str">
        <f t="shared" si="553"/>
        <v/>
      </c>
      <c r="V720" s="300" t="str">
        <f t="shared" si="554"/>
        <v/>
      </c>
      <c r="W720" s="192" t="str">
        <f t="shared" si="555"/>
        <v/>
      </c>
      <c r="X720" s="303" t="str">
        <f t="shared" si="556"/>
        <v/>
      </c>
      <c r="Y720" s="300" t="str">
        <f t="shared" si="557"/>
        <v/>
      </c>
      <c r="Z720" s="300" t="str">
        <f t="shared" si="558"/>
        <v/>
      </c>
      <c r="AA720" s="303" t="str">
        <f t="shared" si="559"/>
        <v/>
      </c>
      <c r="AB720" s="300" t="str">
        <f t="shared" si="560"/>
        <v/>
      </c>
      <c r="AC720" s="300" t="str">
        <f t="shared" si="561"/>
        <v/>
      </c>
      <c r="AD720" s="300" t="str">
        <f t="shared" si="562"/>
        <v/>
      </c>
      <c r="AE720" s="192" t="str">
        <f t="shared" si="563"/>
        <v/>
      </c>
      <c r="AF720" s="192" t="str">
        <f t="shared" si="564"/>
        <v/>
      </c>
      <c r="AG720" s="192"/>
      <c r="AJ720" s="300" t="str">
        <f t="shared" si="565"/>
        <v/>
      </c>
      <c r="AK720" s="300" t="str">
        <f t="shared" si="566"/>
        <v/>
      </c>
      <c r="AL720" s="300" t="str">
        <f t="shared" si="567"/>
        <v/>
      </c>
      <c r="AM720" s="300" t="str">
        <f t="shared" si="568"/>
        <v/>
      </c>
      <c r="AN720" s="300" t="str">
        <f t="shared" si="569"/>
        <v/>
      </c>
      <c r="AO720" s="300" t="str">
        <f t="shared" si="570"/>
        <v/>
      </c>
      <c r="AP720" s="300" t="str">
        <f t="shared" si="571"/>
        <v/>
      </c>
      <c r="AQ720" s="300" t="str">
        <f t="shared" si="572"/>
        <v/>
      </c>
      <c r="AR720" s="306" t="str">
        <f t="shared" si="573"/>
        <v/>
      </c>
      <c r="AS720" s="300" t="str">
        <f t="shared" si="574"/>
        <v/>
      </c>
      <c r="AT720" s="300" t="str">
        <f t="shared" si="575"/>
        <v/>
      </c>
      <c r="AU720" s="192" t="str">
        <f t="shared" si="576"/>
        <v>рбс</v>
      </c>
      <c r="AV720" s="192" t="e">
        <f t="shared" si="577"/>
        <v>#N/A</v>
      </c>
      <c r="AW720" s="191">
        <f t="shared" si="578"/>
        <v>0</v>
      </c>
      <c r="AX720" s="191">
        <f t="shared" si="579"/>
        <v>0</v>
      </c>
      <c r="AY720" s="191">
        <f t="shared" si="580"/>
        <v>0</v>
      </c>
      <c r="AZ720" s="191">
        <f t="shared" si="581"/>
        <v>0</v>
      </c>
      <c r="BA720" s="193" t="e">
        <f t="shared" si="582"/>
        <v>#N/A</v>
      </c>
      <c r="BB720" s="193" t="e">
        <f t="shared" si="583"/>
        <v>#N/A</v>
      </c>
      <c r="BC720" s="193" t="e">
        <f t="shared" si="584"/>
        <v>#N/A</v>
      </c>
      <c r="BD720" s="191">
        <f t="shared" si="546"/>
        <v>0</v>
      </c>
      <c r="BE720" s="191" t="e">
        <f t="shared" si="585"/>
        <v>#N/A</v>
      </c>
      <c r="BF720" s="210" t="e">
        <f t="shared" si="586"/>
        <v>#N/A</v>
      </c>
      <c r="BG720" s="211" t="e">
        <f t="shared" si="587"/>
        <v>#N/A</v>
      </c>
      <c r="BH720" s="289"/>
      <c r="BI720" s="289"/>
      <c r="BJ720" s="228"/>
      <c r="BK720" s="228"/>
      <c r="BL720" s="233" t="str">
        <f t="shared" si="588"/>
        <v>02</v>
      </c>
    </row>
    <row r="721" spans="1:64" ht="12" hidden="1" customHeight="1">
      <c r="A721" s="333" t="s">
        <v>691</v>
      </c>
      <c r="B721" s="381" t="s">
        <v>434</v>
      </c>
      <c r="C721" s="333" t="s">
        <v>663</v>
      </c>
      <c r="D721" s="381" t="s">
        <v>400</v>
      </c>
      <c r="E721" s="381" t="s">
        <v>907</v>
      </c>
      <c r="F721" s="381" t="s">
        <v>873</v>
      </c>
      <c r="G721" s="381" t="s">
        <v>1583</v>
      </c>
      <c r="H721" s="100" t="s">
        <v>653</v>
      </c>
      <c r="I721" s="381" t="s">
        <v>340</v>
      </c>
      <c r="J721" s="382">
        <v>14053.9</v>
      </c>
      <c r="K721" s="382">
        <v>8742.7199999999993</v>
      </c>
      <c r="L721" s="191" t="str">
        <f t="shared" si="547"/>
        <v>909014210203806005118012900004</v>
      </c>
      <c r="M721" s="192">
        <f t="array" ref="M721">IF(COUNT(SEARCH(Удалить_Роспись_КВСР,$B721)*SEARCH(Удалить_Роспись_ПБС,$C721)*SEARCH(Удалить_Роспись_КФСР, $D721)*SEARCH(Удалить_Роспись_КЦСР,$E721)*SEARCH(Удалить_Роспись_КВР,$F721)*SEARCH(Удалить_Роспись_ЭК,$H721)*SEARCH(Удалить_Роспись_КР,$I721))&gt;0,0,1)</f>
        <v>0</v>
      </c>
      <c r="N721" s="192">
        <v>0</v>
      </c>
      <c r="O721" s="192" t="str">
        <f t="shared" si="548"/>
        <v/>
      </c>
      <c r="P721" s="192" t="str">
        <f t="shared" si="542"/>
        <v/>
      </c>
      <c r="Q721" s="300" t="str">
        <f t="shared" si="549"/>
        <v/>
      </c>
      <c r="R721" s="300" t="str">
        <f t="shared" si="550"/>
        <v/>
      </c>
      <c r="S721" s="300" t="str">
        <f t="shared" si="551"/>
        <v/>
      </c>
      <c r="T721" s="192" t="str">
        <f t="shared" si="552"/>
        <v/>
      </c>
      <c r="U721" s="303" t="str">
        <f t="shared" si="553"/>
        <v/>
      </c>
      <c r="V721" s="300" t="str">
        <f t="shared" si="554"/>
        <v/>
      </c>
      <c r="W721" s="192" t="str">
        <f t="shared" si="555"/>
        <v/>
      </c>
      <c r="X721" s="303" t="str">
        <f t="shared" si="556"/>
        <v/>
      </c>
      <c r="Y721" s="300" t="str">
        <f t="shared" si="557"/>
        <v/>
      </c>
      <c r="Z721" s="300" t="str">
        <f t="shared" si="558"/>
        <v/>
      </c>
      <c r="AA721" s="303" t="str">
        <f t="shared" si="559"/>
        <v/>
      </c>
      <c r="AB721" s="300" t="str">
        <f t="shared" si="560"/>
        <v/>
      </c>
      <c r="AC721" s="300" t="str">
        <f t="shared" si="561"/>
        <v/>
      </c>
      <c r="AD721" s="300" t="str">
        <f t="shared" si="562"/>
        <v/>
      </c>
      <c r="AE721" s="192" t="str">
        <f t="shared" si="563"/>
        <v/>
      </c>
      <c r="AF721" s="192" t="str">
        <f t="shared" si="564"/>
        <v/>
      </c>
      <c r="AG721" s="192"/>
      <c r="AJ721" s="300" t="str">
        <f t="shared" si="565"/>
        <v/>
      </c>
      <c r="AK721" s="300" t="str">
        <f t="shared" si="566"/>
        <v/>
      </c>
      <c r="AL721" s="300" t="str">
        <f t="shared" si="567"/>
        <v/>
      </c>
      <c r="AM721" s="300" t="str">
        <f t="shared" si="568"/>
        <v/>
      </c>
      <c r="AN721" s="300" t="str">
        <f t="shared" si="569"/>
        <v/>
      </c>
      <c r="AO721" s="300" t="str">
        <f t="shared" si="570"/>
        <v/>
      </c>
      <c r="AP721" s="300" t="str">
        <f t="shared" si="571"/>
        <v/>
      </c>
      <c r="AQ721" s="300" t="str">
        <f t="shared" si="572"/>
        <v/>
      </c>
      <c r="AR721" s="306" t="str">
        <f t="shared" si="573"/>
        <v/>
      </c>
      <c r="AS721" s="300" t="str">
        <f t="shared" si="574"/>
        <v/>
      </c>
      <c r="AT721" s="300" t="str">
        <f t="shared" si="575"/>
        <v/>
      </c>
      <c r="AU721" s="192" t="str">
        <f t="shared" si="576"/>
        <v>рбс</v>
      </c>
      <c r="AV721" s="192" t="e">
        <f t="shared" si="577"/>
        <v>#N/A</v>
      </c>
      <c r="AW721" s="191">
        <f t="shared" si="578"/>
        <v>0</v>
      </c>
      <c r="AX721" s="191">
        <f t="shared" si="579"/>
        <v>0</v>
      </c>
      <c r="AY721" s="191">
        <f t="shared" si="580"/>
        <v>0</v>
      </c>
      <c r="AZ721" s="191">
        <f t="shared" si="581"/>
        <v>0</v>
      </c>
      <c r="BA721" s="193" t="e">
        <f t="shared" si="582"/>
        <v>#N/A</v>
      </c>
      <c r="BB721" s="193" t="e">
        <f t="shared" si="583"/>
        <v>#N/A</v>
      </c>
      <c r="BC721" s="193" t="e">
        <f t="shared" si="584"/>
        <v>#N/A</v>
      </c>
      <c r="BD721" s="191">
        <f t="shared" si="546"/>
        <v>0</v>
      </c>
      <c r="BE721" s="191" t="e">
        <f t="shared" si="585"/>
        <v>#N/A</v>
      </c>
      <c r="BF721" s="210" t="e">
        <f t="shared" si="586"/>
        <v>#N/A</v>
      </c>
      <c r="BG721" s="211" t="e">
        <f t="shared" si="587"/>
        <v>#N/A</v>
      </c>
      <c r="BH721" s="289"/>
      <c r="BI721" s="289"/>
      <c r="BJ721" s="228"/>
      <c r="BK721" s="228"/>
      <c r="BL721" s="233" t="str">
        <f t="shared" si="588"/>
        <v>02</v>
      </c>
    </row>
    <row r="722" spans="1:64" ht="12" hidden="1" customHeight="1">
      <c r="A722" s="333" t="s">
        <v>691</v>
      </c>
      <c r="B722" s="381" t="s">
        <v>434</v>
      </c>
      <c r="C722" s="333" t="s">
        <v>663</v>
      </c>
      <c r="D722" s="381" t="s">
        <v>401</v>
      </c>
      <c r="E722" s="381" t="s">
        <v>1127</v>
      </c>
      <c r="F722" s="381" t="s">
        <v>586</v>
      </c>
      <c r="G722" s="381" t="s">
        <v>394</v>
      </c>
      <c r="H722" s="100" t="s">
        <v>653</v>
      </c>
      <c r="I722" s="381" t="s">
        <v>339</v>
      </c>
      <c r="J722" s="382">
        <v>13122</v>
      </c>
      <c r="K722" s="382">
        <v>0</v>
      </c>
      <c r="L722" s="191" t="str">
        <f t="shared" si="547"/>
        <v>909014210310342007412024422510</v>
      </c>
      <c r="M722" s="192">
        <f t="array" ref="M722">IF(COUNT(SEARCH(Удалить_Роспись_КВСР,$B722)*SEARCH(Удалить_Роспись_ПБС,$C722)*SEARCH(Удалить_Роспись_КФСР, $D722)*SEARCH(Удалить_Роспись_КЦСР,$E722)*SEARCH(Удалить_Роспись_КВР,$F722)*SEARCH(Удалить_Роспись_ЭК,$H722)*SEARCH(Удалить_Роспись_КР,$I722))&gt;0,0,1)</f>
        <v>0</v>
      </c>
      <c r="N722" s="192">
        <v>0</v>
      </c>
      <c r="O722" s="192" t="str">
        <f t="shared" si="548"/>
        <v/>
      </c>
      <c r="P722" s="192" t="str">
        <f t="shared" si="542"/>
        <v/>
      </c>
      <c r="Q722" s="300" t="str">
        <f t="shared" si="549"/>
        <v/>
      </c>
      <c r="R722" s="300" t="str">
        <f t="shared" si="550"/>
        <v/>
      </c>
      <c r="S722" s="300" t="str">
        <f t="shared" si="551"/>
        <v/>
      </c>
      <c r="T722" s="192" t="str">
        <f t="shared" si="552"/>
        <v/>
      </c>
      <c r="U722" s="303" t="str">
        <f t="shared" si="553"/>
        <v/>
      </c>
      <c r="V722" s="300" t="str">
        <f t="shared" si="554"/>
        <v/>
      </c>
      <c r="W722" s="192" t="str">
        <f t="shared" si="555"/>
        <v/>
      </c>
      <c r="X722" s="303" t="str">
        <f t="shared" si="556"/>
        <v/>
      </c>
      <c r="Y722" s="300" t="str">
        <f t="shared" si="557"/>
        <v/>
      </c>
      <c r="Z722" s="300" t="str">
        <f t="shared" si="558"/>
        <v/>
      </c>
      <c r="AA722" s="303" t="str">
        <f t="shared" si="559"/>
        <v/>
      </c>
      <c r="AB722" s="300" t="str">
        <f t="shared" si="560"/>
        <v/>
      </c>
      <c r="AC722" s="300" t="str">
        <f t="shared" si="561"/>
        <v/>
      </c>
      <c r="AD722" s="300" t="str">
        <f t="shared" si="562"/>
        <v/>
      </c>
      <c r="AE722" s="192" t="str">
        <f t="shared" si="563"/>
        <v/>
      </c>
      <c r="AF722" s="192" t="str">
        <f t="shared" si="564"/>
        <v/>
      </c>
      <c r="AG722" s="192"/>
      <c r="AJ722" s="300" t="str">
        <f t="shared" si="565"/>
        <v/>
      </c>
      <c r="AK722" s="300" t="str">
        <f t="shared" si="566"/>
        <v/>
      </c>
      <c r="AL722" s="300" t="str">
        <f t="shared" si="567"/>
        <v/>
      </c>
      <c r="AM722" s="300" t="str">
        <f t="shared" si="568"/>
        <v/>
      </c>
      <c r="AN722" s="300" t="str">
        <f t="shared" si="569"/>
        <v/>
      </c>
      <c r="AO722" s="300" t="str">
        <f t="shared" si="570"/>
        <v/>
      </c>
      <c r="AP722" s="300" t="str">
        <f t="shared" si="571"/>
        <v/>
      </c>
      <c r="AQ722" s="300" t="str">
        <f t="shared" si="572"/>
        <v/>
      </c>
      <c r="AR722" s="306" t="str">
        <f t="shared" si="573"/>
        <v/>
      </c>
      <c r="AS722" s="300" t="str">
        <f t="shared" si="574"/>
        <v/>
      </c>
      <c r="AT722" s="300" t="str">
        <f t="shared" si="575"/>
        <v/>
      </c>
      <c r="AU722" s="192" t="str">
        <f t="shared" si="576"/>
        <v>рбс</v>
      </c>
      <c r="AV722" s="192" t="str">
        <f t="shared" si="577"/>
        <v>рбс90901421общпро</v>
      </c>
      <c r="AW722" s="191">
        <f t="shared" si="578"/>
        <v>0</v>
      </c>
      <c r="AX722" s="191">
        <f t="shared" si="579"/>
        <v>0</v>
      </c>
      <c r="AY722" s="191">
        <f t="shared" si="580"/>
        <v>0</v>
      </c>
      <c r="AZ722" s="191">
        <f t="shared" si="581"/>
        <v>0</v>
      </c>
      <c r="BA722" s="193">
        <f t="shared" si="582"/>
        <v>1</v>
      </c>
      <c r="BB722" s="193">
        <f t="shared" si="583"/>
        <v>1</v>
      </c>
      <c r="BC722" s="193">
        <f t="shared" si="584"/>
        <v>1</v>
      </c>
      <c r="BD722" s="191">
        <f t="shared" si="546"/>
        <v>0</v>
      </c>
      <c r="BE722" s="191">
        <f t="shared" si="585"/>
        <v>0</v>
      </c>
      <c r="BF722" s="210">
        <f t="shared" si="586"/>
        <v>0</v>
      </c>
      <c r="BG722" s="211">
        <f t="shared" si="587"/>
        <v>0</v>
      </c>
      <c r="BH722" s="289"/>
      <c r="BI722" s="289"/>
      <c r="BJ722" s="228"/>
      <c r="BK722" s="228"/>
      <c r="BL722" s="233" t="str">
        <f t="shared" si="588"/>
        <v>03</v>
      </c>
    </row>
    <row r="723" spans="1:64" ht="12" customHeight="1">
      <c r="A723" s="333" t="s">
        <v>691</v>
      </c>
      <c r="B723" s="381" t="s">
        <v>434</v>
      </c>
      <c r="C723" s="333" t="s">
        <v>663</v>
      </c>
      <c r="D723" s="381" t="s">
        <v>401</v>
      </c>
      <c r="E723" s="381" t="s">
        <v>1128</v>
      </c>
      <c r="F723" s="381" t="s">
        <v>586</v>
      </c>
      <c r="G723" s="381" t="s">
        <v>394</v>
      </c>
      <c r="H723" s="100" t="s">
        <v>653</v>
      </c>
      <c r="I723" s="381" t="s">
        <v>505</v>
      </c>
      <c r="J723" s="382">
        <v>13122</v>
      </c>
      <c r="K723" s="382">
        <v>13122</v>
      </c>
      <c r="L723" s="191" t="str">
        <f t="shared" si="547"/>
        <v>909014210310342008001024422501</v>
      </c>
      <c r="M723" s="192">
        <f t="array" ref="M723">IF(COUNT(SEARCH(Удалить_Роспись_КВСР,$B723)*SEARCH(Удалить_Роспись_ПБС,$C723)*SEARCH(Удалить_Роспись_КФСР, $D723)*SEARCH(Удалить_Роспись_КЦСР,$E723)*SEARCH(Удалить_Роспись_КВР,$F723)*SEARCH(Удалить_Роспись_ЭК,$H723)*SEARCH(Удалить_Роспись_КР,$I723))&gt;0,0,1)</f>
        <v>1</v>
      </c>
      <c r="N723" s="192">
        <v>0</v>
      </c>
      <c r="O723" s="192" t="str">
        <f t="shared" si="548"/>
        <v/>
      </c>
      <c r="P723" s="192" t="str">
        <f t="shared" si="542"/>
        <v/>
      </c>
      <c r="Q723" s="300" t="str">
        <f t="shared" si="549"/>
        <v/>
      </c>
      <c r="R723" s="300" t="str">
        <f t="shared" si="550"/>
        <v/>
      </c>
      <c r="S723" s="300" t="str">
        <f t="shared" si="551"/>
        <v/>
      </c>
      <c r="T723" s="192" t="str">
        <f t="shared" si="552"/>
        <v/>
      </c>
      <c r="U723" s="303" t="str">
        <f t="shared" si="553"/>
        <v/>
      </c>
      <c r="V723" s="300" t="str">
        <f t="shared" si="554"/>
        <v/>
      </c>
      <c r="W723" s="192" t="str">
        <f t="shared" si="555"/>
        <v/>
      </c>
      <c r="X723" s="303" t="str">
        <f t="shared" si="556"/>
        <v/>
      </c>
      <c r="Y723" s="300" t="str">
        <f t="shared" si="557"/>
        <v/>
      </c>
      <c r="Z723" s="300" t="str">
        <f t="shared" si="558"/>
        <v/>
      </c>
      <c r="AA723" s="303" t="str">
        <f t="shared" si="559"/>
        <v/>
      </c>
      <c r="AB723" s="300" t="str">
        <f t="shared" si="560"/>
        <v/>
      </c>
      <c r="AC723" s="300" t="str">
        <f t="shared" si="561"/>
        <v/>
      </c>
      <c r="AD723" s="300" t="str">
        <f t="shared" si="562"/>
        <v/>
      </c>
      <c r="AE723" s="192" t="str">
        <f t="shared" si="563"/>
        <v/>
      </c>
      <c r="AF723" s="192" t="str">
        <f t="shared" si="564"/>
        <v/>
      </c>
      <c r="AG723" s="192"/>
      <c r="AJ723" s="300" t="str">
        <f t="shared" si="565"/>
        <v/>
      </c>
      <c r="AK723" s="300" t="str">
        <f t="shared" si="566"/>
        <v/>
      </c>
      <c r="AL723" s="300" t="str">
        <f t="shared" si="567"/>
        <v/>
      </c>
      <c r="AM723" s="300" t="str">
        <f t="shared" si="568"/>
        <v/>
      </c>
      <c r="AN723" s="300" t="str">
        <f t="shared" si="569"/>
        <v/>
      </c>
      <c r="AO723" s="300" t="str">
        <f t="shared" si="570"/>
        <v/>
      </c>
      <c r="AP723" s="300" t="str">
        <f t="shared" si="571"/>
        <v/>
      </c>
      <c r="AQ723" s="300" t="str">
        <f t="shared" si="572"/>
        <v/>
      </c>
      <c r="AR723" s="306" t="str">
        <f t="shared" si="573"/>
        <v/>
      </c>
      <c r="AS723" s="300" t="str">
        <f t="shared" si="574"/>
        <v/>
      </c>
      <c r="AT723" s="300" t="str">
        <f t="shared" si="575"/>
        <v/>
      </c>
      <c r="AU723" s="192" t="str">
        <f t="shared" si="576"/>
        <v>рбс</v>
      </c>
      <c r="AV723" s="192" t="str">
        <f t="shared" si="577"/>
        <v>рбс90901421общпро</v>
      </c>
      <c r="AW723" s="191">
        <f t="shared" si="578"/>
        <v>13122</v>
      </c>
      <c r="AX723" s="191">
        <f t="shared" si="579"/>
        <v>13122</v>
      </c>
      <c r="AY723" s="191">
        <f t="shared" si="580"/>
        <v>0</v>
      </c>
      <c r="AZ723" s="191">
        <f t="shared" si="581"/>
        <v>0</v>
      </c>
      <c r="BA723" s="193">
        <f t="shared" si="582"/>
        <v>1</v>
      </c>
      <c r="BB723" s="193">
        <f t="shared" si="583"/>
        <v>1</v>
      </c>
      <c r="BC723" s="193">
        <f t="shared" si="584"/>
        <v>1</v>
      </c>
      <c r="BD723" s="191">
        <f t="shared" si="546"/>
        <v>0</v>
      </c>
      <c r="BE723" s="191">
        <f t="shared" si="585"/>
        <v>0</v>
      </c>
      <c r="BF723" s="210">
        <f t="shared" si="586"/>
        <v>0</v>
      </c>
      <c r="BG723" s="211">
        <f t="shared" si="587"/>
        <v>0</v>
      </c>
      <c r="BH723" s="289"/>
      <c r="BI723" s="289"/>
      <c r="BJ723" s="228"/>
      <c r="BK723" s="228"/>
      <c r="BL723" s="233" t="str">
        <f t="shared" si="588"/>
        <v>03</v>
      </c>
    </row>
    <row r="724" spans="1:64" ht="12" customHeight="1">
      <c r="A724" s="333" t="s">
        <v>691</v>
      </c>
      <c r="B724" s="381" t="s">
        <v>434</v>
      </c>
      <c r="C724" s="333" t="s">
        <v>663</v>
      </c>
      <c r="D724" s="381" t="s">
        <v>401</v>
      </c>
      <c r="E724" s="381" t="s">
        <v>1129</v>
      </c>
      <c r="F724" s="381" t="s">
        <v>586</v>
      </c>
      <c r="G724" s="381" t="s">
        <v>394</v>
      </c>
      <c r="H724" s="100" t="s">
        <v>653</v>
      </c>
      <c r="I724" s="381" t="s">
        <v>505</v>
      </c>
      <c r="J724" s="382">
        <v>656.1</v>
      </c>
      <c r="K724" s="382">
        <v>656.1</v>
      </c>
      <c r="L724" s="191" t="str">
        <f t="shared" si="547"/>
        <v>90901421031034200S412024422501</v>
      </c>
      <c r="M724" s="192">
        <f t="array" ref="M724">IF(COUNT(SEARCH(Удалить_Роспись_КВСР,$B724)*SEARCH(Удалить_Роспись_ПБС,$C724)*SEARCH(Удалить_Роспись_КФСР, $D724)*SEARCH(Удалить_Роспись_КЦСР,$E724)*SEARCH(Удалить_Роспись_КВР,$F724)*SEARCH(Удалить_Роспись_ЭК,$H724)*SEARCH(Удалить_Роспись_КР,$I724))&gt;0,0,1)</f>
        <v>0</v>
      </c>
      <c r="N724" s="192">
        <v>0</v>
      </c>
      <c r="O724" s="192" t="str">
        <f t="shared" si="548"/>
        <v/>
      </c>
      <c r="P724" s="192" t="str">
        <f t="shared" ref="P724:P787" si="589">IF($E724="092Л000","воз","")</f>
        <v/>
      </c>
      <c r="Q724" s="300" t="str">
        <f t="shared" si="549"/>
        <v/>
      </c>
      <c r="R724" s="300" t="str">
        <f t="shared" si="550"/>
        <v/>
      </c>
      <c r="S724" s="300" t="str">
        <f t="shared" si="551"/>
        <v/>
      </c>
      <c r="T724" s="192" t="str">
        <f t="shared" si="552"/>
        <v/>
      </c>
      <c r="U724" s="303" t="str">
        <f t="shared" si="553"/>
        <v/>
      </c>
      <c r="V724" s="300" t="str">
        <f t="shared" si="554"/>
        <v/>
      </c>
      <c r="W724" s="192" t="str">
        <f t="shared" si="555"/>
        <v/>
      </c>
      <c r="X724" s="303" t="str">
        <f t="shared" si="556"/>
        <v/>
      </c>
      <c r="Y724" s="300" t="str">
        <f t="shared" si="557"/>
        <v/>
      </c>
      <c r="Z724" s="300" t="str">
        <f t="shared" si="558"/>
        <v/>
      </c>
      <c r="AA724" s="303" t="str">
        <f t="shared" si="559"/>
        <v/>
      </c>
      <c r="AB724" s="300" t="str">
        <f t="shared" si="560"/>
        <v/>
      </c>
      <c r="AC724" s="300" t="str">
        <f t="shared" si="561"/>
        <v/>
      </c>
      <c r="AD724" s="300" t="str">
        <f t="shared" si="562"/>
        <v/>
      </c>
      <c r="AE724" s="192" t="str">
        <f t="shared" si="563"/>
        <v/>
      </c>
      <c r="AF724" s="192" t="str">
        <f t="shared" si="564"/>
        <v/>
      </c>
      <c r="AG724" s="192"/>
      <c r="AJ724" s="300" t="str">
        <f t="shared" si="565"/>
        <v/>
      </c>
      <c r="AK724" s="300" t="str">
        <f t="shared" si="566"/>
        <v/>
      </c>
      <c r="AL724" s="300" t="str">
        <f t="shared" si="567"/>
        <v/>
      </c>
      <c r="AM724" s="300" t="str">
        <f t="shared" si="568"/>
        <v/>
      </c>
      <c r="AN724" s="300" t="str">
        <f t="shared" si="569"/>
        <v/>
      </c>
      <c r="AO724" s="300" t="str">
        <f t="shared" si="570"/>
        <v/>
      </c>
      <c r="AP724" s="300" t="str">
        <f t="shared" si="571"/>
        <v/>
      </c>
      <c r="AQ724" s="300" t="str">
        <f t="shared" si="572"/>
        <v/>
      </c>
      <c r="AR724" s="306" t="str">
        <f t="shared" si="573"/>
        <v/>
      </c>
      <c r="AS724" s="300" t="str">
        <f t="shared" si="574"/>
        <v/>
      </c>
      <c r="AT724" s="300" t="str">
        <f t="shared" si="575"/>
        <v/>
      </c>
      <c r="AU724" s="192" t="str">
        <f t="shared" si="576"/>
        <v>рбс</v>
      </c>
      <c r="AV724" s="192" t="str">
        <f t="shared" si="577"/>
        <v>рбс90901421общпро</v>
      </c>
      <c r="AW724" s="191">
        <f t="shared" si="578"/>
        <v>0</v>
      </c>
      <c r="AX724" s="191">
        <f t="shared" si="579"/>
        <v>0</v>
      </c>
      <c r="AY724" s="191">
        <f t="shared" si="580"/>
        <v>0</v>
      </c>
      <c r="AZ724" s="191">
        <f t="shared" si="581"/>
        <v>0</v>
      </c>
      <c r="BA724" s="193">
        <f t="shared" si="582"/>
        <v>1</v>
      </c>
      <c r="BB724" s="193">
        <f t="shared" si="583"/>
        <v>1</v>
      </c>
      <c r="BC724" s="193">
        <f t="shared" si="584"/>
        <v>1</v>
      </c>
      <c r="BD724" s="191">
        <f t="shared" si="546"/>
        <v>0</v>
      </c>
      <c r="BE724" s="191">
        <f t="shared" si="585"/>
        <v>0</v>
      </c>
      <c r="BF724" s="210">
        <f t="shared" si="586"/>
        <v>0</v>
      </c>
      <c r="BG724" s="211">
        <f t="shared" si="587"/>
        <v>0</v>
      </c>
      <c r="BH724" s="289"/>
      <c r="BI724" s="289"/>
      <c r="BJ724" s="228"/>
      <c r="BK724" s="228"/>
      <c r="BL724" s="233" t="str">
        <f t="shared" si="588"/>
        <v>03</v>
      </c>
    </row>
    <row r="725" spans="1:64" ht="12" hidden="1" customHeight="1">
      <c r="A725" s="333" t="s">
        <v>691</v>
      </c>
      <c r="B725" s="381" t="s">
        <v>434</v>
      </c>
      <c r="C725" s="333" t="s">
        <v>663</v>
      </c>
      <c r="D725" s="381" t="s">
        <v>462</v>
      </c>
      <c r="E725" s="381" t="s">
        <v>1130</v>
      </c>
      <c r="F725" s="381" t="s">
        <v>586</v>
      </c>
      <c r="G725" s="381" t="s">
        <v>394</v>
      </c>
      <c r="H725" s="100" t="s">
        <v>653</v>
      </c>
      <c r="I725" s="381" t="s">
        <v>339</v>
      </c>
      <c r="J725" s="382">
        <v>1050000</v>
      </c>
      <c r="K725" s="382">
        <v>0</v>
      </c>
      <c r="L725" s="191" t="str">
        <f t="shared" si="547"/>
        <v>909014210409341007393024422510</v>
      </c>
      <c r="M725" s="192">
        <f t="array" ref="M725">IF(COUNT(SEARCH(Удалить_Роспись_КВСР,$B725)*SEARCH(Удалить_Роспись_ПБС,$C725)*SEARCH(Удалить_Роспись_КФСР, $D725)*SEARCH(Удалить_Роспись_КЦСР,$E725)*SEARCH(Удалить_Роспись_КВР,$F725)*SEARCH(Удалить_Роспись_ЭК,$H725)*SEARCH(Удалить_Роспись_КР,$I725))&gt;0,0,1)</f>
        <v>0</v>
      </c>
      <c r="N725" s="192">
        <v>0</v>
      </c>
      <c r="O725" s="192" t="str">
        <f t="shared" si="548"/>
        <v/>
      </c>
      <c r="P725" s="192" t="str">
        <f t="shared" si="589"/>
        <v/>
      </c>
      <c r="Q725" s="300" t="str">
        <f t="shared" si="549"/>
        <v/>
      </c>
      <c r="R725" s="300" t="str">
        <f t="shared" si="550"/>
        <v/>
      </c>
      <c r="S725" s="300" t="str">
        <f t="shared" si="551"/>
        <v/>
      </c>
      <c r="T725" s="192" t="str">
        <f t="shared" si="552"/>
        <v/>
      </c>
      <c r="U725" s="303" t="str">
        <f t="shared" si="553"/>
        <v/>
      </c>
      <c r="V725" s="300" t="str">
        <f t="shared" si="554"/>
        <v/>
      </c>
      <c r="W725" s="192" t="str">
        <f t="shared" si="555"/>
        <v/>
      </c>
      <c r="X725" s="303" t="str">
        <f t="shared" si="556"/>
        <v/>
      </c>
      <c r="Y725" s="300" t="str">
        <f t="shared" si="557"/>
        <v/>
      </c>
      <c r="Z725" s="300" t="str">
        <f t="shared" si="558"/>
        <v/>
      </c>
      <c r="AA725" s="303" t="str">
        <f t="shared" si="559"/>
        <v/>
      </c>
      <c r="AB725" s="300" t="str">
        <f t="shared" si="560"/>
        <v/>
      </c>
      <c r="AC725" s="300" t="str">
        <f t="shared" si="561"/>
        <v/>
      </c>
      <c r="AD725" s="300" t="str">
        <f t="shared" si="562"/>
        <v/>
      </c>
      <c r="AE725" s="192" t="str">
        <f t="shared" si="563"/>
        <v/>
      </c>
      <c r="AF725" s="192" t="str">
        <f t="shared" si="564"/>
        <v/>
      </c>
      <c r="AG725" s="192"/>
      <c r="AJ725" s="300" t="str">
        <f t="shared" si="565"/>
        <v/>
      </c>
      <c r="AK725" s="300" t="str">
        <f t="shared" si="566"/>
        <v/>
      </c>
      <c r="AL725" s="300" t="str">
        <f t="shared" si="567"/>
        <v>бла</v>
      </c>
      <c r="AM725" s="300" t="str">
        <f t="shared" si="568"/>
        <v/>
      </c>
      <c r="AN725" s="300" t="str">
        <f t="shared" si="569"/>
        <v/>
      </c>
      <c r="AO725" s="300" t="str">
        <f t="shared" si="570"/>
        <v/>
      </c>
      <c r="AP725" s="300" t="str">
        <f t="shared" si="571"/>
        <v/>
      </c>
      <c r="AQ725" s="300" t="str">
        <f t="shared" si="572"/>
        <v/>
      </c>
      <c r="AR725" s="306" t="str">
        <f t="shared" si="573"/>
        <v/>
      </c>
      <c r="AS725" s="300" t="str">
        <f t="shared" si="574"/>
        <v/>
      </c>
      <c r="AT725" s="300" t="str">
        <f t="shared" si="575"/>
        <v/>
      </c>
      <c r="AU725" s="192" t="str">
        <f t="shared" si="576"/>
        <v>бла</v>
      </c>
      <c r="AV725" s="192" t="str">
        <f t="shared" si="577"/>
        <v>бла90901421общпро</v>
      </c>
      <c r="AW725" s="191">
        <f t="shared" si="578"/>
        <v>0</v>
      </c>
      <c r="AX725" s="191">
        <f t="shared" si="579"/>
        <v>0</v>
      </c>
      <c r="AY725" s="191">
        <f t="shared" si="580"/>
        <v>0</v>
      </c>
      <c r="AZ725" s="191">
        <f t="shared" si="581"/>
        <v>0</v>
      </c>
      <c r="BA725" s="193">
        <f t="shared" si="582"/>
        <v>1</v>
      </c>
      <c r="BB725" s="193">
        <f t="shared" si="583"/>
        <v>1</v>
      </c>
      <c r="BC725" s="193">
        <f t="shared" si="584"/>
        <v>1</v>
      </c>
      <c r="BD725" s="191">
        <f t="shared" si="546"/>
        <v>0</v>
      </c>
      <c r="BE725" s="191">
        <f t="shared" si="585"/>
        <v>0</v>
      </c>
      <c r="BF725" s="210">
        <f t="shared" si="586"/>
        <v>0</v>
      </c>
      <c r="BG725" s="211">
        <f t="shared" si="587"/>
        <v>0</v>
      </c>
      <c r="BH725" s="289"/>
      <c r="BI725" s="289"/>
      <c r="BJ725" s="228"/>
      <c r="BK725" s="228"/>
      <c r="BL725" s="233" t="str">
        <f t="shared" si="588"/>
        <v>04</v>
      </c>
    </row>
    <row r="726" spans="1:64" ht="12" customHeight="1">
      <c r="A726" s="333" t="s">
        <v>691</v>
      </c>
      <c r="B726" s="381" t="s">
        <v>434</v>
      </c>
      <c r="C726" s="333" t="s">
        <v>663</v>
      </c>
      <c r="D726" s="381" t="s">
        <v>462</v>
      </c>
      <c r="E726" s="381" t="s">
        <v>1131</v>
      </c>
      <c r="F726" s="381" t="s">
        <v>586</v>
      </c>
      <c r="G726" s="381" t="s">
        <v>394</v>
      </c>
      <c r="H726" s="100" t="s">
        <v>653</v>
      </c>
      <c r="I726" s="381" t="s">
        <v>505</v>
      </c>
      <c r="J726" s="382">
        <v>70200</v>
      </c>
      <c r="K726" s="382">
        <v>0</v>
      </c>
      <c r="L726" s="191" t="str">
        <f t="shared" si="547"/>
        <v>909014210409341008001024422501</v>
      </c>
      <c r="M726" s="192">
        <f t="array" ref="M726">IF(COUNT(SEARCH(Удалить_Роспись_КВСР,$B726)*SEARCH(Удалить_Роспись_ПБС,$C726)*SEARCH(Удалить_Роспись_КФСР, $D726)*SEARCH(Удалить_Роспись_КЦСР,$E726)*SEARCH(Удалить_Роспись_КВР,$F726)*SEARCH(Удалить_Роспись_ЭК,$H726)*SEARCH(Удалить_Роспись_КР,$I726))&gt;0,0,1)</f>
        <v>1</v>
      </c>
      <c r="N726" s="192">
        <v>0</v>
      </c>
      <c r="O726" s="192" t="str">
        <f t="shared" si="548"/>
        <v/>
      </c>
      <c r="P726" s="192" t="str">
        <f t="shared" si="589"/>
        <v/>
      </c>
      <c r="Q726" s="300" t="str">
        <f t="shared" si="549"/>
        <v/>
      </c>
      <c r="R726" s="300" t="str">
        <f t="shared" si="550"/>
        <v/>
      </c>
      <c r="S726" s="300" t="str">
        <f t="shared" si="551"/>
        <v/>
      </c>
      <c r="T726" s="192" t="str">
        <f t="shared" si="552"/>
        <v/>
      </c>
      <c r="U726" s="303" t="str">
        <f t="shared" si="553"/>
        <v/>
      </c>
      <c r="V726" s="300" t="str">
        <f t="shared" si="554"/>
        <v/>
      </c>
      <c r="W726" s="192" t="str">
        <f t="shared" si="555"/>
        <v/>
      </c>
      <c r="X726" s="303" t="str">
        <f t="shared" si="556"/>
        <v/>
      </c>
      <c r="Y726" s="300" t="str">
        <f t="shared" si="557"/>
        <v/>
      </c>
      <c r="Z726" s="300" t="str">
        <f t="shared" si="558"/>
        <v/>
      </c>
      <c r="AA726" s="303" t="str">
        <f t="shared" si="559"/>
        <v/>
      </c>
      <c r="AB726" s="300" t="str">
        <f t="shared" si="560"/>
        <v/>
      </c>
      <c r="AC726" s="300" t="str">
        <f t="shared" si="561"/>
        <v/>
      </c>
      <c r="AD726" s="300" t="str">
        <f t="shared" si="562"/>
        <v/>
      </c>
      <c r="AE726" s="192" t="str">
        <f t="shared" si="563"/>
        <v/>
      </c>
      <c r="AF726" s="192" t="str">
        <f t="shared" si="564"/>
        <v/>
      </c>
      <c r="AG726" s="192"/>
      <c r="AJ726" s="300" t="str">
        <f t="shared" si="565"/>
        <v/>
      </c>
      <c r="AK726" s="300" t="str">
        <f t="shared" si="566"/>
        <v/>
      </c>
      <c r="AL726" s="300" t="str">
        <f t="shared" si="567"/>
        <v>бла</v>
      </c>
      <c r="AM726" s="300" t="str">
        <f t="shared" si="568"/>
        <v/>
      </c>
      <c r="AN726" s="300" t="str">
        <f t="shared" si="569"/>
        <v/>
      </c>
      <c r="AO726" s="300" t="str">
        <f t="shared" si="570"/>
        <v/>
      </c>
      <c r="AP726" s="300" t="str">
        <f t="shared" si="571"/>
        <v/>
      </c>
      <c r="AQ726" s="300" t="str">
        <f t="shared" si="572"/>
        <v/>
      </c>
      <c r="AR726" s="306" t="str">
        <f t="shared" si="573"/>
        <v/>
      </c>
      <c r="AS726" s="300" t="str">
        <f t="shared" si="574"/>
        <v/>
      </c>
      <c r="AT726" s="300" t="str">
        <f t="shared" si="575"/>
        <v/>
      </c>
      <c r="AU726" s="192" t="str">
        <f t="shared" si="576"/>
        <v>бла</v>
      </c>
      <c r="AV726" s="192" t="str">
        <f t="shared" si="577"/>
        <v>бла90901421общпро</v>
      </c>
      <c r="AW726" s="191">
        <f t="shared" si="578"/>
        <v>70200</v>
      </c>
      <c r="AX726" s="191">
        <f t="shared" si="579"/>
        <v>0</v>
      </c>
      <c r="AY726" s="191">
        <f t="shared" si="580"/>
        <v>0</v>
      </c>
      <c r="AZ726" s="191">
        <f t="shared" si="581"/>
        <v>0</v>
      </c>
      <c r="BA726" s="193">
        <f t="shared" si="582"/>
        <v>1</v>
      </c>
      <c r="BB726" s="193">
        <f t="shared" si="583"/>
        <v>1</v>
      </c>
      <c r="BC726" s="193">
        <f t="shared" si="584"/>
        <v>1</v>
      </c>
      <c r="BD726" s="191">
        <f t="shared" si="546"/>
        <v>0</v>
      </c>
      <c r="BE726" s="191">
        <f t="shared" si="585"/>
        <v>0</v>
      </c>
      <c r="BF726" s="210">
        <f t="shared" si="586"/>
        <v>0</v>
      </c>
      <c r="BG726" s="211">
        <f t="shared" si="587"/>
        <v>0</v>
      </c>
      <c r="BH726" s="289"/>
      <c r="BI726" s="289"/>
      <c r="BJ726" s="228"/>
      <c r="BK726" s="228"/>
      <c r="BL726" s="233" t="str">
        <f t="shared" si="588"/>
        <v>04</v>
      </c>
    </row>
    <row r="727" spans="1:64" ht="12" customHeight="1">
      <c r="A727" s="333" t="s">
        <v>691</v>
      </c>
      <c r="B727" s="381" t="s">
        <v>434</v>
      </c>
      <c r="C727" s="333" t="s">
        <v>663</v>
      </c>
      <c r="D727" s="381" t="s">
        <v>462</v>
      </c>
      <c r="E727" s="381" t="s">
        <v>1132</v>
      </c>
      <c r="F727" s="381" t="s">
        <v>586</v>
      </c>
      <c r="G727" s="381" t="s">
        <v>394</v>
      </c>
      <c r="H727" s="100" t="s">
        <v>653</v>
      </c>
      <c r="I727" s="381" t="s">
        <v>505</v>
      </c>
      <c r="J727" s="382">
        <v>10500</v>
      </c>
      <c r="K727" s="382">
        <v>5435</v>
      </c>
      <c r="L727" s="191" t="str">
        <f t="shared" si="547"/>
        <v>90901421040934100S393024422501</v>
      </c>
      <c r="M727" s="192">
        <f t="array" ref="M727">IF(COUNT(SEARCH(Удалить_Роспись_КВСР,$B727)*SEARCH(Удалить_Роспись_ПБС,$C727)*SEARCH(Удалить_Роспись_КФСР, $D727)*SEARCH(Удалить_Роспись_КЦСР,$E727)*SEARCH(Удалить_Роспись_КВР,$F727)*SEARCH(Удалить_Роспись_ЭК,$H727)*SEARCH(Удалить_Роспись_КР,$I727))&gt;0,0,1)</f>
        <v>0</v>
      </c>
      <c r="N727" s="192">
        <v>0</v>
      </c>
      <c r="O727" s="192" t="str">
        <f t="shared" si="548"/>
        <v/>
      </c>
      <c r="P727" s="192" t="str">
        <f t="shared" si="589"/>
        <v/>
      </c>
      <c r="Q727" s="300" t="str">
        <f t="shared" si="549"/>
        <v/>
      </c>
      <c r="R727" s="300" t="str">
        <f t="shared" si="550"/>
        <v/>
      </c>
      <c r="S727" s="300" t="str">
        <f t="shared" si="551"/>
        <v/>
      </c>
      <c r="T727" s="192" t="str">
        <f t="shared" si="552"/>
        <v/>
      </c>
      <c r="U727" s="303" t="str">
        <f t="shared" si="553"/>
        <v/>
      </c>
      <c r="V727" s="300" t="str">
        <f t="shared" si="554"/>
        <v/>
      </c>
      <c r="W727" s="192" t="str">
        <f t="shared" si="555"/>
        <v/>
      </c>
      <c r="X727" s="303" t="str">
        <f t="shared" si="556"/>
        <v/>
      </c>
      <c r="Y727" s="300" t="str">
        <f t="shared" si="557"/>
        <v/>
      </c>
      <c r="Z727" s="300" t="str">
        <f t="shared" si="558"/>
        <v/>
      </c>
      <c r="AA727" s="303" t="str">
        <f t="shared" si="559"/>
        <v/>
      </c>
      <c r="AB727" s="300" t="str">
        <f t="shared" si="560"/>
        <v/>
      </c>
      <c r="AC727" s="300" t="str">
        <f t="shared" si="561"/>
        <v/>
      </c>
      <c r="AD727" s="300" t="str">
        <f t="shared" si="562"/>
        <v/>
      </c>
      <c r="AE727" s="192" t="str">
        <f t="shared" si="563"/>
        <v/>
      </c>
      <c r="AF727" s="192" t="str">
        <f t="shared" si="564"/>
        <v/>
      </c>
      <c r="AG727" s="192"/>
      <c r="AJ727" s="300" t="str">
        <f t="shared" si="565"/>
        <v/>
      </c>
      <c r="AK727" s="300" t="str">
        <f t="shared" si="566"/>
        <v/>
      </c>
      <c r="AL727" s="300" t="str">
        <f t="shared" si="567"/>
        <v>бла</v>
      </c>
      <c r="AM727" s="300" t="str">
        <f t="shared" si="568"/>
        <v/>
      </c>
      <c r="AN727" s="300" t="str">
        <f t="shared" si="569"/>
        <v/>
      </c>
      <c r="AO727" s="300" t="str">
        <f t="shared" si="570"/>
        <v/>
      </c>
      <c r="AP727" s="300" t="str">
        <f t="shared" si="571"/>
        <v/>
      </c>
      <c r="AQ727" s="300" t="str">
        <f t="shared" si="572"/>
        <v/>
      </c>
      <c r="AR727" s="306" t="str">
        <f t="shared" si="573"/>
        <v/>
      </c>
      <c r="AS727" s="300" t="str">
        <f t="shared" si="574"/>
        <v/>
      </c>
      <c r="AT727" s="300" t="str">
        <f t="shared" si="575"/>
        <v/>
      </c>
      <c r="AU727" s="192" t="str">
        <f t="shared" si="576"/>
        <v>бла</v>
      </c>
      <c r="AV727" s="192" t="str">
        <f t="shared" si="577"/>
        <v>бла90901421общпро</v>
      </c>
      <c r="AW727" s="191">
        <f t="shared" si="578"/>
        <v>0</v>
      </c>
      <c r="AX727" s="191">
        <f t="shared" si="579"/>
        <v>0</v>
      </c>
      <c r="AY727" s="191">
        <f t="shared" si="580"/>
        <v>0</v>
      </c>
      <c r="AZ727" s="191">
        <f t="shared" si="581"/>
        <v>0</v>
      </c>
      <c r="BA727" s="193">
        <f t="shared" si="582"/>
        <v>1</v>
      </c>
      <c r="BB727" s="193">
        <f t="shared" si="583"/>
        <v>1</v>
      </c>
      <c r="BC727" s="193">
        <f t="shared" si="584"/>
        <v>1</v>
      </c>
      <c r="BD727" s="191">
        <f t="shared" si="546"/>
        <v>0</v>
      </c>
      <c r="BE727" s="191">
        <f t="shared" si="585"/>
        <v>0</v>
      </c>
      <c r="BF727" s="210">
        <f t="shared" si="586"/>
        <v>0</v>
      </c>
      <c r="BG727" s="211">
        <f t="shared" si="587"/>
        <v>0</v>
      </c>
      <c r="BH727" s="289"/>
      <c r="BI727" s="289"/>
      <c r="BJ727" s="228"/>
      <c r="BK727" s="228"/>
      <c r="BL727" s="233" t="str">
        <f t="shared" si="588"/>
        <v>04</v>
      </c>
    </row>
    <row r="728" spans="1:64" ht="12" customHeight="1">
      <c r="A728" s="333" t="s">
        <v>691</v>
      </c>
      <c r="B728" s="381" t="s">
        <v>434</v>
      </c>
      <c r="C728" s="333" t="s">
        <v>663</v>
      </c>
      <c r="D728" s="381" t="s">
        <v>403</v>
      </c>
      <c r="E728" s="381" t="s">
        <v>1133</v>
      </c>
      <c r="F728" s="381" t="s">
        <v>607</v>
      </c>
      <c r="G728" s="381" t="s">
        <v>394</v>
      </c>
      <c r="H728" s="100" t="s">
        <v>653</v>
      </c>
      <c r="I728" s="381" t="s">
        <v>505</v>
      </c>
      <c r="J728" s="382">
        <v>54800</v>
      </c>
      <c r="K728" s="382">
        <v>4391.8500000000004</v>
      </c>
      <c r="L728" s="191" t="str">
        <f t="shared" si="547"/>
        <v>909014210501343008000024322501</v>
      </c>
      <c r="M728" s="192">
        <f t="array" ref="M728">IF(COUNT(SEARCH(Удалить_Роспись_КВСР,$B728)*SEARCH(Удалить_Роспись_ПБС,$C728)*SEARCH(Удалить_Роспись_КФСР, $D728)*SEARCH(Удалить_Роспись_КЦСР,$E728)*SEARCH(Удалить_Роспись_КВР,$F728)*SEARCH(Удалить_Роспись_ЭК,$H728)*SEARCH(Удалить_Роспись_КР,$I728))&gt;0,0,1)</f>
        <v>1</v>
      </c>
      <c r="N728" s="192">
        <v>0</v>
      </c>
      <c r="O728" s="192" t="str">
        <f t="shared" si="548"/>
        <v/>
      </c>
      <c r="P728" s="192" t="str">
        <f t="shared" si="589"/>
        <v/>
      </c>
      <c r="Q728" s="300" t="str">
        <f t="shared" si="549"/>
        <v/>
      </c>
      <c r="R728" s="300" t="str">
        <f t="shared" si="550"/>
        <v/>
      </c>
      <c r="S728" s="300" t="str">
        <f t="shared" si="551"/>
        <v/>
      </c>
      <c r="T728" s="192" t="str">
        <f t="shared" si="552"/>
        <v/>
      </c>
      <c r="U728" s="303" t="str">
        <f t="shared" si="553"/>
        <v/>
      </c>
      <c r="V728" s="300" t="str">
        <f t="shared" si="554"/>
        <v/>
      </c>
      <c r="W728" s="192" t="str">
        <f t="shared" si="555"/>
        <v/>
      </c>
      <c r="X728" s="303" t="str">
        <f t="shared" si="556"/>
        <v/>
      </c>
      <c r="Y728" s="300" t="str">
        <f t="shared" si="557"/>
        <v/>
      </c>
      <c r="Z728" s="300" t="str">
        <f t="shared" si="558"/>
        <v/>
      </c>
      <c r="AA728" s="303" t="str">
        <f t="shared" si="559"/>
        <v/>
      </c>
      <c r="AB728" s="300" t="str">
        <f t="shared" si="560"/>
        <v/>
      </c>
      <c r="AC728" s="300" t="str">
        <f t="shared" si="561"/>
        <v/>
      </c>
      <c r="AD728" s="300" t="str">
        <f t="shared" si="562"/>
        <v/>
      </c>
      <c r="AE728" s="192" t="str">
        <f t="shared" si="563"/>
        <v/>
      </c>
      <c r="AF728" s="192" t="str">
        <f t="shared" si="564"/>
        <v/>
      </c>
      <c r="AG728" s="192"/>
      <c r="AJ728" s="300" t="str">
        <f t="shared" si="565"/>
        <v/>
      </c>
      <c r="AK728" s="300" t="str">
        <f t="shared" si="566"/>
        <v/>
      </c>
      <c r="AL728" s="300" t="str">
        <f t="shared" si="567"/>
        <v/>
      </c>
      <c r="AM728" s="300" t="str">
        <f t="shared" si="568"/>
        <v/>
      </c>
      <c r="AN728" s="300" t="str">
        <f t="shared" si="569"/>
        <v>жил</v>
      </c>
      <c r="AO728" s="300" t="str">
        <f t="shared" si="570"/>
        <v/>
      </c>
      <c r="AP728" s="300" t="str">
        <f t="shared" si="571"/>
        <v/>
      </c>
      <c r="AQ728" s="300" t="str">
        <f t="shared" si="572"/>
        <v/>
      </c>
      <c r="AR728" s="306" t="str">
        <f t="shared" si="573"/>
        <v/>
      </c>
      <c r="AS728" s="300" t="str">
        <f t="shared" si="574"/>
        <v/>
      </c>
      <c r="AT728" s="300" t="str">
        <f t="shared" si="575"/>
        <v/>
      </c>
      <c r="AU728" s="192" t="str">
        <f t="shared" si="576"/>
        <v>жил</v>
      </c>
      <c r="AV728" s="192" t="str">
        <f t="shared" si="577"/>
        <v>жил90901421общпро</v>
      </c>
      <c r="AW728" s="191">
        <f t="shared" si="578"/>
        <v>54800</v>
      </c>
      <c r="AX728" s="191">
        <f t="shared" si="579"/>
        <v>4391.8500000000004</v>
      </c>
      <c r="AY728" s="191">
        <f t="shared" si="580"/>
        <v>0</v>
      </c>
      <c r="AZ728" s="191">
        <f t="shared" si="581"/>
        <v>0</v>
      </c>
      <c r="BA728" s="193">
        <f t="shared" si="582"/>
        <v>1</v>
      </c>
      <c r="BB728" s="193">
        <f t="shared" si="583"/>
        <v>1</v>
      </c>
      <c r="BC728" s="193">
        <f t="shared" si="584"/>
        <v>1</v>
      </c>
      <c r="BD728" s="191">
        <f t="shared" si="546"/>
        <v>0</v>
      </c>
      <c r="BE728" s="191">
        <f t="shared" si="585"/>
        <v>0</v>
      </c>
      <c r="BF728" s="210">
        <f t="shared" si="586"/>
        <v>0</v>
      </c>
      <c r="BG728" s="211">
        <f t="shared" si="587"/>
        <v>0</v>
      </c>
      <c r="BH728" s="289"/>
      <c r="BI728" s="289"/>
      <c r="BJ728" s="228"/>
      <c r="BK728" s="228"/>
      <c r="BL728" s="233" t="str">
        <f t="shared" si="588"/>
        <v>05</v>
      </c>
    </row>
    <row r="729" spans="1:64" ht="12" customHeight="1">
      <c r="A729" s="333" t="s">
        <v>691</v>
      </c>
      <c r="B729" s="381" t="s">
        <v>434</v>
      </c>
      <c r="C729" s="333" t="s">
        <v>663</v>
      </c>
      <c r="D729" s="381" t="s">
        <v>404</v>
      </c>
      <c r="E729" s="381" t="s">
        <v>896</v>
      </c>
      <c r="F729" s="381" t="s">
        <v>586</v>
      </c>
      <c r="G729" s="381" t="s">
        <v>389</v>
      </c>
      <c r="H729" s="100" t="s">
        <v>653</v>
      </c>
      <c r="I729" s="381" t="s">
        <v>505</v>
      </c>
      <c r="J729" s="382">
        <v>10578</v>
      </c>
      <c r="K729" s="382">
        <v>2792.5</v>
      </c>
      <c r="L729" s="191" t="str">
        <f t="shared" si="547"/>
        <v>90901421050290900Ш000024422601</v>
      </c>
      <c r="M729" s="192">
        <f t="array" ref="M729">IF(COUNT(SEARCH(Удалить_Роспись_КВСР,$B729)*SEARCH(Удалить_Роспись_ПБС,$C729)*SEARCH(Удалить_Роспись_КФСР, $D729)*SEARCH(Удалить_Роспись_КЦСР,$E729)*SEARCH(Удалить_Роспись_КВР,$F729)*SEARCH(Удалить_Роспись_ЭК,$H729)*SEARCH(Удалить_Роспись_КР,$I729))&gt;0,0,1)</f>
        <v>1</v>
      </c>
      <c r="N729" s="192">
        <f>IF(COUNT(SEARCH(Удалить_Индекс_КВСР,$B729)*SEARCH(Удалить_Индекс_ПБС,$C729)*SEARCH(Удалить_Индекс_КФСР,$D729)*SEARCH(Удалить_Индекс_КЦСР,$E729)*SEARCH(Удалить_Индекс_КВР,$F729)*SEARCH(Удалить_Индекс_ЭК,$H729)*SEARCH(Удалить_Индекс_КР,$I729))&gt;0,0,1)</f>
        <v>1</v>
      </c>
      <c r="O729" s="192" t="str">
        <f t="shared" si="548"/>
        <v/>
      </c>
      <c r="P729" s="192" t="str">
        <f t="shared" si="589"/>
        <v/>
      </c>
      <c r="Q729" s="300" t="str">
        <f t="shared" si="549"/>
        <v/>
      </c>
      <c r="R729" s="300" t="str">
        <f t="shared" si="550"/>
        <v/>
      </c>
      <c r="S729" s="300" t="str">
        <f t="shared" si="551"/>
        <v/>
      </c>
      <c r="T729" s="192" t="str">
        <f t="shared" si="552"/>
        <v/>
      </c>
      <c r="U729" s="303" t="str">
        <f t="shared" si="553"/>
        <v/>
      </c>
      <c r="V729" s="300" t="str">
        <f t="shared" si="554"/>
        <v/>
      </c>
      <c r="W729" s="192" t="str">
        <f t="shared" si="555"/>
        <v/>
      </c>
      <c r="X729" s="303" t="str">
        <f t="shared" si="556"/>
        <v/>
      </c>
      <c r="Y729" s="300" t="str">
        <f t="shared" si="557"/>
        <v/>
      </c>
      <c r="Z729" s="300" t="str">
        <f t="shared" si="558"/>
        <v/>
      </c>
      <c r="AA729" s="303" t="str">
        <f t="shared" si="559"/>
        <v/>
      </c>
      <c r="AB729" s="300" t="str">
        <f t="shared" si="560"/>
        <v/>
      </c>
      <c r="AC729" s="300" t="str">
        <f t="shared" si="561"/>
        <v/>
      </c>
      <c r="AD729" s="300" t="str">
        <f t="shared" si="562"/>
        <v/>
      </c>
      <c r="AE729" s="192" t="str">
        <f t="shared" si="563"/>
        <v/>
      </c>
      <c r="AF729" s="192" t="str">
        <f t="shared" si="564"/>
        <v/>
      </c>
      <c r="AG729" s="192"/>
      <c r="AJ729" s="300" t="str">
        <f t="shared" si="565"/>
        <v/>
      </c>
      <c r="AK729" s="300" t="str">
        <f t="shared" si="566"/>
        <v/>
      </c>
      <c r="AL729" s="300" t="str">
        <f t="shared" si="567"/>
        <v/>
      </c>
      <c r="AM729" s="300" t="str">
        <f t="shared" si="568"/>
        <v/>
      </c>
      <c r="AN729" s="300" t="str">
        <f t="shared" si="569"/>
        <v/>
      </c>
      <c r="AO729" s="300" t="str">
        <f t="shared" si="570"/>
        <v/>
      </c>
      <c r="AP729" s="300" t="str">
        <f t="shared" si="571"/>
        <v/>
      </c>
      <c r="AQ729" s="300" t="str">
        <f t="shared" si="572"/>
        <v/>
      </c>
      <c r="AR729" s="306" t="str">
        <f t="shared" si="573"/>
        <v/>
      </c>
      <c r="AS729" s="300" t="str">
        <f t="shared" si="574"/>
        <v/>
      </c>
      <c r="AT729" s="300" t="str">
        <f t="shared" si="575"/>
        <v/>
      </c>
      <c r="AU729" s="192" t="str">
        <f t="shared" si="576"/>
        <v>рбс</v>
      </c>
      <c r="AV729" s="192" t="str">
        <f t="shared" si="577"/>
        <v>рбс90901421общпро</v>
      </c>
      <c r="AW729" s="191">
        <f t="shared" si="578"/>
        <v>10578</v>
      </c>
      <c r="AX729" s="191">
        <f t="shared" si="579"/>
        <v>2792.5</v>
      </c>
      <c r="AY729" s="191">
        <f t="shared" si="580"/>
        <v>10578</v>
      </c>
      <c r="AZ729" s="191">
        <f t="shared" si="581"/>
        <v>2792.5</v>
      </c>
      <c r="BA729" s="193">
        <f t="shared" si="582"/>
        <v>1</v>
      </c>
      <c r="BB729" s="193">
        <f t="shared" si="583"/>
        <v>1</v>
      </c>
      <c r="BC729" s="193">
        <f t="shared" si="584"/>
        <v>1</v>
      </c>
      <c r="BD729" s="519">
        <f>IF(ISNA(BA729),0,AY729*$BA729)</f>
        <v>10578</v>
      </c>
      <c r="BE729" s="191">
        <f t="shared" si="585"/>
        <v>2792.5</v>
      </c>
      <c r="BF729" s="210">
        <f t="shared" si="586"/>
        <v>10578</v>
      </c>
      <c r="BG729" s="211">
        <f t="shared" si="587"/>
        <v>10578</v>
      </c>
      <c r="BH729" s="289"/>
      <c r="BI729" s="289"/>
      <c r="BJ729" s="228"/>
      <c r="BK729" s="228"/>
      <c r="BL729" s="233" t="str">
        <f t="shared" si="588"/>
        <v>05</v>
      </c>
    </row>
    <row r="730" spans="1:64" ht="12" customHeight="1">
      <c r="A730" s="333" t="s">
        <v>691</v>
      </c>
      <c r="B730" s="381" t="s">
        <v>434</v>
      </c>
      <c r="C730" s="333" t="s">
        <v>663</v>
      </c>
      <c r="D730" s="381" t="s">
        <v>406</v>
      </c>
      <c r="E730" s="381" t="s">
        <v>1134</v>
      </c>
      <c r="F730" s="381" t="s">
        <v>586</v>
      </c>
      <c r="G730" s="381" t="s">
        <v>394</v>
      </c>
      <c r="H730" s="100" t="s">
        <v>653</v>
      </c>
      <c r="I730" s="381" t="s">
        <v>505</v>
      </c>
      <c r="J730" s="382">
        <v>126300</v>
      </c>
      <c r="K730" s="382">
        <v>83230.02</v>
      </c>
      <c r="L730" s="191" t="str">
        <f t="shared" si="547"/>
        <v>909014210503341008002024422501</v>
      </c>
      <c r="M730" s="192">
        <f t="array" ref="M730">IF(COUNT(SEARCH(Удалить_Роспись_КВСР,$B730)*SEARCH(Удалить_Роспись_ПБС,$C730)*SEARCH(Удалить_Роспись_КФСР, $D730)*SEARCH(Удалить_Роспись_КЦСР,$E730)*SEARCH(Удалить_Роспись_КВР,$F730)*SEARCH(Удалить_Роспись_ЭК,$H730)*SEARCH(Удалить_Роспись_КР,$I730))&gt;0,0,1)</f>
        <v>1</v>
      </c>
      <c r="N730" s="192">
        <v>0</v>
      </c>
      <c r="O730" s="192" t="str">
        <f t="shared" si="548"/>
        <v/>
      </c>
      <c r="P730" s="192" t="str">
        <f t="shared" si="589"/>
        <v/>
      </c>
      <c r="Q730" s="300" t="str">
        <f t="shared" si="549"/>
        <v/>
      </c>
      <c r="R730" s="300" t="str">
        <f t="shared" si="550"/>
        <v/>
      </c>
      <c r="S730" s="300" t="str">
        <f t="shared" si="551"/>
        <v/>
      </c>
      <c r="T730" s="192" t="str">
        <f t="shared" si="552"/>
        <v/>
      </c>
      <c r="U730" s="303" t="str">
        <f t="shared" si="553"/>
        <v/>
      </c>
      <c r="V730" s="300" t="str">
        <f t="shared" si="554"/>
        <v/>
      </c>
      <c r="W730" s="192" t="str">
        <f t="shared" si="555"/>
        <v/>
      </c>
      <c r="X730" s="303" t="str">
        <f t="shared" si="556"/>
        <v/>
      </c>
      <c r="Y730" s="300" t="str">
        <f t="shared" si="557"/>
        <v/>
      </c>
      <c r="Z730" s="300" t="str">
        <f t="shared" si="558"/>
        <v/>
      </c>
      <c r="AA730" s="303" t="str">
        <f t="shared" si="559"/>
        <v/>
      </c>
      <c r="AB730" s="300" t="str">
        <f t="shared" si="560"/>
        <v/>
      </c>
      <c r="AC730" s="300" t="str">
        <f t="shared" si="561"/>
        <v/>
      </c>
      <c r="AD730" s="300" t="str">
        <f t="shared" si="562"/>
        <v/>
      </c>
      <c r="AE730" s="192" t="str">
        <f t="shared" si="563"/>
        <v/>
      </c>
      <c r="AF730" s="192" t="str">
        <f t="shared" si="564"/>
        <v/>
      </c>
      <c r="AG730" s="192"/>
      <c r="AJ730" s="300" t="str">
        <f t="shared" si="565"/>
        <v/>
      </c>
      <c r="AK730" s="300" t="str">
        <f t="shared" si="566"/>
        <v/>
      </c>
      <c r="AL730" s="300" t="str">
        <f t="shared" si="567"/>
        <v>бла</v>
      </c>
      <c r="AM730" s="300" t="str">
        <f t="shared" si="568"/>
        <v/>
      </c>
      <c r="AN730" s="300" t="str">
        <f t="shared" si="569"/>
        <v/>
      </c>
      <c r="AO730" s="300" t="str">
        <f t="shared" si="570"/>
        <v/>
      </c>
      <c r="AP730" s="300" t="str">
        <f t="shared" si="571"/>
        <v/>
      </c>
      <c r="AQ730" s="300" t="str">
        <f t="shared" si="572"/>
        <v/>
      </c>
      <c r="AR730" s="306" t="str">
        <f t="shared" si="573"/>
        <v/>
      </c>
      <c r="AS730" s="300" t="str">
        <f t="shared" si="574"/>
        <v/>
      </c>
      <c r="AT730" s="300" t="str">
        <f t="shared" si="575"/>
        <v/>
      </c>
      <c r="AU730" s="192" t="str">
        <f t="shared" si="576"/>
        <v>бла</v>
      </c>
      <c r="AV730" s="192" t="str">
        <f t="shared" si="577"/>
        <v>бла90901421общпро</v>
      </c>
      <c r="AW730" s="191">
        <f t="shared" si="578"/>
        <v>126300</v>
      </c>
      <c r="AX730" s="191">
        <f t="shared" si="579"/>
        <v>83230.02</v>
      </c>
      <c r="AY730" s="191">
        <f t="shared" si="580"/>
        <v>0</v>
      </c>
      <c r="AZ730" s="191">
        <f t="shared" si="581"/>
        <v>0</v>
      </c>
      <c r="BA730" s="193">
        <f t="shared" si="582"/>
        <v>1</v>
      </c>
      <c r="BB730" s="193">
        <f t="shared" si="583"/>
        <v>1</v>
      </c>
      <c r="BC730" s="193">
        <f t="shared" si="584"/>
        <v>1</v>
      </c>
      <c r="BD730" s="191">
        <f t="shared" si="546"/>
        <v>0</v>
      </c>
      <c r="BE730" s="191">
        <f t="shared" si="585"/>
        <v>0</v>
      </c>
      <c r="BF730" s="210">
        <f t="shared" si="586"/>
        <v>0</v>
      </c>
      <c r="BG730" s="211">
        <f t="shared" si="587"/>
        <v>0</v>
      </c>
      <c r="BH730" s="289"/>
      <c r="BI730" s="289"/>
      <c r="BJ730" s="228"/>
      <c r="BK730" s="228"/>
      <c r="BL730" s="233" t="str">
        <f t="shared" si="588"/>
        <v>05</v>
      </c>
    </row>
    <row r="731" spans="1:64" ht="12" customHeight="1">
      <c r="A731" s="333" t="s">
        <v>691</v>
      </c>
      <c r="B731" s="381" t="s">
        <v>434</v>
      </c>
      <c r="C731" s="333" t="s">
        <v>663</v>
      </c>
      <c r="D731" s="381" t="s">
        <v>406</v>
      </c>
      <c r="E731" s="381" t="s">
        <v>1134</v>
      </c>
      <c r="F731" s="381" t="s">
        <v>586</v>
      </c>
      <c r="G731" s="381" t="s">
        <v>397</v>
      </c>
      <c r="H731" s="100" t="s">
        <v>653</v>
      </c>
      <c r="I731" s="381" t="s">
        <v>505</v>
      </c>
      <c r="J731" s="382">
        <v>84843.9</v>
      </c>
      <c r="K731" s="382">
        <v>40000</v>
      </c>
      <c r="L731" s="191" t="str">
        <f t="shared" si="547"/>
        <v>909014210503341008002024434001</v>
      </c>
      <c r="M731" s="192">
        <f t="array" ref="M731">IF(COUNT(SEARCH(Удалить_Роспись_КВСР,$B731)*SEARCH(Удалить_Роспись_ПБС,$C731)*SEARCH(Удалить_Роспись_КФСР, $D731)*SEARCH(Удалить_Роспись_КЦСР,$E731)*SEARCH(Удалить_Роспись_КВР,$F731)*SEARCH(Удалить_Роспись_ЭК,$H731)*SEARCH(Удалить_Роспись_КР,$I731))&gt;0,0,1)</f>
        <v>1</v>
      </c>
      <c r="N731" s="192">
        <v>0</v>
      </c>
      <c r="O731" s="192" t="str">
        <f t="shared" si="548"/>
        <v/>
      </c>
      <c r="P731" s="192" t="str">
        <f t="shared" si="589"/>
        <v/>
      </c>
      <c r="Q731" s="300" t="str">
        <f t="shared" si="549"/>
        <v/>
      </c>
      <c r="R731" s="300" t="str">
        <f t="shared" si="550"/>
        <v/>
      </c>
      <c r="S731" s="300" t="str">
        <f t="shared" si="551"/>
        <v/>
      </c>
      <c r="T731" s="192" t="str">
        <f t="shared" si="552"/>
        <v/>
      </c>
      <c r="U731" s="303" t="str">
        <f t="shared" si="553"/>
        <v/>
      </c>
      <c r="V731" s="300" t="str">
        <f t="shared" si="554"/>
        <v/>
      </c>
      <c r="W731" s="192" t="str">
        <f t="shared" si="555"/>
        <v/>
      </c>
      <c r="X731" s="303" t="str">
        <f t="shared" si="556"/>
        <v/>
      </c>
      <c r="Y731" s="300" t="str">
        <f t="shared" si="557"/>
        <v/>
      </c>
      <c r="Z731" s="300" t="str">
        <f t="shared" si="558"/>
        <v/>
      </c>
      <c r="AA731" s="303" t="str">
        <f t="shared" si="559"/>
        <v/>
      </c>
      <c r="AB731" s="300" t="str">
        <f t="shared" si="560"/>
        <v/>
      </c>
      <c r="AC731" s="300" t="str">
        <f t="shared" si="561"/>
        <v/>
      </c>
      <c r="AD731" s="300" t="str">
        <f t="shared" si="562"/>
        <v/>
      </c>
      <c r="AE731" s="192" t="str">
        <f t="shared" si="563"/>
        <v/>
      </c>
      <c r="AF731" s="192" t="str">
        <f t="shared" si="564"/>
        <v/>
      </c>
      <c r="AG731" s="192"/>
      <c r="AJ731" s="300" t="str">
        <f t="shared" si="565"/>
        <v/>
      </c>
      <c r="AK731" s="300" t="str">
        <f t="shared" si="566"/>
        <v/>
      </c>
      <c r="AL731" s="300" t="str">
        <f t="shared" si="567"/>
        <v>бла</v>
      </c>
      <c r="AM731" s="300" t="str">
        <f t="shared" si="568"/>
        <v/>
      </c>
      <c r="AN731" s="300" t="str">
        <f t="shared" si="569"/>
        <v/>
      </c>
      <c r="AO731" s="300" t="str">
        <f t="shared" si="570"/>
        <v/>
      </c>
      <c r="AP731" s="300" t="str">
        <f t="shared" si="571"/>
        <v/>
      </c>
      <c r="AQ731" s="300" t="str">
        <f t="shared" si="572"/>
        <v/>
      </c>
      <c r="AR731" s="306" t="str">
        <f t="shared" si="573"/>
        <v/>
      </c>
      <c r="AS731" s="300" t="str">
        <f t="shared" si="574"/>
        <v/>
      </c>
      <c r="AT731" s="300" t="str">
        <f t="shared" si="575"/>
        <v/>
      </c>
      <c r="AU731" s="192" t="str">
        <f t="shared" si="576"/>
        <v>бла</v>
      </c>
      <c r="AV731" s="192" t="str">
        <f t="shared" si="577"/>
        <v>бла90901421общпро</v>
      </c>
      <c r="AW731" s="191">
        <f t="shared" si="578"/>
        <v>84843.9</v>
      </c>
      <c r="AX731" s="191">
        <f t="shared" si="579"/>
        <v>40000</v>
      </c>
      <c r="AY731" s="191">
        <f t="shared" si="580"/>
        <v>0</v>
      </c>
      <c r="AZ731" s="191">
        <f t="shared" si="581"/>
        <v>0</v>
      </c>
      <c r="BA731" s="193">
        <f t="shared" si="582"/>
        <v>1</v>
      </c>
      <c r="BB731" s="193">
        <f t="shared" si="583"/>
        <v>1</v>
      </c>
      <c r="BC731" s="193">
        <f t="shared" si="584"/>
        <v>1</v>
      </c>
      <c r="BD731" s="191">
        <f t="shared" si="546"/>
        <v>0</v>
      </c>
      <c r="BE731" s="191">
        <f t="shared" si="585"/>
        <v>0</v>
      </c>
      <c r="BF731" s="210">
        <f t="shared" si="586"/>
        <v>0</v>
      </c>
      <c r="BG731" s="211">
        <f t="shared" si="587"/>
        <v>0</v>
      </c>
      <c r="BH731" s="289"/>
      <c r="BI731" s="289"/>
      <c r="BJ731" s="228"/>
      <c r="BK731" s="228"/>
      <c r="BL731" s="233" t="str">
        <f t="shared" si="588"/>
        <v>05</v>
      </c>
    </row>
    <row r="732" spans="1:64" ht="12" customHeight="1">
      <c r="A732" s="333" t="s">
        <v>691</v>
      </c>
      <c r="B732" s="381" t="s">
        <v>434</v>
      </c>
      <c r="C732" s="333" t="s">
        <v>663</v>
      </c>
      <c r="D732" s="381" t="s">
        <v>406</v>
      </c>
      <c r="E732" s="381" t="s">
        <v>1135</v>
      </c>
      <c r="F732" s="381" t="s">
        <v>586</v>
      </c>
      <c r="G732" s="381" t="s">
        <v>394</v>
      </c>
      <c r="H732" s="100" t="s">
        <v>653</v>
      </c>
      <c r="I732" s="381" t="s">
        <v>505</v>
      </c>
      <c r="J732" s="382">
        <v>180000</v>
      </c>
      <c r="K732" s="382">
        <v>133443.25</v>
      </c>
      <c r="L732" s="191" t="str">
        <f t="shared" si="547"/>
        <v>909014210503341008003024422501</v>
      </c>
      <c r="M732" s="192">
        <f t="array" ref="M732">IF(COUNT(SEARCH(Удалить_Роспись_КВСР,$B732)*SEARCH(Удалить_Роспись_ПБС,$C732)*SEARCH(Удалить_Роспись_КФСР, $D732)*SEARCH(Удалить_Роспись_КЦСР,$E732)*SEARCH(Удалить_Роспись_КВР,$F732)*SEARCH(Удалить_Роспись_ЭК,$H732)*SEARCH(Удалить_Роспись_КР,$I732))&gt;0,0,1)</f>
        <v>1</v>
      </c>
      <c r="N732" s="192">
        <v>0</v>
      </c>
      <c r="O732" s="192" t="str">
        <f t="shared" si="548"/>
        <v/>
      </c>
      <c r="P732" s="192" t="str">
        <f t="shared" si="589"/>
        <v/>
      </c>
      <c r="Q732" s="300" t="str">
        <f t="shared" si="549"/>
        <v/>
      </c>
      <c r="R732" s="300" t="str">
        <f t="shared" si="550"/>
        <v/>
      </c>
      <c r="S732" s="300" t="str">
        <f t="shared" si="551"/>
        <v/>
      </c>
      <c r="T732" s="192" t="str">
        <f t="shared" si="552"/>
        <v/>
      </c>
      <c r="U732" s="303" t="str">
        <f t="shared" si="553"/>
        <v/>
      </c>
      <c r="V732" s="300" t="str">
        <f t="shared" si="554"/>
        <v/>
      </c>
      <c r="W732" s="192" t="str">
        <f t="shared" si="555"/>
        <v/>
      </c>
      <c r="X732" s="303" t="str">
        <f t="shared" si="556"/>
        <v/>
      </c>
      <c r="Y732" s="300" t="str">
        <f t="shared" si="557"/>
        <v/>
      </c>
      <c r="Z732" s="300" t="str">
        <f t="shared" si="558"/>
        <v/>
      </c>
      <c r="AA732" s="303" t="str">
        <f t="shared" si="559"/>
        <v/>
      </c>
      <c r="AB732" s="300" t="str">
        <f t="shared" si="560"/>
        <v/>
      </c>
      <c r="AC732" s="300" t="str">
        <f t="shared" si="561"/>
        <v/>
      </c>
      <c r="AD732" s="300" t="str">
        <f t="shared" si="562"/>
        <v/>
      </c>
      <c r="AE732" s="192" t="str">
        <f t="shared" si="563"/>
        <v/>
      </c>
      <c r="AF732" s="192" t="str">
        <f t="shared" si="564"/>
        <v/>
      </c>
      <c r="AG732" s="192"/>
      <c r="AJ732" s="300" t="str">
        <f t="shared" si="565"/>
        <v/>
      </c>
      <c r="AK732" s="300" t="str">
        <f t="shared" si="566"/>
        <v/>
      </c>
      <c r="AL732" s="300" t="str">
        <f t="shared" si="567"/>
        <v>бла</v>
      </c>
      <c r="AM732" s="300" t="str">
        <f t="shared" si="568"/>
        <v/>
      </c>
      <c r="AN732" s="300" t="str">
        <f t="shared" si="569"/>
        <v/>
      </c>
      <c r="AO732" s="300" t="str">
        <f t="shared" si="570"/>
        <v/>
      </c>
      <c r="AP732" s="300" t="str">
        <f t="shared" si="571"/>
        <v/>
      </c>
      <c r="AQ732" s="300" t="str">
        <f t="shared" si="572"/>
        <v/>
      </c>
      <c r="AR732" s="306" t="str">
        <f t="shared" si="573"/>
        <v/>
      </c>
      <c r="AS732" s="300" t="str">
        <f t="shared" si="574"/>
        <v/>
      </c>
      <c r="AT732" s="300" t="str">
        <f t="shared" si="575"/>
        <v/>
      </c>
      <c r="AU732" s="192" t="str">
        <f t="shared" si="576"/>
        <v>бла</v>
      </c>
      <c r="AV732" s="192" t="str">
        <f t="shared" si="577"/>
        <v>бла90901421общпро</v>
      </c>
      <c r="AW732" s="191">
        <f t="shared" si="578"/>
        <v>180000</v>
      </c>
      <c r="AX732" s="191">
        <f t="shared" si="579"/>
        <v>133443.25</v>
      </c>
      <c r="AY732" s="191">
        <f t="shared" si="580"/>
        <v>0</v>
      </c>
      <c r="AZ732" s="191">
        <f t="shared" si="581"/>
        <v>0</v>
      </c>
      <c r="BA732" s="193">
        <f t="shared" si="582"/>
        <v>1</v>
      </c>
      <c r="BB732" s="193">
        <f t="shared" si="583"/>
        <v>1</v>
      </c>
      <c r="BC732" s="193">
        <f t="shared" si="584"/>
        <v>1</v>
      </c>
      <c r="BD732" s="191">
        <f t="shared" si="546"/>
        <v>0</v>
      </c>
      <c r="BE732" s="191">
        <f t="shared" si="585"/>
        <v>0</v>
      </c>
      <c r="BF732" s="210">
        <f t="shared" si="586"/>
        <v>0</v>
      </c>
      <c r="BG732" s="211">
        <f t="shared" si="587"/>
        <v>0</v>
      </c>
      <c r="BH732" s="289"/>
      <c r="BI732" s="289"/>
      <c r="BJ732" s="228"/>
      <c r="BK732" s="228"/>
      <c r="BL732" s="233" t="str">
        <f t="shared" si="588"/>
        <v>05</v>
      </c>
    </row>
    <row r="733" spans="1:64" ht="12" customHeight="1">
      <c r="A733" s="333" t="s">
        <v>691</v>
      </c>
      <c r="B733" s="381" t="s">
        <v>434</v>
      </c>
      <c r="C733" s="333" t="s">
        <v>663</v>
      </c>
      <c r="D733" s="381" t="s">
        <v>406</v>
      </c>
      <c r="E733" s="381" t="s">
        <v>1135</v>
      </c>
      <c r="F733" s="381" t="s">
        <v>586</v>
      </c>
      <c r="G733" s="381" t="s">
        <v>397</v>
      </c>
      <c r="H733" s="100" t="s">
        <v>653</v>
      </c>
      <c r="I733" s="381" t="s">
        <v>505</v>
      </c>
      <c r="J733" s="382">
        <v>60700</v>
      </c>
      <c r="K733" s="382">
        <v>0</v>
      </c>
      <c r="L733" s="191" t="str">
        <f t="shared" si="547"/>
        <v>909014210503341008003024434001</v>
      </c>
      <c r="M733" s="192">
        <f t="array" ref="M733">IF(COUNT(SEARCH(Удалить_Роспись_КВСР,$B733)*SEARCH(Удалить_Роспись_ПБС,$C733)*SEARCH(Удалить_Роспись_КФСР, $D733)*SEARCH(Удалить_Роспись_КЦСР,$E733)*SEARCH(Удалить_Роспись_КВР,$F733)*SEARCH(Удалить_Роспись_ЭК,$H733)*SEARCH(Удалить_Роспись_КР,$I733))&gt;0,0,1)</f>
        <v>1</v>
      </c>
      <c r="N733" s="192">
        <v>0</v>
      </c>
      <c r="O733" s="192" t="str">
        <f t="shared" si="548"/>
        <v/>
      </c>
      <c r="P733" s="192" t="str">
        <f t="shared" si="589"/>
        <v/>
      </c>
      <c r="Q733" s="300" t="str">
        <f t="shared" si="549"/>
        <v/>
      </c>
      <c r="R733" s="300" t="str">
        <f t="shared" si="550"/>
        <v/>
      </c>
      <c r="S733" s="300" t="str">
        <f t="shared" si="551"/>
        <v/>
      </c>
      <c r="T733" s="192" t="str">
        <f t="shared" si="552"/>
        <v/>
      </c>
      <c r="U733" s="303" t="str">
        <f t="shared" si="553"/>
        <v/>
      </c>
      <c r="V733" s="300" t="str">
        <f t="shared" si="554"/>
        <v/>
      </c>
      <c r="W733" s="192" t="str">
        <f t="shared" si="555"/>
        <v/>
      </c>
      <c r="X733" s="303" t="str">
        <f t="shared" si="556"/>
        <v/>
      </c>
      <c r="Y733" s="300" t="str">
        <f t="shared" si="557"/>
        <v/>
      </c>
      <c r="Z733" s="300" t="str">
        <f t="shared" si="558"/>
        <v/>
      </c>
      <c r="AA733" s="303" t="str">
        <f t="shared" si="559"/>
        <v/>
      </c>
      <c r="AB733" s="300" t="str">
        <f t="shared" si="560"/>
        <v/>
      </c>
      <c r="AC733" s="300" t="str">
        <f t="shared" si="561"/>
        <v/>
      </c>
      <c r="AD733" s="300" t="str">
        <f t="shared" si="562"/>
        <v/>
      </c>
      <c r="AE733" s="192" t="str">
        <f t="shared" si="563"/>
        <v/>
      </c>
      <c r="AF733" s="192" t="str">
        <f t="shared" si="564"/>
        <v/>
      </c>
      <c r="AG733" s="192"/>
      <c r="AJ733" s="300" t="str">
        <f t="shared" si="565"/>
        <v/>
      </c>
      <c r="AK733" s="300" t="str">
        <f t="shared" si="566"/>
        <v/>
      </c>
      <c r="AL733" s="300" t="str">
        <f t="shared" si="567"/>
        <v>бла</v>
      </c>
      <c r="AM733" s="300" t="str">
        <f t="shared" si="568"/>
        <v/>
      </c>
      <c r="AN733" s="300" t="str">
        <f t="shared" si="569"/>
        <v/>
      </c>
      <c r="AO733" s="300" t="str">
        <f t="shared" si="570"/>
        <v/>
      </c>
      <c r="AP733" s="300" t="str">
        <f t="shared" si="571"/>
        <v/>
      </c>
      <c r="AQ733" s="300" t="str">
        <f t="shared" si="572"/>
        <v/>
      </c>
      <c r="AR733" s="306" t="str">
        <f t="shared" si="573"/>
        <v/>
      </c>
      <c r="AS733" s="300" t="str">
        <f t="shared" si="574"/>
        <v/>
      </c>
      <c r="AT733" s="300" t="str">
        <f t="shared" si="575"/>
        <v/>
      </c>
      <c r="AU733" s="192" t="str">
        <f t="shared" si="576"/>
        <v>бла</v>
      </c>
      <c r="AV733" s="192" t="str">
        <f t="shared" si="577"/>
        <v>бла90901421общпро</v>
      </c>
      <c r="AW733" s="191">
        <f t="shared" si="578"/>
        <v>60700</v>
      </c>
      <c r="AX733" s="191">
        <f t="shared" si="579"/>
        <v>0</v>
      </c>
      <c r="AY733" s="191">
        <f t="shared" si="580"/>
        <v>0</v>
      </c>
      <c r="AZ733" s="191">
        <f t="shared" si="581"/>
        <v>0</v>
      </c>
      <c r="BA733" s="193">
        <f t="shared" si="582"/>
        <v>1</v>
      </c>
      <c r="BB733" s="193">
        <f t="shared" si="583"/>
        <v>1</v>
      </c>
      <c r="BC733" s="193">
        <f t="shared" si="584"/>
        <v>1</v>
      </c>
      <c r="BD733" s="191">
        <f t="shared" si="546"/>
        <v>0</v>
      </c>
      <c r="BE733" s="191">
        <f t="shared" si="585"/>
        <v>0</v>
      </c>
      <c r="BF733" s="210">
        <f t="shared" si="586"/>
        <v>0</v>
      </c>
      <c r="BG733" s="211">
        <f t="shared" si="587"/>
        <v>0</v>
      </c>
      <c r="BH733" s="289"/>
      <c r="BI733" s="289"/>
      <c r="BJ733" s="228"/>
      <c r="BK733" s="228"/>
      <c r="BL733" s="233" t="str">
        <f t="shared" si="588"/>
        <v>05</v>
      </c>
    </row>
    <row r="734" spans="1:64" ht="12" customHeight="1">
      <c r="A734" s="333" t="s">
        <v>691</v>
      </c>
      <c r="B734" s="381" t="s">
        <v>434</v>
      </c>
      <c r="C734" s="333" t="s">
        <v>663</v>
      </c>
      <c r="D734" s="381" t="s">
        <v>406</v>
      </c>
      <c r="E734" s="381" t="s">
        <v>1136</v>
      </c>
      <c r="F734" s="381" t="s">
        <v>586</v>
      </c>
      <c r="G734" s="381" t="s">
        <v>407</v>
      </c>
      <c r="H734" s="100" t="s">
        <v>653</v>
      </c>
      <c r="I734" s="381" t="s">
        <v>505</v>
      </c>
      <c r="J734" s="382">
        <v>99000</v>
      </c>
      <c r="K734" s="382">
        <v>99000</v>
      </c>
      <c r="L734" s="191" t="str">
        <f t="shared" si="547"/>
        <v>909014210503341008Ф00024431001</v>
      </c>
      <c r="M734" s="192">
        <f t="array" ref="M734">IF(COUNT(SEARCH(Удалить_Роспись_КВСР,$B734)*SEARCH(Удалить_Роспись_ПБС,$C734)*SEARCH(Удалить_Роспись_КФСР, $D734)*SEARCH(Удалить_Роспись_КЦСР,$E734)*SEARCH(Удалить_Роспись_КВР,$F734)*SEARCH(Удалить_Роспись_ЭК,$H734)*SEARCH(Удалить_Роспись_КР,$I734))&gt;0,0,1)</f>
        <v>1</v>
      </c>
      <c r="N734" s="192">
        <v>0</v>
      </c>
      <c r="O734" s="192" t="str">
        <f t="shared" si="548"/>
        <v/>
      </c>
      <c r="P734" s="192" t="str">
        <f t="shared" si="589"/>
        <v/>
      </c>
      <c r="Q734" s="300" t="str">
        <f t="shared" si="549"/>
        <v/>
      </c>
      <c r="R734" s="300" t="str">
        <f t="shared" si="550"/>
        <v/>
      </c>
      <c r="S734" s="300" t="str">
        <f t="shared" si="551"/>
        <v/>
      </c>
      <c r="T734" s="192" t="str">
        <f t="shared" si="552"/>
        <v/>
      </c>
      <c r="U734" s="303" t="str">
        <f t="shared" si="553"/>
        <v/>
      </c>
      <c r="V734" s="300" t="str">
        <f t="shared" si="554"/>
        <v/>
      </c>
      <c r="W734" s="192" t="str">
        <f t="shared" si="555"/>
        <v/>
      </c>
      <c r="X734" s="303" t="str">
        <f t="shared" si="556"/>
        <v/>
      </c>
      <c r="Y734" s="300" t="str">
        <f t="shared" si="557"/>
        <v/>
      </c>
      <c r="Z734" s="300" t="str">
        <f t="shared" si="558"/>
        <v/>
      </c>
      <c r="AA734" s="303" t="str">
        <f t="shared" si="559"/>
        <v/>
      </c>
      <c r="AB734" s="300" t="str">
        <f t="shared" si="560"/>
        <v/>
      </c>
      <c r="AC734" s="300" t="str">
        <f t="shared" si="561"/>
        <v/>
      </c>
      <c r="AD734" s="300" t="str">
        <f t="shared" si="562"/>
        <v/>
      </c>
      <c r="AE734" s="192" t="str">
        <f t="shared" si="563"/>
        <v/>
      </c>
      <c r="AF734" s="192" t="str">
        <f t="shared" si="564"/>
        <v/>
      </c>
      <c r="AG734" s="192"/>
      <c r="AJ734" s="300" t="str">
        <f t="shared" si="565"/>
        <v/>
      </c>
      <c r="AK734" s="300" t="str">
        <f t="shared" si="566"/>
        <v/>
      </c>
      <c r="AL734" s="300" t="str">
        <f t="shared" si="567"/>
        <v>бла</v>
      </c>
      <c r="AM734" s="300" t="str">
        <f t="shared" si="568"/>
        <v/>
      </c>
      <c r="AN734" s="300" t="str">
        <f t="shared" si="569"/>
        <v/>
      </c>
      <c r="AO734" s="300" t="str">
        <f t="shared" si="570"/>
        <v/>
      </c>
      <c r="AP734" s="300" t="str">
        <f t="shared" si="571"/>
        <v/>
      </c>
      <c r="AQ734" s="300" t="str">
        <f t="shared" si="572"/>
        <v/>
      </c>
      <c r="AR734" s="306" t="str">
        <f t="shared" si="573"/>
        <v/>
      </c>
      <c r="AS734" s="300" t="str">
        <f t="shared" si="574"/>
        <v/>
      </c>
      <c r="AT734" s="300" t="str">
        <f t="shared" si="575"/>
        <v/>
      </c>
      <c r="AU734" s="192" t="str">
        <f t="shared" si="576"/>
        <v>бла</v>
      </c>
      <c r="AV734" s="192" t="str">
        <f t="shared" si="577"/>
        <v>бла90901421общосн</v>
      </c>
      <c r="AW734" s="191">
        <f t="shared" si="578"/>
        <v>99000</v>
      </c>
      <c r="AX734" s="191">
        <f t="shared" si="579"/>
        <v>99000</v>
      </c>
      <c r="AY734" s="191">
        <f t="shared" si="580"/>
        <v>0</v>
      </c>
      <c r="AZ734" s="191">
        <f t="shared" si="581"/>
        <v>0</v>
      </c>
      <c r="BA734" s="193">
        <f t="shared" si="582"/>
        <v>1</v>
      </c>
      <c r="BB734" s="193">
        <f t="shared" si="583"/>
        <v>1</v>
      </c>
      <c r="BC734" s="193">
        <f t="shared" si="584"/>
        <v>1</v>
      </c>
      <c r="BD734" s="191">
        <f t="shared" si="546"/>
        <v>0</v>
      </c>
      <c r="BE734" s="191">
        <f t="shared" si="585"/>
        <v>0</v>
      </c>
      <c r="BF734" s="210">
        <f t="shared" si="586"/>
        <v>0</v>
      </c>
      <c r="BG734" s="211">
        <f t="shared" si="587"/>
        <v>0</v>
      </c>
      <c r="BH734" s="289"/>
      <c r="BI734" s="289"/>
      <c r="BJ734" s="228"/>
      <c r="BK734" s="228"/>
      <c r="BL734" s="233" t="str">
        <f t="shared" si="588"/>
        <v>05</v>
      </c>
    </row>
    <row r="735" spans="1:64" ht="12" customHeight="1">
      <c r="A735" s="333" t="s">
        <v>691</v>
      </c>
      <c r="B735" s="381" t="s">
        <v>434</v>
      </c>
      <c r="C735" s="333" t="s">
        <v>663</v>
      </c>
      <c r="D735" s="381" t="s">
        <v>406</v>
      </c>
      <c r="E735" s="381" t="s">
        <v>1137</v>
      </c>
      <c r="F735" s="381" t="s">
        <v>586</v>
      </c>
      <c r="G735" s="381" t="s">
        <v>393</v>
      </c>
      <c r="H735" s="100" t="s">
        <v>653</v>
      </c>
      <c r="I735" s="381" t="s">
        <v>505</v>
      </c>
      <c r="J735" s="382">
        <v>307610</v>
      </c>
      <c r="K735" s="382">
        <v>164142.74</v>
      </c>
      <c r="L735" s="191" t="str">
        <f t="shared" si="547"/>
        <v>909014210503341008Э02024422301</v>
      </c>
      <c r="M735" s="192">
        <f t="array" ref="M735">IF(COUNT(SEARCH(Удалить_Роспись_КВСР,$B735)*SEARCH(Удалить_Роспись_ПБС,$C735)*SEARCH(Удалить_Роспись_КФСР, $D735)*SEARCH(Удалить_Роспись_КЦСР,$E735)*SEARCH(Удалить_Роспись_КВР,$F735)*SEARCH(Удалить_Роспись_ЭК,$H735)*SEARCH(Удалить_Роспись_КР,$I735))&gt;0,0,1)</f>
        <v>1</v>
      </c>
      <c r="N735" s="192">
        <v>1</v>
      </c>
      <c r="O735" s="192" t="str">
        <f t="shared" si="548"/>
        <v/>
      </c>
      <c r="P735" s="192" t="str">
        <f t="shared" si="589"/>
        <v/>
      </c>
      <c r="Q735" s="300" t="str">
        <f t="shared" si="549"/>
        <v/>
      </c>
      <c r="R735" s="300" t="str">
        <f t="shared" si="550"/>
        <v/>
      </c>
      <c r="S735" s="300" t="str">
        <f t="shared" si="551"/>
        <v/>
      </c>
      <c r="T735" s="192" t="str">
        <f t="shared" si="552"/>
        <v/>
      </c>
      <c r="U735" s="303" t="str">
        <f t="shared" si="553"/>
        <v/>
      </c>
      <c r="V735" s="300" t="str">
        <f t="shared" si="554"/>
        <v/>
      </c>
      <c r="W735" s="192" t="str">
        <f t="shared" si="555"/>
        <v/>
      </c>
      <c r="X735" s="303" t="str">
        <f t="shared" si="556"/>
        <v/>
      </c>
      <c r="Y735" s="300" t="str">
        <f t="shared" si="557"/>
        <v/>
      </c>
      <c r="Z735" s="300" t="str">
        <f t="shared" si="558"/>
        <v/>
      </c>
      <c r="AA735" s="303" t="str">
        <f t="shared" si="559"/>
        <v/>
      </c>
      <c r="AB735" s="300" t="str">
        <f t="shared" si="560"/>
        <v/>
      </c>
      <c r="AC735" s="300" t="str">
        <f t="shared" si="561"/>
        <v/>
      </c>
      <c r="AD735" s="300" t="str">
        <f t="shared" si="562"/>
        <v/>
      </c>
      <c r="AE735" s="192" t="str">
        <f t="shared" si="563"/>
        <v/>
      </c>
      <c r="AF735" s="192" t="str">
        <f t="shared" si="564"/>
        <v/>
      </c>
      <c r="AG735" s="192"/>
      <c r="AJ735" s="300" t="str">
        <f t="shared" si="565"/>
        <v/>
      </c>
      <c r="AK735" s="300" t="str">
        <f t="shared" si="566"/>
        <v/>
      </c>
      <c r="AL735" s="300" t="str">
        <f t="shared" si="567"/>
        <v>бла</v>
      </c>
      <c r="AM735" s="300" t="str">
        <f t="shared" si="568"/>
        <v/>
      </c>
      <c r="AN735" s="300" t="str">
        <f t="shared" si="569"/>
        <v/>
      </c>
      <c r="AO735" s="300" t="str">
        <f t="shared" si="570"/>
        <v/>
      </c>
      <c r="AP735" s="300" t="str">
        <f t="shared" si="571"/>
        <v/>
      </c>
      <c r="AQ735" s="300" t="str">
        <f t="shared" si="572"/>
        <v/>
      </c>
      <c r="AR735" s="306" t="str">
        <f t="shared" si="573"/>
        <v/>
      </c>
      <c r="AS735" s="300" t="str">
        <f t="shared" si="574"/>
        <v/>
      </c>
      <c r="AT735" s="300" t="str">
        <f t="shared" si="575"/>
        <v/>
      </c>
      <c r="AU735" s="192" t="str">
        <f t="shared" si="576"/>
        <v>бла</v>
      </c>
      <c r="AV735" s="192" t="str">
        <f t="shared" si="577"/>
        <v>бла90901421общком</v>
      </c>
      <c r="AW735" s="191">
        <f t="shared" si="578"/>
        <v>307610</v>
      </c>
      <c r="AX735" s="191">
        <f t="shared" si="579"/>
        <v>164142.74</v>
      </c>
      <c r="AY735" s="191">
        <f t="shared" si="580"/>
        <v>307610</v>
      </c>
      <c r="AZ735" s="191">
        <f t="shared" si="581"/>
        <v>164142.74</v>
      </c>
      <c r="BA735" s="193">
        <f t="shared" si="582"/>
        <v>1</v>
      </c>
      <c r="BB735" s="193">
        <f t="shared" si="583"/>
        <v>1</v>
      </c>
      <c r="BC735" s="193">
        <f t="shared" si="584"/>
        <v>1</v>
      </c>
      <c r="BD735" s="191">
        <f t="shared" si="546"/>
        <v>307610</v>
      </c>
      <c r="BE735" s="191">
        <f t="shared" si="585"/>
        <v>164142.74</v>
      </c>
      <c r="BF735" s="210">
        <f t="shared" si="586"/>
        <v>307610</v>
      </c>
      <c r="BG735" s="211">
        <f t="shared" si="587"/>
        <v>307610</v>
      </c>
      <c r="BH735" s="289"/>
      <c r="BI735" s="289"/>
      <c r="BJ735" s="228"/>
      <c r="BK735" s="228"/>
      <c r="BL735" s="233" t="str">
        <f t="shared" si="588"/>
        <v>05</v>
      </c>
    </row>
    <row r="736" spans="1:64" ht="12" customHeight="1">
      <c r="A736" s="333" t="s">
        <v>691</v>
      </c>
      <c r="B736" s="381" t="s">
        <v>434</v>
      </c>
      <c r="C736" s="333" t="s">
        <v>663</v>
      </c>
      <c r="D736" s="381" t="s">
        <v>411</v>
      </c>
      <c r="E736" s="381" t="s">
        <v>1138</v>
      </c>
      <c r="F736" s="381" t="s">
        <v>608</v>
      </c>
      <c r="G736" s="381" t="s">
        <v>385</v>
      </c>
      <c r="H736" s="100" t="s">
        <v>653</v>
      </c>
      <c r="I736" s="381" t="s">
        <v>505</v>
      </c>
      <c r="J736" s="382">
        <v>117728</v>
      </c>
      <c r="K736" s="382">
        <v>99929.91</v>
      </c>
      <c r="L736" s="191" t="str">
        <f t="shared" si="547"/>
        <v>909014211101344008000011121101</v>
      </c>
      <c r="M736" s="192">
        <f t="array" ref="M736">IF(COUNT(SEARCH(Удалить_Роспись_КВСР,$B736)*SEARCH(Удалить_Роспись_ПБС,$C736)*SEARCH(Удалить_Роспись_КФСР, $D736)*SEARCH(Удалить_Роспись_КЦСР,$E736)*SEARCH(Удалить_Роспись_КВР,$F736)*SEARCH(Удалить_Роспись_ЭК,$H736)*SEARCH(Удалить_Роспись_КР,$I736))&gt;0,0,1)</f>
        <v>1</v>
      </c>
      <c r="N736" s="192">
        <v>0</v>
      </c>
      <c r="O736" s="192" t="str">
        <f t="shared" si="548"/>
        <v/>
      </c>
      <c r="P736" s="192" t="str">
        <f t="shared" si="589"/>
        <v/>
      </c>
      <c r="Q736" s="300" t="str">
        <f t="shared" si="549"/>
        <v/>
      </c>
      <c r="R736" s="300" t="str">
        <f t="shared" si="550"/>
        <v/>
      </c>
      <c r="S736" s="300" t="str">
        <f t="shared" si="551"/>
        <v/>
      </c>
      <c r="T736" s="192" t="str">
        <f t="shared" si="552"/>
        <v/>
      </c>
      <c r="U736" s="303" t="str">
        <f t="shared" si="553"/>
        <v/>
      </c>
      <c r="V736" s="300" t="str">
        <f t="shared" si="554"/>
        <v/>
      </c>
      <c r="W736" s="192" t="str">
        <f t="shared" si="555"/>
        <v/>
      </c>
      <c r="X736" s="303" t="str">
        <f t="shared" si="556"/>
        <v/>
      </c>
      <c r="Y736" s="300" t="str">
        <f t="shared" si="557"/>
        <v/>
      </c>
      <c r="Z736" s="300" t="str">
        <f t="shared" si="558"/>
        <v/>
      </c>
      <c r="AA736" s="303" t="str">
        <f t="shared" si="559"/>
        <v/>
      </c>
      <c r="AB736" s="300" t="str">
        <f t="shared" si="560"/>
        <v/>
      </c>
      <c r="AC736" s="300" t="str">
        <f t="shared" si="561"/>
        <v/>
      </c>
      <c r="AD736" s="300" t="str">
        <f t="shared" si="562"/>
        <v/>
      </c>
      <c r="AE736" s="192" t="str">
        <f t="shared" si="563"/>
        <v/>
      </c>
      <c r="AF736" s="192" t="str">
        <f t="shared" si="564"/>
        <v/>
      </c>
      <c r="AG736" s="192"/>
      <c r="AJ736" s="300" t="str">
        <f t="shared" si="565"/>
        <v/>
      </c>
      <c r="AK736" s="300" t="str">
        <f t="shared" si="566"/>
        <v/>
      </c>
      <c r="AL736" s="300" t="str">
        <f t="shared" si="567"/>
        <v/>
      </c>
      <c r="AM736" s="300" t="str">
        <f t="shared" si="568"/>
        <v/>
      </c>
      <c r="AN736" s="300" t="str">
        <f t="shared" si="569"/>
        <v/>
      </c>
      <c r="AO736" s="300" t="str">
        <f t="shared" si="570"/>
        <v>физ</v>
      </c>
      <c r="AP736" s="300" t="str">
        <f t="shared" si="571"/>
        <v/>
      </c>
      <c r="AQ736" s="300" t="str">
        <f t="shared" si="572"/>
        <v/>
      </c>
      <c r="AR736" s="306" t="str">
        <f t="shared" si="573"/>
        <v/>
      </c>
      <c r="AS736" s="300" t="str">
        <f t="shared" si="574"/>
        <v/>
      </c>
      <c r="AT736" s="300" t="str">
        <f t="shared" si="575"/>
        <v/>
      </c>
      <c r="AU736" s="192" t="str">
        <f t="shared" si="576"/>
        <v>физ</v>
      </c>
      <c r="AV736" s="192" t="str">
        <f t="shared" si="577"/>
        <v>физ90901421общопл</v>
      </c>
      <c r="AW736" s="191">
        <f t="shared" si="578"/>
        <v>117728</v>
      </c>
      <c r="AX736" s="191">
        <f t="shared" si="579"/>
        <v>99929.91</v>
      </c>
      <c r="AY736" s="191">
        <f t="shared" si="580"/>
        <v>0</v>
      </c>
      <c r="AZ736" s="191">
        <f t="shared" si="581"/>
        <v>0</v>
      </c>
      <c r="BA736" s="193">
        <f t="shared" si="582"/>
        <v>1</v>
      </c>
      <c r="BB736" s="193">
        <f t="shared" si="583"/>
        <v>1</v>
      </c>
      <c r="BC736" s="193">
        <f t="shared" si="584"/>
        <v>1</v>
      </c>
      <c r="BD736" s="191">
        <f t="shared" si="546"/>
        <v>0</v>
      </c>
      <c r="BE736" s="191">
        <f t="shared" si="585"/>
        <v>0</v>
      </c>
      <c r="BF736" s="210">
        <f t="shared" si="586"/>
        <v>0</v>
      </c>
      <c r="BG736" s="211">
        <f t="shared" si="587"/>
        <v>0</v>
      </c>
      <c r="BH736" s="289"/>
      <c r="BI736" s="289"/>
      <c r="BJ736" s="228"/>
      <c r="BK736" s="228"/>
      <c r="BL736" s="233" t="str">
        <f t="shared" si="588"/>
        <v>11</v>
      </c>
    </row>
    <row r="737" spans="1:64" ht="12" customHeight="1">
      <c r="A737" s="333" t="s">
        <v>691</v>
      </c>
      <c r="B737" s="381" t="s">
        <v>434</v>
      </c>
      <c r="C737" s="333" t="s">
        <v>663</v>
      </c>
      <c r="D737" s="381" t="s">
        <v>411</v>
      </c>
      <c r="E737" s="381" t="s">
        <v>1138</v>
      </c>
      <c r="F737" s="381" t="s">
        <v>902</v>
      </c>
      <c r="G737" s="381" t="s">
        <v>387</v>
      </c>
      <c r="H737" s="100" t="s">
        <v>653</v>
      </c>
      <c r="I737" s="381" t="s">
        <v>505</v>
      </c>
      <c r="J737" s="382">
        <v>35554</v>
      </c>
      <c r="K737" s="382">
        <v>30178.84</v>
      </c>
      <c r="L737" s="191" t="str">
        <f t="shared" si="547"/>
        <v>909014211101344008000011921301</v>
      </c>
      <c r="M737" s="192">
        <f t="array" ref="M737">IF(COUNT(SEARCH(Удалить_Роспись_КВСР,$B737)*SEARCH(Удалить_Роспись_ПБС,$C737)*SEARCH(Удалить_Роспись_КФСР, $D737)*SEARCH(Удалить_Роспись_КЦСР,$E737)*SEARCH(Удалить_Роспись_КВР,$F737)*SEARCH(Удалить_Роспись_ЭК,$H737)*SEARCH(Удалить_Роспись_КР,$I737))&gt;0,0,1)</f>
        <v>1</v>
      </c>
      <c r="N737" s="192">
        <v>0</v>
      </c>
      <c r="O737" s="192" t="str">
        <f t="shared" si="548"/>
        <v/>
      </c>
      <c r="P737" s="192" t="str">
        <f t="shared" si="589"/>
        <v/>
      </c>
      <c r="Q737" s="300" t="str">
        <f t="shared" si="549"/>
        <v/>
      </c>
      <c r="R737" s="300" t="str">
        <f t="shared" si="550"/>
        <v/>
      </c>
      <c r="S737" s="300" t="str">
        <f t="shared" si="551"/>
        <v/>
      </c>
      <c r="T737" s="192" t="str">
        <f t="shared" si="552"/>
        <v/>
      </c>
      <c r="U737" s="303" t="str">
        <f t="shared" si="553"/>
        <v/>
      </c>
      <c r="V737" s="300" t="str">
        <f t="shared" si="554"/>
        <v/>
      </c>
      <c r="W737" s="192" t="str">
        <f t="shared" si="555"/>
        <v/>
      </c>
      <c r="X737" s="303" t="str">
        <f t="shared" si="556"/>
        <v/>
      </c>
      <c r="Y737" s="300" t="str">
        <f t="shared" si="557"/>
        <v/>
      </c>
      <c r="Z737" s="300" t="str">
        <f t="shared" si="558"/>
        <v/>
      </c>
      <c r="AA737" s="303" t="str">
        <f t="shared" si="559"/>
        <v/>
      </c>
      <c r="AB737" s="300" t="str">
        <f t="shared" si="560"/>
        <v/>
      </c>
      <c r="AC737" s="300" t="str">
        <f t="shared" si="561"/>
        <v/>
      </c>
      <c r="AD737" s="300" t="str">
        <f t="shared" si="562"/>
        <v/>
      </c>
      <c r="AE737" s="192" t="str">
        <f t="shared" si="563"/>
        <v/>
      </c>
      <c r="AF737" s="192" t="str">
        <f t="shared" si="564"/>
        <v/>
      </c>
      <c r="AG737" s="192"/>
      <c r="AJ737" s="300" t="str">
        <f t="shared" si="565"/>
        <v/>
      </c>
      <c r="AK737" s="300" t="str">
        <f t="shared" si="566"/>
        <v/>
      </c>
      <c r="AL737" s="300" t="str">
        <f t="shared" si="567"/>
        <v/>
      </c>
      <c r="AM737" s="300" t="str">
        <f t="shared" si="568"/>
        <v/>
      </c>
      <c r="AN737" s="300" t="str">
        <f t="shared" si="569"/>
        <v/>
      </c>
      <c r="AO737" s="300" t="str">
        <f t="shared" si="570"/>
        <v>физ</v>
      </c>
      <c r="AP737" s="300" t="str">
        <f t="shared" si="571"/>
        <v/>
      </c>
      <c r="AQ737" s="300" t="str">
        <f t="shared" si="572"/>
        <v/>
      </c>
      <c r="AR737" s="306" t="str">
        <f t="shared" si="573"/>
        <v/>
      </c>
      <c r="AS737" s="300" t="str">
        <f t="shared" si="574"/>
        <v/>
      </c>
      <c r="AT737" s="300" t="str">
        <f t="shared" si="575"/>
        <v/>
      </c>
      <c r="AU737" s="192" t="str">
        <f t="shared" si="576"/>
        <v>физ</v>
      </c>
      <c r="AV737" s="192" t="str">
        <f t="shared" si="577"/>
        <v>физ90901421общопл</v>
      </c>
      <c r="AW737" s="191">
        <f t="shared" si="578"/>
        <v>35554</v>
      </c>
      <c r="AX737" s="191">
        <f t="shared" si="579"/>
        <v>30178.84</v>
      </c>
      <c r="AY737" s="191">
        <f t="shared" si="580"/>
        <v>0</v>
      </c>
      <c r="AZ737" s="191">
        <f t="shared" si="581"/>
        <v>0</v>
      </c>
      <c r="BA737" s="193">
        <f t="shared" si="582"/>
        <v>1</v>
      </c>
      <c r="BB737" s="193">
        <f t="shared" si="583"/>
        <v>1</v>
      </c>
      <c r="BC737" s="193">
        <f t="shared" si="584"/>
        <v>1</v>
      </c>
      <c r="BD737" s="191">
        <f t="shared" si="546"/>
        <v>0</v>
      </c>
      <c r="BE737" s="191">
        <f t="shared" si="585"/>
        <v>0</v>
      </c>
      <c r="BF737" s="210">
        <f t="shared" si="586"/>
        <v>0</v>
      </c>
      <c r="BG737" s="211">
        <f t="shared" si="587"/>
        <v>0</v>
      </c>
      <c r="BH737" s="289"/>
      <c r="BI737" s="289"/>
      <c r="BJ737" s="228"/>
      <c r="BK737" s="228"/>
      <c r="BL737" s="233" t="str">
        <f t="shared" si="588"/>
        <v>11</v>
      </c>
    </row>
    <row r="738" spans="1:64" ht="12" hidden="1" customHeight="1">
      <c r="A738" s="333" t="s">
        <v>692</v>
      </c>
      <c r="B738" s="381" t="s">
        <v>329</v>
      </c>
      <c r="C738" s="333" t="s">
        <v>664</v>
      </c>
      <c r="D738" s="381" t="s">
        <v>399</v>
      </c>
      <c r="E738" s="381" t="s">
        <v>864</v>
      </c>
      <c r="F738" s="381" t="s">
        <v>619</v>
      </c>
      <c r="G738" s="381" t="s">
        <v>398</v>
      </c>
      <c r="H738" s="100" t="s">
        <v>653</v>
      </c>
      <c r="I738" s="381" t="s">
        <v>339</v>
      </c>
      <c r="J738" s="382">
        <v>4800</v>
      </c>
      <c r="K738" s="382">
        <v>0</v>
      </c>
      <c r="L738" s="191" t="str">
        <f t="shared" si="547"/>
        <v>890014220113111007514053025110</v>
      </c>
      <c r="M738" s="192">
        <f t="array" ref="M738">IF(COUNT(SEARCH(Удалить_Роспись_КВСР,$B738)*SEARCH(Удалить_Роспись_ПБС,$C738)*SEARCH(Удалить_Роспись_КФСР, $D738)*SEARCH(Удалить_Роспись_КЦСР,$E738)*SEARCH(Удалить_Роспись_КВР,$F738)*SEARCH(Удалить_Роспись_ЭК,$H738)*SEARCH(Удалить_Роспись_КР,$I738))&gt;0,0,1)</f>
        <v>0</v>
      </c>
      <c r="N738" s="192">
        <v>0</v>
      </c>
      <c r="O738" s="192" t="str">
        <f t="shared" si="548"/>
        <v/>
      </c>
      <c r="P738" s="192" t="str">
        <f t="shared" si="589"/>
        <v/>
      </c>
      <c r="Q738" s="300" t="str">
        <f t="shared" si="549"/>
        <v/>
      </c>
      <c r="R738" s="300" t="str">
        <f t="shared" si="550"/>
        <v/>
      </c>
      <c r="S738" s="300" t="str">
        <f t="shared" si="551"/>
        <v/>
      </c>
      <c r="T738" s="192" t="str">
        <f t="shared" si="552"/>
        <v/>
      </c>
      <c r="U738" s="303" t="str">
        <f t="shared" si="553"/>
        <v/>
      </c>
      <c r="V738" s="300" t="str">
        <f t="shared" si="554"/>
        <v/>
      </c>
      <c r="W738" s="192" t="str">
        <f t="shared" si="555"/>
        <v/>
      </c>
      <c r="X738" s="303" t="str">
        <f t="shared" si="556"/>
        <v/>
      </c>
      <c r="Y738" s="300" t="str">
        <f t="shared" si="557"/>
        <v/>
      </c>
      <c r="Z738" s="300" t="str">
        <f t="shared" si="558"/>
        <v>меж</v>
      </c>
      <c r="AA738" s="303" t="str">
        <f t="shared" si="559"/>
        <v/>
      </c>
      <c r="AB738" s="300" t="str">
        <f t="shared" si="560"/>
        <v/>
      </c>
      <c r="AC738" s="300" t="str">
        <f t="shared" si="561"/>
        <v/>
      </c>
      <c r="AD738" s="300" t="str">
        <f t="shared" si="562"/>
        <v/>
      </c>
      <c r="AE738" s="192" t="str">
        <f t="shared" si="563"/>
        <v/>
      </c>
      <c r="AF738" s="192" t="str">
        <f t="shared" si="564"/>
        <v/>
      </c>
      <c r="AG738" s="192"/>
      <c r="AJ738" s="300" t="str">
        <f t="shared" si="565"/>
        <v/>
      </c>
      <c r="AK738" s="300" t="str">
        <f t="shared" si="566"/>
        <v/>
      </c>
      <c r="AL738" s="300" t="str">
        <f t="shared" si="567"/>
        <v/>
      </c>
      <c r="AM738" s="300" t="str">
        <f t="shared" si="568"/>
        <v>меж</v>
      </c>
      <c r="AN738" s="300" t="str">
        <f t="shared" si="569"/>
        <v/>
      </c>
      <c r="AO738" s="300" t="str">
        <f t="shared" si="570"/>
        <v/>
      </c>
      <c r="AP738" s="300" t="str">
        <f t="shared" si="571"/>
        <v/>
      </c>
      <c r="AQ738" s="300" t="str">
        <f t="shared" si="572"/>
        <v/>
      </c>
      <c r="AR738" s="306" t="str">
        <f t="shared" si="573"/>
        <v/>
      </c>
      <c r="AS738" s="300" t="str">
        <f t="shared" si="574"/>
        <v/>
      </c>
      <c r="AT738" s="300" t="str">
        <f t="shared" si="575"/>
        <v/>
      </c>
      <c r="AU738" s="192" t="str">
        <f t="shared" si="576"/>
        <v>меж</v>
      </c>
      <c r="AV738" s="192" t="str">
        <f t="shared" si="577"/>
        <v>меж89001422общпро</v>
      </c>
      <c r="AW738" s="191">
        <f t="shared" si="578"/>
        <v>0</v>
      </c>
      <c r="AX738" s="191">
        <f t="shared" si="579"/>
        <v>0</v>
      </c>
      <c r="AY738" s="191">
        <f t="shared" si="580"/>
        <v>0</v>
      </c>
      <c r="AZ738" s="191">
        <f t="shared" si="581"/>
        <v>0</v>
      </c>
      <c r="BA738" s="193">
        <f t="shared" si="582"/>
        <v>1</v>
      </c>
      <c r="BB738" s="193">
        <f t="shared" si="583"/>
        <v>1</v>
      </c>
      <c r="BC738" s="193">
        <f t="shared" si="584"/>
        <v>1</v>
      </c>
      <c r="BD738" s="191">
        <f t="shared" si="546"/>
        <v>0</v>
      </c>
      <c r="BE738" s="191">
        <f t="shared" si="585"/>
        <v>0</v>
      </c>
      <c r="BF738" s="210">
        <f t="shared" si="586"/>
        <v>0</v>
      </c>
      <c r="BG738" s="211">
        <f t="shared" si="587"/>
        <v>0</v>
      </c>
      <c r="BH738" s="289"/>
      <c r="BI738" s="289"/>
      <c r="BJ738" s="228"/>
      <c r="BK738" s="228"/>
      <c r="BL738" s="233" t="str">
        <f t="shared" si="588"/>
        <v/>
      </c>
    </row>
    <row r="739" spans="1:64" ht="12" hidden="1" customHeight="1">
      <c r="A739" s="333" t="s">
        <v>692</v>
      </c>
      <c r="B739" s="381" t="s">
        <v>329</v>
      </c>
      <c r="C739" s="333" t="s">
        <v>664</v>
      </c>
      <c r="D739" s="381" t="s">
        <v>400</v>
      </c>
      <c r="E739" s="381" t="s">
        <v>865</v>
      </c>
      <c r="F739" s="381" t="s">
        <v>619</v>
      </c>
      <c r="G739" s="381" t="s">
        <v>1583</v>
      </c>
      <c r="H739" s="100" t="s">
        <v>653</v>
      </c>
      <c r="I739" s="381" t="s">
        <v>340</v>
      </c>
      <c r="J739" s="382">
        <v>102690</v>
      </c>
      <c r="K739" s="382">
        <v>55798.5</v>
      </c>
      <c r="L739" s="191" t="str">
        <f t="shared" si="547"/>
        <v>890014220203111005118053000004</v>
      </c>
      <c r="M739" s="192">
        <f t="array" ref="M739">IF(COUNT(SEARCH(Удалить_Роспись_КВСР,$B739)*SEARCH(Удалить_Роспись_ПБС,$C739)*SEARCH(Удалить_Роспись_КФСР, $D739)*SEARCH(Удалить_Роспись_КЦСР,$E739)*SEARCH(Удалить_Роспись_КВР,$F739)*SEARCH(Удалить_Роспись_ЭК,$H739)*SEARCH(Удалить_Роспись_КР,$I739))&gt;0,0,1)</f>
        <v>0</v>
      </c>
      <c r="N739" s="192">
        <v>0</v>
      </c>
      <c r="O739" s="192" t="str">
        <f t="shared" si="548"/>
        <v/>
      </c>
      <c r="P739" s="192" t="str">
        <f t="shared" si="589"/>
        <v/>
      </c>
      <c r="Q739" s="300" t="str">
        <f t="shared" si="549"/>
        <v/>
      </c>
      <c r="R739" s="300" t="str">
        <f t="shared" si="550"/>
        <v/>
      </c>
      <c r="S739" s="300" t="str">
        <f t="shared" si="551"/>
        <v/>
      </c>
      <c r="T739" s="192" t="str">
        <f t="shared" si="552"/>
        <v/>
      </c>
      <c r="U739" s="303" t="str">
        <f t="shared" si="553"/>
        <v/>
      </c>
      <c r="V739" s="300" t="str">
        <f t="shared" si="554"/>
        <v/>
      </c>
      <c r="W739" s="192" t="str">
        <f t="shared" si="555"/>
        <v/>
      </c>
      <c r="X739" s="303" t="str">
        <f t="shared" si="556"/>
        <v/>
      </c>
      <c r="Y739" s="300" t="str">
        <f t="shared" si="557"/>
        <v/>
      </c>
      <c r="Z739" s="300" t="str">
        <f t="shared" si="558"/>
        <v/>
      </c>
      <c r="AA739" s="303" t="str">
        <f t="shared" si="559"/>
        <v/>
      </c>
      <c r="AB739" s="300" t="str">
        <f t="shared" si="560"/>
        <v/>
      </c>
      <c r="AC739" s="300" t="str">
        <f t="shared" si="561"/>
        <v/>
      </c>
      <c r="AD739" s="300" t="str">
        <f t="shared" si="562"/>
        <v/>
      </c>
      <c r="AE739" s="192" t="str">
        <f t="shared" si="563"/>
        <v/>
      </c>
      <c r="AF739" s="192" t="str">
        <f t="shared" si="564"/>
        <v/>
      </c>
      <c r="AG739" s="192"/>
      <c r="AJ739" s="300" t="str">
        <f t="shared" si="565"/>
        <v/>
      </c>
      <c r="AK739" s="300" t="str">
        <f t="shared" si="566"/>
        <v/>
      </c>
      <c r="AL739" s="300" t="str">
        <f t="shared" si="567"/>
        <v/>
      </c>
      <c r="AM739" s="300" t="str">
        <f t="shared" si="568"/>
        <v/>
      </c>
      <c r="AN739" s="300" t="str">
        <f t="shared" si="569"/>
        <v/>
      </c>
      <c r="AO739" s="300" t="str">
        <f t="shared" si="570"/>
        <v/>
      </c>
      <c r="AP739" s="300" t="str">
        <f t="shared" si="571"/>
        <v/>
      </c>
      <c r="AQ739" s="300" t="str">
        <f t="shared" si="572"/>
        <v/>
      </c>
      <c r="AR739" s="306" t="str">
        <f t="shared" si="573"/>
        <v/>
      </c>
      <c r="AS739" s="300" t="str">
        <f t="shared" si="574"/>
        <v/>
      </c>
      <c r="AT739" s="300" t="str">
        <f t="shared" si="575"/>
        <v/>
      </c>
      <c r="AU739" s="192" t="str">
        <f t="shared" si="576"/>
        <v>рбс</v>
      </c>
      <c r="AV739" s="192" t="e">
        <f t="shared" si="577"/>
        <v>#N/A</v>
      </c>
      <c r="AW739" s="191">
        <f t="shared" si="578"/>
        <v>0</v>
      </c>
      <c r="AX739" s="191">
        <f t="shared" si="579"/>
        <v>0</v>
      </c>
      <c r="AY739" s="191">
        <f t="shared" si="580"/>
        <v>0</v>
      </c>
      <c r="AZ739" s="191">
        <f t="shared" si="581"/>
        <v>0</v>
      </c>
      <c r="BA739" s="193" t="e">
        <f t="shared" si="582"/>
        <v>#N/A</v>
      </c>
      <c r="BB739" s="193" t="e">
        <f t="shared" si="583"/>
        <v>#N/A</v>
      </c>
      <c r="BC739" s="193" t="e">
        <f t="shared" si="584"/>
        <v>#N/A</v>
      </c>
      <c r="BD739" s="191">
        <f t="shared" si="546"/>
        <v>0</v>
      </c>
      <c r="BE739" s="191" t="e">
        <f t="shared" si="585"/>
        <v>#N/A</v>
      </c>
      <c r="BF739" s="210" t="e">
        <f t="shared" si="586"/>
        <v>#N/A</v>
      </c>
      <c r="BG739" s="211" t="e">
        <f t="shared" si="587"/>
        <v>#N/A</v>
      </c>
      <c r="BH739" s="289"/>
      <c r="BI739" s="289"/>
      <c r="BJ739" s="228"/>
      <c r="BK739" s="228"/>
      <c r="BL739" s="233" t="str">
        <f t="shared" si="588"/>
        <v/>
      </c>
    </row>
    <row r="740" spans="1:64" ht="12" hidden="1" customHeight="1">
      <c r="A740" s="333" t="s">
        <v>692</v>
      </c>
      <c r="B740" s="381" t="s">
        <v>329</v>
      </c>
      <c r="C740" s="333" t="s">
        <v>664</v>
      </c>
      <c r="D740" s="381" t="s">
        <v>401</v>
      </c>
      <c r="E740" s="381" t="s">
        <v>866</v>
      </c>
      <c r="F740" s="381" t="s">
        <v>605</v>
      </c>
      <c r="G740" s="381" t="s">
        <v>398</v>
      </c>
      <c r="H740" s="100" t="s">
        <v>653</v>
      </c>
      <c r="I740" s="381" t="s">
        <v>339</v>
      </c>
      <c r="J740" s="382">
        <v>31901</v>
      </c>
      <c r="K740" s="382">
        <v>31901</v>
      </c>
      <c r="L740" s="191" t="str">
        <f t="shared" si="547"/>
        <v>890014220310042007412054025110</v>
      </c>
      <c r="M740" s="192">
        <f t="array" ref="M740">IF(COUNT(SEARCH(Удалить_Роспись_КВСР,$B740)*SEARCH(Удалить_Роспись_ПБС,$C740)*SEARCH(Удалить_Роспись_КФСР, $D740)*SEARCH(Удалить_Роспись_КЦСР,$E740)*SEARCH(Удалить_Роспись_КВР,$F740)*SEARCH(Удалить_Роспись_ЭК,$H740)*SEARCH(Удалить_Роспись_КР,$I740))&gt;0,0,1)</f>
        <v>0</v>
      </c>
      <c r="N740" s="192">
        <v>0</v>
      </c>
      <c r="O740" s="192" t="str">
        <f t="shared" si="548"/>
        <v/>
      </c>
      <c r="P740" s="192" t="str">
        <f t="shared" si="589"/>
        <v/>
      </c>
      <c r="Q740" s="300" t="str">
        <f t="shared" si="549"/>
        <v/>
      </c>
      <c r="R740" s="300" t="str">
        <f t="shared" si="550"/>
        <v/>
      </c>
      <c r="S740" s="300" t="str">
        <f t="shared" si="551"/>
        <v/>
      </c>
      <c r="T740" s="192" t="str">
        <f t="shared" si="552"/>
        <v/>
      </c>
      <c r="U740" s="303" t="str">
        <f t="shared" si="553"/>
        <v/>
      </c>
      <c r="V740" s="300" t="str">
        <f t="shared" si="554"/>
        <v/>
      </c>
      <c r="W740" s="192" t="str">
        <f t="shared" si="555"/>
        <v/>
      </c>
      <c r="X740" s="303" t="str">
        <f t="shared" si="556"/>
        <v/>
      </c>
      <c r="Y740" s="300" t="str">
        <f t="shared" si="557"/>
        <v/>
      </c>
      <c r="Z740" s="300" t="str">
        <f t="shared" si="558"/>
        <v>меж</v>
      </c>
      <c r="AA740" s="303" t="str">
        <f t="shared" si="559"/>
        <v/>
      </c>
      <c r="AB740" s="300" t="str">
        <f t="shared" si="560"/>
        <v/>
      </c>
      <c r="AC740" s="300" t="str">
        <f t="shared" si="561"/>
        <v/>
      </c>
      <c r="AD740" s="300" t="str">
        <f t="shared" si="562"/>
        <v/>
      </c>
      <c r="AE740" s="192" t="str">
        <f t="shared" si="563"/>
        <v/>
      </c>
      <c r="AF740" s="192" t="str">
        <f t="shared" si="564"/>
        <v/>
      </c>
      <c r="AG740" s="192"/>
      <c r="AJ740" s="300" t="str">
        <f t="shared" si="565"/>
        <v/>
      </c>
      <c r="AK740" s="300" t="str">
        <f t="shared" si="566"/>
        <v/>
      </c>
      <c r="AL740" s="300" t="str">
        <f t="shared" si="567"/>
        <v/>
      </c>
      <c r="AM740" s="300" t="str">
        <f t="shared" si="568"/>
        <v>меж</v>
      </c>
      <c r="AN740" s="300" t="str">
        <f t="shared" si="569"/>
        <v/>
      </c>
      <c r="AO740" s="300" t="str">
        <f t="shared" si="570"/>
        <v/>
      </c>
      <c r="AP740" s="300" t="str">
        <f t="shared" si="571"/>
        <v/>
      </c>
      <c r="AQ740" s="300" t="str">
        <f t="shared" si="572"/>
        <v/>
      </c>
      <c r="AR740" s="306" t="str">
        <f t="shared" si="573"/>
        <v/>
      </c>
      <c r="AS740" s="300" t="str">
        <f t="shared" si="574"/>
        <v/>
      </c>
      <c r="AT740" s="300" t="str">
        <f t="shared" si="575"/>
        <v/>
      </c>
      <c r="AU740" s="192" t="str">
        <f t="shared" si="576"/>
        <v>меж</v>
      </c>
      <c r="AV740" s="192" t="str">
        <f t="shared" si="577"/>
        <v>меж89001422общпро</v>
      </c>
      <c r="AW740" s="191">
        <f t="shared" si="578"/>
        <v>0</v>
      </c>
      <c r="AX740" s="191">
        <f t="shared" si="579"/>
        <v>0</v>
      </c>
      <c r="AY740" s="191">
        <f t="shared" si="580"/>
        <v>0</v>
      </c>
      <c r="AZ740" s="191">
        <f t="shared" si="581"/>
        <v>0</v>
      </c>
      <c r="BA740" s="193">
        <f t="shared" si="582"/>
        <v>1</v>
      </c>
      <c r="BB740" s="193">
        <f t="shared" si="583"/>
        <v>1</v>
      </c>
      <c r="BC740" s="193">
        <f t="shared" si="584"/>
        <v>1</v>
      </c>
      <c r="BD740" s="191">
        <f t="shared" si="546"/>
        <v>0</v>
      </c>
      <c r="BE740" s="191">
        <f t="shared" si="585"/>
        <v>0</v>
      </c>
      <c r="BF740" s="210">
        <f t="shared" si="586"/>
        <v>0</v>
      </c>
      <c r="BG740" s="211">
        <f t="shared" si="587"/>
        <v>0</v>
      </c>
      <c r="BH740" s="289"/>
      <c r="BI740" s="289"/>
      <c r="BJ740" s="228"/>
      <c r="BK740" s="228"/>
      <c r="BL740" s="233" t="str">
        <f t="shared" si="588"/>
        <v/>
      </c>
    </row>
    <row r="741" spans="1:64" ht="12" hidden="1" customHeight="1">
      <c r="A741" s="333" t="s">
        <v>692</v>
      </c>
      <c r="B741" s="381" t="s">
        <v>329</v>
      </c>
      <c r="C741" s="333" t="s">
        <v>664</v>
      </c>
      <c r="D741" s="381" t="s">
        <v>462</v>
      </c>
      <c r="E741" s="381" t="s">
        <v>867</v>
      </c>
      <c r="F741" s="381" t="s">
        <v>605</v>
      </c>
      <c r="G741" s="381" t="s">
        <v>398</v>
      </c>
      <c r="H741" s="100" t="s">
        <v>653</v>
      </c>
      <c r="I741" s="381" t="s">
        <v>339</v>
      </c>
      <c r="J741" s="382">
        <v>1450000</v>
      </c>
      <c r="K741" s="382">
        <v>52500</v>
      </c>
      <c r="L741" s="191" t="str">
        <f t="shared" si="547"/>
        <v>890014220409091007393054025110</v>
      </c>
      <c r="M741" s="192">
        <f t="array" ref="M741">IF(COUNT(SEARCH(Удалить_Роспись_КВСР,$B741)*SEARCH(Удалить_Роспись_ПБС,$C741)*SEARCH(Удалить_Роспись_КФСР, $D741)*SEARCH(Удалить_Роспись_КЦСР,$E741)*SEARCH(Удалить_Роспись_КВР,$F741)*SEARCH(Удалить_Роспись_ЭК,$H741)*SEARCH(Удалить_Роспись_КР,$I741))&gt;0,0,1)</f>
        <v>0</v>
      </c>
      <c r="N741" s="192">
        <v>0</v>
      </c>
      <c r="O741" s="192" t="str">
        <f t="shared" si="548"/>
        <v/>
      </c>
      <c r="P741" s="192" t="str">
        <f t="shared" si="589"/>
        <v/>
      </c>
      <c r="Q741" s="300" t="str">
        <f t="shared" si="549"/>
        <v/>
      </c>
      <c r="R741" s="300" t="str">
        <f t="shared" si="550"/>
        <v/>
      </c>
      <c r="S741" s="300" t="str">
        <f t="shared" si="551"/>
        <v/>
      </c>
      <c r="T741" s="192" t="str">
        <f t="shared" si="552"/>
        <v/>
      </c>
      <c r="U741" s="303" t="str">
        <f t="shared" si="553"/>
        <v/>
      </c>
      <c r="V741" s="300" t="str">
        <f t="shared" si="554"/>
        <v/>
      </c>
      <c r="W741" s="192" t="str">
        <f t="shared" si="555"/>
        <v/>
      </c>
      <c r="X741" s="303" t="str">
        <f t="shared" si="556"/>
        <v/>
      </c>
      <c r="Y741" s="300" t="str">
        <f t="shared" si="557"/>
        <v/>
      </c>
      <c r="Z741" s="300" t="str">
        <f t="shared" si="558"/>
        <v>меж</v>
      </c>
      <c r="AA741" s="303" t="str">
        <f t="shared" si="559"/>
        <v/>
      </c>
      <c r="AB741" s="300" t="str">
        <f t="shared" si="560"/>
        <v/>
      </c>
      <c r="AC741" s="300" t="str">
        <f t="shared" si="561"/>
        <v/>
      </c>
      <c r="AD741" s="300" t="str">
        <f t="shared" si="562"/>
        <v/>
      </c>
      <c r="AE741" s="192" t="str">
        <f t="shared" si="563"/>
        <v/>
      </c>
      <c r="AF741" s="192" t="str">
        <f t="shared" si="564"/>
        <v/>
      </c>
      <c r="AG741" s="192"/>
      <c r="AJ741" s="300" t="str">
        <f t="shared" si="565"/>
        <v/>
      </c>
      <c r="AK741" s="300" t="str">
        <f t="shared" si="566"/>
        <v/>
      </c>
      <c r="AL741" s="300" t="str">
        <f t="shared" si="567"/>
        <v>бла</v>
      </c>
      <c r="AM741" s="300" t="str">
        <f t="shared" si="568"/>
        <v>меж</v>
      </c>
      <c r="AN741" s="300" t="str">
        <f t="shared" si="569"/>
        <v/>
      </c>
      <c r="AO741" s="300" t="str">
        <f t="shared" si="570"/>
        <v/>
      </c>
      <c r="AP741" s="300" t="str">
        <f t="shared" si="571"/>
        <v/>
      </c>
      <c r="AQ741" s="300" t="str">
        <f t="shared" si="572"/>
        <v/>
      </c>
      <c r="AR741" s="306" t="str">
        <f t="shared" si="573"/>
        <v/>
      </c>
      <c r="AS741" s="300" t="str">
        <f t="shared" si="574"/>
        <v/>
      </c>
      <c r="AT741" s="300" t="str">
        <f t="shared" si="575"/>
        <v/>
      </c>
      <c r="AU741" s="192" t="str">
        <f t="shared" si="576"/>
        <v>меж</v>
      </c>
      <c r="AV741" s="192" t="str">
        <f t="shared" si="577"/>
        <v>меж89001422общпро</v>
      </c>
      <c r="AW741" s="191">
        <f t="shared" si="578"/>
        <v>0</v>
      </c>
      <c r="AX741" s="191">
        <f t="shared" si="579"/>
        <v>0</v>
      </c>
      <c r="AY741" s="191">
        <f t="shared" si="580"/>
        <v>0</v>
      </c>
      <c r="AZ741" s="191">
        <f t="shared" si="581"/>
        <v>0</v>
      </c>
      <c r="BA741" s="193">
        <f t="shared" si="582"/>
        <v>1</v>
      </c>
      <c r="BB741" s="193">
        <f t="shared" si="583"/>
        <v>1</v>
      </c>
      <c r="BC741" s="193">
        <f t="shared" si="584"/>
        <v>1</v>
      </c>
      <c r="BD741" s="191">
        <f t="shared" si="546"/>
        <v>0</v>
      </c>
      <c r="BE741" s="191">
        <f t="shared" si="585"/>
        <v>0</v>
      </c>
      <c r="BF741" s="210">
        <f t="shared" si="586"/>
        <v>0</v>
      </c>
      <c r="BG741" s="211">
        <f t="shared" si="587"/>
        <v>0</v>
      </c>
      <c r="BH741" s="289"/>
      <c r="BI741" s="289"/>
      <c r="BJ741" s="228"/>
      <c r="BK741" s="228"/>
      <c r="BL741" s="233" t="str">
        <f t="shared" si="588"/>
        <v/>
      </c>
    </row>
    <row r="742" spans="1:64" ht="12" hidden="1" customHeight="1">
      <c r="A742" s="333" t="s">
        <v>692</v>
      </c>
      <c r="B742" s="381" t="s">
        <v>329</v>
      </c>
      <c r="C742" s="333" t="s">
        <v>664</v>
      </c>
      <c r="D742" s="381" t="s">
        <v>406</v>
      </c>
      <c r="E742" s="381" t="s">
        <v>1083</v>
      </c>
      <c r="F742" s="381" t="s">
        <v>605</v>
      </c>
      <c r="G742" s="381" t="s">
        <v>398</v>
      </c>
      <c r="H742" s="100" t="s">
        <v>653</v>
      </c>
      <c r="I742" s="381" t="s">
        <v>339</v>
      </c>
      <c r="J742" s="382">
        <v>420000</v>
      </c>
      <c r="K742" s="382">
        <v>0</v>
      </c>
      <c r="L742" s="191" t="str">
        <f t="shared" si="547"/>
        <v>890014220503111007741054025110</v>
      </c>
      <c r="M742" s="192">
        <f t="array" ref="M742">IF(COUNT(SEARCH(Удалить_Роспись_КВСР,$B742)*SEARCH(Удалить_Роспись_ПБС,$C742)*SEARCH(Удалить_Роспись_КФСР, $D742)*SEARCH(Удалить_Роспись_КЦСР,$E742)*SEARCH(Удалить_Роспись_КВР,$F742)*SEARCH(Удалить_Роспись_ЭК,$H742)*SEARCH(Удалить_Роспись_КР,$I742))&gt;0,0,1)</f>
        <v>0</v>
      </c>
      <c r="N742" s="192">
        <v>0</v>
      </c>
      <c r="O742" s="192" t="str">
        <f t="shared" si="548"/>
        <v/>
      </c>
      <c r="P742" s="192" t="str">
        <f t="shared" si="589"/>
        <v/>
      </c>
      <c r="Q742" s="300" t="str">
        <f t="shared" si="549"/>
        <v/>
      </c>
      <c r="R742" s="300" t="str">
        <f t="shared" si="550"/>
        <v/>
      </c>
      <c r="S742" s="300" t="str">
        <f t="shared" si="551"/>
        <v/>
      </c>
      <c r="T742" s="192" t="str">
        <f t="shared" si="552"/>
        <v/>
      </c>
      <c r="U742" s="303" t="str">
        <f t="shared" si="553"/>
        <v/>
      </c>
      <c r="V742" s="300" t="str">
        <f t="shared" si="554"/>
        <v/>
      </c>
      <c r="W742" s="192" t="str">
        <f t="shared" si="555"/>
        <v/>
      </c>
      <c r="X742" s="303" t="str">
        <f t="shared" si="556"/>
        <v/>
      </c>
      <c r="Y742" s="300" t="str">
        <f t="shared" si="557"/>
        <v/>
      </c>
      <c r="Z742" s="300" t="str">
        <f t="shared" si="558"/>
        <v>меж</v>
      </c>
      <c r="AA742" s="303" t="str">
        <f t="shared" si="559"/>
        <v/>
      </c>
      <c r="AB742" s="300" t="str">
        <f t="shared" si="560"/>
        <v/>
      </c>
      <c r="AC742" s="300" t="str">
        <f t="shared" si="561"/>
        <v/>
      </c>
      <c r="AD742" s="300" t="str">
        <f t="shared" si="562"/>
        <v/>
      </c>
      <c r="AE742" s="192" t="str">
        <f t="shared" si="563"/>
        <v/>
      </c>
      <c r="AF742" s="192" t="str">
        <f t="shared" si="564"/>
        <v/>
      </c>
      <c r="AG742" s="192"/>
      <c r="AJ742" s="300" t="str">
        <f t="shared" si="565"/>
        <v/>
      </c>
      <c r="AK742" s="300" t="str">
        <f t="shared" si="566"/>
        <v/>
      </c>
      <c r="AL742" s="300" t="str">
        <f t="shared" si="567"/>
        <v>бла</v>
      </c>
      <c r="AM742" s="300" t="str">
        <f t="shared" si="568"/>
        <v>меж</v>
      </c>
      <c r="AN742" s="300" t="str">
        <f t="shared" si="569"/>
        <v/>
      </c>
      <c r="AO742" s="300" t="str">
        <f t="shared" si="570"/>
        <v/>
      </c>
      <c r="AP742" s="300" t="str">
        <f t="shared" si="571"/>
        <v/>
      </c>
      <c r="AQ742" s="300" t="str">
        <f t="shared" si="572"/>
        <v/>
      </c>
      <c r="AR742" s="306" t="str">
        <f t="shared" si="573"/>
        <v/>
      </c>
      <c r="AS742" s="300" t="str">
        <f t="shared" si="574"/>
        <v/>
      </c>
      <c r="AT742" s="300" t="str">
        <f t="shared" si="575"/>
        <v/>
      </c>
      <c r="AU742" s="192" t="str">
        <f t="shared" si="576"/>
        <v>меж</v>
      </c>
      <c r="AV742" s="192" t="str">
        <f t="shared" si="577"/>
        <v>меж89001422общпро</v>
      </c>
      <c r="AW742" s="191">
        <f t="shared" si="578"/>
        <v>0</v>
      </c>
      <c r="AX742" s="191">
        <f t="shared" si="579"/>
        <v>0</v>
      </c>
      <c r="AY742" s="191">
        <f t="shared" si="580"/>
        <v>0</v>
      </c>
      <c r="AZ742" s="191">
        <f t="shared" si="581"/>
        <v>0</v>
      </c>
      <c r="BA742" s="193">
        <f t="shared" si="582"/>
        <v>1</v>
      </c>
      <c r="BB742" s="193">
        <f t="shared" si="583"/>
        <v>1</v>
      </c>
      <c r="BC742" s="193">
        <f t="shared" si="584"/>
        <v>1</v>
      </c>
      <c r="BD742" s="191">
        <f t="shared" si="546"/>
        <v>0</v>
      </c>
      <c r="BE742" s="191">
        <f t="shared" si="585"/>
        <v>0</v>
      </c>
      <c r="BF742" s="210">
        <f t="shared" si="586"/>
        <v>0</v>
      </c>
      <c r="BG742" s="211">
        <f t="shared" si="587"/>
        <v>0</v>
      </c>
      <c r="BH742" s="289"/>
      <c r="BI742" s="289"/>
      <c r="BJ742" s="228"/>
      <c r="BK742" s="228"/>
      <c r="BL742" s="233" t="str">
        <f t="shared" si="588"/>
        <v/>
      </c>
    </row>
    <row r="743" spans="1:64" ht="12" customHeight="1">
      <c r="A743" s="333" t="s">
        <v>692</v>
      </c>
      <c r="B743" s="381" t="s">
        <v>329</v>
      </c>
      <c r="C743" s="333" t="s">
        <v>664</v>
      </c>
      <c r="D743" s="381" t="s">
        <v>408</v>
      </c>
      <c r="E743" s="381" t="s">
        <v>868</v>
      </c>
      <c r="F743" s="381" t="s">
        <v>605</v>
      </c>
      <c r="G743" s="381" t="s">
        <v>398</v>
      </c>
      <c r="H743" s="100" t="s">
        <v>653</v>
      </c>
      <c r="I743" s="381" t="s">
        <v>505</v>
      </c>
      <c r="J743" s="382">
        <v>84280</v>
      </c>
      <c r="K743" s="382">
        <v>84280</v>
      </c>
      <c r="L743" s="191" t="str">
        <f t="shared" si="547"/>
        <v>89001422070706100Ч005054025101</v>
      </c>
      <c r="M743" s="192">
        <f t="array" ref="M743">IF(COUNT(SEARCH(Удалить_Роспись_КВСР,$B743)*SEARCH(Удалить_Роспись_ПБС,$C743)*SEARCH(Удалить_Роспись_КФСР, $D743)*SEARCH(Удалить_Роспись_КЦСР,$E743)*SEARCH(Удалить_Роспись_КВР,$F743)*SEARCH(Удалить_Роспись_ЭК,$H743)*SEARCH(Удалить_Роспись_КР,$I743))&gt;0,0,1)</f>
        <v>1</v>
      </c>
      <c r="N743" s="192">
        <v>0</v>
      </c>
      <c r="O743" s="192" t="str">
        <f t="shared" si="548"/>
        <v/>
      </c>
      <c r="P743" s="192" t="str">
        <f t="shared" si="589"/>
        <v/>
      </c>
      <c r="Q743" s="300" t="str">
        <f t="shared" si="549"/>
        <v/>
      </c>
      <c r="R743" s="300" t="str">
        <f t="shared" si="550"/>
        <v/>
      </c>
      <c r="S743" s="300" t="str">
        <f t="shared" si="551"/>
        <v/>
      </c>
      <c r="T743" s="192" t="str">
        <f t="shared" si="552"/>
        <v/>
      </c>
      <c r="U743" s="303" t="str">
        <f t="shared" si="553"/>
        <v/>
      </c>
      <c r="V743" s="300" t="str">
        <f t="shared" si="554"/>
        <v/>
      </c>
      <c r="W743" s="192" t="str">
        <f t="shared" si="555"/>
        <v/>
      </c>
      <c r="X743" s="303" t="str">
        <f t="shared" si="556"/>
        <v/>
      </c>
      <c r="Y743" s="300" t="str">
        <f t="shared" si="557"/>
        <v/>
      </c>
      <c r="Z743" s="300" t="str">
        <f t="shared" si="558"/>
        <v>меж</v>
      </c>
      <c r="AA743" s="303" t="str">
        <f t="shared" si="559"/>
        <v/>
      </c>
      <c r="AB743" s="300" t="str">
        <f t="shared" si="560"/>
        <v/>
      </c>
      <c r="AC743" s="300" t="str">
        <f t="shared" si="561"/>
        <v/>
      </c>
      <c r="AD743" s="300" t="str">
        <f t="shared" si="562"/>
        <v/>
      </c>
      <c r="AE743" s="192" t="str">
        <f t="shared" si="563"/>
        <v/>
      </c>
      <c r="AF743" s="192" t="str">
        <f t="shared" si="564"/>
        <v/>
      </c>
      <c r="AG743" s="192"/>
      <c r="AJ743" s="300" t="str">
        <f t="shared" si="565"/>
        <v/>
      </c>
      <c r="AK743" s="300" t="str">
        <f t="shared" si="566"/>
        <v/>
      </c>
      <c r="AL743" s="300" t="str">
        <f t="shared" si="567"/>
        <v/>
      </c>
      <c r="AM743" s="300" t="str">
        <f t="shared" si="568"/>
        <v>меж</v>
      </c>
      <c r="AN743" s="300" t="str">
        <f t="shared" si="569"/>
        <v/>
      </c>
      <c r="AO743" s="300" t="str">
        <f t="shared" si="570"/>
        <v/>
      </c>
      <c r="AP743" s="300" t="str">
        <f t="shared" si="571"/>
        <v/>
      </c>
      <c r="AQ743" s="300" t="str">
        <f t="shared" si="572"/>
        <v/>
      </c>
      <c r="AR743" s="306" t="str">
        <f t="shared" si="573"/>
        <v/>
      </c>
      <c r="AS743" s="300" t="str">
        <f t="shared" si="574"/>
        <v/>
      </c>
      <c r="AT743" s="300" t="str">
        <f t="shared" si="575"/>
        <v/>
      </c>
      <c r="AU743" s="192" t="str">
        <f t="shared" si="576"/>
        <v>меж</v>
      </c>
      <c r="AV743" s="192" t="str">
        <f t="shared" si="577"/>
        <v>меж89001422общпро</v>
      </c>
      <c r="AW743" s="191">
        <f t="shared" si="578"/>
        <v>84280</v>
      </c>
      <c r="AX743" s="191">
        <f t="shared" si="579"/>
        <v>84280</v>
      </c>
      <c r="AY743" s="191">
        <f t="shared" si="580"/>
        <v>0</v>
      </c>
      <c r="AZ743" s="191">
        <f t="shared" si="581"/>
        <v>0</v>
      </c>
      <c r="BA743" s="193">
        <f t="shared" si="582"/>
        <v>1</v>
      </c>
      <c r="BB743" s="193">
        <f t="shared" si="583"/>
        <v>1</v>
      </c>
      <c r="BC743" s="193">
        <f t="shared" si="584"/>
        <v>1</v>
      </c>
      <c r="BD743" s="191">
        <f t="shared" si="546"/>
        <v>0</v>
      </c>
      <c r="BE743" s="191">
        <f t="shared" si="585"/>
        <v>0</v>
      </c>
      <c r="BF743" s="210">
        <f t="shared" si="586"/>
        <v>0</v>
      </c>
      <c r="BG743" s="211">
        <f t="shared" si="587"/>
        <v>0</v>
      </c>
      <c r="BH743" s="289"/>
      <c r="BI743" s="289"/>
      <c r="BJ743" s="228"/>
      <c r="BK743" s="228"/>
      <c r="BL743" s="233" t="str">
        <f t="shared" si="588"/>
        <v/>
      </c>
    </row>
    <row r="744" spans="1:64" ht="12" hidden="1" customHeight="1">
      <c r="A744" s="333" t="s">
        <v>692</v>
      </c>
      <c r="B744" s="381" t="s">
        <v>329</v>
      </c>
      <c r="C744" s="333" t="s">
        <v>664</v>
      </c>
      <c r="D744" s="381" t="s">
        <v>333</v>
      </c>
      <c r="E744" s="381" t="s">
        <v>869</v>
      </c>
      <c r="F744" s="381" t="s">
        <v>621</v>
      </c>
      <c r="G744" s="381" t="s">
        <v>398</v>
      </c>
      <c r="H744" s="100" t="s">
        <v>653</v>
      </c>
      <c r="I744" s="381" t="s">
        <v>339</v>
      </c>
      <c r="J744" s="382">
        <v>637270</v>
      </c>
      <c r="K744" s="382">
        <v>477906</v>
      </c>
      <c r="L744" s="191" t="str">
        <f t="shared" si="547"/>
        <v>890014221401111007601051125110</v>
      </c>
      <c r="M744" s="192">
        <f t="array" ref="M744">IF(COUNT(SEARCH(Удалить_Роспись_КВСР,$B744)*SEARCH(Удалить_Роспись_ПБС,$C744)*SEARCH(Удалить_Роспись_КФСР, $D744)*SEARCH(Удалить_Роспись_КЦСР,$E744)*SEARCH(Удалить_Роспись_КВР,$F744)*SEARCH(Удалить_Роспись_ЭК,$H744)*SEARCH(Удалить_Роспись_КР,$I744))&gt;0,0,1)</f>
        <v>0</v>
      </c>
      <c r="N744" s="192">
        <v>0</v>
      </c>
      <c r="O744" s="192" t="str">
        <f t="shared" si="548"/>
        <v/>
      </c>
      <c r="P744" s="192" t="str">
        <f t="shared" si="589"/>
        <v/>
      </c>
      <c r="Q744" s="300" t="str">
        <f t="shared" si="549"/>
        <v/>
      </c>
      <c r="R744" s="300" t="str">
        <f t="shared" si="550"/>
        <v/>
      </c>
      <c r="S744" s="300" t="str">
        <f t="shared" si="551"/>
        <v/>
      </c>
      <c r="T744" s="192" t="str">
        <f t="shared" si="552"/>
        <v/>
      </c>
      <c r="U744" s="303" t="str">
        <f t="shared" si="553"/>
        <v/>
      </c>
      <c r="V744" s="300" t="str">
        <f t="shared" si="554"/>
        <v/>
      </c>
      <c r="W744" s="192" t="str">
        <f t="shared" si="555"/>
        <v/>
      </c>
      <c r="X744" s="303" t="str">
        <f t="shared" si="556"/>
        <v/>
      </c>
      <c r="Y744" s="300" t="str">
        <f t="shared" si="557"/>
        <v/>
      </c>
      <c r="Z744" s="300" t="str">
        <f t="shared" si="558"/>
        <v>меж</v>
      </c>
      <c r="AA744" s="303" t="str">
        <f t="shared" si="559"/>
        <v/>
      </c>
      <c r="AB744" s="300" t="str">
        <f t="shared" si="560"/>
        <v/>
      </c>
      <c r="AC744" s="300" t="str">
        <f t="shared" si="561"/>
        <v/>
      </c>
      <c r="AD744" s="300" t="str">
        <f t="shared" si="562"/>
        <v/>
      </c>
      <c r="AE744" s="192" t="str">
        <f t="shared" si="563"/>
        <v/>
      </c>
      <c r="AF744" s="192" t="str">
        <f t="shared" si="564"/>
        <v/>
      </c>
      <c r="AG744" s="192"/>
      <c r="AJ744" s="300" t="str">
        <f t="shared" si="565"/>
        <v/>
      </c>
      <c r="AK744" s="300" t="str">
        <f t="shared" si="566"/>
        <v/>
      </c>
      <c r="AL744" s="300" t="str">
        <f t="shared" si="567"/>
        <v/>
      </c>
      <c r="AM744" s="300" t="str">
        <f t="shared" si="568"/>
        <v>меж</v>
      </c>
      <c r="AN744" s="300" t="str">
        <f t="shared" si="569"/>
        <v/>
      </c>
      <c r="AO744" s="300" t="str">
        <f t="shared" si="570"/>
        <v/>
      </c>
      <c r="AP744" s="300" t="str">
        <f t="shared" si="571"/>
        <v/>
      </c>
      <c r="AQ744" s="300" t="str">
        <f t="shared" si="572"/>
        <v/>
      </c>
      <c r="AR744" s="306" t="str">
        <f t="shared" si="573"/>
        <v/>
      </c>
      <c r="AS744" s="300" t="str">
        <f t="shared" si="574"/>
        <v/>
      </c>
      <c r="AT744" s="300" t="str">
        <f t="shared" si="575"/>
        <v/>
      </c>
      <c r="AU744" s="192" t="str">
        <f t="shared" si="576"/>
        <v>меж</v>
      </c>
      <c r="AV744" s="192" t="str">
        <f t="shared" si="577"/>
        <v>меж89001422общпро</v>
      </c>
      <c r="AW744" s="191">
        <f t="shared" si="578"/>
        <v>0</v>
      </c>
      <c r="AX744" s="191">
        <f t="shared" si="579"/>
        <v>0</v>
      </c>
      <c r="AY744" s="191">
        <f t="shared" si="580"/>
        <v>0</v>
      </c>
      <c r="AZ744" s="191">
        <f t="shared" si="581"/>
        <v>0</v>
      </c>
      <c r="BA744" s="193">
        <f t="shared" si="582"/>
        <v>1</v>
      </c>
      <c r="BB744" s="193">
        <f t="shared" si="583"/>
        <v>1</v>
      </c>
      <c r="BC744" s="193">
        <f t="shared" si="584"/>
        <v>1</v>
      </c>
      <c r="BD744" s="191">
        <f t="shared" si="546"/>
        <v>0</v>
      </c>
      <c r="BE744" s="191">
        <f t="shared" si="585"/>
        <v>0</v>
      </c>
      <c r="BF744" s="210">
        <f t="shared" si="586"/>
        <v>0</v>
      </c>
      <c r="BG744" s="211">
        <f t="shared" si="587"/>
        <v>0</v>
      </c>
      <c r="BH744" s="289"/>
      <c r="BI744" s="289"/>
      <c r="BJ744" s="228"/>
      <c r="BK744" s="228"/>
      <c r="BL744" s="233" t="str">
        <f t="shared" si="588"/>
        <v/>
      </c>
    </row>
    <row r="745" spans="1:64" ht="12" customHeight="1">
      <c r="A745" s="333" t="s">
        <v>692</v>
      </c>
      <c r="B745" s="381" t="s">
        <v>329</v>
      </c>
      <c r="C745" s="333" t="s">
        <v>664</v>
      </c>
      <c r="D745" s="381" t="s">
        <v>333</v>
      </c>
      <c r="E745" s="381" t="s">
        <v>870</v>
      </c>
      <c r="F745" s="381" t="s">
        <v>621</v>
      </c>
      <c r="G745" s="381" t="s">
        <v>398</v>
      </c>
      <c r="H745" s="100" t="s">
        <v>653</v>
      </c>
      <c r="I745" s="381" t="s">
        <v>505</v>
      </c>
      <c r="J745" s="382">
        <v>698790</v>
      </c>
      <c r="K745" s="382">
        <v>698790</v>
      </c>
      <c r="L745" s="191" t="str">
        <f t="shared" si="547"/>
        <v>890014221401111008013051125101</v>
      </c>
      <c r="M745" s="192">
        <f t="array" ref="M745">IF(COUNT(SEARCH(Удалить_Роспись_КВСР,$B745)*SEARCH(Удалить_Роспись_ПБС,$C745)*SEARCH(Удалить_Роспись_КФСР, $D745)*SEARCH(Удалить_Роспись_КЦСР,$E745)*SEARCH(Удалить_Роспись_КВР,$F745)*SEARCH(Удалить_Роспись_ЭК,$H745)*SEARCH(Удалить_Роспись_КР,$I745))&gt;0,0,1)</f>
        <v>1</v>
      </c>
      <c r="N745" s="192">
        <v>0</v>
      </c>
      <c r="O745" s="192" t="str">
        <f t="shared" si="548"/>
        <v/>
      </c>
      <c r="P745" s="192" t="str">
        <f t="shared" si="589"/>
        <v/>
      </c>
      <c r="Q745" s="300" t="str">
        <f t="shared" si="549"/>
        <v/>
      </c>
      <c r="R745" s="300" t="str">
        <f t="shared" si="550"/>
        <v/>
      </c>
      <c r="S745" s="300" t="str">
        <f t="shared" si="551"/>
        <v/>
      </c>
      <c r="T745" s="192" t="str">
        <f t="shared" si="552"/>
        <v/>
      </c>
      <c r="U745" s="303" t="str">
        <f t="shared" si="553"/>
        <v/>
      </c>
      <c r="V745" s="300" t="str">
        <f t="shared" si="554"/>
        <v/>
      </c>
      <c r="W745" s="192" t="str">
        <f t="shared" si="555"/>
        <v/>
      </c>
      <c r="X745" s="303" t="str">
        <f t="shared" si="556"/>
        <v/>
      </c>
      <c r="Y745" s="300" t="str">
        <f t="shared" si="557"/>
        <v/>
      </c>
      <c r="Z745" s="300" t="str">
        <f t="shared" si="558"/>
        <v>меж</v>
      </c>
      <c r="AA745" s="303" t="str">
        <f t="shared" si="559"/>
        <v/>
      </c>
      <c r="AB745" s="300" t="str">
        <f t="shared" si="560"/>
        <v/>
      </c>
      <c r="AC745" s="300" t="str">
        <f t="shared" si="561"/>
        <v/>
      </c>
      <c r="AD745" s="300" t="str">
        <f t="shared" si="562"/>
        <v/>
      </c>
      <c r="AE745" s="192" t="str">
        <f t="shared" si="563"/>
        <v/>
      </c>
      <c r="AF745" s="192" t="str">
        <f t="shared" si="564"/>
        <v/>
      </c>
      <c r="AG745" s="192"/>
      <c r="AJ745" s="300" t="str">
        <f t="shared" si="565"/>
        <v/>
      </c>
      <c r="AK745" s="300" t="str">
        <f t="shared" si="566"/>
        <v/>
      </c>
      <c r="AL745" s="300" t="str">
        <f t="shared" si="567"/>
        <v/>
      </c>
      <c r="AM745" s="300" t="str">
        <f t="shared" si="568"/>
        <v>меж</v>
      </c>
      <c r="AN745" s="300" t="str">
        <f t="shared" si="569"/>
        <v/>
      </c>
      <c r="AO745" s="300" t="str">
        <f t="shared" si="570"/>
        <v/>
      </c>
      <c r="AP745" s="300" t="str">
        <f t="shared" si="571"/>
        <v/>
      </c>
      <c r="AQ745" s="300" t="str">
        <f t="shared" si="572"/>
        <v/>
      </c>
      <c r="AR745" s="306" t="str">
        <f t="shared" si="573"/>
        <v/>
      </c>
      <c r="AS745" s="300" t="str">
        <f t="shared" si="574"/>
        <v/>
      </c>
      <c r="AT745" s="300" t="str">
        <f t="shared" si="575"/>
        <v/>
      </c>
      <c r="AU745" s="192" t="str">
        <f t="shared" si="576"/>
        <v>меж</v>
      </c>
      <c r="AV745" s="192" t="str">
        <f t="shared" si="577"/>
        <v>меж89001422общпро</v>
      </c>
      <c r="AW745" s="191">
        <f t="shared" si="578"/>
        <v>698790</v>
      </c>
      <c r="AX745" s="191">
        <f t="shared" si="579"/>
        <v>698790</v>
      </c>
      <c r="AY745" s="191">
        <f t="shared" si="580"/>
        <v>0</v>
      </c>
      <c r="AZ745" s="191">
        <f t="shared" si="581"/>
        <v>0</v>
      </c>
      <c r="BA745" s="193">
        <f t="shared" si="582"/>
        <v>1</v>
      </c>
      <c r="BB745" s="193">
        <f t="shared" si="583"/>
        <v>1</v>
      </c>
      <c r="BC745" s="193">
        <f t="shared" si="584"/>
        <v>1</v>
      </c>
      <c r="BD745" s="191">
        <f t="shared" si="546"/>
        <v>0</v>
      </c>
      <c r="BE745" s="191">
        <f t="shared" si="585"/>
        <v>0</v>
      </c>
      <c r="BF745" s="210">
        <f t="shared" si="586"/>
        <v>0</v>
      </c>
      <c r="BG745" s="211">
        <f t="shared" si="587"/>
        <v>0</v>
      </c>
      <c r="BH745" s="289"/>
      <c r="BI745" s="289"/>
      <c r="BJ745" s="228"/>
      <c r="BK745" s="228"/>
      <c r="BL745" s="233" t="str">
        <f t="shared" si="588"/>
        <v/>
      </c>
    </row>
    <row r="746" spans="1:64" ht="12" customHeight="1">
      <c r="A746" s="333" t="s">
        <v>692</v>
      </c>
      <c r="B746" s="381" t="s">
        <v>329</v>
      </c>
      <c r="C746" s="333" t="s">
        <v>664</v>
      </c>
      <c r="D746" s="381" t="s">
        <v>334</v>
      </c>
      <c r="E746" s="381" t="s">
        <v>871</v>
      </c>
      <c r="F746" s="381" t="s">
        <v>605</v>
      </c>
      <c r="G746" s="381" t="s">
        <v>398</v>
      </c>
      <c r="H746" s="100" t="s">
        <v>653</v>
      </c>
      <c r="I746" s="381" t="s">
        <v>505</v>
      </c>
      <c r="J746" s="382">
        <v>2990500</v>
      </c>
      <c r="K746" s="382">
        <v>2100000</v>
      </c>
      <c r="L746" s="191" t="str">
        <f t="shared" si="547"/>
        <v>890014221403111008012054025101</v>
      </c>
      <c r="M746" s="192">
        <f t="array" ref="M746">IF(COUNT(SEARCH(Удалить_Роспись_КВСР,$B746)*SEARCH(Удалить_Роспись_ПБС,$C746)*SEARCH(Удалить_Роспись_КФСР, $D746)*SEARCH(Удалить_Роспись_КЦСР,$E746)*SEARCH(Удалить_Роспись_КВР,$F746)*SEARCH(Удалить_Роспись_ЭК,$H746)*SEARCH(Удалить_Роспись_КР,$I746))&gt;0,0,1)</f>
        <v>1</v>
      </c>
      <c r="N746" s="192">
        <v>0</v>
      </c>
      <c r="O746" s="192" t="str">
        <f t="shared" si="548"/>
        <v/>
      </c>
      <c r="P746" s="192" t="str">
        <f t="shared" si="589"/>
        <v/>
      </c>
      <c r="Q746" s="300" t="str">
        <f t="shared" si="549"/>
        <v/>
      </c>
      <c r="R746" s="300" t="str">
        <f t="shared" si="550"/>
        <v/>
      </c>
      <c r="S746" s="300" t="str">
        <f t="shared" si="551"/>
        <v/>
      </c>
      <c r="T746" s="192" t="str">
        <f t="shared" si="552"/>
        <v/>
      </c>
      <c r="U746" s="303" t="str">
        <f t="shared" si="553"/>
        <v/>
      </c>
      <c r="V746" s="300" t="str">
        <f t="shared" si="554"/>
        <v/>
      </c>
      <c r="W746" s="192" t="str">
        <f t="shared" si="555"/>
        <v/>
      </c>
      <c r="X746" s="303" t="str">
        <f t="shared" si="556"/>
        <v/>
      </c>
      <c r="Y746" s="300" t="str">
        <f t="shared" si="557"/>
        <v/>
      </c>
      <c r="Z746" s="300" t="str">
        <f t="shared" si="558"/>
        <v>меж</v>
      </c>
      <c r="AA746" s="303" t="str">
        <f t="shared" si="559"/>
        <v/>
      </c>
      <c r="AB746" s="300" t="str">
        <f t="shared" si="560"/>
        <v/>
      </c>
      <c r="AC746" s="300" t="str">
        <f t="shared" si="561"/>
        <v/>
      </c>
      <c r="AD746" s="300" t="str">
        <f t="shared" si="562"/>
        <v/>
      </c>
      <c r="AE746" s="192" t="str">
        <f t="shared" si="563"/>
        <v/>
      </c>
      <c r="AF746" s="192" t="str">
        <f t="shared" si="564"/>
        <v/>
      </c>
      <c r="AG746" s="192"/>
      <c r="AJ746" s="300" t="str">
        <f t="shared" si="565"/>
        <v/>
      </c>
      <c r="AK746" s="300" t="str">
        <f t="shared" si="566"/>
        <v/>
      </c>
      <c r="AL746" s="300" t="str">
        <f t="shared" si="567"/>
        <v/>
      </c>
      <c r="AM746" s="300" t="str">
        <f t="shared" si="568"/>
        <v>меж</v>
      </c>
      <c r="AN746" s="300" t="str">
        <f t="shared" si="569"/>
        <v/>
      </c>
      <c r="AO746" s="300" t="str">
        <f t="shared" si="570"/>
        <v/>
      </c>
      <c r="AP746" s="300" t="str">
        <f t="shared" si="571"/>
        <v/>
      </c>
      <c r="AQ746" s="300" t="str">
        <f t="shared" si="572"/>
        <v/>
      </c>
      <c r="AR746" s="306" t="str">
        <f t="shared" si="573"/>
        <v/>
      </c>
      <c r="AS746" s="300" t="str">
        <f t="shared" si="574"/>
        <v/>
      </c>
      <c r="AT746" s="300" t="str">
        <f t="shared" si="575"/>
        <v/>
      </c>
      <c r="AU746" s="192" t="str">
        <f t="shared" si="576"/>
        <v>меж</v>
      </c>
      <c r="AV746" s="192" t="str">
        <f t="shared" si="577"/>
        <v>меж89001422общпро</v>
      </c>
      <c r="AW746" s="191">
        <f t="shared" si="578"/>
        <v>2990500</v>
      </c>
      <c r="AX746" s="191">
        <f t="shared" si="579"/>
        <v>2100000</v>
      </c>
      <c r="AY746" s="191">
        <f t="shared" si="580"/>
        <v>0</v>
      </c>
      <c r="AZ746" s="191">
        <f t="shared" si="581"/>
        <v>0</v>
      </c>
      <c r="BA746" s="193">
        <f t="shared" si="582"/>
        <v>1</v>
      </c>
      <c r="BB746" s="193">
        <f t="shared" si="583"/>
        <v>1</v>
      </c>
      <c r="BC746" s="193">
        <f t="shared" si="584"/>
        <v>1</v>
      </c>
      <c r="BD746" s="191">
        <f t="shared" si="546"/>
        <v>0</v>
      </c>
      <c r="BE746" s="191">
        <f t="shared" si="585"/>
        <v>0</v>
      </c>
      <c r="BF746" s="210">
        <f t="shared" si="586"/>
        <v>0</v>
      </c>
      <c r="BG746" s="211">
        <f t="shared" si="587"/>
        <v>0</v>
      </c>
      <c r="BH746" s="289"/>
      <c r="BI746" s="289"/>
      <c r="BJ746" s="228"/>
      <c r="BK746" s="228"/>
      <c r="BL746" s="233" t="str">
        <f t="shared" si="588"/>
        <v/>
      </c>
    </row>
    <row r="747" spans="1:64" ht="12" customHeight="1">
      <c r="A747" s="333" t="s">
        <v>692</v>
      </c>
      <c r="B747" s="381" t="s">
        <v>436</v>
      </c>
      <c r="C747" s="333" t="s">
        <v>664</v>
      </c>
      <c r="D747" s="381" t="s">
        <v>383</v>
      </c>
      <c r="E747" s="381" t="s">
        <v>872</v>
      </c>
      <c r="F747" s="381" t="s">
        <v>602</v>
      </c>
      <c r="G747" s="381" t="s">
        <v>385</v>
      </c>
      <c r="H747" s="100" t="s">
        <v>653</v>
      </c>
      <c r="I747" s="381" t="s">
        <v>505</v>
      </c>
      <c r="J747" s="382">
        <v>423530</v>
      </c>
      <c r="K747" s="382">
        <v>347735.84</v>
      </c>
      <c r="L747" s="191" t="str">
        <f t="shared" si="547"/>
        <v>910014220102801006000012121101</v>
      </c>
      <c r="M747" s="192">
        <f t="array" ref="M747">IF(COUNT(SEARCH(Удалить_Роспись_КВСР,$B747)*SEARCH(Удалить_Роспись_ПБС,$C747)*SEARCH(Удалить_Роспись_КФСР, $D747)*SEARCH(Удалить_Роспись_КЦСР,$E747)*SEARCH(Удалить_Роспись_КВР,$F747)*SEARCH(Удалить_Роспись_ЭК,$H747)*SEARCH(Удалить_Роспись_КР,$I747))&gt;0,0,1)</f>
        <v>1</v>
      </c>
      <c r="N747" s="192">
        <v>0</v>
      </c>
      <c r="O747" s="192" t="str">
        <f t="shared" si="548"/>
        <v/>
      </c>
      <c r="P747" s="192" t="str">
        <f t="shared" si="589"/>
        <v/>
      </c>
      <c r="Q747" s="300" t="str">
        <f t="shared" si="549"/>
        <v/>
      </c>
      <c r="R747" s="300" t="str">
        <f t="shared" si="550"/>
        <v/>
      </c>
      <c r="S747" s="300" t="str">
        <f t="shared" si="551"/>
        <v/>
      </c>
      <c r="T747" s="192" t="str">
        <f t="shared" si="552"/>
        <v/>
      </c>
      <c r="U747" s="303" t="str">
        <f t="shared" si="553"/>
        <v/>
      </c>
      <c r="V747" s="300" t="str">
        <f t="shared" si="554"/>
        <v/>
      </c>
      <c r="W747" s="192" t="str">
        <f t="shared" si="555"/>
        <v/>
      </c>
      <c r="X747" s="303" t="str">
        <f t="shared" si="556"/>
        <v/>
      </c>
      <c r="Y747" s="300" t="str">
        <f t="shared" si="557"/>
        <v/>
      </c>
      <c r="Z747" s="300" t="str">
        <f t="shared" si="558"/>
        <v/>
      </c>
      <c r="AA747" s="303" t="str">
        <f t="shared" si="559"/>
        <v/>
      </c>
      <c r="AB747" s="300" t="str">
        <f t="shared" si="560"/>
        <v/>
      </c>
      <c r="AC747" s="300" t="str">
        <f t="shared" si="561"/>
        <v/>
      </c>
      <c r="AD747" s="300" t="str">
        <f t="shared" si="562"/>
        <v/>
      </c>
      <c r="AE747" s="192" t="str">
        <f t="shared" si="563"/>
        <v/>
      </c>
      <c r="AF747" s="192" t="str">
        <f t="shared" si="564"/>
        <v/>
      </c>
      <c r="AG747" s="192"/>
      <c r="AJ747" s="300" t="str">
        <f t="shared" si="565"/>
        <v/>
      </c>
      <c r="AK747" s="300" t="str">
        <f t="shared" si="566"/>
        <v/>
      </c>
      <c r="AL747" s="300" t="str">
        <f t="shared" si="567"/>
        <v/>
      </c>
      <c r="AM747" s="300" t="str">
        <f t="shared" si="568"/>
        <v/>
      </c>
      <c r="AN747" s="300" t="str">
        <f t="shared" si="569"/>
        <v/>
      </c>
      <c r="AO747" s="300" t="str">
        <f t="shared" si="570"/>
        <v/>
      </c>
      <c r="AP747" s="300" t="str">
        <f t="shared" si="571"/>
        <v/>
      </c>
      <c r="AQ747" s="300" t="str">
        <f t="shared" si="572"/>
        <v/>
      </c>
      <c r="AR747" s="306" t="str">
        <f t="shared" si="573"/>
        <v/>
      </c>
      <c r="AS747" s="300" t="str">
        <f t="shared" si="574"/>
        <v/>
      </c>
      <c r="AT747" s="300" t="str">
        <f t="shared" si="575"/>
        <v/>
      </c>
      <c r="AU747" s="192" t="str">
        <f t="shared" si="576"/>
        <v>рбс</v>
      </c>
      <c r="AV747" s="192" t="str">
        <f t="shared" si="577"/>
        <v>рбс91001422общопл</v>
      </c>
      <c r="AW747" s="191">
        <f t="shared" si="578"/>
        <v>423530</v>
      </c>
      <c r="AX747" s="191">
        <f t="shared" si="579"/>
        <v>347735.84</v>
      </c>
      <c r="AY747" s="191">
        <f t="shared" si="580"/>
        <v>0</v>
      </c>
      <c r="AZ747" s="191">
        <f t="shared" si="581"/>
        <v>0</v>
      </c>
      <c r="BA747" s="193">
        <f t="shared" si="582"/>
        <v>1</v>
      </c>
      <c r="BB747" s="193">
        <f t="shared" si="583"/>
        <v>1</v>
      </c>
      <c r="BC747" s="193">
        <f t="shared" si="584"/>
        <v>1</v>
      </c>
      <c r="BD747" s="191">
        <f t="shared" si="546"/>
        <v>0</v>
      </c>
      <c r="BE747" s="191">
        <f t="shared" si="585"/>
        <v>0</v>
      </c>
      <c r="BF747" s="210">
        <f t="shared" si="586"/>
        <v>0</v>
      </c>
      <c r="BG747" s="211">
        <f t="shared" si="587"/>
        <v>0</v>
      </c>
      <c r="BH747" s="289"/>
      <c r="BI747" s="289"/>
      <c r="BJ747" s="228"/>
      <c r="BK747" s="228"/>
      <c r="BL747" s="233" t="str">
        <f t="shared" si="588"/>
        <v>01</v>
      </c>
    </row>
    <row r="748" spans="1:64" ht="12" customHeight="1">
      <c r="A748" s="333" t="s">
        <v>692</v>
      </c>
      <c r="B748" s="381" t="s">
        <v>436</v>
      </c>
      <c r="C748" s="333" t="s">
        <v>664</v>
      </c>
      <c r="D748" s="381" t="s">
        <v>383</v>
      </c>
      <c r="E748" s="381" t="s">
        <v>872</v>
      </c>
      <c r="F748" s="381" t="s">
        <v>585</v>
      </c>
      <c r="G748" s="381" t="s">
        <v>386</v>
      </c>
      <c r="H748" s="100" t="s">
        <v>653</v>
      </c>
      <c r="I748" s="381" t="s">
        <v>505</v>
      </c>
      <c r="J748" s="382">
        <v>600</v>
      </c>
      <c r="K748" s="382">
        <v>600</v>
      </c>
      <c r="L748" s="191" t="str">
        <f t="shared" si="547"/>
        <v>910014220102801006000012221201</v>
      </c>
      <c r="M748" s="192">
        <f t="array" ref="M748">IF(COUNT(SEARCH(Удалить_Роспись_КВСР,$B748)*SEARCH(Удалить_Роспись_ПБС,$C748)*SEARCH(Удалить_Роспись_КФСР, $D748)*SEARCH(Удалить_Роспись_КЦСР,$E748)*SEARCH(Удалить_Роспись_КВР,$F748)*SEARCH(Удалить_Роспись_ЭК,$H748)*SEARCH(Удалить_Роспись_КР,$I748))&gt;0,0,1)</f>
        <v>1</v>
      </c>
      <c r="N748" s="192">
        <f>IF(COUNT(SEARCH(Удалить_Индекс_КВСР,$B748)*SEARCH(Удалить_Индекс_ПБС,$C748)*SEARCH(Удалить_Индекс_КФСР,$D748)*SEARCH(Удалить_Индекс_КЦСР,$E748)*SEARCH(Удалить_Индекс_КВР,$F748)*SEARCH(Удалить_Индекс_ЭК,$H748)*SEARCH(Удалить_Индекс_КР,$I748))&gt;0,0,1)</f>
        <v>1</v>
      </c>
      <c r="O748" s="192" t="str">
        <f t="shared" si="548"/>
        <v/>
      </c>
      <c r="P748" s="192" t="str">
        <f t="shared" si="589"/>
        <v/>
      </c>
      <c r="Q748" s="300" t="str">
        <f t="shared" si="549"/>
        <v/>
      </c>
      <c r="R748" s="300" t="str">
        <f t="shared" si="550"/>
        <v/>
      </c>
      <c r="S748" s="300" t="str">
        <f t="shared" si="551"/>
        <v/>
      </c>
      <c r="T748" s="192" t="str">
        <f t="shared" si="552"/>
        <v/>
      </c>
      <c r="U748" s="303" t="str">
        <f t="shared" si="553"/>
        <v/>
      </c>
      <c r="V748" s="300" t="str">
        <f t="shared" si="554"/>
        <v/>
      </c>
      <c r="W748" s="192" t="str">
        <f t="shared" si="555"/>
        <v/>
      </c>
      <c r="X748" s="303" t="str">
        <f t="shared" si="556"/>
        <v/>
      </c>
      <c r="Y748" s="300" t="str">
        <f t="shared" si="557"/>
        <v/>
      </c>
      <c r="Z748" s="300" t="str">
        <f t="shared" si="558"/>
        <v/>
      </c>
      <c r="AA748" s="303" t="str">
        <f t="shared" si="559"/>
        <v/>
      </c>
      <c r="AB748" s="300" t="str">
        <f t="shared" si="560"/>
        <v/>
      </c>
      <c r="AC748" s="300" t="str">
        <f t="shared" si="561"/>
        <v/>
      </c>
      <c r="AD748" s="300" t="str">
        <f t="shared" si="562"/>
        <v/>
      </c>
      <c r="AE748" s="192" t="str">
        <f t="shared" si="563"/>
        <v/>
      </c>
      <c r="AF748" s="192" t="str">
        <f t="shared" si="564"/>
        <v/>
      </c>
      <c r="AG748" s="192"/>
      <c r="AJ748" s="300" t="str">
        <f t="shared" si="565"/>
        <v/>
      </c>
      <c r="AK748" s="300" t="str">
        <f t="shared" si="566"/>
        <v/>
      </c>
      <c r="AL748" s="300" t="str">
        <f t="shared" si="567"/>
        <v/>
      </c>
      <c r="AM748" s="300" t="str">
        <f t="shared" si="568"/>
        <v/>
      </c>
      <c r="AN748" s="300" t="str">
        <f t="shared" si="569"/>
        <v/>
      </c>
      <c r="AO748" s="300" t="str">
        <f t="shared" si="570"/>
        <v/>
      </c>
      <c r="AP748" s="300" t="str">
        <f t="shared" si="571"/>
        <v/>
      </c>
      <c r="AQ748" s="300" t="str">
        <f t="shared" si="572"/>
        <v/>
      </c>
      <c r="AR748" s="306" t="str">
        <f t="shared" si="573"/>
        <v/>
      </c>
      <c r="AS748" s="300" t="str">
        <f t="shared" si="574"/>
        <v/>
      </c>
      <c r="AT748" s="300" t="str">
        <f t="shared" si="575"/>
        <v/>
      </c>
      <c r="AU748" s="192" t="str">
        <f t="shared" si="576"/>
        <v>рбс</v>
      </c>
      <c r="AV748" s="192" t="str">
        <f t="shared" si="577"/>
        <v>рбс91001422общпро</v>
      </c>
      <c r="AW748" s="191">
        <f t="shared" si="578"/>
        <v>600</v>
      </c>
      <c r="AX748" s="191">
        <f t="shared" si="579"/>
        <v>600</v>
      </c>
      <c r="AY748" s="191">
        <f t="shared" si="580"/>
        <v>600</v>
      </c>
      <c r="AZ748" s="191">
        <f t="shared" si="581"/>
        <v>600</v>
      </c>
      <c r="BA748" s="193">
        <f t="shared" si="582"/>
        <v>1</v>
      </c>
      <c r="BB748" s="193">
        <f t="shared" si="583"/>
        <v>1</v>
      </c>
      <c r="BC748" s="193">
        <f t="shared" si="584"/>
        <v>1</v>
      </c>
      <c r="BD748" s="191">
        <f t="shared" si="546"/>
        <v>600</v>
      </c>
      <c r="BE748" s="191">
        <f t="shared" si="585"/>
        <v>600</v>
      </c>
      <c r="BF748" s="210">
        <f t="shared" si="586"/>
        <v>600</v>
      </c>
      <c r="BG748" s="211">
        <f t="shared" si="587"/>
        <v>600</v>
      </c>
      <c r="BH748" s="289"/>
      <c r="BI748" s="289"/>
      <c r="BJ748" s="228"/>
      <c r="BK748" s="228"/>
      <c r="BL748" s="233" t="str">
        <f t="shared" si="588"/>
        <v>01</v>
      </c>
    </row>
    <row r="749" spans="1:64" ht="12" customHeight="1">
      <c r="A749" s="333" t="s">
        <v>692</v>
      </c>
      <c r="B749" s="381" t="s">
        <v>436</v>
      </c>
      <c r="C749" s="333" t="s">
        <v>664</v>
      </c>
      <c r="D749" s="381" t="s">
        <v>383</v>
      </c>
      <c r="E749" s="381" t="s">
        <v>872</v>
      </c>
      <c r="F749" s="381" t="s">
        <v>873</v>
      </c>
      <c r="G749" s="381" t="s">
        <v>387</v>
      </c>
      <c r="H749" s="100" t="s">
        <v>653</v>
      </c>
      <c r="I749" s="381" t="s">
        <v>505</v>
      </c>
      <c r="J749" s="382">
        <v>127906</v>
      </c>
      <c r="K749" s="382">
        <v>100382.34</v>
      </c>
      <c r="L749" s="191" t="str">
        <f t="shared" si="547"/>
        <v>910014220102801006000012921301</v>
      </c>
      <c r="M749" s="192">
        <f t="array" ref="M749">IF(COUNT(SEARCH(Удалить_Роспись_КВСР,$B749)*SEARCH(Удалить_Роспись_ПБС,$C749)*SEARCH(Удалить_Роспись_КФСР, $D749)*SEARCH(Удалить_Роспись_КЦСР,$E749)*SEARCH(Удалить_Роспись_КВР,$F749)*SEARCH(Удалить_Роспись_ЭК,$H749)*SEARCH(Удалить_Роспись_КР,$I749))&gt;0,0,1)</f>
        <v>1</v>
      </c>
      <c r="N749" s="192">
        <v>0</v>
      </c>
      <c r="O749" s="192" t="str">
        <f t="shared" si="548"/>
        <v/>
      </c>
      <c r="P749" s="192" t="str">
        <f t="shared" si="589"/>
        <v/>
      </c>
      <c r="Q749" s="300" t="str">
        <f t="shared" si="549"/>
        <v/>
      </c>
      <c r="R749" s="300" t="str">
        <f t="shared" si="550"/>
        <v/>
      </c>
      <c r="S749" s="300" t="str">
        <f t="shared" si="551"/>
        <v/>
      </c>
      <c r="T749" s="192" t="str">
        <f t="shared" si="552"/>
        <v/>
      </c>
      <c r="U749" s="303" t="str">
        <f t="shared" si="553"/>
        <v/>
      </c>
      <c r="V749" s="300" t="str">
        <f t="shared" si="554"/>
        <v/>
      </c>
      <c r="W749" s="192" t="str">
        <f t="shared" si="555"/>
        <v/>
      </c>
      <c r="X749" s="303" t="str">
        <f t="shared" si="556"/>
        <v/>
      </c>
      <c r="Y749" s="300" t="str">
        <f t="shared" si="557"/>
        <v/>
      </c>
      <c r="Z749" s="300" t="str">
        <f t="shared" si="558"/>
        <v/>
      </c>
      <c r="AA749" s="303" t="str">
        <f t="shared" si="559"/>
        <v/>
      </c>
      <c r="AB749" s="300" t="str">
        <f t="shared" si="560"/>
        <v/>
      </c>
      <c r="AC749" s="300" t="str">
        <f t="shared" si="561"/>
        <v/>
      </c>
      <c r="AD749" s="300" t="str">
        <f t="shared" si="562"/>
        <v/>
      </c>
      <c r="AE749" s="192" t="str">
        <f t="shared" si="563"/>
        <v/>
      </c>
      <c r="AF749" s="192" t="str">
        <f t="shared" si="564"/>
        <v/>
      </c>
      <c r="AG749" s="192"/>
      <c r="AJ749" s="300" t="str">
        <f t="shared" si="565"/>
        <v/>
      </c>
      <c r="AK749" s="300" t="str">
        <f t="shared" si="566"/>
        <v/>
      </c>
      <c r="AL749" s="300" t="str">
        <f t="shared" si="567"/>
        <v/>
      </c>
      <c r="AM749" s="300" t="str">
        <f t="shared" si="568"/>
        <v/>
      </c>
      <c r="AN749" s="300" t="str">
        <f t="shared" si="569"/>
        <v/>
      </c>
      <c r="AO749" s="300" t="str">
        <f t="shared" si="570"/>
        <v/>
      </c>
      <c r="AP749" s="300" t="str">
        <f t="shared" si="571"/>
        <v/>
      </c>
      <c r="AQ749" s="300" t="str">
        <f t="shared" si="572"/>
        <v/>
      </c>
      <c r="AR749" s="306" t="str">
        <f t="shared" si="573"/>
        <v/>
      </c>
      <c r="AS749" s="300" t="str">
        <f t="shared" si="574"/>
        <v/>
      </c>
      <c r="AT749" s="300" t="str">
        <f t="shared" si="575"/>
        <v/>
      </c>
      <c r="AU749" s="192" t="str">
        <f t="shared" si="576"/>
        <v>рбс</v>
      </c>
      <c r="AV749" s="192" t="str">
        <f t="shared" si="577"/>
        <v>рбс91001422общопл</v>
      </c>
      <c r="AW749" s="191">
        <f t="shared" si="578"/>
        <v>127906</v>
      </c>
      <c r="AX749" s="191">
        <f t="shared" si="579"/>
        <v>100382.34</v>
      </c>
      <c r="AY749" s="191">
        <f t="shared" si="580"/>
        <v>0</v>
      </c>
      <c r="AZ749" s="191">
        <f t="shared" si="581"/>
        <v>0</v>
      </c>
      <c r="BA749" s="193">
        <f t="shared" si="582"/>
        <v>1</v>
      </c>
      <c r="BB749" s="193">
        <f t="shared" si="583"/>
        <v>1</v>
      </c>
      <c r="BC749" s="193">
        <f t="shared" si="584"/>
        <v>1</v>
      </c>
      <c r="BD749" s="191">
        <f t="shared" ref="BD749:BD767" si="590">IF(ISNA(BA749),0,AY749*$BA749)</f>
        <v>0</v>
      </c>
      <c r="BE749" s="191">
        <f t="shared" si="585"/>
        <v>0</v>
      </c>
      <c r="BF749" s="210">
        <f t="shared" si="586"/>
        <v>0</v>
      </c>
      <c r="BG749" s="211">
        <f t="shared" si="587"/>
        <v>0</v>
      </c>
      <c r="BH749" s="289"/>
      <c r="BI749" s="289"/>
      <c r="BJ749" s="228"/>
      <c r="BK749" s="228"/>
      <c r="BL749" s="233" t="str">
        <f t="shared" si="588"/>
        <v>01</v>
      </c>
    </row>
    <row r="750" spans="1:64" ht="12" customHeight="1">
      <c r="A750" s="333" t="s">
        <v>692</v>
      </c>
      <c r="B750" s="381" t="s">
        <v>436</v>
      </c>
      <c r="C750" s="333" t="s">
        <v>664</v>
      </c>
      <c r="D750" s="381" t="s">
        <v>383</v>
      </c>
      <c r="E750" s="381" t="s">
        <v>944</v>
      </c>
      <c r="F750" s="381" t="s">
        <v>585</v>
      </c>
      <c r="G750" s="381" t="s">
        <v>386</v>
      </c>
      <c r="H750" s="100" t="s">
        <v>653</v>
      </c>
      <c r="I750" s="381" t="s">
        <v>505</v>
      </c>
      <c r="J750" s="382">
        <v>85284.39</v>
      </c>
      <c r="K750" s="382">
        <v>84000</v>
      </c>
      <c r="L750" s="191" t="str">
        <f t="shared" si="547"/>
        <v>910014220102801006700012221201</v>
      </c>
      <c r="M750" s="192">
        <f t="array" ref="M750">IF(COUNT(SEARCH(Удалить_Роспись_КВСР,$B750)*SEARCH(Удалить_Роспись_ПБС,$C750)*SEARCH(Удалить_Роспись_КФСР, $D750)*SEARCH(Удалить_Роспись_КЦСР,$E750)*SEARCH(Удалить_Роспись_КВР,$F750)*SEARCH(Удалить_Роспись_ЭК,$H750)*SEARCH(Удалить_Роспись_КР,$I750))&gt;0,0,1)</f>
        <v>1</v>
      </c>
      <c r="N750" s="192">
        <v>0</v>
      </c>
      <c r="O750" s="192" t="str">
        <f t="shared" si="548"/>
        <v/>
      </c>
      <c r="P750" s="192" t="str">
        <f t="shared" si="589"/>
        <v/>
      </c>
      <c r="Q750" s="300" t="str">
        <f t="shared" si="549"/>
        <v/>
      </c>
      <c r="R750" s="300" t="str">
        <f t="shared" si="550"/>
        <v/>
      </c>
      <c r="S750" s="300" t="str">
        <f t="shared" si="551"/>
        <v/>
      </c>
      <c r="T750" s="192" t="str">
        <f t="shared" si="552"/>
        <v/>
      </c>
      <c r="U750" s="303" t="str">
        <f t="shared" si="553"/>
        <v/>
      </c>
      <c r="V750" s="300" t="str">
        <f t="shared" si="554"/>
        <v/>
      </c>
      <c r="W750" s="192" t="str">
        <f t="shared" si="555"/>
        <v/>
      </c>
      <c r="X750" s="303" t="str">
        <f t="shared" si="556"/>
        <v/>
      </c>
      <c r="Y750" s="300" t="str">
        <f t="shared" si="557"/>
        <v/>
      </c>
      <c r="Z750" s="300" t="str">
        <f t="shared" si="558"/>
        <v/>
      </c>
      <c r="AA750" s="303" t="str">
        <f t="shared" si="559"/>
        <v/>
      </c>
      <c r="AB750" s="300" t="str">
        <f t="shared" si="560"/>
        <v/>
      </c>
      <c r="AC750" s="300" t="str">
        <f t="shared" si="561"/>
        <v/>
      </c>
      <c r="AD750" s="300" t="str">
        <f t="shared" si="562"/>
        <v/>
      </c>
      <c r="AE750" s="192" t="str">
        <f t="shared" si="563"/>
        <v/>
      </c>
      <c r="AF750" s="192" t="str">
        <f t="shared" si="564"/>
        <v/>
      </c>
      <c r="AG750" s="192"/>
      <c r="AJ750" s="300" t="str">
        <f t="shared" si="565"/>
        <v/>
      </c>
      <c r="AK750" s="300" t="str">
        <f t="shared" si="566"/>
        <v/>
      </c>
      <c r="AL750" s="300" t="str">
        <f t="shared" si="567"/>
        <v/>
      </c>
      <c r="AM750" s="300" t="str">
        <f t="shared" si="568"/>
        <v/>
      </c>
      <c r="AN750" s="300" t="str">
        <f t="shared" si="569"/>
        <v/>
      </c>
      <c r="AO750" s="300" t="str">
        <f t="shared" si="570"/>
        <v/>
      </c>
      <c r="AP750" s="300" t="str">
        <f t="shared" si="571"/>
        <v/>
      </c>
      <c r="AQ750" s="300" t="str">
        <f t="shared" si="572"/>
        <v/>
      </c>
      <c r="AR750" s="306" t="str">
        <f t="shared" si="573"/>
        <v/>
      </c>
      <c r="AS750" s="300" t="str">
        <f t="shared" si="574"/>
        <v/>
      </c>
      <c r="AT750" s="300" t="str">
        <f t="shared" si="575"/>
        <v/>
      </c>
      <c r="AU750" s="192" t="str">
        <f t="shared" si="576"/>
        <v>рбс</v>
      </c>
      <c r="AV750" s="192" t="str">
        <f t="shared" si="577"/>
        <v>рбс91001422общпро</v>
      </c>
      <c r="AW750" s="191">
        <f t="shared" si="578"/>
        <v>85284.39</v>
      </c>
      <c r="AX750" s="191">
        <f t="shared" si="579"/>
        <v>84000</v>
      </c>
      <c r="AY750" s="191">
        <f t="shared" si="580"/>
        <v>0</v>
      </c>
      <c r="AZ750" s="191">
        <f t="shared" si="581"/>
        <v>0</v>
      </c>
      <c r="BA750" s="193">
        <f t="shared" si="582"/>
        <v>1</v>
      </c>
      <c r="BB750" s="193">
        <f t="shared" si="583"/>
        <v>1</v>
      </c>
      <c r="BC750" s="193">
        <f t="shared" si="584"/>
        <v>1</v>
      </c>
      <c r="BD750" s="191">
        <f t="shared" si="590"/>
        <v>0</v>
      </c>
      <c r="BE750" s="191">
        <f t="shared" si="585"/>
        <v>0</v>
      </c>
      <c r="BF750" s="210">
        <f t="shared" si="586"/>
        <v>0</v>
      </c>
      <c r="BG750" s="211">
        <f t="shared" si="587"/>
        <v>0</v>
      </c>
      <c r="BH750" s="289"/>
      <c r="BI750" s="289"/>
      <c r="BJ750" s="228"/>
      <c r="BK750" s="228"/>
      <c r="BL750" s="233" t="str">
        <f t="shared" si="588"/>
        <v>01</v>
      </c>
    </row>
    <row r="751" spans="1:64" ht="12" customHeight="1">
      <c r="A751" s="333" t="s">
        <v>692</v>
      </c>
      <c r="B751" s="381" t="s">
        <v>436</v>
      </c>
      <c r="C751" s="333" t="s">
        <v>664</v>
      </c>
      <c r="D751" s="381" t="s">
        <v>388</v>
      </c>
      <c r="E751" s="381" t="s">
        <v>874</v>
      </c>
      <c r="F751" s="381" t="s">
        <v>603</v>
      </c>
      <c r="G751" s="381" t="s">
        <v>395</v>
      </c>
      <c r="H751" s="100" t="s">
        <v>653</v>
      </c>
      <c r="I751" s="381" t="s">
        <v>505</v>
      </c>
      <c r="J751" s="382">
        <v>24000</v>
      </c>
      <c r="K751" s="382">
        <v>18000</v>
      </c>
      <c r="L751" s="191" t="str">
        <f t="shared" si="547"/>
        <v>910014220103803006000012329001</v>
      </c>
      <c r="M751" s="192">
        <f t="array" ref="M751">IF(COUNT(SEARCH(Удалить_Роспись_КВСР,$B751)*SEARCH(Удалить_Роспись_ПБС,$C751)*SEARCH(Удалить_Роспись_КФСР, $D751)*SEARCH(Удалить_Роспись_КЦСР,$E751)*SEARCH(Удалить_Роспись_КВР,$F751)*SEARCH(Удалить_Роспись_ЭК,$H751)*SEARCH(Удалить_Роспись_КР,$I751))&gt;0,0,1)</f>
        <v>1</v>
      </c>
      <c r="N751" s="192">
        <f>IF(COUNT(SEARCH(Удалить_Индекс_КВСР,$B751)*SEARCH(Удалить_Индекс_ПБС,$C751)*SEARCH(Удалить_Индекс_КФСР,$D751)*SEARCH(Удалить_Индекс_КЦСР,$E751)*SEARCH(Удалить_Индекс_КВР,$F751)*SEARCH(Удалить_Индекс_ЭК,$H751)*SEARCH(Удалить_Индекс_КР,$I751))&gt;0,0,1)</f>
        <v>1</v>
      </c>
      <c r="O751" s="192" t="str">
        <f t="shared" si="548"/>
        <v/>
      </c>
      <c r="P751" s="192" t="str">
        <f t="shared" si="589"/>
        <v/>
      </c>
      <c r="Q751" s="300" t="str">
        <f t="shared" si="549"/>
        <v/>
      </c>
      <c r="R751" s="300" t="str">
        <f t="shared" si="550"/>
        <v/>
      </c>
      <c r="S751" s="300" t="str">
        <f t="shared" si="551"/>
        <v/>
      </c>
      <c r="T751" s="192" t="str">
        <f t="shared" si="552"/>
        <v/>
      </c>
      <c r="U751" s="303" t="str">
        <f t="shared" si="553"/>
        <v/>
      </c>
      <c r="V751" s="300" t="str">
        <f t="shared" si="554"/>
        <v/>
      </c>
      <c r="W751" s="192" t="str">
        <f t="shared" si="555"/>
        <v/>
      </c>
      <c r="X751" s="303" t="str">
        <f t="shared" si="556"/>
        <v/>
      </c>
      <c r="Y751" s="300" t="str">
        <f t="shared" si="557"/>
        <v/>
      </c>
      <c r="Z751" s="300" t="str">
        <f t="shared" si="558"/>
        <v/>
      </c>
      <c r="AA751" s="303" t="str">
        <f t="shared" si="559"/>
        <v/>
      </c>
      <c r="AB751" s="300" t="str">
        <f t="shared" si="560"/>
        <v/>
      </c>
      <c r="AC751" s="300" t="str">
        <f t="shared" si="561"/>
        <v/>
      </c>
      <c r="AD751" s="300" t="str">
        <f t="shared" si="562"/>
        <v/>
      </c>
      <c r="AE751" s="192" t="str">
        <f t="shared" si="563"/>
        <v/>
      </c>
      <c r="AF751" s="192" t="str">
        <f t="shared" si="564"/>
        <v/>
      </c>
      <c r="AG751" s="192"/>
      <c r="AJ751" s="300" t="str">
        <f t="shared" si="565"/>
        <v/>
      </c>
      <c r="AK751" s="300" t="str">
        <f t="shared" si="566"/>
        <v/>
      </c>
      <c r="AL751" s="300" t="str">
        <f t="shared" si="567"/>
        <v/>
      </c>
      <c r="AM751" s="300" t="str">
        <f t="shared" si="568"/>
        <v/>
      </c>
      <c r="AN751" s="300" t="str">
        <f t="shared" si="569"/>
        <v/>
      </c>
      <c r="AO751" s="300" t="str">
        <f t="shared" si="570"/>
        <v/>
      </c>
      <c r="AP751" s="300" t="str">
        <f t="shared" si="571"/>
        <v/>
      </c>
      <c r="AQ751" s="300" t="str">
        <f t="shared" si="572"/>
        <v/>
      </c>
      <c r="AR751" s="306" t="str">
        <f t="shared" si="573"/>
        <v/>
      </c>
      <c r="AS751" s="300" t="str">
        <f t="shared" si="574"/>
        <v/>
      </c>
      <c r="AT751" s="300" t="str">
        <f t="shared" si="575"/>
        <v/>
      </c>
      <c r="AU751" s="192" t="str">
        <f t="shared" si="576"/>
        <v>рбс</v>
      </c>
      <c r="AV751" s="192" t="str">
        <f t="shared" si="577"/>
        <v>рбс91001422общпро</v>
      </c>
      <c r="AW751" s="191">
        <f t="shared" si="578"/>
        <v>24000</v>
      </c>
      <c r="AX751" s="191">
        <f t="shared" si="579"/>
        <v>18000</v>
      </c>
      <c r="AY751" s="191">
        <f t="shared" si="580"/>
        <v>24000</v>
      </c>
      <c r="AZ751" s="191">
        <f t="shared" si="581"/>
        <v>18000</v>
      </c>
      <c r="BA751" s="193">
        <f t="shared" si="582"/>
        <v>1</v>
      </c>
      <c r="BB751" s="193">
        <f t="shared" si="583"/>
        <v>1</v>
      </c>
      <c r="BC751" s="193">
        <f t="shared" si="584"/>
        <v>1</v>
      </c>
      <c r="BD751" s="191">
        <f t="shared" si="590"/>
        <v>24000</v>
      </c>
      <c r="BE751" s="191">
        <f t="shared" si="585"/>
        <v>18000</v>
      </c>
      <c r="BF751" s="210">
        <f t="shared" si="586"/>
        <v>24000</v>
      </c>
      <c r="BG751" s="211">
        <f t="shared" si="587"/>
        <v>24000</v>
      </c>
      <c r="BH751" s="289"/>
      <c r="BI751" s="289"/>
      <c r="BJ751" s="228"/>
      <c r="BK751" s="228"/>
      <c r="BL751" s="233" t="str">
        <f t="shared" si="588"/>
        <v>01</v>
      </c>
    </row>
    <row r="752" spans="1:64" ht="12" customHeight="1">
      <c r="A752" s="333" t="s">
        <v>692</v>
      </c>
      <c r="B752" s="381" t="s">
        <v>436</v>
      </c>
      <c r="C752" s="333" t="s">
        <v>664</v>
      </c>
      <c r="D752" s="381" t="s">
        <v>390</v>
      </c>
      <c r="E752" s="381" t="s">
        <v>875</v>
      </c>
      <c r="F752" s="381" t="s">
        <v>602</v>
      </c>
      <c r="G752" s="381" t="s">
        <v>385</v>
      </c>
      <c r="H752" s="100" t="s">
        <v>653</v>
      </c>
      <c r="I752" s="381" t="s">
        <v>505</v>
      </c>
      <c r="J752" s="382">
        <v>919440</v>
      </c>
      <c r="K752" s="382">
        <v>621705.66</v>
      </c>
      <c r="L752" s="191" t="str">
        <f t="shared" si="547"/>
        <v>910014220104802006000012121101</v>
      </c>
      <c r="M752" s="192">
        <f t="array" ref="M752">IF(COUNT(SEARCH(Удалить_Роспись_КВСР,$B752)*SEARCH(Удалить_Роспись_ПБС,$C752)*SEARCH(Удалить_Роспись_КФСР, $D752)*SEARCH(Удалить_Роспись_КЦСР,$E752)*SEARCH(Удалить_Роспись_КВР,$F752)*SEARCH(Удалить_Роспись_ЭК,$H752)*SEARCH(Удалить_Роспись_КР,$I752))&gt;0,0,1)</f>
        <v>1</v>
      </c>
      <c r="N752" s="192">
        <v>0</v>
      </c>
      <c r="O752" s="192" t="str">
        <f t="shared" si="548"/>
        <v/>
      </c>
      <c r="P752" s="192" t="str">
        <f t="shared" si="589"/>
        <v/>
      </c>
      <c r="Q752" s="300" t="str">
        <f t="shared" si="549"/>
        <v/>
      </c>
      <c r="R752" s="300" t="str">
        <f t="shared" si="550"/>
        <v/>
      </c>
      <c r="S752" s="300" t="str">
        <f t="shared" si="551"/>
        <v/>
      </c>
      <c r="T752" s="192" t="str">
        <f t="shared" si="552"/>
        <v/>
      </c>
      <c r="U752" s="303" t="str">
        <f t="shared" si="553"/>
        <v/>
      </c>
      <c r="V752" s="300" t="str">
        <f t="shared" si="554"/>
        <v/>
      </c>
      <c r="W752" s="192" t="str">
        <f t="shared" si="555"/>
        <v/>
      </c>
      <c r="X752" s="303" t="str">
        <f t="shared" si="556"/>
        <v/>
      </c>
      <c r="Y752" s="300" t="str">
        <f t="shared" si="557"/>
        <v/>
      </c>
      <c r="Z752" s="300" t="str">
        <f t="shared" si="558"/>
        <v/>
      </c>
      <c r="AA752" s="303" t="str">
        <f t="shared" si="559"/>
        <v/>
      </c>
      <c r="AB752" s="300" t="str">
        <f t="shared" si="560"/>
        <v/>
      </c>
      <c r="AC752" s="300" t="str">
        <f t="shared" si="561"/>
        <v/>
      </c>
      <c r="AD752" s="300" t="str">
        <f t="shared" si="562"/>
        <v/>
      </c>
      <c r="AE752" s="192" t="str">
        <f t="shared" si="563"/>
        <v/>
      </c>
      <c r="AF752" s="192" t="str">
        <f t="shared" si="564"/>
        <v/>
      </c>
      <c r="AG752" s="192"/>
      <c r="AJ752" s="300" t="str">
        <f t="shared" si="565"/>
        <v/>
      </c>
      <c r="AK752" s="300" t="str">
        <f t="shared" si="566"/>
        <v/>
      </c>
      <c r="AL752" s="300" t="str">
        <f t="shared" si="567"/>
        <v/>
      </c>
      <c r="AM752" s="300" t="str">
        <f t="shared" si="568"/>
        <v/>
      </c>
      <c r="AN752" s="300" t="str">
        <f t="shared" si="569"/>
        <v/>
      </c>
      <c r="AO752" s="300" t="str">
        <f t="shared" si="570"/>
        <v/>
      </c>
      <c r="AP752" s="300" t="str">
        <f t="shared" si="571"/>
        <v/>
      </c>
      <c r="AQ752" s="300" t="str">
        <f t="shared" si="572"/>
        <v/>
      </c>
      <c r="AR752" s="306" t="str">
        <f t="shared" si="573"/>
        <v/>
      </c>
      <c r="AS752" s="300" t="str">
        <f t="shared" si="574"/>
        <v/>
      </c>
      <c r="AT752" s="300" t="str">
        <f t="shared" si="575"/>
        <v/>
      </c>
      <c r="AU752" s="192" t="str">
        <f t="shared" si="576"/>
        <v>рбс</v>
      </c>
      <c r="AV752" s="192" t="str">
        <f t="shared" si="577"/>
        <v>рбс91001422общопл</v>
      </c>
      <c r="AW752" s="191">
        <f t="shared" si="578"/>
        <v>919440</v>
      </c>
      <c r="AX752" s="191">
        <f t="shared" si="579"/>
        <v>621705.66</v>
      </c>
      <c r="AY752" s="191">
        <f t="shared" si="580"/>
        <v>0</v>
      </c>
      <c r="AZ752" s="191">
        <f t="shared" si="581"/>
        <v>0</v>
      </c>
      <c r="BA752" s="193">
        <f t="shared" si="582"/>
        <v>1</v>
      </c>
      <c r="BB752" s="193">
        <f t="shared" si="583"/>
        <v>1</v>
      </c>
      <c r="BC752" s="193">
        <f t="shared" si="584"/>
        <v>1</v>
      </c>
      <c r="BD752" s="191">
        <f t="shared" si="590"/>
        <v>0</v>
      </c>
      <c r="BE752" s="191">
        <f t="shared" si="585"/>
        <v>0</v>
      </c>
      <c r="BF752" s="210">
        <f t="shared" si="586"/>
        <v>0</v>
      </c>
      <c r="BG752" s="211">
        <f t="shared" si="587"/>
        <v>0</v>
      </c>
      <c r="BH752" s="289"/>
      <c r="BI752" s="289"/>
      <c r="BJ752" s="228"/>
      <c r="BK752" s="228"/>
      <c r="BL752" s="233" t="str">
        <f t="shared" si="588"/>
        <v>01</v>
      </c>
    </row>
    <row r="753" spans="1:64" ht="12" customHeight="1">
      <c r="A753" s="333" t="s">
        <v>692</v>
      </c>
      <c r="B753" s="381" t="s">
        <v>436</v>
      </c>
      <c r="C753" s="333" t="s">
        <v>664</v>
      </c>
      <c r="D753" s="381" t="s">
        <v>390</v>
      </c>
      <c r="E753" s="381" t="s">
        <v>875</v>
      </c>
      <c r="F753" s="381" t="s">
        <v>873</v>
      </c>
      <c r="G753" s="381" t="s">
        <v>387</v>
      </c>
      <c r="H753" s="100" t="s">
        <v>653</v>
      </c>
      <c r="I753" s="381" t="s">
        <v>505</v>
      </c>
      <c r="J753" s="382">
        <v>277671</v>
      </c>
      <c r="K753" s="382">
        <v>182085.36</v>
      </c>
      <c r="L753" s="191" t="str">
        <f t="shared" si="547"/>
        <v>910014220104802006000012921301</v>
      </c>
      <c r="M753" s="192">
        <f t="array" ref="M753">IF(COUNT(SEARCH(Удалить_Роспись_КВСР,$B753)*SEARCH(Удалить_Роспись_ПБС,$C753)*SEARCH(Удалить_Роспись_КФСР, $D753)*SEARCH(Удалить_Роспись_КЦСР,$E753)*SEARCH(Удалить_Роспись_КВР,$F753)*SEARCH(Удалить_Роспись_ЭК,$H753)*SEARCH(Удалить_Роспись_КР,$I753))&gt;0,0,1)</f>
        <v>1</v>
      </c>
      <c r="N753" s="192">
        <v>0</v>
      </c>
      <c r="O753" s="192" t="str">
        <f t="shared" si="548"/>
        <v/>
      </c>
      <c r="P753" s="192" t="str">
        <f t="shared" si="589"/>
        <v/>
      </c>
      <c r="Q753" s="300" t="str">
        <f t="shared" si="549"/>
        <v/>
      </c>
      <c r="R753" s="300" t="str">
        <f t="shared" si="550"/>
        <v/>
      </c>
      <c r="S753" s="300" t="str">
        <f t="shared" si="551"/>
        <v/>
      </c>
      <c r="T753" s="192" t="str">
        <f t="shared" si="552"/>
        <v/>
      </c>
      <c r="U753" s="303" t="str">
        <f t="shared" si="553"/>
        <v/>
      </c>
      <c r="V753" s="300" t="str">
        <f t="shared" si="554"/>
        <v/>
      </c>
      <c r="W753" s="192" t="str">
        <f t="shared" si="555"/>
        <v/>
      </c>
      <c r="X753" s="303" t="str">
        <f t="shared" si="556"/>
        <v/>
      </c>
      <c r="Y753" s="300" t="str">
        <f t="shared" si="557"/>
        <v/>
      </c>
      <c r="Z753" s="300" t="str">
        <f t="shared" si="558"/>
        <v/>
      </c>
      <c r="AA753" s="303" t="str">
        <f t="shared" si="559"/>
        <v/>
      </c>
      <c r="AB753" s="300" t="str">
        <f t="shared" si="560"/>
        <v/>
      </c>
      <c r="AC753" s="300" t="str">
        <f t="shared" si="561"/>
        <v/>
      </c>
      <c r="AD753" s="300" t="str">
        <f t="shared" si="562"/>
        <v/>
      </c>
      <c r="AE753" s="192" t="str">
        <f t="shared" si="563"/>
        <v/>
      </c>
      <c r="AF753" s="192" t="str">
        <f t="shared" si="564"/>
        <v/>
      </c>
      <c r="AG753" s="192"/>
      <c r="AJ753" s="300" t="str">
        <f t="shared" si="565"/>
        <v/>
      </c>
      <c r="AK753" s="300" t="str">
        <f t="shared" si="566"/>
        <v/>
      </c>
      <c r="AL753" s="300" t="str">
        <f t="shared" si="567"/>
        <v/>
      </c>
      <c r="AM753" s="300" t="str">
        <f t="shared" si="568"/>
        <v/>
      </c>
      <c r="AN753" s="300" t="str">
        <f t="shared" si="569"/>
        <v/>
      </c>
      <c r="AO753" s="300" t="str">
        <f t="shared" si="570"/>
        <v/>
      </c>
      <c r="AP753" s="300" t="str">
        <f t="shared" si="571"/>
        <v/>
      </c>
      <c r="AQ753" s="300" t="str">
        <f t="shared" si="572"/>
        <v/>
      </c>
      <c r="AR753" s="306" t="str">
        <f t="shared" si="573"/>
        <v/>
      </c>
      <c r="AS753" s="300" t="str">
        <f t="shared" si="574"/>
        <v/>
      </c>
      <c r="AT753" s="300" t="str">
        <f t="shared" si="575"/>
        <v/>
      </c>
      <c r="AU753" s="192" t="str">
        <f t="shared" si="576"/>
        <v>рбс</v>
      </c>
      <c r="AV753" s="192" t="str">
        <f t="shared" si="577"/>
        <v>рбс91001422общопл</v>
      </c>
      <c r="AW753" s="191">
        <f t="shared" si="578"/>
        <v>277671</v>
      </c>
      <c r="AX753" s="191">
        <f t="shared" si="579"/>
        <v>182085.36</v>
      </c>
      <c r="AY753" s="191">
        <f t="shared" si="580"/>
        <v>0</v>
      </c>
      <c r="AZ753" s="191">
        <f t="shared" si="581"/>
        <v>0</v>
      </c>
      <c r="BA753" s="193">
        <f t="shared" si="582"/>
        <v>1</v>
      </c>
      <c r="BB753" s="193">
        <f t="shared" si="583"/>
        <v>1</v>
      </c>
      <c r="BC753" s="193">
        <f t="shared" si="584"/>
        <v>1</v>
      </c>
      <c r="BD753" s="191">
        <f t="shared" si="590"/>
        <v>0</v>
      </c>
      <c r="BE753" s="191">
        <f t="shared" si="585"/>
        <v>0</v>
      </c>
      <c r="BF753" s="210">
        <f t="shared" si="586"/>
        <v>0</v>
      </c>
      <c r="BG753" s="211">
        <f t="shared" si="587"/>
        <v>0</v>
      </c>
      <c r="BH753" s="289"/>
      <c r="BI753" s="289"/>
      <c r="BJ753" s="228"/>
      <c r="BK753" s="228"/>
      <c r="BL753" s="233" t="str">
        <f t="shared" si="588"/>
        <v>01</v>
      </c>
    </row>
    <row r="754" spans="1:64" ht="12" customHeight="1">
      <c r="A754" s="333" t="s">
        <v>692</v>
      </c>
      <c r="B754" s="381" t="s">
        <v>436</v>
      </c>
      <c r="C754" s="333" t="s">
        <v>664</v>
      </c>
      <c r="D754" s="381" t="s">
        <v>390</v>
      </c>
      <c r="E754" s="381" t="s">
        <v>875</v>
      </c>
      <c r="F754" s="381" t="s">
        <v>586</v>
      </c>
      <c r="G754" s="381" t="s">
        <v>391</v>
      </c>
      <c r="H754" s="100" t="s">
        <v>653</v>
      </c>
      <c r="I754" s="381" t="s">
        <v>505</v>
      </c>
      <c r="J754" s="382">
        <v>162796.88</v>
      </c>
      <c r="K754" s="382">
        <v>104794.81</v>
      </c>
      <c r="L754" s="191" t="str">
        <f t="shared" si="547"/>
        <v>910014220104802006000024422101</v>
      </c>
      <c r="M754" s="192">
        <f t="array" ref="M754">IF(COUNT(SEARCH(Удалить_Роспись_КВСР,$B754)*SEARCH(Удалить_Роспись_ПБС,$C754)*SEARCH(Удалить_Роспись_КФСР, $D754)*SEARCH(Удалить_Роспись_КЦСР,$E754)*SEARCH(Удалить_Роспись_КВР,$F754)*SEARCH(Удалить_Роспись_ЭК,$H754)*SEARCH(Удалить_Роспись_КР,$I754))&gt;0,0,1)</f>
        <v>1</v>
      </c>
      <c r="N754" s="192">
        <f>IF(COUNT(SEARCH(Удалить_Индекс_КВСР,$B754)*SEARCH(Удалить_Индекс_ПБС,$C754)*SEARCH(Удалить_Индекс_КФСР,$D754)*SEARCH(Удалить_Индекс_КЦСР,$E754)*SEARCH(Удалить_Индекс_КВР,$F754)*SEARCH(Удалить_Индекс_ЭК,$H754)*SEARCH(Удалить_Индекс_КР,$I754))&gt;0,0,1)</f>
        <v>1</v>
      </c>
      <c r="O754" s="192" t="str">
        <f t="shared" si="548"/>
        <v/>
      </c>
      <c r="P754" s="192" t="str">
        <f t="shared" si="589"/>
        <v/>
      </c>
      <c r="Q754" s="300" t="str">
        <f t="shared" si="549"/>
        <v/>
      </c>
      <c r="R754" s="300" t="str">
        <f t="shared" si="550"/>
        <v/>
      </c>
      <c r="S754" s="300" t="str">
        <f t="shared" si="551"/>
        <v/>
      </c>
      <c r="T754" s="192" t="str">
        <f t="shared" si="552"/>
        <v/>
      </c>
      <c r="U754" s="303" t="str">
        <f t="shared" si="553"/>
        <v/>
      </c>
      <c r="V754" s="300" t="str">
        <f t="shared" si="554"/>
        <v/>
      </c>
      <c r="W754" s="192" t="str">
        <f t="shared" si="555"/>
        <v/>
      </c>
      <c r="X754" s="303" t="str">
        <f t="shared" si="556"/>
        <v/>
      </c>
      <c r="Y754" s="300" t="str">
        <f t="shared" si="557"/>
        <v/>
      </c>
      <c r="Z754" s="300" t="str">
        <f t="shared" si="558"/>
        <v/>
      </c>
      <c r="AA754" s="303" t="str">
        <f t="shared" si="559"/>
        <v/>
      </c>
      <c r="AB754" s="300" t="str">
        <f t="shared" si="560"/>
        <v/>
      </c>
      <c r="AC754" s="300" t="str">
        <f t="shared" si="561"/>
        <v/>
      </c>
      <c r="AD754" s="300" t="str">
        <f t="shared" si="562"/>
        <v/>
      </c>
      <c r="AE754" s="192" t="str">
        <f t="shared" si="563"/>
        <v/>
      </c>
      <c r="AF754" s="192" t="str">
        <f t="shared" si="564"/>
        <v/>
      </c>
      <c r="AG754" s="192"/>
      <c r="AJ754" s="300" t="str">
        <f t="shared" si="565"/>
        <v/>
      </c>
      <c r="AK754" s="300" t="str">
        <f t="shared" si="566"/>
        <v/>
      </c>
      <c r="AL754" s="300" t="str">
        <f t="shared" si="567"/>
        <v/>
      </c>
      <c r="AM754" s="300" t="str">
        <f t="shared" si="568"/>
        <v/>
      </c>
      <c r="AN754" s="300" t="str">
        <f t="shared" si="569"/>
        <v/>
      </c>
      <c r="AO754" s="300" t="str">
        <f t="shared" si="570"/>
        <v/>
      </c>
      <c r="AP754" s="300" t="str">
        <f t="shared" si="571"/>
        <v/>
      </c>
      <c r="AQ754" s="300" t="str">
        <f t="shared" si="572"/>
        <v/>
      </c>
      <c r="AR754" s="306" t="str">
        <f t="shared" si="573"/>
        <v/>
      </c>
      <c r="AS754" s="300" t="str">
        <f t="shared" si="574"/>
        <v/>
      </c>
      <c r="AT754" s="300" t="str">
        <f t="shared" si="575"/>
        <v/>
      </c>
      <c r="AU754" s="192" t="str">
        <f t="shared" si="576"/>
        <v>рбс</v>
      </c>
      <c r="AV754" s="192" t="str">
        <f t="shared" si="577"/>
        <v>рбс91001422общпро</v>
      </c>
      <c r="AW754" s="191">
        <f t="shared" si="578"/>
        <v>162796.88</v>
      </c>
      <c r="AX754" s="191">
        <f t="shared" si="579"/>
        <v>104794.81</v>
      </c>
      <c r="AY754" s="191">
        <f t="shared" si="580"/>
        <v>162796.88</v>
      </c>
      <c r="AZ754" s="191">
        <f t="shared" si="581"/>
        <v>104794.81</v>
      </c>
      <c r="BA754" s="193">
        <f t="shared" si="582"/>
        <v>1</v>
      </c>
      <c r="BB754" s="193">
        <f t="shared" si="583"/>
        <v>1</v>
      </c>
      <c r="BC754" s="193">
        <f t="shared" si="584"/>
        <v>1</v>
      </c>
      <c r="BD754" s="191">
        <f t="shared" si="590"/>
        <v>162796.88</v>
      </c>
      <c r="BE754" s="191">
        <f t="shared" si="585"/>
        <v>104794.81</v>
      </c>
      <c r="BF754" s="210">
        <f t="shared" si="586"/>
        <v>162796.88</v>
      </c>
      <c r="BG754" s="211">
        <f t="shared" si="587"/>
        <v>162796.88</v>
      </c>
      <c r="BH754" s="289"/>
      <c r="BI754" s="289"/>
      <c r="BJ754" s="228"/>
      <c r="BK754" s="228"/>
      <c r="BL754" s="233" t="str">
        <f t="shared" si="588"/>
        <v>01</v>
      </c>
    </row>
    <row r="755" spans="1:64" ht="12" customHeight="1">
      <c r="A755" s="333" t="s">
        <v>692</v>
      </c>
      <c r="B755" s="381" t="s">
        <v>436</v>
      </c>
      <c r="C755" s="333" t="s">
        <v>664</v>
      </c>
      <c r="D755" s="381" t="s">
        <v>390</v>
      </c>
      <c r="E755" s="381" t="s">
        <v>875</v>
      </c>
      <c r="F755" s="381" t="s">
        <v>586</v>
      </c>
      <c r="G755" s="381" t="s">
        <v>394</v>
      </c>
      <c r="H755" s="100" t="s">
        <v>653</v>
      </c>
      <c r="I755" s="381" t="s">
        <v>505</v>
      </c>
      <c r="J755" s="382">
        <v>80000</v>
      </c>
      <c r="K755" s="382">
        <v>47398.86</v>
      </c>
      <c r="L755" s="191" t="str">
        <f t="shared" si="547"/>
        <v>910014220104802006000024422501</v>
      </c>
      <c r="M755" s="192">
        <f t="array" ref="M755">IF(COUNT(SEARCH(Удалить_Роспись_КВСР,$B755)*SEARCH(Удалить_Роспись_ПБС,$C755)*SEARCH(Удалить_Роспись_КФСР, $D755)*SEARCH(Удалить_Роспись_КЦСР,$E755)*SEARCH(Удалить_Роспись_КВР,$F755)*SEARCH(Удалить_Роспись_ЭК,$H755)*SEARCH(Удалить_Роспись_КР,$I755))&gt;0,0,1)</f>
        <v>1</v>
      </c>
      <c r="N755" s="192">
        <f>IF(COUNT(SEARCH(Удалить_Индекс_КВСР,$B755)*SEARCH(Удалить_Индекс_ПБС,$C755)*SEARCH(Удалить_Индекс_КФСР,$D755)*SEARCH(Удалить_Индекс_КЦСР,$E755)*SEARCH(Удалить_Индекс_КВР,$F755)*SEARCH(Удалить_Индекс_ЭК,$H755)*SEARCH(Удалить_Индекс_КР,$I755))&gt;0,0,1)</f>
        <v>1</v>
      </c>
      <c r="O755" s="192" t="str">
        <f t="shared" si="548"/>
        <v/>
      </c>
      <c r="P755" s="192" t="str">
        <f t="shared" si="589"/>
        <v/>
      </c>
      <c r="Q755" s="300" t="str">
        <f t="shared" si="549"/>
        <v/>
      </c>
      <c r="R755" s="300" t="str">
        <f t="shared" si="550"/>
        <v/>
      </c>
      <c r="S755" s="300" t="str">
        <f t="shared" si="551"/>
        <v/>
      </c>
      <c r="T755" s="192" t="str">
        <f t="shared" si="552"/>
        <v/>
      </c>
      <c r="U755" s="303" t="str">
        <f t="shared" si="553"/>
        <v/>
      </c>
      <c r="V755" s="300" t="str">
        <f t="shared" si="554"/>
        <v/>
      </c>
      <c r="W755" s="192" t="str">
        <f t="shared" si="555"/>
        <v/>
      </c>
      <c r="X755" s="303" t="str">
        <f t="shared" si="556"/>
        <v/>
      </c>
      <c r="Y755" s="300" t="str">
        <f t="shared" si="557"/>
        <v/>
      </c>
      <c r="Z755" s="300" t="str">
        <f t="shared" si="558"/>
        <v/>
      </c>
      <c r="AA755" s="303" t="str">
        <f t="shared" si="559"/>
        <v/>
      </c>
      <c r="AB755" s="300" t="str">
        <f t="shared" si="560"/>
        <v/>
      </c>
      <c r="AC755" s="300" t="str">
        <f t="shared" si="561"/>
        <v/>
      </c>
      <c r="AD755" s="300" t="str">
        <f t="shared" si="562"/>
        <v/>
      </c>
      <c r="AE755" s="192" t="str">
        <f t="shared" si="563"/>
        <v/>
      </c>
      <c r="AF755" s="192" t="str">
        <f t="shared" si="564"/>
        <v/>
      </c>
      <c r="AG755" s="192"/>
      <c r="AJ755" s="300" t="str">
        <f t="shared" si="565"/>
        <v/>
      </c>
      <c r="AK755" s="300" t="str">
        <f t="shared" si="566"/>
        <v/>
      </c>
      <c r="AL755" s="300" t="str">
        <f t="shared" si="567"/>
        <v/>
      </c>
      <c r="AM755" s="300" t="str">
        <f t="shared" si="568"/>
        <v/>
      </c>
      <c r="AN755" s="300" t="str">
        <f t="shared" si="569"/>
        <v/>
      </c>
      <c r="AO755" s="300" t="str">
        <f t="shared" si="570"/>
        <v/>
      </c>
      <c r="AP755" s="300" t="str">
        <f t="shared" si="571"/>
        <v/>
      </c>
      <c r="AQ755" s="300" t="str">
        <f t="shared" si="572"/>
        <v/>
      </c>
      <c r="AR755" s="306" t="str">
        <f t="shared" si="573"/>
        <v/>
      </c>
      <c r="AS755" s="300" t="str">
        <f t="shared" si="574"/>
        <v/>
      </c>
      <c r="AT755" s="300" t="str">
        <f t="shared" si="575"/>
        <v/>
      </c>
      <c r="AU755" s="192" t="str">
        <f t="shared" si="576"/>
        <v>рбс</v>
      </c>
      <c r="AV755" s="192" t="str">
        <f t="shared" si="577"/>
        <v>рбс91001422общпро</v>
      </c>
      <c r="AW755" s="191">
        <f t="shared" si="578"/>
        <v>80000</v>
      </c>
      <c r="AX755" s="191">
        <f t="shared" si="579"/>
        <v>47398.86</v>
      </c>
      <c r="AY755" s="191">
        <f t="shared" si="580"/>
        <v>80000</v>
      </c>
      <c r="AZ755" s="191">
        <f t="shared" si="581"/>
        <v>47398.86</v>
      </c>
      <c r="BA755" s="193">
        <f t="shared" si="582"/>
        <v>1</v>
      </c>
      <c r="BB755" s="193">
        <f t="shared" si="583"/>
        <v>1</v>
      </c>
      <c r="BC755" s="193">
        <f t="shared" si="584"/>
        <v>1</v>
      </c>
      <c r="BD755" s="191">
        <f t="shared" si="590"/>
        <v>80000</v>
      </c>
      <c r="BE755" s="191">
        <f t="shared" si="585"/>
        <v>47398.86</v>
      </c>
      <c r="BF755" s="210">
        <f t="shared" si="586"/>
        <v>80000</v>
      </c>
      <c r="BG755" s="211">
        <f t="shared" si="587"/>
        <v>80000</v>
      </c>
      <c r="BH755" s="289"/>
      <c r="BI755" s="289"/>
      <c r="BJ755" s="228"/>
      <c r="BK755" s="228"/>
      <c r="BL755" s="233" t="str">
        <f t="shared" si="588"/>
        <v>01</v>
      </c>
    </row>
    <row r="756" spans="1:64" ht="12" customHeight="1">
      <c r="A756" s="333" t="s">
        <v>692</v>
      </c>
      <c r="B756" s="381" t="s">
        <v>436</v>
      </c>
      <c r="C756" s="333" t="s">
        <v>664</v>
      </c>
      <c r="D756" s="381" t="s">
        <v>390</v>
      </c>
      <c r="E756" s="381" t="s">
        <v>875</v>
      </c>
      <c r="F756" s="381" t="s">
        <v>586</v>
      </c>
      <c r="G756" s="381" t="s">
        <v>389</v>
      </c>
      <c r="H756" s="100" t="s">
        <v>653</v>
      </c>
      <c r="I756" s="381" t="s">
        <v>505</v>
      </c>
      <c r="J756" s="382">
        <v>229950.1</v>
      </c>
      <c r="K756" s="382">
        <v>179386.37</v>
      </c>
      <c r="L756" s="191" t="str">
        <f t="shared" si="547"/>
        <v>910014220104802006000024422601</v>
      </c>
      <c r="M756" s="192">
        <f t="array" ref="M756">IF(COUNT(SEARCH(Удалить_Роспись_КВСР,$B756)*SEARCH(Удалить_Роспись_ПБС,$C756)*SEARCH(Удалить_Роспись_КФСР, $D756)*SEARCH(Удалить_Роспись_КЦСР,$E756)*SEARCH(Удалить_Роспись_КВР,$F756)*SEARCH(Удалить_Роспись_ЭК,$H756)*SEARCH(Удалить_Роспись_КР,$I756))&gt;0,0,1)</f>
        <v>1</v>
      </c>
      <c r="N756" s="192">
        <f>IF(COUNT(SEARCH(Удалить_Индекс_КВСР,$B756)*SEARCH(Удалить_Индекс_ПБС,$C756)*SEARCH(Удалить_Индекс_КФСР,$D756)*SEARCH(Удалить_Индекс_КЦСР,$E756)*SEARCH(Удалить_Индекс_КВР,$F756)*SEARCH(Удалить_Индекс_ЭК,$H756)*SEARCH(Удалить_Индекс_КР,$I756))&gt;0,0,1)</f>
        <v>1</v>
      </c>
      <c r="O756" s="192" t="str">
        <f t="shared" si="548"/>
        <v/>
      </c>
      <c r="P756" s="192" t="str">
        <f t="shared" si="589"/>
        <v/>
      </c>
      <c r="Q756" s="300" t="str">
        <f t="shared" si="549"/>
        <v/>
      </c>
      <c r="R756" s="300" t="str">
        <f t="shared" si="550"/>
        <v/>
      </c>
      <c r="S756" s="300" t="str">
        <f t="shared" si="551"/>
        <v/>
      </c>
      <c r="T756" s="192" t="str">
        <f t="shared" si="552"/>
        <v/>
      </c>
      <c r="U756" s="303" t="str">
        <f t="shared" si="553"/>
        <v/>
      </c>
      <c r="V756" s="300" t="str">
        <f t="shared" si="554"/>
        <v/>
      </c>
      <c r="W756" s="192" t="str">
        <f t="shared" si="555"/>
        <v/>
      </c>
      <c r="X756" s="303" t="str">
        <f t="shared" si="556"/>
        <v/>
      </c>
      <c r="Y756" s="300" t="str">
        <f t="shared" si="557"/>
        <v/>
      </c>
      <c r="Z756" s="300" t="str">
        <f t="shared" si="558"/>
        <v/>
      </c>
      <c r="AA756" s="303" t="str">
        <f t="shared" si="559"/>
        <v/>
      </c>
      <c r="AB756" s="300" t="str">
        <f t="shared" si="560"/>
        <v/>
      </c>
      <c r="AC756" s="300" t="str">
        <f t="shared" si="561"/>
        <v/>
      </c>
      <c r="AD756" s="300" t="str">
        <f t="shared" si="562"/>
        <v/>
      </c>
      <c r="AE756" s="192" t="str">
        <f t="shared" si="563"/>
        <v/>
      </c>
      <c r="AF756" s="192" t="str">
        <f t="shared" si="564"/>
        <v/>
      </c>
      <c r="AG756" s="192"/>
      <c r="AJ756" s="300" t="str">
        <f t="shared" si="565"/>
        <v/>
      </c>
      <c r="AK756" s="300" t="str">
        <f t="shared" si="566"/>
        <v/>
      </c>
      <c r="AL756" s="300" t="str">
        <f t="shared" si="567"/>
        <v/>
      </c>
      <c r="AM756" s="300" t="str">
        <f t="shared" si="568"/>
        <v/>
      </c>
      <c r="AN756" s="300" t="str">
        <f t="shared" si="569"/>
        <v/>
      </c>
      <c r="AO756" s="300" t="str">
        <f t="shared" si="570"/>
        <v/>
      </c>
      <c r="AP756" s="300" t="str">
        <f t="shared" si="571"/>
        <v/>
      </c>
      <c r="AQ756" s="300" t="str">
        <f t="shared" si="572"/>
        <v/>
      </c>
      <c r="AR756" s="306" t="str">
        <f t="shared" si="573"/>
        <v/>
      </c>
      <c r="AS756" s="300" t="str">
        <f t="shared" si="574"/>
        <v/>
      </c>
      <c r="AT756" s="300" t="str">
        <f t="shared" si="575"/>
        <v/>
      </c>
      <c r="AU756" s="192" t="str">
        <f t="shared" si="576"/>
        <v>рбс</v>
      </c>
      <c r="AV756" s="192" t="str">
        <f t="shared" si="577"/>
        <v>рбс91001422общпро</v>
      </c>
      <c r="AW756" s="191">
        <f t="shared" si="578"/>
        <v>229950.1</v>
      </c>
      <c r="AX756" s="191">
        <f t="shared" si="579"/>
        <v>179386.37</v>
      </c>
      <c r="AY756" s="191">
        <f t="shared" si="580"/>
        <v>229950.1</v>
      </c>
      <c r="AZ756" s="191">
        <f t="shared" si="581"/>
        <v>179386.37</v>
      </c>
      <c r="BA756" s="193">
        <f t="shared" si="582"/>
        <v>1</v>
      </c>
      <c r="BB756" s="193">
        <f t="shared" si="583"/>
        <v>1</v>
      </c>
      <c r="BC756" s="193">
        <f t="shared" si="584"/>
        <v>1</v>
      </c>
      <c r="BD756" s="191">
        <f t="shared" si="590"/>
        <v>229950.1</v>
      </c>
      <c r="BE756" s="191">
        <f t="shared" si="585"/>
        <v>179386.37</v>
      </c>
      <c r="BF756" s="210">
        <f t="shared" si="586"/>
        <v>229950.1</v>
      </c>
      <c r="BG756" s="211">
        <f t="shared" si="587"/>
        <v>229950.1</v>
      </c>
      <c r="BH756" s="289"/>
      <c r="BI756" s="289"/>
      <c r="BJ756" s="228"/>
      <c r="BK756" s="228"/>
      <c r="BL756" s="233" t="str">
        <f t="shared" si="588"/>
        <v>01</v>
      </c>
    </row>
    <row r="757" spans="1:64" ht="12" customHeight="1">
      <c r="A757" s="333" t="s">
        <v>692</v>
      </c>
      <c r="B757" s="381" t="s">
        <v>436</v>
      </c>
      <c r="C757" s="333" t="s">
        <v>664</v>
      </c>
      <c r="D757" s="381" t="s">
        <v>390</v>
      </c>
      <c r="E757" s="381" t="s">
        <v>875</v>
      </c>
      <c r="F757" s="381" t="s">
        <v>586</v>
      </c>
      <c r="G757" s="381" t="s">
        <v>397</v>
      </c>
      <c r="H757" s="100" t="s">
        <v>653</v>
      </c>
      <c r="I757" s="381" t="s">
        <v>505</v>
      </c>
      <c r="J757" s="382">
        <v>364908.7</v>
      </c>
      <c r="K757" s="382">
        <v>277444</v>
      </c>
      <c r="L757" s="191" t="str">
        <f t="shared" si="547"/>
        <v>910014220104802006000024434001</v>
      </c>
      <c r="M757" s="192">
        <f t="array" ref="M757">IF(COUNT(SEARCH(Удалить_Роспись_КВСР,$B757)*SEARCH(Удалить_Роспись_ПБС,$C757)*SEARCH(Удалить_Роспись_КФСР, $D757)*SEARCH(Удалить_Роспись_КЦСР,$E757)*SEARCH(Удалить_Роспись_КВР,$F757)*SEARCH(Удалить_Роспись_ЭК,$H757)*SEARCH(Удалить_Роспись_КР,$I757))&gt;0,0,1)</f>
        <v>1</v>
      </c>
      <c r="N757" s="192">
        <f>IF(COUNT(SEARCH(Удалить_Индекс_КВСР,$B757)*SEARCH(Удалить_Индекс_ПБС,$C757)*SEARCH(Удалить_Индекс_КФСР,$D757)*SEARCH(Удалить_Индекс_КЦСР,$E757)*SEARCH(Удалить_Индекс_КВР,$F757)*SEARCH(Удалить_Индекс_ЭК,$H757)*SEARCH(Удалить_Индекс_КР,$I757))&gt;0,0,1)</f>
        <v>1</v>
      </c>
      <c r="O757" s="192" t="str">
        <f t="shared" si="548"/>
        <v/>
      </c>
      <c r="P757" s="192" t="str">
        <f t="shared" si="589"/>
        <v/>
      </c>
      <c r="Q757" s="300" t="str">
        <f t="shared" si="549"/>
        <v/>
      </c>
      <c r="R757" s="300" t="str">
        <f t="shared" si="550"/>
        <v/>
      </c>
      <c r="S757" s="300" t="str">
        <f t="shared" si="551"/>
        <v/>
      </c>
      <c r="T757" s="192" t="str">
        <f t="shared" si="552"/>
        <v/>
      </c>
      <c r="U757" s="303" t="str">
        <f t="shared" si="553"/>
        <v/>
      </c>
      <c r="V757" s="300" t="str">
        <f t="shared" si="554"/>
        <v/>
      </c>
      <c r="W757" s="192" t="str">
        <f t="shared" si="555"/>
        <v/>
      </c>
      <c r="X757" s="303" t="str">
        <f t="shared" si="556"/>
        <v/>
      </c>
      <c r="Y757" s="300" t="str">
        <f t="shared" si="557"/>
        <v/>
      </c>
      <c r="Z757" s="300" t="str">
        <f t="shared" si="558"/>
        <v/>
      </c>
      <c r="AA757" s="303" t="str">
        <f t="shared" si="559"/>
        <v/>
      </c>
      <c r="AB757" s="300" t="str">
        <f t="shared" si="560"/>
        <v/>
      </c>
      <c r="AC757" s="300" t="str">
        <f t="shared" si="561"/>
        <v/>
      </c>
      <c r="AD757" s="300" t="str">
        <f t="shared" si="562"/>
        <v/>
      </c>
      <c r="AE757" s="192" t="str">
        <f t="shared" si="563"/>
        <v/>
      </c>
      <c r="AF757" s="192" t="str">
        <f t="shared" si="564"/>
        <v/>
      </c>
      <c r="AG757" s="192"/>
      <c r="AJ757" s="300" t="str">
        <f t="shared" si="565"/>
        <v/>
      </c>
      <c r="AK757" s="300" t="str">
        <f t="shared" si="566"/>
        <v/>
      </c>
      <c r="AL757" s="300" t="str">
        <f t="shared" si="567"/>
        <v/>
      </c>
      <c r="AM757" s="300" t="str">
        <f t="shared" si="568"/>
        <v/>
      </c>
      <c r="AN757" s="300" t="str">
        <f t="shared" si="569"/>
        <v/>
      </c>
      <c r="AO757" s="300" t="str">
        <f t="shared" si="570"/>
        <v/>
      </c>
      <c r="AP757" s="300" t="str">
        <f t="shared" si="571"/>
        <v/>
      </c>
      <c r="AQ757" s="300" t="str">
        <f t="shared" si="572"/>
        <v/>
      </c>
      <c r="AR757" s="306" t="str">
        <f t="shared" si="573"/>
        <v/>
      </c>
      <c r="AS757" s="300" t="str">
        <f t="shared" si="574"/>
        <v/>
      </c>
      <c r="AT757" s="300" t="str">
        <f t="shared" si="575"/>
        <v/>
      </c>
      <c r="AU757" s="192" t="str">
        <f t="shared" si="576"/>
        <v>рбс</v>
      </c>
      <c r="AV757" s="192" t="str">
        <f t="shared" si="577"/>
        <v>рбс91001422общпро</v>
      </c>
      <c r="AW757" s="191">
        <f t="shared" si="578"/>
        <v>364908.7</v>
      </c>
      <c r="AX757" s="191">
        <f t="shared" si="579"/>
        <v>277444</v>
      </c>
      <c r="AY757" s="191">
        <f t="shared" si="580"/>
        <v>364908.7</v>
      </c>
      <c r="AZ757" s="191">
        <f t="shared" si="581"/>
        <v>277444</v>
      </c>
      <c r="BA757" s="193">
        <f t="shared" si="582"/>
        <v>1</v>
      </c>
      <c r="BB757" s="193">
        <f t="shared" si="583"/>
        <v>1</v>
      </c>
      <c r="BC757" s="193">
        <f t="shared" si="584"/>
        <v>1</v>
      </c>
      <c r="BD757" s="191">
        <f t="shared" si="590"/>
        <v>364908.7</v>
      </c>
      <c r="BE757" s="191">
        <f t="shared" si="585"/>
        <v>277444</v>
      </c>
      <c r="BF757" s="210">
        <f t="shared" si="586"/>
        <v>364908.7</v>
      </c>
      <c r="BG757" s="211">
        <f t="shared" si="587"/>
        <v>364908.7</v>
      </c>
      <c r="BH757" s="289"/>
      <c r="BI757" s="289"/>
      <c r="BJ757" s="228"/>
      <c r="BK757" s="228"/>
      <c r="BL757" s="233" t="str">
        <f t="shared" si="588"/>
        <v>01</v>
      </c>
    </row>
    <row r="758" spans="1:64" ht="12" customHeight="1">
      <c r="A758" s="333" t="s">
        <v>692</v>
      </c>
      <c r="B758" s="381" t="s">
        <v>436</v>
      </c>
      <c r="C758" s="333" t="s">
        <v>664</v>
      </c>
      <c r="D758" s="381" t="s">
        <v>390</v>
      </c>
      <c r="E758" s="381" t="s">
        <v>875</v>
      </c>
      <c r="F758" s="381" t="s">
        <v>658</v>
      </c>
      <c r="G758" s="381" t="s">
        <v>395</v>
      </c>
      <c r="H758" s="100" t="s">
        <v>653</v>
      </c>
      <c r="I758" s="381" t="s">
        <v>505</v>
      </c>
      <c r="J758" s="382">
        <v>11154.8</v>
      </c>
      <c r="K758" s="382">
        <v>11154.8</v>
      </c>
      <c r="L758" s="191" t="str">
        <f t="shared" si="547"/>
        <v>910014220104802006000085329001</v>
      </c>
      <c r="M758" s="192">
        <f t="array" ref="M758">IF(COUNT(SEARCH(Удалить_Роспись_КВСР,$B758)*SEARCH(Удалить_Роспись_ПБС,$C758)*SEARCH(Удалить_Роспись_КФСР, $D758)*SEARCH(Удалить_Роспись_КЦСР,$E758)*SEARCH(Удалить_Роспись_КВР,$F758)*SEARCH(Удалить_Роспись_ЭК,$H758)*SEARCH(Удалить_Роспись_КР,$I758))&gt;0,0,1)</f>
        <v>1</v>
      </c>
      <c r="N758" s="192">
        <v>0</v>
      </c>
      <c r="O758" s="192" t="str">
        <f t="shared" si="548"/>
        <v/>
      </c>
      <c r="P758" s="192" t="str">
        <f t="shared" si="589"/>
        <v/>
      </c>
      <c r="Q758" s="300" t="str">
        <f t="shared" si="549"/>
        <v/>
      </c>
      <c r="R758" s="300" t="str">
        <f t="shared" si="550"/>
        <v/>
      </c>
      <c r="S758" s="300" t="str">
        <f t="shared" si="551"/>
        <v/>
      </c>
      <c r="T758" s="192" t="str">
        <f t="shared" si="552"/>
        <v/>
      </c>
      <c r="U758" s="303" t="str">
        <f t="shared" si="553"/>
        <v/>
      </c>
      <c r="V758" s="300" t="str">
        <f t="shared" si="554"/>
        <v/>
      </c>
      <c r="W758" s="192" t="str">
        <f t="shared" si="555"/>
        <v/>
      </c>
      <c r="X758" s="303" t="str">
        <f t="shared" si="556"/>
        <v/>
      </c>
      <c r="Y758" s="300" t="str">
        <f t="shared" si="557"/>
        <v/>
      </c>
      <c r="Z758" s="300" t="str">
        <f t="shared" si="558"/>
        <v/>
      </c>
      <c r="AA758" s="303" t="str">
        <f t="shared" si="559"/>
        <v/>
      </c>
      <c r="AB758" s="300" t="str">
        <f t="shared" si="560"/>
        <v/>
      </c>
      <c r="AC758" s="300" t="str">
        <f t="shared" si="561"/>
        <v/>
      </c>
      <c r="AD758" s="300" t="str">
        <f t="shared" si="562"/>
        <v/>
      </c>
      <c r="AE758" s="192" t="str">
        <f t="shared" si="563"/>
        <v/>
      </c>
      <c r="AF758" s="192" t="str">
        <f t="shared" si="564"/>
        <v/>
      </c>
      <c r="AG758" s="192"/>
      <c r="AJ758" s="300" t="str">
        <f t="shared" si="565"/>
        <v/>
      </c>
      <c r="AK758" s="300" t="str">
        <f t="shared" si="566"/>
        <v/>
      </c>
      <c r="AL758" s="300" t="str">
        <f t="shared" si="567"/>
        <v/>
      </c>
      <c r="AM758" s="300" t="str">
        <f t="shared" si="568"/>
        <v/>
      </c>
      <c r="AN758" s="300" t="str">
        <f t="shared" si="569"/>
        <v/>
      </c>
      <c r="AO758" s="300" t="str">
        <f t="shared" si="570"/>
        <v/>
      </c>
      <c r="AP758" s="300" t="str">
        <f t="shared" si="571"/>
        <v/>
      </c>
      <c r="AQ758" s="300" t="str">
        <f t="shared" si="572"/>
        <v/>
      </c>
      <c r="AR758" s="306" t="str">
        <f t="shared" si="573"/>
        <v/>
      </c>
      <c r="AS758" s="300" t="str">
        <f t="shared" si="574"/>
        <v/>
      </c>
      <c r="AT758" s="300" t="str">
        <f t="shared" si="575"/>
        <v/>
      </c>
      <c r="AU758" s="192" t="str">
        <f t="shared" si="576"/>
        <v>рбс</v>
      </c>
      <c r="AV758" s="192" t="str">
        <f t="shared" si="577"/>
        <v>рбс91001422общпро</v>
      </c>
      <c r="AW758" s="191">
        <f t="shared" si="578"/>
        <v>11154.8</v>
      </c>
      <c r="AX758" s="191">
        <f t="shared" si="579"/>
        <v>11154.8</v>
      </c>
      <c r="AY758" s="191">
        <f t="shared" si="580"/>
        <v>0</v>
      </c>
      <c r="AZ758" s="191">
        <f t="shared" si="581"/>
        <v>0</v>
      </c>
      <c r="BA758" s="193">
        <f t="shared" si="582"/>
        <v>1</v>
      </c>
      <c r="BB758" s="193">
        <f t="shared" si="583"/>
        <v>1</v>
      </c>
      <c r="BC758" s="193">
        <f t="shared" si="584"/>
        <v>1</v>
      </c>
      <c r="BD758" s="191">
        <f t="shared" si="590"/>
        <v>0</v>
      </c>
      <c r="BE758" s="191">
        <f t="shared" si="585"/>
        <v>0</v>
      </c>
      <c r="BF758" s="210">
        <f t="shared" si="586"/>
        <v>0</v>
      </c>
      <c r="BG758" s="211">
        <f t="shared" si="587"/>
        <v>0</v>
      </c>
      <c r="BH758" s="289"/>
      <c r="BI758" s="289"/>
      <c r="BJ758" s="228"/>
      <c r="BK758" s="228"/>
      <c r="BL758" s="233" t="str">
        <f t="shared" si="588"/>
        <v>01</v>
      </c>
    </row>
    <row r="759" spans="1:64" ht="12" customHeight="1">
      <c r="A759" s="333" t="s">
        <v>692</v>
      </c>
      <c r="B759" s="381" t="s">
        <v>436</v>
      </c>
      <c r="C759" s="333" t="s">
        <v>664</v>
      </c>
      <c r="D759" s="381" t="s">
        <v>390</v>
      </c>
      <c r="E759" s="381" t="s">
        <v>876</v>
      </c>
      <c r="F759" s="381" t="s">
        <v>602</v>
      </c>
      <c r="G759" s="381" t="s">
        <v>385</v>
      </c>
      <c r="H759" s="100" t="s">
        <v>653</v>
      </c>
      <c r="I759" s="381" t="s">
        <v>505</v>
      </c>
      <c r="J759" s="382">
        <v>238480</v>
      </c>
      <c r="K759" s="382">
        <v>165732.78</v>
      </c>
      <c r="L759" s="191" t="str">
        <f t="shared" si="547"/>
        <v>910014220104802006100012121101</v>
      </c>
      <c r="M759" s="192">
        <f t="array" ref="M759">IF(COUNT(SEARCH(Удалить_Роспись_КВСР,$B759)*SEARCH(Удалить_Роспись_ПБС,$C759)*SEARCH(Удалить_Роспись_КФСР, $D759)*SEARCH(Удалить_Роспись_КЦСР,$E759)*SEARCH(Удалить_Роспись_КВР,$F759)*SEARCH(Удалить_Роспись_ЭК,$H759)*SEARCH(Удалить_Роспись_КР,$I759))&gt;0,0,1)</f>
        <v>1</v>
      </c>
      <c r="N759" s="192">
        <v>0</v>
      </c>
      <c r="O759" s="192" t="str">
        <f t="shared" si="548"/>
        <v/>
      </c>
      <c r="P759" s="192" t="str">
        <f t="shared" si="589"/>
        <v/>
      </c>
      <c r="Q759" s="300" t="str">
        <f t="shared" si="549"/>
        <v/>
      </c>
      <c r="R759" s="300" t="str">
        <f t="shared" si="550"/>
        <v/>
      </c>
      <c r="S759" s="300" t="str">
        <f t="shared" si="551"/>
        <v/>
      </c>
      <c r="T759" s="192" t="str">
        <f t="shared" si="552"/>
        <v/>
      </c>
      <c r="U759" s="303" t="str">
        <f t="shared" si="553"/>
        <v/>
      </c>
      <c r="V759" s="300" t="str">
        <f t="shared" si="554"/>
        <v/>
      </c>
      <c r="W759" s="192" t="str">
        <f t="shared" si="555"/>
        <v/>
      </c>
      <c r="X759" s="303" t="str">
        <f t="shared" si="556"/>
        <v/>
      </c>
      <c r="Y759" s="300" t="str">
        <f t="shared" si="557"/>
        <v/>
      </c>
      <c r="Z759" s="300" t="str">
        <f t="shared" si="558"/>
        <v/>
      </c>
      <c r="AA759" s="303" t="str">
        <f t="shared" si="559"/>
        <v/>
      </c>
      <c r="AB759" s="300" t="str">
        <f t="shared" si="560"/>
        <v/>
      </c>
      <c r="AC759" s="300" t="str">
        <f t="shared" si="561"/>
        <v/>
      </c>
      <c r="AD759" s="300" t="str">
        <f t="shared" si="562"/>
        <v/>
      </c>
      <c r="AE759" s="192" t="str">
        <f t="shared" si="563"/>
        <v/>
      </c>
      <c r="AF759" s="192" t="str">
        <f t="shared" si="564"/>
        <v/>
      </c>
      <c r="AG759" s="192"/>
      <c r="AJ759" s="300" t="str">
        <f t="shared" si="565"/>
        <v/>
      </c>
      <c r="AK759" s="300" t="str">
        <f t="shared" si="566"/>
        <v/>
      </c>
      <c r="AL759" s="300" t="str">
        <f t="shared" si="567"/>
        <v/>
      </c>
      <c r="AM759" s="300" t="str">
        <f t="shared" si="568"/>
        <v/>
      </c>
      <c r="AN759" s="300" t="str">
        <f t="shared" si="569"/>
        <v/>
      </c>
      <c r="AO759" s="300" t="str">
        <f t="shared" si="570"/>
        <v/>
      </c>
      <c r="AP759" s="300" t="str">
        <f t="shared" si="571"/>
        <v/>
      </c>
      <c r="AQ759" s="300" t="str">
        <f t="shared" si="572"/>
        <v/>
      </c>
      <c r="AR759" s="306" t="str">
        <f t="shared" si="573"/>
        <v/>
      </c>
      <c r="AS759" s="300" t="str">
        <f t="shared" si="574"/>
        <v/>
      </c>
      <c r="AT759" s="300" t="str">
        <f t="shared" si="575"/>
        <v/>
      </c>
      <c r="AU759" s="192" t="str">
        <f t="shared" si="576"/>
        <v>рбс</v>
      </c>
      <c r="AV759" s="192" t="str">
        <f t="shared" si="577"/>
        <v>рбс91001422общопл</v>
      </c>
      <c r="AW759" s="191">
        <f t="shared" si="578"/>
        <v>238480</v>
      </c>
      <c r="AX759" s="191">
        <f t="shared" si="579"/>
        <v>165732.78</v>
      </c>
      <c r="AY759" s="191">
        <f t="shared" si="580"/>
        <v>0</v>
      </c>
      <c r="AZ759" s="191">
        <f t="shared" si="581"/>
        <v>0</v>
      </c>
      <c r="BA759" s="193">
        <f t="shared" si="582"/>
        <v>1</v>
      </c>
      <c r="BB759" s="193">
        <f t="shared" si="583"/>
        <v>1</v>
      </c>
      <c r="BC759" s="193">
        <f t="shared" si="584"/>
        <v>1</v>
      </c>
      <c r="BD759" s="191">
        <f t="shared" si="590"/>
        <v>0</v>
      </c>
      <c r="BE759" s="191">
        <f t="shared" si="585"/>
        <v>0</v>
      </c>
      <c r="BF759" s="210">
        <f t="shared" si="586"/>
        <v>0</v>
      </c>
      <c r="BG759" s="211">
        <f t="shared" si="587"/>
        <v>0</v>
      </c>
      <c r="BH759" s="289"/>
      <c r="BI759" s="289"/>
      <c r="BJ759" s="228"/>
      <c r="BK759" s="228"/>
      <c r="BL759" s="233" t="str">
        <f t="shared" si="588"/>
        <v>01</v>
      </c>
    </row>
    <row r="760" spans="1:64" ht="12" customHeight="1">
      <c r="A760" s="333" t="s">
        <v>692</v>
      </c>
      <c r="B760" s="381" t="s">
        <v>436</v>
      </c>
      <c r="C760" s="333" t="s">
        <v>664</v>
      </c>
      <c r="D760" s="381" t="s">
        <v>390</v>
      </c>
      <c r="E760" s="381" t="s">
        <v>876</v>
      </c>
      <c r="F760" s="381" t="s">
        <v>873</v>
      </c>
      <c r="G760" s="381" t="s">
        <v>387</v>
      </c>
      <c r="H760" s="100" t="s">
        <v>653</v>
      </c>
      <c r="I760" s="381" t="s">
        <v>505</v>
      </c>
      <c r="J760" s="382">
        <v>72020</v>
      </c>
      <c r="K760" s="382">
        <v>50051.29</v>
      </c>
      <c r="L760" s="191" t="str">
        <f t="shared" si="547"/>
        <v>910014220104802006100012921301</v>
      </c>
      <c r="M760" s="192">
        <f t="array" ref="M760">IF(COUNT(SEARCH(Удалить_Роспись_КВСР,$B760)*SEARCH(Удалить_Роспись_ПБС,$C760)*SEARCH(Удалить_Роспись_КФСР, $D760)*SEARCH(Удалить_Роспись_КЦСР,$E760)*SEARCH(Удалить_Роспись_КВР,$F760)*SEARCH(Удалить_Роспись_ЭК,$H760)*SEARCH(Удалить_Роспись_КР,$I760))&gt;0,0,1)</f>
        <v>1</v>
      </c>
      <c r="N760" s="192">
        <v>0</v>
      </c>
      <c r="O760" s="192" t="str">
        <f t="shared" si="548"/>
        <v/>
      </c>
      <c r="P760" s="192" t="str">
        <f t="shared" si="589"/>
        <v/>
      </c>
      <c r="Q760" s="300" t="str">
        <f t="shared" si="549"/>
        <v/>
      </c>
      <c r="R760" s="300" t="str">
        <f t="shared" si="550"/>
        <v/>
      </c>
      <c r="S760" s="300" t="str">
        <f t="shared" si="551"/>
        <v/>
      </c>
      <c r="T760" s="192" t="str">
        <f t="shared" si="552"/>
        <v/>
      </c>
      <c r="U760" s="303" t="str">
        <f t="shared" si="553"/>
        <v/>
      </c>
      <c r="V760" s="300" t="str">
        <f t="shared" si="554"/>
        <v/>
      </c>
      <c r="W760" s="192" t="str">
        <f t="shared" si="555"/>
        <v/>
      </c>
      <c r="X760" s="303" t="str">
        <f t="shared" si="556"/>
        <v/>
      </c>
      <c r="Y760" s="300" t="str">
        <f t="shared" si="557"/>
        <v/>
      </c>
      <c r="Z760" s="300" t="str">
        <f t="shared" si="558"/>
        <v/>
      </c>
      <c r="AA760" s="303" t="str">
        <f t="shared" si="559"/>
        <v/>
      </c>
      <c r="AB760" s="300" t="str">
        <f t="shared" si="560"/>
        <v/>
      </c>
      <c r="AC760" s="300" t="str">
        <f t="shared" si="561"/>
        <v/>
      </c>
      <c r="AD760" s="300" t="str">
        <f t="shared" si="562"/>
        <v/>
      </c>
      <c r="AE760" s="192" t="str">
        <f t="shared" si="563"/>
        <v/>
      </c>
      <c r="AF760" s="192" t="str">
        <f t="shared" si="564"/>
        <v/>
      </c>
      <c r="AG760" s="192"/>
      <c r="AJ760" s="300" t="str">
        <f t="shared" si="565"/>
        <v/>
      </c>
      <c r="AK760" s="300" t="str">
        <f t="shared" si="566"/>
        <v/>
      </c>
      <c r="AL760" s="300" t="str">
        <f t="shared" si="567"/>
        <v/>
      </c>
      <c r="AM760" s="300" t="str">
        <f t="shared" si="568"/>
        <v/>
      </c>
      <c r="AN760" s="300" t="str">
        <f t="shared" si="569"/>
        <v/>
      </c>
      <c r="AO760" s="300" t="str">
        <f t="shared" si="570"/>
        <v/>
      </c>
      <c r="AP760" s="300" t="str">
        <f t="shared" si="571"/>
        <v/>
      </c>
      <c r="AQ760" s="300" t="str">
        <f t="shared" si="572"/>
        <v/>
      </c>
      <c r="AR760" s="306" t="str">
        <f t="shared" si="573"/>
        <v/>
      </c>
      <c r="AS760" s="300" t="str">
        <f t="shared" si="574"/>
        <v/>
      </c>
      <c r="AT760" s="300" t="str">
        <f t="shared" si="575"/>
        <v/>
      </c>
      <c r="AU760" s="192" t="str">
        <f t="shared" si="576"/>
        <v>рбс</v>
      </c>
      <c r="AV760" s="192" t="str">
        <f t="shared" si="577"/>
        <v>рбс91001422общопл</v>
      </c>
      <c r="AW760" s="191">
        <f t="shared" si="578"/>
        <v>72020</v>
      </c>
      <c r="AX760" s="191">
        <f t="shared" si="579"/>
        <v>50051.29</v>
      </c>
      <c r="AY760" s="191">
        <f t="shared" si="580"/>
        <v>0</v>
      </c>
      <c r="AZ760" s="191">
        <f t="shared" si="581"/>
        <v>0</v>
      </c>
      <c r="BA760" s="193">
        <f t="shared" si="582"/>
        <v>1</v>
      </c>
      <c r="BB760" s="193">
        <f t="shared" si="583"/>
        <v>1</v>
      </c>
      <c r="BC760" s="193">
        <f t="shared" si="584"/>
        <v>1</v>
      </c>
      <c r="BD760" s="191">
        <f t="shared" si="590"/>
        <v>0</v>
      </c>
      <c r="BE760" s="191">
        <f t="shared" si="585"/>
        <v>0</v>
      </c>
      <c r="BF760" s="210">
        <f t="shared" si="586"/>
        <v>0</v>
      </c>
      <c r="BG760" s="211">
        <f t="shared" si="587"/>
        <v>0</v>
      </c>
      <c r="BH760" s="289"/>
      <c r="BI760" s="289"/>
      <c r="BJ760" s="228"/>
      <c r="BK760" s="228"/>
      <c r="BL760" s="233" t="str">
        <f t="shared" si="588"/>
        <v>01</v>
      </c>
    </row>
    <row r="761" spans="1:64" ht="12" customHeight="1">
      <c r="A761" s="333" t="s">
        <v>692</v>
      </c>
      <c r="B761" s="381" t="s">
        <v>436</v>
      </c>
      <c r="C761" s="333" t="s">
        <v>664</v>
      </c>
      <c r="D761" s="381" t="s">
        <v>390</v>
      </c>
      <c r="E761" s="381" t="s">
        <v>877</v>
      </c>
      <c r="F761" s="381" t="s">
        <v>585</v>
      </c>
      <c r="G761" s="381" t="s">
        <v>386</v>
      </c>
      <c r="H761" s="100" t="s">
        <v>653</v>
      </c>
      <c r="I761" s="381" t="s">
        <v>505</v>
      </c>
      <c r="J761" s="382">
        <v>96000</v>
      </c>
      <c r="K761" s="382">
        <v>46314</v>
      </c>
      <c r="L761" s="191" t="str">
        <f t="shared" si="547"/>
        <v>910014220104802006700012221201</v>
      </c>
      <c r="M761" s="192">
        <f t="array" ref="M761">IF(COUNT(SEARCH(Удалить_Роспись_КВСР,$B761)*SEARCH(Удалить_Роспись_ПБС,$C761)*SEARCH(Удалить_Роспись_КФСР, $D761)*SEARCH(Удалить_Роспись_КЦСР,$E761)*SEARCH(Удалить_Роспись_КВР,$F761)*SEARCH(Удалить_Роспись_ЭК,$H761)*SEARCH(Удалить_Роспись_КР,$I761))&gt;0,0,1)</f>
        <v>1</v>
      </c>
      <c r="N761" s="192">
        <f>IF(COUNT(SEARCH(Удалить_Индекс_КВСР,$B761)*SEARCH(Удалить_Индекс_ПБС,$C761)*SEARCH(Удалить_Индекс_КФСР,$D761)*SEARCH(Удалить_Индекс_КЦСР,$E761)*SEARCH(Удалить_Индекс_КВР,$F761)*SEARCH(Удалить_Индекс_ЭК,$H761)*SEARCH(Удалить_Индекс_КР,$I761))&gt;0,0,1)</f>
        <v>1</v>
      </c>
      <c r="O761" s="192" t="str">
        <f t="shared" si="548"/>
        <v/>
      </c>
      <c r="P761" s="192" t="str">
        <f t="shared" si="589"/>
        <v/>
      </c>
      <c r="Q761" s="300" t="str">
        <f t="shared" si="549"/>
        <v/>
      </c>
      <c r="R761" s="300" t="str">
        <f t="shared" si="550"/>
        <v/>
      </c>
      <c r="S761" s="300" t="str">
        <f t="shared" si="551"/>
        <v/>
      </c>
      <c r="T761" s="192" t="str">
        <f t="shared" si="552"/>
        <v/>
      </c>
      <c r="U761" s="303" t="str">
        <f t="shared" si="553"/>
        <v/>
      </c>
      <c r="V761" s="300" t="str">
        <f t="shared" si="554"/>
        <v/>
      </c>
      <c r="W761" s="192" t="str">
        <f t="shared" si="555"/>
        <v/>
      </c>
      <c r="X761" s="303" t="str">
        <f t="shared" si="556"/>
        <v/>
      </c>
      <c r="Y761" s="300" t="str">
        <f t="shared" si="557"/>
        <v/>
      </c>
      <c r="Z761" s="300" t="str">
        <f t="shared" si="558"/>
        <v/>
      </c>
      <c r="AA761" s="303" t="str">
        <f t="shared" si="559"/>
        <v/>
      </c>
      <c r="AB761" s="300" t="str">
        <f t="shared" si="560"/>
        <v/>
      </c>
      <c r="AC761" s="300" t="str">
        <f t="shared" si="561"/>
        <v/>
      </c>
      <c r="AD761" s="300" t="str">
        <f t="shared" si="562"/>
        <v/>
      </c>
      <c r="AE761" s="192" t="str">
        <f t="shared" si="563"/>
        <v/>
      </c>
      <c r="AF761" s="192" t="str">
        <f t="shared" si="564"/>
        <v/>
      </c>
      <c r="AG761" s="192"/>
      <c r="AJ761" s="300" t="str">
        <f t="shared" si="565"/>
        <v/>
      </c>
      <c r="AK761" s="300" t="str">
        <f t="shared" si="566"/>
        <v/>
      </c>
      <c r="AL761" s="300" t="str">
        <f t="shared" si="567"/>
        <v/>
      </c>
      <c r="AM761" s="300" t="str">
        <f t="shared" si="568"/>
        <v/>
      </c>
      <c r="AN761" s="300" t="str">
        <f t="shared" si="569"/>
        <v/>
      </c>
      <c r="AO761" s="300" t="str">
        <f t="shared" si="570"/>
        <v/>
      </c>
      <c r="AP761" s="300" t="str">
        <f t="shared" si="571"/>
        <v/>
      </c>
      <c r="AQ761" s="300" t="str">
        <f t="shared" si="572"/>
        <v/>
      </c>
      <c r="AR761" s="306" t="str">
        <f t="shared" si="573"/>
        <v/>
      </c>
      <c r="AS761" s="300" t="str">
        <f t="shared" si="574"/>
        <v/>
      </c>
      <c r="AT761" s="300" t="str">
        <f t="shared" si="575"/>
        <v/>
      </c>
      <c r="AU761" s="192" t="str">
        <f t="shared" si="576"/>
        <v>рбс</v>
      </c>
      <c r="AV761" s="192" t="str">
        <f t="shared" si="577"/>
        <v>рбс91001422общпро</v>
      </c>
      <c r="AW761" s="191">
        <f t="shared" si="578"/>
        <v>96000</v>
      </c>
      <c r="AX761" s="191">
        <f t="shared" si="579"/>
        <v>46314</v>
      </c>
      <c r="AY761" s="191">
        <f t="shared" si="580"/>
        <v>96000</v>
      </c>
      <c r="AZ761" s="191">
        <f t="shared" si="581"/>
        <v>46314</v>
      </c>
      <c r="BA761" s="193">
        <f t="shared" si="582"/>
        <v>1</v>
      </c>
      <c r="BB761" s="193">
        <f t="shared" si="583"/>
        <v>1</v>
      </c>
      <c r="BC761" s="193">
        <f t="shared" si="584"/>
        <v>1</v>
      </c>
      <c r="BD761" s="191">
        <f t="shared" si="590"/>
        <v>96000</v>
      </c>
      <c r="BE761" s="191">
        <f t="shared" si="585"/>
        <v>46314</v>
      </c>
      <c r="BF761" s="210">
        <f t="shared" si="586"/>
        <v>96000</v>
      </c>
      <c r="BG761" s="211">
        <f t="shared" si="587"/>
        <v>96000</v>
      </c>
      <c r="BH761" s="289"/>
      <c r="BI761" s="289"/>
      <c r="BJ761" s="228"/>
      <c r="BK761" s="228"/>
      <c r="BL761" s="233" t="str">
        <f t="shared" si="588"/>
        <v>01</v>
      </c>
    </row>
    <row r="762" spans="1:64" ht="12" customHeight="1">
      <c r="A762" s="333" t="s">
        <v>692</v>
      </c>
      <c r="B762" s="381" t="s">
        <v>436</v>
      </c>
      <c r="C762" s="333" t="s">
        <v>664</v>
      </c>
      <c r="D762" s="381" t="s">
        <v>390</v>
      </c>
      <c r="E762" s="381" t="s">
        <v>878</v>
      </c>
      <c r="F762" s="381" t="s">
        <v>602</v>
      </c>
      <c r="G762" s="381" t="s">
        <v>385</v>
      </c>
      <c r="H762" s="100" t="s">
        <v>653</v>
      </c>
      <c r="I762" s="381" t="s">
        <v>505</v>
      </c>
      <c r="J762" s="382">
        <v>635682</v>
      </c>
      <c r="K762" s="382">
        <v>470743.73</v>
      </c>
      <c r="L762" s="191" t="str">
        <f t="shared" si="547"/>
        <v>910014220104802006Б00012121101</v>
      </c>
      <c r="M762" s="192">
        <f t="array" ref="M762">IF(COUNT(SEARCH(Удалить_Роспись_КВСР,$B762)*SEARCH(Удалить_Роспись_ПБС,$C762)*SEARCH(Удалить_Роспись_КФСР, $D762)*SEARCH(Удалить_Роспись_КЦСР,$E762)*SEARCH(Удалить_Роспись_КВР,$F762)*SEARCH(Удалить_Роспись_ЭК,$H762)*SEARCH(Удалить_Роспись_КР,$I762))&gt;0,0,1)</f>
        <v>1</v>
      </c>
      <c r="N762" s="192">
        <v>0</v>
      </c>
      <c r="O762" s="192" t="str">
        <f t="shared" si="548"/>
        <v/>
      </c>
      <c r="P762" s="192" t="str">
        <f t="shared" si="589"/>
        <v/>
      </c>
      <c r="Q762" s="300" t="str">
        <f t="shared" si="549"/>
        <v/>
      </c>
      <c r="R762" s="300" t="str">
        <f t="shared" si="550"/>
        <v/>
      </c>
      <c r="S762" s="300" t="str">
        <f t="shared" si="551"/>
        <v/>
      </c>
      <c r="T762" s="192" t="str">
        <f t="shared" si="552"/>
        <v/>
      </c>
      <c r="U762" s="303" t="str">
        <f t="shared" si="553"/>
        <v/>
      </c>
      <c r="V762" s="300" t="str">
        <f t="shared" si="554"/>
        <v/>
      </c>
      <c r="W762" s="192" t="str">
        <f t="shared" si="555"/>
        <v/>
      </c>
      <c r="X762" s="303" t="str">
        <f t="shared" si="556"/>
        <v/>
      </c>
      <c r="Y762" s="300" t="str">
        <f t="shared" si="557"/>
        <v/>
      </c>
      <c r="Z762" s="300" t="str">
        <f t="shared" si="558"/>
        <v/>
      </c>
      <c r="AA762" s="303" t="str">
        <f t="shared" si="559"/>
        <v/>
      </c>
      <c r="AB762" s="300" t="str">
        <f t="shared" si="560"/>
        <v/>
      </c>
      <c r="AC762" s="300" t="str">
        <f t="shared" si="561"/>
        <v/>
      </c>
      <c r="AD762" s="300" t="str">
        <f t="shared" si="562"/>
        <v/>
      </c>
      <c r="AE762" s="192" t="str">
        <f t="shared" si="563"/>
        <v/>
      </c>
      <c r="AF762" s="192" t="str">
        <f t="shared" si="564"/>
        <v/>
      </c>
      <c r="AG762" s="192"/>
      <c r="AJ762" s="300" t="str">
        <f t="shared" si="565"/>
        <v/>
      </c>
      <c r="AK762" s="300" t="str">
        <f t="shared" si="566"/>
        <v/>
      </c>
      <c r="AL762" s="300" t="str">
        <f t="shared" si="567"/>
        <v/>
      </c>
      <c r="AM762" s="300" t="str">
        <f t="shared" si="568"/>
        <v/>
      </c>
      <c r="AN762" s="300" t="str">
        <f t="shared" si="569"/>
        <v/>
      </c>
      <c r="AO762" s="300" t="str">
        <f t="shared" si="570"/>
        <v/>
      </c>
      <c r="AP762" s="300" t="str">
        <f t="shared" si="571"/>
        <v/>
      </c>
      <c r="AQ762" s="300" t="str">
        <f t="shared" si="572"/>
        <v/>
      </c>
      <c r="AR762" s="306" t="str">
        <f t="shared" si="573"/>
        <v/>
      </c>
      <c r="AS762" s="300" t="str">
        <f t="shared" si="574"/>
        <v/>
      </c>
      <c r="AT762" s="300" t="str">
        <f t="shared" si="575"/>
        <v/>
      </c>
      <c r="AU762" s="192" t="str">
        <f t="shared" si="576"/>
        <v>рбс</v>
      </c>
      <c r="AV762" s="192" t="str">
        <f t="shared" si="577"/>
        <v>рбс91001422общопл</v>
      </c>
      <c r="AW762" s="191">
        <f t="shared" si="578"/>
        <v>635682</v>
      </c>
      <c r="AX762" s="191">
        <f t="shared" si="579"/>
        <v>470743.73</v>
      </c>
      <c r="AY762" s="191">
        <f t="shared" si="580"/>
        <v>0</v>
      </c>
      <c r="AZ762" s="191">
        <f t="shared" si="581"/>
        <v>0</v>
      </c>
      <c r="BA762" s="193">
        <f t="shared" si="582"/>
        <v>1</v>
      </c>
      <c r="BB762" s="193">
        <f t="shared" si="583"/>
        <v>1</v>
      </c>
      <c r="BC762" s="193">
        <f t="shared" si="584"/>
        <v>1</v>
      </c>
      <c r="BD762" s="191">
        <f t="shared" si="590"/>
        <v>0</v>
      </c>
      <c r="BE762" s="191">
        <f t="shared" si="585"/>
        <v>0</v>
      </c>
      <c r="BF762" s="210">
        <f t="shared" si="586"/>
        <v>0</v>
      </c>
      <c r="BG762" s="211">
        <f t="shared" si="587"/>
        <v>0</v>
      </c>
      <c r="BH762" s="289"/>
      <c r="BI762" s="289"/>
      <c r="BJ762" s="228"/>
      <c r="BK762" s="228"/>
      <c r="BL762" s="233" t="str">
        <f t="shared" si="588"/>
        <v>01</v>
      </c>
    </row>
    <row r="763" spans="1:64" ht="12" customHeight="1">
      <c r="A763" s="333" t="s">
        <v>692</v>
      </c>
      <c r="B763" s="381" t="s">
        <v>436</v>
      </c>
      <c r="C763" s="333" t="s">
        <v>664</v>
      </c>
      <c r="D763" s="381" t="s">
        <v>390</v>
      </c>
      <c r="E763" s="381" t="s">
        <v>878</v>
      </c>
      <c r="F763" s="381" t="s">
        <v>873</v>
      </c>
      <c r="G763" s="381" t="s">
        <v>387</v>
      </c>
      <c r="H763" s="100" t="s">
        <v>653</v>
      </c>
      <c r="I763" s="381" t="s">
        <v>505</v>
      </c>
      <c r="J763" s="382">
        <v>191976</v>
      </c>
      <c r="K763" s="382">
        <v>137311.21</v>
      </c>
      <c r="L763" s="191" t="str">
        <f t="shared" si="547"/>
        <v>910014220104802006Б00012921301</v>
      </c>
      <c r="M763" s="192">
        <f t="array" ref="M763">IF(COUNT(SEARCH(Удалить_Роспись_КВСР,$B763)*SEARCH(Удалить_Роспись_ПБС,$C763)*SEARCH(Удалить_Роспись_КФСР, $D763)*SEARCH(Удалить_Роспись_КЦСР,$E763)*SEARCH(Удалить_Роспись_КВР,$F763)*SEARCH(Удалить_Роспись_ЭК,$H763)*SEARCH(Удалить_Роспись_КР,$I763))&gt;0,0,1)</f>
        <v>1</v>
      </c>
      <c r="N763" s="192">
        <v>0</v>
      </c>
      <c r="O763" s="192" t="str">
        <f t="shared" si="548"/>
        <v/>
      </c>
      <c r="P763" s="192" t="str">
        <f t="shared" si="589"/>
        <v/>
      </c>
      <c r="Q763" s="300" t="str">
        <f t="shared" si="549"/>
        <v/>
      </c>
      <c r="R763" s="300" t="str">
        <f t="shared" si="550"/>
        <v/>
      </c>
      <c r="S763" s="300" t="str">
        <f t="shared" si="551"/>
        <v/>
      </c>
      <c r="T763" s="192" t="str">
        <f t="shared" si="552"/>
        <v/>
      </c>
      <c r="U763" s="303" t="str">
        <f t="shared" si="553"/>
        <v/>
      </c>
      <c r="V763" s="300" t="str">
        <f t="shared" si="554"/>
        <v/>
      </c>
      <c r="W763" s="192" t="str">
        <f t="shared" si="555"/>
        <v/>
      </c>
      <c r="X763" s="303" t="str">
        <f t="shared" si="556"/>
        <v/>
      </c>
      <c r="Y763" s="300" t="str">
        <f t="shared" si="557"/>
        <v/>
      </c>
      <c r="Z763" s="300" t="str">
        <f t="shared" si="558"/>
        <v/>
      </c>
      <c r="AA763" s="303" t="str">
        <f t="shared" si="559"/>
        <v/>
      </c>
      <c r="AB763" s="300" t="str">
        <f t="shared" si="560"/>
        <v/>
      </c>
      <c r="AC763" s="300" t="str">
        <f t="shared" si="561"/>
        <v/>
      </c>
      <c r="AD763" s="300" t="str">
        <f t="shared" si="562"/>
        <v/>
      </c>
      <c r="AE763" s="192" t="str">
        <f t="shared" si="563"/>
        <v/>
      </c>
      <c r="AF763" s="192" t="str">
        <f t="shared" si="564"/>
        <v/>
      </c>
      <c r="AG763" s="192"/>
      <c r="AJ763" s="300" t="str">
        <f t="shared" si="565"/>
        <v/>
      </c>
      <c r="AK763" s="300" t="str">
        <f t="shared" si="566"/>
        <v/>
      </c>
      <c r="AL763" s="300" t="str">
        <f t="shared" si="567"/>
        <v/>
      </c>
      <c r="AM763" s="300" t="str">
        <f t="shared" si="568"/>
        <v/>
      </c>
      <c r="AN763" s="300" t="str">
        <f t="shared" si="569"/>
        <v/>
      </c>
      <c r="AO763" s="300" t="str">
        <f t="shared" si="570"/>
        <v/>
      </c>
      <c r="AP763" s="300" t="str">
        <f t="shared" si="571"/>
        <v/>
      </c>
      <c r="AQ763" s="300" t="str">
        <f t="shared" si="572"/>
        <v/>
      </c>
      <c r="AR763" s="306" t="str">
        <f t="shared" si="573"/>
        <v/>
      </c>
      <c r="AS763" s="300" t="str">
        <f t="shared" si="574"/>
        <v/>
      </c>
      <c r="AT763" s="300" t="str">
        <f t="shared" si="575"/>
        <v/>
      </c>
      <c r="AU763" s="192" t="str">
        <f t="shared" si="576"/>
        <v>рбс</v>
      </c>
      <c r="AV763" s="192" t="str">
        <f t="shared" si="577"/>
        <v>рбс91001422общопл</v>
      </c>
      <c r="AW763" s="191">
        <f t="shared" si="578"/>
        <v>191976</v>
      </c>
      <c r="AX763" s="191">
        <f t="shared" si="579"/>
        <v>137311.21</v>
      </c>
      <c r="AY763" s="191">
        <f t="shared" si="580"/>
        <v>0</v>
      </c>
      <c r="AZ763" s="191">
        <f t="shared" si="581"/>
        <v>0</v>
      </c>
      <c r="BA763" s="193">
        <f t="shared" si="582"/>
        <v>1</v>
      </c>
      <c r="BB763" s="193">
        <f t="shared" si="583"/>
        <v>1</v>
      </c>
      <c r="BC763" s="193">
        <f t="shared" si="584"/>
        <v>1</v>
      </c>
      <c r="BD763" s="191">
        <f t="shared" si="590"/>
        <v>0</v>
      </c>
      <c r="BE763" s="191">
        <f t="shared" si="585"/>
        <v>0</v>
      </c>
      <c r="BF763" s="210">
        <f t="shared" si="586"/>
        <v>0</v>
      </c>
      <c r="BG763" s="211">
        <f t="shared" si="587"/>
        <v>0</v>
      </c>
      <c r="BH763" s="289"/>
      <c r="BI763" s="289"/>
      <c r="BJ763" s="228"/>
      <c r="BK763" s="228"/>
      <c r="BL763" s="233" t="str">
        <f t="shared" si="588"/>
        <v>01</v>
      </c>
    </row>
    <row r="764" spans="1:64" ht="12" customHeight="1">
      <c r="A764" s="333" t="s">
        <v>692</v>
      </c>
      <c r="B764" s="381" t="s">
        <v>436</v>
      </c>
      <c r="C764" s="333" t="s">
        <v>664</v>
      </c>
      <c r="D764" s="381" t="s">
        <v>390</v>
      </c>
      <c r="E764" s="381" t="s">
        <v>879</v>
      </c>
      <c r="F764" s="381" t="s">
        <v>586</v>
      </c>
      <c r="G764" s="381" t="s">
        <v>393</v>
      </c>
      <c r="H764" s="100" t="s">
        <v>653</v>
      </c>
      <c r="I764" s="381" t="s">
        <v>505</v>
      </c>
      <c r="J764" s="382">
        <v>183020.37</v>
      </c>
      <c r="K764" s="382">
        <v>108026.99</v>
      </c>
      <c r="L764" s="191" t="str">
        <f t="shared" si="547"/>
        <v>910014220104802006Г00024422301</v>
      </c>
      <c r="M764" s="192">
        <f t="array" ref="M764">IF(COUNT(SEARCH(Удалить_Роспись_КВСР,$B764)*SEARCH(Удалить_Роспись_ПБС,$C764)*SEARCH(Удалить_Роспись_КФСР, $D764)*SEARCH(Удалить_Роспись_КЦСР,$E764)*SEARCH(Удалить_Роспись_КВР,$F764)*SEARCH(Удалить_Роспись_ЭК,$H764)*SEARCH(Удалить_Роспись_КР,$I764))&gt;0,0,1)</f>
        <v>1</v>
      </c>
      <c r="N764" s="192">
        <f>IF(COUNT(SEARCH(Удалить_Индекс_КВСР,$B764)*SEARCH(Удалить_Индекс_ПБС,$C764)*SEARCH(Удалить_Индекс_КФСР,$D764)*SEARCH(Удалить_Индекс_КЦСР,$E764)*SEARCH(Удалить_Индекс_КВР,$F764)*SEARCH(Удалить_Индекс_ЭК,$H764)*SEARCH(Удалить_Индекс_КР,$I764))&gt;0,0,1)</f>
        <v>1</v>
      </c>
      <c r="O764" s="192" t="str">
        <f t="shared" si="548"/>
        <v/>
      </c>
      <c r="P764" s="192" t="str">
        <f t="shared" si="589"/>
        <v/>
      </c>
      <c r="Q764" s="300" t="str">
        <f t="shared" si="549"/>
        <v/>
      </c>
      <c r="R764" s="300" t="str">
        <f t="shared" si="550"/>
        <v/>
      </c>
      <c r="S764" s="300" t="str">
        <f t="shared" si="551"/>
        <v/>
      </c>
      <c r="T764" s="192" t="str">
        <f t="shared" si="552"/>
        <v/>
      </c>
      <c r="U764" s="303" t="str">
        <f t="shared" si="553"/>
        <v/>
      </c>
      <c r="V764" s="300" t="str">
        <f t="shared" si="554"/>
        <v/>
      </c>
      <c r="W764" s="192" t="str">
        <f t="shared" si="555"/>
        <v/>
      </c>
      <c r="X764" s="303" t="str">
        <f t="shared" si="556"/>
        <v/>
      </c>
      <c r="Y764" s="300" t="str">
        <f t="shared" si="557"/>
        <v/>
      </c>
      <c r="Z764" s="300" t="str">
        <f t="shared" si="558"/>
        <v/>
      </c>
      <c r="AA764" s="303" t="str">
        <f t="shared" si="559"/>
        <v/>
      </c>
      <c r="AB764" s="300" t="str">
        <f t="shared" si="560"/>
        <v/>
      </c>
      <c r="AC764" s="300" t="str">
        <f t="shared" si="561"/>
        <v/>
      </c>
      <c r="AD764" s="300" t="str">
        <f t="shared" si="562"/>
        <v/>
      </c>
      <c r="AE764" s="192" t="str">
        <f t="shared" si="563"/>
        <v/>
      </c>
      <c r="AF764" s="192" t="str">
        <f t="shared" si="564"/>
        <v/>
      </c>
      <c r="AG764" s="192"/>
      <c r="AJ764" s="300" t="str">
        <f t="shared" si="565"/>
        <v/>
      </c>
      <c r="AK764" s="300" t="str">
        <f t="shared" si="566"/>
        <v/>
      </c>
      <c r="AL764" s="300" t="str">
        <f t="shared" si="567"/>
        <v/>
      </c>
      <c r="AM764" s="300" t="str">
        <f t="shared" si="568"/>
        <v/>
      </c>
      <c r="AN764" s="300" t="str">
        <f t="shared" si="569"/>
        <v/>
      </c>
      <c r="AO764" s="300" t="str">
        <f t="shared" si="570"/>
        <v/>
      </c>
      <c r="AP764" s="300" t="str">
        <f t="shared" si="571"/>
        <v/>
      </c>
      <c r="AQ764" s="300" t="str">
        <f t="shared" si="572"/>
        <v/>
      </c>
      <c r="AR764" s="306" t="str">
        <f t="shared" si="573"/>
        <v/>
      </c>
      <c r="AS764" s="300" t="str">
        <f t="shared" si="574"/>
        <v/>
      </c>
      <c r="AT764" s="300" t="str">
        <f t="shared" si="575"/>
        <v/>
      </c>
      <c r="AU764" s="192" t="str">
        <f t="shared" si="576"/>
        <v>рбс</v>
      </c>
      <c r="AV764" s="192" t="str">
        <f t="shared" si="577"/>
        <v>рбс91001422общком</v>
      </c>
      <c r="AW764" s="191">
        <f t="shared" si="578"/>
        <v>183020.37</v>
      </c>
      <c r="AX764" s="191">
        <f t="shared" si="579"/>
        <v>108026.99</v>
      </c>
      <c r="AY764" s="191">
        <f t="shared" si="580"/>
        <v>183020.37</v>
      </c>
      <c r="AZ764" s="191">
        <f t="shared" si="581"/>
        <v>108026.99</v>
      </c>
      <c r="BA764" s="193">
        <f t="shared" si="582"/>
        <v>1</v>
      </c>
      <c r="BB764" s="193">
        <f t="shared" si="583"/>
        <v>1</v>
      </c>
      <c r="BC764" s="193">
        <f t="shared" si="584"/>
        <v>1</v>
      </c>
      <c r="BD764" s="191">
        <f t="shared" si="590"/>
        <v>183020.37</v>
      </c>
      <c r="BE764" s="191">
        <f t="shared" si="585"/>
        <v>108026.99</v>
      </c>
      <c r="BF764" s="210">
        <f t="shared" si="586"/>
        <v>183020.37</v>
      </c>
      <c r="BG764" s="211">
        <f t="shared" si="587"/>
        <v>183020.37</v>
      </c>
      <c r="BH764" s="289"/>
      <c r="BI764" s="289"/>
      <c r="BJ764" s="228"/>
      <c r="BK764" s="228"/>
      <c r="BL764" s="233" t="str">
        <f t="shared" si="588"/>
        <v>01</v>
      </c>
    </row>
    <row r="765" spans="1:64" ht="12" customHeight="1">
      <c r="A765" s="333" t="s">
        <v>692</v>
      </c>
      <c r="B765" s="381" t="s">
        <v>436</v>
      </c>
      <c r="C765" s="333" t="s">
        <v>664</v>
      </c>
      <c r="D765" s="381" t="s">
        <v>390</v>
      </c>
      <c r="E765" s="381" t="s">
        <v>880</v>
      </c>
      <c r="F765" s="381" t="s">
        <v>586</v>
      </c>
      <c r="G765" s="381" t="s">
        <v>407</v>
      </c>
      <c r="H765" s="100" t="s">
        <v>653</v>
      </c>
      <c r="I765" s="381" t="s">
        <v>505</v>
      </c>
      <c r="J765" s="382">
        <v>20000</v>
      </c>
      <c r="K765" s="382">
        <v>16005</v>
      </c>
      <c r="L765" s="191" t="str">
        <f t="shared" si="547"/>
        <v>910014220104802006Ф00024431001</v>
      </c>
      <c r="M765" s="192">
        <f t="array" ref="M765">IF(COUNT(SEARCH(Удалить_Роспись_КВСР,$B765)*SEARCH(Удалить_Роспись_ПБС,$C765)*SEARCH(Удалить_Роспись_КФСР, $D765)*SEARCH(Удалить_Роспись_КЦСР,$E765)*SEARCH(Удалить_Роспись_КВР,$F765)*SEARCH(Удалить_Роспись_ЭК,$H765)*SEARCH(Удалить_Роспись_КР,$I765))&gt;0,0,1)</f>
        <v>1</v>
      </c>
      <c r="N765" s="192">
        <v>0</v>
      </c>
      <c r="O765" s="192" t="str">
        <f t="shared" si="548"/>
        <v/>
      </c>
      <c r="P765" s="192" t="str">
        <f t="shared" si="589"/>
        <v/>
      </c>
      <c r="Q765" s="300" t="str">
        <f t="shared" si="549"/>
        <v/>
      </c>
      <c r="R765" s="300" t="str">
        <f t="shared" si="550"/>
        <v/>
      </c>
      <c r="S765" s="300" t="str">
        <f t="shared" si="551"/>
        <v/>
      </c>
      <c r="T765" s="192" t="str">
        <f t="shared" si="552"/>
        <v/>
      </c>
      <c r="U765" s="303" t="str">
        <f t="shared" si="553"/>
        <v/>
      </c>
      <c r="V765" s="300" t="str">
        <f t="shared" si="554"/>
        <v/>
      </c>
      <c r="W765" s="192" t="str">
        <f t="shared" si="555"/>
        <v/>
      </c>
      <c r="X765" s="303" t="str">
        <f t="shared" si="556"/>
        <v/>
      </c>
      <c r="Y765" s="300" t="str">
        <f t="shared" si="557"/>
        <v/>
      </c>
      <c r="Z765" s="300" t="str">
        <f t="shared" si="558"/>
        <v/>
      </c>
      <c r="AA765" s="303" t="str">
        <f t="shared" si="559"/>
        <v/>
      </c>
      <c r="AB765" s="300" t="str">
        <f t="shared" si="560"/>
        <v/>
      </c>
      <c r="AC765" s="300" t="str">
        <f t="shared" si="561"/>
        <v/>
      </c>
      <c r="AD765" s="300" t="str">
        <f t="shared" si="562"/>
        <v/>
      </c>
      <c r="AE765" s="192" t="str">
        <f t="shared" si="563"/>
        <v/>
      </c>
      <c r="AF765" s="192" t="str">
        <f t="shared" si="564"/>
        <v/>
      </c>
      <c r="AG765" s="192"/>
      <c r="AJ765" s="300" t="str">
        <f t="shared" si="565"/>
        <v/>
      </c>
      <c r="AK765" s="300" t="str">
        <f t="shared" si="566"/>
        <v/>
      </c>
      <c r="AL765" s="300" t="str">
        <f t="shared" si="567"/>
        <v/>
      </c>
      <c r="AM765" s="300" t="str">
        <f t="shared" si="568"/>
        <v/>
      </c>
      <c r="AN765" s="300" t="str">
        <f t="shared" si="569"/>
        <v/>
      </c>
      <c r="AO765" s="300" t="str">
        <f t="shared" si="570"/>
        <v/>
      </c>
      <c r="AP765" s="300" t="str">
        <f t="shared" si="571"/>
        <v/>
      </c>
      <c r="AQ765" s="300" t="str">
        <f t="shared" si="572"/>
        <v/>
      </c>
      <c r="AR765" s="306" t="str">
        <f t="shared" si="573"/>
        <v/>
      </c>
      <c r="AS765" s="300" t="str">
        <f t="shared" si="574"/>
        <v/>
      </c>
      <c r="AT765" s="300" t="str">
        <f t="shared" si="575"/>
        <v/>
      </c>
      <c r="AU765" s="192" t="str">
        <f t="shared" si="576"/>
        <v>рбс</v>
      </c>
      <c r="AV765" s="192" t="str">
        <f t="shared" si="577"/>
        <v>рбс91001422общосн</v>
      </c>
      <c r="AW765" s="191">
        <f t="shared" si="578"/>
        <v>20000</v>
      </c>
      <c r="AX765" s="191">
        <f t="shared" si="579"/>
        <v>16005</v>
      </c>
      <c r="AY765" s="191">
        <f t="shared" si="580"/>
        <v>0</v>
      </c>
      <c r="AZ765" s="191">
        <f t="shared" si="581"/>
        <v>0</v>
      </c>
      <c r="BA765" s="193">
        <f t="shared" si="582"/>
        <v>1</v>
      </c>
      <c r="BB765" s="193">
        <f t="shared" si="583"/>
        <v>1</v>
      </c>
      <c r="BC765" s="193">
        <f t="shared" si="584"/>
        <v>1</v>
      </c>
      <c r="BD765" s="191">
        <f t="shared" si="590"/>
        <v>0</v>
      </c>
      <c r="BE765" s="191">
        <f t="shared" si="585"/>
        <v>0</v>
      </c>
      <c r="BF765" s="210">
        <f t="shared" si="586"/>
        <v>0</v>
      </c>
      <c r="BG765" s="211">
        <f t="shared" si="587"/>
        <v>0</v>
      </c>
      <c r="BH765" s="289"/>
      <c r="BI765" s="289"/>
      <c r="BJ765" s="228"/>
      <c r="BK765" s="228"/>
      <c r="BL765" s="233" t="str">
        <f t="shared" si="588"/>
        <v>01</v>
      </c>
    </row>
    <row r="766" spans="1:64" ht="12" customHeight="1">
      <c r="A766" s="333" t="s">
        <v>692</v>
      </c>
      <c r="B766" s="381" t="s">
        <v>436</v>
      </c>
      <c r="C766" s="333" t="s">
        <v>664</v>
      </c>
      <c r="D766" s="381" t="s">
        <v>390</v>
      </c>
      <c r="E766" s="381" t="s">
        <v>881</v>
      </c>
      <c r="F766" s="381" t="s">
        <v>586</v>
      </c>
      <c r="G766" s="381" t="s">
        <v>393</v>
      </c>
      <c r="H766" s="100" t="s">
        <v>653</v>
      </c>
      <c r="I766" s="381" t="s">
        <v>505</v>
      </c>
      <c r="J766" s="382">
        <v>35976.19</v>
      </c>
      <c r="K766" s="382">
        <v>30759.56</v>
      </c>
      <c r="L766" s="191" t="str">
        <f t="shared" si="547"/>
        <v>910014220104802006Э00024422301</v>
      </c>
      <c r="M766" s="192">
        <f t="array" ref="M766">IF(COUNT(SEARCH(Удалить_Роспись_КВСР,$B766)*SEARCH(Удалить_Роспись_ПБС,$C766)*SEARCH(Удалить_Роспись_КФСР, $D766)*SEARCH(Удалить_Роспись_КЦСР,$E766)*SEARCH(Удалить_Роспись_КВР,$F766)*SEARCH(Удалить_Роспись_ЭК,$H766)*SEARCH(Удалить_Роспись_КР,$I766))&gt;0,0,1)</f>
        <v>1</v>
      </c>
      <c r="N766" s="192">
        <f>IF(COUNT(SEARCH(Удалить_Индекс_КВСР,$B766)*SEARCH(Удалить_Индекс_ПБС,$C766)*SEARCH(Удалить_Индекс_КФСР,$D766)*SEARCH(Удалить_Индекс_КЦСР,$E766)*SEARCH(Удалить_Индекс_КВР,$F766)*SEARCH(Удалить_Индекс_ЭК,$H766)*SEARCH(Удалить_Индекс_КР,$I766))&gt;0,0,1)</f>
        <v>1</v>
      </c>
      <c r="O766" s="192" t="str">
        <f t="shared" si="548"/>
        <v/>
      </c>
      <c r="P766" s="192" t="str">
        <f t="shared" si="589"/>
        <v/>
      </c>
      <c r="Q766" s="300" t="str">
        <f t="shared" si="549"/>
        <v/>
      </c>
      <c r="R766" s="300" t="str">
        <f t="shared" si="550"/>
        <v/>
      </c>
      <c r="S766" s="300" t="str">
        <f t="shared" si="551"/>
        <v/>
      </c>
      <c r="T766" s="192" t="str">
        <f t="shared" si="552"/>
        <v/>
      </c>
      <c r="U766" s="303" t="str">
        <f t="shared" si="553"/>
        <v/>
      </c>
      <c r="V766" s="300" t="str">
        <f t="shared" si="554"/>
        <v/>
      </c>
      <c r="W766" s="192" t="str">
        <f t="shared" si="555"/>
        <v/>
      </c>
      <c r="X766" s="303" t="str">
        <f t="shared" si="556"/>
        <v/>
      </c>
      <c r="Y766" s="300" t="str">
        <f t="shared" si="557"/>
        <v/>
      </c>
      <c r="Z766" s="300" t="str">
        <f t="shared" si="558"/>
        <v/>
      </c>
      <c r="AA766" s="303" t="str">
        <f t="shared" si="559"/>
        <v/>
      </c>
      <c r="AB766" s="300" t="str">
        <f t="shared" si="560"/>
        <v/>
      </c>
      <c r="AC766" s="300" t="str">
        <f t="shared" si="561"/>
        <v/>
      </c>
      <c r="AD766" s="300" t="str">
        <f t="shared" si="562"/>
        <v/>
      </c>
      <c r="AE766" s="192" t="str">
        <f t="shared" si="563"/>
        <v/>
      </c>
      <c r="AF766" s="192" t="str">
        <f t="shared" si="564"/>
        <v/>
      </c>
      <c r="AG766" s="192"/>
      <c r="AJ766" s="300" t="str">
        <f t="shared" si="565"/>
        <v/>
      </c>
      <c r="AK766" s="300" t="str">
        <f t="shared" si="566"/>
        <v/>
      </c>
      <c r="AL766" s="300" t="str">
        <f t="shared" si="567"/>
        <v/>
      </c>
      <c r="AM766" s="300" t="str">
        <f t="shared" si="568"/>
        <v/>
      </c>
      <c r="AN766" s="300" t="str">
        <f t="shared" si="569"/>
        <v/>
      </c>
      <c r="AO766" s="300" t="str">
        <f t="shared" si="570"/>
        <v/>
      </c>
      <c r="AP766" s="300" t="str">
        <f t="shared" si="571"/>
        <v/>
      </c>
      <c r="AQ766" s="300" t="str">
        <f t="shared" si="572"/>
        <v/>
      </c>
      <c r="AR766" s="306" t="str">
        <f t="shared" si="573"/>
        <v/>
      </c>
      <c r="AS766" s="300" t="str">
        <f t="shared" si="574"/>
        <v/>
      </c>
      <c r="AT766" s="300" t="str">
        <f t="shared" si="575"/>
        <v/>
      </c>
      <c r="AU766" s="192" t="str">
        <f t="shared" si="576"/>
        <v>рбс</v>
      </c>
      <c r="AV766" s="192" t="str">
        <f t="shared" si="577"/>
        <v>рбс91001422общком</v>
      </c>
      <c r="AW766" s="191">
        <f t="shared" si="578"/>
        <v>35976.19</v>
      </c>
      <c r="AX766" s="191">
        <f t="shared" si="579"/>
        <v>30759.56</v>
      </c>
      <c r="AY766" s="191">
        <f t="shared" si="580"/>
        <v>35976.19</v>
      </c>
      <c r="AZ766" s="191">
        <f t="shared" si="581"/>
        <v>30759.56</v>
      </c>
      <c r="BA766" s="193">
        <f t="shared" si="582"/>
        <v>1</v>
      </c>
      <c r="BB766" s="193">
        <f t="shared" si="583"/>
        <v>1</v>
      </c>
      <c r="BC766" s="193">
        <f t="shared" si="584"/>
        <v>1</v>
      </c>
      <c r="BD766" s="191">
        <f t="shared" si="590"/>
        <v>35976.19</v>
      </c>
      <c r="BE766" s="191">
        <f t="shared" si="585"/>
        <v>30759.56</v>
      </c>
      <c r="BF766" s="210">
        <f t="shared" si="586"/>
        <v>35976.19</v>
      </c>
      <c r="BG766" s="211">
        <f t="shared" si="587"/>
        <v>35976.19</v>
      </c>
      <c r="BH766" s="289"/>
      <c r="BI766" s="289"/>
      <c r="BJ766" s="228"/>
      <c r="BK766" s="228"/>
      <c r="BL766" s="233" t="str">
        <f t="shared" si="588"/>
        <v>01</v>
      </c>
    </row>
    <row r="767" spans="1:64" ht="12" customHeight="1">
      <c r="A767" s="333" t="s">
        <v>692</v>
      </c>
      <c r="B767" s="381" t="s">
        <v>436</v>
      </c>
      <c r="C767" s="333" t="s">
        <v>664</v>
      </c>
      <c r="D767" s="381" t="s">
        <v>427</v>
      </c>
      <c r="E767" s="381" t="s">
        <v>906</v>
      </c>
      <c r="F767" s="381" t="s">
        <v>612</v>
      </c>
      <c r="G767" s="381" t="s">
        <v>395</v>
      </c>
      <c r="H767" s="100" t="s">
        <v>653</v>
      </c>
      <c r="I767" s="381" t="s">
        <v>505</v>
      </c>
      <c r="J767" s="382">
        <v>20000</v>
      </c>
      <c r="K767" s="382">
        <v>0</v>
      </c>
      <c r="L767" s="191" t="str">
        <f t="shared" si="547"/>
        <v>910014220107902008000088029001</v>
      </c>
      <c r="M767" s="192">
        <f t="array" ref="M767">IF(COUNT(SEARCH(Удалить_Роспись_КВСР,$B767)*SEARCH(Удалить_Роспись_ПБС,$C767)*SEARCH(Удалить_Роспись_КФСР, $D767)*SEARCH(Удалить_Роспись_КЦСР,$E767)*SEARCH(Удалить_Роспись_КВР,$F767)*SEARCH(Удалить_Роспись_ЭК,$H767)*SEARCH(Удалить_Роспись_КР,$I767))&gt;0,0,1)</f>
        <v>1</v>
      </c>
      <c r="N767" s="192">
        <v>0</v>
      </c>
      <c r="O767" s="192" t="str">
        <f t="shared" si="548"/>
        <v/>
      </c>
      <c r="P767" s="192" t="str">
        <f t="shared" si="589"/>
        <v/>
      </c>
      <c r="Q767" s="300" t="str">
        <f t="shared" si="549"/>
        <v/>
      </c>
      <c r="R767" s="300" t="str">
        <f t="shared" si="550"/>
        <v/>
      </c>
      <c r="S767" s="300" t="str">
        <f t="shared" si="551"/>
        <v/>
      </c>
      <c r="T767" s="192" t="str">
        <f t="shared" si="552"/>
        <v/>
      </c>
      <c r="U767" s="303" t="str">
        <f t="shared" si="553"/>
        <v/>
      </c>
      <c r="V767" s="300" t="str">
        <f t="shared" si="554"/>
        <v/>
      </c>
      <c r="W767" s="192" t="str">
        <f t="shared" si="555"/>
        <v/>
      </c>
      <c r="X767" s="303" t="str">
        <f t="shared" si="556"/>
        <v/>
      </c>
      <c r="Y767" s="300" t="str">
        <f t="shared" si="557"/>
        <v>выб</v>
      </c>
      <c r="Z767" s="300" t="str">
        <f t="shared" si="558"/>
        <v/>
      </c>
      <c r="AA767" s="303" t="str">
        <f t="shared" si="559"/>
        <v/>
      </c>
      <c r="AB767" s="300" t="str">
        <f t="shared" si="560"/>
        <v/>
      </c>
      <c r="AC767" s="300" t="str">
        <f t="shared" si="561"/>
        <v/>
      </c>
      <c r="AD767" s="300" t="str">
        <f t="shared" si="562"/>
        <v/>
      </c>
      <c r="AE767" s="192" t="str">
        <f t="shared" si="563"/>
        <v/>
      </c>
      <c r="AF767" s="192" t="str">
        <f t="shared" si="564"/>
        <v/>
      </c>
      <c r="AG767" s="192"/>
      <c r="AJ767" s="300" t="str">
        <f t="shared" si="565"/>
        <v/>
      </c>
      <c r="AK767" s="300" t="str">
        <f t="shared" si="566"/>
        <v>выб</v>
      </c>
      <c r="AL767" s="300" t="str">
        <f t="shared" si="567"/>
        <v/>
      </c>
      <c r="AM767" s="300" t="str">
        <f t="shared" si="568"/>
        <v/>
      </c>
      <c r="AN767" s="300" t="str">
        <f t="shared" si="569"/>
        <v/>
      </c>
      <c r="AO767" s="300" t="str">
        <f t="shared" si="570"/>
        <v/>
      </c>
      <c r="AP767" s="300" t="str">
        <f t="shared" si="571"/>
        <v/>
      </c>
      <c r="AQ767" s="300" t="str">
        <f t="shared" si="572"/>
        <v/>
      </c>
      <c r="AR767" s="306" t="str">
        <f t="shared" si="573"/>
        <v/>
      </c>
      <c r="AS767" s="300" t="str">
        <f t="shared" si="574"/>
        <v/>
      </c>
      <c r="AT767" s="300" t="str">
        <f t="shared" si="575"/>
        <v/>
      </c>
      <c r="AU767" s="192" t="str">
        <f t="shared" si="576"/>
        <v>выб</v>
      </c>
      <c r="AV767" s="192" t="str">
        <f t="shared" si="577"/>
        <v>выб91001422общпро</v>
      </c>
      <c r="AW767" s="191">
        <f t="shared" si="578"/>
        <v>20000</v>
      </c>
      <c r="AX767" s="191">
        <f t="shared" si="579"/>
        <v>0</v>
      </c>
      <c r="AY767" s="191">
        <f t="shared" si="580"/>
        <v>0</v>
      </c>
      <c r="AZ767" s="191">
        <f t="shared" si="581"/>
        <v>0</v>
      </c>
      <c r="BA767" s="193">
        <f t="shared" si="582"/>
        <v>1</v>
      </c>
      <c r="BB767" s="193">
        <f t="shared" si="583"/>
        <v>1</v>
      </c>
      <c r="BC767" s="193">
        <f t="shared" si="584"/>
        <v>1</v>
      </c>
      <c r="BD767" s="191">
        <f t="shared" si="590"/>
        <v>0</v>
      </c>
      <c r="BE767" s="191">
        <f t="shared" si="585"/>
        <v>0</v>
      </c>
      <c r="BF767" s="210">
        <f t="shared" si="586"/>
        <v>0</v>
      </c>
      <c r="BG767" s="211">
        <f t="shared" si="587"/>
        <v>0</v>
      </c>
      <c r="BH767" s="289"/>
      <c r="BI767" s="289"/>
      <c r="BJ767" s="228"/>
      <c r="BK767" s="228"/>
      <c r="BL767" s="233" t="str">
        <f t="shared" si="588"/>
        <v>01</v>
      </c>
    </row>
    <row r="768" spans="1:64" ht="12" customHeight="1">
      <c r="A768" s="333" t="s">
        <v>692</v>
      </c>
      <c r="B768" s="381" t="s">
        <v>436</v>
      </c>
      <c r="C768" s="333" t="s">
        <v>664</v>
      </c>
      <c r="D768" s="381" t="s">
        <v>420</v>
      </c>
      <c r="E768" s="381" t="s">
        <v>882</v>
      </c>
      <c r="F768" s="381" t="s">
        <v>606</v>
      </c>
      <c r="G768" s="381" t="s">
        <v>395</v>
      </c>
      <c r="H768" s="100" t="s">
        <v>653</v>
      </c>
      <c r="I768" s="381" t="s">
        <v>505</v>
      </c>
      <c r="J768" s="382">
        <v>5000</v>
      </c>
      <c r="K768" s="382">
        <v>0</v>
      </c>
      <c r="L768" s="191" t="str">
        <f t="shared" si="547"/>
        <v>910014220111901008000087029001</v>
      </c>
      <c r="M768" s="192">
        <f t="array" ref="M768">IF(COUNT(SEARCH(Удалить_Роспись_КВСР,$B768)*SEARCH(Удалить_Роспись_ПБС,$C768)*SEARCH(Удалить_Роспись_КФСР, $D768)*SEARCH(Удалить_Роспись_КЦСР,$E768)*SEARCH(Удалить_Роспись_КВР,$F768)*SEARCH(Удалить_Роспись_ЭК,$H768)*SEARCH(Удалить_Роспись_КР,$I768))&gt;0,0,1)</f>
        <v>1</v>
      </c>
      <c r="N768" s="192">
        <v>1</v>
      </c>
      <c r="O768" s="192" t="str">
        <f t="shared" si="548"/>
        <v/>
      </c>
      <c r="P768" s="192" t="str">
        <f t="shared" si="589"/>
        <v/>
      </c>
      <c r="Q768" s="300" t="str">
        <f t="shared" si="549"/>
        <v/>
      </c>
      <c r="R768" s="300" t="str">
        <f t="shared" si="550"/>
        <v/>
      </c>
      <c r="S768" s="300" t="str">
        <f t="shared" si="551"/>
        <v/>
      </c>
      <c r="T768" s="192" t="str">
        <f t="shared" si="552"/>
        <v/>
      </c>
      <c r="U768" s="303" t="str">
        <f t="shared" si="553"/>
        <v/>
      </c>
      <c r="V768" s="300" t="str">
        <f t="shared" si="554"/>
        <v/>
      </c>
      <c r="W768" s="192" t="str">
        <f t="shared" si="555"/>
        <v/>
      </c>
      <c r="X768" s="303" t="str">
        <f t="shared" si="556"/>
        <v/>
      </c>
      <c r="Y768" s="300" t="str">
        <f t="shared" si="557"/>
        <v/>
      </c>
      <c r="Z768" s="300" t="str">
        <f t="shared" si="558"/>
        <v/>
      </c>
      <c r="AA768" s="303" t="str">
        <f t="shared" si="559"/>
        <v/>
      </c>
      <c r="AB768" s="300" t="str">
        <f t="shared" si="560"/>
        <v/>
      </c>
      <c r="AC768" s="300" t="str">
        <f t="shared" si="561"/>
        <v/>
      </c>
      <c r="AD768" s="300" t="str">
        <f t="shared" si="562"/>
        <v/>
      </c>
      <c r="AE768" s="192" t="str">
        <f t="shared" si="563"/>
        <v/>
      </c>
      <c r="AF768" s="192" t="str">
        <f t="shared" si="564"/>
        <v/>
      </c>
      <c r="AG768" s="192"/>
      <c r="AJ768" s="300" t="str">
        <f t="shared" si="565"/>
        <v/>
      </c>
      <c r="AK768" s="300" t="str">
        <f t="shared" si="566"/>
        <v/>
      </c>
      <c r="AL768" s="300" t="str">
        <f t="shared" si="567"/>
        <v/>
      </c>
      <c r="AM768" s="300" t="str">
        <f t="shared" si="568"/>
        <v/>
      </c>
      <c r="AN768" s="300" t="str">
        <f t="shared" si="569"/>
        <v/>
      </c>
      <c r="AO768" s="300" t="str">
        <f t="shared" si="570"/>
        <v/>
      </c>
      <c r="AP768" s="300" t="str">
        <f t="shared" si="571"/>
        <v/>
      </c>
      <c r="AQ768" s="300" t="str">
        <f t="shared" si="572"/>
        <v/>
      </c>
      <c r="AR768" s="306" t="str">
        <f t="shared" si="573"/>
        <v/>
      </c>
      <c r="AS768" s="300" t="str">
        <f t="shared" si="574"/>
        <v/>
      </c>
      <c r="AT768" s="300" t="str">
        <f t="shared" si="575"/>
        <v/>
      </c>
      <c r="AU768" s="192" t="str">
        <f t="shared" si="576"/>
        <v>рбс</v>
      </c>
      <c r="AV768" s="192" t="str">
        <f t="shared" si="577"/>
        <v>рбс91001422общпро</v>
      </c>
      <c r="AW768" s="191">
        <f t="shared" si="578"/>
        <v>5000</v>
      </c>
      <c r="AX768" s="191">
        <f t="shared" si="579"/>
        <v>0</v>
      </c>
      <c r="AY768" s="191">
        <f t="shared" si="580"/>
        <v>5000</v>
      </c>
      <c r="AZ768" s="191">
        <f t="shared" si="581"/>
        <v>0</v>
      </c>
      <c r="BA768" s="193">
        <f t="shared" si="582"/>
        <v>1</v>
      </c>
      <c r="BB768" s="193">
        <f t="shared" si="583"/>
        <v>1</v>
      </c>
      <c r="BC768" s="193">
        <f t="shared" si="584"/>
        <v>1</v>
      </c>
      <c r="BD768" s="191">
        <f>IF(ISNA(BA768),0,AY768*$BA768)+5000</f>
        <v>10000</v>
      </c>
      <c r="BE768" s="191">
        <f t="shared" si="585"/>
        <v>0</v>
      </c>
      <c r="BF768" s="210">
        <f t="shared" si="586"/>
        <v>10000</v>
      </c>
      <c r="BG768" s="211">
        <f t="shared" si="587"/>
        <v>10000</v>
      </c>
      <c r="BH768" s="289"/>
      <c r="BI768" s="289"/>
      <c r="BJ768" s="228"/>
      <c r="BK768" s="228"/>
      <c r="BL768" s="233" t="str">
        <f t="shared" si="588"/>
        <v>01</v>
      </c>
    </row>
    <row r="769" spans="1:64" ht="12" customHeight="1">
      <c r="A769" s="333" t="s">
        <v>692</v>
      </c>
      <c r="B769" s="381" t="s">
        <v>436</v>
      </c>
      <c r="C769" s="333" t="s">
        <v>664</v>
      </c>
      <c r="D769" s="381" t="s">
        <v>399</v>
      </c>
      <c r="E769" s="381" t="s">
        <v>1139</v>
      </c>
      <c r="F769" s="381" t="s">
        <v>586</v>
      </c>
      <c r="G769" s="381" t="s">
        <v>397</v>
      </c>
      <c r="H769" s="100" t="s">
        <v>653</v>
      </c>
      <c r="I769" s="381" t="s">
        <v>505</v>
      </c>
      <c r="J769" s="382">
        <v>600</v>
      </c>
      <c r="K769" s="382">
        <v>0</v>
      </c>
      <c r="L769" s="191" t="str">
        <f t="shared" si="547"/>
        <v>910014220113363008002024434001</v>
      </c>
      <c r="M769" s="192">
        <f t="array" ref="M769">IF(COUNT(SEARCH(Удалить_Роспись_КВСР,$B769)*SEARCH(Удалить_Роспись_ПБС,$C769)*SEARCH(Удалить_Роспись_КФСР, $D769)*SEARCH(Удалить_Роспись_КЦСР,$E769)*SEARCH(Удалить_Роспись_КВР,$F769)*SEARCH(Удалить_Роспись_ЭК,$H769)*SEARCH(Удалить_Роспись_КР,$I769))&gt;0,0,1)</f>
        <v>1</v>
      </c>
      <c r="N769" s="192">
        <f>IF(COUNT(SEARCH(Удалить_Индекс_КВСР,$B769)*SEARCH(Удалить_Индекс_ПБС,$C769)*SEARCH(Удалить_Индекс_КФСР,$D769)*SEARCH(Удалить_Индекс_КЦСР,$E769)*SEARCH(Удалить_Индекс_КВР,$F769)*SEARCH(Удалить_Индекс_ЭК,$H769)*SEARCH(Удалить_Индекс_КР,$I769))&gt;0,0,1)</f>
        <v>1</v>
      </c>
      <c r="O769" s="192" t="str">
        <f t="shared" si="548"/>
        <v/>
      </c>
      <c r="P769" s="192" t="str">
        <f t="shared" si="589"/>
        <v/>
      </c>
      <c r="Q769" s="300" t="str">
        <f t="shared" si="549"/>
        <v/>
      </c>
      <c r="R769" s="300" t="str">
        <f t="shared" si="550"/>
        <v/>
      </c>
      <c r="S769" s="300" t="str">
        <f t="shared" si="551"/>
        <v/>
      </c>
      <c r="T769" s="192" t="str">
        <f t="shared" si="552"/>
        <v/>
      </c>
      <c r="U769" s="303" t="str">
        <f t="shared" si="553"/>
        <v/>
      </c>
      <c r="V769" s="300" t="str">
        <f t="shared" si="554"/>
        <v/>
      </c>
      <c r="W769" s="192" t="str">
        <f t="shared" si="555"/>
        <v/>
      </c>
      <c r="X769" s="303" t="str">
        <f t="shared" si="556"/>
        <v/>
      </c>
      <c r="Y769" s="300" t="str">
        <f t="shared" si="557"/>
        <v/>
      </c>
      <c r="Z769" s="300" t="str">
        <f t="shared" si="558"/>
        <v/>
      </c>
      <c r="AA769" s="303" t="str">
        <f t="shared" si="559"/>
        <v/>
      </c>
      <c r="AB769" s="300" t="str">
        <f t="shared" si="560"/>
        <v/>
      </c>
      <c r="AC769" s="300" t="str">
        <f t="shared" si="561"/>
        <v/>
      </c>
      <c r="AD769" s="300" t="str">
        <f t="shared" si="562"/>
        <v/>
      </c>
      <c r="AE769" s="192" t="str">
        <f t="shared" si="563"/>
        <v/>
      </c>
      <c r="AF769" s="192" t="str">
        <f t="shared" si="564"/>
        <v/>
      </c>
      <c r="AG769" s="192"/>
      <c r="AJ769" s="300" t="str">
        <f t="shared" si="565"/>
        <v/>
      </c>
      <c r="AK769" s="300" t="str">
        <f t="shared" si="566"/>
        <v/>
      </c>
      <c r="AL769" s="300" t="str">
        <f t="shared" si="567"/>
        <v/>
      </c>
      <c r="AM769" s="300" t="str">
        <f t="shared" si="568"/>
        <v/>
      </c>
      <c r="AN769" s="300" t="str">
        <f t="shared" si="569"/>
        <v/>
      </c>
      <c r="AO769" s="300" t="str">
        <f t="shared" si="570"/>
        <v/>
      </c>
      <c r="AP769" s="300" t="str">
        <f t="shared" si="571"/>
        <v/>
      </c>
      <c r="AQ769" s="300" t="str">
        <f t="shared" si="572"/>
        <v/>
      </c>
      <c r="AR769" s="306" t="str">
        <f t="shared" si="573"/>
        <v/>
      </c>
      <c r="AS769" s="300" t="str">
        <f t="shared" si="574"/>
        <v/>
      </c>
      <c r="AT769" s="300" t="str">
        <f t="shared" si="575"/>
        <v/>
      </c>
      <c r="AU769" s="192" t="str">
        <f t="shared" si="576"/>
        <v>рбс</v>
      </c>
      <c r="AV769" s="192" t="str">
        <f t="shared" si="577"/>
        <v>рбс91001422общпро</v>
      </c>
      <c r="AW769" s="191">
        <f t="shared" si="578"/>
        <v>600</v>
      </c>
      <c r="AX769" s="191">
        <f t="shared" si="579"/>
        <v>0</v>
      </c>
      <c r="AY769" s="191">
        <f t="shared" si="580"/>
        <v>600</v>
      </c>
      <c r="AZ769" s="191">
        <f t="shared" si="581"/>
        <v>0</v>
      </c>
      <c r="BA769" s="193">
        <f t="shared" si="582"/>
        <v>1</v>
      </c>
      <c r="BB769" s="193">
        <f t="shared" si="583"/>
        <v>1</v>
      </c>
      <c r="BC769" s="193">
        <f t="shared" si="584"/>
        <v>1</v>
      </c>
      <c r="BD769" s="191">
        <f t="shared" ref="BD769:BD800" si="591">IF(ISNA(BA769),0,AY769*$BA769)</f>
        <v>600</v>
      </c>
      <c r="BE769" s="191">
        <f t="shared" si="585"/>
        <v>0</v>
      </c>
      <c r="BF769" s="210">
        <f t="shared" si="586"/>
        <v>600</v>
      </c>
      <c r="BG769" s="211">
        <f t="shared" si="587"/>
        <v>600</v>
      </c>
      <c r="BH769" s="289"/>
      <c r="BI769" s="289"/>
      <c r="BJ769" s="228"/>
      <c r="BK769" s="228"/>
      <c r="BL769" s="233" t="str">
        <f t="shared" si="588"/>
        <v>01</v>
      </c>
    </row>
    <row r="770" spans="1:64" ht="12" hidden="1" customHeight="1">
      <c r="A770" s="333" t="s">
        <v>692</v>
      </c>
      <c r="B770" s="381" t="s">
        <v>436</v>
      </c>
      <c r="C770" s="333" t="s">
        <v>664</v>
      </c>
      <c r="D770" s="381" t="s">
        <v>399</v>
      </c>
      <c r="E770" s="381" t="s">
        <v>883</v>
      </c>
      <c r="F770" s="381" t="s">
        <v>602</v>
      </c>
      <c r="G770" s="381" t="s">
        <v>385</v>
      </c>
      <c r="H770" s="100" t="s">
        <v>653</v>
      </c>
      <c r="I770" s="381" t="s">
        <v>339</v>
      </c>
      <c r="J770" s="382">
        <v>3200</v>
      </c>
      <c r="K770" s="382">
        <v>0</v>
      </c>
      <c r="L770" s="191" t="str">
        <f t="shared" si="547"/>
        <v>910014220113802007514012121110</v>
      </c>
      <c r="M770" s="192">
        <f t="array" ref="M770">IF(COUNT(SEARCH(Удалить_Роспись_КВСР,$B770)*SEARCH(Удалить_Роспись_ПБС,$C770)*SEARCH(Удалить_Роспись_КФСР, $D770)*SEARCH(Удалить_Роспись_КЦСР,$E770)*SEARCH(Удалить_Роспись_КВР,$F770)*SEARCH(Удалить_Роспись_ЭК,$H770)*SEARCH(Удалить_Роспись_КР,$I770))&gt;0,0,1)</f>
        <v>0</v>
      </c>
      <c r="N770" s="192">
        <v>0</v>
      </c>
      <c r="O770" s="192" t="str">
        <f t="shared" si="548"/>
        <v/>
      </c>
      <c r="P770" s="192" t="str">
        <f t="shared" si="589"/>
        <v/>
      </c>
      <c r="Q770" s="300" t="str">
        <f t="shared" si="549"/>
        <v/>
      </c>
      <c r="R770" s="300" t="str">
        <f t="shared" si="550"/>
        <v/>
      </c>
      <c r="S770" s="300" t="str">
        <f t="shared" si="551"/>
        <v/>
      </c>
      <c r="T770" s="192" t="str">
        <f t="shared" si="552"/>
        <v/>
      </c>
      <c r="U770" s="303" t="str">
        <f t="shared" si="553"/>
        <v/>
      </c>
      <c r="V770" s="300" t="str">
        <f t="shared" si="554"/>
        <v/>
      </c>
      <c r="W770" s="192" t="str">
        <f t="shared" si="555"/>
        <v/>
      </c>
      <c r="X770" s="303" t="str">
        <f t="shared" si="556"/>
        <v/>
      </c>
      <c r="Y770" s="300" t="str">
        <f t="shared" si="557"/>
        <v/>
      </c>
      <c r="Z770" s="300" t="str">
        <f t="shared" si="558"/>
        <v/>
      </c>
      <c r="AA770" s="303" t="str">
        <f t="shared" si="559"/>
        <v/>
      </c>
      <c r="AB770" s="300" t="str">
        <f t="shared" si="560"/>
        <v/>
      </c>
      <c r="AC770" s="300" t="str">
        <f t="shared" si="561"/>
        <v/>
      </c>
      <c r="AD770" s="300" t="str">
        <f t="shared" si="562"/>
        <v/>
      </c>
      <c r="AE770" s="192" t="str">
        <f t="shared" si="563"/>
        <v/>
      </c>
      <c r="AF770" s="192" t="str">
        <f t="shared" si="564"/>
        <v/>
      </c>
      <c r="AG770" s="192"/>
      <c r="AJ770" s="300" t="str">
        <f t="shared" si="565"/>
        <v/>
      </c>
      <c r="AK770" s="300" t="str">
        <f t="shared" si="566"/>
        <v/>
      </c>
      <c r="AL770" s="300" t="str">
        <f t="shared" si="567"/>
        <v/>
      </c>
      <c r="AM770" s="300" t="str">
        <f t="shared" si="568"/>
        <v/>
      </c>
      <c r="AN770" s="300" t="str">
        <f t="shared" si="569"/>
        <v/>
      </c>
      <c r="AO770" s="300" t="str">
        <f t="shared" si="570"/>
        <v/>
      </c>
      <c r="AP770" s="300" t="str">
        <f t="shared" si="571"/>
        <v/>
      </c>
      <c r="AQ770" s="300" t="str">
        <f t="shared" si="572"/>
        <v/>
      </c>
      <c r="AR770" s="306" t="str">
        <f t="shared" si="573"/>
        <v/>
      </c>
      <c r="AS770" s="300" t="str">
        <f t="shared" si="574"/>
        <v/>
      </c>
      <c r="AT770" s="300" t="str">
        <f t="shared" si="575"/>
        <v/>
      </c>
      <c r="AU770" s="192" t="str">
        <f t="shared" si="576"/>
        <v>рбс</v>
      </c>
      <c r="AV770" s="192" t="str">
        <f t="shared" si="577"/>
        <v>рбс91001422общопл</v>
      </c>
      <c r="AW770" s="191">
        <f t="shared" si="578"/>
        <v>0</v>
      </c>
      <c r="AX770" s="191">
        <f t="shared" si="579"/>
        <v>0</v>
      </c>
      <c r="AY770" s="191">
        <f t="shared" si="580"/>
        <v>0</v>
      </c>
      <c r="AZ770" s="191">
        <f t="shared" si="581"/>
        <v>0</v>
      </c>
      <c r="BA770" s="193">
        <f t="shared" si="582"/>
        <v>1</v>
      </c>
      <c r="BB770" s="193">
        <f t="shared" si="583"/>
        <v>1</v>
      </c>
      <c r="BC770" s="193">
        <f t="shared" si="584"/>
        <v>1</v>
      </c>
      <c r="BD770" s="191">
        <f t="shared" si="591"/>
        <v>0</v>
      </c>
      <c r="BE770" s="191">
        <f t="shared" si="585"/>
        <v>0</v>
      </c>
      <c r="BF770" s="210">
        <f t="shared" si="586"/>
        <v>0</v>
      </c>
      <c r="BG770" s="211">
        <f t="shared" si="587"/>
        <v>0</v>
      </c>
      <c r="BH770" s="289"/>
      <c r="BI770" s="289"/>
      <c r="BJ770" s="228"/>
      <c r="BK770" s="228"/>
      <c r="BL770" s="233" t="str">
        <f t="shared" si="588"/>
        <v>01</v>
      </c>
    </row>
    <row r="771" spans="1:64" ht="12" hidden="1" customHeight="1">
      <c r="A771" s="333" t="s">
        <v>692</v>
      </c>
      <c r="B771" s="381" t="s">
        <v>436</v>
      </c>
      <c r="C771" s="333" t="s">
        <v>664</v>
      </c>
      <c r="D771" s="381" t="s">
        <v>399</v>
      </c>
      <c r="E771" s="381" t="s">
        <v>883</v>
      </c>
      <c r="F771" s="381" t="s">
        <v>873</v>
      </c>
      <c r="G771" s="381" t="s">
        <v>387</v>
      </c>
      <c r="H771" s="100" t="s">
        <v>653</v>
      </c>
      <c r="I771" s="381" t="s">
        <v>339</v>
      </c>
      <c r="J771" s="382">
        <v>966.4</v>
      </c>
      <c r="K771" s="382">
        <v>0</v>
      </c>
      <c r="L771" s="191" t="str">
        <f t="shared" si="547"/>
        <v>910014220113802007514012921310</v>
      </c>
      <c r="M771" s="192">
        <f t="array" ref="M771">IF(COUNT(SEARCH(Удалить_Роспись_КВСР,$B771)*SEARCH(Удалить_Роспись_ПБС,$C771)*SEARCH(Удалить_Роспись_КФСР, $D771)*SEARCH(Удалить_Роспись_КЦСР,$E771)*SEARCH(Удалить_Роспись_КВР,$F771)*SEARCH(Удалить_Роспись_ЭК,$H771)*SEARCH(Удалить_Роспись_КР,$I771))&gt;0,0,1)</f>
        <v>0</v>
      </c>
      <c r="N771" s="192">
        <v>0</v>
      </c>
      <c r="O771" s="192" t="str">
        <f t="shared" si="548"/>
        <v/>
      </c>
      <c r="P771" s="192" t="str">
        <f t="shared" si="589"/>
        <v/>
      </c>
      <c r="Q771" s="300" t="str">
        <f t="shared" si="549"/>
        <v/>
      </c>
      <c r="R771" s="300" t="str">
        <f t="shared" si="550"/>
        <v/>
      </c>
      <c r="S771" s="300" t="str">
        <f t="shared" si="551"/>
        <v/>
      </c>
      <c r="T771" s="192" t="str">
        <f t="shared" si="552"/>
        <v/>
      </c>
      <c r="U771" s="303" t="str">
        <f t="shared" si="553"/>
        <v/>
      </c>
      <c r="V771" s="300" t="str">
        <f t="shared" si="554"/>
        <v/>
      </c>
      <c r="W771" s="192" t="str">
        <f t="shared" si="555"/>
        <v/>
      </c>
      <c r="X771" s="303" t="str">
        <f t="shared" si="556"/>
        <v/>
      </c>
      <c r="Y771" s="300" t="str">
        <f t="shared" si="557"/>
        <v/>
      </c>
      <c r="Z771" s="300" t="str">
        <f t="shared" si="558"/>
        <v/>
      </c>
      <c r="AA771" s="303" t="str">
        <f t="shared" si="559"/>
        <v/>
      </c>
      <c r="AB771" s="300" t="str">
        <f t="shared" si="560"/>
        <v/>
      </c>
      <c r="AC771" s="300" t="str">
        <f t="shared" si="561"/>
        <v/>
      </c>
      <c r="AD771" s="300" t="str">
        <f t="shared" si="562"/>
        <v/>
      </c>
      <c r="AE771" s="192" t="str">
        <f t="shared" si="563"/>
        <v/>
      </c>
      <c r="AF771" s="192" t="str">
        <f t="shared" si="564"/>
        <v/>
      </c>
      <c r="AG771" s="192"/>
      <c r="AJ771" s="300" t="str">
        <f t="shared" si="565"/>
        <v/>
      </c>
      <c r="AK771" s="300" t="str">
        <f t="shared" si="566"/>
        <v/>
      </c>
      <c r="AL771" s="300" t="str">
        <f t="shared" si="567"/>
        <v/>
      </c>
      <c r="AM771" s="300" t="str">
        <f t="shared" si="568"/>
        <v/>
      </c>
      <c r="AN771" s="300" t="str">
        <f t="shared" si="569"/>
        <v/>
      </c>
      <c r="AO771" s="300" t="str">
        <f t="shared" si="570"/>
        <v/>
      </c>
      <c r="AP771" s="300" t="str">
        <f t="shared" si="571"/>
        <v/>
      </c>
      <c r="AQ771" s="300" t="str">
        <f t="shared" si="572"/>
        <v/>
      </c>
      <c r="AR771" s="306" t="str">
        <f t="shared" si="573"/>
        <v/>
      </c>
      <c r="AS771" s="300" t="str">
        <f t="shared" si="574"/>
        <v/>
      </c>
      <c r="AT771" s="300" t="str">
        <f t="shared" si="575"/>
        <v/>
      </c>
      <c r="AU771" s="192" t="str">
        <f t="shared" si="576"/>
        <v>рбс</v>
      </c>
      <c r="AV771" s="192" t="str">
        <f t="shared" si="577"/>
        <v>рбс91001422общопл</v>
      </c>
      <c r="AW771" s="191">
        <f t="shared" si="578"/>
        <v>0</v>
      </c>
      <c r="AX771" s="191">
        <f t="shared" si="579"/>
        <v>0</v>
      </c>
      <c r="AY771" s="191">
        <f t="shared" si="580"/>
        <v>0</v>
      </c>
      <c r="AZ771" s="191">
        <f t="shared" si="581"/>
        <v>0</v>
      </c>
      <c r="BA771" s="193">
        <f t="shared" si="582"/>
        <v>1</v>
      </c>
      <c r="BB771" s="193">
        <f t="shared" si="583"/>
        <v>1</v>
      </c>
      <c r="BC771" s="193">
        <f t="shared" si="584"/>
        <v>1</v>
      </c>
      <c r="BD771" s="191">
        <f t="shared" si="591"/>
        <v>0</v>
      </c>
      <c r="BE771" s="191">
        <f t="shared" si="585"/>
        <v>0</v>
      </c>
      <c r="BF771" s="210">
        <f t="shared" si="586"/>
        <v>0</v>
      </c>
      <c r="BG771" s="211">
        <f t="shared" si="587"/>
        <v>0</v>
      </c>
      <c r="BH771" s="289"/>
      <c r="BI771" s="289"/>
      <c r="BJ771" s="228"/>
      <c r="BK771" s="228"/>
      <c r="BL771" s="233" t="str">
        <f t="shared" si="588"/>
        <v>01</v>
      </c>
    </row>
    <row r="772" spans="1:64" ht="12" hidden="1" customHeight="1">
      <c r="A772" s="333" t="s">
        <v>692</v>
      </c>
      <c r="B772" s="381" t="s">
        <v>436</v>
      </c>
      <c r="C772" s="333" t="s">
        <v>664</v>
      </c>
      <c r="D772" s="381" t="s">
        <v>399</v>
      </c>
      <c r="E772" s="381" t="s">
        <v>883</v>
      </c>
      <c r="F772" s="381" t="s">
        <v>586</v>
      </c>
      <c r="G772" s="381" t="s">
        <v>397</v>
      </c>
      <c r="H772" s="100" t="s">
        <v>653</v>
      </c>
      <c r="I772" s="381" t="s">
        <v>339</v>
      </c>
      <c r="J772" s="382">
        <v>633.6</v>
      </c>
      <c r="K772" s="382">
        <v>0</v>
      </c>
      <c r="L772" s="191" t="str">
        <f t="shared" si="547"/>
        <v>910014220113802007514024434010</v>
      </c>
      <c r="M772" s="192">
        <f t="array" ref="M772">IF(COUNT(SEARCH(Удалить_Роспись_КВСР,$B772)*SEARCH(Удалить_Роспись_ПБС,$C772)*SEARCH(Удалить_Роспись_КФСР, $D772)*SEARCH(Удалить_Роспись_КЦСР,$E772)*SEARCH(Удалить_Роспись_КВР,$F772)*SEARCH(Удалить_Роспись_ЭК,$H772)*SEARCH(Удалить_Роспись_КР,$I772))&gt;0,0,1)</f>
        <v>0</v>
      </c>
      <c r="N772" s="192">
        <v>0</v>
      </c>
      <c r="O772" s="192" t="str">
        <f t="shared" si="548"/>
        <v/>
      </c>
      <c r="P772" s="192" t="str">
        <f t="shared" si="589"/>
        <v/>
      </c>
      <c r="Q772" s="300" t="str">
        <f t="shared" si="549"/>
        <v/>
      </c>
      <c r="R772" s="300" t="str">
        <f t="shared" si="550"/>
        <v/>
      </c>
      <c r="S772" s="300" t="str">
        <f t="shared" si="551"/>
        <v/>
      </c>
      <c r="T772" s="192" t="str">
        <f t="shared" si="552"/>
        <v/>
      </c>
      <c r="U772" s="303" t="str">
        <f t="shared" si="553"/>
        <v/>
      </c>
      <c r="V772" s="300" t="str">
        <f t="shared" si="554"/>
        <v/>
      </c>
      <c r="W772" s="192" t="str">
        <f t="shared" si="555"/>
        <v/>
      </c>
      <c r="X772" s="303" t="str">
        <f t="shared" si="556"/>
        <v/>
      </c>
      <c r="Y772" s="300" t="str">
        <f t="shared" si="557"/>
        <v/>
      </c>
      <c r="Z772" s="300" t="str">
        <f t="shared" si="558"/>
        <v/>
      </c>
      <c r="AA772" s="303" t="str">
        <f t="shared" si="559"/>
        <v/>
      </c>
      <c r="AB772" s="300" t="str">
        <f t="shared" si="560"/>
        <v/>
      </c>
      <c r="AC772" s="300" t="str">
        <f t="shared" si="561"/>
        <v/>
      </c>
      <c r="AD772" s="300" t="str">
        <f t="shared" si="562"/>
        <v/>
      </c>
      <c r="AE772" s="192" t="str">
        <f t="shared" si="563"/>
        <v/>
      </c>
      <c r="AF772" s="192" t="str">
        <f t="shared" si="564"/>
        <v/>
      </c>
      <c r="AG772" s="192"/>
      <c r="AJ772" s="300" t="str">
        <f t="shared" si="565"/>
        <v/>
      </c>
      <c r="AK772" s="300" t="str">
        <f t="shared" si="566"/>
        <v/>
      </c>
      <c r="AL772" s="300" t="str">
        <f t="shared" si="567"/>
        <v/>
      </c>
      <c r="AM772" s="300" t="str">
        <f t="shared" si="568"/>
        <v/>
      </c>
      <c r="AN772" s="300" t="str">
        <f t="shared" si="569"/>
        <v/>
      </c>
      <c r="AO772" s="300" t="str">
        <f t="shared" si="570"/>
        <v/>
      </c>
      <c r="AP772" s="300" t="str">
        <f t="shared" si="571"/>
        <v/>
      </c>
      <c r="AQ772" s="300" t="str">
        <f t="shared" si="572"/>
        <v/>
      </c>
      <c r="AR772" s="306" t="str">
        <f t="shared" si="573"/>
        <v/>
      </c>
      <c r="AS772" s="300" t="str">
        <f t="shared" si="574"/>
        <v/>
      </c>
      <c r="AT772" s="300" t="str">
        <f t="shared" si="575"/>
        <v/>
      </c>
      <c r="AU772" s="192" t="str">
        <f t="shared" si="576"/>
        <v>рбс</v>
      </c>
      <c r="AV772" s="192" t="str">
        <f t="shared" si="577"/>
        <v>рбс91001422общпро</v>
      </c>
      <c r="AW772" s="191">
        <f t="shared" si="578"/>
        <v>0</v>
      </c>
      <c r="AX772" s="191">
        <f t="shared" si="579"/>
        <v>0</v>
      </c>
      <c r="AY772" s="191">
        <f t="shared" si="580"/>
        <v>0</v>
      </c>
      <c r="AZ772" s="191">
        <f t="shared" si="581"/>
        <v>0</v>
      </c>
      <c r="BA772" s="193">
        <f t="shared" si="582"/>
        <v>1</v>
      </c>
      <c r="BB772" s="193">
        <f t="shared" si="583"/>
        <v>1</v>
      </c>
      <c r="BC772" s="193">
        <f t="shared" si="584"/>
        <v>1</v>
      </c>
      <c r="BD772" s="191">
        <f t="shared" si="591"/>
        <v>0</v>
      </c>
      <c r="BE772" s="191">
        <f t="shared" si="585"/>
        <v>0</v>
      </c>
      <c r="BF772" s="210">
        <f t="shared" si="586"/>
        <v>0</v>
      </c>
      <c r="BG772" s="211">
        <f t="shared" si="587"/>
        <v>0</v>
      </c>
      <c r="BH772" s="289"/>
      <c r="BI772" s="289"/>
      <c r="BJ772" s="228"/>
      <c r="BK772" s="228"/>
      <c r="BL772" s="233" t="str">
        <f t="shared" si="588"/>
        <v>01</v>
      </c>
    </row>
    <row r="773" spans="1:64" ht="12" hidden="1" customHeight="1">
      <c r="A773" s="333" t="s">
        <v>692</v>
      </c>
      <c r="B773" s="381" t="s">
        <v>436</v>
      </c>
      <c r="C773" s="333" t="s">
        <v>664</v>
      </c>
      <c r="D773" s="381" t="s">
        <v>400</v>
      </c>
      <c r="E773" s="381" t="s">
        <v>884</v>
      </c>
      <c r="F773" s="381" t="s">
        <v>586</v>
      </c>
      <c r="G773" s="381" t="s">
        <v>1583</v>
      </c>
      <c r="H773" s="100" t="s">
        <v>653</v>
      </c>
      <c r="I773" s="381" t="s">
        <v>340</v>
      </c>
      <c r="J773" s="382">
        <v>17864</v>
      </c>
      <c r="K773" s="382">
        <v>0</v>
      </c>
      <c r="L773" s="191" t="str">
        <f t="shared" si="547"/>
        <v>910014220203802005118024400004</v>
      </c>
      <c r="M773" s="192">
        <f t="array" ref="M773">IF(COUNT(SEARCH(Удалить_Роспись_КВСР,$B773)*SEARCH(Удалить_Роспись_ПБС,$C773)*SEARCH(Удалить_Роспись_КФСР, $D773)*SEARCH(Удалить_Роспись_КЦСР,$E773)*SEARCH(Удалить_Роспись_КВР,$F773)*SEARCH(Удалить_Роспись_ЭК,$H773)*SEARCH(Удалить_Роспись_КР,$I773))&gt;0,0,1)</f>
        <v>0</v>
      </c>
      <c r="N773" s="192">
        <v>0</v>
      </c>
      <c r="O773" s="192" t="str">
        <f t="shared" si="548"/>
        <v/>
      </c>
      <c r="P773" s="192" t="str">
        <f t="shared" si="589"/>
        <v/>
      </c>
      <c r="Q773" s="300" t="str">
        <f t="shared" si="549"/>
        <v/>
      </c>
      <c r="R773" s="300" t="str">
        <f t="shared" si="550"/>
        <v/>
      </c>
      <c r="S773" s="300" t="str">
        <f t="shared" si="551"/>
        <v/>
      </c>
      <c r="T773" s="192" t="str">
        <f t="shared" si="552"/>
        <v/>
      </c>
      <c r="U773" s="303" t="str">
        <f t="shared" si="553"/>
        <v/>
      </c>
      <c r="V773" s="300" t="str">
        <f t="shared" si="554"/>
        <v/>
      </c>
      <c r="W773" s="192" t="str">
        <f t="shared" si="555"/>
        <v/>
      </c>
      <c r="X773" s="303" t="str">
        <f t="shared" si="556"/>
        <v/>
      </c>
      <c r="Y773" s="300" t="str">
        <f t="shared" si="557"/>
        <v/>
      </c>
      <c r="Z773" s="300" t="str">
        <f t="shared" si="558"/>
        <v/>
      </c>
      <c r="AA773" s="303" t="str">
        <f t="shared" si="559"/>
        <v/>
      </c>
      <c r="AB773" s="300" t="str">
        <f t="shared" si="560"/>
        <v/>
      </c>
      <c r="AC773" s="300" t="str">
        <f t="shared" si="561"/>
        <v/>
      </c>
      <c r="AD773" s="300" t="str">
        <f t="shared" si="562"/>
        <v/>
      </c>
      <c r="AE773" s="192" t="str">
        <f t="shared" si="563"/>
        <v/>
      </c>
      <c r="AF773" s="192" t="str">
        <f t="shared" si="564"/>
        <v/>
      </c>
      <c r="AG773" s="192"/>
      <c r="AJ773" s="300" t="str">
        <f t="shared" si="565"/>
        <v/>
      </c>
      <c r="AK773" s="300" t="str">
        <f t="shared" si="566"/>
        <v/>
      </c>
      <c r="AL773" s="300" t="str">
        <f t="shared" si="567"/>
        <v/>
      </c>
      <c r="AM773" s="300" t="str">
        <f t="shared" si="568"/>
        <v/>
      </c>
      <c r="AN773" s="300" t="str">
        <f t="shared" si="569"/>
        <v/>
      </c>
      <c r="AO773" s="300" t="str">
        <f t="shared" si="570"/>
        <v/>
      </c>
      <c r="AP773" s="300" t="str">
        <f t="shared" si="571"/>
        <v/>
      </c>
      <c r="AQ773" s="300" t="str">
        <f t="shared" si="572"/>
        <v/>
      </c>
      <c r="AR773" s="306" t="str">
        <f t="shared" si="573"/>
        <v/>
      </c>
      <c r="AS773" s="300" t="str">
        <f t="shared" si="574"/>
        <v/>
      </c>
      <c r="AT773" s="300" t="str">
        <f t="shared" si="575"/>
        <v/>
      </c>
      <c r="AU773" s="192" t="str">
        <f t="shared" si="576"/>
        <v>рбс</v>
      </c>
      <c r="AV773" s="192" t="e">
        <f t="shared" si="577"/>
        <v>#N/A</v>
      </c>
      <c r="AW773" s="191">
        <f t="shared" si="578"/>
        <v>0</v>
      </c>
      <c r="AX773" s="191">
        <f t="shared" si="579"/>
        <v>0</v>
      </c>
      <c r="AY773" s="191">
        <f t="shared" si="580"/>
        <v>0</v>
      </c>
      <c r="AZ773" s="191">
        <f t="shared" si="581"/>
        <v>0</v>
      </c>
      <c r="BA773" s="193" t="e">
        <f t="shared" si="582"/>
        <v>#N/A</v>
      </c>
      <c r="BB773" s="193" t="e">
        <f t="shared" si="583"/>
        <v>#N/A</v>
      </c>
      <c r="BC773" s="193" t="e">
        <f t="shared" si="584"/>
        <v>#N/A</v>
      </c>
      <c r="BD773" s="191">
        <f t="shared" si="591"/>
        <v>0</v>
      </c>
      <c r="BE773" s="191" t="e">
        <f t="shared" si="585"/>
        <v>#N/A</v>
      </c>
      <c r="BF773" s="210" t="e">
        <f t="shared" si="586"/>
        <v>#N/A</v>
      </c>
      <c r="BG773" s="211" t="e">
        <f t="shared" si="587"/>
        <v>#N/A</v>
      </c>
      <c r="BH773" s="289"/>
      <c r="BI773" s="289"/>
      <c r="BJ773" s="228"/>
      <c r="BK773" s="228"/>
      <c r="BL773" s="233" t="str">
        <f t="shared" si="588"/>
        <v>02</v>
      </c>
    </row>
    <row r="774" spans="1:64" ht="12" hidden="1" customHeight="1">
      <c r="A774" s="333" t="s">
        <v>692</v>
      </c>
      <c r="B774" s="381" t="s">
        <v>436</v>
      </c>
      <c r="C774" s="333" t="s">
        <v>664</v>
      </c>
      <c r="D774" s="381" t="s">
        <v>400</v>
      </c>
      <c r="E774" s="381" t="s">
        <v>907</v>
      </c>
      <c r="F774" s="381" t="s">
        <v>602</v>
      </c>
      <c r="G774" s="381" t="s">
        <v>1583</v>
      </c>
      <c r="H774" s="100" t="s">
        <v>653</v>
      </c>
      <c r="I774" s="381" t="s">
        <v>340</v>
      </c>
      <c r="J774" s="382">
        <v>65151</v>
      </c>
      <c r="K774" s="382">
        <v>42856</v>
      </c>
      <c r="L774" s="191" t="str">
        <f t="shared" si="547"/>
        <v>910014220203806005118012100004</v>
      </c>
      <c r="M774" s="192">
        <f t="array" ref="M774">IF(COUNT(SEARCH(Удалить_Роспись_КВСР,$B774)*SEARCH(Удалить_Роспись_ПБС,$C774)*SEARCH(Удалить_Роспись_КФСР, $D774)*SEARCH(Удалить_Роспись_КЦСР,$E774)*SEARCH(Удалить_Роспись_КВР,$F774)*SEARCH(Удалить_Роспись_ЭК,$H774)*SEARCH(Удалить_Роспись_КР,$I774))&gt;0,0,1)</f>
        <v>0</v>
      </c>
      <c r="N774" s="192">
        <v>0</v>
      </c>
      <c r="O774" s="192" t="str">
        <f t="shared" si="548"/>
        <v/>
      </c>
      <c r="P774" s="192" t="str">
        <f t="shared" si="589"/>
        <v/>
      </c>
      <c r="Q774" s="300" t="str">
        <f t="shared" si="549"/>
        <v/>
      </c>
      <c r="R774" s="300" t="str">
        <f t="shared" si="550"/>
        <v/>
      </c>
      <c r="S774" s="300" t="str">
        <f t="shared" si="551"/>
        <v/>
      </c>
      <c r="T774" s="192" t="str">
        <f t="shared" si="552"/>
        <v/>
      </c>
      <c r="U774" s="303" t="str">
        <f t="shared" si="553"/>
        <v/>
      </c>
      <c r="V774" s="300" t="str">
        <f t="shared" si="554"/>
        <v/>
      </c>
      <c r="W774" s="192" t="str">
        <f t="shared" si="555"/>
        <v/>
      </c>
      <c r="X774" s="303" t="str">
        <f t="shared" si="556"/>
        <v/>
      </c>
      <c r="Y774" s="300" t="str">
        <f t="shared" si="557"/>
        <v/>
      </c>
      <c r="Z774" s="300" t="str">
        <f t="shared" si="558"/>
        <v/>
      </c>
      <c r="AA774" s="303" t="str">
        <f t="shared" si="559"/>
        <v/>
      </c>
      <c r="AB774" s="300" t="str">
        <f t="shared" si="560"/>
        <v/>
      </c>
      <c r="AC774" s="300" t="str">
        <f t="shared" si="561"/>
        <v/>
      </c>
      <c r="AD774" s="300" t="str">
        <f t="shared" si="562"/>
        <v/>
      </c>
      <c r="AE774" s="192" t="str">
        <f t="shared" si="563"/>
        <v/>
      </c>
      <c r="AF774" s="192" t="str">
        <f t="shared" si="564"/>
        <v/>
      </c>
      <c r="AG774" s="192"/>
      <c r="AJ774" s="300" t="str">
        <f t="shared" si="565"/>
        <v/>
      </c>
      <c r="AK774" s="300" t="str">
        <f t="shared" si="566"/>
        <v/>
      </c>
      <c r="AL774" s="300" t="str">
        <f t="shared" si="567"/>
        <v/>
      </c>
      <c r="AM774" s="300" t="str">
        <f t="shared" si="568"/>
        <v/>
      </c>
      <c r="AN774" s="300" t="str">
        <f t="shared" si="569"/>
        <v/>
      </c>
      <c r="AO774" s="300" t="str">
        <f t="shared" si="570"/>
        <v/>
      </c>
      <c r="AP774" s="300" t="str">
        <f t="shared" si="571"/>
        <v/>
      </c>
      <c r="AQ774" s="300" t="str">
        <f t="shared" si="572"/>
        <v/>
      </c>
      <c r="AR774" s="306" t="str">
        <f t="shared" si="573"/>
        <v/>
      </c>
      <c r="AS774" s="300" t="str">
        <f t="shared" si="574"/>
        <v/>
      </c>
      <c r="AT774" s="300" t="str">
        <f t="shared" si="575"/>
        <v/>
      </c>
      <c r="AU774" s="192" t="str">
        <f t="shared" si="576"/>
        <v>рбс</v>
      </c>
      <c r="AV774" s="192" t="e">
        <f t="shared" si="577"/>
        <v>#N/A</v>
      </c>
      <c r="AW774" s="191">
        <f t="shared" si="578"/>
        <v>0</v>
      </c>
      <c r="AX774" s="191">
        <f t="shared" si="579"/>
        <v>0</v>
      </c>
      <c r="AY774" s="191">
        <f t="shared" si="580"/>
        <v>0</v>
      </c>
      <c r="AZ774" s="191">
        <f t="shared" si="581"/>
        <v>0</v>
      </c>
      <c r="BA774" s="193" t="e">
        <f t="shared" si="582"/>
        <v>#N/A</v>
      </c>
      <c r="BB774" s="193" t="e">
        <f t="shared" si="583"/>
        <v>#N/A</v>
      </c>
      <c r="BC774" s="193" t="e">
        <f t="shared" si="584"/>
        <v>#N/A</v>
      </c>
      <c r="BD774" s="191">
        <f t="shared" si="591"/>
        <v>0</v>
      </c>
      <c r="BE774" s="191" t="e">
        <f t="shared" si="585"/>
        <v>#N/A</v>
      </c>
      <c r="BF774" s="210" t="e">
        <f t="shared" si="586"/>
        <v>#N/A</v>
      </c>
      <c r="BG774" s="211" t="e">
        <f t="shared" si="587"/>
        <v>#N/A</v>
      </c>
      <c r="BH774" s="289"/>
      <c r="BI774" s="289"/>
      <c r="BJ774" s="228"/>
      <c r="BK774" s="228"/>
      <c r="BL774" s="233" t="str">
        <f t="shared" si="588"/>
        <v>02</v>
      </c>
    </row>
    <row r="775" spans="1:64" ht="12" hidden="1" customHeight="1">
      <c r="A775" s="333" t="s">
        <v>692</v>
      </c>
      <c r="B775" s="381" t="s">
        <v>436</v>
      </c>
      <c r="C775" s="333" t="s">
        <v>664</v>
      </c>
      <c r="D775" s="381" t="s">
        <v>400</v>
      </c>
      <c r="E775" s="381" t="s">
        <v>907</v>
      </c>
      <c r="F775" s="381" t="s">
        <v>873</v>
      </c>
      <c r="G775" s="381" t="s">
        <v>1583</v>
      </c>
      <c r="H775" s="100" t="s">
        <v>653</v>
      </c>
      <c r="I775" s="381" t="s">
        <v>340</v>
      </c>
      <c r="J775" s="382">
        <v>19675</v>
      </c>
      <c r="K775" s="382">
        <v>12942.5</v>
      </c>
      <c r="L775" s="191" t="str">
        <f t="shared" si="547"/>
        <v>910014220203806005118012900004</v>
      </c>
      <c r="M775" s="192">
        <f t="array" ref="M775">IF(COUNT(SEARCH(Удалить_Роспись_КВСР,$B775)*SEARCH(Удалить_Роспись_ПБС,$C775)*SEARCH(Удалить_Роспись_КФСР, $D775)*SEARCH(Удалить_Роспись_КЦСР,$E775)*SEARCH(Удалить_Роспись_КВР,$F775)*SEARCH(Удалить_Роспись_ЭК,$H775)*SEARCH(Удалить_Роспись_КР,$I775))&gt;0,0,1)</f>
        <v>0</v>
      </c>
      <c r="N775" s="192">
        <v>0</v>
      </c>
      <c r="O775" s="192" t="str">
        <f t="shared" si="548"/>
        <v/>
      </c>
      <c r="P775" s="192" t="str">
        <f t="shared" si="589"/>
        <v/>
      </c>
      <c r="Q775" s="300" t="str">
        <f t="shared" si="549"/>
        <v/>
      </c>
      <c r="R775" s="300" t="str">
        <f t="shared" si="550"/>
        <v/>
      </c>
      <c r="S775" s="300" t="str">
        <f t="shared" si="551"/>
        <v/>
      </c>
      <c r="T775" s="192" t="str">
        <f t="shared" si="552"/>
        <v/>
      </c>
      <c r="U775" s="303" t="str">
        <f t="shared" si="553"/>
        <v/>
      </c>
      <c r="V775" s="300" t="str">
        <f t="shared" si="554"/>
        <v/>
      </c>
      <c r="W775" s="192" t="str">
        <f t="shared" si="555"/>
        <v/>
      </c>
      <c r="X775" s="303" t="str">
        <f t="shared" si="556"/>
        <v/>
      </c>
      <c r="Y775" s="300" t="str">
        <f t="shared" si="557"/>
        <v/>
      </c>
      <c r="Z775" s="300" t="str">
        <f t="shared" si="558"/>
        <v/>
      </c>
      <c r="AA775" s="303" t="str">
        <f t="shared" si="559"/>
        <v/>
      </c>
      <c r="AB775" s="300" t="str">
        <f t="shared" si="560"/>
        <v/>
      </c>
      <c r="AC775" s="300" t="str">
        <f t="shared" si="561"/>
        <v/>
      </c>
      <c r="AD775" s="300" t="str">
        <f t="shared" si="562"/>
        <v/>
      </c>
      <c r="AE775" s="192" t="str">
        <f t="shared" si="563"/>
        <v/>
      </c>
      <c r="AF775" s="192" t="str">
        <f t="shared" si="564"/>
        <v/>
      </c>
      <c r="AG775" s="192"/>
      <c r="AJ775" s="300" t="str">
        <f t="shared" si="565"/>
        <v/>
      </c>
      <c r="AK775" s="300" t="str">
        <f t="shared" si="566"/>
        <v/>
      </c>
      <c r="AL775" s="300" t="str">
        <f t="shared" si="567"/>
        <v/>
      </c>
      <c r="AM775" s="300" t="str">
        <f t="shared" si="568"/>
        <v/>
      </c>
      <c r="AN775" s="300" t="str">
        <f t="shared" si="569"/>
        <v/>
      </c>
      <c r="AO775" s="300" t="str">
        <f t="shared" si="570"/>
        <v/>
      </c>
      <c r="AP775" s="300" t="str">
        <f t="shared" si="571"/>
        <v/>
      </c>
      <c r="AQ775" s="300" t="str">
        <f t="shared" si="572"/>
        <v/>
      </c>
      <c r="AR775" s="306" t="str">
        <f t="shared" si="573"/>
        <v/>
      </c>
      <c r="AS775" s="300" t="str">
        <f t="shared" si="574"/>
        <v/>
      </c>
      <c r="AT775" s="300" t="str">
        <f t="shared" si="575"/>
        <v/>
      </c>
      <c r="AU775" s="192" t="str">
        <f t="shared" si="576"/>
        <v>рбс</v>
      </c>
      <c r="AV775" s="192" t="e">
        <f t="shared" si="577"/>
        <v>#N/A</v>
      </c>
      <c r="AW775" s="191">
        <f t="shared" si="578"/>
        <v>0</v>
      </c>
      <c r="AX775" s="191">
        <f t="shared" si="579"/>
        <v>0</v>
      </c>
      <c r="AY775" s="191">
        <f t="shared" si="580"/>
        <v>0</v>
      </c>
      <c r="AZ775" s="191">
        <f t="shared" si="581"/>
        <v>0</v>
      </c>
      <c r="BA775" s="193" t="e">
        <f t="shared" si="582"/>
        <v>#N/A</v>
      </c>
      <c r="BB775" s="193" t="e">
        <f t="shared" si="583"/>
        <v>#N/A</v>
      </c>
      <c r="BC775" s="193" t="e">
        <f t="shared" si="584"/>
        <v>#N/A</v>
      </c>
      <c r="BD775" s="191">
        <f t="shared" si="591"/>
        <v>0</v>
      </c>
      <c r="BE775" s="191" t="e">
        <f t="shared" si="585"/>
        <v>#N/A</v>
      </c>
      <c r="BF775" s="210" t="e">
        <f t="shared" si="586"/>
        <v>#N/A</v>
      </c>
      <c r="BG775" s="211" t="e">
        <f t="shared" si="587"/>
        <v>#N/A</v>
      </c>
      <c r="BH775" s="289"/>
      <c r="BI775" s="289"/>
      <c r="BJ775" s="228"/>
      <c r="BK775" s="228"/>
      <c r="BL775" s="233" t="str">
        <f t="shared" si="588"/>
        <v>02</v>
      </c>
    </row>
    <row r="776" spans="1:64" ht="12" hidden="1" customHeight="1">
      <c r="A776" s="333" t="s">
        <v>692</v>
      </c>
      <c r="B776" s="381" t="s">
        <v>436</v>
      </c>
      <c r="C776" s="333" t="s">
        <v>664</v>
      </c>
      <c r="D776" s="381" t="s">
        <v>401</v>
      </c>
      <c r="E776" s="381" t="s">
        <v>1140</v>
      </c>
      <c r="F776" s="381" t="s">
        <v>586</v>
      </c>
      <c r="G776" s="381" t="s">
        <v>389</v>
      </c>
      <c r="H776" s="100" t="s">
        <v>653</v>
      </c>
      <c r="I776" s="381" t="s">
        <v>339</v>
      </c>
      <c r="J776" s="382">
        <v>31901</v>
      </c>
      <c r="K776" s="382">
        <v>0</v>
      </c>
      <c r="L776" s="191" t="str">
        <f t="shared" si="547"/>
        <v>910014220310363007412024422610</v>
      </c>
      <c r="M776" s="192">
        <f t="array" ref="M776">IF(COUNT(SEARCH(Удалить_Роспись_КВСР,$B776)*SEARCH(Удалить_Роспись_ПБС,$C776)*SEARCH(Удалить_Роспись_КФСР, $D776)*SEARCH(Удалить_Роспись_КЦСР,$E776)*SEARCH(Удалить_Роспись_КВР,$F776)*SEARCH(Удалить_Роспись_ЭК,$H776)*SEARCH(Удалить_Роспись_КР,$I776))&gt;0,0,1)</f>
        <v>0</v>
      </c>
      <c r="N776" s="192">
        <v>0</v>
      </c>
      <c r="O776" s="192" t="str">
        <f t="shared" si="548"/>
        <v/>
      </c>
      <c r="P776" s="192" t="str">
        <f t="shared" si="589"/>
        <v/>
      </c>
      <c r="Q776" s="300" t="str">
        <f t="shared" si="549"/>
        <v/>
      </c>
      <c r="R776" s="300" t="str">
        <f t="shared" si="550"/>
        <v/>
      </c>
      <c r="S776" s="300" t="str">
        <f t="shared" si="551"/>
        <v/>
      </c>
      <c r="T776" s="192" t="str">
        <f t="shared" si="552"/>
        <v/>
      </c>
      <c r="U776" s="303" t="str">
        <f t="shared" si="553"/>
        <v/>
      </c>
      <c r="V776" s="300" t="str">
        <f t="shared" si="554"/>
        <v/>
      </c>
      <c r="W776" s="192" t="str">
        <f t="shared" si="555"/>
        <v/>
      </c>
      <c r="X776" s="303" t="str">
        <f t="shared" si="556"/>
        <v/>
      </c>
      <c r="Y776" s="300" t="str">
        <f t="shared" si="557"/>
        <v/>
      </c>
      <c r="Z776" s="300" t="str">
        <f t="shared" si="558"/>
        <v/>
      </c>
      <c r="AA776" s="303" t="str">
        <f t="shared" si="559"/>
        <v/>
      </c>
      <c r="AB776" s="300" t="str">
        <f t="shared" si="560"/>
        <v/>
      </c>
      <c r="AC776" s="300" t="str">
        <f t="shared" si="561"/>
        <v/>
      </c>
      <c r="AD776" s="300" t="str">
        <f t="shared" si="562"/>
        <v/>
      </c>
      <c r="AE776" s="192" t="str">
        <f t="shared" si="563"/>
        <v/>
      </c>
      <c r="AF776" s="192" t="str">
        <f t="shared" si="564"/>
        <v/>
      </c>
      <c r="AG776" s="192"/>
      <c r="AJ776" s="300" t="str">
        <f t="shared" si="565"/>
        <v/>
      </c>
      <c r="AK776" s="300" t="str">
        <f t="shared" si="566"/>
        <v/>
      </c>
      <c r="AL776" s="300" t="str">
        <f t="shared" si="567"/>
        <v/>
      </c>
      <c r="AM776" s="300" t="str">
        <f t="shared" si="568"/>
        <v/>
      </c>
      <c r="AN776" s="300" t="str">
        <f t="shared" si="569"/>
        <v/>
      </c>
      <c r="AO776" s="300" t="str">
        <f t="shared" si="570"/>
        <v/>
      </c>
      <c r="AP776" s="300" t="str">
        <f t="shared" si="571"/>
        <v/>
      </c>
      <c r="AQ776" s="300" t="str">
        <f t="shared" si="572"/>
        <v/>
      </c>
      <c r="AR776" s="306" t="str">
        <f t="shared" si="573"/>
        <v/>
      </c>
      <c r="AS776" s="300" t="str">
        <f t="shared" si="574"/>
        <v/>
      </c>
      <c r="AT776" s="300" t="str">
        <f t="shared" si="575"/>
        <v/>
      </c>
      <c r="AU776" s="192" t="str">
        <f t="shared" si="576"/>
        <v>рбс</v>
      </c>
      <c r="AV776" s="192" t="str">
        <f t="shared" si="577"/>
        <v>рбс91001422общпро</v>
      </c>
      <c r="AW776" s="191">
        <f t="shared" si="578"/>
        <v>0</v>
      </c>
      <c r="AX776" s="191">
        <f t="shared" si="579"/>
        <v>0</v>
      </c>
      <c r="AY776" s="191">
        <f t="shared" si="580"/>
        <v>0</v>
      </c>
      <c r="AZ776" s="191">
        <f t="shared" si="581"/>
        <v>0</v>
      </c>
      <c r="BA776" s="193">
        <f t="shared" si="582"/>
        <v>1</v>
      </c>
      <c r="BB776" s="193">
        <f t="shared" si="583"/>
        <v>1</v>
      </c>
      <c r="BC776" s="193">
        <f t="shared" si="584"/>
        <v>1</v>
      </c>
      <c r="BD776" s="191">
        <f t="shared" si="591"/>
        <v>0</v>
      </c>
      <c r="BE776" s="191">
        <f t="shared" si="585"/>
        <v>0</v>
      </c>
      <c r="BF776" s="210">
        <f t="shared" si="586"/>
        <v>0</v>
      </c>
      <c r="BG776" s="211">
        <f t="shared" si="587"/>
        <v>0</v>
      </c>
      <c r="BH776" s="289"/>
      <c r="BI776" s="289"/>
      <c r="BJ776" s="228"/>
      <c r="BK776" s="228"/>
      <c r="BL776" s="233" t="str">
        <f t="shared" si="588"/>
        <v>03</v>
      </c>
    </row>
    <row r="777" spans="1:64" ht="12" customHeight="1">
      <c r="A777" s="333" t="s">
        <v>692</v>
      </c>
      <c r="B777" s="381" t="s">
        <v>436</v>
      </c>
      <c r="C777" s="333" t="s">
        <v>664</v>
      </c>
      <c r="D777" s="381" t="s">
        <v>401</v>
      </c>
      <c r="E777" s="381" t="s">
        <v>1141</v>
      </c>
      <c r="F777" s="381" t="s">
        <v>586</v>
      </c>
      <c r="G777" s="381" t="s">
        <v>389</v>
      </c>
      <c r="H777" s="100" t="s">
        <v>653</v>
      </c>
      <c r="I777" s="381" t="s">
        <v>505</v>
      </c>
      <c r="J777" s="382">
        <v>138434.49</v>
      </c>
      <c r="K777" s="382">
        <v>27958.99</v>
      </c>
      <c r="L777" s="191" t="str">
        <f t="shared" si="547"/>
        <v>910014220310363008001024422601</v>
      </c>
      <c r="M777" s="192">
        <f t="array" ref="M777">IF(COUNT(SEARCH(Удалить_Роспись_КВСР,$B777)*SEARCH(Удалить_Роспись_ПБС,$C777)*SEARCH(Удалить_Роспись_КФСР, $D777)*SEARCH(Удалить_Роспись_КЦСР,$E777)*SEARCH(Удалить_Роспись_КВР,$F777)*SEARCH(Удалить_Роспись_ЭК,$H777)*SEARCH(Удалить_Роспись_КР,$I777))&gt;0,0,1)</f>
        <v>1</v>
      </c>
      <c r="N777" s="192">
        <v>0</v>
      </c>
      <c r="O777" s="192" t="str">
        <f t="shared" si="548"/>
        <v/>
      </c>
      <c r="P777" s="192" t="str">
        <f t="shared" si="589"/>
        <v/>
      </c>
      <c r="Q777" s="300" t="str">
        <f t="shared" si="549"/>
        <v/>
      </c>
      <c r="R777" s="300" t="str">
        <f t="shared" si="550"/>
        <v/>
      </c>
      <c r="S777" s="300" t="str">
        <f t="shared" si="551"/>
        <v/>
      </c>
      <c r="T777" s="192" t="str">
        <f t="shared" si="552"/>
        <v/>
      </c>
      <c r="U777" s="303" t="str">
        <f t="shared" si="553"/>
        <v/>
      </c>
      <c r="V777" s="300" t="str">
        <f t="shared" si="554"/>
        <v/>
      </c>
      <c r="W777" s="192" t="str">
        <f t="shared" si="555"/>
        <v/>
      </c>
      <c r="X777" s="303" t="str">
        <f t="shared" si="556"/>
        <v/>
      </c>
      <c r="Y777" s="300" t="str">
        <f t="shared" si="557"/>
        <v/>
      </c>
      <c r="Z777" s="300" t="str">
        <f t="shared" si="558"/>
        <v/>
      </c>
      <c r="AA777" s="303" t="str">
        <f t="shared" si="559"/>
        <v/>
      </c>
      <c r="AB777" s="300" t="str">
        <f t="shared" si="560"/>
        <v/>
      </c>
      <c r="AC777" s="300" t="str">
        <f t="shared" si="561"/>
        <v/>
      </c>
      <c r="AD777" s="300" t="str">
        <f t="shared" si="562"/>
        <v/>
      </c>
      <c r="AE777" s="192" t="str">
        <f t="shared" si="563"/>
        <v/>
      </c>
      <c r="AF777" s="192" t="str">
        <f t="shared" si="564"/>
        <v/>
      </c>
      <c r="AG777" s="192"/>
      <c r="AJ777" s="300" t="str">
        <f t="shared" si="565"/>
        <v/>
      </c>
      <c r="AK777" s="300" t="str">
        <f t="shared" si="566"/>
        <v/>
      </c>
      <c r="AL777" s="300" t="str">
        <f t="shared" si="567"/>
        <v/>
      </c>
      <c r="AM777" s="300" t="str">
        <f t="shared" si="568"/>
        <v/>
      </c>
      <c r="AN777" s="300" t="str">
        <f t="shared" si="569"/>
        <v/>
      </c>
      <c r="AO777" s="300" t="str">
        <f t="shared" si="570"/>
        <v/>
      </c>
      <c r="AP777" s="300" t="str">
        <f t="shared" si="571"/>
        <v/>
      </c>
      <c r="AQ777" s="300" t="str">
        <f t="shared" si="572"/>
        <v/>
      </c>
      <c r="AR777" s="306" t="str">
        <f t="shared" si="573"/>
        <v/>
      </c>
      <c r="AS777" s="300" t="str">
        <f t="shared" si="574"/>
        <v/>
      </c>
      <c r="AT777" s="300" t="str">
        <f t="shared" si="575"/>
        <v/>
      </c>
      <c r="AU777" s="192" t="str">
        <f t="shared" si="576"/>
        <v>рбс</v>
      </c>
      <c r="AV777" s="192" t="str">
        <f t="shared" si="577"/>
        <v>рбс91001422общпро</v>
      </c>
      <c r="AW777" s="191">
        <f t="shared" si="578"/>
        <v>138434.49</v>
      </c>
      <c r="AX777" s="191">
        <f t="shared" si="579"/>
        <v>27958.99</v>
      </c>
      <c r="AY777" s="191">
        <f t="shared" si="580"/>
        <v>0</v>
      </c>
      <c r="AZ777" s="191">
        <f t="shared" si="581"/>
        <v>0</v>
      </c>
      <c r="BA777" s="193">
        <f t="shared" si="582"/>
        <v>1</v>
      </c>
      <c r="BB777" s="193">
        <f t="shared" si="583"/>
        <v>1</v>
      </c>
      <c r="BC777" s="193">
        <f t="shared" si="584"/>
        <v>1</v>
      </c>
      <c r="BD777" s="191">
        <f t="shared" si="591"/>
        <v>0</v>
      </c>
      <c r="BE777" s="191">
        <f t="shared" si="585"/>
        <v>0</v>
      </c>
      <c r="BF777" s="210">
        <f t="shared" si="586"/>
        <v>0</v>
      </c>
      <c r="BG777" s="211">
        <f t="shared" si="587"/>
        <v>0</v>
      </c>
      <c r="BH777" s="289"/>
      <c r="BI777" s="289"/>
      <c r="BJ777" s="228"/>
      <c r="BK777" s="228"/>
      <c r="BL777" s="233" t="str">
        <f t="shared" si="588"/>
        <v>03</v>
      </c>
    </row>
    <row r="778" spans="1:64" ht="12" customHeight="1">
      <c r="A778" s="333" t="s">
        <v>692</v>
      </c>
      <c r="B778" s="381" t="s">
        <v>436</v>
      </c>
      <c r="C778" s="333" t="s">
        <v>664</v>
      </c>
      <c r="D778" s="381" t="s">
        <v>401</v>
      </c>
      <c r="E778" s="381" t="s">
        <v>1142</v>
      </c>
      <c r="F778" s="381" t="s">
        <v>586</v>
      </c>
      <c r="G778" s="381" t="s">
        <v>389</v>
      </c>
      <c r="H778" s="100" t="s">
        <v>653</v>
      </c>
      <c r="I778" s="381" t="s">
        <v>505</v>
      </c>
      <c r="J778" s="382">
        <v>1595.05</v>
      </c>
      <c r="K778" s="382">
        <v>0</v>
      </c>
      <c r="L778" s="191" t="str">
        <f t="shared" si="547"/>
        <v>91001422031036300S412024422601</v>
      </c>
      <c r="M778" s="192">
        <f t="array" ref="M778">IF(COUNT(SEARCH(Удалить_Роспись_КВСР,$B778)*SEARCH(Удалить_Роспись_ПБС,$C778)*SEARCH(Удалить_Роспись_КФСР, $D778)*SEARCH(Удалить_Роспись_КЦСР,$E778)*SEARCH(Удалить_Роспись_КВР,$F778)*SEARCH(Удалить_Роспись_ЭК,$H778)*SEARCH(Удалить_Роспись_КР,$I778))&gt;0,0,1)</f>
        <v>0</v>
      </c>
      <c r="N778" s="192">
        <v>0</v>
      </c>
      <c r="O778" s="192" t="str">
        <f t="shared" si="548"/>
        <v/>
      </c>
      <c r="P778" s="192" t="str">
        <f t="shared" si="589"/>
        <v/>
      </c>
      <c r="Q778" s="300" t="str">
        <f t="shared" si="549"/>
        <v/>
      </c>
      <c r="R778" s="300" t="str">
        <f t="shared" si="550"/>
        <v/>
      </c>
      <c r="S778" s="300" t="str">
        <f t="shared" si="551"/>
        <v/>
      </c>
      <c r="T778" s="192" t="str">
        <f t="shared" si="552"/>
        <v/>
      </c>
      <c r="U778" s="303" t="str">
        <f t="shared" si="553"/>
        <v/>
      </c>
      <c r="V778" s="300" t="str">
        <f t="shared" si="554"/>
        <v/>
      </c>
      <c r="W778" s="192" t="str">
        <f t="shared" si="555"/>
        <v/>
      </c>
      <c r="X778" s="303" t="str">
        <f t="shared" si="556"/>
        <v/>
      </c>
      <c r="Y778" s="300" t="str">
        <f t="shared" si="557"/>
        <v/>
      </c>
      <c r="Z778" s="300" t="str">
        <f t="shared" si="558"/>
        <v/>
      </c>
      <c r="AA778" s="303" t="str">
        <f t="shared" si="559"/>
        <v/>
      </c>
      <c r="AB778" s="300" t="str">
        <f t="shared" si="560"/>
        <v/>
      </c>
      <c r="AC778" s="300" t="str">
        <f t="shared" si="561"/>
        <v/>
      </c>
      <c r="AD778" s="300" t="str">
        <f t="shared" si="562"/>
        <v/>
      </c>
      <c r="AE778" s="192" t="str">
        <f t="shared" si="563"/>
        <v/>
      </c>
      <c r="AF778" s="192" t="str">
        <f t="shared" si="564"/>
        <v/>
      </c>
      <c r="AG778" s="192"/>
      <c r="AJ778" s="300" t="str">
        <f t="shared" si="565"/>
        <v/>
      </c>
      <c r="AK778" s="300" t="str">
        <f t="shared" si="566"/>
        <v/>
      </c>
      <c r="AL778" s="300" t="str">
        <f t="shared" si="567"/>
        <v/>
      </c>
      <c r="AM778" s="300" t="str">
        <f t="shared" si="568"/>
        <v/>
      </c>
      <c r="AN778" s="300" t="str">
        <f t="shared" si="569"/>
        <v/>
      </c>
      <c r="AO778" s="300" t="str">
        <f t="shared" si="570"/>
        <v/>
      </c>
      <c r="AP778" s="300" t="str">
        <f t="shared" si="571"/>
        <v/>
      </c>
      <c r="AQ778" s="300" t="str">
        <f t="shared" si="572"/>
        <v/>
      </c>
      <c r="AR778" s="306" t="str">
        <f t="shared" si="573"/>
        <v/>
      </c>
      <c r="AS778" s="300" t="str">
        <f t="shared" si="574"/>
        <v/>
      </c>
      <c r="AT778" s="300" t="str">
        <f t="shared" si="575"/>
        <v/>
      </c>
      <c r="AU778" s="192" t="str">
        <f t="shared" si="576"/>
        <v>рбс</v>
      </c>
      <c r="AV778" s="192" t="str">
        <f t="shared" si="577"/>
        <v>рбс91001422общпро</v>
      </c>
      <c r="AW778" s="191">
        <f t="shared" si="578"/>
        <v>0</v>
      </c>
      <c r="AX778" s="191">
        <f t="shared" si="579"/>
        <v>0</v>
      </c>
      <c r="AY778" s="191">
        <f t="shared" si="580"/>
        <v>0</v>
      </c>
      <c r="AZ778" s="191">
        <f t="shared" si="581"/>
        <v>0</v>
      </c>
      <c r="BA778" s="193">
        <f t="shared" si="582"/>
        <v>1</v>
      </c>
      <c r="BB778" s="193">
        <f t="shared" si="583"/>
        <v>1</v>
      </c>
      <c r="BC778" s="193">
        <f t="shared" si="584"/>
        <v>1</v>
      </c>
      <c r="BD778" s="191">
        <f t="shared" si="591"/>
        <v>0</v>
      </c>
      <c r="BE778" s="191">
        <f t="shared" si="585"/>
        <v>0</v>
      </c>
      <c r="BF778" s="210">
        <f t="shared" si="586"/>
        <v>0</v>
      </c>
      <c r="BG778" s="211">
        <f t="shared" si="587"/>
        <v>0</v>
      </c>
      <c r="BH778" s="289"/>
      <c r="BI778" s="289"/>
      <c r="BJ778" s="228"/>
      <c r="BK778" s="228"/>
      <c r="BL778" s="233" t="str">
        <f t="shared" si="588"/>
        <v>03</v>
      </c>
    </row>
    <row r="779" spans="1:64" ht="12" hidden="1" customHeight="1">
      <c r="A779" s="333" t="s">
        <v>692</v>
      </c>
      <c r="B779" s="381" t="s">
        <v>436</v>
      </c>
      <c r="C779" s="333" t="s">
        <v>664</v>
      </c>
      <c r="D779" s="381" t="s">
        <v>462</v>
      </c>
      <c r="E779" s="381" t="s">
        <v>1143</v>
      </c>
      <c r="F779" s="381" t="s">
        <v>586</v>
      </c>
      <c r="G779" s="381" t="s">
        <v>394</v>
      </c>
      <c r="H779" s="100" t="s">
        <v>653</v>
      </c>
      <c r="I779" s="381" t="s">
        <v>339</v>
      </c>
      <c r="J779" s="382">
        <v>1450000</v>
      </c>
      <c r="K779" s="382">
        <v>52500</v>
      </c>
      <c r="L779" s="191" t="str">
        <f t="shared" si="547"/>
        <v>910014220409365007393024422510</v>
      </c>
      <c r="M779" s="192">
        <f t="array" ref="M779">IF(COUNT(SEARCH(Удалить_Роспись_КВСР,$B779)*SEARCH(Удалить_Роспись_ПБС,$C779)*SEARCH(Удалить_Роспись_КФСР, $D779)*SEARCH(Удалить_Роспись_КЦСР,$E779)*SEARCH(Удалить_Роспись_КВР,$F779)*SEARCH(Удалить_Роспись_ЭК,$H779)*SEARCH(Удалить_Роспись_КР,$I779))&gt;0,0,1)</f>
        <v>0</v>
      </c>
      <c r="N779" s="192">
        <v>0</v>
      </c>
      <c r="O779" s="192" t="str">
        <f t="shared" si="548"/>
        <v/>
      </c>
      <c r="P779" s="192" t="str">
        <f t="shared" si="589"/>
        <v/>
      </c>
      <c r="Q779" s="300" t="str">
        <f t="shared" si="549"/>
        <v/>
      </c>
      <c r="R779" s="300" t="str">
        <f t="shared" si="550"/>
        <v/>
      </c>
      <c r="S779" s="300" t="str">
        <f t="shared" si="551"/>
        <v/>
      </c>
      <c r="T779" s="192" t="str">
        <f t="shared" si="552"/>
        <v/>
      </c>
      <c r="U779" s="303" t="str">
        <f t="shared" si="553"/>
        <v/>
      </c>
      <c r="V779" s="300" t="str">
        <f t="shared" si="554"/>
        <v/>
      </c>
      <c r="W779" s="192" t="str">
        <f t="shared" si="555"/>
        <v/>
      </c>
      <c r="X779" s="303" t="str">
        <f t="shared" si="556"/>
        <v/>
      </c>
      <c r="Y779" s="300" t="str">
        <f t="shared" si="557"/>
        <v/>
      </c>
      <c r="Z779" s="300" t="str">
        <f t="shared" si="558"/>
        <v/>
      </c>
      <c r="AA779" s="303" t="str">
        <f t="shared" si="559"/>
        <v/>
      </c>
      <c r="AB779" s="300" t="str">
        <f t="shared" si="560"/>
        <v/>
      </c>
      <c r="AC779" s="300" t="str">
        <f t="shared" si="561"/>
        <v/>
      </c>
      <c r="AD779" s="300" t="str">
        <f t="shared" si="562"/>
        <v/>
      </c>
      <c r="AE779" s="192" t="str">
        <f t="shared" si="563"/>
        <v/>
      </c>
      <c r="AF779" s="192" t="str">
        <f t="shared" si="564"/>
        <v/>
      </c>
      <c r="AG779" s="192"/>
      <c r="AJ779" s="300" t="str">
        <f t="shared" si="565"/>
        <v/>
      </c>
      <c r="AK779" s="300" t="str">
        <f t="shared" si="566"/>
        <v/>
      </c>
      <c r="AL779" s="300" t="str">
        <f t="shared" si="567"/>
        <v>бла</v>
      </c>
      <c r="AM779" s="300" t="str">
        <f t="shared" si="568"/>
        <v/>
      </c>
      <c r="AN779" s="300" t="str">
        <f t="shared" si="569"/>
        <v/>
      </c>
      <c r="AO779" s="300" t="str">
        <f t="shared" si="570"/>
        <v/>
      </c>
      <c r="AP779" s="300" t="str">
        <f t="shared" si="571"/>
        <v/>
      </c>
      <c r="AQ779" s="300" t="str">
        <f t="shared" si="572"/>
        <v/>
      </c>
      <c r="AR779" s="306" t="str">
        <f t="shared" si="573"/>
        <v/>
      </c>
      <c r="AS779" s="300" t="str">
        <f t="shared" si="574"/>
        <v/>
      </c>
      <c r="AT779" s="300" t="str">
        <f t="shared" si="575"/>
        <v/>
      </c>
      <c r="AU779" s="192" t="str">
        <f t="shared" si="576"/>
        <v>бла</v>
      </c>
      <c r="AV779" s="192" t="str">
        <f t="shared" si="577"/>
        <v>бла91001422общпро</v>
      </c>
      <c r="AW779" s="191">
        <f t="shared" si="578"/>
        <v>0</v>
      </c>
      <c r="AX779" s="191">
        <f t="shared" si="579"/>
        <v>0</v>
      </c>
      <c r="AY779" s="191">
        <f t="shared" si="580"/>
        <v>0</v>
      </c>
      <c r="AZ779" s="191">
        <f t="shared" si="581"/>
        <v>0</v>
      </c>
      <c r="BA779" s="193">
        <f t="shared" si="582"/>
        <v>1</v>
      </c>
      <c r="BB779" s="193">
        <f t="shared" si="583"/>
        <v>1</v>
      </c>
      <c r="BC779" s="193">
        <f t="shared" si="584"/>
        <v>1</v>
      </c>
      <c r="BD779" s="191">
        <f t="shared" si="591"/>
        <v>0</v>
      </c>
      <c r="BE779" s="191">
        <f t="shared" si="585"/>
        <v>0</v>
      </c>
      <c r="BF779" s="210">
        <f t="shared" si="586"/>
        <v>0</v>
      </c>
      <c r="BG779" s="211">
        <f t="shared" si="587"/>
        <v>0</v>
      </c>
      <c r="BH779" s="289"/>
      <c r="BI779" s="289"/>
      <c r="BJ779" s="228"/>
      <c r="BK779" s="228"/>
      <c r="BL779" s="233" t="str">
        <f t="shared" si="588"/>
        <v>04</v>
      </c>
    </row>
    <row r="780" spans="1:64" ht="12" hidden="1" customHeight="1">
      <c r="A780" s="333" t="s">
        <v>692</v>
      </c>
      <c r="B780" s="381" t="s">
        <v>436</v>
      </c>
      <c r="C780" s="333" t="s">
        <v>664</v>
      </c>
      <c r="D780" s="381" t="s">
        <v>462</v>
      </c>
      <c r="E780" s="381" t="s">
        <v>1144</v>
      </c>
      <c r="F780" s="381" t="s">
        <v>586</v>
      </c>
      <c r="G780" s="381" t="s">
        <v>389</v>
      </c>
      <c r="H780" s="100" t="s">
        <v>653</v>
      </c>
      <c r="I780" s="381" t="s">
        <v>339</v>
      </c>
      <c r="J780" s="382">
        <v>400000</v>
      </c>
      <c r="K780" s="382">
        <v>0</v>
      </c>
      <c r="L780" s="191" t="str">
        <f t="shared" si="547"/>
        <v>910014220409365007741024422610</v>
      </c>
      <c r="M780" s="192">
        <f t="array" ref="M780">IF(COUNT(SEARCH(Удалить_Роспись_КВСР,$B780)*SEARCH(Удалить_Роспись_ПБС,$C780)*SEARCH(Удалить_Роспись_КФСР, $D780)*SEARCH(Удалить_Роспись_КЦСР,$E780)*SEARCH(Удалить_Роспись_КВР,$F780)*SEARCH(Удалить_Роспись_ЭК,$H780)*SEARCH(Удалить_Роспись_КР,$I780))&gt;0,0,1)</f>
        <v>0</v>
      </c>
      <c r="N780" s="192">
        <v>0</v>
      </c>
      <c r="O780" s="192" t="str">
        <f t="shared" si="548"/>
        <v/>
      </c>
      <c r="P780" s="192" t="str">
        <f t="shared" si="589"/>
        <v/>
      </c>
      <c r="Q780" s="300" t="str">
        <f t="shared" si="549"/>
        <v/>
      </c>
      <c r="R780" s="300" t="str">
        <f t="shared" si="550"/>
        <v/>
      </c>
      <c r="S780" s="300" t="str">
        <f t="shared" si="551"/>
        <v/>
      </c>
      <c r="T780" s="192" t="str">
        <f t="shared" si="552"/>
        <v/>
      </c>
      <c r="U780" s="303" t="str">
        <f t="shared" si="553"/>
        <v/>
      </c>
      <c r="V780" s="300" t="str">
        <f t="shared" si="554"/>
        <v/>
      </c>
      <c r="W780" s="192" t="str">
        <f t="shared" si="555"/>
        <v/>
      </c>
      <c r="X780" s="303" t="str">
        <f t="shared" si="556"/>
        <v/>
      </c>
      <c r="Y780" s="300" t="str">
        <f t="shared" si="557"/>
        <v/>
      </c>
      <c r="Z780" s="300" t="str">
        <f t="shared" si="558"/>
        <v/>
      </c>
      <c r="AA780" s="303" t="str">
        <f t="shared" si="559"/>
        <v/>
      </c>
      <c r="AB780" s="300" t="str">
        <f t="shared" si="560"/>
        <v/>
      </c>
      <c r="AC780" s="300" t="str">
        <f t="shared" si="561"/>
        <v/>
      </c>
      <c r="AD780" s="300" t="str">
        <f t="shared" si="562"/>
        <v/>
      </c>
      <c r="AE780" s="192" t="str">
        <f t="shared" si="563"/>
        <v/>
      </c>
      <c r="AF780" s="192" t="str">
        <f t="shared" si="564"/>
        <v/>
      </c>
      <c r="AG780" s="192"/>
      <c r="AJ780" s="300" t="str">
        <f t="shared" si="565"/>
        <v/>
      </c>
      <c r="AK780" s="300" t="str">
        <f t="shared" si="566"/>
        <v/>
      </c>
      <c r="AL780" s="300" t="str">
        <f t="shared" si="567"/>
        <v>бла</v>
      </c>
      <c r="AM780" s="300" t="str">
        <f t="shared" si="568"/>
        <v/>
      </c>
      <c r="AN780" s="300" t="str">
        <f t="shared" si="569"/>
        <v/>
      </c>
      <c r="AO780" s="300" t="str">
        <f t="shared" si="570"/>
        <v/>
      </c>
      <c r="AP780" s="300" t="str">
        <f t="shared" si="571"/>
        <v/>
      </c>
      <c r="AQ780" s="300" t="str">
        <f t="shared" si="572"/>
        <v/>
      </c>
      <c r="AR780" s="306" t="str">
        <f t="shared" si="573"/>
        <v/>
      </c>
      <c r="AS780" s="300" t="str">
        <f t="shared" si="574"/>
        <v/>
      </c>
      <c r="AT780" s="300" t="str">
        <f t="shared" si="575"/>
        <v/>
      </c>
      <c r="AU780" s="192" t="str">
        <f t="shared" si="576"/>
        <v>бла</v>
      </c>
      <c r="AV780" s="192" t="str">
        <f t="shared" si="577"/>
        <v>бла91001422общпро</v>
      </c>
      <c r="AW780" s="191">
        <f t="shared" si="578"/>
        <v>0</v>
      </c>
      <c r="AX780" s="191">
        <f t="shared" si="579"/>
        <v>0</v>
      </c>
      <c r="AY780" s="191">
        <f t="shared" si="580"/>
        <v>0</v>
      </c>
      <c r="AZ780" s="191">
        <f t="shared" si="581"/>
        <v>0</v>
      </c>
      <c r="BA780" s="193">
        <f t="shared" si="582"/>
        <v>1</v>
      </c>
      <c r="BB780" s="193">
        <f t="shared" si="583"/>
        <v>1</v>
      </c>
      <c r="BC780" s="193">
        <f t="shared" si="584"/>
        <v>1</v>
      </c>
      <c r="BD780" s="191">
        <f t="shared" si="591"/>
        <v>0</v>
      </c>
      <c r="BE780" s="191">
        <f t="shared" si="585"/>
        <v>0</v>
      </c>
      <c r="BF780" s="210">
        <f t="shared" si="586"/>
        <v>0</v>
      </c>
      <c r="BG780" s="211">
        <f t="shared" si="587"/>
        <v>0</v>
      </c>
      <c r="BH780" s="289"/>
      <c r="BI780" s="289"/>
      <c r="BJ780" s="228"/>
      <c r="BK780" s="228"/>
      <c r="BL780" s="233" t="str">
        <f t="shared" si="588"/>
        <v>04</v>
      </c>
    </row>
    <row r="781" spans="1:64" ht="12" hidden="1" customHeight="1">
      <c r="A781" s="333" t="s">
        <v>692</v>
      </c>
      <c r="B781" s="381" t="s">
        <v>436</v>
      </c>
      <c r="C781" s="333" t="s">
        <v>664</v>
      </c>
      <c r="D781" s="381" t="s">
        <v>462</v>
      </c>
      <c r="E781" s="381" t="s">
        <v>1144</v>
      </c>
      <c r="F781" s="381" t="s">
        <v>586</v>
      </c>
      <c r="G781" s="381" t="s">
        <v>397</v>
      </c>
      <c r="H781" s="100" t="s">
        <v>653</v>
      </c>
      <c r="I781" s="381" t="s">
        <v>339</v>
      </c>
      <c r="J781" s="382">
        <v>20000</v>
      </c>
      <c r="K781" s="382">
        <v>0</v>
      </c>
      <c r="L781" s="191" t="str">
        <f t="shared" si="547"/>
        <v>910014220409365007741024434010</v>
      </c>
      <c r="M781" s="192">
        <f t="array" ref="M781">IF(COUNT(SEARCH(Удалить_Роспись_КВСР,$B781)*SEARCH(Удалить_Роспись_ПБС,$C781)*SEARCH(Удалить_Роспись_КФСР, $D781)*SEARCH(Удалить_Роспись_КЦСР,$E781)*SEARCH(Удалить_Роспись_КВР,$F781)*SEARCH(Удалить_Роспись_ЭК,$H781)*SEARCH(Удалить_Роспись_КР,$I781))&gt;0,0,1)</f>
        <v>0</v>
      </c>
      <c r="N781" s="192">
        <v>0</v>
      </c>
      <c r="O781" s="192" t="str">
        <f t="shared" si="548"/>
        <v/>
      </c>
      <c r="P781" s="192" t="str">
        <f t="shared" si="589"/>
        <v/>
      </c>
      <c r="Q781" s="300" t="str">
        <f t="shared" si="549"/>
        <v/>
      </c>
      <c r="R781" s="300" t="str">
        <f t="shared" si="550"/>
        <v/>
      </c>
      <c r="S781" s="300" t="str">
        <f t="shared" si="551"/>
        <v/>
      </c>
      <c r="T781" s="192" t="str">
        <f t="shared" si="552"/>
        <v/>
      </c>
      <c r="U781" s="303" t="str">
        <f t="shared" si="553"/>
        <v/>
      </c>
      <c r="V781" s="300" t="str">
        <f t="shared" si="554"/>
        <v/>
      </c>
      <c r="W781" s="192" t="str">
        <f t="shared" si="555"/>
        <v/>
      </c>
      <c r="X781" s="303" t="str">
        <f t="shared" si="556"/>
        <v/>
      </c>
      <c r="Y781" s="300" t="str">
        <f t="shared" si="557"/>
        <v/>
      </c>
      <c r="Z781" s="300" t="str">
        <f t="shared" si="558"/>
        <v/>
      </c>
      <c r="AA781" s="303" t="str">
        <f t="shared" si="559"/>
        <v/>
      </c>
      <c r="AB781" s="300" t="str">
        <f t="shared" si="560"/>
        <v/>
      </c>
      <c r="AC781" s="300" t="str">
        <f t="shared" si="561"/>
        <v/>
      </c>
      <c r="AD781" s="300" t="str">
        <f t="shared" si="562"/>
        <v/>
      </c>
      <c r="AE781" s="192" t="str">
        <f t="shared" si="563"/>
        <v/>
      </c>
      <c r="AF781" s="192" t="str">
        <f t="shared" si="564"/>
        <v/>
      </c>
      <c r="AG781" s="192"/>
      <c r="AJ781" s="300" t="str">
        <f t="shared" si="565"/>
        <v/>
      </c>
      <c r="AK781" s="300" t="str">
        <f t="shared" si="566"/>
        <v/>
      </c>
      <c r="AL781" s="300" t="str">
        <f t="shared" si="567"/>
        <v>бла</v>
      </c>
      <c r="AM781" s="300" t="str">
        <f t="shared" si="568"/>
        <v/>
      </c>
      <c r="AN781" s="300" t="str">
        <f t="shared" si="569"/>
        <v/>
      </c>
      <c r="AO781" s="300" t="str">
        <f t="shared" si="570"/>
        <v/>
      </c>
      <c r="AP781" s="300" t="str">
        <f t="shared" si="571"/>
        <v/>
      </c>
      <c r="AQ781" s="300" t="str">
        <f t="shared" si="572"/>
        <v/>
      </c>
      <c r="AR781" s="306" t="str">
        <f t="shared" si="573"/>
        <v/>
      </c>
      <c r="AS781" s="300" t="str">
        <f t="shared" si="574"/>
        <v/>
      </c>
      <c r="AT781" s="300" t="str">
        <f t="shared" si="575"/>
        <v/>
      </c>
      <c r="AU781" s="192" t="str">
        <f t="shared" si="576"/>
        <v>бла</v>
      </c>
      <c r="AV781" s="192" t="str">
        <f t="shared" si="577"/>
        <v>бла91001422общпро</v>
      </c>
      <c r="AW781" s="191">
        <f t="shared" si="578"/>
        <v>0</v>
      </c>
      <c r="AX781" s="191">
        <f t="shared" si="579"/>
        <v>0</v>
      </c>
      <c r="AY781" s="191">
        <f t="shared" si="580"/>
        <v>0</v>
      </c>
      <c r="AZ781" s="191">
        <f t="shared" si="581"/>
        <v>0</v>
      </c>
      <c r="BA781" s="193">
        <f t="shared" si="582"/>
        <v>1</v>
      </c>
      <c r="BB781" s="193">
        <f t="shared" si="583"/>
        <v>1</v>
      </c>
      <c r="BC781" s="193">
        <f t="shared" si="584"/>
        <v>1</v>
      </c>
      <c r="BD781" s="191">
        <f t="shared" si="591"/>
        <v>0</v>
      </c>
      <c r="BE781" s="191">
        <f t="shared" si="585"/>
        <v>0</v>
      </c>
      <c r="BF781" s="210">
        <f t="shared" si="586"/>
        <v>0</v>
      </c>
      <c r="BG781" s="211">
        <f t="shared" si="587"/>
        <v>0</v>
      </c>
      <c r="BH781" s="289"/>
      <c r="BI781" s="289"/>
      <c r="BJ781" s="228"/>
      <c r="BK781" s="228"/>
      <c r="BL781" s="233" t="str">
        <f t="shared" si="588"/>
        <v>04</v>
      </c>
    </row>
    <row r="782" spans="1:64" ht="12" customHeight="1">
      <c r="A782" s="333" t="s">
        <v>692</v>
      </c>
      <c r="B782" s="381" t="s">
        <v>436</v>
      </c>
      <c r="C782" s="333" t="s">
        <v>664</v>
      </c>
      <c r="D782" s="381" t="s">
        <v>462</v>
      </c>
      <c r="E782" s="381" t="s">
        <v>1145</v>
      </c>
      <c r="F782" s="381" t="s">
        <v>586</v>
      </c>
      <c r="G782" s="381" t="s">
        <v>394</v>
      </c>
      <c r="H782" s="100" t="s">
        <v>653</v>
      </c>
      <c r="I782" s="381" t="s">
        <v>505</v>
      </c>
      <c r="J782" s="382">
        <v>150692.6</v>
      </c>
      <c r="K782" s="382">
        <v>56191.8</v>
      </c>
      <c r="L782" s="191" t="str">
        <f t="shared" ref="L782:L845" si="592">CONCATENATE(B782,C782,D782,E782,F782,G782,I782)</f>
        <v>910014220409365008001024422501</v>
      </c>
      <c r="M782" s="192">
        <f t="array" ref="M782">IF(COUNT(SEARCH(Удалить_Роспись_КВСР,$B782)*SEARCH(Удалить_Роспись_ПБС,$C782)*SEARCH(Удалить_Роспись_КФСР, $D782)*SEARCH(Удалить_Роспись_КЦСР,$E782)*SEARCH(Удалить_Роспись_КВР,$F782)*SEARCH(Удалить_Роспись_ЭК,$H782)*SEARCH(Удалить_Роспись_КР,$I782))&gt;0,0,1)</f>
        <v>1</v>
      </c>
      <c r="N782" s="192">
        <v>0</v>
      </c>
      <c r="O782" s="192" t="str">
        <f t="shared" ref="O782:O845" si="593">IF(OR($E782="263П001",$E782="092П000"),"атп","")</f>
        <v/>
      </c>
      <c r="P782" s="192" t="str">
        <f t="shared" si="589"/>
        <v/>
      </c>
      <c r="Q782" s="300" t="str">
        <f t="shared" ref="Q782:Q845" si="594">IF(OR($E782="282Д002",$E782="909Д000"),"инв","")</f>
        <v/>
      </c>
      <c r="R782" s="300" t="str">
        <f t="shared" ref="R782:R845" si="595">IF(OR($E782="2928006",$E782="4118004",$E782="909Ж000"),"зем","")</f>
        <v/>
      </c>
      <c r="S782" s="300" t="str">
        <f t="shared" ref="S782:S845" si="596">IF($D782="1001","пен","")</f>
        <v/>
      </c>
      <c r="T782" s="192" t="str">
        <f t="shared" ref="T782:T845" si="597">IF($E782="9018000","рез","")</f>
        <v/>
      </c>
      <c r="U782" s="303" t="str">
        <f t="shared" ref="U782:U845" si="598">IF(LEFT($E782,3)="795","рцп","")</f>
        <v/>
      </c>
      <c r="V782" s="300" t="str">
        <f t="shared" ref="V782:V845" si="599">IF(AND($B782="830",OR($E782="1038212",$E782="0358000",E782="0348223",E782="1018001",E782="1018210",E782="1038000",E782="0318202",E782="0368203",E782="0538001")),"мер","")</f>
        <v/>
      </c>
      <c r="W782" s="192" t="str">
        <f t="shared" ref="W782:W845" si="600">IF(AND($B782="806",$D782="0503"),"бла","")</f>
        <v/>
      </c>
      <c r="X782" s="303" t="str">
        <f t="shared" ref="X782:X845" si="601">IF(AND($B782="806",$E782="5058606"),"жил","")</f>
        <v/>
      </c>
      <c r="Y782" s="300" t="str">
        <f t="shared" ref="Y782:Y845" si="602">IF($D782="0107","выб","")</f>
        <v/>
      </c>
      <c r="Z782" s="300" t="str">
        <f t="shared" ref="Z782:Z845" si="603">IF($G782="251","меж","")</f>
        <v/>
      </c>
      <c r="AA782" s="303" t="str">
        <f t="shared" ref="AA782:AA845" si="604">IF($B782="800","кцп","")</f>
        <v/>
      </c>
      <c r="AB782" s="300" t="str">
        <f t="shared" ref="AB782:AB845" si="605">IF($F782="611","смз","")</f>
        <v/>
      </c>
      <c r="AC782" s="300" t="str">
        <f t="shared" ref="AC782:AC845" si="606">IF($D782="1301","дол","")</f>
        <v/>
      </c>
      <c r="AD782" s="300" t="str">
        <f t="shared" ref="AD782:AD845" si="607">IF($F782="612","сиц","")</f>
        <v/>
      </c>
      <c r="AE782" s="192" t="str">
        <f t="shared" ref="AE782:AE845" si="608">IF(AND($B782="890",$E782="9098000",F782="870"),"рсф","")</f>
        <v/>
      </c>
      <c r="AF782" s="192" t="str">
        <f t="shared" ref="AF782:AF845" si="609">IF(AND($F782="330",B782="806"),"поч","")</f>
        <v/>
      </c>
      <c r="AG782" s="192"/>
      <c r="AJ782" s="300" t="str">
        <f t="shared" ref="AJ782:AJ845" si="610">IF(AND(D782="0503",G782="223",OR(E782="2118002",E782="2218002",E782="2338004",E782="2718002",E782="2928002",E782="3018002",E782="3118002",E782="3218002",E782="3418002",E782="3658002",E782="3718002",E782="3818002",E782="3948001",E782="4118002",E782="4218002",E782="4218001",E782="4318002",E782="4418002",E782="4618002")),"осв","")</f>
        <v/>
      </c>
      <c r="AK782" s="300" t="str">
        <f t="shared" ref="AK782:AK845" si="611">IF($D782="0107","выб","")</f>
        <v/>
      </c>
      <c r="AL782" s="300" t="str">
        <f t="shared" ref="AL782:AL845" si="612">IF(OR($D782="0409",$D782="0503"),"бла","")</f>
        <v>бла</v>
      </c>
      <c r="AM782" s="300" t="str">
        <f t="shared" ref="AM782:AM845" si="613">IF($G782="251","меж","")</f>
        <v/>
      </c>
      <c r="AN782" s="300" t="str">
        <f t="shared" ref="AN782:AN845" si="614">IF($D782="0501","жил","")</f>
        <v/>
      </c>
      <c r="AO782" s="300" t="str">
        <f t="shared" ref="AO782:AO845" si="615">IF($D782="1101","физ","")</f>
        <v/>
      </c>
      <c r="AP782" s="300" t="str">
        <f t="shared" ref="AP782:AP845" si="616">IF($D782="0408","тра","")</f>
        <v/>
      </c>
      <c r="AQ782" s="300" t="str">
        <f t="shared" ref="AQ782:AQ845" si="617">IF($D782="1001","пен","")</f>
        <v/>
      </c>
      <c r="AR782" s="306" t="str">
        <f t="shared" ref="AR782:AR845" si="618">IF(LEFT($E782,3)="795","рцп","")</f>
        <v/>
      </c>
      <c r="AS782" s="300" t="str">
        <f t="shared" ref="AS782:AS845" si="619">IF($F782="611","смз","")</f>
        <v/>
      </c>
      <c r="AT782" s="300" t="str">
        <f t="shared" ref="AT782:AT845" si="620">IF($F782="612","сиц","")</f>
        <v/>
      </c>
      <c r="AU782" s="192" t="str">
        <f t="shared" ref="AU782:AU845" si="621">IF(LEFT(B782,1)="9",LEFT(CONCATENATE(AJ782,AK782,AL782,AM782,AN782,AP782,AQ782,AR782,AS782,AT782,AO782,"рбс"),3),LEFT(CONCATENATE(O782,P782,Q782,R782,S782,T782,U782,V782,W782,X782,Y782,Z782,AA782,AB782,AC782,AD782,AE782,AF782,"рбс"),3))</f>
        <v>бла</v>
      </c>
      <c r="AV782" s="192" t="str">
        <f t="shared" ref="AV782:AV845" si="622">CONCATENATE(AU782,B782,IF(C782="ЦП270","ЦП273",IF(AND(C782="ЦС300",LEFT(E782,3)="440"),"ЦС306",IF(AND(C782="ЦУ340",LEFT(E782,3)="440"),"ЦУ347",C782))),IF(ISNA(VLOOKUP(F782,спр_Платные,1,FALSE)),"общ","пла"),VLOOKUP(G782,спр_Индексации_ЭКР,3,FALSE))</f>
        <v>бла91001422общпро</v>
      </c>
      <c r="AW782" s="191">
        <f t="shared" ref="AW782:AW845" si="623">J782*$M782</f>
        <v>150692.6</v>
      </c>
      <c r="AX782" s="191">
        <f t="shared" ref="AX782:AX845" si="624">K782*$M782</f>
        <v>56191.8</v>
      </c>
      <c r="AY782" s="191">
        <f t="shared" ref="AY782:AY845" si="625">J782*$N782</f>
        <v>0</v>
      </c>
      <c r="AZ782" s="191">
        <f t="shared" ref="AZ782:AZ845" si="626">K782*$N782</f>
        <v>0</v>
      </c>
      <c r="BA782" s="193">
        <f t="shared" ref="BA782:BA845" si="627">VLOOKUP(G782,спр_Индексации_ЭКР,2,FALSE)</f>
        <v>1</v>
      </c>
      <c r="BB782" s="193">
        <f t="shared" ref="BB782:BB845" si="628">VLOOKUP(G782,спр_Индексации_ЭКР,4,FALSE)</f>
        <v>1</v>
      </c>
      <c r="BC782" s="193">
        <f t="shared" ref="BC782:BC845" si="629">VLOOKUP(G782,спр_Индексации_ЭКР,5,FALSE)</f>
        <v>1</v>
      </c>
      <c r="BD782" s="191">
        <f t="shared" si="591"/>
        <v>0</v>
      </c>
      <c r="BE782" s="191">
        <f t="shared" ref="BE782:BE845" si="630">AZ782*$BA782</f>
        <v>0</v>
      </c>
      <c r="BF782" s="210">
        <f t="shared" ref="BF782:BF845" si="631">BD782*BB782</f>
        <v>0</v>
      </c>
      <c r="BG782" s="211">
        <f t="shared" ref="BG782:BG845" si="632">BF782*BC782</f>
        <v>0</v>
      </c>
      <c r="BH782" s="289"/>
      <c r="BI782" s="289"/>
      <c r="BJ782" s="228"/>
      <c r="BK782" s="228"/>
      <c r="BL782" s="233" t="str">
        <f t="shared" ref="BL782:BL845" si="633">IF(LEFT(B782,1)="9",LEFT(D782,2),"")</f>
        <v>04</v>
      </c>
    </row>
    <row r="783" spans="1:64" ht="12" customHeight="1">
      <c r="A783" s="333" t="s">
        <v>692</v>
      </c>
      <c r="B783" s="381" t="s">
        <v>436</v>
      </c>
      <c r="C783" s="333" t="s">
        <v>664</v>
      </c>
      <c r="D783" s="381" t="s">
        <v>462</v>
      </c>
      <c r="E783" s="381" t="s">
        <v>1145</v>
      </c>
      <c r="F783" s="381" t="s">
        <v>586</v>
      </c>
      <c r="G783" s="381" t="s">
        <v>389</v>
      </c>
      <c r="H783" s="100" t="s">
        <v>653</v>
      </c>
      <c r="I783" s="381" t="s">
        <v>505</v>
      </c>
      <c r="J783" s="382">
        <v>199998</v>
      </c>
      <c r="K783" s="382">
        <v>199998</v>
      </c>
      <c r="L783" s="191" t="str">
        <f t="shared" si="592"/>
        <v>910014220409365008001024422601</v>
      </c>
      <c r="M783" s="192">
        <f t="array" ref="M783">IF(COUNT(SEARCH(Удалить_Роспись_КВСР,$B783)*SEARCH(Удалить_Роспись_ПБС,$C783)*SEARCH(Удалить_Роспись_КФСР, $D783)*SEARCH(Удалить_Роспись_КЦСР,$E783)*SEARCH(Удалить_Роспись_КВР,$F783)*SEARCH(Удалить_Роспись_ЭК,$H783)*SEARCH(Удалить_Роспись_КР,$I783))&gt;0,0,1)</f>
        <v>1</v>
      </c>
      <c r="N783" s="192">
        <v>0</v>
      </c>
      <c r="O783" s="192" t="str">
        <f t="shared" si="593"/>
        <v/>
      </c>
      <c r="P783" s="192" t="str">
        <f t="shared" si="589"/>
        <v/>
      </c>
      <c r="Q783" s="300" t="str">
        <f t="shared" si="594"/>
        <v/>
      </c>
      <c r="R783" s="300" t="str">
        <f t="shared" si="595"/>
        <v/>
      </c>
      <c r="S783" s="300" t="str">
        <f t="shared" si="596"/>
        <v/>
      </c>
      <c r="T783" s="192" t="str">
        <f t="shared" si="597"/>
        <v/>
      </c>
      <c r="U783" s="303" t="str">
        <f t="shared" si="598"/>
        <v/>
      </c>
      <c r="V783" s="300" t="str">
        <f t="shared" si="599"/>
        <v/>
      </c>
      <c r="W783" s="192" t="str">
        <f t="shared" si="600"/>
        <v/>
      </c>
      <c r="X783" s="303" t="str">
        <f t="shared" si="601"/>
        <v/>
      </c>
      <c r="Y783" s="300" t="str">
        <f t="shared" si="602"/>
        <v/>
      </c>
      <c r="Z783" s="300" t="str">
        <f t="shared" si="603"/>
        <v/>
      </c>
      <c r="AA783" s="303" t="str">
        <f t="shared" si="604"/>
        <v/>
      </c>
      <c r="AB783" s="300" t="str">
        <f t="shared" si="605"/>
        <v/>
      </c>
      <c r="AC783" s="300" t="str">
        <f t="shared" si="606"/>
        <v/>
      </c>
      <c r="AD783" s="300" t="str">
        <f t="shared" si="607"/>
        <v/>
      </c>
      <c r="AE783" s="192" t="str">
        <f t="shared" si="608"/>
        <v/>
      </c>
      <c r="AF783" s="192" t="str">
        <f t="shared" si="609"/>
        <v/>
      </c>
      <c r="AG783" s="192"/>
      <c r="AJ783" s="300" t="str">
        <f t="shared" si="610"/>
        <v/>
      </c>
      <c r="AK783" s="300" t="str">
        <f t="shared" si="611"/>
        <v/>
      </c>
      <c r="AL783" s="300" t="str">
        <f t="shared" si="612"/>
        <v>бла</v>
      </c>
      <c r="AM783" s="300" t="str">
        <f t="shared" si="613"/>
        <v/>
      </c>
      <c r="AN783" s="300" t="str">
        <f t="shared" si="614"/>
        <v/>
      </c>
      <c r="AO783" s="300" t="str">
        <f t="shared" si="615"/>
        <v/>
      </c>
      <c r="AP783" s="300" t="str">
        <f t="shared" si="616"/>
        <v/>
      </c>
      <c r="AQ783" s="300" t="str">
        <f t="shared" si="617"/>
        <v/>
      </c>
      <c r="AR783" s="306" t="str">
        <f t="shared" si="618"/>
        <v/>
      </c>
      <c r="AS783" s="300" t="str">
        <f t="shared" si="619"/>
        <v/>
      </c>
      <c r="AT783" s="300" t="str">
        <f t="shared" si="620"/>
        <v/>
      </c>
      <c r="AU783" s="192" t="str">
        <f t="shared" si="621"/>
        <v>бла</v>
      </c>
      <c r="AV783" s="192" t="str">
        <f t="shared" si="622"/>
        <v>бла91001422общпро</v>
      </c>
      <c r="AW783" s="191">
        <f t="shared" si="623"/>
        <v>199998</v>
      </c>
      <c r="AX783" s="191">
        <f t="shared" si="624"/>
        <v>199998</v>
      </c>
      <c r="AY783" s="191">
        <f t="shared" si="625"/>
        <v>0</v>
      </c>
      <c r="AZ783" s="191">
        <f t="shared" si="626"/>
        <v>0</v>
      </c>
      <c r="BA783" s="193">
        <f t="shared" si="627"/>
        <v>1</v>
      </c>
      <c r="BB783" s="193">
        <f t="shared" si="628"/>
        <v>1</v>
      </c>
      <c r="BC783" s="193">
        <f t="shared" si="629"/>
        <v>1</v>
      </c>
      <c r="BD783" s="191">
        <f t="shared" si="591"/>
        <v>0</v>
      </c>
      <c r="BE783" s="191">
        <f t="shared" si="630"/>
        <v>0</v>
      </c>
      <c r="BF783" s="210">
        <f t="shared" si="631"/>
        <v>0</v>
      </c>
      <c r="BG783" s="211">
        <f t="shared" si="632"/>
        <v>0</v>
      </c>
      <c r="BH783" s="289"/>
      <c r="BI783" s="289"/>
      <c r="BJ783" s="228"/>
      <c r="BK783" s="228"/>
      <c r="BL783" s="233" t="str">
        <f t="shared" si="633"/>
        <v>04</v>
      </c>
    </row>
    <row r="784" spans="1:64" ht="12" customHeight="1">
      <c r="A784" s="333" t="s">
        <v>692</v>
      </c>
      <c r="B784" s="381" t="s">
        <v>436</v>
      </c>
      <c r="C784" s="333" t="s">
        <v>664</v>
      </c>
      <c r="D784" s="381" t="s">
        <v>462</v>
      </c>
      <c r="E784" s="381" t="s">
        <v>1145</v>
      </c>
      <c r="F784" s="381" t="s">
        <v>586</v>
      </c>
      <c r="G784" s="381" t="s">
        <v>397</v>
      </c>
      <c r="H784" s="100" t="s">
        <v>653</v>
      </c>
      <c r="I784" s="381" t="s">
        <v>505</v>
      </c>
      <c r="J784" s="382">
        <v>85500</v>
      </c>
      <c r="K784" s="382">
        <v>0</v>
      </c>
      <c r="L784" s="191" t="str">
        <f t="shared" si="592"/>
        <v>910014220409365008001024434001</v>
      </c>
      <c r="M784" s="192">
        <f t="array" ref="M784">IF(COUNT(SEARCH(Удалить_Роспись_КВСР,$B784)*SEARCH(Удалить_Роспись_ПБС,$C784)*SEARCH(Удалить_Роспись_КФСР, $D784)*SEARCH(Удалить_Роспись_КЦСР,$E784)*SEARCH(Удалить_Роспись_КВР,$F784)*SEARCH(Удалить_Роспись_ЭК,$H784)*SEARCH(Удалить_Роспись_КР,$I784))&gt;0,0,1)</f>
        <v>1</v>
      </c>
      <c r="N784" s="192">
        <v>0</v>
      </c>
      <c r="O784" s="192" t="str">
        <f t="shared" si="593"/>
        <v/>
      </c>
      <c r="P784" s="192" t="str">
        <f t="shared" si="589"/>
        <v/>
      </c>
      <c r="Q784" s="300" t="str">
        <f t="shared" si="594"/>
        <v/>
      </c>
      <c r="R784" s="300" t="str">
        <f t="shared" si="595"/>
        <v/>
      </c>
      <c r="S784" s="300" t="str">
        <f t="shared" si="596"/>
        <v/>
      </c>
      <c r="T784" s="192" t="str">
        <f t="shared" si="597"/>
        <v/>
      </c>
      <c r="U784" s="303" t="str">
        <f t="shared" si="598"/>
        <v/>
      </c>
      <c r="V784" s="300" t="str">
        <f t="shared" si="599"/>
        <v/>
      </c>
      <c r="W784" s="192" t="str">
        <f t="shared" si="600"/>
        <v/>
      </c>
      <c r="X784" s="303" t="str">
        <f t="shared" si="601"/>
        <v/>
      </c>
      <c r="Y784" s="300" t="str">
        <f t="shared" si="602"/>
        <v/>
      </c>
      <c r="Z784" s="300" t="str">
        <f t="shared" si="603"/>
        <v/>
      </c>
      <c r="AA784" s="303" t="str">
        <f t="shared" si="604"/>
        <v/>
      </c>
      <c r="AB784" s="300" t="str">
        <f t="shared" si="605"/>
        <v/>
      </c>
      <c r="AC784" s="300" t="str">
        <f t="shared" si="606"/>
        <v/>
      </c>
      <c r="AD784" s="300" t="str">
        <f t="shared" si="607"/>
        <v/>
      </c>
      <c r="AE784" s="192" t="str">
        <f t="shared" si="608"/>
        <v/>
      </c>
      <c r="AF784" s="192" t="str">
        <f t="shared" si="609"/>
        <v/>
      </c>
      <c r="AG784" s="192"/>
      <c r="AJ784" s="300" t="str">
        <f t="shared" si="610"/>
        <v/>
      </c>
      <c r="AK784" s="300" t="str">
        <f t="shared" si="611"/>
        <v/>
      </c>
      <c r="AL784" s="300" t="str">
        <f t="shared" si="612"/>
        <v>бла</v>
      </c>
      <c r="AM784" s="300" t="str">
        <f t="shared" si="613"/>
        <v/>
      </c>
      <c r="AN784" s="300" t="str">
        <f t="shared" si="614"/>
        <v/>
      </c>
      <c r="AO784" s="300" t="str">
        <f t="shared" si="615"/>
        <v/>
      </c>
      <c r="AP784" s="300" t="str">
        <f t="shared" si="616"/>
        <v/>
      </c>
      <c r="AQ784" s="300" t="str">
        <f t="shared" si="617"/>
        <v/>
      </c>
      <c r="AR784" s="306" t="str">
        <f t="shared" si="618"/>
        <v/>
      </c>
      <c r="AS784" s="300" t="str">
        <f t="shared" si="619"/>
        <v/>
      </c>
      <c r="AT784" s="300" t="str">
        <f t="shared" si="620"/>
        <v/>
      </c>
      <c r="AU784" s="192" t="str">
        <f t="shared" si="621"/>
        <v>бла</v>
      </c>
      <c r="AV784" s="192" t="str">
        <f t="shared" si="622"/>
        <v>бла91001422общпро</v>
      </c>
      <c r="AW784" s="191">
        <f t="shared" si="623"/>
        <v>85500</v>
      </c>
      <c r="AX784" s="191">
        <f t="shared" si="624"/>
        <v>0</v>
      </c>
      <c r="AY784" s="191">
        <f t="shared" si="625"/>
        <v>0</v>
      </c>
      <c r="AZ784" s="191">
        <f t="shared" si="626"/>
        <v>0</v>
      </c>
      <c r="BA784" s="193">
        <f t="shared" si="627"/>
        <v>1</v>
      </c>
      <c r="BB784" s="193">
        <f t="shared" si="628"/>
        <v>1</v>
      </c>
      <c r="BC784" s="193">
        <f t="shared" si="629"/>
        <v>1</v>
      </c>
      <c r="BD784" s="191">
        <f t="shared" si="591"/>
        <v>0</v>
      </c>
      <c r="BE784" s="191">
        <f t="shared" si="630"/>
        <v>0</v>
      </c>
      <c r="BF784" s="210">
        <f t="shared" si="631"/>
        <v>0</v>
      </c>
      <c r="BG784" s="211">
        <f t="shared" si="632"/>
        <v>0</v>
      </c>
      <c r="BH784" s="289"/>
      <c r="BI784" s="289"/>
      <c r="BJ784" s="228"/>
      <c r="BK784" s="228"/>
      <c r="BL784" s="233" t="str">
        <f t="shared" si="633"/>
        <v>04</v>
      </c>
    </row>
    <row r="785" spans="1:64" ht="12" customHeight="1">
      <c r="A785" s="333" t="s">
        <v>692</v>
      </c>
      <c r="B785" s="381" t="s">
        <v>436</v>
      </c>
      <c r="C785" s="333" t="s">
        <v>664</v>
      </c>
      <c r="D785" s="381" t="s">
        <v>462</v>
      </c>
      <c r="E785" s="381" t="s">
        <v>1146</v>
      </c>
      <c r="F785" s="381" t="s">
        <v>586</v>
      </c>
      <c r="G785" s="381" t="s">
        <v>394</v>
      </c>
      <c r="H785" s="100" t="s">
        <v>653</v>
      </c>
      <c r="I785" s="381" t="s">
        <v>505</v>
      </c>
      <c r="J785" s="382">
        <v>14500</v>
      </c>
      <c r="K785" s="382">
        <v>1500</v>
      </c>
      <c r="L785" s="191" t="str">
        <f t="shared" si="592"/>
        <v>91001422040936500S393024422501</v>
      </c>
      <c r="M785" s="192">
        <f t="array" ref="M785">IF(COUNT(SEARCH(Удалить_Роспись_КВСР,$B785)*SEARCH(Удалить_Роспись_ПБС,$C785)*SEARCH(Удалить_Роспись_КФСР, $D785)*SEARCH(Удалить_Роспись_КЦСР,$E785)*SEARCH(Удалить_Роспись_КВР,$F785)*SEARCH(Удалить_Роспись_ЭК,$H785)*SEARCH(Удалить_Роспись_КР,$I785))&gt;0,0,1)</f>
        <v>0</v>
      </c>
      <c r="N785" s="192">
        <v>0</v>
      </c>
      <c r="O785" s="192" t="str">
        <f t="shared" si="593"/>
        <v/>
      </c>
      <c r="P785" s="192" t="str">
        <f t="shared" si="589"/>
        <v/>
      </c>
      <c r="Q785" s="300" t="str">
        <f t="shared" si="594"/>
        <v/>
      </c>
      <c r="R785" s="300" t="str">
        <f t="shared" si="595"/>
        <v/>
      </c>
      <c r="S785" s="300" t="str">
        <f t="shared" si="596"/>
        <v/>
      </c>
      <c r="T785" s="192" t="str">
        <f t="shared" si="597"/>
        <v/>
      </c>
      <c r="U785" s="303" t="str">
        <f t="shared" si="598"/>
        <v/>
      </c>
      <c r="V785" s="300" t="str">
        <f t="shared" si="599"/>
        <v/>
      </c>
      <c r="W785" s="192" t="str">
        <f t="shared" si="600"/>
        <v/>
      </c>
      <c r="X785" s="303" t="str">
        <f t="shared" si="601"/>
        <v/>
      </c>
      <c r="Y785" s="300" t="str">
        <f t="shared" si="602"/>
        <v/>
      </c>
      <c r="Z785" s="300" t="str">
        <f t="shared" si="603"/>
        <v/>
      </c>
      <c r="AA785" s="303" t="str">
        <f t="shared" si="604"/>
        <v/>
      </c>
      <c r="AB785" s="300" t="str">
        <f t="shared" si="605"/>
        <v/>
      </c>
      <c r="AC785" s="300" t="str">
        <f t="shared" si="606"/>
        <v/>
      </c>
      <c r="AD785" s="300" t="str">
        <f t="shared" si="607"/>
        <v/>
      </c>
      <c r="AE785" s="192" t="str">
        <f t="shared" si="608"/>
        <v/>
      </c>
      <c r="AF785" s="192" t="str">
        <f t="shared" si="609"/>
        <v/>
      </c>
      <c r="AG785" s="192"/>
      <c r="AJ785" s="300" t="str">
        <f t="shared" si="610"/>
        <v/>
      </c>
      <c r="AK785" s="300" t="str">
        <f t="shared" si="611"/>
        <v/>
      </c>
      <c r="AL785" s="300" t="str">
        <f t="shared" si="612"/>
        <v>бла</v>
      </c>
      <c r="AM785" s="300" t="str">
        <f t="shared" si="613"/>
        <v/>
      </c>
      <c r="AN785" s="300" t="str">
        <f t="shared" si="614"/>
        <v/>
      </c>
      <c r="AO785" s="300" t="str">
        <f t="shared" si="615"/>
        <v/>
      </c>
      <c r="AP785" s="300" t="str">
        <f t="shared" si="616"/>
        <v/>
      </c>
      <c r="AQ785" s="300" t="str">
        <f t="shared" si="617"/>
        <v/>
      </c>
      <c r="AR785" s="306" t="str">
        <f t="shared" si="618"/>
        <v/>
      </c>
      <c r="AS785" s="300" t="str">
        <f t="shared" si="619"/>
        <v/>
      </c>
      <c r="AT785" s="300" t="str">
        <f t="shared" si="620"/>
        <v/>
      </c>
      <c r="AU785" s="192" t="str">
        <f t="shared" si="621"/>
        <v>бла</v>
      </c>
      <c r="AV785" s="192" t="str">
        <f t="shared" si="622"/>
        <v>бла91001422общпро</v>
      </c>
      <c r="AW785" s="191">
        <f t="shared" si="623"/>
        <v>0</v>
      </c>
      <c r="AX785" s="191">
        <f t="shared" si="624"/>
        <v>0</v>
      </c>
      <c r="AY785" s="191">
        <f t="shared" si="625"/>
        <v>0</v>
      </c>
      <c r="AZ785" s="191">
        <f t="shared" si="626"/>
        <v>0</v>
      </c>
      <c r="BA785" s="193">
        <f t="shared" si="627"/>
        <v>1</v>
      </c>
      <c r="BB785" s="193">
        <f t="shared" si="628"/>
        <v>1</v>
      </c>
      <c r="BC785" s="193">
        <f t="shared" si="629"/>
        <v>1</v>
      </c>
      <c r="BD785" s="191">
        <f t="shared" si="591"/>
        <v>0</v>
      </c>
      <c r="BE785" s="191">
        <f t="shared" si="630"/>
        <v>0</v>
      </c>
      <c r="BF785" s="210">
        <f t="shared" si="631"/>
        <v>0</v>
      </c>
      <c r="BG785" s="211">
        <f t="shared" si="632"/>
        <v>0</v>
      </c>
      <c r="BH785" s="289"/>
      <c r="BI785" s="289"/>
      <c r="BJ785" s="228"/>
      <c r="BK785" s="228"/>
      <c r="BL785" s="233" t="str">
        <f t="shared" si="633"/>
        <v>04</v>
      </c>
    </row>
    <row r="786" spans="1:64" ht="12" customHeight="1">
      <c r="A786" s="333" t="s">
        <v>692</v>
      </c>
      <c r="B786" s="381" t="s">
        <v>436</v>
      </c>
      <c r="C786" s="333" t="s">
        <v>664</v>
      </c>
      <c r="D786" s="381" t="s">
        <v>462</v>
      </c>
      <c r="E786" s="381" t="s">
        <v>1147</v>
      </c>
      <c r="F786" s="381" t="s">
        <v>586</v>
      </c>
      <c r="G786" s="381" t="s">
        <v>397</v>
      </c>
      <c r="H786" s="100" t="s">
        <v>653</v>
      </c>
      <c r="I786" s="381" t="s">
        <v>505</v>
      </c>
      <c r="J786" s="382">
        <v>50000</v>
      </c>
      <c r="K786" s="382">
        <v>0</v>
      </c>
      <c r="L786" s="191" t="str">
        <f t="shared" si="592"/>
        <v>91001422040936500S741024434001</v>
      </c>
      <c r="M786" s="192">
        <f t="array" ref="M786">IF(COUNT(SEARCH(Удалить_Роспись_КВСР,$B786)*SEARCH(Удалить_Роспись_ПБС,$C786)*SEARCH(Удалить_Роспись_КФСР, $D786)*SEARCH(Удалить_Роспись_КЦСР,$E786)*SEARCH(Удалить_Роспись_КВР,$F786)*SEARCH(Удалить_Роспись_ЭК,$H786)*SEARCH(Удалить_Роспись_КР,$I786))&gt;0,0,1)</f>
        <v>0</v>
      </c>
      <c r="N786" s="192">
        <v>0</v>
      </c>
      <c r="O786" s="192" t="str">
        <f t="shared" si="593"/>
        <v/>
      </c>
      <c r="P786" s="192" t="str">
        <f t="shared" si="589"/>
        <v/>
      </c>
      <c r="Q786" s="300" t="str">
        <f t="shared" si="594"/>
        <v/>
      </c>
      <c r="R786" s="300" t="str">
        <f t="shared" si="595"/>
        <v/>
      </c>
      <c r="S786" s="300" t="str">
        <f t="shared" si="596"/>
        <v/>
      </c>
      <c r="T786" s="192" t="str">
        <f t="shared" si="597"/>
        <v/>
      </c>
      <c r="U786" s="303" t="str">
        <f t="shared" si="598"/>
        <v/>
      </c>
      <c r="V786" s="300" t="str">
        <f t="shared" si="599"/>
        <v/>
      </c>
      <c r="W786" s="192" t="str">
        <f t="shared" si="600"/>
        <v/>
      </c>
      <c r="X786" s="303" t="str">
        <f t="shared" si="601"/>
        <v/>
      </c>
      <c r="Y786" s="300" t="str">
        <f t="shared" si="602"/>
        <v/>
      </c>
      <c r="Z786" s="300" t="str">
        <f t="shared" si="603"/>
        <v/>
      </c>
      <c r="AA786" s="303" t="str">
        <f t="shared" si="604"/>
        <v/>
      </c>
      <c r="AB786" s="300" t="str">
        <f t="shared" si="605"/>
        <v/>
      </c>
      <c r="AC786" s="300" t="str">
        <f t="shared" si="606"/>
        <v/>
      </c>
      <c r="AD786" s="300" t="str">
        <f t="shared" si="607"/>
        <v/>
      </c>
      <c r="AE786" s="192" t="str">
        <f t="shared" si="608"/>
        <v/>
      </c>
      <c r="AF786" s="192" t="str">
        <f t="shared" si="609"/>
        <v/>
      </c>
      <c r="AG786" s="192"/>
      <c r="AJ786" s="300" t="str">
        <f t="shared" si="610"/>
        <v/>
      </c>
      <c r="AK786" s="300" t="str">
        <f t="shared" si="611"/>
        <v/>
      </c>
      <c r="AL786" s="300" t="str">
        <f t="shared" si="612"/>
        <v>бла</v>
      </c>
      <c r="AM786" s="300" t="str">
        <f t="shared" si="613"/>
        <v/>
      </c>
      <c r="AN786" s="300" t="str">
        <f t="shared" si="614"/>
        <v/>
      </c>
      <c r="AO786" s="300" t="str">
        <f t="shared" si="615"/>
        <v/>
      </c>
      <c r="AP786" s="300" t="str">
        <f t="shared" si="616"/>
        <v/>
      </c>
      <c r="AQ786" s="300" t="str">
        <f t="shared" si="617"/>
        <v/>
      </c>
      <c r="AR786" s="306" t="str">
        <f t="shared" si="618"/>
        <v/>
      </c>
      <c r="AS786" s="300" t="str">
        <f t="shared" si="619"/>
        <v/>
      </c>
      <c r="AT786" s="300" t="str">
        <f t="shared" si="620"/>
        <v/>
      </c>
      <c r="AU786" s="192" t="str">
        <f t="shared" si="621"/>
        <v>бла</v>
      </c>
      <c r="AV786" s="192" t="str">
        <f t="shared" si="622"/>
        <v>бла91001422общпро</v>
      </c>
      <c r="AW786" s="191">
        <f t="shared" si="623"/>
        <v>0</v>
      </c>
      <c r="AX786" s="191">
        <f t="shared" si="624"/>
        <v>0</v>
      </c>
      <c r="AY786" s="191">
        <f t="shared" si="625"/>
        <v>0</v>
      </c>
      <c r="AZ786" s="191">
        <f t="shared" si="626"/>
        <v>0</v>
      </c>
      <c r="BA786" s="193">
        <f t="shared" si="627"/>
        <v>1</v>
      </c>
      <c r="BB786" s="193">
        <f t="shared" si="628"/>
        <v>1</v>
      </c>
      <c r="BC786" s="193">
        <f t="shared" si="629"/>
        <v>1</v>
      </c>
      <c r="BD786" s="191">
        <f t="shared" si="591"/>
        <v>0</v>
      </c>
      <c r="BE786" s="191">
        <f t="shared" si="630"/>
        <v>0</v>
      </c>
      <c r="BF786" s="210">
        <f t="shared" si="631"/>
        <v>0</v>
      </c>
      <c r="BG786" s="211">
        <f t="shared" si="632"/>
        <v>0</v>
      </c>
      <c r="BH786" s="289"/>
      <c r="BI786" s="289"/>
      <c r="BJ786" s="228"/>
      <c r="BK786" s="228"/>
      <c r="BL786" s="233" t="str">
        <f t="shared" si="633"/>
        <v>04</v>
      </c>
    </row>
    <row r="787" spans="1:64" ht="12" customHeight="1">
      <c r="A787" s="333" t="s">
        <v>692</v>
      </c>
      <c r="B787" s="381" t="s">
        <v>436</v>
      </c>
      <c r="C787" s="333" t="s">
        <v>664</v>
      </c>
      <c r="D787" s="381" t="s">
        <v>403</v>
      </c>
      <c r="E787" s="381" t="s">
        <v>1148</v>
      </c>
      <c r="F787" s="381" t="s">
        <v>586</v>
      </c>
      <c r="G787" s="381" t="s">
        <v>394</v>
      </c>
      <c r="H787" s="100" t="s">
        <v>653</v>
      </c>
      <c r="I787" s="381" t="s">
        <v>505</v>
      </c>
      <c r="J787" s="382">
        <v>200000</v>
      </c>
      <c r="K787" s="382">
        <v>0</v>
      </c>
      <c r="L787" s="191" t="str">
        <f t="shared" si="592"/>
        <v>910014220501364008000024422501</v>
      </c>
      <c r="M787" s="192">
        <f t="array" ref="M787">IF(COUNT(SEARCH(Удалить_Роспись_КВСР,$B787)*SEARCH(Удалить_Роспись_ПБС,$C787)*SEARCH(Удалить_Роспись_КФСР, $D787)*SEARCH(Удалить_Роспись_КЦСР,$E787)*SEARCH(Удалить_Роспись_КВР,$F787)*SEARCH(Удалить_Роспись_ЭК,$H787)*SEARCH(Удалить_Роспись_КР,$I787))&gt;0,0,1)</f>
        <v>1</v>
      </c>
      <c r="N787" s="192">
        <v>0</v>
      </c>
      <c r="O787" s="192" t="str">
        <f t="shared" si="593"/>
        <v/>
      </c>
      <c r="P787" s="192" t="str">
        <f t="shared" si="589"/>
        <v/>
      </c>
      <c r="Q787" s="300" t="str">
        <f t="shared" si="594"/>
        <v/>
      </c>
      <c r="R787" s="300" t="str">
        <f t="shared" si="595"/>
        <v/>
      </c>
      <c r="S787" s="300" t="str">
        <f t="shared" si="596"/>
        <v/>
      </c>
      <c r="T787" s="192" t="str">
        <f t="shared" si="597"/>
        <v/>
      </c>
      <c r="U787" s="303" t="str">
        <f t="shared" si="598"/>
        <v/>
      </c>
      <c r="V787" s="300" t="str">
        <f t="shared" si="599"/>
        <v/>
      </c>
      <c r="W787" s="192" t="str">
        <f t="shared" si="600"/>
        <v/>
      </c>
      <c r="X787" s="303" t="str">
        <f t="shared" si="601"/>
        <v/>
      </c>
      <c r="Y787" s="300" t="str">
        <f t="shared" si="602"/>
        <v/>
      </c>
      <c r="Z787" s="300" t="str">
        <f t="shared" si="603"/>
        <v/>
      </c>
      <c r="AA787" s="303" t="str">
        <f t="shared" si="604"/>
        <v/>
      </c>
      <c r="AB787" s="300" t="str">
        <f t="shared" si="605"/>
        <v/>
      </c>
      <c r="AC787" s="300" t="str">
        <f t="shared" si="606"/>
        <v/>
      </c>
      <c r="AD787" s="300" t="str">
        <f t="shared" si="607"/>
        <v/>
      </c>
      <c r="AE787" s="192" t="str">
        <f t="shared" si="608"/>
        <v/>
      </c>
      <c r="AF787" s="192" t="str">
        <f t="shared" si="609"/>
        <v/>
      </c>
      <c r="AG787" s="192"/>
      <c r="AJ787" s="300" t="str">
        <f t="shared" si="610"/>
        <v/>
      </c>
      <c r="AK787" s="300" t="str">
        <f t="shared" si="611"/>
        <v/>
      </c>
      <c r="AL787" s="300" t="str">
        <f t="shared" si="612"/>
        <v/>
      </c>
      <c r="AM787" s="300" t="str">
        <f t="shared" si="613"/>
        <v/>
      </c>
      <c r="AN787" s="300" t="str">
        <f t="shared" si="614"/>
        <v>жил</v>
      </c>
      <c r="AO787" s="300" t="str">
        <f t="shared" si="615"/>
        <v/>
      </c>
      <c r="AP787" s="300" t="str">
        <f t="shared" si="616"/>
        <v/>
      </c>
      <c r="AQ787" s="300" t="str">
        <f t="shared" si="617"/>
        <v/>
      </c>
      <c r="AR787" s="306" t="str">
        <f t="shared" si="618"/>
        <v/>
      </c>
      <c r="AS787" s="300" t="str">
        <f t="shared" si="619"/>
        <v/>
      </c>
      <c r="AT787" s="300" t="str">
        <f t="shared" si="620"/>
        <v/>
      </c>
      <c r="AU787" s="192" t="str">
        <f t="shared" si="621"/>
        <v>жил</v>
      </c>
      <c r="AV787" s="192" t="str">
        <f t="shared" si="622"/>
        <v>жил91001422общпро</v>
      </c>
      <c r="AW787" s="191">
        <f t="shared" si="623"/>
        <v>200000</v>
      </c>
      <c r="AX787" s="191">
        <f t="shared" si="624"/>
        <v>0</v>
      </c>
      <c r="AY787" s="191">
        <f t="shared" si="625"/>
        <v>0</v>
      </c>
      <c r="AZ787" s="191">
        <f t="shared" si="626"/>
        <v>0</v>
      </c>
      <c r="BA787" s="193">
        <f t="shared" si="627"/>
        <v>1</v>
      </c>
      <c r="BB787" s="193">
        <f t="shared" si="628"/>
        <v>1</v>
      </c>
      <c r="BC787" s="193">
        <f t="shared" si="629"/>
        <v>1</v>
      </c>
      <c r="BD787" s="191">
        <f t="shared" si="591"/>
        <v>0</v>
      </c>
      <c r="BE787" s="191">
        <f t="shared" si="630"/>
        <v>0</v>
      </c>
      <c r="BF787" s="210">
        <f t="shared" si="631"/>
        <v>0</v>
      </c>
      <c r="BG787" s="211">
        <f t="shared" si="632"/>
        <v>0</v>
      </c>
      <c r="BH787" s="289"/>
      <c r="BI787" s="289"/>
      <c r="BJ787" s="228"/>
      <c r="BK787" s="228"/>
      <c r="BL787" s="233" t="str">
        <f t="shared" si="633"/>
        <v>05</v>
      </c>
    </row>
    <row r="788" spans="1:64" ht="12" customHeight="1">
      <c r="A788" s="333" t="s">
        <v>692</v>
      </c>
      <c r="B788" s="381" t="s">
        <v>436</v>
      </c>
      <c r="C788" s="333" t="s">
        <v>664</v>
      </c>
      <c r="D788" s="381" t="s">
        <v>403</v>
      </c>
      <c r="E788" s="381" t="s">
        <v>1148</v>
      </c>
      <c r="F788" s="381" t="s">
        <v>586</v>
      </c>
      <c r="G788" s="381" t="s">
        <v>397</v>
      </c>
      <c r="H788" s="100" t="s">
        <v>653</v>
      </c>
      <c r="I788" s="381" t="s">
        <v>505</v>
      </c>
      <c r="J788" s="382">
        <v>80000</v>
      </c>
      <c r="K788" s="382">
        <v>0</v>
      </c>
      <c r="L788" s="191" t="str">
        <f t="shared" si="592"/>
        <v>910014220501364008000024434001</v>
      </c>
      <c r="M788" s="192">
        <f t="array" ref="M788">IF(COUNT(SEARCH(Удалить_Роспись_КВСР,$B788)*SEARCH(Удалить_Роспись_ПБС,$C788)*SEARCH(Удалить_Роспись_КФСР, $D788)*SEARCH(Удалить_Роспись_КЦСР,$E788)*SEARCH(Удалить_Роспись_КВР,$F788)*SEARCH(Удалить_Роспись_ЭК,$H788)*SEARCH(Удалить_Роспись_КР,$I788))&gt;0,0,1)</f>
        <v>1</v>
      </c>
      <c r="N788" s="192">
        <v>0</v>
      </c>
      <c r="O788" s="192" t="str">
        <f t="shared" si="593"/>
        <v/>
      </c>
      <c r="P788" s="192" t="str">
        <f t="shared" ref="P788:P851" si="634">IF($E788="092Л000","воз","")</f>
        <v/>
      </c>
      <c r="Q788" s="300" t="str">
        <f t="shared" si="594"/>
        <v/>
      </c>
      <c r="R788" s="300" t="str">
        <f t="shared" si="595"/>
        <v/>
      </c>
      <c r="S788" s="300" t="str">
        <f t="shared" si="596"/>
        <v/>
      </c>
      <c r="T788" s="192" t="str">
        <f t="shared" si="597"/>
        <v/>
      </c>
      <c r="U788" s="303" t="str">
        <f t="shared" si="598"/>
        <v/>
      </c>
      <c r="V788" s="300" t="str">
        <f t="shared" si="599"/>
        <v/>
      </c>
      <c r="W788" s="192" t="str">
        <f t="shared" si="600"/>
        <v/>
      </c>
      <c r="X788" s="303" t="str">
        <f t="shared" si="601"/>
        <v/>
      </c>
      <c r="Y788" s="300" t="str">
        <f t="shared" si="602"/>
        <v/>
      </c>
      <c r="Z788" s="300" t="str">
        <f t="shared" si="603"/>
        <v/>
      </c>
      <c r="AA788" s="303" t="str">
        <f t="shared" si="604"/>
        <v/>
      </c>
      <c r="AB788" s="300" t="str">
        <f t="shared" si="605"/>
        <v/>
      </c>
      <c r="AC788" s="300" t="str">
        <f t="shared" si="606"/>
        <v/>
      </c>
      <c r="AD788" s="300" t="str">
        <f t="shared" si="607"/>
        <v/>
      </c>
      <c r="AE788" s="192" t="str">
        <f t="shared" si="608"/>
        <v/>
      </c>
      <c r="AF788" s="192" t="str">
        <f t="shared" si="609"/>
        <v/>
      </c>
      <c r="AG788" s="192"/>
      <c r="AJ788" s="300" t="str">
        <f t="shared" si="610"/>
        <v/>
      </c>
      <c r="AK788" s="300" t="str">
        <f t="shared" si="611"/>
        <v/>
      </c>
      <c r="AL788" s="300" t="str">
        <f t="shared" si="612"/>
        <v/>
      </c>
      <c r="AM788" s="300" t="str">
        <f t="shared" si="613"/>
        <v/>
      </c>
      <c r="AN788" s="300" t="str">
        <f t="shared" si="614"/>
        <v>жил</v>
      </c>
      <c r="AO788" s="300" t="str">
        <f t="shared" si="615"/>
        <v/>
      </c>
      <c r="AP788" s="300" t="str">
        <f t="shared" si="616"/>
        <v/>
      </c>
      <c r="AQ788" s="300" t="str">
        <f t="shared" si="617"/>
        <v/>
      </c>
      <c r="AR788" s="306" t="str">
        <f t="shared" si="618"/>
        <v/>
      </c>
      <c r="AS788" s="300" t="str">
        <f t="shared" si="619"/>
        <v/>
      </c>
      <c r="AT788" s="300" t="str">
        <f t="shared" si="620"/>
        <v/>
      </c>
      <c r="AU788" s="192" t="str">
        <f t="shared" si="621"/>
        <v>жил</v>
      </c>
      <c r="AV788" s="192" t="str">
        <f t="shared" si="622"/>
        <v>жил91001422общпро</v>
      </c>
      <c r="AW788" s="191">
        <f t="shared" si="623"/>
        <v>80000</v>
      </c>
      <c r="AX788" s="191">
        <f t="shared" si="624"/>
        <v>0</v>
      </c>
      <c r="AY788" s="191">
        <f t="shared" si="625"/>
        <v>0</v>
      </c>
      <c r="AZ788" s="191">
        <f t="shared" si="626"/>
        <v>0</v>
      </c>
      <c r="BA788" s="193">
        <f t="shared" si="627"/>
        <v>1</v>
      </c>
      <c r="BB788" s="193">
        <f t="shared" si="628"/>
        <v>1</v>
      </c>
      <c r="BC788" s="193">
        <f t="shared" si="629"/>
        <v>1</v>
      </c>
      <c r="BD788" s="191">
        <f t="shared" si="591"/>
        <v>0</v>
      </c>
      <c r="BE788" s="191">
        <f t="shared" si="630"/>
        <v>0</v>
      </c>
      <c r="BF788" s="210">
        <f t="shared" si="631"/>
        <v>0</v>
      </c>
      <c r="BG788" s="211">
        <f t="shared" si="632"/>
        <v>0</v>
      </c>
      <c r="BH788" s="289"/>
      <c r="BI788" s="289"/>
      <c r="BJ788" s="228"/>
      <c r="BK788" s="228"/>
      <c r="BL788" s="233" t="str">
        <f t="shared" si="633"/>
        <v>05</v>
      </c>
    </row>
    <row r="789" spans="1:64" ht="12" customHeight="1">
      <c r="A789" s="333" t="s">
        <v>692</v>
      </c>
      <c r="B789" s="381" t="s">
        <v>436</v>
      </c>
      <c r="C789" s="333" t="s">
        <v>664</v>
      </c>
      <c r="D789" s="381" t="s">
        <v>404</v>
      </c>
      <c r="E789" s="381" t="s">
        <v>896</v>
      </c>
      <c r="F789" s="381" t="s">
        <v>586</v>
      </c>
      <c r="G789" s="381" t="s">
        <v>389</v>
      </c>
      <c r="H789" s="100" t="s">
        <v>653</v>
      </c>
      <c r="I789" s="381" t="s">
        <v>505</v>
      </c>
      <c r="J789" s="382">
        <v>21430.48</v>
      </c>
      <c r="K789" s="382">
        <v>15960.28</v>
      </c>
      <c r="L789" s="191" t="str">
        <f t="shared" si="592"/>
        <v>91001422050290900Ш000024422601</v>
      </c>
      <c r="M789" s="192">
        <f t="array" ref="M789">IF(COUNT(SEARCH(Удалить_Роспись_КВСР,$B789)*SEARCH(Удалить_Роспись_ПБС,$C789)*SEARCH(Удалить_Роспись_КФСР, $D789)*SEARCH(Удалить_Роспись_КЦСР,$E789)*SEARCH(Удалить_Роспись_КВР,$F789)*SEARCH(Удалить_Роспись_ЭК,$H789)*SEARCH(Удалить_Роспись_КР,$I789))&gt;0,0,1)</f>
        <v>1</v>
      </c>
      <c r="N789" s="192">
        <f>IF(COUNT(SEARCH(Удалить_Индекс_КВСР,$B789)*SEARCH(Удалить_Индекс_ПБС,$C789)*SEARCH(Удалить_Индекс_КФСР,$D789)*SEARCH(Удалить_Индекс_КЦСР,$E789)*SEARCH(Удалить_Индекс_КВР,$F789)*SEARCH(Удалить_Индекс_ЭК,$H789)*SEARCH(Удалить_Индекс_КР,$I789))&gt;0,0,1)</f>
        <v>1</v>
      </c>
      <c r="O789" s="192" t="str">
        <f t="shared" si="593"/>
        <v/>
      </c>
      <c r="P789" s="192" t="str">
        <f t="shared" si="634"/>
        <v/>
      </c>
      <c r="Q789" s="300" t="str">
        <f t="shared" si="594"/>
        <v/>
      </c>
      <c r="R789" s="300" t="str">
        <f t="shared" si="595"/>
        <v/>
      </c>
      <c r="S789" s="300" t="str">
        <f t="shared" si="596"/>
        <v/>
      </c>
      <c r="T789" s="192" t="str">
        <f t="shared" si="597"/>
        <v/>
      </c>
      <c r="U789" s="303" t="str">
        <f t="shared" si="598"/>
        <v/>
      </c>
      <c r="V789" s="300" t="str">
        <f t="shared" si="599"/>
        <v/>
      </c>
      <c r="W789" s="192" t="str">
        <f t="shared" si="600"/>
        <v/>
      </c>
      <c r="X789" s="303" t="str">
        <f t="shared" si="601"/>
        <v/>
      </c>
      <c r="Y789" s="300" t="str">
        <f t="shared" si="602"/>
        <v/>
      </c>
      <c r="Z789" s="300" t="str">
        <f t="shared" si="603"/>
        <v/>
      </c>
      <c r="AA789" s="303" t="str">
        <f t="shared" si="604"/>
        <v/>
      </c>
      <c r="AB789" s="300" t="str">
        <f t="shared" si="605"/>
        <v/>
      </c>
      <c r="AC789" s="300" t="str">
        <f t="shared" si="606"/>
        <v/>
      </c>
      <c r="AD789" s="300" t="str">
        <f t="shared" si="607"/>
        <v/>
      </c>
      <c r="AE789" s="192" t="str">
        <f t="shared" si="608"/>
        <v/>
      </c>
      <c r="AF789" s="192" t="str">
        <f t="shared" si="609"/>
        <v/>
      </c>
      <c r="AG789" s="192"/>
      <c r="AJ789" s="300" t="str">
        <f t="shared" si="610"/>
        <v/>
      </c>
      <c r="AK789" s="300" t="str">
        <f t="shared" si="611"/>
        <v/>
      </c>
      <c r="AL789" s="300" t="str">
        <f t="shared" si="612"/>
        <v/>
      </c>
      <c r="AM789" s="300" t="str">
        <f t="shared" si="613"/>
        <v/>
      </c>
      <c r="AN789" s="300" t="str">
        <f t="shared" si="614"/>
        <v/>
      </c>
      <c r="AO789" s="300" t="str">
        <f t="shared" si="615"/>
        <v/>
      </c>
      <c r="AP789" s="300" t="str">
        <f t="shared" si="616"/>
        <v/>
      </c>
      <c r="AQ789" s="300" t="str">
        <f t="shared" si="617"/>
        <v/>
      </c>
      <c r="AR789" s="306" t="str">
        <f t="shared" si="618"/>
        <v/>
      </c>
      <c r="AS789" s="300" t="str">
        <f t="shared" si="619"/>
        <v/>
      </c>
      <c r="AT789" s="300" t="str">
        <f t="shared" si="620"/>
        <v/>
      </c>
      <c r="AU789" s="192" t="str">
        <f t="shared" si="621"/>
        <v>рбс</v>
      </c>
      <c r="AV789" s="192" t="str">
        <f t="shared" si="622"/>
        <v>рбс91001422общпро</v>
      </c>
      <c r="AW789" s="191">
        <f t="shared" si="623"/>
        <v>21430.48</v>
      </c>
      <c r="AX789" s="191">
        <f t="shared" si="624"/>
        <v>15960.28</v>
      </c>
      <c r="AY789" s="191">
        <f t="shared" si="625"/>
        <v>21430.48</v>
      </c>
      <c r="AZ789" s="191">
        <f t="shared" si="626"/>
        <v>15960.28</v>
      </c>
      <c r="BA789" s="193">
        <f t="shared" si="627"/>
        <v>1</v>
      </c>
      <c r="BB789" s="193">
        <f t="shared" si="628"/>
        <v>1</v>
      </c>
      <c r="BC789" s="193">
        <f t="shared" si="629"/>
        <v>1</v>
      </c>
      <c r="BD789" s="191">
        <f t="shared" si="591"/>
        <v>21430.48</v>
      </c>
      <c r="BE789" s="191">
        <f t="shared" si="630"/>
        <v>15960.28</v>
      </c>
      <c r="BF789" s="210">
        <f t="shared" si="631"/>
        <v>21430.48</v>
      </c>
      <c r="BG789" s="211">
        <f t="shared" si="632"/>
        <v>21430.48</v>
      </c>
      <c r="BH789" s="289"/>
      <c r="BI789" s="289"/>
      <c r="BJ789" s="228"/>
      <c r="BK789" s="228"/>
      <c r="BL789" s="233" t="str">
        <f t="shared" si="633"/>
        <v>05</v>
      </c>
    </row>
    <row r="790" spans="1:64" ht="12" customHeight="1">
      <c r="A790" s="333" t="s">
        <v>692</v>
      </c>
      <c r="B790" s="381" t="s">
        <v>436</v>
      </c>
      <c r="C790" s="333" t="s">
        <v>664</v>
      </c>
      <c r="D790" s="381" t="s">
        <v>406</v>
      </c>
      <c r="E790" s="381" t="s">
        <v>1149</v>
      </c>
      <c r="F790" s="381" t="s">
        <v>586</v>
      </c>
      <c r="G790" s="381" t="s">
        <v>394</v>
      </c>
      <c r="H790" s="100" t="s">
        <v>653</v>
      </c>
      <c r="I790" s="381" t="s">
        <v>505</v>
      </c>
      <c r="J790" s="382">
        <v>50000</v>
      </c>
      <c r="K790" s="382">
        <v>22234.880000000001</v>
      </c>
      <c r="L790" s="191" t="str">
        <f t="shared" si="592"/>
        <v>910014220503365008002024422501</v>
      </c>
      <c r="M790" s="192">
        <f t="array" ref="M790">IF(COUNT(SEARCH(Удалить_Роспись_КВСР,$B790)*SEARCH(Удалить_Роспись_ПБС,$C790)*SEARCH(Удалить_Роспись_КФСР, $D790)*SEARCH(Удалить_Роспись_КЦСР,$E790)*SEARCH(Удалить_Роспись_КВР,$F790)*SEARCH(Удалить_Роспись_ЭК,$H790)*SEARCH(Удалить_Роспись_КР,$I790))&gt;0,0,1)</f>
        <v>1</v>
      </c>
      <c r="N790" s="192">
        <v>0</v>
      </c>
      <c r="O790" s="192" t="str">
        <f t="shared" si="593"/>
        <v/>
      </c>
      <c r="P790" s="192" t="str">
        <f t="shared" si="634"/>
        <v/>
      </c>
      <c r="Q790" s="300" t="str">
        <f t="shared" si="594"/>
        <v/>
      </c>
      <c r="R790" s="300" t="str">
        <f t="shared" si="595"/>
        <v/>
      </c>
      <c r="S790" s="300" t="str">
        <f t="shared" si="596"/>
        <v/>
      </c>
      <c r="T790" s="192" t="str">
        <f t="shared" si="597"/>
        <v/>
      </c>
      <c r="U790" s="303" t="str">
        <f t="shared" si="598"/>
        <v/>
      </c>
      <c r="V790" s="300" t="str">
        <f t="shared" si="599"/>
        <v/>
      </c>
      <c r="W790" s="192" t="str">
        <f t="shared" si="600"/>
        <v/>
      </c>
      <c r="X790" s="303" t="str">
        <f t="shared" si="601"/>
        <v/>
      </c>
      <c r="Y790" s="300" t="str">
        <f t="shared" si="602"/>
        <v/>
      </c>
      <c r="Z790" s="300" t="str">
        <f t="shared" si="603"/>
        <v/>
      </c>
      <c r="AA790" s="303" t="str">
        <f t="shared" si="604"/>
        <v/>
      </c>
      <c r="AB790" s="300" t="str">
        <f t="shared" si="605"/>
        <v/>
      </c>
      <c r="AC790" s="300" t="str">
        <f t="shared" si="606"/>
        <v/>
      </c>
      <c r="AD790" s="300" t="str">
        <f t="shared" si="607"/>
        <v/>
      </c>
      <c r="AE790" s="192" t="str">
        <f t="shared" si="608"/>
        <v/>
      </c>
      <c r="AF790" s="192" t="str">
        <f t="shared" si="609"/>
        <v/>
      </c>
      <c r="AG790" s="192"/>
      <c r="AJ790" s="300" t="str">
        <f t="shared" si="610"/>
        <v/>
      </c>
      <c r="AK790" s="300" t="str">
        <f t="shared" si="611"/>
        <v/>
      </c>
      <c r="AL790" s="300" t="str">
        <f t="shared" si="612"/>
        <v>бла</v>
      </c>
      <c r="AM790" s="300" t="str">
        <f t="shared" si="613"/>
        <v/>
      </c>
      <c r="AN790" s="300" t="str">
        <f t="shared" si="614"/>
        <v/>
      </c>
      <c r="AO790" s="300" t="str">
        <f t="shared" si="615"/>
        <v/>
      </c>
      <c r="AP790" s="300" t="str">
        <f t="shared" si="616"/>
        <v/>
      </c>
      <c r="AQ790" s="300" t="str">
        <f t="shared" si="617"/>
        <v/>
      </c>
      <c r="AR790" s="306" t="str">
        <f t="shared" si="618"/>
        <v/>
      </c>
      <c r="AS790" s="300" t="str">
        <f t="shared" si="619"/>
        <v/>
      </c>
      <c r="AT790" s="300" t="str">
        <f t="shared" si="620"/>
        <v/>
      </c>
      <c r="AU790" s="192" t="str">
        <f t="shared" si="621"/>
        <v>бла</v>
      </c>
      <c r="AV790" s="192" t="str">
        <f t="shared" si="622"/>
        <v>бла91001422общпро</v>
      </c>
      <c r="AW790" s="191">
        <f t="shared" si="623"/>
        <v>50000</v>
      </c>
      <c r="AX790" s="191">
        <f t="shared" si="624"/>
        <v>22234.880000000001</v>
      </c>
      <c r="AY790" s="191">
        <f t="shared" si="625"/>
        <v>0</v>
      </c>
      <c r="AZ790" s="191">
        <f t="shared" si="626"/>
        <v>0</v>
      </c>
      <c r="BA790" s="193">
        <f t="shared" si="627"/>
        <v>1</v>
      </c>
      <c r="BB790" s="193">
        <f t="shared" si="628"/>
        <v>1</v>
      </c>
      <c r="BC790" s="193">
        <f t="shared" si="629"/>
        <v>1</v>
      </c>
      <c r="BD790" s="191">
        <f t="shared" si="591"/>
        <v>0</v>
      </c>
      <c r="BE790" s="191">
        <f t="shared" si="630"/>
        <v>0</v>
      </c>
      <c r="BF790" s="210">
        <f t="shared" si="631"/>
        <v>0</v>
      </c>
      <c r="BG790" s="211">
        <f t="shared" si="632"/>
        <v>0</v>
      </c>
      <c r="BH790" s="289"/>
      <c r="BI790" s="289"/>
      <c r="BJ790" s="228"/>
      <c r="BK790" s="228"/>
      <c r="BL790" s="233" t="str">
        <f t="shared" si="633"/>
        <v>05</v>
      </c>
    </row>
    <row r="791" spans="1:64" ht="12" customHeight="1">
      <c r="A791" s="333" t="s">
        <v>692</v>
      </c>
      <c r="B791" s="381" t="s">
        <v>436</v>
      </c>
      <c r="C791" s="333" t="s">
        <v>664</v>
      </c>
      <c r="D791" s="381" t="s">
        <v>406</v>
      </c>
      <c r="E791" s="381" t="s">
        <v>1150</v>
      </c>
      <c r="F791" s="381" t="s">
        <v>586</v>
      </c>
      <c r="G791" s="381" t="s">
        <v>394</v>
      </c>
      <c r="H791" s="100" t="s">
        <v>653</v>
      </c>
      <c r="I791" s="381" t="s">
        <v>505</v>
      </c>
      <c r="J791" s="382">
        <v>100000</v>
      </c>
      <c r="K791" s="382">
        <v>33104.47</v>
      </c>
      <c r="L791" s="191" t="str">
        <f t="shared" si="592"/>
        <v>910014220503365008003024422501</v>
      </c>
      <c r="M791" s="192">
        <f t="array" ref="M791">IF(COUNT(SEARCH(Удалить_Роспись_КВСР,$B791)*SEARCH(Удалить_Роспись_ПБС,$C791)*SEARCH(Удалить_Роспись_КФСР, $D791)*SEARCH(Удалить_Роспись_КЦСР,$E791)*SEARCH(Удалить_Роспись_КВР,$F791)*SEARCH(Удалить_Роспись_ЭК,$H791)*SEARCH(Удалить_Роспись_КР,$I791))&gt;0,0,1)</f>
        <v>1</v>
      </c>
      <c r="N791" s="192">
        <v>0</v>
      </c>
      <c r="O791" s="192" t="str">
        <f t="shared" si="593"/>
        <v/>
      </c>
      <c r="P791" s="192" t="str">
        <f t="shared" si="634"/>
        <v/>
      </c>
      <c r="Q791" s="300" t="str">
        <f t="shared" si="594"/>
        <v/>
      </c>
      <c r="R791" s="300" t="str">
        <f t="shared" si="595"/>
        <v/>
      </c>
      <c r="S791" s="300" t="str">
        <f t="shared" si="596"/>
        <v/>
      </c>
      <c r="T791" s="192" t="str">
        <f t="shared" si="597"/>
        <v/>
      </c>
      <c r="U791" s="303" t="str">
        <f t="shared" si="598"/>
        <v/>
      </c>
      <c r="V791" s="300" t="str">
        <f t="shared" si="599"/>
        <v/>
      </c>
      <c r="W791" s="192" t="str">
        <f t="shared" si="600"/>
        <v/>
      </c>
      <c r="X791" s="303" t="str">
        <f t="shared" si="601"/>
        <v/>
      </c>
      <c r="Y791" s="300" t="str">
        <f t="shared" si="602"/>
        <v/>
      </c>
      <c r="Z791" s="300" t="str">
        <f t="shared" si="603"/>
        <v/>
      </c>
      <c r="AA791" s="303" t="str">
        <f t="shared" si="604"/>
        <v/>
      </c>
      <c r="AB791" s="300" t="str">
        <f t="shared" si="605"/>
        <v/>
      </c>
      <c r="AC791" s="300" t="str">
        <f t="shared" si="606"/>
        <v/>
      </c>
      <c r="AD791" s="300" t="str">
        <f t="shared" si="607"/>
        <v/>
      </c>
      <c r="AE791" s="192" t="str">
        <f t="shared" si="608"/>
        <v/>
      </c>
      <c r="AF791" s="192" t="str">
        <f t="shared" si="609"/>
        <v/>
      </c>
      <c r="AG791" s="192"/>
      <c r="AJ791" s="300" t="str">
        <f t="shared" si="610"/>
        <v/>
      </c>
      <c r="AK791" s="300" t="str">
        <f t="shared" si="611"/>
        <v/>
      </c>
      <c r="AL791" s="300" t="str">
        <f t="shared" si="612"/>
        <v>бла</v>
      </c>
      <c r="AM791" s="300" t="str">
        <f t="shared" si="613"/>
        <v/>
      </c>
      <c r="AN791" s="300" t="str">
        <f t="shared" si="614"/>
        <v/>
      </c>
      <c r="AO791" s="300" t="str">
        <f t="shared" si="615"/>
        <v/>
      </c>
      <c r="AP791" s="300" t="str">
        <f t="shared" si="616"/>
        <v/>
      </c>
      <c r="AQ791" s="300" t="str">
        <f t="shared" si="617"/>
        <v/>
      </c>
      <c r="AR791" s="306" t="str">
        <f t="shared" si="618"/>
        <v/>
      </c>
      <c r="AS791" s="300" t="str">
        <f t="shared" si="619"/>
        <v/>
      </c>
      <c r="AT791" s="300" t="str">
        <f t="shared" si="620"/>
        <v/>
      </c>
      <c r="AU791" s="192" t="str">
        <f t="shared" si="621"/>
        <v>бла</v>
      </c>
      <c r="AV791" s="192" t="str">
        <f t="shared" si="622"/>
        <v>бла91001422общпро</v>
      </c>
      <c r="AW791" s="191">
        <f t="shared" si="623"/>
        <v>100000</v>
      </c>
      <c r="AX791" s="191">
        <f t="shared" si="624"/>
        <v>33104.47</v>
      </c>
      <c r="AY791" s="191">
        <f t="shared" si="625"/>
        <v>0</v>
      </c>
      <c r="AZ791" s="191">
        <f t="shared" si="626"/>
        <v>0</v>
      </c>
      <c r="BA791" s="193">
        <f t="shared" si="627"/>
        <v>1</v>
      </c>
      <c r="BB791" s="193">
        <f t="shared" si="628"/>
        <v>1</v>
      </c>
      <c r="BC791" s="193">
        <f t="shared" si="629"/>
        <v>1</v>
      </c>
      <c r="BD791" s="191">
        <f t="shared" si="591"/>
        <v>0</v>
      </c>
      <c r="BE791" s="191">
        <f t="shared" si="630"/>
        <v>0</v>
      </c>
      <c r="BF791" s="210">
        <f t="shared" si="631"/>
        <v>0</v>
      </c>
      <c r="BG791" s="211">
        <f t="shared" si="632"/>
        <v>0</v>
      </c>
      <c r="BH791" s="289"/>
      <c r="BI791" s="289"/>
      <c r="BJ791" s="228"/>
      <c r="BK791" s="228"/>
      <c r="BL791" s="233" t="str">
        <f t="shared" si="633"/>
        <v>05</v>
      </c>
    </row>
    <row r="792" spans="1:64" ht="12" customHeight="1">
      <c r="A792" s="333" t="s">
        <v>692</v>
      </c>
      <c r="B792" s="381" t="s">
        <v>436</v>
      </c>
      <c r="C792" s="333" t="s">
        <v>664</v>
      </c>
      <c r="D792" s="381" t="s">
        <v>406</v>
      </c>
      <c r="E792" s="381" t="s">
        <v>1150</v>
      </c>
      <c r="F792" s="381" t="s">
        <v>586</v>
      </c>
      <c r="G792" s="381" t="s">
        <v>389</v>
      </c>
      <c r="H792" s="100" t="s">
        <v>653</v>
      </c>
      <c r="I792" s="381" t="s">
        <v>505</v>
      </c>
      <c r="J792" s="382">
        <v>130000</v>
      </c>
      <c r="K792" s="382">
        <v>130000</v>
      </c>
      <c r="L792" s="191" t="str">
        <f t="shared" si="592"/>
        <v>910014220503365008003024422601</v>
      </c>
      <c r="M792" s="192">
        <f t="array" ref="M792">IF(COUNT(SEARCH(Удалить_Роспись_КВСР,$B792)*SEARCH(Удалить_Роспись_ПБС,$C792)*SEARCH(Удалить_Роспись_КФСР, $D792)*SEARCH(Удалить_Роспись_КЦСР,$E792)*SEARCH(Удалить_Роспись_КВР,$F792)*SEARCH(Удалить_Роспись_ЭК,$H792)*SEARCH(Удалить_Роспись_КР,$I792))&gt;0,0,1)</f>
        <v>1</v>
      </c>
      <c r="N792" s="192">
        <v>0</v>
      </c>
      <c r="O792" s="192" t="str">
        <f t="shared" si="593"/>
        <v/>
      </c>
      <c r="P792" s="192" t="str">
        <f t="shared" si="634"/>
        <v/>
      </c>
      <c r="Q792" s="300" t="str">
        <f t="shared" si="594"/>
        <v/>
      </c>
      <c r="R792" s="300" t="str">
        <f t="shared" si="595"/>
        <v/>
      </c>
      <c r="S792" s="300" t="str">
        <f t="shared" si="596"/>
        <v/>
      </c>
      <c r="T792" s="192" t="str">
        <f t="shared" si="597"/>
        <v/>
      </c>
      <c r="U792" s="303" t="str">
        <f t="shared" si="598"/>
        <v/>
      </c>
      <c r="V792" s="300" t="str">
        <f t="shared" si="599"/>
        <v/>
      </c>
      <c r="W792" s="192" t="str">
        <f t="shared" si="600"/>
        <v/>
      </c>
      <c r="X792" s="303" t="str">
        <f t="shared" si="601"/>
        <v/>
      </c>
      <c r="Y792" s="300" t="str">
        <f t="shared" si="602"/>
        <v/>
      </c>
      <c r="Z792" s="300" t="str">
        <f t="shared" si="603"/>
        <v/>
      </c>
      <c r="AA792" s="303" t="str">
        <f t="shared" si="604"/>
        <v/>
      </c>
      <c r="AB792" s="300" t="str">
        <f t="shared" si="605"/>
        <v/>
      </c>
      <c r="AC792" s="300" t="str">
        <f t="shared" si="606"/>
        <v/>
      </c>
      <c r="AD792" s="300" t="str">
        <f t="shared" si="607"/>
        <v/>
      </c>
      <c r="AE792" s="192" t="str">
        <f t="shared" si="608"/>
        <v/>
      </c>
      <c r="AF792" s="192" t="str">
        <f t="shared" si="609"/>
        <v/>
      </c>
      <c r="AG792" s="192"/>
      <c r="AJ792" s="300" t="str">
        <f t="shared" si="610"/>
        <v/>
      </c>
      <c r="AK792" s="300" t="str">
        <f t="shared" si="611"/>
        <v/>
      </c>
      <c r="AL792" s="300" t="str">
        <f t="shared" si="612"/>
        <v>бла</v>
      </c>
      <c r="AM792" s="300" t="str">
        <f t="shared" si="613"/>
        <v/>
      </c>
      <c r="AN792" s="300" t="str">
        <f t="shared" si="614"/>
        <v/>
      </c>
      <c r="AO792" s="300" t="str">
        <f t="shared" si="615"/>
        <v/>
      </c>
      <c r="AP792" s="300" t="str">
        <f t="shared" si="616"/>
        <v/>
      </c>
      <c r="AQ792" s="300" t="str">
        <f t="shared" si="617"/>
        <v/>
      </c>
      <c r="AR792" s="306" t="str">
        <f t="shared" si="618"/>
        <v/>
      </c>
      <c r="AS792" s="300" t="str">
        <f t="shared" si="619"/>
        <v/>
      </c>
      <c r="AT792" s="300" t="str">
        <f t="shared" si="620"/>
        <v/>
      </c>
      <c r="AU792" s="192" t="str">
        <f t="shared" si="621"/>
        <v>бла</v>
      </c>
      <c r="AV792" s="192" t="str">
        <f t="shared" si="622"/>
        <v>бла91001422общпро</v>
      </c>
      <c r="AW792" s="191">
        <f t="shared" si="623"/>
        <v>130000</v>
      </c>
      <c r="AX792" s="191">
        <f t="shared" si="624"/>
        <v>130000</v>
      </c>
      <c r="AY792" s="191">
        <f t="shared" si="625"/>
        <v>0</v>
      </c>
      <c r="AZ792" s="191">
        <f t="shared" si="626"/>
        <v>0</v>
      </c>
      <c r="BA792" s="193">
        <f t="shared" si="627"/>
        <v>1</v>
      </c>
      <c r="BB792" s="193">
        <f t="shared" si="628"/>
        <v>1</v>
      </c>
      <c r="BC792" s="193">
        <f t="shared" si="629"/>
        <v>1</v>
      </c>
      <c r="BD792" s="191">
        <f t="shared" si="591"/>
        <v>0</v>
      </c>
      <c r="BE792" s="191">
        <f t="shared" si="630"/>
        <v>0</v>
      </c>
      <c r="BF792" s="210">
        <f t="shared" si="631"/>
        <v>0</v>
      </c>
      <c r="BG792" s="211">
        <f t="shared" si="632"/>
        <v>0</v>
      </c>
      <c r="BH792" s="289"/>
      <c r="BI792" s="289"/>
      <c r="BJ792" s="228"/>
      <c r="BK792" s="228"/>
      <c r="BL792" s="233" t="str">
        <f t="shared" si="633"/>
        <v>05</v>
      </c>
    </row>
    <row r="793" spans="1:64" ht="12" customHeight="1">
      <c r="A793" s="333" t="s">
        <v>692</v>
      </c>
      <c r="B793" s="381" t="s">
        <v>436</v>
      </c>
      <c r="C793" s="333" t="s">
        <v>664</v>
      </c>
      <c r="D793" s="381" t="s">
        <v>406</v>
      </c>
      <c r="E793" s="381" t="s">
        <v>1150</v>
      </c>
      <c r="F793" s="381" t="s">
        <v>586</v>
      </c>
      <c r="G793" s="381" t="s">
        <v>397</v>
      </c>
      <c r="H793" s="100" t="s">
        <v>653</v>
      </c>
      <c r="I793" s="381" t="s">
        <v>505</v>
      </c>
      <c r="J793" s="382">
        <v>88800</v>
      </c>
      <c r="K793" s="382">
        <v>53900</v>
      </c>
      <c r="L793" s="191" t="str">
        <f t="shared" si="592"/>
        <v>910014220503365008003024434001</v>
      </c>
      <c r="M793" s="192">
        <f t="array" ref="M793">IF(COUNT(SEARCH(Удалить_Роспись_КВСР,$B793)*SEARCH(Удалить_Роспись_ПБС,$C793)*SEARCH(Удалить_Роспись_КФСР, $D793)*SEARCH(Удалить_Роспись_КЦСР,$E793)*SEARCH(Удалить_Роспись_КВР,$F793)*SEARCH(Удалить_Роспись_ЭК,$H793)*SEARCH(Удалить_Роспись_КР,$I793))&gt;0,0,1)</f>
        <v>1</v>
      </c>
      <c r="N793" s="192">
        <v>0</v>
      </c>
      <c r="O793" s="192" t="str">
        <f t="shared" si="593"/>
        <v/>
      </c>
      <c r="P793" s="192" t="str">
        <f t="shared" si="634"/>
        <v/>
      </c>
      <c r="Q793" s="300" t="str">
        <f t="shared" si="594"/>
        <v/>
      </c>
      <c r="R793" s="300" t="str">
        <f t="shared" si="595"/>
        <v/>
      </c>
      <c r="S793" s="300" t="str">
        <f t="shared" si="596"/>
        <v/>
      </c>
      <c r="T793" s="192" t="str">
        <f t="shared" si="597"/>
        <v/>
      </c>
      <c r="U793" s="303" t="str">
        <f t="shared" si="598"/>
        <v/>
      </c>
      <c r="V793" s="300" t="str">
        <f t="shared" si="599"/>
        <v/>
      </c>
      <c r="W793" s="192" t="str">
        <f t="shared" si="600"/>
        <v/>
      </c>
      <c r="X793" s="303" t="str">
        <f t="shared" si="601"/>
        <v/>
      </c>
      <c r="Y793" s="300" t="str">
        <f t="shared" si="602"/>
        <v/>
      </c>
      <c r="Z793" s="300" t="str">
        <f t="shared" si="603"/>
        <v/>
      </c>
      <c r="AA793" s="303" t="str">
        <f t="shared" si="604"/>
        <v/>
      </c>
      <c r="AB793" s="300" t="str">
        <f t="shared" si="605"/>
        <v/>
      </c>
      <c r="AC793" s="300" t="str">
        <f t="shared" si="606"/>
        <v/>
      </c>
      <c r="AD793" s="300" t="str">
        <f t="shared" si="607"/>
        <v/>
      </c>
      <c r="AE793" s="192" t="str">
        <f t="shared" si="608"/>
        <v/>
      </c>
      <c r="AF793" s="192" t="str">
        <f t="shared" si="609"/>
        <v/>
      </c>
      <c r="AG793" s="192"/>
      <c r="AJ793" s="300" t="str">
        <f t="shared" si="610"/>
        <v/>
      </c>
      <c r="AK793" s="300" t="str">
        <f t="shared" si="611"/>
        <v/>
      </c>
      <c r="AL793" s="300" t="str">
        <f t="shared" si="612"/>
        <v>бла</v>
      </c>
      <c r="AM793" s="300" t="str">
        <f t="shared" si="613"/>
        <v/>
      </c>
      <c r="AN793" s="300" t="str">
        <f t="shared" si="614"/>
        <v/>
      </c>
      <c r="AO793" s="300" t="str">
        <f t="shared" si="615"/>
        <v/>
      </c>
      <c r="AP793" s="300" t="str">
        <f t="shared" si="616"/>
        <v/>
      </c>
      <c r="AQ793" s="300" t="str">
        <f t="shared" si="617"/>
        <v/>
      </c>
      <c r="AR793" s="306" t="str">
        <f t="shared" si="618"/>
        <v/>
      </c>
      <c r="AS793" s="300" t="str">
        <f t="shared" si="619"/>
        <v/>
      </c>
      <c r="AT793" s="300" t="str">
        <f t="shared" si="620"/>
        <v/>
      </c>
      <c r="AU793" s="192" t="str">
        <f t="shared" si="621"/>
        <v>бла</v>
      </c>
      <c r="AV793" s="192" t="str">
        <f t="shared" si="622"/>
        <v>бла91001422общпро</v>
      </c>
      <c r="AW793" s="191">
        <f t="shared" si="623"/>
        <v>88800</v>
      </c>
      <c r="AX793" s="191">
        <f t="shared" si="624"/>
        <v>53900</v>
      </c>
      <c r="AY793" s="191">
        <f t="shared" si="625"/>
        <v>0</v>
      </c>
      <c r="AZ793" s="191">
        <f t="shared" si="626"/>
        <v>0</v>
      </c>
      <c r="BA793" s="193">
        <f t="shared" si="627"/>
        <v>1</v>
      </c>
      <c r="BB793" s="193">
        <f t="shared" si="628"/>
        <v>1</v>
      </c>
      <c r="BC793" s="193">
        <f t="shared" si="629"/>
        <v>1</v>
      </c>
      <c r="BD793" s="191">
        <f t="shared" si="591"/>
        <v>0</v>
      </c>
      <c r="BE793" s="191">
        <f t="shared" si="630"/>
        <v>0</v>
      </c>
      <c r="BF793" s="210">
        <f t="shared" si="631"/>
        <v>0</v>
      </c>
      <c r="BG793" s="211">
        <f t="shared" si="632"/>
        <v>0</v>
      </c>
      <c r="BH793" s="289"/>
      <c r="BI793" s="289"/>
      <c r="BJ793" s="228"/>
      <c r="BK793" s="228"/>
      <c r="BL793" s="233" t="str">
        <f t="shared" si="633"/>
        <v>05</v>
      </c>
    </row>
    <row r="794" spans="1:64" ht="12" customHeight="1">
      <c r="A794" s="333" t="s">
        <v>692</v>
      </c>
      <c r="B794" s="381" t="s">
        <v>436</v>
      </c>
      <c r="C794" s="333" t="s">
        <v>664</v>
      </c>
      <c r="D794" s="381" t="s">
        <v>406</v>
      </c>
      <c r="E794" s="381" t="s">
        <v>1151</v>
      </c>
      <c r="F794" s="381" t="s">
        <v>586</v>
      </c>
      <c r="G794" s="381" t="s">
        <v>393</v>
      </c>
      <c r="H794" s="100" t="s">
        <v>653</v>
      </c>
      <c r="I794" s="381" t="s">
        <v>505</v>
      </c>
      <c r="J794" s="382">
        <v>336853.15</v>
      </c>
      <c r="K794" s="382">
        <v>155462.10999999999</v>
      </c>
      <c r="L794" s="191" t="str">
        <f t="shared" si="592"/>
        <v>910014220503365008Э02024422301</v>
      </c>
      <c r="M794" s="192">
        <f t="array" ref="M794">IF(COUNT(SEARCH(Удалить_Роспись_КВСР,$B794)*SEARCH(Удалить_Роспись_ПБС,$C794)*SEARCH(Удалить_Роспись_КФСР, $D794)*SEARCH(Удалить_Роспись_КЦСР,$E794)*SEARCH(Удалить_Роспись_КВР,$F794)*SEARCH(Удалить_Роспись_ЭК,$H794)*SEARCH(Удалить_Роспись_КР,$I794))&gt;0,0,1)</f>
        <v>1</v>
      </c>
      <c r="N794" s="192">
        <v>1</v>
      </c>
      <c r="O794" s="192" t="str">
        <f t="shared" si="593"/>
        <v/>
      </c>
      <c r="P794" s="192" t="str">
        <f t="shared" si="634"/>
        <v/>
      </c>
      <c r="Q794" s="300" t="str">
        <f t="shared" si="594"/>
        <v/>
      </c>
      <c r="R794" s="300" t="str">
        <f t="shared" si="595"/>
        <v/>
      </c>
      <c r="S794" s="300" t="str">
        <f t="shared" si="596"/>
        <v/>
      </c>
      <c r="T794" s="192" t="str">
        <f t="shared" si="597"/>
        <v/>
      </c>
      <c r="U794" s="303" t="str">
        <f t="shared" si="598"/>
        <v/>
      </c>
      <c r="V794" s="300" t="str">
        <f t="shared" si="599"/>
        <v/>
      </c>
      <c r="W794" s="192" t="str">
        <f t="shared" si="600"/>
        <v/>
      </c>
      <c r="X794" s="303" t="str">
        <f t="shared" si="601"/>
        <v/>
      </c>
      <c r="Y794" s="300" t="str">
        <f t="shared" si="602"/>
        <v/>
      </c>
      <c r="Z794" s="300" t="str">
        <f t="shared" si="603"/>
        <v/>
      </c>
      <c r="AA794" s="303" t="str">
        <f t="shared" si="604"/>
        <v/>
      </c>
      <c r="AB794" s="300" t="str">
        <f t="shared" si="605"/>
        <v/>
      </c>
      <c r="AC794" s="300" t="str">
        <f t="shared" si="606"/>
        <v/>
      </c>
      <c r="AD794" s="300" t="str">
        <f t="shared" si="607"/>
        <v/>
      </c>
      <c r="AE794" s="192" t="str">
        <f t="shared" si="608"/>
        <v/>
      </c>
      <c r="AF794" s="192" t="str">
        <f t="shared" si="609"/>
        <v/>
      </c>
      <c r="AG794" s="192"/>
      <c r="AJ794" s="300" t="str">
        <f t="shared" si="610"/>
        <v/>
      </c>
      <c r="AK794" s="300" t="str">
        <f t="shared" si="611"/>
        <v/>
      </c>
      <c r="AL794" s="300" t="str">
        <f t="shared" si="612"/>
        <v>бла</v>
      </c>
      <c r="AM794" s="300" t="str">
        <f t="shared" si="613"/>
        <v/>
      </c>
      <c r="AN794" s="300" t="str">
        <f t="shared" si="614"/>
        <v/>
      </c>
      <c r="AO794" s="300" t="str">
        <f t="shared" si="615"/>
        <v/>
      </c>
      <c r="AP794" s="300" t="str">
        <f t="shared" si="616"/>
        <v/>
      </c>
      <c r="AQ794" s="300" t="str">
        <f t="shared" si="617"/>
        <v/>
      </c>
      <c r="AR794" s="306" t="str">
        <f t="shared" si="618"/>
        <v/>
      </c>
      <c r="AS794" s="300" t="str">
        <f t="shared" si="619"/>
        <v/>
      </c>
      <c r="AT794" s="300" t="str">
        <f t="shared" si="620"/>
        <v/>
      </c>
      <c r="AU794" s="192" t="str">
        <f t="shared" si="621"/>
        <v>бла</v>
      </c>
      <c r="AV794" s="192" t="str">
        <f t="shared" si="622"/>
        <v>бла91001422общком</v>
      </c>
      <c r="AW794" s="191">
        <f t="shared" si="623"/>
        <v>336853.15</v>
      </c>
      <c r="AX794" s="191">
        <f t="shared" si="624"/>
        <v>155462.10999999999</v>
      </c>
      <c r="AY794" s="191">
        <f t="shared" si="625"/>
        <v>336853.15</v>
      </c>
      <c r="AZ794" s="191">
        <f t="shared" si="626"/>
        <v>155462.10999999999</v>
      </c>
      <c r="BA794" s="193">
        <f t="shared" si="627"/>
        <v>1</v>
      </c>
      <c r="BB794" s="193">
        <f t="shared" si="628"/>
        <v>1</v>
      </c>
      <c r="BC794" s="193">
        <f t="shared" si="629"/>
        <v>1</v>
      </c>
      <c r="BD794" s="191">
        <f t="shared" si="591"/>
        <v>336853.15</v>
      </c>
      <c r="BE794" s="191">
        <f t="shared" si="630"/>
        <v>155462.10999999999</v>
      </c>
      <c r="BF794" s="210">
        <f t="shared" si="631"/>
        <v>336853.15</v>
      </c>
      <c r="BG794" s="211">
        <f t="shared" si="632"/>
        <v>336853.15</v>
      </c>
      <c r="BH794" s="289"/>
      <c r="BI794" s="289"/>
      <c r="BJ794" s="228"/>
      <c r="BK794" s="228"/>
      <c r="BL794" s="233" t="str">
        <f t="shared" si="633"/>
        <v>05</v>
      </c>
    </row>
    <row r="795" spans="1:64" ht="12" customHeight="1">
      <c r="A795" s="333" t="s">
        <v>692</v>
      </c>
      <c r="B795" s="381" t="s">
        <v>436</v>
      </c>
      <c r="C795" s="333" t="s">
        <v>664</v>
      </c>
      <c r="D795" s="381" t="s">
        <v>408</v>
      </c>
      <c r="E795" s="381" t="s">
        <v>1150</v>
      </c>
      <c r="F795" s="381" t="s">
        <v>608</v>
      </c>
      <c r="G795" s="381" t="s">
        <v>385</v>
      </c>
      <c r="H795" s="100" t="s">
        <v>653</v>
      </c>
      <c r="I795" s="381" t="s">
        <v>505</v>
      </c>
      <c r="J795" s="382">
        <v>1359.4</v>
      </c>
      <c r="K795" s="382">
        <v>1359.4</v>
      </c>
      <c r="L795" s="191" t="str">
        <f t="shared" si="592"/>
        <v>910014220707365008003011121101</v>
      </c>
      <c r="M795" s="192">
        <f t="array" ref="M795">IF(COUNT(SEARCH(Удалить_Роспись_КВСР,$B795)*SEARCH(Удалить_Роспись_ПБС,$C795)*SEARCH(Удалить_Роспись_КФСР, $D795)*SEARCH(Удалить_Роспись_КЦСР,$E795)*SEARCH(Удалить_Роспись_КВР,$F795)*SEARCH(Удалить_Роспись_ЭК,$H795)*SEARCH(Удалить_Роспись_КР,$I795))&gt;0,0,1)</f>
        <v>1</v>
      </c>
      <c r="N795" s="192">
        <v>0</v>
      </c>
      <c r="O795" s="192" t="str">
        <f t="shared" si="593"/>
        <v/>
      </c>
      <c r="P795" s="192" t="str">
        <f t="shared" si="634"/>
        <v/>
      </c>
      <c r="Q795" s="300" t="str">
        <f t="shared" si="594"/>
        <v/>
      </c>
      <c r="R795" s="300" t="str">
        <f t="shared" si="595"/>
        <v/>
      </c>
      <c r="S795" s="300" t="str">
        <f t="shared" si="596"/>
        <v/>
      </c>
      <c r="T795" s="192" t="str">
        <f t="shared" si="597"/>
        <v/>
      </c>
      <c r="U795" s="303" t="str">
        <f t="shared" si="598"/>
        <v/>
      </c>
      <c r="V795" s="300" t="str">
        <f t="shared" si="599"/>
        <v/>
      </c>
      <c r="W795" s="192" t="str">
        <f t="shared" si="600"/>
        <v/>
      </c>
      <c r="X795" s="303" t="str">
        <f t="shared" si="601"/>
        <v/>
      </c>
      <c r="Y795" s="300" t="str">
        <f t="shared" si="602"/>
        <v/>
      </c>
      <c r="Z795" s="300" t="str">
        <f t="shared" si="603"/>
        <v/>
      </c>
      <c r="AA795" s="303" t="str">
        <f t="shared" si="604"/>
        <v/>
      </c>
      <c r="AB795" s="300" t="str">
        <f t="shared" si="605"/>
        <v/>
      </c>
      <c r="AC795" s="300" t="str">
        <f t="shared" si="606"/>
        <v/>
      </c>
      <c r="AD795" s="300" t="str">
        <f t="shared" si="607"/>
        <v/>
      </c>
      <c r="AE795" s="192" t="str">
        <f t="shared" si="608"/>
        <v/>
      </c>
      <c r="AF795" s="192" t="str">
        <f t="shared" si="609"/>
        <v/>
      </c>
      <c r="AG795" s="192"/>
      <c r="AJ795" s="300" t="str">
        <f t="shared" si="610"/>
        <v/>
      </c>
      <c r="AK795" s="300" t="str">
        <f t="shared" si="611"/>
        <v/>
      </c>
      <c r="AL795" s="300" t="str">
        <f t="shared" si="612"/>
        <v/>
      </c>
      <c r="AM795" s="300" t="str">
        <f t="shared" si="613"/>
        <v/>
      </c>
      <c r="AN795" s="300" t="str">
        <f t="shared" si="614"/>
        <v/>
      </c>
      <c r="AO795" s="300" t="str">
        <f t="shared" si="615"/>
        <v/>
      </c>
      <c r="AP795" s="300" t="str">
        <f t="shared" si="616"/>
        <v/>
      </c>
      <c r="AQ795" s="300" t="str">
        <f t="shared" si="617"/>
        <v/>
      </c>
      <c r="AR795" s="306" t="str">
        <f t="shared" si="618"/>
        <v/>
      </c>
      <c r="AS795" s="300" t="str">
        <f t="shared" si="619"/>
        <v/>
      </c>
      <c r="AT795" s="300" t="str">
        <f t="shared" si="620"/>
        <v/>
      </c>
      <c r="AU795" s="192" t="str">
        <f t="shared" si="621"/>
        <v>рбс</v>
      </c>
      <c r="AV795" s="192" t="str">
        <f t="shared" si="622"/>
        <v>рбс91001422общопл</v>
      </c>
      <c r="AW795" s="191">
        <f t="shared" si="623"/>
        <v>1359.4</v>
      </c>
      <c r="AX795" s="191">
        <f t="shared" si="624"/>
        <v>1359.4</v>
      </c>
      <c r="AY795" s="191">
        <f t="shared" si="625"/>
        <v>0</v>
      </c>
      <c r="AZ795" s="191">
        <f t="shared" si="626"/>
        <v>0</v>
      </c>
      <c r="BA795" s="193">
        <f t="shared" si="627"/>
        <v>1</v>
      </c>
      <c r="BB795" s="193">
        <f t="shared" si="628"/>
        <v>1</v>
      </c>
      <c r="BC795" s="193">
        <f t="shared" si="629"/>
        <v>1</v>
      </c>
      <c r="BD795" s="191">
        <f t="shared" si="591"/>
        <v>0</v>
      </c>
      <c r="BE795" s="191">
        <f t="shared" si="630"/>
        <v>0</v>
      </c>
      <c r="BF795" s="210">
        <f t="shared" si="631"/>
        <v>0</v>
      </c>
      <c r="BG795" s="211">
        <f t="shared" si="632"/>
        <v>0</v>
      </c>
      <c r="BH795" s="289"/>
      <c r="BI795" s="289"/>
      <c r="BJ795" s="228"/>
      <c r="BK795" s="228"/>
      <c r="BL795" s="233" t="str">
        <f t="shared" si="633"/>
        <v>07</v>
      </c>
    </row>
    <row r="796" spans="1:64" ht="12" customHeight="1">
      <c r="A796" s="333" t="s">
        <v>692</v>
      </c>
      <c r="B796" s="381" t="s">
        <v>436</v>
      </c>
      <c r="C796" s="333" t="s">
        <v>664</v>
      </c>
      <c r="D796" s="381" t="s">
        <v>408</v>
      </c>
      <c r="E796" s="381" t="s">
        <v>903</v>
      </c>
      <c r="F796" s="381" t="s">
        <v>608</v>
      </c>
      <c r="G796" s="381" t="s">
        <v>385</v>
      </c>
      <c r="H796" s="100" t="s">
        <v>653</v>
      </c>
      <c r="I796" s="381" t="s">
        <v>505</v>
      </c>
      <c r="J796" s="382">
        <v>64731</v>
      </c>
      <c r="K796" s="382">
        <v>64731</v>
      </c>
      <c r="L796" s="191" t="str">
        <f t="shared" si="592"/>
        <v>91001422070790900Ч005011121101</v>
      </c>
      <c r="M796" s="192">
        <f t="array" ref="M796">IF(COUNT(SEARCH(Удалить_Роспись_КВСР,$B796)*SEARCH(Удалить_Роспись_ПБС,$C796)*SEARCH(Удалить_Роспись_КФСР, $D796)*SEARCH(Удалить_Роспись_КЦСР,$E796)*SEARCH(Удалить_Роспись_КВР,$F796)*SEARCH(Удалить_Роспись_ЭК,$H796)*SEARCH(Удалить_Роспись_КР,$I796))&gt;0,0,1)</f>
        <v>1</v>
      </c>
      <c r="N796" s="192">
        <v>0</v>
      </c>
      <c r="O796" s="192" t="str">
        <f t="shared" si="593"/>
        <v/>
      </c>
      <c r="P796" s="192" t="str">
        <f t="shared" si="634"/>
        <v/>
      </c>
      <c r="Q796" s="300" t="str">
        <f t="shared" si="594"/>
        <v/>
      </c>
      <c r="R796" s="300" t="str">
        <f t="shared" si="595"/>
        <v/>
      </c>
      <c r="S796" s="300" t="str">
        <f t="shared" si="596"/>
        <v/>
      </c>
      <c r="T796" s="192" t="str">
        <f t="shared" si="597"/>
        <v/>
      </c>
      <c r="U796" s="303" t="str">
        <f t="shared" si="598"/>
        <v/>
      </c>
      <c r="V796" s="300" t="str">
        <f t="shared" si="599"/>
        <v/>
      </c>
      <c r="W796" s="192" t="str">
        <f t="shared" si="600"/>
        <v/>
      </c>
      <c r="X796" s="303" t="str">
        <f t="shared" si="601"/>
        <v/>
      </c>
      <c r="Y796" s="300" t="str">
        <f t="shared" si="602"/>
        <v/>
      </c>
      <c r="Z796" s="300" t="str">
        <f t="shared" si="603"/>
        <v/>
      </c>
      <c r="AA796" s="303" t="str">
        <f t="shared" si="604"/>
        <v/>
      </c>
      <c r="AB796" s="300" t="str">
        <f t="shared" si="605"/>
        <v/>
      </c>
      <c r="AC796" s="300" t="str">
        <f t="shared" si="606"/>
        <v/>
      </c>
      <c r="AD796" s="300" t="str">
        <f t="shared" si="607"/>
        <v/>
      </c>
      <c r="AE796" s="192" t="str">
        <f t="shared" si="608"/>
        <v/>
      </c>
      <c r="AF796" s="192" t="str">
        <f t="shared" si="609"/>
        <v/>
      </c>
      <c r="AG796" s="192"/>
      <c r="AJ796" s="300" t="str">
        <f t="shared" si="610"/>
        <v/>
      </c>
      <c r="AK796" s="300" t="str">
        <f t="shared" si="611"/>
        <v/>
      </c>
      <c r="AL796" s="300" t="str">
        <f t="shared" si="612"/>
        <v/>
      </c>
      <c r="AM796" s="300" t="str">
        <f t="shared" si="613"/>
        <v/>
      </c>
      <c r="AN796" s="300" t="str">
        <f t="shared" si="614"/>
        <v/>
      </c>
      <c r="AO796" s="300" t="str">
        <f t="shared" si="615"/>
        <v/>
      </c>
      <c r="AP796" s="300" t="str">
        <f t="shared" si="616"/>
        <v/>
      </c>
      <c r="AQ796" s="300" t="str">
        <f t="shared" si="617"/>
        <v/>
      </c>
      <c r="AR796" s="306" t="str">
        <f t="shared" si="618"/>
        <v/>
      </c>
      <c r="AS796" s="300" t="str">
        <f t="shared" si="619"/>
        <v/>
      </c>
      <c r="AT796" s="300" t="str">
        <f t="shared" si="620"/>
        <v/>
      </c>
      <c r="AU796" s="192" t="str">
        <f t="shared" si="621"/>
        <v>рбс</v>
      </c>
      <c r="AV796" s="192" t="str">
        <f t="shared" si="622"/>
        <v>рбс91001422общопл</v>
      </c>
      <c r="AW796" s="191">
        <f t="shared" si="623"/>
        <v>64731</v>
      </c>
      <c r="AX796" s="191">
        <f t="shared" si="624"/>
        <v>64731</v>
      </c>
      <c r="AY796" s="191">
        <f t="shared" si="625"/>
        <v>0</v>
      </c>
      <c r="AZ796" s="191">
        <f t="shared" si="626"/>
        <v>0</v>
      </c>
      <c r="BA796" s="193">
        <f t="shared" si="627"/>
        <v>1</v>
      </c>
      <c r="BB796" s="193">
        <f t="shared" si="628"/>
        <v>1</v>
      </c>
      <c r="BC796" s="193">
        <f t="shared" si="629"/>
        <v>1</v>
      </c>
      <c r="BD796" s="191">
        <f t="shared" si="591"/>
        <v>0</v>
      </c>
      <c r="BE796" s="191">
        <f t="shared" si="630"/>
        <v>0</v>
      </c>
      <c r="BF796" s="210">
        <f t="shared" si="631"/>
        <v>0</v>
      </c>
      <c r="BG796" s="211">
        <f t="shared" si="632"/>
        <v>0</v>
      </c>
      <c r="BH796" s="289"/>
      <c r="BI796" s="289"/>
      <c r="BJ796" s="228"/>
      <c r="BK796" s="228"/>
      <c r="BL796" s="233" t="str">
        <f t="shared" si="633"/>
        <v>07</v>
      </c>
    </row>
    <row r="797" spans="1:64" ht="12" customHeight="1">
      <c r="A797" s="333" t="s">
        <v>692</v>
      </c>
      <c r="B797" s="381" t="s">
        <v>436</v>
      </c>
      <c r="C797" s="333" t="s">
        <v>664</v>
      </c>
      <c r="D797" s="381" t="s">
        <v>408</v>
      </c>
      <c r="E797" s="381" t="s">
        <v>903</v>
      </c>
      <c r="F797" s="381" t="s">
        <v>902</v>
      </c>
      <c r="G797" s="381" t="s">
        <v>387</v>
      </c>
      <c r="H797" s="100" t="s">
        <v>653</v>
      </c>
      <c r="I797" s="381" t="s">
        <v>505</v>
      </c>
      <c r="J797" s="382">
        <v>19549</v>
      </c>
      <c r="K797" s="382">
        <v>19549</v>
      </c>
      <c r="L797" s="191" t="str">
        <f t="shared" si="592"/>
        <v>91001422070790900Ч005011921301</v>
      </c>
      <c r="M797" s="192">
        <f t="array" ref="M797">IF(COUNT(SEARCH(Удалить_Роспись_КВСР,$B797)*SEARCH(Удалить_Роспись_ПБС,$C797)*SEARCH(Удалить_Роспись_КФСР, $D797)*SEARCH(Удалить_Роспись_КЦСР,$E797)*SEARCH(Удалить_Роспись_КВР,$F797)*SEARCH(Удалить_Роспись_ЭК,$H797)*SEARCH(Удалить_Роспись_КР,$I797))&gt;0,0,1)</f>
        <v>1</v>
      </c>
      <c r="N797" s="192">
        <v>0</v>
      </c>
      <c r="O797" s="192" t="str">
        <f t="shared" si="593"/>
        <v/>
      </c>
      <c r="P797" s="192" t="str">
        <f t="shared" si="634"/>
        <v/>
      </c>
      <c r="Q797" s="300" t="str">
        <f t="shared" si="594"/>
        <v/>
      </c>
      <c r="R797" s="300" t="str">
        <f t="shared" si="595"/>
        <v/>
      </c>
      <c r="S797" s="300" t="str">
        <f t="shared" si="596"/>
        <v/>
      </c>
      <c r="T797" s="192" t="str">
        <f t="shared" si="597"/>
        <v/>
      </c>
      <c r="U797" s="303" t="str">
        <f t="shared" si="598"/>
        <v/>
      </c>
      <c r="V797" s="300" t="str">
        <f t="shared" si="599"/>
        <v/>
      </c>
      <c r="W797" s="192" t="str">
        <f t="shared" si="600"/>
        <v/>
      </c>
      <c r="X797" s="303" t="str">
        <f t="shared" si="601"/>
        <v/>
      </c>
      <c r="Y797" s="300" t="str">
        <f t="shared" si="602"/>
        <v/>
      </c>
      <c r="Z797" s="300" t="str">
        <f t="shared" si="603"/>
        <v/>
      </c>
      <c r="AA797" s="303" t="str">
        <f t="shared" si="604"/>
        <v/>
      </c>
      <c r="AB797" s="300" t="str">
        <f t="shared" si="605"/>
        <v/>
      </c>
      <c r="AC797" s="300" t="str">
        <f t="shared" si="606"/>
        <v/>
      </c>
      <c r="AD797" s="300" t="str">
        <f t="shared" si="607"/>
        <v/>
      </c>
      <c r="AE797" s="192" t="str">
        <f t="shared" si="608"/>
        <v/>
      </c>
      <c r="AF797" s="192" t="str">
        <f t="shared" si="609"/>
        <v/>
      </c>
      <c r="AG797" s="192"/>
      <c r="AJ797" s="300" t="str">
        <f t="shared" si="610"/>
        <v/>
      </c>
      <c r="AK797" s="300" t="str">
        <f t="shared" si="611"/>
        <v/>
      </c>
      <c r="AL797" s="300" t="str">
        <f t="shared" si="612"/>
        <v/>
      </c>
      <c r="AM797" s="300" t="str">
        <f t="shared" si="613"/>
        <v/>
      </c>
      <c r="AN797" s="300" t="str">
        <f t="shared" si="614"/>
        <v/>
      </c>
      <c r="AO797" s="300" t="str">
        <f t="shared" si="615"/>
        <v/>
      </c>
      <c r="AP797" s="300" t="str">
        <f t="shared" si="616"/>
        <v/>
      </c>
      <c r="AQ797" s="300" t="str">
        <f t="shared" si="617"/>
        <v/>
      </c>
      <c r="AR797" s="306" t="str">
        <f t="shared" si="618"/>
        <v/>
      </c>
      <c r="AS797" s="300" t="str">
        <f t="shared" si="619"/>
        <v/>
      </c>
      <c r="AT797" s="300" t="str">
        <f t="shared" si="620"/>
        <v/>
      </c>
      <c r="AU797" s="192" t="str">
        <f t="shared" si="621"/>
        <v>рбс</v>
      </c>
      <c r="AV797" s="192" t="str">
        <f t="shared" si="622"/>
        <v>рбс91001422общопл</v>
      </c>
      <c r="AW797" s="191">
        <f t="shared" si="623"/>
        <v>19549</v>
      </c>
      <c r="AX797" s="191">
        <f t="shared" si="624"/>
        <v>19549</v>
      </c>
      <c r="AY797" s="191">
        <f t="shared" si="625"/>
        <v>0</v>
      </c>
      <c r="AZ797" s="191">
        <f t="shared" si="626"/>
        <v>0</v>
      </c>
      <c r="BA797" s="193">
        <f t="shared" si="627"/>
        <v>1</v>
      </c>
      <c r="BB797" s="193">
        <f t="shared" si="628"/>
        <v>1</v>
      </c>
      <c r="BC797" s="193">
        <f t="shared" si="629"/>
        <v>1</v>
      </c>
      <c r="BD797" s="191">
        <f t="shared" si="591"/>
        <v>0</v>
      </c>
      <c r="BE797" s="191">
        <f t="shared" si="630"/>
        <v>0</v>
      </c>
      <c r="BF797" s="210">
        <f t="shared" si="631"/>
        <v>0</v>
      </c>
      <c r="BG797" s="211">
        <f t="shared" si="632"/>
        <v>0</v>
      </c>
      <c r="BH797" s="289"/>
      <c r="BI797" s="289"/>
      <c r="BJ797" s="228"/>
      <c r="BK797" s="228"/>
      <c r="BL797" s="233" t="str">
        <f t="shared" si="633"/>
        <v>07</v>
      </c>
    </row>
    <row r="798" spans="1:64" ht="12" customHeight="1">
      <c r="A798" s="333" t="s">
        <v>692</v>
      </c>
      <c r="B798" s="381" t="s">
        <v>436</v>
      </c>
      <c r="C798" s="333" t="s">
        <v>664</v>
      </c>
      <c r="D798" s="381" t="s">
        <v>411</v>
      </c>
      <c r="E798" s="381" t="s">
        <v>1152</v>
      </c>
      <c r="F798" s="381" t="s">
        <v>608</v>
      </c>
      <c r="G798" s="381" t="s">
        <v>385</v>
      </c>
      <c r="H798" s="100" t="s">
        <v>653</v>
      </c>
      <c r="I798" s="381" t="s">
        <v>505</v>
      </c>
      <c r="J798" s="382">
        <v>60853.3</v>
      </c>
      <c r="K798" s="382">
        <v>31360.639999999999</v>
      </c>
      <c r="L798" s="191" t="str">
        <f t="shared" si="592"/>
        <v>910014221101366008000011121101</v>
      </c>
      <c r="M798" s="192">
        <f t="array" ref="M798">IF(COUNT(SEARCH(Удалить_Роспись_КВСР,$B798)*SEARCH(Удалить_Роспись_ПБС,$C798)*SEARCH(Удалить_Роспись_КФСР, $D798)*SEARCH(Удалить_Роспись_КЦСР,$E798)*SEARCH(Удалить_Роспись_КВР,$F798)*SEARCH(Удалить_Роспись_ЭК,$H798)*SEARCH(Удалить_Роспись_КР,$I798))&gt;0,0,1)</f>
        <v>1</v>
      </c>
      <c r="N798" s="192">
        <v>0</v>
      </c>
      <c r="O798" s="192" t="str">
        <f t="shared" si="593"/>
        <v/>
      </c>
      <c r="P798" s="192" t="str">
        <f t="shared" si="634"/>
        <v/>
      </c>
      <c r="Q798" s="300" t="str">
        <f t="shared" si="594"/>
        <v/>
      </c>
      <c r="R798" s="300" t="str">
        <f t="shared" si="595"/>
        <v/>
      </c>
      <c r="S798" s="300" t="str">
        <f t="shared" si="596"/>
        <v/>
      </c>
      <c r="T798" s="192" t="str">
        <f t="shared" si="597"/>
        <v/>
      </c>
      <c r="U798" s="303" t="str">
        <f t="shared" si="598"/>
        <v/>
      </c>
      <c r="V798" s="300" t="str">
        <f t="shared" si="599"/>
        <v/>
      </c>
      <c r="W798" s="192" t="str">
        <f t="shared" si="600"/>
        <v/>
      </c>
      <c r="X798" s="303" t="str">
        <f t="shared" si="601"/>
        <v/>
      </c>
      <c r="Y798" s="300" t="str">
        <f t="shared" si="602"/>
        <v/>
      </c>
      <c r="Z798" s="300" t="str">
        <f t="shared" si="603"/>
        <v/>
      </c>
      <c r="AA798" s="303" t="str">
        <f t="shared" si="604"/>
        <v/>
      </c>
      <c r="AB798" s="300" t="str">
        <f t="shared" si="605"/>
        <v/>
      </c>
      <c r="AC798" s="300" t="str">
        <f t="shared" si="606"/>
        <v/>
      </c>
      <c r="AD798" s="300" t="str">
        <f t="shared" si="607"/>
        <v/>
      </c>
      <c r="AE798" s="192" t="str">
        <f t="shared" si="608"/>
        <v/>
      </c>
      <c r="AF798" s="192" t="str">
        <f t="shared" si="609"/>
        <v/>
      </c>
      <c r="AG798" s="192"/>
      <c r="AJ798" s="300" t="str">
        <f t="shared" si="610"/>
        <v/>
      </c>
      <c r="AK798" s="300" t="str">
        <f t="shared" si="611"/>
        <v/>
      </c>
      <c r="AL798" s="300" t="str">
        <f t="shared" si="612"/>
        <v/>
      </c>
      <c r="AM798" s="300" t="str">
        <f t="shared" si="613"/>
        <v/>
      </c>
      <c r="AN798" s="300" t="str">
        <f t="shared" si="614"/>
        <v/>
      </c>
      <c r="AO798" s="300" t="str">
        <f t="shared" si="615"/>
        <v>физ</v>
      </c>
      <c r="AP798" s="300" t="str">
        <f t="shared" si="616"/>
        <v/>
      </c>
      <c r="AQ798" s="300" t="str">
        <f t="shared" si="617"/>
        <v/>
      </c>
      <c r="AR798" s="306" t="str">
        <f t="shared" si="618"/>
        <v/>
      </c>
      <c r="AS798" s="300" t="str">
        <f t="shared" si="619"/>
        <v/>
      </c>
      <c r="AT798" s="300" t="str">
        <f t="shared" si="620"/>
        <v/>
      </c>
      <c r="AU798" s="192" t="str">
        <f t="shared" si="621"/>
        <v>физ</v>
      </c>
      <c r="AV798" s="192" t="str">
        <f t="shared" si="622"/>
        <v>физ91001422общопл</v>
      </c>
      <c r="AW798" s="191">
        <f t="shared" si="623"/>
        <v>60853.3</v>
      </c>
      <c r="AX798" s="191">
        <f t="shared" si="624"/>
        <v>31360.639999999999</v>
      </c>
      <c r="AY798" s="191">
        <f t="shared" si="625"/>
        <v>0</v>
      </c>
      <c r="AZ798" s="191">
        <f t="shared" si="626"/>
        <v>0</v>
      </c>
      <c r="BA798" s="193">
        <f t="shared" si="627"/>
        <v>1</v>
      </c>
      <c r="BB798" s="193">
        <f t="shared" si="628"/>
        <v>1</v>
      </c>
      <c r="BC798" s="193">
        <f t="shared" si="629"/>
        <v>1</v>
      </c>
      <c r="BD798" s="191">
        <f t="shared" si="591"/>
        <v>0</v>
      </c>
      <c r="BE798" s="191">
        <f t="shared" si="630"/>
        <v>0</v>
      </c>
      <c r="BF798" s="210">
        <f t="shared" si="631"/>
        <v>0</v>
      </c>
      <c r="BG798" s="211">
        <f t="shared" si="632"/>
        <v>0</v>
      </c>
      <c r="BH798" s="289"/>
      <c r="BI798" s="289"/>
      <c r="BJ798" s="228"/>
      <c r="BK798" s="228"/>
      <c r="BL798" s="233" t="str">
        <f t="shared" si="633"/>
        <v>11</v>
      </c>
    </row>
    <row r="799" spans="1:64" ht="12" customHeight="1">
      <c r="A799" s="333" t="s">
        <v>692</v>
      </c>
      <c r="B799" s="381" t="s">
        <v>436</v>
      </c>
      <c r="C799" s="333" t="s">
        <v>664</v>
      </c>
      <c r="D799" s="381" t="s">
        <v>411</v>
      </c>
      <c r="E799" s="381" t="s">
        <v>1152</v>
      </c>
      <c r="F799" s="381" t="s">
        <v>902</v>
      </c>
      <c r="G799" s="381" t="s">
        <v>387</v>
      </c>
      <c r="H799" s="100" t="s">
        <v>653</v>
      </c>
      <c r="I799" s="381" t="s">
        <v>505</v>
      </c>
      <c r="J799" s="382">
        <v>48577.7</v>
      </c>
      <c r="K799" s="382">
        <v>9386.8799999999992</v>
      </c>
      <c r="L799" s="191" t="str">
        <f t="shared" si="592"/>
        <v>910014221101366008000011921301</v>
      </c>
      <c r="M799" s="192">
        <f t="array" ref="M799">IF(COUNT(SEARCH(Удалить_Роспись_КВСР,$B799)*SEARCH(Удалить_Роспись_ПБС,$C799)*SEARCH(Удалить_Роспись_КФСР, $D799)*SEARCH(Удалить_Роспись_КЦСР,$E799)*SEARCH(Удалить_Роспись_КВР,$F799)*SEARCH(Удалить_Роспись_ЭК,$H799)*SEARCH(Удалить_Роспись_КР,$I799))&gt;0,0,1)</f>
        <v>1</v>
      </c>
      <c r="N799" s="192">
        <v>0</v>
      </c>
      <c r="O799" s="192" t="str">
        <f t="shared" si="593"/>
        <v/>
      </c>
      <c r="P799" s="192" t="str">
        <f t="shared" si="634"/>
        <v/>
      </c>
      <c r="Q799" s="300" t="str">
        <f t="shared" si="594"/>
        <v/>
      </c>
      <c r="R799" s="300" t="str">
        <f t="shared" si="595"/>
        <v/>
      </c>
      <c r="S799" s="300" t="str">
        <f t="shared" si="596"/>
        <v/>
      </c>
      <c r="T799" s="192" t="str">
        <f t="shared" si="597"/>
        <v/>
      </c>
      <c r="U799" s="303" t="str">
        <f t="shared" si="598"/>
        <v/>
      </c>
      <c r="V799" s="300" t="str">
        <f t="shared" si="599"/>
        <v/>
      </c>
      <c r="W799" s="192" t="str">
        <f t="shared" si="600"/>
        <v/>
      </c>
      <c r="X799" s="303" t="str">
        <f t="shared" si="601"/>
        <v/>
      </c>
      <c r="Y799" s="300" t="str">
        <f t="shared" si="602"/>
        <v/>
      </c>
      <c r="Z799" s="300" t="str">
        <f t="shared" si="603"/>
        <v/>
      </c>
      <c r="AA799" s="303" t="str">
        <f t="shared" si="604"/>
        <v/>
      </c>
      <c r="AB799" s="300" t="str">
        <f t="shared" si="605"/>
        <v/>
      </c>
      <c r="AC799" s="300" t="str">
        <f t="shared" si="606"/>
        <v/>
      </c>
      <c r="AD799" s="300" t="str">
        <f t="shared" si="607"/>
        <v/>
      </c>
      <c r="AE799" s="192" t="str">
        <f t="shared" si="608"/>
        <v/>
      </c>
      <c r="AF799" s="192" t="str">
        <f t="shared" si="609"/>
        <v/>
      </c>
      <c r="AG799" s="192"/>
      <c r="AJ799" s="300" t="str">
        <f t="shared" si="610"/>
        <v/>
      </c>
      <c r="AK799" s="300" t="str">
        <f t="shared" si="611"/>
        <v/>
      </c>
      <c r="AL799" s="300" t="str">
        <f t="shared" si="612"/>
        <v/>
      </c>
      <c r="AM799" s="300" t="str">
        <f t="shared" si="613"/>
        <v/>
      </c>
      <c r="AN799" s="300" t="str">
        <f t="shared" si="614"/>
        <v/>
      </c>
      <c r="AO799" s="300" t="str">
        <f t="shared" si="615"/>
        <v>физ</v>
      </c>
      <c r="AP799" s="300" t="str">
        <f t="shared" si="616"/>
        <v/>
      </c>
      <c r="AQ799" s="300" t="str">
        <f t="shared" si="617"/>
        <v/>
      </c>
      <c r="AR799" s="306" t="str">
        <f t="shared" si="618"/>
        <v/>
      </c>
      <c r="AS799" s="300" t="str">
        <f t="shared" si="619"/>
        <v/>
      </c>
      <c r="AT799" s="300" t="str">
        <f t="shared" si="620"/>
        <v/>
      </c>
      <c r="AU799" s="192" t="str">
        <f t="shared" si="621"/>
        <v>физ</v>
      </c>
      <c r="AV799" s="192" t="str">
        <f t="shared" si="622"/>
        <v>физ91001422общопл</v>
      </c>
      <c r="AW799" s="191">
        <f t="shared" si="623"/>
        <v>48577.7</v>
      </c>
      <c r="AX799" s="191">
        <f t="shared" si="624"/>
        <v>9386.8799999999992</v>
      </c>
      <c r="AY799" s="191">
        <f t="shared" si="625"/>
        <v>0</v>
      </c>
      <c r="AZ799" s="191">
        <f t="shared" si="626"/>
        <v>0</v>
      </c>
      <c r="BA799" s="193">
        <f t="shared" si="627"/>
        <v>1</v>
      </c>
      <c r="BB799" s="193">
        <f t="shared" si="628"/>
        <v>1</v>
      </c>
      <c r="BC799" s="193">
        <f t="shared" si="629"/>
        <v>1</v>
      </c>
      <c r="BD799" s="191">
        <f t="shared" si="591"/>
        <v>0</v>
      </c>
      <c r="BE799" s="191">
        <f t="shared" si="630"/>
        <v>0</v>
      </c>
      <c r="BF799" s="210">
        <f t="shared" si="631"/>
        <v>0</v>
      </c>
      <c r="BG799" s="211">
        <f t="shared" si="632"/>
        <v>0</v>
      </c>
      <c r="BH799" s="289"/>
      <c r="BI799" s="289"/>
      <c r="BJ799" s="228"/>
      <c r="BK799" s="228"/>
      <c r="BL799" s="233" t="str">
        <f t="shared" si="633"/>
        <v>11</v>
      </c>
    </row>
    <row r="800" spans="1:64" ht="12" customHeight="1">
      <c r="A800" s="333" t="s">
        <v>692</v>
      </c>
      <c r="B800" s="381" t="s">
        <v>436</v>
      </c>
      <c r="C800" s="333" t="s">
        <v>664</v>
      </c>
      <c r="D800" s="381" t="s">
        <v>411</v>
      </c>
      <c r="E800" s="381" t="s">
        <v>1153</v>
      </c>
      <c r="F800" s="381" t="s">
        <v>608</v>
      </c>
      <c r="G800" s="381" t="s">
        <v>385</v>
      </c>
      <c r="H800" s="100" t="s">
        <v>653</v>
      </c>
      <c r="I800" s="381" t="s">
        <v>505</v>
      </c>
      <c r="J800" s="382">
        <v>16007.52</v>
      </c>
      <c r="K800" s="382">
        <v>1639.74</v>
      </c>
      <c r="L800" s="191" t="str">
        <f t="shared" si="592"/>
        <v>910014221101366008100011121101</v>
      </c>
      <c r="M800" s="192">
        <f t="array" ref="M800">IF(COUNT(SEARCH(Удалить_Роспись_КВСР,$B800)*SEARCH(Удалить_Роспись_ПБС,$C800)*SEARCH(Удалить_Роспись_КФСР, $D800)*SEARCH(Удалить_Роспись_КЦСР,$E800)*SEARCH(Удалить_Роспись_КВР,$F800)*SEARCH(Удалить_Роспись_ЭК,$H800)*SEARCH(Удалить_Роспись_КР,$I800))&gt;0,0,1)</f>
        <v>1</v>
      </c>
      <c r="N800" s="192">
        <v>0</v>
      </c>
      <c r="O800" s="192" t="str">
        <f t="shared" si="593"/>
        <v/>
      </c>
      <c r="P800" s="192" t="str">
        <f t="shared" si="634"/>
        <v/>
      </c>
      <c r="Q800" s="300" t="str">
        <f t="shared" si="594"/>
        <v/>
      </c>
      <c r="R800" s="300" t="str">
        <f t="shared" si="595"/>
        <v/>
      </c>
      <c r="S800" s="300" t="str">
        <f t="shared" si="596"/>
        <v/>
      </c>
      <c r="T800" s="192" t="str">
        <f t="shared" si="597"/>
        <v/>
      </c>
      <c r="U800" s="303" t="str">
        <f t="shared" si="598"/>
        <v/>
      </c>
      <c r="V800" s="300" t="str">
        <f t="shared" si="599"/>
        <v/>
      </c>
      <c r="W800" s="192" t="str">
        <f t="shared" si="600"/>
        <v/>
      </c>
      <c r="X800" s="303" t="str">
        <f t="shared" si="601"/>
        <v/>
      </c>
      <c r="Y800" s="300" t="str">
        <f t="shared" si="602"/>
        <v/>
      </c>
      <c r="Z800" s="300" t="str">
        <f t="shared" si="603"/>
        <v/>
      </c>
      <c r="AA800" s="303" t="str">
        <f t="shared" si="604"/>
        <v/>
      </c>
      <c r="AB800" s="300" t="str">
        <f t="shared" si="605"/>
        <v/>
      </c>
      <c r="AC800" s="300" t="str">
        <f t="shared" si="606"/>
        <v/>
      </c>
      <c r="AD800" s="300" t="str">
        <f t="shared" si="607"/>
        <v/>
      </c>
      <c r="AE800" s="192" t="str">
        <f t="shared" si="608"/>
        <v/>
      </c>
      <c r="AF800" s="192" t="str">
        <f t="shared" si="609"/>
        <v/>
      </c>
      <c r="AG800" s="192"/>
      <c r="AJ800" s="300" t="str">
        <f t="shared" si="610"/>
        <v/>
      </c>
      <c r="AK800" s="300" t="str">
        <f t="shared" si="611"/>
        <v/>
      </c>
      <c r="AL800" s="300" t="str">
        <f t="shared" si="612"/>
        <v/>
      </c>
      <c r="AM800" s="300" t="str">
        <f t="shared" si="613"/>
        <v/>
      </c>
      <c r="AN800" s="300" t="str">
        <f t="shared" si="614"/>
        <v/>
      </c>
      <c r="AO800" s="300" t="str">
        <f t="shared" si="615"/>
        <v>физ</v>
      </c>
      <c r="AP800" s="300" t="str">
        <f t="shared" si="616"/>
        <v/>
      </c>
      <c r="AQ800" s="300" t="str">
        <f t="shared" si="617"/>
        <v/>
      </c>
      <c r="AR800" s="306" t="str">
        <f t="shared" si="618"/>
        <v/>
      </c>
      <c r="AS800" s="300" t="str">
        <f t="shared" si="619"/>
        <v/>
      </c>
      <c r="AT800" s="300" t="str">
        <f t="shared" si="620"/>
        <v/>
      </c>
      <c r="AU800" s="192" t="str">
        <f t="shared" si="621"/>
        <v>физ</v>
      </c>
      <c r="AV800" s="192" t="str">
        <f t="shared" si="622"/>
        <v>физ91001422общопл</v>
      </c>
      <c r="AW800" s="191">
        <f t="shared" si="623"/>
        <v>16007.52</v>
      </c>
      <c r="AX800" s="191">
        <f t="shared" si="624"/>
        <v>1639.74</v>
      </c>
      <c r="AY800" s="191">
        <f t="shared" si="625"/>
        <v>0</v>
      </c>
      <c r="AZ800" s="191">
        <f t="shared" si="626"/>
        <v>0</v>
      </c>
      <c r="BA800" s="193">
        <f t="shared" si="627"/>
        <v>1</v>
      </c>
      <c r="BB800" s="193">
        <f t="shared" si="628"/>
        <v>1</v>
      </c>
      <c r="BC800" s="193">
        <f t="shared" si="629"/>
        <v>1</v>
      </c>
      <c r="BD800" s="191">
        <f t="shared" si="591"/>
        <v>0</v>
      </c>
      <c r="BE800" s="191">
        <f t="shared" si="630"/>
        <v>0</v>
      </c>
      <c r="BF800" s="210">
        <f t="shared" si="631"/>
        <v>0</v>
      </c>
      <c r="BG800" s="211">
        <f t="shared" si="632"/>
        <v>0</v>
      </c>
      <c r="BH800" s="289"/>
      <c r="BI800" s="289"/>
      <c r="BJ800" s="228"/>
      <c r="BK800" s="228"/>
      <c r="BL800" s="233" t="str">
        <f t="shared" si="633"/>
        <v>11</v>
      </c>
    </row>
    <row r="801" spans="1:64" ht="12" customHeight="1">
      <c r="A801" s="333" t="s">
        <v>692</v>
      </c>
      <c r="B801" s="381" t="s">
        <v>436</v>
      </c>
      <c r="C801" s="333" t="s">
        <v>664</v>
      </c>
      <c r="D801" s="381" t="s">
        <v>411</v>
      </c>
      <c r="E801" s="381" t="s">
        <v>1153</v>
      </c>
      <c r="F801" s="381" t="s">
        <v>902</v>
      </c>
      <c r="G801" s="381" t="s">
        <v>387</v>
      </c>
      <c r="H801" s="100" t="s">
        <v>653</v>
      </c>
      <c r="I801" s="381" t="s">
        <v>505</v>
      </c>
      <c r="J801" s="382">
        <v>4834.2700000000004</v>
      </c>
      <c r="K801" s="382">
        <v>579.22</v>
      </c>
      <c r="L801" s="191" t="str">
        <f t="shared" si="592"/>
        <v>910014221101366008100011921301</v>
      </c>
      <c r="M801" s="192">
        <f t="array" ref="M801">IF(COUNT(SEARCH(Удалить_Роспись_КВСР,$B801)*SEARCH(Удалить_Роспись_ПБС,$C801)*SEARCH(Удалить_Роспись_КФСР, $D801)*SEARCH(Удалить_Роспись_КЦСР,$E801)*SEARCH(Удалить_Роспись_КВР,$F801)*SEARCH(Удалить_Роспись_ЭК,$H801)*SEARCH(Удалить_Роспись_КР,$I801))&gt;0,0,1)</f>
        <v>1</v>
      </c>
      <c r="N801" s="192">
        <v>0</v>
      </c>
      <c r="O801" s="192" t="str">
        <f t="shared" si="593"/>
        <v/>
      </c>
      <c r="P801" s="192" t="str">
        <f t="shared" si="634"/>
        <v/>
      </c>
      <c r="Q801" s="300" t="str">
        <f t="shared" si="594"/>
        <v/>
      </c>
      <c r="R801" s="300" t="str">
        <f t="shared" si="595"/>
        <v/>
      </c>
      <c r="S801" s="300" t="str">
        <f t="shared" si="596"/>
        <v/>
      </c>
      <c r="T801" s="192" t="str">
        <f t="shared" si="597"/>
        <v/>
      </c>
      <c r="U801" s="303" t="str">
        <f t="shared" si="598"/>
        <v/>
      </c>
      <c r="V801" s="300" t="str">
        <f t="shared" si="599"/>
        <v/>
      </c>
      <c r="W801" s="192" t="str">
        <f t="shared" si="600"/>
        <v/>
      </c>
      <c r="X801" s="303" t="str">
        <f t="shared" si="601"/>
        <v/>
      </c>
      <c r="Y801" s="300" t="str">
        <f t="shared" si="602"/>
        <v/>
      </c>
      <c r="Z801" s="300" t="str">
        <f t="shared" si="603"/>
        <v/>
      </c>
      <c r="AA801" s="303" t="str">
        <f t="shared" si="604"/>
        <v/>
      </c>
      <c r="AB801" s="300" t="str">
        <f t="shared" si="605"/>
        <v/>
      </c>
      <c r="AC801" s="300" t="str">
        <f t="shared" si="606"/>
        <v/>
      </c>
      <c r="AD801" s="300" t="str">
        <f t="shared" si="607"/>
        <v/>
      </c>
      <c r="AE801" s="192" t="str">
        <f t="shared" si="608"/>
        <v/>
      </c>
      <c r="AF801" s="192" t="str">
        <f t="shared" si="609"/>
        <v/>
      </c>
      <c r="AG801" s="192"/>
      <c r="AJ801" s="300" t="str">
        <f t="shared" si="610"/>
        <v/>
      </c>
      <c r="AK801" s="300" t="str">
        <f t="shared" si="611"/>
        <v/>
      </c>
      <c r="AL801" s="300" t="str">
        <f t="shared" si="612"/>
        <v/>
      </c>
      <c r="AM801" s="300" t="str">
        <f t="shared" si="613"/>
        <v/>
      </c>
      <c r="AN801" s="300" t="str">
        <f t="shared" si="614"/>
        <v/>
      </c>
      <c r="AO801" s="300" t="str">
        <f t="shared" si="615"/>
        <v>физ</v>
      </c>
      <c r="AP801" s="300" t="str">
        <f t="shared" si="616"/>
        <v/>
      </c>
      <c r="AQ801" s="300" t="str">
        <f t="shared" si="617"/>
        <v/>
      </c>
      <c r="AR801" s="306" t="str">
        <f t="shared" si="618"/>
        <v/>
      </c>
      <c r="AS801" s="300" t="str">
        <f t="shared" si="619"/>
        <v/>
      </c>
      <c r="AT801" s="300" t="str">
        <f t="shared" si="620"/>
        <v/>
      </c>
      <c r="AU801" s="192" t="str">
        <f t="shared" si="621"/>
        <v>физ</v>
      </c>
      <c r="AV801" s="192" t="str">
        <f t="shared" si="622"/>
        <v>физ91001422общопл</v>
      </c>
      <c r="AW801" s="191">
        <f t="shared" si="623"/>
        <v>4834.2700000000004</v>
      </c>
      <c r="AX801" s="191">
        <f t="shared" si="624"/>
        <v>579.22</v>
      </c>
      <c r="AY801" s="191">
        <f t="shared" si="625"/>
        <v>0</v>
      </c>
      <c r="AZ801" s="191">
        <f t="shared" si="626"/>
        <v>0</v>
      </c>
      <c r="BA801" s="193">
        <f t="shared" si="627"/>
        <v>1</v>
      </c>
      <c r="BB801" s="193">
        <f t="shared" si="628"/>
        <v>1</v>
      </c>
      <c r="BC801" s="193">
        <f t="shared" si="629"/>
        <v>1</v>
      </c>
      <c r="BD801" s="191">
        <f t="shared" ref="BD801:BD832" si="635">IF(ISNA(BA801),0,AY801*$BA801)</f>
        <v>0</v>
      </c>
      <c r="BE801" s="191">
        <f t="shared" si="630"/>
        <v>0</v>
      </c>
      <c r="BF801" s="210">
        <f t="shared" si="631"/>
        <v>0</v>
      </c>
      <c r="BG801" s="211">
        <f t="shared" si="632"/>
        <v>0</v>
      </c>
      <c r="BH801" s="289"/>
      <c r="BI801" s="289"/>
      <c r="BJ801" s="228"/>
      <c r="BK801" s="228"/>
      <c r="BL801" s="233" t="str">
        <f t="shared" si="633"/>
        <v>11</v>
      </c>
    </row>
    <row r="802" spans="1:64" ht="12" hidden="1" customHeight="1">
      <c r="A802" s="333" t="s">
        <v>693</v>
      </c>
      <c r="B802" s="381" t="s">
        <v>329</v>
      </c>
      <c r="C802" s="333" t="s">
        <v>665</v>
      </c>
      <c r="D802" s="381" t="s">
        <v>399</v>
      </c>
      <c r="E802" s="381" t="s">
        <v>864</v>
      </c>
      <c r="F802" s="381" t="s">
        <v>619</v>
      </c>
      <c r="G802" s="381" t="s">
        <v>398</v>
      </c>
      <c r="H802" s="100" t="s">
        <v>653</v>
      </c>
      <c r="I802" s="381" t="s">
        <v>339</v>
      </c>
      <c r="J802" s="382">
        <v>22100</v>
      </c>
      <c r="K802" s="382">
        <v>0</v>
      </c>
      <c r="L802" s="191" t="str">
        <f t="shared" si="592"/>
        <v>890014230113111007514053025110</v>
      </c>
      <c r="M802" s="192">
        <f t="array" ref="M802">IF(COUNT(SEARCH(Удалить_Роспись_КВСР,$B802)*SEARCH(Удалить_Роспись_ПБС,$C802)*SEARCH(Удалить_Роспись_КФСР, $D802)*SEARCH(Удалить_Роспись_КЦСР,$E802)*SEARCH(Удалить_Роспись_КВР,$F802)*SEARCH(Удалить_Роспись_ЭК,$H802)*SEARCH(Удалить_Роспись_КР,$I802))&gt;0,0,1)</f>
        <v>0</v>
      </c>
      <c r="N802" s="192">
        <v>0</v>
      </c>
      <c r="O802" s="192" t="str">
        <f t="shared" si="593"/>
        <v/>
      </c>
      <c r="P802" s="192" t="str">
        <f t="shared" si="634"/>
        <v/>
      </c>
      <c r="Q802" s="300" t="str">
        <f t="shared" si="594"/>
        <v/>
      </c>
      <c r="R802" s="300" t="str">
        <f t="shared" si="595"/>
        <v/>
      </c>
      <c r="S802" s="300" t="str">
        <f t="shared" si="596"/>
        <v/>
      </c>
      <c r="T802" s="192" t="str">
        <f t="shared" si="597"/>
        <v/>
      </c>
      <c r="U802" s="303" t="str">
        <f t="shared" si="598"/>
        <v/>
      </c>
      <c r="V802" s="300" t="str">
        <f t="shared" si="599"/>
        <v/>
      </c>
      <c r="W802" s="192" t="str">
        <f t="shared" si="600"/>
        <v/>
      </c>
      <c r="X802" s="303" t="str">
        <f t="shared" si="601"/>
        <v/>
      </c>
      <c r="Y802" s="300" t="str">
        <f t="shared" si="602"/>
        <v/>
      </c>
      <c r="Z802" s="300" t="str">
        <f t="shared" si="603"/>
        <v>меж</v>
      </c>
      <c r="AA802" s="303" t="str">
        <f t="shared" si="604"/>
        <v/>
      </c>
      <c r="AB802" s="300" t="str">
        <f t="shared" si="605"/>
        <v/>
      </c>
      <c r="AC802" s="300" t="str">
        <f t="shared" si="606"/>
        <v/>
      </c>
      <c r="AD802" s="300" t="str">
        <f t="shared" si="607"/>
        <v/>
      </c>
      <c r="AE802" s="192" t="str">
        <f t="shared" si="608"/>
        <v/>
      </c>
      <c r="AF802" s="192" t="str">
        <f t="shared" si="609"/>
        <v/>
      </c>
      <c r="AG802" s="192"/>
      <c r="AJ802" s="300" t="str">
        <f t="shared" si="610"/>
        <v/>
      </c>
      <c r="AK802" s="300" t="str">
        <f t="shared" si="611"/>
        <v/>
      </c>
      <c r="AL802" s="300" t="str">
        <f t="shared" si="612"/>
        <v/>
      </c>
      <c r="AM802" s="300" t="str">
        <f t="shared" si="613"/>
        <v>меж</v>
      </c>
      <c r="AN802" s="300" t="str">
        <f t="shared" si="614"/>
        <v/>
      </c>
      <c r="AO802" s="300" t="str">
        <f t="shared" si="615"/>
        <v/>
      </c>
      <c r="AP802" s="300" t="str">
        <f t="shared" si="616"/>
        <v/>
      </c>
      <c r="AQ802" s="300" t="str">
        <f t="shared" si="617"/>
        <v/>
      </c>
      <c r="AR802" s="306" t="str">
        <f t="shared" si="618"/>
        <v/>
      </c>
      <c r="AS802" s="300" t="str">
        <f t="shared" si="619"/>
        <v/>
      </c>
      <c r="AT802" s="300" t="str">
        <f t="shared" si="620"/>
        <v/>
      </c>
      <c r="AU802" s="192" t="str">
        <f t="shared" si="621"/>
        <v>меж</v>
      </c>
      <c r="AV802" s="192" t="str">
        <f t="shared" si="622"/>
        <v>меж89001423общпро</v>
      </c>
      <c r="AW802" s="191">
        <f t="shared" si="623"/>
        <v>0</v>
      </c>
      <c r="AX802" s="191">
        <f t="shared" si="624"/>
        <v>0</v>
      </c>
      <c r="AY802" s="191">
        <f t="shared" si="625"/>
        <v>0</v>
      </c>
      <c r="AZ802" s="191">
        <f t="shared" si="626"/>
        <v>0</v>
      </c>
      <c r="BA802" s="193">
        <f t="shared" si="627"/>
        <v>1</v>
      </c>
      <c r="BB802" s="193">
        <f t="shared" si="628"/>
        <v>1</v>
      </c>
      <c r="BC802" s="193">
        <f t="shared" si="629"/>
        <v>1</v>
      </c>
      <c r="BD802" s="191">
        <f t="shared" si="635"/>
        <v>0</v>
      </c>
      <c r="BE802" s="191">
        <f t="shared" si="630"/>
        <v>0</v>
      </c>
      <c r="BF802" s="210">
        <f t="shared" si="631"/>
        <v>0</v>
      </c>
      <c r="BG802" s="211">
        <f t="shared" si="632"/>
        <v>0</v>
      </c>
      <c r="BH802" s="289"/>
      <c r="BI802" s="289"/>
      <c r="BJ802" s="228"/>
      <c r="BK802" s="228"/>
      <c r="BL802" s="233" t="str">
        <f t="shared" si="633"/>
        <v/>
      </c>
    </row>
    <row r="803" spans="1:64" ht="12" hidden="1" customHeight="1">
      <c r="A803" s="333" t="s">
        <v>693</v>
      </c>
      <c r="B803" s="381" t="s">
        <v>329</v>
      </c>
      <c r="C803" s="333" t="s">
        <v>665</v>
      </c>
      <c r="D803" s="381" t="s">
        <v>400</v>
      </c>
      <c r="E803" s="381" t="s">
        <v>865</v>
      </c>
      <c r="F803" s="381" t="s">
        <v>619</v>
      </c>
      <c r="G803" s="381" t="s">
        <v>1583</v>
      </c>
      <c r="H803" s="100" t="s">
        <v>653</v>
      </c>
      <c r="I803" s="381" t="s">
        <v>340</v>
      </c>
      <c r="J803" s="382">
        <v>452219</v>
      </c>
      <c r="K803" s="382">
        <v>374824.01</v>
      </c>
      <c r="L803" s="191" t="str">
        <f t="shared" si="592"/>
        <v>890014230203111005118053000004</v>
      </c>
      <c r="M803" s="192">
        <f t="array" ref="M803">IF(COUNT(SEARCH(Удалить_Роспись_КВСР,$B803)*SEARCH(Удалить_Роспись_ПБС,$C803)*SEARCH(Удалить_Роспись_КФСР, $D803)*SEARCH(Удалить_Роспись_КЦСР,$E803)*SEARCH(Удалить_Роспись_КВР,$F803)*SEARCH(Удалить_Роспись_ЭК,$H803)*SEARCH(Удалить_Роспись_КР,$I803))&gt;0,0,1)</f>
        <v>0</v>
      </c>
      <c r="N803" s="192">
        <v>0</v>
      </c>
      <c r="O803" s="192" t="str">
        <f t="shared" si="593"/>
        <v/>
      </c>
      <c r="P803" s="192" t="str">
        <f t="shared" si="634"/>
        <v/>
      </c>
      <c r="Q803" s="300" t="str">
        <f t="shared" si="594"/>
        <v/>
      </c>
      <c r="R803" s="300" t="str">
        <f t="shared" si="595"/>
        <v/>
      </c>
      <c r="S803" s="300" t="str">
        <f t="shared" si="596"/>
        <v/>
      </c>
      <c r="T803" s="192" t="str">
        <f t="shared" si="597"/>
        <v/>
      </c>
      <c r="U803" s="303" t="str">
        <f t="shared" si="598"/>
        <v/>
      </c>
      <c r="V803" s="300" t="str">
        <f t="shared" si="599"/>
        <v/>
      </c>
      <c r="W803" s="192" t="str">
        <f t="shared" si="600"/>
        <v/>
      </c>
      <c r="X803" s="303" t="str">
        <f t="shared" si="601"/>
        <v/>
      </c>
      <c r="Y803" s="300" t="str">
        <f t="shared" si="602"/>
        <v/>
      </c>
      <c r="Z803" s="300" t="str">
        <f t="shared" si="603"/>
        <v/>
      </c>
      <c r="AA803" s="303" t="str">
        <f t="shared" si="604"/>
        <v/>
      </c>
      <c r="AB803" s="300" t="str">
        <f t="shared" si="605"/>
        <v/>
      </c>
      <c r="AC803" s="300" t="str">
        <f t="shared" si="606"/>
        <v/>
      </c>
      <c r="AD803" s="300" t="str">
        <f t="shared" si="607"/>
        <v/>
      </c>
      <c r="AE803" s="192" t="str">
        <f t="shared" si="608"/>
        <v/>
      </c>
      <c r="AF803" s="192" t="str">
        <f t="shared" si="609"/>
        <v/>
      </c>
      <c r="AG803" s="192"/>
      <c r="AJ803" s="300" t="str">
        <f t="shared" si="610"/>
        <v/>
      </c>
      <c r="AK803" s="300" t="str">
        <f t="shared" si="611"/>
        <v/>
      </c>
      <c r="AL803" s="300" t="str">
        <f t="shared" si="612"/>
        <v/>
      </c>
      <c r="AM803" s="300" t="str">
        <f t="shared" si="613"/>
        <v/>
      </c>
      <c r="AN803" s="300" t="str">
        <f t="shared" si="614"/>
        <v/>
      </c>
      <c r="AO803" s="300" t="str">
        <f t="shared" si="615"/>
        <v/>
      </c>
      <c r="AP803" s="300" t="str">
        <f t="shared" si="616"/>
        <v/>
      </c>
      <c r="AQ803" s="300" t="str">
        <f t="shared" si="617"/>
        <v/>
      </c>
      <c r="AR803" s="306" t="str">
        <f t="shared" si="618"/>
        <v/>
      </c>
      <c r="AS803" s="300" t="str">
        <f t="shared" si="619"/>
        <v/>
      </c>
      <c r="AT803" s="300" t="str">
        <f t="shared" si="620"/>
        <v/>
      </c>
      <c r="AU803" s="192" t="str">
        <f t="shared" si="621"/>
        <v>рбс</v>
      </c>
      <c r="AV803" s="192" t="e">
        <f t="shared" si="622"/>
        <v>#N/A</v>
      </c>
      <c r="AW803" s="191">
        <f t="shared" si="623"/>
        <v>0</v>
      </c>
      <c r="AX803" s="191">
        <f t="shared" si="624"/>
        <v>0</v>
      </c>
      <c r="AY803" s="191">
        <f t="shared" si="625"/>
        <v>0</v>
      </c>
      <c r="AZ803" s="191">
        <f t="shared" si="626"/>
        <v>0</v>
      </c>
      <c r="BA803" s="193" t="e">
        <f t="shared" si="627"/>
        <v>#N/A</v>
      </c>
      <c r="BB803" s="193" t="e">
        <f t="shared" si="628"/>
        <v>#N/A</v>
      </c>
      <c r="BC803" s="193" t="e">
        <f t="shared" si="629"/>
        <v>#N/A</v>
      </c>
      <c r="BD803" s="191">
        <f t="shared" si="635"/>
        <v>0</v>
      </c>
      <c r="BE803" s="191" t="e">
        <f t="shared" si="630"/>
        <v>#N/A</v>
      </c>
      <c r="BF803" s="210" t="e">
        <f t="shared" si="631"/>
        <v>#N/A</v>
      </c>
      <c r="BG803" s="211" t="e">
        <f t="shared" si="632"/>
        <v>#N/A</v>
      </c>
      <c r="BH803" s="289"/>
      <c r="BI803" s="289"/>
      <c r="BJ803" s="228"/>
      <c r="BK803" s="228"/>
      <c r="BL803" s="233" t="str">
        <f t="shared" si="633"/>
        <v/>
      </c>
    </row>
    <row r="804" spans="1:64" ht="12" hidden="1" customHeight="1">
      <c r="A804" s="333" t="s">
        <v>693</v>
      </c>
      <c r="B804" s="381" t="s">
        <v>329</v>
      </c>
      <c r="C804" s="333" t="s">
        <v>665</v>
      </c>
      <c r="D804" s="381" t="s">
        <v>401</v>
      </c>
      <c r="E804" s="381" t="s">
        <v>866</v>
      </c>
      <c r="F804" s="381" t="s">
        <v>605</v>
      </c>
      <c r="G804" s="381" t="s">
        <v>398</v>
      </c>
      <c r="H804" s="100" t="s">
        <v>653</v>
      </c>
      <c r="I804" s="381" t="s">
        <v>339</v>
      </c>
      <c r="J804" s="382">
        <v>145634</v>
      </c>
      <c r="K804" s="382">
        <v>145634</v>
      </c>
      <c r="L804" s="191" t="str">
        <f t="shared" si="592"/>
        <v>890014230310042007412054025110</v>
      </c>
      <c r="M804" s="192">
        <f t="array" ref="M804">IF(COUNT(SEARCH(Удалить_Роспись_КВСР,$B804)*SEARCH(Удалить_Роспись_ПБС,$C804)*SEARCH(Удалить_Роспись_КФСР, $D804)*SEARCH(Удалить_Роспись_КЦСР,$E804)*SEARCH(Удалить_Роспись_КВР,$F804)*SEARCH(Удалить_Роспись_ЭК,$H804)*SEARCH(Удалить_Роспись_КР,$I804))&gt;0,0,1)</f>
        <v>0</v>
      </c>
      <c r="N804" s="192">
        <v>0</v>
      </c>
      <c r="O804" s="192" t="str">
        <f t="shared" si="593"/>
        <v/>
      </c>
      <c r="P804" s="192" t="str">
        <f t="shared" si="634"/>
        <v/>
      </c>
      <c r="Q804" s="300" t="str">
        <f t="shared" si="594"/>
        <v/>
      </c>
      <c r="R804" s="300" t="str">
        <f t="shared" si="595"/>
        <v/>
      </c>
      <c r="S804" s="300" t="str">
        <f t="shared" si="596"/>
        <v/>
      </c>
      <c r="T804" s="192" t="str">
        <f t="shared" si="597"/>
        <v/>
      </c>
      <c r="U804" s="303" t="str">
        <f t="shared" si="598"/>
        <v/>
      </c>
      <c r="V804" s="300" t="str">
        <f t="shared" si="599"/>
        <v/>
      </c>
      <c r="W804" s="192" t="str">
        <f t="shared" si="600"/>
        <v/>
      </c>
      <c r="X804" s="303" t="str">
        <f t="shared" si="601"/>
        <v/>
      </c>
      <c r="Y804" s="300" t="str">
        <f t="shared" si="602"/>
        <v/>
      </c>
      <c r="Z804" s="300" t="str">
        <f t="shared" si="603"/>
        <v>меж</v>
      </c>
      <c r="AA804" s="303" t="str">
        <f t="shared" si="604"/>
        <v/>
      </c>
      <c r="AB804" s="300" t="str">
        <f t="shared" si="605"/>
        <v/>
      </c>
      <c r="AC804" s="300" t="str">
        <f t="shared" si="606"/>
        <v/>
      </c>
      <c r="AD804" s="300" t="str">
        <f t="shared" si="607"/>
        <v/>
      </c>
      <c r="AE804" s="192" t="str">
        <f t="shared" si="608"/>
        <v/>
      </c>
      <c r="AF804" s="192" t="str">
        <f t="shared" si="609"/>
        <v/>
      </c>
      <c r="AG804" s="192"/>
      <c r="AJ804" s="300" t="str">
        <f t="shared" si="610"/>
        <v/>
      </c>
      <c r="AK804" s="300" t="str">
        <f t="shared" si="611"/>
        <v/>
      </c>
      <c r="AL804" s="300" t="str">
        <f t="shared" si="612"/>
        <v/>
      </c>
      <c r="AM804" s="300" t="str">
        <f t="shared" si="613"/>
        <v>меж</v>
      </c>
      <c r="AN804" s="300" t="str">
        <f t="shared" si="614"/>
        <v/>
      </c>
      <c r="AO804" s="300" t="str">
        <f t="shared" si="615"/>
        <v/>
      </c>
      <c r="AP804" s="300" t="str">
        <f t="shared" si="616"/>
        <v/>
      </c>
      <c r="AQ804" s="300" t="str">
        <f t="shared" si="617"/>
        <v/>
      </c>
      <c r="AR804" s="306" t="str">
        <f t="shared" si="618"/>
        <v/>
      </c>
      <c r="AS804" s="300" t="str">
        <f t="shared" si="619"/>
        <v/>
      </c>
      <c r="AT804" s="300" t="str">
        <f t="shared" si="620"/>
        <v/>
      </c>
      <c r="AU804" s="192" t="str">
        <f t="shared" si="621"/>
        <v>меж</v>
      </c>
      <c r="AV804" s="192" t="str">
        <f t="shared" si="622"/>
        <v>меж89001423общпро</v>
      </c>
      <c r="AW804" s="191">
        <f t="shared" si="623"/>
        <v>0</v>
      </c>
      <c r="AX804" s="191">
        <f t="shared" si="624"/>
        <v>0</v>
      </c>
      <c r="AY804" s="191">
        <f t="shared" si="625"/>
        <v>0</v>
      </c>
      <c r="AZ804" s="191">
        <f t="shared" si="626"/>
        <v>0</v>
      </c>
      <c r="BA804" s="193">
        <f t="shared" si="627"/>
        <v>1</v>
      </c>
      <c r="BB804" s="193">
        <f t="shared" si="628"/>
        <v>1</v>
      </c>
      <c r="BC804" s="193">
        <f t="shared" si="629"/>
        <v>1</v>
      </c>
      <c r="BD804" s="191">
        <f t="shared" si="635"/>
        <v>0</v>
      </c>
      <c r="BE804" s="191">
        <f t="shared" si="630"/>
        <v>0</v>
      </c>
      <c r="BF804" s="210">
        <f t="shared" si="631"/>
        <v>0</v>
      </c>
      <c r="BG804" s="211">
        <f t="shared" si="632"/>
        <v>0</v>
      </c>
      <c r="BH804" s="289"/>
      <c r="BI804" s="289"/>
      <c r="BJ804" s="228"/>
      <c r="BK804" s="228"/>
      <c r="BL804" s="233" t="str">
        <f t="shared" si="633"/>
        <v/>
      </c>
    </row>
    <row r="805" spans="1:64" ht="12" hidden="1" customHeight="1">
      <c r="A805" s="333" t="s">
        <v>693</v>
      </c>
      <c r="B805" s="381" t="s">
        <v>329</v>
      </c>
      <c r="C805" s="333" t="s">
        <v>665</v>
      </c>
      <c r="D805" s="381" t="s">
        <v>462</v>
      </c>
      <c r="E805" s="381" t="s">
        <v>867</v>
      </c>
      <c r="F805" s="381" t="s">
        <v>605</v>
      </c>
      <c r="G805" s="381" t="s">
        <v>398</v>
      </c>
      <c r="H805" s="100" t="s">
        <v>653</v>
      </c>
      <c r="I805" s="381" t="s">
        <v>339</v>
      </c>
      <c r="J805" s="382">
        <v>450000</v>
      </c>
      <c r="K805" s="382">
        <v>300000</v>
      </c>
      <c r="L805" s="191" t="str">
        <f t="shared" si="592"/>
        <v>890014230409091007393054025110</v>
      </c>
      <c r="M805" s="192">
        <f t="array" ref="M805">IF(COUNT(SEARCH(Удалить_Роспись_КВСР,$B805)*SEARCH(Удалить_Роспись_ПБС,$C805)*SEARCH(Удалить_Роспись_КФСР, $D805)*SEARCH(Удалить_Роспись_КЦСР,$E805)*SEARCH(Удалить_Роспись_КВР,$F805)*SEARCH(Удалить_Роспись_ЭК,$H805)*SEARCH(Удалить_Роспись_КР,$I805))&gt;0,0,1)</f>
        <v>0</v>
      </c>
      <c r="N805" s="192">
        <v>0</v>
      </c>
      <c r="O805" s="192" t="str">
        <f t="shared" si="593"/>
        <v/>
      </c>
      <c r="P805" s="192" t="str">
        <f t="shared" si="634"/>
        <v/>
      </c>
      <c r="Q805" s="300" t="str">
        <f t="shared" si="594"/>
        <v/>
      </c>
      <c r="R805" s="300" t="str">
        <f t="shared" si="595"/>
        <v/>
      </c>
      <c r="S805" s="300" t="str">
        <f t="shared" si="596"/>
        <v/>
      </c>
      <c r="T805" s="192" t="str">
        <f t="shared" si="597"/>
        <v/>
      </c>
      <c r="U805" s="303" t="str">
        <f t="shared" si="598"/>
        <v/>
      </c>
      <c r="V805" s="300" t="str">
        <f t="shared" si="599"/>
        <v/>
      </c>
      <c r="W805" s="192" t="str">
        <f t="shared" si="600"/>
        <v/>
      </c>
      <c r="X805" s="303" t="str">
        <f t="shared" si="601"/>
        <v/>
      </c>
      <c r="Y805" s="300" t="str">
        <f t="shared" si="602"/>
        <v/>
      </c>
      <c r="Z805" s="300" t="str">
        <f t="shared" si="603"/>
        <v>меж</v>
      </c>
      <c r="AA805" s="303" t="str">
        <f t="shared" si="604"/>
        <v/>
      </c>
      <c r="AB805" s="300" t="str">
        <f t="shared" si="605"/>
        <v/>
      </c>
      <c r="AC805" s="300" t="str">
        <f t="shared" si="606"/>
        <v/>
      </c>
      <c r="AD805" s="300" t="str">
        <f t="shared" si="607"/>
        <v/>
      </c>
      <c r="AE805" s="192" t="str">
        <f t="shared" si="608"/>
        <v/>
      </c>
      <c r="AF805" s="192" t="str">
        <f t="shared" si="609"/>
        <v/>
      </c>
      <c r="AG805" s="192"/>
      <c r="AJ805" s="300" t="str">
        <f t="shared" si="610"/>
        <v/>
      </c>
      <c r="AK805" s="300" t="str">
        <f t="shared" si="611"/>
        <v/>
      </c>
      <c r="AL805" s="300" t="str">
        <f t="shared" si="612"/>
        <v>бла</v>
      </c>
      <c r="AM805" s="300" t="str">
        <f t="shared" si="613"/>
        <v>меж</v>
      </c>
      <c r="AN805" s="300" t="str">
        <f t="shared" si="614"/>
        <v/>
      </c>
      <c r="AO805" s="300" t="str">
        <f t="shared" si="615"/>
        <v/>
      </c>
      <c r="AP805" s="300" t="str">
        <f t="shared" si="616"/>
        <v/>
      </c>
      <c r="AQ805" s="300" t="str">
        <f t="shared" si="617"/>
        <v/>
      </c>
      <c r="AR805" s="306" t="str">
        <f t="shared" si="618"/>
        <v/>
      </c>
      <c r="AS805" s="300" t="str">
        <f t="shared" si="619"/>
        <v/>
      </c>
      <c r="AT805" s="300" t="str">
        <f t="shared" si="620"/>
        <v/>
      </c>
      <c r="AU805" s="192" t="str">
        <f t="shared" si="621"/>
        <v>меж</v>
      </c>
      <c r="AV805" s="192" t="str">
        <f t="shared" si="622"/>
        <v>меж89001423общпро</v>
      </c>
      <c r="AW805" s="191">
        <f t="shared" si="623"/>
        <v>0</v>
      </c>
      <c r="AX805" s="191">
        <f t="shared" si="624"/>
        <v>0</v>
      </c>
      <c r="AY805" s="191">
        <f t="shared" si="625"/>
        <v>0</v>
      </c>
      <c r="AZ805" s="191">
        <f t="shared" si="626"/>
        <v>0</v>
      </c>
      <c r="BA805" s="193">
        <f t="shared" si="627"/>
        <v>1</v>
      </c>
      <c r="BB805" s="193">
        <f t="shared" si="628"/>
        <v>1</v>
      </c>
      <c r="BC805" s="193">
        <f t="shared" si="629"/>
        <v>1</v>
      </c>
      <c r="BD805" s="191">
        <f t="shared" si="635"/>
        <v>0</v>
      </c>
      <c r="BE805" s="191">
        <f t="shared" si="630"/>
        <v>0</v>
      </c>
      <c r="BF805" s="210">
        <f t="shared" si="631"/>
        <v>0</v>
      </c>
      <c r="BG805" s="211">
        <f t="shared" si="632"/>
        <v>0</v>
      </c>
      <c r="BH805" s="289"/>
      <c r="BI805" s="289"/>
      <c r="BJ805" s="228"/>
      <c r="BK805" s="228"/>
      <c r="BL805" s="233" t="str">
        <f t="shared" si="633"/>
        <v/>
      </c>
    </row>
    <row r="806" spans="1:64" ht="12" customHeight="1">
      <c r="A806" s="333" t="s">
        <v>693</v>
      </c>
      <c r="B806" s="381" t="s">
        <v>329</v>
      </c>
      <c r="C806" s="333" t="s">
        <v>665</v>
      </c>
      <c r="D806" s="381" t="s">
        <v>408</v>
      </c>
      <c r="E806" s="381" t="s">
        <v>868</v>
      </c>
      <c r="F806" s="381" t="s">
        <v>605</v>
      </c>
      <c r="G806" s="381" t="s">
        <v>398</v>
      </c>
      <c r="H806" s="100" t="s">
        <v>653</v>
      </c>
      <c r="I806" s="381" t="s">
        <v>505</v>
      </c>
      <c r="J806" s="382">
        <v>84280</v>
      </c>
      <c r="K806" s="382">
        <v>84280</v>
      </c>
      <c r="L806" s="191" t="str">
        <f t="shared" si="592"/>
        <v>89001423070706100Ч005054025101</v>
      </c>
      <c r="M806" s="192">
        <f t="array" ref="M806">IF(COUNT(SEARCH(Удалить_Роспись_КВСР,$B806)*SEARCH(Удалить_Роспись_ПБС,$C806)*SEARCH(Удалить_Роспись_КФСР, $D806)*SEARCH(Удалить_Роспись_КЦСР,$E806)*SEARCH(Удалить_Роспись_КВР,$F806)*SEARCH(Удалить_Роспись_ЭК,$H806)*SEARCH(Удалить_Роспись_КР,$I806))&gt;0,0,1)</f>
        <v>1</v>
      </c>
      <c r="N806" s="192">
        <v>0</v>
      </c>
      <c r="O806" s="192" t="str">
        <f t="shared" si="593"/>
        <v/>
      </c>
      <c r="P806" s="192" t="str">
        <f t="shared" si="634"/>
        <v/>
      </c>
      <c r="Q806" s="300" t="str">
        <f t="shared" si="594"/>
        <v/>
      </c>
      <c r="R806" s="300" t="str">
        <f t="shared" si="595"/>
        <v/>
      </c>
      <c r="S806" s="300" t="str">
        <f t="shared" si="596"/>
        <v/>
      </c>
      <c r="T806" s="192" t="str">
        <f t="shared" si="597"/>
        <v/>
      </c>
      <c r="U806" s="303" t="str">
        <f t="shared" si="598"/>
        <v/>
      </c>
      <c r="V806" s="300" t="str">
        <f t="shared" si="599"/>
        <v/>
      </c>
      <c r="W806" s="192" t="str">
        <f t="shared" si="600"/>
        <v/>
      </c>
      <c r="X806" s="303" t="str">
        <f t="shared" si="601"/>
        <v/>
      </c>
      <c r="Y806" s="300" t="str">
        <f t="shared" si="602"/>
        <v/>
      </c>
      <c r="Z806" s="300" t="str">
        <f t="shared" si="603"/>
        <v>меж</v>
      </c>
      <c r="AA806" s="303" t="str">
        <f t="shared" si="604"/>
        <v/>
      </c>
      <c r="AB806" s="300" t="str">
        <f t="shared" si="605"/>
        <v/>
      </c>
      <c r="AC806" s="300" t="str">
        <f t="shared" si="606"/>
        <v/>
      </c>
      <c r="AD806" s="300" t="str">
        <f t="shared" si="607"/>
        <v/>
      </c>
      <c r="AE806" s="192" t="str">
        <f t="shared" si="608"/>
        <v/>
      </c>
      <c r="AF806" s="192" t="str">
        <f t="shared" si="609"/>
        <v/>
      </c>
      <c r="AG806" s="192"/>
      <c r="AJ806" s="300" t="str">
        <f t="shared" si="610"/>
        <v/>
      </c>
      <c r="AK806" s="300" t="str">
        <f t="shared" si="611"/>
        <v/>
      </c>
      <c r="AL806" s="300" t="str">
        <f t="shared" si="612"/>
        <v/>
      </c>
      <c r="AM806" s="300" t="str">
        <f t="shared" si="613"/>
        <v>меж</v>
      </c>
      <c r="AN806" s="300" t="str">
        <f t="shared" si="614"/>
        <v/>
      </c>
      <c r="AO806" s="300" t="str">
        <f t="shared" si="615"/>
        <v/>
      </c>
      <c r="AP806" s="300" t="str">
        <f t="shared" si="616"/>
        <v/>
      </c>
      <c r="AQ806" s="300" t="str">
        <f t="shared" si="617"/>
        <v/>
      </c>
      <c r="AR806" s="306" t="str">
        <f t="shared" si="618"/>
        <v/>
      </c>
      <c r="AS806" s="300" t="str">
        <f t="shared" si="619"/>
        <v/>
      </c>
      <c r="AT806" s="300" t="str">
        <f t="shared" si="620"/>
        <v/>
      </c>
      <c r="AU806" s="192" t="str">
        <f t="shared" si="621"/>
        <v>меж</v>
      </c>
      <c r="AV806" s="192" t="str">
        <f t="shared" si="622"/>
        <v>меж89001423общпро</v>
      </c>
      <c r="AW806" s="191">
        <f t="shared" si="623"/>
        <v>84280</v>
      </c>
      <c r="AX806" s="191">
        <f t="shared" si="624"/>
        <v>84280</v>
      </c>
      <c r="AY806" s="191">
        <f t="shared" si="625"/>
        <v>0</v>
      </c>
      <c r="AZ806" s="191">
        <f t="shared" si="626"/>
        <v>0</v>
      </c>
      <c r="BA806" s="193">
        <f t="shared" si="627"/>
        <v>1</v>
      </c>
      <c r="BB806" s="193">
        <f t="shared" si="628"/>
        <v>1</v>
      </c>
      <c r="BC806" s="193">
        <f t="shared" si="629"/>
        <v>1</v>
      </c>
      <c r="BD806" s="191">
        <f t="shared" si="635"/>
        <v>0</v>
      </c>
      <c r="BE806" s="191">
        <f t="shared" si="630"/>
        <v>0</v>
      </c>
      <c r="BF806" s="210">
        <f t="shared" si="631"/>
        <v>0</v>
      </c>
      <c r="BG806" s="211">
        <f t="shared" si="632"/>
        <v>0</v>
      </c>
      <c r="BH806" s="289"/>
      <c r="BI806" s="289"/>
      <c r="BJ806" s="228"/>
      <c r="BK806" s="228"/>
      <c r="BL806" s="233" t="str">
        <f t="shared" si="633"/>
        <v/>
      </c>
    </row>
    <row r="807" spans="1:64" ht="12" hidden="1" customHeight="1">
      <c r="A807" s="333" t="s">
        <v>693</v>
      </c>
      <c r="B807" s="381" t="s">
        <v>329</v>
      </c>
      <c r="C807" s="333" t="s">
        <v>665</v>
      </c>
      <c r="D807" s="381" t="s">
        <v>333</v>
      </c>
      <c r="E807" s="381" t="s">
        <v>869</v>
      </c>
      <c r="F807" s="381" t="s">
        <v>621</v>
      </c>
      <c r="G807" s="381" t="s">
        <v>398</v>
      </c>
      <c r="H807" s="100" t="s">
        <v>653</v>
      </c>
      <c r="I807" s="381" t="s">
        <v>339</v>
      </c>
      <c r="J807" s="382">
        <v>2490720</v>
      </c>
      <c r="K807" s="382">
        <v>1868036</v>
      </c>
      <c r="L807" s="191" t="str">
        <f t="shared" si="592"/>
        <v>890014231401111007601051125110</v>
      </c>
      <c r="M807" s="192">
        <f t="array" ref="M807">IF(COUNT(SEARCH(Удалить_Роспись_КВСР,$B807)*SEARCH(Удалить_Роспись_ПБС,$C807)*SEARCH(Удалить_Роспись_КФСР, $D807)*SEARCH(Удалить_Роспись_КЦСР,$E807)*SEARCH(Удалить_Роспись_КВР,$F807)*SEARCH(Удалить_Роспись_ЭК,$H807)*SEARCH(Удалить_Роспись_КР,$I807))&gt;0,0,1)</f>
        <v>0</v>
      </c>
      <c r="N807" s="192">
        <v>0</v>
      </c>
      <c r="O807" s="192" t="str">
        <f t="shared" si="593"/>
        <v/>
      </c>
      <c r="P807" s="192" t="str">
        <f t="shared" si="634"/>
        <v/>
      </c>
      <c r="Q807" s="300" t="str">
        <f t="shared" si="594"/>
        <v/>
      </c>
      <c r="R807" s="300" t="str">
        <f t="shared" si="595"/>
        <v/>
      </c>
      <c r="S807" s="300" t="str">
        <f t="shared" si="596"/>
        <v/>
      </c>
      <c r="T807" s="192" t="str">
        <f t="shared" si="597"/>
        <v/>
      </c>
      <c r="U807" s="303" t="str">
        <f t="shared" si="598"/>
        <v/>
      </c>
      <c r="V807" s="300" t="str">
        <f t="shared" si="599"/>
        <v/>
      </c>
      <c r="W807" s="192" t="str">
        <f t="shared" si="600"/>
        <v/>
      </c>
      <c r="X807" s="303" t="str">
        <f t="shared" si="601"/>
        <v/>
      </c>
      <c r="Y807" s="300" t="str">
        <f t="shared" si="602"/>
        <v/>
      </c>
      <c r="Z807" s="300" t="str">
        <f t="shared" si="603"/>
        <v>меж</v>
      </c>
      <c r="AA807" s="303" t="str">
        <f t="shared" si="604"/>
        <v/>
      </c>
      <c r="AB807" s="300" t="str">
        <f t="shared" si="605"/>
        <v/>
      </c>
      <c r="AC807" s="300" t="str">
        <f t="shared" si="606"/>
        <v/>
      </c>
      <c r="AD807" s="300" t="str">
        <f t="shared" si="607"/>
        <v/>
      </c>
      <c r="AE807" s="192" t="str">
        <f t="shared" si="608"/>
        <v/>
      </c>
      <c r="AF807" s="192" t="str">
        <f t="shared" si="609"/>
        <v/>
      </c>
      <c r="AG807" s="192"/>
      <c r="AJ807" s="300" t="str">
        <f t="shared" si="610"/>
        <v/>
      </c>
      <c r="AK807" s="300" t="str">
        <f t="shared" si="611"/>
        <v/>
      </c>
      <c r="AL807" s="300" t="str">
        <f t="shared" si="612"/>
        <v/>
      </c>
      <c r="AM807" s="300" t="str">
        <f t="shared" si="613"/>
        <v>меж</v>
      </c>
      <c r="AN807" s="300" t="str">
        <f t="shared" si="614"/>
        <v/>
      </c>
      <c r="AO807" s="300" t="str">
        <f t="shared" si="615"/>
        <v/>
      </c>
      <c r="AP807" s="300" t="str">
        <f t="shared" si="616"/>
        <v/>
      </c>
      <c r="AQ807" s="300" t="str">
        <f t="shared" si="617"/>
        <v/>
      </c>
      <c r="AR807" s="306" t="str">
        <f t="shared" si="618"/>
        <v/>
      </c>
      <c r="AS807" s="300" t="str">
        <f t="shared" si="619"/>
        <v/>
      </c>
      <c r="AT807" s="300" t="str">
        <f t="shared" si="620"/>
        <v/>
      </c>
      <c r="AU807" s="192" t="str">
        <f t="shared" si="621"/>
        <v>меж</v>
      </c>
      <c r="AV807" s="192" t="str">
        <f t="shared" si="622"/>
        <v>меж89001423общпро</v>
      </c>
      <c r="AW807" s="191">
        <f t="shared" si="623"/>
        <v>0</v>
      </c>
      <c r="AX807" s="191">
        <f t="shared" si="624"/>
        <v>0</v>
      </c>
      <c r="AY807" s="191">
        <f t="shared" si="625"/>
        <v>0</v>
      </c>
      <c r="AZ807" s="191">
        <f t="shared" si="626"/>
        <v>0</v>
      </c>
      <c r="BA807" s="193">
        <f t="shared" si="627"/>
        <v>1</v>
      </c>
      <c r="BB807" s="193">
        <f t="shared" si="628"/>
        <v>1</v>
      </c>
      <c r="BC807" s="193">
        <f t="shared" si="629"/>
        <v>1</v>
      </c>
      <c r="BD807" s="191">
        <f t="shared" si="635"/>
        <v>0</v>
      </c>
      <c r="BE807" s="191">
        <f t="shared" si="630"/>
        <v>0</v>
      </c>
      <c r="BF807" s="210">
        <f t="shared" si="631"/>
        <v>0</v>
      </c>
      <c r="BG807" s="211">
        <f t="shared" si="632"/>
        <v>0</v>
      </c>
      <c r="BH807" s="289"/>
      <c r="BI807" s="289"/>
      <c r="BJ807" s="228"/>
      <c r="BK807" s="228"/>
      <c r="BL807" s="233" t="str">
        <f t="shared" si="633"/>
        <v/>
      </c>
    </row>
    <row r="808" spans="1:64" ht="12" customHeight="1">
      <c r="A808" s="333" t="s">
        <v>693</v>
      </c>
      <c r="B808" s="381" t="s">
        <v>329</v>
      </c>
      <c r="C808" s="333" t="s">
        <v>665</v>
      </c>
      <c r="D808" s="381" t="s">
        <v>334</v>
      </c>
      <c r="E808" s="381" t="s">
        <v>871</v>
      </c>
      <c r="F808" s="381" t="s">
        <v>605</v>
      </c>
      <c r="G808" s="381" t="s">
        <v>398</v>
      </c>
      <c r="H808" s="100" t="s">
        <v>653</v>
      </c>
      <c r="I808" s="381" t="s">
        <v>505</v>
      </c>
      <c r="J808" s="382">
        <v>829200</v>
      </c>
      <c r="K808" s="382">
        <v>200000</v>
      </c>
      <c r="L808" s="191" t="str">
        <f t="shared" si="592"/>
        <v>890014231403111008012054025101</v>
      </c>
      <c r="M808" s="192">
        <f t="array" ref="M808">IF(COUNT(SEARCH(Удалить_Роспись_КВСР,$B808)*SEARCH(Удалить_Роспись_ПБС,$C808)*SEARCH(Удалить_Роспись_КФСР, $D808)*SEARCH(Удалить_Роспись_КЦСР,$E808)*SEARCH(Удалить_Роспись_КВР,$F808)*SEARCH(Удалить_Роспись_ЭК,$H808)*SEARCH(Удалить_Роспись_КР,$I808))&gt;0,0,1)</f>
        <v>1</v>
      </c>
      <c r="N808" s="192">
        <v>0</v>
      </c>
      <c r="O808" s="192" t="str">
        <f t="shared" si="593"/>
        <v/>
      </c>
      <c r="P808" s="192" t="str">
        <f t="shared" si="634"/>
        <v/>
      </c>
      <c r="Q808" s="300" t="str">
        <f t="shared" si="594"/>
        <v/>
      </c>
      <c r="R808" s="300" t="str">
        <f t="shared" si="595"/>
        <v/>
      </c>
      <c r="S808" s="300" t="str">
        <f t="shared" si="596"/>
        <v/>
      </c>
      <c r="T808" s="192" t="str">
        <f t="shared" si="597"/>
        <v/>
      </c>
      <c r="U808" s="303" t="str">
        <f t="shared" si="598"/>
        <v/>
      </c>
      <c r="V808" s="300" t="str">
        <f t="shared" si="599"/>
        <v/>
      </c>
      <c r="W808" s="192" t="str">
        <f t="shared" si="600"/>
        <v/>
      </c>
      <c r="X808" s="303" t="str">
        <f t="shared" si="601"/>
        <v/>
      </c>
      <c r="Y808" s="300" t="str">
        <f t="shared" si="602"/>
        <v/>
      </c>
      <c r="Z808" s="300" t="str">
        <f t="shared" si="603"/>
        <v>меж</v>
      </c>
      <c r="AA808" s="303" t="str">
        <f t="shared" si="604"/>
        <v/>
      </c>
      <c r="AB808" s="300" t="str">
        <f t="shared" si="605"/>
        <v/>
      </c>
      <c r="AC808" s="300" t="str">
        <f t="shared" si="606"/>
        <v/>
      </c>
      <c r="AD808" s="300" t="str">
        <f t="shared" si="607"/>
        <v/>
      </c>
      <c r="AE808" s="192" t="str">
        <f t="shared" si="608"/>
        <v/>
      </c>
      <c r="AF808" s="192" t="str">
        <f t="shared" si="609"/>
        <v/>
      </c>
      <c r="AG808" s="192"/>
      <c r="AJ808" s="300" t="str">
        <f t="shared" si="610"/>
        <v/>
      </c>
      <c r="AK808" s="300" t="str">
        <f t="shared" si="611"/>
        <v/>
      </c>
      <c r="AL808" s="300" t="str">
        <f t="shared" si="612"/>
        <v/>
      </c>
      <c r="AM808" s="300" t="str">
        <f t="shared" si="613"/>
        <v>меж</v>
      </c>
      <c r="AN808" s="300" t="str">
        <f t="shared" si="614"/>
        <v/>
      </c>
      <c r="AO808" s="300" t="str">
        <f t="shared" si="615"/>
        <v/>
      </c>
      <c r="AP808" s="300" t="str">
        <f t="shared" si="616"/>
        <v/>
      </c>
      <c r="AQ808" s="300" t="str">
        <f t="shared" si="617"/>
        <v/>
      </c>
      <c r="AR808" s="306" t="str">
        <f t="shared" si="618"/>
        <v/>
      </c>
      <c r="AS808" s="300" t="str">
        <f t="shared" si="619"/>
        <v/>
      </c>
      <c r="AT808" s="300" t="str">
        <f t="shared" si="620"/>
        <v/>
      </c>
      <c r="AU808" s="192" t="str">
        <f t="shared" si="621"/>
        <v>меж</v>
      </c>
      <c r="AV808" s="192" t="str">
        <f t="shared" si="622"/>
        <v>меж89001423общпро</v>
      </c>
      <c r="AW808" s="191">
        <f t="shared" si="623"/>
        <v>829200</v>
      </c>
      <c r="AX808" s="191">
        <f t="shared" si="624"/>
        <v>200000</v>
      </c>
      <c r="AY808" s="191">
        <f t="shared" si="625"/>
        <v>0</v>
      </c>
      <c r="AZ808" s="191">
        <f t="shared" si="626"/>
        <v>0</v>
      </c>
      <c r="BA808" s="193">
        <f t="shared" si="627"/>
        <v>1</v>
      </c>
      <c r="BB808" s="193">
        <f t="shared" si="628"/>
        <v>1</v>
      </c>
      <c r="BC808" s="193">
        <f t="shared" si="629"/>
        <v>1</v>
      </c>
      <c r="BD808" s="191">
        <f t="shared" si="635"/>
        <v>0</v>
      </c>
      <c r="BE808" s="191">
        <f t="shared" si="630"/>
        <v>0</v>
      </c>
      <c r="BF808" s="210">
        <f t="shared" si="631"/>
        <v>0</v>
      </c>
      <c r="BG808" s="211">
        <f t="shared" si="632"/>
        <v>0</v>
      </c>
      <c r="BH808" s="289"/>
      <c r="BI808" s="289"/>
      <c r="BJ808" s="228"/>
      <c r="BK808" s="228"/>
      <c r="BL808" s="233" t="str">
        <f t="shared" si="633"/>
        <v/>
      </c>
    </row>
    <row r="809" spans="1:64" ht="12" customHeight="1">
      <c r="A809" s="333" t="s">
        <v>693</v>
      </c>
      <c r="B809" s="381" t="s">
        <v>438</v>
      </c>
      <c r="C809" s="333" t="s">
        <v>665</v>
      </c>
      <c r="D809" s="381" t="s">
        <v>383</v>
      </c>
      <c r="E809" s="381" t="s">
        <v>872</v>
      </c>
      <c r="F809" s="381" t="s">
        <v>602</v>
      </c>
      <c r="G809" s="381" t="s">
        <v>385</v>
      </c>
      <c r="H809" s="100" t="s">
        <v>653</v>
      </c>
      <c r="I809" s="381" t="s">
        <v>505</v>
      </c>
      <c r="J809" s="382">
        <v>588945.6</v>
      </c>
      <c r="K809" s="382">
        <v>462877</v>
      </c>
      <c r="L809" s="191" t="str">
        <f t="shared" si="592"/>
        <v>913014230102801006000012121101</v>
      </c>
      <c r="M809" s="192">
        <f t="array" ref="M809">IF(COUNT(SEARCH(Удалить_Роспись_КВСР,$B809)*SEARCH(Удалить_Роспись_ПБС,$C809)*SEARCH(Удалить_Роспись_КФСР, $D809)*SEARCH(Удалить_Роспись_КЦСР,$E809)*SEARCH(Удалить_Роспись_КВР,$F809)*SEARCH(Удалить_Роспись_ЭК,$H809)*SEARCH(Удалить_Роспись_КР,$I809))&gt;0,0,1)</f>
        <v>1</v>
      </c>
      <c r="N809" s="192">
        <v>0</v>
      </c>
      <c r="O809" s="192" t="str">
        <f t="shared" si="593"/>
        <v/>
      </c>
      <c r="P809" s="192" t="str">
        <f t="shared" si="634"/>
        <v/>
      </c>
      <c r="Q809" s="300" t="str">
        <f t="shared" si="594"/>
        <v/>
      </c>
      <c r="R809" s="300" t="str">
        <f t="shared" si="595"/>
        <v/>
      </c>
      <c r="S809" s="300" t="str">
        <f t="shared" si="596"/>
        <v/>
      </c>
      <c r="T809" s="192" t="str">
        <f t="shared" si="597"/>
        <v/>
      </c>
      <c r="U809" s="303" t="str">
        <f t="shared" si="598"/>
        <v/>
      </c>
      <c r="V809" s="300" t="str">
        <f t="shared" si="599"/>
        <v/>
      </c>
      <c r="W809" s="192" t="str">
        <f t="shared" si="600"/>
        <v/>
      </c>
      <c r="X809" s="303" t="str">
        <f t="shared" si="601"/>
        <v/>
      </c>
      <c r="Y809" s="300" t="str">
        <f t="shared" si="602"/>
        <v/>
      </c>
      <c r="Z809" s="300" t="str">
        <f t="shared" si="603"/>
        <v/>
      </c>
      <c r="AA809" s="303" t="str">
        <f t="shared" si="604"/>
        <v/>
      </c>
      <c r="AB809" s="300" t="str">
        <f t="shared" si="605"/>
        <v/>
      </c>
      <c r="AC809" s="300" t="str">
        <f t="shared" si="606"/>
        <v/>
      </c>
      <c r="AD809" s="300" t="str">
        <f t="shared" si="607"/>
        <v/>
      </c>
      <c r="AE809" s="192" t="str">
        <f t="shared" si="608"/>
        <v/>
      </c>
      <c r="AF809" s="192" t="str">
        <f t="shared" si="609"/>
        <v/>
      </c>
      <c r="AG809" s="192"/>
      <c r="AJ809" s="300" t="str">
        <f t="shared" si="610"/>
        <v/>
      </c>
      <c r="AK809" s="300" t="str">
        <f t="shared" si="611"/>
        <v/>
      </c>
      <c r="AL809" s="300" t="str">
        <f t="shared" si="612"/>
        <v/>
      </c>
      <c r="AM809" s="300" t="str">
        <f t="shared" si="613"/>
        <v/>
      </c>
      <c r="AN809" s="300" t="str">
        <f t="shared" si="614"/>
        <v/>
      </c>
      <c r="AO809" s="300" t="str">
        <f t="shared" si="615"/>
        <v/>
      </c>
      <c r="AP809" s="300" t="str">
        <f t="shared" si="616"/>
        <v/>
      </c>
      <c r="AQ809" s="300" t="str">
        <f t="shared" si="617"/>
        <v/>
      </c>
      <c r="AR809" s="306" t="str">
        <f t="shared" si="618"/>
        <v/>
      </c>
      <c r="AS809" s="300" t="str">
        <f t="shared" si="619"/>
        <v/>
      </c>
      <c r="AT809" s="300" t="str">
        <f t="shared" si="620"/>
        <v/>
      </c>
      <c r="AU809" s="192" t="str">
        <f t="shared" si="621"/>
        <v>рбс</v>
      </c>
      <c r="AV809" s="192" t="str">
        <f t="shared" si="622"/>
        <v>рбс91301423общопл</v>
      </c>
      <c r="AW809" s="191">
        <f t="shared" si="623"/>
        <v>588945.6</v>
      </c>
      <c r="AX809" s="191">
        <f t="shared" si="624"/>
        <v>462877</v>
      </c>
      <c r="AY809" s="191">
        <f t="shared" si="625"/>
        <v>0</v>
      </c>
      <c r="AZ809" s="191">
        <f t="shared" si="626"/>
        <v>0</v>
      </c>
      <c r="BA809" s="193">
        <f t="shared" si="627"/>
        <v>1</v>
      </c>
      <c r="BB809" s="193">
        <f t="shared" si="628"/>
        <v>1</v>
      </c>
      <c r="BC809" s="193">
        <f t="shared" si="629"/>
        <v>1</v>
      </c>
      <c r="BD809" s="191">
        <f t="shared" si="635"/>
        <v>0</v>
      </c>
      <c r="BE809" s="191">
        <f t="shared" si="630"/>
        <v>0</v>
      </c>
      <c r="BF809" s="210">
        <f t="shared" si="631"/>
        <v>0</v>
      </c>
      <c r="BG809" s="211">
        <f t="shared" si="632"/>
        <v>0</v>
      </c>
      <c r="BH809" s="289"/>
      <c r="BI809" s="289"/>
      <c r="BJ809" s="228"/>
      <c r="BK809" s="228"/>
      <c r="BL809" s="233" t="str">
        <f t="shared" si="633"/>
        <v>01</v>
      </c>
    </row>
    <row r="810" spans="1:64" ht="12" customHeight="1">
      <c r="A810" s="333" t="s">
        <v>693</v>
      </c>
      <c r="B810" s="381" t="s">
        <v>438</v>
      </c>
      <c r="C810" s="333" t="s">
        <v>665</v>
      </c>
      <c r="D810" s="381" t="s">
        <v>383</v>
      </c>
      <c r="E810" s="381" t="s">
        <v>872</v>
      </c>
      <c r="F810" s="381" t="s">
        <v>585</v>
      </c>
      <c r="G810" s="381" t="s">
        <v>386</v>
      </c>
      <c r="H810" s="100" t="s">
        <v>653</v>
      </c>
      <c r="I810" s="381" t="s">
        <v>505</v>
      </c>
      <c r="J810" s="382">
        <v>16122.8</v>
      </c>
      <c r="K810" s="382">
        <v>3850</v>
      </c>
      <c r="L810" s="191" t="str">
        <f t="shared" si="592"/>
        <v>913014230102801006000012221201</v>
      </c>
      <c r="M810" s="192">
        <f t="array" ref="M810">IF(COUNT(SEARCH(Удалить_Роспись_КВСР,$B810)*SEARCH(Удалить_Роспись_ПБС,$C810)*SEARCH(Удалить_Роспись_КФСР, $D810)*SEARCH(Удалить_Роспись_КЦСР,$E810)*SEARCH(Удалить_Роспись_КВР,$F810)*SEARCH(Удалить_Роспись_ЭК,$H810)*SEARCH(Удалить_Роспись_КР,$I810))&gt;0,0,1)</f>
        <v>1</v>
      </c>
      <c r="N810" s="192">
        <f>IF(COUNT(SEARCH(Удалить_Индекс_КВСР,$B810)*SEARCH(Удалить_Индекс_ПБС,$C810)*SEARCH(Удалить_Индекс_КФСР,$D810)*SEARCH(Удалить_Индекс_КЦСР,$E810)*SEARCH(Удалить_Индекс_КВР,$F810)*SEARCH(Удалить_Индекс_ЭК,$H810)*SEARCH(Удалить_Индекс_КР,$I810))&gt;0,0,1)</f>
        <v>1</v>
      </c>
      <c r="O810" s="192" t="str">
        <f t="shared" si="593"/>
        <v/>
      </c>
      <c r="P810" s="192" t="str">
        <f t="shared" si="634"/>
        <v/>
      </c>
      <c r="Q810" s="300" t="str">
        <f t="shared" si="594"/>
        <v/>
      </c>
      <c r="R810" s="300" t="str">
        <f t="shared" si="595"/>
        <v/>
      </c>
      <c r="S810" s="300" t="str">
        <f t="shared" si="596"/>
        <v/>
      </c>
      <c r="T810" s="192" t="str">
        <f t="shared" si="597"/>
        <v/>
      </c>
      <c r="U810" s="303" t="str">
        <f t="shared" si="598"/>
        <v/>
      </c>
      <c r="V810" s="300" t="str">
        <f t="shared" si="599"/>
        <v/>
      </c>
      <c r="W810" s="192" t="str">
        <f t="shared" si="600"/>
        <v/>
      </c>
      <c r="X810" s="303" t="str">
        <f t="shared" si="601"/>
        <v/>
      </c>
      <c r="Y810" s="300" t="str">
        <f t="shared" si="602"/>
        <v/>
      </c>
      <c r="Z810" s="300" t="str">
        <f t="shared" si="603"/>
        <v/>
      </c>
      <c r="AA810" s="303" t="str">
        <f t="shared" si="604"/>
        <v/>
      </c>
      <c r="AB810" s="300" t="str">
        <f t="shared" si="605"/>
        <v/>
      </c>
      <c r="AC810" s="300" t="str">
        <f t="shared" si="606"/>
        <v/>
      </c>
      <c r="AD810" s="300" t="str">
        <f t="shared" si="607"/>
        <v/>
      </c>
      <c r="AE810" s="192" t="str">
        <f t="shared" si="608"/>
        <v/>
      </c>
      <c r="AF810" s="192" t="str">
        <f t="shared" si="609"/>
        <v/>
      </c>
      <c r="AG810" s="192"/>
      <c r="AJ810" s="300" t="str">
        <f t="shared" si="610"/>
        <v/>
      </c>
      <c r="AK810" s="300" t="str">
        <f t="shared" si="611"/>
        <v/>
      </c>
      <c r="AL810" s="300" t="str">
        <f t="shared" si="612"/>
        <v/>
      </c>
      <c r="AM810" s="300" t="str">
        <f t="shared" si="613"/>
        <v/>
      </c>
      <c r="AN810" s="300" t="str">
        <f t="shared" si="614"/>
        <v/>
      </c>
      <c r="AO810" s="300" t="str">
        <f t="shared" si="615"/>
        <v/>
      </c>
      <c r="AP810" s="300" t="str">
        <f t="shared" si="616"/>
        <v/>
      </c>
      <c r="AQ810" s="300" t="str">
        <f t="shared" si="617"/>
        <v/>
      </c>
      <c r="AR810" s="306" t="str">
        <f t="shared" si="618"/>
        <v/>
      </c>
      <c r="AS810" s="300" t="str">
        <f t="shared" si="619"/>
        <v/>
      </c>
      <c r="AT810" s="300" t="str">
        <f t="shared" si="620"/>
        <v/>
      </c>
      <c r="AU810" s="192" t="str">
        <f t="shared" si="621"/>
        <v>рбс</v>
      </c>
      <c r="AV810" s="192" t="str">
        <f t="shared" si="622"/>
        <v>рбс91301423общпро</v>
      </c>
      <c r="AW810" s="191">
        <f t="shared" si="623"/>
        <v>16122.8</v>
      </c>
      <c r="AX810" s="191">
        <f t="shared" si="624"/>
        <v>3850</v>
      </c>
      <c r="AY810" s="191">
        <f t="shared" si="625"/>
        <v>16122.8</v>
      </c>
      <c r="AZ810" s="191">
        <f t="shared" si="626"/>
        <v>3850</v>
      </c>
      <c r="BA810" s="193">
        <f t="shared" si="627"/>
        <v>1</v>
      </c>
      <c r="BB810" s="193">
        <f t="shared" si="628"/>
        <v>1</v>
      </c>
      <c r="BC810" s="193">
        <f t="shared" si="629"/>
        <v>1</v>
      </c>
      <c r="BD810" s="191">
        <f t="shared" si="635"/>
        <v>16122.8</v>
      </c>
      <c r="BE810" s="191">
        <f t="shared" si="630"/>
        <v>3850</v>
      </c>
      <c r="BF810" s="210">
        <f t="shared" si="631"/>
        <v>16122.8</v>
      </c>
      <c r="BG810" s="211">
        <f t="shared" si="632"/>
        <v>16122.8</v>
      </c>
      <c r="BH810" s="289"/>
      <c r="BI810" s="289"/>
      <c r="BJ810" s="228"/>
      <c r="BK810" s="228"/>
      <c r="BL810" s="233" t="str">
        <f t="shared" si="633"/>
        <v>01</v>
      </c>
    </row>
    <row r="811" spans="1:64" ht="12" customHeight="1">
      <c r="A811" s="333" t="s">
        <v>693</v>
      </c>
      <c r="B811" s="381" t="s">
        <v>438</v>
      </c>
      <c r="C811" s="333" t="s">
        <v>665</v>
      </c>
      <c r="D811" s="381" t="s">
        <v>383</v>
      </c>
      <c r="E811" s="381" t="s">
        <v>872</v>
      </c>
      <c r="F811" s="381" t="s">
        <v>873</v>
      </c>
      <c r="G811" s="381" t="s">
        <v>387</v>
      </c>
      <c r="H811" s="100" t="s">
        <v>653</v>
      </c>
      <c r="I811" s="381" t="s">
        <v>505</v>
      </c>
      <c r="J811" s="382">
        <v>177861.55</v>
      </c>
      <c r="K811" s="382">
        <v>116619.8</v>
      </c>
      <c r="L811" s="191" t="str">
        <f t="shared" si="592"/>
        <v>913014230102801006000012921301</v>
      </c>
      <c r="M811" s="192">
        <f t="array" ref="M811">IF(COUNT(SEARCH(Удалить_Роспись_КВСР,$B811)*SEARCH(Удалить_Роспись_ПБС,$C811)*SEARCH(Удалить_Роспись_КФСР, $D811)*SEARCH(Удалить_Роспись_КЦСР,$E811)*SEARCH(Удалить_Роспись_КВР,$F811)*SEARCH(Удалить_Роспись_ЭК,$H811)*SEARCH(Удалить_Роспись_КР,$I811))&gt;0,0,1)</f>
        <v>1</v>
      </c>
      <c r="N811" s="192">
        <v>0</v>
      </c>
      <c r="O811" s="192" t="str">
        <f t="shared" si="593"/>
        <v/>
      </c>
      <c r="P811" s="192" t="str">
        <f t="shared" si="634"/>
        <v/>
      </c>
      <c r="Q811" s="300" t="str">
        <f t="shared" si="594"/>
        <v/>
      </c>
      <c r="R811" s="300" t="str">
        <f t="shared" si="595"/>
        <v/>
      </c>
      <c r="S811" s="300" t="str">
        <f t="shared" si="596"/>
        <v/>
      </c>
      <c r="T811" s="192" t="str">
        <f t="shared" si="597"/>
        <v/>
      </c>
      <c r="U811" s="303" t="str">
        <f t="shared" si="598"/>
        <v/>
      </c>
      <c r="V811" s="300" t="str">
        <f t="shared" si="599"/>
        <v/>
      </c>
      <c r="W811" s="192" t="str">
        <f t="shared" si="600"/>
        <v/>
      </c>
      <c r="X811" s="303" t="str">
        <f t="shared" si="601"/>
        <v/>
      </c>
      <c r="Y811" s="300" t="str">
        <f t="shared" si="602"/>
        <v/>
      </c>
      <c r="Z811" s="300" t="str">
        <f t="shared" si="603"/>
        <v/>
      </c>
      <c r="AA811" s="303" t="str">
        <f t="shared" si="604"/>
        <v/>
      </c>
      <c r="AB811" s="300" t="str">
        <f t="shared" si="605"/>
        <v/>
      </c>
      <c r="AC811" s="300" t="str">
        <f t="shared" si="606"/>
        <v/>
      </c>
      <c r="AD811" s="300" t="str">
        <f t="shared" si="607"/>
        <v/>
      </c>
      <c r="AE811" s="192" t="str">
        <f t="shared" si="608"/>
        <v/>
      </c>
      <c r="AF811" s="192" t="str">
        <f t="shared" si="609"/>
        <v/>
      </c>
      <c r="AG811" s="192"/>
      <c r="AJ811" s="300" t="str">
        <f t="shared" si="610"/>
        <v/>
      </c>
      <c r="AK811" s="300" t="str">
        <f t="shared" si="611"/>
        <v/>
      </c>
      <c r="AL811" s="300" t="str">
        <f t="shared" si="612"/>
        <v/>
      </c>
      <c r="AM811" s="300" t="str">
        <f t="shared" si="613"/>
        <v/>
      </c>
      <c r="AN811" s="300" t="str">
        <f t="shared" si="614"/>
        <v/>
      </c>
      <c r="AO811" s="300" t="str">
        <f t="shared" si="615"/>
        <v/>
      </c>
      <c r="AP811" s="300" t="str">
        <f t="shared" si="616"/>
        <v/>
      </c>
      <c r="AQ811" s="300" t="str">
        <f t="shared" si="617"/>
        <v/>
      </c>
      <c r="AR811" s="306" t="str">
        <f t="shared" si="618"/>
        <v/>
      </c>
      <c r="AS811" s="300" t="str">
        <f t="shared" si="619"/>
        <v/>
      </c>
      <c r="AT811" s="300" t="str">
        <f t="shared" si="620"/>
        <v/>
      </c>
      <c r="AU811" s="192" t="str">
        <f t="shared" si="621"/>
        <v>рбс</v>
      </c>
      <c r="AV811" s="192" t="str">
        <f t="shared" si="622"/>
        <v>рбс91301423общопл</v>
      </c>
      <c r="AW811" s="191">
        <f t="shared" si="623"/>
        <v>177861.55</v>
      </c>
      <c r="AX811" s="191">
        <f t="shared" si="624"/>
        <v>116619.8</v>
      </c>
      <c r="AY811" s="191">
        <f t="shared" si="625"/>
        <v>0</v>
      </c>
      <c r="AZ811" s="191">
        <f t="shared" si="626"/>
        <v>0</v>
      </c>
      <c r="BA811" s="193">
        <f t="shared" si="627"/>
        <v>1</v>
      </c>
      <c r="BB811" s="193">
        <f t="shared" si="628"/>
        <v>1</v>
      </c>
      <c r="BC811" s="193">
        <f t="shared" si="629"/>
        <v>1</v>
      </c>
      <c r="BD811" s="191">
        <f t="shared" si="635"/>
        <v>0</v>
      </c>
      <c r="BE811" s="191">
        <f t="shared" si="630"/>
        <v>0</v>
      </c>
      <c r="BF811" s="210">
        <f t="shared" si="631"/>
        <v>0</v>
      </c>
      <c r="BG811" s="211">
        <f t="shared" si="632"/>
        <v>0</v>
      </c>
      <c r="BH811" s="289"/>
      <c r="BI811" s="289"/>
      <c r="BJ811" s="228"/>
      <c r="BK811" s="228"/>
      <c r="BL811" s="233" t="str">
        <f t="shared" si="633"/>
        <v>01</v>
      </c>
    </row>
    <row r="812" spans="1:64" ht="12" customHeight="1">
      <c r="A812" s="333" t="s">
        <v>693</v>
      </c>
      <c r="B812" s="381" t="s">
        <v>438</v>
      </c>
      <c r="C812" s="333" t="s">
        <v>665</v>
      </c>
      <c r="D812" s="381" t="s">
        <v>383</v>
      </c>
      <c r="E812" s="381" t="s">
        <v>944</v>
      </c>
      <c r="F812" s="381" t="s">
        <v>585</v>
      </c>
      <c r="G812" s="381" t="s">
        <v>386</v>
      </c>
      <c r="H812" s="100" t="s">
        <v>653</v>
      </c>
      <c r="I812" s="381" t="s">
        <v>505</v>
      </c>
      <c r="J812" s="382">
        <v>45000</v>
      </c>
      <c r="K812" s="382">
        <v>0</v>
      </c>
      <c r="L812" s="191" t="str">
        <f t="shared" si="592"/>
        <v>913014230102801006700012221201</v>
      </c>
      <c r="M812" s="192">
        <f t="array" ref="M812">IF(COUNT(SEARCH(Удалить_Роспись_КВСР,$B812)*SEARCH(Удалить_Роспись_ПБС,$C812)*SEARCH(Удалить_Роспись_КФСР, $D812)*SEARCH(Удалить_Роспись_КЦСР,$E812)*SEARCH(Удалить_Роспись_КВР,$F812)*SEARCH(Удалить_Роспись_ЭК,$H812)*SEARCH(Удалить_Роспись_КР,$I812))&gt;0,0,1)</f>
        <v>1</v>
      </c>
      <c r="N812" s="192">
        <v>0</v>
      </c>
      <c r="O812" s="192" t="str">
        <f t="shared" si="593"/>
        <v/>
      </c>
      <c r="P812" s="192" t="str">
        <f t="shared" si="634"/>
        <v/>
      </c>
      <c r="Q812" s="300" t="str">
        <f t="shared" si="594"/>
        <v/>
      </c>
      <c r="R812" s="300" t="str">
        <f t="shared" si="595"/>
        <v/>
      </c>
      <c r="S812" s="300" t="str">
        <f t="shared" si="596"/>
        <v/>
      </c>
      <c r="T812" s="192" t="str">
        <f t="shared" si="597"/>
        <v/>
      </c>
      <c r="U812" s="303" t="str">
        <f t="shared" si="598"/>
        <v/>
      </c>
      <c r="V812" s="300" t="str">
        <f t="shared" si="599"/>
        <v/>
      </c>
      <c r="W812" s="192" t="str">
        <f t="shared" si="600"/>
        <v/>
      </c>
      <c r="X812" s="303" t="str">
        <f t="shared" si="601"/>
        <v/>
      </c>
      <c r="Y812" s="300" t="str">
        <f t="shared" si="602"/>
        <v/>
      </c>
      <c r="Z812" s="300" t="str">
        <f t="shared" si="603"/>
        <v/>
      </c>
      <c r="AA812" s="303" t="str">
        <f t="shared" si="604"/>
        <v/>
      </c>
      <c r="AB812" s="300" t="str">
        <f t="shared" si="605"/>
        <v/>
      </c>
      <c r="AC812" s="300" t="str">
        <f t="shared" si="606"/>
        <v/>
      </c>
      <c r="AD812" s="300" t="str">
        <f t="shared" si="607"/>
        <v/>
      </c>
      <c r="AE812" s="192" t="str">
        <f t="shared" si="608"/>
        <v/>
      </c>
      <c r="AF812" s="192" t="str">
        <f t="shared" si="609"/>
        <v/>
      </c>
      <c r="AG812" s="192"/>
      <c r="AJ812" s="300" t="str">
        <f t="shared" si="610"/>
        <v/>
      </c>
      <c r="AK812" s="300" t="str">
        <f t="shared" si="611"/>
        <v/>
      </c>
      <c r="AL812" s="300" t="str">
        <f t="shared" si="612"/>
        <v/>
      </c>
      <c r="AM812" s="300" t="str">
        <f t="shared" si="613"/>
        <v/>
      </c>
      <c r="AN812" s="300" t="str">
        <f t="shared" si="614"/>
        <v/>
      </c>
      <c r="AO812" s="300" t="str">
        <f t="shared" si="615"/>
        <v/>
      </c>
      <c r="AP812" s="300" t="str">
        <f t="shared" si="616"/>
        <v/>
      </c>
      <c r="AQ812" s="300" t="str">
        <f t="shared" si="617"/>
        <v/>
      </c>
      <c r="AR812" s="306" t="str">
        <f t="shared" si="618"/>
        <v/>
      </c>
      <c r="AS812" s="300" t="str">
        <f t="shared" si="619"/>
        <v/>
      </c>
      <c r="AT812" s="300" t="str">
        <f t="shared" si="620"/>
        <v/>
      </c>
      <c r="AU812" s="192" t="str">
        <f t="shared" si="621"/>
        <v>рбс</v>
      </c>
      <c r="AV812" s="192" t="str">
        <f t="shared" si="622"/>
        <v>рбс91301423общпро</v>
      </c>
      <c r="AW812" s="191">
        <f t="shared" si="623"/>
        <v>45000</v>
      </c>
      <c r="AX812" s="191">
        <f t="shared" si="624"/>
        <v>0</v>
      </c>
      <c r="AY812" s="191">
        <f t="shared" si="625"/>
        <v>0</v>
      </c>
      <c r="AZ812" s="191">
        <f t="shared" si="626"/>
        <v>0</v>
      </c>
      <c r="BA812" s="193">
        <f t="shared" si="627"/>
        <v>1</v>
      </c>
      <c r="BB812" s="193">
        <f t="shared" si="628"/>
        <v>1</v>
      </c>
      <c r="BC812" s="193">
        <f t="shared" si="629"/>
        <v>1</v>
      </c>
      <c r="BD812" s="191">
        <f t="shared" si="635"/>
        <v>0</v>
      </c>
      <c r="BE812" s="191">
        <f t="shared" si="630"/>
        <v>0</v>
      </c>
      <c r="BF812" s="210">
        <f t="shared" si="631"/>
        <v>0</v>
      </c>
      <c r="BG812" s="211">
        <f t="shared" si="632"/>
        <v>0</v>
      </c>
      <c r="BH812" s="289"/>
      <c r="BI812" s="289"/>
      <c r="BJ812" s="228"/>
      <c r="BK812" s="228"/>
      <c r="BL812" s="233" t="str">
        <f t="shared" si="633"/>
        <v>01</v>
      </c>
    </row>
    <row r="813" spans="1:64" ht="12" customHeight="1">
      <c r="A813" s="333" t="s">
        <v>693</v>
      </c>
      <c r="B813" s="381" t="s">
        <v>438</v>
      </c>
      <c r="C813" s="333" t="s">
        <v>665</v>
      </c>
      <c r="D813" s="381" t="s">
        <v>388</v>
      </c>
      <c r="E813" s="381" t="s">
        <v>874</v>
      </c>
      <c r="F813" s="381" t="s">
        <v>603</v>
      </c>
      <c r="G813" s="381" t="s">
        <v>395</v>
      </c>
      <c r="H813" s="100" t="s">
        <v>653</v>
      </c>
      <c r="I813" s="381" t="s">
        <v>505</v>
      </c>
      <c r="J813" s="382">
        <v>96000</v>
      </c>
      <c r="K813" s="382">
        <v>72000</v>
      </c>
      <c r="L813" s="191" t="str">
        <f t="shared" si="592"/>
        <v>913014230103803006000012329001</v>
      </c>
      <c r="M813" s="192">
        <f t="array" ref="M813">IF(COUNT(SEARCH(Удалить_Роспись_КВСР,$B813)*SEARCH(Удалить_Роспись_ПБС,$C813)*SEARCH(Удалить_Роспись_КФСР, $D813)*SEARCH(Удалить_Роспись_КЦСР,$E813)*SEARCH(Удалить_Роспись_КВР,$F813)*SEARCH(Удалить_Роспись_ЭК,$H813)*SEARCH(Удалить_Роспись_КР,$I813))&gt;0,0,1)</f>
        <v>1</v>
      </c>
      <c r="N813" s="192">
        <f>IF(COUNT(SEARCH(Удалить_Индекс_КВСР,$B813)*SEARCH(Удалить_Индекс_ПБС,$C813)*SEARCH(Удалить_Индекс_КФСР,$D813)*SEARCH(Удалить_Индекс_КЦСР,$E813)*SEARCH(Удалить_Индекс_КВР,$F813)*SEARCH(Удалить_Индекс_ЭК,$H813)*SEARCH(Удалить_Индекс_КР,$I813))&gt;0,0,1)</f>
        <v>1</v>
      </c>
      <c r="O813" s="192" t="str">
        <f t="shared" si="593"/>
        <v/>
      </c>
      <c r="P813" s="192" t="str">
        <f t="shared" si="634"/>
        <v/>
      </c>
      <c r="Q813" s="300" t="str">
        <f t="shared" si="594"/>
        <v/>
      </c>
      <c r="R813" s="300" t="str">
        <f t="shared" si="595"/>
        <v/>
      </c>
      <c r="S813" s="300" t="str">
        <f t="shared" si="596"/>
        <v/>
      </c>
      <c r="T813" s="192" t="str">
        <f t="shared" si="597"/>
        <v/>
      </c>
      <c r="U813" s="303" t="str">
        <f t="shared" si="598"/>
        <v/>
      </c>
      <c r="V813" s="300" t="str">
        <f t="shared" si="599"/>
        <v/>
      </c>
      <c r="W813" s="192" t="str">
        <f t="shared" si="600"/>
        <v/>
      </c>
      <c r="X813" s="303" t="str">
        <f t="shared" si="601"/>
        <v/>
      </c>
      <c r="Y813" s="300" t="str">
        <f t="shared" si="602"/>
        <v/>
      </c>
      <c r="Z813" s="300" t="str">
        <f t="shared" si="603"/>
        <v/>
      </c>
      <c r="AA813" s="303" t="str">
        <f t="shared" si="604"/>
        <v/>
      </c>
      <c r="AB813" s="300" t="str">
        <f t="shared" si="605"/>
        <v/>
      </c>
      <c r="AC813" s="300" t="str">
        <f t="shared" si="606"/>
        <v/>
      </c>
      <c r="AD813" s="300" t="str">
        <f t="shared" si="607"/>
        <v/>
      </c>
      <c r="AE813" s="192" t="str">
        <f t="shared" si="608"/>
        <v/>
      </c>
      <c r="AF813" s="192" t="str">
        <f t="shared" si="609"/>
        <v/>
      </c>
      <c r="AG813" s="192"/>
      <c r="AJ813" s="300" t="str">
        <f t="shared" si="610"/>
        <v/>
      </c>
      <c r="AK813" s="300" t="str">
        <f t="shared" si="611"/>
        <v/>
      </c>
      <c r="AL813" s="300" t="str">
        <f t="shared" si="612"/>
        <v/>
      </c>
      <c r="AM813" s="300" t="str">
        <f t="shared" si="613"/>
        <v/>
      </c>
      <c r="AN813" s="300" t="str">
        <f t="shared" si="614"/>
        <v/>
      </c>
      <c r="AO813" s="300" t="str">
        <f t="shared" si="615"/>
        <v/>
      </c>
      <c r="AP813" s="300" t="str">
        <f t="shared" si="616"/>
        <v/>
      </c>
      <c r="AQ813" s="300" t="str">
        <f t="shared" si="617"/>
        <v/>
      </c>
      <c r="AR813" s="306" t="str">
        <f t="shared" si="618"/>
        <v/>
      </c>
      <c r="AS813" s="300" t="str">
        <f t="shared" si="619"/>
        <v/>
      </c>
      <c r="AT813" s="300" t="str">
        <f t="shared" si="620"/>
        <v/>
      </c>
      <c r="AU813" s="192" t="str">
        <f t="shared" si="621"/>
        <v>рбс</v>
      </c>
      <c r="AV813" s="192" t="str">
        <f t="shared" si="622"/>
        <v>рбс91301423общпро</v>
      </c>
      <c r="AW813" s="191">
        <f t="shared" si="623"/>
        <v>96000</v>
      </c>
      <c r="AX813" s="191">
        <f t="shared" si="624"/>
        <v>72000</v>
      </c>
      <c r="AY813" s="191">
        <f t="shared" si="625"/>
        <v>96000</v>
      </c>
      <c r="AZ813" s="191">
        <f t="shared" si="626"/>
        <v>72000</v>
      </c>
      <c r="BA813" s="193">
        <f t="shared" si="627"/>
        <v>1</v>
      </c>
      <c r="BB813" s="193">
        <f t="shared" si="628"/>
        <v>1</v>
      </c>
      <c r="BC813" s="193">
        <f t="shared" si="629"/>
        <v>1</v>
      </c>
      <c r="BD813" s="191">
        <f t="shared" si="635"/>
        <v>96000</v>
      </c>
      <c r="BE813" s="191">
        <f t="shared" si="630"/>
        <v>72000</v>
      </c>
      <c r="BF813" s="210">
        <f t="shared" si="631"/>
        <v>96000</v>
      </c>
      <c r="BG813" s="211">
        <f t="shared" si="632"/>
        <v>96000</v>
      </c>
      <c r="BH813" s="289"/>
      <c r="BI813" s="289"/>
      <c r="BJ813" s="228"/>
      <c r="BK813" s="228"/>
      <c r="BL813" s="233" t="str">
        <f t="shared" si="633"/>
        <v>01</v>
      </c>
    </row>
    <row r="814" spans="1:64" ht="12" customHeight="1">
      <c r="A814" s="333" t="s">
        <v>693</v>
      </c>
      <c r="B814" s="381" t="s">
        <v>438</v>
      </c>
      <c r="C814" s="333" t="s">
        <v>665</v>
      </c>
      <c r="D814" s="381" t="s">
        <v>390</v>
      </c>
      <c r="E814" s="381" t="s">
        <v>875</v>
      </c>
      <c r="F814" s="381" t="s">
        <v>602</v>
      </c>
      <c r="G814" s="381" t="s">
        <v>385</v>
      </c>
      <c r="H814" s="100" t="s">
        <v>653</v>
      </c>
      <c r="I814" s="381" t="s">
        <v>505</v>
      </c>
      <c r="J814" s="382">
        <v>2240289</v>
      </c>
      <c r="K814" s="382">
        <v>1458058.54</v>
      </c>
      <c r="L814" s="191" t="str">
        <f t="shared" si="592"/>
        <v>913014230104802006000012121101</v>
      </c>
      <c r="M814" s="192">
        <f t="array" ref="M814">IF(COUNT(SEARCH(Удалить_Роспись_КВСР,$B814)*SEARCH(Удалить_Роспись_ПБС,$C814)*SEARCH(Удалить_Роспись_КФСР, $D814)*SEARCH(Удалить_Роспись_КЦСР,$E814)*SEARCH(Удалить_Роспись_КВР,$F814)*SEARCH(Удалить_Роспись_ЭК,$H814)*SEARCH(Удалить_Роспись_КР,$I814))&gt;0,0,1)</f>
        <v>1</v>
      </c>
      <c r="N814" s="192">
        <v>0</v>
      </c>
      <c r="O814" s="192" t="str">
        <f t="shared" si="593"/>
        <v/>
      </c>
      <c r="P814" s="192" t="str">
        <f t="shared" si="634"/>
        <v/>
      </c>
      <c r="Q814" s="300" t="str">
        <f t="shared" si="594"/>
        <v/>
      </c>
      <c r="R814" s="300" t="str">
        <f t="shared" si="595"/>
        <v/>
      </c>
      <c r="S814" s="300" t="str">
        <f t="shared" si="596"/>
        <v/>
      </c>
      <c r="T814" s="192" t="str">
        <f t="shared" si="597"/>
        <v/>
      </c>
      <c r="U814" s="303" t="str">
        <f t="shared" si="598"/>
        <v/>
      </c>
      <c r="V814" s="300" t="str">
        <f t="shared" si="599"/>
        <v/>
      </c>
      <c r="W814" s="192" t="str">
        <f t="shared" si="600"/>
        <v/>
      </c>
      <c r="X814" s="303" t="str">
        <f t="shared" si="601"/>
        <v/>
      </c>
      <c r="Y814" s="300" t="str">
        <f t="shared" si="602"/>
        <v/>
      </c>
      <c r="Z814" s="300" t="str">
        <f t="shared" si="603"/>
        <v/>
      </c>
      <c r="AA814" s="303" t="str">
        <f t="shared" si="604"/>
        <v/>
      </c>
      <c r="AB814" s="300" t="str">
        <f t="shared" si="605"/>
        <v/>
      </c>
      <c r="AC814" s="300" t="str">
        <f t="shared" si="606"/>
        <v/>
      </c>
      <c r="AD814" s="300" t="str">
        <f t="shared" si="607"/>
        <v/>
      </c>
      <c r="AE814" s="192" t="str">
        <f t="shared" si="608"/>
        <v/>
      </c>
      <c r="AF814" s="192" t="str">
        <f t="shared" si="609"/>
        <v/>
      </c>
      <c r="AG814" s="192"/>
      <c r="AJ814" s="300" t="str">
        <f t="shared" si="610"/>
        <v/>
      </c>
      <c r="AK814" s="300" t="str">
        <f t="shared" si="611"/>
        <v/>
      </c>
      <c r="AL814" s="300" t="str">
        <f t="shared" si="612"/>
        <v/>
      </c>
      <c r="AM814" s="300" t="str">
        <f t="shared" si="613"/>
        <v/>
      </c>
      <c r="AN814" s="300" t="str">
        <f t="shared" si="614"/>
        <v/>
      </c>
      <c r="AO814" s="300" t="str">
        <f t="shared" si="615"/>
        <v/>
      </c>
      <c r="AP814" s="300" t="str">
        <f t="shared" si="616"/>
        <v/>
      </c>
      <c r="AQ814" s="300" t="str">
        <f t="shared" si="617"/>
        <v/>
      </c>
      <c r="AR814" s="306" t="str">
        <f t="shared" si="618"/>
        <v/>
      </c>
      <c r="AS814" s="300" t="str">
        <f t="shared" si="619"/>
        <v/>
      </c>
      <c r="AT814" s="300" t="str">
        <f t="shared" si="620"/>
        <v/>
      </c>
      <c r="AU814" s="192" t="str">
        <f t="shared" si="621"/>
        <v>рбс</v>
      </c>
      <c r="AV814" s="192" t="str">
        <f t="shared" si="622"/>
        <v>рбс91301423общопл</v>
      </c>
      <c r="AW814" s="191">
        <f t="shared" si="623"/>
        <v>2240289</v>
      </c>
      <c r="AX814" s="191">
        <f t="shared" si="624"/>
        <v>1458058.54</v>
      </c>
      <c r="AY814" s="191">
        <f t="shared" si="625"/>
        <v>0</v>
      </c>
      <c r="AZ814" s="191">
        <f t="shared" si="626"/>
        <v>0</v>
      </c>
      <c r="BA814" s="193">
        <f t="shared" si="627"/>
        <v>1</v>
      </c>
      <c r="BB814" s="193">
        <f t="shared" si="628"/>
        <v>1</v>
      </c>
      <c r="BC814" s="193">
        <f t="shared" si="629"/>
        <v>1</v>
      </c>
      <c r="BD814" s="191">
        <f t="shared" si="635"/>
        <v>0</v>
      </c>
      <c r="BE814" s="191">
        <f t="shared" si="630"/>
        <v>0</v>
      </c>
      <c r="BF814" s="210">
        <f t="shared" si="631"/>
        <v>0</v>
      </c>
      <c r="BG814" s="211">
        <f t="shared" si="632"/>
        <v>0</v>
      </c>
      <c r="BH814" s="289"/>
      <c r="BI814" s="289"/>
      <c r="BJ814" s="228"/>
      <c r="BK814" s="228"/>
      <c r="BL814" s="233" t="str">
        <f t="shared" si="633"/>
        <v>01</v>
      </c>
    </row>
    <row r="815" spans="1:64" ht="12" customHeight="1">
      <c r="A815" s="333" t="s">
        <v>693</v>
      </c>
      <c r="B815" s="381" t="s">
        <v>438</v>
      </c>
      <c r="C815" s="333" t="s">
        <v>665</v>
      </c>
      <c r="D815" s="381" t="s">
        <v>390</v>
      </c>
      <c r="E815" s="381" t="s">
        <v>875</v>
      </c>
      <c r="F815" s="381" t="s">
        <v>585</v>
      </c>
      <c r="G815" s="381" t="s">
        <v>386</v>
      </c>
      <c r="H815" s="100" t="s">
        <v>653</v>
      </c>
      <c r="I815" s="381" t="s">
        <v>505</v>
      </c>
      <c r="J815" s="382">
        <v>19953</v>
      </c>
      <c r="K815" s="382">
        <v>3850</v>
      </c>
      <c r="L815" s="191" t="str">
        <f t="shared" si="592"/>
        <v>913014230104802006000012221201</v>
      </c>
      <c r="M815" s="192">
        <f t="array" ref="M815">IF(COUNT(SEARCH(Удалить_Роспись_КВСР,$B815)*SEARCH(Удалить_Роспись_ПБС,$C815)*SEARCH(Удалить_Роспись_КФСР, $D815)*SEARCH(Удалить_Роспись_КЦСР,$E815)*SEARCH(Удалить_Роспись_КВР,$F815)*SEARCH(Удалить_Роспись_ЭК,$H815)*SEARCH(Удалить_Роспись_КР,$I815))&gt;0,0,1)</f>
        <v>1</v>
      </c>
      <c r="N815" s="192">
        <f>IF(COUNT(SEARCH(Удалить_Индекс_КВСР,$B815)*SEARCH(Удалить_Индекс_ПБС,$C815)*SEARCH(Удалить_Индекс_КФСР,$D815)*SEARCH(Удалить_Индекс_КЦСР,$E815)*SEARCH(Удалить_Индекс_КВР,$F815)*SEARCH(Удалить_Индекс_ЭК,$H815)*SEARCH(Удалить_Индекс_КР,$I815))&gt;0,0,1)</f>
        <v>1</v>
      </c>
      <c r="O815" s="192" t="str">
        <f t="shared" si="593"/>
        <v/>
      </c>
      <c r="P815" s="192" t="str">
        <f t="shared" si="634"/>
        <v/>
      </c>
      <c r="Q815" s="300" t="str">
        <f t="shared" si="594"/>
        <v/>
      </c>
      <c r="R815" s="300" t="str">
        <f t="shared" si="595"/>
        <v/>
      </c>
      <c r="S815" s="300" t="str">
        <f t="shared" si="596"/>
        <v/>
      </c>
      <c r="T815" s="192" t="str">
        <f t="shared" si="597"/>
        <v/>
      </c>
      <c r="U815" s="303" t="str">
        <f t="shared" si="598"/>
        <v/>
      </c>
      <c r="V815" s="300" t="str">
        <f t="shared" si="599"/>
        <v/>
      </c>
      <c r="W815" s="192" t="str">
        <f t="shared" si="600"/>
        <v/>
      </c>
      <c r="X815" s="303" t="str">
        <f t="shared" si="601"/>
        <v/>
      </c>
      <c r="Y815" s="300" t="str">
        <f t="shared" si="602"/>
        <v/>
      </c>
      <c r="Z815" s="300" t="str">
        <f t="shared" si="603"/>
        <v/>
      </c>
      <c r="AA815" s="303" t="str">
        <f t="shared" si="604"/>
        <v/>
      </c>
      <c r="AB815" s="300" t="str">
        <f t="shared" si="605"/>
        <v/>
      </c>
      <c r="AC815" s="300" t="str">
        <f t="shared" si="606"/>
        <v/>
      </c>
      <c r="AD815" s="300" t="str">
        <f t="shared" si="607"/>
        <v/>
      </c>
      <c r="AE815" s="192" t="str">
        <f t="shared" si="608"/>
        <v/>
      </c>
      <c r="AF815" s="192" t="str">
        <f t="shared" si="609"/>
        <v/>
      </c>
      <c r="AG815" s="192"/>
      <c r="AJ815" s="300" t="str">
        <f t="shared" si="610"/>
        <v/>
      </c>
      <c r="AK815" s="300" t="str">
        <f t="shared" si="611"/>
        <v/>
      </c>
      <c r="AL815" s="300" t="str">
        <f t="shared" si="612"/>
        <v/>
      </c>
      <c r="AM815" s="300" t="str">
        <f t="shared" si="613"/>
        <v/>
      </c>
      <c r="AN815" s="300" t="str">
        <f t="shared" si="614"/>
        <v/>
      </c>
      <c r="AO815" s="300" t="str">
        <f t="shared" si="615"/>
        <v/>
      </c>
      <c r="AP815" s="300" t="str">
        <f t="shared" si="616"/>
        <v/>
      </c>
      <c r="AQ815" s="300" t="str">
        <f t="shared" si="617"/>
        <v/>
      </c>
      <c r="AR815" s="306" t="str">
        <f t="shared" si="618"/>
        <v/>
      </c>
      <c r="AS815" s="300" t="str">
        <f t="shared" si="619"/>
        <v/>
      </c>
      <c r="AT815" s="300" t="str">
        <f t="shared" si="620"/>
        <v/>
      </c>
      <c r="AU815" s="192" t="str">
        <f t="shared" si="621"/>
        <v>рбс</v>
      </c>
      <c r="AV815" s="192" t="str">
        <f t="shared" si="622"/>
        <v>рбс91301423общпро</v>
      </c>
      <c r="AW815" s="191">
        <f t="shared" si="623"/>
        <v>19953</v>
      </c>
      <c r="AX815" s="191">
        <f t="shared" si="624"/>
        <v>3850</v>
      </c>
      <c r="AY815" s="191">
        <f t="shared" si="625"/>
        <v>19953</v>
      </c>
      <c r="AZ815" s="191">
        <f t="shared" si="626"/>
        <v>3850</v>
      </c>
      <c r="BA815" s="193">
        <f t="shared" si="627"/>
        <v>1</v>
      </c>
      <c r="BB815" s="193">
        <f t="shared" si="628"/>
        <v>1</v>
      </c>
      <c r="BC815" s="193">
        <f t="shared" si="629"/>
        <v>1</v>
      </c>
      <c r="BD815" s="191">
        <f t="shared" si="635"/>
        <v>19953</v>
      </c>
      <c r="BE815" s="191">
        <f t="shared" si="630"/>
        <v>3850</v>
      </c>
      <c r="BF815" s="210">
        <f t="shared" si="631"/>
        <v>19953</v>
      </c>
      <c r="BG815" s="211">
        <f t="shared" si="632"/>
        <v>19953</v>
      </c>
      <c r="BH815" s="289"/>
      <c r="BI815" s="289"/>
      <c r="BJ815" s="228"/>
      <c r="BK815" s="228"/>
      <c r="BL815" s="233" t="str">
        <f t="shared" si="633"/>
        <v>01</v>
      </c>
    </row>
    <row r="816" spans="1:64" ht="12" customHeight="1">
      <c r="A816" s="333" t="s">
        <v>693</v>
      </c>
      <c r="B816" s="381" t="s">
        <v>438</v>
      </c>
      <c r="C816" s="333" t="s">
        <v>665</v>
      </c>
      <c r="D816" s="381" t="s">
        <v>390</v>
      </c>
      <c r="E816" s="381" t="s">
        <v>875</v>
      </c>
      <c r="F816" s="381" t="s">
        <v>873</v>
      </c>
      <c r="G816" s="381" t="s">
        <v>387</v>
      </c>
      <c r="H816" s="100" t="s">
        <v>653</v>
      </c>
      <c r="I816" s="381" t="s">
        <v>505</v>
      </c>
      <c r="J816" s="382">
        <v>676567.28</v>
      </c>
      <c r="K816" s="382">
        <v>639329.97</v>
      </c>
      <c r="L816" s="191" t="str">
        <f t="shared" si="592"/>
        <v>913014230104802006000012921301</v>
      </c>
      <c r="M816" s="192">
        <f t="array" ref="M816">IF(COUNT(SEARCH(Удалить_Роспись_КВСР,$B816)*SEARCH(Удалить_Роспись_ПБС,$C816)*SEARCH(Удалить_Роспись_КФСР, $D816)*SEARCH(Удалить_Роспись_КЦСР,$E816)*SEARCH(Удалить_Роспись_КВР,$F816)*SEARCH(Удалить_Роспись_ЭК,$H816)*SEARCH(Удалить_Роспись_КР,$I816))&gt;0,0,1)</f>
        <v>1</v>
      </c>
      <c r="N816" s="192">
        <v>0</v>
      </c>
      <c r="O816" s="192" t="str">
        <f t="shared" si="593"/>
        <v/>
      </c>
      <c r="P816" s="192" t="str">
        <f t="shared" si="634"/>
        <v/>
      </c>
      <c r="Q816" s="300" t="str">
        <f t="shared" si="594"/>
        <v/>
      </c>
      <c r="R816" s="300" t="str">
        <f t="shared" si="595"/>
        <v/>
      </c>
      <c r="S816" s="300" t="str">
        <f t="shared" si="596"/>
        <v/>
      </c>
      <c r="T816" s="192" t="str">
        <f t="shared" si="597"/>
        <v/>
      </c>
      <c r="U816" s="303" t="str">
        <f t="shared" si="598"/>
        <v/>
      </c>
      <c r="V816" s="300" t="str">
        <f t="shared" si="599"/>
        <v/>
      </c>
      <c r="W816" s="192" t="str">
        <f t="shared" si="600"/>
        <v/>
      </c>
      <c r="X816" s="303" t="str">
        <f t="shared" si="601"/>
        <v/>
      </c>
      <c r="Y816" s="300" t="str">
        <f t="shared" si="602"/>
        <v/>
      </c>
      <c r="Z816" s="300" t="str">
        <f t="shared" si="603"/>
        <v/>
      </c>
      <c r="AA816" s="303" t="str">
        <f t="shared" si="604"/>
        <v/>
      </c>
      <c r="AB816" s="300" t="str">
        <f t="shared" si="605"/>
        <v/>
      </c>
      <c r="AC816" s="300" t="str">
        <f t="shared" si="606"/>
        <v/>
      </c>
      <c r="AD816" s="300" t="str">
        <f t="shared" si="607"/>
        <v/>
      </c>
      <c r="AE816" s="192" t="str">
        <f t="shared" si="608"/>
        <v/>
      </c>
      <c r="AF816" s="192" t="str">
        <f t="shared" si="609"/>
        <v/>
      </c>
      <c r="AG816" s="192"/>
      <c r="AJ816" s="300" t="str">
        <f t="shared" si="610"/>
        <v/>
      </c>
      <c r="AK816" s="300" t="str">
        <f t="shared" si="611"/>
        <v/>
      </c>
      <c r="AL816" s="300" t="str">
        <f t="shared" si="612"/>
        <v/>
      </c>
      <c r="AM816" s="300" t="str">
        <f t="shared" si="613"/>
        <v/>
      </c>
      <c r="AN816" s="300" t="str">
        <f t="shared" si="614"/>
        <v/>
      </c>
      <c r="AO816" s="300" t="str">
        <f t="shared" si="615"/>
        <v/>
      </c>
      <c r="AP816" s="300" t="str">
        <f t="shared" si="616"/>
        <v/>
      </c>
      <c r="AQ816" s="300" t="str">
        <f t="shared" si="617"/>
        <v/>
      </c>
      <c r="AR816" s="306" t="str">
        <f t="shared" si="618"/>
        <v/>
      </c>
      <c r="AS816" s="300" t="str">
        <f t="shared" si="619"/>
        <v/>
      </c>
      <c r="AT816" s="300" t="str">
        <f t="shared" si="620"/>
        <v/>
      </c>
      <c r="AU816" s="192" t="str">
        <f t="shared" si="621"/>
        <v>рбс</v>
      </c>
      <c r="AV816" s="192" t="str">
        <f t="shared" si="622"/>
        <v>рбс91301423общопл</v>
      </c>
      <c r="AW816" s="191">
        <f t="shared" si="623"/>
        <v>676567.28</v>
      </c>
      <c r="AX816" s="191">
        <f t="shared" si="624"/>
        <v>639329.97</v>
      </c>
      <c r="AY816" s="191">
        <f t="shared" si="625"/>
        <v>0</v>
      </c>
      <c r="AZ816" s="191">
        <f t="shared" si="626"/>
        <v>0</v>
      </c>
      <c r="BA816" s="193">
        <f t="shared" si="627"/>
        <v>1</v>
      </c>
      <c r="BB816" s="193">
        <f t="shared" si="628"/>
        <v>1</v>
      </c>
      <c r="BC816" s="193">
        <f t="shared" si="629"/>
        <v>1</v>
      </c>
      <c r="BD816" s="191">
        <f t="shared" si="635"/>
        <v>0</v>
      </c>
      <c r="BE816" s="191">
        <f t="shared" si="630"/>
        <v>0</v>
      </c>
      <c r="BF816" s="210">
        <f t="shared" si="631"/>
        <v>0</v>
      </c>
      <c r="BG816" s="211">
        <f t="shared" si="632"/>
        <v>0</v>
      </c>
      <c r="BH816" s="289"/>
      <c r="BI816" s="289"/>
      <c r="BJ816" s="228"/>
      <c r="BK816" s="228"/>
      <c r="BL816" s="233" t="str">
        <f t="shared" si="633"/>
        <v>01</v>
      </c>
    </row>
    <row r="817" spans="1:64" ht="12" customHeight="1">
      <c r="A817" s="333" t="s">
        <v>693</v>
      </c>
      <c r="B817" s="381" t="s">
        <v>438</v>
      </c>
      <c r="C817" s="333" t="s">
        <v>665</v>
      </c>
      <c r="D817" s="381" t="s">
        <v>390</v>
      </c>
      <c r="E817" s="381" t="s">
        <v>875</v>
      </c>
      <c r="F817" s="381" t="s">
        <v>586</v>
      </c>
      <c r="G817" s="381" t="s">
        <v>391</v>
      </c>
      <c r="H817" s="100" t="s">
        <v>653</v>
      </c>
      <c r="I817" s="381" t="s">
        <v>505</v>
      </c>
      <c r="J817" s="382">
        <v>165305.18</v>
      </c>
      <c r="K817" s="382">
        <v>90336.1</v>
      </c>
      <c r="L817" s="191" t="str">
        <f t="shared" si="592"/>
        <v>913014230104802006000024422101</v>
      </c>
      <c r="M817" s="192">
        <f t="array" ref="M817">IF(COUNT(SEARCH(Удалить_Роспись_КВСР,$B817)*SEARCH(Удалить_Роспись_ПБС,$C817)*SEARCH(Удалить_Роспись_КФСР, $D817)*SEARCH(Удалить_Роспись_КЦСР,$E817)*SEARCH(Удалить_Роспись_КВР,$F817)*SEARCH(Удалить_Роспись_ЭК,$H817)*SEARCH(Удалить_Роспись_КР,$I817))&gt;0,0,1)</f>
        <v>1</v>
      </c>
      <c r="N817" s="192">
        <f>IF(COUNT(SEARCH(Удалить_Индекс_КВСР,$B817)*SEARCH(Удалить_Индекс_ПБС,$C817)*SEARCH(Удалить_Индекс_КФСР,$D817)*SEARCH(Удалить_Индекс_КЦСР,$E817)*SEARCH(Удалить_Индекс_КВР,$F817)*SEARCH(Удалить_Индекс_ЭК,$H817)*SEARCH(Удалить_Индекс_КР,$I817))&gt;0,0,1)</f>
        <v>1</v>
      </c>
      <c r="O817" s="192" t="str">
        <f t="shared" si="593"/>
        <v/>
      </c>
      <c r="P817" s="192" t="str">
        <f t="shared" si="634"/>
        <v/>
      </c>
      <c r="Q817" s="300" t="str">
        <f t="shared" si="594"/>
        <v/>
      </c>
      <c r="R817" s="300" t="str">
        <f t="shared" si="595"/>
        <v/>
      </c>
      <c r="S817" s="300" t="str">
        <f t="shared" si="596"/>
        <v/>
      </c>
      <c r="T817" s="192" t="str">
        <f t="shared" si="597"/>
        <v/>
      </c>
      <c r="U817" s="303" t="str">
        <f t="shared" si="598"/>
        <v/>
      </c>
      <c r="V817" s="300" t="str">
        <f t="shared" si="599"/>
        <v/>
      </c>
      <c r="W817" s="192" t="str">
        <f t="shared" si="600"/>
        <v/>
      </c>
      <c r="X817" s="303" t="str">
        <f t="shared" si="601"/>
        <v/>
      </c>
      <c r="Y817" s="300" t="str">
        <f t="shared" si="602"/>
        <v/>
      </c>
      <c r="Z817" s="300" t="str">
        <f t="shared" si="603"/>
        <v/>
      </c>
      <c r="AA817" s="303" t="str">
        <f t="shared" si="604"/>
        <v/>
      </c>
      <c r="AB817" s="300" t="str">
        <f t="shared" si="605"/>
        <v/>
      </c>
      <c r="AC817" s="300" t="str">
        <f t="shared" si="606"/>
        <v/>
      </c>
      <c r="AD817" s="300" t="str">
        <f t="shared" si="607"/>
        <v/>
      </c>
      <c r="AE817" s="192" t="str">
        <f t="shared" si="608"/>
        <v/>
      </c>
      <c r="AF817" s="192" t="str">
        <f t="shared" si="609"/>
        <v/>
      </c>
      <c r="AG817" s="192"/>
      <c r="AJ817" s="300" t="str">
        <f t="shared" si="610"/>
        <v/>
      </c>
      <c r="AK817" s="300" t="str">
        <f t="shared" si="611"/>
        <v/>
      </c>
      <c r="AL817" s="300" t="str">
        <f t="shared" si="612"/>
        <v/>
      </c>
      <c r="AM817" s="300" t="str">
        <f t="shared" si="613"/>
        <v/>
      </c>
      <c r="AN817" s="300" t="str">
        <f t="shared" si="614"/>
        <v/>
      </c>
      <c r="AO817" s="300" t="str">
        <f t="shared" si="615"/>
        <v/>
      </c>
      <c r="AP817" s="300" t="str">
        <f t="shared" si="616"/>
        <v/>
      </c>
      <c r="AQ817" s="300" t="str">
        <f t="shared" si="617"/>
        <v/>
      </c>
      <c r="AR817" s="306" t="str">
        <f t="shared" si="618"/>
        <v/>
      </c>
      <c r="AS817" s="300" t="str">
        <f t="shared" si="619"/>
        <v/>
      </c>
      <c r="AT817" s="300" t="str">
        <f t="shared" si="620"/>
        <v/>
      </c>
      <c r="AU817" s="192" t="str">
        <f t="shared" si="621"/>
        <v>рбс</v>
      </c>
      <c r="AV817" s="192" t="str">
        <f t="shared" si="622"/>
        <v>рбс91301423общпро</v>
      </c>
      <c r="AW817" s="191">
        <f t="shared" si="623"/>
        <v>165305.18</v>
      </c>
      <c r="AX817" s="191">
        <f t="shared" si="624"/>
        <v>90336.1</v>
      </c>
      <c r="AY817" s="191">
        <f t="shared" si="625"/>
        <v>165305.18</v>
      </c>
      <c r="AZ817" s="191">
        <f t="shared" si="626"/>
        <v>90336.1</v>
      </c>
      <c r="BA817" s="193">
        <f t="shared" si="627"/>
        <v>1</v>
      </c>
      <c r="BB817" s="193">
        <f t="shared" si="628"/>
        <v>1</v>
      </c>
      <c r="BC817" s="193">
        <f t="shared" si="629"/>
        <v>1</v>
      </c>
      <c r="BD817" s="191">
        <f t="shared" si="635"/>
        <v>165305.18</v>
      </c>
      <c r="BE817" s="191">
        <f t="shared" si="630"/>
        <v>90336.1</v>
      </c>
      <c r="BF817" s="210">
        <f t="shared" si="631"/>
        <v>165305.18</v>
      </c>
      <c r="BG817" s="211">
        <f t="shared" si="632"/>
        <v>165305.18</v>
      </c>
      <c r="BH817" s="289"/>
      <c r="BI817" s="289"/>
      <c r="BJ817" s="228"/>
      <c r="BK817" s="228"/>
      <c r="BL817" s="233" t="str">
        <f t="shared" si="633"/>
        <v>01</v>
      </c>
    </row>
    <row r="818" spans="1:64" ht="12" customHeight="1">
      <c r="A818" s="333" t="s">
        <v>693</v>
      </c>
      <c r="B818" s="381" t="s">
        <v>438</v>
      </c>
      <c r="C818" s="333" t="s">
        <v>665</v>
      </c>
      <c r="D818" s="381" t="s">
        <v>390</v>
      </c>
      <c r="E818" s="381" t="s">
        <v>875</v>
      </c>
      <c r="F818" s="381" t="s">
        <v>586</v>
      </c>
      <c r="G818" s="381" t="s">
        <v>394</v>
      </c>
      <c r="H818" s="100" t="s">
        <v>653</v>
      </c>
      <c r="I818" s="381" t="s">
        <v>505</v>
      </c>
      <c r="J818" s="382">
        <v>70763.23</v>
      </c>
      <c r="K818" s="382">
        <v>37098.080000000002</v>
      </c>
      <c r="L818" s="191" t="str">
        <f t="shared" si="592"/>
        <v>913014230104802006000024422501</v>
      </c>
      <c r="M818" s="192">
        <f t="array" ref="M818">IF(COUNT(SEARCH(Удалить_Роспись_КВСР,$B818)*SEARCH(Удалить_Роспись_ПБС,$C818)*SEARCH(Удалить_Роспись_КФСР, $D818)*SEARCH(Удалить_Роспись_КЦСР,$E818)*SEARCH(Удалить_Роспись_КВР,$F818)*SEARCH(Удалить_Роспись_ЭК,$H818)*SEARCH(Удалить_Роспись_КР,$I818))&gt;0,0,1)</f>
        <v>1</v>
      </c>
      <c r="N818" s="192">
        <f>IF(COUNT(SEARCH(Удалить_Индекс_КВСР,$B818)*SEARCH(Удалить_Индекс_ПБС,$C818)*SEARCH(Удалить_Индекс_КФСР,$D818)*SEARCH(Удалить_Индекс_КЦСР,$E818)*SEARCH(Удалить_Индекс_КВР,$F818)*SEARCH(Удалить_Индекс_ЭК,$H818)*SEARCH(Удалить_Индекс_КР,$I818))&gt;0,0,1)</f>
        <v>1</v>
      </c>
      <c r="O818" s="192" t="str">
        <f t="shared" si="593"/>
        <v/>
      </c>
      <c r="P818" s="192" t="str">
        <f t="shared" si="634"/>
        <v/>
      </c>
      <c r="Q818" s="300" t="str">
        <f t="shared" si="594"/>
        <v/>
      </c>
      <c r="R818" s="300" t="str">
        <f t="shared" si="595"/>
        <v/>
      </c>
      <c r="S818" s="300" t="str">
        <f t="shared" si="596"/>
        <v/>
      </c>
      <c r="T818" s="192" t="str">
        <f t="shared" si="597"/>
        <v/>
      </c>
      <c r="U818" s="303" t="str">
        <f t="shared" si="598"/>
        <v/>
      </c>
      <c r="V818" s="300" t="str">
        <f t="shared" si="599"/>
        <v/>
      </c>
      <c r="W818" s="192" t="str">
        <f t="shared" si="600"/>
        <v/>
      </c>
      <c r="X818" s="303" t="str">
        <f t="shared" si="601"/>
        <v/>
      </c>
      <c r="Y818" s="300" t="str">
        <f t="shared" si="602"/>
        <v/>
      </c>
      <c r="Z818" s="300" t="str">
        <f t="shared" si="603"/>
        <v/>
      </c>
      <c r="AA818" s="303" t="str">
        <f t="shared" si="604"/>
        <v/>
      </c>
      <c r="AB818" s="300" t="str">
        <f t="shared" si="605"/>
        <v/>
      </c>
      <c r="AC818" s="300" t="str">
        <f t="shared" si="606"/>
        <v/>
      </c>
      <c r="AD818" s="300" t="str">
        <f t="shared" si="607"/>
        <v/>
      </c>
      <c r="AE818" s="192" t="str">
        <f t="shared" si="608"/>
        <v/>
      </c>
      <c r="AF818" s="192" t="str">
        <f t="shared" si="609"/>
        <v/>
      </c>
      <c r="AG818" s="192"/>
      <c r="AJ818" s="300" t="str">
        <f t="shared" si="610"/>
        <v/>
      </c>
      <c r="AK818" s="300" t="str">
        <f t="shared" si="611"/>
        <v/>
      </c>
      <c r="AL818" s="300" t="str">
        <f t="shared" si="612"/>
        <v/>
      </c>
      <c r="AM818" s="300" t="str">
        <f t="shared" si="613"/>
        <v/>
      </c>
      <c r="AN818" s="300" t="str">
        <f t="shared" si="614"/>
        <v/>
      </c>
      <c r="AO818" s="300" t="str">
        <f t="shared" si="615"/>
        <v/>
      </c>
      <c r="AP818" s="300" t="str">
        <f t="shared" si="616"/>
        <v/>
      </c>
      <c r="AQ818" s="300" t="str">
        <f t="shared" si="617"/>
        <v/>
      </c>
      <c r="AR818" s="306" t="str">
        <f t="shared" si="618"/>
        <v/>
      </c>
      <c r="AS818" s="300" t="str">
        <f t="shared" si="619"/>
        <v/>
      </c>
      <c r="AT818" s="300" t="str">
        <f t="shared" si="620"/>
        <v/>
      </c>
      <c r="AU818" s="192" t="str">
        <f t="shared" si="621"/>
        <v>рбс</v>
      </c>
      <c r="AV818" s="192" t="str">
        <f t="shared" si="622"/>
        <v>рбс91301423общпро</v>
      </c>
      <c r="AW818" s="191">
        <f t="shared" si="623"/>
        <v>70763.23</v>
      </c>
      <c r="AX818" s="191">
        <f t="shared" si="624"/>
        <v>37098.080000000002</v>
      </c>
      <c r="AY818" s="191">
        <f t="shared" si="625"/>
        <v>70763.23</v>
      </c>
      <c r="AZ818" s="191">
        <f t="shared" si="626"/>
        <v>37098.080000000002</v>
      </c>
      <c r="BA818" s="193">
        <f t="shared" si="627"/>
        <v>1</v>
      </c>
      <c r="BB818" s="193">
        <f t="shared" si="628"/>
        <v>1</v>
      </c>
      <c r="BC818" s="193">
        <f t="shared" si="629"/>
        <v>1</v>
      </c>
      <c r="BD818" s="191">
        <f t="shared" si="635"/>
        <v>70763.23</v>
      </c>
      <c r="BE818" s="191">
        <f t="shared" si="630"/>
        <v>37098.080000000002</v>
      </c>
      <c r="BF818" s="210">
        <f t="shared" si="631"/>
        <v>70763.23</v>
      </c>
      <c r="BG818" s="211">
        <f t="shared" si="632"/>
        <v>70763.23</v>
      </c>
      <c r="BH818" s="289"/>
      <c r="BI818" s="289"/>
      <c r="BJ818" s="228"/>
      <c r="BK818" s="228"/>
      <c r="BL818" s="233" t="str">
        <f t="shared" si="633"/>
        <v>01</v>
      </c>
    </row>
    <row r="819" spans="1:64" ht="12" customHeight="1">
      <c r="A819" s="333" t="s">
        <v>693</v>
      </c>
      <c r="B819" s="381" t="s">
        <v>438</v>
      </c>
      <c r="C819" s="333" t="s">
        <v>665</v>
      </c>
      <c r="D819" s="381" t="s">
        <v>390</v>
      </c>
      <c r="E819" s="381" t="s">
        <v>875</v>
      </c>
      <c r="F819" s="381" t="s">
        <v>586</v>
      </c>
      <c r="G819" s="381" t="s">
        <v>389</v>
      </c>
      <c r="H819" s="100" t="s">
        <v>653</v>
      </c>
      <c r="I819" s="381" t="s">
        <v>505</v>
      </c>
      <c r="J819" s="382">
        <v>384311.4</v>
      </c>
      <c r="K819" s="382">
        <v>201941.09</v>
      </c>
      <c r="L819" s="191" t="str">
        <f t="shared" si="592"/>
        <v>913014230104802006000024422601</v>
      </c>
      <c r="M819" s="192">
        <f t="array" ref="M819">IF(COUNT(SEARCH(Удалить_Роспись_КВСР,$B819)*SEARCH(Удалить_Роспись_ПБС,$C819)*SEARCH(Удалить_Роспись_КФСР, $D819)*SEARCH(Удалить_Роспись_КЦСР,$E819)*SEARCH(Удалить_Роспись_КВР,$F819)*SEARCH(Удалить_Роспись_ЭК,$H819)*SEARCH(Удалить_Роспись_КР,$I819))&gt;0,0,1)</f>
        <v>1</v>
      </c>
      <c r="N819" s="192">
        <f>IF(COUNT(SEARCH(Удалить_Индекс_КВСР,$B819)*SEARCH(Удалить_Индекс_ПБС,$C819)*SEARCH(Удалить_Индекс_КФСР,$D819)*SEARCH(Удалить_Индекс_КЦСР,$E819)*SEARCH(Удалить_Индекс_КВР,$F819)*SEARCH(Удалить_Индекс_ЭК,$H819)*SEARCH(Удалить_Индекс_КР,$I819))&gt;0,0,1)</f>
        <v>1</v>
      </c>
      <c r="O819" s="192" t="str">
        <f t="shared" si="593"/>
        <v/>
      </c>
      <c r="P819" s="192" t="str">
        <f t="shared" si="634"/>
        <v/>
      </c>
      <c r="Q819" s="300" t="str">
        <f t="shared" si="594"/>
        <v/>
      </c>
      <c r="R819" s="300" t="str">
        <f t="shared" si="595"/>
        <v/>
      </c>
      <c r="S819" s="300" t="str">
        <f t="shared" si="596"/>
        <v/>
      </c>
      <c r="T819" s="192" t="str">
        <f t="shared" si="597"/>
        <v/>
      </c>
      <c r="U819" s="303" t="str">
        <f t="shared" si="598"/>
        <v/>
      </c>
      <c r="V819" s="300" t="str">
        <f t="shared" si="599"/>
        <v/>
      </c>
      <c r="W819" s="192" t="str">
        <f t="shared" si="600"/>
        <v/>
      </c>
      <c r="X819" s="303" t="str">
        <f t="shared" si="601"/>
        <v/>
      </c>
      <c r="Y819" s="300" t="str">
        <f t="shared" si="602"/>
        <v/>
      </c>
      <c r="Z819" s="300" t="str">
        <f t="shared" si="603"/>
        <v/>
      </c>
      <c r="AA819" s="303" t="str">
        <f t="shared" si="604"/>
        <v/>
      </c>
      <c r="AB819" s="300" t="str">
        <f t="shared" si="605"/>
        <v/>
      </c>
      <c r="AC819" s="300" t="str">
        <f t="shared" si="606"/>
        <v/>
      </c>
      <c r="AD819" s="300" t="str">
        <f t="shared" si="607"/>
        <v/>
      </c>
      <c r="AE819" s="192" t="str">
        <f t="shared" si="608"/>
        <v/>
      </c>
      <c r="AF819" s="192" t="str">
        <f t="shared" si="609"/>
        <v/>
      </c>
      <c r="AG819" s="192"/>
      <c r="AJ819" s="300" t="str">
        <f t="shared" si="610"/>
        <v/>
      </c>
      <c r="AK819" s="300" t="str">
        <f t="shared" si="611"/>
        <v/>
      </c>
      <c r="AL819" s="300" t="str">
        <f t="shared" si="612"/>
        <v/>
      </c>
      <c r="AM819" s="300" t="str">
        <f t="shared" si="613"/>
        <v/>
      </c>
      <c r="AN819" s="300" t="str">
        <f t="shared" si="614"/>
        <v/>
      </c>
      <c r="AO819" s="300" t="str">
        <f t="shared" si="615"/>
        <v/>
      </c>
      <c r="AP819" s="300" t="str">
        <f t="shared" si="616"/>
        <v/>
      </c>
      <c r="AQ819" s="300" t="str">
        <f t="shared" si="617"/>
        <v/>
      </c>
      <c r="AR819" s="306" t="str">
        <f t="shared" si="618"/>
        <v/>
      </c>
      <c r="AS819" s="300" t="str">
        <f t="shared" si="619"/>
        <v/>
      </c>
      <c r="AT819" s="300" t="str">
        <f t="shared" si="620"/>
        <v/>
      </c>
      <c r="AU819" s="192" t="str">
        <f t="shared" si="621"/>
        <v>рбс</v>
      </c>
      <c r="AV819" s="192" t="str">
        <f t="shared" si="622"/>
        <v>рбс91301423общпро</v>
      </c>
      <c r="AW819" s="191">
        <f t="shared" si="623"/>
        <v>384311.4</v>
      </c>
      <c r="AX819" s="191">
        <f t="shared" si="624"/>
        <v>201941.09</v>
      </c>
      <c r="AY819" s="191">
        <f t="shared" si="625"/>
        <v>384311.4</v>
      </c>
      <c r="AZ819" s="191">
        <f t="shared" si="626"/>
        <v>201941.09</v>
      </c>
      <c r="BA819" s="193">
        <f t="shared" si="627"/>
        <v>1</v>
      </c>
      <c r="BB819" s="193">
        <f t="shared" si="628"/>
        <v>1</v>
      </c>
      <c r="BC819" s="193">
        <f t="shared" si="629"/>
        <v>1</v>
      </c>
      <c r="BD819" s="191">
        <f t="shared" si="635"/>
        <v>384311.4</v>
      </c>
      <c r="BE819" s="191">
        <f t="shared" si="630"/>
        <v>201941.09</v>
      </c>
      <c r="BF819" s="210">
        <f t="shared" si="631"/>
        <v>384311.4</v>
      </c>
      <c r="BG819" s="211">
        <f t="shared" si="632"/>
        <v>384311.4</v>
      </c>
      <c r="BH819" s="289"/>
      <c r="BI819" s="289"/>
      <c r="BJ819" s="228"/>
      <c r="BK819" s="228"/>
      <c r="BL819" s="233" t="str">
        <f t="shared" si="633"/>
        <v>01</v>
      </c>
    </row>
    <row r="820" spans="1:64" ht="12" customHeight="1">
      <c r="A820" s="333" t="s">
        <v>693</v>
      </c>
      <c r="B820" s="381" t="s">
        <v>438</v>
      </c>
      <c r="C820" s="333" t="s">
        <v>665</v>
      </c>
      <c r="D820" s="381" t="s">
        <v>390</v>
      </c>
      <c r="E820" s="381" t="s">
        <v>875</v>
      </c>
      <c r="F820" s="381" t="s">
        <v>586</v>
      </c>
      <c r="G820" s="381" t="s">
        <v>397</v>
      </c>
      <c r="H820" s="100" t="s">
        <v>653</v>
      </c>
      <c r="I820" s="381" t="s">
        <v>505</v>
      </c>
      <c r="J820" s="382">
        <v>494186.04</v>
      </c>
      <c r="K820" s="382">
        <v>275726</v>
      </c>
      <c r="L820" s="191" t="str">
        <f t="shared" si="592"/>
        <v>913014230104802006000024434001</v>
      </c>
      <c r="M820" s="192">
        <f t="array" ref="M820">IF(COUNT(SEARCH(Удалить_Роспись_КВСР,$B820)*SEARCH(Удалить_Роспись_ПБС,$C820)*SEARCH(Удалить_Роспись_КФСР, $D820)*SEARCH(Удалить_Роспись_КЦСР,$E820)*SEARCH(Удалить_Роспись_КВР,$F820)*SEARCH(Удалить_Роспись_ЭК,$H820)*SEARCH(Удалить_Роспись_КР,$I820))&gt;0,0,1)</f>
        <v>1</v>
      </c>
      <c r="N820" s="192">
        <f>IF(COUNT(SEARCH(Удалить_Индекс_КВСР,$B820)*SEARCH(Удалить_Индекс_ПБС,$C820)*SEARCH(Удалить_Индекс_КФСР,$D820)*SEARCH(Удалить_Индекс_КЦСР,$E820)*SEARCH(Удалить_Индекс_КВР,$F820)*SEARCH(Удалить_Индекс_ЭК,$H820)*SEARCH(Удалить_Индекс_КР,$I820))&gt;0,0,1)</f>
        <v>1</v>
      </c>
      <c r="O820" s="192" t="str">
        <f t="shared" si="593"/>
        <v/>
      </c>
      <c r="P820" s="192" t="str">
        <f t="shared" si="634"/>
        <v/>
      </c>
      <c r="Q820" s="300" t="str">
        <f t="shared" si="594"/>
        <v/>
      </c>
      <c r="R820" s="300" t="str">
        <f t="shared" si="595"/>
        <v/>
      </c>
      <c r="S820" s="300" t="str">
        <f t="shared" si="596"/>
        <v/>
      </c>
      <c r="T820" s="192" t="str">
        <f t="shared" si="597"/>
        <v/>
      </c>
      <c r="U820" s="303" t="str">
        <f t="shared" si="598"/>
        <v/>
      </c>
      <c r="V820" s="300" t="str">
        <f t="shared" si="599"/>
        <v/>
      </c>
      <c r="W820" s="192" t="str">
        <f t="shared" si="600"/>
        <v/>
      </c>
      <c r="X820" s="303" t="str">
        <f t="shared" si="601"/>
        <v/>
      </c>
      <c r="Y820" s="300" t="str">
        <f t="shared" si="602"/>
        <v/>
      </c>
      <c r="Z820" s="300" t="str">
        <f t="shared" si="603"/>
        <v/>
      </c>
      <c r="AA820" s="303" t="str">
        <f t="shared" si="604"/>
        <v/>
      </c>
      <c r="AB820" s="300" t="str">
        <f t="shared" si="605"/>
        <v/>
      </c>
      <c r="AC820" s="300" t="str">
        <f t="shared" si="606"/>
        <v/>
      </c>
      <c r="AD820" s="300" t="str">
        <f t="shared" si="607"/>
        <v/>
      </c>
      <c r="AE820" s="192" t="str">
        <f t="shared" si="608"/>
        <v/>
      </c>
      <c r="AF820" s="192" t="str">
        <f t="shared" si="609"/>
        <v/>
      </c>
      <c r="AG820" s="192"/>
      <c r="AJ820" s="300" t="str">
        <f t="shared" si="610"/>
        <v/>
      </c>
      <c r="AK820" s="300" t="str">
        <f t="shared" si="611"/>
        <v/>
      </c>
      <c r="AL820" s="300" t="str">
        <f t="shared" si="612"/>
        <v/>
      </c>
      <c r="AM820" s="300" t="str">
        <f t="shared" si="613"/>
        <v/>
      </c>
      <c r="AN820" s="300" t="str">
        <f t="shared" si="614"/>
        <v/>
      </c>
      <c r="AO820" s="300" t="str">
        <f t="shared" si="615"/>
        <v/>
      </c>
      <c r="AP820" s="300" t="str">
        <f t="shared" si="616"/>
        <v/>
      </c>
      <c r="AQ820" s="300" t="str">
        <f t="shared" si="617"/>
        <v/>
      </c>
      <c r="AR820" s="306" t="str">
        <f t="shared" si="618"/>
        <v/>
      </c>
      <c r="AS820" s="300" t="str">
        <f t="shared" si="619"/>
        <v/>
      </c>
      <c r="AT820" s="300" t="str">
        <f t="shared" si="620"/>
        <v/>
      </c>
      <c r="AU820" s="192" t="str">
        <f t="shared" si="621"/>
        <v>рбс</v>
      </c>
      <c r="AV820" s="192" t="str">
        <f t="shared" si="622"/>
        <v>рбс91301423общпро</v>
      </c>
      <c r="AW820" s="191">
        <f t="shared" si="623"/>
        <v>494186.04</v>
      </c>
      <c r="AX820" s="191">
        <f t="shared" si="624"/>
        <v>275726</v>
      </c>
      <c r="AY820" s="191">
        <f t="shared" si="625"/>
        <v>494186.04</v>
      </c>
      <c r="AZ820" s="191">
        <f t="shared" si="626"/>
        <v>275726</v>
      </c>
      <c r="BA820" s="193">
        <f t="shared" si="627"/>
        <v>1</v>
      </c>
      <c r="BB820" s="193">
        <f t="shared" si="628"/>
        <v>1</v>
      </c>
      <c r="BC820" s="193">
        <f t="shared" si="629"/>
        <v>1</v>
      </c>
      <c r="BD820" s="191">
        <f t="shared" si="635"/>
        <v>494186.04</v>
      </c>
      <c r="BE820" s="191">
        <f t="shared" si="630"/>
        <v>275726</v>
      </c>
      <c r="BF820" s="210">
        <f t="shared" si="631"/>
        <v>494186.04</v>
      </c>
      <c r="BG820" s="211">
        <f t="shared" si="632"/>
        <v>494186.04</v>
      </c>
      <c r="BH820" s="289"/>
      <c r="BI820" s="289"/>
      <c r="BJ820" s="228"/>
      <c r="BK820" s="228"/>
      <c r="BL820" s="233" t="str">
        <f t="shared" si="633"/>
        <v>01</v>
      </c>
    </row>
    <row r="821" spans="1:64" ht="12" customHeight="1">
      <c r="A821" s="333" t="s">
        <v>693</v>
      </c>
      <c r="B821" s="381" t="s">
        <v>438</v>
      </c>
      <c r="C821" s="333" t="s">
        <v>665</v>
      </c>
      <c r="D821" s="381" t="s">
        <v>390</v>
      </c>
      <c r="E821" s="381" t="s">
        <v>875</v>
      </c>
      <c r="F821" s="381" t="s">
        <v>658</v>
      </c>
      <c r="G821" s="381" t="s">
        <v>395</v>
      </c>
      <c r="H821" s="100" t="s">
        <v>653</v>
      </c>
      <c r="I821" s="381" t="s">
        <v>505</v>
      </c>
      <c r="J821" s="382">
        <v>18955.77</v>
      </c>
      <c r="K821" s="382">
        <v>5955.77</v>
      </c>
      <c r="L821" s="191" t="str">
        <f t="shared" si="592"/>
        <v>913014230104802006000085329001</v>
      </c>
      <c r="M821" s="192">
        <f t="array" ref="M821">IF(COUNT(SEARCH(Удалить_Роспись_КВСР,$B821)*SEARCH(Удалить_Роспись_ПБС,$C821)*SEARCH(Удалить_Роспись_КФСР, $D821)*SEARCH(Удалить_Роспись_КЦСР,$E821)*SEARCH(Удалить_Роспись_КВР,$F821)*SEARCH(Удалить_Роспись_ЭК,$H821)*SEARCH(Удалить_Роспись_КР,$I821))&gt;0,0,1)</f>
        <v>1</v>
      </c>
      <c r="N821" s="192">
        <f>IF(COUNT(SEARCH(Удалить_Индекс_КВСР,$B821)*SEARCH(Удалить_Индекс_ПБС,$C821)*SEARCH(Удалить_Индекс_КФСР,$D821)*SEARCH(Удалить_Индекс_КЦСР,$E821)*SEARCH(Удалить_Индекс_КВР,$F821)*SEARCH(Удалить_Индекс_ЭК,$H821)*SEARCH(Удалить_Индекс_КР,$I821))&gt;0,0,1)</f>
        <v>1</v>
      </c>
      <c r="O821" s="192" t="str">
        <f t="shared" si="593"/>
        <v/>
      </c>
      <c r="P821" s="192" t="str">
        <f t="shared" si="634"/>
        <v/>
      </c>
      <c r="Q821" s="300" t="str">
        <f t="shared" si="594"/>
        <v/>
      </c>
      <c r="R821" s="300" t="str">
        <f t="shared" si="595"/>
        <v/>
      </c>
      <c r="S821" s="300" t="str">
        <f t="shared" si="596"/>
        <v/>
      </c>
      <c r="T821" s="192" t="str">
        <f t="shared" si="597"/>
        <v/>
      </c>
      <c r="U821" s="303" t="str">
        <f t="shared" si="598"/>
        <v/>
      </c>
      <c r="V821" s="300" t="str">
        <f t="shared" si="599"/>
        <v/>
      </c>
      <c r="W821" s="192" t="str">
        <f t="shared" si="600"/>
        <v/>
      </c>
      <c r="X821" s="303" t="str">
        <f t="shared" si="601"/>
        <v/>
      </c>
      <c r="Y821" s="300" t="str">
        <f t="shared" si="602"/>
        <v/>
      </c>
      <c r="Z821" s="300" t="str">
        <f t="shared" si="603"/>
        <v/>
      </c>
      <c r="AA821" s="303" t="str">
        <f t="shared" si="604"/>
        <v/>
      </c>
      <c r="AB821" s="300" t="str">
        <f t="shared" si="605"/>
        <v/>
      </c>
      <c r="AC821" s="300" t="str">
        <f t="shared" si="606"/>
        <v/>
      </c>
      <c r="AD821" s="300" t="str">
        <f t="shared" si="607"/>
        <v/>
      </c>
      <c r="AE821" s="192" t="str">
        <f t="shared" si="608"/>
        <v/>
      </c>
      <c r="AF821" s="192" t="str">
        <f t="shared" si="609"/>
        <v/>
      </c>
      <c r="AG821" s="192"/>
      <c r="AJ821" s="300" t="str">
        <f t="shared" si="610"/>
        <v/>
      </c>
      <c r="AK821" s="300" t="str">
        <f t="shared" si="611"/>
        <v/>
      </c>
      <c r="AL821" s="300" t="str">
        <f t="shared" si="612"/>
        <v/>
      </c>
      <c r="AM821" s="300" t="str">
        <f t="shared" si="613"/>
        <v/>
      </c>
      <c r="AN821" s="300" t="str">
        <f t="shared" si="614"/>
        <v/>
      </c>
      <c r="AO821" s="300" t="str">
        <f t="shared" si="615"/>
        <v/>
      </c>
      <c r="AP821" s="300" t="str">
        <f t="shared" si="616"/>
        <v/>
      </c>
      <c r="AQ821" s="300" t="str">
        <f t="shared" si="617"/>
        <v/>
      </c>
      <c r="AR821" s="306" t="str">
        <f t="shared" si="618"/>
        <v/>
      </c>
      <c r="AS821" s="300" t="str">
        <f t="shared" si="619"/>
        <v/>
      </c>
      <c r="AT821" s="300" t="str">
        <f t="shared" si="620"/>
        <v/>
      </c>
      <c r="AU821" s="192" t="str">
        <f t="shared" si="621"/>
        <v>рбс</v>
      </c>
      <c r="AV821" s="192" t="str">
        <f t="shared" si="622"/>
        <v>рбс91301423общпро</v>
      </c>
      <c r="AW821" s="191">
        <f t="shared" si="623"/>
        <v>18955.77</v>
      </c>
      <c r="AX821" s="191">
        <f t="shared" si="624"/>
        <v>5955.77</v>
      </c>
      <c r="AY821" s="191">
        <f t="shared" si="625"/>
        <v>18955.77</v>
      </c>
      <c r="AZ821" s="191">
        <f t="shared" si="626"/>
        <v>5955.77</v>
      </c>
      <c r="BA821" s="193">
        <f t="shared" si="627"/>
        <v>1</v>
      </c>
      <c r="BB821" s="193">
        <f t="shared" si="628"/>
        <v>1</v>
      </c>
      <c r="BC821" s="193">
        <f t="shared" si="629"/>
        <v>1</v>
      </c>
      <c r="BD821" s="191">
        <f t="shared" si="635"/>
        <v>18955.77</v>
      </c>
      <c r="BE821" s="191">
        <f t="shared" si="630"/>
        <v>5955.77</v>
      </c>
      <c r="BF821" s="210">
        <f t="shared" si="631"/>
        <v>18955.77</v>
      </c>
      <c r="BG821" s="211">
        <f t="shared" si="632"/>
        <v>18955.77</v>
      </c>
      <c r="BH821" s="289"/>
      <c r="BI821" s="289"/>
      <c r="BJ821" s="228"/>
      <c r="BK821" s="228"/>
      <c r="BL821" s="233" t="str">
        <f t="shared" si="633"/>
        <v>01</v>
      </c>
    </row>
    <row r="822" spans="1:64" ht="12" customHeight="1">
      <c r="A822" s="333" t="s">
        <v>693</v>
      </c>
      <c r="B822" s="381" t="s">
        <v>438</v>
      </c>
      <c r="C822" s="333" t="s">
        <v>665</v>
      </c>
      <c r="D822" s="381" t="s">
        <v>390</v>
      </c>
      <c r="E822" s="381" t="s">
        <v>876</v>
      </c>
      <c r="F822" s="381" t="s">
        <v>602</v>
      </c>
      <c r="G822" s="381" t="s">
        <v>385</v>
      </c>
      <c r="H822" s="100" t="s">
        <v>653</v>
      </c>
      <c r="I822" s="381" t="s">
        <v>505</v>
      </c>
      <c r="J822" s="382">
        <v>145775.73000000001</v>
      </c>
      <c r="K822" s="382">
        <v>97713.03</v>
      </c>
      <c r="L822" s="191" t="str">
        <f t="shared" si="592"/>
        <v>913014230104802006100012121101</v>
      </c>
      <c r="M822" s="192">
        <f t="array" ref="M822">IF(COUNT(SEARCH(Удалить_Роспись_КВСР,$B822)*SEARCH(Удалить_Роспись_ПБС,$C822)*SEARCH(Удалить_Роспись_КФСР, $D822)*SEARCH(Удалить_Роспись_КЦСР,$E822)*SEARCH(Удалить_Роспись_КВР,$F822)*SEARCH(Удалить_Роспись_ЭК,$H822)*SEARCH(Удалить_Роспись_КР,$I822))&gt;0,0,1)</f>
        <v>1</v>
      </c>
      <c r="N822" s="192">
        <v>0</v>
      </c>
      <c r="O822" s="192" t="str">
        <f t="shared" si="593"/>
        <v/>
      </c>
      <c r="P822" s="192" t="str">
        <f t="shared" si="634"/>
        <v/>
      </c>
      <c r="Q822" s="300" t="str">
        <f t="shared" si="594"/>
        <v/>
      </c>
      <c r="R822" s="300" t="str">
        <f t="shared" si="595"/>
        <v/>
      </c>
      <c r="S822" s="300" t="str">
        <f t="shared" si="596"/>
        <v/>
      </c>
      <c r="T822" s="192" t="str">
        <f t="shared" si="597"/>
        <v/>
      </c>
      <c r="U822" s="303" t="str">
        <f t="shared" si="598"/>
        <v/>
      </c>
      <c r="V822" s="300" t="str">
        <f t="shared" si="599"/>
        <v/>
      </c>
      <c r="W822" s="192" t="str">
        <f t="shared" si="600"/>
        <v/>
      </c>
      <c r="X822" s="303" t="str">
        <f t="shared" si="601"/>
        <v/>
      </c>
      <c r="Y822" s="300" t="str">
        <f t="shared" si="602"/>
        <v/>
      </c>
      <c r="Z822" s="300" t="str">
        <f t="shared" si="603"/>
        <v/>
      </c>
      <c r="AA822" s="303" t="str">
        <f t="shared" si="604"/>
        <v/>
      </c>
      <c r="AB822" s="300" t="str">
        <f t="shared" si="605"/>
        <v/>
      </c>
      <c r="AC822" s="300" t="str">
        <f t="shared" si="606"/>
        <v/>
      </c>
      <c r="AD822" s="300" t="str">
        <f t="shared" si="607"/>
        <v/>
      </c>
      <c r="AE822" s="192" t="str">
        <f t="shared" si="608"/>
        <v/>
      </c>
      <c r="AF822" s="192" t="str">
        <f t="shared" si="609"/>
        <v/>
      </c>
      <c r="AG822" s="192"/>
      <c r="AJ822" s="300" t="str">
        <f t="shared" si="610"/>
        <v/>
      </c>
      <c r="AK822" s="300" t="str">
        <f t="shared" si="611"/>
        <v/>
      </c>
      <c r="AL822" s="300" t="str">
        <f t="shared" si="612"/>
        <v/>
      </c>
      <c r="AM822" s="300" t="str">
        <f t="shared" si="613"/>
        <v/>
      </c>
      <c r="AN822" s="300" t="str">
        <f t="shared" si="614"/>
        <v/>
      </c>
      <c r="AO822" s="300" t="str">
        <f t="shared" si="615"/>
        <v/>
      </c>
      <c r="AP822" s="300" t="str">
        <f t="shared" si="616"/>
        <v/>
      </c>
      <c r="AQ822" s="300" t="str">
        <f t="shared" si="617"/>
        <v/>
      </c>
      <c r="AR822" s="306" t="str">
        <f t="shared" si="618"/>
        <v/>
      </c>
      <c r="AS822" s="300" t="str">
        <f t="shared" si="619"/>
        <v/>
      </c>
      <c r="AT822" s="300" t="str">
        <f t="shared" si="620"/>
        <v/>
      </c>
      <c r="AU822" s="192" t="str">
        <f t="shared" si="621"/>
        <v>рбс</v>
      </c>
      <c r="AV822" s="192" t="str">
        <f t="shared" si="622"/>
        <v>рбс91301423общопл</v>
      </c>
      <c r="AW822" s="191">
        <f t="shared" si="623"/>
        <v>145775.73000000001</v>
      </c>
      <c r="AX822" s="191">
        <f t="shared" si="624"/>
        <v>97713.03</v>
      </c>
      <c r="AY822" s="191">
        <f t="shared" si="625"/>
        <v>0</v>
      </c>
      <c r="AZ822" s="191">
        <f t="shared" si="626"/>
        <v>0</v>
      </c>
      <c r="BA822" s="193">
        <f t="shared" si="627"/>
        <v>1</v>
      </c>
      <c r="BB822" s="193">
        <f t="shared" si="628"/>
        <v>1</v>
      </c>
      <c r="BC822" s="193">
        <f t="shared" si="629"/>
        <v>1</v>
      </c>
      <c r="BD822" s="191">
        <f t="shared" si="635"/>
        <v>0</v>
      </c>
      <c r="BE822" s="191">
        <f t="shared" si="630"/>
        <v>0</v>
      </c>
      <c r="BF822" s="210">
        <f t="shared" si="631"/>
        <v>0</v>
      </c>
      <c r="BG822" s="211">
        <f t="shared" si="632"/>
        <v>0</v>
      </c>
      <c r="BH822" s="289"/>
      <c r="BI822" s="289"/>
      <c r="BJ822" s="228"/>
      <c r="BK822" s="228"/>
      <c r="BL822" s="233" t="str">
        <f t="shared" si="633"/>
        <v>01</v>
      </c>
    </row>
    <row r="823" spans="1:64" ht="12" customHeight="1">
      <c r="A823" s="333" t="s">
        <v>693</v>
      </c>
      <c r="B823" s="381" t="s">
        <v>438</v>
      </c>
      <c r="C823" s="333" t="s">
        <v>665</v>
      </c>
      <c r="D823" s="381" t="s">
        <v>390</v>
      </c>
      <c r="E823" s="381" t="s">
        <v>876</v>
      </c>
      <c r="F823" s="381" t="s">
        <v>873</v>
      </c>
      <c r="G823" s="381" t="s">
        <v>387</v>
      </c>
      <c r="H823" s="100" t="s">
        <v>653</v>
      </c>
      <c r="I823" s="381" t="s">
        <v>505</v>
      </c>
      <c r="J823" s="382">
        <v>44024.27</v>
      </c>
      <c r="K823" s="382">
        <v>5461.85</v>
      </c>
      <c r="L823" s="191" t="str">
        <f t="shared" si="592"/>
        <v>913014230104802006100012921301</v>
      </c>
      <c r="M823" s="192">
        <f t="array" ref="M823">IF(COUNT(SEARCH(Удалить_Роспись_КВСР,$B823)*SEARCH(Удалить_Роспись_ПБС,$C823)*SEARCH(Удалить_Роспись_КФСР, $D823)*SEARCH(Удалить_Роспись_КЦСР,$E823)*SEARCH(Удалить_Роспись_КВР,$F823)*SEARCH(Удалить_Роспись_ЭК,$H823)*SEARCH(Удалить_Роспись_КР,$I823))&gt;0,0,1)</f>
        <v>1</v>
      </c>
      <c r="N823" s="192">
        <v>0</v>
      </c>
      <c r="O823" s="192" t="str">
        <f t="shared" si="593"/>
        <v/>
      </c>
      <c r="P823" s="192" t="str">
        <f t="shared" si="634"/>
        <v/>
      </c>
      <c r="Q823" s="300" t="str">
        <f t="shared" si="594"/>
        <v/>
      </c>
      <c r="R823" s="300" t="str">
        <f t="shared" si="595"/>
        <v/>
      </c>
      <c r="S823" s="300" t="str">
        <f t="shared" si="596"/>
        <v/>
      </c>
      <c r="T823" s="192" t="str">
        <f t="shared" si="597"/>
        <v/>
      </c>
      <c r="U823" s="303" t="str">
        <f t="shared" si="598"/>
        <v/>
      </c>
      <c r="V823" s="300" t="str">
        <f t="shared" si="599"/>
        <v/>
      </c>
      <c r="W823" s="192" t="str">
        <f t="shared" si="600"/>
        <v/>
      </c>
      <c r="X823" s="303" t="str">
        <f t="shared" si="601"/>
        <v/>
      </c>
      <c r="Y823" s="300" t="str">
        <f t="shared" si="602"/>
        <v/>
      </c>
      <c r="Z823" s="300" t="str">
        <f t="shared" si="603"/>
        <v/>
      </c>
      <c r="AA823" s="303" t="str">
        <f t="shared" si="604"/>
        <v/>
      </c>
      <c r="AB823" s="300" t="str">
        <f t="shared" si="605"/>
        <v/>
      </c>
      <c r="AC823" s="300" t="str">
        <f t="shared" si="606"/>
        <v/>
      </c>
      <c r="AD823" s="300" t="str">
        <f t="shared" si="607"/>
        <v/>
      </c>
      <c r="AE823" s="192" t="str">
        <f t="shared" si="608"/>
        <v/>
      </c>
      <c r="AF823" s="192" t="str">
        <f t="shared" si="609"/>
        <v/>
      </c>
      <c r="AG823" s="192"/>
      <c r="AJ823" s="300" t="str">
        <f t="shared" si="610"/>
        <v/>
      </c>
      <c r="AK823" s="300" t="str">
        <f t="shared" si="611"/>
        <v/>
      </c>
      <c r="AL823" s="300" t="str">
        <f t="shared" si="612"/>
        <v/>
      </c>
      <c r="AM823" s="300" t="str">
        <f t="shared" si="613"/>
        <v/>
      </c>
      <c r="AN823" s="300" t="str">
        <f t="shared" si="614"/>
        <v/>
      </c>
      <c r="AO823" s="300" t="str">
        <f t="shared" si="615"/>
        <v/>
      </c>
      <c r="AP823" s="300" t="str">
        <f t="shared" si="616"/>
        <v/>
      </c>
      <c r="AQ823" s="300" t="str">
        <f t="shared" si="617"/>
        <v/>
      </c>
      <c r="AR823" s="306" t="str">
        <f t="shared" si="618"/>
        <v/>
      </c>
      <c r="AS823" s="300" t="str">
        <f t="shared" si="619"/>
        <v/>
      </c>
      <c r="AT823" s="300" t="str">
        <f t="shared" si="620"/>
        <v/>
      </c>
      <c r="AU823" s="192" t="str">
        <f t="shared" si="621"/>
        <v>рбс</v>
      </c>
      <c r="AV823" s="192" t="str">
        <f t="shared" si="622"/>
        <v>рбс91301423общопл</v>
      </c>
      <c r="AW823" s="191">
        <f t="shared" si="623"/>
        <v>44024.27</v>
      </c>
      <c r="AX823" s="191">
        <f t="shared" si="624"/>
        <v>5461.85</v>
      </c>
      <c r="AY823" s="191">
        <f t="shared" si="625"/>
        <v>0</v>
      </c>
      <c r="AZ823" s="191">
        <f t="shared" si="626"/>
        <v>0</v>
      </c>
      <c r="BA823" s="193">
        <f t="shared" si="627"/>
        <v>1</v>
      </c>
      <c r="BB823" s="193">
        <f t="shared" si="628"/>
        <v>1</v>
      </c>
      <c r="BC823" s="193">
        <f t="shared" si="629"/>
        <v>1</v>
      </c>
      <c r="BD823" s="191">
        <f t="shared" si="635"/>
        <v>0</v>
      </c>
      <c r="BE823" s="191">
        <f t="shared" si="630"/>
        <v>0</v>
      </c>
      <c r="BF823" s="210">
        <f t="shared" si="631"/>
        <v>0</v>
      </c>
      <c r="BG823" s="211">
        <f t="shared" si="632"/>
        <v>0</v>
      </c>
      <c r="BH823" s="289"/>
      <c r="BI823" s="289"/>
      <c r="BJ823" s="228"/>
      <c r="BK823" s="228"/>
      <c r="BL823" s="233" t="str">
        <f t="shared" si="633"/>
        <v>01</v>
      </c>
    </row>
    <row r="824" spans="1:64" ht="12" customHeight="1">
      <c r="A824" s="333" t="s">
        <v>693</v>
      </c>
      <c r="B824" s="381" t="s">
        <v>438</v>
      </c>
      <c r="C824" s="333" t="s">
        <v>665</v>
      </c>
      <c r="D824" s="381" t="s">
        <v>390</v>
      </c>
      <c r="E824" s="381" t="s">
        <v>877</v>
      </c>
      <c r="F824" s="381" t="s">
        <v>585</v>
      </c>
      <c r="G824" s="381" t="s">
        <v>386</v>
      </c>
      <c r="H824" s="100" t="s">
        <v>653</v>
      </c>
      <c r="I824" s="381" t="s">
        <v>505</v>
      </c>
      <c r="J824" s="382">
        <v>160000</v>
      </c>
      <c r="K824" s="382">
        <v>46842.2</v>
      </c>
      <c r="L824" s="191" t="str">
        <f t="shared" si="592"/>
        <v>913014230104802006700012221201</v>
      </c>
      <c r="M824" s="192">
        <f t="array" ref="M824">IF(COUNT(SEARCH(Удалить_Роспись_КВСР,$B824)*SEARCH(Удалить_Роспись_ПБС,$C824)*SEARCH(Удалить_Роспись_КФСР, $D824)*SEARCH(Удалить_Роспись_КЦСР,$E824)*SEARCH(Удалить_Роспись_КВР,$F824)*SEARCH(Удалить_Роспись_ЭК,$H824)*SEARCH(Удалить_Роспись_КР,$I824))&gt;0,0,1)</f>
        <v>1</v>
      </c>
      <c r="N824" s="192">
        <f>IF(COUNT(SEARCH(Удалить_Индекс_КВСР,$B824)*SEARCH(Удалить_Индекс_ПБС,$C824)*SEARCH(Удалить_Индекс_КФСР,$D824)*SEARCH(Удалить_Индекс_КЦСР,$E824)*SEARCH(Удалить_Индекс_КВР,$F824)*SEARCH(Удалить_Индекс_ЭК,$H824)*SEARCH(Удалить_Индекс_КР,$I824))&gt;0,0,1)</f>
        <v>1</v>
      </c>
      <c r="O824" s="192" t="str">
        <f t="shared" si="593"/>
        <v/>
      </c>
      <c r="P824" s="192" t="str">
        <f t="shared" si="634"/>
        <v/>
      </c>
      <c r="Q824" s="300" t="str">
        <f t="shared" si="594"/>
        <v/>
      </c>
      <c r="R824" s="300" t="str">
        <f t="shared" si="595"/>
        <v/>
      </c>
      <c r="S824" s="300" t="str">
        <f t="shared" si="596"/>
        <v/>
      </c>
      <c r="T824" s="192" t="str">
        <f t="shared" si="597"/>
        <v/>
      </c>
      <c r="U824" s="303" t="str">
        <f t="shared" si="598"/>
        <v/>
      </c>
      <c r="V824" s="300" t="str">
        <f t="shared" si="599"/>
        <v/>
      </c>
      <c r="W824" s="192" t="str">
        <f t="shared" si="600"/>
        <v/>
      </c>
      <c r="X824" s="303" t="str">
        <f t="shared" si="601"/>
        <v/>
      </c>
      <c r="Y824" s="300" t="str">
        <f t="shared" si="602"/>
        <v/>
      </c>
      <c r="Z824" s="300" t="str">
        <f t="shared" si="603"/>
        <v/>
      </c>
      <c r="AA824" s="303" t="str">
        <f t="shared" si="604"/>
        <v/>
      </c>
      <c r="AB824" s="300" t="str">
        <f t="shared" si="605"/>
        <v/>
      </c>
      <c r="AC824" s="300" t="str">
        <f t="shared" si="606"/>
        <v/>
      </c>
      <c r="AD824" s="300" t="str">
        <f t="shared" si="607"/>
        <v/>
      </c>
      <c r="AE824" s="192" t="str">
        <f t="shared" si="608"/>
        <v/>
      </c>
      <c r="AF824" s="192" t="str">
        <f t="shared" si="609"/>
        <v/>
      </c>
      <c r="AG824" s="192"/>
      <c r="AJ824" s="300" t="str">
        <f t="shared" si="610"/>
        <v/>
      </c>
      <c r="AK824" s="300" t="str">
        <f t="shared" si="611"/>
        <v/>
      </c>
      <c r="AL824" s="300" t="str">
        <f t="shared" si="612"/>
        <v/>
      </c>
      <c r="AM824" s="300" t="str">
        <f t="shared" si="613"/>
        <v/>
      </c>
      <c r="AN824" s="300" t="str">
        <f t="shared" si="614"/>
        <v/>
      </c>
      <c r="AO824" s="300" t="str">
        <f t="shared" si="615"/>
        <v/>
      </c>
      <c r="AP824" s="300" t="str">
        <f t="shared" si="616"/>
        <v/>
      </c>
      <c r="AQ824" s="300" t="str">
        <f t="shared" si="617"/>
        <v/>
      </c>
      <c r="AR824" s="306" t="str">
        <f t="shared" si="618"/>
        <v/>
      </c>
      <c r="AS824" s="300" t="str">
        <f t="shared" si="619"/>
        <v/>
      </c>
      <c r="AT824" s="300" t="str">
        <f t="shared" si="620"/>
        <v/>
      </c>
      <c r="AU824" s="192" t="str">
        <f t="shared" si="621"/>
        <v>рбс</v>
      </c>
      <c r="AV824" s="192" t="str">
        <f t="shared" si="622"/>
        <v>рбс91301423общпро</v>
      </c>
      <c r="AW824" s="191">
        <f t="shared" si="623"/>
        <v>160000</v>
      </c>
      <c r="AX824" s="191">
        <f t="shared" si="624"/>
        <v>46842.2</v>
      </c>
      <c r="AY824" s="191">
        <f t="shared" si="625"/>
        <v>160000</v>
      </c>
      <c r="AZ824" s="191">
        <f t="shared" si="626"/>
        <v>46842.2</v>
      </c>
      <c r="BA824" s="193">
        <f t="shared" si="627"/>
        <v>1</v>
      </c>
      <c r="BB824" s="193">
        <f t="shared" si="628"/>
        <v>1</v>
      </c>
      <c r="BC824" s="193">
        <f t="shared" si="629"/>
        <v>1</v>
      </c>
      <c r="BD824" s="191">
        <f t="shared" si="635"/>
        <v>160000</v>
      </c>
      <c r="BE824" s="191">
        <f t="shared" si="630"/>
        <v>46842.2</v>
      </c>
      <c r="BF824" s="210">
        <f t="shared" si="631"/>
        <v>160000</v>
      </c>
      <c r="BG824" s="211">
        <f t="shared" si="632"/>
        <v>160000</v>
      </c>
      <c r="BH824" s="289"/>
      <c r="BI824" s="289"/>
      <c r="BJ824" s="228"/>
      <c r="BK824" s="228"/>
      <c r="BL824" s="233" t="str">
        <f t="shared" si="633"/>
        <v>01</v>
      </c>
    </row>
    <row r="825" spans="1:64" ht="12" customHeight="1">
      <c r="A825" s="333" t="s">
        <v>693</v>
      </c>
      <c r="B825" s="381" t="s">
        <v>438</v>
      </c>
      <c r="C825" s="333" t="s">
        <v>665</v>
      </c>
      <c r="D825" s="381" t="s">
        <v>390</v>
      </c>
      <c r="E825" s="381" t="s">
        <v>878</v>
      </c>
      <c r="F825" s="381" t="s">
        <v>602</v>
      </c>
      <c r="G825" s="381" t="s">
        <v>385</v>
      </c>
      <c r="H825" s="100" t="s">
        <v>653</v>
      </c>
      <c r="I825" s="381" t="s">
        <v>505</v>
      </c>
      <c r="J825" s="382">
        <v>774559.8</v>
      </c>
      <c r="K825" s="382">
        <v>592481.09</v>
      </c>
      <c r="L825" s="191" t="str">
        <f t="shared" si="592"/>
        <v>913014230104802006Б00012121101</v>
      </c>
      <c r="M825" s="192">
        <f t="array" ref="M825">IF(COUNT(SEARCH(Удалить_Роспись_КВСР,$B825)*SEARCH(Удалить_Роспись_ПБС,$C825)*SEARCH(Удалить_Роспись_КФСР, $D825)*SEARCH(Удалить_Роспись_КЦСР,$E825)*SEARCH(Удалить_Роспись_КВР,$F825)*SEARCH(Удалить_Роспись_ЭК,$H825)*SEARCH(Удалить_Роспись_КР,$I825))&gt;0,0,1)</f>
        <v>1</v>
      </c>
      <c r="N825" s="192">
        <v>0</v>
      </c>
      <c r="O825" s="192" t="str">
        <f t="shared" si="593"/>
        <v/>
      </c>
      <c r="P825" s="192" t="str">
        <f t="shared" si="634"/>
        <v/>
      </c>
      <c r="Q825" s="300" t="str">
        <f t="shared" si="594"/>
        <v/>
      </c>
      <c r="R825" s="300" t="str">
        <f t="shared" si="595"/>
        <v/>
      </c>
      <c r="S825" s="300" t="str">
        <f t="shared" si="596"/>
        <v/>
      </c>
      <c r="T825" s="192" t="str">
        <f t="shared" si="597"/>
        <v/>
      </c>
      <c r="U825" s="303" t="str">
        <f t="shared" si="598"/>
        <v/>
      </c>
      <c r="V825" s="300" t="str">
        <f t="shared" si="599"/>
        <v/>
      </c>
      <c r="W825" s="192" t="str">
        <f t="shared" si="600"/>
        <v/>
      </c>
      <c r="X825" s="303" t="str">
        <f t="shared" si="601"/>
        <v/>
      </c>
      <c r="Y825" s="300" t="str">
        <f t="shared" si="602"/>
        <v/>
      </c>
      <c r="Z825" s="300" t="str">
        <f t="shared" si="603"/>
        <v/>
      </c>
      <c r="AA825" s="303" t="str">
        <f t="shared" si="604"/>
        <v/>
      </c>
      <c r="AB825" s="300" t="str">
        <f t="shared" si="605"/>
        <v/>
      </c>
      <c r="AC825" s="300" t="str">
        <f t="shared" si="606"/>
        <v/>
      </c>
      <c r="AD825" s="300" t="str">
        <f t="shared" si="607"/>
        <v/>
      </c>
      <c r="AE825" s="192" t="str">
        <f t="shared" si="608"/>
        <v/>
      </c>
      <c r="AF825" s="192" t="str">
        <f t="shared" si="609"/>
        <v/>
      </c>
      <c r="AG825" s="192"/>
      <c r="AJ825" s="300" t="str">
        <f t="shared" si="610"/>
        <v/>
      </c>
      <c r="AK825" s="300" t="str">
        <f t="shared" si="611"/>
        <v/>
      </c>
      <c r="AL825" s="300" t="str">
        <f t="shared" si="612"/>
        <v/>
      </c>
      <c r="AM825" s="300" t="str">
        <f t="shared" si="613"/>
        <v/>
      </c>
      <c r="AN825" s="300" t="str">
        <f t="shared" si="614"/>
        <v/>
      </c>
      <c r="AO825" s="300" t="str">
        <f t="shared" si="615"/>
        <v/>
      </c>
      <c r="AP825" s="300" t="str">
        <f t="shared" si="616"/>
        <v/>
      </c>
      <c r="AQ825" s="300" t="str">
        <f t="shared" si="617"/>
        <v/>
      </c>
      <c r="AR825" s="306" t="str">
        <f t="shared" si="618"/>
        <v/>
      </c>
      <c r="AS825" s="300" t="str">
        <f t="shared" si="619"/>
        <v/>
      </c>
      <c r="AT825" s="300" t="str">
        <f t="shared" si="620"/>
        <v/>
      </c>
      <c r="AU825" s="192" t="str">
        <f t="shared" si="621"/>
        <v>рбс</v>
      </c>
      <c r="AV825" s="192" t="str">
        <f t="shared" si="622"/>
        <v>рбс91301423общопл</v>
      </c>
      <c r="AW825" s="191">
        <f t="shared" si="623"/>
        <v>774559.8</v>
      </c>
      <c r="AX825" s="191">
        <f t="shared" si="624"/>
        <v>592481.09</v>
      </c>
      <c r="AY825" s="191">
        <f t="shared" si="625"/>
        <v>0</v>
      </c>
      <c r="AZ825" s="191">
        <f t="shared" si="626"/>
        <v>0</v>
      </c>
      <c r="BA825" s="193">
        <f t="shared" si="627"/>
        <v>1</v>
      </c>
      <c r="BB825" s="193">
        <f t="shared" si="628"/>
        <v>1</v>
      </c>
      <c r="BC825" s="193">
        <f t="shared" si="629"/>
        <v>1</v>
      </c>
      <c r="BD825" s="191">
        <f t="shared" si="635"/>
        <v>0</v>
      </c>
      <c r="BE825" s="191">
        <f t="shared" si="630"/>
        <v>0</v>
      </c>
      <c r="BF825" s="210">
        <f t="shared" si="631"/>
        <v>0</v>
      </c>
      <c r="BG825" s="211">
        <f t="shared" si="632"/>
        <v>0</v>
      </c>
      <c r="BH825" s="289"/>
      <c r="BI825" s="289"/>
      <c r="BJ825" s="228"/>
      <c r="BK825" s="228"/>
      <c r="BL825" s="233" t="str">
        <f t="shared" si="633"/>
        <v>01</v>
      </c>
    </row>
    <row r="826" spans="1:64" ht="12" customHeight="1">
      <c r="A826" s="333" t="s">
        <v>693</v>
      </c>
      <c r="B826" s="381" t="s">
        <v>438</v>
      </c>
      <c r="C826" s="333" t="s">
        <v>665</v>
      </c>
      <c r="D826" s="381" t="s">
        <v>390</v>
      </c>
      <c r="E826" s="381" t="s">
        <v>878</v>
      </c>
      <c r="F826" s="381" t="s">
        <v>873</v>
      </c>
      <c r="G826" s="381" t="s">
        <v>387</v>
      </c>
      <c r="H826" s="100" t="s">
        <v>653</v>
      </c>
      <c r="I826" s="381" t="s">
        <v>505</v>
      </c>
      <c r="J826" s="382">
        <v>233917.06</v>
      </c>
      <c r="K826" s="382">
        <v>216556.64</v>
      </c>
      <c r="L826" s="191" t="str">
        <f t="shared" si="592"/>
        <v>913014230104802006Б00012921301</v>
      </c>
      <c r="M826" s="192">
        <f t="array" ref="M826">IF(COUNT(SEARCH(Удалить_Роспись_КВСР,$B826)*SEARCH(Удалить_Роспись_ПБС,$C826)*SEARCH(Удалить_Роспись_КФСР, $D826)*SEARCH(Удалить_Роспись_КЦСР,$E826)*SEARCH(Удалить_Роспись_КВР,$F826)*SEARCH(Удалить_Роспись_ЭК,$H826)*SEARCH(Удалить_Роспись_КР,$I826))&gt;0,0,1)</f>
        <v>1</v>
      </c>
      <c r="N826" s="192">
        <v>0</v>
      </c>
      <c r="O826" s="192" t="str">
        <f t="shared" si="593"/>
        <v/>
      </c>
      <c r="P826" s="192" t="str">
        <f t="shared" si="634"/>
        <v/>
      </c>
      <c r="Q826" s="300" t="str">
        <f t="shared" si="594"/>
        <v/>
      </c>
      <c r="R826" s="300" t="str">
        <f t="shared" si="595"/>
        <v/>
      </c>
      <c r="S826" s="300" t="str">
        <f t="shared" si="596"/>
        <v/>
      </c>
      <c r="T826" s="192" t="str">
        <f t="shared" si="597"/>
        <v/>
      </c>
      <c r="U826" s="303" t="str">
        <f t="shared" si="598"/>
        <v/>
      </c>
      <c r="V826" s="300" t="str">
        <f t="shared" si="599"/>
        <v/>
      </c>
      <c r="W826" s="192" t="str">
        <f t="shared" si="600"/>
        <v/>
      </c>
      <c r="X826" s="303" t="str">
        <f t="shared" si="601"/>
        <v/>
      </c>
      <c r="Y826" s="300" t="str">
        <f t="shared" si="602"/>
        <v/>
      </c>
      <c r="Z826" s="300" t="str">
        <f t="shared" si="603"/>
        <v/>
      </c>
      <c r="AA826" s="303" t="str">
        <f t="shared" si="604"/>
        <v/>
      </c>
      <c r="AB826" s="300" t="str">
        <f t="shared" si="605"/>
        <v/>
      </c>
      <c r="AC826" s="300" t="str">
        <f t="shared" si="606"/>
        <v/>
      </c>
      <c r="AD826" s="300" t="str">
        <f t="shared" si="607"/>
        <v/>
      </c>
      <c r="AE826" s="192" t="str">
        <f t="shared" si="608"/>
        <v/>
      </c>
      <c r="AF826" s="192" t="str">
        <f t="shared" si="609"/>
        <v/>
      </c>
      <c r="AG826" s="192"/>
      <c r="AJ826" s="300" t="str">
        <f t="shared" si="610"/>
        <v/>
      </c>
      <c r="AK826" s="300" t="str">
        <f t="shared" si="611"/>
        <v/>
      </c>
      <c r="AL826" s="300" t="str">
        <f t="shared" si="612"/>
        <v/>
      </c>
      <c r="AM826" s="300" t="str">
        <f t="shared" si="613"/>
        <v/>
      </c>
      <c r="AN826" s="300" t="str">
        <f t="shared" si="614"/>
        <v/>
      </c>
      <c r="AO826" s="300" t="str">
        <f t="shared" si="615"/>
        <v/>
      </c>
      <c r="AP826" s="300" t="str">
        <f t="shared" si="616"/>
        <v/>
      </c>
      <c r="AQ826" s="300" t="str">
        <f t="shared" si="617"/>
        <v/>
      </c>
      <c r="AR826" s="306" t="str">
        <f t="shared" si="618"/>
        <v/>
      </c>
      <c r="AS826" s="300" t="str">
        <f t="shared" si="619"/>
        <v/>
      </c>
      <c r="AT826" s="300" t="str">
        <f t="shared" si="620"/>
        <v/>
      </c>
      <c r="AU826" s="192" t="str">
        <f t="shared" si="621"/>
        <v>рбс</v>
      </c>
      <c r="AV826" s="192" t="str">
        <f t="shared" si="622"/>
        <v>рбс91301423общопл</v>
      </c>
      <c r="AW826" s="191">
        <f t="shared" si="623"/>
        <v>233917.06</v>
      </c>
      <c r="AX826" s="191">
        <f t="shared" si="624"/>
        <v>216556.64</v>
      </c>
      <c r="AY826" s="191">
        <f t="shared" si="625"/>
        <v>0</v>
      </c>
      <c r="AZ826" s="191">
        <f t="shared" si="626"/>
        <v>0</v>
      </c>
      <c r="BA826" s="193">
        <f t="shared" si="627"/>
        <v>1</v>
      </c>
      <c r="BB826" s="193">
        <f t="shared" si="628"/>
        <v>1</v>
      </c>
      <c r="BC826" s="193">
        <f t="shared" si="629"/>
        <v>1</v>
      </c>
      <c r="BD826" s="191">
        <f t="shared" si="635"/>
        <v>0</v>
      </c>
      <c r="BE826" s="191">
        <f t="shared" si="630"/>
        <v>0</v>
      </c>
      <c r="BF826" s="210">
        <f t="shared" si="631"/>
        <v>0</v>
      </c>
      <c r="BG826" s="211">
        <f t="shared" si="632"/>
        <v>0</v>
      </c>
      <c r="BH826" s="289"/>
      <c r="BI826" s="289"/>
      <c r="BJ826" s="228"/>
      <c r="BK826" s="228"/>
      <c r="BL826" s="233" t="str">
        <f t="shared" si="633"/>
        <v>01</v>
      </c>
    </row>
    <row r="827" spans="1:64" ht="12" customHeight="1">
      <c r="A827" s="333" t="s">
        <v>693</v>
      </c>
      <c r="B827" s="381" t="s">
        <v>438</v>
      </c>
      <c r="C827" s="333" t="s">
        <v>665</v>
      </c>
      <c r="D827" s="381" t="s">
        <v>390</v>
      </c>
      <c r="E827" s="381" t="s">
        <v>879</v>
      </c>
      <c r="F827" s="381" t="s">
        <v>586</v>
      </c>
      <c r="G827" s="381" t="s">
        <v>393</v>
      </c>
      <c r="H827" s="100" t="s">
        <v>653</v>
      </c>
      <c r="I827" s="381" t="s">
        <v>505</v>
      </c>
      <c r="J827" s="382">
        <v>198755.83</v>
      </c>
      <c r="K827" s="382">
        <v>127421.02</v>
      </c>
      <c r="L827" s="191" t="str">
        <f t="shared" si="592"/>
        <v>913014230104802006Г00024422301</v>
      </c>
      <c r="M827" s="192">
        <f t="array" ref="M827">IF(COUNT(SEARCH(Удалить_Роспись_КВСР,$B827)*SEARCH(Удалить_Роспись_ПБС,$C827)*SEARCH(Удалить_Роспись_КФСР, $D827)*SEARCH(Удалить_Роспись_КЦСР,$E827)*SEARCH(Удалить_Роспись_КВР,$F827)*SEARCH(Удалить_Роспись_ЭК,$H827)*SEARCH(Удалить_Роспись_КР,$I827))&gt;0,0,1)</f>
        <v>1</v>
      </c>
      <c r="N827" s="192">
        <f>IF(COUNT(SEARCH(Удалить_Индекс_КВСР,$B827)*SEARCH(Удалить_Индекс_ПБС,$C827)*SEARCH(Удалить_Индекс_КФСР,$D827)*SEARCH(Удалить_Индекс_КЦСР,$E827)*SEARCH(Удалить_Индекс_КВР,$F827)*SEARCH(Удалить_Индекс_ЭК,$H827)*SEARCH(Удалить_Индекс_КР,$I827))&gt;0,0,1)</f>
        <v>1</v>
      </c>
      <c r="O827" s="192" t="str">
        <f t="shared" si="593"/>
        <v/>
      </c>
      <c r="P827" s="192" t="str">
        <f t="shared" si="634"/>
        <v/>
      </c>
      <c r="Q827" s="300" t="str">
        <f t="shared" si="594"/>
        <v/>
      </c>
      <c r="R827" s="300" t="str">
        <f t="shared" si="595"/>
        <v/>
      </c>
      <c r="S827" s="300" t="str">
        <f t="shared" si="596"/>
        <v/>
      </c>
      <c r="T827" s="192" t="str">
        <f t="shared" si="597"/>
        <v/>
      </c>
      <c r="U827" s="303" t="str">
        <f t="shared" si="598"/>
        <v/>
      </c>
      <c r="V827" s="300" t="str">
        <f t="shared" si="599"/>
        <v/>
      </c>
      <c r="W827" s="192" t="str">
        <f t="shared" si="600"/>
        <v/>
      </c>
      <c r="X827" s="303" t="str">
        <f t="shared" si="601"/>
        <v/>
      </c>
      <c r="Y827" s="300" t="str">
        <f t="shared" si="602"/>
        <v/>
      </c>
      <c r="Z827" s="300" t="str">
        <f t="shared" si="603"/>
        <v/>
      </c>
      <c r="AA827" s="303" t="str">
        <f t="shared" si="604"/>
        <v/>
      </c>
      <c r="AB827" s="300" t="str">
        <f t="shared" si="605"/>
        <v/>
      </c>
      <c r="AC827" s="300" t="str">
        <f t="shared" si="606"/>
        <v/>
      </c>
      <c r="AD827" s="300" t="str">
        <f t="shared" si="607"/>
        <v/>
      </c>
      <c r="AE827" s="192" t="str">
        <f t="shared" si="608"/>
        <v/>
      </c>
      <c r="AF827" s="192" t="str">
        <f t="shared" si="609"/>
        <v/>
      </c>
      <c r="AG827" s="192"/>
      <c r="AJ827" s="300" t="str">
        <f t="shared" si="610"/>
        <v/>
      </c>
      <c r="AK827" s="300" t="str">
        <f t="shared" si="611"/>
        <v/>
      </c>
      <c r="AL827" s="300" t="str">
        <f t="shared" si="612"/>
        <v/>
      </c>
      <c r="AM827" s="300" t="str">
        <f t="shared" si="613"/>
        <v/>
      </c>
      <c r="AN827" s="300" t="str">
        <f t="shared" si="614"/>
        <v/>
      </c>
      <c r="AO827" s="300" t="str">
        <f t="shared" si="615"/>
        <v/>
      </c>
      <c r="AP827" s="300" t="str">
        <f t="shared" si="616"/>
        <v/>
      </c>
      <c r="AQ827" s="300" t="str">
        <f t="shared" si="617"/>
        <v/>
      </c>
      <c r="AR827" s="306" t="str">
        <f t="shared" si="618"/>
        <v/>
      </c>
      <c r="AS827" s="300" t="str">
        <f t="shared" si="619"/>
        <v/>
      </c>
      <c r="AT827" s="300" t="str">
        <f t="shared" si="620"/>
        <v/>
      </c>
      <c r="AU827" s="192" t="str">
        <f t="shared" si="621"/>
        <v>рбс</v>
      </c>
      <c r="AV827" s="192" t="str">
        <f t="shared" si="622"/>
        <v>рбс91301423общком</v>
      </c>
      <c r="AW827" s="191">
        <f t="shared" si="623"/>
        <v>198755.83</v>
      </c>
      <c r="AX827" s="191">
        <f t="shared" si="624"/>
        <v>127421.02</v>
      </c>
      <c r="AY827" s="191">
        <f t="shared" si="625"/>
        <v>198755.83</v>
      </c>
      <c r="AZ827" s="191">
        <f t="shared" si="626"/>
        <v>127421.02</v>
      </c>
      <c r="BA827" s="193">
        <f t="shared" si="627"/>
        <v>1</v>
      </c>
      <c r="BB827" s="193">
        <f t="shared" si="628"/>
        <v>1</v>
      </c>
      <c r="BC827" s="193">
        <f t="shared" si="629"/>
        <v>1</v>
      </c>
      <c r="BD827" s="191">
        <f t="shared" si="635"/>
        <v>198755.83</v>
      </c>
      <c r="BE827" s="191">
        <f t="shared" si="630"/>
        <v>127421.02</v>
      </c>
      <c r="BF827" s="210">
        <f t="shared" si="631"/>
        <v>198755.83</v>
      </c>
      <c r="BG827" s="211">
        <f t="shared" si="632"/>
        <v>198755.83</v>
      </c>
      <c r="BH827" s="289"/>
      <c r="BI827" s="289"/>
      <c r="BJ827" s="228"/>
      <c r="BK827" s="228"/>
      <c r="BL827" s="233" t="str">
        <f t="shared" si="633"/>
        <v>01</v>
      </c>
    </row>
    <row r="828" spans="1:64" ht="12" customHeight="1">
      <c r="A828" s="333" t="s">
        <v>693</v>
      </c>
      <c r="B828" s="381" t="s">
        <v>438</v>
      </c>
      <c r="C828" s="333" t="s">
        <v>665</v>
      </c>
      <c r="D828" s="381" t="s">
        <v>390</v>
      </c>
      <c r="E828" s="381" t="s">
        <v>880</v>
      </c>
      <c r="F828" s="381" t="s">
        <v>586</v>
      </c>
      <c r="G828" s="381" t="s">
        <v>407</v>
      </c>
      <c r="H828" s="100" t="s">
        <v>653</v>
      </c>
      <c r="I828" s="381" t="s">
        <v>505</v>
      </c>
      <c r="J828" s="382">
        <v>60900</v>
      </c>
      <c r="K828" s="382">
        <v>60900</v>
      </c>
      <c r="L828" s="191" t="str">
        <f t="shared" si="592"/>
        <v>913014230104802006Ф00024431001</v>
      </c>
      <c r="M828" s="192">
        <f t="array" ref="M828">IF(COUNT(SEARCH(Удалить_Роспись_КВСР,$B828)*SEARCH(Удалить_Роспись_ПБС,$C828)*SEARCH(Удалить_Роспись_КФСР, $D828)*SEARCH(Удалить_Роспись_КЦСР,$E828)*SEARCH(Удалить_Роспись_КВР,$F828)*SEARCH(Удалить_Роспись_ЭК,$H828)*SEARCH(Удалить_Роспись_КР,$I828))&gt;0,0,1)</f>
        <v>1</v>
      </c>
      <c r="N828" s="192">
        <v>0</v>
      </c>
      <c r="O828" s="192" t="str">
        <f t="shared" si="593"/>
        <v/>
      </c>
      <c r="P828" s="192" t="str">
        <f t="shared" si="634"/>
        <v/>
      </c>
      <c r="Q828" s="300" t="str">
        <f t="shared" si="594"/>
        <v/>
      </c>
      <c r="R828" s="300" t="str">
        <f t="shared" si="595"/>
        <v/>
      </c>
      <c r="S828" s="300" t="str">
        <f t="shared" si="596"/>
        <v/>
      </c>
      <c r="T828" s="192" t="str">
        <f t="shared" si="597"/>
        <v/>
      </c>
      <c r="U828" s="303" t="str">
        <f t="shared" si="598"/>
        <v/>
      </c>
      <c r="V828" s="300" t="str">
        <f t="shared" si="599"/>
        <v/>
      </c>
      <c r="W828" s="192" t="str">
        <f t="shared" si="600"/>
        <v/>
      </c>
      <c r="X828" s="303" t="str">
        <f t="shared" si="601"/>
        <v/>
      </c>
      <c r="Y828" s="300" t="str">
        <f t="shared" si="602"/>
        <v/>
      </c>
      <c r="Z828" s="300" t="str">
        <f t="shared" si="603"/>
        <v/>
      </c>
      <c r="AA828" s="303" t="str">
        <f t="shared" si="604"/>
        <v/>
      </c>
      <c r="AB828" s="300" t="str">
        <f t="shared" si="605"/>
        <v/>
      </c>
      <c r="AC828" s="300" t="str">
        <f t="shared" si="606"/>
        <v/>
      </c>
      <c r="AD828" s="300" t="str">
        <f t="shared" si="607"/>
        <v/>
      </c>
      <c r="AE828" s="192" t="str">
        <f t="shared" si="608"/>
        <v/>
      </c>
      <c r="AF828" s="192" t="str">
        <f t="shared" si="609"/>
        <v/>
      </c>
      <c r="AG828" s="192"/>
      <c r="AJ828" s="300" t="str">
        <f t="shared" si="610"/>
        <v/>
      </c>
      <c r="AK828" s="300" t="str">
        <f t="shared" si="611"/>
        <v/>
      </c>
      <c r="AL828" s="300" t="str">
        <f t="shared" si="612"/>
        <v/>
      </c>
      <c r="AM828" s="300" t="str">
        <f t="shared" si="613"/>
        <v/>
      </c>
      <c r="AN828" s="300" t="str">
        <f t="shared" si="614"/>
        <v/>
      </c>
      <c r="AO828" s="300" t="str">
        <f t="shared" si="615"/>
        <v/>
      </c>
      <c r="AP828" s="300" t="str">
        <f t="shared" si="616"/>
        <v/>
      </c>
      <c r="AQ828" s="300" t="str">
        <f t="shared" si="617"/>
        <v/>
      </c>
      <c r="AR828" s="306" t="str">
        <f t="shared" si="618"/>
        <v/>
      </c>
      <c r="AS828" s="300" t="str">
        <f t="shared" si="619"/>
        <v/>
      </c>
      <c r="AT828" s="300" t="str">
        <f t="shared" si="620"/>
        <v/>
      </c>
      <c r="AU828" s="192" t="str">
        <f t="shared" si="621"/>
        <v>рбс</v>
      </c>
      <c r="AV828" s="192" t="str">
        <f t="shared" si="622"/>
        <v>рбс91301423общосн</v>
      </c>
      <c r="AW828" s="191">
        <f t="shared" si="623"/>
        <v>60900</v>
      </c>
      <c r="AX828" s="191">
        <f t="shared" si="624"/>
        <v>60900</v>
      </c>
      <c r="AY828" s="191">
        <f t="shared" si="625"/>
        <v>0</v>
      </c>
      <c r="AZ828" s="191">
        <f t="shared" si="626"/>
        <v>0</v>
      </c>
      <c r="BA828" s="193">
        <f t="shared" si="627"/>
        <v>1</v>
      </c>
      <c r="BB828" s="193">
        <f t="shared" si="628"/>
        <v>1</v>
      </c>
      <c r="BC828" s="193">
        <f t="shared" si="629"/>
        <v>1</v>
      </c>
      <c r="BD828" s="191">
        <f t="shared" si="635"/>
        <v>0</v>
      </c>
      <c r="BE828" s="191">
        <f t="shared" si="630"/>
        <v>0</v>
      </c>
      <c r="BF828" s="210">
        <f t="shared" si="631"/>
        <v>0</v>
      </c>
      <c r="BG828" s="211">
        <f t="shared" si="632"/>
        <v>0</v>
      </c>
      <c r="BH828" s="289"/>
      <c r="BI828" s="289"/>
      <c r="BJ828" s="228"/>
      <c r="BK828" s="228"/>
      <c r="BL828" s="233" t="str">
        <f t="shared" si="633"/>
        <v>01</v>
      </c>
    </row>
    <row r="829" spans="1:64" ht="12" customHeight="1">
      <c r="A829" s="333" t="s">
        <v>693</v>
      </c>
      <c r="B829" s="381" t="s">
        <v>438</v>
      </c>
      <c r="C829" s="333" t="s">
        <v>665</v>
      </c>
      <c r="D829" s="381" t="s">
        <v>390</v>
      </c>
      <c r="E829" s="381" t="s">
        <v>881</v>
      </c>
      <c r="F829" s="381" t="s">
        <v>586</v>
      </c>
      <c r="G829" s="381" t="s">
        <v>393</v>
      </c>
      <c r="H829" s="100" t="s">
        <v>653</v>
      </c>
      <c r="I829" s="381" t="s">
        <v>505</v>
      </c>
      <c r="J829" s="382">
        <v>46893.279999999999</v>
      </c>
      <c r="K829" s="382">
        <v>0</v>
      </c>
      <c r="L829" s="191" t="str">
        <f t="shared" si="592"/>
        <v>913014230104802006Э00024422301</v>
      </c>
      <c r="M829" s="192">
        <f t="array" ref="M829">IF(COUNT(SEARCH(Удалить_Роспись_КВСР,$B829)*SEARCH(Удалить_Роспись_ПБС,$C829)*SEARCH(Удалить_Роспись_КФСР, $D829)*SEARCH(Удалить_Роспись_КЦСР,$E829)*SEARCH(Удалить_Роспись_КВР,$F829)*SEARCH(Удалить_Роспись_ЭК,$H829)*SEARCH(Удалить_Роспись_КР,$I829))&gt;0,0,1)</f>
        <v>1</v>
      </c>
      <c r="N829" s="192">
        <f>IF(COUNT(SEARCH(Удалить_Индекс_КВСР,$B829)*SEARCH(Удалить_Индекс_ПБС,$C829)*SEARCH(Удалить_Индекс_КФСР,$D829)*SEARCH(Удалить_Индекс_КЦСР,$E829)*SEARCH(Удалить_Индекс_КВР,$F829)*SEARCH(Удалить_Индекс_ЭК,$H829)*SEARCH(Удалить_Индекс_КР,$I829))&gt;0,0,1)</f>
        <v>1</v>
      </c>
      <c r="O829" s="192" t="str">
        <f t="shared" si="593"/>
        <v/>
      </c>
      <c r="P829" s="192" t="str">
        <f t="shared" si="634"/>
        <v/>
      </c>
      <c r="Q829" s="300" t="str">
        <f t="shared" si="594"/>
        <v/>
      </c>
      <c r="R829" s="300" t="str">
        <f t="shared" si="595"/>
        <v/>
      </c>
      <c r="S829" s="300" t="str">
        <f t="shared" si="596"/>
        <v/>
      </c>
      <c r="T829" s="192" t="str">
        <f t="shared" si="597"/>
        <v/>
      </c>
      <c r="U829" s="303" t="str">
        <f t="shared" si="598"/>
        <v/>
      </c>
      <c r="V829" s="300" t="str">
        <f t="shared" si="599"/>
        <v/>
      </c>
      <c r="W829" s="192" t="str">
        <f t="shared" si="600"/>
        <v/>
      </c>
      <c r="X829" s="303" t="str">
        <f t="shared" si="601"/>
        <v/>
      </c>
      <c r="Y829" s="300" t="str">
        <f t="shared" si="602"/>
        <v/>
      </c>
      <c r="Z829" s="300" t="str">
        <f t="shared" si="603"/>
        <v/>
      </c>
      <c r="AA829" s="303" t="str">
        <f t="shared" si="604"/>
        <v/>
      </c>
      <c r="AB829" s="300" t="str">
        <f t="shared" si="605"/>
        <v/>
      </c>
      <c r="AC829" s="300" t="str">
        <f t="shared" si="606"/>
        <v/>
      </c>
      <c r="AD829" s="300" t="str">
        <f t="shared" si="607"/>
        <v/>
      </c>
      <c r="AE829" s="192" t="str">
        <f t="shared" si="608"/>
        <v/>
      </c>
      <c r="AF829" s="192" t="str">
        <f t="shared" si="609"/>
        <v/>
      </c>
      <c r="AG829" s="192"/>
      <c r="AJ829" s="300" t="str">
        <f t="shared" si="610"/>
        <v/>
      </c>
      <c r="AK829" s="300" t="str">
        <f t="shared" si="611"/>
        <v/>
      </c>
      <c r="AL829" s="300" t="str">
        <f t="shared" si="612"/>
        <v/>
      </c>
      <c r="AM829" s="300" t="str">
        <f t="shared" si="613"/>
        <v/>
      </c>
      <c r="AN829" s="300" t="str">
        <f t="shared" si="614"/>
        <v/>
      </c>
      <c r="AO829" s="300" t="str">
        <f t="shared" si="615"/>
        <v/>
      </c>
      <c r="AP829" s="300" t="str">
        <f t="shared" si="616"/>
        <v/>
      </c>
      <c r="AQ829" s="300" t="str">
        <f t="shared" si="617"/>
        <v/>
      </c>
      <c r="AR829" s="306" t="str">
        <f t="shared" si="618"/>
        <v/>
      </c>
      <c r="AS829" s="300" t="str">
        <f t="shared" si="619"/>
        <v/>
      </c>
      <c r="AT829" s="300" t="str">
        <f t="shared" si="620"/>
        <v/>
      </c>
      <c r="AU829" s="192" t="str">
        <f t="shared" si="621"/>
        <v>рбс</v>
      </c>
      <c r="AV829" s="192" t="str">
        <f t="shared" si="622"/>
        <v>рбс91301423общком</v>
      </c>
      <c r="AW829" s="191">
        <f t="shared" si="623"/>
        <v>46893.279999999999</v>
      </c>
      <c r="AX829" s="191">
        <f t="shared" si="624"/>
        <v>0</v>
      </c>
      <c r="AY829" s="191">
        <f t="shared" si="625"/>
        <v>46893.279999999999</v>
      </c>
      <c r="AZ829" s="191">
        <f t="shared" si="626"/>
        <v>0</v>
      </c>
      <c r="BA829" s="193">
        <f t="shared" si="627"/>
        <v>1</v>
      </c>
      <c r="BB829" s="193">
        <f t="shared" si="628"/>
        <v>1</v>
      </c>
      <c r="BC829" s="193">
        <f t="shared" si="629"/>
        <v>1</v>
      </c>
      <c r="BD829" s="191">
        <f t="shared" si="635"/>
        <v>46893.279999999999</v>
      </c>
      <c r="BE829" s="191">
        <f t="shared" si="630"/>
        <v>0</v>
      </c>
      <c r="BF829" s="210">
        <f t="shared" si="631"/>
        <v>46893.279999999999</v>
      </c>
      <c r="BG829" s="211">
        <f t="shared" si="632"/>
        <v>46893.279999999999</v>
      </c>
      <c r="BH829" s="289"/>
      <c r="BI829" s="289"/>
      <c r="BJ829" s="228"/>
      <c r="BK829" s="228"/>
      <c r="BL829" s="233" t="str">
        <f t="shared" si="633"/>
        <v>01</v>
      </c>
    </row>
    <row r="830" spans="1:64" ht="12" customHeight="1">
      <c r="A830" s="333" t="s">
        <v>693</v>
      </c>
      <c r="B830" s="381" t="s">
        <v>438</v>
      </c>
      <c r="C830" s="333" t="s">
        <v>665</v>
      </c>
      <c r="D830" s="381" t="s">
        <v>427</v>
      </c>
      <c r="E830" s="381" t="s">
        <v>906</v>
      </c>
      <c r="F830" s="381" t="s">
        <v>612</v>
      </c>
      <c r="G830" s="381" t="s">
        <v>395</v>
      </c>
      <c r="H830" s="100" t="s">
        <v>653</v>
      </c>
      <c r="I830" s="381" t="s">
        <v>505</v>
      </c>
      <c r="J830" s="382">
        <v>1000</v>
      </c>
      <c r="K830" s="382">
        <v>0</v>
      </c>
      <c r="L830" s="191" t="str">
        <f t="shared" si="592"/>
        <v>913014230107902008000088029001</v>
      </c>
      <c r="M830" s="192">
        <f t="array" ref="M830">IF(COUNT(SEARCH(Удалить_Роспись_КВСР,$B830)*SEARCH(Удалить_Роспись_ПБС,$C830)*SEARCH(Удалить_Роспись_КФСР, $D830)*SEARCH(Удалить_Роспись_КЦСР,$E830)*SEARCH(Удалить_Роспись_КВР,$F830)*SEARCH(Удалить_Роспись_ЭК,$H830)*SEARCH(Удалить_Роспись_КР,$I830))&gt;0,0,1)</f>
        <v>1</v>
      </c>
      <c r="N830" s="192">
        <v>0</v>
      </c>
      <c r="O830" s="192" t="str">
        <f t="shared" si="593"/>
        <v/>
      </c>
      <c r="P830" s="192" t="str">
        <f t="shared" si="634"/>
        <v/>
      </c>
      <c r="Q830" s="300" t="str">
        <f t="shared" si="594"/>
        <v/>
      </c>
      <c r="R830" s="300" t="str">
        <f t="shared" si="595"/>
        <v/>
      </c>
      <c r="S830" s="300" t="str">
        <f t="shared" si="596"/>
        <v/>
      </c>
      <c r="T830" s="192" t="str">
        <f t="shared" si="597"/>
        <v/>
      </c>
      <c r="U830" s="303" t="str">
        <f t="shared" si="598"/>
        <v/>
      </c>
      <c r="V830" s="300" t="str">
        <f t="shared" si="599"/>
        <v/>
      </c>
      <c r="W830" s="192" t="str">
        <f t="shared" si="600"/>
        <v/>
      </c>
      <c r="X830" s="303" t="str">
        <f t="shared" si="601"/>
        <v/>
      </c>
      <c r="Y830" s="300" t="str">
        <f t="shared" si="602"/>
        <v>выб</v>
      </c>
      <c r="Z830" s="300" t="str">
        <f t="shared" si="603"/>
        <v/>
      </c>
      <c r="AA830" s="303" t="str">
        <f t="shared" si="604"/>
        <v/>
      </c>
      <c r="AB830" s="300" t="str">
        <f t="shared" si="605"/>
        <v/>
      </c>
      <c r="AC830" s="300" t="str">
        <f t="shared" si="606"/>
        <v/>
      </c>
      <c r="AD830" s="300" t="str">
        <f t="shared" si="607"/>
        <v/>
      </c>
      <c r="AE830" s="192" t="str">
        <f t="shared" si="608"/>
        <v/>
      </c>
      <c r="AF830" s="192" t="str">
        <f t="shared" si="609"/>
        <v/>
      </c>
      <c r="AG830" s="192"/>
      <c r="AJ830" s="300" t="str">
        <f t="shared" si="610"/>
        <v/>
      </c>
      <c r="AK830" s="300" t="str">
        <f t="shared" si="611"/>
        <v>выб</v>
      </c>
      <c r="AL830" s="300" t="str">
        <f t="shared" si="612"/>
        <v/>
      </c>
      <c r="AM830" s="300" t="str">
        <f t="shared" si="613"/>
        <v/>
      </c>
      <c r="AN830" s="300" t="str">
        <f t="shared" si="614"/>
        <v/>
      </c>
      <c r="AO830" s="300" t="str">
        <f t="shared" si="615"/>
        <v/>
      </c>
      <c r="AP830" s="300" t="str">
        <f t="shared" si="616"/>
        <v/>
      </c>
      <c r="AQ830" s="300" t="str">
        <f t="shared" si="617"/>
        <v/>
      </c>
      <c r="AR830" s="306" t="str">
        <f t="shared" si="618"/>
        <v/>
      </c>
      <c r="AS830" s="300" t="str">
        <f t="shared" si="619"/>
        <v/>
      </c>
      <c r="AT830" s="300" t="str">
        <f t="shared" si="620"/>
        <v/>
      </c>
      <c r="AU830" s="192" t="str">
        <f t="shared" si="621"/>
        <v>выб</v>
      </c>
      <c r="AV830" s="192" t="str">
        <f t="shared" si="622"/>
        <v>выб91301423общпро</v>
      </c>
      <c r="AW830" s="191">
        <f t="shared" si="623"/>
        <v>1000</v>
      </c>
      <c r="AX830" s="191">
        <f t="shared" si="624"/>
        <v>0</v>
      </c>
      <c r="AY830" s="191">
        <f t="shared" si="625"/>
        <v>0</v>
      </c>
      <c r="AZ830" s="191">
        <f t="shared" si="626"/>
        <v>0</v>
      </c>
      <c r="BA830" s="193">
        <f t="shared" si="627"/>
        <v>1</v>
      </c>
      <c r="BB830" s="193">
        <f t="shared" si="628"/>
        <v>1</v>
      </c>
      <c r="BC830" s="193">
        <f t="shared" si="629"/>
        <v>1</v>
      </c>
      <c r="BD830" s="191">
        <f t="shared" si="635"/>
        <v>0</v>
      </c>
      <c r="BE830" s="191">
        <f t="shared" si="630"/>
        <v>0</v>
      </c>
      <c r="BF830" s="210">
        <f t="shared" si="631"/>
        <v>0</v>
      </c>
      <c r="BG830" s="211">
        <f t="shared" si="632"/>
        <v>0</v>
      </c>
      <c r="BH830" s="289"/>
      <c r="BI830" s="289"/>
      <c r="BJ830" s="228"/>
      <c r="BK830" s="228"/>
      <c r="BL830" s="233" t="str">
        <f t="shared" si="633"/>
        <v>01</v>
      </c>
    </row>
    <row r="831" spans="1:64" ht="12" customHeight="1">
      <c r="A831" s="333" t="s">
        <v>693</v>
      </c>
      <c r="B831" s="381" t="s">
        <v>438</v>
      </c>
      <c r="C831" s="333" t="s">
        <v>665</v>
      </c>
      <c r="D831" s="381" t="s">
        <v>420</v>
      </c>
      <c r="E831" s="381" t="s">
        <v>882</v>
      </c>
      <c r="F831" s="381" t="s">
        <v>606</v>
      </c>
      <c r="G831" s="381" t="s">
        <v>395</v>
      </c>
      <c r="H831" s="100" t="s">
        <v>653</v>
      </c>
      <c r="I831" s="381" t="s">
        <v>505</v>
      </c>
      <c r="J831" s="382">
        <v>10000</v>
      </c>
      <c r="K831" s="382">
        <v>0</v>
      </c>
      <c r="L831" s="191" t="str">
        <f t="shared" si="592"/>
        <v>913014230111901008000087029001</v>
      </c>
      <c r="M831" s="192">
        <f t="array" ref="M831">IF(COUNT(SEARCH(Удалить_Роспись_КВСР,$B831)*SEARCH(Удалить_Роспись_ПБС,$C831)*SEARCH(Удалить_Роспись_КФСР, $D831)*SEARCH(Удалить_Роспись_КЦСР,$E831)*SEARCH(Удалить_Роспись_КВР,$F831)*SEARCH(Удалить_Роспись_ЭК,$H831)*SEARCH(Удалить_Роспись_КР,$I831))&gt;0,0,1)</f>
        <v>1</v>
      </c>
      <c r="N831" s="192">
        <v>1</v>
      </c>
      <c r="O831" s="192" t="str">
        <f t="shared" si="593"/>
        <v/>
      </c>
      <c r="P831" s="192" t="str">
        <f t="shared" si="634"/>
        <v/>
      </c>
      <c r="Q831" s="300" t="str">
        <f t="shared" si="594"/>
        <v/>
      </c>
      <c r="R831" s="300" t="str">
        <f t="shared" si="595"/>
        <v/>
      </c>
      <c r="S831" s="300" t="str">
        <f t="shared" si="596"/>
        <v/>
      </c>
      <c r="T831" s="192" t="str">
        <f t="shared" si="597"/>
        <v/>
      </c>
      <c r="U831" s="303" t="str">
        <f t="shared" si="598"/>
        <v/>
      </c>
      <c r="V831" s="300" t="str">
        <f t="shared" si="599"/>
        <v/>
      </c>
      <c r="W831" s="192" t="str">
        <f t="shared" si="600"/>
        <v/>
      </c>
      <c r="X831" s="303" t="str">
        <f t="shared" si="601"/>
        <v/>
      </c>
      <c r="Y831" s="300" t="str">
        <f t="shared" si="602"/>
        <v/>
      </c>
      <c r="Z831" s="300" t="str">
        <f t="shared" si="603"/>
        <v/>
      </c>
      <c r="AA831" s="303" t="str">
        <f t="shared" si="604"/>
        <v/>
      </c>
      <c r="AB831" s="300" t="str">
        <f t="shared" si="605"/>
        <v/>
      </c>
      <c r="AC831" s="300" t="str">
        <f t="shared" si="606"/>
        <v/>
      </c>
      <c r="AD831" s="300" t="str">
        <f t="shared" si="607"/>
        <v/>
      </c>
      <c r="AE831" s="192" t="str">
        <f t="shared" si="608"/>
        <v/>
      </c>
      <c r="AF831" s="192" t="str">
        <f t="shared" si="609"/>
        <v/>
      </c>
      <c r="AG831" s="192"/>
      <c r="AJ831" s="300" t="str">
        <f t="shared" si="610"/>
        <v/>
      </c>
      <c r="AK831" s="300" t="str">
        <f t="shared" si="611"/>
        <v/>
      </c>
      <c r="AL831" s="300" t="str">
        <f t="shared" si="612"/>
        <v/>
      </c>
      <c r="AM831" s="300" t="str">
        <f t="shared" si="613"/>
        <v/>
      </c>
      <c r="AN831" s="300" t="str">
        <f t="shared" si="614"/>
        <v/>
      </c>
      <c r="AO831" s="300" t="str">
        <f t="shared" si="615"/>
        <v/>
      </c>
      <c r="AP831" s="300" t="str">
        <f t="shared" si="616"/>
        <v/>
      </c>
      <c r="AQ831" s="300" t="str">
        <f t="shared" si="617"/>
        <v/>
      </c>
      <c r="AR831" s="306" t="str">
        <f t="shared" si="618"/>
        <v/>
      </c>
      <c r="AS831" s="300" t="str">
        <f t="shared" si="619"/>
        <v/>
      </c>
      <c r="AT831" s="300" t="str">
        <f t="shared" si="620"/>
        <v/>
      </c>
      <c r="AU831" s="192" t="str">
        <f t="shared" si="621"/>
        <v>рбс</v>
      </c>
      <c r="AV831" s="192" t="str">
        <f t="shared" si="622"/>
        <v>рбс91301423общпро</v>
      </c>
      <c r="AW831" s="191">
        <f t="shared" si="623"/>
        <v>10000</v>
      </c>
      <c r="AX831" s="191">
        <f t="shared" si="624"/>
        <v>0</v>
      </c>
      <c r="AY831" s="191">
        <f t="shared" si="625"/>
        <v>10000</v>
      </c>
      <c r="AZ831" s="191">
        <f t="shared" si="626"/>
        <v>0</v>
      </c>
      <c r="BA831" s="193">
        <f t="shared" si="627"/>
        <v>1</v>
      </c>
      <c r="BB831" s="193">
        <f t="shared" si="628"/>
        <v>1</v>
      </c>
      <c r="BC831" s="193">
        <f t="shared" si="629"/>
        <v>1</v>
      </c>
      <c r="BD831" s="191">
        <f t="shared" si="635"/>
        <v>10000</v>
      </c>
      <c r="BE831" s="191">
        <f t="shared" si="630"/>
        <v>0</v>
      </c>
      <c r="BF831" s="210">
        <f t="shared" si="631"/>
        <v>10000</v>
      </c>
      <c r="BG831" s="211">
        <f t="shared" si="632"/>
        <v>10000</v>
      </c>
      <c r="BH831" s="289"/>
      <c r="BI831" s="289"/>
      <c r="BJ831" s="228"/>
      <c r="BK831" s="228"/>
      <c r="BL831" s="233" t="str">
        <f t="shared" si="633"/>
        <v>01</v>
      </c>
    </row>
    <row r="832" spans="1:64" ht="12" customHeight="1">
      <c r="A832" s="333" t="s">
        <v>693</v>
      </c>
      <c r="B832" s="381" t="s">
        <v>438</v>
      </c>
      <c r="C832" s="333" t="s">
        <v>665</v>
      </c>
      <c r="D832" s="381" t="s">
        <v>399</v>
      </c>
      <c r="E832" s="381" t="s">
        <v>1154</v>
      </c>
      <c r="F832" s="381" t="s">
        <v>586</v>
      </c>
      <c r="G832" s="381" t="s">
        <v>397</v>
      </c>
      <c r="H832" s="100" t="s">
        <v>653</v>
      </c>
      <c r="I832" s="381" t="s">
        <v>505</v>
      </c>
      <c r="J832" s="382">
        <v>5000</v>
      </c>
      <c r="K832" s="382">
        <v>0</v>
      </c>
      <c r="L832" s="191" t="str">
        <f t="shared" si="592"/>
        <v>913014230113372008004024434001</v>
      </c>
      <c r="M832" s="192">
        <f t="array" ref="M832">IF(COUNT(SEARCH(Удалить_Роспись_КВСР,$B832)*SEARCH(Удалить_Роспись_ПБС,$C832)*SEARCH(Удалить_Роспись_КФСР, $D832)*SEARCH(Удалить_Роспись_КЦСР,$E832)*SEARCH(Удалить_Роспись_КВР,$F832)*SEARCH(Удалить_Роспись_ЭК,$H832)*SEARCH(Удалить_Роспись_КР,$I832))&gt;0,0,1)</f>
        <v>1</v>
      </c>
      <c r="N832" s="192">
        <f>IF(COUNT(SEARCH(Удалить_Индекс_КВСР,$B832)*SEARCH(Удалить_Индекс_ПБС,$C832)*SEARCH(Удалить_Индекс_КФСР,$D832)*SEARCH(Удалить_Индекс_КЦСР,$E832)*SEARCH(Удалить_Индекс_КВР,$F832)*SEARCH(Удалить_Индекс_ЭК,$H832)*SEARCH(Удалить_Индекс_КР,$I832))&gt;0,0,1)</f>
        <v>1</v>
      </c>
      <c r="O832" s="192" t="str">
        <f t="shared" si="593"/>
        <v/>
      </c>
      <c r="P832" s="192" t="str">
        <f t="shared" si="634"/>
        <v/>
      </c>
      <c r="Q832" s="300" t="str">
        <f t="shared" si="594"/>
        <v/>
      </c>
      <c r="R832" s="300" t="str">
        <f t="shared" si="595"/>
        <v/>
      </c>
      <c r="S832" s="300" t="str">
        <f t="shared" si="596"/>
        <v/>
      </c>
      <c r="T832" s="192" t="str">
        <f t="shared" si="597"/>
        <v/>
      </c>
      <c r="U832" s="303" t="str">
        <f t="shared" si="598"/>
        <v/>
      </c>
      <c r="V832" s="300" t="str">
        <f t="shared" si="599"/>
        <v/>
      </c>
      <c r="W832" s="192" t="str">
        <f t="shared" si="600"/>
        <v/>
      </c>
      <c r="X832" s="303" t="str">
        <f t="shared" si="601"/>
        <v/>
      </c>
      <c r="Y832" s="300" t="str">
        <f t="shared" si="602"/>
        <v/>
      </c>
      <c r="Z832" s="300" t="str">
        <f t="shared" si="603"/>
        <v/>
      </c>
      <c r="AA832" s="303" t="str">
        <f t="shared" si="604"/>
        <v/>
      </c>
      <c r="AB832" s="300" t="str">
        <f t="shared" si="605"/>
        <v/>
      </c>
      <c r="AC832" s="300" t="str">
        <f t="shared" si="606"/>
        <v/>
      </c>
      <c r="AD832" s="300" t="str">
        <f t="shared" si="607"/>
        <v/>
      </c>
      <c r="AE832" s="192" t="str">
        <f t="shared" si="608"/>
        <v/>
      </c>
      <c r="AF832" s="192" t="str">
        <f t="shared" si="609"/>
        <v/>
      </c>
      <c r="AG832" s="192"/>
      <c r="AJ832" s="300" t="str">
        <f t="shared" si="610"/>
        <v/>
      </c>
      <c r="AK832" s="300" t="str">
        <f t="shared" si="611"/>
        <v/>
      </c>
      <c r="AL832" s="300" t="str">
        <f t="shared" si="612"/>
        <v/>
      </c>
      <c r="AM832" s="300" t="str">
        <f t="shared" si="613"/>
        <v/>
      </c>
      <c r="AN832" s="300" t="str">
        <f t="shared" si="614"/>
        <v/>
      </c>
      <c r="AO832" s="300" t="str">
        <f t="shared" si="615"/>
        <v/>
      </c>
      <c r="AP832" s="300" t="str">
        <f t="shared" si="616"/>
        <v/>
      </c>
      <c r="AQ832" s="300" t="str">
        <f t="shared" si="617"/>
        <v/>
      </c>
      <c r="AR832" s="306" t="str">
        <f t="shared" si="618"/>
        <v/>
      </c>
      <c r="AS832" s="300" t="str">
        <f t="shared" si="619"/>
        <v/>
      </c>
      <c r="AT832" s="300" t="str">
        <f t="shared" si="620"/>
        <v/>
      </c>
      <c r="AU832" s="192" t="str">
        <f t="shared" si="621"/>
        <v>рбс</v>
      </c>
      <c r="AV832" s="192" t="str">
        <f t="shared" si="622"/>
        <v>рбс91301423общпро</v>
      </c>
      <c r="AW832" s="191">
        <f t="shared" si="623"/>
        <v>5000</v>
      </c>
      <c r="AX832" s="191">
        <f t="shared" si="624"/>
        <v>0</v>
      </c>
      <c r="AY832" s="191">
        <f t="shared" si="625"/>
        <v>5000</v>
      </c>
      <c r="AZ832" s="191">
        <f t="shared" si="626"/>
        <v>0</v>
      </c>
      <c r="BA832" s="193">
        <f t="shared" si="627"/>
        <v>1</v>
      </c>
      <c r="BB832" s="193">
        <f t="shared" si="628"/>
        <v>1</v>
      </c>
      <c r="BC832" s="193">
        <f t="shared" si="629"/>
        <v>1</v>
      </c>
      <c r="BD832" s="191">
        <f t="shared" si="635"/>
        <v>5000</v>
      </c>
      <c r="BE832" s="191">
        <f t="shared" si="630"/>
        <v>0</v>
      </c>
      <c r="BF832" s="210">
        <f t="shared" si="631"/>
        <v>5000</v>
      </c>
      <c r="BG832" s="211">
        <f t="shared" si="632"/>
        <v>5000</v>
      </c>
      <c r="BH832" s="289"/>
      <c r="BI832" s="289"/>
      <c r="BJ832" s="228"/>
      <c r="BK832" s="228"/>
      <c r="BL832" s="233" t="str">
        <f t="shared" si="633"/>
        <v>01</v>
      </c>
    </row>
    <row r="833" spans="1:64" ht="12" hidden="1" customHeight="1">
      <c r="A833" s="333" t="s">
        <v>693</v>
      </c>
      <c r="B833" s="381" t="s">
        <v>438</v>
      </c>
      <c r="C833" s="333" t="s">
        <v>665</v>
      </c>
      <c r="D833" s="381" t="s">
        <v>399</v>
      </c>
      <c r="E833" s="381" t="s">
        <v>883</v>
      </c>
      <c r="F833" s="381" t="s">
        <v>602</v>
      </c>
      <c r="G833" s="381" t="s">
        <v>385</v>
      </c>
      <c r="H833" s="100" t="s">
        <v>653</v>
      </c>
      <c r="I833" s="381" t="s">
        <v>339</v>
      </c>
      <c r="J833" s="382">
        <v>6308</v>
      </c>
      <c r="K833" s="382">
        <v>0</v>
      </c>
      <c r="L833" s="191" t="str">
        <f t="shared" si="592"/>
        <v>913014230113802007514012121110</v>
      </c>
      <c r="M833" s="192">
        <f t="array" ref="M833">IF(COUNT(SEARCH(Удалить_Роспись_КВСР,$B833)*SEARCH(Удалить_Роспись_ПБС,$C833)*SEARCH(Удалить_Роспись_КФСР, $D833)*SEARCH(Удалить_Роспись_КЦСР,$E833)*SEARCH(Удалить_Роспись_КВР,$F833)*SEARCH(Удалить_Роспись_ЭК,$H833)*SEARCH(Удалить_Роспись_КР,$I833))&gt;0,0,1)</f>
        <v>0</v>
      </c>
      <c r="N833" s="192">
        <v>0</v>
      </c>
      <c r="O833" s="192" t="str">
        <f t="shared" si="593"/>
        <v/>
      </c>
      <c r="P833" s="192" t="str">
        <f t="shared" si="634"/>
        <v/>
      </c>
      <c r="Q833" s="300" t="str">
        <f t="shared" si="594"/>
        <v/>
      </c>
      <c r="R833" s="300" t="str">
        <f t="shared" si="595"/>
        <v/>
      </c>
      <c r="S833" s="300" t="str">
        <f t="shared" si="596"/>
        <v/>
      </c>
      <c r="T833" s="192" t="str">
        <f t="shared" si="597"/>
        <v/>
      </c>
      <c r="U833" s="303" t="str">
        <f t="shared" si="598"/>
        <v/>
      </c>
      <c r="V833" s="300" t="str">
        <f t="shared" si="599"/>
        <v/>
      </c>
      <c r="W833" s="192" t="str">
        <f t="shared" si="600"/>
        <v/>
      </c>
      <c r="X833" s="303" t="str">
        <f t="shared" si="601"/>
        <v/>
      </c>
      <c r="Y833" s="300" t="str">
        <f t="shared" si="602"/>
        <v/>
      </c>
      <c r="Z833" s="300" t="str">
        <f t="shared" si="603"/>
        <v/>
      </c>
      <c r="AA833" s="303" t="str">
        <f t="shared" si="604"/>
        <v/>
      </c>
      <c r="AB833" s="300" t="str">
        <f t="shared" si="605"/>
        <v/>
      </c>
      <c r="AC833" s="300" t="str">
        <f t="shared" si="606"/>
        <v/>
      </c>
      <c r="AD833" s="300" t="str">
        <f t="shared" si="607"/>
        <v/>
      </c>
      <c r="AE833" s="192" t="str">
        <f t="shared" si="608"/>
        <v/>
      </c>
      <c r="AF833" s="192" t="str">
        <f t="shared" si="609"/>
        <v/>
      </c>
      <c r="AG833" s="192"/>
      <c r="AJ833" s="300" t="str">
        <f t="shared" si="610"/>
        <v/>
      </c>
      <c r="AK833" s="300" t="str">
        <f t="shared" si="611"/>
        <v/>
      </c>
      <c r="AL833" s="300" t="str">
        <f t="shared" si="612"/>
        <v/>
      </c>
      <c r="AM833" s="300" t="str">
        <f t="shared" si="613"/>
        <v/>
      </c>
      <c r="AN833" s="300" t="str">
        <f t="shared" si="614"/>
        <v/>
      </c>
      <c r="AO833" s="300" t="str">
        <f t="shared" si="615"/>
        <v/>
      </c>
      <c r="AP833" s="300" t="str">
        <f t="shared" si="616"/>
        <v/>
      </c>
      <c r="AQ833" s="300" t="str">
        <f t="shared" si="617"/>
        <v/>
      </c>
      <c r="AR833" s="306" t="str">
        <f t="shared" si="618"/>
        <v/>
      </c>
      <c r="AS833" s="300" t="str">
        <f t="shared" si="619"/>
        <v/>
      </c>
      <c r="AT833" s="300" t="str">
        <f t="shared" si="620"/>
        <v/>
      </c>
      <c r="AU833" s="192" t="str">
        <f t="shared" si="621"/>
        <v>рбс</v>
      </c>
      <c r="AV833" s="192" t="str">
        <f t="shared" si="622"/>
        <v>рбс91301423общопл</v>
      </c>
      <c r="AW833" s="191">
        <f t="shared" si="623"/>
        <v>0</v>
      </c>
      <c r="AX833" s="191">
        <f t="shared" si="624"/>
        <v>0</v>
      </c>
      <c r="AY833" s="191">
        <f t="shared" si="625"/>
        <v>0</v>
      </c>
      <c r="AZ833" s="191">
        <f t="shared" si="626"/>
        <v>0</v>
      </c>
      <c r="BA833" s="193">
        <f t="shared" si="627"/>
        <v>1</v>
      </c>
      <c r="BB833" s="193">
        <f t="shared" si="628"/>
        <v>1</v>
      </c>
      <c r="BC833" s="193">
        <f t="shared" si="629"/>
        <v>1</v>
      </c>
      <c r="BD833" s="191">
        <f t="shared" ref="BD833:BD864" si="636">IF(ISNA(BA833),0,AY833*$BA833)</f>
        <v>0</v>
      </c>
      <c r="BE833" s="191">
        <f t="shared" si="630"/>
        <v>0</v>
      </c>
      <c r="BF833" s="210">
        <f t="shared" si="631"/>
        <v>0</v>
      </c>
      <c r="BG833" s="211">
        <f t="shared" si="632"/>
        <v>0</v>
      </c>
      <c r="BH833" s="289"/>
      <c r="BI833" s="289"/>
      <c r="BJ833" s="228"/>
      <c r="BK833" s="228"/>
      <c r="BL833" s="233" t="str">
        <f t="shared" si="633"/>
        <v>01</v>
      </c>
    </row>
    <row r="834" spans="1:64" ht="12" hidden="1" customHeight="1">
      <c r="A834" s="333" t="s">
        <v>693</v>
      </c>
      <c r="B834" s="381" t="s">
        <v>438</v>
      </c>
      <c r="C834" s="333" t="s">
        <v>665</v>
      </c>
      <c r="D834" s="381" t="s">
        <v>399</v>
      </c>
      <c r="E834" s="381" t="s">
        <v>883</v>
      </c>
      <c r="F834" s="381" t="s">
        <v>873</v>
      </c>
      <c r="G834" s="381" t="s">
        <v>387</v>
      </c>
      <c r="H834" s="100" t="s">
        <v>653</v>
      </c>
      <c r="I834" s="381" t="s">
        <v>339</v>
      </c>
      <c r="J834" s="382">
        <v>1905</v>
      </c>
      <c r="K834" s="382">
        <v>0</v>
      </c>
      <c r="L834" s="191" t="str">
        <f t="shared" si="592"/>
        <v>913014230113802007514012921310</v>
      </c>
      <c r="M834" s="192">
        <f t="array" ref="M834">IF(COUNT(SEARCH(Удалить_Роспись_КВСР,$B834)*SEARCH(Удалить_Роспись_ПБС,$C834)*SEARCH(Удалить_Роспись_КФСР, $D834)*SEARCH(Удалить_Роспись_КЦСР,$E834)*SEARCH(Удалить_Роспись_КВР,$F834)*SEARCH(Удалить_Роспись_ЭК,$H834)*SEARCH(Удалить_Роспись_КР,$I834))&gt;0,0,1)</f>
        <v>0</v>
      </c>
      <c r="N834" s="192">
        <v>0</v>
      </c>
      <c r="O834" s="192" t="str">
        <f t="shared" si="593"/>
        <v/>
      </c>
      <c r="P834" s="192" t="str">
        <f t="shared" si="634"/>
        <v/>
      </c>
      <c r="Q834" s="300" t="str">
        <f t="shared" si="594"/>
        <v/>
      </c>
      <c r="R834" s="300" t="str">
        <f t="shared" si="595"/>
        <v/>
      </c>
      <c r="S834" s="300" t="str">
        <f t="shared" si="596"/>
        <v/>
      </c>
      <c r="T834" s="192" t="str">
        <f t="shared" si="597"/>
        <v/>
      </c>
      <c r="U834" s="303" t="str">
        <f t="shared" si="598"/>
        <v/>
      </c>
      <c r="V834" s="300" t="str">
        <f t="shared" si="599"/>
        <v/>
      </c>
      <c r="W834" s="192" t="str">
        <f t="shared" si="600"/>
        <v/>
      </c>
      <c r="X834" s="303" t="str">
        <f t="shared" si="601"/>
        <v/>
      </c>
      <c r="Y834" s="300" t="str">
        <f t="shared" si="602"/>
        <v/>
      </c>
      <c r="Z834" s="300" t="str">
        <f t="shared" si="603"/>
        <v/>
      </c>
      <c r="AA834" s="303" t="str">
        <f t="shared" si="604"/>
        <v/>
      </c>
      <c r="AB834" s="300" t="str">
        <f t="shared" si="605"/>
        <v/>
      </c>
      <c r="AC834" s="300" t="str">
        <f t="shared" si="606"/>
        <v/>
      </c>
      <c r="AD834" s="300" t="str">
        <f t="shared" si="607"/>
        <v/>
      </c>
      <c r="AE834" s="192" t="str">
        <f t="shared" si="608"/>
        <v/>
      </c>
      <c r="AF834" s="192" t="str">
        <f t="shared" si="609"/>
        <v/>
      </c>
      <c r="AG834" s="192"/>
      <c r="AJ834" s="300" t="str">
        <f t="shared" si="610"/>
        <v/>
      </c>
      <c r="AK834" s="300" t="str">
        <f t="shared" si="611"/>
        <v/>
      </c>
      <c r="AL834" s="300" t="str">
        <f t="shared" si="612"/>
        <v/>
      </c>
      <c r="AM834" s="300" t="str">
        <f t="shared" si="613"/>
        <v/>
      </c>
      <c r="AN834" s="300" t="str">
        <f t="shared" si="614"/>
        <v/>
      </c>
      <c r="AO834" s="300" t="str">
        <f t="shared" si="615"/>
        <v/>
      </c>
      <c r="AP834" s="300" t="str">
        <f t="shared" si="616"/>
        <v/>
      </c>
      <c r="AQ834" s="300" t="str">
        <f t="shared" si="617"/>
        <v/>
      </c>
      <c r="AR834" s="306" t="str">
        <f t="shared" si="618"/>
        <v/>
      </c>
      <c r="AS834" s="300" t="str">
        <f t="shared" si="619"/>
        <v/>
      </c>
      <c r="AT834" s="300" t="str">
        <f t="shared" si="620"/>
        <v/>
      </c>
      <c r="AU834" s="192" t="str">
        <f t="shared" si="621"/>
        <v>рбс</v>
      </c>
      <c r="AV834" s="192" t="str">
        <f t="shared" si="622"/>
        <v>рбс91301423общопл</v>
      </c>
      <c r="AW834" s="191">
        <f t="shared" si="623"/>
        <v>0</v>
      </c>
      <c r="AX834" s="191">
        <f t="shared" si="624"/>
        <v>0</v>
      </c>
      <c r="AY834" s="191">
        <f t="shared" si="625"/>
        <v>0</v>
      </c>
      <c r="AZ834" s="191">
        <f t="shared" si="626"/>
        <v>0</v>
      </c>
      <c r="BA834" s="193">
        <f t="shared" si="627"/>
        <v>1</v>
      </c>
      <c r="BB834" s="193">
        <f t="shared" si="628"/>
        <v>1</v>
      </c>
      <c r="BC834" s="193">
        <f t="shared" si="629"/>
        <v>1</v>
      </c>
      <c r="BD834" s="191">
        <f t="shared" si="636"/>
        <v>0</v>
      </c>
      <c r="BE834" s="191">
        <f t="shared" si="630"/>
        <v>0</v>
      </c>
      <c r="BF834" s="210">
        <f t="shared" si="631"/>
        <v>0</v>
      </c>
      <c r="BG834" s="211">
        <f t="shared" si="632"/>
        <v>0</v>
      </c>
      <c r="BH834" s="289"/>
      <c r="BI834" s="289"/>
      <c r="BJ834" s="228"/>
      <c r="BK834" s="228"/>
      <c r="BL834" s="233" t="str">
        <f t="shared" si="633"/>
        <v>01</v>
      </c>
    </row>
    <row r="835" spans="1:64" ht="12" hidden="1" customHeight="1">
      <c r="A835" s="333" t="s">
        <v>693</v>
      </c>
      <c r="B835" s="381" t="s">
        <v>438</v>
      </c>
      <c r="C835" s="333" t="s">
        <v>665</v>
      </c>
      <c r="D835" s="381" t="s">
        <v>399</v>
      </c>
      <c r="E835" s="381" t="s">
        <v>883</v>
      </c>
      <c r="F835" s="381" t="s">
        <v>586</v>
      </c>
      <c r="G835" s="381" t="s">
        <v>397</v>
      </c>
      <c r="H835" s="100" t="s">
        <v>653</v>
      </c>
      <c r="I835" s="381" t="s">
        <v>339</v>
      </c>
      <c r="J835" s="382">
        <v>13887</v>
      </c>
      <c r="K835" s="382">
        <v>0</v>
      </c>
      <c r="L835" s="191" t="str">
        <f t="shared" si="592"/>
        <v>913014230113802007514024434010</v>
      </c>
      <c r="M835" s="192">
        <f t="array" ref="M835">IF(COUNT(SEARCH(Удалить_Роспись_КВСР,$B835)*SEARCH(Удалить_Роспись_ПБС,$C835)*SEARCH(Удалить_Роспись_КФСР, $D835)*SEARCH(Удалить_Роспись_КЦСР,$E835)*SEARCH(Удалить_Роспись_КВР,$F835)*SEARCH(Удалить_Роспись_ЭК,$H835)*SEARCH(Удалить_Роспись_КР,$I835))&gt;0,0,1)</f>
        <v>0</v>
      </c>
      <c r="N835" s="192">
        <v>0</v>
      </c>
      <c r="O835" s="192" t="str">
        <f t="shared" si="593"/>
        <v/>
      </c>
      <c r="P835" s="192" t="str">
        <f t="shared" si="634"/>
        <v/>
      </c>
      <c r="Q835" s="300" t="str">
        <f t="shared" si="594"/>
        <v/>
      </c>
      <c r="R835" s="300" t="str">
        <f t="shared" si="595"/>
        <v/>
      </c>
      <c r="S835" s="300" t="str">
        <f t="shared" si="596"/>
        <v/>
      </c>
      <c r="T835" s="192" t="str">
        <f t="shared" si="597"/>
        <v/>
      </c>
      <c r="U835" s="303" t="str">
        <f t="shared" si="598"/>
        <v/>
      </c>
      <c r="V835" s="300" t="str">
        <f t="shared" si="599"/>
        <v/>
      </c>
      <c r="W835" s="192" t="str">
        <f t="shared" si="600"/>
        <v/>
      </c>
      <c r="X835" s="303" t="str">
        <f t="shared" si="601"/>
        <v/>
      </c>
      <c r="Y835" s="300" t="str">
        <f t="shared" si="602"/>
        <v/>
      </c>
      <c r="Z835" s="300" t="str">
        <f t="shared" si="603"/>
        <v/>
      </c>
      <c r="AA835" s="303" t="str">
        <f t="shared" si="604"/>
        <v/>
      </c>
      <c r="AB835" s="300" t="str">
        <f t="shared" si="605"/>
        <v/>
      </c>
      <c r="AC835" s="300" t="str">
        <f t="shared" si="606"/>
        <v/>
      </c>
      <c r="AD835" s="300" t="str">
        <f t="shared" si="607"/>
        <v/>
      </c>
      <c r="AE835" s="192" t="str">
        <f t="shared" si="608"/>
        <v/>
      </c>
      <c r="AF835" s="192" t="str">
        <f t="shared" si="609"/>
        <v/>
      </c>
      <c r="AG835" s="192"/>
      <c r="AJ835" s="300" t="str">
        <f t="shared" si="610"/>
        <v/>
      </c>
      <c r="AK835" s="300" t="str">
        <f t="shared" si="611"/>
        <v/>
      </c>
      <c r="AL835" s="300" t="str">
        <f t="shared" si="612"/>
        <v/>
      </c>
      <c r="AM835" s="300" t="str">
        <f t="shared" si="613"/>
        <v/>
      </c>
      <c r="AN835" s="300" t="str">
        <f t="shared" si="614"/>
        <v/>
      </c>
      <c r="AO835" s="300" t="str">
        <f t="shared" si="615"/>
        <v/>
      </c>
      <c r="AP835" s="300" t="str">
        <f t="shared" si="616"/>
        <v/>
      </c>
      <c r="AQ835" s="300" t="str">
        <f t="shared" si="617"/>
        <v/>
      </c>
      <c r="AR835" s="306" t="str">
        <f t="shared" si="618"/>
        <v/>
      </c>
      <c r="AS835" s="300" t="str">
        <f t="shared" si="619"/>
        <v/>
      </c>
      <c r="AT835" s="300" t="str">
        <f t="shared" si="620"/>
        <v/>
      </c>
      <c r="AU835" s="192" t="str">
        <f t="shared" si="621"/>
        <v>рбс</v>
      </c>
      <c r="AV835" s="192" t="str">
        <f t="shared" si="622"/>
        <v>рбс91301423общпро</v>
      </c>
      <c r="AW835" s="191">
        <f t="shared" si="623"/>
        <v>0</v>
      </c>
      <c r="AX835" s="191">
        <f t="shared" si="624"/>
        <v>0</v>
      </c>
      <c r="AY835" s="191">
        <f t="shared" si="625"/>
        <v>0</v>
      </c>
      <c r="AZ835" s="191">
        <f t="shared" si="626"/>
        <v>0</v>
      </c>
      <c r="BA835" s="193">
        <f t="shared" si="627"/>
        <v>1</v>
      </c>
      <c r="BB835" s="193">
        <f t="shared" si="628"/>
        <v>1</v>
      </c>
      <c r="BC835" s="193">
        <f t="shared" si="629"/>
        <v>1</v>
      </c>
      <c r="BD835" s="191">
        <f t="shared" si="636"/>
        <v>0</v>
      </c>
      <c r="BE835" s="191">
        <f t="shared" si="630"/>
        <v>0</v>
      </c>
      <c r="BF835" s="210">
        <f t="shared" si="631"/>
        <v>0</v>
      </c>
      <c r="BG835" s="211">
        <f t="shared" si="632"/>
        <v>0</v>
      </c>
      <c r="BH835" s="289"/>
      <c r="BI835" s="289"/>
      <c r="BJ835" s="228"/>
      <c r="BK835" s="228"/>
      <c r="BL835" s="233" t="str">
        <f t="shared" si="633"/>
        <v>01</v>
      </c>
    </row>
    <row r="836" spans="1:64" ht="12" hidden="1" customHeight="1">
      <c r="A836" s="333" t="s">
        <v>693</v>
      </c>
      <c r="B836" s="381" t="s">
        <v>438</v>
      </c>
      <c r="C836" s="333" t="s">
        <v>665</v>
      </c>
      <c r="D836" s="381" t="s">
        <v>400</v>
      </c>
      <c r="E836" s="381" t="s">
        <v>884</v>
      </c>
      <c r="F836" s="381" t="s">
        <v>602</v>
      </c>
      <c r="G836" s="381" t="s">
        <v>1583</v>
      </c>
      <c r="H836" s="100" t="s">
        <v>653</v>
      </c>
      <c r="I836" s="381" t="s">
        <v>340</v>
      </c>
      <c r="J836" s="382">
        <v>206389</v>
      </c>
      <c r="K836" s="382">
        <v>138655.01999999999</v>
      </c>
      <c r="L836" s="191" t="str">
        <f t="shared" si="592"/>
        <v>913014230203802005118012100004</v>
      </c>
      <c r="M836" s="192">
        <f t="array" ref="M836">IF(COUNT(SEARCH(Удалить_Роспись_КВСР,$B836)*SEARCH(Удалить_Роспись_ПБС,$C836)*SEARCH(Удалить_Роспись_КФСР, $D836)*SEARCH(Удалить_Роспись_КЦСР,$E836)*SEARCH(Удалить_Роспись_КВР,$F836)*SEARCH(Удалить_Роспись_ЭК,$H836)*SEARCH(Удалить_Роспись_КР,$I836))&gt;0,0,1)</f>
        <v>0</v>
      </c>
      <c r="N836" s="192">
        <v>0</v>
      </c>
      <c r="O836" s="192" t="str">
        <f t="shared" si="593"/>
        <v/>
      </c>
      <c r="P836" s="192" t="str">
        <f t="shared" si="634"/>
        <v/>
      </c>
      <c r="Q836" s="300" t="str">
        <f t="shared" si="594"/>
        <v/>
      </c>
      <c r="R836" s="300" t="str">
        <f t="shared" si="595"/>
        <v/>
      </c>
      <c r="S836" s="300" t="str">
        <f t="shared" si="596"/>
        <v/>
      </c>
      <c r="T836" s="192" t="str">
        <f t="shared" si="597"/>
        <v/>
      </c>
      <c r="U836" s="303" t="str">
        <f t="shared" si="598"/>
        <v/>
      </c>
      <c r="V836" s="300" t="str">
        <f t="shared" si="599"/>
        <v/>
      </c>
      <c r="W836" s="192" t="str">
        <f t="shared" si="600"/>
        <v/>
      </c>
      <c r="X836" s="303" t="str">
        <f t="shared" si="601"/>
        <v/>
      </c>
      <c r="Y836" s="300" t="str">
        <f t="shared" si="602"/>
        <v/>
      </c>
      <c r="Z836" s="300" t="str">
        <f t="shared" si="603"/>
        <v/>
      </c>
      <c r="AA836" s="303" t="str">
        <f t="shared" si="604"/>
        <v/>
      </c>
      <c r="AB836" s="300" t="str">
        <f t="shared" si="605"/>
        <v/>
      </c>
      <c r="AC836" s="300" t="str">
        <f t="shared" si="606"/>
        <v/>
      </c>
      <c r="AD836" s="300" t="str">
        <f t="shared" si="607"/>
        <v/>
      </c>
      <c r="AE836" s="192" t="str">
        <f t="shared" si="608"/>
        <v/>
      </c>
      <c r="AF836" s="192" t="str">
        <f t="shared" si="609"/>
        <v/>
      </c>
      <c r="AG836" s="192"/>
      <c r="AJ836" s="300" t="str">
        <f t="shared" si="610"/>
        <v/>
      </c>
      <c r="AK836" s="300" t="str">
        <f t="shared" si="611"/>
        <v/>
      </c>
      <c r="AL836" s="300" t="str">
        <f t="shared" si="612"/>
        <v/>
      </c>
      <c r="AM836" s="300" t="str">
        <f t="shared" si="613"/>
        <v/>
      </c>
      <c r="AN836" s="300" t="str">
        <f t="shared" si="614"/>
        <v/>
      </c>
      <c r="AO836" s="300" t="str">
        <f t="shared" si="615"/>
        <v/>
      </c>
      <c r="AP836" s="300" t="str">
        <f t="shared" si="616"/>
        <v/>
      </c>
      <c r="AQ836" s="300" t="str">
        <f t="shared" si="617"/>
        <v/>
      </c>
      <c r="AR836" s="306" t="str">
        <f t="shared" si="618"/>
        <v/>
      </c>
      <c r="AS836" s="300" t="str">
        <f t="shared" si="619"/>
        <v/>
      </c>
      <c r="AT836" s="300" t="str">
        <f t="shared" si="620"/>
        <v/>
      </c>
      <c r="AU836" s="192" t="str">
        <f t="shared" si="621"/>
        <v>рбс</v>
      </c>
      <c r="AV836" s="192" t="e">
        <f t="shared" si="622"/>
        <v>#N/A</v>
      </c>
      <c r="AW836" s="191">
        <f t="shared" si="623"/>
        <v>0</v>
      </c>
      <c r="AX836" s="191">
        <f t="shared" si="624"/>
        <v>0</v>
      </c>
      <c r="AY836" s="191">
        <f t="shared" si="625"/>
        <v>0</v>
      </c>
      <c r="AZ836" s="191">
        <f t="shared" si="626"/>
        <v>0</v>
      </c>
      <c r="BA836" s="193" t="e">
        <f t="shared" si="627"/>
        <v>#N/A</v>
      </c>
      <c r="BB836" s="193" t="e">
        <f t="shared" si="628"/>
        <v>#N/A</v>
      </c>
      <c r="BC836" s="193" t="e">
        <f t="shared" si="629"/>
        <v>#N/A</v>
      </c>
      <c r="BD836" s="191">
        <f t="shared" si="636"/>
        <v>0</v>
      </c>
      <c r="BE836" s="191" t="e">
        <f t="shared" si="630"/>
        <v>#N/A</v>
      </c>
      <c r="BF836" s="210" t="e">
        <f t="shared" si="631"/>
        <v>#N/A</v>
      </c>
      <c r="BG836" s="211" t="e">
        <f t="shared" si="632"/>
        <v>#N/A</v>
      </c>
      <c r="BH836" s="289"/>
      <c r="BI836" s="289"/>
      <c r="BJ836" s="228"/>
      <c r="BK836" s="228"/>
      <c r="BL836" s="233" t="str">
        <f t="shared" si="633"/>
        <v>02</v>
      </c>
    </row>
    <row r="837" spans="1:64" ht="12" hidden="1" customHeight="1">
      <c r="A837" s="333" t="s">
        <v>693</v>
      </c>
      <c r="B837" s="381" t="s">
        <v>438</v>
      </c>
      <c r="C837" s="333" t="s">
        <v>665</v>
      </c>
      <c r="D837" s="381" t="s">
        <v>400</v>
      </c>
      <c r="E837" s="381" t="s">
        <v>884</v>
      </c>
      <c r="F837" s="381" t="s">
        <v>585</v>
      </c>
      <c r="G837" s="381" t="s">
        <v>1583</v>
      </c>
      <c r="H837" s="100" t="s">
        <v>653</v>
      </c>
      <c r="I837" s="381" t="s">
        <v>340</v>
      </c>
      <c r="J837" s="382">
        <v>76040</v>
      </c>
      <c r="K837" s="382">
        <v>28212.1</v>
      </c>
      <c r="L837" s="191" t="str">
        <f t="shared" si="592"/>
        <v>913014230203802005118012200004</v>
      </c>
      <c r="M837" s="192">
        <f t="array" ref="M837">IF(COUNT(SEARCH(Удалить_Роспись_КВСР,$B837)*SEARCH(Удалить_Роспись_ПБС,$C837)*SEARCH(Удалить_Роспись_КФСР, $D837)*SEARCH(Удалить_Роспись_КЦСР,$E837)*SEARCH(Удалить_Роспись_КВР,$F837)*SEARCH(Удалить_Роспись_ЭК,$H837)*SEARCH(Удалить_Роспись_КР,$I837))&gt;0,0,1)</f>
        <v>0</v>
      </c>
      <c r="N837" s="192">
        <v>0</v>
      </c>
      <c r="O837" s="192" t="str">
        <f t="shared" si="593"/>
        <v/>
      </c>
      <c r="P837" s="192" t="str">
        <f t="shared" si="634"/>
        <v/>
      </c>
      <c r="Q837" s="300" t="str">
        <f t="shared" si="594"/>
        <v/>
      </c>
      <c r="R837" s="300" t="str">
        <f t="shared" si="595"/>
        <v/>
      </c>
      <c r="S837" s="300" t="str">
        <f t="shared" si="596"/>
        <v/>
      </c>
      <c r="T837" s="192" t="str">
        <f t="shared" si="597"/>
        <v/>
      </c>
      <c r="U837" s="303" t="str">
        <f t="shared" si="598"/>
        <v/>
      </c>
      <c r="V837" s="300" t="str">
        <f t="shared" si="599"/>
        <v/>
      </c>
      <c r="W837" s="192" t="str">
        <f t="shared" si="600"/>
        <v/>
      </c>
      <c r="X837" s="303" t="str">
        <f t="shared" si="601"/>
        <v/>
      </c>
      <c r="Y837" s="300" t="str">
        <f t="shared" si="602"/>
        <v/>
      </c>
      <c r="Z837" s="300" t="str">
        <f t="shared" si="603"/>
        <v/>
      </c>
      <c r="AA837" s="303" t="str">
        <f t="shared" si="604"/>
        <v/>
      </c>
      <c r="AB837" s="300" t="str">
        <f t="shared" si="605"/>
        <v/>
      </c>
      <c r="AC837" s="300" t="str">
        <f t="shared" si="606"/>
        <v/>
      </c>
      <c r="AD837" s="300" t="str">
        <f t="shared" si="607"/>
        <v/>
      </c>
      <c r="AE837" s="192" t="str">
        <f t="shared" si="608"/>
        <v/>
      </c>
      <c r="AF837" s="192" t="str">
        <f t="shared" si="609"/>
        <v/>
      </c>
      <c r="AG837" s="192"/>
      <c r="AJ837" s="300" t="str">
        <f t="shared" si="610"/>
        <v/>
      </c>
      <c r="AK837" s="300" t="str">
        <f t="shared" si="611"/>
        <v/>
      </c>
      <c r="AL837" s="300" t="str">
        <f t="shared" si="612"/>
        <v/>
      </c>
      <c r="AM837" s="300" t="str">
        <f t="shared" si="613"/>
        <v/>
      </c>
      <c r="AN837" s="300" t="str">
        <f t="shared" si="614"/>
        <v/>
      </c>
      <c r="AO837" s="300" t="str">
        <f t="shared" si="615"/>
        <v/>
      </c>
      <c r="AP837" s="300" t="str">
        <f t="shared" si="616"/>
        <v/>
      </c>
      <c r="AQ837" s="300" t="str">
        <f t="shared" si="617"/>
        <v/>
      </c>
      <c r="AR837" s="306" t="str">
        <f t="shared" si="618"/>
        <v/>
      </c>
      <c r="AS837" s="300" t="str">
        <f t="shared" si="619"/>
        <v/>
      </c>
      <c r="AT837" s="300" t="str">
        <f t="shared" si="620"/>
        <v/>
      </c>
      <c r="AU837" s="192" t="str">
        <f t="shared" si="621"/>
        <v>рбс</v>
      </c>
      <c r="AV837" s="192" t="e">
        <f t="shared" si="622"/>
        <v>#N/A</v>
      </c>
      <c r="AW837" s="191">
        <f t="shared" si="623"/>
        <v>0</v>
      </c>
      <c r="AX837" s="191">
        <f t="shared" si="624"/>
        <v>0</v>
      </c>
      <c r="AY837" s="191">
        <f t="shared" si="625"/>
        <v>0</v>
      </c>
      <c r="AZ837" s="191">
        <f t="shared" si="626"/>
        <v>0</v>
      </c>
      <c r="BA837" s="193" t="e">
        <f t="shared" si="627"/>
        <v>#N/A</v>
      </c>
      <c r="BB837" s="193" t="e">
        <f t="shared" si="628"/>
        <v>#N/A</v>
      </c>
      <c r="BC837" s="193" t="e">
        <f t="shared" si="629"/>
        <v>#N/A</v>
      </c>
      <c r="BD837" s="191">
        <f t="shared" si="636"/>
        <v>0</v>
      </c>
      <c r="BE837" s="191" t="e">
        <f t="shared" si="630"/>
        <v>#N/A</v>
      </c>
      <c r="BF837" s="210" t="e">
        <f t="shared" si="631"/>
        <v>#N/A</v>
      </c>
      <c r="BG837" s="211" t="e">
        <f t="shared" si="632"/>
        <v>#N/A</v>
      </c>
      <c r="BH837" s="289"/>
      <c r="BI837" s="289"/>
      <c r="BJ837" s="228"/>
      <c r="BK837" s="228"/>
      <c r="BL837" s="233" t="str">
        <f t="shared" si="633"/>
        <v>02</v>
      </c>
    </row>
    <row r="838" spans="1:64" ht="12" hidden="1" customHeight="1">
      <c r="A838" s="333" t="s">
        <v>693</v>
      </c>
      <c r="B838" s="381" t="s">
        <v>438</v>
      </c>
      <c r="C838" s="333" t="s">
        <v>665</v>
      </c>
      <c r="D838" s="381" t="s">
        <v>400</v>
      </c>
      <c r="E838" s="381" t="s">
        <v>884</v>
      </c>
      <c r="F838" s="381" t="s">
        <v>873</v>
      </c>
      <c r="G838" s="381" t="s">
        <v>1583</v>
      </c>
      <c r="H838" s="100" t="s">
        <v>653</v>
      </c>
      <c r="I838" s="381" t="s">
        <v>340</v>
      </c>
      <c r="J838" s="382">
        <v>62330</v>
      </c>
      <c r="K838" s="382">
        <v>45833.82</v>
      </c>
      <c r="L838" s="191" t="str">
        <f t="shared" si="592"/>
        <v>913014230203802005118012900004</v>
      </c>
      <c r="M838" s="192">
        <f t="array" ref="M838">IF(COUNT(SEARCH(Удалить_Роспись_КВСР,$B838)*SEARCH(Удалить_Роспись_ПБС,$C838)*SEARCH(Удалить_Роспись_КФСР, $D838)*SEARCH(Удалить_Роспись_КЦСР,$E838)*SEARCH(Удалить_Роспись_КВР,$F838)*SEARCH(Удалить_Роспись_ЭК,$H838)*SEARCH(Удалить_Роспись_КР,$I838))&gt;0,0,1)</f>
        <v>0</v>
      </c>
      <c r="N838" s="192">
        <v>0</v>
      </c>
      <c r="O838" s="192" t="str">
        <f t="shared" si="593"/>
        <v/>
      </c>
      <c r="P838" s="192" t="str">
        <f t="shared" si="634"/>
        <v/>
      </c>
      <c r="Q838" s="300" t="str">
        <f t="shared" si="594"/>
        <v/>
      </c>
      <c r="R838" s="300" t="str">
        <f t="shared" si="595"/>
        <v/>
      </c>
      <c r="S838" s="300" t="str">
        <f t="shared" si="596"/>
        <v/>
      </c>
      <c r="T838" s="192" t="str">
        <f t="shared" si="597"/>
        <v/>
      </c>
      <c r="U838" s="303" t="str">
        <f t="shared" si="598"/>
        <v/>
      </c>
      <c r="V838" s="300" t="str">
        <f t="shared" si="599"/>
        <v/>
      </c>
      <c r="W838" s="192" t="str">
        <f t="shared" si="600"/>
        <v/>
      </c>
      <c r="X838" s="303" t="str">
        <f t="shared" si="601"/>
        <v/>
      </c>
      <c r="Y838" s="300" t="str">
        <f t="shared" si="602"/>
        <v/>
      </c>
      <c r="Z838" s="300" t="str">
        <f t="shared" si="603"/>
        <v/>
      </c>
      <c r="AA838" s="303" t="str">
        <f t="shared" si="604"/>
        <v/>
      </c>
      <c r="AB838" s="300" t="str">
        <f t="shared" si="605"/>
        <v/>
      </c>
      <c r="AC838" s="300" t="str">
        <f t="shared" si="606"/>
        <v/>
      </c>
      <c r="AD838" s="300" t="str">
        <f t="shared" si="607"/>
        <v/>
      </c>
      <c r="AE838" s="192" t="str">
        <f t="shared" si="608"/>
        <v/>
      </c>
      <c r="AF838" s="192" t="str">
        <f t="shared" si="609"/>
        <v/>
      </c>
      <c r="AG838" s="192"/>
      <c r="AJ838" s="300" t="str">
        <f t="shared" si="610"/>
        <v/>
      </c>
      <c r="AK838" s="300" t="str">
        <f t="shared" si="611"/>
        <v/>
      </c>
      <c r="AL838" s="300" t="str">
        <f t="shared" si="612"/>
        <v/>
      </c>
      <c r="AM838" s="300" t="str">
        <f t="shared" si="613"/>
        <v/>
      </c>
      <c r="AN838" s="300" t="str">
        <f t="shared" si="614"/>
        <v/>
      </c>
      <c r="AO838" s="300" t="str">
        <f t="shared" si="615"/>
        <v/>
      </c>
      <c r="AP838" s="300" t="str">
        <f t="shared" si="616"/>
        <v/>
      </c>
      <c r="AQ838" s="300" t="str">
        <f t="shared" si="617"/>
        <v/>
      </c>
      <c r="AR838" s="306" t="str">
        <f t="shared" si="618"/>
        <v/>
      </c>
      <c r="AS838" s="300" t="str">
        <f t="shared" si="619"/>
        <v/>
      </c>
      <c r="AT838" s="300" t="str">
        <f t="shared" si="620"/>
        <v/>
      </c>
      <c r="AU838" s="192" t="str">
        <f t="shared" si="621"/>
        <v>рбс</v>
      </c>
      <c r="AV838" s="192" t="e">
        <f t="shared" si="622"/>
        <v>#N/A</v>
      </c>
      <c r="AW838" s="191">
        <f t="shared" si="623"/>
        <v>0</v>
      </c>
      <c r="AX838" s="191">
        <f t="shared" si="624"/>
        <v>0</v>
      </c>
      <c r="AY838" s="191">
        <f t="shared" si="625"/>
        <v>0</v>
      </c>
      <c r="AZ838" s="191">
        <f t="shared" si="626"/>
        <v>0</v>
      </c>
      <c r="BA838" s="193" t="e">
        <f t="shared" si="627"/>
        <v>#N/A</v>
      </c>
      <c r="BB838" s="193" t="e">
        <f t="shared" si="628"/>
        <v>#N/A</v>
      </c>
      <c r="BC838" s="193" t="e">
        <f t="shared" si="629"/>
        <v>#N/A</v>
      </c>
      <c r="BD838" s="191">
        <f t="shared" si="636"/>
        <v>0</v>
      </c>
      <c r="BE838" s="191" t="e">
        <f t="shared" si="630"/>
        <v>#N/A</v>
      </c>
      <c r="BF838" s="210" t="e">
        <f t="shared" si="631"/>
        <v>#N/A</v>
      </c>
      <c r="BG838" s="211" t="e">
        <f t="shared" si="632"/>
        <v>#N/A</v>
      </c>
      <c r="BH838" s="289"/>
      <c r="BI838" s="289"/>
      <c r="BJ838" s="228"/>
      <c r="BK838" s="228"/>
      <c r="BL838" s="233" t="str">
        <f t="shared" si="633"/>
        <v>02</v>
      </c>
    </row>
    <row r="839" spans="1:64" ht="12" hidden="1" customHeight="1">
      <c r="A839" s="333" t="s">
        <v>693</v>
      </c>
      <c r="B839" s="381" t="s">
        <v>438</v>
      </c>
      <c r="C839" s="333" t="s">
        <v>665</v>
      </c>
      <c r="D839" s="381" t="s">
        <v>400</v>
      </c>
      <c r="E839" s="381" t="s">
        <v>884</v>
      </c>
      <c r="F839" s="381" t="s">
        <v>586</v>
      </c>
      <c r="G839" s="381" t="s">
        <v>1583</v>
      </c>
      <c r="H839" s="100" t="s">
        <v>653</v>
      </c>
      <c r="I839" s="381" t="s">
        <v>340</v>
      </c>
      <c r="J839" s="382">
        <v>32645.94</v>
      </c>
      <c r="K839" s="382">
        <v>30238.5</v>
      </c>
      <c r="L839" s="191" t="str">
        <f t="shared" si="592"/>
        <v>913014230203802005118024400004</v>
      </c>
      <c r="M839" s="192">
        <f t="array" ref="M839">IF(COUNT(SEARCH(Удалить_Роспись_КВСР,$B839)*SEARCH(Удалить_Роспись_ПБС,$C839)*SEARCH(Удалить_Роспись_КФСР, $D839)*SEARCH(Удалить_Роспись_КЦСР,$E839)*SEARCH(Удалить_Роспись_КВР,$F839)*SEARCH(Удалить_Роспись_ЭК,$H839)*SEARCH(Удалить_Роспись_КР,$I839))&gt;0,0,1)</f>
        <v>0</v>
      </c>
      <c r="N839" s="192">
        <v>0</v>
      </c>
      <c r="O839" s="192" t="str">
        <f t="shared" si="593"/>
        <v/>
      </c>
      <c r="P839" s="192" t="str">
        <f t="shared" si="634"/>
        <v/>
      </c>
      <c r="Q839" s="300" t="str">
        <f t="shared" si="594"/>
        <v/>
      </c>
      <c r="R839" s="300" t="str">
        <f t="shared" si="595"/>
        <v/>
      </c>
      <c r="S839" s="300" t="str">
        <f t="shared" si="596"/>
        <v/>
      </c>
      <c r="T839" s="192" t="str">
        <f t="shared" si="597"/>
        <v/>
      </c>
      <c r="U839" s="303" t="str">
        <f t="shared" si="598"/>
        <v/>
      </c>
      <c r="V839" s="300" t="str">
        <f t="shared" si="599"/>
        <v/>
      </c>
      <c r="W839" s="192" t="str">
        <f t="shared" si="600"/>
        <v/>
      </c>
      <c r="X839" s="303" t="str">
        <f t="shared" si="601"/>
        <v/>
      </c>
      <c r="Y839" s="300" t="str">
        <f t="shared" si="602"/>
        <v/>
      </c>
      <c r="Z839" s="300" t="str">
        <f t="shared" si="603"/>
        <v/>
      </c>
      <c r="AA839" s="303" t="str">
        <f t="shared" si="604"/>
        <v/>
      </c>
      <c r="AB839" s="300" t="str">
        <f t="shared" si="605"/>
        <v/>
      </c>
      <c r="AC839" s="300" t="str">
        <f t="shared" si="606"/>
        <v/>
      </c>
      <c r="AD839" s="300" t="str">
        <f t="shared" si="607"/>
        <v/>
      </c>
      <c r="AE839" s="192" t="str">
        <f t="shared" si="608"/>
        <v/>
      </c>
      <c r="AF839" s="192" t="str">
        <f t="shared" si="609"/>
        <v/>
      </c>
      <c r="AG839" s="192"/>
      <c r="AJ839" s="300" t="str">
        <f t="shared" si="610"/>
        <v/>
      </c>
      <c r="AK839" s="300" t="str">
        <f t="shared" si="611"/>
        <v/>
      </c>
      <c r="AL839" s="300" t="str">
        <f t="shared" si="612"/>
        <v/>
      </c>
      <c r="AM839" s="300" t="str">
        <f t="shared" si="613"/>
        <v/>
      </c>
      <c r="AN839" s="300" t="str">
        <f t="shared" si="614"/>
        <v/>
      </c>
      <c r="AO839" s="300" t="str">
        <f t="shared" si="615"/>
        <v/>
      </c>
      <c r="AP839" s="300" t="str">
        <f t="shared" si="616"/>
        <v/>
      </c>
      <c r="AQ839" s="300" t="str">
        <f t="shared" si="617"/>
        <v/>
      </c>
      <c r="AR839" s="306" t="str">
        <f t="shared" si="618"/>
        <v/>
      </c>
      <c r="AS839" s="300" t="str">
        <f t="shared" si="619"/>
        <v/>
      </c>
      <c r="AT839" s="300" t="str">
        <f t="shared" si="620"/>
        <v/>
      </c>
      <c r="AU839" s="192" t="str">
        <f t="shared" si="621"/>
        <v>рбс</v>
      </c>
      <c r="AV839" s="192" t="e">
        <f t="shared" si="622"/>
        <v>#N/A</v>
      </c>
      <c r="AW839" s="191">
        <f t="shared" si="623"/>
        <v>0</v>
      </c>
      <c r="AX839" s="191">
        <f t="shared" si="624"/>
        <v>0</v>
      </c>
      <c r="AY839" s="191">
        <f t="shared" si="625"/>
        <v>0</v>
      </c>
      <c r="AZ839" s="191">
        <f t="shared" si="626"/>
        <v>0</v>
      </c>
      <c r="BA839" s="193" t="e">
        <f t="shared" si="627"/>
        <v>#N/A</v>
      </c>
      <c r="BB839" s="193" t="e">
        <f t="shared" si="628"/>
        <v>#N/A</v>
      </c>
      <c r="BC839" s="193" t="e">
        <f t="shared" si="629"/>
        <v>#N/A</v>
      </c>
      <c r="BD839" s="191">
        <f t="shared" si="636"/>
        <v>0</v>
      </c>
      <c r="BE839" s="191" t="e">
        <f t="shared" si="630"/>
        <v>#N/A</v>
      </c>
      <c r="BF839" s="210" t="e">
        <f t="shared" si="631"/>
        <v>#N/A</v>
      </c>
      <c r="BG839" s="211" t="e">
        <f t="shared" si="632"/>
        <v>#N/A</v>
      </c>
      <c r="BH839" s="289"/>
      <c r="BI839" s="289"/>
      <c r="BJ839" s="228"/>
      <c r="BK839" s="228"/>
      <c r="BL839" s="233" t="str">
        <f t="shared" si="633"/>
        <v>02</v>
      </c>
    </row>
    <row r="840" spans="1:64" ht="12" hidden="1" customHeight="1">
      <c r="A840" s="333" t="s">
        <v>693</v>
      </c>
      <c r="B840" s="381" t="s">
        <v>438</v>
      </c>
      <c r="C840" s="333" t="s">
        <v>665</v>
      </c>
      <c r="D840" s="381" t="s">
        <v>400</v>
      </c>
      <c r="E840" s="381" t="s">
        <v>884</v>
      </c>
      <c r="F840" s="381" t="s">
        <v>617</v>
      </c>
      <c r="G840" s="381" t="s">
        <v>1583</v>
      </c>
      <c r="H840" s="100" t="s">
        <v>653</v>
      </c>
      <c r="I840" s="381" t="s">
        <v>340</v>
      </c>
      <c r="J840" s="382">
        <v>74814.06</v>
      </c>
      <c r="K840" s="382">
        <v>74814.06</v>
      </c>
      <c r="L840" s="191" t="str">
        <f t="shared" si="592"/>
        <v>913014230203802005118032100004</v>
      </c>
      <c r="M840" s="192">
        <f t="array" ref="M840">IF(COUNT(SEARCH(Удалить_Роспись_КВСР,$B840)*SEARCH(Удалить_Роспись_ПБС,$C840)*SEARCH(Удалить_Роспись_КФСР, $D840)*SEARCH(Удалить_Роспись_КЦСР,$E840)*SEARCH(Удалить_Роспись_КВР,$F840)*SEARCH(Удалить_Роспись_ЭК,$H840)*SEARCH(Удалить_Роспись_КР,$I840))&gt;0,0,1)</f>
        <v>0</v>
      </c>
      <c r="N840" s="192">
        <v>0</v>
      </c>
      <c r="O840" s="192" t="str">
        <f t="shared" si="593"/>
        <v/>
      </c>
      <c r="P840" s="192" t="str">
        <f t="shared" si="634"/>
        <v/>
      </c>
      <c r="Q840" s="300" t="str">
        <f t="shared" si="594"/>
        <v/>
      </c>
      <c r="R840" s="300" t="str">
        <f t="shared" si="595"/>
        <v/>
      </c>
      <c r="S840" s="300" t="str">
        <f t="shared" si="596"/>
        <v/>
      </c>
      <c r="T840" s="192" t="str">
        <f t="shared" si="597"/>
        <v/>
      </c>
      <c r="U840" s="303" t="str">
        <f t="shared" si="598"/>
        <v/>
      </c>
      <c r="V840" s="300" t="str">
        <f t="shared" si="599"/>
        <v/>
      </c>
      <c r="W840" s="192" t="str">
        <f t="shared" si="600"/>
        <v/>
      </c>
      <c r="X840" s="303" t="str">
        <f t="shared" si="601"/>
        <v/>
      </c>
      <c r="Y840" s="300" t="str">
        <f t="shared" si="602"/>
        <v/>
      </c>
      <c r="Z840" s="300" t="str">
        <f t="shared" si="603"/>
        <v/>
      </c>
      <c r="AA840" s="303" t="str">
        <f t="shared" si="604"/>
        <v/>
      </c>
      <c r="AB840" s="300" t="str">
        <f t="shared" si="605"/>
        <v/>
      </c>
      <c r="AC840" s="300" t="str">
        <f t="shared" si="606"/>
        <v/>
      </c>
      <c r="AD840" s="300" t="str">
        <f t="shared" si="607"/>
        <v/>
      </c>
      <c r="AE840" s="192" t="str">
        <f t="shared" si="608"/>
        <v/>
      </c>
      <c r="AF840" s="192" t="str">
        <f t="shared" si="609"/>
        <v/>
      </c>
      <c r="AG840" s="192"/>
      <c r="AJ840" s="300" t="str">
        <f t="shared" si="610"/>
        <v/>
      </c>
      <c r="AK840" s="300" t="str">
        <f t="shared" si="611"/>
        <v/>
      </c>
      <c r="AL840" s="300" t="str">
        <f t="shared" si="612"/>
        <v/>
      </c>
      <c r="AM840" s="300" t="str">
        <f t="shared" si="613"/>
        <v/>
      </c>
      <c r="AN840" s="300" t="str">
        <f t="shared" si="614"/>
        <v/>
      </c>
      <c r="AO840" s="300" t="str">
        <f t="shared" si="615"/>
        <v/>
      </c>
      <c r="AP840" s="300" t="str">
        <f t="shared" si="616"/>
        <v/>
      </c>
      <c r="AQ840" s="300" t="str">
        <f t="shared" si="617"/>
        <v/>
      </c>
      <c r="AR840" s="306" t="str">
        <f t="shared" si="618"/>
        <v/>
      </c>
      <c r="AS840" s="300" t="str">
        <f t="shared" si="619"/>
        <v/>
      </c>
      <c r="AT840" s="300" t="str">
        <f t="shared" si="620"/>
        <v/>
      </c>
      <c r="AU840" s="192" t="str">
        <f t="shared" si="621"/>
        <v>рбс</v>
      </c>
      <c r="AV840" s="192" t="e">
        <f t="shared" si="622"/>
        <v>#N/A</v>
      </c>
      <c r="AW840" s="191">
        <f t="shared" si="623"/>
        <v>0</v>
      </c>
      <c r="AX840" s="191">
        <f t="shared" si="624"/>
        <v>0</v>
      </c>
      <c r="AY840" s="191">
        <f t="shared" si="625"/>
        <v>0</v>
      </c>
      <c r="AZ840" s="191">
        <f t="shared" si="626"/>
        <v>0</v>
      </c>
      <c r="BA840" s="193" t="e">
        <f t="shared" si="627"/>
        <v>#N/A</v>
      </c>
      <c r="BB840" s="193" t="e">
        <f t="shared" si="628"/>
        <v>#N/A</v>
      </c>
      <c r="BC840" s="193" t="e">
        <f t="shared" si="629"/>
        <v>#N/A</v>
      </c>
      <c r="BD840" s="191">
        <f t="shared" si="636"/>
        <v>0</v>
      </c>
      <c r="BE840" s="191" t="e">
        <f t="shared" si="630"/>
        <v>#N/A</v>
      </c>
      <c r="BF840" s="210" t="e">
        <f t="shared" si="631"/>
        <v>#N/A</v>
      </c>
      <c r="BG840" s="211" t="e">
        <f t="shared" si="632"/>
        <v>#N/A</v>
      </c>
      <c r="BH840" s="289"/>
      <c r="BI840" s="289"/>
      <c r="BJ840" s="228"/>
      <c r="BK840" s="228"/>
      <c r="BL840" s="233" t="str">
        <f t="shared" si="633"/>
        <v>02</v>
      </c>
    </row>
    <row r="841" spans="1:64" ht="12" customHeight="1">
      <c r="A841" s="333" t="s">
        <v>693</v>
      </c>
      <c r="B841" s="381" t="s">
        <v>438</v>
      </c>
      <c r="C841" s="333" t="s">
        <v>665</v>
      </c>
      <c r="D841" s="381" t="s">
        <v>421</v>
      </c>
      <c r="E841" s="381" t="s">
        <v>1155</v>
      </c>
      <c r="F841" s="381" t="s">
        <v>586</v>
      </c>
      <c r="G841" s="381" t="s">
        <v>397</v>
      </c>
      <c r="H841" s="100" t="s">
        <v>653</v>
      </c>
      <c r="I841" s="381" t="s">
        <v>505</v>
      </c>
      <c r="J841" s="382">
        <v>15000</v>
      </c>
      <c r="K841" s="382">
        <v>0</v>
      </c>
      <c r="L841" s="191" t="str">
        <f t="shared" si="592"/>
        <v>913014230309372008002024434001</v>
      </c>
      <c r="M841" s="192">
        <f t="array" ref="M841">IF(COUNT(SEARCH(Удалить_Роспись_КВСР,$B841)*SEARCH(Удалить_Роспись_ПБС,$C841)*SEARCH(Удалить_Роспись_КФСР, $D841)*SEARCH(Удалить_Роспись_КЦСР,$E841)*SEARCH(Удалить_Роспись_КВР,$F841)*SEARCH(Удалить_Роспись_ЭК,$H841)*SEARCH(Удалить_Роспись_КР,$I841))&gt;0,0,1)</f>
        <v>1</v>
      </c>
      <c r="N841" s="192">
        <f>IF(COUNT(SEARCH(Удалить_Индекс_КВСР,$B841)*SEARCH(Удалить_Индекс_ПБС,$C841)*SEARCH(Удалить_Индекс_КФСР,$D841)*SEARCH(Удалить_Индекс_КЦСР,$E841)*SEARCH(Удалить_Индекс_КВР,$F841)*SEARCH(Удалить_Индекс_ЭК,$H841)*SEARCH(Удалить_Индекс_КР,$I841))&gt;0,0,1)</f>
        <v>1</v>
      </c>
      <c r="O841" s="192" t="str">
        <f t="shared" si="593"/>
        <v/>
      </c>
      <c r="P841" s="192" t="str">
        <f t="shared" si="634"/>
        <v/>
      </c>
      <c r="Q841" s="300" t="str">
        <f t="shared" si="594"/>
        <v/>
      </c>
      <c r="R841" s="300" t="str">
        <f t="shared" si="595"/>
        <v/>
      </c>
      <c r="S841" s="300" t="str">
        <f t="shared" si="596"/>
        <v/>
      </c>
      <c r="T841" s="192" t="str">
        <f t="shared" si="597"/>
        <v/>
      </c>
      <c r="U841" s="303" t="str">
        <f t="shared" si="598"/>
        <v/>
      </c>
      <c r="V841" s="300" t="str">
        <f t="shared" si="599"/>
        <v/>
      </c>
      <c r="W841" s="192" t="str">
        <f t="shared" si="600"/>
        <v/>
      </c>
      <c r="X841" s="303" t="str">
        <f t="shared" si="601"/>
        <v/>
      </c>
      <c r="Y841" s="300" t="str">
        <f t="shared" si="602"/>
        <v/>
      </c>
      <c r="Z841" s="300" t="str">
        <f t="shared" si="603"/>
        <v/>
      </c>
      <c r="AA841" s="303" t="str">
        <f t="shared" si="604"/>
        <v/>
      </c>
      <c r="AB841" s="300" t="str">
        <f t="shared" si="605"/>
        <v/>
      </c>
      <c r="AC841" s="300" t="str">
        <f t="shared" si="606"/>
        <v/>
      </c>
      <c r="AD841" s="300" t="str">
        <f t="shared" si="607"/>
        <v/>
      </c>
      <c r="AE841" s="192" t="str">
        <f t="shared" si="608"/>
        <v/>
      </c>
      <c r="AF841" s="192" t="str">
        <f t="shared" si="609"/>
        <v/>
      </c>
      <c r="AG841" s="192"/>
      <c r="AJ841" s="300" t="str">
        <f t="shared" si="610"/>
        <v/>
      </c>
      <c r="AK841" s="300" t="str">
        <f t="shared" si="611"/>
        <v/>
      </c>
      <c r="AL841" s="300" t="str">
        <f t="shared" si="612"/>
        <v/>
      </c>
      <c r="AM841" s="300" t="str">
        <f t="shared" si="613"/>
        <v/>
      </c>
      <c r="AN841" s="300" t="str">
        <f t="shared" si="614"/>
        <v/>
      </c>
      <c r="AO841" s="300" t="str">
        <f t="shared" si="615"/>
        <v/>
      </c>
      <c r="AP841" s="300" t="str">
        <f t="shared" si="616"/>
        <v/>
      </c>
      <c r="AQ841" s="300" t="str">
        <f t="shared" si="617"/>
        <v/>
      </c>
      <c r="AR841" s="306" t="str">
        <f t="shared" si="618"/>
        <v/>
      </c>
      <c r="AS841" s="300" t="str">
        <f t="shared" si="619"/>
        <v/>
      </c>
      <c r="AT841" s="300" t="str">
        <f t="shared" si="620"/>
        <v/>
      </c>
      <c r="AU841" s="192" t="str">
        <f t="shared" si="621"/>
        <v>рбс</v>
      </c>
      <c r="AV841" s="192" t="str">
        <f t="shared" si="622"/>
        <v>рбс91301423общпро</v>
      </c>
      <c r="AW841" s="191">
        <f t="shared" si="623"/>
        <v>15000</v>
      </c>
      <c r="AX841" s="191">
        <f t="shared" si="624"/>
        <v>0</v>
      </c>
      <c r="AY841" s="191">
        <f t="shared" si="625"/>
        <v>15000</v>
      </c>
      <c r="AZ841" s="191">
        <f t="shared" si="626"/>
        <v>0</v>
      </c>
      <c r="BA841" s="193">
        <f t="shared" si="627"/>
        <v>1</v>
      </c>
      <c r="BB841" s="193">
        <f t="shared" si="628"/>
        <v>1</v>
      </c>
      <c r="BC841" s="193">
        <f t="shared" si="629"/>
        <v>1</v>
      </c>
      <c r="BD841" s="191">
        <f t="shared" si="636"/>
        <v>15000</v>
      </c>
      <c r="BE841" s="191">
        <f t="shared" si="630"/>
        <v>0</v>
      </c>
      <c r="BF841" s="210">
        <f t="shared" si="631"/>
        <v>15000</v>
      </c>
      <c r="BG841" s="211">
        <f t="shared" si="632"/>
        <v>15000</v>
      </c>
      <c r="BH841" s="289"/>
      <c r="BI841" s="289"/>
      <c r="BJ841" s="228"/>
      <c r="BK841" s="228"/>
      <c r="BL841" s="233" t="str">
        <f t="shared" si="633"/>
        <v>03</v>
      </c>
    </row>
    <row r="842" spans="1:64" ht="12" hidden="1" customHeight="1">
      <c r="A842" s="333" t="s">
        <v>693</v>
      </c>
      <c r="B842" s="381" t="s">
        <v>438</v>
      </c>
      <c r="C842" s="333" t="s">
        <v>665</v>
      </c>
      <c r="D842" s="381" t="s">
        <v>401</v>
      </c>
      <c r="E842" s="381" t="s">
        <v>1156</v>
      </c>
      <c r="F842" s="381" t="s">
        <v>586</v>
      </c>
      <c r="G842" s="381" t="s">
        <v>389</v>
      </c>
      <c r="H842" s="100" t="s">
        <v>653</v>
      </c>
      <c r="I842" s="381" t="s">
        <v>339</v>
      </c>
      <c r="J842" s="382">
        <v>20634</v>
      </c>
      <c r="K842" s="382">
        <v>0</v>
      </c>
      <c r="L842" s="191" t="str">
        <f t="shared" si="592"/>
        <v>913014230310372007412024422610</v>
      </c>
      <c r="M842" s="192">
        <f t="array" ref="M842">IF(COUNT(SEARCH(Удалить_Роспись_КВСР,$B842)*SEARCH(Удалить_Роспись_ПБС,$C842)*SEARCH(Удалить_Роспись_КФСР, $D842)*SEARCH(Удалить_Роспись_КЦСР,$E842)*SEARCH(Удалить_Роспись_КВР,$F842)*SEARCH(Удалить_Роспись_ЭК,$H842)*SEARCH(Удалить_Роспись_КР,$I842))&gt;0,0,1)</f>
        <v>0</v>
      </c>
      <c r="N842" s="192">
        <v>0</v>
      </c>
      <c r="O842" s="192" t="str">
        <f t="shared" si="593"/>
        <v/>
      </c>
      <c r="P842" s="192" t="str">
        <f t="shared" si="634"/>
        <v/>
      </c>
      <c r="Q842" s="300" t="str">
        <f t="shared" si="594"/>
        <v/>
      </c>
      <c r="R842" s="300" t="str">
        <f t="shared" si="595"/>
        <v/>
      </c>
      <c r="S842" s="300" t="str">
        <f t="shared" si="596"/>
        <v/>
      </c>
      <c r="T842" s="192" t="str">
        <f t="shared" si="597"/>
        <v/>
      </c>
      <c r="U842" s="303" t="str">
        <f t="shared" si="598"/>
        <v/>
      </c>
      <c r="V842" s="300" t="str">
        <f t="shared" si="599"/>
        <v/>
      </c>
      <c r="W842" s="192" t="str">
        <f t="shared" si="600"/>
        <v/>
      </c>
      <c r="X842" s="303" t="str">
        <f t="shared" si="601"/>
        <v/>
      </c>
      <c r="Y842" s="300" t="str">
        <f t="shared" si="602"/>
        <v/>
      </c>
      <c r="Z842" s="300" t="str">
        <f t="shared" si="603"/>
        <v/>
      </c>
      <c r="AA842" s="303" t="str">
        <f t="shared" si="604"/>
        <v/>
      </c>
      <c r="AB842" s="300" t="str">
        <f t="shared" si="605"/>
        <v/>
      </c>
      <c r="AC842" s="300" t="str">
        <f t="shared" si="606"/>
        <v/>
      </c>
      <c r="AD842" s="300" t="str">
        <f t="shared" si="607"/>
        <v/>
      </c>
      <c r="AE842" s="192" t="str">
        <f t="shared" si="608"/>
        <v/>
      </c>
      <c r="AF842" s="192" t="str">
        <f t="shared" si="609"/>
        <v/>
      </c>
      <c r="AG842" s="192"/>
      <c r="AJ842" s="300" t="str">
        <f t="shared" si="610"/>
        <v/>
      </c>
      <c r="AK842" s="300" t="str">
        <f t="shared" si="611"/>
        <v/>
      </c>
      <c r="AL842" s="300" t="str">
        <f t="shared" si="612"/>
        <v/>
      </c>
      <c r="AM842" s="300" t="str">
        <f t="shared" si="613"/>
        <v/>
      </c>
      <c r="AN842" s="300" t="str">
        <f t="shared" si="614"/>
        <v/>
      </c>
      <c r="AO842" s="300" t="str">
        <f t="shared" si="615"/>
        <v/>
      </c>
      <c r="AP842" s="300" t="str">
        <f t="shared" si="616"/>
        <v/>
      </c>
      <c r="AQ842" s="300" t="str">
        <f t="shared" si="617"/>
        <v/>
      </c>
      <c r="AR842" s="306" t="str">
        <f t="shared" si="618"/>
        <v/>
      </c>
      <c r="AS842" s="300" t="str">
        <f t="shared" si="619"/>
        <v/>
      </c>
      <c r="AT842" s="300" t="str">
        <f t="shared" si="620"/>
        <v/>
      </c>
      <c r="AU842" s="192" t="str">
        <f t="shared" si="621"/>
        <v>рбс</v>
      </c>
      <c r="AV842" s="192" t="str">
        <f t="shared" si="622"/>
        <v>рбс91301423общпро</v>
      </c>
      <c r="AW842" s="191">
        <f t="shared" si="623"/>
        <v>0</v>
      </c>
      <c r="AX842" s="191">
        <f t="shared" si="624"/>
        <v>0</v>
      </c>
      <c r="AY842" s="191">
        <f t="shared" si="625"/>
        <v>0</v>
      </c>
      <c r="AZ842" s="191">
        <f t="shared" si="626"/>
        <v>0</v>
      </c>
      <c r="BA842" s="193">
        <f t="shared" si="627"/>
        <v>1</v>
      </c>
      <c r="BB842" s="193">
        <f t="shared" si="628"/>
        <v>1</v>
      </c>
      <c r="BC842" s="193">
        <f t="shared" si="629"/>
        <v>1</v>
      </c>
      <c r="BD842" s="191">
        <f t="shared" si="636"/>
        <v>0</v>
      </c>
      <c r="BE842" s="191">
        <f t="shared" si="630"/>
        <v>0</v>
      </c>
      <c r="BF842" s="210">
        <f t="shared" si="631"/>
        <v>0</v>
      </c>
      <c r="BG842" s="211">
        <f t="shared" si="632"/>
        <v>0</v>
      </c>
      <c r="BH842" s="289"/>
      <c r="BI842" s="289"/>
      <c r="BJ842" s="228"/>
      <c r="BK842" s="228"/>
      <c r="BL842" s="233" t="str">
        <f t="shared" si="633"/>
        <v>03</v>
      </c>
    </row>
    <row r="843" spans="1:64" ht="12" hidden="1" customHeight="1">
      <c r="A843" s="333" t="s">
        <v>693</v>
      </c>
      <c r="B843" s="381" t="s">
        <v>438</v>
      </c>
      <c r="C843" s="333" t="s">
        <v>665</v>
      </c>
      <c r="D843" s="381" t="s">
        <v>401</v>
      </c>
      <c r="E843" s="381" t="s">
        <v>1156</v>
      </c>
      <c r="F843" s="381" t="s">
        <v>586</v>
      </c>
      <c r="G843" s="381" t="s">
        <v>407</v>
      </c>
      <c r="H843" s="100" t="s">
        <v>653</v>
      </c>
      <c r="I843" s="381" t="s">
        <v>339</v>
      </c>
      <c r="J843" s="382">
        <v>125000</v>
      </c>
      <c r="K843" s="382">
        <v>0</v>
      </c>
      <c r="L843" s="191" t="str">
        <f t="shared" si="592"/>
        <v>913014230310372007412024431010</v>
      </c>
      <c r="M843" s="192">
        <f t="array" ref="M843">IF(COUNT(SEARCH(Удалить_Роспись_КВСР,$B843)*SEARCH(Удалить_Роспись_ПБС,$C843)*SEARCH(Удалить_Роспись_КФСР, $D843)*SEARCH(Удалить_Роспись_КЦСР,$E843)*SEARCH(Удалить_Роспись_КВР,$F843)*SEARCH(Удалить_Роспись_ЭК,$H843)*SEARCH(Удалить_Роспись_КР,$I843))&gt;0,0,1)</f>
        <v>0</v>
      </c>
      <c r="N843" s="192">
        <v>0</v>
      </c>
      <c r="O843" s="192" t="str">
        <f t="shared" si="593"/>
        <v/>
      </c>
      <c r="P843" s="192" t="str">
        <f t="shared" si="634"/>
        <v/>
      </c>
      <c r="Q843" s="300" t="str">
        <f t="shared" si="594"/>
        <v/>
      </c>
      <c r="R843" s="300" t="str">
        <f t="shared" si="595"/>
        <v/>
      </c>
      <c r="S843" s="300" t="str">
        <f t="shared" si="596"/>
        <v/>
      </c>
      <c r="T843" s="192" t="str">
        <f t="shared" si="597"/>
        <v/>
      </c>
      <c r="U843" s="303" t="str">
        <f t="shared" si="598"/>
        <v/>
      </c>
      <c r="V843" s="300" t="str">
        <f t="shared" si="599"/>
        <v/>
      </c>
      <c r="W843" s="192" t="str">
        <f t="shared" si="600"/>
        <v/>
      </c>
      <c r="X843" s="303" t="str">
        <f t="shared" si="601"/>
        <v/>
      </c>
      <c r="Y843" s="300" t="str">
        <f t="shared" si="602"/>
        <v/>
      </c>
      <c r="Z843" s="300" t="str">
        <f t="shared" si="603"/>
        <v/>
      </c>
      <c r="AA843" s="303" t="str">
        <f t="shared" si="604"/>
        <v/>
      </c>
      <c r="AB843" s="300" t="str">
        <f t="shared" si="605"/>
        <v/>
      </c>
      <c r="AC843" s="300" t="str">
        <f t="shared" si="606"/>
        <v/>
      </c>
      <c r="AD843" s="300" t="str">
        <f t="shared" si="607"/>
        <v/>
      </c>
      <c r="AE843" s="192" t="str">
        <f t="shared" si="608"/>
        <v/>
      </c>
      <c r="AF843" s="192" t="str">
        <f t="shared" si="609"/>
        <v/>
      </c>
      <c r="AG843" s="192"/>
      <c r="AJ843" s="300" t="str">
        <f t="shared" si="610"/>
        <v/>
      </c>
      <c r="AK843" s="300" t="str">
        <f t="shared" si="611"/>
        <v/>
      </c>
      <c r="AL843" s="300" t="str">
        <f t="shared" si="612"/>
        <v/>
      </c>
      <c r="AM843" s="300" t="str">
        <f t="shared" si="613"/>
        <v/>
      </c>
      <c r="AN843" s="300" t="str">
        <f t="shared" si="614"/>
        <v/>
      </c>
      <c r="AO843" s="300" t="str">
        <f t="shared" si="615"/>
        <v/>
      </c>
      <c r="AP843" s="300" t="str">
        <f t="shared" si="616"/>
        <v/>
      </c>
      <c r="AQ843" s="300" t="str">
        <f t="shared" si="617"/>
        <v/>
      </c>
      <c r="AR843" s="306" t="str">
        <f t="shared" si="618"/>
        <v/>
      </c>
      <c r="AS843" s="300" t="str">
        <f t="shared" si="619"/>
        <v/>
      </c>
      <c r="AT843" s="300" t="str">
        <f t="shared" si="620"/>
        <v/>
      </c>
      <c r="AU843" s="192" t="str">
        <f t="shared" si="621"/>
        <v>рбс</v>
      </c>
      <c r="AV843" s="192" t="str">
        <f t="shared" si="622"/>
        <v>рбс91301423общосн</v>
      </c>
      <c r="AW843" s="191">
        <f t="shared" si="623"/>
        <v>0</v>
      </c>
      <c r="AX843" s="191">
        <f t="shared" si="624"/>
        <v>0</v>
      </c>
      <c r="AY843" s="191">
        <f t="shared" si="625"/>
        <v>0</v>
      </c>
      <c r="AZ843" s="191">
        <f t="shared" si="626"/>
        <v>0</v>
      </c>
      <c r="BA843" s="193">
        <f t="shared" si="627"/>
        <v>1</v>
      </c>
      <c r="BB843" s="193">
        <f t="shared" si="628"/>
        <v>1</v>
      </c>
      <c r="BC843" s="193">
        <f t="shared" si="629"/>
        <v>1</v>
      </c>
      <c r="BD843" s="191">
        <f t="shared" si="636"/>
        <v>0</v>
      </c>
      <c r="BE843" s="191">
        <f t="shared" si="630"/>
        <v>0</v>
      </c>
      <c r="BF843" s="210">
        <f t="shared" si="631"/>
        <v>0</v>
      </c>
      <c r="BG843" s="211">
        <f t="shared" si="632"/>
        <v>0</v>
      </c>
      <c r="BH843" s="289"/>
      <c r="BI843" s="289"/>
      <c r="BJ843" s="228"/>
      <c r="BK843" s="228"/>
      <c r="BL843" s="233" t="str">
        <f t="shared" si="633"/>
        <v>03</v>
      </c>
    </row>
    <row r="844" spans="1:64" ht="12" customHeight="1">
      <c r="A844" s="333" t="s">
        <v>693</v>
      </c>
      <c r="B844" s="381" t="s">
        <v>438</v>
      </c>
      <c r="C844" s="333" t="s">
        <v>665</v>
      </c>
      <c r="D844" s="381" t="s">
        <v>401</v>
      </c>
      <c r="E844" s="381" t="s">
        <v>1157</v>
      </c>
      <c r="F844" s="381" t="s">
        <v>586</v>
      </c>
      <c r="G844" s="381" t="s">
        <v>394</v>
      </c>
      <c r="H844" s="100" t="s">
        <v>653</v>
      </c>
      <c r="I844" s="381" t="s">
        <v>505</v>
      </c>
      <c r="J844" s="382">
        <v>58872.1</v>
      </c>
      <c r="K844" s="382">
        <v>50872.1</v>
      </c>
      <c r="L844" s="191" t="str">
        <f t="shared" si="592"/>
        <v>913014230310372008001024422501</v>
      </c>
      <c r="M844" s="192">
        <f t="array" ref="M844">IF(COUNT(SEARCH(Удалить_Роспись_КВСР,$B844)*SEARCH(Удалить_Роспись_ПБС,$C844)*SEARCH(Удалить_Роспись_КФСР, $D844)*SEARCH(Удалить_Роспись_КЦСР,$E844)*SEARCH(Удалить_Роспись_КВР,$F844)*SEARCH(Удалить_Роспись_ЭК,$H844)*SEARCH(Удалить_Роспись_КР,$I844))&gt;0,0,1)</f>
        <v>1</v>
      </c>
      <c r="N844" s="192">
        <v>0</v>
      </c>
      <c r="O844" s="192" t="str">
        <f t="shared" si="593"/>
        <v/>
      </c>
      <c r="P844" s="192" t="str">
        <f t="shared" si="634"/>
        <v/>
      </c>
      <c r="Q844" s="300" t="str">
        <f t="shared" si="594"/>
        <v/>
      </c>
      <c r="R844" s="300" t="str">
        <f t="shared" si="595"/>
        <v/>
      </c>
      <c r="S844" s="300" t="str">
        <f t="shared" si="596"/>
        <v/>
      </c>
      <c r="T844" s="192" t="str">
        <f t="shared" si="597"/>
        <v/>
      </c>
      <c r="U844" s="303" t="str">
        <f t="shared" si="598"/>
        <v/>
      </c>
      <c r="V844" s="300" t="str">
        <f t="shared" si="599"/>
        <v/>
      </c>
      <c r="W844" s="192" t="str">
        <f t="shared" si="600"/>
        <v/>
      </c>
      <c r="X844" s="303" t="str">
        <f t="shared" si="601"/>
        <v/>
      </c>
      <c r="Y844" s="300" t="str">
        <f t="shared" si="602"/>
        <v/>
      </c>
      <c r="Z844" s="300" t="str">
        <f t="shared" si="603"/>
        <v/>
      </c>
      <c r="AA844" s="303" t="str">
        <f t="shared" si="604"/>
        <v/>
      </c>
      <c r="AB844" s="300" t="str">
        <f t="shared" si="605"/>
        <v/>
      </c>
      <c r="AC844" s="300" t="str">
        <f t="shared" si="606"/>
        <v/>
      </c>
      <c r="AD844" s="300" t="str">
        <f t="shared" si="607"/>
        <v/>
      </c>
      <c r="AE844" s="192" t="str">
        <f t="shared" si="608"/>
        <v/>
      </c>
      <c r="AF844" s="192" t="str">
        <f t="shared" si="609"/>
        <v/>
      </c>
      <c r="AG844" s="192"/>
      <c r="AJ844" s="300" t="str">
        <f t="shared" si="610"/>
        <v/>
      </c>
      <c r="AK844" s="300" t="str">
        <f t="shared" si="611"/>
        <v/>
      </c>
      <c r="AL844" s="300" t="str">
        <f t="shared" si="612"/>
        <v/>
      </c>
      <c r="AM844" s="300" t="str">
        <f t="shared" si="613"/>
        <v/>
      </c>
      <c r="AN844" s="300" t="str">
        <f t="shared" si="614"/>
        <v/>
      </c>
      <c r="AO844" s="300" t="str">
        <f t="shared" si="615"/>
        <v/>
      </c>
      <c r="AP844" s="300" t="str">
        <f t="shared" si="616"/>
        <v/>
      </c>
      <c r="AQ844" s="300" t="str">
        <f t="shared" si="617"/>
        <v/>
      </c>
      <c r="AR844" s="306" t="str">
        <f t="shared" si="618"/>
        <v/>
      </c>
      <c r="AS844" s="300" t="str">
        <f t="shared" si="619"/>
        <v/>
      </c>
      <c r="AT844" s="300" t="str">
        <f t="shared" si="620"/>
        <v/>
      </c>
      <c r="AU844" s="192" t="str">
        <f t="shared" si="621"/>
        <v>рбс</v>
      </c>
      <c r="AV844" s="192" t="str">
        <f t="shared" si="622"/>
        <v>рбс91301423общпро</v>
      </c>
      <c r="AW844" s="191">
        <f t="shared" si="623"/>
        <v>58872.1</v>
      </c>
      <c r="AX844" s="191">
        <f t="shared" si="624"/>
        <v>50872.1</v>
      </c>
      <c r="AY844" s="191">
        <f t="shared" si="625"/>
        <v>0</v>
      </c>
      <c r="AZ844" s="191">
        <f t="shared" si="626"/>
        <v>0</v>
      </c>
      <c r="BA844" s="193">
        <f t="shared" si="627"/>
        <v>1</v>
      </c>
      <c r="BB844" s="193">
        <f t="shared" si="628"/>
        <v>1</v>
      </c>
      <c r="BC844" s="193">
        <f t="shared" si="629"/>
        <v>1</v>
      </c>
      <c r="BD844" s="191">
        <f t="shared" si="636"/>
        <v>0</v>
      </c>
      <c r="BE844" s="191">
        <f t="shared" si="630"/>
        <v>0</v>
      </c>
      <c r="BF844" s="210">
        <f t="shared" si="631"/>
        <v>0</v>
      </c>
      <c r="BG844" s="211">
        <f t="shared" si="632"/>
        <v>0</v>
      </c>
      <c r="BH844" s="289"/>
      <c r="BI844" s="289"/>
      <c r="BJ844" s="228"/>
      <c r="BK844" s="228"/>
      <c r="BL844" s="233" t="str">
        <f t="shared" si="633"/>
        <v>03</v>
      </c>
    </row>
    <row r="845" spans="1:64" ht="12" customHeight="1">
      <c r="A845" s="333" t="s">
        <v>693</v>
      </c>
      <c r="B845" s="381" t="s">
        <v>438</v>
      </c>
      <c r="C845" s="333" t="s">
        <v>665</v>
      </c>
      <c r="D845" s="381" t="s">
        <v>401</v>
      </c>
      <c r="E845" s="381" t="s">
        <v>1157</v>
      </c>
      <c r="F845" s="381" t="s">
        <v>586</v>
      </c>
      <c r="G845" s="381" t="s">
        <v>397</v>
      </c>
      <c r="H845" s="100" t="s">
        <v>653</v>
      </c>
      <c r="I845" s="381" t="s">
        <v>505</v>
      </c>
      <c r="J845" s="382">
        <v>5000</v>
      </c>
      <c r="K845" s="382">
        <v>0</v>
      </c>
      <c r="L845" s="191" t="str">
        <f t="shared" si="592"/>
        <v>913014230310372008001024434001</v>
      </c>
      <c r="M845" s="192">
        <f t="array" ref="M845">IF(COUNT(SEARCH(Удалить_Роспись_КВСР,$B845)*SEARCH(Удалить_Роспись_ПБС,$C845)*SEARCH(Удалить_Роспись_КФСР, $D845)*SEARCH(Удалить_Роспись_КЦСР,$E845)*SEARCH(Удалить_Роспись_КВР,$F845)*SEARCH(Удалить_Роспись_ЭК,$H845)*SEARCH(Удалить_Роспись_КР,$I845))&gt;0,0,1)</f>
        <v>1</v>
      </c>
      <c r="N845" s="192">
        <v>0</v>
      </c>
      <c r="O845" s="192" t="str">
        <f t="shared" si="593"/>
        <v/>
      </c>
      <c r="P845" s="192" t="str">
        <f t="shared" si="634"/>
        <v/>
      </c>
      <c r="Q845" s="300" t="str">
        <f t="shared" si="594"/>
        <v/>
      </c>
      <c r="R845" s="300" t="str">
        <f t="shared" si="595"/>
        <v/>
      </c>
      <c r="S845" s="300" t="str">
        <f t="shared" si="596"/>
        <v/>
      </c>
      <c r="T845" s="192" t="str">
        <f t="shared" si="597"/>
        <v/>
      </c>
      <c r="U845" s="303" t="str">
        <f t="shared" si="598"/>
        <v/>
      </c>
      <c r="V845" s="300" t="str">
        <f t="shared" si="599"/>
        <v/>
      </c>
      <c r="W845" s="192" t="str">
        <f t="shared" si="600"/>
        <v/>
      </c>
      <c r="X845" s="303" t="str">
        <f t="shared" si="601"/>
        <v/>
      </c>
      <c r="Y845" s="300" t="str">
        <f t="shared" si="602"/>
        <v/>
      </c>
      <c r="Z845" s="300" t="str">
        <f t="shared" si="603"/>
        <v/>
      </c>
      <c r="AA845" s="303" t="str">
        <f t="shared" si="604"/>
        <v/>
      </c>
      <c r="AB845" s="300" t="str">
        <f t="shared" si="605"/>
        <v/>
      </c>
      <c r="AC845" s="300" t="str">
        <f t="shared" si="606"/>
        <v/>
      </c>
      <c r="AD845" s="300" t="str">
        <f t="shared" si="607"/>
        <v/>
      </c>
      <c r="AE845" s="192" t="str">
        <f t="shared" si="608"/>
        <v/>
      </c>
      <c r="AF845" s="192" t="str">
        <f t="shared" si="609"/>
        <v/>
      </c>
      <c r="AG845" s="192"/>
      <c r="AJ845" s="300" t="str">
        <f t="shared" si="610"/>
        <v/>
      </c>
      <c r="AK845" s="300" t="str">
        <f t="shared" si="611"/>
        <v/>
      </c>
      <c r="AL845" s="300" t="str">
        <f t="shared" si="612"/>
        <v/>
      </c>
      <c r="AM845" s="300" t="str">
        <f t="shared" si="613"/>
        <v/>
      </c>
      <c r="AN845" s="300" t="str">
        <f t="shared" si="614"/>
        <v/>
      </c>
      <c r="AO845" s="300" t="str">
        <f t="shared" si="615"/>
        <v/>
      </c>
      <c r="AP845" s="300" t="str">
        <f t="shared" si="616"/>
        <v/>
      </c>
      <c r="AQ845" s="300" t="str">
        <f t="shared" si="617"/>
        <v/>
      </c>
      <c r="AR845" s="306" t="str">
        <f t="shared" si="618"/>
        <v/>
      </c>
      <c r="AS845" s="300" t="str">
        <f t="shared" si="619"/>
        <v/>
      </c>
      <c r="AT845" s="300" t="str">
        <f t="shared" si="620"/>
        <v/>
      </c>
      <c r="AU845" s="192" t="str">
        <f t="shared" si="621"/>
        <v>рбс</v>
      </c>
      <c r="AV845" s="192" t="str">
        <f t="shared" si="622"/>
        <v>рбс91301423общпро</v>
      </c>
      <c r="AW845" s="191">
        <f t="shared" si="623"/>
        <v>5000</v>
      </c>
      <c r="AX845" s="191">
        <f t="shared" si="624"/>
        <v>0</v>
      </c>
      <c r="AY845" s="191">
        <f t="shared" si="625"/>
        <v>0</v>
      </c>
      <c r="AZ845" s="191">
        <f t="shared" si="626"/>
        <v>0</v>
      </c>
      <c r="BA845" s="193">
        <f t="shared" si="627"/>
        <v>1</v>
      </c>
      <c r="BB845" s="193">
        <f t="shared" si="628"/>
        <v>1</v>
      </c>
      <c r="BC845" s="193">
        <f t="shared" si="629"/>
        <v>1</v>
      </c>
      <c r="BD845" s="191">
        <f t="shared" si="636"/>
        <v>0</v>
      </c>
      <c r="BE845" s="191">
        <f t="shared" si="630"/>
        <v>0</v>
      </c>
      <c r="BF845" s="210">
        <f t="shared" si="631"/>
        <v>0</v>
      </c>
      <c r="BG845" s="211">
        <f t="shared" si="632"/>
        <v>0</v>
      </c>
      <c r="BH845" s="289"/>
      <c r="BI845" s="289"/>
      <c r="BJ845" s="228"/>
      <c r="BK845" s="228"/>
      <c r="BL845" s="233" t="str">
        <f t="shared" si="633"/>
        <v>03</v>
      </c>
    </row>
    <row r="846" spans="1:64" ht="12" customHeight="1">
      <c r="A846" s="333" t="s">
        <v>693</v>
      </c>
      <c r="B846" s="381" t="s">
        <v>438</v>
      </c>
      <c r="C846" s="333" t="s">
        <v>665</v>
      </c>
      <c r="D846" s="381" t="s">
        <v>401</v>
      </c>
      <c r="E846" s="381" t="s">
        <v>1158</v>
      </c>
      <c r="F846" s="381" t="s">
        <v>586</v>
      </c>
      <c r="G846" s="381" t="s">
        <v>397</v>
      </c>
      <c r="H846" s="100" t="s">
        <v>653</v>
      </c>
      <c r="I846" s="381" t="s">
        <v>505</v>
      </c>
      <c r="J846" s="382">
        <v>7281.7</v>
      </c>
      <c r="K846" s="382">
        <v>0</v>
      </c>
      <c r="L846" s="191" t="str">
        <f t="shared" ref="L846:L909" si="637">CONCATENATE(B846,C846,D846,E846,F846,G846,I846)</f>
        <v>91301423031037200S412024434001</v>
      </c>
      <c r="M846" s="192">
        <f t="array" ref="M846">IF(COUNT(SEARCH(Удалить_Роспись_КВСР,$B846)*SEARCH(Удалить_Роспись_ПБС,$C846)*SEARCH(Удалить_Роспись_КФСР, $D846)*SEARCH(Удалить_Роспись_КЦСР,$E846)*SEARCH(Удалить_Роспись_КВР,$F846)*SEARCH(Удалить_Роспись_ЭК,$H846)*SEARCH(Удалить_Роспись_КР,$I846))&gt;0,0,1)</f>
        <v>0</v>
      </c>
      <c r="N846" s="192">
        <v>0</v>
      </c>
      <c r="O846" s="192" t="str">
        <f t="shared" ref="O846:O909" si="638">IF(OR($E846="263П001",$E846="092П000"),"атп","")</f>
        <v/>
      </c>
      <c r="P846" s="192" t="str">
        <f t="shared" si="634"/>
        <v/>
      </c>
      <c r="Q846" s="300" t="str">
        <f t="shared" ref="Q846:Q909" si="639">IF(OR($E846="282Д002",$E846="909Д000"),"инв","")</f>
        <v/>
      </c>
      <c r="R846" s="300" t="str">
        <f t="shared" ref="R846:R909" si="640">IF(OR($E846="2928006",$E846="4118004",$E846="909Ж000"),"зем","")</f>
        <v/>
      </c>
      <c r="S846" s="300" t="str">
        <f t="shared" ref="S846:S909" si="641">IF($D846="1001","пен","")</f>
        <v/>
      </c>
      <c r="T846" s="192" t="str">
        <f t="shared" ref="T846:T909" si="642">IF($E846="9018000","рез","")</f>
        <v/>
      </c>
      <c r="U846" s="303" t="str">
        <f t="shared" ref="U846:U909" si="643">IF(LEFT($E846,3)="795","рцп","")</f>
        <v/>
      </c>
      <c r="V846" s="300" t="str">
        <f t="shared" ref="V846:V909" si="644">IF(AND($B846="830",OR($E846="1038212",$E846="0358000",E846="0348223",E846="1018001",E846="1018210",E846="1038000",E846="0318202",E846="0368203",E846="0538001")),"мер","")</f>
        <v/>
      </c>
      <c r="W846" s="192" t="str">
        <f t="shared" ref="W846:W909" si="645">IF(AND($B846="806",$D846="0503"),"бла","")</f>
        <v/>
      </c>
      <c r="X846" s="303" t="str">
        <f t="shared" ref="X846:X909" si="646">IF(AND($B846="806",$E846="5058606"),"жил","")</f>
        <v/>
      </c>
      <c r="Y846" s="300" t="str">
        <f t="shared" ref="Y846:Y909" si="647">IF($D846="0107","выб","")</f>
        <v/>
      </c>
      <c r="Z846" s="300" t="str">
        <f t="shared" ref="Z846:Z909" si="648">IF($G846="251","меж","")</f>
        <v/>
      </c>
      <c r="AA846" s="303" t="str">
        <f t="shared" ref="AA846:AA909" si="649">IF($B846="800","кцп","")</f>
        <v/>
      </c>
      <c r="AB846" s="300" t="str">
        <f t="shared" ref="AB846:AB909" si="650">IF($F846="611","смз","")</f>
        <v/>
      </c>
      <c r="AC846" s="300" t="str">
        <f t="shared" ref="AC846:AC909" si="651">IF($D846="1301","дол","")</f>
        <v/>
      </c>
      <c r="AD846" s="300" t="str">
        <f t="shared" ref="AD846:AD909" si="652">IF($F846="612","сиц","")</f>
        <v/>
      </c>
      <c r="AE846" s="192" t="str">
        <f t="shared" ref="AE846:AE909" si="653">IF(AND($B846="890",$E846="9098000",F846="870"),"рсф","")</f>
        <v/>
      </c>
      <c r="AF846" s="192" t="str">
        <f t="shared" ref="AF846:AF909" si="654">IF(AND($F846="330",B846="806"),"поч","")</f>
        <v/>
      </c>
      <c r="AG846" s="192"/>
      <c r="AJ846" s="300" t="str">
        <f t="shared" ref="AJ846:AJ909" si="655">IF(AND(D846="0503",G846="223",OR(E846="2118002",E846="2218002",E846="2338004",E846="2718002",E846="2928002",E846="3018002",E846="3118002",E846="3218002",E846="3418002",E846="3658002",E846="3718002",E846="3818002",E846="3948001",E846="4118002",E846="4218002",E846="4218001",E846="4318002",E846="4418002",E846="4618002")),"осв","")</f>
        <v/>
      </c>
      <c r="AK846" s="300" t="str">
        <f t="shared" ref="AK846:AK909" si="656">IF($D846="0107","выб","")</f>
        <v/>
      </c>
      <c r="AL846" s="300" t="str">
        <f t="shared" ref="AL846:AL909" si="657">IF(OR($D846="0409",$D846="0503"),"бла","")</f>
        <v/>
      </c>
      <c r="AM846" s="300" t="str">
        <f t="shared" ref="AM846:AM909" si="658">IF($G846="251","меж","")</f>
        <v/>
      </c>
      <c r="AN846" s="300" t="str">
        <f t="shared" ref="AN846:AN909" si="659">IF($D846="0501","жил","")</f>
        <v/>
      </c>
      <c r="AO846" s="300" t="str">
        <f t="shared" ref="AO846:AO909" si="660">IF($D846="1101","физ","")</f>
        <v/>
      </c>
      <c r="AP846" s="300" t="str">
        <f t="shared" ref="AP846:AP909" si="661">IF($D846="0408","тра","")</f>
        <v/>
      </c>
      <c r="AQ846" s="300" t="str">
        <f t="shared" ref="AQ846:AQ909" si="662">IF($D846="1001","пен","")</f>
        <v/>
      </c>
      <c r="AR846" s="306" t="str">
        <f t="shared" ref="AR846:AR909" si="663">IF(LEFT($E846,3)="795","рцп","")</f>
        <v/>
      </c>
      <c r="AS846" s="300" t="str">
        <f t="shared" ref="AS846:AS909" si="664">IF($F846="611","смз","")</f>
        <v/>
      </c>
      <c r="AT846" s="300" t="str">
        <f t="shared" ref="AT846:AT909" si="665">IF($F846="612","сиц","")</f>
        <v/>
      </c>
      <c r="AU846" s="192" t="str">
        <f t="shared" ref="AU846:AU909" si="666">IF(LEFT(B846,1)="9",LEFT(CONCATENATE(AJ846,AK846,AL846,AM846,AN846,AP846,AQ846,AR846,AS846,AT846,AO846,"рбс"),3),LEFT(CONCATENATE(O846,P846,Q846,R846,S846,T846,U846,V846,W846,X846,Y846,Z846,AA846,AB846,AC846,AD846,AE846,AF846,"рбс"),3))</f>
        <v>рбс</v>
      </c>
      <c r="AV846" s="192" t="str">
        <f t="shared" ref="AV846:AV909" si="667">CONCATENATE(AU846,B846,IF(C846="ЦП270","ЦП273",IF(AND(C846="ЦС300",LEFT(E846,3)="440"),"ЦС306",IF(AND(C846="ЦУ340",LEFT(E846,3)="440"),"ЦУ347",C846))),IF(ISNA(VLOOKUP(F846,спр_Платные,1,FALSE)),"общ","пла"),VLOOKUP(G846,спр_Индексации_ЭКР,3,FALSE))</f>
        <v>рбс91301423общпро</v>
      </c>
      <c r="AW846" s="191">
        <f t="shared" ref="AW846:AW909" si="668">J846*$M846</f>
        <v>0</v>
      </c>
      <c r="AX846" s="191">
        <f t="shared" ref="AX846:AX909" si="669">K846*$M846</f>
        <v>0</v>
      </c>
      <c r="AY846" s="191">
        <f t="shared" ref="AY846:AY909" si="670">J846*$N846</f>
        <v>0</v>
      </c>
      <c r="AZ846" s="191">
        <f t="shared" ref="AZ846:AZ909" si="671">K846*$N846</f>
        <v>0</v>
      </c>
      <c r="BA846" s="193">
        <f t="shared" ref="BA846:BA909" si="672">VLOOKUP(G846,спр_Индексации_ЭКР,2,FALSE)</f>
        <v>1</v>
      </c>
      <c r="BB846" s="193">
        <f t="shared" ref="BB846:BB909" si="673">VLOOKUP(G846,спр_Индексации_ЭКР,4,FALSE)</f>
        <v>1</v>
      </c>
      <c r="BC846" s="193">
        <f t="shared" ref="BC846:BC909" si="674">VLOOKUP(G846,спр_Индексации_ЭКР,5,FALSE)</f>
        <v>1</v>
      </c>
      <c r="BD846" s="191">
        <f t="shared" si="636"/>
        <v>0</v>
      </c>
      <c r="BE846" s="191">
        <f t="shared" ref="BE846:BE909" si="675">AZ846*$BA846</f>
        <v>0</v>
      </c>
      <c r="BF846" s="210">
        <f t="shared" ref="BF846:BF909" si="676">BD846*BB846</f>
        <v>0</v>
      </c>
      <c r="BG846" s="211">
        <f t="shared" ref="BG846:BG909" si="677">BF846*BC846</f>
        <v>0</v>
      </c>
      <c r="BH846" s="289"/>
      <c r="BI846" s="289"/>
      <c r="BJ846" s="228"/>
      <c r="BK846" s="228"/>
      <c r="BL846" s="233" t="str">
        <f t="shared" ref="BL846:BL909" si="678">IF(LEFT(B846,1)="9",LEFT(D846,2),"")</f>
        <v>03</v>
      </c>
    </row>
    <row r="847" spans="1:64" ht="12" hidden="1" customHeight="1">
      <c r="A847" s="333" t="s">
        <v>693</v>
      </c>
      <c r="B847" s="381" t="s">
        <v>438</v>
      </c>
      <c r="C847" s="333" t="s">
        <v>665</v>
      </c>
      <c r="D847" s="381" t="s">
        <v>462</v>
      </c>
      <c r="E847" s="381" t="s">
        <v>1159</v>
      </c>
      <c r="F847" s="381" t="s">
        <v>586</v>
      </c>
      <c r="G847" s="381" t="s">
        <v>394</v>
      </c>
      <c r="H847" s="100" t="s">
        <v>653</v>
      </c>
      <c r="I847" s="381" t="s">
        <v>339</v>
      </c>
      <c r="J847" s="382">
        <v>231044.28</v>
      </c>
      <c r="K847" s="382">
        <v>81044.28</v>
      </c>
      <c r="L847" s="191" t="str">
        <f t="shared" si="637"/>
        <v>913014230409371007393024422510</v>
      </c>
      <c r="M847" s="192">
        <f t="array" ref="M847">IF(COUNT(SEARCH(Удалить_Роспись_КВСР,$B847)*SEARCH(Удалить_Роспись_ПБС,$C847)*SEARCH(Удалить_Роспись_КФСР, $D847)*SEARCH(Удалить_Роспись_КЦСР,$E847)*SEARCH(Удалить_Роспись_КВР,$F847)*SEARCH(Удалить_Роспись_ЭК,$H847)*SEARCH(Удалить_Роспись_КР,$I847))&gt;0,0,1)</f>
        <v>0</v>
      </c>
      <c r="N847" s="192">
        <v>0</v>
      </c>
      <c r="O847" s="192" t="str">
        <f t="shared" si="638"/>
        <v/>
      </c>
      <c r="P847" s="192" t="str">
        <f t="shared" si="634"/>
        <v/>
      </c>
      <c r="Q847" s="300" t="str">
        <f t="shared" si="639"/>
        <v/>
      </c>
      <c r="R847" s="300" t="str">
        <f t="shared" si="640"/>
        <v/>
      </c>
      <c r="S847" s="300" t="str">
        <f t="shared" si="641"/>
        <v/>
      </c>
      <c r="T847" s="192" t="str">
        <f t="shared" si="642"/>
        <v/>
      </c>
      <c r="U847" s="303" t="str">
        <f t="shared" si="643"/>
        <v/>
      </c>
      <c r="V847" s="300" t="str">
        <f t="shared" si="644"/>
        <v/>
      </c>
      <c r="W847" s="192" t="str">
        <f t="shared" si="645"/>
        <v/>
      </c>
      <c r="X847" s="303" t="str">
        <f t="shared" si="646"/>
        <v/>
      </c>
      <c r="Y847" s="300" t="str">
        <f t="shared" si="647"/>
        <v/>
      </c>
      <c r="Z847" s="300" t="str">
        <f t="shared" si="648"/>
        <v/>
      </c>
      <c r="AA847" s="303" t="str">
        <f t="shared" si="649"/>
        <v/>
      </c>
      <c r="AB847" s="300" t="str">
        <f t="shared" si="650"/>
        <v/>
      </c>
      <c r="AC847" s="300" t="str">
        <f t="shared" si="651"/>
        <v/>
      </c>
      <c r="AD847" s="300" t="str">
        <f t="shared" si="652"/>
        <v/>
      </c>
      <c r="AE847" s="192" t="str">
        <f t="shared" si="653"/>
        <v/>
      </c>
      <c r="AF847" s="192" t="str">
        <f t="shared" si="654"/>
        <v/>
      </c>
      <c r="AG847" s="192"/>
      <c r="AJ847" s="300" t="str">
        <f t="shared" si="655"/>
        <v/>
      </c>
      <c r="AK847" s="300" t="str">
        <f t="shared" si="656"/>
        <v/>
      </c>
      <c r="AL847" s="300" t="str">
        <f t="shared" si="657"/>
        <v>бла</v>
      </c>
      <c r="AM847" s="300" t="str">
        <f t="shared" si="658"/>
        <v/>
      </c>
      <c r="AN847" s="300" t="str">
        <f t="shared" si="659"/>
        <v/>
      </c>
      <c r="AO847" s="300" t="str">
        <f t="shared" si="660"/>
        <v/>
      </c>
      <c r="AP847" s="300" t="str">
        <f t="shared" si="661"/>
        <v/>
      </c>
      <c r="AQ847" s="300" t="str">
        <f t="shared" si="662"/>
        <v/>
      </c>
      <c r="AR847" s="306" t="str">
        <f t="shared" si="663"/>
        <v/>
      </c>
      <c r="AS847" s="300" t="str">
        <f t="shared" si="664"/>
        <v/>
      </c>
      <c r="AT847" s="300" t="str">
        <f t="shared" si="665"/>
        <v/>
      </c>
      <c r="AU847" s="192" t="str">
        <f t="shared" si="666"/>
        <v>бла</v>
      </c>
      <c r="AV847" s="192" t="str">
        <f t="shared" si="667"/>
        <v>бла91301423общпро</v>
      </c>
      <c r="AW847" s="191">
        <f t="shared" si="668"/>
        <v>0</v>
      </c>
      <c r="AX847" s="191">
        <f t="shared" si="669"/>
        <v>0</v>
      </c>
      <c r="AY847" s="191">
        <f t="shared" si="670"/>
        <v>0</v>
      </c>
      <c r="AZ847" s="191">
        <f t="shared" si="671"/>
        <v>0</v>
      </c>
      <c r="BA847" s="193">
        <f t="shared" si="672"/>
        <v>1</v>
      </c>
      <c r="BB847" s="193">
        <f t="shared" si="673"/>
        <v>1</v>
      </c>
      <c r="BC847" s="193">
        <f t="shared" si="674"/>
        <v>1</v>
      </c>
      <c r="BD847" s="191">
        <f t="shared" si="636"/>
        <v>0</v>
      </c>
      <c r="BE847" s="191">
        <f t="shared" si="675"/>
        <v>0</v>
      </c>
      <c r="BF847" s="210">
        <f t="shared" si="676"/>
        <v>0</v>
      </c>
      <c r="BG847" s="211">
        <f t="shared" si="677"/>
        <v>0</v>
      </c>
      <c r="BH847" s="289"/>
      <c r="BI847" s="289"/>
      <c r="BJ847" s="228"/>
      <c r="BK847" s="228"/>
      <c r="BL847" s="233" t="str">
        <f t="shared" si="678"/>
        <v>04</v>
      </c>
    </row>
    <row r="848" spans="1:64" ht="12" hidden="1" customHeight="1">
      <c r="A848" s="333" t="s">
        <v>693</v>
      </c>
      <c r="B848" s="381" t="s">
        <v>438</v>
      </c>
      <c r="C848" s="333" t="s">
        <v>665</v>
      </c>
      <c r="D848" s="381" t="s">
        <v>462</v>
      </c>
      <c r="E848" s="381" t="s">
        <v>1159</v>
      </c>
      <c r="F848" s="381" t="s">
        <v>586</v>
      </c>
      <c r="G848" s="381" t="s">
        <v>389</v>
      </c>
      <c r="H848" s="100" t="s">
        <v>653</v>
      </c>
      <c r="I848" s="381" t="s">
        <v>339</v>
      </c>
      <c r="J848" s="382">
        <v>78227.72</v>
      </c>
      <c r="K848" s="382">
        <v>78227.72</v>
      </c>
      <c r="L848" s="191" t="str">
        <f t="shared" si="637"/>
        <v>913014230409371007393024422610</v>
      </c>
      <c r="M848" s="192">
        <f t="array" ref="M848">IF(COUNT(SEARCH(Удалить_Роспись_КВСР,$B848)*SEARCH(Удалить_Роспись_ПБС,$C848)*SEARCH(Удалить_Роспись_КФСР, $D848)*SEARCH(Удалить_Роспись_КЦСР,$E848)*SEARCH(Удалить_Роспись_КВР,$F848)*SEARCH(Удалить_Роспись_ЭК,$H848)*SEARCH(Удалить_Роспись_КР,$I848))&gt;0,0,1)</f>
        <v>0</v>
      </c>
      <c r="N848" s="192">
        <v>0</v>
      </c>
      <c r="O848" s="192" t="str">
        <f t="shared" si="638"/>
        <v/>
      </c>
      <c r="P848" s="192" t="str">
        <f t="shared" si="634"/>
        <v/>
      </c>
      <c r="Q848" s="300" t="str">
        <f t="shared" si="639"/>
        <v/>
      </c>
      <c r="R848" s="300" t="str">
        <f t="shared" si="640"/>
        <v/>
      </c>
      <c r="S848" s="300" t="str">
        <f t="shared" si="641"/>
        <v/>
      </c>
      <c r="T848" s="192" t="str">
        <f t="shared" si="642"/>
        <v/>
      </c>
      <c r="U848" s="303" t="str">
        <f t="shared" si="643"/>
        <v/>
      </c>
      <c r="V848" s="300" t="str">
        <f t="shared" si="644"/>
        <v/>
      </c>
      <c r="W848" s="192" t="str">
        <f t="shared" si="645"/>
        <v/>
      </c>
      <c r="X848" s="303" t="str">
        <f t="shared" si="646"/>
        <v/>
      </c>
      <c r="Y848" s="300" t="str">
        <f t="shared" si="647"/>
        <v/>
      </c>
      <c r="Z848" s="300" t="str">
        <f t="shared" si="648"/>
        <v/>
      </c>
      <c r="AA848" s="303" t="str">
        <f t="shared" si="649"/>
        <v/>
      </c>
      <c r="AB848" s="300" t="str">
        <f t="shared" si="650"/>
        <v/>
      </c>
      <c r="AC848" s="300" t="str">
        <f t="shared" si="651"/>
        <v/>
      </c>
      <c r="AD848" s="300" t="str">
        <f t="shared" si="652"/>
        <v/>
      </c>
      <c r="AE848" s="192" t="str">
        <f t="shared" si="653"/>
        <v/>
      </c>
      <c r="AF848" s="192" t="str">
        <f t="shared" si="654"/>
        <v/>
      </c>
      <c r="AG848" s="192"/>
      <c r="AJ848" s="300" t="str">
        <f t="shared" si="655"/>
        <v/>
      </c>
      <c r="AK848" s="300" t="str">
        <f t="shared" si="656"/>
        <v/>
      </c>
      <c r="AL848" s="300" t="str">
        <f t="shared" si="657"/>
        <v>бла</v>
      </c>
      <c r="AM848" s="300" t="str">
        <f t="shared" si="658"/>
        <v/>
      </c>
      <c r="AN848" s="300" t="str">
        <f t="shared" si="659"/>
        <v/>
      </c>
      <c r="AO848" s="300" t="str">
        <f t="shared" si="660"/>
        <v/>
      </c>
      <c r="AP848" s="300" t="str">
        <f t="shared" si="661"/>
        <v/>
      </c>
      <c r="AQ848" s="300" t="str">
        <f t="shared" si="662"/>
        <v/>
      </c>
      <c r="AR848" s="306" t="str">
        <f t="shared" si="663"/>
        <v/>
      </c>
      <c r="AS848" s="300" t="str">
        <f t="shared" si="664"/>
        <v/>
      </c>
      <c r="AT848" s="300" t="str">
        <f t="shared" si="665"/>
        <v/>
      </c>
      <c r="AU848" s="192" t="str">
        <f t="shared" si="666"/>
        <v>бла</v>
      </c>
      <c r="AV848" s="192" t="str">
        <f t="shared" si="667"/>
        <v>бла91301423общпро</v>
      </c>
      <c r="AW848" s="191">
        <f t="shared" si="668"/>
        <v>0</v>
      </c>
      <c r="AX848" s="191">
        <f t="shared" si="669"/>
        <v>0</v>
      </c>
      <c r="AY848" s="191">
        <f t="shared" si="670"/>
        <v>0</v>
      </c>
      <c r="AZ848" s="191">
        <f t="shared" si="671"/>
        <v>0</v>
      </c>
      <c r="BA848" s="193">
        <f t="shared" si="672"/>
        <v>1</v>
      </c>
      <c r="BB848" s="193">
        <f t="shared" si="673"/>
        <v>1</v>
      </c>
      <c r="BC848" s="193">
        <f t="shared" si="674"/>
        <v>1</v>
      </c>
      <c r="BD848" s="191">
        <f t="shared" si="636"/>
        <v>0</v>
      </c>
      <c r="BE848" s="191">
        <f t="shared" si="675"/>
        <v>0</v>
      </c>
      <c r="BF848" s="210">
        <f t="shared" si="676"/>
        <v>0</v>
      </c>
      <c r="BG848" s="211">
        <f t="shared" si="677"/>
        <v>0</v>
      </c>
      <c r="BH848" s="289"/>
      <c r="BI848" s="289"/>
      <c r="BJ848" s="228"/>
      <c r="BK848" s="228"/>
      <c r="BL848" s="233" t="str">
        <f t="shared" si="678"/>
        <v>04</v>
      </c>
    </row>
    <row r="849" spans="1:64" ht="12" hidden="1" customHeight="1">
      <c r="A849" s="333" t="s">
        <v>693</v>
      </c>
      <c r="B849" s="381" t="s">
        <v>438</v>
      </c>
      <c r="C849" s="333" t="s">
        <v>665</v>
      </c>
      <c r="D849" s="381" t="s">
        <v>462</v>
      </c>
      <c r="E849" s="381" t="s">
        <v>1159</v>
      </c>
      <c r="F849" s="381" t="s">
        <v>586</v>
      </c>
      <c r="G849" s="381" t="s">
        <v>407</v>
      </c>
      <c r="H849" s="100" t="s">
        <v>653</v>
      </c>
      <c r="I849" s="381" t="s">
        <v>339</v>
      </c>
      <c r="J849" s="382">
        <v>64846</v>
      </c>
      <c r="K849" s="382">
        <v>64846</v>
      </c>
      <c r="L849" s="191" t="str">
        <f t="shared" si="637"/>
        <v>913014230409371007393024431010</v>
      </c>
      <c r="M849" s="192">
        <f t="array" ref="M849">IF(COUNT(SEARCH(Удалить_Роспись_КВСР,$B849)*SEARCH(Удалить_Роспись_ПБС,$C849)*SEARCH(Удалить_Роспись_КФСР, $D849)*SEARCH(Удалить_Роспись_КЦСР,$E849)*SEARCH(Удалить_Роспись_КВР,$F849)*SEARCH(Удалить_Роспись_ЭК,$H849)*SEARCH(Удалить_Роспись_КР,$I849))&gt;0,0,1)</f>
        <v>0</v>
      </c>
      <c r="N849" s="192">
        <v>0</v>
      </c>
      <c r="O849" s="192" t="str">
        <f t="shared" si="638"/>
        <v/>
      </c>
      <c r="P849" s="192" t="str">
        <f t="shared" si="634"/>
        <v/>
      </c>
      <c r="Q849" s="300" t="str">
        <f t="shared" si="639"/>
        <v/>
      </c>
      <c r="R849" s="300" t="str">
        <f t="shared" si="640"/>
        <v/>
      </c>
      <c r="S849" s="300" t="str">
        <f t="shared" si="641"/>
        <v/>
      </c>
      <c r="T849" s="192" t="str">
        <f t="shared" si="642"/>
        <v/>
      </c>
      <c r="U849" s="303" t="str">
        <f t="shared" si="643"/>
        <v/>
      </c>
      <c r="V849" s="300" t="str">
        <f t="shared" si="644"/>
        <v/>
      </c>
      <c r="W849" s="192" t="str">
        <f t="shared" si="645"/>
        <v/>
      </c>
      <c r="X849" s="303" t="str">
        <f t="shared" si="646"/>
        <v/>
      </c>
      <c r="Y849" s="300" t="str">
        <f t="shared" si="647"/>
        <v/>
      </c>
      <c r="Z849" s="300" t="str">
        <f t="shared" si="648"/>
        <v/>
      </c>
      <c r="AA849" s="303" t="str">
        <f t="shared" si="649"/>
        <v/>
      </c>
      <c r="AB849" s="300" t="str">
        <f t="shared" si="650"/>
        <v/>
      </c>
      <c r="AC849" s="300" t="str">
        <f t="shared" si="651"/>
        <v/>
      </c>
      <c r="AD849" s="300" t="str">
        <f t="shared" si="652"/>
        <v/>
      </c>
      <c r="AE849" s="192" t="str">
        <f t="shared" si="653"/>
        <v/>
      </c>
      <c r="AF849" s="192" t="str">
        <f t="shared" si="654"/>
        <v/>
      </c>
      <c r="AG849" s="192"/>
      <c r="AJ849" s="300" t="str">
        <f t="shared" si="655"/>
        <v/>
      </c>
      <c r="AK849" s="300" t="str">
        <f t="shared" si="656"/>
        <v/>
      </c>
      <c r="AL849" s="300" t="str">
        <f t="shared" si="657"/>
        <v>бла</v>
      </c>
      <c r="AM849" s="300" t="str">
        <f t="shared" si="658"/>
        <v/>
      </c>
      <c r="AN849" s="300" t="str">
        <f t="shared" si="659"/>
        <v/>
      </c>
      <c r="AO849" s="300" t="str">
        <f t="shared" si="660"/>
        <v/>
      </c>
      <c r="AP849" s="300" t="str">
        <f t="shared" si="661"/>
        <v/>
      </c>
      <c r="AQ849" s="300" t="str">
        <f t="shared" si="662"/>
        <v/>
      </c>
      <c r="AR849" s="306" t="str">
        <f t="shared" si="663"/>
        <v/>
      </c>
      <c r="AS849" s="300" t="str">
        <f t="shared" si="664"/>
        <v/>
      </c>
      <c r="AT849" s="300" t="str">
        <f t="shared" si="665"/>
        <v/>
      </c>
      <c r="AU849" s="192" t="str">
        <f t="shared" si="666"/>
        <v>бла</v>
      </c>
      <c r="AV849" s="192" t="str">
        <f t="shared" si="667"/>
        <v>бла91301423общосн</v>
      </c>
      <c r="AW849" s="191">
        <f t="shared" si="668"/>
        <v>0</v>
      </c>
      <c r="AX849" s="191">
        <f t="shared" si="669"/>
        <v>0</v>
      </c>
      <c r="AY849" s="191">
        <f t="shared" si="670"/>
        <v>0</v>
      </c>
      <c r="AZ849" s="191">
        <f t="shared" si="671"/>
        <v>0</v>
      </c>
      <c r="BA849" s="193">
        <f t="shared" si="672"/>
        <v>1</v>
      </c>
      <c r="BB849" s="193">
        <f t="shared" si="673"/>
        <v>1</v>
      </c>
      <c r="BC849" s="193">
        <f t="shared" si="674"/>
        <v>1</v>
      </c>
      <c r="BD849" s="191">
        <f t="shared" si="636"/>
        <v>0</v>
      </c>
      <c r="BE849" s="191">
        <f t="shared" si="675"/>
        <v>0</v>
      </c>
      <c r="BF849" s="210">
        <f t="shared" si="676"/>
        <v>0</v>
      </c>
      <c r="BG849" s="211">
        <f t="shared" si="677"/>
        <v>0</v>
      </c>
      <c r="BH849" s="289"/>
      <c r="BI849" s="289"/>
      <c r="BJ849" s="228"/>
      <c r="BK849" s="228"/>
      <c r="BL849" s="233" t="str">
        <f t="shared" si="678"/>
        <v>04</v>
      </c>
    </row>
    <row r="850" spans="1:64" ht="12" hidden="1" customHeight="1">
      <c r="A850" s="333" t="s">
        <v>693</v>
      </c>
      <c r="B850" s="381" t="s">
        <v>438</v>
      </c>
      <c r="C850" s="333" t="s">
        <v>665</v>
      </c>
      <c r="D850" s="381" t="s">
        <v>462</v>
      </c>
      <c r="E850" s="381" t="s">
        <v>1159</v>
      </c>
      <c r="F850" s="381" t="s">
        <v>586</v>
      </c>
      <c r="G850" s="381" t="s">
        <v>397</v>
      </c>
      <c r="H850" s="100" t="s">
        <v>653</v>
      </c>
      <c r="I850" s="381" t="s">
        <v>339</v>
      </c>
      <c r="J850" s="382">
        <v>75882</v>
      </c>
      <c r="K850" s="382">
        <v>75882</v>
      </c>
      <c r="L850" s="191" t="str">
        <f t="shared" si="637"/>
        <v>913014230409371007393024434010</v>
      </c>
      <c r="M850" s="192">
        <f t="array" ref="M850">IF(COUNT(SEARCH(Удалить_Роспись_КВСР,$B850)*SEARCH(Удалить_Роспись_ПБС,$C850)*SEARCH(Удалить_Роспись_КФСР, $D850)*SEARCH(Удалить_Роспись_КЦСР,$E850)*SEARCH(Удалить_Роспись_КВР,$F850)*SEARCH(Удалить_Роспись_ЭК,$H850)*SEARCH(Удалить_Роспись_КР,$I850))&gt;0,0,1)</f>
        <v>0</v>
      </c>
      <c r="N850" s="192">
        <v>0</v>
      </c>
      <c r="O850" s="192" t="str">
        <f t="shared" si="638"/>
        <v/>
      </c>
      <c r="P850" s="192" t="str">
        <f t="shared" si="634"/>
        <v/>
      </c>
      <c r="Q850" s="300" t="str">
        <f t="shared" si="639"/>
        <v/>
      </c>
      <c r="R850" s="300" t="str">
        <f t="shared" si="640"/>
        <v/>
      </c>
      <c r="S850" s="300" t="str">
        <f t="shared" si="641"/>
        <v/>
      </c>
      <c r="T850" s="192" t="str">
        <f t="shared" si="642"/>
        <v/>
      </c>
      <c r="U850" s="303" t="str">
        <f t="shared" si="643"/>
        <v/>
      </c>
      <c r="V850" s="300" t="str">
        <f t="shared" si="644"/>
        <v/>
      </c>
      <c r="W850" s="192" t="str">
        <f t="shared" si="645"/>
        <v/>
      </c>
      <c r="X850" s="303" t="str">
        <f t="shared" si="646"/>
        <v/>
      </c>
      <c r="Y850" s="300" t="str">
        <f t="shared" si="647"/>
        <v/>
      </c>
      <c r="Z850" s="300" t="str">
        <f t="shared" si="648"/>
        <v/>
      </c>
      <c r="AA850" s="303" t="str">
        <f t="shared" si="649"/>
        <v/>
      </c>
      <c r="AB850" s="300" t="str">
        <f t="shared" si="650"/>
        <v/>
      </c>
      <c r="AC850" s="300" t="str">
        <f t="shared" si="651"/>
        <v/>
      </c>
      <c r="AD850" s="300" t="str">
        <f t="shared" si="652"/>
        <v/>
      </c>
      <c r="AE850" s="192" t="str">
        <f t="shared" si="653"/>
        <v/>
      </c>
      <c r="AF850" s="192" t="str">
        <f t="shared" si="654"/>
        <v/>
      </c>
      <c r="AG850" s="192"/>
      <c r="AJ850" s="300" t="str">
        <f t="shared" si="655"/>
        <v/>
      </c>
      <c r="AK850" s="300" t="str">
        <f t="shared" si="656"/>
        <v/>
      </c>
      <c r="AL850" s="300" t="str">
        <f t="shared" si="657"/>
        <v>бла</v>
      </c>
      <c r="AM850" s="300" t="str">
        <f t="shared" si="658"/>
        <v/>
      </c>
      <c r="AN850" s="300" t="str">
        <f t="shared" si="659"/>
        <v/>
      </c>
      <c r="AO850" s="300" t="str">
        <f t="shared" si="660"/>
        <v/>
      </c>
      <c r="AP850" s="300" t="str">
        <f t="shared" si="661"/>
        <v/>
      </c>
      <c r="AQ850" s="300" t="str">
        <f t="shared" si="662"/>
        <v/>
      </c>
      <c r="AR850" s="306" t="str">
        <f t="shared" si="663"/>
        <v/>
      </c>
      <c r="AS850" s="300" t="str">
        <f t="shared" si="664"/>
        <v/>
      </c>
      <c r="AT850" s="300" t="str">
        <f t="shared" si="665"/>
        <v/>
      </c>
      <c r="AU850" s="192" t="str">
        <f t="shared" si="666"/>
        <v>бла</v>
      </c>
      <c r="AV850" s="192" t="str">
        <f t="shared" si="667"/>
        <v>бла91301423общпро</v>
      </c>
      <c r="AW850" s="191">
        <f t="shared" si="668"/>
        <v>0</v>
      </c>
      <c r="AX850" s="191">
        <f t="shared" si="669"/>
        <v>0</v>
      </c>
      <c r="AY850" s="191">
        <f t="shared" si="670"/>
        <v>0</v>
      </c>
      <c r="AZ850" s="191">
        <f t="shared" si="671"/>
        <v>0</v>
      </c>
      <c r="BA850" s="193">
        <f t="shared" si="672"/>
        <v>1</v>
      </c>
      <c r="BB850" s="193">
        <f t="shared" si="673"/>
        <v>1</v>
      </c>
      <c r="BC850" s="193">
        <f t="shared" si="674"/>
        <v>1</v>
      </c>
      <c r="BD850" s="191">
        <f t="shared" si="636"/>
        <v>0</v>
      </c>
      <c r="BE850" s="191">
        <f t="shared" si="675"/>
        <v>0</v>
      </c>
      <c r="BF850" s="210">
        <f t="shared" si="676"/>
        <v>0</v>
      </c>
      <c r="BG850" s="211">
        <f t="shared" si="677"/>
        <v>0</v>
      </c>
      <c r="BH850" s="289"/>
      <c r="BI850" s="289"/>
      <c r="BJ850" s="228"/>
      <c r="BK850" s="228"/>
      <c r="BL850" s="233" t="str">
        <f t="shared" si="678"/>
        <v>04</v>
      </c>
    </row>
    <row r="851" spans="1:64" ht="12" customHeight="1">
      <c r="A851" s="333" t="s">
        <v>693</v>
      </c>
      <c r="B851" s="381" t="s">
        <v>438</v>
      </c>
      <c r="C851" s="333" t="s">
        <v>665</v>
      </c>
      <c r="D851" s="381" t="s">
        <v>462</v>
      </c>
      <c r="E851" s="381" t="s">
        <v>1160</v>
      </c>
      <c r="F851" s="381" t="s">
        <v>586</v>
      </c>
      <c r="G851" s="381" t="s">
        <v>389</v>
      </c>
      <c r="H851" s="100" t="s">
        <v>653</v>
      </c>
      <c r="I851" s="381" t="s">
        <v>505</v>
      </c>
      <c r="J851" s="382">
        <v>23965</v>
      </c>
      <c r="K851" s="382">
        <v>0</v>
      </c>
      <c r="L851" s="191" t="str">
        <f t="shared" si="637"/>
        <v>913014230409371008001024422601</v>
      </c>
      <c r="M851" s="192">
        <f t="array" ref="M851">IF(COUNT(SEARCH(Удалить_Роспись_КВСР,$B851)*SEARCH(Удалить_Роспись_ПБС,$C851)*SEARCH(Удалить_Роспись_КФСР, $D851)*SEARCH(Удалить_Роспись_КЦСР,$E851)*SEARCH(Удалить_Роспись_КВР,$F851)*SEARCH(Удалить_Роспись_ЭК,$H851)*SEARCH(Удалить_Роспись_КР,$I851))&gt;0,0,1)</f>
        <v>1</v>
      </c>
      <c r="N851" s="192">
        <v>0</v>
      </c>
      <c r="O851" s="192" t="str">
        <f t="shared" si="638"/>
        <v/>
      </c>
      <c r="P851" s="192" t="str">
        <f t="shared" si="634"/>
        <v/>
      </c>
      <c r="Q851" s="300" t="str">
        <f t="shared" si="639"/>
        <v/>
      </c>
      <c r="R851" s="300" t="str">
        <f t="shared" si="640"/>
        <v/>
      </c>
      <c r="S851" s="300" t="str">
        <f t="shared" si="641"/>
        <v/>
      </c>
      <c r="T851" s="192" t="str">
        <f t="shared" si="642"/>
        <v/>
      </c>
      <c r="U851" s="303" t="str">
        <f t="shared" si="643"/>
        <v/>
      </c>
      <c r="V851" s="300" t="str">
        <f t="shared" si="644"/>
        <v/>
      </c>
      <c r="W851" s="192" t="str">
        <f t="shared" si="645"/>
        <v/>
      </c>
      <c r="X851" s="303" t="str">
        <f t="shared" si="646"/>
        <v/>
      </c>
      <c r="Y851" s="300" t="str">
        <f t="shared" si="647"/>
        <v/>
      </c>
      <c r="Z851" s="300" t="str">
        <f t="shared" si="648"/>
        <v/>
      </c>
      <c r="AA851" s="303" t="str">
        <f t="shared" si="649"/>
        <v/>
      </c>
      <c r="AB851" s="300" t="str">
        <f t="shared" si="650"/>
        <v/>
      </c>
      <c r="AC851" s="300" t="str">
        <f t="shared" si="651"/>
        <v/>
      </c>
      <c r="AD851" s="300" t="str">
        <f t="shared" si="652"/>
        <v/>
      </c>
      <c r="AE851" s="192" t="str">
        <f t="shared" si="653"/>
        <v/>
      </c>
      <c r="AF851" s="192" t="str">
        <f t="shared" si="654"/>
        <v/>
      </c>
      <c r="AG851" s="192"/>
      <c r="AJ851" s="300" t="str">
        <f t="shared" si="655"/>
        <v/>
      </c>
      <c r="AK851" s="300" t="str">
        <f t="shared" si="656"/>
        <v/>
      </c>
      <c r="AL851" s="300" t="str">
        <f t="shared" si="657"/>
        <v>бла</v>
      </c>
      <c r="AM851" s="300" t="str">
        <f t="shared" si="658"/>
        <v/>
      </c>
      <c r="AN851" s="300" t="str">
        <f t="shared" si="659"/>
        <v/>
      </c>
      <c r="AO851" s="300" t="str">
        <f t="shared" si="660"/>
        <v/>
      </c>
      <c r="AP851" s="300" t="str">
        <f t="shared" si="661"/>
        <v/>
      </c>
      <c r="AQ851" s="300" t="str">
        <f t="shared" si="662"/>
        <v/>
      </c>
      <c r="AR851" s="306" t="str">
        <f t="shared" si="663"/>
        <v/>
      </c>
      <c r="AS851" s="300" t="str">
        <f t="shared" si="664"/>
        <v/>
      </c>
      <c r="AT851" s="300" t="str">
        <f t="shared" si="665"/>
        <v/>
      </c>
      <c r="AU851" s="192" t="str">
        <f t="shared" si="666"/>
        <v>бла</v>
      </c>
      <c r="AV851" s="192" t="str">
        <f t="shared" si="667"/>
        <v>бла91301423общпро</v>
      </c>
      <c r="AW851" s="191">
        <f t="shared" si="668"/>
        <v>23965</v>
      </c>
      <c r="AX851" s="191">
        <f t="shared" si="669"/>
        <v>0</v>
      </c>
      <c r="AY851" s="191">
        <f t="shared" si="670"/>
        <v>0</v>
      </c>
      <c r="AZ851" s="191">
        <f t="shared" si="671"/>
        <v>0</v>
      </c>
      <c r="BA851" s="193">
        <f t="shared" si="672"/>
        <v>1</v>
      </c>
      <c r="BB851" s="193">
        <f t="shared" si="673"/>
        <v>1</v>
      </c>
      <c r="BC851" s="193">
        <f t="shared" si="674"/>
        <v>1</v>
      </c>
      <c r="BD851" s="191">
        <f t="shared" si="636"/>
        <v>0</v>
      </c>
      <c r="BE851" s="191">
        <f t="shared" si="675"/>
        <v>0</v>
      </c>
      <c r="BF851" s="210">
        <f t="shared" si="676"/>
        <v>0</v>
      </c>
      <c r="BG851" s="211">
        <f t="shared" si="677"/>
        <v>0</v>
      </c>
      <c r="BH851" s="289"/>
      <c r="BI851" s="289"/>
      <c r="BJ851" s="228"/>
      <c r="BK851" s="228"/>
      <c r="BL851" s="233" t="str">
        <f t="shared" si="678"/>
        <v>04</v>
      </c>
    </row>
    <row r="852" spans="1:64" ht="12" customHeight="1">
      <c r="A852" s="333" t="s">
        <v>693</v>
      </c>
      <c r="B852" s="381" t="s">
        <v>438</v>
      </c>
      <c r="C852" s="333" t="s">
        <v>665</v>
      </c>
      <c r="D852" s="381" t="s">
        <v>462</v>
      </c>
      <c r="E852" s="381" t="s">
        <v>1160</v>
      </c>
      <c r="F852" s="381" t="s">
        <v>586</v>
      </c>
      <c r="G852" s="381" t="s">
        <v>397</v>
      </c>
      <c r="H852" s="100" t="s">
        <v>653</v>
      </c>
      <c r="I852" s="381" t="s">
        <v>505</v>
      </c>
      <c r="J852" s="382">
        <v>204435</v>
      </c>
      <c r="K852" s="382">
        <v>204435</v>
      </c>
      <c r="L852" s="191" t="str">
        <f t="shared" si="637"/>
        <v>913014230409371008001024434001</v>
      </c>
      <c r="M852" s="192">
        <f t="array" ref="M852">IF(COUNT(SEARCH(Удалить_Роспись_КВСР,$B852)*SEARCH(Удалить_Роспись_ПБС,$C852)*SEARCH(Удалить_Роспись_КФСР, $D852)*SEARCH(Удалить_Роспись_КЦСР,$E852)*SEARCH(Удалить_Роспись_КВР,$F852)*SEARCH(Удалить_Роспись_ЭК,$H852)*SEARCH(Удалить_Роспись_КР,$I852))&gt;0,0,1)</f>
        <v>1</v>
      </c>
      <c r="N852" s="192">
        <v>0</v>
      </c>
      <c r="O852" s="192" t="str">
        <f t="shared" si="638"/>
        <v/>
      </c>
      <c r="P852" s="192" t="str">
        <f t="shared" ref="P852:P915" si="679">IF($E852="092Л000","воз","")</f>
        <v/>
      </c>
      <c r="Q852" s="300" t="str">
        <f t="shared" si="639"/>
        <v/>
      </c>
      <c r="R852" s="300" t="str">
        <f t="shared" si="640"/>
        <v/>
      </c>
      <c r="S852" s="300" t="str">
        <f t="shared" si="641"/>
        <v/>
      </c>
      <c r="T852" s="192" t="str">
        <f t="shared" si="642"/>
        <v/>
      </c>
      <c r="U852" s="303" t="str">
        <f t="shared" si="643"/>
        <v/>
      </c>
      <c r="V852" s="300" t="str">
        <f t="shared" si="644"/>
        <v/>
      </c>
      <c r="W852" s="192" t="str">
        <f t="shared" si="645"/>
        <v/>
      </c>
      <c r="X852" s="303" t="str">
        <f t="shared" si="646"/>
        <v/>
      </c>
      <c r="Y852" s="300" t="str">
        <f t="shared" si="647"/>
        <v/>
      </c>
      <c r="Z852" s="300" t="str">
        <f t="shared" si="648"/>
        <v/>
      </c>
      <c r="AA852" s="303" t="str">
        <f t="shared" si="649"/>
        <v/>
      </c>
      <c r="AB852" s="300" t="str">
        <f t="shared" si="650"/>
        <v/>
      </c>
      <c r="AC852" s="300" t="str">
        <f t="shared" si="651"/>
        <v/>
      </c>
      <c r="AD852" s="300" t="str">
        <f t="shared" si="652"/>
        <v/>
      </c>
      <c r="AE852" s="192" t="str">
        <f t="shared" si="653"/>
        <v/>
      </c>
      <c r="AF852" s="192" t="str">
        <f t="shared" si="654"/>
        <v/>
      </c>
      <c r="AG852" s="192"/>
      <c r="AJ852" s="300" t="str">
        <f t="shared" si="655"/>
        <v/>
      </c>
      <c r="AK852" s="300" t="str">
        <f t="shared" si="656"/>
        <v/>
      </c>
      <c r="AL852" s="300" t="str">
        <f t="shared" si="657"/>
        <v>бла</v>
      </c>
      <c r="AM852" s="300" t="str">
        <f t="shared" si="658"/>
        <v/>
      </c>
      <c r="AN852" s="300" t="str">
        <f t="shared" si="659"/>
        <v/>
      </c>
      <c r="AO852" s="300" t="str">
        <f t="shared" si="660"/>
        <v/>
      </c>
      <c r="AP852" s="300" t="str">
        <f t="shared" si="661"/>
        <v/>
      </c>
      <c r="AQ852" s="300" t="str">
        <f t="shared" si="662"/>
        <v/>
      </c>
      <c r="AR852" s="306" t="str">
        <f t="shared" si="663"/>
        <v/>
      </c>
      <c r="AS852" s="300" t="str">
        <f t="shared" si="664"/>
        <v/>
      </c>
      <c r="AT852" s="300" t="str">
        <f t="shared" si="665"/>
        <v/>
      </c>
      <c r="AU852" s="192" t="str">
        <f t="shared" si="666"/>
        <v>бла</v>
      </c>
      <c r="AV852" s="192" t="str">
        <f t="shared" si="667"/>
        <v>бла91301423общпро</v>
      </c>
      <c r="AW852" s="191">
        <f t="shared" si="668"/>
        <v>204435</v>
      </c>
      <c r="AX852" s="191">
        <f t="shared" si="669"/>
        <v>204435</v>
      </c>
      <c r="AY852" s="191">
        <f t="shared" si="670"/>
        <v>0</v>
      </c>
      <c r="AZ852" s="191">
        <f t="shared" si="671"/>
        <v>0</v>
      </c>
      <c r="BA852" s="193">
        <f t="shared" si="672"/>
        <v>1</v>
      </c>
      <c r="BB852" s="193">
        <f t="shared" si="673"/>
        <v>1</v>
      </c>
      <c r="BC852" s="193">
        <f t="shared" si="674"/>
        <v>1</v>
      </c>
      <c r="BD852" s="191">
        <f t="shared" si="636"/>
        <v>0</v>
      </c>
      <c r="BE852" s="191">
        <f t="shared" si="675"/>
        <v>0</v>
      </c>
      <c r="BF852" s="210">
        <f t="shared" si="676"/>
        <v>0</v>
      </c>
      <c r="BG852" s="211">
        <f t="shared" si="677"/>
        <v>0</v>
      </c>
      <c r="BH852" s="289"/>
      <c r="BI852" s="289"/>
      <c r="BJ852" s="228"/>
      <c r="BK852" s="228"/>
      <c r="BL852" s="233" t="str">
        <f t="shared" si="678"/>
        <v>04</v>
      </c>
    </row>
    <row r="853" spans="1:64" ht="12" customHeight="1">
      <c r="A853" s="333" t="s">
        <v>693</v>
      </c>
      <c r="B853" s="381" t="s">
        <v>438</v>
      </c>
      <c r="C853" s="333" t="s">
        <v>665</v>
      </c>
      <c r="D853" s="381" t="s">
        <v>462</v>
      </c>
      <c r="E853" s="381" t="s">
        <v>1161</v>
      </c>
      <c r="F853" s="381" t="s">
        <v>586</v>
      </c>
      <c r="G853" s="381" t="s">
        <v>394</v>
      </c>
      <c r="H853" s="100" t="s">
        <v>653</v>
      </c>
      <c r="I853" s="381" t="s">
        <v>505</v>
      </c>
      <c r="J853" s="382">
        <v>4500</v>
      </c>
      <c r="K853" s="382">
        <v>0</v>
      </c>
      <c r="L853" s="191" t="str">
        <f t="shared" si="637"/>
        <v>91301423040937100S393024422501</v>
      </c>
      <c r="M853" s="192">
        <f t="array" ref="M853">IF(COUNT(SEARCH(Удалить_Роспись_КВСР,$B853)*SEARCH(Удалить_Роспись_ПБС,$C853)*SEARCH(Удалить_Роспись_КФСР, $D853)*SEARCH(Удалить_Роспись_КЦСР,$E853)*SEARCH(Удалить_Роспись_КВР,$F853)*SEARCH(Удалить_Роспись_ЭК,$H853)*SEARCH(Удалить_Роспись_КР,$I853))&gt;0,0,1)</f>
        <v>0</v>
      </c>
      <c r="N853" s="192">
        <v>0</v>
      </c>
      <c r="O853" s="192" t="str">
        <f t="shared" si="638"/>
        <v/>
      </c>
      <c r="P853" s="192" t="str">
        <f t="shared" si="679"/>
        <v/>
      </c>
      <c r="Q853" s="300" t="str">
        <f t="shared" si="639"/>
        <v/>
      </c>
      <c r="R853" s="300" t="str">
        <f t="shared" si="640"/>
        <v/>
      </c>
      <c r="S853" s="300" t="str">
        <f t="shared" si="641"/>
        <v/>
      </c>
      <c r="T853" s="192" t="str">
        <f t="shared" si="642"/>
        <v/>
      </c>
      <c r="U853" s="303" t="str">
        <f t="shared" si="643"/>
        <v/>
      </c>
      <c r="V853" s="300" t="str">
        <f t="shared" si="644"/>
        <v/>
      </c>
      <c r="W853" s="192" t="str">
        <f t="shared" si="645"/>
        <v/>
      </c>
      <c r="X853" s="303" t="str">
        <f t="shared" si="646"/>
        <v/>
      </c>
      <c r="Y853" s="300" t="str">
        <f t="shared" si="647"/>
        <v/>
      </c>
      <c r="Z853" s="300" t="str">
        <f t="shared" si="648"/>
        <v/>
      </c>
      <c r="AA853" s="303" t="str">
        <f t="shared" si="649"/>
        <v/>
      </c>
      <c r="AB853" s="300" t="str">
        <f t="shared" si="650"/>
        <v/>
      </c>
      <c r="AC853" s="300" t="str">
        <f t="shared" si="651"/>
        <v/>
      </c>
      <c r="AD853" s="300" t="str">
        <f t="shared" si="652"/>
        <v/>
      </c>
      <c r="AE853" s="192" t="str">
        <f t="shared" si="653"/>
        <v/>
      </c>
      <c r="AF853" s="192" t="str">
        <f t="shared" si="654"/>
        <v/>
      </c>
      <c r="AG853" s="192"/>
      <c r="AJ853" s="300" t="str">
        <f t="shared" si="655"/>
        <v/>
      </c>
      <c r="AK853" s="300" t="str">
        <f t="shared" si="656"/>
        <v/>
      </c>
      <c r="AL853" s="300" t="str">
        <f t="shared" si="657"/>
        <v>бла</v>
      </c>
      <c r="AM853" s="300" t="str">
        <f t="shared" si="658"/>
        <v/>
      </c>
      <c r="AN853" s="300" t="str">
        <f t="shared" si="659"/>
        <v/>
      </c>
      <c r="AO853" s="300" t="str">
        <f t="shared" si="660"/>
        <v/>
      </c>
      <c r="AP853" s="300" t="str">
        <f t="shared" si="661"/>
        <v/>
      </c>
      <c r="AQ853" s="300" t="str">
        <f t="shared" si="662"/>
        <v/>
      </c>
      <c r="AR853" s="306" t="str">
        <f t="shared" si="663"/>
        <v/>
      </c>
      <c r="AS853" s="300" t="str">
        <f t="shared" si="664"/>
        <v/>
      </c>
      <c r="AT853" s="300" t="str">
        <f t="shared" si="665"/>
        <v/>
      </c>
      <c r="AU853" s="192" t="str">
        <f t="shared" si="666"/>
        <v>бла</v>
      </c>
      <c r="AV853" s="192" t="str">
        <f t="shared" si="667"/>
        <v>бла91301423общпро</v>
      </c>
      <c r="AW853" s="191">
        <f t="shared" si="668"/>
        <v>0</v>
      </c>
      <c r="AX853" s="191">
        <f t="shared" si="669"/>
        <v>0</v>
      </c>
      <c r="AY853" s="191">
        <f t="shared" si="670"/>
        <v>0</v>
      </c>
      <c r="AZ853" s="191">
        <f t="shared" si="671"/>
        <v>0</v>
      </c>
      <c r="BA853" s="193">
        <f t="shared" si="672"/>
        <v>1</v>
      </c>
      <c r="BB853" s="193">
        <f t="shared" si="673"/>
        <v>1</v>
      </c>
      <c r="BC853" s="193">
        <f t="shared" si="674"/>
        <v>1</v>
      </c>
      <c r="BD853" s="191">
        <f t="shared" si="636"/>
        <v>0</v>
      </c>
      <c r="BE853" s="191">
        <f t="shared" si="675"/>
        <v>0</v>
      </c>
      <c r="BF853" s="210">
        <f t="shared" si="676"/>
        <v>0</v>
      </c>
      <c r="BG853" s="211">
        <f t="shared" si="677"/>
        <v>0</v>
      </c>
      <c r="BH853" s="289"/>
      <c r="BI853" s="289"/>
      <c r="BJ853" s="228"/>
      <c r="BK853" s="228"/>
      <c r="BL853" s="233" t="str">
        <f t="shared" si="678"/>
        <v>04</v>
      </c>
    </row>
    <row r="854" spans="1:64" ht="12" customHeight="1">
      <c r="A854" s="333" t="s">
        <v>693</v>
      </c>
      <c r="B854" s="381" t="s">
        <v>438</v>
      </c>
      <c r="C854" s="333" t="s">
        <v>665</v>
      </c>
      <c r="D854" s="381" t="s">
        <v>403</v>
      </c>
      <c r="E854" s="381" t="s">
        <v>1162</v>
      </c>
      <c r="F854" s="381" t="s">
        <v>586</v>
      </c>
      <c r="G854" s="381" t="s">
        <v>394</v>
      </c>
      <c r="H854" s="100" t="s">
        <v>653</v>
      </c>
      <c r="I854" s="381" t="s">
        <v>505</v>
      </c>
      <c r="J854" s="382">
        <v>711433.01</v>
      </c>
      <c r="K854" s="382">
        <v>301400.82</v>
      </c>
      <c r="L854" s="191" t="str">
        <f t="shared" si="637"/>
        <v>913014230501373008000024422501</v>
      </c>
      <c r="M854" s="192">
        <f t="array" ref="M854">IF(COUNT(SEARCH(Удалить_Роспись_КВСР,$B854)*SEARCH(Удалить_Роспись_ПБС,$C854)*SEARCH(Удалить_Роспись_КФСР, $D854)*SEARCH(Удалить_Роспись_КЦСР,$E854)*SEARCH(Удалить_Роспись_КВР,$F854)*SEARCH(Удалить_Роспись_ЭК,$H854)*SEARCH(Удалить_Роспись_КР,$I854))&gt;0,0,1)</f>
        <v>1</v>
      </c>
      <c r="N854" s="192">
        <v>0</v>
      </c>
      <c r="O854" s="192" t="str">
        <f t="shared" si="638"/>
        <v/>
      </c>
      <c r="P854" s="192" t="str">
        <f t="shared" si="679"/>
        <v/>
      </c>
      <c r="Q854" s="300" t="str">
        <f t="shared" si="639"/>
        <v/>
      </c>
      <c r="R854" s="300" t="str">
        <f t="shared" si="640"/>
        <v/>
      </c>
      <c r="S854" s="300" t="str">
        <f t="shared" si="641"/>
        <v/>
      </c>
      <c r="T854" s="192" t="str">
        <f t="shared" si="642"/>
        <v/>
      </c>
      <c r="U854" s="303" t="str">
        <f t="shared" si="643"/>
        <v/>
      </c>
      <c r="V854" s="300" t="str">
        <f t="shared" si="644"/>
        <v/>
      </c>
      <c r="W854" s="192" t="str">
        <f t="shared" si="645"/>
        <v/>
      </c>
      <c r="X854" s="303" t="str">
        <f t="shared" si="646"/>
        <v/>
      </c>
      <c r="Y854" s="300" t="str">
        <f t="shared" si="647"/>
        <v/>
      </c>
      <c r="Z854" s="300" t="str">
        <f t="shared" si="648"/>
        <v/>
      </c>
      <c r="AA854" s="303" t="str">
        <f t="shared" si="649"/>
        <v/>
      </c>
      <c r="AB854" s="300" t="str">
        <f t="shared" si="650"/>
        <v/>
      </c>
      <c r="AC854" s="300" t="str">
        <f t="shared" si="651"/>
        <v/>
      </c>
      <c r="AD854" s="300" t="str">
        <f t="shared" si="652"/>
        <v/>
      </c>
      <c r="AE854" s="192" t="str">
        <f t="shared" si="653"/>
        <v/>
      </c>
      <c r="AF854" s="192" t="str">
        <f t="shared" si="654"/>
        <v/>
      </c>
      <c r="AG854" s="192"/>
      <c r="AJ854" s="300" t="str">
        <f t="shared" si="655"/>
        <v/>
      </c>
      <c r="AK854" s="300" t="str">
        <f t="shared" si="656"/>
        <v/>
      </c>
      <c r="AL854" s="300" t="str">
        <f t="shared" si="657"/>
        <v/>
      </c>
      <c r="AM854" s="300" t="str">
        <f t="shared" si="658"/>
        <v/>
      </c>
      <c r="AN854" s="300" t="str">
        <f t="shared" si="659"/>
        <v>жил</v>
      </c>
      <c r="AO854" s="300" t="str">
        <f t="shared" si="660"/>
        <v/>
      </c>
      <c r="AP854" s="300" t="str">
        <f t="shared" si="661"/>
        <v/>
      </c>
      <c r="AQ854" s="300" t="str">
        <f t="shared" si="662"/>
        <v/>
      </c>
      <c r="AR854" s="306" t="str">
        <f t="shared" si="663"/>
        <v/>
      </c>
      <c r="AS854" s="300" t="str">
        <f t="shared" si="664"/>
        <v/>
      </c>
      <c r="AT854" s="300" t="str">
        <f t="shared" si="665"/>
        <v/>
      </c>
      <c r="AU854" s="192" t="str">
        <f t="shared" si="666"/>
        <v>жил</v>
      </c>
      <c r="AV854" s="192" t="str">
        <f t="shared" si="667"/>
        <v>жил91301423общпро</v>
      </c>
      <c r="AW854" s="191">
        <f t="shared" si="668"/>
        <v>711433.01</v>
      </c>
      <c r="AX854" s="191">
        <f t="shared" si="669"/>
        <v>301400.82</v>
      </c>
      <c r="AY854" s="191">
        <f t="shared" si="670"/>
        <v>0</v>
      </c>
      <c r="AZ854" s="191">
        <f t="shared" si="671"/>
        <v>0</v>
      </c>
      <c r="BA854" s="193">
        <f t="shared" si="672"/>
        <v>1</v>
      </c>
      <c r="BB854" s="193">
        <f t="shared" si="673"/>
        <v>1</v>
      </c>
      <c r="BC854" s="193">
        <f t="shared" si="674"/>
        <v>1</v>
      </c>
      <c r="BD854" s="191">
        <f t="shared" si="636"/>
        <v>0</v>
      </c>
      <c r="BE854" s="191">
        <f t="shared" si="675"/>
        <v>0</v>
      </c>
      <c r="BF854" s="210">
        <f t="shared" si="676"/>
        <v>0</v>
      </c>
      <c r="BG854" s="211">
        <f t="shared" si="677"/>
        <v>0</v>
      </c>
      <c r="BH854" s="289"/>
      <c r="BI854" s="289"/>
      <c r="BJ854" s="228"/>
      <c r="BK854" s="228"/>
      <c r="BL854" s="233" t="str">
        <f t="shared" si="678"/>
        <v>05</v>
      </c>
    </row>
    <row r="855" spans="1:64" ht="12" customHeight="1">
      <c r="A855" s="333" t="s">
        <v>693</v>
      </c>
      <c r="B855" s="381" t="s">
        <v>438</v>
      </c>
      <c r="C855" s="333" t="s">
        <v>665</v>
      </c>
      <c r="D855" s="381" t="s">
        <v>403</v>
      </c>
      <c r="E855" s="381" t="s">
        <v>1162</v>
      </c>
      <c r="F855" s="381" t="s">
        <v>586</v>
      </c>
      <c r="G855" s="381" t="s">
        <v>397</v>
      </c>
      <c r="H855" s="100" t="s">
        <v>653</v>
      </c>
      <c r="I855" s="381" t="s">
        <v>505</v>
      </c>
      <c r="J855" s="382">
        <v>217844</v>
      </c>
      <c r="K855" s="382">
        <v>0</v>
      </c>
      <c r="L855" s="191" t="str">
        <f t="shared" si="637"/>
        <v>913014230501373008000024434001</v>
      </c>
      <c r="M855" s="192">
        <f t="array" ref="M855">IF(COUNT(SEARCH(Удалить_Роспись_КВСР,$B855)*SEARCH(Удалить_Роспись_ПБС,$C855)*SEARCH(Удалить_Роспись_КФСР, $D855)*SEARCH(Удалить_Роспись_КЦСР,$E855)*SEARCH(Удалить_Роспись_КВР,$F855)*SEARCH(Удалить_Роспись_ЭК,$H855)*SEARCH(Удалить_Роспись_КР,$I855))&gt;0,0,1)</f>
        <v>1</v>
      </c>
      <c r="N855" s="192">
        <v>0</v>
      </c>
      <c r="O855" s="192" t="str">
        <f t="shared" si="638"/>
        <v/>
      </c>
      <c r="P855" s="192" t="str">
        <f t="shared" si="679"/>
        <v/>
      </c>
      <c r="Q855" s="300" t="str">
        <f t="shared" si="639"/>
        <v/>
      </c>
      <c r="R855" s="300" t="str">
        <f t="shared" si="640"/>
        <v/>
      </c>
      <c r="S855" s="300" t="str">
        <f t="shared" si="641"/>
        <v/>
      </c>
      <c r="T855" s="192" t="str">
        <f t="shared" si="642"/>
        <v/>
      </c>
      <c r="U855" s="303" t="str">
        <f t="shared" si="643"/>
        <v/>
      </c>
      <c r="V855" s="300" t="str">
        <f t="shared" si="644"/>
        <v/>
      </c>
      <c r="W855" s="192" t="str">
        <f t="shared" si="645"/>
        <v/>
      </c>
      <c r="X855" s="303" t="str">
        <f t="shared" si="646"/>
        <v/>
      </c>
      <c r="Y855" s="300" t="str">
        <f t="shared" si="647"/>
        <v/>
      </c>
      <c r="Z855" s="300" t="str">
        <f t="shared" si="648"/>
        <v/>
      </c>
      <c r="AA855" s="303" t="str">
        <f t="shared" si="649"/>
        <v/>
      </c>
      <c r="AB855" s="300" t="str">
        <f t="shared" si="650"/>
        <v/>
      </c>
      <c r="AC855" s="300" t="str">
        <f t="shared" si="651"/>
        <v/>
      </c>
      <c r="AD855" s="300" t="str">
        <f t="shared" si="652"/>
        <v/>
      </c>
      <c r="AE855" s="192" t="str">
        <f t="shared" si="653"/>
        <v/>
      </c>
      <c r="AF855" s="192" t="str">
        <f t="shared" si="654"/>
        <v/>
      </c>
      <c r="AG855" s="192"/>
      <c r="AJ855" s="300" t="str">
        <f t="shared" si="655"/>
        <v/>
      </c>
      <c r="AK855" s="300" t="str">
        <f t="shared" si="656"/>
        <v/>
      </c>
      <c r="AL855" s="300" t="str">
        <f t="shared" si="657"/>
        <v/>
      </c>
      <c r="AM855" s="300" t="str">
        <f t="shared" si="658"/>
        <v/>
      </c>
      <c r="AN855" s="300" t="str">
        <f t="shared" si="659"/>
        <v>жил</v>
      </c>
      <c r="AO855" s="300" t="str">
        <f t="shared" si="660"/>
        <v/>
      </c>
      <c r="AP855" s="300" t="str">
        <f t="shared" si="661"/>
        <v/>
      </c>
      <c r="AQ855" s="300" t="str">
        <f t="shared" si="662"/>
        <v/>
      </c>
      <c r="AR855" s="306" t="str">
        <f t="shared" si="663"/>
        <v/>
      </c>
      <c r="AS855" s="300" t="str">
        <f t="shared" si="664"/>
        <v/>
      </c>
      <c r="AT855" s="300" t="str">
        <f t="shared" si="665"/>
        <v/>
      </c>
      <c r="AU855" s="192" t="str">
        <f t="shared" si="666"/>
        <v>жил</v>
      </c>
      <c r="AV855" s="192" t="str">
        <f t="shared" si="667"/>
        <v>жил91301423общпро</v>
      </c>
      <c r="AW855" s="191">
        <f t="shared" si="668"/>
        <v>217844</v>
      </c>
      <c r="AX855" s="191">
        <f t="shared" si="669"/>
        <v>0</v>
      </c>
      <c r="AY855" s="191">
        <f t="shared" si="670"/>
        <v>0</v>
      </c>
      <c r="AZ855" s="191">
        <f t="shared" si="671"/>
        <v>0</v>
      </c>
      <c r="BA855" s="193">
        <f t="shared" si="672"/>
        <v>1</v>
      </c>
      <c r="BB855" s="193">
        <f t="shared" si="673"/>
        <v>1</v>
      </c>
      <c r="BC855" s="193">
        <f t="shared" si="674"/>
        <v>1</v>
      </c>
      <c r="BD855" s="191">
        <f t="shared" si="636"/>
        <v>0</v>
      </c>
      <c r="BE855" s="191">
        <f t="shared" si="675"/>
        <v>0</v>
      </c>
      <c r="BF855" s="210">
        <f t="shared" si="676"/>
        <v>0</v>
      </c>
      <c r="BG855" s="211">
        <f t="shared" si="677"/>
        <v>0</v>
      </c>
      <c r="BH855" s="289"/>
      <c r="BI855" s="289"/>
      <c r="BJ855" s="228"/>
      <c r="BK855" s="228"/>
      <c r="BL855" s="233" t="str">
        <f t="shared" si="678"/>
        <v>05</v>
      </c>
    </row>
    <row r="856" spans="1:64" ht="12" customHeight="1">
      <c r="A856" s="333" t="s">
        <v>693</v>
      </c>
      <c r="B856" s="381" t="s">
        <v>438</v>
      </c>
      <c r="C856" s="333" t="s">
        <v>665</v>
      </c>
      <c r="D856" s="381" t="s">
        <v>404</v>
      </c>
      <c r="E856" s="381" t="s">
        <v>1163</v>
      </c>
      <c r="F856" s="381" t="s">
        <v>610</v>
      </c>
      <c r="G856" s="381" t="s">
        <v>389</v>
      </c>
      <c r="H856" s="100" t="s">
        <v>653</v>
      </c>
      <c r="I856" s="381" t="s">
        <v>505</v>
      </c>
      <c r="J856" s="382">
        <v>400000</v>
      </c>
      <c r="K856" s="382">
        <v>0</v>
      </c>
      <c r="L856" s="191" t="str">
        <f t="shared" si="637"/>
        <v>913014230502375008001041422601</v>
      </c>
      <c r="M856" s="192">
        <f t="array" ref="M856">IF(COUNT(SEARCH(Удалить_Роспись_КВСР,$B856)*SEARCH(Удалить_Роспись_ПБС,$C856)*SEARCH(Удалить_Роспись_КФСР, $D856)*SEARCH(Удалить_Роспись_КЦСР,$E856)*SEARCH(Удалить_Роспись_КВР,$F856)*SEARCH(Удалить_Роспись_ЭК,$H856)*SEARCH(Удалить_Роспись_КР,$I856))&gt;0,0,1)</f>
        <v>1</v>
      </c>
      <c r="N856" s="192">
        <f>IF(COUNT(SEARCH(Удалить_Индекс_КВСР,$B856)*SEARCH(Удалить_Индекс_ПБС,$C856)*SEARCH(Удалить_Индекс_КФСР,$D856)*SEARCH(Удалить_Индекс_КЦСР,$E856)*SEARCH(Удалить_Индекс_КВР,$F856)*SEARCH(Удалить_Индекс_ЭК,$H856)*SEARCH(Удалить_Индекс_КР,$I856))&gt;0,0,1)</f>
        <v>1</v>
      </c>
      <c r="O856" s="192" t="str">
        <f t="shared" si="638"/>
        <v/>
      </c>
      <c r="P856" s="192" t="str">
        <f t="shared" si="679"/>
        <v/>
      </c>
      <c r="Q856" s="300" t="str">
        <f t="shared" si="639"/>
        <v/>
      </c>
      <c r="R856" s="300" t="str">
        <f t="shared" si="640"/>
        <v/>
      </c>
      <c r="S856" s="300" t="str">
        <f t="shared" si="641"/>
        <v/>
      </c>
      <c r="T856" s="192" t="str">
        <f t="shared" si="642"/>
        <v/>
      </c>
      <c r="U856" s="303" t="str">
        <f t="shared" si="643"/>
        <v/>
      </c>
      <c r="V856" s="300" t="str">
        <f t="shared" si="644"/>
        <v/>
      </c>
      <c r="W856" s="192" t="str">
        <f t="shared" si="645"/>
        <v/>
      </c>
      <c r="X856" s="303" t="str">
        <f t="shared" si="646"/>
        <v/>
      </c>
      <c r="Y856" s="300" t="str">
        <f t="shared" si="647"/>
        <v/>
      </c>
      <c r="Z856" s="300" t="str">
        <f t="shared" si="648"/>
        <v/>
      </c>
      <c r="AA856" s="303" t="str">
        <f t="shared" si="649"/>
        <v/>
      </c>
      <c r="AB856" s="300" t="str">
        <f t="shared" si="650"/>
        <v/>
      </c>
      <c r="AC856" s="300" t="str">
        <f t="shared" si="651"/>
        <v/>
      </c>
      <c r="AD856" s="300" t="str">
        <f t="shared" si="652"/>
        <v/>
      </c>
      <c r="AE856" s="192" t="str">
        <f t="shared" si="653"/>
        <v/>
      </c>
      <c r="AF856" s="192" t="str">
        <f t="shared" si="654"/>
        <v/>
      </c>
      <c r="AG856" s="192"/>
      <c r="AJ856" s="300" t="str">
        <f t="shared" si="655"/>
        <v/>
      </c>
      <c r="AK856" s="300" t="str">
        <f t="shared" si="656"/>
        <v/>
      </c>
      <c r="AL856" s="300" t="str">
        <f t="shared" si="657"/>
        <v/>
      </c>
      <c r="AM856" s="300" t="str">
        <f t="shared" si="658"/>
        <v/>
      </c>
      <c r="AN856" s="300" t="str">
        <f t="shared" si="659"/>
        <v/>
      </c>
      <c r="AO856" s="300" t="str">
        <f t="shared" si="660"/>
        <v/>
      </c>
      <c r="AP856" s="300" t="str">
        <f t="shared" si="661"/>
        <v/>
      </c>
      <c r="AQ856" s="300" t="str">
        <f t="shared" si="662"/>
        <v/>
      </c>
      <c r="AR856" s="306" t="str">
        <f t="shared" si="663"/>
        <v/>
      </c>
      <c r="AS856" s="300" t="str">
        <f t="shared" si="664"/>
        <v/>
      </c>
      <c r="AT856" s="300" t="str">
        <f t="shared" si="665"/>
        <v/>
      </c>
      <c r="AU856" s="192" t="str">
        <f t="shared" si="666"/>
        <v>рбс</v>
      </c>
      <c r="AV856" s="192" t="str">
        <f t="shared" si="667"/>
        <v>рбс91301423общпро</v>
      </c>
      <c r="AW856" s="191">
        <f t="shared" si="668"/>
        <v>400000</v>
      </c>
      <c r="AX856" s="191">
        <f t="shared" si="669"/>
        <v>0</v>
      </c>
      <c r="AY856" s="191">
        <f t="shared" si="670"/>
        <v>400000</v>
      </c>
      <c r="AZ856" s="191">
        <f t="shared" si="671"/>
        <v>0</v>
      </c>
      <c r="BA856" s="193">
        <f t="shared" si="672"/>
        <v>1</v>
      </c>
      <c r="BB856" s="193">
        <f t="shared" si="673"/>
        <v>1</v>
      </c>
      <c r="BC856" s="193">
        <f t="shared" si="674"/>
        <v>1</v>
      </c>
      <c r="BD856" s="191">
        <f t="shared" si="636"/>
        <v>400000</v>
      </c>
      <c r="BE856" s="191">
        <f t="shared" si="675"/>
        <v>0</v>
      </c>
      <c r="BF856" s="210">
        <f t="shared" si="676"/>
        <v>400000</v>
      </c>
      <c r="BG856" s="211">
        <f t="shared" si="677"/>
        <v>400000</v>
      </c>
      <c r="BH856" s="289"/>
      <c r="BI856" s="289"/>
      <c r="BJ856" s="228"/>
      <c r="BK856" s="228"/>
      <c r="BL856" s="233" t="str">
        <f t="shared" si="678"/>
        <v>05</v>
      </c>
    </row>
    <row r="857" spans="1:64" ht="12" customHeight="1">
      <c r="A857" s="333" t="s">
        <v>693</v>
      </c>
      <c r="B857" s="381" t="s">
        <v>438</v>
      </c>
      <c r="C857" s="333" t="s">
        <v>665</v>
      </c>
      <c r="D857" s="381" t="s">
        <v>404</v>
      </c>
      <c r="E857" s="381" t="s">
        <v>896</v>
      </c>
      <c r="F857" s="381" t="s">
        <v>586</v>
      </c>
      <c r="G857" s="381" t="s">
        <v>389</v>
      </c>
      <c r="H857" s="100" t="s">
        <v>653</v>
      </c>
      <c r="I857" s="381" t="s">
        <v>505</v>
      </c>
      <c r="J857" s="382">
        <v>13602</v>
      </c>
      <c r="K857" s="382">
        <v>0</v>
      </c>
      <c r="L857" s="191" t="str">
        <f t="shared" si="637"/>
        <v>91301423050290900Ш000024422601</v>
      </c>
      <c r="M857" s="192">
        <f t="array" ref="M857">IF(COUNT(SEARCH(Удалить_Роспись_КВСР,$B857)*SEARCH(Удалить_Роспись_ПБС,$C857)*SEARCH(Удалить_Роспись_КФСР, $D857)*SEARCH(Удалить_Роспись_КЦСР,$E857)*SEARCH(Удалить_Роспись_КВР,$F857)*SEARCH(Удалить_Роспись_ЭК,$H857)*SEARCH(Удалить_Роспись_КР,$I857))&gt;0,0,1)</f>
        <v>1</v>
      </c>
      <c r="N857" s="192">
        <f>IF(COUNT(SEARCH(Удалить_Индекс_КВСР,$B857)*SEARCH(Удалить_Индекс_ПБС,$C857)*SEARCH(Удалить_Индекс_КФСР,$D857)*SEARCH(Удалить_Индекс_КЦСР,$E857)*SEARCH(Удалить_Индекс_КВР,$F857)*SEARCH(Удалить_Индекс_ЭК,$H857)*SEARCH(Удалить_Индекс_КР,$I857))&gt;0,0,1)</f>
        <v>1</v>
      </c>
      <c r="O857" s="192" t="str">
        <f t="shared" si="638"/>
        <v/>
      </c>
      <c r="P857" s="192" t="str">
        <f t="shared" si="679"/>
        <v/>
      </c>
      <c r="Q857" s="300" t="str">
        <f t="shared" si="639"/>
        <v/>
      </c>
      <c r="R857" s="300" t="str">
        <f t="shared" si="640"/>
        <v/>
      </c>
      <c r="S857" s="300" t="str">
        <f t="shared" si="641"/>
        <v/>
      </c>
      <c r="T857" s="192" t="str">
        <f t="shared" si="642"/>
        <v/>
      </c>
      <c r="U857" s="303" t="str">
        <f t="shared" si="643"/>
        <v/>
      </c>
      <c r="V857" s="300" t="str">
        <f t="shared" si="644"/>
        <v/>
      </c>
      <c r="W857" s="192" t="str">
        <f t="shared" si="645"/>
        <v/>
      </c>
      <c r="X857" s="303" t="str">
        <f t="shared" si="646"/>
        <v/>
      </c>
      <c r="Y857" s="300" t="str">
        <f t="shared" si="647"/>
        <v/>
      </c>
      <c r="Z857" s="300" t="str">
        <f t="shared" si="648"/>
        <v/>
      </c>
      <c r="AA857" s="303" t="str">
        <f t="shared" si="649"/>
        <v/>
      </c>
      <c r="AB857" s="300" t="str">
        <f t="shared" si="650"/>
        <v/>
      </c>
      <c r="AC857" s="300" t="str">
        <f t="shared" si="651"/>
        <v/>
      </c>
      <c r="AD857" s="300" t="str">
        <f t="shared" si="652"/>
        <v/>
      </c>
      <c r="AE857" s="192" t="str">
        <f t="shared" si="653"/>
        <v/>
      </c>
      <c r="AF857" s="192" t="str">
        <f t="shared" si="654"/>
        <v/>
      </c>
      <c r="AG857" s="192"/>
      <c r="AJ857" s="300" t="str">
        <f t="shared" si="655"/>
        <v/>
      </c>
      <c r="AK857" s="300" t="str">
        <f t="shared" si="656"/>
        <v/>
      </c>
      <c r="AL857" s="300" t="str">
        <f t="shared" si="657"/>
        <v/>
      </c>
      <c r="AM857" s="300" t="str">
        <f t="shared" si="658"/>
        <v/>
      </c>
      <c r="AN857" s="300" t="str">
        <f t="shared" si="659"/>
        <v/>
      </c>
      <c r="AO857" s="300" t="str">
        <f t="shared" si="660"/>
        <v/>
      </c>
      <c r="AP857" s="300" t="str">
        <f t="shared" si="661"/>
        <v/>
      </c>
      <c r="AQ857" s="300" t="str">
        <f t="shared" si="662"/>
        <v/>
      </c>
      <c r="AR857" s="306" t="str">
        <f t="shared" si="663"/>
        <v/>
      </c>
      <c r="AS857" s="300" t="str">
        <f t="shared" si="664"/>
        <v/>
      </c>
      <c r="AT857" s="300" t="str">
        <f t="shared" si="665"/>
        <v/>
      </c>
      <c r="AU857" s="192" t="str">
        <f t="shared" si="666"/>
        <v>рбс</v>
      </c>
      <c r="AV857" s="192" t="str">
        <f t="shared" si="667"/>
        <v>рбс91301423общпро</v>
      </c>
      <c r="AW857" s="191">
        <f t="shared" si="668"/>
        <v>13602</v>
      </c>
      <c r="AX857" s="191">
        <f t="shared" si="669"/>
        <v>0</v>
      </c>
      <c r="AY857" s="191">
        <f t="shared" si="670"/>
        <v>13602</v>
      </c>
      <c r="AZ857" s="191">
        <f t="shared" si="671"/>
        <v>0</v>
      </c>
      <c r="BA857" s="193">
        <f t="shared" si="672"/>
        <v>1</v>
      </c>
      <c r="BB857" s="193">
        <f t="shared" si="673"/>
        <v>1</v>
      </c>
      <c r="BC857" s="193">
        <f t="shared" si="674"/>
        <v>1</v>
      </c>
      <c r="BD857" s="191">
        <f t="shared" si="636"/>
        <v>13602</v>
      </c>
      <c r="BE857" s="191">
        <f t="shared" si="675"/>
        <v>0</v>
      </c>
      <c r="BF857" s="210">
        <f t="shared" si="676"/>
        <v>13602</v>
      </c>
      <c r="BG857" s="211">
        <f t="shared" si="677"/>
        <v>13602</v>
      </c>
      <c r="BH857" s="289"/>
      <c r="BI857" s="289"/>
      <c r="BJ857" s="228"/>
      <c r="BK857" s="228"/>
      <c r="BL857" s="233" t="str">
        <f t="shared" si="678"/>
        <v>05</v>
      </c>
    </row>
    <row r="858" spans="1:64" ht="12" customHeight="1">
      <c r="A858" s="333" t="s">
        <v>693</v>
      </c>
      <c r="B858" s="381" t="s">
        <v>438</v>
      </c>
      <c r="C858" s="333" t="s">
        <v>665</v>
      </c>
      <c r="D858" s="381" t="s">
        <v>406</v>
      </c>
      <c r="E858" s="381" t="s">
        <v>1164</v>
      </c>
      <c r="F858" s="381" t="s">
        <v>586</v>
      </c>
      <c r="G858" s="381" t="s">
        <v>394</v>
      </c>
      <c r="H858" s="100" t="s">
        <v>653</v>
      </c>
      <c r="I858" s="381" t="s">
        <v>505</v>
      </c>
      <c r="J858" s="382">
        <v>222627.34</v>
      </c>
      <c r="K858" s="382">
        <v>210944.15</v>
      </c>
      <c r="L858" s="191" t="str">
        <f t="shared" si="637"/>
        <v>913014230503371008002024422501</v>
      </c>
      <c r="M858" s="192">
        <f t="array" ref="M858">IF(COUNT(SEARCH(Удалить_Роспись_КВСР,$B858)*SEARCH(Удалить_Роспись_ПБС,$C858)*SEARCH(Удалить_Роспись_КФСР, $D858)*SEARCH(Удалить_Роспись_КЦСР,$E858)*SEARCH(Удалить_Роспись_КВР,$F858)*SEARCH(Удалить_Роспись_ЭК,$H858)*SEARCH(Удалить_Роспись_КР,$I858))&gt;0,0,1)</f>
        <v>1</v>
      </c>
      <c r="N858" s="192">
        <v>0</v>
      </c>
      <c r="O858" s="192" t="str">
        <f t="shared" si="638"/>
        <v/>
      </c>
      <c r="P858" s="192" t="str">
        <f t="shared" si="679"/>
        <v/>
      </c>
      <c r="Q858" s="300" t="str">
        <f t="shared" si="639"/>
        <v/>
      </c>
      <c r="R858" s="300" t="str">
        <f t="shared" si="640"/>
        <v/>
      </c>
      <c r="S858" s="300" t="str">
        <f t="shared" si="641"/>
        <v/>
      </c>
      <c r="T858" s="192" t="str">
        <f t="shared" si="642"/>
        <v/>
      </c>
      <c r="U858" s="303" t="str">
        <f t="shared" si="643"/>
        <v/>
      </c>
      <c r="V858" s="300" t="str">
        <f t="shared" si="644"/>
        <v/>
      </c>
      <c r="W858" s="192" t="str">
        <f t="shared" si="645"/>
        <v/>
      </c>
      <c r="X858" s="303" t="str">
        <f t="shared" si="646"/>
        <v/>
      </c>
      <c r="Y858" s="300" t="str">
        <f t="shared" si="647"/>
        <v/>
      </c>
      <c r="Z858" s="300" t="str">
        <f t="shared" si="648"/>
        <v/>
      </c>
      <c r="AA858" s="303" t="str">
        <f t="shared" si="649"/>
        <v/>
      </c>
      <c r="AB858" s="300" t="str">
        <f t="shared" si="650"/>
        <v/>
      </c>
      <c r="AC858" s="300" t="str">
        <f t="shared" si="651"/>
        <v/>
      </c>
      <c r="AD858" s="300" t="str">
        <f t="shared" si="652"/>
        <v/>
      </c>
      <c r="AE858" s="192" t="str">
        <f t="shared" si="653"/>
        <v/>
      </c>
      <c r="AF858" s="192" t="str">
        <f t="shared" si="654"/>
        <v/>
      </c>
      <c r="AG858" s="192"/>
      <c r="AJ858" s="300" t="str">
        <f t="shared" si="655"/>
        <v/>
      </c>
      <c r="AK858" s="300" t="str">
        <f t="shared" si="656"/>
        <v/>
      </c>
      <c r="AL858" s="300" t="str">
        <f t="shared" si="657"/>
        <v>бла</v>
      </c>
      <c r="AM858" s="300" t="str">
        <f t="shared" si="658"/>
        <v/>
      </c>
      <c r="AN858" s="300" t="str">
        <f t="shared" si="659"/>
        <v/>
      </c>
      <c r="AO858" s="300" t="str">
        <f t="shared" si="660"/>
        <v/>
      </c>
      <c r="AP858" s="300" t="str">
        <f t="shared" si="661"/>
        <v/>
      </c>
      <c r="AQ858" s="300" t="str">
        <f t="shared" si="662"/>
        <v/>
      </c>
      <c r="AR858" s="306" t="str">
        <f t="shared" si="663"/>
        <v/>
      </c>
      <c r="AS858" s="300" t="str">
        <f t="shared" si="664"/>
        <v/>
      </c>
      <c r="AT858" s="300" t="str">
        <f t="shared" si="665"/>
        <v/>
      </c>
      <c r="AU858" s="192" t="str">
        <f t="shared" si="666"/>
        <v>бла</v>
      </c>
      <c r="AV858" s="192" t="str">
        <f t="shared" si="667"/>
        <v>бла91301423общпро</v>
      </c>
      <c r="AW858" s="191">
        <f t="shared" si="668"/>
        <v>222627.34</v>
      </c>
      <c r="AX858" s="191">
        <f t="shared" si="669"/>
        <v>210944.15</v>
      </c>
      <c r="AY858" s="191">
        <f t="shared" si="670"/>
        <v>0</v>
      </c>
      <c r="AZ858" s="191">
        <f t="shared" si="671"/>
        <v>0</v>
      </c>
      <c r="BA858" s="193">
        <f t="shared" si="672"/>
        <v>1</v>
      </c>
      <c r="BB858" s="193">
        <f t="shared" si="673"/>
        <v>1</v>
      </c>
      <c r="BC858" s="193">
        <f t="shared" si="674"/>
        <v>1</v>
      </c>
      <c r="BD858" s="191">
        <f t="shared" si="636"/>
        <v>0</v>
      </c>
      <c r="BE858" s="191">
        <f t="shared" si="675"/>
        <v>0</v>
      </c>
      <c r="BF858" s="210">
        <f t="shared" si="676"/>
        <v>0</v>
      </c>
      <c r="BG858" s="211">
        <f t="shared" si="677"/>
        <v>0</v>
      </c>
      <c r="BH858" s="289"/>
      <c r="BI858" s="289"/>
      <c r="BJ858" s="228"/>
      <c r="BK858" s="228"/>
      <c r="BL858" s="233" t="str">
        <f t="shared" si="678"/>
        <v>05</v>
      </c>
    </row>
    <row r="859" spans="1:64" ht="12" customHeight="1">
      <c r="A859" s="333" t="s">
        <v>693</v>
      </c>
      <c r="B859" s="381" t="s">
        <v>438</v>
      </c>
      <c r="C859" s="333" t="s">
        <v>665</v>
      </c>
      <c r="D859" s="381" t="s">
        <v>406</v>
      </c>
      <c r="E859" s="381" t="s">
        <v>1164</v>
      </c>
      <c r="F859" s="381" t="s">
        <v>586</v>
      </c>
      <c r="G859" s="381" t="s">
        <v>389</v>
      </c>
      <c r="H859" s="100" t="s">
        <v>653</v>
      </c>
      <c r="I859" s="381" t="s">
        <v>505</v>
      </c>
      <c r="J859" s="382">
        <v>48202.17</v>
      </c>
      <c r="K859" s="382">
        <v>48202.17</v>
      </c>
      <c r="L859" s="191" t="str">
        <f t="shared" si="637"/>
        <v>913014230503371008002024422601</v>
      </c>
      <c r="M859" s="192">
        <f t="array" ref="M859">IF(COUNT(SEARCH(Удалить_Роспись_КВСР,$B859)*SEARCH(Удалить_Роспись_ПБС,$C859)*SEARCH(Удалить_Роспись_КФСР, $D859)*SEARCH(Удалить_Роспись_КЦСР,$E859)*SEARCH(Удалить_Роспись_КВР,$F859)*SEARCH(Удалить_Роспись_ЭК,$H859)*SEARCH(Удалить_Роспись_КР,$I859))&gt;0,0,1)</f>
        <v>1</v>
      </c>
      <c r="N859" s="192">
        <v>0</v>
      </c>
      <c r="O859" s="192" t="str">
        <f t="shared" si="638"/>
        <v/>
      </c>
      <c r="P859" s="192" t="str">
        <f t="shared" si="679"/>
        <v/>
      </c>
      <c r="Q859" s="300" t="str">
        <f t="shared" si="639"/>
        <v/>
      </c>
      <c r="R859" s="300" t="str">
        <f t="shared" si="640"/>
        <v/>
      </c>
      <c r="S859" s="300" t="str">
        <f t="shared" si="641"/>
        <v/>
      </c>
      <c r="T859" s="192" t="str">
        <f t="shared" si="642"/>
        <v/>
      </c>
      <c r="U859" s="303" t="str">
        <f t="shared" si="643"/>
        <v/>
      </c>
      <c r="V859" s="300" t="str">
        <f t="shared" si="644"/>
        <v/>
      </c>
      <c r="W859" s="192" t="str">
        <f t="shared" si="645"/>
        <v/>
      </c>
      <c r="X859" s="303" t="str">
        <f t="shared" si="646"/>
        <v/>
      </c>
      <c r="Y859" s="300" t="str">
        <f t="shared" si="647"/>
        <v/>
      </c>
      <c r="Z859" s="300" t="str">
        <f t="shared" si="648"/>
        <v/>
      </c>
      <c r="AA859" s="303" t="str">
        <f t="shared" si="649"/>
        <v/>
      </c>
      <c r="AB859" s="300" t="str">
        <f t="shared" si="650"/>
        <v/>
      </c>
      <c r="AC859" s="300" t="str">
        <f t="shared" si="651"/>
        <v/>
      </c>
      <c r="AD859" s="300" t="str">
        <f t="shared" si="652"/>
        <v/>
      </c>
      <c r="AE859" s="192" t="str">
        <f t="shared" si="653"/>
        <v/>
      </c>
      <c r="AF859" s="192" t="str">
        <f t="shared" si="654"/>
        <v/>
      </c>
      <c r="AG859" s="192"/>
      <c r="AJ859" s="300" t="str">
        <f t="shared" si="655"/>
        <v/>
      </c>
      <c r="AK859" s="300" t="str">
        <f t="shared" si="656"/>
        <v/>
      </c>
      <c r="AL859" s="300" t="str">
        <f t="shared" si="657"/>
        <v>бла</v>
      </c>
      <c r="AM859" s="300" t="str">
        <f t="shared" si="658"/>
        <v/>
      </c>
      <c r="AN859" s="300" t="str">
        <f t="shared" si="659"/>
        <v/>
      </c>
      <c r="AO859" s="300" t="str">
        <f t="shared" si="660"/>
        <v/>
      </c>
      <c r="AP859" s="300" t="str">
        <f t="shared" si="661"/>
        <v/>
      </c>
      <c r="AQ859" s="300" t="str">
        <f t="shared" si="662"/>
        <v/>
      </c>
      <c r="AR859" s="306" t="str">
        <f t="shared" si="663"/>
        <v/>
      </c>
      <c r="AS859" s="300" t="str">
        <f t="shared" si="664"/>
        <v/>
      </c>
      <c r="AT859" s="300" t="str">
        <f t="shared" si="665"/>
        <v/>
      </c>
      <c r="AU859" s="192" t="str">
        <f t="shared" si="666"/>
        <v>бла</v>
      </c>
      <c r="AV859" s="192" t="str">
        <f t="shared" si="667"/>
        <v>бла91301423общпро</v>
      </c>
      <c r="AW859" s="191">
        <f t="shared" si="668"/>
        <v>48202.17</v>
      </c>
      <c r="AX859" s="191">
        <f t="shared" si="669"/>
        <v>48202.17</v>
      </c>
      <c r="AY859" s="191">
        <f t="shared" si="670"/>
        <v>0</v>
      </c>
      <c r="AZ859" s="191">
        <f t="shared" si="671"/>
        <v>0</v>
      </c>
      <c r="BA859" s="193">
        <f t="shared" si="672"/>
        <v>1</v>
      </c>
      <c r="BB859" s="193">
        <f t="shared" si="673"/>
        <v>1</v>
      </c>
      <c r="BC859" s="193">
        <f t="shared" si="674"/>
        <v>1</v>
      </c>
      <c r="BD859" s="191">
        <f t="shared" si="636"/>
        <v>0</v>
      </c>
      <c r="BE859" s="191">
        <f t="shared" si="675"/>
        <v>0</v>
      </c>
      <c r="BF859" s="210">
        <f t="shared" si="676"/>
        <v>0</v>
      </c>
      <c r="BG859" s="211">
        <f t="shared" si="677"/>
        <v>0</v>
      </c>
      <c r="BH859" s="289"/>
      <c r="BI859" s="289"/>
      <c r="BJ859" s="228"/>
      <c r="BK859" s="228"/>
      <c r="BL859" s="233" t="str">
        <f t="shared" si="678"/>
        <v>05</v>
      </c>
    </row>
    <row r="860" spans="1:64" ht="12" customHeight="1">
      <c r="A860" s="333" t="s">
        <v>693</v>
      </c>
      <c r="B860" s="381" t="s">
        <v>438</v>
      </c>
      <c r="C860" s="333" t="s">
        <v>665</v>
      </c>
      <c r="D860" s="381" t="s">
        <v>406</v>
      </c>
      <c r="E860" s="381" t="s">
        <v>1164</v>
      </c>
      <c r="F860" s="381" t="s">
        <v>586</v>
      </c>
      <c r="G860" s="381" t="s">
        <v>397</v>
      </c>
      <c r="H860" s="100" t="s">
        <v>653</v>
      </c>
      <c r="I860" s="381" t="s">
        <v>505</v>
      </c>
      <c r="J860" s="382">
        <v>680514</v>
      </c>
      <c r="K860" s="382">
        <v>617520</v>
      </c>
      <c r="L860" s="191" t="str">
        <f t="shared" si="637"/>
        <v>913014230503371008002024434001</v>
      </c>
      <c r="M860" s="192">
        <f t="array" ref="M860">IF(COUNT(SEARCH(Удалить_Роспись_КВСР,$B860)*SEARCH(Удалить_Роспись_ПБС,$C860)*SEARCH(Удалить_Роспись_КФСР, $D860)*SEARCH(Удалить_Роспись_КЦСР,$E860)*SEARCH(Удалить_Роспись_КВР,$F860)*SEARCH(Удалить_Роспись_ЭК,$H860)*SEARCH(Удалить_Роспись_КР,$I860))&gt;0,0,1)</f>
        <v>1</v>
      </c>
      <c r="N860" s="192">
        <v>0</v>
      </c>
      <c r="O860" s="192" t="str">
        <f t="shared" si="638"/>
        <v/>
      </c>
      <c r="P860" s="192" t="str">
        <f t="shared" si="679"/>
        <v/>
      </c>
      <c r="Q860" s="300" t="str">
        <f t="shared" si="639"/>
        <v/>
      </c>
      <c r="R860" s="300" t="str">
        <f t="shared" si="640"/>
        <v/>
      </c>
      <c r="S860" s="300" t="str">
        <f t="shared" si="641"/>
        <v/>
      </c>
      <c r="T860" s="192" t="str">
        <f t="shared" si="642"/>
        <v/>
      </c>
      <c r="U860" s="303" t="str">
        <f t="shared" si="643"/>
        <v/>
      </c>
      <c r="V860" s="300" t="str">
        <f t="shared" si="644"/>
        <v/>
      </c>
      <c r="W860" s="192" t="str">
        <f t="shared" si="645"/>
        <v/>
      </c>
      <c r="X860" s="303" t="str">
        <f t="shared" si="646"/>
        <v/>
      </c>
      <c r="Y860" s="300" t="str">
        <f t="shared" si="647"/>
        <v/>
      </c>
      <c r="Z860" s="300" t="str">
        <f t="shared" si="648"/>
        <v/>
      </c>
      <c r="AA860" s="303" t="str">
        <f t="shared" si="649"/>
        <v/>
      </c>
      <c r="AB860" s="300" t="str">
        <f t="shared" si="650"/>
        <v/>
      </c>
      <c r="AC860" s="300" t="str">
        <f t="shared" si="651"/>
        <v/>
      </c>
      <c r="AD860" s="300" t="str">
        <f t="shared" si="652"/>
        <v/>
      </c>
      <c r="AE860" s="192" t="str">
        <f t="shared" si="653"/>
        <v/>
      </c>
      <c r="AF860" s="192" t="str">
        <f t="shared" si="654"/>
        <v/>
      </c>
      <c r="AG860" s="192"/>
      <c r="AJ860" s="300" t="str">
        <f t="shared" si="655"/>
        <v/>
      </c>
      <c r="AK860" s="300" t="str">
        <f t="shared" si="656"/>
        <v/>
      </c>
      <c r="AL860" s="300" t="str">
        <f t="shared" si="657"/>
        <v>бла</v>
      </c>
      <c r="AM860" s="300" t="str">
        <f t="shared" si="658"/>
        <v/>
      </c>
      <c r="AN860" s="300" t="str">
        <f t="shared" si="659"/>
        <v/>
      </c>
      <c r="AO860" s="300" t="str">
        <f t="shared" si="660"/>
        <v/>
      </c>
      <c r="AP860" s="300" t="str">
        <f t="shared" si="661"/>
        <v/>
      </c>
      <c r="AQ860" s="300" t="str">
        <f t="shared" si="662"/>
        <v/>
      </c>
      <c r="AR860" s="306" t="str">
        <f t="shared" si="663"/>
        <v/>
      </c>
      <c r="AS860" s="300" t="str">
        <f t="shared" si="664"/>
        <v/>
      </c>
      <c r="AT860" s="300" t="str">
        <f t="shared" si="665"/>
        <v/>
      </c>
      <c r="AU860" s="192" t="str">
        <f t="shared" si="666"/>
        <v>бла</v>
      </c>
      <c r="AV860" s="192" t="str">
        <f t="shared" si="667"/>
        <v>бла91301423общпро</v>
      </c>
      <c r="AW860" s="191">
        <f t="shared" si="668"/>
        <v>680514</v>
      </c>
      <c r="AX860" s="191">
        <f t="shared" si="669"/>
        <v>617520</v>
      </c>
      <c r="AY860" s="191">
        <f t="shared" si="670"/>
        <v>0</v>
      </c>
      <c r="AZ860" s="191">
        <f t="shared" si="671"/>
        <v>0</v>
      </c>
      <c r="BA860" s="193">
        <f t="shared" si="672"/>
        <v>1</v>
      </c>
      <c r="BB860" s="193">
        <f t="shared" si="673"/>
        <v>1</v>
      </c>
      <c r="BC860" s="193">
        <f t="shared" si="674"/>
        <v>1</v>
      </c>
      <c r="BD860" s="191">
        <f t="shared" si="636"/>
        <v>0</v>
      </c>
      <c r="BE860" s="191">
        <f t="shared" si="675"/>
        <v>0</v>
      </c>
      <c r="BF860" s="210">
        <f t="shared" si="676"/>
        <v>0</v>
      </c>
      <c r="BG860" s="211">
        <f t="shared" si="677"/>
        <v>0</v>
      </c>
      <c r="BH860" s="289"/>
      <c r="BI860" s="289"/>
      <c r="BJ860" s="228"/>
      <c r="BK860" s="228"/>
      <c r="BL860" s="233" t="str">
        <f t="shared" si="678"/>
        <v>05</v>
      </c>
    </row>
    <row r="861" spans="1:64" ht="12" customHeight="1">
      <c r="A861" s="333" t="s">
        <v>693</v>
      </c>
      <c r="B861" s="381" t="s">
        <v>438</v>
      </c>
      <c r="C861" s="333" t="s">
        <v>665</v>
      </c>
      <c r="D861" s="381" t="s">
        <v>406</v>
      </c>
      <c r="E861" s="381" t="s">
        <v>1165</v>
      </c>
      <c r="F861" s="381" t="s">
        <v>586</v>
      </c>
      <c r="G861" s="381" t="s">
        <v>394</v>
      </c>
      <c r="H861" s="100" t="s">
        <v>653</v>
      </c>
      <c r="I861" s="381" t="s">
        <v>505</v>
      </c>
      <c r="J861" s="382">
        <v>97613.13</v>
      </c>
      <c r="K861" s="382">
        <v>97613.13</v>
      </c>
      <c r="L861" s="191" t="str">
        <f t="shared" si="637"/>
        <v>913014230503371008003024422501</v>
      </c>
      <c r="M861" s="192">
        <f t="array" ref="M861">IF(COUNT(SEARCH(Удалить_Роспись_КВСР,$B861)*SEARCH(Удалить_Роспись_ПБС,$C861)*SEARCH(Удалить_Роспись_КФСР, $D861)*SEARCH(Удалить_Роспись_КЦСР,$E861)*SEARCH(Удалить_Роспись_КВР,$F861)*SEARCH(Удалить_Роспись_ЭК,$H861)*SEARCH(Удалить_Роспись_КР,$I861))&gt;0,0,1)</f>
        <v>1</v>
      </c>
      <c r="N861" s="192">
        <v>0</v>
      </c>
      <c r="O861" s="192" t="str">
        <f t="shared" si="638"/>
        <v/>
      </c>
      <c r="P861" s="192" t="str">
        <f t="shared" si="679"/>
        <v/>
      </c>
      <c r="Q861" s="300" t="str">
        <f t="shared" si="639"/>
        <v/>
      </c>
      <c r="R861" s="300" t="str">
        <f t="shared" si="640"/>
        <v/>
      </c>
      <c r="S861" s="300" t="str">
        <f t="shared" si="641"/>
        <v/>
      </c>
      <c r="T861" s="192" t="str">
        <f t="shared" si="642"/>
        <v/>
      </c>
      <c r="U861" s="303" t="str">
        <f t="shared" si="643"/>
        <v/>
      </c>
      <c r="V861" s="300" t="str">
        <f t="shared" si="644"/>
        <v/>
      </c>
      <c r="W861" s="192" t="str">
        <f t="shared" si="645"/>
        <v/>
      </c>
      <c r="X861" s="303" t="str">
        <f t="shared" si="646"/>
        <v/>
      </c>
      <c r="Y861" s="300" t="str">
        <f t="shared" si="647"/>
        <v/>
      </c>
      <c r="Z861" s="300" t="str">
        <f t="shared" si="648"/>
        <v/>
      </c>
      <c r="AA861" s="303" t="str">
        <f t="shared" si="649"/>
        <v/>
      </c>
      <c r="AB861" s="300" t="str">
        <f t="shared" si="650"/>
        <v/>
      </c>
      <c r="AC861" s="300" t="str">
        <f t="shared" si="651"/>
        <v/>
      </c>
      <c r="AD861" s="300" t="str">
        <f t="shared" si="652"/>
        <v/>
      </c>
      <c r="AE861" s="192" t="str">
        <f t="shared" si="653"/>
        <v/>
      </c>
      <c r="AF861" s="192" t="str">
        <f t="shared" si="654"/>
        <v/>
      </c>
      <c r="AG861" s="192"/>
      <c r="AJ861" s="300" t="str">
        <f t="shared" si="655"/>
        <v/>
      </c>
      <c r="AK861" s="300" t="str">
        <f t="shared" si="656"/>
        <v/>
      </c>
      <c r="AL861" s="300" t="str">
        <f t="shared" si="657"/>
        <v>бла</v>
      </c>
      <c r="AM861" s="300" t="str">
        <f t="shared" si="658"/>
        <v/>
      </c>
      <c r="AN861" s="300" t="str">
        <f t="shared" si="659"/>
        <v/>
      </c>
      <c r="AO861" s="300" t="str">
        <f t="shared" si="660"/>
        <v/>
      </c>
      <c r="AP861" s="300" t="str">
        <f t="shared" si="661"/>
        <v/>
      </c>
      <c r="AQ861" s="300" t="str">
        <f t="shared" si="662"/>
        <v/>
      </c>
      <c r="AR861" s="306" t="str">
        <f t="shared" si="663"/>
        <v/>
      </c>
      <c r="AS861" s="300" t="str">
        <f t="shared" si="664"/>
        <v/>
      </c>
      <c r="AT861" s="300" t="str">
        <f t="shared" si="665"/>
        <v/>
      </c>
      <c r="AU861" s="192" t="str">
        <f t="shared" si="666"/>
        <v>бла</v>
      </c>
      <c r="AV861" s="192" t="str">
        <f t="shared" si="667"/>
        <v>бла91301423общпро</v>
      </c>
      <c r="AW861" s="191">
        <f t="shared" si="668"/>
        <v>97613.13</v>
      </c>
      <c r="AX861" s="191">
        <f t="shared" si="669"/>
        <v>97613.13</v>
      </c>
      <c r="AY861" s="191">
        <f t="shared" si="670"/>
        <v>0</v>
      </c>
      <c r="AZ861" s="191">
        <f t="shared" si="671"/>
        <v>0</v>
      </c>
      <c r="BA861" s="193">
        <f t="shared" si="672"/>
        <v>1</v>
      </c>
      <c r="BB861" s="193">
        <f t="shared" si="673"/>
        <v>1</v>
      </c>
      <c r="BC861" s="193">
        <f t="shared" si="674"/>
        <v>1</v>
      </c>
      <c r="BD861" s="191">
        <f t="shared" si="636"/>
        <v>0</v>
      </c>
      <c r="BE861" s="191">
        <f t="shared" si="675"/>
        <v>0</v>
      </c>
      <c r="BF861" s="210">
        <f t="shared" si="676"/>
        <v>0</v>
      </c>
      <c r="BG861" s="211">
        <f t="shared" si="677"/>
        <v>0</v>
      </c>
      <c r="BH861" s="289"/>
      <c r="BI861" s="289"/>
      <c r="BJ861" s="228"/>
      <c r="BK861" s="228"/>
      <c r="BL861" s="233" t="str">
        <f t="shared" si="678"/>
        <v>05</v>
      </c>
    </row>
    <row r="862" spans="1:64" ht="12" customHeight="1">
      <c r="A862" s="333" t="s">
        <v>693</v>
      </c>
      <c r="B862" s="381" t="s">
        <v>438</v>
      </c>
      <c r="C862" s="333" t="s">
        <v>665</v>
      </c>
      <c r="D862" s="381" t="s">
        <v>406</v>
      </c>
      <c r="E862" s="381" t="s">
        <v>1166</v>
      </c>
      <c r="F862" s="381" t="s">
        <v>608</v>
      </c>
      <c r="G862" s="381" t="s">
        <v>385</v>
      </c>
      <c r="H862" s="100" t="s">
        <v>653</v>
      </c>
      <c r="I862" s="381" t="s">
        <v>505</v>
      </c>
      <c r="J862" s="382">
        <v>439829.5</v>
      </c>
      <c r="K862" s="382">
        <v>297552.92</v>
      </c>
      <c r="L862" s="191" t="str">
        <f t="shared" si="637"/>
        <v>913014230503371008004011121101</v>
      </c>
      <c r="M862" s="192">
        <f t="array" ref="M862">IF(COUNT(SEARCH(Удалить_Роспись_КВСР,$B862)*SEARCH(Удалить_Роспись_ПБС,$C862)*SEARCH(Удалить_Роспись_КФСР, $D862)*SEARCH(Удалить_Роспись_КЦСР,$E862)*SEARCH(Удалить_Роспись_КВР,$F862)*SEARCH(Удалить_Роспись_ЭК,$H862)*SEARCH(Удалить_Роспись_КР,$I862))&gt;0,0,1)</f>
        <v>1</v>
      </c>
      <c r="N862" s="192">
        <v>0</v>
      </c>
      <c r="O862" s="192" t="str">
        <f t="shared" si="638"/>
        <v/>
      </c>
      <c r="P862" s="192" t="str">
        <f t="shared" si="679"/>
        <v/>
      </c>
      <c r="Q862" s="300" t="str">
        <f t="shared" si="639"/>
        <v/>
      </c>
      <c r="R862" s="300" t="str">
        <f t="shared" si="640"/>
        <v/>
      </c>
      <c r="S862" s="300" t="str">
        <f t="shared" si="641"/>
        <v/>
      </c>
      <c r="T862" s="192" t="str">
        <f t="shared" si="642"/>
        <v/>
      </c>
      <c r="U862" s="303" t="str">
        <f t="shared" si="643"/>
        <v/>
      </c>
      <c r="V862" s="300" t="str">
        <f t="shared" si="644"/>
        <v/>
      </c>
      <c r="W862" s="192" t="str">
        <f t="shared" si="645"/>
        <v/>
      </c>
      <c r="X862" s="303" t="str">
        <f t="shared" si="646"/>
        <v/>
      </c>
      <c r="Y862" s="300" t="str">
        <f t="shared" si="647"/>
        <v/>
      </c>
      <c r="Z862" s="300" t="str">
        <f t="shared" si="648"/>
        <v/>
      </c>
      <c r="AA862" s="303" t="str">
        <f t="shared" si="649"/>
        <v/>
      </c>
      <c r="AB862" s="300" t="str">
        <f t="shared" si="650"/>
        <v/>
      </c>
      <c r="AC862" s="300" t="str">
        <f t="shared" si="651"/>
        <v/>
      </c>
      <c r="AD862" s="300" t="str">
        <f t="shared" si="652"/>
        <v/>
      </c>
      <c r="AE862" s="192" t="str">
        <f t="shared" si="653"/>
        <v/>
      </c>
      <c r="AF862" s="192" t="str">
        <f t="shared" si="654"/>
        <v/>
      </c>
      <c r="AG862" s="192"/>
      <c r="AJ862" s="300" t="str">
        <f t="shared" si="655"/>
        <v/>
      </c>
      <c r="AK862" s="300" t="str">
        <f t="shared" si="656"/>
        <v/>
      </c>
      <c r="AL862" s="300" t="str">
        <f t="shared" si="657"/>
        <v>бла</v>
      </c>
      <c r="AM862" s="300" t="str">
        <f t="shared" si="658"/>
        <v/>
      </c>
      <c r="AN862" s="300" t="str">
        <f t="shared" si="659"/>
        <v/>
      </c>
      <c r="AO862" s="300" t="str">
        <f t="shared" si="660"/>
        <v/>
      </c>
      <c r="AP862" s="300" t="str">
        <f t="shared" si="661"/>
        <v/>
      </c>
      <c r="AQ862" s="300" t="str">
        <f t="shared" si="662"/>
        <v/>
      </c>
      <c r="AR862" s="306" t="str">
        <f t="shared" si="663"/>
        <v/>
      </c>
      <c r="AS862" s="300" t="str">
        <f t="shared" si="664"/>
        <v/>
      </c>
      <c r="AT862" s="300" t="str">
        <f t="shared" si="665"/>
        <v/>
      </c>
      <c r="AU862" s="192" t="str">
        <f t="shared" si="666"/>
        <v>бла</v>
      </c>
      <c r="AV862" s="192" t="str">
        <f t="shared" si="667"/>
        <v>бла91301423общопл</v>
      </c>
      <c r="AW862" s="191">
        <f t="shared" si="668"/>
        <v>439829.5</v>
      </c>
      <c r="AX862" s="191">
        <f t="shared" si="669"/>
        <v>297552.92</v>
      </c>
      <c r="AY862" s="191">
        <f t="shared" si="670"/>
        <v>0</v>
      </c>
      <c r="AZ862" s="191">
        <f t="shared" si="671"/>
        <v>0</v>
      </c>
      <c r="BA862" s="193">
        <f t="shared" si="672"/>
        <v>1</v>
      </c>
      <c r="BB862" s="193">
        <f t="shared" si="673"/>
        <v>1</v>
      </c>
      <c r="BC862" s="193">
        <f t="shared" si="674"/>
        <v>1</v>
      </c>
      <c r="BD862" s="191">
        <f t="shared" si="636"/>
        <v>0</v>
      </c>
      <c r="BE862" s="191">
        <f t="shared" si="675"/>
        <v>0</v>
      </c>
      <c r="BF862" s="210">
        <f t="shared" si="676"/>
        <v>0</v>
      </c>
      <c r="BG862" s="211">
        <f t="shared" si="677"/>
        <v>0</v>
      </c>
      <c r="BH862" s="289"/>
      <c r="BI862" s="289"/>
      <c r="BJ862" s="228"/>
      <c r="BK862" s="228"/>
      <c r="BL862" s="233" t="str">
        <f t="shared" si="678"/>
        <v>05</v>
      </c>
    </row>
    <row r="863" spans="1:64" ht="12" customHeight="1">
      <c r="A863" s="333" t="s">
        <v>693</v>
      </c>
      <c r="B863" s="381" t="s">
        <v>438</v>
      </c>
      <c r="C863" s="333" t="s">
        <v>665</v>
      </c>
      <c r="D863" s="381" t="s">
        <v>406</v>
      </c>
      <c r="E863" s="381" t="s">
        <v>1166</v>
      </c>
      <c r="F863" s="381" t="s">
        <v>902</v>
      </c>
      <c r="G863" s="381" t="s">
        <v>387</v>
      </c>
      <c r="H863" s="100" t="s">
        <v>653</v>
      </c>
      <c r="I863" s="381" t="s">
        <v>505</v>
      </c>
      <c r="J863" s="382">
        <v>124030.99</v>
      </c>
      <c r="K863" s="382">
        <v>120870.94</v>
      </c>
      <c r="L863" s="191" t="str">
        <f t="shared" si="637"/>
        <v>913014230503371008004011921301</v>
      </c>
      <c r="M863" s="192">
        <f t="array" ref="M863">IF(COUNT(SEARCH(Удалить_Роспись_КВСР,$B863)*SEARCH(Удалить_Роспись_ПБС,$C863)*SEARCH(Удалить_Роспись_КФСР, $D863)*SEARCH(Удалить_Роспись_КЦСР,$E863)*SEARCH(Удалить_Роспись_КВР,$F863)*SEARCH(Удалить_Роспись_ЭК,$H863)*SEARCH(Удалить_Роспись_КР,$I863))&gt;0,0,1)</f>
        <v>1</v>
      </c>
      <c r="N863" s="192">
        <v>0</v>
      </c>
      <c r="O863" s="192" t="str">
        <f t="shared" si="638"/>
        <v/>
      </c>
      <c r="P863" s="192" t="str">
        <f t="shared" si="679"/>
        <v/>
      </c>
      <c r="Q863" s="300" t="str">
        <f t="shared" si="639"/>
        <v/>
      </c>
      <c r="R863" s="300" t="str">
        <f t="shared" si="640"/>
        <v/>
      </c>
      <c r="S863" s="300" t="str">
        <f t="shared" si="641"/>
        <v/>
      </c>
      <c r="T863" s="192" t="str">
        <f t="shared" si="642"/>
        <v/>
      </c>
      <c r="U863" s="303" t="str">
        <f t="shared" si="643"/>
        <v/>
      </c>
      <c r="V863" s="300" t="str">
        <f t="shared" si="644"/>
        <v/>
      </c>
      <c r="W863" s="192" t="str">
        <f t="shared" si="645"/>
        <v/>
      </c>
      <c r="X863" s="303" t="str">
        <f t="shared" si="646"/>
        <v/>
      </c>
      <c r="Y863" s="300" t="str">
        <f t="shared" si="647"/>
        <v/>
      </c>
      <c r="Z863" s="300" t="str">
        <f t="shared" si="648"/>
        <v/>
      </c>
      <c r="AA863" s="303" t="str">
        <f t="shared" si="649"/>
        <v/>
      </c>
      <c r="AB863" s="300" t="str">
        <f t="shared" si="650"/>
        <v/>
      </c>
      <c r="AC863" s="300" t="str">
        <f t="shared" si="651"/>
        <v/>
      </c>
      <c r="AD863" s="300" t="str">
        <f t="shared" si="652"/>
        <v/>
      </c>
      <c r="AE863" s="192" t="str">
        <f t="shared" si="653"/>
        <v/>
      </c>
      <c r="AF863" s="192" t="str">
        <f t="shared" si="654"/>
        <v/>
      </c>
      <c r="AG863" s="192"/>
      <c r="AJ863" s="300" t="str">
        <f t="shared" si="655"/>
        <v/>
      </c>
      <c r="AK863" s="300" t="str">
        <f t="shared" si="656"/>
        <v/>
      </c>
      <c r="AL863" s="300" t="str">
        <f t="shared" si="657"/>
        <v>бла</v>
      </c>
      <c r="AM863" s="300" t="str">
        <f t="shared" si="658"/>
        <v/>
      </c>
      <c r="AN863" s="300" t="str">
        <f t="shared" si="659"/>
        <v/>
      </c>
      <c r="AO863" s="300" t="str">
        <f t="shared" si="660"/>
        <v/>
      </c>
      <c r="AP863" s="300" t="str">
        <f t="shared" si="661"/>
        <v/>
      </c>
      <c r="AQ863" s="300" t="str">
        <f t="shared" si="662"/>
        <v/>
      </c>
      <c r="AR863" s="306" t="str">
        <f t="shared" si="663"/>
        <v/>
      </c>
      <c r="AS863" s="300" t="str">
        <f t="shared" si="664"/>
        <v/>
      </c>
      <c r="AT863" s="300" t="str">
        <f t="shared" si="665"/>
        <v/>
      </c>
      <c r="AU863" s="192" t="str">
        <f t="shared" si="666"/>
        <v>бла</v>
      </c>
      <c r="AV863" s="192" t="str">
        <f t="shared" si="667"/>
        <v>бла91301423общопл</v>
      </c>
      <c r="AW863" s="191">
        <f t="shared" si="668"/>
        <v>124030.99</v>
      </c>
      <c r="AX863" s="191">
        <f t="shared" si="669"/>
        <v>120870.94</v>
      </c>
      <c r="AY863" s="191">
        <f t="shared" si="670"/>
        <v>0</v>
      </c>
      <c r="AZ863" s="191">
        <f t="shared" si="671"/>
        <v>0</v>
      </c>
      <c r="BA863" s="193">
        <f t="shared" si="672"/>
        <v>1</v>
      </c>
      <c r="BB863" s="193">
        <f t="shared" si="673"/>
        <v>1</v>
      </c>
      <c r="BC863" s="193">
        <f t="shared" si="674"/>
        <v>1</v>
      </c>
      <c r="BD863" s="191">
        <f t="shared" si="636"/>
        <v>0</v>
      </c>
      <c r="BE863" s="191">
        <f t="shared" si="675"/>
        <v>0</v>
      </c>
      <c r="BF863" s="210">
        <f t="shared" si="676"/>
        <v>0</v>
      </c>
      <c r="BG863" s="211">
        <f t="shared" si="677"/>
        <v>0</v>
      </c>
      <c r="BH863" s="289"/>
      <c r="BI863" s="289"/>
      <c r="BJ863" s="228"/>
      <c r="BK863" s="228"/>
      <c r="BL863" s="233" t="str">
        <f t="shared" si="678"/>
        <v>05</v>
      </c>
    </row>
    <row r="864" spans="1:64" ht="12" customHeight="1">
      <c r="A864" s="333" t="s">
        <v>693</v>
      </c>
      <c r="B864" s="381" t="s">
        <v>438</v>
      </c>
      <c r="C864" s="333" t="s">
        <v>665</v>
      </c>
      <c r="D864" s="381" t="s">
        <v>406</v>
      </c>
      <c r="E864" s="381" t="s">
        <v>1166</v>
      </c>
      <c r="F864" s="381" t="s">
        <v>586</v>
      </c>
      <c r="G864" s="381" t="s">
        <v>394</v>
      </c>
      <c r="H864" s="100" t="s">
        <v>653</v>
      </c>
      <c r="I864" s="381" t="s">
        <v>505</v>
      </c>
      <c r="J864" s="382">
        <v>186180.07</v>
      </c>
      <c r="K864" s="382">
        <v>55913.24</v>
      </c>
      <c r="L864" s="191" t="str">
        <f t="shared" si="637"/>
        <v>913014230503371008004024422501</v>
      </c>
      <c r="M864" s="192">
        <f t="array" ref="M864">IF(COUNT(SEARCH(Удалить_Роспись_КВСР,$B864)*SEARCH(Удалить_Роспись_ПБС,$C864)*SEARCH(Удалить_Роспись_КФСР, $D864)*SEARCH(Удалить_Роспись_КЦСР,$E864)*SEARCH(Удалить_Роспись_КВР,$F864)*SEARCH(Удалить_Роспись_ЭК,$H864)*SEARCH(Удалить_Роспись_КР,$I864))&gt;0,0,1)</f>
        <v>1</v>
      </c>
      <c r="N864" s="192">
        <v>0</v>
      </c>
      <c r="O864" s="192" t="str">
        <f t="shared" si="638"/>
        <v/>
      </c>
      <c r="P864" s="192" t="str">
        <f t="shared" si="679"/>
        <v/>
      </c>
      <c r="Q864" s="300" t="str">
        <f t="shared" si="639"/>
        <v/>
      </c>
      <c r="R864" s="300" t="str">
        <f t="shared" si="640"/>
        <v/>
      </c>
      <c r="S864" s="300" t="str">
        <f t="shared" si="641"/>
        <v/>
      </c>
      <c r="T864" s="192" t="str">
        <f t="shared" si="642"/>
        <v/>
      </c>
      <c r="U864" s="303" t="str">
        <f t="shared" si="643"/>
        <v/>
      </c>
      <c r="V864" s="300" t="str">
        <f t="shared" si="644"/>
        <v/>
      </c>
      <c r="W864" s="192" t="str">
        <f t="shared" si="645"/>
        <v/>
      </c>
      <c r="X864" s="303" t="str">
        <f t="shared" si="646"/>
        <v/>
      </c>
      <c r="Y864" s="300" t="str">
        <f t="shared" si="647"/>
        <v/>
      </c>
      <c r="Z864" s="300" t="str">
        <f t="shared" si="648"/>
        <v/>
      </c>
      <c r="AA864" s="303" t="str">
        <f t="shared" si="649"/>
        <v/>
      </c>
      <c r="AB864" s="300" t="str">
        <f t="shared" si="650"/>
        <v/>
      </c>
      <c r="AC864" s="300" t="str">
        <f t="shared" si="651"/>
        <v/>
      </c>
      <c r="AD864" s="300" t="str">
        <f t="shared" si="652"/>
        <v/>
      </c>
      <c r="AE864" s="192" t="str">
        <f t="shared" si="653"/>
        <v/>
      </c>
      <c r="AF864" s="192" t="str">
        <f t="shared" si="654"/>
        <v/>
      </c>
      <c r="AG864" s="192"/>
      <c r="AJ864" s="300" t="str">
        <f t="shared" si="655"/>
        <v/>
      </c>
      <c r="AK864" s="300" t="str">
        <f t="shared" si="656"/>
        <v/>
      </c>
      <c r="AL864" s="300" t="str">
        <f t="shared" si="657"/>
        <v>бла</v>
      </c>
      <c r="AM864" s="300" t="str">
        <f t="shared" si="658"/>
        <v/>
      </c>
      <c r="AN864" s="300" t="str">
        <f t="shared" si="659"/>
        <v/>
      </c>
      <c r="AO864" s="300" t="str">
        <f t="shared" si="660"/>
        <v/>
      </c>
      <c r="AP864" s="300" t="str">
        <f t="shared" si="661"/>
        <v/>
      </c>
      <c r="AQ864" s="300" t="str">
        <f t="shared" si="662"/>
        <v/>
      </c>
      <c r="AR864" s="306" t="str">
        <f t="shared" si="663"/>
        <v/>
      </c>
      <c r="AS864" s="300" t="str">
        <f t="shared" si="664"/>
        <v/>
      </c>
      <c r="AT864" s="300" t="str">
        <f t="shared" si="665"/>
        <v/>
      </c>
      <c r="AU864" s="192" t="str">
        <f t="shared" si="666"/>
        <v>бла</v>
      </c>
      <c r="AV864" s="192" t="str">
        <f t="shared" si="667"/>
        <v>бла91301423общпро</v>
      </c>
      <c r="AW864" s="191">
        <f t="shared" si="668"/>
        <v>186180.07</v>
      </c>
      <c r="AX864" s="191">
        <f t="shared" si="669"/>
        <v>55913.24</v>
      </c>
      <c r="AY864" s="191">
        <f t="shared" si="670"/>
        <v>0</v>
      </c>
      <c r="AZ864" s="191">
        <f t="shared" si="671"/>
        <v>0</v>
      </c>
      <c r="BA864" s="193">
        <f t="shared" si="672"/>
        <v>1</v>
      </c>
      <c r="BB864" s="193">
        <f t="shared" si="673"/>
        <v>1</v>
      </c>
      <c r="BC864" s="193">
        <f t="shared" si="674"/>
        <v>1</v>
      </c>
      <c r="BD864" s="191">
        <f t="shared" si="636"/>
        <v>0</v>
      </c>
      <c r="BE864" s="191">
        <f t="shared" si="675"/>
        <v>0</v>
      </c>
      <c r="BF864" s="210">
        <f t="shared" si="676"/>
        <v>0</v>
      </c>
      <c r="BG864" s="211">
        <f t="shared" si="677"/>
        <v>0</v>
      </c>
      <c r="BH864" s="289"/>
      <c r="BI864" s="289"/>
      <c r="BJ864" s="228"/>
      <c r="BK864" s="228"/>
      <c r="BL864" s="233" t="str">
        <f t="shared" si="678"/>
        <v>05</v>
      </c>
    </row>
    <row r="865" spans="1:64" ht="12" customHeight="1">
      <c r="A865" s="333" t="s">
        <v>693</v>
      </c>
      <c r="B865" s="381" t="s">
        <v>438</v>
      </c>
      <c r="C865" s="333" t="s">
        <v>665</v>
      </c>
      <c r="D865" s="381" t="s">
        <v>406</v>
      </c>
      <c r="E865" s="381" t="s">
        <v>1166</v>
      </c>
      <c r="F865" s="381" t="s">
        <v>586</v>
      </c>
      <c r="G865" s="381" t="s">
        <v>389</v>
      </c>
      <c r="H865" s="100" t="s">
        <v>653</v>
      </c>
      <c r="I865" s="381" t="s">
        <v>505</v>
      </c>
      <c r="J865" s="382">
        <v>31600</v>
      </c>
      <c r="K865" s="382">
        <v>6696.18</v>
      </c>
      <c r="L865" s="191" t="str">
        <f t="shared" si="637"/>
        <v>913014230503371008004024422601</v>
      </c>
      <c r="M865" s="192">
        <f t="array" ref="M865">IF(COUNT(SEARCH(Удалить_Роспись_КВСР,$B865)*SEARCH(Удалить_Роспись_ПБС,$C865)*SEARCH(Удалить_Роспись_КФСР, $D865)*SEARCH(Удалить_Роспись_КЦСР,$E865)*SEARCH(Удалить_Роспись_КВР,$F865)*SEARCH(Удалить_Роспись_ЭК,$H865)*SEARCH(Удалить_Роспись_КР,$I865))&gt;0,0,1)</f>
        <v>1</v>
      </c>
      <c r="N865" s="192">
        <v>0</v>
      </c>
      <c r="O865" s="192" t="str">
        <f t="shared" si="638"/>
        <v/>
      </c>
      <c r="P865" s="192" t="str">
        <f t="shared" si="679"/>
        <v/>
      </c>
      <c r="Q865" s="300" t="str">
        <f t="shared" si="639"/>
        <v/>
      </c>
      <c r="R865" s="300" t="str">
        <f t="shared" si="640"/>
        <v/>
      </c>
      <c r="S865" s="300" t="str">
        <f t="shared" si="641"/>
        <v/>
      </c>
      <c r="T865" s="192" t="str">
        <f t="shared" si="642"/>
        <v/>
      </c>
      <c r="U865" s="303" t="str">
        <f t="shared" si="643"/>
        <v/>
      </c>
      <c r="V865" s="300" t="str">
        <f t="shared" si="644"/>
        <v/>
      </c>
      <c r="W865" s="192" t="str">
        <f t="shared" si="645"/>
        <v/>
      </c>
      <c r="X865" s="303" t="str">
        <f t="shared" si="646"/>
        <v/>
      </c>
      <c r="Y865" s="300" t="str">
        <f t="shared" si="647"/>
        <v/>
      </c>
      <c r="Z865" s="300" t="str">
        <f t="shared" si="648"/>
        <v/>
      </c>
      <c r="AA865" s="303" t="str">
        <f t="shared" si="649"/>
        <v/>
      </c>
      <c r="AB865" s="300" t="str">
        <f t="shared" si="650"/>
        <v/>
      </c>
      <c r="AC865" s="300" t="str">
        <f t="shared" si="651"/>
        <v/>
      </c>
      <c r="AD865" s="300" t="str">
        <f t="shared" si="652"/>
        <v/>
      </c>
      <c r="AE865" s="192" t="str">
        <f t="shared" si="653"/>
        <v/>
      </c>
      <c r="AF865" s="192" t="str">
        <f t="shared" si="654"/>
        <v/>
      </c>
      <c r="AG865" s="192"/>
      <c r="AJ865" s="300" t="str">
        <f t="shared" si="655"/>
        <v/>
      </c>
      <c r="AK865" s="300" t="str">
        <f t="shared" si="656"/>
        <v/>
      </c>
      <c r="AL865" s="300" t="str">
        <f t="shared" si="657"/>
        <v>бла</v>
      </c>
      <c r="AM865" s="300" t="str">
        <f t="shared" si="658"/>
        <v/>
      </c>
      <c r="AN865" s="300" t="str">
        <f t="shared" si="659"/>
        <v/>
      </c>
      <c r="AO865" s="300" t="str">
        <f t="shared" si="660"/>
        <v/>
      </c>
      <c r="AP865" s="300" t="str">
        <f t="shared" si="661"/>
        <v/>
      </c>
      <c r="AQ865" s="300" t="str">
        <f t="shared" si="662"/>
        <v/>
      </c>
      <c r="AR865" s="306" t="str">
        <f t="shared" si="663"/>
        <v/>
      </c>
      <c r="AS865" s="300" t="str">
        <f t="shared" si="664"/>
        <v/>
      </c>
      <c r="AT865" s="300" t="str">
        <f t="shared" si="665"/>
        <v/>
      </c>
      <c r="AU865" s="192" t="str">
        <f t="shared" si="666"/>
        <v>бла</v>
      </c>
      <c r="AV865" s="192" t="str">
        <f t="shared" si="667"/>
        <v>бла91301423общпро</v>
      </c>
      <c r="AW865" s="191">
        <f t="shared" si="668"/>
        <v>31600</v>
      </c>
      <c r="AX865" s="191">
        <f t="shared" si="669"/>
        <v>6696.18</v>
      </c>
      <c r="AY865" s="191">
        <f t="shared" si="670"/>
        <v>0</v>
      </c>
      <c r="AZ865" s="191">
        <f t="shared" si="671"/>
        <v>0</v>
      </c>
      <c r="BA865" s="193">
        <f t="shared" si="672"/>
        <v>1</v>
      </c>
      <c r="BB865" s="193">
        <f t="shared" si="673"/>
        <v>1</v>
      </c>
      <c r="BC865" s="193">
        <f t="shared" si="674"/>
        <v>1</v>
      </c>
      <c r="BD865" s="191">
        <f t="shared" ref="BD865:BD896" si="680">IF(ISNA(BA865),0,AY865*$BA865)</f>
        <v>0</v>
      </c>
      <c r="BE865" s="191">
        <f t="shared" si="675"/>
        <v>0</v>
      </c>
      <c r="BF865" s="210">
        <f t="shared" si="676"/>
        <v>0</v>
      </c>
      <c r="BG865" s="211">
        <f t="shared" si="677"/>
        <v>0</v>
      </c>
      <c r="BH865" s="289"/>
      <c r="BI865" s="289"/>
      <c r="BJ865" s="228"/>
      <c r="BK865" s="228"/>
      <c r="BL865" s="233" t="str">
        <f t="shared" si="678"/>
        <v>05</v>
      </c>
    </row>
    <row r="866" spans="1:64" ht="12" customHeight="1">
      <c r="A866" s="333" t="s">
        <v>693</v>
      </c>
      <c r="B866" s="381" t="s">
        <v>438</v>
      </c>
      <c r="C866" s="333" t="s">
        <v>665</v>
      </c>
      <c r="D866" s="381" t="s">
        <v>406</v>
      </c>
      <c r="E866" s="381" t="s">
        <v>1166</v>
      </c>
      <c r="F866" s="381" t="s">
        <v>586</v>
      </c>
      <c r="G866" s="381" t="s">
        <v>397</v>
      </c>
      <c r="H866" s="100" t="s">
        <v>653</v>
      </c>
      <c r="I866" s="381" t="s">
        <v>505</v>
      </c>
      <c r="J866" s="382">
        <v>547864.57999999996</v>
      </c>
      <c r="K866" s="382">
        <v>454615.55</v>
      </c>
      <c r="L866" s="191" t="str">
        <f t="shared" si="637"/>
        <v>913014230503371008004024434001</v>
      </c>
      <c r="M866" s="192">
        <f t="array" ref="M866">IF(COUNT(SEARCH(Удалить_Роспись_КВСР,$B866)*SEARCH(Удалить_Роспись_ПБС,$C866)*SEARCH(Удалить_Роспись_КФСР, $D866)*SEARCH(Удалить_Роспись_КЦСР,$E866)*SEARCH(Удалить_Роспись_КВР,$F866)*SEARCH(Удалить_Роспись_ЭК,$H866)*SEARCH(Удалить_Роспись_КР,$I866))&gt;0,0,1)</f>
        <v>1</v>
      </c>
      <c r="N866" s="192">
        <v>0</v>
      </c>
      <c r="O866" s="192" t="str">
        <f t="shared" si="638"/>
        <v/>
      </c>
      <c r="P866" s="192" t="str">
        <f t="shared" si="679"/>
        <v/>
      </c>
      <c r="Q866" s="300" t="str">
        <f t="shared" si="639"/>
        <v/>
      </c>
      <c r="R866" s="300" t="str">
        <f t="shared" si="640"/>
        <v/>
      </c>
      <c r="S866" s="300" t="str">
        <f t="shared" si="641"/>
        <v/>
      </c>
      <c r="T866" s="192" t="str">
        <f t="shared" si="642"/>
        <v/>
      </c>
      <c r="U866" s="303" t="str">
        <f t="shared" si="643"/>
        <v/>
      </c>
      <c r="V866" s="300" t="str">
        <f t="shared" si="644"/>
        <v/>
      </c>
      <c r="W866" s="192" t="str">
        <f t="shared" si="645"/>
        <v/>
      </c>
      <c r="X866" s="303" t="str">
        <f t="shared" si="646"/>
        <v/>
      </c>
      <c r="Y866" s="300" t="str">
        <f t="shared" si="647"/>
        <v/>
      </c>
      <c r="Z866" s="300" t="str">
        <f t="shared" si="648"/>
        <v/>
      </c>
      <c r="AA866" s="303" t="str">
        <f t="shared" si="649"/>
        <v/>
      </c>
      <c r="AB866" s="300" t="str">
        <f t="shared" si="650"/>
        <v/>
      </c>
      <c r="AC866" s="300" t="str">
        <f t="shared" si="651"/>
        <v/>
      </c>
      <c r="AD866" s="300" t="str">
        <f t="shared" si="652"/>
        <v/>
      </c>
      <c r="AE866" s="192" t="str">
        <f t="shared" si="653"/>
        <v/>
      </c>
      <c r="AF866" s="192" t="str">
        <f t="shared" si="654"/>
        <v/>
      </c>
      <c r="AG866" s="192"/>
      <c r="AJ866" s="300" t="str">
        <f t="shared" si="655"/>
        <v/>
      </c>
      <c r="AK866" s="300" t="str">
        <f t="shared" si="656"/>
        <v/>
      </c>
      <c r="AL866" s="300" t="str">
        <f t="shared" si="657"/>
        <v>бла</v>
      </c>
      <c r="AM866" s="300" t="str">
        <f t="shared" si="658"/>
        <v/>
      </c>
      <c r="AN866" s="300" t="str">
        <f t="shared" si="659"/>
        <v/>
      </c>
      <c r="AO866" s="300" t="str">
        <f t="shared" si="660"/>
        <v/>
      </c>
      <c r="AP866" s="300" t="str">
        <f t="shared" si="661"/>
        <v/>
      </c>
      <c r="AQ866" s="300" t="str">
        <f t="shared" si="662"/>
        <v/>
      </c>
      <c r="AR866" s="306" t="str">
        <f t="shared" si="663"/>
        <v/>
      </c>
      <c r="AS866" s="300" t="str">
        <f t="shared" si="664"/>
        <v/>
      </c>
      <c r="AT866" s="300" t="str">
        <f t="shared" si="665"/>
        <v/>
      </c>
      <c r="AU866" s="192" t="str">
        <f t="shared" si="666"/>
        <v>бла</v>
      </c>
      <c r="AV866" s="192" t="str">
        <f t="shared" si="667"/>
        <v>бла91301423общпро</v>
      </c>
      <c r="AW866" s="191">
        <f t="shared" si="668"/>
        <v>547864.57999999996</v>
      </c>
      <c r="AX866" s="191">
        <f t="shared" si="669"/>
        <v>454615.55</v>
      </c>
      <c r="AY866" s="191">
        <f t="shared" si="670"/>
        <v>0</v>
      </c>
      <c r="AZ866" s="191">
        <f t="shared" si="671"/>
        <v>0</v>
      </c>
      <c r="BA866" s="193">
        <f t="shared" si="672"/>
        <v>1</v>
      </c>
      <c r="BB866" s="193">
        <f t="shared" si="673"/>
        <v>1</v>
      </c>
      <c r="BC866" s="193">
        <f t="shared" si="674"/>
        <v>1</v>
      </c>
      <c r="BD866" s="191">
        <f t="shared" si="680"/>
        <v>0</v>
      </c>
      <c r="BE866" s="191">
        <f t="shared" si="675"/>
        <v>0</v>
      </c>
      <c r="BF866" s="210">
        <f t="shared" si="676"/>
        <v>0</v>
      </c>
      <c r="BG866" s="211">
        <f t="shared" si="677"/>
        <v>0</v>
      </c>
      <c r="BH866" s="289"/>
      <c r="BI866" s="289"/>
      <c r="BJ866" s="228"/>
      <c r="BK866" s="228"/>
      <c r="BL866" s="233" t="str">
        <f t="shared" si="678"/>
        <v>05</v>
      </c>
    </row>
    <row r="867" spans="1:64" ht="12" customHeight="1">
      <c r="A867" s="333" t="s">
        <v>693</v>
      </c>
      <c r="B867" s="381" t="s">
        <v>438</v>
      </c>
      <c r="C867" s="333" t="s">
        <v>665</v>
      </c>
      <c r="D867" s="381" t="s">
        <v>406</v>
      </c>
      <c r="E867" s="381" t="s">
        <v>1167</v>
      </c>
      <c r="F867" s="381" t="s">
        <v>586</v>
      </c>
      <c r="G867" s="381" t="s">
        <v>394</v>
      </c>
      <c r="H867" s="100" t="s">
        <v>653</v>
      </c>
      <c r="I867" s="381" t="s">
        <v>505</v>
      </c>
      <c r="J867" s="382">
        <v>1000</v>
      </c>
      <c r="K867" s="382">
        <v>0</v>
      </c>
      <c r="L867" s="191" t="str">
        <f t="shared" si="637"/>
        <v>913014230503371008005024422501</v>
      </c>
      <c r="M867" s="192">
        <f t="array" ref="M867">IF(COUNT(SEARCH(Удалить_Роспись_КВСР,$B867)*SEARCH(Удалить_Роспись_ПБС,$C867)*SEARCH(Удалить_Роспись_КФСР, $D867)*SEARCH(Удалить_Роспись_КЦСР,$E867)*SEARCH(Удалить_Роспись_КВР,$F867)*SEARCH(Удалить_Роспись_ЭК,$H867)*SEARCH(Удалить_Роспись_КР,$I867))&gt;0,0,1)</f>
        <v>1</v>
      </c>
      <c r="N867" s="192">
        <v>0</v>
      </c>
      <c r="O867" s="192" t="str">
        <f t="shared" si="638"/>
        <v/>
      </c>
      <c r="P867" s="192" t="str">
        <f t="shared" si="679"/>
        <v/>
      </c>
      <c r="Q867" s="300" t="str">
        <f t="shared" si="639"/>
        <v/>
      </c>
      <c r="R867" s="300" t="str">
        <f t="shared" si="640"/>
        <v/>
      </c>
      <c r="S867" s="300" t="str">
        <f t="shared" si="641"/>
        <v/>
      </c>
      <c r="T867" s="192" t="str">
        <f t="shared" si="642"/>
        <v/>
      </c>
      <c r="U867" s="303" t="str">
        <f t="shared" si="643"/>
        <v/>
      </c>
      <c r="V867" s="300" t="str">
        <f t="shared" si="644"/>
        <v/>
      </c>
      <c r="W867" s="192" t="str">
        <f t="shared" si="645"/>
        <v/>
      </c>
      <c r="X867" s="303" t="str">
        <f t="shared" si="646"/>
        <v/>
      </c>
      <c r="Y867" s="300" t="str">
        <f t="shared" si="647"/>
        <v/>
      </c>
      <c r="Z867" s="300" t="str">
        <f t="shared" si="648"/>
        <v/>
      </c>
      <c r="AA867" s="303" t="str">
        <f t="shared" si="649"/>
        <v/>
      </c>
      <c r="AB867" s="300" t="str">
        <f t="shared" si="650"/>
        <v/>
      </c>
      <c r="AC867" s="300" t="str">
        <f t="shared" si="651"/>
        <v/>
      </c>
      <c r="AD867" s="300" t="str">
        <f t="shared" si="652"/>
        <v/>
      </c>
      <c r="AE867" s="192" t="str">
        <f t="shared" si="653"/>
        <v/>
      </c>
      <c r="AF867" s="192" t="str">
        <f t="shared" si="654"/>
        <v/>
      </c>
      <c r="AG867" s="192"/>
      <c r="AJ867" s="300" t="str">
        <f t="shared" si="655"/>
        <v/>
      </c>
      <c r="AK867" s="300" t="str">
        <f t="shared" si="656"/>
        <v/>
      </c>
      <c r="AL867" s="300" t="str">
        <f t="shared" si="657"/>
        <v>бла</v>
      </c>
      <c r="AM867" s="300" t="str">
        <f t="shared" si="658"/>
        <v/>
      </c>
      <c r="AN867" s="300" t="str">
        <f t="shared" si="659"/>
        <v/>
      </c>
      <c r="AO867" s="300" t="str">
        <f t="shared" si="660"/>
        <v/>
      </c>
      <c r="AP867" s="300" t="str">
        <f t="shared" si="661"/>
        <v/>
      </c>
      <c r="AQ867" s="300" t="str">
        <f t="shared" si="662"/>
        <v/>
      </c>
      <c r="AR867" s="306" t="str">
        <f t="shared" si="663"/>
        <v/>
      </c>
      <c r="AS867" s="300" t="str">
        <f t="shared" si="664"/>
        <v/>
      </c>
      <c r="AT867" s="300" t="str">
        <f t="shared" si="665"/>
        <v/>
      </c>
      <c r="AU867" s="192" t="str">
        <f t="shared" si="666"/>
        <v>бла</v>
      </c>
      <c r="AV867" s="192" t="str">
        <f t="shared" si="667"/>
        <v>бла91301423общпро</v>
      </c>
      <c r="AW867" s="191">
        <f t="shared" si="668"/>
        <v>1000</v>
      </c>
      <c r="AX867" s="191">
        <f t="shared" si="669"/>
        <v>0</v>
      </c>
      <c r="AY867" s="191">
        <f t="shared" si="670"/>
        <v>0</v>
      </c>
      <c r="AZ867" s="191">
        <f t="shared" si="671"/>
        <v>0</v>
      </c>
      <c r="BA867" s="193">
        <f t="shared" si="672"/>
        <v>1</v>
      </c>
      <c r="BB867" s="193">
        <f t="shared" si="673"/>
        <v>1</v>
      </c>
      <c r="BC867" s="193">
        <f t="shared" si="674"/>
        <v>1</v>
      </c>
      <c r="BD867" s="191">
        <f t="shared" si="680"/>
        <v>0</v>
      </c>
      <c r="BE867" s="191">
        <f t="shared" si="675"/>
        <v>0</v>
      </c>
      <c r="BF867" s="210">
        <f t="shared" si="676"/>
        <v>0</v>
      </c>
      <c r="BG867" s="211">
        <f t="shared" si="677"/>
        <v>0</v>
      </c>
      <c r="BH867" s="289"/>
      <c r="BI867" s="289"/>
      <c r="BJ867" s="228"/>
      <c r="BK867" s="228"/>
      <c r="BL867" s="233" t="str">
        <f t="shared" si="678"/>
        <v>05</v>
      </c>
    </row>
    <row r="868" spans="1:64" ht="12" customHeight="1">
      <c r="A868" s="333" t="s">
        <v>693</v>
      </c>
      <c r="B868" s="381" t="s">
        <v>438</v>
      </c>
      <c r="C868" s="333" t="s">
        <v>665</v>
      </c>
      <c r="D868" s="381" t="s">
        <v>406</v>
      </c>
      <c r="E868" s="381" t="s">
        <v>1167</v>
      </c>
      <c r="F868" s="381" t="s">
        <v>586</v>
      </c>
      <c r="G868" s="381" t="s">
        <v>397</v>
      </c>
      <c r="H868" s="100" t="s">
        <v>653</v>
      </c>
      <c r="I868" s="381" t="s">
        <v>505</v>
      </c>
      <c r="J868" s="382">
        <v>5000</v>
      </c>
      <c r="K868" s="382">
        <v>4600</v>
      </c>
      <c r="L868" s="191" t="str">
        <f t="shared" si="637"/>
        <v>913014230503371008005024434001</v>
      </c>
      <c r="M868" s="192">
        <f t="array" ref="M868">IF(COUNT(SEARCH(Удалить_Роспись_КВСР,$B868)*SEARCH(Удалить_Роспись_ПБС,$C868)*SEARCH(Удалить_Роспись_КФСР, $D868)*SEARCH(Удалить_Роспись_КЦСР,$E868)*SEARCH(Удалить_Роспись_КВР,$F868)*SEARCH(Удалить_Роспись_ЭК,$H868)*SEARCH(Удалить_Роспись_КР,$I868))&gt;0,0,1)</f>
        <v>1</v>
      </c>
      <c r="N868" s="192">
        <v>0</v>
      </c>
      <c r="O868" s="192" t="str">
        <f t="shared" si="638"/>
        <v/>
      </c>
      <c r="P868" s="192" t="str">
        <f t="shared" si="679"/>
        <v/>
      </c>
      <c r="Q868" s="300" t="str">
        <f t="shared" si="639"/>
        <v/>
      </c>
      <c r="R868" s="300" t="str">
        <f t="shared" si="640"/>
        <v/>
      </c>
      <c r="S868" s="300" t="str">
        <f t="shared" si="641"/>
        <v/>
      </c>
      <c r="T868" s="192" t="str">
        <f t="shared" si="642"/>
        <v/>
      </c>
      <c r="U868" s="303" t="str">
        <f t="shared" si="643"/>
        <v/>
      </c>
      <c r="V868" s="300" t="str">
        <f t="shared" si="644"/>
        <v/>
      </c>
      <c r="W868" s="192" t="str">
        <f t="shared" si="645"/>
        <v/>
      </c>
      <c r="X868" s="303" t="str">
        <f t="shared" si="646"/>
        <v/>
      </c>
      <c r="Y868" s="300" t="str">
        <f t="shared" si="647"/>
        <v/>
      </c>
      <c r="Z868" s="300" t="str">
        <f t="shared" si="648"/>
        <v/>
      </c>
      <c r="AA868" s="303" t="str">
        <f t="shared" si="649"/>
        <v/>
      </c>
      <c r="AB868" s="300" t="str">
        <f t="shared" si="650"/>
        <v/>
      </c>
      <c r="AC868" s="300" t="str">
        <f t="shared" si="651"/>
        <v/>
      </c>
      <c r="AD868" s="300" t="str">
        <f t="shared" si="652"/>
        <v/>
      </c>
      <c r="AE868" s="192" t="str">
        <f t="shared" si="653"/>
        <v/>
      </c>
      <c r="AF868" s="192" t="str">
        <f t="shared" si="654"/>
        <v/>
      </c>
      <c r="AG868" s="192"/>
      <c r="AJ868" s="300" t="str">
        <f t="shared" si="655"/>
        <v/>
      </c>
      <c r="AK868" s="300" t="str">
        <f t="shared" si="656"/>
        <v/>
      </c>
      <c r="AL868" s="300" t="str">
        <f t="shared" si="657"/>
        <v>бла</v>
      </c>
      <c r="AM868" s="300" t="str">
        <f t="shared" si="658"/>
        <v/>
      </c>
      <c r="AN868" s="300" t="str">
        <f t="shared" si="659"/>
        <v/>
      </c>
      <c r="AO868" s="300" t="str">
        <f t="shared" si="660"/>
        <v/>
      </c>
      <c r="AP868" s="300" t="str">
        <f t="shared" si="661"/>
        <v/>
      </c>
      <c r="AQ868" s="300" t="str">
        <f t="shared" si="662"/>
        <v/>
      </c>
      <c r="AR868" s="306" t="str">
        <f t="shared" si="663"/>
        <v/>
      </c>
      <c r="AS868" s="300" t="str">
        <f t="shared" si="664"/>
        <v/>
      </c>
      <c r="AT868" s="300" t="str">
        <f t="shared" si="665"/>
        <v/>
      </c>
      <c r="AU868" s="192" t="str">
        <f t="shared" si="666"/>
        <v>бла</v>
      </c>
      <c r="AV868" s="192" t="str">
        <f t="shared" si="667"/>
        <v>бла91301423общпро</v>
      </c>
      <c r="AW868" s="191">
        <f t="shared" si="668"/>
        <v>5000</v>
      </c>
      <c r="AX868" s="191">
        <f t="shared" si="669"/>
        <v>4600</v>
      </c>
      <c r="AY868" s="191">
        <f t="shared" si="670"/>
        <v>0</v>
      </c>
      <c r="AZ868" s="191">
        <f t="shared" si="671"/>
        <v>0</v>
      </c>
      <c r="BA868" s="193">
        <f t="shared" si="672"/>
        <v>1</v>
      </c>
      <c r="BB868" s="193">
        <f t="shared" si="673"/>
        <v>1</v>
      </c>
      <c r="BC868" s="193">
        <f t="shared" si="674"/>
        <v>1</v>
      </c>
      <c r="BD868" s="191">
        <f t="shared" si="680"/>
        <v>0</v>
      </c>
      <c r="BE868" s="191">
        <f t="shared" si="675"/>
        <v>0</v>
      </c>
      <c r="BF868" s="210">
        <f t="shared" si="676"/>
        <v>0</v>
      </c>
      <c r="BG868" s="211">
        <f t="shared" si="677"/>
        <v>0</v>
      </c>
      <c r="BH868" s="289"/>
      <c r="BI868" s="289"/>
      <c r="BJ868" s="228"/>
      <c r="BK868" s="228"/>
      <c r="BL868" s="233" t="str">
        <f t="shared" si="678"/>
        <v>05</v>
      </c>
    </row>
    <row r="869" spans="1:64" ht="12" customHeight="1">
      <c r="A869" s="333" t="s">
        <v>693</v>
      </c>
      <c r="B869" s="381" t="s">
        <v>438</v>
      </c>
      <c r="C869" s="333" t="s">
        <v>665</v>
      </c>
      <c r="D869" s="381" t="s">
        <v>406</v>
      </c>
      <c r="E869" s="381" t="s">
        <v>1168</v>
      </c>
      <c r="F869" s="381" t="s">
        <v>589</v>
      </c>
      <c r="G869" s="381" t="s">
        <v>386</v>
      </c>
      <c r="H869" s="100" t="s">
        <v>653</v>
      </c>
      <c r="I869" s="381" t="s">
        <v>505</v>
      </c>
      <c r="J869" s="382">
        <v>5000</v>
      </c>
      <c r="K869" s="382">
        <v>0</v>
      </c>
      <c r="L869" s="191" t="str">
        <f t="shared" si="637"/>
        <v>913014230503371008704011221201</v>
      </c>
      <c r="M869" s="192">
        <f t="array" ref="M869">IF(COUNT(SEARCH(Удалить_Роспись_КВСР,$B869)*SEARCH(Удалить_Роспись_ПБС,$C869)*SEARCH(Удалить_Роспись_КФСР, $D869)*SEARCH(Удалить_Роспись_КЦСР,$E869)*SEARCH(Удалить_Роспись_КВР,$F869)*SEARCH(Удалить_Роспись_ЭК,$H869)*SEARCH(Удалить_Роспись_КР,$I869))&gt;0,0,1)</f>
        <v>1</v>
      </c>
      <c r="N869" s="192">
        <v>0</v>
      </c>
      <c r="O869" s="192" t="str">
        <f t="shared" si="638"/>
        <v/>
      </c>
      <c r="P869" s="192" t="str">
        <f t="shared" si="679"/>
        <v/>
      </c>
      <c r="Q869" s="300" t="str">
        <f t="shared" si="639"/>
        <v/>
      </c>
      <c r="R869" s="300" t="str">
        <f t="shared" si="640"/>
        <v/>
      </c>
      <c r="S869" s="300" t="str">
        <f t="shared" si="641"/>
        <v/>
      </c>
      <c r="T869" s="192" t="str">
        <f t="shared" si="642"/>
        <v/>
      </c>
      <c r="U869" s="303" t="str">
        <f t="shared" si="643"/>
        <v/>
      </c>
      <c r="V869" s="300" t="str">
        <f t="shared" si="644"/>
        <v/>
      </c>
      <c r="W869" s="192" t="str">
        <f t="shared" si="645"/>
        <v/>
      </c>
      <c r="X869" s="303" t="str">
        <f t="shared" si="646"/>
        <v/>
      </c>
      <c r="Y869" s="300" t="str">
        <f t="shared" si="647"/>
        <v/>
      </c>
      <c r="Z869" s="300" t="str">
        <f t="shared" si="648"/>
        <v/>
      </c>
      <c r="AA869" s="303" t="str">
        <f t="shared" si="649"/>
        <v/>
      </c>
      <c r="AB869" s="300" t="str">
        <f t="shared" si="650"/>
        <v/>
      </c>
      <c r="AC869" s="300" t="str">
        <f t="shared" si="651"/>
        <v/>
      </c>
      <c r="AD869" s="300" t="str">
        <f t="shared" si="652"/>
        <v/>
      </c>
      <c r="AE869" s="192" t="str">
        <f t="shared" si="653"/>
        <v/>
      </c>
      <c r="AF869" s="192" t="str">
        <f t="shared" si="654"/>
        <v/>
      </c>
      <c r="AG869" s="192"/>
      <c r="AJ869" s="300" t="str">
        <f t="shared" si="655"/>
        <v/>
      </c>
      <c r="AK869" s="300" t="str">
        <f t="shared" si="656"/>
        <v/>
      </c>
      <c r="AL869" s="300" t="str">
        <f t="shared" si="657"/>
        <v>бла</v>
      </c>
      <c r="AM869" s="300" t="str">
        <f t="shared" si="658"/>
        <v/>
      </c>
      <c r="AN869" s="300" t="str">
        <f t="shared" si="659"/>
        <v/>
      </c>
      <c r="AO869" s="300" t="str">
        <f t="shared" si="660"/>
        <v/>
      </c>
      <c r="AP869" s="300" t="str">
        <f t="shared" si="661"/>
        <v/>
      </c>
      <c r="AQ869" s="300" t="str">
        <f t="shared" si="662"/>
        <v/>
      </c>
      <c r="AR869" s="306" t="str">
        <f t="shared" si="663"/>
        <v/>
      </c>
      <c r="AS869" s="300" t="str">
        <f t="shared" si="664"/>
        <v/>
      </c>
      <c r="AT869" s="300" t="str">
        <f t="shared" si="665"/>
        <v/>
      </c>
      <c r="AU869" s="192" t="str">
        <f t="shared" si="666"/>
        <v>бла</v>
      </c>
      <c r="AV869" s="192" t="str">
        <f t="shared" si="667"/>
        <v>бла91301423общпро</v>
      </c>
      <c r="AW869" s="191">
        <f t="shared" si="668"/>
        <v>5000</v>
      </c>
      <c r="AX869" s="191">
        <f t="shared" si="669"/>
        <v>0</v>
      </c>
      <c r="AY869" s="191">
        <f t="shared" si="670"/>
        <v>0</v>
      </c>
      <c r="AZ869" s="191">
        <f t="shared" si="671"/>
        <v>0</v>
      </c>
      <c r="BA869" s="193">
        <f t="shared" si="672"/>
        <v>1</v>
      </c>
      <c r="BB869" s="193">
        <f t="shared" si="673"/>
        <v>1</v>
      </c>
      <c r="BC869" s="193">
        <f t="shared" si="674"/>
        <v>1</v>
      </c>
      <c r="BD869" s="191">
        <f t="shared" si="680"/>
        <v>0</v>
      </c>
      <c r="BE869" s="191">
        <f t="shared" si="675"/>
        <v>0</v>
      </c>
      <c r="BF869" s="210">
        <f t="shared" si="676"/>
        <v>0</v>
      </c>
      <c r="BG869" s="211">
        <f t="shared" si="677"/>
        <v>0</v>
      </c>
      <c r="BH869" s="289"/>
      <c r="BI869" s="289"/>
      <c r="BJ869" s="228"/>
      <c r="BK869" s="228"/>
      <c r="BL869" s="233" t="str">
        <f t="shared" si="678"/>
        <v>05</v>
      </c>
    </row>
    <row r="870" spans="1:64" ht="12" customHeight="1">
      <c r="A870" s="333" t="s">
        <v>693</v>
      </c>
      <c r="B870" s="381" t="s">
        <v>438</v>
      </c>
      <c r="C870" s="333" t="s">
        <v>665</v>
      </c>
      <c r="D870" s="381" t="s">
        <v>406</v>
      </c>
      <c r="E870" s="381" t="s">
        <v>1169</v>
      </c>
      <c r="F870" s="381" t="s">
        <v>586</v>
      </c>
      <c r="G870" s="381" t="s">
        <v>407</v>
      </c>
      <c r="H870" s="100" t="s">
        <v>653</v>
      </c>
      <c r="I870" s="381" t="s">
        <v>505</v>
      </c>
      <c r="J870" s="382">
        <v>225000</v>
      </c>
      <c r="K870" s="382">
        <v>198000</v>
      </c>
      <c r="L870" s="191" t="str">
        <f t="shared" si="637"/>
        <v>913014230503371008Ф00024431001</v>
      </c>
      <c r="M870" s="192">
        <f t="array" ref="M870">IF(COUNT(SEARCH(Удалить_Роспись_КВСР,$B870)*SEARCH(Удалить_Роспись_ПБС,$C870)*SEARCH(Удалить_Роспись_КФСР, $D870)*SEARCH(Удалить_Роспись_КЦСР,$E870)*SEARCH(Удалить_Роспись_КВР,$F870)*SEARCH(Удалить_Роспись_ЭК,$H870)*SEARCH(Удалить_Роспись_КР,$I870))&gt;0,0,1)</f>
        <v>1</v>
      </c>
      <c r="N870" s="192">
        <v>0</v>
      </c>
      <c r="O870" s="192" t="str">
        <f t="shared" si="638"/>
        <v/>
      </c>
      <c r="P870" s="192" t="str">
        <f t="shared" si="679"/>
        <v/>
      </c>
      <c r="Q870" s="300" t="str">
        <f t="shared" si="639"/>
        <v/>
      </c>
      <c r="R870" s="300" t="str">
        <f t="shared" si="640"/>
        <v/>
      </c>
      <c r="S870" s="300" t="str">
        <f t="shared" si="641"/>
        <v/>
      </c>
      <c r="T870" s="192" t="str">
        <f t="shared" si="642"/>
        <v/>
      </c>
      <c r="U870" s="303" t="str">
        <f t="shared" si="643"/>
        <v/>
      </c>
      <c r="V870" s="300" t="str">
        <f t="shared" si="644"/>
        <v/>
      </c>
      <c r="W870" s="192" t="str">
        <f t="shared" si="645"/>
        <v/>
      </c>
      <c r="X870" s="303" t="str">
        <f t="shared" si="646"/>
        <v/>
      </c>
      <c r="Y870" s="300" t="str">
        <f t="shared" si="647"/>
        <v/>
      </c>
      <c r="Z870" s="300" t="str">
        <f t="shared" si="648"/>
        <v/>
      </c>
      <c r="AA870" s="303" t="str">
        <f t="shared" si="649"/>
        <v/>
      </c>
      <c r="AB870" s="300" t="str">
        <f t="shared" si="650"/>
        <v/>
      </c>
      <c r="AC870" s="300" t="str">
        <f t="shared" si="651"/>
        <v/>
      </c>
      <c r="AD870" s="300" t="str">
        <f t="shared" si="652"/>
        <v/>
      </c>
      <c r="AE870" s="192" t="str">
        <f t="shared" si="653"/>
        <v/>
      </c>
      <c r="AF870" s="192" t="str">
        <f t="shared" si="654"/>
        <v/>
      </c>
      <c r="AG870" s="192"/>
      <c r="AJ870" s="300" t="str">
        <f t="shared" si="655"/>
        <v/>
      </c>
      <c r="AK870" s="300" t="str">
        <f t="shared" si="656"/>
        <v/>
      </c>
      <c r="AL870" s="300" t="str">
        <f t="shared" si="657"/>
        <v>бла</v>
      </c>
      <c r="AM870" s="300" t="str">
        <f t="shared" si="658"/>
        <v/>
      </c>
      <c r="AN870" s="300" t="str">
        <f t="shared" si="659"/>
        <v/>
      </c>
      <c r="AO870" s="300" t="str">
        <f t="shared" si="660"/>
        <v/>
      </c>
      <c r="AP870" s="300" t="str">
        <f t="shared" si="661"/>
        <v/>
      </c>
      <c r="AQ870" s="300" t="str">
        <f t="shared" si="662"/>
        <v/>
      </c>
      <c r="AR870" s="306" t="str">
        <f t="shared" si="663"/>
        <v/>
      </c>
      <c r="AS870" s="300" t="str">
        <f t="shared" si="664"/>
        <v/>
      </c>
      <c r="AT870" s="300" t="str">
        <f t="shared" si="665"/>
        <v/>
      </c>
      <c r="AU870" s="192" t="str">
        <f t="shared" si="666"/>
        <v>бла</v>
      </c>
      <c r="AV870" s="192" t="str">
        <f t="shared" si="667"/>
        <v>бла91301423общосн</v>
      </c>
      <c r="AW870" s="191">
        <f t="shared" si="668"/>
        <v>225000</v>
      </c>
      <c r="AX870" s="191">
        <f t="shared" si="669"/>
        <v>198000</v>
      </c>
      <c r="AY870" s="191">
        <f t="shared" si="670"/>
        <v>0</v>
      </c>
      <c r="AZ870" s="191">
        <f t="shared" si="671"/>
        <v>0</v>
      </c>
      <c r="BA870" s="193">
        <f t="shared" si="672"/>
        <v>1</v>
      </c>
      <c r="BB870" s="193">
        <f t="shared" si="673"/>
        <v>1</v>
      </c>
      <c r="BC870" s="193">
        <f t="shared" si="674"/>
        <v>1</v>
      </c>
      <c r="BD870" s="191">
        <f t="shared" si="680"/>
        <v>0</v>
      </c>
      <c r="BE870" s="191">
        <f t="shared" si="675"/>
        <v>0</v>
      </c>
      <c r="BF870" s="210">
        <f t="shared" si="676"/>
        <v>0</v>
      </c>
      <c r="BG870" s="211">
        <f t="shared" si="677"/>
        <v>0</v>
      </c>
      <c r="BH870" s="289"/>
      <c r="BI870" s="289"/>
      <c r="BJ870" s="228"/>
      <c r="BK870" s="228"/>
      <c r="BL870" s="233" t="str">
        <f t="shared" si="678"/>
        <v>05</v>
      </c>
    </row>
    <row r="871" spans="1:64" ht="12" customHeight="1">
      <c r="A871" s="333" t="s">
        <v>693</v>
      </c>
      <c r="B871" s="381" t="s">
        <v>438</v>
      </c>
      <c r="C871" s="333" t="s">
        <v>665</v>
      </c>
      <c r="D871" s="381" t="s">
        <v>406</v>
      </c>
      <c r="E871" s="381" t="s">
        <v>1170</v>
      </c>
      <c r="F871" s="381" t="s">
        <v>586</v>
      </c>
      <c r="G871" s="381" t="s">
        <v>393</v>
      </c>
      <c r="H871" s="100" t="s">
        <v>653</v>
      </c>
      <c r="I871" s="381" t="s">
        <v>505</v>
      </c>
      <c r="J871" s="382">
        <v>1445190</v>
      </c>
      <c r="K871" s="382">
        <v>1006014.23</v>
      </c>
      <c r="L871" s="191" t="str">
        <f t="shared" si="637"/>
        <v>913014230503371008Э02024422301</v>
      </c>
      <c r="M871" s="192">
        <f t="array" ref="M871">IF(COUNT(SEARCH(Удалить_Роспись_КВСР,$B871)*SEARCH(Удалить_Роспись_ПБС,$C871)*SEARCH(Удалить_Роспись_КФСР, $D871)*SEARCH(Удалить_Роспись_КЦСР,$E871)*SEARCH(Удалить_Роспись_КВР,$F871)*SEARCH(Удалить_Роспись_ЭК,$H871)*SEARCH(Удалить_Роспись_КР,$I871))&gt;0,0,1)</f>
        <v>1</v>
      </c>
      <c r="N871" s="192">
        <v>1</v>
      </c>
      <c r="O871" s="192" t="str">
        <f t="shared" si="638"/>
        <v/>
      </c>
      <c r="P871" s="192" t="str">
        <f t="shared" si="679"/>
        <v/>
      </c>
      <c r="Q871" s="300" t="str">
        <f t="shared" si="639"/>
        <v/>
      </c>
      <c r="R871" s="300" t="str">
        <f t="shared" si="640"/>
        <v/>
      </c>
      <c r="S871" s="300" t="str">
        <f t="shared" si="641"/>
        <v/>
      </c>
      <c r="T871" s="192" t="str">
        <f t="shared" si="642"/>
        <v/>
      </c>
      <c r="U871" s="303" t="str">
        <f t="shared" si="643"/>
        <v/>
      </c>
      <c r="V871" s="300" t="str">
        <f t="shared" si="644"/>
        <v/>
      </c>
      <c r="W871" s="192" t="str">
        <f t="shared" si="645"/>
        <v/>
      </c>
      <c r="X871" s="303" t="str">
        <f t="shared" si="646"/>
        <v/>
      </c>
      <c r="Y871" s="300" t="str">
        <f t="shared" si="647"/>
        <v/>
      </c>
      <c r="Z871" s="300" t="str">
        <f t="shared" si="648"/>
        <v/>
      </c>
      <c r="AA871" s="303" t="str">
        <f t="shared" si="649"/>
        <v/>
      </c>
      <c r="AB871" s="300" t="str">
        <f t="shared" si="650"/>
        <v/>
      </c>
      <c r="AC871" s="300" t="str">
        <f t="shared" si="651"/>
        <v/>
      </c>
      <c r="AD871" s="300" t="str">
        <f t="shared" si="652"/>
        <v/>
      </c>
      <c r="AE871" s="192" t="str">
        <f t="shared" si="653"/>
        <v/>
      </c>
      <c r="AF871" s="192" t="str">
        <f t="shared" si="654"/>
        <v/>
      </c>
      <c r="AG871" s="192"/>
      <c r="AJ871" s="300" t="str">
        <f t="shared" si="655"/>
        <v/>
      </c>
      <c r="AK871" s="300" t="str">
        <f t="shared" si="656"/>
        <v/>
      </c>
      <c r="AL871" s="300" t="str">
        <f t="shared" si="657"/>
        <v>бла</v>
      </c>
      <c r="AM871" s="300" t="str">
        <f t="shared" si="658"/>
        <v/>
      </c>
      <c r="AN871" s="300" t="str">
        <f t="shared" si="659"/>
        <v/>
      </c>
      <c r="AO871" s="300" t="str">
        <f t="shared" si="660"/>
        <v/>
      </c>
      <c r="AP871" s="300" t="str">
        <f t="shared" si="661"/>
        <v/>
      </c>
      <c r="AQ871" s="300" t="str">
        <f t="shared" si="662"/>
        <v/>
      </c>
      <c r="AR871" s="306" t="str">
        <f t="shared" si="663"/>
        <v/>
      </c>
      <c r="AS871" s="300" t="str">
        <f t="shared" si="664"/>
        <v/>
      </c>
      <c r="AT871" s="300" t="str">
        <f t="shared" si="665"/>
        <v/>
      </c>
      <c r="AU871" s="192" t="str">
        <f t="shared" si="666"/>
        <v>бла</v>
      </c>
      <c r="AV871" s="192" t="str">
        <f t="shared" si="667"/>
        <v>бла91301423общком</v>
      </c>
      <c r="AW871" s="191">
        <f t="shared" si="668"/>
        <v>1445190</v>
      </c>
      <c r="AX871" s="191">
        <f t="shared" si="669"/>
        <v>1006014.23</v>
      </c>
      <c r="AY871" s="191">
        <f t="shared" si="670"/>
        <v>1445190</v>
      </c>
      <c r="AZ871" s="191">
        <f t="shared" si="671"/>
        <v>1006014.23</v>
      </c>
      <c r="BA871" s="193">
        <f t="shared" si="672"/>
        <v>1</v>
      </c>
      <c r="BB871" s="193">
        <f t="shared" si="673"/>
        <v>1</v>
      </c>
      <c r="BC871" s="193">
        <f t="shared" si="674"/>
        <v>1</v>
      </c>
      <c r="BD871" s="191">
        <f t="shared" si="680"/>
        <v>1445190</v>
      </c>
      <c r="BE871" s="191">
        <f t="shared" si="675"/>
        <v>1006014.23</v>
      </c>
      <c r="BF871" s="210">
        <f t="shared" si="676"/>
        <v>1445190</v>
      </c>
      <c r="BG871" s="211">
        <f t="shared" si="677"/>
        <v>1445190</v>
      </c>
      <c r="BH871" s="289"/>
      <c r="BI871" s="289"/>
      <c r="BJ871" s="228"/>
      <c r="BK871" s="228"/>
      <c r="BL871" s="233" t="str">
        <f t="shared" si="678"/>
        <v>05</v>
      </c>
    </row>
    <row r="872" spans="1:64" ht="12" customHeight="1">
      <c r="A872" s="333" t="s">
        <v>693</v>
      </c>
      <c r="B872" s="381" t="s">
        <v>438</v>
      </c>
      <c r="C872" s="333" t="s">
        <v>665</v>
      </c>
      <c r="D872" s="381" t="s">
        <v>408</v>
      </c>
      <c r="E872" s="381" t="s">
        <v>1171</v>
      </c>
      <c r="F872" s="381" t="s">
        <v>608</v>
      </c>
      <c r="G872" s="381" t="s">
        <v>385</v>
      </c>
      <c r="H872" s="100" t="s">
        <v>653</v>
      </c>
      <c r="I872" s="381" t="s">
        <v>505</v>
      </c>
      <c r="J872" s="382">
        <v>66309.990000000005</v>
      </c>
      <c r="K872" s="382">
        <v>66309.990000000005</v>
      </c>
      <c r="L872" s="191" t="str">
        <f t="shared" si="637"/>
        <v>91301423070737600Ч005011121101</v>
      </c>
      <c r="M872" s="192">
        <f t="array" ref="M872">IF(COUNT(SEARCH(Удалить_Роспись_КВСР,$B872)*SEARCH(Удалить_Роспись_ПБС,$C872)*SEARCH(Удалить_Роспись_КФСР, $D872)*SEARCH(Удалить_Роспись_КЦСР,$E872)*SEARCH(Удалить_Роспись_КВР,$F872)*SEARCH(Удалить_Роспись_ЭК,$H872)*SEARCH(Удалить_Роспись_КР,$I872))&gt;0,0,1)</f>
        <v>1</v>
      </c>
      <c r="N872" s="192">
        <v>0</v>
      </c>
      <c r="O872" s="192" t="str">
        <f t="shared" si="638"/>
        <v/>
      </c>
      <c r="P872" s="192" t="str">
        <f t="shared" si="679"/>
        <v/>
      </c>
      <c r="Q872" s="300" t="str">
        <f t="shared" si="639"/>
        <v/>
      </c>
      <c r="R872" s="300" t="str">
        <f t="shared" si="640"/>
        <v/>
      </c>
      <c r="S872" s="300" t="str">
        <f t="shared" si="641"/>
        <v/>
      </c>
      <c r="T872" s="192" t="str">
        <f t="shared" si="642"/>
        <v/>
      </c>
      <c r="U872" s="303" t="str">
        <f t="shared" si="643"/>
        <v/>
      </c>
      <c r="V872" s="300" t="str">
        <f t="shared" si="644"/>
        <v/>
      </c>
      <c r="W872" s="192" t="str">
        <f t="shared" si="645"/>
        <v/>
      </c>
      <c r="X872" s="303" t="str">
        <f t="shared" si="646"/>
        <v/>
      </c>
      <c r="Y872" s="300" t="str">
        <f t="shared" si="647"/>
        <v/>
      </c>
      <c r="Z872" s="300" t="str">
        <f t="shared" si="648"/>
        <v/>
      </c>
      <c r="AA872" s="303" t="str">
        <f t="shared" si="649"/>
        <v/>
      </c>
      <c r="AB872" s="300" t="str">
        <f t="shared" si="650"/>
        <v/>
      </c>
      <c r="AC872" s="300" t="str">
        <f t="shared" si="651"/>
        <v/>
      </c>
      <c r="AD872" s="300" t="str">
        <f t="shared" si="652"/>
        <v/>
      </c>
      <c r="AE872" s="192" t="str">
        <f t="shared" si="653"/>
        <v/>
      </c>
      <c r="AF872" s="192" t="str">
        <f t="shared" si="654"/>
        <v/>
      </c>
      <c r="AG872" s="192"/>
      <c r="AJ872" s="300" t="str">
        <f t="shared" si="655"/>
        <v/>
      </c>
      <c r="AK872" s="300" t="str">
        <f t="shared" si="656"/>
        <v/>
      </c>
      <c r="AL872" s="300" t="str">
        <f t="shared" si="657"/>
        <v/>
      </c>
      <c r="AM872" s="300" t="str">
        <f t="shared" si="658"/>
        <v/>
      </c>
      <c r="AN872" s="300" t="str">
        <f t="shared" si="659"/>
        <v/>
      </c>
      <c r="AO872" s="300" t="str">
        <f t="shared" si="660"/>
        <v/>
      </c>
      <c r="AP872" s="300" t="str">
        <f t="shared" si="661"/>
        <v/>
      </c>
      <c r="AQ872" s="300" t="str">
        <f t="shared" si="662"/>
        <v/>
      </c>
      <c r="AR872" s="306" t="str">
        <f t="shared" si="663"/>
        <v/>
      </c>
      <c r="AS872" s="300" t="str">
        <f t="shared" si="664"/>
        <v/>
      </c>
      <c r="AT872" s="300" t="str">
        <f t="shared" si="665"/>
        <v/>
      </c>
      <c r="AU872" s="192" t="str">
        <f t="shared" si="666"/>
        <v>рбс</v>
      </c>
      <c r="AV872" s="192" t="str">
        <f t="shared" si="667"/>
        <v>рбс91301423общопл</v>
      </c>
      <c r="AW872" s="191">
        <f t="shared" si="668"/>
        <v>66309.990000000005</v>
      </c>
      <c r="AX872" s="191">
        <f t="shared" si="669"/>
        <v>66309.990000000005</v>
      </c>
      <c r="AY872" s="191">
        <f t="shared" si="670"/>
        <v>0</v>
      </c>
      <c r="AZ872" s="191">
        <f t="shared" si="671"/>
        <v>0</v>
      </c>
      <c r="BA872" s="193">
        <f t="shared" si="672"/>
        <v>1</v>
      </c>
      <c r="BB872" s="193">
        <f t="shared" si="673"/>
        <v>1</v>
      </c>
      <c r="BC872" s="193">
        <f t="shared" si="674"/>
        <v>1</v>
      </c>
      <c r="BD872" s="191">
        <f t="shared" si="680"/>
        <v>0</v>
      </c>
      <c r="BE872" s="191">
        <f t="shared" si="675"/>
        <v>0</v>
      </c>
      <c r="BF872" s="210">
        <f t="shared" si="676"/>
        <v>0</v>
      </c>
      <c r="BG872" s="211">
        <f t="shared" si="677"/>
        <v>0</v>
      </c>
      <c r="BH872" s="289"/>
      <c r="BI872" s="289"/>
      <c r="BJ872" s="228"/>
      <c r="BK872" s="228"/>
      <c r="BL872" s="233" t="str">
        <f t="shared" si="678"/>
        <v>07</v>
      </c>
    </row>
    <row r="873" spans="1:64" ht="12" customHeight="1">
      <c r="A873" s="333" t="s">
        <v>693</v>
      </c>
      <c r="B873" s="381" t="s">
        <v>438</v>
      </c>
      <c r="C873" s="333" t="s">
        <v>665</v>
      </c>
      <c r="D873" s="381" t="s">
        <v>408</v>
      </c>
      <c r="E873" s="381" t="s">
        <v>1171</v>
      </c>
      <c r="F873" s="381" t="s">
        <v>902</v>
      </c>
      <c r="G873" s="381" t="s">
        <v>387</v>
      </c>
      <c r="H873" s="100" t="s">
        <v>653</v>
      </c>
      <c r="I873" s="381" t="s">
        <v>505</v>
      </c>
      <c r="J873" s="382">
        <v>17970.009999999998</v>
      </c>
      <c r="K873" s="382">
        <v>17970.009999999998</v>
      </c>
      <c r="L873" s="191" t="str">
        <f t="shared" si="637"/>
        <v>91301423070737600Ч005011921301</v>
      </c>
      <c r="M873" s="192">
        <f t="array" ref="M873">IF(COUNT(SEARCH(Удалить_Роспись_КВСР,$B873)*SEARCH(Удалить_Роспись_ПБС,$C873)*SEARCH(Удалить_Роспись_КФСР, $D873)*SEARCH(Удалить_Роспись_КЦСР,$E873)*SEARCH(Удалить_Роспись_КВР,$F873)*SEARCH(Удалить_Роспись_ЭК,$H873)*SEARCH(Удалить_Роспись_КР,$I873))&gt;0,0,1)</f>
        <v>1</v>
      </c>
      <c r="N873" s="192">
        <v>0</v>
      </c>
      <c r="O873" s="192" t="str">
        <f t="shared" si="638"/>
        <v/>
      </c>
      <c r="P873" s="192" t="str">
        <f t="shared" si="679"/>
        <v/>
      </c>
      <c r="Q873" s="300" t="str">
        <f t="shared" si="639"/>
        <v/>
      </c>
      <c r="R873" s="300" t="str">
        <f t="shared" si="640"/>
        <v/>
      </c>
      <c r="S873" s="300" t="str">
        <f t="shared" si="641"/>
        <v/>
      </c>
      <c r="T873" s="192" t="str">
        <f t="shared" si="642"/>
        <v/>
      </c>
      <c r="U873" s="303" t="str">
        <f t="shared" si="643"/>
        <v/>
      </c>
      <c r="V873" s="300" t="str">
        <f t="shared" si="644"/>
        <v/>
      </c>
      <c r="W873" s="192" t="str">
        <f t="shared" si="645"/>
        <v/>
      </c>
      <c r="X873" s="303" t="str">
        <f t="shared" si="646"/>
        <v/>
      </c>
      <c r="Y873" s="300" t="str">
        <f t="shared" si="647"/>
        <v/>
      </c>
      <c r="Z873" s="300" t="str">
        <f t="shared" si="648"/>
        <v/>
      </c>
      <c r="AA873" s="303" t="str">
        <f t="shared" si="649"/>
        <v/>
      </c>
      <c r="AB873" s="300" t="str">
        <f t="shared" si="650"/>
        <v/>
      </c>
      <c r="AC873" s="300" t="str">
        <f t="shared" si="651"/>
        <v/>
      </c>
      <c r="AD873" s="300" t="str">
        <f t="shared" si="652"/>
        <v/>
      </c>
      <c r="AE873" s="192" t="str">
        <f t="shared" si="653"/>
        <v/>
      </c>
      <c r="AF873" s="192" t="str">
        <f t="shared" si="654"/>
        <v/>
      </c>
      <c r="AG873" s="192"/>
      <c r="AJ873" s="300" t="str">
        <f t="shared" si="655"/>
        <v/>
      </c>
      <c r="AK873" s="300" t="str">
        <f t="shared" si="656"/>
        <v/>
      </c>
      <c r="AL873" s="300" t="str">
        <f t="shared" si="657"/>
        <v/>
      </c>
      <c r="AM873" s="300" t="str">
        <f t="shared" si="658"/>
        <v/>
      </c>
      <c r="AN873" s="300" t="str">
        <f t="shared" si="659"/>
        <v/>
      </c>
      <c r="AO873" s="300" t="str">
        <f t="shared" si="660"/>
        <v/>
      </c>
      <c r="AP873" s="300" t="str">
        <f t="shared" si="661"/>
        <v/>
      </c>
      <c r="AQ873" s="300" t="str">
        <f t="shared" si="662"/>
        <v/>
      </c>
      <c r="AR873" s="306" t="str">
        <f t="shared" si="663"/>
        <v/>
      </c>
      <c r="AS873" s="300" t="str">
        <f t="shared" si="664"/>
        <v/>
      </c>
      <c r="AT873" s="300" t="str">
        <f t="shared" si="665"/>
        <v/>
      </c>
      <c r="AU873" s="192" t="str">
        <f t="shared" si="666"/>
        <v>рбс</v>
      </c>
      <c r="AV873" s="192" t="str">
        <f t="shared" si="667"/>
        <v>рбс91301423общопл</v>
      </c>
      <c r="AW873" s="191">
        <f t="shared" si="668"/>
        <v>17970.009999999998</v>
      </c>
      <c r="AX873" s="191">
        <f t="shared" si="669"/>
        <v>17970.009999999998</v>
      </c>
      <c r="AY873" s="191">
        <f t="shared" si="670"/>
        <v>0</v>
      </c>
      <c r="AZ873" s="191">
        <f t="shared" si="671"/>
        <v>0</v>
      </c>
      <c r="BA873" s="193">
        <f t="shared" si="672"/>
        <v>1</v>
      </c>
      <c r="BB873" s="193">
        <f t="shared" si="673"/>
        <v>1</v>
      </c>
      <c r="BC873" s="193">
        <f t="shared" si="674"/>
        <v>1</v>
      </c>
      <c r="BD873" s="191">
        <f t="shared" si="680"/>
        <v>0</v>
      </c>
      <c r="BE873" s="191">
        <f t="shared" si="675"/>
        <v>0</v>
      </c>
      <c r="BF873" s="210">
        <f t="shared" si="676"/>
        <v>0</v>
      </c>
      <c r="BG873" s="211">
        <f t="shared" si="677"/>
        <v>0</v>
      </c>
      <c r="BH873" s="289"/>
      <c r="BI873" s="289"/>
      <c r="BJ873" s="228"/>
      <c r="BK873" s="228"/>
      <c r="BL873" s="233" t="str">
        <f t="shared" si="678"/>
        <v>07</v>
      </c>
    </row>
    <row r="874" spans="1:64" ht="12" customHeight="1">
      <c r="A874" s="333" t="s">
        <v>693</v>
      </c>
      <c r="B874" s="381" t="s">
        <v>438</v>
      </c>
      <c r="C874" s="333" t="s">
        <v>665</v>
      </c>
      <c r="D874" s="381" t="s">
        <v>411</v>
      </c>
      <c r="E874" s="381" t="s">
        <v>1172</v>
      </c>
      <c r="F874" s="381" t="s">
        <v>608</v>
      </c>
      <c r="G874" s="381" t="s">
        <v>385</v>
      </c>
      <c r="H874" s="100" t="s">
        <v>653</v>
      </c>
      <c r="I874" s="381" t="s">
        <v>505</v>
      </c>
      <c r="J874" s="382">
        <v>282067.61</v>
      </c>
      <c r="K874" s="382">
        <v>154308.54999999999</v>
      </c>
      <c r="L874" s="191" t="str">
        <f t="shared" si="637"/>
        <v>913014231101374008000011121101</v>
      </c>
      <c r="M874" s="192">
        <f t="array" ref="M874">IF(COUNT(SEARCH(Удалить_Роспись_КВСР,$B874)*SEARCH(Удалить_Роспись_ПБС,$C874)*SEARCH(Удалить_Роспись_КФСР, $D874)*SEARCH(Удалить_Роспись_КЦСР,$E874)*SEARCH(Удалить_Роспись_КВР,$F874)*SEARCH(Удалить_Роспись_ЭК,$H874)*SEARCH(Удалить_Роспись_КР,$I874))&gt;0,0,1)</f>
        <v>1</v>
      </c>
      <c r="N874" s="192">
        <v>0</v>
      </c>
      <c r="O874" s="192" t="str">
        <f t="shared" si="638"/>
        <v/>
      </c>
      <c r="P874" s="192" t="str">
        <f t="shared" si="679"/>
        <v/>
      </c>
      <c r="Q874" s="300" t="str">
        <f t="shared" si="639"/>
        <v/>
      </c>
      <c r="R874" s="300" t="str">
        <f t="shared" si="640"/>
        <v/>
      </c>
      <c r="S874" s="300" t="str">
        <f t="shared" si="641"/>
        <v/>
      </c>
      <c r="T874" s="192" t="str">
        <f t="shared" si="642"/>
        <v/>
      </c>
      <c r="U874" s="303" t="str">
        <f t="shared" si="643"/>
        <v/>
      </c>
      <c r="V874" s="300" t="str">
        <f t="shared" si="644"/>
        <v/>
      </c>
      <c r="W874" s="192" t="str">
        <f t="shared" si="645"/>
        <v/>
      </c>
      <c r="X874" s="303" t="str">
        <f t="shared" si="646"/>
        <v/>
      </c>
      <c r="Y874" s="300" t="str">
        <f t="shared" si="647"/>
        <v/>
      </c>
      <c r="Z874" s="300" t="str">
        <f t="shared" si="648"/>
        <v/>
      </c>
      <c r="AA874" s="303" t="str">
        <f t="shared" si="649"/>
        <v/>
      </c>
      <c r="AB874" s="300" t="str">
        <f t="shared" si="650"/>
        <v/>
      </c>
      <c r="AC874" s="300" t="str">
        <f t="shared" si="651"/>
        <v/>
      </c>
      <c r="AD874" s="300" t="str">
        <f t="shared" si="652"/>
        <v/>
      </c>
      <c r="AE874" s="192" t="str">
        <f t="shared" si="653"/>
        <v/>
      </c>
      <c r="AF874" s="192" t="str">
        <f t="shared" si="654"/>
        <v/>
      </c>
      <c r="AG874" s="192"/>
      <c r="AJ874" s="300" t="str">
        <f t="shared" si="655"/>
        <v/>
      </c>
      <c r="AK874" s="300" t="str">
        <f t="shared" si="656"/>
        <v/>
      </c>
      <c r="AL874" s="300" t="str">
        <f t="shared" si="657"/>
        <v/>
      </c>
      <c r="AM874" s="300" t="str">
        <f t="shared" si="658"/>
        <v/>
      </c>
      <c r="AN874" s="300" t="str">
        <f t="shared" si="659"/>
        <v/>
      </c>
      <c r="AO874" s="300" t="str">
        <f t="shared" si="660"/>
        <v>физ</v>
      </c>
      <c r="AP874" s="300" t="str">
        <f t="shared" si="661"/>
        <v/>
      </c>
      <c r="AQ874" s="300" t="str">
        <f t="shared" si="662"/>
        <v/>
      </c>
      <c r="AR874" s="306" t="str">
        <f t="shared" si="663"/>
        <v/>
      </c>
      <c r="AS874" s="300" t="str">
        <f t="shared" si="664"/>
        <v/>
      </c>
      <c r="AT874" s="300" t="str">
        <f t="shared" si="665"/>
        <v/>
      </c>
      <c r="AU874" s="192" t="str">
        <f t="shared" si="666"/>
        <v>физ</v>
      </c>
      <c r="AV874" s="192" t="str">
        <f t="shared" si="667"/>
        <v>физ91301423общопл</v>
      </c>
      <c r="AW874" s="191">
        <f t="shared" si="668"/>
        <v>282067.61</v>
      </c>
      <c r="AX874" s="191">
        <f t="shared" si="669"/>
        <v>154308.54999999999</v>
      </c>
      <c r="AY874" s="191">
        <f t="shared" si="670"/>
        <v>0</v>
      </c>
      <c r="AZ874" s="191">
        <f t="shared" si="671"/>
        <v>0</v>
      </c>
      <c r="BA874" s="193">
        <f t="shared" si="672"/>
        <v>1</v>
      </c>
      <c r="BB874" s="193">
        <f t="shared" si="673"/>
        <v>1</v>
      </c>
      <c r="BC874" s="193">
        <f t="shared" si="674"/>
        <v>1</v>
      </c>
      <c r="BD874" s="191">
        <f t="shared" si="680"/>
        <v>0</v>
      </c>
      <c r="BE874" s="191">
        <f t="shared" si="675"/>
        <v>0</v>
      </c>
      <c r="BF874" s="210">
        <f t="shared" si="676"/>
        <v>0</v>
      </c>
      <c r="BG874" s="211">
        <f t="shared" si="677"/>
        <v>0</v>
      </c>
      <c r="BH874" s="289"/>
      <c r="BI874" s="289"/>
      <c r="BJ874" s="228"/>
      <c r="BK874" s="228"/>
      <c r="BL874" s="233" t="str">
        <f t="shared" si="678"/>
        <v>11</v>
      </c>
    </row>
    <row r="875" spans="1:64" ht="12" customHeight="1">
      <c r="A875" s="333" t="s">
        <v>693</v>
      </c>
      <c r="B875" s="381" t="s">
        <v>438</v>
      </c>
      <c r="C875" s="333" t="s">
        <v>665</v>
      </c>
      <c r="D875" s="381" t="s">
        <v>411</v>
      </c>
      <c r="E875" s="381" t="s">
        <v>1172</v>
      </c>
      <c r="F875" s="381" t="s">
        <v>902</v>
      </c>
      <c r="G875" s="381" t="s">
        <v>387</v>
      </c>
      <c r="H875" s="100" t="s">
        <v>653</v>
      </c>
      <c r="I875" s="381" t="s">
        <v>505</v>
      </c>
      <c r="J875" s="382">
        <v>105795.92</v>
      </c>
      <c r="K875" s="382">
        <v>48949.9</v>
      </c>
      <c r="L875" s="191" t="str">
        <f t="shared" si="637"/>
        <v>913014231101374008000011921301</v>
      </c>
      <c r="M875" s="192">
        <f t="array" ref="M875">IF(COUNT(SEARCH(Удалить_Роспись_КВСР,$B875)*SEARCH(Удалить_Роспись_ПБС,$C875)*SEARCH(Удалить_Роспись_КФСР, $D875)*SEARCH(Удалить_Роспись_КЦСР,$E875)*SEARCH(Удалить_Роспись_КВР,$F875)*SEARCH(Удалить_Роспись_ЭК,$H875)*SEARCH(Удалить_Роспись_КР,$I875))&gt;0,0,1)</f>
        <v>1</v>
      </c>
      <c r="N875" s="192">
        <v>0</v>
      </c>
      <c r="O875" s="192" t="str">
        <f t="shared" si="638"/>
        <v/>
      </c>
      <c r="P875" s="192" t="str">
        <f t="shared" si="679"/>
        <v/>
      </c>
      <c r="Q875" s="300" t="str">
        <f t="shared" si="639"/>
        <v/>
      </c>
      <c r="R875" s="300" t="str">
        <f t="shared" si="640"/>
        <v/>
      </c>
      <c r="S875" s="300" t="str">
        <f t="shared" si="641"/>
        <v/>
      </c>
      <c r="T875" s="192" t="str">
        <f t="shared" si="642"/>
        <v/>
      </c>
      <c r="U875" s="303" t="str">
        <f t="shared" si="643"/>
        <v/>
      </c>
      <c r="V875" s="300" t="str">
        <f t="shared" si="644"/>
        <v/>
      </c>
      <c r="W875" s="192" t="str">
        <f t="shared" si="645"/>
        <v/>
      </c>
      <c r="X875" s="303" t="str">
        <f t="shared" si="646"/>
        <v/>
      </c>
      <c r="Y875" s="300" t="str">
        <f t="shared" si="647"/>
        <v/>
      </c>
      <c r="Z875" s="300" t="str">
        <f t="shared" si="648"/>
        <v/>
      </c>
      <c r="AA875" s="303" t="str">
        <f t="shared" si="649"/>
        <v/>
      </c>
      <c r="AB875" s="300" t="str">
        <f t="shared" si="650"/>
        <v/>
      </c>
      <c r="AC875" s="300" t="str">
        <f t="shared" si="651"/>
        <v/>
      </c>
      <c r="AD875" s="300" t="str">
        <f t="shared" si="652"/>
        <v/>
      </c>
      <c r="AE875" s="192" t="str">
        <f t="shared" si="653"/>
        <v/>
      </c>
      <c r="AF875" s="192" t="str">
        <f t="shared" si="654"/>
        <v/>
      </c>
      <c r="AG875" s="192"/>
      <c r="AJ875" s="300" t="str">
        <f t="shared" si="655"/>
        <v/>
      </c>
      <c r="AK875" s="300" t="str">
        <f t="shared" si="656"/>
        <v/>
      </c>
      <c r="AL875" s="300" t="str">
        <f t="shared" si="657"/>
        <v/>
      </c>
      <c r="AM875" s="300" t="str">
        <f t="shared" si="658"/>
        <v/>
      </c>
      <c r="AN875" s="300" t="str">
        <f t="shared" si="659"/>
        <v/>
      </c>
      <c r="AO875" s="300" t="str">
        <f t="shared" si="660"/>
        <v>физ</v>
      </c>
      <c r="AP875" s="300" t="str">
        <f t="shared" si="661"/>
        <v/>
      </c>
      <c r="AQ875" s="300" t="str">
        <f t="shared" si="662"/>
        <v/>
      </c>
      <c r="AR875" s="306" t="str">
        <f t="shared" si="663"/>
        <v/>
      </c>
      <c r="AS875" s="300" t="str">
        <f t="shared" si="664"/>
        <v/>
      </c>
      <c r="AT875" s="300" t="str">
        <f t="shared" si="665"/>
        <v/>
      </c>
      <c r="AU875" s="192" t="str">
        <f t="shared" si="666"/>
        <v>физ</v>
      </c>
      <c r="AV875" s="192" t="str">
        <f t="shared" si="667"/>
        <v>физ91301423общопл</v>
      </c>
      <c r="AW875" s="191">
        <f t="shared" si="668"/>
        <v>105795.92</v>
      </c>
      <c r="AX875" s="191">
        <f t="shared" si="669"/>
        <v>48949.9</v>
      </c>
      <c r="AY875" s="191">
        <f t="shared" si="670"/>
        <v>0</v>
      </c>
      <c r="AZ875" s="191">
        <f t="shared" si="671"/>
        <v>0</v>
      </c>
      <c r="BA875" s="193">
        <f t="shared" si="672"/>
        <v>1</v>
      </c>
      <c r="BB875" s="193">
        <f t="shared" si="673"/>
        <v>1</v>
      </c>
      <c r="BC875" s="193">
        <f t="shared" si="674"/>
        <v>1</v>
      </c>
      <c r="BD875" s="191">
        <f t="shared" si="680"/>
        <v>0</v>
      </c>
      <c r="BE875" s="191">
        <f t="shared" si="675"/>
        <v>0</v>
      </c>
      <c r="BF875" s="210">
        <f t="shared" si="676"/>
        <v>0</v>
      </c>
      <c r="BG875" s="211">
        <f t="shared" si="677"/>
        <v>0</v>
      </c>
      <c r="BH875" s="289"/>
      <c r="BI875" s="289"/>
      <c r="BJ875" s="228"/>
      <c r="BK875" s="228"/>
      <c r="BL875" s="233" t="str">
        <f t="shared" si="678"/>
        <v>11</v>
      </c>
    </row>
    <row r="876" spans="1:64" ht="12" customHeight="1">
      <c r="A876" s="333" t="s">
        <v>693</v>
      </c>
      <c r="B876" s="381" t="s">
        <v>438</v>
      </c>
      <c r="C876" s="333" t="s">
        <v>665</v>
      </c>
      <c r="D876" s="381" t="s">
        <v>411</v>
      </c>
      <c r="E876" s="381" t="s">
        <v>1172</v>
      </c>
      <c r="F876" s="381" t="s">
        <v>586</v>
      </c>
      <c r="G876" s="381" t="s">
        <v>397</v>
      </c>
      <c r="H876" s="100" t="s">
        <v>653</v>
      </c>
      <c r="I876" s="381" t="s">
        <v>505</v>
      </c>
      <c r="J876" s="382">
        <v>20000</v>
      </c>
      <c r="K876" s="382">
        <v>0</v>
      </c>
      <c r="L876" s="191" t="str">
        <f t="shared" si="637"/>
        <v>913014231101374008000024434001</v>
      </c>
      <c r="M876" s="192">
        <f t="array" ref="M876">IF(COUNT(SEARCH(Удалить_Роспись_КВСР,$B876)*SEARCH(Удалить_Роспись_ПБС,$C876)*SEARCH(Удалить_Роспись_КФСР, $D876)*SEARCH(Удалить_Роспись_КЦСР,$E876)*SEARCH(Удалить_Роспись_КВР,$F876)*SEARCH(Удалить_Роспись_ЭК,$H876)*SEARCH(Удалить_Роспись_КР,$I876))&gt;0,0,1)</f>
        <v>1</v>
      </c>
      <c r="N876" s="192">
        <v>0</v>
      </c>
      <c r="O876" s="192" t="str">
        <f t="shared" si="638"/>
        <v/>
      </c>
      <c r="P876" s="192" t="str">
        <f t="shared" si="679"/>
        <v/>
      </c>
      <c r="Q876" s="300" t="str">
        <f t="shared" si="639"/>
        <v/>
      </c>
      <c r="R876" s="300" t="str">
        <f t="shared" si="640"/>
        <v/>
      </c>
      <c r="S876" s="300" t="str">
        <f t="shared" si="641"/>
        <v/>
      </c>
      <c r="T876" s="192" t="str">
        <f t="shared" si="642"/>
        <v/>
      </c>
      <c r="U876" s="303" t="str">
        <f t="shared" si="643"/>
        <v/>
      </c>
      <c r="V876" s="300" t="str">
        <f t="shared" si="644"/>
        <v/>
      </c>
      <c r="W876" s="192" t="str">
        <f t="shared" si="645"/>
        <v/>
      </c>
      <c r="X876" s="303" t="str">
        <f t="shared" si="646"/>
        <v/>
      </c>
      <c r="Y876" s="300" t="str">
        <f t="shared" si="647"/>
        <v/>
      </c>
      <c r="Z876" s="300" t="str">
        <f t="shared" si="648"/>
        <v/>
      </c>
      <c r="AA876" s="303" t="str">
        <f t="shared" si="649"/>
        <v/>
      </c>
      <c r="AB876" s="300" t="str">
        <f t="shared" si="650"/>
        <v/>
      </c>
      <c r="AC876" s="300" t="str">
        <f t="shared" si="651"/>
        <v/>
      </c>
      <c r="AD876" s="300" t="str">
        <f t="shared" si="652"/>
        <v/>
      </c>
      <c r="AE876" s="192" t="str">
        <f t="shared" si="653"/>
        <v/>
      </c>
      <c r="AF876" s="192" t="str">
        <f t="shared" si="654"/>
        <v/>
      </c>
      <c r="AG876" s="192"/>
      <c r="AJ876" s="300" t="str">
        <f t="shared" si="655"/>
        <v/>
      </c>
      <c r="AK876" s="300" t="str">
        <f t="shared" si="656"/>
        <v/>
      </c>
      <c r="AL876" s="300" t="str">
        <f t="shared" si="657"/>
        <v/>
      </c>
      <c r="AM876" s="300" t="str">
        <f t="shared" si="658"/>
        <v/>
      </c>
      <c r="AN876" s="300" t="str">
        <f t="shared" si="659"/>
        <v/>
      </c>
      <c r="AO876" s="300" t="str">
        <f t="shared" si="660"/>
        <v>физ</v>
      </c>
      <c r="AP876" s="300" t="str">
        <f t="shared" si="661"/>
        <v/>
      </c>
      <c r="AQ876" s="300" t="str">
        <f t="shared" si="662"/>
        <v/>
      </c>
      <c r="AR876" s="306" t="str">
        <f t="shared" si="663"/>
        <v/>
      </c>
      <c r="AS876" s="300" t="str">
        <f t="shared" si="664"/>
        <v/>
      </c>
      <c r="AT876" s="300" t="str">
        <f t="shared" si="665"/>
        <v/>
      </c>
      <c r="AU876" s="192" t="str">
        <f t="shared" si="666"/>
        <v>физ</v>
      </c>
      <c r="AV876" s="192" t="str">
        <f t="shared" si="667"/>
        <v>физ91301423общпро</v>
      </c>
      <c r="AW876" s="191">
        <f t="shared" si="668"/>
        <v>20000</v>
      </c>
      <c r="AX876" s="191">
        <f t="shared" si="669"/>
        <v>0</v>
      </c>
      <c r="AY876" s="191">
        <f t="shared" si="670"/>
        <v>0</v>
      </c>
      <c r="AZ876" s="191">
        <f t="shared" si="671"/>
        <v>0</v>
      </c>
      <c r="BA876" s="193">
        <f t="shared" si="672"/>
        <v>1</v>
      </c>
      <c r="BB876" s="193">
        <f t="shared" si="673"/>
        <v>1</v>
      </c>
      <c r="BC876" s="193">
        <f t="shared" si="674"/>
        <v>1</v>
      </c>
      <c r="BD876" s="191">
        <f t="shared" si="680"/>
        <v>0</v>
      </c>
      <c r="BE876" s="191">
        <f t="shared" si="675"/>
        <v>0</v>
      </c>
      <c r="BF876" s="210">
        <f t="shared" si="676"/>
        <v>0</v>
      </c>
      <c r="BG876" s="211">
        <f t="shared" si="677"/>
        <v>0</v>
      </c>
      <c r="BH876" s="289"/>
      <c r="BI876" s="289"/>
      <c r="BJ876" s="228"/>
      <c r="BK876" s="228"/>
      <c r="BL876" s="233" t="str">
        <f t="shared" si="678"/>
        <v>11</v>
      </c>
    </row>
    <row r="877" spans="1:64" ht="12" hidden="1" customHeight="1">
      <c r="A877" s="333" t="s">
        <v>694</v>
      </c>
      <c r="B877" s="381" t="s">
        <v>329</v>
      </c>
      <c r="C877" s="333" t="s">
        <v>666</v>
      </c>
      <c r="D877" s="381" t="s">
        <v>399</v>
      </c>
      <c r="E877" s="381" t="s">
        <v>864</v>
      </c>
      <c r="F877" s="381" t="s">
        <v>619</v>
      </c>
      <c r="G877" s="381" t="s">
        <v>398</v>
      </c>
      <c r="H877" s="100" t="s">
        <v>653</v>
      </c>
      <c r="I877" s="381" t="s">
        <v>339</v>
      </c>
      <c r="J877" s="382">
        <v>6000</v>
      </c>
      <c r="K877" s="382">
        <v>0</v>
      </c>
      <c r="L877" s="191" t="str">
        <f t="shared" si="637"/>
        <v>890014240113111007514053025110</v>
      </c>
      <c r="M877" s="192">
        <f t="array" ref="M877">IF(COUNT(SEARCH(Удалить_Роспись_КВСР,$B877)*SEARCH(Удалить_Роспись_ПБС,$C877)*SEARCH(Удалить_Роспись_КФСР, $D877)*SEARCH(Удалить_Роспись_КЦСР,$E877)*SEARCH(Удалить_Роспись_КВР,$F877)*SEARCH(Удалить_Роспись_ЭК,$H877)*SEARCH(Удалить_Роспись_КР,$I877))&gt;0,0,1)</f>
        <v>0</v>
      </c>
      <c r="N877" s="192">
        <v>0</v>
      </c>
      <c r="O877" s="192" t="str">
        <f t="shared" si="638"/>
        <v/>
      </c>
      <c r="P877" s="192" t="str">
        <f t="shared" si="679"/>
        <v/>
      </c>
      <c r="Q877" s="300" t="str">
        <f t="shared" si="639"/>
        <v/>
      </c>
      <c r="R877" s="300" t="str">
        <f t="shared" si="640"/>
        <v/>
      </c>
      <c r="S877" s="300" t="str">
        <f t="shared" si="641"/>
        <v/>
      </c>
      <c r="T877" s="192" t="str">
        <f t="shared" si="642"/>
        <v/>
      </c>
      <c r="U877" s="303" t="str">
        <f t="shared" si="643"/>
        <v/>
      </c>
      <c r="V877" s="300" t="str">
        <f t="shared" si="644"/>
        <v/>
      </c>
      <c r="W877" s="192" t="str">
        <f t="shared" si="645"/>
        <v/>
      </c>
      <c r="X877" s="303" t="str">
        <f t="shared" si="646"/>
        <v/>
      </c>
      <c r="Y877" s="300" t="str">
        <f t="shared" si="647"/>
        <v/>
      </c>
      <c r="Z877" s="300" t="str">
        <f t="shared" si="648"/>
        <v>меж</v>
      </c>
      <c r="AA877" s="303" t="str">
        <f t="shared" si="649"/>
        <v/>
      </c>
      <c r="AB877" s="300" t="str">
        <f t="shared" si="650"/>
        <v/>
      </c>
      <c r="AC877" s="300" t="str">
        <f t="shared" si="651"/>
        <v/>
      </c>
      <c r="AD877" s="300" t="str">
        <f t="shared" si="652"/>
        <v/>
      </c>
      <c r="AE877" s="192" t="str">
        <f t="shared" si="653"/>
        <v/>
      </c>
      <c r="AF877" s="192" t="str">
        <f t="shared" si="654"/>
        <v/>
      </c>
      <c r="AG877" s="192"/>
      <c r="AJ877" s="300" t="str">
        <f t="shared" si="655"/>
        <v/>
      </c>
      <c r="AK877" s="300" t="str">
        <f t="shared" si="656"/>
        <v/>
      </c>
      <c r="AL877" s="300" t="str">
        <f t="shared" si="657"/>
        <v/>
      </c>
      <c r="AM877" s="300" t="str">
        <f t="shared" si="658"/>
        <v>меж</v>
      </c>
      <c r="AN877" s="300" t="str">
        <f t="shared" si="659"/>
        <v/>
      </c>
      <c r="AO877" s="300" t="str">
        <f t="shared" si="660"/>
        <v/>
      </c>
      <c r="AP877" s="300" t="str">
        <f t="shared" si="661"/>
        <v/>
      </c>
      <c r="AQ877" s="300" t="str">
        <f t="shared" si="662"/>
        <v/>
      </c>
      <c r="AR877" s="306" t="str">
        <f t="shared" si="663"/>
        <v/>
      </c>
      <c r="AS877" s="300" t="str">
        <f t="shared" si="664"/>
        <v/>
      </c>
      <c r="AT877" s="300" t="str">
        <f t="shared" si="665"/>
        <v/>
      </c>
      <c r="AU877" s="192" t="str">
        <f t="shared" si="666"/>
        <v>меж</v>
      </c>
      <c r="AV877" s="192" t="str">
        <f t="shared" si="667"/>
        <v>меж89001424общпро</v>
      </c>
      <c r="AW877" s="191">
        <f t="shared" si="668"/>
        <v>0</v>
      </c>
      <c r="AX877" s="191">
        <f t="shared" si="669"/>
        <v>0</v>
      </c>
      <c r="AY877" s="191">
        <f t="shared" si="670"/>
        <v>0</v>
      </c>
      <c r="AZ877" s="191">
        <f t="shared" si="671"/>
        <v>0</v>
      </c>
      <c r="BA877" s="193">
        <f t="shared" si="672"/>
        <v>1</v>
      </c>
      <c r="BB877" s="193">
        <f t="shared" si="673"/>
        <v>1</v>
      </c>
      <c r="BC877" s="193">
        <f t="shared" si="674"/>
        <v>1</v>
      </c>
      <c r="BD877" s="191">
        <f t="shared" si="680"/>
        <v>0</v>
      </c>
      <c r="BE877" s="191">
        <f t="shared" si="675"/>
        <v>0</v>
      </c>
      <c r="BF877" s="210">
        <f t="shared" si="676"/>
        <v>0</v>
      </c>
      <c r="BG877" s="211">
        <f t="shared" si="677"/>
        <v>0</v>
      </c>
      <c r="BH877" s="289"/>
      <c r="BI877" s="289"/>
      <c r="BJ877" s="228"/>
      <c r="BK877" s="228"/>
      <c r="BL877" s="233" t="str">
        <f t="shared" si="678"/>
        <v/>
      </c>
    </row>
    <row r="878" spans="1:64" ht="12" hidden="1" customHeight="1">
      <c r="A878" s="333" t="s">
        <v>694</v>
      </c>
      <c r="B878" s="381" t="s">
        <v>329</v>
      </c>
      <c r="C878" s="333" t="s">
        <v>666</v>
      </c>
      <c r="D878" s="381" t="s">
        <v>400</v>
      </c>
      <c r="E878" s="381" t="s">
        <v>865</v>
      </c>
      <c r="F878" s="381" t="s">
        <v>619</v>
      </c>
      <c r="G878" s="381" t="s">
        <v>1583</v>
      </c>
      <c r="H878" s="100" t="s">
        <v>653</v>
      </c>
      <c r="I878" s="381" t="s">
        <v>340</v>
      </c>
      <c r="J878" s="382">
        <v>324851</v>
      </c>
      <c r="K878" s="382">
        <v>180052.21</v>
      </c>
      <c r="L878" s="191" t="str">
        <f t="shared" si="637"/>
        <v>890014240203111005118053000004</v>
      </c>
      <c r="M878" s="192">
        <f t="array" ref="M878">IF(COUNT(SEARCH(Удалить_Роспись_КВСР,$B878)*SEARCH(Удалить_Роспись_ПБС,$C878)*SEARCH(Удалить_Роспись_КФСР, $D878)*SEARCH(Удалить_Роспись_КЦСР,$E878)*SEARCH(Удалить_Роспись_КВР,$F878)*SEARCH(Удалить_Роспись_ЭК,$H878)*SEARCH(Удалить_Роспись_КР,$I878))&gt;0,0,1)</f>
        <v>0</v>
      </c>
      <c r="N878" s="192">
        <v>0</v>
      </c>
      <c r="O878" s="192" t="str">
        <f t="shared" si="638"/>
        <v/>
      </c>
      <c r="P878" s="192" t="str">
        <f t="shared" si="679"/>
        <v/>
      </c>
      <c r="Q878" s="300" t="str">
        <f t="shared" si="639"/>
        <v/>
      </c>
      <c r="R878" s="300" t="str">
        <f t="shared" si="640"/>
        <v/>
      </c>
      <c r="S878" s="300" t="str">
        <f t="shared" si="641"/>
        <v/>
      </c>
      <c r="T878" s="192" t="str">
        <f t="shared" si="642"/>
        <v/>
      </c>
      <c r="U878" s="303" t="str">
        <f t="shared" si="643"/>
        <v/>
      </c>
      <c r="V878" s="300" t="str">
        <f t="shared" si="644"/>
        <v/>
      </c>
      <c r="W878" s="192" t="str">
        <f t="shared" si="645"/>
        <v/>
      </c>
      <c r="X878" s="303" t="str">
        <f t="shared" si="646"/>
        <v/>
      </c>
      <c r="Y878" s="300" t="str">
        <f t="shared" si="647"/>
        <v/>
      </c>
      <c r="Z878" s="300" t="str">
        <f t="shared" si="648"/>
        <v/>
      </c>
      <c r="AA878" s="303" t="str">
        <f t="shared" si="649"/>
        <v/>
      </c>
      <c r="AB878" s="300" t="str">
        <f t="shared" si="650"/>
        <v/>
      </c>
      <c r="AC878" s="300" t="str">
        <f t="shared" si="651"/>
        <v/>
      </c>
      <c r="AD878" s="300" t="str">
        <f t="shared" si="652"/>
        <v/>
      </c>
      <c r="AE878" s="192" t="str">
        <f t="shared" si="653"/>
        <v/>
      </c>
      <c r="AF878" s="192" t="str">
        <f t="shared" si="654"/>
        <v/>
      </c>
      <c r="AG878" s="192"/>
      <c r="AJ878" s="300" t="str">
        <f t="shared" si="655"/>
        <v/>
      </c>
      <c r="AK878" s="300" t="str">
        <f t="shared" si="656"/>
        <v/>
      </c>
      <c r="AL878" s="300" t="str">
        <f t="shared" si="657"/>
        <v/>
      </c>
      <c r="AM878" s="300" t="str">
        <f t="shared" si="658"/>
        <v/>
      </c>
      <c r="AN878" s="300" t="str">
        <f t="shared" si="659"/>
        <v/>
      </c>
      <c r="AO878" s="300" t="str">
        <f t="shared" si="660"/>
        <v/>
      </c>
      <c r="AP878" s="300" t="str">
        <f t="shared" si="661"/>
        <v/>
      </c>
      <c r="AQ878" s="300" t="str">
        <f t="shared" si="662"/>
        <v/>
      </c>
      <c r="AR878" s="306" t="str">
        <f t="shared" si="663"/>
        <v/>
      </c>
      <c r="AS878" s="300" t="str">
        <f t="shared" si="664"/>
        <v/>
      </c>
      <c r="AT878" s="300" t="str">
        <f t="shared" si="665"/>
        <v/>
      </c>
      <c r="AU878" s="192" t="str">
        <f t="shared" si="666"/>
        <v>рбс</v>
      </c>
      <c r="AV878" s="192" t="e">
        <f t="shared" si="667"/>
        <v>#N/A</v>
      </c>
      <c r="AW878" s="191">
        <f t="shared" si="668"/>
        <v>0</v>
      </c>
      <c r="AX878" s="191">
        <f t="shared" si="669"/>
        <v>0</v>
      </c>
      <c r="AY878" s="191">
        <f t="shared" si="670"/>
        <v>0</v>
      </c>
      <c r="AZ878" s="191">
        <f t="shared" si="671"/>
        <v>0</v>
      </c>
      <c r="BA878" s="193" t="e">
        <f t="shared" si="672"/>
        <v>#N/A</v>
      </c>
      <c r="BB878" s="193" t="e">
        <f t="shared" si="673"/>
        <v>#N/A</v>
      </c>
      <c r="BC878" s="193" t="e">
        <f t="shared" si="674"/>
        <v>#N/A</v>
      </c>
      <c r="BD878" s="191">
        <f t="shared" si="680"/>
        <v>0</v>
      </c>
      <c r="BE878" s="191" t="e">
        <f t="shared" si="675"/>
        <v>#N/A</v>
      </c>
      <c r="BF878" s="210" t="e">
        <f t="shared" si="676"/>
        <v>#N/A</v>
      </c>
      <c r="BG878" s="211" t="e">
        <f t="shared" si="677"/>
        <v>#N/A</v>
      </c>
      <c r="BH878" s="289"/>
      <c r="BI878" s="289"/>
      <c r="BJ878" s="228"/>
      <c r="BK878" s="228"/>
      <c r="BL878" s="233" t="str">
        <f t="shared" si="678"/>
        <v/>
      </c>
    </row>
    <row r="879" spans="1:64" ht="12" hidden="1" customHeight="1">
      <c r="A879" s="333" t="s">
        <v>694</v>
      </c>
      <c r="B879" s="381" t="s">
        <v>329</v>
      </c>
      <c r="C879" s="333" t="s">
        <v>666</v>
      </c>
      <c r="D879" s="381" t="s">
        <v>401</v>
      </c>
      <c r="E879" s="381" t="s">
        <v>866</v>
      </c>
      <c r="F879" s="381" t="s">
        <v>605</v>
      </c>
      <c r="G879" s="381" t="s">
        <v>398</v>
      </c>
      <c r="H879" s="100" t="s">
        <v>653</v>
      </c>
      <c r="I879" s="381" t="s">
        <v>339</v>
      </c>
      <c r="J879" s="382">
        <v>39754</v>
      </c>
      <c r="K879" s="382">
        <v>39754</v>
      </c>
      <c r="L879" s="191" t="str">
        <f t="shared" si="637"/>
        <v>890014240310042007412054025110</v>
      </c>
      <c r="M879" s="192">
        <f t="array" ref="M879">IF(COUNT(SEARCH(Удалить_Роспись_КВСР,$B879)*SEARCH(Удалить_Роспись_ПБС,$C879)*SEARCH(Удалить_Роспись_КФСР, $D879)*SEARCH(Удалить_Роспись_КЦСР,$E879)*SEARCH(Удалить_Роспись_КВР,$F879)*SEARCH(Удалить_Роспись_ЭК,$H879)*SEARCH(Удалить_Роспись_КР,$I879))&gt;0,0,1)</f>
        <v>0</v>
      </c>
      <c r="N879" s="192">
        <v>0</v>
      </c>
      <c r="O879" s="192" t="str">
        <f t="shared" si="638"/>
        <v/>
      </c>
      <c r="P879" s="192" t="str">
        <f t="shared" si="679"/>
        <v/>
      </c>
      <c r="Q879" s="300" t="str">
        <f t="shared" si="639"/>
        <v/>
      </c>
      <c r="R879" s="300" t="str">
        <f t="shared" si="640"/>
        <v/>
      </c>
      <c r="S879" s="300" t="str">
        <f t="shared" si="641"/>
        <v/>
      </c>
      <c r="T879" s="192" t="str">
        <f t="shared" si="642"/>
        <v/>
      </c>
      <c r="U879" s="303" t="str">
        <f t="shared" si="643"/>
        <v/>
      </c>
      <c r="V879" s="300" t="str">
        <f t="shared" si="644"/>
        <v/>
      </c>
      <c r="W879" s="192" t="str">
        <f t="shared" si="645"/>
        <v/>
      </c>
      <c r="X879" s="303" t="str">
        <f t="shared" si="646"/>
        <v/>
      </c>
      <c r="Y879" s="300" t="str">
        <f t="shared" si="647"/>
        <v/>
      </c>
      <c r="Z879" s="300" t="str">
        <f t="shared" si="648"/>
        <v>меж</v>
      </c>
      <c r="AA879" s="303" t="str">
        <f t="shared" si="649"/>
        <v/>
      </c>
      <c r="AB879" s="300" t="str">
        <f t="shared" si="650"/>
        <v/>
      </c>
      <c r="AC879" s="300" t="str">
        <f t="shared" si="651"/>
        <v/>
      </c>
      <c r="AD879" s="300" t="str">
        <f t="shared" si="652"/>
        <v/>
      </c>
      <c r="AE879" s="192" t="str">
        <f t="shared" si="653"/>
        <v/>
      </c>
      <c r="AF879" s="192" t="str">
        <f t="shared" si="654"/>
        <v/>
      </c>
      <c r="AG879" s="192"/>
      <c r="AJ879" s="300" t="str">
        <f t="shared" si="655"/>
        <v/>
      </c>
      <c r="AK879" s="300" t="str">
        <f t="shared" si="656"/>
        <v/>
      </c>
      <c r="AL879" s="300" t="str">
        <f t="shared" si="657"/>
        <v/>
      </c>
      <c r="AM879" s="300" t="str">
        <f t="shared" si="658"/>
        <v>меж</v>
      </c>
      <c r="AN879" s="300" t="str">
        <f t="shared" si="659"/>
        <v/>
      </c>
      <c r="AO879" s="300" t="str">
        <f t="shared" si="660"/>
        <v/>
      </c>
      <c r="AP879" s="300" t="str">
        <f t="shared" si="661"/>
        <v/>
      </c>
      <c r="AQ879" s="300" t="str">
        <f t="shared" si="662"/>
        <v/>
      </c>
      <c r="AR879" s="306" t="str">
        <f t="shared" si="663"/>
        <v/>
      </c>
      <c r="AS879" s="300" t="str">
        <f t="shared" si="664"/>
        <v/>
      </c>
      <c r="AT879" s="300" t="str">
        <f t="shared" si="665"/>
        <v/>
      </c>
      <c r="AU879" s="192" t="str">
        <f t="shared" si="666"/>
        <v>меж</v>
      </c>
      <c r="AV879" s="192" t="str">
        <f t="shared" si="667"/>
        <v>меж89001424общпро</v>
      </c>
      <c r="AW879" s="191">
        <f t="shared" si="668"/>
        <v>0</v>
      </c>
      <c r="AX879" s="191">
        <f t="shared" si="669"/>
        <v>0</v>
      </c>
      <c r="AY879" s="191">
        <f t="shared" si="670"/>
        <v>0</v>
      </c>
      <c r="AZ879" s="191">
        <f t="shared" si="671"/>
        <v>0</v>
      </c>
      <c r="BA879" s="193">
        <f t="shared" si="672"/>
        <v>1</v>
      </c>
      <c r="BB879" s="193">
        <f t="shared" si="673"/>
        <v>1</v>
      </c>
      <c r="BC879" s="193">
        <f t="shared" si="674"/>
        <v>1</v>
      </c>
      <c r="BD879" s="191">
        <f t="shared" si="680"/>
        <v>0</v>
      </c>
      <c r="BE879" s="191">
        <f t="shared" si="675"/>
        <v>0</v>
      </c>
      <c r="BF879" s="210">
        <f t="shared" si="676"/>
        <v>0</v>
      </c>
      <c r="BG879" s="211">
        <f t="shared" si="677"/>
        <v>0</v>
      </c>
      <c r="BH879" s="289"/>
      <c r="BI879" s="289"/>
      <c r="BJ879" s="228"/>
      <c r="BK879" s="228"/>
      <c r="BL879" s="233" t="str">
        <f t="shared" si="678"/>
        <v/>
      </c>
    </row>
    <row r="880" spans="1:64" ht="12" hidden="1" customHeight="1">
      <c r="A880" s="333" t="s">
        <v>694</v>
      </c>
      <c r="B880" s="381" t="s">
        <v>329</v>
      </c>
      <c r="C880" s="333" t="s">
        <v>666</v>
      </c>
      <c r="D880" s="381" t="s">
        <v>462</v>
      </c>
      <c r="E880" s="381" t="s">
        <v>867</v>
      </c>
      <c r="F880" s="381" t="s">
        <v>605</v>
      </c>
      <c r="G880" s="381" t="s">
        <v>398</v>
      </c>
      <c r="H880" s="100" t="s">
        <v>653</v>
      </c>
      <c r="I880" s="381" t="s">
        <v>339</v>
      </c>
      <c r="J880" s="382">
        <v>1700000</v>
      </c>
      <c r="K880" s="382">
        <v>200000</v>
      </c>
      <c r="L880" s="191" t="str">
        <f t="shared" si="637"/>
        <v>890014240409091007393054025110</v>
      </c>
      <c r="M880" s="192">
        <f t="array" ref="M880">IF(COUNT(SEARCH(Удалить_Роспись_КВСР,$B880)*SEARCH(Удалить_Роспись_ПБС,$C880)*SEARCH(Удалить_Роспись_КФСР, $D880)*SEARCH(Удалить_Роспись_КЦСР,$E880)*SEARCH(Удалить_Роспись_КВР,$F880)*SEARCH(Удалить_Роспись_ЭК,$H880)*SEARCH(Удалить_Роспись_КР,$I880))&gt;0,0,1)</f>
        <v>0</v>
      </c>
      <c r="N880" s="192">
        <v>0</v>
      </c>
      <c r="O880" s="192" t="str">
        <f t="shared" si="638"/>
        <v/>
      </c>
      <c r="P880" s="192" t="str">
        <f t="shared" si="679"/>
        <v/>
      </c>
      <c r="Q880" s="300" t="str">
        <f t="shared" si="639"/>
        <v/>
      </c>
      <c r="R880" s="300" t="str">
        <f t="shared" si="640"/>
        <v/>
      </c>
      <c r="S880" s="300" t="str">
        <f t="shared" si="641"/>
        <v/>
      </c>
      <c r="T880" s="192" t="str">
        <f t="shared" si="642"/>
        <v/>
      </c>
      <c r="U880" s="303" t="str">
        <f t="shared" si="643"/>
        <v/>
      </c>
      <c r="V880" s="300" t="str">
        <f t="shared" si="644"/>
        <v/>
      </c>
      <c r="W880" s="192" t="str">
        <f t="shared" si="645"/>
        <v/>
      </c>
      <c r="X880" s="303" t="str">
        <f t="shared" si="646"/>
        <v/>
      </c>
      <c r="Y880" s="300" t="str">
        <f t="shared" si="647"/>
        <v/>
      </c>
      <c r="Z880" s="300" t="str">
        <f t="shared" si="648"/>
        <v>меж</v>
      </c>
      <c r="AA880" s="303" t="str">
        <f t="shared" si="649"/>
        <v/>
      </c>
      <c r="AB880" s="300" t="str">
        <f t="shared" si="650"/>
        <v/>
      </c>
      <c r="AC880" s="300" t="str">
        <f t="shared" si="651"/>
        <v/>
      </c>
      <c r="AD880" s="300" t="str">
        <f t="shared" si="652"/>
        <v/>
      </c>
      <c r="AE880" s="192" t="str">
        <f t="shared" si="653"/>
        <v/>
      </c>
      <c r="AF880" s="192" t="str">
        <f t="shared" si="654"/>
        <v/>
      </c>
      <c r="AG880" s="192"/>
      <c r="AJ880" s="300" t="str">
        <f t="shared" si="655"/>
        <v/>
      </c>
      <c r="AK880" s="300" t="str">
        <f t="shared" si="656"/>
        <v/>
      </c>
      <c r="AL880" s="300" t="str">
        <f t="shared" si="657"/>
        <v>бла</v>
      </c>
      <c r="AM880" s="300" t="str">
        <f t="shared" si="658"/>
        <v>меж</v>
      </c>
      <c r="AN880" s="300" t="str">
        <f t="shared" si="659"/>
        <v/>
      </c>
      <c r="AO880" s="300" t="str">
        <f t="shared" si="660"/>
        <v/>
      </c>
      <c r="AP880" s="300" t="str">
        <f t="shared" si="661"/>
        <v/>
      </c>
      <c r="AQ880" s="300" t="str">
        <f t="shared" si="662"/>
        <v/>
      </c>
      <c r="AR880" s="306" t="str">
        <f t="shared" si="663"/>
        <v/>
      </c>
      <c r="AS880" s="300" t="str">
        <f t="shared" si="664"/>
        <v/>
      </c>
      <c r="AT880" s="300" t="str">
        <f t="shared" si="665"/>
        <v/>
      </c>
      <c r="AU880" s="192" t="str">
        <f t="shared" si="666"/>
        <v>меж</v>
      </c>
      <c r="AV880" s="192" t="str">
        <f t="shared" si="667"/>
        <v>меж89001424общпро</v>
      </c>
      <c r="AW880" s="191">
        <f t="shared" si="668"/>
        <v>0</v>
      </c>
      <c r="AX880" s="191">
        <f t="shared" si="669"/>
        <v>0</v>
      </c>
      <c r="AY880" s="191">
        <f t="shared" si="670"/>
        <v>0</v>
      </c>
      <c r="AZ880" s="191">
        <f t="shared" si="671"/>
        <v>0</v>
      </c>
      <c r="BA880" s="193">
        <f t="shared" si="672"/>
        <v>1</v>
      </c>
      <c r="BB880" s="193">
        <f t="shared" si="673"/>
        <v>1</v>
      </c>
      <c r="BC880" s="193">
        <f t="shared" si="674"/>
        <v>1</v>
      </c>
      <c r="BD880" s="191">
        <f t="shared" si="680"/>
        <v>0</v>
      </c>
      <c r="BE880" s="191">
        <f t="shared" si="675"/>
        <v>0</v>
      </c>
      <c r="BF880" s="210">
        <f t="shared" si="676"/>
        <v>0</v>
      </c>
      <c r="BG880" s="211">
        <f t="shared" si="677"/>
        <v>0</v>
      </c>
      <c r="BH880" s="289"/>
      <c r="BI880" s="289"/>
      <c r="BJ880" s="228"/>
      <c r="BK880" s="228"/>
      <c r="BL880" s="233" t="str">
        <f t="shared" si="678"/>
        <v/>
      </c>
    </row>
    <row r="881" spans="1:64" ht="12" customHeight="1">
      <c r="A881" s="333" t="s">
        <v>694</v>
      </c>
      <c r="B881" s="381" t="s">
        <v>329</v>
      </c>
      <c r="C881" s="333" t="s">
        <v>666</v>
      </c>
      <c r="D881" s="381" t="s">
        <v>408</v>
      </c>
      <c r="E881" s="381" t="s">
        <v>868</v>
      </c>
      <c r="F881" s="381" t="s">
        <v>605</v>
      </c>
      <c r="G881" s="381" t="s">
        <v>398</v>
      </c>
      <c r="H881" s="100" t="s">
        <v>653</v>
      </c>
      <c r="I881" s="381" t="s">
        <v>505</v>
      </c>
      <c r="J881" s="382">
        <v>84280</v>
      </c>
      <c r="K881" s="382">
        <v>84280</v>
      </c>
      <c r="L881" s="191" t="str">
        <f t="shared" si="637"/>
        <v>89001424070706100Ч005054025101</v>
      </c>
      <c r="M881" s="192">
        <f t="array" ref="M881">IF(COUNT(SEARCH(Удалить_Роспись_КВСР,$B881)*SEARCH(Удалить_Роспись_ПБС,$C881)*SEARCH(Удалить_Роспись_КФСР, $D881)*SEARCH(Удалить_Роспись_КЦСР,$E881)*SEARCH(Удалить_Роспись_КВР,$F881)*SEARCH(Удалить_Роспись_ЭК,$H881)*SEARCH(Удалить_Роспись_КР,$I881))&gt;0,0,1)</f>
        <v>1</v>
      </c>
      <c r="N881" s="192">
        <v>0</v>
      </c>
      <c r="O881" s="192" t="str">
        <f t="shared" si="638"/>
        <v/>
      </c>
      <c r="P881" s="192" t="str">
        <f t="shared" si="679"/>
        <v/>
      </c>
      <c r="Q881" s="300" t="str">
        <f t="shared" si="639"/>
        <v/>
      </c>
      <c r="R881" s="300" t="str">
        <f t="shared" si="640"/>
        <v/>
      </c>
      <c r="S881" s="300" t="str">
        <f t="shared" si="641"/>
        <v/>
      </c>
      <c r="T881" s="192" t="str">
        <f t="shared" si="642"/>
        <v/>
      </c>
      <c r="U881" s="303" t="str">
        <f t="shared" si="643"/>
        <v/>
      </c>
      <c r="V881" s="300" t="str">
        <f t="shared" si="644"/>
        <v/>
      </c>
      <c r="W881" s="192" t="str">
        <f t="shared" si="645"/>
        <v/>
      </c>
      <c r="X881" s="303" t="str">
        <f t="shared" si="646"/>
        <v/>
      </c>
      <c r="Y881" s="300" t="str">
        <f t="shared" si="647"/>
        <v/>
      </c>
      <c r="Z881" s="300" t="str">
        <f t="shared" si="648"/>
        <v>меж</v>
      </c>
      <c r="AA881" s="303" t="str">
        <f t="shared" si="649"/>
        <v/>
      </c>
      <c r="AB881" s="300" t="str">
        <f t="shared" si="650"/>
        <v/>
      </c>
      <c r="AC881" s="300" t="str">
        <f t="shared" si="651"/>
        <v/>
      </c>
      <c r="AD881" s="300" t="str">
        <f t="shared" si="652"/>
        <v/>
      </c>
      <c r="AE881" s="192" t="str">
        <f t="shared" si="653"/>
        <v/>
      </c>
      <c r="AF881" s="192" t="str">
        <f t="shared" si="654"/>
        <v/>
      </c>
      <c r="AG881" s="192"/>
      <c r="AJ881" s="300" t="str">
        <f t="shared" si="655"/>
        <v/>
      </c>
      <c r="AK881" s="300" t="str">
        <f t="shared" si="656"/>
        <v/>
      </c>
      <c r="AL881" s="300" t="str">
        <f t="shared" si="657"/>
        <v/>
      </c>
      <c r="AM881" s="300" t="str">
        <f t="shared" si="658"/>
        <v>меж</v>
      </c>
      <c r="AN881" s="300" t="str">
        <f t="shared" si="659"/>
        <v/>
      </c>
      <c r="AO881" s="300" t="str">
        <f t="shared" si="660"/>
        <v/>
      </c>
      <c r="AP881" s="300" t="str">
        <f t="shared" si="661"/>
        <v/>
      </c>
      <c r="AQ881" s="300" t="str">
        <f t="shared" si="662"/>
        <v/>
      </c>
      <c r="AR881" s="306" t="str">
        <f t="shared" si="663"/>
        <v/>
      </c>
      <c r="AS881" s="300" t="str">
        <f t="shared" si="664"/>
        <v/>
      </c>
      <c r="AT881" s="300" t="str">
        <f t="shared" si="665"/>
        <v/>
      </c>
      <c r="AU881" s="192" t="str">
        <f t="shared" si="666"/>
        <v>меж</v>
      </c>
      <c r="AV881" s="192" t="str">
        <f t="shared" si="667"/>
        <v>меж89001424общпро</v>
      </c>
      <c r="AW881" s="191">
        <f t="shared" si="668"/>
        <v>84280</v>
      </c>
      <c r="AX881" s="191">
        <f t="shared" si="669"/>
        <v>84280</v>
      </c>
      <c r="AY881" s="191">
        <f t="shared" si="670"/>
        <v>0</v>
      </c>
      <c r="AZ881" s="191">
        <f t="shared" si="671"/>
        <v>0</v>
      </c>
      <c r="BA881" s="193">
        <f t="shared" si="672"/>
        <v>1</v>
      </c>
      <c r="BB881" s="193">
        <f t="shared" si="673"/>
        <v>1</v>
      </c>
      <c r="BC881" s="193">
        <f t="shared" si="674"/>
        <v>1</v>
      </c>
      <c r="BD881" s="191">
        <f t="shared" si="680"/>
        <v>0</v>
      </c>
      <c r="BE881" s="191">
        <f t="shared" si="675"/>
        <v>0</v>
      </c>
      <c r="BF881" s="210">
        <f t="shared" si="676"/>
        <v>0</v>
      </c>
      <c r="BG881" s="211">
        <f t="shared" si="677"/>
        <v>0</v>
      </c>
      <c r="BH881" s="289"/>
      <c r="BI881" s="289"/>
      <c r="BJ881" s="228"/>
      <c r="BK881" s="228"/>
      <c r="BL881" s="233" t="str">
        <f t="shared" si="678"/>
        <v/>
      </c>
    </row>
    <row r="882" spans="1:64" ht="12" hidden="1" customHeight="1">
      <c r="A882" s="333" t="s">
        <v>694</v>
      </c>
      <c r="B882" s="381" t="s">
        <v>329</v>
      </c>
      <c r="C882" s="333" t="s">
        <v>666</v>
      </c>
      <c r="D882" s="381" t="s">
        <v>333</v>
      </c>
      <c r="E882" s="381" t="s">
        <v>869</v>
      </c>
      <c r="F882" s="381" t="s">
        <v>621</v>
      </c>
      <c r="G882" s="381" t="s">
        <v>398</v>
      </c>
      <c r="H882" s="100" t="s">
        <v>653</v>
      </c>
      <c r="I882" s="381" t="s">
        <v>339</v>
      </c>
      <c r="J882" s="382">
        <v>1469120</v>
      </c>
      <c r="K882" s="382">
        <v>1101786</v>
      </c>
      <c r="L882" s="191" t="str">
        <f t="shared" si="637"/>
        <v>890014241401111007601051125110</v>
      </c>
      <c r="M882" s="192">
        <f t="array" ref="M882">IF(COUNT(SEARCH(Удалить_Роспись_КВСР,$B882)*SEARCH(Удалить_Роспись_ПБС,$C882)*SEARCH(Удалить_Роспись_КФСР, $D882)*SEARCH(Удалить_Роспись_КЦСР,$E882)*SEARCH(Удалить_Роспись_КВР,$F882)*SEARCH(Удалить_Роспись_ЭК,$H882)*SEARCH(Удалить_Роспись_КР,$I882))&gt;0,0,1)</f>
        <v>0</v>
      </c>
      <c r="N882" s="192">
        <v>0</v>
      </c>
      <c r="O882" s="192" t="str">
        <f t="shared" si="638"/>
        <v/>
      </c>
      <c r="P882" s="192" t="str">
        <f t="shared" si="679"/>
        <v/>
      </c>
      <c r="Q882" s="300" t="str">
        <f t="shared" si="639"/>
        <v/>
      </c>
      <c r="R882" s="300" t="str">
        <f t="shared" si="640"/>
        <v/>
      </c>
      <c r="S882" s="300" t="str">
        <f t="shared" si="641"/>
        <v/>
      </c>
      <c r="T882" s="192" t="str">
        <f t="shared" si="642"/>
        <v/>
      </c>
      <c r="U882" s="303" t="str">
        <f t="shared" si="643"/>
        <v/>
      </c>
      <c r="V882" s="300" t="str">
        <f t="shared" si="644"/>
        <v/>
      </c>
      <c r="W882" s="192" t="str">
        <f t="shared" si="645"/>
        <v/>
      </c>
      <c r="X882" s="303" t="str">
        <f t="shared" si="646"/>
        <v/>
      </c>
      <c r="Y882" s="300" t="str">
        <f t="shared" si="647"/>
        <v/>
      </c>
      <c r="Z882" s="300" t="str">
        <f t="shared" si="648"/>
        <v>меж</v>
      </c>
      <c r="AA882" s="303" t="str">
        <f t="shared" si="649"/>
        <v/>
      </c>
      <c r="AB882" s="300" t="str">
        <f t="shared" si="650"/>
        <v/>
      </c>
      <c r="AC882" s="300" t="str">
        <f t="shared" si="651"/>
        <v/>
      </c>
      <c r="AD882" s="300" t="str">
        <f t="shared" si="652"/>
        <v/>
      </c>
      <c r="AE882" s="192" t="str">
        <f t="shared" si="653"/>
        <v/>
      </c>
      <c r="AF882" s="192" t="str">
        <f t="shared" si="654"/>
        <v/>
      </c>
      <c r="AG882" s="192"/>
      <c r="AJ882" s="300" t="str">
        <f t="shared" si="655"/>
        <v/>
      </c>
      <c r="AK882" s="300" t="str">
        <f t="shared" si="656"/>
        <v/>
      </c>
      <c r="AL882" s="300" t="str">
        <f t="shared" si="657"/>
        <v/>
      </c>
      <c r="AM882" s="300" t="str">
        <f t="shared" si="658"/>
        <v>меж</v>
      </c>
      <c r="AN882" s="300" t="str">
        <f t="shared" si="659"/>
        <v/>
      </c>
      <c r="AO882" s="300" t="str">
        <f t="shared" si="660"/>
        <v/>
      </c>
      <c r="AP882" s="300" t="str">
        <f t="shared" si="661"/>
        <v/>
      </c>
      <c r="AQ882" s="300" t="str">
        <f t="shared" si="662"/>
        <v/>
      </c>
      <c r="AR882" s="306" t="str">
        <f t="shared" si="663"/>
        <v/>
      </c>
      <c r="AS882" s="300" t="str">
        <f t="shared" si="664"/>
        <v/>
      </c>
      <c r="AT882" s="300" t="str">
        <f t="shared" si="665"/>
        <v/>
      </c>
      <c r="AU882" s="192" t="str">
        <f t="shared" si="666"/>
        <v>меж</v>
      </c>
      <c r="AV882" s="192" t="str">
        <f t="shared" si="667"/>
        <v>меж89001424общпро</v>
      </c>
      <c r="AW882" s="191">
        <f t="shared" si="668"/>
        <v>0</v>
      </c>
      <c r="AX882" s="191">
        <f t="shared" si="669"/>
        <v>0</v>
      </c>
      <c r="AY882" s="191">
        <f t="shared" si="670"/>
        <v>0</v>
      </c>
      <c r="AZ882" s="191">
        <f t="shared" si="671"/>
        <v>0</v>
      </c>
      <c r="BA882" s="193">
        <f t="shared" si="672"/>
        <v>1</v>
      </c>
      <c r="BB882" s="193">
        <f t="shared" si="673"/>
        <v>1</v>
      </c>
      <c r="BC882" s="193">
        <f t="shared" si="674"/>
        <v>1</v>
      </c>
      <c r="BD882" s="191">
        <f t="shared" si="680"/>
        <v>0</v>
      </c>
      <c r="BE882" s="191">
        <f t="shared" si="675"/>
        <v>0</v>
      </c>
      <c r="BF882" s="210">
        <f t="shared" si="676"/>
        <v>0</v>
      </c>
      <c r="BG882" s="211">
        <f t="shared" si="677"/>
        <v>0</v>
      </c>
      <c r="BH882" s="289"/>
      <c r="BI882" s="289"/>
      <c r="BJ882" s="228"/>
      <c r="BK882" s="228"/>
      <c r="BL882" s="233" t="str">
        <f t="shared" si="678"/>
        <v/>
      </c>
    </row>
    <row r="883" spans="1:64" ht="12" customHeight="1">
      <c r="A883" s="333" t="s">
        <v>694</v>
      </c>
      <c r="B883" s="381" t="s">
        <v>329</v>
      </c>
      <c r="C883" s="333" t="s">
        <v>666</v>
      </c>
      <c r="D883" s="381" t="s">
        <v>333</v>
      </c>
      <c r="E883" s="381" t="s">
        <v>870</v>
      </c>
      <c r="F883" s="381" t="s">
        <v>621</v>
      </c>
      <c r="G883" s="381" t="s">
        <v>398</v>
      </c>
      <c r="H883" s="100" t="s">
        <v>653</v>
      </c>
      <c r="I883" s="381" t="s">
        <v>505</v>
      </c>
      <c r="J883" s="382">
        <v>5018290</v>
      </c>
      <c r="K883" s="382">
        <v>4250000</v>
      </c>
      <c r="L883" s="191" t="str">
        <f t="shared" si="637"/>
        <v>890014241401111008013051125101</v>
      </c>
      <c r="M883" s="192">
        <f t="array" ref="M883">IF(COUNT(SEARCH(Удалить_Роспись_КВСР,$B883)*SEARCH(Удалить_Роспись_ПБС,$C883)*SEARCH(Удалить_Роспись_КФСР, $D883)*SEARCH(Удалить_Роспись_КЦСР,$E883)*SEARCH(Удалить_Роспись_КВР,$F883)*SEARCH(Удалить_Роспись_ЭК,$H883)*SEARCH(Удалить_Роспись_КР,$I883))&gt;0,0,1)</f>
        <v>1</v>
      </c>
      <c r="N883" s="192">
        <v>0</v>
      </c>
      <c r="O883" s="192" t="str">
        <f t="shared" si="638"/>
        <v/>
      </c>
      <c r="P883" s="192" t="str">
        <f t="shared" si="679"/>
        <v/>
      </c>
      <c r="Q883" s="300" t="str">
        <f t="shared" si="639"/>
        <v/>
      </c>
      <c r="R883" s="300" t="str">
        <f t="shared" si="640"/>
        <v/>
      </c>
      <c r="S883" s="300" t="str">
        <f t="shared" si="641"/>
        <v/>
      </c>
      <c r="T883" s="192" t="str">
        <f t="shared" si="642"/>
        <v/>
      </c>
      <c r="U883" s="303" t="str">
        <f t="shared" si="643"/>
        <v/>
      </c>
      <c r="V883" s="300" t="str">
        <f t="shared" si="644"/>
        <v/>
      </c>
      <c r="W883" s="192" t="str">
        <f t="shared" si="645"/>
        <v/>
      </c>
      <c r="X883" s="303" t="str">
        <f t="shared" si="646"/>
        <v/>
      </c>
      <c r="Y883" s="300" t="str">
        <f t="shared" si="647"/>
        <v/>
      </c>
      <c r="Z883" s="300" t="str">
        <f t="shared" si="648"/>
        <v>меж</v>
      </c>
      <c r="AA883" s="303" t="str">
        <f t="shared" si="649"/>
        <v/>
      </c>
      <c r="AB883" s="300" t="str">
        <f t="shared" si="650"/>
        <v/>
      </c>
      <c r="AC883" s="300" t="str">
        <f t="shared" si="651"/>
        <v/>
      </c>
      <c r="AD883" s="300" t="str">
        <f t="shared" si="652"/>
        <v/>
      </c>
      <c r="AE883" s="192" t="str">
        <f t="shared" si="653"/>
        <v/>
      </c>
      <c r="AF883" s="192" t="str">
        <f t="shared" si="654"/>
        <v/>
      </c>
      <c r="AG883" s="192"/>
      <c r="AJ883" s="300" t="str">
        <f t="shared" si="655"/>
        <v/>
      </c>
      <c r="AK883" s="300" t="str">
        <f t="shared" si="656"/>
        <v/>
      </c>
      <c r="AL883" s="300" t="str">
        <f t="shared" si="657"/>
        <v/>
      </c>
      <c r="AM883" s="300" t="str">
        <f t="shared" si="658"/>
        <v>меж</v>
      </c>
      <c r="AN883" s="300" t="str">
        <f t="shared" si="659"/>
        <v/>
      </c>
      <c r="AO883" s="300" t="str">
        <f t="shared" si="660"/>
        <v/>
      </c>
      <c r="AP883" s="300" t="str">
        <f t="shared" si="661"/>
        <v/>
      </c>
      <c r="AQ883" s="300" t="str">
        <f t="shared" si="662"/>
        <v/>
      </c>
      <c r="AR883" s="306" t="str">
        <f t="shared" si="663"/>
        <v/>
      </c>
      <c r="AS883" s="300" t="str">
        <f t="shared" si="664"/>
        <v/>
      </c>
      <c r="AT883" s="300" t="str">
        <f t="shared" si="665"/>
        <v/>
      </c>
      <c r="AU883" s="192" t="str">
        <f t="shared" si="666"/>
        <v>меж</v>
      </c>
      <c r="AV883" s="192" t="str">
        <f t="shared" si="667"/>
        <v>меж89001424общпро</v>
      </c>
      <c r="AW883" s="191">
        <f t="shared" si="668"/>
        <v>5018290</v>
      </c>
      <c r="AX883" s="191">
        <f t="shared" si="669"/>
        <v>4250000</v>
      </c>
      <c r="AY883" s="191">
        <f t="shared" si="670"/>
        <v>0</v>
      </c>
      <c r="AZ883" s="191">
        <f t="shared" si="671"/>
        <v>0</v>
      </c>
      <c r="BA883" s="193">
        <f t="shared" si="672"/>
        <v>1</v>
      </c>
      <c r="BB883" s="193">
        <f t="shared" si="673"/>
        <v>1</v>
      </c>
      <c r="BC883" s="193">
        <f t="shared" si="674"/>
        <v>1</v>
      </c>
      <c r="BD883" s="191">
        <f t="shared" si="680"/>
        <v>0</v>
      </c>
      <c r="BE883" s="191">
        <f t="shared" si="675"/>
        <v>0</v>
      </c>
      <c r="BF883" s="210">
        <f t="shared" si="676"/>
        <v>0</v>
      </c>
      <c r="BG883" s="211">
        <f t="shared" si="677"/>
        <v>0</v>
      </c>
      <c r="BH883" s="289"/>
      <c r="BI883" s="289"/>
      <c r="BJ883" s="228"/>
      <c r="BK883" s="228"/>
      <c r="BL883" s="233" t="str">
        <f t="shared" si="678"/>
        <v/>
      </c>
    </row>
    <row r="884" spans="1:64" ht="12" customHeight="1">
      <c r="A884" s="333" t="s">
        <v>694</v>
      </c>
      <c r="B884" s="381" t="s">
        <v>329</v>
      </c>
      <c r="C884" s="333" t="s">
        <v>666</v>
      </c>
      <c r="D884" s="381" t="s">
        <v>334</v>
      </c>
      <c r="E884" s="381" t="s">
        <v>871</v>
      </c>
      <c r="F884" s="381" t="s">
        <v>605</v>
      </c>
      <c r="G884" s="381" t="s">
        <v>398</v>
      </c>
      <c r="H884" s="100" t="s">
        <v>653</v>
      </c>
      <c r="I884" s="381" t="s">
        <v>505</v>
      </c>
      <c r="J884" s="382">
        <v>330000</v>
      </c>
      <c r="K884" s="382">
        <v>0</v>
      </c>
      <c r="L884" s="191" t="str">
        <f t="shared" si="637"/>
        <v>890014241403111008012054025101</v>
      </c>
      <c r="M884" s="192">
        <f t="array" ref="M884">IF(COUNT(SEARCH(Удалить_Роспись_КВСР,$B884)*SEARCH(Удалить_Роспись_ПБС,$C884)*SEARCH(Удалить_Роспись_КФСР, $D884)*SEARCH(Удалить_Роспись_КЦСР,$E884)*SEARCH(Удалить_Роспись_КВР,$F884)*SEARCH(Удалить_Роспись_ЭК,$H884)*SEARCH(Удалить_Роспись_КР,$I884))&gt;0,0,1)</f>
        <v>1</v>
      </c>
      <c r="N884" s="192">
        <v>0</v>
      </c>
      <c r="O884" s="192" t="str">
        <f t="shared" si="638"/>
        <v/>
      </c>
      <c r="P884" s="192" t="str">
        <f t="shared" si="679"/>
        <v/>
      </c>
      <c r="Q884" s="300" t="str">
        <f t="shared" si="639"/>
        <v/>
      </c>
      <c r="R884" s="300" t="str">
        <f t="shared" si="640"/>
        <v/>
      </c>
      <c r="S884" s="300" t="str">
        <f t="shared" si="641"/>
        <v/>
      </c>
      <c r="T884" s="192" t="str">
        <f t="shared" si="642"/>
        <v/>
      </c>
      <c r="U884" s="303" t="str">
        <f t="shared" si="643"/>
        <v/>
      </c>
      <c r="V884" s="300" t="str">
        <f t="shared" si="644"/>
        <v/>
      </c>
      <c r="W884" s="192" t="str">
        <f t="shared" si="645"/>
        <v/>
      </c>
      <c r="X884" s="303" t="str">
        <f t="shared" si="646"/>
        <v/>
      </c>
      <c r="Y884" s="300" t="str">
        <f t="shared" si="647"/>
        <v/>
      </c>
      <c r="Z884" s="300" t="str">
        <f t="shared" si="648"/>
        <v>меж</v>
      </c>
      <c r="AA884" s="303" t="str">
        <f t="shared" si="649"/>
        <v/>
      </c>
      <c r="AB884" s="300" t="str">
        <f t="shared" si="650"/>
        <v/>
      </c>
      <c r="AC884" s="300" t="str">
        <f t="shared" si="651"/>
        <v/>
      </c>
      <c r="AD884" s="300" t="str">
        <f t="shared" si="652"/>
        <v/>
      </c>
      <c r="AE884" s="192" t="str">
        <f t="shared" si="653"/>
        <v/>
      </c>
      <c r="AF884" s="192" t="str">
        <f t="shared" si="654"/>
        <v/>
      </c>
      <c r="AG884" s="192"/>
      <c r="AJ884" s="300" t="str">
        <f t="shared" si="655"/>
        <v/>
      </c>
      <c r="AK884" s="300" t="str">
        <f t="shared" si="656"/>
        <v/>
      </c>
      <c r="AL884" s="300" t="str">
        <f t="shared" si="657"/>
        <v/>
      </c>
      <c r="AM884" s="300" t="str">
        <f t="shared" si="658"/>
        <v>меж</v>
      </c>
      <c r="AN884" s="300" t="str">
        <f t="shared" si="659"/>
        <v/>
      </c>
      <c r="AO884" s="300" t="str">
        <f t="shared" si="660"/>
        <v/>
      </c>
      <c r="AP884" s="300" t="str">
        <f t="shared" si="661"/>
        <v/>
      </c>
      <c r="AQ884" s="300" t="str">
        <f t="shared" si="662"/>
        <v/>
      </c>
      <c r="AR884" s="306" t="str">
        <f t="shared" si="663"/>
        <v/>
      </c>
      <c r="AS884" s="300" t="str">
        <f t="shared" si="664"/>
        <v/>
      </c>
      <c r="AT884" s="300" t="str">
        <f t="shared" si="665"/>
        <v/>
      </c>
      <c r="AU884" s="192" t="str">
        <f t="shared" si="666"/>
        <v>меж</v>
      </c>
      <c r="AV884" s="192" t="str">
        <f t="shared" si="667"/>
        <v>меж89001424общпро</v>
      </c>
      <c r="AW884" s="191">
        <f t="shared" si="668"/>
        <v>330000</v>
      </c>
      <c r="AX884" s="191">
        <f t="shared" si="669"/>
        <v>0</v>
      </c>
      <c r="AY884" s="191">
        <f t="shared" si="670"/>
        <v>0</v>
      </c>
      <c r="AZ884" s="191">
        <f t="shared" si="671"/>
        <v>0</v>
      </c>
      <c r="BA884" s="193">
        <f t="shared" si="672"/>
        <v>1</v>
      </c>
      <c r="BB884" s="193">
        <f t="shared" si="673"/>
        <v>1</v>
      </c>
      <c r="BC884" s="193">
        <f t="shared" si="674"/>
        <v>1</v>
      </c>
      <c r="BD884" s="191">
        <f t="shared" si="680"/>
        <v>0</v>
      </c>
      <c r="BE884" s="191">
        <f t="shared" si="675"/>
        <v>0</v>
      </c>
      <c r="BF884" s="210">
        <f t="shared" si="676"/>
        <v>0</v>
      </c>
      <c r="BG884" s="211">
        <f t="shared" si="677"/>
        <v>0</v>
      </c>
      <c r="BH884" s="289"/>
      <c r="BI884" s="289"/>
      <c r="BJ884" s="228"/>
      <c r="BK884" s="228"/>
      <c r="BL884" s="233" t="str">
        <f t="shared" si="678"/>
        <v/>
      </c>
    </row>
    <row r="885" spans="1:64" ht="12" customHeight="1">
      <c r="A885" s="333" t="s">
        <v>694</v>
      </c>
      <c r="B885" s="381" t="s">
        <v>440</v>
      </c>
      <c r="C885" s="333" t="s">
        <v>666</v>
      </c>
      <c r="D885" s="381" t="s">
        <v>383</v>
      </c>
      <c r="E885" s="381" t="s">
        <v>872</v>
      </c>
      <c r="F885" s="381" t="s">
        <v>602</v>
      </c>
      <c r="G885" s="381" t="s">
        <v>385</v>
      </c>
      <c r="H885" s="100" t="s">
        <v>653</v>
      </c>
      <c r="I885" s="381" t="s">
        <v>505</v>
      </c>
      <c r="J885" s="382">
        <v>504790</v>
      </c>
      <c r="K885" s="382">
        <v>335935.01</v>
      </c>
      <c r="L885" s="191" t="str">
        <f t="shared" si="637"/>
        <v>911014240102801006000012121101</v>
      </c>
      <c r="M885" s="192">
        <f t="array" ref="M885">IF(COUNT(SEARCH(Удалить_Роспись_КВСР,$B885)*SEARCH(Удалить_Роспись_ПБС,$C885)*SEARCH(Удалить_Роспись_КФСР, $D885)*SEARCH(Удалить_Роспись_КЦСР,$E885)*SEARCH(Удалить_Роспись_КВР,$F885)*SEARCH(Удалить_Роспись_ЭК,$H885)*SEARCH(Удалить_Роспись_КР,$I885))&gt;0,0,1)</f>
        <v>1</v>
      </c>
      <c r="N885" s="192">
        <v>0</v>
      </c>
      <c r="O885" s="192" t="str">
        <f t="shared" si="638"/>
        <v/>
      </c>
      <c r="P885" s="192" t="str">
        <f t="shared" si="679"/>
        <v/>
      </c>
      <c r="Q885" s="300" t="str">
        <f t="shared" si="639"/>
        <v/>
      </c>
      <c r="R885" s="300" t="str">
        <f t="shared" si="640"/>
        <v/>
      </c>
      <c r="S885" s="300" t="str">
        <f t="shared" si="641"/>
        <v/>
      </c>
      <c r="T885" s="192" t="str">
        <f t="shared" si="642"/>
        <v/>
      </c>
      <c r="U885" s="303" t="str">
        <f t="shared" si="643"/>
        <v/>
      </c>
      <c r="V885" s="300" t="str">
        <f t="shared" si="644"/>
        <v/>
      </c>
      <c r="W885" s="192" t="str">
        <f t="shared" si="645"/>
        <v/>
      </c>
      <c r="X885" s="303" t="str">
        <f t="shared" si="646"/>
        <v/>
      </c>
      <c r="Y885" s="300" t="str">
        <f t="shared" si="647"/>
        <v/>
      </c>
      <c r="Z885" s="300" t="str">
        <f t="shared" si="648"/>
        <v/>
      </c>
      <c r="AA885" s="303" t="str">
        <f t="shared" si="649"/>
        <v/>
      </c>
      <c r="AB885" s="300" t="str">
        <f t="shared" si="650"/>
        <v/>
      </c>
      <c r="AC885" s="300" t="str">
        <f t="shared" si="651"/>
        <v/>
      </c>
      <c r="AD885" s="300" t="str">
        <f t="shared" si="652"/>
        <v/>
      </c>
      <c r="AE885" s="192" t="str">
        <f t="shared" si="653"/>
        <v/>
      </c>
      <c r="AF885" s="192" t="str">
        <f t="shared" si="654"/>
        <v/>
      </c>
      <c r="AG885" s="192"/>
      <c r="AJ885" s="300" t="str">
        <f t="shared" si="655"/>
        <v/>
      </c>
      <c r="AK885" s="300" t="str">
        <f t="shared" si="656"/>
        <v/>
      </c>
      <c r="AL885" s="300" t="str">
        <f t="shared" si="657"/>
        <v/>
      </c>
      <c r="AM885" s="300" t="str">
        <f t="shared" si="658"/>
        <v/>
      </c>
      <c r="AN885" s="300" t="str">
        <f t="shared" si="659"/>
        <v/>
      </c>
      <c r="AO885" s="300" t="str">
        <f t="shared" si="660"/>
        <v/>
      </c>
      <c r="AP885" s="300" t="str">
        <f t="shared" si="661"/>
        <v/>
      </c>
      <c r="AQ885" s="300" t="str">
        <f t="shared" si="662"/>
        <v/>
      </c>
      <c r="AR885" s="306" t="str">
        <f t="shared" si="663"/>
        <v/>
      </c>
      <c r="AS885" s="300" t="str">
        <f t="shared" si="664"/>
        <v/>
      </c>
      <c r="AT885" s="300" t="str">
        <f t="shared" si="665"/>
        <v/>
      </c>
      <c r="AU885" s="192" t="str">
        <f t="shared" si="666"/>
        <v>рбс</v>
      </c>
      <c r="AV885" s="192" t="str">
        <f t="shared" si="667"/>
        <v>рбс91101424общопл</v>
      </c>
      <c r="AW885" s="191">
        <f t="shared" si="668"/>
        <v>504790</v>
      </c>
      <c r="AX885" s="191">
        <f t="shared" si="669"/>
        <v>335935.01</v>
      </c>
      <c r="AY885" s="191">
        <f t="shared" si="670"/>
        <v>0</v>
      </c>
      <c r="AZ885" s="191">
        <f t="shared" si="671"/>
        <v>0</v>
      </c>
      <c r="BA885" s="193">
        <f t="shared" si="672"/>
        <v>1</v>
      </c>
      <c r="BB885" s="193">
        <f t="shared" si="673"/>
        <v>1</v>
      </c>
      <c r="BC885" s="193">
        <f t="shared" si="674"/>
        <v>1</v>
      </c>
      <c r="BD885" s="191">
        <f t="shared" si="680"/>
        <v>0</v>
      </c>
      <c r="BE885" s="191">
        <f t="shared" si="675"/>
        <v>0</v>
      </c>
      <c r="BF885" s="210">
        <f t="shared" si="676"/>
        <v>0</v>
      </c>
      <c r="BG885" s="211">
        <f t="shared" si="677"/>
        <v>0</v>
      </c>
      <c r="BH885" s="289"/>
      <c r="BI885" s="289"/>
      <c r="BJ885" s="228"/>
      <c r="BK885" s="228"/>
      <c r="BL885" s="233" t="str">
        <f t="shared" si="678"/>
        <v>01</v>
      </c>
    </row>
    <row r="886" spans="1:64" ht="12" customHeight="1">
      <c r="A886" s="333" t="s">
        <v>694</v>
      </c>
      <c r="B886" s="381" t="s">
        <v>440</v>
      </c>
      <c r="C886" s="333" t="s">
        <v>666</v>
      </c>
      <c r="D886" s="381" t="s">
        <v>383</v>
      </c>
      <c r="E886" s="381" t="s">
        <v>872</v>
      </c>
      <c r="F886" s="381" t="s">
        <v>585</v>
      </c>
      <c r="G886" s="381" t="s">
        <v>386</v>
      </c>
      <c r="H886" s="100" t="s">
        <v>653</v>
      </c>
      <c r="I886" s="381" t="s">
        <v>505</v>
      </c>
      <c r="J886" s="382">
        <v>3500</v>
      </c>
      <c r="K886" s="382">
        <v>0</v>
      </c>
      <c r="L886" s="191" t="str">
        <f t="shared" si="637"/>
        <v>911014240102801006000012221201</v>
      </c>
      <c r="M886" s="192">
        <f t="array" ref="M886">IF(COUNT(SEARCH(Удалить_Роспись_КВСР,$B886)*SEARCH(Удалить_Роспись_ПБС,$C886)*SEARCH(Удалить_Роспись_КФСР, $D886)*SEARCH(Удалить_Роспись_КЦСР,$E886)*SEARCH(Удалить_Роспись_КВР,$F886)*SEARCH(Удалить_Роспись_ЭК,$H886)*SEARCH(Удалить_Роспись_КР,$I886))&gt;0,0,1)</f>
        <v>1</v>
      </c>
      <c r="N886" s="192">
        <f>IF(COUNT(SEARCH(Удалить_Индекс_КВСР,$B886)*SEARCH(Удалить_Индекс_ПБС,$C886)*SEARCH(Удалить_Индекс_КФСР,$D886)*SEARCH(Удалить_Индекс_КЦСР,$E886)*SEARCH(Удалить_Индекс_КВР,$F886)*SEARCH(Удалить_Индекс_ЭК,$H886)*SEARCH(Удалить_Индекс_КР,$I886))&gt;0,0,1)</f>
        <v>1</v>
      </c>
      <c r="O886" s="192" t="str">
        <f t="shared" si="638"/>
        <v/>
      </c>
      <c r="P886" s="192" t="str">
        <f t="shared" si="679"/>
        <v/>
      </c>
      <c r="Q886" s="300" t="str">
        <f t="shared" si="639"/>
        <v/>
      </c>
      <c r="R886" s="300" t="str">
        <f t="shared" si="640"/>
        <v/>
      </c>
      <c r="S886" s="300" t="str">
        <f t="shared" si="641"/>
        <v/>
      </c>
      <c r="T886" s="192" t="str">
        <f t="shared" si="642"/>
        <v/>
      </c>
      <c r="U886" s="303" t="str">
        <f t="shared" si="643"/>
        <v/>
      </c>
      <c r="V886" s="300" t="str">
        <f t="shared" si="644"/>
        <v/>
      </c>
      <c r="W886" s="192" t="str">
        <f t="shared" si="645"/>
        <v/>
      </c>
      <c r="X886" s="303" t="str">
        <f t="shared" si="646"/>
        <v/>
      </c>
      <c r="Y886" s="300" t="str">
        <f t="shared" si="647"/>
        <v/>
      </c>
      <c r="Z886" s="300" t="str">
        <f t="shared" si="648"/>
        <v/>
      </c>
      <c r="AA886" s="303" t="str">
        <f t="shared" si="649"/>
        <v/>
      </c>
      <c r="AB886" s="300" t="str">
        <f t="shared" si="650"/>
        <v/>
      </c>
      <c r="AC886" s="300" t="str">
        <f t="shared" si="651"/>
        <v/>
      </c>
      <c r="AD886" s="300" t="str">
        <f t="shared" si="652"/>
        <v/>
      </c>
      <c r="AE886" s="192" t="str">
        <f t="shared" si="653"/>
        <v/>
      </c>
      <c r="AF886" s="192" t="str">
        <f t="shared" si="654"/>
        <v/>
      </c>
      <c r="AG886" s="192"/>
      <c r="AJ886" s="300" t="str">
        <f t="shared" si="655"/>
        <v/>
      </c>
      <c r="AK886" s="300" t="str">
        <f t="shared" si="656"/>
        <v/>
      </c>
      <c r="AL886" s="300" t="str">
        <f t="shared" si="657"/>
        <v/>
      </c>
      <c r="AM886" s="300" t="str">
        <f t="shared" si="658"/>
        <v/>
      </c>
      <c r="AN886" s="300" t="str">
        <f t="shared" si="659"/>
        <v/>
      </c>
      <c r="AO886" s="300" t="str">
        <f t="shared" si="660"/>
        <v/>
      </c>
      <c r="AP886" s="300" t="str">
        <f t="shared" si="661"/>
        <v/>
      </c>
      <c r="AQ886" s="300" t="str">
        <f t="shared" si="662"/>
        <v/>
      </c>
      <c r="AR886" s="306" t="str">
        <f t="shared" si="663"/>
        <v/>
      </c>
      <c r="AS886" s="300" t="str">
        <f t="shared" si="664"/>
        <v/>
      </c>
      <c r="AT886" s="300" t="str">
        <f t="shared" si="665"/>
        <v/>
      </c>
      <c r="AU886" s="192" t="str">
        <f t="shared" si="666"/>
        <v>рбс</v>
      </c>
      <c r="AV886" s="192" t="str">
        <f t="shared" si="667"/>
        <v>рбс91101424общпро</v>
      </c>
      <c r="AW886" s="191">
        <f t="shared" si="668"/>
        <v>3500</v>
      </c>
      <c r="AX886" s="191">
        <f t="shared" si="669"/>
        <v>0</v>
      </c>
      <c r="AY886" s="191">
        <f t="shared" si="670"/>
        <v>3500</v>
      </c>
      <c r="AZ886" s="191">
        <f t="shared" si="671"/>
        <v>0</v>
      </c>
      <c r="BA886" s="193">
        <f t="shared" si="672"/>
        <v>1</v>
      </c>
      <c r="BB886" s="193">
        <f t="shared" si="673"/>
        <v>1</v>
      </c>
      <c r="BC886" s="193">
        <f t="shared" si="674"/>
        <v>1</v>
      </c>
      <c r="BD886" s="191">
        <f t="shared" si="680"/>
        <v>3500</v>
      </c>
      <c r="BE886" s="191">
        <f t="shared" si="675"/>
        <v>0</v>
      </c>
      <c r="BF886" s="210">
        <f t="shared" si="676"/>
        <v>3500</v>
      </c>
      <c r="BG886" s="211">
        <f t="shared" si="677"/>
        <v>3500</v>
      </c>
      <c r="BH886" s="289"/>
      <c r="BI886" s="289"/>
      <c r="BJ886" s="228"/>
      <c r="BK886" s="228"/>
      <c r="BL886" s="233" t="str">
        <f t="shared" si="678"/>
        <v>01</v>
      </c>
    </row>
    <row r="887" spans="1:64" ht="12" customHeight="1">
      <c r="A887" s="333" t="s">
        <v>694</v>
      </c>
      <c r="B887" s="381" t="s">
        <v>440</v>
      </c>
      <c r="C887" s="333" t="s">
        <v>666</v>
      </c>
      <c r="D887" s="381" t="s">
        <v>383</v>
      </c>
      <c r="E887" s="381" t="s">
        <v>872</v>
      </c>
      <c r="F887" s="381" t="s">
        <v>873</v>
      </c>
      <c r="G887" s="381" t="s">
        <v>387</v>
      </c>
      <c r="H887" s="100" t="s">
        <v>653</v>
      </c>
      <c r="I887" s="381" t="s">
        <v>505</v>
      </c>
      <c r="J887" s="382">
        <v>152447</v>
      </c>
      <c r="K887" s="382">
        <v>86521.79</v>
      </c>
      <c r="L887" s="191" t="str">
        <f t="shared" si="637"/>
        <v>911014240102801006000012921301</v>
      </c>
      <c r="M887" s="192">
        <f t="array" ref="M887">IF(COUNT(SEARCH(Удалить_Роспись_КВСР,$B887)*SEARCH(Удалить_Роспись_ПБС,$C887)*SEARCH(Удалить_Роспись_КФСР, $D887)*SEARCH(Удалить_Роспись_КЦСР,$E887)*SEARCH(Удалить_Роспись_КВР,$F887)*SEARCH(Удалить_Роспись_ЭК,$H887)*SEARCH(Удалить_Роспись_КР,$I887))&gt;0,0,1)</f>
        <v>1</v>
      </c>
      <c r="N887" s="192">
        <v>0</v>
      </c>
      <c r="O887" s="192" t="str">
        <f t="shared" si="638"/>
        <v/>
      </c>
      <c r="P887" s="192" t="str">
        <f t="shared" si="679"/>
        <v/>
      </c>
      <c r="Q887" s="300" t="str">
        <f t="shared" si="639"/>
        <v/>
      </c>
      <c r="R887" s="300" t="str">
        <f t="shared" si="640"/>
        <v/>
      </c>
      <c r="S887" s="300" t="str">
        <f t="shared" si="641"/>
        <v/>
      </c>
      <c r="T887" s="192" t="str">
        <f t="shared" si="642"/>
        <v/>
      </c>
      <c r="U887" s="303" t="str">
        <f t="shared" si="643"/>
        <v/>
      </c>
      <c r="V887" s="300" t="str">
        <f t="shared" si="644"/>
        <v/>
      </c>
      <c r="W887" s="192" t="str">
        <f t="shared" si="645"/>
        <v/>
      </c>
      <c r="X887" s="303" t="str">
        <f t="shared" si="646"/>
        <v/>
      </c>
      <c r="Y887" s="300" t="str">
        <f t="shared" si="647"/>
        <v/>
      </c>
      <c r="Z887" s="300" t="str">
        <f t="shared" si="648"/>
        <v/>
      </c>
      <c r="AA887" s="303" t="str">
        <f t="shared" si="649"/>
        <v/>
      </c>
      <c r="AB887" s="300" t="str">
        <f t="shared" si="650"/>
        <v/>
      </c>
      <c r="AC887" s="300" t="str">
        <f t="shared" si="651"/>
        <v/>
      </c>
      <c r="AD887" s="300" t="str">
        <f t="shared" si="652"/>
        <v/>
      </c>
      <c r="AE887" s="192" t="str">
        <f t="shared" si="653"/>
        <v/>
      </c>
      <c r="AF887" s="192" t="str">
        <f t="shared" si="654"/>
        <v/>
      </c>
      <c r="AG887" s="192"/>
      <c r="AJ887" s="300" t="str">
        <f t="shared" si="655"/>
        <v/>
      </c>
      <c r="AK887" s="300" t="str">
        <f t="shared" si="656"/>
        <v/>
      </c>
      <c r="AL887" s="300" t="str">
        <f t="shared" si="657"/>
        <v/>
      </c>
      <c r="AM887" s="300" t="str">
        <f t="shared" si="658"/>
        <v/>
      </c>
      <c r="AN887" s="300" t="str">
        <f t="shared" si="659"/>
        <v/>
      </c>
      <c r="AO887" s="300" t="str">
        <f t="shared" si="660"/>
        <v/>
      </c>
      <c r="AP887" s="300" t="str">
        <f t="shared" si="661"/>
        <v/>
      </c>
      <c r="AQ887" s="300" t="str">
        <f t="shared" si="662"/>
        <v/>
      </c>
      <c r="AR887" s="306" t="str">
        <f t="shared" si="663"/>
        <v/>
      </c>
      <c r="AS887" s="300" t="str">
        <f t="shared" si="664"/>
        <v/>
      </c>
      <c r="AT887" s="300" t="str">
        <f t="shared" si="665"/>
        <v/>
      </c>
      <c r="AU887" s="192" t="str">
        <f t="shared" si="666"/>
        <v>рбс</v>
      </c>
      <c r="AV887" s="192" t="str">
        <f t="shared" si="667"/>
        <v>рбс91101424общопл</v>
      </c>
      <c r="AW887" s="191">
        <f t="shared" si="668"/>
        <v>152447</v>
      </c>
      <c r="AX887" s="191">
        <f t="shared" si="669"/>
        <v>86521.79</v>
      </c>
      <c r="AY887" s="191">
        <f t="shared" si="670"/>
        <v>0</v>
      </c>
      <c r="AZ887" s="191">
        <f t="shared" si="671"/>
        <v>0</v>
      </c>
      <c r="BA887" s="193">
        <f t="shared" si="672"/>
        <v>1</v>
      </c>
      <c r="BB887" s="193">
        <f t="shared" si="673"/>
        <v>1</v>
      </c>
      <c r="BC887" s="193">
        <f t="shared" si="674"/>
        <v>1</v>
      </c>
      <c r="BD887" s="191">
        <f t="shared" si="680"/>
        <v>0</v>
      </c>
      <c r="BE887" s="191">
        <f t="shared" si="675"/>
        <v>0</v>
      </c>
      <c r="BF887" s="210">
        <f t="shared" si="676"/>
        <v>0</v>
      </c>
      <c r="BG887" s="211">
        <f t="shared" si="677"/>
        <v>0</v>
      </c>
      <c r="BH887" s="289"/>
      <c r="BI887" s="289"/>
      <c r="BJ887" s="228"/>
      <c r="BK887" s="228"/>
      <c r="BL887" s="233" t="str">
        <f t="shared" si="678"/>
        <v>01</v>
      </c>
    </row>
    <row r="888" spans="1:64" ht="12" customHeight="1">
      <c r="A888" s="333" t="s">
        <v>694</v>
      </c>
      <c r="B888" s="381" t="s">
        <v>440</v>
      </c>
      <c r="C888" s="333" t="s">
        <v>666</v>
      </c>
      <c r="D888" s="381" t="s">
        <v>388</v>
      </c>
      <c r="E888" s="381" t="s">
        <v>874</v>
      </c>
      <c r="F888" s="381" t="s">
        <v>603</v>
      </c>
      <c r="G888" s="381" t="s">
        <v>395</v>
      </c>
      <c r="H888" s="100" t="s">
        <v>653</v>
      </c>
      <c r="I888" s="381" t="s">
        <v>505</v>
      </c>
      <c r="J888" s="382">
        <v>21600</v>
      </c>
      <c r="K888" s="382">
        <v>10800</v>
      </c>
      <c r="L888" s="191" t="str">
        <f t="shared" si="637"/>
        <v>911014240103803006000012329001</v>
      </c>
      <c r="M888" s="192">
        <f t="array" ref="M888">IF(COUNT(SEARCH(Удалить_Роспись_КВСР,$B888)*SEARCH(Удалить_Роспись_ПБС,$C888)*SEARCH(Удалить_Роспись_КФСР, $D888)*SEARCH(Удалить_Роспись_КЦСР,$E888)*SEARCH(Удалить_Роспись_КВР,$F888)*SEARCH(Удалить_Роспись_ЭК,$H888)*SEARCH(Удалить_Роспись_КР,$I888))&gt;0,0,1)</f>
        <v>1</v>
      </c>
      <c r="N888" s="192">
        <f>IF(COUNT(SEARCH(Удалить_Индекс_КВСР,$B888)*SEARCH(Удалить_Индекс_ПБС,$C888)*SEARCH(Удалить_Индекс_КФСР,$D888)*SEARCH(Удалить_Индекс_КЦСР,$E888)*SEARCH(Удалить_Индекс_КВР,$F888)*SEARCH(Удалить_Индекс_ЭК,$H888)*SEARCH(Удалить_Индекс_КР,$I888))&gt;0,0,1)</f>
        <v>1</v>
      </c>
      <c r="O888" s="192" t="str">
        <f t="shared" si="638"/>
        <v/>
      </c>
      <c r="P888" s="192" t="str">
        <f t="shared" si="679"/>
        <v/>
      </c>
      <c r="Q888" s="300" t="str">
        <f t="shared" si="639"/>
        <v/>
      </c>
      <c r="R888" s="300" t="str">
        <f t="shared" si="640"/>
        <v/>
      </c>
      <c r="S888" s="300" t="str">
        <f t="shared" si="641"/>
        <v/>
      </c>
      <c r="T888" s="192" t="str">
        <f t="shared" si="642"/>
        <v/>
      </c>
      <c r="U888" s="303" t="str">
        <f t="shared" si="643"/>
        <v/>
      </c>
      <c r="V888" s="300" t="str">
        <f t="shared" si="644"/>
        <v/>
      </c>
      <c r="W888" s="192" t="str">
        <f t="shared" si="645"/>
        <v/>
      </c>
      <c r="X888" s="303" t="str">
        <f t="shared" si="646"/>
        <v/>
      </c>
      <c r="Y888" s="300" t="str">
        <f t="shared" si="647"/>
        <v/>
      </c>
      <c r="Z888" s="300" t="str">
        <f t="shared" si="648"/>
        <v/>
      </c>
      <c r="AA888" s="303" t="str">
        <f t="shared" si="649"/>
        <v/>
      </c>
      <c r="AB888" s="300" t="str">
        <f t="shared" si="650"/>
        <v/>
      </c>
      <c r="AC888" s="300" t="str">
        <f t="shared" si="651"/>
        <v/>
      </c>
      <c r="AD888" s="300" t="str">
        <f t="shared" si="652"/>
        <v/>
      </c>
      <c r="AE888" s="192" t="str">
        <f t="shared" si="653"/>
        <v/>
      </c>
      <c r="AF888" s="192" t="str">
        <f t="shared" si="654"/>
        <v/>
      </c>
      <c r="AG888" s="192"/>
      <c r="AJ888" s="300" t="str">
        <f t="shared" si="655"/>
        <v/>
      </c>
      <c r="AK888" s="300" t="str">
        <f t="shared" si="656"/>
        <v/>
      </c>
      <c r="AL888" s="300" t="str">
        <f t="shared" si="657"/>
        <v/>
      </c>
      <c r="AM888" s="300" t="str">
        <f t="shared" si="658"/>
        <v/>
      </c>
      <c r="AN888" s="300" t="str">
        <f t="shared" si="659"/>
        <v/>
      </c>
      <c r="AO888" s="300" t="str">
        <f t="shared" si="660"/>
        <v/>
      </c>
      <c r="AP888" s="300" t="str">
        <f t="shared" si="661"/>
        <v/>
      </c>
      <c r="AQ888" s="300" t="str">
        <f t="shared" si="662"/>
        <v/>
      </c>
      <c r="AR888" s="306" t="str">
        <f t="shared" si="663"/>
        <v/>
      </c>
      <c r="AS888" s="300" t="str">
        <f t="shared" si="664"/>
        <v/>
      </c>
      <c r="AT888" s="300" t="str">
        <f t="shared" si="665"/>
        <v/>
      </c>
      <c r="AU888" s="192" t="str">
        <f t="shared" si="666"/>
        <v>рбс</v>
      </c>
      <c r="AV888" s="192" t="str">
        <f t="shared" si="667"/>
        <v>рбс91101424общпро</v>
      </c>
      <c r="AW888" s="191">
        <f t="shared" si="668"/>
        <v>21600</v>
      </c>
      <c r="AX888" s="191">
        <f t="shared" si="669"/>
        <v>10800</v>
      </c>
      <c r="AY888" s="191">
        <f t="shared" si="670"/>
        <v>21600</v>
      </c>
      <c r="AZ888" s="191">
        <f t="shared" si="671"/>
        <v>10800</v>
      </c>
      <c r="BA888" s="193">
        <f t="shared" si="672"/>
        <v>1</v>
      </c>
      <c r="BB888" s="193">
        <f t="shared" si="673"/>
        <v>1</v>
      </c>
      <c r="BC888" s="193">
        <f t="shared" si="674"/>
        <v>1</v>
      </c>
      <c r="BD888" s="191">
        <f t="shared" si="680"/>
        <v>21600</v>
      </c>
      <c r="BE888" s="191">
        <f t="shared" si="675"/>
        <v>10800</v>
      </c>
      <c r="BF888" s="210">
        <f t="shared" si="676"/>
        <v>21600</v>
      </c>
      <c r="BG888" s="211">
        <f t="shared" si="677"/>
        <v>21600</v>
      </c>
      <c r="BH888" s="289"/>
      <c r="BI888" s="289"/>
      <c r="BJ888" s="228"/>
      <c r="BK888" s="228"/>
      <c r="BL888" s="233" t="str">
        <f t="shared" si="678"/>
        <v>01</v>
      </c>
    </row>
    <row r="889" spans="1:64" ht="12" customHeight="1">
      <c r="A889" s="333" t="s">
        <v>694</v>
      </c>
      <c r="B889" s="381" t="s">
        <v>440</v>
      </c>
      <c r="C889" s="333" t="s">
        <v>666</v>
      </c>
      <c r="D889" s="381" t="s">
        <v>390</v>
      </c>
      <c r="E889" s="381" t="s">
        <v>1173</v>
      </c>
      <c r="F889" s="381" t="s">
        <v>586</v>
      </c>
      <c r="G889" s="381" t="s">
        <v>397</v>
      </c>
      <c r="H889" s="100" t="s">
        <v>653</v>
      </c>
      <c r="I889" s="381" t="s">
        <v>505</v>
      </c>
      <c r="J889" s="382">
        <v>2000</v>
      </c>
      <c r="K889" s="382">
        <v>0</v>
      </c>
      <c r="L889" s="191" t="str">
        <f t="shared" si="637"/>
        <v>911014240104389008001024434001</v>
      </c>
      <c r="M889" s="192">
        <f t="array" ref="M889">IF(COUNT(SEARCH(Удалить_Роспись_КВСР,$B889)*SEARCH(Удалить_Роспись_ПБС,$C889)*SEARCH(Удалить_Роспись_КФСР, $D889)*SEARCH(Удалить_Роспись_КЦСР,$E889)*SEARCH(Удалить_Роспись_КВР,$F889)*SEARCH(Удалить_Роспись_ЭК,$H889)*SEARCH(Удалить_Роспись_КР,$I889))&gt;0,0,1)</f>
        <v>1</v>
      </c>
      <c r="N889" s="192">
        <f>IF(COUNT(SEARCH(Удалить_Индекс_КВСР,$B889)*SEARCH(Удалить_Индекс_ПБС,$C889)*SEARCH(Удалить_Индекс_КФСР,$D889)*SEARCH(Удалить_Индекс_КЦСР,$E889)*SEARCH(Удалить_Индекс_КВР,$F889)*SEARCH(Удалить_Индекс_ЭК,$H889)*SEARCH(Удалить_Индекс_КР,$I889))&gt;0,0,1)</f>
        <v>1</v>
      </c>
      <c r="O889" s="192" t="str">
        <f t="shared" si="638"/>
        <v/>
      </c>
      <c r="P889" s="192" t="str">
        <f t="shared" si="679"/>
        <v/>
      </c>
      <c r="Q889" s="300" t="str">
        <f t="shared" si="639"/>
        <v/>
      </c>
      <c r="R889" s="300" t="str">
        <f t="shared" si="640"/>
        <v/>
      </c>
      <c r="S889" s="300" t="str">
        <f t="shared" si="641"/>
        <v/>
      </c>
      <c r="T889" s="192" t="str">
        <f t="shared" si="642"/>
        <v/>
      </c>
      <c r="U889" s="303" t="str">
        <f t="shared" si="643"/>
        <v/>
      </c>
      <c r="V889" s="300" t="str">
        <f t="shared" si="644"/>
        <v/>
      </c>
      <c r="W889" s="192" t="str">
        <f t="shared" si="645"/>
        <v/>
      </c>
      <c r="X889" s="303" t="str">
        <f t="shared" si="646"/>
        <v/>
      </c>
      <c r="Y889" s="300" t="str">
        <f t="shared" si="647"/>
        <v/>
      </c>
      <c r="Z889" s="300" t="str">
        <f t="shared" si="648"/>
        <v/>
      </c>
      <c r="AA889" s="303" t="str">
        <f t="shared" si="649"/>
        <v/>
      </c>
      <c r="AB889" s="300" t="str">
        <f t="shared" si="650"/>
        <v/>
      </c>
      <c r="AC889" s="300" t="str">
        <f t="shared" si="651"/>
        <v/>
      </c>
      <c r="AD889" s="300" t="str">
        <f t="shared" si="652"/>
        <v/>
      </c>
      <c r="AE889" s="192" t="str">
        <f t="shared" si="653"/>
        <v/>
      </c>
      <c r="AF889" s="192" t="str">
        <f t="shared" si="654"/>
        <v/>
      </c>
      <c r="AG889" s="192"/>
      <c r="AJ889" s="300" t="str">
        <f t="shared" si="655"/>
        <v/>
      </c>
      <c r="AK889" s="300" t="str">
        <f t="shared" si="656"/>
        <v/>
      </c>
      <c r="AL889" s="300" t="str">
        <f t="shared" si="657"/>
        <v/>
      </c>
      <c r="AM889" s="300" t="str">
        <f t="shared" si="658"/>
        <v/>
      </c>
      <c r="AN889" s="300" t="str">
        <f t="shared" si="659"/>
        <v/>
      </c>
      <c r="AO889" s="300" t="str">
        <f t="shared" si="660"/>
        <v/>
      </c>
      <c r="AP889" s="300" t="str">
        <f t="shared" si="661"/>
        <v/>
      </c>
      <c r="AQ889" s="300" t="str">
        <f t="shared" si="662"/>
        <v/>
      </c>
      <c r="AR889" s="306" t="str">
        <f t="shared" si="663"/>
        <v/>
      </c>
      <c r="AS889" s="300" t="str">
        <f t="shared" si="664"/>
        <v/>
      </c>
      <c r="AT889" s="300" t="str">
        <f t="shared" si="665"/>
        <v/>
      </c>
      <c r="AU889" s="192" t="str">
        <f t="shared" si="666"/>
        <v>рбс</v>
      </c>
      <c r="AV889" s="192" t="str">
        <f t="shared" si="667"/>
        <v>рбс91101424общпро</v>
      </c>
      <c r="AW889" s="191">
        <f t="shared" si="668"/>
        <v>2000</v>
      </c>
      <c r="AX889" s="191">
        <f t="shared" si="669"/>
        <v>0</v>
      </c>
      <c r="AY889" s="191">
        <f t="shared" si="670"/>
        <v>2000</v>
      </c>
      <c r="AZ889" s="191">
        <f t="shared" si="671"/>
        <v>0</v>
      </c>
      <c r="BA889" s="193">
        <f t="shared" si="672"/>
        <v>1</v>
      </c>
      <c r="BB889" s="193">
        <f t="shared" si="673"/>
        <v>1</v>
      </c>
      <c r="BC889" s="193">
        <f t="shared" si="674"/>
        <v>1</v>
      </c>
      <c r="BD889" s="191">
        <f t="shared" si="680"/>
        <v>2000</v>
      </c>
      <c r="BE889" s="191">
        <f t="shared" si="675"/>
        <v>0</v>
      </c>
      <c r="BF889" s="210">
        <f t="shared" si="676"/>
        <v>2000</v>
      </c>
      <c r="BG889" s="211">
        <f t="shared" si="677"/>
        <v>2000</v>
      </c>
      <c r="BH889" s="289"/>
      <c r="BI889" s="289"/>
      <c r="BJ889" s="228"/>
      <c r="BK889" s="228"/>
      <c r="BL889" s="233" t="str">
        <f t="shared" si="678"/>
        <v>01</v>
      </c>
    </row>
    <row r="890" spans="1:64" ht="12" customHeight="1">
      <c r="A890" s="333" t="s">
        <v>694</v>
      </c>
      <c r="B890" s="381" t="s">
        <v>440</v>
      </c>
      <c r="C890" s="333" t="s">
        <v>666</v>
      </c>
      <c r="D890" s="381" t="s">
        <v>390</v>
      </c>
      <c r="E890" s="381" t="s">
        <v>875</v>
      </c>
      <c r="F890" s="381" t="s">
        <v>602</v>
      </c>
      <c r="G890" s="381" t="s">
        <v>385</v>
      </c>
      <c r="H890" s="100" t="s">
        <v>653</v>
      </c>
      <c r="I890" s="381" t="s">
        <v>505</v>
      </c>
      <c r="J890" s="382">
        <v>1181232</v>
      </c>
      <c r="K890" s="382">
        <v>834958.8</v>
      </c>
      <c r="L890" s="191" t="str">
        <f t="shared" si="637"/>
        <v>911014240104802006000012121101</v>
      </c>
      <c r="M890" s="192">
        <f t="array" ref="M890">IF(COUNT(SEARCH(Удалить_Роспись_КВСР,$B890)*SEARCH(Удалить_Роспись_ПБС,$C890)*SEARCH(Удалить_Роспись_КФСР, $D890)*SEARCH(Удалить_Роспись_КЦСР,$E890)*SEARCH(Удалить_Роспись_КВР,$F890)*SEARCH(Удалить_Роспись_ЭК,$H890)*SEARCH(Удалить_Роспись_КР,$I890))&gt;0,0,1)</f>
        <v>1</v>
      </c>
      <c r="N890" s="192">
        <v>0</v>
      </c>
      <c r="O890" s="192" t="str">
        <f t="shared" si="638"/>
        <v/>
      </c>
      <c r="P890" s="192" t="str">
        <f t="shared" si="679"/>
        <v/>
      </c>
      <c r="Q890" s="300" t="str">
        <f t="shared" si="639"/>
        <v/>
      </c>
      <c r="R890" s="300" t="str">
        <f t="shared" si="640"/>
        <v/>
      </c>
      <c r="S890" s="300" t="str">
        <f t="shared" si="641"/>
        <v/>
      </c>
      <c r="T890" s="192" t="str">
        <f t="shared" si="642"/>
        <v/>
      </c>
      <c r="U890" s="303" t="str">
        <f t="shared" si="643"/>
        <v/>
      </c>
      <c r="V890" s="300" t="str">
        <f t="shared" si="644"/>
        <v/>
      </c>
      <c r="W890" s="192" t="str">
        <f t="shared" si="645"/>
        <v/>
      </c>
      <c r="X890" s="303" t="str">
        <f t="shared" si="646"/>
        <v/>
      </c>
      <c r="Y890" s="300" t="str">
        <f t="shared" si="647"/>
        <v/>
      </c>
      <c r="Z890" s="300" t="str">
        <f t="shared" si="648"/>
        <v/>
      </c>
      <c r="AA890" s="303" t="str">
        <f t="shared" si="649"/>
        <v/>
      </c>
      <c r="AB890" s="300" t="str">
        <f t="shared" si="650"/>
        <v/>
      </c>
      <c r="AC890" s="300" t="str">
        <f t="shared" si="651"/>
        <v/>
      </c>
      <c r="AD890" s="300" t="str">
        <f t="shared" si="652"/>
        <v/>
      </c>
      <c r="AE890" s="192" t="str">
        <f t="shared" si="653"/>
        <v/>
      </c>
      <c r="AF890" s="192" t="str">
        <f t="shared" si="654"/>
        <v/>
      </c>
      <c r="AG890" s="192"/>
      <c r="AJ890" s="300" t="str">
        <f t="shared" si="655"/>
        <v/>
      </c>
      <c r="AK890" s="300" t="str">
        <f t="shared" si="656"/>
        <v/>
      </c>
      <c r="AL890" s="300" t="str">
        <f t="shared" si="657"/>
        <v/>
      </c>
      <c r="AM890" s="300" t="str">
        <f t="shared" si="658"/>
        <v/>
      </c>
      <c r="AN890" s="300" t="str">
        <f t="shared" si="659"/>
        <v/>
      </c>
      <c r="AO890" s="300" t="str">
        <f t="shared" si="660"/>
        <v/>
      </c>
      <c r="AP890" s="300" t="str">
        <f t="shared" si="661"/>
        <v/>
      </c>
      <c r="AQ890" s="300" t="str">
        <f t="shared" si="662"/>
        <v/>
      </c>
      <c r="AR890" s="306" t="str">
        <f t="shared" si="663"/>
        <v/>
      </c>
      <c r="AS890" s="300" t="str">
        <f t="shared" si="664"/>
        <v/>
      </c>
      <c r="AT890" s="300" t="str">
        <f t="shared" si="665"/>
        <v/>
      </c>
      <c r="AU890" s="192" t="str">
        <f t="shared" si="666"/>
        <v>рбс</v>
      </c>
      <c r="AV890" s="192" t="str">
        <f t="shared" si="667"/>
        <v>рбс91101424общопл</v>
      </c>
      <c r="AW890" s="191">
        <f t="shared" si="668"/>
        <v>1181232</v>
      </c>
      <c r="AX890" s="191">
        <f t="shared" si="669"/>
        <v>834958.8</v>
      </c>
      <c r="AY890" s="191">
        <f t="shared" si="670"/>
        <v>0</v>
      </c>
      <c r="AZ890" s="191">
        <f t="shared" si="671"/>
        <v>0</v>
      </c>
      <c r="BA890" s="193">
        <f t="shared" si="672"/>
        <v>1</v>
      </c>
      <c r="BB890" s="193">
        <f t="shared" si="673"/>
        <v>1</v>
      </c>
      <c r="BC890" s="193">
        <f t="shared" si="674"/>
        <v>1</v>
      </c>
      <c r="BD890" s="191">
        <f t="shared" si="680"/>
        <v>0</v>
      </c>
      <c r="BE890" s="191">
        <f t="shared" si="675"/>
        <v>0</v>
      </c>
      <c r="BF890" s="210">
        <f t="shared" si="676"/>
        <v>0</v>
      </c>
      <c r="BG890" s="211">
        <f t="shared" si="677"/>
        <v>0</v>
      </c>
      <c r="BH890" s="289"/>
      <c r="BI890" s="289"/>
      <c r="BJ890" s="228"/>
      <c r="BK890" s="228"/>
      <c r="BL890" s="233" t="str">
        <f t="shared" si="678"/>
        <v>01</v>
      </c>
    </row>
    <row r="891" spans="1:64" ht="12" customHeight="1">
      <c r="A891" s="333" t="s">
        <v>694</v>
      </c>
      <c r="B891" s="381" t="s">
        <v>440</v>
      </c>
      <c r="C891" s="333" t="s">
        <v>666</v>
      </c>
      <c r="D891" s="381" t="s">
        <v>390</v>
      </c>
      <c r="E891" s="381" t="s">
        <v>875</v>
      </c>
      <c r="F891" s="381" t="s">
        <v>585</v>
      </c>
      <c r="G891" s="381" t="s">
        <v>386</v>
      </c>
      <c r="H891" s="100" t="s">
        <v>653</v>
      </c>
      <c r="I891" s="381" t="s">
        <v>505</v>
      </c>
      <c r="J891" s="382">
        <v>7243.4</v>
      </c>
      <c r="K891" s="382">
        <v>4788</v>
      </c>
      <c r="L891" s="191" t="str">
        <f t="shared" si="637"/>
        <v>911014240104802006000012221201</v>
      </c>
      <c r="M891" s="192">
        <f t="array" ref="M891">IF(COUNT(SEARCH(Удалить_Роспись_КВСР,$B891)*SEARCH(Удалить_Роспись_ПБС,$C891)*SEARCH(Удалить_Роспись_КФСР, $D891)*SEARCH(Удалить_Роспись_КЦСР,$E891)*SEARCH(Удалить_Роспись_КВР,$F891)*SEARCH(Удалить_Роспись_ЭК,$H891)*SEARCH(Удалить_Роспись_КР,$I891))&gt;0,0,1)</f>
        <v>1</v>
      </c>
      <c r="N891" s="192">
        <f>IF(COUNT(SEARCH(Удалить_Индекс_КВСР,$B891)*SEARCH(Удалить_Индекс_ПБС,$C891)*SEARCH(Удалить_Индекс_КФСР,$D891)*SEARCH(Удалить_Индекс_КЦСР,$E891)*SEARCH(Удалить_Индекс_КВР,$F891)*SEARCH(Удалить_Индекс_ЭК,$H891)*SEARCH(Удалить_Индекс_КР,$I891))&gt;0,0,1)</f>
        <v>1</v>
      </c>
      <c r="O891" s="192" t="str">
        <f t="shared" si="638"/>
        <v/>
      </c>
      <c r="P891" s="192" t="str">
        <f t="shared" si="679"/>
        <v/>
      </c>
      <c r="Q891" s="300" t="str">
        <f t="shared" si="639"/>
        <v/>
      </c>
      <c r="R891" s="300" t="str">
        <f t="shared" si="640"/>
        <v/>
      </c>
      <c r="S891" s="300" t="str">
        <f t="shared" si="641"/>
        <v/>
      </c>
      <c r="T891" s="192" t="str">
        <f t="shared" si="642"/>
        <v/>
      </c>
      <c r="U891" s="303" t="str">
        <f t="shared" si="643"/>
        <v/>
      </c>
      <c r="V891" s="300" t="str">
        <f t="shared" si="644"/>
        <v/>
      </c>
      <c r="W891" s="192" t="str">
        <f t="shared" si="645"/>
        <v/>
      </c>
      <c r="X891" s="303" t="str">
        <f t="shared" si="646"/>
        <v/>
      </c>
      <c r="Y891" s="300" t="str">
        <f t="shared" si="647"/>
        <v/>
      </c>
      <c r="Z891" s="300" t="str">
        <f t="shared" si="648"/>
        <v/>
      </c>
      <c r="AA891" s="303" t="str">
        <f t="shared" si="649"/>
        <v/>
      </c>
      <c r="AB891" s="300" t="str">
        <f t="shared" si="650"/>
        <v/>
      </c>
      <c r="AC891" s="300" t="str">
        <f t="shared" si="651"/>
        <v/>
      </c>
      <c r="AD891" s="300" t="str">
        <f t="shared" si="652"/>
        <v/>
      </c>
      <c r="AE891" s="192" t="str">
        <f t="shared" si="653"/>
        <v/>
      </c>
      <c r="AF891" s="192" t="str">
        <f t="shared" si="654"/>
        <v/>
      </c>
      <c r="AG891" s="192"/>
      <c r="AJ891" s="300" t="str">
        <f t="shared" si="655"/>
        <v/>
      </c>
      <c r="AK891" s="300" t="str">
        <f t="shared" si="656"/>
        <v/>
      </c>
      <c r="AL891" s="300" t="str">
        <f t="shared" si="657"/>
        <v/>
      </c>
      <c r="AM891" s="300" t="str">
        <f t="shared" si="658"/>
        <v/>
      </c>
      <c r="AN891" s="300" t="str">
        <f t="shared" si="659"/>
        <v/>
      </c>
      <c r="AO891" s="300" t="str">
        <f t="shared" si="660"/>
        <v/>
      </c>
      <c r="AP891" s="300" t="str">
        <f t="shared" si="661"/>
        <v/>
      </c>
      <c r="AQ891" s="300" t="str">
        <f t="shared" si="662"/>
        <v/>
      </c>
      <c r="AR891" s="306" t="str">
        <f t="shared" si="663"/>
        <v/>
      </c>
      <c r="AS891" s="300" t="str">
        <f t="shared" si="664"/>
        <v/>
      </c>
      <c r="AT891" s="300" t="str">
        <f t="shared" si="665"/>
        <v/>
      </c>
      <c r="AU891" s="192" t="str">
        <f t="shared" si="666"/>
        <v>рбс</v>
      </c>
      <c r="AV891" s="192" t="str">
        <f t="shared" si="667"/>
        <v>рбс91101424общпро</v>
      </c>
      <c r="AW891" s="191">
        <f t="shared" si="668"/>
        <v>7243.4</v>
      </c>
      <c r="AX891" s="191">
        <f t="shared" si="669"/>
        <v>4788</v>
      </c>
      <c r="AY891" s="191">
        <f t="shared" si="670"/>
        <v>7243.4</v>
      </c>
      <c r="AZ891" s="191">
        <f t="shared" si="671"/>
        <v>4788</v>
      </c>
      <c r="BA891" s="193">
        <f t="shared" si="672"/>
        <v>1</v>
      </c>
      <c r="BB891" s="193">
        <f t="shared" si="673"/>
        <v>1</v>
      </c>
      <c r="BC891" s="193">
        <f t="shared" si="674"/>
        <v>1</v>
      </c>
      <c r="BD891" s="191">
        <f t="shared" si="680"/>
        <v>7243.4</v>
      </c>
      <c r="BE891" s="191">
        <f t="shared" si="675"/>
        <v>4788</v>
      </c>
      <c r="BF891" s="210">
        <f t="shared" si="676"/>
        <v>7243.4</v>
      </c>
      <c r="BG891" s="211">
        <f t="shared" si="677"/>
        <v>7243.4</v>
      </c>
      <c r="BH891" s="289"/>
      <c r="BI891" s="289"/>
      <c r="BJ891" s="228"/>
      <c r="BK891" s="228"/>
      <c r="BL891" s="233" t="str">
        <f t="shared" si="678"/>
        <v>01</v>
      </c>
    </row>
    <row r="892" spans="1:64" ht="12" customHeight="1">
      <c r="A892" s="333" t="s">
        <v>694</v>
      </c>
      <c r="B892" s="381" t="s">
        <v>440</v>
      </c>
      <c r="C892" s="333" t="s">
        <v>666</v>
      </c>
      <c r="D892" s="381" t="s">
        <v>390</v>
      </c>
      <c r="E892" s="381" t="s">
        <v>875</v>
      </c>
      <c r="F892" s="381" t="s">
        <v>873</v>
      </c>
      <c r="G892" s="381" t="s">
        <v>387</v>
      </c>
      <c r="H892" s="100" t="s">
        <v>653</v>
      </c>
      <c r="I892" s="381" t="s">
        <v>505</v>
      </c>
      <c r="J892" s="382">
        <v>356732</v>
      </c>
      <c r="K892" s="382">
        <v>235867.21</v>
      </c>
      <c r="L892" s="191" t="str">
        <f t="shared" si="637"/>
        <v>911014240104802006000012921301</v>
      </c>
      <c r="M892" s="192">
        <f t="array" ref="M892">IF(COUNT(SEARCH(Удалить_Роспись_КВСР,$B892)*SEARCH(Удалить_Роспись_ПБС,$C892)*SEARCH(Удалить_Роспись_КФСР, $D892)*SEARCH(Удалить_Роспись_КЦСР,$E892)*SEARCH(Удалить_Роспись_КВР,$F892)*SEARCH(Удалить_Роспись_ЭК,$H892)*SEARCH(Удалить_Роспись_КР,$I892))&gt;0,0,1)</f>
        <v>1</v>
      </c>
      <c r="N892" s="192">
        <v>0</v>
      </c>
      <c r="O892" s="192" t="str">
        <f t="shared" si="638"/>
        <v/>
      </c>
      <c r="P892" s="192" t="str">
        <f t="shared" si="679"/>
        <v/>
      </c>
      <c r="Q892" s="300" t="str">
        <f t="shared" si="639"/>
        <v/>
      </c>
      <c r="R892" s="300" t="str">
        <f t="shared" si="640"/>
        <v/>
      </c>
      <c r="S892" s="300" t="str">
        <f t="shared" si="641"/>
        <v/>
      </c>
      <c r="T892" s="192" t="str">
        <f t="shared" si="642"/>
        <v/>
      </c>
      <c r="U892" s="303" t="str">
        <f t="shared" si="643"/>
        <v/>
      </c>
      <c r="V892" s="300" t="str">
        <f t="shared" si="644"/>
        <v/>
      </c>
      <c r="W892" s="192" t="str">
        <f t="shared" si="645"/>
        <v/>
      </c>
      <c r="X892" s="303" t="str">
        <f t="shared" si="646"/>
        <v/>
      </c>
      <c r="Y892" s="300" t="str">
        <f t="shared" si="647"/>
        <v/>
      </c>
      <c r="Z892" s="300" t="str">
        <f t="shared" si="648"/>
        <v/>
      </c>
      <c r="AA892" s="303" t="str">
        <f t="shared" si="649"/>
        <v/>
      </c>
      <c r="AB892" s="300" t="str">
        <f t="shared" si="650"/>
        <v/>
      </c>
      <c r="AC892" s="300" t="str">
        <f t="shared" si="651"/>
        <v/>
      </c>
      <c r="AD892" s="300" t="str">
        <f t="shared" si="652"/>
        <v/>
      </c>
      <c r="AE892" s="192" t="str">
        <f t="shared" si="653"/>
        <v/>
      </c>
      <c r="AF892" s="192" t="str">
        <f t="shared" si="654"/>
        <v/>
      </c>
      <c r="AG892" s="192"/>
      <c r="AJ892" s="300" t="str">
        <f t="shared" si="655"/>
        <v/>
      </c>
      <c r="AK892" s="300" t="str">
        <f t="shared" si="656"/>
        <v/>
      </c>
      <c r="AL892" s="300" t="str">
        <f t="shared" si="657"/>
        <v/>
      </c>
      <c r="AM892" s="300" t="str">
        <f t="shared" si="658"/>
        <v/>
      </c>
      <c r="AN892" s="300" t="str">
        <f t="shared" si="659"/>
        <v/>
      </c>
      <c r="AO892" s="300" t="str">
        <f t="shared" si="660"/>
        <v/>
      </c>
      <c r="AP892" s="300" t="str">
        <f t="shared" si="661"/>
        <v/>
      </c>
      <c r="AQ892" s="300" t="str">
        <f t="shared" si="662"/>
        <v/>
      </c>
      <c r="AR892" s="306" t="str">
        <f t="shared" si="663"/>
        <v/>
      </c>
      <c r="AS892" s="300" t="str">
        <f t="shared" si="664"/>
        <v/>
      </c>
      <c r="AT892" s="300" t="str">
        <f t="shared" si="665"/>
        <v/>
      </c>
      <c r="AU892" s="192" t="str">
        <f t="shared" si="666"/>
        <v>рбс</v>
      </c>
      <c r="AV892" s="192" t="str">
        <f t="shared" si="667"/>
        <v>рбс91101424общопл</v>
      </c>
      <c r="AW892" s="191">
        <f t="shared" si="668"/>
        <v>356732</v>
      </c>
      <c r="AX892" s="191">
        <f t="shared" si="669"/>
        <v>235867.21</v>
      </c>
      <c r="AY892" s="191">
        <f t="shared" si="670"/>
        <v>0</v>
      </c>
      <c r="AZ892" s="191">
        <f t="shared" si="671"/>
        <v>0</v>
      </c>
      <c r="BA892" s="193">
        <f t="shared" si="672"/>
        <v>1</v>
      </c>
      <c r="BB892" s="193">
        <f t="shared" si="673"/>
        <v>1</v>
      </c>
      <c r="BC892" s="193">
        <f t="shared" si="674"/>
        <v>1</v>
      </c>
      <c r="BD892" s="191">
        <f t="shared" si="680"/>
        <v>0</v>
      </c>
      <c r="BE892" s="191">
        <f t="shared" si="675"/>
        <v>0</v>
      </c>
      <c r="BF892" s="210">
        <f t="shared" si="676"/>
        <v>0</v>
      </c>
      <c r="BG892" s="211">
        <f t="shared" si="677"/>
        <v>0</v>
      </c>
      <c r="BH892" s="289"/>
      <c r="BI892" s="289"/>
      <c r="BJ892" s="228"/>
      <c r="BK892" s="228"/>
      <c r="BL892" s="233" t="str">
        <f t="shared" si="678"/>
        <v>01</v>
      </c>
    </row>
    <row r="893" spans="1:64" ht="12" customHeight="1">
      <c r="A893" s="333" t="s">
        <v>694</v>
      </c>
      <c r="B893" s="381" t="s">
        <v>440</v>
      </c>
      <c r="C893" s="333" t="s">
        <v>666</v>
      </c>
      <c r="D893" s="381" t="s">
        <v>390</v>
      </c>
      <c r="E893" s="381" t="s">
        <v>875</v>
      </c>
      <c r="F893" s="381" t="s">
        <v>586</v>
      </c>
      <c r="G893" s="381" t="s">
        <v>391</v>
      </c>
      <c r="H893" s="100" t="s">
        <v>653</v>
      </c>
      <c r="I893" s="381" t="s">
        <v>505</v>
      </c>
      <c r="J893" s="382">
        <v>102000</v>
      </c>
      <c r="K893" s="382">
        <v>54843.75</v>
      </c>
      <c r="L893" s="191" t="str">
        <f t="shared" si="637"/>
        <v>911014240104802006000024422101</v>
      </c>
      <c r="M893" s="192">
        <f t="array" ref="M893">IF(COUNT(SEARCH(Удалить_Роспись_КВСР,$B893)*SEARCH(Удалить_Роспись_ПБС,$C893)*SEARCH(Удалить_Роспись_КФСР, $D893)*SEARCH(Удалить_Роспись_КЦСР,$E893)*SEARCH(Удалить_Роспись_КВР,$F893)*SEARCH(Удалить_Роспись_ЭК,$H893)*SEARCH(Удалить_Роспись_КР,$I893))&gt;0,0,1)</f>
        <v>1</v>
      </c>
      <c r="N893" s="192">
        <f>IF(COUNT(SEARCH(Удалить_Индекс_КВСР,$B893)*SEARCH(Удалить_Индекс_ПБС,$C893)*SEARCH(Удалить_Индекс_КФСР,$D893)*SEARCH(Удалить_Индекс_КЦСР,$E893)*SEARCH(Удалить_Индекс_КВР,$F893)*SEARCH(Удалить_Индекс_ЭК,$H893)*SEARCH(Удалить_Индекс_КР,$I893))&gt;0,0,1)</f>
        <v>1</v>
      </c>
      <c r="O893" s="192" t="str">
        <f t="shared" si="638"/>
        <v/>
      </c>
      <c r="P893" s="192" t="str">
        <f t="shared" si="679"/>
        <v/>
      </c>
      <c r="Q893" s="300" t="str">
        <f t="shared" si="639"/>
        <v/>
      </c>
      <c r="R893" s="300" t="str">
        <f t="shared" si="640"/>
        <v/>
      </c>
      <c r="S893" s="300" t="str">
        <f t="shared" si="641"/>
        <v/>
      </c>
      <c r="T893" s="192" t="str">
        <f t="shared" si="642"/>
        <v/>
      </c>
      <c r="U893" s="303" t="str">
        <f t="shared" si="643"/>
        <v/>
      </c>
      <c r="V893" s="300" t="str">
        <f t="shared" si="644"/>
        <v/>
      </c>
      <c r="W893" s="192" t="str">
        <f t="shared" si="645"/>
        <v/>
      </c>
      <c r="X893" s="303" t="str">
        <f t="shared" si="646"/>
        <v/>
      </c>
      <c r="Y893" s="300" t="str">
        <f t="shared" si="647"/>
        <v/>
      </c>
      <c r="Z893" s="300" t="str">
        <f t="shared" si="648"/>
        <v/>
      </c>
      <c r="AA893" s="303" t="str">
        <f t="shared" si="649"/>
        <v/>
      </c>
      <c r="AB893" s="300" t="str">
        <f t="shared" si="650"/>
        <v/>
      </c>
      <c r="AC893" s="300" t="str">
        <f t="shared" si="651"/>
        <v/>
      </c>
      <c r="AD893" s="300" t="str">
        <f t="shared" si="652"/>
        <v/>
      </c>
      <c r="AE893" s="192" t="str">
        <f t="shared" si="653"/>
        <v/>
      </c>
      <c r="AF893" s="192" t="str">
        <f t="shared" si="654"/>
        <v/>
      </c>
      <c r="AG893" s="192"/>
      <c r="AJ893" s="300" t="str">
        <f t="shared" si="655"/>
        <v/>
      </c>
      <c r="AK893" s="300" t="str">
        <f t="shared" si="656"/>
        <v/>
      </c>
      <c r="AL893" s="300" t="str">
        <f t="shared" si="657"/>
        <v/>
      </c>
      <c r="AM893" s="300" t="str">
        <f t="shared" si="658"/>
        <v/>
      </c>
      <c r="AN893" s="300" t="str">
        <f t="shared" si="659"/>
        <v/>
      </c>
      <c r="AO893" s="300" t="str">
        <f t="shared" si="660"/>
        <v/>
      </c>
      <c r="AP893" s="300" t="str">
        <f t="shared" si="661"/>
        <v/>
      </c>
      <c r="AQ893" s="300" t="str">
        <f t="shared" si="662"/>
        <v/>
      </c>
      <c r="AR893" s="306" t="str">
        <f t="shared" si="663"/>
        <v/>
      </c>
      <c r="AS893" s="300" t="str">
        <f t="shared" si="664"/>
        <v/>
      </c>
      <c r="AT893" s="300" t="str">
        <f t="shared" si="665"/>
        <v/>
      </c>
      <c r="AU893" s="192" t="str">
        <f t="shared" si="666"/>
        <v>рбс</v>
      </c>
      <c r="AV893" s="192" t="str">
        <f t="shared" si="667"/>
        <v>рбс91101424общпро</v>
      </c>
      <c r="AW893" s="191">
        <f t="shared" si="668"/>
        <v>102000</v>
      </c>
      <c r="AX893" s="191">
        <f t="shared" si="669"/>
        <v>54843.75</v>
      </c>
      <c r="AY893" s="191">
        <f t="shared" si="670"/>
        <v>102000</v>
      </c>
      <c r="AZ893" s="191">
        <f t="shared" si="671"/>
        <v>54843.75</v>
      </c>
      <c r="BA893" s="193">
        <f t="shared" si="672"/>
        <v>1</v>
      </c>
      <c r="BB893" s="193">
        <f t="shared" si="673"/>
        <v>1</v>
      </c>
      <c r="BC893" s="193">
        <f t="shared" si="674"/>
        <v>1</v>
      </c>
      <c r="BD893" s="191">
        <f t="shared" si="680"/>
        <v>102000</v>
      </c>
      <c r="BE893" s="191">
        <f t="shared" si="675"/>
        <v>54843.75</v>
      </c>
      <c r="BF893" s="210">
        <f t="shared" si="676"/>
        <v>102000</v>
      </c>
      <c r="BG893" s="211">
        <f t="shared" si="677"/>
        <v>102000</v>
      </c>
      <c r="BH893" s="289"/>
      <c r="BI893" s="289"/>
      <c r="BJ893" s="228"/>
      <c r="BK893" s="228"/>
      <c r="BL893" s="233" t="str">
        <f t="shared" si="678"/>
        <v>01</v>
      </c>
    </row>
    <row r="894" spans="1:64" ht="12" customHeight="1">
      <c r="A894" s="333" t="s">
        <v>694</v>
      </c>
      <c r="B894" s="381" t="s">
        <v>440</v>
      </c>
      <c r="C894" s="333" t="s">
        <v>666</v>
      </c>
      <c r="D894" s="381" t="s">
        <v>390</v>
      </c>
      <c r="E894" s="381" t="s">
        <v>875</v>
      </c>
      <c r="F894" s="381" t="s">
        <v>586</v>
      </c>
      <c r="G894" s="381" t="s">
        <v>394</v>
      </c>
      <c r="H894" s="100" t="s">
        <v>653</v>
      </c>
      <c r="I894" s="381" t="s">
        <v>505</v>
      </c>
      <c r="J894" s="382">
        <v>47813.45</v>
      </c>
      <c r="K894" s="382">
        <v>33315.61</v>
      </c>
      <c r="L894" s="191" t="str">
        <f t="shared" si="637"/>
        <v>911014240104802006000024422501</v>
      </c>
      <c r="M894" s="192">
        <f t="array" ref="M894">IF(COUNT(SEARCH(Удалить_Роспись_КВСР,$B894)*SEARCH(Удалить_Роспись_ПБС,$C894)*SEARCH(Удалить_Роспись_КФСР, $D894)*SEARCH(Удалить_Роспись_КЦСР,$E894)*SEARCH(Удалить_Роспись_КВР,$F894)*SEARCH(Удалить_Роспись_ЭК,$H894)*SEARCH(Удалить_Роспись_КР,$I894))&gt;0,0,1)</f>
        <v>1</v>
      </c>
      <c r="N894" s="192">
        <f>IF(COUNT(SEARCH(Удалить_Индекс_КВСР,$B894)*SEARCH(Удалить_Индекс_ПБС,$C894)*SEARCH(Удалить_Индекс_КФСР,$D894)*SEARCH(Удалить_Индекс_КЦСР,$E894)*SEARCH(Удалить_Индекс_КВР,$F894)*SEARCH(Удалить_Индекс_ЭК,$H894)*SEARCH(Удалить_Индекс_КР,$I894))&gt;0,0,1)</f>
        <v>1</v>
      </c>
      <c r="O894" s="192" t="str">
        <f t="shared" si="638"/>
        <v/>
      </c>
      <c r="P894" s="192" t="str">
        <f t="shared" si="679"/>
        <v/>
      </c>
      <c r="Q894" s="300" t="str">
        <f t="shared" si="639"/>
        <v/>
      </c>
      <c r="R894" s="300" t="str">
        <f t="shared" si="640"/>
        <v/>
      </c>
      <c r="S894" s="300" t="str">
        <f t="shared" si="641"/>
        <v/>
      </c>
      <c r="T894" s="192" t="str">
        <f t="shared" si="642"/>
        <v/>
      </c>
      <c r="U894" s="303" t="str">
        <f t="shared" si="643"/>
        <v/>
      </c>
      <c r="V894" s="300" t="str">
        <f t="shared" si="644"/>
        <v/>
      </c>
      <c r="W894" s="192" t="str">
        <f t="shared" si="645"/>
        <v/>
      </c>
      <c r="X894" s="303" t="str">
        <f t="shared" si="646"/>
        <v/>
      </c>
      <c r="Y894" s="300" t="str">
        <f t="shared" si="647"/>
        <v/>
      </c>
      <c r="Z894" s="300" t="str">
        <f t="shared" si="648"/>
        <v/>
      </c>
      <c r="AA894" s="303" t="str">
        <f t="shared" si="649"/>
        <v/>
      </c>
      <c r="AB894" s="300" t="str">
        <f t="shared" si="650"/>
        <v/>
      </c>
      <c r="AC894" s="300" t="str">
        <f t="shared" si="651"/>
        <v/>
      </c>
      <c r="AD894" s="300" t="str">
        <f t="shared" si="652"/>
        <v/>
      </c>
      <c r="AE894" s="192" t="str">
        <f t="shared" si="653"/>
        <v/>
      </c>
      <c r="AF894" s="192" t="str">
        <f t="shared" si="654"/>
        <v/>
      </c>
      <c r="AG894" s="192"/>
      <c r="AJ894" s="300" t="str">
        <f t="shared" si="655"/>
        <v/>
      </c>
      <c r="AK894" s="300" t="str">
        <f t="shared" si="656"/>
        <v/>
      </c>
      <c r="AL894" s="300" t="str">
        <f t="shared" si="657"/>
        <v/>
      </c>
      <c r="AM894" s="300" t="str">
        <f t="shared" si="658"/>
        <v/>
      </c>
      <c r="AN894" s="300" t="str">
        <f t="shared" si="659"/>
        <v/>
      </c>
      <c r="AO894" s="300" t="str">
        <f t="shared" si="660"/>
        <v/>
      </c>
      <c r="AP894" s="300" t="str">
        <f t="shared" si="661"/>
        <v/>
      </c>
      <c r="AQ894" s="300" t="str">
        <f t="shared" si="662"/>
        <v/>
      </c>
      <c r="AR894" s="306" t="str">
        <f t="shared" si="663"/>
        <v/>
      </c>
      <c r="AS894" s="300" t="str">
        <f t="shared" si="664"/>
        <v/>
      </c>
      <c r="AT894" s="300" t="str">
        <f t="shared" si="665"/>
        <v/>
      </c>
      <c r="AU894" s="192" t="str">
        <f t="shared" si="666"/>
        <v>рбс</v>
      </c>
      <c r="AV894" s="192" t="str">
        <f t="shared" si="667"/>
        <v>рбс91101424общпро</v>
      </c>
      <c r="AW894" s="191">
        <f t="shared" si="668"/>
        <v>47813.45</v>
      </c>
      <c r="AX894" s="191">
        <f t="shared" si="669"/>
        <v>33315.61</v>
      </c>
      <c r="AY894" s="191">
        <f t="shared" si="670"/>
        <v>47813.45</v>
      </c>
      <c r="AZ894" s="191">
        <f t="shared" si="671"/>
        <v>33315.61</v>
      </c>
      <c r="BA894" s="193">
        <f t="shared" si="672"/>
        <v>1</v>
      </c>
      <c r="BB894" s="193">
        <f t="shared" si="673"/>
        <v>1</v>
      </c>
      <c r="BC894" s="193">
        <f t="shared" si="674"/>
        <v>1</v>
      </c>
      <c r="BD894" s="191">
        <f t="shared" si="680"/>
        <v>47813.45</v>
      </c>
      <c r="BE894" s="191">
        <f t="shared" si="675"/>
        <v>33315.61</v>
      </c>
      <c r="BF894" s="210">
        <f t="shared" si="676"/>
        <v>47813.45</v>
      </c>
      <c r="BG894" s="211">
        <f t="shared" si="677"/>
        <v>47813.45</v>
      </c>
      <c r="BH894" s="289"/>
      <c r="BI894" s="289"/>
      <c r="BJ894" s="228"/>
      <c r="BK894" s="228"/>
      <c r="BL894" s="233" t="str">
        <f t="shared" si="678"/>
        <v>01</v>
      </c>
    </row>
    <row r="895" spans="1:64" ht="12" customHeight="1">
      <c r="A895" s="333" t="s">
        <v>694</v>
      </c>
      <c r="B895" s="381" t="s">
        <v>440</v>
      </c>
      <c r="C895" s="333" t="s">
        <v>666</v>
      </c>
      <c r="D895" s="381" t="s">
        <v>390</v>
      </c>
      <c r="E895" s="381" t="s">
        <v>875</v>
      </c>
      <c r="F895" s="381" t="s">
        <v>586</v>
      </c>
      <c r="G895" s="381" t="s">
        <v>389</v>
      </c>
      <c r="H895" s="100" t="s">
        <v>653</v>
      </c>
      <c r="I895" s="381" t="s">
        <v>505</v>
      </c>
      <c r="J895" s="382">
        <v>109439</v>
      </c>
      <c r="K895" s="382">
        <v>85774.77</v>
      </c>
      <c r="L895" s="191" t="str">
        <f t="shared" si="637"/>
        <v>911014240104802006000024422601</v>
      </c>
      <c r="M895" s="192">
        <f t="array" ref="M895">IF(COUNT(SEARCH(Удалить_Роспись_КВСР,$B895)*SEARCH(Удалить_Роспись_ПБС,$C895)*SEARCH(Удалить_Роспись_КФСР, $D895)*SEARCH(Удалить_Роспись_КЦСР,$E895)*SEARCH(Удалить_Роспись_КВР,$F895)*SEARCH(Удалить_Роспись_ЭК,$H895)*SEARCH(Удалить_Роспись_КР,$I895))&gt;0,0,1)</f>
        <v>1</v>
      </c>
      <c r="N895" s="192">
        <f>IF(COUNT(SEARCH(Удалить_Индекс_КВСР,$B895)*SEARCH(Удалить_Индекс_ПБС,$C895)*SEARCH(Удалить_Индекс_КФСР,$D895)*SEARCH(Удалить_Индекс_КЦСР,$E895)*SEARCH(Удалить_Индекс_КВР,$F895)*SEARCH(Удалить_Индекс_ЭК,$H895)*SEARCH(Удалить_Индекс_КР,$I895))&gt;0,0,1)</f>
        <v>1</v>
      </c>
      <c r="O895" s="192" t="str">
        <f t="shared" si="638"/>
        <v/>
      </c>
      <c r="P895" s="192" t="str">
        <f t="shared" si="679"/>
        <v/>
      </c>
      <c r="Q895" s="300" t="str">
        <f t="shared" si="639"/>
        <v/>
      </c>
      <c r="R895" s="300" t="str">
        <f t="shared" si="640"/>
        <v/>
      </c>
      <c r="S895" s="300" t="str">
        <f t="shared" si="641"/>
        <v/>
      </c>
      <c r="T895" s="192" t="str">
        <f t="shared" si="642"/>
        <v/>
      </c>
      <c r="U895" s="303" t="str">
        <f t="shared" si="643"/>
        <v/>
      </c>
      <c r="V895" s="300" t="str">
        <f t="shared" si="644"/>
        <v/>
      </c>
      <c r="W895" s="192" t="str">
        <f t="shared" si="645"/>
        <v/>
      </c>
      <c r="X895" s="303" t="str">
        <f t="shared" si="646"/>
        <v/>
      </c>
      <c r="Y895" s="300" t="str">
        <f t="shared" si="647"/>
        <v/>
      </c>
      <c r="Z895" s="300" t="str">
        <f t="shared" si="648"/>
        <v/>
      </c>
      <c r="AA895" s="303" t="str">
        <f t="shared" si="649"/>
        <v/>
      </c>
      <c r="AB895" s="300" t="str">
        <f t="shared" si="650"/>
        <v/>
      </c>
      <c r="AC895" s="300" t="str">
        <f t="shared" si="651"/>
        <v/>
      </c>
      <c r="AD895" s="300" t="str">
        <f t="shared" si="652"/>
        <v/>
      </c>
      <c r="AE895" s="192" t="str">
        <f t="shared" si="653"/>
        <v/>
      </c>
      <c r="AF895" s="192" t="str">
        <f t="shared" si="654"/>
        <v/>
      </c>
      <c r="AG895" s="192"/>
      <c r="AJ895" s="300" t="str">
        <f t="shared" si="655"/>
        <v/>
      </c>
      <c r="AK895" s="300" t="str">
        <f t="shared" si="656"/>
        <v/>
      </c>
      <c r="AL895" s="300" t="str">
        <f t="shared" si="657"/>
        <v/>
      </c>
      <c r="AM895" s="300" t="str">
        <f t="shared" si="658"/>
        <v/>
      </c>
      <c r="AN895" s="300" t="str">
        <f t="shared" si="659"/>
        <v/>
      </c>
      <c r="AO895" s="300" t="str">
        <f t="shared" si="660"/>
        <v/>
      </c>
      <c r="AP895" s="300" t="str">
        <f t="shared" si="661"/>
        <v/>
      </c>
      <c r="AQ895" s="300" t="str">
        <f t="shared" si="662"/>
        <v/>
      </c>
      <c r="AR895" s="306" t="str">
        <f t="shared" si="663"/>
        <v/>
      </c>
      <c r="AS895" s="300" t="str">
        <f t="shared" si="664"/>
        <v/>
      </c>
      <c r="AT895" s="300" t="str">
        <f t="shared" si="665"/>
        <v/>
      </c>
      <c r="AU895" s="192" t="str">
        <f t="shared" si="666"/>
        <v>рбс</v>
      </c>
      <c r="AV895" s="192" t="str">
        <f t="shared" si="667"/>
        <v>рбс91101424общпро</v>
      </c>
      <c r="AW895" s="191">
        <f t="shared" si="668"/>
        <v>109439</v>
      </c>
      <c r="AX895" s="191">
        <f t="shared" si="669"/>
        <v>85774.77</v>
      </c>
      <c r="AY895" s="191">
        <f t="shared" si="670"/>
        <v>109439</v>
      </c>
      <c r="AZ895" s="191">
        <f t="shared" si="671"/>
        <v>85774.77</v>
      </c>
      <c r="BA895" s="193">
        <f t="shared" si="672"/>
        <v>1</v>
      </c>
      <c r="BB895" s="193">
        <f t="shared" si="673"/>
        <v>1</v>
      </c>
      <c r="BC895" s="193">
        <f t="shared" si="674"/>
        <v>1</v>
      </c>
      <c r="BD895" s="191">
        <f t="shared" si="680"/>
        <v>109439</v>
      </c>
      <c r="BE895" s="191">
        <f t="shared" si="675"/>
        <v>85774.77</v>
      </c>
      <c r="BF895" s="210">
        <f t="shared" si="676"/>
        <v>109439</v>
      </c>
      <c r="BG895" s="211">
        <f t="shared" si="677"/>
        <v>109439</v>
      </c>
      <c r="BH895" s="289"/>
      <c r="BI895" s="289"/>
      <c r="BJ895" s="228"/>
      <c r="BK895" s="228"/>
      <c r="BL895" s="233" t="str">
        <f t="shared" si="678"/>
        <v>01</v>
      </c>
    </row>
    <row r="896" spans="1:64" ht="12" customHeight="1">
      <c r="A896" s="333" t="s">
        <v>694</v>
      </c>
      <c r="B896" s="381" t="s">
        <v>440</v>
      </c>
      <c r="C896" s="333" t="s">
        <v>666</v>
      </c>
      <c r="D896" s="381" t="s">
        <v>390</v>
      </c>
      <c r="E896" s="381" t="s">
        <v>875</v>
      </c>
      <c r="F896" s="381" t="s">
        <v>586</v>
      </c>
      <c r="G896" s="381" t="s">
        <v>397</v>
      </c>
      <c r="H896" s="100" t="s">
        <v>653</v>
      </c>
      <c r="I896" s="381" t="s">
        <v>505</v>
      </c>
      <c r="J896" s="382">
        <v>237058.47</v>
      </c>
      <c r="K896" s="382">
        <v>164995.5</v>
      </c>
      <c r="L896" s="191" t="str">
        <f t="shared" si="637"/>
        <v>911014240104802006000024434001</v>
      </c>
      <c r="M896" s="192">
        <f t="array" ref="M896">IF(COUNT(SEARCH(Удалить_Роспись_КВСР,$B896)*SEARCH(Удалить_Роспись_ПБС,$C896)*SEARCH(Удалить_Роспись_КФСР, $D896)*SEARCH(Удалить_Роспись_КЦСР,$E896)*SEARCH(Удалить_Роспись_КВР,$F896)*SEARCH(Удалить_Роспись_ЭК,$H896)*SEARCH(Удалить_Роспись_КР,$I896))&gt;0,0,1)</f>
        <v>1</v>
      </c>
      <c r="N896" s="192">
        <f>IF(COUNT(SEARCH(Удалить_Индекс_КВСР,$B896)*SEARCH(Удалить_Индекс_ПБС,$C896)*SEARCH(Удалить_Индекс_КФСР,$D896)*SEARCH(Удалить_Индекс_КЦСР,$E896)*SEARCH(Удалить_Индекс_КВР,$F896)*SEARCH(Удалить_Индекс_ЭК,$H896)*SEARCH(Удалить_Индекс_КР,$I896))&gt;0,0,1)</f>
        <v>1</v>
      </c>
      <c r="O896" s="192" t="str">
        <f t="shared" si="638"/>
        <v/>
      </c>
      <c r="P896" s="192" t="str">
        <f t="shared" si="679"/>
        <v/>
      </c>
      <c r="Q896" s="300" t="str">
        <f t="shared" si="639"/>
        <v/>
      </c>
      <c r="R896" s="300" t="str">
        <f t="shared" si="640"/>
        <v/>
      </c>
      <c r="S896" s="300" t="str">
        <f t="shared" si="641"/>
        <v/>
      </c>
      <c r="T896" s="192" t="str">
        <f t="shared" si="642"/>
        <v/>
      </c>
      <c r="U896" s="303" t="str">
        <f t="shared" si="643"/>
        <v/>
      </c>
      <c r="V896" s="300" t="str">
        <f t="shared" si="644"/>
        <v/>
      </c>
      <c r="W896" s="192" t="str">
        <f t="shared" si="645"/>
        <v/>
      </c>
      <c r="X896" s="303" t="str">
        <f t="shared" si="646"/>
        <v/>
      </c>
      <c r="Y896" s="300" t="str">
        <f t="shared" si="647"/>
        <v/>
      </c>
      <c r="Z896" s="300" t="str">
        <f t="shared" si="648"/>
        <v/>
      </c>
      <c r="AA896" s="303" t="str">
        <f t="shared" si="649"/>
        <v/>
      </c>
      <c r="AB896" s="300" t="str">
        <f t="shared" si="650"/>
        <v/>
      </c>
      <c r="AC896" s="300" t="str">
        <f t="shared" si="651"/>
        <v/>
      </c>
      <c r="AD896" s="300" t="str">
        <f t="shared" si="652"/>
        <v/>
      </c>
      <c r="AE896" s="192" t="str">
        <f t="shared" si="653"/>
        <v/>
      </c>
      <c r="AF896" s="192" t="str">
        <f t="shared" si="654"/>
        <v/>
      </c>
      <c r="AG896" s="192"/>
      <c r="AJ896" s="300" t="str">
        <f t="shared" si="655"/>
        <v/>
      </c>
      <c r="AK896" s="300" t="str">
        <f t="shared" si="656"/>
        <v/>
      </c>
      <c r="AL896" s="300" t="str">
        <f t="shared" si="657"/>
        <v/>
      </c>
      <c r="AM896" s="300" t="str">
        <f t="shared" si="658"/>
        <v/>
      </c>
      <c r="AN896" s="300" t="str">
        <f t="shared" si="659"/>
        <v/>
      </c>
      <c r="AO896" s="300" t="str">
        <f t="shared" si="660"/>
        <v/>
      </c>
      <c r="AP896" s="300" t="str">
        <f t="shared" si="661"/>
        <v/>
      </c>
      <c r="AQ896" s="300" t="str">
        <f t="shared" si="662"/>
        <v/>
      </c>
      <c r="AR896" s="306" t="str">
        <f t="shared" si="663"/>
        <v/>
      </c>
      <c r="AS896" s="300" t="str">
        <f t="shared" si="664"/>
        <v/>
      </c>
      <c r="AT896" s="300" t="str">
        <f t="shared" si="665"/>
        <v/>
      </c>
      <c r="AU896" s="192" t="str">
        <f t="shared" si="666"/>
        <v>рбс</v>
      </c>
      <c r="AV896" s="192" t="str">
        <f t="shared" si="667"/>
        <v>рбс91101424общпро</v>
      </c>
      <c r="AW896" s="191">
        <f t="shared" si="668"/>
        <v>237058.47</v>
      </c>
      <c r="AX896" s="191">
        <f t="shared" si="669"/>
        <v>164995.5</v>
      </c>
      <c r="AY896" s="191">
        <f t="shared" si="670"/>
        <v>237058.47</v>
      </c>
      <c r="AZ896" s="191">
        <f t="shared" si="671"/>
        <v>164995.5</v>
      </c>
      <c r="BA896" s="193">
        <f t="shared" si="672"/>
        <v>1</v>
      </c>
      <c r="BB896" s="193">
        <f t="shared" si="673"/>
        <v>1</v>
      </c>
      <c r="BC896" s="193">
        <f t="shared" si="674"/>
        <v>1</v>
      </c>
      <c r="BD896" s="191">
        <f t="shared" si="680"/>
        <v>237058.47</v>
      </c>
      <c r="BE896" s="191">
        <f t="shared" si="675"/>
        <v>164995.5</v>
      </c>
      <c r="BF896" s="210">
        <f t="shared" si="676"/>
        <v>237058.47</v>
      </c>
      <c r="BG896" s="211">
        <f t="shared" si="677"/>
        <v>237058.47</v>
      </c>
      <c r="BH896" s="289"/>
      <c r="BI896" s="289"/>
      <c r="BJ896" s="228"/>
      <c r="BK896" s="228"/>
      <c r="BL896" s="233" t="str">
        <f t="shared" si="678"/>
        <v>01</v>
      </c>
    </row>
    <row r="897" spans="1:64" ht="12" customHeight="1">
      <c r="A897" s="333" t="s">
        <v>694</v>
      </c>
      <c r="B897" s="381" t="s">
        <v>440</v>
      </c>
      <c r="C897" s="333" t="s">
        <v>666</v>
      </c>
      <c r="D897" s="381" t="s">
        <v>390</v>
      </c>
      <c r="E897" s="381" t="s">
        <v>875</v>
      </c>
      <c r="F897" s="381" t="s">
        <v>609</v>
      </c>
      <c r="G897" s="381" t="s">
        <v>395</v>
      </c>
      <c r="H897" s="100" t="s">
        <v>653</v>
      </c>
      <c r="I897" s="381" t="s">
        <v>505</v>
      </c>
      <c r="J897" s="382">
        <v>4800</v>
      </c>
      <c r="K897" s="382">
        <v>1600</v>
      </c>
      <c r="L897" s="191" t="str">
        <f t="shared" si="637"/>
        <v>911014240104802006000085229001</v>
      </c>
      <c r="M897" s="192">
        <f t="array" ref="M897">IF(COUNT(SEARCH(Удалить_Роспись_КВСР,$B897)*SEARCH(Удалить_Роспись_ПБС,$C897)*SEARCH(Удалить_Роспись_КФСР, $D897)*SEARCH(Удалить_Роспись_КЦСР,$E897)*SEARCH(Удалить_Роспись_КВР,$F897)*SEARCH(Удалить_Роспись_ЭК,$H897)*SEARCH(Удалить_Роспись_КР,$I897))&gt;0,0,1)</f>
        <v>1</v>
      </c>
      <c r="N897" s="192">
        <v>0</v>
      </c>
      <c r="O897" s="192" t="str">
        <f t="shared" si="638"/>
        <v/>
      </c>
      <c r="P897" s="192" t="str">
        <f t="shared" si="679"/>
        <v/>
      </c>
      <c r="Q897" s="300" t="str">
        <f t="shared" si="639"/>
        <v/>
      </c>
      <c r="R897" s="300" t="str">
        <f t="shared" si="640"/>
        <v/>
      </c>
      <c r="S897" s="300" t="str">
        <f t="shared" si="641"/>
        <v/>
      </c>
      <c r="T897" s="192" t="str">
        <f t="shared" si="642"/>
        <v/>
      </c>
      <c r="U897" s="303" t="str">
        <f t="shared" si="643"/>
        <v/>
      </c>
      <c r="V897" s="300" t="str">
        <f t="shared" si="644"/>
        <v/>
      </c>
      <c r="W897" s="192" t="str">
        <f t="shared" si="645"/>
        <v/>
      </c>
      <c r="X897" s="303" t="str">
        <f t="shared" si="646"/>
        <v/>
      </c>
      <c r="Y897" s="300" t="str">
        <f t="shared" si="647"/>
        <v/>
      </c>
      <c r="Z897" s="300" t="str">
        <f t="shared" si="648"/>
        <v/>
      </c>
      <c r="AA897" s="303" t="str">
        <f t="shared" si="649"/>
        <v/>
      </c>
      <c r="AB897" s="300" t="str">
        <f t="shared" si="650"/>
        <v/>
      </c>
      <c r="AC897" s="300" t="str">
        <f t="shared" si="651"/>
        <v/>
      </c>
      <c r="AD897" s="300" t="str">
        <f t="shared" si="652"/>
        <v/>
      </c>
      <c r="AE897" s="192" t="str">
        <f t="shared" si="653"/>
        <v/>
      </c>
      <c r="AF897" s="192" t="str">
        <f t="shared" si="654"/>
        <v/>
      </c>
      <c r="AG897" s="192"/>
      <c r="AJ897" s="300" t="str">
        <f t="shared" si="655"/>
        <v/>
      </c>
      <c r="AK897" s="300" t="str">
        <f t="shared" si="656"/>
        <v/>
      </c>
      <c r="AL897" s="300" t="str">
        <f t="shared" si="657"/>
        <v/>
      </c>
      <c r="AM897" s="300" t="str">
        <f t="shared" si="658"/>
        <v/>
      </c>
      <c r="AN897" s="300" t="str">
        <f t="shared" si="659"/>
        <v/>
      </c>
      <c r="AO897" s="300" t="str">
        <f t="shared" si="660"/>
        <v/>
      </c>
      <c r="AP897" s="300" t="str">
        <f t="shared" si="661"/>
        <v/>
      </c>
      <c r="AQ897" s="300" t="str">
        <f t="shared" si="662"/>
        <v/>
      </c>
      <c r="AR897" s="306" t="str">
        <f t="shared" si="663"/>
        <v/>
      </c>
      <c r="AS897" s="300" t="str">
        <f t="shared" si="664"/>
        <v/>
      </c>
      <c r="AT897" s="300" t="str">
        <f t="shared" si="665"/>
        <v/>
      </c>
      <c r="AU897" s="192" t="str">
        <f t="shared" si="666"/>
        <v>рбс</v>
      </c>
      <c r="AV897" s="192" t="str">
        <f t="shared" si="667"/>
        <v>рбс91101424общпро</v>
      </c>
      <c r="AW897" s="191">
        <f t="shared" si="668"/>
        <v>4800</v>
      </c>
      <c r="AX897" s="191">
        <f t="shared" si="669"/>
        <v>1600</v>
      </c>
      <c r="AY897" s="191">
        <f t="shared" si="670"/>
        <v>0</v>
      </c>
      <c r="AZ897" s="191">
        <f t="shared" si="671"/>
        <v>0</v>
      </c>
      <c r="BA897" s="193">
        <f t="shared" si="672"/>
        <v>1</v>
      </c>
      <c r="BB897" s="193">
        <f t="shared" si="673"/>
        <v>1</v>
      </c>
      <c r="BC897" s="193">
        <f t="shared" si="674"/>
        <v>1</v>
      </c>
      <c r="BD897" s="191">
        <f t="shared" ref="BD897:BD916" si="681">IF(ISNA(BA897),0,AY897*$BA897)</f>
        <v>0</v>
      </c>
      <c r="BE897" s="191">
        <f t="shared" si="675"/>
        <v>0</v>
      </c>
      <c r="BF897" s="210">
        <f t="shared" si="676"/>
        <v>0</v>
      </c>
      <c r="BG897" s="211">
        <f t="shared" si="677"/>
        <v>0</v>
      </c>
      <c r="BH897" s="289"/>
      <c r="BI897" s="289"/>
      <c r="BJ897" s="228"/>
      <c r="BK897" s="228"/>
      <c r="BL897" s="233" t="str">
        <f t="shared" si="678"/>
        <v>01</v>
      </c>
    </row>
    <row r="898" spans="1:64" ht="12" customHeight="1">
      <c r="A898" s="333" t="s">
        <v>694</v>
      </c>
      <c r="B898" s="381" t="s">
        <v>440</v>
      </c>
      <c r="C898" s="333" t="s">
        <v>666</v>
      </c>
      <c r="D898" s="381" t="s">
        <v>390</v>
      </c>
      <c r="E898" s="381" t="s">
        <v>875</v>
      </c>
      <c r="F898" s="381" t="s">
        <v>658</v>
      </c>
      <c r="G898" s="381" t="s">
        <v>395</v>
      </c>
      <c r="H898" s="100" t="s">
        <v>653</v>
      </c>
      <c r="I898" s="381" t="s">
        <v>505</v>
      </c>
      <c r="J898" s="382">
        <v>29777</v>
      </c>
      <c r="K898" s="382">
        <v>4514.49</v>
      </c>
      <c r="L898" s="191" t="str">
        <f t="shared" si="637"/>
        <v>911014240104802006000085329001</v>
      </c>
      <c r="M898" s="192">
        <f t="array" ref="M898">IF(COUNT(SEARCH(Удалить_Роспись_КВСР,$B898)*SEARCH(Удалить_Роспись_ПБС,$C898)*SEARCH(Удалить_Роспись_КФСР, $D898)*SEARCH(Удалить_Роспись_КЦСР,$E898)*SEARCH(Удалить_Роспись_КВР,$F898)*SEARCH(Удалить_Роспись_ЭК,$H898)*SEARCH(Удалить_Роспись_КР,$I898))&gt;0,0,1)</f>
        <v>1</v>
      </c>
      <c r="N898" s="192">
        <v>0</v>
      </c>
      <c r="O898" s="192" t="str">
        <f t="shared" si="638"/>
        <v/>
      </c>
      <c r="P898" s="192" t="str">
        <f t="shared" si="679"/>
        <v/>
      </c>
      <c r="Q898" s="300" t="str">
        <f t="shared" si="639"/>
        <v/>
      </c>
      <c r="R898" s="300" t="str">
        <f t="shared" si="640"/>
        <v/>
      </c>
      <c r="S898" s="300" t="str">
        <f t="shared" si="641"/>
        <v/>
      </c>
      <c r="T898" s="192" t="str">
        <f t="shared" si="642"/>
        <v/>
      </c>
      <c r="U898" s="303" t="str">
        <f t="shared" si="643"/>
        <v/>
      </c>
      <c r="V898" s="300" t="str">
        <f t="shared" si="644"/>
        <v/>
      </c>
      <c r="W898" s="192" t="str">
        <f t="shared" si="645"/>
        <v/>
      </c>
      <c r="X898" s="303" t="str">
        <f t="shared" si="646"/>
        <v/>
      </c>
      <c r="Y898" s="300" t="str">
        <f t="shared" si="647"/>
        <v/>
      </c>
      <c r="Z898" s="300" t="str">
        <f t="shared" si="648"/>
        <v/>
      </c>
      <c r="AA898" s="303" t="str">
        <f t="shared" si="649"/>
        <v/>
      </c>
      <c r="AB898" s="300" t="str">
        <f t="shared" si="650"/>
        <v/>
      </c>
      <c r="AC898" s="300" t="str">
        <f t="shared" si="651"/>
        <v/>
      </c>
      <c r="AD898" s="300" t="str">
        <f t="shared" si="652"/>
        <v/>
      </c>
      <c r="AE898" s="192" t="str">
        <f t="shared" si="653"/>
        <v/>
      </c>
      <c r="AF898" s="192" t="str">
        <f t="shared" si="654"/>
        <v/>
      </c>
      <c r="AG898" s="192"/>
      <c r="AJ898" s="300" t="str">
        <f t="shared" si="655"/>
        <v/>
      </c>
      <c r="AK898" s="300" t="str">
        <f t="shared" si="656"/>
        <v/>
      </c>
      <c r="AL898" s="300" t="str">
        <f t="shared" si="657"/>
        <v/>
      </c>
      <c r="AM898" s="300" t="str">
        <f t="shared" si="658"/>
        <v/>
      </c>
      <c r="AN898" s="300" t="str">
        <f t="shared" si="659"/>
        <v/>
      </c>
      <c r="AO898" s="300" t="str">
        <f t="shared" si="660"/>
        <v/>
      </c>
      <c r="AP898" s="300" t="str">
        <f t="shared" si="661"/>
        <v/>
      </c>
      <c r="AQ898" s="300" t="str">
        <f t="shared" si="662"/>
        <v/>
      </c>
      <c r="AR898" s="306" t="str">
        <f t="shared" si="663"/>
        <v/>
      </c>
      <c r="AS898" s="300" t="str">
        <f t="shared" si="664"/>
        <v/>
      </c>
      <c r="AT898" s="300" t="str">
        <f t="shared" si="665"/>
        <v/>
      </c>
      <c r="AU898" s="192" t="str">
        <f t="shared" si="666"/>
        <v>рбс</v>
      </c>
      <c r="AV898" s="192" t="str">
        <f t="shared" si="667"/>
        <v>рбс91101424общпро</v>
      </c>
      <c r="AW898" s="191">
        <f t="shared" si="668"/>
        <v>29777</v>
      </c>
      <c r="AX898" s="191">
        <f t="shared" si="669"/>
        <v>4514.49</v>
      </c>
      <c r="AY898" s="191">
        <f t="shared" si="670"/>
        <v>0</v>
      </c>
      <c r="AZ898" s="191">
        <f t="shared" si="671"/>
        <v>0</v>
      </c>
      <c r="BA898" s="193">
        <f t="shared" si="672"/>
        <v>1</v>
      </c>
      <c r="BB898" s="193">
        <f t="shared" si="673"/>
        <v>1</v>
      </c>
      <c r="BC898" s="193">
        <f t="shared" si="674"/>
        <v>1</v>
      </c>
      <c r="BD898" s="191">
        <f t="shared" si="681"/>
        <v>0</v>
      </c>
      <c r="BE898" s="191">
        <f t="shared" si="675"/>
        <v>0</v>
      </c>
      <c r="BF898" s="210">
        <f t="shared" si="676"/>
        <v>0</v>
      </c>
      <c r="BG898" s="211">
        <f t="shared" si="677"/>
        <v>0</v>
      </c>
      <c r="BH898" s="289"/>
      <c r="BI898" s="289"/>
      <c r="BJ898" s="228"/>
      <c r="BK898" s="228"/>
      <c r="BL898" s="233" t="str">
        <f t="shared" si="678"/>
        <v>01</v>
      </c>
    </row>
    <row r="899" spans="1:64" ht="12" customHeight="1">
      <c r="A899" s="333" t="s">
        <v>694</v>
      </c>
      <c r="B899" s="381" t="s">
        <v>440</v>
      </c>
      <c r="C899" s="333" t="s">
        <v>666</v>
      </c>
      <c r="D899" s="381" t="s">
        <v>390</v>
      </c>
      <c r="E899" s="381" t="s">
        <v>876</v>
      </c>
      <c r="F899" s="381" t="s">
        <v>602</v>
      </c>
      <c r="G899" s="381" t="s">
        <v>385</v>
      </c>
      <c r="H899" s="100" t="s">
        <v>653</v>
      </c>
      <c r="I899" s="381" t="s">
        <v>505</v>
      </c>
      <c r="J899" s="382">
        <v>189393.71</v>
      </c>
      <c r="K899" s="382">
        <v>176857.82</v>
      </c>
      <c r="L899" s="191" t="str">
        <f t="shared" si="637"/>
        <v>911014240104802006100012121101</v>
      </c>
      <c r="M899" s="192">
        <f t="array" ref="M899">IF(COUNT(SEARCH(Удалить_Роспись_КВСР,$B899)*SEARCH(Удалить_Роспись_ПБС,$C899)*SEARCH(Удалить_Роспись_КФСР, $D899)*SEARCH(Удалить_Роспись_КЦСР,$E899)*SEARCH(Удалить_Роспись_КВР,$F899)*SEARCH(Удалить_Роспись_ЭК,$H899)*SEARCH(Удалить_Роспись_КР,$I899))&gt;0,0,1)</f>
        <v>1</v>
      </c>
      <c r="N899" s="192">
        <v>0</v>
      </c>
      <c r="O899" s="192" t="str">
        <f t="shared" si="638"/>
        <v/>
      </c>
      <c r="P899" s="192" t="str">
        <f t="shared" si="679"/>
        <v/>
      </c>
      <c r="Q899" s="300" t="str">
        <f t="shared" si="639"/>
        <v/>
      </c>
      <c r="R899" s="300" t="str">
        <f t="shared" si="640"/>
        <v/>
      </c>
      <c r="S899" s="300" t="str">
        <f t="shared" si="641"/>
        <v/>
      </c>
      <c r="T899" s="192" t="str">
        <f t="shared" si="642"/>
        <v/>
      </c>
      <c r="U899" s="303" t="str">
        <f t="shared" si="643"/>
        <v/>
      </c>
      <c r="V899" s="300" t="str">
        <f t="shared" si="644"/>
        <v/>
      </c>
      <c r="W899" s="192" t="str">
        <f t="shared" si="645"/>
        <v/>
      </c>
      <c r="X899" s="303" t="str">
        <f t="shared" si="646"/>
        <v/>
      </c>
      <c r="Y899" s="300" t="str">
        <f t="shared" si="647"/>
        <v/>
      </c>
      <c r="Z899" s="300" t="str">
        <f t="shared" si="648"/>
        <v/>
      </c>
      <c r="AA899" s="303" t="str">
        <f t="shared" si="649"/>
        <v/>
      </c>
      <c r="AB899" s="300" t="str">
        <f t="shared" si="650"/>
        <v/>
      </c>
      <c r="AC899" s="300" t="str">
        <f t="shared" si="651"/>
        <v/>
      </c>
      <c r="AD899" s="300" t="str">
        <f t="shared" si="652"/>
        <v/>
      </c>
      <c r="AE899" s="192" t="str">
        <f t="shared" si="653"/>
        <v/>
      </c>
      <c r="AF899" s="192" t="str">
        <f t="shared" si="654"/>
        <v/>
      </c>
      <c r="AG899" s="192"/>
      <c r="AJ899" s="300" t="str">
        <f t="shared" si="655"/>
        <v/>
      </c>
      <c r="AK899" s="300" t="str">
        <f t="shared" si="656"/>
        <v/>
      </c>
      <c r="AL899" s="300" t="str">
        <f t="shared" si="657"/>
        <v/>
      </c>
      <c r="AM899" s="300" t="str">
        <f t="shared" si="658"/>
        <v/>
      </c>
      <c r="AN899" s="300" t="str">
        <f t="shared" si="659"/>
        <v/>
      </c>
      <c r="AO899" s="300" t="str">
        <f t="shared" si="660"/>
        <v/>
      </c>
      <c r="AP899" s="300" t="str">
        <f t="shared" si="661"/>
        <v/>
      </c>
      <c r="AQ899" s="300" t="str">
        <f t="shared" si="662"/>
        <v/>
      </c>
      <c r="AR899" s="306" t="str">
        <f t="shared" si="663"/>
        <v/>
      </c>
      <c r="AS899" s="300" t="str">
        <f t="shared" si="664"/>
        <v/>
      </c>
      <c r="AT899" s="300" t="str">
        <f t="shared" si="665"/>
        <v/>
      </c>
      <c r="AU899" s="192" t="str">
        <f t="shared" si="666"/>
        <v>рбс</v>
      </c>
      <c r="AV899" s="192" t="str">
        <f t="shared" si="667"/>
        <v>рбс91101424общопл</v>
      </c>
      <c r="AW899" s="191">
        <f t="shared" si="668"/>
        <v>189393.71</v>
      </c>
      <c r="AX899" s="191">
        <f t="shared" si="669"/>
        <v>176857.82</v>
      </c>
      <c r="AY899" s="191">
        <f t="shared" si="670"/>
        <v>0</v>
      </c>
      <c r="AZ899" s="191">
        <f t="shared" si="671"/>
        <v>0</v>
      </c>
      <c r="BA899" s="193">
        <f t="shared" si="672"/>
        <v>1</v>
      </c>
      <c r="BB899" s="193">
        <f t="shared" si="673"/>
        <v>1</v>
      </c>
      <c r="BC899" s="193">
        <f t="shared" si="674"/>
        <v>1</v>
      </c>
      <c r="BD899" s="191">
        <f t="shared" si="681"/>
        <v>0</v>
      </c>
      <c r="BE899" s="191">
        <f t="shared" si="675"/>
        <v>0</v>
      </c>
      <c r="BF899" s="210">
        <f t="shared" si="676"/>
        <v>0</v>
      </c>
      <c r="BG899" s="211">
        <f t="shared" si="677"/>
        <v>0</v>
      </c>
      <c r="BH899" s="289"/>
      <c r="BI899" s="289"/>
      <c r="BJ899" s="228"/>
      <c r="BK899" s="228"/>
      <c r="BL899" s="233" t="str">
        <f t="shared" si="678"/>
        <v>01</v>
      </c>
    </row>
    <row r="900" spans="1:64" ht="12" customHeight="1">
      <c r="A900" s="333" t="s">
        <v>694</v>
      </c>
      <c r="B900" s="381" t="s">
        <v>440</v>
      </c>
      <c r="C900" s="333" t="s">
        <v>666</v>
      </c>
      <c r="D900" s="381" t="s">
        <v>390</v>
      </c>
      <c r="E900" s="381" t="s">
        <v>876</v>
      </c>
      <c r="F900" s="381" t="s">
        <v>873</v>
      </c>
      <c r="G900" s="381" t="s">
        <v>387</v>
      </c>
      <c r="H900" s="100" t="s">
        <v>653</v>
      </c>
      <c r="I900" s="381" t="s">
        <v>505</v>
      </c>
      <c r="J900" s="382">
        <v>57216.79</v>
      </c>
      <c r="K900" s="382">
        <v>48166.62</v>
      </c>
      <c r="L900" s="191" t="str">
        <f t="shared" si="637"/>
        <v>911014240104802006100012921301</v>
      </c>
      <c r="M900" s="192">
        <f t="array" ref="M900">IF(COUNT(SEARCH(Удалить_Роспись_КВСР,$B900)*SEARCH(Удалить_Роспись_ПБС,$C900)*SEARCH(Удалить_Роспись_КФСР, $D900)*SEARCH(Удалить_Роспись_КЦСР,$E900)*SEARCH(Удалить_Роспись_КВР,$F900)*SEARCH(Удалить_Роспись_ЭК,$H900)*SEARCH(Удалить_Роспись_КР,$I900))&gt;0,0,1)</f>
        <v>1</v>
      </c>
      <c r="N900" s="192">
        <v>0</v>
      </c>
      <c r="O900" s="192" t="str">
        <f t="shared" si="638"/>
        <v/>
      </c>
      <c r="P900" s="192" t="str">
        <f t="shared" si="679"/>
        <v/>
      </c>
      <c r="Q900" s="300" t="str">
        <f t="shared" si="639"/>
        <v/>
      </c>
      <c r="R900" s="300" t="str">
        <f t="shared" si="640"/>
        <v/>
      </c>
      <c r="S900" s="300" t="str">
        <f t="shared" si="641"/>
        <v/>
      </c>
      <c r="T900" s="192" t="str">
        <f t="shared" si="642"/>
        <v/>
      </c>
      <c r="U900" s="303" t="str">
        <f t="shared" si="643"/>
        <v/>
      </c>
      <c r="V900" s="300" t="str">
        <f t="shared" si="644"/>
        <v/>
      </c>
      <c r="W900" s="192" t="str">
        <f t="shared" si="645"/>
        <v/>
      </c>
      <c r="X900" s="303" t="str">
        <f t="shared" si="646"/>
        <v/>
      </c>
      <c r="Y900" s="300" t="str">
        <f t="shared" si="647"/>
        <v/>
      </c>
      <c r="Z900" s="300" t="str">
        <f t="shared" si="648"/>
        <v/>
      </c>
      <c r="AA900" s="303" t="str">
        <f t="shared" si="649"/>
        <v/>
      </c>
      <c r="AB900" s="300" t="str">
        <f t="shared" si="650"/>
        <v/>
      </c>
      <c r="AC900" s="300" t="str">
        <f t="shared" si="651"/>
        <v/>
      </c>
      <c r="AD900" s="300" t="str">
        <f t="shared" si="652"/>
        <v/>
      </c>
      <c r="AE900" s="192" t="str">
        <f t="shared" si="653"/>
        <v/>
      </c>
      <c r="AF900" s="192" t="str">
        <f t="shared" si="654"/>
        <v/>
      </c>
      <c r="AG900" s="192"/>
      <c r="AJ900" s="300" t="str">
        <f t="shared" si="655"/>
        <v/>
      </c>
      <c r="AK900" s="300" t="str">
        <f t="shared" si="656"/>
        <v/>
      </c>
      <c r="AL900" s="300" t="str">
        <f t="shared" si="657"/>
        <v/>
      </c>
      <c r="AM900" s="300" t="str">
        <f t="shared" si="658"/>
        <v/>
      </c>
      <c r="AN900" s="300" t="str">
        <f t="shared" si="659"/>
        <v/>
      </c>
      <c r="AO900" s="300" t="str">
        <f t="shared" si="660"/>
        <v/>
      </c>
      <c r="AP900" s="300" t="str">
        <f t="shared" si="661"/>
        <v/>
      </c>
      <c r="AQ900" s="300" t="str">
        <f t="shared" si="662"/>
        <v/>
      </c>
      <c r="AR900" s="306" t="str">
        <f t="shared" si="663"/>
        <v/>
      </c>
      <c r="AS900" s="300" t="str">
        <f t="shared" si="664"/>
        <v/>
      </c>
      <c r="AT900" s="300" t="str">
        <f t="shared" si="665"/>
        <v/>
      </c>
      <c r="AU900" s="192" t="str">
        <f t="shared" si="666"/>
        <v>рбс</v>
      </c>
      <c r="AV900" s="192" t="str">
        <f t="shared" si="667"/>
        <v>рбс91101424общопл</v>
      </c>
      <c r="AW900" s="191">
        <f t="shared" si="668"/>
        <v>57216.79</v>
      </c>
      <c r="AX900" s="191">
        <f t="shared" si="669"/>
        <v>48166.62</v>
      </c>
      <c r="AY900" s="191">
        <f t="shared" si="670"/>
        <v>0</v>
      </c>
      <c r="AZ900" s="191">
        <f t="shared" si="671"/>
        <v>0</v>
      </c>
      <c r="BA900" s="193">
        <f t="shared" si="672"/>
        <v>1</v>
      </c>
      <c r="BB900" s="193">
        <f t="shared" si="673"/>
        <v>1</v>
      </c>
      <c r="BC900" s="193">
        <f t="shared" si="674"/>
        <v>1</v>
      </c>
      <c r="BD900" s="191">
        <f t="shared" si="681"/>
        <v>0</v>
      </c>
      <c r="BE900" s="191">
        <f t="shared" si="675"/>
        <v>0</v>
      </c>
      <c r="BF900" s="210">
        <f t="shared" si="676"/>
        <v>0</v>
      </c>
      <c r="BG900" s="211">
        <f t="shared" si="677"/>
        <v>0</v>
      </c>
      <c r="BH900" s="289"/>
      <c r="BI900" s="289"/>
      <c r="BJ900" s="228"/>
      <c r="BK900" s="228"/>
      <c r="BL900" s="233" t="str">
        <f t="shared" si="678"/>
        <v>01</v>
      </c>
    </row>
    <row r="901" spans="1:64" ht="12" customHeight="1">
      <c r="A901" s="333" t="s">
        <v>694</v>
      </c>
      <c r="B901" s="381" t="s">
        <v>440</v>
      </c>
      <c r="C901" s="333" t="s">
        <v>666</v>
      </c>
      <c r="D901" s="381" t="s">
        <v>390</v>
      </c>
      <c r="E901" s="381" t="s">
        <v>877</v>
      </c>
      <c r="F901" s="381" t="s">
        <v>585</v>
      </c>
      <c r="G901" s="381" t="s">
        <v>386</v>
      </c>
      <c r="H901" s="100" t="s">
        <v>653</v>
      </c>
      <c r="I901" s="381" t="s">
        <v>505</v>
      </c>
      <c r="J901" s="382">
        <v>19461.169999999998</v>
      </c>
      <c r="K901" s="382">
        <v>17025.169999999998</v>
      </c>
      <c r="L901" s="191" t="str">
        <f t="shared" si="637"/>
        <v>911014240104802006700012221201</v>
      </c>
      <c r="M901" s="192">
        <f t="array" ref="M901">IF(COUNT(SEARCH(Удалить_Роспись_КВСР,$B901)*SEARCH(Удалить_Роспись_ПБС,$C901)*SEARCH(Удалить_Роспись_КФСР, $D901)*SEARCH(Удалить_Роспись_КЦСР,$E901)*SEARCH(Удалить_Роспись_КВР,$F901)*SEARCH(Удалить_Роспись_ЭК,$H901)*SEARCH(Удалить_Роспись_КР,$I901))&gt;0,0,1)</f>
        <v>1</v>
      </c>
      <c r="N901" s="192">
        <f>IF(COUNT(SEARCH(Удалить_Индекс_КВСР,$B901)*SEARCH(Удалить_Индекс_ПБС,$C901)*SEARCH(Удалить_Индекс_КФСР,$D901)*SEARCH(Удалить_Индекс_КЦСР,$E901)*SEARCH(Удалить_Индекс_КВР,$F901)*SEARCH(Удалить_Индекс_ЭК,$H901)*SEARCH(Удалить_Индекс_КР,$I901))&gt;0,0,1)</f>
        <v>1</v>
      </c>
      <c r="O901" s="192" t="str">
        <f t="shared" si="638"/>
        <v/>
      </c>
      <c r="P901" s="192" t="str">
        <f t="shared" si="679"/>
        <v/>
      </c>
      <c r="Q901" s="300" t="str">
        <f t="shared" si="639"/>
        <v/>
      </c>
      <c r="R901" s="300" t="str">
        <f t="shared" si="640"/>
        <v/>
      </c>
      <c r="S901" s="300" t="str">
        <f t="shared" si="641"/>
        <v/>
      </c>
      <c r="T901" s="192" t="str">
        <f t="shared" si="642"/>
        <v/>
      </c>
      <c r="U901" s="303" t="str">
        <f t="shared" si="643"/>
        <v/>
      </c>
      <c r="V901" s="300" t="str">
        <f t="shared" si="644"/>
        <v/>
      </c>
      <c r="W901" s="192" t="str">
        <f t="shared" si="645"/>
        <v/>
      </c>
      <c r="X901" s="303" t="str">
        <f t="shared" si="646"/>
        <v/>
      </c>
      <c r="Y901" s="300" t="str">
        <f t="shared" si="647"/>
        <v/>
      </c>
      <c r="Z901" s="300" t="str">
        <f t="shared" si="648"/>
        <v/>
      </c>
      <c r="AA901" s="303" t="str">
        <f t="shared" si="649"/>
        <v/>
      </c>
      <c r="AB901" s="300" t="str">
        <f t="shared" si="650"/>
        <v/>
      </c>
      <c r="AC901" s="300" t="str">
        <f t="shared" si="651"/>
        <v/>
      </c>
      <c r="AD901" s="300" t="str">
        <f t="shared" si="652"/>
        <v/>
      </c>
      <c r="AE901" s="192" t="str">
        <f t="shared" si="653"/>
        <v/>
      </c>
      <c r="AF901" s="192" t="str">
        <f t="shared" si="654"/>
        <v/>
      </c>
      <c r="AG901" s="192"/>
      <c r="AJ901" s="300" t="str">
        <f t="shared" si="655"/>
        <v/>
      </c>
      <c r="AK901" s="300" t="str">
        <f t="shared" si="656"/>
        <v/>
      </c>
      <c r="AL901" s="300" t="str">
        <f t="shared" si="657"/>
        <v/>
      </c>
      <c r="AM901" s="300" t="str">
        <f t="shared" si="658"/>
        <v/>
      </c>
      <c r="AN901" s="300" t="str">
        <f t="shared" si="659"/>
        <v/>
      </c>
      <c r="AO901" s="300" t="str">
        <f t="shared" si="660"/>
        <v/>
      </c>
      <c r="AP901" s="300" t="str">
        <f t="shared" si="661"/>
        <v/>
      </c>
      <c r="AQ901" s="300" t="str">
        <f t="shared" si="662"/>
        <v/>
      </c>
      <c r="AR901" s="306" t="str">
        <f t="shared" si="663"/>
        <v/>
      </c>
      <c r="AS901" s="300" t="str">
        <f t="shared" si="664"/>
        <v/>
      </c>
      <c r="AT901" s="300" t="str">
        <f t="shared" si="665"/>
        <v/>
      </c>
      <c r="AU901" s="192" t="str">
        <f t="shared" si="666"/>
        <v>рбс</v>
      </c>
      <c r="AV901" s="192" t="str">
        <f t="shared" si="667"/>
        <v>рбс91101424общпро</v>
      </c>
      <c r="AW901" s="191">
        <f t="shared" si="668"/>
        <v>19461.169999999998</v>
      </c>
      <c r="AX901" s="191">
        <f t="shared" si="669"/>
        <v>17025.169999999998</v>
      </c>
      <c r="AY901" s="191">
        <f t="shared" si="670"/>
        <v>19461.169999999998</v>
      </c>
      <c r="AZ901" s="191">
        <f t="shared" si="671"/>
        <v>17025.169999999998</v>
      </c>
      <c r="BA901" s="193">
        <f t="shared" si="672"/>
        <v>1</v>
      </c>
      <c r="BB901" s="193">
        <f t="shared" si="673"/>
        <v>1</v>
      </c>
      <c r="BC901" s="193">
        <f t="shared" si="674"/>
        <v>1</v>
      </c>
      <c r="BD901" s="191">
        <f t="shared" si="681"/>
        <v>19461.169999999998</v>
      </c>
      <c r="BE901" s="191">
        <f t="shared" si="675"/>
        <v>17025.169999999998</v>
      </c>
      <c r="BF901" s="210">
        <f t="shared" si="676"/>
        <v>19461.169999999998</v>
      </c>
      <c r="BG901" s="211">
        <f t="shared" si="677"/>
        <v>19461.169999999998</v>
      </c>
      <c r="BH901" s="289"/>
      <c r="BI901" s="289"/>
      <c r="BJ901" s="228"/>
      <c r="BK901" s="228"/>
      <c r="BL901" s="233" t="str">
        <f t="shared" si="678"/>
        <v>01</v>
      </c>
    </row>
    <row r="902" spans="1:64" ht="12" customHeight="1">
      <c r="A902" s="333" t="s">
        <v>694</v>
      </c>
      <c r="B902" s="381" t="s">
        <v>440</v>
      </c>
      <c r="C902" s="333" t="s">
        <v>666</v>
      </c>
      <c r="D902" s="381" t="s">
        <v>390</v>
      </c>
      <c r="E902" s="381" t="s">
        <v>878</v>
      </c>
      <c r="F902" s="381" t="s">
        <v>602</v>
      </c>
      <c r="G902" s="381" t="s">
        <v>385</v>
      </c>
      <c r="H902" s="100" t="s">
        <v>653</v>
      </c>
      <c r="I902" s="381" t="s">
        <v>505</v>
      </c>
      <c r="J902" s="382">
        <v>761000</v>
      </c>
      <c r="K902" s="382">
        <v>508817.55</v>
      </c>
      <c r="L902" s="191" t="str">
        <f t="shared" si="637"/>
        <v>911014240104802006Б00012121101</v>
      </c>
      <c r="M902" s="192">
        <f t="array" ref="M902">IF(COUNT(SEARCH(Удалить_Роспись_КВСР,$B902)*SEARCH(Удалить_Роспись_ПБС,$C902)*SEARCH(Удалить_Роспись_КФСР, $D902)*SEARCH(Удалить_Роспись_КЦСР,$E902)*SEARCH(Удалить_Роспись_КВР,$F902)*SEARCH(Удалить_Роспись_ЭК,$H902)*SEARCH(Удалить_Роспись_КР,$I902))&gt;0,0,1)</f>
        <v>1</v>
      </c>
      <c r="N902" s="192">
        <v>0</v>
      </c>
      <c r="O902" s="192" t="str">
        <f t="shared" si="638"/>
        <v/>
      </c>
      <c r="P902" s="192" t="str">
        <f t="shared" si="679"/>
        <v/>
      </c>
      <c r="Q902" s="300" t="str">
        <f t="shared" si="639"/>
        <v/>
      </c>
      <c r="R902" s="300" t="str">
        <f t="shared" si="640"/>
        <v/>
      </c>
      <c r="S902" s="300" t="str">
        <f t="shared" si="641"/>
        <v/>
      </c>
      <c r="T902" s="192" t="str">
        <f t="shared" si="642"/>
        <v/>
      </c>
      <c r="U902" s="303" t="str">
        <f t="shared" si="643"/>
        <v/>
      </c>
      <c r="V902" s="300" t="str">
        <f t="shared" si="644"/>
        <v/>
      </c>
      <c r="W902" s="192" t="str">
        <f t="shared" si="645"/>
        <v/>
      </c>
      <c r="X902" s="303" t="str">
        <f t="shared" si="646"/>
        <v/>
      </c>
      <c r="Y902" s="300" t="str">
        <f t="shared" si="647"/>
        <v/>
      </c>
      <c r="Z902" s="300" t="str">
        <f t="shared" si="648"/>
        <v/>
      </c>
      <c r="AA902" s="303" t="str">
        <f t="shared" si="649"/>
        <v/>
      </c>
      <c r="AB902" s="300" t="str">
        <f t="shared" si="650"/>
        <v/>
      </c>
      <c r="AC902" s="300" t="str">
        <f t="shared" si="651"/>
        <v/>
      </c>
      <c r="AD902" s="300" t="str">
        <f t="shared" si="652"/>
        <v/>
      </c>
      <c r="AE902" s="192" t="str">
        <f t="shared" si="653"/>
        <v/>
      </c>
      <c r="AF902" s="192" t="str">
        <f t="shared" si="654"/>
        <v/>
      </c>
      <c r="AG902" s="192"/>
      <c r="AJ902" s="300" t="str">
        <f t="shared" si="655"/>
        <v/>
      </c>
      <c r="AK902" s="300" t="str">
        <f t="shared" si="656"/>
        <v/>
      </c>
      <c r="AL902" s="300" t="str">
        <f t="shared" si="657"/>
        <v/>
      </c>
      <c r="AM902" s="300" t="str">
        <f t="shared" si="658"/>
        <v/>
      </c>
      <c r="AN902" s="300" t="str">
        <f t="shared" si="659"/>
        <v/>
      </c>
      <c r="AO902" s="300" t="str">
        <f t="shared" si="660"/>
        <v/>
      </c>
      <c r="AP902" s="300" t="str">
        <f t="shared" si="661"/>
        <v/>
      </c>
      <c r="AQ902" s="300" t="str">
        <f t="shared" si="662"/>
        <v/>
      </c>
      <c r="AR902" s="306" t="str">
        <f t="shared" si="663"/>
        <v/>
      </c>
      <c r="AS902" s="300" t="str">
        <f t="shared" si="664"/>
        <v/>
      </c>
      <c r="AT902" s="300" t="str">
        <f t="shared" si="665"/>
        <v/>
      </c>
      <c r="AU902" s="192" t="str">
        <f t="shared" si="666"/>
        <v>рбс</v>
      </c>
      <c r="AV902" s="192" t="str">
        <f t="shared" si="667"/>
        <v>рбс91101424общопл</v>
      </c>
      <c r="AW902" s="191">
        <f t="shared" si="668"/>
        <v>761000</v>
      </c>
      <c r="AX902" s="191">
        <f t="shared" si="669"/>
        <v>508817.55</v>
      </c>
      <c r="AY902" s="191">
        <f t="shared" si="670"/>
        <v>0</v>
      </c>
      <c r="AZ902" s="191">
        <f t="shared" si="671"/>
        <v>0</v>
      </c>
      <c r="BA902" s="193">
        <f t="shared" si="672"/>
        <v>1</v>
      </c>
      <c r="BB902" s="193">
        <f t="shared" si="673"/>
        <v>1</v>
      </c>
      <c r="BC902" s="193">
        <f t="shared" si="674"/>
        <v>1</v>
      </c>
      <c r="BD902" s="191">
        <f t="shared" si="681"/>
        <v>0</v>
      </c>
      <c r="BE902" s="191">
        <f t="shared" si="675"/>
        <v>0</v>
      </c>
      <c r="BF902" s="210">
        <f t="shared" si="676"/>
        <v>0</v>
      </c>
      <c r="BG902" s="211">
        <f t="shared" si="677"/>
        <v>0</v>
      </c>
      <c r="BH902" s="289"/>
      <c r="BI902" s="289"/>
      <c r="BJ902" s="228"/>
      <c r="BK902" s="228"/>
      <c r="BL902" s="233" t="str">
        <f t="shared" si="678"/>
        <v>01</v>
      </c>
    </row>
    <row r="903" spans="1:64" ht="12" customHeight="1">
      <c r="A903" s="333" t="s">
        <v>694</v>
      </c>
      <c r="B903" s="381" t="s">
        <v>440</v>
      </c>
      <c r="C903" s="333" t="s">
        <v>666</v>
      </c>
      <c r="D903" s="381" t="s">
        <v>390</v>
      </c>
      <c r="E903" s="381" t="s">
        <v>878</v>
      </c>
      <c r="F903" s="381" t="s">
        <v>873</v>
      </c>
      <c r="G903" s="381" t="s">
        <v>387</v>
      </c>
      <c r="H903" s="100" t="s">
        <v>653</v>
      </c>
      <c r="I903" s="381" t="s">
        <v>505</v>
      </c>
      <c r="J903" s="382">
        <v>229822</v>
      </c>
      <c r="K903" s="382">
        <v>137516.97</v>
      </c>
      <c r="L903" s="191" t="str">
        <f t="shared" si="637"/>
        <v>911014240104802006Б00012921301</v>
      </c>
      <c r="M903" s="192">
        <f t="array" ref="M903">IF(COUNT(SEARCH(Удалить_Роспись_КВСР,$B903)*SEARCH(Удалить_Роспись_ПБС,$C903)*SEARCH(Удалить_Роспись_КФСР, $D903)*SEARCH(Удалить_Роспись_КЦСР,$E903)*SEARCH(Удалить_Роспись_КВР,$F903)*SEARCH(Удалить_Роспись_ЭК,$H903)*SEARCH(Удалить_Роспись_КР,$I903))&gt;0,0,1)</f>
        <v>1</v>
      </c>
      <c r="N903" s="192">
        <v>0</v>
      </c>
      <c r="O903" s="192" t="str">
        <f t="shared" si="638"/>
        <v/>
      </c>
      <c r="P903" s="192" t="str">
        <f t="shared" si="679"/>
        <v/>
      </c>
      <c r="Q903" s="300" t="str">
        <f t="shared" si="639"/>
        <v/>
      </c>
      <c r="R903" s="300" t="str">
        <f t="shared" si="640"/>
        <v/>
      </c>
      <c r="S903" s="300" t="str">
        <f t="shared" si="641"/>
        <v/>
      </c>
      <c r="T903" s="192" t="str">
        <f t="shared" si="642"/>
        <v/>
      </c>
      <c r="U903" s="303" t="str">
        <f t="shared" si="643"/>
        <v/>
      </c>
      <c r="V903" s="300" t="str">
        <f t="shared" si="644"/>
        <v/>
      </c>
      <c r="W903" s="192" t="str">
        <f t="shared" si="645"/>
        <v/>
      </c>
      <c r="X903" s="303" t="str">
        <f t="shared" si="646"/>
        <v/>
      </c>
      <c r="Y903" s="300" t="str">
        <f t="shared" si="647"/>
        <v/>
      </c>
      <c r="Z903" s="300" t="str">
        <f t="shared" si="648"/>
        <v/>
      </c>
      <c r="AA903" s="303" t="str">
        <f t="shared" si="649"/>
        <v/>
      </c>
      <c r="AB903" s="300" t="str">
        <f t="shared" si="650"/>
        <v/>
      </c>
      <c r="AC903" s="300" t="str">
        <f t="shared" si="651"/>
        <v/>
      </c>
      <c r="AD903" s="300" t="str">
        <f t="shared" si="652"/>
        <v/>
      </c>
      <c r="AE903" s="192" t="str">
        <f t="shared" si="653"/>
        <v/>
      </c>
      <c r="AF903" s="192" t="str">
        <f t="shared" si="654"/>
        <v/>
      </c>
      <c r="AG903" s="192"/>
      <c r="AJ903" s="300" t="str">
        <f t="shared" si="655"/>
        <v/>
      </c>
      <c r="AK903" s="300" t="str">
        <f t="shared" si="656"/>
        <v/>
      </c>
      <c r="AL903" s="300" t="str">
        <f t="shared" si="657"/>
        <v/>
      </c>
      <c r="AM903" s="300" t="str">
        <f t="shared" si="658"/>
        <v/>
      </c>
      <c r="AN903" s="300" t="str">
        <f t="shared" si="659"/>
        <v/>
      </c>
      <c r="AO903" s="300" t="str">
        <f t="shared" si="660"/>
        <v/>
      </c>
      <c r="AP903" s="300" t="str">
        <f t="shared" si="661"/>
        <v/>
      </c>
      <c r="AQ903" s="300" t="str">
        <f t="shared" si="662"/>
        <v/>
      </c>
      <c r="AR903" s="306" t="str">
        <f t="shared" si="663"/>
        <v/>
      </c>
      <c r="AS903" s="300" t="str">
        <f t="shared" si="664"/>
        <v/>
      </c>
      <c r="AT903" s="300" t="str">
        <f t="shared" si="665"/>
        <v/>
      </c>
      <c r="AU903" s="192" t="str">
        <f t="shared" si="666"/>
        <v>рбс</v>
      </c>
      <c r="AV903" s="192" t="str">
        <f t="shared" si="667"/>
        <v>рбс91101424общопл</v>
      </c>
      <c r="AW903" s="191">
        <f t="shared" si="668"/>
        <v>229822</v>
      </c>
      <c r="AX903" s="191">
        <f t="shared" si="669"/>
        <v>137516.97</v>
      </c>
      <c r="AY903" s="191">
        <f t="shared" si="670"/>
        <v>0</v>
      </c>
      <c r="AZ903" s="191">
        <f t="shared" si="671"/>
        <v>0</v>
      </c>
      <c r="BA903" s="193">
        <f t="shared" si="672"/>
        <v>1</v>
      </c>
      <c r="BB903" s="193">
        <f t="shared" si="673"/>
        <v>1</v>
      </c>
      <c r="BC903" s="193">
        <f t="shared" si="674"/>
        <v>1</v>
      </c>
      <c r="BD903" s="191">
        <f t="shared" si="681"/>
        <v>0</v>
      </c>
      <c r="BE903" s="191">
        <f t="shared" si="675"/>
        <v>0</v>
      </c>
      <c r="BF903" s="210">
        <f t="shared" si="676"/>
        <v>0</v>
      </c>
      <c r="BG903" s="211">
        <f t="shared" si="677"/>
        <v>0</v>
      </c>
      <c r="BH903" s="289"/>
      <c r="BI903" s="289"/>
      <c r="BJ903" s="228"/>
      <c r="BK903" s="228"/>
      <c r="BL903" s="233" t="str">
        <f t="shared" si="678"/>
        <v>01</v>
      </c>
    </row>
    <row r="904" spans="1:64" ht="12" customHeight="1">
      <c r="A904" s="333" t="s">
        <v>694</v>
      </c>
      <c r="B904" s="381" t="s">
        <v>440</v>
      </c>
      <c r="C904" s="333" t="s">
        <v>666</v>
      </c>
      <c r="D904" s="381" t="s">
        <v>390</v>
      </c>
      <c r="E904" s="381" t="s">
        <v>879</v>
      </c>
      <c r="F904" s="381" t="s">
        <v>586</v>
      </c>
      <c r="G904" s="381" t="s">
        <v>393</v>
      </c>
      <c r="H904" s="100" t="s">
        <v>653</v>
      </c>
      <c r="I904" s="381" t="s">
        <v>505</v>
      </c>
      <c r="J904" s="382">
        <v>45000</v>
      </c>
      <c r="K904" s="382">
        <v>20686.27</v>
      </c>
      <c r="L904" s="191" t="str">
        <f t="shared" si="637"/>
        <v>911014240104802006Г00024422301</v>
      </c>
      <c r="M904" s="192">
        <f t="array" ref="M904">IF(COUNT(SEARCH(Удалить_Роспись_КВСР,$B904)*SEARCH(Удалить_Роспись_ПБС,$C904)*SEARCH(Удалить_Роспись_КФСР, $D904)*SEARCH(Удалить_Роспись_КЦСР,$E904)*SEARCH(Удалить_Роспись_КВР,$F904)*SEARCH(Удалить_Роспись_ЭК,$H904)*SEARCH(Удалить_Роспись_КР,$I904))&gt;0,0,1)</f>
        <v>1</v>
      </c>
      <c r="N904" s="192">
        <f>IF(COUNT(SEARCH(Удалить_Индекс_КВСР,$B904)*SEARCH(Удалить_Индекс_ПБС,$C904)*SEARCH(Удалить_Индекс_КФСР,$D904)*SEARCH(Удалить_Индекс_КЦСР,$E904)*SEARCH(Удалить_Индекс_КВР,$F904)*SEARCH(Удалить_Индекс_ЭК,$H904)*SEARCH(Удалить_Индекс_КР,$I904))&gt;0,0,1)</f>
        <v>1</v>
      </c>
      <c r="O904" s="192" t="str">
        <f t="shared" si="638"/>
        <v/>
      </c>
      <c r="P904" s="192" t="str">
        <f t="shared" si="679"/>
        <v/>
      </c>
      <c r="Q904" s="300" t="str">
        <f t="shared" si="639"/>
        <v/>
      </c>
      <c r="R904" s="300" t="str">
        <f t="shared" si="640"/>
        <v/>
      </c>
      <c r="S904" s="300" t="str">
        <f t="shared" si="641"/>
        <v/>
      </c>
      <c r="T904" s="192" t="str">
        <f t="shared" si="642"/>
        <v/>
      </c>
      <c r="U904" s="303" t="str">
        <f t="shared" si="643"/>
        <v/>
      </c>
      <c r="V904" s="300" t="str">
        <f t="shared" si="644"/>
        <v/>
      </c>
      <c r="W904" s="192" t="str">
        <f t="shared" si="645"/>
        <v/>
      </c>
      <c r="X904" s="303" t="str">
        <f t="shared" si="646"/>
        <v/>
      </c>
      <c r="Y904" s="300" t="str">
        <f t="shared" si="647"/>
        <v/>
      </c>
      <c r="Z904" s="300" t="str">
        <f t="shared" si="648"/>
        <v/>
      </c>
      <c r="AA904" s="303" t="str">
        <f t="shared" si="649"/>
        <v/>
      </c>
      <c r="AB904" s="300" t="str">
        <f t="shared" si="650"/>
        <v/>
      </c>
      <c r="AC904" s="300" t="str">
        <f t="shared" si="651"/>
        <v/>
      </c>
      <c r="AD904" s="300" t="str">
        <f t="shared" si="652"/>
        <v/>
      </c>
      <c r="AE904" s="192" t="str">
        <f t="shared" si="653"/>
        <v/>
      </c>
      <c r="AF904" s="192" t="str">
        <f t="shared" si="654"/>
        <v/>
      </c>
      <c r="AG904" s="192"/>
      <c r="AJ904" s="300" t="str">
        <f t="shared" si="655"/>
        <v/>
      </c>
      <c r="AK904" s="300" t="str">
        <f t="shared" si="656"/>
        <v/>
      </c>
      <c r="AL904" s="300" t="str">
        <f t="shared" si="657"/>
        <v/>
      </c>
      <c r="AM904" s="300" t="str">
        <f t="shared" si="658"/>
        <v/>
      </c>
      <c r="AN904" s="300" t="str">
        <f t="shared" si="659"/>
        <v/>
      </c>
      <c r="AO904" s="300" t="str">
        <f t="shared" si="660"/>
        <v/>
      </c>
      <c r="AP904" s="300" t="str">
        <f t="shared" si="661"/>
        <v/>
      </c>
      <c r="AQ904" s="300" t="str">
        <f t="shared" si="662"/>
        <v/>
      </c>
      <c r="AR904" s="306" t="str">
        <f t="shared" si="663"/>
        <v/>
      </c>
      <c r="AS904" s="300" t="str">
        <f t="shared" si="664"/>
        <v/>
      </c>
      <c r="AT904" s="300" t="str">
        <f t="shared" si="665"/>
        <v/>
      </c>
      <c r="AU904" s="192" t="str">
        <f t="shared" si="666"/>
        <v>рбс</v>
      </c>
      <c r="AV904" s="192" t="str">
        <f t="shared" si="667"/>
        <v>рбс91101424общком</v>
      </c>
      <c r="AW904" s="191">
        <f t="shared" si="668"/>
        <v>45000</v>
      </c>
      <c r="AX904" s="191">
        <f t="shared" si="669"/>
        <v>20686.27</v>
      </c>
      <c r="AY904" s="191">
        <f t="shared" si="670"/>
        <v>45000</v>
      </c>
      <c r="AZ904" s="191">
        <f t="shared" si="671"/>
        <v>20686.27</v>
      </c>
      <c r="BA904" s="193">
        <f t="shared" si="672"/>
        <v>1</v>
      </c>
      <c r="BB904" s="193">
        <f t="shared" si="673"/>
        <v>1</v>
      </c>
      <c r="BC904" s="193">
        <f t="shared" si="674"/>
        <v>1</v>
      </c>
      <c r="BD904" s="191">
        <f t="shared" si="681"/>
        <v>45000</v>
      </c>
      <c r="BE904" s="191">
        <f t="shared" si="675"/>
        <v>20686.27</v>
      </c>
      <c r="BF904" s="210">
        <f t="shared" si="676"/>
        <v>45000</v>
      </c>
      <c r="BG904" s="211">
        <f t="shared" si="677"/>
        <v>45000</v>
      </c>
      <c r="BH904" s="289"/>
      <c r="BI904" s="289"/>
      <c r="BJ904" s="228"/>
      <c r="BK904" s="228"/>
      <c r="BL904" s="233" t="str">
        <f t="shared" si="678"/>
        <v>01</v>
      </c>
    </row>
    <row r="905" spans="1:64" ht="12" customHeight="1">
      <c r="A905" s="333" t="s">
        <v>694</v>
      </c>
      <c r="B905" s="381" t="s">
        <v>440</v>
      </c>
      <c r="C905" s="333" t="s">
        <v>666</v>
      </c>
      <c r="D905" s="381" t="s">
        <v>390</v>
      </c>
      <c r="E905" s="381" t="s">
        <v>880</v>
      </c>
      <c r="F905" s="381" t="s">
        <v>586</v>
      </c>
      <c r="G905" s="381" t="s">
        <v>407</v>
      </c>
      <c r="H905" s="100" t="s">
        <v>653</v>
      </c>
      <c r="I905" s="381" t="s">
        <v>505</v>
      </c>
      <c r="J905" s="382">
        <v>20000</v>
      </c>
      <c r="K905" s="382">
        <v>0</v>
      </c>
      <c r="L905" s="191" t="str">
        <f t="shared" si="637"/>
        <v>911014240104802006Ф00024431001</v>
      </c>
      <c r="M905" s="192">
        <f t="array" ref="M905">IF(COUNT(SEARCH(Удалить_Роспись_КВСР,$B905)*SEARCH(Удалить_Роспись_ПБС,$C905)*SEARCH(Удалить_Роспись_КФСР, $D905)*SEARCH(Удалить_Роспись_КЦСР,$E905)*SEARCH(Удалить_Роспись_КВР,$F905)*SEARCH(Удалить_Роспись_ЭК,$H905)*SEARCH(Удалить_Роспись_КР,$I905))&gt;0,0,1)</f>
        <v>1</v>
      </c>
      <c r="N905" s="192">
        <v>0</v>
      </c>
      <c r="O905" s="192" t="str">
        <f t="shared" si="638"/>
        <v/>
      </c>
      <c r="P905" s="192" t="str">
        <f t="shared" si="679"/>
        <v/>
      </c>
      <c r="Q905" s="300" t="str">
        <f t="shared" si="639"/>
        <v/>
      </c>
      <c r="R905" s="300" t="str">
        <f t="shared" si="640"/>
        <v/>
      </c>
      <c r="S905" s="300" t="str">
        <f t="shared" si="641"/>
        <v/>
      </c>
      <c r="T905" s="192" t="str">
        <f t="shared" si="642"/>
        <v/>
      </c>
      <c r="U905" s="303" t="str">
        <f t="shared" si="643"/>
        <v/>
      </c>
      <c r="V905" s="300" t="str">
        <f t="shared" si="644"/>
        <v/>
      </c>
      <c r="W905" s="192" t="str">
        <f t="shared" si="645"/>
        <v/>
      </c>
      <c r="X905" s="303" t="str">
        <f t="shared" si="646"/>
        <v/>
      </c>
      <c r="Y905" s="300" t="str">
        <f t="shared" si="647"/>
        <v/>
      </c>
      <c r="Z905" s="300" t="str">
        <f t="shared" si="648"/>
        <v/>
      </c>
      <c r="AA905" s="303" t="str">
        <f t="shared" si="649"/>
        <v/>
      </c>
      <c r="AB905" s="300" t="str">
        <f t="shared" si="650"/>
        <v/>
      </c>
      <c r="AC905" s="300" t="str">
        <f t="shared" si="651"/>
        <v/>
      </c>
      <c r="AD905" s="300" t="str">
        <f t="shared" si="652"/>
        <v/>
      </c>
      <c r="AE905" s="192" t="str">
        <f t="shared" si="653"/>
        <v/>
      </c>
      <c r="AF905" s="192" t="str">
        <f t="shared" si="654"/>
        <v/>
      </c>
      <c r="AG905" s="192"/>
      <c r="AJ905" s="300" t="str">
        <f t="shared" si="655"/>
        <v/>
      </c>
      <c r="AK905" s="300" t="str">
        <f t="shared" si="656"/>
        <v/>
      </c>
      <c r="AL905" s="300" t="str">
        <f t="shared" si="657"/>
        <v/>
      </c>
      <c r="AM905" s="300" t="str">
        <f t="shared" si="658"/>
        <v/>
      </c>
      <c r="AN905" s="300" t="str">
        <f t="shared" si="659"/>
        <v/>
      </c>
      <c r="AO905" s="300" t="str">
        <f t="shared" si="660"/>
        <v/>
      </c>
      <c r="AP905" s="300" t="str">
        <f t="shared" si="661"/>
        <v/>
      </c>
      <c r="AQ905" s="300" t="str">
        <f t="shared" si="662"/>
        <v/>
      </c>
      <c r="AR905" s="306" t="str">
        <f t="shared" si="663"/>
        <v/>
      </c>
      <c r="AS905" s="300" t="str">
        <f t="shared" si="664"/>
        <v/>
      </c>
      <c r="AT905" s="300" t="str">
        <f t="shared" si="665"/>
        <v/>
      </c>
      <c r="AU905" s="192" t="str">
        <f t="shared" si="666"/>
        <v>рбс</v>
      </c>
      <c r="AV905" s="192" t="str">
        <f t="shared" si="667"/>
        <v>рбс91101424общосн</v>
      </c>
      <c r="AW905" s="191">
        <f t="shared" si="668"/>
        <v>20000</v>
      </c>
      <c r="AX905" s="191">
        <f t="shared" si="669"/>
        <v>0</v>
      </c>
      <c r="AY905" s="191">
        <f t="shared" si="670"/>
        <v>0</v>
      </c>
      <c r="AZ905" s="191">
        <f t="shared" si="671"/>
        <v>0</v>
      </c>
      <c r="BA905" s="193">
        <f t="shared" si="672"/>
        <v>1</v>
      </c>
      <c r="BB905" s="193">
        <f t="shared" si="673"/>
        <v>1</v>
      </c>
      <c r="BC905" s="193">
        <f t="shared" si="674"/>
        <v>1</v>
      </c>
      <c r="BD905" s="191">
        <f t="shared" si="681"/>
        <v>0</v>
      </c>
      <c r="BE905" s="191">
        <f t="shared" si="675"/>
        <v>0</v>
      </c>
      <c r="BF905" s="210">
        <f t="shared" si="676"/>
        <v>0</v>
      </c>
      <c r="BG905" s="211">
        <f t="shared" si="677"/>
        <v>0</v>
      </c>
      <c r="BH905" s="289"/>
      <c r="BI905" s="289"/>
      <c r="BJ905" s="228"/>
      <c r="BK905" s="228"/>
      <c r="BL905" s="233" t="str">
        <f t="shared" si="678"/>
        <v>01</v>
      </c>
    </row>
    <row r="906" spans="1:64" ht="12" customHeight="1">
      <c r="A906" s="333" t="s">
        <v>694</v>
      </c>
      <c r="B906" s="381" t="s">
        <v>440</v>
      </c>
      <c r="C906" s="333" t="s">
        <v>666</v>
      </c>
      <c r="D906" s="381" t="s">
        <v>390</v>
      </c>
      <c r="E906" s="381" t="s">
        <v>881</v>
      </c>
      <c r="F906" s="381" t="s">
        <v>586</v>
      </c>
      <c r="G906" s="381" t="s">
        <v>393</v>
      </c>
      <c r="H906" s="100" t="s">
        <v>653</v>
      </c>
      <c r="I906" s="381" t="s">
        <v>505</v>
      </c>
      <c r="J906" s="382">
        <v>143823</v>
      </c>
      <c r="K906" s="382">
        <v>90000</v>
      </c>
      <c r="L906" s="191" t="str">
        <f t="shared" si="637"/>
        <v>911014240104802006Э00024422301</v>
      </c>
      <c r="M906" s="192">
        <f t="array" ref="M906">IF(COUNT(SEARCH(Удалить_Роспись_КВСР,$B906)*SEARCH(Удалить_Роспись_ПБС,$C906)*SEARCH(Удалить_Роспись_КФСР, $D906)*SEARCH(Удалить_Роспись_КЦСР,$E906)*SEARCH(Удалить_Роспись_КВР,$F906)*SEARCH(Удалить_Роспись_ЭК,$H906)*SEARCH(Удалить_Роспись_КР,$I906))&gt;0,0,1)</f>
        <v>1</v>
      </c>
      <c r="N906" s="192">
        <f>IF(COUNT(SEARCH(Удалить_Индекс_КВСР,$B906)*SEARCH(Удалить_Индекс_ПБС,$C906)*SEARCH(Удалить_Индекс_КФСР,$D906)*SEARCH(Удалить_Индекс_КЦСР,$E906)*SEARCH(Удалить_Индекс_КВР,$F906)*SEARCH(Удалить_Индекс_ЭК,$H906)*SEARCH(Удалить_Индекс_КР,$I906))&gt;0,0,1)</f>
        <v>1</v>
      </c>
      <c r="O906" s="192" t="str">
        <f t="shared" si="638"/>
        <v/>
      </c>
      <c r="P906" s="192" t="str">
        <f t="shared" si="679"/>
        <v/>
      </c>
      <c r="Q906" s="300" t="str">
        <f t="shared" si="639"/>
        <v/>
      </c>
      <c r="R906" s="300" t="str">
        <f t="shared" si="640"/>
        <v/>
      </c>
      <c r="S906" s="300" t="str">
        <f t="shared" si="641"/>
        <v/>
      </c>
      <c r="T906" s="192" t="str">
        <f t="shared" si="642"/>
        <v/>
      </c>
      <c r="U906" s="303" t="str">
        <f t="shared" si="643"/>
        <v/>
      </c>
      <c r="V906" s="300" t="str">
        <f t="shared" si="644"/>
        <v/>
      </c>
      <c r="W906" s="192" t="str">
        <f t="shared" si="645"/>
        <v/>
      </c>
      <c r="X906" s="303" t="str">
        <f t="shared" si="646"/>
        <v/>
      </c>
      <c r="Y906" s="300" t="str">
        <f t="shared" si="647"/>
        <v/>
      </c>
      <c r="Z906" s="300" t="str">
        <f t="shared" si="648"/>
        <v/>
      </c>
      <c r="AA906" s="303" t="str">
        <f t="shared" si="649"/>
        <v/>
      </c>
      <c r="AB906" s="300" t="str">
        <f t="shared" si="650"/>
        <v/>
      </c>
      <c r="AC906" s="300" t="str">
        <f t="shared" si="651"/>
        <v/>
      </c>
      <c r="AD906" s="300" t="str">
        <f t="shared" si="652"/>
        <v/>
      </c>
      <c r="AE906" s="192" t="str">
        <f t="shared" si="653"/>
        <v/>
      </c>
      <c r="AF906" s="192" t="str">
        <f t="shared" si="654"/>
        <v/>
      </c>
      <c r="AG906" s="192"/>
      <c r="AJ906" s="300" t="str">
        <f t="shared" si="655"/>
        <v/>
      </c>
      <c r="AK906" s="300" t="str">
        <f t="shared" si="656"/>
        <v/>
      </c>
      <c r="AL906" s="300" t="str">
        <f t="shared" si="657"/>
        <v/>
      </c>
      <c r="AM906" s="300" t="str">
        <f t="shared" si="658"/>
        <v/>
      </c>
      <c r="AN906" s="300" t="str">
        <f t="shared" si="659"/>
        <v/>
      </c>
      <c r="AO906" s="300" t="str">
        <f t="shared" si="660"/>
        <v/>
      </c>
      <c r="AP906" s="300" t="str">
        <f t="shared" si="661"/>
        <v/>
      </c>
      <c r="AQ906" s="300" t="str">
        <f t="shared" si="662"/>
        <v/>
      </c>
      <c r="AR906" s="306" t="str">
        <f t="shared" si="663"/>
        <v/>
      </c>
      <c r="AS906" s="300" t="str">
        <f t="shared" si="664"/>
        <v/>
      </c>
      <c r="AT906" s="300" t="str">
        <f t="shared" si="665"/>
        <v/>
      </c>
      <c r="AU906" s="192" t="str">
        <f t="shared" si="666"/>
        <v>рбс</v>
      </c>
      <c r="AV906" s="192" t="str">
        <f t="shared" si="667"/>
        <v>рбс91101424общком</v>
      </c>
      <c r="AW906" s="191">
        <f t="shared" si="668"/>
        <v>143823</v>
      </c>
      <c r="AX906" s="191">
        <f t="shared" si="669"/>
        <v>90000</v>
      </c>
      <c r="AY906" s="191">
        <f t="shared" si="670"/>
        <v>143823</v>
      </c>
      <c r="AZ906" s="191">
        <f t="shared" si="671"/>
        <v>90000</v>
      </c>
      <c r="BA906" s="193">
        <f t="shared" si="672"/>
        <v>1</v>
      </c>
      <c r="BB906" s="193">
        <f t="shared" si="673"/>
        <v>1</v>
      </c>
      <c r="BC906" s="193">
        <f t="shared" si="674"/>
        <v>1</v>
      </c>
      <c r="BD906" s="191">
        <f t="shared" si="681"/>
        <v>143823</v>
      </c>
      <c r="BE906" s="191">
        <f t="shared" si="675"/>
        <v>90000</v>
      </c>
      <c r="BF906" s="210">
        <f t="shared" si="676"/>
        <v>143823</v>
      </c>
      <c r="BG906" s="211">
        <f t="shared" si="677"/>
        <v>143823</v>
      </c>
      <c r="BH906" s="289"/>
      <c r="BI906" s="289"/>
      <c r="BJ906" s="228"/>
      <c r="BK906" s="228"/>
      <c r="BL906" s="233" t="str">
        <f t="shared" si="678"/>
        <v>01</v>
      </c>
    </row>
    <row r="907" spans="1:64" ht="12" customHeight="1">
      <c r="A907" s="333" t="s">
        <v>694</v>
      </c>
      <c r="B907" s="381" t="s">
        <v>440</v>
      </c>
      <c r="C907" s="333" t="s">
        <v>666</v>
      </c>
      <c r="D907" s="381" t="s">
        <v>420</v>
      </c>
      <c r="E907" s="381" t="s">
        <v>882</v>
      </c>
      <c r="F907" s="381" t="s">
        <v>606</v>
      </c>
      <c r="G907" s="381" t="s">
        <v>395</v>
      </c>
      <c r="H907" s="100" t="s">
        <v>653</v>
      </c>
      <c r="I907" s="381" t="s">
        <v>505</v>
      </c>
      <c r="J907" s="382">
        <v>10000</v>
      </c>
      <c r="K907" s="382">
        <v>0</v>
      </c>
      <c r="L907" s="191" t="str">
        <f t="shared" si="637"/>
        <v>911014240111901008000087029001</v>
      </c>
      <c r="M907" s="192">
        <f t="array" ref="M907">IF(COUNT(SEARCH(Удалить_Роспись_КВСР,$B907)*SEARCH(Удалить_Роспись_ПБС,$C907)*SEARCH(Удалить_Роспись_КФСР, $D907)*SEARCH(Удалить_Роспись_КЦСР,$E907)*SEARCH(Удалить_Роспись_КВР,$F907)*SEARCH(Удалить_Роспись_ЭК,$H907)*SEARCH(Удалить_Роспись_КР,$I907))&gt;0,0,1)</f>
        <v>1</v>
      </c>
      <c r="N907" s="192">
        <v>1</v>
      </c>
      <c r="O907" s="192" t="str">
        <f t="shared" si="638"/>
        <v/>
      </c>
      <c r="P907" s="192" t="str">
        <f t="shared" si="679"/>
        <v/>
      </c>
      <c r="Q907" s="300" t="str">
        <f t="shared" si="639"/>
        <v/>
      </c>
      <c r="R907" s="300" t="str">
        <f t="shared" si="640"/>
        <v/>
      </c>
      <c r="S907" s="300" t="str">
        <f t="shared" si="641"/>
        <v/>
      </c>
      <c r="T907" s="192" t="str">
        <f t="shared" si="642"/>
        <v/>
      </c>
      <c r="U907" s="303" t="str">
        <f t="shared" si="643"/>
        <v/>
      </c>
      <c r="V907" s="300" t="str">
        <f t="shared" si="644"/>
        <v/>
      </c>
      <c r="W907" s="192" t="str">
        <f t="shared" si="645"/>
        <v/>
      </c>
      <c r="X907" s="303" t="str">
        <f t="shared" si="646"/>
        <v/>
      </c>
      <c r="Y907" s="300" t="str">
        <f t="shared" si="647"/>
        <v/>
      </c>
      <c r="Z907" s="300" t="str">
        <f t="shared" si="648"/>
        <v/>
      </c>
      <c r="AA907" s="303" t="str">
        <f t="shared" si="649"/>
        <v/>
      </c>
      <c r="AB907" s="300" t="str">
        <f t="shared" si="650"/>
        <v/>
      </c>
      <c r="AC907" s="300" t="str">
        <f t="shared" si="651"/>
        <v/>
      </c>
      <c r="AD907" s="300" t="str">
        <f t="shared" si="652"/>
        <v/>
      </c>
      <c r="AE907" s="192" t="str">
        <f t="shared" si="653"/>
        <v/>
      </c>
      <c r="AF907" s="192" t="str">
        <f t="shared" si="654"/>
        <v/>
      </c>
      <c r="AG907" s="192"/>
      <c r="AJ907" s="300" t="str">
        <f t="shared" si="655"/>
        <v/>
      </c>
      <c r="AK907" s="300" t="str">
        <f t="shared" si="656"/>
        <v/>
      </c>
      <c r="AL907" s="300" t="str">
        <f t="shared" si="657"/>
        <v/>
      </c>
      <c r="AM907" s="300" t="str">
        <f t="shared" si="658"/>
        <v/>
      </c>
      <c r="AN907" s="300" t="str">
        <f t="shared" si="659"/>
        <v/>
      </c>
      <c r="AO907" s="300" t="str">
        <f t="shared" si="660"/>
        <v/>
      </c>
      <c r="AP907" s="300" t="str">
        <f t="shared" si="661"/>
        <v/>
      </c>
      <c r="AQ907" s="300" t="str">
        <f t="shared" si="662"/>
        <v/>
      </c>
      <c r="AR907" s="306" t="str">
        <f t="shared" si="663"/>
        <v/>
      </c>
      <c r="AS907" s="300" t="str">
        <f t="shared" si="664"/>
        <v/>
      </c>
      <c r="AT907" s="300" t="str">
        <f t="shared" si="665"/>
        <v/>
      </c>
      <c r="AU907" s="192" t="str">
        <f t="shared" si="666"/>
        <v>рбс</v>
      </c>
      <c r="AV907" s="192" t="str">
        <f t="shared" si="667"/>
        <v>рбс91101424общпро</v>
      </c>
      <c r="AW907" s="191">
        <f t="shared" si="668"/>
        <v>10000</v>
      </c>
      <c r="AX907" s="191">
        <f t="shared" si="669"/>
        <v>0</v>
      </c>
      <c r="AY907" s="191">
        <f t="shared" si="670"/>
        <v>10000</v>
      </c>
      <c r="AZ907" s="191">
        <f t="shared" si="671"/>
        <v>0</v>
      </c>
      <c r="BA907" s="193">
        <f t="shared" si="672"/>
        <v>1</v>
      </c>
      <c r="BB907" s="193">
        <f t="shared" si="673"/>
        <v>1</v>
      </c>
      <c r="BC907" s="193">
        <f t="shared" si="674"/>
        <v>1</v>
      </c>
      <c r="BD907" s="191">
        <f t="shared" si="681"/>
        <v>10000</v>
      </c>
      <c r="BE907" s="191">
        <f t="shared" si="675"/>
        <v>0</v>
      </c>
      <c r="BF907" s="210">
        <f t="shared" si="676"/>
        <v>10000</v>
      </c>
      <c r="BG907" s="211">
        <f t="shared" si="677"/>
        <v>10000</v>
      </c>
      <c r="BH907" s="289"/>
      <c r="BI907" s="289"/>
      <c r="BJ907" s="228"/>
      <c r="BK907" s="228"/>
      <c r="BL907" s="233" t="str">
        <f t="shared" si="678"/>
        <v>01</v>
      </c>
    </row>
    <row r="908" spans="1:64" ht="12" customHeight="1">
      <c r="A908" s="333" t="s">
        <v>694</v>
      </c>
      <c r="B908" s="381" t="s">
        <v>440</v>
      </c>
      <c r="C908" s="333" t="s">
        <v>666</v>
      </c>
      <c r="D908" s="381" t="s">
        <v>399</v>
      </c>
      <c r="E908" s="381" t="s">
        <v>1174</v>
      </c>
      <c r="F908" s="381" t="s">
        <v>586</v>
      </c>
      <c r="G908" s="381" t="s">
        <v>397</v>
      </c>
      <c r="H908" s="100" t="s">
        <v>653</v>
      </c>
      <c r="I908" s="381" t="s">
        <v>505</v>
      </c>
      <c r="J908" s="382">
        <v>2000</v>
      </c>
      <c r="K908" s="382">
        <v>0</v>
      </c>
      <c r="L908" s="191" t="str">
        <f t="shared" si="637"/>
        <v>911014240113382008004024434001</v>
      </c>
      <c r="M908" s="192">
        <f t="array" ref="M908">IF(COUNT(SEARCH(Удалить_Роспись_КВСР,$B908)*SEARCH(Удалить_Роспись_ПБС,$C908)*SEARCH(Удалить_Роспись_КФСР, $D908)*SEARCH(Удалить_Роспись_КЦСР,$E908)*SEARCH(Удалить_Роспись_КВР,$F908)*SEARCH(Удалить_Роспись_ЭК,$H908)*SEARCH(Удалить_Роспись_КР,$I908))&gt;0,0,1)</f>
        <v>1</v>
      </c>
      <c r="N908" s="192">
        <f>IF(COUNT(SEARCH(Удалить_Индекс_КВСР,$B908)*SEARCH(Удалить_Индекс_ПБС,$C908)*SEARCH(Удалить_Индекс_КФСР,$D908)*SEARCH(Удалить_Индекс_КЦСР,$E908)*SEARCH(Удалить_Индекс_КВР,$F908)*SEARCH(Удалить_Индекс_ЭК,$H908)*SEARCH(Удалить_Индекс_КР,$I908))&gt;0,0,1)</f>
        <v>1</v>
      </c>
      <c r="O908" s="192" t="str">
        <f t="shared" si="638"/>
        <v/>
      </c>
      <c r="P908" s="192" t="str">
        <f t="shared" si="679"/>
        <v/>
      </c>
      <c r="Q908" s="300" t="str">
        <f t="shared" si="639"/>
        <v/>
      </c>
      <c r="R908" s="300" t="str">
        <f t="shared" si="640"/>
        <v/>
      </c>
      <c r="S908" s="300" t="str">
        <f t="shared" si="641"/>
        <v/>
      </c>
      <c r="T908" s="192" t="str">
        <f t="shared" si="642"/>
        <v/>
      </c>
      <c r="U908" s="303" t="str">
        <f t="shared" si="643"/>
        <v/>
      </c>
      <c r="V908" s="300" t="str">
        <f t="shared" si="644"/>
        <v/>
      </c>
      <c r="W908" s="192" t="str">
        <f t="shared" si="645"/>
        <v/>
      </c>
      <c r="X908" s="303" t="str">
        <f t="shared" si="646"/>
        <v/>
      </c>
      <c r="Y908" s="300" t="str">
        <f t="shared" si="647"/>
        <v/>
      </c>
      <c r="Z908" s="300" t="str">
        <f t="shared" si="648"/>
        <v/>
      </c>
      <c r="AA908" s="303" t="str">
        <f t="shared" si="649"/>
        <v/>
      </c>
      <c r="AB908" s="300" t="str">
        <f t="shared" si="650"/>
        <v/>
      </c>
      <c r="AC908" s="300" t="str">
        <f t="shared" si="651"/>
        <v/>
      </c>
      <c r="AD908" s="300" t="str">
        <f t="shared" si="652"/>
        <v/>
      </c>
      <c r="AE908" s="192" t="str">
        <f t="shared" si="653"/>
        <v/>
      </c>
      <c r="AF908" s="192" t="str">
        <f t="shared" si="654"/>
        <v/>
      </c>
      <c r="AG908" s="192"/>
      <c r="AJ908" s="300" t="str">
        <f t="shared" si="655"/>
        <v/>
      </c>
      <c r="AK908" s="300" t="str">
        <f t="shared" si="656"/>
        <v/>
      </c>
      <c r="AL908" s="300" t="str">
        <f t="shared" si="657"/>
        <v/>
      </c>
      <c r="AM908" s="300" t="str">
        <f t="shared" si="658"/>
        <v/>
      </c>
      <c r="AN908" s="300" t="str">
        <f t="shared" si="659"/>
        <v/>
      </c>
      <c r="AO908" s="300" t="str">
        <f t="shared" si="660"/>
        <v/>
      </c>
      <c r="AP908" s="300" t="str">
        <f t="shared" si="661"/>
        <v/>
      </c>
      <c r="AQ908" s="300" t="str">
        <f t="shared" si="662"/>
        <v/>
      </c>
      <c r="AR908" s="306" t="str">
        <f t="shared" si="663"/>
        <v/>
      </c>
      <c r="AS908" s="300" t="str">
        <f t="shared" si="664"/>
        <v/>
      </c>
      <c r="AT908" s="300" t="str">
        <f t="shared" si="665"/>
        <v/>
      </c>
      <c r="AU908" s="192" t="str">
        <f t="shared" si="666"/>
        <v>рбс</v>
      </c>
      <c r="AV908" s="192" t="str">
        <f t="shared" si="667"/>
        <v>рбс91101424общпро</v>
      </c>
      <c r="AW908" s="191">
        <f t="shared" si="668"/>
        <v>2000</v>
      </c>
      <c r="AX908" s="191">
        <f t="shared" si="669"/>
        <v>0</v>
      </c>
      <c r="AY908" s="191">
        <f t="shared" si="670"/>
        <v>2000</v>
      </c>
      <c r="AZ908" s="191">
        <f t="shared" si="671"/>
        <v>0</v>
      </c>
      <c r="BA908" s="193">
        <f t="shared" si="672"/>
        <v>1</v>
      </c>
      <c r="BB908" s="193">
        <f t="shared" si="673"/>
        <v>1</v>
      </c>
      <c r="BC908" s="193">
        <f t="shared" si="674"/>
        <v>1</v>
      </c>
      <c r="BD908" s="191">
        <f t="shared" si="681"/>
        <v>2000</v>
      </c>
      <c r="BE908" s="191">
        <f t="shared" si="675"/>
        <v>0</v>
      </c>
      <c r="BF908" s="210">
        <f t="shared" si="676"/>
        <v>2000</v>
      </c>
      <c r="BG908" s="211">
        <f t="shared" si="677"/>
        <v>2000</v>
      </c>
      <c r="BH908" s="289"/>
      <c r="BI908" s="289"/>
      <c r="BJ908" s="228"/>
      <c r="BK908" s="228"/>
      <c r="BL908" s="233" t="str">
        <f t="shared" si="678"/>
        <v>01</v>
      </c>
    </row>
    <row r="909" spans="1:64" ht="12" hidden="1" customHeight="1">
      <c r="A909" s="333" t="s">
        <v>694</v>
      </c>
      <c r="B909" s="381" t="s">
        <v>440</v>
      </c>
      <c r="C909" s="333" t="s">
        <v>666</v>
      </c>
      <c r="D909" s="381" t="s">
        <v>399</v>
      </c>
      <c r="E909" s="381" t="s">
        <v>883</v>
      </c>
      <c r="F909" s="381" t="s">
        <v>602</v>
      </c>
      <c r="G909" s="381" t="s">
        <v>385</v>
      </c>
      <c r="H909" s="100" t="s">
        <v>653</v>
      </c>
      <c r="I909" s="381" t="s">
        <v>339</v>
      </c>
      <c r="J909" s="382">
        <v>3955</v>
      </c>
      <c r="K909" s="382">
        <v>0</v>
      </c>
      <c r="L909" s="191" t="str">
        <f t="shared" si="637"/>
        <v>911014240113802007514012121110</v>
      </c>
      <c r="M909" s="192">
        <f t="array" ref="M909">IF(COUNT(SEARCH(Удалить_Роспись_КВСР,$B909)*SEARCH(Удалить_Роспись_ПБС,$C909)*SEARCH(Удалить_Роспись_КФСР, $D909)*SEARCH(Удалить_Роспись_КЦСР,$E909)*SEARCH(Удалить_Роспись_КВР,$F909)*SEARCH(Удалить_Роспись_ЭК,$H909)*SEARCH(Удалить_Роспись_КР,$I909))&gt;0,0,1)</f>
        <v>0</v>
      </c>
      <c r="N909" s="192">
        <v>0</v>
      </c>
      <c r="O909" s="192" t="str">
        <f t="shared" si="638"/>
        <v/>
      </c>
      <c r="P909" s="192" t="str">
        <f t="shared" si="679"/>
        <v/>
      </c>
      <c r="Q909" s="300" t="str">
        <f t="shared" si="639"/>
        <v/>
      </c>
      <c r="R909" s="300" t="str">
        <f t="shared" si="640"/>
        <v/>
      </c>
      <c r="S909" s="300" t="str">
        <f t="shared" si="641"/>
        <v/>
      </c>
      <c r="T909" s="192" t="str">
        <f t="shared" si="642"/>
        <v/>
      </c>
      <c r="U909" s="303" t="str">
        <f t="shared" si="643"/>
        <v/>
      </c>
      <c r="V909" s="300" t="str">
        <f t="shared" si="644"/>
        <v/>
      </c>
      <c r="W909" s="192" t="str">
        <f t="shared" si="645"/>
        <v/>
      </c>
      <c r="X909" s="303" t="str">
        <f t="shared" si="646"/>
        <v/>
      </c>
      <c r="Y909" s="300" t="str">
        <f t="shared" si="647"/>
        <v/>
      </c>
      <c r="Z909" s="300" t="str">
        <f t="shared" si="648"/>
        <v/>
      </c>
      <c r="AA909" s="303" t="str">
        <f t="shared" si="649"/>
        <v/>
      </c>
      <c r="AB909" s="300" t="str">
        <f t="shared" si="650"/>
        <v/>
      </c>
      <c r="AC909" s="300" t="str">
        <f t="shared" si="651"/>
        <v/>
      </c>
      <c r="AD909" s="300" t="str">
        <f t="shared" si="652"/>
        <v/>
      </c>
      <c r="AE909" s="192" t="str">
        <f t="shared" si="653"/>
        <v/>
      </c>
      <c r="AF909" s="192" t="str">
        <f t="shared" si="654"/>
        <v/>
      </c>
      <c r="AG909" s="192"/>
      <c r="AJ909" s="300" t="str">
        <f t="shared" si="655"/>
        <v/>
      </c>
      <c r="AK909" s="300" t="str">
        <f t="shared" si="656"/>
        <v/>
      </c>
      <c r="AL909" s="300" t="str">
        <f t="shared" si="657"/>
        <v/>
      </c>
      <c r="AM909" s="300" t="str">
        <f t="shared" si="658"/>
        <v/>
      </c>
      <c r="AN909" s="300" t="str">
        <f t="shared" si="659"/>
        <v/>
      </c>
      <c r="AO909" s="300" t="str">
        <f t="shared" si="660"/>
        <v/>
      </c>
      <c r="AP909" s="300" t="str">
        <f t="shared" si="661"/>
        <v/>
      </c>
      <c r="AQ909" s="300" t="str">
        <f t="shared" si="662"/>
        <v/>
      </c>
      <c r="AR909" s="306" t="str">
        <f t="shared" si="663"/>
        <v/>
      </c>
      <c r="AS909" s="300" t="str">
        <f t="shared" si="664"/>
        <v/>
      </c>
      <c r="AT909" s="300" t="str">
        <f t="shared" si="665"/>
        <v/>
      </c>
      <c r="AU909" s="192" t="str">
        <f t="shared" si="666"/>
        <v>рбс</v>
      </c>
      <c r="AV909" s="192" t="str">
        <f t="shared" si="667"/>
        <v>рбс91101424общопл</v>
      </c>
      <c r="AW909" s="191">
        <f t="shared" si="668"/>
        <v>0</v>
      </c>
      <c r="AX909" s="191">
        <f t="shared" si="669"/>
        <v>0</v>
      </c>
      <c r="AY909" s="191">
        <f t="shared" si="670"/>
        <v>0</v>
      </c>
      <c r="AZ909" s="191">
        <f t="shared" si="671"/>
        <v>0</v>
      </c>
      <c r="BA909" s="193">
        <f t="shared" si="672"/>
        <v>1</v>
      </c>
      <c r="BB909" s="193">
        <f t="shared" si="673"/>
        <v>1</v>
      </c>
      <c r="BC909" s="193">
        <f t="shared" si="674"/>
        <v>1</v>
      </c>
      <c r="BD909" s="191">
        <f t="shared" si="681"/>
        <v>0</v>
      </c>
      <c r="BE909" s="191">
        <f t="shared" si="675"/>
        <v>0</v>
      </c>
      <c r="BF909" s="210">
        <f t="shared" si="676"/>
        <v>0</v>
      </c>
      <c r="BG909" s="211">
        <f t="shared" si="677"/>
        <v>0</v>
      </c>
      <c r="BH909" s="289"/>
      <c r="BI909" s="289"/>
      <c r="BJ909" s="228"/>
      <c r="BK909" s="228"/>
      <c r="BL909" s="233" t="str">
        <f t="shared" si="678"/>
        <v>01</v>
      </c>
    </row>
    <row r="910" spans="1:64" ht="12" hidden="1" customHeight="1">
      <c r="A910" s="333" t="s">
        <v>694</v>
      </c>
      <c r="B910" s="381" t="s">
        <v>440</v>
      </c>
      <c r="C910" s="333" t="s">
        <v>666</v>
      </c>
      <c r="D910" s="381" t="s">
        <v>399</v>
      </c>
      <c r="E910" s="381" t="s">
        <v>883</v>
      </c>
      <c r="F910" s="381" t="s">
        <v>873</v>
      </c>
      <c r="G910" s="381" t="s">
        <v>387</v>
      </c>
      <c r="H910" s="100" t="s">
        <v>653</v>
      </c>
      <c r="I910" s="381" t="s">
        <v>339</v>
      </c>
      <c r="J910" s="382">
        <v>1198</v>
      </c>
      <c r="K910" s="382">
        <v>0</v>
      </c>
      <c r="L910" s="191" t="str">
        <f t="shared" ref="L910:L973" si="682">CONCATENATE(B910,C910,D910,E910,F910,G910,I910)</f>
        <v>911014240113802007514012921310</v>
      </c>
      <c r="M910" s="192">
        <f t="array" ref="M910">IF(COUNT(SEARCH(Удалить_Роспись_КВСР,$B910)*SEARCH(Удалить_Роспись_ПБС,$C910)*SEARCH(Удалить_Роспись_КФСР, $D910)*SEARCH(Удалить_Роспись_КЦСР,$E910)*SEARCH(Удалить_Роспись_КВР,$F910)*SEARCH(Удалить_Роспись_ЭК,$H910)*SEARCH(Удалить_Роспись_КР,$I910))&gt;0,0,1)</f>
        <v>0</v>
      </c>
      <c r="N910" s="192">
        <v>0</v>
      </c>
      <c r="O910" s="192" t="str">
        <f t="shared" ref="O910:O973" si="683">IF(OR($E910="263П001",$E910="092П000"),"атп","")</f>
        <v/>
      </c>
      <c r="P910" s="192" t="str">
        <f t="shared" si="679"/>
        <v/>
      </c>
      <c r="Q910" s="300" t="str">
        <f t="shared" ref="Q910:Q973" si="684">IF(OR($E910="282Д002",$E910="909Д000"),"инв","")</f>
        <v/>
      </c>
      <c r="R910" s="300" t="str">
        <f t="shared" ref="R910:R973" si="685">IF(OR($E910="2928006",$E910="4118004",$E910="909Ж000"),"зем","")</f>
        <v/>
      </c>
      <c r="S910" s="300" t="str">
        <f t="shared" ref="S910:S973" si="686">IF($D910="1001","пен","")</f>
        <v/>
      </c>
      <c r="T910" s="192" t="str">
        <f t="shared" ref="T910:T973" si="687">IF($E910="9018000","рез","")</f>
        <v/>
      </c>
      <c r="U910" s="303" t="str">
        <f t="shared" ref="U910:U973" si="688">IF(LEFT($E910,3)="795","рцп","")</f>
        <v/>
      </c>
      <c r="V910" s="300" t="str">
        <f t="shared" ref="V910:V973" si="689">IF(AND($B910="830",OR($E910="1038212",$E910="0358000",E910="0348223",E910="1018001",E910="1018210",E910="1038000",E910="0318202",E910="0368203",E910="0538001")),"мер","")</f>
        <v/>
      </c>
      <c r="W910" s="192" t="str">
        <f t="shared" ref="W910:W973" si="690">IF(AND($B910="806",$D910="0503"),"бла","")</f>
        <v/>
      </c>
      <c r="X910" s="303" t="str">
        <f t="shared" ref="X910:X973" si="691">IF(AND($B910="806",$E910="5058606"),"жил","")</f>
        <v/>
      </c>
      <c r="Y910" s="300" t="str">
        <f t="shared" ref="Y910:Y973" si="692">IF($D910="0107","выб","")</f>
        <v/>
      </c>
      <c r="Z910" s="300" t="str">
        <f t="shared" ref="Z910:Z973" si="693">IF($G910="251","меж","")</f>
        <v/>
      </c>
      <c r="AA910" s="303" t="str">
        <f t="shared" ref="AA910:AA973" si="694">IF($B910="800","кцп","")</f>
        <v/>
      </c>
      <c r="AB910" s="300" t="str">
        <f t="shared" ref="AB910:AB973" si="695">IF($F910="611","смз","")</f>
        <v/>
      </c>
      <c r="AC910" s="300" t="str">
        <f t="shared" ref="AC910:AC973" si="696">IF($D910="1301","дол","")</f>
        <v/>
      </c>
      <c r="AD910" s="300" t="str">
        <f t="shared" ref="AD910:AD973" si="697">IF($F910="612","сиц","")</f>
        <v/>
      </c>
      <c r="AE910" s="192" t="str">
        <f t="shared" ref="AE910:AE973" si="698">IF(AND($B910="890",$E910="9098000",F910="870"),"рсф","")</f>
        <v/>
      </c>
      <c r="AF910" s="192" t="str">
        <f t="shared" ref="AF910:AF973" si="699">IF(AND($F910="330",B910="806"),"поч","")</f>
        <v/>
      </c>
      <c r="AG910" s="192"/>
      <c r="AJ910" s="300" t="str">
        <f t="shared" ref="AJ910:AJ973" si="700">IF(AND(D910="0503",G910="223",OR(E910="2118002",E910="2218002",E910="2338004",E910="2718002",E910="2928002",E910="3018002",E910="3118002",E910="3218002",E910="3418002",E910="3658002",E910="3718002",E910="3818002",E910="3948001",E910="4118002",E910="4218002",E910="4218001",E910="4318002",E910="4418002",E910="4618002")),"осв","")</f>
        <v/>
      </c>
      <c r="AK910" s="300" t="str">
        <f t="shared" ref="AK910:AK973" si="701">IF($D910="0107","выб","")</f>
        <v/>
      </c>
      <c r="AL910" s="300" t="str">
        <f t="shared" ref="AL910:AL973" si="702">IF(OR($D910="0409",$D910="0503"),"бла","")</f>
        <v/>
      </c>
      <c r="AM910" s="300" t="str">
        <f t="shared" ref="AM910:AM973" si="703">IF($G910="251","меж","")</f>
        <v/>
      </c>
      <c r="AN910" s="300" t="str">
        <f t="shared" ref="AN910:AN973" si="704">IF($D910="0501","жил","")</f>
        <v/>
      </c>
      <c r="AO910" s="300" t="str">
        <f t="shared" ref="AO910:AO973" si="705">IF($D910="1101","физ","")</f>
        <v/>
      </c>
      <c r="AP910" s="300" t="str">
        <f t="shared" ref="AP910:AP973" si="706">IF($D910="0408","тра","")</f>
        <v/>
      </c>
      <c r="AQ910" s="300" t="str">
        <f t="shared" ref="AQ910:AQ973" si="707">IF($D910="1001","пен","")</f>
        <v/>
      </c>
      <c r="AR910" s="306" t="str">
        <f t="shared" ref="AR910:AR973" si="708">IF(LEFT($E910,3)="795","рцп","")</f>
        <v/>
      </c>
      <c r="AS910" s="300" t="str">
        <f t="shared" ref="AS910:AS973" si="709">IF($F910="611","смз","")</f>
        <v/>
      </c>
      <c r="AT910" s="300" t="str">
        <f t="shared" ref="AT910:AT973" si="710">IF($F910="612","сиц","")</f>
        <v/>
      </c>
      <c r="AU910" s="192" t="str">
        <f t="shared" ref="AU910:AU973" si="711">IF(LEFT(B910,1)="9",LEFT(CONCATENATE(AJ910,AK910,AL910,AM910,AN910,AP910,AQ910,AR910,AS910,AT910,AO910,"рбс"),3),LEFT(CONCATENATE(O910,P910,Q910,R910,S910,T910,U910,V910,W910,X910,Y910,Z910,AA910,AB910,AC910,AD910,AE910,AF910,"рбс"),3))</f>
        <v>рбс</v>
      </c>
      <c r="AV910" s="192" t="str">
        <f t="shared" ref="AV910:AV973" si="712">CONCATENATE(AU910,B910,IF(C910="ЦП270","ЦП273",IF(AND(C910="ЦС300",LEFT(E910,3)="440"),"ЦС306",IF(AND(C910="ЦУ340",LEFT(E910,3)="440"),"ЦУ347",C910))),IF(ISNA(VLOOKUP(F910,спр_Платные,1,FALSE)),"общ","пла"),VLOOKUP(G910,спр_Индексации_ЭКР,3,FALSE))</f>
        <v>рбс91101424общопл</v>
      </c>
      <c r="AW910" s="191">
        <f t="shared" ref="AW910:AW973" si="713">J910*$M910</f>
        <v>0</v>
      </c>
      <c r="AX910" s="191">
        <f t="shared" ref="AX910:AX973" si="714">K910*$M910</f>
        <v>0</v>
      </c>
      <c r="AY910" s="191">
        <f t="shared" ref="AY910:AY973" si="715">J910*$N910</f>
        <v>0</v>
      </c>
      <c r="AZ910" s="191">
        <f t="shared" ref="AZ910:AZ973" si="716">K910*$N910</f>
        <v>0</v>
      </c>
      <c r="BA910" s="193">
        <f t="shared" ref="BA910:BA973" si="717">VLOOKUP(G910,спр_Индексации_ЭКР,2,FALSE)</f>
        <v>1</v>
      </c>
      <c r="BB910" s="193">
        <f t="shared" ref="BB910:BB973" si="718">VLOOKUP(G910,спр_Индексации_ЭКР,4,FALSE)</f>
        <v>1</v>
      </c>
      <c r="BC910" s="193">
        <f t="shared" ref="BC910:BC973" si="719">VLOOKUP(G910,спр_Индексации_ЭКР,5,FALSE)</f>
        <v>1</v>
      </c>
      <c r="BD910" s="191">
        <f t="shared" si="681"/>
        <v>0</v>
      </c>
      <c r="BE910" s="191">
        <f t="shared" ref="BE910:BE973" si="720">AZ910*$BA910</f>
        <v>0</v>
      </c>
      <c r="BF910" s="210">
        <f t="shared" ref="BF910:BF973" si="721">BD910*BB910</f>
        <v>0</v>
      </c>
      <c r="BG910" s="211">
        <f t="shared" ref="BG910:BG973" si="722">BF910*BC910</f>
        <v>0</v>
      </c>
      <c r="BH910" s="289"/>
      <c r="BI910" s="289"/>
      <c r="BJ910" s="228"/>
      <c r="BK910" s="228"/>
      <c r="BL910" s="233" t="str">
        <f t="shared" ref="BL910:BL973" si="723">IF(LEFT(B910,1)="9",LEFT(D910,2),"")</f>
        <v>01</v>
      </c>
    </row>
    <row r="911" spans="1:64" ht="12" hidden="1" customHeight="1">
      <c r="A911" s="333" t="s">
        <v>694</v>
      </c>
      <c r="B911" s="381" t="s">
        <v>440</v>
      </c>
      <c r="C911" s="333" t="s">
        <v>666</v>
      </c>
      <c r="D911" s="381" t="s">
        <v>399</v>
      </c>
      <c r="E911" s="381" t="s">
        <v>883</v>
      </c>
      <c r="F911" s="381" t="s">
        <v>586</v>
      </c>
      <c r="G911" s="381" t="s">
        <v>397</v>
      </c>
      <c r="H911" s="100" t="s">
        <v>653</v>
      </c>
      <c r="I911" s="381" t="s">
        <v>339</v>
      </c>
      <c r="J911" s="382">
        <v>847</v>
      </c>
      <c r="K911" s="382">
        <v>0</v>
      </c>
      <c r="L911" s="191" t="str">
        <f t="shared" si="682"/>
        <v>911014240113802007514024434010</v>
      </c>
      <c r="M911" s="192">
        <f t="array" ref="M911">IF(COUNT(SEARCH(Удалить_Роспись_КВСР,$B911)*SEARCH(Удалить_Роспись_ПБС,$C911)*SEARCH(Удалить_Роспись_КФСР, $D911)*SEARCH(Удалить_Роспись_КЦСР,$E911)*SEARCH(Удалить_Роспись_КВР,$F911)*SEARCH(Удалить_Роспись_ЭК,$H911)*SEARCH(Удалить_Роспись_КР,$I911))&gt;0,0,1)</f>
        <v>0</v>
      </c>
      <c r="N911" s="192">
        <v>0</v>
      </c>
      <c r="O911" s="192" t="str">
        <f t="shared" si="683"/>
        <v/>
      </c>
      <c r="P911" s="192" t="str">
        <f t="shared" si="679"/>
        <v/>
      </c>
      <c r="Q911" s="300" t="str">
        <f t="shared" si="684"/>
        <v/>
      </c>
      <c r="R911" s="300" t="str">
        <f t="shared" si="685"/>
        <v/>
      </c>
      <c r="S911" s="300" t="str">
        <f t="shared" si="686"/>
        <v/>
      </c>
      <c r="T911" s="192" t="str">
        <f t="shared" si="687"/>
        <v/>
      </c>
      <c r="U911" s="303" t="str">
        <f t="shared" si="688"/>
        <v/>
      </c>
      <c r="V911" s="300" t="str">
        <f t="shared" si="689"/>
        <v/>
      </c>
      <c r="W911" s="192" t="str">
        <f t="shared" si="690"/>
        <v/>
      </c>
      <c r="X911" s="303" t="str">
        <f t="shared" si="691"/>
        <v/>
      </c>
      <c r="Y911" s="300" t="str">
        <f t="shared" si="692"/>
        <v/>
      </c>
      <c r="Z911" s="300" t="str">
        <f t="shared" si="693"/>
        <v/>
      </c>
      <c r="AA911" s="303" t="str">
        <f t="shared" si="694"/>
        <v/>
      </c>
      <c r="AB911" s="300" t="str">
        <f t="shared" si="695"/>
        <v/>
      </c>
      <c r="AC911" s="300" t="str">
        <f t="shared" si="696"/>
        <v/>
      </c>
      <c r="AD911" s="300" t="str">
        <f t="shared" si="697"/>
        <v/>
      </c>
      <c r="AE911" s="192" t="str">
        <f t="shared" si="698"/>
        <v/>
      </c>
      <c r="AF911" s="192" t="str">
        <f t="shared" si="699"/>
        <v/>
      </c>
      <c r="AG911" s="192"/>
      <c r="AJ911" s="300" t="str">
        <f t="shared" si="700"/>
        <v/>
      </c>
      <c r="AK911" s="300" t="str">
        <f t="shared" si="701"/>
        <v/>
      </c>
      <c r="AL911" s="300" t="str">
        <f t="shared" si="702"/>
        <v/>
      </c>
      <c r="AM911" s="300" t="str">
        <f t="shared" si="703"/>
        <v/>
      </c>
      <c r="AN911" s="300" t="str">
        <f t="shared" si="704"/>
        <v/>
      </c>
      <c r="AO911" s="300" t="str">
        <f t="shared" si="705"/>
        <v/>
      </c>
      <c r="AP911" s="300" t="str">
        <f t="shared" si="706"/>
        <v/>
      </c>
      <c r="AQ911" s="300" t="str">
        <f t="shared" si="707"/>
        <v/>
      </c>
      <c r="AR911" s="306" t="str">
        <f t="shared" si="708"/>
        <v/>
      </c>
      <c r="AS911" s="300" t="str">
        <f t="shared" si="709"/>
        <v/>
      </c>
      <c r="AT911" s="300" t="str">
        <f t="shared" si="710"/>
        <v/>
      </c>
      <c r="AU911" s="192" t="str">
        <f t="shared" si="711"/>
        <v>рбс</v>
      </c>
      <c r="AV911" s="192" t="str">
        <f t="shared" si="712"/>
        <v>рбс91101424общпро</v>
      </c>
      <c r="AW911" s="191">
        <f t="shared" si="713"/>
        <v>0</v>
      </c>
      <c r="AX911" s="191">
        <f t="shared" si="714"/>
        <v>0</v>
      </c>
      <c r="AY911" s="191">
        <f t="shared" si="715"/>
        <v>0</v>
      </c>
      <c r="AZ911" s="191">
        <f t="shared" si="716"/>
        <v>0</v>
      </c>
      <c r="BA911" s="193">
        <f t="shared" si="717"/>
        <v>1</v>
      </c>
      <c r="BB911" s="193">
        <f t="shared" si="718"/>
        <v>1</v>
      </c>
      <c r="BC911" s="193">
        <f t="shared" si="719"/>
        <v>1</v>
      </c>
      <c r="BD911" s="191">
        <f t="shared" si="681"/>
        <v>0</v>
      </c>
      <c r="BE911" s="191">
        <f t="shared" si="720"/>
        <v>0</v>
      </c>
      <c r="BF911" s="210">
        <f t="shared" si="721"/>
        <v>0</v>
      </c>
      <c r="BG911" s="211">
        <f t="shared" si="722"/>
        <v>0</v>
      </c>
      <c r="BH911" s="289"/>
      <c r="BI911" s="289"/>
      <c r="BJ911" s="228"/>
      <c r="BK911" s="228"/>
      <c r="BL911" s="233" t="str">
        <f t="shared" si="723"/>
        <v>01</v>
      </c>
    </row>
    <row r="912" spans="1:64" ht="12" hidden="1" customHeight="1">
      <c r="A912" s="333" t="s">
        <v>694</v>
      </c>
      <c r="B912" s="381" t="s">
        <v>440</v>
      </c>
      <c r="C912" s="333" t="s">
        <v>666</v>
      </c>
      <c r="D912" s="381" t="s">
        <v>400</v>
      </c>
      <c r="E912" s="381" t="s">
        <v>884</v>
      </c>
      <c r="F912" s="381" t="s">
        <v>585</v>
      </c>
      <c r="G912" s="381" t="s">
        <v>1583</v>
      </c>
      <c r="H912" s="100" t="s">
        <v>653</v>
      </c>
      <c r="I912" s="381" t="s">
        <v>340</v>
      </c>
      <c r="J912" s="382">
        <v>9000</v>
      </c>
      <c r="K912" s="382">
        <v>9000</v>
      </c>
      <c r="L912" s="191" t="str">
        <f t="shared" si="682"/>
        <v>911014240203802005118012200004</v>
      </c>
      <c r="M912" s="192">
        <f t="array" ref="M912">IF(COUNT(SEARCH(Удалить_Роспись_КВСР,$B912)*SEARCH(Удалить_Роспись_ПБС,$C912)*SEARCH(Удалить_Роспись_КФСР, $D912)*SEARCH(Удалить_Роспись_КЦСР,$E912)*SEARCH(Удалить_Роспись_КВР,$F912)*SEARCH(Удалить_Роспись_ЭК,$H912)*SEARCH(Удалить_Роспись_КР,$I912))&gt;0,0,1)</f>
        <v>0</v>
      </c>
      <c r="N912" s="192">
        <v>0</v>
      </c>
      <c r="O912" s="192" t="str">
        <f t="shared" si="683"/>
        <v/>
      </c>
      <c r="P912" s="192" t="str">
        <f t="shared" si="679"/>
        <v/>
      </c>
      <c r="Q912" s="300" t="str">
        <f t="shared" si="684"/>
        <v/>
      </c>
      <c r="R912" s="300" t="str">
        <f t="shared" si="685"/>
        <v/>
      </c>
      <c r="S912" s="300" t="str">
        <f t="shared" si="686"/>
        <v/>
      </c>
      <c r="T912" s="192" t="str">
        <f t="shared" si="687"/>
        <v/>
      </c>
      <c r="U912" s="303" t="str">
        <f t="shared" si="688"/>
        <v/>
      </c>
      <c r="V912" s="300" t="str">
        <f t="shared" si="689"/>
        <v/>
      </c>
      <c r="W912" s="192" t="str">
        <f t="shared" si="690"/>
        <v/>
      </c>
      <c r="X912" s="303" t="str">
        <f t="shared" si="691"/>
        <v/>
      </c>
      <c r="Y912" s="300" t="str">
        <f t="shared" si="692"/>
        <v/>
      </c>
      <c r="Z912" s="300" t="str">
        <f t="shared" si="693"/>
        <v/>
      </c>
      <c r="AA912" s="303" t="str">
        <f t="shared" si="694"/>
        <v/>
      </c>
      <c r="AB912" s="300" t="str">
        <f t="shared" si="695"/>
        <v/>
      </c>
      <c r="AC912" s="300" t="str">
        <f t="shared" si="696"/>
        <v/>
      </c>
      <c r="AD912" s="300" t="str">
        <f t="shared" si="697"/>
        <v/>
      </c>
      <c r="AE912" s="192" t="str">
        <f t="shared" si="698"/>
        <v/>
      </c>
      <c r="AF912" s="192" t="str">
        <f t="shared" si="699"/>
        <v/>
      </c>
      <c r="AG912" s="192"/>
      <c r="AJ912" s="300" t="str">
        <f t="shared" si="700"/>
        <v/>
      </c>
      <c r="AK912" s="300" t="str">
        <f t="shared" si="701"/>
        <v/>
      </c>
      <c r="AL912" s="300" t="str">
        <f t="shared" si="702"/>
        <v/>
      </c>
      <c r="AM912" s="300" t="str">
        <f t="shared" si="703"/>
        <v/>
      </c>
      <c r="AN912" s="300" t="str">
        <f t="shared" si="704"/>
        <v/>
      </c>
      <c r="AO912" s="300" t="str">
        <f t="shared" si="705"/>
        <v/>
      </c>
      <c r="AP912" s="300" t="str">
        <f t="shared" si="706"/>
        <v/>
      </c>
      <c r="AQ912" s="300" t="str">
        <f t="shared" si="707"/>
        <v/>
      </c>
      <c r="AR912" s="306" t="str">
        <f t="shared" si="708"/>
        <v/>
      </c>
      <c r="AS912" s="300" t="str">
        <f t="shared" si="709"/>
        <v/>
      </c>
      <c r="AT912" s="300" t="str">
        <f t="shared" si="710"/>
        <v/>
      </c>
      <c r="AU912" s="192" t="str">
        <f t="shared" si="711"/>
        <v>рбс</v>
      </c>
      <c r="AV912" s="192" t="e">
        <f t="shared" si="712"/>
        <v>#N/A</v>
      </c>
      <c r="AW912" s="191">
        <f t="shared" si="713"/>
        <v>0</v>
      </c>
      <c r="AX912" s="191">
        <f t="shared" si="714"/>
        <v>0</v>
      </c>
      <c r="AY912" s="191">
        <f t="shared" si="715"/>
        <v>0</v>
      </c>
      <c r="AZ912" s="191">
        <f t="shared" si="716"/>
        <v>0</v>
      </c>
      <c r="BA912" s="193" t="e">
        <f t="shared" si="717"/>
        <v>#N/A</v>
      </c>
      <c r="BB912" s="193" t="e">
        <f t="shared" si="718"/>
        <v>#N/A</v>
      </c>
      <c r="BC912" s="193" t="e">
        <f t="shared" si="719"/>
        <v>#N/A</v>
      </c>
      <c r="BD912" s="191">
        <f t="shared" si="681"/>
        <v>0</v>
      </c>
      <c r="BE912" s="191" t="e">
        <f t="shared" si="720"/>
        <v>#N/A</v>
      </c>
      <c r="BF912" s="210" t="e">
        <f t="shared" si="721"/>
        <v>#N/A</v>
      </c>
      <c r="BG912" s="211" t="e">
        <f t="shared" si="722"/>
        <v>#N/A</v>
      </c>
      <c r="BH912" s="289"/>
      <c r="BI912" s="289"/>
      <c r="BJ912" s="228"/>
      <c r="BK912" s="228"/>
      <c r="BL912" s="233" t="str">
        <f t="shared" si="723"/>
        <v>02</v>
      </c>
    </row>
    <row r="913" spans="1:64" ht="12" hidden="1" customHeight="1">
      <c r="A913" s="333" t="s">
        <v>694</v>
      </c>
      <c r="B913" s="381" t="s">
        <v>440</v>
      </c>
      <c r="C913" s="333" t="s">
        <v>666</v>
      </c>
      <c r="D913" s="381" t="s">
        <v>400</v>
      </c>
      <c r="E913" s="381" t="s">
        <v>884</v>
      </c>
      <c r="F913" s="381" t="s">
        <v>586</v>
      </c>
      <c r="G913" s="381" t="s">
        <v>1583</v>
      </c>
      <c r="H913" s="100" t="s">
        <v>653</v>
      </c>
      <c r="I913" s="381" t="s">
        <v>340</v>
      </c>
      <c r="J913" s="382">
        <v>55750</v>
      </c>
      <c r="K913" s="382">
        <v>12376</v>
      </c>
      <c r="L913" s="191" t="str">
        <f t="shared" si="682"/>
        <v>911014240203802005118024400004</v>
      </c>
      <c r="M913" s="192">
        <f t="array" ref="M913">IF(COUNT(SEARCH(Удалить_Роспись_КВСР,$B913)*SEARCH(Удалить_Роспись_ПБС,$C913)*SEARCH(Удалить_Роспись_КФСР, $D913)*SEARCH(Удалить_Роспись_КЦСР,$E913)*SEARCH(Удалить_Роспись_КВР,$F913)*SEARCH(Удалить_Роспись_ЭК,$H913)*SEARCH(Удалить_Роспись_КР,$I913))&gt;0,0,1)</f>
        <v>0</v>
      </c>
      <c r="N913" s="192">
        <v>0</v>
      </c>
      <c r="O913" s="192" t="str">
        <f t="shared" si="683"/>
        <v/>
      </c>
      <c r="P913" s="192" t="str">
        <f t="shared" si="679"/>
        <v/>
      </c>
      <c r="Q913" s="300" t="str">
        <f t="shared" si="684"/>
        <v/>
      </c>
      <c r="R913" s="300" t="str">
        <f t="shared" si="685"/>
        <v/>
      </c>
      <c r="S913" s="300" t="str">
        <f t="shared" si="686"/>
        <v/>
      </c>
      <c r="T913" s="192" t="str">
        <f t="shared" si="687"/>
        <v/>
      </c>
      <c r="U913" s="303" t="str">
        <f t="shared" si="688"/>
        <v/>
      </c>
      <c r="V913" s="300" t="str">
        <f t="shared" si="689"/>
        <v/>
      </c>
      <c r="W913" s="192" t="str">
        <f t="shared" si="690"/>
        <v/>
      </c>
      <c r="X913" s="303" t="str">
        <f t="shared" si="691"/>
        <v/>
      </c>
      <c r="Y913" s="300" t="str">
        <f t="shared" si="692"/>
        <v/>
      </c>
      <c r="Z913" s="300" t="str">
        <f t="shared" si="693"/>
        <v/>
      </c>
      <c r="AA913" s="303" t="str">
        <f t="shared" si="694"/>
        <v/>
      </c>
      <c r="AB913" s="300" t="str">
        <f t="shared" si="695"/>
        <v/>
      </c>
      <c r="AC913" s="300" t="str">
        <f t="shared" si="696"/>
        <v/>
      </c>
      <c r="AD913" s="300" t="str">
        <f t="shared" si="697"/>
        <v/>
      </c>
      <c r="AE913" s="192" t="str">
        <f t="shared" si="698"/>
        <v/>
      </c>
      <c r="AF913" s="192" t="str">
        <f t="shared" si="699"/>
        <v/>
      </c>
      <c r="AG913" s="192"/>
      <c r="AJ913" s="300" t="str">
        <f t="shared" si="700"/>
        <v/>
      </c>
      <c r="AK913" s="300" t="str">
        <f t="shared" si="701"/>
        <v/>
      </c>
      <c r="AL913" s="300" t="str">
        <f t="shared" si="702"/>
        <v/>
      </c>
      <c r="AM913" s="300" t="str">
        <f t="shared" si="703"/>
        <v/>
      </c>
      <c r="AN913" s="300" t="str">
        <f t="shared" si="704"/>
        <v/>
      </c>
      <c r="AO913" s="300" t="str">
        <f t="shared" si="705"/>
        <v/>
      </c>
      <c r="AP913" s="300" t="str">
        <f t="shared" si="706"/>
        <v/>
      </c>
      <c r="AQ913" s="300" t="str">
        <f t="shared" si="707"/>
        <v/>
      </c>
      <c r="AR913" s="306" t="str">
        <f t="shared" si="708"/>
        <v/>
      </c>
      <c r="AS913" s="300" t="str">
        <f t="shared" si="709"/>
        <v/>
      </c>
      <c r="AT913" s="300" t="str">
        <f t="shared" si="710"/>
        <v/>
      </c>
      <c r="AU913" s="192" t="str">
        <f t="shared" si="711"/>
        <v>рбс</v>
      </c>
      <c r="AV913" s="192" t="e">
        <f t="shared" si="712"/>
        <v>#N/A</v>
      </c>
      <c r="AW913" s="191">
        <f t="shared" si="713"/>
        <v>0</v>
      </c>
      <c r="AX913" s="191">
        <f t="shared" si="714"/>
        <v>0</v>
      </c>
      <c r="AY913" s="191">
        <f t="shared" si="715"/>
        <v>0</v>
      </c>
      <c r="AZ913" s="191">
        <f t="shared" si="716"/>
        <v>0</v>
      </c>
      <c r="BA913" s="193" t="e">
        <f t="shared" si="717"/>
        <v>#N/A</v>
      </c>
      <c r="BB913" s="193" t="e">
        <f t="shared" si="718"/>
        <v>#N/A</v>
      </c>
      <c r="BC913" s="193" t="e">
        <f t="shared" si="719"/>
        <v>#N/A</v>
      </c>
      <c r="BD913" s="191">
        <f t="shared" si="681"/>
        <v>0</v>
      </c>
      <c r="BE913" s="191" t="e">
        <f t="shared" si="720"/>
        <v>#N/A</v>
      </c>
      <c r="BF913" s="210" t="e">
        <f t="shared" si="721"/>
        <v>#N/A</v>
      </c>
      <c r="BG913" s="211" t="e">
        <f t="shared" si="722"/>
        <v>#N/A</v>
      </c>
      <c r="BH913" s="289"/>
      <c r="BI913" s="289"/>
      <c r="BJ913" s="228"/>
      <c r="BK913" s="228"/>
      <c r="BL913" s="233" t="str">
        <f t="shared" si="723"/>
        <v>02</v>
      </c>
    </row>
    <row r="914" spans="1:64" ht="12" hidden="1" customHeight="1">
      <c r="A914" s="333" t="s">
        <v>694</v>
      </c>
      <c r="B914" s="381" t="s">
        <v>440</v>
      </c>
      <c r="C914" s="333" t="s">
        <v>666</v>
      </c>
      <c r="D914" s="381" t="s">
        <v>400</v>
      </c>
      <c r="E914" s="381" t="s">
        <v>907</v>
      </c>
      <c r="F914" s="381" t="s">
        <v>602</v>
      </c>
      <c r="G914" s="381" t="s">
        <v>1583</v>
      </c>
      <c r="H914" s="100" t="s">
        <v>653</v>
      </c>
      <c r="I914" s="381" t="s">
        <v>340</v>
      </c>
      <c r="J914" s="382">
        <v>199770</v>
      </c>
      <c r="K914" s="382">
        <v>108438.71</v>
      </c>
      <c r="L914" s="191" t="str">
        <f t="shared" si="682"/>
        <v>911014240203806005118012100004</v>
      </c>
      <c r="M914" s="192">
        <f t="array" ref="M914">IF(COUNT(SEARCH(Удалить_Роспись_КВСР,$B914)*SEARCH(Удалить_Роспись_ПБС,$C914)*SEARCH(Удалить_Роспись_КФСР, $D914)*SEARCH(Удалить_Роспись_КЦСР,$E914)*SEARCH(Удалить_Роспись_КВР,$F914)*SEARCH(Удалить_Роспись_ЭК,$H914)*SEARCH(Удалить_Роспись_КР,$I914))&gt;0,0,1)</f>
        <v>0</v>
      </c>
      <c r="N914" s="192">
        <v>0</v>
      </c>
      <c r="O914" s="192" t="str">
        <f t="shared" si="683"/>
        <v/>
      </c>
      <c r="P914" s="192" t="str">
        <f t="shared" si="679"/>
        <v/>
      </c>
      <c r="Q914" s="300" t="str">
        <f t="shared" si="684"/>
        <v/>
      </c>
      <c r="R914" s="300" t="str">
        <f t="shared" si="685"/>
        <v/>
      </c>
      <c r="S914" s="300" t="str">
        <f t="shared" si="686"/>
        <v/>
      </c>
      <c r="T914" s="192" t="str">
        <f t="shared" si="687"/>
        <v/>
      </c>
      <c r="U914" s="303" t="str">
        <f t="shared" si="688"/>
        <v/>
      </c>
      <c r="V914" s="300" t="str">
        <f t="shared" si="689"/>
        <v/>
      </c>
      <c r="W914" s="192" t="str">
        <f t="shared" si="690"/>
        <v/>
      </c>
      <c r="X914" s="303" t="str">
        <f t="shared" si="691"/>
        <v/>
      </c>
      <c r="Y914" s="300" t="str">
        <f t="shared" si="692"/>
        <v/>
      </c>
      <c r="Z914" s="300" t="str">
        <f t="shared" si="693"/>
        <v/>
      </c>
      <c r="AA914" s="303" t="str">
        <f t="shared" si="694"/>
        <v/>
      </c>
      <c r="AB914" s="300" t="str">
        <f t="shared" si="695"/>
        <v/>
      </c>
      <c r="AC914" s="300" t="str">
        <f t="shared" si="696"/>
        <v/>
      </c>
      <c r="AD914" s="300" t="str">
        <f t="shared" si="697"/>
        <v/>
      </c>
      <c r="AE914" s="192" t="str">
        <f t="shared" si="698"/>
        <v/>
      </c>
      <c r="AF914" s="192" t="str">
        <f t="shared" si="699"/>
        <v/>
      </c>
      <c r="AG914" s="192"/>
      <c r="AJ914" s="300" t="str">
        <f t="shared" si="700"/>
        <v/>
      </c>
      <c r="AK914" s="300" t="str">
        <f t="shared" si="701"/>
        <v/>
      </c>
      <c r="AL914" s="300" t="str">
        <f t="shared" si="702"/>
        <v/>
      </c>
      <c r="AM914" s="300" t="str">
        <f t="shared" si="703"/>
        <v/>
      </c>
      <c r="AN914" s="300" t="str">
        <f t="shared" si="704"/>
        <v/>
      </c>
      <c r="AO914" s="300" t="str">
        <f t="shared" si="705"/>
        <v/>
      </c>
      <c r="AP914" s="300" t="str">
        <f t="shared" si="706"/>
        <v/>
      </c>
      <c r="AQ914" s="300" t="str">
        <f t="shared" si="707"/>
        <v/>
      </c>
      <c r="AR914" s="306" t="str">
        <f t="shared" si="708"/>
        <v/>
      </c>
      <c r="AS914" s="300" t="str">
        <f t="shared" si="709"/>
        <v/>
      </c>
      <c r="AT914" s="300" t="str">
        <f t="shared" si="710"/>
        <v/>
      </c>
      <c r="AU914" s="192" t="str">
        <f t="shared" si="711"/>
        <v>рбс</v>
      </c>
      <c r="AV914" s="192" t="e">
        <f t="shared" si="712"/>
        <v>#N/A</v>
      </c>
      <c r="AW914" s="191">
        <f t="shared" si="713"/>
        <v>0</v>
      </c>
      <c r="AX914" s="191">
        <f t="shared" si="714"/>
        <v>0</v>
      </c>
      <c r="AY914" s="191">
        <f t="shared" si="715"/>
        <v>0</v>
      </c>
      <c r="AZ914" s="191">
        <f t="shared" si="716"/>
        <v>0</v>
      </c>
      <c r="BA914" s="193" t="e">
        <f t="shared" si="717"/>
        <v>#N/A</v>
      </c>
      <c r="BB914" s="193" t="e">
        <f t="shared" si="718"/>
        <v>#N/A</v>
      </c>
      <c r="BC914" s="193" t="e">
        <f t="shared" si="719"/>
        <v>#N/A</v>
      </c>
      <c r="BD914" s="191">
        <f t="shared" si="681"/>
        <v>0</v>
      </c>
      <c r="BE914" s="191" t="e">
        <f t="shared" si="720"/>
        <v>#N/A</v>
      </c>
      <c r="BF914" s="210" t="e">
        <f t="shared" si="721"/>
        <v>#N/A</v>
      </c>
      <c r="BG914" s="211" t="e">
        <f t="shared" si="722"/>
        <v>#N/A</v>
      </c>
      <c r="BH914" s="289"/>
      <c r="BI914" s="289"/>
      <c r="BJ914" s="228"/>
      <c r="BK914" s="228"/>
      <c r="BL914" s="233" t="str">
        <f t="shared" si="723"/>
        <v>02</v>
      </c>
    </row>
    <row r="915" spans="1:64" ht="12" hidden="1" customHeight="1">
      <c r="A915" s="333" t="s">
        <v>694</v>
      </c>
      <c r="B915" s="381" t="s">
        <v>440</v>
      </c>
      <c r="C915" s="333" t="s">
        <v>666</v>
      </c>
      <c r="D915" s="381" t="s">
        <v>400</v>
      </c>
      <c r="E915" s="381" t="s">
        <v>907</v>
      </c>
      <c r="F915" s="381" t="s">
        <v>873</v>
      </c>
      <c r="G915" s="381" t="s">
        <v>1583</v>
      </c>
      <c r="H915" s="100" t="s">
        <v>653</v>
      </c>
      <c r="I915" s="381" t="s">
        <v>340</v>
      </c>
      <c r="J915" s="382">
        <v>60331</v>
      </c>
      <c r="K915" s="382">
        <v>35042.410000000003</v>
      </c>
      <c r="L915" s="191" t="str">
        <f t="shared" si="682"/>
        <v>911014240203806005118012900004</v>
      </c>
      <c r="M915" s="192">
        <f t="array" ref="M915">IF(COUNT(SEARCH(Удалить_Роспись_КВСР,$B915)*SEARCH(Удалить_Роспись_ПБС,$C915)*SEARCH(Удалить_Роспись_КФСР, $D915)*SEARCH(Удалить_Роспись_КЦСР,$E915)*SEARCH(Удалить_Роспись_КВР,$F915)*SEARCH(Удалить_Роспись_ЭК,$H915)*SEARCH(Удалить_Роспись_КР,$I915))&gt;0,0,1)</f>
        <v>0</v>
      </c>
      <c r="N915" s="192">
        <v>0</v>
      </c>
      <c r="O915" s="192" t="str">
        <f t="shared" si="683"/>
        <v/>
      </c>
      <c r="P915" s="192" t="str">
        <f t="shared" si="679"/>
        <v/>
      </c>
      <c r="Q915" s="300" t="str">
        <f t="shared" si="684"/>
        <v/>
      </c>
      <c r="R915" s="300" t="str">
        <f t="shared" si="685"/>
        <v/>
      </c>
      <c r="S915" s="300" t="str">
        <f t="shared" si="686"/>
        <v/>
      </c>
      <c r="T915" s="192" t="str">
        <f t="shared" si="687"/>
        <v/>
      </c>
      <c r="U915" s="303" t="str">
        <f t="shared" si="688"/>
        <v/>
      </c>
      <c r="V915" s="300" t="str">
        <f t="shared" si="689"/>
        <v/>
      </c>
      <c r="W915" s="192" t="str">
        <f t="shared" si="690"/>
        <v/>
      </c>
      <c r="X915" s="303" t="str">
        <f t="shared" si="691"/>
        <v/>
      </c>
      <c r="Y915" s="300" t="str">
        <f t="shared" si="692"/>
        <v/>
      </c>
      <c r="Z915" s="300" t="str">
        <f t="shared" si="693"/>
        <v/>
      </c>
      <c r="AA915" s="303" t="str">
        <f t="shared" si="694"/>
        <v/>
      </c>
      <c r="AB915" s="300" t="str">
        <f t="shared" si="695"/>
        <v/>
      </c>
      <c r="AC915" s="300" t="str">
        <f t="shared" si="696"/>
        <v/>
      </c>
      <c r="AD915" s="300" t="str">
        <f t="shared" si="697"/>
        <v/>
      </c>
      <c r="AE915" s="192" t="str">
        <f t="shared" si="698"/>
        <v/>
      </c>
      <c r="AF915" s="192" t="str">
        <f t="shared" si="699"/>
        <v/>
      </c>
      <c r="AG915" s="192"/>
      <c r="AJ915" s="300" t="str">
        <f t="shared" si="700"/>
        <v/>
      </c>
      <c r="AK915" s="300" t="str">
        <f t="shared" si="701"/>
        <v/>
      </c>
      <c r="AL915" s="300" t="str">
        <f t="shared" si="702"/>
        <v/>
      </c>
      <c r="AM915" s="300" t="str">
        <f t="shared" si="703"/>
        <v/>
      </c>
      <c r="AN915" s="300" t="str">
        <f t="shared" si="704"/>
        <v/>
      </c>
      <c r="AO915" s="300" t="str">
        <f t="shared" si="705"/>
        <v/>
      </c>
      <c r="AP915" s="300" t="str">
        <f t="shared" si="706"/>
        <v/>
      </c>
      <c r="AQ915" s="300" t="str">
        <f t="shared" si="707"/>
        <v/>
      </c>
      <c r="AR915" s="306" t="str">
        <f t="shared" si="708"/>
        <v/>
      </c>
      <c r="AS915" s="300" t="str">
        <f t="shared" si="709"/>
        <v/>
      </c>
      <c r="AT915" s="300" t="str">
        <f t="shared" si="710"/>
        <v/>
      </c>
      <c r="AU915" s="192" t="str">
        <f t="shared" si="711"/>
        <v>рбс</v>
      </c>
      <c r="AV915" s="192" t="e">
        <f t="shared" si="712"/>
        <v>#N/A</v>
      </c>
      <c r="AW915" s="191">
        <f t="shared" si="713"/>
        <v>0</v>
      </c>
      <c r="AX915" s="191">
        <f t="shared" si="714"/>
        <v>0</v>
      </c>
      <c r="AY915" s="191">
        <f t="shared" si="715"/>
        <v>0</v>
      </c>
      <c r="AZ915" s="191">
        <f t="shared" si="716"/>
        <v>0</v>
      </c>
      <c r="BA915" s="193" t="e">
        <f t="shared" si="717"/>
        <v>#N/A</v>
      </c>
      <c r="BB915" s="193" t="e">
        <f t="shared" si="718"/>
        <v>#N/A</v>
      </c>
      <c r="BC915" s="193" t="e">
        <f t="shared" si="719"/>
        <v>#N/A</v>
      </c>
      <c r="BD915" s="191">
        <f t="shared" si="681"/>
        <v>0</v>
      </c>
      <c r="BE915" s="191" t="e">
        <f t="shared" si="720"/>
        <v>#N/A</v>
      </c>
      <c r="BF915" s="210" t="e">
        <f t="shared" si="721"/>
        <v>#N/A</v>
      </c>
      <c r="BG915" s="211" t="e">
        <f t="shared" si="722"/>
        <v>#N/A</v>
      </c>
      <c r="BH915" s="289"/>
      <c r="BI915" s="289"/>
      <c r="BJ915" s="228"/>
      <c r="BK915" s="228"/>
      <c r="BL915" s="233" t="str">
        <f t="shared" si="723"/>
        <v>02</v>
      </c>
    </row>
    <row r="916" spans="1:64" ht="12" customHeight="1">
      <c r="A916" s="333" t="s">
        <v>694</v>
      </c>
      <c r="B916" s="381" t="s">
        <v>440</v>
      </c>
      <c r="C916" s="333" t="s">
        <v>666</v>
      </c>
      <c r="D916" s="381" t="s">
        <v>421</v>
      </c>
      <c r="E916" s="381" t="s">
        <v>1175</v>
      </c>
      <c r="F916" s="381" t="s">
        <v>586</v>
      </c>
      <c r="G916" s="381" t="s">
        <v>397</v>
      </c>
      <c r="H916" s="100" t="s">
        <v>653</v>
      </c>
      <c r="I916" s="381" t="s">
        <v>505</v>
      </c>
      <c r="J916" s="382">
        <v>5000</v>
      </c>
      <c r="K916" s="382">
        <v>0</v>
      </c>
      <c r="L916" s="191" t="str">
        <f t="shared" si="682"/>
        <v>911014240309382008002024434001</v>
      </c>
      <c r="M916" s="192">
        <f t="array" ref="M916">IF(COUNT(SEARCH(Удалить_Роспись_КВСР,$B916)*SEARCH(Удалить_Роспись_ПБС,$C916)*SEARCH(Удалить_Роспись_КФСР, $D916)*SEARCH(Удалить_Роспись_КЦСР,$E916)*SEARCH(Удалить_Роспись_КВР,$F916)*SEARCH(Удалить_Роспись_ЭК,$H916)*SEARCH(Удалить_Роспись_КР,$I916))&gt;0,0,1)</f>
        <v>1</v>
      </c>
      <c r="N916" s="192">
        <f>IF(COUNT(SEARCH(Удалить_Индекс_КВСР,$B916)*SEARCH(Удалить_Индекс_ПБС,$C916)*SEARCH(Удалить_Индекс_КФСР,$D916)*SEARCH(Удалить_Индекс_КЦСР,$E916)*SEARCH(Удалить_Индекс_КВР,$F916)*SEARCH(Удалить_Индекс_ЭК,$H916)*SEARCH(Удалить_Индекс_КР,$I916))&gt;0,0,1)</f>
        <v>1</v>
      </c>
      <c r="O916" s="192" t="str">
        <f t="shared" si="683"/>
        <v/>
      </c>
      <c r="P916" s="192" t="str">
        <f t="shared" ref="P916:P979" si="724">IF($E916="092Л000","воз","")</f>
        <v/>
      </c>
      <c r="Q916" s="300" t="str">
        <f t="shared" si="684"/>
        <v/>
      </c>
      <c r="R916" s="300" t="str">
        <f t="shared" si="685"/>
        <v/>
      </c>
      <c r="S916" s="300" t="str">
        <f t="shared" si="686"/>
        <v/>
      </c>
      <c r="T916" s="192" t="str">
        <f t="shared" si="687"/>
        <v/>
      </c>
      <c r="U916" s="303" t="str">
        <f t="shared" si="688"/>
        <v/>
      </c>
      <c r="V916" s="300" t="str">
        <f t="shared" si="689"/>
        <v/>
      </c>
      <c r="W916" s="192" t="str">
        <f t="shared" si="690"/>
        <v/>
      </c>
      <c r="X916" s="303" t="str">
        <f t="shared" si="691"/>
        <v/>
      </c>
      <c r="Y916" s="300" t="str">
        <f t="shared" si="692"/>
        <v/>
      </c>
      <c r="Z916" s="300" t="str">
        <f t="shared" si="693"/>
        <v/>
      </c>
      <c r="AA916" s="303" t="str">
        <f t="shared" si="694"/>
        <v/>
      </c>
      <c r="AB916" s="300" t="str">
        <f t="shared" si="695"/>
        <v/>
      </c>
      <c r="AC916" s="300" t="str">
        <f t="shared" si="696"/>
        <v/>
      </c>
      <c r="AD916" s="300" t="str">
        <f t="shared" si="697"/>
        <v/>
      </c>
      <c r="AE916" s="192" t="str">
        <f t="shared" si="698"/>
        <v/>
      </c>
      <c r="AF916" s="192" t="str">
        <f t="shared" si="699"/>
        <v/>
      </c>
      <c r="AG916" s="192"/>
      <c r="AJ916" s="300" t="str">
        <f t="shared" si="700"/>
        <v/>
      </c>
      <c r="AK916" s="300" t="str">
        <f t="shared" si="701"/>
        <v/>
      </c>
      <c r="AL916" s="300" t="str">
        <f t="shared" si="702"/>
        <v/>
      </c>
      <c r="AM916" s="300" t="str">
        <f t="shared" si="703"/>
        <v/>
      </c>
      <c r="AN916" s="300" t="str">
        <f t="shared" si="704"/>
        <v/>
      </c>
      <c r="AO916" s="300" t="str">
        <f t="shared" si="705"/>
        <v/>
      </c>
      <c r="AP916" s="300" t="str">
        <f t="shared" si="706"/>
        <v/>
      </c>
      <c r="AQ916" s="300" t="str">
        <f t="shared" si="707"/>
        <v/>
      </c>
      <c r="AR916" s="306" t="str">
        <f t="shared" si="708"/>
        <v/>
      </c>
      <c r="AS916" s="300" t="str">
        <f t="shared" si="709"/>
        <v/>
      </c>
      <c r="AT916" s="300" t="str">
        <f t="shared" si="710"/>
        <v/>
      </c>
      <c r="AU916" s="192" t="str">
        <f t="shared" si="711"/>
        <v>рбс</v>
      </c>
      <c r="AV916" s="192" t="str">
        <f t="shared" si="712"/>
        <v>рбс91101424общпро</v>
      </c>
      <c r="AW916" s="191">
        <f t="shared" si="713"/>
        <v>5000</v>
      </c>
      <c r="AX916" s="191">
        <f t="shared" si="714"/>
        <v>0</v>
      </c>
      <c r="AY916" s="191">
        <f t="shared" si="715"/>
        <v>5000</v>
      </c>
      <c r="AZ916" s="191">
        <f t="shared" si="716"/>
        <v>0</v>
      </c>
      <c r="BA916" s="193">
        <f t="shared" si="717"/>
        <v>1</v>
      </c>
      <c r="BB916" s="193">
        <f t="shared" si="718"/>
        <v>1</v>
      </c>
      <c r="BC916" s="193">
        <f t="shared" si="719"/>
        <v>1</v>
      </c>
      <c r="BD916" s="191">
        <f t="shared" si="681"/>
        <v>5000</v>
      </c>
      <c r="BE916" s="191">
        <f t="shared" si="720"/>
        <v>0</v>
      </c>
      <c r="BF916" s="210">
        <f t="shared" si="721"/>
        <v>5000</v>
      </c>
      <c r="BG916" s="211">
        <f t="shared" si="722"/>
        <v>5000</v>
      </c>
      <c r="BH916" s="289"/>
      <c r="BI916" s="289"/>
      <c r="BJ916" s="228"/>
      <c r="BK916" s="228"/>
      <c r="BL916" s="233" t="str">
        <f t="shared" si="723"/>
        <v>03</v>
      </c>
    </row>
    <row r="917" spans="1:64" ht="12" customHeight="1">
      <c r="A917" s="333" t="s">
        <v>694</v>
      </c>
      <c r="B917" s="381" t="s">
        <v>440</v>
      </c>
      <c r="C917" s="333" t="s">
        <v>666</v>
      </c>
      <c r="D917" s="381" t="s">
        <v>421</v>
      </c>
      <c r="E917" s="381" t="s">
        <v>1176</v>
      </c>
      <c r="F917" s="381" t="s">
        <v>586</v>
      </c>
      <c r="G917" s="381" t="s">
        <v>389</v>
      </c>
      <c r="H917" s="100" t="s">
        <v>653</v>
      </c>
      <c r="I917" s="381" t="s">
        <v>505</v>
      </c>
      <c r="J917" s="382">
        <v>17242.61</v>
      </c>
      <c r="K917" s="382">
        <v>17242.61</v>
      </c>
      <c r="L917" s="191" t="str">
        <f t="shared" si="682"/>
        <v>911014240309382008003024422601</v>
      </c>
      <c r="M917" s="192">
        <f t="array" ref="M917">IF(COUNT(SEARCH(Удалить_Роспись_КВСР,$B917)*SEARCH(Удалить_Роспись_ПБС,$C917)*SEARCH(Удалить_Роспись_КФСР, $D917)*SEARCH(Удалить_Роспись_КЦСР,$E917)*SEARCH(Удалить_Роспись_КВР,$F917)*SEARCH(Удалить_Роспись_ЭК,$H917)*SEARCH(Удалить_Роспись_КР,$I917))&gt;0,0,1)</f>
        <v>1</v>
      </c>
      <c r="N917" s="192">
        <f>IF(COUNT(SEARCH(Удалить_Индекс_КВСР,$B917)*SEARCH(Удалить_Индекс_ПБС,$C917)*SEARCH(Удалить_Индекс_КФСР,$D917)*SEARCH(Удалить_Индекс_КЦСР,$E917)*SEARCH(Удалить_Индекс_КВР,$F917)*SEARCH(Удалить_Индекс_ЭК,$H917)*SEARCH(Удалить_Индекс_КР,$I917))&gt;0,0,1)</f>
        <v>1</v>
      </c>
      <c r="O917" s="192" t="str">
        <f t="shared" si="683"/>
        <v/>
      </c>
      <c r="P917" s="192" t="str">
        <f t="shared" si="724"/>
        <v/>
      </c>
      <c r="Q917" s="300" t="str">
        <f t="shared" si="684"/>
        <v/>
      </c>
      <c r="R917" s="300" t="str">
        <f t="shared" si="685"/>
        <v/>
      </c>
      <c r="S917" s="300" t="str">
        <f t="shared" si="686"/>
        <v/>
      </c>
      <c r="T917" s="192" t="str">
        <f t="shared" si="687"/>
        <v/>
      </c>
      <c r="U917" s="303" t="str">
        <f t="shared" si="688"/>
        <v/>
      </c>
      <c r="V917" s="300" t="str">
        <f t="shared" si="689"/>
        <v/>
      </c>
      <c r="W917" s="192" t="str">
        <f t="shared" si="690"/>
        <v/>
      </c>
      <c r="X917" s="303" t="str">
        <f t="shared" si="691"/>
        <v/>
      </c>
      <c r="Y917" s="300" t="str">
        <f t="shared" si="692"/>
        <v/>
      </c>
      <c r="Z917" s="300" t="str">
        <f t="shared" si="693"/>
        <v/>
      </c>
      <c r="AA917" s="303" t="str">
        <f t="shared" si="694"/>
        <v/>
      </c>
      <c r="AB917" s="300" t="str">
        <f t="shared" si="695"/>
        <v/>
      </c>
      <c r="AC917" s="300" t="str">
        <f t="shared" si="696"/>
        <v/>
      </c>
      <c r="AD917" s="300" t="str">
        <f t="shared" si="697"/>
        <v/>
      </c>
      <c r="AE917" s="192" t="str">
        <f t="shared" si="698"/>
        <v/>
      </c>
      <c r="AF917" s="192" t="str">
        <f t="shared" si="699"/>
        <v/>
      </c>
      <c r="AG917" s="192"/>
      <c r="AJ917" s="300" t="str">
        <f t="shared" si="700"/>
        <v/>
      </c>
      <c r="AK917" s="300" t="str">
        <f t="shared" si="701"/>
        <v/>
      </c>
      <c r="AL917" s="300" t="str">
        <f t="shared" si="702"/>
        <v/>
      </c>
      <c r="AM917" s="300" t="str">
        <f t="shared" si="703"/>
        <v/>
      </c>
      <c r="AN917" s="300" t="str">
        <f t="shared" si="704"/>
        <v/>
      </c>
      <c r="AO917" s="300" t="str">
        <f t="shared" si="705"/>
        <v/>
      </c>
      <c r="AP917" s="300" t="str">
        <f t="shared" si="706"/>
        <v/>
      </c>
      <c r="AQ917" s="300" t="str">
        <f t="shared" si="707"/>
        <v/>
      </c>
      <c r="AR917" s="306" t="str">
        <f t="shared" si="708"/>
        <v/>
      </c>
      <c r="AS917" s="300" t="str">
        <f t="shared" si="709"/>
        <v/>
      </c>
      <c r="AT917" s="300" t="str">
        <f t="shared" si="710"/>
        <v/>
      </c>
      <c r="AU917" s="192" t="str">
        <f t="shared" si="711"/>
        <v>рбс</v>
      </c>
      <c r="AV917" s="192" t="str">
        <f t="shared" si="712"/>
        <v>рбс91101424общпро</v>
      </c>
      <c r="AW917" s="191">
        <f t="shared" si="713"/>
        <v>17242.61</v>
      </c>
      <c r="AX917" s="191">
        <f t="shared" si="714"/>
        <v>17242.61</v>
      </c>
      <c r="AY917" s="191">
        <f t="shared" si="715"/>
        <v>17242.61</v>
      </c>
      <c r="AZ917" s="191">
        <f t="shared" si="716"/>
        <v>17242.61</v>
      </c>
      <c r="BA917" s="193">
        <f t="shared" si="717"/>
        <v>1</v>
      </c>
      <c r="BB917" s="193">
        <f t="shared" si="718"/>
        <v>1</v>
      </c>
      <c r="BC917" s="193">
        <f t="shared" si="719"/>
        <v>1</v>
      </c>
      <c r="BD917" s="191">
        <f>IF(ISNA(BA917),0,AY917*$BA917)-10000</f>
        <v>7242.6100000000006</v>
      </c>
      <c r="BE917" s="191">
        <f t="shared" si="720"/>
        <v>17242.61</v>
      </c>
      <c r="BF917" s="210">
        <f t="shared" si="721"/>
        <v>7242.6100000000006</v>
      </c>
      <c r="BG917" s="211">
        <f t="shared" si="722"/>
        <v>7242.6100000000006</v>
      </c>
      <c r="BH917" s="289"/>
      <c r="BI917" s="289"/>
      <c r="BJ917" s="228"/>
      <c r="BK917" s="228"/>
      <c r="BL917" s="233" t="str">
        <f t="shared" si="723"/>
        <v>03</v>
      </c>
    </row>
    <row r="918" spans="1:64" ht="12" hidden="1" customHeight="1">
      <c r="A918" s="333" t="s">
        <v>694</v>
      </c>
      <c r="B918" s="381" t="s">
        <v>440</v>
      </c>
      <c r="C918" s="333" t="s">
        <v>666</v>
      </c>
      <c r="D918" s="381" t="s">
        <v>401</v>
      </c>
      <c r="E918" s="381" t="s">
        <v>1177</v>
      </c>
      <c r="F918" s="381" t="s">
        <v>586</v>
      </c>
      <c r="G918" s="381" t="s">
        <v>397</v>
      </c>
      <c r="H918" s="100" t="s">
        <v>653</v>
      </c>
      <c r="I918" s="381" t="s">
        <v>339</v>
      </c>
      <c r="J918" s="382">
        <v>39754</v>
      </c>
      <c r="K918" s="382">
        <v>0</v>
      </c>
      <c r="L918" s="191" t="str">
        <f t="shared" si="682"/>
        <v>911014240310382007412024434010</v>
      </c>
      <c r="M918" s="192">
        <f t="array" ref="M918">IF(COUNT(SEARCH(Удалить_Роспись_КВСР,$B918)*SEARCH(Удалить_Роспись_ПБС,$C918)*SEARCH(Удалить_Роспись_КФСР, $D918)*SEARCH(Удалить_Роспись_КЦСР,$E918)*SEARCH(Удалить_Роспись_КВР,$F918)*SEARCH(Удалить_Роспись_ЭК,$H918)*SEARCH(Удалить_Роспись_КР,$I918))&gt;0,0,1)</f>
        <v>0</v>
      </c>
      <c r="N918" s="192">
        <v>0</v>
      </c>
      <c r="O918" s="192" t="str">
        <f t="shared" si="683"/>
        <v/>
      </c>
      <c r="P918" s="192" t="str">
        <f t="shared" si="724"/>
        <v/>
      </c>
      <c r="Q918" s="300" t="str">
        <f t="shared" si="684"/>
        <v/>
      </c>
      <c r="R918" s="300" t="str">
        <f t="shared" si="685"/>
        <v/>
      </c>
      <c r="S918" s="300" t="str">
        <f t="shared" si="686"/>
        <v/>
      </c>
      <c r="T918" s="192" t="str">
        <f t="shared" si="687"/>
        <v/>
      </c>
      <c r="U918" s="303" t="str">
        <f t="shared" si="688"/>
        <v/>
      </c>
      <c r="V918" s="300" t="str">
        <f t="shared" si="689"/>
        <v/>
      </c>
      <c r="W918" s="192" t="str">
        <f t="shared" si="690"/>
        <v/>
      </c>
      <c r="X918" s="303" t="str">
        <f t="shared" si="691"/>
        <v/>
      </c>
      <c r="Y918" s="300" t="str">
        <f t="shared" si="692"/>
        <v/>
      </c>
      <c r="Z918" s="300" t="str">
        <f t="shared" si="693"/>
        <v/>
      </c>
      <c r="AA918" s="303" t="str">
        <f t="shared" si="694"/>
        <v/>
      </c>
      <c r="AB918" s="300" t="str">
        <f t="shared" si="695"/>
        <v/>
      </c>
      <c r="AC918" s="300" t="str">
        <f t="shared" si="696"/>
        <v/>
      </c>
      <c r="AD918" s="300" t="str">
        <f t="shared" si="697"/>
        <v/>
      </c>
      <c r="AE918" s="192" t="str">
        <f t="shared" si="698"/>
        <v/>
      </c>
      <c r="AF918" s="192" t="str">
        <f t="shared" si="699"/>
        <v/>
      </c>
      <c r="AG918" s="192"/>
      <c r="AJ918" s="300" t="str">
        <f t="shared" si="700"/>
        <v/>
      </c>
      <c r="AK918" s="300" t="str">
        <f t="shared" si="701"/>
        <v/>
      </c>
      <c r="AL918" s="300" t="str">
        <f t="shared" si="702"/>
        <v/>
      </c>
      <c r="AM918" s="300" t="str">
        <f t="shared" si="703"/>
        <v/>
      </c>
      <c r="AN918" s="300" t="str">
        <f t="shared" si="704"/>
        <v/>
      </c>
      <c r="AO918" s="300" t="str">
        <f t="shared" si="705"/>
        <v/>
      </c>
      <c r="AP918" s="300" t="str">
        <f t="shared" si="706"/>
        <v/>
      </c>
      <c r="AQ918" s="300" t="str">
        <f t="shared" si="707"/>
        <v/>
      </c>
      <c r="AR918" s="306" t="str">
        <f t="shared" si="708"/>
        <v/>
      </c>
      <c r="AS918" s="300" t="str">
        <f t="shared" si="709"/>
        <v/>
      </c>
      <c r="AT918" s="300" t="str">
        <f t="shared" si="710"/>
        <v/>
      </c>
      <c r="AU918" s="192" t="str">
        <f t="shared" si="711"/>
        <v>рбс</v>
      </c>
      <c r="AV918" s="192" t="str">
        <f t="shared" si="712"/>
        <v>рбс91101424общпро</v>
      </c>
      <c r="AW918" s="191">
        <f t="shared" si="713"/>
        <v>0</v>
      </c>
      <c r="AX918" s="191">
        <f t="shared" si="714"/>
        <v>0</v>
      </c>
      <c r="AY918" s="191">
        <f t="shared" si="715"/>
        <v>0</v>
      </c>
      <c r="AZ918" s="191">
        <f t="shared" si="716"/>
        <v>0</v>
      </c>
      <c r="BA918" s="193">
        <f t="shared" si="717"/>
        <v>1</v>
      </c>
      <c r="BB918" s="193">
        <f t="shared" si="718"/>
        <v>1</v>
      </c>
      <c r="BC918" s="193">
        <f t="shared" si="719"/>
        <v>1</v>
      </c>
      <c r="BD918" s="191">
        <f t="shared" ref="BD918:BD949" si="725">IF(ISNA(BA918),0,AY918*$BA918)</f>
        <v>0</v>
      </c>
      <c r="BE918" s="191">
        <f t="shared" si="720"/>
        <v>0</v>
      </c>
      <c r="BF918" s="210">
        <f t="shared" si="721"/>
        <v>0</v>
      </c>
      <c r="BG918" s="211">
        <f t="shared" si="722"/>
        <v>0</v>
      </c>
      <c r="BH918" s="289"/>
      <c r="BI918" s="289"/>
      <c r="BJ918" s="228"/>
      <c r="BK918" s="228"/>
      <c r="BL918" s="233" t="str">
        <f t="shared" si="723"/>
        <v>03</v>
      </c>
    </row>
    <row r="919" spans="1:64" ht="12" customHeight="1">
      <c r="A919" s="333" t="s">
        <v>694</v>
      </c>
      <c r="B919" s="381" t="s">
        <v>440</v>
      </c>
      <c r="C919" s="333" t="s">
        <v>666</v>
      </c>
      <c r="D919" s="381" t="s">
        <v>401</v>
      </c>
      <c r="E919" s="381" t="s">
        <v>1178</v>
      </c>
      <c r="F919" s="381" t="s">
        <v>586</v>
      </c>
      <c r="G919" s="381" t="s">
        <v>394</v>
      </c>
      <c r="H919" s="100" t="s">
        <v>653</v>
      </c>
      <c r="I919" s="381" t="s">
        <v>505</v>
      </c>
      <c r="J919" s="382">
        <v>36535.760000000002</v>
      </c>
      <c r="K919" s="382">
        <v>36523.46</v>
      </c>
      <c r="L919" s="191" t="str">
        <f t="shared" si="682"/>
        <v>911014240310382008001024422501</v>
      </c>
      <c r="M919" s="192">
        <f t="array" ref="M919">IF(COUNT(SEARCH(Удалить_Роспись_КВСР,$B919)*SEARCH(Удалить_Роспись_ПБС,$C919)*SEARCH(Удалить_Роспись_КФСР, $D919)*SEARCH(Удалить_Роспись_КЦСР,$E919)*SEARCH(Удалить_Роспись_КВР,$F919)*SEARCH(Удалить_Роспись_ЭК,$H919)*SEARCH(Удалить_Роспись_КР,$I919))&gt;0,0,1)</f>
        <v>1</v>
      </c>
      <c r="N919" s="192">
        <v>0</v>
      </c>
      <c r="O919" s="192" t="str">
        <f t="shared" si="683"/>
        <v/>
      </c>
      <c r="P919" s="192" t="str">
        <f t="shared" si="724"/>
        <v/>
      </c>
      <c r="Q919" s="300" t="str">
        <f t="shared" si="684"/>
        <v/>
      </c>
      <c r="R919" s="300" t="str">
        <f t="shared" si="685"/>
        <v/>
      </c>
      <c r="S919" s="300" t="str">
        <f t="shared" si="686"/>
        <v/>
      </c>
      <c r="T919" s="192" t="str">
        <f t="shared" si="687"/>
        <v/>
      </c>
      <c r="U919" s="303" t="str">
        <f t="shared" si="688"/>
        <v/>
      </c>
      <c r="V919" s="300" t="str">
        <f t="shared" si="689"/>
        <v/>
      </c>
      <c r="W919" s="192" t="str">
        <f t="shared" si="690"/>
        <v/>
      </c>
      <c r="X919" s="303" t="str">
        <f t="shared" si="691"/>
        <v/>
      </c>
      <c r="Y919" s="300" t="str">
        <f t="shared" si="692"/>
        <v/>
      </c>
      <c r="Z919" s="300" t="str">
        <f t="shared" si="693"/>
        <v/>
      </c>
      <c r="AA919" s="303" t="str">
        <f t="shared" si="694"/>
        <v/>
      </c>
      <c r="AB919" s="300" t="str">
        <f t="shared" si="695"/>
        <v/>
      </c>
      <c r="AC919" s="300" t="str">
        <f t="shared" si="696"/>
        <v/>
      </c>
      <c r="AD919" s="300" t="str">
        <f t="shared" si="697"/>
        <v/>
      </c>
      <c r="AE919" s="192" t="str">
        <f t="shared" si="698"/>
        <v/>
      </c>
      <c r="AF919" s="192" t="str">
        <f t="shared" si="699"/>
        <v/>
      </c>
      <c r="AG919" s="192"/>
      <c r="AJ919" s="300" t="str">
        <f t="shared" si="700"/>
        <v/>
      </c>
      <c r="AK919" s="300" t="str">
        <f t="shared" si="701"/>
        <v/>
      </c>
      <c r="AL919" s="300" t="str">
        <f t="shared" si="702"/>
        <v/>
      </c>
      <c r="AM919" s="300" t="str">
        <f t="shared" si="703"/>
        <v/>
      </c>
      <c r="AN919" s="300" t="str">
        <f t="shared" si="704"/>
        <v/>
      </c>
      <c r="AO919" s="300" t="str">
        <f t="shared" si="705"/>
        <v/>
      </c>
      <c r="AP919" s="300" t="str">
        <f t="shared" si="706"/>
        <v/>
      </c>
      <c r="AQ919" s="300" t="str">
        <f t="shared" si="707"/>
        <v/>
      </c>
      <c r="AR919" s="306" t="str">
        <f t="shared" si="708"/>
        <v/>
      </c>
      <c r="AS919" s="300" t="str">
        <f t="shared" si="709"/>
        <v/>
      </c>
      <c r="AT919" s="300" t="str">
        <f t="shared" si="710"/>
        <v/>
      </c>
      <c r="AU919" s="192" t="str">
        <f t="shared" si="711"/>
        <v>рбс</v>
      </c>
      <c r="AV919" s="192" t="str">
        <f t="shared" si="712"/>
        <v>рбс91101424общпро</v>
      </c>
      <c r="AW919" s="191">
        <f t="shared" si="713"/>
        <v>36535.760000000002</v>
      </c>
      <c r="AX919" s="191">
        <f t="shared" si="714"/>
        <v>36523.46</v>
      </c>
      <c r="AY919" s="191">
        <f t="shared" si="715"/>
        <v>0</v>
      </c>
      <c r="AZ919" s="191">
        <f t="shared" si="716"/>
        <v>0</v>
      </c>
      <c r="BA919" s="193">
        <f t="shared" si="717"/>
        <v>1</v>
      </c>
      <c r="BB919" s="193">
        <f t="shared" si="718"/>
        <v>1</v>
      </c>
      <c r="BC919" s="193">
        <f t="shared" si="719"/>
        <v>1</v>
      </c>
      <c r="BD919" s="191">
        <f t="shared" si="725"/>
        <v>0</v>
      </c>
      <c r="BE919" s="191">
        <f t="shared" si="720"/>
        <v>0</v>
      </c>
      <c r="BF919" s="210">
        <f t="shared" si="721"/>
        <v>0</v>
      </c>
      <c r="BG919" s="211">
        <f t="shared" si="722"/>
        <v>0</v>
      </c>
      <c r="BH919" s="289"/>
      <c r="BI919" s="289"/>
      <c r="BJ919" s="228"/>
      <c r="BK919" s="228"/>
      <c r="BL919" s="233" t="str">
        <f t="shared" si="723"/>
        <v>03</v>
      </c>
    </row>
    <row r="920" spans="1:64" ht="12" customHeight="1">
      <c r="A920" s="333" t="s">
        <v>694</v>
      </c>
      <c r="B920" s="381" t="s">
        <v>440</v>
      </c>
      <c r="C920" s="333" t="s">
        <v>666</v>
      </c>
      <c r="D920" s="381" t="s">
        <v>401</v>
      </c>
      <c r="E920" s="381" t="s">
        <v>1178</v>
      </c>
      <c r="F920" s="381" t="s">
        <v>586</v>
      </c>
      <c r="G920" s="381" t="s">
        <v>389</v>
      </c>
      <c r="H920" s="100" t="s">
        <v>653</v>
      </c>
      <c r="I920" s="381" t="s">
        <v>505</v>
      </c>
      <c r="J920" s="382">
        <v>35053.550000000003</v>
      </c>
      <c r="K920" s="382">
        <v>35053.550000000003</v>
      </c>
      <c r="L920" s="191" t="str">
        <f t="shared" si="682"/>
        <v>911014240310382008001024422601</v>
      </c>
      <c r="M920" s="192">
        <f t="array" ref="M920">IF(COUNT(SEARCH(Удалить_Роспись_КВСР,$B920)*SEARCH(Удалить_Роспись_ПБС,$C920)*SEARCH(Удалить_Роспись_КФСР, $D920)*SEARCH(Удалить_Роспись_КЦСР,$E920)*SEARCH(Удалить_Роспись_КВР,$F920)*SEARCH(Удалить_Роспись_ЭК,$H920)*SEARCH(Удалить_Роспись_КР,$I920))&gt;0,0,1)</f>
        <v>1</v>
      </c>
      <c r="N920" s="192">
        <v>0</v>
      </c>
      <c r="O920" s="192" t="str">
        <f t="shared" si="683"/>
        <v/>
      </c>
      <c r="P920" s="192" t="str">
        <f t="shared" si="724"/>
        <v/>
      </c>
      <c r="Q920" s="300" t="str">
        <f t="shared" si="684"/>
        <v/>
      </c>
      <c r="R920" s="300" t="str">
        <f t="shared" si="685"/>
        <v/>
      </c>
      <c r="S920" s="300" t="str">
        <f t="shared" si="686"/>
        <v/>
      </c>
      <c r="T920" s="192" t="str">
        <f t="shared" si="687"/>
        <v/>
      </c>
      <c r="U920" s="303" t="str">
        <f t="shared" si="688"/>
        <v/>
      </c>
      <c r="V920" s="300" t="str">
        <f t="shared" si="689"/>
        <v/>
      </c>
      <c r="W920" s="192" t="str">
        <f t="shared" si="690"/>
        <v/>
      </c>
      <c r="X920" s="303" t="str">
        <f t="shared" si="691"/>
        <v/>
      </c>
      <c r="Y920" s="300" t="str">
        <f t="shared" si="692"/>
        <v/>
      </c>
      <c r="Z920" s="300" t="str">
        <f t="shared" si="693"/>
        <v/>
      </c>
      <c r="AA920" s="303" t="str">
        <f t="shared" si="694"/>
        <v/>
      </c>
      <c r="AB920" s="300" t="str">
        <f t="shared" si="695"/>
        <v/>
      </c>
      <c r="AC920" s="300" t="str">
        <f t="shared" si="696"/>
        <v/>
      </c>
      <c r="AD920" s="300" t="str">
        <f t="shared" si="697"/>
        <v/>
      </c>
      <c r="AE920" s="192" t="str">
        <f t="shared" si="698"/>
        <v/>
      </c>
      <c r="AF920" s="192" t="str">
        <f t="shared" si="699"/>
        <v/>
      </c>
      <c r="AG920" s="192"/>
      <c r="AJ920" s="300" t="str">
        <f t="shared" si="700"/>
        <v/>
      </c>
      <c r="AK920" s="300" t="str">
        <f t="shared" si="701"/>
        <v/>
      </c>
      <c r="AL920" s="300" t="str">
        <f t="shared" si="702"/>
        <v/>
      </c>
      <c r="AM920" s="300" t="str">
        <f t="shared" si="703"/>
        <v/>
      </c>
      <c r="AN920" s="300" t="str">
        <f t="shared" si="704"/>
        <v/>
      </c>
      <c r="AO920" s="300" t="str">
        <f t="shared" si="705"/>
        <v/>
      </c>
      <c r="AP920" s="300" t="str">
        <f t="shared" si="706"/>
        <v/>
      </c>
      <c r="AQ920" s="300" t="str">
        <f t="shared" si="707"/>
        <v/>
      </c>
      <c r="AR920" s="306" t="str">
        <f t="shared" si="708"/>
        <v/>
      </c>
      <c r="AS920" s="300" t="str">
        <f t="shared" si="709"/>
        <v/>
      </c>
      <c r="AT920" s="300" t="str">
        <f t="shared" si="710"/>
        <v/>
      </c>
      <c r="AU920" s="192" t="str">
        <f t="shared" si="711"/>
        <v>рбс</v>
      </c>
      <c r="AV920" s="192" t="str">
        <f t="shared" si="712"/>
        <v>рбс91101424общпро</v>
      </c>
      <c r="AW920" s="191">
        <f t="shared" si="713"/>
        <v>35053.550000000003</v>
      </c>
      <c r="AX920" s="191">
        <f t="shared" si="714"/>
        <v>35053.550000000003</v>
      </c>
      <c r="AY920" s="191">
        <f t="shared" si="715"/>
        <v>0</v>
      </c>
      <c r="AZ920" s="191">
        <f t="shared" si="716"/>
        <v>0</v>
      </c>
      <c r="BA920" s="193">
        <f t="shared" si="717"/>
        <v>1</v>
      </c>
      <c r="BB920" s="193">
        <f t="shared" si="718"/>
        <v>1</v>
      </c>
      <c r="BC920" s="193">
        <f t="shared" si="719"/>
        <v>1</v>
      </c>
      <c r="BD920" s="191">
        <f t="shared" si="725"/>
        <v>0</v>
      </c>
      <c r="BE920" s="191">
        <f t="shared" si="720"/>
        <v>0</v>
      </c>
      <c r="BF920" s="210">
        <f t="shared" si="721"/>
        <v>0</v>
      </c>
      <c r="BG920" s="211">
        <f t="shared" si="722"/>
        <v>0</v>
      </c>
      <c r="BH920" s="289"/>
      <c r="BI920" s="289"/>
      <c r="BJ920" s="228"/>
      <c r="BK920" s="228"/>
      <c r="BL920" s="233" t="str">
        <f t="shared" si="723"/>
        <v>03</v>
      </c>
    </row>
    <row r="921" spans="1:64" ht="12" customHeight="1">
      <c r="A921" s="333" t="s">
        <v>694</v>
      </c>
      <c r="B921" s="381" t="s">
        <v>440</v>
      </c>
      <c r="C921" s="333" t="s">
        <v>666</v>
      </c>
      <c r="D921" s="381" t="s">
        <v>401</v>
      </c>
      <c r="E921" s="381" t="s">
        <v>1179</v>
      </c>
      <c r="F921" s="381" t="s">
        <v>586</v>
      </c>
      <c r="G921" s="381" t="s">
        <v>397</v>
      </c>
      <c r="H921" s="100" t="s">
        <v>653</v>
      </c>
      <c r="I921" s="381" t="s">
        <v>505</v>
      </c>
      <c r="J921" s="382">
        <v>1987.7</v>
      </c>
      <c r="K921" s="382">
        <v>0</v>
      </c>
      <c r="L921" s="191" t="str">
        <f t="shared" si="682"/>
        <v>91101424031038200S412024434001</v>
      </c>
      <c r="M921" s="192">
        <f t="array" ref="M921">IF(COUNT(SEARCH(Удалить_Роспись_КВСР,$B921)*SEARCH(Удалить_Роспись_ПБС,$C921)*SEARCH(Удалить_Роспись_КФСР, $D921)*SEARCH(Удалить_Роспись_КЦСР,$E921)*SEARCH(Удалить_Роспись_КВР,$F921)*SEARCH(Удалить_Роспись_ЭК,$H921)*SEARCH(Удалить_Роспись_КР,$I921))&gt;0,0,1)</f>
        <v>0</v>
      </c>
      <c r="N921" s="192">
        <v>0</v>
      </c>
      <c r="O921" s="192" t="str">
        <f t="shared" si="683"/>
        <v/>
      </c>
      <c r="P921" s="192" t="str">
        <f t="shared" si="724"/>
        <v/>
      </c>
      <c r="Q921" s="300" t="str">
        <f t="shared" si="684"/>
        <v/>
      </c>
      <c r="R921" s="300" t="str">
        <f t="shared" si="685"/>
        <v/>
      </c>
      <c r="S921" s="300" t="str">
        <f t="shared" si="686"/>
        <v/>
      </c>
      <c r="T921" s="192" t="str">
        <f t="shared" si="687"/>
        <v/>
      </c>
      <c r="U921" s="303" t="str">
        <f t="shared" si="688"/>
        <v/>
      </c>
      <c r="V921" s="300" t="str">
        <f t="shared" si="689"/>
        <v/>
      </c>
      <c r="W921" s="192" t="str">
        <f t="shared" si="690"/>
        <v/>
      </c>
      <c r="X921" s="303" t="str">
        <f t="shared" si="691"/>
        <v/>
      </c>
      <c r="Y921" s="300" t="str">
        <f t="shared" si="692"/>
        <v/>
      </c>
      <c r="Z921" s="300" t="str">
        <f t="shared" si="693"/>
        <v/>
      </c>
      <c r="AA921" s="303" t="str">
        <f t="shared" si="694"/>
        <v/>
      </c>
      <c r="AB921" s="300" t="str">
        <f t="shared" si="695"/>
        <v/>
      </c>
      <c r="AC921" s="300" t="str">
        <f t="shared" si="696"/>
        <v/>
      </c>
      <c r="AD921" s="300" t="str">
        <f t="shared" si="697"/>
        <v/>
      </c>
      <c r="AE921" s="192" t="str">
        <f t="shared" si="698"/>
        <v/>
      </c>
      <c r="AF921" s="192" t="str">
        <f t="shared" si="699"/>
        <v/>
      </c>
      <c r="AG921" s="192"/>
      <c r="AJ921" s="300" t="str">
        <f t="shared" si="700"/>
        <v/>
      </c>
      <c r="AK921" s="300" t="str">
        <f t="shared" si="701"/>
        <v/>
      </c>
      <c r="AL921" s="300" t="str">
        <f t="shared" si="702"/>
        <v/>
      </c>
      <c r="AM921" s="300" t="str">
        <f t="shared" si="703"/>
        <v/>
      </c>
      <c r="AN921" s="300" t="str">
        <f t="shared" si="704"/>
        <v/>
      </c>
      <c r="AO921" s="300" t="str">
        <f t="shared" si="705"/>
        <v/>
      </c>
      <c r="AP921" s="300" t="str">
        <f t="shared" si="706"/>
        <v/>
      </c>
      <c r="AQ921" s="300" t="str">
        <f t="shared" si="707"/>
        <v/>
      </c>
      <c r="AR921" s="306" t="str">
        <f t="shared" si="708"/>
        <v/>
      </c>
      <c r="AS921" s="300" t="str">
        <f t="shared" si="709"/>
        <v/>
      </c>
      <c r="AT921" s="300" t="str">
        <f t="shared" si="710"/>
        <v/>
      </c>
      <c r="AU921" s="192" t="str">
        <f t="shared" si="711"/>
        <v>рбс</v>
      </c>
      <c r="AV921" s="192" t="str">
        <f t="shared" si="712"/>
        <v>рбс91101424общпро</v>
      </c>
      <c r="AW921" s="191">
        <f t="shared" si="713"/>
        <v>0</v>
      </c>
      <c r="AX921" s="191">
        <f t="shared" si="714"/>
        <v>0</v>
      </c>
      <c r="AY921" s="191">
        <f t="shared" si="715"/>
        <v>0</v>
      </c>
      <c r="AZ921" s="191">
        <f t="shared" si="716"/>
        <v>0</v>
      </c>
      <c r="BA921" s="193">
        <f t="shared" si="717"/>
        <v>1</v>
      </c>
      <c r="BB921" s="193">
        <f t="shared" si="718"/>
        <v>1</v>
      </c>
      <c r="BC921" s="193">
        <f t="shared" si="719"/>
        <v>1</v>
      </c>
      <c r="BD921" s="191">
        <f t="shared" si="725"/>
        <v>0</v>
      </c>
      <c r="BE921" s="191">
        <f t="shared" si="720"/>
        <v>0</v>
      </c>
      <c r="BF921" s="210">
        <f t="shared" si="721"/>
        <v>0</v>
      </c>
      <c r="BG921" s="211">
        <f t="shared" si="722"/>
        <v>0</v>
      </c>
      <c r="BH921" s="289"/>
      <c r="BI921" s="289"/>
      <c r="BJ921" s="228"/>
      <c r="BK921" s="228"/>
      <c r="BL921" s="233" t="str">
        <f t="shared" si="723"/>
        <v>03</v>
      </c>
    </row>
    <row r="922" spans="1:64" ht="12" hidden="1" customHeight="1">
      <c r="A922" s="333" t="s">
        <v>694</v>
      </c>
      <c r="B922" s="381" t="s">
        <v>440</v>
      </c>
      <c r="C922" s="333" t="s">
        <v>666</v>
      </c>
      <c r="D922" s="381" t="s">
        <v>462</v>
      </c>
      <c r="E922" s="381" t="s">
        <v>1180</v>
      </c>
      <c r="F922" s="381" t="s">
        <v>586</v>
      </c>
      <c r="G922" s="381" t="s">
        <v>394</v>
      </c>
      <c r="H922" s="100" t="s">
        <v>653</v>
      </c>
      <c r="I922" s="381" t="s">
        <v>339</v>
      </c>
      <c r="J922" s="382">
        <v>1700000</v>
      </c>
      <c r="K922" s="382">
        <v>130000</v>
      </c>
      <c r="L922" s="191" t="str">
        <f t="shared" si="682"/>
        <v>911014240409381007393024422510</v>
      </c>
      <c r="M922" s="192">
        <f t="array" ref="M922">IF(COUNT(SEARCH(Удалить_Роспись_КВСР,$B922)*SEARCH(Удалить_Роспись_ПБС,$C922)*SEARCH(Удалить_Роспись_КФСР, $D922)*SEARCH(Удалить_Роспись_КЦСР,$E922)*SEARCH(Удалить_Роспись_КВР,$F922)*SEARCH(Удалить_Роспись_ЭК,$H922)*SEARCH(Удалить_Роспись_КР,$I922))&gt;0,0,1)</f>
        <v>0</v>
      </c>
      <c r="N922" s="192">
        <v>0</v>
      </c>
      <c r="O922" s="192" t="str">
        <f t="shared" si="683"/>
        <v/>
      </c>
      <c r="P922" s="192" t="str">
        <f t="shared" si="724"/>
        <v/>
      </c>
      <c r="Q922" s="300" t="str">
        <f t="shared" si="684"/>
        <v/>
      </c>
      <c r="R922" s="300" t="str">
        <f t="shared" si="685"/>
        <v/>
      </c>
      <c r="S922" s="300" t="str">
        <f t="shared" si="686"/>
        <v/>
      </c>
      <c r="T922" s="192" t="str">
        <f t="shared" si="687"/>
        <v/>
      </c>
      <c r="U922" s="303" t="str">
        <f t="shared" si="688"/>
        <v/>
      </c>
      <c r="V922" s="300" t="str">
        <f t="shared" si="689"/>
        <v/>
      </c>
      <c r="W922" s="192" t="str">
        <f t="shared" si="690"/>
        <v/>
      </c>
      <c r="X922" s="303" t="str">
        <f t="shared" si="691"/>
        <v/>
      </c>
      <c r="Y922" s="300" t="str">
        <f t="shared" si="692"/>
        <v/>
      </c>
      <c r="Z922" s="300" t="str">
        <f t="shared" si="693"/>
        <v/>
      </c>
      <c r="AA922" s="303" t="str">
        <f t="shared" si="694"/>
        <v/>
      </c>
      <c r="AB922" s="300" t="str">
        <f t="shared" si="695"/>
        <v/>
      </c>
      <c r="AC922" s="300" t="str">
        <f t="shared" si="696"/>
        <v/>
      </c>
      <c r="AD922" s="300" t="str">
        <f t="shared" si="697"/>
        <v/>
      </c>
      <c r="AE922" s="192" t="str">
        <f t="shared" si="698"/>
        <v/>
      </c>
      <c r="AF922" s="192" t="str">
        <f t="shared" si="699"/>
        <v/>
      </c>
      <c r="AG922" s="192"/>
      <c r="AJ922" s="300" t="str">
        <f t="shared" si="700"/>
        <v/>
      </c>
      <c r="AK922" s="300" t="str">
        <f t="shared" si="701"/>
        <v/>
      </c>
      <c r="AL922" s="300" t="str">
        <f t="shared" si="702"/>
        <v>бла</v>
      </c>
      <c r="AM922" s="300" t="str">
        <f t="shared" si="703"/>
        <v/>
      </c>
      <c r="AN922" s="300" t="str">
        <f t="shared" si="704"/>
        <v/>
      </c>
      <c r="AO922" s="300" t="str">
        <f t="shared" si="705"/>
        <v/>
      </c>
      <c r="AP922" s="300" t="str">
        <f t="shared" si="706"/>
        <v/>
      </c>
      <c r="AQ922" s="300" t="str">
        <f t="shared" si="707"/>
        <v/>
      </c>
      <c r="AR922" s="306" t="str">
        <f t="shared" si="708"/>
        <v/>
      </c>
      <c r="AS922" s="300" t="str">
        <f t="shared" si="709"/>
        <v/>
      </c>
      <c r="AT922" s="300" t="str">
        <f t="shared" si="710"/>
        <v/>
      </c>
      <c r="AU922" s="192" t="str">
        <f t="shared" si="711"/>
        <v>бла</v>
      </c>
      <c r="AV922" s="192" t="str">
        <f t="shared" si="712"/>
        <v>бла91101424общпро</v>
      </c>
      <c r="AW922" s="191">
        <f t="shared" si="713"/>
        <v>0</v>
      </c>
      <c r="AX922" s="191">
        <f t="shared" si="714"/>
        <v>0</v>
      </c>
      <c r="AY922" s="191">
        <f t="shared" si="715"/>
        <v>0</v>
      </c>
      <c r="AZ922" s="191">
        <f t="shared" si="716"/>
        <v>0</v>
      </c>
      <c r="BA922" s="193">
        <f t="shared" si="717"/>
        <v>1</v>
      </c>
      <c r="BB922" s="193">
        <f t="shared" si="718"/>
        <v>1</v>
      </c>
      <c r="BC922" s="193">
        <f t="shared" si="719"/>
        <v>1</v>
      </c>
      <c r="BD922" s="191">
        <f t="shared" si="725"/>
        <v>0</v>
      </c>
      <c r="BE922" s="191">
        <f t="shared" si="720"/>
        <v>0</v>
      </c>
      <c r="BF922" s="210">
        <f t="shared" si="721"/>
        <v>0</v>
      </c>
      <c r="BG922" s="211">
        <f t="shared" si="722"/>
        <v>0</v>
      </c>
      <c r="BH922" s="289"/>
      <c r="BI922" s="289"/>
      <c r="BJ922" s="228"/>
      <c r="BK922" s="228"/>
      <c r="BL922" s="233" t="str">
        <f t="shared" si="723"/>
        <v>04</v>
      </c>
    </row>
    <row r="923" spans="1:64" ht="12" customHeight="1">
      <c r="A923" s="333" t="s">
        <v>694</v>
      </c>
      <c r="B923" s="381" t="s">
        <v>440</v>
      </c>
      <c r="C923" s="333" t="s">
        <v>666</v>
      </c>
      <c r="D923" s="381" t="s">
        <v>462</v>
      </c>
      <c r="E923" s="381" t="s">
        <v>1181</v>
      </c>
      <c r="F923" s="381" t="s">
        <v>586</v>
      </c>
      <c r="G923" s="381" t="s">
        <v>394</v>
      </c>
      <c r="H923" s="100" t="s">
        <v>653</v>
      </c>
      <c r="I923" s="381" t="s">
        <v>505</v>
      </c>
      <c r="J923" s="382">
        <v>142970.32</v>
      </c>
      <c r="K923" s="382">
        <v>69640.86</v>
      </c>
      <c r="L923" s="191" t="str">
        <f t="shared" si="682"/>
        <v>911014240409381008001024422501</v>
      </c>
      <c r="M923" s="192">
        <f t="array" ref="M923">IF(COUNT(SEARCH(Удалить_Роспись_КВСР,$B923)*SEARCH(Удалить_Роспись_ПБС,$C923)*SEARCH(Удалить_Роспись_КФСР, $D923)*SEARCH(Удалить_Роспись_КЦСР,$E923)*SEARCH(Удалить_Роспись_КВР,$F923)*SEARCH(Удалить_Роспись_ЭК,$H923)*SEARCH(Удалить_Роспись_КР,$I923))&gt;0,0,1)</f>
        <v>1</v>
      </c>
      <c r="N923" s="192">
        <v>0</v>
      </c>
      <c r="O923" s="192" t="str">
        <f t="shared" si="683"/>
        <v/>
      </c>
      <c r="P923" s="192" t="str">
        <f t="shared" si="724"/>
        <v/>
      </c>
      <c r="Q923" s="300" t="str">
        <f t="shared" si="684"/>
        <v/>
      </c>
      <c r="R923" s="300" t="str">
        <f t="shared" si="685"/>
        <v/>
      </c>
      <c r="S923" s="300" t="str">
        <f t="shared" si="686"/>
        <v/>
      </c>
      <c r="T923" s="192" t="str">
        <f t="shared" si="687"/>
        <v/>
      </c>
      <c r="U923" s="303" t="str">
        <f t="shared" si="688"/>
        <v/>
      </c>
      <c r="V923" s="300" t="str">
        <f t="shared" si="689"/>
        <v/>
      </c>
      <c r="W923" s="192" t="str">
        <f t="shared" si="690"/>
        <v/>
      </c>
      <c r="X923" s="303" t="str">
        <f t="shared" si="691"/>
        <v/>
      </c>
      <c r="Y923" s="300" t="str">
        <f t="shared" si="692"/>
        <v/>
      </c>
      <c r="Z923" s="300" t="str">
        <f t="shared" si="693"/>
        <v/>
      </c>
      <c r="AA923" s="303" t="str">
        <f t="shared" si="694"/>
        <v/>
      </c>
      <c r="AB923" s="300" t="str">
        <f t="shared" si="695"/>
        <v/>
      </c>
      <c r="AC923" s="300" t="str">
        <f t="shared" si="696"/>
        <v/>
      </c>
      <c r="AD923" s="300" t="str">
        <f t="shared" si="697"/>
        <v/>
      </c>
      <c r="AE923" s="192" t="str">
        <f t="shared" si="698"/>
        <v/>
      </c>
      <c r="AF923" s="192" t="str">
        <f t="shared" si="699"/>
        <v/>
      </c>
      <c r="AG923" s="192"/>
      <c r="AJ923" s="300" t="str">
        <f t="shared" si="700"/>
        <v/>
      </c>
      <c r="AK923" s="300" t="str">
        <f t="shared" si="701"/>
        <v/>
      </c>
      <c r="AL923" s="300" t="str">
        <f t="shared" si="702"/>
        <v>бла</v>
      </c>
      <c r="AM923" s="300" t="str">
        <f t="shared" si="703"/>
        <v/>
      </c>
      <c r="AN923" s="300" t="str">
        <f t="shared" si="704"/>
        <v/>
      </c>
      <c r="AO923" s="300" t="str">
        <f t="shared" si="705"/>
        <v/>
      </c>
      <c r="AP923" s="300" t="str">
        <f t="shared" si="706"/>
        <v/>
      </c>
      <c r="AQ923" s="300" t="str">
        <f t="shared" si="707"/>
        <v/>
      </c>
      <c r="AR923" s="306" t="str">
        <f t="shared" si="708"/>
        <v/>
      </c>
      <c r="AS923" s="300" t="str">
        <f t="shared" si="709"/>
        <v/>
      </c>
      <c r="AT923" s="300" t="str">
        <f t="shared" si="710"/>
        <v/>
      </c>
      <c r="AU923" s="192" t="str">
        <f t="shared" si="711"/>
        <v>бла</v>
      </c>
      <c r="AV923" s="192" t="str">
        <f t="shared" si="712"/>
        <v>бла91101424общпро</v>
      </c>
      <c r="AW923" s="191">
        <f t="shared" si="713"/>
        <v>142970.32</v>
      </c>
      <c r="AX923" s="191">
        <f t="shared" si="714"/>
        <v>69640.86</v>
      </c>
      <c r="AY923" s="191">
        <f t="shared" si="715"/>
        <v>0</v>
      </c>
      <c r="AZ923" s="191">
        <f t="shared" si="716"/>
        <v>0</v>
      </c>
      <c r="BA923" s="193">
        <f t="shared" si="717"/>
        <v>1</v>
      </c>
      <c r="BB923" s="193">
        <f t="shared" si="718"/>
        <v>1</v>
      </c>
      <c r="BC923" s="193">
        <f t="shared" si="719"/>
        <v>1</v>
      </c>
      <c r="BD923" s="191">
        <f t="shared" si="725"/>
        <v>0</v>
      </c>
      <c r="BE923" s="191">
        <f t="shared" si="720"/>
        <v>0</v>
      </c>
      <c r="BF923" s="210">
        <f t="shared" si="721"/>
        <v>0</v>
      </c>
      <c r="BG923" s="211">
        <f t="shared" si="722"/>
        <v>0</v>
      </c>
      <c r="BH923" s="289"/>
      <c r="BI923" s="289"/>
      <c r="BJ923" s="228"/>
      <c r="BK923" s="228"/>
      <c r="BL923" s="233" t="str">
        <f t="shared" si="723"/>
        <v>04</v>
      </c>
    </row>
    <row r="924" spans="1:64" ht="12" customHeight="1">
      <c r="A924" s="333" t="s">
        <v>694</v>
      </c>
      <c r="B924" s="381" t="s">
        <v>440</v>
      </c>
      <c r="C924" s="333" t="s">
        <v>666</v>
      </c>
      <c r="D924" s="381" t="s">
        <v>462</v>
      </c>
      <c r="E924" s="381" t="s">
        <v>1181</v>
      </c>
      <c r="F924" s="381" t="s">
        <v>586</v>
      </c>
      <c r="G924" s="381" t="s">
        <v>397</v>
      </c>
      <c r="H924" s="100" t="s">
        <v>653</v>
      </c>
      <c r="I924" s="381" t="s">
        <v>505</v>
      </c>
      <c r="J924" s="382">
        <v>152361</v>
      </c>
      <c r="K924" s="382">
        <v>45179.1</v>
      </c>
      <c r="L924" s="191" t="str">
        <f t="shared" si="682"/>
        <v>911014240409381008001024434001</v>
      </c>
      <c r="M924" s="192">
        <f t="array" ref="M924">IF(COUNT(SEARCH(Удалить_Роспись_КВСР,$B924)*SEARCH(Удалить_Роспись_ПБС,$C924)*SEARCH(Удалить_Роспись_КФСР, $D924)*SEARCH(Удалить_Роспись_КЦСР,$E924)*SEARCH(Удалить_Роспись_КВР,$F924)*SEARCH(Удалить_Роспись_ЭК,$H924)*SEARCH(Удалить_Роспись_КР,$I924))&gt;0,0,1)</f>
        <v>1</v>
      </c>
      <c r="N924" s="192">
        <v>0</v>
      </c>
      <c r="O924" s="192" t="str">
        <f t="shared" si="683"/>
        <v/>
      </c>
      <c r="P924" s="192" t="str">
        <f t="shared" si="724"/>
        <v/>
      </c>
      <c r="Q924" s="300" t="str">
        <f t="shared" si="684"/>
        <v/>
      </c>
      <c r="R924" s="300" t="str">
        <f t="shared" si="685"/>
        <v/>
      </c>
      <c r="S924" s="300" t="str">
        <f t="shared" si="686"/>
        <v/>
      </c>
      <c r="T924" s="192" t="str">
        <f t="shared" si="687"/>
        <v/>
      </c>
      <c r="U924" s="303" t="str">
        <f t="shared" si="688"/>
        <v/>
      </c>
      <c r="V924" s="300" t="str">
        <f t="shared" si="689"/>
        <v/>
      </c>
      <c r="W924" s="192" t="str">
        <f t="shared" si="690"/>
        <v/>
      </c>
      <c r="X924" s="303" t="str">
        <f t="shared" si="691"/>
        <v/>
      </c>
      <c r="Y924" s="300" t="str">
        <f t="shared" si="692"/>
        <v/>
      </c>
      <c r="Z924" s="300" t="str">
        <f t="shared" si="693"/>
        <v/>
      </c>
      <c r="AA924" s="303" t="str">
        <f t="shared" si="694"/>
        <v/>
      </c>
      <c r="AB924" s="300" t="str">
        <f t="shared" si="695"/>
        <v/>
      </c>
      <c r="AC924" s="300" t="str">
        <f t="shared" si="696"/>
        <v/>
      </c>
      <c r="AD924" s="300" t="str">
        <f t="shared" si="697"/>
        <v/>
      </c>
      <c r="AE924" s="192" t="str">
        <f t="shared" si="698"/>
        <v/>
      </c>
      <c r="AF924" s="192" t="str">
        <f t="shared" si="699"/>
        <v/>
      </c>
      <c r="AG924" s="192"/>
      <c r="AJ924" s="300" t="str">
        <f t="shared" si="700"/>
        <v/>
      </c>
      <c r="AK924" s="300" t="str">
        <f t="shared" si="701"/>
        <v/>
      </c>
      <c r="AL924" s="300" t="str">
        <f t="shared" si="702"/>
        <v>бла</v>
      </c>
      <c r="AM924" s="300" t="str">
        <f t="shared" si="703"/>
        <v/>
      </c>
      <c r="AN924" s="300" t="str">
        <f t="shared" si="704"/>
        <v/>
      </c>
      <c r="AO924" s="300" t="str">
        <f t="shared" si="705"/>
        <v/>
      </c>
      <c r="AP924" s="300" t="str">
        <f t="shared" si="706"/>
        <v/>
      </c>
      <c r="AQ924" s="300" t="str">
        <f t="shared" si="707"/>
        <v/>
      </c>
      <c r="AR924" s="306" t="str">
        <f t="shared" si="708"/>
        <v/>
      </c>
      <c r="AS924" s="300" t="str">
        <f t="shared" si="709"/>
        <v/>
      </c>
      <c r="AT924" s="300" t="str">
        <f t="shared" si="710"/>
        <v/>
      </c>
      <c r="AU924" s="192" t="str">
        <f t="shared" si="711"/>
        <v>бла</v>
      </c>
      <c r="AV924" s="192" t="str">
        <f t="shared" si="712"/>
        <v>бла91101424общпро</v>
      </c>
      <c r="AW924" s="191">
        <f t="shared" si="713"/>
        <v>152361</v>
      </c>
      <c r="AX924" s="191">
        <f t="shared" si="714"/>
        <v>45179.1</v>
      </c>
      <c r="AY924" s="191">
        <f t="shared" si="715"/>
        <v>0</v>
      </c>
      <c r="AZ924" s="191">
        <f t="shared" si="716"/>
        <v>0</v>
      </c>
      <c r="BA924" s="193">
        <f t="shared" si="717"/>
        <v>1</v>
      </c>
      <c r="BB924" s="193">
        <f t="shared" si="718"/>
        <v>1</v>
      </c>
      <c r="BC924" s="193">
        <f t="shared" si="719"/>
        <v>1</v>
      </c>
      <c r="BD924" s="191">
        <f t="shared" si="725"/>
        <v>0</v>
      </c>
      <c r="BE924" s="191">
        <f t="shared" si="720"/>
        <v>0</v>
      </c>
      <c r="BF924" s="210">
        <f t="shared" si="721"/>
        <v>0</v>
      </c>
      <c r="BG924" s="211">
        <f t="shared" si="722"/>
        <v>0</v>
      </c>
      <c r="BH924" s="289"/>
      <c r="BI924" s="289"/>
      <c r="BJ924" s="228"/>
      <c r="BK924" s="228"/>
      <c r="BL924" s="233" t="str">
        <f t="shared" si="723"/>
        <v>04</v>
      </c>
    </row>
    <row r="925" spans="1:64" ht="12" customHeight="1">
      <c r="A925" s="333" t="s">
        <v>694</v>
      </c>
      <c r="B925" s="381" t="s">
        <v>440</v>
      </c>
      <c r="C925" s="333" t="s">
        <v>666</v>
      </c>
      <c r="D925" s="381" t="s">
        <v>462</v>
      </c>
      <c r="E925" s="381" t="s">
        <v>1182</v>
      </c>
      <c r="F925" s="381" t="s">
        <v>586</v>
      </c>
      <c r="G925" s="381" t="s">
        <v>394</v>
      </c>
      <c r="H925" s="100" t="s">
        <v>653</v>
      </c>
      <c r="I925" s="381" t="s">
        <v>505</v>
      </c>
      <c r="J925" s="382">
        <v>17000</v>
      </c>
      <c r="K925" s="382">
        <v>2000</v>
      </c>
      <c r="L925" s="191" t="str">
        <f t="shared" si="682"/>
        <v>91101424040938100S393024422501</v>
      </c>
      <c r="M925" s="192">
        <f t="array" ref="M925">IF(COUNT(SEARCH(Удалить_Роспись_КВСР,$B925)*SEARCH(Удалить_Роспись_ПБС,$C925)*SEARCH(Удалить_Роспись_КФСР, $D925)*SEARCH(Удалить_Роспись_КЦСР,$E925)*SEARCH(Удалить_Роспись_КВР,$F925)*SEARCH(Удалить_Роспись_ЭК,$H925)*SEARCH(Удалить_Роспись_КР,$I925))&gt;0,0,1)</f>
        <v>0</v>
      </c>
      <c r="N925" s="192">
        <v>0</v>
      </c>
      <c r="O925" s="192" t="str">
        <f t="shared" si="683"/>
        <v/>
      </c>
      <c r="P925" s="192" t="str">
        <f t="shared" si="724"/>
        <v/>
      </c>
      <c r="Q925" s="300" t="str">
        <f t="shared" si="684"/>
        <v/>
      </c>
      <c r="R925" s="300" t="str">
        <f t="shared" si="685"/>
        <v/>
      </c>
      <c r="S925" s="300" t="str">
        <f t="shared" si="686"/>
        <v/>
      </c>
      <c r="T925" s="192" t="str">
        <f t="shared" si="687"/>
        <v/>
      </c>
      <c r="U925" s="303" t="str">
        <f t="shared" si="688"/>
        <v/>
      </c>
      <c r="V925" s="300" t="str">
        <f t="shared" si="689"/>
        <v/>
      </c>
      <c r="W925" s="192" t="str">
        <f t="shared" si="690"/>
        <v/>
      </c>
      <c r="X925" s="303" t="str">
        <f t="shared" si="691"/>
        <v/>
      </c>
      <c r="Y925" s="300" t="str">
        <f t="shared" si="692"/>
        <v/>
      </c>
      <c r="Z925" s="300" t="str">
        <f t="shared" si="693"/>
        <v/>
      </c>
      <c r="AA925" s="303" t="str">
        <f t="shared" si="694"/>
        <v/>
      </c>
      <c r="AB925" s="300" t="str">
        <f t="shared" si="695"/>
        <v/>
      </c>
      <c r="AC925" s="300" t="str">
        <f t="shared" si="696"/>
        <v/>
      </c>
      <c r="AD925" s="300" t="str">
        <f t="shared" si="697"/>
        <v/>
      </c>
      <c r="AE925" s="192" t="str">
        <f t="shared" si="698"/>
        <v/>
      </c>
      <c r="AF925" s="192" t="str">
        <f t="shared" si="699"/>
        <v/>
      </c>
      <c r="AG925" s="192"/>
      <c r="AJ925" s="300" t="str">
        <f t="shared" si="700"/>
        <v/>
      </c>
      <c r="AK925" s="300" t="str">
        <f t="shared" si="701"/>
        <v/>
      </c>
      <c r="AL925" s="300" t="str">
        <f t="shared" si="702"/>
        <v>бла</v>
      </c>
      <c r="AM925" s="300" t="str">
        <f t="shared" si="703"/>
        <v/>
      </c>
      <c r="AN925" s="300" t="str">
        <f t="shared" si="704"/>
        <v/>
      </c>
      <c r="AO925" s="300" t="str">
        <f t="shared" si="705"/>
        <v/>
      </c>
      <c r="AP925" s="300" t="str">
        <f t="shared" si="706"/>
        <v/>
      </c>
      <c r="AQ925" s="300" t="str">
        <f t="shared" si="707"/>
        <v/>
      </c>
      <c r="AR925" s="306" t="str">
        <f t="shared" si="708"/>
        <v/>
      </c>
      <c r="AS925" s="300" t="str">
        <f t="shared" si="709"/>
        <v/>
      </c>
      <c r="AT925" s="300" t="str">
        <f t="shared" si="710"/>
        <v/>
      </c>
      <c r="AU925" s="192" t="str">
        <f t="shared" si="711"/>
        <v>бла</v>
      </c>
      <c r="AV925" s="192" t="str">
        <f t="shared" si="712"/>
        <v>бла91101424общпро</v>
      </c>
      <c r="AW925" s="191">
        <f t="shared" si="713"/>
        <v>0</v>
      </c>
      <c r="AX925" s="191">
        <f t="shared" si="714"/>
        <v>0</v>
      </c>
      <c r="AY925" s="191">
        <f t="shared" si="715"/>
        <v>0</v>
      </c>
      <c r="AZ925" s="191">
        <f t="shared" si="716"/>
        <v>0</v>
      </c>
      <c r="BA925" s="193">
        <f t="shared" si="717"/>
        <v>1</v>
      </c>
      <c r="BB925" s="193">
        <f t="shared" si="718"/>
        <v>1</v>
      </c>
      <c r="BC925" s="193">
        <f t="shared" si="719"/>
        <v>1</v>
      </c>
      <c r="BD925" s="191">
        <f t="shared" si="725"/>
        <v>0</v>
      </c>
      <c r="BE925" s="191">
        <f t="shared" si="720"/>
        <v>0</v>
      </c>
      <c r="BF925" s="210">
        <f t="shared" si="721"/>
        <v>0</v>
      </c>
      <c r="BG925" s="211">
        <f t="shared" si="722"/>
        <v>0</v>
      </c>
      <c r="BH925" s="289"/>
      <c r="BI925" s="289"/>
      <c r="BJ925" s="228"/>
      <c r="BK925" s="228"/>
      <c r="BL925" s="233" t="str">
        <f t="shared" si="723"/>
        <v>04</v>
      </c>
    </row>
    <row r="926" spans="1:64" ht="12" customHeight="1">
      <c r="A926" s="333" t="s">
        <v>694</v>
      </c>
      <c r="B926" s="381" t="s">
        <v>440</v>
      </c>
      <c r="C926" s="333" t="s">
        <v>666</v>
      </c>
      <c r="D926" s="381" t="s">
        <v>403</v>
      </c>
      <c r="E926" s="381" t="s">
        <v>1183</v>
      </c>
      <c r="F926" s="381" t="s">
        <v>586</v>
      </c>
      <c r="G926" s="381" t="s">
        <v>394</v>
      </c>
      <c r="H926" s="100" t="s">
        <v>653</v>
      </c>
      <c r="I926" s="381" t="s">
        <v>505</v>
      </c>
      <c r="J926" s="382">
        <v>204577</v>
      </c>
      <c r="K926" s="382">
        <v>168459.29</v>
      </c>
      <c r="L926" s="191" t="str">
        <f t="shared" si="682"/>
        <v>911014240501383008000024422501</v>
      </c>
      <c r="M926" s="192">
        <f t="array" ref="M926">IF(COUNT(SEARCH(Удалить_Роспись_КВСР,$B926)*SEARCH(Удалить_Роспись_ПБС,$C926)*SEARCH(Удалить_Роспись_КФСР, $D926)*SEARCH(Удалить_Роспись_КЦСР,$E926)*SEARCH(Удалить_Роспись_КВР,$F926)*SEARCH(Удалить_Роспись_ЭК,$H926)*SEARCH(Удалить_Роспись_КР,$I926))&gt;0,0,1)</f>
        <v>1</v>
      </c>
      <c r="N926" s="192">
        <v>0</v>
      </c>
      <c r="O926" s="192" t="str">
        <f t="shared" si="683"/>
        <v/>
      </c>
      <c r="P926" s="192" t="str">
        <f t="shared" si="724"/>
        <v/>
      </c>
      <c r="Q926" s="300" t="str">
        <f t="shared" si="684"/>
        <v/>
      </c>
      <c r="R926" s="300" t="str">
        <f t="shared" si="685"/>
        <v/>
      </c>
      <c r="S926" s="300" t="str">
        <f t="shared" si="686"/>
        <v/>
      </c>
      <c r="T926" s="192" t="str">
        <f t="shared" si="687"/>
        <v/>
      </c>
      <c r="U926" s="303" t="str">
        <f t="shared" si="688"/>
        <v/>
      </c>
      <c r="V926" s="300" t="str">
        <f t="shared" si="689"/>
        <v/>
      </c>
      <c r="W926" s="192" t="str">
        <f t="shared" si="690"/>
        <v/>
      </c>
      <c r="X926" s="303" t="str">
        <f t="shared" si="691"/>
        <v/>
      </c>
      <c r="Y926" s="300" t="str">
        <f t="shared" si="692"/>
        <v/>
      </c>
      <c r="Z926" s="300" t="str">
        <f t="shared" si="693"/>
        <v/>
      </c>
      <c r="AA926" s="303" t="str">
        <f t="shared" si="694"/>
        <v/>
      </c>
      <c r="AB926" s="300" t="str">
        <f t="shared" si="695"/>
        <v/>
      </c>
      <c r="AC926" s="300" t="str">
        <f t="shared" si="696"/>
        <v/>
      </c>
      <c r="AD926" s="300" t="str">
        <f t="shared" si="697"/>
        <v/>
      </c>
      <c r="AE926" s="192" t="str">
        <f t="shared" si="698"/>
        <v/>
      </c>
      <c r="AF926" s="192" t="str">
        <f t="shared" si="699"/>
        <v/>
      </c>
      <c r="AG926" s="192"/>
      <c r="AJ926" s="300" t="str">
        <f t="shared" si="700"/>
        <v/>
      </c>
      <c r="AK926" s="300" t="str">
        <f t="shared" si="701"/>
        <v/>
      </c>
      <c r="AL926" s="300" t="str">
        <f t="shared" si="702"/>
        <v/>
      </c>
      <c r="AM926" s="300" t="str">
        <f t="shared" si="703"/>
        <v/>
      </c>
      <c r="AN926" s="300" t="str">
        <f t="shared" si="704"/>
        <v>жил</v>
      </c>
      <c r="AO926" s="300" t="str">
        <f t="shared" si="705"/>
        <v/>
      </c>
      <c r="AP926" s="300" t="str">
        <f t="shared" si="706"/>
        <v/>
      </c>
      <c r="AQ926" s="300" t="str">
        <f t="shared" si="707"/>
        <v/>
      </c>
      <c r="AR926" s="306" t="str">
        <f t="shared" si="708"/>
        <v/>
      </c>
      <c r="AS926" s="300" t="str">
        <f t="shared" si="709"/>
        <v/>
      </c>
      <c r="AT926" s="300" t="str">
        <f t="shared" si="710"/>
        <v/>
      </c>
      <c r="AU926" s="192" t="str">
        <f t="shared" si="711"/>
        <v>жил</v>
      </c>
      <c r="AV926" s="192" t="str">
        <f t="shared" si="712"/>
        <v>жил91101424общпро</v>
      </c>
      <c r="AW926" s="191">
        <f t="shared" si="713"/>
        <v>204577</v>
      </c>
      <c r="AX926" s="191">
        <f t="shared" si="714"/>
        <v>168459.29</v>
      </c>
      <c r="AY926" s="191">
        <f t="shared" si="715"/>
        <v>0</v>
      </c>
      <c r="AZ926" s="191">
        <f t="shared" si="716"/>
        <v>0</v>
      </c>
      <c r="BA926" s="193">
        <f t="shared" si="717"/>
        <v>1</v>
      </c>
      <c r="BB926" s="193">
        <f t="shared" si="718"/>
        <v>1</v>
      </c>
      <c r="BC926" s="193">
        <f t="shared" si="719"/>
        <v>1</v>
      </c>
      <c r="BD926" s="191">
        <f t="shared" si="725"/>
        <v>0</v>
      </c>
      <c r="BE926" s="191">
        <f t="shared" si="720"/>
        <v>0</v>
      </c>
      <c r="BF926" s="210">
        <f t="shared" si="721"/>
        <v>0</v>
      </c>
      <c r="BG926" s="211">
        <f t="shared" si="722"/>
        <v>0</v>
      </c>
      <c r="BH926" s="289"/>
      <c r="BI926" s="289"/>
      <c r="BJ926" s="228"/>
      <c r="BK926" s="228"/>
      <c r="BL926" s="233" t="str">
        <f t="shared" si="723"/>
        <v>05</v>
      </c>
    </row>
    <row r="927" spans="1:64" ht="12" customHeight="1">
      <c r="A927" s="333" t="s">
        <v>694</v>
      </c>
      <c r="B927" s="381" t="s">
        <v>440</v>
      </c>
      <c r="C927" s="333" t="s">
        <v>666</v>
      </c>
      <c r="D927" s="381" t="s">
        <v>403</v>
      </c>
      <c r="E927" s="381" t="s">
        <v>1183</v>
      </c>
      <c r="F927" s="381" t="s">
        <v>586</v>
      </c>
      <c r="G927" s="381" t="s">
        <v>389</v>
      </c>
      <c r="H927" s="100" t="s">
        <v>653</v>
      </c>
      <c r="I927" s="381" t="s">
        <v>505</v>
      </c>
      <c r="J927" s="382">
        <v>14966</v>
      </c>
      <c r="K927" s="382">
        <v>14608.87</v>
      </c>
      <c r="L927" s="191" t="str">
        <f t="shared" si="682"/>
        <v>911014240501383008000024422601</v>
      </c>
      <c r="M927" s="192">
        <f t="array" ref="M927">IF(COUNT(SEARCH(Удалить_Роспись_КВСР,$B927)*SEARCH(Удалить_Роспись_ПБС,$C927)*SEARCH(Удалить_Роспись_КФСР, $D927)*SEARCH(Удалить_Роспись_КЦСР,$E927)*SEARCH(Удалить_Роспись_КВР,$F927)*SEARCH(Удалить_Роспись_ЭК,$H927)*SEARCH(Удалить_Роспись_КР,$I927))&gt;0,0,1)</f>
        <v>1</v>
      </c>
      <c r="N927" s="192">
        <v>0</v>
      </c>
      <c r="O927" s="192" t="str">
        <f t="shared" si="683"/>
        <v/>
      </c>
      <c r="P927" s="192" t="str">
        <f t="shared" si="724"/>
        <v/>
      </c>
      <c r="Q927" s="300" t="str">
        <f t="shared" si="684"/>
        <v/>
      </c>
      <c r="R927" s="300" t="str">
        <f t="shared" si="685"/>
        <v/>
      </c>
      <c r="S927" s="300" t="str">
        <f t="shared" si="686"/>
        <v/>
      </c>
      <c r="T927" s="192" t="str">
        <f t="shared" si="687"/>
        <v/>
      </c>
      <c r="U927" s="303" t="str">
        <f t="shared" si="688"/>
        <v/>
      </c>
      <c r="V927" s="300" t="str">
        <f t="shared" si="689"/>
        <v/>
      </c>
      <c r="W927" s="192" t="str">
        <f t="shared" si="690"/>
        <v/>
      </c>
      <c r="X927" s="303" t="str">
        <f t="shared" si="691"/>
        <v/>
      </c>
      <c r="Y927" s="300" t="str">
        <f t="shared" si="692"/>
        <v/>
      </c>
      <c r="Z927" s="300" t="str">
        <f t="shared" si="693"/>
        <v/>
      </c>
      <c r="AA927" s="303" t="str">
        <f t="shared" si="694"/>
        <v/>
      </c>
      <c r="AB927" s="300" t="str">
        <f t="shared" si="695"/>
        <v/>
      </c>
      <c r="AC927" s="300" t="str">
        <f t="shared" si="696"/>
        <v/>
      </c>
      <c r="AD927" s="300" t="str">
        <f t="shared" si="697"/>
        <v/>
      </c>
      <c r="AE927" s="192" t="str">
        <f t="shared" si="698"/>
        <v/>
      </c>
      <c r="AF927" s="192" t="str">
        <f t="shared" si="699"/>
        <v/>
      </c>
      <c r="AG927" s="192"/>
      <c r="AJ927" s="300" t="str">
        <f t="shared" si="700"/>
        <v/>
      </c>
      <c r="AK927" s="300" t="str">
        <f t="shared" si="701"/>
        <v/>
      </c>
      <c r="AL927" s="300" t="str">
        <f t="shared" si="702"/>
        <v/>
      </c>
      <c r="AM927" s="300" t="str">
        <f t="shared" si="703"/>
        <v/>
      </c>
      <c r="AN927" s="300" t="str">
        <f t="shared" si="704"/>
        <v>жил</v>
      </c>
      <c r="AO927" s="300" t="str">
        <f t="shared" si="705"/>
        <v/>
      </c>
      <c r="AP927" s="300" t="str">
        <f t="shared" si="706"/>
        <v/>
      </c>
      <c r="AQ927" s="300" t="str">
        <f t="shared" si="707"/>
        <v/>
      </c>
      <c r="AR927" s="306" t="str">
        <f t="shared" si="708"/>
        <v/>
      </c>
      <c r="AS927" s="300" t="str">
        <f t="shared" si="709"/>
        <v/>
      </c>
      <c r="AT927" s="300" t="str">
        <f t="shared" si="710"/>
        <v/>
      </c>
      <c r="AU927" s="192" t="str">
        <f t="shared" si="711"/>
        <v>жил</v>
      </c>
      <c r="AV927" s="192" t="str">
        <f t="shared" si="712"/>
        <v>жил91101424общпро</v>
      </c>
      <c r="AW927" s="191">
        <f t="shared" si="713"/>
        <v>14966</v>
      </c>
      <c r="AX927" s="191">
        <f t="shared" si="714"/>
        <v>14608.87</v>
      </c>
      <c r="AY927" s="191">
        <f t="shared" si="715"/>
        <v>0</v>
      </c>
      <c r="AZ927" s="191">
        <f t="shared" si="716"/>
        <v>0</v>
      </c>
      <c r="BA927" s="193">
        <f t="shared" si="717"/>
        <v>1</v>
      </c>
      <c r="BB927" s="193">
        <f t="shared" si="718"/>
        <v>1</v>
      </c>
      <c r="BC927" s="193">
        <f t="shared" si="719"/>
        <v>1</v>
      </c>
      <c r="BD927" s="191">
        <f t="shared" si="725"/>
        <v>0</v>
      </c>
      <c r="BE927" s="191">
        <f t="shared" si="720"/>
        <v>0</v>
      </c>
      <c r="BF927" s="210">
        <f t="shared" si="721"/>
        <v>0</v>
      </c>
      <c r="BG927" s="211">
        <f t="shared" si="722"/>
        <v>0</v>
      </c>
      <c r="BH927" s="289"/>
      <c r="BI927" s="289"/>
      <c r="BJ927" s="228"/>
      <c r="BK927" s="228"/>
      <c r="BL927" s="233" t="str">
        <f t="shared" si="723"/>
        <v>05</v>
      </c>
    </row>
    <row r="928" spans="1:64" ht="12" customHeight="1">
      <c r="A928" s="333" t="s">
        <v>694</v>
      </c>
      <c r="B928" s="381" t="s">
        <v>440</v>
      </c>
      <c r="C928" s="333" t="s">
        <v>666</v>
      </c>
      <c r="D928" s="381" t="s">
        <v>403</v>
      </c>
      <c r="E928" s="381" t="s">
        <v>1183</v>
      </c>
      <c r="F928" s="381" t="s">
        <v>586</v>
      </c>
      <c r="G928" s="381" t="s">
        <v>397</v>
      </c>
      <c r="H928" s="100" t="s">
        <v>653</v>
      </c>
      <c r="I928" s="381" t="s">
        <v>505</v>
      </c>
      <c r="J928" s="382">
        <v>322113.59999999998</v>
      </c>
      <c r="K928" s="382">
        <v>322113.59999999998</v>
      </c>
      <c r="L928" s="191" t="str">
        <f t="shared" si="682"/>
        <v>911014240501383008000024434001</v>
      </c>
      <c r="M928" s="192">
        <f t="array" ref="M928">IF(COUNT(SEARCH(Удалить_Роспись_КВСР,$B928)*SEARCH(Удалить_Роспись_ПБС,$C928)*SEARCH(Удалить_Роспись_КФСР, $D928)*SEARCH(Удалить_Роспись_КЦСР,$E928)*SEARCH(Удалить_Роспись_КВР,$F928)*SEARCH(Удалить_Роспись_ЭК,$H928)*SEARCH(Удалить_Роспись_КР,$I928))&gt;0,0,1)</f>
        <v>1</v>
      </c>
      <c r="N928" s="192">
        <v>0</v>
      </c>
      <c r="O928" s="192" t="str">
        <f t="shared" si="683"/>
        <v/>
      </c>
      <c r="P928" s="192" t="str">
        <f t="shared" si="724"/>
        <v/>
      </c>
      <c r="Q928" s="300" t="str">
        <f t="shared" si="684"/>
        <v/>
      </c>
      <c r="R928" s="300" t="str">
        <f t="shared" si="685"/>
        <v/>
      </c>
      <c r="S928" s="300" t="str">
        <f t="shared" si="686"/>
        <v/>
      </c>
      <c r="T928" s="192" t="str">
        <f t="shared" si="687"/>
        <v/>
      </c>
      <c r="U928" s="303" t="str">
        <f t="shared" si="688"/>
        <v/>
      </c>
      <c r="V928" s="300" t="str">
        <f t="shared" si="689"/>
        <v/>
      </c>
      <c r="W928" s="192" t="str">
        <f t="shared" si="690"/>
        <v/>
      </c>
      <c r="X928" s="303" t="str">
        <f t="shared" si="691"/>
        <v/>
      </c>
      <c r="Y928" s="300" t="str">
        <f t="shared" si="692"/>
        <v/>
      </c>
      <c r="Z928" s="300" t="str">
        <f t="shared" si="693"/>
        <v/>
      </c>
      <c r="AA928" s="303" t="str">
        <f t="shared" si="694"/>
        <v/>
      </c>
      <c r="AB928" s="300" t="str">
        <f t="shared" si="695"/>
        <v/>
      </c>
      <c r="AC928" s="300" t="str">
        <f t="shared" si="696"/>
        <v/>
      </c>
      <c r="AD928" s="300" t="str">
        <f t="shared" si="697"/>
        <v/>
      </c>
      <c r="AE928" s="192" t="str">
        <f t="shared" si="698"/>
        <v/>
      </c>
      <c r="AF928" s="192" t="str">
        <f t="shared" si="699"/>
        <v/>
      </c>
      <c r="AG928" s="192"/>
      <c r="AJ928" s="300" t="str">
        <f t="shared" si="700"/>
        <v/>
      </c>
      <c r="AK928" s="300" t="str">
        <f t="shared" si="701"/>
        <v/>
      </c>
      <c r="AL928" s="300" t="str">
        <f t="shared" si="702"/>
        <v/>
      </c>
      <c r="AM928" s="300" t="str">
        <f t="shared" si="703"/>
        <v/>
      </c>
      <c r="AN928" s="300" t="str">
        <f t="shared" si="704"/>
        <v>жил</v>
      </c>
      <c r="AO928" s="300" t="str">
        <f t="shared" si="705"/>
        <v/>
      </c>
      <c r="AP928" s="300" t="str">
        <f t="shared" si="706"/>
        <v/>
      </c>
      <c r="AQ928" s="300" t="str">
        <f t="shared" si="707"/>
        <v/>
      </c>
      <c r="AR928" s="306" t="str">
        <f t="shared" si="708"/>
        <v/>
      </c>
      <c r="AS928" s="300" t="str">
        <f t="shared" si="709"/>
        <v/>
      </c>
      <c r="AT928" s="300" t="str">
        <f t="shared" si="710"/>
        <v/>
      </c>
      <c r="AU928" s="192" t="str">
        <f t="shared" si="711"/>
        <v>жил</v>
      </c>
      <c r="AV928" s="192" t="str">
        <f t="shared" si="712"/>
        <v>жил91101424общпро</v>
      </c>
      <c r="AW928" s="191">
        <f t="shared" si="713"/>
        <v>322113.59999999998</v>
      </c>
      <c r="AX928" s="191">
        <f t="shared" si="714"/>
        <v>322113.59999999998</v>
      </c>
      <c r="AY928" s="191">
        <f t="shared" si="715"/>
        <v>0</v>
      </c>
      <c r="AZ928" s="191">
        <f t="shared" si="716"/>
        <v>0</v>
      </c>
      <c r="BA928" s="193">
        <f t="shared" si="717"/>
        <v>1</v>
      </c>
      <c r="BB928" s="193">
        <f t="shared" si="718"/>
        <v>1</v>
      </c>
      <c r="BC928" s="193">
        <f t="shared" si="719"/>
        <v>1</v>
      </c>
      <c r="BD928" s="191">
        <f t="shared" si="725"/>
        <v>0</v>
      </c>
      <c r="BE928" s="191">
        <f t="shared" si="720"/>
        <v>0</v>
      </c>
      <c r="BF928" s="210">
        <f t="shared" si="721"/>
        <v>0</v>
      </c>
      <c r="BG928" s="211">
        <f t="shared" si="722"/>
        <v>0</v>
      </c>
      <c r="BH928" s="289"/>
      <c r="BI928" s="289"/>
      <c r="BJ928" s="228"/>
      <c r="BK928" s="228"/>
      <c r="BL928" s="233" t="str">
        <f t="shared" si="723"/>
        <v>05</v>
      </c>
    </row>
    <row r="929" spans="1:64" ht="12" customHeight="1">
      <c r="A929" s="333" t="s">
        <v>694</v>
      </c>
      <c r="B929" s="381" t="s">
        <v>440</v>
      </c>
      <c r="C929" s="333" t="s">
        <v>666</v>
      </c>
      <c r="D929" s="381" t="s">
        <v>404</v>
      </c>
      <c r="E929" s="381" t="s">
        <v>1184</v>
      </c>
      <c r="F929" s="381" t="s">
        <v>586</v>
      </c>
      <c r="G929" s="381" t="s">
        <v>389</v>
      </c>
      <c r="H929" s="100" t="s">
        <v>653</v>
      </c>
      <c r="I929" s="381" t="s">
        <v>505</v>
      </c>
      <c r="J929" s="382">
        <v>250000</v>
      </c>
      <c r="K929" s="382">
        <v>0</v>
      </c>
      <c r="L929" s="191" t="str">
        <f t="shared" si="682"/>
        <v>911014240502385008000024422601</v>
      </c>
      <c r="M929" s="192">
        <f t="array" ref="M929">IF(COUNT(SEARCH(Удалить_Роспись_КВСР,$B929)*SEARCH(Удалить_Роспись_ПБС,$C929)*SEARCH(Удалить_Роспись_КФСР, $D929)*SEARCH(Удалить_Роспись_КЦСР,$E929)*SEARCH(Удалить_Роспись_КВР,$F929)*SEARCH(Удалить_Роспись_ЭК,$H929)*SEARCH(Удалить_Роспись_КР,$I929))&gt;0,0,1)</f>
        <v>1</v>
      </c>
      <c r="N929" s="192">
        <v>0</v>
      </c>
      <c r="O929" s="192" t="str">
        <f t="shared" si="683"/>
        <v/>
      </c>
      <c r="P929" s="192" t="str">
        <f t="shared" si="724"/>
        <v/>
      </c>
      <c r="Q929" s="300" t="str">
        <f t="shared" si="684"/>
        <v/>
      </c>
      <c r="R929" s="300" t="str">
        <f t="shared" si="685"/>
        <v/>
      </c>
      <c r="S929" s="300" t="str">
        <f t="shared" si="686"/>
        <v/>
      </c>
      <c r="T929" s="192" t="str">
        <f t="shared" si="687"/>
        <v/>
      </c>
      <c r="U929" s="303" t="str">
        <f t="shared" si="688"/>
        <v/>
      </c>
      <c r="V929" s="300" t="str">
        <f t="shared" si="689"/>
        <v/>
      </c>
      <c r="W929" s="192" t="str">
        <f t="shared" si="690"/>
        <v/>
      </c>
      <c r="X929" s="303" t="str">
        <f t="shared" si="691"/>
        <v/>
      </c>
      <c r="Y929" s="300" t="str">
        <f t="shared" si="692"/>
        <v/>
      </c>
      <c r="Z929" s="300" t="str">
        <f t="shared" si="693"/>
        <v/>
      </c>
      <c r="AA929" s="303" t="str">
        <f t="shared" si="694"/>
        <v/>
      </c>
      <c r="AB929" s="300" t="str">
        <f t="shared" si="695"/>
        <v/>
      </c>
      <c r="AC929" s="300" t="str">
        <f t="shared" si="696"/>
        <v/>
      </c>
      <c r="AD929" s="300" t="str">
        <f t="shared" si="697"/>
        <v/>
      </c>
      <c r="AE929" s="192" t="str">
        <f t="shared" si="698"/>
        <v/>
      </c>
      <c r="AF929" s="192" t="str">
        <f t="shared" si="699"/>
        <v/>
      </c>
      <c r="AG929" s="192"/>
      <c r="AJ929" s="300" t="str">
        <f t="shared" si="700"/>
        <v/>
      </c>
      <c r="AK929" s="300" t="str">
        <f t="shared" si="701"/>
        <v/>
      </c>
      <c r="AL929" s="300" t="str">
        <f t="shared" si="702"/>
        <v/>
      </c>
      <c r="AM929" s="300" t="str">
        <f t="shared" si="703"/>
        <v/>
      </c>
      <c r="AN929" s="300" t="str">
        <f t="shared" si="704"/>
        <v/>
      </c>
      <c r="AO929" s="300" t="str">
        <f t="shared" si="705"/>
        <v/>
      </c>
      <c r="AP929" s="300" t="str">
        <f t="shared" si="706"/>
        <v/>
      </c>
      <c r="AQ929" s="300" t="str">
        <f t="shared" si="707"/>
        <v/>
      </c>
      <c r="AR929" s="306" t="str">
        <f t="shared" si="708"/>
        <v/>
      </c>
      <c r="AS929" s="300" t="str">
        <f t="shared" si="709"/>
        <v/>
      </c>
      <c r="AT929" s="300" t="str">
        <f t="shared" si="710"/>
        <v/>
      </c>
      <c r="AU929" s="192" t="str">
        <f t="shared" si="711"/>
        <v>рбс</v>
      </c>
      <c r="AV929" s="192" t="str">
        <f t="shared" si="712"/>
        <v>рбс91101424общпро</v>
      </c>
      <c r="AW929" s="191">
        <f t="shared" si="713"/>
        <v>250000</v>
      </c>
      <c r="AX929" s="191">
        <f t="shared" si="714"/>
        <v>0</v>
      </c>
      <c r="AY929" s="191">
        <f t="shared" si="715"/>
        <v>0</v>
      </c>
      <c r="AZ929" s="191">
        <f t="shared" si="716"/>
        <v>0</v>
      </c>
      <c r="BA929" s="193">
        <f t="shared" si="717"/>
        <v>1</v>
      </c>
      <c r="BB929" s="193">
        <f t="shared" si="718"/>
        <v>1</v>
      </c>
      <c r="BC929" s="193">
        <f t="shared" si="719"/>
        <v>1</v>
      </c>
      <c r="BD929" s="191">
        <f t="shared" si="725"/>
        <v>0</v>
      </c>
      <c r="BE929" s="191">
        <f t="shared" si="720"/>
        <v>0</v>
      </c>
      <c r="BF929" s="210">
        <f t="shared" si="721"/>
        <v>0</v>
      </c>
      <c r="BG929" s="211">
        <f t="shared" si="722"/>
        <v>0</v>
      </c>
      <c r="BH929" s="289"/>
      <c r="BI929" s="289"/>
      <c r="BJ929" s="228"/>
      <c r="BK929" s="228"/>
      <c r="BL929" s="233" t="str">
        <f t="shared" si="723"/>
        <v>05</v>
      </c>
    </row>
    <row r="930" spans="1:64" ht="12" customHeight="1">
      <c r="A930" s="333" t="s">
        <v>694</v>
      </c>
      <c r="B930" s="381" t="s">
        <v>440</v>
      </c>
      <c r="C930" s="333" t="s">
        <v>666</v>
      </c>
      <c r="D930" s="381" t="s">
        <v>404</v>
      </c>
      <c r="E930" s="381" t="s">
        <v>896</v>
      </c>
      <c r="F930" s="381" t="s">
        <v>586</v>
      </c>
      <c r="G930" s="381" t="s">
        <v>389</v>
      </c>
      <c r="H930" s="100" t="s">
        <v>653</v>
      </c>
      <c r="I930" s="381" t="s">
        <v>505</v>
      </c>
      <c r="J930" s="382">
        <v>20000</v>
      </c>
      <c r="K930" s="382">
        <v>0</v>
      </c>
      <c r="L930" s="191" t="str">
        <f t="shared" si="682"/>
        <v>91101424050290900Ш000024422601</v>
      </c>
      <c r="M930" s="192">
        <f t="array" ref="M930">IF(COUNT(SEARCH(Удалить_Роспись_КВСР,$B930)*SEARCH(Удалить_Роспись_ПБС,$C930)*SEARCH(Удалить_Роспись_КФСР, $D930)*SEARCH(Удалить_Роспись_КЦСР,$E930)*SEARCH(Удалить_Роспись_КВР,$F930)*SEARCH(Удалить_Роспись_ЭК,$H930)*SEARCH(Удалить_Роспись_КР,$I930))&gt;0,0,1)</f>
        <v>1</v>
      </c>
      <c r="N930" s="192">
        <f>IF(COUNT(SEARCH(Удалить_Индекс_КВСР,$B930)*SEARCH(Удалить_Индекс_ПБС,$C930)*SEARCH(Удалить_Индекс_КФСР,$D930)*SEARCH(Удалить_Индекс_КЦСР,$E930)*SEARCH(Удалить_Индекс_КВР,$F930)*SEARCH(Удалить_Индекс_ЭК,$H930)*SEARCH(Удалить_Индекс_КР,$I930))&gt;0,0,1)</f>
        <v>1</v>
      </c>
      <c r="O930" s="192" t="str">
        <f t="shared" si="683"/>
        <v/>
      </c>
      <c r="P930" s="192" t="str">
        <f t="shared" si="724"/>
        <v/>
      </c>
      <c r="Q930" s="300" t="str">
        <f t="shared" si="684"/>
        <v/>
      </c>
      <c r="R930" s="300" t="str">
        <f t="shared" si="685"/>
        <v/>
      </c>
      <c r="S930" s="300" t="str">
        <f t="shared" si="686"/>
        <v/>
      </c>
      <c r="T930" s="192" t="str">
        <f t="shared" si="687"/>
        <v/>
      </c>
      <c r="U930" s="303" t="str">
        <f t="shared" si="688"/>
        <v/>
      </c>
      <c r="V930" s="300" t="str">
        <f t="shared" si="689"/>
        <v/>
      </c>
      <c r="W930" s="192" t="str">
        <f t="shared" si="690"/>
        <v/>
      </c>
      <c r="X930" s="303" t="str">
        <f t="shared" si="691"/>
        <v/>
      </c>
      <c r="Y930" s="300" t="str">
        <f t="shared" si="692"/>
        <v/>
      </c>
      <c r="Z930" s="300" t="str">
        <f t="shared" si="693"/>
        <v/>
      </c>
      <c r="AA930" s="303" t="str">
        <f t="shared" si="694"/>
        <v/>
      </c>
      <c r="AB930" s="300" t="str">
        <f t="shared" si="695"/>
        <v/>
      </c>
      <c r="AC930" s="300" t="str">
        <f t="shared" si="696"/>
        <v/>
      </c>
      <c r="AD930" s="300" t="str">
        <f t="shared" si="697"/>
        <v/>
      </c>
      <c r="AE930" s="192" t="str">
        <f t="shared" si="698"/>
        <v/>
      </c>
      <c r="AF930" s="192" t="str">
        <f t="shared" si="699"/>
        <v/>
      </c>
      <c r="AG930" s="192"/>
      <c r="AJ930" s="300" t="str">
        <f t="shared" si="700"/>
        <v/>
      </c>
      <c r="AK930" s="300" t="str">
        <f t="shared" si="701"/>
        <v/>
      </c>
      <c r="AL930" s="300" t="str">
        <f t="shared" si="702"/>
        <v/>
      </c>
      <c r="AM930" s="300" t="str">
        <f t="shared" si="703"/>
        <v/>
      </c>
      <c r="AN930" s="300" t="str">
        <f t="shared" si="704"/>
        <v/>
      </c>
      <c r="AO930" s="300" t="str">
        <f t="shared" si="705"/>
        <v/>
      </c>
      <c r="AP930" s="300" t="str">
        <f t="shared" si="706"/>
        <v/>
      </c>
      <c r="AQ930" s="300" t="str">
        <f t="shared" si="707"/>
        <v/>
      </c>
      <c r="AR930" s="306" t="str">
        <f t="shared" si="708"/>
        <v/>
      </c>
      <c r="AS930" s="300" t="str">
        <f t="shared" si="709"/>
        <v/>
      </c>
      <c r="AT930" s="300" t="str">
        <f t="shared" si="710"/>
        <v/>
      </c>
      <c r="AU930" s="192" t="str">
        <f t="shared" si="711"/>
        <v>рбс</v>
      </c>
      <c r="AV930" s="192" t="str">
        <f t="shared" si="712"/>
        <v>рбс91101424общпро</v>
      </c>
      <c r="AW930" s="191">
        <f t="shared" si="713"/>
        <v>20000</v>
      </c>
      <c r="AX930" s="191">
        <f t="shared" si="714"/>
        <v>0</v>
      </c>
      <c r="AY930" s="191">
        <f t="shared" si="715"/>
        <v>20000</v>
      </c>
      <c r="AZ930" s="191">
        <f t="shared" si="716"/>
        <v>0</v>
      </c>
      <c r="BA930" s="193">
        <f t="shared" si="717"/>
        <v>1</v>
      </c>
      <c r="BB930" s="193">
        <f t="shared" si="718"/>
        <v>1</v>
      </c>
      <c r="BC930" s="193">
        <f t="shared" si="719"/>
        <v>1</v>
      </c>
      <c r="BD930" s="191">
        <f t="shared" si="725"/>
        <v>20000</v>
      </c>
      <c r="BE930" s="191">
        <f t="shared" si="720"/>
        <v>0</v>
      </c>
      <c r="BF930" s="210">
        <f t="shared" si="721"/>
        <v>20000</v>
      </c>
      <c r="BG930" s="211">
        <f t="shared" si="722"/>
        <v>20000</v>
      </c>
      <c r="BH930" s="289"/>
      <c r="BI930" s="289"/>
      <c r="BJ930" s="228"/>
      <c r="BK930" s="228"/>
      <c r="BL930" s="233" t="str">
        <f t="shared" si="723"/>
        <v>05</v>
      </c>
    </row>
    <row r="931" spans="1:64" ht="12" customHeight="1">
      <c r="A931" s="333" t="s">
        <v>694</v>
      </c>
      <c r="B931" s="381" t="s">
        <v>440</v>
      </c>
      <c r="C931" s="333" t="s">
        <v>666</v>
      </c>
      <c r="D931" s="381" t="s">
        <v>406</v>
      </c>
      <c r="E931" s="381" t="s">
        <v>1185</v>
      </c>
      <c r="F931" s="381" t="s">
        <v>586</v>
      </c>
      <c r="G931" s="381" t="s">
        <v>394</v>
      </c>
      <c r="H931" s="100" t="s">
        <v>653</v>
      </c>
      <c r="I931" s="381" t="s">
        <v>505</v>
      </c>
      <c r="J931" s="382">
        <v>82026</v>
      </c>
      <c r="K931" s="382">
        <v>44324.87</v>
      </c>
      <c r="L931" s="191" t="str">
        <f t="shared" si="682"/>
        <v>911014240503381008002024422501</v>
      </c>
      <c r="M931" s="192">
        <f t="array" ref="M931">IF(COUNT(SEARCH(Удалить_Роспись_КВСР,$B931)*SEARCH(Удалить_Роспись_ПБС,$C931)*SEARCH(Удалить_Роспись_КФСР, $D931)*SEARCH(Удалить_Роспись_КЦСР,$E931)*SEARCH(Удалить_Роспись_КВР,$F931)*SEARCH(Удалить_Роспись_ЭК,$H931)*SEARCH(Удалить_Роспись_КР,$I931))&gt;0,0,1)</f>
        <v>1</v>
      </c>
      <c r="N931" s="192">
        <v>0</v>
      </c>
      <c r="O931" s="192" t="str">
        <f t="shared" si="683"/>
        <v/>
      </c>
      <c r="P931" s="192" t="str">
        <f t="shared" si="724"/>
        <v/>
      </c>
      <c r="Q931" s="300" t="str">
        <f t="shared" si="684"/>
        <v/>
      </c>
      <c r="R931" s="300" t="str">
        <f t="shared" si="685"/>
        <v/>
      </c>
      <c r="S931" s="300" t="str">
        <f t="shared" si="686"/>
        <v/>
      </c>
      <c r="T931" s="192" t="str">
        <f t="shared" si="687"/>
        <v/>
      </c>
      <c r="U931" s="303" t="str">
        <f t="shared" si="688"/>
        <v/>
      </c>
      <c r="V931" s="300" t="str">
        <f t="shared" si="689"/>
        <v/>
      </c>
      <c r="W931" s="192" t="str">
        <f t="shared" si="690"/>
        <v/>
      </c>
      <c r="X931" s="303" t="str">
        <f t="shared" si="691"/>
        <v/>
      </c>
      <c r="Y931" s="300" t="str">
        <f t="shared" si="692"/>
        <v/>
      </c>
      <c r="Z931" s="300" t="str">
        <f t="shared" si="693"/>
        <v/>
      </c>
      <c r="AA931" s="303" t="str">
        <f t="shared" si="694"/>
        <v/>
      </c>
      <c r="AB931" s="300" t="str">
        <f t="shared" si="695"/>
        <v/>
      </c>
      <c r="AC931" s="300" t="str">
        <f t="shared" si="696"/>
        <v/>
      </c>
      <c r="AD931" s="300" t="str">
        <f t="shared" si="697"/>
        <v/>
      </c>
      <c r="AE931" s="192" t="str">
        <f t="shared" si="698"/>
        <v/>
      </c>
      <c r="AF931" s="192" t="str">
        <f t="shared" si="699"/>
        <v/>
      </c>
      <c r="AG931" s="192"/>
      <c r="AJ931" s="300" t="str">
        <f t="shared" si="700"/>
        <v/>
      </c>
      <c r="AK931" s="300" t="str">
        <f t="shared" si="701"/>
        <v/>
      </c>
      <c r="AL931" s="300" t="str">
        <f t="shared" si="702"/>
        <v>бла</v>
      </c>
      <c r="AM931" s="300" t="str">
        <f t="shared" si="703"/>
        <v/>
      </c>
      <c r="AN931" s="300" t="str">
        <f t="shared" si="704"/>
        <v/>
      </c>
      <c r="AO931" s="300" t="str">
        <f t="shared" si="705"/>
        <v/>
      </c>
      <c r="AP931" s="300" t="str">
        <f t="shared" si="706"/>
        <v/>
      </c>
      <c r="AQ931" s="300" t="str">
        <f t="shared" si="707"/>
        <v/>
      </c>
      <c r="AR931" s="306" t="str">
        <f t="shared" si="708"/>
        <v/>
      </c>
      <c r="AS931" s="300" t="str">
        <f t="shared" si="709"/>
        <v/>
      </c>
      <c r="AT931" s="300" t="str">
        <f t="shared" si="710"/>
        <v/>
      </c>
      <c r="AU931" s="192" t="str">
        <f t="shared" si="711"/>
        <v>бла</v>
      </c>
      <c r="AV931" s="192" t="str">
        <f t="shared" si="712"/>
        <v>бла91101424общпро</v>
      </c>
      <c r="AW931" s="191">
        <f t="shared" si="713"/>
        <v>82026</v>
      </c>
      <c r="AX931" s="191">
        <f t="shared" si="714"/>
        <v>44324.87</v>
      </c>
      <c r="AY931" s="191">
        <f t="shared" si="715"/>
        <v>0</v>
      </c>
      <c r="AZ931" s="191">
        <f t="shared" si="716"/>
        <v>0</v>
      </c>
      <c r="BA931" s="193">
        <f t="shared" si="717"/>
        <v>1</v>
      </c>
      <c r="BB931" s="193">
        <f t="shared" si="718"/>
        <v>1</v>
      </c>
      <c r="BC931" s="193">
        <f t="shared" si="719"/>
        <v>1</v>
      </c>
      <c r="BD931" s="191">
        <f t="shared" si="725"/>
        <v>0</v>
      </c>
      <c r="BE931" s="191">
        <f t="shared" si="720"/>
        <v>0</v>
      </c>
      <c r="BF931" s="210">
        <f t="shared" si="721"/>
        <v>0</v>
      </c>
      <c r="BG931" s="211">
        <f t="shared" si="722"/>
        <v>0</v>
      </c>
      <c r="BH931" s="289"/>
      <c r="BI931" s="289"/>
      <c r="BJ931" s="228"/>
      <c r="BK931" s="228"/>
      <c r="BL931" s="233" t="str">
        <f t="shared" si="723"/>
        <v>05</v>
      </c>
    </row>
    <row r="932" spans="1:64" ht="12" customHeight="1">
      <c r="A932" s="333" t="s">
        <v>694</v>
      </c>
      <c r="B932" s="381" t="s">
        <v>440</v>
      </c>
      <c r="C932" s="333" t="s">
        <v>666</v>
      </c>
      <c r="D932" s="381" t="s">
        <v>406</v>
      </c>
      <c r="E932" s="381" t="s">
        <v>1185</v>
      </c>
      <c r="F932" s="381" t="s">
        <v>586</v>
      </c>
      <c r="G932" s="381" t="s">
        <v>397</v>
      </c>
      <c r="H932" s="100" t="s">
        <v>653</v>
      </c>
      <c r="I932" s="381" t="s">
        <v>505</v>
      </c>
      <c r="J932" s="382">
        <v>158600</v>
      </c>
      <c r="K932" s="382">
        <v>56434</v>
      </c>
      <c r="L932" s="191" t="str">
        <f t="shared" si="682"/>
        <v>911014240503381008002024434001</v>
      </c>
      <c r="M932" s="192">
        <f t="array" ref="M932">IF(COUNT(SEARCH(Удалить_Роспись_КВСР,$B932)*SEARCH(Удалить_Роспись_ПБС,$C932)*SEARCH(Удалить_Роспись_КФСР, $D932)*SEARCH(Удалить_Роспись_КЦСР,$E932)*SEARCH(Удалить_Роспись_КВР,$F932)*SEARCH(Удалить_Роспись_ЭК,$H932)*SEARCH(Удалить_Роспись_КР,$I932))&gt;0,0,1)</f>
        <v>1</v>
      </c>
      <c r="N932" s="192">
        <v>0</v>
      </c>
      <c r="O932" s="192" t="str">
        <f t="shared" si="683"/>
        <v/>
      </c>
      <c r="P932" s="192" t="str">
        <f t="shared" si="724"/>
        <v/>
      </c>
      <c r="Q932" s="300" t="str">
        <f t="shared" si="684"/>
        <v/>
      </c>
      <c r="R932" s="300" t="str">
        <f t="shared" si="685"/>
        <v/>
      </c>
      <c r="S932" s="300" t="str">
        <f t="shared" si="686"/>
        <v/>
      </c>
      <c r="T932" s="192" t="str">
        <f t="shared" si="687"/>
        <v/>
      </c>
      <c r="U932" s="303" t="str">
        <f t="shared" si="688"/>
        <v/>
      </c>
      <c r="V932" s="300" t="str">
        <f t="shared" si="689"/>
        <v/>
      </c>
      <c r="W932" s="192" t="str">
        <f t="shared" si="690"/>
        <v/>
      </c>
      <c r="X932" s="303" t="str">
        <f t="shared" si="691"/>
        <v/>
      </c>
      <c r="Y932" s="300" t="str">
        <f t="shared" si="692"/>
        <v/>
      </c>
      <c r="Z932" s="300" t="str">
        <f t="shared" si="693"/>
        <v/>
      </c>
      <c r="AA932" s="303" t="str">
        <f t="shared" si="694"/>
        <v/>
      </c>
      <c r="AB932" s="300" t="str">
        <f t="shared" si="695"/>
        <v/>
      </c>
      <c r="AC932" s="300" t="str">
        <f t="shared" si="696"/>
        <v/>
      </c>
      <c r="AD932" s="300" t="str">
        <f t="shared" si="697"/>
        <v/>
      </c>
      <c r="AE932" s="192" t="str">
        <f t="shared" si="698"/>
        <v/>
      </c>
      <c r="AF932" s="192" t="str">
        <f t="shared" si="699"/>
        <v/>
      </c>
      <c r="AG932" s="192"/>
      <c r="AJ932" s="300" t="str">
        <f t="shared" si="700"/>
        <v/>
      </c>
      <c r="AK932" s="300" t="str">
        <f t="shared" si="701"/>
        <v/>
      </c>
      <c r="AL932" s="300" t="str">
        <f t="shared" si="702"/>
        <v>бла</v>
      </c>
      <c r="AM932" s="300" t="str">
        <f t="shared" si="703"/>
        <v/>
      </c>
      <c r="AN932" s="300" t="str">
        <f t="shared" si="704"/>
        <v/>
      </c>
      <c r="AO932" s="300" t="str">
        <f t="shared" si="705"/>
        <v/>
      </c>
      <c r="AP932" s="300" t="str">
        <f t="shared" si="706"/>
        <v/>
      </c>
      <c r="AQ932" s="300" t="str">
        <f t="shared" si="707"/>
        <v/>
      </c>
      <c r="AR932" s="306" t="str">
        <f t="shared" si="708"/>
        <v/>
      </c>
      <c r="AS932" s="300" t="str">
        <f t="shared" si="709"/>
        <v/>
      </c>
      <c r="AT932" s="300" t="str">
        <f t="shared" si="710"/>
        <v/>
      </c>
      <c r="AU932" s="192" t="str">
        <f t="shared" si="711"/>
        <v>бла</v>
      </c>
      <c r="AV932" s="192" t="str">
        <f t="shared" si="712"/>
        <v>бла91101424общпро</v>
      </c>
      <c r="AW932" s="191">
        <f t="shared" si="713"/>
        <v>158600</v>
      </c>
      <c r="AX932" s="191">
        <f t="shared" si="714"/>
        <v>56434</v>
      </c>
      <c r="AY932" s="191">
        <f t="shared" si="715"/>
        <v>0</v>
      </c>
      <c r="AZ932" s="191">
        <f t="shared" si="716"/>
        <v>0</v>
      </c>
      <c r="BA932" s="193">
        <f t="shared" si="717"/>
        <v>1</v>
      </c>
      <c r="BB932" s="193">
        <f t="shared" si="718"/>
        <v>1</v>
      </c>
      <c r="BC932" s="193">
        <f t="shared" si="719"/>
        <v>1</v>
      </c>
      <c r="BD932" s="191">
        <f t="shared" si="725"/>
        <v>0</v>
      </c>
      <c r="BE932" s="191">
        <f t="shared" si="720"/>
        <v>0</v>
      </c>
      <c r="BF932" s="210">
        <f t="shared" si="721"/>
        <v>0</v>
      </c>
      <c r="BG932" s="211">
        <f t="shared" si="722"/>
        <v>0</v>
      </c>
      <c r="BH932" s="289"/>
      <c r="BI932" s="289"/>
      <c r="BJ932" s="228"/>
      <c r="BK932" s="228"/>
      <c r="BL932" s="233" t="str">
        <f t="shared" si="723"/>
        <v>05</v>
      </c>
    </row>
    <row r="933" spans="1:64" ht="12" customHeight="1">
      <c r="A933" s="333" t="s">
        <v>694</v>
      </c>
      <c r="B933" s="381" t="s">
        <v>440</v>
      </c>
      <c r="C933" s="333" t="s">
        <v>666</v>
      </c>
      <c r="D933" s="381" t="s">
        <v>406</v>
      </c>
      <c r="E933" s="381" t="s">
        <v>1186</v>
      </c>
      <c r="F933" s="381" t="s">
        <v>586</v>
      </c>
      <c r="G933" s="381" t="s">
        <v>394</v>
      </c>
      <c r="H933" s="100" t="s">
        <v>653</v>
      </c>
      <c r="I933" s="381" t="s">
        <v>505</v>
      </c>
      <c r="J933" s="382">
        <v>102000</v>
      </c>
      <c r="K933" s="382">
        <v>88166.73</v>
      </c>
      <c r="L933" s="191" t="str">
        <f t="shared" si="682"/>
        <v>911014240503381008003024422501</v>
      </c>
      <c r="M933" s="192">
        <f t="array" ref="M933">IF(COUNT(SEARCH(Удалить_Роспись_КВСР,$B933)*SEARCH(Удалить_Роспись_ПБС,$C933)*SEARCH(Удалить_Роспись_КФСР, $D933)*SEARCH(Удалить_Роспись_КЦСР,$E933)*SEARCH(Удалить_Роспись_КВР,$F933)*SEARCH(Удалить_Роспись_ЭК,$H933)*SEARCH(Удалить_Роспись_КР,$I933))&gt;0,0,1)</f>
        <v>1</v>
      </c>
      <c r="N933" s="192">
        <v>0</v>
      </c>
      <c r="O933" s="192" t="str">
        <f t="shared" si="683"/>
        <v/>
      </c>
      <c r="P933" s="192" t="str">
        <f t="shared" si="724"/>
        <v/>
      </c>
      <c r="Q933" s="300" t="str">
        <f t="shared" si="684"/>
        <v/>
      </c>
      <c r="R933" s="300" t="str">
        <f t="shared" si="685"/>
        <v/>
      </c>
      <c r="S933" s="300" t="str">
        <f t="shared" si="686"/>
        <v/>
      </c>
      <c r="T933" s="192" t="str">
        <f t="shared" si="687"/>
        <v/>
      </c>
      <c r="U933" s="303" t="str">
        <f t="shared" si="688"/>
        <v/>
      </c>
      <c r="V933" s="300" t="str">
        <f t="shared" si="689"/>
        <v/>
      </c>
      <c r="W933" s="192" t="str">
        <f t="shared" si="690"/>
        <v/>
      </c>
      <c r="X933" s="303" t="str">
        <f t="shared" si="691"/>
        <v/>
      </c>
      <c r="Y933" s="300" t="str">
        <f t="shared" si="692"/>
        <v/>
      </c>
      <c r="Z933" s="300" t="str">
        <f t="shared" si="693"/>
        <v/>
      </c>
      <c r="AA933" s="303" t="str">
        <f t="shared" si="694"/>
        <v/>
      </c>
      <c r="AB933" s="300" t="str">
        <f t="shared" si="695"/>
        <v/>
      </c>
      <c r="AC933" s="300" t="str">
        <f t="shared" si="696"/>
        <v/>
      </c>
      <c r="AD933" s="300" t="str">
        <f t="shared" si="697"/>
        <v/>
      </c>
      <c r="AE933" s="192" t="str">
        <f t="shared" si="698"/>
        <v/>
      </c>
      <c r="AF933" s="192" t="str">
        <f t="shared" si="699"/>
        <v/>
      </c>
      <c r="AG933" s="192"/>
      <c r="AJ933" s="300" t="str">
        <f t="shared" si="700"/>
        <v/>
      </c>
      <c r="AK933" s="300" t="str">
        <f t="shared" si="701"/>
        <v/>
      </c>
      <c r="AL933" s="300" t="str">
        <f t="shared" si="702"/>
        <v>бла</v>
      </c>
      <c r="AM933" s="300" t="str">
        <f t="shared" si="703"/>
        <v/>
      </c>
      <c r="AN933" s="300" t="str">
        <f t="shared" si="704"/>
        <v/>
      </c>
      <c r="AO933" s="300" t="str">
        <f t="shared" si="705"/>
        <v/>
      </c>
      <c r="AP933" s="300" t="str">
        <f t="shared" si="706"/>
        <v/>
      </c>
      <c r="AQ933" s="300" t="str">
        <f t="shared" si="707"/>
        <v/>
      </c>
      <c r="AR933" s="306" t="str">
        <f t="shared" si="708"/>
        <v/>
      </c>
      <c r="AS933" s="300" t="str">
        <f t="shared" si="709"/>
        <v/>
      </c>
      <c r="AT933" s="300" t="str">
        <f t="shared" si="710"/>
        <v/>
      </c>
      <c r="AU933" s="192" t="str">
        <f t="shared" si="711"/>
        <v>бла</v>
      </c>
      <c r="AV933" s="192" t="str">
        <f t="shared" si="712"/>
        <v>бла91101424общпро</v>
      </c>
      <c r="AW933" s="191">
        <f t="shared" si="713"/>
        <v>102000</v>
      </c>
      <c r="AX933" s="191">
        <f t="shared" si="714"/>
        <v>88166.73</v>
      </c>
      <c r="AY933" s="191">
        <f t="shared" si="715"/>
        <v>0</v>
      </c>
      <c r="AZ933" s="191">
        <f t="shared" si="716"/>
        <v>0</v>
      </c>
      <c r="BA933" s="193">
        <f t="shared" si="717"/>
        <v>1</v>
      </c>
      <c r="BB933" s="193">
        <f t="shared" si="718"/>
        <v>1</v>
      </c>
      <c r="BC933" s="193">
        <f t="shared" si="719"/>
        <v>1</v>
      </c>
      <c r="BD933" s="191">
        <f t="shared" si="725"/>
        <v>0</v>
      </c>
      <c r="BE933" s="191">
        <f t="shared" si="720"/>
        <v>0</v>
      </c>
      <c r="BF933" s="210">
        <f t="shared" si="721"/>
        <v>0</v>
      </c>
      <c r="BG933" s="211">
        <f t="shared" si="722"/>
        <v>0</v>
      </c>
      <c r="BH933" s="289"/>
      <c r="BI933" s="289"/>
      <c r="BJ933" s="228"/>
      <c r="BK933" s="228"/>
      <c r="BL933" s="233" t="str">
        <f t="shared" si="723"/>
        <v>05</v>
      </c>
    </row>
    <row r="934" spans="1:64" ht="12" customHeight="1">
      <c r="A934" s="333" t="s">
        <v>694</v>
      </c>
      <c r="B934" s="381" t="s">
        <v>440</v>
      </c>
      <c r="C934" s="333" t="s">
        <v>666</v>
      </c>
      <c r="D934" s="381" t="s">
        <v>406</v>
      </c>
      <c r="E934" s="381" t="s">
        <v>1186</v>
      </c>
      <c r="F934" s="381" t="s">
        <v>586</v>
      </c>
      <c r="G934" s="381" t="s">
        <v>397</v>
      </c>
      <c r="H934" s="100" t="s">
        <v>653</v>
      </c>
      <c r="I934" s="381" t="s">
        <v>505</v>
      </c>
      <c r="J934" s="382">
        <v>2000</v>
      </c>
      <c r="K934" s="382">
        <v>2000</v>
      </c>
      <c r="L934" s="191" t="str">
        <f t="shared" si="682"/>
        <v>911014240503381008003024434001</v>
      </c>
      <c r="M934" s="192">
        <f t="array" ref="M934">IF(COUNT(SEARCH(Удалить_Роспись_КВСР,$B934)*SEARCH(Удалить_Роспись_ПБС,$C934)*SEARCH(Удалить_Роспись_КФСР, $D934)*SEARCH(Удалить_Роспись_КЦСР,$E934)*SEARCH(Удалить_Роспись_КВР,$F934)*SEARCH(Удалить_Роспись_ЭК,$H934)*SEARCH(Удалить_Роспись_КР,$I934))&gt;0,0,1)</f>
        <v>1</v>
      </c>
      <c r="N934" s="192">
        <v>0</v>
      </c>
      <c r="O934" s="192" t="str">
        <f t="shared" si="683"/>
        <v/>
      </c>
      <c r="P934" s="192" t="str">
        <f t="shared" si="724"/>
        <v/>
      </c>
      <c r="Q934" s="300" t="str">
        <f t="shared" si="684"/>
        <v/>
      </c>
      <c r="R934" s="300" t="str">
        <f t="shared" si="685"/>
        <v/>
      </c>
      <c r="S934" s="300" t="str">
        <f t="shared" si="686"/>
        <v/>
      </c>
      <c r="T934" s="192" t="str">
        <f t="shared" si="687"/>
        <v/>
      </c>
      <c r="U934" s="303" t="str">
        <f t="shared" si="688"/>
        <v/>
      </c>
      <c r="V934" s="300" t="str">
        <f t="shared" si="689"/>
        <v/>
      </c>
      <c r="W934" s="192" t="str">
        <f t="shared" si="690"/>
        <v/>
      </c>
      <c r="X934" s="303" t="str">
        <f t="shared" si="691"/>
        <v/>
      </c>
      <c r="Y934" s="300" t="str">
        <f t="shared" si="692"/>
        <v/>
      </c>
      <c r="Z934" s="300" t="str">
        <f t="shared" si="693"/>
        <v/>
      </c>
      <c r="AA934" s="303" t="str">
        <f t="shared" si="694"/>
        <v/>
      </c>
      <c r="AB934" s="300" t="str">
        <f t="shared" si="695"/>
        <v/>
      </c>
      <c r="AC934" s="300" t="str">
        <f t="shared" si="696"/>
        <v/>
      </c>
      <c r="AD934" s="300" t="str">
        <f t="shared" si="697"/>
        <v/>
      </c>
      <c r="AE934" s="192" t="str">
        <f t="shared" si="698"/>
        <v/>
      </c>
      <c r="AF934" s="192" t="str">
        <f t="shared" si="699"/>
        <v/>
      </c>
      <c r="AG934" s="192"/>
      <c r="AJ934" s="300" t="str">
        <f t="shared" si="700"/>
        <v/>
      </c>
      <c r="AK934" s="300" t="str">
        <f t="shared" si="701"/>
        <v/>
      </c>
      <c r="AL934" s="300" t="str">
        <f t="shared" si="702"/>
        <v>бла</v>
      </c>
      <c r="AM934" s="300" t="str">
        <f t="shared" si="703"/>
        <v/>
      </c>
      <c r="AN934" s="300" t="str">
        <f t="shared" si="704"/>
        <v/>
      </c>
      <c r="AO934" s="300" t="str">
        <f t="shared" si="705"/>
        <v/>
      </c>
      <c r="AP934" s="300" t="str">
        <f t="shared" si="706"/>
        <v/>
      </c>
      <c r="AQ934" s="300" t="str">
        <f t="shared" si="707"/>
        <v/>
      </c>
      <c r="AR934" s="306" t="str">
        <f t="shared" si="708"/>
        <v/>
      </c>
      <c r="AS934" s="300" t="str">
        <f t="shared" si="709"/>
        <v/>
      </c>
      <c r="AT934" s="300" t="str">
        <f t="shared" si="710"/>
        <v/>
      </c>
      <c r="AU934" s="192" t="str">
        <f t="shared" si="711"/>
        <v>бла</v>
      </c>
      <c r="AV934" s="192" t="str">
        <f t="shared" si="712"/>
        <v>бла91101424общпро</v>
      </c>
      <c r="AW934" s="191">
        <f t="shared" si="713"/>
        <v>2000</v>
      </c>
      <c r="AX934" s="191">
        <f t="shared" si="714"/>
        <v>2000</v>
      </c>
      <c r="AY934" s="191">
        <f t="shared" si="715"/>
        <v>0</v>
      </c>
      <c r="AZ934" s="191">
        <f t="shared" si="716"/>
        <v>0</v>
      </c>
      <c r="BA934" s="193">
        <f t="shared" si="717"/>
        <v>1</v>
      </c>
      <c r="BB934" s="193">
        <f t="shared" si="718"/>
        <v>1</v>
      </c>
      <c r="BC934" s="193">
        <f t="shared" si="719"/>
        <v>1</v>
      </c>
      <c r="BD934" s="191">
        <f t="shared" si="725"/>
        <v>0</v>
      </c>
      <c r="BE934" s="191">
        <f t="shared" si="720"/>
        <v>0</v>
      </c>
      <c r="BF934" s="210">
        <f t="shared" si="721"/>
        <v>0</v>
      </c>
      <c r="BG934" s="211">
        <f t="shared" si="722"/>
        <v>0</v>
      </c>
      <c r="BH934" s="289"/>
      <c r="BI934" s="289"/>
      <c r="BJ934" s="228"/>
      <c r="BK934" s="228"/>
      <c r="BL934" s="233" t="str">
        <f t="shared" si="723"/>
        <v>05</v>
      </c>
    </row>
    <row r="935" spans="1:64" ht="12" customHeight="1">
      <c r="A935" s="333" t="s">
        <v>694</v>
      </c>
      <c r="B935" s="381" t="s">
        <v>440</v>
      </c>
      <c r="C935" s="333" t="s">
        <v>666</v>
      </c>
      <c r="D935" s="381" t="s">
        <v>406</v>
      </c>
      <c r="E935" s="381" t="s">
        <v>1187</v>
      </c>
      <c r="F935" s="381" t="s">
        <v>586</v>
      </c>
      <c r="G935" s="381" t="s">
        <v>394</v>
      </c>
      <c r="H935" s="100" t="s">
        <v>653</v>
      </c>
      <c r="I935" s="381" t="s">
        <v>505</v>
      </c>
      <c r="J935" s="382">
        <v>30000</v>
      </c>
      <c r="K935" s="382">
        <v>17524.55</v>
      </c>
      <c r="L935" s="191" t="str">
        <f t="shared" si="682"/>
        <v>911014240503381008004024422501</v>
      </c>
      <c r="M935" s="192">
        <f t="array" ref="M935">IF(COUNT(SEARCH(Удалить_Роспись_КВСР,$B935)*SEARCH(Удалить_Роспись_ПБС,$C935)*SEARCH(Удалить_Роспись_КФСР, $D935)*SEARCH(Удалить_Роспись_КЦСР,$E935)*SEARCH(Удалить_Роспись_КВР,$F935)*SEARCH(Удалить_Роспись_ЭК,$H935)*SEARCH(Удалить_Роспись_КР,$I935))&gt;0,0,1)</f>
        <v>1</v>
      </c>
      <c r="N935" s="192">
        <v>0</v>
      </c>
      <c r="O935" s="192" t="str">
        <f t="shared" si="683"/>
        <v/>
      </c>
      <c r="P935" s="192" t="str">
        <f t="shared" si="724"/>
        <v/>
      </c>
      <c r="Q935" s="300" t="str">
        <f t="shared" si="684"/>
        <v/>
      </c>
      <c r="R935" s="300" t="str">
        <f t="shared" si="685"/>
        <v/>
      </c>
      <c r="S935" s="300" t="str">
        <f t="shared" si="686"/>
        <v/>
      </c>
      <c r="T935" s="192" t="str">
        <f t="shared" si="687"/>
        <v/>
      </c>
      <c r="U935" s="303" t="str">
        <f t="shared" si="688"/>
        <v/>
      </c>
      <c r="V935" s="300" t="str">
        <f t="shared" si="689"/>
        <v/>
      </c>
      <c r="W935" s="192" t="str">
        <f t="shared" si="690"/>
        <v/>
      </c>
      <c r="X935" s="303" t="str">
        <f t="shared" si="691"/>
        <v/>
      </c>
      <c r="Y935" s="300" t="str">
        <f t="shared" si="692"/>
        <v/>
      </c>
      <c r="Z935" s="300" t="str">
        <f t="shared" si="693"/>
        <v/>
      </c>
      <c r="AA935" s="303" t="str">
        <f t="shared" si="694"/>
        <v/>
      </c>
      <c r="AB935" s="300" t="str">
        <f t="shared" si="695"/>
        <v/>
      </c>
      <c r="AC935" s="300" t="str">
        <f t="shared" si="696"/>
        <v/>
      </c>
      <c r="AD935" s="300" t="str">
        <f t="shared" si="697"/>
        <v/>
      </c>
      <c r="AE935" s="192" t="str">
        <f t="shared" si="698"/>
        <v/>
      </c>
      <c r="AF935" s="192" t="str">
        <f t="shared" si="699"/>
        <v/>
      </c>
      <c r="AG935" s="192"/>
      <c r="AJ935" s="300" t="str">
        <f t="shared" si="700"/>
        <v/>
      </c>
      <c r="AK935" s="300" t="str">
        <f t="shared" si="701"/>
        <v/>
      </c>
      <c r="AL935" s="300" t="str">
        <f t="shared" si="702"/>
        <v>бла</v>
      </c>
      <c r="AM935" s="300" t="str">
        <f t="shared" si="703"/>
        <v/>
      </c>
      <c r="AN935" s="300" t="str">
        <f t="shared" si="704"/>
        <v/>
      </c>
      <c r="AO935" s="300" t="str">
        <f t="shared" si="705"/>
        <v/>
      </c>
      <c r="AP935" s="300" t="str">
        <f t="shared" si="706"/>
        <v/>
      </c>
      <c r="AQ935" s="300" t="str">
        <f t="shared" si="707"/>
        <v/>
      </c>
      <c r="AR935" s="306" t="str">
        <f t="shared" si="708"/>
        <v/>
      </c>
      <c r="AS935" s="300" t="str">
        <f t="shared" si="709"/>
        <v/>
      </c>
      <c r="AT935" s="300" t="str">
        <f t="shared" si="710"/>
        <v/>
      </c>
      <c r="AU935" s="192" t="str">
        <f t="shared" si="711"/>
        <v>бла</v>
      </c>
      <c r="AV935" s="192" t="str">
        <f t="shared" si="712"/>
        <v>бла91101424общпро</v>
      </c>
      <c r="AW935" s="191">
        <f t="shared" si="713"/>
        <v>30000</v>
      </c>
      <c r="AX935" s="191">
        <f t="shared" si="714"/>
        <v>17524.55</v>
      </c>
      <c r="AY935" s="191">
        <f t="shared" si="715"/>
        <v>0</v>
      </c>
      <c r="AZ935" s="191">
        <f t="shared" si="716"/>
        <v>0</v>
      </c>
      <c r="BA935" s="193">
        <f t="shared" si="717"/>
        <v>1</v>
      </c>
      <c r="BB935" s="193">
        <f t="shared" si="718"/>
        <v>1</v>
      </c>
      <c r="BC935" s="193">
        <f t="shared" si="719"/>
        <v>1</v>
      </c>
      <c r="BD935" s="191">
        <f t="shared" si="725"/>
        <v>0</v>
      </c>
      <c r="BE935" s="191">
        <f t="shared" si="720"/>
        <v>0</v>
      </c>
      <c r="BF935" s="210">
        <f t="shared" si="721"/>
        <v>0</v>
      </c>
      <c r="BG935" s="211">
        <f t="shared" si="722"/>
        <v>0</v>
      </c>
      <c r="BH935" s="289"/>
      <c r="BI935" s="289"/>
      <c r="BJ935" s="228"/>
      <c r="BK935" s="228"/>
      <c r="BL935" s="233" t="str">
        <f t="shared" si="723"/>
        <v>05</v>
      </c>
    </row>
    <row r="936" spans="1:64" ht="12" customHeight="1">
      <c r="A936" s="333" t="s">
        <v>694</v>
      </c>
      <c r="B936" s="381" t="s">
        <v>440</v>
      </c>
      <c r="C936" s="333" t="s">
        <v>666</v>
      </c>
      <c r="D936" s="381" t="s">
        <v>406</v>
      </c>
      <c r="E936" s="381" t="s">
        <v>1188</v>
      </c>
      <c r="F936" s="381" t="s">
        <v>586</v>
      </c>
      <c r="G936" s="381" t="s">
        <v>407</v>
      </c>
      <c r="H936" s="100" t="s">
        <v>653</v>
      </c>
      <c r="I936" s="381" t="s">
        <v>505</v>
      </c>
      <c r="J936" s="382">
        <v>97000</v>
      </c>
      <c r="K936" s="382">
        <v>97000</v>
      </c>
      <c r="L936" s="191" t="str">
        <f t="shared" si="682"/>
        <v>911014240503381008Ф00024431001</v>
      </c>
      <c r="M936" s="192">
        <f t="array" ref="M936">IF(COUNT(SEARCH(Удалить_Роспись_КВСР,$B936)*SEARCH(Удалить_Роспись_ПБС,$C936)*SEARCH(Удалить_Роспись_КФСР, $D936)*SEARCH(Удалить_Роспись_КЦСР,$E936)*SEARCH(Удалить_Роспись_КВР,$F936)*SEARCH(Удалить_Роспись_ЭК,$H936)*SEARCH(Удалить_Роспись_КР,$I936))&gt;0,0,1)</f>
        <v>1</v>
      </c>
      <c r="N936" s="192">
        <v>0</v>
      </c>
      <c r="O936" s="192" t="str">
        <f t="shared" si="683"/>
        <v/>
      </c>
      <c r="P936" s="192" t="str">
        <f t="shared" si="724"/>
        <v/>
      </c>
      <c r="Q936" s="300" t="str">
        <f t="shared" si="684"/>
        <v/>
      </c>
      <c r="R936" s="300" t="str">
        <f t="shared" si="685"/>
        <v/>
      </c>
      <c r="S936" s="300" t="str">
        <f t="shared" si="686"/>
        <v/>
      </c>
      <c r="T936" s="192" t="str">
        <f t="shared" si="687"/>
        <v/>
      </c>
      <c r="U936" s="303" t="str">
        <f t="shared" si="688"/>
        <v/>
      </c>
      <c r="V936" s="300" t="str">
        <f t="shared" si="689"/>
        <v/>
      </c>
      <c r="W936" s="192" t="str">
        <f t="shared" si="690"/>
        <v/>
      </c>
      <c r="X936" s="303" t="str">
        <f t="shared" si="691"/>
        <v/>
      </c>
      <c r="Y936" s="300" t="str">
        <f t="shared" si="692"/>
        <v/>
      </c>
      <c r="Z936" s="300" t="str">
        <f t="shared" si="693"/>
        <v/>
      </c>
      <c r="AA936" s="303" t="str">
        <f t="shared" si="694"/>
        <v/>
      </c>
      <c r="AB936" s="300" t="str">
        <f t="shared" si="695"/>
        <v/>
      </c>
      <c r="AC936" s="300" t="str">
        <f t="shared" si="696"/>
        <v/>
      </c>
      <c r="AD936" s="300" t="str">
        <f t="shared" si="697"/>
        <v/>
      </c>
      <c r="AE936" s="192" t="str">
        <f t="shared" si="698"/>
        <v/>
      </c>
      <c r="AF936" s="192" t="str">
        <f t="shared" si="699"/>
        <v/>
      </c>
      <c r="AG936" s="192"/>
      <c r="AJ936" s="300" t="str">
        <f t="shared" si="700"/>
        <v/>
      </c>
      <c r="AK936" s="300" t="str">
        <f t="shared" si="701"/>
        <v/>
      </c>
      <c r="AL936" s="300" t="str">
        <f t="shared" si="702"/>
        <v>бла</v>
      </c>
      <c r="AM936" s="300" t="str">
        <f t="shared" si="703"/>
        <v/>
      </c>
      <c r="AN936" s="300" t="str">
        <f t="shared" si="704"/>
        <v/>
      </c>
      <c r="AO936" s="300" t="str">
        <f t="shared" si="705"/>
        <v/>
      </c>
      <c r="AP936" s="300" t="str">
        <f t="shared" si="706"/>
        <v/>
      </c>
      <c r="AQ936" s="300" t="str">
        <f t="shared" si="707"/>
        <v/>
      </c>
      <c r="AR936" s="306" t="str">
        <f t="shared" si="708"/>
        <v/>
      </c>
      <c r="AS936" s="300" t="str">
        <f t="shared" si="709"/>
        <v/>
      </c>
      <c r="AT936" s="300" t="str">
        <f t="shared" si="710"/>
        <v/>
      </c>
      <c r="AU936" s="192" t="str">
        <f t="shared" si="711"/>
        <v>бла</v>
      </c>
      <c r="AV936" s="192" t="str">
        <f t="shared" si="712"/>
        <v>бла91101424общосн</v>
      </c>
      <c r="AW936" s="191">
        <f t="shared" si="713"/>
        <v>97000</v>
      </c>
      <c r="AX936" s="191">
        <f t="shared" si="714"/>
        <v>97000</v>
      </c>
      <c r="AY936" s="191">
        <f t="shared" si="715"/>
        <v>0</v>
      </c>
      <c r="AZ936" s="191">
        <f t="shared" si="716"/>
        <v>0</v>
      </c>
      <c r="BA936" s="193">
        <f t="shared" si="717"/>
        <v>1</v>
      </c>
      <c r="BB936" s="193">
        <f t="shared" si="718"/>
        <v>1</v>
      </c>
      <c r="BC936" s="193">
        <f t="shared" si="719"/>
        <v>1</v>
      </c>
      <c r="BD936" s="191">
        <f t="shared" si="725"/>
        <v>0</v>
      </c>
      <c r="BE936" s="191">
        <f t="shared" si="720"/>
        <v>0</v>
      </c>
      <c r="BF936" s="210">
        <f t="shared" si="721"/>
        <v>0</v>
      </c>
      <c r="BG936" s="211">
        <f t="shared" si="722"/>
        <v>0</v>
      </c>
      <c r="BH936" s="289"/>
      <c r="BI936" s="289"/>
      <c r="BJ936" s="228"/>
      <c r="BK936" s="228"/>
      <c r="BL936" s="233" t="str">
        <f t="shared" si="723"/>
        <v>05</v>
      </c>
    </row>
    <row r="937" spans="1:64" ht="12" customHeight="1">
      <c r="A937" s="333" t="s">
        <v>694</v>
      </c>
      <c r="B937" s="381" t="s">
        <v>440</v>
      </c>
      <c r="C937" s="333" t="s">
        <v>666</v>
      </c>
      <c r="D937" s="381" t="s">
        <v>406</v>
      </c>
      <c r="E937" s="381" t="s">
        <v>1189</v>
      </c>
      <c r="F937" s="381" t="s">
        <v>586</v>
      </c>
      <c r="G937" s="381" t="s">
        <v>393</v>
      </c>
      <c r="H937" s="100" t="s">
        <v>653</v>
      </c>
      <c r="I937" s="381" t="s">
        <v>505</v>
      </c>
      <c r="J937" s="382">
        <v>707647</v>
      </c>
      <c r="K937" s="382">
        <v>559100.89</v>
      </c>
      <c r="L937" s="191" t="str">
        <f t="shared" si="682"/>
        <v>911014240503381008Э02024422301</v>
      </c>
      <c r="M937" s="192">
        <f t="array" ref="M937">IF(COUNT(SEARCH(Удалить_Роспись_КВСР,$B937)*SEARCH(Удалить_Роспись_ПБС,$C937)*SEARCH(Удалить_Роспись_КФСР, $D937)*SEARCH(Удалить_Роспись_КЦСР,$E937)*SEARCH(Удалить_Роспись_КВР,$F937)*SEARCH(Удалить_Роспись_ЭК,$H937)*SEARCH(Удалить_Роспись_КР,$I937))&gt;0,0,1)</f>
        <v>1</v>
      </c>
      <c r="N937" s="192">
        <v>1</v>
      </c>
      <c r="O937" s="192" t="str">
        <f t="shared" si="683"/>
        <v/>
      </c>
      <c r="P937" s="192" t="str">
        <f t="shared" si="724"/>
        <v/>
      </c>
      <c r="Q937" s="300" t="str">
        <f t="shared" si="684"/>
        <v/>
      </c>
      <c r="R937" s="300" t="str">
        <f t="shared" si="685"/>
        <v/>
      </c>
      <c r="S937" s="300" t="str">
        <f t="shared" si="686"/>
        <v/>
      </c>
      <c r="T937" s="192" t="str">
        <f t="shared" si="687"/>
        <v/>
      </c>
      <c r="U937" s="303" t="str">
        <f t="shared" si="688"/>
        <v/>
      </c>
      <c r="V937" s="300" t="str">
        <f t="shared" si="689"/>
        <v/>
      </c>
      <c r="W937" s="192" t="str">
        <f t="shared" si="690"/>
        <v/>
      </c>
      <c r="X937" s="303" t="str">
        <f t="shared" si="691"/>
        <v/>
      </c>
      <c r="Y937" s="300" t="str">
        <f t="shared" si="692"/>
        <v/>
      </c>
      <c r="Z937" s="300" t="str">
        <f t="shared" si="693"/>
        <v/>
      </c>
      <c r="AA937" s="303" t="str">
        <f t="shared" si="694"/>
        <v/>
      </c>
      <c r="AB937" s="300" t="str">
        <f t="shared" si="695"/>
        <v/>
      </c>
      <c r="AC937" s="300" t="str">
        <f t="shared" si="696"/>
        <v/>
      </c>
      <c r="AD937" s="300" t="str">
        <f t="shared" si="697"/>
        <v/>
      </c>
      <c r="AE937" s="192" t="str">
        <f t="shared" si="698"/>
        <v/>
      </c>
      <c r="AF937" s="192" t="str">
        <f t="shared" si="699"/>
        <v/>
      </c>
      <c r="AG937" s="192"/>
      <c r="AJ937" s="300" t="str">
        <f t="shared" si="700"/>
        <v/>
      </c>
      <c r="AK937" s="300" t="str">
        <f t="shared" si="701"/>
        <v/>
      </c>
      <c r="AL937" s="300" t="str">
        <f t="shared" si="702"/>
        <v>бла</v>
      </c>
      <c r="AM937" s="300" t="str">
        <f t="shared" si="703"/>
        <v/>
      </c>
      <c r="AN937" s="300" t="str">
        <f t="shared" si="704"/>
        <v/>
      </c>
      <c r="AO937" s="300" t="str">
        <f t="shared" si="705"/>
        <v/>
      </c>
      <c r="AP937" s="300" t="str">
        <f t="shared" si="706"/>
        <v/>
      </c>
      <c r="AQ937" s="300" t="str">
        <f t="shared" si="707"/>
        <v/>
      </c>
      <c r="AR937" s="306" t="str">
        <f t="shared" si="708"/>
        <v/>
      </c>
      <c r="AS937" s="300" t="str">
        <f t="shared" si="709"/>
        <v/>
      </c>
      <c r="AT937" s="300" t="str">
        <f t="shared" si="710"/>
        <v/>
      </c>
      <c r="AU937" s="192" t="str">
        <f t="shared" si="711"/>
        <v>бла</v>
      </c>
      <c r="AV937" s="192" t="str">
        <f t="shared" si="712"/>
        <v>бла91101424общком</v>
      </c>
      <c r="AW937" s="191">
        <f t="shared" si="713"/>
        <v>707647</v>
      </c>
      <c r="AX937" s="191">
        <f t="shared" si="714"/>
        <v>559100.89</v>
      </c>
      <c r="AY937" s="191">
        <f t="shared" si="715"/>
        <v>707647</v>
      </c>
      <c r="AZ937" s="191">
        <f t="shared" si="716"/>
        <v>559100.89</v>
      </c>
      <c r="BA937" s="193">
        <f t="shared" si="717"/>
        <v>1</v>
      </c>
      <c r="BB937" s="193">
        <f t="shared" si="718"/>
        <v>1</v>
      </c>
      <c r="BC937" s="193">
        <f t="shared" si="719"/>
        <v>1</v>
      </c>
      <c r="BD937" s="191">
        <f t="shared" si="725"/>
        <v>707647</v>
      </c>
      <c r="BE937" s="191">
        <f t="shared" si="720"/>
        <v>559100.89</v>
      </c>
      <c r="BF937" s="210">
        <f t="shared" si="721"/>
        <v>707647</v>
      </c>
      <c r="BG937" s="211">
        <f t="shared" si="722"/>
        <v>707647</v>
      </c>
      <c r="BH937" s="289"/>
      <c r="BI937" s="289"/>
      <c r="BJ937" s="228"/>
      <c r="BK937" s="228"/>
      <c r="BL937" s="233" t="str">
        <f t="shared" si="723"/>
        <v>05</v>
      </c>
    </row>
    <row r="938" spans="1:64" ht="12" customHeight="1">
      <c r="A938" s="333" t="s">
        <v>694</v>
      </c>
      <c r="B938" s="381" t="s">
        <v>440</v>
      </c>
      <c r="C938" s="333" t="s">
        <v>666</v>
      </c>
      <c r="D938" s="381" t="s">
        <v>408</v>
      </c>
      <c r="E938" s="381" t="s">
        <v>1187</v>
      </c>
      <c r="F938" s="381" t="s">
        <v>608</v>
      </c>
      <c r="G938" s="381" t="s">
        <v>385</v>
      </c>
      <c r="H938" s="100" t="s">
        <v>653</v>
      </c>
      <c r="I938" s="381" t="s">
        <v>505</v>
      </c>
      <c r="J938" s="382">
        <v>1700</v>
      </c>
      <c r="K938" s="382">
        <v>1530</v>
      </c>
      <c r="L938" s="191" t="str">
        <f t="shared" si="682"/>
        <v>911014240707381008004011121101</v>
      </c>
      <c r="M938" s="192">
        <f t="array" ref="M938">IF(COUNT(SEARCH(Удалить_Роспись_КВСР,$B938)*SEARCH(Удалить_Роспись_ПБС,$C938)*SEARCH(Удалить_Роспись_КФСР, $D938)*SEARCH(Удалить_Роспись_КЦСР,$E938)*SEARCH(Удалить_Роспись_КВР,$F938)*SEARCH(Удалить_Роспись_ЭК,$H938)*SEARCH(Удалить_Роспись_КР,$I938))&gt;0,0,1)</f>
        <v>1</v>
      </c>
      <c r="N938" s="192">
        <v>0</v>
      </c>
      <c r="O938" s="192" t="str">
        <f t="shared" si="683"/>
        <v/>
      </c>
      <c r="P938" s="192" t="str">
        <f t="shared" si="724"/>
        <v/>
      </c>
      <c r="Q938" s="300" t="str">
        <f t="shared" si="684"/>
        <v/>
      </c>
      <c r="R938" s="300" t="str">
        <f t="shared" si="685"/>
        <v/>
      </c>
      <c r="S938" s="300" t="str">
        <f t="shared" si="686"/>
        <v/>
      </c>
      <c r="T938" s="192" t="str">
        <f t="shared" si="687"/>
        <v/>
      </c>
      <c r="U938" s="303" t="str">
        <f t="shared" si="688"/>
        <v/>
      </c>
      <c r="V938" s="300" t="str">
        <f t="shared" si="689"/>
        <v/>
      </c>
      <c r="W938" s="192" t="str">
        <f t="shared" si="690"/>
        <v/>
      </c>
      <c r="X938" s="303" t="str">
        <f t="shared" si="691"/>
        <v/>
      </c>
      <c r="Y938" s="300" t="str">
        <f t="shared" si="692"/>
        <v/>
      </c>
      <c r="Z938" s="300" t="str">
        <f t="shared" si="693"/>
        <v/>
      </c>
      <c r="AA938" s="303" t="str">
        <f t="shared" si="694"/>
        <v/>
      </c>
      <c r="AB938" s="300" t="str">
        <f t="shared" si="695"/>
        <v/>
      </c>
      <c r="AC938" s="300" t="str">
        <f t="shared" si="696"/>
        <v/>
      </c>
      <c r="AD938" s="300" t="str">
        <f t="shared" si="697"/>
        <v/>
      </c>
      <c r="AE938" s="192" t="str">
        <f t="shared" si="698"/>
        <v/>
      </c>
      <c r="AF938" s="192" t="str">
        <f t="shared" si="699"/>
        <v/>
      </c>
      <c r="AG938" s="192"/>
      <c r="AJ938" s="300" t="str">
        <f t="shared" si="700"/>
        <v/>
      </c>
      <c r="AK938" s="300" t="str">
        <f t="shared" si="701"/>
        <v/>
      </c>
      <c r="AL938" s="300" t="str">
        <f t="shared" si="702"/>
        <v/>
      </c>
      <c r="AM938" s="300" t="str">
        <f t="shared" si="703"/>
        <v/>
      </c>
      <c r="AN938" s="300" t="str">
        <f t="shared" si="704"/>
        <v/>
      </c>
      <c r="AO938" s="300" t="str">
        <f t="shared" si="705"/>
        <v/>
      </c>
      <c r="AP938" s="300" t="str">
        <f t="shared" si="706"/>
        <v/>
      </c>
      <c r="AQ938" s="300" t="str">
        <f t="shared" si="707"/>
        <v/>
      </c>
      <c r="AR938" s="306" t="str">
        <f t="shared" si="708"/>
        <v/>
      </c>
      <c r="AS938" s="300" t="str">
        <f t="shared" si="709"/>
        <v/>
      </c>
      <c r="AT938" s="300" t="str">
        <f t="shared" si="710"/>
        <v/>
      </c>
      <c r="AU938" s="192" t="str">
        <f t="shared" si="711"/>
        <v>рбс</v>
      </c>
      <c r="AV938" s="192" t="str">
        <f t="shared" si="712"/>
        <v>рбс91101424общопл</v>
      </c>
      <c r="AW938" s="191">
        <f t="shared" si="713"/>
        <v>1700</v>
      </c>
      <c r="AX938" s="191">
        <f t="shared" si="714"/>
        <v>1530</v>
      </c>
      <c r="AY938" s="191">
        <f t="shared" si="715"/>
        <v>0</v>
      </c>
      <c r="AZ938" s="191">
        <f t="shared" si="716"/>
        <v>0</v>
      </c>
      <c r="BA938" s="193">
        <f t="shared" si="717"/>
        <v>1</v>
      </c>
      <c r="BB938" s="193">
        <f t="shared" si="718"/>
        <v>1</v>
      </c>
      <c r="BC938" s="193">
        <f t="shared" si="719"/>
        <v>1</v>
      </c>
      <c r="BD938" s="191">
        <f t="shared" si="725"/>
        <v>0</v>
      </c>
      <c r="BE938" s="191">
        <f t="shared" si="720"/>
        <v>0</v>
      </c>
      <c r="BF938" s="210">
        <f t="shared" si="721"/>
        <v>0</v>
      </c>
      <c r="BG938" s="211">
        <f t="shared" si="722"/>
        <v>0</v>
      </c>
      <c r="BH938" s="289"/>
      <c r="BI938" s="289"/>
      <c r="BJ938" s="228"/>
      <c r="BK938" s="228"/>
      <c r="BL938" s="233" t="str">
        <f t="shared" si="723"/>
        <v>07</v>
      </c>
    </row>
    <row r="939" spans="1:64" ht="12" customHeight="1">
      <c r="A939" s="333" t="s">
        <v>694</v>
      </c>
      <c r="B939" s="381" t="s">
        <v>440</v>
      </c>
      <c r="C939" s="333" t="s">
        <v>666</v>
      </c>
      <c r="D939" s="381" t="s">
        <v>408</v>
      </c>
      <c r="E939" s="381" t="s">
        <v>903</v>
      </c>
      <c r="F939" s="381" t="s">
        <v>608</v>
      </c>
      <c r="G939" s="381" t="s">
        <v>385</v>
      </c>
      <c r="H939" s="100" t="s">
        <v>653</v>
      </c>
      <c r="I939" s="381" t="s">
        <v>505</v>
      </c>
      <c r="J939" s="382">
        <v>64731</v>
      </c>
      <c r="K939" s="382">
        <v>64731</v>
      </c>
      <c r="L939" s="191" t="str">
        <f t="shared" si="682"/>
        <v>91101424070790900Ч005011121101</v>
      </c>
      <c r="M939" s="192">
        <f t="array" ref="M939">IF(COUNT(SEARCH(Удалить_Роспись_КВСР,$B939)*SEARCH(Удалить_Роспись_ПБС,$C939)*SEARCH(Удалить_Роспись_КФСР, $D939)*SEARCH(Удалить_Роспись_КЦСР,$E939)*SEARCH(Удалить_Роспись_КВР,$F939)*SEARCH(Удалить_Роспись_ЭК,$H939)*SEARCH(Удалить_Роспись_КР,$I939))&gt;0,0,1)</f>
        <v>1</v>
      </c>
      <c r="N939" s="192">
        <v>0</v>
      </c>
      <c r="O939" s="192" t="str">
        <f t="shared" si="683"/>
        <v/>
      </c>
      <c r="P939" s="192" t="str">
        <f t="shared" si="724"/>
        <v/>
      </c>
      <c r="Q939" s="300" t="str">
        <f t="shared" si="684"/>
        <v/>
      </c>
      <c r="R939" s="300" t="str">
        <f t="shared" si="685"/>
        <v/>
      </c>
      <c r="S939" s="300" t="str">
        <f t="shared" si="686"/>
        <v/>
      </c>
      <c r="T939" s="192" t="str">
        <f t="shared" si="687"/>
        <v/>
      </c>
      <c r="U939" s="303" t="str">
        <f t="shared" si="688"/>
        <v/>
      </c>
      <c r="V939" s="300" t="str">
        <f t="shared" si="689"/>
        <v/>
      </c>
      <c r="W939" s="192" t="str">
        <f t="shared" si="690"/>
        <v/>
      </c>
      <c r="X939" s="303" t="str">
        <f t="shared" si="691"/>
        <v/>
      </c>
      <c r="Y939" s="300" t="str">
        <f t="shared" si="692"/>
        <v/>
      </c>
      <c r="Z939" s="300" t="str">
        <f t="shared" si="693"/>
        <v/>
      </c>
      <c r="AA939" s="303" t="str">
        <f t="shared" si="694"/>
        <v/>
      </c>
      <c r="AB939" s="300" t="str">
        <f t="shared" si="695"/>
        <v/>
      </c>
      <c r="AC939" s="300" t="str">
        <f t="shared" si="696"/>
        <v/>
      </c>
      <c r="AD939" s="300" t="str">
        <f t="shared" si="697"/>
        <v/>
      </c>
      <c r="AE939" s="192" t="str">
        <f t="shared" si="698"/>
        <v/>
      </c>
      <c r="AF939" s="192" t="str">
        <f t="shared" si="699"/>
        <v/>
      </c>
      <c r="AG939" s="192"/>
      <c r="AJ939" s="300" t="str">
        <f t="shared" si="700"/>
        <v/>
      </c>
      <c r="AK939" s="300" t="str">
        <f t="shared" si="701"/>
        <v/>
      </c>
      <c r="AL939" s="300" t="str">
        <f t="shared" si="702"/>
        <v/>
      </c>
      <c r="AM939" s="300" t="str">
        <f t="shared" si="703"/>
        <v/>
      </c>
      <c r="AN939" s="300" t="str">
        <f t="shared" si="704"/>
        <v/>
      </c>
      <c r="AO939" s="300" t="str">
        <f t="shared" si="705"/>
        <v/>
      </c>
      <c r="AP939" s="300" t="str">
        <f t="shared" si="706"/>
        <v/>
      </c>
      <c r="AQ939" s="300" t="str">
        <f t="shared" si="707"/>
        <v/>
      </c>
      <c r="AR939" s="306" t="str">
        <f t="shared" si="708"/>
        <v/>
      </c>
      <c r="AS939" s="300" t="str">
        <f t="shared" si="709"/>
        <v/>
      </c>
      <c r="AT939" s="300" t="str">
        <f t="shared" si="710"/>
        <v/>
      </c>
      <c r="AU939" s="192" t="str">
        <f t="shared" si="711"/>
        <v>рбс</v>
      </c>
      <c r="AV939" s="192" t="str">
        <f t="shared" si="712"/>
        <v>рбс91101424общопл</v>
      </c>
      <c r="AW939" s="191">
        <f t="shared" si="713"/>
        <v>64731</v>
      </c>
      <c r="AX939" s="191">
        <f t="shared" si="714"/>
        <v>64731</v>
      </c>
      <c r="AY939" s="191">
        <f t="shared" si="715"/>
        <v>0</v>
      </c>
      <c r="AZ939" s="191">
        <f t="shared" si="716"/>
        <v>0</v>
      </c>
      <c r="BA939" s="193">
        <f t="shared" si="717"/>
        <v>1</v>
      </c>
      <c r="BB939" s="193">
        <f t="shared" si="718"/>
        <v>1</v>
      </c>
      <c r="BC939" s="193">
        <f t="shared" si="719"/>
        <v>1</v>
      </c>
      <c r="BD939" s="191">
        <f t="shared" si="725"/>
        <v>0</v>
      </c>
      <c r="BE939" s="191">
        <f t="shared" si="720"/>
        <v>0</v>
      </c>
      <c r="BF939" s="210">
        <f t="shared" si="721"/>
        <v>0</v>
      </c>
      <c r="BG939" s="211">
        <f t="shared" si="722"/>
        <v>0</v>
      </c>
      <c r="BH939" s="289"/>
      <c r="BI939" s="289"/>
      <c r="BJ939" s="228"/>
      <c r="BK939" s="228"/>
      <c r="BL939" s="233" t="str">
        <f t="shared" si="723"/>
        <v>07</v>
      </c>
    </row>
    <row r="940" spans="1:64" ht="12" customHeight="1">
      <c r="A940" s="333" t="s">
        <v>694</v>
      </c>
      <c r="B940" s="381" t="s">
        <v>440</v>
      </c>
      <c r="C940" s="333" t="s">
        <v>666</v>
      </c>
      <c r="D940" s="381" t="s">
        <v>408</v>
      </c>
      <c r="E940" s="381" t="s">
        <v>903</v>
      </c>
      <c r="F940" s="381" t="s">
        <v>902</v>
      </c>
      <c r="G940" s="381" t="s">
        <v>387</v>
      </c>
      <c r="H940" s="100" t="s">
        <v>653</v>
      </c>
      <c r="I940" s="381" t="s">
        <v>505</v>
      </c>
      <c r="J940" s="382">
        <v>19549</v>
      </c>
      <c r="K940" s="382">
        <v>19549</v>
      </c>
      <c r="L940" s="191" t="str">
        <f t="shared" si="682"/>
        <v>91101424070790900Ч005011921301</v>
      </c>
      <c r="M940" s="192">
        <f t="array" ref="M940">IF(COUNT(SEARCH(Удалить_Роспись_КВСР,$B940)*SEARCH(Удалить_Роспись_ПБС,$C940)*SEARCH(Удалить_Роспись_КФСР, $D940)*SEARCH(Удалить_Роспись_КЦСР,$E940)*SEARCH(Удалить_Роспись_КВР,$F940)*SEARCH(Удалить_Роспись_ЭК,$H940)*SEARCH(Удалить_Роспись_КР,$I940))&gt;0,0,1)</f>
        <v>1</v>
      </c>
      <c r="N940" s="192">
        <v>0</v>
      </c>
      <c r="O940" s="192" t="str">
        <f t="shared" si="683"/>
        <v/>
      </c>
      <c r="P940" s="192" t="str">
        <f t="shared" si="724"/>
        <v/>
      </c>
      <c r="Q940" s="300" t="str">
        <f t="shared" si="684"/>
        <v/>
      </c>
      <c r="R940" s="300" t="str">
        <f t="shared" si="685"/>
        <v/>
      </c>
      <c r="S940" s="300" t="str">
        <f t="shared" si="686"/>
        <v/>
      </c>
      <c r="T940" s="192" t="str">
        <f t="shared" si="687"/>
        <v/>
      </c>
      <c r="U940" s="303" t="str">
        <f t="shared" si="688"/>
        <v/>
      </c>
      <c r="V940" s="300" t="str">
        <f t="shared" si="689"/>
        <v/>
      </c>
      <c r="W940" s="192" t="str">
        <f t="shared" si="690"/>
        <v/>
      </c>
      <c r="X940" s="303" t="str">
        <f t="shared" si="691"/>
        <v/>
      </c>
      <c r="Y940" s="300" t="str">
        <f t="shared" si="692"/>
        <v/>
      </c>
      <c r="Z940" s="300" t="str">
        <f t="shared" si="693"/>
        <v/>
      </c>
      <c r="AA940" s="303" t="str">
        <f t="shared" si="694"/>
        <v/>
      </c>
      <c r="AB940" s="300" t="str">
        <f t="shared" si="695"/>
        <v/>
      </c>
      <c r="AC940" s="300" t="str">
        <f t="shared" si="696"/>
        <v/>
      </c>
      <c r="AD940" s="300" t="str">
        <f t="shared" si="697"/>
        <v/>
      </c>
      <c r="AE940" s="192" t="str">
        <f t="shared" si="698"/>
        <v/>
      </c>
      <c r="AF940" s="192" t="str">
        <f t="shared" si="699"/>
        <v/>
      </c>
      <c r="AG940" s="192"/>
      <c r="AJ940" s="300" t="str">
        <f t="shared" si="700"/>
        <v/>
      </c>
      <c r="AK940" s="300" t="str">
        <f t="shared" si="701"/>
        <v/>
      </c>
      <c r="AL940" s="300" t="str">
        <f t="shared" si="702"/>
        <v/>
      </c>
      <c r="AM940" s="300" t="str">
        <f t="shared" si="703"/>
        <v/>
      </c>
      <c r="AN940" s="300" t="str">
        <f t="shared" si="704"/>
        <v/>
      </c>
      <c r="AO940" s="300" t="str">
        <f t="shared" si="705"/>
        <v/>
      </c>
      <c r="AP940" s="300" t="str">
        <f t="shared" si="706"/>
        <v/>
      </c>
      <c r="AQ940" s="300" t="str">
        <f t="shared" si="707"/>
        <v/>
      </c>
      <c r="AR940" s="306" t="str">
        <f t="shared" si="708"/>
        <v/>
      </c>
      <c r="AS940" s="300" t="str">
        <f t="shared" si="709"/>
        <v/>
      </c>
      <c r="AT940" s="300" t="str">
        <f t="shared" si="710"/>
        <v/>
      </c>
      <c r="AU940" s="192" t="str">
        <f t="shared" si="711"/>
        <v>рбс</v>
      </c>
      <c r="AV940" s="192" t="str">
        <f t="shared" si="712"/>
        <v>рбс91101424общопл</v>
      </c>
      <c r="AW940" s="191">
        <f t="shared" si="713"/>
        <v>19549</v>
      </c>
      <c r="AX940" s="191">
        <f t="shared" si="714"/>
        <v>19549</v>
      </c>
      <c r="AY940" s="191">
        <f t="shared" si="715"/>
        <v>0</v>
      </c>
      <c r="AZ940" s="191">
        <f t="shared" si="716"/>
        <v>0</v>
      </c>
      <c r="BA940" s="193">
        <f t="shared" si="717"/>
        <v>1</v>
      </c>
      <c r="BB940" s="193">
        <f t="shared" si="718"/>
        <v>1</v>
      </c>
      <c r="BC940" s="193">
        <f t="shared" si="719"/>
        <v>1</v>
      </c>
      <c r="BD940" s="191">
        <f t="shared" si="725"/>
        <v>0</v>
      </c>
      <c r="BE940" s="191">
        <f t="shared" si="720"/>
        <v>0</v>
      </c>
      <c r="BF940" s="210">
        <f t="shared" si="721"/>
        <v>0</v>
      </c>
      <c r="BG940" s="211">
        <f t="shared" si="722"/>
        <v>0</v>
      </c>
      <c r="BH940" s="289"/>
      <c r="BI940" s="289"/>
      <c r="BJ940" s="228"/>
      <c r="BK940" s="228"/>
      <c r="BL940" s="233" t="str">
        <f t="shared" si="723"/>
        <v>07</v>
      </c>
    </row>
    <row r="941" spans="1:64" s="489" customFormat="1" ht="12" customHeight="1">
      <c r="A941" s="478" t="s">
        <v>694</v>
      </c>
      <c r="B941" s="479" t="s">
        <v>440</v>
      </c>
      <c r="C941" s="478" t="s">
        <v>666</v>
      </c>
      <c r="D941" s="479" t="s">
        <v>411</v>
      </c>
      <c r="E941" s="479" t="s">
        <v>1190</v>
      </c>
      <c r="F941" s="479" t="s">
        <v>608</v>
      </c>
      <c r="G941" s="479" t="s">
        <v>385</v>
      </c>
      <c r="H941" s="480" t="s">
        <v>653</v>
      </c>
      <c r="I941" s="479" t="s">
        <v>505</v>
      </c>
      <c r="J941" s="481">
        <v>656245</v>
      </c>
      <c r="K941" s="481">
        <v>466050.22</v>
      </c>
      <c r="L941" s="482" t="str">
        <f t="shared" si="682"/>
        <v>911014241101384008000011121101</v>
      </c>
      <c r="M941" s="483">
        <f t="array" ref="M941">IF(COUNT(SEARCH(Удалить_Роспись_КВСР,$B941)*SEARCH(Удалить_Роспись_ПБС,$C941)*SEARCH(Удалить_Роспись_КФСР, $D941)*SEARCH(Удалить_Роспись_КЦСР,$E941)*SEARCH(Удалить_Роспись_КВР,$F941)*SEARCH(Удалить_Роспись_ЭК,$H941)*SEARCH(Удалить_Роспись_КР,$I941))&gt;0,0,1)</f>
        <v>1</v>
      </c>
      <c r="N941" s="483">
        <v>0</v>
      </c>
      <c r="O941" s="192" t="str">
        <f t="shared" si="683"/>
        <v/>
      </c>
      <c r="P941" s="192" t="str">
        <f t="shared" si="724"/>
        <v/>
      </c>
      <c r="Q941" s="300" t="str">
        <f t="shared" si="684"/>
        <v/>
      </c>
      <c r="R941" s="300" t="str">
        <f t="shared" si="685"/>
        <v/>
      </c>
      <c r="S941" s="300" t="str">
        <f t="shared" si="686"/>
        <v/>
      </c>
      <c r="T941" s="192" t="str">
        <f t="shared" si="687"/>
        <v/>
      </c>
      <c r="U941" s="303" t="str">
        <f t="shared" si="688"/>
        <v/>
      </c>
      <c r="V941" s="300" t="str">
        <f t="shared" si="689"/>
        <v/>
      </c>
      <c r="W941" s="192" t="str">
        <f t="shared" si="690"/>
        <v/>
      </c>
      <c r="X941" s="303" t="str">
        <f t="shared" si="691"/>
        <v/>
      </c>
      <c r="Y941" s="300" t="str">
        <f t="shared" si="692"/>
        <v/>
      </c>
      <c r="Z941" s="300" t="str">
        <f t="shared" si="693"/>
        <v/>
      </c>
      <c r="AA941" s="303" t="str">
        <f t="shared" si="694"/>
        <v/>
      </c>
      <c r="AB941" s="300" t="str">
        <f t="shared" si="695"/>
        <v/>
      </c>
      <c r="AC941" s="300" t="str">
        <f t="shared" si="696"/>
        <v/>
      </c>
      <c r="AD941" s="300" t="str">
        <f t="shared" si="697"/>
        <v/>
      </c>
      <c r="AE941" s="192" t="str">
        <f t="shared" si="698"/>
        <v/>
      </c>
      <c r="AF941" s="192" t="str">
        <f t="shared" si="699"/>
        <v/>
      </c>
      <c r="AG941" s="192"/>
      <c r="AH941" s="186"/>
      <c r="AI941" s="186"/>
      <c r="AJ941" s="300" t="str">
        <f t="shared" si="700"/>
        <v/>
      </c>
      <c r="AK941" s="300" t="str">
        <f t="shared" si="701"/>
        <v/>
      </c>
      <c r="AL941" s="300" t="str">
        <f t="shared" si="702"/>
        <v/>
      </c>
      <c r="AM941" s="300" t="str">
        <f t="shared" si="703"/>
        <v/>
      </c>
      <c r="AN941" s="300" t="str">
        <f t="shared" si="704"/>
        <v/>
      </c>
      <c r="AO941" s="300" t="str">
        <f t="shared" si="705"/>
        <v>физ</v>
      </c>
      <c r="AP941" s="300" t="str">
        <f t="shared" si="706"/>
        <v/>
      </c>
      <c r="AQ941" s="300" t="str">
        <f t="shared" si="707"/>
        <v/>
      </c>
      <c r="AR941" s="306" t="str">
        <f t="shared" si="708"/>
        <v/>
      </c>
      <c r="AS941" s="300" t="str">
        <f t="shared" si="709"/>
        <v/>
      </c>
      <c r="AT941" s="300" t="str">
        <f t="shared" si="710"/>
        <v/>
      </c>
      <c r="AU941" s="192" t="str">
        <f t="shared" si="711"/>
        <v>физ</v>
      </c>
      <c r="AV941" s="192" t="str">
        <f t="shared" si="712"/>
        <v>физ91101424общопл</v>
      </c>
      <c r="AW941" s="482">
        <f t="shared" si="713"/>
        <v>656245</v>
      </c>
      <c r="AX941" s="191">
        <f t="shared" si="714"/>
        <v>466050.22</v>
      </c>
      <c r="AY941" s="191">
        <f t="shared" si="715"/>
        <v>0</v>
      </c>
      <c r="AZ941" s="191">
        <f t="shared" si="716"/>
        <v>0</v>
      </c>
      <c r="BA941" s="193">
        <f t="shared" si="717"/>
        <v>1</v>
      </c>
      <c r="BB941" s="193">
        <f t="shared" si="718"/>
        <v>1</v>
      </c>
      <c r="BC941" s="193">
        <f t="shared" si="719"/>
        <v>1</v>
      </c>
      <c r="BD941" s="482">
        <f t="shared" si="725"/>
        <v>0</v>
      </c>
      <c r="BE941" s="482">
        <f t="shared" si="720"/>
        <v>0</v>
      </c>
      <c r="BF941" s="484">
        <f t="shared" si="721"/>
        <v>0</v>
      </c>
      <c r="BG941" s="485">
        <f t="shared" si="722"/>
        <v>0</v>
      </c>
      <c r="BH941" s="486"/>
      <c r="BI941" s="486"/>
      <c r="BJ941" s="491"/>
      <c r="BK941" s="491"/>
      <c r="BL941" s="488" t="str">
        <f t="shared" si="723"/>
        <v>11</v>
      </c>
    </row>
    <row r="942" spans="1:64" s="489" customFormat="1" ht="12" customHeight="1">
      <c r="A942" s="478" t="s">
        <v>694</v>
      </c>
      <c r="B942" s="479" t="s">
        <v>440</v>
      </c>
      <c r="C942" s="478" t="s">
        <v>666</v>
      </c>
      <c r="D942" s="479" t="s">
        <v>411</v>
      </c>
      <c r="E942" s="479" t="s">
        <v>1190</v>
      </c>
      <c r="F942" s="479" t="s">
        <v>589</v>
      </c>
      <c r="G942" s="479" t="s">
        <v>386</v>
      </c>
      <c r="H942" s="480" t="s">
        <v>653</v>
      </c>
      <c r="I942" s="479" t="s">
        <v>505</v>
      </c>
      <c r="J942" s="481">
        <v>10000</v>
      </c>
      <c r="K942" s="481">
        <v>9399.7999999999993</v>
      </c>
      <c r="L942" s="482" t="str">
        <f t="shared" si="682"/>
        <v>911014241101384008000011221201</v>
      </c>
      <c r="M942" s="483">
        <f t="array" ref="M942">IF(COUNT(SEARCH(Удалить_Роспись_КВСР,$B942)*SEARCH(Удалить_Роспись_ПБС,$C942)*SEARCH(Удалить_Роспись_КФСР, $D942)*SEARCH(Удалить_Роспись_КЦСР,$E942)*SEARCH(Удалить_Роспись_КВР,$F942)*SEARCH(Удалить_Роспись_ЭК,$H942)*SEARCH(Удалить_Роспись_КР,$I942))&gt;0,0,1)</f>
        <v>1</v>
      </c>
      <c r="N942" s="483">
        <f>IF(COUNT(SEARCH(Удалить_Индекс_КВСР,$B942)*SEARCH(Удалить_Индекс_ПБС,$C942)*SEARCH(Удалить_Индекс_КФСР,$D942)*SEARCH(Удалить_Индекс_КЦСР,$E942)*SEARCH(Удалить_Индекс_КВР,$F942)*SEARCH(Удалить_Индекс_ЭК,$H942)*SEARCH(Удалить_Индекс_КР,$I942))&gt;0,0,1)</f>
        <v>1</v>
      </c>
      <c r="O942" s="192" t="str">
        <f t="shared" si="683"/>
        <v/>
      </c>
      <c r="P942" s="192" t="str">
        <f t="shared" si="724"/>
        <v/>
      </c>
      <c r="Q942" s="300" t="str">
        <f t="shared" si="684"/>
        <v/>
      </c>
      <c r="R942" s="300" t="str">
        <f t="shared" si="685"/>
        <v/>
      </c>
      <c r="S942" s="300" t="str">
        <f t="shared" si="686"/>
        <v/>
      </c>
      <c r="T942" s="192" t="str">
        <f t="shared" si="687"/>
        <v/>
      </c>
      <c r="U942" s="303" t="str">
        <f t="shared" si="688"/>
        <v/>
      </c>
      <c r="V942" s="300" t="str">
        <f t="shared" si="689"/>
        <v/>
      </c>
      <c r="W942" s="192" t="str">
        <f t="shared" si="690"/>
        <v/>
      </c>
      <c r="X942" s="303" t="str">
        <f t="shared" si="691"/>
        <v/>
      </c>
      <c r="Y942" s="300" t="str">
        <f t="shared" si="692"/>
        <v/>
      </c>
      <c r="Z942" s="300" t="str">
        <f t="shared" si="693"/>
        <v/>
      </c>
      <c r="AA942" s="303" t="str">
        <f t="shared" si="694"/>
        <v/>
      </c>
      <c r="AB942" s="300" t="str">
        <f t="shared" si="695"/>
        <v/>
      </c>
      <c r="AC942" s="300" t="str">
        <f t="shared" si="696"/>
        <v/>
      </c>
      <c r="AD942" s="300" t="str">
        <f t="shared" si="697"/>
        <v/>
      </c>
      <c r="AE942" s="192" t="str">
        <f t="shared" si="698"/>
        <v/>
      </c>
      <c r="AF942" s="192" t="str">
        <f t="shared" si="699"/>
        <v/>
      </c>
      <c r="AG942" s="192"/>
      <c r="AH942" s="186"/>
      <c r="AI942" s="186"/>
      <c r="AJ942" s="300" t="str">
        <f t="shared" si="700"/>
        <v/>
      </c>
      <c r="AK942" s="300" t="str">
        <f t="shared" si="701"/>
        <v/>
      </c>
      <c r="AL942" s="300" t="str">
        <f t="shared" si="702"/>
        <v/>
      </c>
      <c r="AM942" s="300" t="str">
        <f t="shared" si="703"/>
        <v/>
      </c>
      <c r="AN942" s="300" t="str">
        <f t="shared" si="704"/>
        <v/>
      </c>
      <c r="AO942" s="300" t="str">
        <f t="shared" si="705"/>
        <v>физ</v>
      </c>
      <c r="AP942" s="300" t="str">
        <f t="shared" si="706"/>
        <v/>
      </c>
      <c r="AQ942" s="300" t="str">
        <f t="shared" si="707"/>
        <v/>
      </c>
      <c r="AR942" s="306" t="str">
        <f t="shared" si="708"/>
        <v/>
      </c>
      <c r="AS942" s="300" t="str">
        <f t="shared" si="709"/>
        <v/>
      </c>
      <c r="AT942" s="300" t="str">
        <f t="shared" si="710"/>
        <v/>
      </c>
      <c r="AU942" s="192" t="str">
        <f t="shared" si="711"/>
        <v>физ</v>
      </c>
      <c r="AV942" s="192" t="str">
        <f t="shared" si="712"/>
        <v>физ91101424общпро</v>
      </c>
      <c r="AW942" s="482">
        <f t="shared" si="713"/>
        <v>10000</v>
      </c>
      <c r="AX942" s="191">
        <f t="shared" si="714"/>
        <v>9399.7999999999993</v>
      </c>
      <c r="AY942" s="191">
        <f t="shared" si="715"/>
        <v>10000</v>
      </c>
      <c r="AZ942" s="191">
        <f t="shared" si="716"/>
        <v>9399.7999999999993</v>
      </c>
      <c r="BA942" s="193">
        <f t="shared" si="717"/>
        <v>1</v>
      </c>
      <c r="BB942" s="193">
        <f t="shared" si="718"/>
        <v>1</v>
      </c>
      <c r="BC942" s="193">
        <f t="shared" si="719"/>
        <v>1</v>
      </c>
      <c r="BD942" s="482">
        <f t="shared" si="725"/>
        <v>10000</v>
      </c>
      <c r="BE942" s="482">
        <f t="shared" si="720"/>
        <v>9399.7999999999993</v>
      </c>
      <c r="BF942" s="484">
        <f t="shared" si="721"/>
        <v>10000</v>
      </c>
      <c r="BG942" s="485">
        <f t="shared" si="722"/>
        <v>10000</v>
      </c>
      <c r="BH942" s="486"/>
      <c r="BI942" s="486"/>
      <c r="BJ942" s="491"/>
      <c r="BK942" s="491"/>
      <c r="BL942" s="488" t="str">
        <f t="shared" si="723"/>
        <v>11</v>
      </c>
    </row>
    <row r="943" spans="1:64" s="489" customFormat="1" ht="12" customHeight="1">
      <c r="A943" s="478" t="s">
        <v>694</v>
      </c>
      <c r="B943" s="479" t="s">
        <v>440</v>
      </c>
      <c r="C943" s="478" t="s">
        <v>666</v>
      </c>
      <c r="D943" s="479" t="s">
        <v>411</v>
      </c>
      <c r="E943" s="479" t="s">
        <v>1190</v>
      </c>
      <c r="F943" s="479" t="s">
        <v>902</v>
      </c>
      <c r="G943" s="479" t="s">
        <v>387</v>
      </c>
      <c r="H943" s="480" t="s">
        <v>653</v>
      </c>
      <c r="I943" s="479" t="s">
        <v>505</v>
      </c>
      <c r="J943" s="481">
        <v>172658</v>
      </c>
      <c r="K943" s="481">
        <v>160702.04</v>
      </c>
      <c r="L943" s="482" t="str">
        <f t="shared" si="682"/>
        <v>911014241101384008000011921301</v>
      </c>
      <c r="M943" s="483">
        <f t="array" ref="M943">IF(COUNT(SEARCH(Удалить_Роспись_КВСР,$B943)*SEARCH(Удалить_Роспись_ПБС,$C943)*SEARCH(Удалить_Роспись_КФСР, $D943)*SEARCH(Удалить_Роспись_КЦСР,$E943)*SEARCH(Удалить_Роспись_КВР,$F943)*SEARCH(Удалить_Роспись_ЭК,$H943)*SEARCH(Удалить_Роспись_КР,$I943))&gt;0,0,1)</f>
        <v>1</v>
      </c>
      <c r="N943" s="483">
        <v>0</v>
      </c>
      <c r="O943" s="192" t="str">
        <f t="shared" si="683"/>
        <v/>
      </c>
      <c r="P943" s="192" t="str">
        <f t="shared" si="724"/>
        <v/>
      </c>
      <c r="Q943" s="300" t="str">
        <f t="shared" si="684"/>
        <v/>
      </c>
      <c r="R943" s="300" t="str">
        <f t="shared" si="685"/>
        <v/>
      </c>
      <c r="S943" s="300" t="str">
        <f t="shared" si="686"/>
        <v/>
      </c>
      <c r="T943" s="192" t="str">
        <f t="shared" si="687"/>
        <v/>
      </c>
      <c r="U943" s="303" t="str">
        <f t="shared" si="688"/>
        <v/>
      </c>
      <c r="V943" s="300" t="str">
        <f t="shared" si="689"/>
        <v/>
      </c>
      <c r="W943" s="192" t="str">
        <f t="shared" si="690"/>
        <v/>
      </c>
      <c r="X943" s="303" t="str">
        <f t="shared" si="691"/>
        <v/>
      </c>
      <c r="Y943" s="300" t="str">
        <f t="shared" si="692"/>
        <v/>
      </c>
      <c r="Z943" s="300" t="str">
        <f t="shared" si="693"/>
        <v/>
      </c>
      <c r="AA943" s="303" t="str">
        <f t="shared" si="694"/>
        <v/>
      </c>
      <c r="AB943" s="300" t="str">
        <f t="shared" si="695"/>
        <v/>
      </c>
      <c r="AC943" s="300" t="str">
        <f t="shared" si="696"/>
        <v/>
      </c>
      <c r="AD943" s="300" t="str">
        <f t="shared" si="697"/>
        <v/>
      </c>
      <c r="AE943" s="192" t="str">
        <f t="shared" si="698"/>
        <v/>
      </c>
      <c r="AF943" s="192" t="str">
        <f t="shared" si="699"/>
        <v/>
      </c>
      <c r="AG943" s="192"/>
      <c r="AH943" s="186"/>
      <c r="AI943" s="186"/>
      <c r="AJ943" s="300" t="str">
        <f t="shared" si="700"/>
        <v/>
      </c>
      <c r="AK943" s="300" t="str">
        <f t="shared" si="701"/>
        <v/>
      </c>
      <c r="AL943" s="300" t="str">
        <f t="shared" si="702"/>
        <v/>
      </c>
      <c r="AM943" s="300" t="str">
        <f t="shared" si="703"/>
        <v/>
      </c>
      <c r="AN943" s="300" t="str">
        <f t="shared" si="704"/>
        <v/>
      </c>
      <c r="AO943" s="300" t="str">
        <f t="shared" si="705"/>
        <v>физ</v>
      </c>
      <c r="AP943" s="300" t="str">
        <f t="shared" si="706"/>
        <v/>
      </c>
      <c r="AQ943" s="300" t="str">
        <f t="shared" si="707"/>
        <v/>
      </c>
      <c r="AR943" s="306" t="str">
        <f t="shared" si="708"/>
        <v/>
      </c>
      <c r="AS943" s="300" t="str">
        <f t="shared" si="709"/>
        <v/>
      </c>
      <c r="AT943" s="300" t="str">
        <f t="shared" si="710"/>
        <v/>
      </c>
      <c r="AU943" s="192" t="str">
        <f t="shared" si="711"/>
        <v>физ</v>
      </c>
      <c r="AV943" s="192" t="str">
        <f t="shared" si="712"/>
        <v>физ91101424общопл</v>
      </c>
      <c r="AW943" s="482">
        <f t="shared" si="713"/>
        <v>172658</v>
      </c>
      <c r="AX943" s="191">
        <f t="shared" si="714"/>
        <v>160702.04</v>
      </c>
      <c r="AY943" s="191">
        <f t="shared" si="715"/>
        <v>0</v>
      </c>
      <c r="AZ943" s="191">
        <f t="shared" si="716"/>
        <v>0</v>
      </c>
      <c r="BA943" s="193">
        <f t="shared" si="717"/>
        <v>1</v>
      </c>
      <c r="BB943" s="193">
        <f t="shared" si="718"/>
        <v>1</v>
      </c>
      <c r="BC943" s="193">
        <f t="shared" si="719"/>
        <v>1</v>
      </c>
      <c r="BD943" s="482">
        <f t="shared" si="725"/>
        <v>0</v>
      </c>
      <c r="BE943" s="482">
        <f t="shared" si="720"/>
        <v>0</v>
      </c>
      <c r="BF943" s="484">
        <f t="shared" si="721"/>
        <v>0</v>
      </c>
      <c r="BG943" s="485">
        <f t="shared" si="722"/>
        <v>0</v>
      </c>
      <c r="BH943" s="486"/>
      <c r="BI943" s="486"/>
      <c r="BJ943" s="491"/>
      <c r="BK943" s="491"/>
      <c r="BL943" s="488" t="str">
        <f t="shared" si="723"/>
        <v>11</v>
      </c>
    </row>
    <row r="944" spans="1:64" s="489" customFormat="1" ht="12" customHeight="1">
      <c r="A944" s="478" t="s">
        <v>694</v>
      </c>
      <c r="B944" s="479" t="s">
        <v>440</v>
      </c>
      <c r="C944" s="478" t="s">
        <v>666</v>
      </c>
      <c r="D944" s="479" t="s">
        <v>411</v>
      </c>
      <c r="E944" s="479" t="s">
        <v>1190</v>
      </c>
      <c r="F944" s="479" t="s">
        <v>586</v>
      </c>
      <c r="G944" s="479" t="s">
        <v>392</v>
      </c>
      <c r="H944" s="480" t="s">
        <v>653</v>
      </c>
      <c r="I944" s="479" t="s">
        <v>505</v>
      </c>
      <c r="J944" s="481">
        <v>2191.1999999999998</v>
      </c>
      <c r="K944" s="481">
        <v>2191.1999999999998</v>
      </c>
      <c r="L944" s="482" t="str">
        <f t="shared" si="682"/>
        <v>911014241101384008000024422201</v>
      </c>
      <c r="M944" s="483">
        <f t="array" ref="M944">IF(COUNT(SEARCH(Удалить_Роспись_КВСР,$B944)*SEARCH(Удалить_Роспись_ПБС,$C944)*SEARCH(Удалить_Роспись_КФСР, $D944)*SEARCH(Удалить_Роспись_КЦСР,$E944)*SEARCH(Удалить_Роспись_КВР,$F944)*SEARCH(Удалить_Роспись_ЭК,$H944)*SEARCH(Удалить_Роспись_КР,$I944))&gt;0,0,1)</f>
        <v>1</v>
      </c>
      <c r="N944" s="483">
        <f>IF(COUNT(SEARCH(Удалить_Индекс_КВСР,$B944)*SEARCH(Удалить_Индекс_ПБС,$C944)*SEARCH(Удалить_Индекс_КФСР,$D944)*SEARCH(Удалить_Индекс_КЦСР,$E944)*SEARCH(Удалить_Индекс_КВР,$F944)*SEARCH(Удалить_Индекс_ЭК,$H944)*SEARCH(Удалить_Индекс_КР,$I944))&gt;0,0,1)</f>
        <v>1</v>
      </c>
      <c r="O944" s="192" t="str">
        <f t="shared" si="683"/>
        <v/>
      </c>
      <c r="P944" s="192" t="str">
        <f t="shared" si="724"/>
        <v/>
      </c>
      <c r="Q944" s="300" t="str">
        <f t="shared" si="684"/>
        <v/>
      </c>
      <c r="R944" s="300" t="str">
        <f t="shared" si="685"/>
        <v/>
      </c>
      <c r="S944" s="300" t="str">
        <f t="shared" si="686"/>
        <v/>
      </c>
      <c r="T944" s="192" t="str">
        <f t="shared" si="687"/>
        <v/>
      </c>
      <c r="U944" s="303" t="str">
        <f t="shared" si="688"/>
        <v/>
      </c>
      <c r="V944" s="300" t="str">
        <f t="shared" si="689"/>
        <v/>
      </c>
      <c r="W944" s="192" t="str">
        <f t="shared" si="690"/>
        <v/>
      </c>
      <c r="X944" s="303" t="str">
        <f t="shared" si="691"/>
        <v/>
      </c>
      <c r="Y944" s="300" t="str">
        <f t="shared" si="692"/>
        <v/>
      </c>
      <c r="Z944" s="300" t="str">
        <f t="shared" si="693"/>
        <v/>
      </c>
      <c r="AA944" s="303" t="str">
        <f t="shared" si="694"/>
        <v/>
      </c>
      <c r="AB944" s="300" t="str">
        <f t="shared" si="695"/>
        <v/>
      </c>
      <c r="AC944" s="300" t="str">
        <f t="shared" si="696"/>
        <v/>
      </c>
      <c r="AD944" s="300" t="str">
        <f t="shared" si="697"/>
        <v/>
      </c>
      <c r="AE944" s="192" t="str">
        <f t="shared" si="698"/>
        <v/>
      </c>
      <c r="AF944" s="192" t="str">
        <f t="shared" si="699"/>
        <v/>
      </c>
      <c r="AG944" s="192"/>
      <c r="AH944" s="186"/>
      <c r="AI944" s="186"/>
      <c r="AJ944" s="300" t="str">
        <f t="shared" si="700"/>
        <v/>
      </c>
      <c r="AK944" s="300" t="str">
        <f t="shared" si="701"/>
        <v/>
      </c>
      <c r="AL944" s="300" t="str">
        <f t="shared" si="702"/>
        <v/>
      </c>
      <c r="AM944" s="300" t="str">
        <f t="shared" si="703"/>
        <v/>
      </c>
      <c r="AN944" s="300" t="str">
        <f t="shared" si="704"/>
        <v/>
      </c>
      <c r="AO944" s="300" t="str">
        <f t="shared" si="705"/>
        <v>физ</v>
      </c>
      <c r="AP944" s="300" t="str">
        <f t="shared" si="706"/>
        <v/>
      </c>
      <c r="AQ944" s="300" t="str">
        <f t="shared" si="707"/>
        <v/>
      </c>
      <c r="AR944" s="306" t="str">
        <f t="shared" si="708"/>
        <v/>
      </c>
      <c r="AS944" s="300" t="str">
        <f t="shared" si="709"/>
        <v/>
      </c>
      <c r="AT944" s="300" t="str">
        <f t="shared" si="710"/>
        <v/>
      </c>
      <c r="AU944" s="192" t="str">
        <f t="shared" si="711"/>
        <v>физ</v>
      </c>
      <c r="AV944" s="192" t="str">
        <f t="shared" si="712"/>
        <v>физ91101424общпро</v>
      </c>
      <c r="AW944" s="482">
        <f t="shared" si="713"/>
        <v>2191.1999999999998</v>
      </c>
      <c r="AX944" s="191">
        <f t="shared" si="714"/>
        <v>2191.1999999999998</v>
      </c>
      <c r="AY944" s="191">
        <f t="shared" si="715"/>
        <v>2191.1999999999998</v>
      </c>
      <c r="AZ944" s="191">
        <f t="shared" si="716"/>
        <v>2191.1999999999998</v>
      </c>
      <c r="BA944" s="193">
        <f t="shared" si="717"/>
        <v>1</v>
      </c>
      <c r="BB944" s="193">
        <f t="shared" si="718"/>
        <v>1</v>
      </c>
      <c r="BC944" s="193">
        <f t="shared" si="719"/>
        <v>1</v>
      </c>
      <c r="BD944" s="482">
        <f t="shared" si="725"/>
        <v>2191.1999999999998</v>
      </c>
      <c r="BE944" s="482">
        <f t="shared" si="720"/>
        <v>2191.1999999999998</v>
      </c>
      <c r="BF944" s="484">
        <f t="shared" si="721"/>
        <v>2191.1999999999998</v>
      </c>
      <c r="BG944" s="485">
        <f t="shared" si="722"/>
        <v>2191.1999999999998</v>
      </c>
      <c r="BH944" s="486"/>
      <c r="BI944" s="486"/>
      <c r="BJ944" s="491"/>
      <c r="BK944" s="491"/>
      <c r="BL944" s="488" t="str">
        <f t="shared" si="723"/>
        <v>11</v>
      </c>
    </row>
    <row r="945" spans="1:64" s="489" customFormat="1" ht="12" customHeight="1">
      <c r="A945" s="478" t="s">
        <v>694</v>
      </c>
      <c r="B945" s="479" t="s">
        <v>440</v>
      </c>
      <c r="C945" s="478" t="s">
        <v>666</v>
      </c>
      <c r="D945" s="479" t="s">
        <v>411</v>
      </c>
      <c r="E945" s="479" t="s">
        <v>1190</v>
      </c>
      <c r="F945" s="479" t="s">
        <v>586</v>
      </c>
      <c r="G945" s="479" t="s">
        <v>394</v>
      </c>
      <c r="H945" s="480" t="s">
        <v>653</v>
      </c>
      <c r="I945" s="479" t="s">
        <v>505</v>
      </c>
      <c r="J945" s="481">
        <v>24000</v>
      </c>
      <c r="K945" s="481">
        <v>16000</v>
      </c>
      <c r="L945" s="482" t="str">
        <f t="shared" si="682"/>
        <v>911014241101384008000024422501</v>
      </c>
      <c r="M945" s="483">
        <f t="array" ref="M945">IF(COUNT(SEARCH(Удалить_Роспись_КВСР,$B945)*SEARCH(Удалить_Роспись_ПБС,$C945)*SEARCH(Удалить_Роспись_КФСР, $D945)*SEARCH(Удалить_Роспись_КЦСР,$E945)*SEARCH(Удалить_Роспись_КВР,$F945)*SEARCH(Удалить_Роспись_ЭК,$H945)*SEARCH(Удалить_Роспись_КР,$I945))&gt;0,0,1)</f>
        <v>1</v>
      </c>
      <c r="N945" s="483">
        <f>IF(COUNT(SEARCH(Удалить_Индекс_КВСР,$B945)*SEARCH(Удалить_Индекс_ПБС,$C945)*SEARCH(Удалить_Индекс_КФСР,$D945)*SEARCH(Удалить_Индекс_КЦСР,$E945)*SEARCH(Удалить_Индекс_КВР,$F945)*SEARCH(Удалить_Индекс_ЭК,$H945)*SEARCH(Удалить_Индекс_КР,$I945))&gt;0,0,1)</f>
        <v>1</v>
      </c>
      <c r="O945" s="192" t="str">
        <f t="shared" si="683"/>
        <v/>
      </c>
      <c r="P945" s="192" t="str">
        <f t="shared" si="724"/>
        <v/>
      </c>
      <c r="Q945" s="300" t="str">
        <f t="shared" si="684"/>
        <v/>
      </c>
      <c r="R945" s="300" t="str">
        <f t="shared" si="685"/>
        <v/>
      </c>
      <c r="S945" s="300" t="str">
        <f t="shared" si="686"/>
        <v/>
      </c>
      <c r="T945" s="192" t="str">
        <f t="shared" si="687"/>
        <v/>
      </c>
      <c r="U945" s="303" t="str">
        <f t="shared" si="688"/>
        <v/>
      </c>
      <c r="V945" s="300" t="str">
        <f t="shared" si="689"/>
        <v/>
      </c>
      <c r="W945" s="192" t="str">
        <f t="shared" si="690"/>
        <v/>
      </c>
      <c r="X945" s="303" t="str">
        <f t="shared" si="691"/>
        <v/>
      </c>
      <c r="Y945" s="300" t="str">
        <f t="shared" si="692"/>
        <v/>
      </c>
      <c r="Z945" s="300" t="str">
        <f t="shared" si="693"/>
        <v/>
      </c>
      <c r="AA945" s="303" t="str">
        <f t="shared" si="694"/>
        <v/>
      </c>
      <c r="AB945" s="300" t="str">
        <f t="shared" si="695"/>
        <v/>
      </c>
      <c r="AC945" s="300" t="str">
        <f t="shared" si="696"/>
        <v/>
      </c>
      <c r="AD945" s="300" t="str">
        <f t="shared" si="697"/>
        <v/>
      </c>
      <c r="AE945" s="192" t="str">
        <f t="shared" si="698"/>
        <v/>
      </c>
      <c r="AF945" s="192" t="str">
        <f t="shared" si="699"/>
        <v/>
      </c>
      <c r="AG945" s="192"/>
      <c r="AH945" s="186"/>
      <c r="AI945" s="186"/>
      <c r="AJ945" s="300" t="str">
        <f t="shared" si="700"/>
        <v/>
      </c>
      <c r="AK945" s="300" t="str">
        <f t="shared" si="701"/>
        <v/>
      </c>
      <c r="AL945" s="300" t="str">
        <f t="shared" si="702"/>
        <v/>
      </c>
      <c r="AM945" s="300" t="str">
        <f t="shared" si="703"/>
        <v/>
      </c>
      <c r="AN945" s="300" t="str">
        <f t="shared" si="704"/>
        <v/>
      </c>
      <c r="AO945" s="300" t="str">
        <f t="shared" si="705"/>
        <v>физ</v>
      </c>
      <c r="AP945" s="300" t="str">
        <f t="shared" si="706"/>
        <v/>
      </c>
      <c r="AQ945" s="300" t="str">
        <f t="shared" si="707"/>
        <v/>
      </c>
      <c r="AR945" s="306" t="str">
        <f t="shared" si="708"/>
        <v/>
      </c>
      <c r="AS945" s="300" t="str">
        <f t="shared" si="709"/>
        <v/>
      </c>
      <c r="AT945" s="300" t="str">
        <f t="shared" si="710"/>
        <v/>
      </c>
      <c r="AU945" s="192" t="str">
        <f t="shared" si="711"/>
        <v>физ</v>
      </c>
      <c r="AV945" s="192" t="str">
        <f t="shared" si="712"/>
        <v>физ91101424общпро</v>
      </c>
      <c r="AW945" s="482">
        <f t="shared" si="713"/>
        <v>24000</v>
      </c>
      <c r="AX945" s="191">
        <f t="shared" si="714"/>
        <v>16000</v>
      </c>
      <c r="AY945" s="191">
        <f t="shared" si="715"/>
        <v>24000</v>
      </c>
      <c r="AZ945" s="191">
        <f t="shared" si="716"/>
        <v>16000</v>
      </c>
      <c r="BA945" s="193">
        <f t="shared" si="717"/>
        <v>1</v>
      </c>
      <c r="BB945" s="193">
        <f t="shared" si="718"/>
        <v>1</v>
      </c>
      <c r="BC945" s="193">
        <f t="shared" si="719"/>
        <v>1</v>
      </c>
      <c r="BD945" s="482">
        <f t="shared" si="725"/>
        <v>24000</v>
      </c>
      <c r="BE945" s="482">
        <f t="shared" si="720"/>
        <v>16000</v>
      </c>
      <c r="BF945" s="484">
        <f t="shared" si="721"/>
        <v>24000</v>
      </c>
      <c r="BG945" s="485">
        <f t="shared" si="722"/>
        <v>24000</v>
      </c>
      <c r="BH945" s="486"/>
      <c r="BI945" s="486"/>
      <c r="BJ945" s="491"/>
      <c r="BK945" s="491"/>
      <c r="BL945" s="488" t="str">
        <f t="shared" si="723"/>
        <v>11</v>
      </c>
    </row>
    <row r="946" spans="1:64" s="489" customFormat="1" ht="12" customHeight="1">
      <c r="A946" s="478" t="s">
        <v>694</v>
      </c>
      <c r="B946" s="479" t="s">
        <v>440</v>
      </c>
      <c r="C946" s="478" t="s">
        <v>666</v>
      </c>
      <c r="D946" s="479" t="s">
        <v>411</v>
      </c>
      <c r="E946" s="479" t="s">
        <v>1190</v>
      </c>
      <c r="F946" s="479" t="s">
        <v>586</v>
      </c>
      <c r="G946" s="479" t="s">
        <v>389</v>
      </c>
      <c r="H946" s="480" t="s">
        <v>653</v>
      </c>
      <c r="I946" s="479" t="s">
        <v>505</v>
      </c>
      <c r="J946" s="481">
        <v>110000</v>
      </c>
      <c r="K946" s="481">
        <v>30000</v>
      </c>
      <c r="L946" s="482" t="str">
        <f t="shared" si="682"/>
        <v>911014241101384008000024422601</v>
      </c>
      <c r="M946" s="483">
        <f t="array" ref="M946">IF(COUNT(SEARCH(Удалить_Роспись_КВСР,$B946)*SEARCH(Удалить_Роспись_ПБС,$C946)*SEARCH(Удалить_Роспись_КФСР, $D946)*SEARCH(Удалить_Роспись_КЦСР,$E946)*SEARCH(Удалить_Роспись_КВР,$F946)*SEARCH(Удалить_Роспись_ЭК,$H946)*SEARCH(Удалить_Роспись_КР,$I946))&gt;0,0,1)</f>
        <v>1</v>
      </c>
      <c r="N946" s="483">
        <f>IF(COUNT(SEARCH(Удалить_Индекс_КВСР,$B946)*SEARCH(Удалить_Индекс_ПБС,$C946)*SEARCH(Удалить_Индекс_КФСР,$D946)*SEARCH(Удалить_Индекс_КЦСР,$E946)*SEARCH(Удалить_Индекс_КВР,$F946)*SEARCH(Удалить_Индекс_ЭК,$H946)*SEARCH(Удалить_Индекс_КР,$I946))&gt;0,0,1)</f>
        <v>1</v>
      </c>
      <c r="O946" s="192" t="str">
        <f t="shared" si="683"/>
        <v/>
      </c>
      <c r="P946" s="192" t="str">
        <f t="shared" si="724"/>
        <v/>
      </c>
      <c r="Q946" s="300" t="str">
        <f t="shared" si="684"/>
        <v/>
      </c>
      <c r="R946" s="300" t="str">
        <f t="shared" si="685"/>
        <v/>
      </c>
      <c r="S946" s="300" t="str">
        <f t="shared" si="686"/>
        <v/>
      </c>
      <c r="T946" s="192" t="str">
        <f t="shared" si="687"/>
        <v/>
      </c>
      <c r="U946" s="303" t="str">
        <f t="shared" si="688"/>
        <v/>
      </c>
      <c r="V946" s="300" t="str">
        <f t="shared" si="689"/>
        <v/>
      </c>
      <c r="W946" s="192" t="str">
        <f t="shared" si="690"/>
        <v/>
      </c>
      <c r="X946" s="303" t="str">
        <f t="shared" si="691"/>
        <v/>
      </c>
      <c r="Y946" s="300" t="str">
        <f t="shared" si="692"/>
        <v/>
      </c>
      <c r="Z946" s="300" t="str">
        <f t="shared" si="693"/>
        <v/>
      </c>
      <c r="AA946" s="303" t="str">
        <f t="shared" si="694"/>
        <v/>
      </c>
      <c r="AB946" s="300" t="str">
        <f t="shared" si="695"/>
        <v/>
      </c>
      <c r="AC946" s="300" t="str">
        <f t="shared" si="696"/>
        <v/>
      </c>
      <c r="AD946" s="300" t="str">
        <f t="shared" si="697"/>
        <v/>
      </c>
      <c r="AE946" s="192" t="str">
        <f t="shared" si="698"/>
        <v/>
      </c>
      <c r="AF946" s="192" t="str">
        <f t="shared" si="699"/>
        <v/>
      </c>
      <c r="AG946" s="192"/>
      <c r="AH946" s="186"/>
      <c r="AI946" s="186"/>
      <c r="AJ946" s="300" t="str">
        <f t="shared" si="700"/>
        <v/>
      </c>
      <c r="AK946" s="300" t="str">
        <f t="shared" si="701"/>
        <v/>
      </c>
      <c r="AL946" s="300" t="str">
        <f t="shared" si="702"/>
        <v/>
      </c>
      <c r="AM946" s="300" t="str">
        <f t="shared" si="703"/>
        <v/>
      </c>
      <c r="AN946" s="300" t="str">
        <f t="shared" si="704"/>
        <v/>
      </c>
      <c r="AO946" s="300" t="str">
        <f t="shared" si="705"/>
        <v>физ</v>
      </c>
      <c r="AP946" s="300" t="str">
        <f t="shared" si="706"/>
        <v/>
      </c>
      <c r="AQ946" s="300" t="str">
        <f t="shared" si="707"/>
        <v/>
      </c>
      <c r="AR946" s="306" t="str">
        <f t="shared" si="708"/>
        <v/>
      </c>
      <c r="AS946" s="300" t="str">
        <f t="shared" si="709"/>
        <v/>
      </c>
      <c r="AT946" s="300" t="str">
        <f t="shared" si="710"/>
        <v/>
      </c>
      <c r="AU946" s="192" t="str">
        <f t="shared" si="711"/>
        <v>физ</v>
      </c>
      <c r="AV946" s="192" t="str">
        <f t="shared" si="712"/>
        <v>физ91101424общпро</v>
      </c>
      <c r="AW946" s="482">
        <f t="shared" si="713"/>
        <v>110000</v>
      </c>
      <c r="AX946" s="191">
        <f t="shared" si="714"/>
        <v>30000</v>
      </c>
      <c r="AY946" s="191">
        <f t="shared" si="715"/>
        <v>110000</v>
      </c>
      <c r="AZ946" s="191">
        <f t="shared" si="716"/>
        <v>30000</v>
      </c>
      <c r="BA946" s="193">
        <f t="shared" si="717"/>
        <v>1</v>
      </c>
      <c r="BB946" s="193">
        <f t="shared" si="718"/>
        <v>1</v>
      </c>
      <c r="BC946" s="193">
        <f t="shared" si="719"/>
        <v>1</v>
      </c>
      <c r="BD946" s="482">
        <f t="shared" si="725"/>
        <v>110000</v>
      </c>
      <c r="BE946" s="482">
        <f t="shared" si="720"/>
        <v>30000</v>
      </c>
      <c r="BF946" s="484">
        <f t="shared" si="721"/>
        <v>110000</v>
      </c>
      <c r="BG946" s="485">
        <f t="shared" si="722"/>
        <v>110000</v>
      </c>
      <c r="BH946" s="486"/>
      <c r="BI946" s="486"/>
      <c r="BJ946" s="491"/>
      <c r="BK946" s="491"/>
      <c r="BL946" s="488" t="str">
        <f t="shared" si="723"/>
        <v>11</v>
      </c>
    </row>
    <row r="947" spans="1:64" s="489" customFormat="1" ht="12" customHeight="1">
      <c r="A947" s="478" t="s">
        <v>694</v>
      </c>
      <c r="B947" s="479" t="s">
        <v>440</v>
      </c>
      <c r="C947" s="478" t="s">
        <v>666</v>
      </c>
      <c r="D947" s="479" t="s">
        <v>411</v>
      </c>
      <c r="E947" s="479" t="s">
        <v>1190</v>
      </c>
      <c r="F947" s="479" t="s">
        <v>586</v>
      </c>
      <c r="G947" s="479" t="s">
        <v>397</v>
      </c>
      <c r="H947" s="480" t="s">
        <v>653</v>
      </c>
      <c r="I947" s="479" t="s">
        <v>505</v>
      </c>
      <c r="J947" s="481">
        <v>5959.21</v>
      </c>
      <c r="K947" s="481">
        <v>3335</v>
      </c>
      <c r="L947" s="482" t="str">
        <f t="shared" si="682"/>
        <v>911014241101384008000024434001</v>
      </c>
      <c r="M947" s="483">
        <f t="array" ref="M947">IF(COUNT(SEARCH(Удалить_Роспись_КВСР,$B947)*SEARCH(Удалить_Роспись_ПБС,$C947)*SEARCH(Удалить_Роспись_КФСР, $D947)*SEARCH(Удалить_Роспись_КЦСР,$E947)*SEARCH(Удалить_Роспись_КВР,$F947)*SEARCH(Удалить_Роспись_ЭК,$H947)*SEARCH(Удалить_Роспись_КР,$I947))&gt;0,0,1)</f>
        <v>1</v>
      </c>
      <c r="N947" s="483">
        <f>IF(COUNT(SEARCH(Удалить_Индекс_КВСР,$B947)*SEARCH(Удалить_Индекс_ПБС,$C947)*SEARCH(Удалить_Индекс_КФСР,$D947)*SEARCH(Удалить_Индекс_КЦСР,$E947)*SEARCH(Удалить_Индекс_КВР,$F947)*SEARCH(Удалить_Индекс_ЭК,$H947)*SEARCH(Удалить_Индекс_КР,$I947))&gt;0,0,1)</f>
        <v>1</v>
      </c>
      <c r="O947" s="192" t="str">
        <f t="shared" si="683"/>
        <v/>
      </c>
      <c r="P947" s="192" t="str">
        <f t="shared" si="724"/>
        <v/>
      </c>
      <c r="Q947" s="300" t="str">
        <f t="shared" si="684"/>
        <v/>
      </c>
      <c r="R947" s="300" t="str">
        <f t="shared" si="685"/>
        <v/>
      </c>
      <c r="S947" s="300" t="str">
        <f t="shared" si="686"/>
        <v/>
      </c>
      <c r="T947" s="192" t="str">
        <f t="shared" si="687"/>
        <v/>
      </c>
      <c r="U947" s="303" t="str">
        <f t="shared" si="688"/>
        <v/>
      </c>
      <c r="V947" s="300" t="str">
        <f t="shared" si="689"/>
        <v/>
      </c>
      <c r="W947" s="192" t="str">
        <f t="shared" si="690"/>
        <v/>
      </c>
      <c r="X947" s="303" t="str">
        <f t="shared" si="691"/>
        <v/>
      </c>
      <c r="Y947" s="300" t="str">
        <f t="shared" si="692"/>
        <v/>
      </c>
      <c r="Z947" s="300" t="str">
        <f t="shared" si="693"/>
        <v/>
      </c>
      <c r="AA947" s="303" t="str">
        <f t="shared" si="694"/>
        <v/>
      </c>
      <c r="AB947" s="300" t="str">
        <f t="shared" si="695"/>
        <v/>
      </c>
      <c r="AC947" s="300" t="str">
        <f t="shared" si="696"/>
        <v/>
      </c>
      <c r="AD947" s="300" t="str">
        <f t="shared" si="697"/>
        <v/>
      </c>
      <c r="AE947" s="192" t="str">
        <f t="shared" si="698"/>
        <v/>
      </c>
      <c r="AF947" s="192" t="str">
        <f t="shared" si="699"/>
        <v/>
      </c>
      <c r="AG947" s="192"/>
      <c r="AH947" s="186"/>
      <c r="AI947" s="186"/>
      <c r="AJ947" s="300" t="str">
        <f t="shared" si="700"/>
        <v/>
      </c>
      <c r="AK947" s="300" t="str">
        <f t="shared" si="701"/>
        <v/>
      </c>
      <c r="AL947" s="300" t="str">
        <f t="shared" si="702"/>
        <v/>
      </c>
      <c r="AM947" s="300" t="str">
        <f t="shared" si="703"/>
        <v/>
      </c>
      <c r="AN947" s="300" t="str">
        <f t="shared" si="704"/>
        <v/>
      </c>
      <c r="AO947" s="300" t="str">
        <f t="shared" si="705"/>
        <v>физ</v>
      </c>
      <c r="AP947" s="300" t="str">
        <f t="shared" si="706"/>
        <v/>
      </c>
      <c r="AQ947" s="300" t="str">
        <f t="shared" si="707"/>
        <v/>
      </c>
      <c r="AR947" s="306" t="str">
        <f t="shared" si="708"/>
        <v/>
      </c>
      <c r="AS947" s="300" t="str">
        <f t="shared" si="709"/>
        <v/>
      </c>
      <c r="AT947" s="300" t="str">
        <f t="shared" si="710"/>
        <v/>
      </c>
      <c r="AU947" s="192" t="str">
        <f t="shared" si="711"/>
        <v>физ</v>
      </c>
      <c r="AV947" s="192" t="str">
        <f t="shared" si="712"/>
        <v>физ91101424общпро</v>
      </c>
      <c r="AW947" s="482">
        <f t="shared" si="713"/>
        <v>5959.21</v>
      </c>
      <c r="AX947" s="191">
        <f t="shared" si="714"/>
        <v>3335</v>
      </c>
      <c r="AY947" s="191">
        <f t="shared" si="715"/>
        <v>5959.21</v>
      </c>
      <c r="AZ947" s="191">
        <f t="shared" si="716"/>
        <v>3335</v>
      </c>
      <c r="BA947" s="193">
        <f t="shared" si="717"/>
        <v>1</v>
      </c>
      <c r="BB947" s="193">
        <f t="shared" si="718"/>
        <v>1</v>
      </c>
      <c r="BC947" s="193">
        <f t="shared" si="719"/>
        <v>1</v>
      </c>
      <c r="BD947" s="482">
        <f t="shared" si="725"/>
        <v>5959.21</v>
      </c>
      <c r="BE947" s="482">
        <f t="shared" si="720"/>
        <v>3335</v>
      </c>
      <c r="BF947" s="484">
        <f t="shared" si="721"/>
        <v>5959.21</v>
      </c>
      <c r="BG947" s="485">
        <f t="shared" si="722"/>
        <v>5959.21</v>
      </c>
      <c r="BH947" s="486"/>
      <c r="BI947" s="486"/>
      <c r="BJ947" s="491"/>
      <c r="BK947" s="491"/>
      <c r="BL947" s="488" t="str">
        <f t="shared" si="723"/>
        <v>11</v>
      </c>
    </row>
    <row r="948" spans="1:64" s="489" customFormat="1" ht="12" customHeight="1">
      <c r="A948" s="478" t="s">
        <v>694</v>
      </c>
      <c r="B948" s="479" t="s">
        <v>440</v>
      </c>
      <c r="C948" s="478" t="s">
        <v>666</v>
      </c>
      <c r="D948" s="479" t="s">
        <v>411</v>
      </c>
      <c r="E948" s="479" t="s">
        <v>1191</v>
      </c>
      <c r="F948" s="479" t="s">
        <v>608</v>
      </c>
      <c r="G948" s="479" t="s">
        <v>385</v>
      </c>
      <c r="H948" s="480" t="s">
        <v>653</v>
      </c>
      <c r="I948" s="479" t="s">
        <v>505</v>
      </c>
      <c r="J948" s="481">
        <v>189393.71</v>
      </c>
      <c r="K948" s="481">
        <v>164274.26</v>
      </c>
      <c r="L948" s="482" t="str">
        <f t="shared" si="682"/>
        <v>911014241101384008100011121101</v>
      </c>
      <c r="M948" s="483">
        <f t="array" ref="M948">IF(COUNT(SEARCH(Удалить_Роспись_КВСР,$B948)*SEARCH(Удалить_Роспись_ПБС,$C948)*SEARCH(Удалить_Роспись_КФСР, $D948)*SEARCH(Удалить_Роспись_КЦСР,$E948)*SEARCH(Удалить_Роспись_КВР,$F948)*SEARCH(Удалить_Роспись_ЭК,$H948)*SEARCH(Удалить_Роспись_КР,$I948))&gt;0,0,1)</f>
        <v>1</v>
      </c>
      <c r="N948" s="483">
        <v>0</v>
      </c>
      <c r="O948" s="192" t="str">
        <f t="shared" si="683"/>
        <v/>
      </c>
      <c r="P948" s="192" t="str">
        <f t="shared" si="724"/>
        <v/>
      </c>
      <c r="Q948" s="300" t="str">
        <f t="shared" si="684"/>
        <v/>
      </c>
      <c r="R948" s="300" t="str">
        <f t="shared" si="685"/>
        <v/>
      </c>
      <c r="S948" s="300" t="str">
        <f t="shared" si="686"/>
        <v/>
      </c>
      <c r="T948" s="192" t="str">
        <f t="shared" si="687"/>
        <v/>
      </c>
      <c r="U948" s="303" t="str">
        <f t="shared" si="688"/>
        <v/>
      </c>
      <c r="V948" s="300" t="str">
        <f t="shared" si="689"/>
        <v/>
      </c>
      <c r="W948" s="192" t="str">
        <f t="shared" si="690"/>
        <v/>
      </c>
      <c r="X948" s="303" t="str">
        <f t="shared" si="691"/>
        <v/>
      </c>
      <c r="Y948" s="300" t="str">
        <f t="shared" si="692"/>
        <v/>
      </c>
      <c r="Z948" s="300" t="str">
        <f t="shared" si="693"/>
        <v/>
      </c>
      <c r="AA948" s="303" t="str">
        <f t="shared" si="694"/>
        <v/>
      </c>
      <c r="AB948" s="300" t="str">
        <f t="shared" si="695"/>
        <v/>
      </c>
      <c r="AC948" s="300" t="str">
        <f t="shared" si="696"/>
        <v/>
      </c>
      <c r="AD948" s="300" t="str">
        <f t="shared" si="697"/>
        <v/>
      </c>
      <c r="AE948" s="192" t="str">
        <f t="shared" si="698"/>
        <v/>
      </c>
      <c r="AF948" s="192" t="str">
        <f t="shared" si="699"/>
        <v/>
      </c>
      <c r="AG948" s="192"/>
      <c r="AH948" s="186"/>
      <c r="AI948" s="186"/>
      <c r="AJ948" s="300" t="str">
        <f t="shared" si="700"/>
        <v/>
      </c>
      <c r="AK948" s="300" t="str">
        <f t="shared" si="701"/>
        <v/>
      </c>
      <c r="AL948" s="300" t="str">
        <f t="shared" si="702"/>
        <v/>
      </c>
      <c r="AM948" s="300" t="str">
        <f t="shared" si="703"/>
        <v/>
      </c>
      <c r="AN948" s="300" t="str">
        <f t="shared" si="704"/>
        <v/>
      </c>
      <c r="AO948" s="300" t="str">
        <f t="shared" si="705"/>
        <v>физ</v>
      </c>
      <c r="AP948" s="300" t="str">
        <f t="shared" si="706"/>
        <v/>
      </c>
      <c r="AQ948" s="300" t="str">
        <f t="shared" si="707"/>
        <v/>
      </c>
      <c r="AR948" s="306" t="str">
        <f t="shared" si="708"/>
        <v/>
      </c>
      <c r="AS948" s="300" t="str">
        <f t="shared" si="709"/>
        <v/>
      </c>
      <c r="AT948" s="300" t="str">
        <f t="shared" si="710"/>
        <v/>
      </c>
      <c r="AU948" s="192" t="str">
        <f t="shared" si="711"/>
        <v>физ</v>
      </c>
      <c r="AV948" s="192" t="str">
        <f t="shared" si="712"/>
        <v>физ91101424общопл</v>
      </c>
      <c r="AW948" s="482">
        <f t="shared" si="713"/>
        <v>189393.71</v>
      </c>
      <c r="AX948" s="191">
        <f t="shared" si="714"/>
        <v>164274.26</v>
      </c>
      <c r="AY948" s="191">
        <f t="shared" si="715"/>
        <v>0</v>
      </c>
      <c r="AZ948" s="191">
        <f t="shared" si="716"/>
        <v>0</v>
      </c>
      <c r="BA948" s="193">
        <f t="shared" si="717"/>
        <v>1</v>
      </c>
      <c r="BB948" s="193">
        <f t="shared" si="718"/>
        <v>1</v>
      </c>
      <c r="BC948" s="193">
        <f t="shared" si="719"/>
        <v>1</v>
      </c>
      <c r="BD948" s="482">
        <f t="shared" si="725"/>
        <v>0</v>
      </c>
      <c r="BE948" s="482">
        <f t="shared" si="720"/>
        <v>0</v>
      </c>
      <c r="BF948" s="484">
        <f t="shared" si="721"/>
        <v>0</v>
      </c>
      <c r="BG948" s="485">
        <f t="shared" si="722"/>
        <v>0</v>
      </c>
      <c r="BH948" s="486"/>
      <c r="BI948" s="486"/>
      <c r="BJ948" s="491"/>
      <c r="BK948" s="491"/>
      <c r="BL948" s="488" t="str">
        <f t="shared" si="723"/>
        <v>11</v>
      </c>
    </row>
    <row r="949" spans="1:64" s="489" customFormat="1" ht="12" customHeight="1">
      <c r="A949" s="478" t="s">
        <v>694</v>
      </c>
      <c r="B949" s="479" t="s">
        <v>440</v>
      </c>
      <c r="C949" s="478" t="s">
        <v>666</v>
      </c>
      <c r="D949" s="479" t="s">
        <v>411</v>
      </c>
      <c r="E949" s="479" t="s">
        <v>1191</v>
      </c>
      <c r="F949" s="479" t="s">
        <v>902</v>
      </c>
      <c r="G949" s="479" t="s">
        <v>387</v>
      </c>
      <c r="H949" s="480" t="s">
        <v>653</v>
      </c>
      <c r="I949" s="479" t="s">
        <v>505</v>
      </c>
      <c r="J949" s="481">
        <v>57216.79</v>
      </c>
      <c r="K949" s="481">
        <v>44764.58</v>
      </c>
      <c r="L949" s="482" t="str">
        <f t="shared" si="682"/>
        <v>911014241101384008100011921301</v>
      </c>
      <c r="M949" s="483">
        <f t="array" ref="M949">IF(COUNT(SEARCH(Удалить_Роспись_КВСР,$B949)*SEARCH(Удалить_Роспись_ПБС,$C949)*SEARCH(Удалить_Роспись_КФСР, $D949)*SEARCH(Удалить_Роспись_КЦСР,$E949)*SEARCH(Удалить_Роспись_КВР,$F949)*SEARCH(Удалить_Роспись_ЭК,$H949)*SEARCH(Удалить_Роспись_КР,$I949))&gt;0,0,1)</f>
        <v>1</v>
      </c>
      <c r="N949" s="483">
        <v>0</v>
      </c>
      <c r="O949" s="192" t="str">
        <f t="shared" si="683"/>
        <v/>
      </c>
      <c r="P949" s="192" t="str">
        <f t="shared" si="724"/>
        <v/>
      </c>
      <c r="Q949" s="300" t="str">
        <f t="shared" si="684"/>
        <v/>
      </c>
      <c r="R949" s="300" t="str">
        <f t="shared" si="685"/>
        <v/>
      </c>
      <c r="S949" s="300" t="str">
        <f t="shared" si="686"/>
        <v/>
      </c>
      <c r="T949" s="192" t="str">
        <f t="shared" si="687"/>
        <v/>
      </c>
      <c r="U949" s="303" t="str">
        <f t="shared" si="688"/>
        <v/>
      </c>
      <c r="V949" s="300" t="str">
        <f t="shared" si="689"/>
        <v/>
      </c>
      <c r="W949" s="192" t="str">
        <f t="shared" si="690"/>
        <v/>
      </c>
      <c r="X949" s="303" t="str">
        <f t="shared" si="691"/>
        <v/>
      </c>
      <c r="Y949" s="300" t="str">
        <f t="shared" si="692"/>
        <v/>
      </c>
      <c r="Z949" s="300" t="str">
        <f t="shared" si="693"/>
        <v/>
      </c>
      <c r="AA949" s="303" t="str">
        <f t="shared" si="694"/>
        <v/>
      </c>
      <c r="AB949" s="300" t="str">
        <f t="shared" si="695"/>
        <v/>
      </c>
      <c r="AC949" s="300" t="str">
        <f t="shared" si="696"/>
        <v/>
      </c>
      <c r="AD949" s="300" t="str">
        <f t="shared" si="697"/>
        <v/>
      </c>
      <c r="AE949" s="192" t="str">
        <f t="shared" si="698"/>
        <v/>
      </c>
      <c r="AF949" s="192" t="str">
        <f t="shared" si="699"/>
        <v/>
      </c>
      <c r="AG949" s="192"/>
      <c r="AH949" s="186"/>
      <c r="AI949" s="186"/>
      <c r="AJ949" s="300" t="str">
        <f t="shared" si="700"/>
        <v/>
      </c>
      <c r="AK949" s="300" t="str">
        <f t="shared" si="701"/>
        <v/>
      </c>
      <c r="AL949" s="300" t="str">
        <f t="shared" si="702"/>
        <v/>
      </c>
      <c r="AM949" s="300" t="str">
        <f t="shared" si="703"/>
        <v/>
      </c>
      <c r="AN949" s="300" t="str">
        <f t="shared" si="704"/>
        <v/>
      </c>
      <c r="AO949" s="300" t="str">
        <f t="shared" si="705"/>
        <v>физ</v>
      </c>
      <c r="AP949" s="300" t="str">
        <f t="shared" si="706"/>
        <v/>
      </c>
      <c r="AQ949" s="300" t="str">
        <f t="shared" si="707"/>
        <v/>
      </c>
      <c r="AR949" s="306" t="str">
        <f t="shared" si="708"/>
        <v/>
      </c>
      <c r="AS949" s="300" t="str">
        <f t="shared" si="709"/>
        <v/>
      </c>
      <c r="AT949" s="300" t="str">
        <f t="shared" si="710"/>
        <v/>
      </c>
      <c r="AU949" s="192" t="str">
        <f t="shared" si="711"/>
        <v>физ</v>
      </c>
      <c r="AV949" s="192" t="str">
        <f t="shared" si="712"/>
        <v>физ91101424общопл</v>
      </c>
      <c r="AW949" s="482">
        <f t="shared" si="713"/>
        <v>57216.79</v>
      </c>
      <c r="AX949" s="191">
        <f t="shared" si="714"/>
        <v>44764.58</v>
      </c>
      <c r="AY949" s="191">
        <f t="shared" si="715"/>
        <v>0</v>
      </c>
      <c r="AZ949" s="191">
        <f t="shared" si="716"/>
        <v>0</v>
      </c>
      <c r="BA949" s="193">
        <f t="shared" si="717"/>
        <v>1</v>
      </c>
      <c r="BB949" s="193">
        <f t="shared" si="718"/>
        <v>1</v>
      </c>
      <c r="BC949" s="193">
        <f t="shared" si="719"/>
        <v>1</v>
      </c>
      <c r="BD949" s="482">
        <f t="shared" si="725"/>
        <v>0</v>
      </c>
      <c r="BE949" s="482">
        <f t="shared" si="720"/>
        <v>0</v>
      </c>
      <c r="BF949" s="484">
        <f t="shared" si="721"/>
        <v>0</v>
      </c>
      <c r="BG949" s="485">
        <f t="shared" si="722"/>
        <v>0</v>
      </c>
      <c r="BH949" s="486"/>
      <c r="BI949" s="486"/>
      <c r="BJ949" s="491"/>
      <c r="BK949" s="491"/>
      <c r="BL949" s="488" t="str">
        <f t="shared" si="723"/>
        <v>11</v>
      </c>
    </row>
    <row r="950" spans="1:64" s="489" customFormat="1" ht="12" customHeight="1">
      <c r="A950" s="478" t="s">
        <v>694</v>
      </c>
      <c r="B950" s="479" t="s">
        <v>440</v>
      </c>
      <c r="C950" s="478" t="s">
        <v>666</v>
      </c>
      <c r="D950" s="479" t="s">
        <v>411</v>
      </c>
      <c r="E950" s="479" t="s">
        <v>1192</v>
      </c>
      <c r="F950" s="479" t="s">
        <v>586</v>
      </c>
      <c r="G950" s="479" t="s">
        <v>393</v>
      </c>
      <c r="H950" s="480" t="s">
        <v>653</v>
      </c>
      <c r="I950" s="479" t="s">
        <v>505</v>
      </c>
      <c r="J950" s="481">
        <v>533910</v>
      </c>
      <c r="K950" s="481">
        <v>263483.87</v>
      </c>
      <c r="L950" s="482" t="str">
        <f t="shared" si="682"/>
        <v>911014241101384008Г00024422301</v>
      </c>
      <c r="M950" s="483">
        <f t="array" ref="M950">IF(COUNT(SEARCH(Удалить_Роспись_КВСР,$B950)*SEARCH(Удалить_Роспись_ПБС,$C950)*SEARCH(Удалить_Роспись_КФСР, $D950)*SEARCH(Удалить_Роспись_КЦСР,$E950)*SEARCH(Удалить_Роспись_КВР,$F950)*SEARCH(Удалить_Роспись_ЭК,$H950)*SEARCH(Удалить_Роспись_КР,$I950))&gt;0,0,1)</f>
        <v>1</v>
      </c>
      <c r="N950" s="483">
        <f>IF(COUNT(SEARCH(Удалить_Индекс_КВСР,$B950)*SEARCH(Удалить_Индекс_ПБС,$C950)*SEARCH(Удалить_Индекс_КФСР,$D950)*SEARCH(Удалить_Индекс_КЦСР,$E950)*SEARCH(Удалить_Индекс_КВР,$F950)*SEARCH(Удалить_Индекс_ЭК,$H950)*SEARCH(Удалить_Индекс_КР,$I950))&gt;0,0,1)</f>
        <v>1</v>
      </c>
      <c r="O950" s="192" t="str">
        <f t="shared" si="683"/>
        <v/>
      </c>
      <c r="P950" s="192" t="str">
        <f t="shared" si="724"/>
        <v/>
      </c>
      <c r="Q950" s="300" t="str">
        <f t="shared" si="684"/>
        <v/>
      </c>
      <c r="R950" s="300" t="str">
        <f t="shared" si="685"/>
        <v/>
      </c>
      <c r="S950" s="300" t="str">
        <f t="shared" si="686"/>
        <v/>
      </c>
      <c r="T950" s="192" t="str">
        <f t="shared" si="687"/>
        <v/>
      </c>
      <c r="U950" s="303" t="str">
        <f t="shared" si="688"/>
        <v/>
      </c>
      <c r="V950" s="300" t="str">
        <f t="shared" si="689"/>
        <v/>
      </c>
      <c r="W950" s="192" t="str">
        <f t="shared" si="690"/>
        <v/>
      </c>
      <c r="X950" s="303" t="str">
        <f t="shared" si="691"/>
        <v/>
      </c>
      <c r="Y950" s="300" t="str">
        <f t="shared" si="692"/>
        <v/>
      </c>
      <c r="Z950" s="300" t="str">
        <f t="shared" si="693"/>
        <v/>
      </c>
      <c r="AA950" s="303" t="str">
        <f t="shared" si="694"/>
        <v/>
      </c>
      <c r="AB950" s="300" t="str">
        <f t="shared" si="695"/>
        <v/>
      </c>
      <c r="AC950" s="300" t="str">
        <f t="shared" si="696"/>
        <v/>
      </c>
      <c r="AD950" s="300" t="str">
        <f t="shared" si="697"/>
        <v/>
      </c>
      <c r="AE950" s="192" t="str">
        <f t="shared" si="698"/>
        <v/>
      </c>
      <c r="AF950" s="192" t="str">
        <f t="shared" si="699"/>
        <v/>
      </c>
      <c r="AG950" s="192"/>
      <c r="AH950" s="186"/>
      <c r="AI950" s="186"/>
      <c r="AJ950" s="300" t="str">
        <f t="shared" si="700"/>
        <v/>
      </c>
      <c r="AK950" s="300" t="str">
        <f t="shared" si="701"/>
        <v/>
      </c>
      <c r="AL950" s="300" t="str">
        <f t="shared" si="702"/>
        <v/>
      </c>
      <c r="AM950" s="300" t="str">
        <f t="shared" si="703"/>
        <v/>
      </c>
      <c r="AN950" s="300" t="str">
        <f t="shared" si="704"/>
        <v/>
      </c>
      <c r="AO950" s="300" t="str">
        <f t="shared" si="705"/>
        <v>физ</v>
      </c>
      <c r="AP950" s="300" t="str">
        <f t="shared" si="706"/>
        <v/>
      </c>
      <c r="AQ950" s="300" t="str">
        <f t="shared" si="707"/>
        <v/>
      </c>
      <c r="AR950" s="306" t="str">
        <f t="shared" si="708"/>
        <v/>
      </c>
      <c r="AS950" s="300" t="str">
        <f t="shared" si="709"/>
        <v/>
      </c>
      <c r="AT950" s="300" t="str">
        <f t="shared" si="710"/>
        <v/>
      </c>
      <c r="AU950" s="192" t="str">
        <f t="shared" si="711"/>
        <v>физ</v>
      </c>
      <c r="AV950" s="192" t="str">
        <f t="shared" si="712"/>
        <v>физ91101424общком</v>
      </c>
      <c r="AW950" s="482">
        <f t="shared" si="713"/>
        <v>533910</v>
      </c>
      <c r="AX950" s="191">
        <f t="shared" si="714"/>
        <v>263483.87</v>
      </c>
      <c r="AY950" s="191">
        <f t="shared" si="715"/>
        <v>533910</v>
      </c>
      <c r="AZ950" s="191">
        <f t="shared" si="716"/>
        <v>263483.87</v>
      </c>
      <c r="BA950" s="193">
        <f t="shared" si="717"/>
        <v>1</v>
      </c>
      <c r="BB950" s="193">
        <f t="shared" si="718"/>
        <v>1</v>
      </c>
      <c r="BC950" s="193">
        <f t="shared" si="719"/>
        <v>1</v>
      </c>
      <c r="BD950" s="482">
        <f t="shared" ref="BD950:BD985" si="726">IF(ISNA(BA950),0,AY950*$BA950)</f>
        <v>533910</v>
      </c>
      <c r="BE950" s="482">
        <f t="shared" si="720"/>
        <v>263483.87</v>
      </c>
      <c r="BF950" s="484">
        <f t="shared" si="721"/>
        <v>533910</v>
      </c>
      <c r="BG950" s="485">
        <f t="shared" si="722"/>
        <v>533910</v>
      </c>
      <c r="BH950" s="486"/>
      <c r="BI950" s="486"/>
      <c r="BJ950" s="491"/>
      <c r="BK950" s="491"/>
      <c r="BL950" s="488" t="str">
        <f t="shared" si="723"/>
        <v>11</v>
      </c>
    </row>
    <row r="951" spans="1:64" s="489" customFormat="1" ht="12" customHeight="1">
      <c r="A951" s="478" t="s">
        <v>694</v>
      </c>
      <c r="B951" s="479" t="s">
        <v>440</v>
      </c>
      <c r="C951" s="478" t="s">
        <v>666</v>
      </c>
      <c r="D951" s="479" t="s">
        <v>411</v>
      </c>
      <c r="E951" s="479" t="s">
        <v>1193</v>
      </c>
      <c r="F951" s="479" t="s">
        <v>586</v>
      </c>
      <c r="G951" s="479" t="s">
        <v>393</v>
      </c>
      <c r="H951" s="480" t="s">
        <v>653</v>
      </c>
      <c r="I951" s="479" t="s">
        <v>505</v>
      </c>
      <c r="J951" s="481">
        <v>46000</v>
      </c>
      <c r="K951" s="481">
        <v>20000</v>
      </c>
      <c r="L951" s="482" t="str">
        <f t="shared" si="682"/>
        <v>911014241101384008Э00024422301</v>
      </c>
      <c r="M951" s="483">
        <f t="array" ref="M951">IF(COUNT(SEARCH(Удалить_Роспись_КВСР,$B951)*SEARCH(Удалить_Роспись_ПБС,$C951)*SEARCH(Удалить_Роспись_КФСР, $D951)*SEARCH(Удалить_Роспись_КЦСР,$E951)*SEARCH(Удалить_Роспись_КВР,$F951)*SEARCH(Удалить_Роспись_ЭК,$H951)*SEARCH(Удалить_Роспись_КР,$I951))&gt;0,0,1)</f>
        <v>1</v>
      </c>
      <c r="N951" s="483">
        <f>IF(COUNT(SEARCH(Удалить_Индекс_КВСР,$B951)*SEARCH(Удалить_Индекс_ПБС,$C951)*SEARCH(Удалить_Индекс_КФСР,$D951)*SEARCH(Удалить_Индекс_КЦСР,$E951)*SEARCH(Удалить_Индекс_КВР,$F951)*SEARCH(Удалить_Индекс_ЭК,$H951)*SEARCH(Удалить_Индекс_КР,$I951))&gt;0,0,1)</f>
        <v>1</v>
      </c>
      <c r="O951" s="192" t="str">
        <f t="shared" si="683"/>
        <v/>
      </c>
      <c r="P951" s="192" t="str">
        <f t="shared" si="724"/>
        <v/>
      </c>
      <c r="Q951" s="300" t="str">
        <f t="shared" si="684"/>
        <v/>
      </c>
      <c r="R951" s="300" t="str">
        <f t="shared" si="685"/>
        <v/>
      </c>
      <c r="S951" s="300" t="str">
        <f t="shared" si="686"/>
        <v/>
      </c>
      <c r="T951" s="192" t="str">
        <f t="shared" si="687"/>
        <v/>
      </c>
      <c r="U951" s="303" t="str">
        <f t="shared" si="688"/>
        <v/>
      </c>
      <c r="V951" s="300" t="str">
        <f t="shared" si="689"/>
        <v/>
      </c>
      <c r="W951" s="192" t="str">
        <f t="shared" si="690"/>
        <v/>
      </c>
      <c r="X951" s="303" t="str">
        <f t="shared" si="691"/>
        <v/>
      </c>
      <c r="Y951" s="300" t="str">
        <f t="shared" si="692"/>
        <v/>
      </c>
      <c r="Z951" s="300" t="str">
        <f t="shared" si="693"/>
        <v/>
      </c>
      <c r="AA951" s="303" t="str">
        <f t="shared" si="694"/>
        <v/>
      </c>
      <c r="AB951" s="300" t="str">
        <f t="shared" si="695"/>
        <v/>
      </c>
      <c r="AC951" s="300" t="str">
        <f t="shared" si="696"/>
        <v/>
      </c>
      <c r="AD951" s="300" t="str">
        <f t="shared" si="697"/>
        <v/>
      </c>
      <c r="AE951" s="192" t="str">
        <f t="shared" si="698"/>
        <v/>
      </c>
      <c r="AF951" s="192" t="str">
        <f t="shared" si="699"/>
        <v/>
      </c>
      <c r="AG951" s="192"/>
      <c r="AH951" s="186"/>
      <c r="AI951" s="186"/>
      <c r="AJ951" s="300" t="str">
        <f t="shared" si="700"/>
        <v/>
      </c>
      <c r="AK951" s="300" t="str">
        <f t="shared" si="701"/>
        <v/>
      </c>
      <c r="AL951" s="300" t="str">
        <f t="shared" si="702"/>
        <v/>
      </c>
      <c r="AM951" s="300" t="str">
        <f t="shared" si="703"/>
        <v/>
      </c>
      <c r="AN951" s="300" t="str">
        <f t="shared" si="704"/>
        <v/>
      </c>
      <c r="AO951" s="300" t="str">
        <f t="shared" si="705"/>
        <v>физ</v>
      </c>
      <c r="AP951" s="300" t="str">
        <f t="shared" si="706"/>
        <v/>
      </c>
      <c r="AQ951" s="300" t="str">
        <f t="shared" si="707"/>
        <v/>
      </c>
      <c r="AR951" s="306" t="str">
        <f t="shared" si="708"/>
        <v/>
      </c>
      <c r="AS951" s="300" t="str">
        <f t="shared" si="709"/>
        <v/>
      </c>
      <c r="AT951" s="300" t="str">
        <f t="shared" si="710"/>
        <v/>
      </c>
      <c r="AU951" s="192" t="str">
        <f t="shared" si="711"/>
        <v>физ</v>
      </c>
      <c r="AV951" s="192" t="str">
        <f t="shared" si="712"/>
        <v>физ91101424общком</v>
      </c>
      <c r="AW951" s="482">
        <f t="shared" si="713"/>
        <v>46000</v>
      </c>
      <c r="AX951" s="191">
        <f t="shared" si="714"/>
        <v>20000</v>
      </c>
      <c r="AY951" s="191">
        <f t="shared" si="715"/>
        <v>46000</v>
      </c>
      <c r="AZ951" s="191">
        <f t="shared" si="716"/>
        <v>20000</v>
      </c>
      <c r="BA951" s="193">
        <f t="shared" si="717"/>
        <v>1</v>
      </c>
      <c r="BB951" s="193">
        <f t="shared" si="718"/>
        <v>1</v>
      </c>
      <c r="BC951" s="193">
        <f t="shared" si="719"/>
        <v>1</v>
      </c>
      <c r="BD951" s="482">
        <f t="shared" si="726"/>
        <v>46000</v>
      </c>
      <c r="BE951" s="482">
        <f t="shared" si="720"/>
        <v>20000</v>
      </c>
      <c r="BF951" s="484">
        <f t="shared" si="721"/>
        <v>46000</v>
      </c>
      <c r="BG951" s="485">
        <f t="shared" si="722"/>
        <v>46000</v>
      </c>
      <c r="BH951" s="486"/>
      <c r="BI951" s="486"/>
      <c r="BJ951" s="491"/>
      <c r="BK951" s="491"/>
      <c r="BL951" s="488" t="str">
        <f t="shared" si="723"/>
        <v>11</v>
      </c>
    </row>
    <row r="952" spans="1:64" ht="12" hidden="1" customHeight="1">
      <c r="A952" s="333" t="s">
        <v>695</v>
      </c>
      <c r="B952" s="381" t="s">
        <v>329</v>
      </c>
      <c r="C952" s="333" t="s">
        <v>667</v>
      </c>
      <c r="D952" s="381" t="s">
        <v>399</v>
      </c>
      <c r="E952" s="381" t="s">
        <v>864</v>
      </c>
      <c r="F952" s="381" t="s">
        <v>619</v>
      </c>
      <c r="G952" s="381" t="s">
        <v>398</v>
      </c>
      <c r="H952" s="100" t="s">
        <v>653</v>
      </c>
      <c r="I952" s="381" t="s">
        <v>339</v>
      </c>
      <c r="J952" s="382">
        <v>9200</v>
      </c>
      <c r="K952" s="382">
        <v>0</v>
      </c>
      <c r="L952" s="191" t="str">
        <f t="shared" si="682"/>
        <v>890014250113111007514053025110</v>
      </c>
      <c r="M952" s="192">
        <f t="array" ref="M952">IF(COUNT(SEARCH(Удалить_Роспись_КВСР,$B952)*SEARCH(Удалить_Роспись_ПБС,$C952)*SEARCH(Удалить_Роспись_КФСР, $D952)*SEARCH(Удалить_Роспись_КЦСР,$E952)*SEARCH(Удалить_Роспись_КВР,$F952)*SEARCH(Удалить_Роспись_ЭК,$H952)*SEARCH(Удалить_Роспись_КР,$I952))&gt;0,0,1)</f>
        <v>0</v>
      </c>
      <c r="N952" s="192">
        <v>0</v>
      </c>
      <c r="O952" s="192" t="str">
        <f t="shared" si="683"/>
        <v/>
      </c>
      <c r="P952" s="192" t="str">
        <f t="shared" si="724"/>
        <v/>
      </c>
      <c r="Q952" s="300" t="str">
        <f t="shared" si="684"/>
        <v/>
      </c>
      <c r="R952" s="300" t="str">
        <f t="shared" si="685"/>
        <v/>
      </c>
      <c r="S952" s="300" t="str">
        <f t="shared" si="686"/>
        <v/>
      </c>
      <c r="T952" s="192" t="str">
        <f t="shared" si="687"/>
        <v/>
      </c>
      <c r="U952" s="303" t="str">
        <f t="shared" si="688"/>
        <v/>
      </c>
      <c r="V952" s="300" t="str">
        <f t="shared" si="689"/>
        <v/>
      </c>
      <c r="W952" s="192" t="str">
        <f t="shared" si="690"/>
        <v/>
      </c>
      <c r="X952" s="303" t="str">
        <f t="shared" si="691"/>
        <v/>
      </c>
      <c r="Y952" s="300" t="str">
        <f t="shared" si="692"/>
        <v/>
      </c>
      <c r="Z952" s="300" t="str">
        <f t="shared" si="693"/>
        <v>меж</v>
      </c>
      <c r="AA952" s="303" t="str">
        <f t="shared" si="694"/>
        <v/>
      </c>
      <c r="AB952" s="300" t="str">
        <f t="shared" si="695"/>
        <v/>
      </c>
      <c r="AC952" s="300" t="str">
        <f t="shared" si="696"/>
        <v/>
      </c>
      <c r="AD952" s="300" t="str">
        <f t="shared" si="697"/>
        <v/>
      </c>
      <c r="AE952" s="192" t="str">
        <f t="shared" si="698"/>
        <v/>
      </c>
      <c r="AF952" s="192" t="str">
        <f t="shared" si="699"/>
        <v/>
      </c>
      <c r="AG952" s="192"/>
      <c r="AJ952" s="300" t="str">
        <f t="shared" si="700"/>
        <v/>
      </c>
      <c r="AK952" s="300" t="str">
        <f t="shared" si="701"/>
        <v/>
      </c>
      <c r="AL952" s="300" t="str">
        <f t="shared" si="702"/>
        <v/>
      </c>
      <c r="AM952" s="300" t="str">
        <f t="shared" si="703"/>
        <v>меж</v>
      </c>
      <c r="AN952" s="300" t="str">
        <f t="shared" si="704"/>
        <v/>
      </c>
      <c r="AO952" s="300" t="str">
        <f t="shared" si="705"/>
        <v/>
      </c>
      <c r="AP952" s="300" t="str">
        <f t="shared" si="706"/>
        <v/>
      </c>
      <c r="AQ952" s="300" t="str">
        <f t="shared" si="707"/>
        <v/>
      </c>
      <c r="AR952" s="306" t="str">
        <f t="shared" si="708"/>
        <v/>
      </c>
      <c r="AS952" s="300" t="str">
        <f t="shared" si="709"/>
        <v/>
      </c>
      <c r="AT952" s="300" t="str">
        <f t="shared" si="710"/>
        <v/>
      </c>
      <c r="AU952" s="192" t="str">
        <f t="shared" si="711"/>
        <v>меж</v>
      </c>
      <c r="AV952" s="192" t="str">
        <f t="shared" si="712"/>
        <v>меж89001425общпро</v>
      </c>
      <c r="AW952" s="191">
        <f t="shared" si="713"/>
        <v>0</v>
      </c>
      <c r="AX952" s="191">
        <f t="shared" si="714"/>
        <v>0</v>
      </c>
      <c r="AY952" s="191">
        <f t="shared" si="715"/>
        <v>0</v>
      </c>
      <c r="AZ952" s="191">
        <f t="shared" si="716"/>
        <v>0</v>
      </c>
      <c r="BA952" s="193">
        <f t="shared" si="717"/>
        <v>1</v>
      </c>
      <c r="BB952" s="193">
        <f t="shared" si="718"/>
        <v>1</v>
      </c>
      <c r="BC952" s="193">
        <f t="shared" si="719"/>
        <v>1</v>
      </c>
      <c r="BD952" s="191">
        <f t="shared" si="726"/>
        <v>0</v>
      </c>
      <c r="BE952" s="191">
        <f t="shared" si="720"/>
        <v>0</v>
      </c>
      <c r="BF952" s="210">
        <f t="shared" si="721"/>
        <v>0</v>
      </c>
      <c r="BG952" s="211">
        <f t="shared" si="722"/>
        <v>0</v>
      </c>
      <c r="BH952" s="289"/>
      <c r="BI952" s="289"/>
      <c r="BJ952" s="228"/>
      <c r="BK952" s="228"/>
      <c r="BL952" s="233" t="str">
        <f t="shared" si="723"/>
        <v/>
      </c>
    </row>
    <row r="953" spans="1:64" ht="12" hidden="1" customHeight="1">
      <c r="A953" s="333" t="s">
        <v>695</v>
      </c>
      <c r="B953" s="381" t="s">
        <v>329</v>
      </c>
      <c r="C953" s="333" t="s">
        <v>667</v>
      </c>
      <c r="D953" s="381" t="s">
        <v>400</v>
      </c>
      <c r="E953" s="381" t="s">
        <v>865</v>
      </c>
      <c r="F953" s="381" t="s">
        <v>619</v>
      </c>
      <c r="G953" s="381" t="s">
        <v>1583</v>
      </c>
      <c r="H953" s="100" t="s">
        <v>653</v>
      </c>
      <c r="I953" s="381" t="s">
        <v>340</v>
      </c>
      <c r="J953" s="382">
        <v>324851</v>
      </c>
      <c r="K953" s="382">
        <v>193806.06</v>
      </c>
      <c r="L953" s="191" t="str">
        <f t="shared" si="682"/>
        <v>890014250203111005118053000004</v>
      </c>
      <c r="M953" s="192">
        <f t="array" ref="M953">IF(COUNT(SEARCH(Удалить_Роспись_КВСР,$B953)*SEARCH(Удалить_Роспись_ПБС,$C953)*SEARCH(Удалить_Роспись_КФСР, $D953)*SEARCH(Удалить_Роспись_КЦСР,$E953)*SEARCH(Удалить_Роспись_КВР,$F953)*SEARCH(Удалить_Роспись_ЭК,$H953)*SEARCH(Удалить_Роспись_КР,$I953))&gt;0,0,1)</f>
        <v>0</v>
      </c>
      <c r="N953" s="192">
        <v>0</v>
      </c>
      <c r="O953" s="192" t="str">
        <f t="shared" si="683"/>
        <v/>
      </c>
      <c r="P953" s="192" t="str">
        <f t="shared" si="724"/>
        <v/>
      </c>
      <c r="Q953" s="300" t="str">
        <f t="shared" si="684"/>
        <v/>
      </c>
      <c r="R953" s="300" t="str">
        <f t="shared" si="685"/>
        <v/>
      </c>
      <c r="S953" s="300" t="str">
        <f t="shared" si="686"/>
        <v/>
      </c>
      <c r="T953" s="192" t="str">
        <f t="shared" si="687"/>
        <v/>
      </c>
      <c r="U953" s="303" t="str">
        <f t="shared" si="688"/>
        <v/>
      </c>
      <c r="V953" s="300" t="str">
        <f t="shared" si="689"/>
        <v/>
      </c>
      <c r="W953" s="192" t="str">
        <f t="shared" si="690"/>
        <v/>
      </c>
      <c r="X953" s="303" t="str">
        <f t="shared" si="691"/>
        <v/>
      </c>
      <c r="Y953" s="300" t="str">
        <f t="shared" si="692"/>
        <v/>
      </c>
      <c r="Z953" s="300" t="str">
        <f t="shared" si="693"/>
        <v/>
      </c>
      <c r="AA953" s="303" t="str">
        <f t="shared" si="694"/>
        <v/>
      </c>
      <c r="AB953" s="300" t="str">
        <f t="shared" si="695"/>
        <v/>
      </c>
      <c r="AC953" s="300" t="str">
        <f t="shared" si="696"/>
        <v/>
      </c>
      <c r="AD953" s="300" t="str">
        <f t="shared" si="697"/>
        <v/>
      </c>
      <c r="AE953" s="192" t="str">
        <f t="shared" si="698"/>
        <v/>
      </c>
      <c r="AF953" s="192" t="str">
        <f t="shared" si="699"/>
        <v/>
      </c>
      <c r="AG953" s="192"/>
      <c r="AJ953" s="300" t="str">
        <f t="shared" si="700"/>
        <v/>
      </c>
      <c r="AK953" s="300" t="str">
        <f t="shared" si="701"/>
        <v/>
      </c>
      <c r="AL953" s="300" t="str">
        <f t="shared" si="702"/>
        <v/>
      </c>
      <c r="AM953" s="300" t="str">
        <f t="shared" si="703"/>
        <v/>
      </c>
      <c r="AN953" s="300" t="str">
        <f t="shared" si="704"/>
        <v/>
      </c>
      <c r="AO953" s="300" t="str">
        <f t="shared" si="705"/>
        <v/>
      </c>
      <c r="AP953" s="300" t="str">
        <f t="shared" si="706"/>
        <v/>
      </c>
      <c r="AQ953" s="300" t="str">
        <f t="shared" si="707"/>
        <v/>
      </c>
      <c r="AR953" s="306" t="str">
        <f t="shared" si="708"/>
        <v/>
      </c>
      <c r="AS953" s="300" t="str">
        <f t="shared" si="709"/>
        <v/>
      </c>
      <c r="AT953" s="300" t="str">
        <f t="shared" si="710"/>
        <v/>
      </c>
      <c r="AU953" s="192" t="str">
        <f t="shared" si="711"/>
        <v>рбс</v>
      </c>
      <c r="AV953" s="192" t="e">
        <f t="shared" si="712"/>
        <v>#N/A</v>
      </c>
      <c r="AW953" s="191">
        <f t="shared" si="713"/>
        <v>0</v>
      </c>
      <c r="AX953" s="191">
        <f t="shared" si="714"/>
        <v>0</v>
      </c>
      <c r="AY953" s="191">
        <f t="shared" si="715"/>
        <v>0</v>
      </c>
      <c r="AZ953" s="191">
        <f t="shared" si="716"/>
        <v>0</v>
      </c>
      <c r="BA953" s="193" t="e">
        <f t="shared" si="717"/>
        <v>#N/A</v>
      </c>
      <c r="BB953" s="193" t="e">
        <f t="shared" si="718"/>
        <v>#N/A</v>
      </c>
      <c r="BC953" s="193" t="e">
        <f t="shared" si="719"/>
        <v>#N/A</v>
      </c>
      <c r="BD953" s="191">
        <f t="shared" si="726"/>
        <v>0</v>
      </c>
      <c r="BE953" s="191" t="e">
        <f t="shared" si="720"/>
        <v>#N/A</v>
      </c>
      <c r="BF953" s="210" t="e">
        <f t="shared" si="721"/>
        <v>#N/A</v>
      </c>
      <c r="BG953" s="211" t="e">
        <f t="shared" si="722"/>
        <v>#N/A</v>
      </c>
      <c r="BH953" s="289"/>
      <c r="BI953" s="289"/>
      <c r="BJ953" s="228"/>
      <c r="BK953" s="228"/>
      <c r="BL953" s="233" t="str">
        <f t="shared" si="723"/>
        <v/>
      </c>
    </row>
    <row r="954" spans="1:64" ht="12" hidden="1" customHeight="1">
      <c r="A954" s="333" t="s">
        <v>695</v>
      </c>
      <c r="B954" s="381" t="s">
        <v>329</v>
      </c>
      <c r="C954" s="333" t="s">
        <v>667</v>
      </c>
      <c r="D954" s="381" t="s">
        <v>401</v>
      </c>
      <c r="E954" s="381" t="s">
        <v>866</v>
      </c>
      <c r="F954" s="381" t="s">
        <v>605</v>
      </c>
      <c r="G954" s="381" t="s">
        <v>398</v>
      </c>
      <c r="H954" s="100" t="s">
        <v>653</v>
      </c>
      <c r="I954" s="381" t="s">
        <v>339</v>
      </c>
      <c r="J954" s="382">
        <v>60263</v>
      </c>
      <c r="K954" s="382">
        <v>60263</v>
      </c>
      <c r="L954" s="191" t="str">
        <f t="shared" si="682"/>
        <v>890014250310042007412054025110</v>
      </c>
      <c r="M954" s="192">
        <f t="array" ref="M954">IF(COUNT(SEARCH(Удалить_Роспись_КВСР,$B954)*SEARCH(Удалить_Роспись_ПБС,$C954)*SEARCH(Удалить_Роспись_КФСР, $D954)*SEARCH(Удалить_Роспись_КЦСР,$E954)*SEARCH(Удалить_Роспись_КВР,$F954)*SEARCH(Удалить_Роспись_ЭК,$H954)*SEARCH(Удалить_Роспись_КР,$I954))&gt;0,0,1)</f>
        <v>0</v>
      </c>
      <c r="N954" s="192">
        <v>0</v>
      </c>
      <c r="O954" s="192" t="str">
        <f t="shared" si="683"/>
        <v/>
      </c>
      <c r="P954" s="192" t="str">
        <f t="shared" si="724"/>
        <v/>
      </c>
      <c r="Q954" s="300" t="str">
        <f t="shared" si="684"/>
        <v/>
      </c>
      <c r="R954" s="300" t="str">
        <f t="shared" si="685"/>
        <v/>
      </c>
      <c r="S954" s="300" t="str">
        <f t="shared" si="686"/>
        <v/>
      </c>
      <c r="T954" s="192" t="str">
        <f t="shared" si="687"/>
        <v/>
      </c>
      <c r="U954" s="303" t="str">
        <f t="shared" si="688"/>
        <v/>
      </c>
      <c r="V954" s="300" t="str">
        <f t="shared" si="689"/>
        <v/>
      </c>
      <c r="W954" s="192" t="str">
        <f t="shared" si="690"/>
        <v/>
      </c>
      <c r="X954" s="303" t="str">
        <f t="shared" si="691"/>
        <v/>
      </c>
      <c r="Y954" s="300" t="str">
        <f t="shared" si="692"/>
        <v/>
      </c>
      <c r="Z954" s="300" t="str">
        <f t="shared" si="693"/>
        <v>меж</v>
      </c>
      <c r="AA954" s="303" t="str">
        <f t="shared" si="694"/>
        <v/>
      </c>
      <c r="AB954" s="300" t="str">
        <f t="shared" si="695"/>
        <v/>
      </c>
      <c r="AC954" s="300" t="str">
        <f t="shared" si="696"/>
        <v/>
      </c>
      <c r="AD954" s="300" t="str">
        <f t="shared" si="697"/>
        <v/>
      </c>
      <c r="AE954" s="192" t="str">
        <f t="shared" si="698"/>
        <v/>
      </c>
      <c r="AF954" s="192" t="str">
        <f t="shared" si="699"/>
        <v/>
      </c>
      <c r="AG954" s="192"/>
      <c r="AJ954" s="300" t="str">
        <f t="shared" si="700"/>
        <v/>
      </c>
      <c r="AK954" s="300" t="str">
        <f t="shared" si="701"/>
        <v/>
      </c>
      <c r="AL954" s="300" t="str">
        <f t="shared" si="702"/>
        <v/>
      </c>
      <c r="AM954" s="300" t="str">
        <f t="shared" si="703"/>
        <v>меж</v>
      </c>
      <c r="AN954" s="300" t="str">
        <f t="shared" si="704"/>
        <v/>
      </c>
      <c r="AO954" s="300" t="str">
        <f t="shared" si="705"/>
        <v/>
      </c>
      <c r="AP954" s="300" t="str">
        <f t="shared" si="706"/>
        <v/>
      </c>
      <c r="AQ954" s="300" t="str">
        <f t="shared" si="707"/>
        <v/>
      </c>
      <c r="AR954" s="306" t="str">
        <f t="shared" si="708"/>
        <v/>
      </c>
      <c r="AS954" s="300" t="str">
        <f t="shared" si="709"/>
        <v/>
      </c>
      <c r="AT954" s="300" t="str">
        <f t="shared" si="710"/>
        <v/>
      </c>
      <c r="AU954" s="192" t="str">
        <f t="shared" si="711"/>
        <v>меж</v>
      </c>
      <c r="AV954" s="192" t="str">
        <f t="shared" si="712"/>
        <v>меж89001425общпро</v>
      </c>
      <c r="AW954" s="191">
        <f t="shared" si="713"/>
        <v>0</v>
      </c>
      <c r="AX954" s="191">
        <f t="shared" si="714"/>
        <v>0</v>
      </c>
      <c r="AY954" s="191">
        <f t="shared" si="715"/>
        <v>0</v>
      </c>
      <c r="AZ954" s="191">
        <f t="shared" si="716"/>
        <v>0</v>
      </c>
      <c r="BA954" s="193">
        <f t="shared" si="717"/>
        <v>1</v>
      </c>
      <c r="BB954" s="193">
        <f t="shared" si="718"/>
        <v>1</v>
      </c>
      <c r="BC954" s="193">
        <f t="shared" si="719"/>
        <v>1</v>
      </c>
      <c r="BD954" s="191">
        <f t="shared" si="726"/>
        <v>0</v>
      </c>
      <c r="BE954" s="191">
        <f t="shared" si="720"/>
        <v>0</v>
      </c>
      <c r="BF954" s="210">
        <f t="shared" si="721"/>
        <v>0</v>
      </c>
      <c r="BG954" s="211">
        <f t="shared" si="722"/>
        <v>0</v>
      </c>
      <c r="BH954" s="289"/>
      <c r="BI954" s="289"/>
      <c r="BJ954" s="228"/>
      <c r="BK954" s="228"/>
      <c r="BL954" s="233" t="str">
        <f t="shared" si="723"/>
        <v/>
      </c>
    </row>
    <row r="955" spans="1:64" ht="12" hidden="1" customHeight="1">
      <c r="A955" s="333" t="s">
        <v>695</v>
      </c>
      <c r="B955" s="381" t="s">
        <v>329</v>
      </c>
      <c r="C955" s="333" t="s">
        <v>667</v>
      </c>
      <c r="D955" s="381" t="s">
        <v>462</v>
      </c>
      <c r="E955" s="381" t="s">
        <v>867</v>
      </c>
      <c r="F955" s="381" t="s">
        <v>605</v>
      </c>
      <c r="G955" s="381" t="s">
        <v>398</v>
      </c>
      <c r="H955" s="100" t="s">
        <v>653</v>
      </c>
      <c r="I955" s="381" t="s">
        <v>339</v>
      </c>
      <c r="J955" s="382">
        <v>350000</v>
      </c>
      <c r="K955" s="382">
        <v>350000</v>
      </c>
      <c r="L955" s="191" t="str">
        <f t="shared" si="682"/>
        <v>890014250409091007393054025110</v>
      </c>
      <c r="M955" s="192">
        <f t="array" ref="M955">IF(COUNT(SEARCH(Удалить_Роспись_КВСР,$B955)*SEARCH(Удалить_Роспись_ПБС,$C955)*SEARCH(Удалить_Роспись_КФСР, $D955)*SEARCH(Удалить_Роспись_КЦСР,$E955)*SEARCH(Удалить_Роспись_КВР,$F955)*SEARCH(Удалить_Роспись_ЭК,$H955)*SEARCH(Удалить_Роспись_КР,$I955))&gt;0,0,1)</f>
        <v>0</v>
      </c>
      <c r="N955" s="192">
        <v>0</v>
      </c>
      <c r="O955" s="192" t="str">
        <f t="shared" si="683"/>
        <v/>
      </c>
      <c r="P955" s="192" t="str">
        <f t="shared" si="724"/>
        <v/>
      </c>
      <c r="Q955" s="300" t="str">
        <f t="shared" si="684"/>
        <v/>
      </c>
      <c r="R955" s="300" t="str">
        <f t="shared" si="685"/>
        <v/>
      </c>
      <c r="S955" s="300" t="str">
        <f t="shared" si="686"/>
        <v/>
      </c>
      <c r="T955" s="192" t="str">
        <f t="shared" si="687"/>
        <v/>
      </c>
      <c r="U955" s="303" t="str">
        <f t="shared" si="688"/>
        <v/>
      </c>
      <c r="V955" s="300" t="str">
        <f t="shared" si="689"/>
        <v/>
      </c>
      <c r="W955" s="192" t="str">
        <f t="shared" si="690"/>
        <v/>
      </c>
      <c r="X955" s="303" t="str">
        <f t="shared" si="691"/>
        <v/>
      </c>
      <c r="Y955" s="300" t="str">
        <f t="shared" si="692"/>
        <v/>
      </c>
      <c r="Z955" s="300" t="str">
        <f t="shared" si="693"/>
        <v>меж</v>
      </c>
      <c r="AA955" s="303" t="str">
        <f t="shared" si="694"/>
        <v/>
      </c>
      <c r="AB955" s="300" t="str">
        <f t="shared" si="695"/>
        <v/>
      </c>
      <c r="AC955" s="300" t="str">
        <f t="shared" si="696"/>
        <v/>
      </c>
      <c r="AD955" s="300" t="str">
        <f t="shared" si="697"/>
        <v/>
      </c>
      <c r="AE955" s="192" t="str">
        <f t="shared" si="698"/>
        <v/>
      </c>
      <c r="AF955" s="192" t="str">
        <f t="shared" si="699"/>
        <v/>
      </c>
      <c r="AG955" s="192"/>
      <c r="AJ955" s="300" t="str">
        <f t="shared" si="700"/>
        <v/>
      </c>
      <c r="AK955" s="300" t="str">
        <f t="shared" si="701"/>
        <v/>
      </c>
      <c r="AL955" s="300" t="str">
        <f t="shared" si="702"/>
        <v>бла</v>
      </c>
      <c r="AM955" s="300" t="str">
        <f t="shared" si="703"/>
        <v>меж</v>
      </c>
      <c r="AN955" s="300" t="str">
        <f t="shared" si="704"/>
        <v/>
      </c>
      <c r="AO955" s="300" t="str">
        <f t="shared" si="705"/>
        <v/>
      </c>
      <c r="AP955" s="300" t="str">
        <f t="shared" si="706"/>
        <v/>
      </c>
      <c r="AQ955" s="300" t="str">
        <f t="shared" si="707"/>
        <v/>
      </c>
      <c r="AR955" s="306" t="str">
        <f t="shared" si="708"/>
        <v/>
      </c>
      <c r="AS955" s="300" t="str">
        <f t="shared" si="709"/>
        <v/>
      </c>
      <c r="AT955" s="300" t="str">
        <f t="shared" si="710"/>
        <v/>
      </c>
      <c r="AU955" s="192" t="str">
        <f t="shared" si="711"/>
        <v>меж</v>
      </c>
      <c r="AV955" s="192" t="str">
        <f t="shared" si="712"/>
        <v>меж89001425общпро</v>
      </c>
      <c r="AW955" s="191">
        <f t="shared" si="713"/>
        <v>0</v>
      </c>
      <c r="AX955" s="191">
        <f t="shared" si="714"/>
        <v>0</v>
      </c>
      <c r="AY955" s="191">
        <f t="shared" si="715"/>
        <v>0</v>
      </c>
      <c r="AZ955" s="191">
        <f t="shared" si="716"/>
        <v>0</v>
      </c>
      <c r="BA955" s="193">
        <f t="shared" si="717"/>
        <v>1</v>
      </c>
      <c r="BB955" s="193">
        <f t="shared" si="718"/>
        <v>1</v>
      </c>
      <c r="BC955" s="193">
        <f t="shared" si="719"/>
        <v>1</v>
      </c>
      <c r="BD955" s="191">
        <f t="shared" si="726"/>
        <v>0</v>
      </c>
      <c r="BE955" s="191">
        <f t="shared" si="720"/>
        <v>0</v>
      </c>
      <c r="BF955" s="210">
        <f t="shared" si="721"/>
        <v>0</v>
      </c>
      <c r="BG955" s="211">
        <f t="shared" si="722"/>
        <v>0</v>
      </c>
      <c r="BH955" s="289"/>
      <c r="BI955" s="289"/>
      <c r="BJ955" s="228"/>
      <c r="BK955" s="228"/>
      <c r="BL955" s="233" t="str">
        <f t="shared" si="723"/>
        <v/>
      </c>
    </row>
    <row r="956" spans="1:64" ht="12" hidden="1" customHeight="1">
      <c r="A956" s="333" t="s">
        <v>695</v>
      </c>
      <c r="B956" s="381" t="s">
        <v>329</v>
      </c>
      <c r="C956" s="333" t="s">
        <v>667</v>
      </c>
      <c r="D956" s="381" t="s">
        <v>403</v>
      </c>
      <c r="E956" s="381" t="s">
        <v>988</v>
      </c>
      <c r="F956" s="381" t="s">
        <v>605</v>
      </c>
      <c r="G956" s="381" t="s">
        <v>398</v>
      </c>
      <c r="H956" s="100" t="s">
        <v>653</v>
      </c>
      <c r="I956" s="381" t="s">
        <v>339</v>
      </c>
      <c r="J956" s="382">
        <v>15620918.460000001</v>
      </c>
      <c r="K956" s="382">
        <v>12330740.960000001</v>
      </c>
      <c r="L956" s="191" t="str">
        <f t="shared" si="682"/>
        <v>890014250501101000950254025110</v>
      </c>
      <c r="M956" s="192">
        <f t="array" ref="M956">IF(COUNT(SEARCH(Удалить_Роспись_КВСР,$B956)*SEARCH(Удалить_Роспись_ПБС,$C956)*SEARCH(Удалить_Роспись_КФСР, $D956)*SEARCH(Удалить_Роспись_КЦСР,$E956)*SEARCH(Удалить_Роспись_КВР,$F956)*SEARCH(Удалить_Роспись_ЭК,$H956)*SEARCH(Удалить_Роспись_КР,$I956))&gt;0,0,1)</f>
        <v>0</v>
      </c>
      <c r="N956" s="192">
        <v>0</v>
      </c>
      <c r="O956" s="192" t="str">
        <f t="shared" si="683"/>
        <v/>
      </c>
      <c r="P956" s="192" t="str">
        <f t="shared" si="724"/>
        <v/>
      </c>
      <c r="Q956" s="300" t="str">
        <f t="shared" si="684"/>
        <v/>
      </c>
      <c r="R956" s="300" t="str">
        <f t="shared" si="685"/>
        <v/>
      </c>
      <c r="S956" s="300" t="str">
        <f t="shared" si="686"/>
        <v/>
      </c>
      <c r="T956" s="192" t="str">
        <f t="shared" si="687"/>
        <v/>
      </c>
      <c r="U956" s="303" t="str">
        <f t="shared" si="688"/>
        <v/>
      </c>
      <c r="V956" s="300" t="str">
        <f t="shared" si="689"/>
        <v/>
      </c>
      <c r="W956" s="192" t="str">
        <f t="shared" si="690"/>
        <v/>
      </c>
      <c r="X956" s="303" t="str">
        <f t="shared" si="691"/>
        <v/>
      </c>
      <c r="Y956" s="300" t="str">
        <f t="shared" si="692"/>
        <v/>
      </c>
      <c r="Z956" s="300" t="str">
        <f t="shared" si="693"/>
        <v>меж</v>
      </c>
      <c r="AA956" s="303" t="str">
        <f t="shared" si="694"/>
        <v/>
      </c>
      <c r="AB956" s="300" t="str">
        <f t="shared" si="695"/>
        <v/>
      </c>
      <c r="AC956" s="300" t="str">
        <f t="shared" si="696"/>
        <v/>
      </c>
      <c r="AD956" s="300" t="str">
        <f t="shared" si="697"/>
        <v/>
      </c>
      <c r="AE956" s="192" t="str">
        <f t="shared" si="698"/>
        <v/>
      </c>
      <c r="AF956" s="192" t="str">
        <f t="shared" si="699"/>
        <v/>
      </c>
      <c r="AG956" s="192"/>
      <c r="AJ956" s="300" t="str">
        <f t="shared" si="700"/>
        <v/>
      </c>
      <c r="AK956" s="300" t="str">
        <f t="shared" si="701"/>
        <v/>
      </c>
      <c r="AL956" s="300" t="str">
        <f t="shared" si="702"/>
        <v/>
      </c>
      <c r="AM956" s="300" t="str">
        <f t="shared" si="703"/>
        <v>меж</v>
      </c>
      <c r="AN956" s="300" t="str">
        <f t="shared" si="704"/>
        <v>жил</v>
      </c>
      <c r="AO956" s="300" t="str">
        <f t="shared" si="705"/>
        <v/>
      </c>
      <c r="AP956" s="300" t="str">
        <f t="shared" si="706"/>
        <v/>
      </c>
      <c r="AQ956" s="300" t="str">
        <f t="shared" si="707"/>
        <v/>
      </c>
      <c r="AR956" s="306" t="str">
        <f t="shared" si="708"/>
        <v/>
      </c>
      <c r="AS956" s="300" t="str">
        <f t="shared" si="709"/>
        <v/>
      </c>
      <c r="AT956" s="300" t="str">
        <f t="shared" si="710"/>
        <v/>
      </c>
      <c r="AU956" s="192" t="str">
        <f t="shared" si="711"/>
        <v>меж</v>
      </c>
      <c r="AV956" s="192" t="str">
        <f t="shared" si="712"/>
        <v>меж89001425общпро</v>
      </c>
      <c r="AW956" s="191">
        <f t="shared" si="713"/>
        <v>0</v>
      </c>
      <c r="AX956" s="191">
        <f t="shared" si="714"/>
        <v>0</v>
      </c>
      <c r="AY956" s="191">
        <f t="shared" si="715"/>
        <v>0</v>
      </c>
      <c r="AZ956" s="191">
        <f t="shared" si="716"/>
        <v>0</v>
      </c>
      <c r="BA956" s="193">
        <f t="shared" si="717"/>
        <v>1</v>
      </c>
      <c r="BB956" s="193">
        <f t="shared" si="718"/>
        <v>1</v>
      </c>
      <c r="BC956" s="193">
        <f t="shared" si="719"/>
        <v>1</v>
      </c>
      <c r="BD956" s="191">
        <f t="shared" si="726"/>
        <v>0</v>
      </c>
      <c r="BE956" s="191">
        <f t="shared" si="720"/>
        <v>0</v>
      </c>
      <c r="BF956" s="210">
        <f t="shared" si="721"/>
        <v>0</v>
      </c>
      <c r="BG956" s="211">
        <f t="shared" si="722"/>
        <v>0</v>
      </c>
      <c r="BH956" s="289"/>
      <c r="BI956" s="289"/>
      <c r="BJ956" s="228"/>
      <c r="BK956" s="228"/>
      <c r="BL956" s="233" t="str">
        <f t="shared" si="723"/>
        <v/>
      </c>
    </row>
    <row r="957" spans="1:64" ht="12" hidden="1" customHeight="1">
      <c r="A957" s="333" t="s">
        <v>695</v>
      </c>
      <c r="B957" s="381" t="s">
        <v>329</v>
      </c>
      <c r="C957" s="333" t="s">
        <v>667</v>
      </c>
      <c r="D957" s="381" t="s">
        <v>403</v>
      </c>
      <c r="E957" s="381" t="s">
        <v>989</v>
      </c>
      <c r="F957" s="381" t="s">
        <v>605</v>
      </c>
      <c r="G957" s="381" t="s">
        <v>398</v>
      </c>
      <c r="H957" s="100" t="s">
        <v>653</v>
      </c>
      <c r="I957" s="381" t="s">
        <v>339</v>
      </c>
      <c r="J957" s="382">
        <v>14975036.75</v>
      </c>
      <c r="K957" s="382">
        <v>13178781.939999999</v>
      </c>
      <c r="L957" s="191" t="str">
        <f t="shared" si="682"/>
        <v>890014250501101000960254025110</v>
      </c>
      <c r="M957" s="192">
        <f t="array" ref="M957">IF(COUNT(SEARCH(Удалить_Роспись_КВСР,$B957)*SEARCH(Удалить_Роспись_ПБС,$C957)*SEARCH(Удалить_Роспись_КФСР, $D957)*SEARCH(Удалить_Роспись_КЦСР,$E957)*SEARCH(Удалить_Роспись_КВР,$F957)*SEARCH(Удалить_Роспись_ЭК,$H957)*SEARCH(Удалить_Роспись_КР,$I957))&gt;0,0,1)</f>
        <v>0</v>
      </c>
      <c r="N957" s="192">
        <v>0</v>
      </c>
      <c r="O957" s="192" t="str">
        <f t="shared" si="683"/>
        <v/>
      </c>
      <c r="P957" s="192" t="str">
        <f t="shared" si="724"/>
        <v/>
      </c>
      <c r="Q957" s="300" t="str">
        <f t="shared" si="684"/>
        <v/>
      </c>
      <c r="R957" s="300" t="str">
        <f t="shared" si="685"/>
        <v/>
      </c>
      <c r="S957" s="300" t="str">
        <f t="shared" si="686"/>
        <v/>
      </c>
      <c r="T957" s="192" t="str">
        <f t="shared" si="687"/>
        <v/>
      </c>
      <c r="U957" s="303" t="str">
        <f t="shared" si="688"/>
        <v/>
      </c>
      <c r="V957" s="300" t="str">
        <f t="shared" si="689"/>
        <v/>
      </c>
      <c r="W957" s="192" t="str">
        <f t="shared" si="690"/>
        <v/>
      </c>
      <c r="X957" s="303" t="str">
        <f t="shared" si="691"/>
        <v/>
      </c>
      <c r="Y957" s="300" t="str">
        <f t="shared" si="692"/>
        <v/>
      </c>
      <c r="Z957" s="300" t="str">
        <f t="shared" si="693"/>
        <v>меж</v>
      </c>
      <c r="AA957" s="303" t="str">
        <f t="shared" si="694"/>
        <v/>
      </c>
      <c r="AB957" s="300" t="str">
        <f t="shared" si="695"/>
        <v/>
      </c>
      <c r="AC957" s="300" t="str">
        <f t="shared" si="696"/>
        <v/>
      </c>
      <c r="AD957" s="300" t="str">
        <f t="shared" si="697"/>
        <v/>
      </c>
      <c r="AE957" s="192" t="str">
        <f t="shared" si="698"/>
        <v/>
      </c>
      <c r="AF957" s="192" t="str">
        <f t="shared" si="699"/>
        <v/>
      </c>
      <c r="AG957" s="192"/>
      <c r="AJ957" s="300" t="str">
        <f t="shared" si="700"/>
        <v/>
      </c>
      <c r="AK957" s="300" t="str">
        <f t="shared" si="701"/>
        <v/>
      </c>
      <c r="AL957" s="300" t="str">
        <f t="shared" si="702"/>
        <v/>
      </c>
      <c r="AM957" s="300" t="str">
        <f t="shared" si="703"/>
        <v>меж</v>
      </c>
      <c r="AN957" s="300" t="str">
        <f t="shared" si="704"/>
        <v>жил</v>
      </c>
      <c r="AO957" s="300" t="str">
        <f t="shared" si="705"/>
        <v/>
      </c>
      <c r="AP957" s="300" t="str">
        <f t="shared" si="706"/>
        <v/>
      </c>
      <c r="AQ957" s="300" t="str">
        <f t="shared" si="707"/>
        <v/>
      </c>
      <c r="AR957" s="306" t="str">
        <f t="shared" si="708"/>
        <v/>
      </c>
      <c r="AS957" s="300" t="str">
        <f t="shared" si="709"/>
        <v/>
      </c>
      <c r="AT957" s="300" t="str">
        <f t="shared" si="710"/>
        <v/>
      </c>
      <c r="AU957" s="192" t="str">
        <f t="shared" si="711"/>
        <v>меж</v>
      </c>
      <c r="AV957" s="192" t="str">
        <f t="shared" si="712"/>
        <v>меж89001425общпро</v>
      </c>
      <c r="AW957" s="191">
        <f t="shared" si="713"/>
        <v>0</v>
      </c>
      <c r="AX957" s="191">
        <f t="shared" si="714"/>
        <v>0</v>
      </c>
      <c r="AY957" s="191">
        <f t="shared" si="715"/>
        <v>0</v>
      </c>
      <c r="AZ957" s="191">
        <f t="shared" si="716"/>
        <v>0</v>
      </c>
      <c r="BA957" s="193">
        <f t="shared" si="717"/>
        <v>1</v>
      </c>
      <c r="BB957" s="193">
        <f t="shared" si="718"/>
        <v>1</v>
      </c>
      <c r="BC957" s="193">
        <f t="shared" si="719"/>
        <v>1</v>
      </c>
      <c r="BD957" s="191">
        <f t="shared" si="726"/>
        <v>0</v>
      </c>
      <c r="BE957" s="191">
        <f t="shared" si="720"/>
        <v>0</v>
      </c>
      <c r="BF957" s="210">
        <f t="shared" si="721"/>
        <v>0</v>
      </c>
      <c r="BG957" s="211">
        <f t="shared" si="722"/>
        <v>0</v>
      </c>
      <c r="BH957" s="289"/>
      <c r="BI957" s="289"/>
      <c r="BJ957" s="228"/>
      <c r="BK957" s="228"/>
      <c r="BL957" s="233" t="str">
        <f t="shared" si="723"/>
        <v/>
      </c>
    </row>
    <row r="958" spans="1:64" ht="12" hidden="1" customHeight="1">
      <c r="A958" s="333" t="s">
        <v>695</v>
      </c>
      <c r="B958" s="381" t="s">
        <v>329</v>
      </c>
      <c r="C958" s="333" t="s">
        <v>667</v>
      </c>
      <c r="D958" s="381" t="s">
        <v>322</v>
      </c>
      <c r="E958" s="381" t="s">
        <v>991</v>
      </c>
      <c r="F958" s="381" t="s">
        <v>605</v>
      </c>
      <c r="G958" s="381" t="s">
        <v>398</v>
      </c>
      <c r="H958" s="100" t="s">
        <v>653</v>
      </c>
      <c r="I958" s="381" t="s">
        <v>339</v>
      </c>
      <c r="J958" s="382">
        <v>24000</v>
      </c>
      <c r="K958" s="382">
        <v>24000</v>
      </c>
      <c r="L958" s="191" t="str">
        <f t="shared" si="682"/>
        <v>890014250909909007555054025110</v>
      </c>
      <c r="M958" s="192">
        <f t="array" ref="M958">IF(COUNT(SEARCH(Удалить_Роспись_КВСР,$B958)*SEARCH(Удалить_Роспись_ПБС,$C958)*SEARCH(Удалить_Роспись_КФСР, $D958)*SEARCH(Удалить_Роспись_КЦСР,$E958)*SEARCH(Удалить_Роспись_КВР,$F958)*SEARCH(Удалить_Роспись_ЭК,$H958)*SEARCH(Удалить_Роспись_КР,$I958))&gt;0,0,1)</f>
        <v>0</v>
      </c>
      <c r="N958" s="192">
        <v>0</v>
      </c>
      <c r="O958" s="192" t="str">
        <f t="shared" si="683"/>
        <v/>
      </c>
      <c r="P958" s="192" t="str">
        <f t="shared" si="724"/>
        <v/>
      </c>
      <c r="Q958" s="300" t="str">
        <f t="shared" si="684"/>
        <v/>
      </c>
      <c r="R958" s="300" t="str">
        <f t="shared" si="685"/>
        <v/>
      </c>
      <c r="S958" s="300" t="str">
        <f t="shared" si="686"/>
        <v/>
      </c>
      <c r="T958" s="192" t="str">
        <f t="shared" si="687"/>
        <v/>
      </c>
      <c r="U958" s="303" t="str">
        <f t="shared" si="688"/>
        <v/>
      </c>
      <c r="V958" s="300" t="str">
        <f t="shared" si="689"/>
        <v/>
      </c>
      <c r="W958" s="192" t="str">
        <f t="shared" si="690"/>
        <v/>
      </c>
      <c r="X958" s="303" t="str">
        <f t="shared" si="691"/>
        <v/>
      </c>
      <c r="Y958" s="300" t="str">
        <f t="shared" si="692"/>
        <v/>
      </c>
      <c r="Z958" s="300" t="str">
        <f t="shared" si="693"/>
        <v>меж</v>
      </c>
      <c r="AA958" s="303" t="str">
        <f t="shared" si="694"/>
        <v/>
      </c>
      <c r="AB958" s="300" t="str">
        <f t="shared" si="695"/>
        <v/>
      </c>
      <c r="AC958" s="300" t="str">
        <f t="shared" si="696"/>
        <v/>
      </c>
      <c r="AD958" s="300" t="str">
        <f t="shared" si="697"/>
        <v/>
      </c>
      <c r="AE958" s="192" t="str">
        <f t="shared" si="698"/>
        <v/>
      </c>
      <c r="AF958" s="192" t="str">
        <f t="shared" si="699"/>
        <v/>
      </c>
      <c r="AG958" s="192"/>
      <c r="AJ958" s="300" t="str">
        <f t="shared" si="700"/>
        <v/>
      </c>
      <c r="AK958" s="300" t="str">
        <f t="shared" si="701"/>
        <v/>
      </c>
      <c r="AL958" s="300" t="str">
        <f t="shared" si="702"/>
        <v/>
      </c>
      <c r="AM958" s="300" t="str">
        <f t="shared" si="703"/>
        <v>меж</v>
      </c>
      <c r="AN958" s="300" t="str">
        <f t="shared" si="704"/>
        <v/>
      </c>
      <c r="AO958" s="300" t="str">
        <f t="shared" si="705"/>
        <v/>
      </c>
      <c r="AP958" s="300" t="str">
        <f t="shared" si="706"/>
        <v/>
      </c>
      <c r="AQ958" s="300" t="str">
        <f t="shared" si="707"/>
        <v/>
      </c>
      <c r="AR958" s="306" t="str">
        <f t="shared" si="708"/>
        <v/>
      </c>
      <c r="AS958" s="300" t="str">
        <f t="shared" si="709"/>
        <v/>
      </c>
      <c r="AT958" s="300" t="str">
        <f t="shared" si="710"/>
        <v/>
      </c>
      <c r="AU958" s="192" t="str">
        <f t="shared" si="711"/>
        <v>меж</v>
      </c>
      <c r="AV958" s="192" t="str">
        <f t="shared" si="712"/>
        <v>меж89001425общпро</v>
      </c>
      <c r="AW958" s="191">
        <f t="shared" si="713"/>
        <v>0</v>
      </c>
      <c r="AX958" s="191">
        <f t="shared" si="714"/>
        <v>0</v>
      </c>
      <c r="AY958" s="191">
        <f t="shared" si="715"/>
        <v>0</v>
      </c>
      <c r="AZ958" s="191">
        <f t="shared" si="716"/>
        <v>0</v>
      </c>
      <c r="BA958" s="193">
        <f t="shared" si="717"/>
        <v>1</v>
      </c>
      <c r="BB958" s="193">
        <f t="shared" si="718"/>
        <v>1</v>
      </c>
      <c r="BC958" s="193">
        <f t="shared" si="719"/>
        <v>1</v>
      </c>
      <c r="BD958" s="191">
        <f t="shared" si="726"/>
        <v>0</v>
      </c>
      <c r="BE958" s="191">
        <f t="shared" si="720"/>
        <v>0</v>
      </c>
      <c r="BF958" s="210">
        <f t="shared" si="721"/>
        <v>0</v>
      </c>
      <c r="BG958" s="211">
        <f t="shared" si="722"/>
        <v>0</v>
      </c>
      <c r="BH958" s="289"/>
      <c r="BI958" s="289"/>
      <c r="BJ958" s="228"/>
      <c r="BK958" s="228"/>
      <c r="BL958" s="233" t="str">
        <f t="shared" si="723"/>
        <v/>
      </c>
    </row>
    <row r="959" spans="1:64" ht="12" hidden="1" customHeight="1">
      <c r="A959" s="333" t="s">
        <v>695</v>
      </c>
      <c r="B959" s="381" t="s">
        <v>329</v>
      </c>
      <c r="C959" s="333" t="s">
        <v>667</v>
      </c>
      <c r="D959" s="381" t="s">
        <v>333</v>
      </c>
      <c r="E959" s="381" t="s">
        <v>869</v>
      </c>
      <c r="F959" s="381" t="s">
        <v>621</v>
      </c>
      <c r="G959" s="381" t="s">
        <v>398</v>
      </c>
      <c r="H959" s="100" t="s">
        <v>653</v>
      </c>
      <c r="I959" s="381" t="s">
        <v>339</v>
      </c>
      <c r="J959" s="382">
        <v>2715910</v>
      </c>
      <c r="K959" s="382">
        <v>2036882</v>
      </c>
      <c r="L959" s="191" t="str">
        <f t="shared" si="682"/>
        <v>890014251401111007601051125110</v>
      </c>
      <c r="M959" s="192">
        <f t="array" ref="M959">IF(COUNT(SEARCH(Удалить_Роспись_КВСР,$B959)*SEARCH(Удалить_Роспись_ПБС,$C959)*SEARCH(Удалить_Роспись_КФСР, $D959)*SEARCH(Удалить_Роспись_КЦСР,$E959)*SEARCH(Удалить_Роспись_КВР,$F959)*SEARCH(Удалить_Роспись_ЭК,$H959)*SEARCH(Удалить_Роспись_КР,$I959))&gt;0,0,1)</f>
        <v>0</v>
      </c>
      <c r="N959" s="192">
        <v>0</v>
      </c>
      <c r="O959" s="192" t="str">
        <f t="shared" si="683"/>
        <v/>
      </c>
      <c r="P959" s="192" t="str">
        <f t="shared" si="724"/>
        <v/>
      </c>
      <c r="Q959" s="300" t="str">
        <f t="shared" si="684"/>
        <v/>
      </c>
      <c r="R959" s="300" t="str">
        <f t="shared" si="685"/>
        <v/>
      </c>
      <c r="S959" s="300" t="str">
        <f t="shared" si="686"/>
        <v/>
      </c>
      <c r="T959" s="192" t="str">
        <f t="shared" si="687"/>
        <v/>
      </c>
      <c r="U959" s="303" t="str">
        <f t="shared" si="688"/>
        <v/>
      </c>
      <c r="V959" s="300" t="str">
        <f t="shared" si="689"/>
        <v/>
      </c>
      <c r="W959" s="192" t="str">
        <f t="shared" si="690"/>
        <v/>
      </c>
      <c r="X959" s="303" t="str">
        <f t="shared" si="691"/>
        <v/>
      </c>
      <c r="Y959" s="300" t="str">
        <f t="shared" si="692"/>
        <v/>
      </c>
      <c r="Z959" s="300" t="str">
        <f t="shared" si="693"/>
        <v>меж</v>
      </c>
      <c r="AA959" s="303" t="str">
        <f t="shared" si="694"/>
        <v/>
      </c>
      <c r="AB959" s="300" t="str">
        <f t="shared" si="695"/>
        <v/>
      </c>
      <c r="AC959" s="300" t="str">
        <f t="shared" si="696"/>
        <v/>
      </c>
      <c r="AD959" s="300" t="str">
        <f t="shared" si="697"/>
        <v/>
      </c>
      <c r="AE959" s="192" t="str">
        <f t="shared" si="698"/>
        <v/>
      </c>
      <c r="AF959" s="192" t="str">
        <f t="shared" si="699"/>
        <v/>
      </c>
      <c r="AG959" s="192"/>
      <c r="AJ959" s="300" t="str">
        <f t="shared" si="700"/>
        <v/>
      </c>
      <c r="AK959" s="300" t="str">
        <f t="shared" si="701"/>
        <v/>
      </c>
      <c r="AL959" s="300" t="str">
        <f t="shared" si="702"/>
        <v/>
      </c>
      <c r="AM959" s="300" t="str">
        <f t="shared" si="703"/>
        <v>меж</v>
      </c>
      <c r="AN959" s="300" t="str">
        <f t="shared" si="704"/>
        <v/>
      </c>
      <c r="AO959" s="300" t="str">
        <f t="shared" si="705"/>
        <v/>
      </c>
      <c r="AP959" s="300" t="str">
        <f t="shared" si="706"/>
        <v/>
      </c>
      <c r="AQ959" s="300" t="str">
        <f t="shared" si="707"/>
        <v/>
      </c>
      <c r="AR959" s="306" t="str">
        <f t="shared" si="708"/>
        <v/>
      </c>
      <c r="AS959" s="300" t="str">
        <f t="shared" si="709"/>
        <v/>
      </c>
      <c r="AT959" s="300" t="str">
        <f t="shared" si="710"/>
        <v/>
      </c>
      <c r="AU959" s="192" t="str">
        <f t="shared" si="711"/>
        <v>меж</v>
      </c>
      <c r="AV959" s="192" t="str">
        <f t="shared" si="712"/>
        <v>меж89001425общпро</v>
      </c>
      <c r="AW959" s="191">
        <f t="shared" si="713"/>
        <v>0</v>
      </c>
      <c r="AX959" s="191">
        <f t="shared" si="714"/>
        <v>0</v>
      </c>
      <c r="AY959" s="191">
        <f t="shared" si="715"/>
        <v>0</v>
      </c>
      <c r="AZ959" s="191">
        <f t="shared" si="716"/>
        <v>0</v>
      </c>
      <c r="BA959" s="193">
        <f t="shared" si="717"/>
        <v>1</v>
      </c>
      <c r="BB959" s="193">
        <f t="shared" si="718"/>
        <v>1</v>
      </c>
      <c r="BC959" s="193">
        <f t="shared" si="719"/>
        <v>1</v>
      </c>
      <c r="BD959" s="191">
        <f t="shared" si="726"/>
        <v>0</v>
      </c>
      <c r="BE959" s="191">
        <f t="shared" si="720"/>
        <v>0</v>
      </c>
      <c r="BF959" s="210">
        <f t="shared" si="721"/>
        <v>0</v>
      </c>
      <c r="BG959" s="211">
        <f t="shared" si="722"/>
        <v>0</v>
      </c>
      <c r="BH959" s="289"/>
      <c r="BI959" s="289"/>
      <c r="BJ959" s="228"/>
      <c r="BK959" s="228"/>
      <c r="BL959" s="233" t="str">
        <f t="shared" si="723"/>
        <v/>
      </c>
    </row>
    <row r="960" spans="1:64" ht="12" customHeight="1">
      <c r="A960" s="333" t="s">
        <v>695</v>
      </c>
      <c r="B960" s="381" t="s">
        <v>329</v>
      </c>
      <c r="C960" s="333" t="s">
        <v>667</v>
      </c>
      <c r="D960" s="381" t="s">
        <v>333</v>
      </c>
      <c r="E960" s="381" t="s">
        <v>870</v>
      </c>
      <c r="F960" s="381" t="s">
        <v>621</v>
      </c>
      <c r="G960" s="381" t="s">
        <v>398</v>
      </c>
      <c r="H960" s="100" t="s">
        <v>653</v>
      </c>
      <c r="I960" s="381" t="s">
        <v>505</v>
      </c>
      <c r="J960" s="382">
        <v>2337920</v>
      </c>
      <c r="K960" s="382">
        <v>2337920</v>
      </c>
      <c r="L960" s="191" t="str">
        <f t="shared" si="682"/>
        <v>890014251401111008013051125101</v>
      </c>
      <c r="M960" s="192">
        <f t="array" ref="M960">IF(COUNT(SEARCH(Удалить_Роспись_КВСР,$B960)*SEARCH(Удалить_Роспись_ПБС,$C960)*SEARCH(Удалить_Роспись_КФСР, $D960)*SEARCH(Удалить_Роспись_КЦСР,$E960)*SEARCH(Удалить_Роспись_КВР,$F960)*SEARCH(Удалить_Роспись_ЭК,$H960)*SEARCH(Удалить_Роспись_КР,$I960))&gt;0,0,1)</f>
        <v>1</v>
      </c>
      <c r="N960" s="192">
        <v>0</v>
      </c>
      <c r="O960" s="192" t="str">
        <f t="shared" si="683"/>
        <v/>
      </c>
      <c r="P960" s="192" t="str">
        <f t="shared" si="724"/>
        <v/>
      </c>
      <c r="Q960" s="300" t="str">
        <f t="shared" si="684"/>
        <v/>
      </c>
      <c r="R960" s="300" t="str">
        <f t="shared" si="685"/>
        <v/>
      </c>
      <c r="S960" s="300" t="str">
        <f t="shared" si="686"/>
        <v/>
      </c>
      <c r="T960" s="192" t="str">
        <f t="shared" si="687"/>
        <v/>
      </c>
      <c r="U960" s="303" t="str">
        <f t="shared" si="688"/>
        <v/>
      </c>
      <c r="V960" s="300" t="str">
        <f t="shared" si="689"/>
        <v/>
      </c>
      <c r="W960" s="192" t="str">
        <f t="shared" si="690"/>
        <v/>
      </c>
      <c r="X960" s="303" t="str">
        <f t="shared" si="691"/>
        <v/>
      </c>
      <c r="Y960" s="300" t="str">
        <f t="shared" si="692"/>
        <v/>
      </c>
      <c r="Z960" s="300" t="str">
        <f t="shared" si="693"/>
        <v>меж</v>
      </c>
      <c r="AA960" s="303" t="str">
        <f t="shared" si="694"/>
        <v/>
      </c>
      <c r="AB960" s="300" t="str">
        <f t="shared" si="695"/>
        <v/>
      </c>
      <c r="AC960" s="300" t="str">
        <f t="shared" si="696"/>
        <v/>
      </c>
      <c r="AD960" s="300" t="str">
        <f t="shared" si="697"/>
        <v/>
      </c>
      <c r="AE960" s="192" t="str">
        <f t="shared" si="698"/>
        <v/>
      </c>
      <c r="AF960" s="192" t="str">
        <f t="shared" si="699"/>
        <v/>
      </c>
      <c r="AG960" s="192"/>
      <c r="AJ960" s="300" t="str">
        <f t="shared" si="700"/>
        <v/>
      </c>
      <c r="AK960" s="300" t="str">
        <f t="shared" si="701"/>
        <v/>
      </c>
      <c r="AL960" s="300" t="str">
        <f t="shared" si="702"/>
        <v/>
      </c>
      <c r="AM960" s="300" t="str">
        <f t="shared" si="703"/>
        <v>меж</v>
      </c>
      <c r="AN960" s="300" t="str">
        <f t="shared" si="704"/>
        <v/>
      </c>
      <c r="AO960" s="300" t="str">
        <f t="shared" si="705"/>
        <v/>
      </c>
      <c r="AP960" s="300" t="str">
        <f t="shared" si="706"/>
        <v/>
      </c>
      <c r="AQ960" s="300" t="str">
        <f t="shared" si="707"/>
        <v/>
      </c>
      <c r="AR960" s="306" t="str">
        <f t="shared" si="708"/>
        <v/>
      </c>
      <c r="AS960" s="300" t="str">
        <f t="shared" si="709"/>
        <v/>
      </c>
      <c r="AT960" s="300" t="str">
        <f t="shared" si="710"/>
        <v/>
      </c>
      <c r="AU960" s="192" t="str">
        <f t="shared" si="711"/>
        <v>меж</v>
      </c>
      <c r="AV960" s="192" t="str">
        <f t="shared" si="712"/>
        <v>меж89001425общпро</v>
      </c>
      <c r="AW960" s="191">
        <f t="shared" si="713"/>
        <v>2337920</v>
      </c>
      <c r="AX960" s="191">
        <f t="shared" si="714"/>
        <v>2337920</v>
      </c>
      <c r="AY960" s="191">
        <f t="shared" si="715"/>
        <v>0</v>
      </c>
      <c r="AZ960" s="191">
        <f t="shared" si="716"/>
        <v>0</v>
      </c>
      <c r="BA960" s="193">
        <f t="shared" si="717"/>
        <v>1</v>
      </c>
      <c r="BB960" s="193">
        <f t="shared" si="718"/>
        <v>1</v>
      </c>
      <c r="BC960" s="193">
        <f t="shared" si="719"/>
        <v>1</v>
      </c>
      <c r="BD960" s="191">
        <f t="shared" si="726"/>
        <v>0</v>
      </c>
      <c r="BE960" s="191">
        <f t="shared" si="720"/>
        <v>0</v>
      </c>
      <c r="BF960" s="210">
        <f t="shared" si="721"/>
        <v>0</v>
      </c>
      <c r="BG960" s="211">
        <f t="shared" si="722"/>
        <v>0</v>
      </c>
      <c r="BH960" s="289"/>
      <c r="BI960" s="289"/>
      <c r="BJ960" s="228"/>
      <c r="BK960" s="228"/>
      <c r="BL960" s="233" t="str">
        <f t="shared" si="723"/>
        <v/>
      </c>
    </row>
    <row r="961" spans="1:64" ht="12" customHeight="1">
      <c r="A961" s="333" t="s">
        <v>695</v>
      </c>
      <c r="B961" s="381" t="s">
        <v>329</v>
      </c>
      <c r="C961" s="333" t="s">
        <v>667</v>
      </c>
      <c r="D961" s="381" t="s">
        <v>334</v>
      </c>
      <c r="E961" s="381" t="s">
        <v>871</v>
      </c>
      <c r="F961" s="381" t="s">
        <v>605</v>
      </c>
      <c r="G961" s="381" t="s">
        <v>398</v>
      </c>
      <c r="H961" s="100" t="s">
        <v>653</v>
      </c>
      <c r="I961" s="381" t="s">
        <v>505</v>
      </c>
      <c r="J961" s="382">
        <v>4552600</v>
      </c>
      <c r="K961" s="382">
        <v>2462080</v>
      </c>
      <c r="L961" s="191" t="str">
        <f t="shared" si="682"/>
        <v>890014251403111008012054025101</v>
      </c>
      <c r="M961" s="192">
        <f t="array" ref="M961">IF(COUNT(SEARCH(Удалить_Роспись_КВСР,$B961)*SEARCH(Удалить_Роспись_ПБС,$C961)*SEARCH(Удалить_Роспись_КФСР, $D961)*SEARCH(Удалить_Роспись_КЦСР,$E961)*SEARCH(Удалить_Роспись_КВР,$F961)*SEARCH(Удалить_Роспись_ЭК,$H961)*SEARCH(Удалить_Роспись_КР,$I961))&gt;0,0,1)</f>
        <v>1</v>
      </c>
      <c r="N961" s="192">
        <v>0</v>
      </c>
      <c r="O961" s="192" t="str">
        <f t="shared" si="683"/>
        <v/>
      </c>
      <c r="P961" s="192" t="str">
        <f t="shared" si="724"/>
        <v/>
      </c>
      <c r="Q961" s="300" t="str">
        <f t="shared" si="684"/>
        <v/>
      </c>
      <c r="R961" s="300" t="str">
        <f t="shared" si="685"/>
        <v/>
      </c>
      <c r="S961" s="300" t="str">
        <f t="shared" si="686"/>
        <v/>
      </c>
      <c r="T961" s="192" t="str">
        <f t="shared" si="687"/>
        <v/>
      </c>
      <c r="U961" s="303" t="str">
        <f t="shared" si="688"/>
        <v/>
      </c>
      <c r="V961" s="300" t="str">
        <f t="shared" si="689"/>
        <v/>
      </c>
      <c r="W961" s="192" t="str">
        <f t="shared" si="690"/>
        <v/>
      </c>
      <c r="X961" s="303" t="str">
        <f t="shared" si="691"/>
        <v/>
      </c>
      <c r="Y961" s="300" t="str">
        <f t="shared" si="692"/>
        <v/>
      </c>
      <c r="Z961" s="300" t="str">
        <f t="shared" si="693"/>
        <v>меж</v>
      </c>
      <c r="AA961" s="303" t="str">
        <f t="shared" si="694"/>
        <v/>
      </c>
      <c r="AB961" s="300" t="str">
        <f t="shared" si="695"/>
        <v/>
      </c>
      <c r="AC961" s="300" t="str">
        <f t="shared" si="696"/>
        <v/>
      </c>
      <c r="AD961" s="300" t="str">
        <f t="shared" si="697"/>
        <v/>
      </c>
      <c r="AE961" s="192" t="str">
        <f t="shared" si="698"/>
        <v/>
      </c>
      <c r="AF961" s="192" t="str">
        <f t="shared" si="699"/>
        <v/>
      </c>
      <c r="AG961" s="192"/>
      <c r="AJ961" s="300" t="str">
        <f t="shared" si="700"/>
        <v/>
      </c>
      <c r="AK961" s="300" t="str">
        <f t="shared" si="701"/>
        <v/>
      </c>
      <c r="AL961" s="300" t="str">
        <f t="shared" si="702"/>
        <v/>
      </c>
      <c r="AM961" s="300" t="str">
        <f t="shared" si="703"/>
        <v>меж</v>
      </c>
      <c r="AN961" s="300" t="str">
        <f t="shared" si="704"/>
        <v/>
      </c>
      <c r="AO961" s="300" t="str">
        <f t="shared" si="705"/>
        <v/>
      </c>
      <c r="AP961" s="300" t="str">
        <f t="shared" si="706"/>
        <v/>
      </c>
      <c r="AQ961" s="300" t="str">
        <f t="shared" si="707"/>
        <v/>
      </c>
      <c r="AR961" s="306" t="str">
        <f t="shared" si="708"/>
        <v/>
      </c>
      <c r="AS961" s="300" t="str">
        <f t="shared" si="709"/>
        <v/>
      </c>
      <c r="AT961" s="300" t="str">
        <f t="shared" si="710"/>
        <v/>
      </c>
      <c r="AU961" s="192" t="str">
        <f t="shared" si="711"/>
        <v>меж</v>
      </c>
      <c r="AV961" s="192" t="str">
        <f t="shared" si="712"/>
        <v>меж89001425общпро</v>
      </c>
      <c r="AW961" s="191">
        <f t="shared" si="713"/>
        <v>4552600</v>
      </c>
      <c r="AX961" s="191">
        <f t="shared" si="714"/>
        <v>2462080</v>
      </c>
      <c r="AY961" s="191">
        <f t="shared" si="715"/>
        <v>0</v>
      </c>
      <c r="AZ961" s="191">
        <f t="shared" si="716"/>
        <v>0</v>
      </c>
      <c r="BA961" s="193">
        <f t="shared" si="717"/>
        <v>1</v>
      </c>
      <c r="BB961" s="193">
        <f t="shared" si="718"/>
        <v>1</v>
      </c>
      <c r="BC961" s="193">
        <f t="shared" si="719"/>
        <v>1</v>
      </c>
      <c r="BD961" s="191">
        <f t="shared" si="726"/>
        <v>0</v>
      </c>
      <c r="BE961" s="191">
        <f t="shared" si="720"/>
        <v>0</v>
      </c>
      <c r="BF961" s="210">
        <f t="shared" si="721"/>
        <v>0</v>
      </c>
      <c r="BG961" s="211">
        <f t="shared" si="722"/>
        <v>0</v>
      </c>
      <c r="BH961" s="289"/>
      <c r="BI961" s="289"/>
      <c r="BJ961" s="228"/>
      <c r="BK961" s="228"/>
      <c r="BL961" s="233" t="str">
        <f t="shared" si="723"/>
        <v/>
      </c>
    </row>
    <row r="962" spans="1:64" ht="12" customHeight="1">
      <c r="A962" s="333" t="s">
        <v>695</v>
      </c>
      <c r="B962" s="381" t="s">
        <v>428</v>
      </c>
      <c r="C962" s="333" t="s">
        <v>667</v>
      </c>
      <c r="D962" s="381" t="s">
        <v>383</v>
      </c>
      <c r="E962" s="381" t="s">
        <v>872</v>
      </c>
      <c r="F962" s="381" t="s">
        <v>602</v>
      </c>
      <c r="G962" s="381" t="s">
        <v>385</v>
      </c>
      <c r="H962" s="100" t="s">
        <v>653</v>
      </c>
      <c r="I962" s="381" t="s">
        <v>505</v>
      </c>
      <c r="J962" s="382">
        <v>504792</v>
      </c>
      <c r="K962" s="382">
        <v>364009.62</v>
      </c>
      <c r="L962" s="191" t="str">
        <f t="shared" si="682"/>
        <v>912014250102801006000012121101</v>
      </c>
      <c r="M962" s="192">
        <f t="array" ref="M962">IF(COUNT(SEARCH(Удалить_Роспись_КВСР,$B962)*SEARCH(Удалить_Роспись_ПБС,$C962)*SEARCH(Удалить_Роспись_КФСР, $D962)*SEARCH(Удалить_Роспись_КЦСР,$E962)*SEARCH(Удалить_Роспись_КВР,$F962)*SEARCH(Удалить_Роспись_ЭК,$H962)*SEARCH(Удалить_Роспись_КР,$I962))&gt;0,0,1)</f>
        <v>1</v>
      </c>
      <c r="N962" s="192">
        <v>0</v>
      </c>
      <c r="O962" s="192" t="str">
        <f t="shared" si="683"/>
        <v/>
      </c>
      <c r="P962" s="192" t="str">
        <f t="shared" si="724"/>
        <v/>
      </c>
      <c r="Q962" s="300" t="str">
        <f t="shared" si="684"/>
        <v/>
      </c>
      <c r="R962" s="300" t="str">
        <f t="shared" si="685"/>
        <v/>
      </c>
      <c r="S962" s="300" t="str">
        <f t="shared" si="686"/>
        <v/>
      </c>
      <c r="T962" s="192" t="str">
        <f t="shared" si="687"/>
        <v/>
      </c>
      <c r="U962" s="303" t="str">
        <f t="shared" si="688"/>
        <v/>
      </c>
      <c r="V962" s="300" t="str">
        <f t="shared" si="689"/>
        <v/>
      </c>
      <c r="W962" s="192" t="str">
        <f t="shared" si="690"/>
        <v/>
      </c>
      <c r="X962" s="303" t="str">
        <f t="shared" si="691"/>
        <v/>
      </c>
      <c r="Y962" s="300" t="str">
        <f t="shared" si="692"/>
        <v/>
      </c>
      <c r="Z962" s="300" t="str">
        <f t="shared" si="693"/>
        <v/>
      </c>
      <c r="AA962" s="303" t="str">
        <f t="shared" si="694"/>
        <v/>
      </c>
      <c r="AB962" s="300" t="str">
        <f t="shared" si="695"/>
        <v/>
      </c>
      <c r="AC962" s="300" t="str">
        <f t="shared" si="696"/>
        <v/>
      </c>
      <c r="AD962" s="300" t="str">
        <f t="shared" si="697"/>
        <v/>
      </c>
      <c r="AE962" s="192" t="str">
        <f t="shared" si="698"/>
        <v/>
      </c>
      <c r="AF962" s="192" t="str">
        <f t="shared" si="699"/>
        <v/>
      </c>
      <c r="AG962" s="192"/>
      <c r="AJ962" s="300" t="str">
        <f t="shared" si="700"/>
        <v/>
      </c>
      <c r="AK962" s="300" t="str">
        <f t="shared" si="701"/>
        <v/>
      </c>
      <c r="AL962" s="300" t="str">
        <f t="shared" si="702"/>
        <v/>
      </c>
      <c r="AM962" s="300" t="str">
        <f t="shared" si="703"/>
        <v/>
      </c>
      <c r="AN962" s="300" t="str">
        <f t="shared" si="704"/>
        <v/>
      </c>
      <c r="AO962" s="300" t="str">
        <f t="shared" si="705"/>
        <v/>
      </c>
      <c r="AP962" s="300" t="str">
        <f t="shared" si="706"/>
        <v/>
      </c>
      <c r="AQ962" s="300" t="str">
        <f t="shared" si="707"/>
        <v/>
      </c>
      <c r="AR962" s="306" t="str">
        <f t="shared" si="708"/>
        <v/>
      </c>
      <c r="AS962" s="300" t="str">
        <f t="shared" si="709"/>
        <v/>
      </c>
      <c r="AT962" s="300" t="str">
        <f t="shared" si="710"/>
        <v/>
      </c>
      <c r="AU962" s="192" t="str">
        <f t="shared" si="711"/>
        <v>рбс</v>
      </c>
      <c r="AV962" s="192" t="str">
        <f t="shared" si="712"/>
        <v>рбс91201425общопл</v>
      </c>
      <c r="AW962" s="191">
        <f t="shared" si="713"/>
        <v>504792</v>
      </c>
      <c r="AX962" s="191">
        <f t="shared" si="714"/>
        <v>364009.62</v>
      </c>
      <c r="AY962" s="191">
        <f t="shared" si="715"/>
        <v>0</v>
      </c>
      <c r="AZ962" s="191">
        <f t="shared" si="716"/>
        <v>0</v>
      </c>
      <c r="BA962" s="193">
        <f t="shared" si="717"/>
        <v>1</v>
      </c>
      <c r="BB962" s="193">
        <f t="shared" si="718"/>
        <v>1</v>
      </c>
      <c r="BC962" s="193">
        <f t="shared" si="719"/>
        <v>1</v>
      </c>
      <c r="BD962" s="191">
        <f t="shared" si="726"/>
        <v>0</v>
      </c>
      <c r="BE962" s="191">
        <f t="shared" si="720"/>
        <v>0</v>
      </c>
      <c r="BF962" s="210">
        <f t="shared" si="721"/>
        <v>0</v>
      </c>
      <c r="BG962" s="211">
        <f t="shared" si="722"/>
        <v>0</v>
      </c>
      <c r="BH962" s="289"/>
      <c r="BI962" s="289"/>
      <c r="BJ962" s="228"/>
      <c r="BK962" s="228"/>
      <c r="BL962" s="233" t="str">
        <f t="shared" si="723"/>
        <v>01</v>
      </c>
    </row>
    <row r="963" spans="1:64" ht="12" customHeight="1">
      <c r="A963" s="333" t="s">
        <v>695</v>
      </c>
      <c r="B963" s="381" t="s">
        <v>428</v>
      </c>
      <c r="C963" s="333" t="s">
        <v>667</v>
      </c>
      <c r="D963" s="381" t="s">
        <v>383</v>
      </c>
      <c r="E963" s="381" t="s">
        <v>872</v>
      </c>
      <c r="F963" s="381" t="s">
        <v>585</v>
      </c>
      <c r="G963" s="381" t="s">
        <v>386</v>
      </c>
      <c r="H963" s="100" t="s">
        <v>653</v>
      </c>
      <c r="I963" s="381" t="s">
        <v>505</v>
      </c>
      <c r="J963" s="382">
        <v>6000</v>
      </c>
      <c r="K963" s="382">
        <v>1800</v>
      </c>
      <c r="L963" s="191" t="str">
        <f t="shared" si="682"/>
        <v>912014250102801006000012221201</v>
      </c>
      <c r="M963" s="192">
        <f t="array" ref="M963">IF(COUNT(SEARCH(Удалить_Роспись_КВСР,$B963)*SEARCH(Удалить_Роспись_ПБС,$C963)*SEARCH(Удалить_Роспись_КФСР, $D963)*SEARCH(Удалить_Роспись_КЦСР,$E963)*SEARCH(Удалить_Роспись_КВР,$F963)*SEARCH(Удалить_Роспись_ЭК,$H963)*SEARCH(Удалить_Роспись_КР,$I963))&gt;0,0,1)</f>
        <v>1</v>
      </c>
      <c r="N963" s="192">
        <f>IF(COUNT(SEARCH(Удалить_Индекс_КВСР,$B963)*SEARCH(Удалить_Индекс_ПБС,$C963)*SEARCH(Удалить_Индекс_КФСР,$D963)*SEARCH(Удалить_Индекс_КЦСР,$E963)*SEARCH(Удалить_Индекс_КВР,$F963)*SEARCH(Удалить_Индекс_ЭК,$H963)*SEARCH(Удалить_Индекс_КР,$I963))&gt;0,0,1)</f>
        <v>1</v>
      </c>
      <c r="O963" s="192" t="str">
        <f t="shared" si="683"/>
        <v/>
      </c>
      <c r="P963" s="192" t="str">
        <f t="shared" si="724"/>
        <v/>
      </c>
      <c r="Q963" s="300" t="str">
        <f t="shared" si="684"/>
        <v/>
      </c>
      <c r="R963" s="300" t="str">
        <f t="shared" si="685"/>
        <v/>
      </c>
      <c r="S963" s="300" t="str">
        <f t="shared" si="686"/>
        <v/>
      </c>
      <c r="T963" s="192" t="str">
        <f t="shared" si="687"/>
        <v/>
      </c>
      <c r="U963" s="303" t="str">
        <f t="shared" si="688"/>
        <v/>
      </c>
      <c r="V963" s="300" t="str">
        <f t="shared" si="689"/>
        <v/>
      </c>
      <c r="W963" s="192" t="str">
        <f t="shared" si="690"/>
        <v/>
      </c>
      <c r="X963" s="303" t="str">
        <f t="shared" si="691"/>
        <v/>
      </c>
      <c r="Y963" s="300" t="str">
        <f t="shared" si="692"/>
        <v/>
      </c>
      <c r="Z963" s="300" t="str">
        <f t="shared" si="693"/>
        <v/>
      </c>
      <c r="AA963" s="303" t="str">
        <f t="shared" si="694"/>
        <v/>
      </c>
      <c r="AB963" s="300" t="str">
        <f t="shared" si="695"/>
        <v/>
      </c>
      <c r="AC963" s="300" t="str">
        <f t="shared" si="696"/>
        <v/>
      </c>
      <c r="AD963" s="300" t="str">
        <f t="shared" si="697"/>
        <v/>
      </c>
      <c r="AE963" s="192" t="str">
        <f t="shared" si="698"/>
        <v/>
      </c>
      <c r="AF963" s="192" t="str">
        <f t="shared" si="699"/>
        <v/>
      </c>
      <c r="AG963" s="192"/>
      <c r="AJ963" s="300" t="str">
        <f t="shared" si="700"/>
        <v/>
      </c>
      <c r="AK963" s="300" t="str">
        <f t="shared" si="701"/>
        <v/>
      </c>
      <c r="AL963" s="300" t="str">
        <f t="shared" si="702"/>
        <v/>
      </c>
      <c r="AM963" s="300" t="str">
        <f t="shared" si="703"/>
        <v/>
      </c>
      <c r="AN963" s="300" t="str">
        <f t="shared" si="704"/>
        <v/>
      </c>
      <c r="AO963" s="300" t="str">
        <f t="shared" si="705"/>
        <v/>
      </c>
      <c r="AP963" s="300" t="str">
        <f t="shared" si="706"/>
        <v/>
      </c>
      <c r="AQ963" s="300" t="str">
        <f t="shared" si="707"/>
        <v/>
      </c>
      <c r="AR963" s="306" t="str">
        <f t="shared" si="708"/>
        <v/>
      </c>
      <c r="AS963" s="300" t="str">
        <f t="shared" si="709"/>
        <v/>
      </c>
      <c r="AT963" s="300" t="str">
        <f t="shared" si="710"/>
        <v/>
      </c>
      <c r="AU963" s="192" t="str">
        <f t="shared" si="711"/>
        <v>рбс</v>
      </c>
      <c r="AV963" s="192" t="str">
        <f t="shared" si="712"/>
        <v>рбс91201425общпро</v>
      </c>
      <c r="AW963" s="191">
        <f t="shared" si="713"/>
        <v>6000</v>
      </c>
      <c r="AX963" s="191">
        <f t="shared" si="714"/>
        <v>1800</v>
      </c>
      <c r="AY963" s="191">
        <f t="shared" si="715"/>
        <v>6000</v>
      </c>
      <c r="AZ963" s="191">
        <f t="shared" si="716"/>
        <v>1800</v>
      </c>
      <c r="BA963" s="193">
        <f t="shared" si="717"/>
        <v>1</v>
      </c>
      <c r="BB963" s="193">
        <f t="shared" si="718"/>
        <v>1</v>
      </c>
      <c r="BC963" s="193">
        <f t="shared" si="719"/>
        <v>1</v>
      </c>
      <c r="BD963" s="191">
        <f t="shared" si="726"/>
        <v>6000</v>
      </c>
      <c r="BE963" s="191">
        <f t="shared" si="720"/>
        <v>1800</v>
      </c>
      <c r="BF963" s="210">
        <f t="shared" si="721"/>
        <v>6000</v>
      </c>
      <c r="BG963" s="211">
        <f t="shared" si="722"/>
        <v>6000</v>
      </c>
      <c r="BH963" s="289"/>
      <c r="BI963" s="289"/>
      <c r="BJ963" s="228"/>
      <c r="BK963" s="228"/>
      <c r="BL963" s="233" t="str">
        <f t="shared" si="723"/>
        <v>01</v>
      </c>
    </row>
    <row r="964" spans="1:64" ht="12" customHeight="1">
      <c r="A964" s="333" t="s">
        <v>695</v>
      </c>
      <c r="B964" s="381" t="s">
        <v>428</v>
      </c>
      <c r="C964" s="333" t="s">
        <v>667</v>
      </c>
      <c r="D964" s="381" t="s">
        <v>383</v>
      </c>
      <c r="E964" s="381" t="s">
        <v>872</v>
      </c>
      <c r="F964" s="381" t="s">
        <v>873</v>
      </c>
      <c r="G964" s="381" t="s">
        <v>387</v>
      </c>
      <c r="H964" s="100" t="s">
        <v>653</v>
      </c>
      <c r="I964" s="381" t="s">
        <v>505</v>
      </c>
      <c r="J964" s="382">
        <v>152447.18</v>
      </c>
      <c r="K964" s="382">
        <v>101242.7</v>
      </c>
      <c r="L964" s="191" t="str">
        <f t="shared" si="682"/>
        <v>912014250102801006000012921301</v>
      </c>
      <c r="M964" s="192">
        <f t="array" ref="M964">IF(COUNT(SEARCH(Удалить_Роспись_КВСР,$B964)*SEARCH(Удалить_Роспись_ПБС,$C964)*SEARCH(Удалить_Роспись_КФСР, $D964)*SEARCH(Удалить_Роспись_КЦСР,$E964)*SEARCH(Удалить_Роспись_КВР,$F964)*SEARCH(Удалить_Роспись_ЭК,$H964)*SEARCH(Удалить_Роспись_КР,$I964))&gt;0,0,1)</f>
        <v>1</v>
      </c>
      <c r="N964" s="192">
        <v>0</v>
      </c>
      <c r="O964" s="192" t="str">
        <f t="shared" si="683"/>
        <v/>
      </c>
      <c r="P964" s="192" t="str">
        <f t="shared" si="724"/>
        <v/>
      </c>
      <c r="Q964" s="300" t="str">
        <f t="shared" si="684"/>
        <v/>
      </c>
      <c r="R964" s="300" t="str">
        <f t="shared" si="685"/>
        <v/>
      </c>
      <c r="S964" s="300" t="str">
        <f t="shared" si="686"/>
        <v/>
      </c>
      <c r="T964" s="192" t="str">
        <f t="shared" si="687"/>
        <v/>
      </c>
      <c r="U964" s="303" t="str">
        <f t="shared" si="688"/>
        <v/>
      </c>
      <c r="V964" s="300" t="str">
        <f t="shared" si="689"/>
        <v/>
      </c>
      <c r="W964" s="192" t="str">
        <f t="shared" si="690"/>
        <v/>
      </c>
      <c r="X964" s="303" t="str">
        <f t="shared" si="691"/>
        <v/>
      </c>
      <c r="Y964" s="300" t="str">
        <f t="shared" si="692"/>
        <v/>
      </c>
      <c r="Z964" s="300" t="str">
        <f t="shared" si="693"/>
        <v/>
      </c>
      <c r="AA964" s="303" t="str">
        <f t="shared" si="694"/>
        <v/>
      </c>
      <c r="AB964" s="300" t="str">
        <f t="shared" si="695"/>
        <v/>
      </c>
      <c r="AC964" s="300" t="str">
        <f t="shared" si="696"/>
        <v/>
      </c>
      <c r="AD964" s="300" t="str">
        <f t="shared" si="697"/>
        <v/>
      </c>
      <c r="AE964" s="192" t="str">
        <f t="shared" si="698"/>
        <v/>
      </c>
      <c r="AF964" s="192" t="str">
        <f t="shared" si="699"/>
        <v/>
      </c>
      <c r="AG964" s="192"/>
      <c r="AJ964" s="300" t="str">
        <f t="shared" si="700"/>
        <v/>
      </c>
      <c r="AK964" s="300" t="str">
        <f t="shared" si="701"/>
        <v/>
      </c>
      <c r="AL964" s="300" t="str">
        <f t="shared" si="702"/>
        <v/>
      </c>
      <c r="AM964" s="300" t="str">
        <f t="shared" si="703"/>
        <v/>
      </c>
      <c r="AN964" s="300" t="str">
        <f t="shared" si="704"/>
        <v/>
      </c>
      <c r="AO964" s="300" t="str">
        <f t="shared" si="705"/>
        <v/>
      </c>
      <c r="AP964" s="300" t="str">
        <f t="shared" si="706"/>
        <v/>
      </c>
      <c r="AQ964" s="300" t="str">
        <f t="shared" si="707"/>
        <v/>
      </c>
      <c r="AR964" s="306" t="str">
        <f t="shared" si="708"/>
        <v/>
      </c>
      <c r="AS964" s="300" t="str">
        <f t="shared" si="709"/>
        <v/>
      </c>
      <c r="AT964" s="300" t="str">
        <f t="shared" si="710"/>
        <v/>
      </c>
      <c r="AU964" s="192" t="str">
        <f t="shared" si="711"/>
        <v>рбс</v>
      </c>
      <c r="AV964" s="192" t="str">
        <f t="shared" si="712"/>
        <v>рбс91201425общопл</v>
      </c>
      <c r="AW964" s="191">
        <f t="shared" si="713"/>
        <v>152447.18</v>
      </c>
      <c r="AX964" s="191">
        <f t="shared" si="714"/>
        <v>101242.7</v>
      </c>
      <c r="AY964" s="191">
        <f t="shared" si="715"/>
        <v>0</v>
      </c>
      <c r="AZ964" s="191">
        <f t="shared" si="716"/>
        <v>0</v>
      </c>
      <c r="BA964" s="193">
        <f t="shared" si="717"/>
        <v>1</v>
      </c>
      <c r="BB964" s="193">
        <f t="shared" si="718"/>
        <v>1</v>
      </c>
      <c r="BC964" s="193">
        <f t="shared" si="719"/>
        <v>1</v>
      </c>
      <c r="BD964" s="191">
        <f t="shared" si="726"/>
        <v>0</v>
      </c>
      <c r="BE964" s="191">
        <f t="shared" si="720"/>
        <v>0</v>
      </c>
      <c r="BF964" s="210">
        <f t="shared" si="721"/>
        <v>0</v>
      </c>
      <c r="BG964" s="211">
        <f t="shared" si="722"/>
        <v>0</v>
      </c>
      <c r="BH964" s="289"/>
      <c r="BI964" s="289"/>
      <c r="BJ964" s="228"/>
      <c r="BK964" s="228"/>
      <c r="BL964" s="233" t="str">
        <f t="shared" si="723"/>
        <v>01</v>
      </c>
    </row>
    <row r="965" spans="1:64" ht="12" customHeight="1">
      <c r="A965" s="333" t="s">
        <v>695</v>
      </c>
      <c r="B965" s="381" t="s">
        <v>428</v>
      </c>
      <c r="C965" s="333" t="s">
        <v>667</v>
      </c>
      <c r="D965" s="381" t="s">
        <v>388</v>
      </c>
      <c r="E965" s="381" t="s">
        <v>874</v>
      </c>
      <c r="F965" s="381" t="s">
        <v>603</v>
      </c>
      <c r="G965" s="381" t="s">
        <v>395</v>
      </c>
      <c r="H965" s="100" t="s">
        <v>653</v>
      </c>
      <c r="I965" s="381" t="s">
        <v>505</v>
      </c>
      <c r="J965" s="382">
        <v>21600</v>
      </c>
      <c r="K965" s="382">
        <v>0</v>
      </c>
      <c r="L965" s="191" t="str">
        <f t="shared" si="682"/>
        <v>912014250103803006000012329001</v>
      </c>
      <c r="M965" s="192">
        <f t="array" ref="M965">IF(COUNT(SEARCH(Удалить_Роспись_КВСР,$B965)*SEARCH(Удалить_Роспись_ПБС,$C965)*SEARCH(Удалить_Роспись_КФСР, $D965)*SEARCH(Удалить_Роспись_КЦСР,$E965)*SEARCH(Удалить_Роспись_КВР,$F965)*SEARCH(Удалить_Роспись_ЭК,$H965)*SEARCH(Удалить_Роспись_КР,$I965))&gt;0,0,1)</f>
        <v>1</v>
      </c>
      <c r="N965" s="192">
        <f>IF(COUNT(SEARCH(Удалить_Индекс_КВСР,$B965)*SEARCH(Удалить_Индекс_ПБС,$C965)*SEARCH(Удалить_Индекс_КФСР,$D965)*SEARCH(Удалить_Индекс_КЦСР,$E965)*SEARCH(Удалить_Индекс_КВР,$F965)*SEARCH(Удалить_Индекс_ЭК,$H965)*SEARCH(Удалить_Индекс_КР,$I965))&gt;0,0,1)</f>
        <v>1</v>
      </c>
      <c r="O965" s="192" t="str">
        <f t="shared" si="683"/>
        <v/>
      </c>
      <c r="P965" s="192" t="str">
        <f t="shared" si="724"/>
        <v/>
      </c>
      <c r="Q965" s="300" t="str">
        <f t="shared" si="684"/>
        <v/>
      </c>
      <c r="R965" s="300" t="str">
        <f t="shared" si="685"/>
        <v/>
      </c>
      <c r="S965" s="300" t="str">
        <f t="shared" si="686"/>
        <v/>
      </c>
      <c r="T965" s="192" t="str">
        <f t="shared" si="687"/>
        <v/>
      </c>
      <c r="U965" s="303" t="str">
        <f t="shared" si="688"/>
        <v/>
      </c>
      <c r="V965" s="300" t="str">
        <f t="shared" si="689"/>
        <v/>
      </c>
      <c r="W965" s="192" t="str">
        <f t="shared" si="690"/>
        <v/>
      </c>
      <c r="X965" s="303" t="str">
        <f t="shared" si="691"/>
        <v/>
      </c>
      <c r="Y965" s="300" t="str">
        <f t="shared" si="692"/>
        <v/>
      </c>
      <c r="Z965" s="300" t="str">
        <f t="shared" si="693"/>
        <v/>
      </c>
      <c r="AA965" s="303" t="str">
        <f t="shared" si="694"/>
        <v/>
      </c>
      <c r="AB965" s="300" t="str">
        <f t="shared" si="695"/>
        <v/>
      </c>
      <c r="AC965" s="300" t="str">
        <f t="shared" si="696"/>
        <v/>
      </c>
      <c r="AD965" s="300" t="str">
        <f t="shared" si="697"/>
        <v/>
      </c>
      <c r="AE965" s="192" t="str">
        <f t="shared" si="698"/>
        <v/>
      </c>
      <c r="AF965" s="192" t="str">
        <f t="shared" si="699"/>
        <v/>
      </c>
      <c r="AG965" s="192"/>
      <c r="AJ965" s="300" t="str">
        <f t="shared" si="700"/>
        <v/>
      </c>
      <c r="AK965" s="300" t="str">
        <f t="shared" si="701"/>
        <v/>
      </c>
      <c r="AL965" s="300" t="str">
        <f t="shared" si="702"/>
        <v/>
      </c>
      <c r="AM965" s="300" t="str">
        <f t="shared" si="703"/>
        <v/>
      </c>
      <c r="AN965" s="300" t="str">
        <f t="shared" si="704"/>
        <v/>
      </c>
      <c r="AO965" s="300" t="str">
        <f t="shared" si="705"/>
        <v/>
      </c>
      <c r="AP965" s="300" t="str">
        <f t="shared" si="706"/>
        <v/>
      </c>
      <c r="AQ965" s="300" t="str">
        <f t="shared" si="707"/>
        <v/>
      </c>
      <c r="AR965" s="306" t="str">
        <f t="shared" si="708"/>
        <v/>
      </c>
      <c r="AS965" s="300" t="str">
        <f t="shared" si="709"/>
        <v/>
      </c>
      <c r="AT965" s="300" t="str">
        <f t="shared" si="710"/>
        <v/>
      </c>
      <c r="AU965" s="192" t="str">
        <f t="shared" si="711"/>
        <v>рбс</v>
      </c>
      <c r="AV965" s="192" t="str">
        <f t="shared" si="712"/>
        <v>рбс91201425общпро</v>
      </c>
      <c r="AW965" s="191">
        <f t="shared" si="713"/>
        <v>21600</v>
      </c>
      <c r="AX965" s="191">
        <f t="shared" si="714"/>
        <v>0</v>
      </c>
      <c r="AY965" s="191">
        <f t="shared" si="715"/>
        <v>21600</v>
      </c>
      <c r="AZ965" s="191">
        <f t="shared" si="716"/>
        <v>0</v>
      </c>
      <c r="BA965" s="193">
        <f t="shared" si="717"/>
        <v>1</v>
      </c>
      <c r="BB965" s="193">
        <f t="shared" si="718"/>
        <v>1</v>
      </c>
      <c r="BC965" s="193">
        <f t="shared" si="719"/>
        <v>1</v>
      </c>
      <c r="BD965" s="191">
        <f t="shared" si="726"/>
        <v>21600</v>
      </c>
      <c r="BE965" s="191">
        <f t="shared" si="720"/>
        <v>0</v>
      </c>
      <c r="BF965" s="210">
        <f t="shared" si="721"/>
        <v>21600</v>
      </c>
      <c r="BG965" s="211">
        <f t="shared" si="722"/>
        <v>21600</v>
      </c>
      <c r="BH965" s="289"/>
      <c r="BI965" s="289"/>
      <c r="BJ965" s="228"/>
      <c r="BK965" s="228"/>
      <c r="BL965" s="233" t="str">
        <f t="shared" si="723"/>
        <v>01</v>
      </c>
    </row>
    <row r="966" spans="1:64" ht="12" customHeight="1">
      <c r="A966" s="333" t="s">
        <v>695</v>
      </c>
      <c r="B966" s="381" t="s">
        <v>428</v>
      </c>
      <c r="C966" s="333" t="s">
        <v>667</v>
      </c>
      <c r="D966" s="381" t="s">
        <v>390</v>
      </c>
      <c r="E966" s="381" t="s">
        <v>1194</v>
      </c>
      <c r="F966" s="381" t="s">
        <v>586</v>
      </c>
      <c r="G966" s="381" t="s">
        <v>397</v>
      </c>
      <c r="H966" s="100" t="s">
        <v>653</v>
      </c>
      <c r="I966" s="381" t="s">
        <v>505</v>
      </c>
      <c r="J966" s="382">
        <v>8000</v>
      </c>
      <c r="K966" s="382">
        <v>0</v>
      </c>
      <c r="L966" s="191" t="str">
        <f t="shared" si="682"/>
        <v>912014250104393008000024434001</v>
      </c>
      <c r="M966" s="192">
        <f t="array" ref="M966">IF(COUNT(SEARCH(Удалить_Роспись_КВСР,$B966)*SEARCH(Удалить_Роспись_ПБС,$C966)*SEARCH(Удалить_Роспись_КФСР, $D966)*SEARCH(Удалить_Роспись_КЦСР,$E966)*SEARCH(Удалить_Роспись_КВР,$F966)*SEARCH(Удалить_Роспись_ЭК,$H966)*SEARCH(Удалить_Роспись_КР,$I966))&gt;0,0,1)</f>
        <v>1</v>
      </c>
      <c r="N966" s="192">
        <f>IF(COUNT(SEARCH(Удалить_Индекс_КВСР,$B966)*SEARCH(Удалить_Индекс_ПБС,$C966)*SEARCH(Удалить_Индекс_КФСР,$D966)*SEARCH(Удалить_Индекс_КЦСР,$E966)*SEARCH(Удалить_Индекс_КВР,$F966)*SEARCH(Удалить_Индекс_ЭК,$H966)*SEARCH(Удалить_Индекс_КР,$I966))&gt;0,0,1)</f>
        <v>1</v>
      </c>
      <c r="O966" s="192" t="str">
        <f t="shared" si="683"/>
        <v/>
      </c>
      <c r="P966" s="192" t="str">
        <f t="shared" si="724"/>
        <v/>
      </c>
      <c r="Q966" s="300" t="str">
        <f t="shared" si="684"/>
        <v/>
      </c>
      <c r="R966" s="300" t="str">
        <f t="shared" si="685"/>
        <v/>
      </c>
      <c r="S966" s="300" t="str">
        <f t="shared" si="686"/>
        <v/>
      </c>
      <c r="T966" s="192" t="str">
        <f t="shared" si="687"/>
        <v/>
      </c>
      <c r="U966" s="303" t="str">
        <f t="shared" si="688"/>
        <v/>
      </c>
      <c r="V966" s="300" t="str">
        <f t="shared" si="689"/>
        <v/>
      </c>
      <c r="W966" s="192" t="str">
        <f t="shared" si="690"/>
        <v/>
      </c>
      <c r="X966" s="303" t="str">
        <f t="shared" si="691"/>
        <v/>
      </c>
      <c r="Y966" s="300" t="str">
        <f t="shared" si="692"/>
        <v/>
      </c>
      <c r="Z966" s="300" t="str">
        <f t="shared" si="693"/>
        <v/>
      </c>
      <c r="AA966" s="303" t="str">
        <f t="shared" si="694"/>
        <v/>
      </c>
      <c r="AB966" s="300" t="str">
        <f t="shared" si="695"/>
        <v/>
      </c>
      <c r="AC966" s="300" t="str">
        <f t="shared" si="696"/>
        <v/>
      </c>
      <c r="AD966" s="300" t="str">
        <f t="shared" si="697"/>
        <v/>
      </c>
      <c r="AE966" s="192" t="str">
        <f t="shared" si="698"/>
        <v/>
      </c>
      <c r="AF966" s="192" t="str">
        <f t="shared" si="699"/>
        <v/>
      </c>
      <c r="AG966" s="192"/>
      <c r="AJ966" s="300" t="str">
        <f t="shared" si="700"/>
        <v/>
      </c>
      <c r="AK966" s="300" t="str">
        <f t="shared" si="701"/>
        <v/>
      </c>
      <c r="AL966" s="300" t="str">
        <f t="shared" si="702"/>
        <v/>
      </c>
      <c r="AM966" s="300" t="str">
        <f t="shared" si="703"/>
        <v/>
      </c>
      <c r="AN966" s="300" t="str">
        <f t="shared" si="704"/>
        <v/>
      </c>
      <c r="AO966" s="300" t="str">
        <f t="shared" si="705"/>
        <v/>
      </c>
      <c r="AP966" s="300" t="str">
        <f t="shared" si="706"/>
        <v/>
      </c>
      <c r="AQ966" s="300" t="str">
        <f t="shared" si="707"/>
        <v/>
      </c>
      <c r="AR966" s="306" t="str">
        <f t="shared" si="708"/>
        <v/>
      </c>
      <c r="AS966" s="300" t="str">
        <f t="shared" si="709"/>
        <v/>
      </c>
      <c r="AT966" s="300" t="str">
        <f t="shared" si="710"/>
        <v/>
      </c>
      <c r="AU966" s="192" t="str">
        <f t="shared" si="711"/>
        <v>рбс</v>
      </c>
      <c r="AV966" s="192" t="str">
        <f t="shared" si="712"/>
        <v>рбс91201425общпро</v>
      </c>
      <c r="AW966" s="191">
        <f t="shared" si="713"/>
        <v>8000</v>
      </c>
      <c r="AX966" s="191">
        <f t="shared" si="714"/>
        <v>0</v>
      </c>
      <c r="AY966" s="191">
        <f t="shared" si="715"/>
        <v>8000</v>
      </c>
      <c r="AZ966" s="191">
        <f t="shared" si="716"/>
        <v>0</v>
      </c>
      <c r="BA966" s="193">
        <f t="shared" si="717"/>
        <v>1</v>
      </c>
      <c r="BB966" s="193">
        <f t="shared" si="718"/>
        <v>1</v>
      </c>
      <c r="BC966" s="193">
        <f t="shared" si="719"/>
        <v>1</v>
      </c>
      <c r="BD966" s="191">
        <f t="shared" si="726"/>
        <v>8000</v>
      </c>
      <c r="BE966" s="191">
        <f t="shared" si="720"/>
        <v>0</v>
      </c>
      <c r="BF966" s="210">
        <f t="shared" si="721"/>
        <v>8000</v>
      </c>
      <c r="BG966" s="211">
        <f t="shared" si="722"/>
        <v>8000</v>
      </c>
      <c r="BH966" s="289"/>
      <c r="BI966" s="289"/>
      <c r="BJ966" s="228"/>
      <c r="BK966" s="228"/>
      <c r="BL966" s="233" t="str">
        <f t="shared" si="723"/>
        <v>01</v>
      </c>
    </row>
    <row r="967" spans="1:64" ht="12" customHeight="1">
      <c r="A967" s="333" t="s">
        <v>695</v>
      </c>
      <c r="B967" s="381" t="s">
        <v>428</v>
      </c>
      <c r="C967" s="333" t="s">
        <v>667</v>
      </c>
      <c r="D967" s="381" t="s">
        <v>390</v>
      </c>
      <c r="E967" s="381" t="s">
        <v>875</v>
      </c>
      <c r="F967" s="381" t="s">
        <v>602</v>
      </c>
      <c r="G967" s="381" t="s">
        <v>385</v>
      </c>
      <c r="H967" s="100" t="s">
        <v>653</v>
      </c>
      <c r="I967" s="381" t="s">
        <v>505</v>
      </c>
      <c r="J967" s="382">
        <v>1181232</v>
      </c>
      <c r="K967" s="382">
        <v>875950.47</v>
      </c>
      <c r="L967" s="191" t="str">
        <f t="shared" si="682"/>
        <v>912014250104802006000012121101</v>
      </c>
      <c r="M967" s="192">
        <f t="array" ref="M967">IF(COUNT(SEARCH(Удалить_Роспись_КВСР,$B967)*SEARCH(Удалить_Роспись_ПБС,$C967)*SEARCH(Удалить_Роспись_КФСР, $D967)*SEARCH(Удалить_Роспись_КЦСР,$E967)*SEARCH(Удалить_Роспись_КВР,$F967)*SEARCH(Удалить_Роспись_ЭК,$H967)*SEARCH(Удалить_Роспись_КР,$I967))&gt;0,0,1)</f>
        <v>1</v>
      </c>
      <c r="N967" s="192">
        <v>0</v>
      </c>
      <c r="O967" s="192" t="str">
        <f t="shared" si="683"/>
        <v/>
      </c>
      <c r="P967" s="192" t="str">
        <f t="shared" si="724"/>
        <v/>
      </c>
      <c r="Q967" s="300" t="str">
        <f t="shared" si="684"/>
        <v/>
      </c>
      <c r="R967" s="300" t="str">
        <f t="shared" si="685"/>
        <v/>
      </c>
      <c r="S967" s="300" t="str">
        <f t="shared" si="686"/>
        <v/>
      </c>
      <c r="T967" s="192" t="str">
        <f t="shared" si="687"/>
        <v/>
      </c>
      <c r="U967" s="303" t="str">
        <f t="shared" si="688"/>
        <v/>
      </c>
      <c r="V967" s="300" t="str">
        <f t="shared" si="689"/>
        <v/>
      </c>
      <c r="W967" s="192" t="str">
        <f t="shared" si="690"/>
        <v/>
      </c>
      <c r="X967" s="303" t="str">
        <f t="shared" si="691"/>
        <v/>
      </c>
      <c r="Y967" s="300" t="str">
        <f t="shared" si="692"/>
        <v/>
      </c>
      <c r="Z967" s="300" t="str">
        <f t="shared" si="693"/>
        <v/>
      </c>
      <c r="AA967" s="303" t="str">
        <f t="shared" si="694"/>
        <v/>
      </c>
      <c r="AB967" s="300" t="str">
        <f t="shared" si="695"/>
        <v/>
      </c>
      <c r="AC967" s="300" t="str">
        <f t="shared" si="696"/>
        <v/>
      </c>
      <c r="AD967" s="300" t="str">
        <f t="shared" si="697"/>
        <v/>
      </c>
      <c r="AE967" s="192" t="str">
        <f t="shared" si="698"/>
        <v/>
      </c>
      <c r="AF967" s="192" t="str">
        <f t="shared" si="699"/>
        <v/>
      </c>
      <c r="AG967" s="192"/>
      <c r="AJ967" s="300" t="str">
        <f t="shared" si="700"/>
        <v/>
      </c>
      <c r="AK967" s="300" t="str">
        <f t="shared" si="701"/>
        <v/>
      </c>
      <c r="AL967" s="300" t="str">
        <f t="shared" si="702"/>
        <v/>
      </c>
      <c r="AM967" s="300" t="str">
        <f t="shared" si="703"/>
        <v/>
      </c>
      <c r="AN967" s="300" t="str">
        <f t="shared" si="704"/>
        <v/>
      </c>
      <c r="AO967" s="300" t="str">
        <f t="shared" si="705"/>
        <v/>
      </c>
      <c r="AP967" s="300" t="str">
        <f t="shared" si="706"/>
        <v/>
      </c>
      <c r="AQ967" s="300" t="str">
        <f t="shared" si="707"/>
        <v/>
      </c>
      <c r="AR967" s="306" t="str">
        <f t="shared" si="708"/>
        <v/>
      </c>
      <c r="AS967" s="300" t="str">
        <f t="shared" si="709"/>
        <v/>
      </c>
      <c r="AT967" s="300" t="str">
        <f t="shared" si="710"/>
        <v/>
      </c>
      <c r="AU967" s="192" t="str">
        <f t="shared" si="711"/>
        <v>рбс</v>
      </c>
      <c r="AV967" s="192" t="str">
        <f t="shared" si="712"/>
        <v>рбс91201425общопл</v>
      </c>
      <c r="AW967" s="191">
        <f t="shared" si="713"/>
        <v>1181232</v>
      </c>
      <c r="AX967" s="191">
        <f t="shared" si="714"/>
        <v>875950.47</v>
      </c>
      <c r="AY967" s="191">
        <f t="shared" si="715"/>
        <v>0</v>
      </c>
      <c r="AZ967" s="191">
        <f t="shared" si="716"/>
        <v>0</v>
      </c>
      <c r="BA967" s="193">
        <f t="shared" si="717"/>
        <v>1</v>
      </c>
      <c r="BB967" s="193">
        <f t="shared" si="718"/>
        <v>1</v>
      </c>
      <c r="BC967" s="193">
        <f t="shared" si="719"/>
        <v>1</v>
      </c>
      <c r="BD967" s="191">
        <f t="shared" si="726"/>
        <v>0</v>
      </c>
      <c r="BE967" s="191">
        <f t="shared" si="720"/>
        <v>0</v>
      </c>
      <c r="BF967" s="210">
        <f t="shared" si="721"/>
        <v>0</v>
      </c>
      <c r="BG967" s="211">
        <f t="shared" si="722"/>
        <v>0</v>
      </c>
      <c r="BH967" s="289"/>
      <c r="BI967" s="289"/>
      <c r="BJ967" s="228"/>
      <c r="BK967" s="228"/>
      <c r="BL967" s="233" t="str">
        <f t="shared" si="723"/>
        <v>01</v>
      </c>
    </row>
    <row r="968" spans="1:64" ht="12" customHeight="1">
      <c r="A968" s="333" t="s">
        <v>695</v>
      </c>
      <c r="B968" s="381" t="s">
        <v>428</v>
      </c>
      <c r="C968" s="333" t="s">
        <v>667</v>
      </c>
      <c r="D968" s="381" t="s">
        <v>390</v>
      </c>
      <c r="E968" s="381" t="s">
        <v>875</v>
      </c>
      <c r="F968" s="381" t="s">
        <v>585</v>
      </c>
      <c r="G968" s="381" t="s">
        <v>386</v>
      </c>
      <c r="H968" s="100" t="s">
        <v>653</v>
      </c>
      <c r="I968" s="381" t="s">
        <v>505</v>
      </c>
      <c r="J968" s="382">
        <v>45631.37</v>
      </c>
      <c r="K968" s="382">
        <v>0</v>
      </c>
      <c r="L968" s="191" t="str">
        <f t="shared" si="682"/>
        <v>912014250104802006000012221201</v>
      </c>
      <c r="M968" s="192">
        <f t="array" ref="M968">IF(COUNT(SEARCH(Удалить_Роспись_КВСР,$B968)*SEARCH(Удалить_Роспись_ПБС,$C968)*SEARCH(Удалить_Роспись_КФСР, $D968)*SEARCH(Удалить_Роспись_КЦСР,$E968)*SEARCH(Удалить_Роспись_КВР,$F968)*SEARCH(Удалить_Роспись_ЭК,$H968)*SEARCH(Удалить_Роспись_КР,$I968))&gt;0,0,1)</f>
        <v>1</v>
      </c>
      <c r="N968" s="192">
        <f>IF(COUNT(SEARCH(Удалить_Индекс_КВСР,$B968)*SEARCH(Удалить_Индекс_ПБС,$C968)*SEARCH(Удалить_Индекс_КФСР,$D968)*SEARCH(Удалить_Индекс_КЦСР,$E968)*SEARCH(Удалить_Индекс_КВР,$F968)*SEARCH(Удалить_Индекс_ЭК,$H968)*SEARCH(Удалить_Индекс_КР,$I968))&gt;0,0,1)</f>
        <v>1</v>
      </c>
      <c r="O968" s="192" t="str">
        <f t="shared" si="683"/>
        <v/>
      </c>
      <c r="P968" s="192" t="str">
        <f t="shared" si="724"/>
        <v/>
      </c>
      <c r="Q968" s="300" t="str">
        <f t="shared" si="684"/>
        <v/>
      </c>
      <c r="R968" s="300" t="str">
        <f t="shared" si="685"/>
        <v/>
      </c>
      <c r="S968" s="300" t="str">
        <f t="shared" si="686"/>
        <v/>
      </c>
      <c r="T968" s="192" t="str">
        <f t="shared" si="687"/>
        <v/>
      </c>
      <c r="U968" s="303" t="str">
        <f t="shared" si="688"/>
        <v/>
      </c>
      <c r="V968" s="300" t="str">
        <f t="shared" si="689"/>
        <v/>
      </c>
      <c r="W968" s="192" t="str">
        <f t="shared" si="690"/>
        <v/>
      </c>
      <c r="X968" s="303" t="str">
        <f t="shared" si="691"/>
        <v/>
      </c>
      <c r="Y968" s="300" t="str">
        <f t="shared" si="692"/>
        <v/>
      </c>
      <c r="Z968" s="300" t="str">
        <f t="shared" si="693"/>
        <v/>
      </c>
      <c r="AA968" s="303" t="str">
        <f t="shared" si="694"/>
        <v/>
      </c>
      <c r="AB968" s="300" t="str">
        <f t="shared" si="695"/>
        <v/>
      </c>
      <c r="AC968" s="300" t="str">
        <f t="shared" si="696"/>
        <v/>
      </c>
      <c r="AD968" s="300" t="str">
        <f t="shared" si="697"/>
        <v/>
      </c>
      <c r="AE968" s="192" t="str">
        <f t="shared" si="698"/>
        <v/>
      </c>
      <c r="AF968" s="192" t="str">
        <f t="shared" si="699"/>
        <v/>
      </c>
      <c r="AG968" s="192"/>
      <c r="AJ968" s="300" t="str">
        <f t="shared" si="700"/>
        <v/>
      </c>
      <c r="AK968" s="300" t="str">
        <f t="shared" si="701"/>
        <v/>
      </c>
      <c r="AL968" s="300" t="str">
        <f t="shared" si="702"/>
        <v/>
      </c>
      <c r="AM968" s="300" t="str">
        <f t="shared" si="703"/>
        <v/>
      </c>
      <c r="AN968" s="300" t="str">
        <f t="shared" si="704"/>
        <v/>
      </c>
      <c r="AO968" s="300" t="str">
        <f t="shared" si="705"/>
        <v/>
      </c>
      <c r="AP968" s="300" t="str">
        <f t="shared" si="706"/>
        <v/>
      </c>
      <c r="AQ968" s="300" t="str">
        <f t="shared" si="707"/>
        <v/>
      </c>
      <c r="AR968" s="306" t="str">
        <f t="shared" si="708"/>
        <v/>
      </c>
      <c r="AS968" s="300" t="str">
        <f t="shared" si="709"/>
        <v/>
      </c>
      <c r="AT968" s="300" t="str">
        <f t="shared" si="710"/>
        <v/>
      </c>
      <c r="AU968" s="192" t="str">
        <f t="shared" si="711"/>
        <v>рбс</v>
      </c>
      <c r="AV968" s="192" t="str">
        <f t="shared" si="712"/>
        <v>рбс91201425общпро</v>
      </c>
      <c r="AW968" s="191">
        <f t="shared" si="713"/>
        <v>45631.37</v>
      </c>
      <c r="AX968" s="191">
        <f t="shared" si="714"/>
        <v>0</v>
      </c>
      <c r="AY968" s="191">
        <f t="shared" si="715"/>
        <v>45631.37</v>
      </c>
      <c r="AZ968" s="191">
        <f t="shared" si="716"/>
        <v>0</v>
      </c>
      <c r="BA968" s="193">
        <f t="shared" si="717"/>
        <v>1</v>
      </c>
      <c r="BB968" s="193">
        <f t="shared" si="718"/>
        <v>1</v>
      </c>
      <c r="BC968" s="193">
        <f t="shared" si="719"/>
        <v>1</v>
      </c>
      <c r="BD968" s="191">
        <f t="shared" si="726"/>
        <v>45631.37</v>
      </c>
      <c r="BE968" s="191">
        <f t="shared" si="720"/>
        <v>0</v>
      </c>
      <c r="BF968" s="210">
        <f t="shared" si="721"/>
        <v>45631.37</v>
      </c>
      <c r="BG968" s="211">
        <f t="shared" si="722"/>
        <v>45631.37</v>
      </c>
      <c r="BH968" s="289"/>
      <c r="BI968" s="289"/>
      <c r="BJ968" s="228"/>
      <c r="BK968" s="228"/>
      <c r="BL968" s="233" t="str">
        <f t="shared" si="723"/>
        <v>01</v>
      </c>
    </row>
    <row r="969" spans="1:64" ht="12" customHeight="1">
      <c r="A969" s="333" t="s">
        <v>695</v>
      </c>
      <c r="B969" s="381" t="s">
        <v>428</v>
      </c>
      <c r="C969" s="333" t="s">
        <v>667</v>
      </c>
      <c r="D969" s="381" t="s">
        <v>390</v>
      </c>
      <c r="E969" s="381" t="s">
        <v>875</v>
      </c>
      <c r="F969" s="381" t="s">
        <v>873</v>
      </c>
      <c r="G969" s="381" t="s">
        <v>387</v>
      </c>
      <c r="H969" s="100" t="s">
        <v>653</v>
      </c>
      <c r="I969" s="381" t="s">
        <v>505</v>
      </c>
      <c r="J969" s="382">
        <v>356732.06</v>
      </c>
      <c r="K969" s="382">
        <v>245404.1</v>
      </c>
      <c r="L969" s="191" t="str">
        <f t="shared" si="682"/>
        <v>912014250104802006000012921301</v>
      </c>
      <c r="M969" s="192">
        <f t="array" ref="M969">IF(COUNT(SEARCH(Удалить_Роспись_КВСР,$B969)*SEARCH(Удалить_Роспись_ПБС,$C969)*SEARCH(Удалить_Роспись_КФСР, $D969)*SEARCH(Удалить_Роспись_КЦСР,$E969)*SEARCH(Удалить_Роспись_КВР,$F969)*SEARCH(Удалить_Роспись_ЭК,$H969)*SEARCH(Удалить_Роспись_КР,$I969))&gt;0,0,1)</f>
        <v>1</v>
      </c>
      <c r="N969" s="192">
        <v>0</v>
      </c>
      <c r="O969" s="192" t="str">
        <f t="shared" si="683"/>
        <v/>
      </c>
      <c r="P969" s="192" t="str">
        <f t="shared" si="724"/>
        <v/>
      </c>
      <c r="Q969" s="300" t="str">
        <f t="shared" si="684"/>
        <v/>
      </c>
      <c r="R969" s="300" t="str">
        <f t="shared" si="685"/>
        <v/>
      </c>
      <c r="S969" s="300" t="str">
        <f t="shared" si="686"/>
        <v/>
      </c>
      <c r="T969" s="192" t="str">
        <f t="shared" si="687"/>
        <v/>
      </c>
      <c r="U969" s="303" t="str">
        <f t="shared" si="688"/>
        <v/>
      </c>
      <c r="V969" s="300" t="str">
        <f t="shared" si="689"/>
        <v/>
      </c>
      <c r="W969" s="192" t="str">
        <f t="shared" si="690"/>
        <v/>
      </c>
      <c r="X969" s="303" t="str">
        <f t="shared" si="691"/>
        <v/>
      </c>
      <c r="Y969" s="300" t="str">
        <f t="shared" si="692"/>
        <v/>
      </c>
      <c r="Z969" s="300" t="str">
        <f t="shared" si="693"/>
        <v/>
      </c>
      <c r="AA969" s="303" t="str">
        <f t="shared" si="694"/>
        <v/>
      </c>
      <c r="AB969" s="300" t="str">
        <f t="shared" si="695"/>
        <v/>
      </c>
      <c r="AC969" s="300" t="str">
        <f t="shared" si="696"/>
        <v/>
      </c>
      <c r="AD969" s="300" t="str">
        <f t="shared" si="697"/>
        <v/>
      </c>
      <c r="AE969" s="192" t="str">
        <f t="shared" si="698"/>
        <v/>
      </c>
      <c r="AF969" s="192" t="str">
        <f t="shared" si="699"/>
        <v/>
      </c>
      <c r="AG969" s="192"/>
      <c r="AJ969" s="300" t="str">
        <f t="shared" si="700"/>
        <v/>
      </c>
      <c r="AK969" s="300" t="str">
        <f t="shared" si="701"/>
        <v/>
      </c>
      <c r="AL969" s="300" t="str">
        <f t="shared" si="702"/>
        <v/>
      </c>
      <c r="AM969" s="300" t="str">
        <f t="shared" si="703"/>
        <v/>
      </c>
      <c r="AN969" s="300" t="str">
        <f t="shared" si="704"/>
        <v/>
      </c>
      <c r="AO969" s="300" t="str">
        <f t="shared" si="705"/>
        <v/>
      </c>
      <c r="AP969" s="300" t="str">
        <f t="shared" si="706"/>
        <v/>
      </c>
      <c r="AQ969" s="300" t="str">
        <f t="shared" si="707"/>
        <v/>
      </c>
      <c r="AR969" s="306" t="str">
        <f t="shared" si="708"/>
        <v/>
      </c>
      <c r="AS969" s="300" t="str">
        <f t="shared" si="709"/>
        <v/>
      </c>
      <c r="AT969" s="300" t="str">
        <f t="shared" si="710"/>
        <v/>
      </c>
      <c r="AU969" s="192" t="str">
        <f t="shared" si="711"/>
        <v>рбс</v>
      </c>
      <c r="AV969" s="192" t="str">
        <f t="shared" si="712"/>
        <v>рбс91201425общопл</v>
      </c>
      <c r="AW969" s="191">
        <f t="shared" si="713"/>
        <v>356732.06</v>
      </c>
      <c r="AX969" s="191">
        <f t="shared" si="714"/>
        <v>245404.1</v>
      </c>
      <c r="AY969" s="191">
        <f t="shared" si="715"/>
        <v>0</v>
      </c>
      <c r="AZ969" s="191">
        <f t="shared" si="716"/>
        <v>0</v>
      </c>
      <c r="BA969" s="193">
        <f t="shared" si="717"/>
        <v>1</v>
      </c>
      <c r="BB969" s="193">
        <f t="shared" si="718"/>
        <v>1</v>
      </c>
      <c r="BC969" s="193">
        <f t="shared" si="719"/>
        <v>1</v>
      </c>
      <c r="BD969" s="191">
        <f t="shared" si="726"/>
        <v>0</v>
      </c>
      <c r="BE969" s="191">
        <f t="shared" si="720"/>
        <v>0</v>
      </c>
      <c r="BF969" s="210">
        <f t="shared" si="721"/>
        <v>0</v>
      </c>
      <c r="BG969" s="211">
        <f t="shared" si="722"/>
        <v>0</v>
      </c>
      <c r="BH969" s="289"/>
      <c r="BI969" s="289"/>
      <c r="BJ969" s="228"/>
      <c r="BK969" s="228"/>
      <c r="BL969" s="233" t="str">
        <f t="shared" si="723"/>
        <v>01</v>
      </c>
    </row>
    <row r="970" spans="1:64" ht="12" customHeight="1">
      <c r="A970" s="333" t="s">
        <v>695</v>
      </c>
      <c r="B970" s="381" t="s">
        <v>428</v>
      </c>
      <c r="C970" s="333" t="s">
        <v>667</v>
      </c>
      <c r="D970" s="381" t="s">
        <v>390</v>
      </c>
      <c r="E970" s="381" t="s">
        <v>875</v>
      </c>
      <c r="F970" s="381" t="s">
        <v>586</v>
      </c>
      <c r="G970" s="381" t="s">
        <v>391</v>
      </c>
      <c r="H970" s="100" t="s">
        <v>653</v>
      </c>
      <c r="I970" s="381" t="s">
        <v>505</v>
      </c>
      <c r="J970" s="382">
        <v>126754.14</v>
      </c>
      <c r="K970" s="382">
        <v>73118.710000000006</v>
      </c>
      <c r="L970" s="191" t="str">
        <f t="shared" si="682"/>
        <v>912014250104802006000024422101</v>
      </c>
      <c r="M970" s="192">
        <f t="array" ref="M970">IF(COUNT(SEARCH(Удалить_Роспись_КВСР,$B970)*SEARCH(Удалить_Роспись_ПБС,$C970)*SEARCH(Удалить_Роспись_КФСР, $D970)*SEARCH(Удалить_Роспись_КЦСР,$E970)*SEARCH(Удалить_Роспись_КВР,$F970)*SEARCH(Удалить_Роспись_ЭК,$H970)*SEARCH(Удалить_Роспись_КР,$I970))&gt;0,0,1)</f>
        <v>1</v>
      </c>
      <c r="N970" s="192">
        <f t="shared" ref="N970:N975" si="727">IF(COUNT(SEARCH(Удалить_Индекс_КВСР,$B970)*SEARCH(Удалить_Индекс_ПБС,$C970)*SEARCH(Удалить_Индекс_КФСР,$D970)*SEARCH(Удалить_Индекс_КЦСР,$E970)*SEARCH(Удалить_Индекс_КВР,$F970)*SEARCH(Удалить_Индекс_ЭК,$H970)*SEARCH(Удалить_Индекс_КР,$I970))&gt;0,0,1)</f>
        <v>1</v>
      </c>
      <c r="O970" s="192" t="str">
        <f t="shared" si="683"/>
        <v/>
      </c>
      <c r="P970" s="192" t="str">
        <f t="shared" si="724"/>
        <v/>
      </c>
      <c r="Q970" s="300" t="str">
        <f t="shared" si="684"/>
        <v/>
      </c>
      <c r="R970" s="300" t="str">
        <f t="shared" si="685"/>
        <v/>
      </c>
      <c r="S970" s="300" t="str">
        <f t="shared" si="686"/>
        <v/>
      </c>
      <c r="T970" s="192" t="str">
        <f t="shared" si="687"/>
        <v/>
      </c>
      <c r="U970" s="303" t="str">
        <f t="shared" si="688"/>
        <v/>
      </c>
      <c r="V970" s="300" t="str">
        <f t="shared" si="689"/>
        <v/>
      </c>
      <c r="W970" s="192" t="str">
        <f t="shared" si="690"/>
        <v/>
      </c>
      <c r="X970" s="303" t="str">
        <f t="shared" si="691"/>
        <v/>
      </c>
      <c r="Y970" s="300" t="str">
        <f t="shared" si="692"/>
        <v/>
      </c>
      <c r="Z970" s="300" t="str">
        <f t="shared" si="693"/>
        <v/>
      </c>
      <c r="AA970" s="303" t="str">
        <f t="shared" si="694"/>
        <v/>
      </c>
      <c r="AB970" s="300" t="str">
        <f t="shared" si="695"/>
        <v/>
      </c>
      <c r="AC970" s="300" t="str">
        <f t="shared" si="696"/>
        <v/>
      </c>
      <c r="AD970" s="300" t="str">
        <f t="shared" si="697"/>
        <v/>
      </c>
      <c r="AE970" s="192" t="str">
        <f t="shared" si="698"/>
        <v/>
      </c>
      <c r="AF970" s="192" t="str">
        <f t="shared" si="699"/>
        <v/>
      </c>
      <c r="AG970" s="192"/>
      <c r="AJ970" s="300" t="str">
        <f t="shared" si="700"/>
        <v/>
      </c>
      <c r="AK970" s="300" t="str">
        <f t="shared" si="701"/>
        <v/>
      </c>
      <c r="AL970" s="300" t="str">
        <f t="shared" si="702"/>
        <v/>
      </c>
      <c r="AM970" s="300" t="str">
        <f t="shared" si="703"/>
        <v/>
      </c>
      <c r="AN970" s="300" t="str">
        <f t="shared" si="704"/>
        <v/>
      </c>
      <c r="AO970" s="300" t="str">
        <f t="shared" si="705"/>
        <v/>
      </c>
      <c r="AP970" s="300" t="str">
        <f t="shared" si="706"/>
        <v/>
      </c>
      <c r="AQ970" s="300" t="str">
        <f t="shared" si="707"/>
        <v/>
      </c>
      <c r="AR970" s="306" t="str">
        <f t="shared" si="708"/>
        <v/>
      </c>
      <c r="AS970" s="300" t="str">
        <f t="shared" si="709"/>
        <v/>
      </c>
      <c r="AT970" s="300" t="str">
        <f t="shared" si="710"/>
        <v/>
      </c>
      <c r="AU970" s="192" t="str">
        <f t="shared" si="711"/>
        <v>рбс</v>
      </c>
      <c r="AV970" s="192" t="str">
        <f t="shared" si="712"/>
        <v>рбс91201425общпро</v>
      </c>
      <c r="AW970" s="191">
        <f t="shared" si="713"/>
        <v>126754.14</v>
      </c>
      <c r="AX970" s="191">
        <f t="shared" si="714"/>
        <v>73118.710000000006</v>
      </c>
      <c r="AY970" s="191">
        <f t="shared" si="715"/>
        <v>126754.14</v>
      </c>
      <c r="AZ970" s="191">
        <f t="shared" si="716"/>
        <v>73118.710000000006</v>
      </c>
      <c r="BA970" s="193">
        <f t="shared" si="717"/>
        <v>1</v>
      </c>
      <c r="BB970" s="193">
        <f t="shared" si="718"/>
        <v>1</v>
      </c>
      <c r="BC970" s="193">
        <f t="shared" si="719"/>
        <v>1</v>
      </c>
      <c r="BD970" s="191">
        <f t="shared" si="726"/>
        <v>126754.14</v>
      </c>
      <c r="BE970" s="191">
        <f t="shared" si="720"/>
        <v>73118.710000000006</v>
      </c>
      <c r="BF970" s="210">
        <f t="shared" si="721"/>
        <v>126754.14</v>
      </c>
      <c r="BG970" s="211">
        <f t="shared" si="722"/>
        <v>126754.14</v>
      </c>
      <c r="BH970" s="289"/>
      <c r="BI970" s="289"/>
      <c r="BJ970" s="228"/>
      <c r="BK970" s="228"/>
      <c r="BL970" s="233" t="str">
        <f t="shared" si="723"/>
        <v>01</v>
      </c>
    </row>
    <row r="971" spans="1:64" ht="12" customHeight="1">
      <c r="A971" s="333" t="s">
        <v>695</v>
      </c>
      <c r="B971" s="381" t="s">
        <v>428</v>
      </c>
      <c r="C971" s="333" t="s">
        <v>667</v>
      </c>
      <c r="D971" s="381" t="s">
        <v>390</v>
      </c>
      <c r="E971" s="381" t="s">
        <v>875</v>
      </c>
      <c r="F971" s="381" t="s">
        <v>586</v>
      </c>
      <c r="G971" s="381" t="s">
        <v>392</v>
      </c>
      <c r="H971" s="100" t="s">
        <v>653</v>
      </c>
      <c r="I971" s="381" t="s">
        <v>505</v>
      </c>
      <c r="J971" s="382">
        <v>91000</v>
      </c>
      <c r="K971" s="382">
        <v>51630.83</v>
      </c>
      <c r="L971" s="191" t="str">
        <f t="shared" si="682"/>
        <v>912014250104802006000024422201</v>
      </c>
      <c r="M971" s="192">
        <f t="array" ref="M971">IF(COUNT(SEARCH(Удалить_Роспись_КВСР,$B971)*SEARCH(Удалить_Роспись_ПБС,$C971)*SEARCH(Удалить_Роспись_КФСР, $D971)*SEARCH(Удалить_Роспись_КЦСР,$E971)*SEARCH(Удалить_Роспись_КВР,$F971)*SEARCH(Удалить_Роспись_ЭК,$H971)*SEARCH(Удалить_Роспись_КР,$I971))&gt;0,0,1)</f>
        <v>1</v>
      </c>
      <c r="N971" s="192">
        <f t="shared" si="727"/>
        <v>1</v>
      </c>
      <c r="O971" s="192" t="str">
        <f t="shared" si="683"/>
        <v/>
      </c>
      <c r="P971" s="192" t="str">
        <f t="shared" si="724"/>
        <v/>
      </c>
      <c r="Q971" s="300" t="str">
        <f t="shared" si="684"/>
        <v/>
      </c>
      <c r="R971" s="300" t="str">
        <f t="shared" si="685"/>
        <v/>
      </c>
      <c r="S971" s="300" t="str">
        <f t="shared" si="686"/>
        <v/>
      </c>
      <c r="T971" s="192" t="str">
        <f t="shared" si="687"/>
        <v/>
      </c>
      <c r="U971" s="303" t="str">
        <f t="shared" si="688"/>
        <v/>
      </c>
      <c r="V971" s="300" t="str">
        <f t="shared" si="689"/>
        <v/>
      </c>
      <c r="W971" s="192" t="str">
        <f t="shared" si="690"/>
        <v/>
      </c>
      <c r="X971" s="303" t="str">
        <f t="shared" si="691"/>
        <v/>
      </c>
      <c r="Y971" s="300" t="str">
        <f t="shared" si="692"/>
        <v/>
      </c>
      <c r="Z971" s="300" t="str">
        <f t="shared" si="693"/>
        <v/>
      </c>
      <c r="AA971" s="303" t="str">
        <f t="shared" si="694"/>
        <v/>
      </c>
      <c r="AB971" s="300" t="str">
        <f t="shared" si="695"/>
        <v/>
      </c>
      <c r="AC971" s="300" t="str">
        <f t="shared" si="696"/>
        <v/>
      </c>
      <c r="AD971" s="300" t="str">
        <f t="shared" si="697"/>
        <v/>
      </c>
      <c r="AE971" s="192" t="str">
        <f t="shared" si="698"/>
        <v/>
      </c>
      <c r="AF971" s="192" t="str">
        <f t="shared" si="699"/>
        <v/>
      </c>
      <c r="AG971" s="192"/>
      <c r="AJ971" s="300" t="str">
        <f t="shared" si="700"/>
        <v/>
      </c>
      <c r="AK971" s="300" t="str">
        <f t="shared" si="701"/>
        <v/>
      </c>
      <c r="AL971" s="300" t="str">
        <f t="shared" si="702"/>
        <v/>
      </c>
      <c r="AM971" s="300" t="str">
        <f t="shared" si="703"/>
        <v/>
      </c>
      <c r="AN971" s="300" t="str">
        <f t="shared" si="704"/>
        <v/>
      </c>
      <c r="AO971" s="300" t="str">
        <f t="shared" si="705"/>
        <v/>
      </c>
      <c r="AP971" s="300" t="str">
        <f t="shared" si="706"/>
        <v/>
      </c>
      <c r="AQ971" s="300" t="str">
        <f t="shared" si="707"/>
        <v/>
      </c>
      <c r="AR971" s="306" t="str">
        <f t="shared" si="708"/>
        <v/>
      </c>
      <c r="AS971" s="300" t="str">
        <f t="shared" si="709"/>
        <v/>
      </c>
      <c r="AT971" s="300" t="str">
        <f t="shared" si="710"/>
        <v/>
      </c>
      <c r="AU971" s="192" t="str">
        <f t="shared" si="711"/>
        <v>рбс</v>
      </c>
      <c r="AV971" s="192" t="str">
        <f t="shared" si="712"/>
        <v>рбс91201425общпро</v>
      </c>
      <c r="AW971" s="191">
        <f t="shared" si="713"/>
        <v>91000</v>
      </c>
      <c r="AX971" s="191">
        <f t="shared" si="714"/>
        <v>51630.83</v>
      </c>
      <c r="AY971" s="191">
        <f t="shared" si="715"/>
        <v>91000</v>
      </c>
      <c r="AZ971" s="191">
        <f t="shared" si="716"/>
        <v>51630.83</v>
      </c>
      <c r="BA971" s="193">
        <f t="shared" si="717"/>
        <v>1</v>
      </c>
      <c r="BB971" s="193">
        <f t="shared" si="718"/>
        <v>1</v>
      </c>
      <c r="BC971" s="193">
        <f t="shared" si="719"/>
        <v>1</v>
      </c>
      <c r="BD971" s="191">
        <f t="shared" si="726"/>
        <v>91000</v>
      </c>
      <c r="BE971" s="191">
        <f t="shared" si="720"/>
        <v>51630.83</v>
      </c>
      <c r="BF971" s="210">
        <f t="shared" si="721"/>
        <v>91000</v>
      </c>
      <c r="BG971" s="211">
        <f t="shared" si="722"/>
        <v>91000</v>
      </c>
      <c r="BH971" s="289"/>
      <c r="BI971" s="289"/>
      <c r="BJ971" s="228"/>
      <c r="BK971" s="228"/>
      <c r="BL971" s="233" t="str">
        <f t="shared" si="723"/>
        <v>01</v>
      </c>
    </row>
    <row r="972" spans="1:64" ht="12" customHeight="1">
      <c r="A972" s="333" t="s">
        <v>695</v>
      </c>
      <c r="B972" s="381" t="s">
        <v>428</v>
      </c>
      <c r="C972" s="333" t="s">
        <v>667</v>
      </c>
      <c r="D972" s="381" t="s">
        <v>390</v>
      </c>
      <c r="E972" s="381" t="s">
        <v>875</v>
      </c>
      <c r="F972" s="381" t="s">
        <v>586</v>
      </c>
      <c r="G972" s="381" t="s">
        <v>394</v>
      </c>
      <c r="H972" s="100" t="s">
        <v>653</v>
      </c>
      <c r="I972" s="381" t="s">
        <v>505</v>
      </c>
      <c r="J972" s="382">
        <v>83000</v>
      </c>
      <c r="K972" s="382">
        <v>26031</v>
      </c>
      <c r="L972" s="191" t="str">
        <f t="shared" si="682"/>
        <v>912014250104802006000024422501</v>
      </c>
      <c r="M972" s="192">
        <f t="array" ref="M972">IF(COUNT(SEARCH(Удалить_Роспись_КВСР,$B972)*SEARCH(Удалить_Роспись_ПБС,$C972)*SEARCH(Удалить_Роспись_КФСР, $D972)*SEARCH(Удалить_Роспись_КЦСР,$E972)*SEARCH(Удалить_Роспись_КВР,$F972)*SEARCH(Удалить_Роспись_ЭК,$H972)*SEARCH(Удалить_Роспись_КР,$I972))&gt;0,0,1)</f>
        <v>1</v>
      </c>
      <c r="N972" s="192">
        <f t="shared" si="727"/>
        <v>1</v>
      </c>
      <c r="O972" s="192" t="str">
        <f t="shared" si="683"/>
        <v/>
      </c>
      <c r="P972" s="192" t="str">
        <f t="shared" si="724"/>
        <v/>
      </c>
      <c r="Q972" s="300" t="str">
        <f t="shared" si="684"/>
        <v/>
      </c>
      <c r="R972" s="300" t="str">
        <f t="shared" si="685"/>
        <v/>
      </c>
      <c r="S972" s="300" t="str">
        <f t="shared" si="686"/>
        <v/>
      </c>
      <c r="T972" s="192" t="str">
        <f t="shared" si="687"/>
        <v/>
      </c>
      <c r="U972" s="303" t="str">
        <f t="shared" si="688"/>
        <v/>
      </c>
      <c r="V972" s="300" t="str">
        <f t="shared" si="689"/>
        <v/>
      </c>
      <c r="W972" s="192" t="str">
        <f t="shared" si="690"/>
        <v/>
      </c>
      <c r="X972" s="303" t="str">
        <f t="shared" si="691"/>
        <v/>
      </c>
      <c r="Y972" s="300" t="str">
        <f t="shared" si="692"/>
        <v/>
      </c>
      <c r="Z972" s="300" t="str">
        <f t="shared" si="693"/>
        <v/>
      </c>
      <c r="AA972" s="303" t="str">
        <f t="shared" si="694"/>
        <v/>
      </c>
      <c r="AB972" s="300" t="str">
        <f t="shared" si="695"/>
        <v/>
      </c>
      <c r="AC972" s="300" t="str">
        <f t="shared" si="696"/>
        <v/>
      </c>
      <c r="AD972" s="300" t="str">
        <f t="shared" si="697"/>
        <v/>
      </c>
      <c r="AE972" s="192" t="str">
        <f t="shared" si="698"/>
        <v/>
      </c>
      <c r="AF972" s="192" t="str">
        <f t="shared" si="699"/>
        <v/>
      </c>
      <c r="AG972" s="192"/>
      <c r="AJ972" s="300" t="str">
        <f t="shared" si="700"/>
        <v/>
      </c>
      <c r="AK972" s="300" t="str">
        <f t="shared" si="701"/>
        <v/>
      </c>
      <c r="AL972" s="300" t="str">
        <f t="shared" si="702"/>
        <v/>
      </c>
      <c r="AM972" s="300" t="str">
        <f t="shared" si="703"/>
        <v/>
      </c>
      <c r="AN972" s="300" t="str">
        <f t="shared" si="704"/>
        <v/>
      </c>
      <c r="AO972" s="300" t="str">
        <f t="shared" si="705"/>
        <v/>
      </c>
      <c r="AP972" s="300" t="str">
        <f t="shared" si="706"/>
        <v/>
      </c>
      <c r="AQ972" s="300" t="str">
        <f t="shared" si="707"/>
        <v/>
      </c>
      <c r="AR972" s="306" t="str">
        <f t="shared" si="708"/>
        <v/>
      </c>
      <c r="AS972" s="300" t="str">
        <f t="shared" si="709"/>
        <v/>
      </c>
      <c r="AT972" s="300" t="str">
        <f t="shared" si="710"/>
        <v/>
      </c>
      <c r="AU972" s="192" t="str">
        <f t="shared" si="711"/>
        <v>рбс</v>
      </c>
      <c r="AV972" s="192" t="str">
        <f t="shared" si="712"/>
        <v>рбс91201425общпро</v>
      </c>
      <c r="AW972" s="191">
        <f t="shared" si="713"/>
        <v>83000</v>
      </c>
      <c r="AX972" s="191">
        <f t="shared" si="714"/>
        <v>26031</v>
      </c>
      <c r="AY972" s="191">
        <f t="shared" si="715"/>
        <v>83000</v>
      </c>
      <c r="AZ972" s="191">
        <f t="shared" si="716"/>
        <v>26031</v>
      </c>
      <c r="BA972" s="193">
        <f t="shared" si="717"/>
        <v>1</v>
      </c>
      <c r="BB972" s="193">
        <f t="shared" si="718"/>
        <v>1</v>
      </c>
      <c r="BC972" s="193">
        <f t="shared" si="719"/>
        <v>1</v>
      </c>
      <c r="BD972" s="191">
        <f t="shared" si="726"/>
        <v>83000</v>
      </c>
      <c r="BE972" s="191">
        <f t="shared" si="720"/>
        <v>26031</v>
      </c>
      <c r="BF972" s="210">
        <f t="shared" si="721"/>
        <v>83000</v>
      </c>
      <c r="BG972" s="211">
        <f t="shared" si="722"/>
        <v>83000</v>
      </c>
      <c r="BH972" s="289"/>
      <c r="BI972" s="289"/>
      <c r="BJ972" s="228"/>
      <c r="BK972" s="228"/>
      <c r="BL972" s="233" t="str">
        <f t="shared" si="723"/>
        <v>01</v>
      </c>
    </row>
    <row r="973" spans="1:64" ht="12" customHeight="1">
      <c r="A973" s="333" t="s">
        <v>695</v>
      </c>
      <c r="B973" s="381" t="s">
        <v>428</v>
      </c>
      <c r="C973" s="333" t="s">
        <v>667</v>
      </c>
      <c r="D973" s="381" t="s">
        <v>390</v>
      </c>
      <c r="E973" s="381" t="s">
        <v>875</v>
      </c>
      <c r="F973" s="381" t="s">
        <v>586</v>
      </c>
      <c r="G973" s="381" t="s">
        <v>389</v>
      </c>
      <c r="H973" s="100" t="s">
        <v>653</v>
      </c>
      <c r="I973" s="381" t="s">
        <v>505</v>
      </c>
      <c r="J973" s="382">
        <v>211686.08</v>
      </c>
      <c r="K973" s="382">
        <v>153703.93</v>
      </c>
      <c r="L973" s="191" t="str">
        <f t="shared" si="682"/>
        <v>912014250104802006000024422601</v>
      </c>
      <c r="M973" s="192">
        <f t="array" ref="M973">IF(COUNT(SEARCH(Удалить_Роспись_КВСР,$B973)*SEARCH(Удалить_Роспись_ПБС,$C973)*SEARCH(Удалить_Роспись_КФСР, $D973)*SEARCH(Удалить_Роспись_КЦСР,$E973)*SEARCH(Удалить_Роспись_КВР,$F973)*SEARCH(Удалить_Роспись_ЭК,$H973)*SEARCH(Удалить_Роспись_КР,$I973))&gt;0,0,1)</f>
        <v>1</v>
      </c>
      <c r="N973" s="192">
        <f t="shared" si="727"/>
        <v>1</v>
      </c>
      <c r="O973" s="192" t="str">
        <f t="shared" si="683"/>
        <v/>
      </c>
      <c r="P973" s="192" t="str">
        <f t="shared" si="724"/>
        <v/>
      </c>
      <c r="Q973" s="300" t="str">
        <f t="shared" si="684"/>
        <v/>
      </c>
      <c r="R973" s="300" t="str">
        <f t="shared" si="685"/>
        <v/>
      </c>
      <c r="S973" s="300" t="str">
        <f t="shared" si="686"/>
        <v/>
      </c>
      <c r="T973" s="192" t="str">
        <f t="shared" si="687"/>
        <v/>
      </c>
      <c r="U973" s="303" t="str">
        <f t="shared" si="688"/>
        <v/>
      </c>
      <c r="V973" s="300" t="str">
        <f t="shared" si="689"/>
        <v/>
      </c>
      <c r="W973" s="192" t="str">
        <f t="shared" si="690"/>
        <v/>
      </c>
      <c r="X973" s="303" t="str">
        <f t="shared" si="691"/>
        <v/>
      </c>
      <c r="Y973" s="300" t="str">
        <f t="shared" si="692"/>
        <v/>
      </c>
      <c r="Z973" s="300" t="str">
        <f t="shared" si="693"/>
        <v/>
      </c>
      <c r="AA973" s="303" t="str">
        <f t="shared" si="694"/>
        <v/>
      </c>
      <c r="AB973" s="300" t="str">
        <f t="shared" si="695"/>
        <v/>
      </c>
      <c r="AC973" s="300" t="str">
        <f t="shared" si="696"/>
        <v/>
      </c>
      <c r="AD973" s="300" t="str">
        <f t="shared" si="697"/>
        <v/>
      </c>
      <c r="AE973" s="192" t="str">
        <f t="shared" si="698"/>
        <v/>
      </c>
      <c r="AF973" s="192" t="str">
        <f t="shared" si="699"/>
        <v/>
      </c>
      <c r="AG973" s="192"/>
      <c r="AJ973" s="300" t="str">
        <f t="shared" si="700"/>
        <v/>
      </c>
      <c r="AK973" s="300" t="str">
        <f t="shared" si="701"/>
        <v/>
      </c>
      <c r="AL973" s="300" t="str">
        <f t="shared" si="702"/>
        <v/>
      </c>
      <c r="AM973" s="300" t="str">
        <f t="shared" si="703"/>
        <v/>
      </c>
      <c r="AN973" s="300" t="str">
        <f t="shared" si="704"/>
        <v/>
      </c>
      <c r="AO973" s="300" t="str">
        <f t="shared" si="705"/>
        <v/>
      </c>
      <c r="AP973" s="300" t="str">
        <f t="shared" si="706"/>
        <v/>
      </c>
      <c r="AQ973" s="300" t="str">
        <f t="shared" si="707"/>
        <v/>
      </c>
      <c r="AR973" s="306" t="str">
        <f t="shared" si="708"/>
        <v/>
      </c>
      <c r="AS973" s="300" t="str">
        <f t="shared" si="709"/>
        <v/>
      </c>
      <c r="AT973" s="300" t="str">
        <f t="shared" si="710"/>
        <v/>
      </c>
      <c r="AU973" s="192" t="str">
        <f t="shared" si="711"/>
        <v>рбс</v>
      </c>
      <c r="AV973" s="192" t="str">
        <f t="shared" si="712"/>
        <v>рбс91201425общпро</v>
      </c>
      <c r="AW973" s="191">
        <f t="shared" si="713"/>
        <v>211686.08</v>
      </c>
      <c r="AX973" s="191">
        <f t="shared" si="714"/>
        <v>153703.93</v>
      </c>
      <c r="AY973" s="191">
        <f t="shared" si="715"/>
        <v>211686.08</v>
      </c>
      <c r="AZ973" s="191">
        <f t="shared" si="716"/>
        <v>153703.93</v>
      </c>
      <c r="BA973" s="193">
        <f t="shared" si="717"/>
        <v>1</v>
      </c>
      <c r="BB973" s="193">
        <f t="shared" si="718"/>
        <v>1</v>
      </c>
      <c r="BC973" s="193">
        <f t="shared" si="719"/>
        <v>1</v>
      </c>
      <c r="BD973" s="191">
        <f t="shared" si="726"/>
        <v>211686.08</v>
      </c>
      <c r="BE973" s="191">
        <f t="shared" si="720"/>
        <v>153703.93</v>
      </c>
      <c r="BF973" s="210">
        <f t="shared" si="721"/>
        <v>211686.08</v>
      </c>
      <c r="BG973" s="211">
        <f t="shared" si="722"/>
        <v>211686.08</v>
      </c>
      <c r="BH973" s="289"/>
      <c r="BI973" s="289"/>
      <c r="BJ973" s="228"/>
      <c r="BK973" s="228"/>
      <c r="BL973" s="233" t="str">
        <f t="shared" si="723"/>
        <v>01</v>
      </c>
    </row>
    <row r="974" spans="1:64" ht="12" customHeight="1">
      <c r="A974" s="333" t="s">
        <v>695</v>
      </c>
      <c r="B974" s="381" t="s">
        <v>428</v>
      </c>
      <c r="C974" s="333" t="s">
        <v>667</v>
      </c>
      <c r="D974" s="381" t="s">
        <v>390</v>
      </c>
      <c r="E974" s="381" t="s">
        <v>875</v>
      </c>
      <c r="F974" s="381" t="s">
        <v>586</v>
      </c>
      <c r="G974" s="381" t="s">
        <v>395</v>
      </c>
      <c r="H974" s="100" t="s">
        <v>653</v>
      </c>
      <c r="I974" s="381" t="s">
        <v>505</v>
      </c>
      <c r="J974" s="382">
        <v>82122.880000000005</v>
      </c>
      <c r="K974" s="382">
        <v>80716</v>
      </c>
      <c r="L974" s="191" t="str">
        <f t="shared" ref="L974:L1037" si="728">CONCATENATE(B974,C974,D974,E974,F974,G974,I974)</f>
        <v>912014250104802006000024429001</v>
      </c>
      <c r="M974" s="192">
        <f t="array" ref="M974">IF(COUNT(SEARCH(Удалить_Роспись_КВСР,$B974)*SEARCH(Удалить_Роспись_ПБС,$C974)*SEARCH(Удалить_Роспись_КФСР, $D974)*SEARCH(Удалить_Роспись_КЦСР,$E974)*SEARCH(Удалить_Роспись_КВР,$F974)*SEARCH(Удалить_Роспись_ЭК,$H974)*SEARCH(Удалить_Роспись_КР,$I974))&gt;0,0,1)</f>
        <v>1</v>
      </c>
      <c r="N974" s="192">
        <f t="shared" si="727"/>
        <v>1</v>
      </c>
      <c r="O974" s="192" t="str">
        <f t="shared" ref="O974:O1037" si="729">IF(OR($E974="263П001",$E974="092П000"),"атп","")</f>
        <v/>
      </c>
      <c r="P974" s="192" t="str">
        <f t="shared" si="724"/>
        <v/>
      </c>
      <c r="Q974" s="300" t="str">
        <f t="shared" ref="Q974:Q1037" si="730">IF(OR($E974="282Д002",$E974="909Д000"),"инв","")</f>
        <v/>
      </c>
      <c r="R974" s="300" t="str">
        <f t="shared" ref="R974:R1037" si="731">IF(OR($E974="2928006",$E974="4118004",$E974="909Ж000"),"зем","")</f>
        <v/>
      </c>
      <c r="S974" s="300" t="str">
        <f t="shared" ref="S974:S1037" si="732">IF($D974="1001","пен","")</f>
        <v/>
      </c>
      <c r="T974" s="192" t="str">
        <f t="shared" ref="T974:T1037" si="733">IF($E974="9018000","рез","")</f>
        <v/>
      </c>
      <c r="U974" s="303" t="str">
        <f t="shared" ref="U974:U1037" si="734">IF(LEFT($E974,3)="795","рцп","")</f>
        <v/>
      </c>
      <c r="V974" s="300" t="str">
        <f t="shared" ref="V974:V1037" si="735">IF(AND($B974="830",OR($E974="1038212",$E974="0358000",E974="0348223",E974="1018001",E974="1018210",E974="1038000",E974="0318202",E974="0368203",E974="0538001")),"мер","")</f>
        <v/>
      </c>
      <c r="W974" s="192" t="str">
        <f t="shared" ref="W974:W1037" si="736">IF(AND($B974="806",$D974="0503"),"бла","")</f>
        <v/>
      </c>
      <c r="X974" s="303" t="str">
        <f t="shared" ref="X974:X1037" si="737">IF(AND($B974="806",$E974="5058606"),"жил","")</f>
        <v/>
      </c>
      <c r="Y974" s="300" t="str">
        <f t="shared" ref="Y974:Y1037" si="738">IF($D974="0107","выб","")</f>
        <v/>
      </c>
      <c r="Z974" s="300" t="str">
        <f t="shared" ref="Z974:Z1037" si="739">IF($G974="251","меж","")</f>
        <v/>
      </c>
      <c r="AA974" s="303" t="str">
        <f t="shared" ref="AA974:AA1037" si="740">IF($B974="800","кцп","")</f>
        <v/>
      </c>
      <c r="AB974" s="300" t="str">
        <f t="shared" ref="AB974:AB1037" si="741">IF($F974="611","смз","")</f>
        <v/>
      </c>
      <c r="AC974" s="300" t="str">
        <f t="shared" ref="AC974:AC1037" si="742">IF($D974="1301","дол","")</f>
        <v/>
      </c>
      <c r="AD974" s="300" t="str">
        <f t="shared" ref="AD974:AD1037" si="743">IF($F974="612","сиц","")</f>
        <v/>
      </c>
      <c r="AE974" s="192" t="str">
        <f t="shared" ref="AE974:AE1037" si="744">IF(AND($B974="890",$E974="9098000",F974="870"),"рсф","")</f>
        <v/>
      </c>
      <c r="AF974" s="192" t="str">
        <f t="shared" ref="AF974:AF1037" si="745">IF(AND($F974="330",B974="806"),"поч","")</f>
        <v/>
      </c>
      <c r="AG974" s="192"/>
      <c r="AJ974" s="300" t="str">
        <f t="shared" ref="AJ974:AJ1037" si="746">IF(AND(D974="0503",G974="223",OR(E974="2118002",E974="2218002",E974="2338004",E974="2718002",E974="2928002",E974="3018002",E974="3118002",E974="3218002",E974="3418002",E974="3658002",E974="3718002",E974="3818002",E974="3948001",E974="4118002",E974="4218002",E974="4218001",E974="4318002",E974="4418002",E974="4618002")),"осв","")</f>
        <v/>
      </c>
      <c r="AK974" s="300" t="str">
        <f t="shared" ref="AK974:AK1037" si="747">IF($D974="0107","выб","")</f>
        <v/>
      </c>
      <c r="AL974" s="300" t="str">
        <f t="shared" ref="AL974:AL1037" si="748">IF(OR($D974="0409",$D974="0503"),"бла","")</f>
        <v/>
      </c>
      <c r="AM974" s="300" t="str">
        <f t="shared" ref="AM974:AM1037" si="749">IF($G974="251","меж","")</f>
        <v/>
      </c>
      <c r="AN974" s="300" t="str">
        <f t="shared" ref="AN974:AN1037" si="750">IF($D974="0501","жил","")</f>
        <v/>
      </c>
      <c r="AO974" s="300" t="str">
        <f t="shared" ref="AO974:AO1037" si="751">IF($D974="1101","физ","")</f>
        <v/>
      </c>
      <c r="AP974" s="300" t="str">
        <f t="shared" ref="AP974:AP1037" si="752">IF($D974="0408","тра","")</f>
        <v/>
      </c>
      <c r="AQ974" s="300" t="str">
        <f t="shared" ref="AQ974:AQ1037" si="753">IF($D974="1001","пен","")</f>
        <v/>
      </c>
      <c r="AR974" s="306" t="str">
        <f t="shared" ref="AR974:AR1037" si="754">IF(LEFT($E974,3)="795","рцп","")</f>
        <v/>
      </c>
      <c r="AS974" s="300" t="str">
        <f t="shared" ref="AS974:AS1037" si="755">IF($F974="611","смз","")</f>
        <v/>
      </c>
      <c r="AT974" s="300" t="str">
        <f t="shared" ref="AT974:AT1037" si="756">IF($F974="612","сиц","")</f>
        <v/>
      </c>
      <c r="AU974" s="192" t="str">
        <f t="shared" ref="AU974:AU1037" si="757">IF(LEFT(B974,1)="9",LEFT(CONCATENATE(AJ974,AK974,AL974,AM974,AN974,AP974,AQ974,AR974,AS974,AT974,AO974,"рбс"),3),LEFT(CONCATENATE(O974,P974,Q974,R974,S974,T974,U974,V974,W974,X974,Y974,Z974,AA974,AB974,AC974,AD974,AE974,AF974,"рбс"),3))</f>
        <v>рбс</v>
      </c>
      <c r="AV974" s="192" t="str">
        <f t="shared" ref="AV974:AV1037" si="758">CONCATENATE(AU974,B974,IF(C974="ЦП270","ЦП273",IF(AND(C974="ЦС300",LEFT(E974,3)="440"),"ЦС306",IF(AND(C974="ЦУ340",LEFT(E974,3)="440"),"ЦУ347",C974))),IF(ISNA(VLOOKUP(F974,спр_Платные,1,FALSE)),"общ","пла"),VLOOKUP(G974,спр_Индексации_ЭКР,3,FALSE))</f>
        <v>рбс91201425общпро</v>
      </c>
      <c r="AW974" s="191">
        <f t="shared" ref="AW974:AW1037" si="759">J974*$M974</f>
        <v>82122.880000000005</v>
      </c>
      <c r="AX974" s="191">
        <f t="shared" ref="AX974:AX1037" si="760">K974*$M974</f>
        <v>80716</v>
      </c>
      <c r="AY974" s="191">
        <f t="shared" ref="AY974:AY1037" si="761">J974*$N974</f>
        <v>82122.880000000005</v>
      </c>
      <c r="AZ974" s="191">
        <f t="shared" ref="AZ974:AZ1037" si="762">K974*$N974</f>
        <v>80716</v>
      </c>
      <c r="BA974" s="193">
        <f t="shared" ref="BA974:BA1037" si="763">VLOOKUP(G974,спр_Индексации_ЭКР,2,FALSE)</f>
        <v>1</v>
      </c>
      <c r="BB974" s="193">
        <f t="shared" ref="BB974:BB1037" si="764">VLOOKUP(G974,спр_Индексации_ЭКР,4,FALSE)</f>
        <v>1</v>
      </c>
      <c r="BC974" s="193">
        <f t="shared" ref="BC974:BC1037" si="765">VLOOKUP(G974,спр_Индексации_ЭКР,5,FALSE)</f>
        <v>1</v>
      </c>
      <c r="BD974" s="191">
        <f t="shared" si="726"/>
        <v>82122.880000000005</v>
      </c>
      <c r="BE974" s="191">
        <f t="shared" ref="BE974:BE1037" si="766">AZ974*$BA974</f>
        <v>80716</v>
      </c>
      <c r="BF974" s="210">
        <f t="shared" ref="BF974:BF1037" si="767">BD974*BB974</f>
        <v>82122.880000000005</v>
      </c>
      <c r="BG974" s="211">
        <f t="shared" ref="BG974:BG1037" si="768">BF974*BC974</f>
        <v>82122.880000000005</v>
      </c>
      <c r="BH974" s="289"/>
      <c r="BI974" s="289"/>
      <c r="BJ974" s="228"/>
      <c r="BK974" s="228"/>
      <c r="BL974" s="233" t="str">
        <f t="shared" ref="BL974:BL1037" si="769">IF(LEFT(B974,1)="9",LEFT(D974,2),"")</f>
        <v>01</v>
      </c>
    </row>
    <row r="975" spans="1:64" ht="12" customHeight="1">
      <c r="A975" s="333" t="s">
        <v>695</v>
      </c>
      <c r="B975" s="381" t="s">
        <v>428</v>
      </c>
      <c r="C975" s="333" t="s">
        <v>667</v>
      </c>
      <c r="D975" s="381" t="s">
        <v>390</v>
      </c>
      <c r="E975" s="381" t="s">
        <v>875</v>
      </c>
      <c r="F975" s="381" t="s">
        <v>586</v>
      </c>
      <c r="G975" s="381" t="s">
        <v>397</v>
      </c>
      <c r="H975" s="100" t="s">
        <v>653</v>
      </c>
      <c r="I975" s="381" t="s">
        <v>505</v>
      </c>
      <c r="J975" s="382">
        <v>345632.4</v>
      </c>
      <c r="K975" s="382">
        <v>184544.02</v>
      </c>
      <c r="L975" s="191" t="str">
        <f t="shared" si="728"/>
        <v>912014250104802006000024434001</v>
      </c>
      <c r="M975" s="192">
        <f t="array" ref="M975">IF(COUNT(SEARCH(Удалить_Роспись_КВСР,$B975)*SEARCH(Удалить_Роспись_ПБС,$C975)*SEARCH(Удалить_Роспись_КФСР, $D975)*SEARCH(Удалить_Роспись_КЦСР,$E975)*SEARCH(Удалить_Роспись_КВР,$F975)*SEARCH(Удалить_Роспись_ЭК,$H975)*SEARCH(Удалить_Роспись_КР,$I975))&gt;0,0,1)</f>
        <v>1</v>
      </c>
      <c r="N975" s="192">
        <f t="shared" si="727"/>
        <v>1</v>
      </c>
      <c r="O975" s="192" t="str">
        <f t="shared" si="729"/>
        <v/>
      </c>
      <c r="P975" s="192" t="str">
        <f t="shared" si="724"/>
        <v/>
      </c>
      <c r="Q975" s="300" t="str">
        <f t="shared" si="730"/>
        <v/>
      </c>
      <c r="R975" s="300" t="str">
        <f t="shared" si="731"/>
        <v/>
      </c>
      <c r="S975" s="300" t="str">
        <f t="shared" si="732"/>
        <v/>
      </c>
      <c r="T975" s="192" t="str">
        <f t="shared" si="733"/>
        <v/>
      </c>
      <c r="U975" s="303" t="str">
        <f t="shared" si="734"/>
        <v/>
      </c>
      <c r="V975" s="300" t="str">
        <f t="shared" si="735"/>
        <v/>
      </c>
      <c r="W975" s="192" t="str">
        <f t="shared" si="736"/>
        <v/>
      </c>
      <c r="X975" s="303" t="str">
        <f t="shared" si="737"/>
        <v/>
      </c>
      <c r="Y975" s="300" t="str">
        <f t="shared" si="738"/>
        <v/>
      </c>
      <c r="Z975" s="300" t="str">
        <f t="shared" si="739"/>
        <v/>
      </c>
      <c r="AA975" s="303" t="str">
        <f t="shared" si="740"/>
        <v/>
      </c>
      <c r="AB975" s="300" t="str">
        <f t="shared" si="741"/>
        <v/>
      </c>
      <c r="AC975" s="300" t="str">
        <f t="shared" si="742"/>
        <v/>
      </c>
      <c r="AD975" s="300" t="str">
        <f t="shared" si="743"/>
        <v/>
      </c>
      <c r="AE975" s="192" t="str">
        <f t="shared" si="744"/>
        <v/>
      </c>
      <c r="AF975" s="192" t="str">
        <f t="shared" si="745"/>
        <v/>
      </c>
      <c r="AG975" s="192"/>
      <c r="AJ975" s="300" t="str">
        <f t="shared" si="746"/>
        <v/>
      </c>
      <c r="AK975" s="300" t="str">
        <f t="shared" si="747"/>
        <v/>
      </c>
      <c r="AL975" s="300" t="str">
        <f t="shared" si="748"/>
        <v/>
      </c>
      <c r="AM975" s="300" t="str">
        <f t="shared" si="749"/>
        <v/>
      </c>
      <c r="AN975" s="300" t="str">
        <f t="shared" si="750"/>
        <v/>
      </c>
      <c r="AO975" s="300" t="str">
        <f t="shared" si="751"/>
        <v/>
      </c>
      <c r="AP975" s="300" t="str">
        <f t="shared" si="752"/>
        <v/>
      </c>
      <c r="AQ975" s="300" t="str">
        <f t="shared" si="753"/>
        <v/>
      </c>
      <c r="AR975" s="306" t="str">
        <f t="shared" si="754"/>
        <v/>
      </c>
      <c r="AS975" s="300" t="str">
        <f t="shared" si="755"/>
        <v/>
      </c>
      <c r="AT975" s="300" t="str">
        <f t="shared" si="756"/>
        <v/>
      </c>
      <c r="AU975" s="192" t="str">
        <f t="shared" si="757"/>
        <v>рбс</v>
      </c>
      <c r="AV975" s="192" t="str">
        <f t="shared" si="758"/>
        <v>рбс91201425общпро</v>
      </c>
      <c r="AW975" s="191">
        <f t="shared" si="759"/>
        <v>345632.4</v>
      </c>
      <c r="AX975" s="191">
        <f t="shared" si="760"/>
        <v>184544.02</v>
      </c>
      <c r="AY975" s="191">
        <f t="shared" si="761"/>
        <v>345632.4</v>
      </c>
      <c r="AZ975" s="191">
        <f t="shared" si="762"/>
        <v>184544.02</v>
      </c>
      <c r="BA975" s="193">
        <f t="shared" si="763"/>
        <v>1</v>
      </c>
      <c r="BB975" s="193">
        <f t="shared" si="764"/>
        <v>1</v>
      </c>
      <c r="BC975" s="193">
        <f t="shared" si="765"/>
        <v>1</v>
      </c>
      <c r="BD975" s="191">
        <f t="shared" si="726"/>
        <v>345632.4</v>
      </c>
      <c r="BE975" s="191">
        <f t="shared" si="766"/>
        <v>184544.02</v>
      </c>
      <c r="BF975" s="210">
        <f t="shared" si="767"/>
        <v>345632.4</v>
      </c>
      <c r="BG975" s="211">
        <f t="shared" si="768"/>
        <v>345632.4</v>
      </c>
      <c r="BH975" s="289"/>
      <c r="BI975" s="289"/>
      <c r="BJ975" s="228"/>
      <c r="BK975" s="228"/>
      <c r="BL975" s="233" t="str">
        <f t="shared" si="769"/>
        <v>01</v>
      </c>
    </row>
    <row r="976" spans="1:64" ht="12" customHeight="1">
      <c r="A976" s="333" t="s">
        <v>695</v>
      </c>
      <c r="B976" s="381" t="s">
        <v>428</v>
      </c>
      <c r="C976" s="333" t="s">
        <v>667</v>
      </c>
      <c r="D976" s="381" t="s">
        <v>390</v>
      </c>
      <c r="E976" s="381" t="s">
        <v>875</v>
      </c>
      <c r="F976" s="381" t="s">
        <v>609</v>
      </c>
      <c r="G976" s="381" t="s">
        <v>395</v>
      </c>
      <c r="H976" s="100" t="s">
        <v>653</v>
      </c>
      <c r="I976" s="381" t="s">
        <v>505</v>
      </c>
      <c r="J976" s="382">
        <v>1209</v>
      </c>
      <c r="K976" s="382">
        <v>1166.5</v>
      </c>
      <c r="L976" s="191" t="str">
        <f t="shared" si="728"/>
        <v>912014250104802006000085229001</v>
      </c>
      <c r="M976" s="192">
        <f t="array" ref="M976">IF(COUNT(SEARCH(Удалить_Роспись_КВСР,$B976)*SEARCH(Удалить_Роспись_ПБС,$C976)*SEARCH(Удалить_Роспись_КФСР, $D976)*SEARCH(Удалить_Роспись_КЦСР,$E976)*SEARCH(Удалить_Роспись_КВР,$F976)*SEARCH(Удалить_Роспись_ЭК,$H976)*SEARCH(Удалить_Роспись_КР,$I976))&gt;0,0,1)</f>
        <v>1</v>
      </c>
      <c r="N976" s="192">
        <v>0</v>
      </c>
      <c r="O976" s="192" t="str">
        <f t="shared" si="729"/>
        <v/>
      </c>
      <c r="P976" s="192" t="str">
        <f t="shared" si="724"/>
        <v/>
      </c>
      <c r="Q976" s="300" t="str">
        <f t="shared" si="730"/>
        <v/>
      </c>
      <c r="R976" s="300" t="str">
        <f t="shared" si="731"/>
        <v/>
      </c>
      <c r="S976" s="300" t="str">
        <f t="shared" si="732"/>
        <v/>
      </c>
      <c r="T976" s="192" t="str">
        <f t="shared" si="733"/>
        <v/>
      </c>
      <c r="U976" s="303" t="str">
        <f t="shared" si="734"/>
        <v/>
      </c>
      <c r="V976" s="300" t="str">
        <f t="shared" si="735"/>
        <v/>
      </c>
      <c r="W976" s="192" t="str">
        <f t="shared" si="736"/>
        <v/>
      </c>
      <c r="X976" s="303" t="str">
        <f t="shared" si="737"/>
        <v/>
      </c>
      <c r="Y976" s="300" t="str">
        <f t="shared" si="738"/>
        <v/>
      </c>
      <c r="Z976" s="300" t="str">
        <f t="shared" si="739"/>
        <v/>
      </c>
      <c r="AA976" s="303" t="str">
        <f t="shared" si="740"/>
        <v/>
      </c>
      <c r="AB976" s="300" t="str">
        <f t="shared" si="741"/>
        <v/>
      </c>
      <c r="AC976" s="300" t="str">
        <f t="shared" si="742"/>
        <v/>
      </c>
      <c r="AD976" s="300" t="str">
        <f t="shared" si="743"/>
        <v/>
      </c>
      <c r="AE976" s="192" t="str">
        <f t="shared" si="744"/>
        <v/>
      </c>
      <c r="AF976" s="192" t="str">
        <f t="shared" si="745"/>
        <v/>
      </c>
      <c r="AG976" s="192"/>
      <c r="AJ976" s="300" t="str">
        <f t="shared" si="746"/>
        <v/>
      </c>
      <c r="AK976" s="300" t="str">
        <f t="shared" si="747"/>
        <v/>
      </c>
      <c r="AL976" s="300" t="str">
        <f t="shared" si="748"/>
        <v/>
      </c>
      <c r="AM976" s="300" t="str">
        <f t="shared" si="749"/>
        <v/>
      </c>
      <c r="AN976" s="300" t="str">
        <f t="shared" si="750"/>
        <v/>
      </c>
      <c r="AO976" s="300" t="str">
        <f t="shared" si="751"/>
        <v/>
      </c>
      <c r="AP976" s="300" t="str">
        <f t="shared" si="752"/>
        <v/>
      </c>
      <c r="AQ976" s="300" t="str">
        <f t="shared" si="753"/>
        <v/>
      </c>
      <c r="AR976" s="306" t="str">
        <f t="shared" si="754"/>
        <v/>
      </c>
      <c r="AS976" s="300" t="str">
        <f t="shared" si="755"/>
        <v/>
      </c>
      <c r="AT976" s="300" t="str">
        <f t="shared" si="756"/>
        <v/>
      </c>
      <c r="AU976" s="192" t="str">
        <f t="shared" si="757"/>
        <v>рбс</v>
      </c>
      <c r="AV976" s="192" t="str">
        <f t="shared" si="758"/>
        <v>рбс91201425общпро</v>
      </c>
      <c r="AW976" s="191">
        <f t="shared" si="759"/>
        <v>1209</v>
      </c>
      <c r="AX976" s="191">
        <f t="shared" si="760"/>
        <v>1166.5</v>
      </c>
      <c r="AY976" s="191">
        <f t="shared" si="761"/>
        <v>0</v>
      </c>
      <c r="AZ976" s="191">
        <f t="shared" si="762"/>
        <v>0</v>
      </c>
      <c r="BA976" s="193">
        <f t="shared" si="763"/>
        <v>1</v>
      </c>
      <c r="BB976" s="193">
        <f t="shared" si="764"/>
        <v>1</v>
      </c>
      <c r="BC976" s="193">
        <f t="shared" si="765"/>
        <v>1</v>
      </c>
      <c r="BD976" s="191">
        <f t="shared" si="726"/>
        <v>0</v>
      </c>
      <c r="BE976" s="191">
        <f t="shared" si="766"/>
        <v>0</v>
      </c>
      <c r="BF976" s="210">
        <f t="shared" si="767"/>
        <v>0</v>
      </c>
      <c r="BG976" s="211">
        <f t="shared" si="768"/>
        <v>0</v>
      </c>
      <c r="BH976" s="289"/>
      <c r="BI976" s="289"/>
      <c r="BJ976" s="228"/>
      <c r="BK976" s="228"/>
      <c r="BL976" s="233" t="str">
        <f t="shared" si="769"/>
        <v>01</v>
      </c>
    </row>
    <row r="977" spans="1:64" ht="12" customHeight="1">
      <c r="A977" s="333" t="s">
        <v>695</v>
      </c>
      <c r="B977" s="381" t="s">
        <v>428</v>
      </c>
      <c r="C977" s="333" t="s">
        <v>667</v>
      </c>
      <c r="D977" s="381" t="s">
        <v>390</v>
      </c>
      <c r="E977" s="381" t="s">
        <v>875</v>
      </c>
      <c r="F977" s="381" t="s">
        <v>658</v>
      </c>
      <c r="G977" s="381" t="s">
        <v>395</v>
      </c>
      <c r="H977" s="100" t="s">
        <v>653</v>
      </c>
      <c r="I977" s="381" t="s">
        <v>505</v>
      </c>
      <c r="J977" s="382">
        <v>5000</v>
      </c>
      <c r="K977" s="382">
        <v>0</v>
      </c>
      <c r="L977" s="191" t="str">
        <f t="shared" si="728"/>
        <v>912014250104802006000085329001</v>
      </c>
      <c r="M977" s="192">
        <f t="array" ref="M977">IF(COUNT(SEARCH(Удалить_Роспись_КВСР,$B977)*SEARCH(Удалить_Роспись_ПБС,$C977)*SEARCH(Удалить_Роспись_КФСР, $D977)*SEARCH(Удалить_Роспись_КЦСР,$E977)*SEARCH(Удалить_Роспись_КВР,$F977)*SEARCH(Удалить_Роспись_ЭК,$H977)*SEARCH(Удалить_Роспись_КР,$I977))&gt;0,0,1)</f>
        <v>1</v>
      </c>
      <c r="N977" s="192">
        <v>0</v>
      </c>
      <c r="O977" s="192" t="str">
        <f t="shared" si="729"/>
        <v/>
      </c>
      <c r="P977" s="192" t="str">
        <f t="shared" si="724"/>
        <v/>
      </c>
      <c r="Q977" s="300" t="str">
        <f t="shared" si="730"/>
        <v/>
      </c>
      <c r="R977" s="300" t="str">
        <f t="shared" si="731"/>
        <v/>
      </c>
      <c r="S977" s="300" t="str">
        <f t="shared" si="732"/>
        <v/>
      </c>
      <c r="T977" s="192" t="str">
        <f t="shared" si="733"/>
        <v/>
      </c>
      <c r="U977" s="303" t="str">
        <f t="shared" si="734"/>
        <v/>
      </c>
      <c r="V977" s="300" t="str">
        <f t="shared" si="735"/>
        <v/>
      </c>
      <c r="W977" s="192" t="str">
        <f t="shared" si="736"/>
        <v/>
      </c>
      <c r="X977" s="303" t="str">
        <f t="shared" si="737"/>
        <v/>
      </c>
      <c r="Y977" s="300" t="str">
        <f t="shared" si="738"/>
        <v/>
      </c>
      <c r="Z977" s="300" t="str">
        <f t="shared" si="739"/>
        <v/>
      </c>
      <c r="AA977" s="303" t="str">
        <f t="shared" si="740"/>
        <v/>
      </c>
      <c r="AB977" s="300" t="str">
        <f t="shared" si="741"/>
        <v/>
      </c>
      <c r="AC977" s="300" t="str">
        <f t="shared" si="742"/>
        <v/>
      </c>
      <c r="AD977" s="300" t="str">
        <f t="shared" si="743"/>
        <v/>
      </c>
      <c r="AE977" s="192" t="str">
        <f t="shared" si="744"/>
        <v/>
      </c>
      <c r="AF977" s="192" t="str">
        <f t="shared" si="745"/>
        <v/>
      </c>
      <c r="AG977" s="192"/>
      <c r="AJ977" s="300" t="str">
        <f t="shared" si="746"/>
        <v/>
      </c>
      <c r="AK977" s="300" t="str">
        <f t="shared" si="747"/>
        <v/>
      </c>
      <c r="AL977" s="300" t="str">
        <f t="shared" si="748"/>
        <v/>
      </c>
      <c r="AM977" s="300" t="str">
        <f t="shared" si="749"/>
        <v/>
      </c>
      <c r="AN977" s="300" t="str">
        <f t="shared" si="750"/>
        <v/>
      </c>
      <c r="AO977" s="300" t="str">
        <f t="shared" si="751"/>
        <v/>
      </c>
      <c r="AP977" s="300" t="str">
        <f t="shared" si="752"/>
        <v/>
      </c>
      <c r="AQ977" s="300" t="str">
        <f t="shared" si="753"/>
        <v/>
      </c>
      <c r="AR977" s="306" t="str">
        <f t="shared" si="754"/>
        <v/>
      </c>
      <c r="AS977" s="300" t="str">
        <f t="shared" si="755"/>
        <v/>
      </c>
      <c r="AT977" s="300" t="str">
        <f t="shared" si="756"/>
        <v/>
      </c>
      <c r="AU977" s="192" t="str">
        <f t="shared" si="757"/>
        <v>рбс</v>
      </c>
      <c r="AV977" s="192" t="str">
        <f t="shared" si="758"/>
        <v>рбс91201425общпро</v>
      </c>
      <c r="AW977" s="191">
        <f t="shared" si="759"/>
        <v>5000</v>
      </c>
      <c r="AX977" s="191">
        <f t="shared" si="760"/>
        <v>0</v>
      </c>
      <c r="AY977" s="191">
        <f t="shared" si="761"/>
        <v>0</v>
      </c>
      <c r="AZ977" s="191">
        <f t="shared" si="762"/>
        <v>0</v>
      </c>
      <c r="BA977" s="193">
        <f t="shared" si="763"/>
        <v>1</v>
      </c>
      <c r="BB977" s="193">
        <f t="shared" si="764"/>
        <v>1</v>
      </c>
      <c r="BC977" s="193">
        <f t="shared" si="765"/>
        <v>1</v>
      </c>
      <c r="BD977" s="191">
        <f t="shared" si="726"/>
        <v>0</v>
      </c>
      <c r="BE977" s="191">
        <f t="shared" si="766"/>
        <v>0</v>
      </c>
      <c r="BF977" s="210">
        <f t="shared" si="767"/>
        <v>0</v>
      </c>
      <c r="BG977" s="211">
        <f t="shared" si="768"/>
        <v>0</v>
      </c>
      <c r="BH977" s="289"/>
      <c r="BI977" s="289"/>
      <c r="BJ977" s="228"/>
      <c r="BK977" s="228"/>
      <c r="BL977" s="233" t="str">
        <f t="shared" si="769"/>
        <v>01</v>
      </c>
    </row>
    <row r="978" spans="1:64" ht="12" customHeight="1">
      <c r="A978" s="333" t="s">
        <v>695</v>
      </c>
      <c r="B978" s="381" t="s">
        <v>428</v>
      </c>
      <c r="C978" s="333" t="s">
        <v>667</v>
      </c>
      <c r="D978" s="381" t="s">
        <v>390</v>
      </c>
      <c r="E978" s="381" t="s">
        <v>876</v>
      </c>
      <c r="F978" s="381" t="s">
        <v>602</v>
      </c>
      <c r="G978" s="381" t="s">
        <v>385</v>
      </c>
      <c r="H978" s="100" t="s">
        <v>653</v>
      </c>
      <c r="I978" s="381" t="s">
        <v>505</v>
      </c>
      <c r="J978" s="382">
        <v>173348.7</v>
      </c>
      <c r="K978" s="382">
        <v>170313.65</v>
      </c>
      <c r="L978" s="191" t="str">
        <f t="shared" si="728"/>
        <v>912014250104802006100012121101</v>
      </c>
      <c r="M978" s="192">
        <f t="array" ref="M978">IF(COUNT(SEARCH(Удалить_Роспись_КВСР,$B978)*SEARCH(Удалить_Роспись_ПБС,$C978)*SEARCH(Удалить_Роспись_КФСР, $D978)*SEARCH(Удалить_Роспись_КЦСР,$E978)*SEARCH(Удалить_Роспись_КВР,$F978)*SEARCH(Удалить_Роспись_ЭК,$H978)*SEARCH(Удалить_Роспись_КР,$I978))&gt;0,0,1)</f>
        <v>1</v>
      </c>
      <c r="N978" s="192">
        <v>0</v>
      </c>
      <c r="O978" s="192" t="str">
        <f t="shared" si="729"/>
        <v/>
      </c>
      <c r="P978" s="192" t="str">
        <f t="shared" si="724"/>
        <v/>
      </c>
      <c r="Q978" s="300" t="str">
        <f t="shared" si="730"/>
        <v/>
      </c>
      <c r="R978" s="300" t="str">
        <f t="shared" si="731"/>
        <v/>
      </c>
      <c r="S978" s="300" t="str">
        <f t="shared" si="732"/>
        <v/>
      </c>
      <c r="T978" s="192" t="str">
        <f t="shared" si="733"/>
        <v/>
      </c>
      <c r="U978" s="303" t="str">
        <f t="shared" si="734"/>
        <v/>
      </c>
      <c r="V978" s="300" t="str">
        <f t="shared" si="735"/>
        <v/>
      </c>
      <c r="W978" s="192" t="str">
        <f t="shared" si="736"/>
        <v/>
      </c>
      <c r="X978" s="303" t="str">
        <f t="shared" si="737"/>
        <v/>
      </c>
      <c r="Y978" s="300" t="str">
        <f t="shared" si="738"/>
        <v/>
      </c>
      <c r="Z978" s="300" t="str">
        <f t="shared" si="739"/>
        <v/>
      </c>
      <c r="AA978" s="303" t="str">
        <f t="shared" si="740"/>
        <v/>
      </c>
      <c r="AB978" s="300" t="str">
        <f t="shared" si="741"/>
        <v/>
      </c>
      <c r="AC978" s="300" t="str">
        <f t="shared" si="742"/>
        <v/>
      </c>
      <c r="AD978" s="300" t="str">
        <f t="shared" si="743"/>
        <v/>
      </c>
      <c r="AE978" s="192" t="str">
        <f t="shared" si="744"/>
        <v/>
      </c>
      <c r="AF978" s="192" t="str">
        <f t="shared" si="745"/>
        <v/>
      </c>
      <c r="AG978" s="192"/>
      <c r="AJ978" s="300" t="str">
        <f t="shared" si="746"/>
        <v/>
      </c>
      <c r="AK978" s="300" t="str">
        <f t="shared" si="747"/>
        <v/>
      </c>
      <c r="AL978" s="300" t="str">
        <f t="shared" si="748"/>
        <v/>
      </c>
      <c r="AM978" s="300" t="str">
        <f t="shared" si="749"/>
        <v/>
      </c>
      <c r="AN978" s="300" t="str">
        <f t="shared" si="750"/>
        <v/>
      </c>
      <c r="AO978" s="300" t="str">
        <f t="shared" si="751"/>
        <v/>
      </c>
      <c r="AP978" s="300" t="str">
        <f t="shared" si="752"/>
        <v/>
      </c>
      <c r="AQ978" s="300" t="str">
        <f t="shared" si="753"/>
        <v/>
      </c>
      <c r="AR978" s="306" t="str">
        <f t="shared" si="754"/>
        <v/>
      </c>
      <c r="AS978" s="300" t="str">
        <f t="shared" si="755"/>
        <v/>
      </c>
      <c r="AT978" s="300" t="str">
        <f t="shared" si="756"/>
        <v/>
      </c>
      <c r="AU978" s="192" t="str">
        <f t="shared" si="757"/>
        <v>рбс</v>
      </c>
      <c r="AV978" s="192" t="str">
        <f t="shared" si="758"/>
        <v>рбс91201425общопл</v>
      </c>
      <c r="AW978" s="191">
        <f t="shared" si="759"/>
        <v>173348.7</v>
      </c>
      <c r="AX978" s="191">
        <f t="shared" si="760"/>
        <v>170313.65</v>
      </c>
      <c r="AY978" s="191">
        <f t="shared" si="761"/>
        <v>0</v>
      </c>
      <c r="AZ978" s="191">
        <f t="shared" si="762"/>
        <v>0</v>
      </c>
      <c r="BA978" s="193">
        <f t="shared" si="763"/>
        <v>1</v>
      </c>
      <c r="BB978" s="193">
        <f t="shared" si="764"/>
        <v>1</v>
      </c>
      <c r="BC978" s="193">
        <f t="shared" si="765"/>
        <v>1</v>
      </c>
      <c r="BD978" s="191">
        <f t="shared" si="726"/>
        <v>0</v>
      </c>
      <c r="BE978" s="191">
        <f t="shared" si="766"/>
        <v>0</v>
      </c>
      <c r="BF978" s="210">
        <f t="shared" si="767"/>
        <v>0</v>
      </c>
      <c r="BG978" s="211">
        <f t="shared" si="768"/>
        <v>0</v>
      </c>
      <c r="BH978" s="289"/>
      <c r="BI978" s="289"/>
      <c r="BJ978" s="228"/>
      <c r="BK978" s="228"/>
      <c r="BL978" s="233" t="str">
        <f t="shared" si="769"/>
        <v>01</v>
      </c>
    </row>
    <row r="979" spans="1:64" ht="12" customHeight="1">
      <c r="A979" s="333" t="s">
        <v>695</v>
      </c>
      <c r="B979" s="381" t="s">
        <v>428</v>
      </c>
      <c r="C979" s="333" t="s">
        <v>667</v>
      </c>
      <c r="D979" s="381" t="s">
        <v>390</v>
      </c>
      <c r="E979" s="381" t="s">
        <v>876</v>
      </c>
      <c r="F979" s="381" t="s">
        <v>873</v>
      </c>
      <c r="G979" s="381" t="s">
        <v>387</v>
      </c>
      <c r="H979" s="100" t="s">
        <v>653</v>
      </c>
      <c r="I979" s="381" t="s">
        <v>505</v>
      </c>
      <c r="J979" s="382">
        <v>52351.3</v>
      </c>
      <c r="K979" s="382">
        <v>51434.68</v>
      </c>
      <c r="L979" s="191" t="str">
        <f t="shared" si="728"/>
        <v>912014250104802006100012921301</v>
      </c>
      <c r="M979" s="192">
        <f t="array" ref="M979">IF(COUNT(SEARCH(Удалить_Роспись_КВСР,$B979)*SEARCH(Удалить_Роспись_ПБС,$C979)*SEARCH(Удалить_Роспись_КФСР, $D979)*SEARCH(Удалить_Роспись_КЦСР,$E979)*SEARCH(Удалить_Роспись_КВР,$F979)*SEARCH(Удалить_Роспись_ЭК,$H979)*SEARCH(Удалить_Роспись_КР,$I979))&gt;0,0,1)</f>
        <v>1</v>
      </c>
      <c r="N979" s="192">
        <v>0</v>
      </c>
      <c r="O979" s="192" t="str">
        <f t="shared" si="729"/>
        <v/>
      </c>
      <c r="P979" s="192" t="str">
        <f t="shared" si="724"/>
        <v/>
      </c>
      <c r="Q979" s="300" t="str">
        <f t="shared" si="730"/>
        <v/>
      </c>
      <c r="R979" s="300" t="str">
        <f t="shared" si="731"/>
        <v/>
      </c>
      <c r="S979" s="300" t="str">
        <f t="shared" si="732"/>
        <v/>
      </c>
      <c r="T979" s="192" t="str">
        <f t="shared" si="733"/>
        <v/>
      </c>
      <c r="U979" s="303" t="str">
        <f t="shared" si="734"/>
        <v/>
      </c>
      <c r="V979" s="300" t="str">
        <f t="shared" si="735"/>
        <v/>
      </c>
      <c r="W979" s="192" t="str">
        <f t="shared" si="736"/>
        <v/>
      </c>
      <c r="X979" s="303" t="str">
        <f t="shared" si="737"/>
        <v/>
      </c>
      <c r="Y979" s="300" t="str">
        <f t="shared" si="738"/>
        <v/>
      </c>
      <c r="Z979" s="300" t="str">
        <f t="shared" si="739"/>
        <v/>
      </c>
      <c r="AA979" s="303" t="str">
        <f t="shared" si="740"/>
        <v/>
      </c>
      <c r="AB979" s="300" t="str">
        <f t="shared" si="741"/>
        <v/>
      </c>
      <c r="AC979" s="300" t="str">
        <f t="shared" si="742"/>
        <v/>
      </c>
      <c r="AD979" s="300" t="str">
        <f t="shared" si="743"/>
        <v/>
      </c>
      <c r="AE979" s="192" t="str">
        <f t="shared" si="744"/>
        <v/>
      </c>
      <c r="AF979" s="192" t="str">
        <f t="shared" si="745"/>
        <v/>
      </c>
      <c r="AG979" s="192"/>
      <c r="AJ979" s="300" t="str">
        <f t="shared" si="746"/>
        <v/>
      </c>
      <c r="AK979" s="300" t="str">
        <f t="shared" si="747"/>
        <v/>
      </c>
      <c r="AL979" s="300" t="str">
        <f t="shared" si="748"/>
        <v/>
      </c>
      <c r="AM979" s="300" t="str">
        <f t="shared" si="749"/>
        <v/>
      </c>
      <c r="AN979" s="300" t="str">
        <f t="shared" si="750"/>
        <v/>
      </c>
      <c r="AO979" s="300" t="str">
        <f t="shared" si="751"/>
        <v/>
      </c>
      <c r="AP979" s="300" t="str">
        <f t="shared" si="752"/>
        <v/>
      </c>
      <c r="AQ979" s="300" t="str">
        <f t="shared" si="753"/>
        <v/>
      </c>
      <c r="AR979" s="306" t="str">
        <f t="shared" si="754"/>
        <v/>
      </c>
      <c r="AS979" s="300" t="str">
        <f t="shared" si="755"/>
        <v/>
      </c>
      <c r="AT979" s="300" t="str">
        <f t="shared" si="756"/>
        <v/>
      </c>
      <c r="AU979" s="192" t="str">
        <f t="shared" si="757"/>
        <v>рбс</v>
      </c>
      <c r="AV979" s="192" t="str">
        <f t="shared" si="758"/>
        <v>рбс91201425общопл</v>
      </c>
      <c r="AW979" s="191">
        <f t="shared" si="759"/>
        <v>52351.3</v>
      </c>
      <c r="AX979" s="191">
        <f t="shared" si="760"/>
        <v>51434.68</v>
      </c>
      <c r="AY979" s="191">
        <f t="shared" si="761"/>
        <v>0</v>
      </c>
      <c r="AZ979" s="191">
        <f t="shared" si="762"/>
        <v>0</v>
      </c>
      <c r="BA979" s="193">
        <f t="shared" si="763"/>
        <v>1</v>
      </c>
      <c r="BB979" s="193">
        <f t="shared" si="764"/>
        <v>1</v>
      </c>
      <c r="BC979" s="193">
        <f t="shared" si="765"/>
        <v>1</v>
      </c>
      <c r="BD979" s="191">
        <f t="shared" si="726"/>
        <v>0</v>
      </c>
      <c r="BE979" s="191">
        <f t="shared" si="766"/>
        <v>0</v>
      </c>
      <c r="BF979" s="210">
        <f t="shared" si="767"/>
        <v>0</v>
      </c>
      <c r="BG979" s="211">
        <f t="shared" si="768"/>
        <v>0</v>
      </c>
      <c r="BH979" s="289"/>
      <c r="BI979" s="289"/>
      <c r="BJ979" s="228"/>
      <c r="BK979" s="228"/>
      <c r="BL979" s="233" t="str">
        <f t="shared" si="769"/>
        <v>01</v>
      </c>
    </row>
    <row r="980" spans="1:64" ht="12" customHeight="1">
      <c r="A980" s="333" t="s">
        <v>695</v>
      </c>
      <c r="B980" s="381" t="s">
        <v>428</v>
      </c>
      <c r="C980" s="333" t="s">
        <v>667</v>
      </c>
      <c r="D980" s="381" t="s">
        <v>390</v>
      </c>
      <c r="E980" s="381" t="s">
        <v>877</v>
      </c>
      <c r="F980" s="381" t="s">
        <v>585</v>
      </c>
      <c r="G980" s="381" t="s">
        <v>386</v>
      </c>
      <c r="H980" s="100" t="s">
        <v>653</v>
      </c>
      <c r="I980" s="381" t="s">
        <v>505</v>
      </c>
      <c r="J980" s="382">
        <v>53000</v>
      </c>
      <c r="K980" s="382">
        <v>31964.3</v>
      </c>
      <c r="L980" s="191" t="str">
        <f t="shared" si="728"/>
        <v>912014250104802006700012221201</v>
      </c>
      <c r="M980" s="192">
        <f t="array" ref="M980">IF(COUNT(SEARCH(Удалить_Роспись_КВСР,$B980)*SEARCH(Удалить_Роспись_ПБС,$C980)*SEARCH(Удалить_Роспись_КФСР, $D980)*SEARCH(Удалить_Роспись_КЦСР,$E980)*SEARCH(Удалить_Роспись_КВР,$F980)*SEARCH(Удалить_Роспись_ЭК,$H980)*SEARCH(Удалить_Роспись_КР,$I980))&gt;0,0,1)</f>
        <v>1</v>
      </c>
      <c r="N980" s="192">
        <f>IF(COUNT(SEARCH(Удалить_Индекс_КВСР,$B980)*SEARCH(Удалить_Индекс_ПБС,$C980)*SEARCH(Удалить_Индекс_КФСР,$D980)*SEARCH(Удалить_Индекс_КЦСР,$E980)*SEARCH(Удалить_Индекс_КВР,$F980)*SEARCH(Удалить_Индекс_ЭК,$H980)*SEARCH(Удалить_Индекс_КР,$I980))&gt;0,0,1)</f>
        <v>1</v>
      </c>
      <c r="O980" s="192" t="str">
        <f t="shared" si="729"/>
        <v/>
      </c>
      <c r="P980" s="192" t="str">
        <f t="shared" ref="P980:P1043" si="770">IF($E980="092Л000","воз","")</f>
        <v/>
      </c>
      <c r="Q980" s="300" t="str">
        <f t="shared" si="730"/>
        <v/>
      </c>
      <c r="R980" s="300" t="str">
        <f t="shared" si="731"/>
        <v/>
      </c>
      <c r="S980" s="300" t="str">
        <f t="shared" si="732"/>
        <v/>
      </c>
      <c r="T980" s="192" t="str">
        <f t="shared" si="733"/>
        <v/>
      </c>
      <c r="U980" s="303" t="str">
        <f t="shared" si="734"/>
        <v/>
      </c>
      <c r="V980" s="300" t="str">
        <f t="shared" si="735"/>
        <v/>
      </c>
      <c r="W980" s="192" t="str">
        <f t="shared" si="736"/>
        <v/>
      </c>
      <c r="X980" s="303" t="str">
        <f t="shared" si="737"/>
        <v/>
      </c>
      <c r="Y980" s="300" t="str">
        <f t="shared" si="738"/>
        <v/>
      </c>
      <c r="Z980" s="300" t="str">
        <f t="shared" si="739"/>
        <v/>
      </c>
      <c r="AA980" s="303" t="str">
        <f t="shared" si="740"/>
        <v/>
      </c>
      <c r="AB980" s="300" t="str">
        <f t="shared" si="741"/>
        <v/>
      </c>
      <c r="AC980" s="300" t="str">
        <f t="shared" si="742"/>
        <v/>
      </c>
      <c r="AD980" s="300" t="str">
        <f t="shared" si="743"/>
        <v/>
      </c>
      <c r="AE980" s="192" t="str">
        <f t="shared" si="744"/>
        <v/>
      </c>
      <c r="AF980" s="192" t="str">
        <f t="shared" si="745"/>
        <v/>
      </c>
      <c r="AG980" s="192"/>
      <c r="AJ980" s="300" t="str">
        <f t="shared" si="746"/>
        <v/>
      </c>
      <c r="AK980" s="300" t="str">
        <f t="shared" si="747"/>
        <v/>
      </c>
      <c r="AL980" s="300" t="str">
        <f t="shared" si="748"/>
        <v/>
      </c>
      <c r="AM980" s="300" t="str">
        <f t="shared" si="749"/>
        <v/>
      </c>
      <c r="AN980" s="300" t="str">
        <f t="shared" si="750"/>
        <v/>
      </c>
      <c r="AO980" s="300" t="str">
        <f t="shared" si="751"/>
        <v/>
      </c>
      <c r="AP980" s="300" t="str">
        <f t="shared" si="752"/>
        <v/>
      </c>
      <c r="AQ980" s="300" t="str">
        <f t="shared" si="753"/>
        <v/>
      </c>
      <c r="AR980" s="306" t="str">
        <f t="shared" si="754"/>
        <v/>
      </c>
      <c r="AS980" s="300" t="str">
        <f t="shared" si="755"/>
        <v/>
      </c>
      <c r="AT980" s="300" t="str">
        <f t="shared" si="756"/>
        <v/>
      </c>
      <c r="AU980" s="192" t="str">
        <f t="shared" si="757"/>
        <v>рбс</v>
      </c>
      <c r="AV980" s="192" t="str">
        <f t="shared" si="758"/>
        <v>рбс91201425общпро</v>
      </c>
      <c r="AW980" s="191">
        <f t="shared" si="759"/>
        <v>53000</v>
      </c>
      <c r="AX980" s="191">
        <f t="shared" si="760"/>
        <v>31964.3</v>
      </c>
      <c r="AY980" s="191">
        <f t="shared" si="761"/>
        <v>53000</v>
      </c>
      <c r="AZ980" s="191">
        <f t="shared" si="762"/>
        <v>31964.3</v>
      </c>
      <c r="BA980" s="193">
        <f t="shared" si="763"/>
        <v>1</v>
      </c>
      <c r="BB980" s="193">
        <f t="shared" si="764"/>
        <v>1</v>
      </c>
      <c r="BC980" s="193">
        <f t="shared" si="765"/>
        <v>1</v>
      </c>
      <c r="BD980" s="191">
        <f t="shared" si="726"/>
        <v>53000</v>
      </c>
      <c r="BE980" s="191">
        <f t="shared" si="766"/>
        <v>31964.3</v>
      </c>
      <c r="BF980" s="210">
        <f t="shared" si="767"/>
        <v>53000</v>
      </c>
      <c r="BG980" s="211">
        <f t="shared" si="768"/>
        <v>53000</v>
      </c>
      <c r="BH980" s="289"/>
      <c r="BI980" s="289"/>
      <c r="BJ980" s="228"/>
      <c r="BK980" s="228"/>
      <c r="BL980" s="233" t="str">
        <f t="shared" si="769"/>
        <v>01</v>
      </c>
    </row>
    <row r="981" spans="1:64" ht="12" customHeight="1">
      <c r="A981" s="333" t="s">
        <v>695</v>
      </c>
      <c r="B981" s="381" t="s">
        <v>428</v>
      </c>
      <c r="C981" s="333" t="s">
        <v>667</v>
      </c>
      <c r="D981" s="381" t="s">
        <v>390</v>
      </c>
      <c r="E981" s="381" t="s">
        <v>878</v>
      </c>
      <c r="F981" s="381" t="s">
        <v>602</v>
      </c>
      <c r="G981" s="381" t="s">
        <v>385</v>
      </c>
      <c r="H981" s="100" t="s">
        <v>653</v>
      </c>
      <c r="I981" s="381" t="s">
        <v>505</v>
      </c>
      <c r="J981" s="382">
        <v>717383.98</v>
      </c>
      <c r="K981" s="382">
        <v>547579.19999999995</v>
      </c>
      <c r="L981" s="191" t="str">
        <f t="shared" si="728"/>
        <v>912014250104802006Б00012121101</v>
      </c>
      <c r="M981" s="192">
        <f t="array" ref="M981">IF(COUNT(SEARCH(Удалить_Роспись_КВСР,$B981)*SEARCH(Удалить_Роспись_ПБС,$C981)*SEARCH(Удалить_Роспись_КФСР, $D981)*SEARCH(Удалить_Роспись_КЦСР,$E981)*SEARCH(Удалить_Роспись_КВР,$F981)*SEARCH(Удалить_Роспись_ЭК,$H981)*SEARCH(Удалить_Роспись_КР,$I981))&gt;0,0,1)</f>
        <v>1</v>
      </c>
      <c r="N981" s="192">
        <v>0</v>
      </c>
      <c r="O981" s="192" t="str">
        <f t="shared" si="729"/>
        <v/>
      </c>
      <c r="P981" s="192" t="str">
        <f t="shared" si="770"/>
        <v/>
      </c>
      <c r="Q981" s="300" t="str">
        <f t="shared" si="730"/>
        <v/>
      </c>
      <c r="R981" s="300" t="str">
        <f t="shared" si="731"/>
        <v/>
      </c>
      <c r="S981" s="300" t="str">
        <f t="shared" si="732"/>
        <v/>
      </c>
      <c r="T981" s="192" t="str">
        <f t="shared" si="733"/>
        <v/>
      </c>
      <c r="U981" s="303" t="str">
        <f t="shared" si="734"/>
        <v/>
      </c>
      <c r="V981" s="300" t="str">
        <f t="shared" si="735"/>
        <v/>
      </c>
      <c r="W981" s="192" t="str">
        <f t="shared" si="736"/>
        <v/>
      </c>
      <c r="X981" s="303" t="str">
        <f t="shared" si="737"/>
        <v/>
      </c>
      <c r="Y981" s="300" t="str">
        <f t="shared" si="738"/>
        <v/>
      </c>
      <c r="Z981" s="300" t="str">
        <f t="shared" si="739"/>
        <v/>
      </c>
      <c r="AA981" s="303" t="str">
        <f t="shared" si="740"/>
        <v/>
      </c>
      <c r="AB981" s="300" t="str">
        <f t="shared" si="741"/>
        <v/>
      </c>
      <c r="AC981" s="300" t="str">
        <f t="shared" si="742"/>
        <v/>
      </c>
      <c r="AD981" s="300" t="str">
        <f t="shared" si="743"/>
        <v/>
      </c>
      <c r="AE981" s="192" t="str">
        <f t="shared" si="744"/>
        <v/>
      </c>
      <c r="AF981" s="192" t="str">
        <f t="shared" si="745"/>
        <v/>
      </c>
      <c r="AG981" s="192"/>
      <c r="AJ981" s="300" t="str">
        <f t="shared" si="746"/>
        <v/>
      </c>
      <c r="AK981" s="300" t="str">
        <f t="shared" si="747"/>
        <v/>
      </c>
      <c r="AL981" s="300" t="str">
        <f t="shared" si="748"/>
        <v/>
      </c>
      <c r="AM981" s="300" t="str">
        <f t="shared" si="749"/>
        <v/>
      </c>
      <c r="AN981" s="300" t="str">
        <f t="shared" si="750"/>
        <v/>
      </c>
      <c r="AO981" s="300" t="str">
        <f t="shared" si="751"/>
        <v/>
      </c>
      <c r="AP981" s="300" t="str">
        <f t="shared" si="752"/>
        <v/>
      </c>
      <c r="AQ981" s="300" t="str">
        <f t="shared" si="753"/>
        <v/>
      </c>
      <c r="AR981" s="306" t="str">
        <f t="shared" si="754"/>
        <v/>
      </c>
      <c r="AS981" s="300" t="str">
        <f t="shared" si="755"/>
        <v/>
      </c>
      <c r="AT981" s="300" t="str">
        <f t="shared" si="756"/>
        <v/>
      </c>
      <c r="AU981" s="192" t="str">
        <f t="shared" si="757"/>
        <v>рбс</v>
      </c>
      <c r="AV981" s="192" t="str">
        <f t="shared" si="758"/>
        <v>рбс91201425общопл</v>
      </c>
      <c r="AW981" s="191">
        <f t="shared" si="759"/>
        <v>717383.98</v>
      </c>
      <c r="AX981" s="191">
        <f t="shared" si="760"/>
        <v>547579.19999999995</v>
      </c>
      <c r="AY981" s="191">
        <f t="shared" si="761"/>
        <v>0</v>
      </c>
      <c r="AZ981" s="191">
        <f t="shared" si="762"/>
        <v>0</v>
      </c>
      <c r="BA981" s="193">
        <f t="shared" si="763"/>
        <v>1</v>
      </c>
      <c r="BB981" s="193">
        <f t="shared" si="764"/>
        <v>1</v>
      </c>
      <c r="BC981" s="193">
        <f t="shared" si="765"/>
        <v>1</v>
      </c>
      <c r="BD981" s="191">
        <f t="shared" si="726"/>
        <v>0</v>
      </c>
      <c r="BE981" s="191">
        <f t="shared" si="766"/>
        <v>0</v>
      </c>
      <c r="BF981" s="210">
        <f t="shared" si="767"/>
        <v>0</v>
      </c>
      <c r="BG981" s="211">
        <f t="shared" si="768"/>
        <v>0</v>
      </c>
      <c r="BH981" s="289"/>
      <c r="BI981" s="289"/>
      <c r="BJ981" s="228"/>
      <c r="BK981" s="228"/>
      <c r="BL981" s="233" t="str">
        <f t="shared" si="769"/>
        <v>01</v>
      </c>
    </row>
    <row r="982" spans="1:64" ht="12" customHeight="1">
      <c r="A982" s="333" t="s">
        <v>695</v>
      </c>
      <c r="B982" s="381" t="s">
        <v>428</v>
      </c>
      <c r="C982" s="333" t="s">
        <v>667</v>
      </c>
      <c r="D982" s="381" t="s">
        <v>390</v>
      </c>
      <c r="E982" s="381" t="s">
        <v>878</v>
      </c>
      <c r="F982" s="381" t="s">
        <v>873</v>
      </c>
      <c r="G982" s="381" t="s">
        <v>387</v>
      </c>
      <c r="H982" s="100" t="s">
        <v>653</v>
      </c>
      <c r="I982" s="381" t="s">
        <v>505</v>
      </c>
      <c r="J982" s="382">
        <v>216649.96</v>
      </c>
      <c r="K982" s="382">
        <v>199745.31</v>
      </c>
      <c r="L982" s="191" t="str">
        <f t="shared" si="728"/>
        <v>912014250104802006Б00012921301</v>
      </c>
      <c r="M982" s="192">
        <f t="array" ref="M982">IF(COUNT(SEARCH(Удалить_Роспись_КВСР,$B982)*SEARCH(Удалить_Роспись_ПБС,$C982)*SEARCH(Удалить_Роспись_КФСР, $D982)*SEARCH(Удалить_Роспись_КЦСР,$E982)*SEARCH(Удалить_Роспись_КВР,$F982)*SEARCH(Удалить_Роспись_ЭК,$H982)*SEARCH(Удалить_Роспись_КР,$I982))&gt;0,0,1)</f>
        <v>1</v>
      </c>
      <c r="N982" s="192">
        <v>0</v>
      </c>
      <c r="O982" s="192" t="str">
        <f t="shared" si="729"/>
        <v/>
      </c>
      <c r="P982" s="192" t="str">
        <f t="shared" si="770"/>
        <v/>
      </c>
      <c r="Q982" s="300" t="str">
        <f t="shared" si="730"/>
        <v/>
      </c>
      <c r="R982" s="300" t="str">
        <f t="shared" si="731"/>
        <v/>
      </c>
      <c r="S982" s="300" t="str">
        <f t="shared" si="732"/>
        <v/>
      </c>
      <c r="T982" s="192" t="str">
        <f t="shared" si="733"/>
        <v/>
      </c>
      <c r="U982" s="303" t="str">
        <f t="shared" si="734"/>
        <v/>
      </c>
      <c r="V982" s="300" t="str">
        <f t="shared" si="735"/>
        <v/>
      </c>
      <c r="W982" s="192" t="str">
        <f t="shared" si="736"/>
        <v/>
      </c>
      <c r="X982" s="303" t="str">
        <f t="shared" si="737"/>
        <v/>
      </c>
      <c r="Y982" s="300" t="str">
        <f t="shared" si="738"/>
        <v/>
      </c>
      <c r="Z982" s="300" t="str">
        <f t="shared" si="739"/>
        <v/>
      </c>
      <c r="AA982" s="303" t="str">
        <f t="shared" si="740"/>
        <v/>
      </c>
      <c r="AB982" s="300" t="str">
        <f t="shared" si="741"/>
        <v/>
      </c>
      <c r="AC982" s="300" t="str">
        <f t="shared" si="742"/>
        <v/>
      </c>
      <c r="AD982" s="300" t="str">
        <f t="shared" si="743"/>
        <v/>
      </c>
      <c r="AE982" s="192" t="str">
        <f t="shared" si="744"/>
        <v/>
      </c>
      <c r="AF982" s="192" t="str">
        <f t="shared" si="745"/>
        <v/>
      </c>
      <c r="AG982" s="192"/>
      <c r="AJ982" s="300" t="str">
        <f t="shared" si="746"/>
        <v/>
      </c>
      <c r="AK982" s="300" t="str">
        <f t="shared" si="747"/>
        <v/>
      </c>
      <c r="AL982" s="300" t="str">
        <f t="shared" si="748"/>
        <v/>
      </c>
      <c r="AM982" s="300" t="str">
        <f t="shared" si="749"/>
        <v/>
      </c>
      <c r="AN982" s="300" t="str">
        <f t="shared" si="750"/>
        <v/>
      </c>
      <c r="AO982" s="300" t="str">
        <f t="shared" si="751"/>
        <v/>
      </c>
      <c r="AP982" s="300" t="str">
        <f t="shared" si="752"/>
        <v/>
      </c>
      <c r="AQ982" s="300" t="str">
        <f t="shared" si="753"/>
        <v/>
      </c>
      <c r="AR982" s="306" t="str">
        <f t="shared" si="754"/>
        <v/>
      </c>
      <c r="AS982" s="300" t="str">
        <f t="shared" si="755"/>
        <v/>
      </c>
      <c r="AT982" s="300" t="str">
        <f t="shared" si="756"/>
        <v/>
      </c>
      <c r="AU982" s="192" t="str">
        <f t="shared" si="757"/>
        <v>рбс</v>
      </c>
      <c r="AV982" s="192" t="str">
        <f t="shared" si="758"/>
        <v>рбс91201425общопл</v>
      </c>
      <c r="AW982" s="191">
        <f t="shared" si="759"/>
        <v>216649.96</v>
      </c>
      <c r="AX982" s="191">
        <f t="shared" si="760"/>
        <v>199745.31</v>
      </c>
      <c r="AY982" s="191">
        <f t="shared" si="761"/>
        <v>0</v>
      </c>
      <c r="AZ982" s="191">
        <f t="shared" si="762"/>
        <v>0</v>
      </c>
      <c r="BA982" s="193">
        <f t="shared" si="763"/>
        <v>1</v>
      </c>
      <c r="BB982" s="193">
        <f t="shared" si="764"/>
        <v>1</v>
      </c>
      <c r="BC982" s="193">
        <f t="shared" si="765"/>
        <v>1</v>
      </c>
      <c r="BD982" s="191">
        <f t="shared" si="726"/>
        <v>0</v>
      </c>
      <c r="BE982" s="191">
        <f t="shared" si="766"/>
        <v>0</v>
      </c>
      <c r="BF982" s="210">
        <f t="shared" si="767"/>
        <v>0</v>
      </c>
      <c r="BG982" s="211">
        <f t="shared" si="768"/>
        <v>0</v>
      </c>
      <c r="BH982" s="289"/>
      <c r="BI982" s="289"/>
      <c r="BJ982" s="228"/>
      <c r="BK982" s="228"/>
      <c r="BL982" s="233" t="str">
        <f t="shared" si="769"/>
        <v>01</v>
      </c>
    </row>
    <row r="983" spans="1:64" ht="12" customHeight="1">
      <c r="A983" s="333" t="s">
        <v>695</v>
      </c>
      <c r="B983" s="381" t="s">
        <v>428</v>
      </c>
      <c r="C983" s="333" t="s">
        <v>667</v>
      </c>
      <c r="D983" s="381" t="s">
        <v>390</v>
      </c>
      <c r="E983" s="381" t="s">
        <v>879</v>
      </c>
      <c r="F983" s="381" t="s">
        <v>586</v>
      </c>
      <c r="G983" s="381" t="s">
        <v>393</v>
      </c>
      <c r="H983" s="100" t="s">
        <v>653</v>
      </c>
      <c r="I983" s="381" t="s">
        <v>505</v>
      </c>
      <c r="J983" s="382">
        <v>376657.96</v>
      </c>
      <c r="K983" s="382">
        <v>190033.51</v>
      </c>
      <c r="L983" s="191" t="str">
        <f t="shared" si="728"/>
        <v>912014250104802006Г00024422301</v>
      </c>
      <c r="M983" s="192">
        <f t="array" ref="M983">IF(COUNT(SEARCH(Удалить_Роспись_КВСР,$B983)*SEARCH(Удалить_Роспись_ПБС,$C983)*SEARCH(Удалить_Роспись_КФСР, $D983)*SEARCH(Удалить_Роспись_КЦСР,$E983)*SEARCH(Удалить_Роспись_КВР,$F983)*SEARCH(Удалить_Роспись_ЭК,$H983)*SEARCH(Удалить_Роспись_КР,$I983))&gt;0,0,1)</f>
        <v>1</v>
      </c>
      <c r="N983" s="192">
        <f>IF(COUNT(SEARCH(Удалить_Индекс_КВСР,$B983)*SEARCH(Удалить_Индекс_ПБС,$C983)*SEARCH(Удалить_Индекс_КФСР,$D983)*SEARCH(Удалить_Индекс_КЦСР,$E983)*SEARCH(Удалить_Индекс_КВР,$F983)*SEARCH(Удалить_Индекс_ЭК,$H983)*SEARCH(Удалить_Индекс_КР,$I983))&gt;0,0,1)</f>
        <v>1</v>
      </c>
      <c r="O983" s="192" t="str">
        <f t="shared" si="729"/>
        <v/>
      </c>
      <c r="P983" s="192" t="str">
        <f t="shared" si="770"/>
        <v/>
      </c>
      <c r="Q983" s="300" t="str">
        <f t="shared" si="730"/>
        <v/>
      </c>
      <c r="R983" s="300" t="str">
        <f t="shared" si="731"/>
        <v/>
      </c>
      <c r="S983" s="300" t="str">
        <f t="shared" si="732"/>
        <v/>
      </c>
      <c r="T983" s="192" t="str">
        <f t="shared" si="733"/>
        <v/>
      </c>
      <c r="U983" s="303" t="str">
        <f t="shared" si="734"/>
        <v/>
      </c>
      <c r="V983" s="300" t="str">
        <f t="shared" si="735"/>
        <v/>
      </c>
      <c r="W983" s="192" t="str">
        <f t="shared" si="736"/>
        <v/>
      </c>
      <c r="X983" s="303" t="str">
        <f t="shared" si="737"/>
        <v/>
      </c>
      <c r="Y983" s="300" t="str">
        <f t="shared" si="738"/>
        <v/>
      </c>
      <c r="Z983" s="300" t="str">
        <f t="shared" si="739"/>
        <v/>
      </c>
      <c r="AA983" s="303" t="str">
        <f t="shared" si="740"/>
        <v/>
      </c>
      <c r="AB983" s="300" t="str">
        <f t="shared" si="741"/>
        <v/>
      </c>
      <c r="AC983" s="300" t="str">
        <f t="shared" si="742"/>
        <v/>
      </c>
      <c r="AD983" s="300" t="str">
        <f t="shared" si="743"/>
        <v/>
      </c>
      <c r="AE983" s="192" t="str">
        <f t="shared" si="744"/>
        <v/>
      </c>
      <c r="AF983" s="192" t="str">
        <f t="shared" si="745"/>
        <v/>
      </c>
      <c r="AG983" s="192"/>
      <c r="AJ983" s="300" t="str">
        <f t="shared" si="746"/>
        <v/>
      </c>
      <c r="AK983" s="300" t="str">
        <f t="shared" si="747"/>
        <v/>
      </c>
      <c r="AL983" s="300" t="str">
        <f t="shared" si="748"/>
        <v/>
      </c>
      <c r="AM983" s="300" t="str">
        <f t="shared" si="749"/>
        <v/>
      </c>
      <c r="AN983" s="300" t="str">
        <f t="shared" si="750"/>
        <v/>
      </c>
      <c r="AO983" s="300" t="str">
        <f t="shared" si="751"/>
        <v/>
      </c>
      <c r="AP983" s="300" t="str">
        <f t="shared" si="752"/>
        <v/>
      </c>
      <c r="AQ983" s="300" t="str">
        <f t="shared" si="753"/>
        <v/>
      </c>
      <c r="AR983" s="306" t="str">
        <f t="shared" si="754"/>
        <v/>
      </c>
      <c r="AS983" s="300" t="str">
        <f t="shared" si="755"/>
        <v/>
      </c>
      <c r="AT983" s="300" t="str">
        <f t="shared" si="756"/>
        <v/>
      </c>
      <c r="AU983" s="192" t="str">
        <f t="shared" si="757"/>
        <v>рбс</v>
      </c>
      <c r="AV983" s="192" t="str">
        <f t="shared" si="758"/>
        <v>рбс91201425общком</v>
      </c>
      <c r="AW983" s="191">
        <f t="shared" si="759"/>
        <v>376657.96</v>
      </c>
      <c r="AX983" s="191">
        <f t="shared" si="760"/>
        <v>190033.51</v>
      </c>
      <c r="AY983" s="191">
        <f t="shared" si="761"/>
        <v>376657.96</v>
      </c>
      <c r="AZ983" s="191">
        <f t="shared" si="762"/>
        <v>190033.51</v>
      </c>
      <c r="BA983" s="193">
        <f t="shared" si="763"/>
        <v>1</v>
      </c>
      <c r="BB983" s="193">
        <f t="shared" si="764"/>
        <v>1</v>
      </c>
      <c r="BC983" s="193">
        <f t="shared" si="765"/>
        <v>1</v>
      </c>
      <c r="BD983" s="191">
        <f t="shared" si="726"/>
        <v>376657.96</v>
      </c>
      <c r="BE983" s="191">
        <f t="shared" si="766"/>
        <v>190033.51</v>
      </c>
      <c r="BF983" s="210">
        <f t="shared" si="767"/>
        <v>376657.96</v>
      </c>
      <c r="BG983" s="211">
        <f t="shared" si="768"/>
        <v>376657.96</v>
      </c>
      <c r="BH983" s="289"/>
      <c r="BI983" s="289"/>
      <c r="BJ983" s="228"/>
      <c r="BK983" s="228"/>
      <c r="BL983" s="233" t="str">
        <f t="shared" si="769"/>
        <v>01</v>
      </c>
    </row>
    <row r="984" spans="1:64" ht="12" customHeight="1">
      <c r="A984" s="333" t="s">
        <v>695</v>
      </c>
      <c r="B984" s="381" t="s">
        <v>428</v>
      </c>
      <c r="C984" s="333" t="s">
        <v>667</v>
      </c>
      <c r="D984" s="381" t="s">
        <v>390</v>
      </c>
      <c r="E984" s="381" t="s">
        <v>880</v>
      </c>
      <c r="F984" s="381" t="s">
        <v>586</v>
      </c>
      <c r="G984" s="381" t="s">
        <v>407</v>
      </c>
      <c r="H984" s="100" t="s">
        <v>653</v>
      </c>
      <c r="I984" s="381" t="s">
        <v>505</v>
      </c>
      <c r="J984" s="382">
        <v>77000</v>
      </c>
      <c r="K984" s="382">
        <v>69640</v>
      </c>
      <c r="L984" s="191" t="str">
        <f t="shared" si="728"/>
        <v>912014250104802006Ф00024431001</v>
      </c>
      <c r="M984" s="192">
        <f t="array" ref="M984">IF(COUNT(SEARCH(Удалить_Роспись_КВСР,$B984)*SEARCH(Удалить_Роспись_ПБС,$C984)*SEARCH(Удалить_Роспись_КФСР, $D984)*SEARCH(Удалить_Роспись_КЦСР,$E984)*SEARCH(Удалить_Роспись_КВР,$F984)*SEARCH(Удалить_Роспись_ЭК,$H984)*SEARCH(Удалить_Роспись_КР,$I984))&gt;0,0,1)</f>
        <v>1</v>
      </c>
      <c r="N984" s="192">
        <v>0</v>
      </c>
      <c r="O984" s="192" t="str">
        <f t="shared" si="729"/>
        <v/>
      </c>
      <c r="P984" s="192" t="str">
        <f t="shared" si="770"/>
        <v/>
      </c>
      <c r="Q984" s="300" t="str">
        <f t="shared" si="730"/>
        <v/>
      </c>
      <c r="R984" s="300" t="str">
        <f t="shared" si="731"/>
        <v/>
      </c>
      <c r="S984" s="300" t="str">
        <f t="shared" si="732"/>
        <v/>
      </c>
      <c r="T984" s="192" t="str">
        <f t="shared" si="733"/>
        <v/>
      </c>
      <c r="U984" s="303" t="str">
        <f t="shared" si="734"/>
        <v/>
      </c>
      <c r="V984" s="300" t="str">
        <f t="shared" si="735"/>
        <v/>
      </c>
      <c r="W984" s="192" t="str">
        <f t="shared" si="736"/>
        <v/>
      </c>
      <c r="X984" s="303" t="str">
        <f t="shared" si="737"/>
        <v/>
      </c>
      <c r="Y984" s="300" t="str">
        <f t="shared" si="738"/>
        <v/>
      </c>
      <c r="Z984" s="300" t="str">
        <f t="shared" si="739"/>
        <v/>
      </c>
      <c r="AA984" s="303" t="str">
        <f t="shared" si="740"/>
        <v/>
      </c>
      <c r="AB984" s="300" t="str">
        <f t="shared" si="741"/>
        <v/>
      </c>
      <c r="AC984" s="300" t="str">
        <f t="shared" si="742"/>
        <v/>
      </c>
      <c r="AD984" s="300" t="str">
        <f t="shared" si="743"/>
        <v/>
      </c>
      <c r="AE984" s="192" t="str">
        <f t="shared" si="744"/>
        <v/>
      </c>
      <c r="AF984" s="192" t="str">
        <f t="shared" si="745"/>
        <v/>
      </c>
      <c r="AG984" s="192"/>
      <c r="AJ984" s="300" t="str">
        <f t="shared" si="746"/>
        <v/>
      </c>
      <c r="AK984" s="300" t="str">
        <f t="shared" si="747"/>
        <v/>
      </c>
      <c r="AL984" s="300" t="str">
        <f t="shared" si="748"/>
        <v/>
      </c>
      <c r="AM984" s="300" t="str">
        <f t="shared" si="749"/>
        <v/>
      </c>
      <c r="AN984" s="300" t="str">
        <f t="shared" si="750"/>
        <v/>
      </c>
      <c r="AO984" s="300" t="str">
        <f t="shared" si="751"/>
        <v/>
      </c>
      <c r="AP984" s="300" t="str">
        <f t="shared" si="752"/>
        <v/>
      </c>
      <c r="AQ984" s="300" t="str">
        <f t="shared" si="753"/>
        <v/>
      </c>
      <c r="AR984" s="306" t="str">
        <f t="shared" si="754"/>
        <v/>
      </c>
      <c r="AS984" s="300" t="str">
        <f t="shared" si="755"/>
        <v/>
      </c>
      <c r="AT984" s="300" t="str">
        <f t="shared" si="756"/>
        <v/>
      </c>
      <c r="AU984" s="192" t="str">
        <f t="shared" si="757"/>
        <v>рбс</v>
      </c>
      <c r="AV984" s="192" t="str">
        <f t="shared" si="758"/>
        <v>рбс91201425общосн</v>
      </c>
      <c r="AW984" s="191">
        <f t="shared" si="759"/>
        <v>77000</v>
      </c>
      <c r="AX984" s="191">
        <f t="shared" si="760"/>
        <v>69640</v>
      </c>
      <c r="AY984" s="191">
        <f t="shared" si="761"/>
        <v>0</v>
      </c>
      <c r="AZ984" s="191">
        <f t="shared" si="762"/>
        <v>0</v>
      </c>
      <c r="BA984" s="193">
        <f t="shared" si="763"/>
        <v>1</v>
      </c>
      <c r="BB984" s="193">
        <f t="shared" si="764"/>
        <v>1</v>
      </c>
      <c r="BC984" s="193">
        <f t="shared" si="765"/>
        <v>1</v>
      </c>
      <c r="BD984" s="191">
        <f t="shared" si="726"/>
        <v>0</v>
      </c>
      <c r="BE984" s="191">
        <f t="shared" si="766"/>
        <v>0</v>
      </c>
      <c r="BF984" s="210">
        <f t="shared" si="767"/>
        <v>0</v>
      </c>
      <c r="BG984" s="211">
        <f t="shared" si="768"/>
        <v>0</v>
      </c>
      <c r="BH984" s="289"/>
      <c r="BI984" s="289"/>
      <c r="BJ984" s="228"/>
      <c r="BK984" s="228"/>
      <c r="BL984" s="233" t="str">
        <f t="shared" si="769"/>
        <v>01</v>
      </c>
    </row>
    <row r="985" spans="1:64" ht="12" customHeight="1">
      <c r="A985" s="333" t="s">
        <v>695</v>
      </c>
      <c r="B985" s="381" t="s">
        <v>428</v>
      </c>
      <c r="C985" s="333" t="s">
        <v>667</v>
      </c>
      <c r="D985" s="381" t="s">
        <v>390</v>
      </c>
      <c r="E985" s="381" t="s">
        <v>881</v>
      </c>
      <c r="F985" s="381" t="s">
        <v>586</v>
      </c>
      <c r="G985" s="381" t="s">
        <v>393</v>
      </c>
      <c r="H985" s="100" t="s">
        <v>653</v>
      </c>
      <c r="I985" s="381" t="s">
        <v>505</v>
      </c>
      <c r="J985" s="382">
        <v>71476.539999999994</v>
      </c>
      <c r="K985" s="382">
        <v>71377.240000000005</v>
      </c>
      <c r="L985" s="191" t="str">
        <f t="shared" si="728"/>
        <v>912014250104802006Э00024422301</v>
      </c>
      <c r="M985" s="192">
        <f t="array" ref="M985">IF(COUNT(SEARCH(Удалить_Роспись_КВСР,$B985)*SEARCH(Удалить_Роспись_ПБС,$C985)*SEARCH(Удалить_Роспись_КФСР, $D985)*SEARCH(Удалить_Роспись_КЦСР,$E985)*SEARCH(Удалить_Роспись_КВР,$F985)*SEARCH(Удалить_Роспись_ЭК,$H985)*SEARCH(Удалить_Роспись_КР,$I985))&gt;0,0,1)</f>
        <v>1</v>
      </c>
      <c r="N985" s="192">
        <f>IF(COUNT(SEARCH(Удалить_Индекс_КВСР,$B985)*SEARCH(Удалить_Индекс_ПБС,$C985)*SEARCH(Удалить_Индекс_КФСР,$D985)*SEARCH(Удалить_Индекс_КЦСР,$E985)*SEARCH(Удалить_Индекс_КВР,$F985)*SEARCH(Удалить_Индекс_ЭК,$H985)*SEARCH(Удалить_Индекс_КР,$I985))&gt;0,0,1)</f>
        <v>1</v>
      </c>
      <c r="O985" s="192" t="str">
        <f t="shared" si="729"/>
        <v/>
      </c>
      <c r="P985" s="192" t="str">
        <f t="shared" si="770"/>
        <v/>
      </c>
      <c r="Q985" s="300" t="str">
        <f t="shared" si="730"/>
        <v/>
      </c>
      <c r="R985" s="300" t="str">
        <f t="shared" si="731"/>
        <v/>
      </c>
      <c r="S985" s="300" t="str">
        <f t="shared" si="732"/>
        <v/>
      </c>
      <c r="T985" s="192" t="str">
        <f t="shared" si="733"/>
        <v/>
      </c>
      <c r="U985" s="303" t="str">
        <f t="shared" si="734"/>
        <v/>
      </c>
      <c r="V985" s="300" t="str">
        <f t="shared" si="735"/>
        <v/>
      </c>
      <c r="W985" s="192" t="str">
        <f t="shared" si="736"/>
        <v/>
      </c>
      <c r="X985" s="303" t="str">
        <f t="shared" si="737"/>
        <v/>
      </c>
      <c r="Y985" s="300" t="str">
        <f t="shared" si="738"/>
        <v/>
      </c>
      <c r="Z985" s="300" t="str">
        <f t="shared" si="739"/>
        <v/>
      </c>
      <c r="AA985" s="303" t="str">
        <f t="shared" si="740"/>
        <v/>
      </c>
      <c r="AB985" s="300" t="str">
        <f t="shared" si="741"/>
        <v/>
      </c>
      <c r="AC985" s="300" t="str">
        <f t="shared" si="742"/>
        <v/>
      </c>
      <c r="AD985" s="300" t="str">
        <f t="shared" si="743"/>
        <v/>
      </c>
      <c r="AE985" s="192" t="str">
        <f t="shared" si="744"/>
        <v/>
      </c>
      <c r="AF985" s="192" t="str">
        <f t="shared" si="745"/>
        <v/>
      </c>
      <c r="AG985" s="192"/>
      <c r="AJ985" s="300" t="str">
        <f t="shared" si="746"/>
        <v/>
      </c>
      <c r="AK985" s="300" t="str">
        <f t="shared" si="747"/>
        <v/>
      </c>
      <c r="AL985" s="300" t="str">
        <f t="shared" si="748"/>
        <v/>
      </c>
      <c r="AM985" s="300" t="str">
        <f t="shared" si="749"/>
        <v/>
      </c>
      <c r="AN985" s="300" t="str">
        <f t="shared" si="750"/>
        <v/>
      </c>
      <c r="AO985" s="300" t="str">
        <f t="shared" si="751"/>
        <v/>
      </c>
      <c r="AP985" s="300" t="str">
        <f t="shared" si="752"/>
        <v/>
      </c>
      <c r="AQ985" s="300" t="str">
        <f t="shared" si="753"/>
        <v/>
      </c>
      <c r="AR985" s="306" t="str">
        <f t="shared" si="754"/>
        <v/>
      </c>
      <c r="AS985" s="300" t="str">
        <f t="shared" si="755"/>
        <v/>
      </c>
      <c r="AT985" s="300" t="str">
        <f t="shared" si="756"/>
        <v/>
      </c>
      <c r="AU985" s="192" t="str">
        <f t="shared" si="757"/>
        <v>рбс</v>
      </c>
      <c r="AV985" s="192" t="str">
        <f t="shared" si="758"/>
        <v>рбс91201425общком</v>
      </c>
      <c r="AW985" s="191">
        <f t="shared" si="759"/>
        <v>71476.539999999994</v>
      </c>
      <c r="AX985" s="191">
        <f t="shared" si="760"/>
        <v>71377.240000000005</v>
      </c>
      <c r="AY985" s="191">
        <f t="shared" si="761"/>
        <v>71476.539999999994</v>
      </c>
      <c r="AZ985" s="191">
        <f t="shared" si="762"/>
        <v>71377.240000000005</v>
      </c>
      <c r="BA985" s="193">
        <f t="shared" si="763"/>
        <v>1</v>
      </c>
      <c r="BB985" s="193">
        <f t="shared" si="764"/>
        <v>1</v>
      </c>
      <c r="BC985" s="193">
        <f t="shared" si="765"/>
        <v>1</v>
      </c>
      <c r="BD985" s="191">
        <f t="shared" si="726"/>
        <v>71476.539999999994</v>
      </c>
      <c r="BE985" s="191">
        <f t="shared" si="766"/>
        <v>71377.240000000005</v>
      </c>
      <c r="BF985" s="210">
        <f t="shared" si="767"/>
        <v>71476.539999999994</v>
      </c>
      <c r="BG985" s="211">
        <f t="shared" si="768"/>
        <v>71476.539999999994</v>
      </c>
      <c r="BH985" s="289"/>
      <c r="BI985" s="289"/>
      <c r="BJ985" s="228"/>
      <c r="BK985" s="228"/>
      <c r="BL985" s="233" t="str">
        <f t="shared" si="769"/>
        <v>01</v>
      </c>
    </row>
    <row r="986" spans="1:64" ht="12" customHeight="1">
      <c r="A986" s="333" t="s">
        <v>695</v>
      </c>
      <c r="B986" s="381" t="s">
        <v>428</v>
      </c>
      <c r="C986" s="333" t="s">
        <v>667</v>
      </c>
      <c r="D986" s="381" t="s">
        <v>420</v>
      </c>
      <c r="E986" s="381" t="s">
        <v>882</v>
      </c>
      <c r="F986" s="381" t="s">
        <v>606</v>
      </c>
      <c r="G986" s="381" t="s">
        <v>395</v>
      </c>
      <c r="H986" s="100" t="s">
        <v>653</v>
      </c>
      <c r="I986" s="381" t="s">
        <v>505</v>
      </c>
      <c r="J986" s="382">
        <v>20000</v>
      </c>
      <c r="K986" s="382">
        <v>0</v>
      </c>
      <c r="L986" s="191" t="str">
        <f t="shared" si="728"/>
        <v>912014250111901008000087029001</v>
      </c>
      <c r="M986" s="192">
        <f t="array" ref="M986">IF(COUNT(SEARCH(Удалить_Роспись_КВСР,$B986)*SEARCH(Удалить_Роспись_ПБС,$C986)*SEARCH(Удалить_Роспись_КФСР, $D986)*SEARCH(Удалить_Роспись_КЦСР,$E986)*SEARCH(Удалить_Роспись_КВР,$F986)*SEARCH(Удалить_Роспись_ЭК,$H986)*SEARCH(Удалить_Роспись_КР,$I986))&gt;0,0,1)</f>
        <v>1</v>
      </c>
      <c r="N986" s="192">
        <v>1</v>
      </c>
      <c r="O986" s="192" t="str">
        <f t="shared" si="729"/>
        <v/>
      </c>
      <c r="P986" s="192" t="str">
        <f t="shared" si="770"/>
        <v/>
      </c>
      <c r="Q986" s="300" t="str">
        <f t="shared" si="730"/>
        <v/>
      </c>
      <c r="R986" s="300" t="str">
        <f t="shared" si="731"/>
        <v/>
      </c>
      <c r="S986" s="300" t="str">
        <f t="shared" si="732"/>
        <v/>
      </c>
      <c r="T986" s="192" t="str">
        <f t="shared" si="733"/>
        <v/>
      </c>
      <c r="U986" s="303" t="str">
        <f t="shared" si="734"/>
        <v/>
      </c>
      <c r="V986" s="300" t="str">
        <f t="shared" si="735"/>
        <v/>
      </c>
      <c r="W986" s="192" t="str">
        <f t="shared" si="736"/>
        <v/>
      </c>
      <c r="X986" s="303" t="str">
        <f t="shared" si="737"/>
        <v/>
      </c>
      <c r="Y986" s="300" t="str">
        <f t="shared" si="738"/>
        <v/>
      </c>
      <c r="Z986" s="300" t="str">
        <f t="shared" si="739"/>
        <v/>
      </c>
      <c r="AA986" s="303" t="str">
        <f t="shared" si="740"/>
        <v/>
      </c>
      <c r="AB986" s="300" t="str">
        <f t="shared" si="741"/>
        <v/>
      </c>
      <c r="AC986" s="300" t="str">
        <f t="shared" si="742"/>
        <v/>
      </c>
      <c r="AD986" s="300" t="str">
        <f t="shared" si="743"/>
        <v/>
      </c>
      <c r="AE986" s="192" t="str">
        <f t="shared" si="744"/>
        <v/>
      </c>
      <c r="AF986" s="192" t="str">
        <f t="shared" si="745"/>
        <v/>
      </c>
      <c r="AG986" s="192"/>
      <c r="AJ986" s="300" t="str">
        <f t="shared" si="746"/>
        <v/>
      </c>
      <c r="AK986" s="300" t="str">
        <f t="shared" si="747"/>
        <v/>
      </c>
      <c r="AL986" s="300" t="str">
        <f t="shared" si="748"/>
        <v/>
      </c>
      <c r="AM986" s="300" t="str">
        <f t="shared" si="749"/>
        <v/>
      </c>
      <c r="AN986" s="300" t="str">
        <f t="shared" si="750"/>
        <v/>
      </c>
      <c r="AO986" s="300" t="str">
        <f t="shared" si="751"/>
        <v/>
      </c>
      <c r="AP986" s="300" t="str">
        <f t="shared" si="752"/>
        <v/>
      </c>
      <c r="AQ986" s="300" t="str">
        <f t="shared" si="753"/>
        <v/>
      </c>
      <c r="AR986" s="306" t="str">
        <f t="shared" si="754"/>
        <v/>
      </c>
      <c r="AS986" s="300" t="str">
        <f t="shared" si="755"/>
        <v/>
      </c>
      <c r="AT986" s="300" t="str">
        <f t="shared" si="756"/>
        <v/>
      </c>
      <c r="AU986" s="192" t="str">
        <f t="shared" si="757"/>
        <v>рбс</v>
      </c>
      <c r="AV986" s="192" t="str">
        <f t="shared" si="758"/>
        <v>рбс91201425общпро</v>
      </c>
      <c r="AW986" s="191">
        <f t="shared" si="759"/>
        <v>20000</v>
      </c>
      <c r="AX986" s="191">
        <f t="shared" si="760"/>
        <v>0</v>
      </c>
      <c r="AY986" s="191">
        <f t="shared" si="761"/>
        <v>20000</v>
      </c>
      <c r="AZ986" s="191">
        <f t="shared" si="762"/>
        <v>0</v>
      </c>
      <c r="BA986" s="193">
        <f t="shared" si="763"/>
        <v>1</v>
      </c>
      <c r="BB986" s="193">
        <f t="shared" si="764"/>
        <v>1</v>
      </c>
      <c r="BC986" s="193">
        <f t="shared" si="765"/>
        <v>1</v>
      </c>
      <c r="BD986" s="191">
        <f>IF(ISNA(BA986),0,AY986*$BA986)-10000</f>
        <v>10000</v>
      </c>
      <c r="BE986" s="191">
        <f t="shared" si="766"/>
        <v>0</v>
      </c>
      <c r="BF986" s="210">
        <f t="shared" si="767"/>
        <v>10000</v>
      </c>
      <c r="BG986" s="211">
        <f t="shared" si="768"/>
        <v>10000</v>
      </c>
      <c r="BH986" s="289"/>
      <c r="BI986" s="289"/>
      <c r="BJ986" s="228"/>
      <c r="BK986" s="228"/>
      <c r="BL986" s="233" t="str">
        <f t="shared" si="769"/>
        <v>01</v>
      </c>
    </row>
    <row r="987" spans="1:64" ht="12" customHeight="1">
      <c r="A987" s="333" t="s">
        <v>695</v>
      </c>
      <c r="B987" s="381" t="s">
        <v>428</v>
      </c>
      <c r="C987" s="333" t="s">
        <v>667</v>
      </c>
      <c r="D987" s="381" t="s">
        <v>399</v>
      </c>
      <c r="E987" s="381" t="s">
        <v>1195</v>
      </c>
      <c r="F987" s="381" t="s">
        <v>586</v>
      </c>
      <c r="G987" s="381" t="s">
        <v>397</v>
      </c>
      <c r="H987" s="100" t="s">
        <v>653</v>
      </c>
      <c r="I987" s="381" t="s">
        <v>505</v>
      </c>
      <c r="J987" s="382">
        <v>600</v>
      </c>
      <c r="K987" s="382">
        <v>0</v>
      </c>
      <c r="L987" s="191" t="str">
        <f t="shared" si="728"/>
        <v>912014250113392008000024434001</v>
      </c>
      <c r="M987" s="192">
        <f t="array" ref="M987">IF(COUNT(SEARCH(Удалить_Роспись_КВСР,$B987)*SEARCH(Удалить_Роспись_ПБС,$C987)*SEARCH(Удалить_Роспись_КФСР, $D987)*SEARCH(Удалить_Роспись_КЦСР,$E987)*SEARCH(Удалить_Роспись_КВР,$F987)*SEARCH(Удалить_Роспись_ЭК,$H987)*SEARCH(Удалить_Роспись_КР,$I987))&gt;0,0,1)</f>
        <v>1</v>
      </c>
      <c r="N987" s="192">
        <f>IF(COUNT(SEARCH(Удалить_Индекс_КВСР,$B987)*SEARCH(Удалить_Индекс_ПБС,$C987)*SEARCH(Удалить_Индекс_КФСР,$D987)*SEARCH(Удалить_Индекс_КЦСР,$E987)*SEARCH(Удалить_Индекс_КВР,$F987)*SEARCH(Удалить_Индекс_ЭК,$H987)*SEARCH(Удалить_Индекс_КР,$I987))&gt;0,0,1)</f>
        <v>1</v>
      </c>
      <c r="O987" s="192" t="str">
        <f t="shared" si="729"/>
        <v/>
      </c>
      <c r="P987" s="192" t="str">
        <f t="shared" si="770"/>
        <v/>
      </c>
      <c r="Q987" s="300" t="str">
        <f t="shared" si="730"/>
        <v/>
      </c>
      <c r="R987" s="300" t="str">
        <f t="shared" si="731"/>
        <v/>
      </c>
      <c r="S987" s="300" t="str">
        <f t="shared" si="732"/>
        <v/>
      </c>
      <c r="T987" s="192" t="str">
        <f t="shared" si="733"/>
        <v/>
      </c>
      <c r="U987" s="303" t="str">
        <f t="shared" si="734"/>
        <v/>
      </c>
      <c r="V987" s="300" t="str">
        <f t="shared" si="735"/>
        <v/>
      </c>
      <c r="W987" s="192" t="str">
        <f t="shared" si="736"/>
        <v/>
      </c>
      <c r="X987" s="303" t="str">
        <f t="shared" si="737"/>
        <v/>
      </c>
      <c r="Y987" s="300" t="str">
        <f t="shared" si="738"/>
        <v/>
      </c>
      <c r="Z987" s="300" t="str">
        <f t="shared" si="739"/>
        <v/>
      </c>
      <c r="AA987" s="303" t="str">
        <f t="shared" si="740"/>
        <v/>
      </c>
      <c r="AB987" s="300" t="str">
        <f t="shared" si="741"/>
        <v/>
      </c>
      <c r="AC987" s="300" t="str">
        <f t="shared" si="742"/>
        <v/>
      </c>
      <c r="AD987" s="300" t="str">
        <f t="shared" si="743"/>
        <v/>
      </c>
      <c r="AE987" s="192" t="str">
        <f t="shared" si="744"/>
        <v/>
      </c>
      <c r="AF987" s="192" t="str">
        <f t="shared" si="745"/>
        <v/>
      </c>
      <c r="AG987" s="192"/>
      <c r="AJ987" s="300" t="str">
        <f t="shared" si="746"/>
        <v/>
      </c>
      <c r="AK987" s="300" t="str">
        <f t="shared" si="747"/>
        <v/>
      </c>
      <c r="AL987" s="300" t="str">
        <f t="shared" si="748"/>
        <v/>
      </c>
      <c r="AM987" s="300" t="str">
        <f t="shared" si="749"/>
        <v/>
      </c>
      <c r="AN987" s="300" t="str">
        <f t="shared" si="750"/>
        <v/>
      </c>
      <c r="AO987" s="300" t="str">
        <f t="shared" si="751"/>
        <v/>
      </c>
      <c r="AP987" s="300" t="str">
        <f t="shared" si="752"/>
        <v/>
      </c>
      <c r="AQ987" s="300" t="str">
        <f t="shared" si="753"/>
        <v/>
      </c>
      <c r="AR987" s="306" t="str">
        <f t="shared" si="754"/>
        <v/>
      </c>
      <c r="AS987" s="300" t="str">
        <f t="shared" si="755"/>
        <v/>
      </c>
      <c r="AT987" s="300" t="str">
        <f t="shared" si="756"/>
        <v/>
      </c>
      <c r="AU987" s="192" t="str">
        <f t="shared" si="757"/>
        <v>рбс</v>
      </c>
      <c r="AV987" s="192" t="str">
        <f t="shared" si="758"/>
        <v>рбс91201425общпро</v>
      </c>
      <c r="AW987" s="191">
        <f t="shared" si="759"/>
        <v>600</v>
      </c>
      <c r="AX987" s="191">
        <f t="shared" si="760"/>
        <v>0</v>
      </c>
      <c r="AY987" s="191">
        <f t="shared" si="761"/>
        <v>600</v>
      </c>
      <c r="AZ987" s="191">
        <f t="shared" si="762"/>
        <v>0</v>
      </c>
      <c r="BA987" s="193">
        <f t="shared" si="763"/>
        <v>1</v>
      </c>
      <c r="BB987" s="193">
        <f t="shared" si="764"/>
        <v>1</v>
      </c>
      <c r="BC987" s="193">
        <f t="shared" si="765"/>
        <v>1</v>
      </c>
      <c r="BD987" s="191">
        <f>IF(ISNA(BA987),0,AY987*$BA987)</f>
        <v>600</v>
      </c>
      <c r="BE987" s="191">
        <f t="shared" si="766"/>
        <v>0</v>
      </c>
      <c r="BF987" s="210">
        <f t="shared" si="767"/>
        <v>600</v>
      </c>
      <c r="BG987" s="211">
        <f t="shared" si="768"/>
        <v>600</v>
      </c>
      <c r="BH987" s="289"/>
      <c r="BI987" s="289"/>
      <c r="BJ987" s="228"/>
      <c r="BK987" s="228"/>
      <c r="BL987" s="233" t="str">
        <f t="shared" si="769"/>
        <v>01</v>
      </c>
    </row>
    <row r="988" spans="1:64" ht="12" hidden="1" customHeight="1">
      <c r="A988" s="333" t="s">
        <v>695</v>
      </c>
      <c r="B988" s="381" t="s">
        <v>428</v>
      </c>
      <c r="C988" s="333" t="s">
        <v>667</v>
      </c>
      <c r="D988" s="381" t="s">
        <v>399</v>
      </c>
      <c r="E988" s="381" t="s">
        <v>883</v>
      </c>
      <c r="F988" s="381" t="s">
        <v>602</v>
      </c>
      <c r="G988" s="381" t="s">
        <v>385</v>
      </c>
      <c r="H988" s="100" t="s">
        <v>653</v>
      </c>
      <c r="I988" s="381" t="s">
        <v>339</v>
      </c>
      <c r="J988" s="382">
        <v>4946</v>
      </c>
      <c r="K988" s="382">
        <v>0</v>
      </c>
      <c r="L988" s="191" t="str">
        <f t="shared" si="728"/>
        <v>912014250113802007514012121110</v>
      </c>
      <c r="M988" s="192">
        <f t="array" ref="M988">IF(COUNT(SEARCH(Удалить_Роспись_КВСР,$B988)*SEARCH(Удалить_Роспись_ПБС,$C988)*SEARCH(Удалить_Роспись_КФСР, $D988)*SEARCH(Удалить_Роспись_КЦСР,$E988)*SEARCH(Удалить_Роспись_КВР,$F988)*SEARCH(Удалить_Роспись_ЭК,$H988)*SEARCH(Удалить_Роспись_КР,$I988))&gt;0,0,1)</f>
        <v>0</v>
      </c>
      <c r="N988" s="192">
        <v>0</v>
      </c>
      <c r="O988" s="192" t="str">
        <f t="shared" si="729"/>
        <v/>
      </c>
      <c r="P988" s="192" t="str">
        <f t="shared" si="770"/>
        <v/>
      </c>
      <c r="Q988" s="300" t="str">
        <f t="shared" si="730"/>
        <v/>
      </c>
      <c r="R988" s="300" t="str">
        <f t="shared" si="731"/>
        <v/>
      </c>
      <c r="S988" s="300" t="str">
        <f t="shared" si="732"/>
        <v/>
      </c>
      <c r="T988" s="192" t="str">
        <f t="shared" si="733"/>
        <v/>
      </c>
      <c r="U988" s="303" t="str">
        <f t="shared" si="734"/>
        <v/>
      </c>
      <c r="V988" s="300" t="str">
        <f t="shared" si="735"/>
        <v/>
      </c>
      <c r="W988" s="192" t="str">
        <f t="shared" si="736"/>
        <v/>
      </c>
      <c r="X988" s="303" t="str">
        <f t="shared" si="737"/>
        <v/>
      </c>
      <c r="Y988" s="300" t="str">
        <f t="shared" si="738"/>
        <v/>
      </c>
      <c r="Z988" s="300" t="str">
        <f t="shared" si="739"/>
        <v/>
      </c>
      <c r="AA988" s="303" t="str">
        <f t="shared" si="740"/>
        <v/>
      </c>
      <c r="AB988" s="300" t="str">
        <f t="shared" si="741"/>
        <v/>
      </c>
      <c r="AC988" s="300" t="str">
        <f t="shared" si="742"/>
        <v/>
      </c>
      <c r="AD988" s="300" t="str">
        <f t="shared" si="743"/>
        <v/>
      </c>
      <c r="AE988" s="192" t="str">
        <f t="shared" si="744"/>
        <v/>
      </c>
      <c r="AF988" s="192" t="str">
        <f t="shared" si="745"/>
        <v/>
      </c>
      <c r="AG988" s="192"/>
      <c r="AJ988" s="300" t="str">
        <f t="shared" si="746"/>
        <v/>
      </c>
      <c r="AK988" s="300" t="str">
        <f t="shared" si="747"/>
        <v/>
      </c>
      <c r="AL988" s="300" t="str">
        <f t="shared" si="748"/>
        <v/>
      </c>
      <c r="AM988" s="300" t="str">
        <f t="shared" si="749"/>
        <v/>
      </c>
      <c r="AN988" s="300" t="str">
        <f t="shared" si="750"/>
        <v/>
      </c>
      <c r="AO988" s="300" t="str">
        <f t="shared" si="751"/>
        <v/>
      </c>
      <c r="AP988" s="300" t="str">
        <f t="shared" si="752"/>
        <v/>
      </c>
      <c r="AQ988" s="300" t="str">
        <f t="shared" si="753"/>
        <v/>
      </c>
      <c r="AR988" s="306" t="str">
        <f t="shared" si="754"/>
        <v/>
      </c>
      <c r="AS988" s="300" t="str">
        <f t="shared" si="755"/>
        <v/>
      </c>
      <c r="AT988" s="300" t="str">
        <f t="shared" si="756"/>
        <v/>
      </c>
      <c r="AU988" s="192" t="str">
        <f t="shared" si="757"/>
        <v>рбс</v>
      </c>
      <c r="AV988" s="192" t="str">
        <f t="shared" si="758"/>
        <v>рбс91201425общопл</v>
      </c>
      <c r="AW988" s="191">
        <f t="shared" si="759"/>
        <v>0</v>
      </c>
      <c r="AX988" s="191">
        <f t="shared" si="760"/>
        <v>0</v>
      </c>
      <c r="AY988" s="191">
        <f t="shared" si="761"/>
        <v>0</v>
      </c>
      <c r="AZ988" s="191">
        <f t="shared" si="762"/>
        <v>0</v>
      </c>
      <c r="BA988" s="193">
        <f t="shared" si="763"/>
        <v>1</v>
      </c>
      <c r="BB988" s="193">
        <f t="shared" si="764"/>
        <v>1</v>
      </c>
      <c r="BC988" s="193">
        <f t="shared" si="765"/>
        <v>1</v>
      </c>
      <c r="BD988" s="191">
        <f>IF(ISNA(BA988),0,AY988*$BA988)</f>
        <v>0</v>
      </c>
      <c r="BE988" s="191">
        <f t="shared" si="766"/>
        <v>0</v>
      </c>
      <c r="BF988" s="210">
        <f t="shared" si="767"/>
        <v>0</v>
      </c>
      <c r="BG988" s="211">
        <f t="shared" si="768"/>
        <v>0</v>
      </c>
      <c r="BH988" s="289"/>
      <c r="BI988" s="289"/>
      <c r="BJ988" s="228"/>
      <c r="BK988" s="228"/>
      <c r="BL988" s="233" t="str">
        <f t="shared" si="769"/>
        <v>01</v>
      </c>
    </row>
    <row r="989" spans="1:64" ht="12" hidden="1" customHeight="1">
      <c r="A989" s="333" t="s">
        <v>695</v>
      </c>
      <c r="B989" s="381" t="s">
        <v>428</v>
      </c>
      <c r="C989" s="333" t="s">
        <v>667</v>
      </c>
      <c r="D989" s="381" t="s">
        <v>399</v>
      </c>
      <c r="E989" s="381" t="s">
        <v>883</v>
      </c>
      <c r="F989" s="381" t="s">
        <v>873</v>
      </c>
      <c r="G989" s="381" t="s">
        <v>387</v>
      </c>
      <c r="H989" s="100" t="s">
        <v>653</v>
      </c>
      <c r="I989" s="381" t="s">
        <v>339</v>
      </c>
      <c r="J989" s="382">
        <v>1494</v>
      </c>
      <c r="K989" s="382">
        <v>0</v>
      </c>
      <c r="L989" s="191" t="str">
        <f t="shared" si="728"/>
        <v>912014250113802007514012921310</v>
      </c>
      <c r="M989" s="192">
        <f t="array" ref="M989">IF(COUNT(SEARCH(Удалить_Роспись_КВСР,$B989)*SEARCH(Удалить_Роспись_ПБС,$C989)*SEARCH(Удалить_Роспись_КФСР, $D989)*SEARCH(Удалить_Роспись_КЦСР,$E989)*SEARCH(Удалить_Роспись_КВР,$F989)*SEARCH(Удалить_Роспись_ЭК,$H989)*SEARCH(Удалить_Роспись_КР,$I989))&gt;0,0,1)</f>
        <v>0</v>
      </c>
      <c r="N989" s="192">
        <v>0</v>
      </c>
      <c r="O989" s="192" t="str">
        <f t="shared" si="729"/>
        <v/>
      </c>
      <c r="P989" s="192" t="str">
        <f t="shared" si="770"/>
        <v/>
      </c>
      <c r="Q989" s="300" t="str">
        <f t="shared" si="730"/>
        <v/>
      </c>
      <c r="R989" s="300" t="str">
        <f t="shared" si="731"/>
        <v/>
      </c>
      <c r="S989" s="300" t="str">
        <f t="shared" si="732"/>
        <v/>
      </c>
      <c r="T989" s="192" t="str">
        <f t="shared" si="733"/>
        <v/>
      </c>
      <c r="U989" s="303" t="str">
        <f t="shared" si="734"/>
        <v/>
      </c>
      <c r="V989" s="300" t="str">
        <f t="shared" si="735"/>
        <v/>
      </c>
      <c r="W989" s="192" t="str">
        <f t="shared" si="736"/>
        <v/>
      </c>
      <c r="X989" s="303" t="str">
        <f t="shared" si="737"/>
        <v/>
      </c>
      <c r="Y989" s="300" t="str">
        <f t="shared" si="738"/>
        <v/>
      </c>
      <c r="Z989" s="300" t="str">
        <f t="shared" si="739"/>
        <v/>
      </c>
      <c r="AA989" s="303" t="str">
        <f t="shared" si="740"/>
        <v/>
      </c>
      <c r="AB989" s="300" t="str">
        <f t="shared" si="741"/>
        <v/>
      </c>
      <c r="AC989" s="300" t="str">
        <f t="shared" si="742"/>
        <v/>
      </c>
      <c r="AD989" s="300" t="str">
        <f t="shared" si="743"/>
        <v/>
      </c>
      <c r="AE989" s="192" t="str">
        <f t="shared" si="744"/>
        <v/>
      </c>
      <c r="AF989" s="192" t="str">
        <f t="shared" si="745"/>
        <v/>
      </c>
      <c r="AG989" s="192"/>
      <c r="AJ989" s="300" t="str">
        <f t="shared" si="746"/>
        <v/>
      </c>
      <c r="AK989" s="300" t="str">
        <f t="shared" si="747"/>
        <v/>
      </c>
      <c r="AL989" s="300" t="str">
        <f t="shared" si="748"/>
        <v/>
      </c>
      <c r="AM989" s="300" t="str">
        <f t="shared" si="749"/>
        <v/>
      </c>
      <c r="AN989" s="300" t="str">
        <f t="shared" si="750"/>
        <v/>
      </c>
      <c r="AO989" s="300" t="str">
        <f t="shared" si="751"/>
        <v/>
      </c>
      <c r="AP989" s="300" t="str">
        <f t="shared" si="752"/>
        <v/>
      </c>
      <c r="AQ989" s="300" t="str">
        <f t="shared" si="753"/>
        <v/>
      </c>
      <c r="AR989" s="306" t="str">
        <f t="shared" si="754"/>
        <v/>
      </c>
      <c r="AS989" s="300" t="str">
        <f t="shared" si="755"/>
        <v/>
      </c>
      <c r="AT989" s="300" t="str">
        <f t="shared" si="756"/>
        <v/>
      </c>
      <c r="AU989" s="192" t="str">
        <f t="shared" si="757"/>
        <v>рбс</v>
      </c>
      <c r="AV989" s="192" t="str">
        <f t="shared" si="758"/>
        <v>рбс91201425общопл</v>
      </c>
      <c r="AW989" s="191">
        <f t="shared" si="759"/>
        <v>0</v>
      </c>
      <c r="AX989" s="191">
        <f t="shared" si="760"/>
        <v>0</v>
      </c>
      <c r="AY989" s="191">
        <f t="shared" si="761"/>
        <v>0</v>
      </c>
      <c r="AZ989" s="191">
        <f t="shared" si="762"/>
        <v>0</v>
      </c>
      <c r="BA989" s="193">
        <f t="shared" si="763"/>
        <v>1</v>
      </c>
      <c r="BB989" s="193">
        <f t="shared" si="764"/>
        <v>1</v>
      </c>
      <c r="BC989" s="193">
        <f t="shared" si="765"/>
        <v>1</v>
      </c>
      <c r="BD989" s="191">
        <f>IF(ISNA(BA989),0,AY989*$BA989)</f>
        <v>0</v>
      </c>
      <c r="BE989" s="191">
        <f t="shared" si="766"/>
        <v>0</v>
      </c>
      <c r="BF989" s="210">
        <f t="shared" si="767"/>
        <v>0</v>
      </c>
      <c r="BG989" s="211">
        <f t="shared" si="768"/>
        <v>0</v>
      </c>
      <c r="BH989" s="289"/>
      <c r="BI989" s="289"/>
      <c r="BJ989" s="228"/>
      <c r="BK989" s="228"/>
      <c r="BL989" s="233" t="str">
        <f t="shared" si="769"/>
        <v>01</v>
      </c>
    </row>
    <row r="990" spans="1:64" ht="12" hidden="1" customHeight="1">
      <c r="A990" s="333" t="s">
        <v>695</v>
      </c>
      <c r="B990" s="381" t="s">
        <v>428</v>
      </c>
      <c r="C990" s="333" t="s">
        <v>667</v>
      </c>
      <c r="D990" s="381" t="s">
        <v>399</v>
      </c>
      <c r="E990" s="381" t="s">
        <v>883</v>
      </c>
      <c r="F990" s="381" t="s">
        <v>586</v>
      </c>
      <c r="G990" s="381" t="s">
        <v>397</v>
      </c>
      <c r="H990" s="100" t="s">
        <v>653</v>
      </c>
      <c r="I990" s="381" t="s">
        <v>339</v>
      </c>
      <c r="J990" s="382">
        <v>2760</v>
      </c>
      <c r="K990" s="382">
        <v>0</v>
      </c>
      <c r="L990" s="191" t="str">
        <f t="shared" si="728"/>
        <v>912014250113802007514024434010</v>
      </c>
      <c r="M990" s="192">
        <f t="array" ref="M990">IF(COUNT(SEARCH(Удалить_Роспись_КВСР,$B990)*SEARCH(Удалить_Роспись_ПБС,$C990)*SEARCH(Удалить_Роспись_КФСР, $D990)*SEARCH(Удалить_Роспись_КЦСР,$E990)*SEARCH(Удалить_Роспись_КВР,$F990)*SEARCH(Удалить_Роспись_ЭК,$H990)*SEARCH(Удалить_Роспись_КР,$I990))&gt;0,0,1)</f>
        <v>0</v>
      </c>
      <c r="N990" s="192">
        <v>0</v>
      </c>
      <c r="O990" s="192" t="str">
        <f t="shared" si="729"/>
        <v/>
      </c>
      <c r="P990" s="192" t="str">
        <f t="shared" si="770"/>
        <v/>
      </c>
      <c r="Q990" s="300" t="str">
        <f t="shared" si="730"/>
        <v/>
      </c>
      <c r="R990" s="300" t="str">
        <f t="shared" si="731"/>
        <v/>
      </c>
      <c r="S990" s="300" t="str">
        <f t="shared" si="732"/>
        <v/>
      </c>
      <c r="T990" s="192" t="str">
        <f t="shared" si="733"/>
        <v/>
      </c>
      <c r="U990" s="303" t="str">
        <f t="shared" si="734"/>
        <v/>
      </c>
      <c r="V990" s="300" t="str">
        <f t="shared" si="735"/>
        <v/>
      </c>
      <c r="W990" s="192" t="str">
        <f t="shared" si="736"/>
        <v/>
      </c>
      <c r="X990" s="303" t="str">
        <f t="shared" si="737"/>
        <v/>
      </c>
      <c r="Y990" s="300" t="str">
        <f t="shared" si="738"/>
        <v/>
      </c>
      <c r="Z990" s="300" t="str">
        <f t="shared" si="739"/>
        <v/>
      </c>
      <c r="AA990" s="303" t="str">
        <f t="shared" si="740"/>
        <v/>
      </c>
      <c r="AB990" s="300" t="str">
        <f t="shared" si="741"/>
        <v/>
      </c>
      <c r="AC990" s="300" t="str">
        <f t="shared" si="742"/>
        <v/>
      </c>
      <c r="AD990" s="300" t="str">
        <f t="shared" si="743"/>
        <v/>
      </c>
      <c r="AE990" s="192" t="str">
        <f t="shared" si="744"/>
        <v/>
      </c>
      <c r="AF990" s="192" t="str">
        <f t="shared" si="745"/>
        <v/>
      </c>
      <c r="AG990" s="192"/>
      <c r="AJ990" s="300" t="str">
        <f t="shared" si="746"/>
        <v/>
      </c>
      <c r="AK990" s="300" t="str">
        <f t="shared" si="747"/>
        <v/>
      </c>
      <c r="AL990" s="300" t="str">
        <f t="shared" si="748"/>
        <v/>
      </c>
      <c r="AM990" s="300" t="str">
        <f t="shared" si="749"/>
        <v/>
      </c>
      <c r="AN990" s="300" t="str">
        <f t="shared" si="750"/>
        <v/>
      </c>
      <c r="AO990" s="300" t="str">
        <f t="shared" si="751"/>
        <v/>
      </c>
      <c r="AP990" s="300" t="str">
        <f t="shared" si="752"/>
        <v/>
      </c>
      <c r="AQ990" s="300" t="str">
        <f t="shared" si="753"/>
        <v/>
      </c>
      <c r="AR990" s="306" t="str">
        <f t="shared" si="754"/>
        <v/>
      </c>
      <c r="AS990" s="300" t="str">
        <f t="shared" si="755"/>
        <v/>
      </c>
      <c r="AT990" s="300" t="str">
        <f t="shared" si="756"/>
        <v/>
      </c>
      <c r="AU990" s="192" t="str">
        <f t="shared" si="757"/>
        <v>рбс</v>
      </c>
      <c r="AV990" s="192" t="str">
        <f t="shared" si="758"/>
        <v>рбс91201425общпро</v>
      </c>
      <c r="AW990" s="191">
        <f t="shared" si="759"/>
        <v>0</v>
      </c>
      <c r="AX990" s="191">
        <f t="shared" si="760"/>
        <v>0</v>
      </c>
      <c r="AY990" s="191">
        <f t="shared" si="761"/>
        <v>0</v>
      </c>
      <c r="AZ990" s="191">
        <f t="shared" si="762"/>
        <v>0</v>
      </c>
      <c r="BA990" s="193">
        <f t="shared" si="763"/>
        <v>1</v>
      </c>
      <c r="BB990" s="193">
        <f t="shared" si="764"/>
        <v>1</v>
      </c>
      <c r="BC990" s="193">
        <f t="shared" si="765"/>
        <v>1</v>
      </c>
      <c r="BD990" s="191">
        <f>IF(ISNA(BA990),0,AY990*$BA990)</f>
        <v>0</v>
      </c>
      <c r="BE990" s="191">
        <f t="shared" si="766"/>
        <v>0</v>
      </c>
      <c r="BF990" s="210">
        <f t="shared" si="767"/>
        <v>0</v>
      </c>
      <c r="BG990" s="211">
        <f t="shared" si="768"/>
        <v>0</v>
      </c>
      <c r="BH990" s="289"/>
      <c r="BI990" s="289"/>
      <c r="BJ990" s="228"/>
      <c r="BK990" s="228"/>
      <c r="BL990" s="233" t="str">
        <f t="shared" si="769"/>
        <v>01</v>
      </c>
    </row>
    <row r="991" spans="1:64" ht="12" customHeight="1">
      <c r="A991" s="333" t="s">
        <v>695</v>
      </c>
      <c r="B991" s="381" t="s">
        <v>428</v>
      </c>
      <c r="C991" s="333" t="s">
        <v>667</v>
      </c>
      <c r="D991" s="381" t="s">
        <v>399</v>
      </c>
      <c r="E991" s="381" t="s">
        <v>992</v>
      </c>
      <c r="F991" s="381" t="s">
        <v>586</v>
      </c>
      <c r="G991" s="381" t="s">
        <v>389</v>
      </c>
      <c r="H991" s="100" t="s">
        <v>653</v>
      </c>
      <c r="I991" s="381" t="s">
        <v>505</v>
      </c>
      <c r="J991" s="382">
        <v>11359</v>
      </c>
      <c r="K991" s="382">
        <v>4000</v>
      </c>
      <c r="L991" s="191" t="str">
        <f t="shared" si="728"/>
        <v>91201425011390900Д000024422601</v>
      </c>
      <c r="M991" s="192">
        <f t="array" ref="M991">IF(COUNT(SEARCH(Удалить_Роспись_КВСР,$B991)*SEARCH(Удалить_Роспись_ПБС,$C991)*SEARCH(Удалить_Роспись_КФСР, $D991)*SEARCH(Удалить_Роспись_КЦСР,$E991)*SEARCH(Удалить_Роспись_КВР,$F991)*SEARCH(Удалить_Роспись_ЭК,$H991)*SEARCH(Удалить_Роспись_КР,$I991))&gt;0,0,1)</f>
        <v>1</v>
      </c>
      <c r="N991" s="192">
        <f>IF(COUNT(SEARCH(Удалить_Индекс_КВСР,$B991)*SEARCH(Удалить_Индекс_ПБС,$C991)*SEARCH(Удалить_Индекс_КФСР,$D991)*SEARCH(Удалить_Индекс_КЦСР,$E991)*SEARCH(Удалить_Индекс_КВР,$F991)*SEARCH(Удалить_Индекс_ЭК,$H991)*SEARCH(Удалить_Индекс_КР,$I991))&gt;0,0,1)</f>
        <v>1</v>
      </c>
      <c r="O991" s="192" t="str">
        <f t="shared" si="729"/>
        <v/>
      </c>
      <c r="P991" s="192" t="str">
        <f t="shared" si="770"/>
        <v/>
      </c>
      <c r="Q991" s="300" t="str">
        <f t="shared" si="730"/>
        <v/>
      </c>
      <c r="R991" s="300" t="str">
        <f t="shared" si="731"/>
        <v/>
      </c>
      <c r="S991" s="300" t="str">
        <f t="shared" si="732"/>
        <v/>
      </c>
      <c r="T991" s="192" t="str">
        <f t="shared" si="733"/>
        <v/>
      </c>
      <c r="U991" s="303" t="str">
        <f t="shared" si="734"/>
        <v/>
      </c>
      <c r="V991" s="300" t="str">
        <f t="shared" si="735"/>
        <v/>
      </c>
      <c r="W991" s="192" t="str">
        <f t="shared" si="736"/>
        <v/>
      </c>
      <c r="X991" s="303" t="str">
        <f t="shared" si="737"/>
        <v/>
      </c>
      <c r="Y991" s="300" t="str">
        <f t="shared" si="738"/>
        <v/>
      </c>
      <c r="Z991" s="300" t="str">
        <f t="shared" si="739"/>
        <v/>
      </c>
      <c r="AA991" s="303" t="str">
        <f t="shared" si="740"/>
        <v/>
      </c>
      <c r="AB991" s="300" t="str">
        <f t="shared" si="741"/>
        <v/>
      </c>
      <c r="AC991" s="300" t="str">
        <f t="shared" si="742"/>
        <v/>
      </c>
      <c r="AD991" s="300" t="str">
        <f t="shared" si="743"/>
        <v/>
      </c>
      <c r="AE991" s="192" t="str">
        <f t="shared" si="744"/>
        <v/>
      </c>
      <c r="AF991" s="192" t="str">
        <f t="shared" si="745"/>
        <v/>
      </c>
      <c r="AG991" s="192"/>
      <c r="AJ991" s="300" t="str">
        <f t="shared" si="746"/>
        <v/>
      </c>
      <c r="AK991" s="300" t="str">
        <f t="shared" si="747"/>
        <v/>
      </c>
      <c r="AL991" s="300" t="str">
        <f t="shared" si="748"/>
        <v/>
      </c>
      <c r="AM991" s="300" t="str">
        <f t="shared" si="749"/>
        <v/>
      </c>
      <c r="AN991" s="300" t="str">
        <f t="shared" si="750"/>
        <v/>
      </c>
      <c r="AO991" s="300" t="str">
        <f t="shared" si="751"/>
        <v/>
      </c>
      <c r="AP991" s="300" t="str">
        <f t="shared" si="752"/>
        <v/>
      </c>
      <c r="AQ991" s="300" t="str">
        <f t="shared" si="753"/>
        <v/>
      </c>
      <c r="AR991" s="306" t="str">
        <f t="shared" si="754"/>
        <v/>
      </c>
      <c r="AS991" s="300" t="str">
        <f t="shared" si="755"/>
        <v/>
      </c>
      <c r="AT991" s="300" t="str">
        <f t="shared" si="756"/>
        <v/>
      </c>
      <c r="AU991" s="192" t="str">
        <f t="shared" si="757"/>
        <v>рбс</v>
      </c>
      <c r="AV991" s="192" t="str">
        <f t="shared" si="758"/>
        <v>рбс91201425общпро</v>
      </c>
      <c r="AW991" s="191">
        <f t="shared" si="759"/>
        <v>11359</v>
      </c>
      <c r="AX991" s="191">
        <f t="shared" si="760"/>
        <v>4000</v>
      </c>
      <c r="AY991" s="191">
        <f t="shared" si="761"/>
        <v>11359</v>
      </c>
      <c r="AZ991" s="191">
        <f t="shared" si="762"/>
        <v>4000</v>
      </c>
      <c r="BA991" s="193">
        <f t="shared" si="763"/>
        <v>1</v>
      </c>
      <c r="BB991" s="193">
        <f t="shared" si="764"/>
        <v>1</v>
      </c>
      <c r="BC991" s="193">
        <f t="shared" si="765"/>
        <v>1</v>
      </c>
      <c r="BD991" s="191">
        <f>IF(ISNA(BA991),0,AY991*$BA991)-7000</f>
        <v>4359</v>
      </c>
      <c r="BE991" s="191">
        <f t="shared" si="766"/>
        <v>4000</v>
      </c>
      <c r="BF991" s="210">
        <f t="shared" si="767"/>
        <v>4359</v>
      </c>
      <c r="BG991" s="211">
        <f t="shared" si="768"/>
        <v>4359</v>
      </c>
      <c r="BH991" s="289"/>
      <c r="BI991" s="289"/>
      <c r="BJ991" s="228"/>
      <c r="BK991" s="228"/>
      <c r="BL991" s="233" t="str">
        <f t="shared" si="769"/>
        <v>01</v>
      </c>
    </row>
    <row r="992" spans="1:64" ht="12" hidden="1" customHeight="1">
      <c r="A992" s="333" t="s">
        <v>695</v>
      </c>
      <c r="B992" s="381" t="s">
        <v>428</v>
      </c>
      <c r="C992" s="333" t="s">
        <v>667</v>
      </c>
      <c r="D992" s="381" t="s">
        <v>400</v>
      </c>
      <c r="E992" s="381" t="s">
        <v>884</v>
      </c>
      <c r="F992" s="381" t="s">
        <v>602</v>
      </c>
      <c r="G992" s="381" t="s">
        <v>1583</v>
      </c>
      <c r="H992" s="100" t="s">
        <v>653</v>
      </c>
      <c r="I992" s="381" t="s">
        <v>340</v>
      </c>
      <c r="J992" s="382">
        <v>199770.35</v>
      </c>
      <c r="K992" s="382">
        <v>144675.34</v>
      </c>
      <c r="L992" s="191" t="str">
        <f t="shared" si="728"/>
        <v>912014250203802005118012100004</v>
      </c>
      <c r="M992" s="192">
        <f t="array" ref="M992">IF(COUNT(SEARCH(Удалить_Роспись_КВСР,$B992)*SEARCH(Удалить_Роспись_ПБС,$C992)*SEARCH(Удалить_Роспись_КФСР, $D992)*SEARCH(Удалить_Роспись_КЦСР,$E992)*SEARCH(Удалить_Роспись_КВР,$F992)*SEARCH(Удалить_Роспись_ЭК,$H992)*SEARCH(Удалить_Роспись_КР,$I992))&gt;0,0,1)</f>
        <v>0</v>
      </c>
      <c r="N992" s="192">
        <v>0</v>
      </c>
      <c r="O992" s="192" t="str">
        <f t="shared" si="729"/>
        <v/>
      </c>
      <c r="P992" s="192" t="str">
        <f t="shared" si="770"/>
        <v/>
      </c>
      <c r="Q992" s="300" t="str">
        <f t="shared" si="730"/>
        <v/>
      </c>
      <c r="R992" s="300" t="str">
        <f t="shared" si="731"/>
        <v/>
      </c>
      <c r="S992" s="300" t="str">
        <f t="shared" si="732"/>
        <v/>
      </c>
      <c r="T992" s="192" t="str">
        <f t="shared" si="733"/>
        <v/>
      </c>
      <c r="U992" s="303" t="str">
        <f t="shared" si="734"/>
        <v/>
      </c>
      <c r="V992" s="300" t="str">
        <f t="shared" si="735"/>
        <v/>
      </c>
      <c r="W992" s="192" t="str">
        <f t="shared" si="736"/>
        <v/>
      </c>
      <c r="X992" s="303" t="str">
        <f t="shared" si="737"/>
        <v/>
      </c>
      <c r="Y992" s="300" t="str">
        <f t="shared" si="738"/>
        <v/>
      </c>
      <c r="Z992" s="300" t="str">
        <f t="shared" si="739"/>
        <v/>
      </c>
      <c r="AA992" s="303" t="str">
        <f t="shared" si="740"/>
        <v/>
      </c>
      <c r="AB992" s="300" t="str">
        <f t="shared" si="741"/>
        <v/>
      </c>
      <c r="AC992" s="300" t="str">
        <f t="shared" si="742"/>
        <v/>
      </c>
      <c r="AD992" s="300" t="str">
        <f t="shared" si="743"/>
        <v/>
      </c>
      <c r="AE992" s="192" t="str">
        <f t="shared" si="744"/>
        <v/>
      </c>
      <c r="AF992" s="192" t="str">
        <f t="shared" si="745"/>
        <v/>
      </c>
      <c r="AG992" s="192"/>
      <c r="AJ992" s="300" t="str">
        <f t="shared" si="746"/>
        <v/>
      </c>
      <c r="AK992" s="300" t="str">
        <f t="shared" si="747"/>
        <v/>
      </c>
      <c r="AL992" s="300" t="str">
        <f t="shared" si="748"/>
        <v/>
      </c>
      <c r="AM992" s="300" t="str">
        <f t="shared" si="749"/>
        <v/>
      </c>
      <c r="AN992" s="300" t="str">
        <f t="shared" si="750"/>
        <v/>
      </c>
      <c r="AO992" s="300" t="str">
        <f t="shared" si="751"/>
        <v/>
      </c>
      <c r="AP992" s="300" t="str">
        <f t="shared" si="752"/>
        <v/>
      </c>
      <c r="AQ992" s="300" t="str">
        <f t="shared" si="753"/>
        <v/>
      </c>
      <c r="AR992" s="306" t="str">
        <f t="shared" si="754"/>
        <v/>
      </c>
      <c r="AS992" s="300" t="str">
        <f t="shared" si="755"/>
        <v/>
      </c>
      <c r="AT992" s="300" t="str">
        <f t="shared" si="756"/>
        <v/>
      </c>
      <c r="AU992" s="192" t="str">
        <f t="shared" si="757"/>
        <v>рбс</v>
      </c>
      <c r="AV992" s="192" t="e">
        <f t="shared" si="758"/>
        <v>#N/A</v>
      </c>
      <c r="AW992" s="191">
        <f t="shared" si="759"/>
        <v>0</v>
      </c>
      <c r="AX992" s="191">
        <f t="shared" si="760"/>
        <v>0</v>
      </c>
      <c r="AY992" s="191">
        <f t="shared" si="761"/>
        <v>0</v>
      </c>
      <c r="AZ992" s="191">
        <f t="shared" si="762"/>
        <v>0</v>
      </c>
      <c r="BA992" s="193" t="e">
        <f t="shared" si="763"/>
        <v>#N/A</v>
      </c>
      <c r="BB992" s="193" t="e">
        <f t="shared" si="764"/>
        <v>#N/A</v>
      </c>
      <c r="BC992" s="193" t="e">
        <f t="shared" si="765"/>
        <v>#N/A</v>
      </c>
      <c r="BD992" s="191">
        <f t="shared" ref="BD992:BD1023" si="771">IF(ISNA(BA992),0,AY992*$BA992)</f>
        <v>0</v>
      </c>
      <c r="BE992" s="191" t="e">
        <f t="shared" si="766"/>
        <v>#N/A</v>
      </c>
      <c r="BF992" s="210" t="e">
        <f t="shared" si="767"/>
        <v>#N/A</v>
      </c>
      <c r="BG992" s="211" t="e">
        <f t="shared" si="768"/>
        <v>#N/A</v>
      </c>
      <c r="BH992" s="289"/>
      <c r="BI992" s="289"/>
      <c r="BJ992" s="228"/>
      <c r="BK992" s="228"/>
      <c r="BL992" s="233" t="str">
        <f t="shared" si="769"/>
        <v>02</v>
      </c>
    </row>
    <row r="993" spans="1:64" ht="12" hidden="1" customHeight="1">
      <c r="A993" s="333" t="s">
        <v>695</v>
      </c>
      <c r="B993" s="381" t="s">
        <v>428</v>
      </c>
      <c r="C993" s="333" t="s">
        <v>667</v>
      </c>
      <c r="D993" s="381" t="s">
        <v>400</v>
      </c>
      <c r="E993" s="381" t="s">
        <v>884</v>
      </c>
      <c r="F993" s="381" t="s">
        <v>585</v>
      </c>
      <c r="G993" s="381" t="s">
        <v>1583</v>
      </c>
      <c r="H993" s="100" t="s">
        <v>653</v>
      </c>
      <c r="I993" s="381" t="s">
        <v>340</v>
      </c>
      <c r="J993" s="382">
        <v>5148.7</v>
      </c>
      <c r="K993" s="382">
        <v>0</v>
      </c>
      <c r="L993" s="191" t="str">
        <f t="shared" si="728"/>
        <v>912014250203802005118012200004</v>
      </c>
      <c r="M993" s="192">
        <f t="array" ref="M993">IF(COUNT(SEARCH(Удалить_Роспись_КВСР,$B993)*SEARCH(Удалить_Роспись_ПБС,$C993)*SEARCH(Удалить_Роспись_КФСР, $D993)*SEARCH(Удалить_Роспись_КЦСР,$E993)*SEARCH(Удалить_Роспись_КВР,$F993)*SEARCH(Удалить_Роспись_ЭК,$H993)*SEARCH(Удалить_Роспись_КР,$I993))&gt;0,0,1)</f>
        <v>0</v>
      </c>
      <c r="N993" s="192">
        <v>0</v>
      </c>
      <c r="O993" s="192" t="str">
        <f t="shared" si="729"/>
        <v/>
      </c>
      <c r="P993" s="192" t="str">
        <f t="shared" si="770"/>
        <v/>
      </c>
      <c r="Q993" s="300" t="str">
        <f t="shared" si="730"/>
        <v/>
      </c>
      <c r="R993" s="300" t="str">
        <f t="shared" si="731"/>
        <v/>
      </c>
      <c r="S993" s="300" t="str">
        <f t="shared" si="732"/>
        <v/>
      </c>
      <c r="T993" s="192" t="str">
        <f t="shared" si="733"/>
        <v/>
      </c>
      <c r="U993" s="303" t="str">
        <f t="shared" si="734"/>
        <v/>
      </c>
      <c r="V993" s="300" t="str">
        <f t="shared" si="735"/>
        <v/>
      </c>
      <c r="W993" s="192" t="str">
        <f t="shared" si="736"/>
        <v/>
      </c>
      <c r="X993" s="303" t="str">
        <f t="shared" si="737"/>
        <v/>
      </c>
      <c r="Y993" s="300" t="str">
        <f t="shared" si="738"/>
        <v/>
      </c>
      <c r="Z993" s="300" t="str">
        <f t="shared" si="739"/>
        <v/>
      </c>
      <c r="AA993" s="303" t="str">
        <f t="shared" si="740"/>
        <v/>
      </c>
      <c r="AB993" s="300" t="str">
        <f t="shared" si="741"/>
        <v/>
      </c>
      <c r="AC993" s="300" t="str">
        <f t="shared" si="742"/>
        <v/>
      </c>
      <c r="AD993" s="300" t="str">
        <f t="shared" si="743"/>
        <v/>
      </c>
      <c r="AE993" s="192" t="str">
        <f t="shared" si="744"/>
        <v/>
      </c>
      <c r="AF993" s="192" t="str">
        <f t="shared" si="745"/>
        <v/>
      </c>
      <c r="AG993" s="192"/>
      <c r="AJ993" s="300" t="str">
        <f t="shared" si="746"/>
        <v/>
      </c>
      <c r="AK993" s="300" t="str">
        <f t="shared" si="747"/>
        <v/>
      </c>
      <c r="AL993" s="300" t="str">
        <f t="shared" si="748"/>
        <v/>
      </c>
      <c r="AM993" s="300" t="str">
        <f t="shared" si="749"/>
        <v/>
      </c>
      <c r="AN993" s="300" t="str">
        <f t="shared" si="750"/>
        <v/>
      </c>
      <c r="AO993" s="300" t="str">
        <f t="shared" si="751"/>
        <v/>
      </c>
      <c r="AP993" s="300" t="str">
        <f t="shared" si="752"/>
        <v/>
      </c>
      <c r="AQ993" s="300" t="str">
        <f t="shared" si="753"/>
        <v/>
      </c>
      <c r="AR993" s="306" t="str">
        <f t="shared" si="754"/>
        <v/>
      </c>
      <c r="AS993" s="300" t="str">
        <f t="shared" si="755"/>
        <v/>
      </c>
      <c r="AT993" s="300" t="str">
        <f t="shared" si="756"/>
        <v/>
      </c>
      <c r="AU993" s="192" t="str">
        <f t="shared" si="757"/>
        <v>рбс</v>
      </c>
      <c r="AV993" s="192" t="e">
        <f t="shared" si="758"/>
        <v>#N/A</v>
      </c>
      <c r="AW993" s="191">
        <f t="shared" si="759"/>
        <v>0</v>
      </c>
      <c r="AX993" s="191">
        <f t="shared" si="760"/>
        <v>0</v>
      </c>
      <c r="AY993" s="191">
        <f t="shared" si="761"/>
        <v>0</v>
      </c>
      <c r="AZ993" s="191">
        <f t="shared" si="762"/>
        <v>0</v>
      </c>
      <c r="BA993" s="193" t="e">
        <f t="shared" si="763"/>
        <v>#N/A</v>
      </c>
      <c r="BB993" s="193" t="e">
        <f t="shared" si="764"/>
        <v>#N/A</v>
      </c>
      <c r="BC993" s="193" t="e">
        <f t="shared" si="765"/>
        <v>#N/A</v>
      </c>
      <c r="BD993" s="191">
        <f t="shared" si="771"/>
        <v>0</v>
      </c>
      <c r="BE993" s="191" t="e">
        <f t="shared" si="766"/>
        <v>#N/A</v>
      </c>
      <c r="BF993" s="210" t="e">
        <f t="shared" si="767"/>
        <v>#N/A</v>
      </c>
      <c r="BG993" s="211" t="e">
        <f t="shared" si="768"/>
        <v>#N/A</v>
      </c>
      <c r="BH993" s="289"/>
      <c r="BI993" s="289"/>
      <c r="BJ993" s="228"/>
      <c r="BK993" s="228"/>
      <c r="BL993" s="233" t="str">
        <f t="shared" si="769"/>
        <v>02</v>
      </c>
    </row>
    <row r="994" spans="1:64" ht="12" hidden="1" customHeight="1">
      <c r="A994" s="333" t="s">
        <v>695</v>
      </c>
      <c r="B994" s="381" t="s">
        <v>428</v>
      </c>
      <c r="C994" s="333" t="s">
        <v>667</v>
      </c>
      <c r="D994" s="381" t="s">
        <v>400</v>
      </c>
      <c r="E994" s="381" t="s">
        <v>884</v>
      </c>
      <c r="F994" s="381" t="s">
        <v>873</v>
      </c>
      <c r="G994" s="381" t="s">
        <v>1583</v>
      </c>
      <c r="H994" s="100" t="s">
        <v>653</v>
      </c>
      <c r="I994" s="381" t="s">
        <v>340</v>
      </c>
      <c r="J994" s="382">
        <v>60330.65</v>
      </c>
      <c r="K994" s="382">
        <v>41168.720000000001</v>
      </c>
      <c r="L994" s="191" t="str">
        <f t="shared" si="728"/>
        <v>912014250203802005118012900004</v>
      </c>
      <c r="M994" s="192">
        <f t="array" ref="M994">IF(COUNT(SEARCH(Удалить_Роспись_КВСР,$B994)*SEARCH(Удалить_Роспись_ПБС,$C994)*SEARCH(Удалить_Роспись_КФСР, $D994)*SEARCH(Удалить_Роспись_КЦСР,$E994)*SEARCH(Удалить_Роспись_КВР,$F994)*SEARCH(Удалить_Роспись_ЭК,$H994)*SEARCH(Удалить_Роспись_КР,$I994))&gt;0,0,1)</f>
        <v>0</v>
      </c>
      <c r="N994" s="192">
        <v>0</v>
      </c>
      <c r="O994" s="192" t="str">
        <f t="shared" si="729"/>
        <v/>
      </c>
      <c r="P994" s="192" t="str">
        <f t="shared" si="770"/>
        <v/>
      </c>
      <c r="Q994" s="300" t="str">
        <f t="shared" si="730"/>
        <v/>
      </c>
      <c r="R994" s="300" t="str">
        <f t="shared" si="731"/>
        <v/>
      </c>
      <c r="S994" s="300" t="str">
        <f t="shared" si="732"/>
        <v/>
      </c>
      <c r="T994" s="192" t="str">
        <f t="shared" si="733"/>
        <v/>
      </c>
      <c r="U994" s="303" t="str">
        <f t="shared" si="734"/>
        <v/>
      </c>
      <c r="V994" s="300" t="str">
        <f t="shared" si="735"/>
        <v/>
      </c>
      <c r="W994" s="192" t="str">
        <f t="shared" si="736"/>
        <v/>
      </c>
      <c r="X994" s="303" t="str">
        <f t="shared" si="737"/>
        <v/>
      </c>
      <c r="Y994" s="300" t="str">
        <f t="shared" si="738"/>
        <v/>
      </c>
      <c r="Z994" s="300" t="str">
        <f t="shared" si="739"/>
        <v/>
      </c>
      <c r="AA994" s="303" t="str">
        <f t="shared" si="740"/>
        <v/>
      </c>
      <c r="AB994" s="300" t="str">
        <f t="shared" si="741"/>
        <v/>
      </c>
      <c r="AC994" s="300" t="str">
        <f t="shared" si="742"/>
        <v/>
      </c>
      <c r="AD994" s="300" t="str">
        <f t="shared" si="743"/>
        <v/>
      </c>
      <c r="AE994" s="192" t="str">
        <f t="shared" si="744"/>
        <v/>
      </c>
      <c r="AF994" s="192" t="str">
        <f t="shared" si="745"/>
        <v/>
      </c>
      <c r="AG994" s="192"/>
      <c r="AJ994" s="300" t="str">
        <f t="shared" si="746"/>
        <v/>
      </c>
      <c r="AK994" s="300" t="str">
        <f t="shared" si="747"/>
        <v/>
      </c>
      <c r="AL994" s="300" t="str">
        <f t="shared" si="748"/>
        <v/>
      </c>
      <c r="AM994" s="300" t="str">
        <f t="shared" si="749"/>
        <v/>
      </c>
      <c r="AN994" s="300" t="str">
        <f t="shared" si="750"/>
        <v/>
      </c>
      <c r="AO994" s="300" t="str">
        <f t="shared" si="751"/>
        <v/>
      </c>
      <c r="AP994" s="300" t="str">
        <f t="shared" si="752"/>
        <v/>
      </c>
      <c r="AQ994" s="300" t="str">
        <f t="shared" si="753"/>
        <v/>
      </c>
      <c r="AR994" s="306" t="str">
        <f t="shared" si="754"/>
        <v/>
      </c>
      <c r="AS994" s="300" t="str">
        <f t="shared" si="755"/>
        <v/>
      </c>
      <c r="AT994" s="300" t="str">
        <f t="shared" si="756"/>
        <v/>
      </c>
      <c r="AU994" s="192" t="str">
        <f t="shared" si="757"/>
        <v>рбс</v>
      </c>
      <c r="AV994" s="192" t="e">
        <f t="shared" si="758"/>
        <v>#N/A</v>
      </c>
      <c r="AW994" s="191">
        <f t="shared" si="759"/>
        <v>0</v>
      </c>
      <c r="AX994" s="191">
        <f t="shared" si="760"/>
        <v>0</v>
      </c>
      <c r="AY994" s="191">
        <f t="shared" si="761"/>
        <v>0</v>
      </c>
      <c r="AZ994" s="191">
        <f t="shared" si="762"/>
        <v>0</v>
      </c>
      <c r="BA994" s="193" t="e">
        <f t="shared" si="763"/>
        <v>#N/A</v>
      </c>
      <c r="BB994" s="193" t="e">
        <f t="shared" si="764"/>
        <v>#N/A</v>
      </c>
      <c r="BC994" s="193" t="e">
        <f t="shared" si="765"/>
        <v>#N/A</v>
      </c>
      <c r="BD994" s="191">
        <f t="shared" si="771"/>
        <v>0</v>
      </c>
      <c r="BE994" s="191" t="e">
        <f t="shared" si="766"/>
        <v>#N/A</v>
      </c>
      <c r="BF994" s="210" t="e">
        <f t="shared" si="767"/>
        <v>#N/A</v>
      </c>
      <c r="BG994" s="211" t="e">
        <f t="shared" si="768"/>
        <v>#N/A</v>
      </c>
      <c r="BH994" s="289"/>
      <c r="BI994" s="289"/>
      <c r="BJ994" s="228"/>
      <c r="BK994" s="228"/>
      <c r="BL994" s="233" t="str">
        <f t="shared" si="769"/>
        <v>02</v>
      </c>
    </row>
    <row r="995" spans="1:64" ht="12" hidden="1" customHeight="1">
      <c r="A995" s="333" t="s">
        <v>695</v>
      </c>
      <c r="B995" s="381" t="s">
        <v>428</v>
      </c>
      <c r="C995" s="333" t="s">
        <v>667</v>
      </c>
      <c r="D995" s="381" t="s">
        <v>400</v>
      </c>
      <c r="E995" s="381" t="s">
        <v>884</v>
      </c>
      <c r="F995" s="381" t="s">
        <v>586</v>
      </c>
      <c r="G995" s="381" t="s">
        <v>1583</v>
      </c>
      <c r="H995" s="100" t="s">
        <v>653</v>
      </c>
      <c r="I995" s="381" t="s">
        <v>340</v>
      </c>
      <c r="J995" s="382">
        <v>59601.3</v>
      </c>
      <c r="K995" s="382">
        <v>7962</v>
      </c>
      <c r="L995" s="191" t="str">
        <f t="shared" si="728"/>
        <v>912014250203802005118024400004</v>
      </c>
      <c r="M995" s="192">
        <f t="array" ref="M995">IF(COUNT(SEARCH(Удалить_Роспись_КВСР,$B995)*SEARCH(Удалить_Роспись_ПБС,$C995)*SEARCH(Удалить_Роспись_КФСР, $D995)*SEARCH(Удалить_Роспись_КЦСР,$E995)*SEARCH(Удалить_Роспись_КВР,$F995)*SEARCH(Удалить_Роспись_ЭК,$H995)*SEARCH(Удалить_Роспись_КР,$I995))&gt;0,0,1)</f>
        <v>0</v>
      </c>
      <c r="N995" s="192">
        <v>0</v>
      </c>
      <c r="O995" s="192" t="str">
        <f t="shared" si="729"/>
        <v/>
      </c>
      <c r="P995" s="192" t="str">
        <f t="shared" si="770"/>
        <v/>
      </c>
      <c r="Q995" s="300" t="str">
        <f t="shared" si="730"/>
        <v/>
      </c>
      <c r="R995" s="300" t="str">
        <f t="shared" si="731"/>
        <v/>
      </c>
      <c r="S995" s="300" t="str">
        <f t="shared" si="732"/>
        <v/>
      </c>
      <c r="T995" s="192" t="str">
        <f t="shared" si="733"/>
        <v/>
      </c>
      <c r="U995" s="303" t="str">
        <f t="shared" si="734"/>
        <v/>
      </c>
      <c r="V995" s="300" t="str">
        <f t="shared" si="735"/>
        <v/>
      </c>
      <c r="W995" s="192" t="str">
        <f t="shared" si="736"/>
        <v/>
      </c>
      <c r="X995" s="303" t="str">
        <f t="shared" si="737"/>
        <v/>
      </c>
      <c r="Y995" s="300" t="str">
        <f t="shared" si="738"/>
        <v/>
      </c>
      <c r="Z995" s="300" t="str">
        <f t="shared" si="739"/>
        <v/>
      </c>
      <c r="AA995" s="303" t="str">
        <f t="shared" si="740"/>
        <v/>
      </c>
      <c r="AB995" s="300" t="str">
        <f t="shared" si="741"/>
        <v/>
      </c>
      <c r="AC995" s="300" t="str">
        <f t="shared" si="742"/>
        <v/>
      </c>
      <c r="AD995" s="300" t="str">
        <f t="shared" si="743"/>
        <v/>
      </c>
      <c r="AE995" s="192" t="str">
        <f t="shared" si="744"/>
        <v/>
      </c>
      <c r="AF995" s="192" t="str">
        <f t="shared" si="745"/>
        <v/>
      </c>
      <c r="AG995" s="192"/>
      <c r="AJ995" s="300" t="str">
        <f t="shared" si="746"/>
        <v/>
      </c>
      <c r="AK995" s="300" t="str">
        <f t="shared" si="747"/>
        <v/>
      </c>
      <c r="AL995" s="300" t="str">
        <f t="shared" si="748"/>
        <v/>
      </c>
      <c r="AM995" s="300" t="str">
        <f t="shared" si="749"/>
        <v/>
      </c>
      <c r="AN995" s="300" t="str">
        <f t="shared" si="750"/>
        <v/>
      </c>
      <c r="AO995" s="300" t="str">
        <f t="shared" si="751"/>
        <v/>
      </c>
      <c r="AP995" s="300" t="str">
        <f t="shared" si="752"/>
        <v/>
      </c>
      <c r="AQ995" s="300" t="str">
        <f t="shared" si="753"/>
        <v/>
      </c>
      <c r="AR995" s="306" t="str">
        <f t="shared" si="754"/>
        <v/>
      </c>
      <c r="AS995" s="300" t="str">
        <f t="shared" si="755"/>
        <v/>
      </c>
      <c r="AT995" s="300" t="str">
        <f t="shared" si="756"/>
        <v/>
      </c>
      <c r="AU995" s="192" t="str">
        <f t="shared" si="757"/>
        <v>рбс</v>
      </c>
      <c r="AV995" s="192" t="e">
        <f t="shared" si="758"/>
        <v>#N/A</v>
      </c>
      <c r="AW995" s="191">
        <f t="shared" si="759"/>
        <v>0</v>
      </c>
      <c r="AX995" s="191">
        <f t="shared" si="760"/>
        <v>0</v>
      </c>
      <c r="AY995" s="191">
        <f t="shared" si="761"/>
        <v>0</v>
      </c>
      <c r="AZ995" s="191">
        <f t="shared" si="762"/>
        <v>0</v>
      </c>
      <c r="BA995" s="193" t="e">
        <f t="shared" si="763"/>
        <v>#N/A</v>
      </c>
      <c r="BB995" s="193" t="e">
        <f t="shared" si="764"/>
        <v>#N/A</v>
      </c>
      <c r="BC995" s="193" t="e">
        <f t="shared" si="765"/>
        <v>#N/A</v>
      </c>
      <c r="BD995" s="191">
        <f t="shared" si="771"/>
        <v>0</v>
      </c>
      <c r="BE995" s="191" t="e">
        <f t="shared" si="766"/>
        <v>#N/A</v>
      </c>
      <c r="BF995" s="210" t="e">
        <f t="shared" si="767"/>
        <v>#N/A</v>
      </c>
      <c r="BG995" s="211" t="e">
        <f t="shared" si="768"/>
        <v>#N/A</v>
      </c>
      <c r="BH995" s="289"/>
      <c r="BI995" s="289"/>
      <c r="BJ995" s="228"/>
      <c r="BK995" s="228"/>
      <c r="BL995" s="233" t="str">
        <f t="shared" si="769"/>
        <v>02</v>
      </c>
    </row>
    <row r="996" spans="1:64" ht="12" hidden="1" customHeight="1">
      <c r="A996" s="333" t="s">
        <v>695</v>
      </c>
      <c r="B996" s="381" t="s">
        <v>428</v>
      </c>
      <c r="C996" s="333" t="s">
        <v>667</v>
      </c>
      <c r="D996" s="381" t="s">
        <v>401</v>
      </c>
      <c r="E996" s="381" t="s">
        <v>1196</v>
      </c>
      <c r="F996" s="381" t="s">
        <v>586</v>
      </c>
      <c r="G996" s="381" t="s">
        <v>394</v>
      </c>
      <c r="H996" s="100" t="s">
        <v>653</v>
      </c>
      <c r="I996" s="381" t="s">
        <v>339</v>
      </c>
      <c r="J996" s="382">
        <v>7500</v>
      </c>
      <c r="K996" s="382">
        <v>1500</v>
      </c>
      <c r="L996" s="191" t="str">
        <f t="shared" si="728"/>
        <v>912014250310395007412024422510</v>
      </c>
      <c r="M996" s="192">
        <f t="array" ref="M996">IF(COUNT(SEARCH(Удалить_Роспись_КВСР,$B996)*SEARCH(Удалить_Роспись_ПБС,$C996)*SEARCH(Удалить_Роспись_КФСР, $D996)*SEARCH(Удалить_Роспись_КЦСР,$E996)*SEARCH(Удалить_Роспись_КВР,$F996)*SEARCH(Удалить_Роспись_ЭК,$H996)*SEARCH(Удалить_Роспись_КР,$I996))&gt;0,0,1)</f>
        <v>0</v>
      </c>
      <c r="N996" s="192">
        <v>0</v>
      </c>
      <c r="O996" s="192" t="str">
        <f t="shared" si="729"/>
        <v/>
      </c>
      <c r="P996" s="192" t="str">
        <f t="shared" si="770"/>
        <v/>
      </c>
      <c r="Q996" s="300" t="str">
        <f t="shared" si="730"/>
        <v/>
      </c>
      <c r="R996" s="300" t="str">
        <f t="shared" si="731"/>
        <v/>
      </c>
      <c r="S996" s="300" t="str">
        <f t="shared" si="732"/>
        <v/>
      </c>
      <c r="T996" s="192" t="str">
        <f t="shared" si="733"/>
        <v/>
      </c>
      <c r="U996" s="303" t="str">
        <f t="shared" si="734"/>
        <v/>
      </c>
      <c r="V996" s="300" t="str">
        <f t="shared" si="735"/>
        <v/>
      </c>
      <c r="W996" s="192" t="str">
        <f t="shared" si="736"/>
        <v/>
      </c>
      <c r="X996" s="303" t="str">
        <f t="shared" si="737"/>
        <v/>
      </c>
      <c r="Y996" s="300" t="str">
        <f t="shared" si="738"/>
        <v/>
      </c>
      <c r="Z996" s="300" t="str">
        <f t="shared" si="739"/>
        <v/>
      </c>
      <c r="AA996" s="303" t="str">
        <f t="shared" si="740"/>
        <v/>
      </c>
      <c r="AB996" s="300" t="str">
        <f t="shared" si="741"/>
        <v/>
      </c>
      <c r="AC996" s="300" t="str">
        <f t="shared" si="742"/>
        <v/>
      </c>
      <c r="AD996" s="300" t="str">
        <f t="shared" si="743"/>
        <v/>
      </c>
      <c r="AE996" s="192" t="str">
        <f t="shared" si="744"/>
        <v/>
      </c>
      <c r="AF996" s="192" t="str">
        <f t="shared" si="745"/>
        <v/>
      </c>
      <c r="AG996" s="192"/>
      <c r="AJ996" s="300" t="str">
        <f t="shared" si="746"/>
        <v/>
      </c>
      <c r="AK996" s="300" t="str">
        <f t="shared" si="747"/>
        <v/>
      </c>
      <c r="AL996" s="300" t="str">
        <f t="shared" si="748"/>
        <v/>
      </c>
      <c r="AM996" s="300" t="str">
        <f t="shared" si="749"/>
        <v/>
      </c>
      <c r="AN996" s="300" t="str">
        <f t="shared" si="750"/>
        <v/>
      </c>
      <c r="AO996" s="300" t="str">
        <f t="shared" si="751"/>
        <v/>
      </c>
      <c r="AP996" s="300" t="str">
        <f t="shared" si="752"/>
        <v/>
      </c>
      <c r="AQ996" s="300" t="str">
        <f t="shared" si="753"/>
        <v/>
      </c>
      <c r="AR996" s="306" t="str">
        <f t="shared" si="754"/>
        <v/>
      </c>
      <c r="AS996" s="300" t="str">
        <f t="shared" si="755"/>
        <v/>
      </c>
      <c r="AT996" s="300" t="str">
        <f t="shared" si="756"/>
        <v/>
      </c>
      <c r="AU996" s="192" t="str">
        <f t="shared" si="757"/>
        <v>рбс</v>
      </c>
      <c r="AV996" s="192" t="str">
        <f t="shared" si="758"/>
        <v>рбс91201425общпро</v>
      </c>
      <c r="AW996" s="191">
        <f t="shared" si="759"/>
        <v>0</v>
      </c>
      <c r="AX996" s="191">
        <f t="shared" si="760"/>
        <v>0</v>
      </c>
      <c r="AY996" s="191">
        <f t="shared" si="761"/>
        <v>0</v>
      </c>
      <c r="AZ996" s="191">
        <f t="shared" si="762"/>
        <v>0</v>
      </c>
      <c r="BA996" s="193">
        <f t="shared" si="763"/>
        <v>1</v>
      </c>
      <c r="BB996" s="193">
        <f t="shared" si="764"/>
        <v>1</v>
      </c>
      <c r="BC996" s="193">
        <f t="shared" si="765"/>
        <v>1</v>
      </c>
      <c r="BD996" s="191">
        <f t="shared" si="771"/>
        <v>0</v>
      </c>
      <c r="BE996" s="191">
        <f t="shared" si="766"/>
        <v>0</v>
      </c>
      <c r="BF996" s="210">
        <f t="shared" si="767"/>
        <v>0</v>
      </c>
      <c r="BG996" s="211">
        <f t="shared" si="768"/>
        <v>0</v>
      </c>
      <c r="BH996" s="289"/>
      <c r="BI996" s="289"/>
      <c r="BJ996" s="228"/>
      <c r="BK996" s="228"/>
      <c r="BL996" s="233" t="str">
        <f t="shared" si="769"/>
        <v>03</v>
      </c>
    </row>
    <row r="997" spans="1:64" ht="12" hidden="1" customHeight="1">
      <c r="A997" s="333" t="s">
        <v>695</v>
      </c>
      <c r="B997" s="381" t="s">
        <v>428</v>
      </c>
      <c r="C997" s="333" t="s">
        <v>667</v>
      </c>
      <c r="D997" s="381" t="s">
        <v>401</v>
      </c>
      <c r="E997" s="381" t="s">
        <v>1196</v>
      </c>
      <c r="F997" s="381" t="s">
        <v>586</v>
      </c>
      <c r="G997" s="381" t="s">
        <v>389</v>
      </c>
      <c r="H997" s="100" t="s">
        <v>653</v>
      </c>
      <c r="I997" s="381" t="s">
        <v>339</v>
      </c>
      <c r="J997" s="382">
        <v>43426.15</v>
      </c>
      <c r="K997" s="382">
        <v>0</v>
      </c>
      <c r="L997" s="191" t="str">
        <f t="shared" si="728"/>
        <v>912014250310395007412024422610</v>
      </c>
      <c r="M997" s="192">
        <f t="array" ref="M997">IF(COUNT(SEARCH(Удалить_Роспись_КВСР,$B997)*SEARCH(Удалить_Роспись_ПБС,$C997)*SEARCH(Удалить_Роспись_КФСР, $D997)*SEARCH(Удалить_Роспись_КЦСР,$E997)*SEARCH(Удалить_Роспись_КВР,$F997)*SEARCH(Удалить_Роспись_ЭК,$H997)*SEARCH(Удалить_Роспись_КР,$I997))&gt;0,0,1)</f>
        <v>0</v>
      </c>
      <c r="N997" s="192">
        <v>0</v>
      </c>
      <c r="O997" s="192" t="str">
        <f t="shared" si="729"/>
        <v/>
      </c>
      <c r="P997" s="192" t="str">
        <f t="shared" si="770"/>
        <v/>
      </c>
      <c r="Q997" s="300" t="str">
        <f t="shared" si="730"/>
        <v/>
      </c>
      <c r="R997" s="300" t="str">
        <f t="shared" si="731"/>
        <v/>
      </c>
      <c r="S997" s="300" t="str">
        <f t="shared" si="732"/>
        <v/>
      </c>
      <c r="T997" s="192" t="str">
        <f t="shared" si="733"/>
        <v/>
      </c>
      <c r="U997" s="303" t="str">
        <f t="shared" si="734"/>
        <v/>
      </c>
      <c r="V997" s="300" t="str">
        <f t="shared" si="735"/>
        <v/>
      </c>
      <c r="W997" s="192" t="str">
        <f t="shared" si="736"/>
        <v/>
      </c>
      <c r="X997" s="303" t="str">
        <f t="shared" si="737"/>
        <v/>
      </c>
      <c r="Y997" s="300" t="str">
        <f t="shared" si="738"/>
        <v/>
      </c>
      <c r="Z997" s="300" t="str">
        <f t="shared" si="739"/>
        <v/>
      </c>
      <c r="AA997" s="303" t="str">
        <f t="shared" si="740"/>
        <v/>
      </c>
      <c r="AB997" s="300" t="str">
        <f t="shared" si="741"/>
        <v/>
      </c>
      <c r="AC997" s="300" t="str">
        <f t="shared" si="742"/>
        <v/>
      </c>
      <c r="AD997" s="300" t="str">
        <f t="shared" si="743"/>
        <v/>
      </c>
      <c r="AE997" s="192" t="str">
        <f t="shared" si="744"/>
        <v/>
      </c>
      <c r="AF997" s="192" t="str">
        <f t="shared" si="745"/>
        <v/>
      </c>
      <c r="AG997" s="192"/>
      <c r="AJ997" s="300" t="str">
        <f t="shared" si="746"/>
        <v/>
      </c>
      <c r="AK997" s="300" t="str">
        <f t="shared" si="747"/>
        <v/>
      </c>
      <c r="AL997" s="300" t="str">
        <f t="shared" si="748"/>
        <v/>
      </c>
      <c r="AM997" s="300" t="str">
        <f t="shared" si="749"/>
        <v/>
      </c>
      <c r="AN997" s="300" t="str">
        <f t="shared" si="750"/>
        <v/>
      </c>
      <c r="AO997" s="300" t="str">
        <f t="shared" si="751"/>
        <v/>
      </c>
      <c r="AP997" s="300" t="str">
        <f t="shared" si="752"/>
        <v/>
      </c>
      <c r="AQ997" s="300" t="str">
        <f t="shared" si="753"/>
        <v/>
      </c>
      <c r="AR997" s="306" t="str">
        <f t="shared" si="754"/>
        <v/>
      </c>
      <c r="AS997" s="300" t="str">
        <f t="shared" si="755"/>
        <v/>
      </c>
      <c r="AT997" s="300" t="str">
        <f t="shared" si="756"/>
        <v/>
      </c>
      <c r="AU997" s="192" t="str">
        <f t="shared" si="757"/>
        <v>рбс</v>
      </c>
      <c r="AV997" s="192" t="str">
        <f t="shared" si="758"/>
        <v>рбс91201425общпро</v>
      </c>
      <c r="AW997" s="191">
        <f t="shared" si="759"/>
        <v>0</v>
      </c>
      <c r="AX997" s="191">
        <f t="shared" si="760"/>
        <v>0</v>
      </c>
      <c r="AY997" s="191">
        <f t="shared" si="761"/>
        <v>0</v>
      </c>
      <c r="AZ997" s="191">
        <f t="shared" si="762"/>
        <v>0</v>
      </c>
      <c r="BA997" s="193">
        <f t="shared" si="763"/>
        <v>1</v>
      </c>
      <c r="BB997" s="193">
        <f t="shared" si="764"/>
        <v>1</v>
      </c>
      <c r="BC997" s="193">
        <f t="shared" si="765"/>
        <v>1</v>
      </c>
      <c r="BD997" s="191">
        <f t="shared" si="771"/>
        <v>0</v>
      </c>
      <c r="BE997" s="191">
        <f t="shared" si="766"/>
        <v>0</v>
      </c>
      <c r="BF997" s="210">
        <f t="shared" si="767"/>
        <v>0</v>
      </c>
      <c r="BG997" s="211">
        <f t="shared" si="768"/>
        <v>0</v>
      </c>
      <c r="BH997" s="289"/>
      <c r="BI997" s="289"/>
      <c r="BJ997" s="228"/>
      <c r="BK997" s="228"/>
      <c r="BL997" s="233" t="str">
        <f t="shared" si="769"/>
        <v>03</v>
      </c>
    </row>
    <row r="998" spans="1:64" ht="12" hidden="1" customHeight="1">
      <c r="A998" s="333" t="s">
        <v>695</v>
      </c>
      <c r="B998" s="381" t="s">
        <v>428</v>
      </c>
      <c r="C998" s="333" t="s">
        <v>667</v>
      </c>
      <c r="D998" s="381" t="s">
        <v>401</v>
      </c>
      <c r="E998" s="381" t="s">
        <v>1196</v>
      </c>
      <c r="F998" s="381" t="s">
        <v>586</v>
      </c>
      <c r="G998" s="381" t="s">
        <v>407</v>
      </c>
      <c r="H998" s="100" t="s">
        <v>653</v>
      </c>
      <c r="I998" s="381" t="s">
        <v>339</v>
      </c>
      <c r="J998" s="382">
        <v>9336.85</v>
      </c>
      <c r="K998" s="382">
        <v>9336.85</v>
      </c>
      <c r="L998" s="191" t="str">
        <f t="shared" si="728"/>
        <v>912014250310395007412024431010</v>
      </c>
      <c r="M998" s="192">
        <f t="array" ref="M998">IF(COUNT(SEARCH(Удалить_Роспись_КВСР,$B998)*SEARCH(Удалить_Роспись_ПБС,$C998)*SEARCH(Удалить_Роспись_КФСР, $D998)*SEARCH(Удалить_Роспись_КЦСР,$E998)*SEARCH(Удалить_Роспись_КВР,$F998)*SEARCH(Удалить_Роспись_ЭК,$H998)*SEARCH(Удалить_Роспись_КР,$I998))&gt;0,0,1)</f>
        <v>0</v>
      </c>
      <c r="N998" s="192">
        <v>0</v>
      </c>
      <c r="O998" s="192" t="str">
        <f t="shared" si="729"/>
        <v/>
      </c>
      <c r="P998" s="192" t="str">
        <f t="shared" si="770"/>
        <v/>
      </c>
      <c r="Q998" s="300" t="str">
        <f t="shared" si="730"/>
        <v/>
      </c>
      <c r="R998" s="300" t="str">
        <f t="shared" si="731"/>
        <v/>
      </c>
      <c r="S998" s="300" t="str">
        <f t="shared" si="732"/>
        <v/>
      </c>
      <c r="T998" s="192" t="str">
        <f t="shared" si="733"/>
        <v/>
      </c>
      <c r="U998" s="303" t="str">
        <f t="shared" si="734"/>
        <v/>
      </c>
      <c r="V998" s="300" t="str">
        <f t="shared" si="735"/>
        <v/>
      </c>
      <c r="W998" s="192" t="str">
        <f t="shared" si="736"/>
        <v/>
      </c>
      <c r="X998" s="303" t="str">
        <f t="shared" si="737"/>
        <v/>
      </c>
      <c r="Y998" s="300" t="str">
        <f t="shared" si="738"/>
        <v/>
      </c>
      <c r="Z998" s="300" t="str">
        <f t="shared" si="739"/>
        <v/>
      </c>
      <c r="AA998" s="303" t="str">
        <f t="shared" si="740"/>
        <v/>
      </c>
      <c r="AB998" s="300" t="str">
        <f t="shared" si="741"/>
        <v/>
      </c>
      <c r="AC998" s="300" t="str">
        <f t="shared" si="742"/>
        <v/>
      </c>
      <c r="AD998" s="300" t="str">
        <f t="shared" si="743"/>
        <v/>
      </c>
      <c r="AE998" s="192" t="str">
        <f t="shared" si="744"/>
        <v/>
      </c>
      <c r="AF998" s="192" t="str">
        <f t="shared" si="745"/>
        <v/>
      </c>
      <c r="AG998" s="192"/>
      <c r="AJ998" s="300" t="str">
        <f t="shared" si="746"/>
        <v/>
      </c>
      <c r="AK998" s="300" t="str">
        <f t="shared" si="747"/>
        <v/>
      </c>
      <c r="AL998" s="300" t="str">
        <f t="shared" si="748"/>
        <v/>
      </c>
      <c r="AM998" s="300" t="str">
        <f t="shared" si="749"/>
        <v/>
      </c>
      <c r="AN998" s="300" t="str">
        <f t="shared" si="750"/>
        <v/>
      </c>
      <c r="AO998" s="300" t="str">
        <f t="shared" si="751"/>
        <v/>
      </c>
      <c r="AP998" s="300" t="str">
        <f t="shared" si="752"/>
        <v/>
      </c>
      <c r="AQ998" s="300" t="str">
        <f t="shared" si="753"/>
        <v/>
      </c>
      <c r="AR998" s="306" t="str">
        <f t="shared" si="754"/>
        <v/>
      </c>
      <c r="AS998" s="300" t="str">
        <f t="shared" si="755"/>
        <v/>
      </c>
      <c r="AT998" s="300" t="str">
        <f t="shared" si="756"/>
        <v/>
      </c>
      <c r="AU998" s="192" t="str">
        <f t="shared" si="757"/>
        <v>рбс</v>
      </c>
      <c r="AV998" s="192" t="str">
        <f t="shared" si="758"/>
        <v>рбс91201425общосн</v>
      </c>
      <c r="AW998" s="191">
        <f t="shared" si="759"/>
        <v>0</v>
      </c>
      <c r="AX998" s="191">
        <f t="shared" si="760"/>
        <v>0</v>
      </c>
      <c r="AY998" s="191">
        <f t="shared" si="761"/>
        <v>0</v>
      </c>
      <c r="AZ998" s="191">
        <f t="shared" si="762"/>
        <v>0</v>
      </c>
      <c r="BA998" s="193">
        <f t="shared" si="763"/>
        <v>1</v>
      </c>
      <c r="BB998" s="193">
        <f t="shared" si="764"/>
        <v>1</v>
      </c>
      <c r="BC998" s="193">
        <f t="shared" si="765"/>
        <v>1</v>
      </c>
      <c r="BD998" s="191">
        <f t="shared" si="771"/>
        <v>0</v>
      </c>
      <c r="BE998" s="191">
        <f t="shared" si="766"/>
        <v>0</v>
      </c>
      <c r="BF998" s="210">
        <f t="shared" si="767"/>
        <v>0</v>
      </c>
      <c r="BG998" s="211">
        <f t="shared" si="768"/>
        <v>0</v>
      </c>
      <c r="BH998" s="289"/>
      <c r="BI998" s="289"/>
      <c r="BJ998" s="228"/>
      <c r="BK998" s="228"/>
      <c r="BL998" s="233" t="str">
        <f t="shared" si="769"/>
        <v>03</v>
      </c>
    </row>
    <row r="999" spans="1:64" ht="12" customHeight="1">
      <c r="A999" s="333" t="s">
        <v>695</v>
      </c>
      <c r="B999" s="381" t="s">
        <v>428</v>
      </c>
      <c r="C999" s="333" t="s">
        <v>667</v>
      </c>
      <c r="D999" s="381" t="s">
        <v>401</v>
      </c>
      <c r="E999" s="381" t="s">
        <v>1197</v>
      </c>
      <c r="F999" s="381" t="s">
        <v>586</v>
      </c>
      <c r="G999" s="381" t="s">
        <v>394</v>
      </c>
      <c r="H999" s="100" t="s">
        <v>653</v>
      </c>
      <c r="I999" s="381" t="s">
        <v>505</v>
      </c>
      <c r="J999" s="382">
        <v>18000</v>
      </c>
      <c r="K999" s="382">
        <v>10500</v>
      </c>
      <c r="L999" s="191" t="str">
        <f t="shared" si="728"/>
        <v>912014250310395008001024422501</v>
      </c>
      <c r="M999" s="192">
        <f t="array" ref="M999">IF(COUNT(SEARCH(Удалить_Роспись_КВСР,$B999)*SEARCH(Удалить_Роспись_ПБС,$C999)*SEARCH(Удалить_Роспись_КФСР, $D999)*SEARCH(Удалить_Роспись_КЦСР,$E999)*SEARCH(Удалить_Роспись_КВР,$F999)*SEARCH(Удалить_Роспись_ЭК,$H999)*SEARCH(Удалить_Роспись_КР,$I999))&gt;0,0,1)</f>
        <v>1</v>
      </c>
      <c r="N999" s="192">
        <v>0</v>
      </c>
      <c r="O999" s="192" t="str">
        <f t="shared" si="729"/>
        <v/>
      </c>
      <c r="P999" s="192" t="str">
        <f t="shared" si="770"/>
        <v/>
      </c>
      <c r="Q999" s="300" t="str">
        <f t="shared" si="730"/>
        <v/>
      </c>
      <c r="R999" s="300" t="str">
        <f t="shared" si="731"/>
        <v/>
      </c>
      <c r="S999" s="300" t="str">
        <f t="shared" si="732"/>
        <v/>
      </c>
      <c r="T999" s="192" t="str">
        <f t="shared" si="733"/>
        <v/>
      </c>
      <c r="U999" s="303" t="str">
        <f t="shared" si="734"/>
        <v/>
      </c>
      <c r="V999" s="300" t="str">
        <f t="shared" si="735"/>
        <v/>
      </c>
      <c r="W999" s="192" t="str">
        <f t="shared" si="736"/>
        <v/>
      </c>
      <c r="X999" s="303" t="str">
        <f t="shared" si="737"/>
        <v/>
      </c>
      <c r="Y999" s="300" t="str">
        <f t="shared" si="738"/>
        <v/>
      </c>
      <c r="Z999" s="300" t="str">
        <f t="shared" si="739"/>
        <v/>
      </c>
      <c r="AA999" s="303" t="str">
        <f t="shared" si="740"/>
        <v/>
      </c>
      <c r="AB999" s="300" t="str">
        <f t="shared" si="741"/>
        <v/>
      </c>
      <c r="AC999" s="300" t="str">
        <f t="shared" si="742"/>
        <v/>
      </c>
      <c r="AD999" s="300" t="str">
        <f t="shared" si="743"/>
        <v/>
      </c>
      <c r="AE999" s="192" t="str">
        <f t="shared" si="744"/>
        <v/>
      </c>
      <c r="AF999" s="192" t="str">
        <f t="shared" si="745"/>
        <v/>
      </c>
      <c r="AG999" s="192"/>
      <c r="AJ999" s="300" t="str">
        <f t="shared" si="746"/>
        <v/>
      </c>
      <c r="AK999" s="300" t="str">
        <f t="shared" si="747"/>
        <v/>
      </c>
      <c r="AL999" s="300" t="str">
        <f t="shared" si="748"/>
        <v/>
      </c>
      <c r="AM999" s="300" t="str">
        <f t="shared" si="749"/>
        <v/>
      </c>
      <c r="AN999" s="300" t="str">
        <f t="shared" si="750"/>
        <v/>
      </c>
      <c r="AO999" s="300" t="str">
        <f t="shared" si="751"/>
        <v/>
      </c>
      <c r="AP999" s="300" t="str">
        <f t="shared" si="752"/>
        <v/>
      </c>
      <c r="AQ999" s="300" t="str">
        <f t="shared" si="753"/>
        <v/>
      </c>
      <c r="AR999" s="306" t="str">
        <f t="shared" si="754"/>
        <v/>
      </c>
      <c r="AS999" s="300" t="str">
        <f t="shared" si="755"/>
        <v/>
      </c>
      <c r="AT999" s="300" t="str">
        <f t="shared" si="756"/>
        <v/>
      </c>
      <c r="AU999" s="192" t="str">
        <f t="shared" si="757"/>
        <v>рбс</v>
      </c>
      <c r="AV999" s="192" t="str">
        <f t="shared" si="758"/>
        <v>рбс91201425общпро</v>
      </c>
      <c r="AW999" s="191">
        <f t="shared" si="759"/>
        <v>18000</v>
      </c>
      <c r="AX999" s="191">
        <f t="shared" si="760"/>
        <v>10500</v>
      </c>
      <c r="AY999" s="191">
        <f t="shared" si="761"/>
        <v>0</v>
      </c>
      <c r="AZ999" s="191">
        <f t="shared" si="762"/>
        <v>0</v>
      </c>
      <c r="BA999" s="193">
        <f t="shared" si="763"/>
        <v>1</v>
      </c>
      <c r="BB999" s="193">
        <f t="shared" si="764"/>
        <v>1</v>
      </c>
      <c r="BC999" s="193">
        <f t="shared" si="765"/>
        <v>1</v>
      </c>
      <c r="BD999" s="191">
        <f t="shared" si="771"/>
        <v>0</v>
      </c>
      <c r="BE999" s="191">
        <f t="shared" si="766"/>
        <v>0</v>
      </c>
      <c r="BF999" s="210">
        <f t="shared" si="767"/>
        <v>0</v>
      </c>
      <c r="BG999" s="211">
        <f t="shared" si="768"/>
        <v>0</v>
      </c>
      <c r="BH999" s="289"/>
      <c r="BI999" s="289"/>
      <c r="BJ999" s="228"/>
      <c r="BK999" s="228"/>
      <c r="BL999" s="233" t="str">
        <f t="shared" si="769"/>
        <v>03</v>
      </c>
    </row>
    <row r="1000" spans="1:64" ht="12" customHeight="1">
      <c r="A1000" s="333" t="s">
        <v>695</v>
      </c>
      <c r="B1000" s="381" t="s">
        <v>428</v>
      </c>
      <c r="C1000" s="333" t="s">
        <v>667</v>
      </c>
      <c r="D1000" s="381" t="s">
        <v>401</v>
      </c>
      <c r="E1000" s="381" t="s">
        <v>1197</v>
      </c>
      <c r="F1000" s="381" t="s">
        <v>586</v>
      </c>
      <c r="G1000" s="381" t="s">
        <v>389</v>
      </c>
      <c r="H1000" s="100" t="s">
        <v>653</v>
      </c>
      <c r="I1000" s="381" t="s">
        <v>505</v>
      </c>
      <c r="J1000" s="382">
        <v>57289</v>
      </c>
      <c r="K1000" s="382">
        <v>50475.9</v>
      </c>
      <c r="L1000" s="191" t="str">
        <f t="shared" si="728"/>
        <v>912014250310395008001024422601</v>
      </c>
      <c r="M1000" s="192">
        <f t="array" ref="M1000">IF(COUNT(SEARCH(Удалить_Роспись_КВСР,$B1000)*SEARCH(Удалить_Роспись_ПБС,$C1000)*SEARCH(Удалить_Роспись_КФСР, $D1000)*SEARCH(Удалить_Роспись_КЦСР,$E1000)*SEARCH(Удалить_Роспись_КВР,$F1000)*SEARCH(Удалить_Роспись_ЭК,$H1000)*SEARCH(Удалить_Роспись_КР,$I1000))&gt;0,0,1)</f>
        <v>1</v>
      </c>
      <c r="N1000" s="192">
        <v>0</v>
      </c>
      <c r="O1000" s="192" t="str">
        <f t="shared" si="729"/>
        <v/>
      </c>
      <c r="P1000" s="192" t="str">
        <f t="shared" si="770"/>
        <v/>
      </c>
      <c r="Q1000" s="300" t="str">
        <f t="shared" si="730"/>
        <v/>
      </c>
      <c r="R1000" s="300" t="str">
        <f t="shared" si="731"/>
        <v/>
      </c>
      <c r="S1000" s="300" t="str">
        <f t="shared" si="732"/>
        <v/>
      </c>
      <c r="T1000" s="192" t="str">
        <f t="shared" si="733"/>
        <v/>
      </c>
      <c r="U1000" s="303" t="str">
        <f t="shared" si="734"/>
        <v/>
      </c>
      <c r="V1000" s="300" t="str">
        <f t="shared" si="735"/>
        <v/>
      </c>
      <c r="W1000" s="192" t="str">
        <f t="shared" si="736"/>
        <v/>
      </c>
      <c r="X1000" s="303" t="str">
        <f t="shared" si="737"/>
        <v/>
      </c>
      <c r="Y1000" s="300" t="str">
        <f t="shared" si="738"/>
        <v/>
      </c>
      <c r="Z1000" s="300" t="str">
        <f t="shared" si="739"/>
        <v/>
      </c>
      <c r="AA1000" s="303" t="str">
        <f t="shared" si="740"/>
        <v/>
      </c>
      <c r="AB1000" s="300" t="str">
        <f t="shared" si="741"/>
        <v/>
      </c>
      <c r="AC1000" s="300" t="str">
        <f t="shared" si="742"/>
        <v/>
      </c>
      <c r="AD1000" s="300" t="str">
        <f t="shared" si="743"/>
        <v/>
      </c>
      <c r="AE1000" s="192" t="str">
        <f t="shared" si="744"/>
        <v/>
      </c>
      <c r="AF1000" s="192" t="str">
        <f t="shared" si="745"/>
        <v/>
      </c>
      <c r="AG1000" s="192"/>
      <c r="AJ1000" s="300" t="str">
        <f t="shared" si="746"/>
        <v/>
      </c>
      <c r="AK1000" s="300" t="str">
        <f t="shared" si="747"/>
        <v/>
      </c>
      <c r="AL1000" s="300" t="str">
        <f t="shared" si="748"/>
        <v/>
      </c>
      <c r="AM1000" s="300" t="str">
        <f t="shared" si="749"/>
        <v/>
      </c>
      <c r="AN1000" s="300" t="str">
        <f t="shared" si="750"/>
        <v/>
      </c>
      <c r="AO1000" s="300" t="str">
        <f t="shared" si="751"/>
        <v/>
      </c>
      <c r="AP1000" s="300" t="str">
        <f t="shared" si="752"/>
        <v/>
      </c>
      <c r="AQ1000" s="300" t="str">
        <f t="shared" si="753"/>
        <v/>
      </c>
      <c r="AR1000" s="306" t="str">
        <f t="shared" si="754"/>
        <v/>
      </c>
      <c r="AS1000" s="300" t="str">
        <f t="shared" si="755"/>
        <v/>
      </c>
      <c r="AT1000" s="300" t="str">
        <f t="shared" si="756"/>
        <v/>
      </c>
      <c r="AU1000" s="192" t="str">
        <f t="shared" si="757"/>
        <v>рбс</v>
      </c>
      <c r="AV1000" s="192" t="str">
        <f t="shared" si="758"/>
        <v>рбс91201425общпро</v>
      </c>
      <c r="AW1000" s="191">
        <f t="shared" si="759"/>
        <v>57289</v>
      </c>
      <c r="AX1000" s="191">
        <f t="shared" si="760"/>
        <v>50475.9</v>
      </c>
      <c r="AY1000" s="191">
        <f t="shared" si="761"/>
        <v>0</v>
      </c>
      <c r="AZ1000" s="191">
        <f t="shared" si="762"/>
        <v>0</v>
      </c>
      <c r="BA1000" s="193">
        <f t="shared" si="763"/>
        <v>1</v>
      </c>
      <c r="BB1000" s="193">
        <f t="shared" si="764"/>
        <v>1</v>
      </c>
      <c r="BC1000" s="193">
        <f t="shared" si="765"/>
        <v>1</v>
      </c>
      <c r="BD1000" s="191">
        <f t="shared" si="771"/>
        <v>0</v>
      </c>
      <c r="BE1000" s="191">
        <f t="shared" si="766"/>
        <v>0</v>
      </c>
      <c r="BF1000" s="210">
        <f t="shared" si="767"/>
        <v>0</v>
      </c>
      <c r="BG1000" s="211">
        <f t="shared" si="768"/>
        <v>0</v>
      </c>
      <c r="BH1000" s="289"/>
      <c r="BI1000" s="289"/>
      <c r="BJ1000" s="228"/>
      <c r="BK1000" s="228"/>
      <c r="BL1000" s="233" t="str">
        <f t="shared" si="769"/>
        <v>03</v>
      </c>
    </row>
    <row r="1001" spans="1:64" ht="12" customHeight="1">
      <c r="A1001" s="333" t="s">
        <v>695</v>
      </c>
      <c r="B1001" s="381" t="s">
        <v>428</v>
      </c>
      <c r="C1001" s="333" t="s">
        <v>667</v>
      </c>
      <c r="D1001" s="381" t="s">
        <v>401</v>
      </c>
      <c r="E1001" s="381" t="s">
        <v>1198</v>
      </c>
      <c r="F1001" s="381" t="s">
        <v>586</v>
      </c>
      <c r="G1001" s="381" t="s">
        <v>407</v>
      </c>
      <c r="H1001" s="100" t="s">
        <v>653</v>
      </c>
      <c r="I1001" s="381" t="s">
        <v>505</v>
      </c>
      <c r="J1001" s="382">
        <v>3013.15</v>
      </c>
      <c r="K1001" s="382">
        <v>3013.15</v>
      </c>
      <c r="L1001" s="191" t="str">
        <f t="shared" si="728"/>
        <v>91201425031039500S412024431001</v>
      </c>
      <c r="M1001" s="192">
        <f t="array" ref="M1001">IF(COUNT(SEARCH(Удалить_Роспись_КВСР,$B1001)*SEARCH(Удалить_Роспись_ПБС,$C1001)*SEARCH(Удалить_Роспись_КФСР, $D1001)*SEARCH(Удалить_Роспись_КЦСР,$E1001)*SEARCH(Удалить_Роспись_КВР,$F1001)*SEARCH(Удалить_Роспись_ЭК,$H1001)*SEARCH(Удалить_Роспись_КР,$I1001))&gt;0,0,1)</f>
        <v>0</v>
      </c>
      <c r="N1001" s="192">
        <v>0</v>
      </c>
      <c r="O1001" s="192" t="str">
        <f t="shared" si="729"/>
        <v/>
      </c>
      <c r="P1001" s="192" t="str">
        <f t="shared" si="770"/>
        <v/>
      </c>
      <c r="Q1001" s="300" t="str">
        <f t="shared" si="730"/>
        <v/>
      </c>
      <c r="R1001" s="300" t="str">
        <f t="shared" si="731"/>
        <v/>
      </c>
      <c r="S1001" s="300" t="str">
        <f t="shared" si="732"/>
        <v/>
      </c>
      <c r="T1001" s="192" t="str">
        <f t="shared" si="733"/>
        <v/>
      </c>
      <c r="U1001" s="303" t="str">
        <f t="shared" si="734"/>
        <v/>
      </c>
      <c r="V1001" s="300" t="str">
        <f t="shared" si="735"/>
        <v/>
      </c>
      <c r="W1001" s="192" t="str">
        <f t="shared" si="736"/>
        <v/>
      </c>
      <c r="X1001" s="303" t="str">
        <f t="shared" si="737"/>
        <v/>
      </c>
      <c r="Y1001" s="300" t="str">
        <f t="shared" si="738"/>
        <v/>
      </c>
      <c r="Z1001" s="300" t="str">
        <f t="shared" si="739"/>
        <v/>
      </c>
      <c r="AA1001" s="303" t="str">
        <f t="shared" si="740"/>
        <v/>
      </c>
      <c r="AB1001" s="300" t="str">
        <f t="shared" si="741"/>
        <v/>
      </c>
      <c r="AC1001" s="300" t="str">
        <f t="shared" si="742"/>
        <v/>
      </c>
      <c r="AD1001" s="300" t="str">
        <f t="shared" si="743"/>
        <v/>
      </c>
      <c r="AE1001" s="192" t="str">
        <f t="shared" si="744"/>
        <v/>
      </c>
      <c r="AF1001" s="192" t="str">
        <f t="shared" si="745"/>
        <v/>
      </c>
      <c r="AG1001" s="192"/>
      <c r="AJ1001" s="300" t="str">
        <f t="shared" si="746"/>
        <v/>
      </c>
      <c r="AK1001" s="300" t="str">
        <f t="shared" si="747"/>
        <v/>
      </c>
      <c r="AL1001" s="300" t="str">
        <f t="shared" si="748"/>
        <v/>
      </c>
      <c r="AM1001" s="300" t="str">
        <f t="shared" si="749"/>
        <v/>
      </c>
      <c r="AN1001" s="300" t="str">
        <f t="shared" si="750"/>
        <v/>
      </c>
      <c r="AO1001" s="300" t="str">
        <f t="shared" si="751"/>
        <v/>
      </c>
      <c r="AP1001" s="300" t="str">
        <f t="shared" si="752"/>
        <v/>
      </c>
      <c r="AQ1001" s="300" t="str">
        <f t="shared" si="753"/>
        <v/>
      </c>
      <c r="AR1001" s="306" t="str">
        <f t="shared" si="754"/>
        <v/>
      </c>
      <c r="AS1001" s="300" t="str">
        <f t="shared" si="755"/>
        <v/>
      </c>
      <c r="AT1001" s="300" t="str">
        <f t="shared" si="756"/>
        <v/>
      </c>
      <c r="AU1001" s="192" t="str">
        <f t="shared" si="757"/>
        <v>рбс</v>
      </c>
      <c r="AV1001" s="192" t="str">
        <f t="shared" si="758"/>
        <v>рбс91201425общосн</v>
      </c>
      <c r="AW1001" s="191">
        <f t="shared" si="759"/>
        <v>0</v>
      </c>
      <c r="AX1001" s="191">
        <f t="shared" si="760"/>
        <v>0</v>
      </c>
      <c r="AY1001" s="191">
        <f t="shared" si="761"/>
        <v>0</v>
      </c>
      <c r="AZ1001" s="191">
        <f t="shared" si="762"/>
        <v>0</v>
      </c>
      <c r="BA1001" s="193">
        <f t="shared" si="763"/>
        <v>1</v>
      </c>
      <c r="BB1001" s="193">
        <f t="shared" si="764"/>
        <v>1</v>
      </c>
      <c r="BC1001" s="193">
        <f t="shared" si="765"/>
        <v>1</v>
      </c>
      <c r="BD1001" s="191">
        <f t="shared" si="771"/>
        <v>0</v>
      </c>
      <c r="BE1001" s="191">
        <f t="shared" si="766"/>
        <v>0</v>
      </c>
      <c r="BF1001" s="210">
        <f t="shared" si="767"/>
        <v>0</v>
      </c>
      <c r="BG1001" s="211">
        <f t="shared" si="768"/>
        <v>0</v>
      </c>
      <c r="BH1001" s="289"/>
      <c r="BI1001" s="289"/>
      <c r="BJ1001" s="228"/>
      <c r="BK1001" s="228"/>
      <c r="BL1001" s="233" t="str">
        <f t="shared" si="769"/>
        <v>03</v>
      </c>
    </row>
    <row r="1002" spans="1:64" ht="12" hidden="1" customHeight="1">
      <c r="A1002" s="333" t="s">
        <v>695</v>
      </c>
      <c r="B1002" s="381" t="s">
        <v>428</v>
      </c>
      <c r="C1002" s="333" t="s">
        <v>667</v>
      </c>
      <c r="D1002" s="381" t="s">
        <v>462</v>
      </c>
      <c r="E1002" s="381" t="s">
        <v>1199</v>
      </c>
      <c r="F1002" s="381" t="s">
        <v>586</v>
      </c>
      <c r="G1002" s="381" t="s">
        <v>394</v>
      </c>
      <c r="H1002" s="100" t="s">
        <v>653</v>
      </c>
      <c r="I1002" s="381" t="s">
        <v>339</v>
      </c>
      <c r="J1002" s="382">
        <v>350000</v>
      </c>
      <c r="K1002" s="382">
        <v>350000</v>
      </c>
      <c r="L1002" s="191" t="str">
        <f t="shared" si="728"/>
        <v>912014250409391007393024422510</v>
      </c>
      <c r="M1002" s="192">
        <f t="array" ref="M1002">IF(COUNT(SEARCH(Удалить_Роспись_КВСР,$B1002)*SEARCH(Удалить_Роспись_ПБС,$C1002)*SEARCH(Удалить_Роспись_КФСР, $D1002)*SEARCH(Удалить_Роспись_КЦСР,$E1002)*SEARCH(Удалить_Роспись_КВР,$F1002)*SEARCH(Удалить_Роспись_ЭК,$H1002)*SEARCH(Удалить_Роспись_КР,$I1002))&gt;0,0,1)</f>
        <v>0</v>
      </c>
      <c r="N1002" s="192">
        <v>0</v>
      </c>
      <c r="O1002" s="192" t="str">
        <f t="shared" si="729"/>
        <v/>
      </c>
      <c r="P1002" s="192" t="str">
        <f t="shared" si="770"/>
        <v/>
      </c>
      <c r="Q1002" s="300" t="str">
        <f t="shared" si="730"/>
        <v/>
      </c>
      <c r="R1002" s="300" t="str">
        <f t="shared" si="731"/>
        <v/>
      </c>
      <c r="S1002" s="300" t="str">
        <f t="shared" si="732"/>
        <v/>
      </c>
      <c r="T1002" s="192" t="str">
        <f t="shared" si="733"/>
        <v/>
      </c>
      <c r="U1002" s="303" t="str">
        <f t="shared" si="734"/>
        <v/>
      </c>
      <c r="V1002" s="300" t="str">
        <f t="shared" si="735"/>
        <v/>
      </c>
      <c r="W1002" s="192" t="str">
        <f t="shared" si="736"/>
        <v/>
      </c>
      <c r="X1002" s="303" t="str">
        <f t="shared" si="737"/>
        <v/>
      </c>
      <c r="Y1002" s="300" t="str">
        <f t="shared" si="738"/>
        <v/>
      </c>
      <c r="Z1002" s="300" t="str">
        <f t="shared" si="739"/>
        <v/>
      </c>
      <c r="AA1002" s="303" t="str">
        <f t="shared" si="740"/>
        <v/>
      </c>
      <c r="AB1002" s="300" t="str">
        <f t="shared" si="741"/>
        <v/>
      </c>
      <c r="AC1002" s="300" t="str">
        <f t="shared" si="742"/>
        <v/>
      </c>
      <c r="AD1002" s="300" t="str">
        <f t="shared" si="743"/>
        <v/>
      </c>
      <c r="AE1002" s="192" t="str">
        <f t="shared" si="744"/>
        <v/>
      </c>
      <c r="AF1002" s="192" t="str">
        <f t="shared" si="745"/>
        <v/>
      </c>
      <c r="AG1002" s="192"/>
      <c r="AJ1002" s="300" t="str">
        <f t="shared" si="746"/>
        <v/>
      </c>
      <c r="AK1002" s="300" t="str">
        <f t="shared" si="747"/>
        <v/>
      </c>
      <c r="AL1002" s="300" t="str">
        <f t="shared" si="748"/>
        <v>бла</v>
      </c>
      <c r="AM1002" s="300" t="str">
        <f t="shared" si="749"/>
        <v/>
      </c>
      <c r="AN1002" s="300" t="str">
        <f t="shared" si="750"/>
        <v/>
      </c>
      <c r="AO1002" s="300" t="str">
        <f t="shared" si="751"/>
        <v/>
      </c>
      <c r="AP1002" s="300" t="str">
        <f t="shared" si="752"/>
        <v/>
      </c>
      <c r="AQ1002" s="300" t="str">
        <f t="shared" si="753"/>
        <v/>
      </c>
      <c r="AR1002" s="306" t="str">
        <f t="shared" si="754"/>
        <v/>
      </c>
      <c r="AS1002" s="300" t="str">
        <f t="shared" si="755"/>
        <v/>
      </c>
      <c r="AT1002" s="300" t="str">
        <f t="shared" si="756"/>
        <v/>
      </c>
      <c r="AU1002" s="192" t="str">
        <f t="shared" si="757"/>
        <v>бла</v>
      </c>
      <c r="AV1002" s="192" t="str">
        <f t="shared" si="758"/>
        <v>бла91201425общпро</v>
      </c>
      <c r="AW1002" s="191">
        <f t="shared" si="759"/>
        <v>0</v>
      </c>
      <c r="AX1002" s="191">
        <f t="shared" si="760"/>
        <v>0</v>
      </c>
      <c r="AY1002" s="191">
        <f t="shared" si="761"/>
        <v>0</v>
      </c>
      <c r="AZ1002" s="191">
        <f t="shared" si="762"/>
        <v>0</v>
      </c>
      <c r="BA1002" s="193">
        <f t="shared" si="763"/>
        <v>1</v>
      </c>
      <c r="BB1002" s="193">
        <f t="shared" si="764"/>
        <v>1</v>
      </c>
      <c r="BC1002" s="193">
        <f t="shared" si="765"/>
        <v>1</v>
      </c>
      <c r="BD1002" s="191">
        <f t="shared" si="771"/>
        <v>0</v>
      </c>
      <c r="BE1002" s="191">
        <f t="shared" si="766"/>
        <v>0</v>
      </c>
      <c r="BF1002" s="210">
        <f t="shared" si="767"/>
        <v>0</v>
      </c>
      <c r="BG1002" s="211">
        <f t="shared" si="768"/>
        <v>0</v>
      </c>
      <c r="BH1002" s="289"/>
      <c r="BI1002" s="289"/>
      <c r="BJ1002" s="228"/>
      <c r="BK1002" s="228"/>
      <c r="BL1002" s="233" t="str">
        <f t="shared" si="769"/>
        <v>04</v>
      </c>
    </row>
    <row r="1003" spans="1:64" ht="12" customHeight="1">
      <c r="A1003" s="333" t="s">
        <v>695</v>
      </c>
      <c r="B1003" s="381" t="s">
        <v>428</v>
      </c>
      <c r="C1003" s="333" t="s">
        <v>667</v>
      </c>
      <c r="D1003" s="381" t="s">
        <v>462</v>
      </c>
      <c r="E1003" s="381" t="s">
        <v>1200</v>
      </c>
      <c r="F1003" s="381" t="s">
        <v>586</v>
      </c>
      <c r="G1003" s="381" t="s">
        <v>394</v>
      </c>
      <c r="H1003" s="100" t="s">
        <v>653</v>
      </c>
      <c r="I1003" s="381" t="s">
        <v>505</v>
      </c>
      <c r="J1003" s="382">
        <v>360098.71</v>
      </c>
      <c r="K1003" s="382">
        <v>141475.53</v>
      </c>
      <c r="L1003" s="191" t="str">
        <f t="shared" si="728"/>
        <v>912014250409391008002024422501</v>
      </c>
      <c r="M1003" s="192">
        <f t="array" ref="M1003">IF(COUNT(SEARCH(Удалить_Роспись_КВСР,$B1003)*SEARCH(Удалить_Роспись_ПБС,$C1003)*SEARCH(Удалить_Роспись_КФСР, $D1003)*SEARCH(Удалить_Роспись_КЦСР,$E1003)*SEARCH(Удалить_Роспись_КВР,$F1003)*SEARCH(Удалить_Роспись_ЭК,$H1003)*SEARCH(Удалить_Роспись_КР,$I1003))&gt;0,0,1)</f>
        <v>1</v>
      </c>
      <c r="N1003" s="192">
        <v>0</v>
      </c>
      <c r="O1003" s="192" t="str">
        <f t="shared" si="729"/>
        <v/>
      </c>
      <c r="P1003" s="192" t="str">
        <f t="shared" si="770"/>
        <v/>
      </c>
      <c r="Q1003" s="300" t="str">
        <f t="shared" si="730"/>
        <v/>
      </c>
      <c r="R1003" s="300" t="str">
        <f t="shared" si="731"/>
        <v/>
      </c>
      <c r="S1003" s="300" t="str">
        <f t="shared" si="732"/>
        <v/>
      </c>
      <c r="T1003" s="192" t="str">
        <f t="shared" si="733"/>
        <v/>
      </c>
      <c r="U1003" s="303" t="str">
        <f t="shared" si="734"/>
        <v/>
      </c>
      <c r="V1003" s="300" t="str">
        <f t="shared" si="735"/>
        <v/>
      </c>
      <c r="W1003" s="192" t="str">
        <f t="shared" si="736"/>
        <v/>
      </c>
      <c r="X1003" s="303" t="str">
        <f t="shared" si="737"/>
        <v/>
      </c>
      <c r="Y1003" s="300" t="str">
        <f t="shared" si="738"/>
        <v/>
      </c>
      <c r="Z1003" s="300" t="str">
        <f t="shared" si="739"/>
        <v/>
      </c>
      <c r="AA1003" s="303" t="str">
        <f t="shared" si="740"/>
        <v/>
      </c>
      <c r="AB1003" s="300" t="str">
        <f t="shared" si="741"/>
        <v/>
      </c>
      <c r="AC1003" s="300" t="str">
        <f t="shared" si="742"/>
        <v/>
      </c>
      <c r="AD1003" s="300" t="str">
        <f t="shared" si="743"/>
        <v/>
      </c>
      <c r="AE1003" s="192" t="str">
        <f t="shared" si="744"/>
        <v/>
      </c>
      <c r="AF1003" s="192" t="str">
        <f t="shared" si="745"/>
        <v/>
      </c>
      <c r="AG1003" s="192"/>
      <c r="AJ1003" s="300" t="str">
        <f t="shared" si="746"/>
        <v/>
      </c>
      <c r="AK1003" s="300" t="str">
        <f t="shared" si="747"/>
        <v/>
      </c>
      <c r="AL1003" s="300" t="str">
        <f t="shared" si="748"/>
        <v>бла</v>
      </c>
      <c r="AM1003" s="300" t="str">
        <f t="shared" si="749"/>
        <v/>
      </c>
      <c r="AN1003" s="300" t="str">
        <f t="shared" si="750"/>
        <v/>
      </c>
      <c r="AO1003" s="300" t="str">
        <f t="shared" si="751"/>
        <v/>
      </c>
      <c r="AP1003" s="300" t="str">
        <f t="shared" si="752"/>
        <v/>
      </c>
      <c r="AQ1003" s="300" t="str">
        <f t="shared" si="753"/>
        <v/>
      </c>
      <c r="AR1003" s="306" t="str">
        <f t="shared" si="754"/>
        <v/>
      </c>
      <c r="AS1003" s="300" t="str">
        <f t="shared" si="755"/>
        <v/>
      </c>
      <c r="AT1003" s="300" t="str">
        <f t="shared" si="756"/>
        <v/>
      </c>
      <c r="AU1003" s="192" t="str">
        <f t="shared" si="757"/>
        <v>бла</v>
      </c>
      <c r="AV1003" s="192" t="str">
        <f t="shared" si="758"/>
        <v>бла91201425общпро</v>
      </c>
      <c r="AW1003" s="191">
        <f t="shared" si="759"/>
        <v>360098.71</v>
      </c>
      <c r="AX1003" s="191">
        <f t="shared" si="760"/>
        <v>141475.53</v>
      </c>
      <c r="AY1003" s="191">
        <f t="shared" si="761"/>
        <v>0</v>
      </c>
      <c r="AZ1003" s="191">
        <f t="shared" si="762"/>
        <v>0</v>
      </c>
      <c r="BA1003" s="193">
        <f t="shared" si="763"/>
        <v>1</v>
      </c>
      <c r="BB1003" s="193">
        <f t="shared" si="764"/>
        <v>1</v>
      </c>
      <c r="BC1003" s="193">
        <f t="shared" si="765"/>
        <v>1</v>
      </c>
      <c r="BD1003" s="191">
        <f t="shared" si="771"/>
        <v>0</v>
      </c>
      <c r="BE1003" s="191">
        <f t="shared" si="766"/>
        <v>0</v>
      </c>
      <c r="BF1003" s="210">
        <f t="shared" si="767"/>
        <v>0</v>
      </c>
      <c r="BG1003" s="211">
        <f t="shared" si="768"/>
        <v>0</v>
      </c>
      <c r="BH1003" s="289"/>
      <c r="BI1003" s="289"/>
      <c r="BJ1003" s="228"/>
      <c r="BK1003" s="228"/>
      <c r="BL1003" s="233" t="str">
        <f t="shared" si="769"/>
        <v>04</v>
      </c>
    </row>
    <row r="1004" spans="1:64" ht="12" customHeight="1">
      <c r="A1004" s="333" t="s">
        <v>695</v>
      </c>
      <c r="B1004" s="381" t="s">
        <v>428</v>
      </c>
      <c r="C1004" s="333" t="s">
        <v>667</v>
      </c>
      <c r="D1004" s="381" t="s">
        <v>462</v>
      </c>
      <c r="E1004" s="381" t="s">
        <v>1201</v>
      </c>
      <c r="F1004" s="381" t="s">
        <v>586</v>
      </c>
      <c r="G1004" s="381" t="s">
        <v>407</v>
      </c>
      <c r="H1004" s="100" t="s">
        <v>653</v>
      </c>
      <c r="I1004" s="381" t="s">
        <v>505</v>
      </c>
      <c r="J1004" s="382">
        <v>10000</v>
      </c>
      <c r="K1004" s="382">
        <v>0</v>
      </c>
      <c r="L1004" s="191" t="str">
        <f t="shared" si="728"/>
        <v>912014250409391008Ф01024431001</v>
      </c>
      <c r="M1004" s="192">
        <f t="array" ref="M1004">IF(COUNT(SEARCH(Удалить_Роспись_КВСР,$B1004)*SEARCH(Удалить_Роспись_ПБС,$C1004)*SEARCH(Удалить_Роспись_КФСР, $D1004)*SEARCH(Удалить_Роспись_КЦСР,$E1004)*SEARCH(Удалить_Роспись_КВР,$F1004)*SEARCH(Удалить_Роспись_ЭК,$H1004)*SEARCH(Удалить_Роспись_КР,$I1004))&gt;0,0,1)</f>
        <v>1</v>
      </c>
      <c r="N1004" s="192">
        <v>0</v>
      </c>
      <c r="O1004" s="192" t="str">
        <f t="shared" si="729"/>
        <v/>
      </c>
      <c r="P1004" s="192" t="str">
        <f t="shared" si="770"/>
        <v/>
      </c>
      <c r="Q1004" s="300" t="str">
        <f t="shared" si="730"/>
        <v/>
      </c>
      <c r="R1004" s="300" t="str">
        <f t="shared" si="731"/>
        <v/>
      </c>
      <c r="S1004" s="300" t="str">
        <f t="shared" si="732"/>
        <v/>
      </c>
      <c r="T1004" s="192" t="str">
        <f t="shared" si="733"/>
        <v/>
      </c>
      <c r="U1004" s="303" t="str">
        <f t="shared" si="734"/>
        <v/>
      </c>
      <c r="V1004" s="300" t="str">
        <f t="shared" si="735"/>
        <v/>
      </c>
      <c r="W1004" s="192" t="str">
        <f t="shared" si="736"/>
        <v/>
      </c>
      <c r="X1004" s="303" t="str">
        <f t="shared" si="737"/>
        <v/>
      </c>
      <c r="Y1004" s="300" t="str">
        <f t="shared" si="738"/>
        <v/>
      </c>
      <c r="Z1004" s="300" t="str">
        <f t="shared" si="739"/>
        <v/>
      </c>
      <c r="AA1004" s="303" t="str">
        <f t="shared" si="740"/>
        <v/>
      </c>
      <c r="AB1004" s="300" t="str">
        <f t="shared" si="741"/>
        <v/>
      </c>
      <c r="AC1004" s="300" t="str">
        <f t="shared" si="742"/>
        <v/>
      </c>
      <c r="AD1004" s="300" t="str">
        <f t="shared" si="743"/>
        <v/>
      </c>
      <c r="AE1004" s="192" t="str">
        <f t="shared" si="744"/>
        <v/>
      </c>
      <c r="AF1004" s="192" t="str">
        <f t="shared" si="745"/>
        <v/>
      </c>
      <c r="AG1004" s="192"/>
      <c r="AJ1004" s="300" t="str">
        <f t="shared" si="746"/>
        <v/>
      </c>
      <c r="AK1004" s="300" t="str">
        <f t="shared" si="747"/>
        <v/>
      </c>
      <c r="AL1004" s="300" t="str">
        <f t="shared" si="748"/>
        <v>бла</v>
      </c>
      <c r="AM1004" s="300" t="str">
        <f t="shared" si="749"/>
        <v/>
      </c>
      <c r="AN1004" s="300" t="str">
        <f t="shared" si="750"/>
        <v/>
      </c>
      <c r="AO1004" s="300" t="str">
        <f t="shared" si="751"/>
        <v/>
      </c>
      <c r="AP1004" s="300" t="str">
        <f t="shared" si="752"/>
        <v/>
      </c>
      <c r="AQ1004" s="300" t="str">
        <f t="shared" si="753"/>
        <v/>
      </c>
      <c r="AR1004" s="306" t="str">
        <f t="shared" si="754"/>
        <v/>
      </c>
      <c r="AS1004" s="300" t="str">
        <f t="shared" si="755"/>
        <v/>
      </c>
      <c r="AT1004" s="300" t="str">
        <f t="shared" si="756"/>
        <v/>
      </c>
      <c r="AU1004" s="192" t="str">
        <f t="shared" si="757"/>
        <v>бла</v>
      </c>
      <c r="AV1004" s="192" t="str">
        <f t="shared" si="758"/>
        <v>бла91201425общосн</v>
      </c>
      <c r="AW1004" s="191">
        <f t="shared" si="759"/>
        <v>10000</v>
      </c>
      <c r="AX1004" s="191">
        <f t="shared" si="760"/>
        <v>0</v>
      </c>
      <c r="AY1004" s="191">
        <f t="shared" si="761"/>
        <v>0</v>
      </c>
      <c r="AZ1004" s="191">
        <f t="shared" si="762"/>
        <v>0</v>
      </c>
      <c r="BA1004" s="193">
        <f t="shared" si="763"/>
        <v>1</v>
      </c>
      <c r="BB1004" s="193">
        <f t="shared" si="764"/>
        <v>1</v>
      </c>
      <c r="BC1004" s="193">
        <f t="shared" si="765"/>
        <v>1</v>
      </c>
      <c r="BD1004" s="191">
        <f t="shared" si="771"/>
        <v>0</v>
      </c>
      <c r="BE1004" s="191">
        <f t="shared" si="766"/>
        <v>0</v>
      </c>
      <c r="BF1004" s="210">
        <f t="shared" si="767"/>
        <v>0</v>
      </c>
      <c r="BG1004" s="211">
        <f t="shared" si="768"/>
        <v>0</v>
      </c>
      <c r="BH1004" s="289"/>
      <c r="BI1004" s="289"/>
      <c r="BJ1004" s="228"/>
      <c r="BK1004" s="228"/>
      <c r="BL1004" s="233" t="str">
        <f t="shared" si="769"/>
        <v>04</v>
      </c>
    </row>
    <row r="1005" spans="1:64" ht="12" customHeight="1">
      <c r="A1005" s="333" t="s">
        <v>695</v>
      </c>
      <c r="B1005" s="381" t="s">
        <v>428</v>
      </c>
      <c r="C1005" s="333" t="s">
        <v>667</v>
      </c>
      <c r="D1005" s="381" t="s">
        <v>462</v>
      </c>
      <c r="E1005" s="381" t="s">
        <v>1202</v>
      </c>
      <c r="F1005" s="381" t="s">
        <v>586</v>
      </c>
      <c r="G1005" s="381" t="s">
        <v>394</v>
      </c>
      <c r="H1005" s="100" t="s">
        <v>653</v>
      </c>
      <c r="I1005" s="381" t="s">
        <v>505</v>
      </c>
      <c r="J1005" s="382">
        <v>3500</v>
      </c>
      <c r="K1005" s="382">
        <v>3500</v>
      </c>
      <c r="L1005" s="191" t="str">
        <f t="shared" si="728"/>
        <v>91201425040939100S393024422501</v>
      </c>
      <c r="M1005" s="192">
        <f t="array" ref="M1005">IF(COUNT(SEARCH(Удалить_Роспись_КВСР,$B1005)*SEARCH(Удалить_Роспись_ПБС,$C1005)*SEARCH(Удалить_Роспись_КФСР, $D1005)*SEARCH(Удалить_Роспись_КЦСР,$E1005)*SEARCH(Удалить_Роспись_КВР,$F1005)*SEARCH(Удалить_Роспись_ЭК,$H1005)*SEARCH(Удалить_Роспись_КР,$I1005))&gt;0,0,1)</f>
        <v>0</v>
      </c>
      <c r="N1005" s="192">
        <v>0</v>
      </c>
      <c r="O1005" s="192" t="str">
        <f t="shared" si="729"/>
        <v/>
      </c>
      <c r="P1005" s="192" t="str">
        <f t="shared" si="770"/>
        <v/>
      </c>
      <c r="Q1005" s="300" t="str">
        <f t="shared" si="730"/>
        <v/>
      </c>
      <c r="R1005" s="300" t="str">
        <f t="shared" si="731"/>
        <v/>
      </c>
      <c r="S1005" s="300" t="str">
        <f t="shared" si="732"/>
        <v/>
      </c>
      <c r="T1005" s="192" t="str">
        <f t="shared" si="733"/>
        <v/>
      </c>
      <c r="U1005" s="303" t="str">
        <f t="shared" si="734"/>
        <v/>
      </c>
      <c r="V1005" s="300" t="str">
        <f t="shared" si="735"/>
        <v/>
      </c>
      <c r="W1005" s="192" t="str">
        <f t="shared" si="736"/>
        <v/>
      </c>
      <c r="X1005" s="303" t="str">
        <f t="shared" si="737"/>
        <v/>
      </c>
      <c r="Y1005" s="300" t="str">
        <f t="shared" si="738"/>
        <v/>
      </c>
      <c r="Z1005" s="300" t="str">
        <f t="shared" si="739"/>
        <v/>
      </c>
      <c r="AA1005" s="303" t="str">
        <f t="shared" si="740"/>
        <v/>
      </c>
      <c r="AB1005" s="300" t="str">
        <f t="shared" si="741"/>
        <v/>
      </c>
      <c r="AC1005" s="300" t="str">
        <f t="shared" si="742"/>
        <v/>
      </c>
      <c r="AD1005" s="300" t="str">
        <f t="shared" si="743"/>
        <v/>
      </c>
      <c r="AE1005" s="192" t="str">
        <f t="shared" si="744"/>
        <v/>
      </c>
      <c r="AF1005" s="192" t="str">
        <f t="shared" si="745"/>
        <v/>
      </c>
      <c r="AG1005" s="192"/>
      <c r="AJ1005" s="300" t="str">
        <f t="shared" si="746"/>
        <v/>
      </c>
      <c r="AK1005" s="300" t="str">
        <f t="shared" si="747"/>
        <v/>
      </c>
      <c r="AL1005" s="300" t="str">
        <f t="shared" si="748"/>
        <v>бла</v>
      </c>
      <c r="AM1005" s="300" t="str">
        <f t="shared" si="749"/>
        <v/>
      </c>
      <c r="AN1005" s="300" t="str">
        <f t="shared" si="750"/>
        <v/>
      </c>
      <c r="AO1005" s="300" t="str">
        <f t="shared" si="751"/>
        <v/>
      </c>
      <c r="AP1005" s="300" t="str">
        <f t="shared" si="752"/>
        <v/>
      </c>
      <c r="AQ1005" s="300" t="str">
        <f t="shared" si="753"/>
        <v/>
      </c>
      <c r="AR1005" s="306" t="str">
        <f t="shared" si="754"/>
        <v/>
      </c>
      <c r="AS1005" s="300" t="str">
        <f t="shared" si="755"/>
        <v/>
      </c>
      <c r="AT1005" s="300" t="str">
        <f t="shared" si="756"/>
        <v/>
      </c>
      <c r="AU1005" s="192" t="str">
        <f t="shared" si="757"/>
        <v>бла</v>
      </c>
      <c r="AV1005" s="192" t="str">
        <f t="shared" si="758"/>
        <v>бла91201425общпро</v>
      </c>
      <c r="AW1005" s="191">
        <f t="shared" si="759"/>
        <v>0</v>
      </c>
      <c r="AX1005" s="191">
        <f t="shared" si="760"/>
        <v>0</v>
      </c>
      <c r="AY1005" s="191">
        <f t="shared" si="761"/>
        <v>0</v>
      </c>
      <c r="AZ1005" s="191">
        <f t="shared" si="762"/>
        <v>0</v>
      </c>
      <c r="BA1005" s="193">
        <f t="shared" si="763"/>
        <v>1</v>
      </c>
      <c r="BB1005" s="193">
        <f t="shared" si="764"/>
        <v>1</v>
      </c>
      <c r="BC1005" s="193">
        <f t="shared" si="765"/>
        <v>1</v>
      </c>
      <c r="BD1005" s="191">
        <f t="shared" si="771"/>
        <v>0</v>
      </c>
      <c r="BE1005" s="191">
        <f t="shared" si="766"/>
        <v>0</v>
      </c>
      <c r="BF1005" s="210">
        <f t="shared" si="767"/>
        <v>0</v>
      </c>
      <c r="BG1005" s="211">
        <f t="shared" si="768"/>
        <v>0</v>
      </c>
      <c r="BH1005" s="289"/>
      <c r="BI1005" s="289"/>
      <c r="BJ1005" s="228"/>
      <c r="BK1005" s="228"/>
      <c r="BL1005" s="233" t="str">
        <f t="shared" si="769"/>
        <v>04</v>
      </c>
    </row>
    <row r="1006" spans="1:64" ht="12" hidden="1" customHeight="1">
      <c r="A1006" s="333" t="s">
        <v>695</v>
      </c>
      <c r="B1006" s="381" t="s">
        <v>428</v>
      </c>
      <c r="C1006" s="333" t="s">
        <v>667</v>
      </c>
      <c r="D1006" s="381" t="s">
        <v>403</v>
      </c>
      <c r="E1006" s="381" t="s">
        <v>1203</v>
      </c>
      <c r="F1006" s="381" t="s">
        <v>618</v>
      </c>
      <c r="G1006" s="381" t="s">
        <v>407</v>
      </c>
      <c r="H1006" s="100" t="s">
        <v>653</v>
      </c>
      <c r="I1006" s="381" t="s">
        <v>339</v>
      </c>
      <c r="J1006" s="382">
        <v>15620918.460000001</v>
      </c>
      <c r="K1006" s="382">
        <v>12330740.960000001</v>
      </c>
      <c r="L1006" s="191" t="str">
        <f t="shared" si="728"/>
        <v>912014250501394000950241231010</v>
      </c>
      <c r="M1006" s="192">
        <f t="array" ref="M1006">IF(COUNT(SEARCH(Удалить_Роспись_КВСР,$B1006)*SEARCH(Удалить_Роспись_ПБС,$C1006)*SEARCH(Удалить_Роспись_КФСР, $D1006)*SEARCH(Удалить_Роспись_КЦСР,$E1006)*SEARCH(Удалить_Роспись_КВР,$F1006)*SEARCH(Удалить_Роспись_ЭК,$H1006)*SEARCH(Удалить_Роспись_КР,$I1006))&gt;0,0,1)</f>
        <v>0</v>
      </c>
      <c r="N1006" s="192">
        <v>0</v>
      </c>
      <c r="O1006" s="192" t="str">
        <f t="shared" si="729"/>
        <v/>
      </c>
      <c r="P1006" s="192" t="str">
        <f t="shared" si="770"/>
        <v/>
      </c>
      <c r="Q1006" s="300" t="str">
        <f t="shared" si="730"/>
        <v/>
      </c>
      <c r="R1006" s="300" t="str">
        <f t="shared" si="731"/>
        <v/>
      </c>
      <c r="S1006" s="300" t="str">
        <f t="shared" si="732"/>
        <v/>
      </c>
      <c r="T1006" s="192" t="str">
        <f t="shared" si="733"/>
        <v/>
      </c>
      <c r="U1006" s="303" t="str">
        <f t="shared" si="734"/>
        <v/>
      </c>
      <c r="V1006" s="300" t="str">
        <f t="shared" si="735"/>
        <v/>
      </c>
      <c r="W1006" s="192" t="str">
        <f t="shared" si="736"/>
        <v/>
      </c>
      <c r="X1006" s="303" t="str">
        <f t="shared" si="737"/>
        <v/>
      </c>
      <c r="Y1006" s="300" t="str">
        <f t="shared" si="738"/>
        <v/>
      </c>
      <c r="Z1006" s="300" t="str">
        <f t="shared" si="739"/>
        <v/>
      </c>
      <c r="AA1006" s="303" t="str">
        <f t="shared" si="740"/>
        <v/>
      </c>
      <c r="AB1006" s="300" t="str">
        <f t="shared" si="741"/>
        <v/>
      </c>
      <c r="AC1006" s="300" t="str">
        <f t="shared" si="742"/>
        <v/>
      </c>
      <c r="AD1006" s="300" t="str">
        <f t="shared" si="743"/>
        <v/>
      </c>
      <c r="AE1006" s="192" t="str">
        <f t="shared" si="744"/>
        <v/>
      </c>
      <c r="AF1006" s="192" t="str">
        <f t="shared" si="745"/>
        <v/>
      </c>
      <c r="AG1006" s="192"/>
      <c r="AJ1006" s="300" t="str">
        <f t="shared" si="746"/>
        <v/>
      </c>
      <c r="AK1006" s="300" t="str">
        <f t="shared" si="747"/>
        <v/>
      </c>
      <c r="AL1006" s="300" t="str">
        <f t="shared" si="748"/>
        <v/>
      </c>
      <c r="AM1006" s="300" t="str">
        <f t="shared" si="749"/>
        <v/>
      </c>
      <c r="AN1006" s="300" t="str">
        <f t="shared" si="750"/>
        <v>жил</v>
      </c>
      <c r="AO1006" s="300" t="str">
        <f t="shared" si="751"/>
        <v/>
      </c>
      <c r="AP1006" s="300" t="str">
        <f t="shared" si="752"/>
        <v/>
      </c>
      <c r="AQ1006" s="300" t="str">
        <f t="shared" si="753"/>
        <v/>
      </c>
      <c r="AR1006" s="306" t="str">
        <f t="shared" si="754"/>
        <v/>
      </c>
      <c r="AS1006" s="300" t="str">
        <f t="shared" si="755"/>
        <v/>
      </c>
      <c r="AT1006" s="300" t="str">
        <f t="shared" si="756"/>
        <v/>
      </c>
      <c r="AU1006" s="192" t="str">
        <f t="shared" si="757"/>
        <v>жил</v>
      </c>
      <c r="AV1006" s="192" t="str">
        <f t="shared" si="758"/>
        <v>жил91201425общосн</v>
      </c>
      <c r="AW1006" s="191">
        <f t="shared" si="759"/>
        <v>0</v>
      </c>
      <c r="AX1006" s="191">
        <f t="shared" si="760"/>
        <v>0</v>
      </c>
      <c r="AY1006" s="191">
        <f t="shared" si="761"/>
        <v>0</v>
      </c>
      <c r="AZ1006" s="191">
        <f t="shared" si="762"/>
        <v>0</v>
      </c>
      <c r="BA1006" s="193">
        <f t="shared" si="763"/>
        <v>1</v>
      </c>
      <c r="BB1006" s="193">
        <f t="shared" si="764"/>
        <v>1</v>
      </c>
      <c r="BC1006" s="193">
        <f t="shared" si="765"/>
        <v>1</v>
      </c>
      <c r="BD1006" s="191">
        <f t="shared" si="771"/>
        <v>0</v>
      </c>
      <c r="BE1006" s="191">
        <f t="shared" si="766"/>
        <v>0</v>
      </c>
      <c r="BF1006" s="210">
        <f t="shared" si="767"/>
        <v>0</v>
      </c>
      <c r="BG1006" s="211">
        <f t="shared" si="768"/>
        <v>0</v>
      </c>
      <c r="BH1006" s="289"/>
      <c r="BI1006" s="289"/>
      <c r="BJ1006" s="228"/>
      <c r="BK1006" s="228"/>
      <c r="BL1006" s="233" t="str">
        <f t="shared" si="769"/>
        <v>05</v>
      </c>
    </row>
    <row r="1007" spans="1:64" ht="12" hidden="1" customHeight="1">
      <c r="A1007" s="333" t="s">
        <v>695</v>
      </c>
      <c r="B1007" s="381" t="s">
        <v>428</v>
      </c>
      <c r="C1007" s="333" t="s">
        <v>667</v>
      </c>
      <c r="D1007" s="381" t="s">
        <v>403</v>
      </c>
      <c r="E1007" s="381" t="s">
        <v>1204</v>
      </c>
      <c r="F1007" s="381" t="s">
        <v>618</v>
      </c>
      <c r="G1007" s="381" t="s">
        <v>407</v>
      </c>
      <c r="H1007" s="100" t="s">
        <v>653</v>
      </c>
      <c r="I1007" s="381" t="s">
        <v>339</v>
      </c>
      <c r="J1007" s="382">
        <v>14975036.75</v>
      </c>
      <c r="K1007" s="382">
        <v>13178781.939999999</v>
      </c>
      <c r="L1007" s="191" t="str">
        <f t="shared" si="728"/>
        <v>912014250501394000960241231010</v>
      </c>
      <c r="M1007" s="192">
        <f t="array" ref="M1007">IF(COUNT(SEARCH(Удалить_Роспись_КВСР,$B1007)*SEARCH(Удалить_Роспись_ПБС,$C1007)*SEARCH(Удалить_Роспись_КФСР, $D1007)*SEARCH(Удалить_Роспись_КЦСР,$E1007)*SEARCH(Удалить_Роспись_КВР,$F1007)*SEARCH(Удалить_Роспись_ЭК,$H1007)*SEARCH(Удалить_Роспись_КР,$I1007))&gt;0,0,1)</f>
        <v>0</v>
      </c>
      <c r="N1007" s="192">
        <v>0</v>
      </c>
      <c r="O1007" s="192" t="str">
        <f t="shared" si="729"/>
        <v/>
      </c>
      <c r="P1007" s="192" t="str">
        <f t="shared" si="770"/>
        <v/>
      </c>
      <c r="Q1007" s="300" t="str">
        <f t="shared" si="730"/>
        <v/>
      </c>
      <c r="R1007" s="300" t="str">
        <f t="shared" si="731"/>
        <v/>
      </c>
      <c r="S1007" s="300" t="str">
        <f t="shared" si="732"/>
        <v/>
      </c>
      <c r="T1007" s="192" t="str">
        <f t="shared" si="733"/>
        <v/>
      </c>
      <c r="U1007" s="303" t="str">
        <f t="shared" si="734"/>
        <v/>
      </c>
      <c r="V1007" s="300" t="str">
        <f t="shared" si="735"/>
        <v/>
      </c>
      <c r="W1007" s="192" t="str">
        <f t="shared" si="736"/>
        <v/>
      </c>
      <c r="X1007" s="303" t="str">
        <f t="shared" si="737"/>
        <v/>
      </c>
      <c r="Y1007" s="300" t="str">
        <f t="shared" si="738"/>
        <v/>
      </c>
      <c r="Z1007" s="300" t="str">
        <f t="shared" si="739"/>
        <v/>
      </c>
      <c r="AA1007" s="303" t="str">
        <f t="shared" si="740"/>
        <v/>
      </c>
      <c r="AB1007" s="300" t="str">
        <f t="shared" si="741"/>
        <v/>
      </c>
      <c r="AC1007" s="300" t="str">
        <f t="shared" si="742"/>
        <v/>
      </c>
      <c r="AD1007" s="300" t="str">
        <f t="shared" si="743"/>
        <v/>
      </c>
      <c r="AE1007" s="192" t="str">
        <f t="shared" si="744"/>
        <v/>
      </c>
      <c r="AF1007" s="192" t="str">
        <f t="shared" si="745"/>
        <v/>
      </c>
      <c r="AG1007" s="192"/>
      <c r="AJ1007" s="300" t="str">
        <f t="shared" si="746"/>
        <v/>
      </c>
      <c r="AK1007" s="300" t="str">
        <f t="shared" si="747"/>
        <v/>
      </c>
      <c r="AL1007" s="300" t="str">
        <f t="shared" si="748"/>
        <v/>
      </c>
      <c r="AM1007" s="300" t="str">
        <f t="shared" si="749"/>
        <v/>
      </c>
      <c r="AN1007" s="300" t="str">
        <f t="shared" si="750"/>
        <v>жил</v>
      </c>
      <c r="AO1007" s="300" t="str">
        <f t="shared" si="751"/>
        <v/>
      </c>
      <c r="AP1007" s="300" t="str">
        <f t="shared" si="752"/>
        <v/>
      </c>
      <c r="AQ1007" s="300" t="str">
        <f t="shared" si="753"/>
        <v/>
      </c>
      <c r="AR1007" s="306" t="str">
        <f t="shared" si="754"/>
        <v/>
      </c>
      <c r="AS1007" s="300" t="str">
        <f t="shared" si="755"/>
        <v/>
      </c>
      <c r="AT1007" s="300" t="str">
        <f t="shared" si="756"/>
        <v/>
      </c>
      <c r="AU1007" s="192" t="str">
        <f t="shared" si="757"/>
        <v>жил</v>
      </c>
      <c r="AV1007" s="192" t="str">
        <f t="shared" si="758"/>
        <v>жил91201425общосн</v>
      </c>
      <c r="AW1007" s="191">
        <f t="shared" si="759"/>
        <v>0</v>
      </c>
      <c r="AX1007" s="191">
        <f t="shared" si="760"/>
        <v>0</v>
      </c>
      <c r="AY1007" s="191">
        <f t="shared" si="761"/>
        <v>0</v>
      </c>
      <c r="AZ1007" s="191">
        <f t="shared" si="762"/>
        <v>0</v>
      </c>
      <c r="BA1007" s="193">
        <f t="shared" si="763"/>
        <v>1</v>
      </c>
      <c r="BB1007" s="193">
        <f t="shared" si="764"/>
        <v>1</v>
      </c>
      <c r="BC1007" s="193">
        <f t="shared" si="765"/>
        <v>1</v>
      </c>
      <c r="BD1007" s="191">
        <f t="shared" si="771"/>
        <v>0</v>
      </c>
      <c r="BE1007" s="191">
        <f t="shared" si="766"/>
        <v>0</v>
      </c>
      <c r="BF1007" s="210">
        <f t="shared" si="767"/>
        <v>0</v>
      </c>
      <c r="BG1007" s="211">
        <f t="shared" si="768"/>
        <v>0</v>
      </c>
      <c r="BH1007" s="289"/>
      <c r="BI1007" s="289"/>
      <c r="BJ1007" s="228"/>
      <c r="BK1007" s="228"/>
      <c r="BL1007" s="233" t="str">
        <f t="shared" si="769"/>
        <v>05</v>
      </c>
    </row>
    <row r="1008" spans="1:64" ht="12" customHeight="1">
      <c r="A1008" s="333" t="s">
        <v>695</v>
      </c>
      <c r="B1008" s="381" t="s">
        <v>428</v>
      </c>
      <c r="C1008" s="333" t="s">
        <v>667</v>
      </c>
      <c r="D1008" s="381" t="s">
        <v>403</v>
      </c>
      <c r="E1008" s="381" t="s">
        <v>1205</v>
      </c>
      <c r="F1008" s="381" t="s">
        <v>607</v>
      </c>
      <c r="G1008" s="381" t="s">
        <v>394</v>
      </c>
      <c r="H1008" s="100" t="s">
        <v>653</v>
      </c>
      <c r="I1008" s="381" t="s">
        <v>505</v>
      </c>
      <c r="J1008" s="382">
        <v>226088</v>
      </c>
      <c r="K1008" s="382">
        <v>226088</v>
      </c>
      <c r="L1008" s="191" t="str">
        <f t="shared" si="728"/>
        <v>912014250501394008005024322501</v>
      </c>
      <c r="M1008" s="192">
        <f t="array" ref="M1008">IF(COUNT(SEARCH(Удалить_Роспись_КВСР,$B1008)*SEARCH(Удалить_Роспись_ПБС,$C1008)*SEARCH(Удалить_Роспись_КФСР, $D1008)*SEARCH(Удалить_Роспись_КЦСР,$E1008)*SEARCH(Удалить_Роспись_КВР,$F1008)*SEARCH(Удалить_Роспись_ЭК,$H1008)*SEARCH(Удалить_Роспись_КР,$I1008))&gt;0,0,1)</f>
        <v>1</v>
      </c>
      <c r="N1008" s="192">
        <v>0</v>
      </c>
      <c r="O1008" s="192" t="str">
        <f t="shared" si="729"/>
        <v/>
      </c>
      <c r="P1008" s="192" t="str">
        <f t="shared" si="770"/>
        <v/>
      </c>
      <c r="Q1008" s="300" t="str">
        <f t="shared" si="730"/>
        <v/>
      </c>
      <c r="R1008" s="300" t="str">
        <f t="shared" si="731"/>
        <v/>
      </c>
      <c r="S1008" s="300" t="str">
        <f t="shared" si="732"/>
        <v/>
      </c>
      <c r="T1008" s="192" t="str">
        <f t="shared" si="733"/>
        <v/>
      </c>
      <c r="U1008" s="303" t="str">
        <f t="shared" si="734"/>
        <v/>
      </c>
      <c r="V1008" s="300" t="str">
        <f t="shared" si="735"/>
        <v/>
      </c>
      <c r="W1008" s="192" t="str">
        <f t="shared" si="736"/>
        <v/>
      </c>
      <c r="X1008" s="303" t="str">
        <f t="shared" si="737"/>
        <v/>
      </c>
      <c r="Y1008" s="300" t="str">
        <f t="shared" si="738"/>
        <v/>
      </c>
      <c r="Z1008" s="300" t="str">
        <f t="shared" si="739"/>
        <v/>
      </c>
      <c r="AA1008" s="303" t="str">
        <f t="shared" si="740"/>
        <v/>
      </c>
      <c r="AB1008" s="300" t="str">
        <f t="shared" si="741"/>
        <v/>
      </c>
      <c r="AC1008" s="300" t="str">
        <f t="shared" si="742"/>
        <v/>
      </c>
      <c r="AD1008" s="300" t="str">
        <f t="shared" si="743"/>
        <v/>
      </c>
      <c r="AE1008" s="192" t="str">
        <f t="shared" si="744"/>
        <v/>
      </c>
      <c r="AF1008" s="192" t="str">
        <f t="shared" si="745"/>
        <v/>
      </c>
      <c r="AG1008" s="192"/>
      <c r="AJ1008" s="300" t="str">
        <f t="shared" si="746"/>
        <v/>
      </c>
      <c r="AK1008" s="300" t="str">
        <f t="shared" si="747"/>
        <v/>
      </c>
      <c r="AL1008" s="300" t="str">
        <f t="shared" si="748"/>
        <v/>
      </c>
      <c r="AM1008" s="300" t="str">
        <f t="shared" si="749"/>
        <v/>
      </c>
      <c r="AN1008" s="300" t="str">
        <f t="shared" si="750"/>
        <v>жил</v>
      </c>
      <c r="AO1008" s="300" t="str">
        <f t="shared" si="751"/>
        <v/>
      </c>
      <c r="AP1008" s="300" t="str">
        <f t="shared" si="752"/>
        <v/>
      </c>
      <c r="AQ1008" s="300" t="str">
        <f t="shared" si="753"/>
        <v/>
      </c>
      <c r="AR1008" s="306" t="str">
        <f t="shared" si="754"/>
        <v/>
      </c>
      <c r="AS1008" s="300" t="str">
        <f t="shared" si="755"/>
        <v/>
      </c>
      <c r="AT1008" s="300" t="str">
        <f t="shared" si="756"/>
        <v/>
      </c>
      <c r="AU1008" s="192" t="str">
        <f t="shared" si="757"/>
        <v>жил</v>
      </c>
      <c r="AV1008" s="192" t="str">
        <f t="shared" si="758"/>
        <v>жил91201425общпро</v>
      </c>
      <c r="AW1008" s="191">
        <f t="shared" si="759"/>
        <v>226088</v>
      </c>
      <c r="AX1008" s="191">
        <f t="shared" si="760"/>
        <v>226088</v>
      </c>
      <c r="AY1008" s="191">
        <f t="shared" si="761"/>
        <v>0</v>
      </c>
      <c r="AZ1008" s="191">
        <f t="shared" si="762"/>
        <v>0</v>
      </c>
      <c r="BA1008" s="193">
        <f t="shared" si="763"/>
        <v>1</v>
      </c>
      <c r="BB1008" s="193">
        <f t="shared" si="764"/>
        <v>1</v>
      </c>
      <c r="BC1008" s="193">
        <f t="shared" si="765"/>
        <v>1</v>
      </c>
      <c r="BD1008" s="191">
        <f t="shared" si="771"/>
        <v>0</v>
      </c>
      <c r="BE1008" s="191">
        <f t="shared" si="766"/>
        <v>0</v>
      </c>
      <c r="BF1008" s="210">
        <f t="shared" si="767"/>
        <v>0</v>
      </c>
      <c r="BG1008" s="211">
        <f t="shared" si="768"/>
        <v>0</v>
      </c>
      <c r="BH1008" s="289"/>
      <c r="BI1008" s="289"/>
      <c r="BJ1008" s="228"/>
      <c r="BK1008" s="228"/>
      <c r="BL1008" s="233" t="str">
        <f t="shared" si="769"/>
        <v>05</v>
      </c>
    </row>
    <row r="1009" spans="1:64" ht="12" customHeight="1">
      <c r="A1009" s="333" t="s">
        <v>695</v>
      </c>
      <c r="B1009" s="381" t="s">
        <v>428</v>
      </c>
      <c r="C1009" s="333" t="s">
        <v>667</v>
      </c>
      <c r="D1009" s="381" t="s">
        <v>403</v>
      </c>
      <c r="E1009" s="381" t="s">
        <v>1205</v>
      </c>
      <c r="F1009" s="381" t="s">
        <v>586</v>
      </c>
      <c r="G1009" s="381" t="s">
        <v>389</v>
      </c>
      <c r="H1009" s="100" t="s">
        <v>653</v>
      </c>
      <c r="I1009" s="381" t="s">
        <v>505</v>
      </c>
      <c r="J1009" s="382">
        <v>192000</v>
      </c>
      <c r="K1009" s="382">
        <v>192000</v>
      </c>
      <c r="L1009" s="191" t="str">
        <f t="shared" si="728"/>
        <v>912014250501394008005024422601</v>
      </c>
      <c r="M1009" s="192">
        <f t="array" ref="M1009">IF(COUNT(SEARCH(Удалить_Роспись_КВСР,$B1009)*SEARCH(Удалить_Роспись_ПБС,$C1009)*SEARCH(Удалить_Роспись_КФСР, $D1009)*SEARCH(Удалить_Роспись_КЦСР,$E1009)*SEARCH(Удалить_Роспись_КВР,$F1009)*SEARCH(Удалить_Роспись_ЭК,$H1009)*SEARCH(Удалить_Роспись_КР,$I1009))&gt;0,0,1)</f>
        <v>1</v>
      </c>
      <c r="N1009" s="192">
        <v>0</v>
      </c>
      <c r="O1009" s="192" t="str">
        <f t="shared" si="729"/>
        <v/>
      </c>
      <c r="P1009" s="192" t="str">
        <f t="shared" si="770"/>
        <v/>
      </c>
      <c r="Q1009" s="300" t="str">
        <f t="shared" si="730"/>
        <v/>
      </c>
      <c r="R1009" s="300" t="str">
        <f t="shared" si="731"/>
        <v/>
      </c>
      <c r="S1009" s="300" t="str">
        <f t="shared" si="732"/>
        <v/>
      </c>
      <c r="T1009" s="192" t="str">
        <f t="shared" si="733"/>
        <v/>
      </c>
      <c r="U1009" s="303" t="str">
        <f t="shared" si="734"/>
        <v/>
      </c>
      <c r="V1009" s="300" t="str">
        <f t="shared" si="735"/>
        <v/>
      </c>
      <c r="W1009" s="192" t="str">
        <f t="shared" si="736"/>
        <v/>
      </c>
      <c r="X1009" s="303" t="str">
        <f t="shared" si="737"/>
        <v/>
      </c>
      <c r="Y1009" s="300" t="str">
        <f t="shared" si="738"/>
        <v/>
      </c>
      <c r="Z1009" s="300" t="str">
        <f t="shared" si="739"/>
        <v/>
      </c>
      <c r="AA1009" s="303" t="str">
        <f t="shared" si="740"/>
        <v/>
      </c>
      <c r="AB1009" s="300" t="str">
        <f t="shared" si="741"/>
        <v/>
      </c>
      <c r="AC1009" s="300" t="str">
        <f t="shared" si="742"/>
        <v/>
      </c>
      <c r="AD1009" s="300" t="str">
        <f t="shared" si="743"/>
        <v/>
      </c>
      <c r="AE1009" s="192" t="str">
        <f t="shared" si="744"/>
        <v/>
      </c>
      <c r="AF1009" s="192" t="str">
        <f t="shared" si="745"/>
        <v/>
      </c>
      <c r="AG1009" s="192"/>
      <c r="AJ1009" s="300" t="str">
        <f t="shared" si="746"/>
        <v/>
      </c>
      <c r="AK1009" s="300" t="str">
        <f t="shared" si="747"/>
        <v/>
      </c>
      <c r="AL1009" s="300" t="str">
        <f t="shared" si="748"/>
        <v/>
      </c>
      <c r="AM1009" s="300" t="str">
        <f t="shared" si="749"/>
        <v/>
      </c>
      <c r="AN1009" s="300" t="str">
        <f t="shared" si="750"/>
        <v>жил</v>
      </c>
      <c r="AO1009" s="300" t="str">
        <f t="shared" si="751"/>
        <v/>
      </c>
      <c r="AP1009" s="300" t="str">
        <f t="shared" si="752"/>
        <v/>
      </c>
      <c r="AQ1009" s="300" t="str">
        <f t="shared" si="753"/>
        <v/>
      </c>
      <c r="AR1009" s="306" t="str">
        <f t="shared" si="754"/>
        <v/>
      </c>
      <c r="AS1009" s="300" t="str">
        <f t="shared" si="755"/>
        <v/>
      </c>
      <c r="AT1009" s="300" t="str">
        <f t="shared" si="756"/>
        <v/>
      </c>
      <c r="AU1009" s="192" t="str">
        <f t="shared" si="757"/>
        <v>жил</v>
      </c>
      <c r="AV1009" s="192" t="str">
        <f t="shared" si="758"/>
        <v>жил91201425общпро</v>
      </c>
      <c r="AW1009" s="191">
        <f t="shared" si="759"/>
        <v>192000</v>
      </c>
      <c r="AX1009" s="191">
        <f t="shared" si="760"/>
        <v>192000</v>
      </c>
      <c r="AY1009" s="191">
        <f t="shared" si="761"/>
        <v>0</v>
      </c>
      <c r="AZ1009" s="191">
        <f t="shared" si="762"/>
        <v>0</v>
      </c>
      <c r="BA1009" s="193">
        <f t="shared" si="763"/>
        <v>1</v>
      </c>
      <c r="BB1009" s="193">
        <f t="shared" si="764"/>
        <v>1</v>
      </c>
      <c r="BC1009" s="193">
        <f t="shared" si="765"/>
        <v>1</v>
      </c>
      <c r="BD1009" s="191">
        <f t="shared" si="771"/>
        <v>0</v>
      </c>
      <c r="BE1009" s="191">
        <f t="shared" si="766"/>
        <v>0</v>
      </c>
      <c r="BF1009" s="210">
        <f t="shared" si="767"/>
        <v>0</v>
      </c>
      <c r="BG1009" s="211">
        <f t="shared" si="768"/>
        <v>0</v>
      </c>
      <c r="BH1009" s="289"/>
      <c r="BI1009" s="289"/>
      <c r="BJ1009" s="228"/>
      <c r="BK1009" s="228"/>
      <c r="BL1009" s="233" t="str">
        <f t="shared" si="769"/>
        <v>05</v>
      </c>
    </row>
    <row r="1010" spans="1:64" ht="12" customHeight="1">
      <c r="A1010" s="333" t="s">
        <v>695</v>
      </c>
      <c r="B1010" s="381" t="s">
        <v>428</v>
      </c>
      <c r="C1010" s="333" t="s">
        <v>667</v>
      </c>
      <c r="D1010" s="381" t="s">
        <v>403</v>
      </c>
      <c r="E1010" s="381" t="s">
        <v>1205</v>
      </c>
      <c r="F1010" s="381" t="s">
        <v>586</v>
      </c>
      <c r="G1010" s="381" t="s">
        <v>397</v>
      </c>
      <c r="H1010" s="100" t="s">
        <v>653</v>
      </c>
      <c r="I1010" s="381" t="s">
        <v>505</v>
      </c>
      <c r="J1010" s="382">
        <v>44100</v>
      </c>
      <c r="K1010" s="382">
        <v>44100</v>
      </c>
      <c r="L1010" s="191" t="str">
        <f t="shared" si="728"/>
        <v>912014250501394008005024434001</v>
      </c>
      <c r="M1010" s="192">
        <f t="array" ref="M1010">IF(COUNT(SEARCH(Удалить_Роспись_КВСР,$B1010)*SEARCH(Удалить_Роспись_ПБС,$C1010)*SEARCH(Удалить_Роспись_КФСР, $D1010)*SEARCH(Удалить_Роспись_КЦСР,$E1010)*SEARCH(Удалить_Роспись_КВР,$F1010)*SEARCH(Удалить_Роспись_ЭК,$H1010)*SEARCH(Удалить_Роспись_КР,$I1010))&gt;0,0,1)</f>
        <v>1</v>
      </c>
      <c r="N1010" s="192">
        <v>0</v>
      </c>
      <c r="O1010" s="192" t="str">
        <f t="shared" si="729"/>
        <v/>
      </c>
      <c r="P1010" s="192" t="str">
        <f t="shared" si="770"/>
        <v/>
      </c>
      <c r="Q1010" s="300" t="str">
        <f t="shared" si="730"/>
        <v/>
      </c>
      <c r="R1010" s="300" t="str">
        <f t="shared" si="731"/>
        <v/>
      </c>
      <c r="S1010" s="300" t="str">
        <f t="shared" si="732"/>
        <v/>
      </c>
      <c r="T1010" s="192" t="str">
        <f t="shared" si="733"/>
        <v/>
      </c>
      <c r="U1010" s="303" t="str">
        <f t="shared" si="734"/>
        <v/>
      </c>
      <c r="V1010" s="300" t="str">
        <f t="shared" si="735"/>
        <v/>
      </c>
      <c r="W1010" s="192" t="str">
        <f t="shared" si="736"/>
        <v/>
      </c>
      <c r="X1010" s="303" t="str">
        <f t="shared" si="737"/>
        <v/>
      </c>
      <c r="Y1010" s="300" t="str">
        <f t="shared" si="738"/>
        <v/>
      </c>
      <c r="Z1010" s="300" t="str">
        <f t="shared" si="739"/>
        <v/>
      </c>
      <c r="AA1010" s="303" t="str">
        <f t="shared" si="740"/>
        <v/>
      </c>
      <c r="AB1010" s="300" t="str">
        <f t="shared" si="741"/>
        <v/>
      </c>
      <c r="AC1010" s="300" t="str">
        <f t="shared" si="742"/>
        <v/>
      </c>
      <c r="AD1010" s="300" t="str">
        <f t="shared" si="743"/>
        <v/>
      </c>
      <c r="AE1010" s="192" t="str">
        <f t="shared" si="744"/>
        <v/>
      </c>
      <c r="AF1010" s="192" t="str">
        <f t="shared" si="745"/>
        <v/>
      </c>
      <c r="AG1010" s="192"/>
      <c r="AJ1010" s="300" t="str">
        <f t="shared" si="746"/>
        <v/>
      </c>
      <c r="AK1010" s="300" t="str">
        <f t="shared" si="747"/>
        <v/>
      </c>
      <c r="AL1010" s="300" t="str">
        <f t="shared" si="748"/>
        <v/>
      </c>
      <c r="AM1010" s="300" t="str">
        <f t="shared" si="749"/>
        <v/>
      </c>
      <c r="AN1010" s="300" t="str">
        <f t="shared" si="750"/>
        <v>жил</v>
      </c>
      <c r="AO1010" s="300" t="str">
        <f t="shared" si="751"/>
        <v/>
      </c>
      <c r="AP1010" s="300" t="str">
        <f t="shared" si="752"/>
        <v/>
      </c>
      <c r="AQ1010" s="300" t="str">
        <f t="shared" si="753"/>
        <v/>
      </c>
      <c r="AR1010" s="306" t="str">
        <f t="shared" si="754"/>
        <v/>
      </c>
      <c r="AS1010" s="300" t="str">
        <f t="shared" si="755"/>
        <v/>
      </c>
      <c r="AT1010" s="300" t="str">
        <f t="shared" si="756"/>
        <v/>
      </c>
      <c r="AU1010" s="192" t="str">
        <f t="shared" si="757"/>
        <v>жил</v>
      </c>
      <c r="AV1010" s="192" t="str">
        <f t="shared" si="758"/>
        <v>жил91201425общпро</v>
      </c>
      <c r="AW1010" s="191">
        <f t="shared" si="759"/>
        <v>44100</v>
      </c>
      <c r="AX1010" s="191">
        <f t="shared" si="760"/>
        <v>44100</v>
      </c>
      <c r="AY1010" s="191">
        <f t="shared" si="761"/>
        <v>0</v>
      </c>
      <c r="AZ1010" s="191">
        <f t="shared" si="762"/>
        <v>0</v>
      </c>
      <c r="BA1010" s="193">
        <f t="shared" si="763"/>
        <v>1</v>
      </c>
      <c r="BB1010" s="193">
        <f t="shared" si="764"/>
        <v>1</v>
      </c>
      <c r="BC1010" s="193">
        <f t="shared" si="765"/>
        <v>1</v>
      </c>
      <c r="BD1010" s="191">
        <f t="shared" si="771"/>
        <v>0</v>
      </c>
      <c r="BE1010" s="191">
        <f t="shared" si="766"/>
        <v>0</v>
      </c>
      <c r="BF1010" s="210">
        <f t="shared" si="767"/>
        <v>0</v>
      </c>
      <c r="BG1010" s="211">
        <f t="shared" si="768"/>
        <v>0</v>
      </c>
      <c r="BH1010" s="289"/>
      <c r="BI1010" s="289"/>
      <c r="BJ1010" s="228"/>
      <c r="BK1010" s="228"/>
      <c r="BL1010" s="233" t="str">
        <f t="shared" si="769"/>
        <v>05</v>
      </c>
    </row>
    <row r="1011" spans="1:64" ht="12" customHeight="1">
      <c r="A1011" s="333" t="s">
        <v>695</v>
      </c>
      <c r="B1011" s="381" t="s">
        <v>428</v>
      </c>
      <c r="C1011" s="333" t="s">
        <v>667</v>
      </c>
      <c r="D1011" s="381" t="s">
        <v>403</v>
      </c>
      <c r="E1011" s="381" t="s">
        <v>1206</v>
      </c>
      <c r="F1011" s="381" t="s">
        <v>586</v>
      </c>
      <c r="G1011" s="381" t="s">
        <v>407</v>
      </c>
      <c r="H1011" s="100" t="s">
        <v>653</v>
      </c>
      <c r="I1011" s="381" t="s">
        <v>505</v>
      </c>
      <c r="J1011" s="382">
        <v>6708</v>
      </c>
      <c r="K1011" s="382">
        <v>4160</v>
      </c>
      <c r="L1011" s="191" t="str">
        <f t="shared" si="728"/>
        <v>912014250501394008Ф00024431001</v>
      </c>
      <c r="M1011" s="192">
        <f t="array" ref="M1011">IF(COUNT(SEARCH(Удалить_Роспись_КВСР,$B1011)*SEARCH(Удалить_Роспись_ПБС,$C1011)*SEARCH(Удалить_Роспись_КФСР, $D1011)*SEARCH(Удалить_Роспись_КЦСР,$E1011)*SEARCH(Удалить_Роспись_КВР,$F1011)*SEARCH(Удалить_Роспись_ЭК,$H1011)*SEARCH(Удалить_Роспись_КР,$I1011))&gt;0,0,1)</f>
        <v>1</v>
      </c>
      <c r="N1011" s="192">
        <v>0</v>
      </c>
      <c r="O1011" s="192" t="str">
        <f t="shared" si="729"/>
        <v/>
      </c>
      <c r="P1011" s="192" t="str">
        <f t="shared" si="770"/>
        <v/>
      </c>
      <c r="Q1011" s="300" t="str">
        <f t="shared" si="730"/>
        <v/>
      </c>
      <c r="R1011" s="300" t="str">
        <f t="shared" si="731"/>
        <v/>
      </c>
      <c r="S1011" s="300" t="str">
        <f t="shared" si="732"/>
        <v/>
      </c>
      <c r="T1011" s="192" t="str">
        <f t="shared" si="733"/>
        <v/>
      </c>
      <c r="U1011" s="303" t="str">
        <f t="shared" si="734"/>
        <v/>
      </c>
      <c r="V1011" s="300" t="str">
        <f t="shared" si="735"/>
        <v/>
      </c>
      <c r="W1011" s="192" t="str">
        <f t="shared" si="736"/>
        <v/>
      </c>
      <c r="X1011" s="303" t="str">
        <f t="shared" si="737"/>
        <v/>
      </c>
      <c r="Y1011" s="300" t="str">
        <f t="shared" si="738"/>
        <v/>
      </c>
      <c r="Z1011" s="300" t="str">
        <f t="shared" si="739"/>
        <v/>
      </c>
      <c r="AA1011" s="303" t="str">
        <f t="shared" si="740"/>
        <v/>
      </c>
      <c r="AB1011" s="300" t="str">
        <f t="shared" si="741"/>
        <v/>
      </c>
      <c r="AC1011" s="300" t="str">
        <f t="shared" si="742"/>
        <v/>
      </c>
      <c r="AD1011" s="300" t="str">
        <f t="shared" si="743"/>
        <v/>
      </c>
      <c r="AE1011" s="192" t="str">
        <f t="shared" si="744"/>
        <v/>
      </c>
      <c r="AF1011" s="192" t="str">
        <f t="shared" si="745"/>
        <v/>
      </c>
      <c r="AG1011" s="192"/>
      <c r="AJ1011" s="300" t="str">
        <f t="shared" si="746"/>
        <v/>
      </c>
      <c r="AK1011" s="300" t="str">
        <f t="shared" si="747"/>
        <v/>
      </c>
      <c r="AL1011" s="300" t="str">
        <f t="shared" si="748"/>
        <v/>
      </c>
      <c r="AM1011" s="300" t="str">
        <f t="shared" si="749"/>
        <v/>
      </c>
      <c r="AN1011" s="300" t="str">
        <f t="shared" si="750"/>
        <v>жил</v>
      </c>
      <c r="AO1011" s="300" t="str">
        <f t="shared" si="751"/>
        <v/>
      </c>
      <c r="AP1011" s="300" t="str">
        <f t="shared" si="752"/>
        <v/>
      </c>
      <c r="AQ1011" s="300" t="str">
        <f t="shared" si="753"/>
        <v/>
      </c>
      <c r="AR1011" s="306" t="str">
        <f t="shared" si="754"/>
        <v/>
      </c>
      <c r="AS1011" s="300" t="str">
        <f t="shared" si="755"/>
        <v/>
      </c>
      <c r="AT1011" s="300" t="str">
        <f t="shared" si="756"/>
        <v/>
      </c>
      <c r="AU1011" s="192" t="str">
        <f t="shared" si="757"/>
        <v>жил</v>
      </c>
      <c r="AV1011" s="192" t="str">
        <f t="shared" si="758"/>
        <v>жил91201425общосн</v>
      </c>
      <c r="AW1011" s="191">
        <f t="shared" si="759"/>
        <v>6708</v>
      </c>
      <c r="AX1011" s="191">
        <f t="shared" si="760"/>
        <v>4160</v>
      </c>
      <c r="AY1011" s="191">
        <f t="shared" si="761"/>
        <v>0</v>
      </c>
      <c r="AZ1011" s="191">
        <f t="shared" si="762"/>
        <v>0</v>
      </c>
      <c r="BA1011" s="193">
        <f t="shared" si="763"/>
        <v>1</v>
      </c>
      <c r="BB1011" s="193">
        <f t="shared" si="764"/>
        <v>1</v>
      </c>
      <c r="BC1011" s="193">
        <f t="shared" si="765"/>
        <v>1</v>
      </c>
      <c r="BD1011" s="191">
        <f t="shared" si="771"/>
        <v>0</v>
      </c>
      <c r="BE1011" s="191">
        <f t="shared" si="766"/>
        <v>0</v>
      </c>
      <c r="BF1011" s="210">
        <f t="shared" si="767"/>
        <v>0</v>
      </c>
      <c r="BG1011" s="211">
        <f t="shared" si="768"/>
        <v>0</v>
      </c>
      <c r="BH1011" s="289"/>
      <c r="BI1011" s="289"/>
      <c r="BJ1011" s="228"/>
      <c r="BK1011" s="228"/>
      <c r="BL1011" s="233" t="str">
        <f t="shared" si="769"/>
        <v>05</v>
      </c>
    </row>
    <row r="1012" spans="1:64" ht="12" customHeight="1">
      <c r="A1012" s="333" t="s">
        <v>695</v>
      </c>
      <c r="B1012" s="381" t="s">
        <v>428</v>
      </c>
      <c r="C1012" s="333" t="s">
        <v>667</v>
      </c>
      <c r="D1012" s="381" t="s">
        <v>403</v>
      </c>
      <c r="E1012" s="381" t="s">
        <v>1207</v>
      </c>
      <c r="F1012" s="381" t="s">
        <v>618</v>
      </c>
      <c r="G1012" s="381" t="s">
        <v>407</v>
      </c>
      <c r="H1012" s="100" t="s">
        <v>653</v>
      </c>
      <c r="I1012" s="381" t="s">
        <v>505</v>
      </c>
      <c r="J1012" s="382">
        <v>260259.6</v>
      </c>
      <c r="K1012" s="382">
        <v>260259.6</v>
      </c>
      <c r="L1012" s="191" t="str">
        <f t="shared" si="728"/>
        <v>91201425050139400S960241231001</v>
      </c>
      <c r="M1012" s="192">
        <f t="array" ref="M1012">IF(COUNT(SEARCH(Удалить_Роспись_КВСР,$B1012)*SEARCH(Удалить_Роспись_ПБС,$C1012)*SEARCH(Удалить_Роспись_КФСР, $D1012)*SEARCH(Удалить_Роспись_КЦСР,$E1012)*SEARCH(Удалить_Роспись_КВР,$F1012)*SEARCH(Удалить_Роспись_ЭК,$H1012)*SEARCH(Удалить_Роспись_КР,$I1012))&gt;0,0,1)</f>
        <v>1</v>
      </c>
      <c r="N1012" s="192">
        <v>0</v>
      </c>
      <c r="O1012" s="192" t="str">
        <f t="shared" si="729"/>
        <v/>
      </c>
      <c r="P1012" s="192" t="str">
        <f t="shared" si="770"/>
        <v/>
      </c>
      <c r="Q1012" s="300" t="str">
        <f t="shared" si="730"/>
        <v/>
      </c>
      <c r="R1012" s="300" t="str">
        <f t="shared" si="731"/>
        <v/>
      </c>
      <c r="S1012" s="300" t="str">
        <f t="shared" si="732"/>
        <v/>
      </c>
      <c r="T1012" s="192" t="str">
        <f t="shared" si="733"/>
        <v/>
      </c>
      <c r="U1012" s="303" t="str">
        <f t="shared" si="734"/>
        <v/>
      </c>
      <c r="V1012" s="300" t="str">
        <f t="shared" si="735"/>
        <v/>
      </c>
      <c r="W1012" s="192" t="str">
        <f t="shared" si="736"/>
        <v/>
      </c>
      <c r="X1012" s="303" t="str">
        <f t="shared" si="737"/>
        <v/>
      </c>
      <c r="Y1012" s="300" t="str">
        <f t="shared" si="738"/>
        <v/>
      </c>
      <c r="Z1012" s="300" t="str">
        <f t="shared" si="739"/>
        <v/>
      </c>
      <c r="AA1012" s="303" t="str">
        <f t="shared" si="740"/>
        <v/>
      </c>
      <c r="AB1012" s="300" t="str">
        <f t="shared" si="741"/>
        <v/>
      </c>
      <c r="AC1012" s="300" t="str">
        <f t="shared" si="742"/>
        <v/>
      </c>
      <c r="AD1012" s="300" t="str">
        <f t="shared" si="743"/>
        <v/>
      </c>
      <c r="AE1012" s="192" t="str">
        <f t="shared" si="744"/>
        <v/>
      </c>
      <c r="AF1012" s="192" t="str">
        <f t="shared" si="745"/>
        <v/>
      </c>
      <c r="AG1012" s="192"/>
      <c r="AJ1012" s="300" t="str">
        <f t="shared" si="746"/>
        <v/>
      </c>
      <c r="AK1012" s="300" t="str">
        <f t="shared" si="747"/>
        <v/>
      </c>
      <c r="AL1012" s="300" t="str">
        <f t="shared" si="748"/>
        <v/>
      </c>
      <c r="AM1012" s="300" t="str">
        <f t="shared" si="749"/>
        <v/>
      </c>
      <c r="AN1012" s="300" t="str">
        <f t="shared" si="750"/>
        <v>жил</v>
      </c>
      <c r="AO1012" s="300" t="str">
        <f t="shared" si="751"/>
        <v/>
      </c>
      <c r="AP1012" s="300" t="str">
        <f t="shared" si="752"/>
        <v/>
      </c>
      <c r="AQ1012" s="300" t="str">
        <f t="shared" si="753"/>
        <v/>
      </c>
      <c r="AR1012" s="306" t="str">
        <f t="shared" si="754"/>
        <v/>
      </c>
      <c r="AS1012" s="300" t="str">
        <f t="shared" si="755"/>
        <v/>
      </c>
      <c r="AT1012" s="300" t="str">
        <f t="shared" si="756"/>
        <v/>
      </c>
      <c r="AU1012" s="192" t="str">
        <f t="shared" si="757"/>
        <v>жил</v>
      </c>
      <c r="AV1012" s="192" t="str">
        <f t="shared" si="758"/>
        <v>жил91201425общосн</v>
      </c>
      <c r="AW1012" s="191">
        <f t="shared" si="759"/>
        <v>260259.6</v>
      </c>
      <c r="AX1012" s="191">
        <f t="shared" si="760"/>
        <v>260259.6</v>
      </c>
      <c r="AY1012" s="191">
        <f t="shared" si="761"/>
        <v>0</v>
      </c>
      <c r="AZ1012" s="191">
        <f t="shared" si="762"/>
        <v>0</v>
      </c>
      <c r="BA1012" s="193">
        <f t="shared" si="763"/>
        <v>1</v>
      </c>
      <c r="BB1012" s="193">
        <f t="shared" si="764"/>
        <v>1</v>
      </c>
      <c r="BC1012" s="193">
        <f t="shared" si="765"/>
        <v>1</v>
      </c>
      <c r="BD1012" s="191">
        <f t="shared" si="771"/>
        <v>0</v>
      </c>
      <c r="BE1012" s="191">
        <f t="shared" si="766"/>
        <v>0</v>
      </c>
      <c r="BF1012" s="210">
        <f t="shared" si="767"/>
        <v>0</v>
      </c>
      <c r="BG1012" s="211">
        <f t="shared" si="768"/>
        <v>0</v>
      </c>
      <c r="BH1012" s="289"/>
      <c r="BI1012" s="289"/>
      <c r="BJ1012" s="228"/>
      <c r="BK1012" s="228"/>
      <c r="BL1012" s="233" t="str">
        <f t="shared" si="769"/>
        <v>05</v>
      </c>
    </row>
    <row r="1013" spans="1:64" ht="12" customHeight="1">
      <c r="A1013" s="333" t="s">
        <v>695</v>
      </c>
      <c r="B1013" s="381" t="s">
        <v>428</v>
      </c>
      <c r="C1013" s="333" t="s">
        <v>667</v>
      </c>
      <c r="D1013" s="381" t="s">
        <v>404</v>
      </c>
      <c r="E1013" s="381" t="s">
        <v>1208</v>
      </c>
      <c r="F1013" s="381" t="s">
        <v>586</v>
      </c>
      <c r="G1013" s="381" t="s">
        <v>389</v>
      </c>
      <c r="H1013" s="100" t="s">
        <v>653</v>
      </c>
      <c r="I1013" s="381" t="s">
        <v>505</v>
      </c>
      <c r="J1013" s="382">
        <v>29528</v>
      </c>
      <c r="K1013" s="382">
        <v>12168.3</v>
      </c>
      <c r="L1013" s="191" t="str">
        <f t="shared" si="728"/>
        <v>91201425050239400Ш000024422601</v>
      </c>
      <c r="M1013" s="192">
        <f t="array" ref="M1013">IF(COUNT(SEARCH(Удалить_Роспись_КВСР,$B1013)*SEARCH(Удалить_Роспись_ПБС,$C1013)*SEARCH(Удалить_Роспись_КФСР, $D1013)*SEARCH(Удалить_Роспись_КЦСР,$E1013)*SEARCH(Удалить_Роспись_КВР,$F1013)*SEARCH(Удалить_Роспись_ЭК,$H1013)*SEARCH(Удалить_Роспись_КР,$I1013))&gt;0,0,1)</f>
        <v>1</v>
      </c>
      <c r="N1013" s="192">
        <f>IF(COUNT(SEARCH(Удалить_Индекс_КВСР,$B1013)*SEARCH(Удалить_Индекс_ПБС,$C1013)*SEARCH(Удалить_Индекс_КФСР,$D1013)*SEARCH(Удалить_Индекс_КЦСР,$E1013)*SEARCH(Удалить_Индекс_КВР,$F1013)*SEARCH(Удалить_Индекс_ЭК,$H1013)*SEARCH(Удалить_Индекс_КР,$I1013))&gt;0,0,1)</f>
        <v>1</v>
      </c>
      <c r="O1013" s="192" t="str">
        <f t="shared" si="729"/>
        <v/>
      </c>
      <c r="P1013" s="192" t="str">
        <f t="shared" si="770"/>
        <v/>
      </c>
      <c r="Q1013" s="300" t="str">
        <f t="shared" si="730"/>
        <v/>
      </c>
      <c r="R1013" s="300" t="str">
        <f t="shared" si="731"/>
        <v/>
      </c>
      <c r="S1013" s="300" t="str">
        <f t="shared" si="732"/>
        <v/>
      </c>
      <c r="T1013" s="192" t="str">
        <f t="shared" si="733"/>
        <v/>
      </c>
      <c r="U1013" s="303" t="str">
        <f t="shared" si="734"/>
        <v/>
      </c>
      <c r="V1013" s="300" t="str">
        <f t="shared" si="735"/>
        <v/>
      </c>
      <c r="W1013" s="192" t="str">
        <f t="shared" si="736"/>
        <v/>
      </c>
      <c r="X1013" s="303" t="str">
        <f t="shared" si="737"/>
        <v/>
      </c>
      <c r="Y1013" s="300" t="str">
        <f t="shared" si="738"/>
        <v/>
      </c>
      <c r="Z1013" s="300" t="str">
        <f t="shared" si="739"/>
        <v/>
      </c>
      <c r="AA1013" s="303" t="str">
        <f t="shared" si="740"/>
        <v/>
      </c>
      <c r="AB1013" s="300" t="str">
        <f t="shared" si="741"/>
        <v/>
      </c>
      <c r="AC1013" s="300" t="str">
        <f t="shared" si="742"/>
        <v/>
      </c>
      <c r="AD1013" s="300" t="str">
        <f t="shared" si="743"/>
        <v/>
      </c>
      <c r="AE1013" s="192" t="str">
        <f t="shared" si="744"/>
        <v/>
      </c>
      <c r="AF1013" s="192" t="str">
        <f t="shared" si="745"/>
        <v/>
      </c>
      <c r="AG1013" s="192"/>
      <c r="AJ1013" s="300" t="str">
        <f t="shared" si="746"/>
        <v/>
      </c>
      <c r="AK1013" s="300" t="str">
        <f t="shared" si="747"/>
        <v/>
      </c>
      <c r="AL1013" s="300" t="str">
        <f t="shared" si="748"/>
        <v/>
      </c>
      <c r="AM1013" s="300" t="str">
        <f t="shared" si="749"/>
        <v/>
      </c>
      <c r="AN1013" s="300" t="str">
        <f t="shared" si="750"/>
        <v/>
      </c>
      <c r="AO1013" s="300" t="str">
        <f t="shared" si="751"/>
        <v/>
      </c>
      <c r="AP1013" s="300" t="str">
        <f t="shared" si="752"/>
        <v/>
      </c>
      <c r="AQ1013" s="300" t="str">
        <f t="shared" si="753"/>
        <v/>
      </c>
      <c r="AR1013" s="306" t="str">
        <f t="shared" si="754"/>
        <v/>
      </c>
      <c r="AS1013" s="300" t="str">
        <f t="shared" si="755"/>
        <v/>
      </c>
      <c r="AT1013" s="300" t="str">
        <f t="shared" si="756"/>
        <v/>
      </c>
      <c r="AU1013" s="192" t="str">
        <f t="shared" si="757"/>
        <v>рбс</v>
      </c>
      <c r="AV1013" s="192" t="str">
        <f t="shared" si="758"/>
        <v>рбс91201425общпро</v>
      </c>
      <c r="AW1013" s="191">
        <f t="shared" si="759"/>
        <v>29528</v>
      </c>
      <c r="AX1013" s="191">
        <f t="shared" si="760"/>
        <v>12168.3</v>
      </c>
      <c r="AY1013" s="191">
        <f t="shared" si="761"/>
        <v>29528</v>
      </c>
      <c r="AZ1013" s="191">
        <f t="shared" si="762"/>
        <v>12168.3</v>
      </c>
      <c r="BA1013" s="193">
        <f t="shared" si="763"/>
        <v>1</v>
      </c>
      <c r="BB1013" s="193">
        <f t="shared" si="764"/>
        <v>1</v>
      </c>
      <c r="BC1013" s="193">
        <f t="shared" si="765"/>
        <v>1</v>
      </c>
      <c r="BD1013" s="191">
        <f t="shared" si="771"/>
        <v>29528</v>
      </c>
      <c r="BE1013" s="191">
        <f t="shared" si="766"/>
        <v>12168.3</v>
      </c>
      <c r="BF1013" s="210">
        <f t="shared" si="767"/>
        <v>29528</v>
      </c>
      <c r="BG1013" s="211">
        <f t="shared" si="768"/>
        <v>29528</v>
      </c>
      <c r="BH1013" s="289"/>
      <c r="BI1013" s="289"/>
      <c r="BJ1013" s="228"/>
      <c r="BK1013" s="228"/>
      <c r="BL1013" s="233" t="str">
        <f t="shared" si="769"/>
        <v>05</v>
      </c>
    </row>
    <row r="1014" spans="1:64" ht="12" customHeight="1">
      <c r="A1014" s="333" t="s">
        <v>695</v>
      </c>
      <c r="B1014" s="381" t="s">
        <v>428</v>
      </c>
      <c r="C1014" s="333" t="s">
        <v>667</v>
      </c>
      <c r="D1014" s="381" t="s">
        <v>406</v>
      </c>
      <c r="E1014" s="381" t="s">
        <v>1209</v>
      </c>
      <c r="F1014" s="381" t="s">
        <v>586</v>
      </c>
      <c r="G1014" s="381" t="s">
        <v>394</v>
      </c>
      <c r="H1014" s="100" t="s">
        <v>653</v>
      </c>
      <c r="I1014" s="381" t="s">
        <v>505</v>
      </c>
      <c r="J1014" s="382">
        <v>146852.87</v>
      </c>
      <c r="K1014" s="382">
        <v>120980.87</v>
      </c>
      <c r="L1014" s="191" t="str">
        <f t="shared" si="728"/>
        <v>912014250503394008001024422501</v>
      </c>
      <c r="M1014" s="192">
        <f t="array" ref="M1014">IF(COUNT(SEARCH(Удалить_Роспись_КВСР,$B1014)*SEARCH(Удалить_Роспись_ПБС,$C1014)*SEARCH(Удалить_Роспись_КФСР, $D1014)*SEARCH(Удалить_Роспись_КЦСР,$E1014)*SEARCH(Удалить_Роспись_КВР,$F1014)*SEARCH(Удалить_Роспись_ЭК,$H1014)*SEARCH(Удалить_Роспись_КР,$I1014))&gt;0,0,1)</f>
        <v>1</v>
      </c>
      <c r="N1014" s="192">
        <v>0</v>
      </c>
      <c r="O1014" s="192" t="str">
        <f t="shared" si="729"/>
        <v/>
      </c>
      <c r="P1014" s="192" t="str">
        <f t="shared" si="770"/>
        <v/>
      </c>
      <c r="Q1014" s="300" t="str">
        <f t="shared" si="730"/>
        <v/>
      </c>
      <c r="R1014" s="300" t="str">
        <f t="shared" si="731"/>
        <v/>
      </c>
      <c r="S1014" s="300" t="str">
        <f t="shared" si="732"/>
        <v/>
      </c>
      <c r="T1014" s="192" t="str">
        <f t="shared" si="733"/>
        <v/>
      </c>
      <c r="U1014" s="303" t="str">
        <f t="shared" si="734"/>
        <v/>
      </c>
      <c r="V1014" s="300" t="str">
        <f t="shared" si="735"/>
        <v/>
      </c>
      <c r="W1014" s="192" t="str">
        <f t="shared" si="736"/>
        <v/>
      </c>
      <c r="X1014" s="303" t="str">
        <f t="shared" si="737"/>
        <v/>
      </c>
      <c r="Y1014" s="300" t="str">
        <f t="shared" si="738"/>
        <v/>
      </c>
      <c r="Z1014" s="300" t="str">
        <f t="shared" si="739"/>
        <v/>
      </c>
      <c r="AA1014" s="303" t="str">
        <f t="shared" si="740"/>
        <v/>
      </c>
      <c r="AB1014" s="300" t="str">
        <f t="shared" si="741"/>
        <v/>
      </c>
      <c r="AC1014" s="300" t="str">
        <f t="shared" si="742"/>
        <v/>
      </c>
      <c r="AD1014" s="300" t="str">
        <f t="shared" si="743"/>
        <v/>
      </c>
      <c r="AE1014" s="192" t="str">
        <f t="shared" si="744"/>
        <v/>
      </c>
      <c r="AF1014" s="192" t="str">
        <f t="shared" si="745"/>
        <v/>
      </c>
      <c r="AG1014" s="192"/>
      <c r="AJ1014" s="300" t="str">
        <f t="shared" si="746"/>
        <v/>
      </c>
      <c r="AK1014" s="300" t="str">
        <f t="shared" si="747"/>
        <v/>
      </c>
      <c r="AL1014" s="300" t="str">
        <f t="shared" si="748"/>
        <v>бла</v>
      </c>
      <c r="AM1014" s="300" t="str">
        <f t="shared" si="749"/>
        <v/>
      </c>
      <c r="AN1014" s="300" t="str">
        <f t="shared" si="750"/>
        <v/>
      </c>
      <c r="AO1014" s="300" t="str">
        <f t="shared" si="751"/>
        <v/>
      </c>
      <c r="AP1014" s="300" t="str">
        <f t="shared" si="752"/>
        <v/>
      </c>
      <c r="AQ1014" s="300" t="str">
        <f t="shared" si="753"/>
        <v/>
      </c>
      <c r="AR1014" s="306" t="str">
        <f t="shared" si="754"/>
        <v/>
      </c>
      <c r="AS1014" s="300" t="str">
        <f t="shared" si="755"/>
        <v/>
      </c>
      <c r="AT1014" s="300" t="str">
        <f t="shared" si="756"/>
        <v/>
      </c>
      <c r="AU1014" s="192" t="str">
        <f t="shared" si="757"/>
        <v>бла</v>
      </c>
      <c r="AV1014" s="192" t="str">
        <f t="shared" si="758"/>
        <v>бла91201425общпро</v>
      </c>
      <c r="AW1014" s="191">
        <f t="shared" si="759"/>
        <v>146852.87</v>
      </c>
      <c r="AX1014" s="191">
        <f t="shared" si="760"/>
        <v>120980.87</v>
      </c>
      <c r="AY1014" s="191">
        <f t="shared" si="761"/>
        <v>0</v>
      </c>
      <c r="AZ1014" s="191">
        <f t="shared" si="762"/>
        <v>0</v>
      </c>
      <c r="BA1014" s="193">
        <f t="shared" si="763"/>
        <v>1</v>
      </c>
      <c r="BB1014" s="193">
        <f t="shared" si="764"/>
        <v>1</v>
      </c>
      <c r="BC1014" s="193">
        <f t="shared" si="765"/>
        <v>1</v>
      </c>
      <c r="BD1014" s="191">
        <f t="shared" si="771"/>
        <v>0</v>
      </c>
      <c r="BE1014" s="191">
        <f t="shared" si="766"/>
        <v>0</v>
      </c>
      <c r="BF1014" s="210">
        <f t="shared" si="767"/>
        <v>0</v>
      </c>
      <c r="BG1014" s="211">
        <f t="shared" si="768"/>
        <v>0</v>
      </c>
      <c r="BH1014" s="289"/>
      <c r="BI1014" s="289"/>
      <c r="BJ1014" s="228"/>
      <c r="BK1014" s="228"/>
      <c r="BL1014" s="233" t="str">
        <f t="shared" si="769"/>
        <v>05</v>
      </c>
    </row>
    <row r="1015" spans="1:64" ht="12" customHeight="1">
      <c r="A1015" s="333" t="s">
        <v>695</v>
      </c>
      <c r="B1015" s="381" t="s">
        <v>428</v>
      </c>
      <c r="C1015" s="333" t="s">
        <v>667</v>
      </c>
      <c r="D1015" s="381" t="s">
        <v>406</v>
      </c>
      <c r="E1015" s="381" t="s">
        <v>1209</v>
      </c>
      <c r="F1015" s="381" t="s">
        <v>586</v>
      </c>
      <c r="G1015" s="381" t="s">
        <v>389</v>
      </c>
      <c r="H1015" s="100" t="s">
        <v>653</v>
      </c>
      <c r="I1015" s="381" t="s">
        <v>505</v>
      </c>
      <c r="J1015" s="382">
        <v>23070</v>
      </c>
      <c r="K1015" s="382">
        <v>23070</v>
      </c>
      <c r="L1015" s="191" t="str">
        <f t="shared" si="728"/>
        <v>912014250503394008001024422601</v>
      </c>
      <c r="M1015" s="192">
        <f t="array" ref="M1015">IF(COUNT(SEARCH(Удалить_Роспись_КВСР,$B1015)*SEARCH(Удалить_Роспись_ПБС,$C1015)*SEARCH(Удалить_Роспись_КФСР, $D1015)*SEARCH(Удалить_Роспись_КЦСР,$E1015)*SEARCH(Удалить_Роспись_КВР,$F1015)*SEARCH(Удалить_Роспись_ЭК,$H1015)*SEARCH(Удалить_Роспись_КР,$I1015))&gt;0,0,1)</f>
        <v>1</v>
      </c>
      <c r="N1015" s="192">
        <v>0</v>
      </c>
      <c r="O1015" s="192" t="str">
        <f t="shared" si="729"/>
        <v/>
      </c>
      <c r="P1015" s="192" t="str">
        <f t="shared" si="770"/>
        <v/>
      </c>
      <c r="Q1015" s="300" t="str">
        <f t="shared" si="730"/>
        <v/>
      </c>
      <c r="R1015" s="300" t="str">
        <f t="shared" si="731"/>
        <v/>
      </c>
      <c r="S1015" s="300" t="str">
        <f t="shared" si="732"/>
        <v/>
      </c>
      <c r="T1015" s="192" t="str">
        <f t="shared" si="733"/>
        <v/>
      </c>
      <c r="U1015" s="303" t="str">
        <f t="shared" si="734"/>
        <v/>
      </c>
      <c r="V1015" s="300" t="str">
        <f t="shared" si="735"/>
        <v/>
      </c>
      <c r="W1015" s="192" t="str">
        <f t="shared" si="736"/>
        <v/>
      </c>
      <c r="X1015" s="303" t="str">
        <f t="shared" si="737"/>
        <v/>
      </c>
      <c r="Y1015" s="300" t="str">
        <f t="shared" si="738"/>
        <v/>
      </c>
      <c r="Z1015" s="300" t="str">
        <f t="shared" si="739"/>
        <v/>
      </c>
      <c r="AA1015" s="303" t="str">
        <f t="shared" si="740"/>
        <v/>
      </c>
      <c r="AB1015" s="300" t="str">
        <f t="shared" si="741"/>
        <v/>
      </c>
      <c r="AC1015" s="300" t="str">
        <f t="shared" si="742"/>
        <v/>
      </c>
      <c r="AD1015" s="300" t="str">
        <f t="shared" si="743"/>
        <v/>
      </c>
      <c r="AE1015" s="192" t="str">
        <f t="shared" si="744"/>
        <v/>
      </c>
      <c r="AF1015" s="192" t="str">
        <f t="shared" si="745"/>
        <v/>
      </c>
      <c r="AG1015" s="192"/>
      <c r="AJ1015" s="300" t="str">
        <f t="shared" si="746"/>
        <v/>
      </c>
      <c r="AK1015" s="300" t="str">
        <f t="shared" si="747"/>
        <v/>
      </c>
      <c r="AL1015" s="300" t="str">
        <f t="shared" si="748"/>
        <v>бла</v>
      </c>
      <c r="AM1015" s="300" t="str">
        <f t="shared" si="749"/>
        <v/>
      </c>
      <c r="AN1015" s="300" t="str">
        <f t="shared" si="750"/>
        <v/>
      </c>
      <c r="AO1015" s="300" t="str">
        <f t="shared" si="751"/>
        <v/>
      </c>
      <c r="AP1015" s="300" t="str">
        <f t="shared" si="752"/>
        <v/>
      </c>
      <c r="AQ1015" s="300" t="str">
        <f t="shared" si="753"/>
        <v/>
      </c>
      <c r="AR1015" s="306" t="str">
        <f t="shared" si="754"/>
        <v/>
      </c>
      <c r="AS1015" s="300" t="str">
        <f t="shared" si="755"/>
        <v/>
      </c>
      <c r="AT1015" s="300" t="str">
        <f t="shared" si="756"/>
        <v/>
      </c>
      <c r="AU1015" s="192" t="str">
        <f t="shared" si="757"/>
        <v>бла</v>
      </c>
      <c r="AV1015" s="192" t="str">
        <f t="shared" si="758"/>
        <v>бла91201425общпро</v>
      </c>
      <c r="AW1015" s="191">
        <f t="shared" si="759"/>
        <v>23070</v>
      </c>
      <c r="AX1015" s="191">
        <f t="shared" si="760"/>
        <v>23070</v>
      </c>
      <c r="AY1015" s="191">
        <f t="shared" si="761"/>
        <v>0</v>
      </c>
      <c r="AZ1015" s="191">
        <f t="shared" si="762"/>
        <v>0</v>
      </c>
      <c r="BA1015" s="193">
        <f t="shared" si="763"/>
        <v>1</v>
      </c>
      <c r="BB1015" s="193">
        <f t="shared" si="764"/>
        <v>1</v>
      </c>
      <c r="BC1015" s="193">
        <f t="shared" si="765"/>
        <v>1</v>
      </c>
      <c r="BD1015" s="191">
        <f t="shared" si="771"/>
        <v>0</v>
      </c>
      <c r="BE1015" s="191">
        <f t="shared" si="766"/>
        <v>0</v>
      </c>
      <c r="BF1015" s="210">
        <f t="shared" si="767"/>
        <v>0</v>
      </c>
      <c r="BG1015" s="211">
        <f t="shared" si="768"/>
        <v>0</v>
      </c>
      <c r="BH1015" s="289"/>
      <c r="BI1015" s="289"/>
      <c r="BJ1015" s="228"/>
      <c r="BK1015" s="228"/>
      <c r="BL1015" s="233" t="str">
        <f t="shared" si="769"/>
        <v>05</v>
      </c>
    </row>
    <row r="1016" spans="1:64" ht="12" customHeight="1">
      <c r="A1016" s="333" t="s">
        <v>695</v>
      </c>
      <c r="B1016" s="381" t="s">
        <v>428</v>
      </c>
      <c r="C1016" s="333" t="s">
        <v>667</v>
      </c>
      <c r="D1016" s="381" t="s">
        <v>406</v>
      </c>
      <c r="E1016" s="381" t="s">
        <v>1209</v>
      </c>
      <c r="F1016" s="381" t="s">
        <v>586</v>
      </c>
      <c r="G1016" s="381" t="s">
        <v>397</v>
      </c>
      <c r="H1016" s="100" t="s">
        <v>653</v>
      </c>
      <c r="I1016" s="381" t="s">
        <v>505</v>
      </c>
      <c r="J1016" s="382">
        <v>97259.67</v>
      </c>
      <c r="K1016" s="382">
        <v>62080</v>
      </c>
      <c r="L1016" s="191" t="str">
        <f t="shared" si="728"/>
        <v>912014250503394008001024434001</v>
      </c>
      <c r="M1016" s="192">
        <f t="array" ref="M1016">IF(COUNT(SEARCH(Удалить_Роспись_КВСР,$B1016)*SEARCH(Удалить_Роспись_ПБС,$C1016)*SEARCH(Удалить_Роспись_КФСР, $D1016)*SEARCH(Удалить_Роспись_КЦСР,$E1016)*SEARCH(Удалить_Роспись_КВР,$F1016)*SEARCH(Удалить_Роспись_ЭК,$H1016)*SEARCH(Удалить_Роспись_КР,$I1016))&gt;0,0,1)</f>
        <v>1</v>
      </c>
      <c r="N1016" s="192">
        <v>0</v>
      </c>
      <c r="O1016" s="192" t="str">
        <f t="shared" si="729"/>
        <v/>
      </c>
      <c r="P1016" s="192" t="str">
        <f t="shared" si="770"/>
        <v/>
      </c>
      <c r="Q1016" s="300" t="str">
        <f t="shared" si="730"/>
        <v/>
      </c>
      <c r="R1016" s="300" t="str">
        <f t="shared" si="731"/>
        <v/>
      </c>
      <c r="S1016" s="300" t="str">
        <f t="shared" si="732"/>
        <v/>
      </c>
      <c r="T1016" s="192" t="str">
        <f t="shared" si="733"/>
        <v/>
      </c>
      <c r="U1016" s="303" t="str">
        <f t="shared" si="734"/>
        <v/>
      </c>
      <c r="V1016" s="300" t="str">
        <f t="shared" si="735"/>
        <v/>
      </c>
      <c r="W1016" s="192" t="str">
        <f t="shared" si="736"/>
        <v/>
      </c>
      <c r="X1016" s="303" t="str">
        <f t="shared" si="737"/>
        <v/>
      </c>
      <c r="Y1016" s="300" t="str">
        <f t="shared" si="738"/>
        <v/>
      </c>
      <c r="Z1016" s="300" t="str">
        <f t="shared" si="739"/>
        <v/>
      </c>
      <c r="AA1016" s="303" t="str">
        <f t="shared" si="740"/>
        <v/>
      </c>
      <c r="AB1016" s="300" t="str">
        <f t="shared" si="741"/>
        <v/>
      </c>
      <c r="AC1016" s="300" t="str">
        <f t="shared" si="742"/>
        <v/>
      </c>
      <c r="AD1016" s="300" t="str">
        <f t="shared" si="743"/>
        <v/>
      </c>
      <c r="AE1016" s="192" t="str">
        <f t="shared" si="744"/>
        <v/>
      </c>
      <c r="AF1016" s="192" t="str">
        <f t="shared" si="745"/>
        <v/>
      </c>
      <c r="AG1016" s="192"/>
      <c r="AJ1016" s="300" t="str">
        <f t="shared" si="746"/>
        <v/>
      </c>
      <c r="AK1016" s="300" t="str">
        <f t="shared" si="747"/>
        <v/>
      </c>
      <c r="AL1016" s="300" t="str">
        <f t="shared" si="748"/>
        <v>бла</v>
      </c>
      <c r="AM1016" s="300" t="str">
        <f t="shared" si="749"/>
        <v/>
      </c>
      <c r="AN1016" s="300" t="str">
        <f t="shared" si="750"/>
        <v/>
      </c>
      <c r="AO1016" s="300" t="str">
        <f t="shared" si="751"/>
        <v/>
      </c>
      <c r="AP1016" s="300" t="str">
        <f t="shared" si="752"/>
        <v/>
      </c>
      <c r="AQ1016" s="300" t="str">
        <f t="shared" si="753"/>
        <v/>
      </c>
      <c r="AR1016" s="306" t="str">
        <f t="shared" si="754"/>
        <v/>
      </c>
      <c r="AS1016" s="300" t="str">
        <f t="shared" si="755"/>
        <v/>
      </c>
      <c r="AT1016" s="300" t="str">
        <f t="shared" si="756"/>
        <v/>
      </c>
      <c r="AU1016" s="192" t="str">
        <f t="shared" si="757"/>
        <v>бла</v>
      </c>
      <c r="AV1016" s="192" t="str">
        <f t="shared" si="758"/>
        <v>бла91201425общпро</v>
      </c>
      <c r="AW1016" s="191">
        <f t="shared" si="759"/>
        <v>97259.67</v>
      </c>
      <c r="AX1016" s="191">
        <f t="shared" si="760"/>
        <v>62080</v>
      </c>
      <c r="AY1016" s="191">
        <f t="shared" si="761"/>
        <v>0</v>
      </c>
      <c r="AZ1016" s="191">
        <f t="shared" si="762"/>
        <v>0</v>
      </c>
      <c r="BA1016" s="193">
        <f t="shared" si="763"/>
        <v>1</v>
      </c>
      <c r="BB1016" s="193">
        <f t="shared" si="764"/>
        <v>1</v>
      </c>
      <c r="BC1016" s="193">
        <f t="shared" si="765"/>
        <v>1</v>
      </c>
      <c r="BD1016" s="191">
        <f t="shared" si="771"/>
        <v>0</v>
      </c>
      <c r="BE1016" s="191">
        <f t="shared" si="766"/>
        <v>0</v>
      </c>
      <c r="BF1016" s="210">
        <f t="shared" si="767"/>
        <v>0</v>
      </c>
      <c r="BG1016" s="211">
        <f t="shared" si="768"/>
        <v>0</v>
      </c>
      <c r="BH1016" s="289"/>
      <c r="BI1016" s="289"/>
      <c r="BJ1016" s="228"/>
      <c r="BK1016" s="228"/>
      <c r="BL1016" s="233" t="str">
        <f t="shared" si="769"/>
        <v>05</v>
      </c>
    </row>
    <row r="1017" spans="1:64" ht="12" customHeight="1">
      <c r="A1017" s="333" t="s">
        <v>695</v>
      </c>
      <c r="B1017" s="381" t="s">
        <v>428</v>
      </c>
      <c r="C1017" s="333" t="s">
        <v>667</v>
      </c>
      <c r="D1017" s="381" t="s">
        <v>406</v>
      </c>
      <c r="E1017" s="381" t="s">
        <v>1210</v>
      </c>
      <c r="F1017" s="381" t="s">
        <v>586</v>
      </c>
      <c r="G1017" s="381" t="s">
        <v>394</v>
      </c>
      <c r="H1017" s="100" t="s">
        <v>653</v>
      </c>
      <c r="I1017" s="381" t="s">
        <v>505</v>
      </c>
      <c r="J1017" s="382">
        <v>144213.39000000001</v>
      </c>
      <c r="K1017" s="382">
        <v>97071.88</v>
      </c>
      <c r="L1017" s="191" t="str">
        <f t="shared" si="728"/>
        <v>912014250503394008002024422501</v>
      </c>
      <c r="M1017" s="192">
        <f t="array" ref="M1017">IF(COUNT(SEARCH(Удалить_Роспись_КВСР,$B1017)*SEARCH(Удалить_Роспись_ПБС,$C1017)*SEARCH(Удалить_Роспись_КФСР, $D1017)*SEARCH(Удалить_Роспись_КЦСР,$E1017)*SEARCH(Удалить_Роспись_КВР,$F1017)*SEARCH(Удалить_Роспись_ЭК,$H1017)*SEARCH(Удалить_Роспись_КР,$I1017))&gt;0,0,1)</f>
        <v>1</v>
      </c>
      <c r="N1017" s="192">
        <v>0</v>
      </c>
      <c r="O1017" s="192" t="str">
        <f t="shared" si="729"/>
        <v/>
      </c>
      <c r="P1017" s="192" t="str">
        <f t="shared" si="770"/>
        <v/>
      </c>
      <c r="Q1017" s="300" t="str">
        <f t="shared" si="730"/>
        <v/>
      </c>
      <c r="R1017" s="300" t="str">
        <f t="shared" si="731"/>
        <v/>
      </c>
      <c r="S1017" s="300" t="str">
        <f t="shared" si="732"/>
        <v/>
      </c>
      <c r="T1017" s="192" t="str">
        <f t="shared" si="733"/>
        <v/>
      </c>
      <c r="U1017" s="303" t="str">
        <f t="shared" si="734"/>
        <v/>
      </c>
      <c r="V1017" s="300" t="str">
        <f t="shared" si="735"/>
        <v/>
      </c>
      <c r="W1017" s="192" t="str">
        <f t="shared" si="736"/>
        <v/>
      </c>
      <c r="X1017" s="303" t="str">
        <f t="shared" si="737"/>
        <v/>
      </c>
      <c r="Y1017" s="300" t="str">
        <f t="shared" si="738"/>
        <v/>
      </c>
      <c r="Z1017" s="300" t="str">
        <f t="shared" si="739"/>
        <v/>
      </c>
      <c r="AA1017" s="303" t="str">
        <f t="shared" si="740"/>
        <v/>
      </c>
      <c r="AB1017" s="300" t="str">
        <f t="shared" si="741"/>
        <v/>
      </c>
      <c r="AC1017" s="300" t="str">
        <f t="shared" si="742"/>
        <v/>
      </c>
      <c r="AD1017" s="300" t="str">
        <f t="shared" si="743"/>
        <v/>
      </c>
      <c r="AE1017" s="192" t="str">
        <f t="shared" si="744"/>
        <v/>
      </c>
      <c r="AF1017" s="192" t="str">
        <f t="shared" si="745"/>
        <v/>
      </c>
      <c r="AG1017" s="192"/>
      <c r="AJ1017" s="300" t="str">
        <f t="shared" si="746"/>
        <v/>
      </c>
      <c r="AK1017" s="300" t="str">
        <f t="shared" si="747"/>
        <v/>
      </c>
      <c r="AL1017" s="300" t="str">
        <f t="shared" si="748"/>
        <v>бла</v>
      </c>
      <c r="AM1017" s="300" t="str">
        <f t="shared" si="749"/>
        <v/>
      </c>
      <c r="AN1017" s="300" t="str">
        <f t="shared" si="750"/>
        <v/>
      </c>
      <c r="AO1017" s="300" t="str">
        <f t="shared" si="751"/>
        <v/>
      </c>
      <c r="AP1017" s="300" t="str">
        <f t="shared" si="752"/>
        <v/>
      </c>
      <c r="AQ1017" s="300" t="str">
        <f t="shared" si="753"/>
        <v/>
      </c>
      <c r="AR1017" s="306" t="str">
        <f t="shared" si="754"/>
        <v/>
      </c>
      <c r="AS1017" s="300" t="str">
        <f t="shared" si="755"/>
        <v/>
      </c>
      <c r="AT1017" s="300" t="str">
        <f t="shared" si="756"/>
        <v/>
      </c>
      <c r="AU1017" s="192" t="str">
        <f t="shared" si="757"/>
        <v>бла</v>
      </c>
      <c r="AV1017" s="192" t="str">
        <f t="shared" si="758"/>
        <v>бла91201425общпро</v>
      </c>
      <c r="AW1017" s="191">
        <f t="shared" si="759"/>
        <v>144213.39000000001</v>
      </c>
      <c r="AX1017" s="191">
        <f t="shared" si="760"/>
        <v>97071.88</v>
      </c>
      <c r="AY1017" s="191">
        <f t="shared" si="761"/>
        <v>0</v>
      </c>
      <c r="AZ1017" s="191">
        <f t="shared" si="762"/>
        <v>0</v>
      </c>
      <c r="BA1017" s="193">
        <f t="shared" si="763"/>
        <v>1</v>
      </c>
      <c r="BB1017" s="193">
        <f t="shared" si="764"/>
        <v>1</v>
      </c>
      <c r="BC1017" s="193">
        <f t="shared" si="765"/>
        <v>1</v>
      </c>
      <c r="BD1017" s="191">
        <f t="shared" si="771"/>
        <v>0</v>
      </c>
      <c r="BE1017" s="191">
        <f t="shared" si="766"/>
        <v>0</v>
      </c>
      <c r="BF1017" s="210">
        <f t="shared" si="767"/>
        <v>0</v>
      </c>
      <c r="BG1017" s="211">
        <f t="shared" si="768"/>
        <v>0</v>
      </c>
      <c r="BH1017" s="289"/>
      <c r="BI1017" s="289"/>
      <c r="BJ1017" s="228"/>
      <c r="BK1017" s="228"/>
      <c r="BL1017" s="233" t="str">
        <f t="shared" si="769"/>
        <v>05</v>
      </c>
    </row>
    <row r="1018" spans="1:64" ht="12" customHeight="1">
      <c r="A1018" s="333" t="s">
        <v>695</v>
      </c>
      <c r="B1018" s="381" t="s">
        <v>428</v>
      </c>
      <c r="C1018" s="333" t="s">
        <v>667</v>
      </c>
      <c r="D1018" s="381" t="s">
        <v>406</v>
      </c>
      <c r="E1018" s="381" t="s">
        <v>1210</v>
      </c>
      <c r="F1018" s="381" t="s">
        <v>586</v>
      </c>
      <c r="G1018" s="381" t="s">
        <v>397</v>
      </c>
      <c r="H1018" s="100" t="s">
        <v>653</v>
      </c>
      <c r="I1018" s="381" t="s">
        <v>505</v>
      </c>
      <c r="J1018" s="382">
        <v>8000</v>
      </c>
      <c r="K1018" s="382">
        <v>0</v>
      </c>
      <c r="L1018" s="191" t="str">
        <f t="shared" si="728"/>
        <v>912014250503394008002024434001</v>
      </c>
      <c r="M1018" s="192">
        <f t="array" ref="M1018">IF(COUNT(SEARCH(Удалить_Роспись_КВСР,$B1018)*SEARCH(Удалить_Роспись_ПБС,$C1018)*SEARCH(Удалить_Роспись_КФСР, $D1018)*SEARCH(Удалить_Роспись_КЦСР,$E1018)*SEARCH(Удалить_Роспись_КВР,$F1018)*SEARCH(Удалить_Роспись_ЭК,$H1018)*SEARCH(Удалить_Роспись_КР,$I1018))&gt;0,0,1)</f>
        <v>1</v>
      </c>
      <c r="N1018" s="192">
        <v>0</v>
      </c>
      <c r="O1018" s="192" t="str">
        <f t="shared" si="729"/>
        <v/>
      </c>
      <c r="P1018" s="192" t="str">
        <f t="shared" si="770"/>
        <v/>
      </c>
      <c r="Q1018" s="300" t="str">
        <f t="shared" si="730"/>
        <v/>
      </c>
      <c r="R1018" s="300" t="str">
        <f t="shared" si="731"/>
        <v/>
      </c>
      <c r="S1018" s="300" t="str">
        <f t="shared" si="732"/>
        <v/>
      </c>
      <c r="T1018" s="192" t="str">
        <f t="shared" si="733"/>
        <v/>
      </c>
      <c r="U1018" s="303" t="str">
        <f t="shared" si="734"/>
        <v/>
      </c>
      <c r="V1018" s="300" t="str">
        <f t="shared" si="735"/>
        <v/>
      </c>
      <c r="W1018" s="192" t="str">
        <f t="shared" si="736"/>
        <v/>
      </c>
      <c r="X1018" s="303" t="str">
        <f t="shared" si="737"/>
        <v/>
      </c>
      <c r="Y1018" s="300" t="str">
        <f t="shared" si="738"/>
        <v/>
      </c>
      <c r="Z1018" s="300" t="str">
        <f t="shared" si="739"/>
        <v/>
      </c>
      <c r="AA1018" s="303" t="str">
        <f t="shared" si="740"/>
        <v/>
      </c>
      <c r="AB1018" s="300" t="str">
        <f t="shared" si="741"/>
        <v/>
      </c>
      <c r="AC1018" s="300" t="str">
        <f t="shared" si="742"/>
        <v/>
      </c>
      <c r="AD1018" s="300" t="str">
        <f t="shared" si="743"/>
        <v/>
      </c>
      <c r="AE1018" s="192" t="str">
        <f t="shared" si="744"/>
        <v/>
      </c>
      <c r="AF1018" s="192" t="str">
        <f t="shared" si="745"/>
        <v/>
      </c>
      <c r="AG1018" s="192"/>
      <c r="AJ1018" s="300" t="str">
        <f t="shared" si="746"/>
        <v/>
      </c>
      <c r="AK1018" s="300" t="str">
        <f t="shared" si="747"/>
        <v/>
      </c>
      <c r="AL1018" s="300" t="str">
        <f t="shared" si="748"/>
        <v>бла</v>
      </c>
      <c r="AM1018" s="300" t="str">
        <f t="shared" si="749"/>
        <v/>
      </c>
      <c r="AN1018" s="300" t="str">
        <f t="shared" si="750"/>
        <v/>
      </c>
      <c r="AO1018" s="300" t="str">
        <f t="shared" si="751"/>
        <v/>
      </c>
      <c r="AP1018" s="300" t="str">
        <f t="shared" si="752"/>
        <v/>
      </c>
      <c r="AQ1018" s="300" t="str">
        <f t="shared" si="753"/>
        <v/>
      </c>
      <c r="AR1018" s="306" t="str">
        <f t="shared" si="754"/>
        <v/>
      </c>
      <c r="AS1018" s="300" t="str">
        <f t="shared" si="755"/>
        <v/>
      </c>
      <c r="AT1018" s="300" t="str">
        <f t="shared" si="756"/>
        <v/>
      </c>
      <c r="AU1018" s="192" t="str">
        <f t="shared" si="757"/>
        <v>бла</v>
      </c>
      <c r="AV1018" s="192" t="str">
        <f t="shared" si="758"/>
        <v>бла91201425общпро</v>
      </c>
      <c r="AW1018" s="191">
        <f t="shared" si="759"/>
        <v>8000</v>
      </c>
      <c r="AX1018" s="191">
        <f t="shared" si="760"/>
        <v>0</v>
      </c>
      <c r="AY1018" s="191">
        <f t="shared" si="761"/>
        <v>0</v>
      </c>
      <c r="AZ1018" s="191">
        <f t="shared" si="762"/>
        <v>0</v>
      </c>
      <c r="BA1018" s="193">
        <f t="shared" si="763"/>
        <v>1</v>
      </c>
      <c r="BB1018" s="193">
        <f t="shared" si="764"/>
        <v>1</v>
      </c>
      <c r="BC1018" s="193">
        <f t="shared" si="765"/>
        <v>1</v>
      </c>
      <c r="BD1018" s="191">
        <f t="shared" si="771"/>
        <v>0</v>
      </c>
      <c r="BE1018" s="191">
        <f t="shared" si="766"/>
        <v>0</v>
      </c>
      <c r="BF1018" s="210">
        <f t="shared" si="767"/>
        <v>0</v>
      </c>
      <c r="BG1018" s="211">
        <f t="shared" si="768"/>
        <v>0</v>
      </c>
      <c r="BH1018" s="289"/>
      <c r="BI1018" s="289"/>
      <c r="BJ1018" s="228"/>
      <c r="BK1018" s="228"/>
      <c r="BL1018" s="233" t="str">
        <f t="shared" si="769"/>
        <v>05</v>
      </c>
    </row>
    <row r="1019" spans="1:64" ht="12" customHeight="1">
      <c r="A1019" s="333" t="s">
        <v>695</v>
      </c>
      <c r="B1019" s="381" t="s">
        <v>428</v>
      </c>
      <c r="C1019" s="333" t="s">
        <v>667</v>
      </c>
      <c r="D1019" s="381" t="s">
        <v>406</v>
      </c>
      <c r="E1019" s="381" t="s">
        <v>1211</v>
      </c>
      <c r="F1019" s="381" t="s">
        <v>608</v>
      </c>
      <c r="G1019" s="381" t="s">
        <v>385</v>
      </c>
      <c r="H1019" s="100" t="s">
        <v>653</v>
      </c>
      <c r="I1019" s="381" t="s">
        <v>505</v>
      </c>
      <c r="J1019" s="382">
        <v>6894</v>
      </c>
      <c r="K1019" s="382">
        <v>6894</v>
      </c>
      <c r="L1019" s="191" t="str">
        <f t="shared" si="728"/>
        <v>912014250503394008003011121101</v>
      </c>
      <c r="M1019" s="192">
        <f t="array" ref="M1019">IF(COUNT(SEARCH(Удалить_Роспись_КВСР,$B1019)*SEARCH(Удалить_Роспись_ПБС,$C1019)*SEARCH(Удалить_Роспись_КФСР, $D1019)*SEARCH(Удалить_Роспись_КЦСР,$E1019)*SEARCH(Удалить_Роспись_КВР,$F1019)*SEARCH(Удалить_Роспись_ЭК,$H1019)*SEARCH(Удалить_Роспись_КР,$I1019))&gt;0,0,1)</f>
        <v>1</v>
      </c>
      <c r="N1019" s="192">
        <v>0</v>
      </c>
      <c r="O1019" s="192" t="str">
        <f t="shared" si="729"/>
        <v/>
      </c>
      <c r="P1019" s="192" t="str">
        <f t="shared" si="770"/>
        <v/>
      </c>
      <c r="Q1019" s="300" t="str">
        <f t="shared" si="730"/>
        <v/>
      </c>
      <c r="R1019" s="300" t="str">
        <f t="shared" si="731"/>
        <v/>
      </c>
      <c r="S1019" s="300" t="str">
        <f t="shared" si="732"/>
        <v/>
      </c>
      <c r="T1019" s="192" t="str">
        <f t="shared" si="733"/>
        <v/>
      </c>
      <c r="U1019" s="303" t="str">
        <f t="shared" si="734"/>
        <v/>
      </c>
      <c r="V1019" s="300" t="str">
        <f t="shared" si="735"/>
        <v/>
      </c>
      <c r="W1019" s="192" t="str">
        <f t="shared" si="736"/>
        <v/>
      </c>
      <c r="X1019" s="303" t="str">
        <f t="shared" si="737"/>
        <v/>
      </c>
      <c r="Y1019" s="300" t="str">
        <f t="shared" si="738"/>
        <v/>
      </c>
      <c r="Z1019" s="300" t="str">
        <f t="shared" si="739"/>
        <v/>
      </c>
      <c r="AA1019" s="303" t="str">
        <f t="shared" si="740"/>
        <v/>
      </c>
      <c r="AB1019" s="300" t="str">
        <f t="shared" si="741"/>
        <v/>
      </c>
      <c r="AC1019" s="300" t="str">
        <f t="shared" si="742"/>
        <v/>
      </c>
      <c r="AD1019" s="300" t="str">
        <f t="shared" si="743"/>
        <v/>
      </c>
      <c r="AE1019" s="192" t="str">
        <f t="shared" si="744"/>
        <v/>
      </c>
      <c r="AF1019" s="192" t="str">
        <f t="shared" si="745"/>
        <v/>
      </c>
      <c r="AG1019" s="192"/>
      <c r="AJ1019" s="300" t="str">
        <f t="shared" si="746"/>
        <v/>
      </c>
      <c r="AK1019" s="300" t="str">
        <f t="shared" si="747"/>
        <v/>
      </c>
      <c r="AL1019" s="300" t="str">
        <f t="shared" si="748"/>
        <v>бла</v>
      </c>
      <c r="AM1019" s="300" t="str">
        <f t="shared" si="749"/>
        <v/>
      </c>
      <c r="AN1019" s="300" t="str">
        <f t="shared" si="750"/>
        <v/>
      </c>
      <c r="AO1019" s="300" t="str">
        <f t="shared" si="751"/>
        <v/>
      </c>
      <c r="AP1019" s="300" t="str">
        <f t="shared" si="752"/>
        <v/>
      </c>
      <c r="AQ1019" s="300" t="str">
        <f t="shared" si="753"/>
        <v/>
      </c>
      <c r="AR1019" s="306" t="str">
        <f t="shared" si="754"/>
        <v/>
      </c>
      <c r="AS1019" s="300" t="str">
        <f t="shared" si="755"/>
        <v/>
      </c>
      <c r="AT1019" s="300" t="str">
        <f t="shared" si="756"/>
        <v/>
      </c>
      <c r="AU1019" s="192" t="str">
        <f t="shared" si="757"/>
        <v>бла</v>
      </c>
      <c r="AV1019" s="192" t="str">
        <f t="shared" si="758"/>
        <v>бла91201425общопл</v>
      </c>
      <c r="AW1019" s="191">
        <f t="shared" si="759"/>
        <v>6894</v>
      </c>
      <c r="AX1019" s="191">
        <f t="shared" si="760"/>
        <v>6894</v>
      </c>
      <c r="AY1019" s="191">
        <f t="shared" si="761"/>
        <v>0</v>
      </c>
      <c r="AZ1019" s="191">
        <f t="shared" si="762"/>
        <v>0</v>
      </c>
      <c r="BA1019" s="193">
        <f t="shared" si="763"/>
        <v>1</v>
      </c>
      <c r="BB1019" s="193">
        <f t="shared" si="764"/>
        <v>1</v>
      </c>
      <c r="BC1019" s="193">
        <f t="shared" si="765"/>
        <v>1</v>
      </c>
      <c r="BD1019" s="191">
        <f t="shared" si="771"/>
        <v>0</v>
      </c>
      <c r="BE1019" s="191">
        <f t="shared" si="766"/>
        <v>0</v>
      </c>
      <c r="BF1019" s="210">
        <f t="shared" si="767"/>
        <v>0</v>
      </c>
      <c r="BG1019" s="211">
        <f t="shared" si="768"/>
        <v>0</v>
      </c>
      <c r="BH1019" s="289"/>
      <c r="BI1019" s="289"/>
      <c r="BJ1019" s="228"/>
      <c r="BK1019" s="228"/>
      <c r="BL1019" s="233" t="str">
        <f t="shared" si="769"/>
        <v>05</v>
      </c>
    </row>
    <row r="1020" spans="1:64" ht="12" customHeight="1">
      <c r="A1020" s="333" t="s">
        <v>695</v>
      </c>
      <c r="B1020" s="381" t="s">
        <v>428</v>
      </c>
      <c r="C1020" s="333" t="s">
        <v>667</v>
      </c>
      <c r="D1020" s="381" t="s">
        <v>406</v>
      </c>
      <c r="E1020" s="381" t="s">
        <v>1211</v>
      </c>
      <c r="F1020" s="381" t="s">
        <v>902</v>
      </c>
      <c r="G1020" s="381" t="s">
        <v>387</v>
      </c>
      <c r="H1020" s="100" t="s">
        <v>653</v>
      </c>
      <c r="I1020" s="381" t="s">
        <v>505</v>
      </c>
      <c r="J1020" s="382">
        <v>2081.9899999999998</v>
      </c>
      <c r="K1020" s="382">
        <v>2081.9899999999998</v>
      </c>
      <c r="L1020" s="191" t="str">
        <f t="shared" si="728"/>
        <v>912014250503394008003011921301</v>
      </c>
      <c r="M1020" s="192">
        <f t="array" ref="M1020">IF(COUNT(SEARCH(Удалить_Роспись_КВСР,$B1020)*SEARCH(Удалить_Роспись_ПБС,$C1020)*SEARCH(Удалить_Роспись_КФСР, $D1020)*SEARCH(Удалить_Роспись_КЦСР,$E1020)*SEARCH(Удалить_Роспись_КВР,$F1020)*SEARCH(Удалить_Роспись_ЭК,$H1020)*SEARCH(Удалить_Роспись_КР,$I1020))&gt;0,0,1)</f>
        <v>1</v>
      </c>
      <c r="N1020" s="192">
        <v>0</v>
      </c>
      <c r="O1020" s="192" t="str">
        <f t="shared" si="729"/>
        <v/>
      </c>
      <c r="P1020" s="192" t="str">
        <f t="shared" si="770"/>
        <v/>
      </c>
      <c r="Q1020" s="300" t="str">
        <f t="shared" si="730"/>
        <v/>
      </c>
      <c r="R1020" s="300" t="str">
        <f t="shared" si="731"/>
        <v/>
      </c>
      <c r="S1020" s="300" t="str">
        <f t="shared" si="732"/>
        <v/>
      </c>
      <c r="T1020" s="192" t="str">
        <f t="shared" si="733"/>
        <v/>
      </c>
      <c r="U1020" s="303" t="str">
        <f t="shared" si="734"/>
        <v/>
      </c>
      <c r="V1020" s="300" t="str">
        <f t="shared" si="735"/>
        <v/>
      </c>
      <c r="W1020" s="192" t="str">
        <f t="shared" si="736"/>
        <v/>
      </c>
      <c r="X1020" s="303" t="str">
        <f t="shared" si="737"/>
        <v/>
      </c>
      <c r="Y1020" s="300" t="str">
        <f t="shared" si="738"/>
        <v/>
      </c>
      <c r="Z1020" s="300" t="str">
        <f t="shared" si="739"/>
        <v/>
      </c>
      <c r="AA1020" s="303" t="str">
        <f t="shared" si="740"/>
        <v/>
      </c>
      <c r="AB1020" s="300" t="str">
        <f t="shared" si="741"/>
        <v/>
      </c>
      <c r="AC1020" s="300" t="str">
        <f t="shared" si="742"/>
        <v/>
      </c>
      <c r="AD1020" s="300" t="str">
        <f t="shared" si="743"/>
        <v/>
      </c>
      <c r="AE1020" s="192" t="str">
        <f t="shared" si="744"/>
        <v/>
      </c>
      <c r="AF1020" s="192" t="str">
        <f t="shared" si="745"/>
        <v/>
      </c>
      <c r="AG1020" s="192"/>
      <c r="AJ1020" s="300" t="str">
        <f t="shared" si="746"/>
        <v/>
      </c>
      <c r="AK1020" s="300" t="str">
        <f t="shared" si="747"/>
        <v/>
      </c>
      <c r="AL1020" s="300" t="str">
        <f t="shared" si="748"/>
        <v>бла</v>
      </c>
      <c r="AM1020" s="300" t="str">
        <f t="shared" si="749"/>
        <v/>
      </c>
      <c r="AN1020" s="300" t="str">
        <f t="shared" si="750"/>
        <v/>
      </c>
      <c r="AO1020" s="300" t="str">
        <f t="shared" si="751"/>
        <v/>
      </c>
      <c r="AP1020" s="300" t="str">
        <f t="shared" si="752"/>
        <v/>
      </c>
      <c r="AQ1020" s="300" t="str">
        <f t="shared" si="753"/>
        <v/>
      </c>
      <c r="AR1020" s="306" t="str">
        <f t="shared" si="754"/>
        <v/>
      </c>
      <c r="AS1020" s="300" t="str">
        <f t="shared" si="755"/>
        <v/>
      </c>
      <c r="AT1020" s="300" t="str">
        <f t="shared" si="756"/>
        <v/>
      </c>
      <c r="AU1020" s="192" t="str">
        <f t="shared" si="757"/>
        <v>бла</v>
      </c>
      <c r="AV1020" s="192" t="str">
        <f t="shared" si="758"/>
        <v>бла91201425общопл</v>
      </c>
      <c r="AW1020" s="191">
        <f t="shared" si="759"/>
        <v>2081.9899999999998</v>
      </c>
      <c r="AX1020" s="191">
        <f t="shared" si="760"/>
        <v>2081.9899999999998</v>
      </c>
      <c r="AY1020" s="191">
        <f t="shared" si="761"/>
        <v>0</v>
      </c>
      <c r="AZ1020" s="191">
        <f t="shared" si="762"/>
        <v>0</v>
      </c>
      <c r="BA1020" s="193">
        <f t="shared" si="763"/>
        <v>1</v>
      </c>
      <c r="BB1020" s="193">
        <f t="shared" si="764"/>
        <v>1</v>
      </c>
      <c r="BC1020" s="193">
        <f t="shared" si="765"/>
        <v>1</v>
      </c>
      <c r="BD1020" s="191">
        <f t="shared" si="771"/>
        <v>0</v>
      </c>
      <c r="BE1020" s="191">
        <f t="shared" si="766"/>
        <v>0</v>
      </c>
      <c r="BF1020" s="210">
        <f t="shared" si="767"/>
        <v>0</v>
      </c>
      <c r="BG1020" s="211">
        <f t="shared" si="768"/>
        <v>0</v>
      </c>
      <c r="BH1020" s="289"/>
      <c r="BI1020" s="289"/>
      <c r="BJ1020" s="228"/>
      <c r="BK1020" s="228"/>
      <c r="BL1020" s="233" t="str">
        <f t="shared" si="769"/>
        <v>05</v>
      </c>
    </row>
    <row r="1021" spans="1:64" ht="12" customHeight="1">
      <c r="A1021" s="333" t="s">
        <v>695</v>
      </c>
      <c r="B1021" s="381" t="s">
        <v>428</v>
      </c>
      <c r="C1021" s="333" t="s">
        <v>667</v>
      </c>
      <c r="D1021" s="381" t="s">
        <v>406</v>
      </c>
      <c r="E1021" s="381" t="s">
        <v>1212</v>
      </c>
      <c r="F1021" s="381" t="s">
        <v>586</v>
      </c>
      <c r="G1021" s="381" t="s">
        <v>393</v>
      </c>
      <c r="H1021" s="100" t="s">
        <v>653</v>
      </c>
      <c r="I1021" s="381" t="s">
        <v>505</v>
      </c>
      <c r="J1021" s="382">
        <v>864128.32</v>
      </c>
      <c r="K1021" s="382">
        <v>500550.97</v>
      </c>
      <c r="L1021" s="191" t="str">
        <f t="shared" si="728"/>
        <v>912014250503394008Э01024422301</v>
      </c>
      <c r="M1021" s="192">
        <f t="array" ref="M1021">IF(COUNT(SEARCH(Удалить_Роспись_КВСР,$B1021)*SEARCH(Удалить_Роспись_ПБС,$C1021)*SEARCH(Удалить_Роспись_КФСР, $D1021)*SEARCH(Удалить_Роспись_КЦСР,$E1021)*SEARCH(Удалить_Роспись_КВР,$F1021)*SEARCH(Удалить_Роспись_ЭК,$H1021)*SEARCH(Удалить_Роспись_КР,$I1021))&gt;0,0,1)</f>
        <v>1</v>
      </c>
      <c r="N1021" s="192">
        <v>1</v>
      </c>
      <c r="O1021" s="192" t="str">
        <f t="shared" si="729"/>
        <v/>
      </c>
      <c r="P1021" s="192" t="str">
        <f t="shared" si="770"/>
        <v/>
      </c>
      <c r="Q1021" s="300" t="str">
        <f t="shared" si="730"/>
        <v/>
      </c>
      <c r="R1021" s="300" t="str">
        <f t="shared" si="731"/>
        <v/>
      </c>
      <c r="S1021" s="300" t="str">
        <f t="shared" si="732"/>
        <v/>
      </c>
      <c r="T1021" s="192" t="str">
        <f t="shared" si="733"/>
        <v/>
      </c>
      <c r="U1021" s="303" t="str">
        <f t="shared" si="734"/>
        <v/>
      </c>
      <c r="V1021" s="300" t="str">
        <f t="shared" si="735"/>
        <v/>
      </c>
      <c r="W1021" s="192" t="str">
        <f t="shared" si="736"/>
        <v/>
      </c>
      <c r="X1021" s="303" t="str">
        <f t="shared" si="737"/>
        <v/>
      </c>
      <c r="Y1021" s="300" t="str">
        <f t="shared" si="738"/>
        <v/>
      </c>
      <c r="Z1021" s="300" t="str">
        <f t="shared" si="739"/>
        <v/>
      </c>
      <c r="AA1021" s="303" t="str">
        <f t="shared" si="740"/>
        <v/>
      </c>
      <c r="AB1021" s="300" t="str">
        <f t="shared" si="741"/>
        <v/>
      </c>
      <c r="AC1021" s="300" t="str">
        <f t="shared" si="742"/>
        <v/>
      </c>
      <c r="AD1021" s="300" t="str">
        <f t="shared" si="743"/>
        <v/>
      </c>
      <c r="AE1021" s="192" t="str">
        <f t="shared" si="744"/>
        <v/>
      </c>
      <c r="AF1021" s="192" t="str">
        <f t="shared" si="745"/>
        <v/>
      </c>
      <c r="AG1021" s="192"/>
      <c r="AJ1021" s="300" t="str">
        <f t="shared" si="746"/>
        <v/>
      </c>
      <c r="AK1021" s="300" t="str">
        <f t="shared" si="747"/>
        <v/>
      </c>
      <c r="AL1021" s="300" t="str">
        <f t="shared" si="748"/>
        <v>бла</v>
      </c>
      <c r="AM1021" s="300" t="str">
        <f t="shared" si="749"/>
        <v/>
      </c>
      <c r="AN1021" s="300" t="str">
        <f t="shared" si="750"/>
        <v/>
      </c>
      <c r="AO1021" s="300" t="str">
        <f t="shared" si="751"/>
        <v/>
      </c>
      <c r="AP1021" s="300" t="str">
        <f t="shared" si="752"/>
        <v/>
      </c>
      <c r="AQ1021" s="300" t="str">
        <f t="shared" si="753"/>
        <v/>
      </c>
      <c r="AR1021" s="306" t="str">
        <f t="shared" si="754"/>
        <v/>
      </c>
      <c r="AS1021" s="300" t="str">
        <f t="shared" si="755"/>
        <v/>
      </c>
      <c r="AT1021" s="300" t="str">
        <f t="shared" si="756"/>
        <v/>
      </c>
      <c r="AU1021" s="192" t="str">
        <f t="shared" si="757"/>
        <v>бла</v>
      </c>
      <c r="AV1021" s="192" t="str">
        <f t="shared" si="758"/>
        <v>бла91201425общком</v>
      </c>
      <c r="AW1021" s="191">
        <f t="shared" si="759"/>
        <v>864128.32</v>
      </c>
      <c r="AX1021" s="191">
        <f t="shared" si="760"/>
        <v>500550.97</v>
      </c>
      <c r="AY1021" s="191">
        <f t="shared" si="761"/>
        <v>864128.32</v>
      </c>
      <c r="AZ1021" s="191">
        <f t="shared" si="762"/>
        <v>500550.97</v>
      </c>
      <c r="BA1021" s="193">
        <f t="shared" si="763"/>
        <v>1</v>
      </c>
      <c r="BB1021" s="193">
        <f t="shared" si="764"/>
        <v>1</v>
      </c>
      <c r="BC1021" s="193">
        <f t="shared" si="765"/>
        <v>1</v>
      </c>
      <c r="BD1021" s="191">
        <f t="shared" si="771"/>
        <v>864128.32</v>
      </c>
      <c r="BE1021" s="191">
        <f t="shared" si="766"/>
        <v>500550.97</v>
      </c>
      <c r="BF1021" s="210">
        <f t="shared" si="767"/>
        <v>864128.32</v>
      </c>
      <c r="BG1021" s="211">
        <f t="shared" si="768"/>
        <v>864128.32</v>
      </c>
      <c r="BH1021" s="289"/>
      <c r="BI1021" s="289"/>
      <c r="BJ1021" s="228"/>
      <c r="BK1021" s="228"/>
      <c r="BL1021" s="233" t="str">
        <f t="shared" si="769"/>
        <v>05</v>
      </c>
    </row>
    <row r="1022" spans="1:64" ht="12" hidden="1" customHeight="1">
      <c r="A1022" s="333" t="s">
        <v>695</v>
      </c>
      <c r="B1022" s="381" t="s">
        <v>428</v>
      </c>
      <c r="C1022" s="333" t="s">
        <v>667</v>
      </c>
      <c r="D1022" s="381" t="s">
        <v>322</v>
      </c>
      <c r="E1022" s="381" t="s">
        <v>1213</v>
      </c>
      <c r="F1022" s="381" t="s">
        <v>586</v>
      </c>
      <c r="G1022" s="381" t="s">
        <v>389</v>
      </c>
      <c r="H1022" s="100" t="s">
        <v>653</v>
      </c>
      <c r="I1022" s="381" t="s">
        <v>339</v>
      </c>
      <c r="J1022" s="382">
        <v>24000</v>
      </c>
      <c r="K1022" s="382">
        <v>24000</v>
      </c>
      <c r="L1022" s="191" t="str">
        <f t="shared" si="728"/>
        <v>912014250909394007555024422610</v>
      </c>
      <c r="M1022" s="192">
        <f t="array" ref="M1022">IF(COUNT(SEARCH(Удалить_Роспись_КВСР,$B1022)*SEARCH(Удалить_Роспись_ПБС,$C1022)*SEARCH(Удалить_Роспись_КФСР, $D1022)*SEARCH(Удалить_Роспись_КЦСР,$E1022)*SEARCH(Удалить_Роспись_КВР,$F1022)*SEARCH(Удалить_Роспись_ЭК,$H1022)*SEARCH(Удалить_Роспись_КР,$I1022))&gt;0,0,1)</f>
        <v>0</v>
      </c>
      <c r="N1022" s="192">
        <v>0</v>
      </c>
      <c r="O1022" s="192" t="str">
        <f t="shared" si="729"/>
        <v/>
      </c>
      <c r="P1022" s="192" t="str">
        <f t="shared" si="770"/>
        <v/>
      </c>
      <c r="Q1022" s="300" t="str">
        <f t="shared" si="730"/>
        <v/>
      </c>
      <c r="R1022" s="300" t="str">
        <f t="shared" si="731"/>
        <v/>
      </c>
      <c r="S1022" s="300" t="str">
        <f t="shared" si="732"/>
        <v/>
      </c>
      <c r="T1022" s="192" t="str">
        <f t="shared" si="733"/>
        <v/>
      </c>
      <c r="U1022" s="303" t="str">
        <f t="shared" si="734"/>
        <v/>
      </c>
      <c r="V1022" s="300" t="str">
        <f t="shared" si="735"/>
        <v/>
      </c>
      <c r="W1022" s="192" t="str">
        <f t="shared" si="736"/>
        <v/>
      </c>
      <c r="X1022" s="303" t="str">
        <f t="shared" si="737"/>
        <v/>
      </c>
      <c r="Y1022" s="300" t="str">
        <f t="shared" si="738"/>
        <v/>
      </c>
      <c r="Z1022" s="300" t="str">
        <f t="shared" si="739"/>
        <v/>
      </c>
      <c r="AA1022" s="303" t="str">
        <f t="shared" si="740"/>
        <v/>
      </c>
      <c r="AB1022" s="300" t="str">
        <f t="shared" si="741"/>
        <v/>
      </c>
      <c r="AC1022" s="300" t="str">
        <f t="shared" si="742"/>
        <v/>
      </c>
      <c r="AD1022" s="300" t="str">
        <f t="shared" si="743"/>
        <v/>
      </c>
      <c r="AE1022" s="192" t="str">
        <f t="shared" si="744"/>
        <v/>
      </c>
      <c r="AF1022" s="192" t="str">
        <f t="shared" si="745"/>
        <v/>
      </c>
      <c r="AG1022" s="192"/>
      <c r="AJ1022" s="300" t="str">
        <f t="shared" si="746"/>
        <v/>
      </c>
      <c r="AK1022" s="300" t="str">
        <f t="shared" si="747"/>
        <v/>
      </c>
      <c r="AL1022" s="300" t="str">
        <f t="shared" si="748"/>
        <v/>
      </c>
      <c r="AM1022" s="300" t="str">
        <f t="shared" si="749"/>
        <v/>
      </c>
      <c r="AN1022" s="300" t="str">
        <f t="shared" si="750"/>
        <v/>
      </c>
      <c r="AO1022" s="300" t="str">
        <f t="shared" si="751"/>
        <v/>
      </c>
      <c r="AP1022" s="300" t="str">
        <f t="shared" si="752"/>
        <v/>
      </c>
      <c r="AQ1022" s="300" t="str">
        <f t="shared" si="753"/>
        <v/>
      </c>
      <c r="AR1022" s="306" t="str">
        <f t="shared" si="754"/>
        <v/>
      </c>
      <c r="AS1022" s="300" t="str">
        <f t="shared" si="755"/>
        <v/>
      </c>
      <c r="AT1022" s="300" t="str">
        <f t="shared" si="756"/>
        <v/>
      </c>
      <c r="AU1022" s="192" t="str">
        <f t="shared" si="757"/>
        <v>рбс</v>
      </c>
      <c r="AV1022" s="192" t="str">
        <f t="shared" si="758"/>
        <v>рбс91201425общпро</v>
      </c>
      <c r="AW1022" s="191">
        <f t="shared" si="759"/>
        <v>0</v>
      </c>
      <c r="AX1022" s="191">
        <f t="shared" si="760"/>
        <v>0</v>
      </c>
      <c r="AY1022" s="191">
        <f t="shared" si="761"/>
        <v>0</v>
      </c>
      <c r="AZ1022" s="191">
        <f t="shared" si="762"/>
        <v>0</v>
      </c>
      <c r="BA1022" s="193">
        <f t="shared" si="763"/>
        <v>1</v>
      </c>
      <c r="BB1022" s="193">
        <f t="shared" si="764"/>
        <v>1</v>
      </c>
      <c r="BC1022" s="193">
        <f t="shared" si="765"/>
        <v>1</v>
      </c>
      <c r="BD1022" s="191">
        <f t="shared" si="771"/>
        <v>0</v>
      </c>
      <c r="BE1022" s="191">
        <f t="shared" si="766"/>
        <v>0</v>
      </c>
      <c r="BF1022" s="210">
        <f t="shared" si="767"/>
        <v>0</v>
      </c>
      <c r="BG1022" s="211">
        <f t="shared" si="768"/>
        <v>0</v>
      </c>
      <c r="BH1022" s="289"/>
      <c r="BI1022" s="289"/>
      <c r="BJ1022" s="228"/>
      <c r="BK1022" s="228"/>
      <c r="BL1022" s="233" t="str">
        <f t="shared" si="769"/>
        <v>09</v>
      </c>
    </row>
    <row r="1023" spans="1:64" ht="12" customHeight="1">
      <c r="A1023" s="333" t="s">
        <v>695</v>
      </c>
      <c r="B1023" s="381" t="s">
        <v>428</v>
      </c>
      <c r="C1023" s="333" t="s">
        <v>667</v>
      </c>
      <c r="D1023" s="381" t="s">
        <v>322</v>
      </c>
      <c r="E1023" s="381" t="s">
        <v>1214</v>
      </c>
      <c r="F1023" s="381" t="s">
        <v>586</v>
      </c>
      <c r="G1023" s="381" t="s">
        <v>389</v>
      </c>
      <c r="H1023" s="100" t="s">
        <v>653</v>
      </c>
      <c r="I1023" s="381" t="s">
        <v>505</v>
      </c>
      <c r="J1023" s="382">
        <v>3005.43</v>
      </c>
      <c r="K1023" s="382">
        <v>3005.43</v>
      </c>
      <c r="L1023" s="191" t="str">
        <f t="shared" si="728"/>
        <v>91201425090939400S555024422601</v>
      </c>
      <c r="M1023" s="192">
        <f t="array" ref="M1023">IF(COUNT(SEARCH(Удалить_Роспись_КВСР,$B1023)*SEARCH(Удалить_Роспись_ПБС,$C1023)*SEARCH(Удалить_Роспись_КФСР, $D1023)*SEARCH(Удалить_Роспись_КЦСР,$E1023)*SEARCH(Удалить_Роспись_КВР,$F1023)*SEARCH(Удалить_Роспись_ЭК,$H1023)*SEARCH(Удалить_Роспись_КР,$I1023))&gt;0,0,1)</f>
        <v>1</v>
      </c>
      <c r="N1023" s="192">
        <v>0</v>
      </c>
      <c r="O1023" s="192" t="str">
        <f t="shared" si="729"/>
        <v/>
      </c>
      <c r="P1023" s="192" t="str">
        <f t="shared" si="770"/>
        <v/>
      </c>
      <c r="Q1023" s="300" t="str">
        <f t="shared" si="730"/>
        <v/>
      </c>
      <c r="R1023" s="300" t="str">
        <f t="shared" si="731"/>
        <v/>
      </c>
      <c r="S1023" s="300" t="str">
        <f t="shared" si="732"/>
        <v/>
      </c>
      <c r="T1023" s="192" t="str">
        <f t="shared" si="733"/>
        <v/>
      </c>
      <c r="U1023" s="303" t="str">
        <f t="shared" si="734"/>
        <v/>
      </c>
      <c r="V1023" s="300" t="str">
        <f t="shared" si="735"/>
        <v/>
      </c>
      <c r="W1023" s="192" t="str">
        <f t="shared" si="736"/>
        <v/>
      </c>
      <c r="X1023" s="303" t="str">
        <f t="shared" si="737"/>
        <v/>
      </c>
      <c r="Y1023" s="300" t="str">
        <f t="shared" si="738"/>
        <v/>
      </c>
      <c r="Z1023" s="300" t="str">
        <f t="shared" si="739"/>
        <v/>
      </c>
      <c r="AA1023" s="303" t="str">
        <f t="shared" si="740"/>
        <v/>
      </c>
      <c r="AB1023" s="300" t="str">
        <f t="shared" si="741"/>
        <v/>
      </c>
      <c r="AC1023" s="300" t="str">
        <f t="shared" si="742"/>
        <v/>
      </c>
      <c r="AD1023" s="300" t="str">
        <f t="shared" si="743"/>
        <v/>
      </c>
      <c r="AE1023" s="192" t="str">
        <f t="shared" si="744"/>
        <v/>
      </c>
      <c r="AF1023" s="192" t="str">
        <f t="shared" si="745"/>
        <v/>
      </c>
      <c r="AG1023" s="192"/>
      <c r="AJ1023" s="300" t="str">
        <f t="shared" si="746"/>
        <v/>
      </c>
      <c r="AK1023" s="300" t="str">
        <f t="shared" si="747"/>
        <v/>
      </c>
      <c r="AL1023" s="300" t="str">
        <f t="shared" si="748"/>
        <v/>
      </c>
      <c r="AM1023" s="300" t="str">
        <f t="shared" si="749"/>
        <v/>
      </c>
      <c r="AN1023" s="300" t="str">
        <f t="shared" si="750"/>
        <v/>
      </c>
      <c r="AO1023" s="300" t="str">
        <f t="shared" si="751"/>
        <v/>
      </c>
      <c r="AP1023" s="300" t="str">
        <f t="shared" si="752"/>
        <v/>
      </c>
      <c r="AQ1023" s="300" t="str">
        <f t="shared" si="753"/>
        <v/>
      </c>
      <c r="AR1023" s="306" t="str">
        <f t="shared" si="754"/>
        <v/>
      </c>
      <c r="AS1023" s="300" t="str">
        <f t="shared" si="755"/>
        <v/>
      </c>
      <c r="AT1023" s="300" t="str">
        <f t="shared" si="756"/>
        <v/>
      </c>
      <c r="AU1023" s="192" t="str">
        <f t="shared" si="757"/>
        <v>рбс</v>
      </c>
      <c r="AV1023" s="192" t="str">
        <f t="shared" si="758"/>
        <v>рбс91201425общпро</v>
      </c>
      <c r="AW1023" s="191">
        <f t="shared" si="759"/>
        <v>3005.43</v>
      </c>
      <c r="AX1023" s="191">
        <f t="shared" si="760"/>
        <v>3005.43</v>
      </c>
      <c r="AY1023" s="191">
        <f t="shared" si="761"/>
        <v>0</v>
      </c>
      <c r="AZ1023" s="191">
        <f t="shared" si="762"/>
        <v>0</v>
      </c>
      <c r="BA1023" s="193">
        <f t="shared" si="763"/>
        <v>1</v>
      </c>
      <c r="BB1023" s="193">
        <f t="shared" si="764"/>
        <v>1</v>
      </c>
      <c r="BC1023" s="193">
        <f t="shared" si="765"/>
        <v>1</v>
      </c>
      <c r="BD1023" s="191">
        <f t="shared" si="771"/>
        <v>0</v>
      </c>
      <c r="BE1023" s="191">
        <f t="shared" si="766"/>
        <v>0</v>
      </c>
      <c r="BF1023" s="210">
        <f t="shared" si="767"/>
        <v>0</v>
      </c>
      <c r="BG1023" s="211">
        <f t="shared" si="768"/>
        <v>0</v>
      </c>
      <c r="BH1023" s="289"/>
      <c r="BI1023" s="289"/>
      <c r="BJ1023" s="228"/>
      <c r="BK1023" s="228"/>
      <c r="BL1023" s="233" t="str">
        <f t="shared" si="769"/>
        <v>09</v>
      </c>
    </row>
    <row r="1024" spans="1:64" ht="12" customHeight="1">
      <c r="A1024" s="333" t="s">
        <v>695</v>
      </c>
      <c r="B1024" s="381" t="s">
        <v>428</v>
      </c>
      <c r="C1024" s="333" t="s">
        <v>667</v>
      </c>
      <c r="D1024" s="381" t="s">
        <v>411</v>
      </c>
      <c r="E1024" s="381" t="s">
        <v>1215</v>
      </c>
      <c r="F1024" s="381" t="s">
        <v>608</v>
      </c>
      <c r="G1024" s="381" t="s">
        <v>385</v>
      </c>
      <c r="H1024" s="100" t="s">
        <v>653</v>
      </c>
      <c r="I1024" s="381" t="s">
        <v>505</v>
      </c>
      <c r="J1024" s="382">
        <v>214126.66</v>
      </c>
      <c r="K1024" s="382">
        <v>135181.88</v>
      </c>
      <c r="L1024" s="191" t="str">
        <f t="shared" si="728"/>
        <v>912014251101396008000011121101</v>
      </c>
      <c r="M1024" s="192">
        <f t="array" ref="M1024">IF(COUNT(SEARCH(Удалить_Роспись_КВСР,$B1024)*SEARCH(Удалить_Роспись_ПБС,$C1024)*SEARCH(Удалить_Роспись_КФСР, $D1024)*SEARCH(Удалить_Роспись_КЦСР,$E1024)*SEARCH(Удалить_Роспись_КВР,$F1024)*SEARCH(Удалить_Роспись_ЭК,$H1024)*SEARCH(Удалить_Роспись_КР,$I1024))&gt;0,0,1)</f>
        <v>1</v>
      </c>
      <c r="N1024" s="192">
        <v>0</v>
      </c>
      <c r="O1024" s="192" t="str">
        <f t="shared" si="729"/>
        <v/>
      </c>
      <c r="P1024" s="192" t="str">
        <f t="shared" si="770"/>
        <v/>
      </c>
      <c r="Q1024" s="300" t="str">
        <f t="shared" si="730"/>
        <v/>
      </c>
      <c r="R1024" s="300" t="str">
        <f t="shared" si="731"/>
        <v/>
      </c>
      <c r="S1024" s="300" t="str">
        <f t="shared" si="732"/>
        <v/>
      </c>
      <c r="T1024" s="192" t="str">
        <f t="shared" si="733"/>
        <v/>
      </c>
      <c r="U1024" s="303" t="str">
        <f t="shared" si="734"/>
        <v/>
      </c>
      <c r="V1024" s="300" t="str">
        <f t="shared" si="735"/>
        <v/>
      </c>
      <c r="W1024" s="192" t="str">
        <f t="shared" si="736"/>
        <v/>
      </c>
      <c r="X1024" s="303" t="str">
        <f t="shared" si="737"/>
        <v/>
      </c>
      <c r="Y1024" s="300" t="str">
        <f t="shared" si="738"/>
        <v/>
      </c>
      <c r="Z1024" s="300" t="str">
        <f t="shared" si="739"/>
        <v/>
      </c>
      <c r="AA1024" s="303" t="str">
        <f t="shared" si="740"/>
        <v/>
      </c>
      <c r="AB1024" s="300" t="str">
        <f t="shared" si="741"/>
        <v/>
      </c>
      <c r="AC1024" s="300" t="str">
        <f t="shared" si="742"/>
        <v/>
      </c>
      <c r="AD1024" s="300" t="str">
        <f t="shared" si="743"/>
        <v/>
      </c>
      <c r="AE1024" s="192" t="str">
        <f t="shared" si="744"/>
        <v/>
      </c>
      <c r="AF1024" s="192" t="str">
        <f t="shared" si="745"/>
        <v/>
      </c>
      <c r="AG1024" s="192"/>
      <c r="AJ1024" s="300" t="str">
        <f t="shared" si="746"/>
        <v/>
      </c>
      <c r="AK1024" s="300" t="str">
        <f t="shared" si="747"/>
        <v/>
      </c>
      <c r="AL1024" s="300" t="str">
        <f t="shared" si="748"/>
        <v/>
      </c>
      <c r="AM1024" s="300" t="str">
        <f t="shared" si="749"/>
        <v/>
      </c>
      <c r="AN1024" s="300" t="str">
        <f t="shared" si="750"/>
        <v/>
      </c>
      <c r="AO1024" s="300" t="str">
        <f t="shared" si="751"/>
        <v>физ</v>
      </c>
      <c r="AP1024" s="300" t="str">
        <f t="shared" si="752"/>
        <v/>
      </c>
      <c r="AQ1024" s="300" t="str">
        <f t="shared" si="753"/>
        <v/>
      </c>
      <c r="AR1024" s="306" t="str">
        <f t="shared" si="754"/>
        <v/>
      </c>
      <c r="AS1024" s="300" t="str">
        <f t="shared" si="755"/>
        <v/>
      </c>
      <c r="AT1024" s="300" t="str">
        <f t="shared" si="756"/>
        <v/>
      </c>
      <c r="AU1024" s="192" t="str">
        <f t="shared" si="757"/>
        <v>физ</v>
      </c>
      <c r="AV1024" s="192" t="str">
        <f t="shared" si="758"/>
        <v>физ91201425общопл</v>
      </c>
      <c r="AW1024" s="191">
        <f t="shared" si="759"/>
        <v>214126.66</v>
      </c>
      <c r="AX1024" s="191">
        <f t="shared" si="760"/>
        <v>135181.88</v>
      </c>
      <c r="AY1024" s="191">
        <f t="shared" si="761"/>
        <v>0</v>
      </c>
      <c r="AZ1024" s="191">
        <f t="shared" si="762"/>
        <v>0</v>
      </c>
      <c r="BA1024" s="193">
        <f t="shared" si="763"/>
        <v>1</v>
      </c>
      <c r="BB1024" s="193">
        <f t="shared" si="764"/>
        <v>1</v>
      </c>
      <c r="BC1024" s="193">
        <f t="shared" si="765"/>
        <v>1</v>
      </c>
      <c r="BD1024" s="191">
        <f t="shared" ref="BD1024:BD1055" si="772">IF(ISNA(BA1024),0,AY1024*$BA1024)</f>
        <v>0</v>
      </c>
      <c r="BE1024" s="191">
        <f t="shared" si="766"/>
        <v>0</v>
      </c>
      <c r="BF1024" s="210">
        <f t="shared" si="767"/>
        <v>0</v>
      </c>
      <c r="BG1024" s="211">
        <f t="shared" si="768"/>
        <v>0</v>
      </c>
      <c r="BH1024" s="289"/>
      <c r="BI1024" s="289"/>
      <c r="BJ1024" s="228"/>
      <c r="BK1024" s="228"/>
      <c r="BL1024" s="233" t="str">
        <f t="shared" si="769"/>
        <v>11</v>
      </c>
    </row>
    <row r="1025" spans="1:64" ht="12" customHeight="1">
      <c r="A1025" s="333" t="s">
        <v>695</v>
      </c>
      <c r="B1025" s="381" t="s">
        <v>428</v>
      </c>
      <c r="C1025" s="333" t="s">
        <v>667</v>
      </c>
      <c r="D1025" s="381" t="s">
        <v>411</v>
      </c>
      <c r="E1025" s="381" t="s">
        <v>1215</v>
      </c>
      <c r="F1025" s="381" t="s">
        <v>902</v>
      </c>
      <c r="G1025" s="381" t="s">
        <v>387</v>
      </c>
      <c r="H1025" s="100" t="s">
        <v>653</v>
      </c>
      <c r="I1025" s="381" t="s">
        <v>505</v>
      </c>
      <c r="J1025" s="382">
        <v>64666.239999999998</v>
      </c>
      <c r="K1025" s="382">
        <v>38035.83</v>
      </c>
      <c r="L1025" s="191" t="str">
        <f t="shared" si="728"/>
        <v>912014251101396008000011921301</v>
      </c>
      <c r="M1025" s="192">
        <f t="array" ref="M1025">IF(COUNT(SEARCH(Удалить_Роспись_КВСР,$B1025)*SEARCH(Удалить_Роспись_ПБС,$C1025)*SEARCH(Удалить_Роспись_КФСР, $D1025)*SEARCH(Удалить_Роспись_КЦСР,$E1025)*SEARCH(Удалить_Роспись_КВР,$F1025)*SEARCH(Удалить_Роспись_ЭК,$H1025)*SEARCH(Удалить_Роспись_КР,$I1025))&gt;0,0,1)</f>
        <v>1</v>
      </c>
      <c r="N1025" s="192">
        <v>0</v>
      </c>
      <c r="O1025" s="192" t="str">
        <f t="shared" si="729"/>
        <v/>
      </c>
      <c r="P1025" s="192" t="str">
        <f t="shared" si="770"/>
        <v/>
      </c>
      <c r="Q1025" s="300" t="str">
        <f t="shared" si="730"/>
        <v/>
      </c>
      <c r="R1025" s="300" t="str">
        <f t="shared" si="731"/>
        <v/>
      </c>
      <c r="S1025" s="300" t="str">
        <f t="shared" si="732"/>
        <v/>
      </c>
      <c r="T1025" s="192" t="str">
        <f t="shared" si="733"/>
        <v/>
      </c>
      <c r="U1025" s="303" t="str">
        <f t="shared" si="734"/>
        <v/>
      </c>
      <c r="V1025" s="300" t="str">
        <f t="shared" si="735"/>
        <v/>
      </c>
      <c r="W1025" s="192" t="str">
        <f t="shared" si="736"/>
        <v/>
      </c>
      <c r="X1025" s="303" t="str">
        <f t="shared" si="737"/>
        <v/>
      </c>
      <c r="Y1025" s="300" t="str">
        <f t="shared" si="738"/>
        <v/>
      </c>
      <c r="Z1025" s="300" t="str">
        <f t="shared" si="739"/>
        <v/>
      </c>
      <c r="AA1025" s="303" t="str">
        <f t="shared" si="740"/>
        <v/>
      </c>
      <c r="AB1025" s="300" t="str">
        <f t="shared" si="741"/>
        <v/>
      </c>
      <c r="AC1025" s="300" t="str">
        <f t="shared" si="742"/>
        <v/>
      </c>
      <c r="AD1025" s="300" t="str">
        <f t="shared" si="743"/>
        <v/>
      </c>
      <c r="AE1025" s="192" t="str">
        <f t="shared" si="744"/>
        <v/>
      </c>
      <c r="AF1025" s="192" t="str">
        <f t="shared" si="745"/>
        <v/>
      </c>
      <c r="AG1025" s="192"/>
      <c r="AJ1025" s="300" t="str">
        <f t="shared" si="746"/>
        <v/>
      </c>
      <c r="AK1025" s="300" t="str">
        <f t="shared" si="747"/>
        <v/>
      </c>
      <c r="AL1025" s="300" t="str">
        <f t="shared" si="748"/>
        <v/>
      </c>
      <c r="AM1025" s="300" t="str">
        <f t="shared" si="749"/>
        <v/>
      </c>
      <c r="AN1025" s="300" t="str">
        <f t="shared" si="750"/>
        <v/>
      </c>
      <c r="AO1025" s="300" t="str">
        <f t="shared" si="751"/>
        <v>физ</v>
      </c>
      <c r="AP1025" s="300" t="str">
        <f t="shared" si="752"/>
        <v/>
      </c>
      <c r="AQ1025" s="300" t="str">
        <f t="shared" si="753"/>
        <v/>
      </c>
      <c r="AR1025" s="306" t="str">
        <f t="shared" si="754"/>
        <v/>
      </c>
      <c r="AS1025" s="300" t="str">
        <f t="shared" si="755"/>
        <v/>
      </c>
      <c r="AT1025" s="300" t="str">
        <f t="shared" si="756"/>
        <v/>
      </c>
      <c r="AU1025" s="192" t="str">
        <f t="shared" si="757"/>
        <v>физ</v>
      </c>
      <c r="AV1025" s="192" t="str">
        <f t="shared" si="758"/>
        <v>физ91201425общопл</v>
      </c>
      <c r="AW1025" s="191">
        <f t="shared" si="759"/>
        <v>64666.239999999998</v>
      </c>
      <c r="AX1025" s="191">
        <f t="shared" si="760"/>
        <v>38035.83</v>
      </c>
      <c r="AY1025" s="191">
        <f t="shared" si="761"/>
        <v>0</v>
      </c>
      <c r="AZ1025" s="191">
        <f t="shared" si="762"/>
        <v>0</v>
      </c>
      <c r="BA1025" s="193">
        <f t="shared" si="763"/>
        <v>1</v>
      </c>
      <c r="BB1025" s="193">
        <f t="shared" si="764"/>
        <v>1</v>
      </c>
      <c r="BC1025" s="193">
        <f t="shared" si="765"/>
        <v>1</v>
      </c>
      <c r="BD1025" s="191">
        <f t="shared" si="772"/>
        <v>0</v>
      </c>
      <c r="BE1025" s="191">
        <f t="shared" si="766"/>
        <v>0</v>
      </c>
      <c r="BF1025" s="210">
        <f t="shared" si="767"/>
        <v>0</v>
      </c>
      <c r="BG1025" s="211">
        <f t="shared" si="768"/>
        <v>0</v>
      </c>
      <c r="BH1025" s="289"/>
      <c r="BI1025" s="289"/>
      <c r="BJ1025" s="228"/>
      <c r="BK1025" s="228"/>
      <c r="BL1025" s="233" t="str">
        <f t="shared" si="769"/>
        <v>11</v>
      </c>
    </row>
    <row r="1026" spans="1:64" ht="12" hidden="1" customHeight="1">
      <c r="A1026" s="333" t="s">
        <v>696</v>
      </c>
      <c r="B1026" s="381" t="s">
        <v>329</v>
      </c>
      <c r="C1026" s="333" t="s">
        <v>668</v>
      </c>
      <c r="D1026" s="381" t="s">
        <v>399</v>
      </c>
      <c r="E1026" s="381" t="s">
        <v>864</v>
      </c>
      <c r="F1026" s="381" t="s">
        <v>619</v>
      </c>
      <c r="G1026" s="381" t="s">
        <v>398</v>
      </c>
      <c r="H1026" s="100" t="s">
        <v>653</v>
      </c>
      <c r="I1026" s="381" t="s">
        <v>339</v>
      </c>
      <c r="J1026" s="382">
        <v>25300</v>
      </c>
      <c r="K1026" s="382">
        <v>5463</v>
      </c>
      <c r="L1026" s="191" t="str">
        <f t="shared" si="728"/>
        <v>890014260113111007514053025110</v>
      </c>
      <c r="M1026" s="192">
        <f t="array" ref="M1026">IF(COUNT(SEARCH(Удалить_Роспись_КВСР,$B1026)*SEARCH(Удалить_Роспись_ПБС,$C1026)*SEARCH(Удалить_Роспись_КФСР, $D1026)*SEARCH(Удалить_Роспись_КЦСР,$E1026)*SEARCH(Удалить_Роспись_КВР,$F1026)*SEARCH(Удалить_Роспись_ЭК,$H1026)*SEARCH(Удалить_Роспись_КР,$I1026))&gt;0,0,1)</f>
        <v>0</v>
      </c>
      <c r="N1026" s="192">
        <v>0</v>
      </c>
      <c r="O1026" s="192" t="str">
        <f t="shared" si="729"/>
        <v/>
      </c>
      <c r="P1026" s="192" t="str">
        <f t="shared" si="770"/>
        <v/>
      </c>
      <c r="Q1026" s="300" t="str">
        <f t="shared" si="730"/>
        <v/>
      </c>
      <c r="R1026" s="300" t="str">
        <f t="shared" si="731"/>
        <v/>
      </c>
      <c r="S1026" s="300" t="str">
        <f t="shared" si="732"/>
        <v/>
      </c>
      <c r="T1026" s="192" t="str">
        <f t="shared" si="733"/>
        <v/>
      </c>
      <c r="U1026" s="303" t="str">
        <f t="shared" si="734"/>
        <v/>
      </c>
      <c r="V1026" s="300" t="str">
        <f t="shared" si="735"/>
        <v/>
      </c>
      <c r="W1026" s="192" t="str">
        <f t="shared" si="736"/>
        <v/>
      </c>
      <c r="X1026" s="303" t="str">
        <f t="shared" si="737"/>
        <v/>
      </c>
      <c r="Y1026" s="300" t="str">
        <f t="shared" si="738"/>
        <v/>
      </c>
      <c r="Z1026" s="300" t="str">
        <f t="shared" si="739"/>
        <v>меж</v>
      </c>
      <c r="AA1026" s="303" t="str">
        <f t="shared" si="740"/>
        <v/>
      </c>
      <c r="AB1026" s="300" t="str">
        <f t="shared" si="741"/>
        <v/>
      </c>
      <c r="AC1026" s="300" t="str">
        <f t="shared" si="742"/>
        <v/>
      </c>
      <c r="AD1026" s="300" t="str">
        <f t="shared" si="743"/>
        <v/>
      </c>
      <c r="AE1026" s="192" t="str">
        <f t="shared" si="744"/>
        <v/>
      </c>
      <c r="AF1026" s="192" t="str">
        <f t="shared" si="745"/>
        <v/>
      </c>
      <c r="AG1026" s="192"/>
      <c r="AJ1026" s="300" t="str">
        <f t="shared" si="746"/>
        <v/>
      </c>
      <c r="AK1026" s="300" t="str">
        <f t="shared" si="747"/>
        <v/>
      </c>
      <c r="AL1026" s="300" t="str">
        <f t="shared" si="748"/>
        <v/>
      </c>
      <c r="AM1026" s="300" t="str">
        <f t="shared" si="749"/>
        <v>меж</v>
      </c>
      <c r="AN1026" s="300" t="str">
        <f t="shared" si="750"/>
        <v/>
      </c>
      <c r="AO1026" s="300" t="str">
        <f t="shared" si="751"/>
        <v/>
      </c>
      <c r="AP1026" s="300" t="str">
        <f t="shared" si="752"/>
        <v/>
      </c>
      <c r="AQ1026" s="300" t="str">
        <f t="shared" si="753"/>
        <v/>
      </c>
      <c r="AR1026" s="306" t="str">
        <f t="shared" si="754"/>
        <v/>
      </c>
      <c r="AS1026" s="300" t="str">
        <f t="shared" si="755"/>
        <v/>
      </c>
      <c r="AT1026" s="300" t="str">
        <f t="shared" si="756"/>
        <v/>
      </c>
      <c r="AU1026" s="192" t="str">
        <f t="shared" si="757"/>
        <v>меж</v>
      </c>
      <c r="AV1026" s="192" t="str">
        <f t="shared" si="758"/>
        <v>меж89001426общпро</v>
      </c>
      <c r="AW1026" s="191">
        <f t="shared" si="759"/>
        <v>0</v>
      </c>
      <c r="AX1026" s="191">
        <f t="shared" si="760"/>
        <v>0</v>
      </c>
      <c r="AY1026" s="191">
        <f t="shared" si="761"/>
        <v>0</v>
      </c>
      <c r="AZ1026" s="191">
        <f t="shared" si="762"/>
        <v>0</v>
      </c>
      <c r="BA1026" s="193">
        <f t="shared" si="763"/>
        <v>1</v>
      </c>
      <c r="BB1026" s="193">
        <f t="shared" si="764"/>
        <v>1</v>
      </c>
      <c r="BC1026" s="193">
        <f t="shared" si="765"/>
        <v>1</v>
      </c>
      <c r="BD1026" s="191">
        <f t="shared" si="772"/>
        <v>0</v>
      </c>
      <c r="BE1026" s="191">
        <f t="shared" si="766"/>
        <v>0</v>
      </c>
      <c r="BF1026" s="210">
        <f t="shared" si="767"/>
        <v>0</v>
      </c>
      <c r="BG1026" s="211">
        <f t="shared" si="768"/>
        <v>0</v>
      </c>
      <c r="BH1026" s="289"/>
      <c r="BI1026" s="289"/>
      <c r="BJ1026" s="228"/>
      <c r="BK1026" s="228"/>
      <c r="BL1026" s="233" t="str">
        <f t="shared" si="769"/>
        <v/>
      </c>
    </row>
    <row r="1027" spans="1:64" ht="12" hidden="1" customHeight="1">
      <c r="A1027" s="333" t="s">
        <v>696</v>
      </c>
      <c r="B1027" s="381" t="s">
        <v>329</v>
      </c>
      <c r="C1027" s="333" t="s">
        <v>668</v>
      </c>
      <c r="D1027" s="381" t="s">
        <v>400</v>
      </c>
      <c r="E1027" s="381" t="s">
        <v>865</v>
      </c>
      <c r="F1027" s="381" t="s">
        <v>619</v>
      </c>
      <c r="G1027" s="381" t="s">
        <v>1583</v>
      </c>
      <c r="H1027" s="100" t="s">
        <v>653</v>
      </c>
      <c r="I1027" s="381" t="s">
        <v>340</v>
      </c>
      <c r="J1027" s="382">
        <v>419319</v>
      </c>
      <c r="K1027" s="382">
        <v>307911.43</v>
      </c>
      <c r="L1027" s="191" t="str">
        <f t="shared" si="728"/>
        <v>890014260203111005118053000004</v>
      </c>
      <c r="M1027" s="192">
        <f t="array" ref="M1027">IF(COUNT(SEARCH(Удалить_Роспись_КВСР,$B1027)*SEARCH(Удалить_Роспись_ПБС,$C1027)*SEARCH(Удалить_Роспись_КФСР, $D1027)*SEARCH(Удалить_Роспись_КЦСР,$E1027)*SEARCH(Удалить_Роспись_КВР,$F1027)*SEARCH(Удалить_Роспись_ЭК,$H1027)*SEARCH(Удалить_Роспись_КР,$I1027))&gt;0,0,1)</f>
        <v>0</v>
      </c>
      <c r="N1027" s="192">
        <v>0</v>
      </c>
      <c r="O1027" s="192" t="str">
        <f t="shared" si="729"/>
        <v/>
      </c>
      <c r="P1027" s="192" t="str">
        <f t="shared" si="770"/>
        <v/>
      </c>
      <c r="Q1027" s="300" t="str">
        <f t="shared" si="730"/>
        <v/>
      </c>
      <c r="R1027" s="300" t="str">
        <f t="shared" si="731"/>
        <v/>
      </c>
      <c r="S1027" s="300" t="str">
        <f t="shared" si="732"/>
        <v/>
      </c>
      <c r="T1027" s="192" t="str">
        <f t="shared" si="733"/>
        <v/>
      </c>
      <c r="U1027" s="303" t="str">
        <f t="shared" si="734"/>
        <v/>
      </c>
      <c r="V1027" s="300" t="str">
        <f t="shared" si="735"/>
        <v/>
      </c>
      <c r="W1027" s="192" t="str">
        <f t="shared" si="736"/>
        <v/>
      </c>
      <c r="X1027" s="303" t="str">
        <f t="shared" si="737"/>
        <v/>
      </c>
      <c r="Y1027" s="300" t="str">
        <f t="shared" si="738"/>
        <v/>
      </c>
      <c r="Z1027" s="300" t="str">
        <f t="shared" si="739"/>
        <v/>
      </c>
      <c r="AA1027" s="303" t="str">
        <f t="shared" si="740"/>
        <v/>
      </c>
      <c r="AB1027" s="300" t="str">
        <f t="shared" si="741"/>
        <v/>
      </c>
      <c r="AC1027" s="300" t="str">
        <f t="shared" si="742"/>
        <v/>
      </c>
      <c r="AD1027" s="300" t="str">
        <f t="shared" si="743"/>
        <v/>
      </c>
      <c r="AE1027" s="192" t="str">
        <f t="shared" si="744"/>
        <v/>
      </c>
      <c r="AF1027" s="192" t="str">
        <f t="shared" si="745"/>
        <v/>
      </c>
      <c r="AG1027" s="192"/>
      <c r="AJ1027" s="300" t="str">
        <f t="shared" si="746"/>
        <v/>
      </c>
      <c r="AK1027" s="300" t="str">
        <f t="shared" si="747"/>
        <v/>
      </c>
      <c r="AL1027" s="300" t="str">
        <f t="shared" si="748"/>
        <v/>
      </c>
      <c r="AM1027" s="300" t="str">
        <f t="shared" si="749"/>
        <v/>
      </c>
      <c r="AN1027" s="300" t="str">
        <f t="shared" si="750"/>
        <v/>
      </c>
      <c r="AO1027" s="300" t="str">
        <f t="shared" si="751"/>
        <v/>
      </c>
      <c r="AP1027" s="300" t="str">
        <f t="shared" si="752"/>
        <v/>
      </c>
      <c r="AQ1027" s="300" t="str">
        <f t="shared" si="753"/>
        <v/>
      </c>
      <c r="AR1027" s="306" t="str">
        <f t="shared" si="754"/>
        <v/>
      </c>
      <c r="AS1027" s="300" t="str">
        <f t="shared" si="755"/>
        <v/>
      </c>
      <c r="AT1027" s="300" t="str">
        <f t="shared" si="756"/>
        <v/>
      </c>
      <c r="AU1027" s="192" t="str">
        <f t="shared" si="757"/>
        <v>рбс</v>
      </c>
      <c r="AV1027" s="192" t="e">
        <f t="shared" si="758"/>
        <v>#N/A</v>
      </c>
      <c r="AW1027" s="191">
        <f t="shared" si="759"/>
        <v>0</v>
      </c>
      <c r="AX1027" s="191">
        <f t="shared" si="760"/>
        <v>0</v>
      </c>
      <c r="AY1027" s="191">
        <f t="shared" si="761"/>
        <v>0</v>
      </c>
      <c r="AZ1027" s="191">
        <f t="shared" si="762"/>
        <v>0</v>
      </c>
      <c r="BA1027" s="193" t="e">
        <f t="shared" si="763"/>
        <v>#N/A</v>
      </c>
      <c r="BB1027" s="193" t="e">
        <f t="shared" si="764"/>
        <v>#N/A</v>
      </c>
      <c r="BC1027" s="193" t="e">
        <f t="shared" si="765"/>
        <v>#N/A</v>
      </c>
      <c r="BD1027" s="191">
        <f t="shared" si="772"/>
        <v>0</v>
      </c>
      <c r="BE1027" s="191" t="e">
        <f t="shared" si="766"/>
        <v>#N/A</v>
      </c>
      <c r="BF1027" s="210" t="e">
        <f t="shared" si="767"/>
        <v>#N/A</v>
      </c>
      <c r="BG1027" s="211" t="e">
        <f t="shared" si="768"/>
        <v>#N/A</v>
      </c>
      <c r="BH1027" s="289"/>
      <c r="BI1027" s="289"/>
      <c r="BJ1027" s="228"/>
      <c r="BK1027" s="228"/>
      <c r="BL1027" s="233" t="str">
        <f t="shared" si="769"/>
        <v/>
      </c>
    </row>
    <row r="1028" spans="1:64" ht="12" hidden="1" customHeight="1">
      <c r="A1028" s="333" t="s">
        <v>696</v>
      </c>
      <c r="B1028" s="381" t="s">
        <v>329</v>
      </c>
      <c r="C1028" s="333" t="s">
        <v>668</v>
      </c>
      <c r="D1028" s="381" t="s">
        <v>401</v>
      </c>
      <c r="E1028" s="381" t="s">
        <v>866</v>
      </c>
      <c r="F1028" s="381" t="s">
        <v>605</v>
      </c>
      <c r="G1028" s="381" t="s">
        <v>398</v>
      </c>
      <c r="H1028" s="100" t="s">
        <v>653</v>
      </c>
      <c r="I1028" s="381" t="s">
        <v>339</v>
      </c>
      <c r="J1028" s="382">
        <v>166376</v>
      </c>
      <c r="K1028" s="382">
        <v>166376</v>
      </c>
      <c r="L1028" s="191" t="str">
        <f t="shared" si="728"/>
        <v>890014260310042007412054025110</v>
      </c>
      <c r="M1028" s="192">
        <f t="array" ref="M1028">IF(COUNT(SEARCH(Удалить_Роспись_КВСР,$B1028)*SEARCH(Удалить_Роспись_ПБС,$C1028)*SEARCH(Удалить_Роспись_КФСР, $D1028)*SEARCH(Удалить_Роспись_КЦСР,$E1028)*SEARCH(Удалить_Роспись_КВР,$F1028)*SEARCH(Удалить_Роспись_ЭК,$H1028)*SEARCH(Удалить_Роспись_КР,$I1028))&gt;0,0,1)</f>
        <v>0</v>
      </c>
      <c r="N1028" s="192">
        <v>0</v>
      </c>
      <c r="O1028" s="192" t="str">
        <f t="shared" si="729"/>
        <v/>
      </c>
      <c r="P1028" s="192" t="str">
        <f t="shared" si="770"/>
        <v/>
      </c>
      <c r="Q1028" s="300" t="str">
        <f t="shared" si="730"/>
        <v/>
      </c>
      <c r="R1028" s="300" t="str">
        <f t="shared" si="731"/>
        <v/>
      </c>
      <c r="S1028" s="300" t="str">
        <f t="shared" si="732"/>
        <v/>
      </c>
      <c r="T1028" s="192" t="str">
        <f t="shared" si="733"/>
        <v/>
      </c>
      <c r="U1028" s="303" t="str">
        <f t="shared" si="734"/>
        <v/>
      </c>
      <c r="V1028" s="300" t="str">
        <f t="shared" si="735"/>
        <v/>
      </c>
      <c r="W1028" s="192" t="str">
        <f t="shared" si="736"/>
        <v/>
      </c>
      <c r="X1028" s="303" t="str">
        <f t="shared" si="737"/>
        <v/>
      </c>
      <c r="Y1028" s="300" t="str">
        <f t="shared" si="738"/>
        <v/>
      </c>
      <c r="Z1028" s="300" t="str">
        <f t="shared" si="739"/>
        <v>меж</v>
      </c>
      <c r="AA1028" s="303" t="str">
        <f t="shared" si="740"/>
        <v/>
      </c>
      <c r="AB1028" s="300" t="str">
        <f t="shared" si="741"/>
        <v/>
      </c>
      <c r="AC1028" s="300" t="str">
        <f t="shared" si="742"/>
        <v/>
      </c>
      <c r="AD1028" s="300" t="str">
        <f t="shared" si="743"/>
        <v/>
      </c>
      <c r="AE1028" s="192" t="str">
        <f t="shared" si="744"/>
        <v/>
      </c>
      <c r="AF1028" s="192" t="str">
        <f t="shared" si="745"/>
        <v/>
      </c>
      <c r="AG1028" s="192"/>
      <c r="AJ1028" s="300" t="str">
        <f t="shared" si="746"/>
        <v/>
      </c>
      <c r="AK1028" s="300" t="str">
        <f t="shared" si="747"/>
        <v/>
      </c>
      <c r="AL1028" s="300" t="str">
        <f t="shared" si="748"/>
        <v/>
      </c>
      <c r="AM1028" s="300" t="str">
        <f t="shared" si="749"/>
        <v>меж</v>
      </c>
      <c r="AN1028" s="300" t="str">
        <f t="shared" si="750"/>
        <v/>
      </c>
      <c r="AO1028" s="300" t="str">
        <f t="shared" si="751"/>
        <v/>
      </c>
      <c r="AP1028" s="300" t="str">
        <f t="shared" si="752"/>
        <v/>
      </c>
      <c r="AQ1028" s="300" t="str">
        <f t="shared" si="753"/>
        <v/>
      </c>
      <c r="AR1028" s="306" t="str">
        <f t="shared" si="754"/>
        <v/>
      </c>
      <c r="AS1028" s="300" t="str">
        <f t="shared" si="755"/>
        <v/>
      </c>
      <c r="AT1028" s="300" t="str">
        <f t="shared" si="756"/>
        <v/>
      </c>
      <c r="AU1028" s="192" t="str">
        <f t="shared" si="757"/>
        <v>меж</v>
      </c>
      <c r="AV1028" s="192" t="str">
        <f t="shared" si="758"/>
        <v>меж89001426общпро</v>
      </c>
      <c r="AW1028" s="191">
        <f t="shared" si="759"/>
        <v>0</v>
      </c>
      <c r="AX1028" s="191">
        <f t="shared" si="760"/>
        <v>0</v>
      </c>
      <c r="AY1028" s="191">
        <f t="shared" si="761"/>
        <v>0</v>
      </c>
      <c r="AZ1028" s="191">
        <f t="shared" si="762"/>
        <v>0</v>
      </c>
      <c r="BA1028" s="193">
        <f t="shared" si="763"/>
        <v>1</v>
      </c>
      <c r="BB1028" s="193">
        <f t="shared" si="764"/>
        <v>1</v>
      </c>
      <c r="BC1028" s="193">
        <f t="shared" si="765"/>
        <v>1</v>
      </c>
      <c r="BD1028" s="191">
        <f t="shared" si="772"/>
        <v>0</v>
      </c>
      <c r="BE1028" s="191">
        <f t="shared" si="766"/>
        <v>0</v>
      </c>
      <c r="BF1028" s="210">
        <f t="shared" si="767"/>
        <v>0</v>
      </c>
      <c r="BG1028" s="211">
        <f t="shared" si="768"/>
        <v>0</v>
      </c>
      <c r="BH1028" s="289"/>
      <c r="BI1028" s="289"/>
      <c r="BJ1028" s="228"/>
      <c r="BK1028" s="228"/>
      <c r="BL1028" s="233" t="str">
        <f t="shared" si="769"/>
        <v/>
      </c>
    </row>
    <row r="1029" spans="1:64" ht="12" hidden="1" customHeight="1">
      <c r="A1029" s="333" t="s">
        <v>696</v>
      </c>
      <c r="B1029" s="381" t="s">
        <v>329</v>
      </c>
      <c r="C1029" s="333" t="s">
        <v>668</v>
      </c>
      <c r="D1029" s="381" t="s">
        <v>462</v>
      </c>
      <c r="E1029" s="381" t="s">
        <v>867</v>
      </c>
      <c r="F1029" s="381" t="s">
        <v>605</v>
      </c>
      <c r="G1029" s="381" t="s">
        <v>398</v>
      </c>
      <c r="H1029" s="100" t="s">
        <v>653</v>
      </c>
      <c r="I1029" s="381" t="s">
        <v>339</v>
      </c>
      <c r="J1029" s="382">
        <v>3486500</v>
      </c>
      <c r="K1029" s="382">
        <v>824400</v>
      </c>
      <c r="L1029" s="191" t="str">
        <f t="shared" si="728"/>
        <v>890014260409091007393054025110</v>
      </c>
      <c r="M1029" s="192">
        <f t="array" ref="M1029">IF(COUNT(SEARCH(Удалить_Роспись_КВСР,$B1029)*SEARCH(Удалить_Роспись_ПБС,$C1029)*SEARCH(Удалить_Роспись_КФСР, $D1029)*SEARCH(Удалить_Роспись_КЦСР,$E1029)*SEARCH(Удалить_Роспись_КВР,$F1029)*SEARCH(Удалить_Роспись_ЭК,$H1029)*SEARCH(Удалить_Роспись_КР,$I1029))&gt;0,0,1)</f>
        <v>0</v>
      </c>
      <c r="N1029" s="192">
        <v>0</v>
      </c>
      <c r="O1029" s="192" t="str">
        <f t="shared" si="729"/>
        <v/>
      </c>
      <c r="P1029" s="192" t="str">
        <f t="shared" si="770"/>
        <v/>
      </c>
      <c r="Q1029" s="300" t="str">
        <f t="shared" si="730"/>
        <v/>
      </c>
      <c r="R1029" s="300" t="str">
        <f t="shared" si="731"/>
        <v/>
      </c>
      <c r="S1029" s="300" t="str">
        <f t="shared" si="732"/>
        <v/>
      </c>
      <c r="T1029" s="192" t="str">
        <f t="shared" si="733"/>
        <v/>
      </c>
      <c r="U1029" s="303" t="str">
        <f t="shared" si="734"/>
        <v/>
      </c>
      <c r="V1029" s="300" t="str">
        <f t="shared" si="735"/>
        <v/>
      </c>
      <c r="W1029" s="192" t="str">
        <f t="shared" si="736"/>
        <v/>
      </c>
      <c r="X1029" s="303" t="str">
        <f t="shared" si="737"/>
        <v/>
      </c>
      <c r="Y1029" s="300" t="str">
        <f t="shared" si="738"/>
        <v/>
      </c>
      <c r="Z1029" s="300" t="str">
        <f t="shared" si="739"/>
        <v>меж</v>
      </c>
      <c r="AA1029" s="303" t="str">
        <f t="shared" si="740"/>
        <v/>
      </c>
      <c r="AB1029" s="300" t="str">
        <f t="shared" si="741"/>
        <v/>
      </c>
      <c r="AC1029" s="300" t="str">
        <f t="shared" si="742"/>
        <v/>
      </c>
      <c r="AD1029" s="300" t="str">
        <f t="shared" si="743"/>
        <v/>
      </c>
      <c r="AE1029" s="192" t="str">
        <f t="shared" si="744"/>
        <v/>
      </c>
      <c r="AF1029" s="192" t="str">
        <f t="shared" si="745"/>
        <v/>
      </c>
      <c r="AG1029" s="192"/>
      <c r="AJ1029" s="300" t="str">
        <f t="shared" si="746"/>
        <v/>
      </c>
      <c r="AK1029" s="300" t="str">
        <f t="shared" si="747"/>
        <v/>
      </c>
      <c r="AL1029" s="300" t="str">
        <f t="shared" si="748"/>
        <v>бла</v>
      </c>
      <c r="AM1029" s="300" t="str">
        <f t="shared" si="749"/>
        <v>меж</v>
      </c>
      <c r="AN1029" s="300" t="str">
        <f t="shared" si="750"/>
        <v/>
      </c>
      <c r="AO1029" s="300" t="str">
        <f t="shared" si="751"/>
        <v/>
      </c>
      <c r="AP1029" s="300" t="str">
        <f t="shared" si="752"/>
        <v/>
      </c>
      <c r="AQ1029" s="300" t="str">
        <f t="shared" si="753"/>
        <v/>
      </c>
      <c r="AR1029" s="306" t="str">
        <f t="shared" si="754"/>
        <v/>
      </c>
      <c r="AS1029" s="300" t="str">
        <f t="shared" si="755"/>
        <v/>
      </c>
      <c r="AT1029" s="300" t="str">
        <f t="shared" si="756"/>
        <v/>
      </c>
      <c r="AU1029" s="192" t="str">
        <f t="shared" si="757"/>
        <v>меж</v>
      </c>
      <c r="AV1029" s="192" t="str">
        <f t="shared" si="758"/>
        <v>меж89001426общпро</v>
      </c>
      <c r="AW1029" s="191">
        <f t="shared" si="759"/>
        <v>0</v>
      </c>
      <c r="AX1029" s="191">
        <f t="shared" si="760"/>
        <v>0</v>
      </c>
      <c r="AY1029" s="191">
        <f t="shared" si="761"/>
        <v>0</v>
      </c>
      <c r="AZ1029" s="191">
        <f t="shared" si="762"/>
        <v>0</v>
      </c>
      <c r="BA1029" s="193">
        <f t="shared" si="763"/>
        <v>1</v>
      </c>
      <c r="BB1029" s="193">
        <f t="shared" si="764"/>
        <v>1</v>
      </c>
      <c r="BC1029" s="193">
        <f t="shared" si="765"/>
        <v>1</v>
      </c>
      <c r="BD1029" s="191">
        <f t="shared" si="772"/>
        <v>0</v>
      </c>
      <c r="BE1029" s="191">
        <f t="shared" si="766"/>
        <v>0</v>
      </c>
      <c r="BF1029" s="210">
        <f t="shared" si="767"/>
        <v>0</v>
      </c>
      <c r="BG1029" s="211">
        <f t="shared" si="768"/>
        <v>0</v>
      </c>
      <c r="BH1029" s="289"/>
      <c r="BI1029" s="289"/>
      <c r="BJ1029" s="228"/>
      <c r="BK1029" s="228"/>
      <c r="BL1029" s="233" t="str">
        <f t="shared" si="769"/>
        <v/>
      </c>
    </row>
    <row r="1030" spans="1:64" ht="12" hidden="1" customHeight="1">
      <c r="A1030" s="333" t="s">
        <v>696</v>
      </c>
      <c r="B1030" s="381" t="s">
        <v>329</v>
      </c>
      <c r="C1030" s="333" t="s">
        <v>668</v>
      </c>
      <c r="D1030" s="381" t="s">
        <v>406</v>
      </c>
      <c r="E1030" s="381" t="s">
        <v>1083</v>
      </c>
      <c r="F1030" s="381" t="s">
        <v>605</v>
      </c>
      <c r="G1030" s="381" t="s">
        <v>398</v>
      </c>
      <c r="H1030" s="100" t="s">
        <v>653</v>
      </c>
      <c r="I1030" s="381" t="s">
        <v>339</v>
      </c>
      <c r="J1030" s="382">
        <v>428700</v>
      </c>
      <c r="K1030" s="382">
        <v>428700</v>
      </c>
      <c r="L1030" s="191" t="str">
        <f t="shared" si="728"/>
        <v>890014260503111007741054025110</v>
      </c>
      <c r="M1030" s="192">
        <f t="array" ref="M1030">IF(COUNT(SEARCH(Удалить_Роспись_КВСР,$B1030)*SEARCH(Удалить_Роспись_ПБС,$C1030)*SEARCH(Удалить_Роспись_КФСР, $D1030)*SEARCH(Удалить_Роспись_КЦСР,$E1030)*SEARCH(Удалить_Роспись_КВР,$F1030)*SEARCH(Удалить_Роспись_ЭК,$H1030)*SEARCH(Удалить_Роспись_КР,$I1030))&gt;0,0,1)</f>
        <v>0</v>
      </c>
      <c r="N1030" s="192">
        <v>0</v>
      </c>
      <c r="O1030" s="192" t="str">
        <f t="shared" si="729"/>
        <v/>
      </c>
      <c r="P1030" s="192" t="str">
        <f t="shared" si="770"/>
        <v/>
      </c>
      <c r="Q1030" s="300" t="str">
        <f t="shared" si="730"/>
        <v/>
      </c>
      <c r="R1030" s="300" t="str">
        <f t="shared" si="731"/>
        <v/>
      </c>
      <c r="S1030" s="300" t="str">
        <f t="shared" si="732"/>
        <v/>
      </c>
      <c r="T1030" s="192" t="str">
        <f t="shared" si="733"/>
        <v/>
      </c>
      <c r="U1030" s="303" t="str">
        <f t="shared" si="734"/>
        <v/>
      </c>
      <c r="V1030" s="300" t="str">
        <f t="shared" si="735"/>
        <v/>
      </c>
      <c r="W1030" s="192" t="str">
        <f t="shared" si="736"/>
        <v/>
      </c>
      <c r="X1030" s="303" t="str">
        <f t="shared" si="737"/>
        <v/>
      </c>
      <c r="Y1030" s="300" t="str">
        <f t="shared" si="738"/>
        <v/>
      </c>
      <c r="Z1030" s="300" t="str">
        <f t="shared" si="739"/>
        <v>меж</v>
      </c>
      <c r="AA1030" s="303" t="str">
        <f t="shared" si="740"/>
        <v/>
      </c>
      <c r="AB1030" s="300" t="str">
        <f t="shared" si="741"/>
        <v/>
      </c>
      <c r="AC1030" s="300" t="str">
        <f t="shared" si="742"/>
        <v/>
      </c>
      <c r="AD1030" s="300" t="str">
        <f t="shared" si="743"/>
        <v/>
      </c>
      <c r="AE1030" s="192" t="str">
        <f t="shared" si="744"/>
        <v/>
      </c>
      <c r="AF1030" s="192" t="str">
        <f t="shared" si="745"/>
        <v/>
      </c>
      <c r="AG1030" s="192"/>
      <c r="AJ1030" s="300" t="str">
        <f t="shared" si="746"/>
        <v/>
      </c>
      <c r="AK1030" s="300" t="str">
        <f t="shared" si="747"/>
        <v/>
      </c>
      <c r="AL1030" s="300" t="str">
        <f t="shared" si="748"/>
        <v>бла</v>
      </c>
      <c r="AM1030" s="300" t="str">
        <f t="shared" si="749"/>
        <v>меж</v>
      </c>
      <c r="AN1030" s="300" t="str">
        <f t="shared" si="750"/>
        <v/>
      </c>
      <c r="AO1030" s="300" t="str">
        <f t="shared" si="751"/>
        <v/>
      </c>
      <c r="AP1030" s="300" t="str">
        <f t="shared" si="752"/>
        <v/>
      </c>
      <c r="AQ1030" s="300" t="str">
        <f t="shared" si="753"/>
        <v/>
      </c>
      <c r="AR1030" s="306" t="str">
        <f t="shared" si="754"/>
        <v/>
      </c>
      <c r="AS1030" s="300" t="str">
        <f t="shared" si="755"/>
        <v/>
      </c>
      <c r="AT1030" s="300" t="str">
        <f t="shared" si="756"/>
        <v/>
      </c>
      <c r="AU1030" s="192" t="str">
        <f t="shared" si="757"/>
        <v>меж</v>
      </c>
      <c r="AV1030" s="192" t="str">
        <f t="shared" si="758"/>
        <v>меж89001426общпро</v>
      </c>
      <c r="AW1030" s="191">
        <f t="shared" si="759"/>
        <v>0</v>
      </c>
      <c r="AX1030" s="191">
        <f t="shared" si="760"/>
        <v>0</v>
      </c>
      <c r="AY1030" s="191">
        <f t="shared" si="761"/>
        <v>0</v>
      </c>
      <c r="AZ1030" s="191">
        <f t="shared" si="762"/>
        <v>0</v>
      </c>
      <c r="BA1030" s="193">
        <f t="shared" si="763"/>
        <v>1</v>
      </c>
      <c r="BB1030" s="193">
        <f t="shared" si="764"/>
        <v>1</v>
      </c>
      <c r="BC1030" s="193">
        <f t="shared" si="765"/>
        <v>1</v>
      </c>
      <c r="BD1030" s="191">
        <f t="shared" si="772"/>
        <v>0</v>
      </c>
      <c r="BE1030" s="191">
        <f t="shared" si="766"/>
        <v>0</v>
      </c>
      <c r="BF1030" s="210">
        <f t="shared" si="767"/>
        <v>0</v>
      </c>
      <c r="BG1030" s="211">
        <f t="shared" si="768"/>
        <v>0</v>
      </c>
      <c r="BH1030" s="289"/>
      <c r="BI1030" s="289"/>
      <c r="BJ1030" s="228"/>
      <c r="BK1030" s="228"/>
      <c r="BL1030" s="233" t="str">
        <f t="shared" si="769"/>
        <v/>
      </c>
    </row>
    <row r="1031" spans="1:64" ht="12" hidden="1" customHeight="1">
      <c r="A1031" s="333" t="s">
        <v>696</v>
      </c>
      <c r="B1031" s="381" t="s">
        <v>329</v>
      </c>
      <c r="C1031" s="333" t="s">
        <v>668</v>
      </c>
      <c r="D1031" s="381" t="s">
        <v>322</v>
      </c>
      <c r="E1031" s="381" t="s">
        <v>991</v>
      </c>
      <c r="F1031" s="381" t="s">
        <v>605</v>
      </c>
      <c r="G1031" s="381" t="s">
        <v>398</v>
      </c>
      <c r="H1031" s="100" t="s">
        <v>653</v>
      </c>
      <c r="I1031" s="381" t="s">
        <v>339</v>
      </c>
      <c r="J1031" s="382">
        <v>20000</v>
      </c>
      <c r="K1031" s="382">
        <v>20000</v>
      </c>
      <c r="L1031" s="191" t="str">
        <f t="shared" si="728"/>
        <v>890014260909909007555054025110</v>
      </c>
      <c r="M1031" s="192">
        <f t="array" ref="M1031">IF(COUNT(SEARCH(Удалить_Роспись_КВСР,$B1031)*SEARCH(Удалить_Роспись_ПБС,$C1031)*SEARCH(Удалить_Роспись_КФСР, $D1031)*SEARCH(Удалить_Роспись_КЦСР,$E1031)*SEARCH(Удалить_Роспись_КВР,$F1031)*SEARCH(Удалить_Роспись_ЭК,$H1031)*SEARCH(Удалить_Роспись_КР,$I1031))&gt;0,0,1)</f>
        <v>0</v>
      </c>
      <c r="N1031" s="192">
        <v>0</v>
      </c>
      <c r="O1031" s="192" t="str">
        <f t="shared" si="729"/>
        <v/>
      </c>
      <c r="P1031" s="192" t="str">
        <f t="shared" si="770"/>
        <v/>
      </c>
      <c r="Q1031" s="300" t="str">
        <f t="shared" si="730"/>
        <v/>
      </c>
      <c r="R1031" s="300" t="str">
        <f t="shared" si="731"/>
        <v/>
      </c>
      <c r="S1031" s="300" t="str">
        <f t="shared" si="732"/>
        <v/>
      </c>
      <c r="T1031" s="192" t="str">
        <f t="shared" si="733"/>
        <v/>
      </c>
      <c r="U1031" s="303" t="str">
        <f t="shared" si="734"/>
        <v/>
      </c>
      <c r="V1031" s="300" t="str">
        <f t="shared" si="735"/>
        <v/>
      </c>
      <c r="W1031" s="192" t="str">
        <f t="shared" si="736"/>
        <v/>
      </c>
      <c r="X1031" s="303" t="str">
        <f t="shared" si="737"/>
        <v/>
      </c>
      <c r="Y1031" s="300" t="str">
        <f t="shared" si="738"/>
        <v/>
      </c>
      <c r="Z1031" s="300" t="str">
        <f t="shared" si="739"/>
        <v>меж</v>
      </c>
      <c r="AA1031" s="303" t="str">
        <f t="shared" si="740"/>
        <v/>
      </c>
      <c r="AB1031" s="300" t="str">
        <f t="shared" si="741"/>
        <v/>
      </c>
      <c r="AC1031" s="300" t="str">
        <f t="shared" si="742"/>
        <v/>
      </c>
      <c r="AD1031" s="300" t="str">
        <f t="shared" si="743"/>
        <v/>
      </c>
      <c r="AE1031" s="192" t="str">
        <f t="shared" si="744"/>
        <v/>
      </c>
      <c r="AF1031" s="192" t="str">
        <f t="shared" si="745"/>
        <v/>
      </c>
      <c r="AG1031" s="192"/>
      <c r="AJ1031" s="300" t="str">
        <f t="shared" si="746"/>
        <v/>
      </c>
      <c r="AK1031" s="300" t="str">
        <f t="shared" si="747"/>
        <v/>
      </c>
      <c r="AL1031" s="300" t="str">
        <f t="shared" si="748"/>
        <v/>
      </c>
      <c r="AM1031" s="300" t="str">
        <f t="shared" si="749"/>
        <v>меж</v>
      </c>
      <c r="AN1031" s="300" t="str">
        <f t="shared" si="750"/>
        <v/>
      </c>
      <c r="AO1031" s="300" t="str">
        <f t="shared" si="751"/>
        <v/>
      </c>
      <c r="AP1031" s="300" t="str">
        <f t="shared" si="752"/>
        <v/>
      </c>
      <c r="AQ1031" s="300" t="str">
        <f t="shared" si="753"/>
        <v/>
      </c>
      <c r="AR1031" s="306" t="str">
        <f t="shared" si="754"/>
        <v/>
      </c>
      <c r="AS1031" s="300" t="str">
        <f t="shared" si="755"/>
        <v/>
      </c>
      <c r="AT1031" s="300" t="str">
        <f t="shared" si="756"/>
        <v/>
      </c>
      <c r="AU1031" s="192" t="str">
        <f t="shared" si="757"/>
        <v>меж</v>
      </c>
      <c r="AV1031" s="192" t="str">
        <f t="shared" si="758"/>
        <v>меж89001426общпро</v>
      </c>
      <c r="AW1031" s="191">
        <f t="shared" si="759"/>
        <v>0</v>
      </c>
      <c r="AX1031" s="191">
        <f t="shared" si="760"/>
        <v>0</v>
      </c>
      <c r="AY1031" s="191">
        <f t="shared" si="761"/>
        <v>0</v>
      </c>
      <c r="AZ1031" s="191">
        <f t="shared" si="762"/>
        <v>0</v>
      </c>
      <c r="BA1031" s="193">
        <f t="shared" si="763"/>
        <v>1</v>
      </c>
      <c r="BB1031" s="193">
        <f t="shared" si="764"/>
        <v>1</v>
      </c>
      <c r="BC1031" s="193">
        <f t="shared" si="765"/>
        <v>1</v>
      </c>
      <c r="BD1031" s="191">
        <f t="shared" si="772"/>
        <v>0</v>
      </c>
      <c r="BE1031" s="191">
        <f t="shared" si="766"/>
        <v>0</v>
      </c>
      <c r="BF1031" s="210">
        <f t="shared" si="767"/>
        <v>0</v>
      </c>
      <c r="BG1031" s="211">
        <f t="shared" si="768"/>
        <v>0</v>
      </c>
      <c r="BH1031" s="289"/>
      <c r="BI1031" s="289"/>
      <c r="BJ1031" s="228"/>
      <c r="BK1031" s="228"/>
      <c r="BL1031" s="233" t="str">
        <f t="shared" si="769"/>
        <v/>
      </c>
    </row>
    <row r="1032" spans="1:64" ht="12" hidden="1" customHeight="1">
      <c r="A1032" s="333" t="s">
        <v>696</v>
      </c>
      <c r="B1032" s="381" t="s">
        <v>329</v>
      </c>
      <c r="C1032" s="333" t="s">
        <v>668</v>
      </c>
      <c r="D1032" s="381" t="s">
        <v>333</v>
      </c>
      <c r="E1032" s="381" t="s">
        <v>869</v>
      </c>
      <c r="F1032" s="381" t="s">
        <v>621</v>
      </c>
      <c r="G1032" s="381" t="s">
        <v>398</v>
      </c>
      <c r="H1032" s="100" t="s">
        <v>653</v>
      </c>
      <c r="I1032" s="381" t="s">
        <v>339</v>
      </c>
      <c r="J1032" s="382">
        <v>1523130</v>
      </c>
      <c r="K1032" s="382">
        <v>1142286</v>
      </c>
      <c r="L1032" s="191" t="str">
        <f t="shared" si="728"/>
        <v>890014261401111007601051125110</v>
      </c>
      <c r="M1032" s="192">
        <f t="array" ref="M1032">IF(COUNT(SEARCH(Удалить_Роспись_КВСР,$B1032)*SEARCH(Удалить_Роспись_ПБС,$C1032)*SEARCH(Удалить_Роспись_КФСР, $D1032)*SEARCH(Удалить_Роспись_КЦСР,$E1032)*SEARCH(Удалить_Роспись_КВР,$F1032)*SEARCH(Удалить_Роспись_ЭК,$H1032)*SEARCH(Удалить_Роспись_КР,$I1032))&gt;0,0,1)</f>
        <v>0</v>
      </c>
      <c r="N1032" s="192">
        <v>0</v>
      </c>
      <c r="O1032" s="192" t="str">
        <f t="shared" si="729"/>
        <v/>
      </c>
      <c r="P1032" s="192" t="str">
        <f t="shared" si="770"/>
        <v/>
      </c>
      <c r="Q1032" s="300" t="str">
        <f t="shared" si="730"/>
        <v/>
      </c>
      <c r="R1032" s="300" t="str">
        <f t="shared" si="731"/>
        <v/>
      </c>
      <c r="S1032" s="300" t="str">
        <f t="shared" si="732"/>
        <v/>
      </c>
      <c r="T1032" s="192" t="str">
        <f t="shared" si="733"/>
        <v/>
      </c>
      <c r="U1032" s="303" t="str">
        <f t="shared" si="734"/>
        <v/>
      </c>
      <c r="V1032" s="300" t="str">
        <f t="shared" si="735"/>
        <v/>
      </c>
      <c r="W1032" s="192" t="str">
        <f t="shared" si="736"/>
        <v/>
      </c>
      <c r="X1032" s="303" t="str">
        <f t="shared" si="737"/>
        <v/>
      </c>
      <c r="Y1032" s="300" t="str">
        <f t="shared" si="738"/>
        <v/>
      </c>
      <c r="Z1032" s="300" t="str">
        <f t="shared" si="739"/>
        <v>меж</v>
      </c>
      <c r="AA1032" s="303" t="str">
        <f t="shared" si="740"/>
        <v/>
      </c>
      <c r="AB1032" s="300" t="str">
        <f t="shared" si="741"/>
        <v/>
      </c>
      <c r="AC1032" s="300" t="str">
        <f t="shared" si="742"/>
        <v/>
      </c>
      <c r="AD1032" s="300" t="str">
        <f t="shared" si="743"/>
        <v/>
      </c>
      <c r="AE1032" s="192" t="str">
        <f t="shared" si="744"/>
        <v/>
      </c>
      <c r="AF1032" s="192" t="str">
        <f t="shared" si="745"/>
        <v/>
      </c>
      <c r="AG1032" s="192"/>
      <c r="AJ1032" s="300" t="str">
        <f t="shared" si="746"/>
        <v/>
      </c>
      <c r="AK1032" s="300" t="str">
        <f t="shared" si="747"/>
        <v/>
      </c>
      <c r="AL1032" s="300" t="str">
        <f t="shared" si="748"/>
        <v/>
      </c>
      <c r="AM1032" s="300" t="str">
        <f t="shared" si="749"/>
        <v>меж</v>
      </c>
      <c r="AN1032" s="300" t="str">
        <f t="shared" si="750"/>
        <v/>
      </c>
      <c r="AO1032" s="300" t="str">
        <f t="shared" si="751"/>
        <v/>
      </c>
      <c r="AP1032" s="300" t="str">
        <f t="shared" si="752"/>
        <v/>
      </c>
      <c r="AQ1032" s="300" t="str">
        <f t="shared" si="753"/>
        <v/>
      </c>
      <c r="AR1032" s="306" t="str">
        <f t="shared" si="754"/>
        <v/>
      </c>
      <c r="AS1032" s="300" t="str">
        <f t="shared" si="755"/>
        <v/>
      </c>
      <c r="AT1032" s="300" t="str">
        <f t="shared" si="756"/>
        <v/>
      </c>
      <c r="AU1032" s="192" t="str">
        <f t="shared" si="757"/>
        <v>меж</v>
      </c>
      <c r="AV1032" s="192" t="str">
        <f t="shared" si="758"/>
        <v>меж89001426общпро</v>
      </c>
      <c r="AW1032" s="191">
        <f t="shared" si="759"/>
        <v>0</v>
      </c>
      <c r="AX1032" s="191">
        <f t="shared" si="760"/>
        <v>0</v>
      </c>
      <c r="AY1032" s="191">
        <f t="shared" si="761"/>
        <v>0</v>
      </c>
      <c r="AZ1032" s="191">
        <f t="shared" si="762"/>
        <v>0</v>
      </c>
      <c r="BA1032" s="193">
        <f t="shared" si="763"/>
        <v>1</v>
      </c>
      <c r="BB1032" s="193">
        <f t="shared" si="764"/>
        <v>1</v>
      </c>
      <c r="BC1032" s="193">
        <f t="shared" si="765"/>
        <v>1</v>
      </c>
      <c r="BD1032" s="191">
        <f t="shared" si="772"/>
        <v>0</v>
      </c>
      <c r="BE1032" s="191">
        <f t="shared" si="766"/>
        <v>0</v>
      </c>
      <c r="BF1032" s="210">
        <f t="shared" si="767"/>
        <v>0</v>
      </c>
      <c r="BG1032" s="211">
        <f t="shared" si="768"/>
        <v>0</v>
      </c>
      <c r="BH1032" s="289"/>
      <c r="BI1032" s="289"/>
      <c r="BJ1032" s="228"/>
      <c r="BK1032" s="228"/>
      <c r="BL1032" s="233" t="str">
        <f t="shared" si="769"/>
        <v/>
      </c>
    </row>
    <row r="1033" spans="1:64" ht="12" customHeight="1">
      <c r="A1033" s="333" t="s">
        <v>696</v>
      </c>
      <c r="B1033" s="381" t="s">
        <v>329</v>
      </c>
      <c r="C1033" s="333" t="s">
        <v>668</v>
      </c>
      <c r="D1033" s="381" t="s">
        <v>334</v>
      </c>
      <c r="E1033" s="381" t="s">
        <v>871</v>
      </c>
      <c r="F1033" s="381" t="s">
        <v>605</v>
      </c>
      <c r="G1033" s="381" t="s">
        <v>398</v>
      </c>
      <c r="H1033" s="100" t="s">
        <v>653</v>
      </c>
      <c r="I1033" s="381" t="s">
        <v>505</v>
      </c>
      <c r="J1033" s="382">
        <v>2215400</v>
      </c>
      <c r="K1033" s="382">
        <v>1815400</v>
      </c>
      <c r="L1033" s="191" t="str">
        <f t="shared" si="728"/>
        <v>890014261403111008012054025101</v>
      </c>
      <c r="M1033" s="192">
        <f t="array" ref="M1033">IF(COUNT(SEARCH(Удалить_Роспись_КВСР,$B1033)*SEARCH(Удалить_Роспись_ПБС,$C1033)*SEARCH(Удалить_Роспись_КФСР, $D1033)*SEARCH(Удалить_Роспись_КЦСР,$E1033)*SEARCH(Удалить_Роспись_КВР,$F1033)*SEARCH(Удалить_Роспись_ЭК,$H1033)*SEARCH(Удалить_Роспись_КР,$I1033))&gt;0,0,1)</f>
        <v>1</v>
      </c>
      <c r="N1033" s="192">
        <v>0</v>
      </c>
      <c r="O1033" s="192" t="str">
        <f t="shared" si="729"/>
        <v/>
      </c>
      <c r="P1033" s="192" t="str">
        <f t="shared" si="770"/>
        <v/>
      </c>
      <c r="Q1033" s="300" t="str">
        <f t="shared" si="730"/>
        <v/>
      </c>
      <c r="R1033" s="300" t="str">
        <f t="shared" si="731"/>
        <v/>
      </c>
      <c r="S1033" s="300" t="str">
        <f t="shared" si="732"/>
        <v/>
      </c>
      <c r="T1033" s="192" t="str">
        <f t="shared" si="733"/>
        <v/>
      </c>
      <c r="U1033" s="303" t="str">
        <f t="shared" si="734"/>
        <v/>
      </c>
      <c r="V1033" s="300" t="str">
        <f t="shared" si="735"/>
        <v/>
      </c>
      <c r="W1033" s="192" t="str">
        <f t="shared" si="736"/>
        <v/>
      </c>
      <c r="X1033" s="303" t="str">
        <f t="shared" si="737"/>
        <v/>
      </c>
      <c r="Y1033" s="300" t="str">
        <f t="shared" si="738"/>
        <v/>
      </c>
      <c r="Z1033" s="300" t="str">
        <f t="shared" si="739"/>
        <v>меж</v>
      </c>
      <c r="AA1033" s="303" t="str">
        <f t="shared" si="740"/>
        <v/>
      </c>
      <c r="AB1033" s="300" t="str">
        <f t="shared" si="741"/>
        <v/>
      </c>
      <c r="AC1033" s="300" t="str">
        <f t="shared" si="742"/>
        <v/>
      </c>
      <c r="AD1033" s="300" t="str">
        <f t="shared" si="743"/>
        <v/>
      </c>
      <c r="AE1033" s="192" t="str">
        <f t="shared" si="744"/>
        <v/>
      </c>
      <c r="AF1033" s="192" t="str">
        <f t="shared" si="745"/>
        <v/>
      </c>
      <c r="AG1033" s="192"/>
      <c r="AJ1033" s="300" t="str">
        <f t="shared" si="746"/>
        <v/>
      </c>
      <c r="AK1033" s="300" t="str">
        <f t="shared" si="747"/>
        <v/>
      </c>
      <c r="AL1033" s="300" t="str">
        <f t="shared" si="748"/>
        <v/>
      </c>
      <c r="AM1033" s="300" t="str">
        <f t="shared" si="749"/>
        <v>меж</v>
      </c>
      <c r="AN1033" s="300" t="str">
        <f t="shared" si="750"/>
        <v/>
      </c>
      <c r="AO1033" s="300" t="str">
        <f t="shared" si="751"/>
        <v/>
      </c>
      <c r="AP1033" s="300" t="str">
        <f t="shared" si="752"/>
        <v/>
      </c>
      <c r="AQ1033" s="300" t="str">
        <f t="shared" si="753"/>
        <v/>
      </c>
      <c r="AR1033" s="306" t="str">
        <f t="shared" si="754"/>
        <v/>
      </c>
      <c r="AS1033" s="300" t="str">
        <f t="shared" si="755"/>
        <v/>
      </c>
      <c r="AT1033" s="300" t="str">
        <f t="shared" si="756"/>
        <v/>
      </c>
      <c r="AU1033" s="192" t="str">
        <f t="shared" si="757"/>
        <v>меж</v>
      </c>
      <c r="AV1033" s="192" t="str">
        <f t="shared" si="758"/>
        <v>меж89001426общпро</v>
      </c>
      <c r="AW1033" s="191">
        <f t="shared" si="759"/>
        <v>2215400</v>
      </c>
      <c r="AX1033" s="191">
        <f t="shared" si="760"/>
        <v>1815400</v>
      </c>
      <c r="AY1033" s="191">
        <f t="shared" si="761"/>
        <v>0</v>
      </c>
      <c r="AZ1033" s="191">
        <f t="shared" si="762"/>
        <v>0</v>
      </c>
      <c r="BA1033" s="193">
        <f t="shared" si="763"/>
        <v>1</v>
      </c>
      <c r="BB1033" s="193">
        <f t="shared" si="764"/>
        <v>1</v>
      </c>
      <c r="BC1033" s="193">
        <f t="shared" si="765"/>
        <v>1</v>
      </c>
      <c r="BD1033" s="191">
        <f t="shared" si="772"/>
        <v>0</v>
      </c>
      <c r="BE1033" s="191">
        <f t="shared" si="766"/>
        <v>0</v>
      </c>
      <c r="BF1033" s="210">
        <f t="shared" si="767"/>
        <v>0</v>
      </c>
      <c r="BG1033" s="211">
        <f t="shared" si="768"/>
        <v>0</v>
      </c>
      <c r="BH1033" s="289"/>
      <c r="BI1033" s="289"/>
      <c r="BJ1033" s="228"/>
      <c r="BK1033" s="228"/>
      <c r="BL1033" s="233" t="str">
        <f t="shared" si="769"/>
        <v/>
      </c>
    </row>
    <row r="1034" spans="1:64" ht="12" customHeight="1">
      <c r="A1034" s="333" t="s">
        <v>696</v>
      </c>
      <c r="B1034" s="381" t="s">
        <v>443</v>
      </c>
      <c r="C1034" s="333" t="s">
        <v>668</v>
      </c>
      <c r="D1034" s="381" t="s">
        <v>383</v>
      </c>
      <c r="E1034" s="381" t="s">
        <v>872</v>
      </c>
      <c r="F1034" s="381" t="s">
        <v>602</v>
      </c>
      <c r="G1034" s="381" t="s">
        <v>385</v>
      </c>
      <c r="H1034" s="100" t="s">
        <v>653</v>
      </c>
      <c r="I1034" s="381" t="s">
        <v>505</v>
      </c>
      <c r="J1034" s="382">
        <v>588989</v>
      </c>
      <c r="K1034" s="382">
        <v>414359.2</v>
      </c>
      <c r="L1034" s="191" t="str">
        <f t="shared" si="728"/>
        <v>914014260102801006000012121101</v>
      </c>
      <c r="M1034" s="192">
        <f t="array" ref="M1034">IF(COUNT(SEARCH(Удалить_Роспись_КВСР,$B1034)*SEARCH(Удалить_Роспись_ПБС,$C1034)*SEARCH(Удалить_Роспись_КФСР, $D1034)*SEARCH(Удалить_Роспись_КЦСР,$E1034)*SEARCH(Удалить_Роспись_КВР,$F1034)*SEARCH(Удалить_Роспись_ЭК,$H1034)*SEARCH(Удалить_Роспись_КР,$I1034))&gt;0,0,1)</f>
        <v>1</v>
      </c>
      <c r="N1034" s="192">
        <v>0</v>
      </c>
      <c r="O1034" s="192" t="str">
        <f t="shared" si="729"/>
        <v/>
      </c>
      <c r="P1034" s="192" t="str">
        <f t="shared" si="770"/>
        <v/>
      </c>
      <c r="Q1034" s="300" t="str">
        <f t="shared" si="730"/>
        <v/>
      </c>
      <c r="R1034" s="300" t="str">
        <f t="shared" si="731"/>
        <v/>
      </c>
      <c r="S1034" s="300" t="str">
        <f t="shared" si="732"/>
        <v/>
      </c>
      <c r="T1034" s="192" t="str">
        <f t="shared" si="733"/>
        <v/>
      </c>
      <c r="U1034" s="303" t="str">
        <f t="shared" si="734"/>
        <v/>
      </c>
      <c r="V1034" s="300" t="str">
        <f t="shared" si="735"/>
        <v/>
      </c>
      <c r="W1034" s="192" t="str">
        <f t="shared" si="736"/>
        <v/>
      </c>
      <c r="X1034" s="303" t="str">
        <f t="shared" si="737"/>
        <v/>
      </c>
      <c r="Y1034" s="300" t="str">
        <f t="shared" si="738"/>
        <v/>
      </c>
      <c r="Z1034" s="300" t="str">
        <f t="shared" si="739"/>
        <v/>
      </c>
      <c r="AA1034" s="303" t="str">
        <f t="shared" si="740"/>
        <v/>
      </c>
      <c r="AB1034" s="300" t="str">
        <f t="shared" si="741"/>
        <v/>
      </c>
      <c r="AC1034" s="300" t="str">
        <f t="shared" si="742"/>
        <v/>
      </c>
      <c r="AD1034" s="300" t="str">
        <f t="shared" si="743"/>
        <v/>
      </c>
      <c r="AE1034" s="192" t="str">
        <f t="shared" si="744"/>
        <v/>
      </c>
      <c r="AF1034" s="192" t="str">
        <f t="shared" si="745"/>
        <v/>
      </c>
      <c r="AG1034" s="192"/>
      <c r="AJ1034" s="300" t="str">
        <f t="shared" si="746"/>
        <v/>
      </c>
      <c r="AK1034" s="300" t="str">
        <f t="shared" si="747"/>
        <v/>
      </c>
      <c r="AL1034" s="300" t="str">
        <f t="shared" si="748"/>
        <v/>
      </c>
      <c r="AM1034" s="300" t="str">
        <f t="shared" si="749"/>
        <v/>
      </c>
      <c r="AN1034" s="300" t="str">
        <f t="shared" si="750"/>
        <v/>
      </c>
      <c r="AO1034" s="300" t="str">
        <f t="shared" si="751"/>
        <v/>
      </c>
      <c r="AP1034" s="300" t="str">
        <f t="shared" si="752"/>
        <v/>
      </c>
      <c r="AQ1034" s="300" t="str">
        <f t="shared" si="753"/>
        <v/>
      </c>
      <c r="AR1034" s="306" t="str">
        <f t="shared" si="754"/>
        <v/>
      </c>
      <c r="AS1034" s="300" t="str">
        <f t="shared" si="755"/>
        <v/>
      </c>
      <c r="AT1034" s="300" t="str">
        <f t="shared" si="756"/>
        <v/>
      </c>
      <c r="AU1034" s="192" t="str">
        <f t="shared" si="757"/>
        <v>рбс</v>
      </c>
      <c r="AV1034" s="192" t="str">
        <f t="shared" si="758"/>
        <v>рбс91401426общопл</v>
      </c>
      <c r="AW1034" s="191">
        <f t="shared" si="759"/>
        <v>588989</v>
      </c>
      <c r="AX1034" s="191">
        <f t="shared" si="760"/>
        <v>414359.2</v>
      </c>
      <c r="AY1034" s="191">
        <f t="shared" si="761"/>
        <v>0</v>
      </c>
      <c r="AZ1034" s="191">
        <f t="shared" si="762"/>
        <v>0</v>
      </c>
      <c r="BA1034" s="193">
        <f t="shared" si="763"/>
        <v>1</v>
      </c>
      <c r="BB1034" s="193">
        <f t="shared" si="764"/>
        <v>1</v>
      </c>
      <c r="BC1034" s="193">
        <f t="shared" si="765"/>
        <v>1</v>
      </c>
      <c r="BD1034" s="191">
        <f t="shared" si="772"/>
        <v>0</v>
      </c>
      <c r="BE1034" s="191">
        <f t="shared" si="766"/>
        <v>0</v>
      </c>
      <c r="BF1034" s="210">
        <f t="shared" si="767"/>
        <v>0</v>
      </c>
      <c r="BG1034" s="211">
        <f t="shared" si="768"/>
        <v>0</v>
      </c>
      <c r="BH1034" s="289"/>
      <c r="BI1034" s="289"/>
      <c r="BJ1034" s="228"/>
      <c r="BK1034" s="228"/>
      <c r="BL1034" s="233" t="str">
        <f t="shared" si="769"/>
        <v>01</v>
      </c>
    </row>
    <row r="1035" spans="1:64" ht="12" customHeight="1">
      <c r="A1035" s="333" t="s">
        <v>696</v>
      </c>
      <c r="B1035" s="381" t="s">
        <v>443</v>
      </c>
      <c r="C1035" s="333" t="s">
        <v>668</v>
      </c>
      <c r="D1035" s="381" t="s">
        <v>383</v>
      </c>
      <c r="E1035" s="381" t="s">
        <v>872</v>
      </c>
      <c r="F1035" s="381" t="s">
        <v>585</v>
      </c>
      <c r="G1035" s="381" t="s">
        <v>386</v>
      </c>
      <c r="H1035" s="100" t="s">
        <v>653</v>
      </c>
      <c r="I1035" s="381" t="s">
        <v>505</v>
      </c>
      <c r="J1035" s="382">
        <v>9100</v>
      </c>
      <c r="K1035" s="382">
        <v>5600</v>
      </c>
      <c r="L1035" s="191" t="str">
        <f t="shared" si="728"/>
        <v>914014260102801006000012221201</v>
      </c>
      <c r="M1035" s="192">
        <f t="array" ref="M1035">IF(COUNT(SEARCH(Удалить_Роспись_КВСР,$B1035)*SEARCH(Удалить_Роспись_ПБС,$C1035)*SEARCH(Удалить_Роспись_КФСР, $D1035)*SEARCH(Удалить_Роспись_КЦСР,$E1035)*SEARCH(Удалить_Роспись_КВР,$F1035)*SEARCH(Удалить_Роспись_ЭК,$H1035)*SEARCH(Удалить_Роспись_КР,$I1035))&gt;0,0,1)</f>
        <v>1</v>
      </c>
      <c r="N1035" s="192">
        <f>IF(COUNT(SEARCH(Удалить_Индекс_КВСР,$B1035)*SEARCH(Удалить_Индекс_ПБС,$C1035)*SEARCH(Удалить_Индекс_КФСР,$D1035)*SEARCH(Удалить_Индекс_КЦСР,$E1035)*SEARCH(Удалить_Индекс_КВР,$F1035)*SEARCH(Удалить_Индекс_ЭК,$H1035)*SEARCH(Удалить_Индекс_КР,$I1035))&gt;0,0,1)</f>
        <v>1</v>
      </c>
      <c r="O1035" s="192" t="str">
        <f t="shared" si="729"/>
        <v/>
      </c>
      <c r="P1035" s="192" t="str">
        <f t="shared" si="770"/>
        <v/>
      </c>
      <c r="Q1035" s="300" t="str">
        <f t="shared" si="730"/>
        <v/>
      </c>
      <c r="R1035" s="300" t="str">
        <f t="shared" si="731"/>
        <v/>
      </c>
      <c r="S1035" s="300" t="str">
        <f t="shared" si="732"/>
        <v/>
      </c>
      <c r="T1035" s="192" t="str">
        <f t="shared" si="733"/>
        <v/>
      </c>
      <c r="U1035" s="303" t="str">
        <f t="shared" si="734"/>
        <v/>
      </c>
      <c r="V1035" s="300" t="str">
        <f t="shared" si="735"/>
        <v/>
      </c>
      <c r="W1035" s="192" t="str">
        <f t="shared" si="736"/>
        <v/>
      </c>
      <c r="X1035" s="303" t="str">
        <f t="shared" si="737"/>
        <v/>
      </c>
      <c r="Y1035" s="300" t="str">
        <f t="shared" si="738"/>
        <v/>
      </c>
      <c r="Z1035" s="300" t="str">
        <f t="shared" si="739"/>
        <v/>
      </c>
      <c r="AA1035" s="303" t="str">
        <f t="shared" si="740"/>
        <v/>
      </c>
      <c r="AB1035" s="300" t="str">
        <f t="shared" si="741"/>
        <v/>
      </c>
      <c r="AC1035" s="300" t="str">
        <f t="shared" si="742"/>
        <v/>
      </c>
      <c r="AD1035" s="300" t="str">
        <f t="shared" si="743"/>
        <v/>
      </c>
      <c r="AE1035" s="192" t="str">
        <f t="shared" si="744"/>
        <v/>
      </c>
      <c r="AF1035" s="192" t="str">
        <f t="shared" si="745"/>
        <v/>
      </c>
      <c r="AG1035" s="192"/>
      <c r="AJ1035" s="300" t="str">
        <f t="shared" si="746"/>
        <v/>
      </c>
      <c r="AK1035" s="300" t="str">
        <f t="shared" si="747"/>
        <v/>
      </c>
      <c r="AL1035" s="300" t="str">
        <f t="shared" si="748"/>
        <v/>
      </c>
      <c r="AM1035" s="300" t="str">
        <f t="shared" si="749"/>
        <v/>
      </c>
      <c r="AN1035" s="300" t="str">
        <f t="shared" si="750"/>
        <v/>
      </c>
      <c r="AO1035" s="300" t="str">
        <f t="shared" si="751"/>
        <v/>
      </c>
      <c r="AP1035" s="300" t="str">
        <f t="shared" si="752"/>
        <v/>
      </c>
      <c r="AQ1035" s="300" t="str">
        <f t="shared" si="753"/>
        <v/>
      </c>
      <c r="AR1035" s="306" t="str">
        <f t="shared" si="754"/>
        <v/>
      </c>
      <c r="AS1035" s="300" t="str">
        <f t="shared" si="755"/>
        <v/>
      </c>
      <c r="AT1035" s="300" t="str">
        <f t="shared" si="756"/>
        <v/>
      </c>
      <c r="AU1035" s="192" t="str">
        <f t="shared" si="757"/>
        <v>рбс</v>
      </c>
      <c r="AV1035" s="192" t="str">
        <f t="shared" si="758"/>
        <v>рбс91401426общпро</v>
      </c>
      <c r="AW1035" s="191">
        <f t="shared" si="759"/>
        <v>9100</v>
      </c>
      <c r="AX1035" s="191">
        <f t="shared" si="760"/>
        <v>5600</v>
      </c>
      <c r="AY1035" s="191">
        <f t="shared" si="761"/>
        <v>9100</v>
      </c>
      <c r="AZ1035" s="191">
        <f t="shared" si="762"/>
        <v>5600</v>
      </c>
      <c r="BA1035" s="193">
        <f t="shared" si="763"/>
        <v>1</v>
      </c>
      <c r="BB1035" s="193">
        <f t="shared" si="764"/>
        <v>1</v>
      </c>
      <c r="BC1035" s="193">
        <f t="shared" si="765"/>
        <v>1</v>
      </c>
      <c r="BD1035" s="191">
        <f t="shared" si="772"/>
        <v>9100</v>
      </c>
      <c r="BE1035" s="191">
        <f t="shared" si="766"/>
        <v>5600</v>
      </c>
      <c r="BF1035" s="210">
        <f t="shared" si="767"/>
        <v>9100</v>
      </c>
      <c r="BG1035" s="211">
        <f t="shared" si="768"/>
        <v>9100</v>
      </c>
      <c r="BH1035" s="289"/>
      <c r="BI1035" s="289"/>
      <c r="BJ1035" s="228"/>
      <c r="BK1035" s="228"/>
      <c r="BL1035" s="233" t="str">
        <f t="shared" si="769"/>
        <v>01</v>
      </c>
    </row>
    <row r="1036" spans="1:64" ht="12" customHeight="1">
      <c r="A1036" s="333" t="s">
        <v>696</v>
      </c>
      <c r="B1036" s="381" t="s">
        <v>443</v>
      </c>
      <c r="C1036" s="333" t="s">
        <v>668</v>
      </c>
      <c r="D1036" s="381" t="s">
        <v>383</v>
      </c>
      <c r="E1036" s="381" t="s">
        <v>872</v>
      </c>
      <c r="F1036" s="381" t="s">
        <v>873</v>
      </c>
      <c r="G1036" s="381" t="s">
        <v>387</v>
      </c>
      <c r="H1036" s="100" t="s">
        <v>653</v>
      </c>
      <c r="I1036" s="381" t="s">
        <v>505</v>
      </c>
      <c r="J1036" s="382">
        <v>177875</v>
      </c>
      <c r="K1036" s="382">
        <v>107195.92</v>
      </c>
      <c r="L1036" s="191" t="str">
        <f t="shared" si="728"/>
        <v>914014260102801006000012921301</v>
      </c>
      <c r="M1036" s="192">
        <f t="array" ref="M1036">IF(COUNT(SEARCH(Удалить_Роспись_КВСР,$B1036)*SEARCH(Удалить_Роспись_ПБС,$C1036)*SEARCH(Удалить_Роспись_КФСР, $D1036)*SEARCH(Удалить_Роспись_КЦСР,$E1036)*SEARCH(Удалить_Роспись_КВР,$F1036)*SEARCH(Удалить_Роспись_ЭК,$H1036)*SEARCH(Удалить_Роспись_КР,$I1036))&gt;0,0,1)</f>
        <v>1</v>
      </c>
      <c r="N1036" s="192">
        <v>0</v>
      </c>
      <c r="O1036" s="192" t="str">
        <f t="shared" si="729"/>
        <v/>
      </c>
      <c r="P1036" s="192" t="str">
        <f t="shared" si="770"/>
        <v/>
      </c>
      <c r="Q1036" s="300" t="str">
        <f t="shared" si="730"/>
        <v/>
      </c>
      <c r="R1036" s="300" t="str">
        <f t="shared" si="731"/>
        <v/>
      </c>
      <c r="S1036" s="300" t="str">
        <f t="shared" si="732"/>
        <v/>
      </c>
      <c r="T1036" s="192" t="str">
        <f t="shared" si="733"/>
        <v/>
      </c>
      <c r="U1036" s="303" t="str">
        <f t="shared" si="734"/>
        <v/>
      </c>
      <c r="V1036" s="300" t="str">
        <f t="shared" si="735"/>
        <v/>
      </c>
      <c r="W1036" s="192" t="str">
        <f t="shared" si="736"/>
        <v/>
      </c>
      <c r="X1036" s="303" t="str">
        <f t="shared" si="737"/>
        <v/>
      </c>
      <c r="Y1036" s="300" t="str">
        <f t="shared" si="738"/>
        <v/>
      </c>
      <c r="Z1036" s="300" t="str">
        <f t="shared" si="739"/>
        <v/>
      </c>
      <c r="AA1036" s="303" t="str">
        <f t="shared" si="740"/>
        <v/>
      </c>
      <c r="AB1036" s="300" t="str">
        <f t="shared" si="741"/>
        <v/>
      </c>
      <c r="AC1036" s="300" t="str">
        <f t="shared" si="742"/>
        <v/>
      </c>
      <c r="AD1036" s="300" t="str">
        <f t="shared" si="743"/>
        <v/>
      </c>
      <c r="AE1036" s="192" t="str">
        <f t="shared" si="744"/>
        <v/>
      </c>
      <c r="AF1036" s="192" t="str">
        <f t="shared" si="745"/>
        <v/>
      </c>
      <c r="AG1036" s="192"/>
      <c r="AJ1036" s="300" t="str">
        <f t="shared" si="746"/>
        <v/>
      </c>
      <c r="AK1036" s="300" t="str">
        <f t="shared" si="747"/>
        <v/>
      </c>
      <c r="AL1036" s="300" t="str">
        <f t="shared" si="748"/>
        <v/>
      </c>
      <c r="AM1036" s="300" t="str">
        <f t="shared" si="749"/>
        <v/>
      </c>
      <c r="AN1036" s="300" t="str">
        <f t="shared" si="750"/>
        <v/>
      </c>
      <c r="AO1036" s="300" t="str">
        <f t="shared" si="751"/>
        <v/>
      </c>
      <c r="AP1036" s="300" t="str">
        <f t="shared" si="752"/>
        <v/>
      </c>
      <c r="AQ1036" s="300" t="str">
        <f t="shared" si="753"/>
        <v/>
      </c>
      <c r="AR1036" s="306" t="str">
        <f t="shared" si="754"/>
        <v/>
      </c>
      <c r="AS1036" s="300" t="str">
        <f t="shared" si="755"/>
        <v/>
      </c>
      <c r="AT1036" s="300" t="str">
        <f t="shared" si="756"/>
        <v/>
      </c>
      <c r="AU1036" s="192" t="str">
        <f t="shared" si="757"/>
        <v>рбс</v>
      </c>
      <c r="AV1036" s="192" t="str">
        <f t="shared" si="758"/>
        <v>рбс91401426общопл</v>
      </c>
      <c r="AW1036" s="191">
        <f t="shared" si="759"/>
        <v>177875</v>
      </c>
      <c r="AX1036" s="191">
        <f t="shared" si="760"/>
        <v>107195.92</v>
      </c>
      <c r="AY1036" s="191">
        <f t="shared" si="761"/>
        <v>0</v>
      </c>
      <c r="AZ1036" s="191">
        <f t="shared" si="762"/>
        <v>0</v>
      </c>
      <c r="BA1036" s="193">
        <f t="shared" si="763"/>
        <v>1</v>
      </c>
      <c r="BB1036" s="193">
        <f t="shared" si="764"/>
        <v>1</v>
      </c>
      <c r="BC1036" s="193">
        <f t="shared" si="765"/>
        <v>1</v>
      </c>
      <c r="BD1036" s="191">
        <f t="shared" si="772"/>
        <v>0</v>
      </c>
      <c r="BE1036" s="191">
        <f t="shared" si="766"/>
        <v>0</v>
      </c>
      <c r="BF1036" s="210">
        <f t="shared" si="767"/>
        <v>0</v>
      </c>
      <c r="BG1036" s="211">
        <f t="shared" si="768"/>
        <v>0</v>
      </c>
      <c r="BH1036" s="289"/>
      <c r="BI1036" s="289"/>
      <c r="BJ1036" s="228"/>
      <c r="BK1036" s="228"/>
      <c r="BL1036" s="233" t="str">
        <f t="shared" si="769"/>
        <v>01</v>
      </c>
    </row>
    <row r="1037" spans="1:64" ht="12" customHeight="1">
      <c r="A1037" s="333" t="s">
        <v>696</v>
      </c>
      <c r="B1037" s="381" t="s">
        <v>443</v>
      </c>
      <c r="C1037" s="333" t="s">
        <v>668</v>
      </c>
      <c r="D1037" s="381" t="s">
        <v>390</v>
      </c>
      <c r="E1037" s="381" t="s">
        <v>875</v>
      </c>
      <c r="F1037" s="381" t="s">
        <v>602</v>
      </c>
      <c r="G1037" s="381" t="s">
        <v>385</v>
      </c>
      <c r="H1037" s="100" t="s">
        <v>653</v>
      </c>
      <c r="I1037" s="381" t="s">
        <v>505</v>
      </c>
      <c r="J1037" s="382">
        <v>2571119</v>
      </c>
      <c r="K1037" s="382">
        <v>1953073.67</v>
      </c>
      <c r="L1037" s="191" t="str">
        <f t="shared" si="728"/>
        <v>914014260104802006000012121101</v>
      </c>
      <c r="M1037" s="192">
        <f t="array" ref="M1037">IF(COUNT(SEARCH(Удалить_Роспись_КВСР,$B1037)*SEARCH(Удалить_Роспись_ПБС,$C1037)*SEARCH(Удалить_Роспись_КФСР, $D1037)*SEARCH(Удалить_Роспись_КЦСР,$E1037)*SEARCH(Удалить_Роспись_КВР,$F1037)*SEARCH(Удалить_Роспись_ЭК,$H1037)*SEARCH(Удалить_Роспись_КР,$I1037))&gt;0,0,1)</f>
        <v>1</v>
      </c>
      <c r="N1037" s="192">
        <v>0</v>
      </c>
      <c r="O1037" s="192" t="str">
        <f t="shared" si="729"/>
        <v/>
      </c>
      <c r="P1037" s="192" t="str">
        <f t="shared" si="770"/>
        <v/>
      </c>
      <c r="Q1037" s="300" t="str">
        <f t="shared" si="730"/>
        <v/>
      </c>
      <c r="R1037" s="300" t="str">
        <f t="shared" si="731"/>
        <v/>
      </c>
      <c r="S1037" s="300" t="str">
        <f t="shared" si="732"/>
        <v/>
      </c>
      <c r="T1037" s="192" t="str">
        <f t="shared" si="733"/>
        <v/>
      </c>
      <c r="U1037" s="303" t="str">
        <f t="shared" si="734"/>
        <v/>
      </c>
      <c r="V1037" s="300" t="str">
        <f t="shared" si="735"/>
        <v/>
      </c>
      <c r="W1037" s="192" t="str">
        <f t="shared" si="736"/>
        <v/>
      </c>
      <c r="X1037" s="303" t="str">
        <f t="shared" si="737"/>
        <v/>
      </c>
      <c r="Y1037" s="300" t="str">
        <f t="shared" si="738"/>
        <v/>
      </c>
      <c r="Z1037" s="300" t="str">
        <f t="shared" si="739"/>
        <v/>
      </c>
      <c r="AA1037" s="303" t="str">
        <f t="shared" si="740"/>
        <v/>
      </c>
      <c r="AB1037" s="300" t="str">
        <f t="shared" si="741"/>
        <v/>
      </c>
      <c r="AC1037" s="300" t="str">
        <f t="shared" si="742"/>
        <v/>
      </c>
      <c r="AD1037" s="300" t="str">
        <f t="shared" si="743"/>
        <v/>
      </c>
      <c r="AE1037" s="192" t="str">
        <f t="shared" si="744"/>
        <v/>
      </c>
      <c r="AF1037" s="192" t="str">
        <f t="shared" si="745"/>
        <v/>
      </c>
      <c r="AG1037" s="192"/>
      <c r="AJ1037" s="300" t="str">
        <f t="shared" si="746"/>
        <v/>
      </c>
      <c r="AK1037" s="300" t="str">
        <f t="shared" si="747"/>
        <v/>
      </c>
      <c r="AL1037" s="300" t="str">
        <f t="shared" si="748"/>
        <v/>
      </c>
      <c r="AM1037" s="300" t="str">
        <f t="shared" si="749"/>
        <v/>
      </c>
      <c r="AN1037" s="300" t="str">
        <f t="shared" si="750"/>
        <v/>
      </c>
      <c r="AO1037" s="300" t="str">
        <f t="shared" si="751"/>
        <v/>
      </c>
      <c r="AP1037" s="300" t="str">
        <f t="shared" si="752"/>
        <v/>
      </c>
      <c r="AQ1037" s="300" t="str">
        <f t="shared" si="753"/>
        <v/>
      </c>
      <c r="AR1037" s="306" t="str">
        <f t="shared" si="754"/>
        <v/>
      </c>
      <c r="AS1037" s="300" t="str">
        <f t="shared" si="755"/>
        <v/>
      </c>
      <c r="AT1037" s="300" t="str">
        <f t="shared" si="756"/>
        <v/>
      </c>
      <c r="AU1037" s="192" t="str">
        <f t="shared" si="757"/>
        <v>рбс</v>
      </c>
      <c r="AV1037" s="192" t="str">
        <f t="shared" si="758"/>
        <v>рбс91401426общопл</v>
      </c>
      <c r="AW1037" s="191">
        <f t="shared" si="759"/>
        <v>2571119</v>
      </c>
      <c r="AX1037" s="191">
        <f t="shared" si="760"/>
        <v>1953073.67</v>
      </c>
      <c r="AY1037" s="191">
        <f t="shared" si="761"/>
        <v>0</v>
      </c>
      <c r="AZ1037" s="191">
        <f t="shared" si="762"/>
        <v>0</v>
      </c>
      <c r="BA1037" s="193">
        <f t="shared" si="763"/>
        <v>1</v>
      </c>
      <c r="BB1037" s="193">
        <f t="shared" si="764"/>
        <v>1</v>
      </c>
      <c r="BC1037" s="193">
        <f t="shared" si="765"/>
        <v>1</v>
      </c>
      <c r="BD1037" s="191">
        <f t="shared" si="772"/>
        <v>0</v>
      </c>
      <c r="BE1037" s="191">
        <f t="shared" si="766"/>
        <v>0</v>
      </c>
      <c r="BF1037" s="210">
        <f t="shared" si="767"/>
        <v>0</v>
      </c>
      <c r="BG1037" s="211">
        <f t="shared" si="768"/>
        <v>0</v>
      </c>
      <c r="BH1037" s="289"/>
      <c r="BI1037" s="289"/>
      <c r="BJ1037" s="228"/>
      <c r="BK1037" s="228"/>
      <c r="BL1037" s="233" t="str">
        <f t="shared" si="769"/>
        <v>01</v>
      </c>
    </row>
    <row r="1038" spans="1:64" ht="12" customHeight="1">
      <c r="A1038" s="333" t="s">
        <v>696</v>
      </c>
      <c r="B1038" s="381" t="s">
        <v>443</v>
      </c>
      <c r="C1038" s="333" t="s">
        <v>668</v>
      </c>
      <c r="D1038" s="381" t="s">
        <v>390</v>
      </c>
      <c r="E1038" s="381" t="s">
        <v>875</v>
      </c>
      <c r="F1038" s="381" t="s">
        <v>585</v>
      </c>
      <c r="G1038" s="381" t="s">
        <v>386</v>
      </c>
      <c r="H1038" s="100" t="s">
        <v>653</v>
      </c>
      <c r="I1038" s="381" t="s">
        <v>505</v>
      </c>
      <c r="J1038" s="382">
        <v>56565.48</v>
      </c>
      <c r="K1038" s="382">
        <v>16471.13</v>
      </c>
      <c r="L1038" s="191" t="str">
        <f t="shared" ref="L1038:L1101" si="773">CONCATENATE(B1038,C1038,D1038,E1038,F1038,G1038,I1038)</f>
        <v>914014260104802006000012221201</v>
      </c>
      <c r="M1038" s="192">
        <f t="array" ref="M1038">IF(COUNT(SEARCH(Удалить_Роспись_КВСР,$B1038)*SEARCH(Удалить_Роспись_ПБС,$C1038)*SEARCH(Удалить_Роспись_КФСР, $D1038)*SEARCH(Удалить_Роспись_КЦСР,$E1038)*SEARCH(Удалить_Роспись_КВР,$F1038)*SEARCH(Удалить_Роспись_ЭК,$H1038)*SEARCH(Удалить_Роспись_КР,$I1038))&gt;0,0,1)</f>
        <v>1</v>
      </c>
      <c r="N1038" s="192">
        <f>IF(COUNT(SEARCH(Удалить_Индекс_КВСР,$B1038)*SEARCH(Удалить_Индекс_ПБС,$C1038)*SEARCH(Удалить_Индекс_КФСР,$D1038)*SEARCH(Удалить_Индекс_КЦСР,$E1038)*SEARCH(Удалить_Индекс_КВР,$F1038)*SEARCH(Удалить_Индекс_ЭК,$H1038)*SEARCH(Удалить_Индекс_КР,$I1038))&gt;0,0,1)</f>
        <v>1</v>
      </c>
      <c r="O1038" s="192" t="str">
        <f t="shared" ref="O1038:O1101" si="774">IF(OR($E1038="263П001",$E1038="092П000"),"атп","")</f>
        <v/>
      </c>
      <c r="P1038" s="192" t="str">
        <f t="shared" si="770"/>
        <v/>
      </c>
      <c r="Q1038" s="300" t="str">
        <f t="shared" ref="Q1038:Q1101" si="775">IF(OR($E1038="282Д002",$E1038="909Д000"),"инв","")</f>
        <v/>
      </c>
      <c r="R1038" s="300" t="str">
        <f t="shared" ref="R1038:R1101" si="776">IF(OR($E1038="2928006",$E1038="4118004",$E1038="909Ж000"),"зем","")</f>
        <v/>
      </c>
      <c r="S1038" s="300" t="str">
        <f t="shared" ref="S1038:S1101" si="777">IF($D1038="1001","пен","")</f>
        <v/>
      </c>
      <c r="T1038" s="192" t="str">
        <f t="shared" ref="T1038:T1101" si="778">IF($E1038="9018000","рез","")</f>
        <v/>
      </c>
      <c r="U1038" s="303" t="str">
        <f t="shared" ref="U1038:U1101" si="779">IF(LEFT($E1038,3)="795","рцп","")</f>
        <v/>
      </c>
      <c r="V1038" s="300" t="str">
        <f t="shared" ref="V1038:V1101" si="780">IF(AND($B1038="830",OR($E1038="1038212",$E1038="0358000",E1038="0348223",E1038="1018001",E1038="1018210",E1038="1038000",E1038="0318202",E1038="0368203",E1038="0538001")),"мер","")</f>
        <v/>
      </c>
      <c r="W1038" s="192" t="str">
        <f t="shared" ref="W1038:W1101" si="781">IF(AND($B1038="806",$D1038="0503"),"бла","")</f>
        <v/>
      </c>
      <c r="X1038" s="303" t="str">
        <f t="shared" ref="X1038:X1101" si="782">IF(AND($B1038="806",$E1038="5058606"),"жил","")</f>
        <v/>
      </c>
      <c r="Y1038" s="300" t="str">
        <f t="shared" ref="Y1038:Y1101" si="783">IF($D1038="0107","выб","")</f>
        <v/>
      </c>
      <c r="Z1038" s="300" t="str">
        <f t="shared" ref="Z1038:Z1101" si="784">IF($G1038="251","меж","")</f>
        <v/>
      </c>
      <c r="AA1038" s="303" t="str">
        <f t="shared" ref="AA1038:AA1101" si="785">IF($B1038="800","кцп","")</f>
        <v/>
      </c>
      <c r="AB1038" s="300" t="str">
        <f t="shared" ref="AB1038:AB1101" si="786">IF($F1038="611","смз","")</f>
        <v/>
      </c>
      <c r="AC1038" s="300" t="str">
        <f t="shared" ref="AC1038:AC1101" si="787">IF($D1038="1301","дол","")</f>
        <v/>
      </c>
      <c r="AD1038" s="300" t="str">
        <f t="shared" ref="AD1038:AD1101" si="788">IF($F1038="612","сиц","")</f>
        <v/>
      </c>
      <c r="AE1038" s="192" t="str">
        <f t="shared" ref="AE1038:AE1101" si="789">IF(AND($B1038="890",$E1038="9098000",F1038="870"),"рсф","")</f>
        <v/>
      </c>
      <c r="AF1038" s="192" t="str">
        <f t="shared" ref="AF1038:AF1101" si="790">IF(AND($F1038="330",B1038="806"),"поч","")</f>
        <v/>
      </c>
      <c r="AG1038" s="192"/>
      <c r="AJ1038" s="300" t="str">
        <f t="shared" ref="AJ1038:AJ1101" si="791">IF(AND(D1038="0503",G1038="223",OR(E1038="2118002",E1038="2218002",E1038="2338004",E1038="2718002",E1038="2928002",E1038="3018002",E1038="3118002",E1038="3218002",E1038="3418002",E1038="3658002",E1038="3718002",E1038="3818002",E1038="3948001",E1038="4118002",E1038="4218002",E1038="4218001",E1038="4318002",E1038="4418002",E1038="4618002")),"осв","")</f>
        <v/>
      </c>
      <c r="AK1038" s="300" t="str">
        <f t="shared" ref="AK1038:AK1101" si="792">IF($D1038="0107","выб","")</f>
        <v/>
      </c>
      <c r="AL1038" s="300" t="str">
        <f t="shared" ref="AL1038:AL1101" si="793">IF(OR($D1038="0409",$D1038="0503"),"бла","")</f>
        <v/>
      </c>
      <c r="AM1038" s="300" t="str">
        <f t="shared" ref="AM1038:AM1101" si="794">IF($G1038="251","меж","")</f>
        <v/>
      </c>
      <c r="AN1038" s="300" t="str">
        <f t="shared" ref="AN1038:AN1101" si="795">IF($D1038="0501","жил","")</f>
        <v/>
      </c>
      <c r="AO1038" s="300" t="str">
        <f t="shared" ref="AO1038:AO1101" si="796">IF($D1038="1101","физ","")</f>
        <v/>
      </c>
      <c r="AP1038" s="300" t="str">
        <f t="shared" ref="AP1038:AP1101" si="797">IF($D1038="0408","тра","")</f>
        <v/>
      </c>
      <c r="AQ1038" s="300" t="str">
        <f t="shared" ref="AQ1038:AQ1101" si="798">IF($D1038="1001","пен","")</f>
        <v/>
      </c>
      <c r="AR1038" s="306" t="str">
        <f t="shared" ref="AR1038:AR1101" si="799">IF(LEFT($E1038,3)="795","рцп","")</f>
        <v/>
      </c>
      <c r="AS1038" s="300" t="str">
        <f t="shared" ref="AS1038:AS1101" si="800">IF($F1038="611","смз","")</f>
        <v/>
      </c>
      <c r="AT1038" s="300" t="str">
        <f t="shared" ref="AT1038:AT1101" si="801">IF($F1038="612","сиц","")</f>
        <v/>
      </c>
      <c r="AU1038" s="192" t="str">
        <f t="shared" ref="AU1038:AU1101" si="802">IF(LEFT(B1038,1)="9",LEFT(CONCATENATE(AJ1038,AK1038,AL1038,AM1038,AN1038,AP1038,AQ1038,AR1038,AS1038,AT1038,AO1038,"рбс"),3),LEFT(CONCATENATE(O1038,P1038,Q1038,R1038,S1038,T1038,U1038,V1038,W1038,X1038,Y1038,Z1038,AA1038,AB1038,AC1038,AD1038,AE1038,AF1038,"рбс"),3))</f>
        <v>рбс</v>
      </c>
      <c r="AV1038" s="192" t="str">
        <f t="shared" ref="AV1038:AV1101" si="803">CONCATENATE(AU1038,B1038,IF(C1038="ЦП270","ЦП273",IF(AND(C1038="ЦС300",LEFT(E1038,3)="440"),"ЦС306",IF(AND(C1038="ЦУ340",LEFT(E1038,3)="440"),"ЦУ347",C1038))),IF(ISNA(VLOOKUP(F1038,спр_Платные,1,FALSE)),"общ","пла"),VLOOKUP(G1038,спр_Индексации_ЭКР,3,FALSE))</f>
        <v>рбс91401426общпро</v>
      </c>
      <c r="AW1038" s="191">
        <f t="shared" ref="AW1038:AW1101" si="804">J1038*$M1038</f>
        <v>56565.48</v>
      </c>
      <c r="AX1038" s="191">
        <f t="shared" ref="AX1038:AX1101" si="805">K1038*$M1038</f>
        <v>16471.13</v>
      </c>
      <c r="AY1038" s="191">
        <f t="shared" ref="AY1038:AY1101" si="806">J1038*$N1038</f>
        <v>56565.48</v>
      </c>
      <c r="AZ1038" s="191">
        <f t="shared" ref="AZ1038:AZ1101" si="807">K1038*$N1038</f>
        <v>16471.13</v>
      </c>
      <c r="BA1038" s="193">
        <f t="shared" ref="BA1038:BA1101" si="808">VLOOKUP(G1038,спр_Индексации_ЭКР,2,FALSE)</f>
        <v>1</v>
      </c>
      <c r="BB1038" s="193">
        <f t="shared" ref="BB1038:BB1101" si="809">VLOOKUP(G1038,спр_Индексации_ЭКР,4,FALSE)</f>
        <v>1</v>
      </c>
      <c r="BC1038" s="193">
        <f t="shared" ref="BC1038:BC1101" si="810">VLOOKUP(G1038,спр_Индексации_ЭКР,5,FALSE)</f>
        <v>1</v>
      </c>
      <c r="BD1038" s="191">
        <f t="shared" si="772"/>
        <v>56565.48</v>
      </c>
      <c r="BE1038" s="191">
        <f t="shared" ref="BE1038:BE1101" si="811">AZ1038*$BA1038</f>
        <v>16471.13</v>
      </c>
      <c r="BF1038" s="210">
        <f t="shared" ref="BF1038:BF1101" si="812">BD1038*BB1038</f>
        <v>56565.48</v>
      </c>
      <c r="BG1038" s="211">
        <f t="shared" ref="BG1038:BG1101" si="813">BF1038*BC1038</f>
        <v>56565.48</v>
      </c>
      <c r="BH1038" s="289"/>
      <c r="BI1038" s="289"/>
      <c r="BJ1038" s="228"/>
      <c r="BK1038" s="228"/>
      <c r="BL1038" s="233" t="str">
        <f t="shared" ref="BL1038:BL1101" si="814">IF(LEFT(B1038,1)="9",LEFT(D1038,2),"")</f>
        <v>01</v>
      </c>
    </row>
    <row r="1039" spans="1:64" ht="12" customHeight="1">
      <c r="A1039" s="333" t="s">
        <v>696</v>
      </c>
      <c r="B1039" s="381" t="s">
        <v>443</v>
      </c>
      <c r="C1039" s="333" t="s">
        <v>668</v>
      </c>
      <c r="D1039" s="381" t="s">
        <v>390</v>
      </c>
      <c r="E1039" s="381" t="s">
        <v>875</v>
      </c>
      <c r="F1039" s="381" t="s">
        <v>873</v>
      </c>
      <c r="G1039" s="381" t="s">
        <v>387</v>
      </c>
      <c r="H1039" s="100" t="s">
        <v>653</v>
      </c>
      <c r="I1039" s="381" t="s">
        <v>505</v>
      </c>
      <c r="J1039" s="382">
        <v>776478</v>
      </c>
      <c r="K1039" s="382">
        <v>581539.91</v>
      </c>
      <c r="L1039" s="191" t="str">
        <f t="shared" si="773"/>
        <v>914014260104802006000012921301</v>
      </c>
      <c r="M1039" s="192">
        <f t="array" ref="M1039">IF(COUNT(SEARCH(Удалить_Роспись_КВСР,$B1039)*SEARCH(Удалить_Роспись_ПБС,$C1039)*SEARCH(Удалить_Роспись_КФСР, $D1039)*SEARCH(Удалить_Роспись_КЦСР,$E1039)*SEARCH(Удалить_Роспись_КВР,$F1039)*SEARCH(Удалить_Роспись_ЭК,$H1039)*SEARCH(Удалить_Роспись_КР,$I1039))&gt;0,0,1)</f>
        <v>1</v>
      </c>
      <c r="N1039" s="192">
        <v>0</v>
      </c>
      <c r="O1039" s="192" t="str">
        <f t="shared" si="774"/>
        <v/>
      </c>
      <c r="P1039" s="192" t="str">
        <f t="shared" si="770"/>
        <v/>
      </c>
      <c r="Q1039" s="300" t="str">
        <f t="shared" si="775"/>
        <v/>
      </c>
      <c r="R1039" s="300" t="str">
        <f t="shared" si="776"/>
        <v/>
      </c>
      <c r="S1039" s="300" t="str">
        <f t="shared" si="777"/>
        <v/>
      </c>
      <c r="T1039" s="192" t="str">
        <f t="shared" si="778"/>
        <v/>
      </c>
      <c r="U1039" s="303" t="str">
        <f t="shared" si="779"/>
        <v/>
      </c>
      <c r="V1039" s="300" t="str">
        <f t="shared" si="780"/>
        <v/>
      </c>
      <c r="W1039" s="192" t="str">
        <f t="shared" si="781"/>
        <v/>
      </c>
      <c r="X1039" s="303" t="str">
        <f t="shared" si="782"/>
        <v/>
      </c>
      <c r="Y1039" s="300" t="str">
        <f t="shared" si="783"/>
        <v/>
      </c>
      <c r="Z1039" s="300" t="str">
        <f t="shared" si="784"/>
        <v/>
      </c>
      <c r="AA1039" s="303" t="str">
        <f t="shared" si="785"/>
        <v/>
      </c>
      <c r="AB1039" s="300" t="str">
        <f t="shared" si="786"/>
        <v/>
      </c>
      <c r="AC1039" s="300" t="str">
        <f t="shared" si="787"/>
        <v/>
      </c>
      <c r="AD1039" s="300" t="str">
        <f t="shared" si="788"/>
        <v/>
      </c>
      <c r="AE1039" s="192" t="str">
        <f t="shared" si="789"/>
        <v/>
      </c>
      <c r="AF1039" s="192" t="str">
        <f t="shared" si="790"/>
        <v/>
      </c>
      <c r="AG1039" s="192"/>
      <c r="AJ1039" s="300" t="str">
        <f t="shared" si="791"/>
        <v/>
      </c>
      <c r="AK1039" s="300" t="str">
        <f t="shared" si="792"/>
        <v/>
      </c>
      <c r="AL1039" s="300" t="str">
        <f t="shared" si="793"/>
        <v/>
      </c>
      <c r="AM1039" s="300" t="str">
        <f t="shared" si="794"/>
        <v/>
      </c>
      <c r="AN1039" s="300" t="str">
        <f t="shared" si="795"/>
        <v/>
      </c>
      <c r="AO1039" s="300" t="str">
        <f t="shared" si="796"/>
        <v/>
      </c>
      <c r="AP1039" s="300" t="str">
        <f t="shared" si="797"/>
        <v/>
      </c>
      <c r="AQ1039" s="300" t="str">
        <f t="shared" si="798"/>
        <v/>
      </c>
      <c r="AR1039" s="306" t="str">
        <f t="shared" si="799"/>
        <v/>
      </c>
      <c r="AS1039" s="300" t="str">
        <f t="shared" si="800"/>
        <v/>
      </c>
      <c r="AT1039" s="300" t="str">
        <f t="shared" si="801"/>
        <v/>
      </c>
      <c r="AU1039" s="192" t="str">
        <f t="shared" si="802"/>
        <v>рбс</v>
      </c>
      <c r="AV1039" s="192" t="str">
        <f t="shared" si="803"/>
        <v>рбс91401426общопл</v>
      </c>
      <c r="AW1039" s="191">
        <f t="shared" si="804"/>
        <v>776478</v>
      </c>
      <c r="AX1039" s="191">
        <f t="shared" si="805"/>
        <v>581539.91</v>
      </c>
      <c r="AY1039" s="191">
        <f t="shared" si="806"/>
        <v>0</v>
      </c>
      <c r="AZ1039" s="191">
        <f t="shared" si="807"/>
        <v>0</v>
      </c>
      <c r="BA1039" s="193">
        <f t="shared" si="808"/>
        <v>1</v>
      </c>
      <c r="BB1039" s="193">
        <f t="shared" si="809"/>
        <v>1</v>
      </c>
      <c r="BC1039" s="193">
        <f t="shared" si="810"/>
        <v>1</v>
      </c>
      <c r="BD1039" s="191">
        <f t="shared" si="772"/>
        <v>0</v>
      </c>
      <c r="BE1039" s="191">
        <f t="shared" si="811"/>
        <v>0</v>
      </c>
      <c r="BF1039" s="210">
        <f t="shared" si="812"/>
        <v>0</v>
      </c>
      <c r="BG1039" s="211">
        <f t="shared" si="813"/>
        <v>0</v>
      </c>
      <c r="BH1039" s="289"/>
      <c r="BI1039" s="289"/>
      <c r="BJ1039" s="228"/>
      <c r="BK1039" s="228"/>
      <c r="BL1039" s="233" t="str">
        <f t="shared" si="814"/>
        <v>01</v>
      </c>
    </row>
    <row r="1040" spans="1:64" ht="12" customHeight="1">
      <c r="A1040" s="333" t="s">
        <v>696</v>
      </c>
      <c r="B1040" s="381" t="s">
        <v>443</v>
      </c>
      <c r="C1040" s="333" t="s">
        <v>668</v>
      </c>
      <c r="D1040" s="381" t="s">
        <v>390</v>
      </c>
      <c r="E1040" s="381" t="s">
        <v>875</v>
      </c>
      <c r="F1040" s="381" t="s">
        <v>586</v>
      </c>
      <c r="G1040" s="381" t="s">
        <v>391</v>
      </c>
      <c r="H1040" s="100" t="s">
        <v>653</v>
      </c>
      <c r="I1040" s="381" t="s">
        <v>505</v>
      </c>
      <c r="J1040" s="382">
        <v>154738.81</v>
      </c>
      <c r="K1040" s="382">
        <v>80617.53</v>
      </c>
      <c r="L1040" s="191" t="str">
        <f t="shared" si="773"/>
        <v>914014260104802006000024422101</v>
      </c>
      <c r="M1040" s="192">
        <f t="array" ref="M1040">IF(COUNT(SEARCH(Удалить_Роспись_КВСР,$B1040)*SEARCH(Удалить_Роспись_ПБС,$C1040)*SEARCH(Удалить_Роспись_КФСР, $D1040)*SEARCH(Удалить_Роспись_КЦСР,$E1040)*SEARCH(Удалить_Роспись_КВР,$F1040)*SEARCH(Удалить_Роспись_ЭК,$H1040)*SEARCH(Удалить_Роспись_КР,$I1040))&gt;0,0,1)</f>
        <v>1</v>
      </c>
      <c r="N1040" s="192">
        <f>IF(COUNT(SEARCH(Удалить_Индекс_КВСР,$B1040)*SEARCH(Удалить_Индекс_ПБС,$C1040)*SEARCH(Удалить_Индекс_КФСР,$D1040)*SEARCH(Удалить_Индекс_КЦСР,$E1040)*SEARCH(Удалить_Индекс_КВР,$F1040)*SEARCH(Удалить_Индекс_ЭК,$H1040)*SEARCH(Удалить_Индекс_КР,$I1040))&gt;0,0,1)</f>
        <v>1</v>
      </c>
      <c r="O1040" s="192" t="str">
        <f t="shared" si="774"/>
        <v/>
      </c>
      <c r="P1040" s="192" t="str">
        <f t="shared" si="770"/>
        <v/>
      </c>
      <c r="Q1040" s="300" t="str">
        <f t="shared" si="775"/>
        <v/>
      </c>
      <c r="R1040" s="300" t="str">
        <f t="shared" si="776"/>
        <v/>
      </c>
      <c r="S1040" s="300" t="str">
        <f t="shared" si="777"/>
        <v/>
      </c>
      <c r="T1040" s="192" t="str">
        <f t="shared" si="778"/>
        <v/>
      </c>
      <c r="U1040" s="303" t="str">
        <f t="shared" si="779"/>
        <v/>
      </c>
      <c r="V1040" s="300" t="str">
        <f t="shared" si="780"/>
        <v/>
      </c>
      <c r="W1040" s="192" t="str">
        <f t="shared" si="781"/>
        <v/>
      </c>
      <c r="X1040" s="303" t="str">
        <f t="shared" si="782"/>
        <v/>
      </c>
      <c r="Y1040" s="300" t="str">
        <f t="shared" si="783"/>
        <v/>
      </c>
      <c r="Z1040" s="300" t="str">
        <f t="shared" si="784"/>
        <v/>
      </c>
      <c r="AA1040" s="303" t="str">
        <f t="shared" si="785"/>
        <v/>
      </c>
      <c r="AB1040" s="300" t="str">
        <f t="shared" si="786"/>
        <v/>
      </c>
      <c r="AC1040" s="300" t="str">
        <f t="shared" si="787"/>
        <v/>
      </c>
      <c r="AD1040" s="300" t="str">
        <f t="shared" si="788"/>
        <v/>
      </c>
      <c r="AE1040" s="192" t="str">
        <f t="shared" si="789"/>
        <v/>
      </c>
      <c r="AF1040" s="192" t="str">
        <f t="shared" si="790"/>
        <v/>
      </c>
      <c r="AG1040" s="192"/>
      <c r="AJ1040" s="300" t="str">
        <f t="shared" si="791"/>
        <v/>
      </c>
      <c r="AK1040" s="300" t="str">
        <f t="shared" si="792"/>
        <v/>
      </c>
      <c r="AL1040" s="300" t="str">
        <f t="shared" si="793"/>
        <v/>
      </c>
      <c r="AM1040" s="300" t="str">
        <f t="shared" si="794"/>
        <v/>
      </c>
      <c r="AN1040" s="300" t="str">
        <f t="shared" si="795"/>
        <v/>
      </c>
      <c r="AO1040" s="300" t="str">
        <f t="shared" si="796"/>
        <v/>
      </c>
      <c r="AP1040" s="300" t="str">
        <f t="shared" si="797"/>
        <v/>
      </c>
      <c r="AQ1040" s="300" t="str">
        <f t="shared" si="798"/>
        <v/>
      </c>
      <c r="AR1040" s="306" t="str">
        <f t="shared" si="799"/>
        <v/>
      </c>
      <c r="AS1040" s="300" t="str">
        <f t="shared" si="800"/>
        <v/>
      </c>
      <c r="AT1040" s="300" t="str">
        <f t="shared" si="801"/>
        <v/>
      </c>
      <c r="AU1040" s="192" t="str">
        <f t="shared" si="802"/>
        <v>рбс</v>
      </c>
      <c r="AV1040" s="192" t="str">
        <f t="shared" si="803"/>
        <v>рбс91401426общпро</v>
      </c>
      <c r="AW1040" s="191">
        <f t="shared" si="804"/>
        <v>154738.81</v>
      </c>
      <c r="AX1040" s="191">
        <f t="shared" si="805"/>
        <v>80617.53</v>
      </c>
      <c r="AY1040" s="191">
        <f t="shared" si="806"/>
        <v>154738.81</v>
      </c>
      <c r="AZ1040" s="191">
        <f t="shared" si="807"/>
        <v>80617.53</v>
      </c>
      <c r="BA1040" s="193">
        <f t="shared" si="808"/>
        <v>1</v>
      </c>
      <c r="BB1040" s="193">
        <f t="shared" si="809"/>
        <v>1</v>
      </c>
      <c r="BC1040" s="193">
        <f t="shared" si="810"/>
        <v>1</v>
      </c>
      <c r="BD1040" s="191">
        <f t="shared" si="772"/>
        <v>154738.81</v>
      </c>
      <c r="BE1040" s="191">
        <f t="shared" si="811"/>
        <v>80617.53</v>
      </c>
      <c r="BF1040" s="210">
        <f t="shared" si="812"/>
        <v>154738.81</v>
      </c>
      <c r="BG1040" s="211">
        <f t="shared" si="813"/>
        <v>154738.81</v>
      </c>
      <c r="BH1040" s="289"/>
      <c r="BI1040" s="289"/>
      <c r="BJ1040" s="228"/>
      <c r="BK1040" s="228"/>
      <c r="BL1040" s="233" t="str">
        <f t="shared" si="814"/>
        <v>01</v>
      </c>
    </row>
    <row r="1041" spans="1:64" ht="12" customHeight="1">
      <c r="A1041" s="333" t="s">
        <v>696</v>
      </c>
      <c r="B1041" s="381" t="s">
        <v>443</v>
      </c>
      <c r="C1041" s="333" t="s">
        <v>668</v>
      </c>
      <c r="D1041" s="381" t="s">
        <v>390</v>
      </c>
      <c r="E1041" s="381" t="s">
        <v>875</v>
      </c>
      <c r="F1041" s="381" t="s">
        <v>586</v>
      </c>
      <c r="G1041" s="381" t="s">
        <v>394</v>
      </c>
      <c r="H1041" s="100" t="s">
        <v>653</v>
      </c>
      <c r="I1041" s="381" t="s">
        <v>505</v>
      </c>
      <c r="J1041" s="382">
        <v>254782</v>
      </c>
      <c r="K1041" s="382">
        <v>52378.720000000001</v>
      </c>
      <c r="L1041" s="191" t="str">
        <f t="shared" si="773"/>
        <v>914014260104802006000024422501</v>
      </c>
      <c r="M1041" s="192">
        <f t="array" ref="M1041">IF(COUNT(SEARCH(Удалить_Роспись_КВСР,$B1041)*SEARCH(Удалить_Роспись_ПБС,$C1041)*SEARCH(Удалить_Роспись_КФСР, $D1041)*SEARCH(Удалить_Роспись_КЦСР,$E1041)*SEARCH(Удалить_Роспись_КВР,$F1041)*SEARCH(Удалить_Роспись_ЭК,$H1041)*SEARCH(Удалить_Роспись_КР,$I1041))&gt;0,0,1)</f>
        <v>1</v>
      </c>
      <c r="N1041" s="192">
        <f>IF(COUNT(SEARCH(Удалить_Индекс_КВСР,$B1041)*SEARCH(Удалить_Индекс_ПБС,$C1041)*SEARCH(Удалить_Индекс_КФСР,$D1041)*SEARCH(Удалить_Индекс_КЦСР,$E1041)*SEARCH(Удалить_Индекс_КВР,$F1041)*SEARCH(Удалить_Индекс_ЭК,$H1041)*SEARCH(Удалить_Индекс_КР,$I1041))&gt;0,0,1)</f>
        <v>1</v>
      </c>
      <c r="O1041" s="192" t="str">
        <f t="shared" si="774"/>
        <v/>
      </c>
      <c r="P1041" s="192" t="str">
        <f t="shared" si="770"/>
        <v/>
      </c>
      <c r="Q1041" s="300" t="str">
        <f t="shared" si="775"/>
        <v/>
      </c>
      <c r="R1041" s="300" t="str">
        <f t="shared" si="776"/>
        <v/>
      </c>
      <c r="S1041" s="300" t="str">
        <f t="shared" si="777"/>
        <v/>
      </c>
      <c r="T1041" s="192" t="str">
        <f t="shared" si="778"/>
        <v/>
      </c>
      <c r="U1041" s="303" t="str">
        <f t="shared" si="779"/>
        <v/>
      </c>
      <c r="V1041" s="300" t="str">
        <f t="shared" si="780"/>
        <v/>
      </c>
      <c r="W1041" s="192" t="str">
        <f t="shared" si="781"/>
        <v/>
      </c>
      <c r="X1041" s="303" t="str">
        <f t="shared" si="782"/>
        <v/>
      </c>
      <c r="Y1041" s="300" t="str">
        <f t="shared" si="783"/>
        <v/>
      </c>
      <c r="Z1041" s="300" t="str">
        <f t="shared" si="784"/>
        <v/>
      </c>
      <c r="AA1041" s="303" t="str">
        <f t="shared" si="785"/>
        <v/>
      </c>
      <c r="AB1041" s="300" t="str">
        <f t="shared" si="786"/>
        <v/>
      </c>
      <c r="AC1041" s="300" t="str">
        <f t="shared" si="787"/>
        <v/>
      </c>
      <c r="AD1041" s="300" t="str">
        <f t="shared" si="788"/>
        <v/>
      </c>
      <c r="AE1041" s="192" t="str">
        <f t="shared" si="789"/>
        <v/>
      </c>
      <c r="AF1041" s="192" t="str">
        <f t="shared" si="790"/>
        <v/>
      </c>
      <c r="AG1041" s="192"/>
      <c r="AJ1041" s="300" t="str">
        <f t="shared" si="791"/>
        <v/>
      </c>
      <c r="AK1041" s="300" t="str">
        <f t="shared" si="792"/>
        <v/>
      </c>
      <c r="AL1041" s="300" t="str">
        <f t="shared" si="793"/>
        <v/>
      </c>
      <c r="AM1041" s="300" t="str">
        <f t="shared" si="794"/>
        <v/>
      </c>
      <c r="AN1041" s="300" t="str">
        <f t="shared" si="795"/>
        <v/>
      </c>
      <c r="AO1041" s="300" t="str">
        <f t="shared" si="796"/>
        <v/>
      </c>
      <c r="AP1041" s="300" t="str">
        <f t="shared" si="797"/>
        <v/>
      </c>
      <c r="AQ1041" s="300" t="str">
        <f t="shared" si="798"/>
        <v/>
      </c>
      <c r="AR1041" s="306" t="str">
        <f t="shared" si="799"/>
        <v/>
      </c>
      <c r="AS1041" s="300" t="str">
        <f t="shared" si="800"/>
        <v/>
      </c>
      <c r="AT1041" s="300" t="str">
        <f t="shared" si="801"/>
        <v/>
      </c>
      <c r="AU1041" s="192" t="str">
        <f t="shared" si="802"/>
        <v>рбс</v>
      </c>
      <c r="AV1041" s="192" t="str">
        <f t="shared" si="803"/>
        <v>рбс91401426общпро</v>
      </c>
      <c r="AW1041" s="191">
        <f t="shared" si="804"/>
        <v>254782</v>
      </c>
      <c r="AX1041" s="191">
        <f t="shared" si="805"/>
        <v>52378.720000000001</v>
      </c>
      <c r="AY1041" s="191">
        <f t="shared" si="806"/>
        <v>254782</v>
      </c>
      <c r="AZ1041" s="191">
        <f t="shared" si="807"/>
        <v>52378.720000000001</v>
      </c>
      <c r="BA1041" s="193">
        <f t="shared" si="808"/>
        <v>1</v>
      </c>
      <c r="BB1041" s="193">
        <f t="shared" si="809"/>
        <v>1</v>
      </c>
      <c r="BC1041" s="193">
        <f t="shared" si="810"/>
        <v>1</v>
      </c>
      <c r="BD1041" s="191">
        <f t="shared" si="772"/>
        <v>254782</v>
      </c>
      <c r="BE1041" s="191">
        <f t="shared" si="811"/>
        <v>52378.720000000001</v>
      </c>
      <c r="BF1041" s="210">
        <f t="shared" si="812"/>
        <v>254782</v>
      </c>
      <c r="BG1041" s="211">
        <f t="shared" si="813"/>
        <v>254782</v>
      </c>
      <c r="BH1041" s="289"/>
      <c r="BI1041" s="289"/>
      <c r="BJ1041" s="228"/>
      <c r="BK1041" s="228"/>
      <c r="BL1041" s="233" t="str">
        <f t="shared" si="814"/>
        <v>01</v>
      </c>
    </row>
    <row r="1042" spans="1:64" ht="12" customHeight="1">
      <c r="A1042" s="333" t="s">
        <v>696</v>
      </c>
      <c r="B1042" s="381" t="s">
        <v>443</v>
      </c>
      <c r="C1042" s="333" t="s">
        <v>668</v>
      </c>
      <c r="D1042" s="381" t="s">
        <v>390</v>
      </c>
      <c r="E1042" s="381" t="s">
        <v>875</v>
      </c>
      <c r="F1042" s="381" t="s">
        <v>586</v>
      </c>
      <c r="G1042" s="381" t="s">
        <v>389</v>
      </c>
      <c r="H1042" s="100" t="s">
        <v>653</v>
      </c>
      <c r="I1042" s="381" t="s">
        <v>505</v>
      </c>
      <c r="J1042" s="382">
        <v>872243.06</v>
      </c>
      <c r="K1042" s="382">
        <v>541326.76</v>
      </c>
      <c r="L1042" s="191" t="str">
        <f t="shared" si="773"/>
        <v>914014260104802006000024422601</v>
      </c>
      <c r="M1042" s="192">
        <f t="array" ref="M1042">IF(COUNT(SEARCH(Удалить_Роспись_КВСР,$B1042)*SEARCH(Удалить_Роспись_ПБС,$C1042)*SEARCH(Удалить_Роспись_КФСР, $D1042)*SEARCH(Удалить_Роспись_КЦСР,$E1042)*SEARCH(Удалить_Роспись_КВР,$F1042)*SEARCH(Удалить_Роспись_ЭК,$H1042)*SEARCH(Удалить_Роспись_КР,$I1042))&gt;0,0,1)</f>
        <v>1</v>
      </c>
      <c r="N1042" s="192">
        <f>IF(COUNT(SEARCH(Удалить_Индекс_КВСР,$B1042)*SEARCH(Удалить_Индекс_ПБС,$C1042)*SEARCH(Удалить_Индекс_КФСР,$D1042)*SEARCH(Удалить_Индекс_КЦСР,$E1042)*SEARCH(Удалить_Индекс_КВР,$F1042)*SEARCH(Удалить_Индекс_ЭК,$H1042)*SEARCH(Удалить_Индекс_КР,$I1042))&gt;0,0,1)</f>
        <v>1</v>
      </c>
      <c r="O1042" s="192" t="str">
        <f t="shared" si="774"/>
        <v/>
      </c>
      <c r="P1042" s="192" t="str">
        <f t="shared" si="770"/>
        <v/>
      </c>
      <c r="Q1042" s="300" t="str">
        <f t="shared" si="775"/>
        <v/>
      </c>
      <c r="R1042" s="300" t="str">
        <f t="shared" si="776"/>
        <v/>
      </c>
      <c r="S1042" s="300" t="str">
        <f t="shared" si="777"/>
        <v/>
      </c>
      <c r="T1042" s="192" t="str">
        <f t="shared" si="778"/>
        <v/>
      </c>
      <c r="U1042" s="303" t="str">
        <f t="shared" si="779"/>
        <v/>
      </c>
      <c r="V1042" s="300" t="str">
        <f t="shared" si="780"/>
        <v/>
      </c>
      <c r="W1042" s="192" t="str">
        <f t="shared" si="781"/>
        <v/>
      </c>
      <c r="X1042" s="303" t="str">
        <f t="shared" si="782"/>
        <v/>
      </c>
      <c r="Y1042" s="300" t="str">
        <f t="shared" si="783"/>
        <v/>
      </c>
      <c r="Z1042" s="300" t="str">
        <f t="shared" si="784"/>
        <v/>
      </c>
      <c r="AA1042" s="303" t="str">
        <f t="shared" si="785"/>
        <v/>
      </c>
      <c r="AB1042" s="300" t="str">
        <f t="shared" si="786"/>
        <v/>
      </c>
      <c r="AC1042" s="300" t="str">
        <f t="shared" si="787"/>
        <v/>
      </c>
      <c r="AD1042" s="300" t="str">
        <f t="shared" si="788"/>
        <v/>
      </c>
      <c r="AE1042" s="192" t="str">
        <f t="shared" si="789"/>
        <v/>
      </c>
      <c r="AF1042" s="192" t="str">
        <f t="shared" si="790"/>
        <v/>
      </c>
      <c r="AG1042" s="192"/>
      <c r="AJ1042" s="300" t="str">
        <f t="shared" si="791"/>
        <v/>
      </c>
      <c r="AK1042" s="300" t="str">
        <f t="shared" si="792"/>
        <v/>
      </c>
      <c r="AL1042" s="300" t="str">
        <f t="shared" si="793"/>
        <v/>
      </c>
      <c r="AM1042" s="300" t="str">
        <f t="shared" si="794"/>
        <v/>
      </c>
      <c r="AN1042" s="300" t="str">
        <f t="shared" si="795"/>
        <v/>
      </c>
      <c r="AO1042" s="300" t="str">
        <f t="shared" si="796"/>
        <v/>
      </c>
      <c r="AP1042" s="300" t="str">
        <f t="shared" si="797"/>
        <v/>
      </c>
      <c r="AQ1042" s="300" t="str">
        <f t="shared" si="798"/>
        <v/>
      </c>
      <c r="AR1042" s="306" t="str">
        <f t="shared" si="799"/>
        <v/>
      </c>
      <c r="AS1042" s="300" t="str">
        <f t="shared" si="800"/>
        <v/>
      </c>
      <c r="AT1042" s="300" t="str">
        <f t="shared" si="801"/>
        <v/>
      </c>
      <c r="AU1042" s="192" t="str">
        <f t="shared" si="802"/>
        <v>рбс</v>
      </c>
      <c r="AV1042" s="192" t="str">
        <f t="shared" si="803"/>
        <v>рбс91401426общпро</v>
      </c>
      <c r="AW1042" s="191">
        <f t="shared" si="804"/>
        <v>872243.06</v>
      </c>
      <c r="AX1042" s="191">
        <f t="shared" si="805"/>
        <v>541326.76</v>
      </c>
      <c r="AY1042" s="191">
        <f t="shared" si="806"/>
        <v>872243.06</v>
      </c>
      <c r="AZ1042" s="191">
        <f t="shared" si="807"/>
        <v>541326.76</v>
      </c>
      <c r="BA1042" s="193">
        <f t="shared" si="808"/>
        <v>1</v>
      </c>
      <c r="BB1042" s="193">
        <f t="shared" si="809"/>
        <v>1</v>
      </c>
      <c r="BC1042" s="193">
        <f t="shared" si="810"/>
        <v>1</v>
      </c>
      <c r="BD1042" s="191">
        <f t="shared" si="772"/>
        <v>872243.06</v>
      </c>
      <c r="BE1042" s="191">
        <f t="shared" si="811"/>
        <v>541326.76</v>
      </c>
      <c r="BF1042" s="210">
        <f t="shared" si="812"/>
        <v>872243.06</v>
      </c>
      <c r="BG1042" s="211">
        <f t="shared" si="813"/>
        <v>872243.06</v>
      </c>
      <c r="BH1042" s="289"/>
      <c r="BI1042" s="289"/>
      <c r="BJ1042" s="228"/>
      <c r="BK1042" s="228"/>
      <c r="BL1042" s="233" t="str">
        <f t="shared" si="814"/>
        <v>01</v>
      </c>
    </row>
    <row r="1043" spans="1:64" ht="12" customHeight="1">
      <c r="A1043" s="333" t="s">
        <v>696</v>
      </c>
      <c r="B1043" s="381" t="s">
        <v>443</v>
      </c>
      <c r="C1043" s="333" t="s">
        <v>668</v>
      </c>
      <c r="D1043" s="381" t="s">
        <v>390</v>
      </c>
      <c r="E1043" s="381" t="s">
        <v>875</v>
      </c>
      <c r="F1043" s="381" t="s">
        <v>586</v>
      </c>
      <c r="G1043" s="381" t="s">
        <v>397</v>
      </c>
      <c r="H1043" s="100" t="s">
        <v>653</v>
      </c>
      <c r="I1043" s="381" t="s">
        <v>505</v>
      </c>
      <c r="J1043" s="382">
        <v>515188.67</v>
      </c>
      <c r="K1043" s="382">
        <v>268447.98</v>
      </c>
      <c r="L1043" s="191" t="str">
        <f t="shared" si="773"/>
        <v>914014260104802006000024434001</v>
      </c>
      <c r="M1043" s="192">
        <f t="array" ref="M1043">IF(COUNT(SEARCH(Удалить_Роспись_КВСР,$B1043)*SEARCH(Удалить_Роспись_ПБС,$C1043)*SEARCH(Удалить_Роспись_КФСР, $D1043)*SEARCH(Удалить_Роспись_КЦСР,$E1043)*SEARCH(Удалить_Роспись_КВР,$F1043)*SEARCH(Удалить_Роспись_ЭК,$H1043)*SEARCH(Удалить_Роспись_КР,$I1043))&gt;0,0,1)</f>
        <v>1</v>
      </c>
      <c r="N1043" s="192">
        <f>IF(COUNT(SEARCH(Удалить_Индекс_КВСР,$B1043)*SEARCH(Удалить_Индекс_ПБС,$C1043)*SEARCH(Удалить_Индекс_КФСР,$D1043)*SEARCH(Удалить_Индекс_КЦСР,$E1043)*SEARCH(Удалить_Индекс_КВР,$F1043)*SEARCH(Удалить_Индекс_ЭК,$H1043)*SEARCH(Удалить_Индекс_КР,$I1043))&gt;0,0,1)</f>
        <v>1</v>
      </c>
      <c r="O1043" s="192" t="str">
        <f t="shared" si="774"/>
        <v/>
      </c>
      <c r="P1043" s="192" t="str">
        <f t="shared" si="770"/>
        <v/>
      </c>
      <c r="Q1043" s="300" t="str">
        <f t="shared" si="775"/>
        <v/>
      </c>
      <c r="R1043" s="300" t="str">
        <f t="shared" si="776"/>
        <v/>
      </c>
      <c r="S1043" s="300" t="str">
        <f t="shared" si="777"/>
        <v/>
      </c>
      <c r="T1043" s="192" t="str">
        <f t="shared" si="778"/>
        <v/>
      </c>
      <c r="U1043" s="303" t="str">
        <f t="shared" si="779"/>
        <v/>
      </c>
      <c r="V1043" s="300" t="str">
        <f t="shared" si="780"/>
        <v/>
      </c>
      <c r="W1043" s="192" t="str">
        <f t="shared" si="781"/>
        <v/>
      </c>
      <c r="X1043" s="303" t="str">
        <f t="shared" si="782"/>
        <v/>
      </c>
      <c r="Y1043" s="300" t="str">
        <f t="shared" si="783"/>
        <v/>
      </c>
      <c r="Z1043" s="300" t="str">
        <f t="shared" si="784"/>
        <v/>
      </c>
      <c r="AA1043" s="303" t="str">
        <f t="shared" si="785"/>
        <v/>
      </c>
      <c r="AB1043" s="300" t="str">
        <f t="shared" si="786"/>
        <v/>
      </c>
      <c r="AC1043" s="300" t="str">
        <f t="shared" si="787"/>
        <v/>
      </c>
      <c r="AD1043" s="300" t="str">
        <f t="shared" si="788"/>
        <v/>
      </c>
      <c r="AE1043" s="192" t="str">
        <f t="shared" si="789"/>
        <v/>
      </c>
      <c r="AF1043" s="192" t="str">
        <f t="shared" si="790"/>
        <v/>
      </c>
      <c r="AG1043" s="192"/>
      <c r="AJ1043" s="300" t="str">
        <f t="shared" si="791"/>
        <v/>
      </c>
      <c r="AK1043" s="300" t="str">
        <f t="shared" si="792"/>
        <v/>
      </c>
      <c r="AL1043" s="300" t="str">
        <f t="shared" si="793"/>
        <v/>
      </c>
      <c r="AM1043" s="300" t="str">
        <f t="shared" si="794"/>
        <v/>
      </c>
      <c r="AN1043" s="300" t="str">
        <f t="shared" si="795"/>
        <v/>
      </c>
      <c r="AO1043" s="300" t="str">
        <f t="shared" si="796"/>
        <v/>
      </c>
      <c r="AP1043" s="300" t="str">
        <f t="shared" si="797"/>
        <v/>
      </c>
      <c r="AQ1043" s="300" t="str">
        <f t="shared" si="798"/>
        <v/>
      </c>
      <c r="AR1043" s="306" t="str">
        <f t="shared" si="799"/>
        <v/>
      </c>
      <c r="AS1043" s="300" t="str">
        <f t="shared" si="800"/>
        <v/>
      </c>
      <c r="AT1043" s="300" t="str">
        <f t="shared" si="801"/>
        <v/>
      </c>
      <c r="AU1043" s="192" t="str">
        <f t="shared" si="802"/>
        <v>рбс</v>
      </c>
      <c r="AV1043" s="192" t="str">
        <f t="shared" si="803"/>
        <v>рбс91401426общпро</v>
      </c>
      <c r="AW1043" s="191">
        <f t="shared" si="804"/>
        <v>515188.67</v>
      </c>
      <c r="AX1043" s="191">
        <f t="shared" si="805"/>
        <v>268447.98</v>
      </c>
      <c r="AY1043" s="191">
        <f t="shared" si="806"/>
        <v>515188.67</v>
      </c>
      <c r="AZ1043" s="191">
        <f t="shared" si="807"/>
        <v>268447.98</v>
      </c>
      <c r="BA1043" s="193">
        <f t="shared" si="808"/>
        <v>1</v>
      </c>
      <c r="BB1043" s="193">
        <f t="shared" si="809"/>
        <v>1</v>
      </c>
      <c r="BC1043" s="193">
        <f t="shared" si="810"/>
        <v>1</v>
      </c>
      <c r="BD1043" s="191">
        <f t="shared" si="772"/>
        <v>515188.67</v>
      </c>
      <c r="BE1043" s="191">
        <f t="shared" si="811"/>
        <v>268447.98</v>
      </c>
      <c r="BF1043" s="210">
        <f t="shared" si="812"/>
        <v>515188.67</v>
      </c>
      <c r="BG1043" s="211">
        <f t="shared" si="813"/>
        <v>515188.67</v>
      </c>
      <c r="BH1043" s="289"/>
      <c r="BI1043" s="289"/>
      <c r="BJ1043" s="228"/>
      <c r="BK1043" s="228"/>
      <c r="BL1043" s="233" t="str">
        <f t="shared" si="814"/>
        <v>01</v>
      </c>
    </row>
    <row r="1044" spans="1:64" ht="12" customHeight="1">
      <c r="A1044" s="333" t="s">
        <v>696</v>
      </c>
      <c r="B1044" s="381" t="s">
        <v>443</v>
      </c>
      <c r="C1044" s="333" t="s">
        <v>668</v>
      </c>
      <c r="D1044" s="381" t="s">
        <v>390</v>
      </c>
      <c r="E1044" s="381" t="s">
        <v>875</v>
      </c>
      <c r="F1044" s="381" t="s">
        <v>658</v>
      </c>
      <c r="G1044" s="381" t="s">
        <v>395</v>
      </c>
      <c r="H1044" s="100" t="s">
        <v>653</v>
      </c>
      <c r="I1044" s="381" t="s">
        <v>505</v>
      </c>
      <c r="J1044" s="382">
        <v>42802.07</v>
      </c>
      <c r="K1044" s="382">
        <v>42272.37</v>
      </c>
      <c r="L1044" s="191" t="str">
        <f t="shared" si="773"/>
        <v>914014260104802006000085329001</v>
      </c>
      <c r="M1044" s="192">
        <f t="array" ref="M1044">IF(COUNT(SEARCH(Удалить_Роспись_КВСР,$B1044)*SEARCH(Удалить_Роспись_ПБС,$C1044)*SEARCH(Удалить_Роспись_КФСР, $D1044)*SEARCH(Удалить_Роспись_КЦСР,$E1044)*SEARCH(Удалить_Роспись_КВР,$F1044)*SEARCH(Удалить_Роспись_ЭК,$H1044)*SEARCH(Удалить_Роспись_КР,$I1044))&gt;0,0,1)</f>
        <v>1</v>
      </c>
      <c r="N1044" s="192">
        <f>IF(COUNT(SEARCH(Удалить_Индекс_КВСР,$B1044)*SEARCH(Удалить_Индекс_ПБС,$C1044)*SEARCH(Удалить_Индекс_КФСР,$D1044)*SEARCH(Удалить_Индекс_КЦСР,$E1044)*SEARCH(Удалить_Индекс_КВР,$F1044)*SEARCH(Удалить_Индекс_ЭК,$H1044)*SEARCH(Удалить_Индекс_КР,$I1044))&gt;0,0,1)</f>
        <v>1</v>
      </c>
      <c r="O1044" s="192" t="str">
        <f t="shared" si="774"/>
        <v/>
      </c>
      <c r="P1044" s="192" t="str">
        <f t="shared" ref="P1044:P1107" si="815">IF($E1044="092Л000","воз","")</f>
        <v/>
      </c>
      <c r="Q1044" s="300" t="str">
        <f t="shared" si="775"/>
        <v/>
      </c>
      <c r="R1044" s="300" t="str">
        <f t="shared" si="776"/>
        <v/>
      </c>
      <c r="S1044" s="300" t="str">
        <f t="shared" si="777"/>
        <v/>
      </c>
      <c r="T1044" s="192" t="str">
        <f t="shared" si="778"/>
        <v/>
      </c>
      <c r="U1044" s="303" t="str">
        <f t="shared" si="779"/>
        <v/>
      </c>
      <c r="V1044" s="300" t="str">
        <f t="shared" si="780"/>
        <v/>
      </c>
      <c r="W1044" s="192" t="str">
        <f t="shared" si="781"/>
        <v/>
      </c>
      <c r="X1044" s="303" t="str">
        <f t="shared" si="782"/>
        <v/>
      </c>
      <c r="Y1044" s="300" t="str">
        <f t="shared" si="783"/>
        <v/>
      </c>
      <c r="Z1044" s="300" t="str">
        <f t="shared" si="784"/>
        <v/>
      </c>
      <c r="AA1044" s="303" t="str">
        <f t="shared" si="785"/>
        <v/>
      </c>
      <c r="AB1044" s="300" t="str">
        <f t="shared" si="786"/>
        <v/>
      </c>
      <c r="AC1044" s="300" t="str">
        <f t="shared" si="787"/>
        <v/>
      </c>
      <c r="AD1044" s="300" t="str">
        <f t="shared" si="788"/>
        <v/>
      </c>
      <c r="AE1044" s="192" t="str">
        <f t="shared" si="789"/>
        <v/>
      </c>
      <c r="AF1044" s="192" t="str">
        <f t="shared" si="790"/>
        <v/>
      </c>
      <c r="AG1044" s="192"/>
      <c r="AJ1044" s="300" t="str">
        <f t="shared" si="791"/>
        <v/>
      </c>
      <c r="AK1044" s="300" t="str">
        <f t="shared" si="792"/>
        <v/>
      </c>
      <c r="AL1044" s="300" t="str">
        <f t="shared" si="793"/>
        <v/>
      </c>
      <c r="AM1044" s="300" t="str">
        <f t="shared" si="794"/>
        <v/>
      </c>
      <c r="AN1044" s="300" t="str">
        <f t="shared" si="795"/>
        <v/>
      </c>
      <c r="AO1044" s="300" t="str">
        <f t="shared" si="796"/>
        <v/>
      </c>
      <c r="AP1044" s="300" t="str">
        <f t="shared" si="797"/>
        <v/>
      </c>
      <c r="AQ1044" s="300" t="str">
        <f t="shared" si="798"/>
        <v/>
      </c>
      <c r="AR1044" s="306" t="str">
        <f t="shared" si="799"/>
        <v/>
      </c>
      <c r="AS1044" s="300" t="str">
        <f t="shared" si="800"/>
        <v/>
      </c>
      <c r="AT1044" s="300" t="str">
        <f t="shared" si="801"/>
        <v/>
      </c>
      <c r="AU1044" s="192" t="str">
        <f t="shared" si="802"/>
        <v>рбс</v>
      </c>
      <c r="AV1044" s="192" t="str">
        <f t="shared" si="803"/>
        <v>рбс91401426общпро</v>
      </c>
      <c r="AW1044" s="191">
        <f t="shared" si="804"/>
        <v>42802.07</v>
      </c>
      <c r="AX1044" s="191">
        <f t="shared" si="805"/>
        <v>42272.37</v>
      </c>
      <c r="AY1044" s="191">
        <f t="shared" si="806"/>
        <v>42802.07</v>
      </c>
      <c r="AZ1044" s="191">
        <f t="shared" si="807"/>
        <v>42272.37</v>
      </c>
      <c r="BA1044" s="193">
        <f t="shared" si="808"/>
        <v>1</v>
      </c>
      <c r="BB1044" s="193">
        <f t="shared" si="809"/>
        <v>1</v>
      </c>
      <c r="BC1044" s="193">
        <f t="shared" si="810"/>
        <v>1</v>
      </c>
      <c r="BD1044" s="191">
        <f t="shared" si="772"/>
        <v>42802.07</v>
      </c>
      <c r="BE1044" s="191">
        <f t="shared" si="811"/>
        <v>42272.37</v>
      </c>
      <c r="BF1044" s="210">
        <f t="shared" si="812"/>
        <v>42802.07</v>
      </c>
      <c r="BG1044" s="211">
        <f t="shared" si="813"/>
        <v>42802.07</v>
      </c>
      <c r="BH1044" s="289"/>
      <c r="BI1044" s="289"/>
      <c r="BJ1044" s="228"/>
      <c r="BK1044" s="228"/>
      <c r="BL1044" s="233" t="str">
        <f t="shared" si="814"/>
        <v>01</v>
      </c>
    </row>
    <row r="1045" spans="1:64" ht="12" customHeight="1">
      <c r="A1045" s="333" t="s">
        <v>696</v>
      </c>
      <c r="B1045" s="381" t="s">
        <v>443</v>
      </c>
      <c r="C1045" s="333" t="s">
        <v>668</v>
      </c>
      <c r="D1045" s="381" t="s">
        <v>390</v>
      </c>
      <c r="E1045" s="381" t="s">
        <v>876</v>
      </c>
      <c r="F1045" s="381" t="s">
        <v>602</v>
      </c>
      <c r="G1045" s="381" t="s">
        <v>385</v>
      </c>
      <c r="H1045" s="100" t="s">
        <v>653</v>
      </c>
      <c r="I1045" s="381" t="s">
        <v>505</v>
      </c>
      <c r="J1045" s="382">
        <v>75750</v>
      </c>
      <c r="K1045" s="382">
        <v>56684.34</v>
      </c>
      <c r="L1045" s="191" t="str">
        <f t="shared" si="773"/>
        <v>914014260104802006100012121101</v>
      </c>
      <c r="M1045" s="192">
        <f t="array" ref="M1045">IF(COUNT(SEARCH(Удалить_Роспись_КВСР,$B1045)*SEARCH(Удалить_Роспись_ПБС,$C1045)*SEARCH(Удалить_Роспись_КФСР, $D1045)*SEARCH(Удалить_Роспись_КЦСР,$E1045)*SEARCH(Удалить_Роспись_КВР,$F1045)*SEARCH(Удалить_Роспись_ЭК,$H1045)*SEARCH(Удалить_Роспись_КР,$I1045))&gt;0,0,1)</f>
        <v>1</v>
      </c>
      <c r="N1045" s="192">
        <v>0</v>
      </c>
      <c r="O1045" s="192" t="str">
        <f t="shared" si="774"/>
        <v/>
      </c>
      <c r="P1045" s="192" t="str">
        <f t="shared" si="815"/>
        <v/>
      </c>
      <c r="Q1045" s="300" t="str">
        <f t="shared" si="775"/>
        <v/>
      </c>
      <c r="R1045" s="300" t="str">
        <f t="shared" si="776"/>
        <v/>
      </c>
      <c r="S1045" s="300" t="str">
        <f t="shared" si="777"/>
        <v/>
      </c>
      <c r="T1045" s="192" t="str">
        <f t="shared" si="778"/>
        <v/>
      </c>
      <c r="U1045" s="303" t="str">
        <f t="shared" si="779"/>
        <v/>
      </c>
      <c r="V1045" s="300" t="str">
        <f t="shared" si="780"/>
        <v/>
      </c>
      <c r="W1045" s="192" t="str">
        <f t="shared" si="781"/>
        <v/>
      </c>
      <c r="X1045" s="303" t="str">
        <f t="shared" si="782"/>
        <v/>
      </c>
      <c r="Y1045" s="300" t="str">
        <f t="shared" si="783"/>
        <v/>
      </c>
      <c r="Z1045" s="300" t="str">
        <f t="shared" si="784"/>
        <v/>
      </c>
      <c r="AA1045" s="303" t="str">
        <f t="shared" si="785"/>
        <v/>
      </c>
      <c r="AB1045" s="300" t="str">
        <f t="shared" si="786"/>
        <v/>
      </c>
      <c r="AC1045" s="300" t="str">
        <f t="shared" si="787"/>
        <v/>
      </c>
      <c r="AD1045" s="300" t="str">
        <f t="shared" si="788"/>
        <v/>
      </c>
      <c r="AE1045" s="192" t="str">
        <f t="shared" si="789"/>
        <v/>
      </c>
      <c r="AF1045" s="192" t="str">
        <f t="shared" si="790"/>
        <v/>
      </c>
      <c r="AG1045" s="192"/>
      <c r="AJ1045" s="300" t="str">
        <f t="shared" si="791"/>
        <v/>
      </c>
      <c r="AK1045" s="300" t="str">
        <f t="shared" si="792"/>
        <v/>
      </c>
      <c r="AL1045" s="300" t="str">
        <f t="shared" si="793"/>
        <v/>
      </c>
      <c r="AM1045" s="300" t="str">
        <f t="shared" si="794"/>
        <v/>
      </c>
      <c r="AN1045" s="300" t="str">
        <f t="shared" si="795"/>
        <v/>
      </c>
      <c r="AO1045" s="300" t="str">
        <f t="shared" si="796"/>
        <v/>
      </c>
      <c r="AP1045" s="300" t="str">
        <f t="shared" si="797"/>
        <v/>
      </c>
      <c r="AQ1045" s="300" t="str">
        <f t="shared" si="798"/>
        <v/>
      </c>
      <c r="AR1045" s="306" t="str">
        <f t="shared" si="799"/>
        <v/>
      </c>
      <c r="AS1045" s="300" t="str">
        <f t="shared" si="800"/>
        <v/>
      </c>
      <c r="AT1045" s="300" t="str">
        <f t="shared" si="801"/>
        <v/>
      </c>
      <c r="AU1045" s="192" t="str">
        <f t="shared" si="802"/>
        <v>рбс</v>
      </c>
      <c r="AV1045" s="192" t="str">
        <f t="shared" si="803"/>
        <v>рбс91401426общопл</v>
      </c>
      <c r="AW1045" s="191">
        <f t="shared" si="804"/>
        <v>75750</v>
      </c>
      <c r="AX1045" s="191">
        <f t="shared" si="805"/>
        <v>56684.34</v>
      </c>
      <c r="AY1045" s="191">
        <f t="shared" si="806"/>
        <v>0</v>
      </c>
      <c r="AZ1045" s="191">
        <f t="shared" si="807"/>
        <v>0</v>
      </c>
      <c r="BA1045" s="193">
        <f t="shared" si="808"/>
        <v>1</v>
      </c>
      <c r="BB1045" s="193">
        <f t="shared" si="809"/>
        <v>1</v>
      </c>
      <c r="BC1045" s="193">
        <f t="shared" si="810"/>
        <v>1</v>
      </c>
      <c r="BD1045" s="191">
        <f t="shared" si="772"/>
        <v>0</v>
      </c>
      <c r="BE1045" s="191">
        <f t="shared" si="811"/>
        <v>0</v>
      </c>
      <c r="BF1045" s="210">
        <f t="shared" si="812"/>
        <v>0</v>
      </c>
      <c r="BG1045" s="211">
        <f t="shared" si="813"/>
        <v>0</v>
      </c>
      <c r="BH1045" s="289"/>
      <c r="BI1045" s="289"/>
      <c r="BJ1045" s="228"/>
      <c r="BK1045" s="228"/>
      <c r="BL1045" s="233" t="str">
        <f t="shared" si="814"/>
        <v>01</v>
      </c>
    </row>
    <row r="1046" spans="1:64" ht="12" customHeight="1">
      <c r="A1046" s="333" t="s">
        <v>696</v>
      </c>
      <c r="B1046" s="381" t="s">
        <v>443</v>
      </c>
      <c r="C1046" s="333" t="s">
        <v>668</v>
      </c>
      <c r="D1046" s="381" t="s">
        <v>390</v>
      </c>
      <c r="E1046" s="381" t="s">
        <v>876</v>
      </c>
      <c r="F1046" s="381" t="s">
        <v>873</v>
      </c>
      <c r="G1046" s="381" t="s">
        <v>387</v>
      </c>
      <c r="H1046" s="100" t="s">
        <v>653</v>
      </c>
      <c r="I1046" s="381" t="s">
        <v>505</v>
      </c>
      <c r="J1046" s="382">
        <v>22876</v>
      </c>
      <c r="K1046" s="382">
        <v>13705.34</v>
      </c>
      <c r="L1046" s="191" t="str">
        <f t="shared" si="773"/>
        <v>914014260104802006100012921301</v>
      </c>
      <c r="M1046" s="192">
        <f t="array" ref="M1046">IF(COUNT(SEARCH(Удалить_Роспись_КВСР,$B1046)*SEARCH(Удалить_Роспись_ПБС,$C1046)*SEARCH(Удалить_Роспись_КФСР, $D1046)*SEARCH(Удалить_Роспись_КЦСР,$E1046)*SEARCH(Удалить_Роспись_КВР,$F1046)*SEARCH(Удалить_Роспись_ЭК,$H1046)*SEARCH(Удалить_Роспись_КР,$I1046))&gt;0,0,1)</f>
        <v>1</v>
      </c>
      <c r="N1046" s="192">
        <v>0</v>
      </c>
      <c r="O1046" s="192" t="str">
        <f t="shared" si="774"/>
        <v/>
      </c>
      <c r="P1046" s="192" t="str">
        <f t="shared" si="815"/>
        <v/>
      </c>
      <c r="Q1046" s="300" t="str">
        <f t="shared" si="775"/>
        <v/>
      </c>
      <c r="R1046" s="300" t="str">
        <f t="shared" si="776"/>
        <v/>
      </c>
      <c r="S1046" s="300" t="str">
        <f t="shared" si="777"/>
        <v/>
      </c>
      <c r="T1046" s="192" t="str">
        <f t="shared" si="778"/>
        <v/>
      </c>
      <c r="U1046" s="303" t="str">
        <f t="shared" si="779"/>
        <v/>
      </c>
      <c r="V1046" s="300" t="str">
        <f t="shared" si="780"/>
        <v/>
      </c>
      <c r="W1046" s="192" t="str">
        <f t="shared" si="781"/>
        <v/>
      </c>
      <c r="X1046" s="303" t="str">
        <f t="shared" si="782"/>
        <v/>
      </c>
      <c r="Y1046" s="300" t="str">
        <f t="shared" si="783"/>
        <v/>
      </c>
      <c r="Z1046" s="300" t="str">
        <f t="shared" si="784"/>
        <v/>
      </c>
      <c r="AA1046" s="303" t="str">
        <f t="shared" si="785"/>
        <v/>
      </c>
      <c r="AB1046" s="300" t="str">
        <f t="shared" si="786"/>
        <v/>
      </c>
      <c r="AC1046" s="300" t="str">
        <f t="shared" si="787"/>
        <v/>
      </c>
      <c r="AD1046" s="300" t="str">
        <f t="shared" si="788"/>
        <v/>
      </c>
      <c r="AE1046" s="192" t="str">
        <f t="shared" si="789"/>
        <v/>
      </c>
      <c r="AF1046" s="192" t="str">
        <f t="shared" si="790"/>
        <v/>
      </c>
      <c r="AG1046" s="192"/>
      <c r="AJ1046" s="300" t="str">
        <f t="shared" si="791"/>
        <v/>
      </c>
      <c r="AK1046" s="300" t="str">
        <f t="shared" si="792"/>
        <v/>
      </c>
      <c r="AL1046" s="300" t="str">
        <f t="shared" si="793"/>
        <v/>
      </c>
      <c r="AM1046" s="300" t="str">
        <f t="shared" si="794"/>
        <v/>
      </c>
      <c r="AN1046" s="300" t="str">
        <f t="shared" si="795"/>
        <v/>
      </c>
      <c r="AO1046" s="300" t="str">
        <f t="shared" si="796"/>
        <v/>
      </c>
      <c r="AP1046" s="300" t="str">
        <f t="shared" si="797"/>
        <v/>
      </c>
      <c r="AQ1046" s="300" t="str">
        <f t="shared" si="798"/>
        <v/>
      </c>
      <c r="AR1046" s="306" t="str">
        <f t="shared" si="799"/>
        <v/>
      </c>
      <c r="AS1046" s="300" t="str">
        <f t="shared" si="800"/>
        <v/>
      </c>
      <c r="AT1046" s="300" t="str">
        <f t="shared" si="801"/>
        <v/>
      </c>
      <c r="AU1046" s="192" t="str">
        <f t="shared" si="802"/>
        <v>рбс</v>
      </c>
      <c r="AV1046" s="192" t="str">
        <f t="shared" si="803"/>
        <v>рбс91401426общопл</v>
      </c>
      <c r="AW1046" s="191">
        <f t="shared" si="804"/>
        <v>22876</v>
      </c>
      <c r="AX1046" s="191">
        <f t="shared" si="805"/>
        <v>13705.34</v>
      </c>
      <c r="AY1046" s="191">
        <f t="shared" si="806"/>
        <v>0</v>
      </c>
      <c r="AZ1046" s="191">
        <f t="shared" si="807"/>
        <v>0</v>
      </c>
      <c r="BA1046" s="193">
        <f t="shared" si="808"/>
        <v>1</v>
      </c>
      <c r="BB1046" s="193">
        <f t="shared" si="809"/>
        <v>1</v>
      </c>
      <c r="BC1046" s="193">
        <f t="shared" si="810"/>
        <v>1</v>
      </c>
      <c r="BD1046" s="191">
        <f t="shared" si="772"/>
        <v>0</v>
      </c>
      <c r="BE1046" s="191">
        <f t="shared" si="811"/>
        <v>0</v>
      </c>
      <c r="BF1046" s="210">
        <f t="shared" si="812"/>
        <v>0</v>
      </c>
      <c r="BG1046" s="211">
        <f t="shared" si="813"/>
        <v>0</v>
      </c>
      <c r="BH1046" s="289"/>
      <c r="BI1046" s="289"/>
      <c r="BJ1046" s="228"/>
      <c r="BK1046" s="228"/>
      <c r="BL1046" s="233" t="str">
        <f t="shared" si="814"/>
        <v>01</v>
      </c>
    </row>
    <row r="1047" spans="1:64" ht="12" customHeight="1">
      <c r="A1047" s="333" t="s">
        <v>696</v>
      </c>
      <c r="B1047" s="381" t="s">
        <v>443</v>
      </c>
      <c r="C1047" s="333" t="s">
        <v>668</v>
      </c>
      <c r="D1047" s="381" t="s">
        <v>390</v>
      </c>
      <c r="E1047" s="381" t="s">
        <v>877</v>
      </c>
      <c r="F1047" s="381" t="s">
        <v>585</v>
      </c>
      <c r="G1047" s="381" t="s">
        <v>386</v>
      </c>
      <c r="H1047" s="100" t="s">
        <v>653</v>
      </c>
      <c r="I1047" s="381" t="s">
        <v>505</v>
      </c>
      <c r="J1047" s="382">
        <v>140000</v>
      </c>
      <c r="K1047" s="382">
        <v>88915.6</v>
      </c>
      <c r="L1047" s="191" t="str">
        <f t="shared" si="773"/>
        <v>914014260104802006700012221201</v>
      </c>
      <c r="M1047" s="192">
        <f t="array" ref="M1047">IF(COUNT(SEARCH(Удалить_Роспись_КВСР,$B1047)*SEARCH(Удалить_Роспись_ПБС,$C1047)*SEARCH(Удалить_Роспись_КФСР, $D1047)*SEARCH(Удалить_Роспись_КЦСР,$E1047)*SEARCH(Удалить_Роспись_КВР,$F1047)*SEARCH(Удалить_Роспись_ЭК,$H1047)*SEARCH(Удалить_Роспись_КР,$I1047))&gt;0,0,1)</f>
        <v>1</v>
      </c>
      <c r="N1047" s="192">
        <f>IF(COUNT(SEARCH(Удалить_Индекс_КВСР,$B1047)*SEARCH(Удалить_Индекс_ПБС,$C1047)*SEARCH(Удалить_Индекс_КФСР,$D1047)*SEARCH(Удалить_Индекс_КЦСР,$E1047)*SEARCH(Удалить_Индекс_КВР,$F1047)*SEARCH(Удалить_Индекс_ЭК,$H1047)*SEARCH(Удалить_Индекс_КР,$I1047))&gt;0,0,1)</f>
        <v>1</v>
      </c>
      <c r="O1047" s="192" t="str">
        <f t="shared" si="774"/>
        <v/>
      </c>
      <c r="P1047" s="192" t="str">
        <f t="shared" si="815"/>
        <v/>
      </c>
      <c r="Q1047" s="300" t="str">
        <f t="shared" si="775"/>
        <v/>
      </c>
      <c r="R1047" s="300" t="str">
        <f t="shared" si="776"/>
        <v/>
      </c>
      <c r="S1047" s="300" t="str">
        <f t="shared" si="777"/>
        <v/>
      </c>
      <c r="T1047" s="192" t="str">
        <f t="shared" si="778"/>
        <v/>
      </c>
      <c r="U1047" s="303" t="str">
        <f t="shared" si="779"/>
        <v/>
      </c>
      <c r="V1047" s="300" t="str">
        <f t="shared" si="780"/>
        <v/>
      </c>
      <c r="W1047" s="192" t="str">
        <f t="shared" si="781"/>
        <v/>
      </c>
      <c r="X1047" s="303" t="str">
        <f t="shared" si="782"/>
        <v/>
      </c>
      <c r="Y1047" s="300" t="str">
        <f t="shared" si="783"/>
        <v/>
      </c>
      <c r="Z1047" s="300" t="str">
        <f t="shared" si="784"/>
        <v/>
      </c>
      <c r="AA1047" s="303" t="str">
        <f t="shared" si="785"/>
        <v/>
      </c>
      <c r="AB1047" s="300" t="str">
        <f t="shared" si="786"/>
        <v/>
      </c>
      <c r="AC1047" s="300" t="str">
        <f t="shared" si="787"/>
        <v/>
      </c>
      <c r="AD1047" s="300" t="str">
        <f t="shared" si="788"/>
        <v/>
      </c>
      <c r="AE1047" s="192" t="str">
        <f t="shared" si="789"/>
        <v/>
      </c>
      <c r="AF1047" s="192" t="str">
        <f t="shared" si="790"/>
        <v/>
      </c>
      <c r="AG1047" s="192"/>
      <c r="AJ1047" s="300" t="str">
        <f t="shared" si="791"/>
        <v/>
      </c>
      <c r="AK1047" s="300" t="str">
        <f t="shared" si="792"/>
        <v/>
      </c>
      <c r="AL1047" s="300" t="str">
        <f t="shared" si="793"/>
        <v/>
      </c>
      <c r="AM1047" s="300" t="str">
        <f t="shared" si="794"/>
        <v/>
      </c>
      <c r="AN1047" s="300" t="str">
        <f t="shared" si="795"/>
        <v/>
      </c>
      <c r="AO1047" s="300" t="str">
        <f t="shared" si="796"/>
        <v/>
      </c>
      <c r="AP1047" s="300" t="str">
        <f t="shared" si="797"/>
        <v/>
      </c>
      <c r="AQ1047" s="300" t="str">
        <f t="shared" si="798"/>
        <v/>
      </c>
      <c r="AR1047" s="306" t="str">
        <f t="shared" si="799"/>
        <v/>
      </c>
      <c r="AS1047" s="300" t="str">
        <f t="shared" si="800"/>
        <v/>
      </c>
      <c r="AT1047" s="300" t="str">
        <f t="shared" si="801"/>
        <v/>
      </c>
      <c r="AU1047" s="192" t="str">
        <f t="shared" si="802"/>
        <v>рбс</v>
      </c>
      <c r="AV1047" s="192" t="str">
        <f t="shared" si="803"/>
        <v>рбс91401426общпро</v>
      </c>
      <c r="AW1047" s="191">
        <f t="shared" si="804"/>
        <v>140000</v>
      </c>
      <c r="AX1047" s="191">
        <f t="shared" si="805"/>
        <v>88915.6</v>
      </c>
      <c r="AY1047" s="191">
        <f t="shared" si="806"/>
        <v>140000</v>
      </c>
      <c r="AZ1047" s="191">
        <f t="shared" si="807"/>
        <v>88915.6</v>
      </c>
      <c r="BA1047" s="193">
        <f t="shared" si="808"/>
        <v>1</v>
      </c>
      <c r="BB1047" s="193">
        <f t="shared" si="809"/>
        <v>1</v>
      </c>
      <c r="BC1047" s="193">
        <f t="shared" si="810"/>
        <v>1</v>
      </c>
      <c r="BD1047" s="191">
        <f t="shared" si="772"/>
        <v>140000</v>
      </c>
      <c r="BE1047" s="191">
        <f t="shared" si="811"/>
        <v>88915.6</v>
      </c>
      <c r="BF1047" s="210">
        <f t="shared" si="812"/>
        <v>140000</v>
      </c>
      <c r="BG1047" s="211">
        <f t="shared" si="813"/>
        <v>140000</v>
      </c>
      <c r="BH1047" s="289"/>
      <c r="BI1047" s="289"/>
      <c r="BJ1047" s="228"/>
      <c r="BK1047" s="228"/>
      <c r="BL1047" s="233" t="str">
        <f t="shared" si="814"/>
        <v>01</v>
      </c>
    </row>
    <row r="1048" spans="1:64" ht="12" customHeight="1">
      <c r="A1048" s="333" t="s">
        <v>696</v>
      </c>
      <c r="B1048" s="381" t="s">
        <v>443</v>
      </c>
      <c r="C1048" s="333" t="s">
        <v>668</v>
      </c>
      <c r="D1048" s="381" t="s">
        <v>390</v>
      </c>
      <c r="E1048" s="381" t="s">
        <v>878</v>
      </c>
      <c r="F1048" s="381" t="s">
        <v>602</v>
      </c>
      <c r="G1048" s="381" t="s">
        <v>385</v>
      </c>
      <c r="H1048" s="100" t="s">
        <v>653</v>
      </c>
      <c r="I1048" s="381" t="s">
        <v>505</v>
      </c>
      <c r="J1048" s="382">
        <v>530131</v>
      </c>
      <c r="K1048" s="382">
        <v>403307.46</v>
      </c>
      <c r="L1048" s="191" t="str">
        <f t="shared" si="773"/>
        <v>914014260104802006Б00012121101</v>
      </c>
      <c r="M1048" s="192">
        <f t="array" ref="M1048">IF(COUNT(SEARCH(Удалить_Роспись_КВСР,$B1048)*SEARCH(Удалить_Роспись_ПБС,$C1048)*SEARCH(Удалить_Роспись_КФСР, $D1048)*SEARCH(Удалить_Роспись_КЦСР,$E1048)*SEARCH(Удалить_Роспись_КВР,$F1048)*SEARCH(Удалить_Роспись_ЭК,$H1048)*SEARCH(Удалить_Роспись_КР,$I1048))&gt;0,0,1)</f>
        <v>1</v>
      </c>
      <c r="N1048" s="192">
        <v>0</v>
      </c>
      <c r="O1048" s="192" t="str">
        <f t="shared" si="774"/>
        <v/>
      </c>
      <c r="P1048" s="192" t="str">
        <f t="shared" si="815"/>
        <v/>
      </c>
      <c r="Q1048" s="300" t="str">
        <f t="shared" si="775"/>
        <v/>
      </c>
      <c r="R1048" s="300" t="str">
        <f t="shared" si="776"/>
        <v/>
      </c>
      <c r="S1048" s="300" t="str">
        <f t="shared" si="777"/>
        <v/>
      </c>
      <c r="T1048" s="192" t="str">
        <f t="shared" si="778"/>
        <v/>
      </c>
      <c r="U1048" s="303" t="str">
        <f t="shared" si="779"/>
        <v/>
      </c>
      <c r="V1048" s="300" t="str">
        <f t="shared" si="780"/>
        <v/>
      </c>
      <c r="W1048" s="192" t="str">
        <f t="shared" si="781"/>
        <v/>
      </c>
      <c r="X1048" s="303" t="str">
        <f t="shared" si="782"/>
        <v/>
      </c>
      <c r="Y1048" s="300" t="str">
        <f t="shared" si="783"/>
        <v/>
      </c>
      <c r="Z1048" s="300" t="str">
        <f t="shared" si="784"/>
        <v/>
      </c>
      <c r="AA1048" s="303" t="str">
        <f t="shared" si="785"/>
        <v/>
      </c>
      <c r="AB1048" s="300" t="str">
        <f t="shared" si="786"/>
        <v/>
      </c>
      <c r="AC1048" s="300" t="str">
        <f t="shared" si="787"/>
        <v/>
      </c>
      <c r="AD1048" s="300" t="str">
        <f t="shared" si="788"/>
        <v/>
      </c>
      <c r="AE1048" s="192" t="str">
        <f t="shared" si="789"/>
        <v/>
      </c>
      <c r="AF1048" s="192" t="str">
        <f t="shared" si="790"/>
        <v/>
      </c>
      <c r="AG1048" s="192"/>
      <c r="AJ1048" s="300" t="str">
        <f t="shared" si="791"/>
        <v/>
      </c>
      <c r="AK1048" s="300" t="str">
        <f t="shared" si="792"/>
        <v/>
      </c>
      <c r="AL1048" s="300" t="str">
        <f t="shared" si="793"/>
        <v/>
      </c>
      <c r="AM1048" s="300" t="str">
        <f t="shared" si="794"/>
        <v/>
      </c>
      <c r="AN1048" s="300" t="str">
        <f t="shared" si="795"/>
        <v/>
      </c>
      <c r="AO1048" s="300" t="str">
        <f t="shared" si="796"/>
        <v/>
      </c>
      <c r="AP1048" s="300" t="str">
        <f t="shared" si="797"/>
        <v/>
      </c>
      <c r="AQ1048" s="300" t="str">
        <f t="shared" si="798"/>
        <v/>
      </c>
      <c r="AR1048" s="306" t="str">
        <f t="shared" si="799"/>
        <v/>
      </c>
      <c r="AS1048" s="300" t="str">
        <f t="shared" si="800"/>
        <v/>
      </c>
      <c r="AT1048" s="300" t="str">
        <f t="shared" si="801"/>
        <v/>
      </c>
      <c r="AU1048" s="192" t="str">
        <f t="shared" si="802"/>
        <v>рбс</v>
      </c>
      <c r="AV1048" s="192" t="str">
        <f t="shared" si="803"/>
        <v>рбс91401426общопл</v>
      </c>
      <c r="AW1048" s="191">
        <f t="shared" si="804"/>
        <v>530131</v>
      </c>
      <c r="AX1048" s="191">
        <f t="shared" si="805"/>
        <v>403307.46</v>
      </c>
      <c r="AY1048" s="191">
        <f t="shared" si="806"/>
        <v>0</v>
      </c>
      <c r="AZ1048" s="191">
        <f t="shared" si="807"/>
        <v>0</v>
      </c>
      <c r="BA1048" s="193">
        <f t="shared" si="808"/>
        <v>1</v>
      </c>
      <c r="BB1048" s="193">
        <f t="shared" si="809"/>
        <v>1</v>
      </c>
      <c r="BC1048" s="193">
        <f t="shared" si="810"/>
        <v>1</v>
      </c>
      <c r="BD1048" s="191">
        <f t="shared" si="772"/>
        <v>0</v>
      </c>
      <c r="BE1048" s="191">
        <f t="shared" si="811"/>
        <v>0</v>
      </c>
      <c r="BF1048" s="210">
        <f t="shared" si="812"/>
        <v>0</v>
      </c>
      <c r="BG1048" s="211">
        <f t="shared" si="813"/>
        <v>0</v>
      </c>
      <c r="BH1048" s="289"/>
      <c r="BI1048" s="289"/>
      <c r="BJ1048" s="228"/>
      <c r="BK1048" s="228"/>
      <c r="BL1048" s="233" t="str">
        <f t="shared" si="814"/>
        <v>01</v>
      </c>
    </row>
    <row r="1049" spans="1:64" ht="12" customHeight="1">
      <c r="A1049" s="333" t="s">
        <v>696</v>
      </c>
      <c r="B1049" s="381" t="s">
        <v>443</v>
      </c>
      <c r="C1049" s="333" t="s">
        <v>668</v>
      </c>
      <c r="D1049" s="381" t="s">
        <v>390</v>
      </c>
      <c r="E1049" s="381" t="s">
        <v>878</v>
      </c>
      <c r="F1049" s="381" t="s">
        <v>873</v>
      </c>
      <c r="G1049" s="381" t="s">
        <v>387</v>
      </c>
      <c r="H1049" s="100" t="s">
        <v>653</v>
      </c>
      <c r="I1049" s="381" t="s">
        <v>505</v>
      </c>
      <c r="J1049" s="382">
        <v>160100</v>
      </c>
      <c r="K1049" s="382">
        <v>108262.79</v>
      </c>
      <c r="L1049" s="191" t="str">
        <f t="shared" si="773"/>
        <v>914014260104802006Б00012921301</v>
      </c>
      <c r="M1049" s="192">
        <f t="array" ref="M1049">IF(COUNT(SEARCH(Удалить_Роспись_КВСР,$B1049)*SEARCH(Удалить_Роспись_ПБС,$C1049)*SEARCH(Удалить_Роспись_КФСР, $D1049)*SEARCH(Удалить_Роспись_КЦСР,$E1049)*SEARCH(Удалить_Роспись_КВР,$F1049)*SEARCH(Удалить_Роспись_ЭК,$H1049)*SEARCH(Удалить_Роспись_КР,$I1049))&gt;0,0,1)</f>
        <v>1</v>
      </c>
      <c r="N1049" s="192">
        <v>0</v>
      </c>
      <c r="O1049" s="192" t="str">
        <f t="shared" si="774"/>
        <v/>
      </c>
      <c r="P1049" s="192" t="str">
        <f t="shared" si="815"/>
        <v/>
      </c>
      <c r="Q1049" s="300" t="str">
        <f t="shared" si="775"/>
        <v/>
      </c>
      <c r="R1049" s="300" t="str">
        <f t="shared" si="776"/>
        <v/>
      </c>
      <c r="S1049" s="300" t="str">
        <f t="shared" si="777"/>
        <v/>
      </c>
      <c r="T1049" s="192" t="str">
        <f t="shared" si="778"/>
        <v/>
      </c>
      <c r="U1049" s="303" t="str">
        <f t="shared" si="779"/>
        <v/>
      </c>
      <c r="V1049" s="300" t="str">
        <f t="shared" si="780"/>
        <v/>
      </c>
      <c r="W1049" s="192" t="str">
        <f t="shared" si="781"/>
        <v/>
      </c>
      <c r="X1049" s="303" t="str">
        <f t="shared" si="782"/>
        <v/>
      </c>
      <c r="Y1049" s="300" t="str">
        <f t="shared" si="783"/>
        <v/>
      </c>
      <c r="Z1049" s="300" t="str">
        <f t="shared" si="784"/>
        <v/>
      </c>
      <c r="AA1049" s="303" t="str">
        <f t="shared" si="785"/>
        <v/>
      </c>
      <c r="AB1049" s="300" t="str">
        <f t="shared" si="786"/>
        <v/>
      </c>
      <c r="AC1049" s="300" t="str">
        <f t="shared" si="787"/>
        <v/>
      </c>
      <c r="AD1049" s="300" t="str">
        <f t="shared" si="788"/>
        <v/>
      </c>
      <c r="AE1049" s="192" t="str">
        <f t="shared" si="789"/>
        <v/>
      </c>
      <c r="AF1049" s="192" t="str">
        <f t="shared" si="790"/>
        <v/>
      </c>
      <c r="AG1049" s="192"/>
      <c r="AJ1049" s="300" t="str">
        <f t="shared" si="791"/>
        <v/>
      </c>
      <c r="AK1049" s="300" t="str">
        <f t="shared" si="792"/>
        <v/>
      </c>
      <c r="AL1049" s="300" t="str">
        <f t="shared" si="793"/>
        <v/>
      </c>
      <c r="AM1049" s="300" t="str">
        <f t="shared" si="794"/>
        <v/>
      </c>
      <c r="AN1049" s="300" t="str">
        <f t="shared" si="795"/>
        <v/>
      </c>
      <c r="AO1049" s="300" t="str">
        <f t="shared" si="796"/>
        <v/>
      </c>
      <c r="AP1049" s="300" t="str">
        <f t="shared" si="797"/>
        <v/>
      </c>
      <c r="AQ1049" s="300" t="str">
        <f t="shared" si="798"/>
        <v/>
      </c>
      <c r="AR1049" s="306" t="str">
        <f t="shared" si="799"/>
        <v/>
      </c>
      <c r="AS1049" s="300" t="str">
        <f t="shared" si="800"/>
        <v/>
      </c>
      <c r="AT1049" s="300" t="str">
        <f t="shared" si="801"/>
        <v/>
      </c>
      <c r="AU1049" s="192" t="str">
        <f t="shared" si="802"/>
        <v>рбс</v>
      </c>
      <c r="AV1049" s="192" t="str">
        <f t="shared" si="803"/>
        <v>рбс91401426общопл</v>
      </c>
      <c r="AW1049" s="191">
        <f t="shared" si="804"/>
        <v>160100</v>
      </c>
      <c r="AX1049" s="191">
        <f t="shared" si="805"/>
        <v>108262.79</v>
      </c>
      <c r="AY1049" s="191">
        <f t="shared" si="806"/>
        <v>0</v>
      </c>
      <c r="AZ1049" s="191">
        <f t="shared" si="807"/>
        <v>0</v>
      </c>
      <c r="BA1049" s="193">
        <f t="shared" si="808"/>
        <v>1</v>
      </c>
      <c r="BB1049" s="193">
        <f t="shared" si="809"/>
        <v>1</v>
      </c>
      <c r="BC1049" s="193">
        <f t="shared" si="810"/>
        <v>1</v>
      </c>
      <c r="BD1049" s="191">
        <f t="shared" si="772"/>
        <v>0</v>
      </c>
      <c r="BE1049" s="191">
        <f t="shared" si="811"/>
        <v>0</v>
      </c>
      <c r="BF1049" s="210">
        <f t="shared" si="812"/>
        <v>0</v>
      </c>
      <c r="BG1049" s="211">
        <f t="shared" si="813"/>
        <v>0</v>
      </c>
      <c r="BH1049" s="289"/>
      <c r="BI1049" s="289"/>
      <c r="BJ1049" s="228"/>
      <c r="BK1049" s="228"/>
      <c r="BL1049" s="233" t="str">
        <f t="shared" si="814"/>
        <v>01</v>
      </c>
    </row>
    <row r="1050" spans="1:64" ht="12" customHeight="1">
      <c r="A1050" s="333" t="s">
        <v>696</v>
      </c>
      <c r="B1050" s="381" t="s">
        <v>443</v>
      </c>
      <c r="C1050" s="333" t="s">
        <v>668</v>
      </c>
      <c r="D1050" s="381" t="s">
        <v>390</v>
      </c>
      <c r="E1050" s="381" t="s">
        <v>878</v>
      </c>
      <c r="F1050" s="381" t="s">
        <v>617</v>
      </c>
      <c r="G1050" s="381" t="s">
        <v>312</v>
      </c>
      <c r="H1050" s="100" t="s">
        <v>653</v>
      </c>
      <c r="I1050" s="381" t="s">
        <v>505</v>
      </c>
      <c r="J1050" s="382">
        <v>141204</v>
      </c>
      <c r="K1050" s="382">
        <v>141171.20000000001</v>
      </c>
      <c r="L1050" s="191" t="str">
        <f t="shared" si="773"/>
        <v>914014260104802006Б00032126201</v>
      </c>
      <c r="M1050" s="192">
        <f t="array" ref="M1050">IF(COUNT(SEARCH(Удалить_Роспись_КВСР,$B1050)*SEARCH(Удалить_Роспись_ПБС,$C1050)*SEARCH(Удалить_Роспись_КФСР, $D1050)*SEARCH(Удалить_Роспись_КЦСР,$E1050)*SEARCH(Удалить_Роспись_КВР,$F1050)*SEARCH(Удалить_Роспись_ЭК,$H1050)*SEARCH(Удалить_Роспись_КР,$I1050))&gt;0,0,1)</f>
        <v>1</v>
      </c>
      <c r="N1050" s="192">
        <f>IF(COUNT(SEARCH(Удалить_Индекс_КВСР,$B1050)*SEARCH(Удалить_Индекс_ПБС,$C1050)*SEARCH(Удалить_Индекс_КФСР,$D1050)*SEARCH(Удалить_Индекс_КЦСР,$E1050)*SEARCH(Удалить_Индекс_КВР,$F1050)*SEARCH(Удалить_Индекс_ЭК,$H1050)*SEARCH(Удалить_Индекс_КР,$I1050))&gt;0,0,1)</f>
        <v>1</v>
      </c>
      <c r="O1050" s="192" t="str">
        <f t="shared" si="774"/>
        <v/>
      </c>
      <c r="P1050" s="192" t="str">
        <f t="shared" si="815"/>
        <v/>
      </c>
      <c r="Q1050" s="300" t="str">
        <f t="shared" si="775"/>
        <v/>
      </c>
      <c r="R1050" s="300" t="str">
        <f t="shared" si="776"/>
        <v/>
      </c>
      <c r="S1050" s="300" t="str">
        <f t="shared" si="777"/>
        <v/>
      </c>
      <c r="T1050" s="192" t="str">
        <f t="shared" si="778"/>
        <v/>
      </c>
      <c r="U1050" s="303" t="str">
        <f t="shared" si="779"/>
        <v/>
      </c>
      <c r="V1050" s="300" t="str">
        <f t="shared" si="780"/>
        <v/>
      </c>
      <c r="W1050" s="192" t="str">
        <f t="shared" si="781"/>
        <v/>
      </c>
      <c r="X1050" s="303" t="str">
        <f t="shared" si="782"/>
        <v/>
      </c>
      <c r="Y1050" s="300" t="str">
        <f t="shared" si="783"/>
        <v/>
      </c>
      <c r="Z1050" s="300" t="str">
        <f t="shared" si="784"/>
        <v/>
      </c>
      <c r="AA1050" s="303" t="str">
        <f t="shared" si="785"/>
        <v/>
      </c>
      <c r="AB1050" s="300" t="str">
        <f t="shared" si="786"/>
        <v/>
      </c>
      <c r="AC1050" s="300" t="str">
        <f t="shared" si="787"/>
        <v/>
      </c>
      <c r="AD1050" s="300" t="str">
        <f t="shared" si="788"/>
        <v/>
      </c>
      <c r="AE1050" s="192" t="str">
        <f t="shared" si="789"/>
        <v/>
      </c>
      <c r="AF1050" s="192" t="str">
        <f t="shared" si="790"/>
        <v/>
      </c>
      <c r="AG1050" s="192"/>
      <c r="AJ1050" s="300" t="str">
        <f t="shared" si="791"/>
        <v/>
      </c>
      <c r="AK1050" s="300" t="str">
        <f t="shared" si="792"/>
        <v/>
      </c>
      <c r="AL1050" s="300" t="str">
        <f t="shared" si="793"/>
        <v/>
      </c>
      <c r="AM1050" s="300" t="str">
        <f t="shared" si="794"/>
        <v/>
      </c>
      <c r="AN1050" s="300" t="str">
        <f t="shared" si="795"/>
        <v/>
      </c>
      <c r="AO1050" s="300" t="str">
        <f t="shared" si="796"/>
        <v/>
      </c>
      <c r="AP1050" s="300" t="str">
        <f t="shared" si="797"/>
        <v/>
      </c>
      <c r="AQ1050" s="300" t="str">
        <f t="shared" si="798"/>
        <v/>
      </c>
      <c r="AR1050" s="306" t="str">
        <f t="shared" si="799"/>
        <v/>
      </c>
      <c r="AS1050" s="300" t="str">
        <f t="shared" si="800"/>
        <v/>
      </c>
      <c r="AT1050" s="300" t="str">
        <f t="shared" si="801"/>
        <v/>
      </c>
      <c r="AU1050" s="192" t="str">
        <f t="shared" si="802"/>
        <v>рбс</v>
      </c>
      <c r="AV1050" s="192" t="str">
        <f t="shared" si="803"/>
        <v>рбс91401426общпро</v>
      </c>
      <c r="AW1050" s="191">
        <f t="shared" si="804"/>
        <v>141204</v>
      </c>
      <c r="AX1050" s="191">
        <f t="shared" si="805"/>
        <v>141171.20000000001</v>
      </c>
      <c r="AY1050" s="191">
        <f t="shared" si="806"/>
        <v>141204</v>
      </c>
      <c r="AZ1050" s="191">
        <f t="shared" si="807"/>
        <v>141171.20000000001</v>
      </c>
      <c r="BA1050" s="193">
        <f t="shared" si="808"/>
        <v>1</v>
      </c>
      <c r="BB1050" s="193">
        <f t="shared" si="809"/>
        <v>1</v>
      </c>
      <c r="BC1050" s="193">
        <f t="shared" si="810"/>
        <v>1</v>
      </c>
      <c r="BD1050" s="191">
        <f t="shared" si="772"/>
        <v>141204</v>
      </c>
      <c r="BE1050" s="191">
        <f t="shared" si="811"/>
        <v>141171.20000000001</v>
      </c>
      <c r="BF1050" s="210">
        <f t="shared" si="812"/>
        <v>141204</v>
      </c>
      <c r="BG1050" s="211">
        <f t="shared" si="813"/>
        <v>141204</v>
      </c>
      <c r="BH1050" s="289"/>
      <c r="BI1050" s="289"/>
      <c r="BJ1050" s="228"/>
      <c r="BK1050" s="228"/>
      <c r="BL1050" s="233" t="str">
        <f t="shared" si="814"/>
        <v>01</v>
      </c>
    </row>
    <row r="1051" spans="1:64" ht="12" customHeight="1">
      <c r="A1051" s="333" t="s">
        <v>696</v>
      </c>
      <c r="B1051" s="381" t="s">
        <v>443</v>
      </c>
      <c r="C1051" s="333" t="s">
        <v>668</v>
      </c>
      <c r="D1051" s="381" t="s">
        <v>390</v>
      </c>
      <c r="E1051" s="381" t="s">
        <v>879</v>
      </c>
      <c r="F1051" s="381" t="s">
        <v>586</v>
      </c>
      <c r="G1051" s="381" t="s">
        <v>393</v>
      </c>
      <c r="H1051" s="100" t="s">
        <v>653</v>
      </c>
      <c r="I1051" s="381" t="s">
        <v>505</v>
      </c>
      <c r="J1051" s="382">
        <v>202775</v>
      </c>
      <c r="K1051" s="382">
        <v>135084.44</v>
      </c>
      <c r="L1051" s="191" t="str">
        <f t="shared" si="773"/>
        <v>914014260104802006Г00024422301</v>
      </c>
      <c r="M1051" s="192">
        <f t="array" ref="M1051">IF(COUNT(SEARCH(Удалить_Роспись_КВСР,$B1051)*SEARCH(Удалить_Роспись_ПБС,$C1051)*SEARCH(Удалить_Роспись_КФСР, $D1051)*SEARCH(Удалить_Роспись_КЦСР,$E1051)*SEARCH(Удалить_Роспись_КВР,$F1051)*SEARCH(Удалить_Роспись_ЭК,$H1051)*SEARCH(Удалить_Роспись_КР,$I1051))&gt;0,0,1)</f>
        <v>1</v>
      </c>
      <c r="N1051" s="192">
        <f>IF(COUNT(SEARCH(Удалить_Индекс_КВСР,$B1051)*SEARCH(Удалить_Индекс_ПБС,$C1051)*SEARCH(Удалить_Индекс_КФСР,$D1051)*SEARCH(Удалить_Индекс_КЦСР,$E1051)*SEARCH(Удалить_Индекс_КВР,$F1051)*SEARCH(Удалить_Индекс_ЭК,$H1051)*SEARCH(Удалить_Индекс_КР,$I1051))&gt;0,0,1)</f>
        <v>1</v>
      </c>
      <c r="O1051" s="192" t="str">
        <f t="shared" si="774"/>
        <v/>
      </c>
      <c r="P1051" s="192" t="str">
        <f t="shared" si="815"/>
        <v/>
      </c>
      <c r="Q1051" s="300" t="str">
        <f t="shared" si="775"/>
        <v/>
      </c>
      <c r="R1051" s="300" t="str">
        <f t="shared" si="776"/>
        <v/>
      </c>
      <c r="S1051" s="300" t="str">
        <f t="shared" si="777"/>
        <v/>
      </c>
      <c r="T1051" s="192" t="str">
        <f t="shared" si="778"/>
        <v/>
      </c>
      <c r="U1051" s="303" t="str">
        <f t="shared" si="779"/>
        <v/>
      </c>
      <c r="V1051" s="300" t="str">
        <f t="shared" si="780"/>
        <v/>
      </c>
      <c r="W1051" s="192" t="str">
        <f t="shared" si="781"/>
        <v/>
      </c>
      <c r="X1051" s="303" t="str">
        <f t="shared" si="782"/>
        <v/>
      </c>
      <c r="Y1051" s="300" t="str">
        <f t="shared" si="783"/>
        <v/>
      </c>
      <c r="Z1051" s="300" t="str">
        <f t="shared" si="784"/>
        <v/>
      </c>
      <c r="AA1051" s="303" t="str">
        <f t="shared" si="785"/>
        <v/>
      </c>
      <c r="AB1051" s="300" t="str">
        <f t="shared" si="786"/>
        <v/>
      </c>
      <c r="AC1051" s="300" t="str">
        <f t="shared" si="787"/>
        <v/>
      </c>
      <c r="AD1051" s="300" t="str">
        <f t="shared" si="788"/>
        <v/>
      </c>
      <c r="AE1051" s="192" t="str">
        <f t="shared" si="789"/>
        <v/>
      </c>
      <c r="AF1051" s="192" t="str">
        <f t="shared" si="790"/>
        <v/>
      </c>
      <c r="AG1051" s="192"/>
      <c r="AJ1051" s="300" t="str">
        <f t="shared" si="791"/>
        <v/>
      </c>
      <c r="AK1051" s="300" t="str">
        <f t="shared" si="792"/>
        <v/>
      </c>
      <c r="AL1051" s="300" t="str">
        <f t="shared" si="793"/>
        <v/>
      </c>
      <c r="AM1051" s="300" t="str">
        <f t="shared" si="794"/>
        <v/>
      </c>
      <c r="AN1051" s="300" t="str">
        <f t="shared" si="795"/>
        <v/>
      </c>
      <c r="AO1051" s="300" t="str">
        <f t="shared" si="796"/>
        <v/>
      </c>
      <c r="AP1051" s="300" t="str">
        <f t="shared" si="797"/>
        <v/>
      </c>
      <c r="AQ1051" s="300" t="str">
        <f t="shared" si="798"/>
        <v/>
      </c>
      <c r="AR1051" s="306" t="str">
        <f t="shared" si="799"/>
        <v/>
      </c>
      <c r="AS1051" s="300" t="str">
        <f t="shared" si="800"/>
        <v/>
      </c>
      <c r="AT1051" s="300" t="str">
        <f t="shared" si="801"/>
        <v/>
      </c>
      <c r="AU1051" s="192" t="str">
        <f t="shared" si="802"/>
        <v>рбс</v>
      </c>
      <c r="AV1051" s="192" t="str">
        <f t="shared" si="803"/>
        <v>рбс91401426общком</v>
      </c>
      <c r="AW1051" s="191">
        <f t="shared" si="804"/>
        <v>202775</v>
      </c>
      <c r="AX1051" s="191">
        <f t="shared" si="805"/>
        <v>135084.44</v>
      </c>
      <c r="AY1051" s="191">
        <f t="shared" si="806"/>
        <v>202775</v>
      </c>
      <c r="AZ1051" s="191">
        <f t="shared" si="807"/>
        <v>135084.44</v>
      </c>
      <c r="BA1051" s="193">
        <f t="shared" si="808"/>
        <v>1</v>
      </c>
      <c r="BB1051" s="193">
        <f t="shared" si="809"/>
        <v>1</v>
      </c>
      <c r="BC1051" s="193">
        <f t="shared" si="810"/>
        <v>1</v>
      </c>
      <c r="BD1051" s="191">
        <f t="shared" si="772"/>
        <v>202775</v>
      </c>
      <c r="BE1051" s="191">
        <f t="shared" si="811"/>
        <v>135084.44</v>
      </c>
      <c r="BF1051" s="210">
        <f t="shared" si="812"/>
        <v>202775</v>
      </c>
      <c r="BG1051" s="211">
        <f t="shared" si="813"/>
        <v>202775</v>
      </c>
      <c r="BH1051" s="289"/>
      <c r="BI1051" s="289"/>
      <c r="BJ1051" s="228"/>
      <c r="BK1051" s="228"/>
      <c r="BL1051" s="233" t="str">
        <f t="shared" si="814"/>
        <v>01</v>
      </c>
    </row>
    <row r="1052" spans="1:64" ht="12" customHeight="1">
      <c r="A1052" s="333" t="s">
        <v>696</v>
      </c>
      <c r="B1052" s="381" t="s">
        <v>443</v>
      </c>
      <c r="C1052" s="333" t="s">
        <v>668</v>
      </c>
      <c r="D1052" s="381" t="s">
        <v>390</v>
      </c>
      <c r="E1052" s="381" t="s">
        <v>880</v>
      </c>
      <c r="F1052" s="381" t="s">
        <v>586</v>
      </c>
      <c r="G1052" s="381" t="s">
        <v>407</v>
      </c>
      <c r="H1052" s="100" t="s">
        <v>653</v>
      </c>
      <c r="I1052" s="381" t="s">
        <v>505</v>
      </c>
      <c r="J1052" s="382">
        <v>36600</v>
      </c>
      <c r="K1052" s="382">
        <v>13676</v>
      </c>
      <c r="L1052" s="191" t="str">
        <f t="shared" si="773"/>
        <v>914014260104802006Ф00024431001</v>
      </c>
      <c r="M1052" s="192">
        <f t="array" ref="M1052">IF(COUNT(SEARCH(Удалить_Роспись_КВСР,$B1052)*SEARCH(Удалить_Роспись_ПБС,$C1052)*SEARCH(Удалить_Роспись_КФСР, $D1052)*SEARCH(Удалить_Роспись_КЦСР,$E1052)*SEARCH(Удалить_Роспись_КВР,$F1052)*SEARCH(Удалить_Роспись_ЭК,$H1052)*SEARCH(Удалить_Роспись_КР,$I1052))&gt;0,0,1)</f>
        <v>1</v>
      </c>
      <c r="N1052" s="192">
        <v>0</v>
      </c>
      <c r="O1052" s="192" t="str">
        <f t="shared" si="774"/>
        <v/>
      </c>
      <c r="P1052" s="192" t="str">
        <f t="shared" si="815"/>
        <v/>
      </c>
      <c r="Q1052" s="300" t="str">
        <f t="shared" si="775"/>
        <v/>
      </c>
      <c r="R1052" s="300" t="str">
        <f t="shared" si="776"/>
        <v/>
      </c>
      <c r="S1052" s="300" t="str">
        <f t="shared" si="777"/>
        <v/>
      </c>
      <c r="T1052" s="192" t="str">
        <f t="shared" si="778"/>
        <v/>
      </c>
      <c r="U1052" s="303" t="str">
        <f t="shared" si="779"/>
        <v/>
      </c>
      <c r="V1052" s="300" t="str">
        <f t="shared" si="780"/>
        <v/>
      </c>
      <c r="W1052" s="192" t="str">
        <f t="shared" si="781"/>
        <v/>
      </c>
      <c r="X1052" s="303" t="str">
        <f t="shared" si="782"/>
        <v/>
      </c>
      <c r="Y1052" s="300" t="str">
        <f t="shared" si="783"/>
        <v/>
      </c>
      <c r="Z1052" s="300" t="str">
        <f t="shared" si="784"/>
        <v/>
      </c>
      <c r="AA1052" s="303" t="str">
        <f t="shared" si="785"/>
        <v/>
      </c>
      <c r="AB1052" s="300" t="str">
        <f t="shared" si="786"/>
        <v/>
      </c>
      <c r="AC1052" s="300" t="str">
        <f t="shared" si="787"/>
        <v/>
      </c>
      <c r="AD1052" s="300" t="str">
        <f t="shared" si="788"/>
        <v/>
      </c>
      <c r="AE1052" s="192" t="str">
        <f t="shared" si="789"/>
        <v/>
      </c>
      <c r="AF1052" s="192" t="str">
        <f t="shared" si="790"/>
        <v/>
      </c>
      <c r="AG1052" s="192"/>
      <c r="AJ1052" s="300" t="str">
        <f t="shared" si="791"/>
        <v/>
      </c>
      <c r="AK1052" s="300" t="str">
        <f t="shared" si="792"/>
        <v/>
      </c>
      <c r="AL1052" s="300" t="str">
        <f t="shared" si="793"/>
        <v/>
      </c>
      <c r="AM1052" s="300" t="str">
        <f t="shared" si="794"/>
        <v/>
      </c>
      <c r="AN1052" s="300" t="str">
        <f t="shared" si="795"/>
        <v/>
      </c>
      <c r="AO1052" s="300" t="str">
        <f t="shared" si="796"/>
        <v/>
      </c>
      <c r="AP1052" s="300" t="str">
        <f t="shared" si="797"/>
        <v/>
      </c>
      <c r="AQ1052" s="300" t="str">
        <f t="shared" si="798"/>
        <v/>
      </c>
      <c r="AR1052" s="306" t="str">
        <f t="shared" si="799"/>
        <v/>
      </c>
      <c r="AS1052" s="300" t="str">
        <f t="shared" si="800"/>
        <v/>
      </c>
      <c r="AT1052" s="300" t="str">
        <f t="shared" si="801"/>
        <v/>
      </c>
      <c r="AU1052" s="192" t="str">
        <f t="shared" si="802"/>
        <v>рбс</v>
      </c>
      <c r="AV1052" s="192" t="str">
        <f t="shared" si="803"/>
        <v>рбс91401426общосн</v>
      </c>
      <c r="AW1052" s="191">
        <f t="shared" si="804"/>
        <v>36600</v>
      </c>
      <c r="AX1052" s="191">
        <f t="shared" si="805"/>
        <v>13676</v>
      </c>
      <c r="AY1052" s="191">
        <f t="shared" si="806"/>
        <v>0</v>
      </c>
      <c r="AZ1052" s="191">
        <f t="shared" si="807"/>
        <v>0</v>
      </c>
      <c r="BA1052" s="193">
        <f t="shared" si="808"/>
        <v>1</v>
      </c>
      <c r="BB1052" s="193">
        <f t="shared" si="809"/>
        <v>1</v>
      </c>
      <c r="BC1052" s="193">
        <f t="shared" si="810"/>
        <v>1</v>
      </c>
      <c r="BD1052" s="191">
        <f t="shared" si="772"/>
        <v>0</v>
      </c>
      <c r="BE1052" s="191">
        <f t="shared" si="811"/>
        <v>0</v>
      </c>
      <c r="BF1052" s="210">
        <f t="shared" si="812"/>
        <v>0</v>
      </c>
      <c r="BG1052" s="211">
        <f t="shared" si="813"/>
        <v>0</v>
      </c>
      <c r="BH1052" s="289"/>
      <c r="BI1052" s="289"/>
      <c r="BJ1052" s="228"/>
      <c r="BK1052" s="228"/>
      <c r="BL1052" s="233" t="str">
        <f t="shared" si="814"/>
        <v>01</v>
      </c>
    </row>
    <row r="1053" spans="1:64" ht="12" customHeight="1">
      <c r="A1053" s="333" t="s">
        <v>696</v>
      </c>
      <c r="B1053" s="381" t="s">
        <v>443</v>
      </c>
      <c r="C1053" s="333" t="s">
        <v>668</v>
      </c>
      <c r="D1053" s="381" t="s">
        <v>390</v>
      </c>
      <c r="E1053" s="381" t="s">
        <v>881</v>
      </c>
      <c r="F1053" s="381" t="s">
        <v>586</v>
      </c>
      <c r="G1053" s="381" t="s">
        <v>393</v>
      </c>
      <c r="H1053" s="100" t="s">
        <v>653</v>
      </c>
      <c r="I1053" s="381" t="s">
        <v>505</v>
      </c>
      <c r="J1053" s="382">
        <v>170586</v>
      </c>
      <c r="K1053" s="382">
        <v>89272.44</v>
      </c>
      <c r="L1053" s="191" t="str">
        <f t="shared" si="773"/>
        <v>914014260104802006Э00024422301</v>
      </c>
      <c r="M1053" s="192">
        <f t="array" ref="M1053">IF(COUNT(SEARCH(Удалить_Роспись_КВСР,$B1053)*SEARCH(Удалить_Роспись_ПБС,$C1053)*SEARCH(Удалить_Роспись_КФСР, $D1053)*SEARCH(Удалить_Роспись_КЦСР,$E1053)*SEARCH(Удалить_Роспись_КВР,$F1053)*SEARCH(Удалить_Роспись_ЭК,$H1053)*SEARCH(Удалить_Роспись_КР,$I1053))&gt;0,0,1)</f>
        <v>1</v>
      </c>
      <c r="N1053" s="192">
        <f>IF(COUNT(SEARCH(Удалить_Индекс_КВСР,$B1053)*SEARCH(Удалить_Индекс_ПБС,$C1053)*SEARCH(Удалить_Индекс_КФСР,$D1053)*SEARCH(Удалить_Индекс_КЦСР,$E1053)*SEARCH(Удалить_Индекс_КВР,$F1053)*SEARCH(Удалить_Индекс_ЭК,$H1053)*SEARCH(Удалить_Индекс_КР,$I1053))&gt;0,0,1)</f>
        <v>1</v>
      </c>
      <c r="O1053" s="192" t="str">
        <f t="shared" si="774"/>
        <v/>
      </c>
      <c r="P1053" s="192" t="str">
        <f t="shared" si="815"/>
        <v/>
      </c>
      <c r="Q1053" s="300" t="str">
        <f t="shared" si="775"/>
        <v/>
      </c>
      <c r="R1053" s="300" t="str">
        <f t="shared" si="776"/>
        <v/>
      </c>
      <c r="S1053" s="300" t="str">
        <f t="shared" si="777"/>
        <v/>
      </c>
      <c r="T1053" s="192" t="str">
        <f t="shared" si="778"/>
        <v/>
      </c>
      <c r="U1053" s="303" t="str">
        <f t="shared" si="779"/>
        <v/>
      </c>
      <c r="V1053" s="300" t="str">
        <f t="shared" si="780"/>
        <v/>
      </c>
      <c r="W1053" s="192" t="str">
        <f t="shared" si="781"/>
        <v/>
      </c>
      <c r="X1053" s="303" t="str">
        <f t="shared" si="782"/>
        <v/>
      </c>
      <c r="Y1053" s="300" t="str">
        <f t="shared" si="783"/>
        <v/>
      </c>
      <c r="Z1053" s="300" t="str">
        <f t="shared" si="784"/>
        <v/>
      </c>
      <c r="AA1053" s="303" t="str">
        <f t="shared" si="785"/>
        <v/>
      </c>
      <c r="AB1053" s="300" t="str">
        <f t="shared" si="786"/>
        <v/>
      </c>
      <c r="AC1053" s="300" t="str">
        <f t="shared" si="787"/>
        <v/>
      </c>
      <c r="AD1053" s="300" t="str">
        <f t="shared" si="788"/>
        <v/>
      </c>
      <c r="AE1053" s="192" t="str">
        <f t="shared" si="789"/>
        <v/>
      </c>
      <c r="AF1053" s="192" t="str">
        <f t="shared" si="790"/>
        <v/>
      </c>
      <c r="AG1053" s="192"/>
      <c r="AJ1053" s="300" t="str">
        <f t="shared" si="791"/>
        <v/>
      </c>
      <c r="AK1053" s="300" t="str">
        <f t="shared" si="792"/>
        <v/>
      </c>
      <c r="AL1053" s="300" t="str">
        <f t="shared" si="793"/>
        <v/>
      </c>
      <c r="AM1053" s="300" t="str">
        <f t="shared" si="794"/>
        <v/>
      </c>
      <c r="AN1053" s="300" t="str">
        <f t="shared" si="795"/>
        <v/>
      </c>
      <c r="AO1053" s="300" t="str">
        <f t="shared" si="796"/>
        <v/>
      </c>
      <c r="AP1053" s="300" t="str">
        <f t="shared" si="797"/>
        <v/>
      </c>
      <c r="AQ1053" s="300" t="str">
        <f t="shared" si="798"/>
        <v/>
      </c>
      <c r="AR1053" s="306" t="str">
        <f t="shared" si="799"/>
        <v/>
      </c>
      <c r="AS1053" s="300" t="str">
        <f t="shared" si="800"/>
        <v/>
      </c>
      <c r="AT1053" s="300" t="str">
        <f t="shared" si="801"/>
        <v/>
      </c>
      <c r="AU1053" s="192" t="str">
        <f t="shared" si="802"/>
        <v>рбс</v>
      </c>
      <c r="AV1053" s="192" t="str">
        <f t="shared" si="803"/>
        <v>рбс91401426общком</v>
      </c>
      <c r="AW1053" s="191">
        <f t="shared" si="804"/>
        <v>170586</v>
      </c>
      <c r="AX1053" s="191">
        <f t="shared" si="805"/>
        <v>89272.44</v>
      </c>
      <c r="AY1053" s="191">
        <f t="shared" si="806"/>
        <v>170586</v>
      </c>
      <c r="AZ1053" s="191">
        <f t="shared" si="807"/>
        <v>89272.44</v>
      </c>
      <c r="BA1053" s="193">
        <f t="shared" si="808"/>
        <v>1</v>
      </c>
      <c r="BB1053" s="193">
        <f t="shared" si="809"/>
        <v>1</v>
      </c>
      <c r="BC1053" s="193">
        <f t="shared" si="810"/>
        <v>1</v>
      </c>
      <c r="BD1053" s="191">
        <f t="shared" si="772"/>
        <v>170586</v>
      </c>
      <c r="BE1053" s="191">
        <f t="shared" si="811"/>
        <v>89272.44</v>
      </c>
      <c r="BF1053" s="210">
        <f t="shared" si="812"/>
        <v>170586</v>
      </c>
      <c r="BG1053" s="211">
        <f t="shared" si="813"/>
        <v>170586</v>
      </c>
      <c r="BH1053" s="289"/>
      <c r="BI1053" s="289"/>
      <c r="BJ1053" s="228"/>
      <c r="BK1053" s="228"/>
      <c r="BL1053" s="233" t="str">
        <f t="shared" si="814"/>
        <v>01</v>
      </c>
    </row>
    <row r="1054" spans="1:64" ht="12" customHeight="1">
      <c r="A1054" s="333" t="s">
        <v>696</v>
      </c>
      <c r="B1054" s="381" t="s">
        <v>443</v>
      </c>
      <c r="C1054" s="333" t="s">
        <v>668</v>
      </c>
      <c r="D1054" s="381" t="s">
        <v>427</v>
      </c>
      <c r="E1054" s="381" t="s">
        <v>906</v>
      </c>
      <c r="F1054" s="381" t="s">
        <v>612</v>
      </c>
      <c r="G1054" s="381" t="s">
        <v>395</v>
      </c>
      <c r="H1054" s="100" t="s">
        <v>653</v>
      </c>
      <c r="I1054" s="381" t="s">
        <v>505</v>
      </c>
      <c r="J1054" s="382">
        <v>135800</v>
      </c>
      <c r="K1054" s="382">
        <v>135800</v>
      </c>
      <c r="L1054" s="191" t="str">
        <f t="shared" si="773"/>
        <v>914014260107902008000088029001</v>
      </c>
      <c r="M1054" s="192">
        <f t="array" ref="M1054">IF(COUNT(SEARCH(Удалить_Роспись_КВСР,$B1054)*SEARCH(Удалить_Роспись_ПБС,$C1054)*SEARCH(Удалить_Роспись_КФСР, $D1054)*SEARCH(Удалить_Роспись_КЦСР,$E1054)*SEARCH(Удалить_Роспись_КВР,$F1054)*SEARCH(Удалить_Роспись_ЭК,$H1054)*SEARCH(Удалить_Роспись_КР,$I1054))&gt;0,0,1)</f>
        <v>1</v>
      </c>
      <c r="N1054" s="192">
        <v>0</v>
      </c>
      <c r="O1054" s="192" t="str">
        <f t="shared" si="774"/>
        <v/>
      </c>
      <c r="P1054" s="192" t="str">
        <f t="shared" si="815"/>
        <v/>
      </c>
      <c r="Q1054" s="300" t="str">
        <f t="shared" si="775"/>
        <v/>
      </c>
      <c r="R1054" s="300" t="str">
        <f t="shared" si="776"/>
        <v/>
      </c>
      <c r="S1054" s="300" t="str">
        <f t="shared" si="777"/>
        <v/>
      </c>
      <c r="T1054" s="192" t="str">
        <f t="shared" si="778"/>
        <v/>
      </c>
      <c r="U1054" s="303" t="str">
        <f t="shared" si="779"/>
        <v/>
      </c>
      <c r="V1054" s="300" t="str">
        <f t="shared" si="780"/>
        <v/>
      </c>
      <c r="W1054" s="192" t="str">
        <f t="shared" si="781"/>
        <v/>
      </c>
      <c r="X1054" s="303" t="str">
        <f t="shared" si="782"/>
        <v/>
      </c>
      <c r="Y1054" s="300" t="str">
        <f t="shared" si="783"/>
        <v>выб</v>
      </c>
      <c r="Z1054" s="300" t="str">
        <f t="shared" si="784"/>
        <v/>
      </c>
      <c r="AA1054" s="303" t="str">
        <f t="shared" si="785"/>
        <v/>
      </c>
      <c r="AB1054" s="300" t="str">
        <f t="shared" si="786"/>
        <v/>
      </c>
      <c r="AC1054" s="300" t="str">
        <f t="shared" si="787"/>
        <v/>
      </c>
      <c r="AD1054" s="300" t="str">
        <f t="shared" si="788"/>
        <v/>
      </c>
      <c r="AE1054" s="192" t="str">
        <f t="shared" si="789"/>
        <v/>
      </c>
      <c r="AF1054" s="192" t="str">
        <f t="shared" si="790"/>
        <v/>
      </c>
      <c r="AG1054" s="192"/>
      <c r="AJ1054" s="300" t="str">
        <f t="shared" si="791"/>
        <v/>
      </c>
      <c r="AK1054" s="300" t="str">
        <f t="shared" si="792"/>
        <v>выб</v>
      </c>
      <c r="AL1054" s="300" t="str">
        <f t="shared" si="793"/>
        <v/>
      </c>
      <c r="AM1054" s="300" t="str">
        <f t="shared" si="794"/>
        <v/>
      </c>
      <c r="AN1054" s="300" t="str">
        <f t="shared" si="795"/>
        <v/>
      </c>
      <c r="AO1054" s="300" t="str">
        <f t="shared" si="796"/>
        <v/>
      </c>
      <c r="AP1054" s="300" t="str">
        <f t="shared" si="797"/>
        <v/>
      </c>
      <c r="AQ1054" s="300" t="str">
        <f t="shared" si="798"/>
        <v/>
      </c>
      <c r="AR1054" s="306" t="str">
        <f t="shared" si="799"/>
        <v/>
      </c>
      <c r="AS1054" s="300" t="str">
        <f t="shared" si="800"/>
        <v/>
      </c>
      <c r="AT1054" s="300" t="str">
        <f t="shared" si="801"/>
        <v/>
      </c>
      <c r="AU1054" s="192" t="str">
        <f t="shared" si="802"/>
        <v>выб</v>
      </c>
      <c r="AV1054" s="192" t="str">
        <f t="shared" si="803"/>
        <v>выб91401426общпро</v>
      </c>
      <c r="AW1054" s="191">
        <f t="shared" si="804"/>
        <v>135800</v>
      </c>
      <c r="AX1054" s="191">
        <f t="shared" si="805"/>
        <v>135800</v>
      </c>
      <c r="AY1054" s="191">
        <f t="shared" si="806"/>
        <v>0</v>
      </c>
      <c r="AZ1054" s="191">
        <f t="shared" si="807"/>
        <v>0</v>
      </c>
      <c r="BA1054" s="193">
        <f t="shared" si="808"/>
        <v>1</v>
      </c>
      <c r="BB1054" s="193">
        <f t="shared" si="809"/>
        <v>1</v>
      </c>
      <c r="BC1054" s="193">
        <f t="shared" si="810"/>
        <v>1</v>
      </c>
      <c r="BD1054" s="191">
        <f t="shared" si="772"/>
        <v>0</v>
      </c>
      <c r="BE1054" s="191">
        <f t="shared" si="811"/>
        <v>0</v>
      </c>
      <c r="BF1054" s="210">
        <f t="shared" si="812"/>
        <v>0</v>
      </c>
      <c r="BG1054" s="211">
        <f t="shared" si="813"/>
        <v>0</v>
      </c>
      <c r="BH1054" s="289"/>
      <c r="BI1054" s="289"/>
      <c r="BJ1054" s="228"/>
      <c r="BK1054" s="228"/>
      <c r="BL1054" s="233" t="str">
        <f t="shared" si="814"/>
        <v>01</v>
      </c>
    </row>
    <row r="1055" spans="1:64" ht="12" customHeight="1">
      <c r="A1055" s="333" t="s">
        <v>696</v>
      </c>
      <c r="B1055" s="381" t="s">
        <v>443</v>
      </c>
      <c r="C1055" s="333" t="s">
        <v>668</v>
      </c>
      <c r="D1055" s="381" t="s">
        <v>420</v>
      </c>
      <c r="E1055" s="381" t="s">
        <v>882</v>
      </c>
      <c r="F1055" s="381" t="s">
        <v>606</v>
      </c>
      <c r="G1055" s="381" t="s">
        <v>395</v>
      </c>
      <c r="H1055" s="100" t="s">
        <v>653</v>
      </c>
      <c r="I1055" s="381" t="s">
        <v>505</v>
      </c>
      <c r="J1055" s="382">
        <v>20000</v>
      </c>
      <c r="K1055" s="382">
        <v>0</v>
      </c>
      <c r="L1055" s="191" t="str">
        <f t="shared" si="773"/>
        <v>914014260111901008000087029001</v>
      </c>
      <c r="M1055" s="192">
        <f t="array" ref="M1055">IF(COUNT(SEARCH(Удалить_Роспись_КВСР,$B1055)*SEARCH(Удалить_Роспись_ПБС,$C1055)*SEARCH(Удалить_Роспись_КФСР, $D1055)*SEARCH(Удалить_Роспись_КЦСР,$E1055)*SEARCH(Удалить_Роспись_КВР,$F1055)*SEARCH(Удалить_Роспись_ЭК,$H1055)*SEARCH(Удалить_Роспись_КР,$I1055))&gt;0,0,1)</f>
        <v>1</v>
      </c>
      <c r="N1055" s="192">
        <v>1</v>
      </c>
      <c r="O1055" s="192" t="str">
        <f t="shared" si="774"/>
        <v/>
      </c>
      <c r="P1055" s="192" t="str">
        <f t="shared" si="815"/>
        <v/>
      </c>
      <c r="Q1055" s="300" t="str">
        <f t="shared" si="775"/>
        <v/>
      </c>
      <c r="R1055" s="300" t="str">
        <f t="shared" si="776"/>
        <v/>
      </c>
      <c r="S1055" s="300" t="str">
        <f t="shared" si="777"/>
        <v/>
      </c>
      <c r="T1055" s="192" t="str">
        <f t="shared" si="778"/>
        <v/>
      </c>
      <c r="U1055" s="303" t="str">
        <f t="shared" si="779"/>
        <v/>
      </c>
      <c r="V1055" s="300" t="str">
        <f t="shared" si="780"/>
        <v/>
      </c>
      <c r="W1055" s="192" t="str">
        <f t="shared" si="781"/>
        <v/>
      </c>
      <c r="X1055" s="303" t="str">
        <f t="shared" si="782"/>
        <v/>
      </c>
      <c r="Y1055" s="300" t="str">
        <f t="shared" si="783"/>
        <v/>
      </c>
      <c r="Z1055" s="300" t="str">
        <f t="shared" si="784"/>
        <v/>
      </c>
      <c r="AA1055" s="303" t="str">
        <f t="shared" si="785"/>
        <v/>
      </c>
      <c r="AB1055" s="300" t="str">
        <f t="shared" si="786"/>
        <v/>
      </c>
      <c r="AC1055" s="300" t="str">
        <f t="shared" si="787"/>
        <v/>
      </c>
      <c r="AD1055" s="300" t="str">
        <f t="shared" si="788"/>
        <v/>
      </c>
      <c r="AE1055" s="192" t="str">
        <f t="shared" si="789"/>
        <v/>
      </c>
      <c r="AF1055" s="192" t="str">
        <f t="shared" si="790"/>
        <v/>
      </c>
      <c r="AG1055" s="192"/>
      <c r="AJ1055" s="300" t="str">
        <f t="shared" si="791"/>
        <v/>
      </c>
      <c r="AK1055" s="300" t="str">
        <f t="shared" si="792"/>
        <v/>
      </c>
      <c r="AL1055" s="300" t="str">
        <f t="shared" si="793"/>
        <v/>
      </c>
      <c r="AM1055" s="300" t="str">
        <f t="shared" si="794"/>
        <v/>
      </c>
      <c r="AN1055" s="300" t="str">
        <f t="shared" si="795"/>
        <v/>
      </c>
      <c r="AO1055" s="300" t="str">
        <f t="shared" si="796"/>
        <v/>
      </c>
      <c r="AP1055" s="300" t="str">
        <f t="shared" si="797"/>
        <v/>
      </c>
      <c r="AQ1055" s="300" t="str">
        <f t="shared" si="798"/>
        <v/>
      </c>
      <c r="AR1055" s="306" t="str">
        <f t="shared" si="799"/>
        <v/>
      </c>
      <c r="AS1055" s="300" t="str">
        <f t="shared" si="800"/>
        <v/>
      </c>
      <c r="AT1055" s="300" t="str">
        <f t="shared" si="801"/>
        <v/>
      </c>
      <c r="AU1055" s="192" t="str">
        <f t="shared" si="802"/>
        <v>рбс</v>
      </c>
      <c r="AV1055" s="192" t="str">
        <f t="shared" si="803"/>
        <v>рбс91401426общпро</v>
      </c>
      <c r="AW1055" s="191">
        <f t="shared" si="804"/>
        <v>20000</v>
      </c>
      <c r="AX1055" s="191">
        <f t="shared" si="805"/>
        <v>0</v>
      </c>
      <c r="AY1055" s="191">
        <f t="shared" si="806"/>
        <v>20000</v>
      </c>
      <c r="AZ1055" s="191">
        <f t="shared" si="807"/>
        <v>0</v>
      </c>
      <c r="BA1055" s="193">
        <f t="shared" si="808"/>
        <v>1</v>
      </c>
      <c r="BB1055" s="193">
        <f t="shared" si="809"/>
        <v>1</v>
      </c>
      <c r="BC1055" s="193">
        <f t="shared" si="810"/>
        <v>1</v>
      </c>
      <c r="BD1055" s="191">
        <f t="shared" si="772"/>
        <v>20000</v>
      </c>
      <c r="BE1055" s="191">
        <f t="shared" si="811"/>
        <v>0</v>
      </c>
      <c r="BF1055" s="210">
        <f t="shared" si="812"/>
        <v>20000</v>
      </c>
      <c r="BG1055" s="211">
        <f t="shared" si="813"/>
        <v>20000</v>
      </c>
      <c r="BH1055" s="289"/>
      <c r="BI1055" s="289"/>
      <c r="BJ1055" s="228"/>
      <c r="BK1055" s="228"/>
      <c r="BL1055" s="233" t="str">
        <f t="shared" si="814"/>
        <v>01</v>
      </c>
    </row>
    <row r="1056" spans="1:64" ht="12" customHeight="1">
      <c r="A1056" s="333" t="s">
        <v>696</v>
      </c>
      <c r="B1056" s="381" t="s">
        <v>443</v>
      </c>
      <c r="C1056" s="333" t="s">
        <v>668</v>
      </c>
      <c r="D1056" s="381" t="s">
        <v>399</v>
      </c>
      <c r="E1056" s="381" t="s">
        <v>1216</v>
      </c>
      <c r="F1056" s="381" t="s">
        <v>586</v>
      </c>
      <c r="G1056" s="381" t="s">
        <v>389</v>
      </c>
      <c r="H1056" s="100" t="s">
        <v>653</v>
      </c>
      <c r="I1056" s="381" t="s">
        <v>505</v>
      </c>
      <c r="J1056" s="382">
        <v>2000</v>
      </c>
      <c r="K1056" s="382">
        <v>0</v>
      </c>
      <c r="L1056" s="191" t="str">
        <f t="shared" si="773"/>
        <v>914014260113412008003024422601</v>
      </c>
      <c r="M1056" s="192">
        <f t="array" ref="M1056">IF(COUNT(SEARCH(Удалить_Роспись_КВСР,$B1056)*SEARCH(Удалить_Роспись_ПБС,$C1056)*SEARCH(Удалить_Роспись_КФСР, $D1056)*SEARCH(Удалить_Роспись_КЦСР,$E1056)*SEARCH(Удалить_Роспись_КВР,$F1056)*SEARCH(Удалить_Роспись_ЭК,$H1056)*SEARCH(Удалить_Роспись_КР,$I1056))&gt;0,0,1)</f>
        <v>1</v>
      </c>
      <c r="N1056" s="192">
        <f>IF(COUNT(SEARCH(Удалить_Индекс_КВСР,$B1056)*SEARCH(Удалить_Индекс_ПБС,$C1056)*SEARCH(Удалить_Индекс_КФСР,$D1056)*SEARCH(Удалить_Индекс_КЦСР,$E1056)*SEARCH(Удалить_Индекс_КВР,$F1056)*SEARCH(Удалить_Индекс_ЭК,$H1056)*SEARCH(Удалить_Индекс_КР,$I1056))&gt;0,0,1)</f>
        <v>1</v>
      </c>
      <c r="O1056" s="192" t="str">
        <f t="shared" si="774"/>
        <v/>
      </c>
      <c r="P1056" s="192" t="str">
        <f t="shared" si="815"/>
        <v/>
      </c>
      <c r="Q1056" s="300" t="str">
        <f t="shared" si="775"/>
        <v/>
      </c>
      <c r="R1056" s="300" t="str">
        <f t="shared" si="776"/>
        <v/>
      </c>
      <c r="S1056" s="300" t="str">
        <f t="shared" si="777"/>
        <v/>
      </c>
      <c r="T1056" s="192" t="str">
        <f t="shared" si="778"/>
        <v/>
      </c>
      <c r="U1056" s="303" t="str">
        <f t="shared" si="779"/>
        <v/>
      </c>
      <c r="V1056" s="300" t="str">
        <f t="shared" si="780"/>
        <v/>
      </c>
      <c r="W1056" s="192" t="str">
        <f t="shared" si="781"/>
        <v/>
      </c>
      <c r="X1056" s="303" t="str">
        <f t="shared" si="782"/>
        <v/>
      </c>
      <c r="Y1056" s="300" t="str">
        <f t="shared" si="783"/>
        <v/>
      </c>
      <c r="Z1056" s="300" t="str">
        <f t="shared" si="784"/>
        <v/>
      </c>
      <c r="AA1056" s="303" t="str">
        <f t="shared" si="785"/>
        <v/>
      </c>
      <c r="AB1056" s="300" t="str">
        <f t="shared" si="786"/>
        <v/>
      </c>
      <c r="AC1056" s="300" t="str">
        <f t="shared" si="787"/>
        <v/>
      </c>
      <c r="AD1056" s="300" t="str">
        <f t="shared" si="788"/>
        <v/>
      </c>
      <c r="AE1056" s="192" t="str">
        <f t="shared" si="789"/>
        <v/>
      </c>
      <c r="AF1056" s="192" t="str">
        <f t="shared" si="790"/>
        <v/>
      </c>
      <c r="AG1056" s="192"/>
      <c r="AJ1056" s="300" t="str">
        <f t="shared" si="791"/>
        <v/>
      </c>
      <c r="AK1056" s="300" t="str">
        <f t="shared" si="792"/>
        <v/>
      </c>
      <c r="AL1056" s="300" t="str">
        <f t="shared" si="793"/>
        <v/>
      </c>
      <c r="AM1056" s="300" t="str">
        <f t="shared" si="794"/>
        <v/>
      </c>
      <c r="AN1056" s="300" t="str">
        <f t="shared" si="795"/>
        <v/>
      </c>
      <c r="AO1056" s="300" t="str">
        <f t="shared" si="796"/>
        <v/>
      </c>
      <c r="AP1056" s="300" t="str">
        <f t="shared" si="797"/>
        <v/>
      </c>
      <c r="AQ1056" s="300" t="str">
        <f t="shared" si="798"/>
        <v/>
      </c>
      <c r="AR1056" s="306" t="str">
        <f t="shared" si="799"/>
        <v/>
      </c>
      <c r="AS1056" s="300" t="str">
        <f t="shared" si="800"/>
        <v/>
      </c>
      <c r="AT1056" s="300" t="str">
        <f t="shared" si="801"/>
        <v/>
      </c>
      <c r="AU1056" s="192" t="str">
        <f t="shared" si="802"/>
        <v>рбс</v>
      </c>
      <c r="AV1056" s="192" t="str">
        <f t="shared" si="803"/>
        <v>рбс91401426общпро</v>
      </c>
      <c r="AW1056" s="191">
        <f t="shared" si="804"/>
        <v>2000</v>
      </c>
      <c r="AX1056" s="191">
        <f t="shared" si="805"/>
        <v>0</v>
      </c>
      <c r="AY1056" s="191">
        <f t="shared" si="806"/>
        <v>2000</v>
      </c>
      <c r="AZ1056" s="191">
        <f t="shared" si="807"/>
        <v>0</v>
      </c>
      <c r="BA1056" s="193">
        <f t="shared" si="808"/>
        <v>1</v>
      </c>
      <c r="BB1056" s="193">
        <f t="shared" si="809"/>
        <v>1</v>
      </c>
      <c r="BC1056" s="193">
        <f t="shared" si="810"/>
        <v>1</v>
      </c>
      <c r="BD1056" s="191">
        <f t="shared" ref="BD1056:BD1087" si="816">IF(ISNA(BA1056),0,AY1056*$BA1056)</f>
        <v>2000</v>
      </c>
      <c r="BE1056" s="191">
        <f t="shared" si="811"/>
        <v>0</v>
      </c>
      <c r="BF1056" s="210">
        <f t="shared" si="812"/>
        <v>2000</v>
      </c>
      <c r="BG1056" s="211">
        <f t="shared" si="813"/>
        <v>2000</v>
      </c>
      <c r="BH1056" s="289"/>
      <c r="BI1056" s="289"/>
      <c r="BJ1056" s="228"/>
      <c r="BK1056" s="228"/>
      <c r="BL1056" s="233" t="str">
        <f t="shared" si="814"/>
        <v>01</v>
      </c>
    </row>
    <row r="1057" spans="1:64" ht="12" hidden="1" customHeight="1">
      <c r="A1057" s="333" t="s">
        <v>696</v>
      </c>
      <c r="B1057" s="381" t="s">
        <v>443</v>
      </c>
      <c r="C1057" s="333" t="s">
        <v>668</v>
      </c>
      <c r="D1057" s="381" t="s">
        <v>399</v>
      </c>
      <c r="E1057" s="381" t="s">
        <v>883</v>
      </c>
      <c r="F1057" s="381" t="s">
        <v>602</v>
      </c>
      <c r="G1057" s="381" t="s">
        <v>385</v>
      </c>
      <c r="H1057" s="100" t="s">
        <v>653</v>
      </c>
      <c r="I1057" s="381" t="s">
        <v>339</v>
      </c>
      <c r="J1057" s="382">
        <v>15834</v>
      </c>
      <c r="K1057" s="382">
        <v>4195.8500000000004</v>
      </c>
      <c r="L1057" s="191" t="str">
        <f t="shared" si="773"/>
        <v>914014260113802007514012121110</v>
      </c>
      <c r="M1057" s="192">
        <f t="array" ref="M1057">IF(COUNT(SEARCH(Удалить_Роспись_КВСР,$B1057)*SEARCH(Удалить_Роспись_ПБС,$C1057)*SEARCH(Удалить_Роспись_КФСР, $D1057)*SEARCH(Удалить_Роспись_КЦСР,$E1057)*SEARCH(Удалить_Роспись_КВР,$F1057)*SEARCH(Удалить_Роспись_ЭК,$H1057)*SEARCH(Удалить_Роспись_КР,$I1057))&gt;0,0,1)</f>
        <v>0</v>
      </c>
      <c r="N1057" s="192">
        <v>0</v>
      </c>
      <c r="O1057" s="192" t="str">
        <f t="shared" si="774"/>
        <v/>
      </c>
      <c r="P1057" s="192" t="str">
        <f t="shared" si="815"/>
        <v/>
      </c>
      <c r="Q1057" s="300" t="str">
        <f t="shared" si="775"/>
        <v/>
      </c>
      <c r="R1057" s="300" t="str">
        <f t="shared" si="776"/>
        <v/>
      </c>
      <c r="S1057" s="300" t="str">
        <f t="shared" si="777"/>
        <v/>
      </c>
      <c r="T1057" s="192" t="str">
        <f t="shared" si="778"/>
        <v/>
      </c>
      <c r="U1057" s="303" t="str">
        <f t="shared" si="779"/>
        <v/>
      </c>
      <c r="V1057" s="300" t="str">
        <f t="shared" si="780"/>
        <v/>
      </c>
      <c r="W1057" s="192" t="str">
        <f t="shared" si="781"/>
        <v/>
      </c>
      <c r="X1057" s="303" t="str">
        <f t="shared" si="782"/>
        <v/>
      </c>
      <c r="Y1057" s="300" t="str">
        <f t="shared" si="783"/>
        <v/>
      </c>
      <c r="Z1057" s="300" t="str">
        <f t="shared" si="784"/>
        <v/>
      </c>
      <c r="AA1057" s="303" t="str">
        <f t="shared" si="785"/>
        <v/>
      </c>
      <c r="AB1057" s="300" t="str">
        <f t="shared" si="786"/>
        <v/>
      </c>
      <c r="AC1057" s="300" t="str">
        <f t="shared" si="787"/>
        <v/>
      </c>
      <c r="AD1057" s="300" t="str">
        <f t="shared" si="788"/>
        <v/>
      </c>
      <c r="AE1057" s="192" t="str">
        <f t="shared" si="789"/>
        <v/>
      </c>
      <c r="AF1057" s="192" t="str">
        <f t="shared" si="790"/>
        <v/>
      </c>
      <c r="AG1057" s="192"/>
      <c r="AJ1057" s="300" t="str">
        <f t="shared" si="791"/>
        <v/>
      </c>
      <c r="AK1057" s="300" t="str">
        <f t="shared" si="792"/>
        <v/>
      </c>
      <c r="AL1057" s="300" t="str">
        <f t="shared" si="793"/>
        <v/>
      </c>
      <c r="AM1057" s="300" t="str">
        <f t="shared" si="794"/>
        <v/>
      </c>
      <c r="AN1057" s="300" t="str">
        <f t="shared" si="795"/>
        <v/>
      </c>
      <c r="AO1057" s="300" t="str">
        <f t="shared" si="796"/>
        <v/>
      </c>
      <c r="AP1057" s="300" t="str">
        <f t="shared" si="797"/>
        <v/>
      </c>
      <c r="AQ1057" s="300" t="str">
        <f t="shared" si="798"/>
        <v/>
      </c>
      <c r="AR1057" s="306" t="str">
        <f t="shared" si="799"/>
        <v/>
      </c>
      <c r="AS1057" s="300" t="str">
        <f t="shared" si="800"/>
        <v/>
      </c>
      <c r="AT1057" s="300" t="str">
        <f t="shared" si="801"/>
        <v/>
      </c>
      <c r="AU1057" s="192" t="str">
        <f t="shared" si="802"/>
        <v>рбс</v>
      </c>
      <c r="AV1057" s="192" t="str">
        <f t="shared" si="803"/>
        <v>рбс91401426общопл</v>
      </c>
      <c r="AW1057" s="191">
        <f t="shared" si="804"/>
        <v>0</v>
      </c>
      <c r="AX1057" s="191">
        <f t="shared" si="805"/>
        <v>0</v>
      </c>
      <c r="AY1057" s="191">
        <f t="shared" si="806"/>
        <v>0</v>
      </c>
      <c r="AZ1057" s="191">
        <f t="shared" si="807"/>
        <v>0</v>
      </c>
      <c r="BA1057" s="193">
        <f t="shared" si="808"/>
        <v>1</v>
      </c>
      <c r="BB1057" s="193">
        <f t="shared" si="809"/>
        <v>1</v>
      </c>
      <c r="BC1057" s="193">
        <f t="shared" si="810"/>
        <v>1</v>
      </c>
      <c r="BD1057" s="191">
        <f t="shared" si="816"/>
        <v>0</v>
      </c>
      <c r="BE1057" s="191">
        <f t="shared" si="811"/>
        <v>0</v>
      </c>
      <c r="BF1057" s="210">
        <f t="shared" si="812"/>
        <v>0</v>
      </c>
      <c r="BG1057" s="211">
        <f t="shared" si="813"/>
        <v>0</v>
      </c>
      <c r="BH1057" s="289"/>
      <c r="BI1057" s="289"/>
      <c r="BJ1057" s="228"/>
      <c r="BK1057" s="228"/>
      <c r="BL1057" s="233" t="str">
        <f t="shared" si="814"/>
        <v>01</v>
      </c>
    </row>
    <row r="1058" spans="1:64" ht="12" hidden="1" customHeight="1">
      <c r="A1058" s="333" t="s">
        <v>696</v>
      </c>
      <c r="B1058" s="381" t="s">
        <v>443</v>
      </c>
      <c r="C1058" s="333" t="s">
        <v>668</v>
      </c>
      <c r="D1058" s="381" t="s">
        <v>399</v>
      </c>
      <c r="E1058" s="381" t="s">
        <v>883</v>
      </c>
      <c r="F1058" s="381" t="s">
        <v>873</v>
      </c>
      <c r="G1058" s="381" t="s">
        <v>387</v>
      </c>
      <c r="H1058" s="100" t="s">
        <v>653</v>
      </c>
      <c r="I1058" s="381" t="s">
        <v>339</v>
      </c>
      <c r="J1058" s="382">
        <v>4782</v>
      </c>
      <c r="K1058" s="382">
        <v>1267.1500000000001</v>
      </c>
      <c r="L1058" s="191" t="str">
        <f t="shared" si="773"/>
        <v>914014260113802007514012921310</v>
      </c>
      <c r="M1058" s="192">
        <f t="array" ref="M1058">IF(COUNT(SEARCH(Удалить_Роспись_КВСР,$B1058)*SEARCH(Удалить_Роспись_ПБС,$C1058)*SEARCH(Удалить_Роспись_КФСР, $D1058)*SEARCH(Удалить_Роспись_КЦСР,$E1058)*SEARCH(Удалить_Роспись_КВР,$F1058)*SEARCH(Удалить_Роспись_ЭК,$H1058)*SEARCH(Удалить_Роспись_КР,$I1058))&gt;0,0,1)</f>
        <v>0</v>
      </c>
      <c r="N1058" s="192">
        <v>0</v>
      </c>
      <c r="O1058" s="192" t="str">
        <f t="shared" si="774"/>
        <v/>
      </c>
      <c r="P1058" s="192" t="str">
        <f t="shared" si="815"/>
        <v/>
      </c>
      <c r="Q1058" s="300" t="str">
        <f t="shared" si="775"/>
        <v/>
      </c>
      <c r="R1058" s="300" t="str">
        <f t="shared" si="776"/>
        <v/>
      </c>
      <c r="S1058" s="300" t="str">
        <f t="shared" si="777"/>
        <v/>
      </c>
      <c r="T1058" s="192" t="str">
        <f t="shared" si="778"/>
        <v/>
      </c>
      <c r="U1058" s="303" t="str">
        <f t="shared" si="779"/>
        <v/>
      </c>
      <c r="V1058" s="300" t="str">
        <f t="shared" si="780"/>
        <v/>
      </c>
      <c r="W1058" s="192" t="str">
        <f t="shared" si="781"/>
        <v/>
      </c>
      <c r="X1058" s="303" t="str">
        <f t="shared" si="782"/>
        <v/>
      </c>
      <c r="Y1058" s="300" t="str">
        <f t="shared" si="783"/>
        <v/>
      </c>
      <c r="Z1058" s="300" t="str">
        <f t="shared" si="784"/>
        <v/>
      </c>
      <c r="AA1058" s="303" t="str">
        <f t="shared" si="785"/>
        <v/>
      </c>
      <c r="AB1058" s="300" t="str">
        <f t="shared" si="786"/>
        <v/>
      </c>
      <c r="AC1058" s="300" t="str">
        <f t="shared" si="787"/>
        <v/>
      </c>
      <c r="AD1058" s="300" t="str">
        <f t="shared" si="788"/>
        <v/>
      </c>
      <c r="AE1058" s="192" t="str">
        <f t="shared" si="789"/>
        <v/>
      </c>
      <c r="AF1058" s="192" t="str">
        <f t="shared" si="790"/>
        <v/>
      </c>
      <c r="AG1058" s="192"/>
      <c r="AJ1058" s="300" t="str">
        <f t="shared" si="791"/>
        <v/>
      </c>
      <c r="AK1058" s="300" t="str">
        <f t="shared" si="792"/>
        <v/>
      </c>
      <c r="AL1058" s="300" t="str">
        <f t="shared" si="793"/>
        <v/>
      </c>
      <c r="AM1058" s="300" t="str">
        <f t="shared" si="794"/>
        <v/>
      </c>
      <c r="AN1058" s="300" t="str">
        <f t="shared" si="795"/>
        <v/>
      </c>
      <c r="AO1058" s="300" t="str">
        <f t="shared" si="796"/>
        <v/>
      </c>
      <c r="AP1058" s="300" t="str">
        <f t="shared" si="797"/>
        <v/>
      </c>
      <c r="AQ1058" s="300" t="str">
        <f t="shared" si="798"/>
        <v/>
      </c>
      <c r="AR1058" s="306" t="str">
        <f t="shared" si="799"/>
        <v/>
      </c>
      <c r="AS1058" s="300" t="str">
        <f t="shared" si="800"/>
        <v/>
      </c>
      <c r="AT1058" s="300" t="str">
        <f t="shared" si="801"/>
        <v/>
      </c>
      <c r="AU1058" s="192" t="str">
        <f t="shared" si="802"/>
        <v>рбс</v>
      </c>
      <c r="AV1058" s="192" t="str">
        <f t="shared" si="803"/>
        <v>рбс91401426общопл</v>
      </c>
      <c r="AW1058" s="191">
        <f t="shared" si="804"/>
        <v>0</v>
      </c>
      <c r="AX1058" s="191">
        <f t="shared" si="805"/>
        <v>0</v>
      </c>
      <c r="AY1058" s="191">
        <f t="shared" si="806"/>
        <v>0</v>
      </c>
      <c r="AZ1058" s="191">
        <f t="shared" si="807"/>
        <v>0</v>
      </c>
      <c r="BA1058" s="193">
        <f t="shared" si="808"/>
        <v>1</v>
      </c>
      <c r="BB1058" s="193">
        <f t="shared" si="809"/>
        <v>1</v>
      </c>
      <c r="BC1058" s="193">
        <f t="shared" si="810"/>
        <v>1</v>
      </c>
      <c r="BD1058" s="191">
        <f t="shared" si="816"/>
        <v>0</v>
      </c>
      <c r="BE1058" s="191">
        <f t="shared" si="811"/>
        <v>0</v>
      </c>
      <c r="BF1058" s="210">
        <f t="shared" si="812"/>
        <v>0</v>
      </c>
      <c r="BG1058" s="211">
        <f t="shared" si="813"/>
        <v>0</v>
      </c>
      <c r="BH1058" s="289"/>
      <c r="BI1058" s="289"/>
      <c r="BJ1058" s="228"/>
      <c r="BK1058" s="228"/>
      <c r="BL1058" s="233" t="str">
        <f t="shared" si="814"/>
        <v>01</v>
      </c>
    </row>
    <row r="1059" spans="1:64" ht="12" hidden="1" customHeight="1">
      <c r="A1059" s="333" t="s">
        <v>696</v>
      </c>
      <c r="B1059" s="381" t="s">
        <v>443</v>
      </c>
      <c r="C1059" s="333" t="s">
        <v>668</v>
      </c>
      <c r="D1059" s="381" t="s">
        <v>399</v>
      </c>
      <c r="E1059" s="381" t="s">
        <v>883</v>
      </c>
      <c r="F1059" s="381" t="s">
        <v>586</v>
      </c>
      <c r="G1059" s="381" t="s">
        <v>397</v>
      </c>
      <c r="H1059" s="100" t="s">
        <v>653</v>
      </c>
      <c r="I1059" s="381" t="s">
        <v>339</v>
      </c>
      <c r="J1059" s="382">
        <v>4684</v>
      </c>
      <c r="K1059" s="382">
        <v>0</v>
      </c>
      <c r="L1059" s="191" t="str">
        <f t="shared" si="773"/>
        <v>914014260113802007514024434010</v>
      </c>
      <c r="M1059" s="192">
        <f t="array" ref="M1059">IF(COUNT(SEARCH(Удалить_Роспись_КВСР,$B1059)*SEARCH(Удалить_Роспись_ПБС,$C1059)*SEARCH(Удалить_Роспись_КФСР, $D1059)*SEARCH(Удалить_Роспись_КЦСР,$E1059)*SEARCH(Удалить_Роспись_КВР,$F1059)*SEARCH(Удалить_Роспись_ЭК,$H1059)*SEARCH(Удалить_Роспись_КР,$I1059))&gt;0,0,1)</f>
        <v>0</v>
      </c>
      <c r="N1059" s="192">
        <v>0</v>
      </c>
      <c r="O1059" s="192" t="str">
        <f t="shared" si="774"/>
        <v/>
      </c>
      <c r="P1059" s="192" t="str">
        <f t="shared" si="815"/>
        <v/>
      </c>
      <c r="Q1059" s="300" t="str">
        <f t="shared" si="775"/>
        <v/>
      </c>
      <c r="R1059" s="300" t="str">
        <f t="shared" si="776"/>
        <v/>
      </c>
      <c r="S1059" s="300" t="str">
        <f t="shared" si="777"/>
        <v/>
      </c>
      <c r="T1059" s="192" t="str">
        <f t="shared" si="778"/>
        <v/>
      </c>
      <c r="U1059" s="303" t="str">
        <f t="shared" si="779"/>
        <v/>
      </c>
      <c r="V1059" s="300" t="str">
        <f t="shared" si="780"/>
        <v/>
      </c>
      <c r="W1059" s="192" t="str">
        <f t="shared" si="781"/>
        <v/>
      </c>
      <c r="X1059" s="303" t="str">
        <f t="shared" si="782"/>
        <v/>
      </c>
      <c r="Y1059" s="300" t="str">
        <f t="shared" si="783"/>
        <v/>
      </c>
      <c r="Z1059" s="300" t="str">
        <f t="shared" si="784"/>
        <v/>
      </c>
      <c r="AA1059" s="303" t="str">
        <f t="shared" si="785"/>
        <v/>
      </c>
      <c r="AB1059" s="300" t="str">
        <f t="shared" si="786"/>
        <v/>
      </c>
      <c r="AC1059" s="300" t="str">
        <f t="shared" si="787"/>
        <v/>
      </c>
      <c r="AD1059" s="300" t="str">
        <f t="shared" si="788"/>
        <v/>
      </c>
      <c r="AE1059" s="192" t="str">
        <f t="shared" si="789"/>
        <v/>
      </c>
      <c r="AF1059" s="192" t="str">
        <f t="shared" si="790"/>
        <v/>
      </c>
      <c r="AG1059" s="192"/>
      <c r="AJ1059" s="300" t="str">
        <f t="shared" si="791"/>
        <v/>
      </c>
      <c r="AK1059" s="300" t="str">
        <f t="shared" si="792"/>
        <v/>
      </c>
      <c r="AL1059" s="300" t="str">
        <f t="shared" si="793"/>
        <v/>
      </c>
      <c r="AM1059" s="300" t="str">
        <f t="shared" si="794"/>
        <v/>
      </c>
      <c r="AN1059" s="300" t="str">
        <f t="shared" si="795"/>
        <v/>
      </c>
      <c r="AO1059" s="300" t="str">
        <f t="shared" si="796"/>
        <v/>
      </c>
      <c r="AP1059" s="300" t="str">
        <f t="shared" si="797"/>
        <v/>
      </c>
      <c r="AQ1059" s="300" t="str">
        <f t="shared" si="798"/>
        <v/>
      </c>
      <c r="AR1059" s="306" t="str">
        <f t="shared" si="799"/>
        <v/>
      </c>
      <c r="AS1059" s="300" t="str">
        <f t="shared" si="800"/>
        <v/>
      </c>
      <c r="AT1059" s="300" t="str">
        <f t="shared" si="801"/>
        <v/>
      </c>
      <c r="AU1059" s="192" t="str">
        <f t="shared" si="802"/>
        <v>рбс</v>
      </c>
      <c r="AV1059" s="192" t="str">
        <f t="shared" si="803"/>
        <v>рбс91401426общпро</v>
      </c>
      <c r="AW1059" s="191">
        <f t="shared" si="804"/>
        <v>0</v>
      </c>
      <c r="AX1059" s="191">
        <f t="shared" si="805"/>
        <v>0</v>
      </c>
      <c r="AY1059" s="191">
        <f t="shared" si="806"/>
        <v>0</v>
      </c>
      <c r="AZ1059" s="191">
        <f t="shared" si="807"/>
        <v>0</v>
      </c>
      <c r="BA1059" s="193">
        <f t="shared" si="808"/>
        <v>1</v>
      </c>
      <c r="BB1059" s="193">
        <f t="shared" si="809"/>
        <v>1</v>
      </c>
      <c r="BC1059" s="193">
        <f t="shared" si="810"/>
        <v>1</v>
      </c>
      <c r="BD1059" s="191">
        <f t="shared" si="816"/>
        <v>0</v>
      </c>
      <c r="BE1059" s="191">
        <f t="shared" si="811"/>
        <v>0</v>
      </c>
      <c r="BF1059" s="210">
        <f t="shared" si="812"/>
        <v>0</v>
      </c>
      <c r="BG1059" s="211">
        <f t="shared" si="813"/>
        <v>0</v>
      </c>
      <c r="BH1059" s="289"/>
      <c r="BI1059" s="289"/>
      <c r="BJ1059" s="228"/>
      <c r="BK1059" s="228"/>
      <c r="BL1059" s="233" t="str">
        <f t="shared" si="814"/>
        <v>01</v>
      </c>
    </row>
    <row r="1060" spans="1:64" ht="12" hidden="1" customHeight="1">
      <c r="A1060" s="333" t="s">
        <v>696</v>
      </c>
      <c r="B1060" s="381" t="s">
        <v>443</v>
      </c>
      <c r="C1060" s="333" t="s">
        <v>668</v>
      </c>
      <c r="D1060" s="381" t="s">
        <v>400</v>
      </c>
      <c r="E1060" s="381" t="s">
        <v>884</v>
      </c>
      <c r="F1060" s="381" t="s">
        <v>602</v>
      </c>
      <c r="G1060" s="381" t="s">
        <v>1583</v>
      </c>
      <c r="H1060" s="100" t="s">
        <v>653</v>
      </c>
      <c r="I1060" s="381" t="s">
        <v>340</v>
      </c>
      <c r="J1060" s="382">
        <v>206389</v>
      </c>
      <c r="K1060" s="382">
        <v>152116.9</v>
      </c>
      <c r="L1060" s="191" t="str">
        <f t="shared" si="773"/>
        <v>914014260203802005118012100004</v>
      </c>
      <c r="M1060" s="192">
        <f t="array" ref="M1060">IF(COUNT(SEARCH(Удалить_Роспись_КВСР,$B1060)*SEARCH(Удалить_Роспись_ПБС,$C1060)*SEARCH(Удалить_Роспись_КФСР, $D1060)*SEARCH(Удалить_Роспись_КЦСР,$E1060)*SEARCH(Удалить_Роспись_КВР,$F1060)*SEARCH(Удалить_Роспись_ЭК,$H1060)*SEARCH(Удалить_Роспись_КР,$I1060))&gt;0,0,1)</f>
        <v>0</v>
      </c>
      <c r="N1060" s="192">
        <v>0</v>
      </c>
      <c r="O1060" s="192" t="str">
        <f t="shared" si="774"/>
        <v/>
      </c>
      <c r="P1060" s="192" t="str">
        <f t="shared" si="815"/>
        <v/>
      </c>
      <c r="Q1060" s="300" t="str">
        <f t="shared" si="775"/>
        <v/>
      </c>
      <c r="R1060" s="300" t="str">
        <f t="shared" si="776"/>
        <v/>
      </c>
      <c r="S1060" s="300" t="str">
        <f t="shared" si="777"/>
        <v/>
      </c>
      <c r="T1060" s="192" t="str">
        <f t="shared" si="778"/>
        <v/>
      </c>
      <c r="U1060" s="303" t="str">
        <f t="shared" si="779"/>
        <v/>
      </c>
      <c r="V1060" s="300" t="str">
        <f t="shared" si="780"/>
        <v/>
      </c>
      <c r="W1060" s="192" t="str">
        <f t="shared" si="781"/>
        <v/>
      </c>
      <c r="X1060" s="303" t="str">
        <f t="shared" si="782"/>
        <v/>
      </c>
      <c r="Y1060" s="300" t="str">
        <f t="shared" si="783"/>
        <v/>
      </c>
      <c r="Z1060" s="300" t="str">
        <f t="shared" si="784"/>
        <v/>
      </c>
      <c r="AA1060" s="303" t="str">
        <f t="shared" si="785"/>
        <v/>
      </c>
      <c r="AB1060" s="300" t="str">
        <f t="shared" si="786"/>
        <v/>
      </c>
      <c r="AC1060" s="300" t="str">
        <f t="shared" si="787"/>
        <v/>
      </c>
      <c r="AD1060" s="300" t="str">
        <f t="shared" si="788"/>
        <v/>
      </c>
      <c r="AE1060" s="192" t="str">
        <f t="shared" si="789"/>
        <v/>
      </c>
      <c r="AF1060" s="192" t="str">
        <f t="shared" si="790"/>
        <v/>
      </c>
      <c r="AG1060" s="192"/>
      <c r="AJ1060" s="300" t="str">
        <f t="shared" si="791"/>
        <v/>
      </c>
      <c r="AK1060" s="300" t="str">
        <f t="shared" si="792"/>
        <v/>
      </c>
      <c r="AL1060" s="300" t="str">
        <f t="shared" si="793"/>
        <v/>
      </c>
      <c r="AM1060" s="300" t="str">
        <f t="shared" si="794"/>
        <v/>
      </c>
      <c r="AN1060" s="300" t="str">
        <f t="shared" si="795"/>
        <v/>
      </c>
      <c r="AO1060" s="300" t="str">
        <f t="shared" si="796"/>
        <v/>
      </c>
      <c r="AP1060" s="300" t="str">
        <f t="shared" si="797"/>
        <v/>
      </c>
      <c r="AQ1060" s="300" t="str">
        <f t="shared" si="798"/>
        <v/>
      </c>
      <c r="AR1060" s="306" t="str">
        <f t="shared" si="799"/>
        <v/>
      </c>
      <c r="AS1060" s="300" t="str">
        <f t="shared" si="800"/>
        <v/>
      </c>
      <c r="AT1060" s="300" t="str">
        <f t="shared" si="801"/>
        <v/>
      </c>
      <c r="AU1060" s="192" t="str">
        <f t="shared" si="802"/>
        <v>рбс</v>
      </c>
      <c r="AV1060" s="192" t="e">
        <f t="shared" si="803"/>
        <v>#N/A</v>
      </c>
      <c r="AW1060" s="191">
        <f t="shared" si="804"/>
        <v>0</v>
      </c>
      <c r="AX1060" s="191">
        <f t="shared" si="805"/>
        <v>0</v>
      </c>
      <c r="AY1060" s="191">
        <f t="shared" si="806"/>
        <v>0</v>
      </c>
      <c r="AZ1060" s="191">
        <f t="shared" si="807"/>
        <v>0</v>
      </c>
      <c r="BA1060" s="193" t="e">
        <f t="shared" si="808"/>
        <v>#N/A</v>
      </c>
      <c r="BB1060" s="193" t="e">
        <f t="shared" si="809"/>
        <v>#N/A</v>
      </c>
      <c r="BC1060" s="193" t="e">
        <f t="shared" si="810"/>
        <v>#N/A</v>
      </c>
      <c r="BD1060" s="191">
        <f t="shared" si="816"/>
        <v>0</v>
      </c>
      <c r="BE1060" s="191" t="e">
        <f t="shared" si="811"/>
        <v>#N/A</v>
      </c>
      <c r="BF1060" s="210" t="e">
        <f t="shared" si="812"/>
        <v>#N/A</v>
      </c>
      <c r="BG1060" s="211" t="e">
        <f t="shared" si="813"/>
        <v>#N/A</v>
      </c>
      <c r="BH1060" s="289"/>
      <c r="BI1060" s="289"/>
      <c r="BJ1060" s="228"/>
      <c r="BK1060" s="228"/>
      <c r="BL1060" s="233" t="str">
        <f t="shared" si="814"/>
        <v>02</v>
      </c>
    </row>
    <row r="1061" spans="1:64" ht="12" hidden="1" customHeight="1">
      <c r="A1061" s="333" t="s">
        <v>696</v>
      </c>
      <c r="B1061" s="381" t="s">
        <v>443</v>
      </c>
      <c r="C1061" s="333" t="s">
        <v>668</v>
      </c>
      <c r="D1061" s="381" t="s">
        <v>400</v>
      </c>
      <c r="E1061" s="381" t="s">
        <v>884</v>
      </c>
      <c r="F1061" s="381" t="s">
        <v>585</v>
      </c>
      <c r="G1061" s="381" t="s">
        <v>1583</v>
      </c>
      <c r="H1061" s="100" t="s">
        <v>653</v>
      </c>
      <c r="I1061" s="381" t="s">
        <v>340</v>
      </c>
      <c r="J1061" s="382">
        <v>26600</v>
      </c>
      <c r="K1061" s="382">
        <v>4226.3999999999996</v>
      </c>
      <c r="L1061" s="191" t="str">
        <f t="shared" si="773"/>
        <v>914014260203802005118012200004</v>
      </c>
      <c r="M1061" s="192">
        <f t="array" ref="M1061">IF(COUNT(SEARCH(Удалить_Роспись_КВСР,$B1061)*SEARCH(Удалить_Роспись_ПБС,$C1061)*SEARCH(Удалить_Роспись_КФСР, $D1061)*SEARCH(Удалить_Роспись_КЦСР,$E1061)*SEARCH(Удалить_Роспись_КВР,$F1061)*SEARCH(Удалить_Роспись_ЭК,$H1061)*SEARCH(Удалить_Роспись_КР,$I1061))&gt;0,0,1)</f>
        <v>0</v>
      </c>
      <c r="N1061" s="192">
        <v>0</v>
      </c>
      <c r="O1061" s="192" t="str">
        <f t="shared" si="774"/>
        <v/>
      </c>
      <c r="P1061" s="192" t="str">
        <f t="shared" si="815"/>
        <v/>
      </c>
      <c r="Q1061" s="300" t="str">
        <f t="shared" si="775"/>
        <v/>
      </c>
      <c r="R1061" s="300" t="str">
        <f t="shared" si="776"/>
        <v/>
      </c>
      <c r="S1061" s="300" t="str">
        <f t="shared" si="777"/>
        <v/>
      </c>
      <c r="T1061" s="192" t="str">
        <f t="shared" si="778"/>
        <v/>
      </c>
      <c r="U1061" s="303" t="str">
        <f t="shared" si="779"/>
        <v/>
      </c>
      <c r="V1061" s="300" t="str">
        <f t="shared" si="780"/>
        <v/>
      </c>
      <c r="W1061" s="192" t="str">
        <f t="shared" si="781"/>
        <v/>
      </c>
      <c r="X1061" s="303" t="str">
        <f t="shared" si="782"/>
        <v/>
      </c>
      <c r="Y1061" s="300" t="str">
        <f t="shared" si="783"/>
        <v/>
      </c>
      <c r="Z1061" s="300" t="str">
        <f t="shared" si="784"/>
        <v/>
      </c>
      <c r="AA1061" s="303" t="str">
        <f t="shared" si="785"/>
        <v/>
      </c>
      <c r="AB1061" s="300" t="str">
        <f t="shared" si="786"/>
        <v/>
      </c>
      <c r="AC1061" s="300" t="str">
        <f t="shared" si="787"/>
        <v/>
      </c>
      <c r="AD1061" s="300" t="str">
        <f t="shared" si="788"/>
        <v/>
      </c>
      <c r="AE1061" s="192" t="str">
        <f t="shared" si="789"/>
        <v/>
      </c>
      <c r="AF1061" s="192" t="str">
        <f t="shared" si="790"/>
        <v/>
      </c>
      <c r="AG1061" s="192"/>
      <c r="AJ1061" s="300" t="str">
        <f t="shared" si="791"/>
        <v/>
      </c>
      <c r="AK1061" s="300" t="str">
        <f t="shared" si="792"/>
        <v/>
      </c>
      <c r="AL1061" s="300" t="str">
        <f t="shared" si="793"/>
        <v/>
      </c>
      <c r="AM1061" s="300" t="str">
        <f t="shared" si="794"/>
        <v/>
      </c>
      <c r="AN1061" s="300" t="str">
        <f t="shared" si="795"/>
        <v/>
      </c>
      <c r="AO1061" s="300" t="str">
        <f t="shared" si="796"/>
        <v/>
      </c>
      <c r="AP1061" s="300" t="str">
        <f t="shared" si="797"/>
        <v/>
      </c>
      <c r="AQ1061" s="300" t="str">
        <f t="shared" si="798"/>
        <v/>
      </c>
      <c r="AR1061" s="306" t="str">
        <f t="shared" si="799"/>
        <v/>
      </c>
      <c r="AS1061" s="300" t="str">
        <f t="shared" si="800"/>
        <v/>
      </c>
      <c r="AT1061" s="300" t="str">
        <f t="shared" si="801"/>
        <v/>
      </c>
      <c r="AU1061" s="192" t="str">
        <f t="shared" si="802"/>
        <v>рбс</v>
      </c>
      <c r="AV1061" s="192" t="e">
        <f t="shared" si="803"/>
        <v>#N/A</v>
      </c>
      <c r="AW1061" s="191">
        <f t="shared" si="804"/>
        <v>0</v>
      </c>
      <c r="AX1061" s="191">
        <f t="shared" si="805"/>
        <v>0</v>
      </c>
      <c r="AY1061" s="191">
        <f t="shared" si="806"/>
        <v>0</v>
      </c>
      <c r="AZ1061" s="191">
        <f t="shared" si="807"/>
        <v>0</v>
      </c>
      <c r="BA1061" s="193" t="e">
        <f t="shared" si="808"/>
        <v>#N/A</v>
      </c>
      <c r="BB1061" s="193" t="e">
        <f t="shared" si="809"/>
        <v>#N/A</v>
      </c>
      <c r="BC1061" s="193" t="e">
        <f t="shared" si="810"/>
        <v>#N/A</v>
      </c>
      <c r="BD1061" s="191">
        <f t="shared" si="816"/>
        <v>0</v>
      </c>
      <c r="BE1061" s="191" t="e">
        <f t="shared" si="811"/>
        <v>#N/A</v>
      </c>
      <c r="BF1061" s="210" t="e">
        <f t="shared" si="812"/>
        <v>#N/A</v>
      </c>
      <c r="BG1061" s="211" t="e">
        <f t="shared" si="813"/>
        <v>#N/A</v>
      </c>
      <c r="BH1061" s="289"/>
      <c r="BI1061" s="289"/>
      <c r="BJ1061" s="228"/>
      <c r="BK1061" s="228"/>
      <c r="BL1061" s="233" t="str">
        <f t="shared" si="814"/>
        <v>02</v>
      </c>
    </row>
    <row r="1062" spans="1:64" ht="12" hidden="1" customHeight="1">
      <c r="A1062" s="333" t="s">
        <v>696</v>
      </c>
      <c r="B1062" s="381" t="s">
        <v>443</v>
      </c>
      <c r="C1062" s="333" t="s">
        <v>668</v>
      </c>
      <c r="D1062" s="381" t="s">
        <v>400</v>
      </c>
      <c r="E1062" s="381" t="s">
        <v>884</v>
      </c>
      <c r="F1062" s="381" t="s">
        <v>873</v>
      </c>
      <c r="G1062" s="381" t="s">
        <v>1583</v>
      </c>
      <c r="H1062" s="100" t="s">
        <v>653</v>
      </c>
      <c r="I1062" s="381" t="s">
        <v>340</v>
      </c>
      <c r="J1062" s="382">
        <v>62330</v>
      </c>
      <c r="K1062" s="382">
        <v>45365.48</v>
      </c>
      <c r="L1062" s="191" t="str">
        <f t="shared" si="773"/>
        <v>914014260203802005118012900004</v>
      </c>
      <c r="M1062" s="192">
        <f t="array" ref="M1062">IF(COUNT(SEARCH(Удалить_Роспись_КВСР,$B1062)*SEARCH(Удалить_Роспись_ПБС,$C1062)*SEARCH(Удалить_Роспись_КФСР, $D1062)*SEARCH(Удалить_Роспись_КЦСР,$E1062)*SEARCH(Удалить_Роспись_КВР,$F1062)*SEARCH(Удалить_Роспись_ЭК,$H1062)*SEARCH(Удалить_Роспись_КР,$I1062))&gt;0,0,1)</f>
        <v>0</v>
      </c>
      <c r="N1062" s="192">
        <v>0</v>
      </c>
      <c r="O1062" s="192" t="str">
        <f t="shared" si="774"/>
        <v/>
      </c>
      <c r="P1062" s="192" t="str">
        <f t="shared" si="815"/>
        <v/>
      </c>
      <c r="Q1062" s="300" t="str">
        <f t="shared" si="775"/>
        <v/>
      </c>
      <c r="R1062" s="300" t="str">
        <f t="shared" si="776"/>
        <v/>
      </c>
      <c r="S1062" s="300" t="str">
        <f t="shared" si="777"/>
        <v/>
      </c>
      <c r="T1062" s="192" t="str">
        <f t="shared" si="778"/>
        <v/>
      </c>
      <c r="U1062" s="303" t="str">
        <f t="shared" si="779"/>
        <v/>
      </c>
      <c r="V1062" s="300" t="str">
        <f t="shared" si="780"/>
        <v/>
      </c>
      <c r="W1062" s="192" t="str">
        <f t="shared" si="781"/>
        <v/>
      </c>
      <c r="X1062" s="303" t="str">
        <f t="shared" si="782"/>
        <v/>
      </c>
      <c r="Y1062" s="300" t="str">
        <f t="shared" si="783"/>
        <v/>
      </c>
      <c r="Z1062" s="300" t="str">
        <f t="shared" si="784"/>
        <v/>
      </c>
      <c r="AA1062" s="303" t="str">
        <f t="shared" si="785"/>
        <v/>
      </c>
      <c r="AB1062" s="300" t="str">
        <f t="shared" si="786"/>
        <v/>
      </c>
      <c r="AC1062" s="300" t="str">
        <f t="shared" si="787"/>
        <v/>
      </c>
      <c r="AD1062" s="300" t="str">
        <f t="shared" si="788"/>
        <v/>
      </c>
      <c r="AE1062" s="192" t="str">
        <f t="shared" si="789"/>
        <v/>
      </c>
      <c r="AF1062" s="192" t="str">
        <f t="shared" si="790"/>
        <v/>
      </c>
      <c r="AG1062" s="192"/>
      <c r="AJ1062" s="300" t="str">
        <f t="shared" si="791"/>
        <v/>
      </c>
      <c r="AK1062" s="300" t="str">
        <f t="shared" si="792"/>
        <v/>
      </c>
      <c r="AL1062" s="300" t="str">
        <f t="shared" si="793"/>
        <v/>
      </c>
      <c r="AM1062" s="300" t="str">
        <f t="shared" si="794"/>
        <v/>
      </c>
      <c r="AN1062" s="300" t="str">
        <f t="shared" si="795"/>
        <v/>
      </c>
      <c r="AO1062" s="300" t="str">
        <f t="shared" si="796"/>
        <v/>
      </c>
      <c r="AP1062" s="300" t="str">
        <f t="shared" si="797"/>
        <v/>
      </c>
      <c r="AQ1062" s="300" t="str">
        <f t="shared" si="798"/>
        <v/>
      </c>
      <c r="AR1062" s="306" t="str">
        <f t="shared" si="799"/>
        <v/>
      </c>
      <c r="AS1062" s="300" t="str">
        <f t="shared" si="800"/>
        <v/>
      </c>
      <c r="AT1062" s="300" t="str">
        <f t="shared" si="801"/>
        <v/>
      </c>
      <c r="AU1062" s="192" t="str">
        <f t="shared" si="802"/>
        <v>рбс</v>
      </c>
      <c r="AV1062" s="192" t="e">
        <f t="shared" si="803"/>
        <v>#N/A</v>
      </c>
      <c r="AW1062" s="191">
        <f t="shared" si="804"/>
        <v>0</v>
      </c>
      <c r="AX1062" s="191">
        <f t="shared" si="805"/>
        <v>0</v>
      </c>
      <c r="AY1062" s="191">
        <f t="shared" si="806"/>
        <v>0</v>
      </c>
      <c r="AZ1062" s="191">
        <f t="shared" si="807"/>
        <v>0</v>
      </c>
      <c r="BA1062" s="193" t="e">
        <f t="shared" si="808"/>
        <v>#N/A</v>
      </c>
      <c r="BB1062" s="193" t="e">
        <f t="shared" si="809"/>
        <v>#N/A</v>
      </c>
      <c r="BC1062" s="193" t="e">
        <f t="shared" si="810"/>
        <v>#N/A</v>
      </c>
      <c r="BD1062" s="191">
        <f t="shared" si="816"/>
        <v>0</v>
      </c>
      <c r="BE1062" s="191" t="e">
        <f t="shared" si="811"/>
        <v>#N/A</v>
      </c>
      <c r="BF1062" s="210" t="e">
        <f t="shared" si="812"/>
        <v>#N/A</v>
      </c>
      <c r="BG1062" s="211" t="e">
        <f t="shared" si="813"/>
        <v>#N/A</v>
      </c>
      <c r="BH1062" s="289"/>
      <c r="BI1062" s="289"/>
      <c r="BJ1062" s="228"/>
      <c r="BK1062" s="228"/>
      <c r="BL1062" s="233" t="str">
        <f t="shared" si="814"/>
        <v>02</v>
      </c>
    </row>
    <row r="1063" spans="1:64" ht="12" hidden="1" customHeight="1">
      <c r="A1063" s="333" t="s">
        <v>696</v>
      </c>
      <c r="B1063" s="381" t="s">
        <v>443</v>
      </c>
      <c r="C1063" s="333" t="s">
        <v>668</v>
      </c>
      <c r="D1063" s="381" t="s">
        <v>400</v>
      </c>
      <c r="E1063" s="381" t="s">
        <v>884</v>
      </c>
      <c r="F1063" s="381" t="s">
        <v>586</v>
      </c>
      <c r="G1063" s="381" t="s">
        <v>1583</v>
      </c>
      <c r="H1063" s="100" t="s">
        <v>653</v>
      </c>
      <c r="I1063" s="381" t="s">
        <v>340</v>
      </c>
      <c r="J1063" s="382">
        <v>61498</v>
      </c>
      <c r="K1063" s="382">
        <v>42670.69</v>
      </c>
      <c r="L1063" s="191" t="str">
        <f t="shared" si="773"/>
        <v>914014260203802005118024400004</v>
      </c>
      <c r="M1063" s="192">
        <f t="array" ref="M1063">IF(COUNT(SEARCH(Удалить_Роспись_КВСР,$B1063)*SEARCH(Удалить_Роспись_ПБС,$C1063)*SEARCH(Удалить_Роспись_КФСР, $D1063)*SEARCH(Удалить_Роспись_КЦСР,$E1063)*SEARCH(Удалить_Роспись_КВР,$F1063)*SEARCH(Удалить_Роспись_ЭК,$H1063)*SEARCH(Удалить_Роспись_КР,$I1063))&gt;0,0,1)</f>
        <v>0</v>
      </c>
      <c r="N1063" s="192">
        <v>0</v>
      </c>
      <c r="O1063" s="192" t="str">
        <f t="shared" si="774"/>
        <v/>
      </c>
      <c r="P1063" s="192" t="str">
        <f t="shared" si="815"/>
        <v/>
      </c>
      <c r="Q1063" s="300" t="str">
        <f t="shared" si="775"/>
        <v/>
      </c>
      <c r="R1063" s="300" t="str">
        <f t="shared" si="776"/>
        <v/>
      </c>
      <c r="S1063" s="300" t="str">
        <f t="shared" si="777"/>
        <v/>
      </c>
      <c r="T1063" s="192" t="str">
        <f t="shared" si="778"/>
        <v/>
      </c>
      <c r="U1063" s="303" t="str">
        <f t="shared" si="779"/>
        <v/>
      </c>
      <c r="V1063" s="300" t="str">
        <f t="shared" si="780"/>
        <v/>
      </c>
      <c r="W1063" s="192" t="str">
        <f t="shared" si="781"/>
        <v/>
      </c>
      <c r="X1063" s="303" t="str">
        <f t="shared" si="782"/>
        <v/>
      </c>
      <c r="Y1063" s="300" t="str">
        <f t="shared" si="783"/>
        <v/>
      </c>
      <c r="Z1063" s="300" t="str">
        <f t="shared" si="784"/>
        <v/>
      </c>
      <c r="AA1063" s="303" t="str">
        <f t="shared" si="785"/>
        <v/>
      </c>
      <c r="AB1063" s="300" t="str">
        <f t="shared" si="786"/>
        <v/>
      </c>
      <c r="AC1063" s="300" t="str">
        <f t="shared" si="787"/>
        <v/>
      </c>
      <c r="AD1063" s="300" t="str">
        <f t="shared" si="788"/>
        <v/>
      </c>
      <c r="AE1063" s="192" t="str">
        <f t="shared" si="789"/>
        <v/>
      </c>
      <c r="AF1063" s="192" t="str">
        <f t="shared" si="790"/>
        <v/>
      </c>
      <c r="AG1063" s="192"/>
      <c r="AJ1063" s="300" t="str">
        <f t="shared" si="791"/>
        <v/>
      </c>
      <c r="AK1063" s="300" t="str">
        <f t="shared" si="792"/>
        <v/>
      </c>
      <c r="AL1063" s="300" t="str">
        <f t="shared" si="793"/>
        <v/>
      </c>
      <c r="AM1063" s="300" t="str">
        <f t="shared" si="794"/>
        <v/>
      </c>
      <c r="AN1063" s="300" t="str">
        <f t="shared" si="795"/>
        <v/>
      </c>
      <c r="AO1063" s="300" t="str">
        <f t="shared" si="796"/>
        <v/>
      </c>
      <c r="AP1063" s="300" t="str">
        <f t="shared" si="797"/>
        <v/>
      </c>
      <c r="AQ1063" s="300" t="str">
        <f t="shared" si="798"/>
        <v/>
      </c>
      <c r="AR1063" s="306" t="str">
        <f t="shared" si="799"/>
        <v/>
      </c>
      <c r="AS1063" s="300" t="str">
        <f t="shared" si="800"/>
        <v/>
      </c>
      <c r="AT1063" s="300" t="str">
        <f t="shared" si="801"/>
        <v/>
      </c>
      <c r="AU1063" s="192" t="str">
        <f t="shared" si="802"/>
        <v>рбс</v>
      </c>
      <c r="AV1063" s="192" t="e">
        <f t="shared" si="803"/>
        <v>#N/A</v>
      </c>
      <c r="AW1063" s="191">
        <f t="shared" si="804"/>
        <v>0</v>
      </c>
      <c r="AX1063" s="191">
        <f t="shared" si="805"/>
        <v>0</v>
      </c>
      <c r="AY1063" s="191">
        <f t="shared" si="806"/>
        <v>0</v>
      </c>
      <c r="AZ1063" s="191">
        <f t="shared" si="807"/>
        <v>0</v>
      </c>
      <c r="BA1063" s="193" t="e">
        <f t="shared" si="808"/>
        <v>#N/A</v>
      </c>
      <c r="BB1063" s="193" t="e">
        <f t="shared" si="809"/>
        <v>#N/A</v>
      </c>
      <c r="BC1063" s="193" t="e">
        <f t="shared" si="810"/>
        <v>#N/A</v>
      </c>
      <c r="BD1063" s="191">
        <f t="shared" si="816"/>
        <v>0</v>
      </c>
      <c r="BE1063" s="191" t="e">
        <f t="shared" si="811"/>
        <v>#N/A</v>
      </c>
      <c r="BF1063" s="210" t="e">
        <f t="shared" si="812"/>
        <v>#N/A</v>
      </c>
      <c r="BG1063" s="211" t="e">
        <f t="shared" si="813"/>
        <v>#N/A</v>
      </c>
      <c r="BH1063" s="289"/>
      <c r="BI1063" s="289"/>
      <c r="BJ1063" s="228"/>
      <c r="BK1063" s="228"/>
      <c r="BL1063" s="233" t="str">
        <f t="shared" si="814"/>
        <v>02</v>
      </c>
    </row>
    <row r="1064" spans="1:64" ht="12" hidden="1" customHeight="1">
      <c r="A1064" s="333" t="s">
        <v>696</v>
      </c>
      <c r="B1064" s="381" t="s">
        <v>443</v>
      </c>
      <c r="C1064" s="333" t="s">
        <v>668</v>
      </c>
      <c r="D1064" s="381" t="s">
        <v>400</v>
      </c>
      <c r="E1064" s="381" t="s">
        <v>884</v>
      </c>
      <c r="F1064" s="381" t="s">
        <v>617</v>
      </c>
      <c r="G1064" s="381" t="s">
        <v>1583</v>
      </c>
      <c r="H1064" s="100" t="s">
        <v>653</v>
      </c>
      <c r="I1064" s="381" t="s">
        <v>340</v>
      </c>
      <c r="J1064" s="382">
        <v>62502</v>
      </c>
      <c r="K1064" s="382">
        <v>62501.13</v>
      </c>
      <c r="L1064" s="191" t="str">
        <f t="shared" si="773"/>
        <v>914014260203802005118032100004</v>
      </c>
      <c r="M1064" s="192">
        <f t="array" ref="M1064">IF(COUNT(SEARCH(Удалить_Роспись_КВСР,$B1064)*SEARCH(Удалить_Роспись_ПБС,$C1064)*SEARCH(Удалить_Роспись_КФСР, $D1064)*SEARCH(Удалить_Роспись_КЦСР,$E1064)*SEARCH(Удалить_Роспись_КВР,$F1064)*SEARCH(Удалить_Роспись_ЭК,$H1064)*SEARCH(Удалить_Роспись_КР,$I1064))&gt;0,0,1)</f>
        <v>0</v>
      </c>
      <c r="N1064" s="192">
        <v>0</v>
      </c>
      <c r="O1064" s="192" t="str">
        <f t="shared" si="774"/>
        <v/>
      </c>
      <c r="P1064" s="192" t="str">
        <f t="shared" si="815"/>
        <v/>
      </c>
      <c r="Q1064" s="300" t="str">
        <f t="shared" si="775"/>
        <v/>
      </c>
      <c r="R1064" s="300" t="str">
        <f t="shared" si="776"/>
        <v/>
      </c>
      <c r="S1064" s="300" t="str">
        <f t="shared" si="777"/>
        <v/>
      </c>
      <c r="T1064" s="192" t="str">
        <f t="shared" si="778"/>
        <v/>
      </c>
      <c r="U1064" s="303" t="str">
        <f t="shared" si="779"/>
        <v/>
      </c>
      <c r="V1064" s="300" t="str">
        <f t="shared" si="780"/>
        <v/>
      </c>
      <c r="W1064" s="192" t="str">
        <f t="shared" si="781"/>
        <v/>
      </c>
      <c r="X1064" s="303" t="str">
        <f t="shared" si="782"/>
        <v/>
      </c>
      <c r="Y1064" s="300" t="str">
        <f t="shared" si="783"/>
        <v/>
      </c>
      <c r="Z1064" s="300" t="str">
        <f t="shared" si="784"/>
        <v/>
      </c>
      <c r="AA1064" s="303" t="str">
        <f t="shared" si="785"/>
        <v/>
      </c>
      <c r="AB1064" s="300" t="str">
        <f t="shared" si="786"/>
        <v/>
      </c>
      <c r="AC1064" s="300" t="str">
        <f t="shared" si="787"/>
        <v/>
      </c>
      <c r="AD1064" s="300" t="str">
        <f t="shared" si="788"/>
        <v/>
      </c>
      <c r="AE1064" s="192" t="str">
        <f t="shared" si="789"/>
        <v/>
      </c>
      <c r="AF1064" s="192" t="str">
        <f t="shared" si="790"/>
        <v/>
      </c>
      <c r="AG1064" s="192"/>
      <c r="AJ1064" s="300" t="str">
        <f t="shared" si="791"/>
        <v/>
      </c>
      <c r="AK1064" s="300" t="str">
        <f t="shared" si="792"/>
        <v/>
      </c>
      <c r="AL1064" s="300" t="str">
        <f t="shared" si="793"/>
        <v/>
      </c>
      <c r="AM1064" s="300" t="str">
        <f t="shared" si="794"/>
        <v/>
      </c>
      <c r="AN1064" s="300" t="str">
        <f t="shared" si="795"/>
        <v/>
      </c>
      <c r="AO1064" s="300" t="str">
        <f t="shared" si="796"/>
        <v/>
      </c>
      <c r="AP1064" s="300" t="str">
        <f t="shared" si="797"/>
        <v/>
      </c>
      <c r="AQ1064" s="300" t="str">
        <f t="shared" si="798"/>
        <v/>
      </c>
      <c r="AR1064" s="306" t="str">
        <f t="shared" si="799"/>
        <v/>
      </c>
      <c r="AS1064" s="300" t="str">
        <f t="shared" si="800"/>
        <v/>
      </c>
      <c r="AT1064" s="300" t="str">
        <f t="shared" si="801"/>
        <v/>
      </c>
      <c r="AU1064" s="192" t="str">
        <f t="shared" si="802"/>
        <v>рбс</v>
      </c>
      <c r="AV1064" s="192" t="e">
        <f t="shared" si="803"/>
        <v>#N/A</v>
      </c>
      <c r="AW1064" s="191">
        <f t="shared" si="804"/>
        <v>0</v>
      </c>
      <c r="AX1064" s="191">
        <f t="shared" si="805"/>
        <v>0</v>
      </c>
      <c r="AY1064" s="191">
        <f t="shared" si="806"/>
        <v>0</v>
      </c>
      <c r="AZ1064" s="191">
        <f t="shared" si="807"/>
        <v>0</v>
      </c>
      <c r="BA1064" s="193" t="e">
        <f t="shared" si="808"/>
        <v>#N/A</v>
      </c>
      <c r="BB1064" s="193" t="e">
        <f t="shared" si="809"/>
        <v>#N/A</v>
      </c>
      <c r="BC1064" s="193" t="e">
        <f t="shared" si="810"/>
        <v>#N/A</v>
      </c>
      <c r="BD1064" s="191">
        <f t="shared" si="816"/>
        <v>0</v>
      </c>
      <c r="BE1064" s="191" t="e">
        <f t="shared" si="811"/>
        <v>#N/A</v>
      </c>
      <c r="BF1064" s="210" t="e">
        <f t="shared" si="812"/>
        <v>#N/A</v>
      </c>
      <c r="BG1064" s="211" t="e">
        <f t="shared" si="813"/>
        <v>#N/A</v>
      </c>
      <c r="BH1064" s="289"/>
      <c r="BI1064" s="289"/>
      <c r="BJ1064" s="228"/>
      <c r="BK1064" s="228"/>
      <c r="BL1064" s="233" t="str">
        <f t="shared" si="814"/>
        <v>02</v>
      </c>
    </row>
    <row r="1065" spans="1:64" ht="12" customHeight="1">
      <c r="A1065" s="333" t="s">
        <v>696</v>
      </c>
      <c r="B1065" s="381" t="s">
        <v>443</v>
      </c>
      <c r="C1065" s="333" t="s">
        <v>668</v>
      </c>
      <c r="D1065" s="381" t="s">
        <v>421</v>
      </c>
      <c r="E1065" s="381" t="s">
        <v>1217</v>
      </c>
      <c r="F1065" s="381" t="s">
        <v>586</v>
      </c>
      <c r="G1065" s="381" t="s">
        <v>389</v>
      </c>
      <c r="H1065" s="100" t="s">
        <v>653</v>
      </c>
      <c r="I1065" s="381" t="s">
        <v>505</v>
      </c>
      <c r="J1065" s="382">
        <v>5000</v>
      </c>
      <c r="K1065" s="382">
        <v>0</v>
      </c>
      <c r="L1065" s="191" t="str">
        <f t="shared" si="773"/>
        <v>914014260309412008002024422601</v>
      </c>
      <c r="M1065" s="192">
        <f t="array" ref="M1065">IF(COUNT(SEARCH(Удалить_Роспись_КВСР,$B1065)*SEARCH(Удалить_Роспись_ПБС,$C1065)*SEARCH(Удалить_Роспись_КФСР, $D1065)*SEARCH(Удалить_Роспись_КЦСР,$E1065)*SEARCH(Удалить_Роспись_КВР,$F1065)*SEARCH(Удалить_Роспись_ЭК,$H1065)*SEARCH(Удалить_Роспись_КР,$I1065))&gt;0,0,1)</f>
        <v>1</v>
      </c>
      <c r="N1065" s="192">
        <f>IF(COUNT(SEARCH(Удалить_Индекс_КВСР,$B1065)*SEARCH(Удалить_Индекс_ПБС,$C1065)*SEARCH(Удалить_Индекс_КФСР,$D1065)*SEARCH(Удалить_Индекс_КЦСР,$E1065)*SEARCH(Удалить_Индекс_КВР,$F1065)*SEARCH(Удалить_Индекс_ЭК,$H1065)*SEARCH(Удалить_Индекс_КР,$I1065))&gt;0,0,1)</f>
        <v>1</v>
      </c>
      <c r="O1065" s="192" t="str">
        <f t="shared" si="774"/>
        <v/>
      </c>
      <c r="P1065" s="192" t="str">
        <f t="shared" si="815"/>
        <v/>
      </c>
      <c r="Q1065" s="300" t="str">
        <f t="shared" si="775"/>
        <v/>
      </c>
      <c r="R1065" s="300" t="str">
        <f t="shared" si="776"/>
        <v/>
      </c>
      <c r="S1065" s="300" t="str">
        <f t="shared" si="777"/>
        <v/>
      </c>
      <c r="T1065" s="192" t="str">
        <f t="shared" si="778"/>
        <v/>
      </c>
      <c r="U1065" s="303" t="str">
        <f t="shared" si="779"/>
        <v/>
      </c>
      <c r="V1065" s="300" t="str">
        <f t="shared" si="780"/>
        <v/>
      </c>
      <c r="W1065" s="192" t="str">
        <f t="shared" si="781"/>
        <v/>
      </c>
      <c r="X1065" s="303" t="str">
        <f t="shared" si="782"/>
        <v/>
      </c>
      <c r="Y1065" s="300" t="str">
        <f t="shared" si="783"/>
        <v/>
      </c>
      <c r="Z1065" s="300" t="str">
        <f t="shared" si="784"/>
        <v/>
      </c>
      <c r="AA1065" s="303" t="str">
        <f t="shared" si="785"/>
        <v/>
      </c>
      <c r="AB1065" s="300" t="str">
        <f t="shared" si="786"/>
        <v/>
      </c>
      <c r="AC1065" s="300" t="str">
        <f t="shared" si="787"/>
        <v/>
      </c>
      <c r="AD1065" s="300" t="str">
        <f t="shared" si="788"/>
        <v/>
      </c>
      <c r="AE1065" s="192" t="str">
        <f t="shared" si="789"/>
        <v/>
      </c>
      <c r="AF1065" s="192" t="str">
        <f t="shared" si="790"/>
        <v/>
      </c>
      <c r="AG1065" s="192"/>
      <c r="AJ1065" s="300" t="str">
        <f t="shared" si="791"/>
        <v/>
      </c>
      <c r="AK1065" s="300" t="str">
        <f t="shared" si="792"/>
        <v/>
      </c>
      <c r="AL1065" s="300" t="str">
        <f t="shared" si="793"/>
        <v/>
      </c>
      <c r="AM1065" s="300" t="str">
        <f t="shared" si="794"/>
        <v/>
      </c>
      <c r="AN1065" s="300" t="str">
        <f t="shared" si="795"/>
        <v/>
      </c>
      <c r="AO1065" s="300" t="str">
        <f t="shared" si="796"/>
        <v/>
      </c>
      <c r="AP1065" s="300" t="str">
        <f t="shared" si="797"/>
        <v/>
      </c>
      <c r="AQ1065" s="300" t="str">
        <f t="shared" si="798"/>
        <v/>
      </c>
      <c r="AR1065" s="306" t="str">
        <f t="shared" si="799"/>
        <v/>
      </c>
      <c r="AS1065" s="300" t="str">
        <f t="shared" si="800"/>
        <v/>
      </c>
      <c r="AT1065" s="300" t="str">
        <f t="shared" si="801"/>
        <v/>
      </c>
      <c r="AU1065" s="192" t="str">
        <f t="shared" si="802"/>
        <v>рбс</v>
      </c>
      <c r="AV1065" s="192" t="str">
        <f t="shared" si="803"/>
        <v>рбс91401426общпро</v>
      </c>
      <c r="AW1065" s="191">
        <f t="shared" si="804"/>
        <v>5000</v>
      </c>
      <c r="AX1065" s="191">
        <f t="shared" si="805"/>
        <v>0</v>
      </c>
      <c r="AY1065" s="191">
        <f t="shared" si="806"/>
        <v>5000</v>
      </c>
      <c r="AZ1065" s="191">
        <f t="shared" si="807"/>
        <v>0</v>
      </c>
      <c r="BA1065" s="193">
        <f t="shared" si="808"/>
        <v>1</v>
      </c>
      <c r="BB1065" s="193">
        <f t="shared" si="809"/>
        <v>1</v>
      </c>
      <c r="BC1065" s="193">
        <f t="shared" si="810"/>
        <v>1</v>
      </c>
      <c r="BD1065" s="191">
        <f t="shared" si="816"/>
        <v>5000</v>
      </c>
      <c r="BE1065" s="191">
        <f t="shared" si="811"/>
        <v>0</v>
      </c>
      <c r="BF1065" s="210">
        <f t="shared" si="812"/>
        <v>5000</v>
      </c>
      <c r="BG1065" s="211">
        <f t="shared" si="813"/>
        <v>5000</v>
      </c>
      <c r="BH1065" s="289"/>
      <c r="BI1065" s="289"/>
      <c r="BJ1065" s="228"/>
      <c r="BK1065" s="228"/>
      <c r="BL1065" s="233" t="str">
        <f t="shared" si="814"/>
        <v>03</v>
      </c>
    </row>
    <row r="1066" spans="1:64" ht="12" customHeight="1">
      <c r="A1066" s="333" t="s">
        <v>696</v>
      </c>
      <c r="B1066" s="381" t="s">
        <v>443</v>
      </c>
      <c r="C1066" s="333" t="s">
        <v>668</v>
      </c>
      <c r="D1066" s="381" t="s">
        <v>421</v>
      </c>
      <c r="E1066" s="381" t="s">
        <v>1217</v>
      </c>
      <c r="F1066" s="381" t="s">
        <v>586</v>
      </c>
      <c r="G1066" s="381" t="s">
        <v>397</v>
      </c>
      <c r="H1066" s="100" t="s">
        <v>653</v>
      </c>
      <c r="I1066" s="381" t="s">
        <v>505</v>
      </c>
      <c r="J1066" s="382">
        <v>5000</v>
      </c>
      <c r="K1066" s="382">
        <v>0</v>
      </c>
      <c r="L1066" s="191" t="str">
        <f t="shared" si="773"/>
        <v>914014260309412008002024434001</v>
      </c>
      <c r="M1066" s="192">
        <f t="array" ref="M1066">IF(COUNT(SEARCH(Удалить_Роспись_КВСР,$B1066)*SEARCH(Удалить_Роспись_ПБС,$C1066)*SEARCH(Удалить_Роспись_КФСР, $D1066)*SEARCH(Удалить_Роспись_КЦСР,$E1066)*SEARCH(Удалить_Роспись_КВР,$F1066)*SEARCH(Удалить_Роспись_ЭК,$H1066)*SEARCH(Удалить_Роспись_КР,$I1066))&gt;0,0,1)</f>
        <v>1</v>
      </c>
      <c r="N1066" s="192">
        <f>IF(COUNT(SEARCH(Удалить_Индекс_КВСР,$B1066)*SEARCH(Удалить_Индекс_ПБС,$C1066)*SEARCH(Удалить_Индекс_КФСР,$D1066)*SEARCH(Удалить_Индекс_КЦСР,$E1066)*SEARCH(Удалить_Индекс_КВР,$F1066)*SEARCH(Удалить_Индекс_ЭК,$H1066)*SEARCH(Удалить_Индекс_КР,$I1066))&gt;0,0,1)</f>
        <v>1</v>
      </c>
      <c r="O1066" s="192" t="str">
        <f t="shared" si="774"/>
        <v/>
      </c>
      <c r="P1066" s="192" t="str">
        <f t="shared" si="815"/>
        <v/>
      </c>
      <c r="Q1066" s="300" t="str">
        <f t="shared" si="775"/>
        <v/>
      </c>
      <c r="R1066" s="300" t="str">
        <f t="shared" si="776"/>
        <v/>
      </c>
      <c r="S1066" s="300" t="str">
        <f t="shared" si="777"/>
        <v/>
      </c>
      <c r="T1066" s="192" t="str">
        <f t="shared" si="778"/>
        <v/>
      </c>
      <c r="U1066" s="303" t="str">
        <f t="shared" si="779"/>
        <v/>
      </c>
      <c r="V1066" s="300" t="str">
        <f t="shared" si="780"/>
        <v/>
      </c>
      <c r="W1066" s="192" t="str">
        <f t="shared" si="781"/>
        <v/>
      </c>
      <c r="X1066" s="303" t="str">
        <f t="shared" si="782"/>
        <v/>
      </c>
      <c r="Y1066" s="300" t="str">
        <f t="shared" si="783"/>
        <v/>
      </c>
      <c r="Z1066" s="300" t="str">
        <f t="shared" si="784"/>
        <v/>
      </c>
      <c r="AA1066" s="303" t="str">
        <f t="shared" si="785"/>
        <v/>
      </c>
      <c r="AB1066" s="300" t="str">
        <f t="shared" si="786"/>
        <v/>
      </c>
      <c r="AC1066" s="300" t="str">
        <f t="shared" si="787"/>
        <v/>
      </c>
      <c r="AD1066" s="300" t="str">
        <f t="shared" si="788"/>
        <v/>
      </c>
      <c r="AE1066" s="192" t="str">
        <f t="shared" si="789"/>
        <v/>
      </c>
      <c r="AF1066" s="192" t="str">
        <f t="shared" si="790"/>
        <v/>
      </c>
      <c r="AG1066" s="192"/>
      <c r="AJ1066" s="300" t="str">
        <f t="shared" si="791"/>
        <v/>
      </c>
      <c r="AK1066" s="300" t="str">
        <f t="shared" si="792"/>
        <v/>
      </c>
      <c r="AL1066" s="300" t="str">
        <f t="shared" si="793"/>
        <v/>
      </c>
      <c r="AM1066" s="300" t="str">
        <f t="shared" si="794"/>
        <v/>
      </c>
      <c r="AN1066" s="300" t="str">
        <f t="shared" si="795"/>
        <v/>
      </c>
      <c r="AO1066" s="300" t="str">
        <f t="shared" si="796"/>
        <v/>
      </c>
      <c r="AP1066" s="300" t="str">
        <f t="shared" si="797"/>
        <v/>
      </c>
      <c r="AQ1066" s="300" t="str">
        <f t="shared" si="798"/>
        <v/>
      </c>
      <c r="AR1066" s="306" t="str">
        <f t="shared" si="799"/>
        <v/>
      </c>
      <c r="AS1066" s="300" t="str">
        <f t="shared" si="800"/>
        <v/>
      </c>
      <c r="AT1066" s="300" t="str">
        <f t="shared" si="801"/>
        <v/>
      </c>
      <c r="AU1066" s="192" t="str">
        <f t="shared" si="802"/>
        <v>рбс</v>
      </c>
      <c r="AV1066" s="192" t="str">
        <f t="shared" si="803"/>
        <v>рбс91401426общпро</v>
      </c>
      <c r="AW1066" s="191">
        <f t="shared" si="804"/>
        <v>5000</v>
      </c>
      <c r="AX1066" s="191">
        <f t="shared" si="805"/>
        <v>0</v>
      </c>
      <c r="AY1066" s="191">
        <f t="shared" si="806"/>
        <v>5000</v>
      </c>
      <c r="AZ1066" s="191">
        <f t="shared" si="807"/>
        <v>0</v>
      </c>
      <c r="BA1066" s="193">
        <f t="shared" si="808"/>
        <v>1</v>
      </c>
      <c r="BB1066" s="193">
        <f t="shared" si="809"/>
        <v>1</v>
      </c>
      <c r="BC1066" s="193">
        <f t="shared" si="810"/>
        <v>1</v>
      </c>
      <c r="BD1066" s="191">
        <f t="shared" si="816"/>
        <v>5000</v>
      </c>
      <c r="BE1066" s="191">
        <f t="shared" si="811"/>
        <v>0</v>
      </c>
      <c r="BF1066" s="210">
        <f t="shared" si="812"/>
        <v>5000</v>
      </c>
      <c r="BG1066" s="211">
        <f t="shared" si="813"/>
        <v>5000</v>
      </c>
      <c r="BH1066" s="289"/>
      <c r="BI1066" s="289"/>
      <c r="BJ1066" s="228"/>
      <c r="BK1066" s="228"/>
      <c r="BL1066" s="233" t="str">
        <f t="shared" si="814"/>
        <v>03</v>
      </c>
    </row>
    <row r="1067" spans="1:64" ht="12" hidden="1" customHeight="1">
      <c r="A1067" s="333" t="s">
        <v>696</v>
      </c>
      <c r="B1067" s="381" t="s">
        <v>443</v>
      </c>
      <c r="C1067" s="333" t="s">
        <v>668</v>
      </c>
      <c r="D1067" s="381" t="s">
        <v>401</v>
      </c>
      <c r="E1067" s="381" t="s">
        <v>1218</v>
      </c>
      <c r="F1067" s="381" t="s">
        <v>586</v>
      </c>
      <c r="G1067" s="381" t="s">
        <v>389</v>
      </c>
      <c r="H1067" s="100" t="s">
        <v>653</v>
      </c>
      <c r="I1067" s="381" t="s">
        <v>339</v>
      </c>
      <c r="J1067" s="382">
        <v>166376</v>
      </c>
      <c r="K1067" s="382">
        <v>0</v>
      </c>
      <c r="L1067" s="191" t="str">
        <f t="shared" si="773"/>
        <v>914014260310412007412024422610</v>
      </c>
      <c r="M1067" s="192">
        <f t="array" ref="M1067">IF(COUNT(SEARCH(Удалить_Роспись_КВСР,$B1067)*SEARCH(Удалить_Роспись_ПБС,$C1067)*SEARCH(Удалить_Роспись_КФСР, $D1067)*SEARCH(Удалить_Роспись_КЦСР,$E1067)*SEARCH(Удалить_Роспись_КВР,$F1067)*SEARCH(Удалить_Роспись_ЭК,$H1067)*SEARCH(Удалить_Роспись_КР,$I1067))&gt;0,0,1)</f>
        <v>0</v>
      </c>
      <c r="N1067" s="192">
        <v>0</v>
      </c>
      <c r="O1067" s="192" t="str">
        <f t="shared" si="774"/>
        <v/>
      </c>
      <c r="P1067" s="192" t="str">
        <f t="shared" si="815"/>
        <v/>
      </c>
      <c r="Q1067" s="300" t="str">
        <f t="shared" si="775"/>
        <v/>
      </c>
      <c r="R1067" s="300" t="str">
        <f t="shared" si="776"/>
        <v/>
      </c>
      <c r="S1067" s="300" t="str">
        <f t="shared" si="777"/>
        <v/>
      </c>
      <c r="T1067" s="192" t="str">
        <f t="shared" si="778"/>
        <v/>
      </c>
      <c r="U1067" s="303" t="str">
        <f t="shared" si="779"/>
        <v/>
      </c>
      <c r="V1067" s="300" t="str">
        <f t="shared" si="780"/>
        <v/>
      </c>
      <c r="W1067" s="192" t="str">
        <f t="shared" si="781"/>
        <v/>
      </c>
      <c r="X1067" s="303" t="str">
        <f t="shared" si="782"/>
        <v/>
      </c>
      <c r="Y1067" s="300" t="str">
        <f t="shared" si="783"/>
        <v/>
      </c>
      <c r="Z1067" s="300" t="str">
        <f t="shared" si="784"/>
        <v/>
      </c>
      <c r="AA1067" s="303" t="str">
        <f t="shared" si="785"/>
        <v/>
      </c>
      <c r="AB1067" s="300" t="str">
        <f t="shared" si="786"/>
        <v/>
      </c>
      <c r="AC1067" s="300" t="str">
        <f t="shared" si="787"/>
        <v/>
      </c>
      <c r="AD1067" s="300" t="str">
        <f t="shared" si="788"/>
        <v/>
      </c>
      <c r="AE1067" s="192" t="str">
        <f t="shared" si="789"/>
        <v/>
      </c>
      <c r="AF1067" s="192" t="str">
        <f t="shared" si="790"/>
        <v/>
      </c>
      <c r="AG1067" s="192"/>
      <c r="AJ1067" s="300" t="str">
        <f t="shared" si="791"/>
        <v/>
      </c>
      <c r="AK1067" s="300" t="str">
        <f t="shared" si="792"/>
        <v/>
      </c>
      <c r="AL1067" s="300" t="str">
        <f t="shared" si="793"/>
        <v/>
      </c>
      <c r="AM1067" s="300" t="str">
        <f t="shared" si="794"/>
        <v/>
      </c>
      <c r="AN1067" s="300" t="str">
        <f t="shared" si="795"/>
        <v/>
      </c>
      <c r="AO1067" s="300" t="str">
        <f t="shared" si="796"/>
        <v/>
      </c>
      <c r="AP1067" s="300" t="str">
        <f t="shared" si="797"/>
        <v/>
      </c>
      <c r="AQ1067" s="300" t="str">
        <f t="shared" si="798"/>
        <v/>
      </c>
      <c r="AR1067" s="306" t="str">
        <f t="shared" si="799"/>
        <v/>
      </c>
      <c r="AS1067" s="300" t="str">
        <f t="shared" si="800"/>
        <v/>
      </c>
      <c r="AT1067" s="300" t="str">
        <f t="shared" si="801"/>
        <v/>
      </c>
      <c r="AU1067" s="192" t="str">
        <f t="shared" si="802"/>
        <v>рбс</v>
      </c>
      <c r="AV1067" s="192" t="str">
        <f t="shared" si="803"/>
        <v>рбс91401426общпро</v>
      </c>
      <c r="AW1067" s="191">
        <f t="shared" si="804"/>
        <v>0</v>
      </c>
      <c r="AX1067" s="191">
        <f t="shared" si="805"/>
        <v>0</v>
      </c>
      <c r="AY1067" s="191">
        <f t="shared" si="806"/>
        <v>0</v>
      </c>
      <c r="AZ1067" s="191">
        <f t="shared" si="807"/>
        <v>0</v>
      </c>
      <c r="BA1067" s="193">
        <f t="shared" si="808"/>
        <v>1</v>
      </c>
      <c r="BB1067" s="193">
        <f t="shared" si="809"/>
        <v>1</v>
      </c>
      <c r="BC1067" s="193">
        <f t="shared" si="810"/>
        <v>1</v>
      </c>
      <c r="BD1067" s="191">
        <f t="shared" si="816"/>
        <v>0</v>
      </c>
      <c r="BE1067" s="191">
        <f t="shared" si="811"/>
        <v>0</v>
      </c>
      <c r="BF1067" s="210">
        <f t="shared" si="812"/>
        <v>0</v>
      </c>
      <c r="BG1067" s="211">
        <f t="shared" si="813"/>
        <v>0</v>
      </c>
      <c r="BH1067" s="289"/>
      <c r="BI1067" s="289"/>
      <c r="BJ1067" s="228"/>
      <c r="BK1067" s="228"/>
      <c r="BL1067" s="233" t="str">
        <f t="shared" si="814"/>
        <v>03</v>
      </c>
    </row>
    <row r="1068" spans="1:64" ht="12" customHeight="1">
      <c r="A1068" s="333" t="s">
        <v>696</v>
      </c>
      <c r="B1068" s="381" t="s">
        <v>443</v>
      </c>
      <c r="C1068" s="333" t="s">
        <v>668</v>
      </c>
      <c r="D1068" s="381" t="s">
        <v>401</v>
      </c>
      <c r="E1068" s="381" t="s">
        <v>1219</v>
      </c>
      <c r="F1068" s="381" t="s">
        <v>586</v>
      </c>
      <c r="G1068" s="381" t="s">
        <v>392</v>
      </c>
      <c r="H1068" s="100" t="s">
        <v>653</v>
      </c>
      <c r="I1068" s="381" t="s">
        <v>505</v>
      </c>
      <c r="J1068" s="382">
        <v>70000</v>
      </c>
      <c r="K1068" s="382">
        <v>70000</v>
      </c>
      <c r="L1068" s="191" t="str">
        <f t="shared" si="773"/>
        <v>914014260310412008001024422201</v>
      </c>
      <c r="M1068" s="192">
        <f t="array" ref="M1068">IF(COUNT(SEARCH(Удалить_Роспись_КВСР,$B1068)*SEARCH(Удалить_Роспись_ПБС,$C1068)*SEARCH(Удалить_Роспись_КФСР, $D1068)*SEARCH(Удалить_Роспись_КЦСР,$E1068)*SEARCH(Удалить_Роспись_КВР,$F1068)*SEARCH(Удалить_Роспись_ЭК,$H1068)*SEARCH(Удалить_Роспись_КР,$I1068))&gt;0,0,1)</f>
        <v>1</v>
      </c>
      <c r="N1068" s="192">
        <v>0</v>
      </c>
      <c r="O1068" s="192" t="str">
        <f t="shared" si="774"/>
        <v/>
      </c>
      <c r="P1068" s="192" t="str">
        <f t="shared" si="815"/>
        <v/>
      </c>
      <c r="Q1068" s="300" t="str">
        <f t="shared" si="775"/>
        <v/>
      </c>
      <c r="R1068" s="300" t="str">
        <f t="shared" si="776"/>
        <v/>
      </c>
      <c r="S1068" s="300" t="str">
        <f t="shared" si="777"/>
        <v/>
      </c>
      <c r="T1068" s="192" t="str">
        <f t="shared" si="778"/>
        <v/>
      </c>
      <c r="U1068" s="303" t="str">
        <f t="shared" si="779"/>
        <v/>
      </c>
      <c r="V1068" s="300" t="str">
        <f t="shared" si="780"/>
        <v/>
      </c>
      <c r="W1068" s="192" t="str">
        <f t="shared" si="781"/>
        <v/>
      </c>
      <c r="X1068" s="303" t="str">
        <f t="shared" si="782"/>
        <v/>
      </c>
      <c r="Y1068" s="300" t="str">
        <f t="shared" si="783"/>
        <v/>
      </c>
      <c r="Z1068" s="300" t="str">
        <f t="shared" si="784"/>
        <v/>
      </c>
      <c r="AA1068" s="303" t="str">
        <f t="shared" si="785"/>
        <v/>
      </c>
      <c r="AB1068" s="300" t="str">
        <f t="shared" si="786"/>
        <v/>
      </c>
      <c r="AC1068" s="300" t="str">
        <f t="shared" si="787"/>
        <v/>
      </c>
      <c r="AD1068" s="300" t="str">
        <f t="shared" si="788"/>
        <v/>
      </c>
      <c r="AE1068" s="192" t="str">
        <f t="shared" si="789"/>
        <v/>
      </c>
      <c r="AF1068" s="192" t="str">
        <f t="shared" si="790"/>
        <v/>
      </c>
      <c r="AG1068" s="192"/>
      <c r="AJ1068" s="300" t="str">
        <f t="shared" si="791"/>
        <v/>
      </c>
      <c r="AK1068" s="300" t="str">
        <f t="shared" si="792"/>
        <v/>
      </c>
      <c r="AL1068" s="300" t="str">
        <f t="shared" si="793"/>
        <v/>
      </c>
      <c r="AM1068" s="300" t="str">
        <f t="shared" si="794"/>
        <v/>
      </c>
      <c r="AN1068" s="300" t="str">
        <f t="shared" si="795"/>
        <v/>
      </c>
      <c r="AO1068" s="300" t="str">
        <f t="shared" si="796"/>
        <v/>
      </c>
      <c r="AP1068" s="300" t="str">
        <f t="shared" si="797"/>
        <v/>
      </c>
      <c r="AQ1068" s="300" t="str">
        <f t="shared" si="798"/>
        <v/>
      </c>
      <c r="AR1068" s="306" t="str">
        <f t="shared" si="799"/>
        <v/>
      </c>
      <c r="AS1068" s="300" t="str">
        <f t="shared" si="800"/>
        <v/>
      </c>
      <c r="AT1068" s="300" t="str">
        <f t="shared" si="801"/>
        <v/>
      </c>
      <c r="AU1068" s="192" t="str">
        <f t="shared" si="802"/>
        <v>рбс</v>
      </c>
      <c r="AV1068" s="192" t="str">
        <f t="shared" si="803"/>
        <v>рбс91401426общпро</v>
      </c>
      <c r="AW1068" s="191">
        <f t="shared" si="804"/>
        <v>70000</v>
      </c>
      <c r="AX1068" s="191">
        <f t="shared" si="805"/>
        <v>70000</v>
      </c>
      <c r="AY1068" s="191">
        <f t="shared" si="806"/>
        <v>0</v>
      </c>
      <c r="AZ1068" s="191">
        <f t="shared" si="807"/>
        <v>0</v>
      </c>
      <c r="BA1068" s="193">
        <f t="shared" si="808"/>
        <v>1</v>
      </c>
      <c r="BB1068" s="193">
        <f t="shared" si="809"/>
        <v>1</v>
      </c>
      <c r="BC1068" s="193">
        <f t="shared" si="810"/>
        <v>1</v>
      </c>
      <c r="BD1068" s="191">
        <f t="shared" si="816"/>
        <v>0</v>
      </c>
      <c r="BE1068" s="191">
        <f t="shared" si="811"/>
        <v>0</v>
      </c>
      <c r="BF1068" s="210">
        <f t="shared" si="812"/>
        <v>0</v>
      </c>
      <c r="BG1068" s="211">
        <f t="shared" si="813"/>
        <v>0</v>
      </c>
      <c r="BH1068" s="289"/>
      <c r="BI1068" s="289"/>
      <c r="BJ1068" s="228"/>
      <c r="BK1068" s="228"/>
      <c r="BL1068" s="233" t="str">
        <f t="shared" si="814"/>
        <v>03</v>
      </c>
    </row>
    <row r="1069" spans="1:64" ht="12" customHeight="1">
      <c r="A1069" s="333" t="s">
        <v>696</v>
      </c>
      <c r="B1069" s="381" t="s">
        <v>443</v>
      </c>
      <c r="C1069" s="333" t="s">
        <v>668</v>
      </c>
      <c r="D1069" s="381" t="s">
        <v>401</v>
      </c>
      <c r="E1069" s="381" t="s">
        <v>1219</v>
      </c>
      <c r="F1069" s="381" t="s">
        <v>586</v>
      </c>
      <c r="G1069" s="381" t="s">
        <v>394</v>
      </c>
      <c r="H1069" s="100" t="s">
        <v>653</v>
      </c>
      <c r="I1069" s="381" t="s">
        <v>505</v>
      </c>
      <c r="J1069" s="382">
        <v>140239.4</v>
      </c>
      <c r="K1069" s="382">
        <v>60941.82</v>
      </c>
      <c r="L1069" s="191" t="str">
        <f t="shared" si="773"/>
        <v>914014260310412008001024422501</v>
      </c>
      <c r="M1069" s="192">
        <f t="array" ref="M1069">IF(COUNT(SEARCH(Удалить_Роспись_КВСР,$B1069)*SEARCH(Удалить_Роспись_ПБС,$C1069)*SEARCH(Удалить_Роспись_КФСР, $D1069)*SEARCH(Удалить_Роспись_КЦСР,$E1069)*SEARCH(Удалить_Роспись_КВР,$F1069)*SEARCH(Удалить_Роспись_ЭК,$H1069)*SEARCH(Удалить_Роспись_КР,$I1069))&gt;0,0,1)</f>
        <v>1</v>
      </c>
      <c r="N1069" s="192">
        <v>0</v>
      </c>
      <c r="O1069" s="192" t="str">
        <f t="shared" si="774"/>
        <v/>
      </c>
      <c r="P1069" s="192" t="str">
        <f t="shared" si="815"/>
        <v/>
      </c>
      <c r="Q1069" s="300" t="str">
        <f t="shared" si="775"/>
        <v/>
      </c>
      <c r="R1069" s="300" t="str">
        <f t="shared" si="776"/>
        <v/>
      </c>
      <c r="S1069" s="300" t="str">
        <f t="shared" si="777"/>
        <v/>
      </c>
      <c r="T1069" s="192" t="str">
        <f t="shared" si="778"/>
        <v/>
      </c>
      <c r="U1069" s="303" t="str">
        <f t="shared" si="779"/>
        <v/>
      </c>
      <c r="V1069" s="300" t="str">
        <f t="shared" si="780"/>
        <v/>
      </c>
      <c r="W1069" s="192" t="str">
        <f t="shared" si="781"/>
        <v/>
      </c>
      <c r="X1069" s="303" t="str">
        <f t="shared" si="782"/>
        <v/>
      </c>
      <c r="Y1069" s="300" t="str">
        <f t="shared" si="783"/>
        <v/>
      </c>
      <c r="Z1069" s="300" t="str">
        <f t="shared" si="784"/>
        <v/>
      </c>
      <c r="AA1069" s="303" t="str">
        <f t="shared" si="785"/>
        <v/>
      </c>
      <c r="AB1069" s="300" t="str">
        <f t="shared" si="786"/>
        <v/>
      </c>
      <c r="AC1069" s="300" t="str">
        <f t="shared" si="787"/>
        <v/>
      </c>
      <c r="AD1069" s="300" t="str">
        <f t="shared" si="788"/>
        <v/>
      </c>
      <c r="AE1069" s="192" t="str">
        <f t="shared" si="789"/>
        <v/>
      </c>
      <c r="AF1069" s="192" t="str">
        <f t="shared" si="790"/>
        <v/>
      </c>
      <c r="AG1069" s="192"/>
      <c r="AJ1069" s="300" t="str">
        <f t="shared" si="791"/>
        <v/>
      </c>
      <c r="AK1069" s="300" t="str">
        <f t="shared" si="792"/>
        <v/>
      </c>
      <c r="AL1069" s="300" t="str">
        <f t="shared" si="793"/>
        <v/>
      </c>
      <c r="AM1069" s="300" t="str">
        <f t="shared" si="794"/>
        <v/>
      </c>
      <c r="AN1069" s="300" t="str">
        <f t="shared" si="795"/>
        <v/>
      </c>
      <c r="AO1069" s="300" t="str">
        <f t="shared" si="796"/>
        <v/>
      </c>
      <c r="AP1069" s="300" t="str">
        <f t="shared" si="797"/>
        <v/>
      </c>
      <c r="AQ1069" s="300" t="str">
        <f t="shared" si="798"/>
        <v/>
      </c>
      <c r="AR1069" s="306" t="str">
        <f t="shared" si="799"/>
        <v/>
      </c>
      <c r="AS1069" s="300" t="str">
        <f t="shared" si="800"/>
        <v/>
      </c>
      <c r="AT1069" s="300" t="str">
        <f t="shared" si="801"/>
        <v/>
      </c>
      <c r="AU1069" s="192" t="str">
        <f t="shared" si="802"/>
        <v>рбс</v>
      </c>
      <c r="AV1069" s="192" t="str">
        <f t="shared" si="803"/>
        <v>рбс91401426общпро</v>
      </c>
      <c r="AW1069" s="191">
        <f t="shared" si="804"/>
        <v>140239.4</v>
      </c>
      <c r="AX1069" s="191">
        <f t="shared" si="805"/>
        <v>60941.82</v>
      </c>
      <c r="AY1069" s="191">
        <f t="shared" si="806"/>
        <v>0</v>
      </c>
      <c r="AZ1069" s="191">
        <f t="shared" si="807"/>
        <v>0</v>
      </c>
      <c r="BA1069" s="193">
        <f t="shared" si="808"/>
        <v>1</v>
      </c>
      <c r="BB1069" s="193">
        <f t="shared" si="809"/>
        <v>1</v>
      </c>
      <c r="BC1069" s="193">
        <f t="shared" si="810"/>
        <v>1</v>
      </c>
      <c r="BD1069" s="191">
        <f t="shared" si="816"/>
        <v>0</v>
      </c>
      <c r="BE1069" s="191">
        <f t="shared" si="811"/>
        <v>0</v>
      </c>
      <c r="BF1069" s="210">
        <f t="shared" si="812"/>
        <v>0</v>
      </c>
      <c r="BG1069" s="211">
        <f t="shared" si="813"/>
        <v>0</v>
      </c>
      <c r="BH1069" s="289"/>
      <c r="BI1069" s="289"/>
      <c r="BJ1069" s="228"/>
      <c r="BK1069" s="228"/>
      <c r="BL1069" s="233" t="str">
        <f t="shared" si="814"/>
        <v>03</v>
      </c>
    </row>
    <row r="1070" spans="1:64" ht="12" customHeight="1">
      <c r="A1070" s="333" t="s">
        <v>696</v>
      </c>
      <c r="B1070" s="381" t="s">
        <v>443</v>
      </c>
      <c r="C1070" s="333" t="s">
        <v>668</v>
      </c>
      <c r="D1070" s="381" t="s">
        <v>401</v>
      </c>
      <c r="E1070" s="381" t="s">
        <v>1219</v>
      </c>
      <c r="F1070" s="381" t="s">
        <v>586</v>
      </c>
      <c r="G1070" s="381" t="s">
        <v>389</v>
      </c>
      <c r="H1070" s="100" t="s">
        <v>653</v>
      </c>
      <c r="I1070" s="381" t="s">
        <v>505</v>
      </c>
      <c r="J1070" s="382">
        <v>94646.8</v>
      </c>
      <c r="K1070" s="382">
        <v>62000</v>
      </c>
      <c r="L1070" s="191" t="str">
        <f t="shared" si="773"/>
        <v>914014260310412008001024422601</v>
      </c>
      <c r="M1070" s="192">
        <f t="array" ref="M1070">IF(COUNT(SEARCH(Удалить_Роспись_КВСР,$B1070)*SEARCH(Удалить_Роспись_ПБС,$C1070)*SEARCH(Удалить_Роспись_КФСР, $D1070)*SEARCH(Удалить_Роспись_КЦСР,$E1070)*SEARCH(Удалить_Роспись_КВР,$F1070)*SEARCH(Удалить_Роспись_ЭК,$H1070)*SEARCH(Удалить_Роспись_КР,$I1070))&gt;0,0,1)</f>
        <v>1</v>
      </c>
      <c r="N1070" s="192">
        <v>0</v>
      </c>
      <c r="O1070" s="192" t="str">
        <f t="shared" si="774"/>
        <v/>
      </c>
      <c r="P1070" s="192" t="str">
        <f t="shared" si="815"/>
        <v/>
      </c>
      <c r="Q1070" s="300" t="str">
        <f t="shared" si="775"/>
        <v/>
      </c>
      <c r="R1070" s="300" t="str">
        <f t="shared" si="776"/>
        <v/>
      </c>
      <c r="S1070" s="300" t="str">
        <f t="shared" si="777"/>
        <v/>
      </c>
      <c r="T1070" s="192" t="str">
        <f t="shared" si="778"/>
        <v/>
      </c>
      <c r="U1070" s="303" t="str">
        <f t="shared" si="779"/>
        <v/>
      </c>
      <c r="V1070" s="300" t="str">
        <f t="shared" si="780"/>
        <v/>
      </c>
      <c r="W1070" s="192" t="str">
        <f t="shared" si="781"/>
        <v/>
      </c>
      <c r="X1070" s="303" t="str">
        <f t="shared" si="782"/>
        <v/>
      </c>
      <c r="Y1070" s="300" t="str">
        <f t="shared" si="783"/>
        <v/>
      </c>
      <c r="Z1070" s="300" t="str">
        <f t="shared" si="784"/>
        <v/>
      </c>
      <c r="AA1070" s="303" t="str">
        <f t="shared" si="785"/>
        <v/>
      </c>
      <c r="AB1070" s="300" t="str">
        <f t="shared" si="786"/>
        <v/>
      </c>
      <c r="AC1070" s="300" t="str">
        <f t="shared" si="787"/>
        <v/>
      </c>
      <c r="AD1070" s="300" t="str">
        <f t="shared" si="788"/>
        <v/>
      </c>
      <c r="AE1070" s="192" t="str">
        <f t="shared" si="789"/>
        <v/>
      </c>
      <c r="AF1070" s="192" t="str">
        <f t="shared" si="790"/>
        <v/>
      </c>
      <c r="AG1070" s="192"/>
      <c r="AJ1070" s="300" t="str">
        <f t="shared" si="791"/>
        <v/>
      </c>
      <c r="AK1070" s="300" t="str">
        <f t="shared" si="792"/>
        <v/>
      </c>
      <c r="AL1070" s="300" t="str">
        <f t="shared" si="793"/>
        <v/>
      </c>
      <c r="AM1070" s="300" t="str">
        <f t="shared" si="794"/>
        <v/>
      </c>
      <c r="AN1070" s="300" t="str">
        <f t="shared" si="795"/>
        <v/>
      </c>
      <c r="AO1070" s="300" t="str">
        <f t="shared" si="796"/>
        <v/>
      </c>
      <c r="AP1070" s="300" t="str">
        <f t="shared" si="797"/>
        <v/>
      </c>
      <c r="AQ1070" s="300" t="str">
        <f t="shared" si="798"/>
        <v/>
      </c>
      <c r="AR1070" s="306" t="str">
        <f t="shared" si="799"/>
        <v/>
      </c>
      <c r="AS1070" s="300" t="str">
        <f t="shared" si="800"/>
        <v/>
      </c>
      <c r="AT1070" s="300" t="str">
        <f t="shared" si="801"/>
        <v/>
      </c>
      <c r="AU1070" s="192" t="str">
        <f t="shared" si="802"/>
        <v>рбс</v>
      </c>
      <c r="AV1070" s="192" t="str">
        <f t="shared" si="803"/>
        <v>рбс91401426общпро</v>
      </c>
      <c r="AW1070" s="191">
        <f t="shared" si="804"/>
        <v>94646.8</v>
      </c>
      <c r="AX1070" s="191">
        <f t="shared" si="805"/>
        <v>62000</v>
      </c>
      <c r="AY1070" s="191">
        <f t="shared" si="806"/>
        <v>0</v>
      </c>
      <c r="AZ1070" s="191">
        <f t="shared" si="807"/>
        <v>0</v>
      </c>
      <c r="BA1070" s="193">
        <f t="shared" si="808"/>
        <v>1</v>
      </c>
      <c r="BB1070" s="193">
        <f t="shared" si="809"/>
        <v>1</v>
      </c>
      <c r="BC1070" s="193">
        <f t="shared" si="810"/>
        <v>1</v>
      </c>
      <c r="BD1070" s="191">
        <f t="shared" si="816"/>
        <v>0</v>
      </c>
      <c r="BE1070" s="191">
        <f t="shared" si="811"/>
        <v>0</v>
      </c>
      <c r="BF1070" s="210">
        <f t="shared" si="812"/>
        <v>0</v>
      </c>
      <c r="BG1070" s="211">
        <f t="shared" si="813"/>
        <v>0</v>
      </c>
      <c r="BH1070" s="289"/>
      <c r="BI1070" s="289"/>
      <c r="BJ1070" s="228"/>
      <c r="BK1070" s="228"/>
      <c r="BL1070" s="233" t="str">
        <f t="shared" si="814"/>
        <v>03</v>
      </c>
    </row>
    <row r="1071" spans="1:64" ht="12" customHeight="1">
      <c r="A1071" s="333" t="s">
        <v>696</v>
      </c>
      <c r="B1071" s="381" t="s">
        <v>443</v>
      </c>
      <c r="C1071" s="333" t="s">
        <v>668</v>
      </c>
      <c r="D1071" s="381" t="s">
        <v>401</v>
      </c>
      <c r="E1071" s="381" t="s">
        <v>1219</v>
      </c>
      <c r="F1071" s="381" t="s">
        <v>586</v>
      </c>
      <c r="G1071" s="381" t="s">
        <v>397</v>
      </c>
      <c r="H1071" s="100" t="s">
        <v>653</v>
      </c>
      <c r="I1071" s="381" t="s">
        <v>505</v>
      </c>
      <c r="J1071" s="382">
        <v>3300</v>
      </c>
      <c r="K1071" s="382">
        <v>3300</v>
      </c>
      <c r="L1071" s="191" t="str">
        <f t="shared" si="773"/>
        <v>914014260310412008001024434001</v>
      </c>
      <c r="M1071" s="192">
        <f t="array" ref="M1071">IF(COUNT(SEARCH(Удалить_Роспись_КВСР,$B1071)*SEARCH(Удалить_Роспись_ПБС,$C1071)*SEARCH(Удалить_Роспись_КФСР, $D1071)*SEARCH(Удалить_Роспись_КЦСР,$E1071)*SEARCH(Удалить_Роспись_КВР,$F1071)*SEARCH(Удалить_Роспись_ЭК,$H1071)*SEARCH(Удалить_Роспись_КР,$I1071))&gt;0,0,1)</f>
        <v>1</v>
      </c>
      <c r="N1071" s="192">
        <v>0</v>
      </c>
      <c r="O1071" s="192" t="str">
        <f t="shared" si="774"/>
        <v/>
      </c>
      <c r="P1071" s="192" t="str">
        <f t="shared" si="815"/>
        <v/>
      </c>
      <c r="Q1071" s="300" t="str">
        <f t="shared" si="775"/>
        <v/>
      </c>
      <c r="R1071" s="300" t="str">
        <f t="shared" si="776"/>
        <v/>
      </c>
      <c r="S1071" s="300" t="str">
        <f t="shared" si="777"/>
        <v/>
      </c>
      <c r="T1071" s="192" t="str">
        <f t="shared" si="778"/>
        <v/>
      </c>
      <c r="U1071" s="303" t="str">
        <f t="shared" si="779"/>
        <v/>
      </c>
      <c r="V1071" s="300" t="str">
        <f t="shared" si="780"/>
        <v/>
      </c>
      <c r="W1071" s="192" t="str">
        <f t="shared" si="781"/>
        <v/>
      </c>
      <c r="X1071" s="303" t="str">
        <f t="shared" si="782"/>
        <v/>
      </c>
      <c r="Y1071" s="300" t="str">
        <f t="shared" si="783"/>
        <v/>
      </c>
      <c r="Z1071" s="300" t="str">
        <f t="shared" si="784"/>
        <v/>
      </c>
      <c r="AA1071" s="303" t="str">
        <f t="shared" si="785"/>
        <v/>
      </c>
      <c r="AB1071" s="300" t="str">
        <f t="shared" si="786"/>
        <v/>
      </c>
      <c r="AC1071" s="300" t="str">
        <f t="shared" si="787"/>
        <v/>
      </c>
      <c r="AD1071" s="300" t="str">
        <f t="shared" si="788"/>
        <v/>
      </c>
      <c r="AE1071" s="192" t="str">
        <f t="shared" si="789"/>
        <v/>
      </c>
      <c r="AF1071" s="192" t="str">
        <f t="shared" si="790"/>
        <v/>
      </c>
      <c r="AG1071" s="192"/>
      <c r="AJ1071" s="300" t="str">
        <f t="shared" si="791"/>
        <v/>
      </c>
      <c r="AK1071" s="300" t="str">
        <f t="shared" si="792"/>
        <v/>
      </c>
      <c r="AL1071" s="300" t="str">
        <f t="shared" si="793"/>
        <v/>
      </c>
      <c r="AM1071" s="300" t="str">
        <f t="shared" si="794"/>
        <v/>
      </c>
      <c r="AN1071" s="300" t="str">
        <f t="shared" si="795"/>
        <v/>
      </c>
      <c r="AO1071" s="300" t="str">
        <f t="shared" si="796"/>
        <v/>
      </c>
      <c r="AP1071" s="300" t="str">
        <f t="shared" si="797"/>
        <v/>
      </c>
      <c r="AQ1071" s="300" t="str">
        <f t="shared" si="798"/>
        <v/>
      </c>
      <c r="AR1071" s="306" t="str">
        <f t="shared" si="799"/>
        <v/>
      </c>
      <c r="AS1071" s="300" t="str">
        <f t="shared" si="800"/>
        <v/>
      </c>
      <c r="AT1071" s="300" t="str">
        <f t="shared" si="801"/>
        <v/>
      </c>
      <c r="AU1071" s="192" t="str">
        <f t="shared" si="802"/>
        <v>рбс</v>
      </c>
      <c r="AV1071" s="192" t="str">
        <f t="shared" si="803"/>
        <v>рбс91401426общпро</v>
      </c>
      <c r="AW1071" s="191">
        <f t="shared" si="804"/>
        <v>3300</v>
      </c>
      <c r="AX1071" s="191">
        <f t="shared" si="805"/>
        <v>3300</v>
      </c>
      <c r="AY1071" s="191">
        <f t="shared" si="806"/>
        <v>0</v>
      </c>
      <c r="AZ1071" s="191">
        <f t="shared" si="807"/>
        <v>0</v>
      </c>
      <c r="BA1071" s="193">
        <f t="shared" si="808"/>
        <v>1</v>
      </c>
      <c r="BB1071" s="193">
        <f t="shared" si="809"/>
        <v>1</v>
      </c>
      <c r="BC1071" s="193">
        <f t="shared" si="810"/>
        <v>1</v>
      </c>
      <c r="BD1071" s="191">
        <f t="shared" si="816"/>
        <v>0</v>
      </c>
      <c r="BE1071" s="191">
        <f t="shared" si="811"/>
        <v>0</v>
      </c>
      <c r="BF1071" s="210">
        <f t="shared" si="812"/>
        <v>0</v>
      </c>
      <c r="BG1071" s="211">
        <f t="shared" si="813"/>
        <v>0</v>
      </c>
      <c r="BH1071" s="289"/>
      <c r="BI1071" s="289"/>
      <c r="BJ1071" s="228"/>
      <c r="BK1071" s="228"/>
      <c r="BL1071" s="233" t="str">
        <f t="shared" si="814"/>
        <v>03</v>
      </c>
    </row>
    <row r="1072" spans="1:64" ht="12" customHeight="1">
      <c r="A1072" s="333" t="s">
        <v>696</v>
      </c>
      <c r="B1072" s="381" t="s">
        <v>443</v>
      </c>
      <c r="C1072" s="333" t="s">
        <v>668</v>
      </c>
      <c r="D1072" s="381" t="s">
        <v>401</v>
      </c>
      <c r="E1072" s="381" t="s">
        <v>1220</v>
      </c>
      <c r="F1072" s="381" t="s">
        <v>586</v>
      </c>
      <c r="G1072" s="381" t="s">
        <v>389</v>
      </c>
      <c r="H1072" s="100" t="s">
        <v>653</v>
      </c>
      <c r="I1072" s="381" t="s">
        <v>505</v>
      </c>
      <c r="J1072" s="382">
        <v>8318.7999999999993</v>
      </c>
      <c r="K1072" s="382">
        <v>8318.2800000000007</v>
      </c>
      <c r="L1072" s="191" t="str">
        <f t="shared" si="773"/>
        <v>91401426031041200S412024422601</v>
      </c>
      <c r="M1072" s="192">
        <f t="array" ref="M1072">IF(COUNT(SEARCH(Удалить_Роспись_КВСР,$B1072)*SEARCH(Удалить_Роспись_ПБС,$C1072)*SEARCH(Удалить_Роспись_КФСР, $D1072)*SEARCH(Удалить_Роспись_КЦСР,$E1072)*SEARCH(Удалить_Роспись_КВР,$F1072)*SEARCH(Удалить_Роспись_ЭК,$H1072)*SEARCH(Удалить_Роспись_КР,$I1072))&gt;0,0,1)</f>
        <v>0</v>
      </c>
      <c r="N1072" s="192">
        <v>0</v>
      </c>
      <c r="O1072" s="192" t="str">
        <f t="shared" si="774"/>
        <v/>
      </c>
      <c r="P1072" s="192" t="str">
        <f t="shared" si="815"/>
        <v/>
      </c>
      <c r="Q1072" s="300" t="str">
        <f t="shared" si="775"/>
        <v/>
      </c>
      <c r="R1072" s="300" t="str">
        <f t="shared" si="776"/>
        <v/>
      </c>
      <c r="S1072" s="300" t="str">
        <f t="shared" si="777"/>
        <v/>
      </c>
      <c r="T1072" s="192" t="str">
        <f t="shared" si="778"/>
        <v/>
      </c>
      <c r="U1072" s="303" t="str">
        <f t="shared" si="779"/>
        <v/>
      </c>
      <c r="V1072" s="300" t="str">
        <f t="shared" si="780"/>
        <v/>
      </c>
      <c r="W1072" s="192" t="str">
        <f t="shared" si="781"/>
        <v/>
      </c>
      <c r="X1072" s="303" t="str">
        <f t="shared" si="782"/>
        <v/>
      </c>
      <c r="Y1072" s="300" t="str">
        <f t="shared" si="783"/>
        <v/>
      </c>
      <c r="Z1072" s="300" t="str">
        <f t="shared" si="784"/>
        <v/>
      </c>
      <c r="AA1072" s="303" t="str">
        <f t="shared" si="785"/>
        <v/>
      </c>
      <c r="AB1072" s="300" t="str">
        <f t="shared" si="786"/>
        <v/>
      </c>
      <c r="AC1072" s="300" t="str">
        <f t="shared" si="787"/>
        <v/>
      </c>
      <c r="AD1072" s="300" t="str">
        <f t="shared" si="788"/>
        <v/>
      </c>
      <c r="AE1072" s="192" t="str">
        <f t="shared" si="789"/>
        <v/>
      </c>
      <c r="AF1072" s="192" t="str">
        <f t="shared" si="790"/>
        <v/>
      </c>
      <c r="AG1072" s="192"/>
      <c r="AJ1072" s="300" t="str">
        <f t="shared" si="791"/>
        <v/>
      </c>
      <c r="AK1072" s="300" t="str">
        <f t="shared" si="792"/>
        <v/>
      </c>
      <c r="AL1072" s="300" t="str">
        <f t="shared" si="793"/>
        <v/>
      </c>
      <c r="AM1072" s="300" t="str">
        <f t="shared" si="794"/>
        <v/>
      </c>
      <c r="AN1072" s="300" t="str">
        <f t="shared" si="795"/>
        <v/>
      </c>
      <c r="AO1072" s="300" t="str">
        <f t="shared" si="796"/>
        <v/>
      </c>
      <c r="AP1072" s="300" t="str">
        <f t="shared" si="797"/>
        <v/>
      </c>
      <c r="AQ1072" s="300" t="str">
        <f t="shared" si="798"/>
        <v/>
      </c>
      <c r="AR1072" s="306" t="str">
        <f t="shared" si="799"/>
        <v/>
      </c>
      <c r="AS1072" s="300" t="str">
        <f t="shared" si="800"/>
        <v/>
      </c>
      <c r="AT1072" s="300" t="str">
        <f t="shared" si="801"/>
        <v/>
      </c>
      <c r="AU1072" s="192" t="str">
        <f t="shared" si="802"/>
        <v>рбс</v>
      </c>
      <c r="AV1072" s="192" t="str">
        <f t="shared" si="803"/>
        <v>рбс91401426общпро</v>
      </c>
      <c r="AW1072" s="191">
        <f t="shared" si="804"/>
        <v>0</v>
      </c>
      <c r="AX1072" s="191">
        <f t="shared" si="805"/>
        <v>0</v>
      </c>
      <c r="AY1072" s="191">
        <f t="shared" si="806"/>
        <v>0</v>
      </c>
      <c r="AZ1072" s="191">
        <f t="shared" si="807"/>
        <v>0</v>
      </c>
      <c r="BA1072" s="193">
        <f t="shared" si="808"/>
        <v>1</v>
      </c>
      <c r="BB1072" s="193">
        <f t="shared" si="809"/>
        <v>1</v>
      </c>
      <c r="BC1072" s="193">
        <f t="shared" si="810"/>
        <v>1</v>
      </c>
      <c r="BD1072" s="191">
        <f t="shared" si="816"/>
        <v>0</v>
      </c>
      <c r="BE1072" s="191">
        <f t="shared" si="811"/>
        <v>0</v>
      </c>
      <c r="BF1072" s="210">
        <f t="shared" si="812"/>
        <v>0</v>
      </c>
      <c r="BG1072" s="211">
        <f t="shared" si="813"/>
        <v>0</v>
      </c>
      <c r="BH1072" s="289"/>
      <c r="BI1072" s="289"/>
      <c r="BJ1072" s="228"/>
      <c r="BK1072" s="228"/>
      <c r="BL1072" s="233" t="str">
        <f t="shared" si="814"/>
        <v>03</v>
      </c>
    </row>
    <row r="1073" spans="1:64" ht="12" hidden="1" customHeight="1">
      <c r="A1073" s="333" t="s">
        <v>696</v>
      </c>
      <c r="B1073" s="381" t="s">
        <v>443</v>
      </c>
      <c r="C1073" s="333" t="s">
        <v>668</v>
      </c>
      <c r="D1073" s="381" t="s">
        <v>462</v>
      </c>
      <c r="E1073" s="381" t="s">
        <v>1221</v>
      </c>
      <c r="F1073" s="381" t="s">
        <v>607</v>
      </c>
      <c r="G1073" s="381" t="s">
        <v>394</v>
      </c>
      <c r="H1073" s="100" t="s">
        <v>653</v>
      </c>
      <c r="I1073" s="381" t="s">
        <v>339</v>
      </c>
      <c r="J1073" s="382">
        <v>2662100</v>
      </c>
      <c r="K1073" s="382">
        <v>0</v>
      </c>
      <c r="L1073" s="191" t="str">
        <f t="shared" si="773"/>
        <v>914014260409414007393024322510</v>
      </c>
      <c r="M1073" s="192">
        <f t="array" ref="M1073">IF(COUNT(SEARCH(Удалить_Роспись_КВСР,$B1073)*SEARCH(Удалить_Роспись_ПБС,$C1073)*SEARCH(Удалить_Роспись_КФСР, $D1073)*SEARCH(Удалить_Роспись_КЦСР,$E1073)*SEARCH(Удалить_Роспись_КВР,$F1073)*SEARCH(Удалить_Роспись_ЭК,$H1073)*SEARCH(Удалить_Роспись_КР,$I1073))&gt;0,0,1)</f>
        <v>0</v>
      </c>
      <c r="N1073" s="192">
        <v>0</v>
      </c>
      <c r="O1073" s="192" t="str">
        <f t="shared" si="774"/>
        <v/>
      </c>
      <c r="P1073" s="192" t="str">
        <f t="shared" si="815"/>
        <v/>
      </c>
      <c r="Q1073" s="300" t="str">
        <f t="shared" si="775"/>
        <v/>
      </c>
      <c r="R1073" s="300" t="str">
        <f t="shared" si="776"/>
        <v/>
      </c>
      <c r="S1073" s="300" t="str">
        <f t="shared" si="777"/>
        <v/>
      </c>
      <c r="T1073" s="192" t="str">
        <f t="shared" si="778"/>
        <v/>
      </c>
      <c r="U1073" s="303" t="str">
        <f t="shared" si="779"/>
        <v/>
      </c>
      <c r="V1073" s="300" t="str">
        <f t="shared" si="780"/>
        <v/>
      </c>
      <c r="W1073" s="192" t="str">
        <f t="shared" si="781"/>
        <v/>
      </c>
      <c r="X1073" s="303" t="str">
        <f t="shared" si="782"/>
        <v/>
      </c>
      <c r="Y1073" s="300" t="str">
        <f t="shared" si="783"/>
        <v/>
      </c>
      <c r="Z1073" s="300" t="str">
        <f t="shared" si="784"/>
        <v/>
      </c>
      <c r="AA1073" s="303" t="str">
        <f t="shared" si="785"/>
        <v/>
      </c>
      <c r="AB1073" s="300" t="str">
        <f t="shared" si="786"/>
        <v/>
      </c>
      <c r="AC1073" s="300" t="str">
        <f t="shared" si="787"/>
        <v/>
      </c>
      <c r="AD1073" s="300" t="str">
        <f t="shared" si="788"/>
        <v/>
      </c>
      <c r="AE1073" s="192" t="str">
        <f t="shared" si="789"/>
        <v/>
      </c>
      <c r="AF1073" s="192" t="str">
        <f t="shared" si="790"/>
        <v/>
      </c>
      <c r="AG1073" s="192"/>
      <c r="AJ1073" s="300" t="str">
        <f t="shared" si="791"/>
        <v/>
      </c>
      <c r="AK1073" s="300" t="str">
        <f t="shared" si="792"/>
        <v/>
      </c>
      <c r="AL1073" s="300" t="str">
        <f t="shared" si="793"/>
        <v>бла</v>
      </c>
      <c r="AM1073" s="300" t="str">
        <f t="shared" si="794"/>
        <v/>
      </c>
      <c r="AN1073" s="300" t="str">
        <f t="shared" si="795"/>
        <v/>
      </c>
      <c r="AO1073" s="300" t="str">
        <f t="shared" si="796"/>
        <v/>
      </c>
      <c r="AP1073" s="300" t="str">
        <f t="shared" si="797"/>
        <v/>
      </c>
      <c r="AQ1073" s="300" t="str">
        <f t="shared" si="798"/>
        <v/>
      </c>
      <c r="AR1073" s="306" t="str">
        <f t="shared" si="799"/>
        <v/>
      </c>
      <c r="AS1073" s="300" t="str">
        <f t="shared" si="800"/>
        <v/>
      </c>
      <c r="AT1073" s="300" t="str">
        <f t="shared" si="801"/>
        <v/>
      </c>
      <c r="AU1073" s="192" t="str">
        <f t="shared" si="802"/>
        <v>бла</v>
      </c>
      <c r="AV1073" s="192" t="str">
        <f t="shared" si="803"/>
        <v>бла91401426общпро</v>
      </c>
      <c r="AW1073" s="191">
        <f t="shared" si="804"/>
        <v>0</v>
      </c>
      <c r="AX1073" s="191">
        <f t="shared" si="805"/>
        <v>0</v>
      </c>
      <c r="AY1073" s="191">
        <f t="shared" si="806"/>
        <v>0</v>
      </c>
      <c r="AZ1073" s="191">
        <f t="shared" si="807"/>
        <v>0</v>
      </c>
      <c r="BA1073" s="193">
        <f t="shared" si="808"/>
        <v>1</v>
      </c>
      <c r="BB1073" s="193">
        <f t="shared" si="809"/>
        <v>1</v>
      </c>
      <c r="BC1073" s="193">
        <f t="shared" si="810"/>
        <v>1</v>
      </c>
      <c r="BD1073" s="191">
        <f t="shared" si="816"/>
        <v>0</v>
      </c>
      <c r="BE1073" s="191">
        <f t="shared" si="811"/>
        <v>0</v>
      </c>
      <c r="BF1073" s="210">
        <f t="shared" si="812"/>
        <v>0</v>
      </c>
      <c r="BG1073" s="211">
        <f t="shared" si="813"/>
        <v>0</v>
      </c>
      <c r="BH1073" s="289"/>
      <c r="BI1073" s="289"/>
      <c r="BJ1073" s="228"/>
      <c r="BK1073" s="228"/>
      <c r="BL1073" s="233" t="str">
        <f t="shared" si="814"/>
        <v>04</v>
      </c>
    </row>
    <row r="1074" spans="1:64" ht="12" hidden="1" customHeight="1">
      <c r="A1074" s="333" t="s">
        <v>696</v>
      </c>
      <c r="B1074" s="381" t="s">
        <v>443</v>
      </c>
      <c r="C1074" s="333" t="s">
        <v>668</v>
      </c>
      <c r="D1074" s="381" t="s">
        <v>462</v>
      </c>
      <c r="E1074" s="381" t="s">
        <v>1221</v>
      </c>
      <c r="F1074" s="381" t="s">
        <v>586</v>
      </c>
      <c r="G1074" s="381" t="s">
        <v>397</v>
      </c>
      <c r="H1074" s="100" t="s">
        <v>653</v>
      </c>
      <c r="I1074" s="381" t="s">
        <v>339</v>
      </c>
      <c r="J1074" s="382">
        <v>824400</v>
      </c>
      <c r="K1074" s="382">
        <v>824400</v>
      </c>
      <c r="L1074" s="191" t="str">
        <f t="shared" si="773"/>
        <v>914014260409414007393024434010</v>
      </c>
      <c r="M1074" s="192">
        <f t="array" ref="M1074">IF(COUNT(SEARCH(Удалить_Роспись_КВСР,$B1074)*SEARCH(Удалить_Роспись_ПБС,$C1074)*SEARCH(Удалить_Роспись_КФСР, $D1074)*SEARCH(Удалить_Роспись_КЦСР,$E1074)*SEARCH(Удалить_Роспись_КВР,$F1074)*SEARCH(Удалить_Роспись_ЭК,$H1074)*SEARCH(Удалить_Роспись_КР,$I1074))&gt;0,0,1)</f>
        <v>0</v>
      </c>
      <c r="N1074" s="192">
        <v>0</v>
      </c>
      <c r="O1074" s="192" t="str">
        <f t="shared" si="774"/>
        <v/>
      </c>
      <c r="P1074" s="192" t="str">
        <f t="shared" si="815"/>
        <v/>
      </c>
      <c r="Q1074" s="300" t="str">
        <f t="shared" si="775"/>
        <v/>
      </c>
      <c r="R1074" s="300" t="str">
        <f t="shared" si="776"/>
        <v/>
      </c>
      <c r="S1074" s="300" t="str">
        <f t="shared" si="777"/>
        <v/>
      </c>
      <c r="T1074" s="192" t="str">
        <f t="shared" si="778"/>
        <v/>
      </c>
      <c r="U1074" s="303" t="str">
        <f t="shared" si="779"/>
        <v/>
      </c>
      <c r="V1074" s="300" t="str">
        <f t="shared" si="780"/>
        <v/>
      </c>
      <c r="W1074" s="192" t="str">
        <f t="shared" si="781"/>
        <v/>
      </c>
      <c r="X1074" s="303" t="str">
        <f t="shared" si="782"/>
        <v/>
      </c>
      <c r="Y1074" s="300" t="str">
        <f t="shared" si="783"/>
        <v/>
      </c>
      <c r="Z1074" s="300" t="str">
        <f t="shared" si="784"/>
        <v/>
      </c>
      <c r="AA1074" s="303" t="str">
        <f t="shared" si="785"/>
        <v/>
      </c>
      <c r="AB1074" s="300" t="str">
        <f t="shared" si="786"/>
        <v/>
      </c>
      <c r="AC1074" s="300" t="str">
        <f t="shared" si="787"/>
        <v/>
      </c>
      <c r="AD1074" s="300" t="str">
        <f t="shared" si="788"/>
        <v/>
      </c>
      <c r="AE1074" s="192" t="str">
        <f t="shared" si="789"/>
        <v/>
      </c>
      <c r="AF1074" s="192" t="str">
        <f t="shared" si="790"/>
        <v/>
      </c>
      <c r="AG1074" s="192"/>
      <c r="AJ1074" s="300" t="str">
        <f t="shared" si="791"/>
        <v/>
      </c>
      <c r="AK1074" s="300" t="str">
        <f t="shared" si="792"/>
        <v/>
      </c>
      <c r="AL1074" s="300" t="str">
        <f t="shared" si="793"/>
        <v>бла</v>
      </c>
      <c r="AM1074" s="300" t="str">
        <f t="shared" si="794"/>
        <v/>
      </c>
      <c r="AN1074" s="300" t="str">
        <f t="shared" si="795"/>
        <v/>
      </c>
      <c r="AO1074" s="300" t="str">
        <f t="shared" si="796"/>
        <v/>
      </c>
      <c r="AP1074" s="300" t="str">
        <f t="shared" si="797"/>
        <v/>
      </c>
      <c r="AQ1074" s="300" t="str">
        <f t="shared" si="798"/>
        <v/>
      </c>
      <c r="AR1074" s="306" t="str">
        <f t="shared" si="799"/>
        <v/>
      </c>
      <c r="AS1074" s="300" t="str">
        <f t="shared" si="800"/>
        <v/>
      </c>
      <c r="AT1074" s="300" t="str">
        <f t="shared" si="801"/>
        <v/>
      </c>
      <c r="AU1074" s="192" t="str">
        <f t="shared" si="802"/>
        <v>бла</v>
      </c>
      <c r="AV1074" s="192" t="str">
        <f t="shared" si="803"/>
        <v>бла91401426общпро</v>
      </c>
      <c r="AW1074" s="191">
        <f t="shared" si="804"/>
        <v>0</v>
      </c>
      <c r="AX1074" s="191">
        <f t="shared" si="805"/>
        <v>0</v>
      </c>
      <c r="AY1074" s="191">
        <f t="shared" si="806"/>
        <v>0</v>
      </c>
      <c r="AZ1074" s="191">
        <f t="shared" si="807"/>
        <v>0</v>
      </c>
      <c r="BA1074" s="193">
        <f t="shared" si="808"/>
        <v>1</v>
      </c>
      <c r="BB1074" s="193">
        <f t="shared" si="809"/>
        <v>1</v>
      </c>
      <c r="BC1074" s="193">
        <f t="shared" si="810"/>
        <v>1</v>
      </c>
      <c r="BD1074" s="191">
        <f t="shared" si="816"/>
        <v>0</v>
      </c>
      <c r="BE1074" s="191">
        <f t="shared" si="811"/>
        <v>0</v>
      </c>
      <c r="BF1074" s="210">
        <f t="shared" si="812"/>
        <v>0</v>
      </c>
      <c r="BG1074" s="211">
        <f t="shared" si="813"/>
        <v>0</v>
      </c>
      <c r="BH1074" s="289"/>
      <c r="BI1074" s="289"/>
      <c r="BJ1074" s="228"/>
      <c r="BK1074" s="228"/>
      <c r="BL1074" s="233" t="str">
        <f t="shared" si="814"/>
        <v>04</v>
      </c>
    </row>
    <row r="1075" spans="1:64" ht="12" customHeight="1">
      <c r="A1075" s="333" t="s">
        <v>696</v>
      </c>
      <c r="B1075" s="381" t="s">
        <v>443</v>
      </c>
      <c r="C1075" s="333" t="s">
        <v>668</v>
      </c>
      <c r="D1075" s="381" t="s">
        <v>462</v>
      </c>
      <c r="E1075" s="381" t="s">
        <v>1222</v>
      </c>
      <c r="F1075" s="381" t="s">
        <v>586</v>
      </c>
      <c r="G1075" s="381" t="s">
        <v>392</v>
      </c>
      <c r="H1075" s="100" t="s">
        <v>653</v>
      </c>
      <c r="I1075" s="381" t="s">
        <v>505</v>
      </c>
      <c r="J1075" s="382">
        <v>138612</v>
      </c>
      <c r="K1075" s="382">
        <v>138612</v>
      </c>
      <c r="L1075" s="191" t="str">
        <f t="shared" si="773"/>
        <v>914014260409414008001024422201</v>
      </c>
      <c r="M1075" s="192">
        <f t="array" ref="M1075">IF(COUNT(SEARCH(Удалить_Роспись_КВСР,$B1075)*SEARCH(Удалить_Роспись_ПБС,$C1075)*SEARCH(Удалить_Роспись_КФСР, $D1075)*SEARCH(Удалить_Роспись_КЦСР,$E1075)*SEARCH(Удалить_Роспись_КВР,$F1075)*SEARCH(Удалить_Роспись_ЭК,$H1075)*SEARCH(Удалить_Роспись_КР,$I1075))&gt;0,0,1)</f>
        <v>1</v>
      </c>
      <c r="N1075" s="192">
        <v>0</v>
      </c>
      <c r="O1075" s="192" t="str">
        <f t="shared" si="774"/>
        <v/>
      </c>
      <c r="P1075" s="192" t="str">
        <f t="shared" si="815"/>
        <v/>
      </c>
      <c r="Q1075" s="300" t="str">
        <f t="shared" si="775"/>
        <v/>
      </c>
      <c r="R1075" s="300" t="str">
        <f t="shared" si="776"/>
        <v/>
      </c>
      <c r="S1075" s="300" t="str">
        <f t="shared" si="777"/>
        <v/>
      </c>
      <c r="T1075" s="192" t="str">
        <f t="shared" si="778"/>
        <v/>
      </c>
      <c r="U1075" s="303" t="str">
        <f t="shared" si="779"/>
        <v/>
      </c>
      <c r="V1075" s="300" t="str">
        <f t="shared" si="780"/>
        <v/>
      </c>
      <c r="W1075" s="192" t="str">
        <f t="shared" si="781"/>
        <v/>
      </c>
      <c r="X1075" s="303" t="str">
        <f t="shared" si="782"/>
        <v/>
      </c>
      <c r="Y1075" s="300" t="str">
        <f t="shared" si="783"/>
        <v/>
      </c>
      <c r="Z1075" s="300" t="str">
        <f t="shared" si="784"/>
        <v/>
      </c>
      <c r="AA1075" s="303" t="str">
        <f t="shared" si="785"/>
        <v/>
      </c>
      <c r="AB1075" s="300" t="str">
        <f t="shared" si="786"/>
        <v/>
      </c>
      <c r="AC1075" s="300" t="str">
        <f t="shared" si="787"/>
        <v/>
      </c>
      <c r="AD1075" s="300" t="str">
        <f t="shared" si="788"/>
        <v/>
      </c>
      <c r="AE1075" s="192" t="str">
        <f t="shared" si="789"/>
        <v/>
      </c>
      <c r="AF1075" s="192" t="str">
        <f t="shared" si="790"/>
        <v/>
      </c>
      <c r="AG1075" s="192"/>
      <c r="AJ1075" s="300" t="str">
        <f t="shared" si="791"/>
        <v/>
      </c>
      <c r="AK1075" s="300" t="str">
        <f t="shared" si="792"/>
        <v/>
      </c>
      <c r="AL1075" s="300" t="str">
        <f t="shared" si="793"/>
        <v>бла</v>
      </c>
      <c r="AM1075" s="300" t="str">
        <f t="shared" si="794"/>
        <v/>
      </c>
      <c r="AN1075" s="300" t="str">
        <f t="shared" si="795"/>
        <v/>
      </c>
      <c r="AO1075" s="300" t="str">
        <f t="shared" si="796"/>
        <v/>
      </c>
      <c r="AP1075" s="300" t="str">
        <f t="shared" si="797"/>
        <v/>
      </c>
      <c r="AQ1075" s="300" t="str">
        <f t="shared" si="798"/>
        <v/>
      </c>
      <c r="AR1075" s="306" t="str">
        <f t="shared" si="799"/>
        <v/>
      </c>
      <c r="AS1075" s="300" t="str">
        <f t="shared" si="800"/>
        <v/>
      </c>
      <c r="AT1075" s="300" t="str">
        <f t="shared" si="801"/>
        <v/>
      </c>
      <c r="AU1075" s="192" t="str">
        <f t="shared" si="802"/>
        <v>бла</v>
      </c>
      <c r="AV1075" s="192" t="str">
        <f t="shared" si="803"/>
        <v>бла91401426общпро</v>
      </c>
      <c r="AW1075" s="191">
        <f t="shared" si="804"/>
        <v>138612</v>
      </c>
      <c r="AX1075" s="191">
        <f t="shared" si="805"/>
        <v>138612</v>
      </c>
      <c r="AY1075" s="191">
        <f t="shared" si="806"/>
        <v>0</v>
      </c>
      <c r="AZ1075" s="191">
        <f t="shared" si="807"/>
        <v>0</v>
      </c>
      <c r="BA1075" s="193">
        <f t="shared" si="808"/>
        <v>1</v>
      </c>
      <c r="BB1075" s="193">
        <f t="shared" si="809"/>
        <v>1</v>
      </c>
      <c r="BC1075" s="193">
        <f t="shared" si="810"/>
        <v>1</v>
      </c>
      <c r="BD1075" s="191">
        <f t="shared" si="816"/>
        <v>0</v>
      </c>
      <c r="BE1075" s="191">
        <f t="shared" si="811"/>
        <v>0</v>
      </c>
      <c r="BF1075" s="210">
        <f t="shared" si="812"/>
        <v>0</v>
      </c>
      <c r="BG1075" s="211">
        <f t="shared" si="813"/>
        <v>0</v>
      </c>
      <c r="BH1075" s="289"/>
      <c r="BI1075" s="289"/>
      <c r="BJ1075" s="228"/>
      <c r="BK1075" s="228"/>
      <c r="BL1075" s="233" t="str">
        <f t="shared" si="814"/>
        <v>04</v>
      </c>
    </row>
    <row r="1076" spans="1:64" ht="12" customHeight="1">
      <c r="A1076" s="333" t="s">
        <v>696</v>
      </c>
      <c r="B1076" s="381" t="s">
        <v>443</v>
      </c>
      <c r="C1076" s="333" t="s">
        <v>668</v>
      </c>
      <c r="D1076" s="381" t="s">
        <v>462</v>
      </c>
      <c r="E1076" s="381" t="s">
        <v>1222</v>
      </c>
      <c r="F1076" s="381" t="s">
        <v>586</v>
      </c>
      <c r="G1076" s="381" t="s">
        <v>394</v>
      </c>
      <c r="H1076" s="100" t="s">
        <v>653</v>
      </c>
      <c r="I1076" s="381" t="s">
        <v>505</v>
      </c>
      <c r="J1076" s="382">
        <v>739938.22</v>
      </c>
      <c r="K1076" s="382">
        <v>322753.21999999997</v>
      </c>
      <c r="L1076" s="191" t="str">
        <f t="shared" si="773"/>
        <v>914014260409414008001024422501</v>
      </c>
      <c r="M1076" s="192">
        <f t="array" ref="M1076">IF(COUNT(SEARCH(Удалить_Роспись_КВСР,$B1076)*SEARCH(Удалить_Роспись_ПБС,$C1076)*SEARCH(Удалить_Роспись_КФСР, $D1076)*SEARCH(Удалить_Роспись_КЦСР,$E1076)*SEARCH(Удалить_Роспись_КВР,$F1076)*SEARCH(Удалить_Роспись_ЭК,$H1076)*SEARCH(Удалить_Роспись_КР,$I1076))&gt;0,0,1)</f>
        <v>1</v>
      </c>
      <c r="N1076" s="192">
        <v>0</v>
      </c>
      <c r="O1076" s="192" t="str">
        <f t="shared" si="774"/>
        <v/>
      </c>
      <c r="P1076" s="192" t="str">
        <f t="shared" si="815"/>
        <v/>
      </c>
      <c r="Q1076" s="300" t="str">
        <f t="shared" si="775"/>
        <v/>
      </c>
      <c r="R1076" s="300" t="str">
        <f t="shared" si="776"/>
        <v/>
      </c>
      <c r="S1076" s="300" t="str">
        <f t="shared" si="777"/>
        <v/>
      </c>
      <c r="T1076" s="192" t="str">
        <f t="shared" si="778"/>
        <v/>
      </c>
      <c r="U1076" s="303" t="str">
        <f t="shared" si="779"/>
        <v/>
      </c>
      <c r="V1076" s="300" t="str">
        <f t="shared" si="780"/>
        <v/>
      </c>
      <c r="W1076" s="192" t="str">
        <f t="shared" si="781"/>
        <v/>
      </c>
      <c r="X1076" s="303" t="str">
        <f t="shared" si="782"/>
        <v/>
      </c>
      <c r="Y1076" s="300" t="str">
        <f t="shared" si="783"/>
        <v/>
      </c>
      <c r="Z1076" s="300" t="str">
        <f t="shared" si="784"/>
        <v/>
      </c>
      <c r="AA1076" s="303" t="str">
        <f t="shared" si="785"/>
        <v/>
      </c>
      <c r="AB1076" s="300" t="str">
        <f t="shared" si="786"/>
        <v/>
      </c>
      <c r="AC1076" s="300" t="str">
        <f t="shared" si="787"/>
        <v/>
      </c>
      <c r="AD1076" s="300" t="str">
        <f t="shared" si="788"/>
        <v/>
      </c>
      <c r="AE1076" s="192" t="str">
        <f t="shared" si="789"/>
        <v/>
      </c>
      <c r="AF1076" s="192" t="str">
        <f t="shared" si="790"/>
        <v/>
      </c>
      <c r="AG1076" s="192"/>
      <c r="AJ1076" s="300" t="str">
        <f t="shared" si="791"/>
        <v/>
      </c>
      <c r="AK1076" s="300" t="str">
        <f t="shared" si="792"/>
        <v/>
      </c>
      <c r="AL1076" s="300" t="str">
        <f t="shared" si="793"/>
        <v>бла</v>
      </c>
      <c r="AM1076" s="300" t="str">
        <f t="shared" si="794"/>
        <v/>
      </c>
      <c r="AN1076" s="300" t="str">
        <f t="shared" si="795"/>
        <v/>
      </c>
      <c r="AO1076" s="300" t="str">
        <f t="shared" si="796"/>
        <v/>
      </c>
      <c r="AP1076" s="300" t="str">
        <f t="shared" si="797"/>
        <v/>
      </c>
      <c r="AQ1076" s="300" t="str">
        <f t="shared" si="798"/>
        <v/>
      </c>
      <c r="AR1076" s="306" t="str">
        <f t="shared" si="799"/>
        <v/>
      </c>
      <c r="AS1076" s="300" t="str">
        <f t="shared" si="800"/>
        <v/>
      </c>
      <c r="AT1076" s="300" t="str">
        <f t="shared" si="801"/>
        <v/>
      </c>
      <c r="AU1076" s="192" t="str">
        <f t="shared" si="802"/>
        <v>бла</v>
      </c>
      <c r="AV1076" s="192" t="str">
        <f t="shared" si="803"/>
        <v>бла91401426общпро</v>
      </c>
      <c r="AW1076" s="191">
        <f t="shared" si="804"/>
        <v>739938.22</v>
      </c>
      <c r="AX1076" s="191">
        <f t="shared" si="805"/>
        <v>322753.21999999997</v>
      </c>
      <c r="AY1076" s="191">
        <f t="shared" si="806"/>
        <v>0</v>
      </c>
      <c r="AZ1076" s="191">
        <f t="shared" si="807"/>
        <v>0</v>
      </c>
      <c r="BA1076" s="193">
        <f t="shared" si="808"/>
        <v>1</v>
      </c>
      <c r="BB1076" s="193">
        <f t="shared" si="809"/>
        <v>1</v>
      </c>
      <c r="BC1076" s="193">
        <f t="shared" si="810"/>
        <v>1</v>
      </c>
      <c r="BD1076" s="191">
        <f t="shared" si="816"/>
        <v>0</v>
      </c>
      <c r="BE1076" s="191">
        <f t="shared" si="811"/>
        <v>0</v>
      </c>
      <c r="BF1076" s="210">
        <f t="shared" si="812"/>
        <v>0</v>
      </c>
      <c r="BG1076" s="211">
        <f t="shared" si="813"/>
        <v>0</v>
      </c>
      <c r="BH1076" s="289"/>
      <c r="BI1076" s="289"/>
      <c r="BJ1076" s="228"/>
      <c r="BK1076" s="228"/>
      <c r="BL1076" s="233" t="str">
        <f t="shared" si="814"/>
        <v>04</v>
      </c>
    </row>
    <row r="1077" spans="1:64" ht="12" customHeight="1">
      <c r="A1077" s="333" t="s">
        <v>696</v>
      </c>
      <c r="B1077" s="381" t="s">
        <v>443</v>
      </c>
      <c r="C1077" s="333" t="s">
        <v>668</v>
      </c>
      <c r="D1077" s="381" t="s">
        <v>462</v>
      </c>
      <c r="E1077" s="381" t="s">
        <v>1222</v>
      </c>
      <c r="F1077" s="381" t="s">
        <v>586</v>
      </c>
      <c r="G1077" s="381" t="s">
        <v>397</v>
      </c>
      <c r="H1077" s="100" t="s">
        <v>653</v>
      </c>
      <c r="I1077" s="381" t="s">
        <v>505</v>
      </c>
      <c r="J1077" s="382">
        <v>124615</v>
      </c>
      <c r="K1077" s="382">
        <v>0</v>
      </c>
      <c r="L1077" s="191" t="str">
        <f t="shared" si="773"/>
        <v>914014260409414008001024434001</v>
      </c>
      <c r="M1077" s="192">
        <f t="array" ref="M1077">IF(COUNT(SEARCH(Удалить_Роспись_КВСР,$B1077)*SEARCH(Удалить_Роспись_ПБС,$C1077)*SEARCH(Удалить_Роспись_КФСР, $D1077)*SEARCH(Удалить_Роспись_КЦСР,$E1077)*SEARCH(Удалить_Роспись_КВР,$F1077)*SEARCH(Удалить_Роспись_ЭК,$H1077)*SEARCH(Удалить_Роспись_КР,$I1077))&gt;0,0,1)</f>
        <v>1</v>
      </c>
      <c r="N1077" s="192">
        <v>0</v>
      </c>
      <c r="O1077" s="192" t="str">
        <f t="shared" si="774"/>
        <v/>
      </c>
      <c r="P1077" s="192" t="str">
        <f t="shared" si="815"/>
        <v/>
      </c>
      <c r="Q1077" s="300" t="str">
        <f t="shared" si="775"/>
        <v/>
      </c>
      <c r="R1077" s="300" t="str">
        <f t="shared" si="776"/>
        <v/>
      </c>
      <c r="S1077" s="300" t="str">
        <f t="shared" si="777"/>
        <v/>
      </c>
      <c r="T1077" s="192" t="str">
        <f t="shared" si="778"/>
        <v/>
      </c>
      <c r="U1077" s="303" t="str">
        <f t="shared" si="779"/>
        <v/>
      </c>
      <c r="V1077" s="300" t="str">
        <f t="shared" si="780"/>
        <v/>
      </c>
      <c r="W1077" s="192" t="str">
        <f t="shared" si="781"/>
        <v/>
      </c>
      <c r="X1077" s="303" t="str">
        <f t="shared" si="782"/>
        <v/>
      </c>
      <c r="Y1077" s="300" t="str">
        <f t="shared" si="783"/>
        <v/>
      </c>
      <c r="Z1077" s="300" t="str">
        <f t="shared" si="784"/>
        <v/>
      </c>
      <c r="AA1077" s="303" t="str">
        <f t="shared" si="785"/>
        <v/>
      </c>
      <c r="AB1077" s="300" t="str">
        <f t="shared" si="786"/>
        <v/>
      </c>
      <c r="AC1077" s="300" t="str">
        <f t="shared" si="787"/>
        <v/>
      </c>
      <c r="AD1077" s="300" t="str">
        <f t="shared" si="788"/>
        <v/>
      </c>
      <c r="AE1077" s="192" t="str">
        <f t="shared" si="789"/>
        <v/>
      </c>
      <c r="AF1077" s="192" t="str">
        <f t="shared" si="790"/>
        <v/>
      </c>
      <c r="AG1077" s="192"/>
      <c r="AJ1077" s="300" t="str">
        <f t="shared" si="791"/>
        <v/>
      </c>
      <c r="AK1077" s="300" t="str">
        <f t="shared" si="792"/>
        <v/>
      </c>
      <c r="AL1077" s="300" t="str">
        <f t="shared" si="793"/>
        <v>бла</v>
      </c>
      <c r="AM1077" s="300" t="str">
        <f t="shared" si="794"/>
        <v/>
      </c>
      <c r="AN1077" s="300" t="str">
        <f t="shared" si="795"/>
        <v/>
      </c>
      <c r="AO1077" s="300" t="str">
        <f t="shared" si="796"/>
        <v/>
      </c>
      <c r="AP1077" s="300" t="str">
        <f t="shared" si="797"/>
        <v/>
      </c>
      <c r="AQ1077" s="300" t="str">
        <f t="shared" si="798"/>
        <v/>
      </c>
      <c r="AR1077" s="306" t="str">
        <f t="shared" si="799"/>
        <v/>
      </c>
      <c r="AS1077" s="300" t="str">
        <f t="shared" si="800"/>
        <v/>
      </c>
      <c r="AT1077" s="300" t="str">
        <f t="shared" si="801"/>
        <v/>
      </c>
      <c r="AU1077" s="192" t="str">
        <f t="shared" si="802"/>
        <v>бла</v>
      </c>
      <c r="AV1077" s="192" t="str">
        <f t="shared" si="803"/>
        <v>бла91401426общпро</v>
      </c>
      <c r="AW1077" s="191">
        <f t="shared" si="804"/>
        <v>124615</v>
      </c>
      <c r="AX1077" s="191">
        <f t="shared" si="805"/>
        <v>0</v>
      </c>
      <c r="AY1077" s="191">
        <f t="shared" si="806"/>
        <v>0</v>
      </c>
      <c r="AZ1077" s="191">
        <f t="shared" si="807"/>
        <v>0</v>
      </c>
      <c r="BA1077" s="193">
        <f t="shared" si="808"/>
        <v>1</v>
      </c>
      <c r="BB1077" s="193">
        <f t="shared" si="809"/>
        <v>1</v>
      </c>
      <c r="BC1077" s="193">
        <f t="shared" si="810"/>
        <v>1</v>
      </c>
      <c r="BD1077" s="191">
        <f t="shared" si="816"/>
        <v>0</v>
      </c>
      <c r="BE1077" s="191">
        <f t="shared" si="811"/>
        <v>0</v>
      </c>
      <c r="BF1077" s="210">
        <f t="shared" si="812"/>
        <v>0</v>
      </c>
      <c r="BG1077" s="211">
        <f t="shared" si="813"/>
        <v>0</v>
      </c>
      <c r="BH1077" s="289"/>
      <c r="BI1077" s="289"/>
      <c r="BJ1077" s="228"/>
      <c r="BK1077" s="228"/>
      <c r="BL1077" s="233" t="str">
        <f t="shared" si="814"/>
        <v>04</v>
      </c>
    </row>
    <row r="1078" spans="1:64" ht="12" customHeight="1">
      <c r="A1078" s="333" t="s">
        <v>696</v>
      </c>
      <c r="B1078" s="381" t="s">
        <v>443</v>
      </c>
      <c r="C1078" s="333" t="s">
        <v>668</v>
      </c>
      <c r="D1078" s="381" t="s">
        <v>462</v>
      </c>
      <c r="E1078" s="381" t="s">
        <v>1223</v>
      </c>
      <c r="F1078" s="381" t="s">
        <v>586</v>
      </c>
      <c r="G1078" s="381" t="s">
        <v>394</v>
      </c>
      <c r="H1078" s="100" t="s">
        <v>653</v>
      </c>
      <c r="I1078" s="381" t="s">
        <v>505</v>
      </c>
      <c r="J1078" s="382">
        <v>44720</v>
      </c>
      <c r="K1078" s="382">
        <v>0</v>
      </c>
      <c r="L1078" s="191" t="str">
        <f t="shared" si="773"/>
        <v>914014260409414008002024422501</v>
      </c>
      <c r="M1078" s="192">
        <f t="array" ref="M1078">IF(COUNT(SEARCH(Удалить_Роспись_КВСР,$B1078)*SEARCH(Удалить_Роспись_ПБС,$C1078)*SEARCH(Удалить_Роспись_КФСР, $D1078)*SEARCH(Удалить_Роспись_КЦСР,$E1078)*SEARCH(Удалить_Роспись_КВР,$F1078)*SEARCH(Удалить_Роспись_ЭК,$H1078)*SEARCH(Удалить_Роспись_КР,$I1078))&gt;0,0,1)</f>
        <v>1</v>
      </c>
      <c r="N1078" s="192">
        <v>0</v>
      </c>
      <c r="O1078" s="192" t="str">
        <f t="shared" si="774"/>
        <v/>
      </c>
      <c r="P1078" s="192" t="str">
        <f t="shared" si="815"/>
        <v/>
      </c>
      <c r="Q1078" s="300" t="str">
        <f t="shared" si="775"/>
        <v/>
      </c>
      <c r="R1078" s="300" t="str">
        <f t="shared" si="776"/>
        <v/>
      </c>
      <c r="S1078" s="300" t="str">
        <f t="shared" si="777"/>
        <v/>
      </c>
      <c r="T1078" s="192" t="str">
        <f t="shared" si="778"/>
        <v/>
      </c>
      <c r="U1078" s="303" t="str">
        <f t="shared" si="779"/>
        <v/>
      </c>
      <c r="V1078" s="300" t="str">
        <f t="shared" si="780"/>
        <v/>
      </c>
      <c r="W1078" s="192" t="str">
        <f t="shared" si="781"/>
        <v/>
      </c>
      <c r="X1078" s="303" t="str">
        <f t="shared" si="782"/>
        <v/>
      </c>
      <c r="Y1078" s="300" t="str">
        <f t="shared" si="783"/>
        <v/>
      </c>
      <c r="Z1078" s="300" t="str">
        <f t="shared" si="784"/>
        <v/>
      </c>
      <c r="AA1078" s="303" t="str">
        <f t="shared" si="785"/>
        <v/>
      </c>
      <c r="AB1078" s="300" t="str">
        <f t="shared" si="786"/>
        <v/>
      </c>
      <c r="AC1078" s="300" t="str">
        <f t="shared" si="787"/>
        <v/>
      </c>
      <c r="AD1078" s="300" t="str">
        <f t="shared" si="788"/>
        <v/>
      </c>
      <c r="AE1078" s="192" t="str">
        <f t="shared" si="789"/>
        <v/>
      </c>
      <c r="AF1078" s="192" t="str">
        <f t="shared" si="790"/>
        <v/>
      </c>
      <c r="AG1078" s="192"/>
      <c r="AJ1078" s="300" t="str">
        <f t="shared" si="791"/>
        <v/>
      </c>
      <c r="AK1078" s="300" t="str">
        <f t="shared" si="792"/>
        <v/>
      </c>
      <c r="AL1078" s="300" t="str">
        <f t="shared" si="793"/>
        <v>бла</v>
      </c>
      <c r="AM1078" s="300" t="str">
        <f t="shared" si="794"/>
        <v/>
      </c>
      <c r="AN1078" s="300" t="str">
        <f t="shared" si="795"/>
        <v/>
      </c>
      <c r="AO1078" s="300" t="str">
        <f t="shared" si="796"/>
        <v/>
      </c>
      <c r="AP1078" s="300" t="str">
        <f t="shared" si="797"/>
        <v/>
      </c>
      <c r="AQ1078" s="300" t="str">
        <f t="shared" si="798"/>
        <v/>
      </c>
      <c r="AR1078" s="306" t="str">
        <f t="shared" si="799"/>
        <v/>
      </c>
      <c r="AS1078" s="300" t="str">
        <f t="shared" si="800"/>
        <v/>
      </c>
      <c r="AT1078" s="300" t="str">
        <f t="shared" si="801"/>
        <v/>
      </c>
      <c r="AU1078" s="192" t="str">
        <f t="shared" si="802"/>
        <v>бла</v>
      </c>
      <c r="AV1078" s="192" t="str">
        <f t="shared" si="803"/>
        <v>бла91401426общпро</v>
      </c>
      <c r="AW1078" s="191">
        <f t="shared" si="804"/>
        <v>44720</v>
      </c>
      <c r="AX1078" s="191">
        <f t="shared" si="805"/>
        <v>0</v>
      </c>
      <c r="AY1078" s="191">
        <f t="shared" si="806"/>
        <v>0</v>
      </c>
      <c r="AZ1078" s="191">
        <f t="shared" si="807"/>
        <v>0</v>
      </c>
      <c r="BA1078" s="193">
        <f t="shared" si="808"/>
        <v>1</v>
      </c>
      <c r="BB1078" s="193">
        <f t="shared" si="809"/>
        <v>1</v>
      </c>
      <c r="BC1078" s="193">
        <f t="shared" si="810"/>
        <v>1</v>
      </c>
      <c r="BD1078" s="191">
        <f t="shared" si="816"/>
        <v>0</v>
      </c>
      <c r="BE1078" s="191">
        <f t="shared" si="811"/>
        <v>0</v>
      </c>
      <c r="BF1078" s="210">
        <f t="shared" si="812"/>
        <v>0</v>
      </c>
      <c r="BG1078" s="211">
        <f t="shared" si="813"/>
        <v>0</v>
      </c>
      <c r="BH1078" s="289"/>
      <c r="BI1078" s="289"/>
      <c r="BJ1078" s="228"/>
      <c r="BK1078" s="228"/>
      <c r="BL1078" s="233" t="str">
        <f t="shared" si="814"/>
        <v>04</v>
      </c>
    </row>
    <row r="1079" spans="1:64" ht="12" customHeight="1">
      <c r="A1079" s="333" t="s">
        <v>696</v>
      </c>
      <c r="B1079" s="381" t="s">
        <v>443</v>
      </c>
      <c r="C1079" s="333" t="s">
        <v>668</v>
      </c>
      <c r="D1079" s="381" t="s">
        <v>462</v>
      </c>
      <c r="E1079" s="381" t="s">
        <v>1223</v>
      </c>
      <c r="F1079" s="381" t="s">
        <v>586</v>
      </c>
      <c r="G1079" s="381" t="s">
        <v>389</v>
      </c>
      <c r="H1079" s="100" t="s">
        <v>653</v>
      </c>
      <c r="I1079" s="381" t="s">
        <v>505</v>
      </c>
      <c r="J1079" s="382">
        <v>42259</v>
      </c>
      <c r="K1079" s="382">
        <v>0</v>
      </c>
      <c r="L1079" s="191" t="str">
        <f t="shared" si="773"/>
        <v>914014260409414008002024422601</v>
      </c>
      <c r="M1079" s="192">
        <f t="array" ref="M1079">IF(COUNT(SEARCH(Удалить_Роспись_КВСР,$B1079)*SEARCH(Удалить_Роспись_ПБС,$C1079)*SEARCH(Удалить_Роспись_КФСР, $D1079)*SEARCH(Удалить_Роспись_КЦСР,$E1079)*SEARCH(Удалить_Роспись_КВР,$F1079)*SEARCH(Удалить_Роспись_ЭК,$H1079)*SEARCH(Удалить_Роспись_КР,$I1079))&gt;0,0,1)</f>
        <v>1</v>
      </c>
      <c r="N1079" s="192">
        <v>0</v>
      </c>
      <c r="O1079" s="192" t="str">
        <f t="shared" si="774"/>
        <v/>
      </c>
      <c r="P1079" s="192" t="str">
        <f t="shared" si="815"/>
        <v/>
      </c>
      <c r="Q1079" s="300" t="str">
        <f t="shared" si="775"/>
        <v/>
      </c>
      <c r="R1079" s="300" t="str">
        <f t="shared" si="776"/>
        <v/>
      </c>
      <c r="S1079" s="300" t="str">
        <f t="shared" si="777"/>
        <v/>
      </c>
      <c r="T1079" s="192" t="str">
        <f t="shared" si="778"/>
        <v/>
      </c>
      <c r="U1079" s="303" t="str">
        <f t="shared" si="779"/>
        <v/>
      </c>
      <c r="V1079" s="300" t="str">
        <f t="shared" si="780"/>
        <v/>
      </c>
      <c r="W1079" s="192" t="str">
        <f t="shared" si="781"/>
        <v/>
      </c>
      <c r="X1079" s="303" t="str">
        <f t="shared" si="782"/>
        <v/>
      </c>
      <c r="Y1079" s="300" t="str">
        <f t="shared" si="783"/>
        <v/>
      </c>
      <c r="Z1079" s="300" t="str">
        <f t="shared" si="784"/>
        <v/>
      </c>
      <c r="AA1079" s="303" t="str">
        <f t="shared" si="785"/>
        <v/>
      </c>
      <c r="AB1079" s="300" t="str">
        <f t="shared" si="786"/>
        <v/>
      </c>
      <c r="AC1079" s="300" t="str">
        <f t="shared" si="787"/>
        <v/>
      </c>
      <c r="AD1079" s="300" t="str">
        <f t="shared" si="788"/>
        <v/>
      </c>
      <c r="AE1079" s="192" t="str">
        <f t="shared" si="789"/>
        <v/>
      </c>
      <c r="AF1079" s="192" t="str">
        <f t="shared" si="790"/>
        <v/>
      </c>
      <c r="AG1079" s="192"/>
      <c r="AJ1079" s="300" t="str">
        <f t="shared" si="791"/>
        <v/>
      </c>
      <c r="AK1079" s="300" t="str">
        <f t="shared" si="792"/>
        <v/>
      </c>
      <c r="AL1079" s="300" t="str">
        <f t="shared" si="793"/>
        <v>бла</v>
      </c>
      <c r="AM1079" s="300" t="str">
        <f t="shared" si="794"/>
        <v/>
      </c>
      <c r="AN1079" s="300" t="str">
        <f t="shared" si="795"/>
        <v/>
      </c>
      <c r="AO1079" s="300" t="str">
        <f t="shared" si="796"/>
        <v/>
      </c>
      <c r="AP1079" s="300" t="str">
        <f t="shared" si="797"/>
        <v/>
      </c>
      <c r="AQ1079" s="300" t="str">
        <f t="shared" si="798"/>
        <v/>
      </c>
      <c r="AR1079" s="306" t="str">
        <f t="shared" si="799"/>
        <v/>
      </c>
      <c r="AS1079" s="300" t="str">
        <f t="shared" si="800"/>
        <v/>
      </c>
      <c r="AT1079" s="300" t="str">
        <f t="shared" si="801"/>
        <v/>
      </c>
      <c r="AU1079" s="192" t="str">
        <f t="shared" si="802"/>
        <v>бла</v>
      </c>
      <c r="AV1079" s="192" t="str">
        <f t="shared" si="803"/>
        <v>бла91401426общпро</v>
      </c>
      <c r="AW1079" s="191">
        <f t="shared" si="804"/>
        <v>42259</v>
      </c>
      <c r="AX1079" s="191">
        <f t="shared" si="805"/>
        <v>0</v>
      </c>
      <c r="AY1079" s="191">
        <f t="shared" si="806"/>
        <v>0</v>
      </c>
      <c r="AZ1079" s="191">
        <f t="shared" si="807"/>
        <v>0</v>
      </c>
      <c r="BA1079" s="193">
        <f t="shared" si="808"/>
        <v>1</v>
      </c>
      <c r="BB1079" s="193">
        <f t="shared" si="809"/>
        <v>1</v>
      </c>
      <c r="BC1079" s="193">
        <f t="shared" si="810"/>
        <v>1</v>
      </c>
      <c r="BD1079" s="191">
        <f t="shared" si="816"/>
        <v>0</v>
      </c>
      <c r="BE1079" s="191">
        <f t="shared" si="811"/>
        <v>0</v>
      </c>
      <c r="BF1079" s="210">
        <f t="shared" si="812"/>
        <v>0</v>
      </c>
      <c r="BG1079" s="211">
        <f t="shared" si="813"/>
        <v>0</v>
      </c>
      <c r="BH1079" s="289"/>
      <c r="BI1079" s="289"/>
      <c r="BJ1079" s="228"/>
      <c r="BK1079" s="228"/>
      <c r="BL1079" s="233" t="str">
        <f t="shared" si="814"/>
        <v>04</v>
      </c>
    </row>
    <row r="1080" spans="1:64" ht="12" customHeight="1">
      <c r="A1080" s="333" t="s">
        <v>696</v>
      </c>
      <c r="B1080" s="381" t="s">
        <v>443</v>
      </c>
      <c r="C1080" s="333" t="s">
        <v>668</v>
      </c>
      <c r="D1080" s="381" t="s">
        <v>462</v>
      </c>
      <c r="E1080" s="381" t="s">
        <v>1223</v>
      </c>
      <c r="F1080" s="381" t="s">
        <v>586</v>
      </c>
      <c r="G1080" s="381" t="s">
        <v>397</v>
      </c>
      <c r="H1080" s="100" t="s">
        <v>653</v>
      </c>
      <c r="I1080" s="381" t="s">
        <v>505</v>
      </c>
      <c r="J1080" s="382">
        <v>82702</v>
      </c>
      <c r="K1080" s="382">
        <v>9360</v>
      </c>
      <c r="L1080" s="191" t="str">
        <f t="shared" si="773"/>
        <v>914014260409414008002024434001</v>
      </c>
      <c r="M1080" s="192">
        <f t="array" ref="M1080">IF(COUNT(SEARCH(Удалить_Роспись_КВСР,$B1080)*SEARCH(Удалить_Роспись_ПБС,$C1080)*SEARCH(Удалить_Роспись_КФСР, $D1080)*SEARCH(Удалить_Роспись_КЦСР,$E1080)*SEARCH(Удалить_Роспись_КВР,$F1080)*SEARCH(Удалить_Роспись_ЭК,$H1080)*SEARCH(Удалить_Роспись_КР,$I1080))&gt;0,0,1)</f>
        <v>1</v>
      </c>
      <c r="N1080" s="192">
        <v>0</v>
      </c>
      <c r="O1080" s="192" t="str">
        <f t="shared" si="774"/>
        <v/>
      </c>
      <c r="P1080" s="192" t="str">
        <f t="shared" si="815"/>
        <v/>
      </c>
      <c r="Q1080" s="300" t="str">
        <f t="shared" si="775"/>
        <v/>
      </c>
      <c r="R1080" s="300" t="str">
        <f t="shared" si="776"/>
        <v/>
      </c>
      <c r="S1080" s="300" t="str">
        <f t="shared" si="777"/>
        <v/>
      </c>
      <c r="T1080" s="192" t="str">
        <f t="shared" si="778"/>
        <v/>
      </c>
      <c r="U1080" s="303" t="str">
        <f t="shared" si="779"/>
        <v/>
      </c>
      <c r="V1080" s="300" t="str">
        <f t="shared" si="780"/>
        <v/>
      </c>
      <c r="W1080" s="192" t="str">
        <f t="shared" si="781"/>
        <v/>
      </c>
      <c r="X1080" s="303" t="str">
        <f t="shared" si="782"/>
        <v/>
      </c>
      <c r="Y1080" s="300" t="str">
        <f t="shared" si="783"/>
        <v/>
      </c>
      <c r="Z1080" s="300" t="str">
        <f t="shared" si="784"/>
        <v/>
      </c>
      <c r="AA1080" s="303" t="str">
        <f t="shared" si="785"/>
        <v/>
      </c>
      <c r="AB1080" s="300" t="str">
        <f t="shared" si="786"/>
        <v/>
      </c>
      <c r="AC1080" s="300" t="str">
        <f t="shared" si="787"/>
        <v/>
      </c>
      <c r="AD1080" s="300" t="str">
        <f t="shared" si="788"/>
        <v/>
      </c>
      <c r="AE1080" s="192" t="str">
        <f t="shared" si="789"/>
        <v/>
      </c>
      <c r="AF1080" s="192" t="str">
        <f t="shared" si="790"/>
        <v/>
      </c>
      <c r="AG1080" s="192"/>
      <c r="AJ1080" s="300" t="str">
        <f t="shared" si="791"/>
        <v/>
      </c>
      <c r="AK1080" s="300" t="str">
        <f t="shared" si="792"/>
        <v/>
      </c>
      <c r="AL1080" s="300" t="str">
        <f t="shared" si="793"/>
        <v>бла</v>
      </c>
      <c r="AM1080" s="300" t="str">
        <f t="shared" si="794"/>
        <v/>
      </c>
      <c r="AN1080" s="300" t="str">
        <f t="shared" si="795"/>
        <v/>
      </c>
      <c r="AO1080" s="300" t="str">
        <f t="shared" si="796"/>
        <v/>
      </c>
      <c r="AP1080" s="300" t="str">
        <f t="shared" si="797"/>
        <v/>
      </c>
      <c r="AQ1080" s="300" t="str">
        <f t="shared" si="798"/>
        <v/>
      </c>
      <c r="AR1080" s="306" t="str">
        <f t="shared" si="799"/>
        <v/>
      </c>
      <c r="AS1080" s="300" t="str">
        <f t="shared" si="800"/>
        <v/>
      </c>
      <c r="AT1080" s="300" t="str">
        <f t="shared" si="801"/>
        <v/>
      </c>
      <c r="AU1080" s="192" t="str">
        <f t="shared" si="802"/>
        <v>бла</v>
      </c>
      <c r="AV1080" s="192" t="str">
        <f t="shared" si="803"/>
        <v>бла91401426общпро</v>
      </c>
      <c r="AW1080" s="191">
        <f t="shared" si="804"/>
        <v>82702</v>
      </c>
      <c r="AX1080" s="191">
        <f t="shared" si="805"/>
        <v>9360</v>
      </c>
      <c r="AY1080" s="191">
        <f t="shared" si="806"/>
        <v>0</v>
      </c>
      <c r="AZ1080" s="191">
        <f t="shared" si="807"/>
        <v>0</v>
      </c>
      <c r="BA1080" s="193">
        <f t="shared" si="808"/>
        <v>1</v>
      </c>
      <c r="BB1080" s="193">
        <f t="shared" si="809"/>
        <v>1</v>
      </c>
      <c r="BC1080" s="193">
        <f t="shared" si="810"/>
        <v>1</v>
      </c>
      <c r="BD1080" s="191">
        <f t="shared" si="816"/>
        <v>0</v>
      </c>
      <c r="BE1080" s="191">
        <f t="shared" si="811"/>
        <v>0</v>
      </c>
      <c r="BF1080" s="210">
        <f t="shared" si="812"/>
        <v>0</v>
      </c>
      <c r="BG1080" s="211">
        <f t="shared" si="813"/>
        <v>0</v>
      </c>
      <c r="BH1080" s="289"/>
      <c r="BI1080" s="289"/>
      <c r="BJ1080" s="228"/>
      <c r="BK1080" s="228"/>
      <c r="BL1080" s="233" t="str">
        <f t="shared" si="814"/>
        <v>04</v>
      </c>
    </row>
    <row r="1081" spans="1:64" ht="12" customHeight="1">
      <c r="A1081" s="333" t="s">
        <v>696</v>
      </c>
      <c r="B1081" s="381" t="s">
        <v>443</v>
      </c>
      <c r="C1081" s="333" t="s">
        <v>668</v>
      </c>
      <c r="D1081" s="381" t="s">
        <v>462</v>
      </c>
      <c r="E1081" s="381" t="s">
        <v>1224</v>
      </c>
      <c r="F1081" s="381" t="s">
        <v>586</v>
      </c>
      <c r="G1081" s="381" t="s">
        <v>407</v>
      </c>
      <c r="H1081" s="100" t="s">
        <v>653</v>
      </c>
      <c r="I1081" s="381" t="s">
        <v>505</v>
      </c>
      <c r="J1081" s="382">
        <v>32800</v>
      </c>
      <c r="K1081" s="382">
        <v>0</v>
      </c>
      <c r="L1081" s="191" t="str">
        <f t="shared" si="773"/>
        <v>914014260409414008Ф01024431001</v>
      </c>
      <c r="M1081" s="192">
        <f t="array" ref="M1081">IF(COUNT(SEARCH(Удалить_Роспись_КВСР,$B1081)*SEARCH(Удалить_Роспись_ПБС,$C1081)*SEARCH(Удалить_Роспись_КФСР, $D1081)*SEARCH(Удалить_Роспись_КЦСР,$E1081)*SEARCH(Удалить_Роспись_КВР,$F1081)*SEARCH(Удалить_Роспись_ЭК,$H1081)*SEARCH(Удалить_Роспись_КР,$I1081))&gt;0,0,1)</f>
        <v>1</v>
      </c>
      <c r="N1081" s="192">
        <v>0</v>
      </c>
      <c r="O1081" s="192" t="str">
        <f t="shared" si="774"/>
        <v/>
      </c>
      <c r="P1081" s="192" t="str">
        <f t="shared" si="815"/>
        <v/>
      </c>
      <c r="Q1081" s="300" t="str">
        <f t="shared" si="775"/>
        <v/>
      </c>
      <c r="R1081" s="300" t="str">
        <f t="shared" si="776"/>
        <v/>
      </c>
      <c r="S1081" s="300" t="str">
        <f t="shared" si="777"/>
        <v/>
      </c>
      <c r="T1081" s="192" t="str">
        <f t="shared" si="778"/>
        <v/>
      </c>
      <c r="U1081" s="303" t="str">
        <f t="shared" si="779"/>
        <v/>
      </c>
      <c r="V1081" s="300" t="str">
        <f t="shared" si="780"/>
        <v/>
      </c>
      <c r="W1081" s="192" t="str">
        <f t="shared" si="781"/>
        <v/>
      </c>
      <c r="X1081" s="303" t="str">
        <f t="shared" si="782"/>
        <v/>
      </c>
      <c r="Y1081" s="300" t="str">
        <f t="shared" si="783"/>
        <v/>
      </c>
      <c r="Z1081" s="300" t="str">
        <f t="shared" si="784"/>
        <v/>
      </c>
      <c r="AA1081" s="303" t="str">
        <f t="shared" si="785"/>
        <v/>
      </c>
      <c r="AB1081" s="300" t="str">
        <f t="shared" si="786"/>
        <v/>
      </c>
      <c r="AC1081" s="300" t="str">
        <f t="shared" si="787"/>
        <v/>
      </c>
      <c r="AD1081" s="300" t="str">
        <f t="shared" si="788"/>
        <v/>
      </c>
      <c r="AE1081" s="192" t="str">
        <f t="shared" si="789"/>
        <v/>
      </c>
      <c r="AF1081" s="192" t="str">
        <f t="shared" si="790"/>
        <v/>
      </c>
      <c r="AG1081" s="192"/>
      <c r="AJ1081" s="300" t="str">
        <f t="shared" si="791"/>
        <v/>
      </c>
      <c r="AK1081" s="300" t="str">
        <f t="shared" si="792"/>
        <v/>
      </c>
      <c r="AL1081" s="300" t="str">
        <f t="shared" si="793"/>
        <v>бла</v>
      </c>
      <c r="AM1081" s="300" t="str">
        <f t="shared" si="794"/>
        <v/>
      </c>
      <c r="AN1081" s="300" t="str">
        <f t="shared" si="795"/>
        <v/>
      </c>
      <c r="AO1081" s="300" t="str">
        <f t="shared" si="796"/>
        <v/>
      </c>
      <c r="AP1081" s="300" t="str">
        <f t="shared" si="797"/>
        <v/>
      </c>
      <c r="AQ1081" s="300" t="str">
        <f t="shared" si="798"/>
        <v/>
      </c>
      <c r="AR1081" s="306" t="str">
        <f t="shared" si="799"/>
        <v/>
      </c>
      <c r="AS1081" s="300" t="str">
        <f t="shared" si="800"/>
        <v/>
      </c>
      <c r="AT1081" s="300" t="str">
        <f t="shared" si="801"/>
        <v/>
      </c>
      <c r="AU1081" s="192" t="str">
        <f t="shared" si="802"/>
        <v>бла</v>
      </c>
      <c r="AV1081" s="192" t="str">
        <f t="shared" si="803"/>
        <v>бла91401426общосн</v>
      </c>
      <c r="AW1081" s="191">
        <f t="shared" si="804"/>
        <v>32800</v>
      </c>
      <c r="AX1081" s="191">
        <f t="shared" si="805"/>
        <v>0</v>
      </c>
      <c r="AY1081" s="191">
        <f t="shared" si="806"/>
        <v>0</v>
      </c>
      <c r="AZ1081" s="191">
        <f t="shared" si="807"/>
        <v>0</v>
      </c>
      <c r="BA1081" s="193">
        <f t="shared" si="808"/>
        <v>1</v>
      </c>
      <c r="BB1081" s="193">
        <f t="shared" si="809"/>
        <v>1</v>
      </c>
      <c r="BC1081" s="193">
        <f t="shared" si="810"/>
        <v>1</v>
      </c>
      <c r="BD1081" s="191">
        <f t="shared" si="816"/>
        <v>0</v>
      </c>
      <c r="BE1081" s="191">
        <f t="shared" si="811"/>
        <v>0</v>
      </c>
      <c r="BF1081" s="210">
        <f t="shared" si="812"/>
        <v>0</v>
      </c>
      <c r="BG1081" s="211">
        <f t="shared" si="813"/>
        <v>0</v>
      </c>
      <c r="BH1081" s="289"/>
      <c r="BI1081" s="289"/>
      <c r="BJ1081" s="228"/>
      <c r="BK1081" s="228"/>
      <c r="BL1081" s="233" t="str">
        <f t="shared" si="814"/>
        <v>04</v>
      </c>
    </row>
    <row r="1082" spans="1:64" ht="12" customHeight="1">
      <c r="A1082" s="333" t="s">
        <v>696</v>
      </c>
      <c r="B1082" s="381" t="s">
        <v>443</v>
      </c>
      <c r="C1082" s="333" t="s">
        <v>668</v>
      </c>
      <c r="D1082" s="381" t="s">
        <v>462</v>
      </c>
      <c r="E1082" s="381" t="s">
        <v>1225</v>
      </c>
      <c r="F1082" s="381" t="s">
        <v>586</v>
      </c>
      <c r="G1082" s="381" t="s">
        <v>407</v>
      </c>
      <c r="H1082" s="100" t="s">
        <v>653</v>
      </c>
      <c r="I1082" s="381" t="s">
        <v>505</v>
      </c>
      <c r="J1082" s="382">
        <v>94174</v>
      </c>
      <c r="K1082" s="382">
        <v>0</v>
      </c>
      <c r="L1082" s="191" t="str">
        <f t="shared" si="773"/>
        <v>914014260409414008Ф02024431001</v>
      </c>
      <c r="M1082" s="192">
        <f t="array" ref="M1082">IF(COUNT(SEARCH(Удалить_Роспись_КВСР,$B1082)*SEARCH(Удалить_Роспись_ПБС,$C1082)*SEARCH(Удалить_Роспись_КФСР, $D1082)*SEARCH(Удалить_Роспись_КЦСР,$E1082)*SEARCH(Удалить_Роспись_КВР,$F1082)*SEARCH(Удалить_Роспись_ЭК,$H1082)*SEARCH(Удалить_Роспись_КР,$I1082))&gt;0,0,1)</f>
        <v>1</v>
      </c>
      <c r="N1082" s="192">
        <v>0</v>
      </c>
      <c r="O1082" s="192" t="str">
        <f t="shared" si="774"/>
        <v/>
      </c>
      <c r="P1082" s="192" t="str">
        <f t="shared" si="815"/>
        <v/>
      </c>
      <c r="Q1082" s="300" t="str">
        <f t="shared" si="775"/>
        <v/>
      </c>
      <c r="R1082" s="300" t="str">
        <f t="shared" si="776"/>
        <v/>
      </c>
      <c r="S1082" s="300" t="str">
        <f t="shared" si="777"/>
        <v/>
      </c>
      <c r="T1082" s="192" t="str">
        <f t="shared" si="778"/>
        <v/>
      </c>
      <c r="U1082" s="303" t="str">
        <f t="shared" si="779"/>
        <v/>
      </c>
      <c r="V1082" s="300" t="str">
        <f t="shared" si="780"/>
        <v/>
      </c>
      <c r="W1082" s="192" t="str">
        <f t="shared" si="781"/>
        <v/>
      </c>
      <c r="X1082" s="303" t="str">
        <f t="shared" si="782"/>
        <v/>
      </c>
      <c r="Y1082" s="300" t="str">
        <f t="shared" si="783"/>
        <v/>
      </c>
      <c r="Z1082" s="300" t="str">
        <f t="shared" si="784"/>
        <v/>
      </c>
      <c r="AA1082" s="303" t="str">
        <f t="shared" si="785"/>
        <v/>
      </c>
      <c r="AB1082" s="300" t="str">
        <f t="shared" si="786"/>
        <v/>
      </c>
      <c r="AC1082" s="300" t="str">
        <f t="shared" si="787"/>
        <v/>
      </c>
      <c r="AD1082" s="300" t="str">
        <f t="shared" si="788"/>
        <v/>
      </c>
      <c r="AE1082" s="192" t="str">
        <f t="shared" si="789"/>
        <v/>
      </c>
      <c r="AF1082" s="192" t="str">
        <f t="shared" si="790"/>
        <v/>
      </c>
      <c r="AG1082" s="192"/>
      <c r="AJ1082" s="300" t="str">
        <f t="shared" si="791"/>
        <v/>
      </c>
      <c r="AK1082" s="300" t="str">
        <f t="shared" si="792"/>
        <v/>
      </c>
      <c r="AL1082" s="300" t="str">
        <f t="shared" si="793"/>
        <v>бла</v>
      </c>
      <c r="AM1082" s="300" t="str">
        <f t="shared" si="794"/>
        <v/>
      </c>
      <c r="AN1082" s="300" t="str">
        <f t="shared" si="795"/>
        <v/>
      </c>
      <c r="AO1082" s="300" t="str">
        <f t="shared" si="796"/>
        <v/>
      </c>
      <c r="AP1082" s="300" t="str">
        <f t="shared" si="797"/>
        <v/>
      </c>
      <c r="AQ1082" s="300" t="str">
        <f t="shared" si="798"/>
        <v/>
      </c>
      <c r="AR1082" s="306" t="str">
        <f t="shared" si="799"/>
        <v/>
      </c>
      <c r="AS1082" s="300" t="str">
        <f t="shared" si="800"/>
        <v/>
      </c>
      <c r="AT1082" s="300" t="str">
        <f t="shared" si="801"/>
        <v/>
      </c>
      <c r="AU1082" s="192" t="str">
        <f t="shared" si="802"/>
        <v>бла</v>
      </c>
      <c r="AV1082" s="192" t="str">
        <f t="shared" si="803"/>
        <v>бла91401426общосн</v>
      </c>
      <c r="AW1082" s="191">
        <f t="shared" si="804"/>
        <v>94174</v>
      </c>
      <c r="AX1082" s="191">
        <f t="shared" si="805"/>
        <v>0</v>
      </c>
      <c r="AY1082" s="191">
        <f t="shared" si="806"/>
        <v>0</v>
      </c>
      <c r="AZ1082" s="191">
        <f t="shared" si="807"/>
        <v>0</v>
      </c>
      <c r="BA1082" s="193">
        <f t="shared" si="808"/>
        <v>1</v>
      </c>
      <c r="BB1082" s="193">
        <f t="shared" si="809"/>
        <v>1</v>
      </c>
      <c r="BC1082" s="193">
        <f t="shared" si="810"/>
        <v>1</v>
      </c>
      <c r="BD1082" s="191">
        <f t="shared" si="816"/>
        <v>0</v>
      </c>
      <c r="BE1082" s="191">
        <f t="shared" si="811"/>
        <v>0</v>
      </c>
      <c r="BF1082" s="210">
        <f t="shared" si="812"/>
        <v>0</v>
      </c>
      <c r="BG1082" s="211">
        <f t="shared" si="813"/>
        <v>0</v>
      </c>
      <c r="BH1082" s="289"/>
      <c r="BI1082" s="289"/>
      <c r="BJ1082" s="228"/>
      <c r="BK1082" s="228"/>
      <c r="BL1082" s="233" t="str">
        <f t="shared" si="814"/>
        <v>04</v>
      </c>
    </row>
    <row r="1083" spans="1:64" ht="12" customHeight="1">
      <c r="A1083" s="333" t="s">
        <v>696</v>
      </c>
      <c r="B1083" s="381" t="s">
        <v>443</v>
      </c>
      <c r="C1083" s="333" t="s">
        <v>668</v>
      </c>
      <c r="D1083" s="381" t="s">
        <v>462</v>
      </c>
      <c r="E1083" s="381" t="s">
        <v>1226</v>
      </c>
      <c r="F1083" s="381" t="s">
        <v>607</v>
      </c>
      <c r="G1083" s="381" t="s">
        <v>394</v>
      </c>
      <c r="H1083" s="100" t="s">
        <v>653</v>
      </c>
      <c r="I1083" s="381" t="s">
        <v>505</v>
      </c>
      <c r="J1083" s="382">
        <v>29388</v>
      </c>
      <c r="K1083" s="382">
        <v>29388</v>
      </c>
      <c r="L1083" s="191" t="str">
        <f t="shared" si="773"/>
        <v>91401426040941400S393024322501</v>
      </c>
      <c r="M1083" s="192">
        <f t="array" ref="M1083">IF(COUNT(SEARCH(Удалить_Роспись_КВСР,$B1083)*SEARCH(Удалить_Роспись_ПБС,$C1083)*SEARCH(Удалить_Роспись_КФСР, $D1083)*SEARCH(Удалить_Роспись_КЦСР,$E1083)*SEARCH(Удалить_Роспись_КВР,$F1083)*SEARCH(Удалить_Роспись_ЭК,$H1083)*SEARCH(Удалить_Роспись_КР,$I1083))&gt;0,0,1)</f>
        <v>0</v>
      </c>
      <c r="N1083" s="192">
        <v>0</v>
      </c>
      <c r="O1083" s="192" t="str">
        <f t="shared" si="774"/>
        <v/>
      </c>
      <c r="P1083" s="192" t="str">
        <f t="shared" si="815"/>
        <v/>
      </c>
      <c r="Q1083" s="300" t="str">
        <f t="shared" si="775"/>
        <v/>
      </c>
      <c r="R1083" s="300" t="str">
        <f t="shared" si="776"/>
        <v/>
      </c>
      <c r="S1083" s="300" t="str">
        <f t="shared" si="777"/>
        <v/>
      </c>
      <c r="T1083" s="192" t="str">
        <f t="shared" si="778"/>
        <v/>
      </c>
      <c r="U1083" s="303" t="str">
        <f t="shared" si="779"/>
        <v/>
      </c>
      <c r="V1083" s="300" t="str">
        <f t="shared" si="780"/>
        <v/>
      </c>
      <c r="W1083" s="192" t="str">
        <f t="shared" si="781"/>
        <v/>
      </c>
      <c r="X1083" s="303" t="str">
        <f t="shared" si="782"/>
        <v/>
      </c>
      <c r="Y1083" s="300" t="str">
        <f t="shared" si="783"/>
        <v/>
      </c>
      <c r="Z1083" s="300" t="str">
        <f t="shared" si="784"/>
        <v/>
      </c>
      <c r="AA1083" s="303" t="str">
        <f t="shared" si="785"/>
        <v/>
      </c>
      <c r="AB1083" s="300" t="str">
        <f t="shared" si="786"/>
        <v/>
      </c>
      <c r="AC1083" s="300" t="str">
        <f t="shared" si="787"/>
        <v/>
      </c>
      <c r="AD1083" s="300" t="str">
        <f t="shared" si="788"/>
        <v/>
      </c>
      <c r="AE1083" s="192" t="str">
        <f t="shared" si="789"/>
        <v/>
      </c>
      <c r="AF1083" s="192" t="str">
        <f t="shared" si="790"/>
        <v/>
      </c>
      <c r="AG1083" s="192"/>
      <c r="AJ1083" s="300" t="str">
        <f t="shared" si="791"/>
        <v/>
      </c>
      <c r="AK1083" s="300" t="str">
        <f t="shared" si="792"/>
        <v/>
      </c>
      <c r="AL1083" s="300" t="str">
        <f t="shared" si="793"/>
        <v>бла</v>
      </c>
      <c r="AM1083" s="300" t="str">
        <f t="shared" si="794"/>
        <v/>
      </c>
      <c r="AN1083" s="300" t="str">
        <f t="shared" si="795"/>
        <v/>
      </c>
      <c r="AO1083" s="300" t="str">
        <f t="shared" si="796"/>
        <v/>
      </c>
      <c r="AP1083" s="300" t="str">
        <f t="shared" si="797"/>
        <v/>
      </c>
      <c r="AQ1083" s="300" t="str">
        <f t="shared" si="798"/>
        <v/>
      </c>
      <c r="AR1083" s="306" t="str">
        <f t="shared" si="799"/>
        <v/>
      </c>
      <c r="AS1083" s="300" t="str">
        <f t="shared" si="800"/>
        <v/>
      </c>
      <c r="AT1083" s="300" t="str">
        <f t="shared" si="801"/>
        <v/>
      </c>
      <c r="AU1083" s="192" t="str">
        <f t="shared" si="802"/>
        <v>бла</v>
      </c>
      <c r="AV1083" s="192" t="str">
        <f t="shared" si="803"/>
        <v>бла91401426общпро</v>
      </c>
      <c r="AW1083" s="191">
        <f t="shared" si="804"/>
        <v>0</v>
      </c>
      <c r="AX1083" s="191">
        <f t="shared" si="805"/>
        <v>0</v>
      </c>
      <c r="AY1083" s="191">
        <f t="shared" si="806"/>
        <v>0</v>
      </c>
      <c r="AZ1083" s="191">
        <f t="shared" si="807"/>
        <v>0</v>
      </c>
      <c r="BA1083" s="193">
        <f t="shared" si="808"/>
        <v>1</v>
      </c>
      <c r="BB1083" s="193">
        <f t="shared" si="809"/>
        <v>1</v>
      </c>
      <c r="BC1083" s="193">
        <f t="shared" si="810"/>
        <v>1</v>
      </c>
      <c r="BD1083" s="191">
        <f t="shared" si="816"/>
        <v>0</v>
      </c>
      <c r="BE1083" s="191">
        <f t="shared" si="811"/>
        <v>0</v>
      </c>
      <c r="BF1083" s="210">
        <f t="shared" si="812"/>
        <v>0</v>
      </c>
      <c r="BG1083" s="211">
        <f t="shared" si="813"/>
        <v>0</v>
      </c>
      <c r="BH1083" s="289"/>
      <c r="BI1083" s="289"/>
      <c r="BJ1083" s="228"/>
      <c r="BK1083" s="228"/>
      <c r="BL1083" s="233" t="str">
        <f t="shared" si="814"/>
        <v>04</v>
      </c>
    </row>
    <row r="1084" spans="1:64" ht="12" customHeight="1">
      <c r="A1084" s="333" t="s">
        <v>696</v>
      </c>
      <c r="B1084" s="381" t="s">
        <v>443</v>
      </c>
      <c r="C1084" s="333" t="s">
        <v>668</v>
      </c>
      <c r="D1084" s="381" t="s">
        <v>462</v>
      </c>
      <c r="E1084" s="381" t="s">
        <v>1226</v>
      </c>
      <c r="F1084" s="381" t="s">
        <v>586</v>
      </c>
      <c r="G1084" s="381" t="s">
        <v>394</v>
      </c>
      <c r="H1084" s="100" t="s">
        <v>653</v>
      </c>
      <c r="I1084" s="381" t="s">
        <v>505</v>
      </c>
      <c r="J1084" s="382">
        <v>8244</v>
      </c>
      <c r="K1084" s="382">
        <v>8244</v>
      </c>
      <c r="L1084" s="191" t="str">
        <f t="shared" si="773"/>
        <v>91401426040941400S393024422501</v>
      </c>
      <c r="M1084" s="192">
        <f t="array" ref="M1084">IF(COUNT(SEARCH(Удалить_Роспись_КВСР,$B1084)*SEARCH(Удалить_Роспись_ПБС,$C1084)*SEARCH(Удалить_Роспись_КФСР, $D1084)*SEARCH(Удалить_Роспись_КЦСР,$E1084)*SEARCH(Удалить_Роспись_КВР,$F1084)*SEARCH(Удалить_Роспись_ЭК,$H1084)*SEARCH(Удалить_Роспись_КР,$I1084))&gt;0,0,1)</f>
        <v>0</v>
      </c>
      <c r="N1084" s="192">
        <v>0</v>
      </c>
      <c r="O1084" s="192" t="str">
        <f t="shared" si="774"/>
        <v/>
      </c>
      <c r="P1084" s="192" t="str">
        <f t="shared" si="815"/>
        <v/>
      </c>
      <c r="Q1084" s="300" t="str">
        <f t="shared" si="775"/>
        <v/>
      </c>
      <c r="R1084" s="300" t="str">
        <f t="shared" si="776"/>
        <v/>
      </c>
      <c r="S1084" s="300" t="str">
        <f t="shared" si="777"/>
        <v/>
      </c>
      <c r="T1084" s="192" t="str">
        <f t="shared" si="778"/>
        <v/>
      </c>
      <c r="U1084" s="303" t="str">
        <f t="shared" si="779"/>
        <v/>
      </c>
      <c r="V1084" s="300" t="str">
        <f t="shared" si="780"/>
        <v/>
      </c>
      <c r="W1084" s="192" t="str">
        <f t="shared" si="781"/>
        <v/>
      </c>
      <c r="X1084" s="303" t="str">
        <f t="shared" si="782"/>
        <v/>
      </c>
      <c r="Y1084" s="300" t="str">
        <f t="shared" si="783"/>
        <v/>
      </c>
      <c r="Z1084" s="300" t="str">
        <f t="shared" si="784"/>
        <v/>
      </c>
      <c r="AA1084" s="303" t="str">
        <f t="shared" si="785"/>
        <v/>
      </c>
      <c r="AB1084" s="300" t="str">
        <f t="shared" si="786"/>
        <v/>
      </c>
      <c r="AC1084" s="300" t="str">
        <f t="shared" si="787"/>
        <v/>
      </c>
      <c r="AD1084" s="300" t="str">
        <f t="shared" si="788"/>
        <v/>
      </c>
      <c r="AE1084" s="192" t="str">
        <f t="shared" si="789"/>
        <v/>
      </c>
      <c r="AF1084" s="192" t="str">
        <f t="shared" si="790"/>
        <v/>
      </c>
      <c r="AG1084" s="192"/>
      <c r="AJ1084" s="300" t="str">
        <f t="shared" si="791"/>
        <v/>
      </c>
      <c r="AK1084" s="300" t="str">
        <f t="shared" si="792"/>
        <v/>
      </c>
      <c r="AL1084" s="300" t="str">
        <f t="shared" si="793"/>
        <v>бла</v>
      </c>
      <c r="AM1084" s="300" t="str">
        <f t="shared" si="794"/>
        <v/>
      </c>
      <c r="AN1084" s="300" t="str">
        <f t="shared" si="795"/>
        <v/>
      </c>
      <c r="AO1084" s="300" t="str">
        <f t="shared" si="796"/>
        <v/>
      </c>
      <c r="AP1084" s="300" t="str">
        <f t="shared" si="797"/>
        <v/>
      </c>
      <c r="AQ1084" s="300" t="str">
        <f t="shared" si="798"/>
        <v/>
      </c>
      <c r="AR1084" s="306" t="str">
        <f t="shared" si="799"/>
        <v/>
      </c>
      <c r="AS1084" s="300" t="str">
        <f t="shared" si="800"/>
        <v/>
      </c>
      <c r="AT1084" s="300" t="str">
        <f t="shared" si="801"/>
        <v/>
      </c>
      <c r="AU1084" s="192" t="str">
        <f t="shared" si="802"/>
        <v>бла</v>
      </c>
      <c r="AV1084" s="192" t="str">
        <f t="shared" si="803"/>
        <v>бла91401426общпро</v>
      </c>
      <c r="AW1084" s="191">
        <f t="shared" si="804"/>
        <v>0</v>
      </c>
      <c r="AX1084" s="191">
        <f t="shared" si="805"/>
        <v>0</v>
      </c>
      <c r="AY1084" s="191">
        <f t="shared" si="806"/>
        <v>0</v>
      </c>
      <c r="AZ1084" s="191">
        <f t="shared" si="807"/>
        <v>0</v>
      </c>
      <c r="BA1084" s="193">
        <f t="shared" si="808"/>
        <v>1</v>
      </c>
      <c r="BB1084" s="193">
        <f t="shared" si="809"/>
        <v>1</v>
      </c>
      <c r="BC1084" s="193">
        <f t="shared" si="810"/>
        <v>1</v>
      </c>
      <c r="BD1084" s="191">
        <f t="shared" si="816"/>
        <v>0</v>
      </c>
      <c r="BE1084" s="191">
        <f t="shared" si="811"/>
        <v>0</v>
      </c>
      <c r="BF1084" s="210">
        <f t="shared" si="812"/>
        <v>0</v>
      </c>
      <c r="BG1084" s="211">
        <f t="shared" si="813"/>
        <v>0</v>
      </c>
      <c r="BH1084" s="289"/>
      <c r="BI1084" s="289"/>
      <c r="BJ1084" s="228"/>
      <c r="BK1084" s="228"/>
      <c r="BL1084" s="233" t="str">
        <f t="shared" si="814"/>
        <v>04</v>
      </c>
    </row>
    <row r="1085" spans="1:64" ht="12" customHeight="1">
      <c r="A1085" s="333" t="s">
        <v>696</v>
      </c>
      <c r="B1085" s="381" t="s">
        <v>443</v>
      </c>
      <c r="C1085" s="333" t="s">
        <v>668</v>
      </c>
      <c r="D1085" s="381" t="s">
        <v>445</v>
      </c>
      <c r="E1085" s="381" t="s">
        <v>1227</v>
      </c>
      <c r="F1085" s="381" t="s">
        <v>586</v>
      </c>
      <c r="G1085" s="381" t="s">
        <v>389</v>
      </c>
      <c r="H1085" s="100" t="s">
        <v>653</v>
      </c>
      <c r="I1085" s="381" t="s">
        <v>505</v>
      </c>
      <c r="J1085" s="382">
        <v>76500</v>
      </c>
      <c r="K1085" s="382">
        <v>26000</v>
      </c>
      <c r="L1085" s="191" t="str">
        <f t="shared" si="773"/>
        <v>91401426041241100Ж004024422601</v>
      </c>
      <c r="M1085" s="192">
        <f t="array" ref="M1085">IF(COUNT(SEARCH(Удалить_Роспись_КВСР,$B1085)*SEARCH(Удалить_Роспись_ПБС,$C1085)*SEARCH(Удалить_Роспись_КФСР, $D1085)*SEARCH(Удалить_Роспись_КЦСР,$E1085)*SEARCH(Удалить_Роспись_КВР,$F1085)*SEARCH(Удалить_Роспись_ЭК,$H1085)*SEARCH(Удалить_Роспись_КР,$I1085))&gt;0,0,1)</f>
        <v>1</v>
      </c>
      <c r="N1085" s="192">
        <v>0</v>
      </c>
      <c r="O1085" s="192" t="str">
        <f t="shared" si="774"/>
        <v/>
      </c>
      <c r="P1085" s="192" t="str">
        <f t="shared" si="815"/>
        <v/>
      </c>
      <c r="Q1085" s="300" t="str">
        <f t="shared" si="775"/>
        <v/>
      </c>
      <c r="R1085" s="300" t="str">
        <f t="shared" si="776"/>
        <v/>
      </c>
      <c r="S1085" s="300" t="str">
        <f t="shared" si="777"/>
        <v/>
      </c>
      <c r="T1085" s="192" t="str">
        <f t="shared" si="778"/>
        <v/>
      </c>
      <c r="U1085" s="303" t="str">
        <f t="shared" si="779"/>
        <v/>
      </c>
      <c r="V1085" s="300" t="str">
        <f t="shared" si="780"/>
        <v/>
      </c>
      <c r="W1085" s="192" t="str">
        <f t="shared" si="781"/>
        <v/>
      </c>
      <c r="X1085" s="303" t="str">
        <f t="shared" si="782"/>
        <v/>
      </c>
      <c r="Y1085" s="300" t="str">
        <f t="shared" si="783"/>
        <v/>
      </c>
      <c r="Z1085" s="300" t="str">
        <f t="shared" si="784"/>
        <v/>
      </c>
      <c r="AA1085" s="303" t="str">
        <f t="shared" si="785"/>
        <v/>
      </c>
      <c r="AB1085" s="300" t="str">
        <f t="shared" si="786"/>
        <v/>
      </c>
      <c r="AC1085" s="300" t="str">
        <f t="shared" si="787"/>
        <v/>
      </c>
      <c r="AD1085" s="300" t="str">
        <f t="shared" si="788"/>
        <v/>
      </c>
      <c r="AE1085" s="192" t="str">
        <f t="shared" si="789"/>
        <v/>
      </c>
      <c r="AF1085" s="192" t="str">
        <f t="shared" si="790"/>
        <v/>
      </c>
      <c r="AG1085" s="192"/>
      <c r="AJ1085" s="300" t="str">
        <f t="shared" si="791"/>
        <v/>
      </c>
      <c r="AK1085" s="300" t="str">
        <f t="shared" si="792"/>
        <v/>
      </c>
      <c r="AL1085" s="300" t="str">
        <f t="shared" si="793"/>
        <v/>
      </c>
      <c r="AM1085" s="300" t="str">
        <f t="shared" si="794"/>
        <v/>
      </c>
      <c r="AN1085" s="300" t="str">
        <f t="shared" si="795"/>
        <v/>
      </c>
      <c r="AO1085" s="300" t="str">
        <f t="shared" si="796"/>
        <v/>
      </c>
      <c r="AP1085" s="300" t="str">
        <f t="shared" si="797"/>
        <v/>
      </c>
      <c r="AQ1085" s="300" t="str">
        <f t="shared" si="798"/>
        <v/>
      </c>
      <c r="AR1085" s="306" t="str">
        <f t="shared" si="799"/>
        <v/>
      </c>
      <c r="AS1085" s="300" t="str">
        <f t="shared" si="800"/>
        <v/>
      </c>
      <c r="AT1085" s="300" t="str">
        <f t="shared" si="801"/>
        <v/>
      </c>
      <c r="AU1085" s="192" t="str">
        <f t="shared" si="802"/>
        <v>рбс</v>
      </c>
      <c r="AV1085" s="192" t="str">
        <f t="shared" si="803"/>
        <v>рбс91401426общпро</v>
      </c>
      <c r="AW1085" s="191">
        <f t="shared" si="804"/>
        <v>76500</v>
      </c>
      <c r="AX1085" s="191">
        <f t="shared" si="805"/>
        <v>26000</v>
      </c>
      <c r="AY1085" s="191">
        <f t="shared" si="806"/>
        <v>0</v>
      </c>
      <c r="AZ1085" s="191">
        <f t="shared" si="807"/>
        <v>0</v>
      </c>
      <c r="BA1085" s="193">
        <f t="shared" si="808"/>
        <v>1</v>
      </c>
      <c r="BB1085" s="193">
        <f t="shared" si="809"/>
        <v>1</v>
      </c>
      <c r="BC1085" s="193">
        <f t="shared" si="810"/>
        <v>1</v>
      </c>
      <c r="BD1085" s="191">
        <f t="shared" si="816"/>
        <v>0</v>
      </c>
      <c r="BE1085" s="191">
        <f t="shared" si="811"/>
        <v>0</v>
      </c>
      <c r="BF1085" s="210">
        <f t="shared" si="812"/>
        <v>0</v>
      </c>
      <c r="BG1085" s="211">
        <f t="shared" si="813"/>
        <v>0</v>
      </c>
      <c r="BH1085" s="289"/>
      <c r="BI1085" s="289"/>
      <c r="BJ1085" s="228"/>
      <c r="BK1085" s="228"/>
      <c r="BL1085" s="233" t="str">
        <f t="shared" si="814"/>
        <v>04</v>
      </c>
    </row>
    <row r="1086" spans="1:64" ht="12" customHeight="1">
      <c r="A1086" s="333" t="s">
        <v>696</v>
      </c>
      <c r="B1086" s="381" t="s">
        <v>443</v>
      </c>
      <c r="C1086" s="333" t="s">
        <v>668</v>
      </c>
      <c r="D1086" s="381" t="s">
        <v>403</v>
      </c>
      <c r="E1086" s="381" t="s">
        <v>1228</v>
      </c>
      <c r="F1086" s="381" t="s">
        <v>607</v>
      </c>
      <c r="G1086" s="381" t="s">
        <v>394</v>
      </c>
      <c r="H1086" s="100" t="s">
        <v>653</v>
      </c>
      <c r="I1086" s="381" t="s">
        <v>505</v>
      </c>
      <c r="J1086" s="382">
        <v>417020.02</v>
      </c>
      <c r="K1086" s="382">
        <v>380593.34</v>
      </c>
      <c r="L1086" s="191" t="str">
        <f t="shared" si="773"/>
        <v>914014260501413008001024322501</v>
      </c>
      <c r="M1086" s="192">
        <f t="array" ref="M1086">IF(COUNT(SEARCH(Удалить_Роспись_КВСР,$B1086)*SEARCH(Удалить_Роспись_ПБС,$C1086)*SEARCH(Удалить_Роспись_КФСР, $D1086)*SEARCH(Удалить_Роспись_КЦСР,$E1086)*SEARCH(Удалить_Роспись_КВР,$F1086)*SEARCH(Удалить_Роспись_ЭК,$H1086)*SEARCH(Удалить_Роспись_КР,$I1086))&gt;0,0,1)</f>
        <v>1</v>
      </c>
      <c r="N1086" s="192">
        <v>0</v>
      </c>
      <c r="O1086" s="192" t="str">
        <f t="shared" si="774"/>
        <v/>
      </c>
      <c r="P1086" s="192" t="str">
        <f t="shared" si="815"/>
        <v/>
      </c>
      <c r="Q1086" s="300" t="str">
        <f t="shared" si="775"/>
        <v/>
      </c>
      <c r="R1086" s="300" t="str">
        <f t="shared" si="776"/>
        <v/>
      </c>
      <c r="S1086" s="300" t="str">
        <f t="shared" si="777"/>
        <v/>
      </c>
      <c r="T1086" s="192" t="str">
        <f t="shared" si="778"/>
        <v/>
      </c>
      <c r="U1086" s="303" t="str">
        <f t="shared" si="779"/>
        <v/>
      </c>
      <c r="V1086" s="300" t="str">
        <f t="shared" si="780"/>
        <v/>
      </c>
      <c r="W1086" s="192" t="str">
        <f t="shared" si="781"/>
        <v/>
      </c>
      <c r="X1086" s="303" t="str">
        <f t="shared" si="782"/>
        <v/>
      </c>
      <c r="Y1086" s="300" t="str">
        <f t="shared" si="783"/>
        <v/>
      </c>
      <c r="Z1086" s="300" t="str">
        <f t="shared" si="784"/>
        <v/>
      </c>
      <c r="AA1086" s="303" t="str">
        <f t="shared" si="785"/>
        <v/>
      </c>
      <c r="AB1086" s="300" t="str">
        <f t="shared" si="786"/>
        <v/>
      </c>
      <c r="AC1086" s="300" t="str">
        <f t="shared" si="787"/>
        <v/>
      </c>
      <c r="AD1086" s="300" t="str">
        <f t="shared" si="788"/>
        <v/>
      </c>
      <c r="AE1086" s="192" t="str">
        <f t="shared" si="789"/>
        <v/>
      </c>
      <c r="AF1086" s="192" t="str">
        <f t="shared" si="790"/>
        <v/>
      </c>
      <c r="AG1086" s="192"/>
      <c r="AJ1086" s="300" t="str">
        <f t="shared" si="791"/>
        <v/>
      </c>
      <c r="AK1086" s="300" t="str">
        <f t="shared" si="792"/>
        <v/>
      </c>
      <c r="AL1086" s="300" t="str">
        <f t="shared" si="793"/>
        <v/>
      </c>
      <c r="AM1086" s="300" t="str">
        <f t="shared" si="794"/>
        <v/>
      </c>
      <c r="AN1086" s="300" t="str">
        <f t="shared" si="795"/>
        <v>жил</v>
      </c>
      <c r="AO1086" s="300" t="str">
        <f t="shared" si="796"/>
        <v/>
      </c>
      <c r="AP1086" s="300" t="str">
        <f t="shared" si="797"/>
        <v/>
      </c>
      <c r="AQ1086" s="300" t="str">
        <f t="shared" si="798"/>
        <v/>
      </c>
      <c r="AR1086" s="306" t="str">
        <f t="shared" si="799"/>
        <v/>
      </c>
      <c r="AS1086" s="300" t="str">
        <f t="shared" si="800"/>
        <v/>
      </c>
      <c r="AT1086" s="300" t="str">
        <f t="shared" si="801"/>
        <v/>
      </c>
      <c r="AU1086" s="192" t="str">
        <f t="shared" si="802"/>
        <v>жил</v>
      </c>
      <c r="AV1086" s="192" t="str">
        <f t="shared" si="803"/>
        <v>жил91401426общпро</v>
      </c>
      <c r="AW1086" s="191">
        <f t="shared" si="804"/>
        <v>417020.02</v>
      </c>
      <c r="AX1086" s="191">
        <f t="shared" si="805"/>
        <v>380593.34</v>
      </c>
      <c r="AY1086" s="191">
        <f t="shared" si="806"/>
        <v>0</v>
      </c>
      <c r="AZ1086" s="191">
        <f t="shared" si="807"/>
        <v>0</v>
      </c>
      <c r="BA1086" s="193">
        <f t="shared" si="808"/>
        <v>1</v>
      </c>
      <c r="BB1086" s="193">
        <f t="shared" si="809"/>
        <v>1</v>
      </c>
      <c r="BC1086" s="193">
        <f t="shared" si="810"/>
        <v>1</v>
      </c>
      <c r="BD1086" s="191">
        <f t="shared" si="816"/>
        <v>0</v>
      </c>
      <c r="BE1086" s="191">
        <f t="shared" si="811"/>
        <v>0</v>
      </c>
      <c r="BF1086" s="210">
        <f t="shared" si="812"/>
        <v>0</v>
      </c>
      <c r="BG1086" s="211">
        <f t="shared" si="813"/>
        <v>0</v>
      </c>
      <c r="BH1086" s="289"/>
      <c r="BI1086" s="289"/>
      <c r="BJ1086" s="228"/>
      <c r="BK1086" s="228"/>
      <c r="BL1086" s="233" t="str">
        <f t="shared" si="814"/>
        <v>05</v>
      </c>
    </row>
    <row r="1087" spans="1:64" ht="12" customHeight="1">
      <c r="A1087" s="333" t="s">
        <v>696</v>
      </c>
      <c r="B1087" s="381" t="s">
        <v>443</v>
      </c>
      <c r="C1087" s="333" t="s">
        <v>668</v>
      </c>
      <c r="D1087" s="381" t="s">
        <v>403</v>
      </c>
      <c r="E1087" s="381" t="s">
        <v>1228</v>
      </c>
      <c r="F1087" s="381" t="s">
        <v>607</v>
      </c>
      <c r="G1087" s="381" t="s">
        <v>397</v>
      </c>
      <c r="H1087" s="100" t="s">
        <v>653</v>
      </c>
      <c r="I1087" s="381" t="s">
        <v>505</v>
      </c>
      <c r="J1087" s="382">
        <v>113851.95</v>
      </c>
      <c r="K1087" s="382">
        <v>84026.25</v>
      </c>
      <c r="L1087" s="191" t="str">
        <f t="shared" si="773"/>
        <v>914014260501413008001024334001</v>
      </c>
      <c r="M1087" s="192">
        <f t="array" ref="M1087">IF(COUNT(SEARCH(Удалить_Роспись_КВСР,$B1087)*SEARCH(Удалить_Роспись_ПБС,$C1087)*SEARCH(Удалить_Роспись_КФСР, $D1087)*SEARCH(Удалить_Роспись_КЦСР,$E1087)*SEARCH(Удалить_Роспись_КВР,$F1087)*SEARCH(Удалить_Роспись_ЭК,$H1087)*SEARCH(Удалить_Роспись_КР,$I1087))&gt;0,0,1)</f>
        <v>1</v>
      </c>
      <c r="N1087" s="192">
        <v>0</v>
      </c>
      <c r="O1087" s="192" t="str">
        <f t="shared" si="774"/>
        <v/>
      </c>
      <c r="P1087" s="192" t="str">
        <f t="shared" si="815"/>
        <v/>
      </c>
      <c r="Q1087" s="300" t="str">
        <f t="shared" si="775"/>
        <v/>
      </c>
      <c r="R1087" s="300" t="str">
        <f t="shared" si="776"/>
        <v/>
      </c>
      <c r="S1087" s="300" t="str">
        <f t="shared" si="777"/>
        <v/>
      </c>
      <c r="T1087" s="192" t="str">
        <f t="shared" si="778"/>
        <v/>
      </c>
      <c r="U1087" s="303" t="str">
        <f t="shared" si="779"/>
        <v/>
      </c>
      <c r="V1087" s="300" t="str">
        <f t="shared" si="780"/>
        <v/>
      </c>
      <c r="W1087" s="192" t="str">
        <f t="shared" si="781"/>
        <v/>
      </c>
      <c r="X1087" s="303" t="str">
        <f t="shared" si="782"/>
        <v/>
      </c>
      <c r="Y1087" s="300" t="str">
        <f t="shared" si="783"/>
        <v/>
      </c>
      <c r="Z1087" s="300" t="str">
        <f t="shared" si="784"/>
        <v/>
      </c>
      <c r="AA1087" s="303" t="str">
        <f t="shared" si="785"/>
        <v/>
      </c>
      <c r="AB1087" s="300" t="str">
        <f t="shared" si="786"/>
        <v/>
      </c>
      <c r="AC1087" s="300" t="str">
        <f t="shared" si="787"/>
        <v/>
      </c>
      <c r="AD1087" s="300" t="str">
        <f t="shared" si="788"/>
        <v/>
      </c>
      <c r="AE1087" s="192" t="str">
        <f t="shared" si="789"/>
        <v/>
      </c>
      <c r="AF1087" s="192" t="str">
        <f t="shared" si="790"/>
        <v/>
      </c>
      <c r="AG1087" s="192"/>
      <c r="AJ1087" s="300" t="str">
        <f t="shared" si="791"/>
        <v/>
      </c>
      <c r="AK1087" s="300" t="str">
        <f t="shared" si="792"/>
        <v/>
      </c>
      <c r="AL1087" s="300" t="str">
        <f t="shared" si="793"/>
        <v/>
      </c>
      <c r="AM1087" s="300" t="str">
        <f t="shared" si="794"/>
        <v/>
      </c>
      <c r="AN1087" s="300" t="str">
        <f t="shared" si="795"/>
        <v>жил</v>
      </c>
      <c r="AO1087" s="300" t="str">
        <f t="shared" si="796"/>
        <v/>
      </c>
      <c r="AP1087" s="300" t="str">
        <f t="shared" si="797"/>
        <v/>
      </c>
      <c r="AQ1087" s="300" t="str">
        <f t="shared" si="798"/>
        <v/>
      </c>
      <c r="AR1087" s="306" t="str">
        <f t="shared" si="799"/>
        <v/>
      </c>
      <c r="AS1087" s="300" t="str">
        <f t="shared" si="800"/>
        <v/>
      </c>
      <c r="AT1087" s="300" t="str">
        <f t="shared" si="801"/>
        <v/>
      </c>
      <c r="AU1087" s="192" t="str">
        <f t="shared" si="802"/>
        <v>жил</v>
      </c>
      <c r="AV1087" s="192" t="str">
        <f t="shared" si="803"/>
        <v>жил91401426общпро</v>
      </c>
      <c r="AW1087" s="191">
        <f t="shared" si="804"/>
        <v>113851.95</v>
      </c>
      <c r="AX1087" s="191">
        <f t="shared" si="805"/>
        <v>84026.25</v>
      </c>
      <c r="AY1087" s="191">
        <f t="shared" si="806"/>
        <v>0</v>
      </c>
      <c r="AZ1087" s="191">
        <f t="shared" si="807"/>
        <v>0</v>
      </c>
      <c r="BA1087" s="193">
        <f t="shared" si="808"/>
        <v>1</v>
      </c>
      <c r="BB1087" s="193">
        <f t="shared" si="809"/>
        <v>1</v>
      </c>
      <c r="BC1087" s="193">
        <f t="shared" si="810"/>
        <v>1</v>
      </c>
      <c r="BD1087" s="191">
        <f t="shared" si="816"/>
        <v>0</v>
      </c>
      <c r="BE1087" s="191">
        <f t="shared" si="811"/>
        <v>0</v>
      </c>
      <c r="BF1087" s="210">
        <f t="shared" si="812"/>
        <v>0</v>
      </c>
      <c r="BG1087" s="211">
        <f t="shared" si="813"/>
        <v>0</v>
      </c>
      <c r="BH1087" s="289"/>
      <c r="BI1087" s="289"/>
      <c r="BJ1087" s="228"/>
      <c r="BK1087" s="228"/>
      <c r="BL1087" s="233" t="str">
        <f t="shared" si="814"/>
        <v>05</v>
      </c>
    </row>
    <row r="1088" spans="1:64" ht="12" customHeight="1">
      <c r="A1088" s="333" t="s">
        <v>696</v>
      </c>
      <c r="B1088" s="381" t="s">
        <v>443</v>
      </c>
      <c r="C1088" s="333" t="s">
        <v>668</v>
      </c>
      <c r="D1088" s="381" t="s">
        <v>403</v>
      </c>
      <c r="E1088" s="381" t="s">
        <v>1228</v>
      </c>
      <c r="F1088" s="381" t="s">
        <v>586</v>
      </c>
      <c r="G1088" s="381" t="s">
        <v>394</v>
      </c>
      <c r="H1088" s="100" t="s">
        <v>653</v>
      </c>
      <c r="I1088" s="381" t="s">
        <v>505</v>
      </c>
      <c r="J1088" s="382">
        <v>287510.40000000002</v>
      </c>
      <c r="K1088" s="382">
        <v>144042.18</v>
      </c>
      <c r="L1088" s="191" t="str">
        <f t="shared" si="773"/>
        <v>914014260501413008001024422501</v>
      </c>
      <c r="M1088" s="192">
        <f t="array" ref="M1088">IF(COUNT(SEARCH(Удалить_Роспись_КВСР,$B1088)*SEARCH(Удалить_Роспись_ПБС,$C1088)*SEARCH(Удалить_Роспись_КФСР, $D1088)*SEARCH(Удалить_Роспись_КЦСР,$E1088)*SEARCH(Удалить_Роспись_КВР,$F1088)*SEARCH(Удалить_Роспись_ЭК,$H1088)*SEARCH(Удалить_Роспись_КР,$I1088))&gt;0,0,1)</f>
        <v>1</v>
      </c>
      <c r="N1088" s="192">
        <v>0</v>
      </c>
      <c r="O1088" s="192" t="str">
        <f t="shared" si="774"/>
        <v/>
      </c>
      <c r="P1088" s="192" t="str">
        <f t="shared" si="815"/>
        <v/>
      </c>
      <c r="Q1088" s="300" t="str">
        <f t="shared" si="775"/>
        <v/>
      </c>
      <c r="R1088" s="300" t="str">
        <f t="shared" si="776"/>
        <v/>
      </c>
      <c r="S1088" s="300" t="str">
        <f t="shared" si="777"/>
        <v/>
      </c>
      <c r="T1088" s="192" t="str">
        <f t="shared" si="778"/>
        <v/>
      </c>
      <c r="U1088" s="303" t="str">
        <f t="shared" si="779"/>
        <v/>
      </c>
      <c r="V1088" s="300" t="str">
        <f t="shared" si="780"/>
        <v/>
      </c>
      <c r="W1088" s="192" t="str">
        <f t="shared" si="781"/>
        <v/>
      </c>
      <c r="X1088" s="303" t="str">
        <f t="shared" si="782"/>
        <v/>
      </c>
      <c r="Y1088" s="300" t="str">
        <f t="shared" si="783"/>
        <v/>
      </c>
      <c r="Z1088" s="300" t="str">
        <f t="shared" si="784"/>
        <v/>
      </c>
      <c r="AA1088" s="303" t="str">
        <f t="shared" si="785"/>
        <v/>
      </c>
      <c r="AB1088" s="300" t="str">
        <f t="shared" si="786"/>
        <v/>
      </c>
      <c r="AC1088" s="300" t="str">
        <f t="shared" si="787"/>
        <v/>
      </c>
      <c r="AD1088" s="300" t="str">
        <f t="shared" si="788"/>
        <v/>
      </c>
      <c r="AE1088" s="192" t="str">
        <f t="shared" si="789"/>
        <v/>
      </c>
      <c r="AF1088" s="192" t="str">
        <f t="shared" si="790"/>
        <v/>
      </c>
      <c r="AG1088" s="192"/>
      <c r="AJ1088" s="300" t="str">
        <f t="shared" si="791"/>
        <v/>
      </c>
      <c r="AK1088" s="300" t="str">
        <f t="shared" si="792"/>
        <v/>
      </c>
      <c r="AL1088" s="300" t="str">
        <f t="shared" si="793"/>
        <v/>
      </c>
      <c r="AM1088" s="300" t="str">
        <f t="shared" si="794"/>
        <v/>
      </c>
      <c r="AN1088" s="300" t="str">
        <f t="shared" si="795"/>
        <v>жил</v>
      </c>
      <c r="AO1088" s="300" t="str">
        <f t="shared" si="796"/>
        <v/>
      </c>
      <c r="AP1088" s="300" t="str">
        <f t="shared" si="797"/>
        <v/>
      </c>
      <c r="AQ1088" s="300" t="str">
        <f t="shared" si="798"/>
        <v/>
      </c>
      <c r="AR1088" s="306" t="str">
        <f t="shared" si="799"/>
        <v/>
      </c>
      <c r="AS1088" s="300" t="str">
        <f t="shared" si="800"/>
        <v/>
      </c>
      <c r="AT1088" s="300" t="str">
        <f t="shared" si="801"/>
        <v/>
      </c>
      <c r="AU1088" s="192" t="str">
        <f t="shared" si="802"/>
        <v>жил</v>
      </c>
      <c r="AV1088" s="192" t="str">
        <f t="shared" si="803"/>
        <v>жил91401426общпро</v>
      </c>
      <c r="AW1088" s="191">
        <f t="shared" si="804"/>
        <v>287510.40000000002</v>
      </c>
      <c r="AX1088" s="191">
        <f t="shared" si="805"/>
        <v>144042.18</v>
      </c>
      <c r="AY1088" s="191">
        <f t="shared" si="806"/>
        <v>0</v>
      </c>
      <c r="AZ1088" s="191">
        <f t="shared" si="807"/>
        <v>0</v>
      </c>
      <c r="BA1088" s="193">
        <f t="shared" si="808"/>
        <v>1</v>
      </c>
      <c r="BB1088" s="193">
        <f t="shared" si="809"/>
        <v>1</v>
      </c>
      <c r="BC1088" s="193">
        <f t="shared" si="810"/>
        <v>1</v>
      </c>
      <c r="BD1088" s="191">
        <f t="shared" ref="BD1088:BD1119" si="817">IF(ISNA(BA1088),0,AY1088*$BA1088)</f>
        <v>0</v>
      </c>
      <c r="BE1088" s="191">
        <f t="shared" si="811"/>
        <v>0</v>
      </c>
      <c r="BF1088" s="210">
        <f t="shared" si="812"/>
        <v>0</v>
      </c>
      <c r="BG1088" s="211">
        <f t="shared" si="813"/>
        <v>0</v>
      </c>
      <c r="BH1088" s="289"/>
      <c r="BI1088" s="289"/>
      <c r="BJ1088" s="228"/>
      <c r="BK1088" s="228"/>
      <c r="BL1088" s="233" t="str">
        <f t="shared" si="814"/>
        <v>05</v>
      </c>
    </row>
    <row r="1089" spans="1:64" ht="12" customHeight="1">
      <c r="A1089" s="333" t="s">
        <v>696</v>
      </c>
      <c r="B1089" s="381" t="s">
        <v>443</v>
      </c>
      <c r="C1089" s="333" t="s">
        <v>668</v>
      </c>
      <c r="D1089" s="381" t="s">
        <v>403</v>
      </c>
      <c r="E1089" s="381" t="s">
        <v>1228</v>
      </c>
      <c r="F1089" s="381" t="s">
        <v>586</v>
      </c>
      <c r="G1089" s="381" t="s">
        <v>389</v>
      </c>
      <c r="H1089" s="100" t="s">
        <v>653</v>
      </c>
      <c r="I1089" s="381" t="s">
        <v>505</v>
      </c>
      <c r="J1089" s="382">
        <v>20316.3</v>
      </c>
      <c r="K1089" s="382">
        <v>0</v>
      </c>
      <c r="L1089" s="191" t="str">
        <f t="shared" si="773"/>
        <v>914014260501413008001024422601</v>
      </c>
      <c r="M1089" s="192">
        <f t="array" ref="M1089">IF(COUNT(SEARCH(Удалить_Роспись_КВСР,$B1089)*SEARCH(Удалить_Роспись_ПБС,$C1089)*SEARCH(Удалить_Роспись_КФСР, $D1089)*SEARCH(Удалить_Роспись_КЦСР,$E1089)*SEARCH(Удалить_Роспись_КВР,$F1089)*SEARCH(Удалить_Роспись_ЭК,$H1089)*SEARCH(Удалить_Роспись_КР,$I1089))&gt;0,0,1)</f>
        <v>1</v>
      </c>
      <c r="N1089" s="192">
        <v>0</v>
      </c>
      <c r="O1089" s="192" t="str">
        <f t="shared" si="774"/>
        <v/>
      </c>
      <c r="P1089" s="192" t="str">
        <f t="shared" si="815"/>
        <v/>
      </c>
      <c r="Q1089" s="300" t="str">
        <f t="shared" si="775"/>
        <v/>
      </c>
      <c r="R1089" s="300" t="str">
        <f t="shared" si="776"/>
        <v/>
      </c>
      <c r="S1089" s="300" t="str">
        <f t="shared" si="777"/>
        <v/>
      </c>
      <c r="T1089" s="192" t="str">
        <f t="shared" si="778"/>
        <v/>
      </c>
      <c r="U1089" s="303" t="str">
        <f t="shared" si="779"/>
        <v/>
      </c>
      <c r="V1089" s="300" t="str">
        <f t="shared" si="780"/>
        <v/>
      </c>
      <c r="W1089" s="192" t="str">
        <f t="shared" si="781"/>
        <v/>
      </c>
      <c r="X1089" s="303" t="str">
        <f t="shared" si="782"/>
        <v/>
      </c>
      <c r="Y1089" s="300" t="str">
        <f t="shared" si="783"/>
        <v/>
      </c>
      <c r="Z1089" s="300" t="str">
        <f t="shared" si="784"/>
        <v/>
      </c>
      <c r="AA1089" s="303" t="str">
        <f t="shared" si="785"/>
        <v/>
      </c>
      <c r="AB1089" s="300" t="str">
        <f t="shared" si="786"/>
        <v/>
      </c>
      <c r="AC1089" s="300" t="str">
        <f t="shared" si="787"/>
        <v/>
      </c>
      <c r="AD1089" s="300" t="str">
        <f t="shared" si="788"/>
        <v/>
      </c>
      <c r="AE1089" s="192" t="str">
        <f t="shared" si="789"/>
        <v/>
      </c>
      <c r="AF1089" s="192" t="str">
        <f t="shared" si="790"/>
        <v/>
      </c>
      <c r="AG1089" s="192"/>
      <c r="AJ1089" s="300" t="str">
        <f t="shared" si="791"/>
        <v/>
      </c>
      <c r="AK1089" s="300" t="str">
        <f t="shared" si="792"/>
        <v/>
      </c>
      <c r="AL1089" s="300" t="str">
        <f t="shared" si="793"/>
        <v/>
      </c>
      <c r="AM1089" s="300" t="str">
        <f t="shared" si="794"/>
        <v/>
      </c>
      <c r="AN1089" s="300" t="str">
        <f t="shared" si="795"/>
        <v>жил</v>
      </c>
      <c r="AO1089" s="300" t="str">
        <f t="shared" si="796"/>
        <v/>
      </c>
      <c r="AP1089" s="300" t="str">
        <f t="shared" si="797"/>
        <v/>
      </c>
      <c r="AQ1089" s="300" t="str">
        <f t="shared" si="798"/>
        <v/>
      </c>
      <c r="AR1089" s="306" t="str">
        <f t="shared" si="799"/>
        <v/>
      </c>
      <c r="AS1089" s="300" t="str">
        <f t="shared" si="800"/>
        <v/>
      </c>
      <c r="AT1089" s="300" t="str">
        <f t="shared" si="801"/>
        <v/>
      </c>
      <c r="AU1089" s="192" t="str">
        <f t="shared" si="802"/>
        <v>жил</v>
      </c>
      <c r="AV1089" s="192" t="str">
        <f t="shared" si="803"/>
        <v>жил91401426общпро</v>
      </c>
      <c r="AW1089" s="191">
        <f t="shared" si="804"/>
        <v>20316.3</v>
      </c>
      <c r="AX1089" s="191">
        <f t="shared" si="805"/>
        <v>0</v>
      </c>
      <c r="AY1089" s="191">
        <f t="shared" si="806"/>
        <v>0</v>
      </c>
      <c r="AZ1089" s="191">
        <f t="shared" si="807"/>
        <v>0</v>
      </c>
      <c r="BA1089" s="193">
        <f t="shared" si="808"/>
        <v>1</v>
      </c>
      <c r="BB1089" s="193">
        <f t="shared" si="809"/>
        <v>1</v>
      </c>
      <c r="BC1089" s="193">
        <f t="shared" si="810"/>
        <v>1</v>
      </c>
      <c r="BD1089" s="191">
        <f t="shared" si="817"/>
        <v>0</v>
      </c>
      <c r="BE1089" s="191">
        <f t="shared" si="811"/>
        <v>0</v>
      </c>
      <c r="BF1089" s="210">
        <f t="shared" si="812"/>
        <v>0</v>
      </c>
      <c r="BG1089" s="211">
        <f t="shared" si="813"/>
        <v>0</v>
      </c>
      <c r="BH1089" s="289"/>
      <c r="BI1089" s="289"/>
      <c r="BJ1089" s="228"/>
      <c r="BK1089" s="228"/>
      <c r="BL1089" s="233" t="str">
        <f t="shared" si="814"/>
        <v>05</v>
      </c>
    </row>
    <row r="1090" spans="1:64" ht="12" customHeight="1">
      <c r="A1090" s="333" t="s">
        <v>696</v>
      </c>
      <c r="B1090" s="381" t="s">
        <v>443</v>
      </c>
      <c r="C1090" s="333" t="s">
        <v>668</v>
      </c>
      <c r="D1090" s="381" t="s">
        <v>403</v>
      </c>
      <c r="E1090" s="381" t="s">
        <v>1229</v>
      </c>
      <c r="F1090" s="381" t="s">
        <v>607</v>
      </c>
      <c r="G1090" s="381" t="s">
        <v>407</v>
      </c>
      <c r="H1090" s="100" t="s">
        <v>653</v>
      </c>
      <c r="I1090" s="381" t="s">
        <v>505</v>
      </c>
      <c r="J1090" s="382">
        <v>5240</v>
      </c>
      <c r="K1090" s="382">
        <v>5240</v>
      </c>
      <c r="L1090" s="191" t="str">
        <f t="shared" si="773"/>
        <v>914014260501413008Ф01024331001</v>
      </c>
      <c r="M1090" s="192">
        <f t="array" ref="M1090">IF(COUNT(SEARCH(Удалить_Роспись_КВСР,$B1090)*SEARCH(Удалить_Роспись_ПБС,$C1090)*SEARCH(Удалить_Роспись_КФСР, $D1090)*SEARCH(Удалить_Роспись_КЦСР,$E1090)*SEARCH(Удалить_Роспись_КВР,$F1090)*SEARCH(Удалить_Роспись_ЭК,$H1090)*SEARCH(Удалить_Роспись_КР,$I1090))&gt;0,0,1)</f>
        <v>1</v>
      </c>
      <c r="N1090" s="192">
        <v>0</v>
      </c>
      <c r="O1090" s="192" t="str">
        <f t="shared" si="774"/>
        <v/>
      </c>
      <c r="P1090" s="192" t="str">
        <f t="shared" si="815"/>
        <v/>
      </c>
      <c r="Q1090" s="300" t="str">
        <f t="shared" si="775"/>
        <v/>
      </c>
      <c r="R1090" s="300" t="str">
        <f t="shared" si="776"/>
        <v/>
      </c>
      <c r="S1090" s="300" t="str">
        <f t="shared" si="777"/>
        <v/>
      </c>
      <c r="T1090" s="192" t="str">
        <f t="shared" si="778"/>
        <v/>
      </c>
      <c r="U1090" s="303" t="str">
        <f t="shared" si="779"/>
        <v/>
      </c>
      <c r="V1090" s="300" t="str">
        <f t="shared" si="780"/>
        <v/>
      </c>
      <c r="W1090" s="192" t="str">
        <f t="shared" si="781"/>
        <v/>
      </c>
      <c r="X1090" s="303" t="str">
        <f t="shared" si="782"/>
        <v/>
      </c>
      <c r="Y1090" s="300" t="str">
        <f t="shared" si="783"/>
        <v/>
      </c>
      <c r="Z1090" s="300" t="str">
        <f t="shared" si="784"/>
        <v/>
      </c>
      <c r="AA1090" s="303" t="str">
        <f t="shared" si="785"/>
        <v/>
      </c>
      <c r="AB1090" s="300" t="str">
        <f t="shared" si="786"/>
        <v/>
      </c>
      <c r="AC1090" s="300" t="str">
        <f t="shared" si="787"/>
        <v/>
      </c>
      <c r="AD1090" s="300" t="str">
        <f t="shared" si="788"/>
        <v/>
      </c>
      <c r="AE1090" s="192" t="str">
        <f t="shared" si="789"/>
        <v/>
      </c>
      <c r="AF1090" s="192" t="str">
        <f t="shared" si="790"/>
        <v/>
      </c>
      <c r="AG1090" s="192"/>
      <c r="AJ1090" s="300" t="str">
        <f t="shared" si="791"/>
        <v/>
      </c>
      <c r="AK1090" s="300" t="str">
        <f t="shared" si="792"/>
        <v/>
      </c>
      <c r="AL1090" s="300" t="str">
        <f t="shared" si="793"/>
        <v/>
      </c>
      <c r="AM1090" s="300" t="str">
        <f t="shared" si="794"/>
        <v/>
      </c>
      <c r="AN1090" s="300" t="str">
        <f t="shared" si="795"/>
        <v>жил</v>
      </c>
      <c r="AO1090" s="300" t="str">
        <f t="shared" si="796"/>
        <v/>
      </c>
      <c r="AP1090" s="300" t="str">
        <f t="shared" si="797"/>
        <v/>
      </c>
      <c r="AQ1090" s="300" t="str">
        <f t="shared" si="798"/>
        <v/>
      </c>
      <c r="AR1090" s="306" t="str">
        <f t="shared" si="799"/>
        <v/>
      </c>
      <c r="AS1090" s="300" t="str">
        <f t="shared" si="800"/>
        <v/>
      </c>
      <c r="AT1090" s="300" t="str">
        <f t="shared" si="801"/>
        <v/>
      </c>
      <c r="AU1090" s="192" t="str">
        <f t="shared" si="802"/>
        <v>жил</v>
      </c>
      <c r="AV1090" s="192" t="str">
        <f t="shared" si="803"/>
        <v>жил91401426общосн</v>
      </c>
      <c r="AW1090" s="191">
        <f t="shared" si="804"/>
        <v>5240</v>
      </c>
      <c r="AX1090" s="191">
        <f t="shared" si="805"/>
        <v>5240</v>
      </c>
      <c r="AY1090" s="191">
        <f t="shared" si="806"/>
        <v>0</v>
      </c>
      <c r="AZ1090" s="191">
        <f t="shared" si="807"/>
        <v>0</v>
      </c>
      <c r="BA1090" s="193">
        <f t="shared" si="808"/>
        <v>1</v>
      </c>
      <c r="BB1090" s="193">
        <f t="shared" si="809"/>
        <v>1</v>
      </c>
      <c r="BC1090" s="193">
        <f t="shared" si="810"/>
        <v>1</v>
      </c>
      <c r="BD1090" s="191">
        <f t="shared" si="817"/>
        <v>0</v>
      </c>
      <c r="BE1090" s="191">
        <f t="shared" si="811"/>
        <v>0</v>
      </c>
      <c r="BF1090" s="210">
        <f t="shared" si="812"/>
        <v>0</v>
      </c>
      <c r="BG1090" s="211">
        <f t="shared" si="813"/>
        <v>0</v>
      </c>
      <c r="BH1090" s="289"/>
      <c r="BI1090" s="289"/>
      <c r="BJ1090" s="228"/>
      <c r="BK1090" s="228"/>
      <c r="BL1090" s="233" t="str">
        <f t="shared" si="814"/>
        <v>05</v>
      </c>
    </row>
    <row r="1091" spans="1:64" ht="12" customHeight="1">
      <c r="A1091" s="333" t="s">
        <v>696</v>
      </c>
      <c r="B1091" s="381" t="s">
        <v>443</v>
      </c>
      <c r="C1091" s="333" t="s">
        <v>668</v>
      </c>
      <c r="D1091" s="381" t="s">
        <v>404</v>
      </c>
      <c r="E1091" s="381" t="s">
        <v>1230</v>
      </c>
      <c r="F1091" s="381" t="s">
        <v>586</v>
      </c>
      <c r="G1091" s="381" t="s">
        <v>389</v>
      </c>
      <c r="H1091" s="100" t="s">
        <v>653</v>
      </c>
      <c r="I1091" s="381" t="s">
        <v>505</v>
      </c>
      <c r="J1091" s="382">
        <v>27413.35</v>
      </c>
      <c r="K1091" s="382">
        <v>15400.35</v>
      </c>
      <c r="L1091" s="191" t="str">
        <f t="shared" si="773"/>
        <v>914014260502413008002024422601</v>
      </c>
      <c r="M1091" s="192">
        <f t="array" ref="M1091">IF(COUNT(SEARCH(Удалить_Роспись_КВСР,$B1091)*SEARCH(Удалить_Роспись_ПБС,$C1091)*SEARCH(Удалить_Роспись_КФСР, $D1091)*SEARCH(Удалить_Роспись_КЦСР,$E1091)*SEARCH(Удалить_Роспись_КВР,$F1091)*SEARCH(Удалить_Роспись_ЭК,$H1091)*SEARCH(Удалить_Роспись_КР,$I1091))&gt;0,0,1)</f>
        <v>1</v>
      </c>
      <c r="N1091" s="192">
        <v>0</v>
      </c>
      <c r="O1091" s="192" t="str">
        <f t="shared" si="774"/>
        <v/>
      </c>
      <c r="P1091" s="192" t="str">
        <f t="shared" si="815"/>
        <v/>
      </c>
      <c r="Q1091" s="300" t="str">
        <f t="shared" si="775"/>
        <v/>
      </c>
      <c r="R1091" s="300" t="str">
        <f t="shared" si="776"/>
        <v/>
      </c>
      <c r="S1091" s="300" t="str">
        <f t="shared" si="777"/>
        <v/>
      </c>
      <c r="T1091" s="192" t="str">
        <f t="shared" si="778"/>
        <v/>
      </c>
      <c r="U1091" s="303" t="str">
        <f t="shared" si="779"/>
        <v/>
      </c>
      <c r="V1091" s="300" t="str">
        <f t="shared" si="780"/>
        <v/>
      </c>
      <c r="W1091" s="192" t="str">
        <f t="shared" si="781"/>
        <v/>
      </c>
      <c r="X1091" s="303" t="str">
        <f t="shared" si="782"/>
        <v/>
      </c>
      <c r="Y1091" s="300" t="str">
        <f t="shared" si="783"/>
        <v/>
      </c>
      <c r="Z1091" s="300" t="str">
        <f t="shared" si="784"/>
        <v/>
      </c>
      <c r="AA1091" s="303" t="str">
        <f t="shared" si="785"/>
        <v/>
      </c>
      <c r="AB1091" s="300" t="str">
        <f t="shared" si="786"/>
        <v/>
      </c>
      <c r="AC1091" s="300" t="str">
        <f t="shared" si="787"/>
        <v/>
      </c>
      <c r="AD1091" s="300" t="str">
        <f t="shared" si="788"/>
        <v/>
      </c>
      <c r="AE1091" s="192" t="str">
        <f t="shared" si="789"/>
        <v/>
      </c>
      <c r="AF1091" s="192" t="str">
        <f t="shared" si="790"/>
        <v/>
      </c>
      <c r="AG1091" s="192"/>
      <c r="AJ1091" s="300" t="str">
        <f t="shared" si="791"/>
        <v/>
      </c>
      <c r="AK1091" s="300" t="str">
        <f t="shared" si="792"/>
        <v/>
      </c>
      <c r="AL1091" s="300" t="str">
        <f t="shared" si="793"/>
        <v/>
      </c>
      <c r="AM1091" s="300" t="str">
        <f t="shared" si="794"/>
        <v/>
      </c>
      <c r="AN1091" s="300" t="str">
        <f t="shared" si="795"/>
        <v/>
      </c>
      <c r="AO1091" s="300" t="str">
        <f t="shared" si="796"/>
        <v/>
      </c>
      <c r="AP1091" s="300" t="str">
        <f t="shared" si="797"/>
        <v/>
      </c>
      <c r="AQ1091" s="300" t="str">
        <f t="shared" si="798"/>
        <v/>
      </c>
      <c r="AR1091" s="306" t="str">
        <f t="shared" si="799"/>
        <v/>
      </c>
      <c r="AS1091" s="300" t="str">
        <f t="shared" si="800"/>
        <v/>
      </c>
      <c r="AT1091" s="300" t="str">
        <f t="shared" si="801"/>
        <v/>
      </c>
      <c r="AU1091" s="192" t="str">
        <f t="shared" si="802"/>
        <v>рбс</v>
      </c>
      <c r="AV1091" s="192" t="str">
        <f t="shared" si="803"/>
        <v>рбс91401426общпро</v>
      </c>
      <c r="AW1091" s="191">
        <f t="shared" si="804"/>
        <v>27413.35</v>
      </c>
      <c r="AX1091" s="191">
        <f t="shared" si="805"/>
        <v>15400.35</v>
      </c>
      <c r="AY1091" s="191">
        <f t="shared" si="806"/>
        <v>0</v>
      </c>
      <c r="AZ1091" s="191">
        <f t="shared" si="807"/>
        <v>0</v>
      </c>
      <c r="BA1091" s="193">
        <f t="shared" si="808"/>
        <v>1</v>
      </c>
      <c r="BB1091" s="193">
        <f t="shared" si="809"/>
        <v>1</v>
      </c>
      <c r="BC1091" s="193">
        <f t="shared" si="810"/>
        <v>1</v>
      </c>
      <c r="BD1091" s="191">
        <f t="shared" si="817"/>
        <v>0</v>
      </c>
      <c r="BE1091" s="191">
        <f t="shared" si="811"/>
        <v>0</v>
      </c>
      <c r="BF1091" s="210">
        <f t="shared" si="812"/>
        <v>0</v>
      </c>
      <c r="BG1091" s="211">
        <f t="shared" si="813"/>
        <v>0</v>
      </c>
      <c r="BH1091" s="289"/>
      <c r="BI1091" s="289"/>
      <c r="BJ1091" s="228"/>
      <c r="BK1091" s="228"/>
      <c r="BL1091" s="233" t="str">
        <f t="shared" si="814"/>
        <v>05</v>
      </c>
    </row>
    <row r="1092" spans="1:64" ht="12" customHeight="1">
      <c r="A1092" s="333" t="s">
        <v>696</v>
      </c>
      <c r="B1092" s="381" t="s">
        <v>443</v>
      </c>
      <c r="C1092" s="333" t="s">
        <v>668</v>
      </c>
      <c r="D1092" s="381" t="s">
        <v>404</v>
      </c>
      <c r="E1092" s="381" t="s">
        <v>896</v>
      </c>
      <c r="F1092" s="381" t="s">
        <v>586</v>
      </c>
      <c r="G1092" s="381" t="s">
        <v>389</v>
      </c>
      <c r="H1092" s="100" t="s">
        <v>653</v>
      </c>
      <c r="I1092" s="381" t="s">
        <v>505</v>
      </c>
      <c r="J1092" s="382">
        <v>6000</v>
      </c>
      <c r="K1092" s="382">
        <v>2792.5</v>
      </c>
      <c r="L1092" s="191" t="str">
        <f t="shared" si="773"/>
        <v>91401426050290900Ш000024422601</v>
      </c>
      <c r="M1092" s="192">
        <f t="array" ref="M1092">IF(COUNT(SEARCH(Удалить_Роспись_КВСР,$B1092)*SEARCH(Удалить_Роспись_ПБС,$C1092)*SEARCH(Удалить_Роспись_КФСР, $D1092)*SEARCH(Удалить_Роспись_КЦСР,$E1092)*SEARCH(Удалить_Роспись_КВР,$F1092)*SEARCH(Удалить_Роспись_ЭК,$H1092)*SEARCH(Удалить_Роспись_КР,$I1092))&gt;0,0,1)</f>
        <v>1</v>
      </c>
      <c r="N1092" s="192">
        <f>IF(COUNT(SEARCH(Удалить_Индекс_КВСР,$B1092)*SEARCH(Удалить_Индекс_ПБС,$C1092)*SEARCH(Удалить_Индекс_КФСР,$D1092)*SEARCH(Удалить_Индекс_КЦСР,$E1092)*SEARCH(Удалить_Индекс_КВР,$F1092)*SEARCH(Удалить_Индекс_ЭК,$H1092)*SEARCH(Удалить_Индекс_КР,$I1092))&gt;0,0,1)</f>
        <v>1</v>
      </c>
      <c r="O1092" s="192" t="str">
        <f t="shared" si="774"/>
        <v/>
      </c>
      <c r="P1092" s="192" t="str">
        <f t="shared" si="815"/>
        <v/>
      </c>
      <c r="Q1092" s="300" t="str">
        <f t="shared" si="775"/>
        <v/>
      </c>
      <c r="R1092" s="300" t="str">
        <f t="shared" si="776"/>
        <v/>
      </c>
      <c r="S1092" s="300" t="str">
        <f t="shared" si="777"/>
        <v/>
      </c>
      <c r="T1092" s="192" t="str">
        <f t="shared" si="778"/>
        <v/>
      </c>
      <c r="U1092" s="303" t="str">
        <f t="shared" si="779"/>
        <v/>
      </c>
      <c r="V1092" s="300" t="str">
        <f t="shared" si="780"/>
        <v/>
      </c>
      <c r="W1092" s="192" t="str">
        <f t="shared" si="781"/>
        <v/>
      </c>
      <c r="X1092" s="303" t="str">
        <f t="shared" si="782"/>
        <v/>
      </c>
      <c r="Y1092" s="300" t="str">
        <f t="shared" si="783"/>
        <v/>
      </c>
      <c r="Z1092" s="300" t="str">
        <f t="shared" si="784"/>
        <v/>
      </c>
      <c r="AA1092" s="303" t="str">
        <f t="shared" si="785"/>
        <v/>
      </c>
      <c r="AB1092" s="300" t="str">
        <f t="shared" si="786"/>
        <v/>
      </c>
      <c r="AC1092" s="300" t="str">
        <f t="shared" si="787"/>
        <v/>
      </c>
      <c r="AD1092" s="300" t="str">
        <f t="shared" si="788"/>
        <v/>
      </c>
      <c r="AE1092" s="192" t="str">
        <f t="shared" si="789"/>
        <v/>
      </c>
      <c r="AF1092" s="192" t="str">
        <f t="shared" si="790"/>
        <v/>
      </c>
      <c r="AG1092" s="192"/>
      <c r="AJ1092" s="300" t="str">
        <f t="shared" si="791"/>
        <v/>
      </c>
      <c r="AK1092" s="300" t="str">
        <f t="shared" si="792"/>
        <v/>
      </c>
      <c r="AL1092" s="300" t="str">
        <f t="shared" si="793"/>
        <v/>
      </c>
      <c r="AM1092" s="300" t="str">
        <f t="shared" si="794"/>
        <v/>
      </c>
      <c r="AN1092" s="300" t="str">
        <f t="shared" si="795"/>
        <v/>
      </c>
      <c r="AO1092" s="300" t="str">
        <f t="shared" si="796"/>
        <v/>
      </c>
      <c r="AP1092" s="300" t="str">
        <f t="shared" si="797"/>
        <v/>
      </c>
      <c r="AQ1092" s="300" t="str">
        <f t="shared" si="798"/>
        <v/>
      </c>
      <c r="AR1092" s="306" t="str">
        <f t="shared" si="799"/>
        <v/>
      </c>
      <c r="AS1092" s="300" t="str">
        <f t="shared" si="800"/>
        <v/>
      </c>
      <c r="AT1092" s="300" t="str">
        <f t="shared" si="801"/>
        <v/>
      </c>
      <c r="AU1092" s="192" t="str">
        <f t="shared" si="802"/>
        <v>рбс</v>
      </c>
      <c r="AV1092" s="192" t="str">
        <f t="shared" si="803"/>
        <v>рбс91401426общпро</v>
      </c>
      <c r="AW1092" s="191">
        <f t="shared" si="804"/>
        <v>6000</v>
      </c>
      <c r="AX1092" s="191">
        <f t="shared" si="805"/>
        <v>2792.5</v>
      </c>
      <c r="AY1092" s="191">
        <f t="shared" si="806"/>
        <v>6000</v>
      </c>
      <c r="AZ1092" s="191">
        <f t="shared" si="807"/>
        <v>2792.5</v>
      </c>
      <c r="BA1092" s="193">
        <f t="shared" si="808"/>
        <v>1</v>
      </c>
      <c r="BB1092" s="193">
        <f t="shared" si="809"/>
        <v>1</v>
      </c>
      <c r="BC1092" s="193">
        <f t="shared" si="810"/>
        <v>1</v>
      </c>
      <c r="BD1092" s="191">
        <f t="shared" si="817"/>
        <v>6000</v>
      </c>
      <c r="BE1092" s="191">
        <f t="shared" si="811"/>
        <v>2792.5</v>
      </c>
      <c r="BF1092" s="210">
        <f t="shared" si="812"/>
        <v>6000</v>
      </c>
      <c r="BG1092" s="211">
        <f t="shared" si="813"/>
        <v>6000</v>
      </c>
      <c r="BH1092" s="289"/>
      <c r="BI1092" s="289"/>
      <c r="BJ1092" s="228"/>
      <c r="BK1092" s="228"/>
      <c r="BL1092" s="233" t="str">
        <f t="shared" si="814"/>
        <v>05</v>
      </c>
    </row>
    <row r="1093" spans="1:64" ht="12" hidden="1" customHeight="1">
      <c r="A1093" s="333" t="s">
        <v>696</v>
      </c>
      <c r="B1093" s="381" t="s">
        <v>443</v>
      </c>
      <c r="C1093" s="333" t="s">
        <v>668</v>
      </c>
      <c r="D1093" s="381" t="s">
        <v>406</v>
      </c>
      <c r="E1093" s="381" t="s">
        <v>1231</v>
      </c>
      <c r="F1093" s="381" t="s">
        <v>586</v>
      </c>
      <c r="G1093" s="381" t="s">
        <v>407</v>
      </c>
      <c r="H1093" s="100" t="s">
        <v>653</v>
      </c>
      <c r="I1093" s="381" t="s">
        <v>339</v>
      </c>
      <c r="J1093" s="382">
        <v>428700</v>
      </c>
      <c r="K1093" s="382">
        <v>0</v>
      </c>
      <c r="L1093" s="191" t="str">
        <f t="shared" si="773"/>
        <v>914014260503411007741024431010</v>
      </c>
      <c r="M1093" s="192">
        <f t="array" ref="M1093">IF(COUNT(SEARCH(Удалить_Роспись_КВСР,$B1093)*SEARCH(Удалить_Роспись_ПБС,$C1093)*SEARCH(Удалить_Роспись_КФСР, $D1093)*SEARCH(Удалить_Роспись_КЦСР,$E1093)*SEARCH(Удалить_Роспись_КВР,$F1093)*SEARCH(Удалить_Роспись_ЭК,$H1093)*SEARCH(Удалить_Роспись_КР,$I1093))&gt;0,0,1)</f>
        <v>0</v>
      </c>
      <c r="N1093" s="192">
        <v>0</v>
      </c>
      <c r="O1093" s="192" t="str">
        <f t="shared" si="774"/>
        <v/>
      </c>
      <c r="P1093" s="192" t="str">
        <f t="shared" si="815"/>
        <v/>
      </c>
      <c r="Q1093" s="300" t="str">
        <f t="shared" si="775"/>
        <v/>
      </c>
      <c r="R1093" s="300" t="str">
        <f t="shared" si="776"/>
        <v/>
      </c>
      <c r="S1093" s="300" t="str">
        <f t="shared" si="777"/>
        <v/>
      </c>
      <c r="T1093" s="192" t="str">
        <f t="shared" si="778"/>
        <v/>
      </c>
      <c r="U1093" s="303" t="str">
        <f t="shared" si="779"/>
        <v/>
      </c>
      <c r="V1093" s="300" t="str">
        <f t="shared" si="780"/>
        <v/>
      </c>
      <c r="W1093" s="192" t="str">
        <f t="shared" si="781"/>
        <v/>
      </c>
      <c r="X1093" s="303" t="str">
        <f t="shared" si="782"/>
        <v/>
      </c>
      <c r="Y1093" s="300" t="str">
        <f t="shared" si="783"/>
        <v/>
      </c>
      <c r="Z1093" s="300" t="str">
        <f t="shared" si="784"/>
        <v/>
      </c>
      <c r="AA1093" s="303" t="str">
        <f t="shared" si="785"/>
        <v/>
      </c>
      <c r="AB1093" s="300" t="str">
        <f t="shared" si="786"/>
        <v/>
      </c>
      <c r="AC1093" s="300" t="str">
        <f t="shared" si="787"/>
        <v/>
      </c>
      <c r="AD1093" s="300" t="str">
        <f t="shared" si="788"/>
        <v/>
      </c>
      <c r="AE1093" s="192" t="str">
        <f t="shared" si="789"/>
        <v/>
      </c>
      <c r="AF1093" s="192" t="str">
        <f t="shared" si="790"/>
        <v/>
      </c>
      <c r="AG1093" s="192"/>
      <c r="AJ1093" s="300" t="str">
        <f t="shared" si="791"/>
        <v/>
      </c>
      <c r="AK1093" s="300" t="str">
        <f t="shared" si="792"/>
        <v/>
      </c>
      <c r="AL1093" s="300" t="str">
        <f t="shared" si="793"/>
        <v>бла</v>
      </c>
      <c r="AM1093" s="300" t="str">
        <f t="shared" si="794"/>
        <v/>
      </c>
      <c r="AN1093" s="300" t="str">
        <f t="shared" si="795"/>
        <v/>
      </c>
      <c r="AO1093" s="300" t="str">
        <f t="shared" si="796"/>
        <v/>
      </c>
      <c r="AP1093" s="300" t="str">
        <f t="shared" si="797"/>
        <v/>
      </c>
      <c r="AQ1093" s="300" t="str">
        <f t="shared" si="798"/>
        <v/>
      </c>
      <c r="AR1093" s="306" t="str">
        <f t="shared" si="799"/>
        <v/>
      </c>
      <c r="AS1093" s="300" t="str">
        <f t="shared" si="800"/>
        <v/>
      </c>
      <c r="AT1093" s="300" t="str">
        <f t="shared" si="801"/>
        <v/>
      </c>
      <c r="AU1093" s="192" t="str">
        <f t="shared" si="802"/>
        <v>бла</v>
      </c>
      <c r="AV1093" s="192" t="str">
        <f t="shared" si="803"/>
        <v>бла91401426общосн</v>
      </c>
      <c r="AW1093" s="191">
        <f t="shared" si="804"/>
        <v>0</v>
      </c>
      <c r="AX1093" s="191">
        <f t="shared" si="805"/>
        <v>0</v>
      </c>
      <c r="AY1093" s="191">
        <f t="shared" si="806"/>
        <v>0</v>
      </c>
      <c r="AZ1093" s="191">
        <f t="shared" si="807"/>
        <v>0</v>
      </c>
      <c r="BA1093" s="193">
        <f t="shared" si="808"/>
        <v>1</v>
      </c>
      <c r="BB1093" s="193">
        <f t="shared" si="809"/>
        <v>1</v>
      </c>
      <c r="BC1093" s="193">
        <f t="shared" si="810"/>
        <v>1</v>
      </c>
      <c r="BD1093" s="191">
        <f t="shared" si="817"/>
        <v>0</v>
      </c>
      <c r="BE1093" s="191">
        <f t="shared" si="811"/>
        <v>0</v>
      </c>
      <c r="BF1093" s="210">
        <f t="shared" si="812"/>
        <v>0</v>
      </c>
      <c r="BG1093" s="211">
        <f t="shared" si="813"/>
        <v>0</v>
      </c>
      <c r="BH1093" s="289"/>
      <c r="BI1093" s="289"/>
      <c r="BJ1093" s="228"/>
      <c r="BK1093" s="228"/>
      <c r="BL1093" s="233" t="str">
        <f t="shared" si="814"/>
        <v>05</v>
      </c>
    </row>
    <row r="1094" spans="1:64" ht="12" customHeight="1">
      <c r="A1094" s="333" t="s">
        <v>696</v>
      </c>
      <c r="B1094" s="381" t="s">
        <v>443</v>
      </c>
      <c r="C1094" s="333" t="s">
        <v>668</v>
      </c>
      <c r="D1094" s="381" t="s">
        <v>406</v>
      </c>
      <c r="E1094" s="381" t="s">
        <v>1232</v>
      </c>
      <c r="F1094" s="381" t="s">
        <v>586</v>
      </c>
      <c r="G1094" s="381" t="s">
        <v>394</v>
      </c>
      <c r="H1094" s="100" t="s">
        <v>653</v>
      </c>
      <c r="I1094" s="381" t="s">
        <v>505</v>
      </c>
      <c r="J1094" s="382">
        <v>5000</v>
      </c>
      <c r="K1094" s="382">
        <v>0</v>
      </c>
      <c r="L1094" s="191" t="str">
        <f t="shared" si="773"/>
        <v>914014260503411008001024422501</v>
      </c>
      <c r="M1094" s="192">
        <f t="array" ref="M1094">IF(COUNT(SEARCH(Удалить_Роспись_КВСР,$B1094)*SEARCH(Удалить_Роспись_ПБС,$C1094)*SEARCH(Удалить_Роспись_КФСР, $D1094)*SEARCH(Удалить_Роспись_КЦСР,$E1094)*SEARCH(Удалить_Роспись_КВР,$F1094)*SEARCH(Удалить_Роспись_ЭК,$H1094)*SEARCH(Удалить_Роспись_КР,$I1094))&gt;0,0,1)</f>
        <v>1</v>
      </c>
      <c r="N1094" s="192">
        <v>0</v>
      </c>
      <c r="O1094" s="192" t="str">
        <f t="shared" si="774"/>
        <v/>
      </c>
      <c r="P1094" s="192" t="str">
        <f t="shared" si="815"/>
        <v/>
      </c>
      <c r="Q1094" s="300" t="str">
        <f t="shared" si="775"/>
        <v/>
      </c>
      <c r="R1094" s="300" t="str">
        <f t="shared" si="776"/>
        <v/>
      </c>
      <c r="S1094" s="300" t="str">
        <f t="shared" si="777"/>
        <v/>
      </c>
      <c r="T1094" s="192" t="str">
        <f t="shared" si="778"/>
        <v/>
      </c>
      <c r="U1094" s="303" t="str">
        <f t="shared" si="779"/>
        <v/>
      </c>
      <c r="V1094" s="300" t="str">
        <f t="shared" si="780"/>
        <v/>
      </c>
      <c r="W1094" s="192" t="str">
        <f t="shared" si="781"/>
        <v/>
      </c>
      <c r="X1094" s="303" t="str">
        <f t="shared" si="782"/>
        <v/>
      </c>
      <c r="Y1094" s="300" t="str">
        <f t="shared" si="783"/>
        <v/>
      </c>
      <c r="Z1094" s="300" t="str">
        <f t="shared" si="784"/>
        <v/>
      </c>
      <c r="AA1094" s="303" t="str">
        <f t="shared" si="785"/>
        <v/>
      </c>
      <c r="AB1094" s="300" t="str">
        <f t="shared" si="786"/>
        <v/>
      </c>
      <c r="AC1094" s="300" t="str">
        <f t="shared" si="787"/>
        <v/>
      </c>
      <c r="AD1094" s="300" t="str">
        <f t="shared" si="788"/>
        <v/>
      </c>
      <c r="AE1094" s="192" t="str">
        <f t="shared" si="789"/>
        <v/>
      </c>
      <c r="AF1094" s="192" t="str">
        <f t="shared" si="790"/>
        <v/>
      </c>
      <c r="AG1094" s="192"/>
      <c r="AJ1094" s="300" t="str">
        <f t="shared" si="791"/>
        <v/>
      </c>
      <c r="AK1094" s="300" t="str">
        <f t="shared" si="792"/>
        <v/>
      </c>
      <c r="AL1094" s="300" t="str">
        <f t="shared" si="793"/>
        <v>бла</v>
      </c>
      <c r="AM1094" s="300" t="str">
        <f t="shared" si="794"/>
        <v/>
      </c>
      <c r="AN1094" s="300" t="str">
        <f t="shared" si="795"/>
        <v/>
      </c>
      <c r="AO1094" s="300" t="str">
        <f t="shared" si="796"/>
        <v/>
      </c>
      <c r="AP1094" s="300" t="str">
        <f t="shared" si="797"/>
        <v/>
      </c>
      <c r="AQ1094" s="300" t="str">
        <f t="shared" si="798"/>
        <v/>
      </c>
      <c r="AR1094" s="306" t="str">
        <f t="shared" si="799"/>
        <v/>
      </c>
      <c r="AS1094" s="300" t="str">
        <f t="shared" si="800"/>
        <v/>
      </c>
      <c r="AT1094" s="300" t="str">
        <f t="shared" si="801"/>
        <v/>
      </c>
      <c r="AU1094" s="192" t="str">
        <f t="shared" si="802"/>
        <v>бла</v>
      </c>
      <c r="AV1094" s="192" t="str">
        <f t="shared" si="803"/>
        <v>бла91401426общпро</v>
      </c>
      <c r="AW1094" s="191">
        <f t="shared" si="804"/>
        <v>5000</v>
      </c>
      <c r="AX1094" s="191">
        <f t="shared" si="805"/>
        <v>0</v>
      </c>
      <c r="AY1094" s="191">
        <f t="shared" si="806"/>
        <v>0</v>
      </c>
      <c r="AZ1094" s="191">
        <f t="shared" si="807"/>
        <v>0</v>
      </c>
      <c r="BA1094" s="193">
        <f t="shared" si="808"/>
        <v>1</v>
      </c>
      <c r="BB1094" s="193">
        <f t="shared" si="809"/>
        <v>1</v>
      </c>
      <c r="BC1094" s="193">
        <f t="shared" si="810"/>
        <v>1</v>
      </c>
      <c r="BD1094" s="191">
        <f t="shared" si="817"/>
        <v>0</v>
      </c>
      <c r="BE1094" s="191">
        <f t="shared" si="811"/>
        <v>0</v>
      </c>
      <c r="BF1094" s="210">
        <f t="shared" si="812"/>
        <v>0</v>
      </c>
      <c r="BG1094" s="211">
        <f t="shared" si="813"/>
        <v>0</v>
      </c>
      <c r="BH1094" s="289"/>
      <c r="BI1094" s="289"/>
      <c r="BJ1094" s="228"/>
      <c r="BK1094" s="228"/>
      <c r="BL1094" s="233" t="str">
        <f t="shared" si="814"/>
        <v>05</v>
      </c>
    </row>
    <row r="1095" spans="1:64" ht="12" customHeight="1">
      <c r="A1095" s="333" t="s">
        <v>696</v>
      </c>
      <c r="B1095" s="381" t="s">
        <v>443</v>
      </c>
      <c r="C1095" s="333" t="s">
        <v>668</v>
      </c>
      <c r="D1095" s="381" t="s">
        <v>406</v>
      </c>
      <c r="E1095" s="381" t="s">
        <v>1232</v>
      </c>
      <c r="F1095" s="381" t="s">
        <v>586</v>
      </c>
      <c r="G1095" s="381" t="s">
        <v>389</v>
      </c>
      <c r="H1095" s="100" t="s">
        <v>653</v>
      </c>
      <c r="I1095" s="381" t="s">
        <v>505</v>
      </c>
      <c r="J1095" s="382">
        <v>36647.67</v>
      </c>
      <c r="K1095" s="382">
        <v>36647.67</v>
      </c>
      <c r="L1095" s="191" t="str">
        <f t="shared" si="773"/>
        <v>914014260503411008001024422601</v>
      </c>
      <c r="M1095" s="192">
        <f t="array" ref="M1095">IF(COUNT(SEARCH(Удалить_Роспись_КВСР,$B1095)*SEARCH(Удалить_Роспись_ПБС,$C1095)*SEARCH(Удалить_Роспись_КФСР, $D1095)*SEARCH(Удалить_Роспись_КЦСР,$E1095)*SEARCH(Удалить_Роспись_КВР,$F1095)*SEARCH(Удалить_Роспись_ЭК,$H1095)*SEARCH(Удалить_Роспись_КР,$I1095))&gt;0,0,1)</f>
        <v>1</v>
      </c>
      <c r="N1095" s="192">
        <v>0</v>
      </c>
      <c r="O1095" s="192" t="str">
        <f t="shared" si="774"/>
        <v/>
      </c>
      <c r="P1095" s="192" t="str">
        <f t="shared" si="815"/>
        <v/>
      </c>
      <c r="Q1095" s="300" t="str">
        <f t="shared" si="775"/>
        <v/>
      </c>
      <c r="R1095" s="300" t="str">
        <f t="shared" si="776"/>
        <v/>
      </c>
      <c r="S1095" s="300" t="str">
        <f t="shared" si="777"/>
        <v/>
      </c>
      <c r="T1095" s="192" t="str">
        <f t="shared" si="778"/>
        <v/>
      </c>
      <c r="U1095" s="303" t="str">
        <f t="shared" si="779"/>
        <v/>
      </c>
      <c r="V1095" s="300" t="str">
        <f t="shared" si="780"/>
        <v/>
      </c>
      <c r="W1095" s="192" t="str">
        <f t="shared" si="781"/>
        <v/>
      </c>
      <c r="X1095" s="303" t="str">
        <f t="shared" si="782"/>
        <v/>
      </c>
      <c r="Y1095" s="300" t="str">
        <f t="shared" si="783"/>
        <v/>
      </c>
      <c r="Z1095" s="300" t="str">
        <f t="shared" si="784"/>
        <v/>
      </c>
      <c r="AA1095" s="303" t="str">
        <f t="shared" si="785"/>
        <v/>
      </c>
      <c r="AB1095" s="300" t="str">
        <f t="shared" si="786"/>
        <v/>
      </c>
      <c r="AC1095" s="300" t="str">
        <f t="shared" si="787"/>
        <v/>
      </c>
      <c r="AD1095" s="300" t="str">
        <f t="shared" si="788"/>
        <v/>
      </c>
      <c r="AE1095" s="192" t="str">
        <f t="shared" si="789"/>
        <v/>
      </c>
      <c r="AF1095" s="192" t="str">
        <f t="shared" si="790"/>
        <v/>
      </c>
      <c r="AG1095" s="192"/>
      <c r="AJ1095" s="300" t="str">
        <f t="shared" si="791"/>
        <v/>
      </c>
      <c r="AK1095" s="300" t="str">
        <f t="shared" si="792"/>
        <v/>
      </c>
      <c r="AL1095" s="300" t="str">
        <f t="shared" si="793"/>
        <v>бла</v>
      </c>
      <c r="AM1095" s="300" t="str">
        <f t="shared" si="794"/>
        <v/>
      </c>
      <c r="AN1095" s="300" t="str">
        <f t="shared" si="795"/>
        <v/>
      </c>
      <c r="AO1095" s="300" t="str">
        <f t="shared" si="796"/>
        <v/>
      </c>
      <c r="AP1095" s="300" t="str">
        <f t="shared" si="797"/>
        <v/>
      </c>
      <c r="AQ1095" s="300" t="str">
        <f t="shared" si="798"/>
        <v/>
      </c>
      <c r="AR1095" s="306" t="str">
        <f t="shared" si="799"/>
        <v/>
      </c>
      <c r="AS1095" s="300" t="str">
        <f t="shared" si="800"/>
        <v/>
      </c>
      <c r="AT1095" s="300" t="str">
        <f t="shared" si="801"/>
        <v/>
      </c>
      <c r="AU1095" s="192" t="str">
        <f t="shared" si="802"/>
        <v>бла</v>
      </c>
      <c r="AV1095" s="192" t="str">
        <f t="shared" si="803"/>
        <v>бла91401426общпро</v>
      </c>
      <c r="AW1095" s="191">
        <f t="shared" si="804"/>
        <v>36647.67</v>
      </c>
      <c r="AX1095" s="191">
        <f t="shared" si="805"/>
        <v>36647.67</v>
      </c>
      <c r="AY1095" s="191">
        <f t="shared" si="806"/>
        <v>0</v>
      </c>
      <c r="AZ1095" s="191">
        <f t="shared" si="807"/>
        <v>0</v>
      </c>
      <c r="BA1095" s="193">
        <f t="shared" si="808"/>
        <v>1</v>
      </c>
      <c r="BB1095" s="193">
        <f t="shared" si="809"/>
        <v>1</v>
      </c>
      <c r="BC1095" s="193">
        <f t="shared" si="810"/>
        <v>1</v>
      </c>
      <c r="BD1095" s="191">
        <f t="shared" si="817"/>
        <v>0</v>
      </c>
      <c r="BE1095" s="191">
        <f t="shared" si="811"/>
        <v>0</v>
      </c>
      <c r="BF1095" s="210">
        <f t="shared" si="812"/>
        <v>0</v>
      </c>
      <c r="BG1095" s="211">
        <f t="shared" si="813"/>
        <v>0</v>
      </c>
      <c r="BH1095" s="289"/>
      <c r="BI1095" s="289"/>
      <c r="BJ1095" s="228"/>
      <c r="BK1095" s="228"/>
      <c r="BL1095" s="233" t="str">
        <f t="shared" si="814"/>
        <v>05</v>
      </c>
    </row>
    <row r="1096" spans="1:64" ht="12" customHeight="1">
      <c r="A1096" s="333" t="s">
        <v>696</v>
      </c>
      <c r="B1096" s="381" t="s">
        <v>443</v>
      </c>
      <c r="C1096" s="333" t="s">
        <v>668</v>
      </c>
      <c r="D1096" s="381" t="s">
        <v>406</v>
      </c>
      <c r="E1096" s="381" t="s">
        <v>1233</v>
      </c>
      <c r="F1096" s="381" t="s">
        <v>586</v>
      </c>
      <c r="G1096" s="381" t="s">
        <v>394</v>
      </c>
      <c r="H1096" s="100" t="s">
        <v>653</v>
      </c>
      <c r="I1096" s="381" t="s">
        <v>505</v>
      </c>
      <c r="J1096" s="382">
        <v>125980</v>
      </c>
      <c r="K1096" s="382">
        <v>98636.21</v>
      </c>
      <c r="L1096" s="191" t="str">
        <f t="shared" si="773"/>
        <v>914014260503411008002024422501</v>
      </c>
      <c r="M1096" s="192">
        <f t="array" ref="M1096">IF(COUNT(SEARCH(Удалить_Роспись_КВСР,$B1096)*SEARCH(Удалить_Роспись_ПБС,$C1096)*SEARCH(Удалить_Роспись_КФСР, $D1096)*SEARCH(Удалить_Роспись_КЦСР,$E1096)*SEARCH(Удалить_Роспись_КВР,$F1096)*SEARCH(Удалить_Роспись_ЭК,$H1096)*SEARCH(Удалить_Роспись_КР,$I1096))&gt;0,0,1)</f>
        <v>1</v>
      </c>
      <c r="N1096" s="192">
        <v>0</v>
      </c>
      <c r="O1096" s="192" t="str">
        <f t="shared" si="774"/>
        <v/>
      </c>
      <c r="P1096" s="192" t="str">
        <f t="shared" si="815"/>
        <v/>
      </c>
      <c r="Q1096" s="300" t="str">
        <f t="shared" si="775"/>
        <v/>
      </c>
      <c r="R1096" s="300" t="str">
        <f t="shared" si="776"/>
        <v/>
      </c>
      <c r="S1096" s="300" t="str">
        <f t="shared" si="777"/>
        <v/>
      </c>
      <c r="T1096" s="192" t="str">
        <f t="shared" si="778"/>
        <v/>
      </c>
      <c r="U1096" s="303" t="str">
        <f t="shared" si="779"/>
        <v/>
      </c>
      <c r="V1096" s="300" t="str">
        <f t="shared" si="780"/>
        <v/>
      </c>
      <c r="W1096" s="192" t="str">
        <f t="shared" si="781"/>
        <v/>
      </c>
      <c r="X1096" s="303" t="str">
        <f t="shared" si="782"/>
        <v/>
      </c>
      <c r="Y1096" s="300" t="str">
        <f t="shared" si="783"/>
        <v/>
      </c>
      <c r="Z1096" s="300" t="str">
        <f t="shared" si="784"/>
        <v/>
      </c>
      <c r="AA1096" s="303" t="str">
        <f t="shared" si="785"/>
        <v/>
      </c>
      <c r="AB1096" s="300" t="str">
        <f t="shared" si="786"/>
        <v/>
      </c>
      <c r="AC1096" s="300" t="str">
        <f t="shared" si="787"/>
        <v/>
      </c>
      <c r="AD1096" s="300" t="str">
        <f t="shared" si="788"/>
        <v/>
      </c>
      <c r="AE1096" s="192" t="str">
        <f t="shared" si="789"/>
        <v/>
      </c>
      <c r="AF1096" s="192" t="str">
        <f t="shared" si="790"/>
        <v/>
      </c>
      <c r="AG1096" s="192"/>
      <c r="AJ1096" s="300" t="str">
        <f t="shared" si="791"/>
        <v/>
      </c>
      <c r="AK1096" s="300" t="str">
        <f t="shared" si="792"/>
        <v/>
      </c>
      <c r="AL1096" s="300" t="str">
        <f t="shared" si="793"/>
        <v>бла</v>
      </c>
      <c r="AM1096" s="300" t="str">
        <f t="shared" si="794"/>
        <v/>
      </c>
      <c r="AN1096" s="300" t="str">
        <f t="shared" si="795"/>
        <v/>
      </c>
      <c r="AO1096" s="300" t="str">
        <f t="shared" si="796"/>
        <v/>
      </c>
      <c r="AP1096" s="300" t="str">
        <f t="shared" si="797"/>
        <v/>
      </c>
      <c r="AQ1096" s="300" t="str">
        <f t="shared" si="798"/>
        <v/>
      </c>
      <c r="AR1096" s="306" t="str">
        <f t="shared" si="799"/>
        <v/>
      </c>
      <c r="AS1096" s="300" t="str">
        <f t="shared" si="800"/>
        <v/>
      </c>
      <c r="AT1096" s="300" t="str">
        <f t="shared" si="801"/>
        <v/>
      </c>
      <c r="AU1096" s="192" t="str">
        <f t="shared" si="802"/>
        <v>бла</v>
      </c>
      <c r="AV1096" s="192" t="str">
        <f t="shared" si="803"/>
        <v>бла91401426общпро</v>
      </c>
      <c r="AW1096" s="191">
        <f t="shared" si="804"/>
        <v>125980</v>
      </c>
      <c r="AX1096" s="191">
        <f t="shared" si="805"/>
        <v>98636.21</v>
      </c>
      <c r="AY1096" s="191">
        <f t="shared" si="806"/>
        <v>0</v>
      </c>
      <c r="AZ1096" s="191">
        <f t="shared" si="807"/>
        <v>0</v>
      </c>
      <c r="BA1096" s="193">
        <f t="shared" si="808"/>
        <v>1</v>
      </c>
      <c r="BB1096" s="193">
        <f t="shared" si="809"/>
        <v>1</v>
      </c>
      <c r="BC1096" s="193">
        <f t="shared" si="810"/>
        <v>1</v>
      </c>
      <c r="BD1096" s="191">
        <f t="shared" si="817"/>
        <v>0</v>
      </c>
      <c r="BE1096" s="191">
        <f t="shared" si="811"/>
        <v>0</v>
      </c>
      <c r="BF1096" s="210">
        <f t="shared" si="812"/>
        <v>0</v>
      </c>
      <c r="BG1096" s="211">
        <f t="shared" si="813"/>
        <v>0</v>
      </c>
      <c r="BH1096" s="289"/>
      <c r="BI1096" s="289"/>
      <c r="BJ1096" s="228"/>
      <c r="BK1096" s="228"/>
      <c r="BL1096" s="233" t="str">
        <f t="shared" si="814"/>
        <v>05</v>
      </c>
    </row>
    <row r="1097" spans="1:64" ht="12" customHeight="1">
      <c r="A1097" s="333" t="s">
        <v>696</v>
      </c>
      <c r="B1097" s="381" t="s">
        <v>443</v>
      </c>
      <c r="C1097" s="333" t="s">
        <v>668</v>
      </c>
      <c r="D1097" s="381" t="s">
        <v>406</v>
      </c>
      <c r="E1097" s="381" t="s">
        <v>1233</v>
      </c>
      <c r="F1097" s="381" t="s">
        <v>586</v>
      </c>
      <c r="G1097" s="381" t="s">
        <v>389</v>
      </c>
      <c r="H1097" s="100" t="s">
        <v>653</v>
      </c>
      <c r="I1097" s="381" t="s">
        <v>505</v>
      </c>
      <c r="J1097" s="382">
        <v>31000</v>
      </c>
      <c r="K1097" s="382">
        <v>0</v>
      </c>
      <c r="L1097" s="191" t="str">
        <f t="shared" si="773"/>
        <v>914014260503411008002024422601</v>
      </c>
      <c r="M1097" s="192">
        <f t="array" ref="M1097">IF(COUNT(SEARCH(Удалить_Роспись_КВСР,$B1097)*SEARCH(Удалить_Роспись_ПБС,$C1097)*SEARCH(Удалить_Роспись_КФСР, $D1097)*SEARCH(Удалить_Роспись_КЦСР,$E1097)*SEARCH(Удалить_Роспись_КВР,$F1097)*SEARCH(Удалить_Роспись_ЭК,$H1097)*SEARCH(Удалить_Роспись_КР,$I1097))&gt;0,0,1)</f>
        <v>1</v>
      </c>
      <c r="N1097" s="192">
        <v>0</v>
      </c>
      <c r="O1097" s="192" t="str">
        <f t="shared" si="774"/>
        <v/>
      </c>
      <c r="P1097" s="192" t="str">
        <f t="shared" si="815"/>
        <v/>
      </c>
      <c r="Q1097" s="300" t="str">
        <f t="shared" si="775"/>
        <v/>
      </c>
      <c r="R1097" s="300" t="str">
        <f t="shared" si="776"/>
        <v/>
      </c>
      <c r="S1097" s="300" t="str">
        <f t="shared" si="777"/>
        <v/>
      </c>
      <c r="T1097" s="192" t="str">
        <f t="shared" si="778"/>
        <v/>
      </c>
      <c r="U1097" s="303" t="str">
        <f t="shared" si="779"/>
        <v/>
      </c>
      <c r="V1097" s="300" t="str">
        <f t="shared" si="780"/>
        <v/>
      </c>
      <c r="W1097" s="192" t="str">
        <f t="shared" si="781"/>
        <v/>
      </c>
      <c r="X1097" s="303" t="str">
        <f t="shared" si="782"/>
        <v/>
      </c>
      <c r="Y1097" s="300" t="str">
        <f t="shared" si="783"/>
        <v/>
      </c>
      <c r="Z1097" s="300" t="str">
        <f t="shared" si="784"/>
        <v/>
      </c>
      <c r="AA1097" s="303" t="str">
        <f t="shared" si="785"/>
        <v/>
      </c>
      <c r="AB1097" s="300" t="str">
        <f t="shared" si="786"/>
        <v/>
      </c>
      <c r="AC1097" s="300" t="str">
        <f t="shared" si="787"/>
        <v/>
      </c>
      <c r="AD1097" s="300" t="str">
        <f t="shared" si="788"/>
        <v/>
      </c>
      <c r="AE1097" s="192" t="str">
        <f t="shared" si="789"/>
        <v/>
      </c>
      <c r="AF1097" s="192" t="str">
        <f t="shared" si="790"/>
        <v/>
      </c>
      <c r="AG1097" s="192"/>
      <c r="AJ1097" s="300" t="str">
        <f t="shared" si="791"/>
        <v/>
      </c>
      <c r="AK1097" s="300" t="str">
        <f t="shared" si="792"/>
        <v/>
      </c>
      <c r="AL1097" s="300" t="str">
        <f t="shared" si="793"/>
        <v>бла</v>
      </c>
      <c r="AM1097" s="300" t="str">
        <f t="shared" si="794"/>
        <v/>
      </c>
      <c r="AN1097" s="300" t="str">
        <f t="shared" si="795"/>
        <v/>
      </c>
      <c r="AO1097" s="300" t="str">
        <f t="shared" si="796"/>
        <v/>
      </c>
      <c r="AP1097" s="300" t="str">
        <f t="shared" si="797"/>
        <v/>
      </c>
      <c r="AQ1097" s="300" t="str">
        <f t="shared" si="798"/>
        <v/>
      </c>
      <c r="AR1097" s="306" t="str">
        <f t="shared" si="799"/>
        <v/>
      </c>
      <c r="AS1097" s="300" t="str">
        <f t="shared" si="800"/>
        <v/>
      </c>
      <c r="AT1097" s="300" t="str">
        <f t="shared" si="801"/>
        <v/>
      </c>
      <c r="AU1097" s="192" t="str">
        <f t="shared" si="802"/>
        <v>бла</v>
      </c>
      <c r="AV1097" s="192" t="str">
        <f t="shared" si="803"/>
        <v>бла91401426общпро</v>
      </c>
      <c r="AW1097" s="191">
        <f t="shared" si="804"/>
        <v>31000</v>
      </c>
      <c r="AX1097" s="191">
        <f t="shared" si="805"/>
        <v>0</v>
      </c>
      <c r="AY1097" s="191">
        <f t="shared" si="806"/>
        <v>0</v>
      </c>
      <c r="AZ1097" s="191">
        <f t="shared" si="807"/>
        <v>0</v>
      </c>
      <c r="BA1097" s="193">
        <f t="shared" si="808"/>
        <v>1</v>
      </c>
      <c r="BB1097" s="193">
        <f t="shared" si="809"/>
        <v>1</v>
      </c>
      <c r="BC1097" s="193">
        <f t="shared" si="810"/>
        <v>1</v>
      </c>
      <c r="BD1097" s="191">
        <f t="shared" si="817"/>
        <v>0</v>
      </c>
      <c r="BE1097" s="191">
        <f t="shared" si="811"/>
        <v>0</v>
      </c>
      <c r="BF1097" s="210">
        <f t="shared" si="812"/>
        <v>0</v>
      </c>
      <c r="BG1097" s="211">
        <f t="shared" si="813"/>
        <v>0</v>
      </c>
      <c r="BH1097" s="289"/>
      <c r="BI1097" s="289"/>
      <c r="BJ1097" s="228"/>
      <c r="BK1097" s="228"/>
      <c r="BL1097" s="233" t="str">
        <f t="shared" si="814"/>
        <v>05</v>
      </c>
    </row>
    <row r="1098" spans="1:64" ht="12" customHeight="1">
      <c r="A1098" s="333" t="s">
        <v>696</v>
      </c>
      <c r="B1098" s="381" t="s">
        <v>443</v>
      </c>
      <c r="C1098" s="333" t="s">
        <v>668</v>
      </c>
      <c r="D1098" s="381" t="s">
        <v>406</v>
      </c>
      <c r="E1098" s="381" t="s">
        <v>1233</v>
      </c>
      <c r="F1098" s="381" t="s">
        <v>586</v>
      </c>
      <c r="G1098" s="381" t="s">
        <v>397</v>
      </c>
      <c r="H1098" s="100" t="s">
        <v>653</v>
      </c>
      <c r="I1098" s="381" t="s">
        <v>505</v>
      </c>
      <c r="J1098" s="382">
        <v>191450</v>
      </c>
      <c r="K1098" s="382">
        <v>44768.2</v>
      </c>
      <c r="L1098" s="191" t="str">
        <f t="shared" si="773"/>
        <v>914014260503411008002024434001</v>
      </c>
      <c r="M1098" s="192">
        <f t="array" ref="M1098">IF(COUNT(SEARCH(Удалить_Роспись_КВСР,$B1098)*SEARCH(Удалить_Роспись_ПБС,$C1098)*SEARCH(Удалить_Роспись_КФСР, $D1098)*SEARCH(Удалить_Роспись_КЦСР,$E1098)*SEARCH(Удалить_Роспись_КВР,$F1098)*SEARCH(Удалить_Роспись_ЭК,$H1098)*SEARCH(Удалить_Роспись_КР,$I1098))&gt;0,0,1)</f>
        <v>1</v>
      </c>
      <c r="N1098" s="192">
        <v>0</v>
      </c>
      <c r="O1098" s="192" t="str">
        <f t="shared" si="774"/>
        <v/>
      </c>
      <c r="P1098" s="192" t="str">
        <f t="shared" si="815"/>
        <v/>
      </c>
      <c r="Q1098" s="300" t="str">
        <f t="shared" si="775"/>
        <v/>
      </c>
      <c r="R1098" s="300" t="str">
        <f t="shared" si="776"/>
        <v/>
      </c>
      <c r="S1098" s="300" t="str">
        <f t="shared" si="777"/>
        <v/>
      </c>
      <c r="T1098" s="192" t="str">
        <f t="shared" si="778"/>
        <v/>
      </c>
      <c r="U1098" s="303" t="str">
        <f t="shared" si="779"/>
        <v/>
      </c>
      <c r="V1098" s="300" t="str">
        <f t="shared" si="780"/>
        <v/>
      </c>
      <c r="W1098" s="192" t="str">
        <f t="shared" si="781"/>
        <v/>
      </c>
      <c r="X1098" s="303" t="str">
        <f t="shared" si="782"/>
        <v/>
      </c>
      <c r="Y1098" s="300" t="str">
        <f t="shared" si="783"/>
        <v/>
      </c>
      <c r="Z1098" s="300" t="str">
        <f t="shared" si="784"/>
        <v/>
      </c>
      <c r="AA1098" s="303" t="str">
        <f t="shared" si="785"/>
        <v/>
      </c>
      <c r="AB1098" s="300" t="str">
        <f t="shared" si="786"/>
        <v/>
      </c>
      <c r="AC1098" s="300" t="str">
        <f t="shared" si="787"/>
        <v/>
      </c>
      <c r="AD1098" s="300" t="str">
        <f t="shared" si="788"/>
        <v/>
      </c>
      <c r="AE1098" s="192" t="str">
        <f t="shared" si="789"/>
        <v/>
      </c>
      <c r="AF1098" s="192" t="str">
        <f t="shared" si="790"/>
        <v/>
      </c>
      <c r="AG1098" s="192"/>
      <c r="AJ1098" s="300" t="str">
        <f t="shared" si="791"/>
        <v/>
      </c>
      <c r="AK1098" s="300" t="str">
        <f t="shared" si="792"/>
        <v/>
      </c>
      <c r="AL1098" s="300" t="str">
        <f t="shared" si="793"/>
        <v>бла</v>
      </c>
      <c r="AM1098" s="300" t="str">
        <f t="shared" si="794"/>
        <v/>
      </c>
      <c r="AN1098" s="300" t="str">
        <f t="shared" si="795"/>
        <v/>
      </c>
      <c r="AO1098" s="300" t="str">
        <f t="shared" si="796"/>
        <v/>
      </c>
      <c r="AP1098" s="300" t="str">
        <f t="shared" si="797"/>
        <v/>
      </c>
      <c r="AQ1098" s="300" t="str">
        <f t="shared" si="798"/>
        <v/>
      </c>
      <c r="AR1098" s="306" t="str">
        <f t="shared" si="799"/>
        <v/>
      </c>
      <c r="AS1098" s="300" t="str">
        <f t="shared" si="800"/>
        <v/>
      </c>
      <c r="AT1098" s="300" t="str">
        <f t="shared" si="801"/>
        <v/>
      </c>
      <c r="AU1098" s="192" t="str">
        <f t="shared" si="802"/>
        <v>бла</v>
      </c>
      <c r="AV1098" s="192" t="str">
        <f t="shared" si="803"/>
        <v>бла91401426общпро</v>
      </c>
      <c r="AW1098" s="191">
        <f t="shared" si="804"/>
        <v>191450</v>
      </c>
      <c r="AX1098" s="191">
        <f t="shared" si="805"/>
        <v>44768.2</v>
      </c>
      <c r="AY1098" s="191">
        <f t="shared" si="806"/>
        <v>0</v>
      </c>
      <c r="AZ1098" s="191">
        <f t="shared" si="807"/>
        <v>0</v>
      </c>
      <c r="BA1098" s="193">
        <f t="shared" si="808"/>
        <v>1</v>
      </c>
      <c r="BB1098" s="193">
        <f t="shared" si="809"/>
        <v>1</v>
      </c>
      <c r="BC1098" s="193">
        <f t="shared" si="810"/>
        <v>1</v>
      </c>
      <c r="BD1098" s="191">
        <f t="shared" si="817"/>
        <v>0</v>
      </c>
      <c r="BE1098" s="191">
        <f t="shared" si="811"/>
        <v>0</v>
      </c>
      <c r="BF1098" s="210">
        <f t="shared" si="812"/>
        <v>0</v>
      </c>
      <c r="BG1098" s="211">
        <f t="shared" si="813"/>
        <v>0</v>
      </c>
      <c r="BH1098" s="289"/>
      <c r="BI1098" s="289"/>
      <c r="BJ1098" s="228"/>
      <c r="BK1098" s="228"/>
      <c r="BL1098" s="233" t="str">
        <f t="shared" si="814"/>
        <v>05</v>
      </c>
    </row>
    <row r="1099" spans="1:64" ht="12" customHeight="1">
      <c r="A1099" s="333" t="s">
        <v>696</v>
      </c>
      <c r="B1099" s="381" t="s">
        <v>443</v>
      </c>
      <c r="C1099" s="333" t="s">
        <v>668</v>
      </c>
      <c r="D1099" s="381" t="s">
        <v>406</v>
      </c>
      <c r="E1099" s="381" t="s">
        <v>1234</v>
      </c>
      <c r="F1099" s="381" t="s">
        <v>586</v>
      </c>
      <c r="G1099" s="381" t="s">
        <v>394</v>
      </c>
      <c r="H1099" s="100" t="s">
        <v>653</v>
      </c>
      <c r="I1099" s="381" t="s">
        <v>505</v>
      </c>
      <c r="J1099" s="382">
        <v>312724.78000000003</v>
      </c>
      <c r="K1099" s="382">
        <v>83359.649999999994</v>
      </c>
      <c r="L1099" s="191" t="str">
        <f t="shared" si="773"/>
        <v>914014260503411008003024422501</v>
      </c>
      <c r="M1099" s="192">
        <f t="array" ref="M1099">IF(COUNT(SEARCH(Удалить_Роспись_КВСР,$B1099)*SEARCH(Удалить_Роспись_ПБС,$C1099)*SEARCH(Удалить_Роспись_КФСР, $D1099)*SEARCH(Удалить_Роспись_КЦСР,$E1099)*SEARCH(Удалить_Роспись_КВР,$F1099)*SEARCH(Удалить_Роспись_ЭК,$H1099)*SEARCH(Удалить_Роспись_КР,$I1099))&gt;0,0,1)</f>
        <v>1</v>
      </c>
      <c r="N1099" s="192">
        <v>0</v>
      </c>
      <c r="O1099" s="192" t="str">
        <f t="shared" si="774"/>
        <v/>
      </c>
      <c r="P1099" s="192" t="str">
        <f t="shared" si="815"/>
        <v/>
      </c>
      <c r="Q1099" s="300" t="str">
        <f t="shared" si="775"/>
        <v/>
      </c>
      <c r="R1099" s="300" t="str">
        <f t="shared" si="776"/>
        <v/>
      </c>
      <c r="S1099" s="300" t="str">
        <f t="shared" si="777"/>
        <v/>
      </c>
      <c r="T1099" s="192" t="str">
        <f t="shared" si="778"/>
        <v/>
      </c>
      <c r="U1099" s="303" t="str">
        <f t="shared" si="779"/>
        <v/>
      </c>
      <c r="V1099" s="300" t="str">
        <f t="shared" si="780"/>
        <v/>
      </c>
      <c r="W1099" s="192" t="str">
        <f t="shared" si="781"/>
        <v/>
      </c>
      <c r="X1099" s="303" t="str">
        <f t="shared" si="782"/>
        <v/>
      </c>
      <c r="Y1099" s="300" t="str">
        <f t="shared" si="783"/>
        <v/>
      </c>
      <c r="Z1099" s="300" t="str">
        <f t="shared" si="784"/>
        <v/>
      </c>
      <c r="AA1099" s="303" t="str">
        <f t="shared" si="785"/>
        <v/>
      </c>
      <c r="AB1099" s="300" t="str">
        <f t="shared" si="786"/>
        <v/>
      </c>
      <c r="AC1099" s="300" t="str">
        <f t="shared" si="787"/>
        <v/>
      </c>
      <c r="AD1099" s="300" t="str">
        <f t="shared" si="788"/>
        <v/>
      </c>
      <c r="AE1099" s="192" t="str">
        <f t="shared" si="789"/>
        <v/>
      </c>
      <c r="AF1099" s="192" t="str">
        <f t="shared" si="790"/>
        <v/>
      </c>
      <c r="AG1099" s="192"/>
      <c r="AJ1099" s="300" t="str">
        <f t="shared" si="791"/>
        <v/>
      </c>
      <c r="AK1099" s="300" t="str">
        <f t="shared" si="792"/>
        <v/>
      </c>
      <c r="AL1099" s="300" t="str">
        <f t="shared" si="793"/>
        <v>бла</v>
      </c>
      <c r="AM1099" s="300" t="str">
        <f t="shared" si="794"/>
        <v/>
      </c>
      <c r="AN1099" s="300" t="str">
        <f t="shared" si="795"/>
        <v/>
      </c>
      <c r="AO1099" s="300" t="str">
        <f t="shared" si="796"/>
        <v/>
      </c>
      <c r="AP1099" s="300" t="str">
        <f t="shared" si="797"/>
        <v/>
      </c>
      <c r="AQ1099" s="300" t="str">
        <f t="shared" si="798"/>
        <v/>
      </c>
      <c r="AR1099" s="306" t="str">
        <f t="shared" si="799"/>
        <v/>
      </c>
      <c r="AS1099" s="300" t="str">
        <f t="shared" si="800"/>
        <v/>
      </c>
      <c r="AT1099" s="300" t="str">
        <f t="shared" si="801"/>
        <v/>
      </c>
      <c r="AU1099" s="192" t="str">
        <f t="shared" si="802"/>
        <v>бла</v>
      </c>
      <c r="AV1099" s="192" t="str">
        <f t="shared" si="803"/>
        <v>бла91401426общпро</v>
      </c>
      <c r="AW1099" s="191">
        <f t="shared" si="804"/>
        <v>312724.78000000003</v>
      </c>
      <c r="AX1099" s="191">
        <f t="shared" si="805"/>
        <v>83359.649999999994</v>
      </c>
      <c r="AY1099" s="191">
        <f t="shared" si="806"/>
        <v>0</v>
      </c>
      <c r="AZ1099" s="191">
        <f t="shared" si="807"/>
        <v>0</v>
      </c>
      <c r="BA1099" s="193">
        <f t="shared" si="808"/>
        <v>1</v>
      </c>
      <c r="BB1099" s="193">
        <f t="shared" si="809"/>
        <v>1</v>
      </c>
      <c r="BC1099" s="193">
        <f t="shared" si="810"/>
        <v>1</v>
      </c>
      <c r="BD1099" s="191">
        <f t="shared" si="817"/>
        <v>0</v>
      </c>
      <c r="BE1099" s="191">
        <f t="shared" si="811"/>
        <v>0</v>
      </c>
      <c r="BF1099" s="210">
        <f t="shared" si="812"/>
        <v>0</v>
      </c>
      <c r="BG1099" s="211">
        <f t="shared" si="813"/>
        <v>0</v>
      </c>
      <c r="BH1099" s="289"/>
      <c r="BI1099" s="289"/>
      <c r="BJ1099" s="228"/>
      <c r="BK1099" s="228"/>
      <c r="BL1099" s="233" t="str">
        <f t="shared" si="814"/>
        <v>05</v>
      </c>
    </row>
    <row r="1100" spans="1:64" ht="12" customHeight="1">
      <c r="A1100" s="333" t="s">
        <v>696</v>
      </c>
      <c r="B1100" s="381" t="s">
        <v>443</v>
      </c>
      <c r="C1100" s="333" t="s">
        <v>668</v>
      </c>
      <c r="D1100" s="381" t="s">
        <v>406</v>
      </c>
      <c r="E1100" s="381" t="s">
        <v>1234</v>
      </c>
      <c r="F1100" s="381" t="s">
        <v>586</v>
      </c>
      <c r="G1100" s="381" t="s">
        <v>389</v>
      </c>
      <c r="H1100" s="100" t="s">
        <v>653</v>
      </c>
      <c r="I1100" s="381" t="s">
        <v>505</v>
      </c>
      <c r="J1100" s="382">
        <v>500</v>
      </c>
      <c r="K1100" s="382">
        <v>500</v>
      </c>
      <c r="L1100" s="191" t="str">
        <f t="shared" si="773"/>
        <v>914014260503411008003024422601</v>
      </c>
      <c r="M1100" s="192">
        <f t="array" ref="M1100">IF(COUNT(SEARCH(Удалить_Роспись_КВСР,$B1100)*SEARCH(Удалить_Роспись_ПБС,$C1100)*SEARCH(Удалить_Роспись_КФСР, $D1100)*SEARCH(Удалить_Роспись_КЦСР,$E1100)*SEARCH(Удалить_Роспись_КВР,$F1100)*SEARCH(Удалить_Роспись_ЭК,$H1100)*SEARCH(Удалить_Роспись_КР,$I1100))&gt;0,0,1)</f>
        <v>1</v>
      </c>
      <c r="N1100" s="192">
        <v>0</v>
      </c>
      <c r="O1100" s="192" t="str">
        <f t="shared" si="774"/>
        <v/>
      </c>
      <c r="P1100" s="192" t="str">
        <f t="shared" si="815"/>
        <v/>
      </c>
      <c r="Q1100" s="300" t="str">
        <f t="shared" si="775"/>
        <v/>
      </c>
      <c r="R1100" s="300" t="str">
        <f t="shared" si="776"/>
        <v/>
      </c>
      <c r="S1100" s="300" t="str">
        <f t="shared" si="777"/>
        <v/>
      </c>
      <c r="T1100" s="192" t="str">
        <f t="shared" si="778"/>
        <v/>
      </c>
      <c r="U1100" s="303" t="str">
        <f t="shared" si="779"/>
        <v/>
      </c>
      <c r="V1100" s="300" t="str">
        <f t="shared" si="780"/>
        <v/>
      </c>
      <c r="W1100" s="192" t="str">
        <f t="shared" si="781"/>
        <v/>
      </c>
      <c r="X1100" s="303" t="str">
        <f t="shared" si="782"/>
        <v/>
      </c>
      <c r="Y1100" s="300" t="str">
        <f t="shared" si="783"/>
        <v/>
      </c>
      <c r="Z1100" s="300" t="str">
        <f t="shared" si="784"/>
        <v/>
      </c>
      <c r="AA1100" s="303" t="str">
        <f t="shared" si="785"/>
        <v/>
      </c>
      <c r="AB1100" s="300" t="str">
        <f t="shared" si="786"/>
        <v/>
      </c>
      <c r="AC1100" s="300" t="str">
        <f t="shared" si="787"/>
        <v/>
      </c>
      <c r="AD1100" s="300" t="str">
        <f t="shared" si="788"/>
        <v/>
      </c>
      <c r="AE1100" s="192" t="str">
        <f t="shared" si="789"/>
        <v/>
      </c>
      <c r="AF1100" s="192" t="str">
        <f t="shared" si="790"/>
        <v/>
      </c>
      <c r="AG1100" s="192"/>
      <c r="AJ1100" s="300" t="str">
        <f t="shared" si="791"/>
        <v/>
      </c>
      <c r="AK1100" s="300" t="str">
        <f t="shared" si="792"/>
        <v/>
      </c>
      <c r="AL1100" s="300" t="str">
        <f t="shared" si="793"/>
        <v>бла</v>
      </c>
      <c r="AM1100" s="300" t="str">
        <f t="shared" si="794"/>
        <v/>
      </c>
      <c r="AN1100" s="300" t="str">
        <f t="shared" si="795"/>
        <v/>
      </c>
      <c r="AO1100" s="300" t="str">
        <f t="shared" si="796"/>
        <v/>
      </c>
      <c r="AP1100" s="300" t="str">
        <f t="shared" si="797"/>
        <v/>
      </c>
      <c r="AQ1100" s="300" t="str">
        <f t="shared" si="798"/>
        <v/>
      </c>
      <c r="AR1100" s="306" t="str">
        <f t="shared" si="799"/>
        <v/>
      </c>
      <c r="AS1100" s="300" t="str">
        <f t="shared" si="800"/>
        <v/>
      </c>
      <c r="AT1100" s="300" t="str">
        <f t="shared" si="801"/>
        <v/>
      </c>
      <c r="AU1100" s="192" t="str">
        <f t="shared" si="802"/>
        <v>бла</v>
      </c>
      <c r="AV1100" s="192" t="str">
        <f t="shared" si="803"/>
        <v>бла91401426общпро</v>
      </c>
      <c r="AW1100" s="191">
        <f t="shared" si="804"/>
        <v>500</v>
      </c>
      <c r="AX1100" s="191">
        <f t="shared" si="805"/>
        <v>500</v>
      </c>
      <c r="AY1100" s="191">
        <f t="shared" si="806"/>
        <v>0</v>
      </c>
      <c r="AZ1100" s="191">
        <f t="shared" si="807"/>
        <v>0</v>
      </c>
      <c r="BA1100" s="193">
        <f t="shared" si="808"/>
        <v>1</v>
      </c>
      <c r="BB1100" s="193">
        <f t="shared" si="809"/>
        <v>1</v>
      </c>
      <c r="BC1100" s="193">
        <f t="shared" si="810"/>
        <v>1</v>
      </c>
      <c r="BD1100" s="191">
        <f t="shared" si="817"/>
        <v>0</v>
      </c>
      <c r="BE1100" s="191">
        <f t="shared" si="811"/>
        <v>0</v>
      </c>
      <c r="BF1100" s="210">
        <f t="shared" si="812"/>
        <v>0</v>
      </c>
      <c r="BG1100" s="211">
        <f t="shared" si="813"/>
        <v>0</v>
      </c>
      <c r="BH1100" s="289"/>
      <c r="BI1100" s="289"/>
      <c r="BJ1100" s="228"/>
      <c r="BK1100" s="228"/>
      <c r="BL1100" s="233" t="str">
        <f t="shared" si="814"/>
        <v>05</v>
      </c>
    </row>
    <row r="1101" spans="1:64" ht="12" customHeight="1">
      <c r="A1101" s="333" t="s">
        <v>696</v>
      </c>
      <c r="B1101" s="381" t="s">
        <v>443</v>
      </c>
      <c r="C1101" s="333" t="s">
        <v>668</v>
      </c>
      <c r="D1101" s="381" t="s">
        <v>406</v>
      </c>
      <c r="E1101" s="381" t="s">
        <v>1234</v>
      </c>
      <c r="F1101" s="381" t="s">
        <v>586</v>
      </c>
      <c r="G1101" s="381" t="s">
        <v>397</v>
      </c>
      <c r="H1101" s="100" t="s">
        <v>653</v>
      </c>
      <c r="I1101" s="381" t="s">
        <v>505</v>
      </c>
      <c r="J1101" s="382">
        <v>20592</v>
      </c>
      <c r="K1101" s="382">
        <v>12755</v>
      </c>
      <c r="L1101" s="191" t="str">
        <f t="shared" si="773"/>
        <v>914014260503411008003024434001</v>
      </c>
      <c r="M1101" s="192">
        <f t="array" ref="M1101">IF(COUNT(SEARCH(Удалить_Роспись_КВСР,$B1101)*SEARCH(Удалить_Роспись_ПБС,$C1101)*SEARCH(Удалить_Роспись_КФСР, $D1101)*SEARCH(Удалить_Роспись_КЦСР,$E1101)*SEARCH(Удалить_Роспись_КВР,$F1101)*SEARCH(Удалить_Роспись_ЭК,$H1101)*SEARCH(Удалить_Роспись_КР,$I1101))&gt;0,0,1)</f>
        <v>1</v>
      </c>
      <c r="N1101" s="192">
        <v>0</v>
      </c>
      <c r="O1101" s="192" t="str">
        <f t="shared" si="774"/>
        <v/>
      </c>
      <c r="P1101" s="192" t="str">
        <f t="shared" si="815"/>
        <v/>
      </c>
      <c r="Q1101" s="300" t="str">
        <f t="shared" si="775"/>
        <v/>
      </c>
      <c r="R1101" s="300" t="str">
        <f t="shared" si="776"/>
        <v/>
      </c>
      <c r="S1101" s="300" t="str">
        <f t="shared" si="777"/>
        <v/>
      </c>
      <c r="T1101" s="192" t="str">
        <f t="shared" si="778"/>
        <v/>
      </c>
      <c r="U1101" s="303" t="str">
        <f t="shared" si="779"/>
        <v/>
      </c>
      <c r="V1101" s="300" t="str">
        <f t="shared" si="780"/>
        <v/>
      </c>
      <c r="W1101" s="192" t="str">
        <f t="shared" si="781"/>
        <v/>
      </c>
      <c r="X1101" s="303" t="str">
        <f t="shared" si="782"/>
        <v/>
      </c>
      <c r="Y1101" s="300" t="str">
        <f t="shared" si="783"/>
        <v/>
      </c>
      <c r="Z1101" s="300" t="str">
        <f t="shared" si="784"/>
        <v/>
      </c>
      <c r="AA1101" s="303" t="str">
        <f t="shared" si="785"/>
        <v/>
      </c>
      <c r="AB1101" s="300" t="str">
        <f t="shared" si="786"/>
        <v/>
      </c>
      <c r="AC1101" s="300" t="str">
        <f t="shared" si="787"/>
        <v/>
      </c>
      <c r="AD1101" s="300" t="str">
        <f t="shared" si="788"/>
        <v/>
      </c>
      <c r="AE1101" s="192" t="str">
        <f t="shared" si="789"/>
        <v/>
      </c>
      <c r="AF1101" s="192" t="str">
        <f t="shared" si="790"/>
        <v/>
      </c>
      <c r="AG1101" s="192"/>
      <c r="AJ1101" s="300" t="str">
        <f t="shared" si="791"/>
        <v/>
      </c>
      <c r="AK1101" s="300" t="str">
        <f t="shared" si="792"/>
        <v/>
      </c>
      <c r="AL1101" s="300" t="str">
        <f t="shared" si="793"/>
        <v>бла</v>
      </c>
      <c r="AM1101" s="300" t="str">
        <f t="shared" si="794"/>
        <v/>
      </c>
      <c r="AN1101" s="300" t="str">
        <f t="shared" si="795"/>
        <v/>
      </c>
      <c r="AO1101" s="300" t="str">
        <f t="shared" si="796"/>
        <v/>
      </c>
      <c r="AP1101" s="300" t="str">
        <f t="shared" si="797"/>
        <v/>
      </c>
      <c r="AQ1101" s="300" t="str">
        <f t="shared" si="798"/>
        <v/>
      </c>
      <c r="AR1101" s="306" t="str">
        <f t="shared" si="799"/>
        <v/>
      </c>
      <c r="AS1101" s="300" t="str">
        <f t="shared" si="800"/>
        <v/>
      </c>
      <c r="AT1101" s="300" t="str">
        <f t="shared" si="801"/>
        <v/>
      </c>
      <c r="AU1101" s="192" t="str">
        <f t="shared" si="802"/>
        <v>бла</v>
      </c>
      <c r="AV1101" s="192" t="str">
        <f t="shared" si="803"/>
        <v>бла91401426общпро</v>
      </c>
      <c r="AW1101" s="191">
        <f t="shared" si="804"/>
        <v>20592</v>
      </c>
      <c r="AX1101" s="191">
        <f t="shared" si="805"/>
        <v>12755</v>
      </c>
      <c r="AY1101" s="191">
        <f t="shared" si="806"/>
        <v>0</v>
      </c>
      <c r="AZ1101" s="191">
        <f t="shared" si="807"/>
        <v>0</v>
      </c>
      <c r="BA1101" s="193">
        <f t="shared" si="808"/>
        <v>1</v>
      </c>
      <c r="BB1101" s="193">
        <f t="shared" si="809"/>
        <v>1</v>
      </c>
      <c r="BC1101" s="193">
        <f t="shared" si="810"/>
        <v>1</v>
      </c>
      <c r="BD1101" s="191">
        <f t="shared" si="817"/>
        <v>0</v>
      </c>
      <c r="BE1101" s="191">
        <f t="shared" si="811"/>
        <v>0</v>
      </c>
      <c r="BF1101" s="210">
        <f t="shared" si="812"/>
        <v>0</v>
      </c>
      <c r="BG1101" s="211">
        <f t="shared" si="813"/>
        <v>0</v>
      </c>
      <c r="BH1101" s="289"/>
      <c r="BI1101" s="289"/>
      <c r="BJ1101" s="228"/>
      <c r="BK1101" s="228"/>
      <c r="BL1101" s="233" t="str">
        <f t="shared" si="814"/>
        <v>05</v>
      </c>
    </row>
    <row r="1102" spans="1:64" ht="12" customHeight="1">
      <c r="A1102" s="333" t="s">
        <v>696</v>
      </c>
      <c r="B1102" s="381" t="s">
        <v>443</v>
      </c>
      <c r="C1102" s="333" t="s">
        <v>668</v>
      </c>
      <c r="D1102" s="381" t="s">
        <v>406</v>
      </c>
      <c r="E1102" s="381" t="s">
        <v>1235</v>
      </c>
      <c r="F1102" s="381" t="s">
        <v>586</v>
      </c>
      <c r="G1102" s="381" t="s">
        <v>407</v>
      </c>
      <c r="H1102" s="100" t="s">
        <v>653</v>
      </c>
      <c r="I1102" s="381" t="s">
        <v>505</v>
      </c>
      <c r="J1102" s="382">
        <v>180000</v>
      </c>
      <c r="K1102" s="382">
        <v>898</v>
      </c>
      <c r="L1102" s="191" t="str">
        <f t="shared" ref="L1102:L1165" si="818">CONCATENATE(B1102,C1102,D1102,E1102,F1102,G1102,I1102)</f>
        <v>914014260503411008Ф02024431001</v>
      </c>
      <c r="M1102" s="192">
        <f t="array" ref="M1102">IF(COUNT(SEARCH(Удалить_Роспись_КВСР,$B1102)*SEARCH(Удалить_Роспись_ПБС,$C1102)*SEARCH(Удалить_Роспись_КФСР, $D1102)*SEARCH(Удалить_Роспись_КЦСР,$E1102)*SEARCH(Удалить_Роспись_КВР,$F1102)*SEARCH(Удалить_Роспись_ЭК,$H1102)*SEARCH(Удалить_Роспись_КР,$I1102))&gt;0,0,1)</f>
        <v>1</v>
      </c>
      <c r="N1102" s="192">
        <v>0</v>
      </c>
      <c r="O1102" s="192" t="str">
        <f t="shared" ref="O1102:O1165" si="819">IF(OR($E1102="263П001",$E1102="092П000"),"атп","")</f>
        <v/>
      </c>
      <c r="P1102" s="192" t="str">
        <f t="shared" si="815"/>
        <v/>
      </c>
      <c r="Q1102" s="300" t="str">
        <f t="shared" ref="Q1102:Q1165" si="820">IF(OR($E1102="282Д002",$E1102="909Д000"),"инв","")</f>
        <v/>
      </c>
      <c r="R1102" s="300" t="str">
        <f t="shared" ref="R1102:R1165" si="821">IF(OR($E1102="2928006",$E1102="4118004",$E1102="909Ж000"),"зем","")</f>
        <v/>
      </c>
      <c r="S1102" s="300" t="str">
        <f t="shared" ref="S1102:S1165" si="822">IF($D1102="1001","пен","")</f>
        <v/>
      </c>
      <c r="T1102" s="192" t="str">
        <f t="shared" ref="T1102:T1165" si="823">IF($E1102="9018000","рез","")</f>
        <v/>
      </c>
      <c r="U1102" s="303" t="str">
        <f t="shared" ref="U1102:U1165" si="824">IF(LEFT($E1102,3)="795","рцп","")</f>
        <v/>
      </c>
      <c r="V1102" s="300" t="str">
        <f t="shared" ref="V1102:V1165" si="825">IF(AND($B1102="830",OR($E1102="1038212",$E1102="0358000",E1102="0348223",E1102="1018001",E1102="1018210",E1102="1038000",E1102="0318202",E1102="0368203",E1102="0538001")),"мер","")</f>
        <v/>
      </c>
      <c r="W1102" s="192" t="str">
        <f t="shared" ref="W1102:W1165" si="826">IF(AND($B1102="806",$D1102="0503"),"бла","")</f>
        <v/>
      </c>
      <c r="X1102" s="303" t="str">
        <f t="shared" ref="X1102:X1165" si="827">IF(AND($B1102="806",$E1102="5058606"),"жил","")</f>
        <v/>
      </c>
      <c r="Y1102" s="300" t="str">
        <f t="shared" ref="Y1102:Y1165" si="828">IF($D1102="0107","выб","")</f>
        <v/>
      </c>
      <c r="Z1102" s="300" t="str">
        <f t="shared" ref="Z1102:Z1165" si="829">IF($G1102="251","меж","")</f>
        <v/>
      </c>
      <c r="AA1102" s="303" t="str">
        <f t="shared" ref="AA1102:AA1165" si="830">IF($B1102="800","кцп","")</f>
        <v/>
      </c>
      <c r="AB1102" s="300" t="str">
        <f t="shared" ref="AB1102:AB1165" si="831">IF($F1102="611","смз","")</f>
        <v/>
      </c>
      <c r="AC1102" s="300" t="str">
        <f t="shared" ref="AC1102:AC1165" si="832">IF($D1102="1301","дол","")</f>
        <v/>
      </c>
      <c r="AD1102" s="300" t="str">
        <f t="shared" ref="AD1102:AD1165" si="833">IF($F1102="612","сиц","")</f>
        <v/>
      </c>
      <c r="AE1102" s="192" t="str">
        <f t="shared" ref="AE1102:AE1165" si="834">IF(AND($B1102="890",$E1102="9098000",F1102="870"),"рсф","")</f>
        <v/>
      </c>
      <c r="AF1102" s="192" t="str">
        <f t="shared" ref="AF1102:AF1165" si="835">IF(AND($F1102="330",B1102="806"),"поч","")</f>
        <v/>
      </c>
      <c r="AG1102" s="192"/>
      <c r="AJ1102" s="300" t="str">
        <f t="shared" ref="AJ1102:AJ1165" si="836">IF(AND(D1102="0503",G1102="223",OR(E1102="2118002",E1102="2218002",E1102="2338004",E1102="2718002",E1102="2928002",E1102="3018002",E1102="3118002",E1102="3218002",E1102="3418002",E1102="3658002",E1102="3718002",E1102="3818002",E1102="3948001",E1102="4118002",E1102="4218002",E1102="4218001",E1102="4318002",E1102="4418002",E1102="4618002")),"осв","")</f>
        <v/>
      </c>
      <c r="AK1102" s="300" t="str">
        <f t="shared" ref="AK1102:AK1165" si="837">IF($D1102="0107","выб","")</f>
        <v/>
      </c>
      <c r="AL1102" s="300" t="str">
        <f t="shared" ref="AL1102:AL1165" si="838">IF(OR($D1102="0409",$D1102="0503"),"бла","")</f>
        <v>бла</v>
      </c>
      <c r="AM1102" s="300" t="str">
        <f t="shared" ref="AM1102:AM1165" si="839">IF($G1102="251","меж","")</f>
        <v/>
      </c>
      <c r="AN1102" s="300" t="str">
        <f t="shared" ref="AN1102:AN1165" si="840">IF($D1102="0501","жил","")</f>
        <v/>
      </c>
      <c r="AO1102" s="300" t="str">
        <f t="shared" ref="AO1102:AO1165" si="841">IF($D1102="1101","физ","")</f>
        <v/>
      </c>
      <c r="AP1102" s="300" t="str">
        <f t="shared" ref="AP1102:AP1165" si="842">IF($D1102="0408","тра","")</f>
        <v/>
      </c>
      <c r="AQ1102" s="300" t="str">
        <f t="shared" ref="AQ1102:AQ1165" si="843">IF($D1102="1001","пен","")</f>
        <v/>
      </c>
      <c r="AR1102" s="306" t="str">
        <f t="shared" ref="AR1102:AR1165" si="844">IF(LEFT($E1102,3)="795","рцп","")</f>
        <v/>
      </c>
      <c r="AS1102" s="300" t="str">
        <f t="shared" ref="AS1102:AS1165" si="845">IF($F1102="611","смз","")</f>
        <v/>
      </c>
      <c r="AT1102" s="300" t="str">
        <f t="shared" ref="AT1102:AT1165" si="846">IF($F1102="612","сиц","")</f>
        <v/>
      </c>
      <c r="AU1102" s="192" t="str">
        <f t="shared" ref="AU1102:AU1165" si="847">IF(LEFT(B1102,1)="9",LEFT(CONCATENATE(AJ1102,AK1102,AL1102,AM1102,AN1102,AP1102,AQ1102,AR1102,AS1102,AT1102,AO1102,"рбс"),3),LEFT(CONCATENATE(O1102,P1102,Q1102,R1102,S1102,T1102,U1102,V1102,W1102,X1102,Y1102,Z1102,AA1102,AB1102,AC1102,AD1102,AE1102,AF1102,"рбс"),3))</f>
        <v>бла</v>
      </c>
      <c r="AV1102" s="192" t="str">
        <f t="shared" ref="AV1102:AV1165" si="848">CONCATENATE(AU1102,B1102,IF(C1102="ЦП270","ЦП273",IF(AND(C1102="ЦС300",LEFT(E1102,3)="440"),"ЦС306",IF(AND(C1102="ЦУ340",LEFT(E1102,3)="440"),"ЦУ347",C1102))),IF(ISNA(VLOOKUP(F1102,спр_Платные,1,FALSE)),"общ","пла"),VLOOKUP(G1102,спр_Индексации_ЭКР,3,FALSE))</f>
        <v>бла91401426общосн</v>
      </c>
      <c r="AW1102" s="191">
        <f t="shared" ref="AW1102:AW1165" si="849">J1102*$M1102</f>
        <v>180000</v>
      </c>
      <c r="AX1102" s="191">
        <f t="shared" ref="AX1102:AX1165" si="850">K1102*$M1102</f>
        <v>898</v>
      </c>
      <c r="AY1102" s="191">
        <f t="shared" ref="AY1102:AY1165" si="851">J1102*$N1102</f>
        <v>0</v>
      </c>
      <c r="AZ1102" s="191">
        <f t="shared" ref="AZ1102:AZ1165" si="852">K1102*$N1102</f>
        <v>0</v>
      </c>
      <c r="BA1102" s="193">
        <f t="shared" ref="BA1102:BA1165" si="853">VLOOKUP(G1102,спр_Индексации_ЭКР,2,FALSE)</f>
        <v>1</v>
      </c>
      <c r="BB1102" s="193">
        <f t="shared" ref="BB1102:BB1165" si="854">VLOOKUP(G1102,спр_Индексации_ЭКР,4,FALSE)</f>
        <v>1</v>
      </c>
      <c r="BC1102" s="193">
        <f t="shared" ref="BC1102:BC1165" si="855">VLOOKUP(G1102,спр_Индексации_ЭКР,5,FALSE)</f>
        <v>1</v>
      </c>
      <c r="BD1102" s="191">
        <f t="shared" si="817"/>
        <v>0</v>
      </c>
      <c r="BE1102" s="191">
        <f t="shared" ref="BE1102:BE1165" si="856">AZ1102*$BA1102</f>
        <v>0</v>
      </c>
      <c r="BF1102" s="210">
        <f t="shared" ref="BF1102:BF1165" si="857">BD1102*BB1102</f>
        <v>0</v>
      </c>
      <c r="BG1102" s="211">
        <f t="shared" ref="BG1102:BG1165" si="858">BF1102*BC1102</f>
        <v>0</v>
      </c>
      <c r="BH1102" s="289"/>
      <c r="BI1102" s="289"/>
      <c r="BJ1102" s="228"/>
      <c r="BK1102" s="228"/>
      <c r="BL1102" s="233" t="str">
        <f t="shared" ref="BL1102:BL1165" si="859">IF(LEFT(B1102,1)="9",LEFT(D1102,2),"")</f>
        <v>05</v>
      </c>
    </row>
    <row r="1103" spans="1:64" ht="12" customHeight="1">
      <c r="A1103" s="333" t="s">
        <v>696</v>
      </c>
      <c r="B1103" s="381" t="s">
        <v>443</v>
      </c>
      <c r="C1103" s="333" t="s">
        <v>668</v>
      </c>
      <c r="D1103" s="381" t="s">
        <v>406</v>
      </c>
      <c r="E1103" s="381" t="s">
        <v>1236</v>
      </c>
      <c r="F1103" s="381" t="s">
        <v>586</v>
      </c>
      <c r="G1103" s="381" t="s">
        <v>393</v>
      </c>
      <c r="H1103" s="100" t="s">
        <v>653</v>
      </c>
      <c r="I1103" s="381" t="s">
        <v>505</v>
      </c>
      <c r="J1103" s="382">
        <v>1410993.85</v>
      </c>
      <c r="K1103" s="382">
        <v>1215291.1299999999</v>
      </c>
      <c r="L1103" s="191" t="str">
        <f t="shared" si="818"/>
        <v>914014260503411008Э02024422301</v>
      </c>
      <c r="M1103" s="192">
        <f t="array" ref="M1103">IF(COUNT(SEARCH(Удалить_Роспись_КВСР,$B1103)*SEARCH(Удалить_Роспись_ПБС,$C1103)*SEARCH(Удалить_Роспись_КФСР, $D1103)*SEARCH(Удалить_Роспись_КЦСР,$E1103)*SEARCH(Удалить_Роспись_КВР,$F1103)*SEARCH(Удалить_Роспись_ЭК,$H1103)*SEARCH(Удалить_Роспись_КР,$I1103))&gt;0,0,1)</f>
        <v>1</v>
      </c>
      <c r="N1103" s="192">
        <v>1</v>
      </c>
      <c r="O1103" s="192" t="str">
        <f t="shared" si="819"/>
        <v/>
      </c>
      <c r="P1103" s="192" t="str">
        <f t="shared" si="815"/>
        <v/>
      </c>
      <c r="Q1103" s="300" t="str">
        <f t="shared" si="820"/>
        <v/>
      </c>
      <c r="R1103" s="300" t="str">
        <f t="shared" si="821"/>
        <v/>
      </c>
      <c r="S1103" s="300" t="str">
        <f t="shared" si="822"/>
        <v/>
      </c>
      <c r="T1103" s="192" t="str">
        <f t="shared" si="823"/>
        <v/>
      </c>
      <c r="U1103" s="303" t="str">
        <f t="shared" si="824"/>
        <v/>
      </c>
      <c r="V1103" s="300" t="str">
        <f t="shared" si="825"/>
        <v/>
      </c>
      <c r="W1103" s="192" t="str">
        <f t="shared" si="826"/>
        <v/>
      </c>
      <c r="X1103" s="303" t="str">
        <f t="shared" si="827"/>
        <v/>
      </c>
      <c r="Y1103" s="300" t="str">
        <f t="shared" si="828"/>
        <v/>
      </c>
      <c r="Z1103" s="300" t="str">
        <f t="shared" si="829"/>
        <v/>
      </c>
      <c r="AA1103" s="303" t="str">
        <f t="shared" si="830"/>
        <v/>
      </c>
      <c r="AB1103" s="300" t="str">
        <f t="shared" si="831"/>
        <v/>
      </c>
      <c r="AC1103" s="300" t="str">
        <f t="shared" si="832"/>
        <v/>
      </c>
      <c r="AD1103" s="300" t="str">
        <f t="shared" si="833"/>
        <v/>
      </c>
      <c r="AE1103" s="192" t="str">
        <f t="shared" si="834"/>
        <v/>
      </c>
      <c r="AF1103" s="192" t="str">
        <f t="shared" si="835"/>
        <v/>
      </c>
      <c r="AG1103" s="192"/>
      <c r="AJ1103" s="300" t="str">
        <f t="shared" si="836"/>
        <v/>
      </c>
      <c r="AK1103" s="300" t="str">
        <f t="shared" si="837"/>
        <v/>
      </c>
      <c r="AL1103" s="300" t="str">
        <f t="shared" si="838"/>
        <v>бла</v>
      </c>
      <c r="AM1103" s="300" t="str">
        <f t="shared" si="839"/>
        <v/>
      </c>
      <c r="AN1103" s="300" t="str">
        <f t="shared" si="840"/>
        <v/>
      </c>
      <c r="AO1103" s="300" t="str">
        <f t="shared" si="841"/>
        <v/>
      </c>
      <c r="AP1103" s="300" t="str">
        <f t="shared" si="842"/>
        <v/>
      </c>
      <c r="AQ1103" s="300" t="str">
        <f t="shared" si="843"/>
        <v/>
      </c>
      <c r="AR1103" s="306" t="str">
        <f t="shared" si="844"/>
        <v/>
      </c>
      <c r="AS1103" s="300" t="str">
        <f t="shared" si="845"/>
        <v/>
      </c>
      <c r="AT1103" s="300" t="str">
        <f t="shared" si="846"/>
        <v/>
      </c>
      <c r="AU1103" s="192" t="str">
        <f t="shared" si="847"/>
        <v>бла</v>
      </c>
      <c r="AV1103" s="192" t="str">
        <f t="shared" si="848"/>
        <v>бла91401426общком</v>
      </c>
      <c r="AW1103" s="191">
        <f t="shared" si="849"/>
        <v>1410993.85</v>
      </c>
      <c r="AX1103" s="191">
        <f t="shared" si="850"/>
        <v>1215291.1299999999</v>
      </c>
      <c r="AY1103" s="191">
        <f t="shared" si="851"/>
        <v>1410993.85</v>
      </c>
      <c r="AZ1103" s="191">
        <f t="shared" si="852"/>
        <v>1215291.1299999999</v>
      </c>
      <c r="BA1103" s="193">
        <f t="shared" si="853"/>
        <v>1</v>
      </c>
      <c r="BB1103" s="193">
        <f t="shared" si="854"/>
        <v>1</v>
      </c>
      <c r="BC1103" s="193">
        <f t="shared" si="855"/>
        <v>1</v>
      </c>
      <c r="BD1103" s="191">
        <f t="shared" si="817"/>
        <v>1410993.85</v>
      </c>
      <c r="BE1103" s="191">
        <f t="shared" si="856"/>
        <v>1215291.1299999999</v>
      </c>
      <c r="BF1103" s="210">
        <f t="shared" si="857"/>
        <v>1410993.85</v>
      </c>
      <c r="BG1103" s="211">
        <f t="shared" si="858"/>
        <v>1410993.85</v>
      </c>
      <c r="BH1103" s="289"/>
      <c r="BI1103" s="289"/>
      <c r="BJ1103" s="228"/>
      <c r="BK1103" s="228"/>
      <c r="BL1103" s="233" t="str">
        <f t="shared" si="859"/>
        <v>05</v>
      </c>
    </row>
    <row r="1104" spans="1:64" ht="12" customHeight="1">
      <c r="A1104" s="333" t="s">
        <v>696</v>
      </c>
      <c r="B1104" s="381" t="s">
        <v>443</v>
      </c>
      <c r="C1104" s="333" t="s">
        <v>668</v>
      </c>
      <c r="D1104" s="381" t="s">
        <v>406</v>
      </c>
      <c r="E1104" s="381" t="s">
        <v>1237</v>
      </c>
      <c r="F1104" s="381" t="s">
        <v>586</v>
      </c>
      <c r="G1104" s="381" t="s">
        <v>407</v>
      </c>
      <c r="H1104" s="100" t="s">
        <v>653</v>
      </c>
      <c r="I1104" s="381" t="s">
        <v>505</v>
      </c>
      <c r="J1104" s="382">
        <v>8720</v>
      </c>
      <c r="K1104" s="382">
        <v>0</v>
      </c>
      <c r="L1104" s="191" t="str">
        <f t="shared" si="818"/>
        <v>91401426050341100S741024431001</v>
      </c>
      <c r="M1104" s="192">
        <f t="array" ref="M1104">IF(COUNT(SEARCH(Удалить_Роспись_КВСР,$B1104)*SEARCH(Удалить_Роспись_ПБС,$C1104)*SEARCH(Удалить_Роспись_КФСР, $D1104)*SEARCH(Удалить_Роспись_КЦСР,$E1104)*SEARCH(Удалить_Роспись_КВР,$F1104)*SEARCH(Удалить_Роспись_ЭК,$H1104)*SEARCH(Удалить_Роспись_КР,$I1104))&gt;0,0,1)</f>
        <v>0</v>
      </c>
      <c r="N1104" s="192">
        <v>0</v>
      </c>
      <c r="O1104" s="192" t="str">
        <f t="shared" si="819"/>
        <v/>
      </c>
      <c r="P1104" s="192" t="str">
        <f t="shared" si="815"/>
        <v/>
      </c>
      <c r="Q1104" s="300" t="str">
        <f t="shared" si="820"/>
        <v/>
      </c>
      <c r="R1104" s="300" t="str">
        <f t="shared" si="821"/>
        <v/>
      </c>
      <c r="S1104" s="300" t="str">
        <f t="shared" si="822"/>
        <v/>
      </c>
      <c r="T1104" s="192" t="str">
        <f t="shared" si="823"/>
        <v/>
      </c>
      <c r="U1104" s="303" t="str">
        <f t="shared" si="824"/>
        <v/>
      </c>
      <c r="V1104" s="300" t="str">
        <f t="shared" si="825"/>
        <v/>
      </c>
      <c r="W1104" s="192" t="str">
        <f t="shared" si="826"/>
        <v/>
      </c>
      <c r="X1104" s="303" t="str">
        <f t="shared" si="827"/>
        <v/>
      </c>
      <c r="Y1104" s="300" t="str">
        <f t="shared" si="828"/>
        <v/>
      </c>
      <c r="Z1104" s="300" t="str">
        <f t="shared" si="829"/>
        <v/>
      </c>
      <c r="AA1104" s="303" t="str">
        <f t="shared" si="830"/>
        <v/>
      </c>
      <c r="AB1104" s="300" t="str">
        <f t="shared" si="831"/>
        <v/>
      </c>
      <c r="AC1104" s="300" t="str">
        <f t="shared" si="832"/>
        <v/>
      </c>
      <c r="AD1104" s="300" t="str">
        <f t="shared" si="833"/>
        <v/>
      </c>
      <c r="AE1104" s="192" t="str">
        <f t="shared" si="834"/>
        <v/>
      </c>
      <c r="AF1104" s="192" t="str">
        <f t="shared" si="835"/>
        <v/>
      </c>
      <c r="AG1104" s="192"/>
      <c r="AJ1104" s="300" t="str">
        <f t="shared" si="836"/>
        <v/>
      </c>
      <c r="AK1104" s="300" t="str">
        <f t="shared" si="837"/>
        <v/>
      </c>
      <c r="AL1104" s="300" t="str">
        <f t="shared" si="838"/>
        <v>бла</v>
      </c>
      <c r="AM1104" s="300" t="str">
        <f t="shared" si="839"/>
        <v/>
      </c>
      <c r="AN1104" s="300" t="str">
        <f t="shared" si="840"/>
        <v/>
      </c>
      <c r="AO1104" s="300" t="str">
        <f t="shared" si="841"/>
        <v/>
      </c>
      <c r="AP1104" s="300" t="str">
        <f t="shared" si="842"/>
        <v/>
      </c>
      <c r="AQ1104" s="300" t="str">
        <f t="shared" si="843"/>
        <v/>
      </c>
      <c r="AR1104" s="306" t="str">
        <f t="shared" si="844"/>
        <v/>
      </c>
      <c r="AS1104" s="300" t="str">
        <f t="shared" si="845"/>
        <v/>
      </c>
      <c r="AT1104" s="300" t="str">
        <f t="shared" si="846"/>
        <v/>
      </c>
      <c r="AU1104" s="192" t="str">
        <f t="shared" si="847"/>
        <v>бла</v>
      </c>
      <c r="AV1104" s="192" t="str">
        <f t="shared" si="848"/>
        <v>бла91401426общосн</v>
      </c>
      <c r="AW1104" s="191">
        <f t="shared" si="849"/>
        <v>0</v>
      </c>
      <c r="AX1104" s="191">
        <f t="shared" si="850"/>
        <v>0</v>
      </c>
      <c r="AY1104" s="191">
        <f t="shared" si="851"/>
        <v>0</v>
      </c>
      <c r="AZ1104" s="191">
        <f t="shared" si="852"/>
        <v>0</v>
      </c>
      <c r="BA1104" s="193">
        <f t="shared" si="853"/>
        <v>1</v>
      </c>
      <c r="BB1104" s="193">
        <f t="shared" si="854"/>
        <v>1</v>
      </c>
      <c r="BC1104" s="193">
        <f t="shared" si="855"/>
        <v>1</v>
      </c>
      <c r="BD1104" s="191">
        <f t="shared" si="817"/>
        <v>0</v>
      </c>
      <c r="BE1104" s="191">
        <f t="shared" si="856"/>
        <v>0</v>
      </c>
      <c r="BF1104" s="210">
        <f t="shared" si="857"/>
        <v>0</v>
      </c>
      <c r="BG1104" s="211">
        <f t="shared" si="858"/>
        <v>0</v>
      </c>
      <c r="BH1104" s="289"/>
      <c r="BI1104" s="289"/>
      <c r="BJ1104" s="228"/>
      <c r="BK1104" s="228"/>
      <c r="BL1104" s="233" t="str">
        <f t="shared" si="859"/>
        <v>05</v>
      </c>
    </row>
    <row r="1105" spans="1:64" ht="12" customHeight="1">
      <c r="A1105" s="333" t="s">
        <v>696</v>
      </c>
      <c r="B1105" s="381" t="s">
        <v>443</v>
      </c>
      <c r="C1105" s="333" t="s">
        <v>668</v>
      </c>
      <c r="D1105" s="381" t="s">
        <v>408</v>
      </c>
      <c r="E1105" s="381" t="s">
        <v>1238</v>
      </c>
      <c r="F1105" s="381" t="s">
        <v>586</v>
      </c>
      <c r="G1105" s="381" t="s">
        <v>395</v>
      </c>
      <c r="H1105" s="100" t="s">
        <v>653</v>
      </c>
      <c r="I1105" s="381" t="s">
        <v>505</v>
      </c>
      <c r="J1105" s="382">
        <v>4000</v>
      </c>
      <c r="K1105" s="382">
        <v>0</v>
      </c>
      <c r="L1105" s="191" t="str">
        <f t="shared" si="818"/>
        <v>914014260707415008001024429001</v>
      </c>
      <c r="M1105" s="192">
        <f t="array" ref="M1105">IF(COUNT(SEARCH(Удалить_Роспись_КВСР,$B1105)*SEARCH(Удалить_Роспись_ПБС,$C1105)*SEARCH(Удалить_Роспись_КФСР, $D1105)*SEARCH(Удалить_Роспись_КЦСР,$E1105)*SEARCH(Удалить_Роспись_КВР,$F1105)*SEARCH(Удалить_Роспись_ЭК,$H1105)*SEARCH(Удалить_Роспись_КР,$I1105))&gt;0,0,1)</f>
        <v>1</v>
      </c>
      <c r="N1105" s="192">
        <v>0</v>
      </c>
      <c r="O1105" s="192" t="str">
        <f t="shared" si="819"/>
        <v/>
      </c>
      <c r="P1105" s="192" t="str">
        <f t="shared" si="815"/>
        <v/>
      </c>
      <c r="Q1105" s="300" t="str">
        <f t="shared" si="820"/>
        <v/>
      </c>
      <c r="R1105" s="300" t="str">
        <f t="shared" si="821"/>
        <v/>
      </c>
      <c r="S1105" s="300" t="str">
        <f t="shared" si="822"/>
        <v/>
      </c>
      <c r="T1105" s="192" t="str">
        <f t="shared" si="823"/>
        <v/>
      </c>
      <c r="U1105" s="303" t="str">
        <f t="shared" si="824"/>
        <v/>
      </c>
      <c r="V1105" s="300" t="str">
        <f t="shared" si="825"/>
        <v/>
      </c>
      <c r="W1105" s="192" t="str">
        <f t="shared" si="826"/>
        <v/>
      </c>
      <c r="X1105" s="303" t="str">
        <f t="shared" si="827"/>
        <v/>
      </c>
      <c r="Y1105" s="300" t="str">
        <f t="shared" si="828"/>
        <v/>
      </c>
      <c r="Z1105" s="300" t="str">
        <f t="shared" si="829"/>
        <v/>
      </c>
      <c r="AA1105" s="303" t="str">
        <f t="shared" si="830"/>
        <v/>
      </c>
      <c r="AB1105" s="300" t="str">
        <f t="shared" si="831"/>
        <v/>
      </c>
      <c r="AC1105" s="300" t="str">
        <f t="shared" si="832"/>
        <v/>
      </c>
      <c r="AD1105" s="300" t="str">
        <f t="shared" si="833"/>
        <v/>
      </c>
      <c r="AE1105" s="192" t="str">
        <f t="shared" si="834"/>
        <v/>
      </c>
      <c r="AF1105" s="192" t="str">
        <f t="shared" si="835"/>
        <v/>
      </c>
      <c r="AG1105" s="192"/>
      <c r="AJ1105" s="300" t="str">
        <f t="shared" si="836"/>
        <v/>
      </c>
      <c r="AK1105" s="300" t="str">
        <f t="shared" si="837"/>
        <v/>
      </c>
      <c r="AL1105" s="300" t="str">
        <f t="shared" si="838"/>
        <v/>
      </c>
      <c r="AM1105" s="300" t="str">
        <f t="shared" si="839"/>
        <v/>
      </c>
      <c r="AN1105" s="300" t="str">
        <f t="shared" si="840"/>
        <v/>
      </c>
      <c r="AO1105" s="300" t="str">
        <f t="shared" si="841"/>
        <v/>
      </c>
      <c r="AP1105" s="300" t="str">
        <f t="shared" si="842"/>
        <v/>
      </c>
      <c r="AQ1105" s="300" t="str">
        <f t="shared" si="843"/>
        <v/>
      </c>
      <c r="AR1105" s="306" t="str">
        <f t="shared" si="844"/>
        <v/>
      </c>
      <c r="AS1105" s="300" t="str">
        <f t="shared" si="845"/>
        <v/>
      </c>
      <c r="AT1105" s="300" t="str">
        <f t="shared" si="846"/>
        <v/>
      </c>
      <c r="AU1105" s="192" t="str">
        <f t="shared" si="847"/>
        <v>рбс</v>
      </c>
      <c r="AV1105" s="192" t="str">
        <f t="shared" si="848"/>
        <v>рбс91401426общпро</v>
      </c>
      <c r="AW1105" s="191">
        <f t="shared" si="849"/>
        <v>4000</v>
      </c>
      <c r="AX1105" s="191">
        <f t="shared" si="850"/>
        <v>0</v>
      </c>
      <c r="AY1105" s="191">
        <f t="shared" si="851"/>
        <v>0</v>
      </c>
      <c r="AZ1105" s="191">
        <f t="shared" si="852"/>
        <v>0</v>
      </c>
      <c r="BA1105" s="193">
        <f t="shared" si="853"/>
        <v>1</v>
      </c>
      <c r="BB1105" s="193">
        <f t="shared" si="854"/>
        <v>1</v>
      </c>
      <c r="BC1105" s="193">
        <f t="shared" si="855"/>
        <v>1</v>
      </c>
      <c r="BD1105" s="191">
        <f t="shared" si="817"/>
        <v>0</v>
      </c>
      <c r="BE1105" s="191">
        <f t="shared" si="856"/>
        <v>0</v>
      </c>
      <c r="BF1105" s="210">
        <f t="shared" si="857"/>
        <v>0</v>
      </c>
      <c r="BG1105" s="211">
        <f t="shared" si="858"/>
        <v>0</v>
      </c>
      <c r="BH1105" s="289"/>
      <c r="BI1105" s="289"/>
      <c r="BJ1105" s="228"/>
      <c r="BK1105" s="228"/>
      <c r="BL1105" s="233" t="str">
        <f t="shared" si="859"/>
        <v>07</v>
      </c>
    </row>
    <row r="1106" spans="1:64" ht="12" customHeight="1">
      <c r="A1106" s="333" t="s">
        <v>696</v>
      </c>
      <c r="B1106" s="381" t="s">
        <v>443</v>
      </c>
      <c r="C1106" s="333" t="s">
        <v>668</v>
      </c>
      <c r="D1106" s="381" t="s">
        <v>409</v>
      </c>
      <c r="E1106" s="381" t="s">
        <v>1239</v>
      </c>
      <c r="F1106" s="381" t="s">
        <v>586</v>
      </c>
      <c r="G1106" s="381" t="s">
        <v>392</v>
      </c>
      <c r="H1106" s="100" t="s">
        <v>653</v>
      </c>
      <c r="I1106" s="381" t="s">
        <v>505</v>
      </c>
      <c r="J1106" s="382">
        <v>29835.48</v>
      </c>
      <c r="K1106" s="382">
        <v>29835.48</v>
      </c>
      <c r="L1106" s="191" t="str">
        <f t="shared" si="818"/>
        <v>914014260801415008003024422201</v>
      </c>
      <c r="M1106" s="192">
        <f t="array" ref="M1106">IF(COUNT(SEARCH(Удалить_Роспись_КВСР,$B1106)*SEARCH(Удалить_Роспись_ПБС,$C1106)*SEARCH(Удалить_Роспись_КФСР, $D1106)*SEARCH(Удалить_Роспись_КЦСР,$E1106)*SEARCH(Удалить_Роспись_КВР,$F1106)*SEARCH(Удалить_Роспись_ЭК,$H1106)*SEARCH(Удалить_Роспись_КР,$I1106))&gt;0,0,1)</f>
        <v>1</v>
      </c>
      <c r="N1106" s="192">
        <v>0</v>
      </c>
      <c r="O1106" s="192" t="str">
        <f t="shared" si="819"/>
        <v/>
      </c>
      <c r="P1106" s="192" t="str">
        <f t="shared" si="815"/>
        <v/>
      </c>
      <c r="Q1106" s="300" t="str">
        <f t="shared" si="820"/>
        <v/>
      </c>
      <c r="R1106" s="300" t="str">
        <f t="shared" si="821"/>
        <v/>
      </c>
      <c r="S1106" s="300" t="str">
        <f t="shared" si="822"/>
        <v/>
      </c>
      <c r="T1106" s="192" t="str">
        <f t="shared" si="823"/>
        <v/>
      </c>
      <c r="U1106" s="303" t="str">
        <f t="shared" si="824"/>
        <v/>
      </c>
      <c r="V1106" s="300" t="str">
        <f t="shared" si="825"/>
        <v/>
      </c>
      <c r="W1106" s="192" t="str">
        <f t="shared" si="826"/>
        <v/>
      </c>
      <c r="X1106" s="303" t="str">
        <f t="shared" si="827"/>
        <v/>
      </c>
      <c r="Y1106" s="300" t="str">
        <f t="shared" si="828"/>
        <v/>
      </c>
      <c r="Z1106" s="300" t="str">
        <f t="shared" si="829"/>
        <v/>
      </c>
      <c r="AA1106" s="303" t="str">
        <f t="shared" si="830"/>
        <v/>
      </c>
      <c r="AB1106" s="300" t="str">
        <f t="shared" si="831"/>
        <v/>
      </c>
      <c r="AC1106" s="300" t="str">
        <f t="shared" si="832"/>
        <v/>
      </c>
      <c r="AD1106" s="300" t="str">
        <f t="shared" si="833"/>
        <v/>
      </c>
      <c r="AE1106" s="192" t="str">
        <f t="shared" si="834"/>
        <v/>
      </c>
      <c r="AF1106" s="192" t="str">
        <f t="shared" si="835"/>
        <v/>
      </c>
      <c r="AG1106" s="192"/>
      <c r="AJ1106" s="300" t="str">
        <f t="shared" si="836"/>
        <v/>
      </c>
      <c r="AK1106" s="300" t="str">
        <f t="shared" si="837"/>
        <v/>
      </c>
      <c r="AL1106" s="300" t="str">
        <f t="shared" si="838"/>
        <v/>
      </c>
      <c r="AM1106" s="300" t="str">
        <f t="shared" si="839"/>
        <v/>
      </c>
      <c r="AN1106" s="300" t="str">
        <f t="shared" si="840"/>
        <v/>
      </c>
      <c r="AO1106" s="300" t="str">
        <f t="shared" si="841"/>
        <v/>
      </c>
      <c r="AP1106" s="300" t="str">
        <f t="shared" si="842"/>
        <v/>
      </c>
      <c r="AQ1106" s="300" t="str">
        <f t="shared" si="843"/>
        <v/>
      </c>
      <c r="AR1106" s="306" t="str">
        <f t="shared" si="844"/>
        <v/>
      </c>
      <c r="AS1106" s="300" t="str">
        <f t="shared" si="845"/>
        <v/>
      </c>
      <c r="AT1106" s="300" t="str">
        <f t="shared" si="846"/>
        <v/>
      </c>
      <c r="AU1106" s="192" t="str">
        <f t="shared" si="847"/>
        <v>рбс</v>
      </c>
      <c r="AV1106" s="192" t="str">
        <f t="shared" si="848"/>
        <v>рбс91401426общпро</v>
      </c>
      <c r="AW1106" s="191">
        <f t="shared" si="849"/>
        <v>29835.48</v>
      </c>
      <c r="AX1106" s="191">
        <f t="shared" si="850"/>
        <v>29835.48</v>
      </c>
      <c r="AY1106" s="191">
        <f t="shared" si="851"/>
        <v>0</v>
      </c>
      <c r="AZ1106" s="191">
        <f t="shared" si="852"/>
        <v>0</v>
      </c>
      <c r="BA1106" s="193">
        <f t="shared" si="853"/>
        <v>1</v>
      </c>
      <c r="BB1106" s="193">
        <f t="shared" si="854"/>
        <v>1</v>
      </c>
      <c r="BC1106" s="193">
        <f t="shared" si="855"/>
        <v>1</v>
      </c>
      <c r="BD1106" s="191">
        <f t="shared" si="817"/>
        <v>0</v>
      </c>
      <c r="BE1106" s="191">
        <f t="shared" si="856"/>
        <v>0</v>
      </c>
      <c r="BF1106" s="210">
        <f t="shared" si="857"/>
        <v>0</v>
      </c>
      <c r="BG1106" s="211">
        <f t="shared" si="858"/>
        <v>0</v>
      </c>
      <c r="BH1106" s="289"/>
      <c r="BI1106" s="289"/>
      <c r="BJ1106" s="228"/>
      <c r="BK1106" s="228"/>
      <c r="BL1106" s="233" t="str">
        <f t="shared" si="859"/>
        <v>08</v>
      </c>
    </row>
    <row r="1107" spans="1:64" ht="12" customHeight="1">
      <c r="A1107" s="333" t="s">
        <v>696</v>
      </c>
      <c r="B1107" s="381" t="s">
        <v>443</v>
      </c>
      <c r="C1107" s="333" t="s">
        <v>668</v>
      </c>
      <c r="D1107" s="381" t="s">
        <v>409</v>
      </c>
      <c r="E1107" s="381" t="s">
        <v>1239</v>
      </c>
      <c r="F1107" s="381" t="s">
        <v>586</v>
      </c>
      <c r="G1107" s="381" t="s">
        <v>389</v>
      </c>
      <c r="H1107" s="100" t="s">
        <v>653</v>
      </c>
      <c r="I1107" s="381" t="s">
        <v>505</v>
      </c>
      <c r="J1107" s="382">
        <v>204450</v>
      </c>
      <c r="K1107" s="382">
        <v>164990</v>
      </c>
      <c r="L1107" s="191" t="str">
        <f t="shared" si="818"/>
        <v>914014260801415008003024422601</v>
      </c>
      <c r="M1107" s="192">
        <f t="array" ref="M1107">IF(COUNT(SEARCH(Удалить_Роспись_КВСР,$B1107)*SEARCH(Удалить_Роспись_ПБС,$C1107)*SEARCH(Удалить_Роспись_КФСР, $D1107)*SEARCH(Удалить_Роспись_КЦСР,$E1107)*SEARCH(Удалить_Роспись_КВР,$F1107)*SEARCH(Удалить_Роспись_ЭК,$H1107)*SEARCH(Удалить_Роспись_КР,$I1107))&gt;0,0,1)</f>
        <v>1</v>
      </c>
      <c r="N1107" s="192">
        <v>0</v>
      </c>
      <c r="O1107" s="192" t="str">
        <f t="shared" si="819"/>
        <v/>
      </c>
      <c r="P1107" s="192" t="str">
        <f t="shared" si="815"/>
        <v/>
      </c>
      <c r="Q1107" s="300" t="str">
        <f t="shared" si="820"/>
        <v/>
      </c>
      <c r="R1107" s="300" t="str">
        <f t="shared" si="821"/>
        <v/>
      </c>
      <c r="S1107" s="300" t="str">
        <f t="shared" si="822"/>
        <v/>
      </c>
      <c r="T1107" s="192" t="str">
        <f t="shared" si="823"/>
        <v/>
      </c>
      <c r="U1107" s="303" t="str">
        <f t="shared" si="824"/>
        <v/>
      </c>
      <c r="V1107" s="300" t="str">
        <f t="shared" si="825"/>
        <v/>
      </c>
      <c r="W1107" s="192" t="str">
        <f t="shared" si="826"/>
        <v/>
      </c>
      <c r="X1107" s="303" t="str">
        <f t="shared" si="827"/>
        <v/>
      </c>
      <c r="Y1107" s="300" t="str">
        <f t="shared" si="828"/>
        <v/>
      </c>
      <c r="Z1107" s="300" t="str">
        <f t="shared" si="829"/>
        <v/>
      </c>
      <c r="AA1107" s="303" t="str">
        <f t="shared" si="830"/>
        <v/>
      </c>
      <c r="AB1107" s="300" t="str">
        <f t="shared" si="831"/>
        <v/>
      </c>
      <c r="AC1107" s="300" t="str">
        <f t="shared" si="832"/>
        <v/>
      </c>
      <c r="AD1107" s="300" t="str">
        <f t="shared" si="833"/>
        <v/>
      </c>
      <c r="AE1107" s="192" t="str">
        <f t="shared" si="834"/>
        <v/>
      </c>
      <c r="AF1107" s="192" t="str">
        <f t="shared" si="835"/>
        <v/>
      </c>
      <c r="AG1107" s="192"/>
      <c r="AJ1107" s="300" t="str">
        <f t="shared" si="836"/>
        <v/>
      </c>
      <c r="AK1107" s="300" t="str">
        <f t="shared" si="837"/>
        <v/>
      </c>
      <c r="AL1107" s="300" t="str">
        <f t="shared" si="838"/>
        <v/>
      </c>
      <c r="AM1107" s="300" t="str">
        <f t="shared" si="839"/>
        <v/>
      </c>
      <c r="AN1107" s="300" t="str">
        <f t="shared" si="840"/>
        <v/>
      </c>
      <c r="AO1107" s="300" t="str">
        <f t="shared" si="841"/>
        <v/>
      </c>
      <c r="AP1107" s="300" t="str">
        <f t="shared" si="842"/>
        <v/>
      </c>
      <c r="AQ1107" s="300" t="str">
        <f t="shared" si="843"/>
        <v/>
      </c>
      <c r="AR1107" s="306" t="str">
        <f t="shared" si="844"/>
        <v/>
      </c>
      <c r="AS1107" s="300" t="str">
        <f t="shared" si="845"/>
        <v/>
      </c>
      <c r="AT1107" s="300" t="str">
        <f t="shared" si="846"/>
        <v/>
      </c>
      <c r="AU1107" s="192" t="str">
        <f t="shared" si="847"/>
        <v>рбс</v>
      </c>
      <c r="AV1107" s="192" t="str">
        <f t="shared" si="848"/>
        <v>рбс91401426общпро</v>
      </c>
      <c r="AW1107" s="191">
        <f t="shared" si="849"/>
        <v>204450</v>
      </c>
      <c r="AX1107" s="191">
        <f t="shared" si="850"/>
        <v>164990</v>
      </c>
      <c r="AY1107" s="191">
        <f t="shared" si="851"/>
        <v>0</v>
      </c>
      <c r="AZ1107" s="191">
        <f t="shared" si="852"/>
        <v>0</v>
      </c>
      <c r="BA1107" s="193">
        <f t="shared" si="853"/>
        <v>1</v>
      </c>
      <c r="BB1107" s="193">
        <f t="shared" si="854"/>
        <v>1</v>
      </c>
      <c r="BC1107" s="193">
        <f t="shared" si="855"/>
        <v>1</v>
      </c>
      <c r="BD1107" s="191">
        <f t="shared" si="817"/>
        <v>0</v>
      </c>
      <c r="BE1107" s="191">
        <f t="shared" si="856"/>
        <v>0</v>
      </c>
      <c r="BF1107" s="210">
        <f t="shared" si="857"/>
        <v>0</v>
      </c>
      <c r="BG1107" s="211">
        <f t="shared" si="858"/>
        <v>0</v>
      </c>
      <c r="BH1107" s="289"/>
      <c r="BI1107" s="289"/>
      <c r="BJ1107" s="228"/>
      <c r="BK1107" s="228"/>
      <c r="BL1107" s="233" t="str">
        <f t="shared" si="859"/>
        <v>08</v>
      </c>
    </row>
    <row r="1108" spans="1:64" ht="12" customHeight="1">
      <c r="A1108" s="333" t="s">
        <v>696</v>
      </c>
      <c r="B1108" s="381" t="s">
        <v>443</v>
      </c>
      <c r="C1108" s="333" t="s">
        <v>668</v>
      </c>
      <c r="D1108" s="381" t="s">
        <v>409</v>
      </c>
      <c r="E1108" s="381" t="s">
        <v>1239</v>
      </c>
      <c r="F1108" s="381" t="s">
        <v>586</v>
      </c>
      <c r="G1108" s="381" t="s">
        <v>395</v>
      </c>
      <c r="H1108" s="100" t="s">
        <v>653</v>
      </c>
      <c r="I1108" s="381" t="s">
        <v>505</v>
      </c>
      <c r="J1108" s="382">
        <v>60000</v>
      </c>
      <c r="K1108" s="382">
        <v>11270</v>
      </c>
      <c r="L1108" s="191" t="str">
        <f t="shared" si="818"/>
        <v>914014260801415008003024429001</v>
      </c>
      <c r="M1108" s="192">
        <f t="array" ref="M1108">IF(COUNT(SEARCH(Удалить_Роспись_КВСР,$B1108)*SEARCH(Удалить_Роспись_ПБС,$C1108)*SEARCH(Удалить_Роспись_КФСР, $D1108)*SEARCH(Удалить_Роспись_КЦСР,$E1108)*SEARCH(Удалить_Роспись_КВР,$F1108)*SEARCH(Удалить_Роспись_ЭК,$H1108)*SEARCH(Удалить_Роспись_КР,$I1108))&gt;0,0,1)</f>
        <v>1</v>
      </c>
      <c r="N1108" s="192">
        <f>IF(COUNT(SEARCH(Удалить_Индекс_КВСР,$B1108)*SEARCH(Удалить_Индекс_ПБС,$C1108)*SEARCH(Удалить_Индекс_КФСР,$D1108)*SEARCH(Удалить_Индекс_КЦСР,$E1108)*SEARCH(Удалить_Индекс_КВР,$F1108)*SEARCH(Удалить_Индекс_ЭК,$H1108)*SEARCH(Удалить_Индекс_КР,$I1108))&gt;0,0,1)</f>
        <v>1</v>
      </c>
      <c r="O1108" s="192" t="str">
        <f t="shared" si="819"/>
        <v/>
      </c>
      <c r="P1108" s="192" t="str">
        <f t="shared" ref="P1108:P1171" si="860">IF($E1108="092Л000","воз","")</f>
        <v/>
      </c>
      <c r="Q1108" s="300" t="str">
        <f t="shared" si="820"/>
        <v/>
      </c>
      <c r="R1108" s="300" t="str">
        <f t="shared" si="821"/>
        <v/>
      </c>
      <c r="S1108" s="300" t="str">
        <f t="shared" si="822"/>
        <v/>
      </c>
      <c r="T1108" s="192" t="str">
        <f t="shared" si="823"/>
        <v/>
      </c>
      <c r="U1108" s="303" t="str">
        <f t="shared" si="824"/>
        <v/>
      </c>
      <c r="V1108" s="300" t="str">
        <f t="shared" si="825"/>
        <v/>
      </c>
      <c r="W1108" s="192" t="str">
        <f t="shared" si="826"/>
        <v/>
      </c>
      <c r="X1108" s="303" t="str">
        <f t="shared" si="827"/>
        <v/>
      </c>
      <c r="Y1108" s="300" t="str">
        <f t="shared" si="828"/>
        <v/>
      </c>
      <c r="Z1108" s="300" t="str">
        <f t="shared" si="829"/>
        <v/>
      </c>
      <c r="AA1108" s="303" t="str">
        <f t="shared" si="830"/>
        <v/>
      </c>
      <c r="AB1108" s="300" t="str">
        <f t="shared" si="831"/>
        <v/>
      </c>
      <c r="AC1108" s="300" t="str">
        <f t="shared" si="832"/>
        <v/>
      </c>
      <c r="AD1108" s="300" t="str">
        <f t="shared" si="833"/>
        <v/>
      </c>
      <c r="AE1108" s="192" t="str">
        <f t="shared" si="834"/>
        <v/>
      </c>
      <c r="AF1108" s="192" t="str">
        <f t="shared" si="835"/>
        <v/>
      </c>
      <c r="AG1108" s="192"/>
      <c r="AJ1108" s="300" t="str">
        <f t="shared" si="836"/>
        <v/>
      </c>
      <c r="AK1108" s="300" t="str">
        <f t="shared" si="837"/>
        <v/>
      </c>
      <c r="AL1108" s="300" t="str">
        <f t="shared" si="838"/>
        <v/>
      </c>
      <c r="AM1108" s="300" t="str">
        <f t="shared" si="839"/>
        <v/>
      </c>
      <c r="AN1108" s="300" t="str">
        <f t="shared" si="840"/>
        <v/>
      </c>
      <c r="AO1108" s="300" t="str">
        <f t="shared" si="841"/>
        <v/>
      </c>
      <c r="AP1108" s="300" t="str">
        <f t="shared" si="842"/>
        <v/>
      </c>
      <c r="AQ1108" s="300" t="str">
        <f t="shared" si="843"/>
        <v/>
      </c>
      <c r="AR1108" s="306" t="str">
        <f t="shared" si="844"/>
        <v/>
      </c>
      <c r="AS1108" s="300" t="str">
        <f t="shared" si="845"/>
        <v/>
      </c>
      <c r="AT1108" s="300" t="str">
        <f t="shared" si="846"/>
        <v/>
      </c>
      <c r="AU1108" s="192" t="str">
        <f t="shared" si="847"/>
        <v>рбс</v>
      </c>
      <c r="AV1108" s="192" t="str">
        <f t="shared" si="848"/>
        <v>рбс91401426общпро</v>
      </c>
      <c r="AW1108" s="191">
        <f t="shared" si="849"/>
        <v>60000</v>
      </c>
      <c r="AX1108" s="191">
        <f t="shared" si="850"/>
        <v>11270</v>
      </c>
      <c r="AY1108" s="191">
        <f t="shared" si="851"/>
        <v>60000</v>
      </c>
      <c r="AZ1108" s="191">
        <f t="shared" si="852"/>
        <v>11270</v>
      </c>
      <c r="BA1108" s="193">
        <f t="shared" si="853"/>
        <v>1</v>
      </c>
      <c r="BB1108" s="193">
        <f t="shared" si="854"/>
        <v>1</v>
      </c>
      <c r="BC1108" s="193">
        <f t="shared" si="855"/>
        <v>1</v>
      </c>
      <c r="BD1108" s="191">
        <f t="shared" si="817"/>
        <v>60000</v>
      </c>
      <c r="BE1108" s="191">
        <f t="shared" si="856"/>
        <v>11270</v>
      </c>
      <c r="BF1108" s="210">
        <f t="shared" si="857"/>
        <v>60000</v>
      </c>
      <c r="BG1108" s="211">
        <f t="shared" si="858"/>
        <v>60000</v>
      </c>
      <c r="BH1108" s="289"/>
      <c r="BI1108" s="289"/>
      <c r="BJ1108" s="228"/>
      <c r="BK1108" s="228"/>
      <c r="BL1108" s="233" t="str">
        <f t="shared" si="859"/>
        <v>08</v>
      </c>
    </row>
    <row r="1109" spans="1:64" ht="12" customHeight="1">
      <c r="A1109" s="333" t="s">
        <v>696</v>
      </c>
      <c r="B1109" s="381" t="s">
        <v>443</v>
      </c>
      <c r="C1109" s="333" t="s">
        <v>668</v>
      </c>
      <c r="D1109" s="381" t="s">
        <v>409</v>
      </c>
      <c r="E1109" s="381" t="s">
        <v>1239</v>
      </c>
      <c r="F1109" s="381" t="s">
        <v>586</v>
      </c>
      <c r="G1109" s="381" t="s">
        <v>397</v>
      </c>
      <c r="H1109" s="100" t="s">
        <v>653</v>
      </c>
      <c r="I1109" s="381" t="s">
        <v>505</v>
      </c>
      <c r="J1109" s="382">
        <v>42550</v>
      </c>
      <c r="K1109" s="382">
        <v>40448.03</v>
      </c>
      <c r="L1109" s="191" t="str">
        <f t="shared" si="818"/>
        <v>914014260801415008003024434001</v>
      </c>
      <c r="M1109" s="192">
        <f t="array" ref="M1109">IF(COUNT(SEARCH(Удалить_Роспись_КВСР,$B1109)*SEARCH(Удалить_Роспись_ПБС,$C1109)*SEARCH(Удалить_Роспись_КФСР, $D1109)*SEARCH(Удалить_Роспись_КЦСР,$E1109)*SEARCH(Удалить_Роспись_КВР,$F1109)*SEARCH(Удалить_Роспись_ЭК,$H1109)*SEARCH(Удалить_Роспись_КР,$I1109))&gt;0,0,1)</f>
        <v>1</v>
      </c>
      <c r="N1109" s="192">
        <f>IF(COUNT(SEARCH(Удалить_Индекс_КВСР,$B1109)*SEARCH(Удалить_Индекс_ПБС,$C1109)*SEARCH(Удалить_Индекс_КФСР,$D1109)*SEARCH(Удалить_Индекс_КЦСР,$E1109)*SEARCH(Удалить_Индекс_КВР,$F1109)*SEARCH(Удалить_Индекс_ЭК,$H1109)*SEARCH(Удалить_Индекс_КР,$I1109))&gt;0,0,1)</f>
        <v>1</v>
      </c>
      <c r="O1109" s="192" t="str">
        <f t="shared" si="819"/>
        <v/>
      </c>
      <c r="P1109" s="192" t="str">
        <f t="shared" si="860"/>
        <v/>
      </c>
      <c r="Q1109" s="300" t="str">
        <f t="shared" si="820"/>
        <v/>
      </c>
      <c r="R1109" s="300" t="str">
        <f t="shared" si="821"/>
        <v/>
      </c>
      <c r="S1109" s="300" t="str">
        <f t="shared" si="822"/>
        <v/>
      </c>
      <c r="T1109" s="192" t="str">
        <f t="shared" si="823"/>
        <v/>
      </c>
      <c r="U1109" s="303" t="str">
        <f t="shared" si="824"/>
        <v/>
      </c>
      <c r="V1109" s="300" t="str">
        <f t="shared" si="825"/>
        <v/>
      </c>
      <c r="W1109" s="192" t="str">
        <f t="shared" si="826"/>
        <v/>
      </c>
      <c r="X1109" s="303" t="str">
        <f t="shared" si="827"/>
        <v/>
      </c>
      <c r="Y1109" s="300" t="str">
        <f t="shared" si="828"/>
        <v/>
      </c>
      <c r="Z1109" s="300" t="str">
        <f t="shared" si="829"/>
        <v/>
      </c>
      <c r="AA1109" s="303" t="str">
        <f t="shared" si="830"/>
        <v/>
      </c>
      <c r="AB1109" s="300" t="str">
        <f t="shared" si="831"/>
        <v/>
      </c>
      <c r="AC1109" s="300" t="str">
        <f t="shared" si="832"/>
        <v/>
      </c>
      <c r="AD1109" s="300" t="str">
        <f t="shared" si="833"/>
        <v/>
      </c>
      <c r="AE1109" s="192" t="str">
        <f t="shared" si="834"/>
        <v/>
      </c>
      <c r="AF1109" s="192" t="str">
        <f t="shared" si="835"/>
        <v/>
      </c>
      <c r="AG1109" s="192"/>
      <c r="AJ1109" s="300" t="str">
        <f t="shared" si="836"/>
        <v/>
      </c>
      <c r="AK1109" s="300" t="str">
        <f t="shared" si="837"/>
        <v/>
      </c>
      <c r="AL1109" s="300" t="str">
        <f t="shared" si="838"/>
        <v/>
      </c>
      <c r="AM1109" s="300" t="str">
        <f t="shared" si="839"/>
        <v/>
      </c>
      <c r="AN1109" s="300" t="str">
        <f t="shared" si="840"/>
        <v/>
      </c>
      <c r="AO1109" s="300" t="str">
        <f t="shared" si="841"/>
        <v/>
      </c>
      <c r="AP1109" s="300" t="str">
        <f t="shared" si="842"/>
        <v/>
      </c>
      <c r="AQ1109" s="300" t="str">
        <f t="shared" si="843"/>
        <v/>
      </c>
      <c r="AR1109" s="306" t="str">
        <f t="shared" si="844"/>
        <v/>
      </c>
      <c r="AS1109" s="300" t="str">
        <f t="shared" si="845"/>
        <v/>
      </c>
      <c r="AT1109" s="300" t="str">
        <f t="shared" si="846"/>
        <v/>
      </c>
      <c r="AU1109" s="192" t="str">
        <f t="shared" si="847"/>
        <v>рбс</v>
      </c>
      <c r="AV1109" s="192" t="str">
        <f t="shared" si="848"/>
        <v>рбс91401426общпро</v>
      </c>
      <c r="AW1109" s="191">
        <f t="shared" si="849"/>
        <v>42550</v>
      </c>
      <c r="AX1109" s="191">
        <f t="shared" si="850"/>
        <v>40448.03</v>
      </c>
      <c r="AY1109" s="191">
        <f t="shared" si="851"/>
        <v>42550</v>
      </c>
      <c r="AZ1109" s="191">
        <f t="shared" si="852"/>
        <v>40448.03</v>
      </c>
      <c r="BA1109" s="193">
        <f t="shared" si="853"/>
        <v>1</v>
      </c>
      <c r="BB1109" s="193">
        <f t="shared" si="854"/>
        <v>1</v>
      </c>
      <c r="BC1109" s="193">
        <f t="shared" si="855"/>
        <v>1</v>
      </c>
      <c r="BD1109" s="191">
        <f t="shared" si="817"/>
        <v>42550</v>
      </c>
      <c r="BE1109" s="191">
        <f t="shared" si="856"/>
        <v>40448.03</v>
      </c>
      <c r="BF1109" s="210">
        <f t="shared" si="857"/>
        <v>42550</v>
      </c>
      <c r="BG1109" s="211">
        <f t="shared" si="858"/>
        <v>42550</v>
      </c>
      <c r="BH1109" s="289"/>
      <c r="BI1109" s="289"/>
      <c r="BJ1109" s="228"/>
      <c r="BK1109" s="228"/>
      <c r="BL1109" s="233" t="str">
        <f t="shared" si="859"/>
        <v>08</v>
      </c>
    </row>
    <row r="1110" spans="1:64" ht="12" hidden="1" customHeight="1">
      <c r="A1110" s="333" t="s">
        <v>696</v>
      </c>
      <c r="B1110" s="381" t="s">
        <v>443</v>
      </c>
      <c r="C1110" s="333" t="s">
        <v>668</v>
      </c>
      <c r="D1110" s="381" t="s">
        <v>322</v>
      </c>
      <c r="E1110" s="381" t="s">
        <v>991</v>
      </c>
      <c r="F1110" s="381" t="s">
        <v>586</v>
      </c>
      <c r="G1110" s="381" t="s">
        <v>389</v>
      </c>
      <c r="H1110" s="100" t="s">
        <v>653</v>
      </c>
      <c r="I1110" s="381" t="s">
        <v>339</v>
      </c>
      <c r="J1110" s="382">
        <v>20000</v>
      </c>
      <c r="K1110" s="382">
        <v>20000</v>
      </c>
      <c r="L1110" s="191" t="str">
        <f t="shared" si="818"/>
        <v>914014260909909007555024422610</v>
      </c>
      <c r="M1110" s="192">
        <f t="array" ref="M1110">IF(COUNT(SEARCH(Удалить_Роспись_КВСР,$B1110)*SEARCH(Удалить_Роспись_ПБС,$C1110)*SEARCH(Удалить_Роспись_КФСР, $D1110)*SEARCH(Удалить_Роспись_КЦСР,$E1110)*SEARCH(Удалить_Роспись_КВР,$F1110)*SEARCH(Удалить_Роспись_ЭК,$H1110)*SEARCH(Удалить_Роспись_КР,$I1110))&gt;0,0,1)</f>
        <v>0</v>
      </c>
      <c r="N1110" s="192">
        <v>0</v>
      </c>
      <c r="O1110" s="192" t="str">
        <f t="shared" si="819"/>
        <v/>
      </c>
      <c r="P1110" s="192" t="str">
        <f t="shared" si="860"/>
        <v/>
      </c>
      <c r="Q1110" s="300" t="str">
        <f t="shared" si="820"/>
        <v/>
      </c>
      <c r="R1110" s="300" t="str">
        <f t="shared" si="821"/>
        <v/>
      </c>
      <c r="S1110" s="300" t="str">
        <f t="shared" si="822"/>
        <v/>
      </c>
      <c r="T1110" s="192" t="str">
        <f t="shared" si="823"/>
        <v/>
      </c>
      <c r="U1110" s="303" t="str">
        <f t="shared" si="824"/>
        <v/>
      </c>
      <c r="V1110" s="300" t="str">
        <f t="shared" si="825"/>
        <v/>
      </c>
      <c r="W1110" s="192" t="str">
        <f t="shared" si="826"/>
        <v/>
      </c>
      <c r="X1110" s="303" t="str">
        <f t="shared" si="827"/>
        <v/>
      </c>
      <c r="Y1110" s="300" t="str">
        <f t="shared" si="828"/>
        <v/>
      </c>
      <c r="Z1110" s="300" t="str">
        <f t="shared" si="829"/>
        <v/>
      </c>
      <c r="AA1110" s="303" t="str">
        <f t="shared" si="830"/>
        <v/>
      </c>
      <c r="AB1110" s="300" t="str">
        <f t="shared" si="831"/>
        <v/>
      </c>
      <c r="AC1110" s="300" t="str">
        <f t="shared" si="832"/>
        <v/>
      </c>
      <c r="AD1110" s="300" t="str">
        <f t="shared" si="833"/>
        <v/>
      </c>
      <c r="AE1110" s="192" t="str">
        <f t="shared" si="834"/>
        <v/>
      </c>
      <c r="AF1110" s="192" t="str">
        <f t="shared" si="835"/>
        <v/>
      </c>
      <c r="AG1110" s="192"/>
      <c r="AJ1110" s="300" t="str">
        <f t="shared" si="836"/>
        <v/>
      </c>
      <c r="AK1110" s="300" t="str">
        <f t="shared" si="837"/>
        <v/>
      </c>
      <c r="AL1110" s="300" t="str">
        <f t="shared" si="838"/>
        <v/>
      </c>
      <c r="AM1110" s="300" t="str">
        <f t="shared" si="839"/>
        <v/>
      </c>
      <c r="AN1110" s="300" t="str">
        <f t="shared" si="840"/>
        <v/>
      </c>
      <c r="AO1110" s="300" t="str">
        <f t="shared" si="841"/>
        <v/>
      </c>
      <c r="AP1110" s="300" t="str">
        <f t="shared" si="842"/>
        <v/>
      </c>
      <c r="AQ1110" s="300" t="str">
        <f t="shared" si="843"/>
        <v/>
      </c>
      <c r="AR1110" s="306" t="str">
        <f t="shared" si="844"/>
        <v/>
      </c>
      <c r="AS1110" s="300" t="str">
        <f t="shared" si="845"/>
        <v/>
      </c>
      <c r="AT1110" s="300" t="str">
        <f t="shared" si="846"/>
        <v/>
      </c>
      <c r="AU1110" s="192" t="str">
        <f t="shared" si="847"/>
        <v>рбс</v>
      </c>
      <c r="AV1110" s="192" t="str">
        <f t="shared" si="848"/>
        <v>рбс91401426общпро</v>
      </c>
      <c r="AW1110" s="191">
        <f t="shared" si="849"/>
        <v>0</v>
      </c>
      <c r="AX1110" s="191">
        <f t="shared" si="850"/>
        <v>0</v>
      </c>
      <c r="AY1110" s="191">
        <f t="shared" si="851"/>
        <v>0</v>
      </c>
      <c r="AZ1110" s="191">
        <f t="shared" si="852"/>
        <v>0</v>
      </c>
      <c r="BA1110" s="193">
        <f t="shared" si="853"/>
        <v>1</v>
      </c>
      <c r="BB1110" s="193">
        <f t="shared" si="854"/>
        <v>1</v>
      </c>
      <c r="BC1110" s="193">
        <f t="shared" si="855"/>
        <v>1</v>
      </c>
      <c r="BD1110" s="191">
        <f t="shared" si="817"/>
        <v>0</v>
      </c>
      <c r="BE1110" s="191">
        <f t="shared" si="856"/>
        <v>0</v>
      </c>
      <c r="BF1110" s="210">
        <f t="shared" si="857"/>
        <v>0</v>
      </c>
      <c r="BG1110" s="211">
        <f t="shared" si="858"/>
        <v>0</v>
      </c>
      <c r="BH1110" s="289"/>
      <c r="BI1110" s="289"/>
      <c r="BJ1110" s="228"/>
      <c r="BK1110" s="228"/>
      <c r="BL1110" s="233" t="str">
        <f t="shared" si="859"/>
        <v>09</v>
      </c>
    </row>
    <row r="1111" spans="1:64" ht="12" customHeight="1">
      <c r="A1111" s="333" t="s">
        <v>696</v>
      </c>
      <c r="B1111" s="381" t="s">
        <v>443</v>
      </c>
      <c r="C1111" s="333" t="s">
        <v>668</v>
      </c>
      <c r="D1111" s="381" t="s">
        <v>322</v>
      </c>
      <c r="E1111" s="381" t="s">
        <v>1240</v>
      </c>
      <c r="F1111" s="381" t="s">
        <v>586</v>
      </c>
      <c r="G1111" s="381" t="s">
        <v>389</v>
      </c>
      <c r="H1111" s="100" t="s">
        <v>653</v>
      </c>
      <c r="I1111" s="381" t="s">
        <v>505</v>
      </c>
      <c r="J1111" s="382">
        <v>2422.13</v>
      </c>
      <c r="K1111" s="382">
        <v>2422.13</v>
      </c>
      <c r="L1111" s="191" t="str">
        <f t="shared" si="818"/>
        <v>91401426090990900S555024422601</v>
      </c>
      <c r="M1111" s="192">
        <f t="array" ref="M1111">IF(COUNT(SEARCH(Удалить_Роспись_КВСР,$B1111)*SEARCH(Удалить_Роспись_ПБС,$C1111)*SEARCH(Удалить_Роспись_КФСР, $D1111)*SEARCH(Удалить_Роспись_КЦСР,$E1111)*SEARCH(Удалить_Роспись_КВР,$F1111)*SEARCH(Удалить_Роспись_ЭК,$H1111)*SEARCH(Удалить_Роспись_КР,$I1111))&gt;0,0,1)</f>
        <v>1</v>
      </c>
      <c r="N1111" s="192">
        <v>0</v>
      </c>
      <c r="O1111" s="192" t="str">
        <f t="shared" si="819"/>
        <v/>
      </c>
      <c r="P1111" s="192" t="str">
        <f t="shared" si="860"/>
        <v/>
      </c>
      <c r="Q1111" s="300" t="str">
        <f t="shared" si="820"/>
        <v/>
      </c>
      <c r="R1111" s="300" t="str">
        <f t="shared" si="821"/>
        <v/>
      </c>
      <c r="S1111" s="300" t="str">
        <f t="shared" si="822"/>
        <v/>
      </c>
      <c r="T1111" s="192" t="str">
        <f t="shared" si="823"/>
        <v/>
      </c>
      <c r="U1111" s="303" t="str">
        <f t="shared" si="824"/>
        <v/>
      </c>
      <c r="V1111" s="300" t="str">
        <f t="shared" si="825"/>
        <v/>
      </c>
      <c r="W1111" s="192" t="str">
        <f t="shared" si="826"/>
        <v/>
      </c>
      <c r="X1111" s="303" t="str">
        <f t="shared" si="827"/>
        <v/>
      </c>
      <c r="Y1111" s="300" t="str">
        <f t="shared" si="828"/>
        <v/>
      </c>
      <c r="Z1111" s="300" t="str">
        <f t="shared" si="829"/>
        <v/>
      </c>
      <c r="AA1111" s="303" t="str">
        <f t="shared" si="830"/>
        <v/>
      </c>
      <c r="AB1111" s="300" t="str">
        <f t="shared" si="831"/>
        <v/>
      </c>
      <c r="AC1111" s="300" t="str">
        <f t="shared" si="832"/>
        <v/>
      </c>
      <c r="AD1111" s="300" t="str">
        <f t="shared" si="833"/>
        <v/>
      </c>
      <c r="AE1111" s="192" t="str">
        <f t="shared" si="834"/>
        <v/>
      </c>
      <c r="AF1111" s="192" t="str">
        <f t="shared" si="835"/>
        <v/>
      </c>
      <c r="AG1111" s="192"/>
      <c r="AJ1111" s="300" t="str">
        <f t="shared" si="836"/>
        <v/>
      </c>
      <c r="AK1111" s="300" t="str">
        <f t="shared" si="837"/>
        <v/>
      </c>
      <c r="AL1111" s="300" t="str">
        <f t="shared" si="838"/>
        <v/>
      </c>
      <c r="AM1111" s="300" t="str">
        <f t="shared" si="839"/>
        <v/>
      </c>
      <c r="AN1111" s="300" t="str">
        <f t="shared" si="840"/>
        <v/>
      </c>
      <c r="AO1111" s="300" t="str">
        <f t="shared" si="841"/>
        <v/>
      </c>
      <c r="AP1111" s="300" t="str">
        <f t="shared" si="842"/>
        <v/>
      </c>
      <c r="AQ1111" s="300" t="str">
        <f t="shared" si="843"/>
        <v/>
      </c>
      <c r="AR1111" s="306" t="str">
        <f t="shared" si="844"/>
        <v/>
      </c>
      <c r="AS1111" s="300" t="str">
        <f t="shared" si="845"/>
        <v/>
      </c>
      <c r="AT1111" s="300" t="str">
        <f t="shared" si="846"/>
        <v/>
      </c>
      <c r="AU1111" s="192" t="str">
        <f t="shared" si="847"/>
        <v>рбс</v>
      </c>
      <c r="AV1111" s="192" t="str">
        <f t="shared" si="848"/>
        <v>рбс91401426общпро</v>
      </c>
      <c r="AW1111" s="191">
        <f t="shared" si="849"/>
        <v>2422.13</v>
      </c>
      <c r="AX1111" s="191">
        <f t="shared" si="850"/>
        <v>2422.13</v>
      </c>
      <c r="AY1111" s="191">
        <f t="shared" si="851"/>
        <v>0</v>
      </c>
      <c r="AZ1111" s="191">
        <f t="shared" si="852"/>
        <v>0</v>
      </c>
      <c r="BA1111" s="193">
        <f t="shared" si="853"/>
        <v>1</v>
      </c>
      <c r="BB1111" s="193">
        <f t="shared" si="854"/>
        <v>1</v>
      </c>
      <c r="BC1111" s="193">
        <f t="shared" si="855"/>
        <v>1</v>
      </c>
      <c r="BD1111" s="191">
        <f t="shared" si="817"/>
        <v>0</v>
      </c>
      <c r="BE1111" s="191">
        <f t="shared" si="856"/>
        <v>0</v>
      </c>
      <c r="BF1111" s="210">
        <f t="shared" si="857"/>
        <v>0</v>
      </c>
      <c r="BG1111" s="211">
        <f t="shared" si="858"/>
        <v>0</v>
      </c>
      <c r="BH1111" s="289"/>
      <c r="BI1111" s="289"/>
      <c r="BJ1111" s="228"/>
      <c r="BK1111" s="228"/>
      <c r="BL1111" s="233" t="str">
        <f t="shared" si="859"/>
        <v>09</v>
      </c>
    </row>
    <row r="1112" spans="1:64" ht="12" customHeight="1">
      <c r="A1112" s="333" t="s">
        <v>696</v>
      </c>
      <c r="B1112" s="381" t="s">
        <v>443</v>
      </c>
      <c r="C1112" s="333" t="s">
        <v>668</v>
      </c>
      <c r="D1112" s="381" t="s">
        <v>311</v>
      </c>
      <c r="E1112" s="381" t="s">
        <v>1241</v>
      </c>
      <c r="F1112" s="381" t="s">
        <v>617</v>
      </c>
      <c r="G1112" s="381" t="s">
        <v>312</v>
      </c>
      <c r="H1112" s="100" t="s">
        <v>653</v>
      </c>
      <c r="I1112" s="381" t="s">
        <v>505</v>
      </c>
      <c r="J1112" s="382">
        <v>12000</v>
      </c>
      <c r="K1112" s="382">
        <v>12000</v>
      </c>
      <c r="L1112" s="191" t="str">
        <f t="shared" si="818"/>
        <v>914014261003415008002032126201</v>
      </c>
      <c r="M1112" s="192">
        <f t="array" ref="M1112">IF(COUNT(SEARCH(Удалить_Роспись_КВСР,$B1112)*SEARCH(Удалить_Роспись_ПБС,$C1112)*SEARCH(Удалить_Роспись_КФСР, $D1112)*SEARCH(Удалить_Роспись_КЦСР,$E1112)*SEARCH(Удалить_Роспись_КВР,$F1112)*SEARCH(Удалить_Роспись_ЭК,$H1112)*SEARCH(Удалить_Роспись_КР,$I1112))&gt;0,0,1)</f>
        <v>1</v>
      </c>
      <c r="N1112" s="192">
        <v>0</v>
      </c>
      <c r="O1112" s="192" t="str">
        <f t="shared" si="819"/>
        <v/>
      </c>
      <c r="P1112" s="192" t="str">
        <f t="shared" si="860"/>
        <v/>
      </c>
      <c r="Q1112" s="300" t="str">
        <f t="shared" si="820"/>
        <v/>
      </c>
      <c r="R1112" s="300" t="str">
        <f t="shared" si="821"/>
        <v/>
      </c>
      <c r="S1112" s="300" t="str">
        <f t="shared" si="822"/>
        <v/>
      </c>
      <c r="T1112" s="192" t="str">
        <f t="shared" si="823"/>
        <v/>
      </c>
      <c r="U1112" s="303" t="str">
        <f t="shared" si="824"/>
        <v/>
      </c>
      <c r="V1112" s="300" t="str">
        <f t="shared" si="825"/>
        <v/>
      </c>
      <c r="W1112" s="192" t="str">
        <f t="shared" si="826"/>
        <v/>
      </c>
      <c r="X1112" s="303" t="str">
        <f t="shared" si="827"/>
        <v/>
      </c>
      <c r="Y1112" s="300" t="str">
        <f t="shared" si="828"/>
        <v/>
      </c>
      <c r="Z1112" s="300" t="str">
        <f t="shared" si="829"/>
        <v/>
      </c>
      <c r="AA1112" s="303" t="str">
        <f t="shared" si="830"/>
        <v/>
      </c>
      <c r="AB1112" s="300" t="str">
        <f t="shared" si="831"/>
        <v/>
      </c>
      <c r="AC1112" s="300" t="str">
        <f t="shared" si="832"/>
        <v/>
      </c>
      <c r="AD1112" s="300" t="str">
        <f t="shared" si="833"/>
        <v/>
      </c>
      <c r="AE1112" s="192" t="str">
        <f t="shared" si="834"/>
        <v/>
      </c>
      <c r="AF1112" s="192" t="str">
        <f t="shared" si="835"/>
        <v/>
      </c>
      <c r="AG1112" s="192"/>
      <c r="AJ1112" s="300" t="str">
        <f t="shared" si="836"/>
        <v/>
      </c>
      <c r="AK1112" s="300" t="str">
        <f t="shared" si="837"/>
        <v/>
      </c>
      <c r="AL1112" s="300" t="str">
        <f t="shared" si="838"/>
        <v/>
      </c>
      <c r="AM1112" s="300" t="str">
        <f t="shared" si="839"/>
        <v/>
      </c>
      <c r="AN1112" s="300" t="str">
        <f t="shared" si="840"/>
        <v/>
      </c>
      <c r="AO1112" s="300" t="str">
        <f t="shared" si="841"/>
        <v/>
      </c>
      <c r="AP1112" s="300" t="str">
        <f t="shared" si="842"/>
        <v/>
      </c>
      <c r="AQ1112" s="300" t="str">
        <f t="shared" si="843"/>
        <v/>
      </c>
      <c r="AR1112" s="306" t="str">
        <f t="shared" si="844"/>
        <v/>
      </c>
      <c r="AS1112" s="300" t="str">
        <f t="shared" si="845"/>
        <v/>
      </c>
      <c r="AT1112" s="300" t="str">
        <f t="shared" si="846"/>
        <v/>
      </c>
      <c r="AU1112" s="192" t="str">
        <f t="shared" si="847"/>
        <v>рбс</v>
      </c>
      <c r="AV1112" s="192" t="str">
        <f t="shared" si="848"/>
        <v>рбс91401426общпро</v>
      </c>
      <c r="AW1112" s="191">
        <f t="shared" si="849"/>
        <v>12000</v>
      </c>
      <c r="AX1112" s="191">
        <f t="shared" si="850"/>
        <v>12000</v>
      </c>
      <c r="AY1112" s="191">
        <f t="shared" si="851"/>
        <v>0</v>
      </c>
      <c r="AZ1112" s="191">
        <f t="shared" si="852"/>
        <v>0</v>
      </c>
      <c r="BA1112" s="193">
        <f t="shared" si="853"/>
        <v>1</v>
      </c>
      <c r="BB1112" s="193">
        <f t="shared" si="854"/>
        <v>1</v>
      </c>
      <c r="BC1112" s="193">
        <f t="shared" si="855"/>
        <v>1</v>
      </c>
      <c r="BD1112" s="191">
        <f t="shared" si="817"/>
        <v>0</v>
      </c>
      <c r="BE1112" s="191">
        <f t="shared" si="856"/>
        <v>0</v>
      </c>
      <c r="BF1112" s="210">
        <f t="shared" si="857"/>
        <v>0</v>
      </c>
      <c r="BG1112" s="211">
        <f t="shared" si="858"/>
        <v>0</v>
      </c>
      <c r="BH1112" s="289"/>
      <c r="BI1112" s="289"/>
      <c r="BJ1112" s="228"/>
      <c r="BK1112" s="228"/>
      <c r="BL1112" s="233" t="str">
        <f t="shared" si="859"/>
        <v>10</v>
      </c>
    </row>
    <row r="1113" spans="1:64" ht="12" customHeight="1">
      <c r="A1113" s="333" t="s">
        <v>696</v>
      </c>
      <c r="B1113" s="381" t="s">
        <v>443</v>
      </c>
      <c r="C1113" s="333" t="s">
        <v>668</v>
      </c>
      <c r="D1113" s="381" t="s">
        <v>441</v>
      </c>
      <c r="E1113" s="381" t="s">
        <v>1242</v>
      </c>
      <c r="F1113" s="381" t="s">
        <v>586</v>
      </c>
      <c r="G1113" s="381" t="s">
        <v>395</v>
      </c>
      <c r="H1113" s="100" t="s">
        <v>653</v>
      </c>
      <c r="I1113" s="381" t="s">
        <v>505</v>
      </c>
      <c r="J1113" s="382">
        <v>10000</v>
      </c>
      <c r="K1113" s="382">
        <v>0</v>
      </c>
      <c r="L1113" s="191" t="str">
        <f t="shared" si="818"/>
        <v>914014261102415008005024429001</v>
      </c>
      <c r="M1113" s="192">
        <f t="array" ref="M1113">IF(COUNT(SEARCH(Удалить_Роспись_КВСР,$B1113)*SEARCH(Удалить_Роспись_ПБС,$C1113)*SEARCH(Удалить_Роспись_КФСР, $D1113)*SEARCH(Удалить_Роспись_КЦСР,$E1113)*SEARCH(Удалить_Роспись_КВР,$F1113)*SEARCH(Удалить_Роспись_ЭК,$H1113)*SEARCH(Удалить_Роспись_КР,$I1113))&gt;0,0,1)</f>
        <v>1</v>
      </c>
      <c r="N1113" s="192">
        <v>0</v>
      </c>
      <c r="O1113" s="192" t="str">
        <f t="shared" si="819"/>
        <v/>
      </c>
      <c r="P1113" s="192" t="str">
        <f t="shared" si="860"/>
        <v/>
      </c>
      <c r="Q1113" s="300" t="str">
        <f t="shared" si="820"/>
        <v/>
      </c>
      <c r="R1113" s="300" t="str">
        <f t="shared" si="821"/>
        <v/>
      </c>
      <c r="S1113" s="300" t="str">
        <f t="shared" si="822"/>
        <v/>
      </c>
      <c r="T1113" s="192" t="str">
        <f t="shared" si="823"/>
        <v/>
      </c>
      <c r="U1113" s="303" t="str">
        <f t="shared" si="824"/>
        <v/>
      </c>
      <c r="V1113" s="300" t="str">
        <f t="shared" si="825"/>
        <v/>
      </c>
      <c r="W1113" s="192" t="str">
        <f t="shared" si="826"/>
        <v/>
      </c>
      <c r="X1113" s="303" t="str">
        <f t="shared" si="827"/>
        <v/>
      </c>
      <c r="Y1113" s="300" t="str">
        <f t="shared" si="828"/>
        <v/>
      </c>
      <c r="Z1113" s="300" t="str">
        <f t="shared" si="829"/>
        <v/>
      </c>
      <c r="AA1113" s="303" t="str">
        <f t="shared" si="830"/>
        <v/>
      </c>
      <c r="AB1113" s="300" t="str">
        <f t="shared" si="831"/>
        <v/>
      </c>
      <c r="AC1113" s="300" t="str">
        <f t="shared" si="832"/>
        <v/>
      </c>
      <c r="AD1113" s="300" t="str">
        <f t="shared" si="833"/>
        <v/>
      </c>
      <c r="AE1113" s="192" t="str">
        <f t="shared" si="834"/>
        <v/>
      </c>
      <c r="AF1113" s="192" t="str">
        <f t="shared" si="835"/>
        <v/>
      </c>
      <c r="AG1113" s="192"/>
      <c r="AJ1113" s="300" t="str">
        <f t="shared" si="836"/>
        <v/>
      </c>
      <c r="AK1113" s="300" t="str">
        <f t="shared" si="837"/>
        <v/>
      </c>
      <c r="AL1113" s="300" t="str">
        <f t="shared" si="838"/>
        <v/>
      </c>
      <c r="AM1113" s="300" t="str">
        <f t="shared" si="839"/>
        <v/>
      </c>
      <c r="AN1113" s="300" t="str">
        <f t="shared" si="840"/>
        <v/>
      </c>
      <c r="AO1113" s="300" t="str">
        <f t="shared" si="841"/>
        <v/>
      </c>
      <c r="AP1113" s="300" t="str">
        <f t="shared" si="842"/>
        <v/>
      </c>
      <c r="AQ1113" s="300" t="str">
        <f t="shared" si="843"/>
        <v/>
      </c>
      <c r="AR1113" s="306" t="str">
        <f t="shared" si="844"/>
        <v/>
      </c>
      <c r="AS1113" s="300" t="str">
        <f t="shared" si="845"/>
        <v/>
      </c>
      <c r="AT1113" s="300" t="str">
        <f t="shared" si="846"/>
        <v/>
      </c>
      <c r="AU1113" s="192" t="str">
        <f t="shared" si="847"/>
        <v>рбс</v>
      </c>
      <c r="AV1113" s="192" t="str">
        <f t="shared" si="848"/>
        <v>рбс91401426общпро</v>
      </c>
      <c r="AW1113" s="191">
        <f t="shared" si="849"/>
        <v>10000</v>
      </c>
      <c r="AX1113" s="191">
        <f t="shared" si="850"/>
        <v>0</v>
      </c>
      <c r="AY1113" s="191">
        <f t="shared" si="851"/>
        <v>0</v>
      </c>
      <c r="AZ1113" s="191">
        <f t="shared" si="852"/>
        <v>0</v>
      </c>
      <c r="BA1113" s="193">
        <f t="shared" si="853"/>
        <v>1</v>
      </c>
      <c r="BB1113" s="193">
        <f t="shared" si="854"/>
        <v>1</v>
      </c>
      <c r="BC1113" s="193">
        <f t="shared" si="855"/>
        <v>1</v>
      </c>
      <c r="BD1113" s="191">
        <f t="shared" si="817"/>
        <v>0</v>
      </c>
      <c r="BE1113" s="191">
        <f t="shared" si="856"/>
        <v>0</v>
      </c>
      <c r="BF1113" s="210">
        <f t="shared" si="857"/>
        <v>0</v>
      </c>
      <c r="BG1113" s="211">
        <f t="shared" si="858"/>
        <v>0</v>
      </c>
      <c r="BH1113" s="289"/>
      <c r="BI1113" s="289"/>
      <c r="BJ1113" s="228"/>
      <c r="BK1113" s="228"/>
      <c r="BL1113" s="233" t="str">
        <f t="shared" si="859"/>
        <v>11</v>
      </c>
    </row>
    <row r="1114" spans="1:64" ht="12" customHeight="1">
      <c r="A1114" s="333" t="s">
        <v>696</v>
      </c>
      <c r="B1114" s="381" t="s">
        <v>443</v>
      </c>
      <c r="C1114" s="333" t="s">
        <v>668</v>
      </c>
      <c r="D1114" s="381" t="s">
        <v>441</v>
      </c>
      <c r="E1114" s="381" t="s">
        <v>1242</v>
      </c>
      <c r="F1114" s="381" t="s">
        <v>586</v>
      </c>
      <c r="G1114" s="381" t="s">
        <v>397</v>
      </c>
      <c r="H1114" s="100" t="s">
        <v>653</v>
      </c>
      <c r="I1114" s="381" t="s">
        <v>505</v>
      </c>
      <c r="J1114" s="382">
        <v>35000</v>
      </c>
      <c r="K1114" s="382">
        <v>30105.279999999999</v>
      </c>
      <c r="L1114" s="191" t="str">
        <f t="shared" si="818"/>
        <v>914014261102415008005024434001</v>
      </c>
      <c r="M1114" s="192">
        <f t="array" ref="M1114">IF(COUNT(SEARCH(Удалить_Роспись_КВСР,$B1114)*SEARCH(Удалить_Роспись_ПБС,$C1114)*SEARCH(Удалить_Роспись_КФСР, $D1114)*SEARCH(Удалить_Роспись_КЦСР,$E1114)*SEARCH(Удалить_Роспись_КВР,$F1114)*SEARCH(Удалить_Роспись_ЭК,$H1114)*SEARCH(Удалить_Роспись_КР,$I1114))&gt;0,0,1)</f>
        <v>1</v>
      </c>
      <c r="N1114" s="192">
        <v>0</v>
      </c>
      <c r="O1114" s="192" t="str">
        <f t="shared" si="819"/>
        <v/>
      </c>
      <c r="P1114" s="192" t="str">
        <f t="shared" si="860"/>
        <v/>
      </c>
      <c r="Q1114" s="300" t="str">
        <f t="shared" si="820"/>
        <v/>
      </c>
      <c r="R1114" s="300" t="str">
        <f t="shared" si="821"/>
        <v/>
      </c>
      <c r="S1114" s="300" t="str">
        <f t="shared" si="822"/>
        <v/>
      </c>
      <c r="T1114" s="192" t="str">
        <f t="shared" si="823"/>
        <v/>
      </c>
      <c r="U1114" s="303" t="str">
        <f t="shared" si="824"/>
        <v/>
      </c>
      <c r="V1114" s="300" t="str">
        <f t="shared" si="825"/>
        <v/>
      </c>
      <c r="W1114" s="192" t="str">
        <f t="shared" si="826"/>
        <v/>
      </c>
      <c r="X1114" s="303" t="str">
        <f t="shared" si="827"/>
        <v/>
      </c>
      <c r="Y1114" s="300" t="str">
        <f t="shared" si="828"/>
        <v/>
      </c>
      <c r="Z1114" s="300" t="str">
        <f t="shared" si="829"/>
        <v/>
      </c>
      <c r="AA1114" s="303" t="str">
        <f t="shared" si="830"/>
        <v/>
      </c>
      <c r="AB1114" s="300" t="str">
        <f t="shared" si="831"/>
        <v/>
      </c>
      <c r="AC1114" s="300" t="str">
        <f t="shared" si="832"/>
        <v/>
      </c>
      <c r="AD1114" s="300" t="str">
        <f t="shared" si="833"/>
        <v/>
      </c>
      <c r="AE1114" s="192" t="str">
        <f t="shared" si="834"/>
        <v/>
      </c>
      <c r="AF1114" s="192" t="str">
        <f t="shared" si="835"/>
        <v/>
      </c>
      <c r="AG1114" s="192"/>
      <c r="AJ1114" s="300" t="str">
        <f t="shared" si="836"/>
        <v/>
      </c>
      <c r="AK1114" s="300" t="str">
        <f t="shared" si="837"/>
        <v/>
      </c>
      <c r="AL1114" s="300" t="str">
        <f t="shared" si="838"/>
        <v/>
      </c>
      <c r="AM1114" s="300" t="str">
        <f t="shared" si="839"/>
        <v/>
      </c>
      <c r="AN1114" s="300" t="str">
        <f t="shared" si="840"/>
        <v/>
      </c>
      <c r="AO1114" s="300" t="str">
        <f t="shared" si="841"/>
        <v/>
      </c>
      <c r="AP1114" s="300" t="str">
        <f t="shared" si="842"/>
        <v/>
      </c>
      <c r="AQ1114" s="300" t="str">
        <f t="shared" si="843"/>
        <v/>
      </c>
      <c r="AR1114" s="306" t="str">
        <f t="shared" si="844"/>
        <v/>
      </c>
      <c r="AS1114" s="300" t="str">
        <f t="shared" si="845"/>
        <v/>
      </c>
      <c r="AT1114" s="300" t="str">
        <f t="shared" si="846"/>
        <v/>
      </c>
      <c r="AU1114" s="192" t="str">
        <f t="shared" si="847"/>
        <v>рбс</v>
      </c>
      <c r="AV1114" s="192" t="str">
        <f t="shared" si="848"/>
        <v>рбс91401426общпро</v>
      </c>
      <c r="AW1114" s="191">
        <f t="shared" si="849"/>
        <v>35000</v>
      </c>
      <c r="AX1114" s="191">
        <f t="shared" si="850"/>
        <v>30105.279999999999</v>
      </c>
      <c r="AY1114" s="191">
        <f t="shared" si="851"/>
        <v>0</v>
      </c>
      <c r="AZ1114" s="191">
        <f t="shared" si="852"/>
        <v>0</v>
      </c>
      <c r="BA1114" s="193">
        <f t="shared" si="853"/>
        <v>1</v>
      </c>
      <c r="BB1114" s="193">
        <f t="shared" si="854"/>
        <v>1</v>
      </c>
      <c r="BC1114" s="193">
        <f t="shared" si="855"/>
        <v>1</v>
      </c>
      <c r="BD1114" s="191">
        <f t="shared" si="817"/>
        <v>0</v>
      </c>
      <c r="BE1114" s="191">
        <f t="shared" si="856"/>
        <v>0</v>
      </c>
      <c r="BF1114" s="210">
        <f t="shared" si="857"/>
        <v>0</v>
      </c>
      <c r="BG1114" s="211">
        <f t="shared" si="858"/>
        <v>0</v>
      </c>
      <c r="BH1114" s="289"/>
      <c r="BI1114" s="289"/>
      <c r="BJ1114" s="228"/>
      <c r="BK1114" s="228"/>
      <c r="BL1114" s="233" t="str">
        <f t="shared" si="859"/>
        <v>11</v>
      </c>
    </row>
    <row r="1115" spans="1:64" ht="12" customHeight="1">
      <c r="A1115" s="333" t="s">
        <v>696</v>
      </c>
      <c r="B1115" s="381" t="s">
        <v>443</v>
      </c>
      <c r="C1115" s="333" t="s">
        <v>668</v>
      </c>
      <c r="D1115" s="381" t="s">
        <v>441</v>
      </c>
      <c r="E1115" s="381" t="s">
        <v>1243</v>
      </c>
      <c r="F1115" s="381" t="s">
        <v>586</v>
      </c>
      <c r="G1115" s="381" t="s">
        <v>407</v>
      </c>
      <c r="H1115" s="100" t="s">
        <v>653</v>
      </c>
      <c r="I1115" s="381" t="s">
        <v>505</v>
      </c>
      <c r="J1115" s="382">
        <v>6000</v>
      </c>
      <c r="K1115" s="382">
        <v>0</v>
      </c>
      <c r="L1115" s="191" t="str">
        <f t="shared" si="818"/>
        <v>914014261102415008Ф05024431001</v>
      </c>
      <c r="M1115" s="192">
        <f t="array" ref="M1115">IF(COUNT(SEARCH(Удалить_Роспись_КВСР,$B1115)*SEARCH(Удалить_Роспись_ПБС,$C1115)*SEARCH(Удалить_Роспись_КФСР, $D1115)*SEARCH(Удалить_Роспись_КЦСР,$E1115)*SEARCH(Удалить_Роспись_КВР,$F1115)*SEARCH(Удалить_Роспись_ЭК,$H1115)*SEARCH(Удалить_Роспись_КР,$I1115))&gt;0,0,1)</f>
        <v>1</v>
      </c>
      <c r="N1115" s="192">
        <v>0</v>
      </c>
      <c r="O1115" s="192" t="str">
        <f t="shared" si="819"/>
        <v/>
      </c>
      <c r="P1115" s="192" t="str">
        <f t="shared" si="860"/>
        <v/>
      </c>
      <c r="Q1115" s="300" t="str">
        <f t="shared" si="820"/>
        <v/>
      </c>
      <c r="R1115" s="300" t="str">
        <f t="shared" si="821"/>
        <v/>
      </c>
      <c r="S1115" s="300" t="str">
        <f t="shared" si="822"/>
        <v/>
      </c>
      <c r="T1115" s="192" t="str">
        <f t="shared" si="823"/>
        <v/>
      </c>
      <c r="U1115" s="303" t="str">
        <f t="shared" si="824"/>
        <v/>
      </c>
      <c r="V1115" s="300" t="str">
        <f t="shared" si="825"/>
        <v/>
      </c>
      <c r="W1115" s="192" t="str">
        <f t="shared" si="826"/>
        <v/>
      </c>
      <c r="X1115" s="303" t="str">
        <f t="shared" si="827"/>
        <v/>
      </c>
      <c r="Y1115" s="300" t="str">
        <f t="shared" si="828"/>
        <v/>
      </c>
      <c r="Z1115" s="300" t="str">
        <f t="shared" si="829"/>
        <v/>
      </c>
      <c r="AA1115" s="303" t="str">
        <f t="shared" si="830"/>
        <v/>
      </c>
      <c r="AB1115" s="300" t="str">
        <f t="shared" si="831"/>
        <v/>
      </c>
      <c r="AC1115" s="300" t="str">
        <f t="shared" si="832"/>
        <v/>
      </c>
      <c r="AD1115" s="300" t="str">
        <f t="shared" si="833"/>
        <v/>
      </c>
      <c r="AE1115" s="192" t="str">
        <f t="shared" si="834"/>
        <v/>
      </c>
      <c r="AF1115" s="192" t="str">
        <f t="shared" si="835"/>
        <v/>
      </c>
      <c r="AG1115" s="192"/>
      <c r="AJ1115" s="300" t="str">
        <f t="shared" si="836"/>
        <v/>
      </c>
      <c r="AK1115" s="300" t="str">
        <f t="shared" si="837"/>
        <v/>
      </c>
      <c r="AL1115" s="300" t="str">
        <f t="shared" si="838"/>
        <v/>
      </c>
      <c r="AM1115" s="300" t="str">
        <f t="shared" si="839"/>
        <v/>
      </c>
      <c r="AN1115" s="300" t="str">
        <f t="shared" si="840"/>
        <v/>
      </c>
      <c r="AO1115" s="300" t="str">
        <f t="shared" si="841"/>
        <v/>
      </c>
      <c r="AP1115" s="300" t="str">
        <f t="shared" si="842"/>
        <v/>
      </c>
      <c r="AQ1115" s="300" t="str">
        <f t="shared" si="843"/>
        <v/>
      </c>
      <c r="AR1115" s="306" t="str">
        <f t="shared" si="844"/>
        <v/>
      </c>
      <c r="AS1115" s="300" t="str">
        <f t="shared" si="845"/>
        <v/>
      </c>
      <c r="AT1115" s="300" t="str">
        <f t="shared" si="846"/>
        <v/>
      </c>
      <c r="AU1115" s="192" t="str">
        <f t="shared" si="847"/>
        <v>рбс</v>
      </c>
      <c r="AV1115" s="192" t="str">
        <f t="shared" si="848"/>
        <v>рбс91401426общосн</v>
      </c>
      <c r="AW1115" s="191">
        <f t="shared" si="849"/>
        <v>6000</v>
      </c>
      <c r="AX1115" s="191">
        <f t="shared" si="850"/>
        <v>0</v>
      </c>
      <c r="AY1115" s="191">
        <f t="shared" si="851"/>
        <v>0</v>
      </c>
      <c r="AZ1115" s="191">
        <f t="shared" si="852"/>
        <v>0</v>
      </c>
      <c r="BA1115" s="193">
        <f t="shared" si="853"/>
        <v>1</v>
      </c>
      <c r="BB1115" s="193">
        <f t="shared" si="854"/>
        <v>1</v>
      </c>
      <c r="BC1115" s="193">
        <f t="shared" si="855"/>
        <v>1</v>
      </c>
      <c r="BD1115" s="191">
        <f t="shared" si="817"/>
        <v>0</v>
      </c>
      <c r="BE1115" s="191">
        <f t="shared" si="856"/>
        <v>0</v>
      </c>
      <c r="BF1115" s="210">
        <f t="shared" si="857"/>
        <v>0</v>
      </c>
      <c r="BG1115" s="211">
        <f t="shared" si="858"/>
        <v>0</v>
      </c>
      <c r="BH1115" s="289"/>
      <c r="BI1115" s="289"/>
      <c r="BJ1115" s="228"/>
      <c r="BK1115" s="228"/>
      <c r="BL1115" s="233" t="str">
        <f t="shared" si="859"/>
        <v>11</v>
      </c>
    </row>
    <row r="1116" spans="1:64" ht="12" hidden="1" customHeight="1">
      <c r="A1116" s="333" t="s">
        <v>697</v>
      </c>
      <c r="B1116" s="381" t="s">
        <v>329</v>
      </c>
      <c r="C1116" s="333" t="s">
        <v>669</v>
      </c>
      <c r="D1116" s="381" t="s">
        <v>399</v>
      </c>
      <c r="E1116" s="381" t="s">
        <v>864</v>
      </c>
      <c r="F1116" s="381" t="s">
        <v>619</v>
      </c>
      <c r="G1116" s="381" t="s">
        <v>398</v>
      </c>
      <c r="H1116" s="100" t="s">
        <v>653</v>
      </c>
      <c r="I1116" s="381" t="s">
        <v>339</v>
      </c>
      <c r="J1116" s="382">
        <v>2700</v>
      </c>
      <c r="K1116" s="382">
        <v>0</v>
      </c>
      <c r="L1116" s="191" t="str">
        <f t="shared" si="818"/>
        <v>890014270113111007514053025110</v>
      </c>
      <c r="M1116" s="192">
        <f t="array" ref="M1116">IF(COUNT(SEARCH(Удалить_Роспись_КВСР,$B1116)*SEARCH(Удалить_Роспись_ПБС,$C1116)*SEARCH(Удалить_Роспись_КФСР, $D1116)*SEARCH(Удалить_Роспись_КЦСР,$E1116)*SEARCH(Удалить_Роспись_КВР,$F1116)*SEARCH(Удалить_Роспись_ЭК,$H1116)*SEARCH(Удалить_Роспись_КР,$I1116))&gt;0,0,1)</f>
        <v>0</v>
      </c>
      <c r="N1116" s="192">
        <v>0</v>
      </c>
      <c r="O1116" s="192" t="str">
        <f t="shared" si="819"/>
        <v/>
      </c>
      <c r="P1116" s="192" t="str">
        <f t="shared" si="860"/>
        <v/>
      </c>
      <c r="Q1116" s="300" t="str">
        <f t="shared" si="820"/>
        <v/>
      </c>
      <c r="R1116" s="300" t="str">
        <f t="shared" si="821"/>
        <v/>
      </c>
      <c r="S1116" s="300" t="str">
        <f t="shared" si="822"/>
        <v/>
      </c>
      <c r="T1116" s="192" t="str">
        <f t="shared" si="823"/>
        <v/>
      </c>
      <c r="U1116" s="303" t="str">
        <f t="shared" si="824"/>
        <v/>
      </c>
      <c r="V1116" s="300" t="str">
        <f t="shared" si="825"/>
        <v/>
      </c>
      <c r="W1116" s="192" t="str">
        <f t="shared" si="826"/>
        <v/>
      </c>
      <c r="X1116" s="303" t="str">
        <f t="shared" si="827"/>
        <v/>
      </c>
      <c r="Y1116" s="300" t="str">
        <f t="shared" si="828"/>
        <v/>
      </c>
      <c r="Z1116" s="300" t="str">
        <f t="shared" si="829"/>
        <v>меж</v>
      </c>
      <c r="AA1116" s="303" t="str">
        <f t="shared" si="830"/>
        <v/>
      </c>
      <c r="AB1116" s="300" t="str">
        <f t="shared" si="831"/>
        <v/>
      </c>
      <c r="AC1116" s="300" t="str">
        <f t="shared" si="832"/>
        <v/>
      </c>
      <c r="AD1116" s="300" t="str">
        <f t="shared" si="833"/>
        <v/>
      </c>
      <c r="AE1116" s="192" t="str">
        <f t="shared" si="834"/>
        <v/>
      </c>
      <c r="AF1116" s="192" t="str">
        <f t="shared" si="835"/>
        <v/>
      </c>
      <c r="AG1116" s="192"/>
      <c r="AJ1116" s="300" t="str">
        <f t="shared" si="836"/>
        <v/>
      </c>
      <c r="AK1116" s="300" t="str">
        <f t="shared" si="837"/>
        <v/>
      </c>
      <c r="AL1116" s="300" t="str">
        <f t="shared" si="838"/>
        <v/>
      </c>
      <c r="AM1116" s="300" t="str">
        <f t="shared" si="839"/>
        <v>меж</v>
      </c>
      <c r="AN1116" s="300" t="str">
        <f t="shared" si="840"/>
        <v/>
      </c>
      <c r="AO1116" s="300" t="str">
        <f t="shared" si="841"/>
        <v/>
      </c>
      <c r="AP1116" s="300" t="str">
        <f t="shared" si="842"/>
        <v/>
      </c>
      <c r="AQ1116" s="300" t="str">
        <f t="shared" si="843"/>
        <v/>
      </c>
      <c r="AR1116" s="306" t="str">
        <f t="shared" si="844"/>
        <v/>
      </c>
      <c r="AS1116" s="300" t="str">
        <f t="shared" si="845"/>
        <v/>
      </c>
      <c r="AT1116" s="300" t="str">
        <f t="shared" si="846"/>
        <v/>
      </c>
      <c r="AU1116" s="192" t="str">
        <f t="shared" si="847"/>
        <v>меж</v>
      </c>
      <c r="AV1116" s="192" t="str">
        <f t="shared" si="848"/>
        <v>меж89001427общпро</v>
      </c>
      <c r="AW1116" s="191">
        <f t="shared" si="849"/>
        <v>0</v>
      </c>
      <c r="AX1116" s="191">
        <f t="shared" si="850"/>
        <v>0</v>
      </c>
      <c r="AY1116" s="191">
        <f t="shared" si="851"/>
        <v>0</v>
      </c>
      <c r="AZ1116" s="191">
        <f t="shared" si="852"/>
        <v>0</v>
      </c>
      <c r="BA1116" s="193">
        <f t="shared" si="853"/>
        <v>1</v>
      </c>
      <c r="BB1116" s="193">
        <f t="shared" si="854"/>
        <v>1</v>
      </c>
      <c r="BC1116" s="193">
        <f t="shared" si="855"/>
        <v>1</v>
      </c>
      <c r="BD1116" s="191">
        <f t="shared" si="817"/>
        <v>0</v>
      </c>
      <c r="BE1116" s="191">
        <f t="shared" si="856"/>
        <v>0</v>
      </c>
      <c r="BF1116" s="210">
        <f t="shared" si="857"/>
        <v>0</v>
      </c>
      <c r="BG1116" s="211">
        <f t="shared" si="858"/>
        <v>0</v>
      </c>
      <c r="BH1116" s="289"/>
      <c r="BI1116" s="289"/>
      <c r="BJ1116" s="228"/>
      <c r="BK1116" s="228"/>
      <c r="BL1116" s="233" t="str">
        <f t="shared" si="859"/>
        <v/>
      </c>
    </row>
    <row r="1117" spans="1:64" ht="12" hidden="1" customHeight="1">
      <c r="A1117" s="333" t="s">
        <v>697</v>
      </c>
      <c r="B1117" s="381" t="s">
        <v>329</v>
      </c>
      <c r="C1117" s="333" t="s">
        <v>669</v>
      </c>
      <c r="D1117" s="381" t="s">
        <v>400</v>
      </c>
      <c r="E1117" s="381" t="s">
        <v>865</v>
      </c>
      <c r="F1117" s="381" t="s">
        <v>619</v>
      </c>
      <c r="G1117" s="381" t="s">
        <v>1583</v>
      </c>
      <c r="H1117" s="100" t="s">
        <v>653</v>
      </c>
      <c r="I1117" s="381" t="s">
        <v>340</v>
      </c>
      <c r="J1117" s="382">
        <v>102690</v>
      </c>
      <c r="K1117" s="382">
        <v>65442.96</v>
      </c>
      <c r="L1117" s="191" t="str">
        <f t="shared" si="818"/>
        <v>890014270203111005118053000004</v>
      </c>
      <c r="M1117" s="192">
        <f t="array" ref="M1117">IF(COUNT(SEARCH(Удалить_Роспись_КВСР,$B1117)*SEARCH(Удалить_Роспись_ПБС,$C1117)*SEARCH(Удалить_Роспись_КФСР, $D1117)*SEARCH(Удалить_Роспись_КЦСР,$E1117)*SEARCH(Удалить_Роспись_КВР,$F1117)*SEARCH(Удалить_Роспись_ЭК,$H1117)*SEARCH(Удалить_Роспись_КР,$I1117))&gt;0,0,1)</f>
        <v>0</v>
      </c>
      <c r="N1117" s="192">
        <v>0</v>
      </c>
      <c r="O1117" s="192" t="str">
        <f t="shared" si="819"/>
        <v/>
      </c>
      <c r="P1117" s="192" t="str">
        <f t="shared" si="860"/>
        <v/>
      </c>
      <c r="Q1117" s="300" t="str">
        <f t="shared" si="820"/>
        <v/>
      </c>
      <c r="R1117" s="300" t="str">
        <f t="shared" si="821"/>
        <v/>
      </c>
      <c r="S1117" s="300" t="str">
        <f t="shared" si="822"/>
        <v/>
      </c>
      <c r="T1117" s="192" t="str">
        <f t="shared" si="823"/>
        <v/>
      </c>
      <c r="U1117" s="303" t="str">
        <f t="shared" si="824"/>
        <v/>
      </c>
      <c r="V1117" s="300" t="str">
        <f t="shared" si="825"/>
        <v/>
      </c>
      <c r="W1117" s="192" t="str">
        <f t="shared" si="826"/>
        <v/>
      </c>
      <c r="X1117" s="303" t="str">
        <f t="shared" si="827"/>
        <v/>
      </c>
      <c r="Y1117" s="300" t="str">
        <f t="shared" si="828"/>
        <v/>
      </c>
      <c r="Z1117" s="300" t="str">
        <f t="shared" si="829"/>
        <v/>
      </c>
      <c r="AA1117" s="303" t="str">
        <f t="shared" si="830"/>
        <v/>
      </c>
      <c r="AB1117" s="300" t="str">
        <f t="shared" si="831"/>
        <v/>
      </c>
      <c r="AC1117" s="300" t="str">
        <f t="shared" si="832"/>
        <v/>
      </c>
      <c r="AD1117" s="300" t="str">
        <f t="shared" si="833"/>
        <v/>
      </c>
      <c r="AE1117" s="192" t="str">
        <f t="shared" si="834"/>
        <v/>
      </c>
      <c r="AF1117" s="192" t="str">
        <f t="shared" si="835"/>
        <v/>
      </c>
      <c r="AG1117" s="192"/>
      <c r="AJ1117" s="300" t="str">
        <f t="shared" si="836"/>
        <v/>
      </c>
      <c r="AK1117" s="300" t="str">
        <f t="shared" si="837"/>
        <v/>
      </c>
      <c r="AL1117" s="300" t="str">
        <f t="shared" si="838"/>
        <v/>
      </c>
      <c r="AM1117" s="300" t="str">
        <f t="shared" si="839"/>
        <v/>
      </c>
      <c r="AN1117" s="300" t="str">
        <f t="shared" si="840"/>
        <v/>
      </c>
      <c r="AO1117" s="300" t="str">
        <f t="shared" si="841"/>
        <v/>
      </c>
      <c r="AP1117" s="300" t="str">
        <f t="shared" si="842"/>
        <v/>
      </c>
      <c r="AQ1117" s="300" t="str">
        <f t="shared" si="843"/>
        <v/>
      </c>
      <c r="AR1117" s="306" t="str">
        <f t="shared" si="844"/>
        <v/>
      </c>
      <c r="AS1117" s="300" t="str">
        <f t="shared" si="845"/>
        <v/>
      </c>
      <c r="AT1117" s="300" t="str">
        <f t="shared" si="846"/>
        <v/>
      </c>
      <c r="AU1117" s="192" t="str">
        <f t="shared" si="847"/>
        <v>рбс</v>
      </c>
      <c r="AV1117" s="192" t="e">
        <f t="shared" si="848"/>
        <v>#N/A</v>
      </c>
      <c r="AW1117" s="191">
        <f t="shared" si="849"/>
        <v>0</v>
      </c>
      <c r="AX1117" s="191">
        <f t="shared" si="850"/>
        <v>0</v>
      </c>
      <c r="AY1117" s="191">
        <f t="shared" si="851"/>
        <v>0</v>
      </c>
      <c r="AZ1117" s="191">
        <f t="shared" si="852"/>
        <v>0</v>
      </c>
      <c r="BA1117" s="193" t="e">
        <f t="shared" si="853"/>
        <v>#N/A</v>
      </c>
      <c r="BB1117" s="193" t="e">
        <f t="shared" si="854"/>
        <v>#N/A</v>
      </c>
      <c r="BC1117" s="193" t="e">
        <f t="shared" si="855"/>
        <v>#N/A</v>
      </c>
      <c r="BD1117" s="191">
        <f t="shared" si="817"/>
        <v>0</v>
      </c>
      <c r="BE1117" s="191" t="e">
        <f t="shared" si="856"/>
        <v>#N/A</v>
      </c>
      <c r="BF1117" s="210" t="e">
        <f t="shared" si="857"/>
        <v>#N/A</v>
      </c>
      <c r="BG1117" s="211" t="e">
        <f t="shared" si="858"/>
        <v>#N/A</v>
      </c>
      <c r="BH1117" s="289"/>
      <c r="BI1117" s="289"/>
      <c r="BJ1117" s="228"/>
      <c r="BK1117" s="228"/>
      <c r="BL1117" s="233" t="str">
        <f t="shared" si="859"/>
        <v/>
      </c>
    </row>
    <row r="1118" spans="1:64" ht="12" hidden="1" customHeight="1">
      <c r="A1118" s="333" t="s">
        <v>697</v>
      </c>
      <c r="B1118" s="381" t="s">
        <v>329</v>
      </c>
      <c r="C1118" s="333" t="s">
        <v>669</v>
      </c>
      <c r="D1118" s="381" t="s">
        <v>401</v>
      </c>
      <c r="E1118" s="381" t="s">
        <v>866</v>
      </c>
      <c r="F1118" s="381" t="s">
        <v>605</v>
      </c>
      <c r="G1118" s="381" t="s">
        <v>398</v>
      </c>
      <c r="H1118" s="100" t="s">
        <v>653</v>
      </c>
      <c r="I1118" s="381" t="s">
        <v>339</v>
      </c>
      <c r="J1118" s="382">
        <v>17772</v>
      </c>
      <c r="K1118" s="382">
        <v>17772</v>
      </c>
      <c r="L1118" s="191" t="str">
        <f t="shared" si="818"/>
        <v>890014270310042007412054025110</v>
      </c>
      <c r="M1118" s="192">
        <f t="array" ref="M1118">IF(COUNT(SEARCH(Удалить_Роспись_КВСР,$B1118)*SEARCH(Удалить_Роспись_ПБС,$C1118)*SEARCH(Удалить_Роспись_КФСР, $D1118)*SEARCH(Удалить_Роспись_КЦСР,$E1118)*SEARCH(Удалить_Роспись_КВР,$F1118)*SEARCH(Удалить_Роспись_ЭК,$H1118)*SEARCH(Удалить_Роспись_КР,$I1118))&gt;0,0,1)</f>
        <v>0</v>
      </c>
      <c r="N1118" s="192">
        <v>0</v>
      </c>
      <c r="O1118" s="192" t="str">
        <f t="shared" si="819"/>
        <v/>
      </c>
      <c r="P1118" s="192" t="str">
        <f t="shared" si="860"/>
        <v/>
      </c>
      <c r="Q1118" s="300" t="str">
        <f t="shared" si="820"/>
        <v/>
      </c>
      <c r="R1118" s="300" t="str">
        <f t="shared" si="821"/>
        <v/>
      </c>
      <c r="S1118" s="300" t="str">
        <f t="shared" si="822"/>
        <v/>
      </c>
      <c r="T1118" s="192" t="str">
        <f t="shared" si="823"/>
        <v/>
      </c>
      <c r="U1118" s="303" t="str">
        <f t="shared" si="824"/>
        <v/>
      </c>
      <c r="V1118" s="300" t="str">
        <f t="shared" si="825"/>
        <v/>
      </c>
      <c r="W1118" s="192" t="str">
        <f t="shared" si="826"/>
        <v/>
      </c>
      <c r="X1118" s="303" t="str">
        <f t="shared" si="827"/>
        <v/>
      </c>
      <c r="Y1118" s="300" t="str">
        <f t="shared" si="828"/>
        <v/>
      </c>
      <c r="Z1118" s="300" t="str">
        <f t="shared" si="829"/>
        <v>меж</v>
      </c>
      <c r="AA1118" s="303" t="str">
        <f t="shared" si="830"/>
        <v/>
      </c>
      <c r="AB1118" s="300" t="str">
        <f t="shared" si="831"/>
        <v/>
      </c>
      <c r="AC1118" s="300" t="str">
        <f t="shared" si="832"/>
        <v/>
      </c>
      <c r="AD1118" s="300" t="str">
        <f t="shared" si="833"/>
        <v/>
      </c>
      <c r="AE1118" s="192" t="str">
        <f t="shared" si="834"/>
        <v/>
      </c>
      <c r="AF1118" s="192" t="str">
        <f t="shared" si="835"/>
        <v/>
      </c>
      <c r="AG1118" s="192"/>
      <c r="AJ1118" s="300" t="str">
        <f t="shared" si="836"/>
        <v/>
      </c>
      <c r="AK1118" s="300" t="str">
        <f t="shared" si="837"/>
        <v/>
      </c>
      <c r="AL1118" s="300" t="str">
        <f t="shared" si="838"/>
        <v/>
      </c>
      <c r="AM1118" s="300" t="str">
        <f t="shared" si="839"/>
        <v>меж</v>
      </c>
      <c r="AN1118" s="300" t="str">
        <f t="shared" si="840"/>
        <v/>
      </c>
      <c r="AO1118" s="300" t="str">
        <f t="shared" si="841"/>
        <v/>
      </c>
      <c r="AP1118" s="300" t="str">
        <f t="shared" si="842"/>
        <v/>
      </c>
      <c r="AQ1118" s="300" t="str">
        <f t="shared" si="843"/>
        <v/>
      </c>
      <c r="AR1118" s="306" t="str">
        <f t="shared" si="844"/>
        <v/>
      </c>
      <c r="AS1118" s="300" t="str">
        <f t="shared" si="845"/>
        <v/>
      </c>
      <c r="AT1118" s="300" t="str">
        <f t="shared" si="846"/>
        <v/>
      </c>
      <c r="AU1118" s="192" t="str">
        <f t="shared" si="847"/>
        <v>меж</v>
      </c>
      <c r="AV1118" s="192" t="str">
        <f t="shared" si="848"/>
        <v>меж89001427общпро</v>
      </c>
      <c r="AW1118" s="191">
        <f t="shared" si="849"/>
        <v>0</v>
      </c>
      <c r="AX1118" s="191">
        <f t="shared" si="850"/>
        <v>0</v>
      </c>
      <c r="AY1118" s="191">
        <f t="shared" si="851"/>
        <v>0</v>
      </c>
      <c r="AZ1118" s="191">
        <f t="shared" si="852"/>
        <v>0</v>
      </c>
      <c r="BA1118" s="193">
        <f t="shared" si="853"/>
        <v>1</v>
      </c>
      <c r="BB1118" s="193">
        <f t="shared" si="854"/>
        <v>1</v>
      </c>
      <c r="BC1118" s="193">
        <f t="shared" si="855"/>
        <v>1</v>
      </c>
      <c r="BD1118" s="191">
        <f t="shared" si="817"/>
        <v>0</v>
      </c>
      <c r="BE1118" s="191">
        <f t="shared" si="856"/>
        <v>0</v>
      </c>
      <c r="BF1118" s="210">
        <f t="shared" si="857"/>
        <v>0</v>
      </c>
      <c r="BG1118" s="211">
        <f t="shared" si="858"/>
        <v>0</v>
      </c>
      <c r="BH1118" s="289"/>
      <c r="BI1118" s="289"/>
      <c r="BJ1118" s="228"/>
      <c r="BK1118" s="228"/>
      <c r="BL1118" s="233" t="str">
        <f t="shared" si="859"/>
        <v/>
      </c>
    </row>
    <row r="1119" spans="1:64" ht="12" hidden="1" customHeight="1">
      <c r="A1119" s="333" t="s">
        <v>697</v>
      </c>
      <c r="B1119" s="381" t="s">
        <v>329</v>
      </c>
      <c r="C1119" s="333" t="s">
        <v>669</v>
      </c>
      <c r="D1119" s="381" t="s">
        <v>462</v>
      </c>
      <c r="E1119" s="381" t="s">
        <v>867</v>
      </c>
      <c r="F1119" s="381" t="s">
        <v>605</v>
      </c>
      <c r="G1119" s="381" t="s">
        <v>398</v>
      </c>
      <c r="H1119" s="100" t="s">
        <v>653</v>
      </c>
      <c r="I1119" s="381" t="s">
        <v>339</v>
      </c>
      <c r="J1119" s="382">
        <v>800000</v>
      </c>
      <c r="K1119" s="382">
        <v>100000</v>
      </c>
      <c r="L1119" s="191" t="str">
        <f t="shared" si="818"/>
        <v>890014270409091007393054025110</v>
      </c>
      <c r="M1119" s="192">
        <f t="array" ref="M1119">IF(COUNT(SEARCH(Удалить_Роспись_КВСР,$B1119)*SEARCH(Удалить_Роспись_ПБС,$C1119)*SEARCH(Удалить_Роспись_КФСР, $D1119)*SEARCH(Удалить_Роспись_КЦСР,$E1119)*SEARCH(Удалить_Роспись_КВР,$F1119)*SEARCH(Удалить_Роспись_ЭК,$H1119)*SEARCH(Удалить_Роспись_КР,$I1119))&gt;0,0,1)</f>
        <v>0</v>
      </c>
      <c r="N1119" s="192">
        <v>0</v>
      </c>
      <c r="O1119" s="192" t="str">
        <f t="shared" si="819"/>
        <v/>
      </c>
      <c r="P1119" s="192" t="str">
        <f t="shared" si="860"/>
        <v/>
      </c>
      <c r="Q1119" s="300" t="str">
        <f t="shared" si="820"/>
        <v/>
      </c>
      <c r="R1119" s="300" t="str">
        <f t="shared" si="821"/>
        <v/>
      </c>
      <c r="S1119" s="300" t="str">
        <f t="shared" si="822"/>
        <v/>
      </c>
      <c r="T1119" s="192" t="str">
        <f t="shared" si="823"/>
        <v/>
      </c>
      <c r="U1119" s="303" t="str">
        <f t="shared" si="824"/>
        <v/>
      </c>
      <c r="V1119" s="300" t="str">
        <f t="shared" si="825"/>
        <v/>
      </c>
      <c r="W1119" s="192" t="str">
        <f t="shared" si="826"/>
        <v/>
      </c>
      <c r="X1119" s="303" t="str">
        <f t="shared" si="827"/>
        <v/>
      </c>
      <c r="Y1119" s="300" t="str">
        <f t="shared" si="828"/>
        <v/>
      </c>
      <c r="Z1119" s="300" t="str">
        <f t="shared" si="829"/>
        <v>меж</v>
      </c>
      <c r="AA1119" s="303" t="str">
        <f t="shared" si="830"/>
        <v/>
      </c>
      <c r="AB1119" s="300" t="str">
        <f t="shared" si="831"/>
        <v/>
      </c>
      <c r="AC1119" s="300" t="str">
        <f t="shared" si="832"/>
        <v/>
      </c>
      <c r="AD1119" s="300" t="str">
        <f t="shared" si="833"/>
        <v/>
      </c>
      <c r="AE1119" s="192" t="str">
        <f t="shared" si="834"/>
        <v/>
      </c>
      <c r="AF1119" s="192" t="str">
        <f t="shared" si="835"/>
        <v/>
      </c>
      <c r="AG1119" s="192"/>
      <c r="AJ1119" s="300" t="str">
        <f t="shared" si="836"/>
        <v/>
      </c>
      <c r="AK1119" s="300" t="str">
        <f t="shared" si="837"/>
        <v/>
      </c>
      <c r="AL1119" s="300" t="str">
        <f t="shared" si="838"/>
        <v>бла</v>
      </c>
      <c r="AM1119" s="300" t="str">
        <f t="shared" si="839"/>
        <v>меж</v>
      </c>
      <c r="AN1119" s="300" t="str">
        <f t="shared" si="840"/>
        <v/>
      </c>
      <c r="AO1119" s="300" t="str">
        <f t="shared" si="841"/>
        <v/>
      </c>
      <c r="AP1119" s="300" t="str">
        <f t="shared" si="842"/>
        <v/>
      </c>
      <c r="AQ1119" s="300" t="str">
        <f t="shared" si="843"/>
        <v/>
      </c>
      <c r="AR1119" s="306" t="str">
        <f t="shared" si="844"/>
        <v/>
      </c>
      <c r="AS1119" s="300" t="str">
        <f t="shared" si="845"/>
        <v/>
      </c>
      <c r="AT1119" s="300" t="str">
        <f t="shared" si="846"/>
        <v/>
      </c>
      <c r="AU1119" s="192" t="str">
        <f t="shared" si="847"/>
        <v>меж</v>
      </c>
      <c r="AV1119" s="192" t="str">
        <f t="shared" si="848"/>
        <v>меж89001427общпро</v>
      </c>
      <c r="AW1119" s="191">
        <f t="shared" si="849"/>
        <v>0</v>
      </c>
      <c r="AX1119" s="191">
        <f t="shared" si="850"/>
        <v>0</v>
      </c>
      <c r="AY1119" s="191">
        <f t="shared" si="851"/>
        <v>0</v>
      </c>
      <c r="AZ1119" s="191">
        <f t="shared" si="852"/>
        <v>0</v>
      </c>
      <c r="BA1119" s="193">
        <f t="shared" si="853"/>
        <v>1</v>
      </c>
      <c r="BB1119" s="193">
        <f t="shared" si="854"/>
        <v>1</v>
      </c>
      <c r="BC1119" s="193">
        <f t="shared" si="855"/>
        <v>1</v>
      </c>
      <c r="BD1119" s="191">
        <f t="shared" si="817"/>
        <v>0</v>
      </c>
      <c r="BE1119" s="191">
        <f t="shared" si="856"/>
        <v>0</v>
      </c>
      <c r="BF1119" s="210">
        <f t="shared" si="857"/>
        <v>0</v>
      </c>
      <c r="BG1119" s="211">
        <f t="shared" si="858"/>
        <v>0</v>
      </c>
      <c r="BH1119" s="289"/>
      <c r="BI1119" s="289"/>
      <c r="BJ1119" s="228"/>
      <c r="BK1119" s="228"/>
      <c r="BL1119" s="233" t="str">
        <f t="shared" si="859"/>
        <v/>
      </c>
    </row>
    <row r="1120" spans="1:64" ht="12" hidden="1" customHeight="1">
      <c r="A1120" s="333" t="s">
        <v>697</v>
      </c>
      <c r="B1120" s="381" t="s">
        <v>329</v>
      </c>
      <c r="C1120" s="333" t="s">
        <v>669</v>
      </c>
      <c r="D1120" s="381" t="s">
        <v>333</v>
      </c>
      <c r="E1120" s="381" t="s">
        <v>869</v>
      </c>
      <c r="F1120" s="381" t="s">
        <v>621</v>
      </c>
      <c r="G1120" s="381" t="s">
        <v>398</v>
      </c>
      <c r="H1120" s="100" t="s">
        <v>653</v>
      </c>
      <c r="I1120" s="381" t="s">
        <v>339</v>
      </c>
      <c r="J1120" s="382">
        <v>744820</v>
      </c>
      <c r="K1120" s="382">
        <v>558609</v>
      </c>
      <c r="L1120" s="191" t="str">
        <f t="shared" si="818"/>
        <v>890014271401111007601051125110</v>
      </c>
      <c r="M1120" s="192">
        <f t="array" ref="M1120">IF(COUNT(SEARCH(Удалить_Роспись_КВСР,$B1120)*SEARCH(Удалить_Роспись_ПБС,$C1120)*SEARCH(Удалить_Роспись_КФСР, $D1120)*SEARCH(Удалить_Роспись_КЦСР,$E1120)*SEARCH(Удалить_Роспись_КВР,$F1120)*SEARCH(Удалить_Роспись_ЭК,$H1120)*SEARCH(Удалить_Роспись_КР,$I1120))&gt;0,0,1)</f>
        <v>0</v>
      </c>
      <c r="N1120" s="192">
        <v>0</v>
      </c>
      <c r="O1120" s="192" t="str">
        <f t="shared" si="819"/>
        <v/>
      </c>
      <c r="P1120" s="192" t="str">
        <f t="shared" si="860"/>
        <v/>
      </c>
      <c r="Q1120" s="300" t="str">
        <f t="shared" si="820"/>
        <v/>
      </c>
      <c r="R1120" s="300" t="str">
        <f t="shared" si="821"/>
        <v/>
      </c>
      <c r="S1120" s="300" t="str">
        <f t="shared" si="822"/>
        <v/>
      </c>
      <c r="T1120" s="192" t="str">
        <f t="shared" si="823"/>
        <v/>
      </c>
      <c r="U1120" s="303" t="str">
        <f t="shared" si="824"/>
        <v/>
      </c>
      <c r="V1120" s="300" t="str">
        <f t="shared" si="825"/>
        <v/>
      </c>
      <c r="W1120" s="192" t="str">
        <f t="shared" si="826"/>
        <v/>
      </c>
      <c r="X1120" s="303" t="str">
        <f t="shared" si="827"/>
        <v/>
      </c>
      <c r="Y1120" s="300" t="str">
        <f t="shared" si="828"/>
        <v/>
      </c>
      <c r="Z1120" s="300" t="str">
        <f t="shared" si="829"/>
        <v>меж</v>
      </c>
      <c r="AA1120" s="303" t="str">
        <f t="shared" si="830"/>
        <v/>
      </c>
      <c r="AB1120" s="300" t="str">
        <f t="shared" si="831"/>
        <v/>
      </c>
      <c r="AC1120" s="300" t="str">
        <f t="shared" si="832"/>
        <v/>
      </c>
      <c r="AD1120" s="300" t="str">
        <f t="shared" si="833"/>
        <v/>
      </c>
      <c r="AE1120" s="192" t="str">
        <f t="shared" si="834"/>
        <v/>
      </c>
      <c r="AF1120" s="192" t="str">
        <f t="shared" si="835"/>
        <v/>
      </c>
      <c r="AG1120" s="192"/>
      <c r="AJ1120" s="300" t="str">
        <f t="shared" si="836"/>
        <v/>
      </c>
      <c r="AK1120" s="300" t="str">
        <f t="shared" si="837"/>
        <v/>
      </c>
      <c r="AL1120" s="300" t="str">
        <f t="shared" si="838"/>
        <v/>
      </c>
      <c r="AM1120" s="300" t="str">
        <f t="shared" si="839"/>
        <v>меж</v>
      </c>
      <c r="AN1120" s="300" t="str">
        <f t="shared" si="840"/>
        <v/>
      </c>
      <c r="AO1120" s="300" t="str">
        <f t="shared" si="841"/>
        <v/>
      </c>
      <c r="AP1120" s="300" t="str">
        <f t="shared" si="842"/>
        <v/>
      </c>
      <c r="AQ1120" s="300" t="str">
        <f t="shared" si="843"/>
        <v/>
      </c>
      <c r="AR1120" s="306" t="str">
        <f t="shared" si="844"/>
        <v/>
      </c>
      <c r="AS1120" s="300" t="str">
        <f t="shared" si="845"/>
        <v/>
      </c>
      <c r="AT1120" s="300" t="str">
        <f t="shared" si="846"/>
        <v/>
      </c>
      <c r="AU1120" s="192" t="str">
        <f t="shared" si="847"/>
        <v>меж</v>
      </c>
      <c r="AV1120" s="192" t="str">
        <f t="shared" si="848"/>
        <v>меж89001427общпро</v>
      </c>
      <c r="AW1120" s="191">
        <f t="shared" si="849"/>
        <v>0</v>
      </c>
      <c r="AX1120" s="191">
        <f t="shared" si="850"/>
        <v>0</v>
      </c>
      <c r="AY1120" s="191">
        <f t="shared" si="851"/>
        <v>0</v>
      </c>
      <c r="AZ1120" s="191">
        <f t="shared" si="852"/>
        <v>0</v>
      </c>
      <c r="BA1120" s="193">
        <f t="shared" si="853"/>
        <v>1</v>
      </c>
      <c r="BB1120" s="193">
        <f t="shared" si="854"/>
        <v>1</v>
      </c>
      <c r="BC1120" s="193">
        <f t="shared" si="855"/>
        <v>1</v>
      </c>
      <c r="BD1120" s="191">
        <f t="shared" ref="BD1120:BD1145" si="861">IF(ISNA(BA1120),0,AY1120*$BA1120)</f>
        <v>0</v>
      </c>
      <c r="BE1120" s="191">
        <f t="shared" si="856"/>
        <v>0</v>
      </c>
      <c r="BF1120" s="210">
        <f t="shared" si="857"/>
        <v>0</v>
      </c>
      <c r="BG1120" s="211">
        <f t="shared" si="858"/>
        <v>0</v>
      </c>
      <c r="BH1120" s="289"/>
      <c r="BI1120" s="289"/>
      <c r="BJ1120" s="228"/>
      <c r="BK1120" s="228"/>
      <c r="BL1120" s="233" t="str">
        <f t="shared" si="859"/>
        <v/>
      </c>
    </row>
    <row r="1121" spans="1:64" ht="12" customHeight="1">
      <c r="A1121" s="333" t="s">
        <v>697</v>
      </c>
      <c r="B1121" s="381" t="s">
        <v>329</v>
      </c>
      <c r="C1121" s="333" t="s">
        <v>669</v>
      </c>
      <c r="D1121" s="381" t="s">
        <v>333</v>
      </c>
      <c r="E1121" s="381" t="s">
        <v>870</v>
      </c>
      <c r="F1121" s="381" t="s">
        <v>621</v>
      </c>
      <c r="G1121" s="381" t="s">
        <v>398</v>
      </c>
      <c r="H1121" s="100" t="s">
        <v>653</v>
      </c>
      <c r="I1121" s="381" t="s">
        <v>505</v>
      </c>
      <c r="J1121" s="382">
        <v>3702570</v>
      </c>
      <c r="K1121" s="382">
        <v>2650000</v>
      </c>
      <c r="L1121" s="191" t="str">
        <f t="shared" si="818"/>
        <v>890014271401111008013051125101</v>
      </c>
      <c r="M1121" s="192">
        <f t="array" ref="M1121">IF(COUNT(SEARCH(Удалить_Роспись_КВСР,$B1121)*SEARCH(Удалить_Роспись_ПБС,$C1121)*SEARCH(Удалить_Роспись_КФСР, $D1121)*SEARCH(Удалить_Роспись_КЦСР,$E1121)*SEARCH(Удалить_Роспись_КВР,$F1121)*SEARCH(Удалить_Роспись_ЭК,$H1121)*SEARCH(Удалить_Роспись_КР,$I1121))&gt;0,0,1)</f>
        <v>1</v>
      </c>
      <c r="N1121" s="192">
        <v>0</v>
      </c>
      <c r="O1121" s="192" t="str">
        <f t="shared" si="819"/>
        <v/>
      </c>
      <c r="P1121" s="192" t="str">
        <f t="shared" si="860"/>
        <v/>
      </c>
      <c r="Q1121" s="300" t="str">
        <f t="shared" si="820"/>
        <v/>
      </c>
      <c r="R1121" s="300" t="str">
        <f t="shared" si="821"/>
        <v/>
      </c>
      <c r="S1121" s="300" t="str">
        <f t="shared" si="822"/>
        <v/>
      </c>
      <c r="T1121" s="192" t="str">
        <f t="shared" si="823"/>
        <v/>
      </c>
      <c r="U1121" s="303" t="str">
        <f t="shared" si="824"/>
        <v/>
      </c>
      <c r="V1121" s="300" t="str">
        <f t="shared" si="825"/>
        <v/>
      </c>
      <c r="W1121" s="192" t="str">
        <f t="shared" si="826"/>
        <v/>
      </c>
      <c r="X1121" s="303" t="str">
        <f t="shared" si="827"/>
        <v/>
      </c>
      <c r="Y1121" s="300" t="str">
        <f t="shared" si="828"/>
        <v/>
      </c>
      <c r="Z1121" s="300" t="str">
        <f t="shared" si="829"/>
        <v>меж</v>
      </c>
      <c r="AA1121" s="303" t="str">
        <f t="shared" si="830"/>
        <v/>
      </c>
      <c r="AB1121" s="300" t="str">
        <f t="shared" si="831"/>
        <v/>
      </c>
      <c r="AC1121" s="300" t="str">
        <f t="shared" si="832"/>
        <v/>
      </c>
      <c r="AD1121" s="300" t="str">
        <f t="shared" si="833"/>
        <v/>
      </c>
      <c r="AE1121" s="192" t="str">
        <f t="shared" si="834"/>
        <v/>
      </c>
      <c r="AF1121" s="192" t="str">
        <f t="shared" si="835"/>
        <v/>
      </c>
      <c r="AG1121" s="192"/>
      <c r="AJ1121" s="300" t="str">
        <f t="shared" si="836"/>
        <v/>
      </c>
      <c r="AK1121" s="300" t="str">
        <f t="shared" si="837"/>
        <v/>
      </c>
      <c r="AL1121" s="300" t="str">
        <f t="shared" si="838"/>
        <v/>
      </c>
      <c r="AM1121" s="300" t="str">
        <f t="shared" si="839"/>
        <v>меж</v>
      </c>
      <c r="AN1121" s="300" t="str">
        <f t="shared" si="840"/>
        <v/>
      </c>
      <c r="AO1121" s="300" t="str">
        <f t="shared" si="841"/>
        <v/>
      </c>
      <c r="AP1121" s="300" t="str">
        <f t="shared" si="842"/>
        <v/>
      </c>
      <c r="AQ1121" s="300" t="str">
        <f t="shared" si="843"/>
        <v/>
      </c>
      <c r="AR1121" s="306" t="str">
        <f t="shared" si="844"/>
        <v/>
      </c>
      <c r="AS1121" s="300" t="str">
        <f t="shared" si="845"/>
        <v/>
      </c>
      <c r="AT1121" s="300" t="str">
        <f t="shared" si="846"/>
        <v/>
      </c>
      <c r="AU1121" s="192" t="str">
        <f t="shared" si="847"/>
        <v>меж</v>
      </c>
      <c r="AV1121" s="192" t="str">
        <f t="shared" si="848"/>
        <v>меж89001427общпро</v>
      </c>
      <c r="AW1121" s="191">
        <f t="shared" si="849"/>
        <v>3702570</v>
      </c>
      <c r="AX1121" s="191">
        <f t="shared" si="850"/>
        <v>2650000</v>
      </c>
      <c r="AY1121" s="191">
        <f t="shared" si="851"/>
        <v>0</v>
      </c>
      <c r="AZ1121" s="191">
        <f t="shared" si="852"/>
        <v>0</v>
      </c>
      <c r="BA1121" s="193">
        <f t="shared" si="853"/>
        <v>1</v>
      </c>
      <c r="BB1121" s="193">
        <f t="shared" si="854"/>
        <v>1</v>
      </c>
      <c r="BC1121" s="193">
        <f t="shared" si="855"/>
        <v>1</v>
      </c>
      <c r="BD1121" s="191">
        <f t="shared" si="861"/>
        <v>0</v>
      </c>
      <c r="BE1121" s="191">
        <f t="shared" si="856"/>
        <v>0</v>
      </c>
      <c r="BF1121" s="210">
        <f t="shared" si="857"/>
        <v>0</v>
      </c>
      <c r="BG1121" s="211">
        <f t="shared" si="858"/>
        <v>0</v>
      </c>
      <c r="BH1121" s="289"/>
      <c r="BI1121" s="289"/>
      <c r="BJ1121" s="228"/>
      <c r="BK1121" s="228"/>
      <c r="BL1121" s="233" t="str">
        <f t="shared" si="859"/>
        <v/>
      </c>
    </row>
    <row r="1122" spans="1:64" ht="12" customHeight="1">
      <c r="A1122" s="333" t="s">
        <v>697</v>
      </c>
      <c r="B1122" s="381" t="s">
        <v>414</v>
      </c>
      <c r="C1122" s="333" t="s">
        <v>669</v>
      </c>
      <c r="D1122" s="381" t="s">
        <v>383</v>
      </c>
      <c r="E1122" s="381" t="s">
        <v>872</v>
      </c>
      <c r="F1122" s="381" t="s">
        <v>602</v>
      </c>
      <c r="G1122" s="381" t="s">
        <v>385</v>
      </c>
      <c r="H1122" s="100" t="s">
        <v>653</v>
      </c>
      <c r="I1122" s="381" t="s">
        <v>505</v>
      </c>
      <c r="J1122" s="382">
        <v>423530</v>
      </c>
      <c r="K1122" s="382">
        <v>277465.89</v>
      </c>
      <c r="L1122" s="191" t="str">
        <f t="shared" si="818"/>
        <v>915014270102801006000012121101</v>
      </c>
      <c r="M1122" s="192">
        <f t="array" ref="M1122">IF(COUNT(SEARCH(Удалить_Роспись_КВСР,$B1122)*SEARCH(Удалить_Роспись_ПБС,$C1122)*SEARCH(Удалить_Роспись_КФСР, $D1122)*SEARCH(Удалить_Роспись_КЦСР,$E1122)*SEARCH(Удалить_Роспись_КВР,$F1122)*SEARCH(Удалить_Роспись_ЭК,$H1122)*SEARCH(Удалить_Роспись_КР,$I1122))&gt;0,0,1)</f>
        <v>1</v>
      </c>
      <c r="N1122" s="192">
        <v>0</v>
      </c>
      <c r="O1122" s="192" t="str">
        <f t="shared" si="819"/>
        <v/>
      </c>
      <c r="P1122" s="192" t="str">
        <f t="shared" si="860"/>
        <v/>
      </c>
      <c r="Q1122" s="300" t="str">
        <f t="shared" si="820"/>
        <v/>
      </c>
      <c r="R1122" s="300" t="str">
        <f t="shared" si="821"/>
        <v/>
      </c>
      <c r="S1122" s="300" t="str">
        <f t="shared" si="822"/>
        <v/>
      </c>
      <c r="T1122" s="192" t="str">
        <f t="shared" si="823"/>
        <v/>
      </c>
      <c r="U1122" s="303" t="str">
        <f t="shared" si="824"/>
        <v/>
      </c>
      <c r="V1122" s="300" t="str">
        <f t="shared" si="825"/>
        <v/>
      </c>
      <c r="W1122" s="192" t="str">
        <f t="shared" si="826"/>
        <v/>
      </c>
      <c r="X1122" s="303" t="str">
        <f t="shared" si="827"/>
        <v/>
      </c>
      <c r="Y1122" s="300" t="str">
        <f t="shared" si="828"/>
        <v/>
      </c>
      <c r="Z1122" s="300" t="str">
        <f t="shared" si="829"/>
        <v/>
      </c>
      <c r="AA1122" s="303" t="str">
        <f t="shared" si="830"/>
        <v/>
      </c>
      <c r="AB1122" s="300" t="str">
        <f t="shared" si="831"/>
        <v/>
      </c>
      <c r="AC1122" s="300" t="str">
        <f t="shared" si="832"/>
        <v/>
      </c>
      <c r="AD1122" s="300" t="str">
        <f t="shared" si="833"/>
        <v/>
      </c>
      <c r="AE1122" s="192" t="str">
        <f t="shared" si="834"/>
        <v/>
      </c>
      <c r="AF1122" s="192" t="str">
        <f t="shared" si="835"/>
        <v/>
      </c>
      <c r="AG1122" s="192"/>
      <c r="AJ1122" s="300" t="str">
        <f t="shared" si="836"/>
        <v/>
      </c>
      <c r="AK1122" s="300" t="str">
        <f t="shared" si="837"/>
        <v/>
      </c>
      <c r="AL1122" s="300" t="str">
        <f t="shared" si="838"/>
        <v/>
      </c>
      <c r="AM1122" s="300" t="str">
        <f t="shared" si="839"/>
        <v/>
      </c>
      <c r="AN1122" s="300" t="str">
        <f t="shared" si="840"/>
        <v/>
      </c>
      <c r="AO1122" s="300" t="str">
        <f t="shared" si="841"/>
        <v/>
      </c>
      <c r="AP1122" s="300" t="str">
        <f t="shared" si="842"/>
        <v/>
      </c>
      <c r="AQ1122" s="300" t="str">
        <f t="shared" si="843"/>
        <v/>
      </c>
      <c r="AR1122" s="306" t="str">
        <f t="shared" si="844"/>
        <v/>
      </c>
      <c r="AS1122" s="300" t="str">
        <f t="shared" si="845"/>
        <v/>
      </c>
      <c r="AT1122" s="300" t="str">
        <f t="shared" si="846"/>
        <v/>
      </c>
      <c r="AU1122" s="192" t="str">
        <f t="shared" si="847"/>
        <v>рбс</v>
      </c>
      <c r="AV1122" s="192" t="str">
        <f t="shared" si="848"/>
        <v>рбс91501427общопл</v>
      </c>
      <c r="AW1122" s="191">
        <f t="shared" si="849"/>
        <v>423530</v>
      </c>
      <c r="AX1122" s="191">
        <f t="shared" si="850"/>
        <v>277465.89</v>
      </c>
      <c r="AY1122" s="191">
        <f t="shared" si="851"/>
        <v>0</v>
      </c>
      <c r="AZ1122" s="191">
        <f t="shared" si="852"/>
        <v>0</v>
      </c>
      <c r="BA1122" s="193">
        <f t="shared" si="853"/>
        <v>1</v>
      </c>
      <c r="BB1122" s="193">
        <f t="shared" si="854"/>
        <v>1</v>
      </c>
      <c r="BC1122" s="193">
        <f t="shared" si="855"/>
        <v>1</v>
      </c>
      <c r="BD1122" s="191">
        <f t="shared" si="861"/>
        <v>0</v>
      </c>
      <c r="BE1122" s="191">
        <f t="shared" si="856"/>
        <v>0</v>
      </c>
      <c r="BF1122" s="210">
        <f t="shared" si="857"/>
        <v>0</v>
      </c>
      <c r="BG1122" s="211">
        <f t="shared" si="858"/>
        <v>0</v>
      </c>
      <c r="BH1122" s="289"/>
      <c r="BI1122" s="289"/>
      <c r="BJ1122" s="228"/>
      <c r="BK1122" s="228"/>
      <c r="BL1122" s="233" t="str">
        <f t="shared" si="859"/>
        <v>01</v>
      </c>
    </row>
    <row r="1123" spans="1:64" ht="12" customHeight="1">
      <c r="A1123" s="333" t="s">
        <v>697</v>
      </c>
      <c r="B1123" s="381" t="s">
        <v>414</v>
      </c>
      <c r="C1123" s="333" t="s">
        <v>669</v>
      </c>
      <c r="D1123" s="381" t="s">
        <v>383</v>
      </c>
      <c r="E1123" s="381" t="s">
        <v>872</v>
      </c>
      <c r="F1123" s="381" t="s">
        <v>585</v>
      </c>
      <c r="G1123" s="381" t="s">
        <v>386</v>
      </c>
      <c r="H1123" s="100" t="s">
        <v>653</v>
      </c>
      <c r="I1123" s="381" t="s">
        <v>505</v>
      </c>
      <c r="J1123" s="382">
        <v>6000</v>
      </c>
      <c r="K1123" s="382">
        <v>800</v>
      </c>
      <c r="L1123" s="191" t="str">
        <f t="shared" si="818"/>
        <v>915014270102801006000012221201</v>
      </c>
      <c r="M1123" s="192">
        <f t="array" ref="M1123">IF(COUNT(SEARCH(Удалить_Роспись_КВСР,$B1123)*SEARCH(Удалить_Роспись_ПБС,$C1123)*SEARCH(Удалить_Роспись_КФСР, $D1123)*SEARCH(Удалить_Роспись_КЦСР,$E1123)*SEARCH(Удалить_Роспись_КВР,$F1123)*SEARCH(Удалить_Роспись_ЭК,$H1123)*SEARCH(Удалить_Роспись_КР,$I1123))&gt;0,0,1)</f>
        <v>1</v>
      </c>
      <c r="N1123" s="192">
        <f>IF(COUNT(SEARCH(Удалить_Индекс_КВСР,$B1123)*SEARCH(Удалить_Индекс_ПБС,$C1123)*SEARCH(Удалить_Индекс_КФСР,$D1123)*SEARCH(Удалить_Индекс_КЦСР,$E1123)*SEARCH(Удалить_Индекс_КВР,$F1123)*SEARCH(Удалить_Индекс_ЭК,$H1123)*SEARCH(Удалить_Индекс_КР,$I1123))&gt;0,0,1)</f>
        <v>1</v>
      </c>
      <c r="O1123" s="192" t="str">
        <f t="shared" si="819"/>
        <v/>
      </c>
      <c r="P1123" s="192" t="str">
        <f t="shared" si="860"/>
        <v/>
      </c>
      <c r="Q1123" s="300" t="str">
        <f t="shared" si="820"/>
        <v/>
      </c>
      <c r="R1123" s="300" t="str">
        <f t="shared" si="821"/>
        <v/>
      </c>
      <c r="S1123" s="300" t="str">
        <f t="shared" si="822"/>
        <v/>
      </c>
      <c r="T1123" s="192" t="str">
        <f t="shared" si="823"/>
        <v/>
      </c>
      <c r="U1123" s="303" t="str">
        <f t="shared" si="824"/>
        <v/>
      </c>
      <c r="V1123" s="300" t="str">
        <f t="shared" si="825"/>
        <v/>
      </c>
      <c r="W1123" s="192" t="str">
        <f t="shared" si="826"/>
        <v/>
      </c>
      <c r="X1123" s="303" t="str">
        <f t="shared" si="827"/>
        <v/>
      </c>
      <c r="Y1123" s="300" t="str">
        <f t="shared" si="828"/>
        <v/>
      </c>
      <c r="Z1123" s="300" t="str">
        <f t="shared" si="829"/>
        <v/>
      </c>
      <c r="AA1123" s="303" t="str">
        <f t="shared" si="830"/>
        <v/>
      </c>
      <c r="AB1123" s="300" t="str">
        <f t="shared" si="831"/>
        <v/>
      </c>
      <c r="AC1123" s="300" t="str">
        <f t="shared" si="832"/>
        <v/>
      </c>
      <c r="AD1123" s="300" t="str">
        <f t="shared" si="833"/>
        <v/>
      </c>
      <c r="AE1123" s="192" t="str">
        <f t="shared" si="834"/>
        <v/>
      </c>
      <c r="AF1123" s="192" t="str">
        <f t="shared" si="835"/>
        <v/>
      </c>
      <c r="AG1123" s="192"/>
      <c r="AJ1123" s="300" t="str">
        <f t="shared" si="836"/>
        <v/>
      </c>
      <c r="AK1123" s="300" t="str">
        <f t="shared" si="837"/>
        <v/>
      </c>
      <c r="AL1123" s="300" t="str">
        <f t="shared" si="838"/>
        <v/>
      </c>
      <c r="AM1123" s="300" t="str">
        <f t="shared" si="839"/>
        <v/>
      </c>
      <c r="AN1123" s="300" t="str">
        <f t="shared" si="840"/>
        <v/>
      </c>
      <c r="AO1123" s="300" t="str">
        <f t="shared" si="841"/>
        <v/>
      </c>
      <c r="AP1123" s="300" t="str">
        <f t="shared" si="842"/>
        <v/>
      </c>
      <c r="AQ1123" s="300" t="str">
        <f t="shared" si="843"/>
        <v/>
      </c>
      <c r="AR1123" s="306" t="str">
        <f t="shared" si="844"/>
        <v/>
      </c>
      <c r="AS1123" s="300" t="str">
        <f t="shared" si="845"/>
        <v/>
      </c>
      <c r="AT1123" s="300" t="str">
        <f t="shared" si="846"/>
        <v/>
      </c>
      <c r="AU1123" s="192" t="str">
        <f t="shared" si="847"/>
        <v>рбс</v>
      </c>
      <c r="AV1123" s="192" t="str">
        <f t="shared" si="848"/>
        <v>рбс91501427общпро</v>
      </c>
      <c r="AW1123" s="191">
        <f t="shared" si="849"/>
        <v>6000</v>
      </c>
      <c r="AX1123" s="191">
        <f t="shared" si="850"/>
        <v>800</v>
      </c>
      <c r="AY1123" s="191">
        <f t="shared" si="851"/>
        <v>6000</v>
      </c>
      <c r="AZ1123" s="191">
        <f t="shared" si="852"/>
        <v>800</v>
      </c>
      <c r="BA1123" s="193">
        <f t="shared" si="853"/>
        <v>1</v>
      </c>
      <c r="BB1123" s="193">
        <f t="shared" si="854"/>
        <v>1</v>
      </c>
      <c r="BC1123" s="193">
        <f t="shared" si="855"/>
        <v>1</v>
      </c>
      <c r="BD1123" s="191">
        <f t="shared" si="861"/>
        <v>6000</v>
      </c>
      <c r="BE1123" s="191">
        <f t="shared" si="856"/>
        <v>800</v>
      </c>
      <c r="BF1123" s="210">
        <f t="shared" si="857"/>
        <v>6000</v>
      </c>
      <c r="BG1123" s="211">
        <f t="shared" si="858"/>
        <v>6000</v>
      </c>
      <c r="BH1123" s="289"/>
      <c r="BI1123" s="289"/>
      <c r="BJ1123" s="228"/>
      <c r="BK1123" s="228"/>
      <c r="BL1123" s="233" t="str">
        <f t="shared" si="859"/>
        <v>01</v>
      </c>
    </row>
    <row r="1124" spans="1:64" ht="12" customHeight="1">
      <c r="A1124" s="333" t="s">
        <v>697</v>
      </c>
      <c r="B1124" s="381" t="s">
        <v>414</v>
      </c>
      <c r="C1124" s="333" t="s">
        <v>669</v>
      </c>
      <c r="D1124" s="381" t="s">
        <v>383</v>
      </c>
      <c r="E1124" s="381" t="s">
        <v>872</v>
      </c>
      <c r="F1124" s="381" t="s">
        <v>873</v>
      </c>
      <c r="G1124" s="381" t="s">
        <v>387</v>
      </c>
      <c r="H1124" s="100" t="s">
        <v>653</v>
      </c>
      <c r="I1124" s="381" t="s">
        <v>505</v>
      </c>
      <c r="J1124" s="382">
        <v>127906</v>
      </c>
      <c r="K1124" s="382">
        <v>84881.24</v>
      </c>
      <c r="L1124" s="191" t="str">
        <f t="shared" si="818"/>
        <v>915014270102801006000012921301</v>
      </c>
      <c r="M1124" s="192">
        <f t="array" ref="M1124">IF(COUNT(SEARCH(Удалить_Роспись_КВСР,$B1124)*SEARCH(Удалить_Роспись_ПБС,$C1124)*SEARCH(Удалить_Роспись_КФСР, $D1124)*SEARCH(Удалить_Роспись_КЦСР,$E1124)*SEARCH(Удалить_Роспись_КВР,$F1124)*SEARCH(Удалить_Роспись_ЭК,$H1124)*SEARCH(Удалить_Роспись_КР,$I1124))&gt;0,0,1)</f>
        <v>1</v>
      </c>
      <c r="N1124" s="192">
        <v>0</v>
      </c>
      <c r="O1124" s="192" t="str">
        <f t="shared" si="819"/>
        <v/>
      </c>
      <c r="P1124" s="192" t="str">
        <f t="shared" si="860"/>
        <v/>
      </c>
      <c r="Q1124" s="300" t="str">
        <f t="shared" si="820"/>
        <v/>
      </c>
      <c r="R1124" s="300" t="str">
        <f t="shared" si="821"/>
        <v/>
      </c>
      <c r="S1124" s="300" t="str">
        <f t="shared" si="822"/>
        <v/>
      </c>
      <c r="T1124" s="192" t="str">
        <f t="shared" si="823"/>
        <v/>
      </c>
      <c r="U1124" s="303" t="str">
        <f t="shared" si="824"/>
        <v/>
      </c>
      <c r="V1124" s="300" t="str">
        <f t="shared" si="825"/>
        <v/>
      </c>
      <c r="W1124" s="192" t="str">
        <f t="shared" si="826"/>
        <v/>
      </c>
      <c r="X1124" s="303" t="str">
        <f t="shared" si="827"/>
        <v/>
      </c>
      <c r="Y1124" s="300" t="str">
        <f t="shared" si="828"/>
        <v/>
      </c>
      <c r="Z1124" s="300" t="str">
        <f t="shared" si="829"/>
        <v/>
      </c>
      <c r="AA1124" s="303" t="str">
        <f t="shared" si="830"/>
        <v/>
      </c>
      <c r="AB1124" s="300" t="str">
        <f t="shared" si="831"/>
        <v/>
      </c>
      <c r="AC1124" s="300" t="str">
        <f t="shared" si="832"/>
        <v/>
      </c>
      <c r="AD1124" s="300" t="str">
        <f t="shared" si="833"/>
        <v/>
      </c>
      <c r="AE1124" s="192" t="str">
        <f t="shared" si="834"/>
        <v/>
      </c>
      <c r="AF1124" s="192" t="str">
        <f t="shared" si="835"/>
        <v/>
      </c>
      <c r="AG1124" s="192"/>
      <c r="AJ1124" s="300" t="str">
        <f t="shared" si="836"/>
        <v/>
      </c>
      <c r="AK1124" s="300" t="str">
        <f t="shared" si="837"/>
        <v/>
      </c>
      <c r="AL1124" s="300" t="str">
        <f t="shared" si="838"/>
        <v/>
      </c>
      <c r="AM1124" s="300" t="str">
        <f t="shared" si="839"/>
        <v/>
      </c>
      <c r="AN1124" s="300" t="str">
        <f t="shared" si="840"/>
        <v/>
      </c>
      <c r="AO1124" s="300" t="str">
        <f t="shared" si="841"/>
        <v/>
      </c>
      <c r="AP1124" s="300" t="str">
        <f t="shared" si="842"/>
        <v/>
      </c>
      <c r="AQ1124" s="300" t="str">
        <f t="shared" si="843"/>
        <v/>
      </c>
      <c r="AR1124" s="306" t="str">
        <f t="shared" si="844"/>
        <v/>
      </c>
      <c r="AS1124" s="300" t="str">
        <f t="shared" si="845"/>
        <v/>
      </c>
      <c r="AT1124" s="300" t="str">
        <f t="shared" si="846"/>
        <v/>
      </c>
      <c r="AU1124" s="192" t="str">
        <f t="shared" si="847"/>
        <v>рбс</v>
      </c>
      <c r="AV1124" s="192" t="str">
        <f t="shared" si="848"/>
        <v>рбс91501427общопл</v>
      </c>
      <c r="AW1124" s="191">
        <f t="shared" si="849"/>
        <v>127906</v>
      </c>
      <c r="AX1124" s="191">
        <f t="shared" si="850"/>
        <v>84881.24</v>
      </c>
      <c r="AY1124" s="191">
        <f t="shared" si="851"/>
        <v>0</v>
      </c>
      <c r="AZ1124" s="191">
        <f t="shared" si="852"/>
        <v>0</v>
      </c>
      <c r="BA1124" s="193">
        <f t="shared" si="853"/>
        <v>1</v>
      </c>
      <c r="BB1124" s="193">
        <f t="shared" si="854"/>
        <v>1</v>
      </c>
      <c r="BC1124" s="193">
        <f t="shared" si="855"/>
        <v>1</v>
      </c>
      <c r="BD1124" s="191">
        <f t="shared" si="861"/>
        <v>0</v>
      </c>
      <c r="BE1124" s="191">
        <f t="shared" si="856"/>
        <v>0</v>
      </c>
      <c r="BF1124" s="210">
        <f t="shared" si="857"/>
        <v>0</v>
      </c>
      <c r="BG1124" s="211">
        <f t="shared" si="858"/>
        <v>0</v>
      </c>
      <c r="BH1124" s="289"/>
      <c r="BI1124" s="289"/>
      <c r="BJ1124" s="228"/>
      <c r="BK1124" s="228"/>
      <c r="BL1124" s="233" t="str">
        <f t="shared" si="859"/>
        <v>01</v>
      </c>
    </row>
    <row r="1125" spans="1:64" ht="12" customHeight="1">
      <c r="A1125" s="333" t="s">
        <v>697</v>
      </c>
      <c r="B1125" s="381" t="s">
        <v>414</v>
      </c>
      <c r="C1125" s="333" t="s">
        <v>669</v>
      </c>
      <c r="D1125" s="381" t="s">
        <v>383</v>
      </c>
      <c r="E1125" s="381" t="s">
        <v>944</v>
      </c>
      <c r="F1125" s="381" t="s">
        <v>585</v>
      </c>
      <c r="G1125" s="381" t="s">
        <v>386</v>
      </c>
      <c r="H1125" s="100" t="s">
        <v>653</v>
      </c>
      <c r="I1125" s="381" t="s">
        <v>505</v>
      </c>
      <c r="J1125" s="382">
        <v>25000</v>
      </c>
      <c r="K1125" s="382">
        <v>0</v>
      </c>
      <c r="L1125" s="191" t="str">
        <f t="shared" si="818"/>
        <v>915014270102801006700012221201</v>
      </c>
      <c r="M1125" s="192">
        <f t="array" ref="M1125">IF(COUNT(SEARCH(Удалить_Роспись_КВСР,$B1125)*SEARCH(Удалить_Роспись_ПБС,$C1125)*SEARCH(Удалить_Роспись_КФСР, $D1125)*SEARCH(Удалить_Роспись_КЦСР,$E1125)*SEARCH(Удалить_Роспись_КВР,$F1125)*SEARCH(Удалить_Роспись_ЭК,$H1125)*SEARCH(Удалить_Роспись_КР,$I1125))&gt;0,0,1)</f>
        <v>1</v>
      </c>
      <c r="N1125" s="192">
        <v>0</v>
      </c>
      <c r="O1125" s="192" t="str">
        <f t="shared" si="819"/>
        <v/>
      </c>
      <c r="P1125" s="192" t="str">
        <f t="shared" si="860"/>
        <v/>
      </c>
      <c r="Q1125" s="300" t="str">
        <f t="shared" si="820"/>
        <v/>
      </c>
      <c r="R1125" s="300" t="str">
        <f t="shared" si="821"/>
        <v/>
      </c>
      <c r="S1125" s="300" t="str">
        <f t="shared" si="822"/>
        <v/>
      </c>
      <c r="T1125" s="192" t="str">
        <f t="shared" si="823"/>
        <v/>
      </c>
      <c r="U1125" s="303" t="str">
        <f t="shared" si="824"/>
        <v/>
      </c>
      <c r="V1125" s="300" t="str">
        <f t="shared" si="825"/>
        <v/>
      </c>
      <c r="W1125" s="192" t="str">
        <f t="shared" si="826"/>
        <v/>
      </c>
      <c r="X1125" s="303" t="str">
        <f t="shared" si="827"/>
        <v/>
      </c>
      <c r="Y1125" s="300" t="str">
        <f t="shared" si="828"/>
        <v/>
      </c>
      <c r="Z1125" s="300" t="str">
        <f t="shared" si="829"/>
        <v/>
      </c>
      <c r="AA1125" s="303" t="str">
        <f t="shared" si="830"/>
        <v/>
      </c>
      <c r="AB1125" s="300" t="str">
        <f t="shared" si="831"/>
        <v/>
      </c>
      <c r="AC1125" s="300" t="str">
        <f t="shared" si="832"/>
        <v/>
      </c>
      <c r="AD1125" s="300" t="str">
        <f t="shared" si="833"/>
        <v/>
      </c>
      <c r="AE1125" s="192" t="str">
        <f t="shared" si="834"/>
        <v/>
      </c>
      <c r="AF1125" s="192" t="str">
        <f t="shared" si="835"/>
        <v/>
      </c>
      <c r="AG1125" s="192"/>
      <c r="AJ1125" s="300" t="str">
        <f t="shared" si="836"/>
        <v/>
      </c>
      <c r="AK1125" s="300" t="str">
        <f t="shared" si="837"/>
        <v/>
      </c>
      <c r="AL1125" s="300" t="str">
        <f t="shared" si="838"/>
        <v/>
      </c>
      <c r="AM1125" s="300" t="str">
        <f t="shared" si="839"/>
        <v/>
      </c>
      <c r="AN1125" s="300" t="str">
        <f t="shared" si="840"/>
        <v/>
      </c>
      <c r="AO1125" s="300" t="str">
        <f t="shared" si="841"/>
        <v/>
      </c>
      <c r="AP1125" s="300" t="str">
        <f t="shared" si="842"/>
        <v/>
      </c>
      <c r="AQ1125" s="300" t="str">
        <f t="shared" si="843"/>
        <v/>
      </c>
      <c r="AR1125" s="306" t="str">
        <f t="shared" si="844"/>
        <v/>
      </c>
      <c r="AS1125" s="300" t="str">
        <f t="shared" si="845"/>
        <v/>
      </c>
      <c r="AT1125" s="300" t="str">
        <f t="shared" si="846"/>
        <v/>
      </c>
      <c r="AU1125" s="192" t="str">
        <f t="shared" si="847"/>
        <v>рбс</v>
      </c>
      <c r="AV1125" s="192" t="str">
        <f t="shared" si="848"/>
        <v>рбс91501427общпро</v>
      </c>
      <c r="AW1125" s="191">
        <f t="shared" si="849"/>
        <v>25000</v>
      </c>
      <c r="AX1125" s="191">
        <f t="shared" si="850"/>
        <v>0</v>
      </c>
      <c r="AY1125" s="191">
        <f t="shared" si="851"/>
        <v>0</v>
      </c>
      <c r="AZ1125" s="191">
        <f t="shared" si="852"/>
        <v>0</v>
      </c>
      <c r="BA1125" s="193">
        <f t="shared" si="853"/>
        <v>1</v>
      </c>
      <c r="BB1125" s="193">
        <f t="shared" si="854"/>
        <v>1</v>
      </c>
      <c r="BC1125" s="193">
        <f t="shared" si="855"/>
        <v>1</v>
      </c>
      <c r="BD1125" s="191">
        <f t="shared" si="861"/>
        <v>0</v>
      </c>
      <c r="BE1125" s="191">
        <f t="shared" si="856"/>
        <v>0</v>
      </c>
      <c r="BF1125" s="210">
        <f t="shared" si="857"/>
        <v>0</v>
      </c>
      <c r="BG1125" s="211">
        <f t="shared" si="858"/>
        <v>0</v>
      </c>
      <c r="BH1125" s="289"/>
      <c r="BI1125" s="289"/>
      <c r="BJ1125" s="228"/>
      <c r="BK1125" s="228"/>
      <c r="BL1125" s="233" t="str">
        <f t="shared" si="859"/>
        <v>01</v>
      </c>
    </row>
    <row r="1126" spans="1:64" ht="12" customHeight="1">
      <c r="A1126" s="333" t="s">
        <v>697</v>
      </c>
      <c r="B1126" s="381" t="s">
        <v>414</v>
      </c>
      <c r="C1126" s="333" t="s">
        <v>669</v>
      </c>
      <c r="D1126" s="381" t="s">
        <v>388</v>
      </c>
      <c r="E1126" s="381" t="s">
        <v>874</v>
      </c>
      <c r="F1126" s="381" t="s">
        <v>603</v>
      </c>
      <c r="G1126" s="381" t="s">
        <v>395</v>
      </c>
      <c r="H1126" s="100" t="s">
        <v>653</v>
      </c>
      <c r="I1126" s="381" t="s">
        <v>505</v>
      </c>
      <c r="J1126" s="382">
        <v>12000</v>
      </c>
      <c r="K1126" s="382">
        <v>6000</v>
      </c>
      <c r="L1126" s="191" t="str">
        <f t="shared" si="818"/>
        <v>915014270103803006000012329001</v>
      </c>
      <c r="M1126" s="192">
        <f t="array" ref="M1126">IF(COUNT(SEARCH(Удалить_Роспись_КВСР,$B1126)*SEARCH(Удалить_Роспись_ПБС,$C1126)*SEARCH(Удалить_Роспись_КФСР, $D1126)*SEARCH(Удалить_Роспись_КЦСР,$E1126)*SEARCH(Удалить_Роспись_КВР,$F1126)*SEARCH(Удалить_Роспись_ЭК,$H1126)*SEARCH(Удалить_Роспись_КР,$I1126))&gt;0,0,1)</f>
        <v>1</v>
      </c>
      <c r="N1126" s="192">
        <f>IF(COUNT(SEARCH(Удалить_Индекс_КВСР,$B1126)*SEARCH(Удалить_Индекс_ПБС,$C1126)*SEARCH(Удалить_Индекс_КФСР,$D1126)*SEARCH(Удалить_Индекс_КЦСР,$E1126)*SEARCH(Удалить_Индекс_КВР,$F1126)*SEARCH(Удалить_Индекс_ЭК,$H1126)*SEARCH(Удалить_Индекс_КР,$I1126))&gt;0,0,1)</f>
        <v>1</v>
      </c>
      <c r="O1126" s="192" t="str">
        <f t="shared" si="819"/>
        <v/>
      </c>
      <c r="P1126" s="192" t="str">
        <f t="shared" si="860"/>
        <v/>
      </c>
      <c r="Q1126" s="300" t="str">
        <f t="shared" si="820"/>
        <v/>
      </c>
      <c r="R1126" s="300" t="str">
        <f t="shared" si="821"/>
        <v/>
      </c>
      <c r="S1126" s="300" t="str">
        <f t="shared" si="822"/>
        <v/>
      </c>
      <c r="T1126" s="192" t="str">
        <f t="shared" si="823"/>
        <v/>
      </c>
      <c r="U1126" s="303" t="str">
        <f t="shared" si="824"/>
        <v/>
      </c>
      <c r="V1126" s="300" t="str">
        <f t="shared" si="825"/>
        <v/>
      </c>
      <c r="W1126" s="192" t="str">
        <f t="shared" si="826"/>
        <v/>
      </c>
      <c r="X1126" s="303" t="str">
        <f t="shared" si="827"/>
        <v/>
      </c>
      <c r="Y1126" s="300" t="str">
        <f t="shared" si="828"/>
        <v/>
      </c>
      <c r="Z1126" s="300" t="str">
        <f t="shared" si="829"/>
        <v/>
      </c>
      <c r="AA1126" s="303" t="str">
        <f t="shared" si="830"/>
        <v/>
      </c>
      <c r="AB1126" s="300" t="str">
        <f t="shared" si="831"/>
        <v/>
      </c>
      <c r="AC1126" s="300" t="str">
        <f t="shared" si="832"/>
        <v/>
      </c>
      <c r="AD1126" s="300" t="str">
        <f t="shared" si="833"/>
        <v/>
      </c>
      <c r="AE1126" s="192" t="str">
        <f t="shared" si="834"/>
        <v/>
      </c>
      <c r="AF1126" s="192" t="str">
        <f t="shared" si="835"/>
        <v/>
      </c>
      <c r="AG1126" s="192"/>
      <c r="AJ1126" s="300" t="str">
        <f t="shared" si="836"/>
        <v/>
      </c>
      <c r="AK1126" s="300" t="str">
        <f t="shared" si="837"/>
        <v/>
      </c>
      <c r="AL1126" s="300" t="str">
        <f t="shared" si="838"/>
        <v/>
      </c>
      <c r="AM1126" s="300" t="str">
        <f t="shared" si="839"/>
        <v/>
      </c>
      <c r="AN1126" s="300" t="str">
        <f t="shared" si="840"/>
        <v/>
      </c>
      <c r="AO1126" s="300" t="str">
        <f t="shared" si="841"/>
        <v/>
      </c>
      <c r="AP1126" s="300" t="str">
        <f t="shared" si="842"/>
        <v/>
      </c>
      <c r="AQ1126" s="300" t="str">
        <f t="shared" si="843"/>
        <v/>
      </c>
      <c r="AR1126" s="306" t="str">
        <f t="shared" si="844"/>
        <v/>
      </c>
      <c r="AS1126" s="300" t="str">
        <f t="shared" si="845"/>
        <v/>
      </c>
      <c r="AT1126" s="300" t="str">
        <f t="shared" si="846"/>
        <v/>
      </c>
      <c r="AU1126" s="192" t="str">
        <f t="shared" si="847"/>
        <v>рбс</v>
      </c>
      <c r="AV1126" s="192" t="str">
        <f t="shared" si="848"/>
        <v>рбс91501427общпро</v>
      </c>
      <c r="AW1126" s="191">
        <f t="shared" si="849"/>
        <v>12000</v>
      </c>
      <c r="AX1126" s="191">
        <f t="shared" si="850"/>
        <v>6000</v>
      </c>
      <c r="AY1126" s="191">
        <f t="shared" si="851"/>
        <v>12000</v>
      </c>
      <c r="AZ1126" s="191">
        <f t="shared" si="852"/>
        <v>6000</v>
      </c>
      <c r="BA1126" s="193">
        <f t="shared" si="853"/>
        <v>1</v>
      </c>
      <c r="BB1126" s="193">
        <f t="shared" si="854"/>
        <v>1</v>
      </c>
      <c r="BC1126" s="193">
        <f t="shared" si="855"/>
        <v>1</v>
      </c>
      <c r="BD1126" s="191">
        <f t="shared" si="861"/>
        <v>12000</v>
      </c>
      <c r="BE1126" s="191">
        <f t="shared" si="856"/>
        <v>6000</v>
      </c>
      <c r="BF1126" s="210">
        <f t="shared" si="857"/>
        <v>12000</v>
      </c>
      <c r="BG1126" s="211">
        <f t="shared" si="858"/>
        <v>12000</v>
      </c>
      <c r="BH1126" s="289"/>
      <c r="BI1126" s="289"/>
      <c r="BJ1126" s="228"/>
      <c r="BK1126" s="228"/>
      <c r="BL1126" s="233" t="str">
        <f t="shared" si="859"/>
        <v>01</v>
      </c>
    </row>
    <row r="1127" spans="1:64" ht="12" customHeight="1">
      <c r="A1127" s="333" t="s">
        <v>697</v>
      </c>
      <c r="B1127" s="381" t="s">
        <v>414</v>
      </c>
      <c r="C1127" s="333" t="s">
        <v>669</v>
      </c>
      <c r="D1127" s="381" t="s">
        <v>390</v>
      </c>
      <c r="E1127" s="381" t="s">
        <v>875</v>
      </c>
      <c r="F1127" s="381" t="s">
        <v>602</v>
      </c>
      <c r="G1127" s="381" t="s">
        <v>385</v>
      </c>
      <c r="H1127" s="100" t="s">
        <v>653</v>
      </c>
      <c r="I1127" s="381" t="s">
        <v>505</v>
      </c>
      <c r="J1127" s="382">
        <v>689583</v>
      </c>
      <c r="K1127" s="382">
        <v>518945.41</v>
      </c>
      <c r="L1127" s="191" t="str">
        <f t="shared" si="818"/>
        <v>915014270104802006000012121101</v>
      </c>
      <c r="M1127" s="192">
        <f t="array" ref="M1127">IF(COUNT(SEARCH(Удалить_Роспись_КВСР,$B1127)*SEARCH(Удалить_Роспись_ПБС,$C1127)*SEARCH(Удалить_Роспись_КФСР, $D1127)*SEARCH(Удалить_Роспись_КЦСР,$E1127)*SEARCH(Удалить_Роспись_КВР,$F1127)*SEARCH(Удалить_Роспись_ЭК,$H1127)*SEARCH(Удалить_Роспись_КР,$I1127))&gt;0,0,1)</f>
        <v>1</v>
      </c>
      <c r="N1127" s="192">
        <v>0</v>
      </c>
      <c r="O1127" s="192" t="str">
        <f t="shared" si="819"/>
        <v/>
      </c>
      <c r="P1127" s="192" t="str">
        <f t="shared" si="860"/>
        <v/>
      </c>
      <c r="Q1127" s="300" t="str">
        <f t="shared" si="820"/>
        <v/>
      </c>
      <c r="R1127" s="300" t="str">
        <f t="shared" si="821"/>
        <v/>
      </c>
      <c r="S1127" s="300" t="str">
        <f t="shared" si="822"/>
        <v/>
      </c>
      <c r="T1127" s="192" t="str">
        <f t="shared" si="823"/>
        <v/>
      </c>
      <c r="U1127" s="303" t="str">
        <f t="shared" si="824"/>
        <v/>
      </c>
      <c r="V1127" s="300" t="str">
        <f t="shared" si="825"/>
        <v/>
      </c>
      <c r="W1127" s="192" t="str">
        <f t="shared" si="826"/>
        <v/>
      </c>
      <c r="X1127" s="303" t="str">
        <f t="shared" si="827"/>
        <v/>
      </c>
      <c r="Y1127" s="300" t="str">
        <f t="shared" si="828"/>
        <v/>
      </c>
      <c r="Z1127" s="300" t="str">
        <f t="shared" si="829"/>
        <v/>
      </c>
      <c r="AA1127" s="303" t="str">
        <f t="shared" si="830"/>
        <v/>
      </c>
      <c r="AB1127" s="300" t="str">
        <f t="shared" si="831"/>
        <v/>
      </c>
      <c r="AC1127" s="300" t="str">
        <f t="shared" si="832"/>
        <v/>
      </c>
      <c r="AD1127" s="300" t="str">
        <f t="shared" si="833"/>
        <v/>
      </c>
      <c r="AE1127" s="192" t="str">
        <f t="shared" si="834"/>
        <v/>
      </c>
      <c r="AF1127" s="192" t="str">
        <f t="shared" si="835"/>
        <v/>
      </c>
      <c r="AG1127" s="192"/>
      <c r="AJ1127" s="300" t="str">
        <f t="shared" si="836"/>
        <v/>
      </c>
      <c r="AK1127" s="300" t="str">
        <f t="shared" si="837"/>
        <v/>
      </c>
      <c r="AL1127" s="300" t="str">
        <f t="shared" si="838"/>
        <v/>
      </c>
      <c r="AM1127" s="300" t="str">
        <f t="shared" si="839"/>
        <v/>
      </c>
      <c r="AN1127" s="300" t="str">
        <f t="shared" si="840"/>
        <v/>
      </c>
      <c r="AO1127" s="300" t="str">
        <f t="shared" si="841"/>
        <v/>
      </c>
      <c r="AP1127" s="300" t="str">
        <f t="shared" si="842"/>
        <v/>
      </c>
      <c r="AQ1127" s="300" t="str">
        <f t="shared" si="843"/>
        <v/>
      </c>
      <c r="AR1127" s="306" t="str">
        <f t="shared" si="844"/>
        <v/>
      </c>
      <c r="AS1127" s="300" t="str">
        <f t="shared" si="845"/>
        <v/>
      </c>
      <c r="AT1127" s="300" t="str">
        <f t="shared" si="846"/>
        <v/>
      </c>
      <c r="AU1127" s="192" t="str">
        <f t="shared" si="847"/>
        <v>рбс</v>
      </c>
      <c r="AV1127" s="192" t="str">
        <f t="shared" si="848"/>
        <v>рбс91501427общопл</v>
      </c>
      <c r="AW1127" s="191">
        <f t="shared" si="849"/>
        <v>689583</v>
      </c>
      <c r="AX1127" s="191">
        <f t="shared" si="850"/>
        <v>518945.41</v>
      </c>
      <c r="AY1127" s="191">
        <f t="shared" si="851"/>
        <v>0</v>
      </c>
      <c r="AZ1127" s="191">
        <f t="shared" si="852"/>
        <v>0</v>
      </c>
      <c r="BA1127" s="193">
        <f t="shared" si="853"/>
        <v>1</v>
      </c>
      <c r="BB1127" s="193">
        <f t="shared" si="854"/>
        <v>1</v>
      </c>
      <c r="BC1127" s="193">
        <f t="shared" si="855"/>
        <v>1</v>
      </c>
      <c r="BD1127" s="191">
        <f t="shared" si="861"/>
        <v>0</v>
      </c>
      <c r="BE1127" s="191">
        <f t="shared" si="856"/>
        <v>0</v>
      </c>
      <c r="BF1127" s="210">
        <f t="shared" si="857"/>
        <v>0</v>
      </c>
      <c r="BG1127" s="211">
        <f t="shared" si="858"/>
        <v>0</v>
      </c>
      <c r="BH1127" s="289"/>
      <c r="BI1127" s="289"/>
      <c r="BJ1127" s="228"/>
      <c r="BK1127" s="228"/>
      <c r="BL1127" s="233" t="str">
        <f t="shared" si="859"/>
        <v>01</v>
      </c>
    </row>
    <row r="1128" spans="1:64" ht="12" customHeight="1">
      <c r="A1128" s="333" t="s">
        <v>697</v>
      </c>
      <c r="B1128" s="381" t="s">
        <v>414</v>
      </c>
      <c r="C1128" s="333" t="s">
        <v>669</v>
      </c>
      <c r="D1128" s="381" t="s">
        <v>390</v>
      </c>
      <c r="E1128" s="381" t="s">
        <v>875</v>
      </c>
      <c r="F1128" s="381" t="s">
        <v>585</v>
      </c>
      <c r="G1128" s="381" t="s">
        <v>386</v>
      </c>
      <c r="H1128" s="100" t="s">
        <v>653</v>
      </c>
      <c r="I1128" s="381" t="s">
        <v>505</v>
      </c>
      <c r="J1128" s="382">
        <v>35000</v>
      </c>
      <c r="K1128" s="382">
        <v>4258.8999999999996</v>
      </c>
      <c r="L1128" s="191" t="str">
        <f t="shared" si="818"/>
        <v>915014270104802006000012221201</v>
      </c>
      <c r="M1128" s="192">
        <f t="array" ref="M1128">IF(COUNT(SEARCH(Удалить_Роспись_КВСР,$B1128)*SEARCH(Удалить_Роспись_ПБС,$C1128)*SEARCH(Удалить_Роспись_КФСР, $D1128)*SEARCH(Удалить_Роспись_КЦСР,$E1128)*SEARCH(Удалить_Роспись_КВР,$F1128)*SEARCH(Удалить_Роспись_ЭК,$H1128)*SEARCH(Удалить_Роспись_КР,$I1128))&gt;0,0,1)</f>
        <v>1</v>
      </c>
      <c r="N1128" s="192">
        <f>IF(COUNT(SEARCH(Удалить_Индекс_КВСР,$B1128)*SEARCH(Удалить_Индекс_ПБС,$C1128)*SEARCH(Удалить_Индекс_КФСР,$D1128)*SEARCH(Удалить_Индекс_КЦСР,$E1128)*SEARCH(Удалить_Индекс_КВР,$F1128)*SEARCH(Удалить_Индекс_ЭК,$H1128)*SEARCH(Удалить_Индекс_КР,$I1128))&gt;0,0,1)</f>
        <v>1</v>
      </c>
      <c r="O1128" s="192" t="str">
        <f t="shared" si="819"/>
        <v/>
      </c>
      <c r="P1128" s="192" t="str">
        <f t="shared" si="860"/>
        <v/>
      </c>
      <c r="Q1128" s="300" t="str">
        <f t="shared" si="820"/>
        <v/>
      </c>
      <c r="R1128" s="300" t="str">
        <f t="shared" si="821"/>
        <v/>
      </c>
      <c r="S1128" s="300" t="str">
        <f t="shared" si="822"/>
        <v/>
      </c>
      <c r="T1128" s="192" t="str">
        <f t="shared" si="823"/>
        <v/>
      </c>
      <c r="U1128" s="303" t="str">
        <f t="shared" si="824"/>
        <v/>
      </c>
      <c r="V1128" s="300" t="str">
        <f t="shared" si="825"/>
        <v/>
      </c>
      <c r="W1128" s="192" t="str">
        <f t="shared" si="826"/>
        <v/>
      </c>
      <c r="X1128" s="303" t="str">
        <f t="shared" si="827"/>
        <v/>
      </c>
      <c r="Y1128" s="300" t="str">
        <f t="shared" si="828"/>
        <v/>
      </c>
      <c r="Z1128" s="300" t="str">
        <f t="shared" si="829"/>
        <v/>
      </c>
      <c r="AA1128" s="303" t="str">
        <f t="shared" si="830"/>
        <v/>
      </c>
      <c r="AB1128" s="300" t="str">
        <f t="shared" si="831"/>
        <v/>
      </c>
      <c r="AC1128" s="300" t="str">
        <f t="shared" si="832"/>
        <v/>
      </c>
      <c r="AD1128" s="300" t="str">
        <f t="shared" si="833"/>
        <v/>
      </c>
      <c r="AE1128" s="192" t="str">
        <f t="shared" si="834"/>
        <v/>
      </c>
      <c r="AF1128" s="192" t="str">
        <f t="shared" si="835"/>
        <v/>
      </c>
      <c r="AG1128" s="192"/>
      <c r="AJ1128" s="300" t="str">
        <f t="shared" si="836"/>
        <v/>
      </c>
      <c r="AK1128" s="300" t="str">
        <f t="shared" si="837"/>
        <v/>
      </c>
      <c r="AL1128" s="300" t="str">
        <f t="shared" si="838"/>
        <v/>
      </c>
      <c r="AM1128" s="300" t="str">
        <f t="shared" si="839"/>
        <v/>
      </c>
      <c r="AN1128" s="300" t="str">
        <f t="shared" si="840"/>
        <v/>
      </c>
      <c r="AO1128" s="300" t="str">
        <f t="shared" si="841"/>
        <v/>
      </c>
      <c r="AP1128" s="300" t="str">
        <f t="shared" si="842"/>
        <v/>
      </c>
      <c r="AQ1128" s="300" t="str">
        <f t="shared" si="843"/>
        <v/>
      </c>
      <c r="AR1128" s="306" t="str">
        <f t="shared" si="844"/>
        <v/>
      </c>
      <c r="AS1128" s="300" t="str">
        <f t="shared" si="845"/>
        <v/>
      </c>
      <c r="AT1128" s="300" t="str">
        <f t="shared" si="846"/>
        <v/>
      </c>
      <c r="AU1128" s="192" t="str">
        <f t="shared" si="847"/>
        <v>рбс</v>
      </c>
      <c r="AV1128" s="192" t="str">
        <f t="shared" si="848"/>
        <v>рбс91501427общпро</v>
      </c>
      <c r="AW1128" s="191">
        <f t="shared" si="849"/>
        <v>35000</v>
      </c>
      <c r="AX1128" s="191">
        <f t="shared" si="850"/>
        <v>4258.8999999999996</v>
      </c>
      <c r="AY1128" s="191">
        <f t="shared" si="851"/>
        <v>35000</v>
      </c>
      <c r="AZ1128" s="191">
        <f t="shared" si="852"/>
        <v>4258.8999999999996</v>
      </c>
      <c r="BA1128" s="193">
        <f t="shared" si="853"/>
        <v>1</v>
      </c>
      <c r="BB1128" s="193">
        <f t="shared" si="854"/>
        <v>1</v>
      </c>
      <c r="BC1128" s="193">
        <f t="shared" si="855"/>
        <v>1</v>
      </c>
      <c r="BD1128" s="191">
        <f t="shared" si="861"/>
        <v>35000</v>
      </c>
      <c r="BE1128" s="191">
        <f t="shared" si="856"/>
        <v>4258.8999999999996</v>
      </c>
      <c r="BF1128" s="210">
        <f t="shared" si="857"/>
        <v>35000</v>
      </c>
      <c r="BG1128" s="211">
        <f t="shared" si="858"/>
        <v>35000</v>
      </c>
      <c r="BH1128" s="289"/>
      <c r="BI1128" s="289"/>
      <c r="BJ1128" s="228"/>
      <c r="BK1128" s="228"/>
      <c r="BL1128" s="233" t="str">
        <f t="shared" si="859"/>
        <v>01</v>
      </c>
    </row>
    <row r="1129" spans="1:64" ht="12" customHeight="1">
      <c r="A1129" s="333" t="s">
        <v>697</v>
      </c>
      <c r="B1129" s="381" t="s">
        <v>414</v>
      </c>
      <c r="C1129" s="333" t="s">
        <v>669</v>
      </c>
      <c r="D1129" s="381" t="s">
        <v>390</v>
      </c>
      <c r="E1129" s="381" t="s">
        <v>875</v>
      </c>
      <c r="F1129" s="381" t="s">
        <v>873</v>
      </c>
      <c r="G1129" s="381" t="s">
        <v>387</v>
      </c>
      <c r="H1129" s="100" t="s">
        <v>653</v>
      </c>
      <c r="I1129" s="381" t="s">
        <v>505</v>
      </c>
      <c r="J1129" s="382">
        <v>208254</v>
      </c>
      <c r="K1129" s="382">
        <v>122748.74</v>
      </c>
      <c r="L1129" s="191" t="str">
        <f t="shared" si="818"/>
        <v>915014270104802006000012921301</v>
      </c>
      <c r="M1129" s="192">
        <f t="array" ref="M1129">IF(COUNT(SEARCH(Удалить_Роспись_КВСР,$B1129)*SEARCH(Удалить_Роспись_ПБС,$C1129)*SEARCH(Удалить_Роспись_КФСР, $D1129)*SEARCH(Удалить_Роспись_КЦСР,$E1129)*SEARCH(Удалить_Роспись_КВР,$F1129)*SEARCH(Удалить_Роспись_ЭК,$H1129)*SEARCH(Удалить_Роспись_КР,$I1129))&gt;0,0,1)</f>
        <v>1</v>
      </c>
      <c r="N1129" s="192">
        <v>0</v>
      </c>
      <c r="O1129" s="192" t="str">
        <f t="shared" si="819"/>
        <v/>
      </c>
      <c r="P1129" s="192" t="str">
        <f t="shared" si="860"/>
        <v/>
      </c>
      <c r="Q1129" s="300" t="str">
        <f t="shared" si="820"/>
        <v/>
      </c>
      <c r="R1129" s="300" t="str">
        <f t="shared" si="821"/>
        <v/>
      </c>
      <c r="S1129" s="300" t="str">
        <f t="shared" si="822"/>
        <v/>
      </c>
      <c r="T1129" s="192" t="str">
        <f t="shared" si="823"/>
        <v/>
      </c>
      <c r="U1129" s="303" t="str">
        <f t="shared" si="824"/>
        <v/>
      </c>
      <c r="V1129" s="300" t="str">
        <f t="shared" si="825"/>
        <v/>
      </c>
      <c r="W1129" s="192" t="str">
        <f t="shared" si="826"/>
        <v/>
      </c>
      <c r="X1129" s="303" t="str">
        <f t="shared" si="827"/>
        <v/>
      </c>
      <c r="Y1129" s="300" t="str">
        <f t="shared" si="828"/>
        <v/>
      </c>
      <c r="Z1129" s="300" t="str">
        <f t="shared" si="829"/>
        <v/>
      </c>
      <c r="AA1129" s="303" t="str">
        <f t="shared" si="830"/>
        <v/>
      </c>
      <c r="AB1129" s="300" t="str">
        <f t="shared" si="831"/>
        <v/>
      </c>
      <c r="AC1129" s="300" t="str">
        <f t="shared" si="832"/>
        <v/>
      </c>
      <c r="AD1129" s="300" t="str">
        <f t="shared" si="833"/>
        <v/>
      </c>
      <c r="AE1129" s="192" t="str">
        <f t="shared" si="834"/>
        <v/>
      </c>
      <c r="AF1129" s="192" t="str">
        <f t="shared" si="835"/>
        <v/>
      </c>
      <c r="AG1129" s="192"/>
      <c r="AJ1129" s="300" t="str">
        <f t="shared" si="836"/>
        <v/>
      </c>
      <c r="AK1129" s="300" t="str">
        <f t="shared" si="837"/>
        <v/>
      </c>
      <c r="AL1129" s="300" t="str">
        <f t="shared" si="838"/>
        <v/>
      </c>
      <c r="AM1129" s="300" t="str">
        <f t="shared" si="839"/>
        <v/>
      </c>
      <c r="AN1129" s="300" t="str">
        <f t="shared" si="840"/>
        <v/>
      </c>
      <c r="AO1129" s="300" t="str">
        <f t="shared" si="841"/>
        <v/>
      </c>
      <c r="AP1129" s="300" t="str">
        <f t="shared" si="842"/>
        <v/>
      </c>
      <c r="AQ1129" s="300" t="str">
        <f t="shared" si="843"/>
        <v/>
      </c>
      <c r="AR1129" s="306" t="str">
        <f t="shared" si="844"/>
        <v/>
      </c>
      <c r="AS1129" s="300" t="str">
        <f t="shared" si="845"/>
        <v/>
      </c>
      <c r="AT1129" s="300" t="str">
        <f t="shared" si="846"/>
        <v/>
      </c>
      <c r="AU1129" s="192" t="str">
        <f t="shared" si="847"/>
        <v>рбс</v>
      </c>
      <c r="AV1129" s="192" t="str">
        <f t="shared" si="848"/>
        <v>рбс91501427общопл</v>
      </c>
      <c r="AW1129" s="191">
        <f t="shared" si="849"/>
        <v>208254</v>
      </c>
      <c r="AX1129" s="191">
        <f t="shared" si="850"/>
        <v>122748.74</v>
      </c>
      <c r="AY1129" s="191">
        <f t="shared" si="851"/>
        <v>0</v>
      </c>
      <c r="AZ1129" s="191">
        <f t="shared" si="852"/>
        <v>0</v>
      </c>
      <c r="BA1129" s="193">
        <f t="shared" si="853"/>
        <v>1</v>
      </c>
      <c r="BB1129" s="193">
        <f t="shared" si="854"/>
        <v>1</v>
      </c>
      <c r="BC1129" s="193">
        <f t="shared" si="855"/>
        <v>1</v>
      </c>
      <c r="BD1129" s="191">
        <f t="shared" si="861"/>
        <v>0</v>
      </c>
      <c r="BE1129" s="191">
        <f t="shared" si="856"/>
        <v>0</v>
      </c>
      <c r="BF1129" s="210">
        <f t="shared" si="857"/>
        <v>0</v>
      </c>
      <c r="BG1129" s="211">
        <f t="shared" si="858"/>
        <v>0</v>
      </c>
      <c r="BH1129" s="289"/>
      <c r="BI1129" s="289"/>
      <c r="BJ1129" s="228"/>
      <c r="BK1129" s="228"/>
      <c r="BL1129" s="233" t="str">
        <f t="shared" si="859"/>
        <v>01</v>
      </c>
    </row>
    <row r="1130" spans="1:64" ht="12" customHeight="1">
      <c r="A1130" s="333" t="s">
        <v>697</v>
      </c>
      <c r="B1130" s="381" t="s">
        <v>414</v>
      </c>
      <c r="C1130" s="333" t="s">
        <v>669</v>
      </c>
      <c r="D1130" s="381" t="s">
        <v>390</v>
      </c>
      <c r="E1130" s="381" t="s">
        <v>875</v>
      </c>
      <c r="F1130" s="381" t="s">
        <v>586</v>
      </c>
      <c r="G1130" s="381" t="s">
        <v>391</v>
      </c>
      <c r="H1130" s="100" t="s">
        <v>653</v>
      </c>
      <c r="I1130" s="381" t="s">
        <v>505</v>
      </c>
      <c r="J1130" s="382">
        <v>70000</v>
      </c>
      <c r="K1130" s="382">
        <v>32610.26</v>
      </c>
      <c r="L1130" s="191" t="str">
        <f t="shared" si="818"/>
        <v>915014270104802006000024422101</v>
      </c>
      <c r="M1130" s="192">
        <f t="array" ref="M1130">IF(COUNT(SEARCH(Удалить_Роспись_КВСР,$B1130)*SEARCH(Удалить_Роспись_ПБС,$C1130)*SEARCH(Удалить_Роспись_КФСР, $D1130)*SEARCH(Удалить_Роспись_КЦСР,$E1130)*SEARCH(Удалить_Роспись_КВР,$F1130)*SEARCH(Удалить_Роспись_ЭК,$H1130)*SEARCH(Удалить_Роспись_КР,$I1130))&gt;0,0,1)</f>
        <v>1</v>
      </c>
      <c r="N1130" s="192">
        <f>IF(COUNT(SEARCH(Удалить_Индекс_КВСР,$B1130)*SEARCH(Удалить_Индекс_ПБС,$C1130)*SEARCH(Удалить_Индекс_КФСР,$D1130)*SEARCH(Удалить_Индекс_КЦСР,$E1130)*SEARCH(Удалить_Индекс_КВР,$F1130)*SEARCH(Удалить_Индекс_ЭК,$H1130)*SEARCH(Удалить_Индекс_КР,$I1130))&gt;0,0,1)</f>
        <v>1</v>
      </c>
      <c r="O1130" s="192" t="str">
        <f t="shared" si="819"/>
        <v/>
      </c>
      <c r="P1130" s="192" t="str">
        <f t="shared" si="860"/>
        <v/>
      </c>
      <c r="Q1130" s="300" t="str">
        <f t="shared" si="820"/>
        <v/>
      </c>
      <c r="R1130" s="300" t="str">
        <f t="shared" si="821"/>
        <v/>
      </c>
      <c r="S1130" s="300" t="str">
        <f t="shared" si="822"/>
        <v/>
      </c>
      <c r="T1130" s="192" t="str">
        <f t="shared" si="823"/>
        <v/>
      </c>
      <c r="U1130" s="303" t="str">
        <f t="shared" si="824"/>
        <v/>
      </c>
      <c r="V1130" s="300" t="str">
        <f t="shared" si="825"/>
        <v/>
      </c>
      <c r="W1130" s="192" t="str">
        <f t="shared" si="826"/>
        <v/>
      </c>
      <c r="X1130" s="303" t="str">
        <f t="shared" si="827"/>
        <v/>
      </c>
      <c r="Y1130" s="300" t="str">
        <f t="shared" si="828"/>
        <v/>
      </c>
      <c r="Z1130" s="300" t="str">
        <f t="shared" si="829"/>
        <v/>
      </c>
      <c r="AA1130" s="303" t="str">
        <f t="shared" si="830"/>
        <v/>
      </c>
      <c r="AB1130" s="300" t="str">
        <f t="shared" si="831"/>
        <v/>
      </c>
      <c r="AC1130" s="300" t="str">
        <f t="shared" si="832"/>
        <v/>
      </c>
      <c r="AD1130" s="300" t="str">
        <f t="shared" si="833"/>
        <v/>
      </c>
      <c r="AE1130" s="192" t="str">
        <f t="shared" si="834"/>
        <v/>
      </c>
      <c r="AF1130" s="192" t="str">
        <f t="shared" si="835"/>
        <v/>
      </c>
      <c r="AG1130" s="192"/>
      <c r="AJ1130" s="300" t="str">
        <f t="shared" si="836"/>
        <v/>
      </c>
      <c r="AK1130" s="300" t="str">
        <f t="shared" si="837"/>
        <v/>
      </c>
      <c r="AL1130" s="300" t="str">
        <f t="shared" si="838"/>
        <v/>
      </c>
      <c r="AM1130" s="300" t="str">
        <f t="shared" si="839"/>
        <v/>
      </c>
      <c r="AN1130" s="300" t="str">
        <f t="shared" si="840"/>
        <v/>
      </c>
      <c r="AO1130" s="300" t="str">
        <f t="shared" si="841"/>
        <v/>
      </c>
      <c r="AP1130" s="300" t="str">
        <f t="shared" si="842"/>
        <v/>
      </c>
      <c r="AQ1130" s="300" t="str">
        <f t="shared" si="843"/>
        <v/>
      </c>
      <c r="AR1130" s="306" t="str">
        <f t="shared" si="844"/>
        <v/>
      </c>
      <c r="AS1130" s="300" t="str">
        <f t="shared" si="845"/>
        <v/>
      </c>
      <c r="AT1130" s="300" t="str">
        <f t="shared" si="846"/>
        <v/>
      </c>
      <c r="AU1130" s="192" t="str">
        <f t="shared" si="847"/>
        <v>рбс</v>
      </c>
      <c r="AV1130" s="192" t="str">
        <f t="shared" si="848"/>
        <v>рбс91501427общпро</v>
      </c>
      <c r="AW1130" s="191">
        <f t="shared" si="849"/>
        <v>70000</v>
      </c>
      <c r="AX1130" s="191">
        <f t="shared" si="850"/>
        <v>32610.26</v>
      </c>
      <c r="AY1130" s="191">
        <f t="shared" si="851"/>
        <v>70000</v>
      </c>
      <c r="AZ1130" s="191">
        <f t="shared" si="852"/>
        <v>32610.26</v>
      </c>
      <c r="BA1130" s="193">
        <f t="shared" si="853"/>
        <v>1</v>
      </c>
      <c r="BB1130" s="193">
        <f t="shared" si="854"/>
        <v>1</v>
      </c>
      <c r="BC1130" s="193">
        <f t="shared" si="855"/>
        <v>1</v>
      </c>
      <c r="BD1130" s="191">
        <f t="shared" si="861"/>
        <v>70000</v>
      </c>
      <c r="BE1130" s="191">
        <f t="shared" si="856"/>
        <v>32610.26</v>
      </c>
      <c r="BF1130" s="210">
        <f t="shared" si="857"/>
        <v>70000</v>
      </c>
      <c r="BG1130" s="211">
        <f t="shared" si="858"/>
        <v>70000</v>
      </c>
      <c r="BH1130" s="289"/>
      <c r="BI1130" s="289"/>
      <c r="BJ1130" s="228"/>
      <c r="BK1130" s="228"/>
      <c r="BL1130" s="233" t="str">
        <f t="shared" si="859"/>
        <v>01</v>
      </c>
    </row>
    <row r="1131" spans="1:64" ht="12" customHeight="1">
      <c r="A1131" s="333" t="s">
        <v>697</v>
      </c>
      <c r="B1131" s="381" t="s">
        <v>414</v>
      </c>
      <c r="C1131" s="333" t="s">
        <v>669</v>
      </c>
      <c r="D1131" s="381" t="s">
        <v>390</v>
      </c>
      <c r="E1131" s="381" t="s">
        <v>875</v>
      </c>
      <c r="F1131" s="381" t="s">
        <v>586</v>
      </c>
      <c r="G1131" s="381" t="s">
        <v>394</v>
      </c>
      <c r="H1131" s="100" t="s">
        <v>653</v>
      </c>
      <c r="I1131" s="381" t="s">
        <v>505</v>
      </c>
      <c r="J1131" s="382">
        <v>109344.28</v>
      </c>
      <c r="K1131" s="382">
        <v>73461.05</v>
      </c>
      <c r="L1131" s="191" t="str">
        <f t="shared" si="818"/>
        <v>915014270104802006000024422501</v>
      </c>
      <c r="M1131" s="192">
        <f t="array" ref="M1131">IF(COUNT(SEARCH(Удалить_Роспись_КВСР,$B1131)*SEARCH(Удалить_Роспись_ПБС,$C1131)*SEARCH(Удалить_Роспись_КФСР, $D1131)*SEARCH(Удалить_Роспись_КЦСР,$E1131)*SEARCH(Удалить_Роспись_КВР,$F1131)*SEARCH(Удалить_Роспись_ЭК,$H1131)*SEARCH(Удалить_Роспись_КР,$I1131))&gt;0,0,1)</f>
        <v>1</v>
      </c>
      <c r="N1131" s="192">
        <f>IF(COUNT(SEARCH(Удалить_Индекс_КВСР,$B1131)*SEARCH(Удалить_Индекс_ПБС,$C1131)*SEARCH(Удалить_Индекс_КФСР,$D1131)*SEARCH(Удалить_Индекс_КЦСР,$E1131)*SEARCH(Удалить_Индекс_КВР,$F1131)*SEARCH(Удалить_Индекс_ЭК,$H1131)*SEARCH(Удалить_Индекс_КР,$I1131))&gt;0,0,1)</f>
        <v>1</v>
      </c>
      <c r="O1131" s="192" t="str">
        <f t="shared" si="819"/>
        <v/>
      </c>
      <c r="P1131" s="192" t="str">
        <f t="shared" si="860"/>
        <v/>
      </c>
      <c r="Q1131" s="300" t="str">
        <f t="shared" si="820"/>
        <v/>
      </c>
      <c r="R1131" s="300" t="str">
        <f t="shared" si="821"/>
        <v/>
      </c>
      <c r="S1131" s="300" t="str">
        <f t="shared" si="822"/>
        <v/>
      </c>
      <c r="T1131" s="192" t="str">
        <f t="shared" si="823"/>
        <v/>
      </c>
      <c r="U1131" s="303" t="str">
        <f t="shared" si="824"/>
        <v/>
      </c>
      <c r="V1131" s="300" t="str">
        <f t="shared" si="825"/>
        <v/>
      </c>
      <c r="W1131" s="192" t="str">
        <f t="shared" si="826"/>
        <v/>
      </c>
      <c r="X1131" s="303" t="str">
        <f t="shared" si="827"/>
        <v/>
      </c>
      <c r="Y1131" s="300" t="str">
        <f t="shared" si="828"/>
        <v/>
      </c>
      <c r="Z1131" s="300" t="str">
        <f t="shared" si="829"/>
        <v/>
      </c>
      <c r="AA1131" s="303" t="str">
        <f t="shared" si="830"/>
        <v/>
      </c>
      <c r="AB1131" s="300" t="str">
        <f t="shared" si="831"/>
        <v/>
      </c>
      <c r="AC1131" s="300" t="str">
        <f t="shared" si="832"/>
        <v/>
      </c>
      <c r="AD1131" s="300" t="str">
        <f t="shared" si="833"/>
        <v/>
      </c>
      <c r="AE1131" s="192" t="str">
        <f t="shared" si="834"/>
        <v/>
      </c>
      <c r="AF1131" s="192" t="str">
        <f t="shared" si="835"/>
        <v/>
      </c>
      <c r="AG1131" s="192"/>
      <c r="AJ1131" s="300" t="str">
        <f t="shared" si="836"/>
        <v/>
      </c>
      <c r="AK1131" s="300" t="str">
        <f t="shared" si="837"/>
        <v/>
      </c>
      <c r="AL1131" s="300" t="str">
        <f t="shared" si="838"/>
        <v/>
      </c>
      <c r="AM1131" s="300" t="str">
        <f t="shared" si="839"/>
        <v/>
      </c>
      <c r="AN1131" s="300" t="str">
        <f t="shared" si="840"/>
        <v/>
      </c>
      <c r="AO1131" s="300" t="str">
        <f t="shared" si="841"/>
        <v/>
      </c>
      <c r="AP1131" s="300" t="str">
        <f t="shared" si="842"/>
        <v/>
      </c>
      <c r="AQ1131" s="300" t="str">
        <f t="shared" si="843"/>
        <v/>
      </c>
      <c r="AR1131" s="306" t="str">
        <f t="shared" si="844"/>
        <v/>
      </c>
      <c r="AS1131" s="300" t="str">
        <f t="shared" si="845"/>
        <v/>
      </c>
      <c r="AT1131" s="300" t="str">
        <f t="shared" si="846"/>
        <v/>
      </c>
      <c r="AU1131" s="192" t="str">
        <f t="shared" si="847"/>
        <v>рбс</v>
      </c>
      <c r="AV1131" s="192" t="str">
        <f t="shared" si="848"/>
        <v>рбс91501427общпро</v>
      </c>
      <c r="AW1131" s="191">
        <f t="shared" si="849"/>
        <v>109344.28</v>
      </c>
      <c r="AX1131" s="191">
        <f t="shared" si="850"/>
        <v>73461.05</v>
      </c>
      <c r="AY1131" s="191">
        <f t="shared" si="851"/>
        <v>109344.28</v>
      </c>
      <c r="AZ1131" s="191">
        <f t="shared" si="852"/>
        <v>73461.05</v>
      </c>
      <c r="BA1131" s="193">
        <f t="shared" si="853"/>
        <v>1</v>
      </c>
      <c r="BB1131" s="193">
        <f t="shared" si="854"/>
        <v>1</v>
      </c>
      <c r="BC1131" s="193">
        <f t="shared" si="855"/>
        <v>1</v>
      </c>
      <c r="BD1131" s="191">
        <f t="shared" si="861"/>
        <v>109344.28</v>
      </c>
      <c r="BE1131" s="191">
        <f t="shared" si="856"/>
        <v>73461.05</v>
      </c>
      <c r="BF1131" s="210">
        <f t="shared" si="857"/>
        <v>109344.28</v>
      </c>
      <c r="BG1131" s="211">
        <f t="shared" si="858"/>
        <v>109344.28</v>
      </c>
      <c r="BH1131" s="289"/>
      <c r="BI1131" s="289"/>
      <c r="BJ1131" s="228"/>
      <c r="BK1131" s="228"/>
      <c r="BL1131" s="233" t="str">
        <f t="shared" si="859"/>
        <v>01</v>
      </c>
    </row>
    <row r="1132" spans="1:64" ht="12" customHeight="1">
      <c r="A1132" s="333" t="s">
        <v>697</v>
      </c>
      <c r="B1132" s="381" t="s">
        <v>414</v>
      </c>
      <c r="C1132" s="333" t="s">
        <v>669</v>
      </c>
      <c r="D1132" s="381" t="s">
        <v>390</v>
      </c>
      <c r="E1132" s="381" t="s">
        <v>875</v>
      </c>
      <c r="F1132" s="381" t="s">
        <v>586</v>
      </c>
      <c r="G1132" s="381" t="s">
        <v>389</v>
      </c>
      <c r="H1132" s="100" t="s">
        <v>653</v>
      </c>
      <c r="I1132" s="381" t="s">
        <v>505</v>
      </c>
      <c r="J1132" s="382">
        <v>205000</v>
      </c>
      <c r="K1132" s="382">
        <v>71731</v>
      </c>
      <c r="L1132" s="191" t="str">
        <f t="shared" si="818"/>
        <v>915014270104802006000024422601</v>
      </c>
      <c r="M1132" s="192">
        <f t="array" ref="M1132">IF(COUNT(SEARCH(Удалить_Роспись_КВСР,$B1132)*SEARCH(Удалить_Роспись_ПБС,$C1132)*SEARCH(Удалить_Роспись_КФСР, $D1132)*SEARCH(Удалить_Роспись_КЦСР,$E1132)*SEARCH(Удалить_Роспись_КВР,$F1132)*SEARCH(Удалить_Роспись_ЭК,$H1132)*SEARCH(Удалить_Роспись_КР,$I1132))&gt;0,0,1)</f>
        <v>1</v>
      </c>
      <c r="N1132" s="192">
        <f>IF(COUNT(SEARCH(Удалить_Индекс_КВСР,$B1132)*SEARCH(Удалить_Индекс_ПБС,$C1132)*SEARCH(Удалить_Индекс_КФСР,$D1132)*SEARCH(Удалить_Индекс_КЦСР,$E1132)*SEARCH(Удалить_Индекс_КВР,$F1132)*SEARCH(Удалить_Индекс_ЭК,$H1132)*SEARCH(Удалить_Индекс_КР,$I1132))&gt;0,0,1)</f>
        <v>1</v>
      </c>
      <c r="O1132" s="192" t="str">
        <f t="shared" si="819"/>
        <v/>
      </c>
      <c r="P1132" s="192" t="str">
        <f t="shared" si="860"/>
        <v/>
      </c>
      <c r="Q1132" s="300" t="str">
        <f t="shared" si="820"/>
        <v/>
      </c>
      <c r="R1132" s="300" t="str">
        <f t="shared" si="821"/>
        <v/>
      </c>
      <c r="S1132" s="300" t="str">
        <f t="shared" si="822"/>
        <v/>
      </c>
      <c r="T1132" s="192" t="str">
        <f t="shared" si="823"/>
        <v/>
      </c>
      <c r="U1132" s="303" t="str">
        <f t="shared" si="824"/>
        <v/>
      </c>
      <c r="V1132" s="300" t="str">
        <f t="shared" si="825"/>
        <v/>
      </c>
      <c r="W1132" s="192" t="str">
        <f t="shared" si="826"/>
        <v/>
      </c>
      <c r="X1132" s="303" t="str">
        <f t="shared" si="827"/>
        <v/>
      </c>
      <c r="Y1132" s="300" t="str">
        <f t="shared" si="828"/>
        <v/>
      </c>
      <c r="Z1132" s="300" t="str">
        <f t="shared" si="829"/>
        <v/>
      </c>
      <c r="AA1132" s="303" t="str">
        <f t="shared" si="830"/>
        <v/>
      </c>
      <c r="AB1132" s="300" t="str">
        <f t="shared" si="831"/>
        <v/>
      </c>
      <c r="AC1132" s="300" t="str">
        <f t="shared" si="832"/>
        <v/>
      </c>
      <c r="AD1132" s="300" t="str">
        <f t="shared" si="833"/>
        <v/>
      </c>
      <c r="AE1132" s="192" t="str">
        <f t="shared" si="834"/>
        <v/>
      </c>
      <c r="AF1132" s="192" t="str">
        <f t="shared" si="835"/>
        <v/>
      </c>
      <c r="AG1132" s="192"/>
      <c r="AJ1132" s="300" t="str">
        <f t="shared" si="836"/>
        <v/>
      </c>
      <c r="AK1132" s="300" t="str">
        <f t="shared" si="837"/>
        <v/>
      </c>
      <c r="AL1132" s="300" t="str">
        <f t="shared" si="838"/>
        <v/>
      </c>
      <c r="AM1132" s="300" t="str">
        <f t="shared" si="839"/>
        <v/>
      </c>
      <c r="AN1132" s="300" t="str">
        <f t="shared" si="840"/>
        <v/>
      </c>
      <c r="AO1132" s="300" t="str">
        <f t="shared" si="841"/>
        <v/>
      </c>
      <c r="AP1132" s="300" t="str">
        <f t="shared" si="842"/>
        <v/>
      </c>
      <c r="AQ1132" s="300" t="str">
        <f t="shared" si="843"/>
        <v/>
      </c>
      <c r="AR1132" s="306" t="str">
        <f t="shared" si="844"/>
        <v/>
      </c>
      <c r="AS1132" s="300" t="str">
        <f t="shared" si="845"/>
        <v/>
      </c>
      <c r="AT1132" s="300" t="str">
        <f t="shared" si="846"/>
        <v/>
      </c>
      <c r="AU1132" s="192" t="str">
        <f t="shared" si="847"/>
        <v>рбс</v>
      </c>
      <c r="AV1132" s="192" t="str">
        <f t="shared" si="848"/>
        <v>рбс91501427общпро</v>
      </c>
      <c r="AW1132" s="191">
        <f t="shared" si="849"/>
        <v>205000</v>
      </c>
      <c r="AX1132" s="191">
        <f t="shared" si="850"/>
        <v>71731</v>
      </c>
      <c r="AY1132" s="191">
        <f t="shared" si="851"/>
        <v>205000</v>
      </c>
      <c r="AZ1132" s="191">
        <f t="shared" si="852"/>
        <v>71731</v>
      </c>
      <c r="BA1132" s="193">
        <f t="shared" si="853"/>
        <v>1</v>
      </c>
      <c r="BB1132" s="193">
        <f t="shared" si="854"/>
        <v>1</v>
      </c>
      <c r="BC1132" s="193">
        <f t="shared" si="855"/>
        <v>1</v>
      </c>
      <c r="BD1132" s="191">
        <f t="shared" si="861"/>
        <v>205000</v>
      </c>
      <c r="BE1132" s="191">
        <f t="shared" si="856"/>
        <v>71731</v>
      </c>
      <c r="BF1132" s="210">
        <f t="shared" si="857"/>
        <v>205000</v>
      </c>
      <c r="BG1132" s="211">
        <f t="shared" si="858"/>
        <v>205000</v>
      </c>
      <c r="BH1132" s="289"/>
      <c r="BI1132" s="289"/>
      <c r="BJ1132" s="228"/>
      <c r="BK1132" s="228"/>
      <c r="BL1132" s="233" t="str">
        <f t="shared" si="859"/>
        <v>01</v>
      </c>
    </row>
    <row r="1133" spans="1:64" ht="12" customHeight="1">
      <c r="A1133" s="333" t="s">
        <v>697</v>
      </c>
      <c r="B1133" s="381" t="s">
        <v>414</v>
      </c>
      <c r="C1133" s="333" t="s">
        <v>669</v>
      </c>
      <c r="D1133" s="381" t="s">
        <v>390</v>
      </c>
      <c r="E1133" s="381" t="s">
        <v>875</v>
      </c>
      <c r="F1133" s="381" t="s">
        <v>586</v>
      </c>
      <c r="G1133" s="381" t="s">
        <v>397</v>
      </c>
      <c r="H1133" s="100" t="s">
        <v>653</v>
      </c>
      <c r="I1133" s="381" t="s">
        <v>505</v>
      </c>
      <c r="J1133" s="382">
        <v>525645.94999999995</v>
      </c>
      <c r="K1133" s="382">
        <v>379432.05</v>
      </c>
      <c r="L1133" s="191" t="str">
        <f t="shared" si="818"/>
        <v>915014270104802006000024434001</v>
      </c>
      <c r="M1133" s="192">
        <f t="array" ref="M1133">IF(COUNT(SEARCH(Удалить_Роспись_КВСР,$B1133)*SEARCH(Удалить_Роспись_ПБС,$C1133)*SEARCH(Удалить_Роспись_КФСР, $D1133)*SEARCH(Удалить_Роспись_КЦСР,$E1133)*SEARCH(Удалить_Роспись_КВР,$F1133)*SEARCH(Удалить_Роспись_ЭК,$H1133)*SEARCH(Удалить_Роспись_КР,$I1133))&gt;0,0,1)</f>
        <v>1</v>
      </c>
      <c r="N1133" s="192">
        <f>IF(COUNT(SEARCH(Удалить_Индекс_КВСР,$B1133)*SEARCH(Удалить_Индекс_ПБС,$C1133)*SEARCH(Удалить_Индекс_КФСР,$D1133)*SEARCH(Удалить_Индекс_КЦСР,$E1133)*SEARCH(Удалить_Индекс_КВР,$F1133)*SEARCH(Удалить_Индекс_ЭК,$H1133)*SEARCH(Удалить_Индекс_КР,$I1133))&gt;0,0,1)</f>
        <v>1</v>
      </c>
      <c r="O1133" s="192" t="str">
        <f t="shared" si="819"/>
        <v/>
      </c>
      <c r="P1133" s="192" t="str">
        <f t="shared" si="860"/>
        <v/>
      </c>
      <c r="Q1133" s="300" t="str">
        <f t="shared" si="820"/>
        <v/>
      </c>
      <c r="R1133" s="300" t="str">
        <f t="shared" si="821"/>
        <v/>
      </c>
      <c r="S1133" s="300" t="str">
        <f t="shared" si="822"/>
        <v/>
      </c>
      <c r="T1133" s="192" t="str">
        <f t="shared" si="823"/>
        <v/>
      </c>
      <c r="U1133" s="303" t="str">
        <f t="shared" si="824"/>
        <v/>
      </c>
      <c r="V1133" s="300" t="str">
        <f t="shared" si="825"/>
        <v/>
      </c>
      <c r="W1133" s="192" t="str">
        <f t="shared" si="826"/>
        <v/>
      </c>
      <c r="X1133" s="303" t="str">
        <f t="shared" si="827"/>
        <v/>
      </c>
      <c r="Y1133" s="300" t="str">
        <f t="shared" si="828"/>
        <v/>
      </c>
      <c r="Z1133" s="300" t="str">
        <f t="shared" si="829"/>
        <v/>
      </c>
      <c r="AA1133" s="303" t="str">
        <f t="shared" si="830"/>
        <v/>
      </c>
      <c r="AB1133" s="300" t="str">
        <f t="shared" si="831"/>
        <v/>
      </c>
      <c r="AC1133" s="300" t="str">
        <f t="shared" si="832"/>
        <v/>
      </c>
      <c r="AD1133" s="300" t="str">
        <f t="shared" si="833"/>
        <v/>
      </c>
      <c r="AE1133" s="192" t="str">
        <f t="shared" si="834"/>
        <v/>
      </c>
      <c r="AF1133" s="192" t="str">
        <f t="shared" si="835"/>
        <v/>
      </c>
      <c r="AG1133" s="192"/>
      <c r="AJ1133" s="300" t="str">
        <f t="shared" si="836"/>
        <v/>
      </c>
      <c r="AK1133" s="300" t="str">
        <f t="shared" si="837"/>
        <v/>
      </c>
      <c r="AL1133" s="300" t="str">
        <f t="shared" si="838"/>
        <v/>
      </c>
      <c r="AM1133" s="300" t="str">
        <f t="shared" si="839"/>
        <v/>
      </c>
      <c r="AN1133" s="300" t="str">
        <f t="shared" si="840"/>
        <v/>
      </c>
      <c r="AO1133" s="300" t="str">
        <f t="shared" si="841"/>
        <v/>
      </c>
      <c r="AP1133" s="300" t="str">
        <f t="shared" si="842"/>
        <v/>
      </c>
      <c r="AQ1133" s="300" t="str">
        <f t="shared" si="843"/>
        <v/>
      </c>
      <c r="AR1133" s="306" t="str">
        <f t="shared" si="844"/>
        <v/>
      </c>
      <c r="AS1133" s="300" t="str">
        <f t="shared" si="845"/>
        <v/>
      </c>
      <c r="AT1133" s="300" t="str">
        <f t="shared" si="846"/>
        <v/>
      </c>
      <c r="AU1133" s="192" t="str">
        <f t="shared" si="847"/>
        <v>рбс</v>
      </c>
      <c r="AV1133" s="192" t="str">
        <f t="shared" si="848"/>
        <v>рбс91501427общпро</v>
      </c>
      <c r="AW1133" s="191">
        <f t="shared" si="849"/>
        <v>525645.94999999995</v>
      </c>
      <c r="AX1133" s="191">
        <f t="shared" si="850"/>
        <v>379432.05</v>
      </c>
      <c r="AY1133" s="191">
        <f t="shared" si="851"/>
        <v>525645.94999999995</v>
      </c>
      <c r="AZ1133" s="191">
        <f t="shared" si="852"/>
        <v>379432.05</v>
      </c>
      <c r="BA1133" s="193">
        <f t="shared" si="853"/>
        <v>1</v>
      </c>
      <c r="BB1133" s="193">
        <f t="shared" si="854"/>
        <v>1</v>
      </c>
      <c r="BC1133" s="193">
        <f t="shared" si="855"/>
        <v>1</v>
      </c>
      <c r="BD1133" s="191">
        <f t="shared" si="861"/>
        <v>525645.94999999995</v>
      </c>
      <c r="BE1133" s="191">
        <f t="shared" si="856"/>
        <v>379432.05</v>
      </c>
      <c r="BF1133" s="210">
        <f t="shared" si="857"/>
        <v>525645.94999999995</v>
      </c>
      <c r="BG1133" s="211">
        <f t="shared" si="858"/>
        <v>525645.94999999995</v>
      </c>
      <c r="BH1133" s="289"/>
      <c r="BI1133" s="289"/>
      <c r="BJ1133" s="228"/>
      <c r="BK1133" s="228"/>
      <c r="BL1133" s="233" t="str">
        <f t="shared" si="859"/>
        <v>01</v>
      </c>
    </row>
    <row r="1134" spans="1:64" ht="12" customHeight="1">
      <c r="A1134" s="333" t="s">
        <v>697</v>
      </c>
      <c r="B1134" s="381" t="s">
        <v>414</v>
      </c>
      <c r="C1134" s="333" t="s">
        <v>669</v>
      </c>
      <c r="D1134" s="381" t="s">
        <v>390</v>
      </c>
      <c r="E1134" s="381" t="s">
        <v>875</v>
      </c>
      <c r="F1134" s="381" t="s">
        <v>609</v>
      </c>
      <c r="G1134" s="381" t="s">
        <v>395</v>
      </c>
      <c r="H1134" s="100" t="s">
        <v>653</v>
      </c>
      <c r="I1134" s="381" t="s">
        <v>505</v>
      </c>
      <c r="J1134" s="382">
        <v>40000</v>
      </c>
      <c r="K1134" s="382">
        <v>18297.439999999999</v>
      </c>
      <c r="L1134" s="191" t="str">
        <f t="shared" si="818"/>
        <v>915014270104802006000085229001</v>
      </c>
      <c r="M1134" s="192">
        <f t="array" ref="M1134">IF(COUNT(SEARCH(Удалить_Роспись_КВСР,$B1134)*SEARCH(Удалить_Роспись_ПБС,$C1134)*SEARCH(Удалить_Роспись_КФСР, $D1134)*SEARCH(Удалить_Роспись_КЦСР,$E1134)*SEARCH(Удалить_Роспись_КВР,$F1134)*SEARCH(Удалить_Роспись_ЭК,$H1134)*SEARCH(Удалить_Роспись_КР,$I1134))&gt;0,0,1)</f>
        <v>1</v>
      </c>
      <c r="N1134" s="192">
        <v>0</v>
      </c>
      <c r="O1134" s="192" t="str">
        <f t="shared" si="819"/>
        <v/>
      </c>
      <c r="P1134" s="192" t="str">
        <f t="shared" si="860"/>
        <v/>
      </c>
      <c r="Q1134" s="300" t="str">
        <f t="shared" si="820"/>
        <v/>
      </c>
      <c r="R1134" s="300" t="str">
        <f t="shared" si="821"/>
        <v/>
      </c>
      <c r="S1134" s="300" t="str">
        <f t="shared" si="822"/>
        <v/>
      </c>
      <c r="T1134" s="192" t="str">
        <f t="shared" si="823"/>
        <v/>
      </c>
      <c r="U1134" s="303" t="str">
        <f t="shared" si="824"/>
        <v/>
      </c>
      <c r="V1134" s="300" t="str">
        <f t="shared" si="825"/>
        <v/>
      </c>
      <c r="W1134" s="192" t="str">
        <f t="shared" si="826"/>
        <v/>
      </c>
      <c r="X1134" s="303" t="str">
        <f t="shared" si="827"/>
        <v/>
      </c>
      <c r="Y1134" s="300" t="str">
        <f t="shared" si="828"/>
        <v/>
      </c>
      <c r="Z1134" s="300" t="str">
        <f t="shared" si="829"/>
        <v/>
      </c>
      <c r="AA1134" s="303" t="str">
        <f t="shared" si="830"/>
        <v/>
      </c>
      <c r="AB1134" s="300" t="str">
        <f t="shared" si="831"/>
        <v/>
      </c>
      <c r="AC1134" s="300" t="str">
        <f t="shared" si="832"/>
        <v/>
      </c>
      <c r="AD1134" s="300" t="str">
        <f t="shared" si="833"/>
        <v/>
      </c>
      <c r="AE1134" s="192" t="str">
        <f t="shared" si="834"/>
        <v/>
      </c>
      <c r="AF1134" s="192" t="str">
        <f t="shared" si="835"/>
        <v/>
      </c>
      <c r="AG1134" s="192"/>
      <c r="AJ1134" s="300" t="str">
        <f t="shared" si="836"/>
        <v/>
      </c>
      <c r="AK1134" s="300" t="str">
        <f t="shared" si="837"/>
        <v/>
      </c>
      <c r="AL1134" s="300" t="str">
        <f t="shared" si="838"/>
        <v/>
      </c>
      <c r="AM1134" s="300" t="str">
        <f t="shared" si="839"/>
        <v/>
      </c>
      <c r="AN1134" s="300" t="str">
        <f t="shared" si="840"/>
        <v/>
      </c>
      <c r="AO1134" s="300" t="str">
        <f t="shared" si="841"/>
        <v/>
      </c>
      <c r="AP1134" s="300" t="str">
        <f t="shared" si="842"/>
        <v/>
      </c>
      <c r="AQ1134" s="300" t="str">
        <f t="shared" si="843"/>
        <v/>
      </c>
      <c r="AR1134" s="306" t="str">
        <f t="shared" si="844"/>
        <v/>
      </c>
      <c r="AS1134" s="300" t="str">
        <f t="shared" si="845"/>
        <v/>
      </c>
      <c r="AT1134" s="300" t="str">
        <f t="shared" si="846"/>
        <v/>
      </c>
      <c r="AU1134" s="192" t="str">
        <f t="shared" si="847"/>
        <v>рбс</v>
      </c>
      <c r="AV1134" s="192" t="str">
        <f t="shared" si="848"/>
        <v>рбс91501427общпро</v>
      </c>
      <c r="AW1134" s="191">
        <f t="shared" si="849"/>
        <v>40000</v>
      </c>
      <c r="AX1134" s="191">
        <f t="shared" si="850"/>
        <v>18297.439999999999</v>
      </c>
      <c r="AY1134" s="191">
        <f t="shared" si="851"/>
        <v>0</v>
      </c>
      <c r="AZ1134" s="191">
        <f t="shared" si="852"/>
        <v>0</v>
      </c>
      <c r="BA1134" s="193">
        <f t="shared" si="853"/>
        <v>1</v>
      </c>
      <c r="BB1134" s="193">
        <f t="shared" si="854"/>
        <v>1</v>
      </c>
      <c r="BC1134" s="193">
        <f t="shared" si="855"/>
        <v>1</v>
      </c>
      <c r="BD1134" s="191">
        <f t="shared" si="861"/>
        <v>0</v>
      </c>
      <c r="BE1134" s="191">
        <f t="shared" si="856"/>
        <v>0</v>
      </c>
      <c r="BF1134" s="210">
        <f t="shared" si="857"/>
        <v>0</v>
      </c>
      <c r="BG1134" s="211">
        <f t="shared" si="858"/>
        <v>0</v>
      </c>
      <c r="BH1134" s="289"/>
      <c r="BI1134" s="289"/>
      <c r="BJ1134" s="228"/>
      <c r="BK1134" s="228"/>
      <c r="BL1134" s="233" t="str">
        <f t="shared" si="859"/>
        <v>01</v>
      </c>
    </row>
    <row r="1135" spans="1:64" ht="12" customHeight="1">
      <c r="A1135" s="333" t="s">
        <v>697</v>
      </c>
      <c r="B1135" s="381" t="s">
        <v>414</v>
      </c>
      <c r="C1135" s="333" t="s">
        <v>669</v>
      </c>
      <c r="D1135" s="381" t="s">
        <v>390</v>
      </c>
      <c r="E1135" s="381" t="s">
        <v>875</v>
      </c>
      <c r="F1135" s="381" t="s">
        <v>658</v>
      </c>
      <c r="G1135" s="381" t="s">
        <v>395</v>
      </c>
      <c r="H1135" s="100" t="s">
        <v>653</v>
      </c>
      <c r="I1135" s="381" t="s">
        <v>505</v>
      </c>
      <c r="J1135" s="382">
        <v>10000</v>
      </c>
      <c r="K1135" s="382">
        <v>1477.71</v>
      </c>
      <c r="L1135" s="191" t="str">
        <f t="shared" si="818"/>
        <v>915014270104802006000085329001</v>
      </c>
      <c r="M1135" s="192">
        <f t="array" ref="M1135">IF(COUNT(SEARCH(Удалить_Роспись_КВСР,$B1135)*SEARCH(Удалить_Роспись_ПБС,$C1135)*SEARCH(Удалить_Роспись_КФСР, $D1135)*SEARCH(Удалить_Роспись_КЦСР,$E1135)*SEARCH(Удалить_Роспись_КВР,$F1135)*SEARCH(Удалить_Роспись_ЭК,$H1135)*SEARCH(Удалить_Роспись_КР,$I1135))&gt;0,0,1)</f>
        <v>1</v>
      </c>
      <c r="N1135" s="192">
        <v>0</v>
      </c>
      <c r="O1135" s="192" t="str">
        <f t="shared" si="819"/>
        <v/>
      </c>
      <c r="P1135" s="192" t="str">
        <f t="shared" si="860"/>
        <v/>
      </c>
      <c r="Q1135" s="300" t="str">
        <f t="shared" si="820"/>
        <v/>
      </c>
      <c r="R1135" s="300" t="str">
        <f t="shared" si="821"/>
        <v/>
      </c>
      <c r="S1135" s="300" t="str">
        <f t="shared" si="822"/>
        <v/>
      </c>
      <c r="T1135" s="192" t="str">
        <f t="shared" si="823"/>
        <v/>
      </c>
      <c r="U1135" s="303" t="str">
        <f t="shared" si="824"/>
        <v/>
      </c>
      <c r="V1135" s="300" t="str">
        <f t="shared" si="825"/>
        <v/>
      </c>
      <c r="W1135" s="192" t="str">
        <f t="shared" si="826"/>
        <v/>
      </c>
      <c r="X1135" s="303" t="str">
        <f t="shared" si="827"/>
        <v/>
      </c>
      <c r="Y1135" s="300" t="str">
        <f t="shared" si="828"/>
        <v/>
      </c>
      <c r="Z1135" s="300" t="str">
        <f t="shared" si="829"/>
        <v/>
      </c>
      <c r="AA1135" s="303" t="str">
        <f t="shared" si="830"/>
        <v/>
      </c>
      <c r="AB1135" s="300" t="str">
        <f t="shared" si="831"/>
        <v/>
      </c>
      <c r="AC1135" s="300" t="str">
        <f t="shared" si="832"/>
        <v/>
      </c>
      <c r="AD1135" s="300" t="str">
        <f t="shared" si="833"/>
        <v/>
      </c>
      <c r="AE1135" s="192" t="str">
        <f t="shared" si="834"/>
        <v/>
      </c>
      <c r="AF1135" s="192" t="str">
        <f t="shared" si="835"/>
        <v/>
      </c>
      <c r="AG1135" s="192"/>
      <c r="AJ1135" s="300" t="str">
        <f t="shared" si="836"/>
        <v/>
      </c>
      <c r="AK1135" s="300" t="str">
        <f t="shared" si="837"/>
        <v/>
      </c>
      <c r="AL1135" s="300" t="str">
        <f t="shared" si="838"/>
        <v/>
      </c>
      <c r="AM1135" s="300" t="str">
        <f t="shared" si="839"/>
        <v/>
      </c>
      <c r="AN1135" s="300" t="str">
        <f t="shared" si="840"/>
        <v/>
      </c>
      <c r="AO1135" s="300" t="str">
        <f t="shared" si="841"/>
        <v/>
      </c>
      <c r="AP1135" s="300" t="str">
        <f t="shared" si="842"/>
        <v/>
      </c>
      <c r="AQ1135" s="300" t="str">
        <f t="shared" si="843"/>
        <v/>
      </c>
      <c r="AR1135" s="306" t="str">
        <f t="shared" si="844"/>
        <v/>
      </c>
      <c r="AS1135" s="300" t="str">
        <f t="shared" si="845"/>
        <v/>
      </c>
      <c r="AT1135" s="300" t="str">
        <f t="shared" si="846"/>
        <v/>
      </c>
      <c r="AU1135" s="192" t="str">
        <f t="shared" si="847"/>
        <v>рбс</v>
      </c>
      <c r="AV1135" s="192" t="str">
        <f t="shared" si="848"/>
        <v>рбс91501427общпро</v>
      </c>
      <c r="AW1135" s="191">
        <f t="shared" si="849"/>
        <v>10000</v>
      </c>
      <c r="AX1135" s="191">
        <f t="shared" si="850"/>
        <v>1477.71</v>
      </c>
      <c r="AY1135" s="191">
        <f t="shared" si="851"/>
        <v>0</v>
      </c>
      <c r="AZ1135" s="191">
        <f t="shared" si="852"/>
        <v>0</v>
      </c>
      <c r="BA1135" s="193">
        <f t="shared" si="853"/>
        <v>1</v>
      </c>
      <c r="BB1135" s="193">
        <f t="shared" si="854"/>
        <v>1</v>
      </c>
      <c r="BC1135" s="193">
        <f t="shared" si="855"/>
        <v>1</v>
      </c>
      <c r="BD1135" s="191">
        <f t="shared" si="861"/>
        <v>0</v>
      </c>
      <c r="BE1135" s="191">
        <f t="shared" si="856"/>
        <v>0</v>
      </c>
      <c r="BF1135" s="210">
        <f t="shared" si="857"/>
        <v>0</v>
      </c>
      <c r="BG1135" s="211">
        <f t="shared" si="858"/>
        <v>0</v>
      </c>
      <c r="BH1135" s="289"/>
      <c r="BI1135" s="289"/>
      <c r="BJ1135" s="228"/>
      <c r="BK1135" s="228"/>
      <c r="BL1135" s="233" t="str">
        <f t="shared" si="859"/>
        <v>01</v>
      </c>
    </row>
    <row r="1136" spans="1:64" ht="12" customHeight="1">
      <c r="A1136" s="333" t="s">
        <v>697</v>
      </c>
      <c r="B1136" s="381" t="s">
        <v>414</v>
      </c>
      <c r="C1136" s="333" t="s">
        <v>669</v>
      </c>
      <c r="D1136" s="381" t="s">
        <v>390</v>
      </c>
      <c r="E1136" s="381" t="s">
        <v>876</v>
      </c>
      <c r="F1136" s="381" t="s">
        <v>602</v>
      </c>
      <c r="G1136" s="381" t="s">
        <v>385</v>
      </c>
      <c r="H1136" s="100" t="s">
        <v>653</v>
      </c>
      <c r="I1136" s="381" t="s">
        <v>505</v>
      </c>
      <c r="J1136" s="382">
        <v>145468</v>
      </c>
      <c r="K1136" s="382">
        <v>98008.29</v>
      </c>
      <c r="L1136" s="191" t="str">
        <f t="shared" si="818"/>
        <v>915014270104802006100012121101</v>
      </c>
      <c r="M1136" s="192">
        <f t="array" ref="M1136">IF(COUNT(SEARCH(Удалить_Роспись_КВСР,$B1136)*SEARCH(Удалить_Роспись_ПБС,$C1136)*SEARCH(Удалить_Роспись_КФСР, $D1136)*SEARCH(Удалить_Роспись_КЦСР,$E1136)*SEARCH(Удалить_Роспись_КВР,$F1136)*SEARCH(Удалить_Роспись_ЭК,$H1136)*SEARCH(Удалить_Роспись_КР,$I1136))&gt;0,0,1)</f>
        <v>1</v>
      </c>
      <c r="N1136" s="192">
        <v>0</v>
      </c>
      <c r="O1136" s="192" t="str">
        <f t="shared" si="819"/>
        <v/>
      </c>
      <c r="P1136" s="192" t="str">
        <f t="shared" si="860"/>
        <v/>
      </c>
      <c r="Q1136" s="300" t="str">
        <f t="shared" si="820"/>
        <v/>
      </c>
      <c r="R1136" s="300" t="str">
        <f t="shared" si="821"/>
        <v/>
      </c>
      <c r="S1136" s="300" t="str">
        <f t="shared" si="822"/>
        <v/>
      </c>
      <c r="T1136" s="192" t="str">
        <f t="shared" si="823"/>
        <v/>
      </c>
      <c r="U1136" s="303" t="str">
        <f t="shared" si="824"/>
        <v/>
      </c>
      <c r="V1136" s="300" t="str">
        <f t="shared" si="825"/>
        <v/>
      </c>
      <c r="W1136" s="192" t="str">
        <f t="shared" si="826"/>
        <v/>
      </c>
      <c r="X1136" s="303" t="str">
        <f t="shared" si="827"/>
        <v/>
      </c>
      <c r="Y1136" s="300" t="str">
        <f t="shared" si="828"/>
        <v/>
      </c>
      <c r="Z1136" s="300" t="str">
        <f t="shared" si="829"/>
        <v/>
      </c>
      <c r="AA1136" s="303" t="str">
        <f t="shared" si="830"/>
        <v/>
      </c>
      <c r="AB1136" s="300" t="str">
        <f t="shared" si="831"/>
        <v/>
      </c>
      <c r="AC1136" s="300" t="str">
        <f t="shared" si="832"/>
        <v/>
      </c>
      <c r="AD1136" s="300" t="str">
        <f t="shared" si="833"/>
        <v/>
      </c>
      <c r="AE1136" s="192" t="str">
        <f t="shared" si="834"/>
        <v/>
      </c>
      <c r="AF1136" s="192" t="str">
        <f t="shared" si="835"/>
        <v/>
      </c>
      <c r="AG1136" s="192"/>
      <c r="AJ1136" s="300" t="str">
        <f t="shared" si="836"/>
        <v/>
      </c>
      <c r="AK1136" s="300" t="str">
        <f t="shared" si="837"/>
        <v/>
      </c>
      <c r="AL1136" s="300" t="str">
        <f t="shared" si="838"/>
        <v/>
      </c>
      <c r="AM1136" s="300" t="str">
        <f t="shared" si="839"/>
        <v/>
      </c>
      <c r="AN1136" s="300" t="str">
        <f t="shared" si="840"/>
        <v/>
      </c>
      <c r="AO1136" s="300" t="str">
        <f t="shared" si="841"/>
        <v/>
      </c>
      <c r="AP1136" s="300" t="str">
        <f t="shared" si="842"/>
        <v/>
      </c>
      <c r="AQ1136" s="300" t="str">
        <f t="shared" si="843"/>
        <v/>
      </c>
      <c r="AR1136" s="306" t="str">
        <f t="shared" si="844"/>
        <v/>
      </c>
      <c r="AS1136" s="300" t="str">
        <f t="shared" si="845"/>
        <v/>
      </c>
      <c r="AT1136" s="300" t="str">
        <f t="shared" si="846"/>
        <v/>
      </c>
      <c r="AU1136" s="192" t="str">
        <f t="shared" si="847"/>
        <v>рбс</v>
      </c>
      <c r="AV1136" s="192" t="str">
        <f t="shared" si="848"/>
        <v>рбс91501427общопл</v>
      </c>
      <c r="AW1136" s="191">
        <f t="shared" si="849"/>
        <v>145468</v>
      </c>
      <c r="AX1136" s="191">
        <f t="shared" si="850"/>
        <v>98008.29</v>
      </c>
      <c r="AY1136" s="191">
        <f t="shared" si="851"/>
        <v>0</v>
      </c>
      <c r="AZ1136" s="191">
        <f t="shared" si="852"/>
        <v>0</v>
      </c>
      <c r="BA1136" s="193">
        <f t="shared" si="853"/>
        <v>1</v>
      </c>
      <c r="BB1136" s="193">
        <f t="shared" si="854"/>
        <v>1</v>
      </c>
      <c r="BC1136" s="193">
        <f t="shared" si="855"/>
        <v>1</v>
      </c>
      <c r="BD1136" s="191">
        <f t="shared" si="861"/>
        <v>0</v>
      </c>
      <c r="BE1136" s="191">
        <f t="shared" si="856"/>
        <v>0</v>
      </c>
      <c r="BF1136" s="210">
        <f t="shared" si="857"/>
        <v>0</v>
      </c>
      <c r="BG1136" s="211">
        <f t="shared" si="858"/>
        <v>0</v>
      </c>
      <c r="BH1136" s="289"/>
      <c r="BI1136" s="289"/>
      <c r="BJ1136" s="228"/>
      <c r="BK1136" s="228"/>
      <c r="BL1136" s="233" t="str">
        <f t="shared" si="859"/>
        <v>01</v>
      </c>
    </row>
    <row r="1137" spans="1:64" ht="12" customHeight="1">
      <c r="A1137" s="333" t="s">
        <v>697</v>
      </c>
      <c r="B1137" s="381" t="s">
        <v>414</v>
      </c>
      <c r="C1137" s="333" t="s">
        <v>669</v>
      </c>
      <c r="D1137" s="381" t="s">
        <v>390</v>
      </c>
      <c r="E1137" s="381" t="s">
        <v>876</v>
      </c>
      <c r="F1137" s="381" t="s">
        <v>873</v>
      </c>
      <c r="G1137" s="381" t="s">
        <v>387</v>
      </c>
      <c r="H1137" s="100" t="s">
        <v>653</v>
      </c>
      <c r="I1137" s="381" t="s">
        <v>505</v>
      </c>
      <c r="J1137" s="382">
        <v>43932</v>
      </c>
      <c r="K1137" s="382">
        <v>29598.53</v>
      </c>
      <c r="L1137" s="191" t="str">
        <f t="shared" si="818"/>
        <v>915014270104802006100012921301</v>
      </c>
      <c r="M1137" s="192">
        <f t="array" ref="M1137">IF(COUNT(SEARCH(Удалить_Роспись_КВСР,$B1137)*SEARCH(Удалить_Роспись_ПБС,$C1137)*SEARCH(Удалить_Роспись_КФСР, $D1137)*SEARCH(Удалить_Роспись_КЦСР,$E1137)*SEARCH(Удалить_Роспись_КВР,$F1137)*SEARCH(Удалить_Роспись_ЭК,$H1137)*SEARCH(Удалить_Роспись_КР,$I1137))&gt;0,0,1)</f>
        <v>1</v>
      </c>
      <c r="N1137" s="192">
        <v>0</v>
      </c>
      <c r="O1137" s="192" t="str">
        <f t="shared" si="819"/>
        <v/>
      </c>
      <c r="P1137" s="192" t="str">
        <f t="shared" si="860"/>
        <v/>
      </c>
      <c r="Q1137" s="300" t="str">
        <f t="shared" si="820"/>
        <v/>
      </c>
      <c r="R1137" s="300" t="str">
        <f t="shared" si="821"/>
        <v/>
      </c>
      <c r="S1137" s="300" t="str">
        <f t="shared" si="822"/>
        <v/>
      </c>
      <c r="T1137" s="192" t="str">
        <f t="shared" si="823"/>
        <v/>
      </c>
      <c r="U1137" s="303" t="str">
        <f t="shared" si="824"/>
        <v/>
      </c>
      <c r="V1137" s="300" t="str">
        <f t="shared" si="825"/>
        <v/>
      </c>
      <c r="W1137" s="192" t="str">
        <f t="shared" si="826"/>
        <v/>
      </c>
      <c r="X1137" s="303" t="str">
        <f t="shared" si="827"/>
        <v/>
      </c>
      <c r="Y1137" s="300" t="str">
        <f t="shared" si="828"/>
        <v/>
      </c>
      <c r="Z1137" s="300" t="str">
        <f t="shared" si="829"/>
        <v/>
      </c>
      <c r="AA1137" s="303" t="str">
        <f t="shared" si="830"/>
        <v/>
      </c>
      <c r="AB1137" s="300" t="str">
        <f t="shared" si="831"/>
        <v/>
      </c>
      <c r="AC1137" s="300" t="str">
        <f t="shared" si="832"/>
        <v/>
      </c>
      <c r="AD1137" s="300" t="str">
        <f t="shared" si="833"/>
        <v/>
      </c>
      <c r="AE1137" s="192" t="str">
        <f t="shared" si="834"/>
        <v/>
      </c>
      <c r="AF1137" s="192" t="str">
        <f t="shared" si="835"/>
        <v/>
      </c>
      <c r="AG1137" s="192"/>
      <c r="AJ1137" s="300" t="str">
        <f t="shared" si="836"/>
        <v/>
      </c>
      <c r="AK1137" s="300" t="str">
        <f t="shared" si="837"/>
        <v/>
      </c>
      <c r="AL1137" s="300" t="str">
        <f t="shared" si="838"/>
        <v/>
      </c>
      <c r="AM1137" s="300" t="str">
        <f t="shared" si="839"/>
        <v/>
      </c>
      <c r="AN1137" s="300" t="str">
        <f t="shared" si="840"/>
        <v/>
      </c>
      <c r="AO1137" s="300" t="str">
        <f t="shared" si="841"/>
        <v/>
      </c>
      <c r="AP1137" s="300" t="str">
        <f t="shared" si="842"/>
        <v/>
      </c>
      <c r="AQ1137" s="300" t="str">
        <f t="shared" si="843"/>
        <v/>
      </c>
      <c r="AR1137" s="306" t="str">
        <f t="shared" si="844"/>
        <v/>
      </c>
      <c r="AS1137" s="300" t="str">
        <f t="shared" si="845"/>
        <v/>
      </c>
      <c r="AT1137" s="300" t="str">
        <f t="shared" si="846"/>
        <v/>
      </c>
      <c r="AU1137" s="192" t="str">
        <f t="shared" si="847"/>
        <v>рбс</v>
      </c>
      <c r="AV1137" s="192" t="str">
        <f t="shared" si="848"/>
        <v>рбс91501427общопл</v>
      </c>
      <c r="AW1137" s="191">
        <f t="shared" si="849"/>
        <v>43932</v>
      </c>
      <c r="AX1137" s="191">
        <f t="shared" si="850"/>
        <v>29598.53</v>
      </c>
      <c r="AY1137" s="191">
        <f t="shared" si="851"/>
        <v>0</v>
      </c>
      <c r="AZ1137" s="191">
        <f t="shared" si="852"/>
        <v>0</v>
      </c>
      <c r="BA1137" s="193">
        <f t="shared" si="853"/>
        <v>1</v>
      </c>
      <c r="BB1137" s="193">
        <f t="shared" si="854"/>
        <v>1</v>
      </c>
      <c r="BC1137" s="193">
        <f t="shared" si="855"/>
        <v>1</v>
      </c>
      <c r="BD1137" s="191">
        <f t="shared" si="861"/>
        <v>0</v>
      </c>
      <c r="BE1137" s="191">
        <f t="shared" si="856"/>
        <v>0</v>
      </c>
      <c r="BF1137" s="210">
        <f t="shared" si="857"/>
        <v>0</v>
      </c>
      <c r="BG1137" s="211">
        <f t="shared" si="858"/>
        <v>0</v>
      </c>
      <c r="BH1137" s="289"/>
      <c r="BI1137" s="289"/>
      <c r="BJ1137" s="228"/>
      <c r="BK1137" s="228"/>
      <c r="BL1137" s="233" t="str">
        <f t="shared" si="859"/>
        <v>01</v>
      </c>
    </row>
    <row r="1138" spans="1:64" ht="12" customHeight="1">
      <c r="A1138" s="333" t="s">
        <v>697</v>
      </c>
      <c r="B1138" s="381" t="s">
        <v>414</v>
      </c>
      <c r="C1138" s="333" t="s">
        <v>669</v>
      </c>
      <c r="D1138" s="381" t="s">
        <v>390</v>
      </c>
      <c r="E1138" s="381" t="s">
        <v>877</v>
      </c>
      <c r="F1138" s="381" t="s">
        <v>585</v>
      </c>
      <c r="G1138" s="381" t="s">
        <v>386</v>
      </c>
      <c r="H1138" s="100" t="s">
        <v>653</v>
      </c>
      <c r="I1138" s="381" t="s">
        <v>505</v>
      </c>
      <c r="J1138" s="382">
        <v>70000</v>
      </c>
      <c r="K1138" s="382">
        <v>16143.4</v>
      </c>
      <c r="L1138" s="191" t="str">
        <f t="shared" si="818"/>
        <v>915014270104802006700012221201</v>
      </c>
      <c r="M1138" s="192">
        <f t="array" ref="M1138">IF(COUNT(SEARCH(Удалить_Роспись_КВСР,$B1138)*SEARCH(Удалить_Роспись_ПБС,$C1138)*SEARCH(Удалить_Роспись_КФСР, $D1138)*SEARCH(Удалить_Роспись_КЦСР,$E1138)*SEARCH(Удалить_Роспись_КВР,$F1138)*SEARCH(Удалить_Роспись_ЭК,$H1138)*SEARCH(Удалить_Роспись_КР,$I1138))&gt;0,0,1)</f>
        <v>1</v>
      </c>
      <c r="N1138" s="192">
        <f>IF(COUNT(SEARCH(Удалить_Индекс_КВСР,$B1138)*SEARCH(Удалить_Индекс_ПБС,$C1138)*SEARCH(Удалить_Индекс_КФСР,$D1138)*SEARCH(Удалить_Индекс_КЦСР,$E1138)*SEARCH(Удалить_Индекс_КВР,$F1138)*SEARCH(Удалить_Индекс_ЭК,$H1138)*SEARCH(Удалить_Индекс_КР,$I1138))&gt;0,0,1)</f>
        <v>1</v>
      </c>
      <c r="O1138" s="192" t="str">
        <f t="shared" si="819"/>
        <v/>
      </c>
      <c r="P1138" s="192" t="str">
        <f t="shared" si="860"/>
        <v/>
      </c>
      <c r="Q1138" s="300" t="str">
        <f t="shared" si="820"/>
        <v/>
      </c>
      <c r="R1138" s="300" t="str">
        <f t="shared" si="821"/>
        <v/>
      </c>
      <c r="S1138" s="300" t="str">
        <f t="shared" si="822"/>
        <v/>
      </c>
      <c r="T1138" s="192" t="str">
        <f t="shared" si="823"/>
        <v/>
      </c>
      <c r="U1138" s="303" t="str">
        <f t="shared" si="824"/>
        <v/>
      </c>
      <c r="V1138" s="300" t="str">
        <f t="shared" si="825"/>
        <v/>
      </c>
      <c r="W1138" s="192" t="str">
        <f t="shared" si="826"/>
        <v/>
      </c>
      <c r="X1138" s="303" t="str">
        <f t="shared" si="827"/>
        <v/>
      </c>
      <c r="Y1138" s="300" t="str">
        <f t="shared" si="828"/>
        <v/>
      </c>
      <c r="Z1138" s="300" t="str">
        <f t="shared" si="829"/>
        <v/>
      </c>
      <c r="AA1138" s="303" t="str">
        <f t="shared" si="830"/>
        <v/>
      </c>
      <c r="AB1138" s="300" t="str">
        <f t="shared" si="831"/>
        <v/>
      </c>
      <c r="AC1138" s="300" t="str">
        <f t="shared" si="832"/>
        <v/>
      </c>
      <c r="AD1138" s="300" t="str">
        <f t="shared" si="833"/>
        <v/>
      </c>
      <c r="AE1138" s="192" t="str">
        <f t="shared" si="834"/>
        <v/>
      </c>
      <c r="AF1138" s="192" t="str">
        <f t="shared" si="835"/>
        <v/>
      </c>
      <c r="AG1138" s="192"/>
      <c r="AJ1138" s="300" t="str">
        <f t="shared" si="836"/>
        <v/>
      </c>
      <c r="AK1138" s="300" t="str">
        <f t="shared" si="837"/>
        <v/>
      </c>
      <c r="AL1138" s="300" t="str">
        <f t="shared" si="838"/>
        <v/>
      </c>
      <c r="AM1138" s="300" t="str">
        <f t="shared" si="839"/>
        <v/>
      </c>
      <c r="AN1138" s="300" t="str">
        <f t="shared" si="840"/>
        <v/>
      </c>
      <c r="AO1138" s="300" t="str">
        <f t="shared" si="841"/>
        <v/>
      </c>
      <c r="AP1138" s="300" t="str">
        <f t="shared" si="842"/>
        <v/>
      </c>
      <c r="AQ1138" s="300" t="str">
        <f t="shared" si="843"/>
        <v/>
      </c>
      <c r="AR1138" s="306" t="str">
        <f t="shared" si="844"/>
        <v/>
      </c>
      <c r="AS1138" s="300" t="str">
        <f t="shared" si="845"/>
        <v/>
      </c>
      <c r="AT1138" s="300" t="str">
        <f t="shared" si="846"/>
        <v/>
      </c>
      <c r="AU1138" s="192" t="str">
        <f t="shared" si="847"/>
        <v>рбс</v>
      </c>
      <c r="AV1138" s="192" t="str">
        <f t="shared" si="848"/>
        <v>рбс91501427общпро</v>
      </c>
      <c r="AW1138" s="191">
        <f t="shared" si="849"/>
        <v>70000</v>
      </c>
      <c r="AX1138" s="191">
        <f t="shared" si="850"/>
        <v>16143.4</v>
      </c>
      <c r="AY1138" s="191">
        <f t="shared" si="851"/>
        <v>70000</v>
      </c>
      <c r="AZ1138" s="191">
        <f t="shared" si="852"/>
        <v>16143.4</v>
      </c>
      <c r="BA1138" s="193">
        <f t="shared" si="853"/>
        <v>1</v>
      </c>
      <c r="BB1138" s="193">
        <f t="shared" si="854"/>
        <v>1</v>
      </c>
      <c r="BC1138" s="193">
        <f t="shared" si="855"/>
        <v>1</v>
      </c>
      <c r="BD1138" s="191">
        <f t="shared" si="861"/>
        <v>70000</v>
      </c>
      <c r="BE1138" s="191">
        <f t="shared" si="856"/>
        <v>16143.4</v>
      </c>
      <c r="BF1138" s="210">
        <f t="shared" si="857"/>
        <v>70000</v>
      </c>
      <c r="BG1138" s="211">
        <f t="shared" si="858"/>
        <v>70000</v>
      </c>
      <c r="BH1138" s="289"/>
      <c r="BI1138" s="289"/>
      <c r="BJ1138" s="228"/>
      <c r="BK1138" s="228"/>
      <c r="BL1138" s="233" t="str">
        <f t="shared" si="859"/>
        <v>01</v>
      </c>
    </row>
    <row r="1139" spans="1:64" ht="12" customHeight="1">
      <c r="A1139" s="333" t="s">
        <v>697</v>
      </c>
      <c r="B1139" s="381" t="s">
        <v>414</v>
      </c>
      <c r="C1139" s="333" t="s">
        <v>669</v>
      </c>
      <c r="D1139" s="381" t="s">
        <v>390</v>
      </c>
      <c r="E1139" s="381" t="s">
        <v>878</v>
      </c>
      <c r="F1139" s="381" t="s">
        <v>602</v>
      </c>
      <c r="G1139" s="381" t="s">
        <v>385</v>
      </c>
      <c r="H1139" s="100" t="s">
        <v>653</v>
      </c>
      <c r="I1139" s="381" t="s">
        <v>505</v>
      </c>
      <c r="J1139" s="382">
        <v>701805</v>
      </c>
      <c r="K1139" s="382">
        <v>650676.24</v>
      </c>
      <c r="L1139" s="191" t="str">
        <f t="shared" si="818"/>
        <v>915014270104802006Б00012121101</v>
      </c>
      <c r="M1139" s="192">
        <f t="array" ref="M1139">IF(COUNT(SEARCH(Удалить_Роспись_КВСР,$B1139)*SEARCH(Удалить_Роспись_ПБС,$C1139)*SEARCH(Удалить_Роспись_КФСР, $D1139)*SEARCH(Удалить_Роспись_КЦСР,$E1139)*SEARCH(Удалить_Роспись_КВР,$F1139)*SEARCH(Удалить_Роспись_ЭК,$H1139)*SEARCH(Удалить_Роспись_КР,$I1139))&gt;0,0,1)</f>
        <v>1</v>
      </c>
      <c r="N1139" s="192">
        <v>0</v>
      </c>
      <c r="O1139" s="192" t="str">
        <f t="shared" si="819"/>
        <v/>
      </c>
      <c r="P1139" s="192" t="str">
        <f t="shared" si="860"/>
        <v/>
      </c>
      <c r="Q1139" s="300" t="str">
        <f t="shared" si="820"/>
        <v/>
      </c>
      <c r="R1139" s="300" t="str">
        <f t="shared" si="821"/>
        <v/>
      </c>
      <c r="S1139" s="300" t="str">
        <f t="shared" si="822"/>
        <v/>
      </c>
      <c r="T1139" s="192" t="str">
        <f t="shared" si="823"/>
        <v/>
      </c>
      <c r="U1139" s="303" t="str">
        <f t="shared" si="824"/>
        <v/>
      </c>
      <c r="V1139" s="300" t="str">
        <f t="shared" si="825"/>
        <v/>
      </c>
      <c r="W1139" s="192" t="str">
        <f t="shared" si="826"/>
        <v/>
      </c>
      <c r="X1139" s="303" t="str">
        <f t="shared" si="827"/>
        <v/>
      </c>
      <c r="Y1139" s="300" t="str">
        <f t="shared" si="828"/>
        <v/>
      </c>
      <c r="Z1139" s="300" t="str">
        <f t="shared" si="829"/>
        <v/>
      </c>
      <c r="AA1139" s="303" t="str">
        <f t="shared" si="830"/>
        <v/>
      </c>
      <c r="AB1139" s="300" t="str">
        <f t="shared" si="831"/>
        <v/>
      </c>
      <c r="AC1139" s="300" t="str">
        <f t="shared" si="832"/>
        <v/>
      </c>
      <c r="AD1139" s="300" t="str">
        <f t="shared" si="833"/>
        <v/>
      </c>
      <c r="AE1139" s="192" t="str">
        <f t="shared" si="834"/>
        <v/>
      </c>
      <c r="AF1139" s="192" t="str">
        <f t="shared" si="835"/>
        <v/>
      </c>
      <c r="AG1139" s="192"/>
      <c r="AJ1139" s="300" t="str">
        <f t="shared" si="836"/>
        <v/>
      </c>
      <c r="AK1139" s="300" t="str">
        <f t="shared" si="837"/>
        <v/>
      </c>
      <c r="AL1139" s="300" t="str">
        <f t="shared" si="838"/>
        <v/>
      </c>
      <c r="AM1139" s="300" t="str">
        <f t="shared" si="839"/>
        <v/>
      </c>
      <c r="AN1139" s="300" t="str">
        <f t="shared" si="840"/>
        <v/>
      </c>
      <c r="AO1139" s="300" t="str">
        <f t="shared" si="841"/>
        <v/>
      </c>
      <c r="AP1139" s="300" t="str">
        <f t="shared" si="842"/>
        <v/>
      </c>
      <c r="AQ1139" s="300" t="str">
        <f t="shared" si="843"/>
        <v/>
      </c>
      <c r="AR1139" s="306" t="str">
        <f t="shared" si="844"/>
        <v/>
      </c>
      <c r="AS1139" s="300" t="str">
        <f t="shared" si="845"/>
        <v/>
      </c>
      <c r="AT1139" s="300" t="str">
        <f t="shared" si="846"/>
        <v/>
      </c>
      <c r="AU1139" s="192" t="str">
        <f t="shared" si="847"/>
        <v>рбс</v>
      </c>
      <c r="AV1139" s="192" t="str">
        <f t="shared" si="848"/>
        <v>рбс91501427общопл</v>
      </c>
      <c r="AW1139" s="191">
        <f t="shared" si="849"/>
        <v>701805</v>
      </c>
      <c r="AX1139" s="191">
        <f t="shared" si="850"/>
        <v>650676.24</v>
      </c>
      <c r="AY1139" s="191">
        <f t="shared" si="851"/>
        <v>0</v>
      </c>
      <c r="AZ1139" s="191">
        <f t="shared" si="852"/>
        <v>0</v>
      </c>
      <c r="BA1139" s="193">
        <f t="shared" si="853"/>
        <v>1</v>
      </c>
      <c r="BB1139" s="193">
        <f t="shared" si="854"/>
        <v>1</v>
      </c>
      <c r="BC1139" s="193">
        <f t="shared" si="855"/>
        <v>1</v>
      </c>
      <c r="BD1139" s="191">
        <f t="shared" si="861"/>
        <v>0</v>
      </c>
      <c r="BE1139" s="191">
        <f t="shared" si="856"/>
        <v>0</v>
      </c>
      <c r="BF1139" s="210">
        <f t="shared" si="857"/>
        <v>0</v>
      </c>
      <c r="BG1139" s="211">
        <f t="shared" si="858"/>
        <v>0</v>
      </c>
      <c r="BH1139" s="289"/>
      <c r="BI1139" s="289"/>
      <c r="BJ1139" s="228"/>
      <c r="BK1139" s="228"/>
      <c r="BL1139" s="233" t="str">
        <f t="shared" si="859"/>
        <v>01</v>
      </c>
    </row>
    <row r="1140" spans="1:64" ht="12" customHeight="1">
      <c r="A1140" s="333" t="s">
        <v>697</v>
      </c>
      <c r="B1140" s="381" t="s">
        <v>414</v>
      </c>
      <c r="C1140" s="333" t="s">
        <v>669</v>
      </c>
      <c r="D1140" s="381" t="s">
        <v>390</v>
      </c>
      <c r="E1140" s="381" t="s">
        <v>878</v>
      </c>
      <c r="F1140" s="381" t="s">
        <v>873</v>
      </c>
      <c r="G1140" s="381" t="s">
        <v>387</v>
      </c>
      <c r="H1140" s="100" t="s">
        <v>653</v>
      </c>
      <c r="I1140" s="381" t="s">
        <v>505</v>
      </c>
      <c r="J1140" s="382">
        <v>211945</v>
      </c>
      <c r="K1140" s="382">
        <v>207027.96</v>
      </c>
      <c r="L1140" s="191" t="str">
        <f t="shared" si="818"/>
        <v>915014270104802006Б00012921301</v>
      </c>
      <c r="M1140" s="192">
        <f t="array" ref="M1140">IF(COUNT(SEARCH(Удалить_Роспись_КВСР,$B1140)*SEARCH(Удалить_Роспись_ПБС,$C1140)*SEARCH(Удалить_Роспись_КФСР, $D1140)*SEARCH(Удалить_Роспись_КЦСР,$E1140)*SEARCH(Удалить_Роспись_КВР,$F1140)*SEARCH(Удалить_Роспись_ЭК,$H1140)*SEARCH(Удалить_Роспись_КР,$I1140))&gt;0,0,1)</f>
        <v>1</v>
      </c>
      <c r="N1140" s="192">
        <v>0</v>
      </c>
      <c r="O1140" s="192" t="str">
        <f t="shared" si="819"/>
        <v/>
      </c>
      <c r="P1140" s="192" t="str">
        <f t="shared" si="860"/>
        <v/>
      </c>
      <c r="Q1140" s="300" t="str">
        <f t="shared" si="820"/>
        <v/>
      </c>
      <c r="R1140" s="300" t="str">
        <f t="shared" si="821"/>
        <v/>
      </c>
      <c r="S1140" s="300" t="str">
        <f t="shared" si="822"/>
        <v/>
      </c>
      <c r="T1140" s="192" t="str">
        <f t="shared" si="823"/>
        <v/>
      </c>
      <c r="U1140" s="303" t="str">
        <f t="shared" si="824"/>
        <v/>
      </c>
      <c r="V1140" s="300" t="str">
        <f t="shared" si="825"/>
        <v/>
      </c>
      <c r="W1140" s="192" t="str">
        <f t="shared" si="826"/>
        <v/>
      </c>
      <c r="X1140" s="303" t="str">
        <f t="shared" si="827"/>
        <v/>
      </c>
      <c r="Y1140" s="300" t="str">
        <f t="shared" si="828"/>
        <v/>
      </c>
      <c r="Z1140" s="300" t="str">
        <f t="shared" si="829"/>
        <v/>
      </c>
      <c r="AA1140" s="303" t="str">
        <f t="shared" si="830"/>
        <v/>
      </c>
      <c r="AB1140" s="300" t="str">
        <f t="shared" si="831"/>
        <v/>
      </c>
      <c r="AC1140" s="300" t="str">
        <f t="shared" si="832"/>
        <v/>
      </c>
      <c r="AD1140" s="300" t="str">
        <f t="shared" si="833"/>
        <v/>
      </c>
      <c r="AE1140" s="192" t="str">
        <f t="shared" si="834"/>
        <v/>
      </c>
      <c r="AF1140" s="192" t="str">
        <f t="shared" si="835"/>
        <v/>
      </c>
      <c r="AG1140" s="192"/>
      <c r="AJ1140" s="300" t="str">
        <f t="shared" si="836"/>
        <v/>
      </c>
      <c r="AK1140" s="300" t="str">
        <f t="shared" si="837"/>
        <v/>
      </c>
      <c r="AL1140" s="300" t="str">
        <f t="shared" si="838"/>
        <v/>
      </c>
      <c r="AM1140" s="300" t="str">
        <f t="shared" si="839"/>
        <v/>
      </c>
      <c r="AN1140" s="300" t="str">
        <f t="shared" si="840"/>
        <v/>
      </c>
      <c r="AO1140" s="300" t="str">
        <f t="shared" si="841"/>
        <v/>
      </c>
      <c r="AP1140" s="300" t="str">
        <f t="shared" si="842"/>
        <v/>
      </c>
      <c r="AQ1140" s="300" t="str">
        <f t="shared" si="843"/>
        <v/>
      </c>
      <c r="AR1140" s="306" t="str">
        <f t="shared" si="844"/>
        <v/>
      </c>
      <c r="AS1140" s="300" t="str">
        <f t="shared" si="845"/>
        <v/>
      </c>
      <c r="AT1140" s="300" t="str">
        <f t="shared" si="846"/>
        <v/>
      </c>
      <c r="AU1140" s="192" t="str">
        <f t="shared" si="847"/>
        <v>рбс</v>
      </c>
      <c r="AV1140" s="192" t="str">
        <f t="shared" si="848"/>
        <v>рбс91501427общопл</v>
      </c>
      <c r="AW1140" s="191">
        <f t="shared" si="849"/>
        <v>211945</v>
      </c>
      <c r="AX1140" s="191">
        <f t="shared" si="850"/>
        <v>207027.96</v>
      </c>
      <c r="AY1140" s="191">
        <f t="shared" si="851"/>
        <v>0</v>
      </c>
      <c r="AZ1140" s="191">
        <f t="shared" si="852"/>
        <v>0</v>
      </c>
      <c r="BA1140" s="193">
        <f t="shared" si="853"/>
        <v>1</v>
      </c>
      <c r="BB1140" s="193">
        <f t="shared" si="854"/>
        <v>1</v>
      </c>
      <c r="BC1140" s="193">
        <f t="shared" si="855"/>
        <v>1</v>
      </c>
      <c r="BD1140" s="191">
        <f t="shared" si="861"/>
        <v>0</v>
      </c>
      <c r="BE1140" s="191">
        <f t="shared" si="856"/>
        <v>0</v>
      </c>
      <c r="BF1140" s="210">
        <f t="shared" si="857"/>
        <v>0</v>
      </c>
      <c r="BG1140" s="211">
        <f t="shared" si="858"/>
        <v>0</v>
      </c>
      <c r="BH1140" s="289"/>
      <c r="BI1140" s="289"/>
      <c r="BJ1140" s="228"/>
      <c r="BK1140" s="228"/>
      <c r="BL1140" s="233" t="str">
        <f t="shared" si="859"/>
        <v>01</v>
      </c>
    </row>
    <row r="1141" spans="1:64" ht="12" customHeight="1">
      <c r="A1141" s="333" t="s">
        <v>697</v>
      </c>
      <c r="B1141" s="381" t="s">
        <v>414</v>
      </c>
      <c r="C1141" s="333" t="s">
        <v>669</v>
      </c>
      <c r="D1141" s="381" t="s">
        <v>390</v>
      </c>
      <c r="E1141" s="381" t="s">
        <v>879</v>
      </c>
      <c r="F1141" s="381" t="s">
        <v>586</v>
      </c>
      <c r="G1141" s="381" t="s">
        <v>393</v>
      </c>
      <c r="H1141" s="100" t="s">
        <v>653</v>
      </c>
      <c r="I1141" s="381" t="s">
        <v>505</v>
      </c>
      <c r="J1141" s="382">
        <v>252057.81</v>
      </c>
      <c r="K1141" s="382">
        <v>139170.93</v>
      </c>
      <c r="L1141" s="191" t="str">
        <f t="shared" si="818"/>
        <v>915014270104802006Г00024422301</v>
      </c>
      <c r="M1141" s="192">
        <f t="array" ref="M1141">IF(COUNT(SEARCH(Удалить_Роспись_КВСР,$B1141)*SEARCH(Удалить_Роспись_ПБС,$C1141)*SEARCH(Удалить_Роспись_КФСР, $D1141)*SEARCH(Удалить_Роспись_КЦСР,$E1141)*SEARCH(Удалить_Роспись_КВР,$F1141)*SEARCH(Удалить_Роспись_ЭК,$H1141)*SEARCH(Удалить_Роспись_КР,$I1141))&gt;0,0,1)</f>
        <v>1</v>
      </c>
      <c r="N1141" s="192">
        <f>IF(COUNT(SEARCH(Удалить_Индекс_КВСР,$B1141)*SEARCH(Удалить_Индекс_ПБС,$C1141)*SEARCH(Удалить_Индекс_КФСР,$D1141)*SEARCH(Удалить_Индекс_КЦСР,$E1141)*SEARCH(Удалить_Индекс_КВР,$F1141)*SEARCH(Удалить_Индекс_ЭК,$H1141)*SEARCH(Удалить_Индекс_КР,$I1141))&gt;0,0,1)</f>
        <v>1</v>
      </c>
      <c r="O1141" s="192" t="str">
        <f t="shared" si="819"/>
        <v/>
      </c>
      <c r="P1141" s="192" t="str">
        <f t="shared" si="860"/>
        <v/>
      </c>
      <c r="Q1141" s="300" t="str">
        <f t="shared" si="820"/>
        <v/>
      </c>
      <c r="R1141" s="300" t="str">
        <f t="shared" si="821"/>
        <v/>
      </c>
      <c r="S1141" s="300" t="str">
        <f t="shared" si="822"/>
        <v/>
      </c>
      <c r="T1141" s="192" t="str">
        <f t="shared" si="823"/>
        <v/>
      </c>
      <c r="U1141" s="303" t="str">
        <f t="shared" si="824"/>
        <v/>
      </c>
      <c r="V1141" s="300" t="str">
        <f t="shared" si="825"/>
        <v/>
      </c>
      <c r="W1141" s="192" t="str">
        <f t="shared" si="826"/>
        <v/>
      </c>
      <c r="X1141" s="303" t="str">
        <f t="shared" si="827"/>
        <v/>
      </c>
      <c r="Y1141" s="300" t="str">
        <f t="shared" si="828"/>
        <v/>
      </c>
      <c r="Z1141" s="300" t="str">
        <f t="shared" si="829"/>
        <v/>
      </c>
      <c r="AA1141" s="303" t="str">
        <f t="shared" si="830"/>
        <v/>
      </c>
      <c r="AB1141" s="300" t="str">
        <f t="shared" si="831"/>
        <v/>
      </c>
      <c r="AC1141" s="300" t="str">
        <f t="shared" si="832"/>
        <v/>
      </c>
      <c r="AD1141" s="300" t="str">
        <f t="shared" si="833"/>
        <v/>
      </c>
      <c r="AE1141" s="192" t="str">
        <f t="shared" si="834"/>
        <v/>
      </c>
      <c r="AF1141" s="192" t="str">
        <f t="shared" si="835"/>
        <v/>
      </c>
      <c r="AG1141" s="192"/>
      <c r="AJ1141" s="300" t="str">
        <f t="shared" si="836"/>
        <v/>
      </c>
      <c r="AK1141" s="300" t="str">
        <f t="shared" si="837"/>
        <v/>
      </c>
      <c r="AL1141" s="300" t="str">
        <f t="shared" si="838"/>
        <v/>
      </c>
      <c r="AM1141" s="300" t="str">
        <f t="shared" si="839"/>
        <v/>
      </c>
      <c r="AN1141" s="300" t="str">
        <f t="shared" si="840"/>
        <v/>
      </c>
      <c r="AO1141" s="300" t="str">
        <f t="shared" si="841"/>
        <v/>
      </c>
      <c r="AP1141" s="300" t="str">
        <f t="shared" si="842"/>
        <v/>
      </c>
      <c r="AQ1141" s="300" t="str">
        <f t="shared" si="843"/>
        <v/>
      </c>
      <c r="AR1141" s="306" t="str">
        <f t="shared" si="844"/>
        <v/>
      </c>
      <c r="AS1141" s="300" t="str">
        <f t="shared" si="845"/>
        <v/>
      </c>
      <c r="AT1141" s="300" t="str">
        <f t="shared" si="846"/>
        <v/>
      </c>
      <c r="AU1141" s="192" t="str">
        <f t="shared" si="847"/>
        <v>рбс</v>
      </c>
      <c r="AV1141" s="192" t="str">
        <f t="shared" si="848"/>
        <v>рбс91501427общком</v>
      </c>
      <c r="AW1141" s="191">
        <f t="shared" si="849"/>
        <v>252057.81</v>
      </c>
      <c r="AX1141" s="191">
        <f t="shared" si="850"/>
        <v>139170.93</v>
      </c>
      <c r="AY1141" s="191">
        <f t="shared" si="851"/>
        <v>252057.81</v>
      </c>
      <c r="AZ1141" s="191">
        <f t="shared" si="852"/>
        <v>139170.93</v>
      </c>
      <c r="BA1141" s="193">
        <f t="shared" si="853"/>
        <v>1</v>
      </c>
      <c r="BB1141" s="193">
        <f t="shared" si="854"/>
        <v>1</v>
      </c>
      <c r="BC1141" s="193">
        <f t="shared" si="855"/>
        <v>1</v>
      </c>
      <c r="BD1141" s="191">
        <f t="shared" si="861"/>
        <v>252057.81</v>
      </c>
      <c r="BE1141" s="191">
        <f t="shared" si="856"/>
        <v>139170.93</v>
      </c>
      <c r="BF1141" s="210">
        <f t="shared" si="857"/>
        <v>252057.81</v>
      </c>
      <c r="BG1141" s="211">
        <f t="shared" si="858"/>
        <v>252057.81</v>
      </c>
      <c r="BH1141" s="289"/>
      <c r="BI1141" s="289"/>
      <c r="BJ1141" s="228"/>
      <c r="BK1141" s="228"/>
      <c r="BL1141" s="233" t="str">
        <f t="shared" si="859"/>
        <v>01</v>
      </c>
    </row>
    <row r="1142" spans="1:64" ht="12" customHeight="1">
      <c r="A1142" s="333" t="s">
        <v>697</v>
      </c>
      <c r="B1142" s="381" t="s">
        <v>414</v>
      </c>
      <c r="C1142" s="333" t="s">
        <v>669</v>
      </c>
      <c r="D1142" s="381" t="s">
        <v>390</v>
      </c>
      <c r="E1142" s="381" t="s">
        <v>880</v>
      </c>
      <c r="F1142" s="381" t="s">
        <v>586</v>
      </c>
      <c r="G1142" s="381" t="s">
        <v>407</v>
      </c>
      <c r="H1142" s="100" t="s">
        <v>653</v>
      </c>
      <c r="I1142" s="381" t="s">
        <v>505</v>
      </c>
      <c r="J1142" s="382">
        <v>50000</v>
      </c>
      <c r="K1142" s="382">
        <v>0</v>
      </c>
      <c r="L1142" s="191" t="str">
        <f t="shared" si="818"/>
        <v>915014270104802006Ф00024431001</v>
      </c>
      <c r="M1142" s="192">
        <f t="array" ref="M1142">IF(COUNT(SEARCH(Удалить_Роспись_КВСР,$B1142)*SEARCH(Удалить_Роспись_ПБС,$C1142)*SEARCH(Удалить_Роспись_КФСР, $D1142)*SEARCH(Удалить_Роспись_КЦСР,$E1142)*SEARCH(Удалить_Роспись_КВР,$F1142)*SEARCH(Удалить_Роспись_ЭК,$H1142)*SEARCH(Удалить_Роспись_КР,$I1142))&gt;0,0,1)</f>
        <v>1</v>
      </c>
      <c r="N1142" s="192">
        <v>0</v>
      </c>
      <c r="O1142" s="192" t="str">
        <f t="shared" si="819"/>
        <v/>
      </c>
      <c r="P1142" s="192" t="str">
        <f t="shared" si="860"/>
        <v/>
      </c>
      <c r="Q1142" s="300" t="str">
        <f t="shared" si="820"/>
        <v/>
      </c>
      <c r="R1142" s="300" t="str">
        <f t="shared" si="821"/>
        <v/>
      </c>
      <c r="S1142" s="300" t="str">
        <f t="shared" si="822"/>
        <v/>
      </c>
      <c r="T1142" s="192" t="str">
        <f t="shared" si="823"/>
        <v/>
      </c>
      <c r="U1142" s="303" t="str">
        <f t="shared" si="824"/>
        <v/>
      </c>
      <c r="V1142" s="300" t="str">
        <f t="shared" si="825"/>
        <v/>
      </c>
      <c r="W1142" s="192" t="str">
        <f t="shared" si="826"/>
        <v/>
      </c>
      <c r="X1142" s="303" t="str">
        <f t="shared" si="827"/>
        <v/>
      </c>
      <c r="Y1142" s="300" t="str">
        <f t="shared" si="828"/>
        <v/>
      </c>
      <c r="Z1142" s="300" t="str">
        <f t="shared" si="829"/>
        <v/>
      </c>
      <c r="AA1142" s="303" t="str">
        <f t="shared" si="830"/>
        <v/>
      </c>
      <c r="AB1142" s="300" t="str">
        <f t="shared" si="831"/>
        <v/>
      </c>
      <c r="AC1142" s="300" t="str">
        <f t="shared" si="832"/>
        <v/>
      </c>
      <c r="AD1142" s="300" t="str">
        <f t="shared" si="833"/>
        <v/>
      </c>
      <c r="AE1142" s="192" t="str">
        <f t="shared" si="834"/>
        <v/>
      </c>
      <c r="AF1142" s="192" t="str">
        <f t="shared" si="835"/>
        <v/>
      </c>
      <c r="AG1142" s="192"/>
      <c r="AJ1142" s="300" t="str">
        <f t="shared" si="836"/>
        <v/>
      </c>
      <c r="AK1142" s="300" t="str">
        <f t="shared" si="837"/>
        <v/>
      </c>
      <c r="AL1142" s="300" t="str">
        <f t="shared" si="838"/>
        <v/>
      </c>
      <c r="AM1142" s="300" t="str">
        <f t="shared" si="839"/>
        <v/>
      </c>
      <c r="AN1142" s="300" t="str">
        <f t="shared" si="840"/>
        <v/>
      </c>
      <c r="AO1142" s="300" t="str">
        <f t="shared" si="841"/>
        <v/>
      </c>
      <c r="AP1142" s="300" t="str">
        <f t="shared" si="842"/>
        <v/>
      </c>
      <c r="AQ1142" s="300" t="str">
        <f t="shared" si="843"/>
        <v/>
      </c>
      <c r="AR1142" s="306" t="str">
        <f t="shared" si="844"/>
        <v/>
      </c>
      <c r="AS1142" s="300" t="str">
        <f t="shared" si="845"/>
        <v/>
      </c>
      <c r="AT1142" s="300" t="str">
        <f t="shared" si="846"/>
        <v/>
      </c>
      <c r="AU1142" s="192" t="str">
        <f t="shared" si="847"/>
        <v>рбс</v>
      </c>
      <c r="AV1142" s="192" t="str">
        <f t="shared" si="848"/>
        <v>рбс91501427общосн</v>
      </c>
      <c r="AW1142" s="191">
        <f t="shared" si="849"/>
        <v>50000</v>
      </c>
      <c r="AX1142" s="191">
        <f t="shared" si="850"/>
        <v>0</v>
      </c>
      <c r="AY1142" s="191">
        <f t="shared" si="851"/>
        <v>0</v>
      </c>
      <c r="AZ1142" s="191">
        <f t="shared" si="852"/>
        <v>0</v>
      </c>
      <c r="BA1142" s="193">
        <f t="shared" si="853"/>
        <v>1</v>
      </c>
      <c r="BB1142" s="193">
        <f t="shared" si="854"/>
        <v>1</v>
      </c>
      <c r="BC1142" s="193">
        <f t="shared" si="855"/>
        <v>1</v>
      </c>
      <c r="BD1142" s="191">
        <f t="shared" si="861"/>
        <v>0</v>
      </c>
      <c r="BE1142" s="191">
        <f t="shared" si="856"/>
        <v>0</v>
      </c>
      <c r="BF1142" s="210">
        <f t="shared" si="857"/>
        <v>0</v>
      </c>
      <c r="BG1142" s="211">
        <f t="shared" si="858"/>
        <v>0</v>
      </c>
      <c r="BH1142" s="289"/>
      <c r="BI1142" s="289"/>
      <c r="BJ1142" s="228"/>
      <c r="BK1142" s="228"/>
      <c r="BL1142" s="233" t="str">
        <f t="shared" si="859"/>
        <v>01</v>
      </c>
    </row>
    <row r="1143" spans="1:64" ht="12" customHeight="1">
      <c r="A1143" s="333" t="s">
        <v>697</v>
      </c>
      <c r="B1143" s="381" t="s">
        <v>414</v>
      </c>
      <c r="C1143" s="333" t="s">
        <v>669</v>
      </c>
      <c r="D1143" s="381" t="s">
        <v>390</v>
      </c>
      <c r="E1143" s="381" t="s">
        <v>881</v>
      </c>
      <c r="F1143" s="381" t="s">
        <v>586</v>
      </c>
      <c r="G1143" s="381" t="s">
        <v>393</v>
      </c>
      <c r="H1143" s="100" t="s">
        <v>653</v>
      </c>
      <c r="I1143" s="381" t="s">
        <v>505</v>
      </c>
      <c r="J1143" s="382">
        <v>150000</v>
      </c>
      <c r="K1143" s="382">
        <v>74946.820000000007</v>
      </c>
      <c r="L1143" s="191" t="str">
        <f t="shared" si="818"/>
        <v>915014270104802006Э00024422301</v>
      </c>
      <c r="M1143" s="192">
        <f t="array" ref="M1143">IF(COUNT(SEARCH(Удалить_Роспись_КВСР,$B1143)*SEARCH(Удалить_Роспись_ПБС,$C1143)*SEARCH(Удалить_Роспись_КФСР, $D1143)*SEARCH(Удалить_Роспись_КЦСР,$E1143)*SEARCH(Удалить_Роспись_КВР,$F1143)*SEARCH(Удалить_Роспись_ЭК,$H1143)*SEARCH(Удалить_Роспись_КР,$I1143))&gt;0,0,1)</f>
        <v>1</v>
      </c>
      <c r="N1143" s="192">
        <f>IF(COUNT(SEARCH(Удалить_Индекс_КВСР,$B1143)*SEARCH(Удалить_Индекс_ПБС,$C1143)*SEARCH(Удалить_Индекс_КФСР,$D1143)*SEARCH(Удалить_Индекс_КЦСР,$E1143)*SEARCH(Удалить_Индекс_КВР,$F1143)*SEARCH(Удалить_Индекс_ЭК,$H1143)*SEARCH(Удалить_Индекс_КР,$I1143))&gt;0,0,1)</f>
        <v>1</v>
      </c>
      <c r="O1143" s="192" t="str">
        <f t="shared" si="819"/>
        <v/>
      </c>
      <c r="P1143" s="192" t="str">
        <f t="shared" si="860"/>
        <v/>
      </c>
      <c r="Q1143" s="300" t="str">
        <f t="shared" si="820"/>
        <v/>
      </c>
      <c r="R1143" s="300" t="str">
        <f t="shared" si="821"/>
        <v/>
      </c>
      <c r="S1143" s="300" t="str">
        <f t="shared" si="822"/>
        <v/>
      </c>
      <c r="T1143" s="192" t="str">
        <f t="shared" si="823"/>
        <v/>
      </c>
      <c r="U1143" s="303" t="str">
        <f t="shared" si="824"/>
        <v/>
      </c>
      <c r="V1143" s="300" t="str">
        <f t="shared" si="825"/>
        <v/>
      </c>
      <c r="W1143" s="192" t="str">
        <f t="shared" si="826"/>
        <v/>
      </c>
      <c r="X1143" s="303" t="str">
        <f t="shared" si="827"/>
        <v/>
      </c>
      <c r="Y1143" s="300" t="str">
        <f t="shared" si="828"/>
        <v/>
      </c>
      <c r="Z1143" s="300" t="str">
        <f t="shared" si="829"/>
        <v/>
      </c>
      <c r="AA1143" s="303" t="str">
        <f t="shared" si="830"/>
        <v/>
      </c>
      <c r="AB1143" s="300" t="str">
        <f t="shared" si="831"/>
        <v/>
      </c>
      <c r="AC1143" s="300" t="str">
        <f t="shared" si="832"/>
        <v/>
      </c>
      <c r="AD1143" s="300" t="str">
        <f t="shared" si="833"/>
        <v/>
      </c>
      <c r="AE1143" s="192" t="str">
        <f t="shared" si="834"/>
        <v/>
      </c>
      <c r="AF1143" s="192" t="str">
        <f t="shared" si="835"/>
        <v/>
      </c>
      <c r="AG1143" s="192"/>
      <c r="AJ1143" s="300" t="str">
        <f t="shared" si="836"/>
        <v/>
      </c>
      <c r="AK1143" s="300" t="str">
        <f t="shared" si="837"/>
        <v/>
      </c>
      <c r="AL1143" s="300" t="str">
        <f t="shared" si="838"/>
        <v/>
      </c>
      <c r="AM1143" s="300" t="str">
        <f t="shared" si="839"/>
        <v/>
      </c>
      <c r="AN1143" s="300" t="str">
        <f t="shared" si="840"/>
        <v/>
      </c>
      <c r="AO1143" s="300" t="str">
        <f t="shared" si="841"/>
        <v/>
      </c>
      <c r="AP1143" s="300" t="str">
        <f t="shared" si="842"/>
        <v/>
      </c>
      <c r="AQ1143" s="300" t="str">
        <f t="shared" si="843"/>
        <v/>
      </c>
      <c r="AR1143" s="306" t="str">
        <f t="shared" si="844"/>
        <v/>
      </c>
      <c r="AS1143" s="300" t="str">
        <f t="shared" si="845"/>
        <v/>
      </c>
      <c r="AT1143" s="300" t="str">
        <f t="shared" si="846"/>
        <v/>
      </c>
      <c r="AU1143" s="192" t="str">
        <f t="shared" si="847"/>
        <v>рбс</v>
      </c>
      <c r="AV1143" s="192" t="str">
        <f t="shared" si="848"/>
        <v>рбс91501427общком</v>
      </c>
      <c r="AW1143" s="191">
        <f t="shared" si="849"/>
        <v>150000</v>
      </c>
      <c r="AX1143" s="191">
        <f t="shared" si="850"/>
        <v>74946.820000000007</v>
      </c>
      <c r="AY1143" s="191">
        <f t="shared" si="851"/>
        <v>150000</v>
      </c>
      <c r="AZ1143" s="191">
        <f t="shared" si="852"/>
        <v>74946.820000000007</v>
      </c>
      <c r="BA1143" s="193">
        <f t="shared" si="853"/>
        <v>1</v>
      </c>
      <c r="BB1143" s="193">
        <f t="shared" si="854"/>
        <v>1</v>
      </c>
      <c r="BC1143" s="193">
        <f t="shared" si="855"/>
        <v>1</v>
      </c>
      <c r="BD1143" s="191">
        <f t="shared" si="861"/>
        <v>150000</v>
      </c>
      <c r="BE1143" s="191">
        <f t="shared" si="856"/>
        <v>74946.820000000007</v>
      </c>
      <c r="BF1143" s="210">
        <f t="shared" si="857"/>
        <v>150000</v>
      </c>
      <c r="BG1143" s="211">
        <f t="shared" si="858"/>
        <v>150000</v>
      </c>
      <c r="BH1143" s="289"/>
      <c r="BI1143" s="289"/>
      <c r="BJ1143" s="228"/>
      <c r="BK1143" s="228"/>
      <c r="BL1143" s="233" t="str">
        <f t="shared" si="859"/>
        <v>01</v>
      </c>
    </row>
    <row r="1144" spans="1:64" ht="12" customHeight="1">
      <c r="A1144" s="333" t="s">
        <v>697</v>
      </c>
      <c r="B1144" s="381" t="s">
        <v>414</v>
      </c>
      <c r="C1144" s="333" t="s">
        <v>669</v>
      </c>
      <c r="D1144" s="381" t="s">
        <v>427</v>
      </c>
      <c r="E1144" s="381" t="s">
        <v>906</v>
      </c>
      <c r="F1144" s="381" t="s">
        <v>612</v>
      </c>
      <c r="G1144" s="381" t="s">
        <v>395</v>
      </c>
      <c r="H1144" s="100" t="s">
        <v>653</v>
      </c>
      <c r="I1144" s="381" t="s">
        <v>505</v>
      </c>
      <c r="J1144" s="382">
        <v>13362.38</v>
      </c>
      <c r="K1144" s="382">
        <v>0</v>
      </c>
      <c r="L1144" s="191" t="str">
        <f t="shared" si="818"/>
        <v>915014270107902008000088029001</v>
      </c>
      <c r="M1144" s="192">
        <f t="array" ref="M1144">IF(COUNT(SEARCH(Удалить_Роспись_КВСР,$B1144)*SEARCH(Удалить_Роспись_ПБС,$C1144)*SEARCH(Удалить_Роспись_КФСР, $D1144)*SEARCH(Удалить_Роспись_КЦСР,$E1144)*SEARCH(Удалить_Роспись_КВР,$F1144)*SEARCH(Удалить_Роспись_ЭК,$H1144)*SEARCH(Удалить_Роспись_КР,$I1144))&gt;0,0,1)</f>
        <v>1</v>
      </c>
      <c r="N1144" s="192">
        <v>0</v>
      </c>
      <c r="O1144" s="192" t="str">
        <f t="shared" si="819"/>
        <v/>
      </c>
      <c r="P1144" s="192" t="str">
        <f t="shared" si="860"/>
        <v/>
      </c>
      <c r="Q1144" s="300" t="str">
        <f t="shared" si="820"/>
        <v/>
      </c>
      <c r="R1144" s="300" t="str">
        <f t="shared" si="821"/>
        <v/>
      </c>
      <c r="S1144" s="300" t="str">
        <f t="shared" si="822"/>
        <v/>
      </c>
      <c r="T1144" s="192" t="str">
        <f t="shared" si="823"/>
        <v/>
      </c>
      <c r="U1144" s="303" t="str">
        <f t="shared" si="824"/>
        <v/>
      </c>
      <c r="V1144" s="300" t="str">
        <f t="shared" si="825"/>
        <v/>
      </c>
      <c r="W1144" s="192" t="str">
        <f t="shared" si="826"/>
        <v/>
      </c>
      <c r="X1144" s="303" t="str">
        <f t="shared" si="827"/>
        <v/>
      </c>
      <c r="Y1144" s="300" t="str">
        <f t="shared" si="828"/>
        <v>выб</v>
      </c>
      <c r="Z1144" s="300" t="str">
        <f t="shared" si="829"/>
        <v/>
      </c>
      <c r="AA1144" s="303" t="str">
        <f t="shared" si="830"/>
        <v/>
      </c>
      <c r="AB1144" s="300" t="str">
        <f t="shared" si="831"/>
        <v/>
      </c>
      <c r="AC1144" s="300" t="str">
        <f t="shared" si="832"/>
        <v/>
      </c>
      <c r="AD1144" s="300" t="str">
        <f t="shared" si="833"/>
        <v/>
      </c>
      <c r="AE1144" s="192" t="str">
        <f t="shared" si="834"/>
        <v/>
      </c>
      <c r="AF1144" s="192" t="str">
        <f t="shared" si="835"/>
        <v/>
      </c>
      <c r="AG1144" s="192"/>
      <c r="AJ1144" s="300" t="str">
        <f t="shared" si="836"/>
        <v/>
      </c>
      <c r="AK1144" s="300" t="str">
        <f t="shared" si="837"/>
        <v>выб</v>
      </c>
      <c r="AL1144" s="300" t="str">
        <f t="shared" si="838"/>
        <v/>
      </c>
      <c r="AM1144" s="300" t="str">
        <f t="shared" si="839"/>
        <v/>
      </c>
      <c r="AN1144" s="300" t="str">
        <f t="shared" si="840"/>
        <v/>
      </c>
      <c r="AO1144" s="300" t="str">
        <f t="shared" si="841"/>
        <v/>
      </c>
      <c r="AP1144" s="300" t="str">
        <f t="shared" si="842"/>
        <v/>
      </c>
      <c r="AQ1144" s="300" t="str">
        <f t="shared" si="843"/>
        <v/>
      </c>
      <c r="AR1144" s="306" t="str">
        <f t="shared" si="844"/>
        <v/>
      </c>
      <c r="AS1144" s="300" t="str">
        <f t="shared" si="845"/>
        <v/>
      </c>
      <c r="AT1144" s="300" t="str">
        <f t="shared" si="846"/>
        <v/>
      </c>
      <c r="AU1144" s="192" t="str">
        <f t="shared" si="847"/>
        <v>выб</v>
      </c>
      <c r="AV1144" s="192" t="str">
        <f t="shared" si="848"/>
        <v>выб91501427общпро</v>
      </c>
      <c r="AW1144" s="191">
        <f t="shared" si="849"/>
        <v>13362.38</v>
      </c>
      <c r="AX1144" s="191">
        <f t="shared" si="850"/>
        <v>0</v>
      </c>
      <c r="AY1144" s="191">
        <f t="shared" si="851"/>
        <v>0</v>
      </c>
      <c r="AZ1144" s="191">
        <f t="shared" si="852"/>
        <v>0</v>
      </c>
      <c r="BA1144" s="193">
        <f t="shared" si="853"/>
        <v>1</v>
      </c>
      <c r="BB1144" s="193">
        <f t="shared" si="854"/>
        <v>1</v>
      </c>
      <c r="BC1144" s="193">
        <f t="shared" si="855"/>
        <v>1</v>
      </c>
      <c r="BD1144" s="191">
        <f t="shared" si="861"/>
        <v>0</v>
      </c>
      <c r="BE1144" s="191">
        <f t="shared" si="856"/>
        <v>0</v>
      </c>
      <c r="BF1144" s="210">
        <f t="shared" si="857"/>
        <v>0</v>
      </c>
      <c r="BG1144" s="211">
        <f t="shared" si="858"/>
        <v>0</v>
      </c>
      <c r="BH1144" s="289"/>
      <c r="BI1144" s="289"/>
      <c r="BJ1144" s="228"/>
      <c r="BK1144" s="228"/>
      <c r="BL1144" s="233" t="str">
        <f t="shared" si="859"/>
        <v>01</v>
      </c>
    </row>
    <row r="1145" spans="1:64" ht="12" customHeight="1">
      <c r="A1145" s="333" t="s">
        <v>697</v>
      </c>
      <c r="B1145" s="381" t="s">
        <v>414</v>
      </c>
      <c r="C1145" s="333" t="s">
        <v>669</v>
      </c>
      <c r="D1145" s="381" t="s">
        <v>420</v>
      </c>
      <c r="E1145" s="381" t="s">
        <v>882</v>
      </c>
      <c r="F1145" s="381" t="s">
        <v>606</v>
      </c>
      <c r="G1145" s="381" t="s">
        <v>395</v>
      </c>
      <c r="H1145" s="100" t="s">
        <v>653</v>
      </c>
      <c r="I1145" s="381" t="s">
        <v>505</v>
      </c>
      <c r="J1145" s="382">
        <v>10000</v>
      </c>
      <c r="K1145" s="382">
        <v>0</v>
      </c>
      <c r="L1145" s="191" t="str">
        <f t="shared" si="818"/>
        <v>915014270111901008000087029001</v>
      </c>
      <c r="M1145" s="192">
        <f t="array" ref="M1145">IF(COUNT(SEARCH(Удалить_Роспись_КВСР,$B1145)*SEARCH(Удалить_Роспись_ПБС,$C1145)*SEARCH(Удалить_Роспись_КФСР, $D1145)*SEARCH(Удалить_Роспись_КЦСР,$E1145)*SEARCH(Удалить_Роспись_КВР,$F1145)*SEARCH(Удалить_Роспись_ЭК,$H1145)*SEARCH(Удалить_Роспись_КР,$I1145))&gt;0,0,1)</f>
        <v>1</v>
      </c>
      <c r="N1145" s="192">
        <v>1</v>
      </c>
      <c r="O1145" s="192" t="str">
        <f t="shared" si="819"/>
        <v/>
      </c>
      <c r="P1145" s="192" t="str">
        <f t="shared" si="860"/>
        <v/>
      </c>
      <c r="Q1145" s="300" t="str">
        <f t="shared" si="820"/>
        <v/>
      </c>
      <c r="R1145" s="300" t="str">
        <f t="shared" si="821"/>
        <v/>
      </c>
      <c r="S1145" s="300" t="str">
        <f t="shared" si="822"/>
        <v/>
      </c>
      <c r="T1145" s="192" t="str">
        <f t="shared" si="823"/>
        <v/>
      </c>
      <c r="U1145" s="303" t="str">
        <f t="shared" si="824"/>
        <v/>
      </c>
      <c r="V1145" s="300" t="str">
        <f t="shared" si="825"/>
        <v/>
      </c>
      <c r="W1145" s="192" t="str">
        <f t="shared" si="826"/>
        <v/>
      </c>
      <c r="X1145" s="303" t="str">
        <f t="shared" si="827"/>
        <v/>
      </c>
      <c r="Y1145" s="300" t="str">
        <f t="shared" si="828"/>
        <v/>
      </c>
      <c r="Z1145" s="300" t="str">
        <f t="shared" si="829"/>
        <v/>
      </c>
      <c r="AA1145" s="303" t="str">
        <f t="shared" si="830"/>
        <v/>
      </c>
      <c r="AB1145" s="300" t="str">
        <f t="shared" si="831"/>
        <v/>
      </c>
      <c r="AC1145" s="300" t="str">
        <f t="shared" si="832"/>
        <v/>
      </c>
      <c r="AD1145" s="300" t="str">
        <f t="shared" si="833"/>
        <v/>
      </c>
      <c r="AE1145" s="192" t="str">
        <f t="shared" si="834"/>
        <v/>
      </c>
      <c r="AF1145" s="192" t="str">
        <f t="shared" si="835"/>
        <v/>
      </c>
      <c r="AG1145" s="192"/>
      <c r="AJ1145" s="300" t="str">
        <f t="shared" si="836"/>
        <v/>
      </c>
      <c r="AK1145" s="300" t="str">
        <f t="shared" si="837"/>
        <v/>
      </c>
      <c r="AL1145" s="300" t="str">
        <f t="shared" si="838"/>
        <v/>
      </c>
      <c r="AM1145" s="300" t="str">
        <f t="shared" si="839"/>
        <v/>
      </c>
      <c r="AN1145" s="300" t="str">
        <f t="shared" si="840"/>
        <v/>
      </c>
      <c r="AO1145" s="300" t="str">
        <f t="shared" si="841"/>
        <v/>
      </c>
      <c r="AP1145" s="300" t="str">
        <f t="shared" si="842"/>
        <v/>
      </c>
      <c r="AQ1145" s="300" t="str">
        <f t="shared" si="843"/>
        <v/>
      </c>
      <c r="AR1145" s="306" t="str">
        <f t="shared" si="844"/>
        <v/>
      </c>
      <c r="AS1145" s="300" t="str">
        <f t="shared" si="845"/>
        <v/>
      </c>
      <c r="AT1145" s="300" t="str">
        <f t="shared" si="846"/>
        <v/>
      </c>
      <c r="AU1145" s="192" t="str">
        <f t="shared" si="847"/>
        <v>рбс</v>
      </c>
      <c r="AV1145" s="192" t="str">
        <f t="shared" si="848"/>
        <v>рбс91501427общпро</v>
      </c>
      <c r="AW1145" s="191">
        <f t="shared" si="849"/>
        <v>10000</v>
      </c>
      <c r="AX1145" s="191">
        <f t="shared" si="850"/>
        <v>0</v>
      </c>
      <c r="AY1145" s="191">
        <f t="shared" si="851"/>
        <v>10000</v>
      </c>
      <c r="AZ1145" s="191">
        <f t="shared" si="852"/>
        <v>0</v>
      </c>
      <c r="BA1145" s="193">
        <f t="shared" si="853"/>
        <v>1</v>
      </c>
      <c r="BB1145" s="193">
        <f t="shared" si="854"/>
        <v>1</v>
      </c>
      <c r="BC1145" s="193">
        <f t="shared" si="855"/>
        <v>1</v>
      </c>
      <c r="BD1145" s="191">
        <f t="shared" si="861"/>
        <v>10000</v>
      </c>
      <c r="BE1145" s="191">
        <f t="shared" si="856"/>
        <v>0</v>
      </c>
      <c r="BF1145" s="210">
        <f t="shared" si="857"/>
        <v>10000</v>
      </c>
      <c r="BG1145" s="211">
        <f t="shared" si="858"/>
        <v>10000</v>
      </c>
      <c r="BH1145" s="289"/>
      <c r="BI1145" s="289"/>
      <c r="BJ1145" s="228"/>
      <c r="BK1145" s="228"/>
      <c r="BL1145" s="233" t="str">
        <f t="shared" si="859"/>
        <v>01</v>
      </c>
    </row>
    <row r="1146" spans="1:64" ht="12" customHeight="1">
      <c r="A1146" s="333" t="s">
        <v>697</v>
      </c>
      <c r="B1146" s="381" t="s">
        <v>414</v>
      </c>
      <c r="C1146" s="333" t="s">
        <v>669</v>
      </c>
      <c r="D1146" s="381" t="s">
        <v>399</v>
      </c>
      <c r="E1146" s="381" t="s">
        <v>1244</v>
      </c>
      <c r="F1146" s="381" t="s">
        <v>586</v>
      </c>
      <c r="G1146" s="381" t="s">
        <v>397</v>
      </c>
      <c r="H1146" s="100" t="s">
        <v>653</v>
      </c>
      <c r="I1146" s="381" t="s">
        <v>505</v>
      </c>
      <c r="J1146" s="382">
        <v>6000</v>
      </c>
      <c r="K1146" s="382">
        <v>0</v>
      </c>
      <c r="L1146" s="191" t="str">
        <f t="shared" si="818"/>
        <v>915014270113422008004024434001</v>
      </c>
      <c r="M1146" s="192">
        <f t="array" ref="M1146">IF(COUNT(SEARCH(Удалить_Роспись_КВСР,$B1146)*SEARCH(Удалить_Роспись_ПБС,$C1146)*SEARCH(Удалить_Роспись_КФСР, $D1146)*SEARCH(Удалить_Роспись_КЦСР,$E1146)*SEARCH(Удалить_Роспись_КВР,$F1146)*SEARCH(Удалить_Роспись_ЭК,$H1146)*SEARCH(Удалить_Роспись_КР,$I1146))&gt;0,0,1)</f>
        <v>1</v>
      </c>
      <c r="N1146" s="192">
        <f>IF(COUNT(SEARCH(Удалить_Индекс_КВСР,$B1146)*SEARCH(Удалить_Индекс_ПБС,$C1146)*SEARCH(Удалить_Индекс_КФСР,$D1146)*SEARCH(Удалить_Индекс_КЦСР,$E1146)*SEARCH(Удалить_Индекс_КВР,$F1146)*SEARCH(Удалить_Индекс_ЭК,$H1146)*SEARCH(Удалить_Индекс_КР,$I1146))&gt;0,0,1)</f>
        <v>1</v>
      </c>
      <c r="O1146" s="192" t="str">
        <f t="shared" si="819"/>
        <v/>
      </c>
      <c r="P1146" s="192" t="str">
        <f t="shared" si="860"/>
        <v/>
      </c>
      <c r="Q1146" s="300" t="str">
        <f t="shared" si="820"/>
        <v/>
      </c>
      <c r="R1146" s="300" t="str">
        <f t="shared" si="821"/>
        <v/>
      </c>
      <c r="S1146" s="300" t="str">
        <f t="shared" si="822"/>
        <v/>
      </c>
      <c r="T1146" s="192" t="str">
        <f t="shared" si="823"/>
        <v/>
      </c>
      <c r="U1146" s="303" t="str">
        <f t="shared" si="824"/>
        <v/>
      </c>
      <c r="V1146" s="300" t="str">
        <f t="shared" si="825"/>
        <v/>
      </c>
      <c r="W1146" s="192" t="str">
        <f t="shared" si="826"/>
        <v/>
      </c>
      <c r="X1146" s="303" t="str">
        <f t="shared" si="827"/>
        <v/>
      </c>
      <c r="Y1146" s="300" t="str">
        <f t="shared" si="828"/>
        <v/>
      </c>
      <c r="Z1146" s="300" t="str">
        <f t="shared" si="829"/>
        <v/>
      </c>
      <c r="AA1146" s="303" t="str">
        <f t="shared" si="830"/>
        <v/>
      </c>
      <c r="AB1146" s="300" t="str">
        <f t="shared" si="831"/>
        <v/>
      </c>
      <c r="AC1146" s="300" t="str">
        <f t="shared" si="832"/>
        <v/>
      </c>
      <c r="AD1146" s="300" t="str">
        <f t="shared" si="833"/>
        <v/>
      </c>
      <c r="AE1146" s="192" t="str">
        <f t="shared" si="834"/>
        <v/>
      </c>
      <c r="AF1146" s="192" t="str">
        <f t="shared" si="835"/>
        <v/>
      </c>
      <c r="AG1146" s="192"/>
      <c r="AJ1146" s="300" t="str">
        <f t="shared" si="836"/>
        <v/>
      </c>
      <c r="AK1146" s="300" t="str">
        <f t="shared" si="837"/>
        <v/>
      </c>
      <c r="AL1146" s="300" t="str">
        <f t="shared" si="838"/>
        <v/>
      </c>
      <c r="AM1146" s="300" t="str">
        <f t="shared" si="839"/>
        <v/>
      </c>
      <c r="AN1146" s="300" t="str">
        <f t="shared" si="840"/>
        <v/>
      </c>
      <c r="AO1146" s="300" t="str">
        <f t="shared" si="841"/>
        <v/>
      </c>
      <c r="AP1146" s="300" t="str">
        <f t="shared" si="842"/>
        <v/>
      </c>
      <c r="AQ1146" s="300" t="str">
        <f t="shared" si="843"/>
        <v/>
      </c>
      <c r="AR1146" s="306" t="str">
        <f t="shared" si="844"/>
        <v/>
      </c>
      <c r="AS1146" s="300" t="str">
        <f t="shared" si="845"/>
        <v/>
      </c>
      <c r="AT1146" s="300" t="str">
        <f t="shared" si="846"/>
        <v/>
      </c>
      <c r="AU1146" s="192" t="str">
        <f t="shared" si="847"/>
        <v>рбс</v>
      </c>
      <c r="AV1146" s="192" t="str">
        <f t="shared" si="848"/>
        <v>рбс91501427общпро</v>
      </c>
      <c r="AW1146" s="191">
        <f t="shared" si="849"/>
        <v>6000</v>
      </c>
      <c r="AX1146" s="191">
        <f t="shared" si="850"/>
        <v>0</v>
      </c>
      <c r="AY1146" s="191">
        <f t="shared" si="851"/>
        <v>6000</v>
      </c>
      <c r="AZ1146" s="191">
        <f t="shared" si="852"/>
        <v>0</v>
      </c>
      <c r="BA1146" s="193">
        <f t="shared" si="853"/>
        <v>1</v>
      </c>
      <c r="BB1146" s="193">
        <f t="shared" si="854"/>
        <v>1</v>
      </c>
      <c r="BC1146" s="193">
        <f t="shared" si="855"/>
        <v>1</v>
      </c>
      <c r="BD1146" s="191">
        <f>IF(ISNA(BA1146),0,AY1146*$BA1146)-3000</f>
        <v>3000</v>
      </c>
      <c r="BE1146" s="191">
        <f t="shared" si="856"/>
        <v>0</v>
      </c>
      <c r="BF1146" s="210">
        <f t="shared" si="857"/>
        <v>3000</v>
      </c>
      <c r="BG1146" s="211">
        <f t="shared" si="858"/>
        <v>3000</v>
      </c>
      <c r="BH1146" s="289"/>
      <c r="BI1146" s="289"/>
      <c r="BJ1146" s="228"/>
      <c r="BK1146" s="228"/>
      <c r="BL1146" s="233" t="str">
        <f t="shared" si="859"/>
        <v>01</v>
      </c>
    </row>
    <row r="1147" spans="1:64" ht="12" hidden="1" customHeight="1">
      <c r="A1147" s="333" t="s">
        <v>697</v>
      </c>
      <c r="B1147" s="381" t="s">
        <v>414</v>
      </c>
      <c r="C1147" s="333" t="s">
        <v>669</v>
      </c>
      <c r="D1147" s="381" t="s">
        <v>399</v>
      </c>
      <c r="E1147" s="381" t="s">
        <v>883</v>
      </c>
      <c r="F1147" s="381" t="s">
        <v>602</v>
      </c>
      <c r="G1147" s="381" t="s">
        <v>385</v>
      </c>
      <c r="H1147" s="100" t="s">
        <v>653</v>
      </c>
      <c r="I1147" s="381" t="s">
        <v>339</v>
      </c>
      <c r="J1147" s="382">
        <v>1805</v>
      </c>
      <c r="K1147" s="382">
        <v>0</v>
      </c>
      <c r="L1147" s="191" t="str">
        <f t="shared" si="818"/>
        <v>915014270113802007514012121110</v>
      </c>
      <c r="M1147" s="192">
        <f t="array" ref="M1147">IF(COUNT(SEARCH(Удалить_Роспись_КВСР,$B1147)*SEARCH(Удалить_Роспись_ПБС,$C1147)*SEARCH(Удалить_Роспись_КФСР, $D1147)*SEARCH(Удалить_Роспись_КЦСР,$E1147)*SEARCH(Удалить_Роспись_КВР,$F1147)*SEARCH(Удалить_Роспись_ЭК,$H1147)*SEARCH(Удалить_Роспись_КР,$I1147))&gt;0,0,1)</f>
        <v>0</v>
      </c>
      <c r="N1147" s="192">
        <v>0</v>
      </c>
      <c r="O1147" s="192" t="str">
        <f t="shared" si="819"/>
        <v/>
      </c>
      <c r="P1147" s="192" t="str">
        <f t="shared" si="860"/>
        <v/>
      </c>
      <c r="Q1147" s="300" t="str">
        <f t="shared" si="820"/>
        <v/>
      </c>
      <c r="R1147" s="300" t="str">
        <f t="shared" si="821"/>
        <v/>
      </c>
      <c r="S1147" s="300" t="str">
        <f t="shared" si="822"/>
        <v/>
      </c>
      <c r="T1147" s="192" t="str">
        <f t="shared" si="823"/>
        <v/>
      </c>
      <c r="U1147" s="303" t="str">
        <f t="shared" si="824"/>
        <v/>
      </c>
      <c r="V1147" s="300" t="str">
        <f t="shared" si="825"/>
        <v/>
      </c>
      <c r="W1147" s="192" t="str">
        <f t="shared" si="826"/>
        <v/>
      </c>
      <c r="X1147" s="303" t="str">
        <f t="shared" si="827"/>
        <v/>
      </c>
      <c r="Y1147" s="300" t="str">
        <f t="shared" si="828"/>
        <v/>
      </c>
      <c r="Z1147" s="300" t="str">
        <f t="shared" si="829"/>
        <v/>
      </c>
      <c r="AA1147" s="303" t="str">
        <f t="shared" si="830"/>
        <v/>
      </c>
      <c r="AB1147" s="300" t="str">
        <f t="shared" si="831"/>
        <v/>
      </c>
      <c r="AC1147" s="300" t="str">
        <f t="shared" si="832"/>
        <v/>
      </c>
      <c r="AD1147" s="300" t="str">
        <f t="shared" si="833"/>
        <v/>
      </c>
      <c r="AE1147" s="192" t="str">
        <f t="shared" si="834"/>
        <v/>
      </c>
      <c r="AF1147" s="192" t="str">
        <f t="shared" si="835"/>
        <v/>
      </c>
      <c r="AG1147" s="192"/>
      <c r="AJ1147" s="300" t="str">
        <f t="shared" si="836"/>
        <v/>
      </c>
      <c r="AK1147" s="300" t="str">
        <f t="shared" si="837"/>
        <v/>
      </c>
      <c r="AL1147" s="300" t="str">
        <f t="shared" si="838"/>
        <v/>
      </c>
      <c r="AM1147" s="300" t="str">
        <f t="shared" si="839"/>
        <v/>
      </c>
      <c r="AN1147" s="300" t="str">
        <f t="shared" si="840"/>
        <v/>
      </c>
      <c r="AO1147" s="300" t="str">
        <f t="shared" si="841"/>
        <v/>
      </c>
      <c r="AP1147" s="300" t="str">
        <f t="shared" si="842"/>
        <v/>
      </c>
      <c r="AQ1147" s="300" t="str">
        <f t="shared" si="843"/>
        <v/>
      </c>
      <c r="AR1147" s="306" t="str">
        <f t="shared" si="844"/>
        <v/>
      </c>
      <c r="AS1147" s="300" t="str">
        <f t="shared" si="845"/>
        <v/>
      </c>
      <c r="AT1147" s="300" t="str">
        <f t="shared" si="846"/>
        <v/>
      </c>
      <c r="AU1147" s="192" t="str">
        <f t="shared" si="847"/>
        <v>рбс</v>
      </c>
      <c r="AV1147" s="192" t="str">
        <f t="shared" si="848"/>
        <v>рбс91501427общопл</v>
      </c>
      <c r="AW1147" s="191">
        <f t="shared" si="849"/>
        <v>0</v>
      </c>
      <c r="AX1147" s="191">
        <f t="shared" si="850"/>
        <v>0</v>
      </c>
      <c r="AY1147" s="191">
        <f t="shared" si="851"/>
        <v>0</v>
      </c>
      <c r="AZ1147" s="191">
        <f t="shared" si="852"/>
        <v>0</v>
      </c>
      <c r="BA1147" s="193">
        <f t="shared" si="853"/>
        <v>1</v>
      </c>
      <c r="BB1147" s="193">
        <f t="shared" si="854"/>
        <v>1</v>
      </c>
      <c r="BC1147" s="193">
        <f t="shared" si="855"/>
        <v>1</v>
      </c>
      <c r="BD1147" s="191">
        <f t="shared" ref="BD1147:BD1178" si="862">IF(ISNA(BA1147),0,AY1147*$BA1147)</f>
        <v>0</v>
      </c>
      <c r="BE1147" s="191">
        <f t="shared" si="856"/>
        <v>0</v>
      </c>
      <c r="BF1147" s="210">
        <f t="shared" si="857"/>
        <v>0</v>
      </c>
      <c r="BG1147" s="211">
        <f t="shared" si="858"/>
        <v>0</v>
      </c>
      <c r="BH1147" s="289"/>
      <c r="BI1147" s="289"/>
      <c r="BJ1147" s="228"/>
      <c r="BK1147" s="228"/>
      <c r="BL1147" s="233" t="str">
        <f t="shared" si="859"/>
        <v>01</v>
      </c>
    </row>
    <row r="1148" spans="1:64" ht="12" hidden="1" customHeight="1">
      <c r="A1148" s="333" t="s">
        <v>697</v>
      </c>
      <c r="B1148" s="381" t="s">
        <v>414</v>
      </c>
      <c r="C1148" s="333" t="s">
        <v>669</v>
      </c>
      <c r="D1148" s="381" t="s">
        <v>399</v>
      </c>
      <c r="E1148" s="381" t="s">
        <v>883</v>
      </c>
      <c r="F1148" s="381" t="s">
        <v>873</v>
      </c>
      <c r="G1148" s="381" t="s">
        <v>387</v>
      </c>
      <c r="H1148" s="100" t="s">
        <v>653</v>
      </c>
      <c r="I1148" s="381" t="s">
        <v>339</v>
      </c>
      <c r="J1148" s="382">
        <v>545</v>
      </c>
      <c r="K1148" s="382">
        <v>0</v>
      </c>
      <c r="L1148" s="191" t="str">
        <f t="shared" si="818"/>
        <v>915014270113802007514012921310</v>
      </c>
      <c r="M1148" s="192">
        <f t="array" ref="M1148">IF(COUNT(SEARCH(Удалить_Роспись_КВСР,$B1148)*SEARCH(Удалить_Роспись_ПБС,$C1148)*SEARCH(Удалить_Роспись_КФСР, $D1148)*SEARCH(Удалить_Роспись_КЦСР,$E1148)*SEARCH(Удалить_Роспись_КВР,$F1148)*SEARCH(Удалить_Роспись_ЭК,$H1148)*SEARCH(Удалить_Роспись_КР,$I1148))&gt;0,0,1)</f>
        <v>0</v>
      </c>
      <c r="N1148" s="192">
        <v>0</v>
      </c>
      <c r="O1148" s="192" t="str">
        <f t="shared" si="819"/>
        <v/>
      </c>
      <c r="P1148" s="192" t="str">
        <f t="shared" si="860"/>
        <v/>
      </c>
      <c r="Q1148" s="300" t="str">
        <f t="shared" si="820"/>
        <v/>
      </c>
      <c r="R1148" s="300" t="str">
        <f t="shared" si="821"/>
        <v/>
      </c>
      <c r="S1148" s="300" t="str">
        <f t="shared" si="822"/>
        <v/>
      </c>
      <c r="T1148" s="192" t="str">
        <f t="shared" si="823"/>
        <v/>
      </c>
      <c r="U1148" s="303" t="str">
        <f t="shared" si="824"/>
        <v/>
      </c>
      <c r="V1148" s="300" t="str">
        <f t="shared" si="825"/>
        <v/>
      </c>
      <c r="W1148" s="192" t="str">
        <f t="shared" si="826"/>
        <v/>
      </c>
      <c r="X1148" s="303" t="str">
        <f t="shared" si="827"/>
        <v/>
      </c>
      <c r="Y1148" s="300" t="str">
        <f t="shared" si="828"/>
        <v/>
      </c>
      <c r="Z1148" s="300" t="str">
        <f t="shared" si="829"/>
        <v/>
      </c>
      <c r="AA1148" s="303" t="str">
        <f t="shared" si="830"/>
        <v/>
      </c>
      <c r="AB1148" s="300" t="str">
        <f t="shared" si="831"/>
        <v/>
      </c>
      <c r="AC1148" s="300" t="str">
        <f t="shared" si="832"/>
        <v/>
      </c>
      <c r="AD1148" s="300" t="str">
        <f t="shared" si="833"/>
        <v/>
      </c>
      <c r="AE1148" s="192" t="str">
        <f t="shared" si="834"/>
        <v/>
      </c>
      <c r="AF1148" s="192" t="str">
        <f t="shared" si="835"/>
        <v/>
      </c>
      <c r="AG1148" s="192"/>
      <c r="AJ1148" s="300" t="str">
        <f t="shared" si="836"/>
        <v/>
      </c>
      <c r="AK1148" s="300" t="str">
        <f t="shared" si="837"/>
        <v/>
      </c>
      <c r="AL1148" s="300" t="str">
        <f t="shared" si="838"/>
        <v/>
      </c>
      <c r="AM1148" s="300" t="str">
        <f t="shared" si="839"/>
        <v/>
      </c>
      <c r="AN1148" s="300" t="str">
        <f t="shared" si="840"/>
        <v/>
      </c>
      <c r="AO1148" s="300" t="str">
        <f t="shared" si="841"/>
        <v/>
      </c>
      <c r="AP1148" s="300" t="str">
        <f t="shared" si="842"/>
        <v/>
      </c>
      <c r="AQ1148" s="300" t="str">
        <f t="shared" si="843"/>
        <v/>
      </c>
      <c r="AR1148" s="306" t="str">
        <f t="shared" si="844"/>
        <v/>
      </c>
      <c r="AS1148" s="300" t="str">
        <f t="shared" si="845"/>
        <v/>
      </c>
      <c r="AT1148" s="300" t="str">
        <f t="shared" si="846"/>
        <v/>
      </c>
      <c r="AU1148" s="192" t="str">
        <f t="shared" si="847"/>
        <v>рбс</v>
      </c>
      <c r="AV1148" s="192" t="str">
        <f t="shared" si="848"/>
        <v>рбс91501427общопл</v>
      </c>
      <c r="AW1148" s="191">
        <f t="shared" si="849"/>
        <v>0</v>
      </c>
      <c r="AX1148" s="191">
        <f t="shared" si="850"/>
        <v>0</v>
      </c>
      <c r="AY1148" s="191">
        <f t="shared" si="851"/>
        <v>0</v>
      </c>
      <c r="AZ1148" s="191">
        <f t="shared" si="852"/>
        <v>0</v>
      </c>
      <c r="BA1148" s="193">
        <f t="shared" si="853"/>
        <v>1</v>
      </c>
      <c r="BB1148" s="193">
        <f t="shared" si="854"/>
        <v>1</v>
      </c>
      <c r="BC1148" s="193">
        <f t="shared" si="855"/>
        <v>1</v>
      </c>
      <c r="BD1148" s="191">
        <f t="shared" si="862"/>
        <v>0</v>
      </c>
      <c r="BE1148" s="191">
        <f t="shared" si="856"/>
        <v>0</v>
      </c>
      <c r="BF1148" s="210">
        <f t="shared" si="857"/>
        <v>0</v>
      </c>
      <c r="BG1148" s="211">
        <f t="shared" si="858"/>
        <v>0</v>
      </c>
      <c r="BH1148" s="289"/>
      <c r="BI1148" s="289"/>
      <c r="BJ1148" s="228"/>
      <c r="BK1148" s="228"/>
      <c r="BL1148" s="233" t="str">
        <f t="shared" si="859"/>
        <v>01</v>
      </c>
    </row>
    <row r="1149" spans="1:64" ht="12" hidden="1" customHeight="1">
      <c r="A1149" s="333" t="s">
        <v>697</v>
      </c>
      <c r="B1149" s="381" t="s">
        <v>414</v>
      </c>
      <c r="C1149" s="333" t="s">
        <v>669</v>
      </c>
      <c r="D1149" s="381" t="s">
        <v>399</v>
      </c>
      <c r="E1149" s="381" t="s">
        <v>883</v>
      </c>
      <c r="F1149" s="381" t="s">
        <v>586</v>
      </c>
      <c r="G1149" s="381" t="s">
        <v>397</v>
      </c>
      <c r="H1149" s="100" t="s">
        <v>653</v>
      </c>
      <c r="I1149" s="381" t="s">
        <v>339</v>
      </c>
      <c r="J1149" s="382">
        <v>350</v>
      </c>
      <c r="K1149" s="382">
        <v>0</v>
      </c>
      <c r="L1149" s="191" t="str">
        <f t="shared" si="818"/>
        <v>915014270113802007514024434010</v>
      </c>
      <c r="M1149" s="192">
        <f t="array" ref="M1149">IF(COUNT(SEARCH(Удалить_Роспись_КВСР,$B1149)*SEARCH(Удалить_Роспись_ПБС,$C1149)*SEARCH(Удалить_Роспись_КФСР, $D1149)*SEARCH(Удалить_Роспись_КЦСР,$E1149)*SEARCH(Удалить_Роспись_КВР,$F1149)*SEARCH(Удалить_Роспись_ЭК,$H1149)*SEARCH(Удалить_Роспись_КР,$I1149))&gt;0,0,1)</f>
        <v>0</v>
      </c>
      <c r="N1149" s="192">
        <v>0</v>
      </c>
      <c r="O1149" s="192" t="str">
        <f t="shared" si="819"/>
        <v/>
      </c>
      <c r="P1149" s="192" t="str">
        <f t="shared" si="860"/>
        <v/>
      </c>
      <c r="Q1149" s="300" t="str">
        <f t="shared" si="820"/>
        <v/>
      </c>
      <c r="R1149" s="300" t="str">
        <f t="shared" si="821"/>
        <v/>
      </c>
      <c r="S1149" s="300" t="str">
        <f t="shared" si="822"/>
        <v/>
      </c>
      <c r="T1149" s="192" t="str">
        <f t="shared" si="823"/>
        <v/>
      </c>
      <c r="U1149" s="303" t="str">
        <f t="shared" si="824"/>
        <v/>
      </c>
      <c r="V1149" s="300" t="str">
        <f t="shared" si="825"/>
        <v/>
      </c>
      <c r="W1149" s="192" t="str">
        <f t="shared" si="826"/>
        <v/>
      </c>
      <c r="X1149" s="303" t="str">
        <f t="shared" si="827"/>
        <v/>
      </c>
      <c r="Y1149" s="300" t="str">
        <f t="shared" si="828"/>
        <v/>
      </c>
      <c r="Z1149" s="300" t="str">
        <f t="shared" si="829"/>
        <v/>
      </c>
      <c r="AA1149" s="303" t="str">
        <f t="shared" si="830"/>
        <v/>
      </c>
      <c r="AB1149" s="300" t="str">
        <f t="shared" si="831"/>
        <v/>
      </c>
      <c r="AC1149" s="300" t="str">
        <f t="shared" si="832"/>
        <v/>
      </c>
      <c r="AD1149" s="300" t="str">
        <f t="shared" si="833"/>
        <v/>
      </c>
      <c r="AE1149" s="192" t="str">
        <f t="shared" si="834"/>
        <v/>
      </c>
      <c r="AF1149" s="192" t="str">
        <f t="shared" si="835"/>
        <v/>
      </c>
      <c r="AG1149" s="192"/>
      <c r="AJ1149" s="300" t="str">
        <f t="shared" si="836"/>
        <v/>
      </c>
      <c r="AK1149" s="300" t="str">
        <f t="shared" si="837"/>
        <v/>
      </c>
      <c r="AL1149" s="300" t="str">
        <f t="shared" si="838"/>
        <v/>
      </c>
      <c r="AM1149" s="300" t="str">
        <f t="shared" si="839"/>
        <v/>
      </c>
      <c r="AN1149" s="300" t="str">
        <f t="shared" si="840"/>
        <v/>
      </c>
      <c r="AO1149" s="300" t="str">
        <f t="shared" si="841"/>
        <v/>
      </c>
      <c r="AP1149" s="300" t="str">
        <f t="shared" si="842"/>
        <v/>
      </c>
      <c r="AQ1149" s="300" t="str">
        <f t="shared" si="843"/>
        <v/>
      </c>
      <c r="AR1149" s="306" t="str">
        <f t="shared" si="844"/>
        <v/>
      </c>
      <c r="AS1149" s="300" t="str">
        <f t="shared" si="845"/>
        <v/>
      </c>
      <c r="AT1149" s="300" t="str">
        <f t="shared" si="846"/>
        <v/>
      </c>
      <c r="AU1149" s="192" t="str">
        <f t="shared" si="847"/>
        <v>рбс</v>
      </c>
      <c r="AV1149" s="192" t="str">
        <f t="shared" si="848"/>
        <v>рбс91501427общпро</v>
      </c>
      <c r="AW1149" s="191">
        <f t="shared" si="849"/>
        <v>0</v>
      </c>
      <c r="AX1149" s="191">
        <f t="shared" si="850"/>
        <v>0</v>
      </c>
      <c r="AY1149" s="191">
        <f t="shared" si="851"/>
        <v>0</v>
      </c>
      <c r="AZ1149" s="191">
        <f t="shared" si="852"/>
        <v>0</v>
      </c>
      <c r="BA1149" s="193">
        <f t="shared" si="853"/>
        <v>1</v>
      </c>
      <c r="BB1149" s="193">
        <f t="shared" si="854"/>
        <v>1</v>
      </c>
      <c r="BC1149" s="193">
        <f t="shared" si="855"/>
        <v>1</v>
      </c>
      <c r="BD1149" s="191">
        <f t="shared" si="862"/>
        <v>0</v>
      </c>
      <c r="BE1149" s="191">
        <f t="shared" si="856"/>
        <v>0</v>
      </c>
      <c r="BF1149" s="210">
        <f t="shared" si="857"/>
        <v>0</v>
      </c>
      <c r="BG1149" s="211">
        <f t="shared" si="858"/>
        <v>0</v>
      </c>
      <c r="BH1149" s="289"/>
      <c r="BI1149" s="289"/>
      <c r="BJ1149" s="228"/>
      <c r="BK1149" s="228"/>
      <c r="BL1149" s="233" t="str">
        <f t="shared" si="859"/>
        <v>01</v>
      </c>
    </row>
    <row r="1150" spans="1:64" ht="12" hidden="1" customHeight="1">
      <c r="A1150" s="333" t="s">
        <v>697</v>
      </c>
      <c r="B1150" s="381" t="s">
        <v>414</v>
      </c>
      <c r="C1150" s="333" t="s">
        <v>669</v>
      </c>
      <c r="D1150" s="381" t="s">
        <v>400</v>
      </c>
      <c r="E1150" s="381" t="s">
        <v>884</v>
      </c>
      <c r="F1150" s="381" t="s">
        <v>586</v>
      </c>
      <c r="G1150" s="381" t="s">
        <v>1583</v>
      </c>
      <c r="H1150" s="100" t="s">
        <v>653</v>
      </c>
      <c r="I1150" s="381" t="s">
        <v>340</v>
      </c>
      <c r="J1150" s="382">
        <v>17864</v>
      </c>
      <c r="K1150" s="382">
        <v>8400</v>
      </c>
      <c r="L1150" s="191" t="str">
        <f t="shared" si="818"/>
        <v>915014270203802005118024400004</v>
      </c>
      <c r="M1150" s="192">
        <f t="array" ref="M1150">IF(COUNT(SEARCH(Удалить_Роспись_КВСР,$B1150)*SEARCH(Удалить_Роспись_ПБС,$C1150)*SEARCH(Удалить_Роспись_КФСР, $D1150)*SEARCH(Удалить_Роспись_КЦСР,$E1150)*SEARCH(Удалить_Роспись_КВР,$F1150)*SEARCH(Удалить_Роспись_ЭК,$H1150)*SEARCH(Удалить_Роспись_КР,$I1150))&gt;0,0,1)</f>
        <v>0</v>
      </c>
      <c r="N1150" s="192">
        <v>0</v>
      </c>
      <c r="O1150" s="192" t="str">
        <f t="shared" si="819"/>
        <v/>
      </c>
      <c r="P1150" s="192" t="str">
        <f t="shared" si="860"/>
        <v/>
      </c>
      <c r="Q1150" s="300" t="str">
        <f t="shared" si="820"/>
        <v/>
      </c>
      <c r="R1150" s="300" t="str">
        <f t="shared" si="821"/>
        <v/>
      </c>
      <c r="S1150" s="300" t="str">
        <f t="shared" si="822"/>
        <v/>
      </c>
      <c r="T1150" s="192" t="str">
        <f t="shared" si="823"/>
        <v/>
      </c>
      <c r="U1150" s="303" t="str">
        <f t="shared" si="824"/>
        <v/>
      </c>
      <c r="V1150" s="300" t="str">
        <f t="shared" si="825"/>
        <v/>
      </c>
      <c r="W1150" s="192" t="str">
        <f t="shared" si="826"/>
        <v/>
      </c>
      <c r="X1150" s="303" t="str">
        <f t="shared" si="827"/>
        <v/>
      </c>
      <c r="Y1150" s="300" t="str">
        <f t="shared" si="828"/>
        <v/>
      </c>
      <c r="Z1150" s="300" t="str">
        <f t="shared" si="829"/>
        <v/>
      </c>
      <c r="AA1150" s="303" t="str">
        <f t="shared" si="830"/>
        <v/>
      </c>
      <c r="AB1150" s="300" t="str">
        <f t="shared" si="831"/>
        <v/>
      </c>
      <c r="AC1150" s="300" t="str">
        <f t="shared" si="832"/>
        <v/>
      </c>
      <c r="AD1150" s="300" t="str">
        <f t="shared" si="833"/>
        <v/>
      </c>
      <c r="AE1150" s="192" t="str">
        <f t="shared" si="834"/>
        <v/>
      </c>
      <c r="AF1150" s="192" t="str">
        <f t="shared" si="835"/>
        <v/>
      </c>
      <c r="AG1150" s="192"/>
      <c r="AJ1150" s="300" t="str">
        <f t="shared" si="836"/>
        <v/>
      </c>
      <c r="AK1150" s="300" t="str">
        <f t="shared" si="837"/>
        <v/>
      </c>
      <c r="AL1150" s="300" t="str">
        <f t="shared" si="838"/>
        <v/>
      </c>
      <c r="AM1150" s="300" t="str">
        <f t="shared" si="839"/>
        <v/>
      </c>
      <c r="AN1150" s="300" t="str">
        <f t="shared" si="840"/>
        <v/>
      </c>
      <c r="AO1150" s="300" t="str">
        <f t="shared" si="841"/>
        <v/>
      </c>
      <c r="AP1150" s="300" t="str">
        <f t="shared" si="842"/>
        <v/>
      </c>
      <c r="AQ1150" s="300" t="str">
        <f t="shared" si="843"/>
        <v/>
      </c>
      <c r="AR1150" s="306" t="str">
        <f t="shared" si="844"/>
        <v/>
      </c>
      <c r="AS1150" s="300" t="str">
        <f t="shared" si="845"/>
        <v/>
      </c>
      <c r="AT1150" s="300" t="str">
        <f t="shared" si="846"/>
        <v/>
      </c>
      <c r="AU1150" s="192" t="str">
        <f t="shared" si="847"/>
        <v>рбс</v>
      </c>
      <c r="AV1150" s="192" t="e">
        <f t="shared" si="848"/>
        <v>#N/A</v>
      </c>
      <c r="AW1150" s="191">
        <f t="shared" si="849"/>
        <v>0</v>
      </c>
      <c r="AX1150" s="191">
        <f t="shared" si="850"/>
        <v>0</v>
      </c>
      <c r="AY1150" s="191">
        <f t="shared" si="851"/>
        <v>0</v>
      </c>
      <c r="AZ1150" s="191">
        <f t="shared" si="852"/>
        <v>0</v>
      </c>
      <c r="BA1150" s="193" t="e">
        <f t="shared" si="853"/>
        <v>#N/A</v>
      </c>
      <c r="BB1150" s="193" t="e">
        <f t="shared" si="854"/>
        <v>#N/A</v>
      </c>
      <c r="BC1150" s="193" t="e">
        <f t="shared" si="855"/>
        <v>#N/A</v>
      </c>
      <c r="BD1150" s="191">
        <f t="shared" si="862"/>
        <v>0</v>
      </c>
      <c r="BE1150" s="191" t="e">
        <f t="shared" si="856"/>
        <v>#N/A</v>
      </c>
      <c r="BF1150" s="210" t="e">
        <f t="shared" si="857"/>
        <v>#N/A</v>
      </c>
      <c r="BG1150" s="211" t="e">
        <f t="shared" si="858"/>
        <v>#N/A</v>
      </c>
      <c r="BH1150" s="289"/>
      <c r="BI1150" s="289"/>
      <c r="BJ1150" s="228"/>
      <c r="BK1150" s="228"/>
      <c r="BL1150" s="233" t="str">
        <f t="shared" si="859"/>
        <v>02</v>
      </c>
    </row>
    <row r="1151" spans="1:64" ht="12" hidden="1" customHeight="1">
      <c r="A1151" s="333" t="s">
        <v>697</v>
      </c>
      <c r="B1151" s="381" t="s">
        <v>414</v>
      </c>
      <c r="C1151" s="333" t="s">
        <v>669</v>
      </c>
      <c r="D1151" s="381" t="s">
        <v>400</v>
      </c>
      <c r="E1151" s="381" t="s">
        <v>907</v>
      </c>
      <c r="F1151" s="381" t="s">
        <v>602</v>
      </c>
      <c r="G1151" s="381" t="s">
        <v>1583</v>
      </c>
      <c r="H1151" s="100" t="s">
        <v>653</v>
      </c>
      <c r="I1151" s="381" t="s">
        <v>340</v>
      </c>
      <c r="J1151" s="382">
        <v>65151</v>
      </c>
      <c r="K1151" s="382">
        <v>42903.44</v>
      </c>
      <c r="L1151" s="191" t="str">
        <f t="shared" si="818"/>
        <v>915014270203806005118012100004</v>
      </c>
      <c r="M1151" s="192">
        <f t="array" ref="M1151">IF(COUNT(SEARCH(Удалить_Роспись_КВСР,$B1151)*SEARCH(Удалить_Роспись_ПБС,$C1151)*SEARCH(Удалить_Роспись_КФСР, $D1151)*SEARCH(Удалить_Роспись_КЦСР,$E1151)*SEARCH(Удалить_Роспись_КВР,$F1151)*SEARCH(Удалить_Роспись_ЭК,$H1151)*SEARCH(Удалить_Роспись_КР,$I1151))&gt;0,0,1)</f>
        <v>0</v>
      </c>
      <c r="N1151" s="192">
        <v>0</v>
      </c>
      <c r="O1151" s="192" t="str">
        <f t="shared" si="819"/>
        <v/>
      </c>
      <c r="P1151" s="192" t="str">
        <f t="shared" si="860"/>
        <v/>
      </c>
      <c r="Q1151" s="300" t="str">
        <f t="shared" si="820"/>
        <v/>
      </c>
      <c r="R1151" s="300" t="str">
        <f t="shared" si="821"/>
        <v/>
      </c>
      <c r="S1151" s="300" t="str">
        <f t="shared" si="822"/>
        <v/>
      </c>
      <c r="T1151" s="192" t="str">
        <f t="shared" si="823"/>
        <v/>
      </c>
      <c r="U1151" s="303" t="str">
        <f t="shared" si="824"/>
        <v/>
      </c>
      <c r="V1151" s="300" t="str">
        <f t="shared" si="825"/>
        <v/>
      </c>
      <c r="W1151" s="192" t="str">
        <f t="shared" si="826"/>
        <v/>
      </c>
      <c r="X1151" s="303" t="str">
        <f t="shared" si="827"/>
        <v/>
      </c>
      <c r="Y1151" s="300" t="str">
        <f t="shared" si="828"/>
        <v/>
      </c>
      <c r="Z1151" s="300" t="str">
        <f t="shared" si="829"/>
        <v/>
      </c>
      <c r="AA1151" s="303" t="str">
        <f t="shared" si="830"/>
        <v/>
      </c>
      <c r="AB1151" s="300" t="str">
        <f t="shared" si="831"/>
        <v/>
      </c>
      <c r="AC1151" s="300" t="str">
        <f t="shared" si="832"/>
        <v/>
      </c>
      <c r="AD1151" s="300" t="str">
        <f t="shared" si="833"/>
        <v/>
      </c>
      <c r="AE1151" s="192" t="str">
        <f t="shared" si="834"/>
        <v/>
      </c>
      <c r="AF1151" s="192" t="str">
        <f t="shared" si="835"/>
        <v/>
      </c>
      <c r="AG1151" s="192"/>
      <c r="AJ1151" s="300" t="str">
        <f t="shared" si="836"/>
        <v/>
      </c>
      <c r="AK1151" s="300" t="str">
        <f t="shared" si="837"/>
        <v/>
      </c>
      <c r="AL1151" s="300" t="str">
        <f t="shared" si="838"/>
        <v/>
      </c>
      <c r="AM1151" s="300" t="str">
        <f t="shared" si="839"/>
        <v/>
      </c>
      <c r="AN1151" s="300" t="str">
        <f t="shared" si="840"/>
        <v/>
      </c>
      <c r="AO1151" s="300" t="str">
        <f t="shared" si="841"/>
        <v/>
      </c>
      <c r="AP1151" s="300" t="str">
        <f t="shared" si="842"/>
        <v/>
      </c>
      <c r="AQ1151" s="300" t="str">
        <f t="shared" si="843"/>
        <v/>
      </c>
      <c r="AR1151" s="306" t="str">
        <f t="shared" si="844"/>
        <v/>
      </c>
      <c r="AS1151" s="300" t="str">
        <f t="shared" si="845"/>
        <v/>
      </c>
      <c r="AT1151" s="300" t="str">
        <f t="shared" si="846"/>
        <v/>
      </c>
      <c r="AU1151" s="192" t="str">
        <f t="shared" si="847"/>
        <v>рбс</v>
      </c>
      <c r="AV1151" s="192" t="e">
        <f t="shared" si="848"/>
        <v>#N/A</v>
      </c>
      <c r="AW1151" s="191">
        <f t="shared" si="849"/>
        <v>0</v>
      </c>
      <c r="AX1151" s="191">
        <f t="shared" si="850"/>
        <v>0</v>
      </c>
      <c r="AY1151" s="191">
        <f t="shared" si="851"/>
        <v>0</v>
      </c>
      <c r="AZ1151" s="191">
        <f t="shared" si="852"/>
        <v>0</v>
      </c>
      <c r="BA1151" s="193" t="e">
        <f t="shared" si="853"/>
        <v>#N/A</v>
      </c>
      <c r="BB1151" s="193" t="e">
        <f t="shared" si="854"/>
        <v>#N/A</v>
      </c>
      <c r="BC1151" s="193" t="e">
        <f t="shared" si="855"/>
        <v>#N/A</v>
      </c>
      <c r="BD1151" s="191">
        <f t="shared" si="862"/>
        <v>0</v>
      </c>
      <c r="BE1151" s="191" t="e">
        <f t="shared" si="856"/>
        <v>#N/A</v>
      </c>
      <c r="BF1151" s="210" t="e">
        <f t="shared" si="857"/>
        <v>#N/A</v>
      </c>
      <c r="BG1151" s="211" t="e">
        <f t="shared" si="858"/>
        <v>#N/A</v>
      </c>
      <c r="BH1151" s="289"/>
      <c r="BI1151" s="289"/>
      <c r="BJ1151" s="228"/>
      <c r="BK1151" s="228"/>
      <c r="BL1151" s="233" t="str">
        <f t="shared" si="859"/>
        <v>02</v>
      </c>
    </row>
    <row r="1152" spans="1:64" ht="12" hidden="1" customHeight="1">
      <c r="A1152" s="333" t="s">
        <v>697</v>
      </c>
      <c r="B1152" s="381" t="s">
        <v>414</v>
      </c>
      <c r="C1152" s="333" t="s">
        <v>669</v>
      </c>
      <c r="D1152" s="381" t="s">
        <v>400</v>
      </c>
      <c r="E1152" s="381" t="s">
        <v>907</v>
      </c>
      <c r="F1152" s="381" t="s">
        <v>873</v>
      </c>
      <c r="G1152" s="381" t="s">
        <v>1583</v>
      </c>
      <c r="H1152" s="100" t="s">
        <v>653</v>
      </c>
      <c r="I1152" s="381" t="s">
        <v>340</v>
      </c>
      <c r="J1152" s="382">
        <v>19675</v>
      </c>
      <c r="K1152" s="382">
        <v>12916.84</v>
      </c>
      <c r="L1152" s="191" t="str">
        <f t="shared" si="818"/>
        <v>915014270203806005118012900004</v>
      </c>
      <c r="M1152" s="192">
        <f t="array" ref="M1152">IF(COUNT(SEARCH(Удалить_Роспись_КВСР,$B1152)*SEARCH(Удалить_Роспись_ПБС,$C1152)*SEARCH(Удалить_Роспись_КФСР, $D1152)*SEARCH(Удалить_Роспись_КЦСР,$E1152)*SEARCH(Удалить_Роспись_КВР,$F1152)*SEARCH(Удалить_Роспись_ЭК,$H1152)*SEARCH(Удалить_Роспись_КР,$I1152))&gt;0,0,1)</f>
        <v>0</v>
      </c>
      <c r="N1152" s="192">
        <v>0</v>
      </c>
      <c r="O1152" s="192" t="str">
        <f t="shared" si="819"/>
        <v/>
      </c>
      <c r="P1152" s="192" t="str">
        <f t="shared" si="860"/>
        <v/>
      </c>
      <c r="Q1152" s="300" t="str">
        <f t="shared" si="820"/>
        <v/>
      </c>
      <c r="R1152" s="300" t="str">
        <f t="shared" si="821"/>
        <v/>
      </c>
      <c r="S1152" s="300" t="str">
        <f t="shared" si="822"/>
        <v/>
      </c>
      <c r="T1152" s="192" t="str">
        <f t="shared" si="823"/>
        <v/>
      </c>
      <c r="U1152" s="303" t="str">
        <f t="shared" si="824"/>
        <v/>
      </c>
      <c r="V1152" s="300" t="str">
        <f t="shared" si="825"/>
        <v/>
      </c>
      <c r="W1152" s="192" t="str">
        <f t="shared" si="826"/>
        <v/>
      </c>
      <c r="X1152" s="303" t="str">
        <f t="shared" si="827"/>
        <v/>
      </c>
      <c r="Y1152" s="300" t="str">
        <f t="shared" si="828"/>
        <v/>
      </c>
      <c r="Z1152" s="300" t="str">
        <f t="shared" si="829"/>
        <v/>
      </c>
      <c r="AA1152" s="303" t="str">
        <f t="shared" si="830"/>
        <v/>
      </c>
      <c r="AB1152" s="300" t="str">
        <f t="shared" si="831"/>
        <v/>
      </c>
      <c r="AC1152" s="300" t="str">
        <f t="shared" si="832"/>
        <v/>
      </c>
      <c r="AD1152" s="300" t="str">
        <f t="shared" si="833"/>
        <v/>
      </c>
      <c r="AE1152" s="192" t="str">
        <f t="shared" si="834"/>
        <v/>
      </c>
      <c r="AF1152" s="192" t="str">
        <f t="shared" si="835"/>
        <v/>
      </c>
      <c r="AG1152" s="192"/>
      <c r="AJ1152" s="300" t="str">
        <f t="shared" si="836"/>
        <v/>
      </c>
      <c r="AK1152" s="300" t="str">
        <f t="shared" si="837"/>
        <v/>
      </c>
      <c r="AL1152" s="300" t="str">
        <f t="shared" si="838"/>
        <v/>
      </c>
      <c r="AM1152" s="300" t="str">
        <f t="shared" si="839"/>
        <v/>
      </c>
      <c r="AN1152" s="300" t="str">
        <f t="shared" si="840"/>
        <v/>
      </c>
      <c r="AO1152" s="300" t="str">
        <f t="shared" si="841"/>
        <v/>
      </c>
      <c r="AP1152" s="300" t="str">
        <f t="shared" si="842"/>
        <v/>
      </c>
      <c r="AQ1152" s="300" t="str">
        <f t="shared" si="843"/>
        <v/>
      </c>
      <c r="AR1152" s="306" t="str">
        <f t="shared" si="844"/>
        <v/>
      </c>
      <c r="AS1152" s="300" t="str">
        <f t="shared" si="845"/>
        <v/>
      </c>
      <c r="AT1152" s="300" t="str">
        <f t="shared" si="846"/>
        <v/>
      </c>
      <c r="AU1152" s="192" t="str">
        <f t="shared" si="847"/>
        <v>рбс</v>
      </c>
      <c r="AV1152" s="192" t="e">
        <f t="shared" si="848"/>
        <v>#N/A</v>
      </c>
      <c r="AW1152" s="191">
        <f t="shared" si="849"/>
        <v>0</v>
      </c>
      <c r="AX1152" s="191">
        <f t="shared" si="850"/>
        <v>0</v>
      </c>
      <c r="AY1152" s="191">
        <f t="shared" si="851"/>
        <v>0</v>
      </c>
      <c r="AZ1152" s="191">
        <f t="shared" si="852"/>
        <v>0</v>
      </c>
      <c r="BA1152" s="193" t="e">
        <f t="shared" si="853"/>
        <v>#N/A</v>
      </c>
      <c r="BB1152" s="193" t="e">
        <f t="shared" si="854"/>
        <v>#N/A</v>
      </c>
      <c r="BC1152" s="193" t="e">
        <f t="shared" si="855"/>
        <v>#N/A</v>
      </c>
      <c r="BD1152" s="191">
        <f t="shared" si="862"/>
        <v>0</v>
      </c>
      <c r="BE1152" s="191" t="e">
        <f t="shared" si="856"/>
        <v>#N/A</v>
      </c>
      <c r="BF1152" s="210" t="e">
        <f t="shared" si="857"/>
        <v>#N/A</v>
      </c>
      <c r="BG1152" s="211" t="e">
        <f t="shared" si="858"/>
        <v>#N/A</v>
      </c>
      <c r="BH1152" s="289"/>
      <c r="BI1152" s="289"/>
      <c r="BJ1152" s="228"/>
      <c r="BK1152" s="228"/>
      <c r="BL1152" s="233" t="str">
        <f t="shared" si="859"/>
        <v>02</v>
      </c>
    </row>
    <row r="1153" spans="1:64" ht="12" customHeight="1">
      <c r="A1153" s="333" t="s">
        <v>697</v>
      </c>
      <c r="B1153" s="381" t="s">
        <v>414</v>
      </c>
      <c r="C1153" s="333" t="s">
        <v>669</v>
      </c>
      <c r="D1153" s="381" t="s">
        <v>421</v>
      </c>
      <c r="E1153" s="381" t="s">
        <v>1245</v>
      </c>
      <c r="F1153" s="381" t="s">
        <v>586</v>
      </c>
      <c r="G1153" s="381" t="s">
        <v>397</v>
      </c>
      <c r="H1153" s="100" t="s">
        <v>653</v>
      </c>
      <c r="I1153" s="381" t="s">
        <v>505</v>
      </c>
      <c r="J1153" s="382">
        <v>6000</v>
      </c>
      <c r="K1153" s="382">
        <v>0</v>
      </c>
      <c r="L1153" s="191" t="str">
        <f t="shared" si="818"/>
        <v>915014270309422008002024434001</v>
      </c>
      <c r="M1153" s="192">
        <f t="array" ref="M1153">IF(COUNT(SEARCH(Удалить_Роспись_КВСР,$B1153)*SEARCH(Удалить_Роспись_ПБС,$C1153)*SEARCH(Удалить_Роспись_КФСР, $D1153)*SEARCH(Удалить_Роспись_КЦСР,$E1153)*SEARCH(Удалить_Роспись_КВР,$F1153)*SEARCH(Удалить_Роспись_ЭК,$H1153)*SEARCH(Удалить_Роспись_КР,$I1153))&gt;0,0,1)</f>
        <v>1</v>
      </c>
      <c r="N1153" s="192">
        <f>IF(COUNT(SEARCH(Удалить_Индекс_КВСР,$B1153)*SEARCH(Удалить_Индекс_ПБС,$C1153)*SEARCH(Удалить_Индекс_КФСР,$D1153)*SEARCH(Удалить_Индекс_КЦСР,$E1153)*SEARCH(Удалить_Индекс_КВР,$F1153)*SEARCH(Удалить_Индекс_ЭК,$H1153)*SEARCH(Удалить_Индекс_КР,$I1153))&gt;0,0,1)</f>
        <v>1</v>
      </c>
      <c r="O1153" s="192" t="str">
        <f t="shared" si="819"/>
        <v/>
      </c>
      <c r="P1153" s="192" t="str">
        <f t="shared" si="860"/>
        <v/>
      </c>
      <c r="Q1153" s="300" t="str">
        <f t="shared" si="820"/>
        <v/>
      </c>
      <c r="R1153" s="300" t="str">
        <f t="shared" si="821"/>
        <v/>
      </c>
      <c r="S1153" s="300" t="str">
        <f t="shared" si="822"/>
        <v/>
      </c>
      <c r="T1153" s="192" t="str">
        <f t="shared" si="823"/>
        <v/>
      </c>
      <c r="U1153" s="303" t="str">
        <f t="shared" si="824"/>
        <v/>
      </c>
      <c r="V1153" s="300" t="str">
        <f t="shared" si="825"/>
        <v/>
      </c>
      <c r="W1153" s="192" t="str">
        <f t="shared" si="826"/>
        <v/>
      </c>
      <c r="X1153" s="303" t="str">
        <f t="shared" si="827"/>
        <v/>
      </c>
      <c r="Y1153" s="300" t="str">
        <f t="shared" si="828"/>
        <v/>
      </c>
      <c r="Z1153" s="300" t="str">
        <f t="shared" si="829"/>
        <v/>
      </c>
      <c r="AA1153" s="303" t="str">
        <f t="shared" si="830"/>
        <v/>
      </c>
      <c r="AB1153" s="300" t="str">
        <f t="shared" si="831"/>
        <v/>
      </c>
      <c r="AC1153" s="300" t="str">
        <f t="shared" si="832"/>
        <v/>
      </c>
      <c r="AD1153" s="300" t="str">
        <f t="shared" si="833"/>
        <v/>
      </c>
      <c r="AE1153" s="192" t="str">
        <f t="shared" si="834"/>
        <v/>
      </c>
      <c r="AF1153" s="192" t="str">
        <f t="shared" si="835"/>
        <v/>
      </c>
      <c r="AG1153" s="192"/>
      <c r="AJ1153" s="300" t="str">
        <f t="shared" si="836"/>
        <v/>
      </c>
      <c r="AK1153" s="300" t="str">
        <f t="shared" si="837"/>
        <v/>
      </c>
      <c r="AL1153" s="300" t="str">
        <f t="shared" si="838"/>
        <v/>
      </c>
      <c r="AM1153" s="300" t="str">
        <f t="shared" si="839"/>
        <v/>
      </c>
      <c r="AN1153" s="300" t="str">
        <f t="shared" si="840"/>
        <v/>
      </c>
      <c r="AO1153" s="300" t="str">
        <f t="shared" si="841"/>
        <v/>
      </c>
      <c r="AP1153" s="300" t="str">
        <f t="shared" si="842"/>
        <v/>
      </c>
      <c r="AQ1153" s="300" t="str">
        <f t="shared" si="843"/>
        <v/>
      </c>
      <c r="AR1153" s="306" t="str">
        <f t="shared" si="844"/>
        <v/>
      </c>
      <c r="AS1153" s="300" t="str">
        <f t="shared" si="845"/>
        <v/>
      </c>
      <c r="AT1153" s="300" t="str">
        <f t="shared" si="846"/>
        <v/>
      </c>
      <c r="AU1153" s="192" t="str">
        <f t="shared" si="847"/>
        <v>рбс</v>
      </c>
      <c r="AV1153" s="192" t="str">
        <f t="shared" si="848"/>
        <v>рбс91501427общпро</v>
      </c>
      <c r="AW1153" s="191">
        <f t="shared" si="849"/>
        <v>6000</v>
      </c>
      <c r="AX1153" s="191">
        <f t="shared" si="850"/>
        <v>0</v>
      </c>
      <c r="AY1153" s="191">
        <f t="shared" si="851"/>
        <v>6000</v>
      </c>
      <c r="AZ1153" s="191">
        <f t="shared" si="852"/>
        <v>0</v>
      </c>
      <c r="BA1153" s="193">
        <f t="shared" si="853"/>
        <v>1</v>
      </c>
      <c r="BB1153" s="193">
        <f t="shared" si="854"/>
        <v>1</v>
      </c>
      <c r="BC1153" s="193">
        <f t="shared" si="855"/>
        <v>1</v>
      </c>
      <c r="BD1153" s="191">
        <f t="shared" si="862"/>
        <v>6000</v>
      </c>
      <c r="BE1153" s="191">
        <f t="shared" si="856"/>
        <v>0</v>
      </c>
      <c r="BF1153" s="210">
        <f t="shared" si="857"/>
        <v>6000</v>
      </c>
      <c r="BG1153" s="211">
        <f t="shared" si="858"/>
        <v>6000</v>
      </c>
      <c r="BH1153" s="289"/>
      <c r="BI1153" s="289"/>
      <c r="BJ1153" s="228"/>
      <c r="BK1153" s="228"/>
      <c r="BL1153" s="233" t="str">
        <f t="shared" si="859"/>
        <v>03</v>
      </c>
    </row>
    <row r="1154" spans="1:64" ht="12" hidden="1" customHeight="1">
      <c r="A1154" s="333" t="s">
        <v>697</v>
      </c>
      <c r="B1154" s="381" t="s">
        <v>414</v>
      </c>
      <c r="C1154" s="333" t="s">
        <v>669</v>
      </c>
      <c r="D1154" s="381" t="s">
        <v>401</v>
      </c>
      <c r="E1154" s="381" t="s">
        <v>1246</v>
      </c>
      <c r="F1154" s="381" t="s">
        <v>586</v>
      </c>
      <c r="G1154" s="381" t="s">
        <v>397</v>
      </c>
      <c r="H1154" s="100" t="s">
        <v>653</v>
      </c>
      <c r="I1154" s="381" t="s">
        <v>339</v>
      </c>
      <c r="J1154" s="382">
        <v>17772</v>
      </c>
      <c r="K1154" s="382">
        <v>0</v>
      </c>
      <c r="L1154" s="191" t="str">
        <f t="shared" si="818"/>
        <v>915014270310422007412024434010</v>
      </c>
      <c r="M1154" s="192">
        <f t="array" ref="M1154">IF(COUNT(SEARCH(Удалить_Роспись_КВСР,$B1154)*SEARCH(Удалить_Роспись_ПБС,$C1154)*SEARCH(Удалить_Роспись_КФСР, $D1154)*SEARCH(Удалить_Роспись_КЦСР,$E1154)*SEARCH(Удалить_Роспись_КВР,$F1154)*SEARCH(Удалить_Роспись_ЭК,$H1154)*SEARCH(Удалить_Роспись_КР,$I1154))&gt;0,0,1)</f>
        <v>0</v>
      </c>
      <c r="N1154" s="192">
        <v>0</v>
      </c>
      <c r="O1154" s="192" t="str">
        <f t="shared" si="819"/>
        <v/>
      </c>
      <c r="P1154" s="192" t="str">
        <f t="shared" si="860"/>
        <v/>
      </c>
      <c r="Q1154" s="300" t="str">
        <f t="shared" si="820"/>
        <v/>
      </c>
      <c r="R1154" s="300" t="str">
        <f t="shared" si="821"/>
        <v/>
      </c>
      <c r="S1154" s="300" t="str">
        <f t="shared" si="822"/>
        <v/>
      </c>
      <c r="T1154" s="192" t="str">
        <f t="shared" si="823"/>
        <v/>
      </c>
      <c r="U1154" s="303" t="str">
        <f t="shared" si="824"/>
        <v/>
      </c>
      <c r="V1154" s="300" t="str">
        <f t="shared" si="825"/>
        <v/>
      </c>
      <c r="W1154" s="192" t="str">
        <f t="shared" si="826"/>
        <v/>
      </c>
      <c r="X1154" s="303" t="str">
        <f t="shared" si="827"/>
        <v/>
      </c>
      <c r="Y1154" s="300" t="str">
        <f t="shared" si="828"/>
        <v/>
      </c>
      <c r="Z1154" s="300" t="str">
        <f t="shared" si="829"/>
        <v/>
      </c>
      <c r="AA1154" s="303" t="str">
        <f t="shared" si="830"/>
        <v/>
      </c>
      <c r="AB1154" s="300" t="str">
        <f t="shared" si="831"/>
        <v/>
      </c>
      <c r="AC1154" s="300" t="str">
        <f t="shared" si="832"/>
        <v/>
      </c>
      <c r="AD1154" s="300" t="str">
        <f t="shared" si="833"/>
        <v/>
      </c>
      <c r="AE1154" s="192" t="str">
        <f t="shared" si="834"/>
        <v/>
      </c>
      <c r="AF1154" s="192" t="str">
        <f t="shared" si="835"/>
        <v/>
      </c>
      <c r="AG1154" s="192"/>
      <c r="AJ1154" s="300" t="str">
        <f t="shared" si="836"/>
        <v/>
      </c>
      <c r="AK1154" s="300" t="str">
        <f t="shared" si="837"/>
        <v/>
      </c>
      <c r="AL1154" s="300" t="str">
        <f t="shared" si="838"/>
        <v/>
      </c>
      <c r="AM1154" s="300" t="str">
        <f t="shared" si="839"/>
        <v/>
      </c>
      <c r="AN1154" s="300" t="str">
        <f t="shared" si="840"/>
        <v/>
      </c>
      <c r="AO1154" s="300" t="str">
        <f t="shared" si="841"/>
        <v/>
      </c>
      <c r="AP1154" s="300" t="str">
        <f t="shared" si="842"/>
        <v/>
      </c>
      <c r="AQ1154" s="300" t="str">
        <f t="shared" si="843"/>
        <v/>
      </c>
      <c r="AR1154" s="306" t="str">
        <f t="shared" si="844"/>
        <v/>
      </c>
      <c r="AS1154" s="300" t="str">
        <f t="shared" si="845"/>
        <v/>
      </c>
      <c r="AT1154" s="300" t="str">
        <f t="shared" si="846"/>
        <v/>
      </c>
      <c r="AU1154" s="192" t="str">
        <f t="shared" si="847"/>
        <v>рбс</v>
      </c>
      <c r="AV1154" s="192" t="str">
        <f t="shared" si="848"/>
        <v>рбс91501427общпро</v>
      </c>
      <c r="AW1154" s="191">
        <f t="shared" si="849"/>
        <v>0</v>
      </c>
      <c r="AX1154" s="191">
        <f t="shared" si="850"/>
        <v>0</v>
      </c>
      <c r="AY1154" s="191">
        <f t="shared" si="851"/>
        <v>0</v>
      </c>
      <c r="AZ1154" s="191">
        <f t="shared" si="852"/>
        <v>0</v>
      </c>
      <c r="BA1154" s="193">
        <f t="shared" si="853"/>
        <v>1</v>
      </c>
      <c r="BB1154" s="193">
        <f t="shared" si="854"/>
        <v>1</v>
      </c>
      <c r="BC1154" s="193">
        <f t="shared" si="855"/>
        <v>1</v>
      </c>
      <c r="BD1154" s="191">
        <f t="shared" si="862"/>
        <v>0</v>
      </c>
      <c r="BE1154" s="191">
        <f t="shared" si="856"/>
        <v>0</v>
      </c>
      <c r="BF1154" s="210">
        <f t="shared" si="857"/>
        <v>0</v>
      </c>
      <c r="BG1154" s="211">
        <f t="shared" si="858"/>
        <v>0</v>
      </c>
      <c r="BH1154" s="289"/>
      <c r="BI1154" s="289"/>
      <c r="BJ1154" s="228"/>
      <c r="BK1154" s="228"/>
      <c r="BL1154" s="233" t="str">
        <f t="shared" si="859"/>
        <v>03</v>
      </c>
    </row>
    <row r="1155" spans="1:64" ht="12" customHeight="1">
      <c r="A1155" s="333" t="s">
        <v>697</v>
      </c>
      <c r="B1155" s="381" t="s">
        <v>414</v>
      </c>
      <c r="C1155" s="333" t="s">
        <v>669</v>
      </c>
      <c r="D1155" s="381" t="s">
        <v>401</v>
      </c>
      <c r="E1155" s="381" t="s">
        <v>1247</v>
      </c>
      <c r="F1155" s="381" t="s">
        <v>586</v>
      </c>
      <c r="G1155" s="381" t="s">
        <v>389</v>
      </c>
      <c r="H1155" s="100" t="s">
        <v>653</v>
      </c>
      <c r="I1155" s="381" t="s">
        <v>505</v>
      </c>
      <c r="J1155" s="382">
        <v>26000</v>
      </c>
      <c r="K1155" s="382">
        <v>14331.86</v>
      </c>
      <c r="L1155" s="191" t="str">
        <f t="shared" si="818"/>
        <v>915014270310422008001024422601</v>
      </c>
      <c r="M1155" s="192">
        <f t="array" ref="M1155">IF(COUNT(SEARCH(Удалить_Роспись_КВСР,$B1155)*SEARCH(Удалить_Роспись_ПБС,$C1155)*SEARCH(Удалить_Роспись_КФСР, $D1155)*SEARCH(Удалить_Роспись_КЦСР,$E1155)*SEARCH(Удалить_Роспись_КВР,$F1155)*SEARCH(Удалить_Роспись_ЭК,$H1155)*SEARCH(Удалить_Роспись_КР,$I1155))&gt;0,0,1)</f>
        <v>1</v>
      </c>
      <c r="N1155" s="192">
        <v>0</v>
      </c>
      <c r="O1155" s="192" t="str">
        <f t="shared" si="819"/>
        <v/>
      </c>
      <c r="P1155" s="192" t="str">
        <f t="shared" si="860"/>
        <v/>
      </c>
      <c r="Q1155" s="300" t="str">
        <f t="shared" si="820"/>
        <v/>
      </c>
      <c r="R1155" s="300" t="str">
        <f t="shared" si="821"/>
        <v/>
      </c>
      <c r="S1155" s="300" t="str">
        <f t="shared" si="822"/>
        <v/>
      </c>
      <c r="T1155" s="192" t="str">
        <f t="shared" si="823"/>
        <v/>
      </c>
      <c r="U1155" s="303" t="str">
        <f t="shared" si="824"/>
        <v/>
      </c>
      <c r="V1155" s="300" t="str">
        <f t="shared" si="825"/>
        <v/>
      </c>
      <c r="W1155" s="192" t="str">
        <f t="shared" si="826"/>
        <v/>
      </c>
      <c r="X1155" s="303" t="str">
        <f t="shared" si="827"/>
        <v/>
      </c>
      <c r="Y1155" s="300" t="str">
        <f t="shared" si="828"/>
        <v/>
      </c>
      <c r="Z1155" s="300" t="str">
        <f t="shared" si="829"/>
        <v/>
      </c>
      <c r="AA1155" s="303" t="str">
        <f t="shared" si="830"/>
        <v/>
      </c>
      <c r="AB1155" s="300" t="str">
        <f t="shared" si="831"/>
        <v/>
      </c>
      <c r="AC1155" s="300" t="str">
        <f t="shared" si="832"/>
        <v/>
      </c>
      <c r="AD1155" s="300" t="str">
        <f t="shared" si="833"/>
        <v/>
      </c>
      <c r="AE1155" s="192" t="str">
        <f t="shared" si="834"/>
        <v/>
      </c>
      <c r="AF1155" s="192" t="str">
        <f t="shared" si="835"/>
        <v/>
      </c>
      <c r="AG1155" s="192"/>
      <c r="AJ1155" s="300" t="str">
        <f t="shared" si="836"/>
        <v/>
      </c>
      <c r="AK1155" s="300" t="str">
        <f t="shared" si="837"/>
        <v/>
      </c>
      <c r="AL1155" s="300" t="str">
        <f t="shared" si="838"/>
        <v/>
      </c>
      <c r="AM1155" s="300" t="str">
        <f t="shared" si="839"/>
        <v/>
      </c>
      <c r="AN1155" s="300" t="str">
        <f t="shared" si="840"/>
        <v/>
      </c>
      <c r="AO1155" s="300" t="str">
        <f t="shared" si="841"/>
        <v/>
      </c>
      <c r="AP1155" s="300" t="str">
        <f t="shared" si="842"/>
        <v/>
      </c>
      <c r="AQ1155" s="300" t="str">
        <f t="shared" si="843"/>
        <v/>
      </c>
      <c r="AR1155" s="306" t="str">
        <f t="shared" si="844"/>
        <v/>
      </c>
      <c r="AS1155" s="300" t="str">
        <f t="shared" si="845"/>
        <v/>
      </c>
      <c r="AT1155" s="300" t="str">
        <f t="shared" si="846"/>
        <v/>
      </c>
      <c r="AU1155" s="192" t="str">
        <f t="shared" si="847"/>
        <v>рбс</v>
      </c>
      <c r="AV1155" s="192" t="str">
        <f t="shared" si="848"/>
        <v>рбс91501427общпро</v>
      </c>
      <c r="AW1155" s="191">
        <f t="shared" si="849"/>
        <v>26000</v>
      </c>
      <c r="AX1155" s="191">
        <f t="shared" si="850"/>
        <v>14331.86</v>
      </c>
      <c r="AY1155" s="191">
        <f t="shared" si="851"/>
        <v>0</v>
      </c>
      <c r="AZ1155" s="191">
        <f t="shared" si="852"/>
        <v>0</v>
      </c>
      <c r="BA1155" s="193">
        <f t="shared" si="853"/>
        <v>1</v>
      </c>
      <c r="BB1155" s="193">
        <f t="shared" si="854"/>
        <v>1</v>
      </c>
      <c r="BC1155" s="193">
        <f t="shared" si="855"/>
        <v>1</v>
      </c>
      <c r="BD1155" s="191">
        <f t="shared" si="862"/>
        <v>0</v>
      </c>
      <c r="BE1155" s="191">
        <f t="shared" si="856"/>
        <v>0</v>
      </c>
      <c r="BF1155" s="210">
        <f t="shared" si="857"/>
        <v>0</v>
      </c>
      <c r="BG1155" s="211">
        <f t="shared" si="858"/>
        <v>0</v>
      </c>
      <c r="BH1155" s="289"/>
      <c r="BI1155" s="289"/>
      <c r="BJ1155" s="228"/>
      <c r="BK1155" s="228"/>
      <c r="BL1155" s="233" t="str">
        <f t="shared" si="859"/>
        <v>03</v>
      </c>
    </row>
    <row r="1156" spans="1:64" ht="12" customHeight="1">
      <c r="A1156" s="333" t="s">
        <v>697</v>
      </c>
      <c r="B1156" s="381" t="s">
        <v>414</v>
      </c>
      <c r="C1156" s="333" t="s">
        <v>669</v>
      </c>
      <c r="D1156" s="381" t="s">
        <v>401</v>
      </c>
      <c r="E1156" s="381" t="s">
        <v>1247</v>
      </c>
      <c r="F1156" s="381" t="s">
        <v>586</v>
      </c>
      <c r="G1156" s="381" t="s">
        <v>397</v>
      </c>
      <c r="H1156" s="100" t="s">
        <v>653</v>
      </c>
      <c r="I1156" s="381" t="s">
        <v>505</v>
      </c>
      <c r="J1156" s="382">
        <v>13111.4</v>
      </c>
      <c r="K1156" s="382">
        <v>10800</v>
      </c>
      <c r="L1156" s="191" t="str">
        <f t="shared" si="818"/>
        <v>915014270310422008001024434001</v>
      </c>
      <c r="M1156" s="192">
        <f t="array" ref="M1156">IF(COUNT(SEARCH(Удалить_Роспись_КВСР,$B1156)*SEARCH(Удалить_Роспись_ПБС,$C1156)*SEARCH(Удалить_Роспись_КФСР, $D1156)*SEARCH(Удалить_Роспись_КЦСР,$E1156)*SEARCH(Удалить_Роспись_КВР,$F1156)*SEARCH(Удалить_Роспись_ЭК,$H1156)*SEARCH(Удалить_Роспись_КР,$I1156))&gt;0,0,1)</f>
        <v>1</v>
      </c>
      <c r="N1156" s="192">
        <v>0</v>
      </c>
      <c r="O1156" s="192" t="str">
        <f t="shared" si="819"/>
        <v/>
      </c>
      <c r="P1156" s="192" t="str">
        <f t="shared" si="860"/>
        <v/>
      </c>
      <c r="Q1156" s="300" t="str">
        <f t="shared" si="820"/>
        <v/>
      </c>
      <c r="R1156" s="300" t="str">
        <f t="shared" si="821"/>
        <v/>
      </c>
      <c r="S1156" s="300" t="str">
        <f t="shared" si="822"/>
        <v/>
      </c>
      <c r="T1156" s="192" t="str">
        <f t="shared" si="823"/>
        <v/>
      </c>
      <c r="U1156" s="303" t="str">
        <f t="shared" si="824"/>
        <v/>
      </c>
      <c r="V1156" s="300" t="str">
        <f t="shared" si="825"/>
        <v/>
      </c>
      <c r="W1156" s="192" t="str">
        <f t="shared" si="826"/>
        <v/>
      </c>
      <c r="X1156" s="303" t="str">
        <f t="shared" si="827"/>
        <v/>
      </c>
      <c r="Y1156" s="300" t="str">
        <f t="shared" si="828"/>
        <v/>
      </c>
      <c r="Z1156" s="300" t="str">
        <f t="shared" si="829"/>
        <v/>
      </c>
      <c r="AA1156" s="303" t="str">
        <f t="shared" si="830"/>
        <v/>
      </c>
      <c r="AB1156" s="300" t="str">
        <f t="shared" si="831"/>
        <v/>
      </c>
      <c r="AC1156" s="300" t="str">
        <f t="shared" si="832"/>
        <v/>
      </c>
      <c r="AD1156" s="300" t="str">
        <f t="shared" si="833"/>
        <v/>
      </c>
      <c r="AE1156" s="192" t="str">
        <f t="shared" si="834"/>
        <v/>
      </c>
      <c r="AF1156" s="192" t="str">
        <f t="shared" si="835"/>
        <v/>
      </c>
      <c r="AG1156" s="192"/>
      <c r="AJ1156" s="300" t="str">
        <f t="shared" si="836"/>
        <v/>
      </c>
      <c r="AK1156" s="300" t="str">
        <f t="shared" si="837"/>
        <v/>
      </c>
      <c r="AL1156" s="300" t="str">
        <f t="shared" si="838"/>
        <v/>
      </c>
      <c r="AM1156" s="300" t="str">
        <f t="shared" si="839"/>
        <v/>
      </c>
      <c r="AN1156" s="300" t="str">
        <f t="shared" si="840"/>
        <v/>
      </c>
      <c r="AO1156" s="300" t="str">
        <f t="shared" si="841"/>
        <v/>
      </c>
      <c r="AP1156" s="300" t="str">
        <f t="shared" si="842"/>
        <v/>
      </c>
      <c r="AQ1156" s="300" t="str">
        <f t="shared" si="843"/>
        <v/>
      </c>
      <c r="AR1156" s="306" t="str">
        <f t="shared" si="844"/>
        <v/>
      </c>
      <c r="AS1156" s="300" t="str">
        <f t="shared" si="845"/>
        <v/>
      </c>
      <c r="AT1156" s="300" t="str">
        <f t="shared" si="846"/>
        <v/>
      </c>
      <c r="AU1156" s="192" t="str">
        <f t="shared" si="847"/>
        <v>рбс</v>
      </c>
      <c r="AV1156" s="192" t="str">
        <f t="shared" si="848"/>
        <v>рбс91501427общпро</v>
      </c>
      <c r="AW1156" s="191">
        <f t="shared" si="849"/>
        <v>13111.4</v>
      </c>
      <c r="AX1156" s="191">
        <f t="shared" si="850"/>
        <v>10800</v>
      </c>
      <c r="AY1156" s="191">
        <f t="shared" si="851"/>
        <v>0</v>
      </c>
      <c r="AZ1156" s="191">
        <f t="shared" si="852"/>
        <v>0</v>
      </c>
      <c r="BA1156" s="193">
        <f t="shared" si="853"/>
        <v>1</v>
      </c>
      <c r="BB1156" s="193">
        <f t="shared" si="854"/>
        <v>1</v>
      </c>
      <c r="BC1156" s="193">
        <f t="shared" si="855"/>
        <v>1</v>
      </c>
      <c r="BD1156" s="191">
        <f t="shared" si="862"/>
        <v>0</v>
      </c>
      <c r="BE1156" s="191">
        <f t="shared" si="856"/>
        <v>0</v>
      </c>
      <c r="BF1156" s="210">
        <f t="shared" si="857"/>
        <v>0</v>
      </c>
      <c r="BG1156" s="211">
        <f t="shared" si="858"/>
        <v>0</v>
      </c>
      <c r="BH1156" s="289"/>
      <c r="BI1156" s="289"/>
      <c r="BJ1156" s="228"/>
      <c r="BK1156" s="228"/>
      <c r="BL1156" s="233" t="str">
        <f t="shared" si="859"/>
        <v>03</v>
      </c>
    </row>
    <row r="1157" spans="1:64" ht="12" customHeight="1">
      <c r="A1157" s="333" t="s">
        <v>697</v>
      </c>
      <c r="B1157" s="381" t="s">
        <v>414</v>
      </c>
      <c r="C1157" s="333" t="s">
        <v>669</v>
      </c>
      <c r="D1157" s="381" t="s">
        <v>401</v>
      </c>
      <c r="E1157" s="381" t="s">
        <v>1248</v>
      </c>
      <c r="F1157" s="381" t="s">
        <v>586</v>
      </c>
      <c r="G1157" s="381" t="s">
        <v>397</v>
      </c>
      <c r="H1157" s="100" t="s">
        <v>653</v>
      </c>
      <c r="I1157" s="381" t="s">
        <v>505</v>
      </c>
      <c r="J1157" s="382">
        <v>888.6</v>
      </c>
      <c r="K1157" s="382">
        <v>0</v>
      </c>
      <c r="L1157" s="191" t="str">
        <f t="shared" si="818"/>
        <v>91501427031042200S412024434001</v>
      </c>
      <c r="M1157" s="192">
        <f t="array" ref="M1157">IF(COUNT(SEARCH(Удалить_Роспись_КВСР,$B1157)*SEARCH(Удалить_Роспись_ПБС,$C1157)*SEARCH(Удалить_Роспись_КФСР, $D1157)*SEARCH(Удалить_Роспись_КЦСР,$E1157)*SEARCH(Удалить_Роспись_КВР,$F1157)*SEARCH(Удалить_Роспись_ЭК,$H1157)*SEARCH(Удалить_Роспись_КР,$I1157))&gt;0,0,1)</f>
        <v>0</v>
      </c>
      <c r="N1157" s="192">
        <v>0</v>
      </c>
      <c r="O1157" s="192" t="str">
        <f t="shared" si="819"/>
        <v/>
      </c>
      <c r="P1157" s="192" t="str">
        <f t="shared" si="860"/>
        <v/>
      </c>
      <c r="Q1157" s="300" t="str">
        <f t="shared" si="820"/>
        <v/>
      </c>
      <c r="R1157" s="300" t="str">
        <f t="shared" si="821"/>
        <v/>
      </c>
      <c r="S1157" s="300" t="str">
        <f t="shared" si="822"/>
        <v/>
      </c>
      <c r="T1157" s="192" t="str">
        <f t="shared" si="823"/>
        <v/>
      </c>
      <c r="U1157" s="303" t="str">
        <f t="shared" si="824"/>
        <v/>
      </c>
      <c r="V1157" s="300" t="str">
        <f t="shared" si="825"/>
        <v/>
      </c>
      <c r="W1157" s="192" t="str">
        <f t="shared" si="826"/>
        <v/>
      </c>
      <c r="X1157" s="303" t="str">
        <f t="shared" si="827"/>
        <v/>
      </c>
      <c r="Y1157" s="300" t="str">
        <f t="shared" si="828"/>
        <v/>
      </c>
      <c r="Z1157" s="300" t="str">
        <f t="shared" si="829"/>
        <v/>
      </c>
      <c r="AA1157" s="303" t="str">
        <f t="shared" si="830"/>
        <v/>
      </c>
      <c r="AB1157" s="300" t="str">
        <f t="shared" si="831"/>
        <v/>
      </c>
      <c r="AC1157" s="300" t="str">
        <f t="shared" si="832"/>
        <v/>
      </c>
      <c r="AD1157" s="300" t="str">
        <f t="shared" si="833"/>
        <v/>
      </c>
      <c r="AE1157" s="192" t="str">
        <f t="shared" si="834"/>
        <v/>
      </c>
      <c r="AF1157" s="192" t="str">
        <f t="shared" si="835"/>
        <v/>
      </c>
      <c r="AG1157" s="192"/>
      <c r="AJ1157" s="300" t="str">
        <f t="shared" si="836"/>
        <v/>
      </c>
      <c r="AK1157" s="300" t="str">
        <f t="shared" si="837"/>
        <v/>
      </c>
      <c r="AL1157" s="300" t="str">
        <f t="shared" si="838"/>
        <v/>
      </c>
      <c r="AM1157" s="300" t="str">
        <f t="shared" si="839"/>
        <v/>
      </c>
      <c r="AN1157" s="300" t="str">
        <f t="shared" si="840"/>
        <v/>
      </c>
      <c r="AO1157" s="300" t="str">
        <f t="shared" si="841"/>
        <v/>
      </c>
      <c r="AP1157" s="300" t="str">
        <f t="shared" si="842"/>
        <v/>
      </c>
      <c r="AQ1157" s="300" t="str">
        <f t="shared" si="843"/>
        <v/>
      </c>
      <c r="AR1157" s="306" t="str">
        <f t="shared" si="844"/>
        <v/>
      </c>
      <c r="AS1157" s="300" t="str">
        <f t="shared" si="845"/>
        <v/>
      </c>
      <c r="AT1157" s="300" t="str">
        <f t="shared" si="846"/>
        <v/>
      </c>
      <c r="AU1157" s="192" t="str">
        <f t="shared" si="847"/>
        <v>рбс</v>
      </c>
      <c r="AV1157" s="192" t="str">
        <f t="shared" si="848"/>
        <v>рбс91501427общпро</v>
      </c>
      <c r="AW1157" s="191">
        <f t="shared" si="849"/>
        <v>0</v>
      </c>
      <c r="AX1157" s="191">
        <f t="shared" si="850"/>
        <v>0</v>
      </c>
      <c r="AY1157" s="191">
        <f t="shared" si="851"/>
        <v>0</v>
      </c>
      <c r="AZ1157" s="191">
        <f t="shared" si="852"/>
        <v>0</v>
      </c>
      <c r="BA1157" s="193">
        <f t="shared" si="853"/>
        <v>1</v>
      </c>
      <c r="BB1157" s="193">
        <f t="shared" si="854"/>
        <v>1</v>
      </c>
      <c r="BC1157" s="193">
        <f t="shared" si="855"/>
        <v>1</v>
      </c>
      <c r="BD1157" s="191">
        <f t="shared" si="862"/>
        <v>0</v>
      </c>
      <c r="BE1157" s="191">
        <f t="shared" si="856"/>
        <v>0</v>
      </c>
      <c r="BF1157" s="210">
        <f t="shared" si="857"/>
        <v>0</v>
      </c>
      <c r="BG1157" s="211">
        <f t="shared" si="858"/>
        <v>0</v>
      </c>
      <c r="BH1157" s="289"/>
      <c r="BI1157" s="289"/>
      <c r="BJ1157" s="228"/>
      <c r="BK1157" s="228"/>
      <c r="BL1157" s="233" t="str">
        <f t="shared" si="859"/>
        <v>03</v>
      </c>
    </row>
    <row r="1158" spans="1:64" ht="12" hidden="1" customHeight="1">
      <c r="A1158" s="333" t="s">
        <v>697</v>
      </c>
      <c r="B1158" s="381" t="s">
        <v>414</v>
      </c>
      <c r="C1158" s="333" t="s">
        <v>669</v>
      </c>
      <c r="D1158" s="381" t="s">
        <v>462</v>
      </c>
      <c r="E1158" s="381" t="s">
        <v>1249</v>
      </c>
      <c r="F1158" s="381" t="s">
        <v>586</v>
      </c>
      <c r="G1158" s="381" t="s">
        <v>394</v>
      </c>
      <c r="H1158" s="100" t="s">
        <v>653</v>
      </c>
      <c r="I1158" s="381" t="s">
        <v>339</v>
      </c>
      <c r="J1158" s="382">
        <v>800000</v>
      </c>
      <c r="K1158" s="382">
        <v>68254.2</v>
      </c>
      <c r="L1158" s="191" t="str">
        <f t="shared" si="818"/>
        <v>915014270409421007393024422510</v>
      </c>
      <c r="M1158" s="192">
        <f t="array" ref="M1158">IF(COUNT(SEARCH(Удалить_Роспись_КВСР,$B1158)*SEARCH(Удалить_Роспись_ПБС,$C1158)*SEARCH(Удалить_Роспись_КФСР, $D1158)*SEARCH(Удалить_Роспись_КЦСР,$E1158)*SEARCH(Удалить_Роспись_КВР,$F1158)*SEARCH(Удалить_Роспись_ЭК,$H1158)*SEARCH(Удалить_Роспись_КР,$I1158))&gt;0,0,1)</f>
        <v>0</v>
      </c>
      <c r="N1158" s="192">
        <v>0</v>
      </c>
      <c r="O1158" s="192" t="str">
        <f t="shared" si="819"/>
        <v/>
      </c>
      <c r="P1158" s="192" t="str">
        <f t="shared" si="860"/>
        <v/>
      </c>
      <c r="Q1158" s="300" t="str">
        <f t="shared" si="820"/>
        <v/>
      </c>
      <c r="R1158" s="300" t="str">
        <f t="shared" si="821"/>
        <v/>
      </c>
      <c r="S1158" s="300" t="str">
        <f t="shared" si="822"/>
        <v/>
      </c>
      <c r="T1158" s="192" t="str">
        <f t="shared" si="823"/>
        <v/>
      </c>
      <c r="U1158" s="303" t="str">
        <f t="shared" si="824"/>
        <v/>
      </c>
      <c r="V1158" s="300" t="str">
        <f t="shared" si="825"/>
        <v/>
      </c>
      <c r="W1158" s="192" t="str">
        <f t="shared" si="826"/>
        <v/>
      </c>
      <c r="X1158" s="303" t="str">
        <f t="shared" si="827"/>
        <v/>
      </c>
      <c r="Y1158" s="300" t="str">
        <f t="shared" si="828"/>
        <v/>
      </c>
      <c r="Z1158" s="300" t="str">
        <f t="shared" si="829"/>
        <v/>
      </c>
      <c r="AA1158" s="303" t="str">
        <f t="shared" si="830"/>
        <v/>
      </c>
      <c r="AB1158" s="300" t="str">
        <f t="shared" si="831"/>
        <v/>
      </c>
      <c r="AC1158" s="300" t="str">
        <f t="shared" si="832"/>
        <v/>
      </c>
      <c r="AD1158" s="300" t="str">
        <f t="shared" si="833"/>
        <v/>
      </c>
      <c r="AE1158" s="192" t="str">
        <f t="shared" si="834"/>
        <v/>
      </c>
      <c r="AF1158" s="192" t="str">
        <f t="shared" si="835"/>
        <v/>
      </c>
      <c r="AG1158" s="192"/>
      <c r="AJ1158" s="300" t="str">
        <f t="shared" si="836"/>
        <v/>
      </c>
      <c r="AK1158" s="300" t="str">
        <f t="shared" si="837"/>
        <v/>
      </c>
      <c r="AL1158" s="300" t="str">
        <f t="shared" si="838"/>
        <v>бла</v>
      </c>
      <c r="AM1158" s="300" t="str">
        <f t="shared" si="839"/>
        <v/>
      </c>
      <c r="AN1158" s="300" t="str">
        <f t="shared" si="840"/>
        <v/>
      </c>
      <c r="AO1158" s="300" t="str">
        <f t="shared" si="841"/>
        <v/>
      </c>
      <c r="AP1158" s="300" t="str">
        <f t="shared" si="842"/>
        <v/>
      </c>
      <c r="AQ1158" s="300" t="str">
        <f t="shared" si="843"/>
        <v/>
      </c>
      <c r="AR1158" s="306" t="str">
        <f t="shared" si="844"/>
        <v/>
      </c>
      <c r="AS1158" s="300" t="str">
        <f t="shared" si="845"/>
        <v/>
      </c>
      <c r="AT1158" s="300" t="str">
        <f t="shared" si="846"/>
        <v/>
      </c>
      <c r="AU1158" s="192" t="str">
        <f t="shared" si="847"/>
        <v>бла</v>
      </c>
      <c r="AV1158" s="192" t="str">
        <f t="shared" si="848"/>
        <v>бла91501427общпро</v>
      </c>
      <c r="AW1158" s="191">
        <f t="shared" si="849"/>
        <v>0</v>
      </c>
      <c r="AX1158" s="191">
        <f t="shared" si="850"/>
        <v>0</v>
      </c>
      <c r="AY1158" s="191">
        <f t="shared" si="851"/>
        <v>0</v>
      </c>
      <c r="AZ1158" s="191">
        <f t="shared" si="852"/>
        <v>0</v>
      </c>
      <c r="BA1158" s="193">
        <f t="shared" si="853"/>
        <v>1</v>
      </c>
      <c r="BB1158" s="193">
        <f t="shared" si="854"/>
        <v>1</v>
      </c>
      <c r="BC1158" s="193">
        <f t="shared" si="855"/>
        <v>1</v>
      </c>
      <c r="BD1158" s="191">
        <f t="shared" si="862"/>
        <v>0</v>
      </c>
      <c r="BE1158" s="191">
        <f t="shared" si="856"/>
        <v>0</v>
      </c>
      <c r="BF1158" s="210">
        <f t="shared" si="857"/>
        <v>0</v>
      </c>
      <c r="BG1158" s="211">
        <f t="shared" si="858"/>
        <v>0</v>
      </c>
      <c r="BH1158" s="289"/>
      <c r="BI1158" s="289"/>
      <c r="BJ1158" s="228"/>
      <c r="BK1158" s="228"/>
      <c r="BL1158" s="233" t="str">
        <f t="shared" si="859"/>
        <v>04</v>
      </c>
    </row>
    <row r="1159" spans="1:64" ht="12" customHeight="1">
      <c r="A1159" s="333" t="s">
        <v>697</v>
      </c>
      <c r="B1159" s="381" t="s">
        <v>414</v>
      </c>
      <c r="C1159" s="333" t="s">
        <v>669</v>
      </c>
      <c r="D1159" s="381" t="s">
        <v>462</v>
      </c>
      <c r="E1159" s="381" t="s">
        <v>1250</v>
      </c>
      <c r="F1159" s="381" t="s">
        <v>586</v>
      </c>
      <c r="G1159" s="381" t="s">
        <v>394</v>
      </c>
      <c r="H1159" s="100" t="s">
        <v>653</v>
      </c>
      <c r="I1159" s="381" t="s">
        <v>505</v>
      </c>
      <c r="J1159" s="382">
        <v>87500</v>
      </c>
      <c r="K1159" s="382">
        <v>62098.46</v>
      </c>
      <c r="L1159" s="191" t="str">
        <f t="shared" si="818"/>
        <v>915014270409421008005024422501</v>
      </c>
      <c r="M1159" s="192">
        <f t="array" ref="M1159">IF(COUNT(SEARCH(Удалить_Роспись_КВСР,$B1159)*SEARCH(Удалить_Роспись_ПБС,$C1159)*SEARCH(Удалить_Роспись_КФСР, $D1159)*SEARCH(Удалить_Роспись_КЦСР,$E1159)*SEARCH(Удалить_Роспись_КВР,$F1159)*SEARCH(Удалить_Роспись_ЭК,$H1159)*SEARCH(Удалить_Роспись_КР,$I1159))&gt;0,0,1)</f>
        <v>1</v>
      </c>
      <c r="N1159" s="192">
        <v>0</v>
      </c>
      <c r="O1159" s="192" t="str">
        <f t="shared" si="819"/>
        <v/>
      </c>
      <c r="P1159" s="192" t="str">
        <f t="shared" si="860"/>
        <v/>
      </c>
      <c r="Q1159" s="300" t="str">
        <f t="shared" si="820"/>
        <v/>
      </c>
      <c r="R1159" s="300" t="str">
        <f t="shared" si="821"/>
        <v/>
      </c>
      <c r="S1159" s="300" t="str">
        <f t="shared" si="822"/>
        <v/>
      </c>
      <c r="T1159" s="192" t="str">
        <f t="shared" si="823"/>
        <v/>
      </c>
      <c r="U1159" s="303" t="str">
        <f t="shared" si="824"/>
        <v/>
      </c>
      <c r="V1159" s="300" t="str">
        <f t="shared" si="825"/>
        <v/>
      </c>
      <c r="W1159" s="192" t="str">
        <f t="shared" si="826"/>
        <v/>
      </c>
      <c r="X1159" s="303" t="str">
        <f t="shared" si="827"/>
        <v/>
      </c>
      <c r="Y1159" s="300" t="str">
        <f t="shared" si="828"/>
        <v/>
      </c>
      <c r="Z1159" s="300" t="str">
        <f t="shared" si="829"/>
        <v/>
      </c>
      <c r="AA1159" s="303" t="str">
        <f t="shared" si="830"/>
        <v/>
      </c>
      <c r="AB1159" s="300" t="str">
        <f t="shared" si="831"/>
        <v/>
      </c>
      <c r="AC1159" s="300" t="str">
        <f t="shared" si="832"/>
        <v/>
      </c>
      <c r="AD1159" s="300" t="str">
        <f t="shared" si="833"/>
        <v/>
      </c>
      <c r="AE1159" s="192" t="str">
        <f t="shared" si="834"/>
        <v/>
      </c>
      <c r="AF1159" s="192" t="str">
        <f t="shared" si="835"/>
        <v/>
      </c>
      <c r="AG1159" s="192"/>
      <c r="AJ1159" s="300" t="str">
        <f t="shared" si="836"/>
        <v/>
      </c>
      <c r="AK1159" s="300" t="str">
        <f t="shared" si="837"/>
        <v/>
      </c>
      <c r="AL1159" s="300" t="str">
        <f t="shared" si="838"/>
        <v>бла</v>
      </c>
      <c r="AM1159" s="300" t="str">
        <f t="shared" si="839"/>
        <v/>
      </c>
      <c r="AN1159" s="300" t="str">
        <f t="shared" si="840"/>
        <v/>
      </c>
      <c r="AO1159" s="300" t="str">
        <f t="shared" si="841"/>
        <v/>
      </c>
      <c r="AP1159" s="300" t="str">
        <f t="shared" si="842"/>
        <v/>
      </c>
      <c r="AQ1159" s="300" t="str">
        <f t="shared" si="843"/>
        <v/>
      </c>
      <c r="AR1159" s="306" t="str">
        <f t="shared" si="844"/>
        <v/>
      </c>
      <c r="AS1159" s="300" t="str">
        <f t="shared" si="845"/>
        <v/>
      </c>
      <c r="AT1159" s="300" t="str">
        <f t="shared" si="846"/>
        <v/>
      </c>
      <c r="AU1159" s="192" t="str">
        <f t="shared" si="847"/>
        <v>бла</v>
      </c>
      <c r="AV1159" s="192" t="str">
        <f t="shared" si="848"/>
        <v>бла91501427общпро</v>
      </c>
      <c r="AW1159" s="191">
        <f t="shared" si="849"/>
        <v>87500</v>
      </c>
      <c r="AX1159" s="191">
        <f t="shared" si="850"/>
        <v>62098.46</v>
      </c>
      <c r="AY1159" s="191">
        <f t="shared" si="851"/>
        <v>0</v>
      </c>
      <c r="AZ1159" s="191">
        <f t="shared" si="852"/>
        <v>0</v>
      </c>
      <c r="BA1159" s="193">
        <f t="shared" si="853"/>
        <v>1</v>
      </c>
      <c r="BB1159" s="193">
        <f t="shared" si="854"/>
        <v>1</v>
      </c>
      <c r="BC1159" s="193">
        <f t="shared" si="855"/>
        <v>1</v>
      </c>
      <c r="BD1159" s="191">
        <f t="shared" si="862"/>
        <v>0</v>
      </c>
      <c r="BE1159" s="191">
        <f t="shared" si="856"/>
        <v>0</v>
      </c>
      <c r="BF1159" s="210">
        <f t="shared" si="857"/>
        <v>0</v>
      </c>
      <c r="BG1159" s="211">
        <f t="shared" si="858"/>
        <v>0</v>
      </c>
      <c r="BH1159" s="289"/>
      <c r="BI1159" s="289"/>
      <c r="BJ1159" s="228"/>
      <c r="BK1159" s="228"/>
      <c r="BL1159" s="233" t="str">
        <f t="shared" si="859"/>
        <v>04</v>
      </c>
    </row>
    <row r="1160" spans="1:64" ht="12" customHeight="1">
      <c r="A1160" s="333" t="s">
        <v>697</v>
      </c>
      <c r="B1160" s="381" t="s">
        <v>414</v>
      </c>
      <c r="C1160" s="333" t="s">
        <v>669</v>
      </c>
      <c r="D1160" s="381" t="s">
        <v>462</v>
      </c>
      <c r="E1160" s="381" t="s">
        <v>1250</v>
      </c>
      <c r="F1160" s="381" t="s">
        <v>586</v>
      </c>
      <c r="G1160" s="381" t="s">
        <v>389</v>
      </c>
      <c r="H1160" s="100" t="s">
        <v>653</v>
      </c>
      <c r="I1160" s="381" t="s">
        <v>505</v>
      </c>
      <c r="J1160" s="382">
        <v>137750</v>
      </c>
      <c r="K1160" s="382">
        <v>26338.37</v>
      </c>
      <c r="L1160" s="191" t="str">
        <f t="shared" si="818"/>
        <v>915014270409421008005024422601</v>
      </c>
      <c r="M1160" s="192">
        <f t="array" ref="M1160">IF(COUNT(SEARCH(Удалить_Роспись_КВСР,$B1160)*SEARCH(Удалить_Роспись_ПБС,$C1160)*SEARCH(Удалить_Роспись_КФСР, $D1160)*SEARCH(Удалить_Роспись_КЦСР,$E1160)*SEARCH(Удалить_Роспись_КВР,$F1160)*SEARCH(Удалить_Роспись_ЭК,$H1160)*SEARCH(Удалить_Роспись_КР,$I1160))&gt;0,0,1)</f>
        <v>1</v>
      </c>
      <c r="N1160" s="192">
        <v>0</v>
      </c>
      <c r="O1160" s="192" t="str">
        <f t="shared" si="819"/>
        <v/>
      </c>
      <c r="P1160" s="192" t="str">
        <f t="shared" si="860"/>
        <v/>
      </c>
      <c r="Q1160" s="300" t="str">
        <f t="shared" si="820"/>
        <v/>
      </c>
      <c r="R1160" s="300" t="str">
        <f t="shared" si="821"/>
        <v/>
      </c>
      <c r="S1160" s="300" t="str">
        <f t="shared" si="822"/>
        <v/>
      </c>
      <c r="T1160" s="192" t="str">
        <f t="shared" si="823"/>
        <v/>
      </c>
      <c r="U1160" s="303" t="str">
        <f t="shared" si="824"/>
        <v/>
      </c>
      <c r="V1160" s="300" t="str">
        <f t="shared" si="825"/>
        <v/>
      </c>
      <c r="W1160" s="192" t="str">
        <f t="shared" si="826"/>
        <v/>
      </c>
      <c r="X1160" s="303" t="str">
        <f t="shared" si="827"/>
        <v/>
      </c>
      <c r="Y1160" s="300" t="str">
        <f t="shared" si="828"/>
        <v/>
      </c>
      <c r="Z1160" s="300" t="str">
        <f t="shared" si="829"/>
        <v/>
      </c>
      <c r="AA1160" s="303" t="str">
        <f t="shared" si="830"/>
        <v/>
      </c>
      <c r="AB1160" s="300" t="str">
        <f t="shared" si="831"/>
        <v/>
      </c>
      <c r="AC1160" s="300" t="str">
        <f t="shared" si="832"/>
        <v/>
      </c>
      <c r="AD1160" s="300" t="str">
        <f t="shared" si="833"/>
        <v/>
      </c>
      <c r="AE1160" s="192" t="str">
        <f t="shared" si="834"/>
        <v/>
      </c>
      <c r="AF1160" s="192" t="str">
        <f t="shared" si="835"/>
        <v/>
      </c>
      <c r="AG1160" s="192"/>
      <c r="AJ1160" s="300" t="str">
        <f t="shared" si="836"/>
        <v/>
      </c>
      <c r="AK1160" s="300" t="str">
        <f t="shared" si="837"/>
        <v/>
      </c>
      <c r="AL1160" s="300" t="str">
        <f t="shared" si="838"/>
        <v>бла</v>
      </c>
      <c r="AM1160" s="300" t="str">
        <f t="shared" si="839"/>
        <v/>
      </c>
      <c r="AN1160" s="300" t="str">
        <f t="shared" si="840"/>
        <v/>
      </c>
      <c r="AO1160" s="300" t="str">
        <f t="shared" si="841"/>
        <v/>
      </c>
      <c r="AP1160" s="300" t="str">
        <f t="shared" si="842"/>
        <v/>
      </c>
      <c r="AQ1160" s="300" t="str">
        <f t="shared" si="843"/>
        <v/>
      </c>
      <c r="AR1160" s="306" t="str">
        <f t="shared" si="844"/>
        <v/>
      </c>
      <c r="AS1160" s="300" t="str">
        <f t="shared" si="845"/>
        <v/>
      </c>
      <c r="AT1160" s="300" t="str">
        <f t="shared" si="846"/>
        <v/>
      </c>
      <c r="AU1160" s="192" t="str">
        <f t="shared" si="847"/>
        <v>бла</v>
      </c>
      <c r="AV1160" s="192" t="str">
        <f t="shared" si="848"/>
        <v>бла91501427общпро</v>
      </c>
      <c r="AW1160" s="191">
        <f t="shared" si="849"/>
        <v>137750</v>
      </c>
      <c r="AX1160" s="191">
        <f t="shared" si="850"/>
        <v>26338.37</v>
      </c>
      <c r="AY1160" s="191">
        <f t="shared" si="851"/>
        <v>0</v>
      </c>
      <c r="AZ1160" s="191">
        <f t="shared" si="852"/>
        <v>0</v>
      </c>
      <c r="BA1160" s="193">
        <f t="shared" si="853"/>
        <v>1</v>
      </c>
      <c r="BB1160" s="193">
        <f t="shared" si="854"/>
        <v>1</v>
      </c>
      <c r="BC1160" s="193">
        <f t="shared" si="855"/>
        <v>1</v>
      </c>
      <c r="BD1160" s="191">
        <f t="shared" si="862"/>
        <v>0</v>
      </c>
      <c r="BE1160" s="191">
        <f t="shared" si="856"/>
        <v>0</v>
      </c>
      <c r="BF1160" s="210">
        <f t="shared" si="857"/>
        <v>0</v>
      </c>
      <c r="BG1160" s="211">
        <f t="shared" si="858"/>
        <v>0</v>
      </c>
      <c r="BH1160" s="289"/>
      <c r="BI1160" s="289"/>
      <c r="BJ1160" s="228"/>
      <c r="BK1160" s="228"/>
      <c r="BL1160" s="233" t="str">
        <f t="shared" si="859"/>
        <v>04</v>
      </c>
    </row>
    <row r="1161" spans="1:64" ht="12" customHeight="1">
      <c r="A1161" s="333" t="s">
        <v>697</v>
      </c>
      <c r="B1161" s="381" t="s">
        <v>414</v>
      </c>
      <c r="C1161" s="333" t="s">
        <v>669</v>
      </c>
      <c r="D1161" s="381" t="s">
        <v>462</v>
      </c>
      <c r="E1161" s="381" t="s">
        <v>1251</v>
      </c>
      <c r="F1161" s="381" t="s">
        <v>586</v>
      </c>
      <c r="G1161" s="381" t="s">
        <v>394</v>
      </c>
      <c r="H1161" s="100" t="s">
        <v>653</v>
      </c>
      <c r="I1161" s="381" t="s">
        <v>505</v>
      </c>
      <c r="J1161" s="382">
        <v>8000</v>
      </c>
      <c r="K1161" s="382">
        <v>0</v>
      </c>
      <c r="L1161" s="191" t="str">
        <f t="shared" si="818"/>
        <v>91501427040942100S393024422501</v>
      </c>
      <c r="M1161" s="192">
        <f t="array" ref="M1161">IF(COUNT(SEARCH(Удалить_Роспись_КВСР,$B1161)*SEARCH(Удалить_Роспись_ПБС,$C1161)*SEARCH(Удалить_Роспись_КФСР, $D1161)*SEARCH(Удалить_Роспись_КЦСР,$E1161)*SEARCH(Удалить_Роспись_КВР,$F1161)*SEARCH(Удалить_Роспись_ЭК,$H1161)*SEARCH(Удалить_Роспись_КР,$I1161))&gt;0,0,1)</f>
        <v>0</v>
      </c>
      <c r="N1161" s="192">
        <v>0</v>
      </c>
      <c r="O1161" s="192" t="str">
        <f t="shared" si="819"/>
        <v/>
      </c>
      <c r="P1161" s="192" t="str">
        <f t="shared" si="860"/>
        <v/>
      </c>
      <c r="Q1161" s="300" t="str">
        <f t="shared" si="820"/>
        <v/>
      </c>
      <c r="R1161" s="300" t="str">
        <f t="shared" si="821"/>
        <v/>
      </c>
      <c r="S1161" s="300" t="str">
        <f t="shared" si="822"/>
        <v/>
      </c>
      <c r="T1161" s="192" t="str">
        <f t="shared" si="823"/>
        <v/>
      </c>
      <c r="U1161" s="303" t="str">
        <f t="shared" si="824"/>
        <v/>
      </c>
      <c r="V1161" s="300" t="str">
        <f t="shared" si="825"/>
        <v/>
      </c>
      <c r="W1161" s="192" t="str">
        <f t="shared" si="826"/>
        <v/>
      </c>
      <c r="X1161" s="303" t="str">
        <f t="shared" si="827"/>
        <v/>
      </c>
      <c r="Y1161" s="300" t="str">
        <f t="shared" si="828"/>
        <v/>
      </c>
      <c r="Z1161" s="300" t="str">
        <f t="shared" si="829"/>
        <v/>
      </c>
      <c r="AA1161" s="303" t="str">
        <f t="shared" si="830"/>
        <v/>
      </c>
      <c r="AB1161" s="300" t="str">
        <f t="shared" si="831"/>
        <v/>
      </c>
      <c r="AC1161" s="300" t="str">
        <f t="shared" si="832"/>
        <v/>
      </c>
      <c r="AD1161" s="300" t="str">
        <f t="shared" si="833"/>
        <v/>
      </c>
      <c r="AE1161" s="192" t="str">
        <f t="shared" si="834"/>
        <v/>
      </c>
      <c r="AF1161" s="192" t="str">
        <f t="shared" si="835"/>
        <v/>
      </c>
      <c r="AG1161" s="192"/>
      <c r="AJ1161" s="300" t="str">
        <f t="shared" si="836"/>
        <v/>
      </c>
      <c r="AK1161" s="300" t="str">
        <f t="shared" si="837"/>
        <v/>
      </c>
      <c r="AL1161" s="300" t="str">
        <f t="shared" si="838"/>
        <v>бла</v>
      </c>
      <c r="AM1161" s="300" t="str">
        <f t="shared" si="839"/>
        <v/>
      </c>
      <c r="AN1161" s="300" t="str">
        <f t="shared" si="840"/>
        <v/>
      </c>
      <c r="AO1161" s="300" t="str">
        <f t="shared" si="841"/>
        <v/>
      </c>
      <c r="AP1161" s="300" t="str">
        <f t="shared" si="842"/>
        <v/>
      </c>
      <c r="AQ1161" s="300" t="str">
        <f t="shared" si="843"/>
        <v/>
      </c>
      <c r="AR1161" s="306" t="str">
        <f t="shared" si="844"/>
        <v/>
      </c>
      <c r="AS1161" s="300" t="str">
        <f t="shared" si="845"/>
        <v/>
      </c>
      <c r="AT1161" s="300" t="str">
        <f t="shared" si="846"/>
        <v/>
      </c>
      <c r="AU1161" s="192" t="str">
        <f t="shared" si="847"/>
        <v>бла</v>
      </c>
      <c r="AV1161" s="192" t="str">
        <f t="shared" si="848"/>
        <v>бла91501427общпро</v>
      </c>
      <c r="AW1161" s="191">
        <f t="shared" si="849"/>
        <v>0</v>
      </c>
      <c r="AX1161" s="191">
        <f t="shared" si="850"/>
        <v>0</v>
      </c>
      <c r="AY1161" s="191">
        <f t="shared" si="851"/>
        <v>0</v>
      </c>
      <c r="AZ1161" s="191">
        <f t="shared" si="852"/>
        <v>0</v>
      </c>
      <c r="BA1161" s="193">
        <f t="shared" si="853"/>
        <v>1</v>
      </c>
      <c r="BB1161" s="193">
        <f t="shared" si="854"/>
        <v>1</v>
      </c>
      <c r="BC1161" s="193">
        <f t="shared" si="855"/>
        <v>1</v>
      </c>
      <c r="BD1161" s="191">
        <f t="shared" si="862"/>
        <v>0</v>
      </c>
      <c r="BE1161" s="191">
        <f t="shared" si="856"/>
        <v>0</v>
      </c>
      <c r="BF1161" s="210">
        <f t="shared" si="857"/>
        <v>0</v>
      </c>
      <c r="BG1161" s="211">
        <f t="shared" si="858"/>
        <v>0</v>
      </c>
      <c r="BH1161" s="289"/>
      <c r="BI1161" s="289"/>
      <c r="BJ1161" s="228"/>
      <c r="BK1161" s="228"/>
      <c r="BL1161" s="233" t="str">
        <f t="shared" si="859"/>
        <v>04</v>
      </c>
    </row>
    <row r="1162" spans="1:64" ht="12" customHeight="1">
      <c r="A1162" s="333" t="s">
        <v>697</v>
      </c>
      <c r="B1162" s="381" t="s">
        <v>414</v>
      </c>
      <c r="C1162" s="333" t="s">
        <v>669</v>
      </c>
      <c r="D1162" s="381" t="s">
        <v>403</v>
      </c>
      <c r="E1162" s="381" t="s">
        <v>1252</v>
      </c>
      <c r="F1162" s="381" t="s">
        <v>607</v>
      </c>
      <c r="G1162" s="381" t="s">
        <v>394</v>
      </c>
      <c r="H1162" s="100" t="s">
        <v>653</v>
      </c>
      <c r="I1162" s="381" t="s">
        <v>505</v>
      </c>
      <c r="J1162" s="382">
        <v>15000</v>
      </c>
      <c r="K1162" s="382">
        <v>878.37</v>
      </c>
      <c r="L1162" s="191" t="str">
        <f t="shared" si="818"/>
        <v>915014270501423008000024322501</v>
      </c>
      <c r="M1162" s="192">
        <f t="array" ref="M1162">IF(COUNT(SEARCH(Удалить_Роспись_КВСР,$B1162)*SEARCH(Удалить_Роспись_ПБС,$C1162)*SEARCH(Удалить_Роспись_КФСР, $D1162)*SEARCH(Удалить_Роспись_КЦСР,$E1162)*SEARCH(Удалить_Роспись_КВР,$F1162)*SEARCH(Удалить_Роспись_ЭК,$H1162)*SEARCH(Удалить_Роспись_КР,$I1162))&gt;0,0,1)</f>
        <v>1</v>
      </c>
      <c r="N1162" s="192">
        <v>0</v>
      </c>
      <c r="O1162" s="192" t="str">
        <f t="shared" si="819"/>
        <v/>
      </c>
      <c r="P1162" s="192" t="str">
        <f t="shared" si="860"/>
        <v/>
      </c>
      <c r="Q1162" s="300" t="str">
        <f t="shared" si="820"/>
        <v/>
      </c>
      <c r="R1162" s="300" t="str">
        <f t="shared" si="821"/>
        <v/>
      </c>
      <c r="S1162" s="300" t="str">
        <f t="shared" si="822"/>
        <v/>
      </c>
      <c r="T1162" s="192" t="str">
        <f t="shared" si="823"/>
        <v/>
      </c>
      <c r="U1162" s="303" t="str">
        <f t="shared" si="824"/>
        <v/>
      </c>
      <c r="V1162" s="300" t="str">
        <f t="shared" si="825"/>
        <v/>
      </c>
      <c r="W1162" s="192" t="str">
        <f t="shared" si="826"/>
        <v/>
      </c>
      <c r="X1162" s="303" t="str">
        <f t="shared" si="827"/>
        <v/>
      </c>
      <c r="Y1162" s="300" t="str">
        <f t="shared" si="828"/>
        <v/>
      </c>
      <c r="Z1162" s="300" t="str">
        <f t="shared" si="829"/>
        <v/>
      </c>
      <c r="AA1162" s="303" t="str">
        <f t="shared" si="830"/>
        <v/>
      </c>
      <c r="AB1162" s="300" t="str">
        <f t="shared" si="831"/>
        <v/>
      </c>
      <c r="AC1162" s="300" t="str">
        <f t="shared" si="832"/>
        <v/>
      </c>
      <c r="AD1162" s="300" t="str">
        <f t="shared" si="833"/>
        <v/>
      </c>
      <c r="AE1162" s="192" t="str">
        <f t="shared" si="834"/>
        <v/>
      </c>
      <c r="AF1162" s="192" t="str">
        <f t="shared" si="835"/>
        <v/>
      </c>
      <c r="AG1162" s="192"/>
      <c r="AJ1162" s="300" t="str">
        <f t="shared" si="836"/>
        <v/>
      </c>
      <c r="AK1162" s="300" t="str">
        <f t="shared" si="837"/>
        <v/>
      </c>
      <c r="AL1162" s="300" t="str">
        <f t="shared" si="838"/>
        <v/>
      </c>
      <c r="AM1162" s="300" t="str">
        <f t="shared" si="839"/>
        <v/>
      </c>
      <c r="AN1162" s="300" t="str">
        <f t="shared" si="840"/>
        <v>жил</v>
      </c>
      <c r="AO1162" s="300" t="str">
        <f t="shared" si="841"/>
        <v/>
      </c>
      <c r="AP1162" s="300" t="str">
        <f t="shared" si="842"/>
        <v/>
      </c>
      <c r="AQ1162" s="300" t="str">
        <f t="shared" si="843"/>
        <v/>
      </c>
      <c r="AR1162" s="306" t="str">
        <f t="shared" si="844"/>
        <v/>
      </c>
      <c r="AS1162" s="300" t="str">
        <f t="shared" si="845"/>
        <v/>
      </c>
      <c r="AT1162" s="300" t="str">
        <f t="shared" si="846"/>
        <v/>
      </c>
      <c r="AU1162" s="192" t="str">
        <f t="shared" si="847"/>
        <v>жил</v>
      </c>
      <c r="AV1162" s="192" t="str">
        <f t="shared" si="848"/>
        <v>жил91501427общпро</v>
      </c>
      <c r="AW1162" s="191">
        <f t="shared" si="849"/>
        <v>15000</v>
      </c>
      <c r="AX1162" s="191">
        <f t="shared" si="850"/>
        <v>878.37</v>
      </c>
      <c r="AY1162" s="191">
        <f t="shared" si="851"/>
        <v>0</v>
      </c>
      <c r="AZ1162" s="191">
        <f t="shared" si="852"/>
        <v>0</v>
      </c>
      <c r="BA1162" s="193">
        <f t="shared" si="853"/>
        <v>1</v>
      </c>
      <c r="BB1162" s="193">
        <f t="shared" si="854"/>
        <v>1</v>
      </c>
      <c r="BC1162" s="193">
        <f t="shared" si="855"/>
        <v>1</v>
      </c>
      <c r="BD1162" s="191">
        <f t="shared" si="862"/>
        <v>0</v>
      </c>
      <c r="BE1162" s="191">
        <f t="shared" si="856"/>
        <v>0</v>
      </c>
      <c r="BF1162" s="210">
        <f t="shared" si="857"/>
        <v>0</v>
      </c>
      <c r="BG1162" s="211">
        <f t="shared" si="858"/>
        <v>0</v>
      </c>
      <c r="BH1162" s="289"/>
      <c r="BI1162" s="289"/>
      <c r="BJ1162" s="228"/>
      <c r="BK1162" s="228"/>
      <c r="BL1162" s="233" t="str">
        <f t="shared" si="859"/>
        <v>05</v>
      </c>
    </row>
    <row r="1163" spans="1:64" ht="12" customHeight="1">
      <c r="A1163" s="333" t="s">
        <v>697</v>
      </c>
      <c r="B1163" s="381" t="s">
        <v>414</v>
      </c>
      <c r="C1163" s="333" t="s">
        <v>669</v>
      </c>
      <c r="D1163" s="381" t="s">
        <v>403</v>
      </c>
      <c r="E1163" s="381" t="s">
        <v>1252</v>
      </c>
      <c r="F1163" s="381" t="s">
        <v>607</v>
      </c>
      <c r="G1163" s="381" t="s">
        <v>389</v>
      </c>
      <c r="H1163" s="100" t="s">
        <v>653</v>
      </c>
      <c r="I1163" s="381" t="s">
        <v>505</v>
      </c>
      <c r="J1163" s="382">
        <v>30000</v>
      </c>
      <c r="K1163" s="382">
        <v>10241.280000000001</v>
      </c>
      <c r="L1163" s="191" t="str">
        <f t="shared" si="818"/>
        <v>915014270501423008000024322601</v>
      </c>
      <c r="M1163" s="192">
        <f t="array" ref="M1163">IF(COUNT(SEARCH(Удалить_Роспись_КВСР,$B1163)*SEARCH(Удалить_Роспись_ПБС,$C1163)*SEARCH(Удалить_Роспись_КФСР, $D1163)*SEARCH(Удалить_Роспись_КЦСР,$E1163)*SEARCH(Удалить_Роспись_КВР,$F1163)*SEARCH(Удалить_Роспись_ЭК,$H1163)*SEARCH(Удалить_Роспись_КР,$I1163))&gt;0,0,1)</f>
        <v>1</v>
      </c>
      <c r="N1163" s="192">
        <v>0</v>
      </c>
      <c r="O1163" s="192" t="str">
        <f t="shared" si="819"/>
        <v/>
      </c>
      <c r="P1163" s="192" t="str">
        <f t="shared" si="860"/>
        <v/>
      </c>
      <c r="Q1163" s="300" t="str">
        <f t="shared" si="820"/>
        <v/>
      </c>
      <c r="R1163" s="300" t="str">
        <f t="shared" si="821"/>
        <v/>
      </c>
      <c r="S1163" s="300" t="str">
        <f t="shared" si="822"/>
        <v/>
      </c>
      <c r="T1163" s="192" t="str">
        <f t="shared" si="823"/>
        <v/>
      </c>
      <c r="U1163" s="303" t="str">
        <f t="shared" si="824"/>
        <v/>
      </c>
      <c r="V1163" s="300" t="str">
        <f t="shared" si="825"/>
        <v/>
      </c>
      <c r="W1163" s="192" t="str">
        <f t="shared" si="826"/>
        <v/>
      </c>
      <c r="X1163" s="303" t="str">
        <f t="shared" si="827"/>
        <v/>
      </c>
      <c r="Y1163" s="300" t="str">
        <f t="shared" si="828"/>
        <v/>
      </c>
      <c r="Z1163" s="300" t="str">
        <f t="shared" si="829"/>
        <v/>
      </c>
      <c r="AA1163" s="303" t="str">
        <f t="shared" si="830"/>
        <v/>
      </c>
      <c r="AB1163" s="300" t="str">
        <f t="shared" si="831"/>
        <v/>
      </c>
      <c r="AC1163" s="300" t="str">
        <f t="shared" si="832"/>
        <v/>
      </c>
      <c r="AD1163" s="300" t="str">
        <f t="shared" si="833"/>
        <v/>
      </c>
      <c r="AE1163" s="192" t="str">
        <f t="shared" si="834"/>
        <v/>
      </c>
      <c r="AF1163" s="192" t="str">
        <f t="shared" si="835"/>
        <v/>
      </c>
      <c r="AG1163" s="192"/>
      <c r="AJ1163" s="300" t="str">
        <f t="shared" si="836"/>
        <v/>
      </c>
      <c r="AK1163" s="300" t="str">
        <f t="shared" si="837"/>
        <v/>
      </c>
      <c r="AL1163" s="300" t="str">
        <f t="shared" si="838"/>
        <v/>
      </c>
      <c r="AM1163" s="300" t="str">
        <f t="shared" si="839"/>
        <v/>
      </c>
      <c r="AN1163" s="300" t="str">
        <f t="shared" si="840"/>
        <v>жил</v>
      </c>
      <c r="AO1163" s="300" t="str">
        <f t="shared" si="841"/>
        <v/>
      </c>
      <c r="AP1163" s="300" t="str">
        <f t="shared" si="842"/>
        <v/>
      </c>
      <c r="AQ1163" s="300" t="str">
        <f t="shared" si="843"/>
        <v/>
      </c>
      <c r="AR1163" s="306" t="str">
        <f t="shared" si="844"/>
        <v/>
      </c>
      <c r="AS1163" s="300" t="str">
        <f t="shared" si="845"/>
        <v/>
      </c>
      <c r="AT1163" s="300" t="str">
        <f t="shared" si="846"/>
        <v/>
      </c>
      <c r="AU1163" s="192" t="str">
        <f t="shared" si="847"/>
        <v>жил</v>
      </c>
      <c r="AV1163" s="192" t="str">
        <f t="shared" si="848"/>
        <v>жил91501427общпро</v>
      </c>
      <c r="AW1163" s="191">
        <f t="shared" si="849"/>
        <v>30000</v>
      </c>
      <c r="AX1163" s="191">
        <f t="shared" si="850"/>
        <v>10241.280000000001</v>
      </c>
      <c r="AY1163" s="191">
        <f t="shared" si="851"/>
        <v>0</v>
      </c>
      <c r="AZ1163" s="191">
        <f t="shared" si="852"/>
        <v>0</v>
      </c>
      <c r="BA1163" s="193">
        <f t="shared" si="853"/>
        <v>1</v>
      </c>
      <c r="BB1163" s="193">
        <f t="shared" si="854"/>
        <v>1</v>
      </c>
      <c r="BC1163" s="193">
        <f t="shared" si="855"/>
        <v>1</v>
      </c>
      <c r="BD1163" s="191">
        <f t="shared" si="862"/>
        <v>0</v>
      </c>
      <c r="BE1163" s="191">
        <f t="shared" si="856"/>
        <v>0</v>
      </c>
      <c r="BF1163" s="210">
        <f t="shared" si="857"/>
        <v>0</v>
      </c>
      <c r="BG1163" s="211">
        <f t="shared" si="858"/>
        <v>0</v>
      </c>
      <c r="BH1163" s="289"/>
      <c r="BI1163" s="289"/>
      <c r="BJ1163" s="228"/>
      <c r="BK1163" s="228"/>
      <c r="BL1163" s="233" t="str">
        <f t="shared" si="859"/>
        <v>05</v>
      </c>
    </row>
    <row r="1164" spans="1:64" ht="12" customHeight="1">
      <c r="A1164" s="333" t="s">
        <v>697</v>
      </c>
      <c r="B1164" s="381" t="s">
        <v>414</v>
      </c>
      <c r="C1164" s="333" t="s">
        <v>669</v>
      </c>
      <c r="D1164" s="381" t="s">
        <v>403</v>
      </c>
      <c r="E1164" s="381" t="s">
        <v>1252</v>
      </c>
      <c r="F1164" s="381" t="s">
        <v>607</v>
      </c>
      <c r="G1164" s="381" t="s">
        <v>397</v>
      </c>
      <c r="H1164" s="100" t="s">
        <v>653</v>
      </c>
      <c r="I1164" s="381" t="s">
        <v>505</v>
      </c>
      <c r="J1164" s="382">
        <v>390000</v>
      </c>
      <c r="K1164" s="382">
        <v>245568</v>
      </c>
      <c r="L1164" s="191" t="str">
        <f t="shared" si="818"/>
        <v>915014270501423008000024334001</v>
      </c>
      <c r="M1164" s="192">
        <f t="array" ref="M1164">IF(COUNT(SEARCH(Удалить_Роспись_КВСР,$B1164)*SEARCH(Удалить_Роспись_ПБС,$C1164)*SEARCH(Удалить_Роспись_КФСР, $D1164)*SEARCH(Удалить_Роспись_КЦСР,$E1164)*SEARCH(Удалить_Роспись_КВР,$F1164)*SEARCH(Удалить_Роспись_ЭК,$H1164)*SEARCH(Удалить_Роспись_КР,$I1164))&gt;0,0,1)</f>
        <v>1</v>
      </c>
      <c r="N1164" s="192">
        <v>0</v>
      </c>
      <c r="O1164" s="192" t="str">
        <f t="shared" si="819"/>
        <v/>
      </c>
      <c r="P1164" s="192" t="str">
        <f t="shared" si="860"/>
        <v/>
      </c>
      <c r="Q1164" s="300" t="str">
        <f t="shared" si="820"/>
        <v/>
      </c>
      <c r="R1164" s="300" t="str">
        <f t="shared" si="821"/>
        <v/>
      </c>
      <c r="S1164" s="300" t="str">
        <f t="shared" si="822"/>
        <v/>
      </c>
      <c r="T1164" s="192" t="str">
        <f t="shared" si="823"/>
        <v/>
      </c>
      <c r="U1164" s="303" t="str">
        <f t="shared" si="824"/>
        <v/>
      </c>
      <c r="V1164" s="300" t="str">
        <f t="shared" si="825"/>
        <v/>
      </c>
      <c r="W1164" s="192" t="str">
        <f t="shared" si="826"/>
        <v/>
      </c>
      <c r="X1164" s="303" t="str">
        <f t="shared" si="827"/>
        <v/>
      </c>
      <c r="Y1164" s="300" t="str">
        <f t="shared" si="828"/>
        <v/>
      </c>
      <c r="Z1164" s="300" t="str">
        <f t="shared" si="829"/>
        <v/>
      </c>
      <c r="AA1164" s="303" t="str">
        <f t="shared" si="830"/>
        <v/>
      </c>
      <c r="AB1164" s="300" t="str">
        <f t="shared" si="831"/>
        <v/>
      </c>
      <c r="AC1164" s="300" t="str">
        <f t="shared" si="832"/>
        <v/>
      </c>
      <c r="AD1164" s="300" t="str">
        <f t="shared" si="833"/>
        <v/>
      </c>
      <c r="AE1164" s="192" t="str">
        <f t="shared" si="834"/>
        <v/>
      </c>
      <c r="AF1164" s="192" t="str">
        <f t="shared" si="835"/>
        <v/>
      </c>
      <c r="AG1164" s="192"/>
      <c r="AJ1164" s="300" t="str">
        <f t="shared" si="836"/>
        <v/>
      </c>
      <c r="AK1164" s="300" t="str">
        <f t="shared" si="837"/>
        <v/>
      </c>
      <c r="AL1164" s="300" t="str">
        <f t="shared" si="838"/>
        <v/>
      </c>
      <c r="AM1164" s="300" t="str">
        <f t="shared" si="839"/>
        <v/>
      </c>
      <c r="AN1164" s="300" t="str">
        <f t="shared" si="840"/>
        <v>жил</v>
      </c>
      <c r="AO1164" s="300" t="str">
        <f t="shared" si="841"/>
        <v/>
      </c>
      <c r="AP1164" s="300" t="str">
        <f t="shared" si="842"/>
        <v/>
      </c>
      <c r="AQ1164" s="300" t="str">
        <f t="shared" si="843"/>
        <v/>
      </c>
      <c r="AR1164" s="306" t="str">
        <f t="shared" si="844"/>
        <v/>
      </c>
      <c r="AS1164" s="300" t="str">
        <f t="shared" si="845"/>
        <v/>
      </c>
      <c r="AT1164" s="300" t="str">
        <f t="shared" si="846"/>
        <v/>
      </c>
      <c r="AU1164" s="192" t="str">
        <f t="shared" si="847"/>
        <v>жил</v>
      </c>
      <c r="AV1164" s="192" t="str">
        <f t="shared" si="848"/>
        <v>жил91501427общпро</v>
      </c>
      <c r="AW1164" s="191">
        <f t="shared" si="849"/>
        <v>390000</v>
      </c>
      <c r="AX1164" s="191">
        <f t="shared" si="850"/>
        <v>245568</v>
      </c>
      <c r="AY1164" s="191">
        <f t="shared" si="851"/>
        <v>0</v>
      </c>
      <c r="AZ1164" s="191">
        <f t="shared" si="852"/>
        <v>0</v>
      </c>
      <c r="BA1164" s="193">
        <f t="shared" si="853"/>
        <v>1</v>
      </c>
      <c r="BB1164" s="193">
        <f t="shared" si="854"/>
        <v>1</v>
      </c>
      <c r="BC1164" s="193">
        <f t="shared" si="855"/>
        <v>1</v>
      </c>
      <c r="BD1164" s="191">
        <f t="shared" si="862"/>
        <v>0</v>
      </c>
      <c r="BE1164" s="191">
        <f t="shared" si="856"/>
        <v>0</v>
      </c>
      <c r="BF1164" s="210">
        <f t="shared" si="857"/>
        <v>0</v>
      </c>
      <c r="BG1164" s="211">
        <f t="shared" si="858"/>
        <v>0</v>
      </c>
      <c r="BH1164" s="289"/>
      <c r="BI1164" s="289"/>
      <c r="BJ1164" s="228"/>
      <c r="BK1164" s="228"/>
      <c r="BL1164" s="233" t="str">
        <f t="shared" si="859"/>
        <v>05</v>
      </c>
    </row>
    <row r="1165" spans="1:64" ht="12" customHeight="1">
      <c r="A1165" s="333" t="s">
        <v>697</v>
      </c>
      <c r="B1165" s="381" t="s">
        <v>414</v>
      </c>
      <c r="C1165" s="333" t="s">
        <v>669</v>
      </c>
      <c r="D1165" s="381" t="s">
        <v>404</v>
      </c>
      <c r="E1165" s="381" t="s">
        <v>1252</v>
      </c>
      <c r="F1165" s="381" t="s">
        <v>610</v>
      </c>
      <c r="G1165" s="381" t="s">
        <v>389</v>
      </c>
      <c r="H1165" s="100" t="s">
        <v>653</v>
      </c>
      <c r="I1165" s="381" t="s">
        <v>505</v>
      </c>
      <c r="J1165" s="382">
        <v>32000</v>
      </c>
      <c r="K1165" s="382">
        <v>0</v>
      </c>
      <c r="L1165" s="191" t="str">
        <f t="shared" si="818"/>
        <v>915014270502423008000041422601</v>
      </c>
      <c r="M1165" s="192">
        <f t="array" ref="M1165">IF(COUNT(SEARCH(Удалить_Роспись_КВСР,$B1165)*SEARCH(Удалить_Роспись_ПБС,$C1165)*SEARCH(Удалить_Роспись_КФСР, $D1165)*SEARCH(Удалить_Роспись_КЦСР,$E1165)*SEARCH(Удалить_Роспись_КВР,$F1165)*SEARCH(Удалить_Роспись_ЭК,$H1165)*SEARCH(Удалить_Роспись_КР,$I1165))&gt;0,0,1)</f>
        <v>1</v>
      </c>
      <c r="N1165" s="192">
        <v>0</v>
      </c>
      <c r="O1165" s="192" t="str">
        <f t="shared" si="819"/>
        <v/>
      </c>
      <c r="P1165" s="192" t="str">
        <f t="shared" si="860"/>
        <v/>
      </c>
      <c r="Q1165" s="300" t="str">
        <f t="shared" si="820"/>
        <v/>
      </c>
      <c r="R1165" s="300" t="str">
        <f t="shared" si="821"/>
        <v/>
      </c>
      <c r="S1165" s="300" t="str">
        <f t="shared" si="822"/>
        <v/>
      </c>
      <c r="T1165" s="192" t="str">
        <f t="shared" si="823"/>
        <v/>
      </c>
      <c r="U1165" s="303" t="str">
        <f t="shared" si="824"/>
        <v/>
      </c>
      <c r="V1165" s="300" t="str">
        <f t="shared" si="825"/>
        <v/>
      </c>
      <c r="W1165" s="192" t="str">
        <f t="shared" si="826"/>
        <v/>
      </c>
      <c r="X1165" s="303" t="str">
        <f t="shared" si="827"/>
        <v/>
      </c>
      <c r="Y1165" s="300" t="str">
        <f t="shared" si="828"/>
        <v/>
      </c>
      <c r="Z1165" s="300" t="str">
        <f t="shared" si="829"/>
        <v/>
      </c>
      <c r="AA1165" s="303" t="str">
        <f t="shared" si="830"/>
        <v/>
      </c>
      <c r="AB1165" s="300" t="str">
        <f t="shared" si="831"/>
        <v/>
      </c>
      <c r="AC1165" s="300" t="str">
        <f t="shared" si="832"/>
        <v/>
      </c>
      <c r="AD1165" s="300" t="str">
        <f t="shared" si="833"/>
        <v/>
      </c>
      <c r="AE1165" s="192" t="str">
        <f t="shared" si="834"/>
        <v/>
      </c>
      <c r="AF1165" s="192" t="str">
        <f t="shared" si="835"/>
        <v/>
      </c>
      <c r="AG1165" s="192"/>
      <c r="AJ1165" s="300" t="str">
        <f t="shared" si="836"/>
        <v/>
      </c>
      <c r="AK1165" s="300" t="str">
        <f t="shared" si="837"/>
        <v/>
      </c>
      <c r="AL1165" s="300" t="str">
        <f t="shared" si="838"/>
        <v/>
      </c>
      <c r="AM1165" s="300" t="str">
        <f t="shared" si="839"/>
        <v/>
      </c>
      <c r="AN1165" s="300" t="str">
        <f t="shared" si="840"/>
        <v/>
      </c>
      <c r="AO1165" s="300" t="str">
        <f t="shared" si="841"/>
        <v/>
      </c>
      <c r="AP1165" s="300" t="str">
        <f t="shared" si="842"/>
        <v/>
      </c>
      <c r="AQ1165" s="300" t="str">
        <f t="shared" si="843"/>
        <v/>
      </c>
      <c r="AR1165" s="306" t="str">
        <f t="shared" si="844"/>
        <v/>
      </c>
      <c r="AS1165" s="300" t="str">
        <f t="shared" si="845"/>
        <v/>
      </c>
      <c r="AT1165" s="300" t="str">
        <f t="shared" si="846"/>
        <v/>
      </c>
      <c r="AU1165" s="192" t="str">
        <f t="shared" si="847"/>
        <v>рбс</v>
      </c>
      <c r="AV1165" s="192" t="str">
        <f t="shared" si="848"/>
        <v>рбс91501427общпро</v>
      </c>
      <c r="AW1165" s="191">
        <f t="shared" si="849"/>
        <v>32000</v>
      </c>
      <c r="AX1165" s="191">
        <f t="shared" si="850"/>
        <v>0</v>
      </c>
      <c r="AY1165" s="191">
        <f t="shared" si="851"/>
        <v>0</v>
      </c>
      <c r="AZ1165" s="191">
        <f t="shared" si="852"/>
        <v>0</v>
      </c>
      <c r="BA1165" s="193">
        <f t="shared" si="853"/>
        <v>1</v>
      </c>
      <c r="BB1165" s="193">
        <f t="shared" si="854"/>
        <v>1</v>
      </c>
      <c r="BC1165" s="193">
        <f t="shared" si="855"/>
        <v>1</v>
      </c>
      <c r="BD1165" s="191">
        <f t="shared" si="862"/>
        <v>0</v>
      </c>
      <c r="BE1165" s="191">
        <f t="shared" si="856"/>
        <v>0</v>
      </c>
      <c r="BF1165" s="210">
        <f t="shared" si="857"/>
        <v>0</v>
      </c>
      <c r="BG1165" s="211">
        <f t="shared" si="858"/>
        <v>0</v>
      </c>
      <c r="BH1165" s="289"/>
      <c r="BI1165" s="289"/>
      <c r="BJ1165" s="228"/>
      <c r="BK1165" s="228"/>
      <c r="BL1165" s="233" t="str">
        <f t="shared" si="859"/>
        <v>05</v>
      </c>
    </row>
    <row r="1166" spans="1:64" ht="12" customHeight="1">
      <c r="A1166" s="333" t="s">
        <v>697</v>
      </c>
      <c r="B1166" s="381" t="s">
        <v>414</v>
      </c>
      <c r="C1166" s="333" t="s">
        <v>669</v>
      </c>
      <c r="D1166" s="381" t="s">
        <v>404</v>
      </c>
      <c r="E1166" s="381" t="s">
        <v>1252</v>
      </c>
      <c r="F1166" s="381" t="s">
        <v>610</v>
      </c>
      <c r="G1166" s="381" t="s">
        <v>397</v>
      </c>
      <c r="H1166" s="100" t="s">
        <v>653</v>
      </c>
      <c r="I1166" s="381" t="s">
        <v>505</v>
      </c>
      <c r="J1166" s="382">
        <v>68000</v>
      </c>
      <c r="K1166" s="382">
        <v>0</v>
      </c>
      <c r="L1166" s="191" t="str">
        <f t="shared" ref="L1166:L1229" si="863">CONCATENATE(B1166,C1166,D1166,E1166,F1166,G1166,I1166)</f>
        <v>915014270502423008000041434001</v>
      </c>
      <c r="M1166" s="192">
        <f t="array" ref="M1166">IF(COUNT(SEARCH(Удалить_Роспись_КВСР,$B1166)*SEARCH(Удалить_Роспись_ПБС,$C1166)*SEARCH(Удалить_Роспись_КФСР, $D1166)*SEARCH(Удалить_Роспись_КЦСР,$E1166)*SEARCH(Удалить_Роспись_КВР,$F1166)*SEARCH(Удалить_Роспись_ЭК,$H1166)*SEARCH(Удалить_Роспись_КР,$I1166))&gt;0,0,1)</f>
        <v>1</v>
      </c>
      <c r="N1166" s="192">
        <v>0</v>
      </c>
      <c r="O1166" s="192" t="str">
        <f t="shared" ref="O1166:O1229" si="864">IF(OR($E1166="263П001",$E1166="092П000"),"атп","")</f>
        <v/>
      </c>
      <c r="P1166" s="192" t="str">
        <f t="shared" si="860"/>
        <v/>
      </c>
      <c r="Q1166" s="300" t="str">
        <f t="shared" ref="Q1166:Q1229" si="865">IF(OR($E1166="282Д002",$E1166="909Д000"),"инв","")</f>
        <v/>
      </c>
      <c r="R1166" s="300" t="str">
        <f t="shared" ref="R1166:R1229" si="866">IF(OR($E1166="2928006",$E1166="4118004",$E1166="909Ж000"),"зем","")</f>
        <v/>
      </c>
      <c r="S1166" s="300" t="str">
        <f t="shared" ref="S1166:S1229" si="867">IF($D1166="1001","пен","")</f>
        <v/>
      </c>
      <c r="T1166" s="192" t="str">
        <f t="shared" ref="T1166:T1229" si="868">IF($E1166="9018000","рез","")</f>
        <v/>
      </c>
      <c r="U1166" s="303" t="str">
        <f t="shared" ref="U1166:U1229" si="869">IF(LEFT($E1166,3)="795","рцп","")</f>
        <v/>
      </c>
      <c r="V1166" s="300" t="str">
        <f t="shared" ref="V1166:V1229" si="870">IF(AND($B1166="830",OR($E1166="1038212",$E1166="0358000",E1166="0348223",E1166="1018001",E1166="1018210",E1166="1038000",E1166="0318202",E1166="0368203",E1166="0538001")),"мер","")</f>
        <v/>
      </c>
      <c r="W1166" s="192" t="str">
        <f t="shared" ref="W1166:W1229" si="871">IF(AND($B1166="806",$D1166="0503"),"бла","")</f>
        <v/>
      </c>
      <c r="X1166" s="303" t="str">
        <f t="shared" ref="X1166:X1229" si="872">IF(AND($B1166="806",$E1166="5058606"),"жил","")</f>
        <v/>
      </c>
      <c r="Y1166" s="300" t="str">
        <f t="shared" ref="Y1166:Y1229" si="873">IF($D1166="0107","выб","")</f>
        <v/>
      </c>
      <c r="Z1166" s="300" t="str">
        <f t="shared" ref="Z1166:Z1229" si="874">IF($G1166="251","меж","")</f>
        <v/>
      </c>
      <c r="AA1166" s="303" t="str">
        <f t="shared" ref="AA1166:AA1229" si="875">IF($B1166="800","кцп","")</f>
        <v/>
      </c>
      <c r="AB1166" s="300" t="str">
        <f t="shared" ref="AB1166:AB1229" si="876">IF($F1166="611","смз","")</f>
        <v/>
      </c>
      <c r="AC1166" s="300" t="str">
        <f t="shared" ref="AC1166:AC1229" si="877">IF($D1166="1301","дол","")</f>
        <v/>
      </c>
      <c r="AD1166" s="300" t="str">
        <f t="shared" ref="AD1166:AD1229" si="878">IF($F1166="612","сиц","")</f>
        <v/>
      </c>
      <c r="AE1166" s="192" t="str">
        <f t="shared" ref="AE1166:AE1229" si="879">IF(AND($B1166="890",$E1166="9098000",F1166="870"),"рсф","")</f>
        <v/>
      </c>
      <c r="AF1166" s="192" t="str">
        <f t="shared" ref="AF1166:AF1229" si="880">IF(AND($F1166="330",B1166="806"),"поч","")</f>
        <v/>
      </c>
      <c r="AG1166" s="192"/>
      <c r="AJ1166" s="300" t="str">
        <f t="shared" ref="AJ1166:AJ1229" si="881">IF(AND(D1166="0503",G1166="223",OR(E1166="2118002",E1166="2218002",E1166="2338004",E1166="2718002",E1166="2928002",E1166="3018002",E1166="3118002",E1166="3218002",E1166="3418002",E1166="3658002",E1166="3718002",E1166="3818002",E1166="3948001",E1166="4118002",E1166="4218002",E1166="4218001",E1166="4318002",E1166="4418002",E1166="4618002")),"осв","")</f>
        <v/>
      </c>
      <c r="AK1166" s="300" t="str">
        <f t="shared" ref="AK1166:AK1229" si="882">IF($D1166="0107","выб","")</f>
        <v/>
      </c>
      <c r="AL1166" s="300" t="str">
        <f t="shared" ref="AL1166:AL1229" si="883">IF(OR($D1166="0409",$D1166="0503"),"бла","")</f>
        <v/>
      </c>
      <c r="AM1166" s="300" t="str">
        <f t="shared" ref="AM1166:AM1229" si="884">IF($G1166="251","меж","")</f>
        <v/>
      </c>
      <c r="AN1166" s="300" t="str">
        <f t="shared" ref="AN1166:AN1229" si="885">IF($D1166="0501","жил","")</f>
        <v/>
      </c>
      <c r="AO1166" s="300" t="str">
        <f t="shared" ref="AO1166:AO1229" si="886">IF($D1166="1101","физ","")</f>
        <v/>
      </c>
      <c r="AP1166" s="300" t="str">
        <f t="shared" ref="AP1166:AP1229" si="887">IF($D1166="0408","тра","")</f>
        <v/>
      </c>
      <c r="AQ1166" s="300" t="str">
        <f t="shared" ref="AQ1166:AQ1229" si="888">IF($D1166="1001","пен","")</f>
        <v/>
      </c>
      <c r="AR1166" s="306" t="str">
        <f t="shared" ref="AR1166:AR1229" si="889">IF(LEFT($E1166,3)="795","рцп","")</f>
        <v/>
      </c>
      <c r="AS1166" s="300" t="str">
        <f t="shared" ref="AS1166:AS1229" si="890">IF($F1166="611","смз","")</f>
        <v/>
      </c>
      <c r="AT1166" s="300" t="str">
        <f t="shared" ref="AT1166:AT1229" si="891">IF($F1166="612","сиц","")</f>
        <v/>
      </c>
      <c r="AU1166" s="192" t="str">
        <f t="shared" ref="AU1166:AU1229" si="892">IF(LEFT(B1166,1)="9",LEFT(CONCATENATE(AJ1166,AK1166,AL1166,AM1166,AN1166,AP1166,AQ1166,AR1166,AS1166,AT1166,AO1166,"рбс"),3),LEFT(CONCATENATE(O1166,P1166,Q1166,R1166,S1166,T1166,U1166,V1166,W1166,X1166,Y1166,Z1166,AA1166,AB1166,AC1166,AD1166,AE1166,AF1166,"рбс"),3))</f>
        <v>рбс</v>
      </c>
      <c r="AV1166" s="192" t="str">
        <f t="shared" ref="AV1166:AV1229" si="893">CONCATENATE(AU1166,B1166,IF(C1166="ЦП270","ЦП273",IF(AND(C1166="ЦС300",LEFT(E1166,3)="440"),"ЦС306",IF(AND(C1166="ЦУ340",LEFT(E1166,3)="440"),"ЦУ347",C1166))),IF(ISNA(VLOOKUP(F1166,спр_Платные,1,FALSE)),"общ","пла"),VLOOKUP(G1166,спр_Индексации_ЭКР,3,FALSE))</f>
        <v>рбс91501427общпро</v>
      </c>
      <c r="AW1166" s="191">
        <f t="shared" ref="AW1166:AW1229" si="894">J1166*$M1166</f>
        <v>68000</v>
      </c>
      <c r="AX1166" s="191">
        <f t="shared" ref="AX1166:AX1229" si="895">K1166*$M1166</f>
        <v>0</v>
      </c>
      <c r="AY1166" s="191">
        <f t="shared" ref="AY1166:AY1229" si="896">J1166*$N1166</f>
        <v>0</v>
      </c>
      <c r="AZ1166" s="191">
        <f t="shared" ref="AZ1166:AZ1229" si="897">K1166*$N1166</f>
        <v>0</v>
      </c>
      <c r="BA1166" s="193">
        <f t="shared" ref="BA1166:BA1229" si="898">VLOOKUP(G1166,спр_Индексации_ЭКР,2,FALSE)</f>
        <v>1</v>
      </c>
      <c r="BB1166" s="193">
        <f t="shared" ref="BB1166:BB1229" si="899">VLOOKUP(G1166,спр_Индексации_ЭКР,4,FALSE)</f>
        <v>1</v>
      </c>
      <c r="BC1166" s="193">
        <f t="shared" ref="BC1166:BC1229" si="900">VLOOKUP(G1166,спр_Индексации_ЭКР,5,FALSE)</f>
        <v>1</v>
      </c>
      <c r="BD1166" s="191">
        <f t="shared" si="862"/>
        <v>0</v>
      </c>
      <c r="BE1166" s="191">
        <f t="shared" ref="BE1166:BE1229" si="901">AZ1166*$BA1166</f>
        <v>0</v>
      </c>
      <c r="BF1166" s="210">
        <f t="shared" ref="BF1166:BF1229" si="902">BD1166*BB1166</f>
        <v>0</v>
      </c>
      <c r="BG1166" s="211">
        <f t="shared" ref="BG1166:BG1229" si="903">BF1166*BC1166</f>
        <v>0</v>
      </c>
      <c r="BH1166" s="289"/>
      <c r="BI1166" s="289"/>
      <c r="BJ1166" s="228"/>
      <c r="BK1166" s="228"/>
      <c r="BL1166" s="233" t="str">
        <f t="shared" ref="BL1166:BL1229" si="904">IF(LEFT(B1166,1)="9",LEFT(D1166,2),"")</f>
        <v>05</v>
      </c>
    </row>
    <row r="1167" spans="1:64" ht="12" customHeight="1">
      <c r="A1167" s="333" t="s">
        <v>697</v>
      </c>
      <c r="B1167" s="381" t="s">
        <v>414</v>
      </c>
      <c r="C1167" s="333" t="s">
        <v>669</v>
      </c>
      <c r="D1167" s="381" t="s">
        <v>404</v>
      </c>
      <c r="E1167" s="381" t="s">
        <v>896</v>
      </c>
      <c r="F1167" s="381" t="s">
        <v>586</v>
      </c>
      <c r="G1167" s="381" t="s">
        <v>389</v>
      </c>
      <c r="H1167" s="100" t="s">
        <v>653</v>
      </c>
      <c r="I1167" s="381" t="s">
        <v>505</v>
      </c>
      <c r="J1167" s="382">
        <v>24000</v>
      </c>
      <c r="K1167" s="382">
        <v>0</v>
      </c>
      <c r="L1167" s="191" t="str">
        <f t="shared" si="863"/>
        <v>91501427050290900Ш000024422601</v>
      </c>
      <c r="M1167" s="192">
        <f t="array" ref="M1167">IF(COUNT(SEARCH(Удалить_Роспись_КВСР,$B1167)*SEARCH(Удалить_Роспись_ПБС,$C1167)*SEARCH(Удалить_Роспись_КФСР, $D1167)*SEARCH(Удалить_Роспись_КЦСР,$E1167)*SEARCH(Удалить_Роспись_КВР,$F1167)*SEARCH(Удалить_Роспись_ЭК,$H1167)*SEARCH(Удалить_Роспись_КР,$I1167))&gt;0,0,1)</f>
        <v>1</v>
      </c>
      <c r="N1167" s="192">
        <f>IF(COUNT(SEARCH(Удалить_Индекс_КВСР,$B1167)*SEARCH(Удалить_Индекс_ПБС,$C1167)*SEARCH(Удалить_Индекс_КФСР,$D1167)*SEARCH(Удалить_Индекс_КЦСР,$E1167)*SEARCH(Удалить_Индекс_КВР,$F1167)*SEARCH(Удалить_Индекс_ЭК,$H1167)*SEARCH(Удалить_Индекс_КР,$I1167))&gt;0,0,1)</f>
        <v>1</v>
      </c>
      <c r="O1167" s="192" t="str">
        <f t="shared" si="864"/>
        <v/>
      </c>
      <c r="P1167" s="192" t="str">
        <f t="shared" si="860"/>
        <v/>
      </c>
      <c r="Q1167" s="300" t="str">
        <f t="shared" si="865"/>
        <v/>
      </c>
      <c r="R1167" s="300" t="str">
        <f t="shared" si="866"/>
        <v/>
      </c>
      <c r="S1167" s="300" t="str">
        <f t="shared" si="867"/>
        <v/>
      </c>
      <c r="T1167" s="192" t="str">
        <f t="shared" si="868"/>
        <v/>
      </c>
      <c r="U1167" s="303" t="str">
        <f t="shared" si="869"/>
        <v/>
      </c>
      <c r="V1167" s="300" t="str">
        <f t="shared" si="870"/>
        <v/>
      </c>
      <c r="W1167" s="192" t="str">
        <f t="shared" si="871"/>
        <v/>
      </c>
      <c r="X1167" s="303" t="str">
        <f t="shared" si="872"/>
        <v/>
      </c>
      <c r="Y1167" s="300" t="str">
        <f t="shared" si="873"/>
        <v/>
      </c>
      <c r="Z1167" s="300" t="str">
        <f t="shared" si="874"/>
        <v/>
      </c>
      <c r="AA1167" s="303" t="str">
        <f t="shared" si="875"/>
        <v/>
      </c>
      <c r="AB1167" s="300" t="str">
        <f t="shared" si="876"/>
        <v/>
      </c>
      <c r="AC1167" s="300" t="str">
        <f t="shared" si="877"/>
        <v/>
      </c>
      <c r="AD1167" s="300" t="str">
        <f t="shared" si="878"/>
        <v/>
      </c>
      <c r="AE1167" s="192" t="str">
        <f t="shared" si="879"/>
        <v/>
      </c>
      <c r="AF1167" s="192" t="str">
        <f t="shared" si="880"/>
        <v/>
      </c>
      <c r="AG1167" s="192"/>
      <c r="AJ1167" s="300" t="str">
        <f t="shared" si="881"/>
        <v/>
      </c>
      <c r="AK1167" s="300" t="str">
        <f t="shared" si="882"/>
        <v/>
      </c>
      <c r="AL1167" s="300" t="str">
        <f t="shared" si="883"/>
        <v/>
      </c>
      <c r="AM1167" s="300" t="str">
        <f t="shared" si="884"/>
        <v/>
      </c>
      <c r="AN1167" s="300" t="str">
        <f t="shared" si="885"/>
        <v/>
      </c>
      <c r="AO1167" s="300" t="str">
        <f t="shared" si="886"/>
        <v/>
      </c>
      <c r="AP1167" s="300" t="str">
        <f t="shared" si="887"/>
        <v/>
      </c>
      <c r="AQ1167" s="300" t="str">
        <f t="shared" si="888"/>
        <v/>
      </c>
      <c r="AR1167" s="306" t="str">
        <f t="shared" si="889"/>
        <v/>
      </c>
      <c r="AS1167" s="300" t="str">
        <f t="shared" si="890"/>
        <v/>
      </c>
      <c r="AT1167" s="300" t="str">
        <f t="shared" si="891"/>
        <v/>
      </c>
      <c r="AU1167" s="192" t="str">
        <f t="shared" si="892"/>
        <v>рбс</v>
      </c>
      <c r="AV1167" s="192" t="str">
        <f t="shared" si="893"/>
        <v>рбс91501427общпро</v>
      </c>
      <c r="AW1167" s="191">
        <f t="shared" si="894"/>
        <v>24000</v>
      </c>
      <c r="AX1167" s="191">
        <f t="shared" si="895"/>
        <v>0</v>
      </c>
      <c r="AY1167" s="191">
        <f t="shared" si="896"/>
        <v>24000</v>
      </c>
      <c r="AZ1167" s="191">
        <f t="shared" si="897"/>
        <v>0</v>
      </c>
      <c r="BA1167" s="193">
        <f t="shared" si="898"/>
        <v>1</v>
      </c>
      <c r="BB1167" s="193">
        <f t="shared" si="899"/>
        <v>1</v>
      </c>
      <c r="BC1167" s="193">
        <f t="shared" si="900"/>
        <v>1</v>
      </c>
      <c r="BD1167" s="191">
        <f t="shared" si="862"/>
        <v>24000</v>
      </c>
      <c r="BE1167" s="191">
        <f t="shared" si="901"/>
        <v>0</v>
      </c>
      <c r="BF1167" s="210">
        <f t="shared" si="902"/>
        <v>24000</v>
      </c>
      <c r="BG1167" s="211">
        <f t="shared" si="903"/>
        <v>24000</v>
      </c>
      <c r="BH1167" s="289"/>
      <c r="BI1167" s="289"/>
      <c r="BJ1167" s="228"/>
      <c r="BK1167" s="228"/>
      <c r="BL1167" s="233" t="str">
        <f t="shared" si="904"/>
        <v>05</v>
      </c>
    </row>
    <row r="1168" spans="1:64" ht="12" customHeight="1">
      <c r="A1168" s="333" t="s">
        <v>697</v>
      </c>
      <c r="B1168" s="381" t="s">
        <v>414</v>
      </c>
      <c r="C1168" s="333" t="s">
        <v>669</v>
      </c>
      <c r="D1168" s="381" t="s">
        <v>406</v>
      </c>
      <c r="E1168" s="381" t="s">
        <v>1253</v>
      </c>
      <c r="F1168" s="381" t="s">
        <v>586</v>
      </c>
      <c r="G1168" s="381" t="s">
        <v>394</v>
      </c>
      <c r="H1168" s="100" t="s">
        <v>653</v>
      </c>
      <c r="I1168" s="381" t="s">
        <v>505</v>
      </c>
      <c r="J1168" s="382">
        <v>74000</v>
      </c>
      <c r="K1168" s="382">
        <v>18318.48</v>
      </c>
      <c r="L1168" s="191" t="str">
        <f t="shared" si="863"/>
        <v>915014270503421008001024422501</v>
      </c>
      <c r="M1168" s="192">
        <f t="array" ref="M1168">IF(COUNT(SEARCH(Удалить_Роспись_КВСР,$B1168)*SEARCH(Удалить_Роспись_ПБС,$C1168)*SEARCH(Удалить_Роспись_КФСР, $D1168)*SEARCH(Удалить_Роспись_КЦСР,$E1168)*SEARCH(Удалить_Роспись_КВР,$F1168)*SEARCH(Удалить_Роспись_ЭК,$H1168)*SEARCH(Удалить_Роспись_КР,$I1168))&gt;0,0,1)</f>
        <v>1</v>
      </c>
      <c r="N1168" s="192">
        <v>0</v>
      </c>
      <c r="O1168" s="192" t="str">
        <f t="shared" si="864"/>
        <v/>
      </c>
      <c r="P1168" s="192" t="str">
        <f t="shared" si="860"/>
        <v/>
      </c>
      <c r="Q1168" s="300" t="str">
        <f t="shared" si="865"/>
        <v/>
      </c>
      <c r="R1168" s="300" t="str">
        <f t="shared" si="866"/>
        <v/>
      </c>
      <c r="S1168" s="300" t="str">
        <f t="shared" si="867"/>
        <v/>
      </c>
      <c r="T1168" s="192" t="str">
        <f t="shared" si="868"/>
        <v/>
      </c>
      <c r="U1168" s="303" t="str">
        <f t="shared" si="869"/>
        <v/>
      </c>
      <c r="V1168" s="300" t="str">
        <f t="shared" si="870"/>
        <v/>
      </c>
      <c r="W1168" s="192" t="str">
        <f t="shared" si="871"/>
        <v/>
      </c>
      <c r="X1168" s="303" t="str">
        <f t="shared" si="872"/>
        <v/>
      </c>
      <c r="Y1168" s="300" t="str">
        <f t="shared" si="873"/>
        <v/>
      </c>
      <c r="Z1168" s="300" t="str">
        <f t="shared" si="874"/>
        <v/>
      </c>
      <c r="AA1168" s="303" t="str">
        <f t="shared" si="875"/>
        <v/>
      </c>
      <c r="AB1168" s="300" t="str">
        <f t="shared" si="876"/>
        <v/>
      </c>
      <c r="AC1168" s="300" t="str">
        <f t="shared" si="877"/>
        <v/>
      </c>
      <c r="AD1168" s="300" t="str">
        <f t="shared" si="878"/>
        <v/>
      </c>
      <c r="AE1168" s="192" t="str">
        <f t="shared" si="879"/>
        <v/>
      </c>
      <c r="AF1168" s="192" t="str">
        <f t="shared" si="880"/>
        <v/>
      </c>
      <c r="AG1168" s="192"/>
      <c r="AJ1168" s="300" t="str">
        <f t="shared" si="881"/>
        <v/>
      </c>
      <c r="AK1168" s="300" t="str">
        <f t="shared" si="882"/>
        <v/>
      </c>
      <c r="AL1168" s="300" t="str">
        <f t="shared" si="883"/>
        <v>бла</v>
      </c>
      <c r="AM1168" s="300" t="str">
        <f t="shared" si="884"/>
        <v/>
      </c>
      <c r="AN1168" s="300" t="str">
        <f t="shared" si="885"/>
        <v/>
      </c>
      <c r="AO1168" s="300" t="str">
        <f t="shared" si="886"/>
        <v/>
      </c>
      <c r="AP1168" s="300" t="str">
        <f t="shared" si="887"/>
        <v/>
      </c>
      <c r="AQ1168" s="300" t="str">
        <f t="shared" si="888"/>
        <v/>
      </c>
      <c r="AR1168" s="306" t="str">
        <f t="shared" si="889"/>
        <v/>
      </c>
      <c r="AS1168" s="300" t="str">
        <f t="shared" si="890"/>
        <v/>
      </c>
      <c r="AT1168" s="300" t="str">
        <f t="shared" si="891"/>
        <v/>
      </c>
      <c r="AU1168" s="192" t="str">
        <f t="shared" si="892"/>
        <v>бла</v>
      </c>
      <c r="AV1168" s="192" t="str">
        <f t="shared" si="893"/>
        <v>бла91501427общпро</v>
      </c>
      <c r="AW1168" s="191">
        <f t="shared" si="894"/>
        <v>74000</v>
      </c>
      <c r="AX1168" s="191">
        <f t="shared" si="895"/>
        <v>18318.48</v>
      </c>
      <c r="AY1168" s="191">
        <f t="shared" si="896"/>
        <v>0</v>
      </c>
      <c r="AZ1168" s="191">
        <f t="shared" si="897"/>
        <v>0</v>
      </c>
      <c r="BA1168" s="193">
        <f t="shared" si="898"/>
        <v>1</v>
      </c>
      <c r="BB1168" s="193">
        <f t="shared" si="899"/>
        <v>1</v>
      </c>
      <c r="BC1168" s="193">
        <f t="shared" si="900"/>
        <v>1</v>
      </c>
      <c r="BD1168" s="191">
        <f t="shared" si="862"/>
        <v>0</v>
      </c>
      <c r="BE1168" s="191">
        <f t="shared" si="901"/>
        <v>0</v>
      </c>
      <c r="BF1168" s="210">
        <f t="shared" si="902"/>
        <v>0</v>
      </c>
      <c r="BG1168" s="211">
        <f t="shared" si="903"/>
        <v>0</v>
      </c>
      <c r="BH1168" s="289"/>
      <c r="BI1168" s="289"/>
      <c r="BJ1168" s="228"/>
      <c r="BK1168" s="228"/>
      <c r="BL1168" s="233" t="str">
        <f t="shared" si="904"/>
        <v>05</v>
      </c>
    </row>
    <row r="1169" spans="1:64" ht="12" customHeight="1">
      <c r="A1169" s="333" t="s">
        <v>697</v>
      </c>
      <c r="B1169" s="381" t="s">
        <v>414</v>
      </c>
      <c r="C1169" s="333" t="s">
        <v>669</v>
      </c>
      <c r="D1169" s="381" t="s">
        <v>406</v>
      </c>
      <c r="E1169" s="381" t="s">
        <v>1253</v>
      </c>
      <c r="F1169" s="381" t="s">
        <v>586</v>
      </c>
      <c r="G1169" s="381" t="s">
        <v>397</v>
      </c>
      <c r="H1169" s="100" t="s">
        <v>653</v>
      </c>
      <c r="I1169" s="381" t="s">
        <v>505</v>
      </c>
      <c r="J1169" s="382">
        <v>65260</v>
      </c>
      <c r="K1169" s="382">
        <v>17670</v>
      </c>
      <c r="L1169" s="191" t="str">
        <f t="shared" si="863"/>
        <v>915014270503421008001024434001</v>
      </c>
      <c r="M1169" s="192">
        <f t="array" ref="M1169">IF(COUNT(SEARCH(Удалить_Роспись_КВСР,$B1169)*SEARCH(Удалить_Роспись_ПБС,$C1169)*SEARCH(Удалить_Роспись_КФСР, $D1169)*SEARCH(Удалить_Роспись_КЦСР,$E1169)*SEARCH(Удалить_Роспись_КВР,$F1169)*SEARCH(Удалить_Роспись_ЭК,$H1169)*SEARCH(Удалить_Роспись_КР,$I1169))&gt;0,0,1)</f>
        <v>1</v>
      </c>
      <c r="N1169" s="192">
        <v>0</v>
      </c>
      <c r="O1169" s="192" t="str">
        <f t="shared" si="864"/>
        <v/>
      </c>
      <c r="P1169" s="192" t="str">
        <f t="shared" si="860"/>
        <v/>
      </c>
      <c r="Q1169" s="300" t="str">
        <f t="shared" si="865"/>
        <v/>
      </c>
      <c r="R1169" s="300" t="str">
        <f t="shared" si="866"/>
        <v/>
      </c>
      <c r="S1169" s="300" t="str">
        <f t="shared" si="867"/>
        <v/>
      </c>
      <c r="T1169" s="192" t="str">
        <f t="shared" si="868"/>
        <v/>
      </c>
      <c r="U1169" s="303" t="str">
        <f t="shared" si="869"/>
        <v/>
      </c>
      <c r="V1169" s="300" t="str">
        <f t="shared" si="870"/>
        <v/>
      </c>
      <c r="W1169" s="192" t="str">
        <f t="shared" si="871"/>
        <v/>
      </c>
      <c r="X1169" s="303" t="str">
        <f t="shared" si="872"/>
        <v/>
      </c>
      <c r="Y1169" s="300" t="str">
        <f t="shared" si="873"/>
        <v/>
      </c>
      <c r="Z1169" s="300" t="str">
        <f t="shared" si="874"/>
        <v/>
      </c>
      <c r="AA1169" s="303" t="str">
        <f t="shared" si="875"/>
        <v/>
      </c>
      <c r="AB1169" s="300" t="str">
        <f t="shared" si="876"/>
        <v/>
      </c>
      <c r="AC1169" s="300" t="str">
        <f t="shared" si="877"/>
        <v/>
      </c>
      <c r="AD1169" s="300" t="str">
        <f t="shared" si="878"/>
        <v/>
      </c>
      <c r="AE1169" s="192" t="str">
        <f t="shared" si="879"/>
        <v/>
      </c>
      <c r="AF1169" s="192" t="str">
        <f t="shared" si="880"/>
        <v/>
      </c>
      <c r="AG1169" s="192"/>
      <c r="AJ1169" s="300" t="str">
        <f t="shared" si="881"/>
        <v/>
      </c>
      <c r="AK1169" s="300" t="str">
        <f t="shared" si="882"/>
        <v/>
      </c>
      <c r="AL1169" s="300" t="str">
        <f t="shared" si="883"/>
        <v>бла</v>
      </c>
      <c r="AM1169" s="300" t="str">
        <f t="shared" si="884"/>
        <v/>
      </c>
      <c r="AN1169" s="300" t="str">
        <f t="shared" si="885"/>
        <v/>
      </c>
      <c r="AO1169" s="300" t="str">
        <f t="shared" si="886"/>
        <v/>
      </c>
      <c r="AP1169" s="300" t="str">
        <f t="shared" si="887"/>
        <v/>
      </c>
      <c r="AQ1169" s="300" t="str">
        <f t="shared" si="888"/>
        <v/>
      </c>
      <c r="AR1169" s="306" t="str">
        <f t="shared" si="889"/>
        <v/>
      </c>
      <c r="AS1169" s="300" t="str">
        <f t="shared" si="890"/>
        <v/>
      </c>
      <c r="AT1169" s="300" t="str">
        <f t="shared" si="891"/>
        <v/>
      </c>
      <c r="AU1169" s="192" t="str">
        <f t="shared" si="892"/>
        <v>бла</v>
      </c>
      <c r="AV1169" s="192" t="str">
        <f t="shared" si="893"/>
        <v>бла91501427общпро</v>
      </c>
      <c r="AW1169" s="191">
        <f t="shared" si="894"/>
        <v>65260</v>
      </c>
      <c r="AX1169" s="191">
        <f t="shared" si="895"/>
        <v>17670</v>
      </c>
      <c r="AY1169" s="191">
        <f t="shared" si="896"/>
        <v>0</v>
      </c>
      <c r="AZ1169" s="191">
        <f t="shared" si="897"/>
        <v>0</v>
      </c>
      <c r="BA1169" s="193">
        <f t="shared" si="898"/>
        <v>1</v>
      </c>
      <c r="BB1169" s="193">
        <f t="shared" si="899"/>
        <v>1</v>
      </c>
      <c r="BC1169" s="193">
        <f t="shared" si="900"/>
        <v>1</v>
      </c>
      <c r="BD1169" s="191">
        <f t="shared" si="862"/>
        <v>0</v>
      </c>
      <c r="BE1169" s="191">
        <f t="shared" si="901"/>
        <v>0</v>
      </c>
      <c r="BF1169" s="210">
        <f t="shared" si="902"/>
        <v>0</v>
      </c>
      <c r="BG1169" s="211">
        <f t="shared" si="903"/>
        <v>0</v>
      </c>
      <c r="BH1169" s="289"/>
      <c r="BI1169" s="289"/>
      <c r="BJ1169" s="228"/>
      <c r="BK1169" s="228"/>
      <c r="BL1169" s="233" t="str">
        <f t="shared" si="904"/>
        <v>05</v>
      </c>
    </row>
    <row r="1170" spans="1:64" ht="12" customHeight="1">
      <c r="A1170" s="333" t="s">
        <v>697</v>
      </c>
      <c r="B1170" s="381" t="s">
        <v>414</v>
      </c>
      <c r="C1170" s="333" t="s">
        <v>669</v>
      </c>
      <c r="D1170" s="381" t="s">
        <v>406</v>
      </c>
      <c r="E1170" s="381" t="s">
        <v>1254</v>
      </c>
      <c r="F1170" s="381" t="s">
        <v>586</v>
      </c>
      <c r="G1170" s="381" t="s">
        <v>394</v>
      </c>
      <c r="H1170" s="100" t="s">
        <v>653</v>
      </c>
      <c r="I1170" s="381" t="s">
        <v>505</v>
      </c>
      <c r="J1170" s="382">
        <v>50000</v>
      </c>
      <c r="K1170" s="382">
        <v>11705.24</v>
      </c>
      <c r="L1170" s="191" t="str">
        <f t="shared" si="863"/>
        <v>915014270503421008002024422501</v>
      </c>
      <c r="M1170" s="192">
        <f t="array" ref="M1170">IF(COUNT(SEARCH(Удалить_Роспись_КВСР,$B1170)*SEARCH(Удалить_Роспись_ПБС,$C1170)*SEARCH(Удалить_Роспись_КФСР, $D1170)*SEARCH(Удалить_Роспись_КЦСР,$E1170)*SEARCH(Удалить_Роспись_КВР,$F1170)*SEARCH(Удалить_Роспись_ЭК,$H1170)*SEARCH(Удалить_Роспись_КР,$I1170))&gt;0,0,1)</f>
        <v>1</v>
      </c>
      <c r="N1170" s="192">
        <v>0</v>
      </c>
      <c r="O1170" s="192" t="str">
        <f t="shared" si="864"/>
        <v/>
      </c>
      <c r="P1170" s="192" t="str">
        <f t="shared" si="860"/>
        <v/>
      </c>
      <c r="Q1170" s="300" t="str">
        <f t="shared" si="865"/>
        <v/>
      </c>
      <c r="R1170" s="300" t="str">
        <f t="shared" si="866"/>
        <v/>
      </c>
      <c r="S1170" s="300" t="str">
        <f t="shared" si="867"/>
        <v/>
      </c>
      <c r="T1170" s="192" t="str">
        <f t="shared" si="868"/>
        <v/>
      </c>
      <c r="U1170" s="303" t="str">
        <f t="shared" si="869"/>
        <v/>
      </c>
      <c r="V1170" s="300" t="str">
        <f t="shared" si="870"/>
        <v/>
      </c>
      <c r="W1170" s="192" t="str">
        <f t="shared" si="871"/>
        <v/>
      </c>
      <c r="X1170" s="303" t="str">
        <f t="shared" si="872"/>
        <v/>
      </c>
      <c r="Y1170" s="300" t="str">
        <f t="shared" si="873"/>
        <v/>
      </c>
      <c r="Z1170" s="300" t="str">
        <f t="shared" si="874"/>
        <v/>
      </c>
      <c r="AA1170" s="303" t="str">
        <f t="shared" si="875"/>
        <v/>
      </c>
      <c r="AB1170" s="300" t="str">
        <f t="shared" si="876"/>
        <v/>
      </c>
      <c r="AC1170" s="300" t="str">
        <f t="shared" si="877"/>
        <v/>
      </c>
      <c r="AD1170" s="300" t="str">
        <f t="shared" si="878"/>
        <v/>
      </c>
      <c r="AE1170" s="192" t="str">
        <f t="shared" si="879"/>
        <v/>
      </c>
      <c r="AF1170" s="192" t="str">
        <f t="shared" si="880"/>
        <v/>
      </c>
      <c r="AG1170" s="192"/>
      <c r="AJ1170" s="300" t="str">
        <f t="shared" si="881"/>
        <v/>
      </c>
      <c r="AK1170" s="300" t="str">
        <f t="shared" si="882"/>
        <v/>
      </c>
      <c r="AL1170" s="300" t="str">
        <f t="shared" si="883"/>
        <v>бла</v>
      </c>
      <c r="AM1170" s="300" t="str">
        <f t="shared" si="884"/>
        <v/>
      </c>
      <c r="AN1170" s="300" t="str">
        <f t="shared" si="885"/>
        <v/>
      </c>
      <c r="AO1170" s="300" t="str">
        <f t="shared" si="886"/>
        <v/>
      </c>
      <c r="AP1170" s="300" t="str">
        <f t="shared" si="887"/>
        <v/>
      </c>
      <c r="AQ1170" s="300" t="str">
        <f t="shared" si="888"/>
        <v/>
      </c>
      <c r="AR1170" s="306" t="str">
        <f t="shared" si="889"/>
        <v/>
      </c>
      <c r="AS1170" s="300" t="str">
        <f t="shared" si="890"/>
        <v/>
      </c>
      <c r="AT1170" s="300" t="str">
        <f t="shared" si="891"/>
        <v/>
      </c>
      <c r="AU1170" s="192" t="str">
        <f t="shared" si="892"/>
        <v>бла</v>
      </c>
      <c r="AV1170" s="192" t="str">
        <f t="shared" si="893"/>
        <v>бла91501427общпро</v>
      </c>
      <c r="AW1170" s="191">
        <f t="shared" si="894"/>
        <v>50000</v>
      </c>
      <c r="AX1170" s="191">
        <f t="shared" si="895"/>
        <v>11705.24</v>
      </c>
      <c r="AY1170" s="191">
        <f t="shared" si="896"/>
        <v>0</v>
      </c>
      <c r="AZ1170" s="191">
        <f t="shared" si="897"/>
        <v>0</v>
      </c>
      <c r="BA1170" s="193">
        <f t="shared" si="898"/>
        <v>1</v>
      </c>
      <c r="BB1170" s="193">
        <f t="shared" si="899"/>
        <v>1</v>
      </c>
      <c r="BC1170" s="193">
        <f t="shared" si="900"/>
        <v>1</v>
      </c>
      <c r="BD1170" s="191">
        <f t="shared" si="862"/>
        <v>0</v>
      </c>
      <c r="BE1170" s="191">
        <f t="shared" si="901"/>
        <v>0</v>
      </c>
      <c r="BF1170" s="210">
        <f t="shared" si="902"/>
        <v>0</v>
      </c>
      <c r="BG1170" s="211">
        <f t="shared" si="903"/>
        <v>0</v>
      </c>
      <c r="BH1170" s="289"/>
      <c r="BI1170" s="289"/>
      <c r="BJ1170" s="228"/>
      <c r="BK1170" s="228"/>
      <c r="BL1170" s="233" t="str">
        <f t="shared" si="904"/>
        <v>05</v>
      </c>
    </row>
    <row r="1171" spans="1:64" ht="12" customHeight="1">
      <c r="A1171" s="333" t="s">
        <v>697</v>
      </c>
      <c r="B1171" s="381" t="s">
        <v>414</v>
      </c>
      <c r="C1171" s="333" t="s">
        <v>669</v>
      </c>
      <c r="D1171" s="381" t="s">
        <v>406</v>
      </c>
      <c r="E1171" s="381" t="s">
        <v>1254</v>
      </c>
      <c r="F1171" s="381" t="s">
        <v>586</v>
      </c>
      <c r="G1171" s="381" t="s">
        <v>389</v>
      </c>
      <c r="H1171" s="100" t="s">
        <v>653</v>
      </c>
      <c r="I1171" s="381" t="s">
        <v>505</v>
      </c>
      <c r="J1171" s="382">
        <v>30000</v>
      </c>
      <c r="K1171" s="382">
        <v>0</v>
      </c>
      <c r="L1171" s="191" t="str">
        <f t="shared" si="863"/>
        <v>915014270503421008002024422601</v>
      </c>
      <c r="M1171" s="192">
        <f t="array" ref="M1171">IF(COUNT(SEARCH(Удалить_Роспись_КВСР,$B1171)*SEARCH(Удалить_Роспись_ПБС,$C1171)*SEARCH(Удалить_Роспись_КФСР, $D1171)*SEARCH(Удалить_Роспись_КЦСР,$E1171)*SEARCH(Удалить_Роспись_КВР,$F1171)*SEARCH(Удалить_Роспись_ЭК,$H1171)*SEARCH(Удалить_Роспись_КР,$I1171))&gt;0,0,1)</f>
        <v>1</v>
      </c>
      <c r="N1171" s="192">
        <v>0</v>
      </c>
      <c r="O1171" s="192" t="str">
        <f t="shared" si="864"/>
        <v/>
      </c>
      <c r="P1171" s="192" t="str">
        <f t="shared" si="860"/>
        <v/>
      </c>
      <c r="Q1171" s="300" t="str">
        <f t="shared" si="865"/>
        <v/>
      </c>
      <c r="R1171" s="300" t="str">
        <f t="shared" si="866"/>
        <v/>
      </c>
      <c r="S1171" s="300" t="str">
        <f t="shared" si="867"/>
        <v/>
      </c>
      <c r="T1171" s="192" t="str">
        <f t="shared" si="868"/>
        <v/>
      </c>
      <c r="U1171" s="303" t="str">
        <f t="shared" si="869"/>
        <v/>
      </c>
      <c r="V1171" s="300" t="str">
        <f t="shared" si="870"/>
        <v/>
      </c>
      <c r="W1171" s="192" t="str">
        <f t="shared" si="871"/>
        <v/>
      </c>
      <c r="X1171" s="303" t="str">
        <f t="shared" si="872"/>
        <v/>
      </c>
      <c r="Y1171" s="300" t="str">
        <f t="shared" si="873"/>
        <v/>
      </c>
      <c r="Z1171" s="300" t="str">
        <f t="shared" si="874"/>
        <v/>
      </c>
      <c r="AA1171" s="303" t="str">
        <f t="shared" si="875"/>
        <v/>
      </c>
      <c r="AB1171" s="300" t="str">
        <f t="shared" si="876"/>
        <v/>
      </c>
      <c r="AC1171" s="300" t="str">
        <f t="shared" si="877"/>
        <v/>
      </c>
      <c r="AD1171" s="300" t="str">
        <f t="shared" si="878"/>
        <v/>
      </c>
      <c r="AE1171" s="192" t="str">
        <f t="shared" si="879"/>
        <v/>
      </c>
      <c r="AF1171" s="192" t="str">
        <f t="shared" si="880"/>
        <v/>
      </c>
      <c r="AG1171" s="192"/>
      <c r="AJ1171" s="300" t="str">
        <f t="shared" si="881"/>
        <v/>
      </c>
      <c r="AK1171" s="300" t="str">
        <f t="shared" si="882"/>
        <v/>
      </c>
      <c r="AL1171" s="300" t="str">
        <f t="shared" si="883"/>
        <v>бла</v>
      </c>
      <c r="AM1171" s="300" t="str">
        <f t="shared" si="884"/>
        <v/>
      </c>
      <c r="AN1171" s="300" t="str">
        <f t="shared" si="885"/>
        <v/>
      </c>
      <c r="AO1171" s="300" t="str">
        <f t="shared" si="886"/>
        <v/>
      </c>
      <c r="AP1171" s="300" t="str">
        <f t="shared" si="887"/>
        <v/>
      </c>
      <c r="AQ1171" s="300" t="str">
        <f t="shared" si="888"/>
        <v/>
      </c>
      <c r="AR1171" s="306" t="str">
        <f t="shared" si="889"/>
        <v/>
      </c>
      <c r="AS1171" s="300" t="str">
        <f t="shared" si="890"/>
        <v/>
      </c>
      <c r="AT1171" s="300" t="str">
        <f t="shared" si="891"/>
        <v/>
      </c>
      <c r="AU1171" s="192" t="str">
        <f t="shared" si="892"/>
        <v>бла</v>
      </c>
      <c r="AV1171" s="192" t="str">
        <f t="shared" si="893"/>
        <v>бла91501427общпро</v>
      </c>
      <c r="AW1171" s="191">
        <f t="shared" si="894"/>
        <v>30000</v>
      </c>
      <c r="AX1171" s="191">
        <f t="shared" si="895"/>
        <v>0</v>
      </c>
      <c r="AY1171" s="191">
        <f t="shared" si="896"/>
        <v>0</v>
      </c>
      <c r="AZ1171" s="191">
        <f t="shared" si="897"/>
        <v>0</v>
      </c>
      <c r="BA1171" s="193">
        <f t="shared" si="898"/>
        <v>1</v>
      </c>
      <c r="BB1171" s="193">
        <f t="shared" si="899"/>
        <v>1</v>
      </c>
      <c r="BC1171" s="193">
        <f t="shared" si="900"/>
        <v>1</v>
      </c>
      <c r="BD1171" s="191">
        <f t="shared" si="862"/>
        <v>0</v>
      </c>
      <c r="BE1171" s="191">
        <f t="shared" si="901"/>
        <v>0</v>
      </c>
      <c r="BF1171" s="210">
        <f t="shared" si="902"/>
        <v>0</v>
      </c>
      <c r="BG1171" s="211">
        <f t="shared" si="903"/>
        <v>0</v>
      </c>
      <c r="BH1171" s="289"/>
      <c r="BI1171" s="289"/>
      <c r="BJ1171" s="228"/>
      <c r="BK1171" s="228"/>
      <c r="BL1171" s="233" t="str">
        <f t="shared" si="904"/>
        <v>05</v>
      </c>
    </row>
    <row r="1172" spans="1:64" ht="12" customHeight="1">
      <c r="A1172" s="333" t="s">
        <v>697</v>
      </c>
      <c r="B1172" s="381" t="s">
        <v>414</v>
      </c>
      <c r="C1172" s="333" t="s">
        <v>669</v>
      </c>
      <c r="D1172" s="381" t="s">
        <v>406</v>
      </c>
      <c r="E1172" s="381" t="s">
        <v>1254</v>
      </c>
      <c r="F1172" s="381" t="s">
        <v>586</v>
      </c>
      <c r="G1172" s="381" t="s">
        <v>397</v>
      </c>
      <c r="H1172" s="100" t="s">
        <v>653</v>
      </c>
      <c r="I1172" s="381" t="s">
        <v>505</v>
      </c>
      <c r="J1172" s="382">
        <v>30000</v>
      </c>
      <c r="K1172" s="382">
        <v>907.4</v>
      </c>
      <c r="L1172" s="191" t="str">
        <f t="shared" si="863"/>
        <v>915014270503421008002024434001</v>
      </c>
      <c r="M1172" s="192">
        <f t="array" ref="M1172">IF(COUNT(SEARCH(Удалить_Роспись_КВСР,$B1172)*SEARCH(Удалить_Роспись_ПБС,$C1172)*SEARCH(Удалить_Роспись_КФСР, $D1172)*SEARCH(Удалить_Роспись_КЦСР,$E1172)*SEARCH(Удалить_Роспись_КВР,$F1172)*SEARCH(Удалить_Роспись_ЭК,$H1172)*SEARCH(Удалить_Роспись_КР,$I1172))&gt;0,0,1)</f>
        <v>1</v>
      </c>
      <c r="N1172" s="192">
        <v>0</v>
      </c>
      <c r="O1172" s="192" t="str">
        <f t="shared" si="864"/>
        <v/>
      </c>
      <c r="P1172" s="192" t="str">
        <f t="shared" ref="P1172:P1235" si="905">IF($E1172="092Л000","воз","")</f>
        <v/>
      </c>
      <c r="Q1172" s="300" t="str">
        <f t="shared" si="865"/>
        <v/>
      </c>
      <c r="R1172" s="300" t="str">
        <f t="shared" si="866"/>
        <v/>
      </c>
      <c r="S1172" s="300" t="str">
        <f t="shared" si="867"/>
        <v/>
      </c>
      <c r="T1172" s="192" t="str">
        <f t="shared" si="868"/>
        <v/>
      </c>
      <c r="U1172" s="303" t="str">
        <f t="shared" si="869"/>
        <v/>
      </c>
      <c r="V1172" s="300" t="str">
        <f t="shared" si="870"/>
        <v/>
      </c>
      <c r="W1172" s="192" t="str">
        <f t="shared" si="871"/>
        <v/>
      </c>
      <c r="X1172" s="303" t="str">
        <f t="shared" si="872"/>
        <v/>
      </c>
      <c r="Y1172" s="300" t="str">
        <f t="shared" si="873"/>
        <v/>
      </c>
      <c r="Z1172" s="300" t="str">
        <f t="shared" si="874"/>
        <v/>
      </c>
      <c r="AA1172" s="303" t="str">
        <f t="shared" si="875"/>
        <v/>
      </c>
      <c r="AB1172" s="300" t="str">
        <f t="shared" si="876"/>
        <v/>
      </c>
      <c r="AC1172" s="300" t="str">
        <f t="shared" si="877"/>
        <v/>
      </c>
      <c r="AD1172" s="300" t="str">
        <f t="shared" si="878"/>
        <v/>
      </c>
      <c r="AE1172" s="192" t="str">
        <f t="shared" si="879"/>
        <v/>
      </c>
      <c r="AF1172" s="192" t="str">
        <f t="shared" si="880"/>
        <v/>
      </c>
      <c r="AG1172" s="192"/>
      <c r="AJ1172" s="300" t="str">
        <f t="shared" si="881"/>
        <v/>
      </c>
      <c r="AK1172" s="300" t="str">
        <f t="shared" si="882"/>
        <v/>
      </c>
      <c r="AL1172" s="300" t="str">
        <f t="shared" si="883"/>
        <v>бла</v>
      </c>
      <c r="AM1172" s="300" t="str">
        <f t="shared" si="884"/>
        <v/>
      </c>
      <c r="AN1172" s="300" t="str">
        <f t="shared" si="885"/>
        <v/>
      </c>
      <c r="AO1172" s="300" t="str">
        <f t="shared" si="886"/>
        <v/>
      </c>
      <c r="AP1172" s="300" t="str">
        <f t="shared" si="887"/>
        <v/>
      </c>
      <c r="AQ1172" s="300" t="str">
        <f t="shared" si="888"/>
        <v/>
      </c>
      <c r="AR1172" s="306" t="str">
        <f t="shared" si="889"/>
        <v/>
      </c>
      <c r="AS1172" s="300" t="str">
        <f t="shared" si="890"/>
        <v/>
      </c>
      <c r="AT1172" s="300" t="str">
        <f t="shared" si="891"/>
        <v/>
      </c>
      <c r="AU1172" s="192" t="str">
        <f t="shared" si="892"/>
        <v>бла</v>
      </c>
      <c r="AV1172" s="192" t="str">
        <f t="shared" si="893"/>
        <v>бла91501427общпро</v>
      </c>
      <c r="AW1172" s="191">
        <f t="shared" si="894"/>
        <v>30000</v>
      </c>
      <c r="AX1172" s="191">
        <f t="shared" si="895"/>
        <v>907.4</v>
      </c>
      <c r="AY1172" s="191">
        <f t="shared" si="896"/>
        <v>0</v>
      </c>
      <c r="AZ1172" s="191">
        <f t="shared" si="897"/>
        <v>0</v>
      </c>
      <c r="BA1172" s="193">
        <f t="shared" si="898"/>
        <v>1</v>
      </c>
      <c r="BB1172" s="193">
        <f t="shared" si="899"/>
        <v>1</v>
      </c>
      <c r="BC1172" s="193">
        <f t="shared" si="900"/>
        <v>1</v>
      </c>
      <c r="BD1172" s="191">
        <f t="shared" si="862"/>
        <v>0</v>
      </c>
      <c r="BE1172" s="191">
        <f t="shared" si="901"/>
        <v>0</v>
      </c>
      <c r="BF1172" s="210">
        <f t="shared" si="902"/>
        <v>0</v>
      </c>
      <c r="BG1172" s="211">
        <f t="shared" si="903"/>
        <v>0</v>
      </c>
      <c r="BH1172" s="289"/>
      <c r="BI1172" s="289"/>
      <c r="BJ1172" s="228"/>
      <c r="BK1172" s="228"/>
      <c r="BL1172" s="233" t="str">
        <f t="shared" si="904"/>
        <v>05</v>
      </c>
    </row>
    <row r="1173" spans="1:64" ht="12" customHeight="1">
      <c r="A1173" s="333" t="s">
        <v>697</v>
      </c>
      <c r="B1173" s="381" t="s">
        <v>414</v>
      </c>
      <c r="C1173" s="333" t="s">
        <v>669</v>
      </c>
      <c r="D1173" s="381" t="s">
        <v>406</v>
      </c>
      <c r="E1173" s="381" t="s">
        <v>1255</v>
      </c>
      <c r="F1173" s="381" t="s">
        <v>586</v>
      </c>
      <c r="G1173" s="381" t="s">
        <v>394</v>
      </c>
      <c r="H1173" s="100" t="s">
        <v>653</v>
      </c>
      <c r="I1173" s="381" t="s">
        <v>505</v>
      </c>
      <c r="J1173" s="382">
        <v>35000</v>
      </c>
      <c r="K1173" s="382">
        <v>35000</v>
      </c>
      <c r="L1173" s="191" t="str">
        <f t="shared" si="863"/>
        <v>915014270503421008003024422501</v>
      </c>
      <c r="M1173" s="192">
        <f t="array" ref="M1173">IF(COUNT(SEARCH(Удалить_Роспись_КВСР,$B1173)*SEARCH(Удалить_Роспись_ПБС,$C1173)*SEARCH(Удалить_Роспись_КФСР, $D1173)*SEARCH(Удалить_Роспись_КЦСР,$E1173)*SEARCH(Удалить_Роспись_КВР,$F1173)*SEARCH(Удалить_Роспись_ЭК,$H1173)*SEARCH(Удалить_Роспись_КР,$I1173))&gt;0,0,1)</f>
        <v>1</v>
      </c>
      <c r="N1173" s="192">
        <v>0</v>
      </c>
      <c r="O1173" s="192" t="str">
        <f t="shared" si="864"/>
        <v/>
      </c>
      <c r="P1173" s="192" t="str">
        <f t="shared" si="905"/>
        <v/>
      </c>
      <c r="Q1173" s="300" t="str">
        <f t="shared" si="865"/>
        <v/>
      </c>
      <c r="R1173" s="300" t="str">
        <f t="shared" si="866"/>
        <v/>
      </c>
      <c r="S1173" s="300" t="str">
        <f t="shared" si="867"/>
        <v/>
      </c>
      <c r="T1173" s="192" t="str">
        <f t="shared" si="868"/>
        <v/>
      </c>
      <c r="U1173" s="303" t="str">
        <f t="shared" si="869"/>
        <v/>
      </c>
      <c r="V1173" s="300" t="str">
        <f t="shared" si="870"/>
        <v/>
      </c>
      <c r="W1173" s="192" t="str">
        <f t="shared" si="871"/>
        <v/>
      </c>
      <c r="X1173" s="303" t="str">
        <f t="shared" si="872"/>
        <v/>
      </c>
      <c r="Y1173" s="300" t="str">
        <f t="shared" si="873"/>
        <v/>
      </c>
      <c r="Z1173" s="300" t="str">
        <f t="shared" si="874"/>
        <v/>
      </c>
      <c r="AA1173" s="303" t="str">
        <f t="shared" si="875"/>
        <v/>
      </c>
      <c r="AB1173" s="300" t="str">
        <f t="shared" si="876"/>
        <v/>
      </c>
      <c r="AC1173" s="300" t="str">
        <f t="shared" si="877"/>
        <v/>
      </c>
      <c r="AD1173" s="300" t="str">
        <f t="shared" si="878"/>
        <v/>
      </c>
      <c r="AE1173" s="192" t="str">
        <f t="shared" si="879"/>
        <v/>
      </c>
      <c r="AF1173" s="192" t="str">
        <f t="shared" si="880"/>
        <v/>
      </c>
      <c r="AG1173" s="192"/>
      <c r="AJ1173" s="300" t="str">
        <f t="shared" si="881"/>
        <v/>
      </c>
      <c r="AK1173" s="300" t="str">
        <f t="shared" si="882"/>
        <v/>
      </c>
      <c r="AL1173" s="300" t="str">
        <f t="shared" si="883"/>
        <v>бла</v>
      </c>
      <c r="AM1173" s="300" t="str">
        <f t="shared" si="884"/>
        <v/>
      </c>
      <c r="AN1173" s="300" t="str">
        <f t="shared" si="885"/>
        <v/>
      </c>
      <c r="AO1173" s="300" t="str">
        <f t="shared" si="886"/>
        <v/>
      </c>
      <c r="AP1173" s="300" t="str">
        <f t="shared" si="887"/>
        <v/>
      </c>
      <c r="AQ1173" s="300" t="str">
        <f t="shared" si="888"/>
        <v/>
      </c>
      <c r="AR1173" s="306" t="str">
        <f t="shared" si="889"/>
        <v/>
      </c>
      <c r="AS1173" s="300" t="str">
        <f t="shared" si="890"/>
        <v/>
      </c>
      <c r="AT1173" s="300" t="str">
        <f t="shared" si="891"/>
        <v/>
      </c>
      <c r="AU1173" s="192" t="str">
        <f t="shared" si="892"/>
        <v>бла</v>
      </c>
      <c r="AV1173" s="192" t="str">
        <f t="shared" si="893"/>
        <v>бла91501427общпро</v>
      </c>
      <c r="AW1173" s="191">
        <f t="shared" si="894"/>
        <v>35000</v>
      </c>
      <c r="AX1173" s="191">
        <f t="shared" si="895"/>
        <v>35000</v>
      </c>
      <c r="AY1173" s="191">
        <f t="shared" si="896"/>
        <v>0</v>
      </c>
      <c r="AZ1173" s="191">
        <f t="shared" si="897"/>
        <v>0</v>
      </c>
      <c r="BA1173" s="193">
        <f t="shared" si="898"/>
        <v>1</v>
      </c>
      <c r="BB1173" s="193">
        <f t="shared" si="899"/>
        <v>1</v>
      </c>
      <c r="BC1173" s="193">
        <f t="shared" si="900"/>
        <v>1</v>
      </c>
      <c r="BD1173" s="191">
        <f t="shared" si="862"/>
        <v>0</v>
      </c>
      <c r="BE1173" s="191">
        <f t="shared" si="901"/>
        <v>0</v>
      </c>
      <c r="BF1173" s="210">
        <f t="shared" si="902"/>
        <v>0</v>
      </c>
      <c r="BG1173" s="211">
        <f t="shared" si="903"/>
        <v>0</v>
      </c>
      <c r="BH1173" s="289"/>
      <c r="BI1173" s="289"/>
      <c r="BJ1173" s="228"/>
      <c r="BK1173" s="228"/>
      <c r="BL1173" s="233" t="str">
        <f t="shared" si="904"/>
        <v>05</v>
      </c>
    </row>
    <row r="1174" spans="1:64" ht="12" customHeight="1">
      <c r="A1174" s="333" t="s">
        <v>697</v>
      </c>
      <c r="B1174" s="381" t="s">
        <v>414</v>
      </c>
      <c r="C1174" s="333" t="s">
        <v>669</v>
      </c>
      <c r="D1174" s="381" t="s">
        <v>406</v>
      </c>
      <c r="E1174" s="381" t="s">
        <v>1256</v>
      </c>
      <c r="F1174" s="381" t="s">
        <v>586</v>
      </c>
      <c r="G1174" s="381" t="s">
        <v>394</v>
      </c>
      <c r="H1174" s="100" t="s">
        <v>653</v>
      </c>
      <c r="I1174" s="381" t="s">
        <v>505</v>
      </c>
      <c r="J1174" s="382">
        <v>17000</v>
      </c>
      <c r="K1174" s="382">
        <v>16799.78</v>
      </c>
      <c r="L1174" s="191" t="str">
        <f t="shared" si="863"/>
        <v>915014270503421008004024422501</v>
      </c>
      <c r="M1174" s="192">
        <f t="array" ref="M1174">IF(COUNT(SEARCH(Удалить_Роспись_КВСР,$B1174)*SEARCH(Удалить_Роспись_ПБС,$C1174)*SEARCH(Удалить_Роспись_КФСР, $D1174)*SEARCH(Удалить_Роспись_КЦСР,$E1174)*SEARCH(Удалить_Роспись_КВР,$F1174)*SEARCH(Удалить_Роспись_ЭК,$H1174)*SEARCH(Удалить_Роспись_КР,$I1174))&gt;0,0,1)</f>
        <v>1</v>
      </c>
      <c r="N1174" s="192">
        <v>0</v>
      </c>
      <c r="O1174" s="192" t="str">
        <f t="shared" si="864"/>
        <v/>
      </c>
      <c r="P1174" s="192" t="str">
        <f t="shared" si="905"/>
        <v/>
      </c>
      <c r="Q1174" s="300" t="str">
        <f t="shared" si="865"/>
        <v/>
      </c>
      <c r="R1174" s="300" t="str">
        <f t="shared" si="866"/>
        <v/>
      </c>
      <c r="S1174" s="300" t="str">
        <f t="shared" si="867"/>
        <v/>
      </c>
      <c r="T1174" s="192" t="str">
        <f t="shared" si="868"/>
        <v/>
      </c>
      <c r="U1174" s="303" t="str">
        <f t="shared" si="869"/>
        <v/>
      </c>
      <c r="V1174" s="300" t="str">
        <f t="shared" si="870"/>
        <v/>
      </c>
      <c r="W1174" s="192" t="str">
        <f t="shared" si="871"/>
        <v/>
      </c>
      <c r="X1174" s="303" t="str">
        <f t="shared" si="872"/>
        <v/>
      </c>
      <c r="Y1174" s="300" t="str">
        <f t="shared" si="873"/>
        <v/>
      </c>
      <c r="Z1174" s="300" t="str">
        <f t="shared" si="874"/>
        <v/>
      </c>
      <c r="AA1174" s="303" t="str">
        <f t="shared" si="875"/>
        <v/>
      </c>
      <c r="AB1174" s="300" t="str">
        <f t="shared" si="876"/>
        <v/>
      </c>
      <c r="AC1174" s="300" t="str">
        <f t="shared" si="877"/>
        <v/>
      </c>
      <c r="AD1174" s="300" t="str">
        <f t="shared" si="878"/>
        <v/>
      </c>
      <c r="AE1174" s="192" t="str">
        <f t="shared" si="879"/>
        <v/>
      </c>
      <c r="AF1174" s="192" t="str">
        <f t="shared" si="880"/>
        <v/>
      </c>
      <c r="AG1174" s="192"/>
      <c r="AJ1174" s="300" t="str">
        <f t="shared" si="881"/>
        <v/>
      </c>
      <c r="AK1174" s="300" t="str">
        <f t="shared" si="882"/>
        <v/>
      </c>
      <c r="AL1174" s="300" t="str">
        <f t="shared" si="883"/>
        <v>бла</v>
      </c>
      <c r="AM1174" s="300" t="str">
        <f t="shared" si="884"/>
        <v/>
      </c>
      <c r="AN1174" s="300" t="str">
        <f t="shared" si="885"/>
        <v/>
      </c>
      <c r="AO1174" s="300" t="str">
        <f t="shared" si="886"/>
        <v/>
      </c>
      <c r="AP1174" s="300" t="str">
        <f t="shared" si="887"/>
        <v/>
      </c>
      <c r="AQ1174" s="300" t="str">
        <f t="shared" si="888"/>
        <v/>
      </c>
      <c r="AR1174" s="306" t="str">
        <f t="shared" si="889"/>
        <v/>
      </c>
      <c r="AS1174" s="300" t="str">
        <f t="shared" si="890"/>
        <v/>
      </c>
      <c r="AT1174" s="300" t="str">
        <f t="shared" si="891"/>
        <v/>
      </c>
      <c r="AU1174" s="192" t="str">
        <f t="shared" si="892"/>
        <v>бла</v>
      </c>
      <c r="AV1174" s="192" t="str">
        <f t="shared" si="893"/>
        <v>бла91501427общпро</v>
      </c>
      <c r="AW1174" s="191">
        <f t="shared" si="894"/>
        <v>17000</v>
      </c>
      <c r="AX1174" s="191">
        <f t="shared" si="895"/>
        <v>16799.78</v>
      </c>
      <c r="AY1174" s="191">
        <f t="shared" si="896"/>
        <v>0</v>
      </c>
      <c r="AZ1174" s="191">
        <f t="shared" si="897"/>
        <v>0</v>
      </c>
      <c r="BA1174" s="193">
        <f t="shared" si="898"/>
        <v>1</v>
      </c>
      <c r="BB1174" s="193">
        <f t="shared" si="899"/>
        <v>1</v>
      </c>
      <c r="BC1174" s="193">
        <f t="shared" si="900"/>
        <v>1</v>
      </c>
      <c r="BD1174" s="191">
        <f t="shared" si="862"/>
        <v>0</v>
      </c>
      <c r="BE1174" s="191">
        <f t="shared" si="901"/>
        <v>0</v>
      </c>
      <c r="BF1174" s="210">
        <f t="shared" si="902"/>
        <v>0</v>
      </c>
      <c r="BG1174" s="211">
        <f t="shared" si="903"/>
        <v>0</v>
      </c>
      <c r="BH1174" s="289"/>
      <c r="BI1174" s="289"/>
      <c r="BJ1174" s="228"/>
      <c r="BK1174" s="228"/>
      <c r="BL1174" s="233" t="str">
        <f t="shared" si="904"/>
        <v>05</v>
      </c>
    </row>
    <row r="1175" spans="1:64" ht="12" customHeight="1">
      <c r="A1175" s="333" t="s">
        <v>697</v>
      </c>
      <c r="B1175" s="381" t="s">
        <v>414</v>
      </c>
      <c r="C1175" s="333" t="s">
        <v>669</v>
      </c>
      <c r="D1175" s="381" t="s">
        <v>406</v>
      </c>
      <c r="E1175" s="381" t="s">
        <v>1256</v>
      </c>
      <c r="F1175" s="381" t="s">
        <v>586</v>
      </c>
      <c r="G1175" s="381" t="s">
        <v>397</v>
      </c>
      <c r="H1175" s="100" t="s">
        <v>653</v>
      </c>
      <c r="I1175" s="381" t="s">
        <v>505</v>
      </c>
      <c r="J1175" s="382">
        <v>20000</v>
      </c>
      <c r="K1175" s="382">
        <v>1908</v>
      </c>
      <c r="L1175" s="191" t="str">
        <f t="shared" si="863"/>
        <v>915014270503421008004024434001</v>
      </c>
      <c r="M1175" s="192">
        <f t="array" ref="M1175">IF(COUNT(SEARCH(Удалить_Роспись_КВСР,$B1175)*SEARCH(Удалить_Роспись_ПБС,$C1175)*SEARCH(Удалить_Роспись_КФСР, $D1175)*SEARCH(Удалить_Роспись_КЦСР,$E1175)*SEARCH(Удалить_Роспись_КВР,$F1175)*SEARCH(Удалить_Роспись_ЭК,$H1175)*SEARCH(Удалить_Роспись_КР,$I1175))&gt;0,0,1)</f>
        <v>1</v>
      </c>
      <c r="N1175" s="192">
        <v>0</v>
      </c>
      <c r="O1175" s="192" t="str">
        <f t="shared" si="864"/>
        <v/>
      </c>
      <c r="P1175" s="192" t="str">
        <f t="shared" si="905"/>
        <v/>
      </c>
      <c r="Q1175" s="300" t="str">
        <f t="shared" si="865"/>
        <v/>
      </c>
      <c r="R1175" s="300" t="str">
        <f t="shared" si="866"/>
        <v/>
      </c>
      <c r="S1175" s="300" t="str">
        <f t="shared" si="867"/>
        <v/>
      </c>
      <c r="T1175" s="192" t="str">
        <f t="shared" si="868"/>
        <v/>
      </c>
      <c r="U1175" s="303" t="str">
        <f t="shared" si="869"/>
        <v/>
      </c>
      <c r="V1175" s="300" t="str">
        <f t="shared" si="870"/>
        <v/>
      </c>
      <c r="W1175" s="192" t="str">
        <f t="shared" si="871"/>
        <v/>
      </c>
      <c r="X1175" s="303" t="str">
        <f t="shared" si="872"/>
        <v/>
      </c>
      <c r="Y1175" s="300" t="str">
        <f t="shared" si="873"/>
        <v/>
      </c>
      <c r="Z1175" s="300" t="str">
        <f t="shared" si="874"/>
        <v/>
      </c>
      <c r="AA1175" s="303" t="str">
        <f t="shared" si="875"/>
        <v/>
      </c>
      <c r="AB1175" s="300" t="str">
        <f t="shared" si="876"/>
        <v/>
      </c>
      <c r="AC1175" s="300" t="str">
        <f t="shared" si="877"/>
        <v/>
      </c>
      <c r="AD1175" s="300" t="str">
        <f t="shared" si="878"/>
        <v/>
      </c>
      <c r="AE1175" s="192" t="str">
        <f t="shared" si="879"/>
        <v/>
      </c>
      <c r="AF1175" s="192" t="str">
        <f t="shared" si="880"/>
        <v/>
      </c>
      <c r="AG1175" s="192"/>
      <c r="AJ1175" s="300" t="str">
        <f t="shared" si="881"/>
        <v/>
      </c>
      <c r="AK1175" s="300" t="str">
        <f t="shared" si="882"/>
        <v/>
      </c>
      <c r="AL1175" s="300" t="str">
        <f t="shared" si="883"/>
        <v>бла</v>
      </c>
      <c r="AM1175" s="300" t="str">
        <f t="shared" si="884"/>
        <v/>
      </c>
      <c r="AN1175" s="300" t="str">
        <f t="shared" si="885"/>
        <v/>
      </c>
      <c r="AO1175" s="300" t="str">
        <f t="shared" si="886"/>
        <v/>
      </c>
      <c r="AP1175" s="300" t="str">
        <f t="shared" si="887"/>
        <v/>
      </c>
      <c r="AQ1175" s="300" t="str">
        <f t="shared" si="888"/>
        <v/>
      </c>
      <c r="AR1175" s="306" t="str">
        <f t="shared" si="889"/>
        <v/>
      </c>
      <c r="AS1175" s="300" t="str">
        <f t="shared" si="890"/>
        <v/>
      </c>
      <c r="AT1175" s="300" t="str">
        <f t="shared" si="891"/>
        <v/>
      </c>
      <c r="AU1175" s="192" t="str">
        <f t="shared" si="892"/>
        <v>бла</v>
      </c>
      <c r="AV1175" s="192" t="str">
        <f t="shared" si="893"/>
        <v>бла91501427общпро</v>
      </c>
      <c r="AW1175" s="191">
        <f t="shared" si="894"/>
        <v>20000</v>
      </c>
      <c r="AX1175" s="191">
        <f t="shared" si="895"/>
        <v>1908</v>
      </c>
      <c r="AY1175" s="191">
        <f t="shared" si="896"/>
        <v>0</v>
      </c>
      <c r="AZ1175" s="191">
        <f t="shared" si="897"/>
        <v>0</v>
      </c>
      <c r="BA1175" s="193">
        <f t="shared" si="898"/>
        <v>1</v>
      </c>
      <c r="BB1175" s="193">
        <f t="shared" si="899"/>
        <v>1</v>
      </c>
      <c r="BC1175" s="193">
        <f t="shared" si="900"/>
        <v>1</v>
      </c>
      <c r="BD1175" s="191">
        <f t="shared" si="862"/>
        <v>0</v>
      </c>
      <c r="BE1175" s="191">
        <f t="shared" si="901"/>
        <v>0</v>
      </c>
      <c r="BF1175" s="210">
        <f t="shared" si="902"/>
        <v>0</v>
      </c>
      <c r="BG1175" s="211">
        <f t="shared" si="903"/>
        <v>0</v>
      </c>
      <c r="BH1175" s="289"/>
      <c r="BI1175" s="289"/>
      <c r="BJ1175" s="228"/>
      <c r="BK1175" s="228"/>
      <c r="BL1175" s="233" t="str">
        <f t="shared" si="904"/>
        <v>05</v>
      </c>
    </row>
    <row r="1176" spans="1:64" ht="12" customHeight="1">
      <c r="A1176" s="333" t="s">
        <v>697</v>
      </c>
      <c r="B1176" s="381" t="s">
        <v>414</v>
      </c>
      <c r="C1176" s="333" t="s">
        <v>669</v>
      </c>
      <c r="D1176" s="381" t="s">
        <v>406</v>
      </c>
      <c r="E1176" s="381" t="s">
        <v>1257</v>
      </c>
      <c r="F1176" s="381" t="s">
        <v>586</v>
      </c>
      <c r="G1176" s="381" t="s">
        <v>407</v>
      </c>
      <c r="H1176" s="100" t="s">
        <v>653</v>
      </c>
      <c r="I1176" s="381" t="s">
        <v>505</v>
      </c>
      <c r="J1176" s="382">
        <v>100000</v>
      </c>
      <c r="K1176" s="382">
        <v>0</v>
      </c>
      <c r="L1176" s="191" t="str">
        <f t="shared" si="863"/>
        <v>915014270503421008Ф00024431001</v>
      </c>
      <c r="M1176" s="192">
        <f t="array" ref="M1176">IF(COUNT(SEARCH(Удалить_Роспись_КВСР,$B1176)*SEARCH(Удалить_Роспись_ПБС,$C1176)*SEARCH(Удалить_Роспись_КФСР, $D1176)*SEARCH(Удалить_Роспись_КЦСР,$E1176)*SEARCH(Удалить_Роспись_КВР,$F1176)*SEARCH(Удалить_Роспись_ЭК,$H1176)*SEARCH(Удалить_Роспись_КР,$I1176))&gt;0,0,1)</f>
        <v>1</v>
      </c>
      <c r="N1176" s="192">
        <v>0</v>
      </c>
      <c r="O1176" s="192" t="str">
        <f t="shared" si="864"/>
        <v/>
      </c>
      <c r="P1176" s="192" t="str">
        <f t="shared" si="905"/>
        <v/>
      </c>
      <c r="Q1176" s="300" t="str">
        <f t="shared" si="865"/>
        <v/>
      </c>
      <c r="R1176" s="300" t="str">
        <f t="shared" si="866"/>
        <v/>
      </c>
      <c r="S1176" s="300" t="str">
        <f t="shared" si="867"/>
        <v/>
      </c>
      <c r="T1176" s="192" t="str">
        <f t="shared" si="868"/>
        <v/>
      </c>
      <c r="U1176" s="303" t="str">
        <f t="shared" si="869"/>
        <v/>
      </c>
      <c r="V1176" s="300" t="str">
        <f t="shared" si="870"/>
        <v/>
      </c>
      <c r="W1176" s="192" t="str">
        <f t="shared" si="871"/>
        <v/>
      </c>
      <c r="X1176" s="303" t="str">
        <f t="shared" si="872"/>
        <v/>
      </c>
      <c r="Y1176" s="300" t="str">
        <f t="shared" si="873"/>
        <v/>
      </c>
      <c r="Z1176" s="300" t="str">
        <f t="shared" si="874"/>
        <v/>
      </c>
      <c r="AA1176" s="303" t="str">
        <f t="shared" si="875"/>
        <v/>
      </c>
      <c r="AB1176" s="300" t="str">
        <f t="shared" si="876"/>
        <v/>
      </c>
      <c r="AC1176" s="300" t="str">
        <f t="shared" si="877"/>
        <v/>
      </c>
      <c r="AD1176" s="300" t="str">
        <f t="shared" si="878"/>
        <v/>
      </c>
      <c r="AE1176" s="192" t="str">
        <f t="shared" si="879"/>
        <v/>
      </c>
      <c r="AF1176" s="192" t="str">
        <f t="shared" si="880"/>
        <v/>
      </c>
      <c r="AG1176" s="192"/>
      <c r="AJ1176" s="300" t="str">
        <f t="shared" si="881"/>
        <v/>
      </c>
      <c r="AK1176" s="300" t="str">
        <f t="shared" si="882"/>
        <v/>
      </c>
      <c r="AL1176" s="300" t="str">
        <f t="shared" si="883"/>
        <v>бла</v>
      </c>
      <c r="AM1176" s="300" t="str">
        <f t="shared" si="884"/>
        <v/>
      </c>
      <c r="AN1176" s="300" t="str">
        <f t="shared" si="885"/>
        <v/>
      </c>
      <c r="AO1176" s="300" t="str">
        <f t="shared" si="886"/>
        <v/>
      </c>
      <c r="AP1176" s="300" t="str">
        <f t="shared" si="887"/>
        <v/>
      </c>
      <c r="AQ1176" s="300" t="str">
        <f t="shared" si="888"/>
        <v/>
      </c>
      <c r="AR1176" s="306" t="str">
        <f t="shared" si="889"/>
        <v/>
      </c>
      <c r="AS1176" s="300" t="str">
        <f t="shared" si="890"/>
        <v/>
      </c>
      <c r="AT1176" s="300" t="str">
        <f t="shared" si="891"/>
        <v/>
      </c>
      <c r="AU1176" s="192" t="str">
        <f t="shared" si="892"/>
        <v>бла</v>
      </c>
      <c r="AV1176" s="192" t="str">
        <f t="shared" si="893"/>
        <v>бла91501427общосн</v>
      </c>
      <c r="AW1176" s="191">
        <f t="shared" si="894"/>
        <v>100000</v>
      </c>
      <c r="AX1176" s="191">
        <f t="shared" si="895"/>
        <v>0</v>
      </c>
      <c r="AY1176" s="191">
        <f t="shared" si="896"/>
        <v>0</v>
      </c>
      <c r="AZ1176" s="191">
        <f t="shared" si="897"/>
        <v>0</v>
      </c>
      <c r="BA1176" s="193">
        <f t="shared" si="898"/>
        <v>1</v>
      </c>
      <c r="BB1176" s="193">
        <f t="shared" si="899"/>
        <v>1</v>
      </c>
      <c r="BC1176" s="193">
        <f t="shared" si="900"/>
        <v>1</v>
      </c>
      <c r="BD1176" s="191">
        <f t="shared" si="862"/>
        <v>0</v>
      </c>
      <c r="BE1176" s="191">
        <f t="shared" si="901"/>
        <v>0</v>
      </c>
      <c r="BF1176" s="210">
        <f t="shared" si="902"/>
        <v>0</v>
      </c>
      <c r="BG1176" s="211">
        <f t="shared" si="903"/>
        <v>0</v>
      </c>
      <c r="BH1176" s="289"/>
      <c r="BI1176" s="289"/>
      <c r="BJ1176" s="228"/>
      <c r="BK1176" s="228"/>
      <c r="BL1176" s="233" t="str">
        <f t="shared" si="904"/>
        <v>05</v>
      </c>
    </row>
    <row r="1177" spans="1:64" ht="12" customHeight="1">
      <c r="A1177" s="333" t="s">
        <v>697</v>
      </c>
      <c r="B1177" s="381" t="s">
        <v>414</v>
      </c>
      <c r="C1177" s="333" t="s">
        <v>669</v>
      </c>
      <c r="D1177" s="381" t="s">
        <v>406</v>
      </c>
      <c r="E1177" s="381" t="s">
        <v>1258</v>
      </c>
      <c r="F1177" s="381" t="s">
        <v>586</v>
      </c>
      <c r="G1177" s="381" t="s">
        <v>393</v>
      </c>
      <c r="H1177" s="100" t="s">
        <v>653</v>
      </c>
      <c r="I1177" s="381" t="s">
        <v>505</v>
      </c>
      <c r="J1177" s="382">
        <v>228740</v>
      </c>
      <c r="K1177" s="382">
        <v>101083.14</v>
      </c>
      <c r="L1177" s="191" t="str">
        <f t="shared" si="863"/>
        <v>915014270503421008Э01024422301</v>
      </c>
      <c r="M1177" s="192">
        <f t="array" ref="M1177">IF(COUNT(SEARCH(Удалить_Роспись_КВСР,$B1177)*SEARCH(Удалить_Роспись_ПБС,$C1177)*SEARCH(Удалить_Роспись_КФСР, $D1177)*SEARCH(Удалить_Роспись_КЦСР,$E1177)*SEARCH(Удалить_Роспись_КВР,$F1177)*SEARCH(Удалить_Роспись_ЭК,$H1177)*SEARCH(Удалить_Роспись_КР,$I1177))&gt;0,0,1)</f>
        <v>1</v>
      </c>
      <c r="N1177" s="192">
        <v>1</v>
      </c>
      <c r="O1177" s="192" t="str">
        <f t="shared" si="864"/>
        <v/>
      </c>
      <c r="P1177" s="192" t="str">
        <f t="shared" si="905"/>
        <v/>
      </c>
      <c r="Q1177" s="300" t="str">
        <f t="shared" si="865"/>
        <v/>
      </c>
      <c r="R1177" s="300" t="str">
        <f t="shared" si="866"/>
        <v/>
      </c>
      <c r="S1177" s="300" t="str">
        <f t="shared" si="867"/>
        <v/>
      </c>
      <c r="T1177" s="192" t="str">
        <f t="shared" si="868"/>
        <v/>
      </c>
      <c r="U1177" s="303" t="str">
        <f t="shared" si="869"/>
        <v/>
      </c>
      <c r="V1177" s="300" t="str">
        <f t="shared" si="870"/>
        <v/>
      </c>
      <c r="W1177" s="192" t="str">
        <f t="shared" si="871"/>
        <v/>
      </c>
      <c r="X1177" s="303" t="str">
        <f t="shared" si="872"/>
        <v/>
      </c>
      <c r="Y1177" s="300" t="str">
        <f t="shared" si="873"/>
        <v/>
      </c>
      <c r="Z1177" s="300" t="str">
        <f t="shared" si="874"/>
        <v/>
      </c>
      <c r="AA1177" s="303" t="str">
        <f t="shared" si="875"/>
        <v/>
      </c>
      <c r="AB1177" s="300" t="str">
        <f t="shared" si="876"/>
        <v/>
      </c>
      <c r="AC1177" s="300" t="str">
        <f t="shared" si="877"/>
        <v/>
      </c>
      <c r="AD1177" s="300" t="str">
        <f t="shared" si="878"/>
        <v/>
      </c>
      <c r="AE1177" s="192" t="str">
        <f t="shared" si="879"/>
        <v/>
      </c>
      <c r="AF1177" s="192" t="str">
        <f t="shared" si="880"/>
        <v/>
      </c>
      <c r="AG1177" s="192"/>
      <c r="AJ1177" s="300" t="str">
        <f t="shared" si="881"/>
        <v/>
      </c>
      <c r="AK1177" s="300" t="str">
        <f t="shared" si="882"/>
        <v/>
      </c>
      <c r="AL1177" s="300" t="str">
        <f t="shared" si="883"/>
        <v>бла</v>
      </c>
      <c r="AM1177" s="300" t="str">
        <f t="shared" si="884"/>
        <v/>
      </c>
      <c r="AN1177" s="300" t="str">
        <f t="shared" si="885"/>
        <v/>
      </c>
      <c r="AO1177" s="300" t="str">
        <f t="shared" si="886"/>
        <v/>
      </c>
      <c r="AP1177" s="300" t="str">
        <f t="shared" si="887"/>
        <v/>
      </c>
      <c r="AQ1177" s="300" t="str">
        <f t="shared" si="888"/>
        <v/>
      </c>
      <c r="AR1177" s="306" t="str">
        <f t="shared" si="889"/>
        <v/>
      </c>
      <c r="AS1177" s="300" t="str">
        <f t="shared" si="890"/>
        <v/>
      </c>
      <c r="AT1177" s="300" t="str">
        <f t="shared" si="891"/>
        <v/>
      </c>
      <c r="AU1177" s="192" t="str">
        <f t="shared" si="892"/>
        <v>бла</v>
      </c>
      <c r="AV1177" s="192" t="str">
        <f t="shared" si="893"/>
        <v>бла91501427общком</v>
      </c>
      <c r="AW1177" s="191">
        <f t="shared" si="894"/>
        <v>228740</v>
      </c>
      <c r="AX1177" s="191">
        <f t="shared" si="895"/>
        <v>101083.14</v>
      </c>
      <c r="AY1177" s="191">
        <f t="shared" si="896"/>
        <v>228740</v>
      </c>
      <c r="AZ1177" s="191">
        <f t="shared" si="897"/>
        <v>101083.14</v>
      </c>
      <c r="BA1177" s="193">
        <f t="shared" si="898"/>
        <v>1</v>
      </c>
      <c r="BB1177" s="193">
        <f t="shared" si="899"/>
        <v>1</v>
      </c>
      <c r="BC1177" s="193">
        <f t="shared" si="900"/>
        <v>1</v>
      </c>
      <c r="BD1177" s="191">
        <f t="shared" si="862"/>
        <v>228740</v>
      </c>
      <c r="BE1177" s="191">
        <f t="shared" si="901"/>
        <v>101083.14</v>
      </c>
      <c r="BF1177" s="210">
        <f t="shared" si="902"/>
        <v>228740</v>
      </c>
      <c r="BG1177" s="211">
        <f t="shared" si="903"/>
        <v>228740</v>
      </c>
      <c r="BH1177" s="289"/>
      <c r="BI1177" s="289"/>
      <c r="BJ1177" s="228"/>
      <c r="BK1177" s="228"/>
      <c r="BL1177" s="233" t="str">
        <f t="shared" si="904"/>
        <v>05</v>
      </c>
    </row>
    <row r="1178" spans="1:64" ht="12" customHeight="1">
      <c r="A1178" s="333" t="s">
        <v>697</v>
      </c>
      <c r="B1178" s="381" t="s">
        <v>414</v>
      </c>
      <c r="C1178" s="333" t="s">
        <v>669</v>
      </c>
      <c r="D1178" s="381" t="s">
        <v>411</v>
      </c>
      <c r="E1178" s="381" t="s">
        <v>1259</v>
      </c>
      <c r="F1178" s="381" t="s">
        <v>608</v>
      </c>
      <c r="G1178" s="381" t="s">
        <v>385</v>
      </c>
      <c r="H1178" s="100" t="s">
        <v>653</v>
      </c>
      <c r="I1178" s="381" t="s">
        <v>505</v>
      </c>
      <c r="J1178" s="382">
        <v>79121</v>
      </c>
      <c r="K1178" s="382">
        <v>47734.27</v>
      </c>
      <c r="L1178" s="191" t="str">
        <f t="shared" si="863"/>
        <v>915014271101424008000011121101</v>
      </c>
      <c r="M1178" s="192">
        <f t="array" ref="M1178">IF(COUNT(SEARCH(Удалить_Роспись_КВСР,$B1178)*SEARCH(Удалить_Роспись_ПБС,$C1178)*SEARCH(Удалить_Роспись_КФСР, $D1178)*SEARCH(Удалить_Роспись_КЦСР,$E1178)*SEARCH(Удалить_Роспись_КВР,$F1178)*SEARCH(Удалить_Роспись_ЭК,$H1178)*SEARCH(Удалить_Роспись_КР,$I1178))&gt;0,0,1)</f>
        <v>1</v>
      </c>
      <c r="N1178" s="192">
        <v>0</v>
      </c>
      <c r="O1178" s="192" t="str">
        <f t="shared" si="864"/>
        <v/>
      </c>
      <c r="P1178" s="192" t="str">
        <f t="shared" si="905"/>
        <v/>
      </c>
      <c r="Q1178" s="300" t="str">
        <f t="shared" si="865"/>
        <v/>
      </c>
      <c r="R1178" s="300" t="str">
        <f t="shared" si="866"/>
        <v/>
      </c>
      <c r="S1178" s="300" t="str">
        <f t="shared" si="867"/>
        <v/>
      </c>
      <c r="T1178" s="192" t="str">
        <f t="shared" si="868"/>
        <v/>
      </c>
      <c r="U1178" s="303" t="str">
        <f t="shared" si="869"/>
        <v/>
      </c>
      <c r="V1178" s="300" t="str">
        <f t="shared" si="870"/>
        <v/>
      </c>
      <c r="W1178" s="192" t="str">
        <f t="shared" si="871"/>
        <v/>
      </c>
      <c r="X1178" s="303" t="str">
        <f t="shared" si="872"/>
        <v/>
      </c>
      <c r="Y1178" s="300" t="str">
        <f t="shared" si="873"/>
        <v/>
      </c>
      <c r="Z1178" s="300" t="str">
        <f t="shared" si="874"/>
        <v/>
      </c>
      <c r="AA1178" s="303" t="str">
        <f t="shared" si="875"/>
        <v/>
      </c>
      <c r="AB1178" s="300" t="str">
        <f t="shared" si="876"/>
        <v/>
      </c>
      <c r="AC1178" s="300" t="str">
        <f t="shared" si="877"/>
        <v/>
      </c>
      <c r="AD1178" s="300" t="str">
        <f t="shared" si="878"/>
        <v/>
      </c>
      <c r="AE1178" s="192" t="str">
        <f t="shared" si="879"/>
        <v/>
      </c>
      <c r="AF1178" s="192" t="str">
        <f t="shared" si="880"/>
        <v/>
      </c>
      <c r="AG1178" s="192"/>
      <c r="AJ1178" s="300" t="str">
        <f t="shared" si="881"/>
        <v/>
      </c>
      <c r="AK1178" s="300" t="str">
        <f t="shared" si="882"/>
        <v/>
      </c>
      <c r="AL1178" s="300" t="str">
        <f t="shared" si="883"/>
        <v/>
      </c>
      <c r="AM1178" s="300" t="str">
        <f t="shared" si="884"/>
        <v/>
      </c>
      <c r="AN1178" s="300" t="str">
        <f t="shared" si="885"/>
        <v/>
      </c>
      <c r="AO1178" s="300" t="str">
        <f t="shared" si="886"/>
        <v>физ</v>
      </c>
      <c r="AP1178" s="300" t="str">
        <f t="shared" si="887"/>
        <v/>
      </c>
      <c r="AQ1178" s="300" t="str">
        <f t="shared" si="888"/>
        <v/>
      </c>
      <c r="AR1178" s="306" t="str">
        <f t="shared" si="889"/>
        <v/>
      </c>
      <c r="AS1178" s="300" t="str">
        <f t="shared" si="890"/>
        <v/>
      </c>
      <c r="AT1178" s="300" t="str">
        <f t="shared" si="891"/>
        <v/>
      </c>
      <c r="AU1178" s="192" t="str">
        <f t="shared" si="892"/>
        <v>физ</v>
      </c>
      <c r="AV1178" s="192" t="str">
        <f t="shared" si="893"/>
        <v>физ91501427общопл</v>
      </c>
      <c r="AW1178" s="191">
        <f t="shared" si="894"/>
        <v>79121</v>
      </c>
      <c r="AX1178" s="191">
        <f t="shared" si="895"/>
        <v>47734.27</v>
      </c>
      <c r="AY1178" s="191">
        <f t="shared" si="896"/>
        <v>0</v>
      </c>
      <c r="AZ1178" s="191">
        <f t="shared" si="897"/>
        <v>0</v>
      </c>
      <c r="BA1178" s="193">
        <f t="shared" si="898"/>
        <v>1</v>
      </c>
      <c r="BB1178" s="193">
        <f t="shared" si="899"/>
        <v>1</v>
      </c>
      <c r="BC1178" s="193">
        <f t="shared" si="900"/>
        <v>1</v>
      </c>
      <c r="BD1178" s="191">
        <f t="shared" si="862"/>
        <v>0</v>
      </c>
      <c r="BE1178" s="191">
        <f t="shared" si="901"/>
        <v>0</v>
      </c>
      <c r="BF1178" s="210">
        <f t="shared" si="902"/>
        <v>0</v>
      </c>
      <c r="BG1178" s="211">
        <f t="shared" si="903"/>
        <v>0</v>
      </c>
      <c r="BH1178" s="289"/>
      <c r="BI1178" s="289"/>
      <c r="BJ1178" s="228"/>
      <c r="BK1178" s="228"/>
      <c r="BL1178" s="233" t="str">
        <f t="shared" si="904"/>
        <v>11</v>
      </c>
    </row>
    <row r="1179" spans="1:64" ht="12" customHeight="1">
      <c r="A1179" s="333" t="s">
        <v>697</v>
      </c>
      <c r="B1179" s="381" t="s">
        <v>414</v>
      </c>
      <c r="C1179" s="333" t="s">
        <v>669</v>
      </c>
      <c r="D1179" s="381" t="s">
        <v>411</v>
      </c>
      <c r="E1179" s="381" t="s">
        <v>1259</v>
      </c>
      <c r="F1179" s="381" t="s">
        <v>902</v>
      </c>
      <c r="G1179" s="381" t="s">
        <v>387</v>
      </c>
      <c r="H1179" s="100" t="s">
        <v>653</v>
      </c>
      <c r="I1179" s="381" t="s">
        <v>505</v>
      </c>
      <c r="J1179" s="382">
        <v>23879</v>
      </c>
      <c r="K1179" s="382">
        <v>15071.82</v>
      </c>
      <c r="L1179" s="191" t="str">
        <f t="shared" si="863"/>
        <v>915014271101424008000011921301</v>
      </c>
      <c r="M1179" s="192">
        <f t="array" ref="M1179">IF(COUNT(SEARCH(Удалить_Роспись_КВСР,$B1179)*SEARCH(Удалить_Роспись_ПБС,$C1179)*SEARCH(Удалить_Роспись_КФСР, $D1179)*SEARCH(Удалить_Роспись_КЦСР,$E1179)*SEARCH(Удалить_Роспись_КВР,$F1179)*SEARCH(Удалить_Роспись_ЭК,$H1179)*SEARCH(Удалить_Роспись_КР,$I1179))&gt;0,0,1)</f>
        <v>1</v>
      </c>
      <c r="N1179" s="192">
        <v>0</v>
      </c>
      <c r="O1179" s="192" t="str">
        <f t="shared" si="864"/>
        <v/>
      </c>
      <c r="P1179" s="192" t="str">
        <f t="shared" si="905"/>
        <v/>
      </c>
      <c r="Q1179" s="300" t="str">
        <f t="shared" si="865"/>
        <v/>
      </c>
      <c r="R1179" s="300" t="str">
        <f t="shared" si="866"/>
        <v/>
      </c>
      <c r="S1179" s="300" t="str">
        <f t="shared" si="867"/>
        <v/>
      </c>
      <c r="T1179" s="192" t="str">
        <f t="shared" si="868"/>
        <v/>
      </c>
      <c r="U1179" s="303" t="str">
        <f t="shared" si="869"/>
        <v/>
      </c>
      <c r="V1179" s="300" t="str">
        <f t="shared" si="870"/>
        <v/>
      </c>
      <c r="W1179" s="192" t="str">
        <f t="shared" si="871"/>
        <v/>
      </c>
      <c r="X1179" s="303" t="str">
        <f t="shared" si="872"/>
        <v/>
      </c>
      <c r="Y1179" s="300" t="str">
        <f t="shared" si="873"/>
        <v/>
      </c>
      <c r="Z1179" s="300" t="str">
        <f t="shared" si="874"/>
        <v/>
      </c>
      <c r="AA1179" s="303" t="str">
        <f t="shared" si="875"/>
        <v/>
      </c>
      <c r="AB1179" s="300" t="str">
        <f t="shared" si="876"/>
        <v/>
      </c>
      <c r="AC1179" s="300" t="str">
        <f t="shared" si="877"/>
        <v/>
      </c>
      <c r="AD1179" s="300" t="str">
        <f t="shared" si="878"/>
        <v/>
      </c>
      <c r="AE1179" s="192" t="str">
        <f t="shared" si="879"/>
        <v/>
      </c>
      <c r="AF1179" s="192" t="str">
        <f t="shared" si="880"/>
        <v/>
      </c>
      <c r="AG1179" s="192"/>
      <c r="AJ1179" s="300" t="str">
        <f t="shared" si="881"/>
        <v/>
      </c>
      <c r="AK1179" s="300" t="str">
        <f t="shared" si="882"/>
        <v/>
      </c>
      <c r="AL1179" s="300" t="str">
        <f t="shared" si="883"/>
        <v/>
      </c>
      <c r="AM1179" s="300" t="str">
        <f t="shared" si="884"/>
        <v/>
      </c>
      <c r="AN1179" s="300" t="str">
        <f t="shared" si="885"/>
        <v/>
      </c>
      <c r="AO1179" s="300" t="str">
        <f t="shared" si="886"/>
        <v>физ</v>
      </c>
      <c r="AP1179" s="300" t="str">
        <f t="shared" si="887"/>
        <v/>
      </c>
      <c r="AQ1179" s="300" t="str">
        <f t="shared" si="888"/>
        <v/>
      </c>
      <c r="AR1179" s="306" t="str">
        <f t="shared" si="889"/>
        <v/>
      </c>
      <c r="AS1179" s="300" t="str">
        <f t="shared" si="890"/>
        <v/>
      </c>
      <c r="AT1179" s="300" t="str">
        <f t="shared" si="891"/>
        <v/>
      </c>
      <c r="AU1179" s="192" t="str">
        <f t="shared" si="892"/>
        <v>физ</v>
      </c>
      <c r="AV1179" s="192" t="str">
        <f t="shared" si="893"/>
        <v>физ91501427общопл</v>
      </c>
      <c r="AW1179" s="191">
        <f t="shared" si="894"/>
        <v>23879</v>
      </c>
      <c r="AX1179" s="191">
        <f t="shared" si="895"/>
        <v>15071.82</v>
      </c>
      <c r="AY1179" s="191">
        <f t="shared" si="896"/>
        <v>0</v>
      </c>
      <c r="AZ1179" s="191">
        <f t="shared" si="897"/>
        <v>0</v>
      </c>
      <c r="BA1179" s="193">
        <f t="shared" si="898"/>
        <v>1</v>
      </c>
      <c r="BB1179" s="193">
        <f t="shared" si="899"/>
        <v>1</v>
      </c>
      <c r="BC1179" s="193">
        <f t="shared" si="900"/>
        <v>1</v>
      </c>
      <c r="BD1179" s="191">
        <f t="shared" ref="BD1179:BD1210" si="906">IF(ISNA(BA1179),0,AY1179*$BA1179)</f>
        <v>0</v>
      </c>
      <c r="BE1179" s="191">
        <f t="shared" si="901"/>
        <v>0</v>
      </c>
      <c r="BF1179" s="210">
        <f t="shared" si="902"/>
        <v>0</v>
      </c>
      <c r="BG1179" s="211">
        <f t="shared" si="903"/>
        <v>0</v>
      </c>
      <c r="BH1179" s="289"/>
      <c r="BI1179" s="289"/>
      <c r="BJ1179" s="228"/>
      <c r="BK1179" s="228"/>
      <c r="BL1179" s="233" t="str">
        <f t="shared" si="904"/>
        <v>11</v>
      </c>
    </row>
    <row r="1180" spans="1:64" ht="12" customHeight="1">
      <c r="A1180" s="333" t="s">
        <v>697</v>
      </c>
      <c r="B1180" s="381" t="s">
        <v>414</v>
      </c>
      <c r="C1180" s="333" t="s">
        <v>669</v>
      </c>
      <c r="D1180" s="381" t="s">
        <v>411</v>
      </c>
      <c r="E1180" s="381" t="s">
        <v>1259</v>
      </c>
      <c r="F1180" s="381" t="s">
        <v>586</v>
      </c>
      <c r="G1180" s="381" t="s">
        <v>392</v>
      </c>
      <c r="H1180" s="100" t="s">
        <v>653</v>
      </c>
      <c r="I1180" s="381" t="s">
        <v>505</v>
      </c>
      <c r="J1180" s="382">
        <v>21949.06</v>
      </c>
      <c r="K1180" s="382">
        <v>10974.53</v>
      </c>
      <c r="L1180" s="191" t="str">
        <f t="shared" si="863"/>
        <v>915014271101424008000024422201</v>
      </c>
      <c r="M1180" s="192">
        <f t="array" ref="M1180">IF(COUNT(SEARCH(Удалить_Роспись_КВСР,$B1180)*SEARCH(Удалить_Роспись_ПБС,$C1180)*SEARCH(Удалить_Роспись_КФСР, $D1180)*SEARCH(Удалить_Роспись_КЦСР,$E1180)*SEARCH(Удалить_Роспись_КВР,$F1180)*SEARCH(Удалить_Роспись_ЭК,$H1180)*SEARCH(Удалить_Роспись_КР,$I1180))&gt;0,0,1)</f>
        <v>1</v>
      </c>
      <c r="N1180" s="192">
        <v>0</v>
      </c>
      <c r="O1180" s="192" t="str">
        <f t="shared" si="864"/>
        <v/>
      </c>
      <c r="P1180" s="192" t="str">
        <f t="shared" si="905"/>
        <v/>
      </c>
      <c r="Q1180" s="300" t="str">
        <f t="shared" si="865"/>
        <v/>
      </c>
      <c r="R1180" s="300" t="str">
        <f t="shared" si="866"/>
        <v/>
      </c>
      <c r="S1180" s="300" t="str">
        <f t="shared" si="867"/>
        <v/>
      </c>
      <c r="T1180" s="192" t="str">
        <f t="shared" si="868"/>
        <v/>
      </c>
      <c r="U1180" s="303" t="str">
        <f t="shared" si="869"/>
        <v/>
      </c>
      <c r="V1180" s="300" t="str">
        <f t="shared" si="870"/>
        <v/>
      </c>
      <c r="W1180" s="192" t="str">
        <f t="shared" si="871"/>
        <v/>
      </c>
      <c r="X1180" s="303" t="str">
        <f t="shared" si="872"/>
        <v/>
      </c>
      <c r="Y1180" s="300" t="str">
        <f t="shared" si="873"/>
        <v/>
      </c>
      <c r="Z1180" s="300" t="str">
        <f t="shared" si="874"/>
        <v/>
      </c>
      <c r="AA1180" s="303" t="str">
        <f t="shared" si="875"/>
        <v/>
      </c>
      <c r="AB1180" s="300" t="str">
        <f t="shared" si="876"/>
        <v/>
      </c>
      <c r="AC1180" s="300" t="str">
        <f t="shared" si="877"/>
        <v/>
      </c>
      <c r="AD1180" s="300" t="str">
        <f t="shared" si="878"/>
        <v/>
      </c>
      <c r="AE1180" s="192" t="str">
        <f t="shared" si="879"/>
        <v/>
      </c>
      <c r="AF1180" s="192" t="str">
        <f t="shared" si="880"/>
        <v/>
      </c>
      <c r="AG1180" s="192"/>
      <c r="AJ1180" s="300" t="str">
        <f t="shared" si="881"/>
        <v/>
      </c>
      <c r="AK1180" s="300" t="str">
        <f t="shared" si="882"/>
        <v/>
      </c>
      <c r="AL1180" s="300" t="str">
        <f t="shared" si="883"/>
        <v/>
      </c>
      <c r="AM1180" s="300" t="str">
        <f t="shared" si="884"/>
        <v/>
      </c>
      <c r="AN1180" s="300" t="str">
        <f t="shared" si="885"/>
        <v/>
      </c>
      <c r="AO1180" s="300" t="str">
        <f t="shared" si="886"/>
        <v>физ</v>
      </c>
      <c r="AP1180" s="300" t="str">
        <f t="shared" si="887"/>
        <v/>
      </c>
      <c r="AQ1180" s="300" t="str">
        <f t="shared" si="888"/>
        <v/>
      </c>
      <c r="AR1180" s="306" t="str">
        <f t="shared" si="889"/>
        <v/>
      </c>
      <c r="AS1180" s="300" t="str">
        <f t="shared" si="890"/>
        <v/>
      </c>
      <c r="AT1180" s="300" t="str">
        <f t="shared" si="891"/>
        <v/>
      </c>
      <c r="AU1180" s="192" t="str">
        <f t="shared" si="892"/>
        <v>физ</v>
      </c>
      <c r="AV1180" s="192" t="str">
        <f t="shared" si="893"/>
        <v>физ91501427общпро</v>
      </c>
      <c r="AW1180" s="191">
        <f t="shared" si="894"/>
        <v>21949.06</v>
      </c>
      <c r="AX1180" s="191">
        <f t="shared" si="895"/>
        <v>10974.53</v>
      </c>
      <c r="AY1180" s="191">
        <f t="shared" si="896"/>
        <v>0</v>
      </c>
      <c r="AZ1180" s="191">
        <f t="shared" si="897"/>
        <v>0</v>
      </c>
      <c r="BA1180" s="193">
        <f t="shared" si="898"/>
        <v>1</v>
      </c>
      <c r="BB1180" s="193">
        <f t="shared" si="899"/>
        <v>1</v>
      </c>
      <c r="BC1180" s="193">
        <f t="shared" si="900"/>
        <v>1</v>
      </c>
      <c r="BD1180" s="191">
        <f t="shared" si="906"/>
        <v>0</v>
      </c>
      <c r="BE1180" s="191">
        <f t="shared" si="901"/>
        <v>0</v>
      </c>
      <c r="BF1180" s="210">
        <f t="shared" si="902"/>
        <v>0</v>
      </c>
      <c r="BG1180" s="211">
        <f t="shared" si="903"/>
        <v>0</v>
      </c>
      <c r="BH1180" s="289"/>
      <c r="BI1180" s="289"/>
      <c r="BJ1180" s="228"/>
      <c r="BK1180" s="228"/>
      <c r="BL1180" s="233" t="str">
        <f t="shared" si="904"/>
        <v>11</v>
      </c>
    </row>
    <row r="1181" spans="1:64" ht="12" hidden="1" customHeight="1">
      <c r="A1181" s="333" t="s">
        <v>698</v>
      </c>
      <c r="B1181" s="381" t="s">
        <v>329</v>
      </c>
      <c r="C1181" s="333" t="s">
        <v>670</v>
      </c>
      <c r="D1181" s="381" t="s">
        <v>399</v>
      </c>
      <c r="E1181" s="381" t="s">
        <v>864</v>
      </c>
      <c r="F1181" s="381" t="s">
        <v>619</v>
      </c>
      <c r="G1181" s="381" t="s">
        <v>398</v>
      </c>
      <c r="H1181" s="100" t="s">
        <v>653</v>
      </c>
      <c r="I1181" s="381" t="s">
        <v>339</v>
      </c>
      <c r="J1181" s="382">
        <v>5800</v>
      </c>
      <c r="K1181" s="382">
        <v>0</v>
      </c>
      <c r="L1181" s="191" t="str">
        <f t="shared" si="863"/>
        <v>890014280113111007514053025110</v>
      </c>
      <c r="M1181" s="192">
        <f t="array" ref="M1181">IF(COUNT(SEARCH(Удалить_Роспись_КВСР,$B1181)*SEARCH(Удалить_Роспись_ПБС,$C1181)*SEARCH(Удалить_Роспись_КФСР, $D1181)*SEARCH(Удалить_Роспись_КЦСР,$E1181)*SEARCH(Удалить_Роспись_КВР,$F1181)*SEARCH(Удалить_Роспись_ЭК,$H1181)*SEARCH(Удалить_Роспись_КР,$I1181))&gt;0,0,1)</f>
        <v>0</v>
      </c>
      <c r="N1181" s="192">
        <v>0</v>
      </c>
      <c r="O1181" s="192" t="str">
        <f t="shared" si="864"/>
        <v/>
      </c>
      <c r="P1181" s="192" t="str">
        <f t="shared" si="905"/>
        <v/>
      </c>
      <c r="Q1181" s="300" t="str">
        <f t="shared" si="865"/>
        <v/>
      </c>
      <c r="R1181" s="300" t="str">
        <f t="shared" si="866"/>
        <v/>
      </c>
      <c r="S1181" s="300" t="str">
        <f t="shared" si="867"/>
        <v/>
      </c>
      <c r="T1181" s="192" t="str">
        <f t="shared" si="868"/>
        <v/>
      </c>
      <c r="U1181" s="303" t="str">
        <f t="shared" si="869"/>
        <v/>
      </c>
      <c r="V1181" s="300" t="str">
        <f t="shared" si="870"/>
        <v/>
      </c>
      <c r="W1181" s="192" t="str">
        <f t="shared" si="871"/>
        <v/>
      </c>
      <c r="X1181" s="303" t="str">
        <f t="shared" si="872"/>
        <v/>
      </c>
      <c r="Y1181" s="300" t="str">
        <f t="shared" si="873"/>
        <v/>
      </c>
      <c r="Z1181" s="300" t="str">
        <f t="shared" si="874"/>
        <v>меж</v>
      </c>
      <c r="AA1181" s="303" t="str">
        <f t="shared" si="875"/>
        <v/>
      </c>
      <c r="AB1181" s="300" t="str">
        <f t="shared" si="876"/>
        <v/>
      </c>
      <c r="AC1181" s="300" t="str">
        <f t="shared" si="877"/>
        <v/>
      </c>
      <c r="AD1181" s="300" t="str">
        <f t="shared" si="878"/>
        <v/>
      </c>
      <c r="AE1181" s="192" t="str">
        <f t="shared" si="879"/>
        <v/>
      </c>
      <c r="AF1181" s="192" t="str">
        <f t="shared" si="880"/>
        <v/>
      </c>
      <c r="AG1181" s="192"/>
      <c r="AJ1181" s="300" t="str">
        <f t="shared" si="881"/>
        <v/>
      </c>
      <c r="AK1181" s="300" t="str">
        <f t="shared" si="882"/>
        <v/>
      </c>
      <c r="AL1181" s="300" t="str">
        <f t="shared" si="883"/>
        <v/>
      </c>
      <c r="AM1181" s="300" t="str">
        <f t="shared" si="884"/>
        <v>меж</v>
      </c>
      <c r="AN1181" s="300" t="str">
        <f t="shared" si="885"/>
        <v/>
      </c>
      <c r="AO1181" s="300" t="str">
        <f t="shared" si="886"/>
        <v/>
      </c>
      <c r="AP1181" s="300" t="str">
        <f t="shared" si="887"/>
        <v/>
      </c>
      <c r="AQ1181" s="300" t="str">
        <f t="shared" si="888"/>
        <v/>
      </c>
      <c r="AR1181" s="306" t="str">
        <f t="shared" si="889"/>
        <v/>
      </c>
      <c r="AS1181" s="300" t="str">
        <f t="shared" si="890"/>
        <v/>
      </c>
      <c r="AT1181" s="300" t="str">
        <f t="shared" si="891"/>
        <v/>
      </c>
      <c r="AU1181" s="192" t="str">
        <f t="shared" si="892"/>
        <v>меж</v>
      </c>
      <c r="AV1181" s="192" t="str">
        <f t="shared" si="893"/>
        <v>меж89001428общпро</v>
      </c>
      <c r="AW1181" s="191">
        <f t="shared" si="894"/>
        <v>0</v>
      </c>
      <c r="AX1181" s="191">
        <f t="shared" si="895"/>
        <v>0</v>
      </c>
      <c r="AY1181" s="191">
        <f t="shared" si="896"/>
        <v>0</v>
      </c>
      <c r="AZ1181" s="191">
        <f t="shared" si="897"/>
        <v>0</v>
      </c>
      <c r="BA1181" s="193">
        <f t="shared" si="898"/>
        <v>1</v>
      </c>
      <c r="BB1181" s="193">
        <f t="shared" si="899"/>
        <v>1</v>
      </c>
      <c r="BC1181" s="193">
        <f t="shared" si="900"/>
        <v>1</v>
      </c>
      <c r="BD1181" s="191">
        <f t="shared" si="906"/>
        <v>0</v>
      </c>
      <c r="BE1181" s="191">
        <f t="shared" si="901"/>
        <v>0</v>
      </c>
      <c r="BF1181" s="210">
        <f t="shared" si="902"/>
        <v>0</v>
      </c>
      <c r="BG1181" s="211">
        <f t="shared" si="903"/>
        <v>0</v>
      </c>
      <c r="BH1181" s="289"/>
      <c r="BI1181" s="289"/>
      <c r="BJ1181" s="228"/>
      <c r="BK1181" s="228"/>
      <c r="BL1181" s="233" t="str">
        <f t="shared" si="904"/>
        <v/>
      </c>
    </row>
    <row r="1182" spans="1:64" ht="12" hidden="1" customHeight="1">
      <c r="A1182" s="333" t="s">
        <v>698</v>
      </c>
      <c r="B1182" s="381" t="s">
        <v>329</v>
      </c>
      <c r="C1182" s="333" t="s">
        <v>670</v>
      </c>
      <c r="D1182" s="381" t="s">
        <v>400</v>
      </c>
      <c r="E1182" s="381" t="s">
        <v>865</v>
      </c>
      <c r="F1182" s="381" t="s">
        <v>619</v>
      </c>
      <c r="G1182" s="381" t="s">
        <v>1583</v>
      </c>
      <c r="H1182" s="100" t="s">
        <v>653</v>
      </c>
      <c r="I1182" s="381" t="s">
        <v>340</v>
      </c>
      <c r="J1182" s="382">
        <v>394601</v>
      </c>
      <c r="K1182" s="382">
        <v>209378.93</v>
      </c>
      <c r="L1182" s="191" t="str">
        <f t="shared" si="863"/>
        <v>890014280203111005118053000004</v>
      </c>
      <c r="M1182" s="192">
        <f t="array" ref="M1182">IF(COUNT(SEARCH(Удалить_Роспись_КВСР,$B1182)*SEARCH(Удалить_Роспись_ПБС,$C1182)*SEARCH(Удалить_Роспись_КФСР, $D1182)*SEARCH(Удалить_Роспись_КЦСР,$E1182)*SEARCH(Удалить_Роспись_КВР,$F1182)*SEARCH(Удалить_Роспись_ЭК,$H1182)*SEARCH(Удалить_Роспись_КР,$I1182))&gt;0,0,1)</f>
        <v>0</v>
      </c>
      <c r="N1182" s="192">
        <v>0</v>
      </c>
      <c r="O1182" s="192" t="str">
        <f t="shared" si="864"/>
        <v/>
      </c>
      <c r="P1182" s="192" t="str">
        <f t="shared" si="905"/>
        <v/>
      </c>
      <c r="Q1182" s="300" t="str">
        <f t="shared" si="865"/>
        <v/>
      </c>
      <c r="R1182" s="300" t="str">
        <f t="shared" si="866"/>
        <v/>
      </c>
      <c r="S1182" s="300" t="str">
        <f t="shared" si="867"/>
        <v/>
      </c>
      <c r="T1182" s="192" t="str">
        <f t="shared" si="868"/>
        <v/>
      </c>
      <c r="U1182" s="303" t="str">
        <f t="shared" si="869"/>
        <v/>
      </c>
      <c r="V1182" s="300" t="str">
        <f t="shared" si="870"/>
        <v/>
      </c>
      <c r="W1182" s="192" t="str">
        <f t="shared" si="871"/>
        <v/>
      </c>
      <c r="X1182" s="303" t="str">
        <f t="shared" si="872"/>
        <v/>
      </c>
      <c r="Y1182" s="300" t="str">
        <f t="shared" si="873"/>
        <v/>
      </c>
      <c r="Z1182" s="300" t="str">
        <f t="shared" si="874"/>
        <v/>
      </c>
      <c r="AA1182" s="303" t="str">
        <f t="shared" si="875"/>
        <v/>
      </c>
      <c r="AB1182" s="300" t="str">
        <f t="shared" si="876"/>
        <v/>
      </c>
      <c r="AC1182" s="300" t="str">
        <f t="shared" si="877"/>
        <v/>
      </c>
      <c r="AD1182" s="300" t="str">
        <f t="shared" si="878"/>
        <v/>
      </c>
      <c r="AE1182" s="192" t="str">
        <f t="shared" si="879"/>
        <v/>
      </c>
      <c r="AF1182" s="192" t="str">
        <f t="shared" si="880"/>
        <v/>
      </c>
      <c r="AG1182" s="192"/>
      <c r="AJ1182" s="300" t="str">
        <f t="shared" si="881"/>
        <v/>
      </c>
      <c r="AK1182" s="300" t="str">
        <f t="shared" si="882"/>
        <v/>
      </c>
      <c r="AL1182" s="300" t="str">
        <f t="shared" si="883"/>
        <v/>
      </c>
      <c r="AM1182" s="300" t="str">
        <f t="shared" si="884"/>
        <v/>
      </c>
      <c r="AN1182" s="300" t="str">
        <f t="shared" si="885"/>
        <v/>
      </c>
      <c r="AO1182" s="300" t="str">
        <f t="shared" si="886"/>
        <v/>
      </c>
      <c r="AP1182" s="300" t="str">
        <f t="shared" si="887"/>
        <v/>
      </c>
      <c r="AQ1182" s="300" t="str">
        <f t="shared" si="888"/>
        <v/>
      </c>
      <c r="AR1182" s="306" t="str">
        <f t="shared" si="889"/>
        <v/>
      </c>
      <c r="AS1182" s="300" t="str">
        <f t="shared" si="890"/>
        <v/>
      </c>
      <c r="AT1182" s="300" t="str">
        <f t="shared" si="891"/>
        <v/>
      </c>
      <c r="AU1182" s="192" t="str">
        <f t="shared" si="892"/>
        <v>рбс</v>
      </c>
      <c r="AV1182" s="192" t="e">
        <f t="shared" si="893"/>
        <v>#N/A</v>
      </c>
      <c r="AW1182" s="191">
        <f t="shared" si="894"/>
        <v>0</v>
      </c>
      <c r="AX1182" s="191">
        <f t="shared" si="895"/>
        <v>0</v>
      </c>
      <c r="AY1182" s="191">
        <f t="shared" si="896"/>
        <v>0</v>
      </c>
      <c r="AZ1182" s="191">
        <f t="shared" si="897"/>
        <v>0</v>
      </c>
      <c r="BA1182" s="193" t="e">
        <f t="shared" si="898"/>
        <v>#N/A</v>
      </c>
      <c r="BB1182" s="193" t="e">
        <f t="shared" si="899"/>
        <v>#N/A</v>
      </c>
      <c r="BC1182" s="193" t="e">
        <f t="shared" si="900"/>
        <v>#N/A</v>
      </c>
      <c r="BD1182" s="191">
        <f t="shared" si="906"/>
        <v>0</v>
      </c>
      <c r="BE1182" s="191" t="e">
        <f t="shared" si="901"/>
        <v>#N/A</v>
      </c>
      <c r="BF1182" s="210" t="e">
        <f t="shared" si="902"/>
        <v>#N/A</v>
      </c>
      <c r="BG1182" s="211" t="e">
        <f t="shared" si="903"/>
        <v>#N/A</v>
      </c>
      <c r="BH1182" s="289"/>
      <c r="BI1182" s="289"/>
      <c r="BJ1182" s="228"/>
      <c r="BK1182" s="228"/>
      <c r="BL1182" s="233" t="str">
        <f t="shared" si="904"/>
        <v/>
      </c>
    </row>
    <row r="1183" spans="1:64" ht="12" hidden="1" customHeight="1">
      <c r="A1183" s="333" t="s">
        <v>698</v>
      </c>
      <c r="B1183" s="381" t="s">
        <v>329</v>
      </c>
      <c r="C1183" s="333" t="s">
        <v>670</v>
      </c>
      <c r="D1183" s="381" t="s">
        <v>401</v>
      </c>
      <c r="E1183" s="381" t="s">
        <v>866</v>
      </c>
      <c r="F1183" s="381" t="s">
        <v>605</v>
      </c>
      <c r="G1183" s="381" t="s">
        <v>398</v>
      </c>
      <c r="H1183" s="100" t="s">
        <v>653</v>
      </c>
      <c r="I1183" s="381" t="s">
        <v>339</v>
      </c>
      <c r="J1183" s="382">
        <v>38488</v>
      </c>
      <c r="K1183" s="382">
        <v>38488</v>
      </c>
      <c r="L1183" s="191" t="str">
        <f t="shared" si="863"/>
        <v>890014280310042007412054025110</v>
      </c>
      <c r="M1183" s="192">
        <f t="array" ref="M1183">IF(COUNT(SEARCH(Удалить_Роспись_КВСР,$B1183)*SEARCH(Удалить_Роспись_ПБС,$C1183)*SEARCH(Удалить_Роспись_КФСР, $D1183)*SEARCH(Удалить_Роспись_КЦСР,$E1183)*SEARCH(Удалить_Роспись_КВР,$F1183)*SEARCH(Удалить_Роспись_ЭК,$H1183)*SEARCH(Удалить_Роспись_КР,$I1183))&gt;0,0,1)</f>
        <v>0</v>
      </c>
      <c r="N1183" s="192">
        <v>0</v>
      </c>
      <c r="O1183" s="192" t="str">
        <f t="shared" si="864"/>
        <v/>
      </c>
      <c r="P1183" s="192" t="str">
        <f t="shared" si="905"/>
        <v/>
      </c>
      <c r="Q1183" s="300" t="str">
        <f t="shared" si="865"/>
        <v/>
      </c>
      <c r="R1183" s="300" t="str">
        <f t="shared" si="866"/>
        <v/>
      </c>
      <c r="S1183" s="300" t="str">
        <f t="shared" si="867"/>
        <v/>
      </c>
      <c r="T1183" s="192" t="str">
        <f t="shared" si="868"/>
        <v/>
      </c>
      <c r="U1183" s="303" t="str">
        <f t="shared" si="869"/>
        <v/>
      </c>
      <c r="V1183" s="300" t="str">
        <f t="shared" si="870"/>
        <v/>
      </c>
      <c r="W1183" s="192" t="str">
        <f t="shared" si="871"/>
        <v/>
      </c>
      <c r="X1183" s="303" t="str">
        <f t="shared" si="872"/>
        <v/>
      </c>
      <c r="Y1183" s="300" t="str">
        <f t="shared" si="873"/>
        <v/>
      </c>
      <c r="Z1183" s="300" t="str">
        <f t="shared" si="874"/>
        <v>меж</v>
      </c>
      <c r="AA1183" s="303" t="str">
        <f t="shared" si="875"/>
        <v/>
      </c>
      <c r="AB1183" s="300" t="str">
        <f t="shared" si="876"/>
        <v/>
      </c>
      <c r="AC1183" s="300" t="str">
        <f t="shared" si="877"/>
        <v/>
      </c>
      <c r="AD1183" s="300" t="str">
        <f t="shared" si="878"/>
        <v/>
      </c>
      <c r="AE1183" s="192" t="str">
        <f t="shared" si="879"/>
        <v/>
      </c>
      <c r="AF1183" s="192" t="str">
        <f t="shared" si="880"/>
        <v/>
      </c>
      <c r="AG1183" s="192"/>
      <c r="AJ1183" s="300" t="str">
        <f t="shared" si="881"/>
        <v/>
      </c>
      <c r="AK1183" s="300" t="str">
        <f t="shared" si="882"/>
        <v/>
      </c>
      <c r="AL1183" s="300" t="str">
        <f t="shared" si="883"/>
        <v/>
      </c>
      <c r="AM1183" s="300" t="str">
        <f t="shared" si="884"/>
        <v>меж</v>
      </c>
      <c r="AN1183" s="300" t="str">
        <f t="shared" si="885"/>
        <v/>
      </c>
      <c r="AO1183" s="300" t="str">
        <f t="shared" si="886"/>
        <v/>
      </c>
      <c r="AP1183" s="300" t="str">
        <f t="shared" si="887"/>
        <v/>
      </c>
      <c r="AQ1183" s="300" t="str">
        <f t="shared" si="888"/>
        <v/>
      </c>
      <c r="AR1183" s="306" t="str">
        <f t="shared" si="889"/>
        <v/>
      </c>
      <c r="AS1183" s="300" t="str">
        <f t="shared" si="890"/>
        <v/>
      </c>
      <c r="AT1183" s="300" t="str">
        <f t="shared" si="891"/>
        <v/>
      </c>
      <c r="AU1183" s="192" t="str">
        <f t="shared" si="892"/>
        <v>меж</v>
      </c>
      <c r="AV1183" s="192" t="str">
        <f t="shared" si="893"/>
        <v>меж89001428общпро</v>
      </c>
      <c r="AW1183" s="191">
        <f t="shared" si="894"/>
        <v>0</v>
      </c>
      <c r="AX1183" s="191">
        <f t="shared" si="895"/>
        <v>0</v>
      </c>
      <c r="AY1183" s="191">
        <f t="shared" si="896"/>
        <v>0</v>
      </c>
      <c r="AZ1183" s="191">
        <f t="shared" si="897"/>
        <v>0</v>
      </c>
      <c r="BA1183" s="193">
        <f t="shared" si="898"/>
        <v>1</v>
      </c>
      <c r="BB1183" s="193">
        <f t="shared" si="899"/>
        <v>1</v>
      </c>
      <c r="BC1183" s="193">
        <f t="shared" si="900"/>
        <v>1</v>
      </c>
      <c r="BD1183" s="191">
        <f t="shared" si="906"/>
        <v>0</v>
      </c>
      <c r="BE1183" s="191">
        <f t="shared" si="901"/>
        <v>0</v>
      </c>
      <c r="BF1183" s="210">
        <f t="shared" si="902"/>
        <v>0</v>
      </c>
      <c r="BG1183" s="211">
        <f t="shared" si="903"/>
        <v>0</v>
      </c>
      <c r="BH1183" s="289"/>
      <c r="BI1183" s="289"/>
      <c r="BJ1183" s="228"/>
      <c r="BK1183" s="228"/>
      <c r="BL1183" s="233" t="str">
        <f t="shared" si="904"/>
        <v/>
      </c>
    </row>
    <row r="1184" spans="1:64" ht="12" hidden="1" customHeight="1">
      <c r="A1184" s="333" t="s">
        <v>698</v>
      </c>
      <c r="B1184" s="381" t="s">
        <v>329</v>
      </c>
      <c r="C1184" s="333" t="s">
        <v>670</v>
      </c>
      <c r="D1184" s="381" t="s">
        <v>462</v>
      </c>
      <c r="E1184" s="381" t="s">
        <v>867</v>
      </c>
      <c r="F1184" s="381" t="s">
        <v>605</v>
      </c>
      <c r="G1184" s="381" t="s">
        <v>398</v>
      </c>
      <c r="H1184" s="100" t="s">
        <v>653</v>
      </c>
      <c r="I1184" s="381" t="s">
        <v>339</v>
      </c>
      <c r="J1184" s="382">
        <v>2200000</v>
      </c>
      <c r="K1184" s="382">
        <v>200000</v>
      </c>
      <c r="L1184" s="191" t="str">
        <f t="shared" si="863"/>
        <v>890014280409091007393054025110</v>
      </c>
      <c r="M1184" s="192">
        <f t="array" ref="M1184">IF(COUNT(SEARCH(Удалить_Роспись_КВСР,$B1184)*SEARCH(Удалить_Роспись_ПБС,$C1184)*SEARCH(Удалить_Роспись_КФСР, $D1184)*SEARCH(Удалить_Роспись_КЦСР,$E1184)*SEARCH(Удалить_Роспись_КВР,$F1184)*SEARCH(Удалить_Роспись_ЭК,$H1184)*SEARCH(Удалить_Роспись_КР,$I1184))&gt;0,0,1)</f>
        <v>0</v>
      </c>
      <c r="N1184" s="192">
        <v>0</v>
      </c>
      <c r="O1184" s="192" t="str">
        <f t="shared" si="864"/>
        <v/>
      </c>
      <c r="P1184" s="192" t="str">
        <f t="shared" si="905"/>
        <v/>
      </c>
      <c r="Q1184" s="300" t="str">
        <f t="shared" si="865"/>
        <v/>
      </c>
      <c r="R1184" s="300" t="str">
        <f t="shared" si="866"/>
        <v/>
      </c>
      <c r="S1184" s="300" t="str">
        <f t="shared" si="867"/>
        <v/>
      </c>
      <c r="T1184" s="192" t="str">
        <f t="shared" si="868"/>
        <v/>
      </c>
      <c r="U1184" s="303" t="str">
        <f t="shared" si="869"/>
        <v/>
      </c>
      <c r="V1184" s="300" t="str">
        <f t="shared" si="870"/>
        <v/>
      </c>
      <c r="W1184" s="192" t="str">
        <f t="shared" si="871"/>
        <v/>
      </c>
      <c r="X1184" s="303" t="str">
        <f t="shared" si="872"/>
        <v/>
      </c>
      <c r="Y1184" s="300" t="str">
        <f t="shared" si="873"/>
        <v/>
      </c>
      <c r="Z1184" s="300" t="str">
        <f t="shared" si="874"/>
        <v>меж</v>
      </c>
      <c r="AA1184" s="303" t="str">
        <f t="shared" si="875"/>
        <v/>
      </c>
      <c r="AB1184" s="300" t="str">
        <f t="shared" si="876"/>
        <v/>
      </c>
      <c r="AC1184" s="300" t="str">
        <f t="shared" si="877"/>
        <v/>
      </c>
      <c r="AD1184" s="300" t="str">
        <f t="shared" si="878"/>
        <v/>
      </c>
      <c r="AE1184" s="192" t="str">
        <f t="shared" si="879"/>
        <v/>
      </c>
      <c r="AF1184" s="192" t="str">
        <f t="shared" si="880"/>
        <v/>
      </c>
      <c r="AG1184" s="192"/>
      <c r="AJ1184" s="300" t="str">
        <f t="shared" si="881"/>
        <v/>
      </c>
      <c r="AK1184" s="300" t="str">
        <f t="shared" si="882"/>
        <v/>
      </c>
      <c r="AL1184" s="300" t="str">
        <f t="shared" si="883"/>
        <v>бла</v>
      </c>
      <c r="AM1184" s="300" t="str">
        <f t="shared" si="884"/>
        <v>меж</v>
      </c>
      <c r="AN1184" s="300" t="str">
        <f t="shared" si="885"/>
        <v/>
      </c>
      <c r="AO1184" s="300" t="str">
        <f t="shared" si="886"/>
        <v/>
      </c>
      <c r="AP1184" s="300" t="str">
        <f t="shared" si="887"/>
        <v/>
      </c>
      <c r="AQ1184" s="300" t="str">
        <f t="shared" si="888"/>
        <v/>
      </c>
      <c r="AR1184" s="306" t="str">
        <f t="shared" si="889"/>
        <v/>
      </c>
      <c r="AS1184" s="300" t="str">
        <f t="shared" si="890"/>
        <v/>
      </c>
      <c r="AT1184" s="300" t="str">
        <f t="shared" si="891"/>
        <v/>
      </c>
      <c r="AU1184" s="192" t="str">
        <f t="shared" si="892"/>
        <v>меж</v>
      </c>
      <c r="AV1184" s="192" t="str">
        <f t="shared" si="893"/>
        <v>меж89001428общпро</v>
      </c>
      <c r="AW1184" s="191">
        <f t="shared" si="894"/>
        <v>0</v>
      </c>
      <c r="AX1184" s="191">
        <f t="shared" si="895"/>
        <v>0</v>
      </c>
      <c r="AY1184" s="191">
        <f t="shared" si="896"/>
        <v>0</v>
      </c>
      <c r="AZ1184" s="191">
        <f t="shared" si="897"/>
        <v>0</v>
      </c>
      <c r="BA1184" s="193">
        <f t="shared" si="898"/>
        <v>1</v>
      </c>
      <c r="BB1184" s="193">
        <f t="shared" si="899"/>
        <v>1</v>
      </c>
      <c r="BC1184" s="193">
        <f t="shared" si="900"/>
        <v>1</v>
      </c>
      <c r="BD1184" s="191">
        <f t="shared" si="906"/>
        <v>0</v>
      </c>
      <c r="BE1184" s="191">
        <f t="shared" si="901"/>
        <v>0</v>
      </c>
      <c r="BF1184" s="210">
        <f t="shared" si="902"/>
        <v>0</v>
      </c>
      <c r="BG1184" s="211">
        <f t="shared" si="903"/>
        <v>0</v>
      </c>
      <c r="BH1184" s="289"/>
      <c r="BI1184" s="289"/>
      <c r="BJ1184" s="228"/>
      <c r="BK1184" s="228"/>
      <c r="BL1184" s="233" t="str">
        <f t="shared" si="904"/>
        <v/>
      </c>
    </row>
    <row r="1185" spans="1:64" ht="12" customHeight="1">
      <c r="A1185" s="333" t="s">
        <v>698</v>
      </c>
      <c r="B1185" s="381" t="s">
        <v>329</v>
      </c>
      <c r="C1185" s="333" t="s">
        <v>670</v>
      </c>
      <c r="D1185" s="381" t="s">
        <v>408</v>
      </c>
      <c r="E1185" s="381" t="s">
        <v>868</v>
      </c>
      <c r="F1185" s="381" t="s">
        <v>605</v>
      </c>
      <c r="G1185" s="381" t="s">
        <v>398</v>
      </c>
      <c r="H1185" s="100" t="s">
        <v>653</v>
      </c>
      <c r="I1185" s="381" t="s">
        <v>505</v>
      </c>
      <c r="J1185" s="382">
        <v>58996</v>
      </c>
      <c r="K1185" s="382">
        <v>58996</v>
      </c>
      <c r="L1185" s="191" t="str">
        <f t="shared" si="863"/>
        <v>89001428070706100Ч005054025101</v>
      </c>
      <c r="M1185" s="192">
        <f t="array" ref="M1185">IF(COUNT(SEARCH(Удалить_Роспись_КВСР,$B1185)*SEARCH(Удалить_Роспись_ПБС,$C1185)*SEARCH(Удалить_Роспись_КФСР, $D1185)*SEARCH(Удалить_Роспись_КЦСР,$E1185)*SEARCH(Удалить_Роспись_КВР,$F1185)*SEARCH(Удалить_Роспись_ЭК,$H1185)*SEARCH(Удалить_Роспись_КР,$I1185))&gt;0,0,1)</f>
        <v>1</v>
      </c>
      <c r="N1185" s="192">
        <v>0</v>
      </c>
      <c r="O1185" s="192" t="str">
        <f t="shared" si="864"/>
        <v/>
      </c>
      <c r="P1185" s="192" t="str">
        <f t="shared" si="905"/>
        <v/>
      </c>
      <c r="Q1185" s="300" t="str">
        <f t="shared" si="865"/>
        <v/>
      </c>
      <c r="R1185" s="300" t="str">
        <f t="shared" si="866"/>
        <v/>
      </c>
      <c r="S1185" s="300" t="str">
        <f t="shared" si="867"/>
        <v/>
      </c>
      <c r="T1185" s="192" t="str">
        <f t="shared" si="868"/>
        <v/>
      </c>
      <c r="U1185" s="303" t="str">
        <f t="shared" si="869"/>
        <v/>
      </c>
      <c r="V1185" s="300" t="str">
        <f t="shared" si="870"/>
        <v/>
      </c>
      <c r="W1185" s="192" t="str">
        <f t="shared" si="871"/>
        <v/>
      </c>
      <c r="X1185" s="303" t="str">
        <f t="shared" si="872"/>
        <v/>
      </c>
      <c r="Y1185" s="300" t="str">
        <f t="shared" si="873"/>
        <v/>
      </c>
      <c r="Z1185" s="300" t="str">
        <f t="shared" si="874"/>
        <v>меж</v>
      </c>
      <c r="AA1185" s="303" t="str">
        <f t="shared" si="875"/>
        <v/>
      </c>
      <c r="AB1185" s="300" t="str">
        <f t="shared" si="876"/>
        <v/>
      </c>
      <c r="AC1185" s="300" t="str">
        <f t="shared" si="877"/>
        <v/>
      </c>
      <c r="AD1185" s="300" t="str">
        <f t="shared" si="878"/>
        <v/>
      </c>
      <c r="AE1185" s="192" t="str">
        <f t="shared" si="879"/>
        <v/>
      </c>
      <c r="AF1185" s="192" t="str">
        <f t="shared" si="880"/>
        <v/>
      </c>
      <c r="AG1185" s="192"/>
      <c r="AJ1185" s="300" t="str">
        <f t="shared" si="881"/>
        <v/>
      </c>
      <c r="AK1185" s="300" t="str">
        <f t="shared" si="882"/>
        <v/>
      </c>
      <c r="AL1185" s="300" t="str">
        <f t="shared" si="883"/>
        <v/>
      </c>
      <c r="AM1185" s="300" t="str">
        <f t="shared" si="884"/>
        <v>меж</v>
      </c>
      <c r="AN1185" s="300" t="str">
        <f t="shared" si="885"/>
        <v/>
      </c>
      <c r="AO1185" s="300" t="str">
        <f t="shared" si="886"/>
        <v/>
      </c>
      <c r="AP1185" s="300" t="str">
        <f t="shared" si="887"/>
        <v/>
      </c>
      <c r="AQ1185" s="300" t="str">
        <f t="shared" si="888"/>
        <v/>
      </c>
      <c r="AR1185" s="306" t="str">
        <f t="shared" si="889"/>
        <v/>
      </c>
      <c r="AS1185" s="300" t="str">
        <f t="shared" si="890"/>
        <v/>
      </c>
      <c r="AT1185" s="300" t="str">
        <f t="shared" si="891"/>
        <v/>
      </c>
      <c r="AU1185" s="192" t="str">
        <f t="shared" si="892"/>
        <v>меж</v>
      </c>
      <c r="AV1185" s="192" t="str">
        <f t="shared" si="893"/>
        <v>меж89001428общпро</v>
      </c>
      <c r="AW1185" s="191">
        <f t="shared" si="894"/>
        <v>58996</v>
      </c>
      <c r="AX1185" s="191">
        <f t="shared" si="895"/>
        <v>58996</v>
      </c>
      <c r="AY1185" s="191">
        <f t="shared" si="896"/>
        <v>0</v>
      </c>
      <c r="AZ1185" s="191">
        <f t="shared" si="897"/>
        <v>0</v>
      </c>
      <c r="BA1185" s="193">
        <f t="shared" si="898"/>
        <v>1</v>
      </c>
      <c r="BB1185" s="193">
        <f t="shared" si="899"/>
        <v>1</v>
      </c>
      <c r="BC1185" s="193">
        <f t="shared" si="900"/>
        <v>1</v>
      </c>
      <c r="BD1185" s="191">
        <f t="shared" si="906"/>
        <v>0</v>
      </c>
      <c r="BE1185" s="191">
        <f t="shared" si="901"/>
        <v>0</v>
      </c>
      <c r="BF1185" s="210">
        <f t="shared" si="902"/>
        <v>0</v>
      </c>
      <c r="BG1185" s="211">
        <f t="shared" si="903"/>
        <v>0</v>
      </c>
      <c r="BH1185" s="289"/>
      <c r="BI1185" s="289"/>
      <c r="BJ1185" s="228"/>
      <c r="BK1185" s="228"/>
      <c r="BL1185" s="233" t="str">
        <f t="shared" si="904"/>
        <v/>
      </c>
    </row>
    <row r="1186" spans="1:64" ht="12" hidden="1" customHeight="1">
      <c r="A1186" s="333" t="s">
        <v>698</v>
      </c>
      <c r="B1186" s="381" t="s">
        <v>329</v>
      </c>
      <c r="C1186" s="333" t="s">
        <v>670</v>
      </c>
      <c r="D1186" s="381" t="s">
        <v>333</v>
      </c>
      <c r="E1186" s="381" t="s">
        <v>869</v>
      </c>
      <c r="F1186" s="381" t="s">
        <v>621</v>
      </c>
      <c r="G1186" s="381" t="s">
        <v>398</v>
      </c>
      <c r="H1186" s="100" t="s">
        <v>653</v>
      </c>
      <c r="I1186" s="381" t="s">
        <v>339</v>
      </c>
      <c r="J1186" s="382">
        <v>777240</v>
      </c>
      <c r="K1186" s="382">
        <v>582929</v>
      </c>
      <c r="L1186" s="191" t="str">
        <f t="shared" si="863"/>
        <v>890014281401111007601051125110</v>
      </c>
      <c r="M1186" s="192">
        <f t="array" ref="M1186">IF(COUNT(SEARCH(Удалить_Роспись_КВСР,$B1186)*SEARCH(Удалить_Роспись_ПБС,$C1186)*SEARCH(Удалить_Роспись_КФСР, $D1186)*SEARCH(Удалить_Роспись_КЦСР,$E1186)*SEARCH(Удалить_Роспись_КВР,$F1186)*SEARCH(Удалить_Роспись_ЭК,$H1186)*SEARCH(Удалить_Роспись_КР,$I1186))&gt;0,0,1)</f>
        <v>0</v>
      </c>
      <c r="N1186" s="192">
        <v>0</v>
      </c>
      <c r="O1186" s="192" t="str">
        <f t="shared" si="864"/>
        <v/>
      </c>
      <c r="P1186" s="192" t="str">
        <f t="shared" si="905"/>
        <v/>
      </c>
      <c r="Q1186" s="300" t="str">
        <f t="shared" si="865"/>
        <v/>
      </c>
      <c r="R1186" s="300" t="str">
        <f t="shared" si="866"/>
        <v/>
      </c>
      <c r="S1186" s="300" t="str">
        <f t="shared" si="867"/>
        <v/>
      </c>
      <c r="T1186" s="192" t="str">
        <f t="shared" si="868"/>
        <v/>
      </c>
      <c r="U1186" s="303" t="str">
        <f t="shared" si="869"/>
        <v/>
      </c>
      <c r="V1186" s="300" t="str">
        <f t="shared" si="870"/>
        <v/>
      </c>
      <c r="W1186" s="192" t="str">
        <f t="shared" si="871"/>
        <v/>
      </c>
      <c r="X1186" s="303" t="str">
        <f t="shared" si="872"/>
        <v/>
      </c>
      <c r="Y1186" s="300" t="str">
        <f t="shared" si="873"/>
        <v/>
      </c>
      <c r="Z1186" s="300" t="str">
        <f t="shared" si="874"/>
        <v>меж</v>
      </c>
      <c r="AA1186" s="303" t="str">
        <f t="shared" si="875"/>
        <v/>
      </c>
      <c r="AB1186" s="300" t="str">
        <f t="shared" si="876"/>
        <v/>
      </c>
      <c r="AC1186" s="300" t="str">
        <f t="shared" si="877"/>
        <v/>
      </c>
      <c r="AD1186" s="300" t="str">
        <f t="shared" si="878"/>
        <v/>
      </c>
      <c r="AE1186" s="192" t="str">
        <f t="shared" si="879"/>
        <v/>
      </c>
      <c r="AF1186" s="192" t="str">
        <f t="shared" si="880"/>
        <v/>
      </c>
      <c r="AG1186" s="192"/>
      <c r="AJ1186" s="300" t="str">
        <f t="shared" si="881"/>
        <v/>
      </c>
      <c r="AK1186" s="300" t="str">
        <f t="shared" si="882"/>
        <v/>
      </c>
      <c r="AL1186" s="300" t="str">
        <f t="shared" si="883"/>
        <v/>
      </c>
      <c r="AM1186" s="300" t="str">
        <f t="shared" si="884"/>
        <v>меж</v>
      </c>
      <c r="AN1186" s="300" t="str">
        <f t="shared" si="885"/>
        <v/>
      </c>
      <c r="AO1186" s="300" t="str">
        <f t="shared" si="886"/>
        <v/>
      </c>
      <c r="AP1186" s="300" t="str">
        <f t="shared" si="887"/>
        <v/>
      </c>
      <c r="AQ1186" s="300" t="str">
        <f t="shared" si="888"/>
        <v/>
      </c>
      <c r="AR1186" s="306" t="str">
        <f t="shared" si="889"/>
        <v/>
      </c>
      <c r="AS1186" s="300" t="str">
        <f t="shared" si="890"/>
        <v/>
      </c>
      <c r="AT1186" s="300" t="str">
        <f t="shared" si="891"/>
        <v/>
      </c>
      <c r="AU1186" s="192" t="str">
        <f t="shared" si="892"/>
        <v>меж</v>
      </c>
      <c r="AV1186" s="192" t="str">
        <f t="shared" si="893"/>
        <v>меж89001428общпро</v>
      </c>
      <c r="AW1186" s="191">
        <f t="shared" si="894"/>
        <v>0</v>
      </c>
      <c r="AX1186" s="191">
        <f t="shared" si="895"/>
        <v>0</v>
      </c>
      <c r="AY1186" s="191">
        <f t="shared" si="896"/>
        <v>0</v>
      </c>
      <c r="AZ1186" s="191">
        <f t="shared" si="897"/>
        <v>0</v>
      </c>
      <c r="BA1186" s="193">
        <f t="shared" si="898"/>
        <v>1</v>
      </c>
      <c r="BB1186" s="193">
        <f t="shared" si="899"/>
        <v>1</v>
      </c>
      <c r="BC1186" s="193">
        <f t="shared" si="900"/>
        <v>1</v>
      </c>
      <c r="BD1186" s="191">
        <f t="shared" si="906"/>
        <v>0</v>
      </c>
      <c r="BE1186" s="191">
        <f t="shared" si="901"/>
        <v>0</v>
      </c>
      <c r="BF1186" s="210">
        <f t="shared" si="902"/>
        <v>0</v>
      </c>
      <c r="BG1186" s="211">
        <f t="shared" si="903"/>
        <v>0</v>
      </c>
      <c r="BH1186" s="289"/>
      <c r="BI1186" s="289"/>
      <c r="BJ1186" s="228"/>
      <c r="BK1186" s="228"/>
      <c r="BL1186" s="233" t="str">
        <f t="shared" si="904"/>
        <v/>
      </c>
    </row>
    <row r="1187" spans="1:64" ht="12" customHeight="1">
      <c r="A1187" s="333" t="s">
        <v>698</v>
      </c>
      <c r="B1187" s="381" t="s">
        <v>329</v>
      </c>
      <c r="C1187" s="333" t="s">
        <v>670</v>
      </c>
      <c r="D1187" s="381" t="s">
        <v>334</v>
      </c>
      <c r="E1187" s="381" t="s">
        <v>871</v>
      </c>
      <c r="F1187" s="381" t="s">
        <v>605</v>
      </c>
      <c r="G1187" s="381" t="s">
        <v>398</v>
      </c>
      <c r="H1187" s="100" t="s">
        <v>653</v>
      </c>
      <c r="I1187" s="381" t="s">
        <v>505</v>
      </c>
      <c r="J1187" s="382">
        <v>4655000</v>
      </c>
      <c r="K1187" s="382">
        <v>3480000</v>
      </c>
      <c r="L1187" s="191" t="str">
        <f t="shared" si="863"/>
        <v>890014281403111008012054025101</v>
      </c>
      <c r="M1187" s="192">
        <f t="array" ref="M1187">IF(COUNT(SEARCH(Удалить_Роспись_КВСР,$B1187)*SEARCH(Удалить_Роспись_ПБС,$C1187)*SEARCH(Удалить_Роспись_КФСР, $D1187)*SEARCH(Удалить_Роспись_КЦСР,$E1187)*SEARCH(Удалить_Роспись_КВР,$F1187)*SEARCH(Удалить_Роспись_ЭК,$H1187)*SEARCH(Удалить_Роспись_КР,$I1187))&gt;0,0,1)</f>
        <v>1</v>
      </c>
      <c r="N1187" s="192">
        <v>0</v>
      </c>
      <c r="O1187" s="192" t="str">
        <f t="shared" si="864"/>
        <v/>
      </c>
      <c r="P1187" s="192" t="str">
        <f t="shared" si="905"/>
        <v/>
      </c>
      <c r="Q1187" s="300" t="str">
        <f t="shared" si="865"/>
        <v/>
      </c>
      <c r="R1187" s="300" t="str">
        <f t="shared" si="866"/>
        <v/>
      </c>
      <c r="S1187" s="300" t="str">
        <f t="shared" si="867"/>
        <v/>
      </c>
      <c r="T1187" s="192" t="str">
        <f t="shared" si="868"/>
        <v/>
      </c>
      <c r="U1187" s="303" t="str">
        <f t="shared" si="869"/>
        <v/>
      </c>
      <c r="V1187" s="300" t="str">
        <f t="shared" si="870"/>
        <v/>
      </c>
      <c r="W1187" s="192" t="str">
        <f t="shared" si="871"/>
        <v/>
      </c>
      <c r="X1187" s="303" t="str">
        <f t="shared" si="872"/>
        <v/>
      </c>
      <c r="Y1187" s="300" t="str">
        <f t="shared" si="873"/>
        <v/>
      </c>
      <c r="Z1187" s="300" t="str">
        <f t="shared" si="874"/>
        <v>меж</v>
      </c>
      <c r="AA1187" s="303" t="str">
        <f t="shared" si="875"/>
        <v/>
      </c>
      <c r="AB1187" s="300" t="str">
        <f t="shared" si="876"/>
        <v/>
      </c>
      <c r="AC1187" s="300" t="str">
        <f t="shared" si="877"/>
        <v/>
      </c>
      <c r="AD1187" s="300" t="str">
        <f t="shared" si="878"/>
        <v/>
      </c>
      <c r="AE1187" s="192" t="str">
        <f t="shared" si="879"/>
        <v/>
      </c>
      <c r="AF1187" s="192" t="str">
        <f t="shared" si="880"/>
        <v/>
      </c>
      <c r="AG1187" s="192"/>
      <c r="AJ1187" s="300" t="str">
        <f t="shared" si="881"/>
        <v/>
      </c>
      <c r="AK1187" s="300" t="str">
        <f t="shared" si="882"/>
        <v/>
      </c>
      <c r="AL1187" s="300" t="str">
        <f t="shared" si="883"/>
        <v/>
      </c>
      <c r="AM1187" s="300" t="str">
        <f t="shared" si="884"/>
        <v>меж</v>
      </c>
      <c r="AN1187" s="300" t="str">
        <f t="shared" si="885"/>
        <v/>
      </c>
      <c r="AO1187" s="300" t="str">
        <f t="shared" si="886"/>
        <v/>
      </c>
      <c r="AP1187" s="300" t="str">
        <f t="shared" si="887"/>
        <v/>
      </c>
      <c r="AQ1187" s="300" t="str">
        <f t="shared" si="888"/>
        <v/>
      </c>
      <c r="AR1187" s="306" t="str">
        <f t="shared" si="889"/>
        <v/>
      </c>
      <c r="AS1187" s="300" t="str">
        <f t="shared" si="890"/>
        <v/>
      </c>
      <c r="AT1187" s="300" t="str">
        <f t="shared" si="891"/>
        <v/>
      </c>
      <c r="AU1187" s="192" t="str">
        <f t="shared" si="892"/>
        <v>меж</v>
      </c>
      <c r="AV1187" s="192" t="str">
        <f t="shared" si="893"/>
        <v>меж89001428общпро</v>
      </c>
      <c r="AW1187" s="191">
        <f t="shared" si="894"/>
        <v>4655000</v>
      </c>
      <c r="AX1187" s="191">
        <f t="shared" si="895"/>
        <v>3480000</v>
      </c>
      <c r="AY1187" s="191">
        <f t="shared" si="896"/>
        <v>0</v>
      </c>
      <c r="AZ1187" s="191">
        <f t="shared" si="897"/>
        <v>0</v>
      </c>
      <c r="BA1187" s="193">
        <f t="shared" si="898"/>
        <v>1</v>
      </c>
      <c r="BB1187" s="193">
        <f t="shared" si="899"/>
        <v>1</v>
      </c>
      <c r="BC1187" s="193">
        <f t="shared" si="900"/>
        <v>1</v>
      </c>
      <c r="BD1187" s="191">
        <f t="shared" si="906"/>
        <v>0</v>
      </c>
      <c r="BE1187" s="191">
        <f t="shared" si="901"/>
        <v>0</v>
      </c>
      <c r="BF1187" s="210">
        <f t="shared" si="902"/>
        <v>0</v>
      </c>
      <c r="BG1187" s="211">
        <f t="shared" si="903"/>
        <v>0</v>
      </c>
      <c r="BH1187" s="289"/>
      <c r="BI1187" s="289"/>
      <c r="BJ1187" s="228"/>
      <c r="BK1187" s="228"/>
      <c r="BL1187" s="233" t="str">
        <f t="shared" si="904"/>
        <v/>
      </c>
    </row>
    <row r="1188" spans="1:64" ht="12" customHeight="1">
      <c r="A1188" s="333" t="s">
        <v>698</v>
      </c>
      <c r="B1188" s="381" t="s">
        <v>448</v>
      </c>
      <c r="C1188" s="333" t="s">
        <v>670</v>
      </c>
      <c r="D1188" s="381" t="s">
        <v>383</v>
      </c>
      <c r="E1188" s="381" t="s">
        <v>872</v>
      </c>
      <c r="F1188" s="381" t="s">
        <v>602</v>
      </c>
      <c r="G1188" s="381" t="s">
        <v>385</v>
      </c>
      <c r="H1188" s="100" t="s">
        <v>653</v>
      </c>
      <c r="I1188" s="381" t="s">
        <v>505</v>
      </c>
      <c r="J1188" s="382">
        <v>504790</v>
      </c>
      <c r="K1188" s="382">
        <v>384708.1</v>
      </c>
      <c r="L1188" s="191" t="str">
        <f t="shared" si="863"/>
        <v>916014280102801006000012121101</v>
      </c>
      <c r="M1188" s="192">
        <f t="array" ref="M1188">IF(COUNT(SEARCH(Удалить_Роспись_КВСР,$B1188)*SEARCH(Удалить_Роспись_ПБС,$C1188)*SEARCH(Удалить_Роспись_КФСР, $D1188)*SEARCH(Удалить_Роспись_КЦСР,$E1188)*SEARCH(Удалить_Роспись_КВР,$F1188)*SEARCH(Удалить_Роспись_ЭК,$H1188)*SEARCH(Удалить_Роспись_КР,$I1188))&gt;0,0,1)</f>
        <v>1</v>
      </c>
      <c r="N1188" s="192">
        <v>0</v>
      </c>
      <c r="O1188" s="192" t="str">
        <f t="shared" si="864"/>
        <v/>
      </c>
      <c r="P1188" s="192" t="str">
        <f t="shared" si="905"/>
        <v/>
      </c>
      <c r="Q1188" s="300" t="str">
        <f t="shared" si="865"/>
        <v/>
      </c>
      <c r="R1188" s="300" t="str">
        <f t="shared" si="866"/>
        <v/>
      </c>
      <c r="S1188" s="300" t="str">
        <f t="shared" si="867"/>
        <v/>
      </c>
      <c r="T1188" s="192" t="str">
        <f t="shared" si="868"/>
        <v/>
      </c>
      <c r="U1188" s="303" t="str">
        <f t="shared" si="869"/>
        <v/>
      </c>
      <c r="V1188" s="300" t="str">
        <f t="shared" si="870"/>
        <v/>
      </c>
      <c r="W1188" s="192" t="str">
        <f t="shared" si="871"/>
        <v/>
      </c>
      <c r="X1188" s="303" t="str">
        <f t="shared" si="872"/>
        <v/>
      </c>
      <c r="Y1188" s="300" t="str">
        <f t="shared" si="873"/>
        <v/>
      </c>
      <c r="Z1188" s="300" t="str">
        <f t="shared" si="874"/>
        <v/>
      </c>
      <c r="AA1188" s="303" t="str">
        <f t="shared" si="875"/>
        <v/>
      </c>
      <c r="AB1188" s="300" t="str">
        <f t="shared" si="876"/>
        <v/>
      </c>
      <c r="AC1188" s="300" t="str">
        <f t="shared" si="877"/>
        <v/>
      </c>
      <c r="AD1188" s="300" t="str">
        <f t="shared" si="878"/>
        <v/>
      </c>
      <c r="AE1188" s="192" t="str">
        <f t="shared" si="879"/>
        <v/>
      </c>
      <c r="AF1188" s="192" t="str">
        <f t="shared" si="880"/>
        <v/>
      </c>
      <c r="AG1188" s="192"/>
      <c r="AJ1188" s="300" t="str">
        <f t="shared" si="881"/>
        <v/>
      </c>
      <c r="AK1188" s="300" t="str">
        <f t="shared" si="882"/>
        <v/>
      </c>
      <c r="AL1188" s="300" t="str">
        <f t="shared" si="883"/>
        <v/>
      </c>
      <c r="AM1188" s="300" t="str">
        <f t="shared" si="884"/>
        <v/>
      </c>
      <c r="AN1188" s="300" t="str">
        <f t="shared" si="885"/>
        <v/>
      </c>
      <c r="AO1188" s="300" t="str">
        <f t="shared" si="886"/>
        <v/>
      </c>
      <c r="AP1188" s="300" t="str">
        <f t="shared" si="887"/>
        <v/>
      </c>
      <c r="AQ1188" s="300" t="str">
        <f t="shared" si="888"/>
        <v/>
      </c>
      <c r="AR1188" s="306" t="str">
        <f t="shared" si="889"/>
        <v/>
      </c>
      <c r="AS1188" s="300" t="str">
        <f t="shared" si="890"/>
        <v/>
      </c>
      <c r="AT1188" s="300" t="str">
        <f t="shared" si="891"/>
        <v/>
      </c>
      <c r="AU1188" s="192" t="str">
        <f t="shared" si="892"/>
        <v>рбс</v>
      </c>
      <c r="AV1188" s="192" t="str">
        <f t="shared" si="893"/>
        <v>рбс91601428общопл</v>
      </c>
      <c r="AW1188" s="191">
        <f t="shared" si="894"/>
        <v>504790</v>
      </c>
      <c r="AX1188" s="191">
        <f t="shared" si="895"/>
        <v>384708.1</v>
      </c>
      <c r="AY1188" s="191">
        <f t="shared" si="896"/>
        <v>0</v>
      </c>
      <c r="AZ1188" s="191">
        <f t="shared" si="897"/>
        <v>0</v>
      </c>
      <c r="BA1188" s="193">
        <f t="shared" si="898"/>
        <v>1</v>
      </c>
      <c r="BB1188" s="193">
        <f t="shared" si="899"/>
        <v>1</v>
      </c>
      <c r="BC1188" s="193">
        <f t="shared" si="900"/>
        <v>1</v>
      </c>
      <c r="BD1188" s="191">
        <f t="shared" si="906"/>
        <v>0</v>
      </c>
      <c r="BE1188" s="191">
        <f t="shared" si="901"/>
        <v>0</v>
      </c>
      <c r="BF1188" s="210">
        <f t="shared" si="902"/>
        <v>0</v>
      </c>
      <c r="BG1188" s="211">
        <f t="shared" si="903"/>
        <v>0</v>
      </c>
      <c r="BH1188" s="289"/>
      <c r="BI1188" s="289"/>
      <c r="BJ1188" s="228"/>
      <c r="BK1188" s="228"/>
      <c r="BL1188" s="233" t="str">
        <f t="shared" si="904"/>
        <v>01</v>
      </c>
    </row>
    <row r="1189" spans="1:64" ht="12" customHeight="1">
      <c r="A1189" s="333" t="s">
        <v>698</v>
      </c>
      <c r="B1189" s="381" t="s">
        <v>448</v>
      </c>
      <c r="C1189" s="333" t="s">
        <v>670</v>
      </c>
      <c r="D1189" s="381" t="s">
        <v>383</v>
      </c>
      <c r="E1189" s="381" t="s">
        <v>872</v>
      </c>
      <c r="F1189" s="381" t="s">
        <v>585</v>
      </c>
      <c r="G1189" s="381" t="s">
        <v>386</v>
      </c>
      <c r="H1189" s="100" t="s">
        <v>653</v>
      </c>
      <c r="I1189" s="381" t="s">
        <v>505</v>
      </c>
      <c r="J1189" s="382">
        <v>1400</v>
      </c>
      <c r="K1189" s="382">
        <v>0</v>
      </c>
      <c r="L1189" s="191" t="str">
        <f t="shared" si="863"/>
        <v>916014280102801006000012221201</v>
      </c>
      <c r="M1189" s="192">
        <f t="array" ref="M1189">IF(COUNT(SEARCH(Удалить_Роспись_КВСР,$B1189)*SEARCH(Удалить_Роспись_ПБС,$C1189)*SEARCH(Удалить_Роспись_КФСР, $D1189)*SEARCH(Удалить_Роспись_КЦСР,$E1189)*SEARCH(Удалить_Роспись_КВР,$F1189)*SEARCH(Удалить_Роспись_ЭК,$H1189)*SEARCH(Удалить_Роспись_КР,$I1189))&gt;0,0,1)</f>
        <v>1</v>
      </c>
      <c r="N1189" s="192">
        <f>IF(COUNT(SEARCH(Удалить_Индекс_КВСР,$B1189)*SEARCH(Удалить_Индекс_ПБС,$C1189)*SEARCH(Удалить_Индекс_КФСР,$D1189)*SEARCH(Удалить_Индекс_КЦСР,$E1189)*SEARCH(Удалить_Индекс_КВР,$F1189)*SEARCH(Удалить_Индекс_ЭК,$H1189)*SEARCH(Удалить_Индекс_КР,$I1189))&gt;0,0,1)</f>
        <v>1</v>
      </c>
      <c r="O1189" s="192" t="str">
        <f t="shared" si="864"/>
        <v/>
      </c>
      <c r="P1189" s="192" t="str">
        <f t="shared" si="905"/>
        <v/>
      </c>
      <c r="Q1189" s="300" t="str">
        <f t="shared" si="865"/>
        <v/>
      </c>
      <c r="R1189" s="300" t="str">
        <f t="shared" si="866"/>
        <v/>
      </c>
      <c r="S1189" s="300" t="str">
        <f t="shared" si="867"/>
        <v/>
      </c>
      <c r="T1189" s="192" t="str">
        <f t="shared" si="868"/>
        <v/>
      </c>
      <c r="U1189" s="303" t="str">
        <f t="shared" si="869"/>
        <v/>
      </c>
      <c r="V1189" s="300" t="str">
        <f t="shared" si="870"/>
        <v/>
      </c>
      <c r="W1189" s="192" t="str">
        <f t="shared" si="871"/>
        <v/>
      </c>
      <c r="X1189" s="303" t="str">
        <f t="shared" si="872"/>
        <v/>
      </c>
      <c r="Y1189" s="300" t="str">
        <f t="shared" si="873"/>
        <v/>
      </c>
      <c r="Z1189" s="300" t="str">
        <f t="shared" si="874"/>
        <v/>
      </c>
      <c r="AA1189" s="303" t="str">
        <f t="shared" si="875"/>
        <v/>
      </c>
      <c r="AB1189" s="300" t="str">
        <f t="shared" si="876"/>
        <v/>
      </c>
      <c r="AC1189" s="300" t="str">
        <f t="shared" si="877"/>
        <v/>
      </c>
      <c r="AD1189" s="300" t="str">
        <f t="shared" si="878"/>
        <v/>
      </c>
      <c r="AE1189" s="192" t="str">
        <f t="shared" si="879"/>
        <v/>
      </c>
      <c r="AF1189" s="192" t="str">
        <f t="shared" si="880"/>
        <v/>
      </c>
      <c r="AG1189" s="192"/>
      <c r="AJ1189" s="300" t="str">
        <f t="shared" si="881"/>
        <v/>
      </c>
      <c r="AK1189" s="300" t="str">
        <f t="shared" si="882"/>
        <v/>
      </c>
      <c r="AL1189" s="300" t="str">
        <f t="shared" si="883"/>
        <v/>
      </c>
      <c r="AM1189" s="300" t="str">
        <f t="shared" si="884"/>
        <v/>
      </c>
      <c r="AN1189" s="300" t="str">
        <f t="shared" si="885"/>
        <v/>
      </c>
      <c r="AO1189" s="300" t="str">
        <f t="shared" si="886"/>
        <v/>
      </c>
      <c r="AP1189" s="300" t="str">
        <f t="shared" si="887"/>
        <v/>
      </c>
      <c r="AQ1189" s="300" t="str">
        <f t="shared" si="888"/>
        <v/>
      </c>
      <c r="AR1189" s="306" t="str">
        <f t="shared" si="889"/>
        <v/>
      </c>
      <c r="AS1189" s="300" t="str">
        <f t="shared" si="890"/>
        <v/>
      </c>
      <c r="AT1189" s="300" t="str">
        <f t="shared" si="891"/>
        <v/>
      </c>
      <c r="AU1189" s="192" t="str">
        <f t="shared" si="892"/>
        <v>рбс</v>
      </c>
      <c r="AV1189" s="192" t="str">
        <f t="shared" si="893"/>
        <v>рбс91601428общпро</v>
      </c>
      <c r="AW1189" s="191">
        <f t="shared" si="894"/>
        <v>1400</v>
      </c>
      <c r="AX1189" s="191">
        <f t="shared" si="895"/>
        <v>0</v>
      </c>
      <c r="AY1189" s="191">
        <f t="shared" si="896"/>
        <v>1400</v>
      </c>
      <c r="AZ1189" s="191">
        <f t="shared" si="897"/>
        <v>0</v>
      </c>
      <c r="BA1189" s="193">
        <f t="shared" si="898"/>
        <v>1</v>
      </c>
      <c r="BB1189" s="193">
        <f t="shared" si="899"/>
        <v>1</v>
      </c>
      <c r="BC1189" s="193">
        <f t="shared" si="900"/>
        <v>1</v>
      </c>
      <c r="BD1189" s="191">
        <f t="shared" si="906"/>
        <v>1400</v>
      </c>
      <c r="BE1189" s="191">
        <f t="shared" si="901"/>
        <v>0</v>
      </c>
      <c r="BF1189" s="210">
        <f t="shared" si="902"/>
        <v>1400</v>
      </c>
      <c r="BG1189" s="211">
        <f t="shared" si="903"/>
        <v>1400</v>
      </c>
      <c r="BH1189" s="289"/>
      <c r="BI1189" s="289"/>
      <c r="BJ1189" s="228"/>
      <c r="BK1189" s="228"/>
      <c r="BL1189" s="233" t="str">
        <f t="shared" si="904"/>
        <v>01</v>
      </c>
    </row>
    <row r="1190" spans="1:64" ht="12" customHeight="1">
      <c r="A1190" s="333" t="s">
        <v>698</v>
      </c>
      <c r="B1190" s="381" t="s">
        <v>448</v>
      </c>
      <c r="C1190" s="333" t="s">
        <v>670</v>
      </c>
      <c r="D1190" s="381" t="s">
        <v>383</v>
      </c>
      <c r="E1190" s="381" t="s">
        <v>872</v>
      </c>
      <c r="F1190" s="381" t="s">
        <v>873</v>
      </c>
      <c r="G1190" s="381" t="s">
        <v>387</v>
      </c>
      <c r="H1190" s="100" t="s">
        <v>653</v>
      </c>
      <c r="I1190" s="381" t="s">
        <v>505</v>
      </c>
      <c r="J1190" s="382">
        <v>152447</v>
      </c>
      <c r="K1190" s="382">
        <v>121067.35</v>
      </c>
      <c r="L1190" s="191" t="str">
        <f t="shared" si="863"/>
        <v>916014280102801006000012921301</v>
      </c>
      <c r="M1190" s="192">
        <f t="array" ref="M1190">IF(COUNT(SEARCH(Удалить_Роспись_КВСР,$B1190)*SEARCH(Удалить_Роспись_ПБС,$C1190)*SEARCH(Удалить_Роспись_КФСР, $D1190)*SEARCH(Удалить_Роспись_КЦСР,$E1190)*SEARCH(Удалить_Роспись_КВР,$F1190)*SEARCH(Удалить_Роспись_ЭК,$H1190)*SEARCH(Удалить_Роспись_КР,$I1190))&gt;0,0,1)</f>
        <v>1</v>
      </c>
      <c r="N1190" s="192">
        <v>0</v>
      </c>
      <c r="O1190" s="192" t="str">
        <f t="shared" si="864"/>
        <v/>
      </c>
      <c r="P1190" s="192" t="str">
        <f t="shared" si="905"/>
        <v/>
      </c>
      <c r="Q1190" s="300" t="str">
        <f t="shared" si="865"/>
        <v/>
      </c>
      <c r="R1190" s="300" t="str">
        <f t="shared" si="866"/>
        <v/>
      </c>
      <c r="S1190" s="300" t="str">
        <f t="shared" si="867"/>
        <v/>
      </c>
      <c r="T1190" s="192" t="str">
        <f t="shared" si="868"/>
        <v/>
      </c>
      <c r="U1190" s="303" t="str">
        <f t="shared" si="869"/>
        <v/>
      </c>
      <c r="V1190" s="300" t="str">
        <f t="shared" si="870"/>
        <v/>
      </c>
      <c r="W1190" s="192" t="str">
        <f t="shared" si="871"/>
        <v/>
      </c>
      <c r="X1190" s="303" t="str">
        <f t="shared" si="872"/>
        <v/>
      </c>
      <c r="Y1190" s="300" t="str">
        <f t="shared" si="873"/>
        <v/>
      </c>
      <c r="Z1190" s="300" t="str">
        <f t="shared" si="874"/>
        <v/>
      </c>
      <c r="AA1190" s="303" t="str">
        <f t="shared" si="875"/>
        <v/>
      </c>
      <c r="AB1190" s="300" t="str">
        <f t="shared" si="876"/>
        <v/>
      </c>
      <c r="AC1190" s="300" t="str">
        <f t="shared" si="877"/>
        <v/>
      </c>
      <c r="AD1190" s="300" t="str">
        <f t="shared" si="878"/>
        <v/>
      </c>
      <c r="AE1190" s="192" t="str">
        <f t="shared" si="879"/>
        <v/>
      </c>
      <c r="AF1190" s="192" t="str">
        <f t="shared" si="880"/>
        <v/>
      </c>
      <c r="AG1190" s="192"/>
      <c r="AJ1190" s="300" t="str">
        <f t="shared" si="881"/>
        <v/>
      </c>
      <c r="AK1190" s="300" t="str">
        <f t="shared" si="882"/>
        <v/>
      </c>
      <c r="AL1190" s="300" t="str">
        <f t="shared" si="883"/>
        <v/>
      </c>
      <c r="AM1190" s="300" t="str">
        <f t="shared" si="884"/>
        <v/>
      </c>
      <c r="AN1190" s="300" t="str">
        <f t="shared" si="885"/>
        <v/>
      </c>
      <c r="AO1190" s="300" t="str">
        <f t="shared" si="886"/>
        <v/>
      </c>
      <c r="AP1190" s="300" t="str">
        <f t="shared" si="887"/>
        <v/>
      </c>
      <c r="AQ1190" s="300" t="str">
        <f t="shared" si="888"/>
        <v/>
      </c>
      <c r="AR1190" s="306" t="str">
        <f t="shared" si="889"/>
        <v/>
      </c>
      <c r="AS1190" s="300" t="str">
        <f t="shared" si="890"/>
        <v/>
      </c>
      <c r="AT1190" s="300" t="str">
        <f t="shared" si="891"/>
        <v/>
      </c>
      <c r="AU1190" s="192" t="str">
        <f t="shared" si="892"/>
        <v>рбс</v>
      </c>
      <c r="AV1190" s="192" t="str">
        <f t="shared" si="893"/>
        <v>рбс91601428общопл</v>
      </c>
      <c r="AW1190" s="191">
        <f t="shared" si="894"/>
        <v>152447</v>
      </c>
      <c r="AX1190" s="191">
        <f t="shared" si="895"/>
        <v>121067.35</v>
      </c>
      <c r="AY1190" s="191">
        <f t="shared" si="896"/>
        <v>0</v>
      </c>
      <c r="AZ1190" s="191">
        <f t="shared" si="897"/>
        <v>0</v>
      </c>
      <c r="BA1190" s="193">
        <f t="shared" si="898"/>
        <v>1</v>
      </c>
      <c r="BB1190" s="193">
        <f t="shared" si="899"/>
        <v>1</v>
      </c>
      <c r="BC1190" s="193">
        <f t="shared" si="900"/>
        <v>1</v>
      </c>
      <c r="BD1190" s="191">
        <f t="shared" si="906"/>
        <v>0</v>
      </c>
      <c r="BE1190" s="191">
        <f t="shared" si="901"/>
        <v>0</v>
      </c>
      <c r="BF1190" s="210">
        <f t="shared" si="902"/>
        <v>0</v>
      </c>
      <c r="BG1190" s="211">
        <f t="shared" si="903"/>
        <v>0</v>
      </c>
      <c r="BH1190" s="289"/>
      <c r="BI1190" s="289"/>
      <c r="BJ1190" s="228"/>
      <c r="BK1190" s="228"/>
      <c r="BL1190" s="233" t="str">
        <f t="shared" si="904"/>
        <v>01</v>
      </c>
    </row>
    <row r="1191" spans="1:64" ht="12" customHeight="1">
      <c r="A1191" s="333" t="s">
        <v>698</v>
      </c>
      <c r="B1191" s="381" t="s">
        <v>448</v>
      </c>
      <c r="C1191" s="333" t="s">
        <v>670</v>
      </c>
      <c r="D1191" s="381" t="s">
        <v>388</v>
      </c>
      <c r="E1191" s="381" t="s">
        <v>874</v>
      </c>
      <c r="F1191" s="381" t="s">
        <v>603</v>
      </c>
      <c r="G1191" s="381" t="s">
        <v>395</v>
      </c>
      <c r="H1191" s="100" t="s">
        <v>653</v>
      </c>
      <c r="I1191" s="381" t="s">
        <v>505</v>
      </c>
      <c r="J1191" s="382">
        <v>12000</v>
      </c>
      <c r="K1191" s="382">
        <v>6000</v>
      </c>
      <c r="L1191" s="191" t="str">
        <f t="shared" si="863"/>
        <v>916014280103803006000012329001</v>
      </c>
      <c r="M1191" s="192">
        <f t="array" ref="M1191">IF(COUNT(SEARCH(Удалить_Роспись_КВСР,$B1191)*SEARCH(Удалить_Роспись_ПБС,$C1191)*SEARCH(Удалить_Роспись_КФСР, $D1191)*SEARCH(Удалить_Роспись_КЦСР,$E1191)*SEARCH(Удалить_Роспись_КВР,$F1191)*SEARCH(Удалить_Роспись_ЭК,$H1191)*SEARCH(Удалить_Роспись_КР,$I1191))&gt;0,0,1)</f>
        <v>1</v>
      </c>
      <c r="N1191" s="192">
        <f>IF(COUNT(SEARCH(Удалить_Индекс_КВСР,$B1191)*SEARCH(Удалить_Индекс_ПБС,$C1191)*SEARCH(Удалить_Индекс_КФСР,$D1191)*SEARCH(Удалить_Индекс_КЦСР,$E1191)*SEARCH(Удалить_Индекс_КВР,$F1191)*SEARCH(Удалить_Индекс_ЭК,$H1191)*SEARCH(Удалить_Индекс_КР,$I1191))&gt;0,0,1)</f>
        <v>1</v>
      </c>
      <c r="O1191" s="192" t="str">
        <f t="shared" si="864"/>
        <v/>
      </c>
      <c r="P1191" s="192" t="str">
        <f t="shared" si="905"/>
        <v/>
      </c>
      <c r="Q1191" s="300" t="str">
        <f t="shared" si="865"/>
        <v/>
      </c>
      <c r="R1191" s="300" t="str">
        <f t="shared" si="866"/>
        <v/>
      </c>
      <c r="S1191" s="300" t="str">
        <f t="shared" si="867"/>
        <v/>
      </c>
      <c r="T1191" s="192" t="str">
        <f t="shared" si="868"/>
        <v/>
      </c>
      <c r="U1191" s="303" t="str">
        <f t="shared" si="869"/>
        <v/>
      </c>
      <c r="V1191" s="300" t="str">
        <f t="shared" si="870"/>
        <v/>
      </c>
      <c r="W1191" s="192" t="str">
        <f t="shared" si="871"/>
        <v/>
      </c>
      <c r="X1191" s="303" t="str">
        <f t="shared" si="872"/>
        <v/>
      </c>
      <c r="Y1191" s="300" t="str">
        <f t="shared" si="873"/>
        <v/>
      </c>
      <c r="Z1191" s="300" t="str">
        <f t="shared" si="874"/>
        <v/>
      </c>
      <c r="AA1191" s="303" t="str">
        <f t="shared" si="875"/>
        <v/>
      </c>
      <c r="AB1191" s="300" t="str">
        <f t="shared" si="876"/>
        <v/>
      </c>
      <c r="AC1191" s="300" t="str">
        <f t="shared" si="877"/>
        <v/>
      </c>
      <c r="AD1191" s="300" t="str">
        <f t="shared" si="878"/>
        <v/>
      </c>
      <c r="AE1191" s="192" t="str">
        <f t="shared" si="879"/>
        <v/>
      </c>
      <c r="AF1191" s="192" t="str">
        <f t="shared" si="880"/>
        <v/>
      </c>
      <c r="AG1191" s="192"/>
      <c r="AJ1191" s="300" t="str">
        <f t="shared" si="881"/>
        <v/>
      </c>
      <c r="AK1191" s="300" t="str">
        <f t="shared" si="882"/>
        <v/>
      </c>
      <c r="AL1191" s="300" t="str">
        <f t="shared" si="883"/>
        <v/>
      </c>
      <c r="AM1191" s="300" t="str">
        <f t="shared" si="884"/>
        <v/>
      </c>
      <c r="AN1191" s="300" t="str">
        <f t="shared" si="885"/>
        <v/>
      </c>
      <c r="AO1191" s="300" t="str">
        <f t="shared" si="886"/>
        <v/>
      </c>
      <c r="AP1191" s="300" t="str">
        <f t="shared" si="887"/>
        <v/>
      </c>
      <c r="AQ1191" s="300" t="str">
        <f t="shared" si="888"/>
        <v/>
      </c>
      <c r="AR1191" s="306" t="str">
        <f t="shared" si="889"/>
        <v/>
      </c>
      <c r="AS1191" s="300" t="str">
        <f t="shared" si="890"/>
        <v/>
      </c>
      <c r="AT1191" s="300" t="str">
        <f t="shared" si="891"/>
        <v/>
      </c>
      <c r="AU1191" s="192" t="str">
        <f t="shared" si="892"/>
        <v>рбс</v>
      </c>
      <c r="AV1191" s="192" t="str">
        <f t="shared" si="893"/>
        <v>рбс91601428общпро</v>
      </c>
      <c r="AW1191" s="191">
        <f t="shared" si="894"/>
        <v>12000</v>
      </c>
      <c r="AX1191" s="191">
        <f t="shared" si="895"/>
        <v>6000</v>
      </c>
      <c r="AY1191" s="191">
        <f t="shared" si="896"/>
        <v>12000</v>
      </c>
      <c r="AZ1191" s="191">
        <f t="shared" si="897"/>
        <v>6000</v>
      </c>
      <c r="BA1191" s="193">
        <f t="shared" si="898"/>
        <v>1</v>
      </c>
      <c r="BB1191" s="193">
        <f t="shared" si="899"/>
        <v>1</v>
      </c>
      <c r="BC1191" s="193">
        <f t="shared" si="900"/>
        <v>1</v>
      </c>
      <c r="BD1191" s="191">
        <f t="shared" si="906"/>
        <v>12000</v>
      </c>
      <c r="BE1191" s="191">
        <f t="shared" si="901"/>
        <v>6000</v>
      </c>
      <c r="BF1191" s="210">
        <f t="shared" si="902"/>
        <v>12000</v>
      </c>
      <c r="BG1191" s="211">
        <f t="shared" si="903"/>
        <v>12000</v>
      </c>
      <c r="BH1191" s="289"/>
      <c r="BI1191" s="289"/>
      <c r="BJ1191" s="228"/>
      <c r="BK1191" s="228"/>
      <c r="BL1191" s="233" t="str">
        <f t="shared" si="904"/>
        <v>01</v>
      </c>
    </row>
    <row r="1192" spans="1:64" ht="12" customHeight="1">
      <c r="A1192" s="333" t="s">
        <v>698</v>
      </c>
      <c r="B1192" s="381" t="s">
        <v>448</v>
      </c>
      <c r="C1192" s="333" t="s">
        <v>670</v>
      </c>
      <c r="D1192" s="381" t="s">
        <v>390</v>
      </c>
      <c r="E1192" s="381" t="s">
        <v>1260</v>
      </c>
      <c r="F1192" s="381" t="s">
        <v>586</v>
      </c>
      <c r="G1192" s="381" t="s">
        <v>397</v>
      </c>
      <c r="H1192" s="100" t="s">
        <v>653</v>
      </c>
      <c r="I1192" s="381" t="s">
        <v>505</v>
      </c>
      <c r="J1192" s="382">
        <v>10000</v>
      </c>
      <c r="K1192" s="382">
        <v>0</v>
      </c>
      <c r="L1192" s="191" t="str">
        <f t="shared" si="863"/>
        <v>916014280104431008004024434001</v>
      </c>
      <c r="M1192" s="192">
        <f t="array" ref="M1192">IF(COUNT(SEARCH(Удалить_Роспись_КВСР,$B1192)*SEARCH(Удалить_Роспись_ПБС,$C1192)*SEARCH(Удалить_Роспись_КФСР, $D1192)*SEARCH(Удалить_Роспись_КЦСР,$E1192)*SEARCH(Удалить_Роспись_КВР,$F1192)*SEARCH(Удалить_Роспись_ЭК,$H1192)*SEARCH(Удалить_Роспись_КР,$I1192))&gt;0,0,1)</f>
        <v>1</v>
      </c>
      <c r="N1192" s="192">
        <f>IF(COUNT(SEARCH(Удалить_Индекс_КВСР,$B1192)*SEARCH(Удалить_Индекс_ПБС,$C1192)*SEARCH(Удалить_Индекс_КФСР,$D1192)*SEARCH(Удалить_Индекс_КЦСР,$E1192)*SEARCH(Удалить_Индекс_КВР,$F1192)*SEARCH(Удалить_Индекс_ЭК,$H1192)*SEARCH(Удалить_Индекс_КР,$I1192))&gt;0,0,1)</f>
        <v>1</v>
      </c>
      <c r="O1192" s="192" t="str">
        <f t="shared" si="864"/>
        <v/>
      </c>
      <c r="P1192" s="192" t="str">
        <f t="shared" si="905"/>
        <v/>
      </c>
      <c r="Q1192" s="300" t="str">
        <f t="shared" si="865"/>
        <v/>
      </c>
      <c r="R1192" s="300" t="str">
        <f t="shared" si="866"/>
        <v/>
      </c>
      <c r="S1192" s="300" t="str">
        <f t="shared" si="867"/>
        <v/>
      </c>
      <c r="T1192" s="192" t="str">
        <f t="shared" si="868"/>
        <v/>
      </c>
      <c r="U1192" s="303" t="str">
        <f t="shared" si="869"/>
        <v/>
      </c>
      <c r="V1192" s="300" t="str">
        <f t="shared" si="870"/>
        <v/>
      </c>
      <c r="W1192" s="192" t="str">
        <f t="shared" si="871"/>
        <v/>
      </c>
      <c r="X1192" s="303" t="str">
        <f t="shared" si="872"/>
        <v/>
      </c>
      <c r="Y1192" s="300" t="str">
        <f t="shared" si="873"/>
        <v/>
      </c>
      <c r="Z1192" s="300" t="str">
        <f t="shared" si="874"/>
        <v/>
      </c>
      <c r="AA1192" s="303" t="str">
        <f t="shared" si="875"/>
        <v/>
      </c>
      <c r="AB1192" s="300" t="str">
        <f t="shared" si="876"/>
        <v/>
      </c>
      <c r="AC1192" s="300" t="str">
        <f t="shared" si="877"/>
        <v/>
      </c>
      <c r="AD1192" s="300" t="str">
        <f t="shared" si="878"/>
        <v/>
      </c>
      <c r="AE1192" s="192" t="str">
        <f t="shared" si="879"/>
        <v/>
      </c>
      <c r="AF1192" s="192" t="str">
        <f t="shared" si="880"/>
        <v/>
      </c>
      <c r="AG1192" s="192"/>
      <c r="AJ1192" s="300" t="str">
        <f t="shared" si="881"/>
        <v/>
      </c>
      <c r="AK1192" s="300" t="str">
        <f t="shared" si="882"/>
        <v/>
      </c>
      <c r="AL1192" s="300" t="str">
        <f t="shared" si="883"/>
        <v/>
      </c>
      <c r="AM1192" s="300" t="str">
        <f t="shared" si="884"/>
        <v/>
      </c>
      <c r="AN1192" s="300" t="str">
        <f t="shared" si="885"/>
        <v/>
      </c>
      <c r="AO1192" s="300" t="str">
        <f t="shared" si="886"/>
        <v/>
      </c>
      <c r="AP1192" s="300" t="str">
        <f t="shared" si="887"/>
        <v/>
      </c>
      <c r="AQ1192" s="300" t="str">
        <f t="shared" si="888"/>
        <v/>
      </c>
      <c r="AR1192" s="306" t="str">
        <f t="shared" si="889"/>
        <v/>
      </c>
      <c r="AS1192" s="300" t="str">
        <f t="shared" si="890"/>
        <v/>
      </c>
      <c r="AT1192" s="300" t="str">
        <f t="shared" si="891"/>
        <v/>
      </c>
      <c r="AU1192" s="192" t="str">
        <f t="shared" si="892"/>
        <v>рбс</v>
      </c>
      <c r="AV1192" s="192" t="str">
        <f t="shared" si="893"/>
        <v>рбс91601428общпро</v>
      </c>
      <c r="AW1192" s="191">
        <f t="shared" si="894"/>
        <v>10000</v>
      </c>
      <c r="AX1192" s="191">
        <f t="shared" si="895"/>
        <v>0</v>
      </c>
      <c r="AY1192" s="191">
        <f t="shared" si="896"/>
        <v>10000</v>
      </c>
      <c r="AZ1192" s="191">
        <f t="shared" si="897"/>
        <v>0</v>
      </c>
      <c r="BA1192" s="193">
        <f t="shared" si="898"/>
        <v>1</v>
      </c>
      <c r="BB1192" s="193">
        <f t="shared" si="899"/>
        <v>1</v>
      </c>
      <c r="BC1192" s="193">
        <f t="shared" si="900"/>
        <v>1</v>
      </c>
      <c r="BD1192" s="191">
        <f t="shared" si="906"/>
        <v>10000</v>
      </c>
      <c r="BE1192" s="191">
        <f t="shared" si="901"/>
        <v>0</v>
      </c>
      <c r="BF1192" s="210">
        <f t="shared" si="902"/>
        <v>10000</v>
      </c>
      <c r="BG1192" s="211">
        <f t="shared" si="903"/>
        <v>10000</v>
      </c>
      <c r="BH1192" s="289"/>
      <c r="BI1192" s="289"/>
      <c r="BJ1192" s="228"/>
      <c r="BK1192" s="228"/>
      <c r="BL1192" s="233" t="str">
        <f t="shared" si="904"/>
        <v>01</v>
      </c>
    </row>
    <row r="1193" spans="1:64" ht="12" customHeight="1">
      <c r="A1193" s="333" t="s">
        <v>698</v>
      </c>
      <c r="B1193" s="381" t="s">
        <v>448</v>
      </c>
      <c r="C1193" s="333" t="s">
        <v>670</v>
      </c>
      <c r="D1193" s="381" t="s">
        <v>390</v>
      </c>
      <c r="E1193" s="381" t="s">
        <v>875</v>
      </c>
      <c r="F1193" s="381" t="s">
        <v>602</v>
      </c>
      <c r="G1193" s="381" t="s">
        <v>385</v>
      </c>
      <c r="H1193" s="100" t="s">
        <v>653</v>
      </c>
      <c r="I1193" s="381" t="s">
        <v>505</v>
      </c>
      <c r="J1193" s="382">
        <v>1181230</v>
      </c>
      <c r="K1193" s="382">
        <v>929781.23</v>
      </c>
      <c r="L1193" s="191" t="str">
        <f t="shared" si="863"/>
        <v>916014280104802006000012121101</v>
      </c>
      <c r="M1193" s="192">
        <f t="array" ref="M1193">IF(COUNT(SEARCH(Удалить_Роспись_КВСР,$B1193)*SEARCH(Удалить_Роспись_ПБС,$C1193)*SEARCH(Удалить_Роспись_КФСР, $D1193)*SEARCH(Удалить_Роспись_КЦСР,$E1193)*SEARCH(Удалить_Роспись_КВР,$F1193)*SEARCH(Удалить_Роспись_ЭК,$H1193)*SEARCH(Удалить_Роспись_КР,$I1193))&gt;0,0,1)</f>
        <v>1</v>
      </c>
      <c r="N1193" s="192">
        <v>0</v>
      </c>
      <c r="O1193" s="192" t="str">
        <f t="shared" si="864"/>
        <v/>
      </c>
      <c r="P1193" s="192" t="str">
        <f t="shared" si="905"/>
        <v/>
      </c>
      <c r="Q1193" s="300" t="str">
        <f t="shared" si="865"/>
        <v/>
      </c>
      <c r="R1193" s="300" t="str">
        <f t="shared" si="866"/>
        <v/>
      </c>
      <c r="S1193" s="300" t="str">
        <f t="shared" si="867"/>
        <v/>
      </c>
      <c r="T1193" s="192" t="str">
        <f t="shared" si="868"/>
        <v/>
      </c>
      <c r="U1193" s="303" t="str">
        <f t="shared" si="869"/>
        <v/>
      </c>
      <c r="V1193" s="300" t="str">
        <f t="shared" si="870"/>
        <v/>
      </c>
      <c r="W1193" s="192" t="str">
        <f t="shared" si="871"/>
        <v/>
      </c>
      <c r="X1193" s="303" t="str">
        <f t="shared" si="872"/>
        <v/>
      </c>
      <c r="Y1193" s="300" t="str">
        <f t="shared" si="873"/>
        <v/>
      </c>
      <c r="Z1193" s="300" t="str">
        <f t="shared" si="874"/>
        <v/>
      </c>
      <c r="AA1193" s="303" t="str">
        <f t="shared" si="875"/>
        <v/>
      </c>
      <c r="AB1193" s="300" t="str">
        <f t="shared" si="876"/>
        <v/>
      </c>
      <c r="AC1193" s="300" t="str">
        <f t="shared" si="877"/>
        <v/>
      </c>
      <c r="AD1193" s="300" t="str">
        <f t="shared" si="878"/>
        <v/>
      </c>
      <c r="AE1193" s="192" t="str">
        <f t="shared" si="879"/>
        <v/>
      </c>
      <c r="AF1193" s="192" t="str">
        <f t="shared" si="880"/>
        <v/>
      </c>
      <c r="AG1193" s="192"/>
      <c r="AJ1193" s="300" t="str">
        <f t="shared" si="881"/>
        <v/>
      </c>
      <c r="AK1193" s="300" t="str">
        <f t="shared" si="882"/>
        <v/>
      </c>
      <c r="AL1193" s="300" t="str">
        <f t="shared" si="883"/>
        <v/>
      </c>
      <c r="AM1193" s="300" t="str">
        <f t="shared" si="884"/>
        <v/>
      </c>
      <c r="AN1193" s="300" t="str">
        <f t="shared" si="885"/>
        <v/>
      </c>
      <c r="AO1193" s="300" t="str">
        <f t="shared" si="886"/>
        <v/>
      </c>
      <c r="AP1193" s="300" t="str">
        <f t="shared" si="887"/>
        <v/>
      </c>
      <c r="AQ1193" s="300" t="str">
        <f t="shared" si="888"/>
        <v/>
      </c>
      <c r="AR1193" s="306" t="str">
        <f t="shared" si="889"/>
        <v/>
      </c>
      <c r="AS1193" s="300" t="str">
        <f t="shared" si="890"/>
        <v/>
      </c>
      <c r="AT1193" s="300" t="str">
        <f t="shared" si="891"/>
        <v/>
      </c>
      <c r="AU1193" s="192" t="str">
        <f t="shared" si="892"/>
        <v>рбс</v>
      </c>
      <c r="AV1193" s="192" t="str">
        <f t="shared" si="893"/>
        <v>рбс91601428общопл</v>
      </c>
      <c r="AW1193" s="191">
        <f t="shared" si="894"/>
        <v>1181230</v>
      </c>
      <c r="AX1193" s="191">
        <f t="shared" si="895"/>
        <v>929781.23</v>
      </c>
      <c r="AY1193" s="191">
        <f t="shared" si="896"/>
        <v>0</v>
      </c>
      <c r="AZ1193" s="191">
        <f t="shared" si="897"/>
        <v>0</v>
      </c>
      <c r="BA1193" s="193">
        <f t="shared" si="898"/>
        <v>1</v>
      </c>
      <c r="BB1193" s="193">
        <f t="shared" si="899"/>
        <v>1</v>
      </c>
      <c r="BC1193" s="193">
        <f t="shared" si="900"/>
        <v>1</v>
      </c>
      <c r="BD1193" s="191">
        <f t="shared" si="906"/>
        <v>0</v>
      </c>
      <c r="BE1193" s="191">
        <f t="shared" si="901"/>
        <v>0</v>
      </c>
      <c r="BF1193" s="210">
        <f t="shared" si="902"/>
        <v>0</v>
      </c>
      <c r="BG1193" s="211">
        <f t="shared" si="903"/>
        <v>0</v>
      </c>
      <c r="BH1193" s="289"/>
      <c r="BI1193" s="289"/>
      <c r="BJ1193" s="228"/>
      <c r="BK1193" s="228"/>
      <c r="BL1193" s="233" t="str">
        <f t="shared" si="904"/>
        <v>01</v>
      </c>
    </row>
    <row r="1194" spans="1:64" ht="12" customHeight="1">
      <c r="A1194" s="333" t="s">
        <v>698</v>
      </c>
      <c r="B1194" s="381" t="s">
        <v>448</v>
      </c>
      <c r="C1194" s="333" t="s">
        <v>670</v>
      </c>
      <c r="D1194" s="381" t="s">
        <v>390</v>
      </c>
      <c r="E1194" s="381" t="s">
        <v>875</v>
      </c>
      <c r="F1194" s="381" t="s">
        <v>585</v>
      </c>
      <c r="G1194" s="381" t="s">
        <v>386</v>
      </c>
      <c r="H1194" s="100" t="s">
        <v>653</v>
      </c>
      <c r="I1194" s="381" t="s">
        <v>505</v>
      </c>
      <c r="J1194" s="382">
        <v>20200</v>
      </c>
      <c r="K1194" s="382">
        <v>4275</v>
      </c>
      <c r="L1194" s="191" t="str">
        <f t="shared" si="863"/>
        <v>916014280104802006000012221201</v>
      </c>
      <c r="M1194" s="192">
        <f t="array" ref="M1194">IF(COUNT(SEARCH(Удалить_Роспись_КВСР,$B1194)*SEARCH(Удалить_Роспись_ПБС,$C1194)*SEARCH(Удалить_Роспись_КФСР, $D1194)*SEARCH(Удалить_Роспись_КЦСР,$E1194)*SEARCH(Удалить_Роспись_КВР,$F1194)*SEARCH(Удалить_Роспись_ЭК,$H1194)*SEARCH(Удалить_Роспись_КР,$I1194))&gt;0,0,1)</f>
        <v>1</v>
      </c>
      <c r="N1194" s="192">
        <f>IF(COUNT(SEARCH(Удалить_Индекс_КВСР,$B1194)*SEARCH(Удалить_Индекс_ПБС,$C1194)*SEARCH(Удалить_Индекс_КФСР,$D1194)*SEARCH(Удалить_Индекс_КЦСР,$E1194)*SEARCH(Удалить_Индекс_КВР,$F1194)*SEARCH(Удалить_Индекс_ЭК,$H1194)*SEARCH(Удалить_Индекс_КР,$I1194))&gt;0,0,1)</f>
        <v>1</v>
      </c>
      <c r="O1194" s="192" t="str">
        <f t="shared" si="864"/>
        <v/>
      </c>
      <c r="P1194" s="192" t="str">
        <f t="shared" si="905"/>
        <v/>
      </c>
      <c r="Q1194" s="300" t="str">
        <f t="shared" si="865"/>
        <v/>
      </c>
      <c r="R1194" s="300" t="str">
        <f t="shared" si="866"/>
        <v/>
      </c>
      <c r="S1194" s="300" t="str">
        <f t="shared" si="867"/>
        <v/>
      </c>
      <c r="T1194" s="192" t="str">
        <f t="shared" si="868"/>
        <v/>
      </c>
      <c r="U1194" s="303" t="str">
        <f t="shared" si="869"/>
        <v/>
      </c>
      <c r="V1194" s="300" t="str">
        <f t="shared" si="870"/>
        <v/>
      </c>
      <c r="W1194" s="192" t="str">
        <f t="shared" si="871"/>
        <v/>
      </c>
      <c r="X1194" s="303" t="str">
        <f t="shared" si="872"/>
        <v/>
      </c>
      <c r="Y1194" s="300" t="str">
        <f t="shared" si="873"/>
        <v/>
      </c>
      <c r="Z1194" s="300" t="str">
        <f t="shared" si="874"/>
        <v/>
      </c>
      <c r="AA1194" s="303" t="str">
        <f t="shared" si="875"/>
        <v/>
      </c>
      <c r="AB1194" s="300" t="str">
        <f t="shared" si="876"/>
        <v/>
      </c>
      <c r="AC1194" s="300" t="str">
        <f t="shared" si="877"/>
        <v/>
      </c>
      <c r="AD1194" s="300" t="str">
        <f t="shared" si="878"/>
        <v/>
      </c>
      <c r="AE1194" s="192" t="str">
        <f t="shared" si="879"/>
        <v/>
      </c>
      <c r="AF1194" s="192" t="str">
        <f t="shared" si="880"/>
        <v/>
      </c>
      <c r="AG1194" s="192"/>
      <c r="AJ1194" s="300" t="str">
        <f t="shared" si="881"/>
        <v/>
      </c>
      <c r="AK1194" s="300" t="str">
        <f t="shared" si="882"/>
        <v/>
      </c>
      <c r="AL1194" s="300" t="str">
        <f t="shared" si="883"/>
        <v/>
      </c>
      <c r="AM1194" s="300" t="str">
        <f t="shared" si="884"/>
        <v/>
      </c>
      <c r="AN1194" s="300" t="str">
        <f t="shared" si="885"/>
        <v/>
      </c>
      <c r="AO1194" s="300" t="str">
        <f t="shared" si="886"/>
        <v/>
      </c>
      <c r="AP1194" s="300" t="str">
        <f t="shared" si="887"/>
        <v/>
      </c>
      <c r="AQ1194" s="300" t="str">
        <f t="shared" si="888"/>
        <v/>
      </c>
      <c r="AR1194" s="306" t="str">
        <f t="shared" si="889"/>
        <v/>
      </c>
      <c r="AS1194" s="300" t="str">
        <f t="shared" si="890"/>
        <v/>
      </c>
      <c r="AT1194" s="300" t="str">
        <f t="shared" si="891"/>
        <v/>
      </c>
      <c r="AU1194" s="192" t="str">
        <f t="shared" si="892"/>
        <v>рбс</v>
      </c>
      <c r="AV1194" s="192" t="str">
        <f t="shared" si="893"/>
        <v>рбс91601428общпро</v>
      </c>
      <c r="AW1194" s="191">
        <f t="shared" si="894"/>
        <v>20200</v>
      </c>
      <c r="AX1194" s="191">
        <f t="shared" si="895"/>
        <v>4275</v>
      </c>
      <c r="AY1194" s="191">
        <f t="shared" si="896"/>
        <v>20200</v>
      </c>
      <c r="AZ1194" s="191">
        <f t="shared" si="897"/>
        <v>4275</v>
      </c>
      <c r="BA1194" s="193">
        <f t="shared" si="898"/>
        <v>1</v>
      </c>
      <c r="BB1194" s="193">
        <f t="shared" si="899"/>
        <v>1</v>
      </c>
      <c r="BC1194" s="193">
        <f t="shared" si="900"/>
        <v>1</v>
      </c>
      <c r="BD1194" s="191">
        <f t="shared" si="906"/>
        <v>20200</v>
      </c>
      <c r="BE1194" s="191">
        <f t="shared" si="901"/>
        <v>4275</v>
      </c>
      <c r="BF1194" s="210">
        <f t="shared" si="902"/>
        <v>20200</v>
      </c>
      <c r="BG1194" s="211">
        <f t="shared" si="903"/>
        <v>20200</v>
      </c>
      <c r="BH1194" s="289"/>
      <c r="BI1194" s="289"/>
      <c r="BJ1194" s="228"/>
      <c r="BK1194" s="228"/>
      <c r="BL1194" s="233" t="str">
        <f t="shared" si="904"/>
        <v>01</v>
      </c>
    </row>
    <row r="1195" spans="1:64" ht="12" customHeight="1">
      <c r="A1195" s="333" t="s">
        <v>698</v>
      </c>
      <c r="B1195" s="381" t="s">
        <v>448</v>
      </c>
      <c r="C1195" s="333" t="s">
        <v>670</v>
      </c>
      <c r="D1195" s="381" t="s">
        <v>390</v>
      </c>
      <c r="E1195" s="381" t="s">
        <v>875</v>
      </c>
      <c r="F1195" s="381" t="s">
        <v>873</v>
      </c>
      <c r="G1195" s="381" t="s">
        <v>387</v>
      </c>
      <c r="H1195" s="100" t="s">
        <v>653</v>
      </c>
      <c r="I1195" s="381" t="s">
        <v>505</v>
      </c>
      <c r="J1195" s="382">
        <v>356730</v>
      </c>
      <c r="K1195" s="382">
        <v>242113.33</v>
      </c>
      <c r="L1195" s="191" t="str">
        <f t="shared" si="863"/>
        <v>916014280104802006000012921301</v>
      </c>
      <c r="M1195" s="192">
        <f t="array" ref="M1195">IF(COUNT(SEARCH(Удалить_Роспись_КВСР,$B1195)*SEARCH(Удалить_Роспись_ПБС,$C1195)*SEARCH(Удалить_Роспись_КФСР, $D1195)*SEARCH(Удалить_Роспись_КЦСР,$E1195)*SEARCH(Удалить_Роспись_КВР,$F1195)*SEARCH(Удалить_Роспись_ЭК,$H1195)*SEARCH(Удалить_Роспись_КР,$I1195))&gt;0,0,1)</f>
        <v>1</v>
      </c>
      <c r="N1195" s="192">
        <v>0</v>
      </c>
      <c r="O1195" s="192" t="str">
        <f t="shared" si="864"/>
        <v/>
      </c>
      <c r="P1195" s="192" t="str">
        <f t="shared" si="905"/>
        <v/>
      </c>
      <c r="Q1195" s="300" t="str">
        <f t="shared" si="865"/>
        <v/>
      </c>
      <c r="R1195" s="300" t="str">
        <f t="shared" si="866"/>
        <v/>
      </c>
      <c r="S1195" s="300" t="str">
        <f t="shared" si="867"/>
        <v/>
      </c>
      <c r="T1195" s="192" t="str">
        <f t="shared" si="868"/>
        <v/>
      </c>
      <c r="U1195" s="303" t="str">
        <f t="shared" si="869"/>
        <v/>
      </c>
      <c r="V1195" s="300" t="str">
        <f t="shared" si="870"/>
        <v/>
      </c>
      <c r="W1195" s="192" t="str">
        <f t="shared" si="871"/>
        <v/>
      </c>
      <c r="X1195" s="303" t="str">
        <f t="shared" si="872"/>
        <v/>
      </c>
      <c r="Y1195" s="300" t="str">
        <f t="shared" si="873"/>
        <v/>
      </c>
      <c r="Z1195" s="300" t="str">
        <f t="shared" si="874"/>
        <v/>
      </c>
      <c r="AA1195" s="303" t="str">
        <f t="shared" si="875"/>
        <v/>
      </c>
      <c r="AB1195" s="300" t="str">
        <f t="shared" si="876"/>
        <v/>
      </c>
      <c r="AC1195" s="300" t="str">
        <f t="shared" si="877"/>
        <v/>
      </c>
      <c r="AD1195" s="300" t="str">
        <f t="shared" si="878"/>
        <v/>
      </c>
      <c r="AE1195" s="192" t="str">
        <f t="shared" si="879"/>
        <v/>
      </c>
      <c r="AF1195" s="192" t="str">
        <f t="shared" si="880"/>
        <v/>
      </c>
      <c r="AG1195" s="192"/>
      <c r="AJ1195" s="300" t="str">
        <f t="shared" si="881"/>
        <v/>
      </c>
      <c r="AK1195" s="300" t="str">
        <f t="shared" si="882"/>
        <v/>
      </c>
      <c r="AL1195" s="300" t="str">
        <f t="shared" si="883"/>
        <v/>
      </c>
      <c r="AM1195" s="300" t="str">
        <f t="shared" si="884"/>
        <v/>
      </c>
      <c r="AN1195" s="300" t="str">
        <f t="shared" si="885"/>
        <v/>
      </c>
      <c r="AO1195" s="300" t="str">
        <f t="shared" si="886"/>
        <v/>
      </c>
      <c r="AP1195" s="300" t="str">
        <f t="shared" si="887"/>
        <v/>
      </c>
      <c r="AQ1195" s="300" t="str">
        <f t="shared" si="888"/>
        <v/>
      </c>
      <c r="AR1195" s="306" t="str">
        <f t="shared" si="889"/>
        <v/>
      </c>
      <c r="AS1195" s="300" t="str">
        <f t="shared" si="890"/>
        <v/>
      </c>
      <c r="AT1195" s="300" t="str">
        <f t="shared" si="891"/>
        <v/>
      </c>
      <c r="AU1195" s="192" t="str">
        <f t="shared" si="892"/>
        <v>рбс</v>
      </c>
      <c r="AV1195" s="192" t="str">
        <f t="shared" si="893"/>
        <v>рбс91601428общопл</v>
      </c>
      <c r="AW1195" s="191">
        <f t="shared" si="894"/>
        <v>356730</v>
      </c>
      <c r="AX1195" s="191">
        <f t="shared" si="895"/>
        <v>242113.33</v>
      </c>
      <c r="AY1195" s="191">
        <f t="shared" si="896"/>
        <v>0</v>
      </c>
      <c r="AZ1195" s="191">
        <f t="shared" si="897"/>
        <v>0</v>
      </c>
      <c r="BA1195" s="193">
        <f t="shared" si="898"/>
        <v>1</v>
      </c>
      <c r="BB1195" s="193">
        <f t="shared" si="899"/>
        <v>1</v>
      </c>
      <c r="BC1195" s="193">
        <f t="shared" si="900"/>
        <v>1</v>
      </c>
      <c r="BD1195" s="191">
        <f t="shared" si="906"/>
        <v>0</v>
      </c>
      <c r="BE1195" s="191">
        <f t="shared" si="901"/>
        <v>0</v>
      </c>
      <c r="BF1195" s="210">
        <f t="shared" si="902"/>
        <v>0</v>
      </c>
      <c r="BG1195" s="211">
        <f t="shared" si="903"/>
        <v>0</v>
      </c>
      <c r="BH1195" s="289"/>
      <c r="BI1195" s="289"/>
      <c r="BJ1195" s="228"/>
      <c r="BK1195" s="228"/>
      <c r="BL1195" s="233" t="str">
        <f t="shared" si="904"/>
        <v>01</v>
      </c>
    </row>
    <row r="1196" spans="1:64" ht="12" customHeight="1">
      <c r="A1196" s="333" t="s">
        <v>698</v>
      </c>
      <c r="B1196" s="381" t="s">
        <v>448</v>
      </c>
      <c r="C1196" s="333" t="s">
        <v>670</v>
      </c>
      <c r="D1196" s="381" t="s">
        <v>390</v>
      </c>
      <c r="E1196" s="381" t="s">
        <v>875</v>
      </c>
      <c r="F1196" s="381" t="s">
        <v>586</v>
      </c>
      <c r="G1196" s="381" t="s">
        <v>391</v>
      </c>
      <c r="H1196" s="100" t="s">
        <v>653</v>
      </c>
      <c r="I1196" s="381" t="s">
        <v>505</v>
      </c>
      <c r="J1196" s="382">
        <v>143000</v>
      </c>
      <c r="K1196" s="382">
        <v>80654.710000000006</v>
      </c>
      <c r="L1196" s="191" t="str">
        <f t="shared" si="863"/>
        <v>916014280104802006000024422101</v>
      </c>
      <c r="M1196" s="192">
        <f t="array" ref="M1196">IF(COUNT(SEARCH(Удалить_Роспись_КВСР,$B1196)*SEARCH(Удалить_Роспись_ПБС,$C1196)*SEARCH(Удалить_Роспись_КФСР, $D1196)*SEARCH(Удалить_Роспись_КЦСР,$E1196)*SEARCH(Удалить_Роспись_КВР,$F1196)*SEARCH(Удалить_Роспись_ЭК,$H1196)*SEARCH(Удалить_Роспись_КР,$I1196))&gt;0,0,1)</f>
        <v>1</v>
      </c>
      <c r="N1196" s="192">
        <f>IF(COUNT(SEARCH(Удалить_Индекс_КВСР,$B1196)*SEARCH(Удалить_Индекс_ПБС,$C1196)*SEARCH(Удалить_Индекс_КФСР,$D1196)*SEARCH(Удалить_Индекс_КЦСР,$E1196)*SEARCH(Удалить_Индекс_КВР,$F1196)*SEARCH(Удалить_Индекс_ЭК,$H1196)*SEARCH(Удалить_Индекс_КР,$I1196))&gt;0,0,1)</f>
        <v>1</v>
      </c>
      <c r="O1196" s="192" t="str">
        <f t="shared" si="864"/>
        <v/>
      </c>
      <c r="P1196" s="192" t="str">
        <f t="shared" si="905"/>
        <v/>
      </c>
      <c r="Q1196" s="300" t="str">
        <f t="shared" si="865"/>
        <v/>
      </c>
      <c r="R1196" s="300" t="str">
        <f t="shared" si="866"/>
        <v/>
      </c>
      <c r="S1196" s="300" t="str">
        <f t="shared" si="867"/>
        <v/>
      </c>
      <c r="T1196" s="192" t="str">
        <f t="shared" si="868"/>
        <v/>
      </c>
      <c r="U1196" s="303" t="str">
        <f t="shared" si="869"/>
        <v/>
      </c>
      <c r="V1196" s="300" t="str">
        <f t="shared" si="870"/>
        <v/>
      </c>
      <c r="W1196" s="192" t="str">
        <f t="shared" si="871"/>
        <v/>
      </c>
      <c r="X1196" s="303" t="str">
        <f t="shared" si="872"/>
        <v/>
      </c>
      <c r="Y1196" s="300" t="str">
        <f t="shared" si="873"/>
        <v/>
      </c>
      <c r="Z1196" s="300" t="str">
        <f t="shared" si="874"/>
        <v/>
      </c>
      <c r="AA1196" s="303" t="str">
        <f t="shared" si="875"/>
        <v/>
      </c>
      <c r="AB1196" s="300" t="str">
        <f t="shared" si="876"/>
        <v/>
      </c>
      <c r="AC1196" s="300" t="str">
        <f t="shared" si="877"/>
        <v/>
      </c>
      <c r="AD1196" s="300" t="str">
        <f t="shared" si="878"/>
        <v/>
      </c>
      <c r="AE1196" s="192" t="str">
        <f t="shared" si="879"/>
        <v/>
      </c>
      <c r="AF1196" s="192" t="str">
        <f t="shared" si="880"/>
        <v/>
      </c>
      <c r="AG1196" s="192"/>
      <c r="AJ1196" s="300" t="str">
        <f t="shared" si="881"/>
        <v/>
      </c>
      <c r="AK1196" s="300" t="str">
        <f t="shared" si="882"/>
        <v/>
      </c>
      <c r="AL1196" s="300" t="str">
        <f t="shared" si="883"/>
        <v/>
      </c>
      <c r="AM1196" s="300" t="str">
        <f t="shared" si="884"/>
        <v/>
      </c>
      <c r="AN1196" s="300" t="str">
        <f t="shared" si="885"/>
        <v/>
      </c>
      <c r="AO1196" s="300" t="str">
        <f t="shared" si="886"/>
        <v/>
      </c>
      <c r="AP1196" s="300" t="str">
        <f t="shared" si="887"/>
        <v/>
      </c>
      <c r="AQ1196" s="300" t="str">
        <f t="shared" si="888"/>
        <v/>
      </c>
      <c r="AR1196" s="306" t="str">
        <f t="shared" si="889"/>
        <v/>
      </c>
      <c r="AS1196" s="300" t="str">
        <f t="shared" si="890"/>
        <v/>
      </c>
      <c r="AT1196" s="300" t="str">
        <f t="shared" si="891"/>
        <v/>
      </c>
      <c r="AU1196" s="192" t="str">
        <f t="shared" si="892"/>
        <v>рбс</v>
      </c>
      <c r="AV1196" s="192" t="str">
        <f t="shared" si="893"/>
        <v>рбс91601428общпро</v>
      </c>
      <c r="AW1196" s="191">
        <f t="shared" si="894"/>
        <v>143000</v>
      </c>
      <c r="AX1196" s="191">
        <f t="shared" si="895"/>
        <v>80654.710000000006</v>
      </c>
      <c r="AY1196" s="191">
        <f t="shared" si="896"/>
        <v>143000</v>
      </c>
      <c r="AZ1196" s="191">
        <f t="shared" si="897"/>
        <v>80654.710000000006</v>
      </c>
      <c r="BA1196" s="193">
        <f t="shared" si="898"/>
        <v>1</v>
      </c>
      <c r="BB1196" s="193">
        <f t="shared" si="899"/>
        <v>1</v>
      </c>
      <c r="BC1196" s="193">
        <f t="shared" si="900"/>
        <v>1</v>
      </c>
      <c r="BD1196" s="191">
        <f t="shared" si="906"/>
        <v>143000</v>
      </c>
      <c r="BE1196" s="191">
        <f t="shared" si="901"/>
        <v>80654.710000000006</v>
      </c>
      <c r="BF1196" s="210">
        <f t="shared" si="902"/>
        <v>143000</v>
      </c>
      <c r="BG1196" s="211">
        <f t="shared" si="903"/>
        <v>143000</v>
      </c>
      <c r="BH1196" s="289"/>
      <c r="BI1196" s="289"/>
      <c r="BJ1196" s="228"/>
      <c r="BK1196" s="228"/>
      <c r="BL1196" s="233" t="str">
        <f t="shared" si="904"/>
        <v>01</v>
      </c>
    </row>
    <row r="1197" spans="1:64" ht="12" customHeight="1">
      <c r="A1197" s="333" t="s">
        <v>698</v>
      </c>
      <c r="B1197" s="381" t="s">
        <v>448</v>
      </c>
      <c r="C1197" s="333" t="s">
        <v>670</v>
      </c>
      <c r="D1197" s="381" t="s">
        <v>390</v>
      </c>
      <c r="E1197" s="381" t="s">
        <v>875</v>
      </c>
      <c r="F1197" s="381" t="s">
        <v>586</v>
      </c>
      <c r="G1197" s="381" t="s">
        <v>394</v>
      </c>
      <c r="H1197" s="100" t="s">
        <v>653</v>
      </c>
      <c r="I1197" s="381" t="s">
        <v>505</v>
      </c>
      <c r="J1197" s="382">
        <v>37498.44</v>
      </c>
      <c r="K1197" s="382">
        <v>14229.44</v>
      </c>
      <c r="L1197" s="191" t="str">
        <f t="shared" si="863"/>
        <v>916014280104802006000024422501</v>
      </c>
      <c r="M1197" s="192">
        <f t="array" ref="M1197">IF(COUNT(SEARCH(Удалить_Роспись_КВСР,$B1197)*SEARCH(Удалить_Роспись_ПБС,$C1197)*SEARCH(Удалить_Роспись_КФСР, $D1197)*SEARCH(Удалить_Роспись_КЦСР,$E1197)*SEARCH(Удалить_Роспись_КВР,$F1197)*SEARCH(Удалить_Роспись_ЭК,$H1197)*SEARCH(Удалить_Роспись_КР,$I1197))&gt;0,0,1)</f>
        <v>1</v>
      </c>
      <c r="N1197" s="192">
        <f>IF(COUNT(SEARCH(Удалить_Индекс_КВСР,$B1197)*SEARCH(Удалить_Индекс_ПБС,$C1197)*SEARCH(Удалить_Индекс_КФСР,$D1197)*SEARCH(Удалить_Индекс_КЦСР,$E1197)*SEARCH(Удалить_Индекс_КВР,$F1197)*SEARCH(Удалить_Индекс_ЭК,$H1197)*SEARCH(Удалить_Индекс_КР,$I1197))&gt;0,0,1)</f>
        <v>1</v>
      </c>
      <c r="O1197" s="192" t="str">
        <f t="shared" si="864"/>
        <v/>
      </c>
      <c r="P1197" s="192" t="str">
        <f t="shared" si="905"/>
        <v/>
      </c>
      <c r="Q1197" s="300" t="str">
        <f t="shared" si="865"/>
        <v/>
      </c>
      <c r="R1197" s="300" t="str">
        <f t="shared" si="866"/>
        <v/>
      </c>
      <c r="S1197" s="300" t="str">
        <f t="shared" si="867"/>
        <v/>
      </c>
      <c r="T1197" s="192" t="str">
        <f t="shared" si="868"/>
        <v/>
      </c>
      <c r="U1197" s="303" t="str">
        <f t="shared" si="869"/>
        <v/>
      </c>
      <c r="V1197" s="300" t="str">
        <f t="shared" si="870"/>
        <v/>
      </c>
      <c r="W1197" s="192" t="str">
        <f t="shared" si="871"/>
        <v/>
      </c>
      <c r="X1197" s="303" t="str">
        <f t="shared" si="872"/>
        <v/>
      </c>
      <c r="Y1197" s="300" t="str">
        <f t="shared" si="873"/>
        <v/>
      </c>
      <c r="Z1197" s="300" t="str">
        <f t="shared" si="874"/>
        <v/>
      </c>
      <c r="AA1197" s="303" t="str">
        <f t="shared" si="875"/>
        <v/>
      </c>
      <c r="AB1197" s="300" t="str">
        <f t="shared" si="876"/>
        <v/>
      </c>
      <c r="AC1197" s="300" t="str">
        <f t="shared" si="877"/>
        <v/>
      </c>
      <c r="AD1197" s="300" t="str">
        <f t="shared" si="878"/>
        <v/>
      </c>
      <c r="AE1197" s="192" t="str">
        <f t="shared" si="879"/>
        <v/>
      </c>
      <c r="AF1197" s="192" t="str">
        <f t="shared" si="880"/>
        <v/>
      </c>
      <c r="AG1197" s="192"/>
      <c r="AJ1197" s="300" t="str">
        <f t="shared" si="881"/>
        <v/>
      </c>
      <c r="AK1197" s="300" t="str">
        <f t="shared" si="882"/>
        <v/>
      </c>
      <c r="AL1197" s="300" t="str">
        <f t="shared" si="883"/>
        <v/>
      </c>
      <c r="AM1197" s="300" t="str">
        <f t="shared" si="884"/>
        <v/>
      </c>
      <c r="AN1197" s="300" t="str">
        <f t="shared" si="885"/>
        <v/>
      </c>
      <c r="AO1197" s="300" t="str">
        <f t="shared" si="886"/>
        <v/>
      </c>
      <c r="AP1197" s="300" t="str">
        <f t="shared" si="887"/>
        <v/>
      </c>
      <c r="AQ1197" s="300" t="str">
        <f t="shared" si="888"/>
        <v/>
      </c>
      <c r="AR1197" s="306" t="str">
        <f t="shared" si="889"/>
        <v/>
      </c>
      <c r="AS1197" s="300" t="str">
        <f t="shared" si="890"/>
        <v/>
      </c>
      <c r="AT1197" s="300" t="str">
        <f t="shared" si="891"/>
        <v/>
      </c>
      <c r="AU1197" s="192" t="str">
        <f t="shared" si="892"/>
        <v>рбс</v>
      </c>
      <c r="AV1197" s="192" t="str">
        <f t="shared" si="893"/>
        <v>рбс91601428общпро</v>
      </c>
      <c r="AW1197" s="191">
        <f t="shared" si="894"/>
        <v>37498.44</v>
      </c>
      <c r="AX1197" s="191">
        <f t="shared" si="895"/>
        <v>14229.44</v>
      </c>
      <c r="AY1197" s="191">
        <f t="shared" si="896"/>
        <v>37498.44</v>
      </c>
      <c r="AZ1197" s="191">
        <f t="shared" si="897"/>
        <v>14229.44</v>
      </c>
      <c r="BA1197" s="193">
        <f t="shared" si="898"/>
        <v>1</v>
      </c>
      <c r="BB1197" s="193">
        <f t="shared" si="899"/>
        <v>1</v>
      </c>
      <c r="BC1197" s="193">
        <f t="shared" si="900"/>
        <v>1</v>
      </c>
      <c r="BD1197" s="191">
        <f t="shared" si="906"/>
        <v>37498.44</v>
      </c>
      <c r="BE1197" s="191">
        <f t="shared" si="901"/>
        <v>14229.44</v>
      </c>
      <c r="BF1197" s="210">
        <f t="shared" si="902"/>
        <v>37498.44</v>
      </c>
      <c r="BG1197" s="211">
        <f t="shared" si="903"/>
        <v>37498.44</v>
      </c>
      <c r="BH1197" s="289"/>
      <c r="BI1197" s="289"/>
      <c r="BJ1197" s="228"/>
      <c r="BK1197" s="228"/>
      <c r="BL1197" s="233" t="str">
        <f t="shared" si="904"/>
        <v>01</v>
      </c>
    </row>
    <row r="1198" spans="1:64" ht="12" customHeight="1">
      <c r="A1198" s="333" t="s">
        <v>698</v>
      </c>
      <c r="B1198" s="381" t="s">
        <v>448</v>
      </c>
      <c r="C1198" s="333" t="s">
        <v>670</v>
      </c>
      <c r="D1198" s="381" t="s">
        <v>390</v>
      </c>
      <c r="E1198" s="381" t="s">
        <v>875</v>
      </c>
      <c r="F1198" s="381" t="s">
        <v>586</v>
      </c>
      <c r="G1198" s="381" t="s">
        <v>389</v>
      </c>
      <c r="H1198" s="100" t="s">
        <v>653</v>
      </c>
      <c r="I1198" s="381" t="s">
        <v>505</v>
      </c>
      <c r="J1198" s="382">
        <v>130000</v>
      </c>
      <c r="K1198" s="382">
        <v>59879.51</v>
      </c>
      <c r="L1198" s="191" t="str">
        <f t="shared" si="863"/>
        <v>916014280104802006000024422601</v>
      </c>
      <c r="M1198" s="192">
        <f t="array" ref="M1198">IF(COUNT(SEARCH(Удалить_Роспись_КВСР,$B1198)*SEARCH(Удалить_Роспись_ПБС,$C1198)*SEARCH(Удалить_Роспись_КФСР, $D1198)*SEARCH(Удалить_Роспись_КЦСР,$E1198)*SEARCH(Удалить_Роспись_КВР,$F1198)*SEARCH(Удалить_Роспись_ЭК,$H1198)*SEARCH(Удалить_Роспись_КР,$I1198))&gt;0,0,1)</f>
        <v>1</v>
      </c>
      <c r="N1198" s="192">
        <f>IF(COUNT(SEARCH(Удалить_Индекс_КВСР,$B1198)*SEARCH(Удалить_Индекс_ПБС,$C1198)*SEARCH(Удалить_Индекс_КФСР,$D1198)*SEARCH(Удалить_Индекс_КЦСР,$E1198)*SEARCH(Удалить_Индекс_КВР,$F1198)*SEARCH(Удалить_Индекс_ЭК,$H1198)*SEARCH(Удалить_Индекс_КР,$I1198))&gt;0,0,1)</f>
        <v>1</v>
      </c>
      <c r="O1198" s="192" t="str">
        <f t="shared" si="864"/>
        <v/>
      </c>
      <c r="P1198" s="192" t="str">
        <f t="shared" si="905"/>
        <v/>
      </c>
      <c r="Q1198" s="300" t="str">
        <f t="shared" si="865"/>
        <v/>
      </c>
      <c r="R1198" s="300" t="str">
        <f t="shared" si="866"/>
        <v/>
      </c>
      <c r="S1198" s="300" t="str">
        <f t="shared" si="867"/>
        <v/>
      </c>
      <c r="T1198" s="192" t="str">
        <f t="shared" si="868"/>
        <v/>
      </c>
      <c r="U1198" s="303" t="str">
        <f t="shared" si="869"/>
        <v/>
      </c>
      <c r="V1198" s="300" t="str">
        <f t="shared" si="870"/>
        <v/>
      </c>
      <c r="W1198" s="192" t="str">
        <f t="shared" si="871"/>
        <v/>
      </c>
      <c r="X1198" s="303" t="str">
        <f t="shared" si="872"/>
        <v/>
      </c>
      <c r="Y1198" s="300" t="str">
        <f t="shared" si="873"/>
        <v/>
      </c>
      <c r="Z1198" s="300" t="str">
        <f t="shared" si="874"/>
        <v/>
      </c>
      <c r="AA1198" s="303" t="str">
        <f t="shared" si="875"/>
        <v/>
      </c>
      <c r="AB1198" s="300" t="str">
        <f t="shared" si="876"/>
        <v/>
      </c>
      <c r="AC1198" s="300" t="str">
        <f t="shared" si="877"/>
        <v/>
      </c>
      <c r="AD1198" s="300" t="str">
        <f t="shared" si="878"/>
        <v/>
      </c>
      <c r="AE1198" s="192" t="str">
        <f t="shared" si="879"/>
        <v/>
      </c>
      <c r="AF1198" s="192" t="str">
        <f t="shared" si="880"/>
        <v/>
      </c>
      <c r="AG1198" s="192"/>
      <c r="AJ1198" s="300" t="str">
        <f t="shared" si="881"/>
        <v/>
      </c>
      <c r="AK1198" s="300" t="str">
        <f t="shared" si="882"/>
        <v/>
      </c>
      <c r="AL1198" s="300" t="str">
        <f t="shared" si="883"/>
        <v/>
      </c>
      <c r="AM1198" s="300" t="str">
        <f t="shared" si="884"/>
        <v/>
      </c>
      <c r="AN1198" s="300" t="str">
        <f t="shared" si="885"/>
        <v/>
      </c>
      <c r="AO1198" s="300" t="str">
        <f t="shared" si="886"/>
        <v/>
      </c>
      <c r="AP1198" s="300" t="str">
        <f t="shared" si="887"/>
        <v/>
      </c>
      <c r="AQ1198" s="300" t="str">
        <f t="shared" si="888"/>
        <v/>
      </c>
      <c r="AR1198" s="306" t="str">
        <f t="shared" si="889"/>
        <v/>
      </c>
      <c r="AS1198" s="300" t="str">
        <f t="shared" si="890"/>
        <v/>
      </c>
      <c r="AT1198" s="300" t="str">
        <f t="shared" si="891"/>
        <v/>
      </c>
      <c r="AU1198" s="192" t="str">
        <f t="shared" si="892"/>
        <v>рбс</v>
      </c>
      <c r="AV1198" s="192" t="str">
        <f t="shared" si="893"/>
        <v>рбс91601428общпро</v>
      </c>
      <c r="AW1198" s="191">
        <f t="shared" si="894"/>
        <v>130000</v>
      </c>
      <c r="AX1198" s="191">
        <f t="shared" si="895"/>
        <v>59879.51</v>
      </c>
      <c r="AY1198" s="191">
        <f t="shared" si="896"/>
        <v>130000</v>
      </c>
      <c r="AZ1198" s="191">
        <f t="shared" si="897"/>
        <v>59879.51</v>
      </c>
      <c r="BA1198" s="193">
        <f t="shared" si="898"/>
        <v>1</v>
      </c>
      <c r="BB1198" s="193">
        <f t="shared" si="899"/>
        <v>1</v>
      </c>
      <c r="BC1198" s="193">
        <f t="shared" si="900"/>
        <v>1</v>
      </c>
      <c r="BD1198" s="191">
        <f t="shared" si="906"/>
        <v>130000</v>
      </c>
      <c r="BE1198" s="191">
        <f t="shared" si="901"/>
        <v>59879.51</v>
      </c>
      <c r="BF1198" s="210">
        <f t="shared" si="902"/>
        <v>130000</v>
      </c>
      <c r="BG1198" s="211">
        <f t="shared" si="903"/>
        <v>130000</v>
      </c>
      <c r="BH1198" s="289"/>
      <c r="BI1198" s="289"/>
      <c r="BJ1198" s="228"/>
      <c r="BK1198" s="228"/>
      <c r="BL1198" s="233" t="str">
        <f t="shared" si="904"/>
        <v>01</v>
      </c>
    </row>
    <row r="1199" spans="1:64" ht="12" customHeight="1">
      <c r="A1199" s="333" t="s">
        <v>698</v>
      </c>
      <c r="B1199" s="381" t="s">
        <v>448</v>
      </c>
      <c r="C1199" s="333" t="s">
        <v>670</v>
      </c>
      <c r="D1199" s="381" t="s">
        <v>390</v>
      </c>
      <c r="E1199" s="381" t="s">
        <v>875</v>
      </c>
      <c r="F1199" s="381" t="s">
        <v>586</v>
      </c>
      <c r="G1199" s="381" t="s">
        <v>397</v>
      </c>
      <c r="H1199" s="100" t="s">
        <v>653</v>
      </c>
      <c r="I1199" s="381" t="s">
        <v>505</v>
      </c>
      <c r="J1199" s="382">
        <v>499681.83</v>
      </c>
      <c r="K1199" s="382">
        <v>229386</v>
      </c>
      <c r="L1199" s="191" t="str">
        <f t="shared" si="863"/>
        <v>916014280104802006000024434001</v>
      </c>
      <c r="M1199" s="192">
        <f t="array" ref="M1199">IF(COUNT(SEARCH(Удалить_Роспись_КВСР,$B1199)*SEARCH(Удалить_Роспись_ПБС,$C1199)*SEARCH(Удалить_Роспись_КФСР, $D1199)*SEARCH(Удалить_Роспись_КЦСР,$E1199)*SEARCH(Удалить_Роспись_КВР,$F1199)*SEARCH(Удалить_Роспись_ЭК,$H1199)*SEARCH(Удалить_Роспись_КР,$I1199))&gt;0,0,1)</f>
        <v>1</v>
      </c>
      <c r="N1199" s="192">
        <f>IF(COUNT(SEARCH(Удалить_Индекс_КВСР,$B1199)*SEARCH(Удалить_Индекс_ПБС,$C1199)*SEARCH(Удалить_Индекс_КФСР,$D1199)*SEARCH(Удалить_Индекс_КЦСР,$E1199)*SEARCH(Удалить_Индекс_КВР,$F1199)*SEARCH(Удалить_Индекс_ЭК,$H1199)*SEARCH(Удалить_Индекс_КР,$I1199))&gt;0,0,1)</f>
        <v>1</v>
      </c>
      <c r="O1199" s="192" t="str">
        <f t="shared" si="864"/>
        <v/>
      </c>
      <c r="P1199" s="192" t="str">
        <f t="shared" si="905"/>
        <v/>
      </c>
      <c r="Q1199" s="300" t="str">
        <f t="shared" si="865"/>
        <v/>
      </c>
      <c r="R1199" s="300" t="str">
        <f t="shared" si="866"/>
        <v/>
      </c>
      <c r="S1199" s="300" t="str">
        <f t="shared" si="867"/>
        <v/>
      </c>
      <c r="T1199" s="192" t="str">
        <f t="shared" si="868"/>
        <v/>
      </c>
      <c r="U1199" s="303" t="str">
        <f t="shared" si="869"/>
        <v/>
      </c>
      <c r="V1199" s="300" t="str">
        <f t="shared" si="870"/>
        <v/>
      </c>
      <c r="W1199" s="192" t="str">
        <f t="shared" si="871"/>
        <v/>
      </c>
      <c r="X1199" s="303" t="str">
        <f t="shared" si="872"/>
        <v/>
      </c>
      <c r="Y1199" s="300" t="str">
        <f t="shared" si="873"/>
        <v/>
      </c>
      <c r="Z1199" s="300" t="str">
        <f t="shared" si="874"/>
        <v/>
      </c>
      <c r="AA1199" s="303" t="str">
        <f t="shared" si="875"/>
        <v/>
      </c>
      <c r="AB1199" s="300" t="str">
        <f t="shared" si="876"/>
        <v/>
      </c>
      <c r="AC1199" s="300" t="str">
        <f t="shared" si="877"/>
        <v/>
      </c>
      <c r="AD1199" s="300" t="str">
        <f t="shared" si="878"/>
        <v/>
      </c>
      <c r="AE1199" s="192" t="str">
        <f t="shared" si="879"/>
        <v/>
      </c>
      <c r="AF1199" s="192" t="str">
        <f t="shared" si="880"/>
        <v/>
      </c>
      <c r="AG1199" s="192"/>
      <c r="AJ1199" s="300" t="str">
        <f t="shared" si="881"/>
        <v/>
      </c>
      <c r="AK1199" s="300" t="str">
        <f t="shared" si="882"/>
        <v/>
      </c>
      <c r="AL1199" s="300" t="str">
        <f t="shared" si="883"/>
        <v/>
      </c>
      <c r="AM1199" s="300" t="str">
        <f t="shared" si="884"/>
        <v/>
      </c>
      <c r="AN1199" s="300" t="str">
        <f t="shared" si="885"/>
        <v/>
      </c>
      <c r="AO1199" s="300" t="str">
        <f t="shared" si="886"/>
        <v/>
      </c>
      <c r="AP1199" s="300" t="str">
        <f t="shared" si="887"/>
        <v/>
      </c>
      <c r="AQ1199" s="300" t="str">
        <f t="shared" si="888"/>
        <v/>
      </c>
      <c r="AR1199" s="306" t="str">
        <f t="shared" si="889"/>
        <v/>
      </c>
      <c r="AS1199" s="300" t="str">
        <f t="shared" si="890"/>
        <v/>
      </c>
      <c r="AT1199" s="300" t="str">
        <f t="shared" si="891"/>
        <v/>
      </c>
      <c r="AU1199" s="192" t="str">
        <f t="shared" si="892"/>
        <v>рбс</v>
      </c>
      <c r="AV1199" s="192" t="str">
        <f t="shared" si="893"/>
        <v>рбс91601428общпро</v>
      </c>
      <c r="AW1199" s="191">
        <f t="shared" si="894"/>
        <v>499681.83</v>
      </c>
      <c r="AX1199" s="191">
        <f t="shared" si="895"/>
        <v>229386</v>
      </c>
      <c r="AY1199" s="191">
        <f t="shared" si="896"/>
        <v>499681.83</v>
      </c>
      <c r="AZ1199" s="191">
        <f t="shared" si="897"/>
        <v>229386</v>
      </c>
      <c r="BA1199" s="193">
        <f t="shared" si="898"/>
        <v>1</v>
      </c>
      <c r="BB1199" s="193">
        <f t="shared" si="899"/>
        <v>1</v>
      </c>
      <c r="BC1199" s="193">
        <f t="shared" si="900"/>
        <v>1</v>
      </c>
      <c r="BD1199" s="191">
        <f t="shared" si="906"/>
        <v>499681.83</v>
      </c>
      <c r="BE1199" s="191">
        <f t="shared" si="901"/>
        <v>229386</v>
      </c>
      <c r="BF1199" s="210">
        <f t="shared" si="902"/>
        <v>499681.83</v>
      </c>
      <c r="BG1199" s="211">
        <f t="shared" si="903"/>
        <v>499681.83</v>
      </c>
      <c r="BH1199" s="289"/>
      <c r="BI1199" s="289"/>
      <c r="BJ1199" s="228"/>
      <c r="BK1199" s="228"/>
      <c r="BL1199" s="233" t="str">
        <f t="shared" si="904"/>
        <v>01</v>
      </c>
    </row>
    <row r="1200" spans="1:64" ht="12" customHeight="1">
      <c r="A1200" s="333" t="s">
        <v>698</v>
      </c>
      <c r="B1200" s="381" t="s">
        <v>448</v>
      </c>
      <c r="C1200" s="333" t="s">
        <v>670</v>
      </c>
      <c r="D1200" s="381" t="s">
        <v>390</v>
      </c>
      <c r="E1200" s="381" t="s">
        <v>875</v>
      </c>
      <c r="F1200" s="381" t="s">
        <v>609</v>
      </c>
      <c r="G1200" s="381" t="s">
        <v>395</v>
      </c>
      <c r="H1200" s="100" t="s">
        <v>653</v>
      </c>
      <c r="I1200" s="381" t="s">
        <v>505</v>
      </c>
      <c r="J1200" s="382">
        <v>13168</v>
      </c>
      <c r="K1200" s="382">
        <v>13168</v>
      </c>
      <c r="L1200" s="191" t="str">
        <f t="shared" si="863"/>
        <v>916014280104802006000085229001</v>
      </c>
      <c r="M1200" s="192">
        <f t="array" ref="M1200">IF(COUNT(SEARCH(Удалить_Роспись_КВСР,$B1200)*SEARCH(Удалить_Роспись_ПБС,$C1200)*SEARCH(Удалить_Роспись_КФСР, $D1200)*SEARCH(Удалить_Роспись_КЦСР,$E1200)*SEARCH(Удалить_Роспись_КВР,$F1200)*SEARCH(Удалить_Роспись_ЭК,$H1200)*SEARCH(Удалить_Роспись_КР,$I1200))&gt;0,0,1)</f>
        <v>1</v>
      </c>
      <c r="N1200" s="192">
        <v>0</v>
      </c>
      <c r="O1200" s="192" t="str">
        <f t="shared" si="864"/>
        <v/>
      </c>
      <c r="P1200" s="192" t="str">
        <f t="shared" si="905"/>
        <v/>
      </c>
      <c r="Q1200" s="300" t="str">
        <f t="shared" si="865"/>
        <v/>
      </c>
      <c r="R1200" s="300" t="str">
        <f t="shared" si="866"/>
        <v/>
      </c>
      <c r="S1200" s="300" t="str">
        <f t="shared" si="867"/>
        <v/>
      </c>
      <c r="T1200" s="192" t="str">
        <f t="shared" si="868"/>
        <v/>
      </c>
      <c r="U1200" s="303" t="str">
        <f t="shared" si="869"/>
        <v/>
      </c>
      <c r="V1200" s="300" t="str">
        <f t="shared" si="870"/>
        <v/>
      </c>
      <c r="W1200" s="192" t="str">
        <f t="shared" si="871"/>
        <v/>
      </c>
      <c r="X1200" s="303" t="str">
        <f t="shared" si="872"/>
        <v/>
      </c>
      <c r="Y1200" s="300" t="str">
        <f t="shared" si="873"/>
        <v/>
      </c>
      <c r="Z1200" s="300" t="str">
        <f t="shared" si="874"/>
        <v/>
      </c>
      <c r="AA1200" s="303" t="str">
        <f t="shared" si="875"/>
        <v/>
      </c>
      <c r="AB1200" s="300" t="str">
        <f t="shared" si="876"/>
        <v/>
      </c>
      <c r="AC1200" s="300" t="str">
        <f t="shared" si="877"/>
        <v/>
      </c>
      <c r="AD1200" s="300" t="str">
        <f t="shared" si="878"/>
        <v/>
      </c>
      <c r="AE1200" s="192" t="str">
        <f t="shared" si="879"/>
        <v/>
      </c>
      <c r="AF1200" s="192" t="str">
        <f t="shared" si="880"/>
        <v/>
      </c>
      <c r="AG1200" s="192"/>
      <c r="AJ1200" s="300" t="str">
        <f t="shared" si="881"/>
        <v/>
      </c>
      <c r="AK1200" s="300" t="str">
        <f t="shared" si="882"/>
        <v/>
      </c>
      <c r="AL1200" s="300" t="str">
        <f t="shared" si="883"/>
        <v/>
      </c>
      <c r="AM1200" s="300" t="str">
        <f t="shared" si="884"/>
        <v/>
      </c>
      <c r="AN1200" s="300" t="str">
        <f t="shared" si="885"/>
        <v/>
      </c>
      <c r="AO1200" s="300" t="str">
        <f t="shared" si="886"/>
        <v/>
      </c>
      <c r="AP1200" s="300" t="str">
        <f t="shared" si="887"/>
        <v/>
      </c>
      <c r="AQ1200" s="300" t="str">
        <f t="shared" si="888"/>
        <v/>
      </c>
      <c r="AR1200" s="306" t="str">
        <f t="shared" si="889"/>
        <v/>
      </c>
      <c r="AS1200" s="300" t="str">
        <f t="shared" si="890"/>
        <v/>
      </c>
      <c r="AT1200" s="300" t="str">
        <f t="shared" si="891"/>
        <v/>
      </c>
      <c r="AU1200" s="192" t="str">
        <f t="shared" si="892"/>
        <v>рбс</v>
      </c>
      <c r="AV1200" s="192" t="str">
        <f t="shared" si="893"/>
        <v>рбс91601428общпро</v>
      </c>
      <c r="AW1200" s="191">
        <f t="shared" si="894"/>
        <v>13168</v>
      </c>
      <c r="AX1200" s="191">
        <f t="shared" si="895"/>
        <v>13168</v>
      </c>
      <c r="AY1200" s="191">
        <f t="shared" si="896"/>
        <v>0</v>
      </c>
      <c r="AZ1200" s="191">
        <f t="shared" si="897"/>
        <v>0</v>
      </c>
      <c r="BA1200" s="193">
        <f t="shared" si="898"/>
        <v>1</v>
      </c>
      <c r="BB1200" s="193">
        <f t="shared" si="899"/>
        <v>1</v>
      </c>
      <c r="BC1200" s="193">
        <f t="shared" si="900"/>
        <v>1</v>
      </c>
      <c r="BD1200" s="191">
        <f t="shared" si="906"/>
        <v>0</v>
      </c>
      <c r="BE1200" s="191">
        <f t="shared" si="901"/>
        <v>0</v>
      </c>
      <c r="BF1200" s="210">
        <f t="shared" si="902"/>
        <v>0</v>
      </c>
      <c r="BG1200" s="211">
        <f t="shared" si="903"/>
        <v>0</v>
      </c>
      <c r="BH1200" s="289"/>
      <c r="BI1200" s="289"/>
      <c r="BJ1200" s="228"/>
      <c r="BK1200" s="228"/>
      <c r="BL1200" s="233" t="str">
        <f t="shared" si="904"/>
        <v>01</v>
      </c>
    </row>
    <row r="1201" spans="1:64" ht="12" customHeight="1">
      <c r="A1201" s="333" t="s">
        <v>698</v>
      </c>
      <c r="B1201" s="381" t="s">
        <v>448</v>
      </c>
      <c r="C1201" s="333" t="s">
        <v>670</v>
      </c>
      <c r="D1201" s="381" t="s">
        <v>390</v>
      </c>
      <c r="E1201" s="381" t="s">
        <v>875</v>
      </c>
      <c r="F1201" s="381" t="s">
        <v>658</v>
      </c>
      <c r="G1201" s="381" t="s">
        <v>395</v>
      </c>
      <c r="H1201" s="100" t="s">
        <v>653</v>
      </c>
      <c r="I1201" s="381" t="s">
        <v>505</v>
      </c>
      <c r="J1201" s="382">
        <v>745</v>
      </c>
      <c r="K1201" s="382">
        <v>745</v>
      </c>
      <c r="L1201" s="191" t="str">
        <f t="shared" si="863"/>
        <v>916014280104802006000085329001</v>
      </c>
      <c r="M1201" s="192">
        <f t="array" ref="M1201">IF(COUNT(SEARCH(Удалить_Роспись_КВСР,$B1201)*SEARCH(Удалить_Роспись_ПБС,$C1201)*SEARCH(Удалить_Роспись_КФСР, $D1201)*SEARCH(Удалить_Роспись_КЦСР,$E1201)*SEARCH(Удалить_Роспись_КВР,$F1201)*SEARCH(Удалить_Роспись_ЭК,$H1201)*SEARCH(Удалить_Роспись_КР,$I1201))&gt;0,0,1)</f>
        <v>1</v>
      </c>
      <c r="N1201" s="192">
        <v>0</v>
      </c>
      <c r="O1201" s="192" t="str">
        <f t="shared" si="864"/>
        <v/>
      </c>
      <c r="P1201" s="192" t="str">
        <f t="shared" si="905"/>
        <v/>
      </c>
      <c r="Q1201" s="300" t="str">
        <f t="shared" si="865"/>
        <v/>
      </c>
      <c r="R1201" s="300" t="str">
        <f t="shared" si="866"/>
        <v/>
      </c>
      <c r="S1201" s="300" t="str">
        <f t="shared" si="867"/>
        <v/>
      </c>
      <c r="T1201" s="192" t="str">
        <f t="shared" si="868"/>
        <v/>
      </c>
      <c r="U1201" s="303" t="str">
        <f t="shared" si="869"/>
        <v/>
      </c>
      <c r="V1201" s="300" t="str">
        <f t="shared" si="870"/>
        <v/>
      </c>
      <c r="W1201" s="192" t="str">
        <f t="shared" si="871"/>
        <v/>
      </c>
      <c r="X1201" s="303" t="str">
        <f t="shared" si="872"/>
        <v/>
      </c>
      <c r="Y1201" s="300" t="str">
        <f t="shared" si="873"/>
        <v/>
      </c>
      <c r="Z1201" s="300" t="str">
        <f t="shared" si="874"/>
        <v/>
      </c>
      <c r="AA1201" s="303" t="str">
        <f t="shared" si="875"/>
        <v/>
      </c>
      <c r="AB1201" s="300" t="str">
        <f t="shared" si="876"/>
        <v/>
      </c>
      <c r="AC1201" s="300" t="str">
        <f t="shared" si="877"/>
        <v/>
      </c>
      <c r="AD1201" s="300" t="str">
        <f t="shared" si="878"/>
        <v/>
      </c>
      <c r="AE1201" s="192" t="str">
        <f t="shared" si="879"/>
        <v/>
      </c>
      <c r="AF1201" s="192" t="str">
        <f t="shared" si="880"/>
        <v/>
      </c>
      <c r="AG1201" s="192"/>
      <c r="AJ1201" s="300" t="str">
        <f t="shared" si="881"/>
        <v/>
      </c>
      <c r="AK1201" s="300" t="str">
        <f t="shared" si="882"/>
        <v/>
      </c>
      <c r="AL1201" s="300" t="str">
        <f t="shared" si="883"/>
        <v/>
      </c>
      <c r="AM1201" s="300" t="str">
        <f t="shared" si="884"/>
        <v/>
      </c>
      <c r="AN1201" s="300" t="str">
        <f t="shared" si="885"/>
        <v/>
      </c>
      <c r="AO1201" s="300" t="str">
        <f t="shared" si="886"/>
        <v/>
      </c>
      <c r="AP1201" s="300" t="str">
        <f t="shared" si="887"/>
        <v/>
      </c>
      <c r="AQ1201" s="300" t="str">
        <f t="shared" si="888"/>
        <v/>
      </c>
      <c r="AR1201" s="306" t="str">
        <f t="shared" si="889"/>
        <v/>
      </c>
      <c r="AS1201" s="300" t="str">
        <f t="shared" si="890"/>
        <v/>
      </c>
      <c r="AT1201" s="300" t="str">
        <f t="shared" si="891"/>
        <v/>
      </c>
      <c r="AU1201" s="192" t="str">
        <f t="shared" si="892"/>
        <v>рбс</v>
      </c>
      <c r="AV1201" s="192" t="str">
        <f t="shared" si="893"/>
        <v>рбс91601428общпро</v>
      </c>
      <c r="AW1201" s="191">
        <f t="shared" si="894"/>
        <v>745</v>
      </c>
      <c r="AX1201" s="191">
        <f t="shared" si="895"/>
        <v>745</v>
      </c>
      <c r="AY1201" s="191">
        <f t="shared" si="896"/>
        <v>0</v>
      </c>
      <c r="AZ1201" s="191">
        <f t="shared" si="897"/>
        <v>0</v>
      </c>
      <c r="BA1201" s="193">
        <f t="shared" si="898"/>
        <v>1</v>
      </c>
      <c r="BB1201" s="193">
        <f t="shared" si="899"/>
        <v>1</v>
      </c>
      <c r="BC1201" s="193">
        <f t="shared" si="900"/>
        <v>1</v>
      </c>
      <c r="BD1201" s="191">
        <f t="shared" si="906"/>
        <v>0</v>
      </c>
      <c r="BE1201" s="191">
        <f t="shared" si="901"/>
        <v>0</v>
      </c>
      <c r="BF1201" s="210">
        <f t="shared" si="902"/>
        <v>0</v>
      </c>
      <c r="BG1201" s="211">
        <f t="shared" si="903"/>
        <v>0</v>
      </c>
      <c r="BH1201" s="289"/>
      <c r="BI1201" s="289"/>
      <c r="BJ1201" s="228"/>
      <c r="BK1201" s="228"/>
      <c r="BL1201" s="233" t="str">
        <f t="shared" si="904"/>
        <v>01</v>
      </c>
    </row>
    <row r="1202" spans="1:64" ht="12" customHeight="1">
      <c r="A1202" s="333" t="s">
        <v>698</v>
      </c>
      <c r="B1202" s="381" t="s">
        <v>448</v>
      </c>
      <c r="C1202" s="333" t="s">
        <v>670</v>
      </c>
      <c r="D1202" s="381" t="s">
        <v>390</v>
      </c>
      <c r="E1202" s="381" t="s">
        <v>876</v>
      </c>
      <c r="F1202" s="381" t="s">
        <v>602</v>
      </c>
      <c r="G1202" s="381" t="s">
        <v>385</v>
      </c>
      <c r="H1202" s="100" t="s">
        <v>653</v>
      </c>
      <c r="I1202" s="381" t="s">
        <v>505</v>
      </c>
      <c r="J1202" s="382">
        <v>135100</v>
      </c>
      <c r="K1202" s="382">
        <v>98766.399999999994</v>
      </c>
      <c r="L1202" s="191" t="str">
        <f t="shared" si="863"/>
        <v>916014280104802006100012121101</v>
      </c>
      <c r="M1202" s="192">
        <f t="array" ref="M1202">IF(COUNT(SEARCH(Удалить_Роспись_КВСР,$B1202)*SEARCH(Удалить_Роспись_ПБС,$C1202)*SEARCH(Удалить_Роспись_КФСР, $D1202)*SEARCH(Удалить_Роспись_КЦСР,$E1202)*SEARCH(Удалить_Роспись_КВР,$F1202)*SEARCH(Удалить_Роспись_ЭК,$H1202)*SEARCH(Удалить_Роспись_КР,$I1202))&gt;0,0,1)</f>
        <v>1</v>
      </c>
      <c r="N1202" s="192">
        <v>0</v>
      </c>
      <c r="O1202" s="192" t="str">
        <f t="shared" si="864"/>
        <v/>
      </c>
      <c r="P1202" s="192" t="str">
        <f t="shared" si="905"/>
        <v/>
      </c>
      <c r="Q1202" s="300" t="str">
        <f t="shared" si="865"/>
        <v/>
      </c>
      <c r="R1202" s="300" t="str">
        <f t="shared" si="866"/>
        <v/>
      </c>
      <c r="S1202" s="300" t="str">
        <f t="shared" si="867"/>
        <v/>
      </c>
      <c r="T1202" s="192" t="str">
        <f t="shared" si="868"/>
        <v/>
      </c>
      <c r="U1202" s="303" t="str">
        <f t="shared" si="869"/>
        <v/>
      </c>
      <c r="V1202" s="300" t="str">
        <f t="shared" si="870"/>
        <v/>
      </c>
      <c r="W1202" s="192" t="str">
        <f t="shared" si="871"/>
        <v/>
      </c>
      <c r="X1202" s="303" t="str">
        <f t="shared" si="872"/>
        <v/>
      </c>
      <c r="Y1202" s="300" t="str">
        <f t="shared" si="873"/>
        <v/>
      </c>
      <c r="Z1202" s="300" t="str">
        <f t="shared" si="874"/>
        <v/>
      </c>
      <c r="AA1202" s="303" t="str">
        <f t="shared" si="875"/>
        <v/>
      </c>
      <c r="AB1202" s="300" t="str">
        <f t="shared" si="876"/>
        <v/>
      </c>
      <c r="AC1202" s="300" t="str">
        <f t="shared" si="877"/>
        <v/>
      </c>
      <c r="AD1202" s="300" t="str">
        <f t="shared" si="878"/>
        <v/>
      </c>
      <c r="AE1202" s="192" t="str">
        <f t="shared" si="879"/>
        <v/>
      </c>
      <c r="AF1202" s="192" t="str">
        <f t="shared" si="880"/>
        <v/>
      </c>
      <c r="AG1202" s="192"/>
      <c r="AJ1202" s="300" t="str">
        <f t="shared" si="881"/>
        <v/>
      </c>
      <c r="AK1202" s="300" t="str">
        <f t="shared" si="882"/>
        <v/>
      </c>
      <c r="AL1202" s="300" t="str">
        <f t="shared" si="883"/>
        <v/>
      </c>
      <c r="AM1202" s="300" t="str">
        <f t="shared" si="884"/>
        <v/>
      </c>
      <c r="AN1202" s="300" t="str">
        <f t="shared" si="885"/>
        <v/>
      </c>
      <c r="AO1202" s="300" t="str">
        <f t="shared" si="886"/>
        <v/>
      </c>
      <c r="AP1202" s="300" t="str">
        <f t="shared" si="887"/>
        <v/>
      </c>
      <c r="AQ1202" s="300" t="str">
        <f t="shared" si="888"/>
        <v/>
      </c>
      <c r="AR1202" s="306" t="str">
        <f t="shared" si="889"/>
        <v/>
      </c>
      <c r="AS1202" s="300" t="str">
        <f t="shared" si="890"/>
        <v/>
      </c>
      <c r="AT1202" s="300" t="str">
        <f t="shared" si="891"/>
        <v/>
      </c>
      <c r="AU1202" s="192" t="str">
        <f t="shared" si="892"/>
        <v>рбс</v>
      </c>
      <c r="AV1202" s="192" t="str">
        <f t="shared" si="893"/>
        <v>рбс91601428общопл</v>
      </c>
      <c r="AW1202" s="191">
        <f t="shared" si="894"/>
        <v>135100</v>
      </c>
      <c r="AX1202" s="191">
        <f t="shared" si="895"/>
        <v>98766.399999999994</v>
      </c>
      <c r="AY1202" s="191">
        <f t="shared" si="896"/>
        <v>0</v>
      </c>
      <c r="AZ1202" s="191">
        <f t="shared" si="897"/>
        <v>0</v>
      </c>
      <c r="BA1202" s="193">
        <f t="shared" si="898"/>
        <v>1</v>
      </c>
      <c r="BB1202" s="193">
        <f t="shared" si="899"/>
        <v>1</v>
      </c>
      <c r="BC1202" s="193">
        <f t="shared" si="900"/>
        <v>1</v>
      </c>
      <c r="BD1202" s="191">
        <f t="shared" si="906"/>
        <v>0</v>
      </c>
      <c r="BE1202" s="191">
        <f t="shared" si="901"/>
        <v>0</v>
      </c>
      <c r="BF1202" s="210">
        <f t="shared" si="902"/>
        <v>0</v>
      </c>
      <c r="BG1202" s="211">
        <f t="shared" si="903"/>
        <v>0</v>
      </c>
      <c r="BH1202" s="289"/>
      <c r="BI1202" s="289"/>
      <c r="BJ1202" s="228"/>
      <c r="BK1202" s="228"/>
      <c r="BL1202" s="233" t="str">
        <f t="shared" si="904"/>
        <v>01</v>
      </c>
    </row>
    <row r="1203" spans="1:64" ht="12" customHeight="1">
      <c r="A1203" s="333" t="s">
        <v>698</v>
      </c>
      <c r="B1203" s="381" t="s">
        <v>448</v>
      </c>
      <c r="C1203" s="333" t="s">
        <v>670</v>
      </c>
      <c r="D1203" s="381" t="s">
        <v>390</v>
      </c>
      <c r="E1203" s="381" t="s">
        <v>876</v>
      </c>
      <c r="F1203" s="381" t="s">
        <v>873</v>
      </c>
      <c r="G1203" s="381" t="s">
        <v>387</v>
      </c>
      <c r="H1203" s="100" t="s">
        <v>653</v>
      </c>
      <c r="I1203" s="381" t="s">
        <v>505</v>
      </c>
      <c r="J1203" s="382">
        <v>40800</v>
      </c>
      <c r="K1203" s="382">
        <v>30375.45</v>
      </c>
      <c r="L1203" s="191" t="str">
        <f t="shared" si="863"/>
        <v>916014280104802006100012921301</v>
      </c>
      <c r="M1203" s="192">
        <f t="array" ref="M1203">IF(COUNT(SEARCH(Удалить_Роспись_КВСР,$B1203)*SEARCH(Удалить_Роспись_ПБС,$C1203)*SEARCH(Удалить_Роспись_КФСР, $D1203)*SEARCH(Удалить_Роспись_КЦСР,$E1203)*SEARCH(Удалить_Роспись_КВР,$F1203)*SEARCH(Удалить_Роспись_ЭК,$H1203)*SEARCH(Удалить_Роспись_КР,$I1203))&gt;0,0,1)</f>
        <v>1</v>
      </c>
      <c r="N1203" s="192">
        <v>0</v>
      </c>
      <c r="O1203" s="192" t="str">
        <f t="shared" si="864"/>
        <v/>
      </c>
      <c r="P1203" s="192" t="str">
        <f t="shared" si="905"/>
        <v/>
      </c>
      <c r="Q1203" s="300" t="str">
        <f t="shared" si="865"/>
        <v/>
      </c>
      <c r="R1203" s="300" t="str">
        <f t="shared" si="866"/>
        <v/>
      </c>
      <c r="S1203" s="300" t="str">
        <f t="shared" si="867"/>
        <v/>
      </c>
      <c r="T1203" s="192" t="str">
        <f t="shared" si="868"/>
        <v/>
      </c>
      <c r="U1203" s="303" t="str">
        <f t="shared" si="869"/>
        <v/>
      </c>
      <c r="V1203" s="300" t="str">
        <f t="shared" si="870"/>
        <v/>
      </c>
      <c r="W1203" s="192" t="str">
        <f t="shared" si="871"/>
        <v/>
      </c>
      <c r="X1203" s="303" t="str">
        <f t="shared" si="872"/>
        <v/>
      </c>
      <c r="Y1203" s="300" t="str">
        <f t="shared" si="873"/>
        <v/>
      </c>
      <c r="Z1203" s="300" t="str">
        <f t="shared" si="874"/>
        <v/>
      </c>
      <c r="AA1203" s="303" t="str">
        <f t="shared" si="875"/>
        <v/>
      </c>
      <c r="AB1203" s="300" t="str">
        <f t="shared" si="876"/>
        <v/>
      </c>
      <c r="AC1203" s="300" t="str">
        <f t="shared" si="877"/>
        <v/>
      </c>
      <c r="AD1203" s="300" t="str">
        <f t="shared" si="878"/>
        <v/>
      </c>
      <c r="AE1203" s="192" t="str">
        <f t="shared" si="879"/>
        <v/>
      </c>
      <c r="AF1203" s="192" t="str">
        <f t="shared" si="880"/>
        <v/>
      </c>
      <c r="AG1203" s="192"/>
      <c r="AJ1203" s="300" t="str">
        <f t="shared" si="881"/>
        <v/>
      </c>
      <c r="AK1203" s="300" t="str">
        <f t="shared" si="882"/>
        <v/>
      </c>
      <c r="AL1203" s="300" t="str">
        <f t="shared" si="883"/>
        <v/>
      </c>
      <c r="AM1203" s="300" t="str">
        <f t="shared" si="884"/>
        <v/>
      </c>
      <c r="AN1203" s="300" t="str">
        <f t="shared" si="885"/>
        <v/>
      </c>
      <c r="AO1203" s="300" t="str">
        <f t="shared" si="886"/>
        <v/>
      </c>
      <c r="AP1203" s="300" t="str">
        <f t="shared" si="887"/>
        <v/>
      </c>
      <c r="AQ1203" s="300" t="str">
        <f t="shared" si="888"/>
        <v/>
      </c>
      <c r="AR1203" s="306" t="str">
        <f t="shared" si="889"/>
        <v/>
      </c>
      <c r="AS1203" s="300" t="str">
        <f t="shared" si="890"/>
        <v/>
      </c>
      <c r="AT1203" s="300" t="str">
        <f t="shared" si="891"/>
        <v/>
      </c>
      <c r="AU1203" s="192" t="str">
        <f t="shared" si="892"/>
        <v>рбс</v>
      </c>
      <c r="AV1203" s="192" t="str">
        <f t="shared" si="893"/>
        <v>рбс91601428общопл</v>
      </c>
      <c r="AW1203" s="191">
        <f t="shared" si="894"/>
        <v>40800</v>
      </c>
      <c r="AX1203" s="191">
        <f t="shared" si="895"/>
        <v>30375.45</v>
      </c>
      <c r="AY1203" s="191">
        <f t="shared" si="896"/>
        <v>0</v>
      </c>
      <c r="AZ1203" s="191">
        <f t="shared" si="897"/>
        <v>0</v>
      </c>
      <c r="BA1203" s="193">
        <f t="shared" si="898"/>
        <v>1</v>
      </c>
      <c r="BB1203" s="193">
        <f t="shared" si="899"/>
        <v>1</v>
      </c>
      <c r="BC1203" s="193">
        <f t="shared" si="900"/>
        <v>1</v>
      </c>
      <c r="BD1203" s="191">
        <f t="shared" si="906"/>
        <v>0</v>
      </c>
      <c r="BE1203" s="191">
        <f t="shared" si="901"/>
        <v>0</v>
      </c>
      <c r="BF1203" s="210">
        <f t="shared" si="902"/>
        <v>0</v>
      </c>
      <c r="BG1203" s="211">
        <f t="shared" si="903"/>
        <v>0</v>
      </c>
      <c r="BH1203" s="289"/>
      <c r="BI1203" s="289"/>
      <c r="BJ1203" s="228"/>
      <c r="BK1203" s="228"/>
      <c r="BL1203" s="233" t="str">
        <f t="shared" si="904"/>
        <v>01</v>
      </c>
    </row>
    <row r="1204" spans="1:64" ht="12" customHeight="1">
      <c r="A1204" s="333" t="s">
        <v>698</v>
      </c>
      <c r="B1204" s="381" t="s">
        <v>448</v>
      </c>
      <c r="C1204" s="333" t="s">
        <v>670</v>
      </c>
      <c r="D1204" s="381" t="s">
        <v>390</v>
      </c>
      <c r="E1204" s="381" t="s">
        <v>877</v>
      </c>
      <c r="F1204" s="381" t="s">
        <v>585</v>
      </c>
      <c r="G1204" s="381" t="s">
        <v>386</v>
      </c>
      <c r="H1204" s="100" t="s">
        <v>653</v>
      </c>
      <c r="I1204" s="381" t="s">
        <v>505</v>
      </c>
      <c r="J1204" s="382">
        <v>144682</v>
      </c>
      <c r="K1204" s="382">
        <v>14000</v>
      </c>
      <c r="L1204" s="191" t="str">
        <f t="shared" si="863"/>
        <v>916014280104802006700012221201</v>
      </c>
      <c r="M1204" s="192">
        <f t="array" ref="M1204">IF(COUNT(SEARCH(Удалить_Роспись_КВСР,$B1204)*SEARCH(Удалить_Роспись_ПБС,$C1204)*SEARCH(Удалить_Роспись_КФСР, $D1204)*SEARCH(Удалить_Роспись_КЦСР,$E1204)*SEARCH(Удалить_Роспись_КВР,$F1204)*SEARCH(Удалить_Роспись_ЭК,$H1204)*SEARCH(Удалить_Роспись_КР,$I1204))&gt;0,0,1)</f>
        <v>1</v>
      </c>
      <c r="N1204" s="192">
        <f>IF(COUNT(SEARCH(Удалить_Индекс_КВСР,$B1204)*SEARCH(Удалить_Индекс_ПБС,$C1204)*SEARCH(Удалить_Индекс_КФСР,$D1204)*SEARCH(Удалить_Индекс_КЦСР,$E1204)*SEARCH(Удалить_Индекс_КВР,$F1204)*SEARCH(Удалить_Индекс_ЭК,$H1204)*SEARCH(Удалить_Индекс_КР,$I1204))&gt;0,0,1)</f>
        <v>1</v>
      </c>
      <c r="O1204" s="192" t="str">
        <f t="shared" si="864"/>
        <v/>
      </c>
      <c r="P1204" s="192" t="str">
        <f t="shared" si="905"/>
        <v/>
      </c>
      <c r="Q1204" s="300" t="str">
        <f t="shared" si="865"/>
        <v/>
      </c>
      <c r="R1204" s="300" t="str">
        <f t="shared" si="866"/>
        <v/>
      </c>
      <c r="S1204" s="300" t="str">
        <f t="shared" si="867"/>
        <v/>
      </c>
      <c r="T1204" s="192" t="str">
        <f t="shared" si="868"/>
        <v/>
      </c>
      <c r="U1204" s="303" t="str">
        <f t="shared" si="869"/>
        <v/>
      </c>
      <c r="V1204" s="300" t="str">
        <f t="shared" si="870"/>
        <v/>
      </c>
      <c r="W1204" s="192" t="str">
        <f t="shared" si="871"/>
        <v/>
      </c>
      <c r="X1204" s="303" t="str">
        <f t="shared" si="872"/>
        <v/>
      </c>
      <c r="Y1204" s="300" t="str">
        <f t="shared" si="873"/>
        <v/>
      </c>
      <c r="Z1204" s="300" t="str">
        <f t="shared" si="874"/>
        <v/>
      </c>
      <c r="AA1204" s="303" t="str">
        <f t="shared" si="875"/>
        <v/>
      </c>
      <c r="AB1204" s="300" t="str">
        <f t="shared" si="876"/>
        <v/>
      </c>
      <c r="AC1204" s="300" t="str">
        <f t="shared" si="877"/>
        <v/>
      </c>
      <c r="AD1204" s="300" t="str">
        <f t="shared" si="878"/>
        <v/>
      </c>
      <c r="AE1204" s="192" t="str">
        <f t="shared" si="879"/>
        <v/>
      </c>
      <c r="AF1204" s="192" t="str">
        <f t="shared" si="880"/>
        <v/>
      </c>
      <c r="AG1204" s="192"/>
      <c r="AJ1204" s="300" t="str">
        <f t="shared" si="881"/>
        <v/>
      </c>
      <c r="AK1204" s="300" t="str">
        <f t="shared" si="882"/>
        <v/>
      </c>
      <c r="AL1204" s="300" t="str">
        <f t="shared" si="883"/>
        <v/>
      </c>
      <c r="AM1204" s="300" t="str">
        <f t="shared" si="884"/>
        <v/>
      </c>
      <c r="AN1204" s="300" t="str">
        <f t="shared" si="885"/>
        <v/>
      </c>
      <c r="AO1204" s="300" t="str">
        <f t="shared" si="886"/>
        <v/>
      </c>
      <c r="AP1204" s="300" t="str">
        <f t="shared" si="887"/>
        <v/>
      </c>
      <c r="AQ1204" s="300" t="str">
        <f t="shared" si="888"/>
        <v/>
      </c>
      <c r="AR1204" s="306" t="str">
        <f t="shared" si="889"/>
        <v/>
      </c>
      <c r="AS1204" s="300" t="str">
        <f t="shared" si="890"/>
        <v/>
      </c>
      <c r="AT1204" s="300" t="str">
        <f t="shared" si="891"/>
        <v/>
      </c>
      <c r="AU1204" s="192" t="str">
        <f t="shared" si="892"/>
        <v>рбс</v>
      </c>
      <c r="AV1204" s="192" t="str">
        <f t="shared" si="893"/>
        <v>рбс91601428общпро</v>
      </c>
      <c r="AW1204" s="191">
        <f t="shared" si="894"/>
        <v>144682</v>
      </c>
      <c r="AX1204" s="191">
        <f t="shared" si="895"/>
        <v>14000</v>
      </c>
      <c r="AY1204" s="191">
        <f t="shared" si="896"/>
        <v>144682</v>
      </c>
      <c r="AZ1204" s="191">
        <f t="shared" si="897"/>
        <v>14000</v>
      </c>
      <c r="BA1204" s="193">
        <f t="shared" si="898"/>
        <v>1</v>
      </c>
      <c r="BB1204" s="193">
        <f t="shared" si="899"/>
        <v>1</v>
      </c>
      <c r="BC1204" s="193">
        <f t="shared" si="900"/>
        <v>1</v>
      </c>
      <c r="BD1204" s="191">
        <f t="shared" si="906"/>
        <v>144682</v>
      </c>
      <c r="BE1204" s="191">
        <f t="shared" si="901"/>
        <v>14000</v>
      </c>
      <c r="BF1204" s="210">
        <f t="shared" si="902"/>
        <v>144682</v>
      </c>
      <c r="BG1204" s="211">
        <f t="shared" si="903"/>
        <v>144682</v>
      </c>
      <c r="BH1204" s="289"/>
      <c r="BI1204" s="289"/>
      <c r="BJ1204" s="228"/>
      <c r="BK1204" s="228"/>
      <c r="BL1204" s="233" t="str">
        <f t="shared" si="904"/>
        <v>01</v>
      </c>
    </row>
    <row r="1205" spans="1:64" ht="12" customHeight="1">
      <c r="A1205" s="333" t="s">
        <v>698</v>
      </c>
      <c r="B1205" s="381" t="s">
        <v>448</v>
      </c>
      <c r="C1205" s="333" t="s">
        <v>670</v>
      </c>
      <c r="D1205" s="381" t="s">
        <v>390</v>
      </c>
      <c r="E1205" s="381" t="s">
        <v>878</v>
      </c>
      <c r="F1205" s="381" t="s">
        <v>602</v>
      </c>
      <c r="G1205" s="381" t="s">
        <v>385</v>
      </c>
      <c r="H1205" s="100" t="s">
        <v>653</v>
      </c>
      <c r="I1205" s="381" t="s">
        <v>505</v>
      </c>
      <c r="J1205" s="382">
        <v>822688</v>
      </c>
      <c r="K1205" s="382">
        <v>699160.29</v>
      </c>
      <c r="L1205" s="191" t="str">
        <f t="shared" si="863"/>
        <v>916014280104802006Б00012121101</v>
      </c>
      <c r="M1205" s="192">
        <f t="array" ref="M1205">IF(COUNT(SEARCH(Удалить_Роспись_КВСР,$B1205)*SEARCH(Удалить_Роспись_ПБС,$C1205)*SEARCH(Удалить_Роспись_КФСР, $D1205)*SEARCH(Удалить_Роспись_КЦСР,$E1205)*SEARCH(Удалить_Роспись_КВР,$F1205)*SEARCH(Удалить_Роспись_ЭК,$H1205)*SEARCH(Удалить_Роспись_КР,$I1205))&gt;0,0,1)</f>
        <v>1</v>
      </c>
      <c r="N1205" s="192">
        <v>0</v>
      </c>
      <c r="O1205" s="192" t="str">
        <f t="shared" si="864"/>
        <v/>
      </c>
      <c r="P1205" s="192" t="str">
        <f t="shared" si="905"/>
        <v/>
      </c>
      <c r="Q1205" s="300" t="str">
        <f t="shared" si="865"/>
        <v/>
      </c>
      <c r="R1205" s="300" t="str">
        <f t="shared" si="866"/>
        <v/>
      </c>
      <c r="S1205" s="300" t="str">
        <f t="shared" si="867"/>
        <v/>
      </c>
      <c r="T1205" s="192" t="str">
        <f t="shared" si="868"/>
        <v/>
      </c>
      <c r="U1205" s="303" t="str">
        <f t="shared" si="869"/>
        <v/>
      </c>
      <c r="V1205" s="300" t="str">
        <f t="shared" si="870"/>
        <v/>
      </c>
      <c r="W1205" s="192" t="str">
        <f t="shared" si="871"/>
        <v/>
      </c>
      <c r="X1205" s="303" t="str">
        <f t="shared" si="872"/>
        <v/>
      </c>
      <c r="Y1205" s="300" t="str">
        <f t="shared" si="873"/>
        <v/>
      </c>
      <c r="Z1205" s="300" t="str">
        <f t="shared" si="874"/>
        <v/>
      </c>
      <c r="AA1205" s="303" t="str">
        <f t="shared" si="875"/>
        <v/>
      </c>
      <c r="AB1205" s="300" t="str">
        <f t="shared" si="876"/>
        <v/>
      </c>
      <c r="AC1205" s="300" t="str">
        <f t="shared" si="877"/>
        <v/>
      </c>
      <c r="AD1205" s="300" t="str">
        <f t="shared" si="878"/>
        <v/>
      </c>
      <c r="AE1205" s="192" t="str">
        <f t="shared" si="879"/>
        <v/>
      </c>
      <c r="AF1205" s="192" t="str">
        <f t="shared" si="880"/>
        <v/>
      </c>
      <c r="AG1205" s="192"/>
      <c r="AJ1205" s="300" t="str">
        <f t="shared" si="881"/>
        <v/>
      </c>
      <c r="AK1205" s="300" t="str">
        <f t="shared" si="882"/>
        <v/>
      </c>
      <c r="AL1205" s="300" t="str">
        <f t="shared" si="883"/>
        <v/>
      </c>
      <c r="AM1205" s="300" t="str">
        <f t="shared" si="884"/>
        <v/>
      </c>
      <c r="AN1205" s="300" t="str">
        <f t="shared" si="885"/>
        <v/>
      </c>
      <c r="AO1205" s="300" t="str">
        <f t="shared" si="886"/>
        <v/>
      </c>
      <c r="AP1205" s="300" t="str">
        <f t="shared" si="887"/>
        <v/>
      </c>
      <c r="AQ1205" s="300" t="str">
        <f t="shared" si="888"/>
        <v/>
      </c>
      <c r="AR1205" s="306" t="str">
        <f t="shared" si="889"/>
        <v/>
      </c>
      <c r="AS1205" s="300" t="str">
        <f t="shared" si="890"/>
        <v/>
      </c>
      <c r="AT1205" s="300" t="str">
        <f t="shared" si="891"/>
        <v/>
      </c>
      <c r="AU1205" s="192" t="str">
        <f t="shared" si="892"/>
        <v>рбс</v>
      </c>
      <c r="AV1205" s="192" t="str">
        <f t="shared" si="893"/>
        <v>рбс91601428общопл</v>
      </c>
      <c r="AW1205" s="191">
        <f t="shared" si="894"/>
        <v>822688</v>
      </c>
      <c r="AX1205" s="191">
        <f t="shared" si="895"/>
        <v>699160.29</v>
      </c>
      <c r="AY1205" s="191">
        <f t="shared" si="896"/>
        <v>0</v>
      </c>
      <c r="AZ1205" s="191">
        <f t="shared" si="897"/>
        <v>0</v>
      </c>
      <c r="BA1205" s="193">
        <f t="shared" si="898"/>
        <v>1</v>
      </c>
      <c r="BB1205" s="193">
        <f t="shared" si="899"/>
        <v>1</v>
      </c>
      <c r="BC1205" s="193">
        <f t="shared" si="900"/>
        <v>1</v>
      </c>
      <c r="BD1205" s="191">
        <f t="shared" si="906"/>
        <v>0</v>
      </c>
      <c r="BE1205" s="191">
        <f t="shared" si="901"/>
        <v>0</v>
      </c>
      <c r="BF1205" s="210">
        <f t="shared" si="902"/>
        <v>0</v>
      </c>
      <c r="BG1205" s="211">
        <f t="shared" si="903"/>
        <v>0</v>
      </c>
      <c r="BH1205" s="289"/>
      <c r="BI1205" s="289"/>
      <c r="BJ1205" s="228"/>
      <c r="BK1205" s="228"/>
      <c r="BL1205" s="233" t="str">
        <f t="shared" si="904"/>
        <v>01</v>
      </c>
    </row>
    <row r="1206" spans="1:64" ht="12" customHeight="1">
      <c r="A1206" s="333" t="s">
        <v>698</v>
      </c>
      <c r="B1206" s="381" t="s">
        <v>448</v>
      </c>
      <c r="C1206" s="333" t="s">
        <v>670</v>
      </c>
      <c r="D1206" s="381" t="s">
        <v>390</v>
      </c>
      <c r="E1206" s="381" t="s">
        <v>878</v>
      </c>
      <c r="F1206" s="381" t="s">
        <v>873</v>
      </c>
      <c r="G1206" s="381" t="s">
        <v>387</v>
      </c>
      <c r="H1206" s="100" t="s">
        <v>653</v>
      </c>
      <c r="I1206" s="381" t="s">
        <v>505</v>
      </c>
      <c r="J1206" s="382">
        <v>248452</v>
      </c>
      <c r="K1206" s="382">
        <v>197294.03</v>
      </c>
      <c r="L1206" s="191" t="str">
        <f t="shared" si="863"/>
        <v>916014280104802006Б00012921301</v>
      </c>
      <c r="M1206" s="192">
        <f t="array" ref="M1206">IF(COUNT(SEARCH(Удалить_Роспись_КВСР,$B1206)*SEARCH(Удалить_Роспись_ПБС,$C1206)*SEARCH(Удалить_Роспись_КФСР, $D1206)*SEARCH(Удалить_Роспись_КЦСР,$E1206)*SEARCH(Удалить_Роспись_КВР,$F1206)*SEARCH(Удалить_Роспись_ЭК,$H1206)*SEARCH(Удалить_Роспись_КР,$I1206))&gt;0,0,1)</f>
        <v>1</v>
      </c>
      <c r="N1206" s="192">
        <v>0</v>
      </c>
      <c r="O1206" s="192" t="str">
        <f t="shared" si="864"/>
        <v/>
      </c>
      <c r="P1206" s="192" t="str">
        <f t="shared" si="905"/>
        <v/>
      </c>
      <c r="Q1206" s="300" t="str">
        <f t="shared" si="865"/>
        <v/>
      </c>
      <c r="R1206" s="300" t="str">
        <f t="shared" si="866"/>
        <v/>
      </c>
      <c r="S1206" s="300" t="str">
        <f t="shared" si="867"/>
        <v/>
      </c>
      <c r="T1206" s="192" t="str">
        <f t="shared" si="868"/>
        <v/>
      </c>
      <c r="U1206" s="303" t="str">
        <f t="shared" si="869"/>
        <v/>
      </c>
      <c r="V1206" s="300" t="str">
        <f t="shared" si="870"/>
        <v/>
      </c>
      <c r="W1206" s="192" t="str">
        <f t="shared" si="871"/>
        <v/>
      </c>
      <c r="X1206" s="303" t="str">
        <f t="shared" si="872"/>
        <v/>
      </c>
      <c r="Y1206" s="300" t="str">
        <f t="shared" si="873"/>
        <v/>
      </c>
      <c r="Z1206" s="300" t="str">
        <f t="shared" si="874"/>
        <v/>
      </c>
      <c r="AA1206" s="303" t="str">
        <f t="shared" si="875"/>
        <v/>
      </c>
      <c r="AB1206" s="300" t="str">
        <f t="shared" si="876"/>
        <v/>
      </c>
      <c r="AC1206" s="300" t="str">
        <f t="shared" si="877"/>
        <v/>
      </c>
      <c r="AD1206" s="300" t="str">
        <f t="shared" si="878"/>
        <v/>
      </c>
      <c r="AE1206" s="192" t="str">
        <f t="shared" si="879"/>
        <v/>
      </c>
      <c r="AF1206" s="192" t="str">
        <f t="shared" si="880"/>
        <v/>
      </c>
      <c r="AG1206" s="192"/>
      <c r="AJ1206" s="300" t="str">
        <f t="shared" si="881"/>
        <v/>
      </c>
      <c r="AK1206" s="300" t="str">
        <f t="shared" si="882"/>
        <v/>
      </c>
      <c r="AL1206" s="300" t="str">
        <f t="shared" si="883"/>
        <v/>
      </c>
      <c r="AM1206" s="300" t="str">
        <f t="shared" si="884"/>
        <v/>
      </c>
      <c r="AN1206" s="300" t="str">
        <f t="shared" si="885"/>
        <v/>
      </c>
      <c r="AO1206" s="300" t="str">
        <f t="shared" si="886"/>
        <v/>
      </c>
      <c r="AP1206" s="300" t="str">
        <f t="shared" si="887"/>
        <v/>
      </c>
      <c r="AQ1206" s="300" t="str">
        <f t="shared" si="888"/>
        <v/>
      </c>
      <c r="AR1206" s="306" t="str">
        <f t="shared" si="889"/>
        <v/>
      </c>
      <c r="AS1206" s="300" t="str">
        <f t="shared" si="890"/>
        <v/>
      </c>
      <c r="AT1206" s="300" t="str">
        <f t="shared" si="891"/>
        <v/>
      </c>
      <c r="AU1206" s="192" t="str">
        <f t="shared" si="892"/>
        <v>рбс</v>
      </c>
      <c r="AV1206" s="192" t="str">
        <f t="shared" si="893"/>
        <v>рбс91601428общопл</v>
      </c>
      <c r="AW1206" s="191">
        <f t="shared" si="894"/>
        <v>248452</v>
      </c>
      <c r="AX1206" s="191">
        <f t="shared" si="895"/>
        <v>197294.03</v>
      </c>
      <c r="AY1206" s="191">
        <f t="shared" si="896"/>
        <v>0</v>
      </c>
      <c r="AZ1206" s="191">
        <f t="shared" si="897"/>
        <v>0</v>
      </c>
      <c r="BA1206" s="193">
        <f t="shared" si="898"/>
        <v>1</v>
      </c>
      <c r="BB1206" s="193">
        <f t="shared" si="899"/>
        <v>1</v>
      </c>
      <c r="BC1206" s="193">
        <f t="shared" si="900"/>
        <v>1</v>
      </c>
      <c r="BD1206" s="191">
        <f t="shared" si="906"/>
        <v>0</v>
      </c>
      <c r="BE1206" s="191">
        <f t="shared" si="901"/>
        <v>0</v>
      </c>
      <c r="BF1206" s="210">
        <f t="shared" si="902"/>
        <v>0</v>
      </c>
      <c r="BG1206" s="211">
        <f t="shared" si="903"/>
        <v>0</v>
      </c>
      <c r="BH1206" s="289"/>
      <c r="BI1206" s="289"/>
      <c r="BJ1206" s="228"/>
      <c r="BK1206" s="228"/>
      <c r="BL1206" s="233" t="str">
        <f t="shared" si="904"/>
        <v>01</v>
      </c>
    </row>
    <row r="1207" spans="1:64" ht="12" customHeight="1">
      <c r="A1207" s="333" t="s">
        <v>698</v>
      </c>
      <c r="B1207" s="381" t="s">
        <v>448</v>
      </c>
      <c r="C1207" s="333" t="s">
        <v>670</v>
      </c>
      <c r="D1207" s="381" t="s">
        <v>390</v>
      </c>
      <c r="E1207" s="381" t="s">
        <v>879</v>
      </c>
      <c r="F1207" s="381" t="s">
        <v>586</v>
      </c>
      <c r="G1207" s="381" t="s">
        <v>393</v>
      </c>
      <c r="H1207" s="100" t="s">
        <v>653</v>
      </c>
      <c r="I1207" s="381" t="s">
        <v>505</v>
      </c>
      <c r="J1207" s="382">
        <v>249651.56</v>
      </c>
      <c r="K1207" s="382">
        <v>137575.41</v>
      </c>
      <c r="L1207" s="191" t="str">
        <f t="shared" si="863"/>
        <v>916014280104802006Г00024422301</v>
      </c>
      <c r="M1207" s="192">
        <f t="array" ref="M1207">IF(COUNT(SEARCH(Удалить_Роспись_КВСР,$B1207)*SEARCH(Удалить_Роспись_ПБС,$C1207)*SEARCH(Удалить_Роспись_КФСР, $D1207)*SEARCH(Удалить_Роспись_КЦСР,$E1207)*SEARCH(Удалить_Роспись_КВР,$F1207)*SEARCH(Удалить_Роспись_ЭК,$H1207)*SEARCH(Удалить_Роспись_КР,$I1207))&gt;0,0,1)</f>
        <v>1</v>
      </c>
      <c r="N1207" s="192">
        <f>IF(COUNT(SEARCH(Удалить_Индекс_КВСР,$B1207)*SEARCH(Удалить_Индекс_ПБС,$C1207)*SEARCH(Удалить_Индекс_КФСР,$D1207)*SEARCH(Удалить_Индекс_КЦСР,$E1207)*SEARCH(Удалить_Индекс_КВР,$F1207)*SEARCH(Удалить_Индекс_ЭК,$H1207)*SEARCH(Удалить_Индекс_КР,$I1207))&gt;0,0,1)</f>
        <v>1</v>
      </c>
      <c r="O1207" s="192" t="str">
        <f t="shared" si="864"/>
        <v/>
      </c>
      <c r="P1207" s="192" t="str">
        <f t="shared" si="905"/>
        <v/>
      </c>
      <c r="Q1207" s="300" t="str">
        <f t="shared" si="865"/>
        <v/>
      </c>
      <c r="R1207" s="300" t="str">
        <f t="shared" si="866"/>
        <v/>
      </c>
      <c r="S1207" s="300" t="str">
        <f t="shared" si="867"/>
        <v/>
      </c>
      <c r="T1207" s="192" t="str">
        <f t="shared" si="868"/>
        <v/>
      </c>
      <c r="U1207" s="303" t="str">
        <f t="shared" si="869"/>
        <v/>
      </c>
      <c r="V1207" s="300" t="str">
        <f t="shared" si="870"/>
        <v/>
      </c>
      <c r="W1207" s="192" t="str">
        <f t="shared" si="871"/>
        <v/>
      </c>
      <c r="X1207" s="303" t="str">
        <f t="shared" si="872"/>
        <v/>
      </c>
      <c r="Y1207" s="300" t="str">
        <f t="shared" si="873"/>
        <v/>
      </c>
      <c r="Z1207" s="300" t="str">
        <f t="shared" si="874"/>
        <v/>
      </c>
      <c r="AA1207" s="303" t="str">
        <f t="shared" si="875"/>
        <v/>
      </c>
      <c r="AB1207" s="300" t="str">
        <f t="shared" si="876"/>
        <v/>
      </c>
      <c r="AC1207" s="300" t="str">
        <f t="shared" si="877"/>
        <v/>
      </c>
      <c r="AD1207" s="300" t="str">
        <f t="shared" si="878"/>
        <v/>
      </c>
      <c r="AE1207" s="192" t="str">
        <f t="shared" si="879"/>
        <v/>
      </c>
      <c r="AF1207" s="192" t="str">
        <f t="shared" si="880"/>
        <v/>
      </c>
      <c r="AG1207" s="192"/>
      <c r="AJ1207" s="300" t="str">
        <f t="shared" si="881"/>
        <v/>
      </c>
      <c r="AK1207" s="300" t="str">
        <f t="shared" si="882"/>
        <v/>
      </c>
      <c r="AL1207" s="300" t="str">
        <f t="shared" si="883"/>
        <v/>
      </c>
      <c r="AM1207" s="300" t="str">
        <f t="shared" si="884"/>
        <v/>
      </c>
      <c r="AN1207" s="300" t="str">
        <f t="shared" si="885"/>
        <v/>
      </c>
      <c r="AO1207" s="300" t="str">
        <f t="shared" si="886"/>
        <v/>
      </c>
      <c r="AP1207" s="300" t="str">
        <f t="shared" si="887"/>
        <v/>
      </c>
      <c r="AQ1207" s="300" t="str">
        <f t="shared" si="888"/>
        <v/>
      </c>
      <c r="AR1207" s="306" t="str">
        <f t="shared" si="889"/>
        <v/>
      </c>
      <c r="AS1207" s="300" t="str">
        <f t="shared" si="890"/>
        <v/>
      </c>
      <c r="AT1207" s="300" t="str">
        <f t="shared" si="891"/>
        <v/>
      </c>
      <c r="AU1207" s="192" t="str">
        <f t="shared" si="892"/>
        <v>рбс</v>
      </c>
      <c r="AV1207" s="192" t="str">
        <f t="shared" si="893"/>
        <v>рбс91601428общком</v>
      </c>
      <c r="AW1207" s="191">
        <f t="shared" si="894"/>
        <v>249651.56</v>
      </c>
      <c r="AX1207" s="191">
        <f t="shared" si="895"/>
        <v>137575.41</v>
      </c>
      <c r="AY1207" s="191">
        <f t="shared" si="896"/>
        <v>249651.56</v>
      </c>
      <c r="AZ1207" s="191">
        <f t="shared" si="897"/>
        <v>137575.41</v>
      </c>
      <c r="BA1207" s="193">
        <f t="shared" si="898"/>
        <v>1</v>
      </c>
      <c r="BB1207" s="193">
        <f t="shared" si="899"/>
        <v>1</v>
      </c>
      <c r="BC1207" s="193">
        <f t="shared" si="900"/>
        <v>1</v>
      </c>
      <c r="BD1207" s="191">
        <f t="shared" si="906"/>
        <v>249651.56</v>
      </c>
      <c r="BE1207" s="191">
        <f t="shared" si="901"/>
        <v>137575.41</v>
      </c>
      <c r="BF1207" s="210">
        <f t="shared" si="902"/>
        <v>249651.56</v>
      </c>
      <c r="BG1207" s="211">
        <f t="shared" si="903"/>
        <v>249651.56</v>
      </c>
      <c r="BH1207" s="289"/>
      <c r="BI1207" s="289"/>
      <c r="BJ1207" s="228"/>
      <c r="BK1207" s="228"/>
      <c r="BL1207" s="233" t="str">
        <f t="shared" si="904"/>
        <v>01</v>
      </c>
    </row>
    <row r="1208" spans="1:64" ht="12" customHeight="1">
      <c r="A1208" s="333" t="s">
        <v>698</v>
      </c>
      <c r="B1208" s="381" t="s">
        <v>448</v>
      </c>
      <c r="C1208" s="333" t="s">
        <v>670</v>
      </c>
      <c r="D1208" s="381" t="s">
        <v>390</v>
      </c>
      <c r="E1208" s="381" t="s">
        <v>880</v>
      </c>
      <c r="F1208" s="381" t="s">
        <v>586</v>
      </c>
      <c r="G1208" s="381" t="s">
        <v>407</v>
      </c>
      <c r="H1208" s="100" t="s">
        <v>653</v>
      </c>
      <c r="I1208" s="381" t="s">
        <v>505</v>
      </c>
      <c r="J1208" s="382">
        <v>931215.87</v>
      </c>
      <c r="K1208" s="382">
        <v>890400</v>
      </c>
      <c r="L1208" s="191" t="str">
        <f t="shared" si="863"/>
        <v>916014280104802006Ф00024431001</v>
      </c>
      <c r="M1208" s="192">
        <f t="array" ref="M1208">IF(COUNT(SEARCH(Удалить_Роспись_КВСР,$B1208)*SEARCH(Удалить_Роспись_ПБС,$C1208)*SEARCH(Удалить_Роспись_КФСР, $D1208)*SEARCH(Удалить_Роспись_КЦСР,$E1208)*SEARCH(Удалить_Роспись_КВР,$F1208)*SEARCH(Удалить_Роспись_ЭК,$H1208)*SEARCH(Удалить_Роспись_КР,$I1208))&gt;0,0,1)</f>
        <v>1</v>
      </c>
      <c r="N1208" s="192">
        <v>0</v>
      </c>
      <c r="O1208" s="192" t="str">
        <f t="shared" si="864"/>
        <v/>
      </c>
      <c r="P1208" s="192" t="str">
        <f t="shared" si="905"/>
        <v/>
      </c>
      <c r="Q1208" s="300" t="str">
        <f t="shared" si="865"/>
        <v/>
      </c>
      <c r="R1208" s="300" t="str">
        <f t="shared" si="866"/>
        <v/>
      </c>
      <c r="S1208" s="300" t="str">
        <f t="shared" si="867"/>
        <v/>
      </c>
      <c r="T1208" s="192" t="str">
        <f t="shared" si="868"/>
        <v/>
      </c>
      <c r="U1208" s="303" t="str">
        <f t="shared" si="869"/>
        <v/>
      </c>
      <c r="V1208" s="300" t="str">
        <f t="shared" si="870"/>
        <v/>
      </c>
      <c r="W1208" s="192" t="str">
        <f t="shared" si="871"/>
        <v/>
      </c>
      <c r="X1208" s="303" t="str">
        <f t="shared" si="872"/>
        <v/>
      </c>
      <c r="Y1208" s="300" t="str">
        <f t="shared" si="873"/>
        <v/>
      </c>
      <c r="Z1208" s="300" t="str">
        <f t="shared" si="874"/>
        <v/>
      </c>
      <c r="AA1208" s="303" t="str">
        <f t="shared" si="875"/>
        <v/>
      </c>
      <c r="AB1208" s="300" t="str">
        <f t="shared" si="876"/>
        <v/>
      </c>
      <c r="AC1208" s="300" t="str">
        <f t="shared" si="877"/>
        <v/>
      </c>
      <c r="AD1208" s="300" t="str">
        <f t="shared" si="878"/>
        <v/>
      </c>
      <c r="AE1208" s="192" t="str">
        <f t="shared" si="879"/>
        <v/>
      </c>
      <c r="AF1208" s="192" t="str">
        <f t="shared" si="880"/>
        <v/>
      </c>
      <c r="AG1208" s="192"/>
      <c r="AJ1208" s="300" t="str">
        <f t="shared" si="881"/>
        <v/>
      </c>
      <c r="AK1208" s="300" t="str">
        <f t="shared" si="882"/>
        <v/>
      </c>
      <c r="AL1208" s="300" t="str">
        <f t="shared" si="883"/>
        <v/>
      </c>
      <c r="AM1208" s="300" t="str">
        <f t="shared" si="884"/>
        <v/>
      </c>
      <c r="AN1208" s="300" t="str">
        <f t="shared" si="885"/>
        <v/>
      </c>
      <c r="AO1208" s="300" t="str">
        <f t="shared" si="886"/>
        <v/>
      </c>
      <c r="AP1208" s="300" t="str">
        <f t="shared" si="887"/>
        <v/>
      </c>
      <c r="AQ1208" s="300" t="str">
        <f t="shared" si="888"/>
        <v/>
      </c>
      <c r="AR1208" s="306" t="str">
        <f t="shared" si="889"/>
        <v/>
      </c>
      <c r="AS1208" s="300" t="str">
        <f t="shared" si="890"/>
        <v/>
      </c>
      <c r="AT1208" s="300" t="str">
        <f t="shared" si="891"/>
        <v/>
      </c>
      <c r="AU1208" s="192" t="str">
        <f t="shared" si="892"/>
        <v>рбс</v>
      </c>
      <c r="AV1208" s="192" t="str">
        <f t="shared" si="893"/>
        <v>рбс91601428общосн</v>
      </c>
      <c r="AW1208" s="191">
        <f t="shared" si="894"/>
        <v>931215.87</v>
      </c>
      <c r="AX1208" s="191">
        <f t="shared" si="895"/>
        <v>890400</v>
      </c>
      <c r="AY1208" s="191">
        <f t="shared" si="896"/>
        <v>0</v>
      </c>
      <c r="AZ1208" s="191">
        <f t="shared" si="897"/>
        <v>0</v>
      </c>
      <c r="BA1208" s="193">
        <f t="shared" si="898"/>
        <v>1</v>
      </c>
      <c r="BB1208" s="193">
        <f t="shared" si="899"/>
        <v>1</v>
      </c>
      <c r="BC1208" s="193">
        <f t="shared" si="900"/>
        <v>1</v>
      </c>
      <c r="BD1208" s="191">
        <f t="shared" si="906"/>
        <v>0</v>
      </c>
      <c r="BE1208" s="191">
        <f t="shared" si="901"/>
        <v>0</v>
      </c>
      <c r="BF1208" s="210">
        <f t="shared" si="902"/>
        <v>0</v>
      </c>
      <c r="BG1208" s="211">
        <f t="shared" si="903"/>
        <v>0</v>
      </c>
      <c r="BH1208" s="289"/>
      <c r="BI1208" s="289"/>
      <c r="BJ1208" s="228"/>
      <c r="BK1208" s="228"/>
      <c r="BL1208" s="233" t="str">
        <f t="shared" si="904"/>
        <v>01</v>
      </c>
    </row>
    <row r="1209" spans="1:64" ht="12" customHeight="1">
      <c r="A1209" s="333" t="s">
        <v>698</v>
      </c>
      <c r="B1209" s="381" t="s">
        <v>448</v>
      </c>
      <c r="C1209" s="333" t="s">
        <v>670</v>
      </c>
      <c r="D1209" s="381" t="s">
        <v>390</v>
      </c>
      <c r="E1209" s="381" t="s">
        <v>881</v>
      </c>
      <c r="F1209" s="381" t="s">
        <v>586</v>
      </c>
      <c r="G1209" s="381" t="s">
        <v>393</v>
      </c>
      <c r="H1209" s="100" t="s">
        <v>653</v>
      </c>
      <c r="I1209" s="381" t="s">
        <v>505</v>
      </c>
      <c r="J1209" s="382">
        <v>18000</v>
      </c>
      <c r="K1209" s="382">
        <v>0</v>
      </c>
      <c r="L1209" s="191" t="str">
        <f t="shared" si="863"/>
        <v>916014280104802006Э00024422301</v>
      </c>
      <c r="M1209" s="192">
        <f t="array" ref="M1209">IF(COUNT(SEARCH(Удалить_Роспись_КВСР,$B1209)*SEARCH(Удалить_Роспись_ПБС,$C1209)*SEARCH(Удалить_Роспись_КФСР, $D1209)*SEARCH(Удалить_Роспись_КЦСР,$E1209)*SEARCH(Удалить_Роспись_КВР,$F1209)*SEARCH(Удалить_Роспись_ЭК,$H1209)*SEARCH(Удалить_Роспись_КР,$I1209))&gt;0,0,1)</f>
        <v>1</v>
      </c>
      <c r="N1209" s="192">
        <f>IF(COUNT(SEARCH(Удалить_Индекс_КВСР,$B1209)*SEARCH(Удалить_Индекс_ПБС,$C1209)*SEARCH(Удалить_Индекс_КФСР,$D1209)*SEARCH(Удалить_Индекс_КЦСР,$E1209)*SEARCH(Удалить_Индекс_КВР,$F1209)*SEARCH(Удалить_Индекс_ЭК,$H1209)*SEARCH(Удалить_Индекс_КР,$I1209))&gt;0,0,1)</f>
        <v>1</v>
      </c>
      <c r="O1209" s="192" t="str">
        <f t="shared" si="864"/>
        <v/>
      </c>
      <c r="P1209" s="192" t="str">
        <f t="shared" si="905"/>
        <v/>
      </c>
      <c r="Q1209" s="300" t="str">
        <f t="shared" si="865"/>
        <v/>
      </c>
      <c r="R1209" s="300" t="str">
        <f t="shared" si="866"/>
        <v/>
      </c>
      <c r="S1209" s="300" t="str">
        <f t="shared" si="867"/>
        <v/>
      </c>
      <c r="T1209" s="192" t="str">
        <f t="shared" si="868"/>
        <v/>
      </c>
      <c r="U1209" s="303" t="str">
        <f t="shared" si="869"/>
        <v/>
      </c>
      <c r="V1209" s="300" t="str">
        <f t="shared" si="870"/>
        <v/>
      </c>
      <c r="W1209" s="192" t="str">
        <f t="shared" si="871"/>
        <v/>
      </c>
      <c r="X1209" s="303" t="str">
        <f t="shared" si="872"/>
        <v/>
      </c>
      <c r="Y1209" s="300" t="str">
        <f t="shared" si="873"/>
        <v/>
      </c>
      <c r="Z1209" s="300" t="str">
        <f t="shared" si="874"/>
        <v/>
      </c>
      <c r="AA1209" s="303" t="str">
        <f t="shared" si="875"/>
        <v/>
      </c>
      <c r="AB1209" s="300" t="str">
        <f t="shared" si="876"/>
        <v/>
      </c>
      <c r="AC1209" s="300" t="str">
        <f t="shared" si="877"/>
        <v/>
      </c>
      <c r="AD1209" s="300" t="str">
        <f t="shared" si="878"/>
        <v/>
      </c>
      <c r="AE1209" s="192" t="str">
        <f t="shared" si="879"/>
        <v/>
      </c>
      <c r="AF1209" s="192" t="str">
        <f t="shared" si="880"/>
        <v/>
      </c>
      <c r="AG1209" s="192"/>
      <c r="AJ1209" s="300" t="str">
        <f t="shared" si="881"/>
        <v/>
      </c>
      <c r="AK1209" s="300" t="str">
        <f t="shared" si="882"/>
        <v/>
      </c>
      <c r="AL1209" s="300" t="str">
        <f t="shared" si="883"/>
        <v/>
      </c>
      <c r="AM1209" s="300" t="str">
        <f t="shared" si="884"/>
        <v/>
      </c>
      <c r="AN1209" s="300" t="str">
        <f t="shared" si="885"/>
        <v/>
      </c>
      <c r="AO1209" s="300" t="str">
        <f t="shared" si="886"/>
        <v/>
      </c>
      <c r="AP1209" s="300" t="str">
        <f t="shared" si="887"/>
        <v/>
      </c>
      <c r="AQ1209" s="300" t="str">
        <f t="shared" si="888"/>
        <v/>
      </c>
      <c r="AR1209" s="306" t="str">
        <f t="shared" si="889"/>
        <v/>
      </c>
      <c r="AS1209" s="300" t="str">
        <f t="shared" si="890"/>
        <v/>
      </c>
      <c r="AT1209" s="300" t="str">
        <f t="shared" si="891"/>
        <v/>
      </c>
      <c r="AU1209" s="192" t="str">
        <f t="shared" si="892"/>
        <v>рбс</v>
      </c>
      <c r="AV1209" s="192" t="str">
        <f t="shared" si="893"/>
        <v>рбс91601428общком</v>
      </c>
      <c r="AW1209" s="191">
        <f t="shared" si="894"/>
        <v>18000</v>
      </c>
      <c r="AX1209" s="191">
        <f t="shared" si="895"/>
        <v>0</v>
      </c>
      <c r="AY1209" s="191">
        <f t="shared" si="896"/>
        <v>18000</v>
      </c>
      <c r="AZ1209" s="191">
        <f t="shared" si="897"/>
        <v>0</v>
      </c>
      <c r="BA1209" s="193">
        <f t="shared" si="898"/>
        <v>1</v>
      </c>
      <c r="BB1209" s="193">
        <f t="shared" si="899"/>
        <v>1</v>
      </c>
      <c r="BC1209" s="193">
        <f t="shared" si="900"/>
        <v>1</v>
      </c>
      <c r="BD1209" s="191">
        <f t="shared" si="906"/>
        <v>18000</v>
      </c>
      <c r="BE1209" s="191">
        <f t="shared" si="901"/>
        <v>0</v>
      </c>
      <c r="BF1209" s="210">
        <f t="shared" si="902"/>
        <v>18000</v>
      </c>
      <c r="BG1209" s="211">
        <f t="shared" si="903"/>
        <v>18000</v>
      </c>
      <c r="BH1209" s="289"/>
      <c r="BI1209" s="289"/>
      <c r="BJ1209" s="228"/>
      <c r="BK1209" s="228"/>
      <c r="BL1209" s="233" t="str">
        <f t="shared" si="904"/>
        <v>01</v>
      </c>
    </row>
    <row r="1210" spans="1:64" ht="12" customHeight="1">
      <c r="A1210" s="333" t="s">
        <v>698</v>
      </c>
      <c r="B1210" s="381" t="s">
        <v>448</v>
      </c>
      <c r="C1210" s="333" t="s">
        <v>670</v>
      </c>
      <c r="D1210" s="381" t="s">
        <v>427</v>
      </c>
      <c r="E1210" s="381" t="s">
        <v>906</v>
      </c>
      <c r="F1210" s="381" t="s">
        <v>612</v>
      </c>
      <c r="G1210" s="381" t="s">
        <v>395</v>
      </c>
      <c r="H1210" s="100" t="s">
        <v>653</v>
      </c>
      <c r="I1210" s="381" t="s">
        <v>505</v>
      </c>
      <c r="J1210" s="382">
        <v>10000</v>
      </c>
      <c r="K1210" s="382">
        <v>0</v>
      </c>
      <c r="L1210" s="191" t="str">
        <f t="shared" si="863"/>
        <v>916014280107902008000088029001</v>
      </c>
      <c r="M1210" s="192">
        <f t="array" ref="M1210">IF(COUNT(SEARCH(Удалить_Роспись_КВСР,$B1210)*SEARCH(Удалить_Роспись_ПБС,$C1210)*SEARCH(Удалить_Роспись_КФСР, $D1210)*SEARCH(Удалить_Роспись_КЦСР,$E1210)*SEARCH(Удалить_Роспись_КВР,$F1210)*SEARCH(Удалить_Роспись_ЭК,$H1210)*SEARCH(Удалить_Роспись_КР,$I1210))&gt;0,0,1)</f>
        <v>1</v>
      </c>
      <c r="N1210" s="192">
        <v>0</v>
      </c>
      <c r="O1210" s="192" t="str">
        <f t="shared" si="864"/>
        <v/>
      </c>
      <c r="P1210" s="192" t="str">
        <f t="shared" si="905"/>
        <v/>
      </c>
      <c r="Q1210" s="300" t="str">
        <f t="shared" si="865"/>
        <v/>
      </c>
      <c r="R1210" s="300" t="str">
        <f t="shared" si="866"/>
        <v/>
      </c>
      <c r="S1210" s="300" t="str">
        <f t="shared" si="867"/>
        <v/>
      </c>
      <c r="T1210" s="192" t="str">
        <f t="shared" si="868"/>
        <v/>
      </c>
      <c r="U1210" s="303" t="str">
        <f t="shared" si="869"/>
        <v/>
      </c>
      <c r="V1210" s="300" t="str">
        <f t="shared" si="870"/>
        <v/>
      </c>
      <c r="W1210" s="192" t="str">
        <f t="shared" si="871"/>
        <v/>
      </c>
      <c r="X1210" s="303" t="str">
        <f t="shared" si="872"/>
        <v/>
      </c>
      <c r="Y1210" s="300" t="str">
        <f t="shared" si="873"/>
        <v>выб</v>
      </c>
      <c r="Z1210" s="300" t="str">
        <f t="shared" si="874"/>
        <v/>
      </c>
      <c r="AA1210" s="303" t="str">
        <f t="shared" si="875"/>
        <v/>
      </c>
      <c r="AB1210" s="300" t="str">
        <f t="shared" si="876"/>
        <v/>
      </c>
      <c r="AC1210" s="300" t="str">
        <f t="shared" si="877"/>
        <v/>
      </c>
      <c r="AD1210" s="300" t="str">
        <f t="shared" si="878"/>
        <v/>
      </c>
      <c r="AE1210" s="192" t="str">
        <f t="shared" si="879"/>
        <v/>
      </c>
      <c r="AF1210" s="192" t="str">
        <f t="shared" si="880"/>
        <v/>
      </c>
      <c r="AG1210" s="192"/>
      <c r="AJ1210" s="300" t="str">
        <f t="shared" si="881"/>
        <v/>
      </c>
      <c r="AK1210" s="300" t="str">
        <f t="shared" si="882"/>
        <v>выб</v>
      </c>
      <c r="AL1210" s="300" t="str">
        <f t="shared" si="883"/>
        <v/>
      </c>
      <c r="AM1210" s="300" t="str">
        <f t="shared" si="884"/>
        <v/>
      </c>
      <c r="AN1210" s="300" t="str">
        <f t="shared" si="885"/>
        <v/>
      </c>
      <c r="AO1210" s="300" t="str">
        <f t="shared" si="886"/>
        <v/>
      </c>
      <c r="AP1210" s="300" t="str">
        <f t="shared" si="887"/>
        <v/>
      </c>
      <c r="AQ1210" s="300" t="str">
        <f t="shared" si="888"/>
        <v/>
      </c>
      <c r="AR1210" s="306" t="str">
        <f t="shared" si="889"/>
        <v/>
      </c>
      <c r="AS1210" s="300" t="str">
        <f t="shared" si="890"/>
        <v/>
      </c>
      <c r="AT1210" s="300" t="str">
        <f t="shared" si="891"/>
        <v/>
      </c>
      <c r="AU1210" s="192" t="str">
        <f t="shared" si="892"/>
        <v>выб</v>
      </c>
      <c r="AV1210" s="192" t="str">
        <f t="shared" si="893"/>
        <v>выб91601428общпро</v>
      </c>
      <c r="AW1210" s="191">
        <f t="shared" si="894"/>
        <v>10000</v>
      </c>
      <c r="AX1210" s="191">
        <f t="shared" si="895"/>
        <v>0</v>
      </c>
      <c r="AY1210" s="191">
        <f t="shared" si="896"/>
        <v>0</v>
      </c>
      <c r="AZ1210" s="191">
        <f t="shared" si="897"/>
        <v>0</v>
      </c>
      <c r="BA1210" s="193">
        <f t="shared" si="898"/>
        <v>1</v>
      </c>
      <c r="BB1210" s="193">
        <f t="shared" si="899"/>
        <v>1</v>
      </c>
      <c r="BC1210" s="193">
        <f t="shared" si="900"/>
        <v>1</v>
      </c>
      <c r="BD1210" s="191">
        <f t="shared" si="906"/>
        <v>0</v>
      </c>
      <c r="BE1210" s="191">
        <f t="shared" si="901"/>
        <v>0</v>
      </c>
      <c r="BF1210" s="210">
        <f t="shared" si="902"/>
        <v>0</v>
      </c>
      <c r="BG1210" s="211">
        <f t="shared" si="903"/>
        <v>0</v>
      </c>
      <c r="BH1210" s="289"/>
      <c r="BI1210" s="289"/>
      <c r="BJ1210" s="228"/>
      <c r="BK1210" s="228"/>
      <c r="BL1210" s="233" t="str">
        <f t="shared" si="904"/>
        <v>01</v>
      </c>
    </row>
    <row r="1211" spans="1:64" ht="12" customHeight="1">
      <c r="A1211" s="333" t="s">
        <v>698</v>
      </c>
      <c r="B1211" s="381" t="s">
        <v>448</v>
      </c>
      <c r="C1211" s="333" t="s">
        <v>670</v>
      </c>
      <c r="D1211" s="381" t="s">
        <v>420</v>
      </c>
      <c r="E1211" s="381" t="s">
        <v>882</v>
      </c>
      <c r="F1211" s="381" t="s">
        <v>606</v>
      </c>
      <c r="G1211" s="381" t="s">
        <v>395</v>
      </c>
      <c r="H1211" s="100" t="s">
        <v>653</v>
      </c>
      <c r="I1211" s="381" t="s">
        <v>505</v>
      </c>
      <c r="J1211" s="382">
        <v>10000</v>
      </c>
      <c r="K1211" s="382">
        <v>0</v>
      </c>
      <c r="L1211" s="191" t="str">
        <f t="shared" si="863"/>
        <v>916014280111901008000087029001</v>
      </c>
      <c r="M1211" s="192">
        <f t="array" ref="M1211">IF(COUNT(SEARCH(Удалить_Роспись_КВСР,$B1211)*SEARCH(Удалить_Роспись_ПБС,$C1211)*SEARCH(Удалить_Роспись_КФСР, $D1211)*SEARCH(Удалить_Роспись_КЦСР,$E1211)*SEARCH(Удалить_Роспись_КВР,$F1211)*SEARCH(Удалить_Роспись_ЭК,$H1211)*SEARCH(Удалить_Роспись_КР,$I1211))&gt;0,0,1)</f>
        <v>1</v>
      </c>
      <c r="N1211" s="192">
        <v>1</v>
      </c>
      <c r="O1211" s="192" t="str">
        <f t="shared" si="864"/>
        <v/>
      </c>
      <c r="P1211" s="192" t="str">
        <f t="shared" si="905"/>
        <v/>
      </c>
      <c r="Q1211" s="300" t="str">
        <f t="shared" si="865"/>
        <v/>
      </c>
      <c r="R1211" s="300" t="str">
        <f t="shared" si="866"/>
        <v/>
      </c>
      <c r="S1211" s="300" t="str">
        <f t="shared" si="867"/>
        <v/>
      </c>
      <c r="T1211" s="192" t="str">
        <f t="shared" si="868"/>
        <v/>
      </c>
      <c r="U1211" s="303" t="str">
        <f t="shared" si="869"/>
        <v/>
      </c>
      <c r="V1211" s="300" t="str">
        <f t="shared" si="870"/>
        <v/>
      </c>
      <c r="W1211" s="192" t="str">
        <f t="shared" si="871"/>
        <v/>
      </c>
      <c r="X1211" s="303" t="str">
        <f t="shared" si="872"/>
        <v/>
      </c>
      <c r="Y1211" s="300" t="str">
        <f t="shared" si="873"/>
        <v/>
      </c>
      <c r="Z1211" s="300" t="str">
        <f t="shared" si="874"/>
        <v/>
      </c>
      <c r="AA1211" s="303" t="str">
        <f t="shared" si="875"/>
        <v/>
      </c>
      <c r="AB1211" s="300" t="str">
        <f t="shared" si="876"/>
        <v/>
      </c>
      <c r="AC1211" s="300" t="str">
        <f t="shared" si="877"/>
        <v/>
      </c>
      <c r="AD1211" s="300" t="str">
        <f t="shared" si="878"/>
        <v/>
      </c>
      <c r="AE1211" s="192" t="str">
        <f t="shared" si="879"/>
        <v/>
      </c>
      <c r="AF1211" s="192" t="str">
        <f t="shared" si="880"/>
        <v/>
      </c>
      <c r="AG1211" s="192"/>
      <c r="AJ1211" s="300" t="str">
        <f t="shared" si="881"/>
        <v/>
      </c>
      <c r="AK1211" s="300" t="str">
        <f t="shared" si="882"/>
        <v/>
      </c>
      <c r="AL1211" s="300" t="str">
        <f t="shared" si="883"/>
        <v/>
      </c>
      <c r="AM1211" s="300" t="str">
        <f t="shared" si="884"/>
        <v/>
      </c>
      <c r="AN1211" s="300" t="str">
        <f t="shared" si="885"/>
        <v/>
      </c>
      <c r="AO1211" s="300" t="str">
        <f t="shared" si="886"/>
        <v/>
      </c>
      <c r="AP1211" s="300" t="str">
        <f t="shared" si="887"/>
        <v/>
      </c>
      <c r="AQ1211" s="300" t="str">
        <f t="shared" si="888"/>
        <v/>
      </c>
      <c r="AR1211" s="306" t="str">
        <f t="shared" si="889"/>
        <v/>
      </c>
      <c r="AS1211" s="300" t="str">
        <f t="shared" si="890"/>
        <v/>
      </c>
      <c r="AT1211" s="300" t="str">
        <f t="shared" si="891"/>
        <v/>
      </c>
      <c r="AU1211" s="192" t="str">
        <f t="shared" si="892"/>
        <v>рбс</v>
      </c>
      <c r="AV1211" s="192" t="str">
        <f t="shared" si="893"/>
        <v>рбс91601428общпро</v>
      </c>
      <c r="AW1211" s="191">
        <f t="shared" si="894"/>
        <v>10000</v>
      </c>
      <c r="AX1211" s="191">
        <f t="shared" si="895"/>
        <v>0</v>
      </c>
      <c r="AY1211" s="191">
        <f t="shared" si="896"/>
        <v>10000</v>
      </c>
      <c r="AZ1211" s="191">
        <f t="shared" si="897"/>
        <v>0</v>
      </c>
      <c r="BA1211" s="193">
        <f t="shared" si="898"/>
        <v>1</v>
      </c>
      <c r="BB1211" s="193">
        <f t="shared" si="899"/>
        <v>1</v>
      </c>
      <c r="BC1211" s="193">
        <f t="shared" si="900"/>
        <v>1</v>
      </c>
      <c r="BD1211" s="191">
        <f t="shared" ref="BD1211:BD1242" si="907">IF(ISNA(BA1211),0,AY1211*$BA1211)</f>
        <v>10000</v>
      </c>
      <c r="BE1211" s="191">
        <f t="shared" si="901"/>
        <v>0</v>
      </c>
      <c r="BF1211" s="210">
        <f t="shared" si="902"/>
        <v>10000</v>
      </c>
      <c r="BG1211" s="211">
        <f t="shared" si="903"/>
        <v>10000</v>
      </c>
      <c r="BH1211" s="289"/>
      <c r="BI1211" s="289"/>
      <c r="BJ1211" s="228"/>
      <c r="BK1211" s="228"/>
      <c r="BL1211" s="233" t="str">
        <f t="shared" si="904"/>
        <v>01</v>
      </c>
    </row>
    <row r="1212" spans="1:64" ht="12" customHeight="1">
      <c r="A1212" s="333" t="s">
        <v>698</v>
      </c>
      <c r="B1212" s="381" t="s">
        <v>448</v>
      </c>
      <c r="C1212" s="333" t="s">
        <v>670</v>
      </c>
      <c r="D1212" s="381" t="s">
        <v>399</v>
      </c>
      <c r="E1212" s="381" t="s">
        <v>1261</v>
      </c>
      <c r="F1212" s="381" t="s">
        <v>586</v>
      </c>
      <c r="G1212" s="381" t="s">
        <v>389</v>
      </c>
      <c r="H1212" s="100" t="s">
        <v>653</v>
      </c>
      <c r="I1212" s="381" t="s">
        <v>505</v>
      </c>
      <c r="J1212" s="382">
        <v>1000</v>
      </c>
      <c r="K1212" s="382">
        <v>0</v>
      </c>
      <c r="L1212" s="191" t="str">
        <f t="shared" si="863"/>
        <v>916014280113432008004024422601</v>
      </c>
      <c r="M1212" s="192">
        <f t="array" ref="M1212">IF(COUNT(SEARCH(Удалить_Роспись_КВСР,$B1212)*SEARCH(Удалить_Роспись_ПБС,$C1212)*SEARCH(Удалить_Роспись_КФСР, $D1212)*SEARCH(Удалить_Роспись_КЦСР,$E1212)*SEARCH(Удалить_Роспись_КВР,$F1212)*SEARCH(Удалить_Роспись_ЭК,$H1212)*SEARCH(Удалить_Роспись_КР,$I1212))&gt;0,0,1)</f>
        <v>1</v>
      </c>
      <c r="N1212" s="192">
        <f>IF(COUNT(SEARCH(Удалить_Индекс_КВСР,$B1212)*SEARCH(Удалить_Индекс_ПБС,$C1212)*SEARCH(Удалить_Индекс_КФСР,$D1212)*SEARCH(Удалить_Индекс_КЦСР,$E1212)*SEARCH(Удалить_Индекс_КВР,$F1212)*SEARCH(Удалить_Индекс_ЭК,$H1212)*SEARCH(Удалить_Индекс_КР,$I1212))&gt;0,0,1)</f>
        <v>1</v>
      </c>
      <c r="O1212" s="192" t="str">
        <f t="shared" si="864"/>
        <v/>
      </c>
      <c r="P1212" s="192" t="str">
        <f t="shared" si="905"/>
        <v/>
      </c>
      <c r="Q1212" s="300" t="str">
        <f t="shared" si="865"/>
        <v/>
      </c>
      <c r="R1212" s="300" t="str">
        <f t="shared" si="866"/>
        <v/>
      </c>
      <c r="S1212" s="300" t="str">
        <f t="shared" si="867"/>
        <v/>
      </c>
      <c r="T1212" s="192" t="str">
        <f t="shared" si="868"/>
        <v/>
      </c>
      <c r="U1212" s="303" t="str">
        <f t="shared" si="869"/>
        <v/>
      </c>
      <c r="V1212" s="300" t="str">
        <f t="shared" si="870"/>
        <v/>
      </c>
      <c r="W1212" s="192" t="str">
        <f t="shared" si="871"/>
        <v/>
      </c>
      <c r="X1212" s="303" t="str">
        <f t="shared" si="872"/>
        <v/>
      </c>
      <c r="Y1212" s="300" t="str">
        <f t="shared" si="873"/>
        <v/>
      </c>
      <c r="Z1212" s="300" t="str">
        <f t="shared" si="874"/>
        <v/>
      </c>
      <c r="AA1212" s="303" t="str">
        <f t="shared" si="875"/>
        <v/>
      </c>
      <c r="AB1212" s="300" t="str">
        <f t="shared" si="876"/>
        <v/>
      </c>
      <c r="AC1212" s="300" t="str">
        <f t="shared" si="877"/>
        <v/>
      </c>
      <c r="AD1212" s="300" t="str">
        <f t="shared" si="878"/>
        <v/>
      </c>
      <c r="AE1212" s="192" t="str">
        <f t="shared" si="879"/>
        <v/>
      </c>
      <c r="AF1212" s="192" t="str">
        <f t="shared" si="880"/>
        <v/>
      </c>
      <c r="AG1212" s="192"/>
      <c r="AJ1212" s="300" t="str">
        <f t="shared" si="881"/>
        <v/>
      </c>
      <c r="AK1212" s="300" t="str">
        <f t="shared" si="882"/>
        <v/>
      </c>
      <c r="AL1212" s="300" t="str">
        <f t="shared" si="883"/>
        <v/>
      </c>
      <c r="AM1212" s="300" t="str">
        <f t="shared" si="884"/>
        <v/>
      </c>
      <c r="AN1212" s="300" t="str">
        <f t="shared" si="885"/>
        <v/>
      </c>
      <c r="AO1212" s="300" t="str">
        <f t="shared" si="886"/>
        <v/>
      </c>
      <c r="AP1212" s="300" t="str">
        <f t="shared" si="887"/>
        <v/>
      </c>
      <c r="AQ1212" s="300" t="str">
        <f t="shared" si="888"/>
        <v/>
      </c>
      <c r="AR1212" s="306" t="str">
        <f t="shared" si="889"/>
        <v/>
      </c>
      <c r="AS1212" s="300" t="str">
        <f t="shared" si="890"/>
        <v/>
      </c>
      <c r="AT1212" s="300" t="str">
        <f t="shared" si="891"/>
        <v/>
      </c>
      <c r="AU1212" s="192" t="str">
        <f t="shared" si="892"/>
        <v>рбс</v>
      </c>
      <c r="AV1212" s="192" t="str">
        <f t="shared" si="893"/>
        <v>рбс91601428общпро</v>
      </c>
      <c r="AW1212" s="191">
        <f t="shared" si="894"/>
        <v>1000</v>
      </c>
      <c r="AX1212" s="191">
        <f t="shared" si="895"/>
        <v>0</v>
      </c>
      <c r="AY1212" s="191">
        <f t="shared" si="896"/>
        <v>1000</v>
      </c>
      <c r="AZ1212" s="191">
        <f t="shared" si="897"/>
        <v>0</v>
      </c>
      <c r="BA1212" s="193">
        <f t="shared" si="898"/>
        <v>1</v>
      </c>
      <c r="BB1212" s="193">
        <f t="shared" si="899"/>
        <v>1</v>
      </c>
      <c r="BC1212" s="193">
        <f t="shared" si="900"/>
        <v>1</v>
      </c>
      <c r="BD1212" s="191">
        <f t="shared" si="907"/>
        <v>1000</v>
      </c>
      <c r="BE1212" s="191">
        <f t="shared" si="901"/>
        <v>0</v>
      </c>
      <c r="BF1212" s="210">
        <f t="shared" si="902"/>
        <v>1000</v>
      </c>
      <c r="BG1212" s="211">
        <f t="shared" si="903"/>
        <v>1000</v>
      </c>
      <c r="BH1212" s="289"/>
      <c r="BI1212" s="289"/>
      <c r="BJ1212" s="228"/>
      <c r="BK1212" s="228"/>
      <c r="BL1212" s="233" t="str">
        <f t="shared" si="904"/>
        <v>01</v>
      </c>
    </row>
    <row r="1213" spans="1:64" ht="12" hidden="1" customHeight="1">
      <c r="A1213" s="333" t="s">
        <v>698</v>
      </c>
      <c r="B1213" s="381" t="s">
        <v>448</v>
      </c>
      <c r="C1213" s="333" t="s">
        <v>670</v>
      </c>
      <c r="D1213" s="381" t="s">
        <v>399</v>
      </c>
      <c r="E1213" s="381" t="s">
        <v>883</v>
      </c>
      <c r="F1213" s="381" t="s">
        <v>602</v>
      </c>
      <c r="G1213" s="381" t="s">
        <v>385</v>
      </c>
      <c r="H1213" s="100" t="s">
        <v>653</v>
      </c>
      <c r="I1213" s="381" t="s">
        <v>339</v>
      </c>
      <c r="J1213" s="382">
        <v>4000</v>
      </c>
      <c r="K1213" s="382">
        <v>0</v>
      </c>
      <c r="L1213" s="191" t="str">
        <f t="shared" si="863"/>
        <v>916014280113802007514012121110</v>
      </c>
      <c r="M1213" s="192">
        <f t="array" ref="M1213">IF(COUNT(SEARCH(Удалить_Роспись_КВСР,$B1213)*SEARCH(Удалить_Роспись_ПБС,$C1213)*SEARCH(Удалить_Роспись_КФСР, $D1213)*SEARCH(Удалить_Роспись_КЦСР,$E1213)*SEARCH(Удалить_Роспись_КВР,$F1213)*SEARCH(Удалить_Роспись_ЭК,$H1213)*SEARCH(Удалить_Роспись_КР,$I1213))&gt;0,0,1)</f>
        <v>0</v>
      </c>
      <c r="N1213" s="192">
        <v>0</v>
      </c>
      <c r="O1213" s="192" t="str">
        <f t="shared" si="864"/>
        <v/>
      </c>
      <c r="P1213" s="192" t="str">
        <f t="shared" si="905"/>
        <v/>
      </c>
      <c r="Q1213" s="300" t="str">
        <f t="shared" si="865"/>
        <v/>
      </c>
      <c r="R1213" s="300" t="str">
        <f t="shared" si="866"/>
        <v/>
      </c>
      <c r="S1213" s="300" t="str">
        <f t="shared" si="867"/>
        <v/>
      </c>
      <c r="T1213" s="192" t="str">
        <f t="shared" si="868"/>
        <v/>
      </c>
      <c r="U1213" s="303" t="str">
        <f t="shared" si="869"/>
        <v/>
      </c>
      <c r="V1213" s="300" t="str">
        <f t="shared" si="870"/>
        <v/>
      </c>
      <c r="W1213" s="192" t="str">
        <f t="shared" si="871"/>
        <v/>
      </c>
      <c r="X1213" s="303" t="str">
        <f t="shared" si="872"/>
        <v/>
      </c>
      <c r="Y1213" s="300" t="str">
        <f t="shared" si="873"/>
        <v/>
      </c>
      <c r="Z1213" s="300" t="str">
        <f t="shared" si="874"/>
        <v/>
      </c>
      <c r="AA1213" s="303" t="str">
        <f t="shared" si="875"/>
        <v/>
      </c>
      <c r="AB1213" s="300" t="str">
        <f t="shared" si="876"/>
        <v/>
      </c>
      <c r="AC1213" s="300" t="str">
        <f t="shared" si="877"/>
        <v/>
      </c>
      <c r="AD1213" s="300" t="str">
        <f t="shared" si="878"/>
        <v/>
      </c>
      <c r="AE1213" s="192" t="str">
        <f t="shared" si="879"/>
        <v/>
      </c>
      <c r="AF1213" s="192" t="str">
        <f t="shared" si="880"/>
        <v/>
      </c>
      <c r="AG1213" s="192"/>
      <c r="AJ1213" s="300" t="str">
        <f t="shared" si="881"/>
        <v/>
      </c>
      <c r="AK1213" s="300" t="str">
        <f t="shared" si="882"/>
        <v/>
      </c>
      <c r="AL1213" s="300" t="str">
        <f t="shared" si="883"/>
        <v/>
      </c>
      <c r="AM1213" s="300" t="str">
        <f t="shared" si="884"/>
        <v/>
      </c>
      <c r="AN1213" s="300" t="str">
        <f t="shared" si="885"/>
        <v/>
      </c>
      <c r="AO1213" s="300" t="str">
        <f t="shared" si="886"/>
        <v/>
      </c>
      <c r="AP1213" s="300" t="str">
        <f t="shared" si="887"/>
        <v/>
      </c>
      <c r="AQ1213" s="300" t="str">
        <f t="shared" si="888"/>
        <v/>
      </c>
      <c r="AR1213" s="306" t="str">
        <f t="shared" si="889"/>
        <v/>
      </c>
      <c r="AS1213" s="300" t="str">
        <f t="shared" si="890"/>
        <v/>
      </c>
      <c r="AT1213" s="300" t="str">
        <f t="shared" si="891"/>
        <v/>
      </c>
      <c r="AU1213" s="192" t="str">
        <f t="shared" si="892"/>
        <v>рбс</v>
      </c>
      <c r="AV1213" s="192" t="str">
        <f t="shared" si="893"/>
        <v>рбс91601428общопл</v>
      </c>
      <c r="AW1213" s="191">
        <f t="shared" si="894"/>
        <v>0</v>
      </c>
      <c r="AX1213" s="191">
        <f t="shared" si="895"/>
        <v>0</v>
      </c>
      <c r="AY1213" s="191">
        <f t="shared" si="896"/>
        <v>0</v>
      </c>
      <c r="AZ1213" s="191">
        <f t="shared" si="897"/>
        <v>0</v>
      </c>
      <c r="BA1213" s="193">
        <f t="shared" si="898"/>
        <v>1</v>
      </c>
      <c r="BB1213" s="193">
        <f t="shared" si="899"/>
        <v>1</v>
      </c>
      <c r="BC1213" s="193">
        <f t="shared" si="900"/>
        <v>1</v>
      </c>
      <c r="BD1213" s="191">
        <f t="shared" si="907"/>
        <v>0</v>
      </c>
      <c r="BE1213" s="191">
        <f t="shared" si="901"/>
        <v>0</v>
      </c>
      <c r="BF1213" s="210">
        <f t="shared" si="902"/>
        <v>0</v>
      </c>
      <c r="BG1213" s="211">
        <f t="shared" si="903"/>
        <v>0</v>
      </c>
      <c r="BH1213" s="289"/>
      <c r="BI1213" s="289"/>
      <c r="BJ1213" s="228"/>
      <c r="BK1213" s="228"/>
      <c r="BL1213" s="233" t="str">
        <f t="shared" si="904"/>
        <v>01</v>
      </c>
    </row>
    <row r="1214" spans="1:64" ht="12" hidden="1" customHeight="1">
      <c r="A1214" s="333" t="s">
        <v>698</v>
      </c>
      <c r="B1214" s="381" t="s">
        <v>448</v>
      </c>
      <c r="C1214" s="333" t="s">
        <v>670</v>
      </c>
      <c r="D1214" s="381" t="s">
        <v>399</v>
      </c>
      <c r="E1214" s="381" t="s">
        <v>883</v>
      </c>
      <c r="F1214" s="381" t="s">
        <v>873</v>
      </c>
      <c r="G1214" s="381" t="s">
        <v>387</v>
      </c>
      <c r="H1214" s="100" t="s">
        <v>653</v>
      </c>
      <c r="I1214" s="381" t="s">
        <v>339</v>
      </c>
      <c r="J1214" s="382">
        <v>1208</v>
      </c>
      <c r="K1214" s="382">
        <v>0</v>
      </c>
      <c r="L1214" s="191" t="str">
        <f t="shared" si="863"/>
        <v>916014280113802007514012921310</v>
      </c>
      <c r="M1214" s="192">
        <f t="array" ref="M1214">IF(COUNT(SEARCH(Удалить_Роспись_КВСР,$B1214)*SEARCH(Удалить_Роспись_ПБС,$C1214)*SEARCH(Удалить_Роспись_КФСР, $D1214)*SEARCH(Удалить_Роспись_КЦСР,$E1214)*SEARCH(Удалить_Роспись_КВР,$F1214)*SEARCH(Удалить_Роспись_ЭК,$H1214)*SEARCH(Удалить_Роспись_КР,$I1214))&gt;0,0,1)</f>
        <v>0</v>
      </c>
      <c r="N1214" s="192">
        <v>0</v>
      </c>
      <c r="O1214" s="192" t="str">
        <f t="shared" si="864"/>
        <v/>
      </c>
      <c r="P1214" s="192" t="str">
        <f t="shared" si="905"/>
        <v/>
      </c>
      <c r="Q1214" s="300" t="str">
        <f t="shared" si="865"/>
        <v/>
      </c>
      <c r="R1214" s="300" t="str">
        <f t="shared" si="866"/>
        <v/>
      </c>
      <c r="S1214" s="300" t="str">
        <f t="shared" si="867"/>
        <v/>
      </c>
      <c r="T1214" s="192" t="str">
        <f t="shared" si="868"/>
        <v/>
      </c>
      <c r="U1214" s="303" t="str">
        <f t="shared" si="869"/>
        <v/>
      </c>
      <c r="V1214" s="300" t="str">
        <f t="shared" si="870"/>
        <v/>
      </c>
      <c r="W1214" s="192" t="str">
        <f t="shared" si="871"/>
        <v/>
      </c>
      <c r="X1214" s="303" t="str">
        <f t="shared" si="872"/>
        <v/>
      </c>
      <c r="Y1214" s="300" t="str">
        <f t="shared" si="873"/>
        <v/>
      </c>
      <c r="Z1214" s="300" t="str">
        <f t="shared" si="874"/>
        <v/>
      </c>
      <c r="AA1214" s="303" t="str">
        <f t="shared" si="875"/>
        <v/>
      </c>
      <c r="AB1214" s="300" t="str">
        <f t="shared" si="876"/>
        <v/>
      </c>
      <c r="AC1214" s="300" t="str">
        <f t="shared" si="877"/>
        <v/>
      </c>
      <c r="AD1214" s="300" t="str">
        <f t="shared" si="878"/>
        <v/>
      </c>
      <c r="AE1214" s="192" t="str">
        <f t="shared" si="879"/>
        <v/>
      </c>
      <c r="AF1214" s="192" t="str">
        <f t="shared" si="880"/>
        <v/>
      </c>
      <c r="AG1214" s="192"/>
      <c r="AJ1214" s="300" t="str">
        <f t="shared" si="881"/>
        <v/>
      </c>
      <c r="AK1214" s="300" t="str">
        <f t="shared" si="882"/>
        <v/>
      </c>
      <c r="AL1214" s="300" t="str">
        <f t="shared" si="883"/>
        <v/>
      </c>
      <c r="AM1214" s="300" t="str">
        <f t="shared" si="884"/>
        <v/>
      </c>
      <c r="AN1214" s="300" t="str">
        <f t="shared" si="885"/>
        <v/>
      </c>
      <c r="AO1214" s="300" t="str">
        <f t="shared" si="886"/>
        <v/>
      </c>
      <c r="AP1214" s="300" t="str">
        <f t="shared" si="887"/>
        <v/>
      </c>
      <c r="AQ1214" s="300" t="str">
        <f t="shared" si="888"/>
        <v/>
      </c>
      <c r="AR1214" s="306" t="str">
        <f t="shared" si="889"/>
        <v/>
      </c>
      <c r="AS1214" s="300" t="str">
        <f t="shared" si="890"/>
        <v/>
      </c>
      <c r="AT1214" s="300" t="str">
        <f t="shared" si="891"/>
        <v/>
      </c>
      <c r="AU1214" s="192" t="str">
        <f t="shared" si="892"/>
        <v>рбс</v>
      </c>
      <c r="AV1214" s="192" t="str">
        <f t="shared" si="893"/>
        <v>рбс91601428общопл</v>
      </c>
      <c r="AW1214" s="191">
        <f t="shared" si="894"/>
        <v>0</v>
      </c>
      <c r="AX1214" s="191">
        <f t="shared" si="895"/>
        <v>0</v>
      </c>
      <c r="AY1214" s="191">
        <f t="shared" si="896"/>
        <v>0</v>
      </c>
      <c r="AZ1214" s="191">
        <f t="shared" si="897"/>
        <v>0</v>
      </c>
      <c r="BA1214" s="193">
        <f t="shared" si="898"/>
        <v>1</v>
      </c>
      <c r="BB1214" s="193">
        <f t="shared" si="899"/>
        <v>1</v>
      </c>
      <c r="BC1214" s="193">
        <f t="shared" si="900"/>
        <v>1</v>
      </c>
      <c r="BD1214" s="191">
        <f t="shared" si="907"/>
        <v>0</v>
      </c>
      <c r="BE1214" s="191">
        <f t="shared" si="901"/>
        <v>0</v>
      </c>
      <c r="BF1214" s="210">
        <f t="shared" si="902"/>
        <v>0</v>
      </c>
      <c r="BG1214" s="211">
        <f t="shared" si="903"/>
        <v>0</v>
      </c>
      <c r="BH1214" s="289"/>
      <c r="BI1214" s="289"/>
      <c r="BJ1214" s="228"/>
      <c r="BK1214" s="228"/>
      <c r="BL1214" s="233" t="str">
        <f t="shared" si="904"/>
        <v>01</v>
      </c>
    </row>
    <row r="1215" spans="1:64" ht="12" hidden="1" customHeight="1">
      <c r="A1215" s="333" t="s">
        <v>698</v>
      </c>
      <c r="B1215" s="381" t="s">
        <v>448</v>
      </c>
      <c r="C1215" s="333" t="s">
        <v>670</v>
      </c>
      <c r="D1215" s="381" t="s">
        <v>399</v>
      </c>
      <c r="E1215" s="381" t="s">
        <v>883</v>
      </c>
      <c r="F1215" s="381" t="s">
        <v>586</v>
      </c>
      <c r="G1215" s="381" t="s">
        <v>397</v>
      </c>
      <c r="H1215" s="100" t="s">
        <v>653</v>
      </c>
      <c r="I1215" s="381" t="s">
        <v>339</v>
      </c>
      <c r="J1215" s="382">
        <v>592</v>
      </c>
      <c r="K1215" s="382">
        <v>0</v>
      </c>
      <c r="L1215" s="191" t="str">
        <f t="shared" si="863"/>
        <v>916014280113802007514024434010</v>
      </c>
      <c r="M1215" s="192">
        <f t="array" ref="M1215">IF(COUNT(SEARCH(Удалить_Роспись_КВСР,$B1215)*SEARCH(Удалить_Роспись_ПБС,$C1215)*SEARCH(Удалить_Роспись_КФСР, $D1215)*SEARCH(Удалить_Роспись_КЦСР,$E1215)*SEARCH(Удалить_Роспись_КВР,$F1215)*SEARCH(Удалить_Роспись_ЭК,$H1215)*SEARCH(Удалить_Роспись_КР,$I1215))&gt;0,0,1)</f>
        <v>0</v>
      </c>
      <c r="N1215" s="192">
        <v>0</v>
      </c>
      <c r="O1215" s="192" t="str">
        <f t="shared" si="864"/>
        <v/>
      </c>
      <c r="P1215" s="192" t="str">
        <f t="shared" si="905"/>
        <v/>
      </c>
      <c r="Q1215" s="300" t="str">
        <f t="shared" si="865"/>
        <v/>
      </c>
      <c r="R1215" s="300" t="str">
        <f t="shared" si="866"/>
        <v/>
      </c>
      <c r="S1215" s="300" t="str">
        <f t="shared" si="867"/>
        <v/>
      </c>
      <c r="T1215" s="192" t="str">
        <f t="shared" si="868"/>
        <v/>
      </c>
      <c r="U1215" s="303" t="str">
        <f t="shared" si="869"/>
        <v/>
      </c>
      <c r="V1215" s="300" t="str">
        <f t="shared" si="870"/>
        <v/>
      </c>
      <c r="W1215" s="192" t="str">
        <f t="shared" si="871"/>
        <v/>
      </c>
      <c r="X1215" s="303" t="str">
        <f t="shared" si="872"/>
        <v/>
      </c>
      <c r="Y1215" s="300" t="str">
        <f t="shared" si="873"/>
        <v/>
      </c>
      <c r="Z1215" s="300" t="str">
        <f t="shared" si="874"/>
        <v/>
      </c>
      <c r="AA1215" s="303" t="str">
        <f t="shared" si="875"/>
        <v/>
      </c>
      <c r="AB1215" s="300" t="str">
        <f t="shared" si="876"/>
        <v/>
      </c>
      <c r="AC1215" s="300" t="str">
        <f t="shared" si="877"/>
        <v/>
      </c>
      <c r="AD1215" s="300" t="str">
        <f t="shared" si="878"/>
        <v/>
      </c>
      <c r="AE1215" s="192" t="str">
        <f t="shared" si="879"/>
        <v/>
      </c>
      <c r="AF1215" s="192" t="str">
        <f t="shared" si="880"/>
        <v/>
      </c>
      <c r="AG1215" s="192"/>
      <c r="AJ1215" s="300" t="str">
        <f t="shared" si="881"/>
        <v/>
      </c>
      <c r="AK1215" s="300" t="str">
        <f t="shared" si="882"/>
        <v/>
      </c>
      <c r="AL1215" s="300" t="str">
        <f t="shared" si="883"/>
        <v/>
      </c>
      <c r="AM1215" s="300" t="str">
        <f t="shared" si="884"/>
        <v/>
      </c>
      <c r="AN1215" s="300" t="str">
        <f t="shared" si="885"/>
        <v/>
      </c>
      <c r="AO1215" s="300" t="str">
        <f t="shared" si="886"/>
        <v/>
      </c>
      <c r="AP1215" s="300" t="str">
        <f t="shared" si="887"/>
        <v/>
      </c>
      <c r="AQ1215" s="300" t="str">
        <f t="shared" si="888"/>
        <v/>
      </c>
      <c r="AR1215" s="306" t="str">
        <f t="shared" si="889"/>
        <v/>
      </c>
      <c r="AS1215" s="300" t="str">
        <f t="shared" si="890"/>
        <v/>
      </c>
      <c r="AT1215" s="300" t="str">
        <f t="shared" si="891"/>
        <v/>
      </c>
      <c r="AU1215" s="192" t="str">
        <f t="shared" si="892"/>
        <v>рбс</v>
      </c>
      <c r="AV1215" s="192" t="str">
        <f t="shared" si="893"/>
        <v>рбс91601428общпро</v>
      </c>
      <c r="AW1215" s="191">
        <f t="shared" si="894"/>
        <v>0</v>
      </c>
      <c r="AX1215" s="191">
        <f t="shared" si="895"/>
        <v>0</v>
      </c>
      <c r="AY1215" s="191">
        <f t="shared" si="896"/>
        <v>0</v>
      </c>
      <c r="AZ1215" s="191">
        <f t="shared" si="897"/>
        <v>0</v>
      </c>
      <c r="BA1215" s="193">
        <f t="shared" si="898"/>
        <v>1</v>
      </c>
      <c r="BB1215" s="193">
        <f t="shared" si="899"/>
        <v>1</v>
      </c>
      <c r="BC1215" s="193">
        <f t="shared" si="900"/>
        <v>1</v>
      </c>
      <c r="BD1215" s="191">
        <f t="shared" si="907"/>
        <v>0</v>
      </c>
      <c r="BE1215" s="191">
        <f t="shared" si="901"/>
        <v>0</v>
      </c>
      <c r="BF1215" s="210">
        <f t="shared" si="902"/>
        <v>0</v>
      </c>
      <c r="BG1215" s="211">
        <f t="shared" si="903"/>
        <v>0</v>
      </c>
      <c r="BH1215" s="289"/>
      <c r="BI1215" s="289"/>
      <c r="BJ1215" s="228"/>
      <c r="BK1215" s="228"/>
      <c r="BL1215" s="233" t="str">
        <f t="shared" si="904"/>
        <v>01</v>
      </c>
    </row>
    <row r="1216" spans="1:64" ht="12" hidden="1" customHeight="1">
      <c r="A1216" s="333" t="s">
        <v>698</v>
      </c>
      <c r="B1216" s="381" t="s">
        <v>448</v>
      </c>
      <c r="C1216" s="333" t="s">
        <v>670</v>
      </c>
      <c r="D1216" s="381" t="s">
        <v>400</v>
      </c>
      <c r="E1216" s="381" t="s">
        <v>884</v>
      </c>
      <c r="F1216" s="381" t="s">
        <v>585</v>
      </c>
      <c r="G1216" s="381" t="s">
        <v>1583</v>
      </c>
      <c r="H1216" s="100" t="s">
        <v>653</v>
      </c>
      <c r="I1216" s="381" t="s">
        <v>340</v>
      </c>
      <c r="J1216" s="382">
        <v>9500</v>
      </c>
      <c r="K1216" s="382">
        <v>0</v>
      </c>
      <c r="L1216" s="191" t="str">
        <f t="shared" si="863"/>
        <v>916014280203802005118012200004</v>
      </c>
      <c r="M1216" s="192">
        <f t="array" ref="M1216">IF(COUNT(SEARCH(Удалить_Роспись_КВСР,$B1216)*SEARCH(Удалить_Роспись_ПБС,$C1216)*SEARCH(Удалить_Роспись_КФСР, $D1216)*SEARCH(Удалить_Роспись_КЦСР,$E1216)*SEARCH(Удалить_Роспись_КВР,$F1216)*SEARCH(Удалить_Роспись_ЭК,$H1216)*SEARCH(Удалить_Роспись_КР,$I1216))&gt;0,0,1)</f>
        <v>0</v>
      </c>
      <c r="N1216" s="192">
        <v>0</v>
      </c>
      <c r="O1216" s="192" t="str">
        <f t="shared" si="864"/>
        <v/>
      </c>
      <c r="P1216" s="192" t="str">
        <f t="shared" si="905"/>
        <v/>
      </c>
      <c r="Q1216" s="300" t="str">
        <f t="shared" si="865"/>
        <v/>
      </c>
      <c r="R1216" s="300" t="str">
        <f t="shared" si="866"/>
        <v/>
      </c>
      <c r="S1216" s="300" t="str">
        <f t="shared" si="867"/>
        <v/>
      </c>
      <c r="T1216" s="192" t="str">
        <f t="shared" si="868"/>
        <v/>
      </c>
      <c r="U1216" s="303" t="str">
        <f t="shared" si="869"/>
        <v/>
      </c>
      <c r="V1216" s="300" t="str">
        <f t="shared" si="870"/>
        <v/>
      </c>
      <c r="W1216" s="192" t="str">
        <f t="shared" si="871"/>
        <v/>
      </c>
      <c r="X1216" s="303" t="str">
        <f t="shared" si="872"/>
        <v/>
      </c>
      <c r="Y1216" s="300" t="str">
        <f t="shared" si="873"/>
        <v/>
      </c>
      <c r="Z1216" s="300" t="str">
        <f t="shared" si="874"/>
        <v/>
      </c>
      <c r="AA1216" s="303" t="str">
        <f t="shared" si="875"/>
        <v/>
      </c>
      <c r="AB1216" s="300" t="str">
        <f t="shared" si="876"/>
        <v/>
      </c>
      <c r="AC1216" s="300" t="str">
        <f t="shared" si="877"/>
        <v/>
      </c>
      <c r="AD1216" s="300" t="str">
        <f t="shared" si="878"/>
        <v/>
      </c>
      <c r="AE1216" s="192" t="str">
        <f t="shared" si="879"/>
        <v/>
      </c>
      <c r="AF1216" s="192" t="str">
        <f t="shared" si="880"/>
        <v/>
      </c>
      <c r="AG1216" s="192"/>
      <c r="AJ1216" s="300" t="str">
        <f t="shared" si="881"/>
        <v/>
      </c>
      <c r="AK1216" s="300" t="str">
        <f t="shared" si="882"/>
        <v/>
      </c>
      <c r="AL1216" s="300" t="str">
        <f t="shared" si="883"/>
        <v/>
      </c>
      <c r="AM1216" s="300" t="str">
        <f t="shared" si="884"/>
        <v/>
      </c>
      <c r="AN1216" s="300" t="str">
        <f t="shared" si="885"/>
        <v/>
      </c>
      <c r="AO1216" s="300" t="str">
        <f t="shared" si="886"/>
        <v/>
      </c>
      <c r="AP1216" s="300" t="str">
        <f t="shared" si="887"/>
        <v/>
      </c>
      <c r="AQ1216" s="300" t="str">
        <f t="shared" si="888"/>
        <v/>
      </c>
      <c r="AR1216" s="306" t="str">
        <f t="shared" si="889"/>
        <v/>
      </c>
      <c r="AS1216" s="300" t="str">
        <f t="shared" si="890"/>
        <v/>
      </c>
      <c r="AT1216" s="300" t="str">
        <f t="shared" si="891"/>
        <v/>
      </c>
      <c r="AU1216" s="192" t="str">
        <f t="shared" si="892"/>
        <v>рбс</v>
      </c>
      <c r="AV1216" s="192" t="e">
        <f t="shared" si="893"/>
        <v>#N/A</v>
      </c>
      <c r="AW1216" s="191">
        <f t="shared" si="894"/>
        <v>0</v>
      </c>
      <c r="AX1216" s="191">
        <f t="shared" si="895"/>
        <v>0</v>
      </c>
      <c r="AY1216" s="191">
        <f t="shared" si="896"/>
        <v>0</v>
      </c>
      <c r="AZ1216" s="191">
        <f t="shared" si="897"/>
        <v>0</v>
      </c>
      <c r="BA1216" s="193" t="e">
        <f t="shared" si="898"/>
        <v>#N/A</v>
      </c>
      <c r="BB1216" s="193" t="e">
        <f t="shared" si="899"/>
        <v>#N/A</v>
      </c>
      <c r="BC1216" s="193" t="e">
        <f t="shared" si="900"/>
        <v>#N/A</v>
      </c>
      <c r="BD1216" s="191">
        <f t="shared" si="907"/>
        <v>0</v>
      </c>
      <c r="BE1216" s="191" t="e">
        <f t="shared" si="901"/>
        <v>#N/A</v>
      </c>
      <c r="BF1216" s="210" t="e">
        <f t="shared" si="902"/>
        <v>#N/A</v>
      </c>
      <c r="BG1216" s="211" t="e">
        <f t="shared" si="903"/>
        <v>#N/A</v>
      </c>
      <c r="BH1216" s="289"/>
      <c r="BI1216" s="289"/>
      <c r="BJ1216" s="228"/>
      <c r="BK1216" s="228"/>
      <c r="BL1216" s="233" t="str">
        <f t="shared" si="904"/>
        <v>02</v>
      </c>
    </row>
    <row r="1217" spans="1:64" ht="12" hidden="1" customHeight="1">
      <c r="A1217" s="333" t="s">
        <v>698</v>
      </c>
      <c r="B1217" s="381" t="s">
        <v>448</v>
      </c>
      <c r="C1217" s="333" t="s">
        <v>670</v>
      </c>
      <c r="D1217" s="381" t="s">
        <v>400</v>
      </c>
      <c r="E1217" s="381" t="s">
        <v>884</v>
      </c>
      <c r="F1217" s="381" t="s">
        <v>586</v>
      </c>
      <c r="G1217" s="381" t="s">
        <v>1583</v>
      </c>
      <c r="H1217" s="100" t="s">
        <v>653</v>
      </c>
      <c r="I1217" s="381" t="s">
        <v>340</v>
      </c>
      <c r="J1217" s="382">
        <v>125000</v>
      </c>
      <c r="K1217" s="382">
        <v>10300</v>
      </c>
      <c r="L1217" s="191" t="str">
        <f t="shared" si="863"/>
        <v>916014280203802005118024400004</v>
      </c>
      <c r="M1217" s="192">
        <f t="array" ref="M1217">IF(COUNT(SEARCH(Удалить_Роспись_КВСР,$B1217)*SEARCH(Удалить_Роспись_ПБС,$C1217)*SEARCH(Удалить_Роспись_КФСР, $D1217)*SEARCH(Удалить_Роспись_КЦСР,$E1217)*SEARCH(Удалить_Роспись_КВР,$F1217)*SEARCH(Удалить_Роспись_ЭК,$H1217)*SEARCH(Удалить_Роспись_КР,$I1217))&gt;0,0,1)</f>
        <v>0</v>
      </c>
      <c r="N1217" s="192">
        <v>0</v>
      </c>
      <c r="O1217" s="192" t="str">
        <f t="shared" si="864"/>
        <v/>
      </c>
      <c r="P1217" s="192" t="str">
        <f t="shared" si="905"/>
        <v/>
      </c>
      <c r="Q1217" s="300" t="str">
        <f t="shared" si="865"/>
        <v/>
      </c>
      <c r="R1217" s="300" t="str">
        <f t="shared" si="866"/>
        <v/>
      </c>
      <c r="S1217" s="300" t="str">
        <f t="shared" si="867"/>
        <v/>
      </c>
      <c r="T1217" s="192" t="str">
        <f t="shared" si="868"/>
        <v/>
      </c>
      <c r="U1217" s="303" t="str">
        <f t="shared" si="869"/>
        <v/>
      </c>
      <c r="V1217" s="300" t="str">
        <f t="shared" si="870"/>
        <v/>
      </c>
      <c r="W1217" s="192" t="str">
        <f t="shared" si="871"/>
        <v/>
      </c>
      <c r="X1217" s="303" t="str">
        <f t="shared" si="872"/>
        <v/>
      </c>
      <c r="Y1217" s="300" t="str">
        <f t="shared" si="873"/>
        <v/>
      </c>
      <c r="Z1217" s="300" t="str">
        <f t="shared" si="874"/>
        <v/>
      </c>
      <c r="AA1217" s="303" t="str">
        <f t="shared" si="875"/>
        <v/>
      </c>
      <c r="AB1217" s="300" t="str">
        <f t="shared" si="876"/>
        <v/>
      </c>
      <c r="AC1217" s="300" t="str">
        <f t="shared" si="877"/>
        <v/>
      </c>
      <c r="AD1217" s="300" t="str">
        <f t="shared" si="878"/>
        <v/>
      </c>
      <c r="AE1217" s="192" t="str">
        <f t="shared" si="879"/>
        <v/>
      </c>
      <c r="AF1217" s="192" t="str">
        <f t="shared" si="880"/>
        <v/>
      </c>
      <c r="AG1217" s="192"/>
      <c r="AJ1217" s="300" t="str">
        <f t="shared" si="881"/>
        <v/>
      </c>
      <c r="AK1217" s="300" t="str">
        <f t="shared" si="882"/>
        <v/>
      </c>
      <c r="AL1217" s="300" t="str">
        <f t="shared" si="883"/>
        <v/>
      </c>
      <c r="AM1217" s="300" t="str">
        <f t="shared" si="884"/>
        <v/>
      </c>
      <c r="AN1217" s="300" t="str">
        <f t="shared" si="885"/>
        <v/>
      </c>
      <c r="AO1217" s="300" t="str">
        <f t="shared" si="886"/>
        <v/>
      </c>
      <c r="AP1217" s="300" t="str">
        <f t="shared" si="887"/>
        <v/>
      </c>
      <c r="AQ1217" s="300" t="str">
        <f t="shared" si="888"/>
        <v/>
      </c>
      <c r="AR1217" s="306" t="str">
        <f t="shared" si="889"/>
        <v/>
      </c>
      <c r="AS1217" s="300" t="str">
        <f t="shared" si="890"/>
        <v/>
      </c>
      <c r="AT1217" s="300" t="str">
        <f t="shared" si="891"/>
        <v/>
      </c>
      <c r="AU1217" s="192" t="str">
        <f t="shared" si="892"/>
        <v>рбс</v>
      </c>
      <c r="AV1217" s="192" t="e">
        <f t="shared" si="893"/>
        <v>#N/A</v>
      </c>
      <c r="AW1217" s="191">
        <f t="shared" si="894"/>
        <v>0</v>
      </c>
      <c r="AX1217" s="191">
        <f t="shared" si="895"/>
        <v>0</v>
      </c>
      <c r="AY1217" s="191">
        <f t="shared" si="896"/>
        <v>0</v>
      </c>
      <c r="AZ1217" s="191">
        <f t="shared" si="897"/>
        <v>0</v>
      </c>
      <c r="BA1217" s="193" t="e">
        <f t="shared" si="898"/>
        <v>#N/A</v>
      </c>
      <c r="BB1217" s="193" t="e">
        <f t="shared" si="899"/>
        <v>#N/A</v>
      </c>
      <c r="BC1217" s="193" t="e">
        <f t="shared" si="900"/>
        <v>#N/A</v>
      </c>
      <c r="BD1217" s="191">
        <f t="shared" si="907"/>
        <v>0</v>
      </c>
      <c r="BE1217" s="191" t="e">
        <f t="shared" si="901"/>
        <v>#N/A</v>
      </c>
      <c r="BF1217" s="210" t="e">
        <f t="shared" si="902"/>
        <v>#N/A</v>
      </c>
      <c r="BG1217" s="211" t="e">
        <f t="shared" si="903"/>
        <v>#N/A</v>
      </c>
      <c r="BH1217" s="289"/>
      <c r="BI1217" s="289"/>
      <c r="BJ1217" s="228"/>
      <c r="BK1217" s="228"/>
      <c r="BL1217" s="233" t="str">
        <f t="shared" si="904"/>
        <v>02</v>
      </c>
    </row>
    <row r="1218" spans="1:64" ht="12" hidden="1" customHeight="1">
      <c r="A1218" s="333" t="s">
        <v>698</v>
      </c>
      <c r="B1218" s="381" t="s">
        <v>448</v>
      </c>
      <c r="C1218" s="333" t="s">
        <v>670</v>
      </c>
      <c r="D1218" s="381" t="s">
        <v>400</v>
      </c>
      <c r="E1218" s="381" t="s">
        <v>907</v>
      </c>
      <c r="F1218" s="381" t="s">
        <v>602</v>
      </c>
      <c r="G1218" s="381" t="s">
        <v>1583</v>
      </c>
      <c r="H1218" s="100" t="s">
        <v>653</v>
      </c>
      <c r="I1218" s="381" t="s">
        <v>340</v>
      </c>
      <c r="J1218" s="382">
        <v>199770</v>
      </c>
      <c r="K1218" s="382">
        <v>134598.38</v>
      </c>
      <c r="L1218" s="191" t="str">
        <f t="shared" si="863"/>
        <v>916014280203806005118012100004</v>
      </c>
      <c r="M1218" s="192">
        <f t="array" ref="M1218">IF(COUNT(SEARCH(Удалить_Роспись_КВСР,$B1218)*SEARCH(Удалить_Роспись_ПБС,$C1218)*SEARCH(Удалить_Роспись_КФСР, $D1218)*SEARCH(Удалить_Роспись_КЦСР,$E1218)*SEARCH(Удалить_Роспись_КВР,$F1218)*SEARCH(Удалить_Роспись_ЭК,$H1218)*SEARCH(Удалить_Роспись_КР,$I1218))&gt;0,0,1)</f>
        <v>0</v>
      </c>
      <c r="N1218" s="192">
        <v>0</v>
      </c>
      <c r="O1218" s="192" t="str">
        <f t="shared" si="864"/>
        <v/>
      </c>
      <c r="P1218" s="192" t="str">
        <f t="shared" si="905"/>
        <v/>
      </c>
      <c r="Q1218" s="300" t="str">
        <f t="shared" si="865"/>
        <v/>
      </c>
      <c r="R1218" s="300" t="str">
        <f t="shared" si="866"/>
        <v/>
      </c>
      <c r="S1218" s="300" t="str">
        <f t="shared" si="867"/>
        <v/>
      </c>
      <c r="T1218" s="192" t="str">
        <f t="shared" si="868"/>
        <v/>
      </c>
      <c r="U1218" s="303" t="str">
        <f t="shared" si="869"/>
        <v/>
      </c>
      <c r="V1218" s="300" t="str">
        <f t="shared" si="870"/>
        <v/>
      </c>
      <c r="W1218" s="192" t="str">
        <f t="shared" si="871"/>
        <v/>
      </c>
      <c r="X1218" s="303" t="str">
        <f t="shared" si="872"/>
        <v/>
      </c>
      <c r="Y1218" s="300" t="str">
        <f t="shared" si="873"/>
        <v/>
      </c>
      <c r="Z1218" s="300" t="str">
        <f t="shared" si="874"/>
        <v/>
      </c>
      <c r="AA1218" s="303" t="str">
        <f t="shared" si="875"/>
        <v/>
      </c>
      <c r="AB1218" s="300" t="str">
        <f t="shared" si="876"/>
        <v/>
      </c>
      <c r="AC1218" s="300" t="str">
        <f t="shared" si="877"/>
        <v/>
      </c>
      <c r="AD1218" s="300" t="str">
        <f t="shared" si="878"/>
        <v/>
      </c>
      <c r="AE1218" s="192" t="str">
        <f t="shared" si="879"/>
        <v/>
      </c>
      <c r="AF1218" s="192" t="str">
        <f t="shared" si="880"/>
        <v/>
      </c>
      <c r="AG1218" s="192"/>
      <c r="AJ1218" s="300" t="str">
        <f t="shared" si="881"/>
        <v/>
      </c>
      <c r="AK1218" s="300" t="str">
        <f t="shared" si="882"/>
        <v/>
      </c>
      <c r="AL1218" s="300" t="str">
        <f t="shared" si="883"/>
        <v/>
      </c>
      <c r="AM1218" s="300" t="str">
        <f t="shared" si="884"/>
        <v/>
      </c>
      <c r="AN1218" s="300" t="str">
        <f t="shared" si="885"/>
        <v/>
      </c>
      <c r="AO1218" s="300" t="str">
        <f t="shared" si="886"/>
        <v/>
      </c>
      <c r="AP1218" s="300" t="str">
        <f t="shared" si="887"/>
        <v/>
      </c>
      <c r="AQ1218" s="300" t="str">
        <f t="shared" si="888"/>
        <v/>
      </c>
      <c r="AR1218" s="306" t="str">
        <f t="shared" si="889"/>
        <v/>
      </c>
      <c r="AS1218" s="300" t="str">
        <f t="shared" si="890"/>
        <v/>
      </c>
      <c r="AT1218" s="300" t="str">
        <f t="shared" si="891"/>
        <v/>
      </c>
      <c r="AU1218" s="192" t="str">
        <f t="shared" si="892"/>
        <v>рбс</v>
      </c>
      <c r="AV1218" s="192" t="e">
        <f t="shared" si="893"/>
        <v>#N/A</v>
      </c>
      <c r="AW1218" s="191">
        <f t="shared" si="894"/>
        <v>0</v>
      </c>
      <c r="AX1218" s="191">
        <f t="shared" si="895"/>
        <v>0</v>
      </c>
      <c r="AY1218" s="191">
        <f t="shared" si="896"/>
        <v>0</v>
      </c>
      <c r="AZ1218" s="191">
        <f t="shared" si="897"/>
        <v>0</v>
      </c>
      <c r="BA1218" s="193" t="e">
        <f t="shared" si="898"/>
        <v>#N/A</v>
      </c>
      <c r="BB1218" s="193" t="e">
        <f t="shared" si="899"/>
        <v>#N/A</v>
      </c>
      <c r="BC1218" s="193" t="e">
        <f t="shared" si="900"/>
        <v>#N/A</v>
      </c>
      <c r="BD1218" s="191">
        <f t="shared" si="907"/>
        <v>0</v>
      </c>
      <c r="BE1218" s="191" t="e">
        <f t="shared" si="901"/>
        <v>#N/A</v>
      </c>
      <c r="BF1218" s="210" t="e">
        <f t="shared" si="902"/>
        <v>#N/A</v>
      </c>
      <c r="BG1218" s="211" t="e">
        <f t="shared" si="903"/>
        <v>#N/A</v>
      </c>
      <c r="BH1218" s="289"/>
      <c r="BI1218" s="289"/>
      <c r="BJ1218" s="228"/>
      <c r="BK1218" s="228"/>
      <c r="BL1218" s="233" t="str">
        <f t="shared" si="904"/>
        <v>02</v>
      </c>
    </row>
    <row r="1219" spans="1:64" ht="12" hidden="1" customHeight="1">
      <c r="A1219" s="333" t="s">
        <v>698</v>
      </c>
      <c r="B1219" s="381" t="s">
        <v>448</v>
      </c>
      <c r="C1219" s="333" t="s">
        <v>670</v>
      </c>
      <c r="D1219" s="381" t="s">
        <v>400</v>
      </c>
      <c r="E1219" s="381" t="s">
        <v>907</v>
      </c>
      <c r="F1219" s="381" t="s">
        <v>873</v>
      </c>
      <c r="G1219" s="381" t="s">
        <v>1583</v>
      </c>
      <c r="H1219" s="100" t="s">
        <v>653</v>
      </c>
      <c r="I1219" s="381" t="s">
        <v>340</v>
      </c>
      <c r="J1219" s="382">
        <v>60331</v>
      </c>
      <c r="K1219" s="382">
        <v>37622.17</v>
      </c>
      <c r="L1219" s="191" t="str">
        <f t="shared" si="863"/>
        <v>916014280203806005118012900004</v>
      </c>
      <c r="M1219" s="192">
        <f t="array" ref="M1219">IF(COUNT(SEARCH(Удалить_Роспись_КВСР,$B1219)*SEARCH(Удалить_Роспись_ПБС,$C1219)*SEARCH(Удалить_Роспись_КФСР, $D1219)*SEARCH(Удалить_Роспись_КЦСР,$E1219)*SEARCH(Удалить_Роспись_КВР,$F1219)*SEARCH(Удалить_Роспись_ЭК,$H1219)*SEARCH(Удалить_Роспись_КР,$I1219))&gt;0,0,1)</f>
        <v>0</v>
      </c>
      <c r="N1219" s="192">
        <v>0</v>
      </c>
      <c r="O1219" s="192" t="str">
        <f t="shared" si="864"/>
        <v/>
      </c>
      <c r="P1219" s="192" t="str">
        <f t="shared" si="905"/>
        <v/>
      </c>
      <c r="Q1219" s="300" t="str">
        <f t="shared" si="865"/>
        <v/>
      </c>
      <c r="R1219" s="300" t="str">
        <f t="shared" si="866"/>
        <v/>
      </c>
      <c r="S1219" s="300" t="str">
        <f t="shared" si="867"/>
        <v/>
      </c>
      <c r="T1219" s="192" t="str">
        <f t="shared" si="868"/>
        <v/>
      </c>
      <c r="U1219" s="303" t="str">
        <f t="shared" si="869"/>
        <v/>
      </c>
      <c r="V1219" s="300" t="str">
        <f t="shared" si="870"/>
        <v/>
      </c>
      <c r="W1219" s="192" t="str">
        <f t="shared" si="871"/>
        <v/>
      </c>
      <c r="X1219" s="303" t="str">
        <f t="shared" si="872"/>
        <v/>
      </c>
      <c r="Y1219" s="300" t="str">
        <f t="shared" si="873"/>
        <v/>
      </c>
      <c r="Z1219" s="300" t="str">
        <f t="shared" si="874"/>
        <v/>
      </c>
      <c r="AA1219" s="303" t="str">
        <f t="shared" si="875"/>
        <v/>
      </c>
      <c r="AB1219" s="300" t="str">
        <f t="shared" si="876"/>
        <v/>
      </c>
      <c r="AC1219" s="300" t="str">
        <f t="shared" si="877"/>
        <v/>
      </c>
      <c r="AD1219" s="300" t="str">
        <f t="shared" si="878"/>
        <v/>
      </c>
      <c r="AE1219" s="192" t="str">
        <f t="shared" si="879"/>
        <v/>
      </c>
      <c r="AF1219" s="192" t="str">
        <f t="shared" si="880"/>
        <v/>
      </c>
      <c r="AG1219" s="192"/>
      <c r="AJ1219" s="300" t="str">
        <f t="shared" si="881"/>
        <v/>
      </c>
      <c r="AK1219" s="300" t="str">
        <f t="shared" si="882"/>
        <v/>
      </c>
      <c r="AL1219" s="300" t="str">
        <f t="shared" si="883"/>
        <v/>
      </c>
      <c r="AM1219" s="300" t="str">
        <f t="shared" si="884"/>
        <v/>
      </c>
      <c r="AN1219" s="300" t="str">
        <f t="shared" si="885"/>
        <v/>
      </c>
      <c r="AO1219" s="300" t="str">
        <f t="shared" si="886"/>
        <v/>
      </c>
      <c r="AP1219" s="300" t="str">
        <f t="shared" si="887"/>
        <v/>
      </c>
      <c r="AQ1219" s="300" t="str">
        <f t="shared" si="888"/>
        <v/>
      </c>
      <c r="AR1219" s="306" t="str">
        <f t="shared" si="889"/>
        <v/>
      </c>
      <c r="AS1219" s="300" t="str">
        <f t="shared" si="890"/>
        <v/>
      </c>
      <c r="AT1219" s="300" t="str">
        <f t="shared" si="891"/>
        <v/>
      </c>
      <c r="AU1219" s="192" t="str">
        <f t="shared" si="892"/>
        <v>рбс</v>
      </c>
      <c r="AV1219" s="192" t="e">
        <f t="shared" si="893"/>
        <v>#N/A</v>
      </c>
      <c r="AW1219" s="191">
        <f t="shared" si="894"/>
        <v>0</v>
      </c>
      <c r="AX1219" s="191">
        <f t="shared" si="895"/>
        <v>0</v>
      </c>
      <c r="AY1219" s="191">
        <f t="shared" si="896"/>
        <v>0</v>
      </c>
      <c r="AZ1219" s="191">
        <f t="shared" si="897"/>
        <v>0</v>
      </c>
      <c r="BA1219" s="193" t="e">
        <f t="shared" si="898"/>
        <v>#N/A</v>
      </c>
      <c r="BB1219" s="193" t="e">
        <f t="shared" si="899"/>
        <v>#N/A</v>
      </c>
      <c r="BC1219" s="193" t="e">
        <f t="shared" si="900"/>
        <v>#N/A</v>
      </c>
      <c r="BD1219" s="191">
        <f t="shared" si="907"/>
        <v>0</v>
      </c>
      <c r="BE1219" s="191" t="e">
        <f t="shared" si="901"/>
        <v>#N/A</v>
      </c>
      <c r="BF1219" s="210" t="e">
        <f t="shared" si="902"/>
        <v>#N/A</v>
      </c>
      <c r="BG1219" s="211" t="e">
        <f t="shared" si="903"/>
        <v>#N/A</v>
      </c>
      <c r="BH1219" s="289"/>
      <c r="BI1219" s="289"/>
      <c r="BJ1219" s="228"/>
      <c r="BK1219" s="228"/>
      <c r="BL1219" s="233" t="str">
        <f t="shared" si="904"/>
        <v>02</v>
      </c>
    </row>
    <row r="1220" spans="1:64" ht="12" customHeight="1">
      <c r="A1220" s="333" t="s">
        <v>698</v>
      </c>
      <c r="B1220" s="381" t="s">
        <v>448</v>
      </c>
      <c r="C1220" s="333" t="s">
        <v>670</v>
      </c>
      <c r="D1220" s="381" t="s">
        <v>421</v>
      </c>
      <c r="E1220" s="381" t="s">
        <v>1262</v>
      </c>
      <c r="F1220" s="381" t="s">
        <v>586</v>
      </c>
      <c r="G1220" s="381" t="s">
        <v>389</v>
      </c>
      <c r="H1220" s="100" t="s">
        <v>653</v>
      </c>
      <c r="I1220" s="381" t="s">
        <v>505</v>
      </c>
      <c r="J1220" s="382">
        <v>1000</v>
      </c>
      <c r="K1220" s="382">
        <v>0</v>
      </c>
      <c r="L1220" s="191" t="str">
        <f t="shared" si="863"/>
        <v>916014280309432008002024422601</v>
      </c>
      <c r="M1220" s="192">
        <f t="array" ref="M1220">IF(COUNT(SEARCH(Удалить_Роспись_КВСР,$B1220)*SEARCH(Удалить_Роспись_ПБС,$C1220)*SEARCH(Удалить_Роспись_КФСР, $D1220)*SEARCH(Удалить_Роспись_КЦСР,$E1220)*SEARCH(Удалить_Роспись_КВР,$F1220)*SEARCH(Удалить_Роспись_ЭК,$H1220)*SEARCH(Удалить_Роспись_КР,$I1220))&gt;0,0,1)</f>
        <v>1</v>
      </c>
      <c r="N1220" s="192">
        <f>IF(COUNT(SEARCH(Удалить_Индекс_КВСР,$B1220)*SEARCH(Удалить_Индекс_ПБС,$C1220)*SEARCH(Удалить_Индекс_КФСР,$D1220)*SEARCH(Удалить_Индекс_КЦСР,$E1220)*SEARCH(Удалить_Индекс_КВР,$F1220)*SEARCH(Удалить_Индекс_ЭК,$H1220)*SEARCH(Удалить_Индекс_КР,$I1220))&gt;0,0,1)</f>
        <v>1</v>
      </c>
      <c r="O1220" s="192" t="str">
        <f t="shared" si="864"/>
        <v/>
      </c>
      <c r="P1220" s="192" t="str">
        <f t="shared" si="905"/>
        <v/>
      </c>
      <c r="Q1220" s="300" t="str">
        <f t="shared" si="865"/>
        <v/>
      </c>
      <c r="R1220" s="300" t="str">
        <f t="shared" si="866"/>
        <v/>
      </c>
      <c r="S1220" s="300" t="str">
        <f t="shared" si="867"/>
        <v/>
      </c>
      <c r="T1220" s="192" t="str">
        <f t="shared" si="868"/>
        <v/>
      </c>
      <c r="U1220" s="303" t="str">
        <f t="shared" si="869"/>
        <v/>
      </c>
      <c r="V1220" s="300" t="str">
        <f t="shared" si="870"/>
        <v/>
      </c>
      <c r="W1220" s="192" t="str">
        <f t="shared" si="871"/>
        <v/>
      </c>
      <c r="X1220" s="303" t="str">
        <f t="shared" si="872"/>
        <v/>
      </c>
      <c r="Y1220" s="300" t="str">
        <f t="shared" si="873"/>
        <v/>
      </c>
      <c r="Z1220" s="300" t="str">
        <f t="shared" si="874"/>
        <v/>
      </c>
      <c r="AA1220" s="303" t="str">
        <f t="shared" si="875"/>
        <v/>
      </c>
      <c r="AB1220" s="300" t="str">
        <f t="shared" si="876"/>
        <v/>
      </c>
      <c r="AC1220" s="300" t="str">
        <f t="shared" si="877"/>
        <v/>
      </c>
      <c r="AD1220" s="300" t="str">
        <f t="shared" si="878"/>
        <v/>
      </c>
      <c r="AE1220" s="192" t="str">
        <f t="shared" si="879"/>
        <v/>
      </c>
      <c r="AF1220" s="192" t="str">
        <f t="shared" si="880"/>
        <v/>
      </c>
      <c r="AG1220" s="192"/>
      <c r="AJ1220" s="300" t="str">
        <f t="shared" si="881"/>
        <v/>
      </c>
      <c r="AK1220" s="300" t="str">
        <f t="shared" si="882"/>
        <v/>
      </c>
      <c r="AL1220" s="300" t="str">
        <f t="shared" si="883"/>
        <v/>
      </c>
      <c r="AM1220" s="300" t="str">
        <f t="shared" si="884"/>
        <v/>
      </c>
      <c r="AN1220" s="300" t="str">
        <f t="shared" si="885"/>
        <v/>
      </c>
      <c r="AO1220" s="300" t="str">
        <f t="shared" si="886"/>
        <v/>
      </c>
      <c r="AP1220" s="300" t="str">
        <f t="shared" si="887"/>
        <v/>
      </c>
      <c r="AQ1220" s="300" t="str">
        <f t="shared" si="888"/>
        <v/>
      </c>
      <c r="AR1220" s="306" t="str">
        <f t="shared" si="889"/>
        <v/>
      </c>
      <c r="AS1220" s="300" t="str">
        <f t="shared" si="890"/>
        <v/>
      </c>
      <c r="AT1220" s="300" t="str">
        <f t="shared" si="891"/>
        <v/>
      </c>
      <c r="AU1220" s="192" t="str">
        <f t="shared" si="892"/>
        <v>рбс</v>
      </c>
      <c r="AV1220" s="192" t="str">
        <f t="shared" si="893"/>
        <v>рбс91601428общпро</v>
      </c>
      <c r="AW1220" s="191">
        <f t="shared" si="894"/>
        <v>1000</v>
      </c>
      <c r="AX1220" s="191">
        <f t="shared" si="895"/>
        <v>0</v>
      </c>
      <c r="AY1220" s="191">
        <f t="shared" si="896"/>
        <v>1000</v>
      </c>
      <c r="AZ1220" s="191">
        <f t="shared" si="897"/>
        <v>0</v>
      </c>
      <c r="BA1220" s="193">
        <f t="shared" si="898"/>
        <v>1</v>
      </c>
      <c r="BB1220" s="193">
        <f t="shared" si="899"/>
        <v>1</v>
      </c>
      <c r="BC1220" s="193">
        <f t="shared" si="900"/>
        <v>1</v>
      </c>
      <c r="BD1220" s="191">
        <f t="shared" si="907"/>
        <v>1000</v>
      </c>
      <c r="BE1220" s="191">
        <f t="shared" si="901"/>
        <v>0</v>
      </c>
      <c r="BF1220" s="210">
        <f t="shared" si="902"/>
        <v>1000</v>
      </c>
      <c r="BG1220" s="211">
        <f t="shared" si="903"/>
        <v>1000</v>
      </c>
      <c r="BH1220" s="289"/>
      <c r="BI1220" s="289"/>
      <c r="BJ1220" s="228"/>
      <c r="BK1220" s="228"/>
      <c r="BL1220" s="233" t="str">
        <f t="shared" si="904"/>
        <v>03</v>
      </c>
    </row>
    <row r="1221" spans="1:64" ht="12" customHeight="1">
      <c r="A1221" s="333" t="s">
        <v>698</v>
      </c>
      <c r="B1221" s="381" t="s">
        <v>448</v>
      </c>
      <c r="C1221" s="333" t="s">
        <v>670</v>
      </c>
      <c r="D1221" s="381" t="s">
        <v>421</v>
      </c>
      <c r="E1221" s="381" t="s">
        <v>1262</v>
      </c>
      <c r="F1221" s="381" t="s">
        <v>586</v>
      </c>
      <c r="G1221" s="381" t="s">
        <v>397</v>
      </c>
      <c r="H1221" s="100" t="s">
        <v>653</v>
      </c>
      <c r="I1221" s="381" t="s">
        <v>505</v>
      </c>
      <c r="J1221" s="382">
        <v>10000</v>
      </c>
      <c r="K1221" s="382">
        <v>0</v>
      </c>
      <c r="L1221" s="191" t="str">
        <f t="shared" si="863"/>
        <v>916014280309432008002024434001</v>
      </c>
      <c r="M1221" s="192">
        <f t="array" ref="M1221">IF(COUNT(SEARCH(Удалить_Роспись_КВСР,$B1221)*SEARCH(Удалить_Роспись_ПБС,$C1221)*SEARCH(Удалить_Роспись_КФСР, $D1221)*SEARCH(Удалить_Роспись_КЦСР,$E1221)*SEARCH(Удалить_Роспись_КВР,$F1221)*SEARCH(Удалить_Роспись_ЭК,$H1221)*SEARCH(Удалить_Роспись_КР,$I1221))&gt;0,0,1)</f>
        <v>1</v>
      </c>
      <c r="N1221" s="192">
        <f>IF(COUNT(SEARCH(Удалить_Индекс_КВСР,$B1221)*SEARCH(Удалить_Индекс_ПБС,$C1221)*SEARCH(Удалить_Индекс_КФСР,$D1221)*SEARCH(Удалить_Индекс_КЦСР,$E1221)*SEARCH(Удалить_Индекс_КВР,$F1221)*SEARCH(Удалить_Индекс_ЭК,$H1221)*SEARCH(Удалить_Индекс_КР,$I1221))&gt;0,0,1)</f>
        <v>1</v>
      </c>
      <c r="O1221" s="192" t="str">
        <f t="shared" si="864"/>
        <v/>
      </c>
      <c r="P1221" s="192" t="str">
        <f t="shared" si="905"/>
        <v/>
      </c>
      <c r="Q1221" s="300" t="str">
        <f t="shared" si="865"/>
        <v/>
      </c>
      <c r="R1221" s="300" t="str">
        <f t="shared" si="866"/>
        <v/>
      </c>
      <c r="S1221" s="300" t="str">
        <f t="shared" si="867"/>
        <v/>
      </c>
      <c r="T1221" s="192" t="str">
        <f t="shared" si="868"/>
        <v/>
      </c>
      <c r="U1221" s="303" t="str">
        <f t="shared" si="869"/>
        <v/>
      </c>
      <c r="V1221" s="300" t="str">
        <f t="shared" si="870"/>
        <v/>
      </c>
      <c r="W1221" s="192" t="str">
        <f t="shared" si="871"/>
        <v/>
      </c>
      <c r="X1221" s="303" t="str">
        <f t="shared" si="872"/>
        <v/>
      </c>
      <c r="Y1221" s="300" t="str">
        <f t="shared" si="873"/>
        <v/>
      </c>
      <c r="Z1221" s="300" t="str">
        <f t="shared" si="874"/>
        <v/>
      </c>
      <c r="AA1221" s="303" t="str">
        <f t="shared" si="875"/>
        <v/>
      </c>
      <c r="AB1221" s="300" t="str">
        <f t="shared" si="876"/>
        <v/>
      </c>
      <c r="AC1221" s="300" t="str">
        <f t="shared" si="877"/>
        <v/>
      </c>
      <c r="AD1221" s="300" t="str">
        <f t="shared" si="878"/>
        <v/>
      </c>
      <c r="AE1221" s="192" t="str">
        <f t="shared" si="879"/>
        <v/>
      </c>
      <c r="AF1221" s="192" t="str">
        <f t="shared" si="880"/>
        <v/>
      </c>
      <c r="AG1221" s="192"/>
      <c r="AJ1221" s="300" t="str">
        <f t="shared" si="881"/>
        <v/>
      </c>
      <c r="AK1221" s="300" t="str">
        <f t="shared" si="882"/>
        <v/>
      </c>
      <c r="AL1221" s="300" t="str">
        <f t="shared" si="883"/>
        <v/>
      </c>
      <c r="AM1221" s="300" t="str">
        <f t="shared" si="884"/>
        <v/>
      </c>
      <c r="AN1221" s="300" t="str">
        <f t="shared" si="885"/>
        <v/>
      </c>
      <c r="AO1221" s="300" t="str">
        <f t="shared" si="886"/>
        <v/>
      </c>
      <c r="AP1221" s="300" t="str">
        <f t="shared" si="887"/>
        <v/>
      </c>
      <c r="AQ1221" s="300" t="str">
        <f t="shared" si="888"/>
        <v/>
      </c>
      <c r="AR1221" s="306" t="str">
        <f t="shared" si="889"/>
        <v/>
      </c>
      <c r="AS1221" s="300" t="str">
        <f t="shared" si="890"/>
        <v/>
      </c>
      <c r="AT1221" s="300" t="str">
        <f t="shared" si="891"/>
        <v/>
      </c>
      <c r="AU1221" s="192" t="str">
        <f t="shared" si="892"/>
        <v>рбс</v>
      </c>
      <c r="AV1221" s="192" t="str">
        <f t="shared" si="893"/>
        <v>рбс91601428общпро</v>
      </c>
      <c r="AW1221" s="191">
        <f t="shared" si="894"/>
        <v>10000</v>
      </c>
      <c r="AX1221" s="191">
        <f t="shared" si="895"/>
        <v>0</v>
      </c>
      <c r="AY1221" s="191">
        <f t="shared" si="896"/>
        <v>10000</v>
      </c>
      <c r="AZ1221" s="191">
        <f t="shared" si="897"/>
        <v>0</v>
      </c>
      <c r="BA1221" s="193">
        <f t="shared" si="898"/>
        <v>1</v>
      </c>
      <c r="BB1221" s="193">
        <f t="shared" si="899"/>
        <v>1</v>
      </c>
      <c r="BC1221" s="193">
        <f t="shared" si="900"/>
        <v>1</v>
      </c>
      <c r="BD1221" s="191">
        <f t="shared" si="907"/>
        <v>10000</v>
      </c>
      <c r="BE1221" s="191">
        <f t="shared" si="901"/>
        <v>0</v>
      </c>
      <c r="BF1221" s="210">
        <f t="shared" si="902"/>
        <v>10000</v>
      </c>
      <c r="BG1221" s="211">
        <f t="shared" si="903"/>
        <v>10000</v>
      </c>
      <c r="BH1221" s="289"/>
      <c r="BI1221" s="289"/>
      <c r="BJ1221" s="228"/>
      <c r="BK1221" s="228"/>
      <c r="BL1221" s="233" t="str">
        <f t="shared" si="904"/>
        <v>03</v>
      </c>
    </row>
    <row r="1222" spans="1:64" ht="12" hidden="1" customHeight="1">
      <c r="A1222" s="333" t="s">
        <v>698</v>
      </c>
      <c r="B1222" s="381" t="s">
        <v>448</v>
      </c>
      <c r="C1222" s="333" t="s">
        <v>670</v>
      </c>
      <c r="D1222" s="381" t="s">
        <v>401</v>
      </c>
      <c r="E1222" s="381" t="s">
        <v>1263</v>
      </c>
      <c r="F1222" s="381" t="s">
        <v>586</v>
      </c>
      <c r="G1222" s="381" t="s">
        <v>394</v>
      </c>
      <c r="H1222" s="100" t="s">
        <v>653</v>
      </c>
      <c r="I1222" s="381" t="s">
        <v>339</v>
      </c>
      <c r="J1222" s="382">
        <v>5412.4</v>
      </c>
      <c r="K1222" s="382">
        <v>0</v>
      </c>
      <c r="L1222" s="191" t="str">
        <f t="shared" si="863"/>
        <v>916014280310432007412024422510</v>
      </c>
      <c r="M1222" s="192">
        <f t="array" ref="M1222">IF(COUNT(SEARCH(Удалить_Роспись_КВСР,$B1222)*SEARCH(Удалить_Роспись_ПБС,$C1222)*SEARCH(Удалить_Роспись_КФСР, $D1222)*SEARCH(Удалить_Роспись_КЦСР,$E1222)*SEARCH(Удалить_Роспись_КВР,$F1222)*SEARCH(Удалить_Роспись_ЭК,$H1222)*SEARCH(Удалить_Роспись_КР,$I1222))&gt;0,0,1)</f>
        <v>0</v>
      </c>
      <c r="N1222" s="192">
        <v>0</v>
      </c>
      <c r="O1222" s="192" t="str">
        <f t="shared" si="864"/>
        <v/>
      </c>
      <c r="P1222" s="192" t="str">
        <f t="shared" si="905"/>
        <v/>
      </c>
      <c r="Q1222" s="300" t="str">
        <f t="shared" si="865"/>
        <v/>
      </c>
      <c r="R1222" s="300" t="str">
        <f t="shared" si="866"/>
        <v/>
      </c>
      <c r="S1222" s="300" t="str">
        <f t="shared" si="867"/>
        <v/>
      </c>
      <c r="T1222" s="192" t="str">
        <f t="shared" si="868"/>
        <v/>
      </c>
      <c r="U1222" s="303" t="str">
        <f t="shared" si="869"/>
        <v/>
      </c>
      <c r="V1222" s="300" t="str">
        <f t="shared" si="870"/>
        <v/>
      </c>
      <c r="W1222" s="192" t="str">
        <f t="shared" si="871"/>
        <v/>
      </c>
      <c r="X1222" s="303" t="str">
        <f t="shared" si="872"/>
        <v/>
      </c>
      <c r="Y1222" s="300" t="str">
        <f t="shared" si="873"/>
        <v/>
      </c>
      <c r="Z1222" s="300" t="str">
        <f t="shared" si="874"/>
        <v/>
      </c>
      <c r="AA1222" s="303" t="str">
        <f t="shared" si="875"/>
        <v/>
      </c>
      <c r="AB1222" s="300" t="str">
        <f t="shared" si="876"/>
        <v/>
      </c>
      <c r="AC1222" s="300" t="str">
        <f t="shared" si="877"/>
        <v/>
      </c>
      <c r="AD1222" s="300" t="str">
        <f t="shared" si="878"/>
        <v/>
      </c>
      <c r="AE1222" s="192" t="str">
        <f t="shared" si="879"/>
        <v/>
      </c>
      <c r="AF1222" s="192" t="str">
        <f t="shared" si="880"/>
        <v/>
      </c>
      <c r="AG1222" s="192"/>
      <c r="AJ1222" s="300" t="str">
        <f t="shared" si="881"/>
        <v/>
      </c>
      <c r="AK1222" s="300" t="str">
        <f t="shared" si="882"/>
        <v/>
      </c>
      <c r="AL1222" s="300" t="str">
        <f t="shared" si="883"/>
        <v/>
      </c>
      <c r="AM1222" s="300" t="str">
        <f t="shared" si="884"/>
        <v/>
      </c>
      <c r="AN1222" s="300" t="str">
        <f t="shared" si="885"/>
        <v/>
      </c>
      <c r="AO1222" s="300" t="str">
        <f t="shared" si="886"/>
        <v/>
      </c>
      <c r="AP1222" s="300" t="str">
        <f t="shared" si="887"/>
        <v/>
      </c>
      <c r="AQ1222" s="300" t="str">
        <f t="shared" si="888"/>
        <v/>
      </c>
      <c r="AR1222" s="306" t="str">
        <f t="shared" si="889"/>
        <v/>
      </c>
      <c r="AS1222" s="300" t="str">
        <f t="shared" si="890"/>
        <v/>
      </c>
      <c r="AT1222" s="300" t="str">
        <f t="shared" si="891"/>
        <v/>
      </c>
      <c r="AU1222" s="192" t="str">
        <f t="shared" si="892"/>
        <v>рбс</v>
      </c>
      <c r="AV1222" s="192" t="str">
        <f t="shared" si="893"/>
        <v>рбс91601428общпро</v>
      </c>
      <c r="AW1222" s="191">
        <f t="shared" si="894"/>
        <v>0</v>
      </c>
      <c r="AX1222" s="191">
        <f t="shared" si="895"/>
        <v>0</v>
      </c>
      <c r="AY1222" s="191">
        <f t="shared" si="896"/>
        <v>0</v>
      </c>
      <c r="AZ1222" s="191">
        <f t="shared" si="897"/>
        <v>0</v>
      </c>
      <c r="BA1222" s="193">
        <f t="shared" si="898"/>
        <v>1</v>
      </c>
      <c r="BB1222" s="193">
        <f t="shared" si="899"/>
        <v>1</v>
      </c>
      <c r="BC1222" s="193">
        <f t="shared" si="900"/>
        <v>1</v>
      </c>
      <c r="BD1222" s="191">
        <f t="shared" si="907"/>
        <v>0</v>
      </c>
      <c r="BE1222" s="191">
        <f t="shared" si="901"/>
        <v>0</v>
      </c>
      <c r="BF1222" s="210">
        <f t="shared" si="902"/>
        <v>0</v>
      </c>
      <c r="BG1222" s="211">
        <f t="shared" si="903"/>
        <v>0</v>
      </c>
      <c r="BH1222" s="289"/>
      <c r="BI1222" s="289"/>
      <c r="BJ1222" s="228"/>
      <c r="BK1222" s="228"/>
      <c r="BL1222" s="233" t="str">
        <f t="shared" si="904"/>
        <v>03</v>
      </c>
    </row>
    <row r="1223" spans="1:64" ht="12" hidden="1" customHeight="1">
      <c r="A1223" s="333" t="s">
        <v>698</v>
      </c>
      <c r="B1223" s="381" t="s">
        <v>448</v>
      </c>
      <c r="C1223" s="333" t="s">
        <v>670</v>
      </c>
      <c r="D1223" s="381" t="s">
        <v>401</v>
      </c>
      <c r="E1223" s="381" t="s">
        <v>1263</v>
      </c>
      <c r="F1223" s="381" t="s">
        <v>586</v>
      </c>
      <c r="G1223" s="381" t="s">
        <v>397</v>
      </c>
      <c r="H1223" s="100" t="s">
        <v>653</v>
      </c>
      <c r="I1223" s="381" t="s">
        <v>339</v>
      </c>
      <c r="J1223" s="382">
        <v>33075.599999999999</v>
      </c>
      <c r="K1223" s="382">
        <v>0</v>
      </c>
      <c r="L1223" s="191" t="str">
        <f t="shared" si="863"/>
        <v>916014280310432007412024434010</v>
      </c>
      <c r="M1223" s="192">
        <f t="array" ref="M1223">IF(COUNT(SEARCH(Удалить_Роспись_КВСР,$B1223)*SEARCH(Удалить_Роспись_ПБС,$C1223)*SEARCH(Удалить_Роспись_КФСР, $D1223)*SEARCH(Удалить_Роспись_КЦСР,$E1223)*SEARCH(Удалить_Роспись_КВР,$F1223)*SEARCH(Удалить_Роспись_ЭК,$H1223)*SEARCH(Удалить_Роспись_КР,$I1223))&gt;0,0,1)</f>
        <v>0</v>
      </c>
      <c r="N1223" s="192">
        <v>0</v>
      </c>
      <c r="O1223" s="192" t="str">
        <f t="shared" si="864"/>
        <v/>
      </c>
      <c r="P1223" s="192" t="str">
        <f t="shared" si="905"/>
        <v/>
      </c>
      <c r="Q1223" s="300" t="str">
        <f t="shared" si="865"/>
        <v/>
      </c>
      <c r="R1223" s="300" t="str">
        <f t="shared" si="866"/>
        <v/>
      </c>
      <c r="S1223" s="300" t="str">
        <f t="shared" si="867"/>
        <v/>
      </c>
      <c r="T1223" s="192" t="str">
        <f t="shared" si="868"/>
        <v/>
      </c>
      <c r="U1223" s="303" t="str">
        <f t="shared" si="869"/>
        <v/>
      </c>
      <c r="V1223" s="300" t="str">
        <f t="shared" si="870"/>
        <v/>
      </c>
      <c r="W1223" s="192" t="str">
        <f t="shared" si="871"/>
        <v/>
      </c>
      <c r="X1223" s="303" t="str">
        <f t="shared" si="872"/>
        <v/>
      </c>
      <c r="Y1223" s="300" t="str">
        <f t="shared" si="873"/>
        <v/>
      </c>
      <c r="Z1223" s="300" t="str">
        <f t="shared" si="874"/>
        <v/>
      </c>
      <c r="AA1223" s="303" t="str">
        <f t="shared" si="875"/>
        <v/>
      </c>
      <c r="AB1223" s="300" t="str">
        <f t="shared" si="876"/>
        <v/>
      </c>
      <c r="AC1223" s="300" t="str">
        <f t="shared" si="877"/>
        <v/>
      </c>
      <c r="AD1223" s="300" t="str">
        <f t="shared" si="878"/>
        <v/>
      </c>
      <c r="AE1223" s="192" t="str">
        <f t="shared" si="879"/>
        <v/>
      </c>
      <c r="AF1223" s="192" t="str">
        <f t="shared" si="880"/>
        <v/>
      </c>
      <c r="AG1223" s="192"/>
      <c r="AJ1223" s="300" t="str">
        <f t="shared" si="881"/>
        <v/>
      </c>
      <c r="AK1223" s="300" t="str">
        <f t="shared" si="882"/>
        <v/>
      </c>
      <c r="AL1223" s="300" t="str">
        <f t="shared" si="883"/>
        <v/>
      </c>
      <c r="AM1223" s="300" t="str">
        <f t="shared" si="884"/>
        <v/>
      </c>
      <c r="AN1223" s="300" t="str">
        <f t="shared" si="885"/>
        <v/>
      </c>
      <c r="AO1223" s="300" t="str">
        <f t="shared" si="886"/>
        <v/>
      </c>
      <c r="AP1223" s="300" t="str">
        <f t="shared" si="887"/>
        <v/>
      </c>
      <c r="AQ1223" s="300" t="str">
        <f t="shared" si="888"/>
        <v/>
      </c>
      <c r="AR1223" s="306" t="str">
        <f t="shared" si="889"/>
        <v/>
      </c>
      <c r="AS1223" s="300" t="str">
        <f t="shared" si="890"/>
        <v/>
      </c>
      <c r="AT1223" s="300" t="str">
        <f t="shared" si="891"/>
        <v/>
      </c>
      <c r="AU1223" s="192" t="str">
        <f t="shared" si="892"/>
        <v>рбс</v>
      </c>
      <c r="AV1223" s="192" t="str">
        <f t="shared" si="893"/>
        <v>рбс91601428общпро</v>
      </c>
      <c r="AW1223" s="191">
        <f t="shared" si="894"/>
        <v>0</v>
      </c>
      <c r="AX1223" s="191">
        <f t="shared" si="895"/>
        <v>0</v>
      </c>
      <c r="AY1223" s="191">
        <f t="shared" si="896"/>
        <v>0</v>
      </c>
      <c r="AZ1223" s="191">
        <f t="shared" si="897"/>
        <v>0</v>
      </c>
      <c r="BA1223" s="193">
        <f t="shared" si="898"/>
        <v>1</v>
      </c>
      <c r="BB1223" s="193">
        <f t="shared" si="899"/>
        <v>1</v>
      </c>
      <c r="BC1223" s="193">
        <f t="shared" si="900"/>
        <v>1</v>
      </c>
      <c r="BD1223" s="191">
        <f t="shared" si="907"/>
        <v>0</v>
      </c>
      <c r="BE1223" s="191">
        <f t="shared" si="901"/>
        <v>0</v>
      </c>
      <c r="BF1223" s="210">
        <f t="shared" si="902"/>
        <v>0</v>
      </c>
      <c r="BG1223" s="211">
        <f t="shared" si="903"/>
        <v>0</v>
      </c>
      <c r="BH1223" s="289"/>
      <c r="BI1223" s="289"/>
      <c r="BJ1223" s="228"/>
      <c r="BK1223" s="228"/>
      <c r="BL1223" s="233" t="str">
        <f t="shared" si="904"/>
        <v>03</v>
      </c>
    </row>
    <row r="1224" spans="1:64" ht="12" customHeight="1">
      <c r="A1224" s="333" t="s">
        <v>698</v>
      </c>
      <c r="B1224" s="381" t="s">
        <v>448</v>
      </c>
      <c r="C1224" s="333" t="s">
        <v>670</v>
      </c>
      <c r="D1224" s="381" t="s">
        <v>401</v>
      </c>
      <c r="E1224" s="381" t="s">
        <v>1264</v>
      </c>
      <c r="F1224" s="381" t="s">
        <v>586</v>
      </c>
      <c r="G1224" s="381" t="s">
        <v>394</v>
      </c>
      <c r="H1224" s="100" t="s">
        <v>653</v>
      </c>
      <c r="I1224" s="381" t="s">
        <v>505</v>
      </c>
      <c r="J1224" s="382">
        <v>34000</v>
      </c>
      <c r="K1224" s="382">
        <v>10000</v>
      </c>
      <c r="L1224" s="191" t="str">
        <f t="shared" si="863"/>
        <v>916014280310432008001024422501</v>
      </c>
      <c r="M1224" s="192">
        <f t="array" ref="M1224">IF(COUNT(SEARCH(Удалить_Роспись_КВСР,$B1224)*SEARCH(Удалить_Роспись_ПБС,$C1224)*SEARCH(Удалить_Роспись_КФСР, $D1224)*SEARCH(Удалить_Роспись_КЦСР,$E1224)*SEARCH(Удалить_Роспись_КВР,$F1224)*SEARCH(Удалить_Роспись_ЭК,$H1224)*SEARCH(Удалить_Роспись_КР,$I1224))&gt;0,0,1)</f>
        <v>1</v>
      </c>
      <c r="N1224" s="192">
        <v>0</v>
      </c>
      <c r="O1224" s="192" t="str">
        <f t="shared" si="864"/>
        <v/>
      </c>
      <c r="P1224" s="192" t="str">
        <f t="shared" si="905"/>
        <v/>
      </c>
      <c r="Q1224" s="300" t="str">
        <f t="shared" si="865"/>
        <v/>
      </c>
      <c r="R1224" s="300" t="str">
        <f t="shared" si="866"/>
        <v/>
      </c>
      <c r="S1224" s="300" t="str">
        <f t="shared" si="867"/>
        <v/>
      </c>
      <c r="T1224" s="192" t="str">
        <f t="shared" si="868"/>
        <v/>
      </c>
      <c r="U1224" s="303" t="str">
        <f t="shared" si="869"/>
        <v/>
      </c>
      <c r="V1224" s="300" t="str">
        <f t="shared" si="870"/>
        <v/>
      </c>
      <c r="W1224" s="192" t="str">
        <f t="shared" si="871"/>
        <v/>
      </c>
      <c r="X1224" s="303" t="str">
        <f t="shared" si="872"/>
        <v/>
      </c>
      <c r="Y1224" s="300" t="str">
        <f t="shared" si="873"/>
        <v/>
      </c>
      <c r="Z1224" s="300" t="str">
        <f t="shared" si="874"/>
        <v/>
      </c>
      <c r="AA1224" s="303" t="str">
        <f t="shared" si="875"/>
        <v/>
      </c>
      <c r="AB1224" s="300" t="str">
        <f t="shared" si="876"/>
        <v/>
      </c>
      <c r="AC1224" s="300" t="str">
        <f t="shared" si="877"/>
        <v/>
      </c>
      <c r="AD1224" s="300" t="str">
        <f t="shared" si="878"/>
        <v/>
      </c>
      <c r="AE1224" s="192" t="str">
        <f t="shared" si="879"/>
        <v/>
      </c>
      <c r="AF1224" s="192" t="str">
        <f t="shared" si="880"/>
        <v/>
      </c>
      <c r="AG1224" s="192"/>
      <c r="AJ1224" s="300" t="str">
        <f t="shared" si="881"/>
        <v/>
      </c>
      <c r="AK1224" s="300" t="str">
        <f t="shared" si="882"/>
        <v/>
      </c>
      <c r="AL1224" s="300" t="str">
        <f t="shared" si="883"/>
        <v/>
      </c>
      <c r="AM1224" s="300" t="str">
        <f t="shared" si="884"/>
        <v/>
      </c>
      <c r="AN1224" s="300" t="str">
        <f t="shared" si="885"/>
        <v/>
      </c>
      <c r="AO1224" s="300" t="str">
        <f t="shared" si="886"/>
        <v/>
      </c>
      <c r="AP1224" s="300" t="str">
        <f t="shared" si="887"/>
        <v/>
      </c>
      <c r="AQ1224" s="300" t="str">
        <f t="shared" si="888"/>
        <v/>
      </c>
      <c r="AR1224" s="306" t="str">
        <f t="shared" si="889"/>
        <v/>
      </c>
      <c r="AS1224" s="300" t="str">
        <f t="shared" si="890"/>
        <v/>
      </c>
      <c r="AT1224" s="300" t="str">
        <f t="shared" si="891"/>
        <v/>
      </c>
      <c r="AU1224" s="192" t="str">
        <f t="shared" si="892"/>
        <v>рбс</v>
      </c>
      <c r="AV1224" s="192" t="str">
        <f t="shared" si="893"/>
        <v>рбс91601428общпро</v>
      </c>
      <c r="AW1224" s="191">
        <f t="shared" si="894"/>
        <v>34000</v>
      </c>
      <c r="AX1224" s="191">
        <f t="shared" si="895"/>
        <v>10000</v>
      </c>
      <c r="AY1224" s="191">
        <f t="shared" si="896"/>
        <v>0</v>
      </c>
      <c r="AZ1224" s="191">
        <f t="shared" si="897"/>
        <v>0</v>
      </c>
      <c r="BA1224" s="193">
        <f t="shared" si="898"/>
        <v>1</v>
      </c>
      <c r="BB1224" s="193">
        <f t="shared" si="899"/>
        <v>1</v>
      </c>
      <c r="BC1224" s="193">
        <f t="shared" si="900"/>
        <v>1</v>
      </c>
      <c r="BD1224" s="191">
        <f t="shared" si="907"/>
        <v>0</v>
      </c>
      <c r="BE1224" s="191">
        <f t="shared" si="901"/>
        <v>0</v>
      </c>
      <c r="BF1224" s="210">
        <f t="shared" si="902"/>
        <v>0</v>
      </c>
      <c r="BG1224" s="211">
        <f t="shared" si="903"/>
        <v>0</v>
      </c>
      <c r="BH1224" s="289"/>
      <c r="BI1224" s="289"/>
      <c r="BJ1224" s="228"/>
      <c r="BK1224" s="228"/>
      <c r="BL1224" s="233" t="str">
        <f t="shared" si="904"/>
        <v>03</v>
      </c>
    </row>
    <row r="1225" spans="1:64" ht="12" customHeight="1">
      <c r="A1225" s="333" t="s">
        <v>698</v>
      </c>
      <c r="B1225" s="381" t="s">
        <v>448</v>
      </c>
      <c r="C1225" s="333" t="s">
        <v>670</v>
      </c>
      <c r="D1225" s="381" t="s">
        <v>401</v>
      </c>
      <c r="E1225" s="381" t="s">
        <v>1264</v>
      </c>
      <c r="F1225" s="381" t="s">
        <v>586</v>
      </c>
      <c r="G1225" s="381" t="s">
        <v>389</v>
      </c>
      <c r="H1225" s="100" t="s">
        <v>653</v>
      </c>
      <c r="I1225" s="381" t="s">
        <v>505</v>
      </c>
      <c r="J1225" s="382">
        <v>59600</v>
      </c>
      <c r="K1225" s="382">
        <v>10378.66</v>
      </c>
      <c r="L1225" s="191" t="str">
        <f t="shared" si="863"/>
        <v>916014280310432008001024422601</v>
      </c>
      <c r="M1225" s="192">
        <f t="array" ref="M1225">IF(COUNT(SEARCH(Удалить_Роспись_КВСР,$B1225)*SEARCH(Удалить_Роспись_ПБС,$C1225)*SEARCH(Удалить_Роспись_КФСР, $D1225)*SEARCH(Удалить_Роспись_КЦСР,$E1225)*SEARCH(Удалить_Роспись_КВР,$F1225)*SEARCH(Удалить_Роспись_ЭК,$H1225)*SEARCH(Удалить_Роспись_КР,$I1225))&gt;0,0,1)</f>
        <v>1</v>
      </c>
      <c r="N1225" s="192">
        <v>0</v>
      </c>
      <c r="O1225" s="192" t="str">
        <f t="shared" si="864"/>
        <v/>
      </c>
      <c r="P1225" s="192" t="str">
        <f t="shared" si="905"/>
        <v/>
      </c>
      <c r="Q1225" s="300" t="str">
        <f t="shared" si="865"/>
        <v/>
      </c>
      <c r="R1225" s="300" t="str">
        <f t="shared" si="866"/>
        <v/>
      </c>
      <c r="S1225" s="300" t="str">
        <f t="shared" si="867"/>
        <v/>
      </c>
      <c r="T1225" s="192" t="str">
        <f t="shared" si="868"/>
        <v/>
      </c>
      <c r="U1225" s="303" t="str">
        <f t="shared" si="869"/>
        <v/>
      </c>
      <c r="V1225" s="300" t="str">
        <f t="shared" si="870"/>
        <v/>
      </c>
      <c r="W1225" s="192" t="str">
        <f t="shared" si="871"/>
        <v/>
      </c>
      <c r="X1225" s="303" t="str">
        <f t="shared" si="872"/>
        <v/>
      </c>
      <c r="Y1225" s="300" t="str">
        <f t="shared" si="873"/>
        <v/>
      </c>
      <c r="Z1225" s="300" t="str">
        <f t="shared" si="874"/>
        <v/>
      </c>
      <c r="AA1225" s="303" t="str">
        <f t="shared" si="875"/>
        <v/>
      </c>
      <c r="AB1225" s="300" t="str">
        <f t="shared" si="876"/>
        <v/>
      </c>
      <c r="AC1225" s="300" t="str">
        <f t="shared" si="877"/>
        <v/>
      </c>
      <c r="AD1225" s="300" t="str">
        <f t="shared" si="878"/>
        <v/>
      </c>
      <c r="AE1225" s="192" t="str">
        <f t="shared" si="879"/>
        <v/>
      </c>
      <c r="AF1225" s="192" t="str">
        <f t="shared" si="880"/>
        <v/>
      </c>
      <c r="AG1225" s="192"/>
      <c r="AJ1225" s="300" t="str">
        <f t="shared" si="881"/>
        <v/>
      </c>
      <c r="AK1225" s="300" t="str">
        <f t="shared" si="882"/>
        <v/>
      </c>
      <c r="AL1225" s="300" t="str">
        <f t="shared" si="883"/>
        <v/>
      </c>
      <c r="AM1225" s="300" t="str">
        <f t="shared" si="884"/>
        <v/>
      </c>
      <c r="AN1225" s="300" t="str">
        <f t="shared" si="885"/>
        <v/>
      </c>
      <c r="AO1225" s="300" t="str">
        <f t="shared" si="886"/>
        <v/>
      </c>
      <c r="AP1225" s="300" t="str">
        <f t="shared" si="887"/>
        <v/>
      </c>
      <c r="AQ1225" s="300" t="str">
        <f t="shared" si="888"/>
        <v/>
      </c>
      <c r="AR1225" s="306" t="str">
        <f t="shared" si="889"/>
        <v/>
      </c>
      <c r="AS1225" s="300" t="str">
        <f t="shared" si="890"/>
        <v/>
      </c>
      <c r="AT1225" s="300" t="str">
        <f t="shared" si="891"/>
        <v/>
      </c>
      <c r="AU1225" s="192" t="str">
        <f t="shared" si="892"/>
        <v>рбс</v>
      </c>
      <c r="AV1225" s="192" t="str">
        <f t="shared" si="893"/>
        <v>рбс91601428общпро</v>
      </c>
      <c r="AW1225" s="191">
        <f t="shared" si="894"/>
        <v>59600</v>
      </c>
      <c r="AX1225" s="191">
        <f t="shared" si="895"/>
        <v>10378.66</v>
      </c>
      <c r="AY1225" s="191">
        <f t="shared" si="896"/>
        <v>0</v>
      </c>
      <c r="AZ1225" s="191">
        <f t="shared" si="897"/>
        <v>0</v>
      </c>
      <c r="BA1225" s="193">
        <f t="shared" si="898"/>
        <v>1</v>
      </c>
      <c r="BB1225" s="193">
        <f t="shared" si="899"/>
        <v>1</v>
      </c>
      <c r="BC1225" s="193">
        <f t="shared" si="900"/>
        <v>1</v>
      </c>
      <c r="BD1225" s="191">
        <f t="shared" si="907"/>
        <v>0</v>
      </c>
      <c r="BE1225" s="191">
        <f t="shared" si="901"/>
        <v>0</v>
      </c>
      <c r="BF1225" s="210">
        <f t="shared" si="902"/>
        <v>0</v>
      </c>
      <c r="BG1225" s="211">
        <f t="shared" si="903"/>
        <v>0</v>
      </c>
      <c r="BH1225" s="289"/>
      <c r="BI1225" s="289"/>
      <c r="BJ1225" s="228"/>
      <c r="BK1225" s="228"/>
      <c r="BL1225" s="233" t="str">
        <f t="shared" si="904"/>
        <v>03</v>
      </c>
    </row>
    <row r="1226" spans="1:64" ht="12" customHeight="1">
      <c r="A1226" s="333" t="s">
        <v>698</v>
      </c>
      <c r="B1226" s="381" t="s">
        <v>448</v>
      </c>
      <c r="C1226" s="333" t="s">
        <v>670</v>
      </c>
      <c r="D1226" s="381" t="s">
        <v>401</v>
      </c>
      <c r="E1226" s="381" t="s">
        <v>1265</v>
      </c>
      <c r="F1226" s="381" t="s">
        <v>586</v>
      </c>
      <c r="G1226" s="381" t="s">
        <v>397</v>
      </c>
      <c r="H1226" s="100" t="s">
        <v>653</v>
      </c>
      <c r="I1226" s="381" t="s">
        <v>505</v>
      </c>
      <c r="J1226" s="382">
        <v>1924.4</v>
      </c>
      <c r="K1226" s="382">
        <v>0</v>
      </c>
      <c r="L1226" s="191" t="str">
        <f t="shared" si="863"/>
        <v>91601428031043200S412024434001</v>
      </c>
      <c r="M1226" s="192">
        <f t="array" ref="M1226">IF(COUNT(SEARCH(Удалить_Роспись_КВСР,$B1226)*SEARCH(Удалить_Роспись_ПБС,$C1226)*SEARCH(Удалить_Роспись_КФСР, $D1226)*SEARCH(Удалить_Роспись_КЦСР,$E1226)*SEARCH(Удалить_Роспись_КВР,$F1226)*SEARCH(Удалить_Роспись_ЭК,$H1226)*SEARCH(Удалить_Роспись_КР,$I1226))&gt;0,0,1)</f>
        <v>0</v>
      </c>
      <c r="N1226" s="192">
        <v>0</v>
      </c>
      <c r="O1226" s="192" t="str">
        <f t="shared" si="864"/>
        <v/>
      </c>
      <c r="P1226" s="192" t="str">
        <f t="shared" si="905"/>
        <v/>
      </c>
      <c r="Q1226" s="300" t="str">
        <f t="shared" si="865"/>
        <v/>
      </c>
      <c r="R1226" s="300" t="str">
        <f t="shared" si="866"/>
        <v/>
      </c>
      <c r="S1226" s="300" t="str">
        <f t="shared" si="867"/>
        <v/>
      </c>
      <c r="T1226" s="192" t="str">
        <f t="shared" si="868"/>
        <v/>
      </c>
      <c r="U1226" s="303" t="str">
        <f t="shared" si="869"/>
        <v/>
      </c>
      <c r="V1226" s="300" t="str">
        <f t="shared" si="870"/>
        <v/>
      </c>
      <c r="W1226" s="192" t="str">
        <f t="shared" si="871"/>
        <v/>
      </c>
      <c r="X1226" s="303" t="str">
        <f t="shared" si="872"/>
        <v/>
      </c>
      <c r="Y1226" s="300" t="str">
        <f t="shared" si="873"/>
        <v/>
      </c>
      <c r="Z1226" s="300" t="str">
        <f t="shared" si="874"/>
        <v/>
      </c>
      <c r="AA1226" s="303" t="str">
        <f t="shared" si="875"/>
        <v/>
      </c>
      <c r="AB1226" s="300" t="str">
        <f t="shared" si="876"/>
        <v/>
      </c>
      <c r="AC1226" s="300" t="str">
        <f t="shared" si="877"/>
        <v/>
      </c>
      <c r="AD1226" s="300" t="str">
        <f t="shared" si="878"/>
        <v/>
      </c>
      <c r="AE1226" s="192" t="str">
        <f t="shared" si="879"/>
        <v/>
      </c>
      <c r="AF1226" s="192" t="str">
        <f t="shared" si="880"/>
        <v/>
      </c>
      <c r="AG1226" s="192"/>
      <c r="AJ1226" s="300" t="str">
        <f t="shared" si="881"/>
        <v/>
      </c>
      <c r="AK1226" s="300" t="str">
        <f t="shared" si="882"/>
        <v/>
      </c>
      <c r="AL1226" s="300" t="str">
        <f t="shared" si="883"/>
        <v/>
      </c>
      <c r="AM1226" s="300" t="str">
        <f t="shared" si="884"/>
        <v/>
      </c>
      <c r="AN1226" s="300" t="str">
        <f t="shared" si="885"/>
        <v/>
      </c>
      <c r="AO1226" s="300" t="str">
        <f t="shared" si="886"/>
        <v/>
      </c>
      <c r="AP1226" s="300" t="str">
        <f t="shared" si="887"/>
        <v/>
      </c>
      <c r="AQ1226" s="300" t="str">
        <f t="shared" si="888"/>
        <v/>
      </c>
      <c r="AR1226" s="306" t="str">
        <f t="shared" si="889"/>
        <v/>
      </c>
      <c r="AS1226" s="300" t="str">
        <f t="shared" si="890"/>
        <v/>
      </c>
      <c r="AT1226" s="300" t="str">
        <f t="shared" si="891"/>
        <v/>
      </c>
      <c r="AU1226" s="192" t="str">
        <f t="shared" si="892"/>
        <v>рбс</v>
      </c>
      <c r="AV1226" s="192" t="str">
        <f t="shared" si="893"/>
        <v>рбс91601428общпро</v>
      </c>
      <c r="AW1226" s="191">
        <f t="shared" si="894"/>
        <v>0</v>
      </c>
      <c r="AX1226" s="191">
        <f t="shared" si="895"/>
        <v>0</v>
      </c>
      <c r="AY1226" s="191">
        <f t="shared" si="896"/>
        <v>0</v>
      </c>
      <c r="AZ1226" s="191">
        <f t="shared" si="897"/>
        <v>0</v>
      </c>
      <c r="BA1226" s="193">
        <f t="shared" si="898"/>
        <v>1</v>
      </c>
      <c r="BB1226" s="193">
        <f t="shared" si="899"/>
        <v>1</v>
      </c>
      <c r="BC1226" s="193">
        <f t="shared" si="900"/>
        <v>1</v>
      </c>
      <c r="BD1226" s="191">
        <f t="shared" si="907"/>
        <v>0</v>
      </c>
      <c r="BE1226" s="191">
        <f t="shared" si="901"/>
        <v>0</v>
      </c>
      <c r="BF1226" s="210">
        <f t="shared" si="902"/>
        <v>0</v>
      </c>
      <c r="BG1226" s="211">
        <f t="shared" si="903"/>
        <v>0</v>
      </c>
      <c r="BH1226" s="289"/>
      <c r="BI1226" s="289"/>
      <c r="BJ1226" s="228"/>
      <c r="BK1226" s="228"/>
      <c r="BL1226" s="233" t="str">
        <f t="shared" si="904"/>
        <v>03</v>
      </c>
    </row>
    <row r="1227" spans="1:64" ht="12" hidden="1" customHeight="1">
      <c r="A1227" s="333" t="s">
        <v>698</v>
      </c>
      <c r="B1227" s="381" t="s">
        <v>448</v>
      </c>
      <c r="C1227" s="333" t="s">
        <v>670</v>
      </c>
      <c r="D1227" s="381" t="s">
        <v>462</v>
      </c>
      <c r="E1227" s="381" t="s">
        <v>1266</v>
      </c>
      <c r="F1227" s="381" t="s">
        <v>586</v>
      </c>
      <c r="G1227" s="381" t="s">
        <v>394</v>
      </c>
      <c r="H1227" s="100" t="s">
        <v>653</v>
      </c>
      <c r="I1227" s="381" t="s">
        <v>339</v>
      </c>
      <c r="J1227" s="382">
        <v>2200000</v>
      </c>
      <c r="K1227" s="382">
        <v>50000</v>
      </c>
      <c r="L1227" s="191" t="str">
        <f t="shared" si="863"/>
        <v>916014280409431007393024422510</v>
      </c>
      <c r="M1227" s="192">
        <f t="array" ref="M1227">IF(COUNT(SEARCH(Удалить_Роспись_КВСР,$B1227)*SEARCH(Удалить_Роспись_ПБС,$C1227)*SEARCH(Удалить_Роспись_КФСР, $D1227)*SEARCH(Удалить_Роспись_КЦСР,$E1227)*SEARCH(Удалить_Роспись_КВР,$F1227)*SEARCH(Удалить_Роспись_ЭК,$H1227)*SEARCH(Удалить_Роспись_КР,$I1227))&gt;0,0,1)</f>
        <v>0</v>
      </c>
      <c r="N1227" s="192">
        <v>0</v>
      </c>
      <c r="O1227" s="192" t="str">
        <f t="shared" si="864"/>
        <v/>
      </c>
      <c r="P1227" s="192" t="str">
        <f t="shared" si="905"/>
        <v/>
      </c>
      <c r="Q1227" s="300" t="str">
        <f t="shared" si="865"/>
        <v/>
      </c>
      <c r="R1227" s="300" t="str">
        <f t="shared" si="866"/>
        <v/>
      </c>
      <c r="S1227" s="300" t="str">
        <f t="shared" si="867"/>
        <v/>
      </c>
      <c r="T1227" s="192" t="str">
        <f t="shared" si="868"/>
        <v/>
      </c>
      <c r="U1227" s="303" t="str">
        <f t="shared" si="869"/>
        <v/>
      </c>
      <c r="V1227" s="300" t="str">
        <f t="shared" si="870"/>
        <v/>
      </c>
      <c r="W1227" s="192" t="str">
        <f t="shared" si="871"/>
        <v/>
      </c>
      <c r="X1227" s="303" t="str">
        <f t="shared" si="872"/>
        <v/>
      </c>
      <c r="Y1227" s="300" t="str">
        <f t="shared" si="873"/>
        <v/>
      </c>
      <c r="Z1227" s="300" t="str">
        <f t="shared" si="874"/>
        <v/>
      </c>
      <c r="AA1227" s="303" t="str">
        <f t="shared" si="875"/>
        <v/>
      </c>
      <c r="AB1227" s="300" t="str">
        <f t="shared" si="876"/>
        <v/>
      </c>
      <c r="AC1227" s="300" t="str">
        <f t="shared" si="877"/>
        <v/>
      </c>
      <c r="AD1227" s="300" t="str">
        <f t="shared" si="878"/>
        <v/>
      </c>
      <c r="AE1227" s="192" t="str">
        <f t="shared" si="879"/>
        <v/>
      </c>
      <c r="AF1227" s="192" t="str">
        <f t="shared" si="880"/>
        <v/>
      </c>
      <c r="AG1227" s="192"/>
      <c r="AJ1227" s="300" t="str">
        <f t="shared" si="881"/>
        <v/>
      </c>
      <c r="AK1227" s="300" t="str">
        <f t="shared" si="882"/>
        <v/>
      </c>
      <c r="AL1227" s="300" t="str">
        <f t="shared" si="883"/>
        <v>бла</v>
      </c>
      <c r="AM1227" s="300" t="str">
        <f t="shared" si="884"/>
        <v/>
      </c>
      <c r="AN1227" s="300" t="str">
        <f t="shared" si="885"/>
        <v/>
      </c>
      <c r="AO1227" s="300" t="str">
        <f t="shared" si="886"/>
        <v/>
      </c>
      <c r="AP1227" s="300" t="str">
        <f t="shared" si="887"/>
        <v/>
      </c>
      <c r="AQ1227" s="300" t="str">
        <f t="shared" si="888"/>
        <v/>
      </c>
      <c r="AR1227" s="306" t="str">
        <f t="shared" si="889"/>
        <v/>
      </c>
      <c r="AS1227" s="300" t="str">
        <f t="shared" si="890"/>
        <v/>
      </c>
      <c r="AT1227" s="300" t="str">
        <f t="shared" si="891"/>
        <v/>
      </c>
      <c r="AU1227" s="192" t="str">
        <f t="shared" si="892"/>
        <v>бла</v>
      </c>
      <c r="AV1227" s="192" t="str">
        <f t="shared" si="893"/>
        <v>бла91601428общпро</v>
      </c>
      <c r="AW1227" s="191">
        <f t="shared" si="894"/>
        <v>0</v>
      </c>
      <c r="AX1227" s="191">
        <f t="shared" si="895"/>
        <v>0</v>
      </c>
      <c r="AY1227" s="191">
        <f t="shared" si="896"/>
        <v>0</v>
      </c>
      <c r="AZ1227" s="191">
        <f t="shared" si="897"/>
        <v>0</v>
      </c>
      <c r="BA1227" s="193">
        <f t="shared" si="898"/>
        <v>1</v>
      </c>
      <c r="BB1227" s="193">
        <f t="shared" si="899"/>
        <v>1</v>
      </c>
      <c r="BC1227" s="193">
        <f t="shared" si="900"/>
        <v>1</v>
      </c>
      <c r="BD1227" s="191">
        <f t="shared" si="907"/>
        <v>0</v>
      </c>
      <c r="BE1227" s="191">
        <f t="shared" si="901"/>
        <v>0</v>
      </c>
      <c r="BF1227" s="210">
        <f t="shared" si="902"/>
        <v>0</v>
      </c>
      <c r="BG1227" s="211">
        <f t="shared" si="903"/>
        <v>0</v>
      </c>
      <c r="BH1227" s="289"/>
      <c r="BI1227" s="289"/>
      <c r="BJ1227" s="228"/>
      <c r="BK1227" s="228"/>
      <c r="BL1227" s="233" t="str">
        <f t="shared" si="904"/>
        <v>04</v>
      </c>
    </row>
    <row r="1228" spans="1:64" ht="12" customHeight="1">
      <c r="A1228" s="333" t="s">
        <v>698</v>
      </c>
      <c r="B1228" s="381" t="s">
        <v>448</v>
      </c>
      <c r="C1228" s="333" t="s">
        <v>670</v>
      </c>
      <c r="D1228" s="381" t="s">
        <v>462</v>
      </c>
      <c r="E1228" s="381" t="s">
        <v>1267</v>
      </c>
      <c r="F1228" s="381" t="s">
        <v>586</v>
      </c>
      <c r="G1228" s="381" t="s">
        <v>394</v>
      </c>
      <c r="H1228" s="100" t="s">
        <v>653</v>
      </c>
      <c r="I1228" s="381" t="s">
        <v>505</v>
      </c>
      <c r="J1228" s="382">
        <v>41600</v>
      </c>
      <c r="K1228" s="382">
        <v>0</v>
      </c>
      <c r="L1228" s="191" t="str">
        <f t="shared" si="863"/>
        <v>916014280409431008001024422501</v>
      </c>
      <c r="M1228" s="192">
        <f t="array" ref="M1228">IF(COUNT(SEARCH(Удалить_Роспись_КВСР,$B1228)*SEARCH(Удалить_Роспись_ПБС,$C1228)*SEARCH(Удалить_Роспись_КФСР, $D1228)*SEARCH(Удалить_Роспись_КЦСР,$E1228)*SEARCH(Удалить_Роспись_КВР,$F1228)*SEARCH(Удалить_Роспись_ЭК,$H1228)*SEARCH(Удалить_Роспись_КР,$I1228))&gt;0,0,1)</f>
        <v>1</v>
      </c>
      <c r="N1228" s="192">
        <v>0</v>
      </c>
      <c r="O1228" s="192" t="str">
        <f t="shared" si="864"/>
        <v/>
      </c>
      <c r="P1228" s="192" t="str">
        <f t="shared" si="905"/>
        <v/>
      </c>
      <c r="Q1228" s="300" t="str">
        <f t="shared" si="865"/>
        <v/>
      </c>
      <c r="R1228" s="300" t="str">
        <f t="shared" si="866"/>
        <v/>
      </c>
      <c r="S1228" s="300" t="str">
        <f t="shared" si="867"/>
        <v/>
      </c>
      <c r="T1228" s="192" t="str">
        <f t="shared" si="868"/>
        <v/>
      </c>
      <c r="U1228" s="303" t="str">
        <f t="shared" si="869"/>
        <v/>
      </c>
      <c r="V1228" s="300" t="str">
        <f t="shared" si="870"/>
        <v/>
      </c>
      <c r="W1228" s="192" t="str">
        <f t="shared" si="871"/>
        <v/>
      </c>
      <c r="X1228" s="303" t="str">
        <f t="shared" si="872"/>
        <v/>
      </c>
      <c r="Y1228" s="300" t="str">
        <f t="shared" si="873"/>
        <v/>
      </c>
      <c r="Z1228" s="300" t="str">
        <f t="shared" si="874"/>
        <v/>
      </c>
      <c r="AA1228" s="303" t="str">
        <f t="shared" si="875"/>
        <v/>
      </c>
      <c r="AB1228" s="300" t="str">
        <f t="shared" si="876"/>
        <v/>
      </c>
      <c r="AC1228" s="300" t="str">
        <f t="shared" si="877"/>
        <v/>
      </c>
      <c r="AD1228" s="300" t="str">
        <f t="shared" si="878"/>
        <v/>
      </c>
      <c r="AE1228" s="192" t="str">
        <f t="shared" si="879"/>
        <v/>
      </c>
      <c r="AF1228" s="192" t="str">
        <f t="shared" si="880"/>
        <v/>
      </c>
      <c r="AG1228" s="192"/>
      <c r="AJ1228" s="300" t="str">
        <f t="shared" si="881"/>
        <v/>
      </c>
      <c r="AK1228" s="300" t="str">
        <f t="shared" si="882"/>
        <v/>
      </c>
      <c r="AL1228" s="300" t="str">
        <f t="shared" si="883"/>
        <v>бла</v>
      </c>
      <c r="AM1228" s="300" t="str">
        <f t="shared" si="884"/>
        <v/>
      </c>
      <c r="AN1228" s="300" t="str">
        <f t="shared" si="885"/>
        <v/>
      </c>
      <c r="AO1228" s="300" t="str">
        <f t="shared" si="886"/>
        <v/>
      </c>
      <c r="AP1228" s="300" t="str">
        <f t="shared" si="887"/>
        <v/>
      </c>
      <c r="AQ1228" s="300" t="str">
        <f t="shared" si="888"/>
        <v/>
      </c>
      <c r="AR1228" s="306" t="str">
        <f t="shared" si="889"/>
        <v/>
      </c>
      <c r="AS1228" s="300" t="str">
        <f t="shared" si="890"/>
        <v/>
      </c>
      <c r="AT1228" s="300" t="str">
        <f t="shared" si="891"/>
        <v/>
      </c>
      <c r="AU1228" s="192" t="str">
        <f t="shared" si="892"/>
        <v>бла</v>
      </c>
      <c r="AV1228" s="192" t="str">
        <f t="shared" si="893"/>
        <v>бла91601428общпро</v>
      </c>
      <c r="AW1228" s="191">
        <f t="shared" si="894"/>
        <v>41600</v>
      </c>
      <c r="AX1228" s="191">
        <f t="shared" si="895"/>
        <v>0</v>
      </c>
      <c r="AY1228" s="191">
        <f t="shared" si="896"/>
        <v>0</v>
      </c>
      <c r="AZ1228" s="191">
        <f t="shared" si="897"/>
        <v>0</v>
      </c>
      <c r="BA1228" s="193">
        <f t="shared" si="898"/>
        <v>1</v>
      </c>
      <c r="BB1228" s="193">
        <f t="shared" si="899"/>
        <v>1</v>
      </c>
      <c r="BC1228" s="193">
        <f t="shared" si="900"/>
        <v>1</v>
      </c>
      <c r="BD1228" s="191">
        <f t="shared" si="907"/>
        <v>0</v>
      </c>
      <c r="BE1228" s="191">
        <f t="shared" si="901"/>
        <v>0</v>
      </c>
      <c r="BF1228" s="210">
        <f t="shared" si="902"/>
        <v>0</v>
      </c>
      <c r="BG1228" s="211">
        <f t="shared" si="903"/>
        <v>0</v>
      </c>
      <c r="BH1228" s="289"/>
      <c r="BI1228" s="289"/>
      <c r="BJ1228" s="228"/>
      <c r="BK1228" s="228"/>
      <c r="BL1228" s="233" t="str">
        <f t="shared" si="904"/>
        <v>04</v>
      </c>
    </row>
    <row r="1229" spans="1:64" ht="12" customHeight="1">
      <c r="A1229" s="333" t="s">
        <v>698</v>
      </c>
      <c r="B1229" s="381" t="s">
        <v>448</v>
      </c>
      <c r="C1229" s="333" t="s">
        <v>670</v>
      </c>
      <c r="D1229" s="381" t="s">
        <v>462</v>
      </c>
      <c r="E1229" s="381" t="s">
        <v>1268</v>
      </c>
      <c r="F1229" s="381" t="s">
        <v>586</v>
      </c>
      <c r="G1229" s="381" t="s">
        <v>407</v>
      </c>
      <c r="H1229" s="100" t="s">
        <v>653</v>
      </c>
      <c r="I1229" s="381" t="s">
        <v>505</v>
      </c>
      <c r="J1229" s="382">
        <v>34743.129999999997</v>
      </c>
      <c r="K1229" s="382">
        <v>0</v>
      </c>
      <c r="L1229" s="191" t="str">
        <f t="shared" si="863"/>
        <v>916014280409431008Ф00024431001</v>
      </c>
      <c r="M1229" s="192">
        <f t="array" ref="M1229">IF(COUNT(SEARCH(Удалить_Роспись_КВСР,$B1229)*SEARCH(Удалить_Роспись_ПБС,$C1229)*SEARCH(Удалить_Роспись_КФСР, $D1229)*SEARCH(Удалить_Роспись_КЦСР,$E1229)*SEARCH(Удалить_Роспись_КВР,$F1229)*SEARCH(Удалить_Роспись_ЭК,$H1229)*SEARCH(Удалить_Роспись_КР,$I1229))&gt;0,0,1)</f>
        <v>1</v>
      </c>
      <c r="N1229" s="192">
        <v>0</v>
      </c>
      <c r="O1229" s="192" t="str">
        <f t="shared" si="864"/>
        <v/>
      </c>
      <c r="P1229" s="192" t="str">
        <f t="shared" si="905"/>
        <v/>
      </c>
      <c r="Q1229" s="300" t="str">
        <f t="shared" si="865"/>
        <v/>
      </c>
      <c r="R1229" s="300" t="str">
        <f t="shared" si="866"/>
        <v/>
      </c>
      <c r="S1229" s="300" t="str">
        <f t="shared" si="867"/>
        <v/>
      </c>
      <c r="T1229" s="192" t="str">
        <f t="shared" si="868"/>
        <v/>
      </c>
      <c r="U1229" s="303" t="str">
        <f t="shared" si="869"/>
        <v/>
      </c>
      <c r="V1229" s="300" t="str">
        <f t="shared" si="870"/>
        <v/>
      </c>
      <c r="W1229" s="192" t="str">
        <f t="shared" si="871"/>
        <v/>
      </c>
      <c r="X1229" s="303" t="str">
        <f t="shared" si="872"/>
        <v/>
      </c>
      <c r="Y1229" s="300" t="str">
        <f t="shared" si="873"/>
        <v/>
      </c>
      <c r="Z1229" s="300" t="str">
        <f t="shared" si="874"/>
        <v/>
      </c>
      <c r="AA1229" s="303" t="str">
        <f t="shared" si="875"/>
        <v/>
      </c>
      <c r="AB1229" s="300" t="str">
        <f t="shared" si="876"/>
        <v/>
      </c>
      <c r="AC1229" s="300" t="str">
        <f t="shared" si="877"/>
        <v/>
      </c>
      <c r="AD1229" s="300" t="str">
        <f t="shared" si="878"/>
        <v/>
      </c>
      <c r="AE1229" s="192" t="str">
        <f t="shared" si="879"/>
        <v/>
      </c>
      <c r="AF1229" s="192" t="str">
        <f t="shared" si="880"/>
        <v/>
      </c>
      <c r="AG1229" s="192"/>
      <c r="AJ1229" s="300" t="str">
        <f t="shared" si="881"/>
        <v/>
      </c>
      <c r="AK1229" s="300" t="str">
        <f t="shared" si="882"/>
        <v/>
      </c>
      <c r="AL1229" s="300" t="str">
        <f t="shared" si="883"/>
        <v>бла</v>
      </c>
      <c r="AM1229" s="300" t="str">
        <f t="shared" si="884"/>
        <v/>
      </c>
      <c r="AN1229" s="300" t="str">
        <f t="shared" si="885"/>
        <v/>
      </c>
      <c r="AO1229" s="300" t="str">
        <f t="shared" si="886"/>
        <v/>
      </c>
      <c r="AP1229" s="300" t="str">
        <f t="shared" si="887"/>
        <v/>
      </c>
      <c r="AQ1229" s="300" t="str">
        <f t="shared" si="888"/>
        <v/>
      </c>
      <c r="AR1229" s="306" t="str">
        <f t="shared" si="889"/>
        <v/>
      </c>
      <c r="AS1229" s="300" t="str">
        <f t="shared" si="890"/>
        <v/>
      </c>
      <c r="AT1229" s="300" t="str">
        <f t="shared" si="891"/>
        <v/>
      </c>
      <c r="AU1229" s="192" t="str">
        <f t="shared" si="892"/>
        <v>бла</v>
      </c>
      <c r="AV1229" s="192" t="str">
        <f t="shared" si="893"/>
        <v>бла91601428общосн</v>
      </c>
      <c r="AW1229" s="191">
        <f t="shared" si="894"/>
        <v>34743.129999999997</v>
      </c>
      <c r="AX1229" s="191">
        <f t="shared" si="895"/>
        <v>0</v>
      </c>
      <c r="AY1229" s="191">
        <f t="shared" si="896"/>
        <v>0</v>
      </c>
      <c r="AZ1229" s="191">
        <f t="shared" si="897"/>
        <v>0</v>
      </c>
      <c r="BA1229" s="193">
        <f t="shared" si="898"/>
        <v>1</v>
      </c>
      <c r="BB1229" s="193">
        <f t="shared" si="899"/>
        <v>1</v>
      </c>
      <c r="BC1229" s="193">
        <f t="shared" si="900"/>
        <v>1</v>
      </c>
      <c r="BD1229" s="191">
        <f t="shared" si="907"/>
        <v>0</v>
      </c>
      <c r="BE1229" s="191">
        <f t="shared" si="901"/>
        <v>0</v>
      </c>
      <c r="BF1229" s="210">
        <f t="shared" si="902"/>
        <v>0</v>
      </c>
      <c r="BG1229" s="211">
        <f t="shared" si="903"/>
        <v>0</v>
      </c>
      <c r="BH1229" s="289"/>
      <c r="BI1229" s="289"/>
      <c r="BJ1229" s="228"/>
      <c r="BK1229" s="228"/>
      <c r="BL1229" s="233" t="str">
        <f t="shared" si="904"/>
        <v>04</v>
      </c>
    </row>
    <row r="1230" spans="1:64" ht="12" customHeight="1">
      <c r="A1230" s="333" t="s">
        <v>698</v>
      </c>
      <c r="B1230" s="381" t="s">
        <v>448</v>
      </c>
      <c r="C1230" s="333" t="s">
        <v>670</v>
      </c>
      <c r="D1230" s="381" t="s">
        <v>462</v>
      </c>
      <c r="E1230" s="381" t="s">
        <v>1269</v>
      </c>
      <c r="F1230" s="381" t="s">
        <v>586</v>
      </c>
      <c r="G1230" s="381" t="s">
        <v>394</v>
      </c>
      <c r="H1230" s="100" t="s">
        <v>653</v>
      </c>
      <c r="I1230" s="381" t="s">
        <v>505</v>
      </c>
      <c r="J1230" s="382">
        <v>22256.87</v>
      </c>
      <c r="K1230" s="382">
        <v>22256.87</v>
      </c>
      <c r="L1230" s="191" t="str">
        <f t="shared" ref="L1230:L1293" si="908">CONCATENATE(B1230,C1230,D1230,E1230,F1230,G1230,I1230)</f>
        <v>91601428040943100S393024422501</v>
      </c>
      <c r="M1230" s="192">
        <f t="array" ref="M1230">IF(COUNT(SEARCH(Удалить_Роспись_КВСР,$B1230)*SEARCH(Удалить_Роспись_ПБС,$C1230)*SEARCH(Удалить_Роспись_КФСР, $D1230)*SEARCH(Удалить_Роспись_КЦСР,$E1230)*SEARCH(Удалить_Роспись_КВР,$F1230)*SEARCH(Удалить_Роспись_ЭК,$H1230)*SEARCH(Удалить_Роспись_КР,$I1230))&gt;0,0,1)</f>
        <v>0</v>
      </c>
      <c r="N1230" s="192">
        <v>0</v>
      </c>
      <c r="O1230" s="192" t="str">
        <f t="shared" ref="O1230:O1293" si="909">IF(OR($E1230="263П001",$E1230="092П000"),"атп","")</f>
        <v/>
      </c>
      <c r="P1230" s="192" t="str">
        <f t="shared" si="905"/>
        <v/>
      </c>
      <c r="Q1230" s="300" t="str">
        <f t="shared" ref="Q1230:Q1293" si="910">IF(OR($E1230="282Д002",$E1230="909Д000"),"инв","")</f>
        <v/>
      </c>
      <c r="R1230" s="300" t="str">
        <f t="shared" ref="R1230:R1293" si="911">IF(OR($E1230="2928006",$E1230="4118004",$E1230="909Ж000"),"зем","")</f>
        <v/>
      </c>
      <c r="S1230" s="300" t="str">
        <f t="shared" ref="S1230:S1293" si="912">IF($D1230="1001","пен","")</f>
        <v/>
      </c>
      <c r="T1230" s="192" t="str">
        <f t="shared" ref="T1230:T1293" si="913">IF($E1230="9018000","рез","")</f>
        <v/>
      </c>
      <c r="U1230" s="303" t="str">
        <f t="shared" ref="U1230:U1293" si="914">IF(LEFT($E1230,3)="795","рцп","")</f>
        <v/>
      </c>
      <c r="V1230" s="300" t="str">
        <f t="shared" ref="V1230:V1293" si="915">IF(AND($B1230="830",OR($E1230="1038212",$E1230="0358000",E1230="0348223",E1230="1018001",E1230="1018210",E1230="1038000",E1230="0318202",E1230="0368203",E1230="0538001")),"мер","")</f>
        <v/>
      </c>
      <c r="W1230" s="192" t="str">
        <f t="shared" ref="W1230:W1293" si="916">IF(AND($B1230="806",$D1230="0503"),"бла","")</f>
        <v/>
      </c>
      <c r="X1230" s="303" t="str">
        <f t="shared" ref="X1230:X1293" si="917">IF(AND($B1230="806",$E1230="5058606"),"жил","")</f>
        <v/>
      </c>
      <c r="Y1230" s="300" t="str">
        <f t="shared" ref="Y1230:Y1293" si="918">IF($D1230="0107","выб","")</f>
        <v/>
      </c>
      <c r="Z1230" s="300" t="str">
        <f t="shared" ref="Z1230:Z1293" si="919">IF($G1230="251","меж","")</f>
        <v/>
      </c>
      <c r="AA1230" s="303" t="str">
        <f t="shared" ref="AA1230:AA1293" si="920">IF($B1230="800","кцп","")</f>
        <v/>
      </c>
      <c r="AB1230" s="300" t="str">
        <f t="shared" ref="AB1230:AB1293" si="921">IF($F1230="611","смз","")</f>
        <v/>
      </c>
      <c r="AC1230" s="300" t="str">
        <f t="shared" ref="AC1230:AC1293" si="922">IF($D1230="1301","дол","")</f>
        <v/>
      </c>
      <c r="AD1230" s="300" t="str">
        <f t="shared" ref="AD1230:AD1293" si="923">IF($F1230="612","сиц","")</f>
        <v/>
      </c>
      <c r="AE1230" s="192" t="str">
        <f t="shared" ref="AE1230:AE1293" si="924">IF(AND($B1230="890",$E1230="9098000",F1230="870"),"рсф","")</f>
        <v/>
      </c>
      <c r="AF1230" s="192" t="str">
        <f t="shared" ref="AF1230:AF1293" si="925">IF(AND($F1230="330",B1230="806"),"поч","")</f>
        <v/>
      </c>
      <c r="AG1230" s="192"/>
      <c r="AJ1230" s="300" t="str">
        <f t="shared" ref="AJ1230:AJ1293" si="926">IF(AND(D1230="0503",G1230="223",OR(E1230="2118002",E1230="2218002",E1230="2338004",E1230="2718002",E1230="2928002",E1230="3018002",E1230="3118002",E1230="3218002",E1230="3418002",E1230="3658002",E1230="3718002",E1230="3818002",E1230="3948001",E1230="4118002",E1230="4218002",E1230="4218001",E1230="4318002",E1230="4418002",E1230="4618002")),"осв","")</f>
        <v/>
      </c>
      <c r="AK1230" s="300" t="str">
        <f t="shared" ref="AK1230:AK1293" si="927">IF($D1230="0107","выб","")</f>
        <v/>
      </c>
      <c r="AL1230" s="300" t="str">
        <f t="shared" ref="AL1230:AL1293" si="928">IF(OR($D1230="0409",$D1230="0503"),"бла","")</f>
        <v>бла</v>
      </c>
      <c r="AM1230" s="300" t="str">
        <f t="shared" ref="AM1230:AM1293" si="929">IF($G1230="251","меж","")</f>
        <v/>
      </c>
      <c r="AN1230" s="300" t="str">
        <f t="shared" ref="AN1230:AN1293" si="930">IF($D1230="0501","жил","")</f>
        <v/>
      </c>
      <c r="AO1230" s="300" t="str">
        <f t="shared" ref="AO1230:AO1293" si="931">IF($D1230="1101","физ","")</f>
        <v/>
      </c>
      <c r="AP1230" s="300" t="str">
        <f t="shared" ref="AP1230:AP1293" si="932">IF($D1230="0408","тра","")</f>
        <v/>
      </c>
      <c r="AQ1230" s="300" t="str">
        <f t="shared" ref="AQ1230:AQ1293" si="933">IF($D1230="1001","пен","")</f>
        <v/>
      </c>
      <c r="AR1230" s="306" t="str">
        <f t="shared" ref="AR1230:AR1293" si="934">IF(LEFT($E1230,3)="795","рцп","")</f>
        <v/>
      </c>
      <c r="AS1230" s="300" t="str">
        <f t="shared" ref="AS1230:AS1293" si="935">IF($F1230="611","смз","")</f>
        <v/>
      </c>
      <c r="AT1230" s="300" t="str">
        <f t="shared" ref="AT1230:AT1293" si="936">IF($F1230="612","сиц","")</f>
        <v/>
      </c>
      <c r="AU1230" s="192" t="str">
        <f t="shared" ref="AU1230:AU1293" si="937">IF(LEFT(B1230,1)="9",LEFT(CONCATENATE(AJ1230,AK1230,AL1230,AM1230,AN1230,AP1230,AQ1230,AR1230,AS1230,AT1230,AO1230,"рбс"),3),LEFT(CONCATENATE(O1230,P1230,Q1230,R1230,S1230,T1230,U1230,V1230,W1230,X1230,Y1230,Z1230,AA1230,AB1230,AC1230,AD1230,AE1230,AF1230,"рбс"),3))</f>
        <v>бла</v>
      </c>
      <c r="AV1230" s="192" t="str">
        <f t="shared" ref="AV1230:AV1293" si="938">CONCATENATE(AU1230,B1230,IF(C1230="ЦП270","ЦП273",IF(AND(C1230="ЦС300",LEFT(E1230,3)="440"),"ЦС306",IF(AND(C1230="ЦУ340",LEFT(E1230,3)="440"),"ЦУ347",C1230))),IF(ISNA(VLOOKUP(F1230,спр_Платные,1,FALSE)),"общ","пла"),VLOOKUP(G1230,спр_Индексации_ЭКР,3,FALSE))</f>
        <v>бла91601428общпро</v>
      </c>
      <c r="AW1230" s="191">
        <f t="shared" ref="AW1230:AW1293" si="939">J1230*$M1230</f>
        <v>0</v>
      </c>
      <c r="AX1230" s="191">
        <f t="shared" ref="AX1230:AX1293" si="940">K1230*$M1230</f>
        <v>0</v>
      </c>
      <c r="AY1230" s="191">
        <f t="shared" ref="AY1230:AY1293" si="941">J1230*$N1230</f>
        <v>0</v>
      </c>
      <c r="AZ1230" s="191">
        <f t="shared" ref="AZ1230:AZ1293" si="942">K1230*$N1230</f>
        <v>0</v>
      </c>
      <c r="BA1230" s="193">
        <f t="shared" ref="BA1230:BA1293" si="943">VLOOKUP(G1230,спр_Индексации_ЭКР,2,FALSE)</f>
        <v>1</v>
      </c>
      <c r="BB1230" s="193">
        <f t="shared" ref="BB1230:BB1293" si="944">VLOOKUP(G1230,спр_Индексации_ЭКР,4,FALSE)</f>
        <v>1</v>
      </c>
      <c r="BC1230" s="193">
        <f t="shared" ref="BC1230:BC1293" si="945">VLOOKUP(G1230,спр_Индексации_ЭКР,5,FALSE)</f>
        <v>1</v>
      </c>
      <c r="BD1230" s="191">
        <f t="shared" si="907"/>
        <v>0</v>
      </c>
      <c r="BE1230" s="191">
        <f t="shared" ref="BE1230:BE1293" si="946">AZ1230*$BA1230</f>
        <v>0</v>
      </c>
      <c r="BF1230" s="210">
        <f t="shared" ref="BF1230:BF1293" si="947">BD1230*BB1230</f>
        <v>0</v>
      </c>
      <c r="BG1230" s="211">
        <f t="shared" ref="BG1230:BG1293" si="948">BF1230*BC1230</f>
        <v>0</v>
      </c>
      <c r="BH1230" s="289"/>
      <c r="BI1230" s="289"/>
      <c r="BJ1230" s="228"/>
      <c r="BK1230" s="228"/>
      <c r="BL1230" s="233" t="str">
        <f t="shared" ref="BL1230:BL1293" si="949">IF(LEFT(B1230,1)="9",LEFT(D1230,2),"")</f>
        <v>04</v>
      </c>
    </row>
    <row r="1231" spans="1:64" ht="12" customHeight="1">
      <c r="A1231" s="333" t="s">
        <v>698</v>
      </c>
      <c r="B1231" s="381" t="s">
        <v>448</v>
      </c>
      <c r="C1231" s="333" t="s">
        <v>670</v>
      </c>
      <c r="D1231" s="381" t="s">
        <v>403</v>
      </c>
      <c r="E1231" s="381" t="s">
        <v>1270</v>
      </c>
      <c r="F1231" s="381" t="s">
        <v>586</v>
      </c>
      <c r="G1231" s="381" t="s">
        <v>394</v>
      </c>
      <c r="H1231" s="100" t="s">
        <v>653</v>
      </c>
      <c r="I1231" s="381" t="s">
        <v>505</v>
      </c>
      <c r="J1231" s="382">
        <v>105638.5</v>
      </c>
      <c r="K1231" s="382">
        <v>11700</v>
      </c>
      <c r="L1231" s="191" t="str">
        <f t="shared" si="908"/>
        <v>916014280501433008000024422501</v>
      </c>
      <c r="M1231" s="192">
        <f t="array" ref="M1231">IF(COUNT(SEARCH(Удалить_Роспись_КВСР,$B1231)*SEARCH(Удалить_Роспись_ПБС,$C1231)*SEARCH(Удалить_Роспись_КФСР, $D1231)*SEARCH(Удалить_Роспись_КЦСР,$E1231)*SEARCH(Удалить_Роспись_КВР,$F1231)*SEARCH(Удалить_Роспись_ЭК,$H1231)*SEARCH(Удалить_Роспись_КР,$I1231))&gt;0,0,1)</f>
        <v>1</v>
      </c>
      <c r="N1231" s="192">
        <v>0</v>
      </c>
      <c r="O1231" s="192" t="str">
        <f t="shared" si="909"/>
        <v/>
      </c>
      <c r="P1231" s="192" t="str">
        <f t="shared" si="905"/>
        <v/>
      </c>
      <c r="Q1231" s="300" t="str">
        <f t="shared" si="910"/>
        <v/>
      </c>
      <c r="R1231" s="300" t="str">
        <f t="shared" si="911"/>
        <v/>
      </c>
      <c r="S1231" s="300" t="str">
        <f t="shared" si="912"/>
        <v/>
      </c>
      <c r="T1231" s="192" t="str">
        <f t="shared" si="913"/>
        <v/>
      </c>
      <c r="U1231" s="303" t="str">
        <f t="shared" si="914"/>
        <v/>
      </c>
      <c r="V1231" s="300" t="str">
        <f t="shared" si="915"/>
        <v/>
      </c>
      <c r="W1231" s="192" t="str">
        <f t="shared" si="916"/>
        <v/>
      </c>
      <c r="X1231" s="303" t="str">
        <f t="shared" si="917"/>
        <v/>
      </c>
      <c r="Y1231" s="300" t="str">
        <f t="shared" si="918"/>
        <v/>
      </c>
      <c r="Z1231" s="300" t="str">
        <f t="shared" si="919"/>
        <v/>
      </c>
      <c r="AA1231" s="303" t="str">
        <f t="shared" si="920"/>
        <v/>
      </c>
      <c r="AB1231" s="300" t="str">
        <f t="shared" si="921"/>
        <v/>
      </c>
      <c r="AC1231" s="300" t="str">
        <f t="shared" si="922"/>
        <v/>
      </c>
      <c r="AD1231" s="300" t="str">
        <f t="shared" si="923"/>
        <v/>
      </c>
      <c r="AE1231" s="192" t="str">
        <f t="shared" si="924"/>
        <v/>
      </c>
      <c r="AF1231" s="192" t="str">
        <f t="shared" si="925"/>
        <v/>
      </c>
      <c r="AG1231" s="192"/>
      <c r="AJ1231" s="300" t="str">
        <f t="shared" si="926"/>
        <v/>
      </c>
      <c r="AK1231" s="300" t="str">
        <f t="shared" si="927"/>
        <v/>
      </c>
      <c r="AL1231" s="300" t="str">
        <f t="shared" si="928"/>
        <v/>
      </c>
      <c r="AM1231" s="300" t="str">
        <f t="shared" si="929"/>
        <v/>
      </c>
      <c r="AN1231" s="300" t="str">
        <f t="shared" si="930"/>
        <v>жил</v>
      </c>
      <c r="AO1231" s="300" t="str">
        <f t="shared" si="931"/>
        <v/>
      </c>
      <c r="AP1231" s="300" t="str">
        <f t="shared" si="932"/>
        <v/>
      </c>
      <c r="AQ1231" s="300" t="str">
        <f t="shared" si="933"/>
        <v/>
      </c>
      <c r="AR1231" s="306" t="str">
        <f t="shared" si="934"/>
        <v/>
      </c>
      <c r="AS1231" s="300" t="str">
        <f t="shared" si="935"/>
        <v/>
      </c>
      <c r="AT1231" s="300" t="str">
        <f t="shared" si="936"/>
        <v/>
      </c>
      <c r="AU1231" s="192" t="str">
        <f t="shared" si="937"/>
        <v>жил</v>
      </c>
      <c r="AV1231" s="192" t="str">
        <f t="shared" si="938"/>
        <v>жил91601428общпро</v>
      </c>
      <c r="AW1231" s="191">
        <f t="shared" si="939"/>
        <v>105638.5</v>
      </c>
      <c r="AX1231" s="191">
        <f t="shared" si="940"/>
        <v>11700</v>
      </c>
      <c r="AY1231" s="191">
        <f t="shared" si="941"/>
        <v>0</v>
      </c>
      <c r="AZ1231" s="191">
        <f t="shared" si="942"/>
        <v>0</v>
      </c>
      <c r="BA1231" s="193">
        <f t="shared" si="943"/>
        <v>1</v>
      </c>
      <c r="BB1231" s="193">
        <f t="shared" si="944"/>
        <v>1</v>
      </c>
      <c r="BC1231" s="193">
        <f t="shared" si="945"/>
        <v>1</v>
      </c>
      <c r="BD1231" s="191">
        <f t="shared" si="907"/>
        <v>0</v>
      </c>
      <c r="BE1231" s="191">
        <f t="shared" si="946"/>
        <v>0</v>
      </c>
      <c r="BF1231" s="210">
        <f t="shared" si="947"/>
        <v>0</v>
      </c>
      <c r="BG1231" s="211">
        <f t="shared" si="948"/>
        <v>0</v>
      </c>
      <c r="BH1231" s="289"/>
      <c r="BI1231" s="289"/>
      <c r="BJ1231" s="228"/>
      <c r="BK1231" s="228"/>
      <c r="BL1231" s="233" t="str">
        <f t="shared" si="949"/>
        <v>05</v>
      </c>
    </row>
    <row r="1232" spans="1:64" ht="12" customHeight="1">
      <c r="A1232" s="333" t="s">
        <v>698</v>
      </c>
      <c r="B1232" s="381" t="s">
        <v>448</v>
      </c>
      <c r="C1232" s="333" t="s">
        <v>670</v>
      </c>
      <c r="D1232" s="381" t="s">
        <v>403</v>
      </c>
      <c r="E1232" s="381" t="s">
        <v>1270</v>
      </c>
      <c r="F1232" s="381" t="s">
        <v>586</v>
      </c>
      <c r="G1232" s="381" t="s">
        <v>397</v>
      </c>
      <c r="H1232" s="100" t="s">
        <v>653</v>
      </c>
      <c r="I1232" s="381" t="s">
        <v>505</v>
      </c>
      <c r="J1232" s="382">
        <v>73300</v>
      </c>
      <c r="K1232" s="382">
        <v>45090</v>
      </c>
      <c r="L1232" s="191" t="str">
        <f t="shared" si="908"/>
        <v>916014280501433008000024434001</v>
      </c>
      <c r="M1232" s="192">
        <f t="array" ref="M1232">IF(COUNT(SEARCH(Удалить_Роспись_КВСР,$B1232)*SEARCH(Удалить_Роспись_ПБС,$C1232)*SEARCH(Удалить_Роспись_КФСР, $D1232)*SEARCH(Удалить_Роспись_КЦСР,$E1232)*SEARCH(Удалить_Роспись_КВР,$F1232)*SEARCH(Удалить_Роспись_ЭК,$H1232)*SEARCH(Удалить_Роспись_КР,$I1232))&gt;0,0,1)</f>
        <v>1</v>
      </c>
      <c r="N1232" s="192">
        <v>0</v>
      </c>
      <c r="O1232" s="192" t="str">
        <f t="shared" si="909"/>
        <v/>
      </c>
      <c r="P1232" s="192" t="str">
        <f t="shared" si="905"/>
        <v/>
      </c>
      <c r="Q1232" s="300" t="str">
        <f t="shared" si="910"/>
        <v/>
      </c>
      <c r="R1232" s="300" t="str">
        <f t="shared" si="911"/>
        <v/>
      </c>
      <c r="S1232" s="300" t="str">
        <f t="shared" si="912"/>
        <v/>
      </c>
      <c r="T1232" s="192" t="str">
        <f t="shared" si="913"/>
        <v/>
      </c>
      <c r="U1232" s="303" t="str">
        <f t="shared" si="914"/>
        <v/>
      </c>
      <c r="V1232" s="300" t="str">
        <f t="shared" si="915"/>
        <v/>
      </c>
      <c r="W1232" s="192" t="str">
        <f t="shared" si="916"/>
        <v/>
      </c>
      <c r="X1232" s="303" t="str">
        <f t="shared" si="917"/>
        <v/>
      </c>
      <c r="Y1232" s="300" t="str">
        <f t="shared" si="918"/>
        <v/>
      </c>
      <c r="Z1232" s="300" t="str">
        <f t="shared" si="919"/>
        <v/>
      </c>
      <c r="AA1232" s="303" t="str">
        <f t="shared" si="920"/>
        <v/>
      </c>
      <c r="AB1232" s="300" t="str">
        <f t="shared" si="921"/>
        <v/>
      </c>
      <c r="AC1232" s="300" t="str">
        <f t="shared" si="922"/>
        <v/>
      </c>
      <c r="AD1232" s="300" t="str">
        <f t="shared" si="923"/>
        <v/>
      </c>
      <c r="AE1232" s="192" t="str">
        <f t="shared" si="924"/>
        <v/>
      </c>
      <c r="AF1232" s="192" t="str">
        <f t="shared" si="925"/>
        <v/>
      </c>
      <c r="AG1232" s="192"/>
      <c r="AJ1232" s="300" t="str">
        <f t="shared" si="926"/>
        <v/>
      </c>
      <c r="AK1232" s="300" t="str">
        <f t="shared" si="927"/>
        <v/>
      </c>
      <c r="AL1232" s="300" t="str">
        <f t="shared" si="928"/>
        <v/>
      </c>
      <c r="AM1232" s="300" t="str">
        <f t="shared" si="929"/>
        <v/>
      </c>
      <c r="AN1232" s="300" t="str">
        <f t="shared" si="930"/>
        <v>жил</v>
      </c>
      <c r="AO1232" s="300" t="str">
        <f t="shared" si="931"/>
        <v/>
      </c>
      <c r="AP1232" s="300" t="str">
        <f t="shared" si="932"/>
        <v/>
      </c>
      <c r="AQ1232" s="300" t="str">
        <f t="shared" si="933"/>
        <v/>
      </c>
      <c r="AR1232" s="306" t="str">
        <f t="shared" si="934"/>
        <v/>
      </c>
      <c r="AS1232" s="300" t="str">
        <f t="shared" si="935"/>
        <v/>
      </c>
      <c r="AT1232" s="300" t="str">
        <f t="shared" si="936"/>
        <v/>
      </c>
      <c r="AU1232" s="192" t="str">
        <f t="shared" si="937"/>
        <v>жил</v>
      </c>
      <c r="AV1232" s="192" t="str">
        <f t="shared" si="938"/>
        <v>жил91601428общпро</v>
      </c>
      <c r="AW1232" s="191">
        <f t="shared" si="939"/>
        <v>73300</v>
      </c>
      <c r="AX1232" s="191">
        <f t="shared" si="940"/>
        <v>45090</v>
      </c>
      <c r="AY1232" s="191">
        <f t="shared" si="941"/>
        <v>0</v>
      </c>
      <c r="AZ1232" s="191">
        <f t="shared" si="942"/>
        <v>0</v>
      </c>
      <c r="BA1232" s="193">
        <f t="shared" si="943"/>
        <v>1</v>
      </c>
      <c r="BB1232" s="193">
        <f t="shared" si="944"/>
        <v>1</v>
      </c>
      <c r="BC1232" s="193">
        <f t="shared" si="945"/>
        <v>1</v>
      </c>
      <c r="BD1232" s="191">
        <f t="shared" si="907"/>
        <v>0</v>
      </c>
      <c r="BE1232" s="191">
        <f t="shared" si="946"/>
        <v>0</v>
      </c>
      <c r="BF1232" s="210">
        <f t="shared" si="947"/>
        <v>0</v>
      </c>
      <c r="BG1232" s="211">
        <f t="shared" si="948"/>
        <v>0</v>
      </c>
      <c r="BH1232" s="289"/>
      <c r="BI1232" s="289"/>
      <c r="BJ1232" s="228"/>
      <c r="BK1232" s="228"/>
      <c r="BL1232" s="233" t="str">
        <f t="shared" si="949"/>
        <v>05</v>
      </c>
    </row>
    <row r="1233" spans="1:64" ht="12" customHeight="1">
      <c r="A1233" s="333" t="s">
        <v>698</v>
      </c>
      <c r="B1233" s="381" t="s">
        <v>448</v>
      </c>
      <c r="C1233" s="333" t="s">
        <v>670</v>
      </c>
      <c r="D1233" s="381" t="s">
        <v>404</v>
      </c>
      <c r="E1233" s="381" t="s">
        <v>1271</v>
      </c>
      <c r="F1233" s="381" t="s">
        <v>586</v>
      </c>
      <c r="G1233" s="381" t="s">
        <v>394</v>
      </c>
      <c r="H1233" s="100" t="s">
        <v>653</v>
      </c>
      <c r="I1233" s="381" t="s">
        <v>505</v>
      </c>
      <c r="J1233" s="382">
        <v>127042.4</v>
      </c>
      <c r="K1233" s="382">
        <v>75994.2</v>
      </c>
      <c r="L1233" s="191" t="str">
        <f t="shared" si="908"/>
        <v>916014280502431008003024422501</v>
      </c>
      <c r="M1233" s="192">
        <f t="array" ref="M1233">IF(COUNT(SEARCH(Удалить_Роспись_КВСР,$B1233)*SEARCH(Удалить_Роспись_ПБС,$C1233)*SEARCH(Удалить_Роспись_КФСР, $D1233)*SEARCH(Удалить_Роспись_КЦСР,$E1233)*SEARCH(Удалить_Роспись_КВР,$F1233)*SEARCH(Удалить_Роспись_ЭК,$H1233)*SEARCH(Удалить_Роспись_КР,$I1233))&gt;0,0,1)</f>
        <v>1</v>
      </c>
      <c r="N1233" s="192">
        <v>0</v>
      </c>
      <c r="O1233" s="192" t="str">
        <f t="shared" si="909"/>
        <v/>
      </c>
      <c r="P1233" s="192" t="str">
        <f t="shared" si="905"/>
        <v/>
      </c>
      <c r="Q1233" s="300" t="str">
        <f t="shared" si="910"/>
        <v/>
      </c>
      <c r="R1233" s="300" t="str">
        <f t="shared" si="911"/>
        <v/>
      </c>
      <c r="S1233" s="300" t="str">
        <f t="shared" si="912"/>
        <v/>
      </c>
      <c r="T1233" s="192" t="str">
        <f t="shared" si="913"/>
        <v/>
      </c>
      <c r="U1233" s="303" t="str">
        <f t="shared" si="914"/>
        <v/>
      </c>
      <c r="V1233" s="300" t="str">
        <f t="shared" si="915"/>
        <v/>
      </c>
      <c r="W1233" s="192" t="str">
        <f t="shared" si="916"/>
        <v/>
      </c>
      <c r="X1233" s="303" t="str">
        <f t="shared" si="917"/>
        <v/>
      </c>
      <c r="Y1233" s="300" t="str">
        <f t="shared" si="918"/>
        <v/>
      </c>
      <c r="Z1233" s="300" t="str">
        <f t="shared" si="919"/>
        <v/>
      </c>
      <c r="AA1233" s="303" t="str">
        <f t="shared" si="920"/>
        <v/>
      </c>
      <c r="AB1233" s="300" t="str">
        <f t="shared" si="921"/>
        <v/>
      </c>
      <c r="AC1233" s="300" t="str">
        <f t="shared" si="922"/>
        <v/>
      </c>
      <c r="AD1233" s="300" t="str">
        <f t="shared" si="923"/>
        <v/>
      </c>
      <c r="AE1233" s="192" t="str">
        <f t="shared" si="924"/>
        <v/>
      </c>
      <c r="AF1233" s="192" t="str">
        <f t="shared" si="925"/>
        <v/>
      </c>
      <c r="AG1233" s="192"/>
      <c r="AJ1233" s="300" t="str">
        <f t="shared" si="926"/>
        <v/>
      </c>
      <c r="AK1233" s="300" t="str">
        <f t="shared" si="927"/>
        <v/>
      </c>
      <c r="AL1233" s="300" t="str">
        <f t="shared" si="928"/>
        <v/>
      </c>
      <c r="AM1233" s="300" t="str">
        <f t="shared" si="929"/>
        <v/>
      </c>
      <c r="AN1233" s="300" t="str">
        <f t="shared" si="930"/>
        <v/>
      </c>
      <c r="AO1233" s="300" t="str">
        <f t="shared" si="931"/>
        <v/>
      </c>
      <c r="AP1233" s="300" t="str">
        <f t="shared" si="932"/>
        <v/>
      </c>
      <c r="AQ1233" s="300" t="str">
        <f t="shared" si="933"/>
        <v/>
      </c>
      <c r="AR1233" s="306" t="str">
        <f t="shared" si="934"/>
        <v/>
      </c>
      <c r="AS1233" s="300" t="str">
        <f t="shared" si="935"/>
        <v/>
      </c>
      <c r="AT1233" s="300" t="str">
        <f t="shared" si="936"/>
        <v/>
      </c>
      <c r="AU1233" s="192" t="str">
        <f t="shared" si="937"/>
        <v>рбс</v>
      </c>
      <c r="AV1233" s="192" t="str">
        <f t="shared" si="938"/>
        <v>рбс91601428общпро</v>
      </c>
      <c r="AW1233" s="191">
        <f t="shared" si="939"/>
        <v>127042.4</v>
      </c>
      <c r="AX1233" s="191">
        <f t="shared" si="940"/>
        <v>75994.2</v>
      </c>
      <c r="AY1233" s="191">
        <f t="shared" si="941"/>
        <v>0</v>
      </c>
      <c r="AZ1233" s="191">
        <f t="shared" si="942"/>
        <v>0</v>
      </c>
      <c r="BA1233" s="193">
        <f t="shared" si="943"/>
        <v>1</v>
      </c>
      <c r="BB1233" s="193">
        <f t="shared" si="944"/>
        <v>1</v>
      </c>
      <c r="BC1233" s="193">
        <f t="shared" si="945"/>
        <v>1</v>
      </c>
      <c r="BD1233" s="191">
        <f t="shared" si="907"/>
        <v>0</v>
      </c>
      <c r="BE1233" s="191">
        <f t="shared" si="946"/>
        <v>0</v>
      </c>
      <c r="BF1233" s="210">
        <f t="shared" si="947"/>
        <v>0</v>
      </c>
      <c r="BG1233" s="211">
        <f t="shared" si="948"/>
        <v>0</v>
      </c>
      <c r="BH1233" s="289"/>
      <c r="BI1233" s="289"/>
      <c r="BJ1233" s="228"/>
      <c r="BK1233" s="228"/>
      <c r="BL1233" s="233" t="str">
        <f t="shared" si="949"/>
        <v>05</v>
      </c>
    </row>
    <row r="1234" spans="1:64" ht="12" customHeight="1">
      <c r="A1234" s="333" t="s">
        <v>698</v>
      </c>
      <c r="B1234" s="381" t="s">
        <v>448</v>
      </c>
      <c r="C1234" s="333" t="s">
        <v>670</v>
      </c>
      <c r="D1234" s="381" t="s">
        <v>404</v>
      </c>
      <c r="E1234" s="381" t="s">
        <v>1271</v>
      </c>
      <c r="F1234" s="381" t="s">
        <v>586</v>
      </c>
      <c r="G1234" s="381" t="s">
        <v>389</v>
      </c>
      <c r="H1234" s="100" t="s">
        <v>653</v>
      </c>
      <c r="I1234" s="381" t="s">
        <v>505</v>
      </c>
      <c r="J1234" s="382">
        <v>50000</v>
      </c>
      <c r="K1234" s="382">
        <v>0</v>
      </c>
      <c r="L1234" s="191" t="str">
        <f t="shared" si="908"/>
        <v>916014280502431008003024422601</v>
      </c>
      <c r="M1234" s="192">
        <f t="array" ref="M1234">IF(COUNT(SEARCH(Удалить_Роспись_КВСР,$B1234)*SEARCH(Удалить_Роспись_ПБС,$C1234)*SEARCH(Удалить_Роспись_КФСР, $D1234)*SEARCH(Удалить_Роспись_КЦСР,$E1234)*SEARCH(Удалить_Роспись_КВР,$F1234)*SEARCH(Удалить_Роспись_ЭК,$H1234)*SEARCH(Удалить_Роспись_КР,$I1234))&gt;0,0,1)</f>
        <v>1</v>
      </c>
      <c r="N1234" s="192">
        <v>0</v>
      </c>
      <c r="O1234" s="192" t="str">
        <f t="shared" si="909"/>
        <v/>
      </c>
      <c r="P1234" s="192" t="str">
        <f t="shared" si="905"/>
        <v/>
      </c>
      <c r="Q1234" s="300" t="str">
        <f t="shared" si="910"/>
        <v/>
      </c>
      <c r="R1234" s="300" t="str">
        <f t="shared" si="911"/>
        <v/>
      </c>
      <c r="S1234" s="300" t="str">
        <f t="shared" si="912"/>
        <v/>
      </c>
      <c r="T1234" s="192" t="str">
        <f t="shared" si="913"/>
        <v/>
      </c>
      <c r="U1234" s="303" t="str">
        <f t="shared" si="914"/>
        <v/>
      </c>
      <c r="V1234" s="300" t="str">
        <f t="shared" si="915"/>
        <v/>
      </c>
      <c r="W1234" s="192" t="str">
        <f t="shared" si="916"/>
        <v/>
      </c>
      <c r="X1234" s="303" t="str">
        <f t="shared" si="917"/>
        <v/>
      </c>
      <c r="Y1234" s="300" t="str">
        <f t="shared" si="918"/>
        <v/>
      </c>
      <c r="Z1234" s="300" t="str">
        <f t="shared" si="919"/>
        <v/>
      </c>
      <c r="AA1234" s="303" t="str">
        <f t="shared" si="920"/>
        <v/>
      </c>
      <c r="AB1234" s="300" t="str">
        <f t="shared" si="921"/>
        <v/>
      </c>
      <c r="AC1234" s="300" t="str">
        <f t="shared" si="922"/>
        <v/>
      </c>
      <c r="AD1234" s="300" t="str">
        <f t="shared" si="923"/>
        <v/>
      </c>
      <c r="AE1234" s="192" t="str">
        <f t="shared" si="924"/>
        <v/>
      </c>
      <c r="AF1234" s="192" t="str">
        <f t="shared" si="925"/>
        <v/>
      </c>
      <c r="AG1234" s="192"/>
      <c r="AJ1234" s="300" t="str">
        <f t="shared" si="926"/>
        <v/>
      </c>
      <c r="AK1234" s="300" t="str">
        <f t="shared" si="927"/>
        <v/>
      </c>
      <c r="AL1234" s="300" t="str">
        <f t="shared" si="928"/>
        <v/>
      </c>
      <c r="AM1234" s="300" t="str">
        <f t="shared" si="929"/>
        <v/>
      </c>
      <c r="AN1234" s="300" t="str">
        <f t="shared" si="930"/>
        <v/>
      </c>
      <c r="AO1234" s="300" t="str">
        <f t="shared" si="931"/>
        <v/>
      </c>
      <c r="AP1234" s="300" t="str">
        <f t="shared" si="932"/>
        <v/>
      </c>
      <c r="AQ1234" s="300" t="str">
        <f t="shared" si="933"/>
        <v/>
      </c>
      <c r="AR1234" s="306" t="str">
        <f t="shared" si="934"/>
        <v/>
      </c>
      <c r="AS1234" s="300" t="str">
        <f t="shared" si="935"/>
        <v/>
      </c>
      <c r="AT1234" s="300" t="str">
        <f t="shared" si="936"/>
        <v/>
      </c>
      <c r="AU1234" s="192" t="str">
        <f t="shared" si="937"/>
        <v>рбс</v>
      </c>
      <c r="AV1234" s="192" t="str">
        <f t="shared" si="938"/>
        <v>рбс91601428общпро</v>
      </c>
      <c r="AW1234" s="191">
        <f t="shared" si="939"/>
        <v>50000</v>
      </c>
      <c r="AX1234" s="191">
        <f t="shared" si="940"/>
        <v>0</v>
      </c>
      <c r="AY1234" s="191">
        <f t="shared" si="941"/>
        <v>0</v>
      </c>
      <c r="AZ1234" s="191">
        <f t="shared" si="942"/>
        <v>0</v>
      </c>
      <c r="BA1234" s="193">
        <f t="shared" si="943"/>
        <v>1</v>
      </c>
      <c r="BB1234" s="193">
        <f t="shared" si="944"/>
        <v>1</v>
      </c>
      <c r="BC1234" s="193">
        <f t="shared" si="945"/>
        <v>1</v>
      </c>
      <c r="BD1234" s="191">
        <f t="shared" si="907"/>
        <v>0</v>
      </c>
      <c r="BE1234" s="191">
        <f t="shared" si="946"/>
        <v>0</v>
      </c>
      <c r="BF1234" s="210">
        <f t="shared" si="947"/>
        <v>0</v>
      </c>
      <c r="BG1234" s="211">
        <f t="shared" si="948"/>
        <v>0</v>
      </c>
      <c r="BH1234" s="289"/>
      <c r="BI1234" s="289"/>
      <c r="BJ1234" s="228"/>
      <c r="BK1234" s="228"/>
      <c r="BL1234" s="233" t="str">
        <f t="shared" si="949"/>
        <v>05</v>
      </c>
    </row>
    <row r="1235" spans="1:64" ht="12" customHeight="1">
      <c r="A1235" s="333" t="s">
        <v>698</v>
      </c>
      <c r="B1235" s="381" t="s">
        <v>448</v>
      </c>
      <c r="C1235" s="333" t="s">
        <v>670</v>
      </c>
      <c r="D1235" s="381" t="s">
        <v>406</v>
      </c>
      <c r="E1235" s="381" t="s">
        <v>1272</v>
      </c>
      <c r="F1235" s="381" t="s">
        <v>586</v>
      </c>
      <c r="G1235" s="381" t="s">
        <v>394</v>
      </c>
      <c r="H1235" s="100" t="s">
        <v>653</v>
      </c>
      <c r="I1235" s="381" t="s">
        <v>505</v>
      </c>
      <c r="J1235" s="382">
        <v>75000</v>
      </c>
      <c r="K1235" s="382">
        <v>36523.46</v>
      </c>
      <c r="L1235" s="191" t="str">
        <f t="shared" si="908"/>
        <v>916014280503431008002024422501</v>
      </c>
      <c r="M1235" s="192">
        <f t="array" ref="M1235">IF(COUNT(SEARCH(Удалить_Роспись_КВСР,$B1235)*SEARCH(Удалить_Роспись_ПБС,$C1235)*SEARCH(Удалить_Роспись_КФСР, $D1235)*SEARCH(Удалить_Роспись_КЦСР,$E1235)*SEARCH(Удалить_Роспись_КВР,$F1235)*SEARCH(Удалить_Роспись_ЭК,$H1235)*SEARCH(Удалить_Роспись_КР,$I1235))&gt;0,0,1)</f>
        <v>1</v>
      </c>
      <c r="N1235" s="192">
        <v>0</v>
      </c>
      <c r="O1235" s="192" t="str">
        <f t="shared" si="909"/>
        <v/>
      </c>
      <c r="P1235" s="192" t="str">
        <f t="shared" si="905"/>
        <v/>
      </c>
      <c r="Q1235" s="300" t="str">
        <f t="shared" si="910"/>
        <v/>
      </c>
      <c r="R1235" s="300" t="str">
        <f t="shared" si="911"/>
        <v/>
      </c>
      <c r="S1235" s="300" t="str">
        <f t="shared" si="912"/>
        <v/>
      </c>
      <c r="T1235" s="192" t="str">
        <f t="shared" si="913"/>
        <v/>
      </c>
      <c r="U1235" s="303" t="str">
        <f t="shared" si="914"/>
        <v/>
      </c>
      <c r="V1235" s="300" t="str">
        <f t="shared" si="915"/>
        <v/>
      </c>
      <c r="W1235" s="192" t="str">
        <f t="shared" si="916"/>
        <v/>
      </c>
      <c r="X1235" s="303" t="str">
        <f t="shared" si="917"/>
        <v/>
      </c>
      <c r="Y1235" s="300" t="str">
        <f t="shared" si="918"/>
        <v/>
      </c>
      <c r="Z1235" s="300" t="str">
        <f t="shared" si="919"/>
        <v/>
      </c>
      <c r="AA1235" s="303" t="str">
        <f t="shared" si="920"/>
        <v/>
      </c>
      <c r="AB1235" s="300" t="str">
        <f t="shared" si="921"/>
        <v/>
      </c>
      <c r="AC1235" s="300" t="str">
        <f t="shared" si="922"/>
        <v/>
      </c>
      <c r="AD1235" s="300" t="str">
        <f t="shared" si="923"/>
        <v/>
      </c>
      <c r="AE1235" s="192" t="str">
        <f t="shared" si="924"/>
        <v/>
      </c>
      <c r="AF1235" s="192" t="str">
        <f t="shared" si="925"/>
        <v/>
      </c>
      <c r="AG1235" s="192"/>
      <c r="AJ1235" s="300" t="str">
        <f t="shared" si="926"/>
        <v/>
      </c>
      <c r="AK1235" s="300" t="str">
        <f t="shared" si="927"/>
        <v/>
      </c>
      <c r="AL1235" s="300" t="str">
        <f t="shared" si="928"/>
        <v>бла</v>
      </c>
      <c r="AM1235" s="300" t="str">
        <f t="shared" si="929"/>
        <v/>
      </c>
      <c r="AN1235" s="300" t="str">
        <f t="shared" si="930"/>
        <v/>
      </c>
      <c r="AO1235" s="300" t="str">
        <f t="shared" si="931"/>
        <v/>
      </c>
      <c r="AP1235" s="300" t="str">
        <f t="shared" si="932"/>
        <v/>
      </c>
      <c r="AQ1235" s="300" t="str">
        <f t="shared" si="933"/>
        <v/>
      </c>
      <c r="AR1235" s="306" t="str">
        <f t="shared" si="934"/>
        <v/>
      </c>
      <c r="AS1235" s="300" t="str">
        <f t="shared" si="935"/>
        <v/>
      </c>
      <c r="AT1235" s="300" t="str">
        <f t="shared" si="936"/>
        <v/>
      </c>
      <c r="AU1235" s="192" t="str">
        <f t="shared" si="937"/>
        <v>бла</v>
      </c>
      <c r="AV1235" s="192" t="str">
        <f t="shared" si="938"/>
        <v>бла91601428общпро</v>
      </c>
      <c r="AW1235" s="191">
        <f t="shared" si="939"/>
        <v>75000</v>
      </c>
      <c r="AX1235" s="191">
        <f t="shared" si="940"/>
        <v>36523.46</v>
      </c>
      <c r="AY1235" s="191">
        <f t="shared" si="941"/>
        <v>0</v>
      </c>
      <c r="AZ1235" s="191">
        <f t="shared" si="942"/>
        <v>0</v>
      </c>
      <c r="BA1235" s="193">
        <f t="shared" si="943"/>
        <v>1</v>
      </c>
      <c r="BB1235" s="193">
        <f t="shared" si="944"/>
        <v>1</v>
      </c>
      <c r="BC1235" s="193">
        <f t="shared" si="945"/>
        <v>1</v>
      </c>
      <c r="BD1235" s="191">
        <f t="shared" si="907"/>
        <v>0</v>
      </c>
      <c r="BE1235" s="191">
        <f t="shared" si="946"/>
        <v>0</v>
      </c>
      <c r="BF1235" s="210">
        <f t="shared" si="947"/>
        <v>0</v>
      </c>
      <c r="BG1235" s="211">
        <f t="shared" si="948"/>
        <v>0</v>
      </c>
      <c r="BH1235" s="289"/>
      <c r="BI1235" s="289"/>
      <c r="BJ1235" s="228"/>
      <c r="BK1235" s="228"/>
      <c r="BL1235" s="233" t="str">
        <f t="shared" si="949"/>
        <v>05</v>
      </c>
    </row>
    <row r="1236" spans="1:64" ht="12" customHeight="1">
      <c r="A1236" s="333" t="s">
        <v>698</v>
      </c>
      <c r="B1236" s="381" t="s">
        <v>448</v>
      </c>
      <c r="C1236" s="333" t="s">
        <v>670</v>
      </c>
      <c r="D1236" s="381" t="s">
        <v>406</v>
      </c>
      <c r="E1236" s="381" t="s">
        <v>1272</v>
      </c>
      <c r="F1236" s="381" t="s">
        <v>586</v>
      </c>
      <c r="G1236" s="381" t="s">
        <v>397</v>
      </c>
      <c r="H1236" s="100" t="s">
        <v>653</v>
      </c>
      <c r="I1236" s="381" t="s">
        <v>505</v>
      </c>
      <c r="J1236" s="382">
        <v>97957.6</v>
      </c>
      <c r="K1236" s="382">
        <v>0</v>
      </c>
      <c r="L1236" s="191" t="str">
        <f t="shared" si="908"/>
        <v>916014280503431008002024434001</v>
      </c>
      <c r="M1236" s="192">
        <f t="array" ref="M1236">IF(COUNT(SEARCH(Удалить_Роспись_КВСР,$B1236)*SEARCH(Удалить_Роспись_ПБС,$C1236)*SEARCH(Удалить_Роспись_КФСР, $D1236)*SEARCH(Удалить_Роспись_КЦСР,$E1236)*SEARCH(Удалить_Роспись_КВР,$F1236)*SEARCH(Удалить_Роспись_ЭК,$H1236)*SEARCH(Удалить_Роспись_КР,$I1236))&gt;0,0,1)</f>
        <v>1</v>
      </c>
      <c r="N1236" s="192">
        <v>0</v>
      </c>
      <c r="O1236" s="192" t="str">
        <f t="shared" si="909"/>
        <v/>
      </c>
      <c r="P1236" s="192" t="str">
        <f t="shared" ref="P1236:P1299" si="950">IF($E1236="092Л000","воз","")</f>
        <v/>
      </c>
      <c r="Q1236" s="300" t="str">
        <f t="shared" si="910"/>
        <v/>
      </c>
      <c r="R1236" s="300" t="str">
        <f t="shared" si="911"/>
        <v/>
      </c>
      <c r="S1236" s="300" t="str">
        <f t="shared" si="912"/>
        <v/>
      </c>
      <c r="T1236" s="192" t="str">
        <f t="shared" si="913"/>
        <v/>
      </c>
      <c r="U1236" s="303" t="str">
        <f t="shared" si="914"/>
        <v/>
      </c>
      <c r="V1236" s="300" t="str">
        <f t="shared" si="915"/>
        <v/>
      </c>
      <c r="W1236" s="192" t="str">
        <f t="shared" si="916"/>
        <v/>
      </c>
      <c r="X1236" s="303" t="str">
        <f t="shared" si="917"/>
        <v/>
      </c>
      <c r="Y1236" s="300" t="str">
        <f t="shared" si="918"/>
        <v/>
      </c>
      <c r="Z1236" s="300" t="str">
        <f t="shared" si="919"/>
        <v/>
      </c>
      <c r="AA1236" s="303" t="str">
        <f t="shared" si="920"/>
        <v/>
      </c>
      <c r="AB1236" s="300" t="str">
        <f t="shared" si="921"/>
        <v/>
      </c>
      <c r="AC1236" s="300" t="str">
        <f t="shared" si="922"/>
        <v/>
      </c>
      <c r="AD1236" s="300" t="str">
        <f t="shared" si="923"/>
        <v/>
      </c>
      <c r="AE1236" s="192" t="str">
        <f t="shared" si="924"/>
        <v/>
      </c>
      <c r="AF1236" s="192" t="str">
        <f t="shared" si="925"/>
        <v/>
      </c>
      <c r="AG1236" s="192"/>
      <c r="AJ1236" s="300" t="str">
        <f t="shared" si="926"/>
        <v/>
      </c>
      <c r="AK1236" s="300" t="str">
        <f t="shared" si="927"/>
        <v/>
      </c>
      <c r="AL1236" s="300" t="str">
        <f t="shared" si="928"/>
        <v>бла</v>
      </c>
      <c r="AM1236" s="300" t="str">
        <f t="shared" si="929"/>
        <v/>
      </c>
      <c r="AN1236" s="300" t="str">
        <f t="shared" si="930"/>
        <v/>
      </c>
      <c r="AO1236" s="300" t="str">
        <f t="shared" si="931"/>
        <v/>
      </c>
      <c r="AP1236" s="300" t="str">
        <f t="shared" si="932"/>
        <v/>
      </c>
      <c r="AQ1236" s="300" t="str">
        <f t="shared" si="933"/>
        <v/>
      </c>
      <c r="AR1236" s="306" t="str">
        <f t="shared" si="934"/>
        <v/>
      </c>
      <c r="AS1236" s="300" t="str">
        <f t="shared" si="935"/>
        <v/>
      </c>
      <c r="AT1236" s="300" t="str">
        <f t="shared" si="936"/>
        <v/>
      </c>
      <c r="AU1236" s="192" t="str">
        <f t="shared" si="937"/>
        <v>бла</v>
      </c>
      <c r="AV1236" s="192" t="str">
        <f t="shared" si="938"/>
        <v>бла91601428общпро</v>
      </c>
      <c r="AW1236" s="191">
        <f t="shared" si="939"/>
        <v>97957.6</v>
      </c>
      <c r="AX1236" s="191">
        <f t="shared" si="940"/>
        <v>0</v>
      </c>
      <c r="AY1236" s="191">
        <f t="shared" si="941"/>
        <v>0</v>
      </c>
      <c r="AZ1236" s="191">
        <f t="shared" si="942"/>
        <v>0</v>
      </c>
      <c r="BA1236" s="193">
        <f t="shared" si="943"/>
        <v>1</v>
      </c>
      <c r="BB1236" s="193">
        <f t="shared" si="944"/>
        <v>1</v>
      </c>
      <c r="BC1236" s="193">
        <f t="shared" si="945"/>
        <v>1</v>
      </c>
      <c r="BD1236" s="191">
        <f t="shared" si="907"/>
        <v>0</v>
      </c>
      <c r="BE1236" s="191">
        <f t="shared" si="946"/>
        <v>0</v>
      </c>
      <c r="BF1236" s="210">
        <f t="shared" si="947"/>
        <v>0</v>
      </c>
      <c r="BG1236" s="211">
        <f t="shared" si="948"/>
        <v>0</v>
      </c>
      <c r="BH1236" s="289"/>
      <c r="BI1236" s="289"/>
      <c r="BJ1236" s="228"/>
      <c r="BK1236" s="228"/>
      <c r="BL1236" s="233" t="str">
        <f t="shared" si="949"/>
        <v>05</v>
      </c>
    </row>
    <row r="1237" spans="1:64" ht="12" customHeight="1">
      <c r="A1237" s="333" t="s">
        <v>698</v>
      </c>
      <c r="B1237" s="381" t="s">
        <v>448</v>
      </c>
      <c r="C1237" s="333" t="s">
        <v>670</v>
      </c>
      <c r="D1237" s="381" t="s">
        <v>406</v>
      </c>
      <c r="E1237" s="381" t="s">
        <v>1271</v>
      </c>
      <c r="F1237" s="381" t="s">
        <v>586</v>
      </c>
      <c r="G1237" s="381" t="s">
        <v>394</v>
      </c>
      <c r="H1237" s="100" t="s">
        <v>653</v>
      </c>
      <c r="I1237" s="381" t="s">
        <v>505</v>
      </c>
      <c r="J1237" s="382">
        <v>104279.55</v>
      </c>
      <c r="K1237" s="382">
        <v>64279.55</v>
      </c>
      <c r="L1237" s="191" t="str">
        <f t="shared" si="908"/>
        <v>916014280503431008003024422501</v>
      </c>
      <c r="M1237" s="192">
        <f t="array" ref="M1237">IF(COUNT(SEARCH(Удалить_Роспись_КВСР,$B1237)*SEARCH(Удалить_Роспись_ПБС,$C1237)*SEARCH(Удалить_Роспись_КФСР, $D1237)*SEARCH(Удалить_Роспись_КЦСР,$E1237)*SEARCH(Удалить_Роспись_КВР,$F1237)*SEARCH(Удалить_Роспись_ЭК,$H1237)*SEARCH(Удалить_Роспись_КР,$I1237))&gt;0,0,1)</f>
        <v>1</v>
      </c>
      <c r="N1237" s="192">
        <v>0</v>
      </c>
      <c r="O1237" s="192" t="str">
        <f t="shared" si="909"/>
        <v/>
      </c>
      <c r="P1237" s="192" t="str">
        <f t="shared" si="950"/>
        <v/>
      </c>
      <c r="Q1237" s="300" t="str">
        <f t="shared" si="910"/>
        <v/>
      </c>
      <c r="R1237" s="300" t="str">
        <f t="shared" si="911"/>
        <v/>
      </c>
      <c r="S1237" s="300" t="str">
        <f t="shared" si="912"/>
        <v/>
      </c>
      <c r="T1237" s="192" t="str">
        <f t="shared" si="913"/>
        <v/>
      </c>
      <c r="U1237" s="303" t="str">
        <f t="shared" si="914"/>
        <v/>
      </c>
      <c r="V1237" s="300" t="str">
        <f t="shared" si="915"/>
        <v/>
      </c>
      <c r="W1237" s="192" t="str">
        <f t="shared" si="916"/>
        <v/>
      </c>
      <c r="X1237" s="303" t="str">
        <f t="shared" si="917"/>
        <v/>
      </c>
      <c r="Y1237" s="300" t="str">
        <f t="shared" si="918"/>
        <v/>
      </c>
      <c r="Z1237" s="300" t="str">
        <f t="shared" si="919"/>
        <v/>
      </c>
      <c r="AA1237" s="303" t="str">
        <f t="shared" si="920"/>
        <v/>
      </c>
      <c r="AB1237" s="300" t="str">
        <f t="shared" si="921"/>
        <v/>
      </c>
      <c r="AC1237" s="300" t="str">
        <f t="shared" si="922"/>
        <v/>
      </c>
      <c r="AD1237" s="300" t="str">
        <f t="shared" si="923"/>
        <v/>
      </c>
      <c r="AE1237" s="192" t="str">
        <f t="shared" si="924"/>
        <v/>
      </c>
      <c r="AF1237" s="192" t="str">
        <f t="shared" si="925"/>
        <v/>
      </c>
      <c r="AG1237" s="192"/>
      <c r="AJ1237" s="300" t="str">
        <f t="shared" si="926"/>
        <v/>
      </c>
      <c r="AK1237" s="300" t="str">
        <f t="shared" si="927"/>
        <v/>
      </c>
      <c r="AL1237" s="300" t="str">
        <f t="shared" si="928"/>
        <v>бла</v>
      </c>
      <c r="AM1237" s="300" t="str">
        <f t="shared" si="929"/>
        <v/>
      </c>
      <c r="AN1237" s="300" t="str">
        <f t="shared" si="930"/>
        <v/>
      </c>
      <c r="AO1237" s="300" t="str">
        <f t="shared" si="931"/>
        <v/>
      </c>
      <c r="AP1237" s="300" t="str">
        <f t="shared" si="932"/>
        <v/>
      </c>
      <c r="AQ1237" s="300" t="str">
        <f t="shared" si="933"/>
        <v/>
      </c>
      <c r="AR1237" s="306" t="str">
        <f t="shared" si="934"/>
        <v/>
      </c>
      <c r="AS1237" s="300" t="str">
        <f t="shared" si="935"/>
        <v/>
      </c>
      <c r="AT1237" s="300" t="str">
        <f t="shared" si="936"/>
        <v/>
      </c>
      <c r="AU1237" s="192" t="str">
        <f t="shared" si="937"/>
        <v>бла</v>
      </c>
      <c r="AV1237" s="192" t="str">
        <f t="shared" si="938"/>
        <v>бла91601428общпро</v>
      </c>
      <c r="AW1237" s="191">
        <f t="shared" si="939"/>
        <v>104279.55</v>
      </c>
      <c r="AX1237" s="191">
        <f t="shared" si="940"/>
        <v>64279.55</v>
      </c>
      <c r="AY1237" s="191">
        <f t="shared" si="941"/>
        <v>0</v>
      </c>
      <c r="AZ1237" s="191">
        <f t="shared" si="942"/>
        <v>0</v>
      </c>
      <c r="BA1237" s="193">
        <f t="shared" si="943"/>
        <v>1</v>
      </c>
      <c r="BB1237" s="193">
        <f t="shared" si="944"/>
        <v>1</v>
      </c>
      <c r="BC1237" s="193">
        <f t="shared" si="945"/>
        <v>1</v>
      </c>
      <c r="BD1237" s="191">
        <f t="shared" si="907"/>
        <v>0</v>
      </c>
      <c r="BE1237" s="191">
        <f t="shared" si="946"/>
        <v>0</v>
      </c>
      <c r="BF1237" s="210">
        <f t="shared" si="947"/>
        <v>0</v>
      </c>
      <c r="BG1237" s="211">
        <f t="shared" si="948"/>
        <v>0</v>
      </c>
      <c r="BH1237" s="289"/>
      <c r="BI1237" s="289"/>
      <c r="BJ1237" s="228"/>
      <c r="BK1237" s="228"/>
      <c r="BL1237" s="233" t="str">
        <f t="shared" si="949"/>
        <v>05</v>
      </c>
    </row>
    <row r="1238" spans="1:64" ht="12" customHeight="1">
      <c r="A1238" s="333" t="s">
        <v>698</v>
      </c>
      <c r="B1238" s="381" t="s">
        <v>448</v>
      </c>
      <c r="C1238" s="333" t="s">
        <v>670</v>
      </c>
      <c r="D1238" s="381" t="s">
        <v>406</v>
      </c>
      <c r="E1238" s="381" t="s">
        <v>1271</v>
      </c>
      <c r="F1238" s="381" t="s">
        <v>586</v>
      </c>
      <c r="G1238" s="381" t="s">
        <v>397</v>
      </c>
      <c r="H1238" s="100" t="s">
        <v>653</v>
      </c>
      <c r="I1238" s="381" t="s">
        <v>505</v>
      </c>
      <c r="J1238" s="382">
        <v>15720.45</v>
      </c>
      <c r="K1238" s="382">
        <v>0</v>
      </c>
      <c r="L1238" s="191" t="str">
        <f t="shared" si="908"/>
        <v>916014280503431008003024434001</v>
      </c>
      <c r="M1238" s="192">
        <f t="array" ref="M1238">IF(COUNT(SEARCH(Удалить_Роспись_КВСР,$B1238)*SEARCH(Удалить_Роспись_ПБС,$C1238)*SEARCH(Удалить_Роспись_КФСР, $D1238)*SEARCH(Удалить_Роспись_КЦСР,$E1238)*SEARCH(Удалить_Роспись_КВР,$F1238)*SEARCH(Удалить_Роспись_ЭК,$H1238)*SEARCH(Удалить_Роспись_КР,$I1238))&gt;0,0,1)</f>
        <v>1</v>
      </c>
      <c r="N1238" s="192">
        <v>0</v>
      </c>
      <c r="O1238" s="192" t="str">
        <f t="shared" si="909"/>
        <v/>
      </c>
      <c r="P1238" s="192" t="str">
        <f t="shared" si="950"/>
        <v/>
      </c>
      <c r="Q1238" s="300" t="str">
        <f t="shared" si="910"/>
        <v/>
      </c>
      <c r="R1238" s="300" t="str">
        <f t="shared" si="911"/>
        <v/>
      </c>
      <c r="S1238" s="300" t="str">
        <f t="shared" si="912"/>
        <v/>
      </c>
      <c r="T1238" s="192" t="str">
        <f t="shared" si="913"/>
        <v/>
      </c>
      <c r="U1238" s="303" t="str">
        <f t="shared" si="914"/>
        <v/>
      </c>
      <c r="V1238" s="300" t="str">
        <f t="shared" si="915"/>
        <v/>
      </c>
      <c r="W1238" s="192" t="str">
        <f t="shared" si="916"/>
        <v/>
      </c>
      <c r="X1238" s="303" t="str">
        <f t="shared" si="917"/>
        <v/>
      </c>
      <c r="Y1238" s="300" t="str">
        <f t="shared" si="918"/>
        <v/>
      </c>
      <c r="Z1238" s="300" t="str">
        <f t="shared" si="919"/>
        <v/>
      </c>
      <c r="AA1238" s="303" t="str">
        <f t="shared" si="920"/>
        <v/>
      </c>
      <c r="AB1238" s="300" t="str">
        <f t="shared" si="921"/>
        <v/>
      </c>
      <c r="AC1238" s="300" t="str">
        <f t="shared" si="922"/>
        <v/>
      </c>
      <c r="AD1238" s="300" t="str">
        <f t="shared" si="923"/>
        <v/>
      </c>
      <c r="AE1238" s="192" t="str">
        <f t="shared" si="924"/>
        <v/>
      </c>
      <c r="AF1238" s="192" t="str">
        <f t="shared" si="925"/>
        <v/>
      </c>
      <c r="AG1238" s="192"/>
      <c r="AJ1238" s="300" t="str">
        <f t="shared" si="926"/>
        <v/>
      </c>
      <c r="AK1238" s="300" t="str">
        <f t="shared" si="927"/>
        <v/>
      </c>
      <c r="AL1238" s="300" t="str">
        <f t="shared" si="928"/>
        <v>бла</v>
      </c>
      <c r="AM1238" s="300" t="str">
        <f t="shared" si="929"/>
        <v/>
      </c>
      <c r="AN1238" s="300" t="str">
        <f t="shared" si="930"/>
        <v/>
      </c>
      <c r="AO1238" s="300" t="str">
        <f t="shared" si="931"/>
        <v/>
      </c>
      <c r="AP1238" s="300" t="str">
        <f t="shared" si="932"/>
        <v/>
      </c>
      <c r="AQ1238" s="300" t="str">
        <f t="shared" si="933"/>
        <v/>
      </c>
      <c r="AR1238" s="306" t="str">
        <f t="shared" si="934"/>
        <v/>
      </c>
      <c r="AS1238" s="300" t="str">
        <f t="shared" si="935"/>
        <v/>
      </c>
      <c r="AT1238" s="300" t="str">
        <f t="shared" si="936"/>
        <v/>
      </c>
      <c r="AU1238" s="192" t="str">
        <f t="shared" si="937"/>
        <v>бла</v>
      </c>
      <c r="AV1238" s="192" t="str">
        <f t="shared" si="938"/>
        <v>бла91601428общпро</v>
      </c>
      <c r="AW1238" s="191">
        <f t="shared" si="939"/>
        <v>15720.45</v>
      </c>
      <c r="AX1238" s="191">
        <f t="shared" si="940"/>
        <v>0</v>
      </c>
      <c r="AY1238" s="191">
        <f t="shared" si="941"/>
        <v>0</v>
      </c>
      <c r="AZ1238" s="191">
        <f t="shared" si="942"/>
        <v>0</v>
      </c>
      <c r="BA1238" s="193">
        <f t="shared" si="943"/>
        <v>1</v>
      </c>
      <c r="BB1238" s="193">
        <f t="shared" si="944"/>
        <v>1</v>
      </c>
      <c r="BC1238" s="193">
        <f t="shared" si="945"/>
        <v>1</v>
      </c>
      <c r="BD1238" s="191">
        <f t="shared" si="907"/>
        <v>0</v>
      </c>
      <c r="BE1238" s="191">
        <f t="shared" si="946"/>
        <v>0</v>
      </c>
      <c r="BF1238" s="210">
        <f t="shared" si="947"/>
        <v>0</v>
      </c>
      <c r="BG1238" s="211">
        <f t="shared" si="948"/>
        <v>0</v>
      </c>
      <c r="BH1238" s="289"/>
      <c r="BI1238" s="289"/>
      <c r="BJ1238" s="228"/>
      <c r="BK1238" s="228"/>
      <c r="BL1238" s="233" t="str">
        <f t="shared" si="949"/>
        <v>05</v>
      </c>
    </row>
    <row r="1239" spans="1:64" ht="12" customHeight="1">
      <c r="A1239" s="333" t="s">
        <v>698</v>
      </c>
      <c r="B1239" s="381" t="s">
        <v>448</v>
      </c>
      <c r="C1239" s="333" t="s">
        <v>670</v>
      </c>
      <c r="D1239" s="381" t="s">
        <v>406</v>
      </c>
      <c r="E1239" s="381" t="s">
        <v>1273</v>
      </c>
      <c r="F1239" s="381" t="s">
        <v>586</v>
      </c>
      <c r="G1239" s="381" t="s">
        <v>394</v>
      </c>
      <c r="H1239" s="100" t="s">
        <v>653</v>
      </c>
      <c r="I1239" s="381" t="s">
        <v>505</v>
      </c>
      <c r="J1239" s="382">
        <v>80700</v>
      </c>
      <c r="K1239" s="382">
        <v>80700</v>
      </c>
      <c r="L1239" s="191" t="str">
        <f t="shared" si="908"/>
        <v>916014280503431008005024422501</v>
      </c>
      <c r="M1239" s="192">
        <f t="array" ref="M1239">IF(COUNT(SEARCH(Удалить_Роспись_КВСР,$B1239)*SEARCH(Удалить_Роспись_ПБС,$C1239)*SEARCH(Удалить_Роспись_КФСР, $D1239)*SEARCH(Удалить_Роспись_КЦСР,$E1239)*SEARCH(Удалить_Роспись_КВР,$F1239)*SEARCH(Удалить_Роспись_ЭК,$H1239)*SEARCH(Удалить_Роспись_КР,$I1239))&gt;0,0,1)</f>
        <v>1</v>
      </c>
      <c r="N1239" s="192">
        <v>0</v>
      </c>
      <c r="O1239" s="192" t="str">
        <f t="shared" si="909"/>
        <v/>
      </c>
      <c r="P1239" s="192" t="str">
        <f t="shared" si="950"/>
        <v/>
      </c>
      <c r="Q1239" s="300" t="str">
        <f t="shared" si="910"/>
        <v/>
      </c>
      <c r="R1239" s="300" t="str">
        <f t="shared" si="911"/>
        <v/>
      </c>
      <c r="S1239" s="300" t="str">
        <f t="shared" si="912"/>
        <v/>
      </c>
      <c r="T1239" s="192" t="str">
        <f t="shared" si="913"/>
        <v/>
      </c>
      <c r="U1239" s="303" t="str">
        <f t="shared" si="914"/>
        <v/>
      </c>
      <c r="V1239" s="300" t="str">
        <f t="shared" si="915"/>
        <v/>
      </c>
      <c r="W1239" s="192" t="str">
        <f t="shared" si="916"/>
        <v/>
      </c>
      <c r="X1239" s="303" t="str">
        <f t="shared" si="917"/>
        <v/>
      </c>
      <c r="Y1239" s="300" t="str">
        <f t="shared" si="918"/>
        <v/>
      </c>
      <c r="Z1239" s="300" t="str">
        <f t="shared" si="919"/>
        <v/>
      </c>
      <c r="AA1239" s="303" t="str">
        <f t="shared" si="920"/>
        <v/>
      </c>
      <c r="AB1239" s="300" t="str">
        <f t="shared" si="921"/>
        <v/>
      </c>
      <c r="AC1239" s="300" t="str">
        <f t="shared" si="922"/>
        <v/>
      </c>
      <c r="AD1239" s="300" t="str">
        <f t="shared" si="923"/>
        <v/>
      </c>
      <c r="AE1239" s="192" t="str">
        <f t="shared" si="924"/>
        <v/>
      </c>
      <c r="AF1239" s="192" t="str">
        <f t="shared" si="925"/>
        <v/>
      </c>
      <c r="AG1239" s="192"/>
      <c r="AJ1239" s="300" t="str">
        <f t="shared" si="926"/>
        <v/>
      </c>
      <c r="AK1239" s="300" t="str">
        <f t="shared" si="927"/>
        <v/>
      </c>
      <c r="AL1239" s="300" t="str">
        <f t="shared" si="928"/>
        <v>бла</v>
      </c>
      <c r="AM1239" s="300" t="str">
        <f t="shared" si="929"/>
        <v/>
      </c>
      <c r="AN1239" s="300" t="str">
        <f t="shared" si="930"/>
        <v/>
      </c>
      <c r="AO1239" s="300" t="str">
        <f t="shared" si="931"/>
        <v/>
      </c>
      <c r="AP1239" s="300" t="str">
        <f t="shared" si="932"/>
        <v/>
      </c>
      <c r="AQ1239" s="300" t="str">
        <f t="shared" si="933"/>
        <v/>
      </c>
      <c r="AR1239" s="306" t="str">
        <f t="shared" si="934"/>
        <v/>
      </c>
      <c r="AS1239" s="300" t="str">
        <f t="shared" si="935"/>
        <v/>
      </c>
      <c r="AT1239" s="300" t="str">
        <f t="shared" si="936"/>
        <v/>
      </c>
      <c r="AU1239" s="192" t="str">
        <f t="shared" si="937"/>
        <v>бла</v>
      </c>
      <c r="AV1239" s="192" t="str">
        <f t="shared" si="938"/>
        <v>бла91601428общпро</v>
      </c>
      <c r="AW1239" s="191">
        <f t="shared" si="939"/>
        <v>80700</v>
      </c>
      <c r="AX1239" s="191">
        <f t="shared" si="940"/>
        <v>80700</v>
      </c>
      <c r="AY1239" s="191">
        <f t="shared" si="941"/>
        <v>0</v>
      </c>
      <c r="AZ1239" s="191">
        <f t="shared" si="942"/>
        <v>0</v>
      </c>
      <c r="BA1239" s="193">
        <f t="shared" si="943"/>
        <v>1</v>
      </c>
      <c r="BB1239" s="193">
        <f t="shared" si="944"/>
        <v>1</v>
      </c>
      <c r="BC1239" s="193">
        <f t="shared" si="945"/>
        <v>1</v>
      </c>
      <c r="BD1239" s="191">
        <f t="shared" si="907"/>
        <v>0</v>
      </c>
      <c r="BE1239" s="191">
        <f t="shared" si="946"/>
        <v>0</v>
      </c>
      <c r="BF1239" s="210">
        <f t="shared" si="947"/>
        <v>0</v>
      </c>
      <c r="BG1239" s="211">
        <f t="shared" si="948"/>
        <v>0</v>
      </c>
      <c r="BH1239" s="289"/>
      <c r="BI1239" s="289"/>
      <c r="BJ1239" s="228"/>
      <c r="BK1239" s="228"/>
      <c r="BL1239" s="233" t="str">
        <f t="shared" si="949"/>
        <v>05</v>
      </c>
    </row>
    <row r="1240" spans="1:64" ht="12" customHeight="1">
      <c r="A1240" s="333" t="s">
        <v>698</v>
      </c>
      <c r="B1240" s="381" t="s">
        <v>448</v>
      </c>
      <c r="C1240" s="333" t="s">
        <v>670</v>
      </c>
      <c r="D1240" s="381" t="s">
        <v>406</v>
      </c>
      <c r="E1240" s="381" t="s">
        <v>1268</v>
      </c>
      <c r="F1240" s="381" t="s">
        <v>586</v>
      </c>
      <c r="G1240" s="381" t="s">
        <v>407</v>
      </c>
      <c r="H1240" s="100" t="s">
        <v>653</v>
      </c>
      <c r="I1240" s="381" t="s">
        <v>505</v>
      </c>
      <c r="J1240" s="382">
        <v>198000</v>
      </c>
      <c r="K1240" s="382">
        <v>0</v>
      </c>
      <c r="L1240" s="191" t="str">
        <f t="shared" si="908"/>
        <v>916014280503431008Ф00024431001</v>
      </c>
      <c r="M1240" s="192">
        <f t="array" ref="M1240">IF(COUNT(SEARCH(Удалить_Роспись_КВСР,$B1240)*SEARCH(Удалить_Роспись_ПБС,$C1240)*SEARCH(Удалить_Роспись_КФСР, $D1240)*SEARCH(Удалить_Роспись_КЦСР,$E1240)*SEARCH(Удалить_Роспись_КВР,$F1240)*SEARCH(Удалить_Роспись_ЭК,$H1240)*SEARCH(Удалить_Роспись_КР,$I1240))&gt;0,0,1)</f>
        <v>1</v>
      </c>
      <c r="N1240" s="192">
        <v>0</v>
      </c>
      <c r="O1240" s="192" t="str">
        <f t="shared" si="909"/>
        <v/>
      </c>
      <c r="P1240" s="192" t="str">
        <f t="shared" si="950"/>
        <v/>
      </c>
      <c r="Q1240" s="300" t="str">
        <f t="shared" si="910"/>
        <v/>
      </c>
      <c r="R1240" s="300" t="str">
        <f t="shared" si="911"/>
        <v/>
      </c>
      <c r="S1240" s="300" t="str">
        <f t="shared" si="912"/>
        <v/>
      </c>
      <c r="T1240" s="192" t="str">
        <f t="shared" si="913"/>
        <v/>
      </c>
      <c r="U1240" s="303" t="str">
        <f t="shared" si="914"/>
        <v/>
      </c>
      <c r="V1240" s="300" t="str">
        <f t="shared" si="915"/>
        <v/>
      </c>
      <c r="W1240" s="192" t="str">
        <f t="shared" si="916"/>
        <v/>
      </c>
      <c r="X1240" s="303" t="str">
        <f t="shared" si="917"/>
        <v/>
      </c>
      <c r="Y1240" s="300" t="str">
        <f t="shared" si="918"/>
        <v/>
      </c>
      <c r="Z1240" s="300" t="str">
        <f t="shared" si="919"/>
        <v/>
      </c>
      <c r="AA1240" s="303" t="str">
        <f t="shared" si="920"/>
        <v/>
      </c>
      <c r="AB1240" s="300" t="str">
        <f t="shared" si="921"/>
        <v/>
      </c>
      <c r="AC1240" s="300" t="str">
        <f t="shared" si="922"/>
        <v/>
      </c>
      <c r="AD1240" s="300" t="str">
        <f t="shared" si="923"/>
        <v/>
      </c>
      <c r="AE1240" s="192" t="str">
        <f t="shared" si="924"/>
        <v/>
      </c>
      <c r="AF1240" s="192" t="str">
        <f t="shared" si="925"/>
        <v/>
      </c>
      <c r="AG1240" s="192"/>
      <c r="AJ1240" s="300" t="str">
        <f t="shared" si="926"/>
        <v/>
      </c>
      <c r="AK1240" s="300" t="str">
        <f t="shared" si="927"/>
        <v/>
      </c>
      <c r="AL1240" s="300" t="str">
        <f t="shared" si="928"/>
        <v>бла</v>
      </c>
      <c r="AM1240" s="300" t="str">
        <f t="shared" si="929"/>
        <v/>
      </c>
      <c r="AN1240" s="300" t="str">
        <f t="shared" si="930"/>
        <v/>
      </c>
      <c r="AO1240" s="300" t="str">
        <f t="shared" si="931"/>
        <v/>
      </c>
      <c r="AP1240" s="300" t="str">
        <f t="shared" si="932"/>
        <v/>
      </c>
      <c r="AQ1240" s="300" t="str">
        <f t="shared" si="933"/>
        <v/>
      </c>
      <c r="AR1240" s="306" t="str">
        <f t="shared" si="934"/>
        <v/>
      </c>
      <c r="AS1240" s="300" t="str">
        <f t="shared" si="935"/>
        <v/>
      </c>
      <c r="AT1240" s="300" t="str">
        <f t="shared" si="936"/>
        <v/>
      </c>
      <c r="AU1240" s="192" t="str">
        <f t="shared" si="937"/>
        <v>бла</v>
      </c>
      <c r="AV1240" s="192" t="str">
        <f t="shared" si="938"/>
        <v>бла91601428общосн</v>
      </c>
      <c r="AW1240" s="191">
        <f t="shared" si="939"/>
        <v>198000</v>
      </c>
      <c r="AX1240" s="191">
        <f t="shared" si="940"/>
        <v>0</v>
      </c>
      <c r="AY1240" s="191">
        <f t="shared" si="941"/>
        <v>0</v>
      </c>
      <c r="AZ1240" s="191">
        <f t="shared" si="942"/>
        <v>0</v>
      </c>
      <c r="BA1240" s="193">
        <f t="shared" si="943"/>
        <v>1</v>
      </c>
      <c r="BB1240" s="193">
        <f t="shared" si="944"/>
        <v>1</v>
      </c>
      <c r="BC1240" s="193">
        <f t="shared" si="945"/>
        <v>1</v>
      </c>
      <c r="BD1240" s="191">
        <f t="shared" si="907"/>
        <v>0</v>
      </c>
      <c r="BE1240" s="191">
        <f t="shared" si="946"/>
        <v>0</v>
      </c>
      <c r="BF1240" s="210">
        <f t="shared" si="947"/>
        <v>0</v>
      </c>
      <c r="BG1240" s="211">
        <f t="shared" si="948"/>
        <v>0</v>
      </c>
      <c r="BH1240" s="289"/>
      <c r="BI1240" s="289"/>
      <c r="BJ1240" s="228"/>
      <c r="BK1240" s="228"/>
      <c r="BL1240" s="233" t="str">
        <f t="shared" si="949"/>
        <v>05</v>
      </c>
    </row>
    <row r="1241" spans="1:64" ht="12" customHeight="1">
      <c r="A1241" s="333" t="s">
        <v>698</v>
      </c>
      <c r="B1241" s="381" t="s">
        <v>448</v>
      </c>
      <c r="C1241" s="333" t="s">
        <v>670</v>
      </c>
      <c r="D1241" s="381" t="s">
        <v>406</v>
      </c>
      <c r="E1241" s="381" t="s">
        <v>1274</v>
      </c>
      <c r="F1241" s="381" t="s">
        <v>586</v>
      </c>
      <c r="G1241" s="381" t="s">
        <v>393</v>
      </c>
      <c r="H1241" s="100" t="s">
        <v>653</v>
      </c>
      <c r="I1241" s="381" t="s">
        <v>505</v>
      </c>
      <c r="J1241" s="382">
        <v>320000</v>
      </c>
      <c r="K1241" s="382">
        <v>214281.35</v>
      </c>
      <c r="L1241" s="191" t="str">
        <f t="shared" si="908"/>
        <v>916014280503431008Э02024422301</v>
      </c>
      <c r="M1241" s="192">
        <f t="array" ref="M1241">IF(COUNT(SEARCH(Удалить_Роспись_КВСР,$B1241)*SEARCH(Удалить_Роспись_ПБС,$C1241)*SEARCH(Удалить_Роспись_КФСР, $D1241)*SEARCH(Удалить_Роспись_КЦСР,$E1241)*SEARCH(Удалить_Роспись_КВР,$F1241)*SEARCH(Удалить_Роспись_ЭК,$H1241)*SEARCH(Удалить_Роспись_КР,$I1241))&gt;0,0,1)</f>
        <v>1</v>
      </c>
      <c r="N1241" s="192">
        <v>1</v>
      </c>
      <c r="O1241" s="192" t="str">
        <f t="shared" si="909"/>
        <v/>
      </c>
      <c r="P1241" s="192" t="str">
        <f t="shared" si="950"/>
        <v/>
      </c>
      <c r="Q1241" s="300" t="str">
        <f t="shared" si="910"/>
        <v/>
      </c>
      <c r="R1241" s="300" t="str">
        <f t="shared" si="911"/>
        <v/>
      </c>
      <c r="S1241" s="300" t="str">
        <f t="shared" si="912"/>
        <v/>
      </c>
      <c r="T1241" s="192" t="str">
        <f t="shared" si="913"/>
        <v/>
      </c>
      <c r="U1241" s="303" t="str">
        <f t="shared" si="914"/>
        <v/>
      </c>
      <c r="V1241" s="300" t="str">
        <f t="shared" si="915"/>
        <v/>
      </c>
      <c r="W1241" s="192" t="str">
        <f t="shared" si="916"/>
        <v/>
      </c>
      <c r="X1241" s="303" t="str">
        <f t="shared" si="917"/>
        <v/>
      </c>
      <c r="Y1241" s="300" t="str">
        <f t="shared" si="918"/>
        <v/>
      </c>
      <c r="Z1241" s="300" t="str">
        <f t="shared" si="919"/>
        <v/>
      </c>
      <c r="AA1241" s="303" t="str">
        <f t="shared" si="920"/>
        <v/>
      </c>
      <c r="AB1241" s="300" t="str">
        <f t="shared" si="921"/>
        <v/>
      </c>
      <c r="AC1241" s="300" t="str">
        <f t="shared" si="922"/>
        <v/>
      </c>
      <c r="AD1241" s="300" t="str">
        <f t="shared" si="923"/>
        <v/>
      </c>
      <c r="AE1241" s="192" t="str">
        <f t="shared" si="924"/>
        <v/>
      </c>
      <c r="AF1241" s="192" t="str">
        <f t="shared" si="925"/>
        <v/>
      </c>
      <c r="AG1241" s="192"/>
      <c r="AJ1241" s="300" t="str">
        <f t="shared" si="926"/>
        <v/>
      </c>
      <c r="AK1241" s="300" t="str">
        <f t="shared" si="927"/>
        <v/>
      </c>
      <c r="AL1241" s="300" t="str">
        <f t="shared" si="928"/>
        <v>бла</v>
      </c>
      <c r="AM1241" s="300" t="str">
        <f t="shared" si="929"/>
        <v/>
      </c>
      <c r="AN1241" s="300" t="str">
        <f t="shared" si="930"/>
        <v/>
      </c>
      <c r="AO1241" s="300" t="str">
        <f t="shared" si="931"/>
        <v/>
      </c>
      <c r="AP1241" s="300" t="str">
        <f t="shared" si="932"/>
        <v/>
      </c>
      <c r="AQ1241" s="300" t="str">
        <f t="shared" si="933"/>
        <v/>
      </c>
      <c r="AR1241" s="306" t="str">
        <f t="shared" si="934"/>
        <v/>
      </c>
      <c r="AS1241" s="300" t="str">
        <f t="shared" si="935"/>
        <v/>
      </c>
      <c r="AT1241" s="300" t="str">
        <f t="shared" si="936"/>
        <v/>
      </c>
      <c r="AU1241" s="192" t="str">
        <f t="shared" si="937"/>
        <v>бла</v>
      </c>
      <c r="AV1241" s="192" t="str">
        <f t="shared" si="938"/>
        <v>бла91601428общком</v>
      </c>
      <c r="AW1241" s="191">
        <f t="shared" si="939"/>
        <v>320000</v>
      </c>
      <c r="AX1241" s="191">
        <f t="shared" si="940"/>
        <v>214281.35</v>
      </c>
      <c r="AY1241" s="191">
        <f t="shared" si="941"/>
        <v>320000</v>
      </c>
      <c r="AZ1241" s="191">
        <f t="shared" si="942"/>
        <v>214281.35</v>
      </c>
      <c r="BA1241" s="193">
        <f t="shared" si="943"/>
        <v>1</v>
      </c>
      <c r="BB1241" s="193">
        <f t="shared" si="944"/>
        <v>1</v>
      </c>
      <c r="BC1241" s="193">
        <f t="shared" si="945"/>
        <v>1</v>
      </c>
      <c r="BD1241" s="191">
        <f t="shared" si="907"/>
        <v>320000</v>
      </c>
      <c r="BE1241" s="191">
        <f t="shared" si="946"/>
        <v>214281.35</v>
      </c>
      <c r="BF1241" s="210">
        <f t="shared" si="947"/>
        <v>320000</v>
      </c>
      <c r="BG1241" s="211">
        <f t="shared" si="948"/>
        <v>320000</v>
      </c>
      <c r="BH1241" s="289"/>
      <c r="BI1241" s="289"/>
      <c r="BJ1241" s="228"/>
      <c r="BK1241" s="228"/>
      <c r="BL1241" s="233" t="str">
        <f t="shared" si="949"/>
        <v>05</v>
      </c>
    </row>
    <row r="1242" spans="1:64" ht="12" customHeight="1">
      <c r="A1242" s="333" t="s">
        <v>698</v>
      </c>
      <c r="B1242" s="381" t="s">
        <v>448</v>
      </c>
      <c r="C1242" s="333" t="s">
        <v>670</v>
      </c>
      <c r="D1242" s="381" t="s">
        <v>408</v>
      </c>
      <c r="E1242" s="381" t="s">
        <v>903</v>
      </c>
      <c r="F1242" s="381" t="s">
        <v>608</v>
      </c>
      <c r="G1242" s="381" t="s">
        <v>385</v>
      </c>
      <c r="H1242" s="100" t="s">
        <v>653</v>
      </c>
      <c r="I1242" s="381" t="s">
        <v>505</v>
      </c>
      <c r="J1242" s="382">
        <v>45311.83</v>
      </c>
      <c r="K1242" s="382">
        <v>45311.83</v>
      </c>
      <c r="L1242" s="191" t="str">
        <f t="shared" si="908"/>
        <v>91601428070790900Ч005011121101</v>
      </c>
      <c r="M1242" s="192">
        <f t="array" ref="M1242">IF(COUNT(SEARCH(Удалить_Роспись_КВСР,$B1242)*SEARCH(Удалить_Роспись_ПБС,$C1242)*SEARCH(Удалить_Роспись_КФСР, $D1242)*SEARCH(Удалить_Роспись_КЦСР,$E1242)*SEARCH(Удалить_Роспись_КВР,$F1242)*SEARCH(Удалить_Роспись_ЭК,$H1242)*SEARCH(Удалить_Роспись_КР,$I1242))&gt;0,0,1)</f>
        <v>1</v>
      </c>
      <c r="N1242" s="192">
        <v>0</v>
      </c>
      <c r="O1242" s="192" t="str">
        <f t="shared" si="909"/>
        <v/>
      </c>
      <c r="P1242" s="192" t="str">
        <f t="shared" si="950"/>
        <v/>
      </c>
      <c r="Q1242" s="300" t="str">
        <f t="shared" si="910"/>
        <v/>
      </c>
      <c r="R1242" s="300" t="str">
        <f t="shared" si="911"/>
        <v/>
      </c>
      <c r="S1242" s="300" t="str">
        <f t="shared" si="912"/>
        <v/>
      </c>
      <c r="T1242" s="192" t="str">
        <f t="shared" si="913"/>
        <v/>
      </c>
      <c r="U1242" s="303" t="str">
        <f t="shared" si="914"/>
        <v/>
      </c>
      <c r="V1242" s="300" t="str">
        <f t="shared" si="915"/>
        <v/>
      </c>
      <c r="W1242" s="192" t="str">
        <f t="shared" si="916"/>
        <v/>
      </c>
      <c r="X1242" s="303" t="str">
        <f t="shared" si="917"/>
        <v/>
      </c>
      <c r="Y1242" s="300" t="str">
        <f t="shared" si="918"/>
        <v/>
      </c>
      <c r="Z1242" s="300" t="str">
        <f t="shared" si="919"/>
        <v/>
      </c>
      <c r="AA1242" s="303" t="str">
        <f t="shared" si="920"/>
        <v/>
      </c>
      <c r="AB1242" s="300" t="str">
        <f t="shared" si="921"/>
        <v/>
      </c>
      <c r="AC1242" s="300" t="str">
        <f t="shared" si="922"/>
        <v/>
      </c>
      <c r="AD1242" s="300" t="str">
        <f t="shared" si="923"/>
        <v/>
      </c>
      <c r="AE1242" s="192" t="str">
        <f t="shared" si="924"/>
        <v/>
      </c>
      <c r="AF1242" s="192" t="str">
        <f t="shared" si="925"/>
        <v/>
      </c>
      <c r="AG1242" s="192"/>
      <c r="AJ1242" s="300" t="str">
        <f t="shared" si="926"/>
        <v/>
      </c>
      <c r="AK1242" s="300" t="str">
        <f t="shared" si="927"/>
        <v/>
      </c>
      <c r="AL1242" s="300" t="str">
        <f t="shared" si="928"/>
        <v/>
      </c>
      <c r="AM1242" s="300" t="str">
        <f t="shared" si="929"/>
        <v/>
      </c>
      <c r="AN1242" s="300" t="str">
        <f t="shared" si="930"/>
        <v/>
      </c>
      <c r="AO1242" s="300" t="str">
        <f t="shared" si="931"/>
        <v/>
      </c>
      <c r="AP1242" s="300" t="str">
        <f t="shared" si="932"/>
        <v/>
      </c>
      <c r="AQ1242" s="300" t="str">
        <f t="shared" si="933"/>
        <v/>
      </c>
      <c r="AR1242" s="306" t="str">
        <f t="shared" si="934"/>
        <v/>
      </c>
      <c r="AS1242" s="300" t="str">
        <f t="shared" si="935"/>
        <v/>
      </c>
      <c r="AT1242" s="300" t="str">
        <f t="shared" si="936"/>
        <v/>
      </c>
      <c r="AU1242" s="192" t="str">
        <f t="shared" si="937"/>
        <v>рбс</v>
      </c>
      <c r="AV1242" s="192" t="str">
        <f t="shared" si="938"/>
        <v>рбс91601428общопл</v>
      </c>
      <c r="AW1242" s="191">
        <f t="shared" si="939"/>
        <v>45311.83</v>
      </c>
      <c r="AX1242" s="191">
        <f t="shared" si="940"/>
        <v>45311.83</v>
      </c>
      <c r="AY1242" s="191">
        <f t="shared" si="941"/>
        <v>0</v>
      </c>
      <c r="AZ1242" s="191">
        <f t="shared" si="942"/>
        <v>0</v>
      </c>
      <c r="BA1242" s="193">
        <f t="shared" si="943"/>
        <v>1</v>
      </c>
      <c r="BB1242" s="193">
        <f t="shared" si="944"/>
        <v>1</v>
      </c>
      <c r="BC1242" s="193">
        <f t="shared" si="945"/>
        <v>1</v>
      </c>
      <c r="BD1242" s="191">
        <f t="shared" si="907"/>
        <v>0</v>
      </c>
      <c r="BE1242" s="191">
        <f t="shared" si="946"/>
        <v>0</v>
      </c>
      <c r="BF1242" s="210">
        <f t="shared" si="947"/>
        <v>0</v>
      </c>
      <c r="BG1242" s="211">
        <f t="shared" si="948"/>
        <v>0</v>
      </c>
      <c r="BH1242" s="289"/>
      <c r="BI1242" s="289"/>
      <c r="BJ1242" s="228"/>
      <c r="BK1242" s="228"/>
      <c r="BL1242" s="233" t="str">
        <f t="shared" si="949"/>
        <v>07</v>
      </c>
    </row>
    <row r="1243" spans="1:64" ht="12" customHeight="1">
      <c r="A1243" s="333" t="s">
        <v>698</v>
      </c>
      <c r="B1243" s="381" t="s">
        <v>448</v>
      </c>
      <c r="C1243" s="333" t="s">
        <v>670</v>
      </c>
      <c r="D1243" s="381" t="s">
        <v>408</v>
      </c>
      <c r="E1243" s="381" t="s">
        <v>903</v>
      </c>
      <c r="F1243" s="381" t="s">
        <v>902</v>
      </c>
      <c r="G1243" s="381" t="s">
        <v>387</v>
      </c>
      <c r="H1243" s="100" t="s">
        <v>653</v>
      </c>
      <c r="I1243" s="381" t="s">
        <v>505</v>
      </c>
      <c r="J1243" s="382">
        <v>13684.17</v>
      </c>
      <c r="K1243" s="382">
        <v>13684.17</v>
      </c>
      <c r="L1243" s="191" t="str">
        <f t="shared" si="908"/>
        <v>91601428070790900Ч005011921301</v>
      </c>
      <c r="M1243" s="192">
        <f t="array" ref="M1243">IF(COUNT(SEARCH(Удалить_Роспись_КВСР,$B1243)*SEARCH(Удалить_Роспись_ПБС,$C1243)*SEARCH(Удалить_Роспись_КФСР, $D1243)*SEARCH(Удалить_Роспись_КЦСР,$E1243)*SEARCH(Удалить_Роспись_КВР,$F1243)*SEARCH(Удалить_Роспись_ЭК,$H1243)*SEARCH(Удалить_Роспись_КР,$I1243))&gt;0,0,1)</f>
        <v>1</v>
      </c>
      <c r="N1243" s="192">
        <v>0</v>
      </c>
      <c r="O1243" s="192" t="str">
        <f t="shared" si="909"/>
        <v/>
      </c>
      <c r="P1243" s="192" t="str">
        <f t="shared" si="950"/>
        <v/>
      </c>
      <c r="Q1243" s="300" t="str">
        <f t="shared" si="910"/>
        <v/>
      </c>
      <c r="R1243" s="300" t="str">
        <f t="shared" si="911"/>
        <v/>
      </c>
      <c r="S1243" s="300" t="str">
        <f t="shared" si="912"/>
        <v/>
      </c>
      <c r="T1243" s="192" t="str">
        <f t="shared" si="913"/>
        <v/>
      </c>
      <c r="U1243" s="303" t="str">
        <f t="shared" si="914"/>
        <v/>
      </c>
      <c r="V1243" s="300" t="str">
        <f t="shared" si="915"/>
        <v/>
      </c>
      <c r="W1243" s="192" t="str">
        <f t="shared" si="916"/>
        <v/>
      </c>
      <c r="X1243" s="303" t="str">
        <f t="shared" si="917"/>
        <v/>
      </c>
      <c r="Y1243" s="300" t="str">
        <f t="shared" si="918"/>
        <v/>
      </c>
      <c r="Z1243" s="300" t="str">
        <f t="shared" si="919"/>
        <v/>
      </c>
      <c r="AA1243" s="303" t="str">
        <f t="shared" si="920"/>
        <v/>
      </c>
      <c r="AB1243" s="300" t="str">
        <f t="shared" si="921"/>
        <v/>
      </c>
      <c r="AC1243" s="300" t="str">
        <f t="shared" si="922"/>
        <v/>
      </c>
      <c r="AD1243" s="300" t="str">
        <f t="shared" si="923"/>
        <v/>
      </c>
      <c r="AE1243" s="192" t="str">
        <f t="shared" si="924"/>
        <v/>
      </c>
      <c r="AF1243" s="192" t="str">
        <f t="shared" si="925"/>
        <v/>
      </c>
      <c r="AG1243" s="192"/>
      <c r="AJ1243" s="300" t="str">
        <f t="shared" si="926"/>
        <v/>
      </c>
      <c r="AK1243" s="300" t="str">
        <f t="shared" si="927"/>
        <v/>
      </c>
      <c r="AL1243" s="300" t="str">
        <f t="shared" si="928"/>
        <v/>
      </c>
      <c r="AM1243" s="300" t="str">
        <f t="shared" si="929"/>
        <v/>
      </c>
      <c r="AN1243" s="300" t="str">
        <f t="shared" si="930"/>
        <v/>
      </c>
      <c r="AO1243" s="300" t="str">
        <f t="shared" si="931"/>
        <v/>
      </c>
      <c r="AP1243" s="300" t="str">
        <f t="shared" si="932"/>
        <v/>
      </c>
      <c r="AQ1243" s="300" t="str">
        <f t="shared" si="933"/>
        <v/>
      </c>
      <c r="AR1243" s="306" t="str">
        <f t="shared" si="934"/>
        <v/>
      </c>
      <c r="AS1243" s="300" t="str">
        <f t="shared" si="935"/>
        <v/>
      </c>
      <c r="AT1243" s="300" t="str">
        <f t="shared" si="936"/>
        <v/>
      </c>
      <c r="AU1243" s="192" t="str">
        <f t="shared" si="937"/>
        <v>рбс</v>
      </c>
      <c r="AV1243" s="192" t="str">
        <f t="shared" si="938"/>
        <v>рбс91601428общопл</v>
      </c>
      <c r="AW1243" s="191">
        <f t="shared" si="939"/>
        <v>13684.17</v>
      </c>
      <c r="AX1243" s="191">
        <f t="shared" si="940"/>
        <v>13684.17</v>
      </c>
      <c r="AY1243" s="191">
        <f t="shared" si="941"/>
        <v>0</v>
      </c>
      <c r="AZ1243" s="191">
        <f t="shared" si="942"/>
        <v>0</v>
      </c>
      <c r="BA1243" s="193">
        <f t="shared" si="943"/>
        <v>1</v>
      </c>
      <c r="BB1243" s="193">
        <f t="shared" si="944"/>
        <v>1</v>
      </c>
      <c r="BC1243" s="193">
        <f t="shared" si="945"/>
        <v>1</v>
      </c>
      <c r="BD1243" s="191">
        <f t="shared" ref="BD1243:BD1276" si="951">IF(ISNA(BA1243),0,AY1243*$BA1243)</f>
        <v>0</v>
      </c>
      <c r="BE1243" s="191">
        <f t="shared" si="946"/>
        <v>0</v>
      </c>
      <c r="BF1243" s="210">
        <f t="shared" si="947"/>
        <v>0</v>
      </c>
      <c r="BG1243" s="211">
        <f t="shared" si="948"/>
        <v>0</v>
      </c>
      <c r="BH1243" s="289"/>
      <c r="BI1243" s="289"/>
      <c r="BJ1243" s="228"/>
      <c r="BK1243" s="228"/>
      <c r="BL1243" s="233" t="str">
        <f t="shared" si="949"/>
        <v>07</v>
      </c>
    </row>
    <row r="1244" spans="1:64" ht="12" customHeight="1">
      <c r="A1244" s="333" t="s">
        <v>698</v>
      </c>
      <c r="B1244" s="381" t="s">
        <v>448</v>
      </c>
      <c r="C1244" s="333" t="s">
        <v>670</v>
      </c>
      <c r="D1244" s="381" t="s">
        <v>411</v>
      </c>
      <c r="E1244" s="381" t="s">
        <v>1275</v>
      </c>
      <c r="F1244" s="381" t="s">
        <v>608</v>
      </c>
      <c r="G1244" s="381" t="s">
        <v>385</v>
      </c>
      <c r="H1244" s="100" t="s">
        <v>653</v>
      </c>
      <c r="I1244" s="381" t="s">
        <v>505</v>
      </c>
      <c r="J1244" s="382">
        <v>213253</v>
      </c>
      <c r="K1244" s="382">
        <v>153750.22</v>
      </c>
      <c r="L1244" s="191" t="str">
        <f t="shared" si="908"/>
        <v>916014281101434008000011121101</v>
      </c>
      <c r="M1244" s="192">
        <f t="array" ref="M1244">IF(COUNT(SEARCH(Удалить_Роспись_КВСР,$B1244)*SEARCH(Удалить_Роспись_ПБС,$C1244)*SEARCH(Удалить_Роспись_КФСР, $D1244)*SEARCH(Удалить_Роспись_КЦСР,$E1244)*SEARCH(Удалить_Роспись_КВР,$F1244)*SEARCH(Удалить_Роспись_ЭК,$H1244)*SEARCH(Удалить_Роспись_КР,$I1244))&gt;0,0,1)</f>
        <v>1</v>
      </c>
      <c r="N1244" s="192">
        <v>0</v>
      </c>
      <c r="O1244" s="192" t="str">
        <f t="shared" si="909"/>
        <v/>
      </c>
      <c r="P1244" s="192" t="str">
        <f t="shared" si="950"/>
        <v/>
      </c>
      <c r="Q1244" s="300" t="str">
        <f t="shared" si="910"/>
        <v/>
      </c>
      <c r="R1244" s="300" t="str">
        <f t="shared" si="911"/>
        <v/>
      </c>
      <c r="S1244" s="300" t="str">
        <f t="shared" si="912"/>
        <v/>
      </c>
      <c r="T1244" s="192" t="str">
        <f t="shared" si="913"/>
        <v/>
      </c>
      <c r="U1244" s="303" t="str">
        <f t="shared" si="914"/>
        <v/>
      </c>
      <c r="V1244" s="300" t="str">
        <f t="shared" si="915"/>
        <v/>
      </c>
      <c r="W1244" s="192" t="str">
        <f t="shared" si="916"/>
        <v/>
      </c>
      <c r="X1244" s="303" t="str">
        <f t="shared" si="917"/>
        <v/>
      </c>
      <c r="Y1244" s="300" t="str">
        <f t="shared" si="918"/>
        <v/>
      </c>
      <c r="Z1244" s="300" t="str">
        <f t="shared" si="919"/>
        <v/>
      </c>
      <c r="AA1244" s="303" t="str">
        <f t="shared" si="920"/>
        <v/>
      </c>
      <c r="AB1244" s="300" t="str">
        <f t="shared" si="921"/>
        <v/>
      </c>
      <c r="AC1244" s="300" t="str">
        <f t="shared" si="922"/>
        <v/>
      </c>
      <c r="AD1244" s="300" t="str">
        <f t="shared" si="923"/>
        <v/>
      </c>
      <c r="AE1244" s="192" t="str">
        <f t="shared" si="924"/>
        <v/>
      </c>
      <c r="AF1244" s="192" t="str">
        <f t="shared" si="925"/>
        <v/>
      </c>
      <c r="AG1244" s="192"/>
      <c r="AJ1244" s="300" t="str">
        <f t="shared" si="926"/>
        <v/>
      </c>
      <c r="AK1244" s="300" t="str">
        <f t="shared" si="927"/>
        <v/>
      </c>
      <c r="AL1244" s="300" t="str">
        <f t="shared" si="928"/>
        <v/>
      </c>
      <c r="AM1244" s="300" t="str">
        <f t="shared" si="929"/>
        <v/>
      </c>
      <c r="AN1244" s="300" t="str">
        <f t="shared" si="930"/>
        <v/>
      </c>
      <c r="AO1244" s="300" t="str">
        <f t="shared" si="931"/>
        <v>физ</v>
      </c>
      <c r="AP1244" s="300" t="str">
        <f t="shared" si="932"/>
        <v/>
      </c>
      <c r="AQ1244" s="300" t="str">
        <f t="shared" si="933"/>
        <v/>
      </c>
      <c r="AR1244" s="306" t="str">
        <f t="shared" si="934"/>
        <v/>
      </c>
      <c r="AS1244" s="300" t="str">
        <f t="shared" si="935"/>
        <v/>
      </c>
      <c r="AT1244" s="300" t="str">
        <f t="shared" si="936"/>
        <v/>
      </c>
      <c r="AU1244" s="192" t="str">
        <f t="shared" si="937"/>
        <v>физ</v>
      </c>
      <c r="AV1244" s="192" t="str">
        <f t="shared" si="938"/>
        <v>физ91601428общопл</v>
      </c>
      <c r="AW1244" s="191">
        <f t="shared" si="939"/>
        <v>213253</v>
      </c>
      <c r="AX1244" s="191">
        <f t="shared" si="940"/>
        <v>153750.22</v>
      </c>
      <c r="AY1244" s="191">
        <f t="shared" si="941"/>
        <v>0</v>
      </c>
      <c r="AZ1244" s="191">
        <f t="shared" si="942"/>
        <v>0</v>
      </c>
      <c r="BA1244" s="193">
        <f t="shared" si="943"/>
        <v>1</v>
      </c>
      <c r="BB1244" s="193">
        <f t="shared" si="944"/>
        <v>1</v>
      </c>
      <c r="BC1244" s="193">
        <f t="shared" si="945"/>
        <v>1</v>
      </c>
      <c r="BD1244" s="191">
        <f t="shared" si="951"/>
        <v>0</v>
      </c>
      <c r="BE1244" s="191">
        <f t="shared" si="946"/>
        <v>0</v>
      </c>
      <c r="BF1244" s="210">
        <f t="shared" si="947"/>
        <v>0</v>
      </c>
      <c r="BG1244" s="211">
        <f t="shared" si="948"/>
        <v>0</v>
      </c>
      <c r="BH1244" s="289"/>
      <c r="BI1244" s="289"/>
      <c r="BJ1244" s="228"/>
      <c r="BK1244" s="228"/>
      <c r="BL1244" s="233" t="str">
        <f t="shared" si="949"/>
        <v>11</v>
      </c>
    </row>
    <row r="1245" spans="1:64" ht="12" customHeight="1">
      <c r="A1245" s="333" t="s">
        <v>698</v>
      </c>
      <c r="B1245" s="381" t="s">
        <v>448</v>
      </c>
      <c r="C1245" s="333" t="s">
        <v>670</v>
      </c>
      <c r="D1245" s="381" t="s">
        <v>411</v>
      </c>
      <c r="E1245" s="381" t="s">
        <v>1275</v>
      </c>
      <c r="F1245" s="381" t="s">
        <v>902</v>
      </c>
      <c r="G1245" s="381" t="s">
        <v>387</v>
      </c>
      <c r="H1245" s="100" t="s">
        <v>653</v>
      </c>
      <c r="I1245" s="381" t="s">
        <v>505</v>
      </c>
      <c r="J1245" s="382">
        <v>64402</v>
      </c>
      <c r="K1245" s="382">
        <v>42017.78</v>
      </c>
      <c r="L1245" s="191" t="str">
        <f t="shared" si="908"/>
        <v>916014281101434008000011921301</v>
      </c>
      <c r="M1245" s="192">
        <f t="array" ref="M1245">IF(COUNT(SEARCH(Удалить_Роспись_КВСР,$B1245)*SEARCH(Удалить_Роспись_ПБС,$C1245)*SEARCH(Удалить_Роспись_КФСР, $D1245)*SEARCH(Удалить_Роспись_КЦСР,$E1245)*SEARCH(Удалить_Роспись_КВР,$F1245)*SEARCH(Удалить_Роспись_ЭК,$H1245)*SEARCH(Удалить_Роспись_КР,$I1245))&gt;0,0,1)</f>
        <v>1</v>
      </c>
      <c r="N1245" s="192">
        <v>0</v>
      </c>
      <c r="O1245" s="192" t="str">
        <f t="shared" si="909"/>
        <v/>
      </c>
      <c r="P1245" s="192" t="str">
        <f t="shared" si="950"/>
        <v/>
      </c>
      <c r="Q1245" s="300" t="str">
        <f t="shared" si="910"/>
        <v/>
      </c>
      <c r="R1245" s="300" t="str">
        <f t="shared" si="911"/>
        <v/>
      </c>
      <c r="S1245" s="300" t="str">
        <f t="shared" si="912"/>
        <v/>
      </c>
      <c r="T1245" s="192" t="str">
        <f t="shared" si="913"/>
        <v/>
      </c>
      <c r="U1245" s="303" t="str">
        <f t="shared" si="914"/>
        <v/>
      </c>
      <c r="V1245" s="300" t="str">
        <f t="shared" si="915"/>
        <v/>
      </c>
      <c r="W1245" s="192" t="str">
        <f t="shared" si="916"/>
        <v/>
      </c>
      <c r="X1245" s="303" t="str">
        <f t="shared" si="917"/>
        <v/>
      </c>
      <c r="Y1245" s="300" t="str">
        <f t="shared" si="918"/>
        <v/>
      </c>
      <c r="Z1245" s="300" t="str">
        <f t="shared" si="919"/>
        <v/>
      </c>
      <c r="AA1245" s="303" t="str">
        <f t="shared" si="920"/>
        <v/>
      </c>
      <c r="AB1245" s="300" t="str">
        <f t="shared" si="921"/>
        <v/>
      </c>
      <c r="AC1245" s="300" t="str">
        <f t="shared" si="922"/>
        <v/>
      </c>
      <c r="AD1245" s="300" t="str">
        <f t="shared" si="923"/>
        <v/>
      </c>
      <c r="AE1245" s="192" t="str">
        <f t="shared" si="924"/>
        <v/>
      </c>
      <c r="AF1245" s="192" t="str">
        <f t="shared" si="925"/>
        <v/>
      </c>
      <c r="AG1245" s="192"/>
      <c r="AJ1245" s="300" t="str">
        <f t="shared" si="926"/>
        <v/>
      </c>
      <c r="AK1245" s="300" t="str">
        <f t="shared" si="927"/>
        <v/>
      </c>
      <c r="AL1245" s="300" t="str">
        <f t="shared" si="928"/>
        <v/>
      </c>
      <c r="AM1245" s="300" t="str">
        <f t="shared" si="929"/>
        <v/>
      </c>
      <c r="AN1245" s="300" t="str">
        <f t="shared" si="930"/>
        <v/>
      </c>
      <c r="AO1245" s="300" t="str">
        <f t="shared" si="931"/>
        <v>физ</v>
      </c>
      <c r="AP1245" s="300" t="str">
        <f t="shared" si="932"/>
        <v/>
      </c>
      <c r="AQ1245" s="300" t="str">
        <f t="shared" si="933"/>
        <v/>
      </c>
      <c r="AR1245" s="306" t="str">
        <f t="shared" si="934"/>
        <v/>
      </c>
      <c r="AS1245" s="300" t="str">
        <f t="shared" si="935"/>
        <v/>
      </c>
      <c r="AT1245" s="300" t="str">
        <f t="shared" si="936"/>
        <v/>
      </c>
      <c r="AU1245" s="192" t="str">
        <f t="shared" si="937"/>
        <v>физ</v>
      </c>
      <c r="AV1245" s="192" t="str">
        <f t="shared" si="938"/>
        <v>физ91601428общопл</v>
      </c>
      <c r="AW1245" s="191">
        <f t="shared" si="939"/>
        <v>64402</v>
      </c>
      <c r="AX1245" s="191">
        <f t="shared" si="940"/>
        <v>42017.78</v>
      </c>
      <c r="AY1245" s="191">
        <f t="shared" si="941"/>
        <v>0</v>
      </c>
      <c r="AZ1245" s="191">
        <f t="shared" si="942"/>
        <v>0</v>
      </c>
      <c r="BA1245" s="193">
        <f t="shared" si="943"/>
        <v>1</v>
      </c>
      <c r="BB1245" s="193">
        <f t="shared" si="944"/>
        <v>1</v>
      </c>
      <c r="BC1245" s="193">
        <f t="shared" si="945"/>
        <v>1</v>
      </c>
      <c r="BD1245" s="191">
        <f t="shared" si="951"/>
        <v>0</v>
      </c>
      <c r="BE1245" s="191">
        <f t="shared" si="946"/>
        <v>0</v>
      </c>
      <c r="BF1245" s="210">
        <f t="shared" si="947"/>
        <v>0</v>
      </c>
      <c r="BG1245" s="211">
        <f t="shared" si="948"/>
        <v>0</v>
      </c>
      <c r="BH1245" s="289"/>
      <c r="BI1245" s="289"/>
      <c r="BJ1245" s="228"/>
      <c r="BK1245" s="228"/>
      <c r="BL1245" s="233" t="str">
        <f t="shared" si="949"/>
        <v>11</v>
      </c>
    </row>
    <row r="1246" spans="1:64" ht="12" customHeight="1">
      <c r="A1246" s="333" t="s">
        <v>698</v>
      </c>
      <c r="B1246" s="381" t="s">
        <v>448</v>
      </c>
      <c r="C1246" s="333" t="s">
        <v>670</v>
      </c>
      <c r="D1246" s="381" t="s">
        <v>411</v>
      </c>
      <c r="E1246" s="381" t="s">
        <v>1275</v>
      </c>
      <c r="F1246" s="381" t="s">
        <v>586</v>
      </c>
      <c r="G1246" s="381" t="s">
        <v>395</v>
      </c>
      <c r="H1246" s="100" t="s">
        <v>653</v>
      </c>
      <c r="I1246" s="381" t="s">
        <v>505</v>
      </c>
      <c r="J1246" s="382">
        <v>6000</v>
      </c>
      <c r="K1246" s="382">
        <v>0</v>
      </c>
      <c r="L1246" s="191" t="str">
        <f t="shared" si="908"/>
        <v>916014281101434008000024429001</v>
      </c>
      <c r="M1246" s="192">
        <f t="array" ref="M1246">IF(COUNT(SEARCH(Удалить_Роспись_КВСР,$B1246)*SEARCH(Удалить_Роспись_ПБС,$C1246)*SEARCH(Удалить_Роспись_КФСР, $D1246)*SEARCH(Удалить_Роспись_КЦСР,$E1246)*SEARCH(Удалить_Роспись_КВР,$F1246)*SEARCH(Удалить_Роспись_ЭК,$H1246)*SEARCH(Удалить_Роспись_КР,$I1246))&gt;0,0,1)</f>
        <v>1</v>
      </c>
      <c r="N1246" s="192">
        <v>0</v>
      </c>
      <c r="O1246" s="192" t="str">
        <f t="shared" si="909"/>
        <v/>
      </c>
      <c r="P1246" s="192" t="str">
        <f t="shared" si="950"/>
        <v/>
      </c>
      <c r="Q1246" s="300" t="str">
        <f t="shared" si="910"/>
        <v/>
      </c>
      <c r="R1246" s="300" t="str">
        <f t="shared" si="911"/>
        <v/>
      </c>
      <c r="S1246" s="300" t="str">
        <f t="shared" si="912"/>
        <v/>
      </c>
      <c r="T1246" s="192" t="str">
        <f t="shared" si="913"/>
        <v/>
      </c>
      <c r="U1246" s="303" t="str">
        <f t="shared" si="914"/>
        <v/>
      </c>
      <c r="V1246" s="300" t="str">
        <f t="shared" si="915"/>
        <v/>
      </c>
      <c r="W1246" s="192" t="str">
        <f t="shared" si="916"/>
        <v/>
      </c>
      <c r="X1246" s="303" t="str">
        <f t="shared" si="917"/>
        <v/>
      </c>
      <c r="Y1246" s="300" t="str">
        <f t="shared" si="918"/>
        <v/>
      </c>
      <c r="Z1246" s="300" t="str">
        <f t="shared" si="919"/>
        <v/>
      </c>
      <c r="AA1246" s="303" t="str">
        <f t="shared" si="920"/>
        <v/>
      </c>
      <c r="AB1246" s="300" t="str">
        <f t="shared" si="921"/>
        <v/>
      </c>
      <c r="AC1246" s="300" t="str">
        <f t="shared" si="922"/>
        <v/>
      </c>
      <c r="AD1246" s="300" t="str">
        <f t="shared" si="923"/>
        <v/>
      </c>
      <c r="AE1246" s="192" t="str">
        <f t="shared" si="924"/>
        <v/>
      </c>
      <c r="AF1246" s="192" t="str">
        <f t="shared" si="925"/>
        <v/>
      </c>
      <c r="AG1246" s="192"/>
      <c r="AJ1246" s="300" t="str">
        <f t="shared" si="926"/>
        <v/>
      </c>
      <c r="AK1246" s="300" t="str">
        <f t="shared" si="927"/>
        <v/>
      </c>
      <c r="AL1246" s="300" t="str">
        <f t="shared" si="928"/>
        <v/>
      </c>
      <c r="AM1246" s="300" t="str">
        <f t="shared" si="929"/>
        <v/>
      </c>
      <c r="AN1246" s="300" t="str">
        <f t="shared" si="930"/>
        <v/>
      </c>
      <c r="AO1246" s="300" t="str">
        <f t="shared" si="931"/>
        <v>физ</v>
      </c>
      <c r="AP1246" s="300" t="str">
        <f t="shared" si="932"/>
        <v/>
      </c>
      <c r="AQ1246" s="300" t="str">
        <f t="shared" si="933"/>
        <v/>
      </c>
      <c r="AR1246" s="306" t="str">
        <f t="shared" si="934"/>
        <v/>
      </c>
      <c r="AS1246" s="300" t="str">
        <f t="shared" si="935"/>
        <v/>
      </c>
      <c r="AT1246" s="300" t="str">
        <f t="shared" si="936"/>
        <v/>
      </c>
      <c r="AU1246" s="192" t="str">
        <f t="shared" si="937"/>
        <v>физ</v>
      </c>
      <c r="AV1246" s="192" t="str">
        <f t="shared" si="938"/>
        <v>физ91601428общпро</v>
      </c>
      <c r="AW1246" s="191">
        <f t="shared" si="939"/>
        <v>6000</v>
      </c>
      <c r="AX1246" s="191">
        <f t="shared" si="940"/>
        <v>0</v>
      </c>
      <c r="AY1246" s="191">
        <f t="shared" si="941"/>
        <v>0</v>
      </c>
      <c r="AZ1246" s="191">
        <f t="shared" si="942"/>
        <v>0</v>
      </c>
      <c r="BA1246" s="193">
        <f t="shared" si="943"/>
        <v>1</v>
      </c>
      <c r="BB1246" s="193">
        <f t="shared" si="944"/>
        <v>1</v>
      </c>
      <c r="BC1246" s="193">
        <f t="shared" si="945"/>
        <v>1</v>
      </c>
      <c r="BD1246" s="191">
        <f t="shared" si="951"/>
        <v>0</v>
      </c>
      <c r="BE1246" s="191">
        <f t="shared" si="946"/>
        <v>0</v>
      </c>
      <c r="BF1246" s="210">
        <f t="shared" si="947"/>
        <v>0</v>
      </c>
      <c r="BG1246" s="211">
        <f t="shared" si="948"/>
        <v>0</v>
      </c>
      <c r="BH1246" s="289"/>
      <c r="BI1246" s="289"/>
      <c r="BJ1246" s="228"/>
      <c r="BK1246" s="228"/>
      <c r="BL1246" s="233" t="str">
        <f t="shared" si="949"/>
        <v>11</v>
      </c>
    </row>
    <row r="1247" spans="1:64" ht="12" customHeight="1">
      <c r="A1247" s="333" t="s">
        <v>698</v>
      </c>
      <c r="B1247" s="381" t="s">
        <v>448</v>
      </c>
      <c r="C1247" s="333" t="s">
        <v>670</v>
      </c>
      <c r="D1247" s="381" t="s">
        <v>411</v>
      </c>
      <c r="E1247" s="381" t="s">
        <v>1276</v>
      </c>
      <c r="F1247" s="381" t="s">
        <v>589</v>
      </c>
      <c r="G1247" s="381" t="s">
        <v>386</v>
      </c>
      <c r="H1247" s="100" t="s">
        <v>653</v>
      </c>
      <c r="I1247" s="381" t="s">
        <v>505</v>
      </c>
      <c r="J1247" s="382">
        <v>54000</v>
      </c>
      <c r="K1247" s="382">
        <v>38581.4</v>
      </c>
      <c r="L1247" s="191" t="str">
        <f t="shared" si="908"/>
        <v>916014281101434008700011221201</v>
      </c>
      <c r="M1247" s="192">
        <f t="array" ref="M1247">IF(COUNT(SEARCH(Удалить_Роспись_КВСР,$B1247)*SEARCH(Удалить_Роспись_ПБС,$C1247)*SEARCH(Удалить_Роспись_КФСР, $D1247)*SEARCH(Удалить_Роспись_КЦСР,$E1247)*SEARCH(Удалить_Роспись_КВР,$F1247)*SEARCH(Удалить_Роспись_ЭК,$H1247)*SEARCH(Удалить_Роспись_КР,$I1247))&gt;0,0,1)</f>
        <v>1</v>
      </c>
      <c r="N1247" s="192">
        <v>0</v>
      </c>
      <c r="O1247" s="192" t="str">
        <f t="shared" si="909"/>
        <v/>
      </c>
      <c r="P1247" s="192" t="str">
        <f t="shared" si="950"/>
        <v/>
      </c>
      <c r="Q1247" s="300" t="str">
        <f t="shared" si="910"/>
        <v/>
      </c>
      <c r="R1247" s="300" t="str">
        <f t="shared" si="911"/>
        <v/>
      </c>
      <c r="S1247" s="300" t="str">
        <f t="shared" si="912"/>
        <v/>
      </c>
      <c r="T1247" s="192" t="str">
        <f t="shared" si="913"/>
        <v/>
      </c>
      <c r="U1247" s="303" t="str">
        <f t="shared" si="914"/>
        <v/>
      </c>
      <c r="V1247" s="300" t="str">
        <f t="shared" si="915"/>
        <v/>
      </c>
      <c r="W1247" s="192" t="str">
        <f t="shared" si="916"/>
        <v/>
      </c>
      <c r="X1247" s="303" t="str">
        <f t="shared" si="917"/>
        <v/>
      </c>
      <c r="Y1247" s="300" t="str">
        <f t="shared" si="918"/>
        <v/>
      </c>
      <c r="Z1247" s="300" t="str">
        <f t="shared" si="919"/>
        <v/>
      </c>
      <c r="AA1247" s="303" t="str">
        <f t="shared" si="920"/>
        <v/>
      </c>
      <c r="AB1247" s="300" t="str">
        <f t="shared" si="921"/>
        <v/>
      </c>
      <c r="AC1247" s="300" t="str">
        <f t="shared" si="922"/>
        <v/>
      </c>
      <c r="AD1247" s="300" t="str">
        <f t="shared" si="923"/>
        <v/>
      </c>
      <c r="AE1247" s="192" t="str">
        <f t="shared" si="924"/>
        <v/>
      </c>
      <c r="AF1247" s="192" t="str">
        <f t="shared" si="925"/>
        <v/>
      </c>
      <c r="AG1247" s="192"/>
      <c r="AJ1247" s="300" t="str">
        <f t="shared" si="926"/>
        <v/>
      </c>
      <c r="AK1247" s="300" t="str">
        <f t="shared" si="927"/>
        <v/>
      </c>
      <c r="AL1247" s="300" t="str">
        <f t="shared" si="928"/>
        <v/>
      </c>
      <c r="AM1247" s="300" t="str">
        <f t="shared" si="929"/>
        <v/>
      </c>
      <c r="AN1247" s="300" t="str">
        <f t="shared" si="930"/>
        <v/>
      </c>
      <c r="AO1247" s="300" t="str">
        <f t="shared" si="931"/>
        <v>физ</v>
      </c>
      <c r="AP1247" s="300" t="str">
        <f t="shared" si="932"/>
        <v/>
      </c>
      <c r="AQ1247" s="300" t="str">
        <f t="shared" si="933"/>
        <v/>
      </c>
      <c r="AR1247" s="306" t="str">
        <f t="shared" si="934"/>
        <v/>
      </c>
      <c r="AS1247" s="300" t="str">
        <f t="shared" si="935"/>
        <v/>
      </c>
      <c r="AT1247" s="300" t="str">
        <f t="shared" si="936"/>
        <v/>
      </c>
      <c r="AU1247" s="192" t="str">
        <f t="shared" si="937"/>
        <v>физ</v>
      </c>
      <c r="AV1247" s="192" t="str">
        <f t="shared" si="938"/>
        <v>физ91601428общпро</v>
      </c>
      <c r="AW1247" s="191">
        <f t="shared" si="939"/>
        <v>54000</v>
      </c>
      <c r="AX1247" s="191">
        <f t="shared" si="940"/>
        <v>38581.4</v>
      </c>
      <c r="AY1247" s="191">
        <f t="shared" si="941"/>
        <v>0</v>
      </c>
      <c r="AZ1247" s="191">
        <f t="shared" si="942"/>
        <v>0</v>
      </c>
      <c r="BA1247" s="193">
        <f t="shared" si="943"/>
        <v>1</v>
      </c>
      <c r="BB1247" s="193">
        <f t="shared" si="944"/>
        <v>1</v>
      </c>
      <c r="BC1247" s="193">
        <f t="shared" si="945"/>
        <v>1</v>
      </c>
      <c r="BD1247" s="191">
        <f t="shared" si="951"/>
        <v>0</v>
      </c>
      <c r="BE1247" s="191">
        <f t="shared" si="946"/>
        <v>0</v>
      </c>
      <c r="BF1247" s="210">
        <f t="shared" si="947"/>
        <v>0</v>
      </c>
      <c r="BG1247" s="211">
        <f t="shared" si="948"/>
        <v>0</v>
      </c>
      <c r="BH1247" s="289"/>
      <c r="BI1247" s="289"/>
      <c r="BJ1247" s="228"/>
      <c r="BK1247" s="228"/>
      <c r="BL1247" s="233" t="str">
        <f t="shared" si="949"/>
        <v>11</v>
      </c>
    </row>
    <row r="1248" spans="1:64" ht="12" hidden="1" customHeight="1">
      <c r="A1248" s="333" t="s">
        <v>699</v>
      </c>
      <c r="B1248" s="381" t="s">
        <v>329</v>
      </c>
      <c r="C1248" s="333" t="s">
        <v>671</v>
      </c>
      <c r="D1248" s="381" t="s">
        <v>399</v>
      </c>
      <c r="E1248" s="381" t="s">
        <v>864</v>
      </c>
      <c r="F1248" s="381" t="s">
        <v>619</v>
      </c>
      <c r="G1248" s="381" t="s">
        <v>398</v>
      </c>
      <c r="H1248" s="100" t="s">
        <v>653</v>
      </c>
      <c r="I1248" s="381" t="s">
        <v>339</v>
      </c>
      <c r="J1248" s="382">
        <v>11900</v>
      </c>
      <c r="K1248" s="382">
        <v>0</v>
      </c>
      <c r="L1248" s="191" t="str">
        <f t="shared" si="908"/>
        <v>890014290113111007514053025110</v>
      </c>
      <c r="M1248" s="192">
        <f t="array" ref="M1248">IF(COUNT(SEARCH(Удалить_Роспись_КВСР,$B1248)*SEARCH(Удалить_Роспись_ПБС,$C1248)*SEARCH(Удалить_Роспись_КФСР, $D1248)*SEARCH(Удалить_Роспись_КЦСР,$E1248)*SEARCH(Удалить_Роспись_КВР,$F1248)*SEARCH(Удалить_Роспись_ЭК,$H1248)*SEARCH(Удалить_Роспись_КР,$I1248))&gt;0,0,1)</f>
        <v>0</v>
      </c>
      <c r="N1248" s="192">
        <v>0</v>
      </c>
      <c r="O1248" s="192" t="str">
        <f t="shared" si="909"/>
        <v/>
      </c>
      <c r="P1248" s="192" t="str">
        <f t="shared" si="950"/>
        <v/>
      </c>
      <c r="Q1248" s="300" t="str">
        <f t="shared" si="910"/>
        <v/>
      </c>
      <c r="R1248" s="300" t="str">
        <f t="shared" si="911"/>
        <v/>
      </c>
      <c r="S1248" s="300" t="str">
        <f t="shared" si="912"/>
        <v/>
      </c>
      <c r="T1248" s="192" t="str">
        <f t="shared" si="913"/>
        <v/>
      </c>
      <c r="U1248" s="303" t="str">
        <f t="shared" si="914"/>
        <v/>
      </c>
      <c r="V1248" s="300" t="str">
        <f t="shared" si="915"/>
        <v/>
      </c>
      <c r="W1248" s="192" t="str">
        <f t="shared" si="916"/>
        <v/>
      </c>
      <c r="X1248" s="303" t="str">
        <f t="shared" si="917"/>
        <v/>
      </c>
      <c r="Y1248" s="300" t="str">
        <f t="shared" si="918"/>
        <v/>
      </c>
      <c r="Z1248" s="300" t="str">
        <f t="shared" si="919"/>
        <v>меж</v>
      </c>
      <c r="AA1248" s="303" t="str">
        <f t="shared" si="920"/>
        <v/>
      </c>
      <c r="AB1248" s="300" t="str">
        <f t="shared" si="921"/>
        <v/>
      </c>
      <c r="AC1248" s="300" t="str">
        <f t="shared" si="922"/>
        <v/>
      </c>
      <c r="AD1248" s="300" t="str">
        <f t="shared" si="923"/>
        <v/>
      </c>
      <c r="AE1248" s="192" t="str">
        <f t="shared" si="924"/>
        <v/>
      </c>
      <c r="AF1248" s="192" t="str">
        <f t="shared" si="925"/>
        <v/>
      </c>
      <c r="AG1248" s="192"/>
      <c r="AJ1248" s="300" t="str">
        <f t="shared" si="926"/>
        <v/>
      </c>
      <c r="AK1248" s="300" t="str">
        <f t="shared" si="927"/>
        <v/>
      </c>
      <c r="AL1248" s="300" t="str">
        <f t="shared" si="928"/>
        <v/>
      </c>
      <c r="AM1248" s="300" t="str">
        <f t="shared" si="929"/>
        <v>меж</v>
      </c>
      <c r="AN1248" s="300" t="str">
        <f t="shared" si="930"/>
        <v/>
      </c>
      <c r="AO1248" s="300" t="str">
        <f t="shared" si="931"/>
        <v/>
      </c>
      <c r="AP1248" s="300" t="str">
        <f t="shared" si="932"/>
        <v/>
      </c>
      <c r="AQ1248" s="300" t="str">
        <f t="shared" si="933"/>
        <v/>
      </c>
      <c r="AR1248" s="306" t="str">
        <f t="shared" si="934"/>
        <v/>
      </c>
      <c r="AS1248" s="300" t="str">
        <f t="shared" si="935"/>
        <v/>
      </c>
      <c r="AT1248" s="300" t="str">
        <f t="shared" si="936"/>
        <v/>
      </c>
      <c r="AU1248" s="192" t="str">
        <f t="shared" si="937"/>
        <v>меж</v>
      </c>
      <c r="AV1248" s="192" t="str">
        <f t="shared" si="938"/>
        <v>меж89001429общпро</v>
      </c>
      <c r="AW1248" s="191">
        <f t="shared" si="939"/>
        <v>0</v>
      </c>
      <c r="AX1248" s="191">
        <f t="shared" si="940"/>
        <v>0</v>
      </c>
      <c r="AY1248" s="191">
        <f t="shared" si="941"/>
        <v>0</v>
      </c>
      <c r="AZ1248" s="191">
        <f t="shared" si="942"/>
        <v>0</v>
      </c>
      <c r="BA1248" s="193">
        <f t="shared" si="943"/>
        <v>1</v>
      </c>
      <c r="BB1248" s="193">
        <f t="shared" si="944"/>
        <v>1</v>
      </c>
      <c r="BC1248" s="193">
        <f t="shared" si="945"/>
        <v>1</v>
      </c>
      <c r="BD1248" s="191">
        <f t="shared" si="951"/>
        <v>0</v>
      </c>
      <c r="BE1248" s="191">
        <f t="shared" si="946"/>
        <v>0</v>
      </c>
      <c r="BF1248" s="210">
        <f t="shared" si="947"/>
        <v>0</v>
      </c>
      <c r="BG1248" s="211">
        <f t="shared" si="948"/>
        <v>0</v>
      </c>
      <c r="BH1248" s="289"/>
      <c r="BI1248" s="289"/>
      <c r="BJ1248" s="228"/>
      <c r="BK1248" s="228"/>
      <c r="BL1248" s="233" t="str">
        <f t="shared" si="949"/>
        <v/>
      </c>
    </row>
    <row r="1249" spans="1:64" ht="12" hidden="1" customHeight="1">
      <c r="A1249" s="333" t="s">
        <v>699</v>
      </c>
      <c r="B1249" s="381" t="s">
        <v>329</v>
      </c>
      <c r="C1249" s="333" t="s">
        <v>671</v>
      </c>
      <c r="D1249" s="381" t="s">
        <v>400</v>
      </c>
      <c r="E1249" s="381" t="s">
        <v>865</v>
      </c>
      <c r="F1249" s="381" t="s">
        <v>619</v>
      </c>
      <c r="G1249" s="381" t="s">
        <v>1583</v>
      </c>
      <c r="H1249" s="100" t="s">
        <v>653</v>
      </c>
      <c r="I1249" s="381" t="s">
        <v>340</v>
      </c>
      <c r="J1249" s="382">
        <v>324851</v>
      </c>
      <c r="K1249" s="382">
        <v>196356</v>
      </c>
      <c r="L1249" s="191" t="str">
        <f t="shared" si="908"/>
        <v>890014290203111005118053000004</v>
      </c>
      <c r="M1249" s="192">
        <f t="array" ref="M1249">IF(COUNT(SEARCH(Удалить_Роспись_КВСР,$B1249)*SEARCH(Удалить_Роспись_ПБС,$C1249)*SEARCH(Удалить_Роспись_КФСР, $D1249)*SEARCH(Удалить_Роспись_КЦСР,$E1249)*SEARCH(Удалить_Роспись_КВР,$F1249)*SEARCH(Удалить_Роспись_ЭК,$H1249)*SEARCH(Удалить_Роспись_КР,$I1249))&gt;0,0,1)</f>
        <v>0</v>
      </c>
      <c r="N1249" s="192">
        <v>0</v>
      </c>
      <c r="O1249" s="192" t="str">
        <f t="shared" si="909"/>
        <v/>
      </c>
      <c r="P1249" s="192" t="str">
        <f t="shared" si="950"/>
        <v/>
      </c>
      <c r="Q1249" s="300" t="str">
        <f t="shared" si="910"/>
        <v/>
      </c>
      <c r="R1249" s="300" t="str">
        <f t="shared" si="911"/>
        <v/>
      </c>
      <c r="S1249" s="300" t="str">
        <f t="shared" si="912"/>
        <v/>
      </c>
      <c r="T1249" s="192" t="str">
        <f t="shared" si="913"/>
        <v/>
      </c>
      <c r="U1249" s="303" t="str">
        <f t="shared" si="914"/>
        <v/>
      </c>
      <c r="V1249" s="300" t="str">
        <f t="shared" si="915"/>
        <v/>
      </c>
      <c r="W1249" s="192" t="str">
        <f t="shared" si="916"/>
        <v/>
      </c>
      <c r="X1249" s="303" t="str">
        <f t="shared" si="917"/>
        <v/>
      </c>
      <c r="Y1249" s="300" t="str">
        <f t="shared" si="918"/>
        <v/>
      </c>
      <c r="Z1249" s="300" t="str">
        <f t="shared" si="919"/>
        <v/>
      </c>
      <c r="AA1249" s="303" t="str">
        <f t="shared" si="920"/>
        <v/>
      </c>
      <c r="AB1249" s="300" t="str">
        <f t="shared" si="921"/>
        <v/>
      </c>
      <c r="AC1249" s="300" t="str">
        <f t="shared" si="922"/>
        <v/>
      </c>
      <c r="AD1249" s="300" t="str">
        <f t="shared" si="923"/>
        <v/>
      </c>
      <c r="AE1249" s="192" t="str">
        <f t="shared" si="924"/>
        <v/>
      </c>
      <c r="AF1249" s="192" t="str">
        <f t="shared" si="925"/>
        <v/>
      </c>
      <c r="AG1249" s="192"/>
      <c r="AJ1249" s="300" t="str">
        <f t="shared" si="926"/>
        <v/>
      </c>
      <c r="AK1249" s="300" t="str">
        <f t="shared" si="927"/>
        <v/>
      </c>
      <c r="AL1249" s="300" t="str">
        <f t="shared" si="928"/>
        <v/>
      </c>
      <c r="AM1249" s="300" t="str">
        <f t="shared" si="929"/>
        <v/>
      </c>
      <c r="AN1249" s="300" t="str">
        <f t="shared" si="930"/>
        <v/>
      </c>
      <c r="AO1249" s="300" t="str">
        <f t="shared" si="931"/>
        <v/>
      </c>
      <c r="AP1249" s="300" t="str">
        <f t="shared" si="932"/>
        <v/>
      </c>
      <c r="AQ1249" s="300" t="str">
        <f t="shared" si="933"/>
        <v/>
      </c>
      <c r="AR1249" s="306" t="str">
        <f t="shared" si="934"/>
        <v/>
      </c>
      <c r="AS1249" s="300" t="str">
        <f t="shared" si="935"/>
        <v/>
      </c>
      <c r="AT1249" s="300" t="str">
        <f t="shared" si="936"/>
        <v/>
      </c>
      <c r="AU1249" s="192" t="str">
        <f t="shared" si="937"/>
        <v>рбс</v>
      </c>
      <c r="AV1249" s="192" t="e">
        <f t="shared" si="938"/>
        <v>#N/A</v>
      </c>
      <c r="AW1249" s="191">
        <f t="shared" si="939"/>
        <v>0</v>
      </c>
      <c r="AX1249" s="191">
        <f t="shared" si="940"/>
        <v>0</v>
      </c>
      <c r="AY1249" s="191">
        <f t="shared" si="941"/>
        <v>0</v>
      </c>
      <c r="AZ1249" s="191">
        <f t="shared" si="942"/>
        <v>0</v>
      </c>
      <c r="BA1249" s="193" t="e">
        <f t="shared" si="943"/>
        <v>#N/A</v>
      </c>
      <c r="BB1249" s="193" t="e">
        <f t="shared" si="944"/>
        <v>#N/A</v>
      </c>
      <c r="BC1249" s="193" t="e">
        <f t="shared" si="945"/>
        <v>#N/A</v>
      </c>
      <c r="BD1249" s="191">
        <f t="shared" si="951"/>
        <v>0</v>
      </c>
      <c r="BE1249" s="191" t="e">
        <f t="shared" si="946"/>
        <v>#N/A</v>
      </c>
      <c r="BF1249" s="210" t="e">
        <f t="shared" si="947"/>
        <v>#N/A</v>
      </c>
      <c r="BG1249" s="211" t="e">
        <f t="shared" si="948"/>
        <v>#N/A</v>
      </c>
      <c r="BH1249" s="289"/>
      <c r="BI1249" s="289"/>
      <c r="BJ1249" s="228"/>
      <c r="BK1249" s="228"/>
      <c r="BL1249" s="233" t="str">
        <f t="shared" si="949"/>
        <v/>
      </c>
    </row>
    <row r="1250" spans="1:64" ht="12" hidden="1" customHeight="1">
      <c r="A1250" s="333" t="s">
        <v>699</v>
      </c>
      <c r="B1250" s="381" t="s">
        <v>329</v>
      </c>
      <c r="C1250" s="333" t="s">
        <v>671</v>
      </c>
      <c r="D1250" s="381" t="s">
        <v>401</v>
      </c>
      <c r="E1250" s="381" t="s">
        <v>866</v>
      </c>
      <c r="F1250" s="381" t="s">
        <v>605</v>
      </c>
      <c r="G1250" s="381" t="s">
        <v>398</v>
      </c>
      <c r="H1250" s="100" t="s">
        <v>653</v>
      </c>
      <c r="I1250" s="381" t="s">
        <v>339</v>
      </c>
      <c r="J1250" s="382">
        <v>78500</v>
      </c>
      <c r="K1250" s="382">
        <v>78500</v>
      </c>
      <c r="L1250" s="191" t="str">
        <f t="shared" si="908"/>
        <v>890014290310042007412054025110</v>
      </c>
      <c r="M1250" s="192">
        <f t="array" ref="M1250">IF(COUNT(SEARCH(Удалить_Роспись_КВСР,$B1250)*SEARCH(Удалить_Роспись_ПБС,$C1250)*SEARCH(Удалить_Роспись_КФСР, $D1250)*SEARCH(Удалить_Роспись_КЦСР,$E1250)*SEARCH(Удалить_Роспись_КВР,$F1250)*SEARCH(Удалить_Роспись_ЭК,$H1250)*SEARCH(Удалить_Роспись_КР,$I1250))&gt;0,0,1)</f>
        <v>0</v>
      </c>
      <c r="N1250" s="192">
        <v>0</v>
      </c>
      <c r="O1250" s="192" t="str">
        <f t="shared" si="909"/>
        <v/>
      </c>
      <c r="P1250" s="192" t="str">
        <f t="shared" si="950"/>
        <v/>
      </c>
      <c r="Q1250" s="300" t="str">
        <f t="shared" si="910"/>
        <v/>
      </c>
      <c r="R1250" s="300" t="str">
        <f t="shared" si="911"/>
        <v/>
      </c>
      <c r="S1250" s="300" t="str">
        <f t="shared" si="912"/>
        <v/>
      </c>
      <c r="T1250" s="192" t="str">
        <f t="shared" si="913"/>
        <v/>
      </c>
      <c r="U1250" s="303" t="str">
        <f t="shared" si="914"/>
        <v/>
      </c>
      <c r="V1250" s="300" t="str">
        <f t="shared" si="915"/>
        <v/>
      </c>
      <c r="W1250" s="192" t="str">
        <f t="shared" si="916"/>
        <v/>
      </c>
      <c r="X1250" s="303" t="str">
        <f t="shared" si="917"/>
        <v/>
      </c>
      <c r="Y1250" s="300" t="str">
        <f t="shared" si="918"/>
        <v/>
      </c>
      <c r="Z1250" s="300" t="str">
        <f t="shared" si="919"/>
        <v>меж</v>
      </c>
      <c r="AA1250" s="303" t="str">
        <f t="shared" si="920"/>
        <v/>
      </c>
      <c r="AB1250" s="300" t="str">
        <f t="shared" si="921"/>
        <v/>
      </c>
      <c r="AC1250" s="300" t="str">
        <f t="shared" si="922"/>
        <v/>
      </c>
      <c r="AD1250" s="300" t="str">
        <f t="shared" si="923"/>
        <v/>
      </c>
      <c r="AE1250" s="192" t="str">
        <f t="shared" si="924"/>
        <v/>
      </c>
      <c r="AF1250" s="192" t="str">
        <f t="shared" si="925"/>
        <v/>
      </c>
      <c r="AG1250" s="192"/>
      <c r="AJ1250" s="300" t="str">
        <f t="shared" si="926"/>
        <v/>
      </c>
      <c r="AK1250" s="300" t="str">
        <f t="shared" si="927"/>
        <v/>
      </c>
      <c r="AL1250" s="300" t="str">
        <f t="shared" si="928"/>
        <v/>
      </c>
      <c r="AM1250" s="300" t="str">
        <f t="shared" si="929"/>
        <v>меж</v>
      </c>
      <c r="AN1250" s="300" t="str">
        <f t="shared" si="930"/>
        <v/>
      </c>
      <c r="AO1250" s="300" t="str">
        <f t="shared" si="931"/>
        <v/>
      </c>
      <c r="AP1250" s="300" t="str">
        <f t="shared" si="932"/>
        <v/>
      </c>
      <c r="AQ1250" s="300" t="str">
        <f t="shared" si="933"/>
        <v/>
      </c>
      <c r="AR1250" s="306" t="str">
        <f t="shared" si="934"/>
        <v/>
      </c>
      <c r="AS1250" s="300" t="str">
        <f t="shared" si="935"/>
        <v/>
      </c>
      <c r="AT1250" s="300" t="str">
        <f t="shared" si="936"/>
        <v/>
      </c>
      <c r="AU1250" s="192" t="str">
        <f t="shared" si="937"/>
        <v>меж</v>
      </c>
      <c r="AV1250" s="192" t="str">
        <f t="shared" si="938"/>
        <v>меж89001429общпро</v>
      </c>
      <c r="AW1250" s="191">
        <f t="shared" si="939"/>
        <v>0</v>
      </c>
      <c r="AX1250" s="191">
        <f t="shared" si="940"/>
        <v>0</v>
      </c>
      <c r="AY1250" s="191">
        <f t="shared" si="941"/>
        <v>0</v>
      </c>
      <c r="AZ1250" s="191">
        <f t="shared" si="942"/>
        <v>0</v>
      </c>
      <c r="BA1250" s="193">
        <f t="shared" si="943"/>
        <v>1</v>
      </c>
      <c r="BB1250" s="193">
        <f t="shared" si="944"/>
        <v>1</v>
      </c>
      <c r="BC1250" s="193">
        <f t="shared" si="945"/>
        <v>1</v>
      </c>
      <c r="BD1250" s="191">
        <f t="shared" si="951"/>
        <v>0</v>
      </c>
      <c r="BE1250" s="191">
        <f t="shared" si="946"/>
        <v>0</v>
      </c>
      <c r="BF1250" s="210">
        <f t="shared" si="947"/>
        <v>0</v>
      </c>
      <c r="BG1250" s="211">
        <f t="shared" si="948"/>
        <v>0</v>
      </c>
      <c r="BH1250" s="289"/>
      <c r="BI1250" s="289"/>
      <c r="BJ1250" s="228"/>
      <c r="BK1250" s="228"/>
      <c r="BL1250" s="233" t="str">
        <f t="shared" si="949"/>
        <v/>
      </c>
    </row>
    <row r="1251" spans="1:64" ht="12" hidden="1" customHeight="1">
      <c r="A1251" s="333" t="s">
        <v>699</v>
      </c>
      <c r="B1251" s="381" t="s">
        <v>329</v>
      </c>
      <c r="C1251" s="333" t="s">
        <v>671</v>
      </c>
      <c r="D1251" s="381" t="s">
        <v>462</v>
      </c>
      <c r="E1251" s="381" t="s">
        <v>867</v>
      </c>
      <c r="F1251" s="381" t="s">
        <v>605</v>
      </c>
      <c r="G1251" s="381" t="s">
        <v>398</v>
      </c>
      <c r="H1251" s="100" t="s">
        <v>653</v>
      </c>
      <c r="I1251" s="381" t="s">
        <v>339</v>
      </c>
      <c r="J1251" s="382">
        <v>1250000</v>
      </c>
      <c r="K1251" s="382">
        <v>250000</v>
      </c>
      <c r="L1251" s="191" t="str">
        <f t="shared" si="908"/>
        <v>890014290409091007393054025110</v>
      </c>
      <c r="M1251" s="192">
        <f t="array" ref="M1251">IF(COUNT(SEARCH(Удалить_Роспись_КВСР,$B1251)*SEARCH(Удалить_Роспись_ПБС,$C1251)*SEARCH(Удалить_Роспись_КФСР, $D1251)*SEARCH(Удалить_Роспись_КЦСР,$E1251)*SEARCH(Удалить_Роспись_КВР,$F1251)*SEARCH(Удалить_Роспись_ЭК,$H1251)*SEARCH(Удалить_Роспись_КР,$I1251))&gt;0,0,1)</f>
        <v>0</v>
      </c>
      <c r="N1251" s="192">
        <v>0</v>
      </c>
      <c r="O1251" s="192" t="str">
        <f t="shared" si="909"/>
        <v/>
      </c>
      <c r="P1251" s="192" t="str">
        <f t="shared" si="950"/>
        <v/>
      </c>
      <c r="Q1251" s="300" t="str">
        <f t="shared" si="910"/>
        <v/>
      </c>
      <c r="R1251" s="300" t="str">
        <f t="shared" si="911"/>
        <v/>
      </c>
      <c r="S1251" s="300" t="str">
        <f t="shared" si="912"/>
        <v/>
      </c>
      <c r="T1251" s="192" t="str">
        <f t="shared" si="913"/>
        <v/>
      </c>
      <c r="U1251" s="303" t="str">
        <f t="shared" si="914"/>
        <v/>
      </c>
      <c r="V1251" s="300" t="str">
        <f t="shared" si="915"/>
        <v/>
      </c>
      <c r="W1251" s="192" t="str">
        <f t="shared" si="916"/>
        <v/>
      </c>
      <c r="X1251" s="303" t="str">
        <f t="shared" si="917"/>
        <v/>
      </c>
      <c r="Y1251" s="300" t="str">
        <f t="shared" si="918"/>
        <v/>
      </c>
      <c r="Z1251" s="300" t="str">
        <f t="shared" si="919"/>
        <v>меж</v>
      </c>
      <c r="AA1251" s="303" t="str">
        <f t="shared" si="920"/>
        <v/>
      </c>
      <c r="AB1251" s="300" t="str">
        <f t="shared" si="921"/>
        <v/>
      </c>
      <c r="AC1251" s="300" t="str">
        <f t="shared" si="922"/>
        <v/>
      </c>
      <c r="AD1251" s="300" t="str">
        <f t="shared" si="923"/>
        <v/>
      </c>
      <c r="AE1251" s="192" t="str">
        <f t="shared" si="924"/>
        <v/>
      </c>
      <c r="AF1251" s="192" t="str">
        <f t="shared" si="925"/>
        <v/>
      </c>
      <c r="AG1251" s="192"/>
      <c r="AJ1251" s="300" t="str">
        <f t="shared" si="926"/>
        <v/>
      </c>
      <c r="AK1251" s="300" t="str">
        <f t="shared" si="927"/>
        <v/>
      </c>
      <c r="AL1251" s="300" t="str">
        <f t="shared" si="928"/>
        <v>бла</v>
      </c>
      <c r="AM1251" s="300" t="str">
        <f t="shared" si="929"/>
        <v>меж</v>
      </c>
      <c r="AN1251" s="300" t="str">
        <f t="shared" si="930"/>
        <v/>
      </c>
      <c r="AO1251" s="300" t="str">
        <f t="shared" si="931"/>
        <v/>
      </c>
      <c r="AP1251" s="300" t="str">
        <f t="shared" si="932"/>
        <v/>
      </c>
      <c r="AQ1251" s="300" t="str">
        <f t="shared" si="933"/>
        <v/>
      </c>
      <c r="AR1251" s="306" t="str">
        <f t="shared" si="934"/>
        <v/>
      </c>
      <c r="AS1251" s="300" t="str">
        <f t="shared" si="935"/>
        <v/>
      </c>
      <c r="AT1251" s="300" t="str">
        <f t="shared" si="936"/>
        <v/>
      </c>
      <c r="AU1251" s="192" t="str">
        <f t="shared" si="937"/>
        <v>меж</v>
      </c>
      <c r="AV1251" s="192" t="str">
        <f t="shared" si="938"/>
        <v>меж89001429общпро</v>
      </c>
      <c r="AW1251" s="191">
        <f t="shared" si="939"/>
        <v>0</v>
      </c>
      <c r="AX1251" s="191">
        <f t="shared" si="940"/>
        <v>0</v>
      </c>
      <c r="AY1251" s="191">
        <f t="shared" si="941"/>
        <v>0</v>
      </c>
      <c r="AZ1251" s="191">
        <f t="shared" si="942"/>
        <v>0</v>
      </c>
      <c r="BA1251" s="193">
        <f t="shared" si="943"/>
        <v>1</v>
      </c>
      <c r="BB1251" s="193">
        <f t="shared" si="944"/>
        <v>1</v>
      </c>
      <c r="BC1251" s="193">
        <f t="shared" si="945"/>
        <v>1</v>
      </c>
      <c r="BD1251" s="191">
        <f t="shared" si="951"/>
        <v>0</v>
      </c>
      <c r="BE1251" s="191">
        <f t="shared" si="946"/>
        <v>0</v>
      </c>
      <c r="BF1251" s="210">
        <f t="shared" si="947"/>
        <v>0</v>
      </c>
      <c r="BG1251" s="211">
        <f t="shared" si="948"/>
        <v>0</v>
      </c>
      <c r="BH1251" s="289"/>
      <c r="BI1251" s="289"/>
      <c r="BJ1251" s="228"/>
      <c r="BK1251" s="228"/>
      <c r="BL1251" s="233" t="str">
        <f t="shared" si="949"/>
        <v/>
      </c>
    </row>
    <row r="1252" spans="1:64" ht="12" hidden="1" customHeight="1">
      <c r="A1252" s="333" t="s">
        <v>699</v>
      </c>
      <c r="B1252" s="381" t="s">
        <v>329</v>
      </c>
      <c r="C1252" s="333" t="s">
        <v>671</v>
      </c>
      <c r="D1252" s="381" t="s">
        <v>333</v>
      </c>
      <c r="E1252" s="381" t="s">
        <v>869</v>
      </c>
      <c r="F1252" s="381" t="s">
        <v>621</v>
      </c>
      <c r="G1252" s="381" t="s">
        <v>398</v>
      </c>
      <c r="H1252" s="100" t="s">
        <v>653</v>
      </c>
      <c r="I1252" s="381" t="s">
        <v>339</v>
      </c>
      <c r="J1252" s="382">
        <v>3290900</v>
      </c>
      <c r="K1252" s="382">
        <v>2468156</v>
      </c>
      <c r="L1252" s="191" t="str">
        <f t="shared" si="908"/>
        <v>890014291401111007601051125110</v>
      </c>
      <c r="M1252" s="192">
        <f t="array" ref="M1252">IF(COUNT(SEARCH(Удалить_Роспись_КВСР,$B1252)*SEARCH(Удалить_Роспись_ПБС,$C1252)*SEARCH(Удалить_Роспись_КФСР, $D1252)*SEARCH(Удалить_Роспись_КЦСР,$E1252)*SEARCH(Удалить_Роспись_КВР,$F1252)*SEARCH(Удалить_Роспись_ЭК,$H1252)*SEARCH(Удалить_Роспись_КР,$I1252))&gt;0,0,1)</f>
        <v>0</v>
      </c>
      <c r="N1252" s="192">
        <v>0</v>
      </c>
      <c r="O1252" s="192" t="str">
        <f t="shared" si="909"/>
        <v/>
      </c>
      <c r="P1252" s="192" t="str">
        <f t="shared" si="950"/>
        <v/>
      </c>
      <c r="Q1252" s="300" t="str">
        <f t="shared" si="910"/>
        <v/>
      </c>
      <c r="R1252" s="300" t="str">
        <f t="shared" si="911"/>
        <v/>
      </c>
      <c r="S1252" s="300" t="str">
        <f t="shared" si="912"/>
        <v/>
      </c>
      <c r="T1252" s="192" t="str">
        <f t="shared" si="913"/>
        <v/>
      </c>
      <c r="U1252" s="303" t="str">
        <f t="shared" si="914"/>
        <v/>
      </c>
      <c r="V1252" s="300" t="str">
        <f t="shared" si="915"/>
        <v/>
      </c>
      <c r="W1252" s="192" t="str">
        <f t="shared" si="916"/>
        <v/>
      </c>
      <c r="X1252" s="303" t="str">
        <f t="shared" si="917"/>
        <v/>
      </c>
      <c r="Y1252" s="300" t="str">
        <f t="shared" si="918"/>
        <v/>
      </c>
      <c r="Z1252" s="300" t="str">
        <f t="shared" si="919"/>
        <v>меж</v>
      </c>
      <c r="AA1252" s="303" t="str">
        <f t="shared" si="920"/>
        <v/>
      </c>
      <c r="AB1252" s="300" t="str">
        <f t="shared" si="921"/>
        <v/>
      </c>
      <c r="AC1252" s="300" t="str">
        <f t="shared" si="922"/>
        <v/>
      </c>
      <c r="AD1252" s="300" t="str">
        <f t="shared" si="923"/>
        <v/>
      </c>
      <c r="AE1252" s="192" t="str">
        <f t="shared" si="924"/>
        <v/>
      </c>
      <c r="AF1252" s="192" t="str">
        <f t="shared" si="925"/>
        <v/>
      </c>
      <c r="AG1252" s="192"/>
      <c r="AJ1252" s="300" t="str">
        <f t="shared" si="926"/>
        <v/>
      </c>
      <c r="AK1252" s="300" t="str">
        <f t="shared" si="927"/>
        <v/>
      </c>
      <c r="AL1252" s="300" t="str">
        <f t="shared" si="928"/>
        <v/>
      </c>
      <c r="AM1252" s="300" t="str">
        <f t="shared" si="929"/>
        <v>меж</v>
      </c>
      <c r="AN1252" s="300" t="str">
        <f t="shared" si="930"/>
        <v/>
      </c>
      <c r="AO1252" s="300" t="str">
        <f t="shared" si="931"/>
        <v/>
      </c>
      <c r="AP1252" s="300" t="str">
        <f t="shared" si="932"/>
        <v/>
      </c>
      <c r="AQ1252" s="300" t="str">
        <f t="shared" si="933"/>
        <v/>
      </c>
      <c r="AR1252" s="306" t="str">
        <f t="shared" si="934"/>
        <v/>
      </c>
      <c r="AS1252" s="300" t="str">
        <f t="shared" si="935"/>
        <v/>
      </c>
      <c r="AT1252" s="300" t="str">
        <f t="shared" si="936"/>
        <v/>
      </c>
      <c r="AU1252" s="192" t="str">
        <f t="shared" si="937"/>
        <v>меж</v>
      </c>
      <c r="AV1252" s="192" t="str">
        <f t="shared" si="938"/>
        <v>меж89001429общпро</v>
      </c>
      <c r="AW1252" s="191">
        <f t="shared" si="939"/>
        <v>0</v>
      </c>
      <c r="AX1252" s="191">
        <f t="shared" si="940"/>
        <v>0</v>
      </c>
      <c r="AY1252" s="191">
        <f t="shared" si="941"/>
        <v>0</v>
      </c>
      <c r="AZ1252" s="191">
        <f t="shared" si="942"/>
        <v>0</v>
      </c>
      <c r="BA1252" s="193">
        <f t="shared" si="943"/>
        <v>1</v>
      </c>
      <c r="BB1252" s="193">
        <f t="shared" si="944"/>
        <v>1</v>
      </c>
      <c r="BC1252" s="193">
        <f t="shared" si="945"/>
        <v>1</v>
      </c>
      <c r="BD1252" s="191">
        <f t="shared" si="951"/>
        <v>0</v>
      </c>
      <c r="BE1252" s="191">
        <f t="shared" si="946"/>
        <v>0</v>
      </c>
      <c r="BF1252" s="210">
        <f t="shared" si="947"/>
        <v>0</v>
      </c>
      <c r="BG1252" s="211">
        <f t="shared" si="948"/>
        <v>0</v>
      </c>
      <c r="BH1252" s="289"/>
      <c r="BI1252" s="289"/>
      <c r="BJ1252" s="228"/>
      <c r="BK1252" s="228"/>
      <c r="BL1252" s="233" t="str">
        <f t="shared" si="949"/>
        <v/>
      </c>
    </row>
    <row r="1253" spans="1:64" ht="12" customHeight="1">
      <c r="A1253" s="333" t="s">
        <v>699</v>
      </c>
      <c r="B1253" s="381" t="s">
        <v>329</v>
      </c>
      <c r="C1253" s="333" t="s">
        <v>671</v>
      </c>
      <c r="D1253" s="381" t="s">
        <v>333</v>
      </c>
      <c r="E1253" s="381" t="s">
        <v>870</v>
      </c>
      <c r="F1253" s="381" t="s">
        <v>621</v>
      </c>
      <c r="G1253" s="381" t="s">
        <v>398</v>
      </c>
      <c r="H1253" s="100" t="s">
        <v>653</v>
      </c>
      <c r="I1253" s="381" t="s">
        <v>505</v>
      </c>
      <c r="J1253" s="382">
        <v>3145830</v>
      </c>
      <c r="K1253" s="382">
        <v>3145830</v>
      </c>
      <c r="L1253" s="191" t="str">
        <f t="shared" si="908"/>
        <v>890014291401111008013051125101</v>
      </c>
      <c r="M1253" s="192">
        <f t="array" ref="M1253">IF(COUNT(SEARCH(Удалить_Роспись_КВСР,$B1253)*SEARCH(Удалить_Роспись_ПБС,$C1253)*SEARCH(Удалить_Роспись_КФСР, $D1253)*SEARCH(Удалить_Роспись_КЦСР,$E1253)*SEARCH(Удалить_Роспись_КВР,$F1253)*SEARCH(Удалить_Роспись_ЭК,$H1253)*SEARCH(Удалить_Роспись_КР,$I1253))&gt;0,0,1)</f>
        <v>1</v>
      </c>
      <c r="N1253" s="192">
        <v>0</v>
      </c>
      <c r="O1253" s="192" t="str">
        <f t="shared" si="909"/>
        <v/>
      </c>
      <c r="P1253" s="192" t="str">
        <f t="shared" si="950"/>
        <v/>
      </c>
      <c r="Q1253" s="300" t="str">
        <f t="shared" si="910"/>
        <v/>
      </c>
      <c r="R1253" s="300" t="str">
        <f t="shared" si="911"/>
        <v/>
      </c>
      <c r="S1253" s="300" t="str">
        <f t="shared" si="912"/>
        <v/>
      </c>
      <c r="T1253" s="192" t="str">
        <f t="shared" si="913"/>
        <v/>
      </c>
      <c r="U1253" s="303" t="str">
        <f t="shared" si="914"/>
        <v/>
      </c>
      <c r="V1253" s="300" t="str">
        <f t="shared" si="915"/>
        <v/>
      </c>
      <c r="W1253" s="192" t="str">
        <f t="shared" si="916"/>
        <v/>
      </c>
      <c r="X1253" s="303" t="str">
        <f t="shared" si="917"/>
        <v/>
      </c>
      <c r="Y1253" s="300" t="str">
        <f t="shared" si="918"/>
        <v/>
      </c>
      <c r="Z1253" s="300" t="str">
        <f t="shared" si="919"/>
        <v>меж</v>
      </c>
      <c r="AA1253" s="303" t="str">
        <f t="shared" si="920"/>
        <v/>
      </c>
      <c r="AB1253" s="300" t="str">
        <f t="shared" si="921"/>
        <v/>
      </c>
      <c r="AC1253" s="300" t="str">
        <f t="shared" si="922"/>
        <v/>
      </c>
      <c r="AD1253" s="300" t="str">
        <f t="shared" si="923"/>
        <v/>
      </c>
      <c r="AE1253" s="192" t="str">
        <f t="shared" si="924"/>
        <v/>
      </c>
      <c r="AF1253" s="192" t="str">
        <f t="shared" si="925"/>
        <v/>
      </c>
      <c r="AG1253" s="192"/>
      <c r="AJ1253" s="300" t="str">
        <f t="shared" si="926"/>
        <v/>
      </c>
      <c r="AK1253" s="300" t="str">
        <f t="shared" si="927"/>
        <v/>
      </c>
      <c r="AL1253" s="300" t="str">
        <f t="shared" si="928"/>
        <v/>
      </c>
      <c r="AM1253" s="300" t="str">
        <f t="shared" si="929"/>
        <v>меж</v>
      </c>
      <c r="AN1253" s="300" t="str">
        <f t="shared" si="930"/>
        <v/>
      </c>
      <c r="AO1253" s="300" t="str">
        <f t="shared" si="931"/>
        <v/>
      </c>
      <c r="AP1253" s="300" t="str">
        <f t="shared" si="932"/>
        <v/>
      </c>
      <c r="AQ1253" s="300" t="str">
        <f t="shared" si="933"/>
        <v/>
      </c>
      <c r="AR1253" s="306" t="str">
        <f t="shared" si="934"/>
        <v/>
      </c>
      <c r="AS1253" s="300" t="str">
        <f t="shared" si="935"/>
        <v/>
      </c>
      <c r="AT1253" s="300" t="str">
        <f t="shared" si="936"/>
        <v/>
      </c>
      <c r="AU1253" s="192" t="str">
        <f t="shared" si="937"/>
        <v>меж</v>
      </c>
      <c r="AV1253" s="192" t="str">
        <f t="shared" si="938"/>
        <v>меж89001429общпро</v>
      </c>
      <c r="AW1253" s="191">
        <f t="shared" si="939"/>
        <v>3145830</v>
      </c>
      <c r="AX1253" s="191">
        <f t="shared" si="940"/>
        <v>3145830</v>
      </c>
      <c r="AY1253" s="191">
        <f t="shared" si="941"/>
        <v>0</v>
      </c>
      <c r="AZ1253" s="191">
        <f t="shared" si="942"/>
        <v>0</v>
      </c>
      <c r="BA1253" s="193">
        <f t="shared" si="943"/>
        <v>1</v>
      </c>
      <c r="BB1253" s="193">
        <f t="shared" si="944"/>
        <v>1</v>
      </c>
      <c r="BC1253" s="193">
        <f t="shared" si="945"/>
        <v>1</v>
      </c>
      <c r="BD1253" s="191">
        <f t="shared" si="951"/>
        <v>0</v>
      </c>
      <c r="BE1253" s="191">
        <f t="shared" si="946"/>
        <v>0</v>
      </c>
      <c r="BF1253" s="210">
        <f t="shared" si="947"/>
        <v>0</v>
      </c>
      <c r="BG1253" s="211">
        <f t="shared" si="948"/>
        <v>0</v>
      </c>
      <c r="BH1253" s="289"/>
      <c r="BI1253" s="289"/>
      <c r="BJ1253" s="228"/>
      <c r="BK1253" s="228"/>
      <c r="BL1253" s="233" t="str">
        <f t="shared" si="949"/>
        <v/>
      </c>
    </row>
    <row r="1254" spans="1:64" ht="12" customHeight="1">
      <c r="A1254" s="333" t="s">
        <v>699</v>
      </c>
      <c r="B1254" s="381" t="s">
        <v>329</v>
      </c>
      <c r="C1254" s="333" t="s">
        <v>671</v>
      </c>
      <c r="D1254" s="381" t="s">
        <v>334</v>
      </c>
      <c r="E1254" s="381" t="s">
        <v>871</v>
      </c>
      <c r="F1254" s="381" t="s">
        <v>605</v>
      </c>
      <c r="G1254" s="381" t="s">
        <v>398</v>
      </c>
      <c r="H1254" s="100" t="s">
        <v>653</v>
      </c>
      <c r="I1254" s="381" t="s">
        <v>505</v>
      </c>
      <c r="J1254" s="382">
        <v>3270700</v>
      </c>
      <c r="K1254" s="382">
        <v>1650000</v>
      </c>
      <c r="L1254" s="191" t="str">
        <f t="shared" si="908"/>
        <v>890014291403111008012054025101</v>
      </c>
      <c r="M1254" s="192">
        <f t="array" ref="M1254">IF(COUNT(SEARCH(Удалить_Роспись_КВСР,$B1254)*SEARCH(Удалить_Роспись_ПБС,$C1254)*SEARCH(Удалить_Роспись_КФСР, $D1254)*SEARCH(Удалить_Роспись_КЦСР,$E1254)*SEARCH(Удалить_Роспись_КВР,$F1254)*SEARCH(Удалить_Роспись_ЭК,$H1254)*SEARCH(Удалить_Роспись_КР,$I1254))&gt;0,0,1)</f>
        <v>1</v>
      </c>
      <c r="N1254" s="192">
        <v>0</v>
      </c>
      <c r="O1254" s="192" t="str">
        <f t="shared" si="909"/>
        <v/>
      </c>
      <c r="P1254" s="192" t="str">
        <f t="shared" si="950"/>
        <v/>
      </c>
      <c r="Q1254" s="300" t="str">
        <f t="shared" si="910"/>
        <v/>
      </c>
      <c r="R1254" s="300" t="str">
        <f t="shared" si="911"/>
        <v/>
      </c>
      <c r="S1254" s="300" t="str">
        <f t="shared" si="912"/>
        <v/>
      </c>
      <c r="T1254" s="192" t="str">
        <f t="shared" si="913"/>
        <v/>
      </c>
      <c r="U1254" s="303" t="str">
        <f t="shared" si="914"/>
        <v/>
      </c>
      <c r="V1254" s="300" t="str">
        <f t="shared" si="915"/>
        <v/>
      </c>
      <c r="W1254" s="192" t="str">
        <f t="shared" si="916"/>
        <v/>
      </c>
      <c r="X1254" s="303" t="str">
        <f t="shared" si="917"/>
        <v/>
      </c>
      <c r="Y1254" s="300" t="str">
        <f t="shared" si="918"/>
        <v/>
      </c>
      <c r="Z1254" s="300" t="str">
        <f t="shared" si="919"/>
        <v>меж</v>
      </c>
      <c r="AA1254" s="303" t="str">
        <f t="shared" si="920"/>
        <v/>
      </c>
      <c r="AB1254" s="300" t="str">
        <f t="shared" si="921"/>
        <v/>
      </c>
      <c r="AC1254" s="300" t="str">
        <f t="shared" si="922"/>
        <v/>
      </c>
      <c r="AD1254" s="300" t="str">
        <f t="shared" si="923"/>
        <v/>
      </c>
      <c r="AE1254" s="192" t="str">
        <f t="shared" si="924"/>
        <v/>
      </c>
      <c r="AF1254" s="192" t="str">
        <f t="shared" si="925"/>
        <v/>
      </c>
      <c r="AG1254" s="192"/>
      <c r="AJ1254" s="300" t="str">
        <f t="shared" si="926"/>
        <v/>
      </c>
      <c r="AK1254" s="300" t="str">
        <f t="shared" si="927"/>
        <v/>
      </c>
      <c r="AL1254" s="300" t="str">
        <f t="shared" si="928"/>
        <v/>
      </c>
      <c r="AM1254" s="300" t="str">
        <f t="shared" si="929"/>
        <v>меж</v>
      </c>
      <c r="AN1254" s="300" t="str">
        <f t="shared" si="930"/>
        <v/>
      </c>
      <c r="AO1254" s="300" t="str">
        <f t="shared" si="931"/>
        <v/>
      </c>
      <c r="AP1254" s="300" t="str">
        <f t="shared" si="932"/>
        <v/>
      </c>
      <c r="AQ1254" s="300" t="str">
        <f t="shared" si="933"/>
        <v/>
      </c>
      <c r="AR1254" s="306" t="str">
        <f t="shared" si="934"/>
        <v/>
      </c>
      <c r="AS1254" s="300" t="str">
        <f t="shared" si="935"/>
        <v/>
      </c>
      <c r="AT1254" s="300" t="str">
        <f t="shared" si="936"/>
        <v/>
      </c>
      <c r="AU1254" s="192" t="str">
        <f t="shared" si="937"/>
        <v>меж</v>
      </c>
      <c r="AV1254" s="192" t="str">
        <f t="shared" si="938"/>
        <v>меж89001429общпро</v>
      </c>
      <c r="AW1254" s="191">
        <f t="shared" si="939"/>
        <v>3270700</v>
      </c>
      <c r="AX1254" s="191">
        <f t="shared" si="940"/>
        <v>1650000</v>
      </c>
      <c r="AY1254" s="191">
        <f t="shared" si="941"/>
        <v>0</v>
      </c>
      <c r="AZ1254" s="191">
        <f t="shared" si="942"/>
        <v>0</v>
      </c>
      <c r="BA1254" s="193">
        <f t="shared" si="943"/>
        <v>1</v>
      </c>
      <c r="BB1254" s="193">
        <f t="shared" si="944"/>
        <v>1</v>
      </c>
      <c r="BC1254" s="193">
        <f t="shared" si="945"/>
        <v>1</v>
      </c>
      <c r="BD1254" s="191">
        <f t="shared" si="951"/>
        <v>0</v>
      </c>
      <c r="BE1254" s="191">
        <f t="shared" si="946"/>
        <v>0</v>
      </c>
      <c r="BF1254" s="210">
        <f t="shared" si="947"/>
        <v>0</v>
      </c>
      <c r="BG1254" s="211">
        <f t="shared" si="948"/>
        <v>0</v>
      </c>
      <c r="BH1254" s="289"/>
      <c r="BI1254" s="289"/>
      <c r="BJ1254" s="228"/>
      <c r="BK1254" s="228"/>
      <c r="BL1254" s="233" t="str">
        <f t="shared" si="949"/>
        <v/>
      </c>
    </row>
    <row r="1255" spans="1:64" ht="12" customHeight="1">
      <c r="A1255" s="333" t="s">
        <v>699</v>
      </c>
      <c r="B1255" s="381" t="s">
        <v>451</v>
      </c>
      <c r="C1255" s="333" t="s">
        <v>671</v>
      </c>
      <c r="D1255" s="381" t="s">
        <v>383</v>
      </c>
      <c r="E1255" s="381" t="s">
        <v>872</v>
      </c>
      <c r="F1255" s="381" t="s">
        <v>602</v>
      </c>
      <c r="G1255" s="381" t="s">
        <v>385</v>
      </c>
      <c r="H1255" s="100" t="s">
        <v>653</v>
      </c>
      <c r="I1255" s="381" t="s">
        <v>505</v>
      </c>
      <c r="J1255" s="382">
        <v>504792</v>
      </c>
      <c r="K1255" s="382">
        <v>396550</v>
      </c>
      <c r="L1255" s="191" t="str">
        <f t="shared" si="908"/>
        <v>917014290102801006000012121101</v>
      </c>
      <c r="M1255" s="192">
        <f t="array" ref="M1255">IF(COUNT(SEARCH(Удалить_Роспись_КВСР,$B1255)*SEARCH(Удалить_Роспись_ПБС,$C1255)*SEARCH(Удалить_Роспись_КФСР, $D1255)*SEARCH(Удалить_Роспись_КЦСР,$E1255)*SEARCH(Удалить_Роспись_КВР,$F1255)*SEARCH(Удалить_Роспись_ЭК,$H1255)*SEARCH(Удалить_Роспись_КР,$I1255))&gt;0,0,1)</f>
        <v>1</v>
      </c>
      <c r="N1255" s="192">
        <v>0</v>
      </c>
      <c r="O1255" s="192" t="str">
        <f t="shared" si="909"/>
        <v/>
      </c>
      <c r="P1255" s="192" t="str">
        <f t="shared" si="950"/>
        <v/>
      </c>
      <c r="Q1255" s="300" t="str">
        <f t="shared" si="910"/>
        <v/>
      </c>
      <c r="R1255" s="300" t="str">
        <f t="shared" si="911"/>
        <v/>
      </c>
      <c r="S1255" s="300" t="str">
        <f t="shared" si="912"/>
        <v/>
      </c>
      <c r="T1255" s="192" t="str">
        <f t="shared" si="913"/>
        <v/>
      </c>
      <c r="U1255" s="303" t="str">
        <f t="shared" si="914"/>
        <v/>
      </c>
      <c r="V1255" s="300" t="str">
        <f t="shared" si="915"/>
        <v/>
      </c>
      <c r="W1255" s="192" t="str">
        <f t="shared" si="916"/>
        <v/>
      </c>
      <c r="X1255" s="303" t="str">
        <f t="shared" si="917"/>
        <v/>
      </c>
      <c r="Y1255" s="300" t="str">
        <f t="shared" si="918"/>
        <v/>
      </c>
      <c r="Z1255" s="300" t="str">
        <f t="shared" si="919"/>
        <v/>
      </c>
      <c r="AA1255" s="303" t="str">
        <f t="shared" si="920"/>
        <v/>
      </c>
      <c r="AB1255" s="300" t="str">
        <f t="shared" si="921"/>
        <v/>
      </c>
      <c r="AC1255" s="300" t="str">
        <f t="shared" si="922"/>
        <v/>
      </c>
      <c r="AD1255" s="300" t="str">
        <f t="shared" si="923"/>
        <v/>
      </c>
      <c r="AE1255" s="192" t="str">
        <f t="shared" si="924"/>
        <v/>
      </c>
      <c r="AF1255" s="192" t="str">
        <f t="shared" si="925"/>
        <v/>
      </c>
      <c r="AG1255" s="192"/>
      <c r="AJ1255" s="300" t="str">
        <f t="shared" si="926"/>
        <v/>
      </c>
      <c r="AK1255" s="300" t="str">
        <f t="shared" si="927"/>
        <v/>
      </c>
      <c r="AL1255" s="300" t="str">
        <f t="shared" si="928"/>
        <v/>
      </c>
      <c r="AM1255" s="300" t="str">
        <f t="shared" si="929"/>
        <v/>
      </c>
      <c r="AN1255" s="300" t="str">
        <f t="shared" si="930"/>
        <v/>
      </c>
      <c r="AO1255" s="300" t="str">
        <f t="shared" si="931"/>
        <v/>
      </c>
      <c r="AP1255" s="300" t="str">
        <f t="shared" si="932"/>
        <v/>
      </c>
      <c r="AQ1255" s="300" t="str">
        <f t="shared" si="933"/>
        <v/>
      </c>
      <c r="AR1255" s="306" t="str">
        <f t="shared" si="934"/>
        <v/>
      </c>
      <c r="AS1255" s="300" t="str">
        <f t="shared" si="935"/>
        <v/>
      </c>
      <c r="AT1255" s="300" t="str">
        <f t="shared" si="936"/>
        <v/>
      </c>
      <c r="AU1255" s="192" t="str">
        <f t="shared" si="937"/>
        <v>рбс</v>
      </c>
      <c r="AV1255" s="192" t="str">
        <f t="shared" si="938"/>
        <v>рбс91701429общопл</v>
      </c>
      <c r="AW1255" s="191">
        <f t="shared" si="939"/>
        <v>504792</v>
      </c>
      <c r="AX1255" s="191">
        <f t="shared" si="940"/>
        <v>396550</v>
      </c>
      <c r="AY1255" s="191">
        <f t="shared" si="941"/>
        <v>0</v>
      </c>
      <c r="AZ1255" s="191">
        <f t="shared" si="942"/>
        <v>0</v>
      </c>
      <c r="BA1255" s="193">
        <f t="shared" si="943"/>
        <v>1</v>
      </c>
      <c r="BB1255" s="193">
        <f t="shared" si="944"/>
        <v>1</v>
      </c>
      <c r="BC1255" s="193">
        <f t="shared" si="945"/>
        <v>1</v>
      </c>
      <c r="BD1255" s="191">
        <f t="shared" si="951"/>
        <v>0</v>
      </c>
      <c r="BE1255" s="191">
        <f t="shared" si="946"/>
        <v>0</v>
      </c>
      <c r="BF1255" s="210">
        <f t="shared" si="947"/>
        <v>0</v>
      </c>
      <c r="BG1255" s="211">
        <f t="shared" si="948"/>
        <v>0</v>
      </c>
      <c r="BH1255" s="289"/>
      <c r="BI1255" s="289"/>
      <c r="BJ1255" s="228"/>
      <c r="BK1255" s="228"/>
      <c r="BL1255" s="233" t="str">
        <f t="shared" si="949"/>
        <v>01</v>
      </c>
    </row>
    <row r="1256" spans="1:64" ht="12" customHeight="1">
      <c r="A1256" s="333" t="s">
        <v>699</v>
      </c>
      <c r="B1256" s="381" t="s">
        <v>451</v>
      </c>
      <c r="C1256" s="333" t="s">
        <v>671</v>
      </c>
      <c r="D1256" s="381" t="s">
        <v>383</v>
      </c>
      <c r="E1256" s="381" t="s">
        <v>872</v>
      </c>
      <c r="F1256" s="381" t="s">
        <v>585</v>
      </c>
      <c r="G1256" s="381" t="s">
        <v>386</v>
      </c>
      <c r="H1256" s="100" t="s">
        <v>653</v>
      </c>
      <c r="I1256" s="381" t="s">
        <v>505</v>
      </c>
      <c r="J1256" s="382">
        <v>7000</v>
      </c>
      <c r="K1256" s="382">
        <v>1500</v>
      </c>
      <c r="L1256" s="191" t="str">
        <f t="shared" si="908"/>
        <v>917014290102801006000012221201</v>
      </c>
      <c r="M1256" s="192">
        <f t="array" ref="M1256">IF(COUNT(SEARCH(Удалить_Роспись_КВСР,$B1256)*SEARCH(Удалить_Роспись_ПБС,$C1256)*SEARCH(Удалить_Роспись_КФСР, $D1256)*SEARCH(Удалить_Роспись_КЦСР,$E1256)*SEARCH(Удалить_Роспись_КВР,$F1256)*SEARCH(Удалить_Роспись_ЭК,$H1256)*SEARCH(Удалить_Роспись_КР,$I1256))&gt;0,0,1)</f>
        <v>1</v>
      </c>
      <c r="N1256" s="192">
        <f>IF(COUNT(SEARCH(Удалить_Индекс_КВСР,$B1256)*SEARCH(Удалить_Индекс_ПБС,$C1256)*SEARCH(Удалить_Индекс_КФСР,$D1256)*SEARCH(Удалить_Индекс_КЦСР,$E1256)*SEARCH(Удалить_Индекс_КВР,$F1256)*SEARCH(Удалить_Индекс_ЭК,$H1256)*SEARCH(Удалить_Индекс_КР,$I1256))&gt;0,0,1)</f>
        <v>1</v>
      </c>
      <c r="O1256" s="192" t="str">
        <f t="shared" si="909"/>
        <v/>
      </c>
      <c r="P1256" s="192" t="str">
        <f t="shared" si="950"/>
        <v/>
      </c>
      <c r="Q1256" s="300" t="str">
        <f t="shared" si="910"/>
        <v/>
      </c>
      <c r="R1256" s="300" t="str">
        <f t="shared" si="911"/>
        <v/>
      </c>
      <c r="S1256" s="300" t="str">
        <f t="shared" si="912"/>
        <v/>
      </c>
      <c r="T1256" s="192" t="str">
        <f t="shared" si="913"/>
        <v/>
      </c>
      <c r="U1256" s="303" t="str">
        <f t="shared" si="914"/>
        <v/>
      </c>
      <c r="V1256" s="300" t="str">
        <f t="shared" si="915"/>
        <v/>
      </c>
      <c r="W1256" s="192" t="str">
        <f t="shared" si="916"/>
        <v/>
      </c>
      <c r="X1256" s="303" t="str">
        <f t="shared" si="917"/>
        <v/>
      </c>
      <c r="Y1256" s="300" t="str">
        <f t="shared" si="918"/>
        <v/>
      </c>
      <c r="Z1256" s="300" t="str">
        <f t="shared" si="919"/>
        <v/>
      </c>
      <c r="AA1256" s="303" t="str">
        <f t="shared" si="920"/>
        <v/>
      </c>
      <c r="AB1256" s="300" t="str">
        <f t="shared" si="921"/>
        <v/>
      </c>
      <c r="AC1256" s="300" t="str">
        <f t="shared" si="922"/>
        <v/>
      </c>
      <c r="AD1256" s="300" t="str">
        <f t="shared" si="923"/>
        <v/>
      </c>
      <c r="AE1256" s="192" t="str">
        <f t="shared" si="924"/>
        <v/>
      </c>
      <c r="AF1256" s="192" t="str">
        <f t="shared" si="925"/>
        <v/>
      </c>
      <c r="AG1256" s="192"/>
      <c r="AJ1256" s="300" t="str">
        <f t="shared" si="926"/>
        <v/>
      </c>
      <c r="AK1256" s="300" t="str">
        <f t="shared" si="927"/>
        <v/>
      </c>
      <c r="AL1256" s="300" t="str">
        <f t="shared" si="928"/>
        <v/>
      </c>
      <c r="AM1256" s="300" t="str">
        <f t="shared" si="929"/>
        <v/>
      </c>
      <c r="AN1256" s="300" t="str">
        <f t="shared" si="930"/>
        <v/>
      </c>
      <c r="AO1256" s="300" t="str">
        <f t="shared" si="931"/>
        <v/>
      </c>
      <c r="AP1256" s="300" t="str">
        <f t="shared" si="932"/>
        <v/>
      </c>
      <c r="AQ1256" s="300" t="str">
        <f t="shared" si="933"/>
        <v/>
      </c>
      <c r="AR1256" s="306" t="str">
        <f t="shared" si="934"/>
        <v/>
      </c>
      <c r="AS1256" s="300" t="str">
        <f t="shared" si="935"/>
        <v/>
      </c>
      <c r="AT1256" s="300" t="str">
        <f t="shared" si="936"/>
        <v/>
      </c>
      <c r="AU1256" s="192" t="str">
        <f t="shared" si="937"/>
        <v>рбс</v>
      </c>
      <c r="AV1256" s="192" t="str">
        <f t="shared" si="938"/>
        <v>рбс91701429общпро</v>
      </c>
      <c r="AW1256" s="191">
        <f t="shared" si="939"/>
        <v>7000</v>
      </c>
      <c r="AX1256" s="191">
        <f t="shared" si="940"/>
        <v>1500</v>
      </c>
      <c r="AY1256" s="191">
        <f t="shared" si="941"/>
        <v>7000</v>
      </c>
      <c r="AZ1256" s="191">
        <f t="shared" si="942"/>
        <v>1500</v>
      </c>
      <c r="BA1256" s="193">
        <f t="shared" si="943"/>
        <v>1</v>
      </c>
      <c r="BB1256" s="193">
        <f t="shared" si="944"/>
        <v>1</v>
      </c>
      <c r="BC1256" s="193">
        <f t="shared" si="945"/>
        <v>1</v>
      </c>
      <c r="BD1256" s="191">
        <f t="shared" si="951"/>
        <v>7000</v>
      </c>
      <c r="BE1256" s="191">
        <f t="shared" si="946"/>
        <v>1500</v>
      </c>
      <c r="BF1256" s="210">
        <f t="shared" si="947"/>
        <v>7000</v>
      </c>
      <c r="BG1256" s="211">
        <f t="shared" si="948"/>
        <v>7000</v>
      </c>
      <c r="BH1256" s="289"/>
      <c r="BI1256" s="289"/>
      <c r="BJ1256" s="228"/>
      <c r="BK1256" s="228"/>
      <c r="BL1256" s="233" t="str">
        <f t="shared" si="949"/>
        <v>01</v>
      </c>
    </row>
    <row r="1257" spans="1:64" ht="12" customHeight="1">
      <c r="A1257" s="333" t="s">
        <v>699</v>
      </c>
      <c r="B1257" s="381" t="s">
        <v>451</v>
      </c>
      <c r="C1257" s="333" t="s">
        <v>671</v>
      </c>
      <c r="D1257" s="381" t="s">
        <v>383</v>
      </c>
      <c r="E1257" s="381" t="s">
        <v>872</v>
      </c>
      <c r="F1257" s="381" t="s">
        <v>873</v>
      </c>
      <c r="G1257" s="381" t="s">
        <v>387</v>
      </c>
      <c r="H1257" s="100" t="s">
        <v>653</v>
      </c>
      <c r="I1257" s="381" t="s">
        <v>505</v>
      </c>
      <c r="J1257" s="382">
        <v>152447</v>
      </c>
      <c r="K1257" s="382">
        <v>119712</v>
      </c>
      <c r="L1257" s="191" t="str">
        <f t="shared" si="908"/>
        <v>917014290102801006000012921301</v>
      </c>
      <c r="M1257" s="192">
        <f t="array" ref="M1257">IF(COUNT(SEARCH(Удалить_Роспись_КВСР,$B1257)*SEARCH(Удалить_Роспись_ПБС,$C1257)*SEARCH(Удалить_Роспись_КФСР, $D1257)*SEARCH(Удалить_Роспись_КЦСР,$E1257)*SEARCH(Удалить_Роспись_КВР,$F1257)*SEARCH(Удалить_Роспись_ЭК,$H1257)*SEARCH(Удалить_Роспись_КР,$I1257))&gt;0,0,1)</f>
        <v>1</v>
      </c>
      <c r="N1257" s="192">
        <v>0</v>
      </c>
      <c r="O1257" s="192" t="str">
        <f t="shared" si="909"/>
        <v/>
      </c>
      <c r="P1257" s="192" t="str">
        <f t="shared" si="950"/>
        <v/>
      </c>
      <c r="Q1257" s="300" t="str">
        <f t="shared" si="910"/>
        <v/>
      </c>
      <c r="R1257" s="300" t="str">
        <f t="shared" si="911"/>
        <v/>
      </c>
      <c r="S1257" s="300" t="str">
        <f t="shared" si="912"/>
        <v/>
      </c>
      <c r="T1257" s="192" t="str">
        <f t="shared" si="913"/>
        <v/>
      </c>
      <c r="U1257" s="303" t="str">
        <f t="shared" si="914"/>
        <v/>
      </c>
      <c r="V1257" s="300" t="str">
        <f t="shared" si="915"/>
        <v/>
      </c>
      <c r="W1257" s="192" t="str">
        <f t="shared" si="916"/>
        <v/>
      </c>
      <c r="X1257" s="303" t="str">
        <f t="shared" si="917"/>
        <v/>
      </c>
      <c r="Y1257" s="300" t="str">
        <f t="shared" si="918"/>
        <v/>
      </c>
      <c r="Z1257" s="300" t="str">
        <f t="shared" si="919"/>
        <v/>
      </c>
      <c r="AA1257" s="303" t="str">
        <f t="shared" si="920"/>
        <v/>
      </c>
      <c r="AB1257" s="300" t="str">
        <f t="shared" si="921"/>
        <v/>
      </c>
      <c r="AC1257" s="300" t="str">
        <f t="shared" si="922"/>
        <v/>
      </c>
      <c r="AD1257" s="300" t="str">
        <f t="shared" si="923"/>
        <v/>
      </c>
      <c r="AE1257" s="192" t="str">
        <f t="shared" si="924"/>
        <v/>
      </c>
      <c r="AF1257" s="192" t="str">
        <f t="shared" si="925"/>
        <v/>
      </c>
      <c r="AG1257" s="192"/>
      <c r="AJ1257" s="300" t="str">
        <f t="shared" si="926"/>
        <v/>
      </c>
      <c r="AK1257" s="300" t="str">
        <f t="shared" si="927"/>
        <v/>
      </c>
      <c r="AL1257" s="300" t="str">
        <f t="shared" si="928"/>
        <v/>
      </c>
      <c r="AM1257" s="300" t="str">
        <f t="shared" si="929"/>
        <v/>
      </c>
      <c r="AN1257" s="300" t="str">
        <f t="shared" si="930"/>
        <v/>
      </c>
      <c r="AO1257" s="300" t="str">
        <f t="shared" si="931"/>
        <v/>
      </c>
      <c r="AP1257" s="300" t="str">
        <f t="shared" si="932"/>
        <v/>
      </c>
      <c r="AQ1257" s="300" t="str">
        <f t="shared" si="933"/>
        <v/>
      </c>
      <c r="AR1257" s="306" t="str">
        <f t="shared" si="934"/>
        <v/>
      </c>
      <c r="AS1257" s="300" t="str">
        <f t="shared" si="935"/>
        <v/>
      </c>
      <c r="AT1257" s="300" t="str">
        <f t="shared" si="936"/>
        <v/>
      </c>
      <c r="AU1257" s="192" t="str">
        <f t="shared" si="937"/>
        <v>рбс</v>
      </c>
      <c r="AV1257" s="192" t="str">
        <f t="shared" si="938"/>
        <v>рбс91701429общопл</v>
      </c>
      <c r="AW1257" s="191">
        <f t="shared" si="939"/>
        <v>152447</v>
      </c>
      <c r="AX1257" s="191">
        <f t="shared" si="940"/>
        <v>119712</v>
      </c>
      <c r="AY1257" s="191">
        <f t="shared" si="941"/>
        <v>0</v>
      </c>
      <c r="AZ1257" s="191">
        <f t="shared" si="942"/>
        <v>0</v>
      </c>
      <c r="BA1257" s="193">
        <f t="shared" si="943"/>
        <v>1</v>
      </c>
      <c r="BB1257" s="193">
        <f t="shared" si="944"/>
        <v>1</v>
      </c>
      <c r="BC1257" s="193">
        <f t="shared" si="945"/>
        <v>1</v>
      </c>
      <c r="BD1257" s="191">
        <f t="shared" si="951"/>
        <v>0</v>
      </c>
      <c r="BE1257" s="191">
        <f t="shared" si="946"/>
        <v>0</v>
      </c>
      <c r="BF1257" s="210">
        <f t="shared" si="947"/>
        <v>0</v>
      </c>
      <c r="BG1257" s="211">
        <f t="shared" si="948"/>
        <v>0</v>
      </c>
      <c r="BH1257" s="289"/>
      <c r="BI1257" s="289"/>
      <c r="BJ1257" s="228"/>
      <c r="BK1257" s="228"/>
      <c r="BL1257" s="233" t="str">
        <f t="shared" si="949"/>
        <v>01</v>
      </c>
    </row>
    <row r="1258" spans="1:64" ht="12" customHeight="1">
      <c r="A1258" s="333" t="s">
        <v>699</v>
      </c>
      <c r="B1258" s="381" t="s">
        <v>451</v>
      </c>
      <c r="C1258" s="333" t="s">
        <v>671</v>
      </c>
      <c r="D1258" s="381" t="s">
        <v>390</v>
      </c>
      <c r="E1258" s="381" t="s">
        <v>875</v>
      </c>
      <c r="F1258" s="381" t="s">
        <v>602</v>
      </c>
      <c r="G1258" s="381" t="s">
        <v>385</v>
      </c>
      <c r="H1258" s="100" t="s">
        <v>653</v>
      </c>
      <c r="I1258" s="381" t="s">
        <v>505</v>
      </c>
      <c r="J1258" s="382">
        <v>1476540</v>
      </c>
      <c r="K1258" s="382">
        <v>1103808</v>
      </c>
      <c r="L1258" s="191" t="str">
        <f t="shared" si="908"/>
        <v>917014290104802006000012121101</v>
      </c>
      <c r="M1258" s="192">
        <f t="array" ref="M1258">IF(COUNT(SEARCH(Удалить_Роспись_КВСР,$B1258)*SEARCH(Удалить_Роспись_ПБС,$C1258)*SEARCH(Удалить_Роспись_КФСР, $D1258)*SEARCH(Удалить_Роспись_КЦСР,$E1258)*SEARCH(Удалить_Роспись_КВР,$F1258)*SEARCH(Удалить_Роспись_ЭК,$H1258)*SEARCH(Удалить_Роспись_КР,$I1258))&gt;0,0,1)</f>
        <v>1</v>
      </c>
      <c r="N1258" s="192">
        <v>0</v>
      </c>
      <c r="O1258" s="192" t="str">
        <f t="shared" si="909"/>
        <v/>
      </c>
      <c r="P1258" s="192" t="str">
        <f t="shared" si="950"/>
        <v/>
      </c>
      <c r="Q1258" s="300" t="str">
        <f t="shared" si="910"/>
        <v/>
      </c>
      <c r="R1258" s="300" t="str">
        <f t="shared" si="911"/>
        <v/>
      </c>
      <c r="S1258" s="300" t="str">
        <f t="shared" si="912"/>
        <v/>
      </c>
      <c r="T1258" s="192" t="str">
        <f t="shared" si="913"/>
        <v/>
      </c>
      <c r="U1258" s="303" t="str">
        <f t="shared" si="914"/>
        <v/>
      </c>
      <c r="V1258" s="300" t="str">
        <f t="shared" si="915"/>
        <v/>
      </c>
      <c r="W1258" s="192" t="str">
        <f t="shared" si="916"/>
        <v/>
      </c>
      <c r="X1258" s="303" t="str">
        <f t="shared" si="917"/>
        <v/>
      </c>
      <c r="Y1258" s="300" t="str">
        <f t="shared" si="918"/>
        <v/>
      </c>
      <c r="Z1258" s="300" t="str">
        <f t="shared" si="919"/>
        <v/>
      </c>
      <c r="AA1258" s="303" t="str">
        <f t="shared" si="920"/>
        <v/>
      </c>
      <c r="AB1258" s="300" t="str">
        <f t="shared" si="921"/>
        <v/>
      </c>
      <c r="AC1258" s="300" t="str">
        <f t="shared" si="922"/>
        <v/>
      </c>
      <c r="AD1258" s="300" t="str">
        <f t="shared" si="923"/>
        <v/>
      </c>
      <c r="AE1258" s="192" t="str">
        <f t="shared" si="924"/>
        <v/>
      </c>
      <c r="AF1258" s="192" t="str">
        <f t="shared" si="925"/>
        <v/>
      </c>
      <c r="AG1258" s="192"/>
      <c r="AJ1258" s="300" t="str">
        <f t="shared" si="926"/>
        <v/>
      </c>
      <c r="AK1258" s="300" t="str">
        <f t="shared" si="927"/>
        <v/>
      </c>
      <c r="AL1258" s="300" t="str">
        <f t="shared" si="928"/>
        <v/>
      </c>
      <c r="AM1258" s="300" t="str">
        <f t="shared" si="929"/>
        <v/>
      </c>
      <c r="AN1258" s="300" t="str">
        <f t="shared" si="930"/>
        <v/>
      </c>
      <c r="AO1258" s="300" t="str">
        <f t="shared" si="931"/>
        <v/>
      </c>
      <c r="AP1258" s="300" t="str">
        <f t="shared" si="932"/>
        <v/>
      </c>
      <c r="AQ1258" s="300" t="str">
        <f t="shared" si="933"/>
        <v/>
      </c>
      <c r="AR1258" s="306" t="str">
        <f t="shared" si="934"/>
        <v/>
      </c>
      <c r="AS1258" s="300" t="str">
        <f t="shared" si="935"/>
        <v/>
      </c>
      <c r="AT1258" s="300" t="str">
        <f t="shared" si="936"/>
        <v/>
      </c>
      <c r="AU1258" s="192" t="str">
        <f t="shared" si="937"/>
        <v>рбс</v>
      </c>
      <c r="AV1258" s="192" t="str">
        <f t="shared" si="938"/>
        <v>рбс91701429общопл</v>
      </c>
      <c r="AW1258" s="191">
        <f t="shared" si="939"/>
        <v>1476540</v>
      </c>
      <c r="AX1258" s="191">
        <f t="shared" si="940"/>
        <v>1103808</v>
      </c>
      <c r="AY1258" s="191">
        <f t="shared" si="941"/>
        <v>0</v>
      </c>
      <c r="AZ1258" s="191">
        <f t="shared" si="942"/>
        <v>0</v>
      </c>
      <c r="BA1258" s="193">
        <f t="shared" si="943"/>
        <v>1</v>
      </c>
      <c r="BB1258" s="193">
        <f t="shared" si="944"/>
        <v>1</v>
      </c>
      <c r="BC1258" s="193">
        <f t="shared" si="945"/>
        <v>1</v>
      </c>
      <c r="BD1258" s="191">
        <f t="shared" si="951"/>
        <v>0</v>
      </c>
      <c r="BE1258" s="191">
        <f t="shared" si="946"/>
        <v>0</v>
      </c>
      <c r="BF1258" s="210">
        <f t="shared" si="947"/>
        <v>0</v>
      </c>
      <c r="BG1258" s="211">
        <f t="shared" si="948"/>
        <v>0</v>
      </c>
      <c r="BH1258" s="289"/>
      <c r="BI1258" s="289"/>
      <c r="BJ1258" s="228"/>
      <c r="BK1258" s="228"/>
      <c r="BL1258" s="233" t="str">
        <f t="shared" si="949"/>
        <v>01</v>
      </c>
    </row>
    <row r="1259" spans="1:64" ht="12" customHeight="1">
      <c r="A1259" s="333" t="s">
        <v>699</v>
      </c>
      <c r="B1259" s="381" t="s">
        <v>451</v>
      </c>
      <c r="C1259" s="333" t="s">
        <v>671</v>
      </c>
      <c r="D1259" s="381" t="s">
        <v>390</v>
      </c>
      <c r="E1259" s="381" t="s">
        <v>875</v>
      </c>
      <c r="F1259" s="381" t="s">
        <v>585</v>
      </c>
      <c r="G1259" s="381" t="s">
        <v>386</v>
      </c>
      <c r="H1259" s="100" t="s">
        <v>653</v>
      </c>
      <c r="I1259" s="381" t="s">
        <v>505</v>
      </c>
      <c r="J1259" s="382">
        <v>13000</v>
      </c>
      <c r="K1259" s="382">
        <v>0</v>
      </c>
      <c r="L1259" s="191" t="str">
        <f t="shared" si="908"/>
        <v>917014290104802006000012221201</v>
      </c>
      <c r="M1259" s="192">
        <f t="array" ref="M1259">IF(COUNT(SEARCH(Удалить_Роспись_КВСР,$B1259)*SEARCH(Удалить_Роспись_ПБС,$C1259)*SEARCH(Удалить_Роспись_КФСР, $D1259)*SEARCH(Удалить_Роспись_КЦСР,$E1259)*SEARCH(Удалить_Роспись_КВР,$F1259)*SEARCH(Удалить_Роспись_ЭК,$H1259)*SEARCH(Удалить_Роспись_КР,$I1259))&gt;0,0,1)</f>
        <v>1</v>
      </c>
      <c r="N1259" s="192">
        <f>IF(COUNT(SEARCH(Удалить_Индекс_КВСР,$B1259)*SEARCH(Удалить_Индекс_ПБС,$C1259)*SEARCH(Удалить_Индекс_КФСР,$D1259)*SEARCH(Удалить_Индекс_КЦСР,$E1259)*SEARCH(Удалить_Индекс_КВР,$F1259)*SEARCH(Удалить_Индекс_ЭК,$H1259)*SEARCH(Удалить_Индекс_КР,$I1259))&gt;0,0,1)</f>
        <v>1</v>
      </c>
      <c r="O1259" s="192" t="str">
        <f t="shared" si="909"/>
        <v/>
      </c>
      <c r="P1259" s="192" t="str">
        <f t="shared" si="950"/>
        <v/>
      </c>
      <c r="Q1259" s="300" t="str">
        <f t="shared" si="910"/>
        <v/>
      </c>
      <c r="R1259" s="300" t="str">
        <f t="shared" si="911"/>
        <v/>
      </c>
      <c r="S1259" s="300" t="str">
        <f t="shared" si="912"/>
        <v/>
      </c>
      <c r="T1259" s="192" t="str">
        <f t="shared" si="913"/>
        <v/>
      </c>
      <c r="U1259" s="303" t="str">
        <f t="shared" si="914"/>
        <v/>
      </c>
      <c r="V1259" s="300" t="str">
        <f t="shared" si="915"/>
        <v/>
      </c>
      <c r="W1259" s="192" t="str">
        <f t="shared" si="916"/>
        <v/>
      </c>
      <c r="X1259" s="303" t="str">
        <f t="shared" si="917"/>
        <v/>
      </c>
      <c r="Y1259" s="300" t="str">
        <f t="shared" si="918"/>
        <v/>
      </c>
      <c r="Z1259" s="300" t="str">
        <f t="shared" si="919"/>
        <v/>
      </c>
      <c r="AA1259" s="303" t="str">
        <f t="shared" si="920"/>
        <v/>
      </c>
      <c r="AB1259" s="300" t="str">
        <f t="shared" si="921"/>
        <v/>
      </c>
      <c r="AC1259" s="300" t="str">
        <f t="shared" si="922"/>
        <v/>
      </c>
      <c r="AD1259" s="300" t="str">
        <f t="shared" si="923"/>
        <v/>
      </c>
      <c r="AE1259" s="192" t="str">
        <f t="shared" si="924"/>
        <v/>
      </c>
      <c r="AF1259" s="192" t="str">
        <f t="shared" si="925"/>
        <v/>
      </c>
      <c r="AG1259" s="192"/>
      <c r="AJ1259" s="300" t="str">
        <f t="shared" si="926"/>
        <v/>
      </c>
      <c r="AK1259" s="300" t="str">
        <f t="shared" si="927"/>
        <v/>
      </c>
      <c r="AL1259" s="300" t="str">
        <f t="shared" si="928"/>
        <v/>
      </c>
      <c r="AM1259" s="300" t="str">
        <f t="shared" si="929"/>
        <v/>
      </c>
      <c r="AN1259" s="300" t="str">
        <f t="shared" si="930"/>
        <v/>
      </c>
      <c r="AO1259" s="300" t="str">
        <f t="shared" si="931"/>
        <v/>
      </c>
      <c r="AP1259" s="300" t="str">
        <f t="shared" si="932"/>
        <v/>
      </c>
      <c r="AQ1259" s="300" t="str">
        <f t="shared" si="933"/>
        <v/>
      </c>
      <c r="AR1259" s="306" t="str">
        <f t="shared" si="934"/>
        <v/>
      </c>
      <c r="AS1259" s="300" t="str">
        <f t="shared" si="935"/>
        <v/>
      </c>
      <c r="AT1259" s="300" t="str">
        <f t="shared" si="936"/>
        <v/>
      </c>
      <c r="AU1259" s="192" t="str">
        <f t="shared" si="937"/>
        <v>рбс</v>
      </c>
      <c r="AV1259" s="192" t="str">
        <f t="shared" si="938"/>
        <v>рбс91701429общпро</v>
      </c>
      <c r="AW1259" s="191">
        <f t="shared" si="939"/>
        <v>13000</v>
      </c>
      <c r="AX1259" s="191">
        <f t="shared" si="940"/>
        <v>0</v>
      </c>
      <c r="AY1259" s="191">
        <f t="shared" si="941"/>
        <v>13000</v>
      </c>
      <c r="AZ1259" s="191">
        <f t="shared" si="942"/>
        <v>0</v>
      </c>
      <c r="BA1259" s="193">
        <f t="shared" si="943"/>
        <v>1</v>
      </c>
      <c r="BB1259" s="193">
        <f t="shared" si="944"/>
        <v>1</v>
      </c>
      <c r="BC1259" s="193">
        <f t="shared" si="945"/>
        <v>1</v>
      </c>
      <c r="BD1259" s="191">
        <f t="shared" si="951"/>
        <v>13000</v>
      </c>
      <c r="BE1259" s="191">
        <f t="shared" si="946"/>
        <v>0</v>
      </c>
      <c r="BF1259" s="210">
        <f t="shared" si="947"/>
        <v>13000</v>
      </c>
      <c r="BG1259" s="211">
        <f t="shared" si="948"/>
        <v>13000</v>
      </c>
      <c r="BH1259" s="289"/>
      <c r="BI1259" s="289"/>
      <c r="BJ1259" s="228"/>
      <c r="BK1259" s="228"/>
      <c r="BL1259" s="233" t="str">
        <f t="shared" si="949"/>
        <v>01</v>
      </c>
    </row>
    <row r="1260" spans="1:64" ht="12" customHeight="1">
      <c r="A1260" s="333" t="s">
        <v>699</v>
      </c>
      <c r="B1260" s="381" t="s">
        <v>451</v>
      </c>
      <c r="C1260" s="333" t="s">
        <v>671</v>
      </c>
      <c r="D1260" s="381" t="s">
        <v>390</v>
      </c>
      <c r="E1260" s="381" t="s">
        <v>875</v>
      </c>
      <c r="F1260" s="381" t="s">
        <v>873</v>
      </c>
      <c r="G1260" s="381" t="s">
        <v>387</v>
      </c>
      <c r="H1260" s="100" t="s">
        <v>653</v>
      </c>
      <c r="I1260" s="381" t="s">
        <v>505</v>
      </c>
      <c r="J1260" s="382">
        <v>445920</v>
      </c>
      <c r="K1260" s="382">
        <v>330739.59999999998</v>
      </c>
      <c r="L1260" s="191" t="str">
        <f t="shared" si="908"/>
        <v>917014290104802006000012921301</v>
      </c>
      <c r="M1260" s="192">
        <f t="array" ref="M1260">IF(COUNT(SEARCH(Удалить_Роспись_КВСР,$B1260)*SEARCH(Удалить_Роспись_ПБС,$C1260)*SEARCH(Удалить_Роспись_КФСР, $D1260)*SEARCH(Удалить_Роспись_КЦСР,$E1260)*SEARCH(Удалить_Роспись_КВР,$F1260)*SEARCH(Удалить_Роспись_ЭК,$H1260)*SEARCH(Удалить_Роспись_КР,$I1260))&gt;0,0,1)</f>
        <v>1</v>
      </c>
      <c r="N1260" s="192">
        <v>0</v>
      </c>
      <c r="O1260" s="192" t="str">
        <f t="shared" si="909"/>
        <v/>
      </c>
      <c r="P1260" s="192" t="str">
        <f t="shared" si="950"/>
        <v/>
      </c>
      <c r="Q1260" s="300" t="str">
        <f t="shared" si="910"/>
        <v/>
      </c>
      <c r="R1260" s="300" t="str">
        <f t="shared" si="911"/>
        <v/>
      </c>
      <c r="S1260" s="300" t="str">
        <f t="shared" si="912"/>
        <v/>
      </c>
      <c r="T1260" s="192" t="str">
        <f t="shared" si="913"/>
        <v/>
      </c>
      <c r="U1260" s="303" t="str">
        <f t="shared" si="914"/>
        <v/>
      </c>
      <c r="V1260" s="300" t="str">
        <f t="shared" si="915"/>
        <v/>
      </c>
      <c r="W1260" s="192" t="str">
        <f t="shared" si="916"/>
        <v/>
      </c>
      <c r="X1260" s="303" t="str">
        <f t="shared" si="917"/>
        <v/>
      </c>
      <c r="Y1260" s="300" t="str">
        <f t="shared" si="918"/>
        <v/>
      </c>
      <c r="Z1260" s="300" t="str">
        <f t="shared" si="919"/>
        <v/>
      </c>
      <c r="AA1260" s="303" t="str">
        <f t="shared" si="920"/>
        <v/>
      </c>
      <c r="AB1260" s="300" t="str">
        <f t="shared" si="921"/>
        <v/>
      </c>
      <c r="AC1260" s="300" t="str">
        <f t="shared" si="922"/>
        <v/>
      </c>
      <c r="AD1260" s="300" t="str">
        <f t="shared" si="923"/>
        <v/>
      </c>
      <c r="AE1260" s="192" t="str">
        <f t="shared" si="924"/>
        <v/>
      </c>
      <c r="AF1260" s="192" t="str">
        <f t="shared" si="925"/>
        <v/>
      </c>
      <c r="AG1260" s="192"/>
      <c r="AJ1260" s="300" t="str">
        <f t="shared" si="926"/>
        <v/>
      </c>
      <c r="AK1260" s="300" t="str">
        <f t="shared" si="927"/>
        <v/>
      </c>
      <c r="AL1260" s="300" t="str">
        <f t="shared" si="928"/>
        <v/>
      </c>
      <c r="AM1260" s="300" t="str">
        <f t="shared" si="929"/>
        <v/>
      </c>
      <c r="AN1260" s="300" t="str">
        <f t="shared" si="930"/>
        <v/>
      </c>
      <c r="AO1260" s="300" t="str">
        <f t="shared" si="931"/>
        <v/>
      </c>
      <c r="AP1260" s="300" t="str">
        <f t="shared" si="932"/>
        <v/>
      </c>
      <c r="AQ1260" s="300" t="str">
        <f t="shared" si="933"/>
        <v/>
      </c>
      <c r="AR1260" s="306" t="str">
        <f t="shared" si="934"/>
        <v/>
      </c>
      <c r="AS1260" s="300" t="str">
        <f t="shared" si="935"/>
        <v/>
      </c>
      <c r="AT1260" s="300" t="str">
        <f t="shared" si="936"/>
        <v/>
      </c>
      <c r="AU1260" s="192" t="str">
        <f t="shared" si="937"/>
        <v>рбс</v>
      </c>
      <c r="AV1260" s="192" t="str">
        <f t="shared" si="938"/>
        <v>рбс91701429общопл</v>
      </c>
      <c r="AW1260" s="191">
        <f t="shared" si="939"/>
        <v>445920</v>
      </c>
      <c r="AX1260" s="191">
        <f t="shared" si="940"/>
        <v>330739.59999999998</v>
      </c>
      <c r="AY1260" s="191">
        <f t="shared" si="941"/>
        <v>0</v>
      </c>
      <c r="AZ1260" s="191">
        <f t="shared" si="942"/>
        <v>0</v>
      </c>
      <c r="BA1260" s="193">
        <f t="shared" si="943"/>
        <v>1</v>
      </c>
      <c r="BB1260" s="193">
        <f t="shared" si="944"/>
        <v>1</v>
      </c>
      <c r="BC1260" s="193">
        <f t="shared" si="945"/>
        <v>1</v>
      </c>
      <c r="BD1260" s="191">
        <f t="shared" si="951"/>
        <v>0</v>
      </c>
      <c r="BE1260" s="191">
        <f t="shared" si="946"/>
        <v>0</v>
      </c>
      <c r="BF1260" s="210">
        <f t="shared" si="947"/>
        <v>0</v>
      </c>
      <c r="BG1260" s="211">
        <f t="shared" si="948"/>
        <v>0</v>
      </c>
      <c r="BH1260" s="289"/>
      <c r="BI1260" s="289"/>
      <c r="BJ1260" s="228"/>
      <c r="BK1260" s="228"/>
      <c r="BL1260" s="233" t="str">
        <f t="shared" si="949"/>
        <v>01</v>
      </c>
    </row>
    <row r="1261" spans="1:64" ht="12" customHeight="1">
      <c r="A1261" s="333" t="s">
        <v>699</v>
      </c>
      <c r="B1261" s="381" t="s">
        <v>451</v>
      </c>
      <c r="C1261" s="333" t="s">
        <v>671</v>
      </c>
      <c r="D1261" s="381" t="s">
        <v>390</v>
      </c>
      <c r="E1261" s="381" t="s">
        <v>875</v>
      </c>
      <c r="F1261" s="381" t="s">
        <v>586</v>
      </c>
      <c r="G1261" s="381" t="s">
        <v>391</v>
      </c>
      <c r="H1261" s="100" t="s">
        <v>653</v>
      </c>
      <c r="I1261" s="381" t="s">
        <v>505</v>
      </c>
      <c r="J1261" s="382">
        <v>223000</v>
      </c>
      <c r="K1261" s="382">
        <v>121058.23</v>
      </c>
      <c r="L1261" s="191" t="str">
        <f t="shared" si="908"/>
        <v>917014290104802006000024422101</v>
      </c>
      <c r="M1261" s="192">
        <f t="array" ref="M1261">IF(COUNT(SEARCH(Удалить_Роспись_КВСР,$B1261)*SEARCH(Удалить_Роспись_ПБС,$C1261)*SEARCH(Удалить_Роспись_КФСР, $D1261)*SEARCH(Удалить_Роспись_КЦСР,$E1261)*SEARCH(Удалить_Роспись_КВР,$F1261)*SEARCH(Удалить_Роспись_ЭК,$H1261)*SEARCH(Удалить_Роспись_КР,$I1261))&gt;0,0,1)</f>
        <v>1</v>
      </c>
      <c r="N1261" s="192">
        <f t="shared" ref="N1261:N1266" si="952">IF(COUNT(SEARCH(Удалить_Индекс_КВСР,$B1261)*SEARCH(Удалить_Индекс_ПБС,$C1261)*SEARCH(Удалить_Индекс_КФСР,$D1261)*SEARCH(Удалить_Индекс_КЦСР,$E1261)*SEARCH(Удалить_Индекс_КВР,$F1261)*SEARCH(Удалить_Индекс_ЭК,$H1261)*SEARCH(Удалить_Индекс_КР,$I1261))&gt;0,0,1)</f>
        <v>1</v>
      </c>
      <c r="O1261" s="192" t="str">
        <f t="shared" si="909"/>
        <v/>
      </c>
      <c r="P1261" s="192" t="str">
        <f t="shared" si="950"/>
        <v/>
      </c>
      <c r="Q1261" s="300" t="str">
        <f t="shared" si="910"/>
        <v/>
      </c>
      <c r="R1261" s="300" t="str">
        <f t="shared" si="911"/>
        <v/>
      </c>
      <c r="S1261" s="300" t="str">
        <f t="shared" si="912"/>
        <v/>
      </c>
      <c r="T1261" s="192" t="str">
        <f t="shared" si="913"/>
        <v/>
      </c>
      <c r="U1261" s="303" t="str">
        <f t="shared" si="914"/>
        <v/>
      </c>
      <c r="V1261" s="300" t="str">
        <f t="shared" si="915"/>
        <v/>
      </c>
      <c r="W1261" s="192" t="str">
        <f t="shared" si="916"/>
        <v/>
      </c>
      <c r="X1261" s="303" t="str">
        <f t="shared" si="917"/>
        <v/>
      </c>
      <c r="Y1261" s="300" t="str">
        <f t="shared" si="918"/>
        <v/>
      </c>
      <c r="Z1261" s="300" t="str">
        <f t="shared" si="919"/>
        <v/>
      </c>
      <c r="AA1261" s="303" t="str">
        <f t="shared" si="920"/>
        <v/>
      </c>
      <c r="AB1261" s="300" t="str">
        <f t="shared" si="921"/>
        <v/>
      </c>
      <c r="AC1261" s="300" t="str">
        <f t="shared" si="922"/>
        <v/>
      </c>
      <c r="AD1261" s="300" t="str">
        <f t="shared" si="923"/>
        <v/>
      </c>
      <c r="AE1261" s="192" t="str">
        <f t="shared" si="924"/>
        <v/>
      </c>
      <c r="AF1261" s="192" t="str">
        <f t="shared" si="925"/>
        <v/>
      </c>
      <c r="AG1261" s="192"/>
      <c r="AJ1261" s="300" t="str">
        <f t="shared" si="926"/>
        <v/>
      </c>
      <c r="AK1261" s="300" t="str">
        <f t="shared" si="927"/>
        <v/>
      </c>
      <c r="AL1261" s="300" t="str">
        <f t="shared" si="928"/>
        <v/>
      </c>
      <c r="AM1261" s="300" t="str">
        <f t="shared" si="929"/>
        <v/>
      </c>
      <c r="AN1261" s="300" t="str">
        <f t="shared" si="930"/>
        <v/>
      </c>
      <c r="AO1261" s="300" t="str">
        <f t="shared" si="931"/>
        <v/>
      </c>
      <c r="AP1261" s="300" t="str">
        <f t="shared" si="932"/>
        <v/>
      </c>
      <c r="AQ1261" s="300" t="str">
        <f t="shared" si="933"/>
        <v/>
      </c>
      <c r="AR1261" s="306" t="str">
        <f t="shared" si="934"/>
        <v/>
      </c>
      <c r="AS1261" s="300" t="str">
        <f t="shared" si="935"/>
        <v/>
      </c>
      <c r="AT1261" s="300" t="str">
        <f t="shared" si="936"/>
        <v/>
      </c>
      <c r="AU1261" s="192" t="str">
        <f t="shared" si="937"/>
        <v>рбс</v>
      </c>
      <c r="AV1261" s="192" t="str">
        <f t="shared" si="938"/>
        <v>рбс91701429общпро</v>
      </c>
      <c r="AW1261" s="191">
        <f t="shared" si="939"/>
        <v>223000</v>
      </c>
      <c r="AX1261" s="191">
        <f t="shared" si="940"/>
        <v>121058.23</v>
      </c>
      <c r="AY1261" s="191">
        <f t="shared" si="941"/>
        <v>223000</v>
      </c>
      <c r="AZ1261" s="191">
        <f t="shared" si="942"/>
        <v>121058.23</v>
      </c>
      <c r="BA1261" s="193">
        <f t="shared" si="943"/>
        <v>1</v>
      </c>
      <c r="BB1261" s="193">
        <f t="shared" si="944"/>
        <v>1</v>
      </c>
      <c r="BC1261" s="193">
        <f t="shared" si="945"/>
        <v>1</v>
      </c>
      <c r="BD1261" s="191">
        <f t="shared" si="951"/>
        <v>223000</v>
      </c>
      <c r="BE1261" s="191">
        <f t="shared" si="946"/>
        <v>121058.23</v>
      </c>
      <c r="BF1261" s="210">
        <f t="shared" si="947"/>
        <v>223000</v>
      </c>
      <c r="BG1261" s="211">
        <f t="shared" si="948"/>
        <v>223000</v>
      </c>
      <c r="BH1261" s="289"/>
      <c r="BI1261" s="289"/>
      <c r="BJ1261" s="228"/>
      <c r="BK1261" s="228"/>
      <c r="BL1261" s="233" t="str">
        <f t="shared" si="949"/>
        <v>01</v>
      </c>
    </row>
    <row r="1262" spans="1:64" ht="12" customHeight="1">
      <c r="A1262" s="333" t="s">
        <v>699</v>
      </c>
      <c r="B1262" s="381" t="s">
        <v>451</v>
      </c>
      <c r="C1262" s="333" t="s">
        <v>671</v>
      </c>
      <c r="D1262" s="381" t="s">
        <v>390</v>
      </c>
      <c r="E1262" s="381" t="s">
        <v>875</v>
      </c>
      <c r="F1262" s="381" t="s">
        <v>586</v>
      </c>
      <c r="G1262" s="381" t="s">
        <v>426</v>
      </c>
      <c r="H1262" s="100" t="s">
        <v>653</v>
      </c>
      <c r="I1262" s="381" t="s">
        <v>505</v>
      </c>
      <c r="J1262" s="382">
        <v>48000</v>
      </c>
      <c r="K1262" s="382">
        <v>0</v>
      </c>
      <c r="L1262" s="191" t="str">
        <f t="shared" si="908"/>
        <v>917014290104802006000024422401</v>
      </c>
      <c r="M1262" s="192">
        <f t="array" ref="M1262">IF(COUNT(SEARCH(Удалить_Роспись_КВСР,$B1262)*SEARCH(Удалить_Роспись_ПБС,$C1262)*SEARCH(Удалить_Роспись_КФСР, $D1262)*SEARCH(Удалить_Роспись_КЦСР,$E1262)*SEARCH(Удалить_Роспись_КВР,$F1262)*SEARCH(Удалить_Роспись_ЭК,$H1262)*SEARCH(Удалить_Роспись_КР,$I1262))&gt;0,0,1)</f>
        <v>1</v>
      </c>
      <c r="N1262" s="192">
        <f t="shared" si="952"/>
        <v>1</v>
      </c>
      <c r="O1262" s="192" t="str">
        <f t="shared" si="909"/>
        <v/>
      </c>
      <c r="P1262" s="192" t="str">
        <f t="shared" si="950"/>
        <v/>
      </c>
      <c r="Q1262" s="300" t="str">
        <f t="shared" si="910"/>
        <v/>
      </c>
      <c r="R1262" s="300" t="str">
        <f t="shared" si="911"/>
        <v/>
      </c>
      <c r="S1262" s="300" t="str">
        <f t="shared" si="912"/>
        <v/>
      </c>
      <c r="T1262" s="192" t="str">
        <f t="shared" si="913"/>
        <v/>
      </c>
      <c r="U1262" s="303" t="str">
        <f t="shared" si="914"/>
        <v/>
      </c>
      <c r="V1262" s="300" t="str">
        <f t="shared" si="915"/>
        <v/>
      </c>
      <c r="W1262" s="192" t="str">
        <f t="shared" si="916"/>
        <v/>
      </c>
      <c r="X1262" s="303" t="str">
        <f t="shared" si="917"/>
        <v/>
      </c>
      <c r="Y1262" s="300" t="str">
        <f t="shared" si="918"/>
        <v/>
      </c>
      <c r="Z1262" s="300" t="str">
        <f t="shared" si="919"/>
        <v/>
      </c>
      <c r="AA1262" s="303" t="str">
        <f t="shared" si="920"/>
        <v/>
      </c>
      <c r="AB1262" s="300" t="str">
        <f t="shared" si="921"/>
        <v/>
      </c>
      <c r="AC1262" s="300" t="str">
        <f t="shared" si="922"/>
        <v/>
      </c>
      <c r="AD1262" s="300" t="str">
        <f t="shared" si="923"/>
        <v/>
      </c>
      <c r="AE1262" s="192" t="str">
        <f t="shared" si="924"/>
        <v/>
      </c>
      <c r="AF1262" s="192" t="str">
        <f t="shared" si="925"/>
        <v/>
      </c>
      <c r="AG1262" s="192"/>
      <c r="AJ1262" s="300" t="str">
        <f t="shared" si="926"/>
        <v/>
      </c>
      <c r="AK1262" s="300" t="str">
        <f t="shared" si="927"/>
        <v/>
      </c>
      <c r="AL1262" s="300" t="str">
        <f t="shared" si="928"/>
        <v/>
      </c>
      <c r="AM1262" s="300" t="str">
        <f t="shared" si="929"/>
        <v/>
      </c>
      <c r="AN1262" s="300" t="str">
        <f t="shared" si="930"/>
        <v/>
      </c>
      <c r="AO1262" s="300" t="str">
        <f t="shared" si="931"/>
        <v/>
      </c>
      <c r="AP1262" s="300" t="str">
        <f t="shared" si="932"/>
        <v/>
      </c>
      <c r="AQ1262" s="300" t="str">
        <f t="shared" si="933"/>
        <v/>
      </c>
      <c r="AR1262" s="306" t="str">
        <f t="shared" si="934"/>
        <v/>
      </c>
      <c r="AS1262" s="300" t="str">
        <f t="shared" si="935"/>
        <v/>
      </c>
      <c r="AT1262" s="300" t="str">
        <f t="shared" si="936"/>
        <v/>
      </c>
      <c r="AU1262" s="192" t="str">
        <f t="shared" si="937"/>
        <v>рбс</v>
      </c>
      <c r="AV1262" s="192" t="str">
        <f t="shared" si="938"/>
        <v>рбс91701429общпро</v>
      </c>
      <c r="AW1262" s="191">
        <f t="shared" si="939"/>
        <v>48000</v>
      </c>
      <c r="AX1262" s="191">
        <f t="shared" si="940"/>
        <v>0</v>
      </c>
      <c r="AY1262" s="191">
        <f t="shared" si="941"/>
        <v>48000</v>
      </c>
      <c r="AZ1262" s="191">
        <f t="shared" si="942"/>
        <v>0</v>
      </c>
      <c r="BA1262" s="193">
        <f t="shared" si="943"/>
        <v>1</v>
      </c>
      <c r="BB1262" s="193">
        <f t="shared" si="944"/>
        <v>1</v>
      </c>
      <c r="BC1262" s="193">
        <f t="shared" si="945"/>
        <v>1</v>
      </c>
      <c r="BD1262" s="191">
        <f t="shared" si="951"/>
        <v>48000</v>
      </c>
      <c r="BE1262" s="191">
        <f t="shared" si="946"/>
        <v>0</v>
      </c>
      <c r="BF1262" s="210">
        <f t="shared" si="947"/>
        <v>48000</v>
      </c>
      <c r="BG1262" s="211">
        <f t="shared" si="948"/>
        <v>48000</v>
      </c>
      <c r="BH1262" s="289"/>
      <c r="BI1262" s="289"/>
      <c r="BJ1262" s="228"/>
      <c r="BK1262" s="228"/>
      <c r="BL1262" s="233" t="str">
        <f t="shared" si="949"/>
        <v>01</v>
      </c>
    </row>
    <row r="1263" spans="1:64" ht="12" customHeight="1">
      <c r="A1263" s="333" t="s">
        <v>699</v>
      </c>
      <c r="B1263" s="381" t="s">
        <v>451</v>
      </c>
      <c r="C1263" s="333" t="s">
        <v>671</v>
      </c>
      <c r="D1263" s="381" t="s">
        <v>390</v>
      </c>
      <c r="E1263" s="381" t="s">
        <v>875</v>
      </c>
      <c r="F1263" s="381" t="s">
        <v>586</v>
      </c>
      <c r="G1263" s="381" t="s">
        <v>394</v>
      </c>
      <c r="H1263" s="100" t="s">
        <v>653</v>
      </c>
      <c r="I1263" s="381" t="s">
        <v>505</v>
      </c>
      <c r="J1263" s="382">
        <v>370000</v>
      </c>
      <c r="K1263" s="382">
        <v>164594</v>
      </c>
      <c r="L1263" s="191" t="str">
        <f t="shared" si="908"/>
        <v>917014290104802006000024422501</v>
      </c>
      <c r="M1263" s="192">
        <f t="array" ref="M1263">IF(COUNT(SEARCH(Удалить_Роспись_КВСР,$B1263)*SEARCH(Удалить_Роспись_ПБС,$C1263)*SEARCH(Удалить_Роспись_КФСР, $D1263)*SEARCH(Удалить_Роспись_КЦСР,$E1263)*SEARCH(Удалить_Роспись_КВР,$F1263)*SEARCH(Удалить_Роспись_ЭК,$H1263)*SEARCH(Удалить_Роспись_КР,$I1263))&gt;0,0,1)</f>
        <v>1</v>
      </c>
      <c r="N1263" s="192">
        <f t="shared" si="952"/>
        <v>1</v>
      </c>
      <c r="O1263" s="192" t="str">
        <f t="shared" si="909"/>
        <v/>
      </c>
      <c r="P1263" s="192" t="str">
        <f t="shared" si="950"/>
        <v/>
      </c>
      <c r="Q1263" s="300" t="str">
        <f t="shared" si="910"/>
        <v/>
      </c>
      <c r="R1263" s="300" t="str">
        <f t="shared" si="911"/>
        <v/>
      </c>
      <c r="S1263" s="300" t="str">
        <f t="shared" si="912"/>
        <v/>
      </c>
      <c r="T1263" s="192" t="str">
        <f t="shared" si="913"/>
        <v/>
      </c>
      <c r="U1263" s="303" t="str">
        <f t="shared" si="914"/>
        <v/>
      </c>
      <c r="V1263" s="300" t="str">
        <f t="shared" si="915"/>
        <v/>
      </c>
      <c r="W1263" s="192" t="str">
        <f t="shared" si="916"/>
        <v/>
      </c>
      <c r="X1263" s="303" t="str">
        <f t="shared" si="917"/>
        <v/>
      </c>
      <c r="Y1263" s="300" t="str">
        <f t="shared" si="918"/>
        <v/>
      </c>
      <c r="Z1263" s="300" t="str">
        <f t="shared" si="919"/>
        <v/>
      </c>
      <c r="AA1263" s="303" t="str">
        <f t="shared" si="920"/>
        <v/>
      </c>
      <c r="AB1263" s="300" t="str">
        <f t="shared" si="921"/>
        <v/>
      </c>
      <c r="AC1263" s="300" t="str">
        <f t="shared" si="922"/>
        <v/>
      </c>
      <c r="AD1263" s="300" t="str">
        <f t="shared" si="923"/>
        <v/>
      </c>
      <c r="AE1263" s="192" t="str">
        <f t="shared" si="924"/>
        <v/>
      </c>
      <c r="AF1263" s="192" t="str">
        <f t="shared" si="925"/>
        <v/>
      </c>
      <c r="AG1263" s="192"/>
      <c r="AJ1263" s="300" t="str">
        <f t="shared" si="926"/>
        <v/>
      </c>
      <c r="AK1263" s="300" t="str">
        <f t="shared" si="927"/>
        <v/>
      </c>
      <c r="AL1263" s="300" t="str">
        <f t="shared" si="928"/>
        <v/>
      </c>
      <c r="AM1263" s="300" t="str">
        <f t="shared" si="929"/>
        <v/>
      </c>
      <c r="AN1263" s="300" t="str">
        <f t="shared" si="930"/>
        <v/>
      </c>
      <c r="AO1263" s="300" t="str">
        <f t="shared" si="931"/>
        <v/>
      </c>
      <c r="AP1263" s="300" t="str">
        <f t="shared" si="932"/>
        <v/>
      </c>
      <c r="AQ1263" s="300" t="str">
        <f t="shared" si="933"/>
        <v/>
      </c>
      <c r="AR1263" s="306" t="str">
        <f t="shared" si="934"/>
        <v/>
      </c>
      <c r="AS1263" s="300" t="str">
        <f t="shared" si="935"/>
        <v/>
      </c>
      <c r="AT1263" s="300" t="str">
        <f t="shared" si="936"/>
        <v/>
      </c>
      <c r="AU1263" s="192" t="str">
        <f t="shared" si="937"/>
        <v>рбс</v>
      </c>
      <c r="AV1263" s="192" t="str">
        <f t="shared" si="938"/>
        <v>рбс91701429общпро</v>
      </c>
      <c r="AW1263" s="191">
        <f t="shared" si="939"/>
        <v>370000</v>
      </c>
      <c r="AX1263" s="191">
        <f t="shared" si="940"/>
        <v>164594</v>
      </c>
      <c r="AY1263" s="191">
        <f t="shared" si="941"/>
        <v>370000</v>
      </c>
      <c r="AZ1263" s="191">
        <f t="shared" si="942"/>
        <v>164594</v>
      </c>
      <c r="BA1263" s="193">
        <f t="shared" si="943"/>
        <v>1</v>
      </c>
      <c r="BB1263" s="193">
        <f t="shared" si="944"/>
        <v>1</v>
      </c>
      <c r="BC1263" s="193">
        <f t="shared" si="945"/>
        <v>1</v>
      </c>
      <c r="BD1263" s="191">
        <f t="shared" si="951"/>
        <v>370000</v>
      </c>
      <c r="BE1263" s="191">
        <f t="shared" si="946"/>
        <v>164594</v>
      </c>
      <c r="BF1263" s="210">
        <f t="shared" si="947"/>
        <v>370000</v>
      </c>
      <c r="BG1263" s="211">
        <f t="shared" si="948"/>
        <v>370000</v>
      </c>
      <c r="BH1263" s="289"/>
      <c r="BI1263" s="289"/>
      <c r="BJ1263" s="228"/>
      <c r="BK1263" s="228"/>
      <c r="BL1263" s="233" t="str">
        <f t="shared" si="949"/>
        <v>01</v>
      </c>
    </row>
    <row r="1264" spans="1:64" ht="12" customHeight="1">
      <c r="A1264" s="333" t="s">
        <v>699</v>
      </c>
      <c r="B1264" s="381" t="s">
        <v>451</v>
      </c>
      <c r="C1264" s="333" t="s">
        <v>671</v>
      </c>
      <c r="D1264" s="381" t="s">
        <v>390</v>
      </c>
      <c r="E1264" s="381" t="s">
        <v>875</v>
      </c>
      <c r="F1264" s="381" t="s">
        <v>586</v>
      </c>
      <c r="G1264" s="381" t="s">
        <v>389</v>
      </c>
      <c r="H1264" s="100" t="s">
        <v>653</v>
      </c>
      <c r="I1264" s="381" t="s">
        <v>505</v>
      </c>
      <c r="J1264" s="382">
        <v>330000</v>
      </c>
      <c r="K1264" s="382">
        <v>154086.29999999999</v>
      </c>
      <c r="L1264" s="191" t="str">
        <f t="shared" si="908"/>
        <v>917014290104802006000024422601</v>
      </c>
      <c r="M1264" s="192">
        <f t="array" ref="M1264">IF(COUNT(SEARCH(Удалить_Роспись_КВСР,$B1264)*SEARCH(Удалить_Роспись_ПБС,$C1264)*SEARCH(Удалить_Роспись_КФСР, $D1264)*SEARCH(Удалить_Роспись_КЦСР,$E1264)*SEARCH(Удалить_Роспись_КВР,$F1264)*SEARCH(Удалить_Роспись_ЭК,$H1264)*SEARCH(Удалить_Роспись_КР,$I1264))&gt;0,0,1)</f>
        <v>1</v>
      </c>
      <c r="N1264" s="192">
        <f t="shared" si="952"/>
        <v>1</v>
      </c>
      <c r="O1264" s="192" t="str">
        <f t="shared" si="909"/>
        <v/>
      </c>
      <c r="P1264" s="192" t="str">
        <f t="shared" si="950"/>
        <v/>
      </c>
      <c r="Q1264" s="300" t="str">
        <f t="shared" si="910"/>
        <v/>
      </c>
      <c r="R1264" s="300" t="str">
        <f t="shared" si="911"/>
        <v/>
      </c>
      <c r="S1264" s="300" t="str">
        <f t="shared" si="912"/>
        <v/>
      </c>
      <c r="T1264" s="192" t="str">
        <f t="shared" si="913"/>
        <v/>
      </c>
      <c r="U1264" s="303" t="str">
        <f t="shared" si="914"/>
        <v/>
      </c>
      <c r="V1264" s="300" t="str">
        <f t="shared" si="915"/>
        <v/>
      </c>
      <c r="W1264" s="192" t="str">
        <f t="shared" si="916"/>
        <v/>
      </c>
      <c r="X1264" s="303" t="str">
        <f t="shared" si="917"/>
        <v/>
      </c>
      <c r="Y1264" s="300" t="str">
        <f t="shared" si="918"/>
        <v/>
      </c>
      <c r="Z1264" s="300" t="str">
        <f t="shared" si="919"/>
        <v/>
      </c>
      <c r="AA1264" s="303" t="str">
        <f t="shared" si="920"/>
        <v/>
      </c>
      <c r="AB1264" s="300" t="str">
        <f t="shared" si="921"/>
        <v/>
      </c>
      <c r="AC1264" s="300" t="str">
        <f t="shared" si="922"/>
        <v/>
      </c>
      <c r="AD1264" s="300" t="str">
        <f t="shared" si="923"/>
        <v/>
      </c>
      <c r="AE1264" s="192" t="str">
        <f t="shared" si="924"/>
        <v/>
      </c>
      <c r="AF1264" s="192" t="str">
        <f t="shared" si="925"/>
        <v/>
      </c>
      <c r="AG1264" s="192"/>
      <c r="AJ1264" s="300" t="str">
        <f t="shared" si="926"/>
        <v/>
      </c>
      <c r="AK1264" s="300" t="str">
        <f t="shared" si="927"/>
        <v/>
      </c>
      <c r="AL1264" s="300" t="str">
        <f t="shared" si="928"/>
        <v/>
      </c>
      <c r="AM1264" s="300" t="str">
        <f t="shared" si="929"/>
        <v/>
      </c>
      <c r="AN1264" s="300" t="str">
        <f t="shared" si="930"/>
        <v/>
      </c>
      <c r="AO1264" s="300" t="str">
        <f t="shared" si="931"/>
        <v/>
      </c>
      <c r="AP1264" s="300" t="str">
        <f t="shared" si="932"/>
        <v/>
      </c>
      <c r="AQ1264" s="300" t="str">
        <f t="shared" si="933"/>
        <v/>
      </c>
      <c r="AR1264" s="306" t="str">
        <f t="shared" si="934"/>
        <v/>
      </c>
      <c r="AS1264" s="300" t="str">
        <f t="shared" si="935"/>
        <v/>
      </c>
      <c r="AT1264" s="300" t="str">
        <f t="shared" si="936"/>
        <v/>
      </c>
      <c r="AU1264" s="192" t="str">
        <f t="shared" si="937"/>
        <v>рбс</v>
      </c>
      <c r="AV1264" s="192" t="str">
        <f t="shared" si="938"/>
        <v>рбс91701429общпро</v>
      </c>
      <c r="AW1264" s="191">
        <f t="shared" si="939"/>
        <v>330000</v>
      </c>
      <c r="AX1264" s="191">
        <f t="shared" si="940"/>
        <v>154086.29999999999</v>
      </c>
      <c r="AY1264" s="191">
        <f t="shared" si="941"/>
        <v>330000</v>
      </c>
      <c r="AZ1264" s="191">
        <f t="shared" si="942"/>
        <v>154086.29999999999</v>
      </c>
      <c r="BA1264" s="193">
        <f t="shared" si="943"/>
        <v>1</v>
      </c>
      <c r="BB1264" s="193">
        <f t="shared" si="944"/>
        <v>1</v>
      </c>
      <c r="BC1264" s="193">
        <f t="shared" si="945"/>
        <v>1</v>
      </c>
      <c r="BD1264" s="191">
        <f t="shared" si="951"/>
        <v>330000</v>
      </c>
      <c r="BE1264" s="191">
        <f t="shared" si="946"/>
        <v>154086.29999999999</v>
      </c>
      <c r="BF1264" s="210">
        <f t="shared" si="947"/>
        <v>330000</v>
      </c>
      <c r="BG1264" s="211">
        <f t="shared" si="948"/>
        <v>330000</v>
      </c>
      <c r="BH1264" s="289"/>
      <c r="BI1264" s="289"/>
      <c r="BJ1264" s="228"/>
      <c r="BK1264" s="228"/>
      <c r="BL1264" s="233" t="str">
        <f t="shared" si="949"/>
        <v>01</v>
      </c>
    </row>
    <row r="1265" spans="1:64" ht="12" customHeight="1">
      <c r="A1265" s="333" t="s">
        <v>699</v>
      </c>
      <c r="B1265" s="381" t="s">
        <v>451</v>
      </c>
      <c r="C1265" s="333" t="s">
        <v>671</v>
      </c>
      <c r="D1265" s="381" t="s">
        <v>390</v>
      </c>
      <c r="E1265" s="381" t="s">
        <v>875</v>
      </c>
      <c r="F1265" s="381" t="s">
        <v>586</v>
      </c>
      <c r="G1265" s="381" t="s">
        <v>395</v>
      </c>
      <c r="H1265" s="100" t="s">
        <v>653</v>
      </c>
      <c r="I1265" s="381" t="s">
        <v>505</v>
      </c>
      <c r="J1265" s="382">
        <v>10000</v>
      </c>
      <c r="K1265" s="382">
        <v>0</v>
      </c>
      <c r="L1265" s="191" t="str">
        <f t="shared" si="908"/>
        <v>917014290104802006000024429001</v>
      </c>
      <c r="M1265" s="192">
        <f t="array" ref="M1265">IF(COUNT(SEARCH(Удалить_Роспись_КВСР,$B1265)*SEARCH(Удалить_Роспись_ПБС,$C1265)*SEARCH(Удалить_Роспись_КФСР, $D1265)*SEARCH(Удалить_Роспись_КЦСР,$E1265)*SEARCH(Удалить_Роспись_КВР,$F1265)*SEARCH(Удалить_Роспись_ЭК,$H1265)*SEARCH(Удалить_Роспись_КР,$I1265))&gt;0,0,1)</f>
        <v>1</v>
      </c>
      <c r="N1265" s="192">
        <f t="shared" si="952"/>
        <v>1</v>
      </c>
      <c r="O1265" s="192" t="str">
        <f t="shared" si="909"/>
        <v/>
      </c>
      <c r="P1265" s="192" t="str">
        <f t="shared" si="950"/>
        <v/>
      </c>
      <c r="Q1265" s="300" t="str">
        <f t="shared" si="910"/>
        <v/>
      </c>
      <c r="R1265" s="300" t="str">
        <f t="shared" si="911"/>
        <v/>
      </c>
      <c r="S1265" s="300" t="str">
        <f t="shared" si="912"/>
        <v/>
      </c>
      <c r="T1265" s="192" t="str">
        <f t="shared" si="913"/>
        <v/>
      </c>
      <c r="U1265" s="303" t="str">
        <f t="shared" si="914"/>
        <v/>
      </c>
      <c r="V1265" s="300" t="str">
        <f t="shared" si="915"/>
        <v/>
      </c>
      <c r="W1265" s="192" t="str">
        <f t="shared" si="916"/>
        <v/>
      </c>
      <c r="X1265" s="303" t="str">
        <f t="shared" si="917"/>
        <v/>
      </c>
      <c r="Y1265" s="300" t="str">
        <f t="shared" si="918"/>
        <v/>
      </c>
      <c r="Z1265" s="300" t="str">
        <f t="shared" si="919"/>
        <v/>
      </c>
      <c r="AA1265" s="303" t="str">
        <f t="shared" si="920"/>
        <v/>
      </c>
      <c r="AB1265" s="300" t="str">
        <f t="shared" si="921"/>
        <v/>
      </c>
      <c r="AC1265" s="300" t="str">
        <f t="shared" si="922"/>
        <v/>
      </c>
      <c r="AD1265" s="300" t="str">
        <f t="shared" si="923"/>
        <v/>
      </c>
      <c r="AE1265" s="192" t="str">
        <f t="shared" si="924"/>
        <v/>
      </c>
      <c r="AF1265" s="192" t="str">
        <f t="shared" si="925"/>
        <v/>
      </c>
      <c r="AG1265" s="192"/>
      <c r="AJ1265" s="300" t="str">
        <f t="shared" si="926"/>
        <v/>
      </c>
      <c r="AK1265" s="300" t="str">
        <f t="shared" si="927"/>
        <v/>
      </c>
      <c r="AL1265" s="300" t="str">
        <f t="shared" si="928"/>
        <v/>
      </c>
      <c r="AM1265" s="300" t="str">
        <f t="shared" si="929"/>
        <v/>
      </c>
      <c r="AN1265" s="300" t="str">
        <f t="shared" si="930"/>
        <v/>
      </c>
      <c r="AO1265" s="300" t="str">
        <f t="shared" si="931"/>
        <v/>
      </c>
      <c r="AP1265" s="300" t="str">
        <f t="shared" si="932"/>
        <v/>
      </c>
      <c r="AQ1265" s="300" t="str">
        <f t="shared" si="933"/>
        <v/>
      </c>
      <c r="AR1265" s="306" t="str">
        <f t="shared" si="934"/>
        <v/>
      </c>
      <c r="AS1265" s="300" t="str">
        <f t="shared" si="935"/>
        <v/>
      </c>
      <c r="AT1265" s="300" t="str">
        <f t="shared" si="936"/>
        <v/>
      </c>
      <c r="AU1265" s="192" t="str">
        <f t="shared" si="937"/>
        <v>рбс</v>
      </c>
      <c r="AV1265" s="192" t="str">
        <f t="shared" si="938"/>
        <v>рбс91701429общпро</v>
      </c>
      <c r="AW1265" s="191">
        <f t="shared" si="939"/>
        <v>10000</v>
      </c>
      <c r="AX1265" s="191">
        <f t="shared" si="940"/>
        <v>0</v>
      </c>
      <c r="AY1265" s="191">
        <f t="shared" si="941"/>
        <v>10000</v>
      </c>
      <c r="AZ1265" s="191">
        <f t="shared" si="942"/>
        <v>0</v>
      </c>
      <c r="BA1265" s="193">
        <f t="shared" si="943"/>
        <v>1</v>
      </c>
      <c r="BB1265" s="193">
        <f t="shared" si="944"/>
        <v>1</v>
      </c>
      <c r="BC1265" s="193">
        <f t="shared" si="945"/>
        <v>1</v>
      </c>
      <c r="BD1265" s="191">
        <f t="shared" si="951"/>
        <v>10000</v>
      </c>
      <c r="BE1265" s="191">
        <f t="shared" si="946"/>
        <v>0</v>
      </c>
      <c r="BF1265" s="210">
        <f t="shared" si="947"/>
        <v>10000</v>
      </c>
      <c r="BG1265" s="211">
        <f t="shared" si="948"/>
        <v>10000</v>
      </c>
      <c r="BH1265" s="289"/>
      <c r="BI1265" s="289"/>
      <c r="BJ1265" s="228"/>
      <c r="BK1265" s="228"/>
      <c r="BL1265" s="233" t="str">
        <f t="shared" si="949"/>
        <v>01</v>
      </c>
    </row>
    <row r="1266" spans="1:64" ht="12" customHeight="1">
      <c r="A1266" s="333" t="s">
        <v>699</v>
      </c>
      <c r="B1266" s="381" t="s">
        <v>451</v>
      </c>
      <c r="C1266" s="333" t="s">
        <v>671</v>
      </c>
      <c r="D1266" s="381" t="s">
        <v>390</v>
      </c>
      <c r="E1266" s="381" t="s">
        <v>875</v>
      </c>
      <c r="F1266" s="381" t="s">
        <v>586</v>
      </c>
      <c r="G1266" s="381" t="s">
        <v>397</v>
      </c>
      <c r="H1266" s="100" t="s">
        <v>653</v>
      </c>
      <c r="I1266" s="381" t="s">
        <v>505</v>
      </c>
      <c r="J1266" s="382">
        <v>336900</v>
      </c>
      <c r="K1266" s="382">
        <v>216897.5</v>
      </c>
      <c r="L1266" s="191" t="str">
        <f t="shared" si="908"/>
        <v>917014290104802006000024434001</v>
      </c>
      <c r="M1266" s="192">
        <f t="array" ref="M1266">IF(COUNT(SEARCH(Удалить_Роспись_КВСР,$B1266)*SEARCH(Удалить_Роспись_ПБС,$C1266)*SEARCH(Удалить_Роспись_КФСР, $D1266)*SEARCH(Удалить_Роспись_КЦСР,$E1266)*SEARCH(Удалить_Роспись_КВР,$F1266)*SEARCH(Удалить_Роспись_ЭК,$H1266)*SEARCH(Удалить_Роспись_КР,$I1266))&gt;0,0,1)</f>
        <v>1</v>
      </c>
      <c r="N1266" s="192">
        <f t="shared" si="952"/>
        <v>1</v>
      </c>
      <c r="O1266" s="192" t="str">
        <f t="shared" si="909"/>
        <v/>
      </c>
      <c r="P1266" s="192" t="str">
        <f t="shared" si="950"/>
        <v/>
      </c>
      <c r="Q1266" s="300" t="str">
        <f t="shared" si="910"/>
        <v/>
      </c>
      <c r="R1266" s="300" t="str">
        <f t="shared" si="911"/>
        <v/>
      </c>
      <c r="S1266" s="300" t="str">
        <f t="shared" si="912"/>
        <v/>
      </c>
      <c r="T1266" s="192" t="str">
        <f t="shared" si="913"/>
        <v/>
      </c>
      <c r="U1266" s="303" t="str">
        <f t="shared" si="914"/>
        <v/>
      </c>
      <c r="V1266" s="300" t="str">
        <f t="shared" si="915"/>
        <v/>
      </c>
      <c r="W1266" s="192" t="str">
        <f t="shared" si="916"/>
        <v/>
      </c>
      <c r="X1266" s="303" t="str">
        <f t="shared" si="917"/>
        <v/>
      </c>
      <c r="Y1266" s="300" t="str">
        <f t="shared" si="918"/>
        <v/>
      </c>
      <c r="Z1266" s="300" t="str">
        <f t="shared" si="919"/>
        <v/>
      </c>
      <c r="AA1266" s="303" t="str">
        <f t="shared" si="920"/>
        <v/>
      </c>
      <c r="AB1266" s="300" t="str">
        <f t="shared" si="921"/>
        <v/>
      </c>
      <c r="AC1266" s="300" t="str">
        <f t="shared" si="922"/>
        <v/>
      </c>
      <c r="AD1266" s="300" t="str">
        <f t="shared" si="923"/>
        <v/>
      </c>
      <c r="AE1266" s="192" t="str">
        <f t="shared" si="924"/>
        <v/>
      </c>
      <c r="AF1266" s="192" t="str">
        <f t="shared" si="925"/>
        <v/>
      </c>
      <c r="AG1266" s="192"/>
      <c r="AJ1266" s="300" t="str">
        <f t="shared" si="926"/>
        <v/>
      </c>
      <c r="AK1266" s="300" t="str">
        <f t="shared" si="927"/>
        <v/>
      </c>
      <c r="AL1266" s="300" t="str">
        <f t="shared" si="928"/>
        <v/>
      </c>
      <c r="AM1266" s="300" t="str">
        <f t="shared" si="929"/>
        <v/>
      </c>
      <c r="AN1266" s="300" t="str">
        <f t="shared" si="930"/>
        <v/>
      </c>
      <c r="AO1266" s="300" t="str">
        <f t="shared" si="931"/>
        <v/>
      </c>
      <c r="AP1266" s="300" t="str">
        <f t="shared" si="932"/>
        <v/>
      </c>
      <c r="AQ1266" s="300" t="str">
        <f t="shared" si="933"/>
        <v/>
      </c>
      <c r="AR1266" s="306" t="str">
        <f t="shared" si="934"/>
        <v/>
      </c>
      <c r="AS1266" s="300" t="str">
        <f t="shared" si="935"/>
        <v/>
      </c>
      <c r="AT1266" s="300" t="str">
        <f t="shared" si="936"/>
        <v/>
      </c>
      <c r="AU1266" s="192" t="str">
        <f t="shared" si="937"/>
        <v>рбс</v>
      </c>
      <c r="AV1266" s="192" t="str">
        <f t="shared" si="938"/>
        <v>рбс91701429общпро</v>
      </c>
      <c r="AW1266" s="191">
        <f t="shared" si="939"/>
        <v>336900</v>
      </c>
      <c r="AX1266" s="191">
        <f t="shared" si="940"/>
        <v>216897.5</v>
      </c>
      <c r="AY1266" s="191">
        <f t="shared" si="941"/>
        <v>336900</v>
      </c>
      <c r="AZ1266" s="191">
        <f t="shared" si="942"/>
        <v>216897.5</v>
      </c>
      <c r="BA1266" s="193">
        <f t="shared" si="943"/>
        <v>1</v>
      </c>
      <c r="BB1266" s="193">
        <f t="shared" si="944"/>
        <v>1</v>
      </c>
      <c r="BC1266" s="193">
        <f t="shared" si="945"/>
        <v>1</v>
      </c>
      <c r="BD1266" s="191">
        <f t="shared" si="951"/>
        <v>336900</v>
      </c>
      <c r="BE1266" s="191">
        <f t="shared" si="946"/>
        <v>216897.5</v>
      </c>
      <c r="BF1266" s="210">
        <f t="shared" si="947"/>
        <v>336900</v>
      </c>
      <c r="BG1266" s="211">
        <f t="shared" si="948"/>
        <v>336900</v>
      </c>
      <c r="BH1266" s="289"/>
      <c r="BI1266" s="289"/>
      <c r="BJ1266" s="228"/>
      <c r="BK1266" s="228"/>
      <c r="BL1266" s="233" t="str">
        <f t="shared" si="949"/>
        <v>01</v>
      </c>
    </row>
    <row r="1267" spans="1:64" ht="12" customHeight="1">
      <c r="A1267" s="333" t="s">
        <v>699</v>
      </c>
      <c r="B1267" s="381" t="s">
        <v>451</v>
      </c>
      <c r="C1267" s="333" t="s">
        <v>671</v>
      </c>
      <c r="D1267" s="381" t="s">
        <v>390</v>
      </c>
      <c r="E1267" s="381" t="s">
        <v>875</v>
      </c>
      <c r="F1267" s="381" t="s">
        <v>609</v>
      </c>
      <c r="G1267" s="381" t="s">
        <v>395</v>
      </c>
      <c r="H1267" s="100" t="s">
        <v>653</v>
      </c>
      <c r="I1267" s="381" t="s">
        <v>505</v>
      </c>
      <c r="J1267" s="382">
        <v>2000</v>
      </c>
      <c r="K1267" s="382">
        <v>0</v>
      </c>
      <c r="L1267" s="191" t="str">
        <f t="shared" si="908"/>
        <v>917014290104802006000085229001</v>
      </c>
      <c r="M1267" s="192">
        <f t="array" ref="M1267">IF(COUNT(SEARCH(Удалить_Роспись_КВСР,$B1267)*SEARCH(Удалить_Роспись_ПБС,$C1267)*SEARCH(Удалить_Роспись_КФСР, $D1267)*SEARCH(Удалить_Роспись_КЦСР,$E1267)*SEARCH(Удалить_Роспись_КВР,$F1267)*SEARCH(Удалить_Роспись_ЭК,$H1267)*SEARCH(Удалить_Роспись_КР,$I1267))&gt;0,0,1)</f>
        <v>1</v>
      </c>
      <c r="N1267" s="192">
        <v>0</v>
      </c>
      <c r="O1267" s="192" t="str">
        <f t="shared" si="909"/>
        <v/>
      </c>
      <c r="P1267" s="192" t="str">
        <f t="shared" si="950"/>
        <v/>
      </c>
      <c r="Q1267" s="300" t="str">
        <f t="shared" si="910"/>
        <v/>
      </c>
      <c r="R1267" s="300" t="str">
        <f t="shared" si="911"/>
        <v/>
      </c>
      <c r="S1267" s="300" t="str">
        <f t="shared" si="912"/>
        <v/>
      </c>
      <c r="T1267" s="192" t="str">
        <f t="shared" si="913"/>
        <v/>
      </c>
      <c r="U1267" s="303" t="str">
        <f t="shared" si="914"/>
        <v/>
      </c>
      <c r="V1267" s="300" t="str">
        <f t="shared" si="915"/>
        <v/>
      </c>
      <c r="W1267" s="192" t="str">
        <f t="shared" si="916"/>
        <v/>
      </c>
      <c r="X1267" s="303" t="str">
        <f t="shared" si="917"/>
        <v/>
      </c>
      <c r="Y1267" s="300" t="str">
        <f t="shared" si="918"/>
        <v/>
      </c>
      <c r="Z1267" s="300" t="str">
        <f t="shared" si="919"/>
        <v/>
      </c>
      <c r="AA1267" s="303" t="str">
        <f t="shared" si="920"/>
        <v/>
      </c>
      <c r="AB1267" s="300" t="str">
        <f t="shared" si="921"/>
        <v/>
      </c>
      <c r="AC1267" s="300" t="str">
        <f t="shared" si="922"/>
        <v/>
      </c>
      <c r="AD1267" s="300" t="str">
        <f t="shared" si="923"/>
        <v/>
      </c>
      <c r="AE1267" s="192" t="str">
        <f t="shared" si="924"/>
        <v/>
      </c>
      <c r="AF1267" s="192" t="str">
        <f t="shared" si="925"/>
        <v/>
      </c>
      <c r="AG1267" s="192"/>
      <c r="AJ1267" s="300" t="str">
        <f t="shared" si="926"/>
        <v/>
      </c>
      <c r="AK1267" s="300" t="str">
        <f t="shared" si="927"/>
        <v/>
      </c>
      <c r="AL1267" s="300" t="str">
        <f t="shared" si="928"/>
        <v/>
      </c>
      <c r="AM1267" s="300" t="str">
        <f t="shared" si="929"/>
        <v/>
      </c>
      <c r="AN1267" s="300" t="str">
        <f t="shared" si="930"/>
        <v/>
      </c>
      <c r="AO1267" s="300" t="str">
        <f t="shared" si="931"/>
        <v/>
      </c>
      <c r="AP1267" s="300" t="str">
        <f t="shared" si="932"/>
        <v/>
      </c>
      <c r="AQ1267" s="300" t="str">
        <f t="shared" si="933"/>
        <v/>
      </c>
      <c r="AR1267" s="306" t="str">
        <f t="shared" si="934"/>
        <v/>
      </c>
      <c r="AS1267" s="300" t="str">
        <f t="shared" si="935"/>
        <v/>
      </c>
      <c r="AT1267" s="300" t="str">
        <f t="shared" si="936"/>
        <v/>
      </c>
      <c r="AU1267" s="192" t="str">
        <f t="shared" si="937"/>
        <v>рбс</v>
      </c>
      <c r="AV1267" s="192" t="str">
        <f t="shared" si="938"/>
        <v>рбс91701429общпро</v>
      </c>
      <c r="AW1267" s="191">
        <f t="shared" si="939"/>
        <v>2000</v>
      </c>
      <c r="AX1267" s="191">
        <f t="shared" si="940"/>
        <v>0</v>
      </c>
      <c r="AY1267" s="191">
        <f t="shared" si="941"/>
        <v>0</v>
      </c>
      <c r="AZ1267" s="191">
        <f t="shared" si="942"/>
        <v>0</v>
      </c>
      <c r="BA1267" s="193">
        <f t="shared" si="943"/>
        <v>1</v>
      </c>
      <c r="BB1267" s="193">
        <f t="shared" si="944"/>
        <v>1</v>
      </c>
      <c r="BC1267" s="193">
        <f t="shared" si="945"/>
        <v>1</v>
      </c>
      <c r="BD1267" s="191">
        <f t="shared" si="951"/>
        <v>0</v>
      </c>
      <c r="BE1267" s="191">
        <f t="shared" si="946"/>
        <v>0</v>
      </c>
      <c r="BF1267" s="210">
        <f t="shared" si="947"/>
        <v>0</v>
      </c>
      <c r="BG1267" s="211">
        <f t="shared" si="948"/>
        <v>0</v>
      </c>
      <c r="BH1267" s="289"/>
      <c r="BI1267" s="289"/>
      <c r="BJ1267" s="228"/>
      <c r="BK1267" s="228"/>
      <c r="BL1267" s="233" t="str">
        <f t="shared" si="949"/>
        <v>01</v>
      </c>
    </row>
    <row r="1268" spans="1:64" ht="12" customHeight="1">
      <c r="A1268" s="333" t="s">
        <v>699</v>
      </c>
      <c r="B1268" s="381" t="s">
        <v>451</v>
      </c>
      <c r="C1268" s="333" t="s">
        <v>671</v>
      </c>
      <c r="D1268" s="381" t="s">
        <v>390</v>
      </c>
      <c r="E1268" s="381" t="s">
        <v>875</v>
      </c>
      <c r="F1268" s="381" t="s">
        <v>658</v>
      </c>
      <c r="G1268" s="381" t="s">
        <v>395</v>
      </c>
      <c r="H1268" s="100" t="s">
        <v>653</v>
      </c>
      <c r="I1268" s="381" t="s">
        <v>505</v>
      </c>
      <c r="J1268" s="382">
        <v>7864.36</v>
      </c>
      <c r="K1268" s="382">
        <v>2557.13</v>
      </c>
      <c r="L1268" s="191" t="str">
        <f t="shared" si="908"/>
        <v>917014290104802006000085329001</v>
      </c>
      <c r="M1268" s="192">
        <f t="array" ref="M1268">IF(COUNT(SEARCH(Удалить_Роспись_КВСР,$B1268)*SEARCH(Удалить_Роспись_ПБС,$C1268)*SEARCH(Удалить_Роспись_КФСР, $D1268)*SEARCH(Удалить_Роспись_КЦСР,$E1268)*SEARCH(Удалить_Роспись_КВР,$F1268)*SEARCH(Удалить_Роспись_ЭК,$H1268)*SEARCH(Удалить_Роспись_КР,$I1268))&gt;0,0,1)</f>
        <v>1</v>
      </c>
      <c r="N1268" s="192">
        <v>0</v>
      </c>
      <c r="O1268" s="192" t="str">
        <f t="shared" si="909"/>
        <v/>
      </c>
      <c r="P1268" s="192" t="str">
        <f t="shared" si="950"/>
        <v/>
      </c>
      <c r="Q1268" s="300" t="str">
        <f t="shared" si="910"/>
        <v/>
      </c>
      <c r="R1268" s="300" t="str">
        <f t="shared" si="911"/>
        <v/>
      </c>
      <c r="S1268" s="300" t="str">
        <f t="shared" si="912"/>
        <v/>
      </c>
      <c r="T1268" s="192" t="str">
        <f t="shared" si="913"/>
        <v/>
      </c>
      <c r="U1268" s="303" t="str">
        <f t="shared" si="914"/>
        <v/>
      </c>
      <c r="V1268" s="300" t="str">
        <f t="shared" si="915"/>
        <v/>
      </c>
      <c r="W1268" s="192" t="str">
        <f t="shared" si="916"/>
        <v/>
      </c>
      <c r="X1268" s="303" t="str">
        <f t="shared" si="917"/>
        <v/>
      </c>
      <c r="Y1268" s="300" t="str">
        <f t="shared" si="918"/>
        <v/>
      </c>
      <c r="Z1268" s="300" t="str">
        <f t="shared" si="919"/>
        <v/>
      </c>
      <c r="AA1268" s="303" t="str">
        <f t="shared" si="920"/>
        <v/>
      </c>
      <c r="AB1268" s="300" t="str">
        <f t="shared" si="921"/>
        <v/>
      </c>
      <c r="AC1268" s="300" t="str">
        <f t="shared" si="922"/>
        <v/>
      </c>
      <c r="AD1268" s="300" t="str">
        <f t="shared" si="923"/>
        <v/>
      </c>
      <c r="AE1268" s="192" t="str">
        <f t="shared" si="924"/>
        <v/>
      </c>
      <c r="AF1268" s="192" t="str">
        <f t="shared" si="925"/>
        <v/>
      </c>
      <c r="AG1268" s="192"/>
      <c r="AJ1268" s="300" t="str">
        <f t="shared" si="926"/>
        <v/>
      </c>
      <c r="AK1268" s="300" t="str">
        <f t="shared" si="927"/>
        <v/>
      </c>
      <c r="AL1268" s="300" t="str">
        <f t="shared" si="928"/>
        <v/>
      </c>
      <c r="AM1268" s="300" t="str">
        <f t="shared" si="929"/>
        <v/>
      </c>
      <c r="AN1268" s="300" t="str">
        <f t="shared" si="930"/>
        <v/>
      </c>
      <c r="AO1268" s="300" t="str">
        <f t="shared" si="931"/>
        <v/>
      </c>
      <c r="AP1268" s="300" t="str">
        <f t="shared" si="932"/>
        <v/>
      </c>
      <c r="AQ1268" s="300" t="str">
        <f t="shared" si="933"/>
        <v/>
      </c>
      <c r="AR1268" s="306" t="str">
        <f t="shared" si="934"/>
        <v/>
      </c>
      <c r="AS1268" s="300" t="str">
        <f t="shared" si="935"/>
        <v/>
      </c>
      <c r="AT1268" s="300" t="str">
        <f t="shared" si="936"/>
        <v/>
      </c>
      <c r="AU1268" s="192" t="str">
        <f t="shared" si="937"/>
        <v>рбс</v>
      </c>
      <c r="AV1268" s="192" t="str">
        <f t="shared" si="938"/>
        <v>рбс91701429общпро</v>
      </c>
      <c r="AW1268" s="191">
        <f t="shared" si="939"/>
        <v>7864.36</v>
      </c>
      <c r="AX1268" s="191">
        <f t="shared" si="940"/>
        <v>2557.13</v>
      </c>
      <c r="AY1268" s="191">
        <f t="shared" si="941"/>
        <v>0</v>
      </c>
      <c r="AZ1268" s="191">
        <f t="shared" si="942"/>
        <v>0</v>
      </c>
      <c r="BA1268" s="193">
        <f t="shared" si="943"/>
        <v>1</v>
      </c>
      <c r="BB1268" s="193">
        <f t="shared" si="944"/>
        <v>1</v>
      </c>
      <c r="BC1268" s="193">
        <f t="shared" si="945"/>
        <v>1</v>
      </c>
      <c r="BD1268" s="191">
        <f t="shared" si="951"/>
        <v>0</v>
      </c>
      <c r="BE1268" s="191">
        <f t="shared" si="946"/>
        <v>0</v>
      </c>
      <c r="BF1268" s="210">
        <f t="shared" si="947"/>
        <v>0</v>
      </c>
      <c r="BG1268" s="211">
        <f t="shared" si="948"/>
        <v>0</v>
      </c>
      <c r="BH1268" s="289"/>
      <c r="BI1268" s="289"/>
      <c r="BJ1268" s="228"/>
      <c r="BK1268" s="228"/>
      <c r="BL1268" s="233" t="str">
        <f t="shared" si="949"/>
        <v>01</v>
      </c>
    </row>
    <row r="1269" spans="1:64" ht="12" customHeight="1">
      <c r="A1269" s="333" t="s">
        <v>699</v>
      </c>
      <c r="B1269" s="381" t="s">
        <v>451</v>
      </c>
      <c r="C1269" s="333" t="s">
        <v>671</v>
      </c>
      <c r="D1269" s="381" t="s">
        <v>390</v>
      </c>
      <c r="E1269" s="381" t="s">
        <v>876</v>
      </c>
      <c r="F1269" s="381" t="s">
        <v>602</v>
      </c>
      <c r="G1269" s="381" t="s">
        <v>385</v>
      </c>
      <c r="H1269" s="100" t="s">
        <v>653</v>
      </c>
      <c r="I1269" s="381" t="s">
        <v>505</v>
      </c>
      <c r="J1269" s="382">
        <v>359678</v>
      </c>
      <c r="K1269" s="382">
        <v>258845</v>
      </c>
      <c r="L1269" s="191" t="str">
        <f t="shared" si="908"/>
        <v>917014290104802006100012121101</v>
      </c>
      <c r="M1269" s="192">
        <f t="array" ref="M1269">IF(COUNT(SEARCH(Удалить_Роспись_КВСР,$B1269)*SEARCH(Удалить_Роспись_ПБС,$C1269)*SEARCH(Удалить_Роспись_КФСР, $D1269)*SEARCH(Удалить_Роспись_КЦСР,$E1269)*SEARCH(Удалить_Роспись_КВР,$F1269)*SEARCH(Удалить_Роспись_ЭК,$H1269)*SEARCH(Удалить_Роспись_КР,$I1269))&gt;0,0,1)</f>
        <v>1</v>
      </c>
      <c r="N1269" s="192">
        <v>0</v>
      </c>
      <c r="O1269" s="192" t="str">
        <f t="shared" si="909"/>
        <v/>
      </c>
      <c r="P1269" s="192" t="str">
        <f t="shared" si="950"/>
        <v/>
      </c>
      <c r="Q1269" s="300" t="str">
        <f t="shared" si="910"/>
        <v/>
      </c>
      <c r="R1269" s="300" t="str">
        <f t="shared" si="911"/>
        <v/>
      </c>
      <c r="S1269" s="300" t="str">
        <f t="shared" si="912"/>
        <v/>
      </c>
      <c r="T1269" s="192" t="str">
        <f t="shared" si="913"/>
        <v/>
      </c>
      <c r="U1269" s="303" t="str">
        <f t="shared" si="914"/>
        <v/>
      </c>
      <c r="V1269" s="300" t="str">
        <f t="shared" si="915"/>
        <v/>
      </c>
      <c r="W1269" s="192" t="str">
        <f t="shared" si="916"/>
        <v/>
      </c>
      <c r="X1269" s="303" t="str">
        <f t="shared" si="917"/>
        <v/>
      </c>
      <c r="Y1269" s="300" t="str">
        <f t="shared" si="918"/>
        <v/>
      </c>
      <c r="Z1269" s="300" t="str">
        <f t="shared" si="919"/>
        <v/>
      </c>
      <c r="AA1269" s="303" t="str">
        <f t="shared" si="920"/>
        <v/>
      </c>
      <c r="AB1269" s="300" t="str">
        <f t="shared" si="921"/>
        <v/>
      </c>
      <c r="AC1269" s="300" t="str">
        <f t="shared" si="922"/>
        <v/>
      </c>
      <c r="AD1269" s="300" t="str">
        <f t="shared" si="923"/>
        <v/>
      </c>
      <c r="AE1269" s="192" t="str">
        <f t="shared" si="924"/>
        <v/>
      </c>
      <c r="AF1269" s="192" t="str">
        <f t="shared" si="925"/>
        <v/>
      </c>
      <c r="AG1269" s="192"/>
      <c r="AJ1269" s="300" t="str">
        <f t="shared" si="926"/>
        <v/>
      </c>
      <c r="AK1269" s="300" t="str">
        <f t="shared" si="927"/>
        <v/>
      </c>
      <c r="AL1269" s="300" t="str">
        <f t="shared" si="928"/>
        <v/>
      </c>
      <c r="AM1269" s="300" t="str">
        <f t="shared" si="929"/>
        <v/>
      </c>
      <c r="AN1269" s="300" t="str">
        <f t="shared" si="930"/>
        <v/>
      </c>
      <c r="AO1269" s="300" t="str">
        <f t="shared" si="931"/>
        <v/>
      </c>
      <c r="AP1269" s="300" t="str">
        <f t="shared" si="932"/>
        <v/>
      </c>
      <c r="AQ1269" s="300" t="str">
        <f t="shared" si="933"/>
        <v/>
      </c>
      <c r="AR1269" s="306" t="str">
        <f t="shared" si="934"/>
        <v/>
      </c>
      <c r="AS1269" s="300" t="str">
        <f t="shared" si="935"/>
        <v/>
      </c>
      <c r="AT1269" s="300" t="str">
        <f t="shared" si="936"/>
        <v/>
      </c>
      <c r="AU1269" s="192" t="str">
        <f t="shared" si="937"/>
        <v>рбс</v>
      </c>
      <c r="AV1269" s="192" t="str">
        <f t="shared" si="938"/>
        <v>рбс91701429общопл</v>
      </c>
      <c r="AW1269" s="191">
        <f t="shared" si="939"/>
        <v>359678</v>
      </c>
      <c r="AX1269" s="191">
        <f t="shared" si="940"/>
        <v>258845</v>
      </c>
      <c r="AY1269" s="191">
        <f t="shared" si="941"/>
        <v>0</v>
      </c>
      <c r="AZ1269" s="191">
        <f t="shared" si="942"/>
        <v>0</v>
      </c>
      <c r="BA1269" s="193">
        <f t="shared" si="943"/>
        <v>1</v>
      </c>
      <c r="BB1269" s="193">
        <f t="shared" si="944"/>
        <v>1</v>
      </c>
      <c r="BC1269" s="193">
        <f t="shared" si="945"/>
        <v>1</v>
      </c>
      <c r="BD1269" s="191">
        <f t="shared" si="951"/>
        <v>0</v>
      </c>
      <c r="BE1269" s="191">
        <f t="shared" si="946"/>
        <v>0</v>
      </c>
      <c r="BF1269" s="210">
        <f t="shared" si="947"/>
        <v>0</v>
      </c>
      <c r="BG1269" s="211">
        <f t="shared" si="948"/>
        <v>0</v>
      </c>
      <c r="BH1269" s="289"/>
      <c r="BI1269" s="289"/>
      <c r="BJ1269" s="228"/>
      <c r="BK1269" s="228"/>
      <c r="BL1269" s="233" t="str">
        <f t="shared" si="949"/>
        <v>01</v>
      </c>
    </row>
    <row r="1270" spans="1:64" ht="12" customHeight="1">
      <c r="A1270" s="333" t="s">
        <v>699</v>
      </c>
      <c r="B1270" s="381" t="s">
        <v>451</v>
      </c>
      <c r="C1270" s="333" t="s">
        <v>671</v>
      </c>
      <c r="D1270" s="381" t="s">
        <v>390</v>
      </c>
      <c r="E1270" s="381" t="s">
        <v>876</v>
      </c>
      <c r="F1270" s="381" t="s">
        <v>873</v>
      </c>
      <c r="G1270" s="381" t="s">
        <v>387</v>
      </c>
      <c r="H1270" s="100" t="s">
        <v>653</v>
      </c>
      <c r="I1270" s="381" t="s">
        <v>505</v>
      </c>
      <c r="J1270" s="382">
        <v>108322</v>
      </c>
      <c r="K1270" s="382">
        <v>82375.88</v>
      </c>
      <c r="L1270" s="191" t="str">
        <f t="shared" si="908"/>
        <v>917014290104802006100012921301</v>
      </c>
      <c r="M1270" s="192">
        <f t="array" ref="M1270">IF(COUNT(SEARCH(Удалить_Роспись_КВСР,$B1270)*SEARCH(Удалить_Роспись_ПБС,$C1270)*SEARCH(Удалить_Роспись_КФСР, $D1270)*SEARCH(Удалить_Роспись_КЦСР,$E1270)*SEARCH(Удалить_Роспись_КВР,$F1270)*SEARCH(Удалить_Роспись_ЭК,$H1270)*SEARCH(Удалить_Роспись_КР,$I1270))&gt;0,0,1)</f>
        <v>1</v>
      </c>
      <c r="N1270" s="192">
        <v>0</v>
      </c>
      <c r="O1270" s="192" t="str">
        <f t="shared" si="909"/>
        <v/>
      </c>
      <c r="P1270" s="192" t="str">
        <f t="shared" si="950"/>
        <v/>
      </c>
      <c r="Q1270" s="300" t="str">
        <f t="shared" si="910"/>
        <v/>
      </c>
      <c r="R1270" s="300" t="str">
        <f t="shared" si="911"/>
        <v/>
      </c>
      <c r="S1270" s="300" t="str">
        <f t="shared" si="912"/>
        <v/>
      </c>
      <c r="T1270" s="192" t="str">
        <f t="shared" si="913"/>
        <v/>
      </c>
      <c r="U1270" s="303" t="str">
        <f t="shared" si="914"/>
        <v/>
      </c>
      <c r="V1270" s="300" t="str">
        <f t="shared" si="915"/>
        <v/>
      </c>
      <c r="W1270" s="192" t="str">
        <f t="shared" si="916"/>
        <v/>
      </c>
      <c r="X1270" s="303" t="str">
        <f t="shared" si="917"/>
        <v/>
      </c>
      <c r="Y1270" s="300" t="str">
        <f t="shared" si="918"/>
        <v/>
      </c>
      <c r="Z1270" s="300" t="str">
        <f t="shared" si="919"/>
        <v/>
      </c>
      <c r="AA1270" s="303" t="str">
        <f t="shared" si="920"/>
        <v/>
      </c>
      <c r="AB1270" s="300" t="str">
        <f t="shared" si="921"/>
        <v/>
      </c>
      <c r="AC1270" s="300" t="str">
        <f t="shared" si="922"/>
        <v/>
      </c>
      <c r="AD1270" s="300" t="str">
        <f t="shared" si="923"/>
        <v/>
      </c>
      <c r="AE1270" s="192" t="str">
        <f t="shared" si="924"/>
        <v/>
      </c>
      <c r="AF1270" s="192" t="str">
        <f t="shared" si="925"/>
        <v/>
      </c>
      <c r="AG1270" s="192"/>
      <c r="AJ1270" s="300" t="str">
        <f t="shared" si="926"/>
        <v/>
      </c>
      <c r="AK1270" s="300" t="str">
        <f t="shared" si="927"/>
        <v/>
      </c>
      <c r="AL1270" s="300" t="str">
        <f t="shared" si="928"/>
        <v/>
      </c>
      <c r="AM1270" s="300" t="str">
        <f t="shared" si="929"/>
        <v/>
      </c>
      <c r="AN1270" s="300" t="str">
        <f t="shared" si="930"/>
        <v/>
      </c>
      <c r="AO1270" s="300" t="str">
        <f t="shared" si="931"/>
        <v/>
      </c>
      <c r="AP1270" s="300" t="str">
        <f t="shared" si="932"/>
        <v/>
      </c>
      <c r="AQ1270" s="300" t="str">
        <f t="shared" si="933"/>
        <v/>
      </c>
      <c r="AR1270" s="306" t="str">
        <f t="shared" si="934"/>
        <v/>
      </c>
      <c r="AS1270" s="300" t="str">
        <f t="shared" si="935"/>
        <v/>
      </c>
      <c r="AT1270" s="300" t="str">
        <f t="shared" si="936"/>
        <v/>
      </c>
      <c r="AU1270" s="192" t="str">
        <f t="shared" si="937"/>
        <v>рбс</v>
      </c>
      <c r="AV1270" s="192" t="str">
        <f t="shared" si="938"/>
        <v>рбс91701429общопл</v>
      </c>
      <c r="AW1270" s="191">
        <f t="shared" si="939"/>
        <v>108322</v>
      </c>
      <c r="AX1270" s="191">
        <f t="shared" si="940"/>
        <v>82375.88</v>
      </c>
      <c r="AY1270" s="191">
        <f t="shared" si="941"/>
        <v>0</v>
      </c>
      <c r="AZ1270" s="191">
        <f t="shared" si="942"/>
        <v>0</v>
      </c>
      <c r="BA1270" s="193">
        <f t="shared" si="943"/>
        <v>1</v>
      </c>
      <c r="BB1270" s="193">
        <f t="shared" si="944"/>
        <v>1</v>
      </c>
      <c r="BC1270" s="193">
        <f t="shared" si="945"/>
        <v>1</v>
      </c>
      <c r="BD1270" s="191">
        <f t="shared" si="951"/>
        <v>0</v>
      </c>
      <c r="BE1270" s="191">
        <f t="shared" si="946"/>
        <v>0</v>
      </c>
      <c r="BF1270" s="210">
        <f t="shared" si="947"/>
        <v>0</v>
      </c>
      <c r="BG1270" s="211">
        <f t="shared" si="948"/>
        <v>0</v>
      </c>
      <c r="BH1270" s="289"/>
      <c r="BI1270" s="289"/>
      <c r="BJ1270" s="228"/>
      <c r="BK1270" s="228"/>
      <c r="BL1270" s="233" t="str">
        <f t="shared" si="949"/>
        <v>01</v>
      </c>
    </row>
    <row r="1271" spans="1:64" ht="12" customHeight="1">
      <c r="A1271" s="333" t="s">
        <v>699</v>
      </c>
      <c r="B1271" s="381" t="s">
        <v>451</v>
      </c>
      <c r="C1271" s="333" t="s">
        <v>671</v>
      </c>
      <c r="D1271" s="381" t="s">
        <v>390</v>
      </c>
      <c r="E1271" s="381" t="s">
        <v>877</v>
      </c>
      <c r="F1271" s="381" t="s">
        <v>585</v>
      </c>
      <c r="G1271" s="381" t="s">
        <v>386</v>
      </c>
      <c r="H1271" s="100" t="s">
        <v>653</v>
      </c>
      <c r="I1271" s="381" t="s">
        <v>505</v>
      </c>
      <c r="J1271" s="382">
        <v>35000</v>
      </c>
      <c r="K1271" s="382">
        <v>31947.599999999999</v>
      </c>
      <c r="L1271" s="191" t="str">
        <f t="shared" si="908"/>
        <v>917014290104802006700012221201</v>
      </c>
      <c r="M1271" s="192">
        <f t="array" ref="M1271">IF(COUNT(SEARCH(Удалить_Роспись_КВСР,$B1271)*SEARCH(Удалить_Роспись_ПБС,$C1271)*SEARCH(Удалить_Роспись_КФСР, $D1271)*SEARCH(Удалить_Роспись_КЦСР,$E1271)*SEARCH(Удалить_Роспись_КВР,$F1271)*SEARCH(Удалить_Роспись_ЭК,$H1271)*SEARCH(Удалить_Роспись_КР,$I1271))&gt;0,0,1)</f>
        <v>1</v>
      </c>
      <c r="N1271" s="192">
        <f>IF(COUNT(SEARCH(Удалить_Индекс_КВСР,$B1271)*SEARCH(Удалить_Индекс_ПБС,$C1271)*SEARCH(Удалить_Индекс_КФСР,$D1271)*SEARCH(Удалить_Индекс_КЦСР,$E1271)*SEARCH(Удалить_Индекс_КВР,$F1271)*SEARCH(Удалить_Индекс_ЭК,$H1271)*SEARCH(Удалить_Индекс_КР,$I1271))&gt;0,0,1)</f>
        <v>1</v>
      </c>
      <c r="O1271" s="192" t="str">
        <f t="shared" si="909"/>
        <v/>
      </c>
      <c r="P1271" s="192" t="str">
        <f t="shared" si="950"/>
        <v/>
      </c>
      <c r="Q1271" s="300" t="str">
        <f t="shared" si="910"/>
        <v/>
      </c>
      <c r="R1271" s="300" t="str">
        <f t="shared" si="911"/>
        <v/>
      </c>
      <c r="S1271" s="300" t="str">
        <f t="shared" si="912"/>
        <v/>
      </c>
      <c r="T1271" s="192" t="str">
        <f t="shared" si="913"/>
        <v/>
      </c>
      <c r="U1271" s="303" t="str">
        <f t="shared" si="914"/>
        <v/>
      </c>
      <c r="V1271" s="300" t="str">
        <f t="shared" si="915"/>
        <v/>
      </c>
      <c r="W1271" s="192" t="str">
        <f t="shared" si="916"/>
        <v/>
      </c>
      <c r="X1271" s="303" t="str">
        <f t="shared" si="917"/>
        <v/>
      </c>
      <c r="Y1271" s="300" t="str">
        <f t="shared" si="918"/>
        <v/>
      </c>
      <c r="Z1271" s="300" t="str">
        <f t="shared" si="919"/>
        <v/>
      </c>
      <c r="AA1271" s="303" t="str">
        <f t="shared" si="920"/>
        <v/>
      </c>
      <c r="AB1271" s="300" t="str">
        <f t="shared" si="921"/>
        <v/>
      </c>
      <c r="AC1271" s="300" t="str">
        <f t="shared" si="922"/>
        <v/>
      </c>
      <c r="AD1271" s="300" t="str">
        <f t="shared" si="923"/>
        <v/>
      </c>
      <c r="AE1271" s="192" t="str">
        <f t="shared" si="924"/>
        <v/>
      </c>
      <c r="AF1271" s="192" t="str">
        <f t="shared" si="925"/>
        <v/>
      </c>
      <c r="AG1271" s="192"/>
      <c r="AJ1271" s="300" t="str">
        <f t="shared" si="926"/>
        <v/>
      </c>
      <c r="AK1271" s="300" t="str">
        <f t="shared" si="927"/>
        <v/>
      </c>
      <c r="AL1271" s="300" t="str">
        <f t="shared" si="928"/>
        <v/>
      </c>
      <c r="AM1271" s="300" t="str">
        <f t="shared" si="929"/>
        <v/>
      </c>
      <c r="AN1271" s="300" t="str">
        <f t="shared" si="930"/>
        <v/>
      </c>
      <c r="AO1271" s="300" t="str">
        <f t="shared" si="931"/>
        <v/>
      </c>
      <c r="AP1271" s="300" t="str">
        <f t="shared" si="932"/>
        <v/>
      </c>
      <c r="AQ1271" s="300" t="str">
        <f t="shared" si="933"/>
        <v/>
      </c>
      <c r="AR1271" s="306" t="str">
        <f t="shared" si="934"/>
        <v/>
      </c>
      <c r="AS1271" s="300" t="str">
        <f t="shared" si="935"/>
        <v/>
      </c>
      <c r="AT1271" s="300" t="str">
        <f t="shared" si="936"/>
        <v/>
      </c>
      <c r="AU1271" s="192" t="str">
        <f t="shared" si="937"/>
        <v>рбс</v>
      </c>
      <c r="AV1271" s="192" t="str">
        <f t="shared" si="938"/>
        <v>рбс91701429общпро</v>
      </c>
      <c r="AW1271" s="191">
        <f t="shared" si="939"/>
        <v>35000</v>
      </c>
      <c r="AX1271" s="191">
        <f t="shared" si="940"/>
        <v>31947.599999999999</v>
      </c>
      <c r="AY1271" s="191">
        <f t="shared" si="941"/>
        <v>35000</v>
      </c>
      <c r="AZ1271" s="191">
        <f t="shared" si="942"/>
        <v>31947.599999999999</v>
      </c>
      <c r="BA1271" s="193">
        <f t="shared" si="943"/>
        <v>1</v>
      </c>
      <c r="BB1271" s="193">
        <f t="shared" si="944"/>
        <v>1</v>
      </c>
      <c r="BC1271" s="193">
        <f t="shared" si="945"/>
        <v>1</v>
      </c>
      <c r="BD1271" s="191">
        <f t="shared" si="951"/>
        <v>35000</v>
      </c>
      <c r="BE1271" s="191">
        <f t="shared" si="946"/>
        <v>31947.599999999999</v>
      </c>
      <c r="BF1271" s="210">
        <f t="shared" si="947"/>
        <v>35000</v>
      </c>
      <c r="BG1271" s="211">
        <f t="shared" si="948"/>
        <v>35000</v>
      </c>
      <c r="BH1271" s="289"/>
      <c r="BI1271" s="289"/>
      <c r="BJ1271" s="228"/>
      <c r="BK1271" s="228"/>
      <c r="BL1271" s="233" t="str">
        <f t="shared" si="949"/>
        <v>01</v>
      </c>
    </row>
    <row r="1272" spans="1:64" ht="12" customHeight="1">
      <c r="A1272" s="333" t="s">
        <v>699</v>
      </c>
      <c r="B1272" s="381" t="s">
        <v>451</v>
      </c>
      <c r="C1272" s="333" t="s">
        <v>671</v>
      </c>
      <c r="D1272" s="381" t="s">
        <v>390</v>
      </c>
      <c r="E1272" s="381" t="s">
        <v>878</v>
      </c>
      <c r="F1272" s="381" t="s">
        <v>602</v>
      </c>
      <c r="G1272" s="381" t="s">
        <v>385</v>
      </c>
      <c r="H1272" s="100" t="s">
        <v>653</v>
      </c>
      <c r="I1272" s="381" t="s">
        <v>505</v>
      </c>
      <c r="J1272" s="382">
        <v>840400</v>
      </c>
      <c r="K1272" s="382">
        <v>566135.18000000005</v>
      </c>
      <c r="L1272" s="191" t="str">
        <f t="shared" si="908"/>
        <v>917014290104802006Б00012121101</v>
      </c>
      <c r="M1272" s="192">
        <f t="array" ref="M1272">IF(COUNT(SEARCH(Удалить_Роспись_КВСР,$B1272)*SEARCH(Удалить_Роспись_ПБС,$C1272)*SEARCH(Удалить_Роспись_КФСР, $D1272)*SEARCH(Удалить_Роспись_КЦСР,$E1272)*SEARCH(Удалить_Роспись_КВР,$F1272)*SEARCH(Удалить_Роспись_ЭК,$H1272)*SEARCH(Удалить_Роспись_КР,$I1272))&gt;0,0,1)</f>
        <v>1</v>
      </c>
      <c r="N1272" s="192">
        <v>0</v>
      </c>
      <c r="O1272" s="192" t="str">
        <f t="shared" si="909"/>
        <v/>
      </c>
      <c r="P1272" s="192" t="str">
        <f t="shared" si="950"/>
        <v/>
      </c>
      <c r="Q1272" s="300" t="str">
        <f t="shared" si="910"/>
        <v/>
      </c>
      <c r="R1272" s="300" t="str">
        <f t="shared" si="911"/>
        <v/>
      </c>
      <c r="S1272" s="300" t="str">
        <f t="shared" si="912"/>
        <v/>
      </c>
      <c r="T1272" s="192" t="str">
        <f t="shared" si="913"/>
        <v/>
      </c>
      <c r="U1272" s="303" t="str">
        <f t="shared" si="914"/>
        <v/>
      </c>
      <c r="V1272" s="300" t="str">
        <f t="shared" si="915"/>
        <v/>
      </c>
      <c r="W1272" s="192" t="str">
        <f t="shared" si="916"/>
        <v/>
      </c>
      <c r="X1272" s="303" t="str">
        <f t="shared" si="917"/>
        <v/>
      </c>
      <c r="Y1272" s="300" t="str">
        <f t="shared" si="918"/>
        <v/>
      </c>
      <c r="Z1272" s="300" t="str">
        <f t="shared" si="919"/>
        <v/>
      </c>
      <c r="AA1272" s="303" t="str">
        <f t="shared" si="920"/>
        <v/>
      </c>
      <c r="AB1272" s="300" t="str">
        <f t="shared" si="921"/>
        <v/>
      </c>
      <c r="AC1272" s="300" t="str">
        <f t="shared" si="922"/>
        <v/>
      </c>
      <c r="AD1272" s="300" t="str">
        <f t="shared" si="923"/>
        <v/>
      </c>
      <c r="AE1272" s="192" t="str">
        <f t="shared" si="924"/>
        <v/>
      </c>
      <c r="AF1272" s="192" t="str">
        <f t="shared" si="925"/>
        <v/>
      </c>
      <c r="AG1272" s="192"/>
      <c r="AJ1272" s="300" t="str">
        <f t="shared" si="926"/>
        <v/>
      </c>
      <c r="AK1272" s="300" t="str">
        <f t="shared" si="927"/>
        <v/>
      </c>
      <c r="AL1272" s="300" t="str">
        <f t="shared" si="928"/>
        <v/>
      </c>
      <c r="AM1272" s="300" t="str">
        <f t="shared" si="929"/>
        <v/>
      </c>
      <c r="AN1272" s="300" t="str">
        <f t="shared" si="930"/>
        <v/>
      </c>
      <c r="AO1272" s="300" t="str">
        <f t="shared" si="931"/>
        <v/>
      </c>
      <c r="AP1272" s="300" t="str">
        <f t="shared" si="932"/>
        <v/>
      </c>
      <c r="AQ1272" s="300" t="str">
        <f t="shared" si="933"/>
        <v/>
      </c>
      <c r="AR1272" s="306" t="str">
        <f t="shared" si="934"/>
        <v/>
      </c>
      <c r="AS1272" s="300" t="str">
        <f t="shared" si="935"/>
        <v/>
      </c>
      <c r="AT1272" s="300" t="str">
        <f t="shared" si="936"/>
        <v/>
      </c>
      <c r="AU1272" s="192" t="str">
        <f t="shared" si="937"/>
        <v>рбс</v>
      </c>
      <c r="AV1272" s="192" t="str">
        <f t="shared" si="938"/>
        <v>рбс91701429общопл</v>
      </c>
      <c r="AW1272" s="191">
        <f t="shared" si="939"/>
        <v>840400</v>
      </c>
      <c r="AX1272" s="191">
        <f t="shared" si="940"/>
        <v>566135.18000000005</v>
      </c>
      <c r="AY1272" s="191">
        <f t="shared" si="941"/>
        <v>0</v>
      </c>
      <c r="AZ1272" s="191">
        <f t="shared" si="942"/>
        <v>0</v>
      </c>
      <c r="BA1272" s="193">
        <f t="shared" si="943"/>
        <v>1</v>
      </c>
      <c r="BB1272" s="193">
        <f t="shared" si="944"/>
        <v>1</v>
      </c>
      <c r="BC1272" s="193">
        <f t="shared" si="945"/>
        <v>1</v>
      </c>
      <c r="BD1272" s="191">
        <f t="shared" si="951"/>
        <v>0</v>
      </c>
      <c r="BE1272" s="191">
        <f t="shared" si="946"/>
        <v>0</v>
      </c>
      <c r="BF1272" s="210">
        <f t="shared" si="947"/>
        <v>0</v>
      </c>
      <c r="BG1272" s="211">
        <f t="shared" si="948"/>
        <v>0</v>
      </c>
      <c r="BH1272" s="289"/>
      <c r="BI1272" s="289"/>
      <c r="BJ1272" s="228"/>
      <c r="BK1272" s="228"/>
      <c r="BL1272" s="233" t="str">
        <f t="shared" si="949"/>
        <v>01</v>
      </c>
    </row>
    <row r="1273" spans="1:64" ht="12" customHeight="1">
      <c r="A1273" s="333" t="s">
        <v>699</v>
      </c>
      <c r="B1273" s="381" t="s">
        <v>451</v>
      </c>
      <c r="C1273" s="333" t="s">
        <v>671</v>
      </c>
      <c r="D1273" s="381" t="s">
        <v>390</v>
      </c>
      <c r="E1273" s="381" t="s">
        <v>878</v>
      </c>
      <c r="F1273" s="381" t="s">
        <v>873</v>
      </c>
      <c r="G1273" s="381" t="s">
        <v>387</v>
      </c>
      <c r="H1273" s="100" t="s">
        <v>653</v>
      </c>
      <c r="I1273" s="381" t="s">
        <v>505</v>
      </c>
      <c r="J1273" s="382">
        <v>253800</v>
      </c>
      <c r="K1273" s="382">
        <v>182599.21</v>
      </c>
      <c r="L1273" s="191" t="str">
        <f t="shared" si="908"/>
        <v>917014290104802006Б00012921301</v>
      </c>
      <c r="M1273" s="192">
        <f t="array" ref="M1273">IF(COUNT(SEARCH(Удалить_Роспись_КВСР,$B1273)*SEARCH(Удалить_Роспись_ПБС,$C1273)*SEARCH(Удалить_Роспись_КФСР, $D1273)*SEARCH(Удалить_Роспись_КЦСР,$E1273)*SEARCH(Удалить_Роспись_КВР,$F1273)*SEARCH(Удалить_Роспись_ЭК,$H1273)*SEARCH(Удалить_Роспись_КР,$I1273))&gt;0,0,1)</f>
        <v>1</v>
      </c>
      <c r="N1273" s="192">
        <v>0</v>
      </c>
      <c r="O1273" s="192" t="str">
        <f t="shared" si="909"/>
        <v/>
      </c>
      <c r="P1273" s="192" t="str">
        <f t="shared" si="950"/>
        <v/>
      </c>
      <c r="Q1273" s="300" t="str">
        <f t="shared" si="910"/>
        <v/>
      </c>
      <c r="R1273" s="300" t="str">
        <f t="shared" si="911"/>
        <v/>
      </c>
      <c r="S1273" s="300" t="str">
        <f t="shared" si="912"/>
        <v/>
      </c>
      <c r="T1273" s="192" t="str">
        <f t="shared" si="913"/>
        <v/>
      </c>
      <c r="U1273" s="303" t="str">
        <f t="shared" si="914"/>
        <v/>
      </c>
      <c r="V1273" s="300" t="str">
        <f t="shared" si="915"/>
        <v/>
      </c>
      <c r="W1273" s="192" t="str">
        <f t="shared" si="916"/>
        <v/>
      </c>
      <c r="X1273" s="303" t="str">
        <f t="shared" si="917"/>
        <v/>
      </c>
      <c r="Y1273" s="300" t="str">
        <f t="shared" si="918"/>
        <v/>
      </c>
      <c r="Z1273" s="300" t="str">
        <f t="shared" si="919"/>
        <v/>
      </c>
      <c r="AA1273" s="303" t="str">
        <f t="shared" si="920"/>
        <v/>
      </c>
      <c r="AB1273" s="300" t="str">
        <f t="shared" si="921"/>
        <v/>
      </c>
      <c r="AC1273" s="300" t="str">
        <f t="shared" si="922"/>
        <v/>
      </c>
      <c r="AD1273" s="300" t="str">
        <f t="shared" si="923"/>
        <v/>
      </c>
      <c r="AE1273" s="192" t="str">
        <f t="shared" si="924"/>
        <v/>
      </c>
      <c r="AF1273" s="192" t="str">
        <f t="shared" si="925"/>
        <v/>
      </c>
      <c r="AG1273" s="192"/>
      <c r="AJ1273" s="300" t="str">
        <f t="shared" si="926"/>
        <v/>
      </c>
      <c r="AK1273" s="300" t="str">
        <f t="shared" si="927"/>
        <v/>
      </c>
      <c r="AL1273" s="300" t="str">
        <f t="shared" si="928"/>
        <v/>
      </c>
      <c r="AM1273" s="300" t="str">
        <f t="shared" si="929"/>
        <v/>
      </c>
      <c r="AN1273" s="300" t="str">
        <f t="shared" si="930"/>
        <v/>
      </c>
      <c r="AO1273" s="300" t="str">
        <f t="shared" si="931"/>
        <v/>
      </c>
      <c r="AP1273" s="300" t="str">
        <f t="shared" si="932"/>
        <v/>
      </c>
      <c r="AQ1273" s="300" t="str">
        <f t="shared" si="933"/>
        <v/>
      </c>
      <c r="AR1273" s="306" t="str">
        <f t="shared" si="934"/>
        <v/>
      </c>
      <c r="AS1273" s="300" t="str">
        <f t="shared" si="935"/>
        <v/>
      </c>
      <c r="AT1273" s="300" t="str">
        <f t="shared" si="936"/>
        <v/>
      </c>
      <c r="AU1273" s="192" t="str">
        <f t="shared" si="937"/>
        <v>рбс</v>
      </c>
      <c r="AV1273" s="192" t="str">
        <f t="shared" si="938"/>
        <v>рбс91701429общопл</v>
      </c>
      <c r="AW1273" s="191">
        <f t="shared" si="939"/>
        <v>253800</v>
      </c>
      <c r="AX1273" s="191">
        <f t="shared" si="940"/>
        <v>182599.21</v>
      </c>
      <c r="AY1273" s="191">
        <f t="shared" si="941"/>
        <v>0</v>
      </c>
      <c r="AZ1273" s="191">
        <f t="shared" si="942"/>
        <v>0</v>
      </c>
      <c r="BA1273" s="193">
        <f t="shared" si="943"/>
        <v>1</v>
      </c>
      <c r="BB1273" s="193">
        <f t="shared" si="944"/>
        <v>1</v>
      </c>
      <c r="BC1273" s="193">
        <f t="shared" si="945"/>
        <v>1</v>
      </c>
      <c r="BD1273" s="191">
        <f t="shared" si="951"/>
        <v>0</v>
      </c>
      <c r="BE1273" s="191">
        <f t="shared" si="946"/>
        <v>0</v>
      </c>
      <c r="BF1273" s="210">
        <f t="shared" si="947"/>
        <v>0</v>
      </c>
      <c r="BG1273" s="211">
        <f t="shared" si="948"/>
        <v>0</v>
      </c>
      <c r="BH1273" s="289"/>
      <c r="BI1273" s="289"/>
      <c r="BJ1273" s="228"/>
      <c r="BK1273" s="228"/>
      <c r="BL1273" s="233" t="str">
        <f t="shared" si="949"/>
        <v>01</v>
      </c>
    </row>
    <row r="1274" spans="1:64" ht="12" customHeight="1">
      <c r="A1274" s="333" t="s">
        <v>699</v>
      </c>
      <c r="B1274" s="381" t="s">
        <v>451</v>
      </c>
      <c r="C1274" s="333" t="s">
        <v>671</v>
      </c>
      <c r="D1274" s="381" t="s">
        <v>390</v>
      </c>
      <c r="E1274" s="381" t="s">
        <v>879</v>
      </c>
      <c r="F1274" s="381" t="s">
        <v>586</v>
      </c>
      <c r="G1274" s="381" t="s">
        <v>393</v>
      </c>
      <c r="H1274" s="100" t="s">
        <v>653</v>
      </c>
      <c r="I1274" s="381" t="s">
        <v>505</v>
      </c>
      <c r="J1274" s="382">
        <v>378000</v>
      </c>
      <c r="K1274" s="382">
        <v>208386.05</v>
      </c>
      <c r="L1274" s="191" t="str">
        <f t="shared" si="908"/>
        <v>917014290104802006Г00024422301</v>
      </c>
      <c r="M1274" s="192">
        <f t="array" ref="M1274">IF(COUNT(SEARCH(Удалить_Роспись_КВСР,$B1274)*SEARCH(Удалить_Роспись_ПБС,$C1274)*SEARCH(Удалить_Роспись_КФСР, $D1274)*SEARCH(Удалить_Роспись_КЦСР,$E1274)*SEARCH(Удалить_Роспись_КВР,$F1274)*SEARCH(Удалить_Роспись_ЭК,$H1274)*SEARCH(Удалить_Роспись_КР,$I1274))&gt;0,0,1)</f>
        <v>1</v>
      </c>
      <c r="N1274" s="192">
        <f>IF(COUNT(SEARCH(Удалить_Индекс_КВСР,$B1274)*SEARCH(Удалить_Индекс_ПБС,$C1274)*SEARCH(Удалить_Индекс_КФСР,$D1274)*SEARCH(Удалить_Индекс_КЦСР,$E1274)*SEARCH(Удалить_Индекс_КВР,$F1274)*SEARCH(Удалить_Индекс_ЭК,$H1274)*SEARCH(Удалить_Индекс_КР,$I1274))&gt;0,0,1)</f>
        <v>1</v>
      </c>
      <c r="O1274" s="192" t="str">
        <f t="shared" si="909"/>
        <v/>
      </c>
      <c r="P1274" s="192" t="str">
        <f t="shared" si="950"/>
        <v/>
      </c>
      <c r="Q1274" s="300" t="str">
        <f t="shared" si="910"/>
        <v/>
      </c>
      <c r="R1274" s="300" t="str">
        <f t="shared" si="911"/>
        <v/>
      </c>
      <c r="S1274" s="300" t="str">
        <f t="shared" si="912"/>
        <v/>
      </c>
      <c r="T1274" s="192" t="str">
        <f t="shared" si="913"/>
        <v/>
      </c>
      <c r="U1274" s="303" t="str">
        <f t="shared" si="914"/>
        <v/>
      </c>
      <c r="V1274" s="300" t="str">
        <f t="shared" si="915"/>
        <v/>
      </c>
      <c r="W1274" s="192" t="str">
        <f t="shared" si="916"/>
        <v/>
      </c>
      <c r="X1274" s="303" t="str">
        <f t="shared" si="917"/>
        <v/>
      </c>
      <c r="Y1274" s="300" t="str">
        <f t="shared" si="918"/>
        <v/>
      </c>
      <c r="Z1274" s="300" t="str">
        <f t="shared" si="919"/>
        <v/>
      </c>
      <c r="AA1274" s="303" t="str">
        <f t="shared" si="920"/>
        <v/>
      </c>
      <c r="AB1274" s="300" t="str">
        <f t="shared" si="921"/>
        <v/>
      </c>
      <c r="AC1274" s="300" t="str">
        <f t="shared" si="922"/>
        <v/>
      </c>
      <c r="AD1274" s="300" t="str">
        <f t="shared" si="923"/>
        <v/>
      </c>
      <c r="AE1274" s="192" t="str">
        <f t="shared" si="924"/>
        <v/>
      </c>
      <c r="AF1274" s="192" t="str">
        <f t="shared" si="925"/>
        <v/>
      </c>
      <c r="AG1274" s="192"/>
      <c r="AJ1274" s="300" t="str">
        <f t="shared" si="926"/>
        <v/>
      </c>
      <c r="AK1274" s="300" t="str">
        <f t="shared" si="927"/>
        <v/>
      </c>
      <c r="AL1274" s="300" t="str">
        <f t="shared" si="928"/>
        <v/>
      </c>
      <c r="AM1274" s="300" t="str">
        <f t="shared" si="929"/>
        <v/>
      </c>
      <c r="AN1274" s="300" t="str">
        <f t="shared" si="930"/>
        <v/>
      </c>
      <c r="AO1274" s="300" t="str">
        <f t="shared" si="931"/>
        <v/>
      </c>
      <c r="AP1274" s="300" t="str">
        <f t="shared" si="932"/>
        <v/>
      </c>
      <c r="AQ1274" s="300" t="str">
        <f t="shared" si="933"/>
        <v/>
      </c>
      <c r="AR1274" s="306" t="str">
        <f t="shared" si="934"/>
        <v/>
      </c>
      <c r="AS1274" s="300" t="str">
        <f t="shared" si="935"/>
        <v/>
      </c>
      <c r="AT1274" s="300" t="str">
        <f t="shared" si="936"/>
        <v/>
      </c>
      <c r="AU1274" s="192" t="str">
        <f t="shared" si="937"/>
        <v>рбс</v>
      </c>
      <c r="AV1274" s="192" t="str">
        <f t="shared" si="938"/>
        <v>рбс91701429общком</v>
      </c>
      <c r="AW1274" s="191">
        <f t="shared" si="939"/>
        <v>378000</v>
      </c>
      <c r="AX1274" s="191">
        <f t="shared" si="940"/>
        <v>208386.05</v>
      </c>
      <c r="AY1274" s="191">
        <f t="shared" si="941"/>
        <v>378000</v>
      </c>
      <c r="AZ1274" s="191">
        <f t="shared" si="942"/>
        <v>208386.05</v>
      </c>
      <c r="BA1274" s="193">
        <f t="shared" si="943"/>
        <v>1</v>
      </c>
      <c r="BB1274" s="193">
        <f t="shared" si="944"/>
        <v>1</v>
      </c>
      <c r="BC1274" s="193">
        <f t="shared" si="945"/>
        <v>1</v>
      </c>
      <c r="BD1274" s="191">
        <f t="shared" si="951"/>
        <v>378000</v>
      </c>
      <c r="BE1274" s="191">
        <f t="shared" si="946"/>
        <v>208386.05</v>
      </c>
      <c r="BF1274" s="210">
        <f t="shared" si="947"/>
        <v>378000</v>
      </c>
      <c r="BG1274" s="211">
        <f t="shared" si="948"/>
        <v>378000</v>
      </c>
      <c r="BH1274" s="289"/>
      <c r="BI1274" s="289"/>
      <c r="BJ1274" s="228"/>
      <c r="BK1274" s="228"/>
      <c r="BL1274" s="233" t="str">
        <f t="shared" si="949"/>
        <v>01</v>
      </c>
    </row>
    <row r="1275" spans="1:64" ht="12" customHeight="1">
      <c r="A1275" s="333" t="s">
        <v>699</v>
      </c>
      <c r="B1275" s="381" t="s">
        <v>451</v>
      </c>
      <c r="C1275" s="333" t="s">
        <v>671</v>
      </c>
      <c r="D1275" s="381" t="s">
        <v>390</v>
      </c>
      <c r="E1275" s="381" t="s">
        <v>880</v>
      </c>
      <c r="F1275" s="381" t="s">
        <v>586</v>
      </c>
      <c r="G1275" s="381" t="s">
        <v>407</v>
      </c>
      <c r="H1275" s="100" t="s">
        <v>653</v>
      </c>
      <c r="I1275" s="381" t="s">
        <v>505</v>
      </c>
      <c r="J1275" s="382">
        <v>76000</v>
      </c>
      <c r="K1275" s="382">
        <v>59385</v>
      </c>
      <c r="L1275" s="191" t="str">
        <f t="shared" si="908"/>
        <v>917014290104802006Ф00024431001</v>
      </c>
      <c r="M1275" s="192">
        <f t="array" ref="M1275">IF(COUNT(SEARCH(Удалить_Роспись_КВСР,$B1275)*SEARCH(Удалить_Роспись_ПБС,$C1275)*SEARCH(Удалить_Роспись_КФСР, $D1275)*SEARCH(Удалить_Роспись_КЦСР,$E1275)*SEARCH(Удалить_Роспись_КВР,$F1275)*SEARCH(Удалить_Роспись_ЭК,$H1275)*SEARCH(Удалить_Роспись_КР,$I1275))&gt;0,0,1)</f>
        <v>1</v>
      </c>
      <c r="N1275" s="192">
        <v>0</v>
      </c>
      <c r="O1275" s="192" t="str">
        <f t="shared" si="909"/>
        <v/>
      </c>
      <c r="P1275" s="192" t="str">
        <f t="shared" si="950"/>
        <v/>
      </c>
      <c r="Q1275" s="300" t="str">
        <f t="shared" si="910"/>
        <v/>
      </c>
      <c r="R1275" s="300" t="str">
        <f t="shared" si="911"/>
        <v/>
      </c>
      <c r="S1275" s="300" t="str">
        <f t="shared" si="912"/>
        <v/>
      </c>
      <c r="T1275" s="192" t="str">
        <f t="shared" si="913"/>
        <v/>
      </c>
      <c r="U1275" s="303" t="str">
        <f t="shared" si="914"/>
        <v/>
      </c>
      <c r="V1275" s="300" t="str">
        <f t="shared" si="915"/>
        <v/>
      </c>
      <c r="W1275" s="192" t="str">
        <f t="shared" si="916"/>
        <v/>
      </c>
      <c r="X1275" s="303" t="str">
        <f t="shared" si="917"/>
        <v/>
      </c>
      <c r="Y1275" s="300" t="str">
        <f t="shared" si="918"/>
        <v/>
      </c>
      <c r="Z1275" s="300" t="str">
        <f t="shared" si="919"/>
        <v/>
      </c>
      <c r="AA1275" s="303" t="str">
        <f t="shared" si="920"/>
        <v/>
      </c>
      <c r="AB1275" s="300" t="str">
        <f t="shared" si="921"/>
        <v/>
      </c>
      <c r="AC1275" s="300" t="str">
        <f t="shared" si="922"/>
        <v/>
      </c>
      <c r="AD1275" s="300" t="str">
        <f t="shared" si="923"/>
        <v/>
      </c>
      <c r="AE1275" s="192" t="str">
        <f t="shared" si="924"/>
        <v/>
      </c>
      <c r="AF1275" s="192" t="str">
        <f t="shared" si="925"/>
        <v/>
      </c>
      <c r="AG1275" s="192"/>
      <c r="AJ1275" s="300" t="str">
        <f t="shared" si="926"/>
        <v/>
      </c>
      <c r="AK1275" s="300" t="str">
        <f t="shared" si="927"/>
        <v/>
      </c>
      <c r="AL1275" s="300" t="str">
        <f t="shared" si="928"/>
        <v/>
      </c>
      <c r="AM1275" s="300" t="str">
        <f t="shared" si="929"/>
        <v/>
      </c>
      <c r="AN1275" s="300" t="str">
        <f t="shared" si="930"/>
        <v/>
      </c>
      <c r="AO1275" s="300" t="str">
        <f t="shared" si="931"/>
        <v/>
      </c>
      <c r="AP1275" s="300" t="str">
        <f t="shared" si="932"/>
        <v/>
      </c>
      <c r="AQ1275" s="300" t="str">
        <f t="shared" si="933"/>
        <v/>
      </c>
      <c r="AR1275" s="306" t="str">
        <f t="shared" si="934"/>
        <v/>
      </c>
      <c r="AS1275" s="300" t="str">
        <f t="shared" si="935"/>
        <v/>
      </c>
      <c r="AT1275" s="300" t="str">
        <f t="shared" si="936"/>
        <v/>
      </c>
      <c r="AU1275" s="192" t="str">
        <f t="shared" si="937"/>
        <v>рбс</v>
      </c>
      <c r="AV1275" s="192" t="str">
        <f t="shared" si="938"/>
        <v>рбс91701429общосн</v>
      </c>
      <c r="AW1275" s="191">
        <f t="shared" si="939"/>
        <v>76000</v>
      </c>
      <c r="AX1275" s="191">
        <f t="shared" si="940"/>
        <v>59385</v>
      </c>
      <c r="AY1275" s="191">
        <f t="shared" si="941"/>
        <v>0</v>
      </c>
      <c r="AZ1275" s="191">
        <f t="shared" si="942"/>
        <v>0</v>
      </c>
      <c r="BA1275" s="193">
        <f t="shared" si="943"/>
        <v>1</v>
      </c>
      <c r="BB1275" s="193">
        <f t="shared" si="944"/>
        <v>1</v>
      </c>
      <c r="BC1275" s="193">
        <f t="shared" si="945"/>
        <v>1</v>
      </c>
      <c r="BD1275" s="191">
        <f t="shared" si="951"/>
        <v>0</v>
      </c>
      <c r="BE1275" s="191">
        <f t="shared" si="946"/>
        <v>0</v>
      </c>
      <c r="BF1275" s="210">
        <f t="shared" si="947"/>
        <v>0</v>
      </c>
      <c r="BG1275" s="211">
        <f t="shared" si="948"/>
        <v>0</v>
      </c>
      <c r="BH1275" s="289"/>
      <c r="BI1275" s="289"/>
      <c r="BJ1275" s="228"/>
      <c r="BK1275" s="228"/>
      <c r="BL1275" s="233" t="str">
        <f t="shared" si="949"/>
        <v>01</v>
      </c>
    </row>
    <row r="1276" spans="1:64" ht="12" customHeight="1">
      <c r="A1276" s="333" t="s">
        <v>699</v>
      </c>
      <c r="B1276" s="381" t="s">
        <v>451</v>
      </c>
      <c r="C1276" s="333" t="s">
        <v>671</v>
      </c>
      <c r="D1276" s="381" t="s">
        <v>390</v>
      </c>
      <c r="E1276" s="381" t="s">
        <v>881</v>
      </c>
      <c r="F1276" s="381" t="s">
        <v>586</v>
      </c>
      <c r="G1276" s="381" t="s">
        <v>393</v>
      </c>
      <c r="H1276" s="100" t="s">
        <v>653</v>
      </c>
      <c r="I1276" s="381" t="s">
        <v>505</v>
      </c>
      <c r="J1276" s="382">
        <v>45000</v>
      </c>
      <c r="K1276" s="382">
        <v>24921.119999999999</v>
      </c>
      <c r="L1276" s="191" t="str">
        <f t="shared" si="908"/>
        <v>917014290104802006Э00024422301</v>
      </c>
      <c r="M1276" s="192">
        <f t="array" ref="M1276">IF(COUNT(SEARCH(Удалить_Роспись_КВСР,$B1276)*SEARCH(Удалить_Роспись_ПБС,$C1276)*SEARCH(Удалить_Роспись_КФСР, $D1276)*SEARCH(Удалить_Роспись_КЦСР,$E1276)*SEARCH(Удалить_Роспись_КВР,$F1276)*SEARCH(Удалить_Роспись_ЭК,$H1276)*SEARCH(Удалить_Роспись_КР,$I1276))&gt;0,0,1)</f>
        <v>1</v>
      </c>
      <c r="N1276" s="192">
        <f>IF(COUNT(SEARCH(Удалить_Индекс_КВСР,$B1276)*SEARCH(Удалить_Индекс_ПБС,$C1276)*SEARCH(Удалить_Индекс_КФСР,$D1276)*SEARCH(Удалить_Индекс_КЦСР,$E1276)*SEARCH(Удалить_Индекс_КВР,$F1276)*SEARCH(Удалить_Индекс_ЭК,$H1276)*SEARCH(Удалить_Индекс_КР,$I1276))&gt;0,0,1)</f>
        <v>1</v>
      </c>
      <c r="O1276" s="192" t="str">
        <f t="shared" si="909"/>
        <v/>
      </c>
      <c r="P1276" s="192" t="str">
        <f t="shared" si="950"/>
        <v/>
      </c>
      <c r="Q1276" s="300" t="str">
        <f t="shared" si="910"/>
        <v/>
      </c>
      <c r="R1276" s="300" t="str">
        <f t="shared" si="911"/>
        <v/>
      </c>
      <c r="S1276" s="300" t="str">
        <f t="shared" si="912"/>
        <v/>
      </c>
      <c r="T1276" s="192" t="str">
        <f t="shared" si="913"/>
        <v/>
      </c>
      <c r="U1276" s="303" t="str">
        <f t="shared" si="914"/>
        <v/>
      </c>
      <c r="V1276" s="300" t="str">
        <f t="shared" si="915"/>
        <v/>
      </c>
      <c r="W1276" s="192" t="str">
        <f t="shared" si="916"/>
        <v/>
      </c>
      <c r="X1276" s="303" t="str">
        <f t="shared" si="917"/>
        <v/>
      </c>
      <c r="Y1276" s="300" t="str">
        <f t="shared" si="918"/>
        <v/>
      </c>
      <c r="Z1276" s="300" t="str">
        <f t="shared" si="919"/>
        <v/>
      </c>
      <c r="AA1276" s="303" t="str">
        <f t="shared" si="920"/>
        <v/>
      </c>
      <c r="AB1276" s="300" t="str">
        <f t="shared" si="921"/>
        <v/>
      </c>
      <c r="AC1276" s="300" t="str">
        <f t="shared" si="922"/>
        <v/>
      </c>
      <c r="AD1276" s="300" t="str">
        <f t="shared" si="923"/>
        <v/>
      </c>
      <c r="AE1276" s="192" t="str">
        <f t="shared" si="924"/>
        <v/>
      </c>
      <c r="AF1276" s="192" t="str">
        <f t="shared" si="925"/>
        <v/>
      </c>
      <c r="AG1276" s="192"/>
      <c r="AJ1276" s="300" t="str">
        <f t="shared" si="926"/>
        <v/>
      </c>
      <c r="AK1276" s="300" t="str">
        <f t="shared" si="927"/>
        <v/>
      </c>
      <c r="AL1276" s="300" t="str">
        <f t="shared" si="928"/>
        <v/>
      </c>
      <c r="AM1276" s="300" t="str">
        <f t="shared" si="929"/>
        <v/>
      </c>
      <c r="AN1276" s="300" t="str">
        <f t="shared" si="930"/>
        <v/>
      </c>
      <c r="AO1276" s="300" t="str">
        <f t="shared" si="931"/>
        <v/>
      </c>
      <c r="AP1276" s="300" t="str">
        <f t="shared" si="932"/>
        <v/>
      </c>
      <c r="AQ1276" s="300" t="str">
        <f t="shared" si="933"/>
        <v/>
      </c>
      <c r="AR1276" s="306" t="str">
        <f t="shared" si="934"/>
        <v/>
      </c>
      <c r="AS1276" s="300" t="str">
        <f t="shared" si="935"/>
        <v/>
      </c>
      <c r="AT1276" s="300" t="str">
        <f t="shared" si="936"/>
        <v/>
      </c>
      <c r="AU1276" s="192" t="str">
        <f t="shared" si="937"/>
        <v>рбс</v>
      </c>
      <c r="AV1276" s="192" t="str">
        <f t="shared" si="938"/>
        <v>рбс91701429общком</v>
      </c>
      <c r="AW1276" s="191">
        <f t="shared" si="939"/>
        <v>45000</v>
      </c>
      <c r="AX1276" s="191">
        <f t="shared" si="940"/>
        <v>24921.119999999999</v>
      </c>
      <c r="AY1276" s="191">
        <f t="shared" si="941"/>
        <v>45000</v>
      </c>
      <c r="AZ1276" s="191">
        <f t="shared" si="942"/>
        <v>24921.119999999999</v>
      </c>
      <c r="BA1276" s="193">
        <f t="shared" si="943"/>
        <v>1</v>
      </c>
      <c r="BB1276" s="193">
        <f t="shared" si="944"/>
        <v>1</v>
      </c>
      <c r="BC1276" s="193">
        <f t="shared" si="945"/>
        <v>1</v>
      </c>
      <c r="BD1276" s="191">
        <f t="shared" si="951"/>
        <v>45000</v>
      </c>
      <c r="BE1276" s="191">
        <f t="shared" si="946"/>
        <v>24921.119999999999</v>
      </c>
      <c r="BF1276" s="210">
        <f t="shared" si="947"/>
        <v>45000</v>
      </c>
      <c r="BG1276" s="211">
        <f t="shared" si="948"/>
        <v>45000</v>
      </c>
      <c r="BH1276" s="289"/>
      <c r="BI1276" s="289"/>
      <c r="BJ1276" s="228"/>
      <c r="BK1276" s="228"/>
      <c r="BL1276" s="233" t="str">
        <f t="shared" si="949"/>
        <v>01</v>
      </c>
    </row>
    <row r="1277" spans="1:64" ht="12" customHeight="1">
      <c r="A1277" s="333" t="s">
        <v>699</v>
      </c>
      <c r="B1277" s="381" t="s">
        <v>451</v>
      </c>
      <c r="C1277" s="333" t="s">
        <v>671</v>
      </c>
      <c r="D1277" s="381" t="s">
        <v>420</v>
      </c>
      <c r="E1277" s="381" t="s">
        <v>882</v>
      </c>
      <c r="F1277" s="381" t="s">
        <v>606</v>
      </c>
      <c r="G1277" s="381" t="s">
        <v>395</v>
      </c>
      <c r="H1277" s="100" t="s">
        <v>653</v>
      </c>
      <c r="I1277" s="381" t="s">
        <v>505</v>
      </c>
      <c r="J1277" s="382">
        <v>70000</v>
      </c>
      <c r="K1277" s="382">
        <v>0</v>
      </c>
      <c r="L1277" s="191" t="str">
        <f t="shared" si="908"/>
        <v>917014290111901008000087029001</v>
      </c>
      <c r="M1277" s="192">
        <f t="array" ref="M1277">IF(COUNT(SEARCH(Удалить_Роспись_КВСР,$B1277)*SEARCH(Удалить_Роспись_ПБС,$C1277)*SEARCH(Удалить_Роспись_КФСР, $D1277)*SEARCH(Удалить_Роспись_КЦСР,$E1277)*SEARCH(Удалить_Роспись_КВР,$F1277)*SEARCH(Удалить_Роспись_ЭК,$H1277)*SEARCH(Удалить_Роспись_КР,$I1277))&gt;0,0,1)</f>
        <v>1</v>
      </c>
      <c r="N1277" s="192">
        <v>1</v>
      </c>
      <c r="O1277" s="192" t="str">
        <f t="shared" si="909"/>
        <v/>
      </c>
      <c r="P1277" s="192" t="str">
        <f t="shared" si="950"/>
        <v/>
      </c>
      <c r="Q1277" s="300" t="str">
        <f t="shared" si="910"/>
        <v/>
      </c>
      <c r="R1277" s="300" t="str">
        <f t="shared" si="911"/>
        <v/>
      </c>
      <c r="S1277" s="300" t="str">
        <f t="shared" si="912"/>
        <v/>
      </c>
      <c r="T1277" s="192" t="str">
        <f t="shared" si="913"/>
        <v/>
      </c>
      <c r="U1277" s="303" t="str">
        <f t="shared" si="914"/>
        <v/>
      </c>
      <c r="V1277" s="300" t="str">
        <f t="shared" si="915"/>
        <v/>
      </c>
      <c r="W1277" s="192" t="str">
        <f t="shared" si="916"/>
        <v/>
      </c>
      <c r="X1277" s="303" t="str">
        <f t="shared" si="917"/>
        <v/>
      </c>
      <c r="Y1277" s="300" t="str">
        <f t="shared" si="918"/>
        <v/>
      </c>
      <c r="Z1277" s="300" t="str">
        <f t="shared" si="919"/>
        <v/>
      </c>
      <c r="AA1277" s="303" t="str">
        <f t="shared" si="920"/>
        <v/>
      </c>
      <c r="AB1277" s="300" t="str">
        <f t="shared" si="921"/>
        <v/>
      </c>
      <c r="AC1277" s="300" t="str">
        <f t="shared" si="922"/>
        <v/>
      </c>
      <c r="AD1277" s="300" t="str">
        <f t="shared" si="923"/>
        <v/>
      </c>
      <c r="AE1277" s="192" t="str">
        <f t="shared" si="924"/>
        <v/>
      </c>
      <c r="AF1277" s="192" t="str">
        <f t="shared" si="925"/>
        <v/>
      </c>
      <c r="AG1277" s="192"/>
      <c r="AJ1277" s="300" t="str">
        <f t="shared" si="926"/>
        <v/>
      </c>
      <c r="AK1277" s="300" t="str">
        <f t="shared" si="927"/>
        <v/>
      </c>
      <c r="AL1277" s="300" t="str">
        <f t="shared" si="928"/>
        <v/>
      </c>
      <c r="AM1277" s="300" t="str">
        <f t="shared" si="929"/>
        <v/>
      </c>
      <c r="AN1277" s="300" t="str">
        <f t="shared" si="930"/>
        <v/>
      </c>
      <c r="AO1277" s="300" t="str">
        <f t="shared" si="931"/>
        <v/>
      </c>
      <c r="AP1277" s="300" t="str">
        <f t="shared" si="932"/>
        <v/>
      </c>
      <c r="AQ1277" s="300" t="str">
        <f t="shared" si="933"/>
        <v/>
      </c>
      <c r="AR1277" s="306" t="str">
        <f t="shared" si="934"/>
        <v/>
      </c>
      <c r="AS1277" s="300" t="str">
        <f t="shared" si="935"/>
        <v/>
      </c>
      <c r="AT1277" s="300" t="str">
        <f t="shared" si="936"/>
        <v/>
      </c>
      <c r="AU1277" s="192" t="str">
        <f t="shared" si="937"/>
        <v>рбс</v>
      </c>
      <c r="AV1277" s="192" t="str">
        <f t="shared" si="938"/>
        <v>рбс91701429общпро</v>
      </c>
      <c r="AW1277" s="191">
        <f t="shared" si="939"/>
        <v>70000</v>
      </c>
      <c r="AX1277" s="191">
        <f t="shared" si="940"/>
        <v>0</v>
      </c>
      <c r="AY1277" s="191">
        <f t="shared" si="941"/>
        <v>70000</v>
      </c>
      <c r="AZ1277" s="191">
        <f t="shared" si="942"/>
        <v>0</v>
      </c>
      <c r="BA1277" s="193">
        <f t="shared" si="943"/>
        <v>1</v>
      </c>
      <c r="BB1277" s="193">
        <f t="shared" si="944"/>
        <v>1</v>
      </c>
      <c r="BC1277" s="193">
        <f t="shared" si="945"/>
        <v>1</v>
      </c>
      <c r="BD1277" s="191">
        <f>IF(ISNA(BA1277),0,AY1277*$BA1277)-60000</f>
        <v>10000</v>
      </c>
      <c r="BE1277" s="191">
        <f t="shared" si="946"/>
        <v>0</v>
      </c>
      <c r="BF1277" s="210">
        <f t="shared" si="947"/>
        <v>10000</v>
      </c>
      <c r="BG1277" s="211">
        <f t="shared" si="948"/>
        <v>10000</v>
      </c>
      <c r="BH1277" s="289"/>
      <c r="BI1277" s="289"/>
      <c r="BJ1277" s="228"/>
      <c r="BK1277" s="228"/>
      <c r="BL1277" s="233" t="str">
        <f t="shared" si="949"/>
        <v>01</v>
      </c>
    </row>
    <row r="1278" spans="1:64" ht="12" customHeight="1">
      <c r="A1278" s="333" t="s">
        <v>699</v>
      </c>
      <c r="B1278" s="381" t="s">
        <v>451</v>
      </c>
      <c r="C1278" s="333" t="s">
        <v>671</v>
      </c>
      <c r="D1278" s="381" t="s">
        <v>399</v>
      </c>
      <c r="E1278" s="381" t="s">
        <v>1277</v>
      </c>
      <c r="F1278" s="381" t="s">
        <v>586</v>
      </c>
      <c r="G1278" s="381" t="s">
        <v>397</v>
      </c>
      <c r="H1278" s="100" t="s">
        <v>653</v>
      </c>
      <c r="I1278" s="381" t="s">
        <v>505</v>
      </c>
      <c r="J1278" s="382">
        <v>1000</v>
      </c>
      <c r="K1278" s="382">
        <v>0</v>
      </c>
      <c r="L1278" s="191" t="str">
        <f t="shared" si="908"/>
        <v>917014290113442008003024434001</v>
      </c>
      <c r="M1278" s="192">
        <f t="array" ref="M1278">IF(COUNT(SEARCH(Удалить_Роспись_КВСР,$B1278)*SEARCH(Удалить_Роспись_ПБС,$C1278)*SEARCH(Удалить_Роспись_КФСР, $D1278)*SEARCH(Удалить_Роспись_КЦСР,$E1278)*SEARCH(Удалить_Роспись_КВР,$F1278)*SEARCH(Удалить_Роспись_ЭК,$H1278)*SEARCH(Удалить_Роспись_КР,$I1278))&gt;0,0,1)</f>
        <v>1</v>
      </c>
      <c r="N1278" s="192">
        <f>IF(COUNT(SEARCH(Удалить_Индекс_КВСР,$B1278)*SEARCH(Удалить_Индекс_ПБС,$C1278)*SEARCH(Удалить_Индекс_КФСР,$D1278)*SEARCH(Удалить_Индекс_КЦСР,$E1278)*SEARCH(Удалить_Индекс_КВР,$F1278)*SEARCH(Удалить_Индекс_ЭК,$H1278)*SEARCH(Удалить_Индекс_КР,$I1278))&gt;0,0,1)</f>
        <v>1</v>
      </c>
      <c r="O1278" s="192" t="str">
        <f t="shared" si="909"/>
        <v/>
      </c>
      <c r="P1278" s="192" t="str">
        <f t="shared" si="950"/>
        <v/>
      </c>
      <c r="Q1278" s="300" t="str">
        <f t="shared" si="910"/>
        <v/>
      </c>
      <c r="R1278" s="300" t="str">
        <f t="shared" si="911"/>
        <v/>
      </c>
      <c r="S1278" s="300" t="str">
        <f t="shared" si="912"/>
        <v/>
      </c>
      <c r="T1278" s="192" t="str">
        <f t="shared" si="913"/>
        <v/>
      </c>
      <c r="U1278" s="303" t="str">
        <f t="shared" si="914"/>
        <v/>
      </c>
      <c r="V1278" s="300" t="str">
        <f t="shared" si="915"/>
        <v/>
      </c>
      <c r="W1278" s="192" t="str">
        <f t="shared" si="916"/>
        <v/>
      </c>
      <c r="X1278" s="303" t="str">
        <f t="shared" si="917"/>
        <v/>
      </c>
      <c r="Y1278" s="300" t="str">
        <f t="shared" si="918"/>
        <v/>
      </c>
      <c r="Z1278" s="300" t="str">
        <f t="shared" si="919"/>
        <v/>
      </c>
      <c r="AA1278" s="303" t="str">
        <f t="shared" si="920"/>
        <v/>
      </c>
      <c r="AB1278" s="300" t="str">
        <f t="shared" si="921"/>
        <v/>
      </c>
      <c r="AC1278" s="300" t="str">
        <f t="shared" si="922"/>
        <v/>
      </c>
      <c r="AD1278" s="300" t="str">
        <f t="shared" si="923"/>
        <v/>
      </c>
      <c r="AE1278" s="192" t="str">
        <f t="shared" si="924"/>
        <v/>
      </c>
      <c r="AF1278" s="192" t="str">
        <f t="shared" si="925"/>
        <v/>
      </c>
      <c r="AG1278" s="192"/>
      <c r="AJ1278" s="300" t="str">
        <f t="shared" si="926"/>
        <v/>
      </c>
      <c r="AK1278" s="300" t="str">
        <f t="shared" si="927"/>
        <v/>
      </c>
      <c r="AL1278" s="300" t="str">
        <f t="shared" si="928"/>
        <v/>
      </c>
      <c r="AM1278" s="300" t="str">
        <f t="shared" si="929"/>
        <v/>
      </c>
      <c r="AN1278" s="300" t="str">
        <f t="shared" si="930"/>
        <v/>
      </c>
      <c r="AO1278" s="300" t="str">
        <f t="shared" si="931"/>
        <v/>
      </c>
      <c r="AP1278" s="300" t="str">
        <f t="shared" si="932"/>
        <v/>
      </c>
      <c r="AQ1278" s="300" t="str">
        <f t="shared" si="933"/>
        <v/>
      </c>
      <c r="AR1278" s="306" t="str">
        <f t="shared" si="934"/>
        <v/>
      </c>
      <c r="AS1278" s="300" t="str">
        <f t="shared" si="935"/>
        <v/>
      </c>
      <c r="AT1278" s="300" t="str">
        <f t="shared" si="936"/>
        <v/>
      </c>
      <c r="AU1278" s="192" t="str">
        <f t="shared" si="937"/>
        <v>рбс</v>
      </c>
      <c r="AV1278" s="192" t="str">
        <f t="shared" si="938"/>
        <v>рбс91701429общпро</v>
      </c>
      <c r="AW1278" s="191">
        <f t="shared" si="939"/>
        <v>1000</v>
      </c>
      <c r="AX1278" s="191">
        <f t="shared" si="940"/>
        <v>0</v>
      </c>
      <c r="AY1278" s="191">
        <f t="shared" si="941"/>
        <v>1000</v>
      </c>
      <c r="AZ1278" s="191">
        <f t="shared" si="942"/>
        <v>0</v>
      </c>
      <c r="BA1278" s="193">
        <f t="shared" si="943"/>
        <v>1</v>
      </c>
      <c r="BB1278" s="193">
        <f t="shared" si="944"/>
        <v>1</v>
      </c>
      <c r="BC1278" s="193">
        <f t="shared" si="945"/>
        <v>1</v>
      </c>
      <c r="BD1278" s="191">
        <f>IF(ISNA(BA1278),0,AY1278*$BA1278)</f>
        <v>1000</v>
      </c>
      <c r="BE1278" s="191">
        <f t="shared" si="946"/>
        <v>0</v>
      </c>
      <c r="BF1278" s="210">
        <f t="shared" si="947"/>
        <v>1000</v>
      </c>
      <c r="BG1278" s="211">
        <f t="shared" si="948"/>
        <v>1000</v>
      </c>
      <c r="BH1278" s="289"/>
      <c r="BI1278" s="289"/>
      <c r="BJ1278" s="228"/>
      <c r="BK1278" s="228"/>
      <c r="BL1278" s="233" t="str">
        <f t="shared" si="949"/>
        <v>01</v>
      </c>
    </row>
    <row r="1279" spans="1:64" ht="12" hidden="1" customHeight="1">
      <c r="A1279" s="333" t="s">
        <v>699</v>
      </c>
      <c r="B1279" s="381" t="s">
        <v>451</v>
      </c>
      <c r="C1279" s="333" t="s">
        <v>671</v>
      </c>
      <c r="D1279" s="381" t="s">
        <v>399</v>
      </c>
      <c r="E1279" s="381" t="s">
        <v>883</v>
      </c>
      <c r="F1279" s="381" t="s">
        <v>602</v>
      </c>
      <c r="G1279" s="381" t="s">
        <v>385</v>
      </c>
      <c r="H1279" s="100" t="s">
        <v>653</v>
      </c>
      <c r="I1279" s="381" t="s">
        <v>339</v>
      </c>
      <c r="J1279" s="382">
        <v>7680</v>
      </c>
      <c r="K1279" s="382">
        <v>0</v>
      </c>
      <c r="L1279" s="191" t="str">
        <f t="shared" si="908"/>
        <v>917014290113802007514012121110</v>
      </c>
      <c r="M1279" s="192">
        <f t="array" ref="M1279">IF(COUNT(SEARCH(Удалить_Роспись_КВСР,$B1279)*SEARCH(Удалить_Роспись_ПБС,$C1279)*SEARCH(Удалить_Роспись_КФСР, $D1279)*SEARCH(Удалить_Роспись_КЦСР,$E1279)*SEARCH(Удалить_Роспись_КВР,$F1279)*SEARCH(Удалить_Роспись_ЭК,$H1279)*SEARCH(Удалить_Роспись_КР,$I1279))&gt;0,0,1)</f>
        <v>0</v>
      </c>
      <c r="N1279" s="192">
        <v>0</v>
      </c>
      <c r="O1279" s="192" t="str">
        <f t="shared" si="909"/>
        <v/>
      </c>
      <c r="P1279" s="192" t="str">
        <f t="shared" si="950"/>
        <v/>
      </c>
      <c r="Q1279" s="300" t="str">
        <f t="shared" si="910"/>
        <v/>
      </c>
      <c r="R1279" s="300" t="str">
        <f t="shared" si="911"/>
        <v/>
      </c>
      <c r="S1279" s="300" t="str">
        <f t="shared" si="912"/>
        <v/>
      </c>
      <c r="T1279" s="192" t="str">
        <f t="shared" si="913"/>
        <v/>
      </c>
      <c r="U1279" s="303" t="str">
        <f t="shared" si="914"/>
        <v/>
      </c>
      <c r="V1279" s="300" t="str">
        <f t="shared" si="915"/>
        <v/>
      </c>
      <c r="W1279" s="192" t="str">
        <f t="shared" si="916"/>
        <v/>
      </c>
      <c r="X1279" s="303" t="str">
        <f t="shared" si="917"/>
        <v/>
      </c>
      <c r="Y1279" s="300" t="str">
        <f t="shared" si="918"/>
        <v/>
      </c>
      <c r="Z1279" s="300" t="str">
        <f t="shared" si="919"/>
        <v/>
      </c>
      <c r="AA1279" s="303" t="str">
        <f t="shared" si="920"/>
        <v/>
      </c>
      <c r="AB1279" s="300" t="str">
        <f t="shared" si="921"/>
        <v/>
      </c>
      <c r="AC1279" s="300" t="str">
        <f t="shared" si="922"/>
        <v/>
      </c>
      <c r="AD1279" s="300" t="str">
        <f t="shared" si="923"/>
        <v/>
      </c>
      <c r="AE1279" s="192" t="str">
        <f t="shared" si="924"/>
        <v/>
      </c>
      <c r="AF1279" s="192" t="str">
        <f t="shared" si="925"/>
        <v/>
      </c>
      <c r="AG1279" s="192"/>
      <c r="AJ1279" s="300" t="str">
        <f t="shared" si="926"/>
        <v/>
      </c>
      <c r="AK1279" s="300" t="str">
        <f t="shared" si="927"/>
        <v/>
      </c>
      <c r="AL1279" s="300" t="str">
        <f t="shared" si="928"/>
        <v/>
      </c>
      <c r="AM1279" s="300" t="str">
        <f t="shared" si="929"/>
        <v/>
      </c>
      <c r="AN1279" s="300" t="str">
        <f t="shared" si="930"/>
        <v/>
      </c>
      <c r="AO1279" s="300" t="str">
        <f t="shared" si="931"/>
        <v/>
      </c>
      <c r="AP1279" s="300" t="str">
        <f t="shared" si="932"/>
        <v/>
      </c>
      <c r="AQ1279" s="300" t="str">
        <f t="shared" si="933"/>
        <v/>
      </c>
      <c r="AR1279" s="306" t="str">
        <f t="shared" si="934"/>
        <v/>
      </c>
      <c r="AS1279" s="300" t="str">
        <f t="shared" si="935"/>
        <v/>
      </c>
      <c r="AT1279" s="300" t="str">
        <f t="shared" si="936"/>
        <v/>
      </c>
      <c r="AU1279" s="192" t="str">
        <f t="shared" si="937"/>
        <v>рбс</v>
      </c>
      <c r="AV1279" s="192" t="str">
        <f t="shared" si="938"/>
        <v>рбс91701429общопл</v>
      </c>
      <c r="AW1279" s="191">
        <f t="shared" si="939"/>
        <v>0</v>
      </c>
      <c r="AX1279" s="191">
        <f t="shared" si="940"/>
        <v>0</v>
      </c>
      <c r="AY1279" s="191">
        <f t="shared" si="941"/>
        <v>0</v>
      </c>
      <c r="AZ1279" s="191">
        <f t="shared" si="942"/>
        <v>0</v>
      </c>
      <c r="BA1279" s="193">
        <f t="shared" si="943"/>
        <v>1</v>
      </c>
      <c r="BB1279" s="193">
        <f t="shared" si="944"/>
        <v>1</v>
      </c>
      <c r="BC1279" s="193">
        <f t="shared" si="945"/>
        <v>1</v>
      </c>
      <c r="BD1279" s="191">
        <f>IF(ISNA(BA1279),0,AY1279*$BA1279)</f>
        <v>0</v>
      </c>
      <c r="BE1279" s="191">
        <f t="shared" si="946"/>
        <v>0</v>
      </c>
      <c r="BF1279" s="210">
        <f t="shared" si="947"/>
        <v>0</v>
      </c>
      <c r="BG1279" s="211">
        <f t="shared" si="948"/>
        <v>0</v>
      </c>
      <c r="BH1279" s="289"/>
      <c r="BI1279" s="289"/>
      <c r="BJ1279" s="228"/>
      <c r="BK1279" s="228"/>
      <c r="BL1279" s="233" t="str">
        <f t="shared" si="949"/>
        <v>01</v>
      </c>
    </row>
    <row r="1280" spans="1:64" ht="12" hidden="1" customHeight="1">
      <c r="A1280" s="333" t="s">
        <v>699</v>
      </c>
      <c r="B1280" s="381" t="s">
        <v>451</v>
      </c>
      <c r="C1280" s="333" t="s">
        <v>671</v>
      </c>
      <c r="D1280" s="381" t="s">
        <v>399</v>
      </c>
      <c r="E1280" s="381" t="s">
        <v>883</v>
      </c>
      <c r="F1280" s="381" t="s">
        <v>873</v>
      </c>
      <c r="G1280" s="381" t="s">
        <v>387</v>
      </c>
      <c r="H1280" s="100" t="s">
        <v>653</v>
      </c>
      <c r="I1280" s="381" t="s">
        <v>339</v>
      </c>
      <c r="J1280" s="382">
        <v>2320</v>
      </c>
      <c r="K1280" s="382">
        <v>0</v>
      </c>
      <c r="L1280" s="191" t="str">
        <f t="shared" si="908"/>
        <v>917014290113802007514012921310</v>
      </c>
      <c r="M1280" s="192">
        <f t="array" ref="M1280">IF(COUNT(SEARCH(Удалить_Роспись_КВСР,$B1280)*SEARCH(Удалить_Роспись_ПБС,$C1280)*SEARCH(Удалить_Роспись_КФСР, $D1280)*SEARCH(Удалить_Роспись_КЦСР,$E1280)*SEARCH(Удалить_Роспись_КВР,$F1280)*SEARCH(Удалить_Роспись_ЭК,$H1280)*SEARCH(Удалить_Роспись_КР,$I1280))&gt;0,0,1)</f>
        <v>0</v>
      </c>
      <c r="N1280" s="192">
        <v>0</v>
      </c>
      <c r="O1280" s="192" t="str">
        <f t="shared" si="909"/>
        <v/>
      </c>
      <c r="P1280" s="192" t="str">
        <f t="shared" si="950"/>
        <v/>
      </c>
      <c r="Q1280" s="300" t="str">
        <f t="shared" si="910"/>
        <v/>
      </c>
      <c r="R1280" s="300" t="str">
        <f t="shared" si="911"/>
        <v/>
      </c>
      <c r="S1280" s="300" t="str">
        <f t="shared" si="912"/>
        <v/>
      </c>
      <c r="T1280" s="192" t="str">
        <f t="shared" si="913"/>
        <v/>
      </c>
      <c r="U1280" s="303" t="str">
        <f t="shared" si="914"/>
        <v/>
      </c>
      <c r="V1280" s="300" t="str">
        <f t="shared" si="915"/>
        <v/>
      </c>
      <c r="W1280" s="192" t="str">
        <f t="shared" si="916"/>
        <v/>
      </c>
      <c r="X1280" s="303" t="str">
        <f t="shared" si="917"/>
        <v/>
      </c>
      <c r="Y1280" s="300" t="str">
        <f t="shared" si="918"/>
        <v/>
      </c>
      <c r="Z1280" s="300" t="str">
        <f t="shared" si="919"/>
        <v/>
      </c>
      <c r="AA1280" s="303" t="str">
        <f t="shared" si="920"/>
        <v/>
      </c>
      <c r="AB1280" s="300" t="str">
        <f t="shared" si="921"/>
        <v/>
      </c>
      <c r="AC1280" s="300" t="str">
        <f t="shared" si="922"/>
        <v/>
      </c>
      <c r="AD1280" s="300" t="str">
        <f t="shared" si="923"/>
        <v/>
      </c>
      <c r="AE1280" s="192" t="str">
        <f t="shared" si="924"/>
        <v/>
      </c>
      <c r="AF1280" s="192" t="str">
        <f t="shared" si="925"/>
        <v/>
      </c>
      <c r="AG1280" s="192"/>
      <c r="AJ1280" s="300" t="str">
        <f t="shared" si="926"/>
        <v/>
      </c>
      <c r="AK1280" s="300" t="str">
        <f t="shared" si="927"/>
        <v/>
      </c>
      <c r="AL1280" s="300" t="str">
        <f t="shared" si="928"/>
        <v/>
      </c>
      <c r="AM1280" s="300" t="str">
        <f t="shared" si="929"/>
        <v/>
      </c>
      <c r="AN1280" s="300" t="str">
        <f t="shared" si="930"/>
        <v/>
      </c>
      <c r="AO1280" s="300" t="str">
        <f t="shared" si="931"/>
        <v/>
      </c>
      <c r="AP1280" s="300" t="str">
        <f t="shared" si="932"/>
        <v/>
      </c>
      <c r="AQ1280" s="300" t="str">
        <f t="shared" si="933"/>
        <v/>
      </c>
      <c r="AR1280" s="306" t="str">
        <f t="shared" si="934"/>
        <v/>
      </c>
      <c r="AS1280" s="300" t="str">
        <f t="shared" si="935"/>
        <v/>
      </c>
      <c r="AT1280" s="300" t="str">
        <f t="shared" si="936"/>
        <v/>
      </c>
      <c r="AU1280" s="192" t="str">
        <f t="shared" si="937"/>
        <v>рбс</v>
      </c>
      <c r="AV1280" s="192" t="str">
        <f t="shared" si="938"/>
        <v>рбс91701429общопл</v>
      </c>
      <c r="AW1280" s="191">
        <f t="shared" si="939"/>
        <v>0</v>
      </c>
      <c r="AX1280" s="191">
        <f t="shared" si="940"/>
        <v>0</v>
      </c>
      <c r="AY1280" s="191">
        <f t="shared" si="941"/>
        <v>0</v>
      </c>
      <c r="AZ1280" s="191">
        <f t="shared" si="942"/>
        <v>0</v>
      </c>
      <c r="BA1280" s="193">
        <f t="shared" si="943"/>
        <v>1</v>
      </c>
      <c r="BB1280" s="193">
        <f t="shared" si="944"/>
        <v>1</v>
      </c>
      <c r="BC1280" s="193">
        <f t="shared" si="945"/>
        <v>1</v>
      </c>
      <c r="BD1280" s="191">
        <f>IF(ISNA(BA1280),0,AY1280*$BA1280)</f>
        <v>0</v>
      </c>
      <c r="BE1280" s="191">
        <f t="shared" si="946"/>
        <v>0</v>
      </c>
      <c r="BF1280" s="210">
        <f t="shared" si="947"/>
        <v>0</v>
      </c>
      <c r="BG1280" s="211">
        <f t="shared" si="948"/>
        <v>0</v>
      </c>
      <c r="BH1280" s="289"/>
      <c r="BI1280" s="289"/>
      <c r="BJ1280" s="228"/>
      <c r="BK1280" s="228"/>
      <c r="BL1280" s="233" t="str">
        <f t="shared" si="949"/>
        <v>01</v>
      </c>
    </row>
    <row r="1281" spans="1:64" ht="12" hidden="1" customHeight="1">
      <c r="A1281" s="333" t="s">
        <v>699</v>
      </c>
      <c r="B1281" s="381" t="s">
        <v>451</v>
      </c>
      <c r="C1281" s="333" t="s">
        <v>671</v>
      </c>
      <c r="D1281" s="381" t="s">
        <v>399</v>
      </c>
      <c r="E1281" s="381" t="s">
        <v>883</v>
      </c>
      <c r="F1281" s="381" t="s">
        <v>586</v>
      </c>
      <c r="G1281" s="381" t="s">
        <v>397</v>
      </c>
      <c r="H1281" s="100" t="s">
        <v>653</v>
      </c>
      <c r="I1281" s="381" t="s">
        <v>339</v>
      </c>
      <c r="J1281" s="382">
        <v>1900</v>
      </c>
      <c r="K1281" s="382">
        <v>0</v>
      </c>
      <c r="L1281" s="191" t="str">
        <f t="shared" si="908"/>
        <v>917014290113802007514024434010</v>
      </c>
      <c r="M1281" s="192">
        <f t="array" ref="M1281">IF(COUNT(SEARCH(Удалить_Роспись_КВСР,$B1281)*SEARCH(Удалить_Роспись_ПБС,$C1281)*SEARCH(Удалить_Роспись_КФСР, $D1281)*SEARCH(Удалить_Роспись_КЦСР,$E1281)*SEARCH(Удалить_Роспись_КВР,$F1281)*SEARCH(Удалить_Роспись_ЭК,$H1281)*SEARCH(Удалить_Роспись_КР,$I1281))&gt;0,0,1)</f>
        <v>0</v>
      </c>
      <c r="N1281" s="192">
        <v>0</v>
      </c>
      <c r="O1281" s="192" t="str">
        <f t="shared" si="909"/>
        <v/>
      </c>
      <c r="P1281" s="192" t="str">
        <f t="shared" si="950"/>
        <v/>
      </c>
      <c r="Q1281" s="300" t="str">
        <f t="shared" si="910"/>
        <v/>
      </c>
      <c r="R1281" s="300" t="str">
        <f t="shared" si="911"/>
        <v/>
      </c>
      <c r="S1281" s="300" t="str">
        <f t="shared" si="912"/>
        <v/>
      </c>
      <c r="T1281" s="192" t="str">
        <f t="shared" si="913"/>
        <v/>
      </c>
      <c r="U1281" s="303" t="str">
        <f t="shared" si="914"/>
        <v/>
      </c>
      <c r="V1281" s="300" t="str">
        <f t="shared" si="915"/>
        <v/>
      </c>
      <c r="W1281" s="192" t="str">
        <f t="shared" si="916"/>
        <v/>
      </c>
      <c r="X1281" s="303" t="str">
        <f t="shared" si="917"/>
        <v/>
      </c>
      <c r="Y1281" s="300" t="str">
        <f t="shared" si="918"/>
        <v/>
      </c>
      <c r="Z1281" s="300" t="str">
        <f t="shared" si="919"/>
        <v/>
      </c>
      <c r="AA1281" s="303" t="str">
        <f t="shared" si="920"/>
        <v/>
      </c>
      <c r="AB1281" s="300" t="str">
        <f t="shared" si="921"/>
        <v/>
      </c>
      <c r="AC1281" s="300" t="str">
        <f t="shared" si="922"/>
        <v/>
      </c>
      <c r="AD1281" s="300" t="str">
        <f t="shared" si="923"/>
        <v/>
      </c>
      <c r="AE1281" s="192" t="str">
        <f t="shared" si="924"/>
        <v/>
      </c>
      <c r="AF1281" s="192" t="str">
        <f t="shared" si="925"/>
        <v/>
      </c>
      <c r="AG1281" s="192"/>
      <c r="AJ1281" s="300" t="str">
        <f t="shared" si="926"/>
        <v/>
      </c>
      <c r="AK1281" s="300" t="str">
        <f t="shared" si="927"/>
        <v/>
      </c>
      <c r="AL1281" s="300" t="str">
        <f t="shared" si="928"/>
        <v/>
      </c>
      <c r="AM1281" s="300" t="str">
        <f t="shared" si="929"/>
        <v/>
      </c>
      <c r="AN1281" s="300" t="str">
        <f t="shared" si="930"/>
        <v/>
      </c>
      <c r="AO1281" s="300" t="str">
        <f t="shared" si="931"/>
        <v/>
      </c>
      <c r="AP1281" s="300" t="str">
        <f t="shared" si="932"/>
        <v/>
      </c>
      <c r="AQ1281" s="300" t="str">
        <f t="shared" si="933"/>
        <v/>
      </c>
      <c r="AR1281" s="306" t="str">
        <f t="shared" si="934"/>
        <v/>
      </c>
      <c r="AS1281" s="300" t="str">
        <f t="shared" si="935"/>
        <v/>
      </c>
      <c r="AT1281" s="300" t="str">
        <f t="shared" si="936"/>
        <v/>
      </c>
      <c r="AU1281" s="192" t="str">
        <f t="shared" si="937"/>
        <v>рбс</v>
      </c>
      <c r="AV1281" s="192" t="str">
        <f t="shared" si="938"/>
        <v>рбс91701429общпро</v>
      </c>
      <c r="AW1281" s="191">
        <f t="shared" si="939"/>
        <v>0</v>
      </c>
      <c r="AX1281" s="191">
        <f t="shared" si="940"/>
        <v>0</v>
      </c>
      <c r="AY1281" s="191">
        <f t="shared" si="941"/>
        <v>0</v>
      </c>
      <c r="AZ1281" s="191">
        <f t="shared" si="942"/>
        <v>0</v>
      </c>
      <c r="BA1281" s="193">
        <f t="shared" si="943"/>
        <v>1</v>
      </c>
      <c r="BB1281" s="193">
        <f t="shared" si="944"/>
        <v>1</v>
      </c>
      <c r="BC1281" s="193">
        <f t="shared" si="945"/>
        <v>1</v>
      </c>
      <c r="BD1281" s="191">
        <f>IF(ISNA(BA1281),0,AY1281*$BA1281)</f>
        <v>0</v>
      </c>
      <c r="BE1281" s="191">
        <f t="shared" si="946"/>
        <v>0</v>
      </c>
      <c r="BF1281" s="210">
        <f t="shared" si="947"/>
        <v>0</v>
      </c>
      <c r="BG1281" s="211">
        <f t="shared" si="948"/>
        <v>0</v>
      </c>
      <c r="BH1281" s="289"/>
      <c r="BI1281" s="289"/>
      <c r="BJ1281" s="228"/>
      <c r="BK1281" s="228"/>
      <c r="BL1281" s="233" t="str">
        <f t="shared" si="949"/>
        <v>01</v>
      </c>
    </row>
    <row r="1282" spans="1:64" ht="12" customHeight="1">
      <c r="A1282" s="333" t="s">
        <v>699</v>
      </c>
      <c r="B1282" s="381" t="s">
        <v>451</v>
      </c>
      <c r="C1282" s="333" t="s">
        <v>671</v>
      </c>
      <c r="D1282" s="381" t="s">
        <v>399</v>
      </c>
      <c r="E1282" s="381" t="s">
        <v>982</v>
      </c>
      <c r="F1282" s="381" t="s">
        <v>614</v>
      </c>
      <c r="G1282" s="381" t="s">
        <v>395</v>
      </c>
      <c r="H1282" s="100" t="s">
        <v>653</v>
      </c>
      <c r="I1282" s="381" t="s">
        <v>505</v>
      </c>
      <c r="J1282" s="382">
        <v>10000</v>
      </c>
      <c r="K1282" s="382">
        <v>0</v>
      </c>
      <c r="L1282" s="191" t="str">
        <f t="shared" si="908"/>
        <v>917014290113909008000033029001</v>
      </c>
      <c r="M1282" s="192">
        <f t="array" ref="M1282">IF(COUNT(SEARCH(Удалить_Роспись_КВСР,$B1282)*SEARCH(Удалить_Роспись_ПБС,$C1282)*SEARCH(Удалить_Роспись_КФСР, $D1282)*SEARCH(Удалить_Роспись_КЦСР,$E1282)*SEARCH(Удалить_Роспись_КВР,$F1282)*SEARCH(Удалить_Роспись_ЭК,$H1282)*SEARCH(Удалить_Роспись_КР,$I1282))&gt;0,0,1)</f>
        <v>1</v>
      </c>
      <c r="N1282" s="192">
        <f>IF(COUNT(SEARCH(Удалить_Индекс_КВСР,$B1282)*SEARCH(Удалить_Индекс_ПБС,$C1282)*SEARCH(Удалить_Индекс_КФСР,$D1282)*SEARCH(Удалить_Индекс_КЦСР,$E1282)*SEARCH(Удалить_Индекс_КВР,$F1282)*SEARCH(Удалить_Индекс_ЭК,$H1282)*SEARCH(Удалить_Индекс_КР,$I1282))&gt;0,0,1)</f>
        <v>1</v>
      </c>
      <c r="O1282" s="192" t="str">
        <f t="shared" si="909"/>
        <v/>
      </c>
      <c r="P1282" s="192" t="str">
        <f t="shared" si="950"/>
        <v/>
      </c>
      <c r="Q1282" s="300" t="str">
        <f t="shared" si="910"/>
        <v/>
      </c>
      <c r="R1282" s="300" t="str">
        <f t="shared" si="911"/>
        <v/>
      </c>
      <c r="S1282" s="300" t="str">
        <f t="shared" si="912"/>
        <v/>
      </c>
      <c r="T1282" s="192" t="str">
        <f t="shared" si="913"/>
        <v/>
      </c>
      <c r="U1282" s="303" t="str">
        <f t="shared" si="914"/>
        <v/>
      </c>
      <c r="V1282" s="300" t="str">
        <f t="shared" si="915"/>
        <v/>
      </c>
      <c r="W1282" s="192" t="str">
        <f t="shared" si="916"/>
        <v/>
      </c>
      <c r="X1282" s="303" t="str">
        <f t="shared" si="917"/>
        <v/>
      </c>
      <c r="Y1282" s="300" t="str">
        <f t="shared" si="918"/>
        <v/>
      </c>
      <c r="Z1282" s="300" t="str">
        <f t="shared" si="919"/>
        <v/>
      </c>
      <c r="AA1282" s="303" t="str">
        <f t="shared" si="920"/>
        <v/>
      </c>
      <c r="AB1282" s="300" t="str">
        <f t="shared" si="921"/>
        <v/>
      </c>
      <c r="AC1282" s="300" t="str">
        <f t="shared" si="922"/>
        <v/>
      </c>
      <c r="AD1282" s="300" t="str">
        <f t="shared" si="923"/>
        <v/>
      </c>
      <c r="AE1282" s="192" t="str">
        <f t="shared" si="924"/>
        <v/>
      </c>
      <c r="AF1282" s="192" t="str">
        <f t="shared" si="925"/>
        <v/>
      </c>
      <c r="AG1282" s="192"/>
      <c r="AJ1282" s="300" t="str">
        <f t="shared" si="926"/>
        <v/>
      </c>
      <c r="AK1282" s="300" t="str">
        <f t="shared" si="927"/>
        <v/>
      </c>
      <c r="AL1282" s="300" t="str">
        <f t="shared" si="928"/>
        <v/>
      </c>
      <c r="AM1282" s="300" t="str">
        <f t="shared" si="929"/>
        <v/>
      </c>
      <c r="AN1282" s="300" t="str">
        <f t="shared" si="930"/>
        <v/>
      </c>
      <c r="AO1282" s="300" t="str">
        <f t="shared" si="931"/>
        <v/>
      </c>
      <c r="AP1282" s="300" t="str">
        <f t="shared" si="932"/>
        <v/>
      </c>
      <c r="AQ1282" s="300" t="str">
        <f t="shared" si="933"/>
        <v/>
      </c>
      <c r="AR1282" s="306" t="str">
        <f t="shared" si="934"/>
        <v/>
      </c>
      <c r="AS1282" s="300" t="str">
        <f t="shared" si="935"/>
        <v/>
      </c>
      <c r="AT1282" s="300" t="str">
        <f t="shared" si="936"/>
        <v/>
      </c>
      <c r="AU1282" s="192" t="str">
        <f t="shared" si="937"/>
        <v>рбс</v>
      </c>
      <c r="AV1282" s="192" t="str">
        <f t="shared" si="938"/>
        <v>рбс91701429общпро</v>
      </c>
      <c r="AW1282" s="191">
        <f t="shared" si="939"/>
        <v>10000</v>
      </c>
      <c r="AX1282" s="191">
        <f t="shared" si="940"/>
        <v>0</v>
      </c>
      <c r="AY1282" s="191">
        <f t="shared" si="941"/>
        <v>10000</v>
      </c>
      <c r="AZ1282" s="191">
        <f t="shared" si="942"/>
        <v>0</v>
      </c>
      <c r="BA1282" s="193">
        <f t="shared" si="943"/>
        <v>1</v>
      </c>
      <c r="BB1282" s="193">
        <f t="shared" si="944"/>
        <v>1</v>
      </c>
      <c r="BC1282" s="193">
        <f t="shared" si="945"/>
        <v>1</v>
      </c>
      <c r="BD1282" s="191">
        <f>IF(ISNA(BA1282),0,AY1282*$BA1282)-8000</f>
        <v>2000</v>
      </c>
      <c r="BE1282" s="191">
        <f t="shared" si="946"/>
        <v>0</v>
      </c>
      <c r="BF1282" s="210">
        <f t="shared" si="947"/>
        <v>2000</v>
      </c>
      <c r="BG1282" s="211">
        <f t="shared" si="948"/>
        <v>2000</v>
      </c>
      <c r="BH1282" s="289"/>
      <c r="BI1282" s="289"/>
      <c r="BJ1282" s="228"/>
      <c r="BK1282" s="228"/>
      <c r="BL1282" s="233" t="str">
        <f t="shared" si="949"/>
        <v>01</v>
      </c>
    </row>
    <row r="1283" spans="1:64" ht="12" hidden="1" customHeight="1">
      <c r="A1283" s="333" t="s">
        <v>699</v>
      </c>
      <c r="B1283" s="381" t="s">
        <v>451</v>
      </c>
      <c r="C1283" s="333" t="s">
        <v>671</v>
      </c>
      <c r="D1283" s="381" t="s">
        <v>400</v>
      </c>
      <c r="E1283" s="381" t="s">
        <v>884</v>
      </c>
      <c r="F1283" s="381" t="s">
        <v>602</v>
      </c>
      <c r="G1283" s="381" t="s">
        <v>1583</v>
      </c>
      <c r="H1283" s="100" t="s">
        <v>653</v>
      </c>
      <c r="I1283" s="381" t="s">
        <v>340</v>
      </c>
      <c r="J1283" s="382">
        <v>199770</v>
      </c>
      <c r="K1283" s="382">
        <v>144914</v>
      </c>
      <c r="L1283" s="191" t="str">
        <f t="shared" si="908"/>
        <v>917014290203802005118012100004</v>
      </c>
      <c r="M1283" s="192">
        <f t="array" ref="M1283">IF(COUNT(SEARCH(Удалить_Роспись_КВСР,$B1283)*SEARCH(Удалить_Роспись_ПБС,$C1283)*SEARCH(Удалить_Роспись_КФСР, $D1283)*SEARCH(Удалить_Роспись_КЦСР,$E1283)*SEARCH(Удалить_Роспись_КВР,$F1283)*SEARCH(Удалить_Роспись_ЭК,$H1283)*SEARCH(Удалить_Роспись_КР,$I1283))&gt;0,0,1)</f>
        <v>0</v>
      </c>
      <c r="N1283" s="192">
        <v>0</v>
      </c>
      <c r="O1283" s="192" t="str">
        <f t="shared" si="909"/>
        <v/>
      </c>
      <c r="P1283" s="192" t="str">
        <f t="shared" si="950"/>
        <v/>
      </c>
      <c r="Q1283" s="300" t="str">
        <f t="shared" si="910"/>
        <v/>
      </c>
      <c r="R1283" s="300" t="str">
        <f t="shared" si="911"/>
        <v/>
      </c>
      <c r="S1283" s="300" t="str">
        <f t="shared" si="912"/>
        <v/>
      </c>
      <c r="T1283" s="192" t="str">
        <f t="shared" si="913"/>
        <v/>
      </c>
      <c r="U1283" s="303" t="str">
        <f t="shared" si="914"/>
        <v/>
      </c>
      <c r="V1283" s="300" t="str">
        <f t="shared" si="915"/>
        <v/>
      </c>
      <c r="W1283" s="192" t="str">
        <f t="shared" si="916"/>
        <v/>
      </c>
      <c r="X1283" s="303" t="str">
        <f t="shared" si="917"/>
        <v/>
      </c>
      <c r="Y1283" s="300" t="str">
        <f t="shared" si="918"/>
        <v/>
      </c>
      <c r="Z1283" s="300" t="str">
        <f t="shared" si="919"/>
        <v/>
      </c>
      <c r="AA1283" s="303" t="str">
        <f t="shared" si="920"/>
        <v/>
      </c>
      <c r="AB1283" s="300" t="str">
        <f t="shared" si="921"/>
        <v/>
      </c>
      <c r="AC1283" s="300" t="str">
        <f t="shared" si="922"/>
        <v/>
      </c>
      <c r="AD1283" s="300" t="str">
        <f t="shared" si="923"/>
        <v/>
      </c>
      <c r="AE1283" s="192" t="str">
        <f t="shared" si="924"/>
        <v/>
      </c>
      <c r="AF1283" s="192" t="str">
        <f t="shared" si="925"/>
        <v/>
      </c>
      <c r="AG1283" s="192"/>
      <c r="AJ1283" s="300" t="str">
        <f t="shared" si="926"/>
        <v/>
      </c>
      <c r="AK1283" s="300" t="str">
        <f t="shared" si="927"/>
        <v/>
      </c>
      <c r="AL1283" s="300" t="str">
        <f t="shared" si="928"/>
        <v/>
      </c>
      <c r="AM1283" s="300" t="str">
        <f t="shared" si="929"/>
        <v/>
      </c>
      <c r="AN1283" s="300" t="str">
        <f t="shared" si="930"/>
        <v/>
      </c>
      <c r="AO1283" s="300" t="str">
        <f t="shared" si="931"/>
        <v/>
      </c>
      <c r="AP1283" s="300" t="str">
        <f t="shared" si="932"/>
        <v/>
      </c>
      <c r="AQ1283" s="300" t="str">
        <f t="shared" si="933"/>
        <v/>
      </c>
      <c r="AR1283" s="306" t="str">
        <f t="shared" si="934"/>
        <v/>
      </c>
      <c r="AS1283" s="300" t="str">
        <f t="shared" si="935"/>
        <v/>
      </c>
      <c r="AT1283" s="300" t="str">
        <f t="shared" si="936"/>
        <v/>
      </c>
      <c r="AU1283" s="192" t="str">
        <f t="shared" si="937"/>
        <v>рбс</v>
      </c>
      <c r="AV1283" s="192" t="e">
        <f t="shared" si="938"/>
        <v>#N/A</v>
      </c>
      <c r="AW1283" s="191">
        <f t="shared" si="939"/>
        <v>0</v>
      </c>
      <c r="AX1283" s="191">
        <f t="shared" si="940"/>
        <v>0</v>
      </c>
      <c r="AY1283" s="191">
        <f t="shared" si="941"/>
        <v>0</v>
      </c>
      <c r="AZ1283" s="191">
        <f t="shared" si="942"/>
        <v>0</v>
      </c>
      <c r="BA1283" s="193" t="e">
        <f t="shared" si="943"/>
        <v>#N/A</v>
      </c>
      <c r="BB1283" s="193" t="e">
        <f t="shared" si="944"/>
        <v>#N/A</v>
      </c>
      <c r="BC1283" s="193" t="e">
        <f t="shared" si="945"/>
        <v>#N/A</v>
      </c>
      <c r="BD1283" s="191">
        <f>IF(ISNA(BA1283),0,AY1283*$BA1283)</f>
        <v>0</v>
      </c>
      <c r="BE1283" s="191" t="e">
        <f t="shared" si="946"/>
        <v>#N/A</v>
      </c>
      <c r="BF1283" s="210" t="e">
        <f t="shared" si="947"/>
        <v>#N/A</v>
      </c>
      <c r="BG1283" s="211" t="e">
        <f t="shared" si="948"/>
        <v>#N/A</v>
      </c>
      <c r="BH1283" s="289"/>
      <c r="BI1283" s="289"/>
      <c r="BJ1283" s="228"/>
      <c r="BK1283" s="228"/>
      <c r="BL1283" s="233" t="str">
        <f t="shared" si="949"/>
        <v>02</v>
      </c>
    </row>
    <row r="1284" spans="1:64" ht="12" hidden="1" customHeight="1">
      <c r="A1284" s="333" t="s">
        <v>699</v>
      </c>
      <c r="B1284" s="381" t="s">
        <v>451</v>
      </c>
      <c r="C1284" s="333" t="s">
        <v>671</v>
      </c>
      <c r="D1284" s="381" t="s">
        <v>400</v>
      </c>
      <c r="E1284" s="381" t="s">
        <v>884</v>
      </c>
      <c r="F1284" s="381" t="s">
        <v>585</v>
      </c>
      <c r="G1284" s="381" t="s">
        <v>1583</v>
      </c>
      <c r="H1284" s="100" t="s">
        <v>653</v>
      </c>
      <c r="I1284" s="381" t="s">
        <v>340</v>
      </c>
      <c r="J1284" s="382">
        <v>14350</v>
      </c>
      <c r="K1284" s="382">
        <v>0</v>
      </c>
      <c r="L1284" s="191" t="str">
        <f t="shared" si="908"/>
        <v>917014290203802005118012200004</v>
      </c>
      <c r="M1284" s="192">
        <f t="array" ref="M1284">IF(COUNT(SEARCH(Удалить_Роспись_КВСР,$B1284)*SEARCH(Удалить_Роспись_ПБС,$C1284)*SEARCH(Удалить_Роспись_КФСР, $D1284)*SEARCH(Удалить_Роспись_КЦСР,$E1284)*SEARCH(Удалить_Роспись_КВР,$F1284)*SEARCH(Удалить_Роспись_ЭК,$H1284)*SEARCH(Удалить_Роспись_КР,$I1284))&gt;0,0,1)</f>
        <v>0</v>
      </c>
      <c r="N1284" s="192">
        <v>0</v>
      </c>
      <c r="O1284" s="192" t="str">
        <f t="shared" si="909"/>
        <v/>
      </c>
      <c r="P1284" s="192" t="str">
        <f t="shared" si="950"/>
        <v/>
      </c>
      <c r="Q1284" s="300" t="str">
        <f t="shared" si="910"/>
        <v/>
      </c>
      <c r="R1284" s="300" t="str">
        <f t="shared" si="911"/>
        <v/>
      </c>
      <c r="S1284" s="300" t="str">
        <f t="shared" si="912"/>
        <v/>
      </c>
      <c r="T1284" s="192" t="str">
        <f t="shared" si="913"/>
        <v/>
      </c>
      <c r="U1284" s="303" t="str">
        <f t="shared" si="914"/>
        <v/>
      </c>
      <c r="V1284" s="300" t="str">
        <f t="shared" si="915"/>
        <v/>
      </c>
      <c r="W1284" s="192" t="str">
        <f t="shared" si="916"/>
        <v/>
      </c>
      <c r="X1284" s="303" t="str">
        <f t="shared" si="917"/>
        <v/>
      </c>
      <c r="Y1284" s="300" t="str">
        <f t="shared" si="918"/>
        <v/>
      </c>
      <c r="Z1284" s="300" t="str">
        <f t="shared" si="919"/>
        <v/>
      </c>
      <c r="AA1284" s="303" t="str">
        <f t="shared" si="920"/>
        <v/>
      </c>
      <c r="AB1284" s="300" t="str">
        <f t="shared" si="921"/>
        <v/>
      </c>
      <c r="AC1284" s="300" t="str">
        <f t="shared" si="922"/>
        <v/>
      </c>
      <c r="AD1284" s="300" t="str">
        <f t="shared" si="923"/>
        <v/>
      </c>
      <c r="AE1284" s="192" t="str">
        <f t="shared" si="924"/>
        <v/>
      </c>
      <c r="AF1284" s="192" t="str">
        <f t="shared" si="925"/>
        <v/>
      </c>
      <c r="AG1284" s="192"/>
      <c r="AJ1284" s="300" t="str">
        <f t="shared" si="926"/>
        <v/>
      </c>
      <c r="AK1284" s="300" t="str">
        <f t="shared" si="927"/>
        <v/>
      </c>
      <c r="AL1284" s="300" t="str">
        <f t="shared" si="928"/>
        <v/>
      </c>
      <c r="AM1284" s="300" t="str">
        <f t="shared" si="929"/>
        <v/>
      </c>
      <c r="AN1284" s="300" t="str">
        <f t="shared" si="930"/>
        <v/>
      </c>
      <c r="AO1284" s="300" t="str">
        <f t="shared" si="931"/>
        <v/>
      </c>
      <c r="AP1284" s="300" t="str">
        <f t="shared" si="932"/>
        <v/>
      </c>
      <c r="AQ1284" s="300" t="str">
        <f t="shared" si="933"/>
        <v/>
      </c>
      <c r="AR1284" s="306" t="str">
        <f t="shared" si="934"/>
        <v/>
      </c>
      <c r="AS1284" s="300" t="str">
        <f t="shared" si="935"/>
        <v/>
      </c>
      <c r="AT1284" s="300" t="str">
        <f t="shared" si="936"/>
        <v/>
      </c>
      <c r="AU1284" s="192" t="str">
        <f t="shared" si="937"/>
        <v>рбс</v>
      </c>
      <c r="AV1284" s="192" t="e">
        <f t="shared" si="938"/>
        <v>#N/A</v>
      </c>
      <c r="AW1284" s="191">
        <f t="shared" si="939"/>
        <v>0</v>
      </c>
      <c r="AX1284" s="191">
        <f t="shared" si="940"/>
        <v>0</v>
      </c>
      <c r="AY1284" s="191">
        <f t="shared" si="941"/>
        <v>0</v>
      </c>
      <c r="AZ1284" s="191">
        <f t="shared" si="942"/>
        <v>0</v>
      </c>
      <c r="BA1284" s="193" t="e">
        <f t="shared" si="943"/>
        <v>#N/A</v>
      </c>
      <c r="BB1284" s="193" t="e">
        <f t="shared" si="944"/>
        <v>#N/A</v>
      </c>
      <c r="BC1284" s="193" t="e">
        <f t="shared" si="945"/>
        <v>#N/A</v>
      </c>
      <c r="BD1284" s="191">
        <f>IF(ISNA(BA1284),0,AY1284*$BA1284)</f>
        <v>0</v>
      </c>
      <c r="BE1284" s="191" t="e">
        <f t="shared" si="946"/>
        <v>#N/A</v>
      </c>
      <c r="BF1284" s="210" t="e">
        <f t="shared" si="947"/>
        <v>#N/A</v>
      </c>
      <c r="BG1284" s="211" t="e">
        <f t="shared" si="948"/>
        <v>#N/A</v>
      </c>
      <c r="BH1284" s="289"/>
      <c r="BI1284" s="289"/>
      <c r="BJ1284" s="228"/>
      <c r="BK1284" s="228"/>
      <c r="BL1284" s="233" t="str">
        <f t="shared" si="949"/>
        <v>02</v>
      </c>
    </row>
    <row r="1285" spans="1:64" ht="12" hidden="1" customHeight="1">
      <c r="A1285" s="333" t="s">
        <v>699</v>
      </c>
      <c r="B1285" s="381" t="s">
        <v>451</v>
      </c>
      <c r="C1285" s="333" t="s">
        <v>671</v>
      </c>
      <c r="D1285" s="381" t="s">
        <v>400</v>
      </c>
      <c r="E1285" s="381" t="s">
        <v>884</v>
      </c>
      <c r="F1285" s="381" t="s">
        <v>873</v>
      </c>
      <c r="G1285" s="381" t="s">
        <v>1583</v>
      </c>
      <c r="H1285" s="100" t="s">
        <v>653</v>
      </c>
      <c r="I1285" s="381" t="s">
        <v>340</v>
      </c>
      <c r="J1285" s="382">
        <v>60331</v>
      </c>
      <c r="K1285" s="382">
        <v>46442</v>
      </c>
      <c r="L1285" s="191" t="str">
        <f t="shared" si="908"/>
        <v>917014290203802005118012900004</v>
      </c>
      <c r="M1285" s="192">
        <f t="array" ref="M1285">IF(COUNT(SEARCH(Удалить_Роспись_КВСР,$B1285)*SEARCH(Удалить_Роспись_ПБС,$C1285)*SEARCH(Удалить_Роспись_КФСР, $D1285)*SEARCH(Удалить_Роспись_КЦСР,$E1285)*SEARCH(Удалить_Роспись_КВР,$F1285)*SEARCH(Удалить_Роспись_ЭК,$H1285)*SEARCH(Удалить_Роспись_КР,$I1285))&gt;0,0,1)</f>
        <v>0</v>
      </c>
      <c r="N1285" s="192">
        <v>0</v>
      </c>
      <c r="O1285" s="192" t="str">
        <f t="shared" si="909"/>
        <v/>
      </c>
      <c r="P1285" s="192" t="str">
        <f t="shared" si="950"/>
        <v/>
      </c>
      <c r="Q1285" s="300" t="str">
        <f t="shared" si="910"/>
        <v/>
      </c>
      <c r="R1285" s="300" t="str">
        <f t="shared" si="911"/>
        <v/>
      </c>
      <c r="S1285" s="300" t="str">
        <f t="shared" si="912"/>
        <v/>
      </c>
      <c r="T1285" s="192" t="str">
        <f t="shared" si="913"/>
        <v/>
      </c>
      <c r="U1285" s="303" t="str">
        <f t="shared" si="914"/>
        <v/>
      </c>
      <c r="V1285" s="300" t="str">
        <f t="shared" si="915"/>
        <v/>
      </c>
      <c r="W1285" s="192" t="str">
        <f t="shared" si="916"/>
        <v/>
      </c>
      <c r="X1285" s="303" t="str">
        <f t="shared" si="917"/>
        <v/>
      </c>
      <c r="Y1285" s="300" t="str">
        <f t="shared" si="918"/>
        <v/>
      </c>
      <c r="Z1285" s="300" t="str">
        <f t="shared" si="919"/>
        <v/>
      </c>
      <c r="AA1285" s="303" t="str">
        <f t="shared" si="920"/>
        <v/>
      </c>
      <c r="AB1285" s="300" t="str">
        <f t="shared" si="921"/>
        <v/>
      </c>
      <c r="AC1285" s="300" t="str">
        <f t="shared" si="922"/>
        <v/>
      </c>
      <c r="AD1285" s="300" t="str">
        <f t="shared" si="923"/>
        <v/>
      </c>
      <c r="AE1285" s="192" t="str">
        <f t="shared" si="924"/>
        <v/>
      </c>
      <c r="AF1285" s="192" t="str">
        <f t="shared" si="925"/>
        <v/>
      </c>
      <c r="AG1285" s="192"/>
      <c r="AJ1285" s="300" t="str">
        <f t="shared" si="926"/>
        <v/>
      </c>
      <c r="AK1285" s="300" t="str">
        <f t="shared" si="927"/>
        <v/>
      </c>
      <c r="AL1285" s="300" t="str">
        <f t="shared" si="928"/>
        <v/>
      </c>
      <c r="AM1285" s="300" t="str">
        <f t="shared" si="929"/>
        <v/>
      </c>
      <c r="AN1285" s="300" t="str">
        <f t="shared" si="930"/>
        <v/>
      </c>
      <c r="AO1285" s="300" t="str">
        <f t="shared" si="931"/>
        <v/>
      </c>
      <c r="AP1285" s="300" t="str">
        <f t="shared" si="932"/>
        <v/>
      </c>
      <c r="AQ1285" s="300" t="str">
        <f t="shared" si="933"/>
        <v/>
      </c>
      <c r="AR1285" s="306" t="str">
        <f t="shared" si="934"/>
        <v/>
      </c>
      <c r="AS1285" s="300" t="str">
        <f t="shared" si="935"/>
        <v/>
      </c>
      <c r="AT1285" s="300" t="str">
        <f t="shared" si="936"/>
        <v/>
      </c>
      <c r="AU1285" s="192" t="str">
        <f t="shared" si="937"/>
        <v>рбс</v>
      </c>
      <c r="AV1285" s="192" t="e">
        <f t="shared" si="938"/>
        <v>#N/A</v>
      </c>
      <c r="AW1285" s="191">
        <f t="shared" si="939"/>
        <v>0</v>
      </c>
      <c r="AX1285" s="191">
        <f t="shared" si="940"/>
        <v>0</v>
      </c>
      <c r="AY1285" s="191">
        <f t="shared" si="941"/>
        <v>0</v>
      </c>
      <c r="AZ1285" s="191">
        <f t="shared" si="942"/>
        <v>0</v>
      </c>
      <c r="BA1285" s="193" t="e">
        <f t="shared" si="943"/>
        <v>#N/A</v>
      </c>
      <c r="BB1285" s="193" t="e">
        <f t="shared" si="944"/>
        <v>#N/A</v>
      </c>
      <c r="BC1285" s="193" t="e">
        <f t="shared" si="945"/>
        <v>#N/A</v>
      </c>
      <c r="BD1285" s="191">
        <f>IF(ISNA(BA1285),0,AY1285*$BA1285)</f>
        <v>0</v>
      </c>
      <c r="BE1285" s="191" t="e">
        <f t="shared" si="946"/>
        <v>#N/A</v>
      </c>
      <c r="BF1285" s="210" t="e">
        <f t="shared" si="947"/>
        <v>#N/A</v>
      </c>
      <c r="BG1285" s="211" t="e">
        <f t="shared" si="948"/>
        <v>#N/A</v>
      </c>
      <c r="BH1285" s="289"/>
      <c r="BI1285" s="289"/>
      <c r="BJ1285" s="228"/>
      <c r="BK1285" s="228"/>
      <c r="BL1285" s="233" t="str">
        <f t="shared" si="949"/>
        <v>02</v>
      </c>
    </row>
    <row r="1286" spans="1:64" ht="12" hidden="1" customHeight="1">
      <c r="A1286" s="333" t="s">
        <v>699</v>
      </c>
      <c r="B1286" s="381" t="s">
        <v>451</v>
      </c>
      <c r="C1286" s="333" t="s">
        <v>671</v>
      </c>
      <c r="D1286" s="381" t="s">
        <v>400</v>
      </c>
      <c r="E1286" s="381" t="s">
        <v>884</v>
      </c>
      <c r="F1286" s="381" t="s">
        <v>586</v>
      </c>
      <c r="G1286" s="381" t="s">
        <v>1583</v>
      </c>
      <c r="H1286" s="100" t="s">
        <v>653</v>
      </c>
      <c r="I1286" s="381" t="s">
        <v>340</v>
      </c>
      <c r="J1286" s="382">
        <v>50400</v>
      </c>
      <c r="K1286" s="382">
        <v>5000</v>
      </c>
      <c r="L1286" s="191" t="str">
        <f t="shared" si="908"/>
        <v>917014290203802005118024400004</v>
      </c>
      <c r="M1286" s="192">
        <f t="array" ref="M1286">IF(COUNT(SEARCH(Удалить_Роспись_КВСР,$B1286)*SEARCH(Удалить_Роспись_ПБС,$C1286)*SEARCH(Удалить_Роспись_КФСР, $D1286)*SEARCH(Удалить_Роспись_КЦСР,$E1286)*SEARCH(Удалить_Роспись_КВР,$F1286)*SEARCH(Удалить_Роспись_ЭК,$H1286)*SEARCH(Удалить_Роспись_КР,$I1286))&gt;0,0,1)</f>
        <v>0</v>
      </c>
      <c r="N1286" s="192">
        <v>0</v>
      </c>
      <c r="O1286" s="192" t="str">
        <f t="shared" si="909"/>
        <v/>
      </c>
      <c r="P1286" s="192" t="str">
        <f t="shared" si="950"/>
        <v/>
      </c>
      <c r="Q1286" s="300" t="str">
        <f t="shared" si="910"/>
        <v/>
      </c>
      <c r="R1286" s="300" t="str">
        <f t="shared" si="911"/>
        <v/>
      </c>
      <c r="S1286" s="300" t="str">
        <f t="shared" si="912"/>
        <v/>
      </c>
      <c r="T1286" s="192" t="str">
        <f t="shared" si="913"/>
        <v/>
      </c>
      <c r="U1286" s="303" t="str">
        <f t="shared" si="914"/>
        <v/>
      </c>
      <c r="V1286" s="300" t="str">
        <f t="shared" si="915"/>
        <v/>
      </c>
      <c r="W1286" s="192" t="str">
        <f t="shared" si="916"/>
        <v/>
      </c>
      <c r="X1286" s="303" t="str">
        <f t="shared" si="917"/>
        <v/>
      </c>
      <c r="Y1286" s="300" t="str">
        <f t="shared" si="918"/>
        <v/>
      </c>
      <c r="Z1286" s="300" t="str">
        <f t="shared" si="919"/>
        <v/>
      </c>
      <c r="AA1286" s="303" t="str">
        <f t="shared" si="920"/>
        <v/>
      </c>
      <c r="AB1286" s="300" t="str">
        <f t="shared" si="921"/>
        <v/>
      </c>
      <c r="AC1286" s="300" t="str">
        <f t="shared" si="922"/>
        <v/>
      </c>
      <c r="AD1286" s="300" t="str">
        <f t="shared" si="923"/>
        <v/>
      </c>
      <c r="AE1286" s="192" t="str">
        <f t="shared" si="924"/>
        <v/>
      </c>
      <c r="AF1286" s="192" t="str">
        <f t="shared" si="925"/>
        <v/>
      </c>
      <c r="AG1286" s="192"/>
      <c r="AJ1286" s="300" t="str">
        <f t="shared" si="926"/>
        <v/>
      </c>
      <c r="AK1286" s="300" t="str">
        <f t="shared" si="927"/>
        <v/>
      </c>
      <c r="AL1286" s="300" t="str">
        <f t="shared" si="928"/>
        <v/>
      </c>
      <c r="AM1286" s="300" t="str">
        <f t="shared" si="929"/>
        <v/>
      </c>
      <c r="AN1286" s="300" t="str">
        <f t="shared" si="930"/>
        <v/>
      </c>
      <c r="AO1286" s="300" t="str">
        <f t="shared" si="931"/>
        <v/>
      </c>
      <c r="AP1286" s="300" t="str">
        <f t="shared" si="932"/>
        <v/>
      </c>
      <c r="AQ1286" s="300" t="str">
        <f t="shared" si="933"/>
        <v/>
      </c>
      <c r="AR1286" s="306" t="str">
        <f t="shared" si="934"/>
        <v/>
      </c>
      <c r="AS1286" s="300" t="str">
        <f t="shared" si="935"/>
        <v/>
      </c>
      <c r="AT1286" s="300" t="str">
        <f t="shared" si="936"/>
        <v/>
      </c>
      <c r="AU1286" s="192" t="str">
        <f t="shared" si="937"/>
        <v>рбс</v>
      </c>
      <c r="AV1286" s="192" t="e">
        <f t="shared" si="938"/>
        <v>#N/A</v>
      </c>
      <c r="AW1286" s="191">
        <f t="shared" si="939"/>
        <v>0</v>
      </c>
      <c r="AX1286" s="191">
        <f t="shared" si="940"/>
        <v>0</v>
      </c>
      <c r="AY1286" s="191">
        <f t="shared" si="941"/>
        <v>0</v>
      </c>
      <c r="AZ1286" s="191">
        <f t="shared" si="942"/>
        <v>0</v>
      </c>
      <c r="BA1286" s="193" t="e">
        <f t="shared" si="943"/>
        <v>#N/A</v>
      </c>
      <c r="BB1286" s="193" t="e">
        <f t="shared" si="944"/>
        <v>#N/A</v>
      </c>
      <c r="BC1286" s="193" t="e">
        <f t="shared" si="945"/>
        <v>#N/A</v>
      </c>
      <c r="BD1286" s="191">
        <f>IF(ISNA(BA1286),0,AY1286*$BA1286)</f>
        <v>0</v>
      </c>
      <c r="BE1286" s="191" t="e">
        <f t="shared" si="946"/>
        <v>#N/A</v>
      </c>
      <c r="BF1286" s="210" t="e">
        <f t="shared" si="947"/>
        <v>#N/A</v>
      </c>
      <c r="BG1286" s="211" t="e">
        <f t="shared" si="948"/>
        <v>#N/A</v>
      </c>
      <c r="BH1286" s="289"/>
      <c r="BI1286" s="289"/>
      <c r="BJ1286" s="228"/>
      <c r="BK1286" s="228"/>
      <c r="BL1286" s="233" t="str">
        <f t="shared" si="949"/>
        <v>02</v>
      </c>
    </row>
    <row r="1287" spans="1:64" ht="12" customHeight="1">
      <c r="A1287" s="333" t="s">
        <v>699</v>
      </c>
      <c r="B1287" s="381" t="s">
        <v>451</v>
      </c>
      <c r="C1287" s="333" t="s">
        <v>671</v>
      </c>
      <c r="D1287" s="381" t="s">
        <v>421</v>
      </c>
      <c r="E1287" s="381" t="s">
        <v>1278</v>
      </c>
      <c r="F1287" s="381" t="s">
        <v>586</v>
      </c>
      <c r="G1287" s="381" t="s">
        <v>395</v>
      </c>
      <c r="H1287" s="100" t="s">
        <v>653</v>
      </c>
      <c r="I1287" s="381" t="s">
        <v>505</v>
      </c>
      <c r="J1287" s="382">
        <v>30000</v>
      </c>
      <c r="K1287" s="382">
        <v>0</v>
      </c>
      <c r="L1287" s="191" t="str">
        <f t="shared" si="908"/>
        <v>917014290309442008002024429001</v>
      </c>
      <c r="M1287" s="192">
        <f t="array" ref="M1287">IF(COUNT(SEARCH(Удалить_Роспись_КВСР,$B1287)*SEARCH(Удалить_Роспись_ПБС,$C1287)*SEARCH(Удалить_Роспись_КФСР, $D1287)*SEARCH(Удалить_Роспись_КЦСР,$E1287)*SEARCH(Удалить_Роспись_КВР,$F1287)*SEARCH(Удалить_Роспись_ЭК,$H1287)*SEARCH(Удалить_Роспись_КР,$I1287))&gt;0,0,1)</f>
        <v>1</v>
      </c>
      <c r="N1287" s="192">
        <f>IF(COUNT(SEARCH(Удалить_Индекс_КВСР,$B1287)*SEARCH(Удалить_Индекс_ПБС,$C1287)*SEARCH(Удалить_Индекс_КФСР,$D1287)*SEARCH(Удалить_Индекс_КЦСР,$E1287)*SEARCH(Удалить_Индекс_КВР,$F1287)*SEARCH(Удалить_Индекс_ЭК,$H1287)*SEARCH(Удалить_Индекс_КР,$I1287))&gt;0,0,1)</f>
        <v>1</v>
      </c>
      <c r="O1287" s="192" t="str">
        <f t="shared" si="909"/>
        <v/>
      </c>
      <c r="P1287" s="192" t="str">
        <f t="shared" si="950"/>
        <v/>
      </c>
      <c r="Q1287" s="300" t="str">
        <f t="shared" si="910"/>
        <v/>
      </c>
      <c r="R1287" s="300" t="str">
        <f t="shared" si="911"/>
        <v/>
      </c>
      <c r="S1287" s="300" t="str">
        <f t="shared" si="912"/>
        <v/>
      </c>
      <c r="T1287" s="192" t="str">
        <f t="shared" si="913"/>
        <v/>
      </c>
      <c r="U1287" s="303" t="str">
        <f t="shared" si="914"/>
        <v/>
      </c>
      <c r="V1287" s="300" t="str">
        <f t="shared" si="915"/>
        <v/>
      </c>
      <c r="W1287" s="192" t="str">
        <f t="shared" si="916"/>
        <v/>
      </c>
      <c r="X1287" s="303" t="str">
        <f t="shared" si="917"/>
        <v/>
      </c>
      <c r="Y1287" s="300" t="str">
        <f t="shared" si="918"/>
        <v/>
      </c>
      <c r="Z1287" s="300" t="str">
        <f t="shared" si="919"/>
        <v/>
      </c>
      <c r="AA1287" s="303" t="str">
        <f t="shared" si="920"/>
        <v/>
      </c>
      <c r="AB1287" s="300" t="str">
        <f t="shared" si="921"/>
        <v/>
      </c>
      <c r="AC1287" s="300" t="str">
        <f t="shared" si="922"/>
        <v/>
      </c>
      <c r="AD1287" s="300" t="str">
        <f t="shared" si="923"/>
        <v/>
      </c>
      <c r="AE1287" s="192" t="str">
        <f t="shared" si="924"/>
        <v/>
      </c>
      <c r="AF1287" s="192" t="str">
        <f t="shared" si="925"/>
        <v/>
      </c>
      <c r="AG1287" s="192"/>
      <c r="AJ1287" s="300" t="str">
        <f t="shared" si="926"/>
        <v/>
      </c>
      <c r="AK1287" s="300" t="str">
        <f t="shared" si="927"/>
        <v/>
      </c>
      <c r="AL1287" s="300" t="str">
        <f t="shared" si="928"/>
        <v/>
      </c>
      <c r="AM1287" s="300" t="str">
        <f t="shared" si="929"/>
        <v/>
      </c>
      <c r="AN1287" s="300" t="str">
        <f t="shared" si="930"/>
        <v/>
      </c>
      <c r="AO1287" s="300" t="str">
        <f t="shared" si="931"/>
        <v/>
      </c>
      <c r="AP1287" s="300" t="str">
        <f t="shared" si="932"/>
        <v/>
      </c>
      <c r="AQ1287" s="300" t="str">
        <f t="shared" si="933"/>
        <v/>
      </c>
      <c r="AR1287" s="306" t="str">
        <f t="shared" si="934"/>
        <v/>
      </c>
      <c r="AS1287" s="300" t="str">
        <f t="shared" si="935"/>
        <v/>
      </c>
      <c r="AT1287" s="300" t="str">
        <f t="shared" si="936"/>
        <v/>
      </c>
      <c r="AU1287" s="192" t="str">
        <f t="shared" si="937"/>
        <v>рбс</v>
      </c>
      <c r="AV1287" s="192" t="str">
        <f t="shared" si="938"/>
        <v>рбс91701429общпро</v>
      </c>
      <c r="AW1287" s="191">
        <f t="shared" si="939"/>
        <v>30000</v>
      </c>
      <c r="AX1287" s="191">
        <f t="shared" si="940"/>
        <v>0</v>
      </c>
      <c r="AY1287" s="191">
        <f t="shared" si="941"/>
        <v>30000</v>
      </c>
      <c r="AZ1287" s="191">
        <f t="shared" si="942"/>
        <v>0</v>
      </c>
      <c r="BA1287" s="193">
        <f t="shared" si="943"/>
        <v>1</v>
      </c>
      <c r="BB1287" s="193">
        <f t="shared" si="944"/>
        <v>1</v>
      </c>
      <c r="BC1287" s="193">
        <f t="shared" si="945"/>
        <v>1</v>
      </c>
      <c r="BD1287" s="191">
        <f>IF(ISNA(BA1287),0,AY1287*$BA1287)-20000</f>
        <v>10000</v>
      </c>
      <c r="BE1287" s="191">
        <f t="shared" si="946"/>
        <v>0</v>
      </c>
      <c r="BF1287" s="210">
        <f t="shared" si="947"/>
        <v>10000</v>
      </c>
      <c r="BG1287" s="211">
        <f t="shared" si="948"/>
        <v>10000</v>
      </c>
      <c r="BH1287" s="289"/>
      <c r="BI1287" s="289"/>
      <c r="BJ1287" s="228"/>
      <c r="BK1287" s="228"/>
      <c r="BL1287" s="233" t="str">
        <f t="shared" si="949"/>
        <v>03</v>
      </c>
    </row>
    <row r="1288" spans="1:64" ht="12" hidden="1" customHeight="1">
      <c r="A1288" s="333" t="s">
        <v>699</v>
      </c>
      <c r="B1288" s="381" t="s">
        <v>451</v>
      </c>
      <c r="C1288" s="333" t="s">
        <v>671</v>
      </c>
      <c r="D1288" s="381" t="s">
        <v>401</v>
      </c>
      <c r="E1288" s="381" t="s">
        <v>1279</v>
      </c>
      <c r="F1288" s="381" t="s">
        <v>586</v>
      </c>
      <c r="G1288" s="381" t="s">
        <v>389</v>
      </c>
      <c r="H1288" s="100" t="s">
        <v>653</v>
      </c>
      <c r="I1288" s="381" t="s">
        <v>339</v>
      </c>
      <c r="J1288" s="382">
        <v>62000</v>
      </c>
      <c r="K1288" s="382">
        <v>37175.5</v>
      </c>
      <c r="L1288" s="191" t="str">
        <f t="shared" si="908"/>
        <v>917014290310442007412024422610</v>
      </c>
      <c r="M1288" s="192">
        <f t="array" ref="M1288">IF(COUNT(SEARCH(Удалить_Роспись_КВСР,$B1288)*SEARCH(Удалить_Роспись_ПБС,$C1288)*SEARCH(Удалить_Роспись_КФСР, $D1288)*SEARCH(Удалить_Роспись_КЦСР,$E1288)*SEARCH(Удалить_Роспись_КВР,$F1288)*SEARCH(Удалить_Роспись_ЭК,$H1288)*SEARCH(Удалить_Роспись_КР,$I1288))&gt;0,0,1)</f>
        <v>0</v>
      </c>
      <c r="N1288" s="192">
        <v>0</v>
      </c>
      <c r="O1288" s="192" t="str">
        <f t="shared" si="909"/>
        <v/>
      </c>
      <c r="P1288" s="192" t="str">
        <f t="shared" si="950"/>
        <v/>
      </c>
      <c r="Q1288" s="300" t="str">
        <f t="shared" si="910"/>
        <v/>
      </c>
      <c r="R1288" s="300" t="str">
        <f t="shared" si="911"/>
        <v/>
      </c>
      <c r="S1288" s="300" t="str">
        <f t="shared" si="912"/>
        <v/>
      </c>
      <c r="T1288" s="192" t="str">
        <f t="shared" si="913"/>
        <v/>
      </c>
      <c r="U1288" s="303" t="str">
        <f t="shared" si="914"/>
        <v/>
      </c>
      <c r="V1288" s="300" t="str">
        <f t="shared" si="915"/>
        <v/>
      </c>
      <c r="W1288" s="192" t="str">
        <f t="shared" si="916"/>
        <v/>
      </c>
      <c r="X1288" s="303" t="str">
        <f t="shared" si="917"/>
        <v/>
      </c>
      <c r="Y1288" s="300" t="str">
        <f t="shared" si="918"/>
        <v/>
      </c>
      <c r="Z1288" s="300" t="str">
        <f t="shared" si="919"/>
        <v/>
      </c>
      <c r="AA1288" s="303" t="str">
        <f t="shared" si="920"/>
        <v/>
      </c>
      <c r="AB1288" s="300" t="str">
        <f t="shared" si="921"/>
        <v/>
      </c>
      <c r="AC1288" s="300" t="str">
        <f t="shared" si="922"/>
        <v/>
      </c>
      <c r="AD1288" s="300" t="str">
        <f t="shared" si="923"/>
        <v/>
      </c>
      <c r="AE1288" s="192" t="str">
        <f t="shared" si="924"/>
        <v/>
      </c>
      <c r="AF1288" s="192" t="str">
        <f t="shared" si="925"/>
        <v/>
      </c>
      <c r="AG1288" s="192"/>
      <c r="AJ1288" s="300" t="str">
        <f t="shared" si="926"/>
        <v/>
      </c>
      <c r="AK1288" s="300" t="str">
        <f t="shared" si="927"/>
        <v/>
      </c>
      <c r="AL1288" s="300" t="str">
        <f t="shared" si="928"/>
        <v/>
      </c>
      <c r="AM1288" s="300" t="str">
        <f t="shared" si="929"/>
        <v/>
      </c>
      <c r="AN1288" s="300" t="str">
        <f t="shared" si="930"/>
        <v/>
      </c>
      <c r="AO1288" s="300" t="str">
        <f t="shared" si="931"/>
        <v/>
      </c>
      <c r="AP1288" s="300" t="str">
        <f t="shared" si="932"/>
        <v/>
      </c>
      <c r="AQ1288" s="300" t="str">
        <f t="shared" si="933"/>
        <v/>
      </c>
      <c r="AR1288" s="306" t="str">
        <f t="shared" si="934"/>
        <v/>
      </c>
      <c r="AS1288" s="300" t="str">
        <f t="shared" si="935"/>
        <v/>
      </c>
      <c r="AT1288" s="300" t="str">
        <f t="shared" si="936"/>
        <v/>
      </c>
      <c r="AU1288" s="192" t="str">
        <f t="shared" si="937"/>
        <v>рбс</v>
      </c>
      <c r="AV1288" s="192" t="str">
        <f t="shared" si="938"/>
        <v>рбс91701429общпро</v>
      </c>
      <c r="AW1288" s="191">
        <f t="shared" si="939"/>
        <v>0</v>
      </c>
      <c r="AX1288" s="191">
        <f t="shared" si="940"/>
        <v>0</v>
      </c>
      <c r="AY1288" s="191">
        <f t="shared" si="941"/>
        <v>0</v>
      </c>
      <c r="AZ1288" s="191">
        <f t="shared" si="942"/>
        <v>0</v>
      </c>
      <c r="BA1288" s="193">
        <f t="shared" si="943"/>
        <v>1</v>
      </c>
      <c r="BB1288" s="193">
        <f t="shared" si="944"/>
        <v>1</v>
      </c>
      <c r="BC1288" s="193">
        <f t="shared" si="945"/>
        <v>1</v>
      </c>
      <c r="BD1288" s="191">
        <f t="shared" ref="BD1288:BD1319" si="953">IF(ISNA(BA1288),0,AY1288*$BA1288)</f>
        <v>0</v>
      </c>
      <c r="BE1288" s="191">
        <f t="shared" si="946"/>
        <v>0</v>
      </c>
      <c r="BF1288" s="210">
        <f t="shared" si="947"/>
        <v>0</v>
      </c>
      <c r="BG1288" s="211">
        <f t="shared" si="948"/>
        <v>0</v>
      </c>
      <c r="BH1288" s="289"/>
      <c r="BI1288" s="289"/>
      <c r="BJ1288" s="228"/>
      <c r="BK1288" s="228"/>
      <c r="BL1288" s="233" t="str">
        <f t="shared" si="949"/>
        <v>03</v>
      </c>
    </row>
    <row r="1289" spans="1:64" ht="12" hidden="1" customHeight="1">
      <c r="A1289" s="333" t="s">
        <v>699</v>
      </c>
      <c r="B1289" s="381" t="s">
        <v>451</v>
      </c>
      <c r="C1289" s="333" t="s">
        <v>671</v>
      </c>
      <c r="D1289" s="381" t="s">
        <v>401</v>
      </c>
      <c r="E1289" s="381" t="s">
        <v>1279</v>
      </c>
      <c r="F1289" s="381" t="s">
        <v>586</v>
      </c>
      <c r="G1289" s="381" t="s">
        <v>397</v>
      </c>
      <c r="H1289" s="100" t="s">
        <v>653</v>
      </c>
      <c r="I1289" s="381" t="s">
        <v>339</v>
      </c>
      <c r="J1289" s="382">
        <v>16500</v>
      </c>
      <c r="K1289" s="382">
        <v>16500</v>
      </c>
      <c r="L1289" s="191" t="str">
        <f t="shared" si="908"/>
        <v>917014290310442007412024434010</v>
      </c>
      <c r="M1289" s="192">
        <f t="array" ref="M1289">IF(COUNT(SEARCH(Удалить_Роспись_КВСР,$B1289)*SEARCH(Удалить_Роспись_ПБС,$C1289)*SEARCH(Удалить_Роспись_КФСР, $D1289)*SEARCH(Удалить_Роспись_КЦСР,$E1289)*SEARCH(Удалить_Роспись_КВР,$F1289)*SEARCH(Удалить_Роспись_ЭК,$H1289)*SEARCH(Удалить_Роспись_КР,$I1289))&gt;0,0,1)</f>
        <v>0</v>
      </c>
      <c r="N1289" s="192">
        <v>0</v>
      </c>
      <c r="O1289" s="192" t="str">
        <f t="shared" si="909"/>
        <v/>
      </c>
      <c r="P1289" s="192" t="str">
        <f t="shared" si="950"/>
        <v/>
      </c>
      <c r="Q1289" s="300" t="str">
        <f t="shared" si="910"/>
        <v/>
      </c>
      <c r="R1289" s="300" t="str">
        <f t="shared" si="911"/>
        <v/>
      </c>
      <c r="S1289" s="300" t="str">
        <f t="shared" si="912"/>
        <v/>
      </c>
      <c r="T1289" s="192" t="str">
        <f t="shared" si="913"/>
        <v/>
      </c>
      <c r="U1289" s="303" t="str">
        <f t="shared" si="914"/>
        <v/>
      </c>
      <c r="V1289" s="300" t="str">
        <f t="shared" si="915"/>
        <v/>
      </c>
      <c r="W1289" s="192" t="str">
        <f t="shared" si="916"/>
        <v/>
      </c>
      <c r="X1289" s="303" t="str">
        <f t="shared" si="917"/>
        <v/>
      </c>
      <c r="Y1289" s="300" t="str">
        <f t="shared" si="918"/>
        <v/>
      </c>
      <c r="Z1289" s="300" t="str">
        <f t="shared" si="919"/>
        <v/>
      </c>
      <c r="AA1289" s="303" t="str">
        <f t="shared" si="920"/>
        <v/>
      </c>
      <c r="AB1289" s="300" t="str">
        <f t="shared" si="921"/>
        <v/>
      </c>
      <c r="AC1289" s="300" t="str">
        <f t="shared" si="922"/>
        <v/>
      </c>
      <c r="AD1289" s="300" t="str">
        <f t="shared" si="923"/>
        <v/>
      </c>
      <c r="AE1289" s="192" t="str">
        <f t="shared" si="924"/>
        <v/>
      </c>
      <c r="AF1289" s="192" t="str">
        <f t="shared" si="925"/>
        <v/>
      </c>
      <c r="AG1289" s="192"/>
      <c r="AJ1289" s="300" t="str">
        <f t="shared" si="926"/>
        <v/>
      </c>
      <c r="AK1289" s="300" t="str">
        <f t="shared" si="927"/>
        <v/>
      </c>
      <c r="AL1289" s="300" t="str">
        <f t="shared" si="928"/>
        <v/>
      </c>
      <c r="AM1289" s="300" t="str">
        <f t="shared" si="929"/>
        <v/>
      </c>
      <c r="AN1289" s="300" t="str">
        <f t="shared" si="930"/>
        <v/>
      </c>
      <c r="AO1289" s="300" t="str">
        <f t="shared" si="931"/>
        <v/>
      </c>
      <c r="AP1289" s="300" t="str">
        <f t="shared" si="932"/>
        <v/>
      </c>
      <c r="AQ1289" s="300" t="str">
        <f t="shared" si="933"/>
        <v/>
      </c>
      <c r="AR1289" s="306" t="str">
        <f t="shared" si="934"/>
        <v/>
      </c>
      <c r="AS1289" s="300" t="str">
        <f t="shared" si="935"/>
        <v/>
      </c>
      <c r="AT1289" s="300" t="str">
        <f t="shared" si="936"/>
        <v/>
      </c>
      <c r="AU1289" s="192" t="str">
        <f t="shared" si="937"/>
        <v>рбс</v>
      </c>
      <c r="AV1289" s="192" t="str">
        <f t="shared" si="938"/>
        <v>рбс91701429общпро</v>
      </c>
      <c r="AW1289" s="191">
        <f t="shared" si="939"/>
        <v>0</v>
      </c>
      <c r="AX1289" s="191">
        <f t="shared" si="940"/>
        <v>0</v>
      </c>
      <c r="AY1289" s="191">
        <f t="shared" si="941"/>
        <v>0</v>
      </c>
      <c r="AZ1289" s="191">
        <f t="shared" si="942"/>
        <v>0</v>
      </c>
      <c r="BA1289" s="193">
        <f t="shared" si="943"/>
        <v>1</v>
      </c>
      <c r="BB1289" s="193">
        <f t="shared" si="944"/>
        <v>1</v>
      </c>
      <c r="BC1289" s="193">
        <f t="shared" si="945"/>
        <v>1</v>
      </c>
      <c r="BD1289" s="191">
        <f t="shared" si="953"/>
        <v>0</v>
      </c>
      <c r="BE1289" s="191">
        <f t="shared" si="946"/>
        <v>0</v>
      </c>
      <c r="BF1289" s="210">
        <f t="shared" si="947"/>
        <v>0</v>
      </c>
      <c r="BG1289" s="211">
        <f t="shared" si="948"/>
        <v>0</v>
      </c>
      <c r="BH1289" s="289"/>
      <c r="BI1289" s="289"/>
      <c r="BJ1289" s="228"/>
      <c r="BK1289" s="228"/>
      <c r="BL1289" s="233" t="str">
        <f t="shared" si="949"/>
        <v>03</v>
      </c>
    </row>
    <row r="1290" spans="1:64" ht="12" customHeight="1">
      <c r="A1290" s="333" t="s">
        <v>699</v>
      </c>
      <c r="B1290" s="381" t="s">
        <v>451</v>
      </c>
      <c r="C1290" s="333" t="s">
        <v>671</v>
      </c>
      <c r="D1290" s="381" t="s">
        <v>401</v>
      </c>
      <c r="E1290" s="381" t="s">
        <v>1280</v>
      </c>
      <c r="F1290" s="381" t="s">
        <v>586</v>
      </c>
      <c r="G1290" s="381" t="s">
        <v>389</v>
      </c>
      <c r="H1290" s="100" t="s">
        <v>653</v>
      </c>
      <c r="I1290" s="381" t="s">
        <v>505</v>
      </c>
      <c r="J1290" s="382">
        <v>140075</v>
      </c>
      <c r="K1290" s="382">
        <v>107551.96</v>
      </c>
      <c r="L1290" s="191" t="str">
        <f t="shared" si="908"/>
        <v>917014290310442008001024422601</v>
      </c>
      <c r="M1290" s="192">
        <f t="array" ref="M1290">IF(COUNT(SEARCH(Удалить_Роспись_КВСР,$B1290)*SEARCH(Удалить_Роспись_ПБС,$C1290)*SEARCH(Удалить_Роспись_КФСР, $D1290)*SEARCH(Удалить_Роспись_КЦСР,$E1290)*SEARCH(Удалить_Роспись_КВР,$F1290)*SEARCH(Удалить_Роспись_ЭК,$H1290)*SEARCH(Удалить_Роспись_КР,$I1290))&gt;0,0,1)</f>
        <v>1</v>
      </c>
      <c r="N1290" s="192">
        <v>0</v>
      </c>
      <c r="O1290" s="192" t="str">
        <f t="shared" si="909"/>
        <v/>
      </c>
      <c r="P1290" s="192" t="str">
        <f t="shared" si="950"/>
        <v/>
      </c>
      <c r="Q1290" s="300" t="str">
        <f t="shared" si="910"/>
        <v/>
      </c>
      <c r="R1290" s="300" t="str">
        <f t="shared" si="911"/>
        <v/>
      </c>
      <c r="S1290" s="300" t="str">
        <f t="shared" si="912"/>
        <v/>
      </c>
      <c r="T1290" s="192" t="str">
        <f t="shared" si="913"/>
        <v/>
      </c>
      <c r="U1290" s="303" t="str">
        <f t="shared" si="914"/>
        <v/>
      </c>
      <c r="V1290" s="300" t="str">
        <f t="shared" si="915"/>
        <v/>
      </c>
      <c r="W1290" s="192" t="str">
        <f t="shared" si="916"/>
        <v/>
      </c>
      <c r="X1290" s="303" t="str">
        <f t="shared" si="917"/>
        <v/>
      </c>
      <c r="Y1290" s="300" t="str">
        <f t="shared" si="918"/>
        <v/>
      </c>
      <c r="Z1290" s="300" t="str">
        <f t="shared" si="919"/>
        <v/>
      </c>
      <c r="AA1290" s="303" t="str">
        <f t="shared" si="920"/>
        <v/>
      </c>
      <c r="AB1290" s="300" t="str">
        <f t="shared" si="921"/>
        <v/>
      </c>
      <c r="AC1290" s="300" t="str">
        <f t="shared" si="922"/>
        <v/>
      </c>
      <c r="AD1290" s="300" t="str">
        <f t="shared" si="923"/>
        <v/>
      </c>
      <c r="AE1290" s="192" t="str">
        <f t="shared" si="924"/>
        <v/>
      </c>
      <c r="AF1290" s="192" t="str">
        <f t="shared" si="925"/>
        <v/>
      </c>
      <c r="AG1290" s="192"/>
      <c r="AJ1290" s="300" t="str">
        <f t="shared" si="926"/>
        <v/>
      </c>
      <c r="AK1290" s="300" t="str">
        <f t="shared" si="927"/>
        <v/>
      </c>
      <c r="AL1290" s="300" t="str">
        <f t="shared" si="928"/>
        <v/>
      </c>
      <c r="AM1290" s="300" t="str">
        <f t="shared" si="929"/>
        <v/>
      </c>
      <c r="AN1290" s="300" t="str">
        <f t="shared" si="930"/>
        <v/>
      </c>
      <c r="AO1290" s="300" t="str">
        <f t="shared" si="931"/>
        <v/>
      </c>
      <c r="AP1290" s="300" t="str">
        <f t="shared" si="932"/>
        <v/>
      </c>
      <c r="AQ1290" s="300" t="str">
        <f t="shared" si="933"/>
        <v/>
      </c>
      <c r="AR1290" s="306" t="str">
        <f t="shared" si="934"/>
        <v/>
      </c>
      <c r="AS1290" s="300" t="str">
        <f t="shared" si="935"/>
        <v/>
      </c>
      <c r="AT1290" s="300" t="str">
        <f t="shared" si="936"/>
        <v/>
      </c>
      <c r="AU1290" s="192" t="str">
        <f t="shared" si="937"/>
        <v>рбс</v>
      </c>
      <c r="AV1290" s="192" t="str">
        <f t="shared" si="938"/>
        <v>рбс91701429общпро</v>
      </c>
      <c r="AW1290" s="191">
        <f t="shared" si="939"/>
        <v>140075</v>
      </c>
      <c r="AX1290" s="191">
        <f t="shared" si="940"/>
        <v>107551.96</v>
      </c>
      <c r="AY1290" s="191">
        <f t="shared" si="941"/>
        <v>0</v>
      </c>
      <c r="AZ1290" s="191">
        <f t="shared" si="942"/>
        <v>0</v>
      </c>
      <c r="BA1290" s="193">
        <f t="shared" si="943"/>
        <v>1</v>
      </c>
      <c r="BB1290" s="193">
        <f t="shared" si="944"/>
        <v>1</v>
      </c>
      <c r="BC1290" s="193">
        <f t="shared" si="945"/>
        <v>1</v>
      </c>
      <c r="BD1290" s="191">
        <f t="shared" si="953"/>
        <v>0</v>
      </c>
      <c r="BE1290" s="191">
        <f t="shared" si="946"/>
        <v>0</v>
      </c>
      <c r="BF1290" s="210">
        <f t="shared" si="947"/>
        <v>0</v>
      </c>
      <c r="BG1290" s="211">
        <f t="shared" si="948"/>
        <v>0</v>
      </c>
      <c r="BH1290" s="289"/>
      <c r="BI1290" s="289"/>
      <c r="BJ1290" s="228"/>
      <c r="BK1290" s="228"/>
      <c r="BL1290" s="233" t="str">
        <f t="shared" si="949"/>
        <v>03</v>
      </c>
    </row>
    <row r="1291" spans="1:64" ht="12" customHeight="1">
      <c r="A1291" s="333" t="s">
        <v>699</v>
      </c>
      <c r="B1291" s="381" t="s">
        <v>451</v>
      </c>
      <c r="C1291" s="333" t="s">
        <v>671</v>
      </c>
      <c r="D1291" s="381" t="s">
        <v>401</v>
      </c>
      <c r="E1291" s="381" t="s">
        <v>1281</v>
      </c>
      <c r="F1291" s="381" t="s">
        <v>586</v>
      </c>
      <c r="G1291" s="381" t="s">
        <v>389</v>
      </c>
      <c r="H1291" s="100" t="s">
        <v>653</v>
      </c>
      <c r="I1291" s="381" t="s">
        <v>505</v>
      </c>
      <c r="J1291" s="382">
        <v>3925</v>
      </c>
      <c r="K1291" s="382">
        <v>3925</v>
      </c>
      <c r="L1291" s="191" t="str">
        <f t="shared" si="908"/>
        <v>91701429031044200S412024422601</v>
      </c>
      <c r="M1291" s="192">
        <f t="array" ref="M1291">IF(COUNT(SEARCH(Удалить_Роспись_КВСР,$B1291)*SEARCH(Удалить_Роспись_ПБС,$C1291)*SEARCH(Удалить_Роспись_КФСР, $D1291)*SEARCH(Удалить_Роспись_КЦСР,$E1291)*SEARCH(Удалить_Роспись_КВР,$F1291)*SEARCH(Удалить_Роспись_ЭК,$H1291)*SEARCH(Удалить_Роспись_КР,$I1291))&gt;0,0,1)</f>
        <v>0</v>
      </c>
      <c r="N1291" s="192">
        <v>0</v>
      </c>
      <c r="O1291" s="192" t="str">
        <f t="shared" si="909"/>
        <v/>
      </c>
      <c r="P1291" s="192" t="str">
        <f t="shared" si="950"/>
        <v/>
      </c>
      <c r="Q1291" s="300" t="str">
        <f t="shared" si="910"/>
        <v/>
      </c>
      <c r="R1291" s="300" t="str">
        <f t="shared" si="911"/>
        <v/>
      </c>
      <c r="S1291" s="300" t="str">
        <f t="shared" si="912"/>
        <v/>
      </c>
      <c r="T1291" s="192" t="str">
        <f t="shared" si="913"/>
        <v/>
      </c>
      <c r="U1291" s="303" t="str">
        <f t="shared" si="914"/>
        <v/>
      </c>
      <c r="V1291" s="300" t="str">
        <f t="shared" si="915"/>
        <v/>
      </c>
      <c r="W1291" s="192" t="str">
        <f t="shared" si="916"/>
        <v/>
      </c>
      <c r="X1291" s="303" t="str">
        <f t="shared" si="917"/>
        <v/>
      </c>
      <c r="Y1291" s="300" t="str">
        <f t="shared" si="918"/>
        <v/>
      </c>
      <c r="Z1291" s="300" t="str">
        <f t="shared" si="919"/>
        <v/>
      </c>
      <c r="AA1291" s="303" t="str">
        <f t="shared" si="920"/>
        <v/>
      </c>
      <c r="AB1291" s="300" t="str">
        <f t="shared" si="921"/>
        <v/>
      </c>
      <c r="AC1291" s="300" t="str">
        <f t="shared" si="922"/>
        <v/>
      </c>
      <c r="AD1291" s="300" t="str">
        <f t="shared" si="923"/>
        <v/>
      </c>
      <c r="AE1291" s="192" t="str">
        <f t="shared" si="924"/>
        <v/>
      </c>
      <c r="AF1291" s="192" t="str">
        <f t="shared" si="925"/>
        <v/>
      </c>
      <c r="AG1291" s="192"/>
      <c r="AJ1291" s="300" t="str">
        <f t="shared" si="926"/>
        <v/>
      </c>
      <c r="AK1291" s="300" t="str">
        <f t="shared" si="927"/>
        <v/>
      </c>
      <c r="AL1291" s="300" t="str">
        <f t="shared" si="928"/>
        <v/>
      </c>
      <c r="AM1291" s="300" t="str">
        <f t="shared" si="929"/>
        <v/>
      </c>
      <c r="AN1291" s="300" t="str">
        <f t="shared" si="930"/>
        <v/>
      </c>
      <c r="AO1291" s="300" t="str">
        <f t="shared" si="931"/>
        <v/>
      </c>
      <c r="AP1291" s="300" t="str">
        <f t="shared" si="932"/>
        <v/>
      </c>
      <c r="AQ1291" s="300" t="str">
        <f t="shared" si="933"/>
        <v/>
      </c>
      <c r="AR1291" s="306" t="str">
        <f t="shared" si="934"/>
        <v/>
      </c>
      <c r="AS1291" s="300" t="str">
        <f t="shared" si="935"/>
        <v/>
      </c>
      <c r="AT1291" s="300" t="str">
        <f t="shared" si="936"/>
        <v/>
      </c>
      <c r="AU1291" s="192" t="str">
        <f t="shared" si="937"/>
        <v>рбс</v>
      </c>
      <c r="AV1291" s="192" t="str">
        <f t="shared" si="938"/>
        <v>рбс91701429общпро</v>
      </c>
      <c r="AW1291" s="191">
        <f t="shared" si="939"/>
        <v>0</v>
      </c>
      <c r="AX1291" s="191">
        <f t="shared" si="940"/>
        <v>0</v>
      </c>
      <c r="AY1291" s="191">
        <f t="shared" si="941"/>
        <v>0</v>
      </c>
      <c r="AZ1291" s="191">
        <f t="shared" si="942"/>
        <v>0</v>
      </c>
      <c r="BA1291" s="193">
        <f t="shared" si="943"/>
        <v>1</v>
      </c>
      <c r="BB1291" s="193">
        <f t="shared" si="944"/>
        <v>1</v>
      </c>
      <c r="BC1291" s="193">
        <f t="shared" si="945"/>
        <v>1</v>
      </c>
      <c r="BD1291" s="191">
        <f t="shared" si="953"/>
        <v>0</v>
      </c>
      <c r="BE1291" s="191">
        <f t="shared" si="946"/>
        <v>0</v>
      </c>
      <c r="BF1291" s="210">
        <f t="shared" si="947"/>
        <v>0</v>
      </c>
      <c r="BG1291" s="211">
        <f t="shared" si="948"/>
        <v>0</v>
      </c>
      <c r="BH1291" s="289"/>
      <c r="BI1291" s="289"/>
      <c r="BJ1291" s="228"/>
      <c r="BK1291" s="228"/>
      <c r="BL1291" s="233" t="str">
        <f t="shared" si="949"/>
        <v>03</v>
      </c>
    </row>
    <row r="1292" spans="1:64" ht="12" hidden="1" customHeight="1">
      <c r="A1292" s="333" t="s">
        <v>699</v>
      </c>
      <c r="B1292" s="381" t="s">
        <v>451</v>
      </c>
      <c r="C1292" s="333" t="s">
        <v>671</v>
      </c>
      <c r="D1292" s="381" t="s">
        <v>462</v>
      </c>
      <c r="E1292" s="381" t="s">
        <v>1282</v>
      </c>
      <c r="F1292" s="381" t="s">
        <v>586</v>
      </c>
      <c r="G1292" s="381" t="s">
        <v>394</v>
      </c>
      <c r="H1292" s="100" t="s">
        <v>653</v>
      </c>
      <c r="I1292" s="381" t="s">
        <v>339</v>
      </c>
      <c r="J1292" s="382">
        <v>1250000</v>
      </c>
      <c r="K1292" s="382">
        <v>250000</v>
      </c>
      <c r="L1292" s="191" t="str">
        <f t="shared" si="908"/>
        <v>917014290409441007393024422510</v>
      </c>
      <c r="M1292" s="192">
        <f t="array" ref="M1292">IF(COUNT(SEARCH(Удалить_Роспись_КВСР,$B1292)*SEARCH(Удалить_Роспись_ПБС,$C1292)*SEARCH(Удалить_Роспись_КФСР, $D1292)*SEARCH(Удалить_Роспись_КЦСР,$E1292)*SEARCH(Удалить_Роспись_КВР,$F1292)*SEARCH(Удалить_Роспись_ЭК,$H1292)*SEARCH(Удалить_Роспись_КР,$I1292))&gt;0,0,1)</f>
        <v>0</v>
      </c>
      <c r="N1292" s="192">
        <v>0</v>
      </c>
      <c r="O1292" s="192" t="str">
        <f t="shared" si="909"/>
        <v/>
      </c>
      <c r="P1292" s="192" t="str">
        <f t="shared" si="950"/>
        <v/>
      </c>
      <c r="Q1292" s="300" t="str">
        <f t="shared" si="910"/>
        <v/>
      </c>
      <c r="R1292" s="300" t="str">
        <f t="shared" si="911"/>
        <v/>
      </c>
      <c r="S1292" s="300" t="str">
        <f t="shared" si="912"/>
        <v/>
      </c>
      <c r="T1292" s="192" t="str">
        <f t="shared" si="913"/>
        <v/>
      </c>
      <c r="U1292" s="303" t="str">
        <f t="shared" si="914"/>
        <v/>
      </c>
      <c r="V1292" s="300" t="str">
        <f t="shared" si="915"/>
        <v/>
      </c>
      <c r="W1292" s="192" t="str">
        <f t="shared" si="916"/>
        <v/>
      </c>
      <c r="X1292" s="303" t="str">
        <f t="shared" si="917"/>
        <v/>
      </c>
      <c r="Y1292" s="300" t="str">
        <f t="shared" si="918"/>
        <v/>
      </c>
      <c r="Z1292" s="300" t="str">
        <f t="shared" si="919"/>
        <v/>
      </c>
      <c r="AA1292" s="303" t="str">
        <f t="shared" si="920"/>
        <v/>
      </c>
      <c r="AB1292" s="300" t="str">
        <f t="shared" si="921"/>
        <v/>
      </c>
      <c r="AC1292" s="300" t="str">
        <f t="shared" si="922"/>
        <v/>
      </c>
      <c r="AD1292" s="300" t="str">
        <f t="shared" si="923"/>
        <v/>
      </c>
      <c r="AE1292" s="192" t="str">
        <f t="shared" si="924"/>
        <v/>
      </c>
      <c r="AF1292" s="192" t="str">
        <f t="shared" si="925"/>
        <v/>
      </c>
      <c r="AG1292" s="192"/>
      <c r="AJ1292" s="300" t="str">
        <f t="shared" si="926"/>
        <v/>
      </c>
      <c r="AK1292" s="300" t="str">
        <f t="shared" si="927"/>
        <v/>
      </c>
      <c r="AL1292" s="300" t="str">
        <f t="shared" si="928"/>
        <v>бла</v>
      </c>
      <c r="AM1292" s="300" t="str">
        <f t="shared" si="929"/>
        <v/>
      </c>
      <c r="AN1292" s="300" t="str">
        <f t="shared" si="930"/>
        <v/>
      </c>
      <c r="AO1292" s="300" t="str">
        <f t="shared" si="931"/>
        <v/>
      </c>
      <c r="AP1292" s="300" t="str">
        <f t="shared" si="932"/>
        <v/>
      </c>
      <c r="AQ1292" s="300" t="str">
        <f t="shared" si="933"/>
        <v/>
      </c>
      <c r="AR1292" s="306" t="str">
        <f t="shared" si="934"/>
        <v/>
      </c>
      <c r="AS1292" s="300" t="str">
        <f t="shared" si="935"/>
        <v/>
      </c>
      <c r="AT1292" s="300" t="str">
        <f t="shared" si="936"/>
        <v/>
      </c>
      <c r="AU1292" s="192" t="str">
        <f t="shared" si="937"/>
        <v>бла</v>
      </c>
      <c r="AV1292" s="192" t="str">
        <f t="shared" si="938"/>
        <v>бла91701429общпро</v>
      </c>
      <c r="AW1292" s="191">
        <f t="shared" si="939"/>
        <v>0</v>
      </c>
      <c r="AX1292" s="191">
        <f t="shared" si="940"/>
        <v>0</v>
      </c>
      <c r="AY1292" s="191">
        <f t="shared" si="941"/>
        <v>0</v>
      </c>
      <c r="AZ1292" s="191">
        <f t="shared" si="942"/>
        <v>0</v>
      </c>
      <c r="BA1292" s="193">
        <f t="shared" si="943"/>
        <v>1</v>
      </c>
      <c r="BB1292" s="193">
        <f t="shared" si="944"/>
        <v>1</v>
      </c>
      <c r="BC1292" s="193">
        <f t="shared" si="945"/>
        <v>1</v>
      </c>
      <c r="BD1292" s="191">
        <f t="shared" si="953"/>
        <v>0</v>
      </c>
      <c r="BE1292" s="191">
        <f t="shared" si="946"/>
        <v>0</v>
      </c>
      <c r="BF1292" s="210">
        <f t="shared" si="947"/>
        <v>0</v>
      </c>
      <c r="BG1292" s="211">
        <f t="shared" si="948"/>
        <v>0</v>
      </c>
      <c r="BH1292" s="289"/>
      <c r="BI1292" s="289"/>
      <c r="BJ1292" s="228"/>
      <c r="BK1292" s="228"/>
      <c r="BL1292" s="233" t="str">
        <f t="shared" si="949"/>
        <v>04</v>
      </c>
    </row>
    <row r="1293" spans="1:64" ht="12" customHeight="1">
      <c r="A1293" s="333" t="s">
        <v>699</v>
      </c>
      <c r="B1293" s="381" t="s">
        <v>451</v>
      </c>
      <c r="C1293" s="333" t="s">
        <v>671</v>
      </c>
      <c r="D1293" s="381" t="s">
        <v>462</v>
      </c>
      <c r="E1293" s="381" t="s">
        <v>1283</v>
      </c>
      <c r="F1293" s="381" t="s">
        <v>586</v>
      </c>
      <c r="G1293" s="381" t="s">
        <v>394</v>
      </c>
      <c r="H1293" s="100" t="s">
        <v>653</v>
      </c>
      <c r="I1293" s="381" t="s">
        <v>505</v>
      </c>
      <c r="J1293" s="382">
        <v>333200</v>
      </c>
      <c r="K1293" s="382">
        <v>122396.44</v>
      </c>
      <c r="L1293" s="191" t="str">
        <f t="shared" si="908"/>
        <v>917014290409441008001024422501</v>
      </c>
      <c r="M1293" s="192">
        <f t="array" ref="M1293">IF(COUNT(SEARCH(Удалить_Роспись_КВСР,$B1293)*SEARCH(Удалить_Роспись_ПБС,$C1293)*SEARCH(Удалить_Роспись_КФСР, $D1293)*SEARCH(Удалить_Роспись_КЦСР,$E1293)*SEARCH(Удалить_Роспись_КВР,$F1293)*SEARCH(Удалить_Роспись_ЭК,$H1293)*SEARCH(Удалить_Роспись_КР,$I1293))&gt;0,0,1)</f>
        <v>1</v>
      </c>
      <c r="N1293" s="192">
        <v>0</v>
      </c>
      <c r="O1293" s="192" t="str">
        <f t="shared" si="909"/>
        <v/>
      </c>
      <c r="P1293" s="192" t="str">
        <f t="shared" si="950"/>
        <v/>
      </c>
      <c r="Q1293" s="300" t="str">
        <f t="shared" si="910"/>
        <v/>
      </c>
      <c r="R1293" s="300" t="str">
        <f t="shared" si="911"/>
        <v/>
      </c>
      <c r="S1293" s="300" t="str">
        <f t="shared" si="912"/>
        <v/>
      </c>
      <c r="T1293" s="192" t="str">
        <f t="shared" si="913"/>
        <v/>
      </c>
      <c r="U1293" s="303" t="str">
        <f t="shared" si="914"/>
        <v/>
      </c>
      <c r="V1293" s="300" t="str">
        <f t="shared" si="915"/>
        <v/>
      </c>
      <c r="W1293" s="192" t="str">
        <f t="shared" si="916"/>
        <v/>
      </c>
      <c r="X1293" s="303" t="str">
        <f t="shared" si="917"/>
        <v/>
      </c>
      <c r="Y1293" s="300" t="str">
        <f t="shared" si="918"/>
        <v/>
      </c>
      <c r="Z1293" s="300" t="str">
        <f t="shared" si="919"/>
        <v/>
      </c>
      <c r="AA1293" s="303" t="str">
        <f t="shared" si="920"/>
        <v/>
      </c>
      <c r="AB1293" s="300" t="str">
        <f t="shared" si="921"/>
        <v/>
      </c>
      <c r="AC1293" s="300" t="str">
        <f t="shared" si="922"/>
        <v/>
      </c>
      <c r="AD1293" s="300" t="str">
        <f t="shared" si="923"/>
        <v/>
      </c>
      <c r="AE1293" s="192" t="str">
        <f t="shared" si="924"/>
        <v/>
      </c>
      <c r="AF1293" s="192" t="str">
        <f t="shared" si="925"/>
        <v/>
      </c>
      <c r="AG1293" s="192"/>
      <c r="AJ1293" s="300" t="str">
        <f t="shared" si="926"/>
        <v/>
      </c>
      <c r="AK1293" s="300" t="str">
        <f t="shared" si="927"/>
        <v/>
      </c>
      <c r="AL1293" s="300" t="str">
        <f t="shared" si="928"/>
        <v>бла</v>
      </c>
      <c r="AM1293" s="300" t="str">
        <f t="shared" si="929"/>
        <v/>
      </c>
      <c r="AN1293" s="300" t="str">
        <f t="shared" si="930"/>
        <v/>
      </c>
      <c r="AO1293" s="300" t="str">
        <f t="shared" si="931"/>
        <v/>
      </c>
      <c r="AP1293" s="300" t="str">
        <f t="shared" si="932"/>
        <v/>
      </c>
      <c r="AQ1293" s="300" t="str">
        <f t="shared" si="933"/>
        <v/>
      </c>
      <c r="AR1293" s="306" t="str">
        <f t="shared" si="934"/>
        <v/>
      </c>
      <c r="AS1293" s="300" t="str">
        <f t="shared" si="935"/>
        <v/>
      </c>
      <c r="AT1293" s="300" t="str">
        <f t="shared" si="936"/>
        <v/>
      </c>
      <c r="AU1293" s="192" t="str">
        <f t="shared" si="937"/>
        <v>бла</v>
      </c>
      <c r="AV1293" s="192" t="str">
        <f t="shared" si="938"/>
        <v>бла91701429общпро</v>
      </c>
      <c r="AW1293" s="191">
        <f t="shared" si="939"/>
        <v>333200</v>
      </c>
      <c r="AX1293" s="191">
        <f t="shared" si="940"/>
        <v>122396.44</v>
      </c>
      <c r="AY1293" s="191">
        <f t="shared" si="941"/>
        <v>0</v>
      </c>
      <c r="AZ1293" s="191">
        <f t="shared" si="942"/>
        <v>0</v>
      </c>
      <c r="BA1293" s="193">
        <f t="shared" si="943"/>
        <v>1</v>
      </c>
      <c r="BB1293" s="193">
        <f t="shared" si="944"/>
        <v>1</v>
      </c>
      <c r="BC1293" s="193">
        <f t="shared" si="945"/>
        <v>1</v>
      </c>
      <c r="BD1293" s="191">
        <f t="shared" si="953"/>
        <v>0</v>
      </c>
      <c r="BE1293" s="191">
        <f t="shared" si="946"/>
        <v>0</v>
      </c>
      <c r="BF1293" s="210">
        <f t="shared" si="947"/>
        <v>0</v>
      </c>
      <c r="BG1293" s="211">
        <f t="shared" si="948"/>
        <v>0</v>
      </c>
      <c r="BH1293" s="289"/>
      <c r="BI1293" s="289"/>
      <c r="BJ1293" s="228"/>
      <c r="BK1293" s="228"/>
      <c r="BL1293" s="233" t="str">
        <f t="shared" si="949"/>
        <v>04</v>
      </c>
    </row>
    <row r="1294" spans="1:64" ht="12" customHeight="1">
      <c r="A1294" s="333" t="s">
        <v>699</v>
      </c>
      <c r="B1294" s="381" t="s">
        <v>451</v>
      </c>
      <c r="C1294" s="333" t="s">
        <v>671</v>
      </c>
      <c r="D1294" s="381" t="s">
        <v>462</v>
      </c>
      <c r="E1294" s="381" t="s">
        <v>1284</v>
      </c>
      <c r="F1294" s="381" t="s">
        <v>586</v>
      </c>
      <c r="G1294" s="381" t="s">
        <v>394</v>
      </c>
      <c r="H1294" s="100" t="s">
        <v>653</v>
      </c>
      <c r="I1294" s="381" t="s">
        <v>505</v>
      </c>
      <c r="J1294" s="382">
        <v>21500</v>
      </c>
      <c r="K1294" s="382">
        <v>12500</v>
      </c>
      <c r="L1294" s="191" t="str">
        <f t="shared" ref="L1294:L1357" si="954">CONCATENATE(B1294,C1294,D1294,E1294,F1294,G1294,I1294)</f>
        <v>91701429040944100S393024422501</v>
      </c>
      <c r="M1294" s="192">
        <f t="array" ref="M1294">IF(COUNT(SEARCH(Удалить_Роспись_КВСР,$B1294)*SEARCH(Удалить_Роспись_ПБС,$C1294)*SEARCH(Удалить_Роспись_КФСР, $D1294)*SEARCH(Удалить_Роспись_КЦСР,$E1294)*SEARCH(Удалить_Роспись_КВР,$F1294)*SEARCH(Удалить_Роспись_ЭК,$H1294)*SEARCH(Удалить_Роспись_КР,$I1294))&gt;0,0,1)</f>
        <v>0</v>
      </c>
      <c r="N1294" s="192">
        <v>0</v>
      </c>
      <c r="O1294" s="192" t="str">
        <f t="shared" ref="O1294:O1357" si="955">IF(OR($E1294="263П001",$E1294="092П000"),"атп","")</f>
        <v/>
      </c>
      <c r="P1294" s="192" t="str">
        <f t="shared" si="950"/>
        <v/>
      </c>
      <c r="Q1294" s="300" t="str">
        <f t="shared" ref="Q1294:Q1357" si="956">IF(OR($E1294="282Д002",$E1294="909Д000"),"инв","")</f>
        <v/>
      </c>
      <c r="R1294" s="300" t="str">
        <f t="shared" ref="R1294:R1357" si="957">IF(OR($E1294="2928006",$E1294="4118004",$E1294="909Ж000"),"зем","")</f>
        <v/>
      </c>
      <c r="S1294" s="300" t="str">
        <f t="shared" ref="S1294:S1357" si="958">IF($D1294="1001","пен","")</f>
        <v/>
      </c>
      <c r="T1294" s="192" t="str">
        <f t="shared" ref="T1294:T1357" si="959">IF($E1294="9018000","рез","")</f>
        <v/>
      </c>
      <c r="U1294" s="303" t="str">
        <f t="shared" ref="U1294:U1357" si="960">IF(LEFT($E1294,3)="795","рцп","")</f>
        <v/>
      </c>
      <c r="V1294" s="300" t="str">
        <f t="shared" ref="V1294:V1357" si="961">IF(AND($B1294="830",OR($E1294="1038212",$E1294="0358000",E1294="0348223",E1294="1018001",E1294="1018210",E1294="1038000",E1294="0318202",E1294="0368203",E1294="0538001")),"мер","")</f>
        <v/>
      </c>
      <c r="W1294" s="192" t="str">
        <f t="shared" ref="W1294:W1357" si="962">IF(AND($B1294="806",$D1294="0503"),"бла","")</f>
        <v/>
      </c>
      <c r="X1294" s="303" t="str">
        <f t="shared" ref="X1294:X1357" si="963">IF(AND($B1294="806",$E1294="5058606"),"жил","")</f>
        <v/>
      </c>
      <c r="Y1294" s="300" t="str">
        <f t="shared" ref="Y1294:Y1357" si="964">IF($D1294="0107","выб","")</f>
        <v/>
      </c>
      <c r="Z1294" s="300" t="str">
        <f t="shared" ref="Z1294:Z1357" si="965">IF($G1294="251","меж","")</f>
        <v/>
      </c>
      <c r="AA1294" s="303" t="str">
        <f t="shared" ref="AA1294:AA1357" si="966">IF($B1294="800","кцп","")</f>
        <v/>
      </c>
      <c r="AB1294" s="300" t="str">
        <f t="shared" ref="AB1294:AB1357" si="967">IF($F1294="611","смз","")</f>
        <v/>
      </c>
      <c r="AC1294" s="300" t="str">
        <f t="shared" ref="AC1294:AC1357" si="968">IF($D1294="1301","дол","")</f>
        <v/>
      </c>
      <c r="AD1294" s="300" t="str">
        <f t="shared" ref="AD1294:AD1357" si="969">IF($F1294="612","сиц","")</f>
        <v/>
      </c>
      <c r="AE1294" s="192" t="str">
        <f t="shared" ref="AE1294:AE1357" si="970">IF(AND($B1294="890",$E1294="9098000",F1294="870"),"рсф","")</f>
        <v/>
      </c>
      <c r="AF1294" s="192" t="str">
        <f t="shared" ref="AF1294:AF1357" si="971">IF(AND($F1294="330",B1294="806"),"поч","")</f>
        <v/>
      </c>
      <c r="AG1294" s="192"/>
      <c r="AJ1294" s="300" t="str">
        <f t="shared" ref="AJ1294:AJ1357" si="972">IF(AND(D1294="0503",G1294="223",OR(E1294="2118002",E1294="2218002",E1294="2338004",E1294="2718002",E1294="2928002",E1294="3018002",E1294="3118002",E1294="3218002",E1294="3418002",E1294="3658002",E1294="3718002",E1294="3818002",E1294="3948001",E1294="4118002",E1294="4218002",E1294="4218001",E1294="4318002",E1294="4418002",E1294="4618002")),"осв","")</f>
        <v/>
      </c>
      <c r="AK1294" s="300" t="str">
        <f t="shared" ref="AK1294:AK1357" si="973">IF($D1294="0107","выб","")</f>
        <v/>
      </c>
      <c r="AL1294" s="300" t="str">
        <f t="shared" ref="AL1294:AL1357" si="974">IF(OR($D1294="0409",$D1294="0503"),"бла","")</f>
        <v>бла</v>
      </c>
      <c r="AM1294" s="300" t="str">
        <f t="shared" ref="AM1294:AM1357" si="975">IF($G1294="251","меж","")</f>
        <v/>
      </c>
      <c r="AN1294" s="300" t="str">
        <f t="shared" ref="AN1294:AN1357" si="976">IF($D1294="0501","жил","")</f>
        <v/>
      </c>
      <c r="AO1294" s="300" t="str">
        <f t="shared" ref="AO1294:AO1357" si="977">IF($D1294="1101","физ","")</f>
        <v/>
      </c>
      <c r="AP1294" s="300" t="str">
        <f t="shared" ref="AP1294:AP1357" si="978">IF($D1294="0408","тра","")</f>
        <v/>
      </c>
      <c r="AQ1294" s="300" t="str">
        <f t="shared" ref="AQ1294:AQ1357" si="979">IF($D1294="1001","пен","")</f>
        <v/>
      </c>
      <c r="AR1294" s="306" t="str">
        <f t="shared" ref="AR1294:AR1357" si="980">IF(LEFT($E1294,3)="795","рцп","")</f>
        <v/>
      </c>
      <c r="AS1294" s="300" t="str">
        <f t="shared" ref="AS1294:AS1357" si="981">IF($F1294="611","смз","")</f>
        <v/>
      </c>
      <c r="AT1294" s="300" t="str">
        <f t="shared" ref="AT1294:AT1357" si="982">IF($F1294="612","сиц","")</f>
        <v/>
      </c>
      <c r="AU1294" s="192" t="str">
        <f t="shared" ref="AU1294:AU1357" si="983">IF(LEFT(B1294,1)="9",LEFT(CONCATENATE(AJ1294,AK1294,AL1294,AM1294,AN1294,AP1294,AQ1294,AR1294,AS1294,AT1294,AO1294,"рбс"),3),LEFT(CONCATENATE(O1294,P1294,Q1294,R1294,S1294,T1294,U1294,V1294,W1294,X1294,Y1294,Z1294,AA1294,AB1294,AC1294,AD1294,AE1294,AF1294,"рбс"),3))</f>
        <v>бла</v>
      </c>
      <c r="AV1294" s="192" t="str">
        <f t="shared" ref="AV1294:AV1357" si="984">CONCATENATE(AU1294,B1294,IF(C1294="ЦП270","ЦП273",IF(AND(C1294="ЦС300",LEFT(E1294,3)="440"),"ЦС306",IF(AND(C1294="ЦУ340",LEFT(E1294,3)="440"),"ЦУ347",C1294))),IF(ISNA(VLOOKUP(F1294,спр_Платные,1,FALSE)),"общ","пла"),VLOOKUP(G1294,спр_Индексации_ЭКР,3,FALSE))</f>
        <v>бла91701429общпро</v>
      </c>
      <c r="AW1294" s="191">
        <f t="shared" ref="AW1294:AW1357" si="985">J1294*$M1294</f>
        <v>0</v>
      </c>
      <c r="AX1294" s="191">
        <f t="shared" ref="AX1294:AX1357" si="986">K1294*$M1294</f>
        <v>0</v>
      </c>
      <c r="AY1294" s="191">
        <f t="shared" ref="AY1294:AY1357" si="987">J1294*$N1294</f>
        <v>0</v>
      </c>
      <c r="AZ1294" s="191">
        <f t="shared" ref="AZ1294:AZ1357" si="988">K1294*$N1294</f>
        <v>0</v>
      </c>
      <c r="BA1294" s="193">
        <f t="shared" ref="BA1294:BA1357" si="989">VLOOKUP(G1294,спр_Индексации_ЭКР,2,FALSE)</f>
        <v>1</v>
      </c>
      <c r="BB1294" s="193">
        <f t="shared" ref="BB1294:BB1357" si="990">VLOOKUP(G1294,спр_Индексации_ЭКР,4,FALSE)</f>
        <v>1</v>
      </c>
      <c r="BC1294" s="193">
        <f t="shared" ref="BC1294:BC1357" si="991">VLOOKUP(G1294,спр_Индексации_ЭКР,5,FALSE)</f>
        <v>1</v>
      </c>
      <c r="BD1294" s="191">
        <f t="shared" si="953"/>
        <v>0</v>
      </c>
      <c r="BE1294" s="191">
        <f t="shared" ref="BE1294:BE1357" si="992">AZ1294*$BA1294</f>
        <v>0</v>
      </c>
      <c r="BF1294" s="210">
        <f t="shared" ref="BF1294:BF1357" si="993">BD1294*BB1294</f>
        <v>0</v>
      </c>
      <c r="BG1294" s="211">
        <f t="shared" ref="BG1294:BG1357" si="994">BF1294*BC1294</f>
        <v>0</v>
      </c>
      <c r="BH1294" s="289"/>
      <c r="BI1294" s="289"/>
      <c r="BJ1294" s="228"/>
      <c r="BK1294" s="228"/>
      <c r="BL1294" s="233" t="str">
        <f t="shared" ref="BL1294:BL1357" si="995">IF(LEFT(B1294,1)="9",LEFT(D1294,2),"")</f>
        <v>04</v>
      </c>
    </row>
    <row r="1295" spans="1:64" ht="12" customHeight="1">
      <c r="A1295" s="333" t="s">
        <v>699</v>
      </c>
      <c r="B1295" s="381" t="s">
        <v>451</v>
      </c>
      <c r="C1295" s="333" t="s">
        <v>671</v>
      </c>
      <c r="D1295" s="381" t="s">
        <v>403</v>
      </c>
      <c r="E1295" s="381" t="s">
        <v>1285</v>
      </c>
      <c r="F1295" s="381" t="s">
        <v>586</v>
      </c>
      <c r="G1295" s="381" t="s">
        <v>397</v>
      </c>
      <c r="H1295" s="100" t="s">
        <v>653</v>
      </c>
      <c r="I1295" s="381" t="s">
        <v>505</v>
      </c>
      <c r="J1295" s="382">
        <v>190000</v>
      </c>
      <c r="K1295" s="382">
        <v>92000</v>
      </c>
      <c r="L1295" s="191" t="str">
        <f t="shared" si="954"/>
        <v>917014290501443008000024434001</v>
      </c>
      <c r="M1295" s="192">
        <f t="array" ref="M1295">IF(COUNT(SEARCH(Удалить_Роспись_КВСР,$B1295)*SEARCH(Удалить_Роспись_ПБС,$C1295)*SEARCH(Удалить_Роспись_КФСР, $D1295)*SEARCH(Удалить_Роспись_КЦСР,$E1295)*SEARCH(Удалить_Роспись_КВР,$F1295)*SEARCH(Удалить_Роспись_ЭК,$H1295)*SEARCH(Удалить_Роспись_КР,$I1295))&gt;0,0,1)</f>
        <v>1</v>
      </c>
      <c r="N1295" s="192">
        <v>0</v>
      </c>
      <c r="O1295" s="192" t="str">
        <f t="shared" si="955"/>
        <v/>
      </c>
      <c r="P1295" s="192" t="str">
        <f t="shared" si="950"/>
        <v/>
      </c>
      <c r="Q1295" s="300" t="str">
        <f t="shared" si="956"/>
        <v/>
      </c>
      <c r="R1295" s="300" t="str">
        <f t="shared" si="957"/>
        <v/>
      </c>
      <c r="S1295" s="300" t="str">
        <f t="shared" si="958"/>
        <v/>
      </c>
      <c r="T1295" s="192" t="str">
        <f t="shared" si="959"/>
        <v/>
      </c>
      <c r="U1295" s="303" t="str">
        <f t="shared" si="960"/>
        <v/>
      </c>
      <c r="V1295" s="300" t="str">
        <f t="shared" si="961"/>
        <v/>
      </c>
      <c r="W1295" s="192" t="str">
        <f t="shared" si="962"/>
        <v/>
      </c>
      <c r="X1295" s="303" t="str">
        <f t="shared" si="963"/>
        <v/>
      </c>
      <c r="Y1295" s="300" t="str">
        <f t="shared" si="964"/>
        <v/>
      </c>
      <c r="Z1295" s="300" t="str">
        <f t="shared" si="965"/>
        <v/>
      </c>
      <c r="AA1295" s="303" t="str">
        <f t="shared" si="966"/>
        <v/>
      </c>
      <c r="AB1295" s="300" t="str">
        <f t="shared" si="967"/>
        <v/>
      </c>
      <c r="AC1295" s="300" t="str">
        <f t="shared" si="968"/>
        <v/>
      </c>
      <c r="AD1295" s="300" t="str">
        <f t="shared" si="969"/>
        <v/>
      </c>
      <c r="AE1295" s="192" t="str">
        <f t="shared" si="970"/>
        <v/>
      </c>
      <c r="AF1295" s="192" t="str">
        <f t="shared" si="971"/>
        <v/>
      </c>
      <c r="AG1295" s="192"/>
      <c r="AJ1295" s="300" t="str">
        <f t="shared" si="972"/>
        <v/>
      </c>
      <c r="AK1295" s="300" t="str">
        <f t="shared" si="973"/>
        <v/>
      </c>
      <c r="AL1295" s="300" t="str">
        <f t="shared" si="974"/>
        <v/>
      </c>
      <c r="AM1295" s="300" t="str">
        <f t="shared" si="975"/>
        <v/>
      </c>
      <c r="AN1295" s="300" t="str">
        <f t="shared" si="976"/>
        <v>жил</v>
      </c>
      <c r="AO1295" s="300" t="str">
        <f t="shared" si="977"/>
        <v/>
      </c>
      <c r="AP1295" s="300" t="str">
        <f t="shared" si="978"/>
        <v/>
      </c>
      <c r="AQ1295" s="300" t="str">
        <f t="shared" si="979"/>
        <v/>
      </c>
      <c r="AR1295" s="306" t="str">
        <f t="shared" si="980"/>
        <v/>
      </c>
      <c r="AS1295" s="300" t="str">
        <f t="shared" si="981"/>
        <v/>
      </c>
      <c r="AT1295" s="300" t="str">
        <f t="shared" si="982"/>
        <v/>
      </c>
      <c r="AU1295" s="192" t="str">
        <f t="shared" si="983"/>
        <v>жил</v>
      </c>
      <c r="AV1295" s="192" t="str">
        <f t="shared" si="984"/>
        <v>жил91701429общпро</v>
      </c>
      <c r="AW1295" s="191">
        <f t="shared" si="985"/>
        <v>190000</v>
      </c>
      <c r="AX1295" s="191">
        <f t="shared" si="986"/>
        <v>92000</v>
      </c>
      <c r="AY1295" s="191">
        <f t="shared" si="987"/>
        <v>0</v>
      </c>
      <c r="AZ1295" s="191">
        <f t="shared" si="988"/>
        <v>0</v>
      </c>
      <c r="BA1295" s="193">
        <f t="shared" si="989"/>
        <v>1</v>
      </c>
      <c r="BB1295" s="193">
        <f t="shared" si="990"/>
        <v>1</v>
      </c>
      <c r="BC1295" s="193">
        <f t="shared" si="991"/>
        <v>1</v>
      </c>
      <c r="BD1295" s="191">
        <f t="shared" si="953"/>
        <v>0</v>
      </c>
      <c r="BE1295" s="191">
        <f t="shared" si="992"/>
        <v>0</v>
      </c>
      <c r="BF1295" s="210">
        <f t="shared" si="993"/>
        <v>0</v>
      </c>
      <c r="BG1295" s="211">
        <f t="shared" si="994"/>
        <v>0</v>
      </c>
      <c r="BH1295" s="289"/>
      <c r="BI1295" s="289"/>
      <c r="BJ1295" s="228"/>
      <c r="BK1295" s="228"/>
      <c r="BL1295" s="233" t="str">
        <f t="shared" si="995"/>
        <v>05</v>
      </c>
    </row>
    <row r="1296" spans="1:64" ht="12" customHeight="1">
      <c r="A1296" s="333" t="s">
        <v>699</v>
      </c>
      <c r="B1296" s="381" t="s">
        <v>451</v>
      </c>
      <c r="C1296" s="333" t="s">
        <v>671</v>
      </c>
      <c r="D1296" s="381" t="s">
        <v>404</v>
      </c>
      <c r="E1296" s="381" t="s">
        <v>1286</v>
      </c>
      <c r="F1296" s="381" t="s">
        <v>586</v>
      </c>
      <c r="G1296" s="381" t="s">
        <v>389</v>
      </c>
      <c r="H1296" s="100" t="s">
        <v>653</v>
      </c>
      <c r="I1296" s="381" t="s">
        <v>505</v>
      </c>
      <c r="J1296" s="382">
        <v>100000</v>
      </c>
      <c r="K1296" s="382">
        <v>0</v>
      </c>
      <c r="L1296" s="191" t="str">
        <f t="shared" si="954"/>
        <v>917014290502443008001024422601</v>
      </c>
      <c r="M1296" s="192">
        <f t="array" ref="M1296">IF(COUNT(SEARCH(Удалить_Роспись_КВСР,$B1296)*SEARCH(Удалить_Роспись_ПБС,$C1296)*SEARCH(Удалить_Роспись_КФСР, $D1296)*SEARCH(Удалить_Роспись_КЦСР,$E1296)*SEARCH(Удалить_Роспись_КВР,$F1296)*SEARCH(Удалить_Роспись_ЭК,$H1296)*SEARCH(Удалить_Роспись_КР,$I1296))&gt;0,0,1)</f>
        <v>1</v>
      </c>
      <c r="N1296" s="192">
        <v>0</v>
      </c>
      <c r="O1296" s="192" t="str">
        <f t="shared" si="955"/>
        <v/>
      </c>
      <c r="P1296" s="192" t="str">
        <f t="shared" si="950"/>
        <v/>
      </c>
      <c r="Q1296" s="300" t="str">
        <f t="shared" si="956"/>
        <v/>
      </c>
      <c r="R1296" s="300" t="str">
        <f t="shared" si="957"/>
        <v/>
      </c>
      <c r="S1296" s="300" t="str">
        <f t="shared" si="958"/>
        <v/>
      </c>
      <c r="T1296" s="192" t="str">
        <f t="shared" si="959"/>
        <v/>
      </c>
      <c r="U1296" s="303" t="str">
        <f t="shared" si="960"/>
        <v/>
      </c>
      <c r="V1296" s="300" t="str">
        <f t="shared" si="961"/>
        <v/>
      </c>
      <c r="W1296" s="192" t="str">
        <f t="shared" si="962"/>
        <v/>
      </c>
      <c r="X1296" s="303" t="str">
        <f t="shared" si="963"/>
        <v/>
      </c>
      <c r="Y1296" s="300" t="str">
        <f t="shared" si="964"/>
        <v/>
      </c>
      <c r="Z1296" s="300" t="str">
        <f t="shared" si="965"/>
        <v/>
      </c>
      <c r="AA1296" s="303" t="str">
        <f t="shared" si="966"/>
        <v/>
      </c>
      <c r="AB1296" s="300" t="str">
        <f t="shared" si="967"/>
        <v/>
      </c>
      <c r="AC1296" s="300" t="str">
        <f t="shared" si="968"/>
        <v/>
      </c>
      <c r="AD1296" s="300" t="str">
        <f t="shared" si="969"/>
        <v/>
      </c>
      <c r="AE1296" s="192" t="str">
        <f t="shared" si="970"/>
        <v/>
      </c>
      <c r="AF1296" s="192" t="str">
        <f t="shared" si="971"/>
        <v/>
      </c>
      <c r="AG1296" s="192"/>
      <c r="AJ1296" s="300" t="str">
        <f t="shared" si="972"/>
        <v/>
      </c>
      <c r="AK1296" s="300" t="str">
        <f t="shared" si="973"/>
        <v/>
      </c>
      <c r="AL1296" s="300" t="str">
        <f t="shared" si="974"/>
        <v/>
      </c>
      <c r="AM1296" s="300" t="str">
        <f t="shared" si="975"/>
        <v/>
      </c>
      <c r="AN1296" s="300" t="str">
        <f t="shared" si="976"/>
        <v/>
      </c>
      <c r="AO1296" s="300" t="str">
        <f t="shared" si="977"/>
        <v/>
      </c>
      <c r="AP1296" s="300" t="str">
        <f t="shared" si="978"/>
        <v/>
      </c>
      <c r="AQ1296" s="300" t="str">
        <f t="shared" si="979"/>
        <v/>
      </c>
      <c r="AR1296" s="306" t="str">
        <f t="shared" si="980"/>
        <v/>
      </c>
      <c r="AS1296" s="300" t="str">
        <f t="shared" si="981"/>
        <v/>
      </c>
      <c r="AT1296" s="300" t="str">
        <f t="shared" si="982"/>
        <v/>
      </c>
      <c r="AU1296" s="192" t="str">
        <f t="shared" si="983"/>
        <v>рбс</v>
      </c>
      <c r="AV1296" s="192" t="str">
        <f t="shared" si="984"/>
        <v>рбс91701429общпро</v>
      </c>
      <c r="AW1296" s="191">
        <f t="shared" si="985"/>
        <v>100000</v>
      </c>
      <c r="AX1296" s="191">
        <f t="shared" si="986"/>
        <v>0</v>
      </c>
      <c r="AY1296" s="191">
        <f t="shared" si="987"/>
        <v>0</v>
      </c>
      <c r="AZ1296" s="191">
        <f t="shared" si="988"/>
        <v>0</v>
      </c>
      <c r="BA1296" s="193">
        <f t="shared" si="989"/>
        <v>1</v>
      </c>
      <c r="BB1296" s="193">
        <f t="shared" si="990"/>
        <v>1</v>
      </c>
      <c r="BC1296" s="193">
        <f t="shared" si="991"/>
        <v>1</v>
      </c>
      <c r="BD1296" s="191">
        <f t="shared" si="953"/>
        <v>0</v>
      </c>
      <c r="BE1296" s="191">
        <f t="shared" si="992"/>
        <v>0</v>
      </c>
      <c r="BF1296" s="210">
        <f t="shared" si="993"/>
        <v>0</v>
      </c>
      <c r="BG1296" s="211">
        <f t="shared" si="994"/>
        <v>0</v>
      </c>
      <c r="BH1296" s="289"/>
      <c r="BI1296" s="289"/>
      <c r="BJ1296" s="228"/>
      <c r="BK1296" s="228"/>
      <c r="BL1296" s="233" t="str">
        <f t="shared" si="995"/>
        <v>05</v>
      </c>
    </row>
    <row r="1297" spans="1:64" ht="12" customHeight="1">
      <c r="A1297" s="333" t="s">
        <v>699</v>
      </c>
      <c r="B1297" s="381" t="s">
        <v>451</v>
      </c>
      <c r="C1297" s="333" t="s">
        <v>671</v>
      </c>
      <c r="D1297" s="381" t="s">
        <v>404</v>
      </c>
      <c r="E1297" s="381" t="s">
        <v>896</v>
      </c>
      <c r="F1297" s="381" t="s">
        <v>586</v>
      </c>
      <c r="G1297" s="381" t="s">
        <v>389</v>
      </c>
      <c r="H1297" s="100" t="s">
        <v>653</v>
      </c>
      <c r="I1297" s="381" t="s">
        <v>505</v>
      </c>
      <c r="J1297" s="382">
        <v>20000</v>
      </c>
      <c r="K1297" s="382">
        <v>2792.5</v>
      </c>
      <c r="L1297" s="191" t="str">
        <f t="shared" si="954"/>
        <v>91701429050290900Ш000024422601</v>
      </c>
      <c r="M1297" s="192">
        <f t="array" ref="M1297">IF(COUNT(SEARCH(Удалить_Роспись_КВСР,$B1297)*SEARCH(Удалить_Роспись_ПБС,$C1297)*SEARCH(Удалить_Роспись_КФСР, $D1297)*SEARCH(Удалить_Роспись_КЦСР,$E1297)*SEARCH(Удалить_Роспись_КВР,$F1297)*SEARCH(Удалить_Роспись_ЭК,$H1297)*SEARCH(Удалить_Роспись_КР,$I1297))&gt;0,0,1)</f>
        <v>1</v>
      </c>
      <c r="N1297" s="192">
        <f>IF(COUNT(SEARCH(Удалить_Индекс_КВСР,$B1297)*SEARCH(Удалить_Индекс_ПБС,$C1297)*SEARCH(Удалить_Индекс_КФСР,$D1297)*SEARCH(Удалить_Индекс_КЦСР,$E1297)*SEARCH(Удалить_Индекс_КВР,$F1297)*SEARCH(Удалить_Индекс_ЭК,$H1297)*SEARCH(Удалить_Индекс_КР,$I1297))&gt;0,0,1)</f>
        <v>1</v>
      </c>
      <c r="O1297" s="192" t="str">
        <f t="shared" si="955"/>
        <v/>
      </c>
      <c r="P1297" s="192" t="str">
        <f t="shared" si="950"/>
        <v/>
      </c>
      <c r="Q1297" s="300" t="str">
        <f t="shared" si="956"/>
        <v/>
      </c>
      <c r="R1297" s="300" t="str">
        <f t="shared" si="957"/>
        <v/>
      </c>
      <c r="S1297" s="300" t="str">
        <f t="shared" si="958"/>
        <v/>
      </c>
      <c r="T1297" s="192" t="str">
        <f t="shared" si="959"/>
        <v/>
      </c>
      <c r="U1297" s="303" t="str">
        <f t="shared" si="960"/>
        <v/>
      </c>
      <c r="V1297" s="300" t="str">
        <f t="shared" si="961"/>
        <v/>
      </c>
      <c r="W1297" s="192" t="str">
        <f t="shared" si="962"/>
        <v/>
      </c>
      <c r="X1297" s="303" t="str">
        <f t="shared" si="963"/>
        <v/>
      </c>
      <c r="Y1297" s="300" t="str">
        <f t="shared" si="964"/>
        <v/>
      </c>
      <c r="Z1297" s="300" t="str">
        <f t="shared" si="965"/>
        <v/>
      </c>
      <c r="AA1297" s="303" t="str">
        <f t="shared" si="966"/>
        <v/>
      </c>
      <c r="AB1297" s="300" t="str">
        <f t="shared" si="967"/>
        <v/>
      </c>
      <c r="AC1297" s="300" t="str">
        <f t="shared" si="968"/>
        <v/>
      </c>
      <c r="AD1297" s="300" t="str">
        <f t="shared" si="969"/>
        <v/>
      </c>
      <c r="AE1297" s="192" t="str">
        <f t="shared" si="970"/>
        <v/>
      </c>
      <c r="AF1297" s="192" t="str">
        <f t="shared" si="971"/>
        <v/>
      </c>
      <c r="AG1297" s="192"/>
      <c r="AJ1297" s="300" t="str">
        <f t="shared" si="972"/>
        <v/>
      </c>
      <c r="AK1297" s="300" t="str">
        <f t="shared" si="973"/>
        <v/>
      </c>
      <c r="AL1297" s="300" t="str">
        <f t="shared" si="974"/>
        <v/>
      </c>
      <c r="AM1297" s="300" t="str">
        <f t="shared" si="975"/>
        <v/>
      </c>
      <c r="AN1297" s="300" t="str">
        <f t="shared" si="976"/>
        <v/>
      </c>
      <c r="AO1297" s="300" t="str">
        <f t="shared" si="977"/>
        <v/>
      </c>
      <c r="AP1297" s="300" t="str">
        <f t="shared" si="978"/>
        <v/>
      </c>
      <c r="AQ1297" s="300" t="str">
        <f t="shared" si="979"/>
        <v/>
      </c>
      <c r="AR1297" s="306" t="str">
        <f t="shared" si="980"/>
        <v/>
      </c>
      <c r="AS1297" s="300" t="str">
        <f t="shared" si="981"/>
        <v/>
      </c>
      <c r="AT1297" s="300" t="str">
        <f t="shared" si="982"/>
        <v/>
      </c>
      <c r="AU1297" s="192" t="str">
        <f t="shared" si="983"/>
        <v>рбс</v>
      </c>
      <c r="AV1297" s="192" t="str">
        <f t="shared" si="984"/>
        <v>рбс91701429общпро</v>
      </c>
      <c r="AW1297" s="191">
        <f t="shared" si="985"/>
        <v>20000</v>
      </c>
      <c r="AX1297" s="191">
        <f t="shared" si="986"/>
        <v>2792.5</v>
      </c>
      <c r="AY1297" s="191">
        <f t="shared" si="987"/>
        <v>20000</v>
      </c>
      <c r="AZ1297" s="191">
        <f t="shared" si="988"/>
        <v>2792.5</v>
      </c>
      <c r="BA1297" s="193">
        <f t="shared" si="989"/>
        <v>1</v>
      </c>
      <c r="BB1297" s="193">
        <f t="shared" si="990"/>
        <v>1</v>
      </c>
      <c r="BC1297" s="193">
        <f t="shared" si="991"/>
        <v>1</v>
      </c>
      <c r="BD1297" s="191">
        <f t="shared" si="953"/>
        <v>20000</v>
      </c>
      <c r="BE1297" s="191">
        <f t="shared" si="992"/>
        <v>2792.5</v>
      </c>
      <c r="BF1297" s="210">
        <f t="shared" si="993"/>
        <v>20000</v>
      </c>
      <c r="BG1297" s="211">
        <f t="shared" si="994"/>
        <v>20000</v>
      </c>
      <c r="BH1297" s="289"/>
      <c r="BI1297" s="289"/>
      <c r="BJ1297" s="228"/>
      <c r="BK1297" s="228"/>
      <c r="BL1297" s="233" t="str">
        <f t="shared" si="995"/>
        <v>05</v>
      </c>
    </row>
    <row r="1298" spans="1:64" ht="12" customHeight="1">
      <c r="A1298" s="333" t="s">
        <v>699</v>
      </c>
      <c r="B1298" s="381" t="s">
        <v>451</v>
      </c>
      <c r="C1298" s="333" t="s">
        <v>671</v>
      </c>
      <c r="D1298" s="381" t="s">
        <v>406</v>
      </c>
      <c r="E1298" s="381" t="s">
        <v>1287</v>
      </c>
      <c r="F1298" s="381" t="s">
        <v>586</v>
      </c>
      <c r="G1298" s="381" t="s">
        <v>394</v>
      </c>
      <c r="H1298" s="100" t="s">
        <v>653</v>
      </c>
      <c r="I1298" s="381" t="s">
        <v>505</v>
      </c>
      <c r="J1298" s="382">
        <v>130000</v>
      </c>
      <c r="K1298" s="382">
        <v>78506.5</v>
      </c>
      <c r="L1298" s="191" t="str">
        <f t="shared" si="954"/>
        <v>917014290503441008002024422501</v>
      </c>
      <c r="M1298" s="192">
        <f t="array" ref="M1298">IF(COUNT(SEARCH(Удалить_Роспись_КВСР,$B1298)*SEARCH(Удалить_Роспись_ПБС,$C1298)*SEARCH(Удалить_Роспись_КФСР, $D1298)*SEARCH(Удалить_Роспись_КЦСР,$E1298)*SEARCH(Удалить_Роспись_КВР,$F1298)*SEARCH(Удалить_Роспись_ЭК,$H1298)*SEARCH(Удалить_Роспись_КР,$I1298))&gt;0,0,1)</f>
        <v>1</v>
      </c>
      <c r="N1298" s="192">
        <v>0</v>
      </c>
      <c r="O1298" s="192" t="str">
        <f t="shared" si="955"/>
        <v/>
      </c>
      <c r="P1298" s="192" t="str">
        <f t="shared" si="950"/>
        <v/>
      </c>
      <c r="Q1298" s="300" t="str">
        <f t="shared" si="956"/>
        <v/>
      </c>
      <c r="R1298" s="300" t="str">
        <f t="shared" si="957"/>
        <v/>
      </c>
      <c r="S1298" s="300" t="str">
        <f t="shared" si="958"/>
        <v/>
      </c>
      <c r="T1298" s="192" t="str">
        <f t="shared" si="959"/>
        <v/>
      </c>
      <c r="U1298" s="303" t="str">
        <f t="shared" si="960"/>
        <v/>
      </c>
      <c r="V1298" s="300" t="str">
        <f t="shared" si="961"/>
        <v/>
      </c>
      <c r="W1298" s="192" t="str">
        <f t="shared" si="962"/>
        <v/>
      </c>
      <c r="X1298" s="303" t="str">
        <f t="shared" si="963"/>
        <v/>
      </c>
      <c r="Y1298" s="300" t="str">
        <f t="shared" si="964"/>
        <v/>
      </c>
      <c r="Z1298" s="300" t="str">
        <f t="shared" si="965"/>
        <v/>
      </c>
      <c r="AA1298" s="303" t="str">
        <f t="shared" si="966"/>
        <v/>
      </c>
      <c r="AB1298" s="300" t="str">
        <f t="shared" si="967"/>
        <v/>
      </c>
      <c r="AC1298" s="300" t="str">
        <f t="shared" si="968"/>
        <v/>
      </c>
      <c r="AD1298" s="300" t="str">
        <f t="shared" si="969"/>
        <v/>
      </c>
      <c r="AE1298" s="192" t="str">
        <f t="shared" si="970"/>
        <v/>
      </c>
      <c r="AF1298" s="192" t="str">
        <f t="shared" si="971"/>
        <v/>
      </c>
      <c r="AG1298" s="192"/>
      <c r="AJ1298" s="300" t="str">
        <f t="shared" si="972"/>
        <v/>
      </c>
      <c r="AK1298" s="300" t="str">
        <f t="shared" si="973"/>
        <v/>
      </c>
      <c r="AL1298" s="300" t="str">
        <f t="shared" si="974"/>
        <v>бла</v>
      </c>
      <c r="AM1298" s="300" t="str">
        <f t="shared" si="975"/>
        <v/>
      </c>
      <c r="AN1298" s="300" t="str">
        <f t="shared" si="976"/>
        <v/>
      </c>
      <c r="AO1298" s="300" t="str">
        <f t="shared" si="977"/>
        <v/>
      </c>
      <c r="AP1298" s="300" t="str">
        <f t="shared" si="978"/>
        <v/>
      </c>
      <c r="AQ1298" s="300" t="str">
        <f t="shared" si="979"/>
        <v/>
      </c>
      <c r="AR1298" s="306" t="str">
        <f t="shared" si="980"/>
        <v/>
      </c>
      <c r="AS1298" s="300" t="str">
        <f t="shared" si="981"/>
        <v/>
      </c>
      <c r="AT1298" s="300" t="str">
        <f t="shared" si="982"/>
        <v/>
      </c>
      <c r="AU1298" s="192" t="str">
        <f t="shared" si="983"/>
        <v>бла</v>
      </c>
      <c r="AV1298" s="192" t="str">
        <f t="shared" si="984"/>
        <v>бла91701429общпро</v>
      </c>
      <c r="AW1298" s="191">
        <f t="shared" si="985"/>
        <v>130000</v>
      </c>
      <c r="AX1298" s="191">
        <f t="shared" si="986"/>
        <v>78506.5</v>
      </c>
      <c r="AY1298" s="191">
        <f t="shared" si="987"/>
        <v>0</v>
      </c>
      <c r="AZ1298" s="191">
        <f t="shared" si="988"/>
        <v>0</v>
      </c>
      <c r="BA1298" s="193">
        <f t="shared" si="989"/>
        <v>1</v>
      </c>
      <c r="BB1298" s="193">
        <f t="shared" si="990"/>
        <v>1</v>
      </c>
      <c r="BC1298" s="193">
        <f t="shared" si="991"/>
        <v>1</v>
      </c>
      <c r="BD1298" s="191">
        <f t="shared" si="953"/>
        <v>0</v>
      </c>
      <c r="BE1298" s="191">
        <f t="shared" si="992"/>
        <v>0</v>
      </c>
      <c r="BF1298" s="210">
        <f t="shared" si="993"/>
        <v>0</v>
      </c>
      <c r="BG1298" s="211">
        <f t="shared" si="994"/>
        <v>0</v>
      </c>
      <c r="BH1298" s="289"/>
      <c r="BI1298" s="289"/>
      <c r="BJ1298" s="228"/>
      <c r="BK1298" s="228"/>
      <c r="BL1298" s="233" t="str">
        <f t="shared" si="995"/>
        <v>05</v>
      </c>
    </row>
    <row r="1299" spans="1:64" ht="12" customHeight="1">
      <c r="A1299" s="333" t="s">
        <v>699</v>
      </c>
      <c r="B1299" s="381" t="s">
        <v>451</v>
      </c>
      <c r="C1299" s="333" t="s">
        <v>671</v>
      </c>
      <c r="D1299" s="381" t="s">
        <v>406</v>
      </c>
      <c r="E1299" s="381" t="s">
        <v>1287</v>
      </c>
      <c r="F1299" s="381" t="s">
        <v>586</v>
      </c>
      <c r="G1299" s="381" t="s">
        <v>389</v>
      </c>
      <c r="H1299" s="100" t="s">
        <v>653</v>
      </c>
      <c r="I1299" s="381" t="s">
        <v>505</v>
      </c>
      <c r="J1299" s="382">
        <v>28000</v>
      </c>
      <c r="K1299" s="382">
        <v>0</v>
      </c>
      <c r="L1299" s="191" t="str">
        <f t="shared" si="954"/>
        <v>917014290503441008002024422601</v>
      </c>
      <c r="M1299" s="192">
        <f t="array" ref="M1299">IF(COUNT(SEARCH(Удалить_Роспись_КВСР,$B1299)*SEARCH(Удалить_Роспись_ПБС,$C1299)*SEARCH(Удалить_Роспись_КФСР, $D1299)*SEARCH(Удалить_Роспись_КЦСР,$E1299)*SEARCH(Удалить_Роспись_КВР,$F1299)*SEARCH(Удалить_Роспись_ЭК,$H1299)*SEARCH(Удалить_Роспись_КР,$I1299))&gt;0,0,1)</f>
        <v>1</v>
      </c>
      <c r="N1299" s="192">
        <v>0</v>
      </c>
      <c r="O1299" s="192" t="str">
        <f t="shared" si="955"/>
        <v/>
      </c>
      <c r="P1299" s="192" t="str">
        <f t="shared" si="950"/>
        <v/>
      </c>
      <c r="Q1299" s="300" t="str">
        <f t="shared" si="956"/>
        <v/>
      </c>
      <c r="R1299" s="300" t="str">
        <f t="shared" si="957"/>
        <v/>
      </c>
      <c r="S1299" s="300" t="str">
        <f t="shared" si="958"/>
        <v/>
      </c>
      <c r="T1299" s="192" t="str">
        <f t="shared" si="959"/>
        <v/>
      </c>
      <c r="U1299" s="303" t="str">
        <f t="shared" si="960"/>
        <v/>
      </c>
      <c r="V1299" s="300" t="str">
        <f t="shared" si="961"/>
        <v/>
      </c>
      <c r="W1299" s="192" t="str">
        <f t="shared" si="962"/>
        <v/>
      </c>
      <c r="X1299" s="303" t="str">
        <f t="shared" si="963"/>
        <v/>
      </c>
      <c r="Y1299" s="300" t="str">
        <f t="shared" si="964"/>
        <v/>
      </c>
      <c r="Z1299" s="300" t="str">
        <f t="shared" si="965"/>
        <v/>
      </c>
      <c r="AA1299" s="303" t="str">
        <f t="shared" si="966"/>
        <v/>
      </c>
      <c r="AB1299" s="300" t="str">
        <f t="shared" si="967"/>
        <v/>
      </c>
      <c r="AC1299" s="300" t="str">
        <f t="shared" si="968"/>
        <v/>
      </c>
      <c r="AD1299" s="300" t="str">
        <f t="shared" si="969"/>
        <v/>
      </c>
      <c r="AE1299" s="192" t="str">
        <f t="shared" si="970"/>
        <v/>
      </c>
      <c r="AF1299" s="192" t="str">
        <f t="shared" si="971"/>
        <v/>
      </c>
      <c r="AG1299" s="192"/>
      <c r="AJ1299" s="300" t="str">
        <f t="shared" si="972"/>
        <v/>
      </c>
      <c r="AK1299" s="300" t="str">
        <f t="shared" si="973"/>
        <v/>
      </c>
      <c r="AL1299" s="300" t="str">
        <f t="shared" si="974"/>
        <v>бла</v>
      </c>
      <c r="AM1299" s="300" t="str">
        <f t="shared" si="975"/>
        <v/>
      </c>
      <c r="AN1299" s="300" t="str">
        <f t="shared" si="976"/>
        <v/>
      </c>
      <c r="AO1299" s="300" t="str">
        <f t="shared" si="977"/>
        <v/>
      </c>
      <c r="AP1299" s="300" t="str">
        <f t="shared" si="978"/>
        <v/>
      </c>
      <c r="AQ1299" s="300" t="str">
        <f t="shared" si="979"/>
        <v/>
      </c>
      <c r="AR1299" s="306" t="str">
        <f t="shared" si="980"/>
        <v/>
      </c>
      <c r="AS1299" s="300" t="str">
        <f t="shared" si="981"/>
        <v/>
      </c>
      <c r="AT1299" s="300" t="str">
        <f t="shared" si="982"/>
        <v/>
      </c>
      <c r="AU1299" s="192" t="str">
        <f t="shared" si="983"/>
        <v>бла</v>
      </c>
      <c r="AV1299" s="192" t="str">
        <f t="shared" si="984"/>
        <v>бла91701429общпро</v>
      </c>
      <c r="AW1299" s="191">
        <f t="shared" si="985"/>
        <v>28000</v>
      </c>
      <c r="AX1299" s="191">
        <f t="shared" si="986"/>
        <v>0</v>
      </c>
      <c r="AY1299" s="191">
        <f t="shared" si="987"/>
        <v>0</v>
      </c>
      <c r="AZ1299" s="191">
        <f t="shared" si="988"/>
        <v>0</v>
      </c>
      <c r="BA1299" s="193">
        <f t="shared" si="989"/>
        <v>1</v>
      </c>
      <c r="BB1299" s="193">
        <f t="shared" si="990"/>
        <v>1</v>
      </c>
      <c r="BC1299" s="193">
        <f t="shared" si="991"/>
        <v>1</v>
      </c>
      <c r="BD1299" s="191">
        <f t="shared" si="953"/>
        <v>0</v>
      </c>
      <c r="BE1299" s="191">
        <f t="shared" si="992"/>
        <v>0</v>
      </c>
      <c r="BF1299" s="210">
        <f t="shared" si="993"/>
        <v>0</v>
      </c>
      <c r="BG1299" s="211">
        <f t="shared" si="994"/>
        <v>0</v>
      </c>
      <c r="BH1299" s="289"/>
      <c r="BI1299" s="289"/>
      <c r="BJ1299" s="228"/>
      <c r="BK1299" s="228"/>
      <c r="BL1299" s="233" t="str">
        <f t="shared" si="995"/>
        <v>05</v>
      </c>
    </row>
    <row r="1300" spans="1:64" ht="12" customHeight="1">
      <c r="A1300" s="333" t="s">
        <v>699</v>
      </c>
      <c r="B1300" s="381" t="s">
        <v>451</v>
      </c>
      <c r="C1300" s="333" t="s">
        <v>671</v>
      </c>
      <c r="D1300" s="381" t="s">
        <v>406</v>
      </c>
      <c r="E1300" s="381" t="s">
        <v>1287</v>
      </c>
      <c r="F1300" s="381" t="s">
        <v>586</v>
      </c>
      <c r="G1300" s="381" t="s">
        <v>397</v>
      </c>
      <c r="H1300" s="100" t="s">
        <v>653</v>
      </c>
      <c r="I1300" s="381" t="s">
        <v>505</v>
      </c>
      <c r="J1300" s="382">
        <v>35000</v>
      </c>
      <c r="K1300" s="382">
        <v>0</v>
      </c>
      <c r="L1300" s="191" t="str">
        <f t="shared" si="954"/>
        <v>917014290503441008002024434001</v>
      </c>
      <c r="M1300" s="192">
        <f t="array" ref="M1300">IF(COUNT(SEARCH(Удалить_Роспись_КВСР,$B1300)*SEARCH(Удалить_Роспись_ПБС,$C1300)*SEARCH(Удалить_Роспись_КФСР, $D1300)*SEARCH(Удалить_Роспись_КЦСР,$E1300)*SEARCH(Удалить_Роспись_КВР,$F1300)*SEARCH(Удалить_Роспись_ЭК,$H1300)*SEARCH(Удалить_Роспись_КР,$I1300))&gt;0,0,1)</f>
        <v>1</v>
      </c>
      <c r="N1300" s="192">
        <v>0</v>
      </c>
      <c r="O1300" s="192" t="str">
        <f t="shared" si="955"/>
        <v/>
      </c>
      <c r="P1300" s="192" t="str">
        <f t="shared" ref="P1300:P1363" si="996">IF($E1300="092Л000","воз","")</f>
        <v/>
      </c>
      <c r="Q1300" s="300" t="str">
        <f t="shared" si="956"/>
        <v/>
      </c>
      <c r="R1300" s="300" t="str">
        <f t="shared" si="957"/>
        <v/>
      </c>
      <c r="S1300" s="300" t="str">
        <f t="shared" si="958"/>
        <v/>
      </c>
      <c r="T1300" s="192" t="str">
        <f t="shared" si="959"/>
        <v/>
      </c>
      <c r="U1300" s="303" t="str">
        <f t="shared" si="960"/>
        <v/>
      </c>
      <c r="V1300" s="300" t="str">
        <f t="shared" si="961"/>
        <v/>
      </c>
      <c r="W1300" s="192" t="str">
        <f t="shared" si="962"/>
        <v/>
      </c>
      <c r="X1300" s="303" t="str">
        <f t="shared" si="963"/>
        <v/>
      </c>
      <c r="Y1300" s="300" t="str">
        <f t="shared" si="964"/>
        <v/>
      </c>
      <c r="Z1300" s="300" t="str">
        <f t="shared" si="965"/>
        <v/>
      </c>
      <c r="AA1300" s="303" t="str">
        <f t="shared" si="966"/>
        <v/>
      </c>
      <c r="AB1300" s="300" t="str">
        <f t="shared" si="967"/>
        <v/>
      </c>
      <c r="AC1300" s="300" t="str">
        <f t="shared" si="968"/>
        <v/>
      </c>
      <c r="AD1300" s="300" t="str">
        <f t="shared" si="969"/>
        <v/>
      </c>
      <c r="AE1300" s="192" t="str">
        <f t="shared" si="970"/>
        <v/>
      </c>
      <c r="AF1300" s="192" t="str">
        <f t="shared" si="971"/>
        <v/>
      </c>
      <c r="AG1300" s="192"/>
      <c r="AJ1300" s="300" t="str">
        <f t="shared" si="972"/>
        <v/>
      </c>
      <c r="AK1300" s="300" t="str">
        <f t="shared" si="973"/>
        <v/>
      </c>
      <c r="AL1300" s="300" t="str">
        <f t="shared" si="974"/>
        <v>бла</v>
      </c>
      <c r="AM1300" s="300" t="str">
        <f t="shared" si="975"/>
        <v/>
      </c>
      <c r="AN1300" s="300" t="str">
        <f t="shared" si="976"/>
        <v/>
      </c>
      <c r="AO1300" s="300" t="str">
        <f t="shared" si="977"/>
        <v/>
      </c>
      <c r="AP1300" s="300" t="str">
        <f t="shared" si="978"/>
        <v/>
      </c>
      <c r="AQ1300" s="300" t="str">
        <f t="shared" si="979"/>
        <v/>
      </c>
      <c r="AR1300" s="306" t="str">
        <f t="shared" si="980"/>
        <v/>
      </c>
      <c r="AS1300" s="300" t="str">
        <f t="shared" si="981"/>
        <v/>
      </c>
      <c r="AT1300" s="300" t="str">
        <f t="shared" si="982"/>
        <v/>
      </c>
      <c r="AU1300" s="192" t="str">
        <f t="shared" si="983"/>
        <v>бла</v>
      </c>
      <c r="AV1300" s="192" t="str">
        <f t="shared" si="984"/>
        <v>бла91701429общпро</v>
      </c>
      <c r="AW1300" s="191">
        <f t="shared" si="985"/>
        <v>35000</v>
      </c>
      <c r="AX1300" s="191">
        <f t="shared" si="986"/>
        <v>0</v>
      </c>
      <c r="AY1300" s="191">
        <f t="shared" si="987"/>
        <v>0</v>
      </c>
      <c r="AZ1300" s="191">
        <f t="shared" si="988"/>
        <v>0</v>
      </c>
      <c r="BA1300" s="193">
        <f t="shared" si="989"/>
        <v>1</v>
      </c>
      <c r="BB1300" s="193">
        <f t="shared" si="990"/>
        <v>1</v>
      </c>
      <c r="BC1300" s="193">
        <f t="shared" si="991"/>
        <v>1</v>
      </c>
      <c r="BD1300" s="191">
        <f t="shared" si="953"/>
        <v>0</v>
      </c>
      <c r="BE1300" s="191">
        <f t="shared" si="992"/>
        <v>0</v>
      </c>
      <c r="BF1300" s="210">
        <f t="shared" si="993"/>
        <v>0</v>
      </c>
      <c r="BG1300" s="211">
        <f t="shared" si="994"/>
        <v>0</v>
      </c>
      <c r="BH1300" s="289"/>
      <c r="BI1300" s="289"/>
      <c r="BJ1300" s="228"/>
      <c r="BK1300" s="228"/>
      <c r="BL1300" s="233" t="str">
        <f t="shared" si="995"/>
        <v>05</v>
      </c>
    </row>
    <row r="1301" spans="1:64" ht="12" customHeight="1">
      <c r="A1301" s="333" t="s">
        <v>699</v>
      </c>
      <c r="B1301" s="381" t="s">
        <v>451</v>
      </c>
      <c r="C1301" s="333" t="s">
        <v>671</v>
      </c>
      <c r="D1301" s="381" t="s">
        <v>406</v>
      </c>
      <c r="E1301" s="381" t="s">
        <v>1288</v>
      </c>
      <c r="F1301" s="381" t="s">
        <v>586</v>
      </c>
      <c r="G1301" s="381" t="s">
        <v>394</v>
      </c>
      <c r="H1301" s="100" t="s">
        <v>653</v>
      </c>
      <c r="I1301" s="381" t="s">
        <v>505</v>
      </c>
      <c r="J1301" s="382">
        <v>30000</v>
      </c>
      <c r="K1301" s="382">
        <v>5847</v>
      </c>
      <c r="L1301" s="191" t="str">
        <f t="shared" si="954"/>
        <v>917014290503441008003024422501</v>
      </c>
      <c r="M1301" s="192">
        <f t="array" ref="M1301">IF(COUNT(SEARCH(Удалить_Роспись_КВСР,$B1301)*SEARCH(Удалить_Роспись_ПБС,$C1301)*SEARCH(Удалить_Роспись_КФСР, $D1301)*SEARCH(Удалить_Роспись_КЦСР,$E1301)*SEARCH(Удалить_Роспись_КВР,$F1301)*SEARCH(Удалить_Роспись_ЭК,$H1301)*SEARCH(Удалить_Роспись_КР,$I1301))&gt;0,0,1)</f>
        <v>1</v>
      </c>
      <c r="N1301" s="192">
        <v>0</v>
      </c>
      <c r="O1301" s="192" t="str">
        <f t="shared" si="955"/>
        <v/>
      </c>
      <c r="P1301" s="192" t="str">
        <f t="shared" si="996"/>
        <v/>
      </c>
      <c r="Q1301" s="300" t="str">
        <f t="shared" si="956"/>
        <v/>
      </c>
      <c r="R1301" s="300" t="str">
        <f t="shared" si="957"/>
        <v/>
      </c>
      <c r="S1301" s="300" t="str">
        <f t="shared" si="958"/>
        <v/>
      </c>
      <c r="T1301" s="192" t="str">
        <f t="shared" si="959"/>
        <v/>
      </c>
      <c r="U1301" s="303" t="str">
        <f t="shared" si="960"/>
        <v/>
      </c>
      <c r="V1301" s="300" t="str">
        <f t="shared" si="961"/>
        <v/>
      </c>
      <c r="W1301" s="192" t="str">
        <f t="shared" si="962"/>
        <v/>
      </c>
      <c r="X1301" s="303" t="str">
        <f t="shared" si="963"/>
        <v/>
      </c>
      <c r="Y1301" s="300" t="str">
        <f t="shared" si="964"/>
        <v/>
      </c>
      <c r="Z1301" s="300" t="str">
        <f t="shared" si="965"/>
        <v/>
      </c>
      <c r="AA1301" s="303" t="str">
        <f t="shared" si="966"/>
        <v/>
      </c>
      <c r="AB1301" s="300" t="str">
        <f t="shared" si="967"/>
        <v/>
      </c>
      <c r="AC1301" s="300" t="str">
        <f t="shared" si="968"/>
        <v/>
      </c>
      <c r="AD1301" s="300" t="str">
        <f t="shared" si="969"/>
        <v/>
      </c>
      <c r="AE1301" s="192" t="str">
        <f t="shared" si="970"/>
        <v/>
      </c>
      <c r="AF1301" s="192" t="str">
        <f t="shared" si="971"/>
        <v/>
      </c>
      <c r="AG1301" s="192"/>
      <c r="AJ1301" s="300" t="str">
        <f t="shared" si="972"/>
        <v/>
      </c>
      <c r="AK1301" s="300" t="str">
        <f t="shared" si="973"/>
        <v/>
      </c>
      <c r="AL1301" s="300" t="str">
        <f t="shared" si="974"/>
        <v>бла</v>
      </c>
      <c r="AM1301" s="300" t="str">
        <f t="shared" si="975"/>
        <v/>
      </c>
      <c r="AN1301" s="300" t="str">
        <f t="shared" si="976"/>
        <v/>
      </c>
      <c r="AO1301" s="300" t="str">
        <f t="shared" si="977"/>
        <v/>
      </c>
      <c r="AP1301" s="300" t="str">
        <f t="shared" si="978"/>
        <v/>
      </c>
      <c r="AQ1301" s="300" t="str">
        <f t="shared" si="979"/>
        <v/>
      </c>
      <c r="AR1301" s="306" t="str">
        <f t="shared" si="980"/>
        <v/>
      </c>
      <c r="AS1301" s="300" t="str">
        <f t="shared" si="981"/>
        <v/>
      </c>
      <c r="AT1301" s="300" t="str">
        <f t="shared" si="982"/>
        <v/>
      </c>
      <c r="AU1301" s="192" t="str">
        <f t="shared" si="983"/>
        <v>бла</v>
      </c>
      <c r="AV1301" s="192" t="str">
        <f t="shared" si="984"/>
        <v>бла91701429общпро</v>
      </c>
      <c r="AW1301" s="191">
        <f t="shared" si="985"/>
        <v>30000</v>
      </c>
      <c r="AX1301" s="191">
        <f t="shared" si="986"/>
        <v>5847</v>
      </c>
      <c r="AY1301" s="191">
        <f t="shared" si="987"/>
        <v>0</v>
      </c>
      <c r="AZ1301" s="191">
        <f t="shared" si="988"/>
        <v>0</v>
      </c>
      <c r="BA1301" s="193">
        <f t="shared" si="989"/>
        <v>1</v>
      </c>
      <c r="BB1301" s="193">
        <f t="shared" si="990"/>
        <v>1</v>
      </c>
      <c r="BC1301" s="193">
        <f t="shared" si="991"/>
        <v>1</v>
      </c>
      <c r="BD1301" s="191">
        <f t="shared" si="953"/>
        <v>0</v>
      </c>
      <c r="BE1301" s="191">
        <f t="shared" si="992"/>
        <v>0</v>
      </c>
      <c r="BF1301" s="210">
        <f t="shared" si="993"/>
        <v>0</v>
      </c>
      <c r="BG1301" s="211">
        <f t="shared" si="994"/>
        <v>0</v>
      </c>
      <c r="BH1301" s="289"/>
      <c r="BI1301" s="289"/>
      <c r="BJ1301" s="228"/>
      <c r="BK1301" s="228"/>
      <c r="BL1301" s="233" t="str">
        <f t="shared" si="995"/>
        <v>05</v>
      </c>
    </row>
    <row r="1302" spans="1:64" ht="12" customHeight="1">
      <c r="A1302" s="333" t="s">
        <v>699</v>
      </c>
      <c r="B1302" s="381" t="s">
        <v>451</v>
      </c>
      <c r="C1302" s="333" t="s">
        <v>671</v>
      </c>
      <c r="D1302" s="381" t="s">
        <v>406</v>
      </c>
      <c r="E1302" s="381" t="s">
        <v>1289</v>
      </c>
      <c r="F1302" s="381" t="s">
        <v>586</v>
      </c>
      <c r="G1302" s="381" t="s">
        <v>394</v>
      </c>
      <c r="H1302" s="100" t="s">
        <v>653</v>
      </c>
      <c r="I1302" s="381" t="s">
        <v>505</v>
      </c>
      <c r="J1302" s="382">
        <v>125000</v>
      </c>
      <c r="K1302" s="382">
        <v>117876</v>
      </c>
      <c r="L1302" s="191" t="str">
        <f t="shared" si="954"/>
        <v>917014290503441008004024422501</v>
      </c>
      <c r="M1302" s="192">
        <f t="array" ref="M1302">IF(COUNT(SEARCH(Удалить_Роспись_КВСР,$B1302)*SEARCH(Удалить_Роспись_ПБС,$C1302)*SEARCH(Удалить_Роспись_КФСР, $D1302)*SEARCH(Удалить_Роспись_КЦСР,$E1302)*SEARCH(Удалить_Роспись_КВР,$F1302)*SEARCH(Удалить_Роспись_ЭК,$H1302)*SEARCH(Удалить_Роспись_КР,$I1302))&gt;0,0,1)</f>
        <v>1</v>
      </c>
      <c r="N1302" s="192">
        <v>0</v>
      </c>
      <c r="O1302" s="192" t="str">
        <f t="shared" si="955"/>
        <v/>
      </c>
      <c r="P1302" s="192" t="str">
        <f t="shared" si="996"/>
        <v/>
      </c>
      <c r="Q1302" s="300" t="str">
        <f t="shared" si="956"/>
        <v/>
      </c>
      <c r="R1302" s="300" t="str">
        <f t="shared" si="957"/>
        <v/>
      </c>
      <c r="S1302" s="300" t="str">
        <f t="shared" si="958"/>
        <v/>
      </c>
      <c r="T1302" s="192" t="str">
        <f t="shared" si="959"/>
        <v/>
      </c>
      <c r="U1302" s="303" t="str">
        <f t="shared" si="960"/>
        <v/>
      </c>
      <c r="V1302" s="300" t="str">
        <f t="shared" si="961"/>
        <v/>
      </c>
      <c r="W1302" s="192" t="str">
        <f t="shared" si="962"/>
        <v/>
      </c>
      <c r="X1302" s="303" t="str">
        <f t="shared" si="963"/>
        <v/>
      </c>
      <c r="Y1302" s="300" t="str">
        <f t="shared" si="964"/>
        <v/>
      </c>
      <c r="Z1302" s="300" t="str">
        <f t="shared" si="965"/>
        <v/>
      </c>
      <c r="AA1302" s="303" t="str">
        <f t="shared" si="966"/>
        <v/>
      </c>
      <c r="AB1302" s="300" t="str">
        <f t="shared" si="967"/>
        <v/>
      </c>
      <c r="AC1302" s="300" t="str">
        <f t="shared" si="968"/>
        <v/>
      </c>
      <c r="AD1302" s="300" t="str">
        <f t="shared" si="969"/>
        <v/>
      </c>
      <c r="AE1302" s="192" t="str">
        <f t="shared" si="970"/>
        <v/>
      </c>
      <c r="AF1302" s="192" t="str">
        <f t="shared" si="971"/>
        <v/>
      </c>
      <c r="AG1302" s="192"/>
      <c r="AJ1302" s="300" t="str">
        <f t="shared" si="972"/>
        <v/>
      </c>
      <c r="AK1302" s="300" t="str">
        <f t="shared" si="973"/>
        <v/>
      </c>
      <c r="AL1302" s="300" t="str">
        <f t="shared" si="974"/>
        <v>бла</v>
      </c>
      <c r="AM1302" s="300" t="str">
        <f t="shared" si="975"/>
        <v/>
      </c>
      <c r="AN1302" s="300" t="str">
        <f t="shared" si="976"/>
        <v/>
      </c>
      <c r="AO1302" s="300" t="str">
        <f t="shared" si="977"/>
        <v/>
      </c>
      <c r="AP1302" s="300" t="str">
        <f t="shared" si="978"/>
        <v/>
      </c>
      <c r="AQ1302" s="300" t="str">
        <f t="shared" si="979"/>
        <v/>
      </c>
      <c r="AR1302" s="306" t="str">
        <f t="shared" si="980"/>
        <v/>
      </c>
      <c r="AS1302" s="300" t="str">
        <f t="shared" si="981"/>
        <v/>
      </c>
      <c r="AT1302" s="300" t="str">
        <f t="shared" si="982"/>
        <v/>
      </c>
      <c r="AU1302" s="192" t="str">
        <f t="shared" si="983"/>
        <v>бла</v>
      </c>
      <c r="AV1302" s="192" t="str">
        <f t="shared" si="984"/>
        <v>бла91701429общпро</v>
      </c>
      <c r="AW1302" s="191">
        <f t="shared" si="985"/>
        <v>125000</v>
      </c>
      <c r="AX1302" s="191">
        <f t="shared" si="986"/>
        <v>117876</v>
      </c>
      <c r="AY1302" s="191">
        <f t="shared" si="987"/>
        <v>0</v>
      </c>
      <c r="AZ1302" s="191">
        <f t="shared" si="988"/>
        <v>0</v>
      </c>
      <c r="BA1302" s="193">
        <f t="shared" si="989"/>
        <v>1</v>
      </c>
      <c r="BB1302" s="193">
        <f t="shared" si="990"/>
        <v>1</v>
      </c>
      <c r="BC1302" s="193">
        <f t="shared" si="991"/>
        <v>1</v>
      </c>
      <c r="BD1302" s="191">
        <f t="shared" si="953"/>
        <v>0</v>
      </c>
      <c r="BE1302" s="191">
        <f t="shared" si="992"/>
        <v>0</v>
      </c>
      <c r="BF1302" s="210">
        <f t="shared" si="993"/>
        <v>0</v>
      </c>
      <c r="BG1302" s="211">
        <f t="shared" si="994"/>
        <v>0</v>
      </c>
      <c r="BH1302" s="289"/>
      <c r="BI1302" s="289"/>
      <c r="BJ1302" s="228"/>
      <c r="BK1302" s="228"/>
      <c r="BL1302" s="233" t="str">
        <f t="shared" si="995"/>
        <v>05</v>
      </c>
    </row>
    <row r="1303" spans="1:64" ht="12" customHeight="1">
      <c r="A1303" s="333" t="s">
        <v>699</v>
      </c>
      <c r="B1303" s="381" t="s">
        <v>451</v>
      </c>
      <c r="C1303" s="333" t="s">
        <v>671</v>
      </c>
      <c r="D1303" s="381" t="s">
        <v>406</v>
      </c>
      <c r="E1303" s="381" t="s">
        <v>1290</v>
      </c>
      <c r="F1303" s="381" t="s">
        <v>586</v>
      </c>
      <c r="G1303" s="381" t="s">
        <v>394</v>
      </c>
      <c r="H1303" s="100" t="s">
        <v>653</v>
      </c>
      <c r="I1303" s="381" t="s">
        <v>505</v>
      </c>
      <c r="J1303" s="382">
        <v>274206</v>
      </c>
      <c r="K1303" s="382">
        <v>175724.28</v>
      </c>
      <c r="L1303" s="191" t="str">
        <f t="shared" si="954"/>
        <v>917014290503441008005024422501</v>
      </c>
      <c r="M1303" s="192">
        <f t="array" ref="M1303">IF(COUNT(SEARCH(Удалить_Роспись_КВСР,$B1303)*SEARCH(Удалить_Роспись_ПБС,$C1303)*SEARCH(Удалить_Роспись_КФСР, $D1303)*SEARCH(Удалить_Роспись_КЦСР,$E1303)*SEARCH(Удалить_Роспись_КВР,$F1303)*SEARCH(Удалить_Роспись_ЭК,$H1303)*SEARCH(Удалить_Роспись_КР,$I1303))&gt;0,0,1)</f>
        <v>1</v>
      </c>
      <c r="N1303" s="192">
        <v>0</v>
      </c>
      <c r="O1303" s="192" t="str">
        <f t="shared" si="955"/>
        <v/>
      </c>
      <c r="P1303" s="192" t="str">
        <f t="shared" si="996"/>
        <v/>
      </c>
      <c r="Q1303" s="300" t="str">
        <f t="shared" si="956"/>
        <v/>
      </c>
      <c r="R1303" s="300" t="str">
        <f t="shared" si="957"/>
        <v/>
      </c>
      <c r="S1303" s="300" t="str">
        <f t="shared" si="958"/>
        <v/>
      </c>
      <c r="T1303" s="192" t="str">
        <f t="shared" si="959"/>
        <v/>
      </c>
      <c r="U1303" s="303" t="str">
        <f t="shared" si="960"/>
        <v/>
      </c>
      <c r="V1303" s="300" t="str">
        <f t="shared" si="961"/>
        <v/>
      </c>
      <c r="W1303" s="192" t="str">
        <f t="shared" si="962"/>
        <v/>
      </c>
      <c r="X1303" s="303" t="str">
        <f t="shared" si="963"/>
        <v/>
      </c>
      <c r="Y1303" s="300" t="str">
        <f t="shared" si="964"/>
        <v/>
      </c>
      <c r="Z1303" s="300" t="str">
        <f t="shared" si="965"/>
        <v/>
      </c>
      <c r="AA1303" s="303" t="str">
        <f t="shared" si="966"/>
        <v/>
      </c>
      <c r="AB1303" s="300" t="str">
        <f t="shared" si="967"/>
        <v/>
      </c>
      <c r="AC1303" s="300" t="str">
        <f t="shared" si="968"/>
        <v/>
      </c>
      <c r="AD1303" s="300" t="str">
        <f t="shared" si="969"/>
        <v/>
      </c>
      <c r="AE1303" s="192" t="str">
        <f t="shared" si="970"/>
        <v/>
      </c>
      <c r="AF1303" s="192" t="str">
        <f t="shared" si="971"/>
        <v/>
      </c>
      <c r="AG1303" s="192"/>
      <c r="AJ1303" s="300" t="str">
        <f t="shared" si="972"/>
        <v/>
      </c>
      <c r="AK1303" s="300" t="str">
        <f t="shared" si="973"/>
        <v/>
      </c>
      <c r="AL1303" s="300" t="str">
        <f t="shared" si="974"/>
        <v>бла</v>
      </c>
      <c r="AM1303" s="300" t="str">
        <f t="shared" si="975"/>
        <v/>
      </c>
      <c r="AN1303" s="300" t="str">
        <f t="shared" si="976"/>
        <v/>
      </c>
      <c r="AO1303" s="300" t="str">
        <f t="shared" si="977"/>
        <v/>
      </c>
      <c r="AP1303" s="300" t="str">
        <f t="shared" si="978"/>
        <v/>
      </c>
      <c r="AQ1303" s="300" t="str">
        <f t="shared" si="979"/>
        <v/>
      </c>
      <c r="AR1303" s="306" t="str">
        <f t="shared" si="980"/>
        <v/>
      </c>
      <c r="AS1303" s="300" t="str">
        <f t="shared" si="981"/>
        <v/>
      </c>
      <c r="AT1303" s="300" t="str">
        <f t="shared" si="982"/>
        <v/>
      </c>
      <c r="AU1303" s="192" t="str">
        <f t="shared" si="983"/>
        <v>бла</v>
      </c>
      <c r="AV1303" s="192" t="str">
        <f t="shared" si="984"/>
        <v>бла91701429общпро</v>
      </c>
      <c r="AW1303" s="191">
        <f t="shared" si="985"/>
        <v>274206</v>
      </c>
      <c r="AX1303" s="191">
        <f t="shared" si="986"/>
        <v>175724.28</v>
      </c>
      <c r="AY1303" s="191">
        <f t="shared" si="987"/>
        <v>0</v>
      </c>
      <c r="AZ1303" s="191">
        <f t="shared" si="988"/>
        <v>0</v>
      </c>
      <c r="BA1303" s="193">
        <f t="shared" si="989"/>
        <v>1</v>
      </c>
      <c r="BB1303" s="193">
        <f t="shared" si="990"/>
        <v>1</v>
      </c>
      <c r="BC1303" s="193">
        <f t="shared" si="991"/>
        <v>1</v>
      </c>
      <c r="BD1303" s="191">
        <f t="shared" si="953"/>
        <v>0</v>
      </c>
      <c r="BE1303" s="191">
        <f t="shared" si="992"/>
        <v>0</v>
      </c>
      <c r="BF1303" s="210">
        <f t="shared" si="993"/>
        <v>0</v>
      </c>
      <c r="BG1303" s="211">
        <f t="shared" si="994"/>
        <v>0</v>
      </c>
      <c r="BH1303" s="289"/>
      <c r="BI1303" s="289"/>
      <c r="BJ1303" s="228"/>
      <c r="BK1303" s="228"/>
      <c r="BL1303" s="233" t="str">
        <f t="shared" si="995"/>
        <v>05</v>
      </c>
    </row>
    <row r="1304" spans="1:64" ht="12" customHeight="1">
      <c r="A1304" s="333" t="s">
        <v>699</v>
      </c>
      <c r="B1304" s="381" t="s">
        <v>451</v>
      </c>
      <c r="C1304" s="333" t="s">
        <v>671</v>
      </c>
      <c r="D1304" s="381" t="s">
        <v>406</v>
      </c>
      <c r="E1304" s="381" t="s">
        <v>1290</v>
      </c>
      <c r="F1304" s="381" t="s">
        <v>586</v>
      </c>
      <c r="G1304" s="381" t="s">
        <v>389</v>
      </c>
      <c r="H1304" s="100" t="s">
        <v>653</v>
      </c>
      <c r="I1304" s="381" t="s">
        <v>505</v>
      </c>
      <c r="J1304" s="382">
        <v>150000</v>
      </c>
      <c r="K1304" s="382">
        <v>63082.5</v>
      </c>
      <c r="L1304" s="191" t="str">
        <f t="shared" si="954"/>
        <v>917014290503441008005024422601</v>
      </c>
      <c r="M1304" s="192">
        <f t="array" ref="M1304">IF(COUNT(SEARCH(Удалить_Роспись_КВСР,$B1304)*SEARCH(Удалить_Роспись_ПБС,$C1304)*SEARCH(Удалить_Роспись_КФСР, $D1304)*SEARCH(Удалить_Роспись_КЦСР,$E1304)*SEARCH(Удалить_Роспись_КВР,$F1304)*SEARCH(Удалить_Роспись_ЭК,$H1304)*SEARCH(Удалить_Роспись_КР,$I1304))&gt;0,0,1)</f>
        <v>1</v>
      </c>
      <c r="N1304" s="192">
        <v>0</v>
      </c>
      <c r="O1304" s="192" t="str">
        <f t="shared" si="955"/>
        <v/>
      </c>
      <c r="P1304" s="192" t="str">
        <f t="shared" si="996"/>
        <v/>
      </c>
      <c r="Q1304" s="300" t="str">
        <f t="shared" si="956"/>
        <v/>
      </c>
      <c r="R1304" s="300" t="str">
        <f t="shared" si="957"/>
        <v/>
      </c>
      <c r="S1304" s="300" t="str">
        <f t="shared" si="958"/>
        <v/>
      </c>
      <c r="T1304" s="192" t="str">
        <f t="shared" si="959"/>
        <v/>
      </c>
      <c r="U1304" s="303" t="str">
        <f t="shared" si="960"/>
        <v/>
      </c>
      <c r="V1304" s="300" t="str">
        <f t="shared" si="961"/>
        <v/>
      </c>
      <c r="W1304" s="192" t="str">
        <f t="shared" si="962"/>
        <v/>
      </c>
      <c r="X1304" s="303" t="str">
        <f t="shared" si="963"/>
        <v/>
      </c>
      <c r="Y1304" s="300" t="str">
        <f t="shared" si="964"/>
        <v/>
      </c>
      <c r="Z1304" s="300" t="str">
        <f t="shared" si="965"/>
        <v/>
      </c>
      <c r="AA1304" s="303" t="str">
        <f t="shared" si="966"/>
        <v/>
      </c>
      <c r="AB1304" s="300" t="str">
        <f t="shared" si="967"/>
        <v/>
      </c>
      <c r="AC1304" s="300" t="str">
        <f t="shared" si="968"/>
        <v/>
      </c>
      <c r="AD1304" s="300" t="str">
        <f t="shared" si="969"/>
        <v/>
      </c>
      <c r="AE1304" s="192" t="str">
        <f t="shared" si="970"/>
        <v/>
      </c>
      <c r="AF1304" s="192" t="str">
        <f t="shared" si="971"/>
        <v/>
      </c>
      <c r="AG1304" s="192"/>
      <c r="AJ1304" s="300" t="str">
        <f t="shared" si="972"/>
        <v/>
      </c>
      <c r="AK1304" s="300" t="str">
        <f t="shared" si="973"/>
        <v/>
      </c>
      <c r="AL1304" s="300" t="str">
        <f t="shared" si="974"/>
        <v>бла</v>
      </c>
      <c r="AM1304" s="300" t="str">
        <f t="shared" si="975"/>
        <v/>
      </c>
      <c r="AN1304" s="300" t="str">
        <f t="shared" si="976"/>
        <v/>
      </c>
      <c r="AO1304" s="300" t="str">
        <f t="shared" si="977"/>
        <v/>
      </c>
      <c r="AP1304" s="300" t="str">
        <f t="shared" si="978"/>
        <v/>
      </c>
      <c r="AQ1304" s="300" t="str">
        <f t="shared" si="979"/>
        <v/>
      </c>
      <c r="AR1304" s="306" t="str">
        <f t="shared" si="980"/>
        <v/>
      </c>
      <c r="AS1304" s="300" t="str">
        <f t="shared" si="981"/>
        <v/>
      </c>
      <c r="AT1304" s="300" t="str">
        <f t="shared" si="982"/>
        <v/>
      </c>
      <c r="AU1304" s="192" t="str">
        <f t="shared" si="983"/>
        <v>бла</v>
      </c>
      <c r="AV1304" s="192" t="str">
        <f t="shared" si="984"/>
        <v>бла91701429общпро</v>
      </c>
      <c r="AW1304" s="191">
        <f t="shared" si="985"/>
        <v>150000</v>
      </c>
      <c r="AX1304" s="191">
        <f t="shared" si="986"/>
        <v>63082.5</v>
      </c>
      <c r="AY1304" s="191">
        <f t="shared" si="987"/>
        <v>0</v>
      </c>
      <c r="AZ1304" s="191">
        <f t="shared" si="988"/>
        <v>0</v>
      </c>
      <c r="BA1304" s="193">
        <f t="shared" si="989"/>
        <v>1</v>
      </c>
      <c r="BB1304" s="193">
        <f t="shared" si="990"/>
        <v>1</v>
      </c>
      <c r="BC1304" s="193">
        <f t="shared" si="991"/>
        <v>1</v>
      </c>
      <c r="BD1304" s="191">
        <f t="shared" si="953"/>
        <v>0</v>
      </c>
      <c r="BE1304" s="191">
        <f t="shared" si="992"/>
        <v>0</v>
      </c>
      <c r="BF1304" s="210">
        <f t="shared" si="993"/>
        <v>0</v>
      </c>
      <c r="BG1304" s="211">
        <f t="shared" si="994"/>
        <v>0</v>
      </c>
      <c r="BH1304" s="289"/>
      <c r="BI1304" s="289"/>
      <c r="BJ1304" s="228"/>
      <c r="BK1304" s="228"/>
      <c r="BL1304" s="233" t="str">
        <f t="shared" si="995"/>
        <v>05</v>
      </c>
    </row>
    <row r="1305" spans="1:64" ht="12" customHeight="1">
      <c r="A1305" s="333" t="s">
        <v>699</v>
      </c>
      <c r="B1305" s="381" t="s">
        <v>451</v>
      </c>
      <c r="C1305" s="333" t="s">
        <v>671</v>
      </c>
      <c r="D1305" s="381" t="s">
        <v>406</v>
      </c>
      <c r="E1305" s="381" t="s">
        <v>1291</v>
      </c>
      <c r="F1305" s="381" t="s">
        <v>586</v>
      </c>
      <c r="G1305" s="381" t="s">
        <v>397</v>
      </c>
      <c r="H1305" s="100" t="s">
        <v>653</v>
      </c>
      <c r="I1305" s="381" t="s">
        <v>505</v>
      </c>
      <c r="J1305" s="382">
        <v>50000</v>
      </c>
      <c r="K1305" s="382">
        <v>7964</v>
      </c>
      <c r="L1305" s="191" t="str">
        <f t="shared" si="954"/>
        <v>917014290503441008006024434001</v>
      </c>
      <c r="M1305" s="192">
        <f t="array" ref="M1305">IF(COUNT(SEARCH(Удалить_Роспись_КВСР,$B1305)*SEARCH(Удалить_Роспись_ПБС,$C1305)*SEARCH(Удалить_Роспись_КФСР, $D1305)*SEARCH(Удалить_Роспись_КЦСР,$E1305)*SEARCH(Удалить_Роспись_КВР,$F1305)*SEARCH(Удалить_Роспись_ЭК,$H1305)*SEARCH(Удалить_Роспись_КР,$I1305))&gt;0,0,1)</f>
        <v>1</v>
      </c>
      <c r="N1305" s="192">
        <v>0</v>
      </c>
      <c r="O1305" s="192" t="str">
        <f t="shared" si="955"/>
        <v/>
      </c>
      <c r="P1305" s="192" t="str">
        <f t="shared" si="996"/>
        <v/>
      </c>
      <c r="Q1305" s="300" t="str">
        <f t="shared" si="956"/>
        <v/>
      </c>
      <c r="R1305" s="300" t="str">
        <f t="shared" si="957"/>
        <v/>
      </c>
      <c r="S1305" s="300" t="str">
        <f t="shared" si="958"/>
        <v/>
      </c>
      <c r="T1305" s="192" t="str">
        <f t="shared" si="959"/>
        <v/>
      </c>
      <c r="U1305" s="303" t="str">
        <f t="shared" si="960"/>
        <v/>
      </c>
      <c r="V1305" s="300" t="str">
        <f t="shared" si="961"/>
        <v/>
      </c>
      <c r="W1305" s="192" t="str">
        <f t="shared" si="962"/>
        <v/>
      </c>
      <c r="X1305" s="303" t="str">
        <f t="shared" si="963"/>
        <v/>
      </c>
      <c r="Y1305" s="300" t="str">
        <f t="shared" si="964"/>
        <v/>
      </c>
      <c r="Z1305" s="300" t="str">
        <f t="shared" si="965"/>
        <v/>
      </c>
      <c r="AA1305" s="303" t="str">
        <f t="shared" si="966"/>
        <v/>
      </c>
      <c r="AB1305" s="300" t="str">
        <f t="shared" si="967"/>
        <v/>
      </c>
      <c r="AC1305" s="300" t="str">
        <f t="shared" si="968"/>
        <v/>
      </c>
      <c r="AD1305" s="300" t="str">
        <f t="shared" si="969"/>
        <v/>
      </c>
      <c r="AE1305" s="192" t="str">
        <f t="shared" si="970"/>
        <v/>
      </c>
      <c r="AF1305" s="192" t="str">
        <f t="shared" si="971"/>
        <v/>
      </c>
      <c r="AG1305" s="192"/>
      <c r="AJ1305" s="300" t="str">
        <f t="shared" si="972"/>
        <v/>
      </c>
      <c r="AK1305" s="300" t="str">
        <f t="shared" si="973"/>
        <v/>
      </c>
      <c r="AL1305" s="300" t="str">
        <f t="shared" si="974"/>
        <v>бла</v>
      </c>
      <c r="AM1305" s="300" t="str">
        <f t="shared" si="975"/>
        <v/>
      </c>
      <c r="AN1305" s="300" t="str">
        <f t="shared" si="976"/>
        <v/>
      </c>
      <c r="AO1305" s="300" t="str">
        <f t="shared" si="977"/>
        <v/>
      </c>
      <c r="AP1305" s="300" t="str">
        <f t="shared" si="978"/>
        <v/>
      </c>
      <c r="AQ1305" s="300" t="str">
        <f t="shared" si="979"/>
        <v/>
      </c>
      <c r="AR1305" s="306" t="str">
        <f t="shared" si="980"/>
        <v/>
      </c>
      <c r="AS1305" s="300" t="str">
        <f t="shared" si="981"/>
        <v/>
      </c>
      <c r="AT1305" s="300" t="str">
        <f t="shared" si="982"/>
        <v/>
      </c>
      <c r="AU1305" s="192" t="str">
        <f t="shared" si="983"/>
        <v>бла</v>
      </c>
      <c r="AV1305" s="192" t="str">
        <f t="shared" si="984"/>
        <v>бла91701429общпро</v>
      </c>
      <c r="AW1305" s="191">
        <f t="shared" si="985"/>
        <v>50000</v>
      </c>
      <c r="AX1305" s="191">
        <f t="shared" si="986"/>
        <v>7964</v>
      </c>
      <c r="AY1305" s="191">
        <f t="shared" si="987"/>
        <v>0</v>
      </c>
      <c r="AZ1305" s="191">
        <f t="shared" si="988"/>
        <v>0</v>
      </c>
      <c r="BA1305" s="193">
        <f t="shared" si="989"/>
        <v>1</v>
      </c>
      <c r="BB1305" s="193">
        <f t="shared" si="990"/>
        <v>1</v>
      </c>
      <c r="BC1305" s="193">
        <f t="shared" si="991"/>
        <v>1</v>
      </c>
      <c r="BD1305" s="191">
        <f t="shared" si="953"/>
        <v>0</v>
      </c>
      <c r="BE1305" s="191">
        <f t="shared" si="992"/>
        <v>0</v>
      </c>
      <c r="BF1305" s="210">
        <f t="shared" si="993"/>
        <v>0</v>
      </c>
      <c r="BG1305" s="211">
        <f t="shared" si="994"/>
        <v>0</v>
      </c>
      <c r="BH1305" s="289"/>
      <c r="BI1305" s="289"/>
      <c r="BJ1305" s="228"/>
      <c r="BK1305" s="228"/>
      <c r="BL1305" s="233" t="str">
        <f t="shared" si="995"/>
        <v>05</v>
      </c>
    </row>
    <row r="1306" spans="1:64" ht="12" customHeight="1">
      <c r="A1306" s="333" t="s">
        <v>699</v>
      </c>
      <c r="B1306" s="381" t="s">
        <v>451</v>
      </c>
      <c r="C1306" s="333" t="s">
        <v>671</v>
      </c>
      <c r="D1306" s="381" t="s">
        <v>406</v>
      </c>
      <c r="E1306" s="381" t="s">
        <v>1292</v>
      </c>
      <c r="F1306" s="381" t="s">
        <v>586</v>
      </c>
      <c r="G1306" s="381" t="s">
        <v>393</v>
      </c>
      <c r="H1306" s="100" t="s">
        <v>653</v>
      </c>
      <c r="I1306" s="381" t="s">
        <v>505</v>
      </c>
      <c r="J1306" s="382">
        <v>350000</v>
      </c>
      <c r="K1306" s="382">
        <v>161277.04</v>
      </c>
      <c r="L1306" s="191" t="str">
        <f t="shared" si="954"/>
        <v>917014290503441008Э02024422301</v>
      </c>
      <c r="M1306" s="192">
        <f t="array" ref="M1306">IF(COUNT(SEARCH(Удалить_Роспись_КВСР,$B1306)*SEARCH(Удалить_Роспись_ПБС,$C1306)*SEARCH(Удалить_Роспись_КФСР, $D1306)*SEARCH(Удалить_Роспись_КЦСР,$E1306)*SEARCH(Удалить_Роспись_КВР,$F1306)*SEARCH(Удалить_Роспись_ЭК,$H1306)*SEARCH(Удалить_Роспись_КР,$I1306))&gt;0,0,1)</f>
        <v>1</v>
      </c>
      <c r="N1306" s="192">
        <v>1</v>
      </c>
      <c r="O1306" s="192" t="str">
        <f t="shared" si="955"/>
        <v/>
      </c>
      <c r="P1306" s="192" t="str">
        <f t="shared" si="996"/>
        <v/>
      </c>
      <c r="Q1306" s="300" t="str">
        <f t="shared" si="956"/>
        <v/>
      </c>
      <c r="R1306" s="300" t="str">
        <f t="shared" si="957"/>
        <v/>
      </c>
      <c r="S1306" s="300" t="str">
        <f t="shared" si="958"/>
        <v/>
      </c>
      <c r="T1306" s="192" t="str">
        <f t="shared" si="959"/>
        <v/>
      </c>
      <c r="U1306" s="303" t="str">
        <f t="shared" si="960"/>
        <v/>
      </c>
      <c r="V1306" s="300" t="str">
        <f t="shared" si="961"/>
        <v/>
      </c>
      <c r="W1306" s="192" t="str">
        <f t="shared" si="962"/>
        <v/>
      </c>
      <c r="X1306" s="303" t="str">
        <f t="shared" si="963"/>
        <v/>
      </c>
      <c r="Y1306" s="300" t="str">
        <f t="shared" si="964"/>
        <v/>
      </c>
      <c r="Z1306" s="300" t="str">
        <f t="shared" si="965"/>
        <v/>
      </c>
      <c r="AA1306" s="303" t="str">
        <f t="shared" si="966"/>
        <v/>
      </c>
      <c r="AB1306" s="300" t="str">
        <f t="shared" si="967"/>
        <v/>
      </c>
      <c r="AC1306" s="300" t="str">
        <f t="shared" si="968"/>
        <v/>
      </c>
      <c r="AD1306" s="300" t="str">
        <f t="shared" si="969"/>
        <v/>
      </c>
      <c r="AE1306" s="192" t="str">
        <f t="shared" si="970"/>
        <v/>
      </c>
      <c r="AF1306" s="192" t="str">
        <f t="shared" si="971"/>
        <v/>
      </c>
      <c r="AG1306" s="192"/>
      <c r="AJ1306" s="300" t="str">
        <f t="shared" si="972"/>
        <v/>
      </c>
      <c r="AK1306" s="300" t="str">
        <f t="shared" si="973"/>
        <v/>
      </c>
      <c r="AL1306" s="300" t="str">
        <f t="shared" si="974"/>
        <v>бла</v>
      </c>
      <c r="AM1306" s="300" t="str">
        <f t="shared" si="975"/>
        <v/>
      </c>
      <c r="AN1306" s="300" t="str">
        <f t="shared" si="976"/>
        <v/>
      </c>
      <c r="AO1306" s="300" t="str">
        <f t="shared" si="977"/>
        <v/>
      </c>
      <c r="AP1306" s="300" t="str">
        <f t="shared" si="978"/>
        <v/>
      </c>
      <c r="AQ1306" s="300" t="str">
        <f t="shared" si="979"/>
        <v/>
      </c>
      <c r="AR1306" s="306" t="str">
        <f t="shared" si="980"/>
        <v/>
      </c>
      <c r="AS1306" s="300" t="str">
        <f t="shared" si="981"/>
        <v/>
      </c>
      <c r="AT1306" s="300" t="str">
        <f t="shared" si="982"/>
        <v/>
      </c>
      <c r="AU1306" s="192" t="str">
        <f t="shared" si="983"/>
        <v>бла</v>
      </c>
      <c r="AV1306" s="192" t="str">
        <f t="shared" si="984"/>
        <v>бла91701429общком</v>
      </c>
      <c r="AW1306" s="191">
        <f t="shared" si="985"/>
        <v>350000</v>
      </c>
      <c r="AX1306" s="191">
        <f t="shared" si="986"/>
        <v>161277.04</v>
      </c>
      <c r="AY1306" s="191">
        <f t="shared" si="987"/>
        <v>350000</v>
      </c>
      <c r="AZ1306" s="191">
        <f t="shared" si="988"/>
        <v>161277.04</v>
      </c>
      <c r="BA1306" s="193">
        <f t="shared" si="989"/>
        <v>1</v>
      </c>
      <c r="BB1306" s="193">
        <f t="shared" si="990"/>
        <v>1</v>
      </c>
      <c r="BC1306" s="193">
        <f t="shared" si="991"/>
        <v>1</v>
      </c>
      <c r="BD1306" s="191">
        <f t="shared" si="953"/>
        <v>350000</v>
      </c>
      <c r="BE1306" s="191">
        <f t="shared" si="992"/>
        <v>161277.04</v>
      </c>
      <c r="BF1306" s="210">
        <f t="shared" si="993"/>
        <v>350000</v>
      </c>
      <c r="BG1306" s="211">
        <f t="shared" si="994"/>
        <v>350000</v>
      </c>
      <c r="BH1306" s="289"/>
      <c r="BI1306" s="289"/>
      <c r="BJ1306" s="228"/>
      <c r="BK1306" s="228"/>
      <c r="BL1306" s="233" t="str">
        <f t="shared" si="995"/>
        <v>05</v>
      </c>
    </row>
    <row r="1307" spans="1:64" ht="12" customHeight="1">
      <c r="A1307" s="333" t="s">
        <v>699</v>
      </c>
      <c r="B1307" s="381" t="s">
        <v>451</v>
      </c>
      <c r="C1307" s="333" t="s">
        <v>671</v>
      </c>
      <c r="D1307" s="381" t="s">
        <v>406</v>
      </c>
      <c r="E1307" s="381" t="s">
        <v>1293</v>
      </c>
      <c r="F1307" s="381" t="s">
        <v>586</v>
      </c>
      <c r="G1307" s="381" t="s">
        <v>389</v>
      </c>
      <c r="H1307" s="100" t="s">
        <v>653</v>
      </c>
      <c r="I1307" s="381" t="s">
        <v>505</v>
      </c>
      <c r="J1307" s="382">
        <v>7000</v>
      </c>
      <c r="K1307" s="382">
        <v>0</v>
      </c>
      <c r="L1307" s="191" t="str">
        <f t="shared" si="954"/>
        <v>917014290503442008004024422601</v>
      </c>
      <c r="M1307" s="192">
        <f t="array" ref="M1307">IF(COUNT(SEARCH(Удалить_Роспись_КВСР,$B1307)*SEARCH(Удалить_Роспись_ПБС,$C1307)*SEARCH(Удалить_Роспись_КФСР, $D1307)*SEARCH(Удалить_Роспись_КЦСР,$E1307)*SEARCH(Удалить_Роспись_КВР,$F1307)*SEARCH(Удалить_Роспись_ЭК,$H1307)*SEARCH(Удалить_Роспись_КР,$I1307))&gt;0,0,1)</f>
        <v>1</v>
      </c>
      <c r="N1307" s="192">
        <v>0</v>
      </c>
      <c r="O1307" s="192" t="str">
        <f t="shared" si="955"/>
        <v/>
      </c>
      <c r="P1307" s="192" t="str">
        <f t="shared" si="996"/>
        <v/>
      </c>
      <c r="Q1307" s="300" t="str">
        <f t="shared" si="956"/>
        <v/>
      </c>
      <c r="R1307" s="300" t="str">
        <f t="shared" si="957"/>
        <v/>
      </c>
      <c r="S1307" s="300" t="str">
        <f t="shared" si="958"/>
        <v/>
      </c>
      <c r="T1307" s="192" t="str">
        <f t="shared" si="959"/>
        <v/>
      </c>
      <c r="U1307" s="303" t="str">
        <f t="shared" si="960"/>
        <v/>
      </c>
      <c r="V1307" s="300" t="str">
        <f t="shared" si="961"/>
        <v/>
      </c>
      <c r="W1307" s="192" t="str">
        <f t="shared" si="962"/>
        <v/>
      </c>
      <c r="X1307" s="303" t="str">
        <f t="shared" si="963"/>
        <v/>
      </c>
      <c r="Y1307" s="300" t="str">
        <f t="shared" si="964"/>
        <v/>
      </c>
      <c r="Z1307" s="300" t="str">
        <f t="shared" si="965"/>
        <v/>
      </c>
      <c r="AA1307" s="303" t="str">
        <f t="shared" si="966"/>
        <v/>
      </c>
      <c r="AB1307" s="300" t="str">
        <f t="shared" si="967"/>
        <v/>
      </c>
      <c r="AC1307" s="300" t="str">
        <f t="shared" si="968"/>
        <v/>
      </c>
      <c r="AD1307" s="300" t="str">
        <f t="shared" si="969"/>
        <v/>
      </c>
      <c r="AE1307" s="192" t="str">
        <f t="shared" si="970"/>
        <v/>
      </c>
      <c r="AF1307" s="192" t="str">
        <f t="shared" si="971"/>
        <v/>
      </c>
      <c r="AG1307" s="192"/>
      <c r="AJ1307" s="300" t="str">
        <f t="shared" si="972"/>
        <v/>
      </c>
      <c r="AK1307" s="300" t="str">
        <f t="shared" si="973"/>
        <v/>
      </c>
      <c r="AL1307" s="300" t="str">
        <f t="shared" si="974"/>
        <v>бла</v>
      </c>
      <c r="AM1307" s="300" t="str">
        <f t="shared" si="975"/>
        <v/>
      </c>
      <c r="AN1307" s="300" t="str">
        <f t="shared" si="976"/>
        <v/>
      </c>
      <c r="AO1307" s="300" t="str">
        <f t="shared" si="977"/>
        <v/>
      </c>
      <c r="AP1307" s="300" t="str">
        <f t="shared" si="978"/>
        <v/>
      </c>
      <c r="AQ1307" s="300" t="str">
        <f t="shared" si="979"/>
        <v/>
      </c>
      <c r="AR1307" s="306" t="str">
        <f t="shared" si="980"/>
        <v/>
      </c>
      <c r="AS1307" s="300" t="str">
        <f t="shared" si="981"/>
        <v/>
      </c>
      <c r="AT1307" s="300" t="str">
        <f t="shared" si="982"/>
        <v/>
      </c>
      <c r="AU1307" s="192" t="str">
        <f t="shared" si="983"/>
        <v>бла</v>
      </c>
      <c r="AV1307" s="192" t="str">
        <f t="shared" si="984"/>
        <v>бла91701429общпро</v>
      </c>
      <c r="AW1307" s="191">
        <f t="shared" si="985"/>
        <v>7000</v>
      </c>
      <c r="AX1307" s="191">
        <f t="shared" si="986"/>
        <v>0</v>
      </c>
      <c r="AY1307" s="191">
        <f t="shared" si="987"/>
        <v>0</v>
      </c>
      <c r="AZ1307" s="191">
        <f t="shared" si="988"/>
        <v>0</v>
      </c>
      <c r="BA1307" s="193">
        <f t="shared" si="989"/>
        <v>1</v>
      </c>
      <c r="BB1307" s="193">
        <f t="shared" si="990"/>
        <v>1</v>
      </c>
      <c r="BC1307" s="193">
        <f t="shared" si="991"/>
        <v>1</v>
      </c>
      <c r="BD1307" s="191">
        <f t="shared" si="953"/>
        <v>0</v>
      </c>
      <c r="BE1307" s="191">
        <f t="shared" si="992"/>
        <v>0</v>
      </c>
      <c r="BF1307" s="210">
        <f t="shared" si="993"/>
        <v>0</v>
      </c>
      <c r="BG1307" s="211">
        <f t="shared" si="994"/>
        <v>0</v>
      </c>
      <c r="BH1307" s="289"/>
      <c r="BI1307" s="289"/>
      <c r="BJ1307" s="228"/>
      <c r="BK1307" s="228"/>
      <c r="BL1307" s="233" t="str">
        <f t="shared" si="995"/>
        <v>05</v>
      </c>
    </row>
    <row r="1308" spans="1:64" ht="12" customHeight="1">
      <c r="A1308" s="333" t="s">
        <v>699</v>
      </c>
      <c r="B1308" s="381" t="s">
        <v>451</v>
      </c>
      <c r="C1308" s="333" t="s">
        <v>671</v>
      </c>
      <c r="D1308" s="381" t="s">
        <v>411</v>
      </c>
      <c r="E1308" s="381" t="s">
        <v>1294</v>
      </c>
      <c r="F1308" s="381" t="s">
        <v>608</v>
      </c>
      <c r="G1308" s="381" t="s">
        <v>385</v>
      </c>
      <c r="H1308" s="100" t="s">
        <v>653</v>
      </c>
      <c r="I1308" s="381" t="s">
        <v>505</v>
      </c>
      <c r="J1308" s="382">
        <v>182000</v>
      </c>
      <c r="K1308" s="382">
        <v>133161</v>
      </c>
      <c r="L1308" s="191" t="str">
        <f t="shared" si="954"/>
        <v>917014291101444008000011121101</v>
      </c>
      <c r="M1308" s="192">
        <f t="array" ref="M1308">IF(COUNT(SEARCH(Удалить_Роспись_КВСР,$B1308)*SEARCH(Удалить_Роспись_ПБС,$C1308)*SEARCH(Удалить_Роспись_КФСР, $D1308)*SEARCH(Удалить_Роспись_КЦСР,$E1308)*SEARCH(Удалить_Роспись_КВР,$F1308)*SEARCH(Удалить_Роспись_ЭК,$H1308)*SEARCH(Удалить_Роспись_КР,$I1308))&gt;0,0,1)</f>
        <v>1</v>
      </c>
      <c r="N1308" s="192">
        <v>0</v>
      </c>
      <c r="O1308" s="192" t="str">
        <f t="shared" si="955"/>
        <v/>
      </c>
      <c r="P1308" s="192" t="str">
        <f t="shared" si="996"/>
        <v/>
      </c>
      <c r="Q1308" s="300" t="str">
        <f t="shared" si="956"/>
        <v/>
      </c>
      <c r="R1308" s="300" t="str">
        <f t="shared" si="957"/>
        <v/>
      </c>
      <c r="S1308" s="300" t="str">
        <f t="shared" si="958"/>
        <v/>
      </c>
      <c r="T1308" s="192" t="str">
        <f t="shared" si="959"/>
        <v/>
      </c>
      <c r="U1308" s="303" t="str">
        <f t="shared" si="960"/>
        <v/>
      </c>
      <c r="V1308" s="300" t="str">
        <f t="shared" si="961"/>
        <v/>
      </c>
      <c r="W1308" s="192" t="str">
        <f t="shared" si="962"/>
        <v/>
      </c>
      <c r="X1308" s="303" t="str">
        <f t="shared" si="963"/>
        <v/>
      </c>
      <c r="Y1308" s="300" t="str">
        <f t="shared" si="964"/>
        <v/>
      </c>
      <c r="Z1308" s="300" t="str">
        <f t="shared" si="965"/>
        <v/>
      </c>
      <c r="AA1308" s="303" t="str">
        <f t="shared" si="966"/>
        <v/>
      </c>
      <c r="AB1308" s="300" t="str">
        <f t="shared" si="967"/>
        <v/>
      </c>
      <c r="AC1308" s="300" t="str">
        <f t="shared" si="968"/>
        <v/>
      </c>
      <c r="AD1308" s="300" t="str">
        <f t="shared" si="969"/>
        <v/>
      </c>
      <c r="AE1308" s="192" t="str">
        <f t="shared" si="970"/>
        <v/>
      </c>
      <c r="AF1308" s="192" t="str">
        <f t="shared" si="971"/>
        <v/>
      </c>
      <c r="AG1308" s="192"/>
      <c r="AJ1308" s="300" t="str">
        <f t="shared" si="972"/>
        <v/>
      </c>
      <c r="AK1308" s="300" t="str">
        <f t="shared" si="973"/>
        <v/>
      </c>
      <c r="AL1308" s="300" t="str">
        <f t="shared" si="974"/>
        <v/>
      </c>
      <c r="AM1308" s="300" t="str">
        <f t="shared" si="975"/>
        <v/>
      </c>
      <c r="AN1308" s="300" t="str">
        <f t="shared" si="976"/>
        <v/>
      </c>
      <c r="AO1308" s="300" t="str">
        <f t="shared" si="977"/>
        <v>физ</v>
      </c>
      <c r="AP1308" s="300" t="str">
        <f t="shared" si="978"/>
        <v/>
      </c>
      <c r="AQ1308" s="300" t="str">
        <f t="shared" si="979"/>
        <v/>
      </c>
      <c r="AR1308" s="306" t="str">
        <f t="shared" si="980"/>
        <v/>
      </c>
      <c r="AS1308" s="300" t="str">
        <f t="shared" si="981"/>
        <v/>
      </c>
      <c r="AT1308" s="300" t="str">
        <f t="shared" si="982"/>
        <v/>
      </c>
      <c r="AU1308" s="192" t="str">
        <f t="shared" si="983"/>
        <v>физ</v>
      </c>
      <c r="AV1308" s="192" t="str">
        <f t="shared" si="984"/>
        <v>физ91701429общопл</v>
      </c>
      <c r="AW1308" s="191">
        <f t="shared" si="985"/>
        <v>182000</v>
      </c>
      <c r="AX1308" s="191">
        <f t="shared" si="986"/>
        <v>133161</v>
      </c>
      <c r="AY1308" s="191">
        <f t="shared" si="987"/>
        <v>0</v>
      </c>
      <c r="AZ1308" s="191">
        <f t="shared" si="988"/>
        <v>0</v>
      </c>
      <c r="BA1308" s="193">
        <f t="shared" si="989"/>
        <v>1</v>
      </c>
      <c r="BB1308" s="193">
        <f t="shared" si="990"/>
        <v>1</v>
      </c>
      <c r="BC1308" s="193">
        <f t="shared" si="991"/>
        <v>1</v>
      </c>
      <c r="BD1308" s="191">
        <f t="shared" si="953"/>
        <v>0</v>
      </c>
      <c r="BE1308" s="191">
        <f t="shared" si="992"/>
        <v>0</v>
      </c>
      <c r="BF1308" s="210">
        <f t="shared" si="993"/>
        <v>0</v>
      </c>
      <c r="BG1308" s="211">
        <f t="shared" si="994"/>
        <v>0</v>
      </c>
      <c r="BH1308" s="289"/>
      <c r="BI1308" s="289"/>
      <c r="BJ1308" s="228"/>
      <c r="BK1308" s="228"/>
      <c r="BL1308" s="233" t="str">
        <f t="shared" si="995"/>
        <v>11</v>
      </c>
    </row>
    <row r="1309" spans="1:64" ht="12" customHeight="1">
      <c r="A1309" s="333" t="s">
        <v>699</v>
      </c>
      <c r="B1309" s="381" t="s">
        <v>451</v>
      </c>
      <c r="C1309" s="333" t="s">
        <v>671</v>
      </c>
      <c r="D1309" s="381" t="s">
        <v>411</v>
      </c>
      <c r="E1309" s="381" t="s">
        <v>1294</v>
      </c>
      <c r="F1309" s="381" t="s">
        <v>902</v>
      </c>
      <c r="G1309" s="381" t="s">
        <v>387</v>
      </c>
      <c r="H1309" s="100" t="s">
        <v>653</v>
      </c>
      <c r="I1309" s="381" t="s">
        <v>505</v>
      </c>
      <c r="J1309" s="382">
        <v>54964</v>
      </c>
      <c r="K1309" s="382">
        <v>35085</v>
      </c>
      <c r="L1309" s="191" t="str">
        <f t="shared" si="954"/>
        <v>917014291101444008000011921301</v>
      </c>
      <c r="M1309" s="192">
        <f t="array" ref="M1309">IF(COUNT(SEARCH(Удалить_Роспись_КВСР,$B1309)*SEARCH(Удалить_Роспись_ПБС,$C1309)*SEARCH(Удалить_Роспись_КФСР, $D1309)*SEARCH(Удалить_Роспись_КЦСР,$E1309)*SEARCH(Удалить_Роспись_КВР,$F1309)*SEARCH(Удалить_Роспись_ЭК,$H1309)*SEARCH(Удалить_Роспись_КР,$I1309))&gt;0,0,1)</f>
        <v>1</v>
      </c>
      <c r="N1309" s="192">
        <v>0</v>
      </c>
      <c r="O1309" s="192" t="str">
        <f t="shared" si="955"/>
        <v/>
      </c>
      <c r="P1309" s="192" t="str">
        <f t="shared" si="996"/>
        <v/>
      </c>
      <c r="Q1309" s="300" t="str">
        <f t="shared" si="956"/>
        <v/>
      </c>
      <c r="R1309" s="300" t="str">
        <f t="shared" si="957"/>
        <v/>
      </c>
      <c r="S1309" s="300" t="str">
        <f t="shared" si="958"/>
        <v/>
      </c>
      <c r="T1309" s="192" t="str">
        <f t="shared" si="959"/>
        <v/>
      </c>
      <c r="U1309" s="303" t="str">
        <f t="shared" si="960"/>
        <v/>
      </c>
      <c r="V1309" s="300" t="str">
        <f t="shared" si="961"/>
        <v/>
      </c>
      <c r="W1309" s="192" t="str">
        <f t="shared" si="962"/>
        <v/>
      </c>
      <c r="X1309" s="303" t="str">
        <f t="shared" si="963"/>
        <v/>
      </c>
      <c r="Y1309" s="300" t="str">
        <f t="shared" si="964"/>
        <v/>
      </c>
      <c r="Z1309" s="300" t="str">
        <f t="shared" si="965"/>
        <v/>
      </c>
      <c r="AA1309" s="303" t="str">
        <f t="shared" si="966"/>
        <v/>
      </c>
      <c r="AB1309" s="300" t="str">
        <f t="shared" si="967"/>
        <v/>
      </c>
      <c r="AC1309" s="300" t="str">
        <f t="shared" si="968"/>
        <v/>
      </c>
      <c r="AD1309" s="300" t="str">
        <f t="shared" si="969"/>
        <v/>
      </c>
      <c r="AE1309" s="192" t="str">
        <f t="shared" si="970"/>
        <v/>
      </c>
      <c r="AF1309" s="192" t="str">
        <f t="shared" si="971"/>
        <v/>
      </c>
      <c r="AG1309" s="192"/>
      <c r="AJ1309" s="300" t="str">
        <f t="shared" si="972"/>
        <v/>
      </c>
      <c r="AK1309" s="300" t="str">
        <f t="shared" si="973"/>
        <v/>
      </c>
      <c r="AL1309" s="300" t="str">
        <f t="shared" si="974"/>
        <v/>
      </c>
      <c r="AM1309" s="300" t="str">
        <f t="shared" si="975"/>
        <v/>
      </c>
      <c r="AN1309" s="300" t="str">
        <f t="shared" si="976"/>
        <v/>
      </c>
      <c r="AO1309" s="300" t="str">
        <f t="shared" si="977"/>
        <v>физ</v>
      </c>
      <c r="AP1309" s="300" t="str">
        <f t="shared" si="978"/>
        <v/>
      </c>
      <c r="AQ1309" s="300" t="str">
        <f t="shared" si="979"/>
        <v/>
      </c>
      <c r="AR1309" s="306" t="str">
        <f t="shared" si="980"/>
        <v/>
      </c>
      <c r="AS1309" s="300" t="str">
        <f t="shared" si="981"/>
        <v/>
      </c>
      <c r="AT1309" s="300" t="str">
        <f t="shared" si="982"/>
        <v/>
      </c>
      <c r="AU1309" s="192" t="str">
        <f t="shared" si="983"/>
        <v>физ</v>
      </c>
      <c r="AV1309" s="192" t="str">
        <f t="shared" si="984"/>
        <v>физ91701429общопл</v>
      </c>
      <c r="AW1309" s="191">
        <f t="shared" si="985"/>
        <v>54964</v>
      </c>
      <c r="AX1309" s="191">
        <f t="shared" si="986"/>
        <v>35085</v>
      </c>
      <c r="AY1309" s="191">
        <f t="shared" si="987"/>
        <v>0</v>
      </c>
      <c r="AZ1309" s="191">
        <f t="shared" si="988"/>
        <v>0</v>
      </c>
      <c r="BA1309" s="193">
        <f t="shared" si="989"/>
        <v>1</v>
      </c>
      <c r="BB1309" s="193">
        <f t="shared" si="990"/>
        <v>1</v>
      </c>
      <c r="BC1309" s="193">
        <f t="shared" si="991"/>
        <v>1</v>
      </c>
      <c r="BD1309" s="191">
        <f t="shared" si="953"/>
        <v>0</v>
      </c>
      <c r="BE1309" s="191">
        <f t="shared" si="992"/>
        <v>0</v>
      </c>
      <c r="BF1309" s="210">
        <f t="shared" si="993"/>
        <v>0</v>
      </c>
      <c r="BG1309" s="211">
        <f t="shared" si="994"/>
        <v>0</v>
      </c>
      <c r="BH1309" s="289"/>
      <c r="BI1309" s="289"/>
      <c r="BJ1309" s="228"/>
      <c r="BK1309" s="228"/>
      <c r="BL1309" s="233" t="str">
        <f t="shared" si="995"/>
        <v>11</v>
      </c>
    </row>
    <row r="1310" spans="1:64" ht="12" customHeight="1">
      <c r="A1310" s="333" t="s">
        <v>699</v>
      </c>
      <c r="B1310" s="381" t="s">
        <v>451</v>
      </c>
      <c r="C1310" s="333" t="s">
        <v>671</v>
      </c>
      <c r="D1310" s="381" t="s">
        <v>411</v>
      </c>
      <c r="E1310" s="381" t="s">
        <v>1294</v>
      </c>
      <c r="F1310" s="381" t="s">
        <v>586</v>
      </c>
      <c r="G1310" s="381" t="s">
        <v>394</v>
      </c>
      <c r="H1310" s="100" t="s">
        <v>653</v>
      </c>
      <c r="I1310" s="381" t="s">
        <v>505</v>
      </c>
      <c r="J1310" s="382">
        <v>44000</v>
      </c>
      <c r="K1310" s="382">
        <v>36691.300000000003</v>
      </c>
      <c r="L1310" s="191" t="str">
        <f t="shared" si="954"/>
        <v>917014291101444008000024422501</v>
      </c>
      <c r="M1310" s="192">
        <f t="array" ref="M1310">IF(COUNT(SEARCH(Удалить_Роспись_КВСР,$B1310)*SEARCH(Удалить_Роспись_ПБС,$C1310)*SEARCH(Удалить_Роспись_КФСР, $D1310)*SEARCH(Удалить_Роспись_КЦСР,$E1310)*SEARCH(Удалить_Роспись_КВР,$F1310)*SEARCH(Удалить_Роспись_ЭК,$H1310)*SEARCH(Удалить_Роспись_КР,$I1310))&gt;0,0,1)</f>
        <v>1</v>
      </c>
      <c r="N1310" s="192">
        <v>0</v>
      </c>
      <c r="O1310" s="192" t="str">
        <f t="shared" si="955"/>
        <v/>
      </c>
      <c r="P1310" s="192" t="str">
        <f t="shared" si="996"/>
        <v/>
      </c>
      <c r="Q1310" s="300" t="str">
        <f t="shared" si="956"/>
        <v/>
      </c>
      <c r="R1310" s="300" t="str">
        <f t="shared" si="957"/>
        <v/>
      </c>
      <c r="S1310" s="300" t="str">
        <f t="shared" si="958"/>
        <v/>
      </c>
      <c r="T1310" s="192" t="str">
        <f t="shared" si="959"/>
        <v/>
      </c>
      <c r="U1310" s="303" t="str">
        <f t="shared" si="960"/>
        <v/>
      </c>
      <c r="V1310" s="300" t="str">
        <f t="shared" si="961"/>
        <v/>
      </c>
      <c r="W1310" s="192" t="str">
        <f t="shared" si="962"/>
        <v/>
      </c>
      <c r="X1310" s="303" t="str">
        <f t="shared" si="963"/>
        <v/>
      </c>
      <c r="Y1310" s="300" t="str">
        <f t="shared" si="964"/>
        <v/>
      </c>
      <c r="Z1310" s="300" t="str">
        <f t="shared" si="965"/>
        <v/>
      </c>
      <c r="AA1310" s="303" t="str">
        <f t="shared" si="966"/>
        <v/>
      </c>
      <c r="AB1310" s="300" t="str">
        <f t="shared" si="967"/>
        <v/>
      </c>
      <c r="AC1310" s="300" t="str">
        <f t="shared" si="968"/>
        <v/>
      </c>
      <c r="AD1310" s="300" t="str">
        <f t="shared" si="969"/>
        <v/>
      </c>
      <c r="AE1310" s="192" t="str">
        <f t="shared" si="970"/>
        <v/>
      </c>
      <c r="AF1310" s="192" t="str">
        <f t="shared" si="971"/>
        <v/>
      </c>
      <c r="AG1310" s="192"/>
      <c r="AJ1310" s="300" t="str">
        <f t="shared" si="972"/>
        <v/>
      </c>
      <c r="AK1310" s="300" t="str">
        <f t="shared" si="973"/>
        <v/>
      </c>
      <c r="AL1310" s="300" t="str">
        <f t="shared" si="974"/>
        <v/>
      </c>
      <c r="AM1310" s="300" t="str">
        <f t="shared" si="975"/>
        <v/>
      </c>
      <c r="AN1310" s="300" t="str">
        <f t="shared" si="976"/>
        <v/>
      </c>
      <c r="AO1310" s="300" t="str">
        <f t="shared" si="977"/>
        <v>физ</v>
      </c>
      <c r="AP1310" s="300" t="str">
        <f t="shared" si="978"/>
        <v/>
      </c>
      <c r="AQ1310" s="300" t="str">
        <f t="shared" si="979"/>
        <v/>
      </c>
      <c r="AR1310" s="306" t="str">
        <f t="shared" si="980"/>
        <v/>
      </c>
      <c r="AS1310" s="300" t="str">
        <f t="shared" si="981"/>
        <v/>
      </c>
      <c r="AT1310" s="300" t="str">
        <f t="shared" si="982"/>
        <v/>
      </c>
      <c r="AU1310" s="192" t="str">
        <f t="shared" si="983"/>
        <v>физ</v>
      </c>
      <c r="AV1310" s="192" t="str">
        <f t="shared" si="984"/>
        <v>физ91701429общпро</v>
      </c>
      <c r="AW1310" s="191">
        <f t="shared" si="985"/>
        <v>44000</v>
      </c>
      <c r="AX1310" s="191">
        <f t="shared" si="986"/>
        <v>36691.300000000003</v>
      </c>
      <c r="AY1310" s="191">
        <f t="shared" si="987"/>
        <v>0</v>
      </c>
      <c r="AZ1310" s="191">
        <f t="shared" si="988"/>
        <v>0</v>
      </c>
      <c r="BA1310" s="193">
        <f t="shared" si="989"/>
        <v>1</v>
      </c>
      <c r="BB1310" s="193">
        <f t="shared" si="990"/>
        <v>1</v>
      </c>
      <c r="BC1310" s="193">
        <f t="shared" si="991"/>
        <v>1</v>
      </c>
      <c r="BD1310" s="191">
        <f t="shared" si="953"/>
        <v>0</v>
      </c>
      <c r="BE1310" s="191">
        <f t="shared" si="992"/>
        <v>0</v>
      </c>
      <c r="BF1310" s="210">
        <f t="shared" si="993"/>
        <v>0</v>
      </c>
      <c r="BG1310" s="211">
        <f t="shared" si="994"/>
        <v>0</v>
      </c>
      <c r="BH1310" s="289"/>
      <c r="BI1310" s="289"/>
      <c r="BJ1310" s="228"/>
      <c r="BK1310" s="228"/>
      <c r="BL1310" s="233" t="str">
        <f t="shared" si="995"/>
        <v>11</v>
      </c>
    </row>
    <row r="1311" spans="1:64" ht="12" hidden="1" customHeight="1">
      <c r="A1311" s="333" t="s">
        <v>700</v>
      </c>
      <c r="B1311" s="381" t="s">
        <v>329</v>
      </c>
      <c r="C1311" s="333" t="s">
        <v>672</v>
      </c>
      <c r="D1311" s="381" t="s">
        <v>399</v>
      </c>
      <c r="E1311" s="381" t="s">
        <v>864</v>
      </c>
      <c r="F1311" s="381" t="s">
        <v>619</v>
      </c>
      <c r="G1311" s="381" t="s">
        <v>398</v>
      </c>
      <c r="H1311" s="100" t="s">
        <v>653</v>
      </c>
      <c r="I1311" s="381" t="s">
        <v>339</v>
      </c>
      <c r="J1311" s="382">
        <v>4000</v>
      </c>
      <c r="K1311" s="382">
        <v>0</v>
      </c>
      <c r="L1311" s="191" t="str">
        <f t="shared" si="954"/>
        <v>890014300113111007514053025110</v>
      </c>
      <c r="M1311" s="192">
        <f t="array" ref="M1311">IF(COUNT(SEARCH(Удалить_Роспись_КВСР,$B1311)*SEARCH(Удалить_Роспись_ПБС,$C1311)*SEARCH(Удалить_Роспись_КФСР, $D1311)*SEARCH(Удалить_Роспись_КЦСР,$E1311)*SEARCH(Удалить_Роспись_КВР,$F1311)*SEARCH(Удалить_Роспись_ЭК,$H1311)*SEARCH(Удалить_Роспись_КР,$I1311))&gt;0,0,1)</f>
        <v>0</v>
      </c>
      <c r="N1311" s="192">
        <v>0</v>
      </c>
      <c r="O1311" s="192" t="str">
        <f t="shared" si="955"/>
        <v/>
      </c>
      <c r="P1311" s="192" t="str">
        <f t="shared" si="996"/>
        <v/>
      </c>
      <c r="Q1311" s="300" t="str">
        <f t="shared" si="956"/>
        <v/>
      </c>
      <c r="R1311" s="300" t="str">
        <f t="shared" si="957"/>
        <v/>
      </c>
      <c r="S1311" s="300" t="str">
        <f t="shared" si="958"/>
        <v/>
      </c>
      <c r="T1311" s="192" t="str">
        <f t="shared" si="959"/>
        <v/>
      </c>
      <c r="U1311" s="303" t="str">
        <f t="shared" si="960"/>
        <v/>
      </c>
      <c r="V1311" s="300" t="str">
        <f t="shared" si="961"/>
        <v/>
      </c>
      <c r="W1311" s="192" t="str">
        <f t="shared" si="962"/>
        <v/>
      </c>
      <c r="X1311" s="303" t="str">
        <f t="shared" si="963"/>
        <v/>
      </c>
      <c r="Y1311" s="300" t="str">
        <f t="shared" si="964"/>
        <v/>
      </c>
      <c r="Z1311" s="300" t="str">
        <f t="shared" si="965"/>
        <v>меж</v>
      </c>
      <c r="AA1311" s="303" t="str">
        <f t="shared" si="966"/>
        <v/>
      </c>
      <c r="AB1311" s="300" t="str">
        <f t="shared" si="967"/>
        <v/>
      </c>
      <c r="AC1311" s="300" t="str">
        <f t="shared" si="968"/>
        <v/>
      </c>
      <c r="AD1311" s="300" t="str">
        <f t="shared" si="969"/>
        <v/>
      </c>
      <c r="AE1311" s="192" t="str">
        <f t="shared" si="970"/>
        <v/>
      </c>
      <c r="AF1311" s="192" t="str">
        <f t="shared" si="971"/>
        <v/>
      </c>
      <c r="AG1311" s="192"/>
      <c r="AJ1311" s="300" t="str">
        <f t="shared" si="972"/>
        <v/>
      </c>
      <c r="AK1311" s="300" t="str">
        <f t="shared" si="973"/>
        <v/>
      </c>
      <c r="AL1311" s="300" t="str">
        <f t="shared" si="974"/>
        <v/>
      </c>
      <c r="AM1311" s="300" t="str">
        <f t="shared" si="975"/>
        <v>меж</v>
      </c>
      <c r="AN1311" s="300" t="str">
        <f t="shared" si="976"/>
        <v/>
      </c>
      <c r="AO1311" s="300" t="str">
        <f t="shared" si="977"/>
        <v/>
      </c>
      <c r="AP1311" s="300" t="str">
        <f t="shared" si="978"/>
        <v/>
      </c>
      <c r="AQ1311" s="300" t="str">
        <f t="shared" si="979"/>
        <v/>
      </c>
      <c r="AR1311" s="306" t="str">
        <f t="shared" si="980"/>
        <v/>
      </c>
      <c r="AS1311" s="300" t="str">
        <f t="shared" si="981"/>
        <v/>
      </c>
      <c r="AT1311" s="300" t="str">
        <f t="shared" si="982"/>
        <v/>
      </c>
      <c r="AU1311" s="192" t="str">
        <f t="shared" si="983"/>
        <v>меж</v>
      </c>
      <c r="AV1311" s="192" t="str">
        <f t="shared" si="984"/>
        <v>меж89001430общпро</v>
      </c>
      <c r="AW1311" s="191">
        <f t="shared" si="985"/>
        <v>0</v>
      </c>
      <c r="AX1311" s="191">
        <f t="shared" si="986"/>
        <v>0</v>
      </c>
      <c r="AY1311" s="191">
        <f t="shared" si="987"/>
        <v>0</v>
      </c>
      <c r="AZ1311" s="191">
        <f t="shared" si="988"/>
        <v>0</v>
      </c>
      <c r="BA1311" s="193">
        <f t="shared" si="989"/>
        <v>1</v>
      </c>
      <c r="BB1311" s="193">
        <f t="shared" si="990"/>
        <v>1</v>
      </c>
      <c r="BC1311" s="193">
        <f t="shared" si="991"/>
        <v>1</v>
      </c>
      <c r="BD1311" s="191">
        <f t="shared" si="953"/>
        <v>0</v>
      </c>
      <c r="BE1311" s="191">
        <f t="shared" si="992"/>
        <v>0</v>
      </c>
      <c r="BF1311" s="210">
        <f t="shared" si="993"/>
        <v>0</v>
      </c>
      <c r="BG1311" s="211">
        <f t="shared" si="994"/>
        <v>0</v>
      </c>
      <c r="BH1311" s="289"/>
      <c r="BI1311" s="289"/>
      <c r="BJ1311" s="228"/>
      <c r="BK1311" s="228"/>
      <c r="BL1311" s="233" t="str">
        <f t="shared" si="995"/>
        <v/>
      </c>
    </row>
    <row r="1312" spans="1:64" ht="12" hidden="1" customHeight="1">
      <c r="A1312" s="333" t="s">
        <v>700</v>
      </c>
      <c r="B1312" s="381" t="s">
        <v>329</v>
      </c>
      <c r="C1312" s="333" t="s">
        <v>672</v>
      </c>
      <c r="D1312" s="381" t="s">
        <v>400</v>
      </c>
      <c r="E1312" s="381" t="s">
        <v>865</v>
      </c>
      <c r="F1312" s="381" t="s">
        <v>619</v>
      </c>
      <c r="G1312" s="381" t="s">
        <v>1583</v>
      </c>
      <c r="H1312" s="100" t="s">
        <v>653</v>
      </c>
      <c r="I1312" s="381" t="s">
        <v>340</v>
      </c>
      <c r="J1312" s="382">
        <v>102694</v>
      </c>
      <c r="K1312" s="382">
        <v>54125.17</v>
      </c>
      <c r="L1312" s="191" t="str">
        <f t="shared" si="954"/>
        <v>890014300203111005118053000004</v>
      </c>
      <c r="M1312" s="192">
        <f t="array" ref="M1312">IF(COUNT(SEARCH(Удалить_Роспись_КВСР,$B1312)*SEARCH(Удалить_Роспись_ПБС,$C1312)*SEARCH(Удалить_Роспись_КФСР, $D1312)*SEARCH(Удалить_Роспись_КЦСР,$E1312)*SEARCH(Удалить_Роспись_КВР,$F1312)*SEARCH(Удалить_Роспись_ЭК,$H1312)*SEARCH(Удалить_Роспись_КР,$I1312))&gt;0,0,1)</f>
        <v>0</v>
      </c>
      <c r="N1312" s="192">
        <v>0</v>
      </c>
      <c r="O1312" s="192" t="str">
        <f t="shared" si="955"/>
        <v/>
      </c>
      <c r="P1312" s="192" t="str">
        <f t="shared" si="996"/>
        <v/>
      </c>
      <c r="Q1312" s="300" t="str">
        <f t="shared" si="956"/>
        <v/>
      </c>
      <c r="R1312" s="300" t="str">
        <f t="shared" si="957"/>
        <v/>
      </c>
      <c r="S1312" s="300" t="str">
        <f t="shared" si="958"/>
        <v/>
      </c>
      <c r="T1312" s="192" t="str">
        <f t="shared" si="959"/>
        <v/>
      </c>
      <c r="U1312" s="303" t="str">
        <f t="shared" si="960"/>
        <v/>
      </c>
      <c r="V1312" s="300" t="str">
        <f t="shared" si="961"/>
        <v/>
      </c>
      <c r="W1312" s="192" t="str">
        <f t="shared" si="962"/>
        <v/>
      </c>
      <c r="X1312" s="303" t="str">
        <f t="shared" si="963"/>
        <v/>
      </c>
      <c r="Y1312" s="300" t="str">
        <f t="shared" si="964"/>
        <v/>
      </c>
      <c r="Z1312" s="300" t="str">
        <f t="shared" si="965"/>
        <v/>
      </c>
      <c r="AA1312" s="303" t="str">
        <f t="shared" si="966"/>
        <v/>
      </c>
      <c r="AB1312" s="300" t="str">
        <f t="shared" si="967"/>
        <v/>
      </c>
      <c r="AC1312" s="300" t="str">
        <f t="shared" si="968"/>
        <v/>
      </c>
      <c r="AD1312" s="300" t="str">
        <f t="shared" si="969"/>
        <v/>
      </c>
      <c r="AE1312" s="192" t="str">
        <f t="shared" si="970"/>
        <v/>
      </c>
      <c r="AF1312" s="192" t="str">
        <f t="shared" si="971"/>
        <v/>
      </c>
      <c r="AG1312" s="192"/>
      <c r="AJ1312" s="300" t="str">
        <f t="shared" si="972"/>
        <v/>
      </c>
      <c r="AK1312" s="300" t="str">
        <f t="shared" si="973"/>
        <v/>
      </c>
      <c r="AL1312" s="300" t="str">
        <f t="shared" si="974"/>
        <v/>
      </c>
      <c r="AM1312" s="300" t="str">
        <f t="shared" si="975"/>
        <v/>
      </c>
      <c r="AN1312" s="300" t="str">
        <f t="shared" si="976"/>
        <v/>
      </c>
      <c r="AO1312" s="300" t="str">
        <f t="shared" si="977"/>
        <v/>
      </c>
      <c r="AP1312" s="300" t="str">
        <f t="shared" si="978"/>
        <v/>
      </c>
      <c r="AQ1312" s="300" t="str">
        <f t="shared" si="979"/>
        <v/>
      </c>
      <c r="AR1312" s="306" t="str">
        <f t="shared" si="980"/>
        <v/>
      </c>
      <c r="AS1312" s="300" t="str">
        <f t="shared" si="981"/>
        <v/>
      </c>
      <c r="AT1312" s="300" t="str">
        <f t="shared" si="982"/>
        <v/>
      </c>
      <c r="AU1312" s="192" t="str">
        <f t="shared" si="983"/>
        <v>рбс</v>
      </c>
      <c r="AV1312" s="192" t="e">
        <f t="shared" si="984"/>
        <v>#N/A</v>
      </c>
      <c r="AW1312" s="191">
        <f t="shared" si="985"/>
        <v>0</v>
      </c>
      <c r="AX1312" s="191">
        <f t="shared" si="986"/>
        <v>0</v>
      </c>
      <c r="AY1312" s="191">
        <f t="shared" si="987"/>
        <v>0</v>
      </c>
      <c r="AZ1312" s="191">
        <f t="shared" si="988"/>
        <v>0</v>
      </c>
      <c r="BA1312" s="193" t="e">
        <f t="shared" si="989"/>
        <v>#N/A</v>
      </c>
      <c r="BB1312" s="193" t="e">
        <f t="shared" si="990"/>
        <v>#N/A</v>
      </c>
      <c r="BC1312" s="193" t="e">
        <f t="shared" si="991"/>
        <v>#N/A</v>
      </c>
      <c r="BD1312" s="191">
        <f t="shared" si="953"/>
        <v>0</v>
      </c>
      <c r="BE1312" s="191" t="e">
        <f t="shared" si="992"/>
        <v>#N/A</v>
      </c>
      <c r="BF1312" s="210" t="e">
        <f t="shared" si="993"/>
        <v>#N/A</v>
      </c>
      <c r="BG1312" s="211" t="e">
        <f t="shared" si="994"/>
        <v>#N/A</v>
      </c>
      <c r="BH1312" s="289"/>
      <c r="BI1312" s="289"/>
      <c r="BJ1312" s="228"/>
      <c r="BK1312" s="228"/>
      <c r="BL1312" s="233" t="str">
        <f t="shared" si="995"/>
        <v/>
      </c>
    </row>
    <row r="1313" spans="1:64" ht="12" hidden="1" customHeight="1">
      <c r="A1313" s="333" t="s">
        <v>700</v>
      </c>
      <c r="B1313" s="381" t="s">
        <v>329</v>
      </c>
      <c r="C1313" s="333" t="s">
        <v>672</v>
      </c>
      <c r="D1313" s="381" t="s">
        <v>401</v>
      </c>
      <c r="E1313" s="381" t="s">
        <v>866</v>
      </c>
      <c r="F1313" s="381" t="s">
        <v>605</v>
      </c>
      <c r="G1313" s="381" t="s">
        <v>398</v>
      </c>
      <c r="H1313" s="100" t="s">
        <v>653</v>
      </c>
      <c r="I1313" s="381" t="s">
        <v>339</v>
      </c>
      <c r="J1313" s="382">
        <v>26012</v>
      </c>
      <c r="K1313" s="382">
        <v>26012</v>
      </c>
      <c r="L1313" s="191" t="str">
        <f t="shared" si="954"/>
        <v>890014300310042007412054025110</v>
      </c>
      <c r="M1313" s="192">
        <f t="array" ref="M1313">IF(COUNT(SEARCH(Удалить_Роспись_КВСР,$B1313)*SEARCH(Удалить_Роспись_ПБС,$C1313)*SEARCH(Удалить_Роспись_КФСР, $D1313)*SEARCH(Удалить_Роспись_КЦСР,$E1313)*SEARCH(Удалить_Роспись_КВР,$F1313)*SEARCH(Удалить_Роспись_ЭК,$H1313)*SEARCH(Удалить_Роспись_КР,$I1313))&gt;0,0,1)</f>
        <v>0</v>
      </c>
      <c r="N1313" s="192">
        <v>0</v>
      </c>
      <c r="O1313" s="192" t="str">
        <f t="shared" si="955"/>
        <v/>
      </c>
      <c r="P1313" s="192" t="str">
        <f t="shared" si="996"/>
        <v/>
      </c>
      <c r="Q1313" s="300" t="str">
        <f t="shared" si="956"/>
        <v/>
      </c>
      <c r="R1313" s="300" t="str">
        <f t="shared" si="957"/>
        <v/>
      </c>
      <c r="S1313" s="300" t="str">
        <f t="shared" si="958"/>
        <v/>
      </c>
      <c r="T1313" s="192" t="str">
        <f t="shared" si="959"/>
        <v/>
      </c>
      <c r="U1313" s="303" t="str">
        <f t="shared" si="960"/>
        <v/>
      </c>
      <c r="V1313" s="300" t="str">
        <f t="shared" si="961"/>
        <v/>
      </c>
      <c r="W1313" s="192" t="str">
        <f t="shared" si="962"/>
        <v/>
      </c>
      <c r="X1313" s="303" t="str">
        <f t="shared" si="963"/>
        <v/>
      </c>
      <c r="Y1313" s="300" t="str">
        <f t="shared" si="964"/>
        <v/>
      </c>
      <c r="Z1313" s="300" t="str">
        <f t="shared" si="965"/>
        <v>меж</v>
      </c>
      <c r="AA1313" s="303" t="str">
        <f t="shared" si="966"/>
        <v/>
      </c>
      <c r="AB1313" s="300" t="str">
        <f t="shared" si="967"/>
        <v/>
      </c>
      <c r="AC1313" s="300" t="str">
        <f t="shared" si="968"/>
        <v/>
      </c>
      <c r="AD1313" s="300" t="str">
        <f t="shared" si="969"/>
        <v/>
      </c>
      <c r="AE1313" s="192" t="str">
        <f t="shared" si="970"/>
        <v/>
      </c>
      <c r="AF1313" s="192" t="str">
        <f t="shared" si="971"/>
        <v/>
      </c>
      <c r="AG1313" s="192"/>
      <c r="AJ1313" s="300" t="str">
        <f t="shared" si="972"/>
        <v/>
      </c>
      <c r="AK1313" s="300" t="str">
        <f t="shared" si="973"/>
        <v/>
      </c>
      <c r="AL1313" s="300" t="str">
        <f t="shared" si="974"/>
        <v/>
      </c>
      <c r="AM1313" s="300" t="str">
        <f t="shared" si="975"/>
        <v>меж</v>
      </c>
      <c r="AN1313" s="300" t="str">
        <f t="shared" si="976"/>
        <v/>
      </c>
      <c r="AO1313" s="300" t="str">
        <f t="shared" si="977"/>
        <v/>
      </c>
      <c r="AP1313" s="300" t="str">
        <f t="shared" si="978"/>
        <v/>
      </c>
      <c r="AQ1313" s="300" t="str">
        <f t="shared" si="979"/>
        <v/>
      </c>
      <c r="AR1313" s="306" t="str">
        <f t="shared" si="980"/>
        <v/>
      </c>
      <c r="AS1313" s="300" t="str">
        <f t="shared" si="981"/>
        <v/>
      </c>
      <c r="AT1313" s="300" t="str">
        <f t="shared" si="982"/>
        <v/>
      </c>
      <c r="AU1313" s="192" t="str">
        <f t="shared" si="983"/>
        <v>меж</v>
      </c>
      <c r="AV1313" s="192" t="str">
        <f t="shared" si="984"/>
        <v>меж89001430общпро</v>
      </c>
      <c r="AW1313" s="191">
        <f t="shared" si="985"/>
        <v>0</v>
      </c>
      <c r="AX1313" s="191">
        <f t="shared" si="986"/>
        <v>0</v>
      </c>
      <c r="AY1313" s="191">
        <f t="shared" si="987"/>
        <v>0</v>
      </c>
      <c r="AZ1313" s="191">
        <f t="shared" si="988"/>
        <v>0</v>
      </c>
      <c r="BA1313" s="193">
        <f t="shared" si="989"/>
        <v>1</v>
      </c>
      <c r="BB1313" s="193">
        <f t="shared" si="990"/>
        <v>1</v>
      </c>
      <c r="BC1313" s="193">
        <f t="shared" si="991"/>
        <v>1</v>
      </c>
      <c r="BD1313" s="191">
        <f t="shared" si="953"/>
        <v>0</v>
      </c>
      <c r="BE1313" s="191">
        <f t="shared" si="992"/>
        <v>0</v>
      </c>
      <c r="BF1313" s="210">
        <f t="shared" si="993"/>
        <v>0</v>
      </c>
      <c r="BG1313" s="211">
        <f t="shared" si="994"/>
        <v>0</v>
      </c>
      <c r="BH1313" s="289"/>
      <c r="BI1313" s="289"/>
      <c r="BJ1313" s="228"/>
      <c r="BK1313" s="228"/>
      <c r="BL1313" s="233" t="str">
        <f t="shared" si="995"/>
        <v/>
      </c>
    </row>
    <row r="1314" spans="1:64" ht="12" hidden="1" customHeight="1">
      <c r="A1314" s="333" t="s">
        <v>700</v>
      </c>
      <c r="B1314" s="381" t="s">
        <v>329</v>
      </c>
      <c r="C1314" s="333" t="s">
        <v>672</v>
      </c>
      <c r="D1314" s="381" t="s">
        <v>462</v>
      </c>
      <c r="E1314" s="381" t="s">
        <v>867</v>
      </c>
      <c r="F1314" s="381" t="s">
        <v>605</v>
      </c>
      <c r="G1314" s="381" t="s">
        <v>398</v>
      </c>
      <c r="H1314" s="100" t="s">
        <v>653</v>
      </c>
      <c r="I1314" s="381" t="s">
        <v>339</v>
      </c>
      <c r="J1314" s="382">
        <v>1120000</v>
      </c>
      <c r="K1314" s="382">
        <v>60000</v>
      </c>
      <c r="L1314" s="191" t="str">
        <f t="shared" si="954"/>
        <v>890014300409091007393054025110</v>
      </c>
      <c r="M1314" s="192">
        <f t="array" ref="M1314">IF(COUNT(SEARCH(Удалить_Роспись_КВСР,$B1314)*SEARCH(Удалить_Роспись_ПБС,$C1314)*SEARCH(Удалить_Роспись_КФСР, $D1314)*SEARCH(Удалить_Роспись_КЦСР,$E1314)*SEARCH(Удалить_Роспись_КВР,$F1314)*SEARCH(Удалить_Роспись_ЭК,$H1314)*SEARCH(Удалить_Роспись_КР,$I1314))&gt;0,0,1)</f>
        <v>0</v>
      </c>
      <c r="N1314" s="192">
        <v>0</v>
      </c>
      <c r="O1314" s="192" t="str">
        <f t="shared" si="955"/>
        <v/>
      </c>
      <c r="P1314" s="192" t="str">
        <f t="shared" si="996"/>
        <v/>
      </c>
      <c r="Q1314" s="300" t="str">
        <f t="shared" si="956"/>
        <v/>
      </c>
      <c r="R1314" s="300" t="str">
        <f t="shared" si="957"/>
        <v/>
      </c>
      <c r="S1314" s="300" t="str">
        <f t="shared" si="958"/>
        <v/>
      </c>
      <c r="T1314" s="192" t="str">
        <f t="shared" si="959"/>
        <v/>
      </c>
      <c r="U1314" s="303" t="str">
        <f t="shared" si="960"/>
        <v/>
      </c>
      <c r="V1314" s="300" t="str">
        <f t="shared" si="961"/>
        <v/>
      </c>
      <c r="W1314" s="192" t="str">
        <f t="shared" si="962"/>
        <v/>
      </c>
      <c r="X1314" s="303" t="str">
        <f t="shared" si="963"/>
        <v/>
      </c>
      <c r="Y1314" s="300" t="str">
        <f t="shared" si="964"/>
        <v/>
      </c>
      <c r="Z1314" s="300" t="str">
        <f t="shared" si="965"/>
        <v>меж</v>
      </c>
      <c r="AA1314" s="303" t="str">
        <f t="shared" si="966"/>
        <v/>
      </c>
      <c r="AB1314" s="300" t="str">
        <f t="shared" si="967"/>
        <v/>
      </c>
      <c r="AC1314" s="300" t="str">
        <f t="shared" si="968"/>
        <v/>
      </c>
      <c r="AD1314" s="300" t="str">
        <f t="shared" si="969"/>
        <v/>
      </c>
      <c r="AE1314" s="192" t="str">
        <f t="shared" si="970"/>
        <v/>
      </c>
      <c r="AF1314" s="192" t="str">
        <f t="shared" si="971"/>
        <v/>
      </c>
      <c r="AG1314" s="192"/>
      <c r="AJ1314" s="300" t="str">
        <f t="shared" si="972"/>
        <v/>
      </c>
      <c r="AK1314" s="300" t="str">
        <f t="shared" si="973"/>
        <v/>
      </c>
      <c r="AL1314" s="300" t="str">
        <f t="shared" si="974"/>
        <v>бла</v>
      </c>
      <c r="AM1314" s="300" t="str">
        <f t="shared" si="975"/>
        <v>меж</v>
      </c>
      <c r="AN1314" s="300" t="str">
        <f t="shared" si="976"/>
        <v/>
      </c>
      <c r="AO1314" s="300" t="str">
        <f t="shared" si="977"/>
        <v/>
      </c>
      <c r="AP1314" s="300" t="str">
        <f t="shared" si="978"/>
        <v/>
      </c>
      <c r="AQ1314" s="300" t="str">
        <f t="shared" si="979"/>
        <v/>
      </c>
      <c r="AR1314" s="306" t="str">
        <f t="shared" si="980"/>
        <v/>
      </c>
      <c r="AS1314" s="300" t="str">
        <f t="shared" si="981"/>
        <v/>
      </c>
      <c r="AT1314" s="300" t="str">
        <f t="shared" si="982"/>
        <v/>
      </c>
      <c r="AU1314" s="192" t="str">
        <f t="shared" si="983"/>
        <v>меж</v>
      </c>
      <c r="AV1314" s="192" t="str">
        <f t="shared" si="984"/>
        <v>меж89001430общпро</v>
      </c>
      <c r="AW1314" s="191">
        <f t="shared" si="985"/>
        <v>0</v>
      </c>
      <c r="AX1314" s="191">
        <f t="shared" si="986"/>
        <v>0</v>
      </c>
      <c r="AY1314" s="191">
        <f t="shared" si="987"/>
        <v>0</v>
      </c>
      <c r="AZ1314" s="191">
        <f t="shared" si="988"/>
        <v>0</v>
      </c>
      <c r="BA1314" s="193">
        <f t="shared" si="989"/>
        <v>1</v>
      </c>
      <c r="BB1314" s="193">
        <f t="shared" si="990"/>
        <v>1</v>
      </c>
      <c r="BC1314" s="193">
        <f t="shared" si="991"/>
        <v>1</v>
      </c>
      <c r="BD1314" s="191">
        <f t="shared" si="953"/>
        <v>0</v>
      </c>
      <c r="BE1314" s="191">
        <f t="shared" si="992"/>
        <v>0</v>
      </c>
      <c r="BF1314" s="210">
        <f t="shared" si="993"/>
        <v>0</v>
      </c>
      <c r="BG1314" s="211">
        <f t="shared" si="994"/>
        <v>0</v>
      </c>
      <c r="BH1314" s="289"/>
      <c r="BI1314" s="289"/>
      <c r="BJ1314" s="228"/>
      <c r="BK1314" s="228"/>
      <c r="BL1314" s="233" t="str">
        <f t="shared" si="995"/>
        <v/>
      </c>
    </row>
    <row r="1315" spans="1:64" ht="12" hidden="1" customHeight="1">
      <c r="A1315" s="333" t="s">
        <v>700</v>
      </c>
      <c r="B1315" s="381" t="s">
        <v>329</v>
      </c>
      <c r="C1315" s="333" t="s">
        <v>672</v>
      </c>
      <c r="D1315" s="381" t="s">
        <v>333</v>
      </c>
      <c r="E1315" s="381" t="s">
        <v>869</v>
      </c>
      <c r="F1315" s="381" t="s">
        <v>621</v>
      </c>
      <c r="G1315" s="381" t="s">
        <v>398</v>
      </c>
      <c r="H1315" s="100" t="s">
        <v>653</v>
      </c>
      <c r="I1315" s="381" t="s">
        <v>339</v>
      </c>
      <c r="J1315" s="382">
        <v>549580</v>
      </c>
      <c r="K1315" s="382">
        <v>412179</v>
      </c>
      <c r="L1315" s="191" t="str">
        <f t="shared" si="954"/>
        <v>890014301401111007601051125110</v>
      </c>
      <c r="M1315" s="192">
        <f t="array" ref="M1315">IF(COUNT(SEARCH(Удалить_Роспись_КВСР,$B1315)*SEARCH(Удалить_Роспись_ПБС,$C1315)*SEARCH(Удалить_Роспись_КФСР, $D1315)*SEARCH(Удалить_Роспись_КЦСР,$E1315)*SEARCH(Удалить_Роспись_КВР,$F1315)*SEARCH(Удалить_Роспись_ЭК,$H1315)*SEARCH(Удалить_Роспись_КР,$I1315))&gt;0,0,1)</f>
        <v>0</v>
      </c>
      <c r="N1315" s="192">
        <v>0</v>
      </c>
      <c r="O1315" s="192" t="str">
        <f t="shared" si="955"/>
        <v/>
      </c>
      <c r="P1315" s="192" t="str">
        <f t="shared" si="996"/>
        <v/>
      </c>
      <c r="Q1315" s="300" t="str">
        <f t="shared" si="956"/>
        <v/>
      </c>
      <c r="R1315" s="300" t="str">
        <f t="shared" si="957"/>
        <v/>
      </c>
      <c r="S1315" s="300" t="str">
        <f t="shared" si="958"/>
        <v/>
      </c>
      <c r="T1315" s="192" t="str">
        <f t="shared" si="959"/>
        <v/>
      </c>
      <c r="U1315" s="303" t="str">
        <f t="shared" si="960"/>
        <v/>
      </c>
      <c r="V1315" s="300" t="str">
        <f t="shared" si="961"/>
        <v/>
      </c>
      <c r="W1315" s="192" t="str">
        <f t="shared" si="962"/>
        <v/>
      </c>
      <c r="X1315" s="303" t="str">
        <f t="shared" si="963"/>
        <v/>
      </c>
      <c r="Y1315" s="300" t="str">
        <f t="shared" si="964"/>
        <v/>
      </c>
      <c r="Z1315" s="300" t="str">
        <f t="shared" si="965"/>
        <v>меж</v>
      </c>
      <c r="AA1315" s="303" t="str">
        <f t="shared" si="966"/>
        <v/>
      </c>
      <c r="AB1315" s="300" t="str">
        <f t="shared" si="967"/>
        <v/>
      </c>
      <c r="AC1315" s="300" t="str">
        <f t="shared" si="968"/>
        <v/>
      </c>
      <c r="AD1315" s="300" t="str">
        <f t="shared" si="969"/>
        <v/>
      </c>
      <c r="AE1315" s="192" t="str">
        <f t="shared" si="970"/>
        <v/>
      </c>
      <c r="AF1315" s="192" t="str">
        <f t="shared" si="971"/>
        <v/>
      </c>
      <c r="AG1315" s="192"/>
      <c r="AJ1315" s="300" t="str">
        <f t="shared" si="972"/>
        <v/>
      </c>
      <c r="AK1315" s="300" t="str">
        <f t="shared" si="973"/>
        <v/>
      </c>
      <c r="AL1315" s="300" t="str">
        <f t="shared" si="974"/>
        <v/>
      </c>
      <c r="AM1315" s="300" t="str">
        <f t="shared" si="975"/>
        <v>меж</v>
      </c>
      <c r="AN1315" s="300" t="str">
        <f t="shared" si="976"/>
        <v/>
      </c>
      <c r="AO1315" s="300" t="str">
        <f t="shared" si="977"/>
        <v/>
      </c>
      <c r="AP1315" s="300" t="str">
        <f t="shared" si="978"/>
        <v/>
      </c>
      <c r="AQ1315" s="300" t="str">
        <f t="shared" si="979"/>
        <v/>
      </c>
      <c r="AR1315" s="306" t="str">
        <f t="shared" si="980"/>
        <v/>
      </c>
      <c r="AS1315" s="300" t="str">
        <f t="shared" si="981"/>
        <v/>
      </c>
      <c r="AT1315" s="300" t="str">
        <f t="shared" si="982"/>
        <v/>
      </c>
      <c r="AU1315" s="192" t="str">
        <f t="shared" si="983"/>
        <v>меж</v>
      </c>
      <c r="AV1315" s="192" t="str">
        <f t="shared" si="984"/>
        <v>меж89001430общпро</v>
      </c>
      <c r="AW1315" s="191">
        <f t="shared" si="985"/>
        <v>0</v>
      </c>
      <c r="AX1315" s="191">
        <f t="shared" si="986"/>
        <v>0</v>
      </c>
      <c r="AY1315" s="191">
        <f t="shared" si="987"/>
        <v>0</v>
      </c>
      <c r="AZ1315" s="191">
        <f t="shared" si="988"/>
        <v>0</v>
      </c>
      <c r="BA1315" s="193">
        <f t="shared" si="989"/>
        <v>1</v>
      </c>
      <c r="BB1315" s="193">
        <f t="shared" si="990"/>
        <v>1</v>
      </c>
      <c r="BC1315" s="193">
        <f t="shared" si="991"/>
        <v>1</v>
      </c>
      <c r="BD1315" s="191">
        <f t="shared" si="953"/>
        <v>0</v>
      </c>
      <c r="BE1315" s="191">
        <f t="shared" si="992"/>
        <v>0</v>
      </c>
      <c r="BF1315" s="210">
        <f t="shared" si="993"/>
        <v>0</v>
      </c>
      <c r="BG1315" s="211">
        <f t="shared" si="994"/>
        <v>0</v>
      </c>
      <c r="BH1315" s="289"/>
      <c r="BI1315" s="289"/>
      <c r="BJ1315" s="228"/>
      <c r="BK1315" s="228"/>
      <c r="BL1315" s="233" t="str">
        <f t="shared" si="995"/>
        <v/>
      </c>
    </row>
    <row r="1316" spans="1:64" ht="12" customHeight="1">
      <c r="A1316" s="333" t="s">
        <v>700</v>
      </c>
      <c r="B1316" s="381" t="s">
        <v>329</v>
      </c>
      <c r="C1316" s="333" t="s">
        <v>672</v>
      </c>
      <c r="D1316" s="381" t="s">
        <v>333</v>
      </c>
      <c r="E1316" s="381" t="s">
        <v>870</v>
      </c>
      <c r="F1316" s="381" t="s">
        <v>621</v>
      </c>
      <c r="G1316" s="381" t="s">
        <v>398</v>
      </c>
      <c r="H1316" s="100" t="s">
        <v>653</v>
      </c>
      <c r="I1316" s="381" t="s">
        <v>505</v>
      </c>
      <c r="J1316" s="382">
        <v>1630640</v>
      </c>
      <c r="K1316" s="382">
        <v>1630640</v>
      </c>
      <c r="L1316" s="191" t="str">
        <f t="shared" si="954"/>
        <v>890014301401111008013051125101</v>
      </c>
      <c r="M1316" s="192">
        <f t="array" ref="M1316">IF(COUNT(SEARCH(Удалить_Роспись_КВСР,$B1316)*SEARCH(Удалить_Роспись_ПБС,$C1316)*SEARCH(Удалить_Роспись_КФСР, $D1316)*SEARCH(Удалить_Роспись_КЦСР,$E1316)*SEARCH(Удалить_Роспись_КВР,$F1316)*SEARCH(Удалить_Роспись_ЭК,$H1316)*SEARCH(Удалить_Роспись_КР,$I1316))&gt;0,0,1)</f>
        <v>1</v>
      </c>
      <c r="N1316" s="192">
        <v>0</v>
      </c>
      <c r="O1316" s="192" t="str">
        <f t="shared" si="955"/>
        <v/>
      </c>
      <c r="P1316" s="192" t="str">
        <f t="shared" si="996"/>
        <v/>
      </c>
      <c r="Q1316" s="300" t="str">
        <f t="shared" si="956"/>
        <v/>
      </c>
      <c r="R1316" s="300" t="str">
        <f t="shared" si="957"/>
        <v/>
      </c>
      <c r="S1316" s="300" t="str">
        <f t="shared" si="958"/>
        <v/>
      </c>
      <c r="T1316" s="192" t="str">
        <f t="shared" si="959"/>
        <v/>
      </c>
      <c r="U1316" s="303" t="str">
        <f t="shared" si="960"/>
        <v/>
      </c>
      <c r="V1316" s="300" t="str">
        <f t="shared" si="961"/>
        <v/>
      </c>
      <c r="W1316" s="192" t="str">
        <f t="shared" si="962"/>
        <v/>
      </c>
      <c r="X1316" s="303" t="str">
        <f t="shared" si="963"/>
        <v/>
      </c>
      <c r="Y1316" s="300" t="str">
        <f t="shared" si="964"/>
        <v/>
      </c>
      <c r="Z1316" s="300" t="str">
        <f t="shared" si="965"/>
        <v>меж</v>
      </c>
      <c r="AA1316" s="303" t="str">
        <f t="shared" si="966"/>
        <v/>
      </c>
      <c r="AB1316" s="300" t="str">
        <f t="shared" si="967"/>
        <v/>
      </c>
      <c r="AC1316" s="300" t="str">
        <f t="shared" si="968"/>
        <v/>
      </c>
      <c r="AD1316" s="300" t="str">
        <f t="shared" si="969"/>
        <v/>
      </c>
      <c r="AE1316" s="192" t="str">
        <f t="shared" si="970"/>
        <v/>
      </c>
      <c r="AF1316" s="192" t="str">
        <f t="shared" si="971"/>
        <v/>
      </c>
      <c r="AG1316" s="192"/>
      <c r="AJ1316" s="300" t="str">
        <f t="shared" si="972"/>
        <v/>
      </c>
      <c r="AK1316" s="300" t="str">
        <f t="shared" si="973"/>
        <v/>
      </c>
      <c r="AL1316" s="300" t="str">
        <f t="shared" si="974"/>
        <v/>
      </c>
      <c r="AM1316" s="300" t="str">
        <f t="shared" si="975"/>
        <v>меж</v>
      </c>
      <c r="AN1316" s="300" t="str">
        <f t="shared" si="976"/>
        <v/>
      </c>
      <c r="AO1316" s="300" t="str">
        <f t="shared" si="977"/>
        <v/>
      </c>
      <c r="AP1316" s="300" t="str">
        <f t="shared" si="978"/>
        <v/>
      </c>
      <c r="AQ1316" s="300" t="str">
        <f t="shared" si="979"/>
        <v/>
      </c>
      <c r="AR1316" s="306" t="str">
        <f t="shared" si="980"/>
        <v/>
      </c>
      <c r="AS1316" s="300" t="str">
        <f t="shared" si="981"/>
        <v/>
      </c>
      <c r="AT1316" s="300" t="str">
        <f t="shared" si="982"/>
        <v/>
      </c>
      <c r="AU1316" s="192" t="str">
        <f t="shared" si="983"/>
        <v>меж</v>
      </c>
      <c r="AV1316" s="192" t="str">
        <f t="shared" si="984"/>
        <v>меж89001430общпро</v>
      </c>
      <c r="AW1316" s="191">
        <f t="shared" si="985"/>
        <v>1630640</v>
      </c>
      <c r="AX1316" s="191">
        <f t="shared" si="986"/>
        <v>1630640</v>
      </c>
      <c r="AY1316" s="191">
        <f t="shared" si="987"/>
        <v>0</v>
      </c>
      <c r="AZ1316" s="191">
        <f t="shared" si="988"/>
        <v>0</v>
      </c>
      <c r="BA1316" s="193">
        <f t="shared" si="989"/>
        <v>1</v>
      </c>
      <c r="BB1316" s="193">
        <f t="shared" si="990"/>
        <v>1</v>
      </c>
      <c r="BC1316" s="193">
        <f t="shared" si="991"/>
        <v>1</v>
      </c>
      <c r="BD1316" s="191">
        <f t="shared" si="953"/>
        <v>0</v>
      </c>
      <c r="BE1316" s="191">
        <f t="shared" si="992"/>
        <v>0</v>
      </c>
      <c r="BF1316" s="210">
        <f t="shared" si="993"/>
        <v>0</v>
      </c>
      <c r="BG1316" s="211">
        <f t="shared" si="994"/>
        <v>0</v>
      </c>
      <c r="BH1316" s="289"/>
      <c r="BI1316" s="289"/>
      <c r="BJ1316" s="228"/>
      <c r="BK1316" s="228"/>
      <c r="BL1316" s="233" t="str">
        <f t="shared" si="995"/>
        <v/>
      </c>
    </row>
    <row r="1317" spans="1:64" ht="12" customHeight="1">
      <c r="A1317" s="333" t="s">
        <v>700</v>
      </c>
      <c r="B1317" s="381" t="s">
        <v>329</v>
      </c>
      <c r="C1317" s="333" t="s">
        <v>672</v>
      </c>
      <c r="D1317" s="381" t="s">
        <v>334</v>
      </c>
      <c r="E1317" s="381" t="s">
        <v>871</v>
      </c>
      <c r="F1317" s="381" t="s">
        <v>605</v>
      </c>
      <c r="G1317" s="381" t="s">
        <v>398</v>
      </c>
      <c r="H1317" s="100" t="s">
        <v>653</v>
      </c>
      <c r="I1317" s="381" t="s">
        <v>505</v>
      </c>
      <c r="J1317" s="382">
        <v>4769800</v>
      </c>
      <c r="K1317" s="382">
        <v>3200000</v>
      </c>
      <c r="L1317" s="191" t="str">
        <f t="shared" si="954"/>
        <v>890014301403111008012054025101</v>
      </c>
      <c r="M1317" s="192">
        <f t="array" ref="M1317">IF(COUNT(SEARCH(Удалить_Роспись_КВСР,$B1317)*SEARCH(Удалить_Роспись_ПБС,$C1317)*SEARCH(Удалить_Роспись_КФСР, $D1317)*SEARCH(Удалить_Роспись_КЦСР,$E1317)*SEARCH(Удалить_Роспись_КВР,$F1317)*SEARCH(Удалить_Роспись_ЭК,$H1317)*SEARCH(Удалить_Роспись_КР,$I1317))&gt;0,0,1)</f>
        <v>1</v>
      </c>
      <c r="N1317" s="192">
        <v>0</v>
      </c>
      <c r="O1317" s="192" t="str">
        <f t="shared" si="955"/>
        <v/>
      </c>
      <c r="P1317" s="192" t="str">
        <f t="shared" si="996"/>
        <v/>
      </c>
      <c r="Q1317" s="300" t="str">
        <f t="shared" si="956"/>
        <v/>
      </c>
      <c r="R1317" s="300" t="str">
        <f t="shared" si="957"/>
        <v/>
      </c>
      <c r="S1317" s="300" t="str">
        <f t="shared" si="958"/>
        <v/>
      </c>
      <c r="T1317" s="192" t="str">
        <f t="shared" si="959"/>
        <v/>
      </c>
      <c r="U1317" s="303" t="str">
        <f t="shared" si="960"/>
        <v/>
      </c>
      <c r="V1317" s="300" t="str">
        <f t="shared" si="961"/>
        <v/>
      </c>
      <c r="W1317" s="192" t="str">
        <f t="shared" si="962"/>
        <v/>
      </c>
      <c r="X1317" s="303" t="str">
        <f t="shared" si="963"/>
        <v/>
      </c>
      <c r="Y1317" s="300" t="str">
        <f t="shared" si="964"/>
        <v/>
      </c>
      <c r="Z1317" s="300" t="str">
        <f t="shared" si="965"/>
        <v>меж</v>
      </c>
      <c r="AA1317" s="303" t="str">
        <f t="shared" si="966"/>
        <v/>
      </c>
      <c r="AB1317" s="300" t="str">
        <f t="shared" si="967"/>
        <v/>
      </c>
      <c r="AC1317" s="300" t="str">
        <f t="shared" si="968"/>
        <v/>
      </c>
      <c r="AD1317" s="300" t="str">
        <f t="shared" si="969"/>
        <v/>
      </c>
      <c r="AE1317" s="192" t="str">
        <f t="shared" si="970"/>
        <v/>
      </c>
      <c r="AF1317" s="192" t="str">
        <f t="shared" si="971"/>
        <v/>
      </c>
      <c r="AG1317" s="192"/>
      <c r="AJ1317" s="300" t="str">
        <f t="shared" si="972"/>
        <v/>
      </c>
      <c r="AK1317" s="300" t="str">
        <f t="shared" si="973"/>
        <v/>
      </c>
      <c r="AL1317" s="300" t="str">
        <f t="shared" si="974"/>
        <v/>
      </c>
      <c r="AM1317" s="300" t="str">
        <f t="shared" si="975"/>
        <v>меж</v>
      </c>
      <c r="AN1317" s="300" t="str">
        <f t="shared" si="976"/>
        <v/>
      </c>
      <c r="AO1317" s="300" t="str">
        <f t="shared" si="977"/>
        <v/>
      </c>
      <c r="AP1317" s="300" t="str">
        <f t="shared" si="978"/>
        <v/>
      </c>
      <c r="AQ1317" s="300" t="str">
        <f t="shared" si="979"/>
        <v/>
      </c>
      <c r="AR1317" s="306" t="str">
        <f t="shared" si="980"/>
        <v/>
      </c>
      <c r="AS1317" s="300" t="str">
        <f t="shared" si="981"/>
        <v/>
      </c>
      <c r="AT1317" s="300" t="str">
        <f t="shared" si="982"/>
        <v/>
      </c>
      <c r="AU1317" s="192" t="str">
        <f t="shared" si="983"/>
        <v>меж</v>
      </c>
      <c r="AV1317" s="192" t="str">
        <f t="shared" si="984"/>
        <v>меж89001430общпро</v>
      </c>
      <c r="AW1317" s="191">
        <f t="shared" si="985"/>
        <v>4769800</v>
      </c>
      <c r="AX1317" s="191">
        <f t="shared" si="986"/>
        <v>3200000</v>
      </c>
      <c r="AY1317" s="191">
        <f t="shared" si="987"/>
        <v>0</v>
      </c>
      <c r="AZ1317" s="191">
        <f t="shared" si="988"/>
        <v>0</v>
      </c>
      <c r="BA1317" s="193">
        <f t="shared" si="989"/>
        <v>1</v>
      </c>
      <c r="BB1317" s="193">
        <f t="shared" si="990"/>
        <v>1</v>
      </c>
      <c r="BC1317" s="193">
        <f t="shared" si="991"/>
        <v>1</v>
      </c>
      <c r="BD1317" s="191">
        <f t="shared" si="953"/>
        <v>0</v>
      </c>
      <c r="BE1317" s="191">
        <f t="shared" si="992"/>
        <v>0</v>
      </c>
      <c r="BF1317" s="210">
        <f t="shared" si="993"/>
        <v>0</v>
      </c>
      <c r="BG1317" s="211">
        <f t="shared" si="994"/>
        <v>0</v>
      </c>
      <c r="BH1317" s="289"/>
      <c r="BI1317" s="289"/>
      <c r="BJ1317" s="228"/>
      <c r="BK1317" s="228"/>
      <c r="BL1317" s="233" t="str">
        <f t="shared" si="995"/>
        <v/>
      </c>
    </row>
    <row r="1318" spans="1:64" ht="12" customHeight="1">
      <c r="A1318" s="333" t="s">
        <v>700</v>
      </c>
      <c r="B1318" s="381" t="s">
        <v>453</v>
      </c>
      <c r="C1318" s="333" t="s">
        <v>672</v>
      </c>
      <c r="D1318" s="381" t="s">
        <v>383</v>
      </c>
      <c r="E1318" s="381" t="s">
        <v>872</v>
      </c>
      <c r="F1318" s="381" t="s">
        <v>602</v>
      </c>
      <c r="G1318" s="381" t="s">
        <v>385</v>
      </c>
      <c r="H1318" s="100" t="s">
        <v>653</v>
      </c>
      <c r="I1318" s="381" t="s">
        <v>505</v>
      </c>
      <c r="J1318" s="382">
        <v>423532.79999999999</v>
      </c>
      <c r="K1318" s="382">
        <v>294355.19</v>
      </c>
      <c r="L1318" s="191" t="str">
        <f t="shared" si="954"/>
        <v>918014300102801006000012121101</v>
      </c>
      <c r="M1318" s="192">
        <f t="array" ref="M1318">IF(COUNT(SEARCH(Удалить_Роспись_КВСР,$B1318)*SEARCH(Удалить_Роспись_ПБС,$C1318)*SEARCH(Удалить_Роспись_КФСР, $D1318)*SEARCH(Удалить_Роспись_КЦСР,$E1318)*SEARCH(Удалить_Роспись_КВР,$F1318)*SEARCH(Удалить_Роспись_ЭК,$H1318)*SEARCH(Удалить_Роспись_КР,$I1318))&gt;0,0,1)</f>
        <v>1</v>
      </c>
      <c r="N1318" s="192">
        <v>0</v>
      </c>
      <c r="O1318" s="192" t="str">
        <f t="shared" si="955"/>
        <v/>
      </c>
      <c r="P1318" s="192" t="str">
        <f t="shared" si="996"/>
        <v/>
      </c>
      <c r="Q1318" s="300" t="str">
        <f t="shared" si="956"/>
        <v/>
      </c>
      <c r="R1318" s="300" t="str">
        <f t="shared" si="957"/>
        <v/>
      </c>
      <c r="S1318" s="300" t="str">
        <f t="shared" si="958"/>
        <v/>
      </c>
      <c r="T1318" s="192" t="str">
        <f t="shared" si="959"/>
        <v/>
      </c>
      <c r="U1318" s="303" t="str">
        <f t="shared" si="960"/>
        <v/>
      </c>
      <c r="V1318" s="300" t="str">
        <f t="shared" si="961"/>
        <v/>
      </c>
      <c r="W1318" s="192" t="str">
        <f t="shared" si="962"/>
        <v/>
      </c>
      <c r="X1318" s="303" t="str">
        <f t="shared" si="963"/>
        <v/>
      </c>
      <c r="Y1318" s="300" t="str">
        <f t="shared" si="964"/>
        <v/>
      </c>
      <c r="Z1318" s="300" t="str">
        <f t="shared" si="965"/>
        <v/>
      </c>
      <c r="AA1318" s="303" t="str">
        <f t="shared" si="966"/>
        <v/>
      </c>
      <c r="AB1318" s="300" t="str">
        <f t="shared" si="967"/>
        <v/>
      </c>
      <c r="AC1318" s="300" t="str">
        <f t="shared" si="968"/>
        <v/>
      </c>
      <c r="AD1318" s="300" t="str">
        <f t="shared" si="969"/>
        <v/>
      </c>
      <c r="AE1318" s="192" t="str">
        <f t="shared" si="970"/>
        <v/>
      </c>
      <c r="AF1318" s="192" t="str">
        <f t="shared" si="971"/>
        <v/>
      </c>
      <c r="AG1318" s="192"/>
      <c r="AJ1318" s="300" t="str">
        <f t="shared" si="972"/>
        <v/>
      </c>
      <c r="AK1318" s="300" t="str">
        <f t="shared" si="973"/>
        <v/>
      </c>
      <c r="AL1318" s="300" t="str">
        <f t="shared" si="974"/>
        <v/>
      </c>
      <c r="AM1318" s="300" t="str">
        <f t="shared" si="975"/>
        <v/>
      </c>
      <c r="AN1318" s="300" t="str">
        <f t="shared" si="976"/>
        <v/>
      </c>
      <c r="AO1318" s="300" t="str">
        <f t="shared" si="977"/>
        <v/>
      </c>
      <c r="AP1318" s="300" t="str">
        <f t="shared" si="978"/>
        <v/>
      </c>
      <c r="AQ1318" s="300" t="str">
        <f t="shared" si="979"/>
        <v/>
      </c>
      <c r="AR1318" s="306" t="str">
        <f t="shared" si="980"/>
        <v/>
      </c>
      <c r="AS1318" s="300" t="str">
        <f t="shared" si="981"/>
        <v/>
      </c>
      <c r="AT1318" s="300" t="str">
        <f t="shared" si="982"/>
        <v/>
      </c>
      <c r="AU1318" s="192" t="str">
        <f t="shared" si="983"/>
        <v>рбс</v>
      </c>
      <c r="AV1318" s="192" t="str">
        <f t="shared" si="984"/>
        <v>рбс91801430общопл</v>
      </c>
      <c r="AW1318" s="191">
        <f t="shared" si="985"/>
        <v>423532.79999999999</v>
      </c>
      <c r="AX1318" s="191">
        <f t="shared" si="986"/>
        <v>294355.19</v>
      </c>
      <c r="AY1318" s="191">
        <f t="shared" si="987"/>
        <v>0</v>
      </c>
      <c r="AZ1318" s="191">
        <f t="shared" si="988"/>
        <v>0</v>
      </c>
      <c r="BA1318" s="193">
        <f t="shared" si="989"/>
        <v>1</v>
      </c>
      <c r="BB1318" s="193">
        <f t="shared" si="990"/>
        <v>1</v>
      </c>
      <c r="BC1318" s="193">
        <f t="shared" si="991"/>
        <v>1</v>
      </c>
      <c r="BD1318" s="191">
        <f t="shared" si="953"/>
        <v>0</v>
      </c>
      <c r="BE1318" s="191">
        <f t="shared" si="992"/>
        <v>0</v>
      </c>
      <c r="BF1318" s="210">
        <f t="shared" si="993"/>
        <v>0</v>
      </c>
      <c r="BG1318" s="211">
        <f t="shared" si="994"/>
        <v>0</v>
      </c>
      <c r="BH1318" s="289"/>
      <c r="BI1318" s="289"/>
      <c r="BJ1318" s="228"/>
      <c r="BK1318" s="228"/>
      <c r="BL1318" s="233" t="str">
        <f t="shared" si="995"/>
        <v>01</v>
      </c>
    </row>
    <row r="1319" spans="1:64" ht="12" customHeight="1">
      <c r="A1319" s="333" t="s">
        <v>700</v>
      </c>
      <c r="B1319" s="381" t="s">
        <v>453</v>
      </c>
      <c r="C1319" s="333" t="s">
        <v>672</v>
      </c>
      <c r="D1319" s="381" t="s">
        <v>383</v>
      </c>
      <c r="E1319" s="381" t="s">
        <v>872</v>
      </c>
      <c r="F1319" s="381" t="s">
        <v>585</v>
      </c>
      <c r="G1319" s="381" t="s">
        <v>386</v>
      </c>
      <c r="H1319" s="100" t="s">
        <v>653</v>
      </c>
      <c r="I1319" s="381" t="s">
        <v>505</v>
      </c>
      <c r="J1319" s="382">
        <v>4200</v>
      </c>
      <c r="K1319" s="382">
        <v>3900</v>
      </c>
      <c r="L1319" s="191" t="str">
        <f t="shared" si="954"/>
        <v>918014300102801006000012221201</v>
      </c>
      <c r="M1319" s="192">
        <f t="array" ref="M1319">IF(COUNT(SEARCH(Удалить_Роспись_КВСР,$B1319)*SEARCH(Удалить_Роспись_ПБС,$C1319)*SEARCH(Удалить_Роспись_КФСР, $D1319)*SEARCH(Удалить_Роспись_КЦСР,$E1319)*SEARCH(Удалить_Роспись_КВР,$F1319)*SEARCH(Удалить_Роспись_ЭК,$H1319)*SEARCH(Удалить_Роспись_КР,$I1319))&gt;0,0,1)</f>
        <v>1</v>
      </c>
      <c r="N1319" s="192">
        <f>IF(COUNT(SEARCH(Удалить_Индекс_КВСР,$B1319)*SEARCH(Удалить_Индекс_ПБС,$C1319)*SEARCH(Удалить_Индекс_КФСР,$D1319)*SEARCH(Удалить_Индекс_КЦСР,$E1319)*SEARCH(Удалить_Индекс_КВР,$F1319)*SEARCH(Удалить_Индекс_ЭК,$H1319)*SEARCH(Удалить_Индекс_КР,$I1319))&gt;0,0,1)</f>
        <v>1</v>
      </c>
      <c r="O1319" s="192" t="str">
        <f t="shared" si="955"/>
        <v/>
      </c>
      <c r="P1319" s="192" t="str">
        <f t="shared" si="996"/>
        <v/>
      </c>
      <c r="Q1319" s="300" t="str">
        <f t="shared" si="956"/>
        <v/>
      </c>
      <c r="R1319" s="300" t="str">
        <f t="shared" si="957"/>
        <v/>
      </c>
      <c r="S1319" s="300" t="str">
        <f t="shared" si="958"/>
        <v/>
      </c>
      <c r="T1319" s="192" t="str">
        <f t="shared" si="959"/>
        <v/>
      </c>
      <c r="U1319" s="303" t="str">
        <f t="shared" si="960"/>
        <v/>
      </c>
      <c r="V1319" s="300" t="str">
        <f t="shared" si="961"/>
        <v/>
      </c>
      <c r="W1319" s="192" t="str">
        <f t="shared" si="962"/>
        <v/>
      </c>
      <c r="X1319" s="303" t="str">
        <f t="shared" si="963"/>
        <v/>
      </c>
      <c r="Y1319" s="300" t="str">
        <f t="shared" si="964"/>
        <v/>
      </c>
      <c r="Z1319" s="300" t="str">
        <f t="shared" si="965"/>
        <v/>
      </c>
      <c r="AA1319" s="303" t="str">
        <f t="shared" si="966"/>
        <v/>
      </c>
      <c r="AB1319" s="300" t="str">
        <f t="shared" si="967"/>
        <v/>
      </c>
      <c r="AC1319" s="300" t="str">
        <f t="shared" si="968"/>
        <v/>
      </c>
      <c r="AD1319" s="300" t="str">
        <f t="shared" si="969"/>
        <v/>
      </c>
      <c r="AE1319" s="192" t="str">
        <f t="shared" si="970"/>
        <v/>
      </c>
      <c r="AF1319" s="192" t="str">
        <f t="shared" si="971"/>
        <v/>
      </c>
      <c r="AG1319" s="192"/>
      <c r="AJ1319" s="300" t="str">
        <f t="shared" si="972"/>
        <v/>
      </c>
      <c r="AK1319" s="300" t="str">
        <f t="shared" si="973"/>
        <v/>
      </c>
      <c r="AL1319" s="300" t="str">
        <f t="shared" si="974"/>
        <v/>
      </c>
      <c r="AM1319" s="300" t="str">
        <f t="shared" si="975"/>
        <v/>
      </c>
      <c r="AN1319" s="300" t="str">
        <f t="shared" si="976"/>
        <v/>
      </c>
      <c r="AO1319" s="300" t="str">
        <f t="shared" si="977"/>
        <v/>
      </c>
      <c r="AP1319" s="300" t="str">
        <f t="shared" si="978"/>
        <v/>
      </c>
      <c r="AQ1319" s="300" t="str">
        <f t="shared" si="979"/>
        <v/>
      </c>
      <c r="AR1319" s="306" t="str">
        <f t="shared" si="980"/>
        <v/>
      </c>
      <c r="AS1319" s="300" t="str">
        <f t="shared" si="981"/>
        <v/>
      </c>
      <c r="AT1319" s="300" t="str">
        <f t="shared" si="982"/>
        <v/>
      </c>
      <c r="AU1319" s="192" t="str">
        <f t="shared" si="983"/>
        <v>рбс</v>
      </c>
      <c r="AV1319" s="192" t="str">
        <f t="shared" si="984"/>
        <v>рбс91801430общпро</v>
      </c>
      <c r="AW1319" s="191">
        <f t="shared" si="985"/>
        <v>4200</v>
      </c>
      <c r="AX1319" s="191">
        <f t="shared" si="986"/>
        <v>3900</v>
      </c>
      <c r="AY1319" s="191">
        <f t="shared" si="987"/>
        <v>4200</v>
      </c>
      <c r="AZ1319" s="191">
        <f t="shared" si="988"/>
        <v>3900</v>
      </c>
      <c r="BA1319" s="193">
        <f t="shared" si="989"/>
        <v>1</v>
      </c>
      <c r="BB1319" s="193">
        <f t="shared" si="990"/>
        <v>1</v>
      </c>
      <c r="BC1319" s="193">
        <f t="shared" si="991"/>
        <v>1</v>
      </c>
      <c r="BD1319" s="191">
        <f t="shared" si="953"/>
        <v>4200</v>
      </c>
      <c r="BE1319" s="191">
        <f t="shared" si="992"/>
        <v>3900</v>
      </c>
      <c r="BF1319" s="210">
        <f t="shared" si="993"/>
        <v>4200</v>
      </c>
      <c r="BG1319" s="211">
        <f t="shared" si="994"/>
        <v>4200</v>
      </c>
      <c r="BH1319" s="289"/>
      <c r="BI1319" s="289"/>
      <c r="BJ1319" s="228"/>
      <c r="BK1319" s="228"/>
      <c r="BL1319" s="233" t="str">
        <f t="shared" si="995"/>
        <v>01</v>
      </c>
    </row>
    <row r="1320" spans="1:64" ht="12" customHeight="1">
      <c r="A1320" s="333" t="s">
        <v>700</v>
      </c>
      <c r="B1320" s="381" t="s">
        <v>453</v>
      </c>
      <c r="C1320" s="333" t="s">
        <v>672</v>
      </c>
      <c r="D1320" s="381" t="s">
        <v>383</v>
      </c>
      <c r="E1320" s="381" t="s">
        <v>872</v>
      </c>
      <c r="F1320" s="381" t="s">
        <v>873</v>
      </c>
      <c r="G1320" s="381" t="s">
        <v>387</v>
      </c>
      <c r="H1320" s="100" t="s">
        <v>653</v>
      </c>
      <c r="I1320" s="381" t="s">
        <v>505</v>
      </c>
      <c r="J1320" s="382">
        <v>127907.2</v>
      </c>
      <c r="K1320" s="382">
        <v>85271.28</v>
      </c>
      <c r="L1320" s="191" t="str">
        <f t="shared" si="954"/>
        <v>918014300102801006000012921301</v>
      </c>
      <c r="M1320" s="192">
        <f t="array" ref="M1320">IF(COUNT(SEARCH(Удалить_Роспись_КВСР,$B1320)*SEARCH(Удалить_Роспись_ПБС,$C1320)*SEARCH(Удалить_Роспись_КФСР, $D1320)*SEARCH(Удалить_Роспись_КЦСР,$E1320)*SEARCH(Удалить_Роспись_КВР,$F1320)*SEARCH(Удалить_Роспись_ЭК,$H1320)*SEARCH(Удалить_Роспись_КР,$I1320))&gt;0,0,1)</f>
        <v>1</v>
      </c>
      <c r="N1320" s="192">
        <v>0</v>
      </c>
      <c r="O1320" s="192" t="str">
        <f t="shared" si="955"/>
        <v/>
      </c>
      <c r="P1320" s="192" t="str">
        <f t="shared" si="996"/>
        <v/>
      </c>
      <c r="Q1320" s="300" t="str">
        <f t="shared" si="956"/>
        <v/>
      </c>
      <c r="R1320" s="300" t="str">
        <f t="shared" si="957"/>
        <v/>
      </c>
      <c r="S1320" s="300" t="str">
        <f t="shared" si="958"/>
        <v/>
      </c>
      <c r="T1320" s="192" t="str">
        <f t="shared" si="959"/>
        <v/>
      </c>
      <c r="U1320" s="303" t="str">
        <f t="shared" si="960"/>
        <v/>
      </c>
      <c r="V1320" s="300" t="str">
        <f t="shared" si="961"/>
        <v/>
      </c>
      <c r="W1320" s="192" t="str">
        <f t="shared" si="962"/>
        <v/>
      </c>
      <c r="X1320" s="303" t="str">
        <f t="shared" si="963"/>
        <v/>
      </c>
      <c r="Y1320" s="300" t="str">
        <f t="shared" si="964"/>
        <v/>
      </c>
      <c r="Z1320" s="300" t="str">
        <f t="shared" si="965"/>
        <v/>
      </c>
      <c r="AA1320" s="303" t="str">
        <f t="shared" si="966"/>
        <v/>
      </c>
      <c r="AB1320" s="300" t="str">
        <f t="shared" si="967"/>
        <v/>
      </c>
      <c r="AC1320" s="300" t="str">
        <f t="shared" si="968"/>
        <v/>
      </c>
      <c r="AD1320" s="300" t="str">
        <f t="shared" si="969"/>
        <v/>
      </c>
      <c r="AE1320" s="192" t="str">
        <f t="shared" si="970"/>
        <v/>
      </c>
      <c r="AF1320" s="192" t="str">
        <f t="shared" si="971"/>
        <v/>
      </c>
      <c r="AG1320" s="192"/>
      <c r="AJ1320" s="300" t="str">
        <f t="shared" si="972"/>
        <v/>
      </c>
      <c r="AK1320" s="300" t="str">
        <f t="shared" si="973"/>
        <v/>
      </c>
      <c r="AL1320" s="300" t="str">
        <f t="shared" si="974"/>
        <v/>
      </c>
      <c r="AM1320" s="300" t="str">
        <f t="shared" si="975"/>
        <v/>
      </c>
      <c r="AN1320" s="300" t="str">
        <f t="shared" si="976"/>
        <v/>
      </c>
      <c r="AO1320" s="300" t="str">
        <f t="shared" si="977"/>
        <v/>
      </c>
      <c r="AP1320" s="300" t="str">
        <f t="shared" si="978"/>
        <v/>
      </c>
      <c r="AQ1320" s="300" t="str">
        <f t="shared" si="979"/>
        <v/>
      </c>
      <c r="AR1320" s="306" t="str">
        <f t="shared" si="980"/>
        <v/>
      </c>
      <c r="AS1320" s="300" t="str">
        <f t="shared" si="981"/>
        <v/>
      </c>
      <c r="AT1320" s="300" t="str">
        <f t="shared" si="982"/>
        <v/>
      </c>
      <c r="AU1320" s="192" t="str">
        <f t="shared" si="983"/>
        <v>рбс</v>
      </c>
      <c r="AV1320" s="192" t="str">
        <f t="shared" si="984"/>
        <v>рбс91801430общопл</v>
      </c>
      <c r="AW1320" s="191">
        <f t="shared" si="985"/>
        <v>127907.2</v>
      </c>
      <c r="AX1320" s="191">
        <f t="shared" si="986"/>
        <v>85271.28</v>
      </c>
      <c r="AY1320" s="191">
        <f t="shared" si="987"/>
        <v>0</v>
      </c>
      <c r="AZ1320" s="191">
        <f t="shared" si="988"/>
        <v>0</v>
      </c>
      <c r="BA1320" s="193">
        <f t="shared" si="989"/>
        <v>1</v>
      </c>
      <c r="BB1320" s="193">
        <f t="shared" si="990"/>
        <v>1</v>
      </c>
      <c r="BC1320" s="193">
        <f t="shared" si="991"/>
        <v>1</v>
      </c>
      <c r="BD1320" s="191">
        <f t="shared" ref="BD1320:BD1346" si="997">IF(ISNA(BA1320),0,AY1320*$BA1320)</f>
        <v>0</v>
      </c>
      <c r="BE1320" s="191">
        <f t="shared" si="992"/>
        <v>0</v>
      </c>
      <c r="BF1320" s="210">
        <f t="shared" si="993"/>
        <v>0</v>
      </c>
      <c r="BG1320" s="211">
        <f t="shared" si="994"/>
        <v>0</v>
      </c>
      <c r="BH1320" s="289"/>
      <c r="BI1320" s="289"/>
      <c r="BJ1320" s="228"/>
      <c r="BK1320" s="228"/>
      <c r="BL1320" s="233" t="str">
        <f t="shared" si="995"/>
        <v>01</v>
      </c>
    </row>
    <row r="1321" spans="1:64" ht="12" customHeight="1">
      <c r="A1321" s="333" t="s">
        <v>700</v>
      </c>
      <c r="B1321" s="381" t="s">
        <v>453</v>
      </c>
      <c r="C1321" s="333" t="s">
        <v>672</v>
      </c>
      <c r="D1321" s="381" t="s">
        <v>383</v>
      </c>
      <c r="E1321" s="381" t="s">
        <v>944</v>
      </c>
      <c r="F1321" s="381" t="s">
        <v>585</v>
      </c>
      <c r="G1321" s="381" t="s">
        <v>386</v>
      </c>
      <c r="H1321" s="100" t="s">
        <v>653</v>
      </c>
      <c r="I1321" s="381" t="s">
        <v>505</v>
      </c>
      <c r="J1321" s="382">
        <v>25000</v>
      </c>
      <c r="K1321" s="382">
        <v>0</v>
      </c>
      <c r="L1321" s="191" t="str">
        <f t="shared" si="954"/>
        <v>918014300102801006700012221201</v>
      </c>
      <c r="M1321" s="192">
        <f t="array" ref="M1321">IF(COUNT(SEARCH(Удалить_Роспись_КВСР,$B1321)*SEARCH(Удалить_Роспись_ПБС,$C1321)*SEARCH(Удалить_Роспись_КФСР, $D1321)*SEARCH(Удалить_Роспись_КЦСР,$E1321)*SEARCH(Удалить_Роспись_КВР,$F1321)*SEARCH(Удалить_Роспись_ЭК,$H1321)*SEARCH(Удалить_Роспись_КР,$I1321))&gt;0,0,1)</f>
        <v>1</v>
      </c>
      <c r="N1321" s="192">
        <v>0</v>
      </c>
      <c r="O1321" s="192" t="str">
        <f t="shared" si="955"/>
        <v/>
      </c>
      <c r="P1321" s="192" t="str">
        <f t="shared" si="996"/>
        <v/>
      </c>
      <c r="Q1321" s="300" t="str">
        <f t="shared" si="956"/>
        <v/>
      </c>
      <c r="R1321" s="300" t="str">
        <f t="shared" si="957"/>
        <v/>
      </c>
      <c r="S1321" s="300" t="str">
        <f t="shared" si="958"/>
        <v/>
      </c>
      <c r="T1321" s="192" t="str">
        <f t="shared" si="959"/>
        <v/>
      </c>
      <c r="U1321" s="303" t="str">
        <f t="shared" si="960"/>
        <v/>
      </c>
      <c r="V1321" s="300" t="str">
        <f t="shared" si="961"/>
        <v/>
      </c>
      <c r="W1321" s="192" t="str">
        <f t="shared" si="962"/>
        <v/>
      </c>
      <c r="X1321" s="303" t="str">
        <f t="shared" si="963"/>
        <v/>
      </c>
      <c r="Y1321" s="300" t="str">
        <f t="shared" si="964"/>
        <v/>
      </c>
      <c r="Z1321" s="300" t="str">
        <f t="shared" si="965"/>
        <v/>
      </c>
      <c r="AA1321" s="303" t="str">
        <f t="shared" si="966"/>
        <v/>
      </c>
      <c r="AB1321" s="300" t="str">
        <f t="shared" si="967"/>
        <v/>
      </c>
      <c r="AC1321" s="300" t="str">
        <f t="shared" si="968"/>
        <v/>
      </c>
      <c r="AD1321" s="300" t="str">
        <f t="shared" si="969"/>
        <v/>
      </c>
      <c r="AE1321" s="192" t="str">
        <f t="shared" si="970"/>
        <v/>
      </c>
      <c r="AF1321" s="192" t="str">
        <f t="shared" si="971"/>
        <v/>
      </c>
      <c r="AG1321" s="192"/>
      <c r="AJ1321" s="300" t="str">
        <f t="shared" si="972"/>
        <v/>
      </c>
      <c r="AK1321" s="300" t="str">
        <f t="shared" si="973"/>
        <v/>
      </c>
      <c r="AL1321" s="300" t="str">
        <f t="shared" si="974"/>
        <v/>
      </c>
      <c r="AM1321" s="300" t="str">
        <f t="shared" si="975"/>
        <v/>
      </c>
      <c r="AN1321" s="300" t="str">
        <f t="shared" si="976"/>
        <v/>
      </c>
      <c r="AO1321" s="300" t="str">
        <f t="shared" si="977"/>
        <v/>
      </c>
      <c r="AP1321" s="300" t="str">
        <f t="shared" si="978"/>
        <v/>
      </c>
      <c r="AQ1321" s="300" t="str">
        <f t="shared" si="979"/>
        <v/>
      </c>
      <c r="AR1321" s="306" t="str">
        <f t="shared" si="980"/>
        <v/>
      </c>
      <c r="AS1321" s="300" t="str">
        <f t="shared" si="981"/>
        <v/>
      </c>
      <c r="AT1321" s="300" t="str">
        <f t="shared" si="982"/>
        <v/>
      </c>
      <c r="AU1321" s="192" t="str">
        <f t="shared" si="983"/>
        <v>рбс</v>
      </c>
      <c r="AV1321" s="192" t="str">
        <f t="shared" si="984"/>
        <v>рбс91801430общпро</v>
      </c>
      <c r="AW1321" s="191">
        <f t="shared" si="985"/>
        <v>25000</v>
      </c>
      <c r="AX1321" s="191">
        <f t="shared" si="986"/>
        <v>0</v>
      </c>
      <c r="AY1321" s="191">
        <f t="shared" si="987"/>
        <v>0</v>
      </c>
      <c r="AZ1321" s="191">
        <f t="shared" si="988"/>
        <v>0</v>
      </c>
      <c r="BA1321" s="193">
        <f t="shared" si="989"/>
        <v>1</v>
      </c>
      <c r="BB1321" s="193">
        <f t="shared" si="990"/>
        <v>1</v>
      </c>
      <c r="BC1321" s="193">
        <f t="shared" si="991"/>
        <v>1</v>
      </c>
      <c r="BD1321" s="191">
        <f t="shared" si="997"/>
        <v>0</v>
      </c>
      <c r="BE1321" s="191">
        <f t="shared" si="992"/>
        <v>0</v>
      </c>
      <c r="BF1321" s="210">
        <f t="shared" si="993"/>
        <v>0</v>
      </c>
      <c r="BG1321" s="211">
        <f t="shared" si="994"/>
        <v>0</v>
      </c>
      <c r="BH1321" s="289"/>
      <c r="BI1321" s="289"/>
      <c r="BJ1321" s="228"/>
      <c r="BK1321" s="228"/>
      <c r="BL1321" s="233" t="str">
        <f t="shared" si="995"/>
        <v>01</v>
      </c>
    </row>
    <row r="1322" spans="1:64" ht="12" customHeight="1">
      <c r="A1322" s="333" t="s">
        <v>700</v>
      </c>
      <c r="B1322" s="381" t="s">
        <v>453</v>
      </c>
      <c r="C1322" s="333" t="s">
        <v>672</v>
      </c>
      <c r="D1322" s="381" t="s">
        <v>388</v>
      </c>
      <c r="E1322" s="381" t="s">
        <v>874</v>
      </c>
      <c r="F1322" s="381" t="s">
        <v>603</v>
      </c>
      <c r="G1322" s="381" t="s">
        <v>395</v>
      </c>
      <c r="H1322" s="100" t="s">
        <v>653</v>
      </c>
      <c r="I1322" s="381" t="s">
        <v>505</v>
      </c>
      <c r="J1322" s="382">
        <v>24000</v>
      </c>
      <c r="K1322" s="382">
        <v>17200</v>
      </c>
      <c r="L1322" s="191" t="str">
        <f t="shared" si="954"/>
        <v>918014300103803006000012329001</v>
      </c>
      <c r="M1322" s="192">
        <f t="array" ref="M1322">IF(COUNT(SEARCH(Удалить_Роспись_КВСР,$B1322)*SEARCH(Удалить_Роспись_ПБС,$C1322)*SEARCH(Удалить_Роспись_КФСР, $D1322)*SEARCH(Удалить_Роспись_КЦСР,$E1322)*SEARCH(Удалить_Роспись_КВР,$F1322)*SEARCH(Удалить_Роспись_ЭК,$H1322)*SEARCH(Удалить_Роспись_КР,$I1322))&gt;0,0,1)</f>
        <v>1</v>
      </c>
      <c r="N1322" s="192">
        <f>IF(COUNT(SEARCH(Удалить_Индекс_КВСР,$B1322)*SEARCH(Удалить_Индекс_ПБС,$C1322)*SEARCH(Удалить_Индекс_КФСР,$D1322)*SEARCH(Удалить_Индекс_КЦСР,$E1322)*SEARCH(Удалить_Индекс_КВР,$F1322)*SEARCH(Удалить_Индекс_ЭК,$H1322)*SEARCH(Удалить_Индекс_КР,$I1322))&gt;0,0,1)</f>
        <v>1</v>
      </c>
      <c r="O1322" s="192" t="str">
        <f t="shared" si="955"/>
        <v/>
      </c>
      <c r="P1322" s="192" t="str">
        <f t="shared" si="996"/>
        <v/>
      </c>
      <c r="Q1322" s="300" t="str">
        <f t="shared" si="956"/>
        <v/>
      </c>
      <c r="R1322" s="300" t="str">
        <f t="shared" si="957"/>
        <v/>
      </c>
      <c r="S1322" s="300" t="str">
        <f t="shared" si="958"/>
        <v/>
      </c>
      <c r="T1322" s="192" t="str">
        <f t="shared" si="959"/>
        <v/>
      </c>
      <c r="U1322" s="303" t="str">
        <f t="shared" si="960"/>
        <v/>
      </c>
      <c r="V1322" s="300" t="str">
        <f t="shared" si="961"/>
        <v/>
      </c>
      <c r="W1322" s="192" t="str">
        <f t="shared" si="962"/>
        <v/>
      </c>
      <c r="X1322" s="303" t="str">
        <f t="shared" si="963"/>
        <v/>
      </c>
      <c r="Y1322" s="300" t="str">
        <f t="shared" si="964"/>
        <v/>
      </c>
      <c r="Z1322" s="300" t="str">
        <f t="shared" si="965"/>
        <v/>
      </c>
      <c r="AA1322" s="303" t="str">
        <f t="shared" si="966"/>
        <v/>
      </c>
      <c r="AB1322" s="300" t="str">
        <f t="shared" si="967"/>
        <v/>
      </c>
      <c r="AC1322" s="300" t="str">
        <f t="shared" si="968"/>
        <v/>
      </c>
      <c r="AD1322" s="300" t="str">
        <f t="shared" si="969"/>
        <v/>
      </c>
      <c r="AE1322" s="192" t="str">
        <f t="shared" si="970"/>
        <v/>
      </c>
      <c r="AF1322" s="192" t="str">
        <f t="shared" si="971"/>
        <v/>
      </c>
      <c r="AG1322" s="192"/>
      <c r="AJ1322" s="300" t="str">
        <f t="shared" si="972"/>
        <v/>
      </c>
      <c r="AK1322" s="300" t="str">
        <f t="shared" si="973"/>
        <v/>
      </c>
      <c r="AL1322" s="300" t="str">
        <f t="shared" si="974"/>
        <v/>
      </c>
      <c r="AM1322" s="300" t="str">
        <f t="shared" si="975"/>
        <v/>
      </c>
      <c r="AN1322" s="300" t="str">
        <f t="shared" si="976"/>
        <v/>
      </c>
      <c r="AO1322" s="300" t="str">
        <f t="shared" si="977"/>
        <v/>
      </c>
      <c r="AP1322" s="300" t="str">
        <f t="shared" si="978"/>
        <v/>
      </c>
      <c r="AQ1322" s="300" t="str">
        <f t="shared" si="979"/>
        <v/>
      </c>
      <c r="AR1322" s="306" t="str">
        <f t="shared" si="980"/>
        <v/>
      </c>
      <c r="AS1322" s="300" t="str">
        <f t="shared" si="981"/>
        <v/>
      </c>
      <c r="AT1322" s="300" t="str">
        <f t="shared" si="982"/>
        <v/>
      </c>
      <c r="AU1322" s="192" t="str">
        <f t="shared" si="983"/>
        <v>рбс</v>
      </c>
      <c r="AV1322" s="192" t="str">
        <f t="shared" si="984"/>
        <v>рбс91801430общпро</v>
      </c>
      <c r="AW1322" s="191">
        <f t="shared" si="985"/>
        <v>24000</v>
      </c>
      <c r="AX1322" s="191">
        <f t="shared" si="986"/>
        <v>17200</v>
      </c>
      <c r="AY1322" s="191">
        <f t="shared" si="987"/>
        <v>24000</v>
      </c>
      <c r="AZ1322" s="191">
        <f t="shared" si="988"/>
        <v>17200</v>
      </c>
      <c r="BA1322" s="193">
        <f t="shared" si="989"/>
        <v>1</v>
      </c>
      <c r="BB1322" s="193">
        <f t="shared" si="990"/>
        <v>1</v>
      </c>
      <c r="BC1322" s="193">
        <f t="shared" si="991"/>
        <v>1</v>
      </c>
      <c r="BD1322" s="191">
        <f t="shared" si="997"/>
        <v>24000</v>
      </c>
      <c r="BE1322" s="191">
        <f t="shared" si="992"/>
        <v>17200</v>
      </c>
      <c r="BF1322" s="210">
        <f t="shared" si="993"/>
        <v>24000</v>
      </c>
      <c r="BG1322" s="211">
        <f t="shared" si="994"/>
        <v>24000</v>
      </c>
      <c r="BH1322" s="289"/>
      <c r="BI1322" s="289"/>
      <c r="BJ1322" s="228"/>
      <c r="BK1322" s="228"/>
      <c r="BL1322" s="233" t="str">
        <f t="shared" si="995"/>
        <v>01</v>
      </c>
    </row>
    <row r="1323" spans="1:64" ht="12" customHeight="1">
      <c r="A1323" s="333" t="s">
        <v>700</v>
      </c>
      <c r="B1323" s="381" t="s">
        <v>453</v>
      </c>
      <c r="C1323" s="333" t="s">
        <v>672</v>
      </c>
      <c r="D1323" s="381" t="s">
        <v>390</v>
      </c>
      <c r="E1323" s="381" t="s">
        <v>1295</v>
      </c>
      <c r="F1323" s="381" t="s">
        <v>586</v>
      </c>
      <c r="G1323" s="381" t="s">
        <v>397</v>
      </c>
      <c r="H1323" s="100" t="s">
        <v>653</v>
      </c>
      <c r="I1323" s="381" t="s">
        <v>505</v>
      </c>
      <c r="J1323" s="382">
        <v>2000</v>
      </c>
      <c r="K1323" s="382">
        <v>0</v>
      </c>
      <c r="L1323" s="191" t="str">
        <f t="shared" si="954"/>
        <v>918014300104469008001024434001</v>
      </c>
      <c r="M1323" s="192">
        <f t="array" ref="M1323">IF(COUNT(SEARCH(Удалить_Роспись_КВСР,$B1323)*SEARCH(Удалить_Роспись_ПБС,$C1323)*SEARCH(Удалить_Роспись_КФСР, $D1323)*SEARCH(Удалить_Роспись_КЦСР,$E1323)*SEARCH(Удалить_Роспись_КВР,$F1323)*SEARCH(Удалить_Роспись_ЭК,$H1323)*SEARCH(Удалить_Роспись_КР,$I1323))&gt;0,0,1)</f>
        <v>1</v>
      </c>
      <c r="N1323" s="192">
        <f>IF(COUNT(SEARCH(Удалить_Индекс_КВСР,$B1323)*SEARCH(Удалить_Индекс_ПБС,$C1323)*SEARCH(Удалить_Индекс_КФСР,$D1323)*SEARCH(Удалить_Индекс_КЦСР,$E1323)*SEARCH(Удалить_Индекс_КВР,$F1323)*SEARCH(Удалить_Индекс_ЭК,$H1323)*SEARCH(Удалить_Индекс_КР,$I1323))&gt;0,0,1)</f>
        <v>1</v>
      </c>
      <c r="O1323" s="192" t="str">
        <f t="shared" si="955"/>
        <v/>
      </c>
      <c r="P1323" s="192" t="str">
        <f t="shared" si="996"/>
        <v/>
      </c>
      <c r="Q1323" s="300" t="str">
        <f t="shared" si="956"/>
        <v/>
      </c>
      <c r="R1323" s="300" t="str">
        <f t="shared" si="957"/>
        <v/>
      </c>
      <c r="S1323" s="300" t="str">
        <f t="shared" si="958"/>
        <v/>
      </c>
      <c r="T1323" s="192" t="str">
        <f t="shared" si="959"/>
        <v/>
      </c>
      <c r="U1323" s="303" t="str">
        <f t="shared" si="960"/>
        <v/>
      </c>
      <c r="V1323" s="300" t="str">
        <f t="shared" si="961"/>
        <v/>
      </c>
      <c r="W1323" s="192" t="str">
        <f t="shared" si="962"/>
        <v/>
      </c>
      <c r="X1323" s="303" t="str">
        <f t="shared" si="963"/>
        <v/>
      </c>
      <c r="Y1323" s="300" t="str">
        <f t="shared" si="964"/>
        <v/>
      </c>
      <c r="Z1323" s="300" t="str">
        <f t="shared" si="965"/>
        <v/>
      </c>
      <c r="AA1323" s="303" t="str">
        <f t="shared" si="966"/>
        <v/>
      </c>
      <c r="AB1323" s="300" t="str">
        <f t="shared" si="967"/>
        <v/>
      </c>
      <c r="AC1323" s="300" t="str">
        <f t="shared" si="968"/>
        <v/>
      </c>
      <c r="AD1323" s="300" t="str">
        <f t="shared" si="969"/>
        <v/>
      </c>
      <c r="AE1323" s="192" t="str">
        <f t="shared" si="970"/>
        <v/>
      </c>
      <c r="AF1323" s="192" t="str">
        <f t="shared" si="971"/>
        <v/>
      </c>
      <c r="AG1323" s="192"/>
      <c r="AJ1323" s="300" t="str">
        <f t="shared" si="972"/>
        <v/>
      </c>
      <c r="AK1323" s="300" t="str">
        <f t="shared" si="973"/>
        <v/>
      </c>
      <c r="AL1323" s="300" t="str">
        <f t="shared" si="974"/>
        <v/>
      </c>
      <c r="AM1323" s="300" t="str">
        <f t="shared" si="975"/>
        <v/>
      </c>
      <c r="AN1323" s="300" t="str">
        <f t="shared" si="976"/>
        <v/>
      </c>
      <c r="AO1323" s="300" t="str">
        <f t="shared" si="977"/>
        <v/>
      </c>
      <c r="AP1323" s="300" t="str">
        <f t="shared" si="978"/>
        <v/>
      </c>
      <c r="AQ1323" s="300" t="str">
        <f t="shared" si="979"/>
        <v/>
      </c>
      <c r="AR1323" s="306" t="str">
        <f t="shared" si="980"/>
        <v/>
      </c>
      <c r="AS1323" s="300" t="str">
        <f t="shared" si="981"/>
        <v/>
      </c>
      <c r="AT1323" s="300" t="str">
        <f t="shared" si="982"/>
        <v/>
      </c>
      <c r="AU1323" s="192" t="str">
        <f t="shared" si="983"/>
        <v>рбс</v>
      </c>
      <c r="AV1323" s="192" t="str">
        <f t="shared" si="984"/>
        <v>рбс91801430общпро</v>
      </c>
      <c r="AW1323" s="191">
        <f t="shared" si="985"/>
        <v>2000</v>
      </c>
      <c r="AX1323" s="191">
        <f t="shared" si="986"/>
        <v>0</v>
      </c>
      <c r="AY1323" s="191">
        <f t="shared" si="987"/>
        <v>2000</v>
      </c>
      <c r="AZ1323" s="191">
        <f t="shared" si="988"/>
        <v>0</v>
      </c>
      <c r="BA1323" s="193">
        <f t="shared" si="989"/>
        <v>1</v>
      </c>
      <c r="BB1323" s="193">
        <f t="shared" si="990"/>
        <v>1</v>
      </c>
      <c r="BC1323" s="193">
        <f t="shared" si="991"/>
        <v>1</v>
      </c>
      <c r="BD1323" s="191">
        <f t="shared" si="997"/>
        <v>2000</v>
      </c>
      <c r="BE1323" s="191">
        <f t="shared" si="992"/>
        <v>0</v>
      </c>
      <c r="BF1323" s="210">
        <f t="shared" si="993"/>
        <v>2000</v>
      </c>
      <c r="BG1323" s="211">
        <f t="shared" si="994"/>
        <v>2000</v>
      </c>
      <c r="BH1323" s="289"/>
      <c r="BI1323" s="289"/>
      <c r="BJ1323" s="228"/>
      <c r="BK1323" s="228"/>
      <c r="BL1323" s="233" t="str">
        <f t="shared" si="995"/>
        <v>01</v>
      </c>
    </row>
    <row r="1324" spans="1:64" ht="12" customHeight="1">
      <c r="A1324" s="333" t="s">
        <v>700</v>
      </c>
      <c r="B1324" s="381" t="s">
        <v>453</v>
      </c>
      <c r="C1324" s="333" t="s">
        <v>672</v>
      </c>
      <c r="D1324" s="381" t="s">
        <v>390</v>
      </c>
      <c r="E1324" s="381" t="s">
        <v>875</v>
      </c>
      <c r="F1324" s="381" t="s">
        <v>602</v>
      </c>
      <c r="G1324" s="381" t="s">
        <v>385</v>
      </c>
      <c r="H1324" s="100" t="s">
        <v>653</v>
      </c>
      <c r="I1324" s="381" t="s">
        <v>505</v>
      </c>
      <c r="J1324" s="382">
        <v>919443.6</v>
      </c>
      <c r="K1324" s="382">
        <v>652349.18999999994</v>
      </c>
      <c r="L1324" s="191" t="str">
        <f t="shared" si="954"/>
        <v>918014300104802006000012121101</v>
      </c>
      <c r="M1324" s="192">
        <f t="array" ref="M1324">IF(COUNT(SEARCH(Удалить_Роспись_КВСР,$B1324)*SEARCH(Удалить_Роспись_ПБС,$C1324)*SEARCH(Удалить_Роспись_КФСР, $D1324)*SEARCH(Удалить_Роспись_КЦСР,$E1324)*SEARCH(Удалить_Роспись_КВР,$F1324)*SEARCH(Удалить_Роспись_ЭК,$H1324)*SEARCH(Удалить_Роспись_КР,$I1324))&gt;0,0,1)</f>
        <v>1</v>
      </c>
      <c r="N1324" s="192">
        <v>0</v>
      </c>
      <c r="O1324" s="192" t="str">
        <f t="shared" si="955"/>
        <v/>
      </c>
      <c r="P1324" s="192" t="str">
        <f t="shared" si="996"/>
        <v/>
      </c>
      <c r="Q1324" s="300" t="str">
        <f t="shared" si="956"/>
        <v/>
      </c>
      <c r="R1324" s="300" t="str">
        <f t="shared" si="957"/>
        <v/>
      </c>
      <c r="S1324" s="300" t="str">
        <f t="shared" si="958"/>
        <v/>
      </c>
      <c r="T1324" s="192" t="str">
        <f t="shared" si="959"/>
        <v/>
      </c>
      <c r="U1324" s="303" t="str">
        <f t="shared" si="960"/>
        <v/>
      </c>
      <c r="V1324" s="300" t="str">
        <f t="shared" si="961"/>
        <v/>
      </c>
      <c r="W1324" s="192" t="str">
        <f t="shared" si="962"/>
        <v/>
      </c>
      <c r="X1324" s="303" t="str">
        <f t="shared" si="963"/>
        <v/>
      </c>
      <c r="Y1324" s="300" t="str">
        <f t="shared" si="964"/>
        <v/>
      </c>
      <c r="Z1324" s="300" t="str">
        <f t="shared" si="965"/>
        <v/>
      </c>
      <c r="AA1324" s="303" t="str">
        <f t="shared" si="966"/>
        <v/>
      </c>
      <c r="AB1324" s="300" t="str">
        <f t="shared" si="967"/>
        <v/>
      </c>
      <c r="AC1324" s="300" t="str">
        <f t="shared" si="968"/>
        <v/>
      </c>
      <c r="AD1324" s="300" t="str">
        <f t="shared" si="969"/>
        <v/>
      </c>
      <c r="AE1324" s="192" t="str">
        <f t="shared" si="970"/>
        <v/>
      </c>
      <c r="AF1324" s="192" t="str">
        <f t="shared" si="971"/>
        <v/>
      </c>
      <c r="AG1324" s="192"/>
      <c r="AJ1324" s="300" t="str">
        <f t="shared" si="972"/>
        <v/>
      </c>
      <c r="AK1324" s="300" t="str">
        <f t="shared" si="973"/>
        <v/>
      </c>
      <c r="AL1324" s="300" t="str">
        <f t="shared" si="974"/>
        <v/>
      </c>
      <c r="AM1324" s="300" t="str">
        <f t="shared" si="975"/>
        <v/>
      </c>
      <c r="AN1324" s="300" t="str">
        <f t="shared" si="976"/>
        <v/>
      </c>
      <c r="AO1324" s="300" t="str">
        <f t="shared" si="977"/>
        <v/>
      </c>
      <c r="AP1324" s="300" t="str">
        <f t="shared" si="978"/>
        <v/>
      </c>
      <c r="AQ1324" s="300" t="str">
        <f t="shared" si="979"/>
        <v/>
      </c>
      <c r="AR1324" s="306" t="str">
        <f t="shared" si="980"/>
        <v/>
      </c>
      <c r="AS1324" s="300" t="str">
        <f t="shared" si="981"/>
        <v/>
      </c>
      <c r="AT1324" s="300" t="str">
        <f t="shared" si="982"/>
        <v/>
      </c>
      <c r="AU1324" s="192" t="str">
        <f t="shared" si="983"/>
        <v>рбс</v>
      </c>
      <c r="AV1324" s="192" t="str">
        <f t="shared" si="984"/>
        <v>рбс91801430общопл</v>
      </c>
      <c r="AW1324" s="191">
        <f t="shared" si="985"/>
        <v>919443.6</v>
      </c>
      <c r="AX1324" s="191">
        <f t="shared" si="986"/>
        <v>652349.18999999994</v>
      </c>
      <c r="AY1324" s="191">
        <f t="shared" si="987"/>
        <v>0</v>
      </c>
      <c r="AZ1324" s="191">
        <f t="shared" si="988"/>
        <v>0</v>
      </c>
      <c r="BA1324" s="193">
        <f t="shared" si="989"/>
        <v>1</v>
      </c>
      <c r="BB1324" s="193">
        <f t="shared" si="990"/>
        <v>1</v>
      </c>
      <c r="BC1324" s="193">
        <f t="shared" si="991"/>
        <v>1</v>
      </c>
      <c r="BD1324" s="191">
        <f t="shared" si="997"/>
        <v>0</v>
      </c>
      <c r="BE1324" s="191">
        <f t="shared" si="992"/>
        <v>0</v>
      </c>
      <c r="BF1324" s="210">
        <f t="shared" si="993"/>
        <v>0</v>
      </c>
      <c r="BG1324" s="211">
        <f t="shared" si="994"/>
        <v>0</v>
      </c>
      <c r="BH1324" s="289"/>
      <c r="BI1324" s="289"/>
      <c r="BJ1324" s="228"/>
      <c r="BK1324" s="228"/>
      <c r="BL1324" s="233" t="str">
        <f t="shared" si="995"/>
        <v>01</v>
      </c>
    </row>
    <row r="1325" spans="1:64" ht="12" customHeight="1">
      <c r="A1325" s="333" t="s">
        <v>700</v>
      </c>
      <c r="B1325" s="381" t="s">
        <v>453</v>
      </c>
      <c r="C1325" s="333" t="s">
        <v>672</v>
      </c>
      <c r="D1325" s="381" t="s">
        <v>390</v>
      </c>
      <c r="E1325" s="381" t="s">
        <v>875</v>
      </c>
      <c r="F1325" s="381" t="s">
        <v>585</v>
      </c>
      <c r="G1325" s="381" t="s">
        <v>386</v>
      </c>
      <c r="H1325" s="100" t="s">
        <v>653</v>
      </c>
      <c r="I1325" s="381" t="s">
        <v>505</v>
      </c>
      <c r="J1325" s="382">
        <v>23000</v>
      </c>
      <c r="K1325" s="382">
        <v>0</v>
      </c>
      <c r="L1325" s="191" t="str">
        <f t="shared" si="954"/>
        <v>918014300104802006000012221201</v>
      </c>
      <c r="M1325" s="192">
        <f t="array" ref="M1325">IF(COUNT(SEARCH(Удалить_Роспись_КВСР,$B1325)*SEARCH(Удалить_Роспись_ПБС,$C1325)*SEARCH(Удалить_Роспись_КФСР, $D1325)*SEARCH(Удалить_Роспись_КЦСР,$E1325)*SEARCH(Удалить_Роспись_КВР,$F1325)*SEARCH(Удалить_Роспись_ЭК,$H1325)*SEARCH(Удалить_Роспись_КР,$I1325))&gt;0,0,1)</f>
        <v>1</v>
      </c>
      <c r="N1325" s="192">
        <f>IF(COUNT(SEARCH(Удалить_Индекс_КВСР,$B1325)*SEARCH(Удалить_Индекс_ПБС,$C1325)*SEARCH(Удалить_Индекс_КФСР,$D1325)*SEARCH(Удалить_Индекс_КЦСР,$E1325)*SEARCH(Удалить_Индекс_КВР,$F1325)*SEARCH(Удалить_Индекс_ЭК,$H1325)*SEARCH(Удалить_Индекс_КР,$I1325))&gt;0,0,1)</f>
        <v>1</v>
      </c>
      <c r="O1325" s="192" t="str">
        <f t="shared" si="955"/>
        <v/>
      </c>
      <c r="P1325" s="192" t="str">
        <f t="shared" si="996"/>
        <v/>
      </c>
      <c r="Q1325" s="300" t="str">
        <f t="shared" si="956"/>
        <v/>
      </c>
      <c r="R1325" s="300" t="str">
        <f t="shared" si="957"/>
        <v/>
      </c>
      <c r="S1325" s="300" t="str">
        <f t="shared" si="958"/>
        <v/>
      </c>
      <c r="T1325" s="192" t="str">
        <f t="shared" si="959"/>
        <v/>
      </c>
      <c r="U1325" s="303" t="str">
        <f t="shared" si="960"/>
        <v/>
      </c>
      <c r="V1325" s="300" t="str">
        <f t="shared" si="961"/>
        <v/>
      </c>
      <c r="W1325" s="192" t="str">
        <f t="shared" si="962"/>
        <v/>
      </c>
      <c r="X1325" s="303" t="str">
        <f t="shared" si="963"/>
        <v/>
      </c>
      <c r="Y1325" s="300" t="str">
        <f t="shared" si="964"/>
        <v/>
      </c>
      <c r="Z1325" s="300" t="str">
        <f t="shared" si="965"/>
        <v/>
      </c>
      <c r="AA1325" s="303" t="str">
        <f t="shared" si="966"/>
        <v/>
      </c>
      <c r="AB1325" s="300" t="str">
        <f t="shared" si="967"/>
        <v/>
      </c>
      <c r="AC1325" s="300" t="str">
        <f t="shared" si="968"/>
        <v/>
      </c>
      <c r="AD1325" s="300" t="str">
        <f t="shared" si="969"/>
        <v/>
      </c>
      <c r="AE1325" s="192" t="str">
        <f t="shared" si="970"/>
        <v/>
      </c>
      <c r="AF1325" s="192" t="str">
        <f t="shared" si="971"/>
        <v/>
      </c>
      <c r="AG1325" s="192"/>
      <c r="AJ1325" s="300" t="str">
        <f t="shared" si="972"/>
        <v/>
      </c>
      <c r="AK1325" s="300" t="str">
        <f t="shared" si="973"/>
        <v/>
      </c>
      <c r="AL1325" s="300" t="str">
        <f t="shared" si="974"/>
        <v/>
      </c>
      <c r="AM1325" s="300" t="str">
        <f t="shared" si="975"/>
        <v/>
      </c>
      <c r="AN1325" s="300" t="str">
        <f t="shared" si="976"/>
        <v/>
      </c>
      <c r="AO1325" s="300" t="str">
        <f t="shared" si="977"/>
        <v/>
      </c>
      <c r="AP1325" s="300" t="str">
        <f t="shared" si="978"/>
        <v/>
      </c>
      <c r="AQ1325" s="300" t="str">
        <f t="shared" si="979"/>
        <v/>
      </c>
      <c r="AR1325" s="306" t="str">
        <f t="shared" si="980"/>
        <v/>
      </c>
      <c r="AS1325" s="300" t="str">
        <f t="shared" si="981"/>
        <v/>
      </c>
      <c r="AT1325" s="300" t="str">
        <f t="shared" si="982"/>
        <v/>
      </c>
      <c r="AU1325" s="192" t="str">
        <f t="shared" si="983"/>
        <v>рбс</v>
      </c>
      <c r="AV1325" s="192" t="str">
        <f t="shared" si="984"/>
        <v>рбс91801430общпро</v>
      </c>
      <c r="AW1325" s="191">
        <f t="shared" si="985"/>
        <v>23000</v>
      </c>
      <c r="AX1325" s="191">
        <f t="shared" si="986"/>
        <v>0</v>
      </c>
      <c r="AY1325" s="191">
        <f t="shared" si="987"/>
        <v>23000</v>
      </c>
      <c r="AZ1325" s="191">
        <f t="shared" si="988"/>
        <v>0</v>
      </c>
      <c r="BA1325" s="193">
        <f t="shared" si="989"/>
        <v>1</v>
      </c>
      <c r="BB1325" s="193">
        <f t="shared" si="990"/>
        <v>1</v>
      </c>
      <c r="BC1325" s="193">
        <f t="shared" si="991"/>
        <v>1</v>
      </c>
      <c r="BD1325" s="191">
        <f t="shared" si="997"/>
        <v>23000</v>
      </c>
      <c r="BE1325" s="191">
        <f t="shared" si="992"/>
        <v>0</v>
      </c>
      <c r="BF1325" s="210">
        <f t="shared" si="993"/>
        <v>23000</v>
      </c>
      <c r="BG1325" s="211">
        <f t="shared" si="994"/>
        <v>23000</v>
      </c>
      <c r="BH1325" s="289"/>
      <c r="BI1325" s="289"/>
      <c r="BJ1325" s="228"/>
      <c r="BK1325" s="228"/>
      <c r="BL1325" s="233" t="str">
        <f t="shared" si="995"/>
        <v>01</v>
      </c>
    </row>
    <row r="1326" spans="1:64" ht="12" customHeight="1">
      <c r="A1326" s="333" t="s">
        <v>700</v>
      </c>
      <c r="B1326" s="381" t="s">
        <v>453</v>
      </c>
      <c r="C1326" s="333" t="s">
        <v>672</v>
      </c>
      <c r="D1326" s="381" t="s">
        <v>390</v>
      </c>
      <c r="E1326" s="381" t="s">
        <v>875</v>
      </c>
      <c r="F1326" s="381" t="s">
        <v>873</v>
      </c>
      <c r="G1326" s="381" t="s">
        <v>387</v>
      </c>
      <c r="H1326" s="100" t="s">
        <v>653</v>
      </c>
      <c r="I1326" s="381" t="s">
        <v>505</v>
      </c>
      <c r="J1326" s="382">
        <v>270813.05</v>
      </c>
      <c r="K1326" s="382">
        <v>169723.4</v>
      </c>
      <c r="L1326" s="191" t="str">
        <f t="shared" si="954"/>
        <v>918014300104802006000012921301</v>
      </c>
      <c r="M1326" s="192">
        <f t="array" ref="M1326">IF(COUNT(SEARCH(Удалить_Роспись_КВСР,$B1326)*SEARCH(Удалить_Роспись_ПБС,$C1326)*SEARCH(Удалить_Роспись_КФСР, $D1326)*SEARCH(Удалить_Роспись_КЦСР,$E1326)*SEARCH(Удалить_Роспись_КВР,$F1326)*SEARCH(Удалить_Роспись_ЭК,$H1326)*SEARCH(Удалить_Роспись_КР,$I1326))&gt;0,0,1)</f>
        <v>1</v>
      </c>
      <c r="N1326" s="192">
        <v>0</v>
      </c>
      <c r="O1326" s="192" t="str">
        <f t="shared" si="955"/>
        <v/>
      </c>
      <c r="P1326" s="192" t="str">
        <f t="shared" si="996"/>
        <v/>
      </c>
      <c r="Q1326" s="300" t="str">
        <f t="shared" si="956"/>
        <v/>
      </c>
      <c r="R1326" s="300" t="str">
        <f t="shared" si="957"/>
        <v/>
      </c>
      <c r="S1326" s="300" t="str">
        <f t="shared" si="958"/>
        <v/>
      </c>
      <c r="T1326" s="192" t="str">
        <f t="shared" si="959"/>
        <v/>
      </c>
      <c r="U1326" s="303" t="str">
        <f t="shared" si="960"/>
        <v/>
      </c>
      <c r="V1326" s="300" t="str">
        <f t="shared" si="961"/>
        <v/>
      </c>
      <c r="W1326" s="192" t="str">
        <f t="shared" si="962"/>
        <v/>
      </c>
      <c r="X1326" s="303" t="str">
        <f t="shared" si="963"/>
        <v/>
      </c>
      <c r="Y1326" s="300" t="str">
        <f t="shared" si="964"/>
        <v/>
      </c>
      <c r="Z1326" s="300" t="str">
        <f t="shared" si="965"/>
        <v/>
      </c>
      <c r="AA1326" s="303" t="str">
        <f t="shared" si="966"/>
        <v/>
      </c>
      <c r="AB1326" s="300" t="str">
        <f t="shared" si="967"/>
        <v/>
      </c>
      <c r="AC1326" s="300" t="str">
        <f t="shared" si="968"/>
        <v/>
      </c>
      <c r="AD1326" s="300" t="str">
        <f t="shared" si="969"/>
        <v/>
      </c>
      <c r="AE1326" s="192" t="str">
        <f t="shared" si="970"/>
        <v/>
      </c>
      <c r="AF1326" s="192" t="str">
        <f t="shared" si="971"/>
        <v/>
      </c>
      <c r="AG1326" s="192"/>
      <c r="AJ1326" s="300" t="str">
        <f t="shared" si="972"/>
        <v/>
      </c>
      <c r="AK1326" s="300" t="str">
        <f t="shared" si="973"/>
        <v/>
      </c>
      <c r="AL1326" s="300" t="str">
        <f t="shared" si="974"/>
        <v/>
      </c>
      <c r="AM1326" s="300" t="str">
        <f t="shared" si="975"/>
        <v/>
      </c>
      <c r="AN1326" s="300" t="str">
        <f t="shared" si="976"/>
        <v/>
      </c>
      <c r="AO1326" s="300" t="str">
        <f t="shared" si="977"/>
        <v/>
      </c>
      <c r="AP1326" s="300" t="str">
        <f t="shared" si="978"/>
        <v/>
      </c>
      <c r="AQ1326" s="300" t="str">
        <f t="shared" si="979"/>
        <v/>
      </c>
      <c r="AR1326" s="306" t="str">
        <f t="shared" si="980"/>
        <v/>
      </c>
      <c r="AS1326" s="300" t="str">
        <f t="shared" si="981"/>
        <v/>
      </c>
      <c r="AT1326" s="300" t="str">
        <f t="shared" si="982"/>
        <v/>
      </c>
      <c r="AU1326" s="192" t="str">
        <f t="shared" si="983"/>
        <v>рбс</v>
      </c>
      <c r="AV1326" s="192" t="str">
        <f t="shared" si="984"/>
        <v>рбс91801430общопл</v>
      </c>
      <c r="AW1326" s="191">
        <f t="shared" si="985"/>
        <v>270813.05</v>
      </c>
      <c r="AX1326" s="191">
        <f t="shared" si="986"/>
        <v>169723.4</v>
      </c>
      <c r="AY1326" s="191">
        <f t="shared" si="987"/>
        <v>0</v>
      </c>
      <c r="AZ1326" s="191">
        <f t="shared" si="988"/>
        <v>0</v>
      </c>
      <c r="BA1326" s="193">
        <f t="shared" si="989"/>
        <v>1</v>
      </c>
      <c r="BB1326" s="193">
        <f t="shared" si="990"/>
        <v>1</v>
      </c>
      <c r="BC1326" s="193">
        <f t="shared" si="991"/>
        <v>1</v>
      </c>
      <c r="BD1326" s="191">
        <f t="shared" si="997"/>
        <v>0</v>
      </c>
      <c r="BE1326" s="191">
        <f t="shared" si="992"/>
        <v>0</v>
      </c>
      <c r="BF1326" s="210">
        <f t="shared" si="993"/>
        <v>0</v>
      </c>
      <c r="BG1326" s="211">
        <f t="shared" si="994"/>
        <v>0</v>
      </c>
      <c r="BH1326" s="289"/>
      <c r="BI1326" s="289"/>
      <c r="BJ1326" s="228"/>
      <c r="BK1326" s="228"/>
      <c r="BL1326" s="233" t="str">
        <f t="shared" si="995"/>
        <v>01</v>
      </c>
    </row>
    <row r="1327" spans="1:64" ht="12" customHeight="1">
      <c r="A1327" s="333" t="s">
        <v>700</v>
      </c>
      <c r="B1327" s="381" t="s">
        <v>453</v>
      </c>
      <c r="C1327" s="333" t="s">
        <v>672</v>
      </c>
      <c r="D1327" s="381" t="s">
        <v>390</v>
      </c>
      <c r="E1327" s="381" t="s">
        <v>875</v>
      </c>
      <c r="F1327" s="381" t="s">
        <v>586</v>
      </c>
      <c r="G1327" s="381" t="s">
        <v>391</v>
      </c>
      <c r="H1327" s="100" t="s">
        <v>653</v>
      </c>
      <c r="I1327" s="381" t="s">
        <v>505</v>
      </c>
      <c r="J1327" s="382">
        <v>49300</v>
      </c>
      <c r="K1327" s="382">
        <v>29431.69</v>
      </c>
      <c r="L1327" s="191" t="str">
        <f t="shared" si="954"/>
        <v>918014300104802006000024422101</v>
      </c>
      <c r="M1327" s="192">
        <f t="array" ref="M1327">IF(COUNT(SEARCH(Удалить_Роспись_КВСР,$B1327)*SEARCH(Удалить_Роспись_ПБС,$C1327)*SEARCH(Удалить_Роспись_КФСР, $D1327)*SEARCH(Удалить_Роспись_КЦСР,$E1327)*SEARCH(Удалить_Роспись_КВР,$F1327)*SEARCH(Удалить_Роспись_ЭК,$H1327)*SEARCH(Удалить_Роспись_КР,$I1327))&gt;0,0,1)</f>
        <v>1</v>
      </c>
      <c r="N1327" s="192">
        <f>IF(COUNT(SEARCH(Удалить_Индекс_КВСР,$B1327)*SEARCH(Удалить_Индекс_ПБС,$C1327)*SEARCH(Удалить_Индекс_КФСР,$D1327)*SEARCH(Удалить_Индекс_КЦСР,$E1327)*SEARCH(Удалить_Индекс_КВР,$F1327)*SEARCH(Удалить_Индекс_ЭК,$H1327)*SEARCH(Удалить_Индекс_КР,$I1327))&gt;0,0,1)</f>
        <v>1</v>
      </c>
      <c r="O1327" s="192" t="str">
        <f t="shared" si="955"/>
        <v/>
      </c>
      <c r="P1327" s="192" t="str">
        <f t="shared" si="996"/>
        <v/>
      </c>
      <c r="Q1327" s="300" t="str">
        <f t="shared" si="956"/>
        <v/>
      </c>
      <c r="R1327" s="300" t="str">
        <f t="shared" si="957"/>
        <v/>
      </c>
      <c r="S1327" s="300" t="str">
        <f t="shared" si="958"/>
        <v/>
      </c>
      <c r="T1327" s="192" t="str">
        <f t="shared" si="959"/>
        <v/>
      </c>
      <c r="U1327" s="303" t="str">
        <f t="shared" si="960"/>
        <v/>
      </c>
      <c r="V1327" s="300" t="str">
        <f t="shared" si="961"/>
        <v/>
      </c>
      <c r="W1327" s="192" t="str">
        <f t="shared" si="962"/>
        <v/>
      </c>
      <c r="X1327" s="303" t="str">
        <f t="shared" si="963"/>
        <v/>
      </c>
      <c r="Y1327" s="300" t="str">
        <f t="shared" si="964"/>
        <v/>
      </c>
      <c r="Z1327" s="300" t="str">
        <f t="shared" si="965"/>
        <v/>
      </c>
      <c r="AA1327" s="303" t="str">
        <f t="shared" si="966"/>
        <v/>
      </c>
      <c r="AB1327" s="300" t="str">
        <f t="shared" si="967"/>
        <v/>
      </c>
      <c r="AC1327" s="300" t="str">
        <f t="shared" si="968"/>
        <v/>
      </c>
      <c r="AD1327" s="300" t="str">
        <f t="shared" si="969"/>
        <v/>
      </c>
      <c r="AE1327" s="192" t="str">
        <f t="shared" si="970"/>
        <v/>
      </c>
      <c r="AF1327" s="192" t="str">
        <f t="shared" si="971"/>
        <v/>
      </c>
      <c r="AG1327" s="192"/>
      <c r="AJ1327" s="300" t="str">
        <f t="shared" si="972"/>
        <v/>
      </c>
      <c r="AK1327" s="300" t="str">
        <f t="shared" si="973"/>
        <v/>
      </c>
      <c r="AL1327" s="300" t="str">
        <f t="shared" si="974"/>
        <v/>
      </c>
      <c r="AM1327" s="300" t="str">
        <f t="shared" si="975"/>
        <v/>
      </c>
      <c r="AN1327" s="300" t="str">
        <f t="shared" si="976"/>
        <v/>
      </c>
      <c r="AO1327" s="300" t="str">
        <f t="shared" si="977"/>
        <v/>
      </c>
      <c r="AP1327" s="300" t="str">
        <f t="shared" si="978"/>
        <v/>
      </c>
      <c r="AQ1327" s="300" t="str">
        <f t="shared" si="979"/>
        <v/>
      </c>
      <c r="AR1327" s="306" t="str">
        <f t="shared" si="980"/>
        <v/>
      </c>
      <c r="AS1327" s="300" t="str">
        <f t="shared" si="981"/>
        <v/>
      </c>
      <c r="AT1327" s="300" t="str">
        <f t="shared" si="982"/>
        <v/>
      </c>
      <c r="AU1327" s="192" t="str">
        <f t="shared" si="983"/>
        <v>рбс</v>
      </c>
      <c r="AV1327" s="192" t="str">
        <f t="shared" si="984"/>
        <v>рбс91801430общпро</v>
      </c>
      <c r="AW1327" s="191">
        <f t="shared" si="985"/>
        <v>49300</v>
      </c>
      <c r="AX1327" s="191">
        <f t="shared" si="986"/>
        <v>29431.69</v>
      </c>
      <c r="AY1327" s="191">
        <f t="shared" si="987"/>
        <v>49300</v>
      </c>
      <c r="AZ1327" s="191">
        <f t="shared" si="988"/>
        <v>29431.69</v>
      </c>
      <c r="BA1327" s="193">
        <f t="shared" si="989"/>
        <v>1</v>
      </c>
      <c r="BB1327" s="193">
        <f t="shared" si="990"/>
        <v>1</v>
      </c>
      <c r="BC1327" s="193">
        <f t="shared" si="991"/>
        <v>1</v>
      </c>
      <c r="BD1327" s="191">
        <f t="shared" si="997"/>
        <v>49300</v>
      </c>
      <c r="BE1327" s="191">
        <f t="shared" si="992"/>
        <v>29431.69</v>
      </c>
      <c r="BF1327" s="210">
        <f t="shared" si="993"/>
        <v>49300</v>
      </c>
      <c r="BG1327" s="211">
        <f t="shared" si="994"/>
        <v>49300</v>
      </c>
      <c r="BH1327" s="289"/>
      <c r="BI1327" s="289"/>
      <c r="BJ1327" s="228"/>
      <c r="BK1327" s="228"/>
      <c r="BL1327" s="233" t="str">
        <f t="shared" si="995"/>
        <v>01</v>
      </c>
    </row>
    <row r="1328" spans="1:64" ht="12" customHeight="1">
      <c r="A1328" s="333" t="s">
        <v>700</v>
      </c>
      <c r="B1328" s="381" t="s">
        <v>453</v>
      </c>
      <c r="C1328" s="333" t="s">
        <v>672</v>
      </c>
      <c r="D1328" s="381" t="s">
        <v>390</v>
      </c>
      <c r="E1328" s="381" t="s">
        <v>875</v>
      </c>
      <c r="F1328" s="381" t="s">
        <v>586</v>
      </c>
      <c r="G1328" s="381" t="s">
        <v>392</v>
      </c>
      <c r="H1328" s="100" t="s">
        <v>653</v>
      </c>
      <c r="I1328" s="381" t="s">
        <v>505</v>
      </c>
      <c r="J1328" s="382">
        <v>24000</v>
      </c>
      <c r="K1328" s="382">
        <v>11000</v>
      </c>
      <c r="L1328" s="191" t="str">
        <f t="shared" si="954"/>
        <v>918014300104802006000024422201</v>
      </c>
      <c r="M1328" s="192">
        <f t="array" ref="M1328">IF(COUNT(SEARCH(Удалить_Роспись_КВСР,$B1328)*SEARCH(Удалить_Роспись_ПБС,$C1328)*SEARCH(Удалить_Роспись_КФСР, $D1328)*SEARCH(Удалить_Роспись_КЦСР,$E1328)*SEARCH(Удалить_Роспись_КВР,$F1328)*SEARCH(Удалить_Роспись_ЭК,$H1328)*SEARCH(Удалить_Роспись_КР,$I1328))&gt;0,0,1)</f>
        <v>1</v>
      </c>
      <c r="N1328" s="192">
        <f>IF(COUNT(SEARCH(Удалить_Индекс_КВСР,$B1328)*SEARCH(Удалить_Индекс_ПБС,$C1328)*SEARCH(Удалить_Индекс_КФСР,$D1328)*SEARCH(Удалить_Индекс_КЦСР,$E1328)*SEARCH(Удалить_Индекс_КВР,$F1328)*SEARCH(Удалить_Индекс_ЭК,$H1328)*SEARCH(Удалить_Индекс_КР,$I1328))&gt;0,0,1)</f>
        <v>1</v>
      </c>
      <c r="O1328" s="192" t="str">
        <f t="shared" si="955"/>
        <v/>
      </c>
      <c r="P1328" s="192" t="str">
        <f t="shared" si="996"/>
        <v/>
      </c>
      <c r="Q1328" s="300" t="str">
        <f t="shared" si="956"/>
        <v/>
      </c>
      <c r="R1328" s="300" t="str">
        <f t="shared" si="957"/>
        <v/>
      </c>
      <c r="S1328" s="300" t="str">
        <f t="shared" si="958"/>
        <v/>
      </c>
      <c r="T1328" s="192" t="str">
        <f t="shared" si="959"/>
        <v/>
      </c>
      <c r="U1328" s="303" t="str">
        <f t="shared" si="960"/>
        <v/>
      </c>
      <c r="V1328" s="300" t="str">
        <f t="shared" si="961"/>
        <v/>
      </c>
      <c r="W1328" s="192" t="str">
        <f t="shared" si="962"/>
        <v/>
      </c>
      <c r="X1328" s="303" t="str">
        <f t="shared" si="963"/>
        <v/>
      </c>
      <c r="Y1328" s="300" t="str">
        <f t="shared" si="964"/>
        <v/>
      </c>
      <c r="Z1328" s="300" t="str">
        <f t="shared" si="965"/>
        <v/>
      </c>
      <c r="AA1328" s="303" t="str">
        <f t="shared" si="966"/>
        <v/>
      </c>
      <c r="AB1328" s="300" t="str">
        <f t="shared" si="967"/>
        <v/>
      </c>
      <c r="AC1328" s="300" t="str">
        <f t="shared" si="968"/>
        <v/>
      </c>
      <c r="AD1328" s="300" t="str">
        <f t="shared" si="969"/>
        <v/>
      </c>
      <c r="AE1328" s="192" t="str">
        <f t="shared" si="970"/>
        <v/>
      </c>
      <c r="AF1328" s="192" t="str">
        <f t="shared" si="971"/>
        <v/>
      </c>
      <c r="AG1328" s="192"/>
      <c r="AJ1328" s="300" t="str">
        <f t="shared" si="972"/>
        <v/>
      </c>
      <c r="AK1328" s="300" t="str">
        <f t="shared" si="973"/>
        <v/>
      </c>
      <c r="AL1328" s="300" t="str">
        <f t="shared" si="974"/>
        <v/>
      </c>
      <c r="AM1328" s="300" t="str">
        <f t="shared" si="975"/>
        <v/>
      </c>
      <c r="AN1328" s="300" t="str">
        <f t="shared" si="976"/>
        <v/>
      </c>
      <c r="AO1328" s="300" t="str">
        <f t="shared" si="977"/>
        <v/>
      </c>
      <c r="AP1328" s="300" t="str">
        <f t="shared" si="978"/>
        <v/>
      </c>
      <c r="AQ1328" s="300" t="str">
        <f t="shared" si="979"/>
        <v/>
      </c>
      <c r="AR1328" s="306" t="str">
        <f t="shared" si="980"/>
        <v/>
      </c>
      <c r="AS1328" s="300" t="str">
        <f t="shared" si="981"/>
        <v/>
      </c>
      <c r="AT1328" s="300" t="str">
        <f t="shared" si="982"/>
        <v/>
      </c>
      <c r="AU1328" s="192" t="str">
        <f t="shared" si="983"/>
        <v>рбс</v>
      </c>
      <c r="AV1328" s="192" t="str">
        <f t="shared" si="984"/>
        <v>рбс91801430общпро</v>
      </c>
      <c r="AW1328" s="191">
        <f t="shared" si="985"/>
        <v>24000</v>
      </c>
      <c r="AX1328" s="191">
        <f t="shared" si="986"/>
        <v>11000</v>
      </c>
      <c r="AY1328" s="191">
        <f t="shared" si="987"/>
        <v>24000</v>
      </c>
      <c r="AZ1328" s="191">
        <f t="shared" si="988"/>
        <v>11000</v>
      </c>
      <c r="BA1328" s="193">
        <f t="shared" si="989"/>
        <v>1</v>
      </c>
      <c r="BB1328" s="193">
        <f t="shared" si="990"/>
        <v>1</v>
      </c>
      <c r="BC1328" s="193">
        <f t="shared" si="991"/>
        <v>1</v>
      </c>
      <c r="BD1328" s="191">
        <f t="shared" si="997"/>
        <v>24000</v>
      </c>
      <c r="BE1328" s="191">
        <f t="shared" si="992"/>
        <v>11000</v>
      </c>
      <c r="BF1328" s="210">
        <f t="shared" si="993"/>
        <v>24000</v>
      </c>
      <c r="BG1328" s="211">
        <f t="shared" si="994"/>
        <v>24000</v>
      </c>
      <c r="BH1328" s="289"/>
      <c r="BI1328" s="289"/>
      <c r="BJ1328" s="228"/>
      <c r="BK1328" s="228"/>
      <c r="BL1328" s="233" t="str">
        <f t="shared" si="995"/>
        <v>01</v>
      </c>
    </row>
    <row r="1329" spans="1:64" ht="12" customHeight="1">
      <c r="A1329" s="333" t="s">
        <v>700</v>
      </c>
      <c r="B1329" s="381" t="s">
        <v>453</v>
      </c>
      <c r="C1329" s="333" t="s">
        <v>672</v>
      </c>
      <c r="D1329" s="381" t="s">
        <v>390</v>
      </c>
      <c r="E1329" s="381" t="s">
        <v>875</v>
      </c>
      <c r="F1329" s="381" t="s">
        <v>586</v>
      </c>
      <c r="G1329" s="381" t="s">
        <v>394</v>
      </c>
      <c r="H1329" s="100" t="s">
        <v>653</v>
      </c>
      <c r="I1329" s="381" t="s">
        <v>505</v>
      </c>
      <c r="J1329" s="382">
        <v>17027</v>
      </c>
      <c r="K1329" s="382">
        <v>17027</v>
      </c>
      <c r="L1329" s="191" t="str">
        <f t="shared" si="954"/>
        <v>918014300104802006000024422501</v>
      </c>
      <c r="M1329" s="192">
        <f t="array" ref="M1329">IF(COUNT(SEARCH(Удалить_Роспись_КВСР,$B1329)*SEARCH(Удалить_Роспись_ПБС,$C1329)*SEARCH(Удалить_Роспись_КФСР, $D1329)*SEARCH(Удалить_Роспись_КЦСР,$E1329)*SEARCH(Удалить_Роспись_КВР,$F1329)*SEARCH(Удалить_Роспись_ЭК,$H1329)*SEARCH(Удалить_Роспись_КР,$I1329))&gt;0,0,1)</f>
        <v>1</v>
      </c>
      <c r="N1329" s="192">
        <f>IF(COUNT(SEARCH(Удалить_Индекс_КВСР,$B1329)*SEARCH(Удалить_Индекс_ПБС,$C1329)*SEARCH(Удалить_Индекс_КФСР,$D1329)*SEARCH(Удалить_Индекс_КЦСР,$E1329)*SEARCH(Удалить_Индекс_КВР,$F1329)*SEARCH(Удалить_Индекс_ЭК,$H1329)*SEARCH(Удалить_Индекс_КР,$I1329))&gt;0,0,1)</f>
        <v>1</v>
      </c>
      <c r="O1329" s="192" t="str">
        <f t="shared" si="955"/>
        <v/>
      </c>
      <c r="P1329" s="192" t="str">
        <f t="shared" si="996"/>
        <v/>
      </c>
      <c r="Q1329" s="300" t="str">
        <f t="shared" si="956"/>
        <v/>
      </c>
      <c r="R1329" s="300" t="str">
        <f t="shared" si="957"/>
        <v/>
      </c>
      <c r="S1329" s="300" t="str">
        <f t="shared" si="958"/>
        <v/>
      </c>
      <c r="T1329" s="192" t="str">
        <f t="shared" si="959"/>
        <v/>
      </c>
      <c r="U1329" s="303" t="str">
        <f t="shared" si="960"/>
        <v/>
      </c>
      <c r="V1329" s="300" t="str">
        <f t="shared" si="961"/>
        <v/>
      </c>
      <c r="W1329" s="192" t="str">
        <f t="shared" si="962"/>
        <v/>
      </c>
      <c r="X1329" s="303" t="str">
        <f t="shared" si="963"/>
        <v/>
      </c>
      <c r="Y1329" s="300" t="str">
        <f t="shared" si="964"/>
        <v/>
      </c>
      <c r="Z1329" s="300" t="str">
        <f t="shared" si="965"/>
        <v/>
      </c>
      <c r="AA1329" s="303" t="str">
        <f t="shared" si="966"/>
        <v/>
      </c>
      <c r="AB1329" s="300" t="str">
        <f t="shared" si="967"/>
        <v/>
      </c>
      <c r="AC1329" s="300" t="str">
        <f t="shared" si="968"/>
        <v/>
      </c>
      <c r="AD1329" s="300" t="str">
        <f t="shared" si="969"/>
        <v/>
      </c>
      <c r="AE1329" s="192" t="str">
        <f t="shared" si="970"/>
        <v/>
      </c>
      <c r="AF1329" s="192" t="str">
        <f t="shared" si="971"/>
        <v/>
      </c>
      <c r="AG1329" s="192"/>
      <c r="AJ1329" s="300" t="str">
        <f t="shared" si="972"/>
        <v/>
      </c>
      <c r="AK1329" s="300" t="str">
        <f t="shared" si="973"/>
        <v/>
      </c>
      <c r="AL1329" s="300" t="str">
        <f t="shared" si="974"/>
        <v/>
      </c>
      <c r="AM1329" s="300" t="str">
        <f t="shared" si="975"/>
        <v/>
      </c>
      <c r="AN1329" s="300" t="str">
        <f t="shared" si="976"/>
        <v/>
      </c>
      <c r="AO1329" s="300" t="str">
        <f t="shared" si="977"/>
        <v/>
      </c>
      <c r="AP1329" s="300" t="str">
        <f t="shared" si="978"/>
        <v/>
      </c>
      <c r="AQ1329" s="300" t="str">
        <f t="shared" si="979"/>
        <v/>
      </c>
      <c r="AR1329" s="306" t="str">
        <f t="shared" si="980"/>
        <v/>
      </c>
      <c r="AS1329" s="300" t="str">
        <f t="shared" si="981"/>
        <v/>
      </c>
      <c r="AT1329" s="300" t="str">
        <f t="shared" si="982"/>
        <v/>
      </c>
      <c r="AU1329" s="192" t="str">
        <f t="shared" si="983"/>
        <v>рбс</v>
      </c>
      <c r="AV1329" s="192" t="str">
        <f t="shared" si="984"/>
        <v>рбс91801430общпро</v>
      </c>
      <c r="AW1329" s="191">
        <f t="shared" si="985"/>
        <v>17027</v>
      </c>
      <c r="AX1329" s="191">
        <f t="shared" si="986"/>
        <v>17027</v>
      </c>
      <c r="AY1329" s="191">
        <f t="shared" si="987"/>
        <v>17027</v>
      </c>
      <c r="AZ1329" s="191">
        <f t="shared" si="988"/>
        <v>17027</v>
      </c>
      <c r="BA1329" s="193">
        <f t="shared" si="989"/>
        <v>1</v>
      </c>
      <c r="BB1329" s="193">
        <f t="shared" si="990"/>
        <v>1</v>
      </c>
      <c r="BC1329" s="193">
        <f t="shared" si="991"/>
        <v>1</v>
      </c>
      <c r="BD1329" s="191">
        <f t="shared" si="997"/>
        <v>17027</v>
      </c>
      <c r="BE1329" s="191">
        <f t="shared" si="992"/>
        <v>17027</v>
      </c>
      <c r="BF1329" s="210">
        <f t="shared" si="993"/>
        <v>17027</v>
      </c>
      <c r="BG1329" s="211">
        <f t="shared" si="994"/>
        <v>17027</v>
      </c>
      <c r="BH1329" s="289"/>
      <c r="BI1329" s="289"/>
      <c r="BJ1329" s="228"/>
      <c r="BK1329" s="228"/>
      <c r="BL1329" s="233" t="str">
        <f t="shared" si="995"/>
        <v>01</v>
      </c>
    </row>
    <row r="1330" spans="1:64" ht="12" customHeight="1">
      <c r="A1330" s="333" t="s">
        <v>700</v>
      </c>
      <c r="B1330" s="381" t="s">
        <v>453</v>
      </c>
      <c r="C1330" s="333" t="s">
        <v>672</v>
      </c>
      <c r="D1330" s="381" t="s">
        <v>390</v>
      </c>
      <c r="E1330" s="381" t="s">
        <v>875</v>
      </c>
      <c r="F1330" s="381" t="s">
        <v>586</v>
      </c>
      <c r="G1330" s="381" t="s">
        <v>389</v>
      </c>
      <c r="H1330" s="100" t="s">
        <v>653</v>
      </c>
      <c r="I1330" s="381" t="s">
        <v>505</v>
      </c>
      <c r="J1330" s="382">
        <v>87400</v>
      </c>
      <c r="K1330" s="382">
        <v>47982.15</v>
      </c>
      <c r="L1330" s="191" t="str">
        <f t="shared" si="954"/>
        <v>918014300104802006000024422601</v>
      </c>
      <c r="M1330" s="192">
        <f t="array" ref="M1330">IF(COUNT(SEARCH(Удалить_Роспись_КВСР,$B1330)*SEARCH(Удалить_Роспись_ПБС,$C1330)*SEARCH(Удалить_Роспись_КФСР, $D1330)*SEARCH(Удалить_Роспись_КЦСР,$E1330)*SEARCH(Удалить_Роспись_КВР,$F1330)*SEARCH(Удалить_Роспись_ЭК,$H1330)*SEARCH(Удалить_Роспись_КР,$I1330))&gt;0,0,1)</f>
        <v>1</v>
      </c>
      <c r="N1330" s="192">
        <f>IF(COUNT(SEARCH(Удалить_Индекс_КВСР,$B1330)*SEARCH(Удалить_Индекс_ПБС,$C1330)*SEARCH(Удалить_Индекс_КФСР,$D1330)*SEARCH(Удалить_Индекс_КЦСР,$E1330)*SEARCH(Удалить_Индекс_КВР,$F1330)*SEARCH(Удалить_Индекс_ЭК,$H1330)*SEARCH(Удалить_Индекс_КР,$I1330))&gt;0,0,1)</f>
        <v>1</v>
      </c>
      <c r="O1330" s="192" t="str">
        <f t="shared" si="955"/>
        <v/>
      </c>
      <c r="P1330" s="192" t="str">
        <f t="shared" si="996"/>
        <v/>
      </c>
      <c r="Q1330" s="300" t="str">
        <f t="shared" si="956"/>
        <v/>
      </c>
      <c r="R1330" s="300" t="str">
        <f t="shared" si="957"/>
        <v/>
      </c>
      <c r="S1330" s="300" t="str">
        <f t="shared" si="958"/>
        <v/>
      </c>
      <c r="T1330" s="192" t="str">
        <f t="shared" si="959"/>
        <v/>
      </c>
      <c r="U1330" s="303" t="str">
        <f t="shared" si="960"/>
        <v/>
      </c>
      <c r="V1330" s="300" t="str">
        <f t="shared" si="961"/>
        <v/>
      </c>
      <c r="W1330" s="192" t="str">
        <f t="shared" si="962"/>
        <v/>
      </c>
      <c r="X1330" s="303" t="str">
        <f t="shared" si="963"/>
        <v/>
      </c>
      <c r="Y1330" s="300" t="str">
        <f t="shared" si="964"/>
        <v/>
      </c>
      <c r="Z1330" s="300" t="str">
        <f t="shared" si="965"/>
        <v/>
      </c>
      <c r="AA1330" s="303" t="str">
        <f t="shared" si="966"/>
        <v/>
      </c>
      <c r="AB1330" s="300" t="str">
        <f t="shared" si="967"/>
        <v/>
      </c>
      <c r="AC1330" s="300" t="str">
        <f t="shared" si="968"/>
        <v/>
      </c>
      <c r="AD1330" s="300" t="str">
        <f t="shared" si="969"/>
        <v/>
      </c>
      <c r="AE1330" s="192" t="str">
        <f t="shared" si="970"/>
        <v/>
      </c>
      <c r="AF1330" s="192" t="str">
        <f t="shared" si="971"/>
        <v/>
      </c>
      <c r="AG1330" s="192"/>
      <c r="AJ1330" s="300" t="str">
        <f t="shared" si="972"/>
        <v/>
      </c>
      <c r="AK1330" s="300" t="str">
        <f t="shared" si="973"/>
        <v/>
      </c>
      <c r="AL1330" s="300" t="str">
        <f t="shared" si="974"/>
        <v/>
      </c>
      <c r="AM1330" s="300" t="str">
        <f t="shared" si="975"/>
        <v/>
      </c>
      <c r="AN1330" s="300" t="str">
        <f t="shared" si="976"/>
        <v/>
      </c>
      <c r="AO1330" s="300" t="str">
        <f t="shared" si="977"/>
        <v/>
      </c>
      <c r="AP1330" s="300" t="str">
        <f t="shared" si="978"/>
        <v/>
      </c>
      <c r="AQ1330" s="300" t="str">
        <f t="shared" si="979"/>
        <v/>
      </c>
      <c r="AR1330" s="306" t="str">
        <f t="shared" si="980"/>
        <v/>
      </c>
      <c r="AS1330" s="300" t="str">
        <f t="shared" si="981"/>
        <v/>
      </c>
      <c r="AT1330" s="300" t="str">
        <f t="shared" si="982"/>
        <v/>
      </c>
      <c r="AU1330" s="192" t="str">
        <f t="shared" si="983"/>
        <v>рбс</v>
      </c>
      <c r="AV1330" s="192" t="str">
        <f t="shared" si="984"/>
        <v>рбс91801430общпро</v>
      </c>
      <c r="AW1330" s="191">
        <f t="shared" si="985"/>
        <v>87400</v>
      </c>
      <c r="AX1330" s="191">
        <f t="shared" si="986"/>
        <v>47982.15</v>
      </c>
      <c r="AY1330" s="191">
        <f t="shared" si="987"/>
        <v>87400</v>
      </c>
      <c r="AZ1330" s="191">
        <f t="shared" si="988"/>
        <v>47982.15</v>
      </c>
      <c r="BA1330" s="193">
        <f t="shared" si="989"/>
        <v>1</v>
      </c>
      <c r="BB1330" s="193">
        <f t="shared" si="990"/>
        <v>1</v>
      </c>
      <c r="BC1330" s="193">
        <f t="shared" si="991"/>
        <v>1</v>
      </c>
      <c r="BD1330" s="191">
        <f t="shared" si="997"/>
        <v>87400</v>
      </c>
      <c r="BE1330" s="191">
        <f t="shared" si="992"/>
        <v>47982.15</v>
      </c>
      <c r="BF1330" s="210">
        <f t="shared" si="993"/>
        <v>87400</v>
      </c>
      <c r="BG1330" s="211">
        <f t="shared" si="994"/>
        <v>87400</v>
      </c>
      <c r="BH1330" s="289"/>
      <c r="BI1330" s="289"/>
      <c r="BJ1330" s="228"/>
      <c r="BK1330" s="228"/>
      <c r="BL1330" s="233" t="str">
        <f t="shared" si="995"/>
        <v>01</v>
      </c>
    </row>
    <row r="1331" spans="1:64" ht="12" customHeight="1">
      <c r="A1331" s="333" t="s">
        <v>700</v>
      </c>
      <c r="B1331" s="381" t="s">
        <v>453</v>
      </c>
      <c r="C1331" s="333" t="s">
        <v>672</v>
      </c>
      <c r="D1331" s="381" t="s">
        <v>390</v>
      </c>
      <c r="E1331" s="381" t="s">
        <v>875</v>
      </c>
      <c r="F1331" s="381" t="s">
        <v>586</v>
      </c>
      <c r="G1331" s="381" t="s">
        <v>397</v>
      </c>
      <c r="H1331" s="100" t="s">
        <v>653</v>
      </c>
      <c r="I1331" s="381" t="s">
        <v>505</v>
      </c>
      <c r="J1331" s="382">
        <v>124530.8</v>
      </c>
      <c r="K1331" s="382">
        <v>97418.3</v>
      </c>
      <c r="L1331" s="191" t="str">
        <f t="shared" si="954"/>
        <v>918014300104802006000024434001</v>
      </c>
      <c r="M1331" s="192">
        <f t="array" ref="M1331">IF(COUNT(SEARCH(Удалить_Роспись_КВСР,$B1331)*SEARCH(Удалить_Роспись_ПБС,$C1331)*SEARCH(Удалить_Роспись_КФСР, $D1331)*SEARCH(Удалить_Роспись_КЦСР,$E1331)*SEARCH(Удалить_Роспись_КВР,$F1331)*SEARCH(Удалить_Роспись_ЭК,$H1331)*SEARCH(Удалить_Роспись_КР,$I1331))&gt;0,0,1)</f>
        <v>1</v>
      </c>
      <c r="N1331" s="192">
        <f>IF(COUNT(SEARCH(Удалить_Индекс_КВСР,$B1331)*SEARCH(Удалить_Индекс_ПБС,$C1331)*SEARCH(Удалить_Индекс_КФСР,$D1331)*SEARCH(Удалить_Индекс_КЦСР,$E1331)*SEARCH(Удалить_Индекс_КВР,$F1331)*SEARCH(Удалить_Индекс_ЭК,$H1331)*SEARCH(Удалить_Индекс_КР,$I1331))&gt;0,0,1)</f>
        <v>1</v>
      </c>
      <c r="O1331" s="192" t="str">
        <f t="shared" si="955"/>
        <v/>
      </c>
      <c r="P1331" s="192" t="str">
        <f t="shared" si="996"/>
        <v/>
      </c>
      <c r="Q1331" s="300" t="str">
        <f t="shared" si="956"/>
        <v/>
      </c>
      <c r="R1331" s="300" t="str">
        <f t="shared" si="957"/>
        <v/>
      </c>
      <c r="S1331" s="300" t="str">
        <f t="shared" si="958"/>
        <v/>
      </c>
      <c r="T1331" s="192" t="str">
        <f t="shared" si="959"/>
        <v/>
      </c>
      <c r="U1331" s="303" t="str">
        <f t="shared" si="960"/>
        <v/>
      </c>
      <c r="V1331" s="300" t="str">
        <f t="shared" si="961"/>
        <v/>
      </c>
      <c r="W1331" s="192" t="str">
        <f t="shared" si="962"/>
        <v/>
      </c>
      <c r="X1331" s="303" t="str">
        <f t="shared" si="963"/>
        <v/>
      </c>
      <c r="Y1331" s="300" t="str">
        <f t="shared" si="964"/>
        <v/>
      </c>
      <c r="Z1331" s="300" t="str">
        <f t="shared" si="965"/>
        <v/>
      </c>
      <c r="AA1331" s="303" t="str">
        <f t="shared" si="966"/>
        <v/>
      </c>
      <c r="AB1331" s="300" t="str">
        <f t="shared" si="967"/>
        <v/>
      </c>
      <c r="AC1331" s="300" t="str">
        <f t="shared" si="968"/>
        <v/>
      </c>
      <c r="AD1331" s="300" t="str">
        <f t="shared" si="969"/>
        <v/>
      </c>
      <c r="AE1331" s="192" t="str">
        <f t="shared" si="970"/>
        <v/>
      </c>
      <c r="AF1331" s="192" t="str">
        <f t="shared" si="971"/>
        <v/>
      </c>
      <c r="AG1331" s="192"/>
      <c r="AJ1331" s="300" t="str">
        <f t="shared" si="972"/>
        <v/>
      </c>
      <c r="AK1331" s="300" t="str">
        <f t="shared" si="973"/>
        <v/>
      </c>
      <c r="AL1331" s="300" t="str">
        <f t="shared" si="974"/>
        <v/>
      </c>
      <c r="AM1331" s="300" t="str">
        <f t="shared" si="975"/>
        <v/>
      </c>
      <c r="AN1331" s="300" t="str">
        <f t="shared" si="976"/>
        <v/>
      </c>
      <c r="AO1331" s="300" t="str">
        <f t="shared" si="977"/>
        <v/>
      </c>
      <c r="AP1331" s="300" t="str">
        <f t="shared" si="978"/>
        <v/>
      </c>
      <c r="AQ1331" s="300" t="str">
        <f t="shared" si="979"/>
        <v/>
      </c>
      <c r="AR1331" s="306" t="str">
        <f t="shared" si="980"/>
        <v/>
      </c>
      <c r="AS1331" s="300" t="str">
        <f t="shared" si="981"/>
        <v/>
      </c>
      <c r="AT1331" s="300" t="str">
        <f t="shared" si="982"/>
        <v/>
      </c>
      <c r="AU1331" s="192" t="str">
        <f t="shared" si="983"/>
        <v>рбс</v>
      </c>
      <c r="AV1331" s="192" t="str">
        <f t="shared" si="984"/>
        <v>рбс91801430общпро</v>
      </c>
      <c r="AW1331" s="191">
        <f t="shared" si="985"/>
        <v>124530.8</v>
      </c>
      <c r="AX1331" s="191">
        <f t="shared" si="986"/>
        <v>97418.3</v>
      </c>
      <c r="AY1331" s="191">
        <f t="shared" si="987"/>
        <v>124530.8</v>
      </c>
      <c r="AZ1331" s="191">
        <f t="shared" si="988"/>
        <v>97418.3</v>
      </c>
      <c r="BA1331" s="193">
        <f t="shared" si="989"/>
        <v>1</v>
      </c>
      <c r="BB1331" s="193">
        <f t="shared" si="990"/>
        <v>1</v>
      </c>
      <c r="BC1331" s="193">
        <f t="shared" si="991"/>
        <v>1</v>
      </c>
      <c r="BD1331" s="191">
        <f t="shared" si="997"/>
        <v>124530.8</v>
      </c>
      <c r="BE1331" s="191">
        <f t="shared" si="992"/>
        <v>97418.3</v>
      </c>
      <c r="BF1331" s="210">
        <f t="shared" si="993"/>
        <v>124530.8</v>
      </c>
      <c r="BG1331" s="211">
        <f t="shared" si="994"/>
        <v>124530.8</v>
      </c>
      <c r="BH1331" s="289"/>
      <c r="BI1331" s="289"/>
      <c r="BJ1331" s="228"/>
      <c r="BK1331" s="228"/>
      <c r="BL1331" s="233" t="str">
        <f t="shared" si="995"/>
        <v>01</v>
      </c>
    </row>
    <row r="1332" spans="1:64" ht="12" customHeight="1">
      <c r="A1332" s="333" t="s">
        <v>700</v>
      </c>
      <c r="B1332" s="381" t="s">
        <v>453</v>
      </c>
      <c r="C1332" s="333" t="s">
        <v>672</v>
      </c>
      <c r="D1332" s="381" t="s">
        <v>390</v>
      </c>
      <c r="E1332" s="381" t="s">
        <v>875</v>
      </c>
      <c r="F1332" s="381" t="s">
        <v>609</v>
      </c>
      <c r="G1332" s="381" t="s">
        <v>395</v>
      </c>
      <c r="H1332" s="100" t="s">
        <v>653</v>
      </c>
      <c r="I1332" s="381" t="s">
        <v>505</v>
      </c>
      <c r="J1332" s="382">
        <v>7100</v>
      </c>
      <c r="K1332" s="382">
        <v>4103.5200000000004</v>
      </c>
      <c r="L1332" s="191" t="str">
        <f t="shared" si="954"/>
        <v>918014300104802006000085229001</v>
      </c>
      <c r="M1332" s="192">
        <f t="array" ref="M1332">IF(COUNT(SEARCH(Удалить_Роспись_КВСР,$B1332)*SEARCH(Удалить_Роспись_ПБС,$C1332)*SEARCH(Удалить_Роспись_КФСР, $D1332)*SEARCH(Удалить_Роспись_КЦСР,$E1332)*SEARCH(Удалить_Роспись_КВР,$F1332)*SEARCH(Удалить_Роспись_ЭК,$H1332)*SEARCH(Удалить_Роспись_КР,$I1332))&gt;0,0,1)</f>
        <v>1</v>
      </c>
      <c r="N1332" s="192">
        <v>0</v>
      </c>
      <c r="O1332" s="192" t="str">
        <f t="shared" si="955"/>
        <v/>
      </c>
      <c r="P1332" s="192" t="str">
        <f t="shared" si="996"/>
        <v/>
      </c>
      <c r="Q1332" s="300" t="str">
        <f t="shared" si="956"/>
        <v/>
      </c>
      <c r="R1332" s="300" t="str">
        <f t="shared" si="957"/>
        <v/>
      </c>
      <c r="S1332" s="300" t="str">
        <f t="shared" si="958"/>
        <v/>
      </c>
      <c r="T1332" s="192" t="str">
        <f t="shared" si="959"/>
        <v/>
      </c>
      <c r="U1332" s="303" t="str">
        <f t="shared" si="960"/>
        <v/>
      </c>
      <c r="V1332" s="300" t="str">
        <f t="shared" si="961"/>
        <v/>
      </c>
      <c r="W1332" s="192" t="str">
        <f t="shared" si="962"/>
        <v/>
      </c>
      <c r="X1332" s="303" t="str">
        <f t="shared" si="963"/>
        <v/>
      </c>
      <c r="Y1332" s="300" t="str">
        <f t="shared" si="964"/>
        <v/>
      </c>
      <c r="Z1332" s="300" t="str">
        <f t="shared" si="965"/>
        <v/>
      </c>
      <c r="AA1332" s="303" t="str">
        <f t="shared" si="966"/>
        <v/>
      </c>
      <c r="AB1332" s="300" t="str">
        <f t="shared" si="967"/>
        <v/>
      </c>
      <c r="AC1332" s="300" t="str">
        <f t="shared" si="968"/>
        <v/>
      </c>
      <c r="AD1332" s="300" t="str">
        <f t="shared" si="969"/>
        <v/>
      </c>
      <c r="AE1332" s="192" t="str">
        <f t="shared" si="970"/>
        <v/>
      </c>
      <c r="AF1332" s="192" t="str">
        <f t="shared" si="971"/>
        <v/>
      </c>
      <c r="AG1332" s="192"/>
      <c r="AJ1332" s="300" t="str">
        <f t="shared" si="972"/>
        <v/>
      </c>
      <c r="AK1332" s="300" t="str">
        <f t="shared" si="973"/>
        <v/>
      </c>
      <c r="AL1332" s="300" t="str">
        <f t="shared" si="974"/>
        <v/>
      </c>
      <c r="AM1332" s="300" t="str">
        <f t="shared" si="975"/>
        <v/>
      </c>
      <c r="AN1332" s="300" t="str">
        <f t="shared" si="976"/>
        <v/>
      </c>
      <c r="AO1332" s="300" t="str">
        <f t="shared" si="977"/>
        <v/>
      </c>
      <c r="AP1332" s="300" t="str">
        <f t="shared" si="978"/>
        <v/>
      </c>
      <c r="AQ1332" s="300" t="str">
        <f t="shared" si="979"/>
        <v/>
      </c>
      <c r="AR1332" s="306" t="str">
        <f t="shared" si="980"/>
        <v/>
      </c>
      <c r="AS1332" s="300" t="str">
        <f t="shared" si="981"/>
        <v/>
      </c>
      <c r="AT1332" s="300" t="str">
        <f t="shared" si="982"/>
        <v/>
      </c>
      <c r="AU1332" s="192" t="str">
        <f t="shared" si="983"/>
        <v>рбс</v>
      </c>
      <c r="AV1332" s="192" t="str">
        <f t="shared" si="984"/>
        <v>рбс91801430общпро</v>
      </c>
      <c r="AW1332" s="191">
        <f t="shared" si="985"/>
        <v>7100</v>
      </c>
      <c r="AX1332" s="191">
        <f t="shared" si="986"/>
        <v>4103.5200000000004</v>
      </c>
      <c r="AY1332" s="191">
        <f t="shared" si="987"/>
        <v>0</v>
      </c>
      <c r="AZ1332" s="191">
        <f t="shared" si="988"/>
        <v>0</v>
      </c>
      <c r="BA1332" s="193">
        <f t="shared" si="989"/>
        <v>1</v>
      </c>
      <c r="BB1332" s="193">
        <f t="shared" si="990"/>
        <v>1</v>
      </c>
      <c r="BC1332" s="193">
        <f t="shared" si="991"/>
        <v>1</v>
      </c>
      <c r="BD1332" s="191">
        <f t="shared" si="997"/>
        <v>0</v>
      </c>
      <c r="BE1332" s="191">
        <f t="shared" si="992"/>
        <v>0</v>
      </c>
      <c r="BF1332" s="210">
        <f t="shared" si="993"/>
        <v>0</v>
      </c>
      <c r="BG1332" s="211">
        <f t="shared" si="994"/>
        <v>0</v>
      </c>
      <c r="BH1332" s="289"/>
      <c r="BI1332" s="289"/>
      <c r="BJ1332" s="228"/>
      <c r="BK1332" s="228"/>
      <c r="BL1332" s="233" t="str">
        <f t="shared" si="995"/>
        <v>01</v>
      </c>
    </row>
    <row r="1333" spans="1:64" ht="12" customHeight="1">
      <c r="A1333" s="333" t="s">
        <v>700</v>
      </c>
      <c r="B1333" s="381" t="s">
        <v>453</v>
      </c>
      <c r="C1333" s="333" t="s">
        <v>672</v>
      </c>
      <c r="D1333" s="381" t="s">
        <v>390</v>
      </c>
      <c r="E1333" s="381" t="s">
        <v>875</v>
      </c>
      <c r="F1333" s="381" t="s">
        <v>658</v>
      </c>
      <c r="G1333" s="381" t="s">
        <v>395</v>
      </c>
      <c r="H1333" s="100" t="s">
        <v>653</v>
      </c>
      <c r="I1333" s="381" t="s">
        <v>505</v>
      </c>
      <c r="J1333" s="382">
        <v>507</v>
      </c>
      <c r="K1333" s="382">
        <v>503.5</v>
      </c>
      <c r="L1333" s="191" t="str">
        <f t="shared" si="954"/>
        <v>918014300104802006000085329001</v>
      </c>
      <c r="M1333" s="192">
        <f t="array" ref="M1333">IF(COUNT(SEARCH(Удалить_Роспись_КВСР,$B1333)*SEARCH(Удалить_Роспись_ПБС,$C1333)*SEARCH(Удалить_Роспись_КФСР, $D1333)*SEARCH(Удалить_Роспись_КЦСР,$E1333)*SEARCH(Удалить_Роспись_КВР,$F1333)*SEARCH(Удалить_Роспись_ЭК,$H1333)*SEARCH(Удалить_Роспись_КР,$I1333))&gt;0,0,1)</f>
        <v>1</v>
      </c>
      <c r="N1333" s="192">
        <v>0</v>
      </c>
      <c r="O1333" s="192" t="str">
        <f t="shared" si="955"/>
        <v/>
      </c>
      <c r="P1333" s="192" t="str">
        <f t="shared" si="996"/>
        <v/>
      </c>
      <c r="Q1333" s="300" t="str">
        <f t="shared" si="956"/>
        <v/>
      </c>
      <c r="R1333" s="300" t="str">
        <f t="shared" si="957"/>
        <v/>
      </c>
      <c r="S1333" s="300" t="str">
        <f t="shared" si="958"/>
        <v/>
      </c>
      <c r="T1333" s="192" t="str">
        <f t="shared" si="959"/>
        <v/>
      </c>
      <c r="U1333" s="303" t="str">
        <f t="shared" si="960"/>
        <v/>
      </c>
      <c r="V1333" s="300" t="str">
        <f t="shared" si="961"/>
        <v/>
      </c>
      <c r="W1333" s="192" t="str">
        <f t="shared" si="962"/>
        <v/>
      </c>
      <c r="X1333" s="303" t="str">
        <f t="shared" si="963"/>
        <v/>
      </c>
      <c r="Y1333" s="300" t="str">
        <f t="shared" si="964"/>
        <v/>
      </c>
      <c r="Z1333" s="300" t="str">
        <f t="shared" si="965"/>
        <v/>
      </c>
      <c r="AA1333" s="303" t="str">
        <f t="shared" si="966"/>
        <v/>
      </c>
      <c r="AB1333" s="300" t="str">
        <f t="shared" si="967"/>
        <v/>
      </c>
      <c r="AC1333" s="300" t="str">
        <f t="shared" si="968"/>
        <v/>
      </c>
      <c r="AD1333" s="300" t="str">
        <f t="shared" si="969"/>
        <v/>
      </c>
      <c r="AE1333" s="192" t="str">
        <f t="shared" si="970"/>
        <v/>
      </c>
      <c r="AF1333" s="192" t="str">
        <f t="shared" si="971"/>
        <v/>
      </c>
      <c r="AG1333" s="192"/>
      <c r="AJ1333" s="300" t="str">
        <f t="shared" si="972"/>
        <v/>
      </c>
      <c r="AK1333" s="300" t="str">
        <f t="shared" si="973"/>
        <v/>
      </c>
      <c r="AL1333" s="300" t="str">
        <f t="shared" si="974"/>
        <v/>
      </c>
      <c r="AM1333" s="300" t="str">
        <f t="shared" si="975"/>
        <v/>
      </c>
      <c r="AN1333" s="300" t="str">
        <f t="shared" si="976"/>
        <v/>
      </c>
      <c r="AO1333" s="300" t="str">
        <f t="shared" si="977"/>
        <v/>
      </c>
      <c r="AP1333" s="300" t="str">
        <f t="shared" si="978"/>
        <v/>
      </c>
      <c r="AQ1333" s="300" t="str">
        <f t="shared" si="979"/>
        <v/>
      </c>
      <c r="AR1333" s="306" t="str">
        <f t="shared" si="980"/>
        <v/>
      </c>
      <c r="AS1333" s="300" t="str">
        <f t="shared" si="981"/>
        <v/>
      </c>
      <c r="AT1333" s="300" t="str">
        <f t="shared" si="982"/>
        <v/>
      </c>
      <c r="AU1333" s="192" t="str">
        <f t="shared" si="983"/>
        <v>рбс</v>
      </c>
      <c r="AV1333" s="192" t="str">
        <f t="shared" si="984"/>
        <v>рбс91801430общпро</v>
      </c>
      <c r="AW1333" s="191">
        <f t="shared" si="985"/>
        <v>507</v>
      </c>
      <c r="AX1333" s="191">
        <f t="shared" si="986"/>
        <v>503.5</v>
      </c>
      <c r="AY1333" s="191">
        <f t="shared" si="987"/>
        <v>0</v>
      </c>
      <c r="AZ1333" s="191">
        <f t="shared" si="988"/>
        <v>0</v>
      </c>
      <c r="BA1333" s="193">
        <f t="shared" si="989"/>
        <v>1</v>
      </c>
      <c r="BB1333" s="193">
        <f t="shared" si="990"/>
        <v>1</v>
      </c>
      <c r="BC1333" s="193">
        <f t="shared" si="991"/>
        <v>1</v>
      </c>
      <c r="BD1333" s="191">
        <f t="shared" si="997"/>
        <v>0</v>
      </c>
      <c r="BE1333" s="191">
        <f t="shared" si="992"/>
        <v>0</v>
      </c>
      <c r="BF1333" s="210">
        <f t="shared" si="993"/>
        <v>0</v>
      </c>
      <c r="BG1333" s="211">
        <f t="shared" si="994"/>
        <v>0</v>
      </c>
      <c r="BH1333" s="289"/>
      <c r="BI1333" s="289"/>
      <c r="BJ1333" s="228"/>
      <c r="BK1333" s="228"/>
      <c r="BL1333" s="233" t="str">
        <f t="shared" si="995"/>
        <v>01</v>
      </c>
    </row>
    <row r="1334" spans="1:64" ht="12" customHeight="1">
      <c r="A1334" s="333" t="s">
        <v>700</v>
      </c>
      <c r="B1334" s="381" t="s">
        <v>453</v>
      </c>
      <c r="C1334" s="333" t="s">
        <v>672</v>
      </c>
      <c r="D1334" s="381" t="s">
        <v>390</v>
      </c>
      <c r="E1334" s="381" t="s">
        <v>876</v>
      </c>
      <c r="F1334" s="381" t="s">
        <v>602</v>
      </c>
      <c r="G1334" s="381" t="s">
        <v>385</v>
      </c>
      <c r="H1334" s="100" t="s">
        <v>653</v>
      </c>
      <c r="I1334" s="381" t="s">
        <v>505</v>
      </c>
      <c r="J1334" s="382">
        <v>287711</v>
      </c>
      <c r="K1334" s="382">
        <v>205868.4</v>
      </c>
      <c r="L1334" s="191" t="str">
        <f t="shared" si="954"/>
        <v>918014300104802006100012121101</v>
      </c>
      <c r="M1334" s="192">
        <f t="array" ref="M1334">IF(COUNT(SEARCH(Удалить_Роспись_КВСР,$B1334)*SEARCH(Удалить_Роспись_ПБС,$C1334)*SEARCH(Удалить_Роспись_КФСР, $D1334)*SEARCH(Удалить_Роспись_КЦСР,$E1334)*SEARCH(Удалить_Роспись_КВР,$F1334)*SEARCH(Удалить_Роспись_ЭК,$H1334)*SEARCH(Удалить_Роспись_КР,$I1334))&gt;0,0,1)</f>
        <v>1</v>
      </c>
      <c r="N1334" s="192">
        <v>0</v>
      </c>
      <c r="O1334" s="192" t="str">
        <f t="shared" si="955"/>
        <v/>
      </c>
      <c r="P1334" s="192" t="str">
        <f t="shared" si="996"/>
        <v/>
      </c>
      <c r="Q1334" s="300" t="str">
        <f t="shared" si="956"/>
        <v/>
      </c>
      <c r="R1334" s="300" t="str">
        <f t="shared" si="957"/>
        <v/>
      </c>
      <c r="S1334" s="300" t="str">
        <f t="shared" si="958"/>
        <v/>
      </c>
      <c r="T1334" s="192" t="str">
        <f t="shared" si="959"/>
        <v/>
      </c>
      <c r="U1334" s="303" t="str">
        <f t="shared" si="960"/>
        <v/>
      </c>
      <c r="V1334" s="300" t="str">
        <f t="shared" si="961"/>
        <v/>
      </c>
      <c r="W1334" s="192" t="str">
        <f t="shared" si="962"/>
        <v/>
      </c>
      <c r="X1334" s="303" t="str">
        <f t="shared" si="963"/>
        <v/>
      </c>
      <c r="Y1334" s="300" t="str">
        <f t="shared" si="964"/>
        <v/>
      </c>
      <c r="Z1334" s="300" t="str">
        <f t="shared" si="965"/>
        <v/>
      </c>
      <c r="AA1334" s="303" t="str">
        <f t="shared" si="966"/>
        <v/>
      </c>
      <c r="AB1334" s="300" t="str">
        <f t="shared" si="967"/>
        <v/>
      </c>
      <c r="AC1334" s="300" t="str">
        <f t="shared" si="968"/>
        <v/>
      </c>
      <c r="AD1334" s="300" t="str">
        <f t="shared" si="969"/>
        <v/>
      </c>
      <c r="AE1334" s="192" t="str">
        <f t="shared" si="970"/>
        <v/>
      </c>
      <c r="AF1334" s="192" t="str">
        <f t="shared" si="971"/>
        <v/>
      </c>
      <c r="AG1334" s="192"/>
      <c r="AJ1334" s="300" t="str">
        <f t="shared" si="972"/>
        <v/>
      </c>
      <c r="AK1334" s="300" t="str">
        <f t="shared" si="973"/>
        <v/>
      </c>
      <c r="AL1334" s="300" t="str">
        <f t="shared" si="974"/>
        <v/>
      </c>
      <c r="AM1334" s="300" t="str">
        <f t="shared" si="975"/>
        <v/>
      </c>
      <c r="AN1334" s="300" t="str">
        <f t="shared" si="976"/>
        <v/>
      </c>
      <c r="AO1334" s="300" t="str">
        <f t="shared" si="977"/>
        <v/>
      </c>
      <c r="AP1334" s="300" t="str">
        <f t="shared" si="978"/>
        <v/>
      </c>
      <c r="AQ1334" s="300" t="str">
        <f t="shared" si="979"/>
        <v/>
      </c>
      <c r="AR1334" s="306" t="str">
        <f t="shared" si="980"/>
        <v/>
      </c>
      <c r="AS1334" s="300" t="str">
        <f t="shared" si="981"/>
        <v/>
      </c>
      <c r="AT1334" s="300" t="str">
        <f t="shared" si="982"/>
        <v/>
      </c>
      <c r="AU1334" s="192" t="str">
        <f t="shared" si="983"/>
        <v>рбс</v>
      </c>
      <c r="AV1334" s="192" t="str">
        <f t="shared" si="984"/>
        <v>рбс91801430общопл</v>
      </c>
      <c r="AW1334" s="191">
        <f t="shared" si="985"/>
        <v>287711</v>
      </c>
      <c r="AX1334" s="191">
        <f t="shared" si="986"/>
        <v>205868.4</v>
      </c>
      <c r="AY1334" s="191">
        <f t="shared" si="987"/>
        <v>0</v>
      </c>
      <c r="AZ1334" s="191">
        <f t="shared" si="988"/>
        <v>0</v>
      </c>
      <c r="BA1334" s="193">
        <f t="shared" si="989"/>
        <v>1</v>
      </c>
      <c r="BB1334" s="193">
        <f t="shared" si="990"/>
        <v>1</v>
      </c>
      <c r="BC1334" s="193">
        <f t="shared" si="991"/>
        <v>1</v>
      </c>
      <c r="BD1334" s="191">
        <f t="shared" si="997"/>
        <v>0</v>
      </c>
      <c r="BE1334" s="191">
        <f t="shared" si="992"/>
        <v>0</v>
      </c>
      <c r="BF1334" s="210">
        <f t="shared" si="993"/>
        <v>0</v>
      </c>
      <c r="BG1334" s="211">
        <f t="shared" si="994"/>
        <v>0</v>
      </c>
      <c r="BH1334" s="289"/>
      <c r="BI1334" s="289"/>
      <c r="BJ1334" s="228"/>
      <c r="BK1334" s="228"/>
      <c r="BL1334" s="233" t="str">
        <f t="shared" si="995"/>
        <v>01</v>
      </c>
    </row>
    <row r="1335" spans="1:64" ht="12" customHeight="1">
      <c r="A1335" s="333" t="s">
        <v>700</v>
      </c>
      <c r="B1335" s="381" t="s">
        <v>453</v>
      </c>
      <c r="C1335" s="333" t="s">
        <v>672</v>
      </c>
      <c r="D1335" s="381" t="s">
        <v>390</v>
      </c>
      <c r="E1335" s="381" t="s">
        <v>876</v>
      </c>
      <c r="F1335" s="381" t="s">
        <v>873</v>
      </c>
      <c r="G1335" s="381" t="s">
        <v>387</v>
      </c>
      <c r="H1335" s="100" t="s">
        <v>653</v>
      </c>
      <c r="I1335" s="381" t="s">
        <v>505</v>
      </c>
      <c r="J1335" s="382">
        <v>86889</v>
      </c>
      <c r="K1335" s="382">
        <v>61098.86</v>
      </c>
      <c r="L1335" s="191" t="str">
        <f t="shared" si="954"/>
        <v>918014300104802006100012921301</v>
      </c>
      <c r="M1335" s="192">
        <f t="array" ref="M1335">IF(COUNT(SEARCH(Удалить_Роспись_КВСР,$B1335)*SEARCH(Удалить_Роспись_ПБС,$C1335)*SEARCH(Удалить_Роспись_КФСР, $D1335)*SEARCH(Удалить_Роспись_КЦСР,$E1335)*SEARCH(Удалить_Роспись_КВР,$F1335)*SEARCH(Удалить_Роспись_ЭК,$H1335)*SEARCH(Удалить_Роспись_КР,$I1335))&gt;0,0,1)</f>
        <v>1</v>
      </c>
      <c r="N1335" s="192">
        <v>0</v>
      </c>
      <c r="O1335" s="192" t="str">
        <f t="shared" si="955"/>
        <v/>
      </c>
      <c r="P1335" s="192" t="str">
        <f t="shared" si="996"/>
        <v/>
      </c>
      <c r="Q1335" s="300" t="str">
        <f t="shared" si="956"/>
        <v/>
      </c>
      <c r="R1335" s="300" t="str">
        <f t="shared" si="957"/>
        <v/>
      </c>
      <c r="S1335" s="300" t="str">
        <f t="shared" si="958"/>
        <v/>
      </c>
      <c r="T1335" s="192" t="str">
        <f t="shared" si="959"/>
        <v/>
      </c>
      <c r="U1335" s="303" t="str">
        <f t="shared" si="960"/>
        <v/>
      </c>
      <c r="V1335" s="300" t="str">
        <f t="shared" si="961"/>
        <v/>
      </c>
      <c r="W1335" s="192" t="str">
        <f t="shared" si="962"/>
        <v/>
      </c>
      <c r="X1335" s="303" t="str">
        <f t="shared" si="963"/>
        <v/>
      </c>
      <c r="Y1335" s="300" t="str">
        <f t="shared" si="964"/>
        <v/>
      </c>
      <c r="Z1335" s="300" t="str">
        <f t="shared" si="965"/>
        <v/>
      </c>
      <c r="AA1335" s="303" t="str">
        <f t="shared" si="966"/>
        <v/>
      </c>
      <c r="AB1335" s="300" t="str">
        <f t="shared" si="967"/>
        <v/>
      </c>
      <c r="AC1335" s="300" t="str">
        <f t="shared" si="968"/>
        <v/>
      </c>
      <c r="AD1335" s="300" t="str">
        <f t="shared" si="969"/>
        <v/>
      </c>
      <c r="AE1335" s="192" t="str">
        <f t="shared" si="970"/>
        <v/>
      </c>
      <c r="AF1335" s="192" t="str">
        <f t="shared" si="971"/>
        <v/>
      </c>
      <c r="AG1335" s="192"/>
      <c r="AJ1335" s="300" t="str">
        <f t="shared" si="972"/>
        <v/>
      </c>
      <c r="AK1335" s="300" t="str">
        <f t="shared" si="973"/>
        <v/>
      </c>
      <c r="AL1335" s="300" t="str">
        <f t="shared" si="974"/>
        <v/>
      </c>
      <c r="AM1335" s="300" t="str">
        <f t="shared" si="975"/>
        <v/>
      </c>
      <c r="AN1335" s="300" t="str">
        <f t="shared" si="976"/>
        <v/>
      </c>
      <c r="AO1335" s="300" t="str">
        <f t="shared" si="977"/>
        <v/>
      </c>
      <c r="AP1335" s="300" t="str">
        <f t="shared" si="978"/>
        <v/>
      </c>
      <c r="AQ1335" s="300" t="str">
        <f t="shared" si="979"/>
        <v/>
      </c>
      <c r="AR1335" s="306" t="str">
        <f t="shared" si="980"/>
        <v/>
      </c>
      <c r="AS1335" s="300" t="str">
        <f t="shared" si="981"/>
        <v/>
      </c>
      <c r="AT1335" s="300" t="str">
        <f t="shared" si="982"/>
        <v/>
      </c>
      <c r="AU1335" s="192" t="str">
        <f t="shared" si="983"/>
        <v>рбс</v>
      </c>
      <c r="AV1335" s="192" t="str">
        <f t="shared" si="984"/>
        <v>рбс91801430общопл</v>
      </c>
      <c r="AW1335" s="191">
        <f t="shared" si="985"/>
        <v>86889</v>
      </c>
      <c r="AX1335" s="191">
        <f t="shared" si="986"/>
        <v>61098.86</v>
      </c>
      <c r="AY1335" s="191">
        <f t="shared" si="987"/>
        <v>0</v>
      </c>
      <c r="AZ1335" s="191">
        <f t="shared" si="988"/>
        <v>0</v>
      </c>
      <c r="BA1335" s="193">
        <f t="shared" si="989"/>
        <v>1</v>
      </c>
      <c r="BB1335" s="193">
        <f t="shared" si="990"/>
        <v>1</v>
      </c>
      <c r="BC1335" s="193">
        <f t="shared" si="991"/>
        <v>1</v>
      </c>
      <c r="BD1335" s="191">
        <f t="shared" si="997"/>
        <v>0</v>
      </c>
      <c r="BE1335" s="191">
        <f t="shared" si="992"/>
        <v>0</v>
      </c>
      <c r="BF1335" s="210">
        <f t="shared" si="993"/>
        <v>0</v>
      </c>
      <c r="BG1335" s="211">
        <f t="shared" si="994"/>
        <v>0</v>
      </c>
      <c r="BH1335" s="289"/>
      <c r="BI1335" s="289"/>
      <c r="BJ1335" s="228"/>
      <c r="BK1335" s="228"/>
      <c r="BL1335" s="233" t="str">
        <f t="shared" si="995"/>
        <v>01</v>
      </c>
    </row>
    <row r="1336" spans="1:64" ht="12" customHeight="1">
      <c r="A1336" s="333" t="s">
        <v>700</v>
      </c>
      <c r="B1336" s="381" t="s">
        <v>453</v>
      </c>
      <c r="C1336" s="333" t="s">
        <v>672</v>
      </c>
      <c r="D1336" s="381" t="s">
        <v>390</v>
      </c>
      <c r="E1336" s="381" t="s">
        <v>877</v>
      </c>
      <c r="F1336" s="381" t="s">
        <v>585</v>
      </c>
      <c r="G1336" s="381" t="s">
        <v>386</v>
      </c>
      <c r="H1336" s="100" t="s">
        <v>653</v>
      </c>
      <c r="I1336" s="381" t="s">
        <v>505</v>
      </c>
      <c r="J1336" s="382">
        <v>53090</v>
      </c>
      <c r="K1336" s="382">
        <v>53090</v>
      </c>
      <c r="L1336" s="191" t="str">
        <f t="shared" si="954"/>
        <v>918014300104802006700012221201</v>
      </c>
      <c r="M1336" s="192">
        <f t="array" ref="M1336">IF(COUNT(SEARCH(Удалить_Роспись_КВСР,$B1336)*SEARCH(Удалить_Роспись_ПБС,$C1336)*SEARCH(Удалить_Роспись_КФСР, $D1336)*SEARCH(Удалить_Роспись_КЦСР,$E1336)*SEARCH(Удалить_Роспись_КВР,$F1336)*SEARCH(Удалить_Роспись_ЭК,$H1336)*SEARCH(Удалить_Роспись_КР,$I1336))&gt;0,0,1)</f>
        <v>1</v>
      </c>
      <c r="N1336" s="192">
        <f>IF(COUNT(SEARCH(Удалить_Индекс_КВСР,$B1336)*SEARCH(Удалить_Индекс_ПБС,$C1336)*SEARCH(Удалить_Индекс_КФСР,$D1336)*SEARCH(Удалить_Индекс_КЦСР,$E1336)*SEARCH(Удалить_Индекс_КВР,$F1336)*SEARCH(Удалить_Индекс_ЭК,$H1336)*SEARCH(Удалить_Индекс_КР,$I1336))&gt;0,0,1)</f>
        <v>1</v>
      </c>
      <c r="O1336" s="192" t="str">
        <f t="shared" si="955"/>
        <v/>
      </c>
      <c r="P1336" s="192" t="str">
        <f t="shared" si="996"/>
        <v/>
      </c>
      <c r="Q1336" s="300" t="str">
        <f t="shared" si="956"/>
        <v/>
      </c>
      <c r="R1336" s="300" t="str">
        <f t="shared" si="957"/>
        <v/>
      </c>
      <c r="S1336" s="300" t="str">
        <f t="shared" si="958"/>
        <v/>
      </c>
      <c r="T1336" s="192" t="str">
        <f t="shared" si="959"/>
        <v/>
      </c>
      <c r="U1336" s="303" t="str">
        <f t="shared" si="960"/>
        <v/>
      </c>
      <c r="V1336" s="300" t="str">
        <f t="shared" si="961"/>
        <v/>
      </c>
      <c r="W1336" s="192" t="str">
        <f t="shared" si="962"/>
        <v/>
      </c>
      <c r="X1336" s="303" t="str">
        <f t="shared" si="963"/>
        <v/>
      </c>
      <c r="Y1336" s="300" t="str">
        <f t="shared" si="964"/>
        <v/>
      </c>
      <c r="Z1336" s="300" t="str">
        <f t="shared" si="965"/>
        <v/>
      </c>
      <c r="AA1336" s="303" t="str">
        <f t="shared" si="966"/>
        <v/>
      </c>
      <c r="AB1336" s="300" t="str">
        <f t="shared" si="967"/>
        <v/>
      </c>
      <c r="AC1336" s="300" t="str">
        <f t="shared" si="968"/>
        <v/>
      </c>
      <c r="AD1336" s="300" t="str">
        <f t="shared" si="969"/>
        <v/>
      </c>
      <c r="AE1336" s="192" t="str">
        <f t="shared" si="970"/>
        <v/>
      </c>
      <c r="AF1336" s="192" t="str">
        <f t="shared" si="971"/>
        <v/>
      </c>
      <c r="AG1336" s="192"/>
      <c r="AJ1336" s="300" t="str">
        <f t="shared" si="972"/>
        <v/>
      </c>
      <c r="AK1336" s="300" t="str">
        <f t="shared" si="973"/>
        <v/>
      </c>
      <c r="AL1336" s="300" t="str">
        <f t="shared" si="974"/>
        <v/>
      </c>
      <c r="AM1336" s="300" t="str">
        <f t="shared" si="975"/>
        <v/>
      </c>
      <c r="AN1336" s="300" t="str">
        <f t="shared" si="976"/>
        <v/>
      </c>
      <c r="AO1336" s="300" t="str">
        <f t="shared" si="977"/>
        <v/>
      </c>
      <c r="AP1336" s="300" t="str">
        <f t="shared" si="978"/>
        <v/>
      </c>
      <c r="AQ1336" s="300" t="str">
        <f t="shared" si="979"/>
        <v/>
      </c>
      <c r="AR1336" s="306" t="str">
        <f t="shared" si="980"/>
        <v/>
      </c>
      <c r="AS1336" s="300" t="str">
        <f t="shared" si="981"/>
        <v/>
      </c>
      <c r="AT1336" s="300" t="str">
        <f t="shared" si="982"/>
        <v/>
      </c>
      <c r="AU1336" s="192" t="str">
        <f t="shared" si="983"/>
        <v>рбс</v>
      </c>
      <c r="AV1336" s="192" t="str">
        <f t="shared" si="984"/>
        <v>рбс91801430общпро</v>
      </c>
      <c r="AW1336" s="191">
        <f t="shared" si="985"/>
        <v>53090</v>
      </c>
      <c r="AX1336" s="191">
        <f t="shared" si="986"/>
        <v>53090</v>
      </c>
      <c r="AY1336" s="191">
        <f t="shared" si="987"/>
        <v>53090</v>
      </c>
      <c r="AZ1336" s="191">
        <f t="shared" si="988"/>
        <v>53090</v>
      </c>
      <c r="BA1336" s="193">
        <f t="shared" si="989"/>
        <v>1</v>
      </c>
      <c r="BB1336" s="193">
        <f t="shared" si="990"/>
        <v>1</v>
      </c>
      <c r="BC1336" s="193">
        <f t="shared" si="991"/>
        <v>1</v>
      </c>
      <c r="BD1336" s="191">
        <f>IF(ISNA(BA1336),0,AY1336*$BA1336)+95000</f>
        <v>148090</v>
      </c>
      <c r="BE1336" s="191">
        <f t="shared" si="992"/>
        <v>53090</v>
      </c>
      <c r="BF1336" s="210">
        <f t="shared" si="993"/>
        <v>148090</v>
      </c>
      <c r="BG1336" s="211">
        <f t="shared" si="994"/>
        <v>148090</v>
      </c>
      <c r="BH1336" s="289"/>
      <c r="BI1336" s="289"/>
      <c r="BJ1336" s="228"/>
      <c r="BK1336" s="228"/>
      <c r="BL1336" s="233" t="str">
        <f t="shared" si="995"/>
        <v>01</v>
      </c>
    </row>
    <row r="1337" spans="1:64" ht="12" customHeight="1">
      <c r="A1337" s="333" t="s">
        <v>700</v>
      </c>
      <c r="B1337" s="381" t="s">
        <v>453</v>
      </c>
      <c r="C1337" s="333" t="s">
        <v>672</v>
      </c>
      <c r="D1337" s="381" t="s">
        <v>390</v>
      </c>
      <c r="E1337" s="381" t="s">
        <v>878</v>
      </c>
      <c r="F1337" s="381" t="s">
        <v>602</v>
      </c>
      <c r="G1337" s="381" t="s">
        <v>385</v>
      </c>
      <c r="H1337" s="100" t="s">
        <v>653</v>
      </c>
      <c r="I1337" s="381" t="s">
        <v>505</v>
      </c>
      <c r="J1337" s="382">
        <v>660008.4</v>
      </c>
      <c r="K1337" s="382">
        <v>450523.12</v>
      </c>
      <c r="L1337" s="191" t="str">
        <f t="shared" si="954"/>
        <v>918014300104802006Б00012121101</v>
      </c>
      <c r="M1337" s="192">
        <f t="array" ref="M1337">IF(COUNT(SEARCH(Удалить_Роспись_КВСР,$B1337)*SEARCH(Удалить_Роспись_ПБС,$C1337)*SEARCH(Удалить_Роспись_КФСР, $D1337)*SEARCH(Удалить_Роспись_КЦСР,$E1337)*SEARCH(Удалить_Роспись_КВР,$F1337)*SEARCH(Удалить_Роспись_ЭК,$H1337)*SEARCH(Удалить_Роспись_КР,$I1337))&gt;0,0,1)</f>
        <v>1</v>
      </c>
      <c r="N1337" s="192">
        <v>0</v>
      </c>
      <c r="O1337" s="192" t="str">
        <f t="shared" si="955"/>
        <v/>
      </c>
      <c r="P1337" s="192" t="str">
        <f t="shared" si="996"/>
        <v/>
      </c>
      <c r="Q1337" s="300" t="str">
        <f t="shared" si="956"/>
        <v/>
      </c>
      <c r="R1337" s="300" t="str">
        <f t="shared" si="957"/>
        <v/>
      </c>
      <c r="S1337" s="300" t="str">
        <f t="shared" si="958"/>
        <v/>
      </c>
      <c r="T1337" s="192" t="str">
        <f t="shared" si="959"/>
        <v/>
      </c>
      <c r="U1337" s="303" t="str">
        <f t="shared" si="960"/>
        <v/>
      </c>
      <c r="V1337" s="300" t="str">
        <f t="shared" si="961"/>
        <v/>
      </c>
      <c r="W1337" s="192" t="str">
        <f t="shared" si="962"/>
        <v/>
      </c>
      <c r="X1337" s="303" t="str">
        <f t="shared" si="963"/>
        <v/>
      </c>
      <c r="Y1337" s="300" t="str">
        <f t="shared" si="964"/>
        <v/>
      </c>
      <c r="Z1337" s="300" t="str">
        <f t="shared" si="965"/>
        <v/>
      </c>
      <c r="AA1337" s="303" t="str">
        <f t="shared" si="966"/>
        <v/>
      </c>
      <c r="AB1337" s="300" t="str">
        <f t="shared" si="967"/>
        <v/>
      </c>
      <c r="AC1337" s="300" t="str">
        <f t="shared" si="968"/>
        <v/>
      </c>
      <c r="AD1337" s="300" t="str">
        <f t="shared" si="969"/>
        <v/>
      </c>
      <c r="AE1337" s="192" t="str">
        <f t="shared" si="970"/>
        <v/>
      </c>
      <c r="AF1337" s="192" t="str">
        <f t="shared" si="971"/>
        <v/>
      </c>
      <c r="AG1337" s="192"/>
      <c r="AJ1337" s="300" t="str">
        <f t="shared" si="972"/>
        <v/>
      </c>
      <c r="AK1337" s="300" t="str">
        <f t="shared" si="973"/>
        <v/>
      </c>
      <c r="AL1337" s="300" t="str">
        <f t="shared" si="974"/>
        <v/>
      </c>
      <c r="AM1337" s="300" t="str">
        <f t="shared" si="975"/>
        <v/>
      </c>
      <c r="AN1337" s="300" t="str">
        <f t="shared" si="976"/>
        <v/>
      </c>
      <c r="AO1337" s="300" t="str">
        <f t="shared" si="977"/>
        <v/>
      </c>
      <c r="AP1337" s="300" t="str">
        <f t="shared" si="978"/>
        <v/>
      </c>
      <c r="AQ1337" s="300" t="str">
        <f t="shared" si="979"/>
        <v/>
      </c>
      <c r="AR1337" s="306" t="str">
        <f t="shared" si="980"/>
        <v/>
      </c>
      <c r="AS1337" s="300" t="str">
        <f t="shared" si="981"/>
        <v/>
      </c>
      <c r="AT1337" s="300" t="str">
        <f t="shared" si="982"/>
        <v/>
      </c>
      <c r="AU1337" s="192" t="str">
        <f t="shared" si="983"/>
        <v>рбс</v>
      </c>
      <c r="AV1337" s="192" t="str">
        <f t="shared" si="984"/>
        <v>рбс91801430общопл</v>
      </c>
      <c r="AW1337" s="191">
        <f t="shared" si="985"/>
        <v>660008.4</v>
      </c>
      <c r="AX1337" s="191">
        <f t="shared" si="986"/>
        <v>450523.12</v>
      </c>
      <c r="AY1337" s="191">
        <f t="shared" si="987"/>
        <v>0</v>
      </c>
      <c r="AZ1337" s="191">
        <f t="shared" si="988"/>
        <v>0</v>
      </c>
      <c r="BA1337" s="193">
        <f t="shared" si="989"/>
        <v>1</v>
      </c>
      <c r="BB1337" s="193">
        <f t="shared" si="990"/>
        <v>1</v>
      </c>
      <c r="BC1337" s="193">
        <f t="shared" si="991"/>
        <v>1</v>
      </c>
      <c r="BD1337" s="191">
        <f t="shared" si="997"/>
        <v>0</v>
      </c>
      <c r="BE1337" s="191">
        <f t="shared" si="992"/>
        <v>0</v>
      </c>
      <c r="BF1337" s="210">
        <f t="shared" si="993"/>
        <v>0</v>
      </c>
      <c r="BG1337" s="211">
        <f t="shared" si="994"/>
        <v>0</v>
      </c>
      <c r="BH1337" s="289"/>
      <c r="BI1337" s="289"/>
      <c r="BJ1337" s="228"/>
      <c r="BK1337" s="228"/>
      <c r="BL1337" s="233" t="str">
        <f t="shared" si="995"/>
        <v>01</v>
      </c>
    </row>
    <row r="1338" spans="1:64" ht="12" customHeight="1">
      <c r="A1338" s="333" t="s">
        <v>700</v>
      </c>
      <c r="B1338" s="381" t="s">
        <v>453</v>
      </c>
      <c r="C1338" s="333" t="s">
        <v>672</v>
      </c>
      <c r="D1338" s="381" t="s">
        <v>390</v>
      </c>
      <c r="E1338" s="381" t="s">
        <v>878</v>
      </c>
      <c r="F1338" s="381" t="s">
        <v>873</v>
      </c>
      <c r="G1338" s="381" t="s">
        <v>387</v>
      </c>
      <c r="H1338" s="100" t="s">
        <v>653</v>
      </c>
      <c r="I1338" s="381" t="s">
        <v>505</v>
      </c>
      <c r="J1338" s="382">
        <v>139720.62</v>
      </c>
      <c r="K1338" s="382">
        <v>127042.81</v>
      </c>
      <c r="L1338" s="191" t="str">
        <f t="shared" si="954"/>
        <v>918014300104802006Б00012921301</v>
      </c>
      <c r="M1338" s="192">
        <f t="array" ref="M1338">IF(COUNT(SEARCH(Удалить_Роспись_КВСР,$B1338)*SEARCH(Удалить_Роспись_ПБС,$C1338)*SEARCH(Удалить_Роспись_КФСР, $D1338)*SEARCH(Удалить_Роспись_КЦСР,$E1338)*SEARCH(Удалить_Роспись_КВР,$F1338)*SEARCH(Удалить_Роспись_ЭК,$H1338)*SEARCH(Удалить_Роспись_КР,$I1338))&gt;0,0,1)</f>
        <v>1</v>
      </c>
      <c r="N1338" s="192">
        <v>0</v>
      </c>
      <c r="O1338" s="192" t="str">
        <f t="shared" si="955"/>
        <v/>
      </c>
      <c r="P1338" s="192" t="str">
        <f t="shared" si="996"/>
        <v/>
      </c>
      <c r="Q1338" s="300" t="str">
        <f t="shared" si="956"/>
        <v/>
      </c>
      <c r="R1338" s="300" t="str">
        <f t="shared" si="957"/>
        <v/>
      </c>
      <c r="S1338" s="300" t="str">
        <f t="shared" si="958"/>
        <v/>
      </c>
      <c r="T1338" s="192" t="str">
        <f t="shared" si="959"/>
        <v/>
      </c>
      <c r="U1338" s="303" t="str">
        <f t="shared" si="960"/>
        <v/>
      </c>
      <c r="V1338" s="300" t="str">
        <f t="shared" si="961"/>
        <v/>
      </c>
      <c r="W1338" s="192" t="str">
        <f t="shared" si="962"/>
        <v/>
      </c>
      <c r="X1338" s="303" t="str">
        <f t="shared" si="963"/>
        <v/>
      </c>
      <c r="Y1338" s="300" t="str">
        <f t="shared" si="964"/>
        <v/>
      </c>
      <c r="Z1338" s="300" t="str">
        <f t="shared" si="965"/>
        <v/>
      </c>
      <c r="AA1338" s="303" t="str">
        <f t="shared" si="966"/>
        <v/>
      </c>
      <c r="AB1338" s="300" t="str">
        <f t="shared" si="967"/>
        <v/>
      </c>
      <c r="AC1338" s="300" t="str">
        <f t="shared" si="968"/>
        <v/>
      </c>
      <c r="AD1338" s="300" t="str">
        <f t="shared" si="969"/>
        <v/>
      </c>
      <c r="AE1338" s="192" t="str">
        <f t="shared" si="970"/>
        <v/>
      </c>
      <c r="AF1338" s="192" t="str">
        <f t="shared" si="971"/>
        <v/>
      </c>
      <c r="AG1338" s="192"/>
      <c r="AJ1338" s="300" t="str">
        <f t="shared" si="972"/>
        <v/>
      </c>
      <c r="AK1338" s="300" t="str">
        <f t="shared" si="973"/>
        <v/>
      </c>
      <c r="AL1338" s="300" t="str">
        <f t="shared" si="974"/>
        <v/>
      </c>
      <c r="AM1338" s="300" t="str">
        <f t="shared" si="975"/>
        <v/>
      </c>
      <c r="AN1338" s="300" t="str">
        <f t="shared" si="976"/>
        <v/>
      </c>
      <c r="AO1338" s="300" t="str">
        <f t="shared" si="977"/>
        <v/>
      </c>
      <c r="AP1338" s="300" t="str">
        <f t="shared" si="978"/>
        <v/>
      </c>
      <c r="AQ1338" s="300" t="str">
        <f t="shared" si="979"/>
        <v/>
      </c>
      <c r="AR1338" s="306" t="str">
        <f t="shared" si="980"/>
        <v/>
      </c>
      <c r="AS1338" s="300" t="str">
        <f t="shared" si="981"/>
        <v/>
      </c>
      <c r="AT1338" s="300" t="str">
        <f t="shared" si="982"/>
        <v/>
      </c>
      <c r="AU1338" s="192" t="str">
        <f t="shared" si="983"/>
        <v>рбс</v>
      </c>
      <c r="AV1338" s="192" t="str">
        <f t="shared" si="984"/>
        <v>рбс91801430общопл</v>
      </c>
      <c r="AW1338" s="191">
        <f t="shared" si="985"/>
        <v>139720.62</v>
      </c>
      <c r="AX1338" s="191">
        <f t="shared" si="986"/>
        <v>127042.81</v>
      </c>
      <c r="AY1338" s="191">
        <f t="shared" si="987"/>
        <v>0</v>
      </c>
      <c r="AZ1338" s="191">
        <f t="shared" si="988"/>
        <v>0</v>
      </c>
      <c r="BA1338" s="193">
        <f t="shared" si="989"/>
        <v>1</v>
      </c>
      <c r="BB1338" s="193">
        <f t="shared" si="990"/>
        <v>1</v>
      </c>
      <c r="BC1338" s="193">
        <f t="shared" si="991"/>
        <v>1</v>
      </c>
      <c r="BD1338" s="191">
        <f t="shared" si="997"/>
        <v>0</v>
      </c>
      <c r="BE1338" s="191">
        <f t="shared" si="992"/>
        <v>0</v>
      </c>
      <c r="BF1338" s="210">
        <f t="shared" si="993"/>
        <v>0</v>
      </c>
      <c r="BG1338" s="211">
        <f t="shared" si="994"/>
        <v>0</v>
      </c>
      <c r="BH1338" s="289"/>
      <c r="BI1338" s="289"/>
      <c r="BJ1338" s="228"/>
      <c r="BK1338" s="228"/>
      <c r="BL1338" s="233" t="str">
        <f t="shared" si="995"/>
        <v>01</v>
      </c>
    </row>
    <row r="1339" spans="1:64" ht="12" customHeight="1">
      <c r="A1339" s="333" t="s">
        <v>700</v>
      </c>
      <c r="B1339" s="381" t="s">
        <v>453</v>
      </c>
      <c r="C1339" s="333" t="s">
        <v>672</v>
      </c>
      <c r="D1339" s="381" t="s">
        <v>390</v>
      </c>
      <c r="E1339" s="381" t="s">
        <v>879</v>
      </c>
      <c r="F1339" s="381" t="s">
        <v>586</v>
      </c>
      <c r="G1339" s="381" t="s">
        <v>393</v>
      </c>
      <c r="H1339" s="100" t="s">
        <v>653</v>
      </c>
      <c r="I1339" s="381" t="s">
        <v>505</v>
      </c>
      <c r="J1339" s="382">
        <v>220064.37</v>
      </c>
      <c r="K1339" s="382">
        <v>86122.09</v>
      </c>
      <c r="L1339" s="191" t="str">
        <f t="shared" si="954"/>
        <v>918014300104802006Г00024422301</v>
      </c>
      <c r="M1339" s="192">
        <f t="array" ref="M1339">IF(COUNT(SEARCH(Удалить_Роспись_КВСР,$B1339)*SEARCH(Удалить_Роспись_ПБС,$C1339)*SEARCH(Удалить_Роспись_КФСР, $D1339)*SEARCH(Удалить_Роспись_КЦСР,$E1339)*SEARCH(Удалить_Роспись_КВР,$F1339)*SEARCH(Удалить_Роспись_ЭК,$H1339)*SEARCH(Удалить_Роспись_КР,$I1339))&gt;0,0,1)</f>
        <v>1</v>
      </c>
      <c r="N1339" s="192">
        <f>IF(COUNT(SEARCH(Удалить_Индекс_КВСР,$B1339)*SEARCH(Удалить_Индекс_ПБС,$C1339)*SEARCH(Удалить_Индекс_КФСР,$D1339)*SEARCH(Удалить_Индекс_КЦСР,$E1339)*SEARCH(Удалить_Индекс_КВР,$F1339)*SEARCH(Удалить_Индекс_ЭК,$H1339)*SEARCH(Удалить_Индекс_КР,$I1339))&gt;0,0,1)</f>
        <v>1</v>
      </c>
      <c r="O1339" s="192" t="str">
        <f t="shared" si="955"/>
        <v/>
      </c>
      <c r="P1339" s="192" t="str">
        <f t="shared" si="996"/>
        <v/>
      </c>
      <c r="Q1339" s="300" t="str">
        <f t="shared" si="956"/>
        <v/>
      </c>
      <c r="R1339" s="300" t="str">
        <f t="shared" si="957"/>
        <v/>
      </c>
      <c r="S1339" s="300" t="str">
        <f t="shared" si="958"/>
        <v/>
      </c>
      <c r="T1339" s="192" t="str">
        <f t="shared" si="959"/>
        <v/>
      </c>
      <c r="U1339" s="303" t="str">
        <f t="shared" si="960"/>
        <v/>
      </c>
      <c r="V1339" s="300" t="str">
        <f t="shared" si="961"/>
        <v/>
      </c>
      <c r="W1339" s="192" t="str">
        <f t="shared" si="962"/>
        <v/>
      </c>
      <c r="X1339" s="303" t="str">
        <f t="shared" si="963"/>
        <v/>
      </c>
      <c r="Y1339" s="300" t="str">
        <f t="shared" si="964"/>
        <v/>
      </c>
      <c r="Z1339" s="300" t="str">
        <f t="shared" si="965"/>
        <v/>
      </c>
      <c r="AA1339" s="303" t="str">
        <f t="shared" si="966"/>
        <v/>
      </c>
      <c r="AB1339" s="300" t="str">
        <f t="shared" si="967"/>
        <v/>
      </c>
      <c r="AC1339" s="300" t="str">
        <f t="shared" si="968"/>
        <v/>
      </c>
      <c r="AD1339" s="300" t="str">
        <f t="shared" si="969"/>
        <v/>
      </c>
      <c r="AE1339" s="192" t="str">
        <f t="shared" si="970"/>
        <v/>
      </c>
      <c r="AF1339" s="192" t="str">
        <f t="shared" si="971"/>
        <v/>
      </c>
      <c r="AG1339" s="192"/>
      <c r="AJ1339" s="300" t="str">
        <f t="shared" si="972"/>
        <v/>
      </c>
      <c r="AK1339" s="300" t="str">
        <f t="shared" si="973"/>
        <v/>
      </c>
      <c r="AL1339" s="300" t="str">
        <f t="shared" si="974"/>
        <v/>
      </c>
      <c r="AM1339" s="300" t="str">
        <f t="shared" si="975"/>
        <v/>
      </c>
      <c r="AN1339" s="300" t="str">
        <f t="shared" si="976"/>
        <v/>
      </c>
      <c r="AO1339" s="300" t="str">
        <f t="shared" si="977"/>
        <v/>
      </c>
      <c r="AP1339" s="300" t="str">
        <f t="shared" si="978"/>
        <v/>
      </c>
      <c r="AQ1339" s="300" t="str">
        <f t="shared" si="979"/>
        <v/>
      </c>
      <c r="AR1339" s="306" t="str">
        <f t="shared" si="980"/>
        <v/>
      </c>
      <c r="AS1339" s="300" t="str">
        <f t="shared" si="981"/>
        <v/>
      </c>
      <c r="AT1339" s="300" t="str">
        <f t="shared" si="982"/>
        <v/>
      </c>
      <c r="AU1339" s="192" t="str">
        <f t="shared" si="983"/>
        <v>рбс</v>
      </c>
      <c r="AV1339" s="192" t="str">
        <f t="shared" si="984"/>
        <v>рбс91801430общком</v>
      </c>
      <c r="AW1339" s="191">
        <f t="shared" si="985"/>
        <v>220064.37</v>
      </c>
      <c r="AX1339" s="191">
        <f t="shared" si="986"/>
        <v>86122.09</v>
      </c>
      <c r="AY1339" s="191">
        <f t="shared" si="987"/>
        <v>220064.37</v>
      </c>
      <c r="AZ1339" s="191">
        <f t="shared" si="988"/>
        <v>86122.09</v>
      </c>
      <c r="BA1339" s="193">
        <f t="shared" si="989"/>
        <v>1</v>
      </c>
      <c r="BB1339" s="193">
        <f t="shared" si="990"/>
        <v>1</v>
      </c>
      <c r="BC1339" s="193">
        <f t="shared" si="991"/>
        <v>1</v>
      </c>
      <c r="BD1339" s="191">
        <f>IF(ISNA(BA1339),0,AY1339*$BA1339)+400000</f>
        <v>620064.37</v>
      </c>
      <c r="BE1339" s="191">
        <f t="shared" si="992"/>
        <v>86122.09</v>
      </c>
      <c r="BF1339" s="210">
        <f t="shared" si="993"/>
        <v>620064.37</v>
      </c>
      <c r="BG1339" s="211">
        <f t="shared" si="994"/>
        <v>620064.37</v>
      </c>
      <c r="BH1339" s="289"/>
      <c r="BI1339" s="289"/>
      <c r="BJ1339" s="228"/>
      <c r="BK1339" s="228"/>
      <c r="BL1339" s="233" t="str">
        <f t="shared" si="995"/>
        <v>01</v>
      </c>
    </row>
    <row r="1340" spans="1:64" ht="12" customHeight="1">
      <c r="A1340" s="333" t="s">
        <v>700</v>
      </c>
      <c r="B1340" s="381" t="s">
        <v>453</v>
      </c>
      <c r="C1340" s="333" t="s">
        <v>672</v>
      </c>
      <c r="D1340" s="381" t="s">
        <v>390</v>
      </c>
      <c r="E1340" s="381" t="s">
        <v>881</v>
      </c>
      <c r="F1340" s="381" t="s">
        <v>586</v>
      </c>
      <c r="G1340" s="381" t="s">
        <v>393</v>
      </c>
      <c r="H1340" s="100" t="s">
        <v>653</v>
      </c>
      <c r="I1340" s="381" t="s">
        <v>505</v>
      </c>
      <c r="J1340" s="382">
        <v>23568</v>
      </c>
      <c r="K1340" s="382">
        <v>20150.12</v>
      </c>
      <c r="L1340" s="191" t="str">
        <f t="shared" si="954"/>
        <v>918014300104802006Э00024422301</v>
      </c>
      <c r="M1340" s="192">
        <f t="array" ref="M1340">IF(COUNT(SEARCH(Удалить_Роспись_КВСР,$B1340)*SEARCH(Удалить_Роспись_ПБС,$C1340)*SEARCH(Удалить_Роспись_КФСР, $D1340)*SEARCH(Удалить_Роспись_КЦСР,$E1340)*SEARCH(Удалить_Роспись_КВР,$F1340)*SEARCH(Удалить_Роспись_ЭК,$H1340)*SEARCH(Удалить_Роспись_КР,$I1340))&gt;0,0,1)</f>
        <v>1</v>
      </c>
      <c r="N1340" s="192">
        <f>IF(COUNT(SEARCH(Удалить_Индекс_КВСР,$B1340)*SEARCH(Удалить_Индекс_ПБС,$C1340)*SEARCH(Удалить_Индекс_КФСР,$D1340)*SEARCH(Удалить_Индекс_КЦСР,$E1340)*SEARCH(Удалить_Индекс_КВР,$F1340)*SEARCH(Удалить_Индекс_ЭК,$H1340)*SEARCH(Удалить_Индекс_КР,$I1340))&gt;0,0,1)</f>
        <v>1</v>
      </c>
      <c r="O1340" s="192" t="str">
        <f t="shared" si="955"/>
        <v/>
      </c>
      <c r="P1340" s="192" t="str">
        <f t="shared" si="996"/>
        <v/>
      </c>
      <c r="Q1340" s="300" t="str">
        <f t="shared" si="956"/>
        <v/>
      </c>
      <c r="R1340" s="300" t="str">
        <f t="shared" si="957"/>
        <v/>
      </c>
      <c r="S1340" s="300" t="str">
        <f t="shared" si="958"/>
        <v/>
      </c>
      <c r="T1340" s="192" t="str">
        <f t="shared" si="959"/>
        <v/>
      </c>
      <c r="U1340" s="303" t="str">
        <f t="shared" si="960"/>
        <v/>
      </c>
      <c r="V1340" s="300" t="str">
        <f t="shared" si="961"/>
        <v/>
      </c>
      <c r="W1340" s="192" t="str">
        <f t="shared" si="962"/>
        <v/>
      </c>
      <c r="X1340" s="303" t="str">
        <f t="shared" si="963"/>
        <v/>
      </c>
      <c r="Y1340" s="300" t="str">
        <f t="shared" si="964"/>
        <v/>
      </c>
      <c r="Z1340" s="300" t="str">
        <f t="shared" si="965"/>
        <v/>
      </c>
      <c r="AA1340" s="303" t="str">
        <f t="shared" si="966"/>
        <v/>
      </c>
      <c r="AB1340" s="300" t="str">
        <f t="shared" si="967"/>
        <v/>
      </c>
      <c r="AC1340" s="300" t="str">
        <f t="shared" si="968"/>
        <v/>
      </c>
      <c r="AD1340" s="300" t="str">
        <f t="shared" si="969"/>
        <v/>
      </c>
      <c r="AE1340" s="192" t="str">
        <f t="shared" si="970"/>
        <v/>
      </c>
      <c r="AF1340" s="192" t="str">
        <f t="shared" si="971"/>
        <v/>
      </c>
      <c r="AG1340" s="192"/>
      <c r="AJ1340" s="300" t="str">
        <f t="shared" si="972"/>
        <v/>
      </c>
      <c r="AK1340" s="300" t="str">
        <f t="shared" si="973"/>
        <v/>
      </c>
      <c r="AL1340" s="300" t="str">
        <f t="shared" si="974"/>
        <v/>
      </c>
      <c r="AM1340" s="300" t="str">
        <f t="shared" si="975"/>
        <v/>
      </c>
      <c r="AN1340" s="300" t="str">
        <f t="shared" si="976"/>
        <v/>
      </c>
      <c r="AO1340" s="300" t="str">
        <f t="shared" si="977"/>
        <v/>
      </c>
      <c r="AP1340" s="300" t="str">
        <f t="shared" si="978"/>
        <v/>
      </c>
      <c r="AQ1340" s="300" t="str">
        <f t="shared" si="979"/>
        <v/>
      </c>
      <c r="AR1340" s="306" t="str">
        <f t="shared" si="980"/>
        <v/>
      </c>
      <c r="AS1340" s="300" t="str">
        <f t="shared" si="981"/>
        <v/>
      </c>
      <c r="AT1340" s="300" t="str">
        <f t="shared" si="982"/>
        <v/>
      </c>
      <c r="AU1340" s="192" t="str">
        <f t="shared" si="983"/>
        <v>рбс</v>
      </c>
      <c r="AV1340" s="192" t="str">
        <f t="shared" si="984"/>
        <v>рбс91801430общком</v>
      </c>
      <c r="AW1340" s="191">
        <f t="shared" si="985"/>
        <v>23568</v>
      </c>
      <c r="AX1340" s="191">
        <f t="shared" si="986"/>
        <v>20150.12</v>
      </c>
      <c r="AY1340" s="191">
        <f t="shared" si="987"/>
        <v>23568</v>
      </c>
      <c r="AZ1340" s="191">
        <f t="shared" si="988"/>
        <v>20150.12</v>
      </c>
      <c r="BA1340" s="193">
        <f t="shared" si="989"/>
        <v>1</v>
      </c>
      <c r="BB1340" s="193">
        <f t="shared" si="990"/>
        <v>1</v>
      </c>
      <c r="BC1340" s="193">
        <f t="shared" si="991"/>
        <v>1</v>
      </c>
      <c r="BD1340" s="191">
        <f t="shared" si="997"/>
        <v>23568</v>
      </c>
      <c r="BE1340" s="191">
        <f t="shared" si="992"/>
        <v>20150.12</v>
      </c>
      <c r="BF1340" s="210">
        <f t="shared" si="993"/>
        <v>23568</v>
      </c>
      <c r="BG1340" s="211">
        <f t="shared" si="994"/>
        <v>23568</v>
      </c>
      <c r="BH1340" s="289"/>
      <c r="BI1340" s="289"/>
      <c r="BJ1340" s="228"/>
      <c r="BK1340" s="228"/>
      <c r="BL1340" s="233" t="str">
        <f t="shared" si="995"/>
        <v>01</v>
      </c>
    </row>
    <row r="1341" spans="1:64" ht="12" customHeight="1">
      <c r="A1341" s="333" t="s">
        <v>700</v>
      </c>
      <c r="B1341" s="381" t="s">
        <v>453</v>
      </c>
      <c r="C1341" s="333" t="s">
        <v>672</v>
      </c>
      <c r="D1341" s="381" t="s">
        <v>427</v>
      </c>
      <c r="E1341" s="381" t="s">
        <v>906</v>
      </c>
      <c r="F1341" s="381" t="s">
        <v>612</v>
      </c>
      <c r="G1341" s="381" t="s">
        <v>395</v>
      </c>
      <c r="H1341" s="100" t="s">
        <v>653</v>
      </c>
      <c r="I1341" s="381" t="s">
        <v>505</v>
      </c>
      <c r="J1341" s="382">
        <v>20000</v>
      </c>
      <c r="K1341" s="382">
        <v>20000</v>
      </c>
      <c r="L1341" s="191" t="str">
        <f t="shared" si="954"/>
        <v>918014300107902008000088029001</v>
      </c>
      <c r="M1341" s="192">
        <f t="array" ref="M1341">IF(COUNT(SEARCH(Удалить_Роспись_КВСР,$B1341)*SEARCH(Удалить_Роспись_ПБС,$C1341)*SEARCH(Удалить_Роспись_КФСР, $D1341)*SEARCH(Удалить_Роспись_КЦСР,$E1341)*SEARCH(Удалить_Роспись_КВР,$F1341)*SEARCH(Удалить_Роспись_ЭК,$H1341)*SEARCH(Удалить_Роспись_КР,$I1341))&gt;0,0,1)</f>
        <v>1</v>
      </c>
      <c r="N1341" s="192">
        <v>0</v>
      </c>
      <c r="O1341" s="192" t="str">
        <f t="shared" si="955"/>
        <v/>
      </c>
      <c r="P1341" s="192" t="str">
        <f t="shared" si="996"/>
        <v/>
      </c>
      <c r="Q1341" s="300" t="str">
        <f t="shared" si="956"/>
        <v/>
      </c>
      <c r="R1341" s="300" t="str">
        <f t="shared" si="957"/>
        <v/>
      </c>
      <c r="S1341" s="300" t="str">
        <f t="shared" si="958"/>
        <v/>
      </c>
      <c r="T1341" s="192" t="str">
        <f t="shared" si="959"/>
        <v/>
      </c>
      <c r="U1341" s="303" t="str">
        <f t="shared" si="960"/>
        <v/>
      </c>
      <c r="V1341" s="300" t="str">
        <f t="shared" si="961"/>
        <v/>
      </c>
      <c r="W1341" s="192" t="str">
        <f t="shared" si="962"/>
        <v/>
      </c>
      <c r="X1341" s="303" t="str">
        <f t="shared" si="963"/>
        <v/>
      </c>
      <c r="Y1341" s="300" t="str">
        <f t="shared" si="964"/>
        <v>выб</v>
      </c>
      <c r="Z1341" s="300" t="str">
        <f t="shared" si="965"/>
        <v/>
      </c>
      <c r="AA1341" s="303" t="str">
        <f t="shared" si="966"/>
        <v/>
      </c>
      <c r="AB1341" s="300" t="str">
        <f t="shared" si="967"/>
        <v/>
      </c>
      <c r="AC1341" s="300" t="str">
        <f t="shared" si="968"/>
        <v/>
      </c>
      <c r="AD1341" s="300" t="str">
        <f t="shared" si="969"/>
        <v/>
      </c>
      <c r="AE1341" s="192" t="str">
        <f t="shared" si="970"/>
        <v/>
      </c>
      <c r="AF1341" s="192" t="str">
        <f t="shared" si="971"/>
        <v/>
      </c>
      <c r="AG1341" s="192"/>
      <c r="AJ1341" s="300" t="str">
        <f t="shared" si="972"/>
        <v/>
      </c>
      <c r="AK1341" s="300" t="str">
        <f t="shared" si="973"/>
        <v>выб</v>
      </c>
      <c r="AL1341" s="300" t="str">
        <f t="shared" si="974"/>
        <v/>
      </c>
      <c r="AM1341" s="300" t="str">
        <f t="shared" si="975"/>
        <v/>
      </c>
      <c r="AN1341" s="300" t="str">
        <f t="shared" si="976"/>
        <v/>
      </c>
      <c r="AO1341" s="300" t="str">
        <f t="shared" si="977"/>
        <v/>
      </c>
      <c r="AP1341" s="300" t="str">
        <f t="shared" si="978"/>
        <v/>
      </c>
      <c r="AQ1341" s="300" t="str">
        <f t="shared" si="979"/>
        <v/>
      </c>
      <c r="AR1341" s="306" t="str">
        <f t="shared" si="980"/>
        <v/>
      </c>
      <c r="AS1341" s="300" t="str">
        <f t="shared" si="981"/>
        <v/>
      </c>
      <c r="AT1341" s="300" t="str">
        <f t="shared" si="982"/>
        <v/>
      </c>
      <c r="AU1341" s="192" t="str">
        <f t="shared" si="983"/>
        <v>выб</v>
      </c>
      <c r="AV1341" s="192" t="str">
        <f t="shared" si="984"/>
        <v>выб91801430общпро</v>
      </c>
      <c r="AW1341" s="191">
        <f t="shared" si="985"/>
        <v>20000</v>
      </c>
      <c r="AX1341" s="191">
        <f t="shared" si="986"/>
        <v>20000</v>
      </c>
      <c r="AY1341" s="191">
        <f t="shared" si="987"/>
        <v>0</v>
      </c>
      <c r="AZ1341" s="191">
        <f t="shared" si="988"/>
        <v>0</v>
      </c>
      <c r="BA1341" s="193">
        <f t="shared" si="989"/>
        <v>1</v>
      </c>
      <c r="BB1341" s="193">
        <f t="shared" si="990"/>
        <v>1</v>
      </c>
      <c r="BC1341" s="193">
        <f t="shared" si="991"/>
        <v>1</v>
      </c>
      <c r="BD1341" s="191">
        <f t="shared" si="997"/>
        <v>0</v>
      </c>
      <c r="BE1341" s="191">
        <f t="shared" si="992"/>
        <v>0</v>
      </c>
      <c r="BF1341" s="210">
        <f t="shared" si="993"/>
        <v>0</v>
      </c>
      <c r="BG1341" s="211">
        <f t="shared" si="994"/>
        <v>0</v>
      </c>
      <c r="BH1341" s="289"/>
      <c r="BI1341" s="289"/>
      <c r="BJ1341" s="228"/>
      <c r="BK1341" s="228"/>
      <c r="BL1341" s="233" t="str">
        <f t="shared" si="995"/>
        <v>01</v>
      </c>
    </row>
    <row r="1342" spans="1:64" ht="12" customHeight="1">
      <c r="A1342" s="333" t="s">
        <v>700</v>
      </c>
      <c r="B1342" s="381" t="s">
        <v>453</v>
      </c>
      <c r="C1342" s="333" t="s">
        <v>672</v>
      </c>
      <c r="D1342" s="381" t="s">
        <v>420</v>
      </c>
      <c r="E1342" s="381" t="s">
        <v>882</v>
      </c>
      <c r="F1342" s="381" t="s">
        <v>606</v>
      </c>
      <c r="G1342" s="381" t="s">
        <v>395</v>
      </c>
      <c r="H1342" s="100" t="s">
        <v>653</v>
      </c>
      <c r="I1342" s="381" t="s">
        <v>505</v>
      </c>
      <c r="J1342" s="382">
        <v>10000</v>
      </c>
      <c r="K1342" s="382">
        <v>0</v>
      </c>
      <c r="L1342" s="191" t="str">
        <f t="shared" si="954"/>
        <v>918014300111901008000087029001</v>
      </c>
      <c r="M1342" s="192">
        <f t="array" ref="M1342">IF(COUNT(SEARCH(Удалить_Роспись_КВСР,$B1342)*SEARCH(Удалить_Роспись_ПБС,$C1342)*SEARCH(Удалить_Роспись_КФСР, $D1342)*SEARCH(Удалить_Роспись_КЦСР,$E1342)*SEARCH(Удалить_Роспись_КВР,$F1342)*SEARCH(Удалить_Роспись_ЭК,$H1342)*SEARCH(Удалить_Роспись_КР,$I1342))&gt;0,0,1)</f>
        <v>1</v>
      </c>
      <c r="N1342" s="192">
        <v>1</v>
      </c>
      <c r="O1342" s="192" t="str">
        <f t="shared" si="955"/>
        <v/>
      </c>
      <c r="P1342" s="192" t="str">
        <f t="shared" si="996"/>
        <v/>
      </c>
      <c r="Q1342" s="300" t="str">
        <f t="shared" si="956"/>
        <v/>
      </c>
      <c r="R1342" s="300" t="str">
        <f t="shared" si="957"/>
        <v/>
      </c>
      <c r="S1342" s="300" t="str">
        <f t="shared" si="958"/>
        <v/>
      </c>
      <c r="T1342" s="192" t="str">
        <f t="shared" si="959"/>
        <v/>
      </c>
      <c r="U1342" s="303" t="str">
        <f t="shared" si="960"/>
        <v/>
      </c>
      <c r="V1342" s="300" t="str">
        <f t="shared" si="961"/>
        <v/>
      </c>
      <c r="W1342" s="192" t="str">
        <f t="shared" si="962"/>
        <v/>
      </c>
      <c r="X1342" s="303" t="str">
        <f t="shared" si="963"/>
        <v/>
      </c>
      <c r="Y1342" s="300" t="str">
        <f t="shared" si="964"/>
        <v/>
      </c>
      <c r="Z1342" s="300" t="str">
        <f t="shared" si="965"/>
        <v/>
      </c>
      <c r="AA1342" s="303" t="str">
        <f t="shared" si="966"/>
        <v/>
      </c>
      <c r="AB1342" s="300" t="str">
        <f t="shared" si="967"/>
        <v/>
      </c>
      <c r="AC1342" s="300" t="str">
        <f t="shared" si="968"/>
        <v/>
      </c>
      <c r="AD1342" s="300" t="str">
        <f t="shared" si="969"/>
        <v/>
      </c>
      <c r="AE1342" s="192" t="str">
        <f t="shared" si="970"/>
        <v/>
      </c>
      <c r="AF1342" s="192" t="str">
        <f t="shared" si="971"/>
        <v/>
      </c>
      <c r="AG1342" s="192"/>
      <c r="AJ1342" s="300" t="str">
        <f t="shared" si="972"/>
        <v/>
      </c>
      <c r="AK1342" s="300" t="str">
        <f t="shared" si="973"/>
        <v/>
      </c>
      <c r="AL1342" s="300" t="str">
        <f t="shared" si="974"/>
        <v/>
      </c>
      <c r="AM1342" s="300" t="str">
        <f t="shared" si="975"/>
        <v/>
      </c>
      <c r="AN1342" s="300" t="str">
        <f t="shared" si="976"/>
        <v/>
      </c>
      <c r="AO1342" s="300" t="str">
        <f t="shared" si="977"/>
        <v/>
      </c>
      <c r="AP1342" s="300" t="str">
        <f t="shared" si="978"/>
        <v/>
      </c>
      <c r="AQ1342" s="300" t="str">
        <f t="shared" si="979"/>
        <v/>
      </c>
      <c r="AR1342" s="306" t="str">
        <f t="shared" si="980"/>
        <v/>
      </c>
      <c r="AS1342" s="300" t="str">
        <f t="shared" si="981"/>
        <v/>
      </c>
      <c r="AT1342" s="300" t="str">
        <f t="shared" si="982"/>
        <v/>
      </c>
      <c r="AU1342" s="192" t="str">
        <f t="shared" si="983"/>
        <v>рбс</v>
      </c>
      <c r="AV1342" s="192" t="str">
        <f t="shared" si="984"/>
        <v>рбс91801430общпро</v>
      </c>
      <c r="AW1342" s="191">
        <f t="shared" si="985"/>
        <v>10000</v>
      </c>
      <c r="AX1342" s="191">
        <f t="shared" si="986"/>
        <v>0</v>
      </c>
      <c r="AY1342" s="191">
        <f t="shared" si="987"/>
        <v>10000</v>
      </c>
      <c r="AZ1342" s="191">
        <f t="shared" si="988"/>
        <v>0</v>
      </c>
      <c r="BA1342" s="193">
        <f t="shared" si="989"/>
        <v>1</v>
      </c>
      <c r="BB1342" s="193">
        <f t="shared" si="990"/>
        <v>1</v>
      </c>
      <c r="BC1342" s="193">
        <f t="shared" si="991"/>
        <v>1</v>
      </c>
      <c r="BD1342" s="191">
        <f t="shared" si="997"/>
        <v>10000</v>
      </c>
      <c r="BE1342" s="191">
        <f t="shared" si="992"/>
        <v>0</v>
      </c>
      <c r="BF1342" s="210">
        <f t="shared" si="993"/>
        <v>10000</v>
      </c>
      <c r="BG1342" s="211">
        <f t="shared" si="994"/>
        <v>10000</v>
      </c>
      <c r="BH1342" s="289"/>
      <c r="BI1342" s="289"/>
      <c r="BJ1342" s="228"/>
      <c r="BK1342" s="228"/>
      <c r="BL1342" s="233" t="str">
        <f t="shared" si="995"/>
        <v>01</v>
      </c>
    </row>
    <row r="1343" spans="1:64" ht="12" customHeight="1">
      <c r="A1343" s="333" t="s">
        <v>700</v>
      </c>
      <c r="B1343" s="381" t="s">
        <v>453</v>
      </c>
      <c r="C1343" s="333" t="s">
        <v>672</v>
      </c>
      <c r="D1343" s="381" t="s">
        <v>399</v>
      </c>
      <c r="E1343" s="381" t="s">
        <v>1296</v>
      </c>
      <c r="F1343" s="381" t="s">
        <v>586</v>
      </c>
      <c r="G1343" s="381" t="s">
        <v>397</v>
      </c>
      <c r="H1343" s="100" t="s">
        <v>653</v>
      </c>
      <c r="I1343" s="381" t="s">
        <v>505</v>
      </c>
      <c r="J1343" s="382">
        <v>1000</v>
      </c>
      <c r="K1343" s="382">
        <v>0</v>
      </c>
      <c r="L1343" s="191" t="str">
        <f t="shared" si="954"/>
        <v>918014300113462008002024434001</v>
      </c>
      <c r="M1343" s="192">
        <f t="array" ref="M1343">IF(COUNT(SEARCH(Удалить_Роспись_КВСР,$B1343)*SEARCH(Удалить_Роспись_ПБС,$C1343)*SEARCH(Удалить_Роспись_КФСР, $D1343)*SEARCH(Удалить_Роспись_КЦСР,$E1343)*SEARCH(Удалить_Роспись_КВР,$F1343)*SEARCH(Удалить_Роспись_ЭК,$H1343)*SEARCH(Удалить_Роспись_КР,$I1343))&gt;0,0,1)</f>
        <v>1</v>
      </c>
      <c r="N1343" s="192">
        <f>IF(COUNT(SEARCH(Удалить_Индекс_КВСР,$B1343)*SEARCH(Удалить_Индекс_ПБС,$C1343)*SEARCH(Удалить_Индекс_КФСР,$D1343)*SEARCH(Удалить_Индекс_КЦСР,$E1343)*SEARCH(Удалить_Индекс_КВР,$F1343)*SEARCH(Удалить_Индекс_ЭК,$H1343)*SEARCH(Удалить_Индекс_КР,$I1343))&gt;0,0,1)</f>
        <v>1</v>
      </c>
      <c r="O1343" s="192" t="str">
        <f t="shared" si="955"/>
        <v/>
      </c>
      <c r="P1343" s="192" t="str">
        <f t="shared" si="996"/>
        <v/>
      </c>
      <c r="Q1343" s="300" t="str">
        <f t="shared" si="956"/>
        <v/>
      </c>
      <c r="R1343" s="300" t="str">
        <f t="shared" si="957"/>
        <v/>
      </c>
      <c r="S1343" s="300" t="str">
        <f t="shared" si="958"/>
        <v/>
      </c>
      <c r="T1343" s="192" t="str">
        <f t="shared" si="959"/>
        <v/>
      </c>
      <c r="U1343" s="303" t="str">
        <f t="shared" si="960"/>
        <v/>
      </c>
      <c r="V1343" s="300" t="str">
        <f t="shared" si="961"/>
        <v/>
      </c>
      <c r="W1343" s="192" t="str">
        <f t="shared" si="962"/>
        <v/>
      </c>
      <c r="X1343" s="303" t="str">
        <f t="shared" si="963"/>
        <v/>
      </c>
      <c r="Y1343" s="300" t="str">
        <f t="shared" si="964"/>
        <v/>
      </c>
      <c r="Z1343" s="300" t="str">
        <f t="shared" si="965"/>
        <v/>
      </c>
      <c r="AA1343" s="303" t="str">
        <f t="shared" si="966"/>
        <v/>
      </c>
      <c r="AB1343" s="300" t="str">
        <f t="shared" si="967"/>
        <v/>
      </c>
      <c r="AC1343" s="300" t="str">
        <f t="shared" si="968"/>
        <v/>
      </c>
      <c r="AD1343" s="300" t="str">
        <f t="shared" si="969"/>
        <v/>
      </c>
      <c r="AE1343" s="192" t="str">
        <f t="shared" si="970"/>
        <v/>
      </c>
      <c r="AF1343" s="192" t="str">
        <f t="shared" si="971"/>
        <v/>
      </c>
      <c r="AG1343" s="192"/>
      <c r="AJ1343" s="300" t="str">
        <f t="shared" si="972"/>
        <v/>
      </c>
      <c r="AK1343" s="300" t="str">
        <f t="shared" si="973"/>
        <v/>
      </c>
      <c r="AL1343" s="300" t="str">
        <f t="shared" si="974"/>
        <v/>
      </c>
      <c r="AM1343" s="300" t="str">
        <f t="shared" si="975"/>
        <v/>
      </c>
      <c r="AN1343" s="300" t="str">
        <f t="shared" si="976"/>
        <v/>
      </c>
      <c r="AO1343" s="300" t="str">
        <f t="shared" si="977"/>
        <v/>
      </c>
      <c r="AP1343" s="300" t="str">
        <f t="shared" si="978"/>
        <v/>
      </c>
      <c r="AQ1343" s="300" t="str">
        <f t="shared" si="979"/>
        <v/>
      </c>
      <c r="AR1343" s="306" t="str">
        <f t="shared" si="980"/>
        <v/>
      </c>
      <c r="AS1343" s="300" t="str">
        <f t="shared" si="981"/>
        <v/>
      </c>
      <c r="AT1343" s="300" t="str">
        <f t="shared" si="982"/>
        <v/>
      </c>
      <c r="AU1343" s="192" t="str">
        <f t="shared" si="983"/>
        <v>рбс</v>
      </c>
      <c r="AV1343" s="192" t="str">
        <f t="shared" si="984"/>
        <v>рбс91801430общпро</v>
      </c>
      <c r="AW1343" s="191">
        <f t="shared" si="985"/>
        <v>1000</v>
      </c>
      <c r="AX1343" s="191">
        <f t="shared" si="986"/>
        <v>0</v>
      </c>
      <c r="AY1343" s="191">
        <f t="shared" si="987"/>
        <v>1000</v>
      </c>
      <c r="AZ1343" s="191">
        <f t="shared" si="988"/>
        <v>0</v>
      </c>
      <c r="BA1343" s="193">
        <f t="shared" si="989"/>
        <v>1</v>
      </c>
      <c r="BB1343" s="193">
        <f t="shared" si="990"/>
        <v>1</v>
      </c>
      <c r="BC1343" s="193">
        <f t="shared" si="991"/>
        <v>1</v>
      </c>
      <c r="BD1343" s="191">
        <f t="shared" si="997"/>
        <v>1000</v>
      </c>
      <c r="BE1343" s="191">
        <f t="shared" si="992"/>
        <v>0</v>
      </c>
      <c r="BF1343" s="210">
        <f t="shared" si="993"/>
        <v>1000</v>
      </c>
      <c r="BG1343" s="211">
        <f t="shared" si="994"/>
        <v>1000</v>
      </c>
      <c r="BH1343" s="289"/>
      <c r="BI1343" s="289"/>
      <c r="BJ1343" s="228"/>
      <c r="BK1343" s="228"/>
      <c r="BL1343" s="233" t="str">
        <f t="shared" si="995"/>
        <v>01</v>
      </c>
    </row>
    <row r="1344" spans="1:64" ht="12" hidden="1" customHeight="1">
      <c r="A1344" s="333" t="s">
        <v>700</v>
      </c>
      <c r="B1344" s="381" t="s">
        <v>453</v>
      </c>
      <c r="C1344" s="333" t="s">
        <v>672</v>
      </c>
      <c r="D1344" s="381" t="s">
        <v>399</v>
      </c>
      <c r="E1344" s="381" t="s">
        <v>883</v>
      </c>
      <c r="F1344" s="381" t="s">
        <v>602</v>
      </c>
      <c r="G1344" s="381" t="s">
        <v>385</v>
      </c>
      <c r="H1344" s="100" t="s">
        <v>653</v>
      </c>
      <c r="I1344" s="381" t="s">
        <v>339</v>
      </c>
      <c r="J1344" s="382">
        <v>2242.6999999999998</v>
      </c>
      <c r="K1344" s="382">
        <v>0</v>
      </c>
      <c r="L1344" s="191" t="str">
        <f t="shared" si="954"/>
        <v>918014300113802007514012121110</v>
      </c>
      <c r="M1344" s="192">
        <f t="array" ref="M1344">IF(COUNT(SEARCH(Удалить_Роспись_КВСР,$B1344)*SEARCH(Удалить_Роспись_ПБС,$C1344)*SEARCH(Удалить_Роспись_КФСР, $D1344)*SEARCH(Удалить_Роспись_КЦСР,$E1344)*SEARCH(Удалить_Роспись_КВР,$F1344)*SEARCH(Удалить_Роспись_ЭК,$H1344)*SEARCH(Удалить_Роспись_КР,$I1344))&gt;0,0,1)</f>
        <v>0</v>
      </c>
      <c r="N1344" s="192">
        <v>0</v>
      </c>
      <c r="O1344" s="192" t="str">
        <f t="shared" si="955"/>
        <v/>
      </c>
      <c r="P1344" s="192" t="str">
        <f t="shared" si="996"/>
        <v/>
      </c>
      <c r="Q1344" s="300" t="str">
        <f t="shared" si="956"/>
        <v/>
      </c>
      <c r="R1344" s="300" t="str">
        <f t="shared" si="957"/>
        <v/>
      </c>
      <c r="S1344" s="300" t="str">
        <f t="shared" si="958"/>
        <v/>
      </c>
      <c r="T1344" s="192" t="str">
        <f t="shared" si="959"/>
        <v/>
      </c>
      <c r="U1344" s="303" t="str">
        <f t="shared" si="960"/>
        <v/>
      </c>
      <c r="V1344" s="300" t="str">
        <f t="shared" si="961"/>
        <v/>
      </c>
      <c r="W1344" s="192" t="str">
        <f t="shared" si="962"/>
        <v/>
      </c>
      <c r="X1344" s="303" t="str">
        <f t="shared" si="963"/>
        <v/>
      </c>
      <c r="Y1344" s="300" t="str">
        <f t="shared" si="964"/>
        <v/>
      </c>
      <c r="Z1344" s="300" t="str">
        <f t="shared" si="965"/>
        <v/>
      </c>
      <c r="AA1344" s="303" t="str">
        <f t="shared" si="966"/>
        <v/>
      </c>
      <c r="AB1344" s="300" t="str">
        <f t="shared" si="967"/>
        <v/>
      </c>
      <c r="AC1344" s="300" t="str">
        <f t="shared" si="968"/>
        <v/>
      </c>
      <c r="AD1344" s="300" t="str">
        <f t="shared" si="969"/>
        <v/>
      </c>
      <c r="AE1344" s="192" t="str">
        <f t="shared" si="970"/>
        <v/>
      </c>
      <c r="AF1344" s="192" t="str">
        <f t="shared" si="971"/>
        <v/>
      </c>
      <c r="AG1344" s="192"/>
      <c r="AJ1344" s="300" t="str">
        <f t="shared" si="972"/>
        <v/>
      </c>
      <c r="AK1344" s="300" t="str">
        <f t="shared" si="973"/>
        <v/>
      </c>
      <c r="AL1344" s="300" t="str">
        <f t="shared" si="974"/>
        <v/>
      </c>
      <c r="AM1344" s="300" t="str">
        <f t="shared" si="975"/>
        <v/>
      </c>
      <c r="AN1344" s="300" t="str">
        <f t="shared" si="976"/>
        <v/>
      </c>
      <c r="AO1344" s="300" t="str">
        <f t="shared" si="977"/>
        <v/>
      </c>
      <c r="AP1344" s="300" t="str">
        <f t="shared" si="978"/>
        <v/>
      </c>
      <c r="AQ1344" s="300" t="str">
        <f t="shared" si="979"/>
        <v/>
      </c>
      <c r="AR1344" s="306" t="str">
        <f t="shared" si="980"/>
        <v/>
      </c>
      <c r="AS1344" s="300" t="str">
        <f t="shared" si="981"/>
        <v/>
      </c>
      <c r="AT1344" s="300" t="str">
        <f t="shared" si="982"/>
        <v/>
      </c>
      <c r="AU1344" s="192" t="str">
        <f t="shared" si="983"/>
        <v>рбс</v>
      </c>
      <c r="AV1344" s="192" t="str">
        <f t="shared" si="984"/>
        <v>рбс91801430общопл</v>
      </c>
      <c r="AW1344" s="191">
        <f t="shared" si="985"/>
        <v>0</v>
      </c>
      <c r="AX1344" s="191">
        <f t="shared" si="986"/>
        <v>0</v>
      </c>
      <c r="AY1344" s="191">
        <f t="shared" si="987"/>
        <v>0</v>
      </c>
      <c r="AZ1344" s="191">
        <f t="shared" si="988"/>
        <v>0</v>
      </c>
      <c r="BA1344" s="193">
        <f t="shared" si="989"/>
        <v>1</v>
      </c>
      <c r="BB1344" s="193">
        <f t="shared" si="990"/>
        <v>1</v>
      </c>
      <c r="BC1344" s="193">
        <f t="shared" si="991"/>
        <v>1</v>
      </c>
      <c r="BD1344" s="191">
        <f t="shared" si="997"/>
        <v>0</v>
      </c>
      <c r="BE1344" s="191">
        <f t="shared" si="992"/>
        <v>0</v>
      </c>
      <c r="BF1344" s="210">
        <f t="shared" si="993"/>
        <v>0</v>
      </c>
      <c r="BG1344" s="211">
        <f t="shared" si="994"/>
        <v>0</v>
      </c>
      <c r="BH1344" s="289"/>
      <c r="BI1344" s="289"/>
      <c r="BJ1344" s="228"/>
      <c r="BK1344" s="228"/>
      <c r="BL1344" s="233" t="str">
        <f t="shared" si="995"/>
        <v>01</v>
      </c>
    </row>
    <row r="1345" spans="1:64" ht="12" hidden="1" customHeight="1">
      <c r="A1345" s="333" t="s">
        <v>700</v>
      </c>
      <c r="B1345" s="381" t="s">
        <v>453</v>
      </c>
      <c r="C1345" s="333" t="s">
        <v>672</v>
      </c>
      <c r="D1345" s="381" t="s">
        <v>399</v>
      </c>
      <c r="E1345" s="381" t="s">
        <v>883</v>
      </c>
      <c r="F1345" s="381" t="s">
        <v>873</v>
      </c>
      <c r="G1345" s="381" t="s">
        <v>387</v>
      </c>
      <c r="H1345" s="100" t="s">
        <v>653</v>
      </c>
      <c r="I1345" s="381" t="s">
        <v>339</v>
      </c>
      <c r="J1345" s="382">
        <v>677.3</v>
      </c>
      <c r="K1345" s="382">
        <v>0</v>
      </c>
      <c r="L1345" s="191" t="str">
        <f t="shared" si="954"/>
        <v>918014300113802007514012921310</v>
      </c>
      <c r="M1345" s="192">
        <f t="array" ref="M1345">IF(COUNT(SEARCH(Удалить_Роспись_КВСР,$B1345)*SEARCH(Удалить_Роспись_ПБС,$C1345)*SEARCH(Удалить_Роспись_КФСР, $D1345)*SEARCH(Удалить_Роспись_КЦСР,$E1345)*SEARCH(Удалить_Роспись_КВР,$F1345)*SEARCH(Удалить_Роспись_ЭК,$H1345)*SEARCH(Удалить_Роспись_КР,$I1345))&gt;0,0,1)</f>
        <v>0</v>
      </c>
      <c r="N1345" s="192">
        <v>0</v>
      </c>
      <c r="O1345" s="192" t="str">
        <f t="shared" si="955"/>
        <v/>
      </c>
      <c r="P1345" s="192" t="str">
        <f t="shared" si="996"/>
        <v/>
      </c>
      <c r="Q1345" s="300" t="str">
        <f t="shared" si="956"/>
        <v/>
      </c>
      <c r="R1345" s="300" t="str">
        <f t="shared" si="957"/>
        <v/>
      </c>
      <c r="S1345" s="300" t="str">
        <f t="shared" si="958"/>
        <v/>
      </c>
      <c r="T1345" s="192" t="str">
        <f t="shared" si="959"/>
        <v/>
      </c>
      <c r="U1345" s="303" t="str">
        <f t="shared" si="960"/>
        <v/>
      </c>
      <c r="V1345" s="300" t="str">
        <f t="shared" si="961"/>
        <v/>
      </c>
      <c r="W1345" s="192" t="str">
        <f t="shared" si="962"/>
        <v/>
      </c>
      <c r="X1345" s="303" t="str">
        <f t="shared" si="963"/>
        <v/>
      </c>
      <c r="Y1345" s="300" t="str">
        <f t="shared" si="964"/>
        <v/>
      </c>
      <c r="Z1345" s="300" t="str">
        <f t="shared" si="965"/>
        <v/>
      </c>
      <c r="AA1345" s="303" t="str">
        <f t="shared" si="966"/>
        <v/>
      </c>
      <c r="AB1345" s="300" t="str">
        <f t="shared" si="967"/>
        <v/>
      </c>
      <c r="AC1345" s="300" t="str">
        <f t="shared" si="968"/>
        <v/>
      </c>
      <c r="AD1345" s="300" t="str">
        <f t="shared" si="969"/>
        <v/>
      </c>
      <c r="AE1345" s="192" t="str">
        <f t="shared" si="970"/>
        <v/>
      </c>
      <c r="AF1345" s="192" t="str">
        <f t="shared" si="971"/>
        <v/>
      </c>
      <c r="AG1345" s="192"/>
      <c r="AJ1345" s="300" t="str">
        <f t="shared" si="972"/>
        <v/>
      </c>
      <c r="AK1345" s="300" t="str">
        <f t="shared" si="973"/>
        <v/>
      </c>
      <c r="AL1345" s="300" t="str">
        <f t="shared" si="974"/>
        <v/>
      </c>
      <c r="AM1345" s="300" t="str">
        <f t="shared" si="975"/>
        <v/>
      </c>
      <c r="AN1345" s="300" t="str">
        <f t="shared" si="976"/>
        <v/>
      </c>
      <c r="AO1345" s="300" t="str">
        <f t="shared" si="977"/>
        <v/>
      </c>
      <c r="AP1345" s="300" t="str">
        <f t="shared" si="978"/>
        <v/>
      </c>
      <c r="AQ1345" s="300" t="str">
        <f t="shared" si="979"/>
        <v/>
      </c>
      <c r="AR1345" s="306" t="str">
        <f t="shared" si="980"/>
        <v/>
      </c>
      <c r="AS1345" s="300" t="str">
        <f t="shared" si="981"/>
        <v/>
      </c>
      <c r="AT1345" s="300" t="str">
        <f t="shared" si="982"/>
        <v/>
      </c>
      <c r="AU1345" s="192" t="str">
        <f t="shared" si="983"/>
        <v>рбс</v>
      </c>
      <c r="AV1345" s="192" t="str">
        <f t="shared" si="984"/>
        <v>рбс91801430общопл</v>
      </c>
      <c r="AW1345" s="191">
        <f t="shared" si="985"/>
        <v>0</v>
      </c>
      <c r="AX1345" s="191">
        <f t="shared" si="986"/>
        <v>0</v>
      </c>
      <c r="AY1345" s="191">
        <f t="shared" si="987"/>
        <v>0</v>
      </c>
      <c r="AZ1345" s="191">
        <f t="shared" si="988"/>
        <v>0</v>
      </c>
      <c r="BA1345" s="193">
        <f t="shared" si="989"/>
        <v>1</v>
      </c>
      <c r="BB1345" s="193">
        <f t="shared" si="990"/>
        <v>1</v>
      </c>
      <c r="BC1345" s="193">
        <f t="shared" si="991"/>
        <v>1</v>
      </c>
      <c r="BD1345" s="191">
        <f t="shared" si="997"/>
        <v>0</v>
      </c>
      <c r="BE1345" s="191">
        <f t="shared" si="992"/>
        <v>0</v>
      </c>
      <c r="BF1345" s="210">
        <f t="shared" si="993"/>
        <v>0</v>
      </c>
      <c r="BG1345" s="211">
        <f t="shared" si="994"/>
        <v>0</v>
      </c>
      <c r="BH1345" s="289"/>
      <c r="BI1345" s="289"/>
      <c r="BJ1345" s="228"/>
      <c r="BK1345" s="228"/>
      <c r="BL1345" s="233" t="str">
        <f t="shared" si="995"/>
        <v>01</v>
      </c>
    </row>
    <row r="1346" spans="1:64" ht="12" hidden="1" customHeight="1">
      <c r="A1346" s="333" t="s">
        <v>700</v>
      </c>
      <c r="B1346" s="381" t="s">
        <v>453</v>
      </c>
      <c r="C1346" s="333" t="s">
        <v>672</v>
      </c>
      <c r="D1346" s="381" t="s">
        <v>399</v>
      </c>
      <c r="E1346" s="381" t="s">
        <v>883</v>
      </c>
      <c r="F1346" s="381" t="s">
        <v>586</v>
      </c>
      <c r="G1346" s="381" t="s">
        <v>397</v>
      </c>
      <c r="H1346" s="100" t="s">
        <v>653</v>
      </c>
      <c r="I1346" s="381" t="s">
        <v>339</v>
      </c>
      <c r="J1346" s="382">
        <v>1080</v>
      </c>
      <c r="K1346" s="382">
        <v>0</v>
      </c>
      <c r="L1346" s="191" t="str">
        <f t="shared" si="954"/>
        <v>918014300113802007514024434010</v>
      </c>
      <c r="M1346" s="192">
        <f t="array" ref="M1346">IF(COUNT(SEARCH(Удалить_Роспись_КВСР,$B1346)*SEARCH(Удалить_Роспись_ПБС,$C1346)*SEARCH(Удалить_Роспись_КФСР, $D1346)*SEARCH(Удалить_Роспись_КЦСР,$E1346)*SEARCH(Удалить_Роспись_КВР,$F1346)*SEARCH(Удалить_Роспись_ЭК,$H1346)*SEARCH(Удалить_Роспись_КР,$I1346))&gt;0,0,1)</f>
        <v>0</v>
      </c>
      <c r="N1346" s="192">
        <v>0</v>
      </c>
      <c r="O1346" s="192" t="str">
        <f t="shared" si="955"/>
        <v/>
      </c>
      <c r="P1346" s="192" t="str">
        <f t="shared" si="996"/>
        <v/>
      </c>
      <c r="Q1346" s="300" t="str">
        <f t="shared" si="956"/>
        <v/>
      </c>
      <c r="R1346" s="300" t="str">
        <f t="shared" si="957"/>
        <v/>
      </c>
      <c r="S1346" s="300" t="str">
        <f t="shared" si="958"/>
        <v/>
      </c>
      <c r="T1346" s="192" t="str">
        <f t="shared" si="959"/>
        <v/>
      </c>
      <c r="U1346" s="303" t="str">
        <f t="shared" si="960"/>
        <v/>
      </c>
      <c r="V1346" s="300" t="str">
        <f t="shared" si="961"/>
        <v/>
      </c>
      <c r="W1346" s="192" t="str">
        <f t="shared" si="962"/>
        <v/>
      </c>
      <c r="X1346" s="303" t="str">
        <f t="shared" si="963"/>
        <v/>
      </c>
      <c r="Y1346" s="300" t="str">
        <f t="shared" si="964"/>
        <v/>
      </c>
      <c r="Z1346" s="300" t="str">
        <f t="shared" si="965"/>
        <v/>
      </c>
      <c r="AA1346" s="303" t="str">
        <f t="shared" si="966"/>
        <v/>
      </c>
      <c r="AB1346" s="300" t="str">
        <f t="shared" si="967"/>
        <v/>
      </c>
      <c r="AC1346" s="300" t="str">
        <f t="shared" si="968"/>
        <v/>
      </c>
      <c r="AD1346" s="300" t="str">
        <f t="shared" si="969"/>
        <v/>
      </c>
      <c r="AE1346" s="192" t="str">
        <f t="shared" si="970"/>
        <v/>
      </c>
      <c r="AF1346" s="192" t="str">
        <f t="shared" si="971"/>
        <v/>
      </c>
      <c r="AG1346" s="192"/>
      <c r="AJ1346" s="300" t="str">
        <f t="shared" si="972"/>
        <v/>
      </c>
      <c r="AK1346" s="300" t="str">
        <f t="shared" si="973"/>
        <v/>
      </c>
      <c r="AL1346" s="300" t="str">
        <f t="shared" si="974"/>
        <v/>
      </c>
      <c r="AM1346" s="300" t="str">
        <f t="shared" si="975"/>
        <v/>
      </c>
      <c r="AN1346" s="300" t="str">
        <f t="shared" si="976"/>
        <v/>
      </c>
      <c r="AO1346" s="300" t="str">
        <f t="shared" si="977"/>
        <v/>
      </c>
      <c r="AP1346" s="300" t="str">
        <f t="shared" si="978"/>
        <v/>
      </c>
      <c r="AQ1346" s="300" t="str">
        <f t="shared" si="979"/>
        <v/>
      </c>
      <c r="AR1346" s="306" t="str">
        <f t="shared" si="980"/>
        <v/>
      </c>
      <c r="AS1346" s="300" t="str">
        <f t="shared" si="981"/>
        <v/>
      </c>
      <c r="AT1346" s="300" t="str">
        <f t="shared" si="982"/>
        <v/>
      </c>
      <c r="AU1346" s="192" t="str">
        <f t="shared" si="983"/>
        <v>рбс</v>
      </c>
      <c r="AV1346" s="192" t="str">
        <f t="shared" si="984"/>
        <v>рбс91801430общпро</v>
      </c>
      <c r="AW1346" s="191">
        <f t="shared" si="985"/>
        <v>0</v>
      </c>
      <c r="AX1346" s="191">
        <f t="shared" si="986"/>
        <v>0</v>
      </c>
      <c r="AY1346" s="191">
        <f t="shared" si="987"/>
        <v>0</v>
      </c>
      <c r="AZ1346" s="191">
        <f t="shared" si="988"/>
        <v>0</v>
      </c>
      <c r="BA1346" s="193">
        <f t="shared" si="989"/>
        <v>1</v>
      </c>
      <c r="BB1346" s="193">
        <f t="shared" si="990"/>
        <v>1</v>
      </c>
      <c r="BC1346" s="193">
        <f t="shared" si="991"/>
        <v>1</v>
      </c>
      <c r="BD1346" s="191">
        <f t="shared" si="997"/>
        <v>0</v>
      </c>
      <c r="BE1346" s="191">
        <f t="shared" si="992"/>
        <v>0</v>
      </c>
      <c r="BF1346" s="210">
        <f t="shared" si="993"/>
        <v>0</v>
      </c>
      <c r="BG1346" s="211">
        <f t="shared" si="994"/>
        <v>0</v>
      </c>
      <c r="BH1346" s="289"/>
      <c r="BI1346" s="289"/>
      <c r="BJ1346" s="228"/>
      <c r="BK1346" s="228"/>
      <c r="BL1346" s="233" t="str">
        <f t="shared" si="995"/>
        <v>01</v>
      </c>
    </row>
    <row r="1347" spans="1:64" ht="12" customHeight="1">
      <c r="A1347" s="333" t="s">
        <v>700</v>
      </c>
      <c r="B1347" s="381" t="s">
        <v>453</v>
      </c>
      <c r="C1347" s="333" t="s">
        <v>672</v>
      </c>
      <c r="D1347" s="381" t="s">
        <v>399</v>
      </c>
      <c r="E1347" s="381" t="s">
        <v>992</v>
      </c>
      <c r="F1347" s="381" t="s">
        <v>586</v>
      </c>
      <c r="G1347" s="381" t="s">
        <v>389</v>
      </c>
      <c r="H1347" s="100" t="s">
        <v>653</v>
      </c>
      <c r="I1347" s="381" t="s">
        <v>505</v>
      </c>
      <c r="J1347" s="382">
        <v>11800</v>
      </c>
      <c r="K1347" s="382">
        <v>11800</v>
      </c>
      <c r="L1347" s="191" t="str">
        <f t="shared" si="954"/>
        <v>91801430011390900Д000024422601</v>
      </c>
      <c r="M1347" s="192">
        <f t="array" ref="M1347">IF(COUNT(SEARCH(Удалить_Роспись_КВСР,$B1347)*SEARCH(Удалить_Роспись_ПБС,$C1347)*SEARCH(Удалить_Роспись_КФСР, $D1347)*SEARCH(Удалить_Роспись_КЦСР,$E1347)*SEARCH(Удалить_Роспись_КВР,$F1347)*SEARCH(Удалить_Роспись_ЭК,$H1347)*SEARCH(Удалить_Роспись_КР,$I1347))&gt;0,0,1)</f>
        <v>1</v>
      </c>
      <c r="N1347" s="192">
        <f>IF(COUNT(SEARCH(Удалить_Индекс_КВСР,$B1347)*SEARCH(Удалить_Индекс_ПБС,$C1347)*SEARCH(Удалить_Индекс_КФСР,$D1347)*SEARCH(Удалить_Индекс_КЦСР,$E1347)*SEARCH(Удалить_Индекс_КВР,$F1347)*SEARCH(Удалить_Индекс_ЭК,$H1347)*SEARCH(Удалить_Индекс_КР,$I1347))&gt;0,0,1)</f>
        <v>1</v>
      </c>
      <c r="O1347" s="192" t="str">
        <f t="shared" si="955"/>
        <v/>
      </c>
      <c r="P1347" s="192" t="str">
        <f t="shared" si="996"/>
        <v/>
      </c>
      <c r="Q1347" s="300" t="str">
        <f t="shared" si="956"/>
        <v/>
      </c>
      <c r="R1347" s="300" t="str">
        <f t="shared" si="957"/>
        <v/>
      </c>
      <c r="S1347" s="300" t="str">
        <f t="shared" si="958"/>
        <v/>
      </c>
      <c r="T1347" s="192" t="str">
        <f t="shared" si="959"/>
        <v/>
      </c>
      <c r="U1347" s="303" t="str">
        <f t="shared" si="960"/>
        <v/>
      </c>
      <c r="V1347" s="300" t="str">
        <f t="shared" si="961"/>
        <v/>
      </c>
      <c r="W1347" s="192" t="str">
        <f t="shared" si="962"/>
        <v/>
      </c>
      <c r="X1347" s="303" t="str">
        <f t="shared" si="963"/>
        <v/>
      </c>
      <c r="Y1347" s="300" t="str">
        <f t="shared" si="964"/>
        <v/>
      </c>
      <c r="Z1347" s="300" t="str">
        <f t="shared" si="965"/>
        <v/>
      </c>
      <c r="AA1347" s="303" t="str">
        <f t="shared" si="966"/>
        <v/>
      </c>
      <c r="AB1347" s="300" t="str">
        <f t="shared" si="967"/>
        <v/>
      </c>
      <c r="AC1347" s="300" t="str">
        <f t="shared" si="968"/>
        <v/>
      </c>
      <c r="AD1347" s="300" t="str">
        <f t="shared" si="969"/>
        <v/>
      </c>
      <c r="AE1347" s="192" t="str">
        <f t="shared" si="970"/>
        <v/>
      </c>
      <c r="AF1347" s="192" t="str">
        <f t="shared" si="971"/>
        <v/>
      </c>
      <c r="AG1347" s="192"/>
      <c r="AJ1347" s="300" t="str">
        <f t="shared" si="972"/>
        <v/>
      </c>
      <c r="AK1347" s="300" t="str">
        <f t="shared" si="973"/>
        <v/>
      </c>
      <c r="AL1347" s="300" t="str">
        <f t="shared" si="974"/>
        <v/>
      </c>
      <c r="AM1347" s="300" t="str">
        <f t="shared" si="975"/>
        <v/>
      </c>
      <c r="AN1347" s="300" t="str">
        <f t="shared" si="976"/>
        <v/>
      </c>
      <c r="AO1347" s="300" t="str">
        <f t="shared" si="977"/>
        <v/>
      </c>
      <c r="AP1347" s="300" t="str">
        <f t="shared" si="978"/>
        <v/>
      </c>
      <c r="AQ1347" s="300" t="str">
        <f t="shared" si="979"/>
        <v/>
      </c>
      <c r="AR1347" s="306" t="str">
        <f t="shared" si="980"/>
        <v/>
      </c>
      <c r="AS1347" s="300" t="str">
        <f t="shared" si="981"/>
        <v/>
      </c>
      <c r="AT1347" s="300" t="str">
        <f t="shared" si="982"/>
        <v/>
      </c>
      <c r="AU1347" s="192" t="str">
        <f t="shared" si="983"/>
        <v>рбс</v>
      </c>
      <c r="AV1347" s="192" t="str">
        <f t="shared" si="984"/>
        <v>рбс91801430общпро</v>
      </c>
      <c r="AW1347" s="191">
        <f t="shared" si="985"/>
        <v>11800</v>
      </c>
      <c r="AX1347" s="191">
        <f t="shared" si="986"/>
        <v>11800</v>
      </c>
      <c r="AY1347" s="191">
        <f t="shared" si="987"/>
        <v>11800</v>
      </c>
      <c r="AZ1347" s="191">
        <f t="shared" si="988"/>
        <v>11800</v>
      </c>
      <c r="BA1347" s="193">
        <f t="shared" si="989"/>
        <v>1</v>
      </c>
      <c r="BB1347" s="193">
        <f t="shared" si="990"/>
        <v>1</v>
      </c>
      <c r="BC1347" s="193">
        <f t="shared" si="991"/>
        <v>1</v>
      </c>
      <c r="BD1347" s="191">
        <f>IF(ISNA(BA1347),0,AY1347*$BA1347)-8000</f>
        <v>3800</v>
      </c>
      <c r="BE1347" s="191">
        <f t="shared" si="992"/>
        <v>11800</v>
      </c>
      <c r="BF1347" s="210">
        <f t="shared" si="993"/>
        <v>3800</v>
      </c>
      <c r="BG1347" s="211">
        <f t="shared" si="994"/>
        <v>3800</v>
      </c>
      <c r="BH1347" s="289"/>
      <c r="BI1347" s="289"/>
      <c r="BJ1347" s="228"/>
      <c r="BK1347" s="228"/>
      <c r="BL1347" s="233" t="str">
        <f t="shared" si="995"/>
        <v>01</v>
      </c>
    </row>
    <row r="1348" spans="1:64" ht="12" hidden="1" customHeight="1">
      <c r="A1348" s="333" t="s">
        <v>700</v>
      </c>
      <c r="B1348" s="381" t="s">
        <v>453</v>
      </c>
      <c r="C1348" s="333" t="s">
        <v>672</v>
      </c>
      <c r="D1348" s="381" t="s">
        <v>400</v>
      </c>
      <c r="E1348" s="381" t="s">
        <v>884</v>
      </c>
      <c r="F1348" s="381" t="s">
        <v>586</v>
      </c>
      <c r="G1348" s="381" t="s">
        <v>1583</v>
      </c>
      <c r="H1348" s="100" t="s">
        <v>653</v>
      </c>
      <c r="I1348" s="381" t="s">
        <v>340</v>
      </c>
      <c r="J1348" s="382">
        <v>17868</v>
      </c>
      <c r="K1348" s="382">
        <v>0</v>
      </c>
      <c r="L1348" s="191" t="str">
        <f t="shared" si="954"/>
        <v>918014300203802005118024400004</v>
      </c>
      <c r="M1348" s="192">
        <f t="array" ref="M1348">IF(COUNT(SEARCH(Удалить_Роспись_КВСР,$B1348)*SEARCH(Удалить_Роспись_ПБС,$C1348)*SEARCH(Удалить_Роспись_КФСР, $D1348)*SEARCH(Удалить_Роспись_КЦСР,$E1348)*SEARCH(Удалить_Роспись_КВР,$F1348)*SEARCH(Удалить_Роспись_ЭК,$H1348)*SEARCH(Удалить_Роспись_КР,$I1348))&gt;0,0,1)</f>
        <v>0</v>
      </c>
      <c r="N1348" s="192">
        <v>0</v>
      </c>
      <c r="O1348" s="192" t="str">
        <f t="shared" si="955"/>
        <v/>
      </c>
      <c r="P1348" s="192" t="str">
        <f t="shared" si="996"/>
        <v/>
      </c>
      <c r="Q1348" s="300" t="str">
        <f t="shared" si="956"/>
        <v/>
      </c>
      <c r="R1348" s="300" t="str">
        <f t="shared" si="957"/>
        <v/>
      </c>
      <c r="S1348" s="300" t="str">
        <f t="shared" si="958"/>
        <v/>
      </c>
      <c r="T1348" s="192" t="str">
        <f t="shared" si="959"/>
        <v/>
      </c>
      <c r="U1348" s="303" t="str">
        <f t="shared" si="960"/>
        <v/>
      </c>
      <c r="V1348" s="300" t="str">
        <f t="shared" si="961"/>
        <v/>
      </c>
      <c r="W1348" s="192" t="str">
        <f t="shared" si="962"/>
        <v/>
      </c>
      <c r="X1348" s="303" t="str">
        <f t="shared" si="963"/>
        <v/>
      </c>
      <c r="Y1348" s="300" t="str">
        <f t="shared" si="964"/>
        <v/>
      </c>
      <c r="Z1348" s="300" t="str">
        <f t="shared" si="965"/>
        <v/>
      </c>
      <c r="AA1348" s="303" t="str">
        <f t="shared" si="966"/>
        <v/>
      </c>
      <c r="AB1348" s="300" t="str">
        <f t="shared" si="967"/>
        <v/>
      </c>
      <c r="AC1348" s="300" t="str">
        <f t="shared" si="968"/>
        <v/>
      </c>
      <c r="AD1348" s="300" t="str">
        <f t="shared" si="969"/>
        <v/>
      </c>
      <c r="AE1348" s="192" t="str">
        <f t="shared" si="970"/>
        <v/>
      </c>
      <c r="AF1348" s="192" t="str">
        <f t="shared" si="971"/>
        <v/>
      </c>
      <c r="AG1348" s="192"/>
      <c r="AJ1348" s="300" t="str">
        <f t="shared" si="972"/>
        <v/>
      </c>
      <c r="AK1348" s="300" t="str">
        <f t="shared" si="973"/>
        <v/>
      </c>
      <c r="AL1348" s="300" t="str">
        <f t="shared" si="974"/>
        <v/>
      </c>
      <c r="AM1348" s="300" t="str">
        <f t="shared" si="975"/>
        <v/>
      </c>
      <c r="AN1348" s="300" t="str">
        <f t="shared" si="976"/>
        <v/>
      </c>
      <c r="AO1348" s="300" t="str">
        <f t="shared" si="977"/>
        <v/>
      </c>
      <c r="AP1348" s="300" t="str">
        <f t="shared" si="978"/>
        <v/>
      </c>
      <c r="AQ1348" s="300" t="str">
        <f t="shared" si="979"/>
        <v/>
      </c>
      <c r="AR1348" s="306" t="str">
        <f t="shared" si="980"/>
        <v/>
      </c>
      <c r="AS1348" s="300" t="str">
        <f t="shared" si="981"/>
        <v/>
      </c>
      <c r="AT1348" s="300" t="str">
        <f t="shared" si="982"/>
        <v/>
      </c>
      <c r="AU1348" s="192" t="str">
        <f t="shared" si="983"/>
        <v>рбс</v>
      </c>
      <c r="AV1348" s="192" t="e">
        <f t="shared" si="984"/>
        <v>#N/A</v>
      </c>
      <c r="AW1348" s="191">
        <f t="shared" si="985"/>
        <v>0</v>
      </c>
      <c r="AX1348" s="191">
        <f t="shared" si="986"/>
        <v>0</v>
      </c>
      <c r="AY1348" s="191">
        <f t="shared" si="987"/>
        <v>0</v>
      </c>
      <c r="AZ1348" s="191">
        <f t="shared" si="988"/>
        <v>0</v>
      </c>
      <c r="BA1348" s="193" t="e">
        <f t="shared" si="989"/>
        <v>#N/A</v>
      </c>
      <c r="BB1348" s="193" t="e">
        <f t="shared" si="990"/>
        <v>#N/A</v>
      </c>
      <c r="BC1348" s="193" t="e">
        <f t="shared" si="991"/>
        <v>#N/A</v>
      </c>
      <c r="BD1348" s="191">
        <f t="shared" ref="BD1348:BD1390" si="998">IF(ISNA(BA1348),0,AY1348*$BA1348)</f>
        <v>0</v>
      </c>
      <c r="BE1348" s="191" t="e">
        <f t="shared" si="992"/>
        <v>#N/A</v>
      </c>
      <c r="BF1348" s="210" t="e">
        <f t="shared" si="993"/>
        <v>#N/A</v>
      </c>
      <c r="BG1348" s="211" t="e">
        <f t="shared" si="994"/>
        <v>#N/A</v>
      </c>
      <c r="BH1348" s="289"/>
      <c r="BI1348" s="289"/>
      <c r="BJ1348" s="228"/>
      <c r="BK1348" s="228"/>
      <c r="BL1348" s="233" t="str">
        <f t="shared" si="995"/>
        <v>02</v>
      </c>
    </row>
    <row r="1349" spans="1:64" ht="12" hidden="1" customHeight="1">
      <c r="A1349" s="333" t="s">
        <v>700</v>
      </c>
      <c r="B1349" s="381" t="s">
        <v>453</v>
      </c>
      <c r="C1349" s="333" t="s">
        <v>672</v>
      </c>
      <c r="D1349" s="381" t="s">
        <v>400</v>
      </c>
      <c r="E1349" s="381" t="s">
        <v>907</v>
      </c>
      <c r="F1349" s="381" t="s">
        <v>602</v>
      </c>
      <c r="G1349" s="381" t="s">
        <v>1583</v>
      </c>
      <c r="H1349" s="100" t="s">
        <v>653</v>
      </c>
      <c r="I1349" s="381" t="s">
        <v>340</v>
      </c>
      <c r="J1349" s="382">
        <v>65150.51</v>
      </c>
      <c r="K1349" s="382">
        <v>41570.79</v>
      </c>
      <c r="L1349" s="191" t="str">
        <f t="shared" si="954"/>
        <v>918014300203806005118012100004</v>
      </c>
      <c r="M1349" s="192">
        <f t="array" ref="M1349">IF(COUNT(SEARCH(Удалить_Роспись_КВСР,$B1349)*SEARCH(Удалить_Роспись_ПБС,$C1349)*SEARCH(Удалить_Роспись_КФСР, $D1349)*SEARCH(Удалить_Роспись_КЦСР,$E1349)*SEARCH(Удалить_Роспись_КВР,$F1349)*SEARCH(Удалить_Роспись_ЭК,$H1349)*SEARCH(Удалить_Роспись_КР,$I1349))&gt;0,0,1)</f>
        <v>0</v>
      </c>
      <c r="N1349" s="192">
        <v>0</v>
      </c>
      <c r="O1349" s="192" t="str">
        <f t="shared" si="955"/>
        <v/>
      </c>
      <c r="P1349" s="192" t="str">
        <f t="shared" si="996"/>
        <v/>
      </c>
      <c r="Q1349" s="300" t="str">
        <f t="shared" si="956"/>
        <v/>
      </c>
      <c r="R1349" s="300" t="str">
        <f t="shared" si="957"/>
        <v/>
      </c>
      <c r="S1349" s="300" t="str">
        <f t="shared" si="958"/>
        <v/>
      </c>
      <c r="T1349" s="192" t="str">
        <f t="shared" si="959"/>
        <v/>
      </c>
      <c r="U1349" s="303" t="str">
        <f t="shared" si="960"/>
        <v/>
      </c>
      <c r="V1349" s="300" t="str">
        <f t="shared" si="961"/>
        <v/>
      </c>
      <c r="W1349" s="192" t="str">
        <f t="shared" si="962"/>
        <v/>
      </c>
      <c r="X1349" s="303" t="str">
        <f t="shared" si="963"/>
        <v/>
      </c>
      <c r="Y1349" s="300" t="str">
        <f t="shared" si="964"/>
        <v/>
      </c>
      <c r="Z1349" s="300" t="str">
        <f t="shared" si="965"/>
        <v/>
      </c>
      <c r="AA1349" s="303" t="str">
        <f t="shared" si="966"/>
        <v/>
      </c>
      <c r="AB1349" s="300" t="str">
        <f t="shared" si="967"/>
        <v/>
      </c>
      <c r="AC1349" s="300" t="str">
        <f t="shared" si="968"/>
        <v/>
      </c>
      <c r="AD1349" s="300" t="str">
        <f t="shared" si="969"/>
        <v/>
      </c>
      <c r="AE1349" s="192" t="str">
        <f t="shared" si="970"/>
        <v/>
      </c>
      <c r="AF1349" s="192" t="str">
        <f t="shared" si="971"/>
        <v/>
      </c>
      <c r="AG1349" s="192"/>
      <c r="AJ1349" s="300" t="str">
        <f t="shared" si="972"/>
        <v/>
      </c>
      <c r="AK1349" s="300" t="str">
        <f t="shared" si="973"/>
        <v/>
      </c>
      <c r="AL1349" s="300" t="str">
        <f t="shared" si="974"/>
        <v/>
      </c>
      <c r="AM1349" s="300" t="str">
        <f t="shared" si="975"/>
        <v/>
      </c>
      <c r="AN1349" s="300" t="str">
        <f t="shared" si="976"/>
        <v/>
      </c>
      <c r="AO1349" s="300" t="str">
        <f t="shared" si="977"/>
        <v/>
      </c>
      <c r="AP1349" s="300" t="str">
        <f t="shared" si="978"/>
        <v/>
      </c>
      <c r="AQ1349" s="300" t="str">
        <f t="shared" si="979"/>
        <v/>
      </c>
      <c r="AR1349" s="306" t="str">
        <f t="shared" si="980"/>
        <v/>
      </c>
      <c r="AS1349" s="300" t="str">
        <f t="shared" si="981"/>
        <v/>
      </c>
      <c r="AT1349" s="300" t="str">
        <f t="shared" si="982"/>
        <v/>
      </c>
      <c r="AU1349" s="192" t="str">
        <f t="shared" si="983"/>
        <v>рбс</v>
      </c>
      <c r="AV1349" s="192" t="e">
        <f t="shared" si="984"/>
        <v>#N/A</v>
      </c>
      <c r="AW1349" s="191">
        <f t="shared" si="985"/>
        <v>0</v>
      </c>
      <c r="AX1349" s="191">
        <f t="shared" si="986"/>
        <v>0</v>
      </c>
      <c r="AY1349" s="191">
        <f t="shared" si="987"/>
        <v>0</v>
      </c>
      <c r="AZ1349" s="191">
        <f t="shared" si="988"/>
        <v>0</v>
      </c>
      <c r="BA1349" s="193" t="e">
        <f t="shared" si="989"/>
        <v>#N/A</v>
      </c>
      <c r="BB1349" s="193" t="e">
        <f t="shared" si="990"/>
        <v>#N/A</v>
      </c>
      <c r="BC1349" s="193" t="e">
        <f t="shared" si="991"/>
        <v>#N/A</v>
      </c>
      <c r="BD1349" s="191">
        <f t="shared" si="998"/>
        <v>0</v>
      </c>
      <c r="BE1349" s="191" t="e">
        <f t="shared" si="992"/>
        <v>#N/A</v>
      </c>
      <c r="BF1349" s="210" t="e">
        <f t="shared" si="993"/>
        <v>#N/A</v>
      </c>
      <c r="BG1349" s="211" t="e">
        <f t="shared" si="994"/>
        <v>#N/A</v>
      </c>
      <c r="BH1349" s="289"/>
      <c r="BI1349" s="289"/>
      <c r="BJ1349" s="228"/>
      <c r="BK1349" s="228"/>
      <c r="BL1349" s="233" t="str">
        <f t="shared" si="995"/>
        <v>02</v>
      </c>
    </row>
    <row r="1350" spans="1:64" ht="12" hidden="1" customHeight="1">
      <c r="A1350" s="333" t="s">
        <v>700</v>
      </c>
      <c r="B1350" s="381" t="s">
        <v>453</v>
      </c>
      <c r="C1350" s="333" t="s">
        <v>672</v>
      </c>
      <c r="D1350" s="381" t="s">
        <v>400</v>
      </c>
      <c r="E1350" s="381" t="s">
        <v>907</v>
      </c>
      <c r="F1350" s="381" t="s">
        <v>873</v>
      </c>
      <c r="G1350" s="381" t="s">
        <v>1583</v>
      </c>
      <c r="H1350" s="100" t="s">
        <v>653</v>
      </c>
      <c r="I1350" s="381" t="s">
        <v>340</v>
      </c>
      <c r="J1350" s="382">
        <v>19675.490000000002</v>
      </c>
      <c r="K1350" s="382">
        <v>12554.38</v>
      </c>
      <c r="L1350" s="191" t="str">
        <f t="shared" si="954"/>
        <v>918014300203806005118012900004</v>
      </c>
      <c r="M1350" s="192">
        <f t="array" ref="M1350">IF(COUNT(SEARCH(Удалить_Роспись_КВСР,$B1350)*SEARCH(Удалить_Роспись_ПБС,$C1350)*SEARCH(Удалить_Роспись_КФСР, $D1350)*SEARCH(Удалить_Роспись_КЦСР,$E1350)*SEARCH(Удалить_Роспись_КВР,$F1350)*SEARCH(Удалить_Роспись_ЭК,$H1350)*SEARCH(Удалить_Роспись_КР,$I1350))&gt;0,0,1)</f>
        <v>0</v>
      </c>
      <c r="N1350" s="192">
        <v>0</v>
      </c>
      <c r="O1350" s="192" t="str">
        <f t="shared" si="955"/>
        <v/>
      </c>
      <c r="P1350" s="192" t="str">
        <f t="shared" si="996"/>
        <v/>
      </c>
      <c r="Q1350" s="300" t="str">
        <f t="shared" si="956"/>
        <v/>
      </c>
      <c r="R1350" s="300" t="str">
        <f t="shared" si="957"/>
        <v/>
      </c>
      <c r="S1350" s="300" t="str">
        <f t="shared" si="958"/>
        <v/>
      </c>
      <c r="T1350" s="192" t="str">
        <f t="shared" si="959"/>
        <v/>
      </c>
      <c r="U1350" s="303" t="str">
        <f t="shared" si="960"/>
        <v/>
      </c>
      <c r="V1350" s="300" t="str">
        <f t="shared" si="961"/>
        <v/>
      </c>
      <c r="W1350" s="192" t="str">
        <f t="shared" si="962"/>
        <v/>
      </c>
      <c r="X1350" s="303" t="str">
        <f t="shared" si="963"/>
        <v/>
      </c>
      <c r="Y1350" s="300" t="str">
        <f t="shared" si="964"/>
        <v/>
      </c>
      <c r="Z1350" s="300" t="str">
        <f t="shared" si="965"/>
        <v/>
      </c>
      <c r="AA1350" s="303" t="str">
        <f t="shared" si="966"/>
        <v/>
      </c>
      <c r="AB1350" s="300" t="str">
        <f t="shared" si="967"/>
        <v/>
      </c>
      <c r="AC1350" s="300" t="str">
        <f t="shared" si="968"/>
        <v/>
      </c>
      <c r="AD1350" s="300" t="str">
        <f t="shared" si="969"/>
        <v/>
      </c>
      <c r="AE1350" s="192" t="str">
        <f t="shared" si="970"/>
        <v/>
      </c>
      <c r="AF1350" s="192" t="str">
        <f t="shared" si="971"/>
        <v/>
      </c>
      <c r="AG1350" s="192"/>
      <c r="AJ1350" s="300" t="str">
        <f t="shared" si="972"/>
        <v/>
      </c>
      <c r="AK1350" s="300" t="str">
        <f t="shared" si="973"/>
        <v/>
      </c>
      <c r="AL1350" s="300" t="str">
        <f t="shared" si="974"/>
        <v/>
      </c>
      <c r="AM1350" s="300" t="str">
        <f t="shared" si="975"/>
        <v/>
      </c>
      <c r="AN1350" s="300" t="str">
        <f t="shared" si="976"/>
        <v/>
      </c>
      <c r="AO1350" s="300" t="str">
        <f t="shared" si="977"/>
        <v/>
      </c>
      <c r="AP1350" s="300" t="str">
        <f t="shared" si="978"/>
        <v/>
      </c>
      <c r="AQ1350" s="300" t="str">
        <f t="shared" si="979"/>
        <v/>
      </c>
      <c r="AR1350" s="306" t="str">
        <f t="shared" si="980"/>
        <v/>
      </c>
      <c r="AS1350" s="300" t="str">
        <f t="shared" si="981"/>
        <v/>
      </c>
      <c r="AT1350" s="300" t="str">
        <f t="shared" si="982"/>
        <v/>
      </c>
      <c r="AU1350" s="192" t="str">
        <f t="shared" si="983"/>
        <v>рбс</v>
      </c>
      <c r="AV1350" s="192" t="e">
        <f t="shared" si="984"/>
        <v>#N/A</v>
      </c>
      <c r="AW1350" s="191">
        <f t="shared" si="985"/>
        <v>0</v>
      </c>
      <c r="AX1350" s="191">
        <f t="shared" si="986"/>
        <v>0</v>
      </c>
      <c r="AY1350" s="191">
        <f t="shared" si="987"/>
        <v>0</v>
      </c>
      <c r="AZ1350" s="191">
        <f t="shared" si="988"/>
        <v>0</v>
      </c>
      <c r="BA1350" s="193" t="e">
        <f t="shared" si="989"/>
        <v>#N/A</v>
      </c>
      <c r="BB1350" s="193" t="e">
        <f t="shared" si="990"/>
        <v>#N/A</v>
      </c>
      <c r="BC1350" s="193" t="e">
        <f t="shared" si="991"/>
        <v>#N/A</v>
      </c>
      <c r="BD1350" s="191">
        <f t="shared" si="998"/>
        <v>0</v>
      </c>
      <c r="BE1350" s="191" t="e">
        <f t="shared" si="992"/>
        <v>#N/A</v>
      </c>
      <c r="BF1350" s="210" t="e">
        <f t="shared" si="993"/>
        <v>#N/A</v>
      </c>
      <c r="BG1350" s="211" t="e">
        <f t="shared" si="994"/>
        <v>#N/A</v>
      </c>
      <c r="BH1350" s="289"/>
      <c r="BI1350" s="289"/>
      <c r="BJ1350" s="228"/>
      <c r="BK1350" s="228"/>
      <c r="BL1350" s="233" t="str">
        <f t="shared" si="995"/>
        <v>02</v>
      </c>
    </row>
    <row r="1351" spans="1:64" ht="12" hidden="1" customHeight="1">
      <c r="A1351" s="333" t="s">
        <v>700</v>
      </c>
      <c r="B1351" s="381" t="s">
        <v>453</v>
      </c>
      <c r="C1351" s="333" t="s">
        <v>672</v>
      </c>
      <c r="D1351" s="381" t="s">
        <v>401</v>
      </c>
      <c r="E1351" s="381" t="s">
        <v>1297</v>
      </c>
      <c r="F1351" s="381" t="s">
        <v>586</v>
      </c>
      <c r="G1351" s="381" t="s">
        <v>394</v>
      </c>
      <c r="H1351" s="100" t="s">
        <v>653</v>
      </c>
      <c r="I1351" s="381" t="s">
        <v>339</v>
      </c>
      <c r="J1351" s="382">
        <v>23858.720000000001</v>
      </c>
      <c r="K1351" s="382">
        <v>13858.72</v>
      </c>
      <c r="L1351" s="191" t="str">
        <f t="shared" si="954"/>
        <v>918014300310462007412024422510</v>
      </c>
      <c r="M1351" s="192">
        <f t="array" ref="M1351">IF(COUNT(SEARCH(Удалить_Роспись_КВСР,$B1351)*SEARCH(Удалить_Роспись_ПБС,$C1351)*SEARCH(Удалить_Роспись_КФСР, $D1351)*SEARCH(Удалить_Роспись_КЦСР,$E1351)*SEARCH(Удалить_Роспись_КВР,$F1351)*SEARCH(Удалить_Роспись_ЭК,$H1351)*SEARCH(Удалить_Роспись_КР,$I1351))&gt;0,0,1)</f>
        <v>0</v>
      </c>
      <c r="N1351" s="192">
        <v>0</v>
      </c>
      <c r="O1351" s="192" t="str">
        <f t="shared" si="955"/>
        <v/>
      </c>
      <c r="P1351" s="192" t="str">
        <f t="shared" si="996"/>
        <v/>
      </c>
      <c r="Q1351" s="300" t="str">
        <f t="shared" si="956"/>
        <v/>
      </c>
      <c r="R1351" s="300" t="str">
        <f t="shared" si="957"/>
        <v/>
      </c>
      <c r="S1351" s="300" t="str">
        <f t="shared" si="958"/>
        <v/>
      </c>
      <c r="T1351" s="192" t="str">
        <f t="shared" si="959"/>
        <v/>
      </c>
      <c r="U1351" s="303" t="str">
        <f t="shared" si="960"/>
        <v/>
      </c>
      <c r="V1351" s="300" t="str">
        <f t="shared" si="961"/>
        <v/>
      </c>
      <c r="W1351" s="192" t="str">
        <f t="shared" si="962"/>
        <v/>
      </c>
      <c r="X1351" s="303" t="str">
        <f t="shared" si="963"/>
        <v/>
      </c>
      <c r="Y1351" s="300" t="str">
        <f t="shared" si="964"/>
        <v/>
      </c>
      <c r="Z1351" s="300" t="str">
        <f t="shared" si="965"/>
        <v/>
      </c>
      <c r="AA1351" s="303" t="str">
        <f t="shared" si="966"/>
        <v/>
      </c>
      <c r="AB1351" s="300" t="str">
        <f t="shared" si="967"/>
        <v/>
      </c>
      <c r="AC1351" s="300" t="str">
        <f t="shared" si="968"/>
        <v/>
      </c>
      <c r="AD1351" s="300" t="str">
        <f t="shared" si="969"/>
        <v/>
      </c>
      <c r="AE1351" s="192" t="str">
        <f t="shared" si="970"/>
        <v/>
      </c>
      <c r="AF1351" s="192" t="str">
        <f t="shared" si="971"/>
        <v/>
      </c>
      <c r="AG1351" s="192"/>
      <c r="AJ1351" s="300" t="str">
        <f t="shared" si="972"/>
        <v/>
      </c>
      <c r="AK1351" s="300" t="str">
        <f t="shared" si="973"/>
        <v/>
      </c>
      <c r="AL1351" s="300" t="str">
        <f t="shared" si="974"/>
        <v/>
      </c>
      <c r="AM1351" s="300" t="str">
        <f t="shared" si="975"/>
        <v/>
      </c>
      <c r="AN1351" s="300" t="str">
        <f t="shared" si="976"/>
        <v/>
      </c>
      <c r="AO1351" s="300" t="str">
        <f t="shared" si="977"/>
        <v/>
      </c>
      <c r="AP1351" s="300" t="str">
        <f t="shared" si="978"/>
        <v/>
      </c>
      <c r="AQ1351" s="300" t="str">
        <f t="shared" si="979"/>
        <v/>
      </c>
      <c r="AR1351" s="306" t="str">
        <f t="shared" si="980"/>
        <v/>
      </c>
      <c r="AS1351" s="300" t="str">
        <f t="shared" si="981"/>
        <v/>
      </c>
      <c r="AT1351" s="300" t="str">
        <f t="shared" si="982"/>
        <v/>
      </c>
      <c r="AU1351" s="192" t="str">
        <f t="shared" si="983"/>
        <v>рбс</v>
      </c>
      <c r="AV1351" s="192" t="str">
        <f t="shared" si="984"/>
        <v>рбс91801430общпро</v>
      </c>
      <c r="AW1351" s="191">
        <f t="shared" si="985"/>
        <v>0</v>
      </c>
      <c r="AX1351" s="191">
        <f t="shared" si="986"/>
        <v>0</v>
      </c>
      <c r="AY1351" s="191">
        <f t="shared" si="987"/>
        <v>0</v>
      </c>
      <c r="AZ1351" s="191">
        <f t="shared" si="988"/>
        <v>0</v>
      </c>
      <c r="BA1351" s="193">
        <f t="shared" si="989"/>
        <v>1</v>
      </c>
      <c r="BB1351" s="193">
        <f t="shared" si="990"/>
        <v>1</v>
      </c>
      <c r="BC1351" s="193">
        <f t="shared" si="991"/>
        <v>1</v>
      </c>
      <c r="BD1351" s="191">
        <f t="shared" si="998"/>
        <v>0</v>
      </c>
      <c r="BE1351" s="191">
        <f t="shared" si="992"/>
        <v>0</v>
      </c>
      <c r="BF1351" s="210">
        <f t="shared" si="993"/>
        <v>0</v>
      </c>
      <c r="BG1351" s="211">
        <f t="shared" si="994"/>
        <v>0</v>
      </c>
      <c r="BH1351" s="289"/>
      <c r="BI1351" s="289"/>
      <c r="BJ1351" s="228"/>
      <c r="BK1351" s="228"/>
      <c r="BL1351" s="233" t="str">
        <f t="shared" si="995"/>
        <v>03</v>
      </c>
    </row>
    <row r="1352" spans="1:64" ht="12" hidden="1" customHeight="1">
      <c r="A1352" s="333" t="s">
        <v>700</v>
      </c>
      <c r="B1352" s="381" t="s">
        <v>453</v>
      </c>
      <c r="C1352" s="333" t="s">
        <v>672</v>
      </c>
      <c r="D1352" s="381" t="s">
        <v>401</v>
      </c>
      <c r="E1352" s="381" t="s">
        <v>1297</v>
      </c>
      <c r="F1352" s="381" t="s">
        <v>586</v>
      </c>
      <c r="G1352" s="381" t="s">
        <v>397</v>
      </c>
      <c r="H1352" s="100" t="s">
        <v>653</v>
      </c>
      <c r="I1352" s="381" t="s">
        <v>339</v>
      </c>
      <c r="J1352" s="382">
        <v>2153.2800000000002</v>
      </c>
      <c r="K1352" s="382">
        <v>0</v>
      </c>
      <c r="L1352" s="191" t="str">
        <f t="shared" si="954"/>
        <v>918014300310462007412024434010</v>
      </c>
      <c r="M1352" s="192">
        <f t="array" ref="M1352">IF(COUNT(SEARCH(Удалить_Роспись_КВСР,$B1352)*SEARCH(Удалить_Роспись_ПБС,$C1352)*SEARCH(Удалить_Роспись_КФСР, $D1352)*SEARCH(Удалить_Роспись_КЦСР,$E1352)*SEARCH(Удалить_Роспись_КВР,$F1352)*SEARCH(Удалить_Роспись_ЭК,$H1352)*SEARCH(Удалить_Роспись_КР,$I1352))&gt;0,0,1)</f>
        <v>0</v>
      </c>
      <c r="N1352" s="192">
        <v>0</v>
      </c>
      <c r="O1352" s="192" t="str">
        <f t="shared" si="955"/>
        <v/>
      </c>
      <c r="P1352" s="192" t="str">
        <f t="shared" si="996"/>
        <v/>
      </c>
      <c r="Q1352" s="300" t="str">
        <f t="shared" si="956"/>
        <v/>
      </c>
      <c r="R1352" s="300" t="str">
        <f t="shared" si="957"/>
        <v/>
      </c>
      <c r="S1352" s="300" t="str">
        <f t="shared" si="958"/>
        <v/>
      </c>
      <c r="T1352" s="192" t="str">
        <f t="shared" si="959"/>
        <v/>
      </c>
      <c r="U1352" s="303" t="str">
        <f t="shared" si="960"/>
        <v/>
      </c>
      <c r="V1352" s="300" t="str">
        <f t="shared" si="961"/>
        <v/>
      </c>
      <c r="W1352" s="192" t="str">
        <f t="shared" si="962"/>
        <v/>
      </c>
      <c r="X1352" s="303" t="str">
        <f t="shared" si="963"/>
        <v/>
      </c>
      <c r="Y1352" s="300" t="str">
        <f t="shared" si="964"/>
        <v/>
      </c>
      <c r="Z1352" s="300" t="str">
        <f t="shared" si="965"/>
        <v/>
      </c>
      <c r="AA1352" s="303" t="str">
        <f t="shared" si="966"/>
        <v/>
      </c>
      <c r="AB1352" s="300" t="str">
        <f t="shared" si="967"/>
        <v/>
      </c>
      <c r="AC1352" s="300" t="str">
        <f t="shared" si="968"/>
        <v/>
      </c>
      <c r="AD1352" s="300" t="str">
        <f t="shared" si="969"/>
        <v/>
      </c>
      <c r="AE1352" s="192" t="str">
        <f t="shared" si="970"/>
        <v/>
      </c>
      <c r="AF1352" s="192" t="str">
        <f t="shared" si="971"/>
        <v/>
      </c>
      <c r="AG1352" s="192"/>
      <c r="AJ1352" s="300" t="str">
        <f t="shared" si="972"/>
        <v/>
      </c>
      <c r="AK1352" s="300" t="str">
        <f t="shared" si="973"/>
        <v/>
      </c>
      <c r="AL1352" s="300" t="str">
        <f t="shared" si="974"/>
        <v/>
      </c>
      <c r="AM1352" s="300" t="str">
        <f t="shared" si="975"/>
        <v/>
      </c>
      <c r="AN1352" s="300" t="str">
        <f t="shared" si="976"/>
        <v/>
      </c>
      <c r="AO1352" s="300" t="str">
        <f t="shared" si="977"/>
        <v/>
      </c>
      <c r="AP1352" s="300" t="str">
        <f t="shared" si="978"/>
        <v/>
      </c>
      <c r="AQ1352" s="300" t="str">
        <f t="shared" si="979"/>
        <v/>
      </c>
      <c r="AR1352" s="306" t="str">
        <f t="shared" si="980"/>
        <v/>
      </c>
      <c r="AS1352" s="300" t="str">
        <f t="shared" si="981"/>
        <v/>
      </c>
      <c r="AT1352" s="300" t="str">
        <f t="shared" si="982"/>
        <v/>
      </c>
      <c r="AU1352" s="192" t="str">
        <f t="shared" si="983"/>
        <v>рбс</v>
      </c>
      <c r="AV1352" s="192" t="str">
        <f t="shared" si="984"/>
        <v>рбс91801430общпро</v>
      </c>
      <c r="AW1352" s="191">
        <f t="shared" si="985"/>
        <v>0</v>
      </c>
      <c r="AX1352" s="191">
        <f t="shared" si="986"/>
        <v>0</v>
      </c>
      <c r="AY1352" s="191">
        <f t="shared" si="987"/>
        <v>0</v>
      </c>
      <c r="AZ1352" s="191">
        <f t="shared" si="988"/>
        <v>0</v>
      </c>
      <c r="BA1352" s="193">
        <f t="shared" si="989"/>
        <v>1</v>
      </c>
      <c r="BB1352" s="193">
        <f t="shared" si="990"/>
        <v>1</v>
      </c>
      <c r="BC1352" s="193">
        <f t="shared" si="991"/>
        <v>1</v>
      </c>
      <c r="BD1352" s="191">
        <f t="shared" si="998"/>
        <v>0</v>
      </c>
      <c r="BE1352" s="191">
        <f t="shared" si="992"/>
        <v>0</v>
      </c>
      <c r="BF1352" s="210">
        <f t="shared" si="993"/>
        <v>0</v>
      </c>
      <c r="BG1352" s="211">
        <f t="shared" si="994"/>
        <v>0</v>
      </c>
      <c r="BH1352" s="289"/>
      <c r="BI1352" s="289"/>
      <c r="BJ1352" s="228"/>
      <c r="BK1352" s="228"/>
      <c r="BL1352" s="233" t="str">
        <f t="shared" si="995"/>
        <v>03</v>
      </c>
    </row>
    <row r="1353" spans="1:64" ht="12" customHeight="1">
      <c r="A1353" s="333" t="s">
        <v>700</v>
      </c>
      <c r="B1353" s="381" t="s">
        <v>453</v>
      </c>
      <c r="C1353" s="333" t="s">
        <v>672</v>
      </c>
      <c r="D1353" s="381" t="s">
        <v>401</v>
      </c>
      <c r="E1353" s="381" t="s">
        <v>1298</v>
      </c>
      <c r="F1353" s="381" t="s">
        <v>586</v>
      </c>
      <c r="G1353" s="381" t="s">
        <v>394</v>
      </c>
      <c r="H1353" s="100" t="s">
        <v>653</v>
      </c>
      <c r="I1353" s="381" t="s">
        <v>505</v>
      </c>
      <c r="J1353" s="382">
        <v>34400</v>
      </c>
      <c r="K1353" s="382">
        <v>29600</v>
      </c>
      <c r="L1353" s="191" t="str">
        <f t="shared" si="954"/>
        <v>918014300310462008001024422501</v>
      </c>
      <c r="M1353" s="192">
        <f t="array" ref="M1353">IF(COUNT(SEARCH(Удалить_Роспись_КВСР,$B1353)*SEARCH(Удалить_Роспись_ПБС,$C1353)*SEARCH(Удалить_Роспись_КФСР, $D1353)*SEARCH(Удалить_Роспись_КЦСР,$E1353)*SEARCH(Удалить_Роспись_КВР,$F1353)*SEARCH(Удалить_Роспись_ЭК,$H1353)*SEARCH(Удалить_Роспись_КР,$I1353))&gt;0,0,1)</f>
        <v>1</v>
      </c>
      <c r="N1353" s="192">
        <v>0</v>
      </c>
      <c r="O1353" s="192" t="str">
        <f t="shared" si="955"/>
        <v/>
      </c>
      <c r="P1353" s="192" t="str">
        <f t="shared" si="996"/>
        <v/>
      </c>
      <c r="Q1353" s="300" t="str">
        <f t="shared" si="956"/>
        <v/>
      </c>
      <c r="R1353" s="300" t="str">
        <f t="shared" si="957"/>
        <v/>
      </c>
      <c r="S1353" s="300" t="str">
        <f t="shared" si="958"/>
        <v/>
      </c>
      <c r="T1353" s="192" t="str">
        <f t="shared" si="959"/>
        <v/>
      </c>
      <c r="U1353" s="303" t="str">
        <f t="shared" si="960"/>
        <v/>
      </c>
      <c r="V1353" s="300" t="str">
        <f t="shared" si="961"/>
        <v/>
      </c>
      <c r="W1353" s="192" t="str">
        <f t="shared" si="962"/>
        <v/>
      </c>
      <c r="X1353" s="303" t="str">
        <f t="shared" si="963"/>
        <v/>
      </c>
      <c r="Y1353" s="300" t="str">
        <f t="shared" si="964"/>
        <v/>
      </c>
      <c r="Z1353" s="300" t="str">
        <f t="shared" si="965"/>
        <v/>
      </c>
      <c r="AA1353" s="303" t="str">
        <f t="shared" si="966"/>
        <v/>
      </c>
      <c r="AB1353" s="300" t="str">
        <f t="shared" si="967"/>
        <v/>
      </c>
      <c r="AC1353" s="300" t="str">
        <f t="shared" si="968"/>
        <v/>
      </c>
      <c r="AD1353" s="300" t="str">
        <f t="shared" si="969"/>
        <v/>
      </c>
      <c r="AE1353" s="192" t="str">
        <f t="shared" si="970"/>
        <v/>
      </c>
      <c r="AF1353" s="192" t="str">
        <f t="shared" si="971"/>
        <v/>
      </c>
      <c r="AG1353" s="192"/>
      <c r="AJ1353" s="300" t="str">
        <f t="shared" si="972"/>
        <v/>
      </c>
      <c r="AK1353" s="300" t="str">
        <f t="shared" si="973"/>
        <v/>
      </c>
      <c r="AL1353" s="300" t="str">
        <f t="shared" si="974"/>
        <v/>
      </c>
      <c r="AM1353" s="300" t="str">
        <f t="shared" si="975"/>
        <v/>
      </c>
      <c r="AN1353" s="300" t="str">
        <f t="shared" si="976"/>
        <v/>
      </c>
      <c r="AO1353" s="300" t="str">
        <f t="shared" si="977"/>
        <v/>
      </c>
      <c r="AP1353" s="300" t="str">
        <f t="shared" si="978"/>
        <v/>
      </c>
      <c r="AQ1353" s="300" t="str">
        <f t="shared" si="979"/>
        <v/>
      </c>
      <c r="AR1353" s="306" t="str">
        <f t="shared" si="980"/>
        <v/>
      </c>
      <c r="AS1353" s="300" t="str">
        <f t="shared" si="981"/>
        <v/>
      </c>
      <c r="AT1353" s="300" t="str">
        <f t="shared" si="982"/>
        <v/>
      </c>
      <c r="AU1353" s="192" t="str">
        <f t="shared" si="983"/>
        <v>рбс</v>
      </c>
      <c r="AV1353" s="192" t="str">
        <f t="shared" si="984"/>
        <v>рбс91801430общпро</v>
      </c>
      <c r="AW1353" s="191">
        <f t="shared" si="985"/>
        <v>34400</v>
      </c>
      <c r="AX1353" s="191">
        <f t="shared" si="986"/>
        <v>29600</v>
      </c>
      <c r="AY1353" s="191">
        <f t="shared" si="987"/>
        <v>0</v>
      </c>
      <c r="AZ1353" s="191">
        <f t="shared" si="988"/>
        <v>0</v>
      </c>
      <c r="BA1353" s="193">
        <f t="shared" si="989"/>
        <v>1</v>
      </c>
      <c r="BB1353" s="193">
        <f t="shared" si="990"/>
        <v>1</v>
      </c>
      <c r="BC1353" s="193">
        <f t="shared" si="991"/>
        <v>1</v>
      </c>
      <c r="BD1353" s="191">
        <f t="shared" si="998"/>
        <v>0</v>
      </c>
      <c r="BE1353" s="191">
        <f t="shared" si="992"/>
        <v>0</v>
      </c>
      <c r="BF1353" s="210">
        <f t="shared" si="993"/>
        <v>0</v>
      </c>
      <c r="BG1353" s="211">
        <f t="shared" si="994"/>
        <v>0</v>
      </c>
      <c r="BH1353" s="289"/>
      <c r="BI1353" s="289"/>
      <c r="BJ1353" s="228"/>
      <c r="BK1353" s="228"/>
      <c r="BL1353" s="233" t="str">
        <f t="shared" si="995"/>
        <v>03</v>
      </c>
    </row>
    <row r="1354" spans="1:64" ht="12" customHeight="1">
      <c r="A1354" s="333" t="s">
        <v>700</v>
      </c>
      <c r="B1354" s="381" t="s">
        <v>453</v>
      </c>
      <c r="C1354" s="333" t="s">
        <v>672</v>
      </c>
      <c r="D1354" s="381" t="s">
        <v>401</v>
      </c>
      <c r="E1354" s="381" t="s">
        <v>1298</v>
      </c>
      <c r="F1354" s="381" t="s">
        <v>586</v>
      </c>
      <c r="G1354" s="381" t="s">
        <v>397</v>
      </c>
      <c r="H1354" s="100" t="s">
        <v>653</v>
      </c>
      <c r="I1354" s="381" t="s">
        <v>505</v>
      </c>
      <c r="J1354" s="382">
        <v>30599.4</v>
      </c>
      <c r="K1354" s="382">
        <v>6900</v>
      </c>
      <c r="L1354" s="191" t="str">
        <f t="shared" si="954"/>
        <v>918014300310462008001024434001</v>
      </c>
      <c r="M1354" s="192">
        <f t="array" ref="M1354">IF(COUNT(SEARCH(Удалить_Роспись_КВСР,$B1354)*SEARCH(Удалить_Роспись_ПБС,$C1354)*SEARCH(Удалить_Роспись_КФСР, $D1354)*SEARCH(Удалить_Роспись_КЦСР,$E1354)*SEARCH(Удалить_Роспись_КВР,$F1354)*SEARCH(Удалить_Роспись_ЭК,$H1354)*SEARCH(Удалить_Роспись_КР,$I1354))&gt;0,0,1)</f>
        <v>1</v>
      </c>
      <c r="N1354" s="192">
        <v>0</v>
      </c>
      <c r="O1354" s="192" t="str">
        <f t="shared" si="955"/>
        <v/>
      </c>
      <c r="P1354" s="192" t="str">
        <f t="shared" si="996"/>
        <v/>
      </c>
      <c r="Q1354" s="300" t="str">
        <f t="shared" si="956"/>
        <v/>
      </c>
      <c r="R1354" s="300" t="str">
        <f t="shared" si="957"/>
        <v/>
      </c>
      <c r="S1354" s="300" t="str">
        <f t="shared" si="958"/>
        <v/>
      </c>
      <c r="T1354" s="192" t="str">
        <f t="shared" si="959"/>
        <v/>
      </c>
      <c r="U1354" s="303" t="str">
        <f t="shared" si="960"/>
        <v/>
      </c>
      <c r="V1354" s="300" t="str">
        <f t="shared" si="961"/>
        <v/>
      </c>
      <c r="W1354" s="192" t="str">
        <f t="shared" si="962"/>
        <v/>
      </c>
      <c r="X1354" s="303" t="str">
        <f t="shared" si="963"/>
        <v/>
      </c>
      <c r="Y1354" s="300" t="str">
        <f t="shared" si="964"/>
        <v/>
      </c>
      <c r="Z1354" s="300" t="str">
        <f t="shared" si="965"/>
        <v/>
      </c>
      <c r="AA1354" s="303" t="str">
        <f t="shared" si="966"/>
        <v/>
      </c>
      <c r="AB1354" s="300" t="str">
        <f t="shared" si="967"/>
        <v/>
      </c>
      <c r="AC1354" s="300" t="str">
        <f t="shared" si="968"/>
        <v/>
      </c>
      <c r="AD1354" s="300" t="str">
        <f t="shared" si="969"/>
        <v/>
      </c>
      <c r="AE1354" s="192" t="str">
        <f t="shared" si="970"/>
        <v/>
      </c>
      <c r="AF1354" s="192" t="str">
        <f t="shared" si="971"/>
        <v/>
      </c>
      <c r="AG1354" s="192"/>
      <c r="AJ1354" s="300" t="str">
        <f t="shared" si="972"/>
        <v/>
      </c>
      <c r="AK1354" s="300" t="str">
        <f t="shared" si="973"/>
        <v/>
      </c>
      <c r="AL1354" s="300" t="str">
        <f t="shared" si="974"/>
        <v/>
      </c>
      <c r="AM1354" s="300" t="str">
        <f t="shared" si="975"/>
        <v/>
      </c>
      <c r="AN1354" s="300" t="str">
        <f t="shared" si="976"/>
        <v/>
      </c>
      <c r="AO1354" s="300" t="str">
        <f t="shared" si="977"/>
        <v/>
      </c>
      <c r="AP1354" s="300" t="str">
        <f t="shared" si="978"/>
        <v/>
      </c>
      <c r="AQ1354" s="300" t="str">
        <f t="shared" si="979"/>
        <v/>
      </c>
      <c r="AR1354" s="306" t="str">
        <f t="shared" si="980"/>
        <v/>
      </c>
      <c r="AS1354" s="300" t="str">
        <f t="shared" si="981"/>
        <v/>
      </c>
      <c r="AT1354" s="300" t="str">
        <f t="shared" si="982"/>
        <v/>
      </c>
      <c r="AU1354" s="192" t="str">
        <f t="shared" si="983"/>
        <v>рбс</v>
      </c>
      <c r="AV1354" s="192" t="str">
        <f t="shared" si="984"/>
        <v>рбс91801430общпро</v>
      </c>
      <c r="AW1354" s="191">
        <f t="shared" si="985"/>
        <v>30599.4</v>
      </c>
      <c r="AX1354" s="191">
        <f t="shared" si="986"/>
        <v>6900</v>
      </c>
      <c r="AY1354" s="191">
        <f t="shared" si="987"/>
        <v>0</v>
      </c>
      <c r="AZ1354" s="191">
        <f t="shared" si="988"/>
        <v>0</v>
      </c>
      <c r="BA1354" s="193">
        <f t="shared" si="989"/>
        <v>1</v>
      </c>
      <c r="BB1354" s="193">
        <f t="shared" si="990"/>
        <v>1</v>
      </c>
      <c r="BC1354" s="193">
        <f t="shared" si="991"/>
        <v>1</v>
      </c>
      <c r="BD1354" s="191">
        <f t="shared" si="998"/>
        <v>0</v>
      </c>
      <c r="BE1354" s="191">
        <f t="shared" si="992"/>
        <v>0</v>
      </c>
      <c r="BF1354" s="210">
        <f t="shared" si="993"/>
        <v>0</v>
      </c>
      <c r="BG1354" s="211">
        <f t="shared" si="994"/>
        <v>0</v>
      </c>
      <c r="BH1354" s="289"/>
      <c r="BI1354" s="289"/>
      <c r="BJ1354" s="228"/>
      <c r="BK1354" s="228"/>
      <c r="BL1354" s="233" t="str">
        <f t="shared" si="995"/>
        <v>03</v>
      </c>
    </row>
    <row r="1355" spans="1:64" ht="12" customHeight="1">
      <c r="A1355" s="333" t="s">
        <v>700</v>
      </c>
      <c r="B1355" s="381" t="s">
        <v>453</v>
      </c>
      <c r="C1355" s="333" t="s">
        <v>672</v>
      </c>
      <c r="D1355" s="381" t="s">
        <v>401</v>
      </c>
      <c r="E1355" s="381" t="s">
        <v>1299</v>
      </c>
      <c r="F1355" s="381" t="s">
        <v>586</v>
      </c>
      <c r="G1355" s="381" t="s">
        <v>397</v>
      </c>
      <c r="H1355" s="100" t="s">
        <v>653</v>
      </c>
      <c r="I1355" s="381" t="s">
        <v>505</v>
      </c>
      <c r="J1355" s="382">
        <v>1300.5999999999999</v>
      </c>
      <c r="K1355" s="382">
        <v>0</v>
      </c>
      <c r="L1355" s="191" t="str">
        <f t="shared" si="954"/>
        <v>91801430031046200S412024434001</v>
      </c>
      <c r="M1355" s="192">
        <f t="array" ref="M1355">IF(COUNT(SEARCH(Удалить_Роспись_КВСР,$B1355)*SEARCH(Удалить_Роспись_ПБС,$C1355)*SEARCH(Удалить_Роспись_КФСР, $D1355)*SEARCH(Удалить_Роспись_КЦСР,$E1355)*SEARCH(Удалить_Роспись_КВР,$F1355)*SEARCH(Удалить_Роспись_ЭК,$H1355)*SEARCH(Удалить_Роспись_КР,$I1355))&gt;0,0,1)</f>
        <v>0</v>
      </c>
      <c r="N1355" s="192">
        <v>0</v>
      </c>
      <c r="O1355" s="192" t="str">
        <f t="shared" si="955"/>
        <v/>
      </c>
      <c r="P1355" s="192" t="str">
        <f t="shared" si="996"/>
        <v/>
      </c>
      <c r="Q1355" s="300" t="str">
        <f t="shared" si="956"/>
        <v/>
      </c>
      <c r="R1355" s="300" t="str">
        <f t="shared" si="957"/>
        <v/>
      </c>
      <c r="S1355" s="300" t="str">
        <f t="shared" si="958"/>
        <v/>
      </c>
      <c r="T1355" s="192" t="str">
        <f t="shared" si="959"/>
        <v/>
      </c>
      <c r="U1355" s="303" t="str">
        <f t="shared" si="960"/>
        <v/>
      </c>
      <c r="V1355" s="300" t="str">
        <f t="shared" si="961"/>
        <v/>
      </c>
      <c r="W1355" s="192" t="str">
        <f t="shared" si="962"/>
        <v/>
      </c>
      <c r="X1355" s="303" t="str">
        <f t="shared" si="963"/>
        <v/>
      </c>
      <c r="Y1355" s="300" t="str">
        <f t="shared" si="964"/>
        <v/>
      </c>
      <c r="Z1355" s="300" t="str">
        <f t="shared" si="965"/>
        <v/>
      </c>
      <c r="AA1355" s="303" t="str">
        <f t="shared" si="966"/>
        <v/>
      </c>
      <c r="AB1355" s="300" t="str">
        <f t="shared" si="967"/>
        <v/>
      </c>
      <c r="AC1355" s="300" t="str">
        <f t="shared" si="968"/>
        <v/>
      </c>
      <c r="AD1355" s="300" t="str">
        <f t="shared" si="969"/>
        <v/>
      </c>
      <c r="AE1355" s="192" t="str">
        <f t="shared" si="970"/>
        <v/>
      </c>
      <c r="AF1355" s="192" t="str">
        <f t="shared" si="971"/>
        <v/>
      </c>
      <c r="AG1355" s="192"/>
      <c r="AJ1355" s="300" t="str">
        <f t="shared" si="972"/>
        <v/>
      </c>
      <c r="AK1355" s="300" t="str">
        <f t="shared" si="973"/>
        <v/>
      </c>
      <c r="AL1355" s="300" t="str">
        <f t="shared" si="974"/>
        <v/>
      </c>
      <c r="AM1355" s="300" t="str">
        <f t="shared" si="975"/>
        <v/>
      </c>
      <c r="AN1355" s="300" t="str">
        <f t="shared" si="976"/>
        <v/>
      </c>
      <c r="AO1355" s="300" t="str">
        <f t="shared" si="977"/>
        <v/>
      </c>
      <c r="AP1355" s="300" t="str">
        <f t="shared" si="978"/>
        <v/>
      </c>
      <c r="AQ1355" s="300" t="str">
        <f t="shared" si="979"/>
        <v/>
      </c>
      <c r="AR1355" s="306" t="str">
        <f t="shared" si="980"/>
        <v/>
      </c>
      <c r="AS1355" s="300" t="str">
        <f t="shared" si="981"/>
        <v/>
      </c>
      <c r="AT1355" s="300" t="str">
        <f t="shared" si="982"/>
        <v/>
      </c>
      <c r="AU1355" s="192" t="str">
        <f t="shared" si="983"/>
        <v>рбс</v>
      </c>
      <c r="AV1355" s="192" t="str">
        <f t="shared" si="984"/>
        <v>рбс91801430общпро</v>
      </c>
      <c r="AW1355" s="191">
        <f t="shared" si="985"/>
        <v>0</v>
      </c>
      <c r="AX1355" s="191">
        <f t="shared" si="986"/>
        <v>0</v>
      </c>
      <c r="AY1355" s="191">
        <f t="shared" si="987"/>
        <v>0</v>
      </c>
      <c r="AZ1355" s="191">
        <f t="shared" si="988"/>
        <v>0</v>
      </c>
      <c r="BA1355" s="193">
        <f t="shared" si="989"/>
        <v>1</v>
      </c>
      <c r="BB1355" s="193">
        <f t="shared" si="990"/>
        <v>1</v>
      </c>
      <c r="BC1355" s="193">
        <f t="shared" si="991"/>
        <v>1</v>
      </c>
      <c r="BD1355" s="191">
        <f t="shared" si="998"/>
        <v>0</v>
      </c>
      <c r="BE1355" s="191">
        <f t="shared" si="992"/>
        <v>0</v>
      </c>
      <c r="BF1355" s="210">
        <f t="shared" si="993"/>
        <v>0</v>
      </c>
      <c r="BG1355" s="211">
        <f t="shared" si="994"/>
        <v>0</v>
      </c>
      <c r="BH1355" s="289"/>
      <c r="BI1355" s="289"/>
      <c r="BJ1355" s="228"/>
      <c r="BK1355" s="228"/>
      <c r="BL1355" s="233" t="str">
        <f t="shared" si="995"/>
        <v>03</v>
      </c>
    </row>
    <row r="1356" spans="1:64" ht="12" hidden="1" customHeight="1">
      <c r="A1356" s="333" t="s">
        <v>700</v>
      </c>
      <c r="B1356" s="381" t="s">
        <v>453</v>
      </c>
      <c r="C1356" s="333" t="s">
        <v>672</v>
      </c>
      <c r="D1356" s="381" t="s">
        <v>462</v>
      </c>
      <c r="E1356" s="381" t="s">
        <v>1300</v>
      </c>
      <c r="F1356" s="381" t="s">
        <v>586</v>
      </c>
      <c r="G1356" s="381" t="s">
        <v>394</v>
      </c>
      <c r="H1356" s="100" t="s">
        <v>653</v>
      </c>
      <c r="I1356" s="381" t="s">
        <v>339</v>
      </c>
      <c r="J1356" s="382">
        <v>1120000</v>
      </c>
      <c r="K1356" s="382">
        <v>60000</v>
      </c>
      <c r="L1356" s="191" t="str">
        <f t="shared" si="954"/>
        <v>918014300409461007393024422510</v>
      </c>
      <c r="M1356" s="192">
        <f t="array" ref="M1356">IF(COUNT(SEARCH(Удалить_Роспись_КВСР,$B1356)*SEARCH(Удалить_Роспись_ПБС,$C1356)*SEARCH(Удалить_Роспись_КФСР, $D1356)*SEARCH(Удалить_Роспись_КЦСР,$E1356)*SEARCH(Удалить_Роспись_КВР,$F1356)*SEARCH(Удалить_Роспись_ЭК,$H1356)*SEARCH(Удалить_Роспись_КР,$I1356))&gt;0,0,1)</f>
        <v>0</v>
      </c>
      <c r="N1356" s="192">
        <v>0</v>
      </c>
      <c r="O1356" s="192" t="str">
        <f t="shared" si="955"/>
        <v/>
      </c>
      <c r="P1356" s="192" t="str">
        <f t="shared" si="996"/>
        <v/>
      </c>
      <c r="Q1356" s="300" t="str">
        <f t="shared" si="956"/>
        <v/>
      </c>
      <c r="R1356" s="300" t="str">
        <f t="shared" si="957"/>
        <v/>
      </c>
      <c r="S1356" s="300" t="str">
        <f t="shared" si="958"/>
        <v/>
      </c>
      <c r="T1356" s="192" t="str">
        <f t="shared" si="959"/>
        <v/>
      </c>
      <c r="U1356" s="303" t="str">
        <f t="shared" si="960"/>
        <v/>
      </c>
      <c r="V1356" s="300" t="str">
        <f t="shared" si="961"/>
        <v/>
      </c>
      <c r="W1356" s="192" t="str">
        <f t="shared" si="962"/>
        <v/>
      </c>
      <c r="X1356" s="303" t="str">
        <f t="shared" si="963"/>
        <v/>
      </c>
      <c r="Y1356" s="300" t="str">
        <f t="shared" si="964"/>
        <v/>
      </c>
      <c r="Z1356" s="300" t="str">
        <f t="shared" si="965"/>
        <v/>
      </c>
      <c r="AA1356" s="303" t="str">
        <f t="shared" si="966"/>
        <v/>
      </c>
      <c r="AB1356" s="300" t="str">
        <f t="shared" si="967"/>
        <v/>
      </c>
      <c r="AC1356" s="300" t="str">
        <f t="shared" si="968"/>
        <v/>
      </c>
      <c r="AD1356" s="300" t="str">
        <f t="shared" si="969"/>
        <v/>
      </c>
      <c r="AE1356" s="192" t="str">
        <f t="shared" si="970"/>
        <v/>
      </c>
      <c r="AF1356" s="192" t="str">
        <f t="shared" si="971"/>
        <v/>
      </c>
      <c r="AG1356" s="192"/>
      <c r="AJ1356" s="300" t="str">
        <f t="shared" si="972"/>
        <v/>
      </c>
      <c r="AK1356" s="300" t="str">
        <f t="shared" si="973"/>
        <v/>
      </c>
      <c r="AL1356" s="300" t="str">
        <f t="shared" si="974"/>
        <v>бла</v>
      </c>
      <c r="AM1356" s="300" t="str">
        <f t="shared" si="975"/>
        <v/>
      </c>
      <c r="AN1356" s="300" t="str">
        <f t="shared" si="976"/>
        <v/>
      </c>
      <c r="AO1356" s="300" t="str">
        <f t="shared" si="977"/>
        <v/>
      </c>
      <c r="AP1356" s="300" t="str">
        <f t="shared" si="978"/>
        <v/>
      </c>
      <c r="AQ1356" s="300" t="str">
        <f t="shared" si="979"/>
        <v/>
      </c>
      <c r="AR1356" s="306" t="str">
        <f t="shared" si="980"/>
        <v/>
      </c>
      <c r="AS1356" s="300" t="str">
        <f t="shared" si="981"/>
        <v/>
      </c>
      <c r="AT1356" s="300" t="str">
        <f t="shared" si="982"/>
        <v/>
      </c>
      <c r="AU1356" s="192" t="str">
        <f t="shared" si="983"/>
        <v>бла</v>
      </c>
      <c r="AV1356" s="192" t="str">
        <f t="shared" si="984"/>
        <v>бла91801430общпро</v>
      </c>
      <c r="AW1356" s="191">
        <f t="shared" si="985"/>
        <v>0</v>
      </c>
      <c r="AX1356" s="191">
        <f t="shared" si="986"/>
        <v>0</v>
      </c>
      <c r="AY1356" s="191">
        <f t="shared" si="987"/>
        <v>0</v>
      </c>
      <c r="AZ1356" s="191">
        <f t="shared" si="988"/>
        <v>0</v>
      </c>
      <c r="BA1356" s="193">
        <f t="shared" si="989"/>
        <v>1</v>
      </c>
      <c r="BB1356" s="193">
        <f t="shared" si="990"/>
        <v>1</v>
      </c>
      <c r="BC1356" s="193">
        <f t="shared" si="991"/>
        <v>1</v>
      </c>
      <c r="BD1356" s="191">
        <f t="shared" si="998"/>
        <v>0</v>
      </c>
      <c r="BE1356" s="191">
        <f t="shared" si="992"/>
        <v>0</v>
      </c>
      <c r="BF1356" s="210">
        <f t="shared" si="993"/>
        <v>0</v>
      </c>
      <c r="BG1356" s="211">
        <f t="shared" si="994"/>
        <v>0</v>
      </c>
      <c r="BH1356" s="289"/>
      <c r="BI1356" s="289"/>
      <c r="BJ1356" s="228"/>
      <c r="BK1356" s="228"/>
      <c r="BL1356" s="233" t="str">
        <f t="shared" si="995"/>
        <v>04</v>
      </c>
    </row>
    <row r="1357" spans="1:64" ht="12" customHeight="1">
      <c r="A1357" s="333" t="s">
        <v>700</v>
      </c>
      <c r="B1357" s="381" t="s">
        <v>453</v>
      </c>
      <c r="C1357" s="333" t="s">
        <v>672</v>
      </c>
      <c r="D1357" s="381" t="s">
        <v>462</v>
      </c>
      <c r="E1357" s="381" t="s">
        <v>1301</v>
      </c>
      <c r="F1357" s="381" t="s">
        <v>586</v>
      </c>
      <c r="G1357" s="381" t="s">
        <v>394</v>
      </c>
      <c r="H1357" s="100" t="s">
        <v>653</v>
      </c>
      <c r="I1357" s="381" t="s">
        <v>505</v>
      </c>
      <c r="J1357" s="382">
        <v>65000</v>
      </c>
      <c r="K1357" s="382">
        <v>0</v>
      </c>
      <c r="L1357" s="191" t="str">
        <f t="shared" si="954"/>
        <v>918014300409461008001024422501</v>
      </c>
      <c r="M1357" s="192">
        <f t="array" ref="M1357">IF(COUNT(SEARCH(Удалить_Роспись_КВСР,$B1357)*SEARCH(Удалить_Роспись_ПБС,$C1357)*SEARCH(Удалить_Роспись_КФСР, $D1357)*SEARCH(Удалить_Роспись_КЦСР,$E1357)*SEARCH(Удалить_Роспись_КВР,$F1357)*SEARCH(Удалить_Роспись_ЭК,$H1357)*SEARCH(Удалить_Роспись_КР,$I1357))&gt;0,0,1)</f>
        <v>1</v>
      </c>
      <c r="N1357" s="192">
        <v>0</v>
      </c>
      <c r="O1357" s="192" t="str">
        <f t="shared" si="955"/>
        <v/>
      </c>
      <c r="P1357" s="192" t="str">
        <f t="shared" si="996"/>
        <v/>
      </c>
      <c r="Q1357" s="300" t="str">
        <f t="shared" si="956"/>
        <v/>
      </c>
      <c r="R1357" s="300" t="str">
        <f t="shared" si="957"/>
        <v/>
      </c>
      <c r="S1357" s="300" t="str">
        <f t="shared" si="958"/>
        <v/>
      </c>
      <c r="T1357" s="192" t="str">
        <f t="shared" si="959"/>
        <v/>
      </c>
      <c r="U1357" s="303" t="str">
        <f t="shared" si="960"/>
        <v/>
      </c>
      <c r="V1357" s="300" t="str">
        <f t="shared" si="961"/>
        <v/>
      </c>
      <c r="W1357" s="192" t="str">
        <f t="shared" si="962"/>
        <v/>
      </c>
      <c r="X1357" s="303" t="str">
        <f t="shared" si="963"/>
        <v/>
      </c>
      <c r="Y1357" s="300" t="str">
        <f t="shared" si="964"/>
        <v/>
      </c>
      <c r="Z1357" s="300" t="str">
        <f t="shared" si="965"/>
        <v/>
      </c>
      <c r="AA1357" s="303" t="str">
        <f t="shared" si="966"/>
        <v/>
      </c>
      <c r="AB1357" s="300" t="str">
        <f t="shared" si="967"/>
        <v/>
      </c>
      <c r="AC1357" s="300" t="str">
        <f t="shared" si="968"/>
        <v/>
      </c>
      <c r="AD1357" s="300" t="str">
        <f t="shared" si="969"/>
        <v/>
      </c>
      <c r="AE1357" s="192" t="str">
        <f t="shared" si="970"/>
        <v/>
      </c>
      <c r="AF1357" s="192" t="str">
        <f t="shared" si="971"/>
        <v/>
      </c>
      <c r="AG1357" s="192"/>
      <c r="AJ1357" s="300" t="str">
        <f t="shared" si="972"/>
        <v/>
      </c>
      <c r="AK1357" s="300" t="str">
        <f t="shared" si="973"/>
        <v/>
      </c>
      <c r="AL1357" s="300" t="str">
        <f t="shared" si="974"/>
        <v>бла</v>
      </c>
      <c r="AM1357" s="300" t="str">
        <f t="shared" si="975"/>
        <v/>
      </c>
      <c r="AN1357" s="300" t="str">
        <f t="shared" si="976"/>
        <v/>
      </c>
      <c r="AO1357" s="300" t="str">
        <f t="shared" si="977"/>
        <v/>
      </c>
      <c r="AP1357" s="300" t="str">
        <f t="shared" si="978"/>
        <v/>
      </c>
      <c r="AQ1357" s="300" t="str">
        <f t="shared" si="979"/>
        <v/>
      </c>
      <c r="AR1357" s="306" t="str">
        <f t="shared" si="980"/>
        <v/>
      </c>
      <c r="AS1357" s="300" t="str">
        <f t="shared" si="981"/>
        <v/>
      </c>
      <c r="AT1357" s="300" t="str">
        <f t="shared" si="982"/>
        <v/>
      </c>
      <c r="AU1357" s="192" t="str">
        <f t="shared" si="983"/>
        <v>бла</v>
      </c>
      <c r="AV1357" s="192" t="str">
        <f t="shared" si="984"/>
        <v>бла91801430общпро</v>
      </c>
      <c r="AW1357" s="191">
        <f t="shared" si="985"/>
        <v>65000</v>
      </c>
      <c r="AX1357" s="191">
        <f t="shared" si="986"/>
        <v>0</v>
      </c>
      <c r="AY1357" s="191">
        <f t="shared" si="987"/>
        <v>0</v>
      </c>
      <c r="AZ1357" s="191">
        <f t="shared" si="988"/>
        <v>0</v>
      </c>
      <c r="BA1357" s="193">
        <f t="shared" si="989"/>
        <v>1</v>
      </c>
      <c r="BB1357" s="193">
        <f t="shared" si="990"/>
        <v>1</v>
      </c>
      <c r="BC1357" s="193">
        <f t="shared" si="991"/>
        <v>1</v>
      </c>
      <c r="BD1357" s="191">
        <f t="shared" si="998"/>
        <v>0</v>
      </c>
      <c r="BE1357" s="191">
        <f t="shared" si="992"/>
        <v>0</v>
      </c>
      <c r="BF1357" s="210">
        <f t="shared" si="993"/>
        <v>0</v>
      </c>
      <c r="BG1357" s="211">
        <f t="shared" si="994"/>
        <v>0</v>
      </c>
      <c r="BH1357" s="289"/>
      <c r="BI1357" s="289"/>
      <c r="BJ1357" s="228"/>
      <c r="BK1357" s="228"/>
      <c r="BL1357" s="233" t="str">
        <f t="shared" si="995"/>
        <v>04</v>
      </c>
    </row>
    <row r="1358" spans="1:64" ht="12" customHeight="1">
      <c r="A1358" s="333" t="s">
        <v>700</v>
      </c>
      <c r="B1358" s="381" t="s">
        <v>453</v>
      </c>
      <c r="C1358" s="333" t="s">
        <v>672</v>
      </c>
      <c r="D1358" s="381" t="s">
        <v>462</v>
      </c>
      <c r="E1358" s="381" t="s">
        <v>1301</v>
      </c>
      <c r="F1358" s="381" t="s">
        <v>586</v>
      </c>
      <c r="G1358" s="381" t="s">
        <v>389</v>
      </c>
      <c r="H1358" s="100" t="s">
        <v>653</v>
      </c>
      <c r="I1358" s="381" t="s">
        <v>505</v>
      </c>
      <c r="J1358" s="382">
        <v>14769</v>
      </c>
      <c r="K1358" s="382">
        <v>0</v>
      </c>
      <c r="L1358" s="191" t="str">
        <f t="shared" ref="L1358:L1421" si="999">CONCATENATE(B1358,C1358,D1358,E1358,F1358,G1358,I1358)</f>
        <v>918014300409461008001024422601</v>
      </c>
      <c r="M1358" s="192">
        <f t="array" ref="M1358">IF(COUNT(SEARCH(Удалить_Роспись_КВСР,$B1358)*SEARCH(Удалить_Роспись_ПБС,$C1358)*SEARCH(Удалить_Роспись_КФСР, $D1358)*SEARCH(Удалить_Роспись_КЦСР,$E1358)*SEARCH(Удалить_Роспись_КВР,$F1358)*SEARCH(Удалить_Роспись_ЭК,$H1358)*SEARCH(Удалить_Роспись_КР,$I1358))&gt;0,0,1)</f>
        <v>1</v>
      </c>
      <c r="N1358" s="192">
        <v>0</v>
      </c>
      <c r="O1358" s="192" t="str">
        <f t="shared" ref="O1358:O1421" si="1000">IF(OR($E1358="263П001",$E1358="092П000"),"атп","")</f>
        <v/>
      </c>
      <c r="P1358" s="192" t="str">
        <f t="shared" si="996"/>
        <v/>
      </c>
      <c r="Q1358" s="300" t="str">
        <f t="shared" ref="Q1358:Q1421" si="1001">IF(OR($E1358="282Д002",$E1358="909Д000"),"инв","")</f>
        <v/>
      </c>
      <c r="R1358" s="300" t="str">
        <f t="shared" ref="R1358:R1421" si="1002">IF(OR($E1358="2928006",$E1358="4118004",$E1358="909Ж000"),"зем","")</f>
        <v/>
      </c>
      <c r="S1358" s="300" t="str">
        <f t="shared" ref="S1358:S1421" si="1003">IF($D1358="1001","пен","")</f>
        <v/>
      </c>
      <c r="T1358" s="192" t="str">
        <f t="shared" ref="T1358:T1421" si="1004">IF($E1358="9018000","рез","")</f>
        <v/>
      </c>
      <c r="U1358" s="303" t="str">
        <f t="shared" ref="U1358:U1421" si="1005">IF(LEFT($E1358,3)="795","рцп","")</f>
        <v/>
      </c>
      <c r="V1358" s="300" t="str">
        <f t="shared" ref="V1358:V1421" si="1006">IF(AND($B1358="830",OR($E1358="1038212",$E1358="0358000",E1358="0348223",E1358="1018001",E1358="1018210",E1358="1038000",E1358="0318202",E1358="0368203",E1358="0538001")),"мер","")</f>
        <v/>
      </c>
      <c r="W1358" s="192" t="str">
        <f t="shared" ref="W1358:W1421" si="1007">IF(AND($B1358="806",$D1358="0503"),"бла","")</f>
        <v/>
      </c>
      <c r="X1358" s="303" t="str">
        <f t="shared" ref="X1358:X1421" si="1008">IF(AND($B1358="806",$E1358="5058606"),"жил","")</f>
        <v/>
      </c>
      <c r="Y1358" s="300" t="str">
        <f t="shared" ref="Y1358:Y1421" si="1009">IF($D1358="0107","выб","")</f>
        <v/>
      </c>
      <c r="Z1358" s="300" t="str">
        <f t="shared" ref="Z1358:Z1421" si="1010">IF($G1358="251","меж","")</f>
        <v/>
      </c>
      <c r="AA1358" s="303" t="str">
        <f t="shared" ref="AA1358:AA1421" si="1011">IF($B1358="800","кцп","")</f>
        <v/>
      </c>
      <c r="AB1358" s="300" t="str">
        <f t="shared" ref="AB1358:AB1421" si="1012">IF($F1358="611","смз","")</f>
        <v/>
      </c>
      <c r="AC1358" s="300" t="str">
        <f t="shared" ref="AC1358:AC1421" si="1013">IF($D1358="1301","дол","")</f>
        <v/>
      </c>
      <c r="AD1358" s="300" t="str">
        <f t="shared" ref="AD1358:AD1421" si="1014">IF($F1358="612","сиц","")</f>
        <v/>
      </c>
      <c r="AE1358" s="192" t="str">
        <f t="shared" ref="AE1358:AE1421" si="1015">IF(AND($B1358="890",$E1358="9098000",F1358="870"),"рсф","")</f>
        <v/>
      </c>
      <c r="AF1358" s="192" t="str">
        <f t="shared" ref="AF1358:AF1421" si="1016">IF(AND($F1358="330",B1358="806"),"поч","")</f>
        <v/>
      </c>
      <c r="AG1358" s="192"/>
      <c r="AJ1358" s="300" t="str">
        <f t="shared" ref="AJ1358:AJ1421" si="1017">IF(AND(D1358="0503",G1358="223",OR(E1358="2118002",E1358="2218002",E1358="2338004",E1358="2718002",E1358="2928002",E1358="3018002",E1358="3118002",E1358="3218002",E1358="3418002",E1358="3658002",E1358="3718002",E1358="3818002",E1358="3948001",E1358="4118002",E1358="4218002",E1358="4218001",E1358="4318002",E1358="4418002",E1358="4618002")),"осв","")</f>
        <v/>
      </c>
      <c r="AK1358" s="300" t="str">
        <f t="shared" ref="AK1358:AK1421" si="1018">IF($D1358="0107","выб","")</f>
        <v/>
      </c>
      <c r="AL1358" s="300" t="str">
        <f t="shared" ref="AL1358:AL1421" si="1019">IF(OR($D1358="0409",$D1358="0503"),"бла","")</f>
        <v>бла</v>
      </c>
      <c r="AM1358" s="300" t="str">
        <f t="shared" ref="AM1358:AM1421" si="1020">IF($G1358="251","меж","")</f>
        <v/>
      </c>
      <c r="AN1358" s="300" t="str">
        <f t="shared" ref="AN1358:AN1421" si="1021">IF($D1358="0501","жил","")</f>
        <v/>
      </c>
      <c r="AO1358" s="300" t="str">
        <f t="shared" ref="AO1358:AO1421" si="1022">IF($D1358="1101","физ","")</f>
        <v/>
      </c>
      <c r="AP1358" s="300" t="str">
        <f t="shared" ref="AP1358:AP1421" si="1023">IF($D1358="0408","тра","")</f>
        <v/>
      </c>
      <c r="AQ1358" s="300" t="str">
        <f t="shared" ref="AQ1358:AQ1421" si="1024">IF($D1358="1001","пен","")</f>
        <v/>
      </c>
      <c r="AR1358" s="306" t="str">
        <f t="shared" ref="AR1358:AR1421" si="1025">IF(LEFT($E1358,3)="795","рцп","")</f>
        <v/>
      </c>
      <c r="AS1358" s="300" t="str">
        <f t="shared" ref="AS1358:AS1421" si="1026">IF($F1358="611","смз","")</f>
        <v/>
      </c>
      <c r="AT1358" s="300" t="str">
        <f t="shared" ref="AT1358:AT1421" si="1027">IF($F1358="612","сиц","")</f>
        <v/>
      </c>
      <c r="AU1358" s="192" t="str">
        <f t="shared" ref="AU1358:AU1421" si="1028">IF(LEFT(B1358,1)="9",LEFT(CONCATENATE(AJ1358,AK1358,AL1358,AM1358,AN1358,AP1358,AQ1358,AR1358,AS1358,AT1358,AO1358,"рбс"),3),LEFT(CONCATENATE(O1358,P1358,Q1358,R1358,S1358,T1358,U1358,V1358,W1358,X1358,Y1358,Z1358,AA1358,AB1358,AC1358,AD1358,AE1358,AF1358,"рбс"),3))</f>
        <v>бла</v>
      </c>
      <c r="AV1358" s="192" t="str">
        <f t="shared" ref="AV1358:AV1421" si="1029">CONCATENATE(AU1358,B1358,IF(C1358="ЦП270","ЦП273",IF(AND(C1358="ЦС300",LEFT(E1358,3)="440"),"ЦС306",IF(AND(C1358="ЦУ340",LEFT(E1358,3)="440"),"ЦУ347",C1358))),IF(ISNA(VLOOKUP(F1358,спр_Платные,1,FALSE)),"общ","пла"),VLOOKUP(G1358,спр_Индексации_ЭКР,3,FALSE))</f>
        <v>бла91801430общпро</v>
      </c>
      <c r="AW1358" s="191">
        <f t="shared" ref="AW1358:AW1421" si="1030">J1358*$M1358</f>
        <v>14769</v>
      </c>
      <c r="AX1358" s="191">
        <f t="shared" ref="AX1358:AX1421" si="1031">K1358*$M1358</f>
        <v>0</v>
      </c>
      <c r="AY1358" s="191">
        <f t="shared" ref="AY1358:AY1421" si="1032">J1358*$N1358</f>
        <v>0</v>
      </c>
      <c r="AZ1358" s="191">
        <f t="shared" ref="AZ1358:AZ1421" si="1033">K1358*$N1358</f>
        <v>0</v>
      </c>
      <c r="BA1358" s="193">
        <f t="shared" ref="BA1358:BA1421" si="1034">VLOOKUP(G1358,спр_Индексации_ЭКР,2,FALSE)</f>
        <v>1</v>
      </c>
      <c r="BB1358" s="193">
        <f t="shared" ref="BB1358:BB1421" si="1035">VLOOKUP(G1358,спр_Индексации_ЭКР,4,FALSE)</f>
        <v>1</v>
      </c>
      <c r="BC1358" s="193">
        <f t="shared" ref="BC1358:BC1421" si="1036">VLOOKUP(G1358,спр_Индексации_ЭКР,5,FALSE)</f>
        <v>1</v>
      </c>
      <c r="BD1358" s="191">
        <f t="shared" si="998"/>
        <v>0</v>
      </c>
      <c r="BE1358" s="191">
        <f t="shared" ref="BE1358:BE1421" si="1037">AZ1358*$BA1358</f>
        <v>0</v>
      </c>
      <c r="BF1358" s="210">
        <f t="shared" ref="BF1358:BF1421" si="1038">BD1358*BB1358</f>
        <v>0</v>
      </c>
      <c r="BG1358" s="211">
        <f t="shared" ref="BG1358:BG1421" si="1039">BF1358*BC1358</f>
        <v>0</v>
      </c>
      <c r="BH1358" s="289"/>
      <c r="BI1358" s="289"/>
      <c r="BJ1358" s="228"/>
      <c r="BK1358" s="228"/>
      <c r="BL1358" s="233" t="str">
        <f t="shared" ref="BL1358:BL1421" si="1040">IF(LEFT(B1358,1)="9",LEFT(D1358,2),"")</f>
        <v>04</v>
      </c>
    </row>
    <row r="1359" spans="1:64" ht="12" customHeight="1">
      <c r="A1359" s="333" t="s">
        <v>700</v>
      </c>
      <c r="B1359" s="381" t="s">
        <v>453</v>
      </c>
      <c r="C1359" s="333" t="s">
        <v>672</v>
      </c>
      <c r="D1359" s="381" t="s">
        <v>462</v>
      </c>
      <c r="E1359" s="381" t="s">
        <v>1301</v>
      </c>
      <c r="F1359" s="381" t="s">
        <v>586</v>
      </c>
      <c r="G1359" s="381" t="s">
        <v>397</v>
      </c>
      <c r="H1359" s="100" t="s">
        <v>653</v>
      </c>
      <c r="I1359" s="381" t="s">
        <v>505</v>
      </c>
      <c r="J1359" s="382">
        <v>36144</v>
      </c>
      <c r="K1359" s="382">
        <v>15369.3</v>
      </c>
      <c r="L1359" s="191" t="str">
        <f t="shared" si="999"/>
        <v>918014300409461008001024434001</v>
      </c>
      <c r="M1359" s="192">
        <f t="array" ref="M1359">IF(COUNT(SEARCH(Удалить_Роспись_КВСР,$B1359)*SEARCH(Удалить_Роспись_ПБС,$C1359)*SEARCH(Удалить_Роспись_КФСР, $D1359)*SEARCH(Удалить_Роспись_КЦСР,$E1359)*SEARCH(Удалить_Роспись_КВР,$F1359)*SEARCH(Удалить_Роспись_ЭК,$H1359)*SEARCH(Удалить_Роспись_КР,$I1359))&gt;0,0,1)</f>
        <v>1</v>
      </c>
      <c r="N1359" s="192">
        <v>0</v>
      </c>
      <c r="O1359" s="192" t="str">
        <f t="shared" si="1000"/>
        <v/>
      </c>
      <c r="P1359" s="192" t="str">
        <f t="shared" si="996"/>
        <v/>
      </c>
      <c r="Q1359" s="300" t="str">
        <f t="shared" si="1001"/>
        <v/>
      </c>
      <c r="R1359" s="300" t="str">
        <f t="shared" si="1002"/>
        <v/>
      </c>
      <c r="S1359" s="300" t="str">
        <f t="shared" si="1003"/>
        <v/>
      </c>
      <c r="T1359" s="192" t="str">
        <f t="shared" si="1004"/>
        <v/>
      </c>
      <c r="U1359" s="303" t="str">
        <f t="shared" si="1005"/>
        <v/>
      </c>
      <c r="V1359" s="300" t="str">
        <f t="shared" si="1006"/>
        <v/>
      </c>
      <c r="W1359" s="192" t="str">
        <f t="shared" si="1007"/>
        <v/>
      </c>
      <c r="X1359" s="303" t="str">
        <f t="shared" si="1008"/>
        <v/>
      </c>
      <c r="Y1359" s="300" t="str">
        <f t="shared" si="1009"/>
        <v/>
      </c>
      <c r="Z1359" s="300" t="str">
        <f t="shared" si="1010"/>
        <v/>
      </c>
      <c r="AA1359" s="303" t="str">
        <f t="shared" si="1011"/>
        <v/>
      </c>
      <c r="AB1359" s="300" t="str">
        <f t="shared" si="1012"/>
        <v/>
      </c>
      <c r="AC1359" s="300" t="str">
        <f t="shared" si="1013"/>
        <v/>
      </c>
      <c r="AD1359" s="300" t="str">
        <f t="shared" si="1014"/>
        <v/>
      </c>
      <c r="AE1359" s="192" t="str">
        <f t="shared" si="1015"/>
        <v/>
      </c>
      <c r="AF1359" s="192" t="str">
        <f t="shared" si="1016"/>
        <v/>
      </c>
      <c r="AG1359" s="192"/>
      <c r="AJ1359" s="300" t="str">
        <f t="shared" si="1017"/>
        <v/>
      </c>
      <c r="AK1359" s="300" t="str">
        <f t="shared" si="1018"/>
        <v/>
      </c>
      <c r="AL1359" s="300" t="str">
        <f t="shared" si="1019"/>
        <v>бла</v>
      </c>
      <c r="AM1359" s="300" t="str">
        <f t="shared" si="1020"/>
        <v/>
      </c>
      <c r="AN1359" s="300" t="str">
        <f t="shared" si="1021"/>
        <v/>
      </c>
      <c r="AO1359" s="300" t="str">
        <f t="shared" si="1022"/>
        <v/>
      </c>
      <c r="AP1359" s="300" t="str">
        <f t="shared" si="1023"/>
        <v/>
      </c>
      <c r="AQ1359" s="300" t="str">
        <f t="shared" si="1024"/>
        <v/>
      </c>
      <c r="AR1359" s="306" t="str">
        <f t="shared" si="1025"/>
        <v/>
      </c>
      <c r="AS1359" s="300" t="str">
        <f t="shared" si="1026"/>
        <v/>
      </c>
      <c r="AT1359" s="300" t="str">
        <f t="shared" si="1027"/>
        <v/>
      </c>
      <c r="AU1359" s="192" t="str">
        <f t="shared" si="1028"/>
        <v>бла</v>
      </c>
      <c r="AV1359" s="192" t="str">
        <f t="shared" si="1029"/>
        <v>бла91801430общпро</v>
      </c>
      <c r="AW1359" s="191">
        <f t="shared" si="1030"/>
        <v>36144</v>
      </c>
      <c r="AX1359" s="191">
        <f t="shared" si="1031"/>
        <v>15369.3</v>
      </c>
      <c r="AY1359" s="191">
        <f t="shared" si="1032"/>
        <v>0</v>
      </c>
      <c r="AZ1359" s="191">
        <f t="shared" si="1033"/>
        <v>0</v>
      </c>
      <c r="BA1359" s="193">
        <f t="shared" si="1034"/>
        <v>1</v>
      </c>
      <c r="BB1359" s="193">
        <f t="shared" si="1035"/>
        <v>1</v>
      </c>
      <c r="BC1359" s="193">
        <f t="shared" si="1036"/>
        <v>1</v>
      </c>
      <c r="BD1359" s="191">
        <f t="shared" si="998"/>
        <v>0</v>
      </c>
      <c r="BE1359" s="191">
        <f t="shared" si="1037"/>
        <v>0</v>
      </c>
      <c r="BF1359" s="210">
        <f t="shared" si="1038"/>
        <v>0</v>
      </c>
      <c r="BG1359" s="211">
        <f t="shared" si="1039"/>
        <v>0</v>
      </c>
      <c r="BH1359" s="289"/>
      <c r="BI1359" s="289"/>
      <c r="BJ1359" s="228"/>
      <c r="BK1359" s="228"/>
      <c r="BL1359" s="233" t="str">
        <f t="shared" si="1040"/>
        <v>04</v>
      </c>
    </row>
    <row r="1360" spans="1:64" ht="12" customHeight="1">
      <c r="A1360" s="333" t="s">
        <v>700</v>
      </c>
      <c r="B1360" s="381" t="s">
        <v>453</v>
      </c>
      <c r="C1360" s="333" t="s">
        <v>672</v>
      </c>
      <c r="D1360" s="381" t="s">
        <v>462</v>
      </c>
      <c r="E1360" s="381" t="s">
        <v>1302</v>
      </c>
      <c r="F1360" s="381" t="s">
        <v>586</v>
      </c>
      <c r="G1360" s="381" t="s">
        <v>407</v>
      </c>
      <c r="H1360" s="100" t="s">
        <v>653</v>
      </c>
      <c r="I1360" s="381" t="s">
        <v>505</v>
      </c>
      <c r="J1360" s="382">
        <v>15087</v>
      </c>
      <c r="K1360" s="382">
        <v>0</v>
      </c>
      <c r="L1360" s="191" t="str">
        <f t="shared" si="999"/>
        <v>918014300409461008Ф01024431001</v>
      </c>
      <c r="M1360" s="192">
        <f t="array" ref="M1360">IF(COUNT(SEARCH(Удалить_Роспись_КВСР,$B1360)*SEARCH(Удалить_Роспись_ПБС,$C1360)*SEARCH(Удалить_Роспись_КФСР, $D1360)*SEARCH(Удалить_Роспись_КЦСР,$E1360)*SEARCH(Удалить_Роспись_КВР,$F1360)*SEARCH(Удалить_Роспись_ЭК,$H1360)*SEARCH(Удалить_Роспись_КР,$I1360))&gt;0,0,1)</f>
        <v>1</v>
      </c>
      <c r="N1360" s="192">
        <v>0</v>
      </c>
      <c r="O1360" s="192" t="str">
        <f t="shared" si="1000"/>
        <v/>
      </c>
      <c r="P1360" s="192" t="str">
        <f t="shared" si="996"/>
        <v/>
      </c>
      <c r="Q1360" s="300" t="str">
        <f t="shared" si="1001"/>
        <v/>
      </c>
      <c r="R1360" s="300" t="str">
        <f t="shared" si="1002"/>
        <v/>
      </c>
      <c r="S1360" s="300" t="str">
        <f t="shared" si="1003"/>
        <v/>
      </c>
      <c r="T1360" s="192" t="str">
        <f t="shared" si="1004"/>
        <v/>
      </c>
      <c r="U1360" s="303" t="str">
        <f t="shared" si="1005"/>
        <v/>
      </c>
      <c r="V1360" s="300" t="str">
        <f t="shared" si="1006"/>
        <v/>
      </c>
      <c r="W1360" s="192" t="str">
        <f t="shared" si="1007"/>
        <v/>
      </c>
      <c r="X1360" s="303" t="str">
        <f t="shared" si="1008"/>
        <v/>
      </c>
      <c r="Y1360" s="300" t="str">
        <f t="shared" si="1009"/>
        <v/>
      </c>
      <c r="Z1360" s="300" t="str">
        <f t="shared" si="1010"/>
        <v/>
      </c>
      <c r="AA1360" s="303" t="str">
        <f t="shared" si="1011"/>
        <v/>
      </c>
      <c r="AB1360" s="300" t="str">
        <f t="shared" si="1012"/>
        <v/>
      </c>
      <c r="AC1360" s="300" t="str">
        <f t="shared" si="1013"/>
        <v/>
      </c>
      <c r="AD1360" s="300" t="str">
        <f t="shared" si="1014"/>
        <v/>
      </c>
      <c r="AE1360" s="192" t="str">
        <f t="shared" si="1015"/>
        <v/>
      </c>
      <c r="AF1360" s="192" t="str">
        <f t="shared" si="1016"/>
        <v/>
      </c>
      <c r="AG1360" s="192"/>
      <c r="AJ1360" s="300" t="str">
        <f t="shared" si="1017"/>
        <v/>
      </c>
      <c r="AK1360" s="300" t="str">
        <f t="shared" si="1018"/>
        <v/>
      </c>
      <c r="AL1360" s="300" t="str">
        <f t="shared" si="1019"/>
        <v>бла</v>
      </c>
      <c r="AM1360" s="300" t="str">
        <f t="shared" si="1020"/>
        <v/>
      </c>
      <c r="AN1360" s="300" t="str">
        <f t="shared" si="1021"/>
        <v/>
      </c>
      <c r="AO1360" s="300" t="str">
        <f t="shared" si="1022"/>
        <v/>
      </c>
      <c r="AP1360" s="300" t="str">
        <f t="shared" si="1023"/>
        <v/>
      </c>
      <c r="AQ1360" s="300" t="str">
        <f t="shared" si="1024"/>
        <v/>
      </c>
      <c r="AR1360" s="306" t="str">
        <f t="shared" si="1025"/>
        <v/>
      </c>
      <c r="AS1360" s="300" t="str">
        <f t="shared" si="1026"/>
        <v/>
      </c>
      <c r="AT1360" s="300" t="str">
        <f t="shared" si="1027"/>
        <v/>
      </c>
      <c r="AU1360" s="192" t="str">
        <f t="shared" si="1028"/>
        <v>бла</v>
      </c>
      <c r="AV1360" s="192" t="str">
        <f t="shared" si="1029"/>
        <v>бла91801430общосн</v>
      </c>
      <c r="AW1360" s="191">
        <f t="shared" si="1030"/>
        <v>15087</v>
      </c>
      <c r="AX1360" s="191">
        <f t="shared" si="1031"/>
        <v>0</v>
      </c>
      <c r="AY1360" s="191">
        <f t="shared" si="1032"/>
        <v>0</v>
      </c>
      <c r="AZ1360" s="191">
        <f t="shared" si="1033"/>
        <v>0</v>
      </c>
      <c r="BA1360" s="193">
        <f t="shared" si="1034"/>
        <v>1</v>
      </c>
      <c r="BB1360" s="193">
        <f t="shared" si="1035"/>
        <v>1</v>
      </c>
      <c r="BC1360" s="193">
        <f t="shared" si="1036"/>
        <v>1</v>
      </c>
      <c r="BD1360" s="191">
        <f t="shared" si="998"/>
        <v>0</v>
      </c>
      <c r="BE1360" s="191">
        <f t="shared" si="1037"/>
        <v>0</v>
      </c>
      <c r="BF1360" s="210">
        <f t="shared" si="1038"/>
        <v>0</v>
      </c>
      <c r="BG1360" s="211">
        <f t="shared" si="1039"/>
        <v>0</v>
      </c>
      <c r="BH1360" s="289"/>
      <c r="BI1360" s="289"/>
      <c r="BJ1360" s="228"/>
      <c r="BK1360" s="228"/>
      <c r="BL1360" s="233" t="str">
        <f t="shared" si="1040"/>
        <v>04</v>
      </c>
    </row>
    <row r="1361" spans="1:64" ht="12" customHeight="1">
      <c r="A1361" s="333" t="s">
        <v>700</v>
      </c>
      <c r="B1361" s="381" t="s">
        <v>453</v>
      </c>
      <c r="C1361" s="333" t="s">
        <v>672</v>
      </c>
      <c r="D1361" s="381" t="s">
        <v>462</v>
      </c>
      <c r="E1361" s="381" t="s">
        <v>1303</v>
      </c>
      <c r="F1361" s="381" t="s">
        <v>586</v>
      </c>
      <c r="G1361" s="381" t="s">
        <v>394</v>
      </c>
      <c r="H1361" s="100" t="s">
        <v>653</v>
      </c>
      <c r="I1361" s="381" t="s">
        <v>505</v>
      </c>
      <c r="J1361" s="382">
        <v>11200</v>
      </c>
      <c r="K1361" s="382">
        <v>1200</v>
      </c>
      <c r="L1361" s="191" t="str">
        <f t="shared" si="999"/>
        <v>91801430040946100S393024422501</v>
      </c>
      <c r="M1361" s="192">
        <f t="array" ref="M1361">IF(COUNT(SEARCH(Удалить_Роспись_КВСР,$B1361)*SEARCH(Удалить_Роспись_ПБС,$C1361)*SEARCH(Удалить_Роспись_КФСР, $D1361)*SEARCH(Удалить_Роспись_КЦСР,$E1361)*SEARCH(Удалить_Роспись_КВР,$F1361)*SEARCH(Удалить_Роспись_ЭК,$H1361)*SEARCH(Удалить_Роспись_КР,$I1361))&gt;0,0,1)</f>
        <v>0</v>
      </c>
      <c r="N1361" s="192">
        <v>0</v>
      </c>
      <c r="O1361" s="192" t="str">
        <f t="shared" si="1000"/>
        <v/>
      </c>
      <c r="P1361" s="192" t="str">
        <f t="shared" si="996"/>
        <v/>
      </c>
      <c r="Q1361" s="300" t="str">
        <f t="shared" si="1001"/>
        <v/>
      </c>
      <c r="R1361" s="300" t="str">
        <f t="shared" si="1002"/>
        <v/>
      </c>
      <c r="S1361" s="300" t="str">
        <f t="shared" si="1003"/>
        <v/>
      </c>
      <c r="T1361" s="192" t="str">
        <f t="shared" si="1004"/>
        <v/>
      </c>
      <c r="U1361" s="303" t="str">
        <f t="shared" si="1005"/>
        <v/>
      </c>
      <c r="V1361" s="300" t="str">
        <f t="shared" si="1006"/>
        <v/>
      </c>
      <c r="W1361" s="192" t="str">
        <f t="shared" si="1007"/>
        <v/>
      </c>
      <c r="X1361" s="303" t="str">
        <f t="shared" si="1008"/>
        <v/>
      </c>
      <c r="Y1361" s="300" t="str">
        <f t="shared" si="1009"/>
        <v/>
      </c>
      <c r="Z1361" s="300" t="str">
        <f t="shared" si="1010"/>
        <v/>
      </c>
      <c r="AA1361" s="303" t="str">
        <f t="shared" si="1011"/>
        <v/>
      </c>
      <c r="AB1361" s="300" t="str">
        <f t="shared" si="1012"/>
        <v/>
      </c>
      <c r="AC1361" s="300" t="str">
        <f t="shared" si="1013"/>
        <v/>
      </c>
      <c r="AD1361" s="300" t="str">
        <f t="shared" si="1014"/>
        <v/>
      </c>
      <c r="AE1361" s="192" t="str">
        <f t="shared" si="1015"/>
        <v/>
      </c>
      <c r="AF1361" s="192" t="str">
        <f t="shared" si="1016"/>
        <v/>
      </c>
      <c r="AG1361" s="192"/>
      <c r="AJ1361" s="300" t="str">
        <f t="shared" si="1017"/>
        <v/>
      </c>
      <c r="AK1361" s="300" t="str">
        <f t="shared" si="1018"/>
        <v/>
      </c>
      <c r="AL1361" s="300" t="str">
        <f t="shared" si="1019"/>
        <v>бла</v>
      </c>
      <c r="AM1361" s="300" t="str">
        <f t="shared" si="1020"/>
        <v/>
      </c>
      <c r="AN1361" s="300" t="str">
        <f t="shared" si="1021"/>
        <v/>
      </c>
      <c r="AO1361" s="300" t="str">
        <f t="shared" si="1022"/>
        <v/>
      </c>
      <c r="AP1361" s="300" t="str">
        <f t="shared" si="1023"/>
        <v/>
      </c>
      <c r="AQ1361" s="300" t="str">
        <f t="shared" si="1024"/>
        <v/>
      </c>
      <c r="AR1361" s="306" t="str">
        <f t="shared" si="1025"/>
        <v/>
      </c>
      <c r="AS1361" s="300" t="str">
        <f t="shared" si="1026"/>
        <v/>
      </c>
      <c r="AT1361" s="300" t="str">
        <f t="shared" si="1027"/>
        <v/>
      </c>
      <c r="AU1361" s="192" t="str">
        <f t="shared" si="1028"/>
        <v>бла</v>
      </c>
      <c r="AV1361" s="192" t="str">
        <f t="shared" si="1029"/>
        <v>бла91801430общпро</v>
      </c>
      <c r="AW1361" s="191">
        <f t="shared" si="1030"/>
        <v>0</v>
      </c>
      <c r="AX1361" s="191">
        <f t="shared" si="1031"/>
        <v>0</v>
      </c>
      <c r="AY1361" s="191">
        <f t="shared" si="1032"/>
        <v>0</v>
      </c>
      <c r="AZ1361" s="191">
        <f t="shared" si="1033"/>
        <v>0</v>
      </c>
      <c r="BA1361" s="193">
        <f t="shared" si="1034"/>
        <v>1</v>
      </c>
      <c r="BB1361" s="193">
        <f t="shared" si="1035"/>
        <v>1</v>
      </c>
      <c r="BC1361" s="193">
        <f t="shared" si="1036"/>
        <v>1</v>
      </c>
      <c r="BD1361" s="191">
        <f t="shared" si="998"/>
        <v>0</v>
      </c>
      <c r="BE1361" s="191">
        <f t="shared" si="1037"/>
        <v>0</v>
      </c>
      <c r="BF1361" s="210">
        <f t="shared" si="1038"/>
        <v>0</v>
      </c>
      <c r="BG1361" s="211">
        <f t="shared" si="1039"/>
        <v>0</v>
      </c>
      <c r="BH1361" s="289"/>
      <c r="BI1361" s="289"/>
      <c r="BJ1361" s="228"/>
      <c r="BK1361" s="228"/>
      <c r="BL1361" s="233" t="str">
        <f t="shared" si="1040"/>
        <v>04</v>
      </c>
    </row>
    <row r="1362" spans="1:64" ht="12" customHeight="1">
      <c r="A1362" s="333" t="s">
        <v>700</v>
      </c>
      <c r="B1362" s="381" t="s">
        <v>453</v>
      </c>
      <c r="C1362" s="333" t="s">
        <v>672</v>
      </c>
      <c r="D1362" s="381" t="s">
        <v>403</v>
      </c>
      <c r="E1362" s="381" t="s">
        <v>1304</v>
      </c>
      <c r="F1362" s="381" t="s">
        <v>607</v>
      </c>
      <c r="G1362" s="381" t="s">
        <v>394</v>
      </c>
      <c r="H1362" s="100" t="s">
        <v>653</v>
      </c>
      <c r="I1362" s="381" t="s">
        <v>505</v>
      </c>
      <c r="J1362" s="382">
        <v>80000</v>
      </c>
      <c r="K1362" s="382">
        <v>47830</v>
      </c>
      <c r="L1362" s="191" t="str">
        <f t="shared" si="999"/>
        <v>918014300501463008000024322501</v>
      </c>
      <c r="M1362" s="192">
        <f t="array" ref="M1362">IF(COUNT(SEARCH(Удалить_Роспись_КВСР,$B1362)*SEARCH(Удалить_Роспись_ПБС,$C1362)*SEARCH(Удалить_Роспись_КФСР, $D1362)*SEARCH(Удалить_Роспись_КЦСР,$E1362)*SEARCH(Удалить_Роспись_КВР,$F1362)*SEARCH(Удалить_Роспись_ЭК,$H1362)*SEARCH(Удалить_Роспись_КР,$I1362))&gt;0,0,1)</f>
        <v>1</v>
      </c>
      <c r="N1362" s="192">
        <v>0</v>
      </c>
      <c r="O1362" s="192" t="str">
        <f t="shared" si="1000"/>
        <v/>
      </c>
      <c r="P1362" s="192" t="str">
        <f t="shared" si="996"/>
        <v/>
      </c>
      <c r="Q1362" s="300" t="str">
        <f t="shared" si="1001"/>
        <v/>
      </c>
      <c r="R1362" s="300" t="str">
        <f t="shared" si="1002"/>
        <v/>
      </c>
      <c r="S1362" s="300" t="str">
        <f t="shared" si="1003"/>
        <v/>
      </c>
      <c r="T1362" s="192" t="str">
        <f t="shared" si="1004"/>
        <v/>
      </c>
      <c r="U1362" s="303" t="str">
        <f t="shared" si="1005"/>
        <v/>
      </c>
      <c r="V1362" s="300" t="str">
        <f t="shared" si="1006"/>
        <v/>
      </c>
      <c r="W1362" s="192" t="str">
        <f t="shared" si="1007"/>
        <v/>
      </c>
      <c r="X1362" s="303" t="str">
        <f t="shared" si="1008"/>
        <v/>
      </c>
      <c r="Y1362" s="300" t="str">
        <f t="shared" si="1009"/>
        <v/>
      </c>
      <c r="Z1362" s="300" t="str">
        <f t="shared" si="1010"/>
        <v/>
      </c>
      <c r="AA1362" s="303" t="str">
        <f t="shared" si="1011"/>
        <v/>
      </c>
      <c r="AB1362" s="300" t="str">
        <f t="shared" si="1012"/>
        <v/>
      </c>
      <c r="AC1362" s="300" t="str">
        <f t="shared" si="1013"/>
        <v/>
      </c>
      <c r="AD1362" s="300" t="str">
        <f t="shared" si="1014"/>
        <v/>
      </c>
      <c r="AE1362" s="192" t="str">
        <f t="shared" si="1015"/>
        <v/>
      </c>
      <c r="AF1362" s="192" t="str">
        <f t="shared" si="1016"/>
        <v/>
      </c>
      <c r="AG1362" s="192"/>
      <c r="AJ1362" s="300" t="str">
        <f t="shared" si="1017"/>
        <v/>
      </c>
      <c r="AK1362" s="300" t="str">
        <f t="shared" si="1018"/>
        <v/>
      </c>
      <c r="AL1362" s="300" t="str">
        <f t="shared" si="1019"/>
        <v/>
      </c>
      <c r="AM1362" s="300" t="str">
        <f t="shared" si="1020"/>
        <v/>
      </c>
      <c r="AN1362" s="300" t="str">
        <f t="shared" si="1021"/>
        <v>жил</v>
      </c>
      <c r="AO1362" s="300" t="str">
        <f t="shared" si="1022"/>
        <v/>
      </c>
      <c r="AP1362" s="300" t="str">
        <f t="shared" si="1023"/>
        <v/>
      </c>
      <c r="AQ1362" s="300" t="str">
        <f t="shared" si="1024"/>
        <v/>
      </c>
      <c r="AR1362" s="306" t="str">
        <f t="shared" si="1025"/>
        <v/>
      </c>
      <c r="AS1362" s="300" t="str">
        <f t="shared" si="1026"/>
        <v/>
      </c>
      <c r="AT1362" s="300" t="str">
        <f t="shared" si="1027"/>
        <v/>
      </c>
      <c r="AU1362" s="192" t="str">
        <f t="shared" si="1028"/>
        <v>жил</v>
      </c>
      <c r="AV1362" s="192" t="str">
        <f t="shared" si="1029"/>
        <v>жил91801430общпро</v>
      </c>
      <c r="AW1362" s="191">
        <f t="shared" si="1030"/>
        <v>80000</v>
      </c>
      <c r="AX1362" s="191">
        <f t="shared" si="1031"/>
        <v>47830</v>
      </c>
      <c r="AY1362" s="191">
        <f t="shared" si="1032"/>
        <v>0</v>
      </c>
      <c r="AZ1362" s="191">
        <f t="shared" si="1033"/>
        <v>0</v>
      </c>
      <c r="BA1362" s="193">
        <f t="shared" si="1034"/>
        <v>1</v>
      </c>
      <c r="BB1362" s="193">
        <f t="shared" si="1035"/>
        <v>1</v>
      </c>
      <c r="BC1362" s="193">
        <f t="shared" si="1036"/>
        <v>1</v>
      </c>
      <c r="BD1362" s="191">
        <f t="shared" si="998"/>
        <v>0</v>
      </c>
      <c r="BE1362" s="191">
        <f t="shared" si="1037"/>
        <v>0</v>
      </c>
      <c r="BF1362" s="210">
        <f t="shared" si="1038"/>
        <v>0</v>
      </c>
      <c r="BG1362" s="211">
        <f t="shared" si="1039"/>
        <v>0</v>
      </c>
      <c r="BH1362" s="289"/>
      <c r="BI1362" s="289"/>
      <c r="BJ1362" s="228"/>
      <c r="BK1362" s="228"/>
      <c r="BL1362" s="233" t="str">
        <f t="shared" si="1040"/>
        <v>05</v>
      </c>
    </row>
    <row r="1363" spans="1:64" ht="12" customHeight="1">
      <c r="A1363" s="333" t="s">
        <v>700</v>
      </c>
      <c r="B1363" s="381" t="s">
        <v>453</v>
      </c>
      <c r="C1363" s="333" t="s">
        <v>672</v>
      </c>
      <c r="D1363" s="381" t="s">
        <v>403</v>
      </c>
      <c r="E1363" s="381" t="s">
        <v>1304</v>
      </c>
      <c r="F1363" s="381" t="s">
        <v>586</v>
      </c>
      <c r="G1363" s="381" t="s">
        <v>397</v>
      </c>
      <c r="H1363" s="100" t="s">
        <v>653</v>
      </c>
      <c r="I1363" s="381" t="s">
        <v>505</v>
      </c>
      <c r="J1363" s="382">
        <v>100000</v>
      </c>
      <c r="K1363" s="382">
        <v>16240</v>
      </c>
      <c r="L1363" s="191" t="str">
        <f t="shared" si="999"/>
        <v>918014300501463008000024434001</v>
      </c>
      <c r="M1363" s="192">
        <f t="array" ref="M1363">IF(COUNT(SEARCH(Удалить_Роспись_КВСР,$B1363)*SEARCH(Удалить_Роспись_ПБС,$C1363)*SEARCH(Удалить_Роспись_КФСР, $D1363)*SEARCH(Удалить_Роспись_КЦСР,$E1363)*SEARCH(Удалить_Роспись_КВР,$F1363)*SEARCH(Удалить_Роспись_ЭК,$H1363)*SEARCH(Удалить_Роспись_КР,$I1363))&gt;0,0,1)</f>
        <v>1</v>
      </c>
      <c r="N1363" s="192">
        <v>0</v>
      </c>
      <c r="O1363" s="192" t="str">
        <f t="shared" si="1000"/>
        <v/>
      </c>
      <c r="P1363" s="192" t="str">
        <f t="shared" si="996"/>
        <v/>
      </c>
      <c r="Q1363" s="300" t="str">
        <f t="shared" si="1001"/>
        <v/>
      </c>
      <c r="R1363" s="300" t="str">
        <f t="shared" si="1002"/>
        <v/>
      </c>
      <c r="S1363" s="300" t="str">
        <f t="shared" si="1003"/>
        <v/>
      </c>
      <c r="T1363" s="192" t="str">
        <f t="shared" si="1004"/>
        <v/>
      </c>
      <c r="U1363" s="303" t="str">
        <f t="shared" si="1005"/>
        <v/>
      </c>
      <c r="V1363" s="300" t="str">
        <f t="shared" si="1006"/>
        <v/>
      </c>
      <c r="W1363" s="192" t="str">
        <f t="shared" si="1007"/>
        <v/>
      </c>
      <c r="X1363" s="303" t="str">
        <f t="shared" si="1008"/>
        <v/>
      </c>
      <c r="Y1363" s="300" t="str">
        <f t="shared" si="1009"/>
        <v/>
      </c>
      <c r="Z1363" s="300" t="str">
        <f t="shared" si="1010"/>
        <v/>
      </c>
      <c r="AA1363" s="303" t="str">
        <f t="shared" si="1011"/>
        <v/>
      </c>
      <c r="AB1363" s="300" t="str">
        <f t="shared" si="1012"/>
        <v/>
      </c>
      <c r="AC1363" s="300" t="str">
        <f t="shared" si="1013"/>
        <v/>
      </c>
      <c r="AD1363" s="300" t="str">
        <f t="shared" si="1014"/>
        <v/>
      </c>
      <c r="AE1363" s="192" t="str">
        <f t="shared" si="1015"/>
        <v/>
      </c>
      <c r="AF1363" s="192" t="str">
        <f t="shared" si="1016"/>
        <v/>
      </c>
      <c r="AG1363" s="192"/>
      <c r="AJ1363" s="300" t="str">
        <f t="shared" si="1017"/>
        <v/>
      </c>
      <c r="AK1363" s="300" t="str">
        <f t="shared" si="1018"/>
        <v/>
      </c>
      <c r="AL1363" s="300" t="str">
        <f t="shared" si="1019"/>
        <v/>
      </c>
      <c r="AM1363" s="300" t="str">
        <f t="shared" si="1020"/>
        <v/>
      </c>
      <c r="AN1363" s="300" t="str">
        <f t="shared" si="1021"/>
        <v>жил</v>
      </c>
      <c r="AO1363" s="300" t="str">
        <f t="shared" si="1022"/>
        <v/>
      </c>
      <c r="AP1363" s="300" t="str">
        <f t="shared" si="1023"/>
        <v/>
      </c>
      <c r="AQ1363" s="300" t="str">
        <f t="shared" si="1024"/>
        <v/>
      </c>
      <c r="AR1363" s="306" t="str">
        <f t="shared" si="1025"/>
        <v/>
      </c>
      <c r="AS1363" s="300" t="str">
        <f t="shared" si="1026"/>
        <v/>
      </c>
      <c r="AT1363" s="300" t="str">
        <f t="shared" si="1027"/>
        <v/>
      </c>
      <c r="AU1363" s="192" t="str">
        <f t="shared" si="1028"/>
        <v>жил</v>
      </c>
      <c r="AV1363" s="192" t="str">
        <f t="shared" si="1029"/>
        <v>жил91801430общпро</v>
      </c>
      <c r="AW1363" s="191">
        <f t="shared" si="1030"/>
        <v>100000</v>
      </c>
      <c r="AX1363" s="191">
        <f t="shared" si="1031"/>
        <v>16240</v>
      </c>
      <c r="AY1363" s="191">
        <f t="shared" si="1032"/>
        <v>0</v>
      </c>
      <c r="AZ1363" s="191">
        <f t="shared" si="1033"/>
        <v>0</v>
      </c>
      <c r="BA1363" s="193">
        <f t="shared" si="1034"/>
        <v>1</v>
      </c>
      <c r="BB1363" s="193">
        <f t="shared" si="1035"/>
        <v>1</v>
      </c>
      <c r="BC1363" s="193">
        <f t="shared" si="1036"/>
        <v>1</v>
      </c>
      <c r="BD1363" s="191">
        <f t="shared" si="998"/>
        <v>0</v>
      </c>
      <c r="BE1363" s="191">
        <f t="shared" si="1037"/>
        <v>0</v>
      </c>
      <c r="BF1363" s="210">
        <f t="shared" si="1038"/>
        <v>0</v>
      </c>
      <c r="BG1363" s="211">
        <f t="shared" si="1039"/>
        <v>0</v>
      </c>
      <c r="BH1363" s="289"/>
      <c r="BI1363" s="289"/>
      <c r="BJ1363" s="228"/>
      <c r="BK1363" s="228"/>
      <c r="BL1363" s="233" t="str">
        <f t="shared" si="1040"/>
        <v>05</v>
      </c>
    </row>
    <row r="1364" spans="1:64" ht="12" customHeight="1">
      <c r="A1364" s="333" t="s">
        <v>700</v>
      </c>
      <c r="B1364" s="381" t="s">
        <v>453</v>
      </c>
      <c r="C1364" s="333" t="s">
        <v>672</v>
      </c>
      <c r="D1364" s="381" t="s">
        <v>404</v>
      </c>
      <c r="E1364" s="381" t="s">
        <v>896</v>
      </c>
      <c r="F1364" s="381" t="s">
        <v>586</v>
      </c>
      <c r="G1364" s="381" t="s">
        <v>389</v>
      </c>
      <c r="H1364" s="100" t="s">
        <v>653</v>
      </c>
      <c r="I1364" s="381" t="s">
        <v>505</v>
      </c>
      <c r="J1364" s="382">
        <v>5000</v>
      </c>
      <c r="K1364" s="382">
        <v>0</v>
      </c>
      <c r="L1364" s="191" t="str">
        <f t="shared" si="999"/>
        <v>91801430050290900Ш000024422601</v>
      </c>
      <c r="M1364" s="192">
        <f t="array" ref="M1364">IF(COUNT(SEARCH(Удалить_Роспись_КВСР,$B1364)*SEARCH(Удалить_Роспись_ПБС,$C1364)*SEARCH(Удалить_Роспись_КФСР, $D1364)*SEARCH(Удалить_Роспись_КЦСР,$E1364)*SEARCH(Удалить_Роспись_КВР,$F1364)*SEARCH(Удалить_Роспись_ЭК,$H1364)*SEARCH(Удалить_Роспись_КР,$I1364))&gt;0,0,1)</f>
        <v>1</v>
      </c>
      <c r="N1364" s="192">
        <f>IF(COUNT(SEARCH(Удалить_Индекс_КВСР,$B1364)*SEARCH(Удалить_Индекс_ПБС,$C1364)*SEARCH(Удалить_Индекс_КФСР,$D1364)*SEARCH(Удалить_Индекс_КЦСР,$E1364)*SEARCH(Удалить_Индекс_КВР,$F1364)*SEARCH(Удалить_Индекс_ЭК,$H1364)*SEARCH(Удалить_Индекс_КР,$I1364))&gt;0,0,1)</f>
        <v>1</v>
      </c>
      <c r="O1364" s="192" t="str">
        <f t="shared" si="1000"/>
        <v/>
      </c>
      <c r="P1364" s="192" t="str">
        <f t="shared" ref="P1364:P1427" si="1041">IF($E1364="092Л000","воз","")</f>
        <v/>
      </c>
      <c r="Q1364" s="300" t="str">
        <f t="shared" si="1001"/>
        <v/>
      </c>
      <c r="R1364" s="300" t="str">
        <f t="shared" si="1002"/>
        <v/>
      </c>
      <c r="S1364" s="300" t="str">
        <f t="shared" si="1003"/>
        <v/>
      </c>
      <c r="T1364" s="192" t="str">
        <f t="shared" si="1004"/>
        <v/>
      </c>
      <c r="U1364" s="303" t="str">
        <f t="shared" si="1005"/>
        <v/>
      </c>
      <c r="V1364" s="300" t="str">
        <f t="shared" si="1006"/>
        <v/>
      </c>
      <c r="W1364" s="192" t="str">
        <f t="shared" si="1007"/>
        <v/>
      </c>
      <c r="X1364" s="303" t="str">
        <f t="shared" si="1008"/>
        <v/>
      </c>
      <c r="Y1364" s="300" t="str">
        <f t="shared" si="1009"/>
        <v/>
      </c>
      <c r="Z1364" s="300" t="str">
        <f t="shared" si="1010"/>
        <v/>
      </c>
      <c r="AA1364" s="303" t="str">
        <f t="shared" si="1011"/>
        <v/>
      </c>
      <c r="AB1364" s="300" t="str">
        <f t="shared" si="1012"/>
        <v/>
      </c>
      <c r="AC1364" s="300" t="str">
        <f t="shared" si="1013"/>
        <v/>
      </c>
      <c r="AD1364" s="300" t="str">
        <f t="shared" si="1014"/>
        <v/>
      </c>
      <c r="AE1364" s="192" t="str">
        <f t="shared" si="1015"/>
        <v/>
      </c>
      <c r="AF1364" s="192" t="str">
        <f t="shared" si="1016"/>
        <v/>
      </c>
      <c r="AG1364" s="192"/>
      <c r="AJ1364" s="300" t="str">
        <f t="shared" si="1017"/>
        <v/>
      </c>
      <c r="AK1364" s="300" t="str">
        <f t="shared" si="1018"/>
        <v/>
      </c>
      <c r="AL1364" s="300" t="str">
        <f t="shared" si="1019"/>
        <v/>
      </c>
      <c r="AM1364" s="300" t="str">
        <f t="shared" si="1020"/>
        <v/>
      </c>
      <c r="AN1364" s="300" t="str">
        <f t="shared" si="1021"/>
        <v/>
      </c>
      <c r="AO1364" s="300" t="str">
        <f t="shared" si="1022"/>
        <v/>
      </c>
      <c r="AP1364" s="300" t="str">
        <f t="shared" si="1023"/>
        <v/>
      </c>
      <c r="AQ1364" s="300" t="str">
        <f t="shared" si="1024"/>
        <v/>
      </c>
      <c r="AR1364" s="306" t="str">
        <f t="shared" si="1025"/>
        <v/>
      </c>
      <c r="AS1364" s="300" t="str">
        <f t="shared" si="1026"/>
        <v/>
      </c>
      <c r="AT1364" s="300" t="str">
        <f t="shared" si="1027"/>
        <v/>
      </c>
      <c r="AU1364" s="192" t="str">
        <f t="shared" si="1028"/>
        <v>рбс</v>
      </c>
      <c r="AV1364" s="192" t="str">
        <f t="shared" si="1029"/>
        <v>рбс91801430общпро</v>
      </c>
      <c r="AW1364" s="191">
        <f t="shared" si="1030"/>
        <v>5000</v>
      </c>
      <c r="AX1364" s="191">
        <f t="shared" si="1031"/>
        <v>0</v>
      </c>
      <c r="AY1364" s="191">
        <f t="shared" si="1032"/>
        <v>5000</v>
      </c>
      <c r="AZ1364" s="191">
        <f t="shared" si="1033"/>
        <v>0</v>
      </c>
      <c r="BA1364" s="193">
        <f t="shared" si="1034"/>
        <v>1</v>
      </c>
      <c r="BB1364" s="193">
        <f t="shared" si="1035"/>
        <v>1</v>
      </c>
      <c r="BC1364" s="193">
        <f t="shared" si="1036"/>
        <v>1</v>
      </c>
      <c r="BD1364" s="191">
        <f t="shared" si="998"/>
        <v>5000</v>
      </c>
      <c r="BE1364" s="191">
        <f t="shared" si="1037"/>
        <v>0</v>
      </c>
      <c r="BF1364" s="210">
        <f t="shared" si="1038"/>
        <v>5000</v>
      </c>
      <c r="BG1364" s="211">
        <f t="shared" si="1039"/>
        <v>5000</v>
      </c>
      <c r="BH1364" s="289"/>
      <c r="BI1364" s="289"/>
      <c r="BJ1364" s="228"/>
      <c r="BK1364" s="228"/>
      <c r="BL1364" s="233" t="str">
        <f t="shared" si="1040"/>
        <v>05</v>
      </c>
    </row>
    <row r="1365" spans="1:64" ht="12" customHeight="1">
      <c r="A1365" s="333" t="s">
        <v>700</v>
      </c>
      <c r="B1365" s="381" t="s">
        <v>453</v>
      </c>
      <c r="C1365" s="333" t="s">
        <v>672</v>
      </c>
      <c r="D1365" s="381" t="s">
        <v>406</v>
      </c>
      <c r="E1365" s="381" t="s">
        <v>1305</v>
      </c>
      <c r="F1365" s="381" t="s">
        <v>586</v>
      </c>
      <c r="G1365" s="381" t="s">
        <v>394</v>
      </c>
      <c r="H1365" s="100" t="s">
        <v>653</v>
      </c>
      <c r="I1365" s="381" t="s">
        <v>505</v>
      </c>
      <c r="J1365" s="382">
        <v>75000</v>
      </c>
      <c r="K1365" s="382">
        <v>46749.94</v>
      </c>
      <c r="L1365" s="191" t="str">
        <f t="shared" si="999"/>
        <v>918014300503461008002024422501</v>
      </c>
      <c r="M1365" s="192">
        <f t="array" ref="M1365">IF(COUNT(SEARCH(Удалить_Роспись_КВСР,$B1365)*SEARCH(Удалить_Роспись_ПБС,$C1365)*SEARCH(Удалить_Роспись_КФСР, $D1365)*SEARCH(Удалить_Роспись_КЦСР,$E1365)*SEARCH(Удалить_Роспись_КВР,$F1365)*SEARCH(Удалить_Роспись_ЭК,$H1365)*SEARCH(Удалить_Роспись_КР,$I1365))&gt;0,0,1)</f>
        <v>1</v>
      </c>
      <c r="N1365" s="192">
        <v>0</v>
      </c>
      <c r="O1365" s="192" t="str">
        <f t="shared" si="1000"/>
        <v/>
      </c>
      <c r="P1365" s="192" t="str">
        <f t="shared" si="1041"/>
        <v/>
      </c>
      <c r="Q1365" s="300" t="str">
        <f t="shared" si="1001"/>
        <v/>
      </c>
      <c r="R1365" s="300" t="str">
        <f t="shared" si="1002"/>
        <v/>
      </c>
      <c r="S1365" s="300" t="str">
        <f t="shared" si="1003"/>
        <v/>
      </c>
      <c r="T1365" s="192" t="str">
        <f t="shared" si="1004"/>
        <v/>
      </c>
      <c r="U1365" s="303" t="str">
        <f t="shared" si="1005"/>
        <v/>
      </c>
      <c r="V1365" s="300" t="str">
        <f t="shared" si="1006"/>
        <v/>
      </c>
      <c r="W1365" s="192" t="str">
        <f t="shared" si="1007"/>
        <v/>
      </c>
      <c r="X1365" s="303" t="str">
        <f t="shared" si="1008"/>
        <v/>
      </c>
      <c r="Y1365" s="300" t="str">
        <f t="shared" si="1009"/>
        <v/>
      </c>
      <c r="Z1365" s="300" t="str">
        <f t="shared" si="1010"/>
        <v/>
      </c>
      <c r="AA1365" s="303" t="str">
        <f t="shared" si="1011"/>
        <v/>
      </c>
      <c r="AB1365" s="300" t="str">
        <f t="shared" si="1012"/>
        <v/>
      </c>
      <c r="AC1365" s="300" t="str">
        <f t="shared" si="1013"/>
        <v/>
      </c>
      <c r="AD1365" s="300" t="str">
        <f t="shared" si="1014"/>
        <v/>
      </c>
      <c r="AE1365" s="192" t="str">
        <f t="shared" si="1015"/>
        <v/>
      </c>
      <c r="AF1365" s="192" t="str">
        <f t="shared" si="1016"/>
        <v/>
      </c>
      <c r="AG1365" s="192"/>
      <c r="AJ1365" s="300" t="str">
        <f t="shared" si="1017"/>
        <v/>
      </c>
      <c r="AK1365" s="300" t="str">
        <f t="shared" si="1018"/>
        <v/>
      </c>
      <c r="AL1365" s="300" t="str">
        <f t="shared" si="1019"/>
        <v>бла</v>
      </c>
      <c r="AM1365" s="300" t="str">
        <f t="shared" si="1020"/>
        <v/>
      </c>
      <c r="AN1365" s="300" t="str">
        <f t="shared" si="1021"/>
        <v/>
      </c>
      <c r="AO1365" s="300" t="str">
        <f t="shared" si="1022"/>
        <v/>
      </c>
      <c r="AP1365" s="300" t="str">
        <f t="shared" si="1023"/>
        <v/>
      </c>
      <c r="AQ1365" s="300" t="str">
        <f t="shared" si="1024"/>
        <v/>
      </c>
      <c r="AR1365" s="306" t="str">
        <f t="shared" si="1025"/>
        <v/>
      </c>
      <c r="AS1365" s="300" t="str">
        <f t="shared" si="1026"/>
        <v/>
      </c>
      <c r="AT1365" s="300" t="str">
        <f t="shared" si="1027"/>
        <v/>
      </c>
      <c r="AU1365" s="192" t="str">
        <f t="shared" si="1028"/>
        <v>бла</v>
      </c>
      <c r="AV1365" s="192" t="str">
        <f t="shared" si="1029"/>
        <v>бла91801430общпро</v>
      </c>
      <c r="AW1365" s="191">
        <f t="shared" si="1030"/>
        <v>75000</v>
      </c>
      <c r="AX1365" s="191">
        <f t="shared" si="1031"/>
        <v>46749.94</v>
      </c>
      <c r="AY1365" s="191">
        <f t="shared" si="1032"/>
        <v>0</v>
      </c>
      <c r="AZ1365" s="191">
        <f t="shared" si="1033"/>
        <v>0</v>
      </c>
      <c r="BA1365" s="193">
        <f t="shared" si="1034"/>
        <v>1</v>
      </c>
      <c r="BB1365" s="193">
        <f t="shared" si="1035"/>
        <v>1</v>
      </c>
      <c r="BC1365" s="193">
        <f t="shared" si="1036"/>
        <v>1</v>
      </c>
      <c r="BD1365" s="191">
        <f t="shared" si="998"/>
        <v>0</v>
      </c>
      <c r="BE1365" s="191">
        <f t="shared" si="1037"/>
        <v>0</v>
      </c>
      <c r="BF1365" s="210">
        <f t="shared" si="1038"/>
        <v>0</v>
      </c>
      <c r="BG1365" s="211">
        <f t="shared" si="1039"/>
        <v>0</v>
      </c>
      <c r="BH1365" s="289"/>
      <c r="BI1365" s="289"/>
      <c r="BJ1365" s="228"/>
      <c r="BK1365" s="228"/>
      <c r="BL1365" s="233" t="str">
        <f t="shared" si="1040"/>
        <v>05</v>
      </c>
    </row>
    <row r="1366" spans="1:64" ht="12" customHeight="1">
      <c r="A1366" s="333" t="s">
        <v>700</v>
      </c>
      <c r="B1366" s="381" t="s">
        <v>453</v>
      </c>
      <c r="C1366" s="333" t="s">
        <v>672</v>
      </c>
      <c r="D1366" s="381" t="s">
        <v>406</v>
      </c>
      <c r="E1366" s="381" t="s">
        <v>1305</v>
      </c>
      <c r="F1366" s="381" t="s">
        <v>586</v>
      </c>
      <c r="G1366" s="381" t="s">
        <v>397</v>
      </c>
      <c r="H1366" s="100" t="s">
        <v>653</v>
      </c>
      <c r="I1366" s="381" t="s">
        <v>505</v>
      </c>
      <c r="J1366" s="382">
        <v>10000</v>
      </c>
      <c r="K1366" s="382">
        <v>9560</v>
      </c>
      <c r="L1366" s="191" t="str">
        <f t="shared" si="999"/>
        <v>918014300503461008002024434001</v>
      </c>
      <c r="M1366" s="192">
        <f t="array" ref="M1366">IF(COUNT(SEARCH(Удалить_Роспись_КВСР,$B1366)*SEARCH(Удалить_Роспись_ПБС,$C1366)*SEARCH(Удалить_Роспись_КФСР, $D1366)*SEARCH(Удалить_Роспись_КЦСР,$E1366)*SEARCH(Удалить_Роспись_КВР,$F1366)*SEARCH(Удалить_Роспись_ЭК,$H1366)*SEARCH(Удалить_Роспись_КР,$I1366))&gt;0,0,1)</f>
        <v>1</v>
      </c>
      <c r="N1366" s="192">
        <v>0</v>
      </c>
      <c r="O1366" s="192" t="str">
        <f t="shared" si="1000"/>
        <v/>
      </c>
      <c r="P1366" s="192" t="str">
        <f t="shared" si="1041"/>
        <v/>
      </c>
      <c r="Q1366" s="300" t="str">
        <f t="shared" si="1001"/>
        <v/>
      </c>
      <c r="R1366" s="300" t="str">
        <f t="shared" si="1002"/>
        <v/>
      </c>
      <c r="S1366" s="300" t="str">
        <f t="shared" si="1003"/>
        <v/>
      </c>
      <c r="T1366" s="192" t="str">
        <f t="shared" si="1004"/>
        <v/>
      </c>
      <c r="U1366" s="303" t="str">
        <f t="shared" si="1005"/>
        <v/>
      </c>
      <c r="V1366" s="300" t="str">
        <f t="shared" si="1006"/>
        <v/>
      </c>
      <c r="W1366" s="192" t="str">
        <f t="shared" si="1007"/>
        <v/>
      </c>
      <c r="X1366" s="303" t="str">
        <f t="shared" si="1008"/>
        <v/>
      </c>
      <c r="Y1366" s="300" t="str">
        <f t="shared" si="1009"/>
        <v/>
      </c>
      <c r="Z1366" s="300" t="str">
        <f t="shared" si="1010"/>
        <v/>
      </c>
      <c r="AA1366" s="303" t="str">
        <f t="shared" si="1011"/>
        <v/>
      </c>
      <c r="AB1366" s="300" t="str">
        <f t="shared" si="1012"/>
        <v/>
      </c>
      <c r="AC1366" s="300" t="str">
        <f t="shared" si="1013"/>
        <v/>
      </c>
      <c r="AD1366" s="300" t="str">
        <f t="shared" si="1014"/>
        <v/>
      </c>
      <c r="AE1366" s="192" t="str">
        <f t="shared" si="1015"/>
        <v/>
      </c>
      <c r="AF1366" s="192" t="str">
        <f t="shared" si="1016"/>
        <v/>
      </c>
      <c r="AG1366" s="192"/>
      <c r="AJ1366" s="300" t="str">
        <f t="shared" si="1017"/>
        <v/>
      </c>
      <c r="AK1366" s="300" t="str">
        <f t="shared" si="1018"/>
        <v/>
      </c>
      <c r="AL1366" s="300" t="str">
        <f t="shared" si="1019"/>
        <v>бла</v>
      </c>
      <c r="AM1366" s="300" t="str">
        <f t="shared" si="1020"/>
        <v/>
      </c>
      <c r="AN1366" s="300" t="str">
        <f t="shared" si="1021"/>
        <v/>
      </c>
      <c r="AO1366" s="300" t="str">
        <f t="shared" si="1022"/>
        <v/>
      </c>
      <c r="AP1366" s="300" t="str">
        <f t="shared" si="1023"/>
        <v/>
      </c>
      <c r="AQ1366" s="300" t="str">
        <f t="shared" si="1024"/>
        <v/>
      </c>
      <c r="AR1366" s="306" t="str">
        <f t="shared" si="1025"/>
        <v/>
      </c>
      <c r="AS1366" s="300" t="str">
        <f t="shared" si="1026"/>
        <v/>
      </c>
      <c r="AT1366" s="300" t="str">
        <f t="shared" si="1027"/>
        <v/>
      </c>
      <c r="AU1366" s="192" t="str">
        <f t="shared" si="1028"/>
        <v>бла</v>
      </c>
      <c r="AV1366" s="192" t="str">
        <f t="shared" si="1029"/>
        <v>бла91801430общпро</v>
      </c>
      <c r="AW1366" s="191">
        <f t="shared" si="1030"/>
        <v>10000</v>
      </c>
      <c r="AX1366" s="191">
        <f t="shared" si="1031"/>
        <v>9560</v>
      </c>
      <c r="AY1366" s="191">
        <f t="shared" si="1032"/>
        <v>0</v>
      </c>
      <c r="AZ1366" s="191">
        <f t="shared" si="1033"/>
        <v>0</v>
      </c>
      <c r="BA1366" s="193">
        <f t="shared" si="1034"/>
        <v>1</v>
      </c>
      <c r="BB1366" s="193">
        <f t="shared" si="1035"/>
        <v>1</v>
      </c>
      <c r="BC1366" s="193">
        <f t="shared" si="1036"/>
        <v>1</v>
      </c>
      <c r="BD1366" s="191">
        <f t="shared" si="998"/>
        <v>0</v>
      </c>
      <c r="BE1366" s="191">
        <f t="shared" si="1037"/>
        <v>0</v>
      </c>
      <c r="BF1366" s="210">
        <f t="shared" si="1038"/>
        <v>0</v>
      </c>
      <c r="BG1366" s="211">
        <f t="shared" si="1039"/>
        <v>0</v>
      </c>
      <c r="BH1366" s="289"/>
      <c r="BI1366" s="289"/>
      <c r="BJ1366" s="228"/>
      <c r="BK1366" s="228"/>
      <c r="BL1366" s="233" t="str">
        <f t="shared" si="1040"/>
        <v>05</v>
      </c>
    </row>
    <row r="1367" spans="1:64" ht="12" customHeight="1">
      <c r="A1367" s="333" t="s">
        <v>700</v>
      </c>
      <c r="B1367" s="381" t="s">
        <v>453</v>
      </c>
      <c r="C1367" s="333" t="s">
        <v>672</v>
      </c>
      <c r="D1367" s="381" t="s">
        <v>406</v>
      </c>
      <c r="E1367" s="381" t="s">
        <v>1306</v>
      </c>
      <c r="F1367" s="381" t="s">
        <v>586</v>
      </c>
      <c r="G1367" s="381" t="s">
        <v>389</v>
      </c>
      <c r="H1367" s="100" t="s">
        <v>653</v>
      </c>
      <c r="I1367" s="381" t="s">
        <v>505</v>
      </c>
      <c r="J1367" s="382">
        <v>99990</v>
      </c>
      <c r="K1367" s="382">
        <v>99990</v>
      </c>
      <c r="L1367" s="191" t="str">
        <f t="shared" si="999"/>
        <v>918014300503461008003024422601</v>
      </c>
      <c r="M1367" s="192">
        <f t="array" ref="M1367">IF(COUNT(SEARCH(Удалить_Роспись_КВСР,$B1367)*SEARCH(Удалить_Роспись_ПБС,$C1367)*SEARCH(Удалить_Роспись_КФСР, $D1367)*SEARCH(Удалить_Роспись_КЦСР,$E1367)*SEARCH(Удалить_Роспись_КВР,$F1367)*SEARCH(Удалить_Роспись_ЭК,$H1367)*SEARCH(Удалить_Роспись_КР,$I1367))&gt;0,0,1)</f>
        <v>1</v>
      </c>
      <c r="N1367" s="192">
        <v>0</v>
      </c>
      <c r="O1367" s="192" t="str">
        <f t="shared" si="1000"/>
        <v/>
      </c>
      <c r="P1367" s="192" t="str">
        <f t="shared" si="1041"/>
        <v/>
      </c>
      <c r="Q1367" s="300" t="str">
        <f t="shared" si="1001"/>
        <v/>
      </c>
      <c r="R1367" s="300" t="str">
        <f t="shared" si="1002"/>
        <v/>
      </c>
      <c r="S1367" s="300" t="str">
        <f t="shared" si="1003"/>
        <v/>
      </c>
      <c r="T1367" s="192" t="str">
        <f t="shared" si="1004"/>
        <v/>
      </c>
      <c r="U1367" s="303" t="str">
        <f t="shared" si="1005"/>
        <v/>
      </c>
      <c r="V1367" s="300" t="str">
        <f t="shared" si="1006"/>
        <v/>
      </c>
      <c r="W1367" s="192" t="str">
        <f t="shared" si="1007"/>
        <v/>
      </c>
      <c r="X1367" s="303" t="str">
        <f t="shared" si="1008"/>
        <v/>
      </c>
      <c r="Y1367" s="300" t="str">
        <f t="shared" si="1009"/>
        <v/>
      </c>
      <c r="Z1367" s="300" t="str">
        <f t="shared" si="1010"/>
        <v/>
      </c>
      <c r="AA1367" s="303" t="str">
        <f t="shared" si="1011"/>
        <v/>
      </c>
      <c r="AB1367" s="300" t="str">
        <f t="shared" si="1012"/>
        <v/>
      </c>
      <c r="AC1367" s="300" t="str">
        <f t="shared" si="1013"/>
        <v/>
      </c>
      <c r="AD1367" s="300" t="str">
        <f t="shared" si="1014"/>
        <v/>
      </c>
      <c r="AE1367" s="192" t="str">
        <f t="shared" si="1015"/>
        <v/>
      </c>
      <c r="AF1367" s="192" t="str">
        <f t="shared" si="1016"/>
        <v/>
      </c>
      <c r="AG1367" s="192"/>
      <c r="AJ1367" s="300" t="str">
        <f t="shared" si="1017"/>
        <v/>
      </c>
      <c r="AK1367" s="300" t="str">
        <f t="shared" si="1018"/>
        <v/>
      </c>
      <c r="AL1367" s="300" t="str">
        <f t="shared" si="1019"/>
        <v>бла</v>
      </c>
      <c r="AM1367" s="300" t="str">
        <f t="shared" si="1020"/>
        <v/>
      </c>
      <c r="AN1367" s="300" t="str">
        <f t="shared" si="1021"/>
        <v/>
      </c>
      <c r="AO1367" s="300" t="str">
        <f t="shared" si="1022"/>
        <v/>
      </c>
      <c r="AP1367" s="300" t="str">
        <f t="shared" si="1023"/>
        <v/>
      </c>
      <c r="AQ1367" s="300" t="str">
        <f t="shared" si="1024"/>
        <v/>
      </c>
      <c r="AR1367" s="306" t="str">
        <f t="shared" si="1025"/>
        <v/>
      </c>
      <c r="AS1367" s="300" t="str">
        <f t="shared" si="1026"/>
        <v/>
      </c>
      <c r="AT1367" s="300" t="str">
        <f t="shared" si="1027"/>
        <v/>
      </c>
      <c r="AU1367" s="192" t="str">
        <f t="shared" si="1028"/>
        <v>бла</v>
      </c>
      <c r="AV1367" s="192" t="str">
        <f t="shared" si="1029"/>
        <v>бла91801430общпро</v>
      </c>
      <c r="AW1367" s="191">
        <f t="shared" si="1030"/>
        <v>99990</v>
      </c>
      <c r="AX1367" s="191">
        <f t="shared" si="1031"/>
        <v>99990</v>
      </c>
      <c r="AY1367" s="191">
        <f t="shared" si="1032"/>
        <v>0</v>
      </c>
      <c r="AZ1367" s="191">
        <f t="shared" si="1033"/>
        <v>0</v>
      </c>
      <c r="BA1367" s="193">
        <f t="shared" si="1034"/>
        <v>1</v>
      </c>
      <c r="BB1367" s="193">
        <f t="shared" si="1035"/>
        <v>1</v>
      </c>
      <c r="BC1367" s="193">
        <f t="shared" si="1036"/>
        <v>1</v>
      </c>
      <c r="BD1367" s="191">
        <f t="shared" si="998"/>
        <v>0</v>
      </c>
      <c r="BE1367" s="191">
        <f t="shared" si="1037"/>
        <v>0</v>
      </c>
      <c r="BF1367" s="210">
        <f t="shared" si="1038"/>
        <v>0</v>
      </c>
      <c r="BG1367" s="211">
        <f t="shared" si="1039"/>
        <v>0</v>
      </c>
      <c r="BH1367" s="289"/>
      <c r="BI1367" s="289"/>
      <c r="BJ1367" s="228"/>
      <c r="BK1367" s="228"/>
      <c r="BL1367" s="233" t="str">
        <f t="shared" si="1040"/>
        <v>05</v>
      </c>
    </row>
    <row r="1368" spans="1:64" ht="12" customHeight="1">
      <c r="A1368" s="333" t="s">
        <v>700</v>
      </c>
      <c r="B1368" s="381" t="s">
        <v>453</v>
      </c>
      <c r="C1368" s="333" t="s">
        <v>672</v>
      </c>
      <c r="D1368" s="381" t="s">
        <v>406</v>
      </c>
      <c r="E1368" s="381" t="s">
        <v>1306</v>
      </c>
      <c r="F1368" s="381" t="s">
        <v>586</v>
      </c>
      <c r="G1368" s="381" t="s">
        <v>397</v>
      </c>
      <c r="H1368" s="100" t="s">
        <v>653</v>
      </c>
      <c r="I1368" s="381" t="s">
        <v>505</v>
      </c>
      <c r="J1368" s="382">
        <v>8010</v>
      </c>
      <c r="K1368" s="382">
        <v>0</v>
      </c>
      <c r="L1368" s="191" t="str">
        <f t="shared" si="999"/>
        <v>918014300503461008003024434001</v>
      </c>
      <c r="M1368" s="192">
        <f t="array" ref="M1368">IF(COUNT(SEARCH(Удалить_Роспись_КВСР,$B1368)*SEARCH(Удалить_Роспись_ПБС,$C1368)*SEARCH(Удалить_Роспись_КФСР, $D1368)*SEARCH(Удалить_Роспись_КЦСР,$E1368)*SEARCH(Удалить_Роспись_КВР,$F1368)*SEARCH(Удалить_Роспись_ЭК,$H1368)*SEARCH(Удалить_Роспись_КР,$I1368))&gt;0,0,1)</f>
        <v>1</v>
      </c>
      <c r="N1368" s="192">
        <v>0</v>
      </c>
      <c r="O1368" s="192" t="str">
        <f t="shared" si="1000"/>
        <v/>
      </c>
      <c r="P1368" s="192" t="str">
        <f t="shared" si="1041"/>
        <v/>
      </c>
      <c r="Q1368" s="300" t="str">
        <f t="shared" si="1001"/>
        <v/>
      </c>
      <c r="R1368" s="300" t="str">
        <f t="shared" si="1002"/>
        <v/>
      </c>
      <c r="S1368" s="300" t="str">
        <f t="shared" si="1003"/>
        <v/>
      </c>
      <c r="T1368" s="192" t="str">
        <f t="shared" si="1004"/>
        <v/>
      </c>
      <c r="U1368" s="303" t="str">
        <f t="shared" si="1005"/>
        <v/>
      </c>
      <c r="V1368" s="300" t="str">
        <f t="shared" si="1006"/>
        <v/>
      </c>
      <c r="W1368" s="192" t="str">
        <f t="shared" si="1007"/>
        <v/>
      </c>
      <c r="X1368" s="303" t="str">
        <f t="shared" si="1008"/>
        <v/>
      </c>
      <c r="Y1368" s="300" t="str">
        <f t="shared" si="1009"/>
        <v/>
      </c>
      <c r="Z1368" s="300" t="str">
        <f t="shared" si="1010"/>
        <v/>
      </c>
      <c r="AA1368" s="303" t="str">
        <f t="shared" si="1011"/>
        <v/>
      </c>
      <c r="AB1368" s="300" t="str">
        <f t="shared" si="1012"/>
        <v/>
      </c>
      <c r="AC1368" s="300" t="str">
        <f t="shared" si="1013"/>
        <v/>
      </c>
      <c r="AD1368" s="300" t="str">
        <f t="shared" si="1014"/>
        <v/>
      </c>
      <c r="AE1368" s="192" t="str">
        <f t="shared" si="1015"/>
        <v/>
      </c>
      <c r="AF1368" s="192" t="str">
        <f t="shared" si="1016"/>
        <v/>
      </c>
      <c r="AG1368" s="192"/>
      <c r="AJ1368" s="300" t="str">
        <f t="shared" si="1017"/>
        <v/>
      </c>
      <c r="AK1368" s="300" t="str">
        <f t="shared" si="1018"/>
        <v/>
      </c>
      <c r="AL1368" s="300" t="str">
        <f t="shared" si="1019"/>
        <v>бла</v>
      </c>
      <c r="AM1368" s="300" t="str">
        <f t="shared" si="1020"/>
        <v/>
      </c>
      <c r="AN1368" s="300" t="str">
        <f t="shared" si="1021"/>
        <v/>
      </c>
      <c r="AO1368" s="300" t="str">
        <f t="shared" si="1022"/>
        <v/>
      </c>
      <c r="AP1368" s="300" t="str">
        <f t="shared" si="1023"/>
        <v/>
      </c>
      <c r="AQ1368" s="300" t="str">
        <f t="shared" si="1024"/>
        <v/>
      </c>
      <c r="AR1368" s="306" t="str">
        <f t="shared" si="1025"/>
        <v/>
      </c>
      <c r="AS1368" s="300" t="str">
        <f t="shared" si="1026"/>
        <v/>
      </c>
      <c r="AT1368" s="300" t="str">
        <f t="shared" si="1027"/>
        <v/>
      </c>
      <c r="AU1368" s="192" t="str">
        <f t="shared" si="1028"/>
        <v>бла</v>
      </c>
      <c r="AV1368" s="192" t="str">
        <f t="shared" si="1029"/>
        <v>бла91801430общпро</v>
      </c>
      <c r="AW1368" s="191">
        <f t="shared" si="1030"/>
        <v>8010</v>
      </c>
      <c r="AX1368" s="191">
        <f t="shared" si="1031"/>
        <v>0</v>
      </c>
      <c r="AY1368" s="191">
        <f t="shared" si="1032"/>
        <v>0</v>
      </c>
      <c r="AZ1368" s="191">
        <f t="shared" si="1033"/>
        <v>0</v>
      </c>
      <c r="BA1368" s="193">
        <f t="shared" si="1034"/>
        <v>1</v>
      </c>
      <c r="BB1368" s="193">
        <f t="shared" si="1035"/>
        <v>1</v>
      </c>
      <c r="BC1368" s="193">
        <f t="shared" si="1036"/>
        <v>1</v>
      </c>
      <c r="BD1368" s="191">
        <f t="shared" si="998"/>
        <v>0</v>
      </c>
      <c r="BE1368" s="191">
        <f t="shared" si="1037"/>
        <v>0</v>
      </c>
      <c r="BF1368" s="210">
        <f t="shared" si="1038"/>
        <v>0</v>
      </c>
      <c r="BG1368" s="211">
        <f t="shared" si="1039"/>
        <v>0</v>
      </c>
      <c r="BH1368" s="289"/>
      <c r="BI1368" s="289"/>
      <c r="BJ1368" s="228"/>
      <c r="BK1368" s="228"/>
      <c r="BL1368" s="233" t="str">
        <f t="shared" si="1040"/>
        <v>05</v>
      </c>
    </row>
    <row r="1369" spans="1:64" ht="12" customHeight="1">
      <c r="A1369" s="333" t="s">
        <v>700</v>
      </c>
      <c r="B1369" s="381" t="s">
        <v>453</v>
      </c>
      <c r="C1369" s="333" t="s">
        <v>672</v>
      </c>
      <c r="D1369" s="381" t="s">
        <v>406</v>
      </c>
      <c r="E1369" s="381" t="s">
        <v>1307</v>
      </c>
      <c r="F1369" s="381" t="s">
        <v>608</v>
      </c>
      <c r="G1369" s="381" t="s">
        <v>385</v>
      </c>
      <c r="H1369" s="100" t="s">
        <v>653</v>
      </c>
      <c r="I1369" s="381" t="s">
        <v>505</v>
      </c>
      <c r="J1369" s="382">
        <v>69588</v>
      </c>
      <c r="K1369" s="382">
        <v>32623.71</v>
      </c>
      <c r="L1369" s="191" t="str">
        <f t="shared" si="999"/>
        <v>918014300503461008004011121101</v>
      </c>
      <c r="M1369" s="192">
        <f t="array" ref="M1369">IF(COUNT(SEARCH(Удалить_Роспись_КВСР,$B1369)*SEARCH(Удалить_Роспись_ПБС,$C1369)*SEARCH(Удалить_Роспись_КФСР, $D1369)*SEARCH(Удалить_Роспись_КЦСР,$E1369)*SEARCH(Удалить_Роспись_КВР,$F1369)*SEARCH(Удалить_Роспись_ЭК,$H1369)*SEARCH(Удалить_Роспись_КР,$I1369))&gt;0,0,1)</f>
        <v>1</v>
      </c>
      <c r="N1369" s="192">
        <v>0</v>
      </c>
      <c r="O1369" s="192" t="str">
        <f t="shared" si="1000"/>
        <v/>
      </c>
      <c r="P1369" s="192" t="str">
        <f t="shared" si="1041"/>
        <v/>
      </c>
      <c r="Q1369" s="300" t="str">
        <f t="shared" si="1001"/>
        <v/>
      </c>
      <c r="R1369" s="300" t="str">
        <f t="shared" si="1002"/>
        <v/>
      </c>
      <c r="S1369" s="300" t="str">
        <f t="shared" si="1003"/>
        <v/>
      </c>
      <c r="T1369" s="192" t="str">
        <f t="shared" si="1004"/>
        <v/>
      </c>
      <c r="U1369" s="303" t="str">
        <f t="shared" si="1005"/>
        <v/>
      </c>
      <c r="V1369" s="300" t="str">
        <f t="shared" si="1006"/>
        <v/>
      </c>
      <c r="W1369" s="192" t="str">
        <f t="shared" si="1007"/>
        <v/>
      </c>
      <c r="X1369" s="303" t="str">
        <f t="shared" si="1008"/>
        <v/>
      </c>
      <c r="Y1369" s="300" t="str">
        <f t="shared" si="1009"/>
        <v/>
      </c>
      <c r="Z1369" s="300" t="str">
        <f t="shared" si="1010"/>
        <v/>
      </c>
      <c r="AA1369" s="303" t="str">
        <f t="shared" si="1011"/>
        <v/>
      </c>
      <c r="AB1369" s="300" t="str">
        <f t="shared" si="1012"/>
        <v/>
      </c>
      <c r="AC1369" s="300" t="str">
        <f t="shared" si="1013"/>
        <v/>
      </c>
      <c r="AD1369" s="300" t="str">
        <f t="shared" si="1014"/>
        <v/>
      </c>
      <c r="AE1369" s="192" t="str">
        <f t="shared" si="1015"/>
        <v/>
      </c>
      <c r="AF1369" s="192" t="str">
        <f t="shared" si="1016"/>
        <v/>
      </c>
      <c r="AG1369" s="192"/>
      <c r="AJ1369" s="300" t="str">
        <f t="shared" si="1017"/>
        <v/>
      </c>
      <c r="AK1369" s="300" t="str">
        <f t="shared" si="1018"/>
        <v/>
      </c>
      <c r="AL1369" s="300" t="str">
        <f t="shared" si="1019"/>
        <v>бла</v>
      </c>
      <c r="AM1369" s="300" t="str">
        <f t="shared" si="1020"/>
        <v/>
      </c>
      <c r="AN1369" s="300" t="str">
        <f t="shared" si="1021"/>
        <v/>
      </c>
      <c r="AO1369" s="300" t="str">
        <f t="shared" si="1022"/>
        <v/>
      </c>
      <c r="AP1369" s="300" t="str">
        <f t="shared" si="1023"/>
        <v/>
      </c>
      <c r="AQ1369" s="300" t="str">
        <f t="shared" si="1024"/>
        <v/>
      </c>
      <c r="AR1369" s="306" t="str">
        <f t="shared" si="1025"/>
        <v/>
      </c>
      <c r="AS1369" s="300" t="str">
        <f t="shared" si="1026"/>
        <v/>
      </c>
      <c r="AT1369" s="300" t="str">
        <f t="shared" si="1027"/>
        <v/>
      </c>
      <c r="AU1369" s="192" t="str">
        <f t="shared" si="1028"/>
        <v>бла</v>
      </c>
      <c r="AV1369" s="192" t="str">
        <f t="shared" si="1029"/>
        <v>бла91801430общопл</v>
      </c>
      <c r="AW1369" s="191">
        <f t="shared" si="1030"/>
        <v>69588</v>
      </c>
      <c r="AX1369" s="191">
        <f t="shared" si="1031"/>
        <v>32623.71</v>
      </c>
      <c r="AY1369" s="191">
        <f t="shared" si="1032"/>
        <v>0</v>
      </c>
      <c r="AZ1369" s="191">
        <f t="shared" si="1033"/>
        <v>0</v>
      </c>
      <c r="BA1369" s="193">
        <f t="shared" si="1034"/>
        <v>1</v>
      </c>
      <c r="BB1369" s="193">
        <f t="shared" si="1035"/>
        <v>1</v>
      </c>
      <c r="BC1369" s="193">
        <f t="shared" si="1036"/>
        <v>1</v>
      </c>
      <c r="BD1369" s="191">
        <f t="shared" si="998"/>
        <v>0</v>
      </c>
      <c r="BE1369" s="191">
        <f t="shared" si="1037"/>
        <v>0</v>
      </c>
      <c r="BF1369" s="210">
        <f t="shared" si="1038"/>
        <v>0</v>
      </c>
      <c r="BG1369" s="211">
        <f t="shared" si="1039"/>
        <v>0</v>
      </c>
      <c r="BH1369" s="289"/>
      <c r="BI1369" s="289"/>
      <c r="BJ1369" s="228"/>
      <c r="BK1369" s="228"/>
      <c r="BL1369" s="233" t="str">
        <f t="shared" si="1040"/>
        <v>05</v>
      </c>
    </row>
    <row r="1370" spans="1:64" ht="12" customHeight="1">
      <c r="A1370" s="333" t="s">
        <v>700</v>
      </c>
      <c r="B1370" s="381" t="s">
        <v>453</v>
      </c>
      <c r="C1370" s="333" t="s">
        <v>672</v>
      </c>
      <c r="D1370" s="381" t="s">
        <v>406</v>
      </c>
      <c r="E1370" s="381" t="s">
        <v>1307</v>
      </c>
      <c r="F1370" s="381" t="s">
        <v>902</v>
      </c>
      <c r="G1370" s="381" t="s">
        <v>387</v>
      </c>
      <c r="H1370" s="100" t="s">
        <v>653</v>
      </c>
      <c r="I1370" s="381" t="s">
        <v>505</v>
      </c>
      <c r="J1370" s="382">
        <v>21016</v>
      </c>
      <c r="K1370" s="382">
        <v>9550.31</v>
      </c>
      <c r="L1370" s="191" t="str">
        <f t="shared" si="999"/>
        <v>918014300503461008004011921301</v>
      </c>
      <c r="M1370" s="192">
        <f t="array" ref="M1370">IF(COUNT(SEARCH(Удалить_Роспись_КВСР,$B1370)*SEARCH(Удалить_Роспись_ПБС,$C1370)*SEARCH(Удалить_Роспись_КФСР, $D1370)*SEARCH(Удалить_Роспись_КЦСР,$E1370)*SEARCH(Удалить_Роспись_КВР,$F1370)*SEARCH(Удалить_Роспись_ЭК,$H1370)*SEARCH(Удалить_Роспись_КР,$I1370))&gt;0,0,1)</f>
        <v>1</v>
      </c>
      <c r="N1370" s="192">
        <v>0</v>
      </c>
      <c r="O1370" s="192" t="str">
        <f t="shared" si="1000"/>
        <v/>
      </c>
      <c r="P1370" s="192" t="str">
        <f t="shared" si="1041"/>
        <v/>
      </c>
      <c r="Q1370" s="300" t="str">
        <f t="shared" si="1001"/>
        <v/>
      </c>
      <c r="R1370" s="300" t="str">
        <f t="shared" si="1002"/>
        <v/>
      </c>
      <c r="S1370" s="300" t="str">
        <f t="shared" si="1003"/>
        <v/>
      </c>
      <c r="T1370" s="192" t="str">
        <f t="shared" si="1004"/>
        <v/>
      </c>
      <c r="U1370" s="303" t="str">
        <f t="shared" si="1005"/>
        <v/>
      </c>
      <c r="V1370" s="300" t="str">
        <f t="shared" si="1006"/>
        <v/>
      </c>
      <c r="W1370" s="192" t="str">
        <f t="shared" si="1007"/>
        <v/>
      </c>
      <c r="X1370" s="303" t="str">
        <f t="shared" si="1008"/>
        <v/>
      </c>
      <c r="Y1370" s="300" t="str">
        <f t="shared" si="1009"/>
        <v/>
      </c>
      <c r="Z1370" s="300" t="str">
        <f t="shared" si="1010"/>
        <v/>
      </c>
      <c r="AA1370" s="303" t="str">
        <f t="shared" si="1011"/>
        <v/>
      </c>
      <c r="AB1370" s="300" t="str">
        <f t="shared" si="1012"/>
        <v/>
      </c>
      <c r="AC1370" s="300" t="str">
        <f t="shared" si="1013"/>
        <v/>
      </c>
      <c r="AD1370" s="300" t="str">
        <f t="shared" si="1014"/>
        <v/>
      </c>
      <c r="AE1370" s="192" t="str">
        <f t="shared" si="1015"/>
        <v/>
      </c>
      <c r="AF1370" s="192" t="str">
        <f t="shared" si="1016"/>
        <v/>
      </c>
      <c r="AG1370" s="192"/>
      <c r="AJ1370" s="300" t="str">
        <f t="shared" si="1017"/>
        <v/>
      </c>
      <c r="AK1370" s="300" t="str">
        <f t="shared" si="1018"/>
        <v/>
      </c>
      <c r="AL1370" s="300" t="str">
        <f t="shared" si="1019"/>
        <v>бла</v>
      </c>
      <c r="AM1370" s="300" t="str">
        <f t="shared" si="1020"/>
        <v/>
      </c>
      <c r="AN1370" s="300" t="str">
        <f t="shared" si="1021"/>
        <v/>
      </c>
      <c r="AO1370" s="300" t="str">
        <f t="shared" si="1022"/>
        <v/>
      </c>
      <c r="AP1370" s="300" t="str">
        <f t="shared" si="1023"/>
        <v/>
      </c>
      <c r="AQ1370" s="300" t="str">
        <f t="shared" si="1024"/>
        <v/>
      </c>
      <c r="AR1370" s="306" t="str">
        <f t="shared" si="1025"/>
        <v/>
      </c>
      <c r="AS1370" s="300" t="str">
        <f t="shared" si="1026"/>
        <v/>
      </c>
      <c r="AT1370" s="300" t="str">
        <f t="shared" si="1027"/>
        <v/>
      </c>
      <c r="AU1370" s="192" t="str">
        <f t="shared" si="1028"/>
        <v>бла</v>
      </c>
      <c r="AV1370" s="192" t="str">
        <f t="shared" si="1029"/>
        <v>бла91801430общопл</v>
      </c>
      <c r="AW1370" s="191">
        <f t="shared" si="1030"/>
        <v>21016</v>
      </c>
      <c r="AX1370" s="191">
        <f t="shared" si="1031"/>
        <v>9550.31</v>
      </c>
      <c r="AY1370" s="191">
        <f t="shared" si="1032"/>
        <v>0</v>
      </c>
      <c r="AZ1370" s="191">
        <f t="shared" si="1033"/>
        <v>0</v>
      </c>
      <c r="BA1370" s="193">
        <f t="shared" si="1034"/>
        <v>1</v>
      </c>
      <c r="BB1370" s="193">
        <f t="shared" si="1035"/>
        <v>1</v>
      </c>
      <c r="BC1370" s="193">
        <f t="shared" si="1036"/>
        <v>1</v>
      </c>
      <c r="BD1370" s="191">
        <f t="shared" si="998"/>
        <v>0</v>
      </c>
      <c r="BE1370" s="191">
        <f t="shared" si="1037"/>
        <v>0</v>
      </c>
      <c r="BF1370" s="210">
        <f t="shared" si="1038"/>
        <v>0</v>
      </c>
      <c r="BG1370" s="211">
        <f t="shared" si="1039"/>
        <v>0</v>
      </c>
      <c r="BH1370" s="289"/>
      <c r="BI1370" s="289"/>
      <c r="BJ1370" s="228"/>
      <c r="BK1370" s="228"/>
      <c r="BL1370" s="233" t="str">
        <f t="shared" si="1040"/>
        <v>05</v>
      </c>
    </row>
    <row r="1371" spans="1:64" ht="12" customHeight="1">
      <c r="A1371" s="333" t="s">
        <v>700</v>
      </c>
      <c r="B1371" s="381" t="s">
        <v>453</v>
      </c>
      <c r="C1371" s="333" t="s">
        <v>672</v>
      </c>
      <c r="D1371" s="381" t="s">
        <v>406</v>
      </c>
      <c r="E1371" s="381" t="s">
        <v>1308</v>
      </c>
      <c r="F1371" s="381" t="s">
        <v>586</v>
      </c>
      <c r="G1371" s="381" t="s">
        <v>407</v>
      </c>
      <c r="H1371" s="100" t="s">
        <v>653</v>
      </c>
      <c r="I1371" s="381" t="s">
        <v>505</v>
      </c>
      <c r="J1371" s="382">
        <v>99000</v>
      </c>
      <c r="K1371" s="382">
        <v>99000</v>
      </c>
      <c r="L1371" s="191" t="str">
        <f t="shared" si="999"/>
        <v>918014300503461008Ф00024431001</v>
      </c>
      <c r="M1371" s="192">
        <f t="array" ref="M1371">IF(COUNT(SEARCH(Удалить_Роспись_КВСР,$B1371)*SEARCH(Удалить_Роспись_ПБС,$C1371)*SEARCH(Удалить_Роспись_КФСР, $D1371)*SEARCH(Удалить_Роспись_КЦСР,$E1371)*SEARCH(Удалить_Роспись_КВР,$F1371)*SEARCH(Удалить_Роспись_ЭК,$H1371)*SEARCH(Удалить_Роспись_КР,$I1371))&gt;0,0,1)</f>
        <v>1</v>
      </c>
      <c r="N1371" s="192">
        <v>0</v>
      </c>
      <c r="O1371" s="192" t="str">
        <f t="shared" si="1000"/>
        <v/>
      </c>
      <c r="P1371" s="192" t="str">
        <f t="shared" si="1041"/>
        <v/>
      </c>
      <c r="Q1371" s="300" t="str">
        <f t="shared" si="1001"/>
        <v/>
      </c>
      <c r="R1371" s="300" t="str">
        <f t="shared" si="1002"/>
        <v/>
      </c>
      <c r="S1371" s="300" t="str">
        <f t="shared" si="1003"/>
        <v/>
      </c>
      <c r="T1371" s="192" t="str">
        <f t="shared" si="1004"/>
        <v/>
      </c>
      <c r="U1371" s="303" t="str">
        <f t="shared" si="1005"/>
        <v/>
      </c>
      <c r="V1371" s="300" t="str">
        <f t="shared" si="1006"/>
        <v/>
      </c>
      <c r="W1371" s="192" t="str">
        <f t="shared" si="1007"/>
        <v/>
      </c>
      <c r="X1371" s="303" t="str">
        <f t="shared" si="1008"/>
        <v/>
      </c>
      <c r="Y1371" s="300" t="str">
        <f t="shared" si="1009"/>
        <v/>
      </c>
      <c r="Z1371" s="300" t="str">
        <f t="shared" si="1010"/>
        <v/>
      </c>
      <c r="AA1371" s="303" t="str">
        <f t="shared" si="1011"/>
        <v/>
      </c>
      <c r="AB1371" s="300" t="str">
        <f t="shared" si="1012"/>
        <v/>
      </c>
      <c r="AC1371" s="300" t="str">
        <f t="shared" si="1013"/>
        <v/>
      </c>
      <c r="AD1371" s="300" t="str">
        <f t="shared" si="1014"/>
        <v/>
      </c>
      <c r="AE1371" s="192" t="str">
        <f t="shared" si="1015"/>
        <v/>
      </c>
      <c r="AF1371" s="192" t="str">
        <f t="shared" si="1016"/>
        <v/>
      </c>
      <c r="AG1371" s="192"/>
      <c r="AJ1371" s="300" t="str">
        <f t="shared" si="1017"/>
        <v/>
      </c>
      <c r="AK1371" s="300" t="str">
        <f t="shared" si="1018"/>
        <v/>
      </c>
      <c r="AL1371" s="300" t="str">
        <f t="shared" si="1019"/>
        <v>бла</v>
      </c>
      <c r="AM1371" s="300" t="str">
        <f t="shared" si="1020"/>
        <v/>
      </c>
      <c r="AN1371" s="300" t="str">
        <f t="shared" si="1021"/>
        <v/>
      </c>
      <c r="AO1371" s="300" t="str">
        <f t="shared" si="1022"/>
        <v/>
      </c>
      <c r="AP1371" s="300" t="str">
        <f t="shared" si="1023"/>
        <v/>
      </c>
      <c r="AQ1371" s="300" t="str">
        <f t="shared" si="1024"/>
        <v/>
      </c>
      <c r="AR1371" s="306" t="str">
        <f t="shared" si="1025"/>
        <v/>
      </c>
      <c r="AS1371" s="300" t="str">
        <f t="shared" si="1026"/>
        <v/>
      </c>
      <c r="AT1371" s="300" t="str">
        <f t="shared" si="1027"/>
        <v/>
      </c>
      <c r="AU1371" s="192" t="str">
        <f t="shared" si="1028"/>
        <v>бла</v>
      </c>
      <c r="AV1371" s="192" t="str">
        <f t="shared" si="1029"/>
        <v>бла91801430общосн</v>
      </c>
      <c r="AW1371" s="191">
        <f t="shared" si="1030"/>
        <v>99000</v>
      </c>
      <c r="AX1371" s="191">
        <f t="shared" si="1031"/>
        <v>99000</v>
      </c>
      <c r="AY1371" s="191">
        <f t="shared" si="1032"/>
        <v>0</v>
      </c>
      <c r="AZ1371" s="191">
        <f t="shared" si="1033"/>
        <v>0</v>
      </c>
      <c r="BA1371" s="193">
        <f t="shared" si="1034"/>
        <v>1</v>
      </c>
      <c r="BB1371" s="193">
        <f t="shared" si="1035"/>
        <v>1</v>
      </c>
      <c r="BC1371" s="193">
        <f t="shared" si="1036"/>
        <v>1</v>
      </c>
      <c r="BD1371" s="191">
        <f t="shared" si="998"/>
        <v>0</v>
      </c>
      <c r="BE1371" s="191">
        <f t="shared" si="1037"/>
        <v>0</v>
      </c>
      <c r="BF1371" s="210">
        <f t="shared" si="1038"/>
        <v>0</v>
      </c>
      <c r="BG1371" s="211">
        <f t="shared" si="1039"/>
        <v>0</v>
      </c>
      <c r="BH1371" s="289"/>
      <c r="BI1371" s="289"/>
      <c r="BJ1371" s="228"/>
      <c r="BK1371" s="228"/>
      <c r="BL1371" s="233" t="str">
        <f t="shared" si="1040"/>
        <v>05</v>
      </c>
    </row>
    <row r="1372" spans="1:64" ht="12" customHeight="1">
      <c r="A1372" s="333" t="s">
        <v>700</v>
      </c>
      <c r="B1372" s="381" t="s">
        <v>453</v>
      </c>
      <c r="C1372" s="333" t="s">
        <v>672</v>
      </c>
      <c r="D1372" s="381" t="s">
        <v>406</v>
      </c>
      <c r="E1372" s="381" t="s">
        <v>1309</v>
      </c>
      <c r="F1372" s="381" t="s">
        <v>586</v>
      </c>
      <c r="G1372" s="381" t="s">
        <v>393</v>
      </c>
      <c r="H1372" s="100" t="s">
        <v>653</v>
      </c>
      <c r="I1372" s="381" t="s">
        <v>505</v>
      </c>
      <c r="J1372" s="382">
        <v>306172</v>
      </c>
      <c r="K1372" s="382">
        <v>140597.35</v>
      </c>
      <c r="L1372" s="191" t="str">
        <f t="shared" si="999"/>
        <v>918014300503461008Э02024422301</v>
      </c>
      <c r="M1372" s="192">
        <f t="array" ref="M1372">IF(COUNT(SEARCH(Удалить_Роспись_КВСР,$B1372)*SEARCH(Удалить_Роспись_ПБС,$C1372)*SEARCH(Удалить_Роспись_КФСР, $D1372)*SEARCH(Удалить_Роспись_КЦСР,$E1372)*SEARCH(Удалить_Роспись_КВР,$F1372)*SEARCH(Удалить_Роспись_ЭК,$H1372)*SEARCH(Удалить_Роспись_КР,$I1372))&gt;0,0,1)</f>
        <v>1</v>
      </c>
      <c r="N1372" s="192">
        <v>1</v>
      </c>
      <c r="O1372" s="192" t="str">
        <f t="shared" si="1000"/>
        <v/>
      </c>
      <c r="P1372" s="192" t="str">
        <f t="shared" si="1041"/>
        <v/>
      </c>
      <c r="Q1372" s="300" t="str">
        <f t="shared" si="1001"/>
        <v/>
      </c>
      <c r="R1372" s="300" t="str">
        <f t="shared" si="1002"/>
        <v/>
      </c>
      <c r="S1372" s="300" t="str">
        <f t="shared" si="1003"/>
        <v/>
      </c>
      <c r="T1372" s="192" t="str">
        <f t="shared" si="1004"/>
        <v/>
      </c>
      <c r="U1372" s="303" t="str">
        <f t="shared" si="1005"/>
        <v/>
      </c>
      <c r="V1372" s="300" t="str">
        <f t="shared" si="1006"/>
        <v/>
      </c>
      <c r="W1372" s="192" t="str">
        <f t="shared" si="1007"/>
        <v/>
      </c>
      <c r="X1372" s="303" t="str">
        <f t="shared" si="1008"/>
        <v/>
      </c>
      <c r="Y1372" s="300" t="str">
        <f t="shared" si="1009"/>
        <v/>
      </c>
      <c r="Z1372" s="300" t="str">
        <f t="shared" si="1010"/>
        <v/>
      </c>
      <c r="AA1372" s="303" t="str">
        <f t="shared" si="1011"/>
        <v/>
      </c>
      <c r="AB1372" s="300" t="str">
        <f t="shared" si="1012"/>
        <v/>
      </c>
      <c r="AC1372" s="300" t="str">
        <f t="shared" si="1013"/>
        <v/>
      </c>
      <c r="AD1372" s="300" t="str">
        <f t="shared" si="1014"/>
        <v/>
      </c>
      <c r="AE1372" s="192" t="str">
        <f t="shared" si="1015"/>
        <v/>
      </c>
      <c r="AF1372" s="192" t="str">
        <f t="shared" si="1016"/>
        <v/>
      </c>
      <c r="AG1372" s="192"/>
      <c r="AJ1372" s="300" t="str">
        <f t="shared" si="1017"/>
        <v/>
      </c>
      <c r="AK1372" s="300" t="str">
        <f t="shared" si="1018"/>
        <v/>
      </c>
      <c r="AL1372" s="300" t="str">
        <f t="shared" si="1019"/>
        <v>бла</v>
      </c>
      <c r="AM1372" s="300" t="str">
        <f t="shared" si="1020"/>
        <v/>
      </c>
      <c r="AN1372" s="300" t="str">
        <f t="shared" si="1021"/>
        <v/>
      </c>
      <c r="AO1372" s="300" t="str">
        <f t="shared" si="1022"/>
        <v/>
      </c>
      <c r="AP1372" s="300" t="str">
        <f t="shared" si="1023"/>
        <v/>
      </c>
      <c r="AQ1372" s="300" t="str">
        <f t="shared" si="1024"/>
        <v/>
      </c>
      <c r="AR1372" s="306" t="str">
        <f t="shared" si="1025"/>
        <v/>
      </c>
      <c r="AS1372" s="300" t="str">
        <f t="shared" si="1026"/>
        <v/>
      </c>
      <c r="AT1372" s="300" t="str">
        <f t="shared" si="1027"/>
        <v/>
      </c>
      <c r="AU1372" s="192" t="str">
        <f t="shared" si="1028"/>
        <v>бла</v>
      </c>
      <c r="AV1372" s="192" t="str">
        <f t="shared" si="1029"/>
        <v>бла91801430общком</v>
      </c>
      <c r="AW1372" s="191">
        <f t="shared" si="1030"/>
        <v>306172</v>
      </c>
      <c r="AX1372" s="191">
        <f t="shared" si="1031"/>
        <v>140597.35</v>
      </c>
      <c r="AY1372" s="191">
        <f t="shared" si="1032"/>
        <v>306172</v>
      </c>
      <c r="AZ1372" s="191">
        <f t="shared" si="1033"/>
        <v>140597.35</v>
      </c>
      <c r="BA1372" s="193">
        <f t="shared" si="1034"/>
        <v>1</v>
      </c>
      <c r="BB1372" s="193">
        <f t="shared" si="1035"/>
        <v>1</v>
      </c>
      <c r="BC1372" s="193">
        <f t="shared" si="1036"/>
        <v>1</v>
      </c>
      <c r="BD1372" s="191">
        <f t="shared" si="998"/>
        <v>306172</v>
      </c>
      <c r="BE1372" s="191">
        <f t="shared" si="1037"/>
        <v>140597.35</v>
      </c>
      <c r="BF1372" s="210">
        <f t="shared" si="1038"/>
        <v>306172</v>
      </c>
      <c r="BG1372" s="211">
        <f t="shared" si="1039"/>
        <v>306172</v>
      </c>
      <c r="BH1372" s="289"/>
      <c r="BI1372" s="289"/>
      <c r="BJ1372" s="228"/>
      <c r="BK1372" s="228"/>
      <c r="BL1372" s="233" t="str">
        <f t="shared" si="1040"/>
        <v>05</v>
      </c>
    </row>
    <row r="1373" spans="1:64" ht="12" customHeight="1">
      <c r="A1373" s="333" t="s">
        <v>700</v>
      </c>
      <c r="B1373" s="381" t="s">
        <v>453</v>
      </c>
      <c r="C1373" s="333" t="s">
        <v>672</v>
      </c>
      <c r="D1373" s="381" t="s">
        <v>406</v>
      </c>
      <c r="E1373" s="381" t="s">
        <v>1310</v>
      </c>
      <c r="F1373" s="381" t="s">
        <v>586</v>
      </c>
      <c r="G1373" s="381" t="s">
        <v>394</v>
      </c>
      <c r="H1373" s="100" t="s">
        <v>653</v>
      </c>
      <c r="I1373" s="381" t="s">
        <v>505</v>
      </c>
      <c r="J1373" s="382">
        <v>2000</v>
      </c>
      <c r="K1373" s="382">
        <v>2000</v>
      </c>
      <c r="L1373" s="191" t="str">
        <f t="shared" si="999"/>
        <v>918014300503462008003024422501</v>
      </c>
      <c r="M1373" s="192">
        <f t="array" ref="M1373">IF(COUNT(SEARCH(Удалить_Роспись_КВСР,$B1373)*SEARCH(Удалить_Роспись_ПБС,$C1373)*SEARCH(Удалить_Роспись_КФСР, $D1373)*SEARCH(Удалить_Роспись_КЦСР,$E1373)*SEARCH(Удалить_Роспись_КВР,$F1373)*SEARCH(Удалить_Роспись_ЭК,$H1373)*SEARCH(Удалить_Роспись_КР,$I1373))&gt;0,0,1)</f>
        <v>1</v>
      </c>
      <c r="N1373" s="192">
        <v>0</v>
      </c>
      <c r="O1373" s="192" t="str">
        <f t="shared" si="1000"/>
        <v/>
      </c>
      <c r="P1373" s="192" t="str">
        <f t="shared" si="1041"/>
        <v/>
      </c>
      <c r="Q1373" s="300" t="str">
        <f t="shared" si="1001"/>
        <v/>
      </c>
      <c r="R1373" s="300" t="str">
        <f t="shared" si="1002"/>
        <v/>
      </c>
      <c r="S1373" s="300" t="str">
        <f t="shared" si="1003"/>
        <v/>
      </c>
      <c r="T1373" s="192" t="str">
        <f t="shared" si="1004"/>
        <v/>
      </c>
      <c r="U1373" s="303" t="str">
        <f t="shared" si="1005"/>
        <v/>
      </c>
      <c r="V1373" s="300" t="str">
        <f t="shared" si="1006"/>
        <v/>
      </c>
      <c r="W1373" s="192" t="str">
        <f t="shared" si="1007"/>
        <v/>
      </c>
      <c r="X1373" s="303" t="str">
        <f t="shared" si="1008"/>
        <v/>
      </c>
      <c r="Y1373" s="300" t="str">
        <f t="shared" si="1009"/>
        <v/>
      </c>
      <c r="Z1373" s="300" t="str">
        <f t="shared" si="1010"/>
        <v/>
      </c>
      <c r="AA1373" s="303" t="str">
        <f t="shared" si="1011"/>
        <v/>
      </c>
      <c r="AB1373" s="300" t="str">
        <f t="shared" si="1012"/>
        <v/>
      </c>
      <c r="AC1373" s="300" t="str">
        <f t="shared" si="1013"/>
        <v/>
      </c>
      <c r="AD1373" s="300" t="str">
        <f t="shared" si="1014"/>
        <v/>
      </c>
      <c r="AE1373" s="192" t="str">
        <f t="shared" si="1015"/>
        <v/>
      </c>
      <c r="AF1373" s="192" t="str">
        <f t="shared" si="1016"/>
        <v/>
      </c>
      <c r="AG1373" s="192"/>
      <c r="AJ1373" s="300" t="str">
        <f t="shared" si="1017"/>
        <v/>
      </c>
      <c r="AK1373" s="300" t="str">
        <f t="shared" si="1018"/>
        <v/>
      </c>
      <c r="AL1373" s="300" t="str">
        <f t="shared" si="1019"/>
        <v>бла</v>
      </c>
      <c r="AM1373" s="300" t="str">
        <f t="shared" si="1020"/>
        <v/>
      </c>
      <c r="AN1373" s="300" t="str">
        <f t="shared" si="1021"/>
        <v/>
      </c>
      <c r="AO1373" s="300" t="str">
        <f t="shared" si="1022"/>
        <v/>
      </c>
      <c r="AP1373" s="300" t="str">
        <f t="shared" si="1023"/>
        <v/>
      </c>
      <c r="AQ1373" s="300" t="str">
        <f t="shared" si="1024"/>
        <v/>
      </c>
      <c r="AR1373" s="306" t="str">
        <f t="shared" si="1025"/>
        <v/>
      </c>
      <c r="AS1373" s="300" t="str">
        <f t="shared" si="1026"/>
        <v/>
      </c>
      <c r="AT1373" s="300" t="str">
        <f t="shared" si="1027"/>
        <v/>
      </c>
      <c r="AU1373" s="192" t="str">
        <f t="shared" si="1028"/>
        <v>бла</v>
      </c>
      <c r="AV1373" s="192" t="str">
        <f t="shared" si="1029"/>
        <v>бла91801430общпро</v>
      </c>
      <c r="AW1373" s="191">
        <f t="shared" si="1030"/>
        <v>2000</v>
      </c>
      <c r="AX1373" s="191">
        <f t="shared" si="1031"/>
        <v>2000</v>
      </c>
      <c r="AY1373" s="191">
        <f t="shared" si="1032"/>
        <v>0</v>
      </c>
      <c r="AZ1373" s="191">
        <f t="shared" si="1033"/>
        <v>0</v>
      </c>
      <c r="BA1373" s="193">
        <f t="shared" si="1034"/>
        <v>1</v>
      </c>
      <c r="BB1373" s="193">
        <f t="shared" si="1035"/>
        <v>1</v>
      </c>
      <c r="BC1373" s="193">
        <f t="shared" si="1036"/>
        <v>1</v>
      </c>
      <c r="BD1373" s="191">
        <f t="shared" si="998"/>
        <v>0</v>
      </c>
      <c r="BE1373" s="191">
        <f t="shared" si="1037"/>
        <v>0</v>
      </c>
      <c r="BF1373" s="210">
        <f t="shared" si="1038"/>
        <v>0</v>
      </c>
      <c r="BG1373" s="211">
        <f t="shared" si="1039"/>
        <v>0</v>
      </c>
      <c r="BH1373" s="289"/>
      <c r="BI1373" s="289"/>
      <c r="BJ1373" s="228"/>
      <c r="BK1373" s="228"/>
      <c r="BL1373" s="233" t="str">
        <f t="shared" si="1040"/>
        <v>05</v>
      </c>
    </row>
    <row r="1374" spans="1:64" ht="12" customHeight="1">
      <c r="A1374" s="333" t="s">
        <v>700</v>
      </c>
      <c r="B1374" s="381" t="s">
        <v>453</v>
      </c>
      <c r="C1374" s="333" t="s">
        <v>672</v>
      </c>
      <c r="D1374" s="381" t="s">
        <v>406</v>
      </c>
      <c r="E1374" s="381" t="s">
        <v>1310</v>
      </c>
      <c r="F1374" s="381" t="s">
        <v>586</v>
      </c>
      <c r="G1374" s="381" t="s">
        <v>389</v>
      </c>
      <c r="H1374" s="100" t="s">
        <v>653</v>
      </c>
      <c r="I1374" s="381" t="s">
        <v>505</v>
      </c>
      <c r="J1374" s="382">
        <v>6000</v>
      </c>
      <c r="K1374" s="382">
        <v>5622.8</v>
      </c>
      <c r="L1374" s="191" t="str">
        <f t="shared" si="999"/>
        <v>918014300503462008003024422601</v>
      </c>
      <c r="M1374" s="192">
        <f t="array" ref="M1374">IF(COUNT(SEARCH(Удалить_Роспись_КВСР,$B1374)*SEARCH(Удалить_Роспись_ПБС,$C1374)*SEARCH(Удалить_Роспись_КФСР, $D1374)*SEARCH(Удалить_Роспись_КЦСР,$E1374)*SEARCH(Удалить_Роспись_КВР,$F1374)*SEARCH(Удалить_Роспись_ЭК,$H1374)*SEARCH(Удалить_Роспись_КР,$I1374))&gt;0,0,1)</f>
        <v>1</v>
      </c>
      <c r="N1374" s="192">
        <v>0</v>
      </c>
      <c r="O1374" s="192" t="str">
        <f t="shared" si="1000"/>
        <v/>
      </c>
      <c r="P1374" s="192" t="str">
        <f t="shared" si="1041"/>
        <v/>
      </c>
      <c r="Q1374" s="300" t="str">
        <f t="shared" si="1001"/>
        <v/>
      </c>
      <c r="R1374" s="300" t="str">
        <f t="shared" si="1002"/>
        <v/>
      </c>
      <c r="S1374" s="300" t="str">
        <f t="shared" si="1003"/>
        <v/>
      </c>
      <c r="T1374" s="192" t="str">
        <f t="shared" si="1004"/>
        <v/>
      </c>
      <c r="U1374" s="303" t="str">
        <f t="shared" si="1005"/>
        <v/>
      </c>
      <c r="V1374" s="300" t="str">
        <f t="shared" si="1006"/>
        <v/>
      </c>
      <c r="W1374" s="192" t="str">
        <f t="shared" si="1007"/>
        <v/>
      </c>
      <c r="X1374" s="303" t="str">
        <f t="shared" si="1008"/>
        <v/>
      </c>
      <c r="Y1374" s="300" t="str">
        <f t="shared" si="1009"/>
        <v/>
      </c>
      <c r="Z1374" s="300" t="str">
        <f t="shared" si="1010"/>
        <v/>
      </c>
      <c r="AA1374" s="303" t="str">
        <f t="shared" si="1011"/>
        <v/>
      </c>
      <c r="AB1374" s="300" t="str">
        <f t="shared" si="1012"/>
        <v/>
      </c>
      <c r="AC1374" s="300" t="str">
        <f t="shared" si="1013"/>
        <v/>
      </c>
      <c r="AD1374" s="300" t="str">
        <f t="shared" si="1014"/>
        <v/>
      </c>
      <c r="AE1374" s="192" t="str">
        <f t="shared" si="1015"/>
        <v/>
      </c>
      <c r="AF1374" s="192" t="str">
        <f t="shared" si="1016"/>
        <v/>
      </c>
      <c r="AG1374" s="192"/>
      <c r="AJ1374" s="300" t="str">
        <f t="shared" si="1017"/>
        <v/>
      </c>
      <c r="AK1374" s="300" t="str">
        <f t="shared" si="1018"/>
        <v/>
      </c>
      <c r="AL1374" s="300" t="str">
        <f t="shared" si="1019"/>
        <v>бла</v>
      </c>
      <c r="AM1374" s="300" t="str">
        <f t="shared" si="1020"/>
        <v/>
      </c>
      <c r="AN1374" s="300" t="str">
        <f t="shared" si="1021"/>
        <v/>
      </c>
      <c r="AO1374" s="300" t="str">
        <f t="shared" si="1022"/>
        <v/>
      </c>
      <c r="AP1374" s="300" t="str">
        <f t="shared" si="1023"/>
        <v/>
      </c>
      <c r="AQ1374" s="300" t="str">
        <f t="shared" si="1024"/>
        <v/>
      </c>
      <c r="AR1374" s="306" t="str">
        <f t="shared" si="1025"/>
        <v/>
      </c>
      <c r="AS1374" s="300" t="str">
        <f t="shared" si="1026"/>
        <v/>
      </c>
      <c r="AT1374" s="300" t="str">
        <f t="shared" si="1027"/>
        <v/>
      </c>
      <c r="AU1374" s="192" t="str">
        <f t="shared" si="1028"/>
        <v>бла</v>
      </c>
      <c r="AV1374" s="192" t="str">
        <f t="shared" si="1029"/>
        <v>бла91801430общпро</v>
      </c>
      <c r="AW1374" s="191">
        <f t="shared" si="1030"/>
        <v>6000</v>
      </c>
      <c r="AX1374" s="191">
        <f t="shared" si="1031"/>
        <v>5622.8</v>
      </c>
      <c r="AY1374" s="191">
        <f t="shared" si="1032"/>
        <v>0</v>
      </c>
      <c r="AZ1374" s="191">
        <f t="shared" si="1033"/>
        <v>0</v>
      </c>
      <c r="BA1374" s="193">
        <f t="shared" si="1034"/>
        <v>1</v>
      </c>
      <c r="BB1374" s="193">
        <f t="shared" si="1035"/>
        <v>1</v>
      </c>
      <c r="BC1374" s="193">
        <f t="shared" si="1036"/>
        <v>1</v>
      </c>
      <c r="BD1374" s="191">
        <f t="shared" si="998"/>
        <v>0</v>
      </c>
      <c r="BE1374" s="191">
        <f t="shared" si="1037"/>
        <v>0</v>
      </c>
      <c r="BF1374" s="210">
        <f t="shared" si="1038"/>
        <v>0</v>
      </c>
      <c r="BG1374" s="211">
        <f t="shared" si="1039"/>
        <v>0</v>
      </c>
      <c r="BH1374" s="289"/>
      <c r="BI1374" s="289"/>
      <c r="BJ1374" s="228"/>
      <c r="BK1374" s="228"/>
      <c r="BL1374" s="233" t="str">
        <f t="shared" si="1040"/>
        <v>05</v>
      </c>
    </row>
    <row r="1375" spans="1:64" ht="12" customHeight="1">
      <c r="A1375" s="333" t="s">
        <v>700</v>
      </c>
      <c r="B1375" s="381" t="s">
        <v>453</v>
      </c>
      <c r="C1375" s="333" t="s">
        <v>672</v>
      </c>
      <c r="D1375" s="381" t="s">
        <v>411</v>
      </c>
      <c r="E1375" s="381" t="s">
        <v>1311</v>
      </c>
      <c r="F1375" s="381" t="s">
        <v>608</v>
      </c>
      <c r="G1375" s="381" t="s">
        <v>385</v>
      </c>
      <c r="H1375" s="100" t="s">
        <v>653</v>
      </c>
      <c r="I1375" s="381" t="s">
        <v>505</v>
      </c>
      <c r="J1375" s="382">
        <v>155141</v>
      </c>
      <c r="K1375" s="382">
        <v>119198.82</v>
      </c>
      <c r="L1375" s="191" t="str">
        <f t="shared" si="999"/>
        <v>918014301101464008000011121101</v>
      </c>
      <c r="M1375" s="192">
        <f t="array" ref="M1375">IF(COUNT(SEARCH(Удалить_Роспись_КВСР,$B1375)*SEARCH(Удалить_Роспись_ПБС,$C1375)*SEARCH(Удалить_Роспись_КФСР, $D1375)*SEARCH(Удалить_Роспись_КЦСР,$E1375)*SEARCH(Удалить_Роспись_КВР,$F1375)*SEARCH(Удалить_Роспись_ЭК,$H1375)*SEARCH(Удалить_Роспись_КР,$I1375))&gt;0,0,1)</f>
        <v>1</v>
      </c>
      <c r="N1375" s="192">
        <v>0</v>
      </c>
      <c r="O1375" s="192" t="str">
        <f t="shared" si="1000"/>
        <v/>
      </c>
      <c r="P1375" s="192" t="str">
        <f t="shared" si="1041"/>
        <v/>
      </c>
      <c r="Q1375" s="300" t="str">
        <f t="shared" si="1001"/>
        <v/>
      </c>
      <c r="R1375" s="300" t="str">
        <f t="shared" si="1002"/>
        <v/>
      </c>
      <c r="S1375" s="300" t="str">
        <f t="shared" si="1003"/>
        <v/>
      </c>
      <c r="T1375" s="192" t="str">
        <f t="shared" si="1004"/>
        <v/>
      </c>
      <c r="U1375" s="303" t="str">
        <f t="shared" si="1005"/>
        <v/>
      </c>
      <c r="V1375" s="300" t="str">
        <f t="shared" si="1006"/>
        <v/>
      </c>
      <c r="W1375" s="192" t="str">
        <f t="shared" si="1007"/>
        <v/>
      </c>
      <c r="X1375" s="303" t="str">
        <f t="shared" si="1008"/>
        <v/>
      </c>
      <c r="Y1375" s="300" t="str">
        <f t="shared" si="1009"/>
        <v/>
      </c>
      <c r="Z1375" s="300" t="str">
        <f t="shared" si="1010"/>
        <v/>
      </c>
      <c r="AA1375" s="303" t="str">
        <f t="shared" si="1011"/>
        <v/>
      </c>
      <c r="AB1375" s="300" t="str">
        <f t="shared" si="1012"/>
        <v/>
      </c>
      <c r="AC1375" s="300" t="str">
        <f t="shared" si="1013"/>
        <v/>
      </c>
      <c r="AD1375" s="300" t="str">
        <f t="shared" si="1014"/>
        <v/>
      </c>
      <c r="AE1375" s="192" t="str">
        <f t="shared" si="1015"/>
        <v/>
      </c>
      <c r="AF1375" s="192" t="str">
        <f t="shared" si="1016"/>
        <v/>
      </c>
      <c r="AG1375" s="192"/>
      <c r="AJ1375" s="300" t="str">
        <f t="shared" si="1017"/>
        <v/>
      </c>
      <c r="AK1375" s="300" t="str">
        <f t="shared" si="1018"/>
        <v/>
      </c>
      <c r="AL1375" s="300" t="str">
        <f t="shared" si="1019"/>
        <v/>
      </c>
      <c r="AM1375" s="300" t="str">
        <f t="shared" si="1020"/>
        <v/>
      </c>
      <c r="AN1375" s="300" t="str">
        <f t="shared" si="1021"/>
        <v/>
      </c>
      <c r="AO1375" s="300" t="str">
        <f t="shared" si="1022"/>
        <v>физ</v>
      </c>
      <c r="AP1375" s="300" t="str">
        <f t="shared" si="1023"/>
        <v/>
      </c>
      <c r="AQ1375" s="300" t="str">
        <f t="shared" si="1024"/>
        <v/>
      </c>
      <c r="AR1375" s="306" t="str">
        <f t="shared" si="1025"/>
        <v/>
      </c>
      <c r="AS1375" s="300" t="str">
        <f t="shared" si="1026"/>
        <v/>
      </c>
      <c r="AT1375" s="300" t="str">
        <f t="shared" si="1027"/>
        <v/>
      </c>
      <c r="AU1375" s="192" t="str">
        <f t="shared" si="1028"/>
        <v>физ</v>
      </c>
      <c r="AV1375" s="192" t="str">
        <f t="shared" si="1029"/>
        <v>физ91801430общопл</v>
      </c>
      <c r="AW1375" s="191">
        <f t="shared" si="1030"/>
        <v>155141</v>
      </c>
      <c r="AX1375" s="191">
        <f t="shared" si="1031"/>
        <v>119198.82</v>
      </c>
      <c r="AY1375" s="191">
        <f t="shared" si="1032"/>
        <v>0</v>
      </c>
      <c r="AZ1375" s="191">
        <f t="shared" si="1033"/>
        <v>0</v>
      </c>
      <c r="BA1375" s="193">
        <f t="shared" si="1034"/>
        <v>1</v>
      </c>
      <c r="BB1375" s="193">
        <f t="shared" si="1035"/>
        <v>1</v>
      </c>
      <c r="BC1375" s="193">
        <f t="shared" si="1036"/>
        <v>1</v>
      </c>
      <c r="BD1375" s="191">
        <f t="shared" si="998"/>
        <v>0</v>
      </c>
      <c r="BE1375" s="191">
        <f t="shared" si="1037"/>
        <v>0</v>
      </c>
      <c r="BF1375" s="210">
        <f t="shared" si="1038"/>
        <v>0</v>
      </c>
      <c r="BG1375" s="211">
        <f t="shared" si="1039"/>
        <v>0</v>
      </c>
      <c r="BH1375" s="289"/>
      <c r="BI1375" s="289"/>
      <c r="BJ1375" s="228"/>
      <c r="BK1375" s="228"/>
      <c r="BL1375" s="233" t="str">
        <f t="shared" si="1040"/>
        <v>11</v>
      </c>
    </row>
    <row r="1376" spans="1:64" ht="12" customHeight="1">
      <c r="A1376" s="333" t="s">
        <v>700</v>
      </c>
      <c r="B1376" s="381" t="s">
        <v>453</v>
      </c>
      <c r="C1376" s="333" t="s">
        <v>672</v>
      </c>
      <c r="D1376" s="381" t="s">
        <v>411</v>
      </c>
      <c r="E1376" s="381" t="s">
        <v>1311</v>
      </c>
      <c r="F1376" s="381" t="s">
        <v>589</v>
      </c>
      <c r="G1376" s="381" t="s">
        <v>386</v>
      </c>
      <c r="H1376" s="100" t="s">
        <v>653</v>
      </c>
      <c r="I1376" s="381" t="s">
        <v>505</v>
      </c>
      <c r="J1376" s="382">
        <v>780</v>
      </c>
      <c r="K1376" s="382">
        <v>520</v>
      </c>
      <c r="L1376" s="191" t="str">
        <f t="shared" si="999"/>
        <v>918014301101464008000011221201</v>
      </c>
      <c r="M1376" s="192">
        <f t="array" ref="M1376">IF(COUNT(SEARCH(Удалить_Роспись_КВСР,$B1376)*SEARCH(Удалить_Роспись_ПБС,$C1376)*SEARCH(Удалить_Роспись_КФСР, $D1376)*SEARCH(Удалить_Роспись_КЦСР,$E1376)*SEARCH(Удалить_Роспись_КВР,$F1376)*SEARCH(Удалить_Роспись_ЭК,$H1376)*SEARCH(Удалить_Роспись_КР,$I1376))&gt;0,0,1)</f>
        <v>1</v>
      </c>
      <c r="N1376" s="192">
        <v>0</v>
      </c>
      <c r="O1376" s="192" t="str">
        <f t="shared" si="1000"/>
        <v/>
      </c>
      <c r="P1376" s="192" t="str">
        <f t="shared" si="1041"/>
        <v/>
      </c>
      <c r="Q1376" s="300" t="str">
        <f t="shared" si="1001"/>
        <v/>
      </c>
      <c r="R1376" s="300" t="str">
        <f t="shared" si="1002"/>
        <v/>
      </c>
      <c r="S1376" s="300" t="str">
        <f t="shared" si="1003"/>
        <v/>
      </c>
      <c r="T1376" s="192" t="str">
        <f t="shared" si="1004"/>
        <v/>
      </c>
      <c r="U1376" s="303" t="str">
        <f t="shared" si="1005"/>
        <v/>
      </c>
      <c r="V1376" s="300" t="str">
        <f t="shared" si="1006"/>
        <v/>
      </c>
      <c r="W1376" s="192" t="str">
        <f t="shared" si="1007"/>
        <v/>
      </c>
      <c r="X1376" s="303" t="str">
        <f t="shared" si="1008"/>
        <v/>
      </c>
      <c r="Y1376" s="300" t="str">
        <f t="shared" si="1009"/>
        <v/>
      </c>
      <c r="Z1376" s="300" t="str">
        <f t="shared" si="1010"/>
        <v/>
      </c>
      <c r="AA1376" s="303" t="str">
        <f t="shared" si="1011"/>
        <v/>
      </c>
      <c r="AB1376" s="300" t="str">
        <f t="shared" si="1012"/>
        <v/>
      </c>
      <c r="AC1376" s="300" t="str">
        <f t="shared" si="1013"/>
        <v/>
      </c>
      <c r="AD1376" s="300" t="str">
        <f t="shared" si="1014"/>
        <v/>
      </c>
      <c r="AE1376" s="192" t="str">
        <f t="shared" si="1015"/>
        <v/>
      </c>
      <c r="AF1376" s="192" t="str">
        <f t="shared" si="1016"/>
        <v/>
      </c>
      <c r="AG1376" s="192"/>
      <c r="AJ1376" s="300" t="str">
        <f t="shared" si="1017"/>
        <v/>
      </c>
      <c r="AK1376" s="300" t="str">
        <f t="shared" si="1018"/>
        <v/>
      </c>
      <c r="AL1376" s="300" t="str">
        <f t="shared" si="1019"/>
        <v/>
      </c>
      <c r="AM1376" s="300" t="str">
        <f t="shared" si="1020"/>
        <v/>
      </c>
      <c r="AN1376" s="300" t="str">
        <f t="shared" si="1021"/>
        <v/>
      </c>
      <c r="AO1376" s="300" t="str">
        <f t="shared" si="1022"/>
        <v>физ</v>
      </c>
      <c r="AP1376" s="300" t="str">
        <f t="shared" si="1023"/>
        <v/>
      </c>
      <c r="AQ1376" s="300" t="str">
        <f t="shared" si="1024"/>
        <v/>
      </c>
      <c r="AR1376" s="306" t="str">
        <f t="shared" si="1025"/>
        <v/>
      </c>
      <c r="AS1376" s="300" t="str">
        <f t="shared" si="1026"/>
        <v/>
      </c>
      <c r="AT1376" s="300" t="str">
        <f t="shared" si="1027"/>
        <v/>
      </c>
      <c r="AU1376" s="192" t="str">
        <f t="shared" si="1028"/>
        <v>физ</v>
      </c>
      <c r="AV1376" s="192" t="str">
        <f t="shared" si="1029"/>
        <v>физ91801430общпро</v>
      </c>
      <c r="AW1376" s="191">
        <f t="shared" si="1030"/>
        <v>780</v>
      </c>
      <c r="AX1376" s="191">
        <f t="shared" si="1031"/>
        <v>520</v>
      </c>
      <c r="AY1376" s="191">
        <f t="shared" si="1032"/>
        <v>0</v>
      </c>
      <c r="AZ1376" s="191">
        <f t="shared" si="1033"/>
        <v>0</v>
      </c>
      <c r="BA1376" s="193">
        <f t="shared" si="1034"/>
        <v>1</v>
      </c>
      <c r="BB1376" s="193">
        <f t="shared" si="1035"/>
        <v>1</v>
      </c>
      <c r="BC1376" s="193">
        <f t="shared" si="1036"/>
        <v>1</v>
      </c>
      <c r="BD1376" s="191">
        <f t="shared" si="998"/>
        <v>0</v>
      </c>
      <c r="BE1376" s="191">
        <f t="shared" si="1037"/>
        <v>0</v>
      </c>
      <c r="BF1376" s="210">
        <f t="shared" si="1038"/>
        <v>0</v>
      </c>
      <c r="BG1376" s="211">
        <f t="shared" si="1039"/>
        <v>0</v>
      </c>
      <c r="BH1376" s="289"/>
      <c r="BI1376" s="289"/>
      <c r="BJ1376" s="228"/>
      <c r="BK1376" s="228"/>
      <c r="BL1376" s="233" t="str">
        <f t="shared" si="1040"/>
        <v>11</v>
      </c>
    </row>
    <row r="1377" spans="1:64" ht="12" customHeight="1">
      <c r="A1377" s="333" t="s">
        <v>700</v>
      </c>
      <c r="B1377" s="381" t="s">
        <v>453</v>
      </c>
      <c r="C1377" s="333" t="s">
        <v>672</v>
      </c>
      <c r="D1377" s="381" t="s">
        <v>411</v>
      </c>
      <c r="E1377" s="381" t="s">
        <v>1311</v>
      </c>
      <c r="F1377" s="381" t="s">
        <v>902</v>
      </c>
      <c r="G1377" s="381" t="s">
        <v>387</v>
      </c>
      <c r="H1377" s="100" t="s">
        <v>653</v>
      </c>
      <c r="I1377" s="381" t="s">
        <v>505</v>
      </c>
      <c r="J1377" s="382">
        <v>58869.96</v>
      </c>
      <c r="K1377" s="382">
        <v>56106.91</v>
      </c>
      <c r="L1377" s="191" t="str">
        <f t="shared" si="999"/>
        <v>918014301101464008000011921301</v>
      </c>
      <c r="M1377" s="192">
        <f t="array" ref="M1377">IF(COUNT(SEARCH(Удалить_Роспись_КВСР,$B1377)*SEARCH(Удалить_Роспись_ПБС,$C1377)*SEARCH(Удалить_Роспись_КФСР, $D1377)*SEARCH(Удалить_Роспись_КЦСР,$E1377)*SEARCH(Удалить_Роспись_КВР,$F1377)*SEARCH(Удалить_Роспись_ЭК,$H1377)*SEARCH(Удалить_Роспись_КР,$I1377))&gt;0,0,1)</f>
        <v>1</v>
      </c>
      <c r="N1377" s="192">
        <v>0</v>
      </c>
      <c r="O1377" s="192" t="str">
        <f t="shared" si="1000"/>
        <v/>
      </c>
      <c r="P1377" s="192" t="str">
        <f t="shared" si="1041"/>
        <v/>
      </c>
      <c r="Q1377" s="300" t="str">
        <f t="shared" si="1001"/>
        <v/>
      </c>
      <c r="R1377" s="300" t="str">
        <f t="shared" si="1002"/>
        <v/>
      </c>
      <c r="S1377" s="300" t="str">
        <f t="shared" si="1003"/>
        <v/>
      </c>
      <c r="T1377" s="192" t="str">
        <f t="shared" si="1004"/>
        <v/>
      </c>
      <c r="U1377" s="303" t="str">
        <f t="shared" si="1005"/>
        <v/>
      </c>
      <c r="V1377" s="300" t="str">
        <f t="shared" si="1006"/>
        <v/>
      </c>
      <c r="W1377" s="192" t="str">
        <f t="shared" si="1007"/>
        <v/>
      </c>
      <c r="X1377" s="303" t="str">
        <f t="shared" si="1008"/>
        <v/>
      </c>
      <c r="Y1377" s="300" t="str">
        <f t="shared" si="1009"/>
        <v/>
      </c>
      <c r="Z1377" s="300" t="str">
        <f t="shared" si="1010"/>
        <v/>
      </c>
      <c r="AA1377" s="303" t="str">
        <f t="shared" si="1011"/>
        <v/>
      </c>
      <c r="AB1377" s="300" t="str">
        <f t="shared" si="1012"/>
        <v/>
      </c>
      <c r="AC1377" s="300" t="str">
        <f t="shared" si="1013"/>
        <v/>
      </c>
      <c r="AD1377" s="300" t="str">
        <f t="shared" si="1014"/>
        <v/>
      </c>
      <c r="AE1377" s="192" t="str">
        <f t="shared" si="1015"/>
        <v/>
      </c>
      <c r="AF1377" s="192" t="str">
        <f t="shared" si="1016"/>
        <v/>
      </c>
      <c r="AG1377" s="192"/>
      <c r="AJ1377" s="300" t="str">
        <f t="shared" si="1017"/>
        <v/>
      </c>
      <c r="AK1377" s="300" t="str">
        <f t="shared" si="1018"/>
        <v/>
      </c>
      <c r="AL1377" s="300" t="str">
        <f t="shared" si="1019"/>
        <v/>
      </c>
      <c r="AM1377" s="300" t="str">
        <f t="shared" si="1020"/>
        <v/>
      </c>
      <c r="AN1377" s="300" t="str">
        <f t="shared" si="1021"/>
        <v/>
      </c>
      <c r="AO1377" s="300" t="str">
        <f t="shared" si="1022"/>
        <v>физ</v>
      </c>
      <c r="AP1377" s="300" t="str">
        <f t="shared" si="1023"/>
        <v/>
      </c>
      <c r="AQ1377" s="300" t="str">
        <f t="shared" si="1024"/>
        <v/>
      </c>
      <c r="AR1377" s="306" t="str">
        <f t="shared" si="1025"/>
        <v/>
      </c>
      <c r="AS1377" s="300" t="str">
        <f t="shared" si="1026"/>
        <v/>
      </c>
      <c r="AT1377" s="300" t="str">
        <f t="shared" si="1027"/>
        <v/>
      </c>
      <c r="AU1377" s="192" t="str">
        <f t="shared" si="1028"/>
        <v>физ</v>
      </c>
      <c r="AV1377" s="192" t="str">
        <f t="shared" si="1029"/>
        <v>физ91801430общопл</v>
      </c>
      <c r="AW1377" s="191">
        <f t="shared" si="1030"/>
        <v>58869.96</v>
      </c>
      <c r="AX1377" s="191">
        <f t="shared" si="1031"/>
        <v>56106.91</v>
      </c>
      <c r="AY1377" s="191">
        <f t="shared" si="1032"/>
        <v>0</v>
      </c>
      <c r="AZ1377" s="191">
        <f t="shared" si="1033"/>
        <v>0</v>
      </c>
      <c r="BA1377" s="193">
        <f t="shared" si="1034"/>
        <v>1</v>
      </c>
      <c r="BB1377" s="193">
        <f t="shared" si="1035"/>
        <v>1</v>
      </c>
      <c r="BC1377" s="193">
        <f t="shared" si="1036"/>
        <v>1</v>
      </c>
      <c r="BD1377" s="191">
        <f t="shared" si="998"/>
        <v>0</v>
      </c>
      <c r="BE1377" s="191">
        <f t="shared" si="1037"/>
        <v>0</v>
      </c>
      <c r="BF1377" s="210">
        <f t="shared" si="1038"/>
        <v>0</v>
      </c>
      <c r="BG1377" s="211">
        <f t="shared" si="1039"/>
        <v>0</v>
      </c>
      <c r="BH1377" s="289"/>
      <c r="BI1377" s="289"/>
      <c r="BJ1377" s="228"/>
      <c r="BK1377" s="228"/>
      <c r="BL1377" s="233" t="str">
        <f t="shared" si="1040"/>
        <v>11</v>
      </c>
    </row>
    <row r="1378" spans="1:64" ht="12" customHeight="1">
      <c r="A1378" s="333" t="s">
        <v>700</v>
      </c>
      <c r="B1378" s="381" t="s">
        <v>453</v>
      </c>
      <c r="C1378" s="333" t="s">
        <v>672</v>
      </c>
      <c r="D1378" s="381" t="s">
        <v>411</v>
      </c>
      <c r="E1378" s="381" t="s">
        <v>1311</v>
      </c>
      <c r="F1378" s="381" t="s">
        <v>586</v>
      </c>
      <c r="G1378" s="381" t="s">
        <v>395</v>
      </c>
      <c r="H1378" s="100" t="s">
        <v>653</v>
      </c>
      <c r="I1378" s="381" t="s">
        <v>505</v>
      </c>
      <c r="J1378" s="382">
        <v>3000</v>
      </c>
      <c r="K1378" s="382">
        <v>0</v>
      </c>
      <c r="L1378" s="191" t="str">
        <f t="shared" si="999"/>
        <v>918014301101464008000024429001</v>
      </c>
      <c r="M1378" s="192">
        <f t="array" ref="M1378">IF(COUNT(SEARCH(Удалить_Роспись_КВСР,$B1378)*SEARCH(Удалить_Роспись_ПБС,$C1378)*SEARCH(Удалить_Роспись_КФСР, $D1378)*SEARCH(Удалить_Роспись_КЦСР,$E1378)*SEARCH(Удалить_Роспись_КВР,$F1378)*SEARCH(Удалить_Роспись_ЭК,$H1378)*SEARCH(Удалить_Роспись_КР,$I1378))&gt;0,0,1)</f>
        <v>1</v>
      </c>
      <c r="N1378" s="192">
        <v>0</v>
      </c>
      <c r="O1378" s="192" t="str">
        <f t="shared" si="1000"/>
        <v/>
      </c>
      <c r="P1378" s="192" t="str">
        <f t="shared" si="1041"/>
        <v/>
      </c>
      <c r="Q1378" s="300" t="str">
        <f t="shared" si="1001"/>
        <v/>
      </c>
      <c r="R1378" s="300" t="str">
        <f t="shared" si="1002"/>
        <v/>
      </c>
      <c r="S1378" s="300" t="str">
        <f t="shared" si="1003"/>
        <v/>
      </c>
      <c r="T1378" s="192" t="str">
        <f t="shared" si="1004"/>
        <v/>
      </c>
      <c r="U1378" s="303" t="str">
        <f t="shared" si="1005"/>
        <v/>
      </c>
      <c r="V1378" s="300" t="str">
        <f t="shared" si="1006"/>
        <v/>
      </c>
      <c r="W1378" s="192" t="str">
        <f t="shared" si="1007"/>
        <v/>
      </c>
      <c r="X1378" s="303" t="str">
        <f t="shared" si="1008"/>
        <v/>
      </c>
      <c r="Y1378" s="300" t="str">
        <f t="shared" si="1009"/>
        <v/>
      </c>
      <c r="Z1378" s="300" t="str">
        <f t="shared" si="1010"/>
        <v/>
      </c>
      <c r="AA1378" s="303" t="str">
        <f t="shared" si="1011"/>
        <v/>
      </c>
      <c r="AB1378" s="300" t="str">
        <f t="shared" si="1012"/>
        <v/>
      </c>
      <c r="AC1378" s="300" t="str">
        <f t="shared" si="1013"/>
        <v/>
      </c>
      <c r="AD1378" s="300" t="str">
        <f t="shared" si="1014"/>
        <v/>
      </c>
      <c r="AE1378" s="192" t="str">
        <f t="shared" si="1015"/>
        <v/>
      </c>
      <c r="AF1378" s="192" t="str">
        <f t="shared" si="1016"/>
        <v/>
      </c>
      <c r="AG1378" s="192"/>
      <c r="AJ1378" s="300" t="str">
        <f t="shared" si="1017"/>
        <v/>
      </c>
      <c r="AK1378" s="300" t="str">
        <f t="shared" si="1018"/>
        <v/>
      </c>
      <c r="AL1378" s="300" t="str">
        <f t="shared" si="1019"/>
        <v/>
      </c>
      <c r="AM1378" s="300" t="str">
        <f t="shared" si="1020"/>
        <v/>
      </c>
      <c r="AN1378" s="300" t="str">
        <f t="shared" si="1021"/>
        <v/>
      </c>
      <c r="AO1378" s="300" t="str">
        <f t="shared" si="1022"/>
        <v>физ</v>
      </c>
      <c r="AP1378" s="300" t="str">
        <f t="shared" si="1023"/>
        <v/>
      </c>
      <c r="AQ1378" s="300" t="str">
        <f t="shared" si="1024"/>
        <v/>
      </c>
      <c r="AR1378" s="306" t="str">
        <f t="shared" si="1025"/>
        <v/>
      </c>
      <c r="AS1378" s="300" t="str">
        <f t="shared" si="1026"/>
        <v/>
      </c>
      <c r="AT1378" s="300" t="str">
        <f t="shared" si="1027"/>
        <v/>
      </c>
      <c r="AU1378" s="192" t="str">
        <f t="shared" si="1028"/>
        <v>физ</v>
      </c>
      <c r="AV1378" s="192" t="str">
        <f t="shared" si="1029"/>
        <v>физ91801430общпро</v>
      </c>
      <c r="AW1378" s="191">
        <f t="shared" si="1030"/>
        <v>3000</v>
      </c>
      <c r="AX1378" s="191">
        <f t="shared" si="1031"/>
        <v>0</v>
      </c>
      <c r="AY1378" s="191">
        <f t="shared" si="1032"/>
        <v>0</v>
      </c>
      <c r="AZ1378" s="191">
        <f t="shared" si="1033"/>
        <v>0</v>
      </c>
      <c r="BA1378" s="193">
        <f t="shared" si="1034"/>
        <v>1</v>
      </c>
      <c r="BB1378" s="193">
        <f t="shared" si="1035"/>
        <v>1</v>
      </c>
      <c r="BC1378" s="193">
        <f t="shared" si="1036"/>
        <v>1</v>
      </c>
      <c r="BD1378" s="191">
        <f t="shared" si="998"/>
        <v>0</v>
      </c>
      <c r="BE1378" s="191">
        <f t="shared" si="1037"/>
        <v>0</v>
      </c>
      <c r="BF1378" s="210">
        <f t="shared" si="1038"/>
        <v>0</v>
      </c>
      <c r="BG1378" s="211">
        <f t="shared" si="1039"/>
        <v>0</v>
      </c>
      <c r="BH1378" s="289"/>
      <c r="BI1378" s="289"/>
      <c r="BJ1378" s="228"/>
      <c r="BK1378" s="228"/>
      <c r="BL1378" s="233" t="str">
        <f t="shared" si="1040"/>
        <v>11</v>
      </c>
    </row>
    <row r="1379" spans="1:64" ht="12" customHeight="1">
      <c r="A1379" s="333" t="s">
        <v>700</v>
      </c>
      <c r="B1379" s="381" t="s">
        <v>453</v>
      </c>
      <c r="C1379" s="333" t="s">
        <v>672</v>
      </c>
      <c r="D1379" s="381" t="s">
        <v>411</v>
      </c>
      <c r="E1379" s="381" t="s">
        <v>1312</v>
      </c>
      <c r="F1379" s="381" t="s">
        <v>608</v>
      </c>
      <c r="G1379" s="381" t="s">
        <v>385</v>
      </c>
      <c r="H1379" s="100" t="s">
        <v>653</v>
      </c>
      <c r="I1379" s="381" t="s">
        <v>505</v>
      </c>
      <c r="J1379" s="382">
        <v>8200</v>
      </c>
      <c r="K1379" s="382">
        <v>4710.3100000000004</v>
      </c>
      <c r="L1379" s="191" t="str">
        <f t="shared" si="999"/>
        <v>918014301101464008100011121101</v>
      </c>
      <c r="M1379" s="192">
        <f t="array" ref="M1379">IF(COUNT(SEARCH(Удалить_Роспись_КВСР,$B1379)*SEARCH(Удалить_Роспись_ПБС,$C1379)*SEARCH(Удалить_Роспись_КФСР, $D1379)*SEARCH(Удалить_Роспись_КЦСР,$E1379)*SEARCH(Удалить_Роспись_КВР,$F1379)*SEARCH(Удалить_Роспись_ЭК,$H1379)*SEARCH(Удалить_Роспись_КР,$I1379))&gt;0,0,1)</f>
        <v>1</v>
      </c>
      <c r="N1379" s="192">
        <v>0</v>
      </c>
      <c r="O1379" s="192" t="str">
        <f t="shared" si="1000"/>
        <v/>
      </c>
      <c r="P1379" s="192" t="str">
        <f t="shared" si="1041"/>
        <v/>
      </c>
      <c r="Q1379" s="300" t="str">
        <f t="shared" si="1001"/>
        <v/>
      </c>
      <c r="R1379" s="300" t="str">
        <f t="shared" si="1002"/>
        <v/>
      </c>
      <c r="S1379" s="300" t="str">
        <f t="shared" si="1003"/>
        <v/>
      </c>
      <c r="T1379" s="192" t="str">
        <f t="shared" si="1004"/>
        <v/>
      </c>
      <c r="U1379" s="303" t="str">
        <f t="shared" si="1005"/>
        <v/>
      </c>
      <c r="V1379" s="300" t="str">
        <f t="shared" si="1006"/>
        <v/>
      </c>
      <c r="W1379" s="192" t="str">
        <f t="shared" si="1007"/>
        <v/>
      </c>
      <c r="X1379" s="303" t="str">
        <f t="shared" si="1008"/>
        <v/>
      </c>
      <c r="Y1379" s="300" t="str">
        <f t="shared" si="1009"/>
        <v/>
      </c>
      <c r="Z1379" s="300" t="str">
        <f t="shared" si="1010"/>
        <v/>
      </c>
      <c r="AA1379" s="303" t="str">
        <f t="shared" si="1011"/>
        <v/>
      </c>
      <c r="AB1379" s="300" t="str">
        <f t="shared" si="1012"/>
        <v/>
      </c>
      <c r="AC1379" s="300" t="str">
        <f t="shared" si="1013"/>
        <v/>
      </c>
      <c r="AD1379" s="300" t="str">
        <f t="shared" si="1014"/>
        <v/>
      </c>
      <c r="AE1379" s="192" t="str">
        <f t="shared" si="1015"/>
        <v/>
      </c>
      <c r="AF1379" s="192" t="str">
        <f t="shared" si="1016"/>
        <v/>
      </c>
      <c r="AG1379" s="192"/>
      <c r="AJ1379" s="300" t="str">
        <f t="shared" si="1017"/>
        <v/>
      </c>
      <c r="AK1379" s="300" t="str">
        <f t="shared" si="1018"/>
        <v/>
      </c>
      <c r="AL1379" s="300" t="str">
        <f t="shared" si="1019"/>
        <v/>
      </c>
      <c r="AM1379" s="300" t="str">
        <f t="shared" si="1020"/>
        <v/>
      </c>
      <c r="AN1379" s="300" t="str">
        <f t="shared" si="1021"/>
        <v/>
      </c>
      <c r="AO1379" s="300" t="str">
        <f t="shared" si="1022"/>
        <v>физ</v>
      </c>
      <c r="AP1379" s="300" t="str">
        <f t="shared" si="1023"/>
        <v/>
      </c>
      <c r="AQ1379" s="300" t="str">
        <f t="shared" si="1024"/>
        <v/>
      </c>
      <c r="AR1379" s="306" t="str">
        <f t="shared" si="1025"/>
        <v/>
      </c>
      <c r="AS1379" s="300" t="str">
        <f t="shared" si="1026"/>
        <v/>
      </c>
      <c r="AT1379" s="300" t="str">
        <f t="shared" si="1027"/>
        <v/>
      </c>
      <c r="AU1379" s="192" t="str">
        <f t="shared" si="1028"/>
        <v>физ</v>
      </c>
      <c r="AV1379" s="192" t="str">
        <f t="shared" si="1029"/>
        <v>физ91801430общопл</v>
      </c>
      <c r="AW1379" s="191">
        <f t="shared" si="1030"/>
        <v>8200</v>
      </c>
      <c r="AX1379" s="191">
        <f t="shared" si="1031"/>
        <v>4710.3100000000004</v>
      </c>
      <c r="AY1379" s="191">
        <f t="shared" si="1032"/>
        <v>0</v>
      </c>
      <c r="AZ1379" s="191">
        <f t="shared" si="1033"/>
        <v>0</v>
      </c>
      <c r="BA1379" s="193">
        <f t="shared" si="1034"/>
        <v>1</v>
      </c>
      <c r="BB1379" s="193">
        <f t="shared" si="1035"/>
        <v>1</v>
      </c>
      <c r="BC1379" s="193">
        <f t="shared" si="1036"/>
        <v>1</v>
      </c>
      <c r="BD1379" s="191">
        <f t="shared" si="998"/>
        <v>0</v>
      </c>
      <c r="BE1379" s="191">
        <f t="shared" si="1037"/>
        <v>0</v>
      </c>
      <c r="BF1379" s="210">
        <f t="shared" si="1038"/>
        <v>0</v>
      </c>
      <c r="BG1379" s="211">
        <f t="shared" si="1039"/>
        <v>0</v>
      </c>
      <c r="BH1379" s="289"/>
      <c r="BI1379" s="289"/>
      <c r="BJ1379" s="228"/>
      <c r="BK1379" s="228"/>
      <c r="BL1379" s="233" t="str">
        <f t="shared" si="1040"/>
        <v>11</v>
      </c>
    </row>
    <row r="1380" spans="1:64" ht="12" customHeight="1">
      <c r="A1380" s="333" t="s">
        <v>700</v>
      </c>
      <c r="B1380" s="381" t="s">
        <v>453</v>
      </c>
      <c r="C1380" s="333" t="s">
        <v>672</v>
      </c>
      <c r="D1380" s="381" t="s">
        <v>411</v>
      </c>
      <c r="E1380" s="381" t="s">
        <v>1312</v>
      </c>
      <c r="F1380" s="381" t="s">
        <v>902</v>
      </c>
      <c r="G1380" s="381" t="s">
        <v>387</v>
      </c>
      <c r="H1380" s="100" t="s">
        <v>653</v>
      </c>
      <c r="I1380" s="381" t="s">
        <v>505</v>
      </c>
      <c r="J1380" s="382">
        <v>2477</v>
      </c>
      <c r="K1380" s="382">
        <v>1422.57</v>
      </c>
      <c r="L1380" s="191" t="str">
        <f t="shared" si="999"/>
        <v>918014301101464008100011921301</v>
      </c>
      <c r="M1380" s="192">
        <f t="array" ref="M1380">IF(COUNT(SEARCH(Удалить_Роспись_КВСР,$B1380)*SEARCH(Удалить_Роспись_ПБС,$C1380)*SEARCH(Удалить_Роспись_КФСР, $D1380)*SEARCH(Удалить_Роспись_КЦСР,$E1380)*SEARCH(Удалить_Роспись_КВР,$F1380)*SEARCH(Удалить_Роспись_ЭК,$H1380)*SEARCH(Удалить_Роспись_КР,$I1380))&gt;0,0,1)</f>
        <v>1</v>
      </c>
      <c r="N1380" s="192">
        <v>0</v>
      </c>
      <c r="O1380" s="192" t="str">
        <f t="shared" si="1000"/>
        <v/>
      </c>
      <c r="P1380" s="192" t="str">
        <f t="shared" si="1041"/>
        <v/>
      </c>
      <c r="Q1380" s="300" t="str">
        <f t="shared" si="1001"/>
        <v/>
      </c>
      <c r="R1380" s="300" t="str">
        <f t="shared" si="1002"/>
        <v/>
      </c>
      <c r="S1380" s="300" t="str">
        <f t="shared" si="1003"/>
        <v/>
      </c>
      <c r="T1380" s="192" t="str">
        <f t="shared" si="1004"/>
        <v/>
      </c>
      <c r="U1380" s="303" t="str">
        <f t="shared" si="1005"/>
        <v/>
      </c>
      <c r="V1380" s="300" t="str">
        <f t="shared" si="1006"/>
        <v/>
      </c>
      <c r="W1380" s="192" t="str">
        <f t="shared" si="1007"/>
        <v/>
      </c>
      <c r="X1380" s="303" t="str">
        <f t="shared" si="1008"/>
        <v/>
      </c>
      <c r="Y1380" s="300" t="str">
        <f t="shared" si="1009"/>
        <v/>
      </c>
      <c r="Z1380" s="300" t="str">
        <f t="shared" si="1010"/>
        <v/>
      </c>
      <c r="AA1380" s="303" t="str">
        <f t="shared" si="1011"/>
        <v/>
      </c>
      <c r="AB1380" s="300" t="str">
        <f t="shared" si="1012"/>
        <v/>
      </c>
      <c r="AC1380" s="300" t="str">
        <f t="shared" si="1013"/>
        <v/>
      </c>
      <c r="AD1380" s="300" t="str">
        <f t="shared" si="1014"/>
        <v/>
      </c>
      <c r="AE1380" s="192" t="str">
        <f t="shared" si="1015"/>
        <v/>
      </c>
      <c r="AF1380" s="192" t="str">
        <f t="shared" si="1016"/>
        <v/>
      </c>
      <c r="AG1380" s="192"/>
      <c r="AJ1380" s="300" t="str">
        <f t="shared" si="1017"/>
        <v/>
      </c>
      <c r="AK1380" s="300" t="str">
        <f t="shared" si="1018"/>
        <v/>
      </c>
      <c r="AL1380" s="300" t="str">
        <f t="shared" si="1019"/>
        <v/>
      </c>
      <c r="AM1380" s="300" t="str">
        <f t="shared" si="1020"/>
        <v/>
      </c>
      <c r="AN1380" s="300" t="str">
        <f t="shared" si="1021"/>
        <v/>
      </c>
      <c r="AO1380" s="300" t="str">
        <f t="shared" si="1022"/>
        <v>физ</v>
      </c>
      <c r="AP1380" s="300" t="str">
        <f t="shared" si="1023"/>
        <v/>
      </c>
      <c r="AQ1380" s="300" t="str">
        <f t="shared" si="1024"/>
        <v/>
      </c>
      <c r="AR1380" s="306" t="str">
        <f t="shared" si="1025"/>
        <v/>
      </c>
      <c r="AS1380" s="300" t="str">
        <f t="shared" si="1026"/>
        <v/>
      </c>
      <c r="AT1380" s="300" t="str">
        <f t="shared" si="1027"/>
        <v/>
      </c>
      <c r="AU1380" s="192" t="str">
        <f t="shared" si="1028"/>
        <v>физ</v>
      </c>
      <c r="AV1380" s="192" t="str">
        <f t="shared" si="1029"/>
        <v>физ91801430общопл</v>
      </c>
      <c r="AW1380" s="191">
        <f t="shared" si="1030"/>
        <v>2477</v>
      </c>
      <c r="AX1380" s="191">
        <f t="shared" si="1031"/>
        <v>1422.57</v>
      </c>
      <c r="AY1380" s="191">
        <f t="shared" si="1032"/>
        <v>0</v>
      </c>
      <c r="AZ1380" s="191">
        <f t="shared" si="1033"/>
        <v>0</v>
      </c>
      <c r="BA1380" s="193">
        <f t="shared" si="1034"/>
        <v>1</v>
      </c>
      <c r="BB1380" s="193">
        <f t="shared" si="1035"/>
        <v>1</v>
      </c>
      <c r="BC1380" s="193">
        <f t="shared" si="1036"/>
        <v>1</v>
      </c>
      <c r="BD1380" s="191">
        <f t="shared" si="998"/>
        <v>0</v>
      </c>
      <c r="BE1380" s="191">
        <f t="shared" si="1037"/>
        <v>0</v>
      </c>
      <c r="BF1380" s="210">
        <f t="shared" si="1038"/>
        <v>0</v>
      </c>
      <c r="BG1380" s="211">
        <f t="shared" si="1039"/>
        <v>0</v>
      </c>
      <c r="BH1380" s="289"/>
      <c r="BI1380" s="289"/>
      <c r="BJ1380" s="228"/>
      <c r="BK1380" s="228"/>
      <c r="BL1380" s="233" t="str">
        <f t="shared" si="1040"/>
        <v>11</v>
      </c>
    </row>
    <row r="1381" spans="1:64" ht="12" customHeight="1">
      <c r="A1381" s="333" t="s">
        <v>700</v>
      </c>
      <c r="B1381" s="381" t="s">
        <v>453</v>
      </c>
      <c r="C1381" s="333" t="s">
        <v>672</v>
      </c>
      <c r="D1381" s="381" t="s">
        <v>411</v>
      </c>
      <c r="E1381" s="381" t="s">
        <v>1313</v>
      </c>
      <c r="F1381" s="381" t="s">
        <v>586</v>
      </c>
      <c r="G1381" s="381" t="s">
        <v>407</v>
      </c>
      <c r="H1381" s="100" t="s">
        <v>653</v>
      </c>
      <c r="I1381" s="381" t="s">
        <v>505</v>
      </c>
      <c r="J1381" s="382">
        <v>15000</v>
      </c>
      <c r="K1381" s="382">
        <v>0</v>
      </c>
      <c r="L1381" s="191" t="str">
        <f t="shared" si="999"/>
        <v>918014301101464008Ф00024431001</v>
      </c>
      <c r="M1381" s="192">
        <f t="array" ref="M1381">IF(COUNT(SEARCH(Удалить_Роспись_КВСР,$B1381)*SEARCH(Удалить_Роспись_ПБС,$C1381)*SEARCH(Удалить_Роспись_КФСР, $D1381)*SEARCH(Удалить_Роспись_КЦСР,$E1381)*SEARCH(Удалить_Роспись_КВР,$F1381)*SEARCH(Удалить_Роспись_ЭК,$H1381)*SEARCH(Удалить_Роспись_КР,$I1381))&gt;0,0,1)</f>
        <v>1</v>
      </c>
      <c r="N1381" s="192">
        <v>0</v>
      </c>
      <c r="O1381" s="192" t="str">
        <f t="shared" si="1000"/>
        <v/>
      </c>
      <c r="P1381" s="192" t="str">
        <f t="shared" si="1041"/>
        <v/>
      </c>
      <c r="Q1381" s="300" t="str">
        <f t="shared" si="1001"/>
        <v/>
      </c>
      <c r="R1381" s="300" t="str">
        <f t="shared" si="1002"/>
        <v/>
      </c>
      <c r="S1381" s="300" t="str">
        <f t="shared" si="1003"/>
        <v/>
      </c>
      <c r="T1381" s="192" t="str">
        <f t="shared" si="1004"/>
        <v/>
      </c>
      <c r="U1381" s="303" t="str">
        <f t="shared" si="1005"/>
        <v/>
      </c>
      <c r="V1381" s="300" t="str">
        <f t="shared" si="1006"/>
        <v/>
      </c>
      <c r="W1381" s="192" t="str">
        <f t="shared" si="1007"/>
        <v/>
      </c>
      <c r="X1381" s="303" t="str">
        <f t="shared" si="1008"/>
        <v/>
      </c>
      <c r="Y1381" s="300" t="str">
        <f t="shared" si="1009"/>
        <v/>
      </c>
      <c r="Z1381" s="300" t="str">
        <f t="shared" si="1010"/>
        <v/>
      </c>
      <c r="AA1381" s="303" t="str">
        <f t="shared" si="1011"/>
        <v/>
      </c>
      <c r="AB1381" s="300" t="str">
        <f t="shared" si="1012"/>
        <v/>
      </c>
      <c r="AC1381" s="300" t="str">
        <f t="shared" si="1013"/>
        <v/>
      </c>
      <c r="AD1381" s="300" t="str">
        <f t="shared" si="1014"/>
        <v/>
      </c>
      <c r="AE1381" s="192" t="str">
        <f t="shared" si="1015"/>
        <v/>
      </c>
      <c r="AF1381" s="192" t="str">
        <f t="shared" si="1016"/>
        <v/>
      </c>
      <c r="AG1381" s="192"/>
      <c r="AJ1381" s="300" t="str">
        <f t="shared" si="1017"/>
        <v/>
      </c>
      <c r="AK1381" s="300" t="str">
        <f t="shared" si="1018"/>
        <v/>
      </c>
      <c r="AL1381" s="300" t="str">
        <f t="shared" si="1019"/>
        <v/>
      </c>
      <c r="AM1381" s="300" t="str">
        <f t="shared" si="1020"/>
        <v/>
      </c>
      <c r="AN1381" s="300" t="str">
        <f t="shared" si="1021"/>
        <v/>
      </c>
      <c r="AO1381" s="300" t="str">
        <f t="shared" si="1022"/>
        <v>физ</v>
      </c>
      <c r="AP1381" s="300" t="str">
        <f t="shared" si="1023"/>
        <v/>
      </c>
      <c r="AQ1381" s="300" t="str">
        <f t="shared" si="1024"/>
        <v/>
      </c>
      <c r="AR1381" s="306" t="str">
        <f t="shared" si="1025"/>
        <v/>
      </c>
      <c r="AS1381" s="300" t="str">
        <f t="shared" si="1026"/>
        <v/>
      </c>
      <c r="AT1381" s="300" t="str">
        <f t="shared" si="1027"/>
        <v/>
      </c>
      <c r="AU1381" s="192" t="str">
        <f t="shared" si="1028"/>
        <v>физ</v>
      </c>
      <c r="AV1381" s="192" t="str">
        <f t="shared" si="1029"/>
        <v>физ91801430общосн</v>
      </c>
      <c r="AW1381" s="191">
        <f t="shared" si="1030"/>
        <v>15000</v>
      </c>
      <c r="AX1381" s="191">
        <f t="shared" si="1031"/>
        <v>0</v>
      </c>
      <c r="AY1381" s="191">
        <f t="shared" si="1032"/>
        <v>0</v>
      </c>
      <c r="AZ1381" s="191">
        <f t="shared" si="1033"/>
        <v>0</v>
      </c>
      <c r="BA1381" s="193">
        <f t="shared" si="1034"/>
        <v>1</v>
      </c>
      <c r="BB1381" s="193">
        <f t="shared" si="1035"/>
        <v>1</v>
      </c>
      <c r="BC1381" s="193">
        <f t="shared" si="1036"/>
        <v>1</v>
      </c>
      <c r="BD1381" s="191">
        <f t="shared" si="998"/>
        <v>0</v>
      </c>
      <c r="BE1381" s="191">
        <f t="shared" si="1037"/>
        <v>0</v>
      </c>
      <c r="BF1381" s="210">
        <f t="shared" si="1038"/>
        <v>0</v>
      </c>
      <c r="BG1381" s="211">
        <f t="shared" si="1039"/>
        <v>0</v>
      </c>
      <c r="BH1381" s="289"/>
      <c r="BI1381" s="289"/>
      <c r="BL1381" s="233" t="str">
        <f t="shared" si="1040"/>
        <v>11</v>
      </c>
    </row>
    <row r="1382" spans="1:64" s="463" customFormat="1" ht="12" customHeight="1">
      <c r="A1382" s="452" t="s">
        <v>701</v>
      </c>
      <c r="B1382" s="453" t="s">
        <v>455</v>
      </c>
      <c r="C1382" s="452" t="s">
        <v>702</v>
      </c>
      <c r="D1382" s="453" t="s">
        <v>388</v>
      </c>
      <c r="E1382" s="453" t="s">
        <v>875</v>
      </c>
      <c r="F1382" s="453" t="s">
        <v>602</v>
      </c>
      <c r="G1382" s="453" t="s">
        <v>385</v>
      </c>
      <c r="H1382" s="454" t="s">
        <v>653</v>
      </c>
      <c r="I1382" s="453" t="s">
        <v>505</v>
      </c>
      <c r="J1382" s="455">
        <v>1041199</v>
      </c>
      <c r="K1382" s="455">
        <v>818194.86</v>
      </c>
      <c r="L1382" s="456" t="str">
        <f t="shared" si="999"/>
        <v>801204550103802006000012121101</v>
      </c>
      <c r="M1382" s="457">
        <f t="array" ref="M1382">IF(COUNT(SEARCH(Удалить_Роспись_КВСР,$B1382)*SEARCH(Удалить_Роспись_ПБС,$C1382)*SEARCH(Удалить_Роспись_КФСР, $D1382)*SEARCH(Удалить_Роспись_КЦСР,$E1382)*SEARCH(Удалить_Роспись_КВР,$F1382)*SEARCH(Удалить_Роспись_ЭК,$H1382)*SEARCH(Удалить_Роспись_КР,$I1382))&gt;0,0,1)</f>
        <v>1</v>
      </c>
      <c r="N1382" s="457">
        <v>0</v>
      </c>
      <c r="O1382" s="192" t="str">
        <f t="shared" si="1000"/>
        <v/>
      </c>
      <c r="P1382" s="192" t="str">
        <f t="shared" si="1041"/>
        <v/>
      </c>
      <c r="Q1382" s="300" t="str">
        <f t="shared" si="1001"/>
        <v/>
      </c>
      <c r="R1382" s="300" t="str">
        <f t="shared" si="1002"/>
        <v/>
      </c>
      <c r="S1382" s="300" t="str">
        <f t="shared" si="1003"/>
        <v/>
      </c>
      <c r="T1382" s="192" t="str">
        <f t="shared" si="1004"/>
        <v/>
      </c>
      <c r="U1382" s="303" t="str">
        <f t="shared" si="1005"/>
        <v/>
      </c>
      <c r="V1382" s="300" t="str">
        <f t="shared" si="1006"/>
        <v/>
      </c>
      <c r="W1382" s="192" t="str">
        <f t="shared" si="1007"/>
        <v/>
      </c>
      <c r="X1382" s="303" t="str">
        <f t="shared" si="1008"/>
        <v/>
      </c>
      <c r="Y1382" s="300" t="str">
        <f t="shared" si="1009"/>
        <v/>
      </c>
      <c r="Z1382" s="300" t="str">
        <f t="shared" si="1010"/>
        <v/>
      </c>
      <c r="AA1382" s="303" t="str">
        <f t="shared" si="1011"/>
        <v/>
      </c>
      <c r="AB1382" s="300" t="str">
        <f t="shared" si="1012"/>
        <v/>
      </c>
      <c r="AC1382" s="300" t="str">
        <f t="shared" si="1013"/>
        <v/>
      </c>
      <c r="AD1382" s="300" t="str">
        <f t="shared" si="1014"/>
        <v/>
      </c>
      <c r="AE1382" s="192" t="str">
        <f t="shared" si="1015"/>
        <v/>
      </c>
      <c r="AF1382" s="192" t="str">
        <f t="shared" si="1016"/>
        <v/>
      </c>
      <c r="AG1382" s="192"/>
      <c r="AH1382" s="186"/>
      <c r="AI1382" s="186"/>
      <c r="AJ1382" s="300" t="str">
        <f t="shared" si="1017"/>
        <v/>
      </c>
      <c r="AK1382" s="300" t="str">
        <f t="shared" si="1018"/>
        <v/>
      </c>
      <c r="AL1382" s="300" t="str">
        <f t="shared" si="1019"/>
        <v/>
      </c>
      <c r="AM1382" s="300" t="str">
        <f t="shared" si="1020"/>
        <v/>
      </c>
      <c r="AN1382" s="300" t="str">
        <f t="shared" si="1021"/>
        <v/>
      </c>
      <c r="AO1382" s="300" t="str">
        <f t="shared" si="1022"/>
        <v/>
      </c>
      <c r="AP1382" s="300" t="str">
        <f t="shared" si="1023"/>
        <v/>
      </c>
      <c r="AQ1382" s="300" t="str">
        <f t="shared" si="1024"/>
        <v/>
      </c>
      <c r="AR1382" s="306" t="str">
        <f t="shared" si="1025"/>
        <v/>
      </c>
      <c r="AS1382" s="300" t="str">
        <f t="shared" si="1026"/>
        <v/>
      </c>
      <c r="AT1382" s="300" t="str">
        <f t="shared" si="1027"/>
        <v/>
      </c>
      <c r="AU1382" s="192" t="str">
        <f t="shared" si="1028"/>
        <v>рбс</v>
      </c>
      <c r="AV1382" s="192" t="str">
        <f t="shared" si="1029"/>
        <v>рбс80120455общопл</v>
      </c>
      <c r="AW1382" s="456">
        <f t="shared" si="1030"/>
        <v>1041199</v>
      </c>
      <c r="AX1382" s="191">
        <f t="shared" si="1031"/>
        <v>818194.86</v>
      </c>
      <c r="AY1382" s="191">
        <f t="shared" si="1032"/>
        <v>0</v>
      </c>
      <c r="AZ1382" s="191">
        <f t="shared" si="1033"/>
        <v>0</v>
      </c>
      <c r="BA1382" s="193">
        <f t="shared" si="1034"/>
        <v>1</v>
      </c>
      <c r="BB1382" s="193">
        <f t="shared" si="1035"/>
        <v>1</v>
      </c>
      <c r="BC1382" s="193">
        <f t="shared" si="1036"/>
        <v>1</v>
      </c>
      <c r="BD1382" s="456">
        <f t="shared" si="998"/>
        <v>0</v>
      </c>
      <c r="BE1382" s="456">
        <f t="shared" si="1037"/>
        <v>0</v>
      </c>
      <c r="BF1382" s="458">
        <f t="shared" si="1038"/>
        <v>0</v>
      </c>
      <c r="BG1382" s="459">
        <f t="shared" si="1039"/>
        <v>0</v>
      </c>
      <c r="BH1382" s="460" t="str">
        <f>B1382</f>
        <v>801</v>
      </c>
      <c r="BI1382" s="460" t="str">
        <f>D1382</f>
        <v>0103</v>
      </c>
      <c r="BJ1382" s="461" t="s">
        <v>580</v>
      </c>
      <c r="BK1382" s="461" t="s">
        <v>585</v>
      </c>
      <c r="BL1382" s="462" t="str">
        <f t="shared" si="1040"/>
        <v/>
      </c>
    </row>
    <row r="1383" spans="1:64" s="463" customFormat="1" ht="12" customHeight="1">
      <c r="A1383" s="452" t="s">
        <v>701</v>
      </c>
      <c r="B1383" s="453" t="s">
        <v>455</v>
      </c>
      <c r="C1383" s="452" t="s">
        <v>702</v>
      </c>
      <c r="D1383" s="453" t="s">
        <v>388</v>
      </c>
      <c r="E1383" s="453" t="s">
        <v>875</v>
      </c>
      <c r="F1383" s="453" t="s">
        <v>585</v>
      </c>
      <c r="G1383" s="453" t="s">
        <v>386</v>
      </c>
      <c r="H1383" s="454" t="s">
        <v>653</v>
      </c>
      <c r="I1383" s="453" t="s">
        <v>505</v>
      </c>
      <c r="J1383" s="455">
        <v>90000</v>
      </c>
      <c r="K1383" s="455">
        <v>1300</v>
      </c>
      <c r="L1383" s="456" t="str">
        <f t="shared" si="999"/>
        <v>801204550103802006000012221201</v>
      </c>
      <c r="M1383" s="457">
        <f t="array" ref="M1383">IF(COUNT(SEARCH(Удалить_Роспись_КВСР,$B1383)*SEARCH(Удалить_Роспись_ПБС,$C1383)*SEARCH(Удалить_Роспись_КФСР, $D1383)*SEARCH(Удалить_Роспись_КЦСР,$E1383)*SEARCH(Удалить_Роспись_КВР,$F1383)*SEARCH(Удалить_Роспись_ЭК,$H1383)*SEARCH(Удалить_Роспись_КР,$I1383))&gt;0,0,1)</f>
        <v>1</v>
      </c>
      <c r="N1383" s="457">
        <f>IF(COUNT(SEARCH(Удалить_Индекс_КВСР,$B1383)*SEARCH(Удалить_Индекс_ПБС,$C1383)*SEARCH(Удалить_Индекс_КФСР,$D1383)*SEARCH(Удалить_Индекс_КЦСР,$E1383)*SEARCH(Удалить_Индекс_КВР,$F1383)*SEARCH(Удалить_Индекс_ЭК,$H1383)*SEARCH(Удалить_Индекс_КР,$I1383))&gt;0,0,1)</f>
        <v>1</v>
      </c>
      <c r="O1383" s="192" t="str">
        <f t="shared" si="1000"/>
        <v/>
      </c>
      <c r="P1383" s="192" t="str">
        <f t="shared" si="1041"/>
        <v/>
      </c>
      <c r="Q1383" s="300" t="str">
        <f t="shared" si="1001"/>
        <v/>
      </c>
      <c r="R1383" s="300" t="str">
        <f t="shared" si="1002"/>
        <v/>
      </c>
      <c r="S1383" s="300" t="str">
        <f t="shared" si="1003"/>
        <v/>
      </c>
      <c r="T1383" s="192" t="str">
        <f t="shared" si="1004"/>
        <v/>
      </c>
      <c r="U1383" s="303" t="str">
        <f t="shared" si="1005"/>
        <v/>
      </c>
      <c r="V1383" s="300" t="str">
        <f t="shared" si="1006"/>
        <v/>
      </c>
      <c r="W1383" s="192" t="str">
        <f t="shared" si="1007"/>
        <v/>
      </c>
      <c r="X1383" s="303" t="str">
        <f t="shared" si="1008"/>
        <v/>
      </c>
      <c r="Y1383" s="300" t="str">
        <f t="shared" si="1009"/>
        <v/>
      </c>
      <c r="Z1383" s="300" t="str">
        <f t="shared" si="1010"/>
        <v/>
      </c>
      <c r="AA1383" s="303" t="str">
        <f t="shared" si="1011"/>
        <v/>
      </c>
      <c r="AB1383" s="300" t="str">
        <f t="shared" si="1012"/>
        <v/>
      </c>
      <c r="AC1383" s="300" t="str">
        <f t="shared" si="1013"/>
        <v/>
      </c>
      <c r="AD1383" s="300" t="str">
        <f t="shared" si="1014"/>
        <v/>
      </c>
      <c r="AE1383" s="192" t="str">
        <f t="shared" si="1015"/>
        <v/>
      </c>
      <c r="AF1383" s="192" t="str">
        <f t="shared" si="1016"/>
        <v/>
      </c>
      <c r="AG1383" s="192"/>
      <c r="AH1383" s="186"/>
      <c r="AI1383" s="186"/>
      <c r="AJ1383" s="300" t="str">
        <f t="shared" si="1017"/>
        <v/>
      </c>
      <c r="AK1383" s="300" t="str">
        <f t="shared" si="1018"/>
        <v/>
      </c>
      <c r="AL1383" s="300" t="str">
        <f t="shared" si="1019"/>
        <v/>
      </c>
      <c r="AM1383" s="300" t="str">
        <f t="shared" si="1020"/>
        <v/>
      </c>
      <c r="AN1383" s="300" t="str">
        <f t="shared" si="1021"/>
        <v/>
      </c>
      <c r="AO1383" s="300" t="str">
        <f t="shared" si="1022"/>
        <v/>
      </c>
      <c r="AP1383" s="300" t="str">
        <f t="shared" si="1023"/>
        <v/>
      </c>
      <c r="AQ1383" s="300" t="str">
        <f t="shared" si="1024"/>
        <v/>
      </c>
      <c r="AR1383" s="306" t="str">
        <f t="shared" si="1025"/>
        <v/>
      </c>
      <c r="AS1383" s="300" t="str">
        <f t="shared" si="1026"/>
        <v/>
      </c>
      <c r="AT1383" s="300" t="str">
        <f t="shared" si="1027"/>
        <v/>
      </c>
      <c r="AU1383" s="192" t="str">
        <f t="shared" si="1028"/>
        <v>рбс</v>
      </c>
      <c r="AV1383" s="192" t="str">
        <f t="shared" si="1029"/>
        <v>рбс80120455общпро</v>
      </c>
      <c r="AW1383" s="456">
        <f t="shared" si="1030"/>
        <v>90000</v>
      </c>
      <c r="AX1383" s="191">
        <f t="shared" si="1031"/>
        <v>1300</v>
      </c>
      <c r="AY1383" s="191">
        <f t="shared" si="1032"/>
        <v>90000</v>
      </c>
      <c r="AZ1383" s="191">
        <f t="shared" si="1033"/>
        <v>1300</v>
      </c>
      <c r="BA1383" s="193">
        <f t="shared" si="1034"/>
        <v>1</v>
      </c>
      <c r="BB1383" s="193">
        <f t="shared" si="1035"/>
        <v>1</v>
      </c>
      <c r="BC1383" s="193">
        <f t="shared" si="1036"/>
        <v>1</v>
      </c>
      <c r="BD1383" s="456">
        <f t="shared" si="998"/>
        <v>90000</v>
      </c>
      <c r="BE1383" s="456">
        <f t="shared" si="1037"/>
        <v>1300</v>
      </c>
      <c r="BF1383" s="458">
        <f t="shared" si="1038"/>
        <v>90000</v>
      </c>
      <c r="BG1383" s="459">
        <f t="shared" si="1039"/>
        <v>90000</v>
      </c>
      <c r="BH1383" s="460" t="str">
        <f>B1383</f>
        <v>801</v>
      </c>
      <c r="BI1383" s="460" t="str">
        <f>D1383</f>
        <v>0103</v>
      </c>
      <c r="BJ1383" s="461" t="s">
        <v>580</v>
      </c>
      <c r="BK1383" s="461" t="s">
        <v>585</v>
      </c>
      <c r="BL1383" s="462" t="str">
        <f t="shared" si="1040"/>
        <v/>
      </c>
    </row>
    <row r="1384" spans="1:64" s="463" customFormat="1" ht="12" customHeight="1">
      <c r="A1384" s="452" t="s">
        <v>701</v>
      </c>
      <c r="B1384" s="453" t="s">
        <v>455</v>
      </c>
      <c r="C1384" s="452" t="s">
        <v>702</v>
      </c>
      <c r="D1384" s="453" t="s">
        <v>388</v>
      </c>
      <c r="E1384" s="453" t="s">
        <v>875</v>
      </c>
      <c r="F1384" s="453" t="s">
        <v>873</v>
      </c>
      <c r="G1384" s="453" t="s">
        <v>387</v>
      </c>
      <c r="H1384" s="454" t="s">
        <v>653</v>
      </c>
      <c r="I1384" s="453" t="s">
        <v>505</v>
      </c>
      <c r="J1384" s="455">
        <v>242137</v>
      </c>
      <c r="K1384" s="455">
        <v>193621.51</v>
      </c>
      <c r="L1384" s="456" t="str">
        <f t="shared" si="999"/>
        <v>801204550103802006000012921301</v>
      </c>
      <c r="M1384" s="457">
        <f t="array" ref="M1384">IF(COUNT(SEARCH(Удалить_Роспись_КВСР,$B1384)*SEARCH(Удалить_Роспись_ПБС,$C1384)*SEARCH(Удалить_Роспись_КФСР, $D1384)*SEARCH(Удалить_Роспись_КЦСР,$E1384)*SEARCH(Удалить_Роспись_КВР,$F1384)*SEARCH(Удалить_Роспись_ЭК,$H1384)*SEARCH(Удалить_Роспись_КР,$I1384))&gt;0,0,1)</f>
        <v>1</v>
      </c>
      <c r="N1384" s="457">
        <v>0</v>
      </c>
      <c r="O1384" s="192" t="str">
        <f t="shared" si="1000"/>
        <v/>
      </c>
      <c r="P1384" s="192" t="str">
        <f t="shared" si="1041"/>
        <v/>
      </c>
      <c r="Q1384" s="300" t="str">
        <f t="shared" si="1001"/>
        <v/>
      </c>
      <c r="R1384" s="300" t="str">
        <f t="shared" si="1002"/>
        <v/>
      </c>
      <c r="S1384" s="300" t="str">
        <f t="shared" si="1003"/>
        <v/>
      </c>
      <c r="T1384" s="192" t="str">
        <f t="shared" si="1004"/>
        <v/>
      </c>
      <c r="U1384" s="303" t="str">
        <f t="shared" si="1005"/>
        <v/>
      </c>
      <c r="V1384" s="300" t="str">
        <f t="shared" si="1006"/>
        <v/>
      </c>
      <c r="W1384" s="192" t="str">
        <f t="shared" si="1007"/>
        <v/>
      </c>
      <c r="X1384" s="303" t="str">
        <f t="shared" si="1008"/>
        <v/>
      </c>
      <c r="Y1384" s="300" t="str">
        <f t="shared" si="1009"/>
        <v/>
      </c>
      <c r="Z1384" s="300" t="str">
        <f t="shared" si="1010"/>
        <v/>
      </c>
      <c r="AA1384" s="303" t="str">
        <f t="shared" si="1011"/>
        <v/>
      </c>
      <c r="AB1384" s="300" t="str">
        <f t="shared" si="1012"/>
        <v/>
      </c>
      <c r="AC1384" s="300" t="str">
        <f t="shared" si="1013"/>
        <v/>
      </c>
      <c r="AD1384" s="300" t="str">
        <f t="shared" si="1014"/>
        <v/>
      </c>
      <c r="AE1384" s="192" t="str">
        <f t="shared" si="1015"/>
        <v/>
      </c>
      <c r="AF1384" s="192" t="str">
        <f t="shared" si="1016"/>
        <v/>
      </c>
      <c r="AG1384" s="192"/>
      <c r="AH1384" s="186"/>
      <c r="AI1384" s="186"/>
      <c r="AJ1384" s="300" t="str">
        <f t="shared" si="1017"/>
        <v/>
      </c>
      <c r="AK1384" s="300" t="str">
        <f t="shared" si="1018"/>
        <v/>
      </c>
      <c r="AL1384" s="300" t="str">
        <f t="shared" si="1019"/>
        <v/>
      </c>
      <c r="AM1384" s="300" t="str">
        <f t="shared" si="1020"/>
        <v/>
      </c>
      <c r="AN1384" s="300" t="str">
        <f t="shared" si="1021"/>
        <v/>
      </c>
      <c r="AO1384" s="300" t="str">
        <f t="shared" si="1022"/>
        <v/>
      </c>
      <c r="AP1384" s="300" t="str">
        <f t="shared" si="1023"/>
        <v/>
      </c>
      <c r="AQ1384" s="300" t="str">
        <f t="shared" si="1024"/>
        <v/>
      </c>
      <c r="AR1384" s="306" t="str">
        <f t="shared" si="1025"/>
        <v/>
      </c>
      <c r="AS1384" s="300" t="str">
        <f t="shared" si="1026"/>
        <v/>
      </c>
      <c r="AT1384" s="300" t="str">
        <f t="shared" si="1027"/>
        <v/>
      </c>
      <c r="AU1384" s="192" t="str">
        <f t="shared" si="1028"/>
        <v>рбс</v>
      </c>
      <c r="AV1384" s="192" t="str">
        <f t="shared" si="1029"/>
        <v>рбс80120455общопл</v>
      </c>
      <c r="AW1384" s="456">
        <f t="shared" si="1030"/>
        <v>242137</v>
      </c>
      <c r="AX1384" s="191">
        <f t="shared" si="1031"/>
        <v>193621.51</v>
      </c>
      <c r="AY1384" s="191">
        <f t="shared" si="1032"/>
        <v>0</v>
      </c>
      <c r="AZ1384" s="191">
        <f t="shared" si="1033"/>
        <v>0</v>
      </c>
      <c r="BA1384" s="193">
        <f t="shared" si="1034"/>
        <v>1</v>
      </c>
      <c r="BB1384" s="193">
        <f t="shared" si="1035"/>
        <v>1</v>
      </c>
      <c r="BC1384" s="193">
        <f t="shared" si="1036"/>
        <v>1</v>
      </c>
      <c r="BD1384" s="456">
        <f t="shared" si="998"/>
        <v>0</v>
      </c>
      <c r="BE1384" s="456">
        <f t="shared" si="1037"/>
        <v>0</v>
      </c>
      <c r="BF1384" s="458">
        <f t="shared" si="1038"/>
        <v>0</v>
      </c>
      <c r="BG1384" s="459">
        <f t="shared" si="1039"/>
        <v>0</v>
      </c>
      <c r="BH1384" s="460"/>
      <c r="BI1384" s="460"/>
      <c r="BJ1384" s="461"/>
      <c r="BK1384" s="461"/>
      <c r="BL1384" s="462" t="str">
        <f t="shared" si="1040"/>
        <v/>
      </c>
    </row>
    <row r="1385" spans="1:64" s="463" customFormat="1" ht="12" customHeight="1">
      <c r="A1385" s="452" t="s">
        <v>701</v>
      </c>
      <c r="B1385" s="453" t="s">
        <v>455</v>
      </c>
      <c r="C1385" s="452" t="s">
        <v>702</v>
      </c>
      <c r="D1385" s="453" t="s">
        <v>388</v>
      </c>
      <c r="E1385" s="453" t="s">
        <v>875</v>
      </c>
      <c r="F1385" s="453" t="s">
        <v>586</v>
      </c>
      <c r="G1385" s="453" t="s">
        <v>391</v>
      </c>
      <c r="H1385" s="454" t="s">
        <v>653</v>
      </c>
      <c r="I1385" s="453" t="s">
        <v>505</v>
      </c>
      <c r="J1385" s="455">
        <v>48000</v>
      </c>
      <c r="K1385" s="455">
        <v>15394.84</v>
      </c>
      <c r="L1385" s="456" t="str">
        <f t="shared" si="999"/>
        <v>801204550103802006000024422101</v>
      </c>
      <c r="M1385" s="457">
        <f t="array" ref="M1385">IF(COUNT(SEARCH(Удалить_Роспись_КВСР,$B1385)*SEARCH(Удалить_Роспись_ПБС,$C1385)*SEARCH(Удалить_Роспись_КФСР, $D1385)*SEARCH(Удалить_Роспись_КЦСР,$E1385)*SEARCH(Удалить_Роспись_КВР,$F1385)*SEARCH(Удалить_Роспись_ЭК,$H1385)*SEARCH(Удалить_Роспись_КР,$I1385))&gt;0,0,1)</f>
        <v>1</v>
      </c>
      <c r="N1385" s="457">
        <f>IF(COUNT(SEARCH(Удалить_Индекс_КВСР,$B1385)*SEARCH(Удалить_Индекс_ПБС,$C1385)*SEARCH(Удалить_Индекс_КФСР,$D1385)*SEARCH(Удалить_Индекс_КЦСР,$E1385)*SEARCH(Удалить_Индекс_КВР,$F1385)*SEARCH(Удалить_Индекс_ЭК,$H1385)*SEARCH(Удалить_Индекс_КР,$I1385))&gt;0,0,1)</f>
        <v>1</v>
      </c>
      <c r="O1385" s="192" t="str">
        <f t="shared" si="1000"/>
        <v/>
      </c>
      <c r="P1385" s="192" t="str">
        <f t="shared" si="1041"/>
        <v/>
      </c>
      <c r="Q1385" s="300" t="str">
        <f t="shared" si="1001"/>
        <v/>
      </c>
      <c r="R1385" s="300" t="str">
        <f t="shared" si="1002"/>
        <v/>
      </c>
      <c r="S1385" s="300" t="str">
        <f t="shared" si="1003"/>
        <v/>
      </c>
      <c r="T1385" s="192" t="str">
        <f t="shared" si="1004"/>
        <v/>
      </c>
      <c r="U1385" s="303" t="str">
        <f t="shared" si="1005"/>
        <v/>
      </c>
      <c r="V1385" s="300" t="str">
        <f t="shared" si="1006"/>
        <v/>
      </c>
      <c r="W1385" s="192" t="str">
        <f t="shared" si="1007"/>
        <v/>
      </c>
      <c r="X1385" s="303" t="str">
        <f t="shared" si="1008"/>
        <v/>
      </c>
      <c r="Y1385" s="300" t="str">
        <f t="shared" si="1009"/>
        <v/>
      </c>
      <c r="Z1385" s="300" t="str">
        <f t="shared" si="1010"/>
        <v/>
      </c>
      <c r="AA1385" s="303" t="str">
        <f t="shared" si="1011"/>
        <v/>
      </c>
      <c r="AB1385" s="300" t="str">
        <f t="shared" si="1012"/>
        <v/>
      </c>
      <c r="AC1385" s="300" t="str">
        <f t="shared" si="1013"/>
        <v/>
      </c>
      <c r="AD1385" s="300" t="str">
        <f t="shared" si="1014"/>
        <v/>
      </c>
      <c r="AE1385" s="192" t="str">
        <f t="shared" si="1015"/>
        <v/>
      </c>
      <c r="AF1385" s="192" t="str">
        <f t="shared" si="1016"/>
        <v/>
      </c>
      <c r="AG1385" s="192"/>
      <c r="AH1385" s="186"/>
      <c r="AI1385" s="186"/>
      <c r="AJ1385" s="300" t="str">
        <f t="shared" si="1017"/>
        <v/>
      </c>
      <c r="AK1385" s="300" t="str">
        <f t="shared" si="1018"/>
        <v/>
      </c>
      <c r="AL1385" s="300" t="str">
        <f t="shared" si="1019"/>
        <v/>
      </c>
      <c r="AM1385" s="300" t="str">
        <f t="shared" si="1020"/>
        <v/>
      </c>
      <c r="AN1385" s="300" t="str">
        <f t="shared" si="1021"/>
        <v/>
      </c>
      <c r="AO1385" s="300" t="str">
        <f t="shared" si="1022"/>
        <v/>
      </c>
      <c r="AP1385" s="300" t="str">
        <f t="shared" si="1023"/>
        <v/>
      </c>
      <c r="AQ1385" s="300" t="str">
        <f t="shared" si="1024"/>
        <v/>
      </c>
      <c r="AR1385" s="306" t="str">
        <f t="shared" si="1025"/>
        <v/>
      </c>
      <c r="AS1385" s="300" t="str">
        <f t="shared" si="1026"/>
        <v/>
      </c>
      <c r="AT1385" s="300" t="str">
        <f t="shared" si="1027"/>
        <v/>
      </c>
      <c r="AU1385" s="192" t="str">
        <f t="shared" si="1028"/>
        <v>рбс</v>
      </c>
      <c r="AV1385" s="192" t="str">
        <f t="shared" si="1029"/>
        <v>рбс80120455общпро</v>
      </c>
      <c r="AW1385" s="456">
        <f t="shared" si="1030"/>
        <v>48000</v>
      </c>
      <c r="AX1385" s="191">
        <f t="shared" si="1031"/>
        <v>15394.84</v>
      </c>
      <c r="AY1385" s="191">
        <f t="shared" si="1032"/>
        <v>48000</v>
      </c>
      <c r="AZ1385" s="191">
        <f t="shared" si="1033"/>
        <v>15394.84</v>
      </c>
      <c r="BA1385" s="193">
        <f t="shared" si="1034"/>
        <v>1</v>
      </c>
      <c r="BB1385" s="193">
        <f t="shared" si="1035"/>
        <v>1</v>
      </c>
      <c r="BC1385" s="193">
        <f t="shared" si="1036"/>
        <v>1</v>
      </c>
      <c r="BD1385" s="456">
        <f t="shared" si="998"/>
        <v>48000</v>
      </c>
      <c r="BE1385" s="456">
        <f t="shared" si="1037"/>
        <v>15394.84</v>
      </c>
      <c r="BF1385" s="458">
        <f t="shared" si="1038"/>
        <v>48000</v>
      </c>
      <c r="BG1385" s="459">
        <f t="shared" si="1039"/>
        <v>48000</v>
      </c>
      <c r="BH1385" s="460"/>
      <c r="BI1385" s="460"/>
      <c r="BJ1385" s="461"/>
      <c r="BK1385" s="461"/>
      <c r="BL1385" s="462" t="str">
        <f t="shared" si="1040"/>
        <v/>
      </c>
    </row>
    <row r="1386" spans="1:64" s="463" customFormat="1" ht="12" customHeight="1">
      <c r="A1386" s="452" t="s">
        <v>701</v>
      </c>
      <c r="B1386" s="453" t="s">
        <v>455</v>
      </c>
      <c r="C1386" s="452" t="s">
        <v>702</v>
      </c>
      <c r="D1386" s="453" t="s">
        <v>388</v>
      </c>
      <c r="E1386" s="453" t="s">
        <v>875</v>
      </c>
      <c r="F1386" s="453" t="s">
        <v>586</v>
      </c>
      <c r="G1386" s="453" t="s">
        <v>394</v>
      </c>
      <c r="H1386" s="454" t="s">
        <v>653</v>
      </c>
      <c r="I1386" s="453" t="s">
        <v>505</v>
      </c>
      <c r="J1386" s="455">
        <v>30000</v>
      </c>
      <c r="K1386" s="455">
        <v>0</v>
      </c>
      <c r="L1386" s="456" t="str">
        <f t="shared" si="999"/>
        <v>801204550103802006000024422501</v>
      </c>
      <c r="M1386" s="457">
        <f t="array" ref="M1386">IF(COUNT(SEARCH(Удалить_Роспись_КВСР,$B1386)*SEARCH(Удалить_Роспись_ПБС,$C1386)*SEARCH(Удалить_Роспись_КФСР, $D1386)*SEARCH(Удалить_Роспись_КЦСР,$E1386)*SEARCH(Удалить_Роспись_КВР,$F1386)*SEARCH(Удалить_Роспись_ЭК,$H1386)*SEARCH(Удалить_Роспись_КР,$I1386))&gt;0,0,1)</f>
        <v>1</v>
      </c>
      <c r="N1386" s="457">
        <f>IF(COUNT(SEARCH(Удалить_Индекс_КВСР,$B1386)*SEARCH(Удалить_Индекс_ПБС,$C1386)*SEARCH(Удалить_Индекс_КФСР,$D1386)*SEARCH(Удалить_Индекс_КЦСР,$E1386)*SEARCH(Удалить_Индекс_КВР,$F1386)*SEARCH(Удалить_Индекс_ЭК,$H1386)*SEARCH(Удалить_Индекс_КР,$I1386))&gt;0,0,1)</f>
        <v>1</v>
      </c>
      <c r="O1386" s="192" t="str">
        <f t="shared" si="1000"/>
        <v/>
      </c>
      <c r="P1386" s="192" t="str">
        <f t="shared" si="1041"/>
        <v/>
      </c>
      <c r="Q1386" s="300" t="str">
        <f t="shared" si="1001"/>
        <v/>
      </c>
      <c r="R1386" s="300" t="str">
        <f t="shared" si="1002"/>
        <v/>
      </c>
      <c r="S1386" s="300" t="str">
        <f t="shared" si="1003"/>
        <v/>
      </c>
      <c r="T1386" s="192" t="str">
        <f t="shared" si="1004"/>
        <v/>
      </c>
      <c r="U1386" s="303" t="str">
        <f t="shared" si="1005"/>
        <v/>
      </c>
      <c r="V1386" s="300" t="str">
        <f t="shared" si="1006"/>
        <v/>
      </c>
      <c r="W1386" s="192" t="str">
        <f t="shared" si="1007"/>
        <v/>
      </c>
      <c r="X1386" s="303" t="str">
        <f t="shared" si="1008"/>
        <v/>
      </c>
      <c r="Y1386" s="300" t="str">
        <f t="shared" si="1009"/>
        <v/>
      </c>
      <c r="Z1386" s="300" t="str">
        <f t="shared" si="1010"/>
        <v/>
      </c>
      <c r="AA1386" s="303" t="str">
        <f t="shared" si="1011"/>
        <v/>
      </c>
      <c r="AB1386" s="300" t="str">
        <f t="shared" si="1012"/>
        <v/>
      </c>
      <c r="AC1386" s="300" t="str">
        <f t="shared" si="1013"/>
        <v/>
      </c>
      <c r="AD1386" s="300" t="str">
        <f t="shared" si="1014"/>
        <v/>
      </c>
      <c r="AE1386" s="192" t="str">
        <f t="shared" si="1015"/>
        <v/>
      </c>
      <c r="AF1386" s="192" t="str">
        <f t="shared" si="1016"/>
        <v/>
      </c>
      <c r="AG1386" s="192"/>
      <c r="AH1386" s="186"/>
      <c r="AI1386" s="186"/>
      <c r="AJ1386" s="300" t="str">
        <f t="shared" si="1017"/>
        <v/>
      </c>
      <c r="AK1386" s="300" t="str">
        <f t="shared" si="1018"/>
        <v/>
      </c>
      <c r="AL1386" s="300" t="str">
        <f t="shared" si="1019"/>
        <v/>
      </c>
      <c r="AM1386" s="300" t="str">
        <f t="shared" si="1020"/>
        <v/>
      </c>
      <c r="AN1386" s="300" t="str">
        <f t="shared" si="1021"/>
        <v/>
      </c>
      <c r="AO1386" s="300" t="str">
        <f t="shared" si="1022"/>
        <v/>
      </c>
      <c r="AP1386" s="300" t="str">
        <f t="shared" si="1023"/>
        <v/>
      </c>
      <c r="AQ1386" s="300" t="str">
        <f t="shared" si="1024"/>
        <v/>
      </c>
      <c r="AR1386" s="306" t="str">
        <f t="shared" si="1025"/>
        <v/>
      </c>
      <c r="AS1386" s="300" t="str">
        <f t="shared" si="1026"/>
        <v/>
      </c>
      <c r="AT1386" s="300" t="str">
        <f t="shared" si="1027"/>
        <v/>
      </c>
      <c r="AU1386" s="192" t="str">
        <f t="shared" si="1028"/>
        <v>рбс</v>
      </c>
      <c r="AV1386" s="192" t="str">
        <f t="shared" si="1029"/>
        <v>рбс80120455общпро</v>
      </c>
      <c r="AW1386" s="456">
        <f t="shared" si="1030"/>
        <v>30000</v>
      </c>
      <c r="AX1386" s="191">
        <f t="shared" si="1031"/>
        <v>0</v>
      </c>
      <c r="AY1386" s="191">
        <f t="shared" si="1032"/>
        <v>30000</v>
      </c>
      <c r="AZ1386" s="191">
        <f t="shared" si="1033"/>
        <v>0</v>
      </c>
      <c r="BA1386" s="193">
        <f t="shared" si="1034"/>
        <v>1</v>
      </c>
      <c r="BB1386" s="193">
        <f t="shared" si="1035"/>
        <v>1</v>
      </c>
      <c r="BC1386" s="193">
        <f t="shared" si="1036"/>
        <v>1</v>
      </c>
      <c r="BD1386" s="456">
        <f t="shared" si="998"/>
        <v>30000</v>
      </c>
      <c r="BE1386" s="456">
        <f t="shared" si="1037"/>
        <v>0</v>
      </c>
      <c r="BF1386" s="458">
        <f t="shared" si="1038"/>
        <v>30000</v>
      </c>
      <c r="BG1386" s="459">
        <f t="shared" si="1039"/>
        <v>30000</v>
      </c>
      <c r="BH1386" s="460" t="str">
        <f>B1386</f>
        <v>801</v>
      </c>
      <c r="BI1386" s="460" t="str">
        <f>D1386</f>
        <v>0103</v>
      </c>
      <c r="BJ1386" s="461" t="s">
        <v>581</v>
      </c>
      <c r="BK1386" s="461" t="s">
        <v>585</v>
      </c>
      <c r="BL1386" s="462" t="str">
        <f t="shared" si="1040"/>
        <v/>
      </c>
    </row>
    <row r="1387" spans="1:64" s="463" customFormat="1" ht="12" customHeight="1">
      <c r="A1387" s="452" t="s">
        <v>701</v>
      </c>
      <c r="B1387" s="453" t="s">
        <v>455</v>
      </c>
      <c r="C1387" s="452" t="s">
        <v>702</v>
      </c>
      <c r="D1387" s="453" t="s">
        <v>388</v>
      </c>
      <c r="E1387" s="453" t="s">
        <v>875</v>
      </c>
      <c r="F1387" s="453" t="s">
        <v>586</v>
      </c>
      <c r="G1387" s="453" t="s">
        <v>389</v>
      </c>
      <c r="H1387" s="454" t="s">
        <v>653</v>
      </c>
      <c r="I1387" s="453" t="s">
        <v>505</v>
      </c>
      <c r="J1387" s="455">
        <v>64132</v>
      </c>
      <c r="K1387" s="455">
        <v>15498</v>
      </c>
      <c r="L1387" s="456" t="str">
        <f t="shared" si="999"/>
        <v>801204550103802006000024422601</v>
      </c>
      <c r="M1387" s="457">
        <f t="array" ref="M1387">IF(COUNT(SEARCH(Удалить_Роспись_КВСР,$B1387)*SEARCH(Удалить_Роспись_ПБС,$C1387)*SEARCH(Удалить_Роспись_КФСР, $D1387)*SEARCH(Удалить_Роспись_КЦСР,$E1387)*SEARCH(Удалить_Роспись_КВР,$F1387)*SEARCH(Удалить_Роспись_ЭК,$H1387)*SEARCH(Удалить_Роспись_КР,$I1387))&gt;0,0,1)</f>
        <v>1</v>
      </c>
      <c r="N1387" s="457">
        <f>IF(COUNT(SEARCH(Удалить_Индекс_КВСР,$B1387)*SEARCH(Удалить_Индекс_ПБС,$C1387)*SEARCH(Удалить_Индекс_КФСР,$D1387)*SEARCH(Удалить_Индекс_КЦСР,$E1387)*SEARCH(Удалить_Индекс_КВР,$F1387)*SEARCH(Удалить_Индекс_ЭК,$H1387)*SEARCH(Удалить_Индекс_КР,$I1387))&gt;0,0,1)</f>
        <v>1</v>
      </c>
      <c r="O1387" s="192" t="str">
        <f t="shared" si="1000"/>
        <v/>
      </c>
      <c r="P1387" s="192" t="str">
        <f t="shared" si="1041"/>
        <v/>
      </c>
      <c r="Q1387" s="300" t="str">
        <f t="shared" si="1001"/>
        <v/>
      </c>
      <c r="R1387" s="300" t="str">
        <f t="shared" si="1002"/>
        <v/>
      </c>
      <c r="S1387" s="300" t="str">
        <f t="shared" si="1003"/>
        <v/>
      </c>
      <c r="T1387" s="192" t="str">
        <f t="shared" si="1004"/>
        <v/>
      </c>
      <c r="U1387" s="303" t="str">
        <f t="shared" si="1005"/>
        <v/>
      </c>
      <c r="V1387" s="300" t="str">
        <f t="shared" si="1006"/>
        <v/>
      </c>
      <c r="W1387" s="192" t="str">
        <f t="shared" si="1007"/>
        <v/>
      </c>
      <c r="X1387" s="303" t="str">
        <f t="shared" si="1008"/>
        <v/>
      </c>
      <c r="Y1387" s="300" t="str">
        <f t="shared" si="1009"/>
        <v/>
      </c>
      <c r="Z1387" s="300" t="str">
        <f t="shared" si="1010"/>
        <v/>
      </c>
      <c r="AA1387" s="303" t="str">
        <f t="shared" si="1011"/>
        <v/>
      </c>
      <c r="AB1387" s="300" t="str">
        <f t="shared" si="1012"/>
        <v/>
      </c>
      <c r="AC1387" s="300" t="str">
        <f t="shared" si="1013"/>
        <v/>
      </c>
      <c r="AD1387" s="300" t="str">
        <f t="shared" si="1014"/>
        <v/>
      </c>
      <c r="AE1387" s="192" t="str">
        <f t="shared" si="1015"/>
        <v/>
      </c>
      <c r="AF1387" s="192" t="str">
        <f t="shared" si="1016"/>
        <v/>
      </c>
      <c r="AG1387" s="192"/>
      <c r="AH1387" s="186"/>
      <c r="AI1387" s="186"/>
      <c r="AJ1387" s="300" t="str">
        <f t="shared" si="1017"/>
        <v/>
      </c>
      <c r="AK1387" s="300" t="str">
        <f t="shared" si="1018"/>
        <v/>
      </c>
      <c r="AL1387" s="300" t="str">
        <f t="shared" si="1019"/>
        <v/>
      </c>
      <c r="AM1387" s="300" t="str">
        <f t="shared" si="1020"/>
        <v/>
      </c>
      <c r="AN1387" s="300" t="str">
        <f t="shared" si="1021"/>
        <v/>
      </c>
      <c r="AO1387" s="300" t="str">
        <f t="shared" si="1022"/>
        <v/>
      </c>
      <c r="AP1387" s="300" t="str">
        <f t="shared" si="1023"/>
        <v/>
      </c>
      <c r="AQ1387" s="300" t="str">
        <f t="shared" si="1024"/>
        <v/>
      </c>
      <c r="AR1387" s="306" t="str">
        <f t="shared" si="1025"/>
        <v/>
      </c>
      <c r="AS1387" s="300" t="str">
        <f t="shared" si="1026"/>
        <v/>
      </c>
      <c r="AT1387" s="300" t="str">
        <f t="shared" si="1027"/>
        <v/>
      </c>
      <c r="AU1387" s="192" t="str">
        <f t="shared" si="1028"/>
        <v>рбс</v>
      </c>
      <c r="AV1387" s="192" t="str">
        <f t="shared" si="1029"/>
        <v>рбс80120455общпро</v>
      </c>
      <c r="AW1387" s="456">
        <f t="shared" si="1030"/>
        <v>64132</v>
      </c>
      <c r="AX1387" s="191">
        <f t="shared" si="1031"/>
        <v>15498</v>
      </c>
      <c r="AY1387" s="191">
        <f t="shared" si="1032"/>
        <v>64132</v>
      </c>
      <c r="AZ1387" s="191">
        <f t="shared" si="1033"/>
        <v>15498</v>
      </c>
      <c r="BA1387" s="193">
        <f t="shared" si="1034"/>
        <v>1</v>
      </c>
      <c r="BB1387" s="193">
        <f t="shared" si="1035"/>
        <v>1</v>
      </c>
      <c r="BC1387" s="193">
        <f t="shared" si="1036"/>
        <v>1</v>
      </c>
      <c r="BD1387" s="456">
        <f t="shared" si="998"/>
        <v>64132</v>
      </c>
      <c r="BE1387" s="456">
        <f t="shared" si="1037"/>
        <v>15498</v>
      </c>
      <c r="BF1387" s="458">
        <f t="shared" si="1038"/>
        <v>64132</v>
      </c>
      <c r="BG1387" s="459">
        <f t="shared" si="1039"/>
        <v>64132</v>
      </c>
      <c r="BH1387" s="460" t="str">
        <f>B1387</f>
        <v>801</v>
      </c>
      <c r="BI1387" s="460" t="str">
        <f>D1387</f>
        <v>0103</v>
      </c>
      <c r="BJ1387" s="461" t="s">
        <v>581</v>
      </c>
      <c r="BK1387" s="461" t="s">
        <v>585</v>
      </c>
      <c r="BL1387" s="462" t="str">
        <f t="shared" si="1040"/>
        <v/>
      </c>
    </row>
    <row r="1388" spans="1:64" s="463" customFormat="1" ht="12" customHeight="1">
      <c r="A1388" s="452" t="s">
        <v>701</v>
      </c>
      <c r="B1388" s="453" t="s">
        <v>455</v>
      </c>
      <c r="C1388" s="452" t="s">
        <v>702</v>
      </c>
      <c r="D1388" s="453" t="s">
        <v>388</v>
      </c>
      <c r="E1388" s="453" t="s">
        <v>875</v>
      </c>
      <c r="F1388" s="453" t="s">
        <v>586</v>
      </c>
      <c r="G1388" s="453" t="s">
        <v>395</v>
      </c>
      <c r="H1388" s="454" t="s">
        <v>653</v>
      </c>
      <c r="I1388" s="453" t="s">
        <v>505</v>
      </c>
      <c r="J1388" s="455">
        <v>90762.26</v>
      </c>
      <c r="K1388" s="455">
        <v>90680</v>
      </c>
      <c r="L1388" s="456" t="str">
        <f t="shared" si="999"/>
        <v>801204550103802006000024429001</v>
      </c>
      <c r="M1388" s="457">
        <f t="array" ref="M1388">IF(COUNT(SEARCH(Удалить_Роспись_КВСР,$B1388)*SEARCH(Удалить_Роспись_ПБС,$C1388)*SEARCH(Удалить_Роспись_КФСР, $D1388)*SEARCH(Удалить_Роспись_КЦСР,$E1388)*SEARCH(Удалить_Роспись_КВР,$F1388)*SEARCH(Удалить_Роспись_ЭК,$H1388)*SEARCH(Удалить_Роспись_КР,$I1388))&gt;0,0,1)</f>
        <v>1</v>
      </c>
      <c r="N1388" s="457">
        <f>IF(COUNT(SEARCH(Удалить_Индекс_КВСР,$B1388)*SEARCH(Удалить_Индекс_ПБС,$C1388)*SEARCH(Удалить_Индекс_КФСР,$D1388)*SEARCH(Удалить_Индекс_КЦСР,$E1388)*SEARCH(Удалить_Индекс_КВР,$F1388)*SEARCH(Удалить_Индекс_ЭК,$H1388)*SEARCH(Удалить_Индекс_КР,$I1388))&gt;0,0,1)</f>
        <v>1</v>
      </c>
      <c r="O1388" s="192" t="str">
        <f t="shared" si="1000"/>
        <v/>
      </c>
      <c r="P1388" s="192" t="str">
        <f t="shared" si="1041"/>
        <v/>
      </c>
      <c r="Q1388" s="300" t="str">
        <f t="shared" si="1001"/>
        <v/>
      </c>
      <c r="R1388" s="300" t="str">
        <f t="shared" si="1002"/>
        <v/>
      </c>
      <c r="S1388" s="300" t="str">
        <f t="shared" si="1003"/>
        <v/>
      </c>
      <c r="T1388" s="192" t="str">
        <f t="shared" si="1004"/>
        <v/>
      </c>
      <c r="U1388" s="303" t="str">
        <f t="shared" si="1005"/>
        <v/>
      </c>
      <c r="V1388" s="300" t="str">
        <f t="shared" si="1006"/>
        <v/>
      </c>
      <c r="W1388" s="192" t="str">
        <f t="shared" si="1007"/>
        <v/>
      </c>
      <c r="X1388" s="303" t="str">
        <f t="shared" si="1008"/>
        <v/>
      </c>
      <c r="Y1388" s="300" t="str">
        <f t="shared" si="1009"/>
        <v/>
      </c>
      <c r="Z1388" s="300" t="str">
        <f t="shared" si="1010"/>
        <v/>
      </c>
      <c r="AA1388" s="303" t="str">
        <f t="shared" si="1011"/>
        <v/>
      </c>
      <c r="AB1388" s="300" t="str">
        <f t="shared" si="1012"/>
        <v/>
      </c>
      <c r="AC1388" s="300" t="str">
        <f t="shared" si="1013"/>
        <v/>
      </c>
      <c r="AD1388" s="300" t="str">
        <f t="shared" si="1014"/>
        <v/>
      </c>
      <c r="AE1388" s="192" t="str">
        <f t="shared" si="1015"/>
        <v/>
      </c>
      <c r="AF1388" s="192" t="str">
        <f t="shared" si="1016"/>
        <v/>
      </c>
      <c r="AG1388" s="192"/>
      <c r="AH1388" s="186"/>
      <c r="AI1388" s="186"/>
      <c r="AJ1388" s="300" t="str">
        <f t="shared" si="1017"/>
        <v/>
      </c>
      <c r="AK1388" s="300" t="str">
        <f t="shared" si="1018"/>
        <v/>
      </c>
      <c r="AL1388" s="300" t="str">
        <f t="shared" si="1019"/>
        <v/>
      </c>
      <c r="AM1388" s="300" t="str">
        <f t="shared" si="1020"/>
        <v/>
      </c>
      <c r="AN1388" s="300" t="str">
        <f t="shared" si="1021"/>
        <v/>
      </c>
      <c r="AO1388" s="300" t="str">
        <f t="shared" si="1022"/>
        <v/>
      </c>
      <c r="AP1388" s="300" t="str">
        <f t="shared" si="1023"/>
        <v/>
      </c>
      <c r="AQ1388" s="300" t="str">
        <f t="shared" si="1024"/>
        <v/>
      </c>
      <c r="AR1388" s="306" t="str">
        <f t="shared" si="1025"/>
        <v/>
      </c>
      <c r="AS1388" s="300" t="str">
        <f t="shared" si="1026"/>
        <v/>
      </c>
      <c r="AT1388" s="300" t="str">
        <f t="shared" si="1027"/>
        <v/>
      </c>
      <c r="AU1388" s="192" t="str">
        <f t="shared" si="1028"/>
        <v>рбс</v>
      </c>
      <c r="AV1388" s="192" t="str">
        <f t="shared" si="1029"/>
        <v>рбс80120455общпро</v>
      </c>
      <c r="AW1388" s="456">
        <f t="shared" si="1030"/>
        <v>90762.26</v>
      </c>
      <c r="AX1388" s="191">
        <f t="shared" si="1031"/>
        <v>90680</v>
      </c>
      <c r="AY1388" s="191">
        <f t="shared" si="1032"/>
        <v>90762.26</v>
      </c>
      <c r="AZ1388" s="191">
        <f t="shared" si="1033"/>
        <v>90680</v>
      </c>
      <c r="BA1388" s="193">
        <f t="shared" si="1034"/>
        <v>1</v>
      </c>
      <c r="BB1388" s="193">
        <f t="shared" si="1035"/>
        <v>1</v>
      </c>
      <c r="BC1388" s="193">
        <f t="shared" si="1036"/>
        <v>1</v>
      </c>
      <c r="BD1388" s="456">
        <f t="shared" si="998"/>
        <v>90762.26</v>
      </c>
      <c r="BE1388" s="456">
        <f t="shared" si="1037"/>
        <v>90680</v>
      </c>
      <c r="BF1388" s="458">
        <f t="shared" si="1038"/>
        <v>90762.26</v>
      </c>
      <c r="BG1388" s="459">
        <f t="shared" si="1039"/>
        <v>90762.26</v>
      </c>
      <c r="BH1388" s="460"/>
      <c r="BI1388" s="460"/>
      <c r="BJ1388" s="461"/>
      <c r="BK1388" s="461"/>
      <c r="BL1388" s="462" t="str">
        <f t="shared" si="1040"/>
        <v/>
      </c>
    </row>
    <row r="1389" spans="1:64" s="463" customFormat="1" ht="12" customHeight="1">
      <c r="A1389" s="452" t="s">
        <v>701</v>
      </c>
      <c r="B1389" s="453" t="s">
        <v>455</v>
      </c>
      <c r="C1389" s="452" t="s">
        <v>702</v>
      </c>
      <c r="D1389" s="453" t="s">
        <v>388</v>
      </c>
      <c r="E1389" s="453" t="s">
        <v>875</v>
      </c>
      <c r="F1389" s="453" t="s">
        <v>586</v>
      </c>
      <c r="G1389" s="453" t="s">
        <v>397</v>
      </c>
      <c r="H1389" s="454" t="s">
        <v>653</v>
      </c>
      <c r="I1389" s="453" t="s">
        <v>505</v>
      </c>
      <c r="J1389" s="455">
        <v>149956</v>
      </c>
      <c r="K1389" s="455">
        <v>125258</v>
      </c>
      <c r="L1389" s="456" t="str">
        <f t="shared" si="999"/>
        <v>801204550103802006000024434001</v>
      </c>
      <c r="M1389" s="457">
        <f t="array" ref="M1389">IF(COUNT(SEARCH(Удалить_Роспись_КВСР,$B1389)*SEARCH(Удалить_Роспись_ПБС,$C1389)*SEARCH(Удалить_Роспись_КФСР, $D1389)*SEARCH(Удалить_Роспись_КЦСР,$E1389)*SEARCH(Удалить_Роспись_КВР,$F1389)*SEARCH(Удалить_Роспись_ЭК,$H1389)*SEARCH(Удалить_Роспись_КР,$I1389))&gt;0,0,1)</f>
        <v>1</v>
      </c>
      <c r="N1389" s="457">
        <f>IF(COUNT(SEARCH(Удалить_Индекс_КВСР,$B1389)*SEARCH(Удалить_Индекс_ПБС,$C1389)*SEARCH(Удалить_Индекс_КФСР,$D1389)*SEARCH(Удалить_Индекс_КЦСР,$E1389)*SEARCH(Удалить_Индекс_КВР,$F1389)*SEARCH(Удалить_Индекс_ЭК,$H1389)*SEARCH(Удалить_Индекс_КР,$I1389))&gt;0,0,1)</f>
        <v>1</v>
      </c>
      <c r="O1389" s="192" t="str">
        <f t="shared" si="1000"/>
        <v/>
      </c>
      <c r="P1389" s="192" t="str">
        <f t="shared" si="1041"/>
        <v/>
      </c>
      <c r="Q1389" s="300" t="str">
        <f t="shared" si="1001"/>
        <v/>
      </c>
      <c r="R1389" s="300" t="str">
        <f t="shared" si="1002"/>
        <v/>
      </c>
      <c r="S1389" s="300" t="str">
        <f t="shared" si="1003"/>
        <v/>
      </c>
      <c r="T1389" s="192" t="str">
        <f t="shared" si="1004"/>
        <v/>
      </c>
      <c r="U1389" s="303" t="str">
        <f t="shared" si="1005"/>
        <v/>
      </c>
      <c r="V1389" s="300" t="str">
        <f t="shared" si="1006"/>
        <v/>
      </c>
      <c r="W1389" s="192" t="str">
        <f t="shared" si="1007"/>
        <v/>
      </c>
      <c r="X1389" s="303" t="str">
        <f t="shared" si="1008"/>
        <v/>
      </c>
      <c r="Y1389" s="300" t="str">
        <f t="shared" si="1009"/>
        <v/>
      </c>
      <c r="Z1389" s="300" t="str">
        <f t="shared" si="1010"/>
        <v/>
      </c>
      <c r="AA1389" s="303" t="str">
        <f t="shared" si="1011"/>
        <v/>
      </c>
      <c r="AB1389" s="300" t="str">
        <f t="shared" si="1012"/>
        <v/>
      </c>
      <c r="AC1389" s="300" t="str">
        <f t="shared" si="1013"/>
        <v/>
      </c>
      <c r="AD1389" s="300" t="str">
        <f t="shared" si="1014"/>
        <v/>
      </c>
      <c r="AE1389" s="192" t="str">
        <f t="shared" si="1015"/>
        <v/>
      </c>
      <c r="AF1389" s="192" t="str">
        <f t="shared" si="1016"/>
        <v/>
      </c>
      <c r="AG1389" s="192"/>
      <c r="AH1389" s="186"/>
      <c r="AI1389" s="186"/>
      <c r="AJ1389" s="300" t="str">
        <f t="shared" si="1017"/>
        <v/>
      </c>
      <c r="AK1389" s="300" t="str">
        <f t="shared" si="1018"/>
        <v/>
      </c>
      <c r="AL1389" s="300" t="str">
        <f t="shared" si="1019"/>
        <v/>
      </c>
      <c r="AM1389" s="300" t="str">
        <f t="shared" si="1020"/>
        <v/>
      </c>
      <c r="AN1389" s="300" t="str">
        <f t="shared" si="1021"/>
        <v/>
      </c>
      <c r="AO1389" s="300" t="str">
        <f t="shared" si="1022"/>
        <v/>
      </c>
      <c r="AP1389" s="300" t="str">
        <f t="shared" si="1023"/>
        <v/>
      </c>
      <c r="AQ1389" s="300" t="str">
        <f t="shared" si="1024"/>
        <v/>
      </c>
      <c r="AR1389" s="306" t="str">
        <f t="shared" si="1025"/>
        <v/>
      </c>
      <c r="AS1389" s="300" t="str">
        <f t="shared" si="1026"/>
        <v/>
      </c>
      <c r="AT1389" s="300" t="str">
        <f t="shared" si="1027"/>
        <v/>
      </c>
      <c r="AU1389" s="192" t="str">
        <f t="shared" si="1028"/>
        <v>рбс</v>
      </c>
      <c r="AV1389" s="192" t="str">
        <f t="shared" si="1029"/>
        <v>рбс80120455общпро</v>
      </c>
      <c r="AW1389" s="456">
        <f t="shared" si="1030"/>
        <v>149956</v>
      </c>
      <c r="AX1389" s="191">
        <f t="shared" si="1031"/>
        <v>125258</v>
      </c>
      <c r="AY1389" s="191">
        <f t="shared" si="1032"/>
        <v>149956</v>
      </c>
      <c r="AZ1389" s="191">
        <f t="shared" si="1033"/>
        <v>125258</v>
      </c>
      <c r="BA1389" s="193">
        <f t="shared" si="1034"/>
        <v>1</v>
      </c>
      <c r="BB1389" s="193">
        <f t="shared" si="1035"/>
        <v>1</v>
      </c>
      <c r="BC1389" s="193">
        <f t="shared" si="1036"/>
        <v>1</v>
      </c>
      <c r="BD1389" s="551">
        <f>IF(ISNA(BA1389),0,AY1389*$BA1389)+1237.74</f>
        <v>151193.74</v>
      </c>
      <c r="BE1389" s="456">
        <f t="shared" si="1037"/>
        <v>125258</v>
      </c>
      <c r="BF1389" s="458">
        <f t="shared" si="1038"/>
        <v>151193.74</v>
      </c>
      <c r="BG1389" s="459">
        <f t="shared" si="1039"/>
        <v>151193.74</v>
      </c>
      <c r="BH1389" s="460" t="str">
        <f t="shared" ref="BH1389:BH1396" si="1042">B1389</f>
        <v>801</v>
      </c>
      <c r="BI1389" s="460" t="str">
        <f t="shared" ref="BI1389:BI1396" si="1043">D1389</f>
        <v>0103</v>
      </c>
      <c r="BJ1389" s="461" t="s">
        <v>581</v>
      </c>
      <c r="BK1389" s="461" t="s">
        <v>586</v>
      </c>
      <c r="BL1389" s="462" t="str">
        <f t="shared" si="1040"/>
        <v/>
      </c>
    </row>
    <row r="1390" spans="1:64" s="463" customFormat="1" ht="12" customHeight="1">
      <c r="A1390" s="452" t="s">
        <v>701</v>
      </c>
      <c r="B1390" s="453" t="s">
        <v>455</v>
      </c>
      <c r="C1390" s="452" t="s">
        <v>702</v>
      </c>
      <c r="D1390" s="453" t="s">
        <v>388</v>
      </c>
      <c r="E1390" s="453" t="s">
        <v>875</v>
      </c>
      <c r="F1390" s="453" t="s">
        <v>658</v>
      </c>
      <c r="G1390" s="453" t="s">
        <v>395</v>
      </c>
      <c r="H1390" s="454" t="s">
        <v>653</v>
      </c>
      <c r="I1390" s="453" t="s">
        <v>505</v>
      </c>
      <c r="J1390" s="455">
        <v>1237.74</v>
      </c>
      <c r="K1390" s="455">
        <v>1237.74</v>
      </c>
      <c r="L1390" s="456" t="str">
        <f t="shared" si="999"/>
        <v>801204550103802006000085329001</v>
      </c>
      <c r="M1390" s="457">
        <f t="array" ref="M1390">IF(COUNT(SEARCH(Удалить_Роспись_КВСР,$B1390)*SEARCH(Удалить_Роспись_ПБС,$C1390)*SEARCH(Удалить_Роспись_КФСР, $D1390)*SEARCH(Удалить_Роспись_КЦСР,$E1390)*SEARCH(Удалить_Роспись_КВР,$F1390)*SEARCH(Удалить_Роспись_ЭК,$H1390)*SEARCH(Удалить_Роспись_КР,$I1390))&gt;0,0,1)</f>
        <v>1</v>
      </c>
      <c r="N1390" s="457">
        <v>0</v>
      </c>
      <c r="O1390" s="192" t="str">
        <f t="shared" si="1000"/>
        <v/>
      </c>
      <c r="P1390" s="192" t="str">
        <f t="shared" si="1041"/>
        <v/>
      </c>
      <c r="Q1390" s="300" t="str">
        <f t="shared" si="1001"/>
        <v/>
      </c>
      <c r="R1390" s="300" t="str">
        <f t="shared" si="1002"/>
        <v/>
      </c>
      <c r="S1390" s="300" t="str">
        <f t="shared" si="1003"/>
        <v/>
      </c>
      <c r="T1390" s="192" t="str">
        <f t="shared" si="1004"/>
        <v/>
      </c>
      <c r="U1390" s="303" t="str">
        <f t="shared" si="1005"/>
        <v/>
      </c>
      <c r="V1390" s="300" t="str">
        <f t="shared" si="1006"/>
        <v/>
      </c>
      <c r="W1390" s="192" t="str">
        <f t="shared" si="1007"/>
        <v/>
      </c>
      <c r="X1390" s="303" t="str">
        <f t="shared" si="1008"/>
        <v/>
      </c>
      <c r="Y1390" s="300" t="str">
        <f t="shared" si="1009"/>
        <v/>
      </c>
      <c r="Z1390" s="300" t="str">
        <f t="shared" si="1010"/>
        <v/>
      </c>
      <c r="AA1390" s="303" t="str">
        <f t="shared" si="1011"/>
        <v/>
      </c>
      <c r="AB1390" s="300" t="str">
        <f t="shared" si="1012"/>
        <v/>
      </c>
      <c r="AC1390" s="300" t="str">
        <f t="shared" si="1013"/>
        <v/>
      </c>
      <c r="AD1390" s="300" t="str">
        <f t="shared" si="1014"/>
        <v/>
      </c>
      <c r="AE1390" s="192" t="str">
        <f t="shared" si="1015"/>
        <v/>
      </c>
      <c r="AF1390" s="192" t="str">
        <f t="shared" si="1016"/>
        <v/>
      </c>
      <c r="AG1390" s="192"/>
      <c r="AH1390" s="186"/>
      <c r="AI1390" s="186"/>
      <c r="AJ1390" s="300" t="str">
        <f t="shared" si="1017"/>
        <v/>
      </c>
      <c r="AK1390" s="300" t="str">
        <f t="shared" si="1018"/>
        <v/>
      </c>
      <c r="AL1390" s="300" t="str">
        <f t="shared" si="1019"/>
        <v/>
      </c>
      <c r="AM1390" s="300" t="str">
        <f t="shared" si="1020"/>
        <v/>
      </c>
      <c r="AN1390" s="300" t="str">
        <f t="shared" si="1021"/>
        <v/>
      </c>
      <c r="AO1390" s="300" t="str">
        <f t="shared" si="1022"/>
        <v/>
      </c>
      <c r="AP1390" s="300" t="str">
        <f t="shared" si="1023"/>
        <v/>
      </c>
      <c r="AQ1390" s="300" t="str">
        <f t="shared" si="1024"/>
        <v/>
      </c>
      <c r="AR1390" s="306" t="str">
        <f t="shared" si="1025"/>
        <v/>
      </c>
      <c r="AS1390" s="300" t="str">
        <f t="shared" si="1026"/>
        <v/>
      </c>
      <c r="AT1390" s="300" t="str">
        <f t="shared" si="1027"/>
        <v/>
      </c>
      <c r="AU1390" s="192" t="str">
        <f t="shared" si="1028"/>
        <v>рбс</v>
      </c>
      <c r="AV1390" s="192" t="str">
        <f t="shared" si="1029"/>
        <v>рбс80120455общпро</v>
      </c>
      <c r="AW1390" s="456">
        <f t="shared" si="1030"/>
        <v>1237.74</v>
      </c>
      <c r="AX1390" s="191">
        <f t="shared" si="1031"/>
        <v>1237.74</v>
      </c>
      <c r="AY1390" s="191">
        <f t="shared" si="1032"/>
        <v>0</v>
      </c>
      <c r="AZ1390" s="191">
        <f t="shared" si="1033"/>
        <v>0</v>
      </c>
      <c r="BA1390" s="193">
        <f t="shared" si="1034"/>
        <v>1</v>
      </c>
      <c r="BB1390" s="193">
        <f t="shared" si="1035"/>
        <v>1</v>
      </c>
      <c r="BC1390" s="193">
        <f t="shared" si="1036"/>
        <v>1</v>
      </c>
      <c r="BD1390" s="456">
        <f t="shared" si="998"/>
        <v>0</v>
      </c>
      <c r="BE1390" s="456">
        <f t="shared" si="1037"/>
        <v>0</v>
      </c>
      <c r="BF1390" s="458">
        <f t="shared" si="1038"/>
        <v>0</v>
      </c>
      <c r="BG1390" s="459">
        <f t="shared" si="1039"/>
        <v>0</v>
      </c>
      <c r="BH1390" s="460" t="str">
        <f t="shared" si="1042"/>
        <v>801</v>
      </c>
      <c r="BI1390" s="460" t="str">
        <f t="shared" si="1043"/>
        <v>0103</v>
      </c>
      <c r="BJ1390" s="461" t="s">
        <v>581</v>
      </c>
      <c r="BK1390" s="461" t="s">
        <v>585</v>
      </c>
      <c r="BL1390" s="462" t="str">
        <f t="shared" si="1040"/>
        <v/>
      </c>
    </row>
    <row r="1391" spans="1:64" s="463" customFormat="1" ht="12" customHeight="1">
      <c r="A1391" s="452" t="s">
        <v>701</v>
      </c>
      <c r="B1391" s="453" t="s">
        <v>455</v>
      </c>
      <c r="C1391" s="452" t="s">
        <v>702</v>
      </c>
      <c r="D1391" s="453" t="s">
        <v>388</v>
      </c>
      <c r="E1391" s="453" t="s">
        <v>877</v>
      </c>
      <c r="F1391" s="453" t="s">
        <v>585</v>
      </c>
      <c r="G1391" s="453" t="s">
        <v>386</v>
      </c>
      <c r="H1391" s="454" t="s">
        <v>653</v>
      </c>
      <c r="I1391" s="453" t="s">
        <v>505</v>
      </c>
      <c r="J1391" s="455">
        <v>100000</v>
      </c>
      <c r="K1391" s="455">
        <v>0</v>
      </c>
      <c r="L1391" s="456" t="str">
        <f t="shared" si="999"/>
        <v>801204550103802006700012221201</v>
      </c>
      <c r="M1391" s="457">
        <f t="array" ref="M1391">IF(COUNT(SEARCH(Удалить_Роспись_КВСР,$B1391)*SEARCH(Удалить_Роспись_ПБС,$C1391)*SEARCH(Удалить_Роспись_КФСР, $D1391)*SEARCH(Удалить_Роспись_КЦСР,$E1391)*SEARCH(Удалить_Роспись_КВР,$F1391)*SEARCH(Удалить_Роспись_ЭК,$H1391)*SEARCH(Удалить_Роспись_КР,$I1391))&gt;0,0,1)</f>
        <v>1</v>
      </c>
      <c r="N1391" s="457">
        <v>1</v>
      </c>
      <c r="O1391" s="192" t="str">
        <f t="shared" si="1000"/>
        <v/>
      </c>
      <c r="P1391" s="192" t="str">
        <f t="shared" si="1041"/>
        <v/>
      </c>
      <c r="Q1391" s="300" t="str">
        <f t="shared" si="1001"/>
        <v/>
      </c>
      <c r="R1391" s="300" t="str">
        <f t="shared" si="1002"/>
        <v/>
      </c>
      <c r="S1391" s="300" t="str">
        <f t="shared" si="1003"/>
        <v/>
      </c>
      <c r="T1391" s="192" t="str">
        <f t="shared" si="1004"/>
        <v/>
      </c>
      <c r="U1391" s="303" t="str">
        <f t="shared" si="1005"/>
        <v/>
      </c>
      <c r="V1391" s="300" t="str">
        <f t="shared" si="1006"/>
        <v/>
      </c>
      <c r="W1391" s="192" t="str">
        <f t="shared" si="1007"/>
        <v/>
      </c>
      <c r="X1391" s="303" t="str">
        <f t="shared" si="1008"/>
        <v/>
      </c>
      <c r="Y1391" s="300" t="str">
        <f t="shared" si="1009"/>
        <v/>
      </c>
      <c r="Z1391" s="300" t="str">
        <f t="shared" si="1010"/>
        <v/>
      </c>
      <c r="AA1391" s="303" t="str">
        <f t="shared" si="1011"/>
        <v/>
      </c>
      <c r="AB1391" s="300" t="str">
        <f t="shared" si="1012"/>
        <v/>
      </c>
      <c r="AC1391" s="300" t="str">
        <f t="shared" si="1013"/>
        <v/>
      </c>
      <c r="AD1391" s="300" t="str">
        <f t="shared" si="1014"/>
        <v/>
      </c>
      <c r="AE1391" s="192" t="str">
        <f t="shared" si="1015"/>
        <v/>
      </c>
      <c r="AF1391" s="192" t="str">
        <f t="shared" si="1016"/>
        <v/>
      </c>
      <c r="AG1391" s="192"/>
      <c r="AH1391" s="186"/>
      <c r="AI1391" s="186"/>
      <c r="AJ1391" s="300" t="str">
        <f t="shared" si="1017"/>
        <v/>
      </c>
      <c r="AK1391" s="300" t="str">
        <f t="shared" si="1018"/>
        <v/>
      </c>
      <c r="AL1391" s="300" t="str">
        <f t="shared" si="1019"/>
        <v/>
      </c>
      <c r="AM1391" s="300" t="str">
        <f t="shared" si="1020"/>
        <v/>
      </c>
      <c r="AN1391" s="300" t="str">
        <f t="shared" si="1021"/>
        <v/>
      </c>
      <c r="AO1391" s="300" t="str">
        <f t="shared" si="1022"/>
        <v/>
      </c>
      <c r="AP1391" s="300" t="str">
        <f t="shared" si="1023"/>
        <v/>
      </c>
      <c r="AQ1391" s="300" t="str">
        <f t="shared" si="1024"/>
        <v/>
      </c>
      <c r="AR1391" s="306" t="str">
        <f t="shared" si="1025"/>
        <v/>
      </c>
      <c r="AS1391" s="300" t="str">
        <f t="shared" si="1026"/>
        <v/>
      </c>
      <c r="AT1391" s="300" t="str">
        <f t="shared" si="1027"/>
        <v/>
      </c>
      <c r="AU1391" s="192" t="str">
        <f t="shared" si="1028"/>
        <v>рбс</v>
      </c>
      <c r="AV1391" s="192" t="str">
        <f t="shared" si="1029"/>
        <v>рбс80120455общпро</v>
      </c>
      <c r="AW1391" s="456">
        <f t="shared" si="1030"/>
        <v>100000</v>
      </c>
      <c r="AX1391" s="191">
        <f t="shared" si="1031"/>
        <v>0</v>
      </c>
      <c r="AY1391" s="191">
        <f t="shared" si="1032"/>
        <v>100000</v>
      </c>
      <c r="AZ1391" s="191">
        <f t="shared" si="1033"/>
        <v>0</v>
      </c>
      <c r="BA1391" s="193">
        <f t="shared" si="1034"/>
        <v>1</v>
      </c>
      <c r="BB1391" s="193">
        <f t="shared" si="1035"/>
        <v>1</v>
      </c>
      <c r="BC1391" s="193">
        <f t="shared" si="1036"/>
        <v>1</v>
      </c>
      <c r="BD1391" s="456">
        <f>IF(ISNA(BA1391),0,AY1391*$BA1391)-68874</f>
        <v>31126</v>
      </c>
      <c r="BE1391" s="456">
        <f t="shared" si="1037"/>
        <v>0</v>
      </c>
      <c r="BF1391" s="458">
        <f t="shared" si="1038"/>
        <v>31126</v>
      </c>
      <c r="BG1391" s="459">
        <f t="shared" si="1039"/>
        <v>31126</v>
      </c>
      <c r="BH1391" s="460" t="str">
        <f t="shared" si="1042"/>
        <v>801</v>
      </c>
      <c r="BI1391" s="460" t="str">
        <f t="shared" si="1043"/>
        <v>0103</v>
      </c>
      <c r="BJ1391" s="461" t="s">
        <v>581</v>
      </c>
      <c r="BK1391" s="461" t="s">
        <v>586</v>
      </c>
      <c r="BL1391" s="462" t="str">
        <f t="shared" si="1040"/>
        <v/>
      </c>
    </row>
    <row r="1392" spans="1:64" s="463" customFormat="1" ht="12" customHeight="1">
      <c r="A1392" s="452" t="s">
        <v>701</v>
      </c>
      <c r="B1392" s="453" t="s">
        <v>455</v>
      </c>
      <c r="C1392" s="452" t="s">
        <v>702</v>
      </c>
      <c r="D1392" s="453" t="s">
        <v>388</v>
      </c>
      <c r="E1392" s="453" t="s">
        <v>880</v>
      </c>
      <c r="F1392" s="453" t="s">
        <v>586</v>
      </c>
      <c r="G1392" s="453" t="s">
        <v>407</v>
      </c>
      <c r="H1392" s="454" t="s">
        <v>653</v>
      </c>
      <c r="I1392" s="453" t="s">
        <v>505</v>
      </c>
      <c r="J1392" s="455">
        <v>31000</v>
      </c>
      <c r="K1392" s="455">
        <v>0</v>
      </c>
      <c r="L1392" s="456" t="str">
        <f t="shared" si="999"/>
        <v>801204550103802006Ф00024431001</v>
      </c>
      <c r="M1392" s="457">
        <f t="array" ref="M1392">IF(COUNT(SEARCH(Удалить_Роспись_КВСР,$B1392)*SEARCH(Удалить_Роспись_ПБС,$C1392)*SEARCH(Удалить_Роспись_КФСР, $D1392)*SEARCH(Удалить_Роспись_КЦСР,$E1392)*SEARCH(Удалить_Роспись_КВР,$F1392)*SEARCH(Удалить_Роспись_ЭК,$H1392)*SEARCH(Удалить_Роспись_КР,$I1392))&gt;0,0,1)</f>
        <v>1</v>
      </c>
      <c r="N1392" s="457">
        <v>0</v>
      </c>
      <c r="O1392" s="192" t="str">
        <f t="shared" si="1000"/>
        <v/>
      </c>
      <c r="P1392" s="192" t="str">
        <f t="shared" si="1041"/>
        <v/>
      </c>
      <c r="Q1392" s="300" t="str">
        <f t="shared" si="1001"/>
        <v/>
      </c>
      <c r="R1392" s="300" t="str">
        <f t="shared" si="1002"/>
        <v/>
      </c>
      <c r="S1392" s="300" t="str">
        <f t="shared" si="1003"/>
        <v/>
      </c>
      <c r="T1392" s="192" t="str">
        <f t="shared" si="1004"/>
        <v/>
      </c>
      <c r="U1392" s="303" t="str">
        <f t="shared" si="1005"/>
        <v/>
      </c>
      <c r="V1392" s="300" t="str">
        <f t="shared" si="1006"/>
        <v/>
      </c>
      <c r="W1392" s="192" t="str">
        <f t="shared" si="1007"/>
        <v/>
      </c>
      <c r="X1392" s="303" t="str">
        <f t="shared" si="1008"/>
        <v/>
      </c>
      <c r="Y1392" s="300" t="str">
        <f t="shared" si="1009"/>
        <v/>
      </c>
      <c r="Z1392" s="300" t="str">
        <f t="shared" si="1010"/>
        <v/>
      </c>
      <c r="AA1392" s="303" t="str">
        <f t="shared" si="1011"/>
        <v/>
      </c>
      <c r="AB1392" s="300" t="str">
        <f t="shared" si="1012"/>
        <v/>
      </c>
      <c r="AC1392" s="300" t="str">
        <f t="shared" si="1013"/>
        <v/>
      </c>
      <c r="AD1392" s="300" t="str">
        <f t="shared" si="1014"/>
        <v/>
      </c>
      <c r="AE1392" s="192" t="str">
        <f t="shared" si="1015"/>
        <v/>
      </c>
      <c r="AF1392" s="192" t="str">
        <f t="shared" si="1016"/>
        <v/>
      </c>
      <c r="AG1392" s="192"/>
      <c r="AH1392" s="186"/>
      <c r="AI1392" s="186"/>
      <c r="AJ1392" s="300" t="str">
        <f t="shared" si="1017"/>
        <v/>
      </c>
      <c r="AK1392" s="300" t="str">
        <f t="shared" si="1018"/>
        <v/>
      </c>
      <c r="AL1392" s="300" t="str">
        <f t="shared" si="1019"/>
        <v/>
      </c>
      <c r="AM1392" s="300" t="str">
        <f t="shared" si="1020"/>
        <v/>
      </c>
      <c r="AN1392" s="300" t="str">
        <f t="shared" si="1021"/>
        <v/>
      </c>
      <c r="AO1392" s="300" t="str">
        <f t="shared" si="1022"/>
        <v/>
      </c>
      <c r="AP1392" s="300" t="str">
        <f t="shared" si="1023"/>
        <v/>
      </c>
      <c r="AQ1392" s="300" t="str">
        <f t="shared" si="1024"/>
        <v/>
      </c>
      <c r="AR1392" s="306" t="str">
        <f t="shared" si="1025"/>
        <v/>
      </c>
      <c r="AS1392" s="300" t="str">
        <f t="shared" si="1026"/>
        <v/>
      </c>
      <c r="AT1392" s="300" t="str">
        <f t="shared" si="1027"/>
        <v/>
      </c>
      <c r="AU1392" s="192" t="str">
        <f t="shared" si="1028"/>
        <v>рбс</v>
      </c>
      <c r="AV1392" s="192" t="str">
        <f t="shared" si="1029"/>
        <v>рбс80120455общосн</v>
      </c>
      <c r="AW1392" s="456">
        <f t="shared" si="1030"/>
        <v>31000</v>
      </c>
      <c r="AX1392" s="191">
        <f t="shared" si="1031"/>
        <v>0</v>
      </c>
      <c r="AY1392" s="191">
        <f t="shared" si="1032"/>
        <v>0</v>
      </c>
      <c r="AZ1392" s="191">
        <f t="shared" si="1033"/>
        <v>0</v>
      </c>
      <c r="BA1392" s="193">
        <f t="shared" si="1034"/>
        <v>1</v>
      </c>
      <c r="BB1392" s="193">
        <f t="shared" si="1035"/>
        <v>1</v>
      </c>
      <c r="BC1392" s="193">
        <f t="shared" si="1036"/>
        <v>1</v>
      </c>
      <c r="BD1392" s="456">
        <f t="shared" ref="BD1392:BD1455" si="1044">IF(ISNA(BA1392),0,AY1392*$BA1392)</f>
        <v>0</v>
      </c>
      <c r="BE1392" s="456">
        <f t="shared" si="1037"/>
        <v>0</v>
      </c>
      <c r="BF1392" s="458">
        <f t="shared" si="1038"/>
        <v>0</v>
      </c>
      <c r="BG1392" s="459">
        <f t="shared" si="1039"/>
        <v>0</v>
      </c>
      <c r="BH1392" s="460" t="str">
        <f t="shared" si="1042"/>
        <v>801</v>
      </c>
      <c r="BI1392" s="460" t="str">
        <f t="shared" si="1043"/>
        <v>0103</v>
      </c>
      <c r="BJ1392" s="461" t="s">
        <v>581</v>
      </c>
      <c r="BK1392" s="461" t="s">
        <v>586</v>
      </c>
      <c r="BL1392" s="462" t="str">
        <f t="shared" si="1040"/>
        <v/>
      </c>
    </row>
    <row r="1393" spans="1:64" s="463" customFormat="1" ht="12" customHeight="1">
      <c r="A1393" s="452" t="s">
        <v>701</v>
      </c>
      <c r="B1393" s="453" t="s">
        <v>455</v>
      </c>
      <c r="C1393" s="452" t="s">
        <v>702</v>
      </c>
      <c r="D1393" s="453" t="s">
        <v>388</v>
      </c>
      <c r="E1393" s="453" t="s">
        <v>874</v>
      </c>
      <c r="F1393" s="453" t="s">
        <v>602</v>
      </c>
      <c r="G1393" s="453" t="s">
        <v>385</v>
      </c>
      <c r="H1393" s="454" t="s">
        <v>653</v>
      </c>
      <c r="I1393" s="453" t="s">
        <v>505</v>
      </c>
      <c r="J1393" s="455">
        <v>1587398</v>
      </c>
      <c r="K1393" s="455">
        <v>1109377.56</v>
      </c>
      <c r="L1393" s="456" t="str">
        <f t="shared" si="999"/>
        <v>801204550103803006000012121101</v>
      </c>
      <c r="M1393" s="457">
        <f t="array" ref="M1393">IF(COUNT(SEARCH(Удалить_Роспись_КВСР,$B1393)*SEARCH(Удалить_Роспись_ПБС,$C1393)*SEARCH(Удалить_Роспись_КФСР, $D1393)*SEARCH(Удалить_Роспись_КЦСР,$E1393)*SEARCH(Удалить_Роспись_КВР,$F1393)*SEARCH(Удалить_Роспись_ЭК,$H1393)*SEARCH(Удалить_Роспись_КР,$I1393))&gt;0,0,1)</f>
        <v>1</v>
      </c>
      <c r="N1393" s="457">
        <v>0</v>
      </c>
      <c r="O1393" s="192" t="str">
        <f t="shared" si="1000"/>
        <v/>
      </c>
      <c r="P1393" s="192" t="str">
        <f t="shared" si="1041"/>
        <v/>
      </c>
      <c r="Q1393" s="300" t="str">
        <f t="shared" si="1001"/>
        <v/>
      </c>
      <c r="R1393" s="300" t="str">
        <f t="shared" si="1002"/>
        <v/>
      </c>
      <c r="S1393" s="300" t="str">
        <f t="shared" si="1003"/>
        <v/>
      </c>
      <c r="T1393" s="192" t="str">
        <f t="shared" si="1004"/>
        <v/>
      </c>
      <c r="U1393" s="303" t="str">
        <f t="shared" si="1005"/>
        <v/>
      </c>
      <c r="V1393" s="300" t="str">
        <f t="shared" si="1006"/>
        <v/>
      </c>
      <c r="W1393" s="192" t="str">
        <f t="shared" si="1007"/>
        <v/>
      </c>
      <c r="X1393" s="303" t="str">
        <f t="shared" si="1008"/>
        <v/>
      </c>
      <c r="Y1393" s="300" t="str">
        <f t="shared" si="1009"/>
        <v/>
      </c>
      <c r="Z1393" s="300" t="str">
        <f t="shared" si="1010"/>
        <v/>
      </c>
      <c r="AA1393" s="303" t="str">
        <f t="shared" si="1011"/>
        <v/>
      </c>
      <c r="AB1393" s="300" t="str">
        <f t="shared" si="1012"/>
        <v/>
      </c>
      <c r="AC1393" s="300" t="str">
        <f t="shared" si="1013"/>
        <v/>
      </c>
      <c r="AD1393" s="300" t="str">
        <f t="shared" si="1014"/>
        <v/>
      </c>
      <c r="AE1393" s="192" t="str">
        <f t="shared" si="1015"/>
        <v/>
      </c>
      <c r="AF1393" s="192" t="str">
        <f t="shared" si="1016"/>
        <v/>
      </c>
      <c r="AG1393" s="192"/>
      <c r="AH1393" s="186"/>
      <c r="AI1393" s="186"/>
      <c r="AJ1393" s="300" t="str">
        <f t="shared" si="1017"/>
        <v/>
      </c>
      <c r="AK1393" s="300" t="str">
        <f t="shared" si="1018"/>
        <v/>
      </c>
      <c r="AL1393" s="300" t="str">
        <f t="shared" si="1019"/>
        <v/>
      </c>
      <c r="AM1393" s="300" t="str">
        <f t="shared" si="1020"/>
        <v/>
      </c>
      <c r="AN1393" s="300" t="str">
        <f t="shared" si="1021"/>
        <v/>
      </c>
      <c r="AO1393" s="300" t="str">
        <f t="shared" si="1022"/>
        <v/>
      </c>
      <c r="AP1393" s="300" t="str">
        <f t="shared" si="1023"/>
        <v/>
      </c>
      <c r="AQ1393" s="300" t="str">
        <f t="shared" si="1024"/>
        <v/>
      </c>
      <c r="AR1393" s="306" t="str">
        <f t="shared" si="1025"/>
        <v/>
      </c>
      <c r="AS1393" s="300" t="str">
        <f t="shared" si="1026"/>
        <v/>
      </c>
      <c r="AT1393" s="300" t="str">
        <f t="shared" si="1027"/>
        <v/>
      </c>
      <c r="AU1393" s="192" t="str">
        <f t="shared" si="1028"/>
        <v>рбс</v>
      </c>
      <c r="AV1393" s="192" t="str">
        <f t="shared" si="1029"/>
        <v>рбс80120455общопл</v>
      </c>
      <c r="AW1393" s="456">
        <f t="shared" si="1030"/>
        <v>1587398</v>
      </c>
      <c r="AX1393" s="191">
        <f t="shared" si="1031"/>
        <v>1109377.56</v>
      </c>
      <c r="AY1393" s="191">
        <f t="shared" si="1032"/>
        <v>0</v>
      </c>
      <c r="AZ1393" s="191">
        <f t="shared" si="1033"/>
        <v>0</v>
      </c>
      <c r="BA1393" s="193">
        <f t="shared" si="1034"/>
        <v>1</v>
      </c>
      <c r="BB1393" s="193">
        <f t="shared" si="1035"/>
        <v>1</v>
      </c>
      <c r="BC1393" s="193">
        <f t="shared" si="1036"/>
        <v>1</v>
      </c>
      <c r="BD1393" s="456">
        <f t="shared" si="1044"/>
        <v>0</v>
      </c>
      <c r="BE1393" s="456">
        <f t="shared" si="1037"/>
        <v>0</v>
      </c>
      <c r="BF1393" s="458">
        <f t="shared" si="1038"/>
        <v>0</v>
      </c>
      <c r="BG1393" s="459">
        <f t="shared" si="1039"/>
        <v>0</v>
      </c>
      <c r="BH1393" s="460" t="str">
        <f t="shared" si="1042"/>
        <v>801</v>
      </c>
      <c r="BI1393" s="460" t="str">
        <f t="shared" si="1043"/>
        <v>0103</v>
      </c>
      <c r="BJ1393" s="461" t="s">
        <v>581</v>
      </c>
      <c r="BK1393" s="461" t="s">
        <v>585</v>
      </c>
      <c r="BL1393" s="462" t="str">
        <f t="shared" si="1040"/>
        <v/>
      </c>
    </row>
    <row r="1394" spans="1:64" s="463" customFormat="1" ht="12" customHeight="1">
      <c r="A1394" s="452" t="s">
        <v>701</v>
      </c>
      <c r="B1394" s="453" t="s">
        <v>455</v>
      </c>
      <c r="C1394" s="452" t="s">
        <v>702</v>
      </c>
      <c r="D1394" s="453" t="s">
        <v>388</v>
      </c>
      <c r="E1394" s="453" t="s">
        <v>874</v>
      </c>
      <c r="F1394" s="453" t="s">
        <v>585</v>
      </c>
      <c r="G1394" s="453" t="s">
        <v>386</v>
      </c>
      <c r="H1394" s="454" t="s">
        <v>653</v>
      </c>
      <c r="I1394" s="453" t="s">
        <v>505</v>
      </c>
      <c r="J1394" s="455">
        <v>73752</v>
      </c>
      <c r="K1394" s="455">
        <v>17912.439999999999</v>
      </c>
      <c r="L1394" s="456" t="str">
        <f t="shared" si="999"/>
        <v>801204550103803006000012221201</v>
      </c>
      <c r="M1394" s="457">
        <f t="array" ref="M1394">IF(COUNT(SEARCH(Удалить_Роспись_КВСР,$B1394)*SEARCH(Удалить_Роспись_ПБС,$C1394)*SEARCH(Удалить_Роспись_КФСР, $D1394)*SEARCH(Удалить_Роспись_КЦСР,$E1394)*SEARCH(Удалить_Роспись_КВР,$F1394)*SEARCH(Удалить_Роспись_ЭК,$H1394)*SEARCH(Удалить_Роспись_КР,$I1394))&gt;0,0,1)</f>
        <v>1</v>
      </c>
      <c r="N1394" s="457">
        <f>IF(COUNT(SEARCH(Удалить_Индекс_КВСР,$B1394)*SEARCH(Удалить_Индекс_ПБС,$C1394)*SEARCH(Удалить_Индекс_КФСР,$D1394)*SEARCH(Удалить_Индекс_КЦСР,$E1394)*SEARCH(Удалить_Индекс_КВР,$F1394)*SEARCH(Удалить_Индекс_ЭК,$H1394)*SEARCH(Удалить_Индекс_КР,$I1394))&gt;0,0,1)</f>
        <v>1</v>
      </c>
      <c r="O1394" s="192" t="str">
        <f t="shared" si="1000"/>
        <v/>
      </c>
      <c r="P1394" s="192" t="str">
        <f t="shared" si="1041"/>
        <v/>
      </c>
      <c r="Q1394" s="300" t="str">
        <f t="shared" si="1001"/>
        <v/>
      </c>
      <c r="R1394" s="300" t="str">
        <f t="shared" si="1002"/>
        <v/>
      </c>
      <c r="S1394" s="300" t="str">
        <f t="shared" si="1003"/>
        <v/>
      </c>
      <c r="T1394" s="192" t="str">
        <f t="shared" si="1004"/>
        <v/>
      </c>
      <c r="U1394" s="303" t="str">
        <f t="shared" si="1005"/>
        <v/>
      </c>
      <c r="V1394" s="300" t="str">
        <f t="shared" si="1006"/>
        <v/>
      </c>
      <c r="W1394" s="192" t="str">
        <f t="shared" si="1007"/>
        <v/>
      </c>
      <c r="X1394" s="303" t="str">
        <f t="shared" si="1008"/>
        <v/>
      </c>
      <c r="Y1394" s="300" t="str">
        <f t="shared" si="1009"/>
        <v/>
      </c>
      <c r="Z1394" s="300" t="str">
        <f t="shared" si="1010"/>
        <v/>
      </c>
      <c r="AA1394" s="303" t="str">
        <f t="shared" si="1011"/>
        <v/>
      </c>
      <c r="AB1394" s="300" t="str">
        <f t="shared" si="1012"/>
        <v/>
      </c>
      <c r="AC1394" s="300" t="str">
        <f t="shared" si="1013"/>
        <v/>
      </c>
      <c r="AD1394" s="300" t="str">
        <f t="shared" si="1014"/>
        <v/>
      </c>
      <c r="AE1394" s="192" t="str">
        <f t="shared" si="1015"/>
        <v/>
      </c>
      <c r="AF1394" s="192" t="str">
        <f t="shared" si="1016"/>
        <v/>
      </c>
      <c r="AG1394" s="192"/>
      <c r="AH1394" s="186"/>
      <c r="AI1394" s="186"/>
      <c r="AJ1394" s="300" t="str">
        <f t="shared" si="1017"/>
        <v/>
      </c>
      <c r="AK1394" s="300" t="str">
        <f t="shared" si="1018"/>
        <v/>
      </c>
      <c r="AL1394" s="300" t="str">
        <f t="shared" si="1019"/>
        <v/>
      </c>
      <c r="AM1394" s="300" t="str">
        <f t="shared" si="1020"/>
        <v/>
      </c>
      <c r="AN1394" s="300" t="str">
        <f t="shared" si="1021"/>
        <v/>
      </c>
      <c r="AO1394" s="300" t="str">
        <f t="shared" si="1022"/>
        <v/>
      </c>
      <c r="AP1394" s="300" t="str">
        <f t="shared" si="1023"/>
        <v/>
      </c>
      <c r="AQ1394" s="300" t="str">
        <f t="shared" si="1024"/>
        <v/>
      </c>
      <c r="AR1394" s="306" t="str">
        <f t="shared" si="1025"/>
        <v/>
      </c>
      <c r="AS1394" s="300" t="str">
        <f t="shared" si="1026"/>
        <v/>
      </c>
      <c r="AT1394" s="300" t="str">
        <f t="shared" si="1027"/>
        <v/>
      </c>
      <c r="AU1394" s="192" t="str">
        <f t="shared" si="1028"/>
        <v>рбс</v>
      </c>
      <c r="AV1394" s="192" t="str">
        <f t="shared" si="1029"/>
        <v>рбс80120455общпро</v>
      </c>
      <c r="AW1394" s="456">
        <f t="shared" si="1030"/>
        <v>73752</v>
      </c>
      <c r="AX1394" s="191">
        <f t="shared" si="1031"/>
        <v>17912.439999999999</v>
      </c>
      <c r="AY1394" s="191">
        <f t="shared" si="1032"/>
        <v>73752</v>
      </c>
      <c r="AZ1394" s="191">
        <f t="shared" si="1033"/>
        <v>17912.439999999999</v>
      </c>
      <c r="BA1394" s="193">
        <f t="shared" si="1034"/>
        <v>1</v>
      </c>
      <c r="BB1394" s="193">
        <f t="shared" si="1035"/>
        <v>1</v>
      </c>
      <c r="BC1394" s="193">
        <f t="shared" si="1036"/>
        <v>1</v>
      </c>
      <c r="BD1394" s="456">
        <f t="shared" si="1044"/>
        <v>73752</v>
      </c>
      <c r="BE1394" s="456">
        <f t="shared" si="1037"/>
        <v>17912.439999999999</v>
      </c>
      <c r="BF1394" s="458">
        <f t="shared" si="1038"/>
        <v>73752</v>
      </c>
      <c r="BG1394" s="459">
        <f t="shared" si="1039"/>
        <v>73752</v>
      </c>
      <c r="BH1394" s="460" t="str">
        <f t="shared" si="1042"/>
        <v>801</v>
      </c>
      <c r="BI1394" s="460" t="str">
        <f t="shared" si="1043"/>
        <v>0103</v>
      </c>
      <c r="BJ1394" s="461" t="s">
        <v>581</v>
      </c>
      <c r="BK1394" s="461" t="s">
        <v>586</v>
      </c>
      <c r="BL1394" s="462" t="str">
        <f t="shared" si="1040"/>
        <v/>
      </c>
    </row>
    <row r="1395" spans="1:64" s="463" customFormat="1" ht="12" customHeight="1">
      <c r="A1395" s="452" t="s">
        <v>701</v>
      </c>
      <c r="B1395" s="453" t="s">
        <v>455</v>
      </c>
      <c r="C1395" s="452" t="s">
        <v>702</v>
      </c>
      <c r="D1395" s="453" t="s">
        <v>388</v>
      </c>
      <c r="E1395" s="453" t="s">
        <v>874</v>
      </c>
      <c r="F1395" s="453" t="s">
        <v>603</v>
      </c>
      <c r="G1395" s="453" t="s">
        <v>395</v>
      </c>
      <c r="H1395" s="454" t="s">
        <v>653</v>
      </c>
      <c r="I1395" s="453" t="s">
        <v>505</v>
      </c>
      <c r="J1395" s="455">
        <v>208800</v>
      </c>
      <c r="K1395" s="455">
        <v>99180</v>
      </c>
      <c r="L1395" s="456" t="str">
        <f t="shared" si="999"/>
        <v>801204550103803006000012329001</v>
      </c>
      <c r="M1395" s="457">
        <f t="array" ref="M1395">IF(COUNT(SEARCH(Удалить_Роспись_КВСР,$B1395)*SEARCH(Удалить_Роспись_ПБС,$C1395)*SEARCH(Удалить_Роспись_КФСР, $D1395)*SEARCH(Удалить_Роспись_КЦСР,$E1395)*SEARCH(Удалить_Роспись_КВР,$F1395)*SEARCH(Удалить_Роспись_ЭК,$H1395)*SEARCH(Удалить_Роспись_КР,$I1395))&gt;0,0,1)</f>
        <v>1</v>
      </c>
      <c r="N1395" s="457">
        <f>IF(COUNT(SEARCH(Удалить_Индекс_КВСР,$B1395)*SEARCH(Удалить_Индекс_ПБС,$C1395)*SEARCH(Удалить_Индекс_КФСР,$D1395)*SEARCH(Удалить_Индекс_КЦСР,$E1395)*SEARCH(Удалить_Индекс_КВР,$F1395)*SEARCH(Удалить_Индекс_ЭК,$H1395)*SEARCH(Удалить_Индекс_КР,$I1395))&gt;0,0,1)</f>
        <v>1</v>
      </c>
      <c r="O1395" s="192" t="str">
        <f t="shared" si="1000"/>
        <v/>
      </c>
      <c r="P1395" s="192" t="str">
        <f t="shared" si="1041"/>
        <v/>
      </c>
      <c r="Q1395" s="300" t="str">
        <f t="shared" si="1001"/>
        <v/>
      </c>
      <c r="R1395" s="300" t="str">
        <f t="shared" si="1002"/>
        <v/>
      </c>
      <c r="S1395" s="300" t="str">
        <f t="shared" si="1003"/>
        <v/>
      </c>
      <c r="T1395" s="192" t="str">
        <f t="shared" si="1004"/>
        <v/>
      </c>
      <c r="U1395" s="303" t="str">
        <f t="shared" si="1005"/>
        <v/>
      </c>
      <c r="V1395" s="300" t="str">
        <f t="shared" si="1006"/>
        <v/>
      </c>
      <c r="W1395" s="192" t="str">
        <f t="shared" si="1007"/>
        <v/>
      </c>
      <c r="X1395" s="303" t="str">
        <f t="shared" si="1008"/>
        <v/>
      </c>
      <c r="Y1395" s="300" t="str">
        <f t="shared" si="1009"/>
        <v/>
      </c>
      <c r="Z1395" s="300" t="str">
        <f t="shared" si="1010"/>
        <v/>
      </c>
      <c r="AA1395" s="303" t="str">
        <f t="shared" si="1011"/>
        <v/>
      </c>
      <c r="AB1395" s="300" t="str">
        <f t="shared" si="1012"/>
        <v/>
      </c>
      <c r="AC1395" s="300" t="str">
        <f t="shared" si="1013"/>
        <v/>
      </c>
      <c r="AD1395" s="300" t="str">
        <f t="shared" si="1014"/>
        <v/>
      </c>
      <c r="AE1395" s="192" t="str">
        <f t="shared" si="1015"/>
        <v/>
      </c>
      <c r="AF1395" s="192" t="str">
        <f t="shared" si="1016"/>
        <v/>
      </c>
      <c r="AG1395" s="192"/>
      <c r="AH1395" s="186"/>
      <c r="AI1395" s="186"/>
      <c r="AJ1395" s="300" t="str">
        <f t="shared" si="1017"/>
        <v/>
      </c>
      <c r="AK1395" s="300" t="str">
        <f t="shared" si="1018"/>
        <v/>
      </c>
      <c r="AL1395" s="300" t="str">
        <f t="shared" si="1019"/>
        <v/>
      </c>
      <c r="AM1395" s="300" t="str">
        <f t="shared" si="1020"/>
        <v/>
      </c>
      <c r="AN1395" s="300" t="str">
        <f t="shared" si="1021"/>
        <v/>
      </c>
      <c r="AO1395" s="300" t="str">
        <f t="shared" si="1022"/>
        <v/>
      </c>
      <c r="AP1395" s="300" t="str">
        <f t="shared" si="1023"/>
        <v/>
      </c>
      <c r="AQ1395" s="300" t="str">
        <f t="shared" si="1024"/>
        <v/>
      </c>
      <c r="AR1395" s="306" t="str">
        <f t="shared" si="1025"/>
        <v/>
      </c>
      <c r="AS1395" s="300" t="str">
        <f t="shared" si="1026"/>
        <v/>
      </c>
      <c r="AT1395" s="300" t="str">
        <f t="shared" si="1027"/>
        <v/>
      </c>
      <c r="AU1395" s="192" t="str">
        <f t="shared" si="1028"/>
        <v>рбс</v>
      </c>
      <c r="AV1395" s="192" t="str">
        <f t="shared" si="1029"/>
        <v>рбс80120455общпро</v>
      </c>
      <c r="AW1395" s="456">
        <f t="shared" si="1030"/>
        <v>208800</v>
      </c>
      <c r="AX1395" s="191">
        <f t="shared" si="1031"/>
        <v>99180</v>
      </c>
      <c r="AY1395" s="191">
        <f t="shared" si="1032"/>
        <v>208800</v>
      </c>
      <c r="AZ1395" s="191">
        <f t="shared" si="1033"/>
        <v>99180</v>
      </c>
      <c r="BA1395" s="193">
        <f t="shared" si="1034"/>
        <v>1</v>
      </c>
      <c r="BB1395" s="193">
        <f t="shared" si="1035"/>
        <v>1</v>
      </c>
      <c r="BC1395" s="193">
        <f t="shared" si="1036"/>
        <v>1</v>
      </c>
      <c r="BD1395" s="456">
        <f t="shared" si="1044"/>
        <v>208800</v>
      </c>
      <c r="BE1395" s="456">
        <f t="shared" si="1037"/>
        <v>99180</v>
      </c>
      <c r="BF1395" s="458">
        <f t="shared" si="1038"/>
        <v>208800</v>
      </c>
      <c r="BG1395" s="459">
        <f t="shared" si="1039"/>
        <v>208800</v>
      </c>
      <c r="BH1395" s="460" t="str">
        <f t="shared" si="1042"/>
        <v>801</v>
      </c>
      <c r="BI1395" s="460" t="str">
        <f t="shared" si="1043"/>
        <v>0103</v>
      </c>
      <c r="BJ1395" s="461" t="s">
        <v>581</v>
      </c>
      <c r="BK1395" s="461" t="s">
        <v>586</v>
      </c>
      <c r="BL1395" s="462" t="str">
        <f t="shared" si="1040"/>
        <v/>
      </c>
    </row>
    <row r="1396" spans="1:64" s="463" customFormat="1" ht="12" customHeight="1">
      <c r="A1396" s="452" t="s">
        <v>701</v>
      </c>
      <c r="B1396" s="453" t="s">
        <v>455</v>
      </c>
      <c r="C1396" s="452" t="s">
        <v>702</v>
      </c>
      <c r="D1396" s="453" t="s">
        <v>388</v>
      </c>
      <c r="E1396" s="453" t="s">
        <v>874</v>
      </c>
      <c r="F1396" s="453" t="s">
        <v>873</v>
      </c>
      <c r="G1396" s="453" t="s">
        <v>387</v>
      </c>
      <c r="H1396" s="454" t="s">
        <v>653</v>
      </c>
      <c r="I1396" s="453" t="s">
        <v>505</v>
      </c>
      <c r="J1396" s="455">
        <v>438433</v>
      </c>
      <c r="K1396" s="455">
        <v>321331.34999999998</v>
      </c>
      <c r="L1396" s="456" t="str">
        <f t="shared" si="999"/>
        <v>801204550103803006000012921301</v>
      </c>
      <c r="M1396" s="457">
        <f t="array" ref="M1396">IF(COUNT(SEARCH(Удалить_Роспись_КВСР,$B1396)*SEARCH(Удалить_Роспись_ПБС,$C1396)*SEARCH(Удалить_Роспись_КФСР, $D1396)*SEARCH(Удалить_Роспись_КЦСР,$E1396)*SEARCH(Удалить_Роспись_КВР,$F1396)*SEARCH(Удалить_Роспись_ЭК,$H1396)*SEARCH(Удалить_Роспись_КР,$I1396))&gt;0,0,1)</f>
        <v>1</v>
      </c>
      <c r="N1396" s="457">
        <v>0</v>
      </c>
      <c r="O1396" s="192" t="str">
        <f t="shared" si="1000"/>
        <v/>
      </c>
      <c r="P1396" s="192" t="str">
        <f t="shared" si="1041"/>
        <v/>
      </c>
      <c r="Q1396" s="300" t="str">
        <f t="shared" si="1001"/>
        <v/>
      </c>
      <c r="R1396" s="300" t="str">
        <f t="shared" si="1002"/>
        <v/>
      </c>
      <c r="S1396" s="300" t="str">
        <f t="shared" si="1003"/>
        <v/>
      </c>
      <c r="T1396" s="192" t="str">
        <f t="shared" si="1004"/>
        <v/>
      </c>
      <c r="U1396" s="303" t="str">
        <f t="shared" si="1005"/>
        <v/>
      </c>
      <c r="V1396" s="300" t="str">
        <f t="shared" si="1006"/>
        <v/>
      </c>
      <c r="W1396" s="192" t="str">
        <f t="shared" si="1007"/>
        <v/>
      </c>
      <c r="X1396" s="303" t="str">
        <f t="shared" si="1008"/>
        <v/>
      </c>
      <c r="Y1396" s="300" t="str">
        <f t="shared" si="1009"/>
        <v/>
      </c>
      <c r="Z1396" s="300" t="str">
        <f t="shared" si="1010"/>
        <v/>
      </c>
      <c r="AA1396" s="303" t="str">
        <f t="shared" si="1011"/>
        <v/>
      </c>
      <c r="AB1396" s="300" t="str">
        <f t="shared" si="1012"/>
        <v/>
      </c>
      <c r="AC1396" s="300" t="str">
        <f t="shared" si="1013"/>
        <v/>
      </c>
      <c r="AD1396" s="300" t="str">
        <f t="shared" si="1014"/>
        <v/>
      </c>
      <c r="AE1396" s="192" t="str">
        <f t="shared" si="1015"/>
        <v/>
      </c>
      <c r="AF1396" s="192" t="str">
        <f t="shared" si="1016"/>
        <v/>
      </c>
      <c r="AG1396" s="192"/>
      <c r="AH1396" s="186"/>
      <c r="AI1396" s="186"/>
      <c r="AJ1396" s="300" t="str">
        <f t="shared" si="1017"/>
        <v/>
      </c>
      <c r="AK1396" s="300" t="str">
        <f t="shared" si="1018"/>
        <v/>
      </c>
      <c r="AL1396" s="300" t="str">
        <f t="shared" si="1019"/>
        <v/>
      </c>
      <c r="AM1396" s="300" t="str">
        <f t="shared" si="1020"/>
        <v/>
      </c>
      <c r="AN1396" s="300" t="str">
        <f t="shared" si="1021"/>
        <v/>
      </c>
      <c r="AO1396" s="300" t="str">
        <f t="shared" si="1022"/>
        <v/>
      </c>
      <c r="AP1396" s="300" t="str">
        <f t="shared" si="1023"/>
        <v/>
      </c>
      <c r="AQ1396" s="300" t="str">
        <f t="shared" si="1024"/>
        <v/>
      </c>
      <c r="AR1396" s="306" t="str">
        <f t="shared" si="1025"/>
        <v/>
      </c>
      <c r="AS1396" s="300" t="str">
        <f t="shared" si="1026"/>
        <v/>
      </c>
      <c r="AT1396" s="300" t="str">
        <f t="shared" si="1027"/>
        <v/>
      </c>
      <c r="AU1396" s="192" t="str">
        <f t="shared" si="1028"/>
        <v>рбс</v>
      </c>
      <c r="AV1396" s="192" t="str">
        <f t="shared" si="1029"/>
        <v>рбс80120455общопл</v>
      </c>
      <c r="AW1396" s="456">
        <f t="shared" si="1030"/>
        <v>438433</v>
      </c>
      <c r="AX1396" s="191">
        <f t="shared" si="1031"/>
        <v>321331.34999999998</v>
      </c>
      <c r="AY1396" s="191">
        <f t="shared" si="1032"/>
        <v>0</v>
      </c>
      <c r="AZ1396" s="191">
        <f t="shared" si="1033"/>
        <v>0</v>
      </c>
      <c r="BA1396" s="193">
        <f t="shared" si="1034"/>
        <v>1</v>
      </c>
      <c r="BB1396" s="193">
        <f t="shared" si="1035"/>
        <v>1</v>
      </c>
      <c r="BC1396" s="193">
        <f t="shared" si="1036"/>
        <v>1</v>
      </c>
      <c r="BD1396" s="456">
        <f t="shared" si="1044"/>
        <v>0</v>
      </c>
      <c r="BE1396" s="456">
        <f t="shared" si="1037"/>
        <v>0</v>
      </c>
      <c r="BF1396" s="458">
        <f t="shared" si="1038"/>
        <v>0</v>
      </c>
      <c r="BG1396" s="459">
        <f t="shared" si="1039"/>
        <v>0</v>
      </c>
      <c r="BH1396" s="460" t="str">
        <f t="shared" si="1042"/>
        <v>801</v>
      </c>
      <c r="BI1396" s="460" t="str">
        <f t="shared" si="1043"/>
        <v>0103</v>
      </c>
      <c r="BJ1396" s="461" t="s">
        <v>581</v>
      </c>
      <c r="BK1396" s="461" t="s">
        <v>586</v>
      </c>
      <c r="BL1396" s="462" t="str">
        <f t="shared" si="1040"/>
        <v/>
      </c>
    </row>
    <row r="1397" spans="1:64" s="463" customFormat="1" ht="12" customHeight="1">
      <c r="A1397" s="452" t="s">
        <v>701</v>
      </c>
      <c r="B1397" s="453" t="s">
        <v>455</v>
      </c>
      <c r="C1397" s="452" t="s">
        <v>702</v>
      </c>
      <c r="D1397" s="453" t="s">
        <v>388</v>
      </c>
      <c r="E1397" s="453" t="s">
        <v>1314</v>
      </c>
      <c r="F1397" s="453" t="s">
        <v>585</v>
      </c>
      <c r="G1397" s="453" t="s">
        <v>386</v>
      </c>
      <c r="H1397" s="454" t="s">
        <v>653</v>
      </c>
      <c r="I1397" s="453" t="s">
        <v>505</v>
      </c>
      <c r="J1397" s="455">
        <v>12144</v>
      </c>
      <c r="K1397" s="455">
        <v>0</v>
      </c>
      <c r="L1397" s="456" t="str">
        <f t="shared" si="999"/>
        <v>801204550103803006700012221201</v>
      </c>
      <c r="M1397" s="457">
        <f t="array" ref="M1397">IF(COUNT(SEARCH(Удалить_Роспись_КВСР,$B1397)*SEARCH(Удалить_Роспись_ПБС,$C1397)*SEARCH(Удалить_Роспись_КФСР, $D1397)*SEARCH(Удалить_Роспись_КЦСР,$E1397)*SEARCH(Удалить_Роспись_КВР,$F1397)*SEARCH(Удалить_Роспись_ЭК,$H1397)*SEARCH(Удалить_Роспись_КР,$I1397))&gt;0,0,1)</f>
        <v>1</v>
      </c>
      <c r="N1397" s="457">
        <f>IF(COUNT(SEARCH(Удалить_Индекс_КВСР,$B1397)*SEARCH(Удалить_Индекс_ПБС,$C1397)*SEARCH(Удалить_Индекс_КФСР,$D1397)*SEARCH(Удалить_Индекс_КЦСР,$E1397)*SEARCH(Удалить_Индекс_КВР,$F1397)*SEARCH(Удалить_Индекс_ЭК,$H1397)*SEARCH(Удалить_Индекс_КР,$I1397))&gt;0,0,1)</f>
        <v>1</v>
      </c>
      <c r="O1397" s="192" t="str">
        <f t="shared" si="1000"/>
        <v/>
      </c>
      <c r="P1397" s="192" t="str">
        <f t="shared" si="1041"/>
        <v/>
      </c>
      <c r="Q1397" s="300" t="str">
        <f t="shared" si="1001"/>
        <v/>
      </c>
      <c r="R1397" s="300" t="str">
        <f t="shared" si="1002"/>
        <v/>
      </c>
      <c r="S1397" s="300" t="str">
        <f t="shared" si="1003"/>
        <v/>
      </c>
      <c r="T1397" s="192" t="str">
        <f t="shared" si="1004"/>
        <v/>
      </c>
      <c r="U1397" s="303" t="str">
        <f t="shared" si="1005"/>
        <v/>
      </c>
      <c r="V1397" s="300" t="str">
        <f t="shared" si="1006"/>
        <v/>
      </c>
      <c r="W1397" s="192" t="str">
        <f t="shared" si="1007"/>
        <v/>
      </c>
      <c r="X1397" s="303" t="str">
        <f t="shared" si="1008"/>
        <v/>
      </c>
      <c r="Y1397" s="300" t="str">
        <f t="shared" si="1009"/>
        <v/>
      </c>
      <c r="Z1397" s="300" t="str">
        <f t="shared" si="1010"/>
        <v/>
      </c>
      <c r="AA1397" s="303" t="str">
        <f t="shared" si="1011"/>
        <v/>
      </c>
      <c r="AB1397" s="300" t="str">
        <f t="shared" si="1012"/>
        <v/>
      </c>
      <c r="AC1397" s="300" t="str">
        <f t="shared" si="1013"/>
        <v/>
      </c>
      <c r="AD1397" s="300" t="str">
        <f t="shared" si="1014"/>
        <v/>
      </c>
      <c r="AE1397" s="192" t="str">
        <f t="shared" si="1015"/>
        <v/>
      </c>
      <c r="AF1397" s="192" t="str">
        <f t="shared" si="1016"/>
        <v/>
      </c>
      <c r="AG1397" s="192"/>
      <c r="AH1397" s="186"/>
      <c r="AI1397" s="186"/>
      <c r="AJ1397" s="300" t="str">
        <f t="shared" si="1017"/>
        <v/>
      </c>
      <c r="AK1397" s="300" t="str">
        <f t="shared" si="1018"/>
        <v/>
      </c>
      <c r="AL1397" s="300" t="str">
        <f t="shared" si="1019"/>
        <v/>
      </c>
      <c r="AM1397" s="300" t="str">
        <f t="shared" si="1020"/>
        <v/>
      </c>
      <c r="AN1397" s="300" t="str">
        <f t="shared" si="1021"/>
        <v/>
      </c>
      <c r="AO1397" s="300" t="str">
        <f t="shared" si="1022"/>
        <v/>
      </c>
      <c r="AP1397" s="300" t="str">
        <f t="shared" si="1023"/>
        <v/>
      </c>
      <c r="AQ1397" s="300" t="str">
        <f t="shared" si="1024"/>
        <v/>
      </c>
      <c r="AR1397" s="306" t="str">
        <f t="shared" si="1025"/>
        <v/>
      </c>
      <c r="AS1397" s="300" t="str">
        <f t="shared" si="1026"/>
        <v/>
      </c>
      <c r="AT1397" s="300" t="str">
        <f t="shared" si="1027"/>
        <v/>
      </c>
      <c r="AU1397" s="192" t="str">
        <f t="shared" si="1028"/>
        <v>рбс</v>
      </c>
      <c r="AV1397" s="192" t="str">
        <f t="shared" si="1029"/>
        <v>рбс80120455общпро</v>
      </c>
      <c r="AW1397" s="456">
        <f t="shared" si="1030"/>
        <v>12144</v>
      </c>
      <c r="AX1397" s="191">
        <f t="shared" si="1031"/>
        <v>0</v>
      </c>
      <c r="AY1397" s="191">
        <f t="shared" si="1032"/>
        <v>12144</v>
      </c>
      <c r="AZ1397" s="191">
        <f t="shared" si="1033"/>
        <v>0</v>
      </c>
      <c r="BA1397" s="193">
        <f t="shared" si="1034"/>
        <v>1</v>
      </c>
      <c r="BB1397" s="193">
        <f t="shared" si="1035"/>
        <v>1</v>
      </c>
      <c r="BC1397" s="193">
        <f t="shared" si="1036"/>
        <v>1</v>
      </c>
      <c r="BD1397" s="456">
        <f t="shared" si="1044"/>
        <v>12144</v>
      </c>
      <c r="BE1397" s="456">
        <f t="shared" si="1037"/>
        <v>0</v>
      </c>
      <c r="BF1397" s="458">
        <f t="shared" si="1038"/>
        <v>12144</v>
      </c>
      <c r="BG1397" s="459">
        <f t="shared" si="1039"/>
        <v>12144</v>
      </c>
      <c r="BH1397" s="460"/>
      <c r="BI1397" s="460"/>
      <c r="BJ1397" s="461"/>
      <c r="BK1397" s="461"/>
      <c r="BL1397" s="462" t="str">
        <f t="shared" si="1040"/>
        <v/>
      </c>
    </row>
    <row r="1398" spans="1:64" ht="12" customHeight="1">
      <c r="A1398" s="464" t="s">
        <v>703</v>
      </c>
      <c r="B1398" s="465" t="s">
        <v>456</v>
      </c>
      <c r="C1398" s="464" t="s">
        <v>704</v>
      </c>
      <c r="D1398" s="465" t="s">
        <v>457</v>
      </c>
      <c r="E1398" s="465" t="s">
        <v>875</v>
      </c>
      <c r="F1398" s="465" t="s">
        <v>602</v>
      </c>
      <c r="G1398" s="465" t="s">
        <v>385</v>
      </c>
      <c r="H1398" s="195" t="s">
        <v>653</v>
      </c>
      <c r="I1398" s="465" t="s">
        <v>505</v>
      </c>
      <c r="J1398" s="466">
        <v>399802</v>
      </c>
      <c r="K1398" s="466">
        <v>304451.68</v>
      </c>
      <c r="L1398" s="191" t="str">
        <f t="shared" si="999"/>
        <v>802Р12830106802006000012121101</v>
      </c>
      <c r="M1398" s="192">
        <f t="array" ref="M1398">IF(COUNT(SEARCH(Удалить_Роспись_КВСР,$B1398)*SEARCH(Удалить_Роспись_ПБС,$C1398)*SEARCH(Удалить_Роспись_КФСР, $D1398)*SEARCH(Удалить_Роспись_КЦСР,$E1398)*SEARCH(Удалить_Роспись_КВР,$F1398)*SEARCH(Удалить_Роспись_ЭК,$H1398)*SEARCH(Удалить_Роспись_КР,$I1398))&gt;0,0,1)</f>
        <v>1</v>
      </c>
      <c r="N1398" s="192">
        <v>0</v>
      </c>
      <c r="O1398" s="192" t="str">
        <f t="shared" si="1000"/>
        <v/>
      </c>
      <c r="P1398" s="192" t="str">
        <f t="shared" si="1041"/>
        <v/>
      </c>
      <c r="Q1398" s="300" t="str">
        <f t="shared" si="1001"/>
        <v/>
      </c>
      <c r="R1398" s="300" t="str">
        <f t="shared" si="1002"/>
        <v/>
      </c>
      <c r="S1398" s="300" t="str">
        <f t="shared" si="1003"/>
        <v/>
      </c>
      <c r="T1398" s="192" t="str">
        <f t="shared" si="1004"/>
        <v/>
      </c>
      <c r="U1398" s="303" t="str">
        <f t="shared" si="1005"/>
        <v/>
      </c>
      <c r="V1398" s="300" t="str">
        <f t="shared" si="1006"/>
        <v/>
      </c>
      <c r="W1398" s="192" t="str">
        <f t="shared" si="1007"/>
        <v/>
      </c>
      <c r="X1398" s="303" t="str">
        <f t="shared" si="1008"/>
        <v/>
      </c>
      <c r="Y1398" s="300" t="str">
        <f t="shared" si="1009"/>
        <v/>
      </c>
      <c r="Z1398" s="300" t="str">
        <f t="shared" si="1010"/>
        <v/>
      </c>
      <c r="AA1398" s="303" t="str">
        <f t="shared" si="1011"/>
        <v/>
      </c>
      <c r="AB1398" s="300" t="str">
        <f t="shared" si="1012"/>
        <v/>
      </c>
      <c r="AC1398" s="300" t="str">
        <f t="shared" si="1013"/>
        <v/>
      </c>
      <c r="AD1398" s="300" t="str">
        <f t="shared" si="1014"/>
        <v/>
      </c>
      <c r="AE1398" s="192" t="str">
        <f t="shared" si="1015"/>
        <v/>
      </c>
      <c r="AF1398" s="192" t="str">
        <f t="shared" si="1016"/>
        <v/>
      </c>
      <c r="AG1398" s="192"/>
      <c r="AJ1398" s="300" t="str">
        <f t="shared" si="1017"/>
        <v/>
      </c>
      <c r="AK1398" s="300" t="str">
        <f t="shared" si="1018"/>
        <v/>
      </c>
      <c r="AL1398" s="300" t="str">
        <f t="shared" si="1019"/>
        <v/>
      </c>
      <c r="AM1398" s="300" t="str">
        <f t="shared" si="1020"/>
        <v/>
      </c>
      <c r="AN1398" s="300" t="str">
        <f t="shared" si="1021"/>
        <v/>
      </c>
      <c r="AO1398" s="300" t="str">
        <f t="shared" si="1022"/>
        <v/>
      </c>
      <c r="AP1398" s="300" t="str">
        <f t="shared" si="1023"/>
        <v/>
      </c>
      <c r="AQ1398" s="300" t="str">
        <f t="shared" si="1024"/>
        <v/>
      </c>
      <c r="AR1398" s="306" t="str">
        <f t="shared" si="1025"/>
        <v/>
      </c>
      <c r="AS1398" s="300" t="str">
        <f t="shared" si="1026"/>
        <v/>
      </c>
      <c r="AT1398" s="300" t="str">
        <f t="shared" si="1027"/>
        <v/>
      </c>
      <c r="AU1398" s="192" t="str">
        <f t="shared" si="1028"/>
        <v>рбс</v>
      </c>
      <c r="AV1398" s="192" t="str">
        <f t="shared" si="1029"/>
        <v>рбс802Р1283общопл</v>
      </c>
      <c r="AW1398" s="191">
        <f t="shared" si="1030"/>
        <v>399802</v>
      </c>
      <c r="AX1398" s="191">
        <f t="shared" si="1031"/>
        <v>304451.68</v>
      </c>
      <c r="AY1398" s="191">
        <f t="shared" si="1032"/>
        <v>0</v>
      </c>
      <c r="AZ1398" s="191">
        <f t="shared" si="1033"/>
        <v>0</v>
      </c>
      <c r="BA1398" s="193">
        <f t="shared" si="1034"/>
        <v>1</v>
      </c>
      <c r="BB1398" s="193">
        <f t="shared" si="1035"/>
        <v>1</v>
      </c>
      <c r="BC1398" s="193">
        <f t="shared" si="1036"/>
        <v>1</v>
      </c>
      <c r="BD1398" s="191">
        <f t="shared" si="1044"/>
        <v>0</v>
      </c>
      <c r="BE1398" s="191">
        <f t="shared" si="1037"/>
        <v>0</v>
      </c>
      <c r="BF1398" s="210">
        <f t="shared" si="1038"/>
        <v>0</v>
      </c>
      <c r="BG1398" s="211">
        <f t="shared" si="1039"/>
        <v>0</v>
      </c>
      <c r="BH1398" s="289" t="str">
        <f>B1398</f>
        <v>802</v>
      </c>
      <c r="BI1398" s="289" t="str">
        <f>D1398</f>
        <v>0106</v>
      </c>
      <c r="BJ1398" s="284" t="s">
        <v>582</v>
      </c>
      <c r="BK1398" s="284" t="s">
        <v>585</v>
      </c>
      <c r="BL1398" s="233" t="str">
        <f t="shared" si="1040"/>
        <v/>
      </c>
    </row>
    <row r="1399" spans="1:64" ht="12" customHeight="1">
      <c r="A1399" s="464" t="s">
        <v>703</v>
      </c>
      <c r="B1399" s="465" t="s">
        <v>456</v>
      </c>
      <c r="C1399" s="464" t="s">
        <v>704</v>
      </c>
      <c r="D1399" s="465" t="s">
        <v>457</v>
      </c>
      <c r="E1399" s="465" t="s">
        <v>875</v>
      </c>
      <c r="F1399" s="465" t="s">
        <v>585</v>
      </c>
      <c r="G1399" s="465" t="s">
        <v>386</v>
      </c>
      <c r="H1399" s="195" t="s">
        <v>653</v>
      </c>
      <c r="I1399" s="465" t="s">
        <v>505</v>
      </c>
      <c r="J1399" s="466">
        <v>17400</v>
      </c>
      <c r="K1399" s="466">
        <v>0</v>
      </c>
      <c r="L1399" s="191" t="str">
        <f t="shared" si="999"/>
        <v>802Р12830106802006000012221201</v>
      </c>
      <c r="M1399" s="192">
        <f t="array" ref="M1399">IF(COUNT(SEARCH(Удалить_Роспись_КВСР,$B1399)*SEARCH(Удалить_Роспись_ПБС,$C1399)*SEARCH(Удалить_Роспись_КФСР, $D1399)*SEARCH(Удалить_Роспись_КЦСР,$E1399)*SEARCH(Удалить_Роспись_КВР,$F1399)*SEARCH(Удалить_Роспись_ЭК,$H1399)*SEARCH(Удалить_Роспись_КР,$I1399))&gt;0,0,1)</f>
        <v>1</v>
      </c>
      <c r="N1399" s="192">
        <f>IF(COUNT(SEARCH(Удалить_Индекс_КВСР,$B1399)*SEARCH(Удалить_Индекс_ПБС,$C1399)*SEARCH(Удалить_Индекс_КФСР,$D1399)*SEARCH(Удалить_Индекс_КЦСР,$E1399)*SEARCH(Удалить_Индекс_КВР,$F1399)*SEARCH(Удалить_Индекс_ЭК,$H1399)*SEARCH(Удалить_Индекс_КР,$I1399))&gt;0,0,1)</f>
        <v>1</v>
      </c>
      <c r="O1399" s="192" t="str">
        <f t="shared" si="1000"/>
        <v/>
      </c>
      <c r="P1399" s="192" t="str">
        <f t="shared" si="1041"/>
        <v/>
      </c>
      <c r="Q1399" s="300" t="str">
        <f t="shared" si="1001"/>
        <v/>
      </c>
      <c r="R1399" s="300" t="str">
        <f t="shared" si="1002"/>
        <v/>
      </c>
      <c r="S1399" s="300" t="str">
        <f t="shared" si="1003"/>
        <v/>
      </c>
      <c r="T1399" s="192" t="str">
        <f t="shared" si="1004"/>
        <v/>
      </c>
      <c r="U1399" s="303" t="str">
        <f t="shared" si="1005"/>
        <v/>
      </c>
      <c r="V1399" s="300" t="str">
        <f t="shared" si="1006"/>
        <v/>
      </c>
      <c r="W1399" s="192" t="str">
        <f t="shared" si="1007"/>
        <v/>
      </c>
      <c r="X1399" s="303" t="str">
        <f t="shared" si="1008"/>
        <v/>
      </c>
      <c r="Y1399" s="300" t="str">
        <f t="shared" si="1009"/>
        <v/>
      </c>
      <c r="Z1399" s="300" t="str">
        <f t="shared" si="1010"/>
        <v/>
      </c>
      <c r="AA1399" s="303" t="str">
        <f t="shared" si="1011"/>
        <v/>
      </c>
      <c r="AB1399" s="300" t="str">
        <f t="shared" si="1012"/>
        <v/>
      </c>
      <c r="AC1399" s="300" t="str">
        <f t="shared" si="1013"/>
        <v/>
      </c>
      <c r="AD1399" s="300" t="str">
        <f t="shared" si="1014"/>
        <v/>
      </c>
      <c r="AE1399" s="192" t="str">
        <f t="shared" si="1015"/>
        <v/>
      </c>
      <c r="AF1399" s="192" t="str">
        <f t="shared" si="1016"/>
        <v/>
      </c>
      <c r="AG1399" s="192"/>
      <c r="AJ1399" s="300" t="str">
        <f t="shared" si="1017"/>
        <v/>
      </c>
      <c r="AK1399" s="300" t="str">
        <f t="shared" si="1018"/>
        <v/>
      </c>
      <c r="AL1399" s="300" t="str">
        <f t="shared" si="1019"/>
        <v/>
      </c>
      <c r="AM1399" s="300" t="str">
        <f t="shared" si="1020"/>
        <v/>
      </c>
      <c r="AN1399" s="300" t="str">
        <f t="shared" si="1021"/>
        <v/>
      </c>
      <c r="AO1399" s="300" t="str">
        <f t="shared" si="1022"/>
        <v/>
      </c>
      <c r="AP1399" s="300" t="str">
        <f t="shared" si="1023"/>
        <v/>
      </c>
      <c r="AQ1399" s="300" t="str">
        <f t="shared" si="1024"/>
        <v/>
      </c>
      <c r="AR1399" s="306" t="str">
        <f t="shared" si="1025"/>
        <v/>
      </c>
      <c r="AS1399" s="300" t="str">
        <f t="shared" si="1026"/>
        <v/>
      </c>
      <c r="AT1399" s="300" t="str">
        <f t="shared" si="1027"/>
        <v/>
      </c>
      <c r="AU1399" s="192" t="str">
        <f t="shared" si="1028"/>
        <v>рбс</v>
      </c>
      <c r="AV1399" s="192" t="str">
        <f t="shared" si="1029"/>
        <v>рбс802Р1283общпро</v>
      </c>
      <c r="AW1399" s="191">
        <f t="shared" si="1030"/>
        <v>17400</v>
      </c>
      <c r="AX1399" s="191">
        <f t="shared" si="1031"/>
        <v>0</v>
      </c>
      <c r="AY1399" s="191">
        <f t="shared" si="1032"/>
        <v>17400</v>
      </c>
      <c r="AZ1399" s="191">
        <f t="shared" si="1033"/>
        <v>0</v>
      </c>
      <c r="BA1399" s="193">
        <f t="shared" si="1034"/>
        <v>1</v>
      </c>
      <c r="BB1399" s="193">
        <f t="shared" si="1035"/>
        <v>1</v>
      </c>
      <c r="BC1399" s="193">
        <f t="shared" si="1036"/>
        <v>1</v>
      </c>
      <c r="BD1399" s="191">
        <f t="shared" si="1044"/>
        <v>17400</v>
      </c>
      <c r="BE1399" s="191">
        <f t="shared" si="1037"/>
        <v>0</v>
      </c>
      <c r="BF1399" s="210">
        <f t="shared" si="1038"/>
        <v>17400</v>
      </c>
      <c r="BG1399" s="211">
        <f t="shared" si="1039"/>
        <v>17400</v>
      </c>
      <c r="BH1399" s="289"/>
      <c r="BI1399" s="289"/>
      <c r="BL1399" s="233" t="str">
        <f t="shared" si="1040"/>
        <v/>
      </c>
    </row>
    <row r="1400" spans="1:64" ht="12" customHeight="1">
      <c r="A1400" s="464" t="s">
        <v>703</v>
      </c>
      <c r="B1400" s="465" t="s">
        <v>456</v>
      </c>
      <c r="C1400" s="464" t="s">
        <v>704</v>
      </c>
      <c r="D1400" s="465" t="s">
        <v>457</v>
      </c>
      <c r="E1400" s="465" t="s">
        <v>875</v>
      </c>
      <c r="F1400" s="465" t="s">
        <v>873</v>
      </c>
      <c r="G1400" s="465" t="s">
        <v>387</v>
      </c>
      <c r="H1400" s="195" t="s">
        <v>653</v>
      </c>
      <c r="I1400" s="465" t="s">
        <v>505</v>
      </c>
      <c r="J1400" s="466">
        <v>120740</v>
      </c>
      <c r="K1400" s="466">
        <v>90053.36</v>
      </c>
      <c r="L1400" s="191" t="str">
        <f t="shared" si="999"/>
        <v>802Р12830106802006000012921301</v>
      </c>
      <c r="M1400" s="192">
        <f t="array" ref="M1400">IF(COUNT(SEARCH(Удалить_Роспись_КВСР,$B1400)*SEARCH(Удалить_Роспись_ПБС,$C1400)*SEARCH(Удалить_Роспись_КФСР, $D1400)*SEARCH(Удалить_Роспись_КЦСР,$E1400)*SEARCH(Удалить_Роспись_КВР,$F1400)*SEARCH(Удалить_Роспись_ЭК,$H1400)*SEARCH(Удалить_Роспись_КР,$I1400))&gt;0,0,1)</f>
        <v>1</v>
      </c>
      <c r="N1400" s="192">
        <v>0</v>
      </c>
      <c r="O1400" s="192" t="str">
        <f t="shared" si="1000"/>
        <v/>
      </c>
      <c r="P1400" s="192" t="str">
        <f t="shared" si="1041"/>
        <v/>
      </c>
      <c r="Q1400" s="300" t="str">
        <f t="shared" si="1001"/>
        <v/>
      </c>
      <c r="R1400" s="300" t="str">
        <f t="shared" si="1002"/>
        <v/>
      </c>
      <c r="S1400" s="300" t="str">
        <f t="shared" si="1003"/>
        <v/>
      </c>
      <c r="T1400" s="192" t="str">
        <f t="shared" si="1004"/>
        <v/>
      </c>
      <c r="U1400" s="303" t="str">
        <f t="shared" si="1005"/>
        <v/>
      </c>
      <c r="V1400" s="300" t="str">
        <f t="shared" si="1006"/>
        <v/>
      </c>
      <c r="W1400" s="192" t="str">
        <f t="shared" si="1007"/>
        <v/>
      </c>
      <c r="X1400" s="303" t="str">
        <f t="shared" si="1008"/>
        <v/>
      </c>
      <c r="Y1400" s="300" t="str">
        <f t="shared" si="1009"/>
        <v/>
      </c>
      <c r="Z1400" s="300" t="str">
        <f t="shared" si="1010"/>
        <v/>
      </c>
      <c r="AA1400" s="303" t="str">
        <f t="shared" si="1011"/>
        <v/>
      </c>
      <c r="AB1400" s="300" t="str">
        <f t="shared" si="1012"/>
        <v/>
      </c>
      <c r="AC1400" s="300" t="str">
        <f t="shared" si="1013"/>
        <v/>
      </c>
      <c r="AD1400" s="300" t="str">
        <f t="shared" si="1014"/>
        <v/>
      </c>
      <c r="AE1400" s="192" t="str">
        <f t="shared" si="1015"/>
        <v/>
      </c>
      <c r="AF1400" s="192" t="str">
        <f t="shared" si="1016"/>
        <v/>
      </c>
      <c r="AG1400" s="192"/>
      <c r="AJ1400" s="300" t="str">
        <f t="shared" si="1017"/>
        <v/>
      </c>
      <c r="AK1400" s="300" t="str">
        <f t="shared" si="1018"/>
        <v/>
      </c>
      <c r="AL1400" s="300" t="str">
        <f t="shared" si="1019"/>
        <v/>
      </c>
      <c r="AM1400" s="300" t="str">
        <f t="shared" si="1020"/>
        <v/>
      </c>
      <c r="AN1400" s="300" t="str">
        <f t="shared" si="1021"/>
        <v/>
      </c>
      <c r="AO1400" s="300" t="str">
        <f t="shared" si="1022"/>
        <v/>
      </c>
      <c r="AP1400" s="300" t="str">
        <f t="shared" si="1023"/>
        <v/>
      </c>
      <c r="AQ1400" s="300" t="str">
        <f t="shared" si="1024"/>
        <v/>
      </c>
      <c r="AR1400" s="306" t="str">
        <f t="shared" si="1025"/>
        <v/>
      </c>
      <c r="AS1400" s="300" t="str">
        <f t="shared" si="1026"/>
        <v/>
      </c>
      <c r="AT1400" s="300" t="str">
        <f t="shared" si="1027"/>
        <v/>
      </c>
      <c r="AU1400" s="192" t="str">
        <f t="shared" si="1028"/>
        <v>рбс</v>
      </c>
      <c r="AV1400" s="192" t="str">
        <f t="shared" si="1029"/>
        <v>рбс802Р1283общопл</v>
      </c>
      <c r="AW1400" s="191">
        <f t="shared" si="1030"/>
        <v>120740</v>
      </c>
      <c r="AX1400" s="191">
        <f t="shared" si="1031"/>
        <v>90053.36</v>
      </c>
      <c r="AY1400" s="191">
        <f t="shared" si="1032"/>
        <v>0</v>
      </c>
      <c r="AZ1400" s="191">
        <f t="shared" si="1033"/>
        <v>0</v>
      </c>
      <c r="BA1400" s="193">
        <f t="shared" si="1034"/>
        <v>1</v>
      </c>
      <c r="BB1400" s="193">
        <f t="shared" si="1035"/>
        <v>1</v>
      </c>
      <c r="BC1400" s="193">
        <f t="shared" si="1036"/>
        <v>1</v>
      </c>
      <c r="BD1400" s="191">
        <f t="shared" si="1044"/>
        <v>0</v>
      </c>
      <c r="BE1400" s="191">
        <f t="shared" si="1037"/>
        <v>0</v>
      </c>
      <c r="BF1400" s="210">
        <f t="shared" si="1038"/>
        <v>0</v>
      </c>
      <c r="BG1400" s="211">
        <f t="shared" si="1039"/>
        <v>0</v>
      </c>
      <c r="BH1400" s="289"/>
      <c r="BI1400" s="289"/>
      <c r="BL1400" s="233" t="str">
        <f t="shared" si="1040"/>
        <v/>
      </c>
    </row>
    <row r="1401" spans="1:64" ht="12" customHeight="1">
      <c r="A1401" s="464" t="s">
        <v>703</v>
      </c>
      <c r="B1401" s="465" t="s">
        <v>456</v>
      </c>
      <c r="C1401" s="464" t="s">
        <v>704</v>
      </c>
      <c r="D1401" s="465" t="s">
        <v>457</v>
      </c>
      <c r="E1401" s="465" t="s">
        <v>875</v>
      </c>
      <c r="F1401" s="465" t="s">
        <v>586</v>
      </c>
      <c r="G1401" s="465" t="s">
        <v>391</v>
      </c>
      <c r="H1401" s="195" t="s">
        <v>653</v>
      </c>
      <c r="I1401" s="465" t="s">
        <v>505</v>
      </c>
      <c r="J1401" s="466">
        <v>16384.14</v>
      </c>
      <c r="K1401" s="466">
        <v>8798.1200000000008</v>
      </c>
      <c r="L1401" s="191" t="str">
        <f t="shared" si="999"/>
        <v>802Р12830106802006000024422101</v>
      </c>
      <c r="M1401" s="192">
        <f t="array" ref="M1401">IF(COUNT(SEARCH(Удалить_Роспись_КВСР,$B1401)*SEARCH(Удалить_Роспись_ПБС,$C1401)*SEARCH(Удалить_Роспись_КФСР, $D1401)*SEARCH(Удалить_Роспись_КЦСР,$E1401)*SEARCH(Удалить_Роспись_КВР,$F1401)*SEARCH(Удалить_Роспись_ЭК,$H1401)*SEARCH(Удалить_Роспись_КР,$I1401))&gt;0,0,1)</f>
        <v>1</v>
      </c>
      <c r="N1401" s="192">
        <f>IF(COUNT(SEARCH(Удалить_Индекс_КВСР,$B1401)*SEARCH(Удалить_Индекс_ПБС,$C1401)*SEARCH(Удалить_Индекс_КФСР,$D1401)*SEARCH(Удалить_Индекс_КЦСР,$E1401)*SEARCH(Удалить_Индекс_КВР,$F1401)*SEARCH(Удалить_Индекс_ЭК,$H1401)*SEARCH(Удалить_Индекс_КР,$I1401))&gt;0,0,1)</f>
        <v>1</v>
      </c>
      <c r="O1401" s="192" t="str">
        <f t="shared" si="1000"/>
        <v/>
      </c>
      <c r="P1401" s="192" t="str">
        <f t="shared" si="1041"/>
        <v/>
      </c>
      <c r="Q1401" s="300" t="str">
        <f t="shared" si="1001"/>
        <v/>
      </c>
      <c r="R1401" s="300" t="str">
        <f t="shared" si="1002"/>
        <v/>
      </c>
      <c r="S1401" s="300" t="str">
        <f t="shared" si="1003"/>
        <v/>
      </c>
      <c r="T1401" s="192" t="str">
        <f t="shared" si="1004"/>
        <v/>
      </c>
      <c r="U1401" s="303" t="str">
        <f t="shared" si="1005"/>
        <v/>
      </c>
      <c r="V1401" s="300" t="str">
        <f t="shared" si="1006"/>
        <v/>
      </c>
      <c r="W1401" s="192" t="str">
        <f t="shared" si="1007"/>
        <v/>
      </c>
      <c r="X1401" s="303" t="str">
        <f t="shared" si="1008"/>
        <v/>
      </c>
      <c r="Y1401" s="300" t="str">
        <f t="shared" si="1009"/>
        <v/>
      </c>
      <c r="Z1401" s="300" t="str">
        <f t="shared" si="1010"/>
        <v/>
      </c>
      <c r="AA1401" s="303" t="str">
        <f t="shared" si="1011"/>
        <v/>
      </c>
      <c r="AB1401" s="300" t="str">
        <f t="shared" si="1012"/>
        <v/>
      </c>
      <c r="AC1401" s="300" t="str">
        <f t="shared" si="1013"/>
        <v/>
      </c>
      <c r="AD1401" s="300" t="str">
        <f t="shared" si="1014"/>
        <v/>
      </c>
      <c r="AE1401" s="192" t="str">
        <f t="shared" si="1015"/>
        <v/>
      </c>
      <c r="AF1401" s="192" t="str">
        <f t="shared" si="1016"/>
        <v/>
      </c>
      <c r="AG1401" s="192"/>
      <c r="AJ1401" s="300" t="str">
        <f t="shared" si="1017"/>
        <v/>
      </c>
      <c r="AK1401" s="300" t="str">
        <f t="shared" si="1018"/>
        <v/>
      </c>
      <c r="AL1401" s="300" t="str">
        <f t="shared" si="1019"/>
        <v/>
      </c>
      <c r="AM1401" s="300" t="str">
        <f t="shared" si="1020"/>
        <v/>
      </c>
      <c r="AN1401" s="300" t="str">
        <f t="shared" si="1021"/>
        <v/>
      </c>
      <c r="AO1401" s="300" t="str">
        <f t="shared" si="1022"/>
        <v/>
      </c>
      <c r="AP1401" s="300" t="str">
        <f t="shared" si="1023"/>
        <v/>
      </c>
      <c r="AQ1401" s="300" t="str">
        <f t="shared" si="1024"/>
        <v/>
      </c>
      <c r="AR1401" s="306" t="str">
        <f t="shared" si="1025"/>
        <v/>
      </c>
      <c r="AS1401" s="300" t="str">
        <f t="shared" si="1026"/>
        <v/>
      </c>
      <c r="AT1401" s="300" t="str">
        <f t="shared" si="1027"/>
        <v/>
      </c>
      <c r="AU1401" s="192" t="str">
        <f t="shared" si="1028"/>
        <v>рбс</v>
      </c>
      <c r="AV1401" s="192" t="str">
        <f t="shared" si="1029"/>
        <v>рбс802Р1283общпро</v>
      </c>
      <c r="AW1401" s="191">
        <f t="shared" si="1030"/>
        <v>16384.14</v>
      </c>
      <c r="AX1401" s="191">
        <f t="shared" si="1031"/>
        <v>8798.1200000000008</v>
      </c>
      <c r="AY1401" s="191">
        <f t="shared" si="1032"/>
        <v>16384.14</v>
      </c>
      <c r="AZ1401" s="191">
        <f t="shared" si="1033"/>
        <v>8798.1200000000008</v>
      </c>
      <c r="BA1401" s="193">
        <f t="shared" si="1034"/>
        <v>1</v>
      </c>
      <c r="BB1401" s="193">
        <f t="shared" si="1035"/>
        <v>1</v>
      </c>
      <c r="BC1401" s="193">
        <f t="shared" si="1036"/>
        <v>1</v>
      </c>
      <c r="BD1401" s="191">
        <f t="shared" si="1044"/>
        <v>16384.14</v>
      </c>
      <c r="BE1401" s="191">
        <f t="shared" si="1037"/>
        <v>8798.1200000000008</v>
      </c>
      <c r="BF1401" s="210">
        <f t="shared" si="1038"/>
        <v>16384.14</v>
      </c>
      <c r="BG1401" s="211">
        <f t="shared" si="1039"/>
        <v>16384.14</v>
      </c>
      <c r="BH1401" s="289"/>
      <c r="BI1401" s="289"/>
      <c r="BL1401" s="233" t="str">
        <f t="shared" si="1040"/>
        <v/>
      </c>
    </row>
    <row r="1402" spans="1:64" ht="12" customHeight="1">
      <c r="A1402" s="464" t="s">
        <v>703</v>
      </c>
      <c r="B1402" s="465" t="s">
        <v>456</v>
      </c>
      <c r="C1402" s="464" t="s">
        <v>704</v>
      </c>
      <c r="D1402" s="465" t="s">
        <v>457</v>
      </c>
      <c r="E1402" s="465" t="s">
        <v>875</v>
      </c>
      <c r="F1402" s="465" t="s">
        <v>586</v>
      </c>
      <c r="G1402" s="465" t="s">
        <v>394</v>
      </c>
      <c r="H1402" s="195" t="s">
        <v>653</v>
      </c>
      <c r="I1402" s="465" t="s">
        <v>505</v>
      </c>
      <c r="J1402" s="466">
        <v>3600</v>
      </c>
      <c r="K1402" s="466">
        <v>0</v>
      </c>
      <c r="L1402" s="191" t="str">
        <f t="shared" si="999"/>
        <v>802Р12830106802006000024422501</v>
      </c>
      <c r="M1402" s="192">
        <f t="array" ref="M1402">IF(COUNT(SEARCH(Удалить_Роспись_КВСР,$B1402)*SEARCH(Удалить_Роспись_ПБС,$C1402)*SEARCH(Удалить_Роспись_КФСР, $D1402)*SEARCH(Удалить_Роспись_КЦСР,$E1402)*SEARCH(Удалить_Роспись_КВР,$F1402)*SEARCH(Удалить_Роспись_ЭК,$H1402)*SEARCH(Удалить_Роспись_КР,$I1402))&gt;0,0,1)</f>
        <v>1</v>
      </c>
      <c r="N1402" s="192">
        <f>IF(COUNT(SEARCH(Удалить_Индекс_КВСР,$B1402)*SEARCH(Удалить_Индекс_ПБС,$C1402)*SEARCH(Удалить_Индекс_КФСР,$D1402)*SEARCH(Удалить_Индекс_КЦСР,$E1402)*SEARCH(Удалить_Индекс_КВР,$F1402)*SEARCH(Удалить_Индекс_ЭК,$H1402)*SEARCH(Удалить_Индекс_КР,$I1402))&gt;0,0,1)</f>
        <v>1</v>
      </c>
      <c r="O1402" s="192" t="str">
        <f t="shared" si="1000"/>
        <v/>
      </c>
      <c r="P1402" s="192" t="str">
        <f t="shared" si="1041"/>
        <v/>
      </c>
      <c r="Q1402" s="300" t="str">
        <f t="shared" si="1001"/>
        <v/>
      </c>
      <c r="R1402" s="300" t="str">
        <f t="shared" si="1002"/>
        <v/>
      </c>
      <c r="S1402" s="300" t="str">
        <f t="shared" si="1003"/>
        <v/>
      </c>
      <c r="T1402" s="192" t="str">
        <f t="shared" si="1004"/>
        <v/>
      </c>
      <c r="U1402" s="303" t="str">
        <f t="shared" si="1005"/>
        <v/>
      </c>
      <c r="V1402" s="300" t="str">
        <f t="shared" si="1006"/>
        <v/>
      </c>
      <c r="W1402" s="192" t="str">
        <f t="shared" si="1007"/>
        <v/>
      </c>
      <c r="X1402" s="303" t="str">
        <f t="shared" si="1008"/>
        <v/>
      </c>
      <c r="Y1402" s="300" t="str">
        <f t="shared" si="1009"/>
        <v/>
      </c>
      <c r="Z1402" s="300" t="str">
        <f t="shared" si="1010"/>
        <v/>
      </c>
      <c r="AA1402" s="303" t="str">
        <f t="shared" si="1011"/>
        <v/>
      </c>
      <c r="AB1402" s="300" t="str">
        <f t="shared" si="1012"/>
        <v/>
      </c>
      <c r="AC1402" s="300" t="str">
        <f t="shared" si="1013"/>
        <v/>
      </c>
      <c r="AD1402" s="300" t="str">
        <f t="shared" si="1014"/>
        <v/>
      </c>
      <c r="AE1402" s="192" t="str">
        <f t="shared" si="1015"/>
        <v/>
      </c>
      <c r="AF1402" s="192" t="str">
        <f t="shared" si="1016"/>
        <v/>
      </c>
      <c r="AG1402" s="192"/>
      <c r="AJ1402" s="300" t="str">
        <f t="shared" si="1017"/>
        <v/>
      </c>
      <c r="AK1402" s="300" t="str">
        <f t="shared" si="1018"/>
        <v/>
      </c>
      <c r="AL1402" s="300" t="str">
        <f t="shared" si="1019"/>
        <v/>
      </c>
      <c r="AM1402" s="300" t="str">
        <f t="shared" si="1020"/>
        <v/>
      </c>
      <c r="AN1402" s="300" t="str">
        <f t="shared" si="1021"/>
        <v/>
      </c>
      <c r="AO1402" s="300" t="str">
        <f t="shared" si="1022"/>
        <v/>
      </c>
      <c r="AP1402" s="300" t="str">
        <f t="shared" si="1023"/>
        <v/>
      </c>
      <c r="AQ1402" s="300" t="str">
        <f t="shared" si="1024"/>
        <v/>
      </c>
      <c r="AR1402" s="306" t="str">
        <f t="shared" si="1025"/>
        <v/>
      </c>
      <c r="AS1402" s="300" t="str">
        <f t="shared" si="1026"/>
        <v/>
      </c>
      <c r="AT1402" s="300" t="str">
        <f t="shared" si="1027"/>
        <v/>
      </c>
      <c r="AU1402" s="192" t="str">
        <f t="shared" si="1028"/>
        <v>рбс</v>
      </c>
      <c r="AV1402" s="192" t="str">
        <f t="shared" si="1029"/>
        <v>рбс802Р1283общпро</v>
      </c>
      <c r="AW1402" s="191">
        <f t="shared" si="1030"/>
        <v>3600</v>
      </c>
      <c r="AX1402" s="191">
        <f t="shared" si="1031"/>
        <v>0</v>
      </c>
      <c r="AY1402" s="191">
        <f t="shared" si="1032"/>
        <v>3600</v>
      </c>
      <c r="AZ1402" s="191">
        <f t="shared" si="1033"/>
        <v>0</v>
      </c>
      <c r="BA1402" s="193">
        <f t="shared" si="1034"/>
        <v>1</v>
      </c>
      <c r="BB1402" s="193">
        <f t="shared" si="1035"/>
        <v>1</v>
      </c>
      <c r="BC1402" s="193">
        <f t="shared" si="1036"/>
        <v>1</v>
      </c>
      <c r="BD1402" s="191">
        <f t="shared" si="1044"/>
        <v>3600</v>
      </c>
      <c r="BE1402" s="191">
        <f t="shared" si="1037"/>
        <v>0</v>
      </c>
      <c r="BF1402" s="210">
        <f t="shared" si="1038"/>
        <v>3600</v>
      </c>
      <c r="BG1402" s="211">
        <f t="shared" si="1039"/>
        <v>3600</v>
      </c>
      <c r="BH1402" s="289" t="str">
        <f>B1402</f>
        <v>802</v>
      </c>
      <c r="BI1402" s="289" t="str">
        <f>D1402</f>
        <v>0106</v>
      </c>
      <c r="BJ1402" s="284" t="s">
        <v>581</v>
      </c>
      <c r="BK1402" s="284" t="s">
        <v>585</v>
      </c>
      <c r="BL1402" s="233" t="str">
        <f t="shared" si="1040"/>
        <v/>
      </c>
    </row>
    <row r="1403" spans="1:64" ht="12" customHeight="1">
      <c r="A1403" s="464" t="s">
        <v>703</v>
      </c>
      <c r="B1403" s="465" t="s">
        <v>456</v>
      </c>
      <c r="C1403" s="464" t="s">
        <v>704</v>
      </c>
      <c r="D1403" s="465" t="s">
        <v>457</v>
      </c>
      <c r="E1403" s="465" t="s">
        <v>875</v>
      </c>
      <c r="F1403" s="465" t="s">
        <v>586</v>
      </c>
      <c r="G1403" s="465" t="s">
        <v>389</v>
      </c>
      <c r="H1403" s="195" t="s">
        <v>653</v>
      </c>
      <c r="I1403" s="465" t="s">
        <v>505</v>
      </c>
      <c r="J1403" s="466">
        <v>1200</v>
      </c>
      <c r="K1403" s="466">
        <v>0</v>
      </c>
      <c r="L1403" s="191" t="str">
        <f t="shared" si="999"/>
        <v>802Р12830106802006000024422601</v>
      </c>
      <c r="M1403" s="192">
        <f t="array" ref="M1403">IF(COUNT(SEARCH(Удалить_Роспись_КВСР,$B1403)*SEARCH(Удалить_Роспись_ПБС,$C1403)*SEARCH(Удалить_Роспись_КФСР, $D1403)*SEARCH(Удалить_Роспись_КЦСР,$E1403)*SEARCH(Удалить_Роспись_КВР,$F1403)*SEARCH(Удалить_Роспись_ЭК,$H1403)*SEARCH(Удалить_Роспись_КР,$I1403))&gt;0,0,1)</f>
        <v>1</v>
      </c>
      <c r="N1403" s="192">
        <f>IF(COUNT(SEARCH(Удалить_Индекс_КВСР,$B1403)*SEARCH(Удалить_Индекс_ПБС,$C1403)*SEARCH(Удалить_Индекс_КФСР,$D1403)*SEARCH(Удалить_Индекс_КЦСР,$E1403)*SEARCH(Удалить_Индекс_КВР,$F1403)*SEARCH(Удалить_Индекс_ЭК,$H1403)*SEARCH(Удалить_Индекс_КР,$I1403))&gt;0,0,1)</f>
        <v>1</v>
      </c>
      <c r="O1403" s="192" t="str">
        <f t="shared" si="1000"/>
        <v/>
      </c>
      <c r="P1403" s="192" t="str">
        <f t="shared" si="1041"/>
        <v/>
      </c>
      <c r="Q1403" s="300" t="str">
        <f t="shared" si="1001"/>
        <v/>
      </c>
      <c r="R1403" s="300" t="str">
        <f t="shared" si="1002"/>
        <v/>
      </c>
      <c r="S1403" s="300" t="str">
        <f t="shared" si="1003"/>
        <v/>
      </c>
      <c r="T1403" s="192" t="str">
        <f t="shared" si="1004"/>
        <v/>
      </c>
      <c r="U1403" s="303" t="str">
        <f t="shared" si="1005"/>
        <v/>
      </c>
      <c r="V1403" s="300" t="str">
        <f t="shared" si="1006"/>
        <v/>
      </c>
      <c r="W1403" s="192" t="str">
        <f t="shared" si="1007"/>
        <v/>
      </c>
      <c r="X1403" s="303" t="str">
        <f t="shared" si="1008"/>
        <v/>
      </c>
      <c r="Y1403" s="300" t="str">
        <f t="shared" si="1009"/>
        <v/>
      </c>
      <c r="Z1403" s="300" t="str">
        <f t="shared" si="1010"/>
        <v/>
      </c>
      <c r="AA1403" s="303" t="str">
        <f t="shared" si="1011"/>
        <v/>
      </c>
      <c r="AB1403" s="300" t="str">
        <f t="shared" si="1012"/>
        <v/>
      </c>
      <c r="AC1403" s="300" t="str">
        <f t="shared" si="1013"/>
        <v/>
      </c>
      <c r="AD1403" s="300" t="str">
        <f t="shared" si="1014"/>
        <v/>
      </c>
      <c r="AE1403" s="192" t="str">
        <f t="shared" si="1015"/>
        <v/>
      </c>
      <c r="AF1403" s="192" t="str">
        <f t="shared" si="1016"/>
        <v/>
      </c>
      <c r="AG1403" s="192"/>
      <c r="AJ1403" s="300" t="str">
        <f t="shared" si="1017"/>
        <v/>
      </c>
      <c r="AK1403" s="300" t="str">
        <f t="shared" si="1018"/>
        <v/>
      </c>
      <c r="AL1403" s="300" t="str">
        <f t="shared" si="1019"/>
        <v/>
      </c>
      <c r="AM1403" s="300" t="str">
        <f t="shared" si="1020"/>
        <v/>
      </c>
      <c r="AN1403" s="300" t="str">
        <f t="shared" si="1021"/>
        <v/>
      </c>
      <c r="AO1403" s="300" t="str">
        <f t="shared" si="1022"/>
        <v/>
      </c>
      <c r="AP1403" s="300" t="str">
        <f t="shared" si="1023"/>
        <v/>
      </c>
      <c r="AQ1403" s="300" t="str">
        <f t="shared" si="1024"/>
        <v/>
      </c>
      <c r="AR1403" s="306" t="str">
        <f t="shared" si="1025"/>
        <v/>
      </c>
      <c r="AS1403" s="300" t="str">
        <f t="shared" si="1026"/>
        <v/>
      </c>
      <c r="AT1403" s="300" t="str">
        <f t="shared" si="1027"/>
        <v/>
      </c>
      <c r="AU1403" s="192" t="str">
        <f t="shared" si="1028"/>
        <v>рбс</v>
      </c>
      <c r="AV1403" s="192" t="str">
        <f t="shared" si="1029"/>
        <v>рбс802Р1283общпро</v>
      </c>
      <c r="AW1403" s="191">
        <f t="shared" si="1030"/>
        <v>1200</v>
      </c>
      <c r="AX1403" s="191">
        <f t="shared" si="1031"/>
        <v>0</v>
      </c>
      <c r="AY1403" s="191">
        <f t="shared" si="1032"/>
        <v>1200</v>
      </c>
      <c r="AZ1403" s="191">
        <f t="shared" si="1033"/>
        <v>0</v>
      </c>
      <c r="BA1403" s="193">
        <f t="shared" si="1034"/>
        <v>1</v>
      </c>
      <c r="BB1403" s="193">
        <f t="shared" si="1035"/>
        <v>1</v>
      </c>
      <c r="BC1403" s="193">
        <f t="shared" si="1036"/>
        <v>1</v>
      </c>
      <c r="BD1403" s="191">
        <f t="shared" si="1044"/>
        <v>1200</v>
      </c>
      <c r="BE1403" s="191">
        <f t="shared" si="1037"/>
        <v>0</v>
      </c>
      <c r="BF1403" s="210">
        <f t="shared" si="1038"/>
        <v>1200</v>
      </c>
      <c r="BG1403" s="211">
        <f t="shared" si="1039"/>
        <v>1200</v>
      </c>
      <c r="BH1403" s="289" t="str">
        <f>B1403</f>
        <v>802</v>
      </c>
      <c r="BI1403" s="289" t="str">
        <f>D1403</f>
        <v>0106</v>
      </c>
      <c r="BJ1403" s="284" t="s">
        <v>581</v>
      </c>
      <c r="BK1403" s="284" t="s">
        <v>585</v>
      </c>
      <c r="BL1403" s="233" t="str">
        <f t="shared" si="1040"/>
        <v/>
      </c>
    </row>
    <row r="1404" spans="1:64" ht="12" customHeight="1">
      <c r="A1404" s="464" t="s">
        <v>703</v>
      </c>
      <c r="B1404" s="465" t="s">
        <v>456</v>
      </c>
      <c r="C1404" s="464" t="s">
        <v>704</v>
      </c>
      <c r="D1404" s="465" t="s">
        <v>457</v>
      </c>
      <c r="E1404" s="465" t="s">
        <v>875</v>
      </c>
      <c r="F1404" s="465" t="s">
        <v>586</v>
      </c>
      <c r="G1404" s="465" t="s">
        <v>397</v>
      </c>
      <c r="H1404" s="195" t="s">
        <v>653</v>
      </c>
      <c r="I1404" s="465" t="s">
        <v>505</v>
      </c>
      <c r="J1404" s="466">
        <v>26133.86</v>
      </c>
      <c r="K1404" s="466">
        <v>26133.86</v>
      </c>
      <c r="L1404" s="191" t="str">
        <f t="shared" si="999"/>
        <v>802Р12830106802006000024434001</v>
      </c>
      <c r="M1404" s="192">
        <f t="array" ref="M1404">IF(COUNT(SEARCH(Удалить_Роспись_КВСР,$B1404)*SEARCH(Удалить_Роспись_ПБС,$C1404)*SEARCH(Удалить_Роспись_КФСР, $D1404)*SEARCH(Удалить_Роспись_КЦСР,$E1404)*SEARCH(Удалить_Роспись_КВР,$F1404)*SEARCH(Удалить_Роспись_ЭК,$H1404)*SEARCH(Удалить_Роспись_КР,$I1404))&gt;0,0,1)</f>
        <v>1</v>
      </c>
      <c r="N1404" s="192">
        <f>IF(COUNT(SEARCH(Удалить_Индекс_КВСР,$B1404)*SEARCH(Удалить_Индекс_ПБС,$C1404)*SEARCH(Удалить_Индекс_КФСР,$D1404)*SEARCH(Удалить_Индекс_КЦСР,$E1404)*SEARCH(Удалить_Индекс_КВР,$F1404)*SEARCH(Удалить_Индекс_ЭК,$H1404)*SEARCH(Удалить_Индекс_КР,$I1404))&gt;0,0,1)</f>
        <v>1</v>
      </c>
      <c r="O1404" s="192" t="str">
        <f t="shared" si="1000"/>
        <v/>
      </c>
      <c r="P1404" s="192" t="str">
        <f t="shared" si="1041"/>
        <v/>
      </c>
      <c r="Q1404" s="300" t="str">
        <f t="shared" si="1001"/>
        <v/>
      </c>
      <c r="R1404" s="300" t="str">
        <f t="shared" si="1002"/>
        <v/>
      </c>
      <c r="S1404" s="300" t="str">
        <f t="shared" si="1003"/>
        <v/>
      </c>
      <c r="T1404" s="192" t="str">
        <f t="shared" si="1004"/>
        <v/>
      </c>
      <c r="U1404" s="303" t="str">
        <f t="shared" si="1005"/>
        <v/>
      </c>
      <c r="V1404" s="300" t="str">
        <f t="shared" si="1006"/>
        <v/>
      </c>
      <c r="W1404" s="192" t="str">
        <f t="shared" si="1007"/>
        <v/>
      </c>
      <c r="X1404" s="303" t="str">
        <f t="shared" si="1008"/>
        <v/>
      </c>
      <c r="Y1404" s="300" t="str">
        <f t="shared" si="1009"/>
        <v/>
      </c>
      <c r="Z1404" s="300" t="str">
        <f t="shared" si="1010"/>
        <v/>
      </c>
      <c r="AA1404" s="303" t="str">
        <f t="shared" si="1011"/>
        <v/>
      </c>
      <c r="AB1404" s="300" t="str">
        <f t="shared" si="1012"/>
        <v/>
      </c>
      <c r="AC1404" s="300" t="str">
        <f t="shared" si="1013"/>
        <v/>
      </c>
      <c r="AD1404" s="300" t="str">
        <f t="shared" si="1014"/>
        <v/>
      </c>
      <c r="AE1404" s="192" t="str">
        <f t="shared" si="1015"/>
        <v/>
      </c>
      <c r="AF1404" s="192" t="str">
        <f t="shared" si="1016"/>
        <v/>
      </c>
      <c r="AG1404" s="192"/>
      <c r="AJ1404" s="300" t="str">
        <f t="shared" si="1017"/>
        <v/>
      </c>
      <c r="AK1404" s="300" t="str">
        <f t="shared" si="1018"/>
        <v/>
      </c>
      <c r="AL1404" s="300" t="str">
        <f t="shared" si="1019"/>
        <v/>
      </c>
      <c r="AM1404" s="300" t="str">
        <f t="shared" si="1020"/>
        <v/>
      </c>
      <c r="AN1404" s="300" t="str">
        <f t="shared" si="1021"/>
        <v/>
      </c>
      <c r="AO1404" s="300" t="str">
        <f t="shared" si="1022"/>
        <v/>
      </c>
      <c r="AP1404" s="300" t="str">
        <f t="shared" si="1023"/>
        <v/>
      </c>
      <c r="AQ1404" s="300" t="str">
        <f t="shared" si="1024"/>
        <v/>
      </c>
      <c r="AR1404" s="306" t="str">
        <f t="shared" si="1025"/>
        <v/>
      </c>
      <c r="AS1404" s="300" t="str">
        <f t="shared" si="1026"/>
        <v/>
      </c>
      <c r="AT1404" s="300" t="str">
        <f t="shared" si="1027"/>
        <v/>
      </c>
      <c r="AU1404" s="192" t="str">
        <f t="shared" si="1028"/>
        <v>рбс</v>
      </c>
      <c r="AV1404" s="192" t="str">
        <f t="shared" si="1029"/>
        <v>рбс802Р1283общпро</v>
      </c>
      <c r="AW1404" s="191">
        <f t="shared" si="1030"/>
        <v>26133.86</v>
      </c>
      <c r="AX1404" s="191">
        <f t="shared" si="1031"/>
        <v>26133.86</v>
      </c>
      <c r="AY1404" s="191">
        <f t="shared" si="1032"/>
        <v>26133.86</v>
      </c>
      <c r="AZ1404" s="191">
        <f t="shared" si="1033"/>
        <v>26133.86</v>
      </c>
      <c r="BA1404" s="193">
        <f t="shared" si="1034"/>
        <v>1</v>
      </c>
      <c r="BB1404" s="193">
        <f t="shared" si="1035"/>
        <v>1</v>
      </c>
      <c r="BC1404" s="193">
        <f t="shared" si="1036"/>
        <v>1</v>
      </c>
      <c r="BD1404" s="191">
        <f>IF(ISNA(BA1404),0,AY1404*$BA1404)-481.16+82</f>
        <v>25734.7</v>
      </c>
      <c r="BE1404" s="191">
        <f t="shared" si="1037"/>
        <v>26133.86</v>
      </c>
      <c r="BF1404" s="210">
        <f t="shared" si="1038"/>
        <v>25734.7</v>
      </c>
      <c r="BG1404" s="211">
        <f t="shared" si="1039"/>
        <v>25734.7</v>
      </c>
      <c r="BH1404" s="289"/>
      <c r="BI1404" s="289"/>
      <c r="BL1404" s="233" t="str">
        <f t="shared" si="1040"/>
        <v/>
      </c>
    </row>
    <row r="1405" spans="1:64" ht="12" customHeight="1">
      <c r="A1405" s="464" t="s">
        <v>703</v>
      </c>
      <c r="B1405" s="465" t="s">
        <v>456</v>
      </c>
      <c r="C1405" s="464" t="s">
        <v>704</v>
      </c>
      <c r="D1405" s="465" t="s">
        <v>457</v>
      </c>
      <c r="E1405" s="465" t="s">
        <v>875</v>
      </c>
      <c r="F1405" s="465" t="s">
        <v>658</v>
      </c>
      <c r="G1405" s="465" t="s">
        <v>395</v>
      </c>
      <c r="H1405" s="195" t="s">
        <v>653</v>
      </c>
      <c r="I1405" s="465" t="s">
        <v>505</v>
      </c>
      <c r="J1405" s="466">
        <v>550.84</v>
      </c>
      <c r="K1405" s="466">
        <v>550.84</v>
      </c>
      <c r="L1405" s="191" t="str">
        <f t="shared" si="999"/>
        <v>802Р12830106802006000085329001</v>
      </c>
      <c r="M1405" s="192">
        <f t="array" ref="M1405">IF(COUNT(SEARCH(Удалить_Роспись_КВСР,$B1405)*SEARCH(Удалить_Роспись_ПБС,$C1405)*SEARCH(Удалить_Роспись_КФСР, $D1405)*SEARCH(Удалить_Роспись_КЦСР,$E1405)*SEARCH(Удалить_Роспись_КВР,$F1405)*SEARCH(Удалить_Роспись_ЭК,$H1405)*SEARCH(Удалить_Роспись_КР,$I1405))&gt;0,0,1)</f>
        <v>1</v>
      </c>
      <c r="N1405" s="192">
        <v>0</v>
      </c>
      <c r="O1405" s="192" t="str">
        <f t="shared" si="1000"/>
        <v/>
      </c>
      <c r="P1405" s="192" t="str">
        <f t="shared" si="1041"/>
        <v/>
      </c>
      <c r="Q1405" s="300" t="str">
        <f t="shared" si="1001"/>
        <v/>
      </c>
      <c r="R1405" s="300" t="str">
        <f t="shared" si="1002"/>
        <v/>
      </c>
      <c r="S1405" s="300" t="str">
        <f t="shared" si="1003"/>
        <v/>
      </c>
      <c r="T1405" s="192" t="str">
        <f t="shared" si="1004"/>
        <v/>
      </c>
      <c r="U1405" s="303" t="str">
        <f t="shared" si="1005"/>
        <v/>
      </c>
      <c r="V1405" s="300" t="str">
        <f t="shared" si="1006"/>
        <v/>
      </c>
      <c r="W1405" s="192" t="str">
        <f t="shared" si="1007"/>
        <v/>
      </c>
      <c r="X1405" s="303" t="str">
        <f t="shared" si="1008"/>
        <v/>
      </c>
      <c r="Y1405" s="300" t="str">
        <f t="shared" si="1009"/>
        <v/>
      </c>
      <c r="Z1405" s="300" t="str">
        <f t="shared" si="1010"/>
        <v/>
      </c>
      <c r="AA1405" s="303" t="str">
        <f t="shared" si="1011"/>
        <v/>
      </c>
      <c r="AB1405" s="300" t="str">
        <f t="shared" si="1012"/>
        <v/>
      </c>
      <c r="AC1405" s="300" t="str">
        <f t="shared" si="1013"/>
        <v/>
      </c>
      <c r="AD1405" s="300" t="str">
        <f t="shared" si="1014"/>
        <v/>
      </c>
      <c r="AE1405" s="192" t="str">
        <f t="shared" si="1015"/>
        <v/>
      </c>
      <c r="AF1405" s="192" t="str">
        <f t="shared" si="1016"/>
        <v/>
      </c>
      <c r="AG1405" s="192"/>
      <c r="AJ1405" s="300" t="str">
        <f t="shared" si="1017"/>
        <v/>
      </c>
      <c r="AK1405" s="300" t="str">
        <f t="shared" si="1018"/>
        <v/>
      </c>
      <c r="AL1405" s="300" t="str">
        <f t="shared" si="1019"/>
        <v/>
      </c>
      <c r="AM1405" s="300" t="str">
        <f t="shared" si="1020"/>
        <v/>
      </c>
      <c r="AN1405" s="300" t="str">
        <f t="shared" si="1021"/>
        <v/>
      </c>
      <c r="AO1405" s="300" t="str">
        <f t="shared" si="1022"/>
        <v/>
      </c>
      <c r="AP1405" s="300" t="str">
        <f t="shared" si="1023"/>
        <v/>
      </c>
      <c r="AQ1405" s="300" t="str">
        <f t="shared" si="1024"/>
        <v/>
      </c>
      <c r="AR1405" s="306" t="str">
        <f t="shared" si="1025"/>
        <v/>
      </c>
      <c r="AS1405" s="300" t="str">
        <f t="shared" si="1026"/>
        <v/>
      </c>
      <c r="AT1405" s="300" t="str">
        <f t="shared" si="1027"/>
        <v/>
      </c>
      <c r="AU1405" s="192" t="str">
        <f t="shared" si="1028"/>
        <v>рбс</v>
      </c>
      <c r="AV1405" s="192" t="str">
        <f t="shared" si="1029"/>
        <v>рбс802Р1283общпро</v>
      </c>
      <c r="AW1405" s="191">
        <f t="shared" si="1030"/>
        <v>550.84</v>
      </c>
      <c r="AX1405" s="191">
        <f t="shared" si="1031"/>
        <v>550.84</v>
      </c>
      <c r="AY1405" s="191">
        <f t="shared" si="1032"/>
        <v>0</v>
      </c>
      <c r="AZ1405" s="191">
        <f t="shared" si="1033"/>
        <v>0</v>
      </c>
      <c r="BA1405" s="193">
        <f t="shared" si="1034"/>
        <v>1</v>
      </c>
      <c r="BB1405" s="193">
        <f t="shared" si="1035"/>
        <v>1</v>
      </c>
      <c r="BC1405" s="193">
        <f t="shared" si="1036"/>
        <v>1</v>
      </c>
      <c r="BD1405" s="191">
        <f t="shared" si="1044"/>
        <v>0</v>
      </c>
      <c r="BE1405" s="191">
        <f t="shared" si="1037"/>
        <v>0</v>
      </c>
      <c r="BF1405" s="210">
        <f t="shared" si="1038"/>
        <v>0</v>
      </c>
      <c r="BG1405" s="211">
        <f t="shared" si="1039"/>
        <v>0</v>
      </c>
      <c r="BH1405" s="289" t="str">
        <f t="shared" ref="BH1405:BH1412" si="1045">B1405</f>
        <v>802</v>
      </c>
      <c r="BI1405" s="289" t="str">
        <f t="shared" ref="BI1405:BI1412" si="1046">D1405</f>
        <v>0106</v>
      </c>
      <c r="BJ1405" s="284" t="s">
        <v>581</v>
      </c>
      <c r="BK1405" s="284" t="s">
        <v>586</v>
      </c>
      <c r="BL1405" s="233" t="str">
        <f t="shared" si="1040"/>
        <v/>
      </c>
    </row>
    <row r="1406" spans="1:64" ht="12" customHeight="1">
      <c r="A1406" s="464" t="s">
        <v>703</v>
      </c>
      <c r="B1406" s="465" t="s">
        <v>456</v>
      </c>
      <c r="C1406" s="464" t="s">
        <v>704</v>
      </c>
      <c r="D1406" s="465" t="s">
        <v>457</v>
      </c>
      <c r="E1406" s="465" t="s">
        <v>877</v>
      </c>
      <c r="F1406" s="465" t="s">
        <v>585</v>
      </c>
      <c r="G1406" s="465" t="s">
        <v>386</v>
      </c>
      <c r="H1406" s="195" t="s">
        <v>653</v>
      </c>
      <c r="I1406" s="465" t="s">
        <v>505</v>
      </c>
      <c r="J1406" s="466">
        <v>30000</v>
      </c>
      <c r="K1406" s="466">
        <v>0</v>
      </c>
      <c r="L1406" s="191" t="str">
        <f t="shared" si="999"/>
        <v>802Р12830106802006700012221201</v>
      </c>
      <c r="M1406" s="192">
        <f t="array" ref="M1406">IF(COUNT(SEARCH(Удалить_Роспись_КВСР,$B1406)*SEARCH(Удалить_Роспись_ПБС,$C1406)*SEARCH(Удалить_Роспись_КФСР, $D1406)*SEARCH(Удалить_Роспись_КЦСР,$E1406)*SEARCH(Удалить_Роспись_КВР,$F1406)*SEARCH(Удалить_Роспись_ЭК,$H1406)*SEARCH(Удалить_Роспись_КР,$I1406))&gt;0,0,1)</f>
        <v>1</v>
      </c>
      <c r="N1406" s="192">
        <f>IF(COUNT(SEARCH(Удалить_Индекс_КВСР,$B1406)*SEARCH(Удалить_Индекс_ПБС,$C1406)*SEARCH(Удалить_Индекс_КФСР,$D1406)*SEARCH(Удалить_Индекс_КЦСР,$E1406)*SEARCH(Удалить_Индекс_КВР,$F1406)*SEARCH(Удалить_Индекс_ЭК,$H1406)*SEARCH(Удалить_Индекс_КР,$I1406))&gt;0,0,1)</f>
        <v>1</v>
      </c>
      <c r="O1406" s="192" t="str">
        <f t="shared" si="1000"/>
        <v/>
      </c>
      <c r="P1406" s="192" t="str">
        <f t="shared" si="1041"/>
        <v/>
      </c>
      <c r="Q1406" s="300" t="str">
        <f t="shared" si="1001"/>
        <v/>
      </c>
      <c r="R1406" s="300" t="str">
        <f t="shared" si="1002"/>
        <v/>
      </c>
      <c r="S1406" s="300" t="str">
        <f t="shared" si="1003"/>
        <v/>
      </c>
      <c r="T1406" s="192" t="str">
        <f t="shared" si="1004"/>
        <v/>
      </c>
      <c r="U1406" s="303" t="str">
        <f t="shared" si="1005"/>
        <v/>
      </c>
      <c r="V1406" s="300" t="str">
        <f t="shared" si="1006"/>
        <v/>
      </c>
      <c r="W1406" s="192" t="str">
        <f t="shared" si="1007"/>
        <v/>
      </c>
      <c r="X1406" s="303" t="str">
        <f t="shared" si="1008"/>
        <v/>
      </c>
      <c r="Y1406" s="300" t="str">
        <f t="shared" si="1009"/>
        <v/>
      </c>
      <c r="Z1406" s="300" t="str">
        <f t="shared" si="1010"/>
        <v/>
      </c>
      <c r="AA1406" s="303" t="str">
        <f t="shared" si="1011"/>
        <v/>
      </c>
      <c r="AB1406" s="300" t="str">
        <f t="shared" si="1012"/>
        <v/>
      </c>
      <c r="AC1406" s="300" t="str">
        <f t="shared" si="1013"/>
        <v/>
      </c>
      <c r="AD1406" s="300" t="str">
        <f t="shared" si="1014"/>
        <v/>
      </c>
      <c r="AE1406" s="192" t="str">
        <f t="shared" si="1015"/>
        <v/>
      </c>
      <c r="AF1406" s="192" t="str">
        <f t="shared" si="1016"/>
        <v/>
      </c>
      <c r="AG1406" s="192"/>
      <c r="AJ1406" s="300" t="str">
        <f t="shared" si="1017"/>
        <v/>
      </c>
      <c r="AK1406" s="300" t="str">
        <f t="shared" si="1018"/>
        <v/>
      </c>
      <c r="AL1406" s="300" t="str">
        <f t="shared" si="1019"/>
        <v/>
      </c>
      <c r="AM1406" s="300" t="str">
        <f t="shared" si="1020"/>
        <v/>
      </c>
      <c r="AN1406" s="300" t="str">
        <f t="shared" si="1021"/>
        <v/>
      </c>
      <c r="AO1406" s="300" t="str">
        <f t="shared" si="1022"/>
        <v/>
      </c>
      <c r="AP1406" s="300" t="str">
        <f t="shared" si="1023"/>
        <v/>
      </c>
      <c r="AQ1406" s="300" t="str">
        <f t="shared" si="1024"/>
        <v/>
      </c>
      <c r="AR1406" s="306" t="str">
        <f t="shared" si="1025"/>
        <v/>
      </c>
      <c r="AS1406" s="300" t="str">
        <f t="shared" si="1026"/>
        <v/>
      </c>
      <c r="AT1406" s="300" t="str">
        <f t="shared" si="1027"/>
        <v/>
      </c>
      <c r="AU1406" s="192" t="str">
        <f t="shared" si="1028"/>
        <v>рбс</v>
      </c>
      <c r="AV1406" s="192" t="str">
        <f t="shared" si="1029"/>
        <v>рбс802Р1283общпро</v>
      </c>
      <c r="AW1406" s="191">
        <f t="shared" si="1030"/>
        <v>30000</v>
      </c>
      <c r="AX1406" s="191">
        <f t="shared" si="1031"/>
        <v>0</v>
      </c>
      <c r="AY1406" s="191">
        <f t="shared" si="1032"/>
        <v>30000</v>
      </c>
      <c r="AZ1406" s="191">
        <f t="shared" si="1033"/>
        <v>0</v>
      </c>
      <c r="BA1406" s="193">
        <f t="shared" si="1034"/>
        <v>1</v>
      </c>
      <c r="BB1406" s="193">
        <f t="shared" si="1035"/>
        <v>1</v>
      </c>
      <c r="BC1406" s="193">
        <f t="shared" si="1036"/>
        <v>1</v>
      </c>
      <c r="BD1406" s="191">
        <f t="shared" si="1044"/>
        <v>30000</v>
      </c>
      <c r="BE1406" s="191">
        <f t="shared" si="1037"/>
        <v>0</v>
      </c>
      <c r="BF1406" s="210">
        <f t="shared" si="1038"/>
        <v>30000</v>
      </c>
      <c r="BG1406" s="211">
        <f t="shared" si="1039"/>
        <v>30000</v>
      </c>
      <c r="BH1406" s="289" t="str">
        <f t="shared" si="1045"/>
        <v>802</v>
      </c>
      <c r="BI1406" s="289" t="str">
        <f t="shared" si="1046"/>
        <v>0106</v>
      </c>
      <c r="BJ1406" s="284" t="s">
        <v>581</v>
      </c>
      <c r="BK1406" s="284" t="s">
        <v>585</v>
      </c>
      <c r="BL1406" s="233" t="str">
        <f t="shared" si="1040"/>
        <v/>
      </c>
    </row>
    <row r="1407" spans="1:64" ht="12" customHeight="1">
      <c r="A1407" s="464" t="s">
        <v>703</v>
      </c>
      <c r="B1407" s="465" t="s">
        <v>456</v>
      </c>
      <c r="C1407" s="464" t="s">
        <v>704</v>
      </c>
      <c r="D1407" s="465" t="s">
        <v>457</v>
      </c>
      <c r="E1407" s="465" t="s">
        <v>880</v>
      </c>
      <c r="F1407" s="465" t="s">
        <v>586</v>
      </c>
      <c r="G1407" s="465" t="s">
        <v>407</v>
      </c>
      <c r="H1407" s="195" t="s">
        <v>653</v>
      </c>
      <c r="I1407" s="465" t="s">
        <v>505</v>
      </c>
      <c r="J1407" s="466">
        <v>8900</v>
      </c>
      <c r="K1407" s="466">
        <v>6000</v>
      </c>
      <c r="L1407" s="191" t="str">
        <f t="shared" si="999"/>
        <v>802Р12830106802006Ф00024431001</v>
      </c>
      <c r="M1407" s="192">
        <f t="array" ref="M1407">IF(COUNT(SEARCH(Удалить_Роспись_КВСР,$B1407)*SEARCH(Удалить_Роспись_ПБС,$C1407)*SEARCH(Удалить_Роспись_КФСР, $D1407)*SEARCH(Удалить_Роспись_КЦСР,$E1407)*SEARCH(Удалить_Роспись_КВР,$F1407)*SEARCH(Удалить_Роспись_ЭК,$H1407)*SEARCH(Удалить_Роспись_КР,$I1407))&gt;0,0,1)</f>
        <v>1</v>
      </c>
      <c r="N1407" s="192">
        <v>0</v>
      </c>
      <c r="O1407" s="192" t="str">
        <f t="shared" si="1000"/>
        <v/>
      </c>
      <c r="P1407" s="192" t="str">
        <f t="shared" si="1041"/>
        <v/>
      </c>
      <c r="Q1407" s="300" t="str">
        <f t="shared" si="1001"/>
        <v/>
      </c>
      <c r="R1407" s="300" t="str">
        <f t="shared" si="1002"/>
        <v/>
      </c>
      <c r="S1407" s="300" t="str">
        <f t="shared" si="1003"/>
        <v/>
      </c>
      <c r="T1407" s="192" t="str">
        <f t="shared" si="1004"/>
        <v/>
      </c>
      <c r="U1407" s="303" t="str">
        <f t="shared" si="1005"/>
        <v/>
      </c>
      <c r="V1407" s="300" t="str">
        <f t="shared" si="1006"/>
        <v/>
      </c>
      <c r="W1407" s="192" t="str">
        <f t="shared" si="1007"/>
        <v/>
      </c>
      <c r="X1407" s="303" t="str">
        <f t="shared" si="1008"/>
        <v/>
      </c>
      <c r="Y1407" s="300" t="str">
        <f t="shared" si="1009"/>
        <v/>
      </c>
      <c r="Z1407" s="300" t="str">
        <f t="shared" si="1010"/>
        <v/>
      </c>
      <c r="AA1407" s="303" t="str">
        <f t="shared" si="1011"/>
        <v/>
      </c>
      <c r="AB1407" s="300" t="str">
        <f t="shared" si="1012"/>
        <v/>
      </c>
      <c r="AC1407" s="300" t="str">
        <f t="shared" si="1013"/>
        <v/>
      </c>
      <c r="AD1407" s="300" t="str">
        <f t="shared" si="1014"/>
        <v/>
      </c>
      <c r="AE1407" s="192" t="str">
        <f t="shared" si="1015"/>
        <v/>
      </c>
      <c r="AF1407" s="192" t="str">
        <f t="shared" si="1016"/>
        <v/>
      </c>
      <c r="AG1407" s="192"/>
      <c r="AJ1407" s="300" t="str">
        <f t="shared" si="1017"/>
        <v/>
      </c>
      <c r="AK1407" s="300" t="str">
        <f t="shared" si="1018"/>
        <v/>
      </c>
      <c r="AL1407" s="300" t="str">
        <f t="shared" si="1019"/>
        <v/>
      </c>
      <c r="AM1407" s="300" t="str">
        <f t="shared" si="1020"/>
        <v/>
      </c>
      <c r="AN1407" s="300" t="str">
        <f t="shared" si="1021"/>
        <v/>
      </c>
      <c r="AO1407" s="300" t="str">
        <f t="shared" si="1022"/>
        <v/>
      </c>
      <c r="AP1407" s="300" t="str">
        <f t="shared" si="1023"/>
        <v/>
      </c>
      <c r="AQ1407" s="300" t="str">
        <f t="shared" si="1024"/>
        <v/>
      </c>
      <c r="AR1407" s="306" t="str">
        <f t="shared" si="1025"/>
        <v/>
      </c>
      <c r="AS1407" s="300" t="str">
        <f t="shared" si="1026"/>
        <v/>
      </c>
      <c r="AT1407" s="300" t="str">
        <f t="shared" si="1027"/>
        <v/>
      </c>
      <c r="AU1407" s="192" t="str">
        <f t="shared" si="1028"/>
        <v>рбс</v>
      </c>
      <c r="AV1407" s="192" t="str">
        <f t="shared" si="1029"/>
        <v>рбс802Р1283общосн</v>
      </c>
      <c r="AW1407" s="191">
        <f t="shared" si="1030"/>
        <v>8900</v>
      </c>
      <c r="AX1407" s="191">
        <f t="shared" si="1031"/>
        <v>6000</v>
      </c>
      <c r="AY1407" s="191">
        <f t="shared" si="1032"/>
        <v>0</v>
      </c>
      <c r="AZ1407" s="191">
        <f t="shared" si="1033"/>
        <v>0</v>
      </c>
      <c r="BA1407" s="193">
        <f t="shared" si="1034"/>
        <v>1</v>
      </c>
      <c r="BB1407" s="193">
        <f t="shared" si="1035"/>
        <v>1</v>
      </c>
      <c r="BC1407" s="193">
        <f t="shared" si="1036"/>
        <v>1</v>
      </c>
      <c r="BD1407" s="191">
        <f t="shared" si="1044"/>
        <v>0</v>
      </c>
      <c r="BE1407" s="191">
        <f t="shared" si="1037"/>
        <v>0</v>
      </c>
      <c r="BF1407" s="210">
        <f t="shared" si="1038"/>
        <v>0</v>
      </c>
      <c r="BG1407" s="211">
        <f t="shared" si="1039"/>
        <v>0</v>
      </c>
      <c r="BH1407" s="289" t="str">
        <f t="shared" si="1045"/>
        <v>802</v>
      </c>
      <c r="BI1407" s="289" t="str">
        <f t="shared" si="1046"/>
        <v>0106</v>
      </c>
      <c r="BJ1407" s="284" t="s">
        <v>581</v>
      </c>
      <c r="BK1407" s="284" t="s">
        <v>586</v>
      </c>
      <c r="BL1407" s="233" t="str">
        <f t="shared" si="1040"/>
        <v/>
      </c>
    </row>
    <row r="1408" spans="1:64" ht="12" customHeight="1">
      <c r="A1408" s="464" t="s">
        <v>703</v>
      </c>
      <c r="B1408" s="465" t="s">
        <v>456</v>
      </c>
      <c r="C1408" s="464" t="s">
        <v>704</v>
      </c>
      <c r="D1408" s="465" t="s">
        <v>457</v>
      </c>
      <c r="E1408" s="465" t="s">
        <v>1315</v>
      </c>
      <c r="F1408" s="465" t="s">
        <v>602</v>
      </c>
      <c r="G1408" s="465" t="s">
        <v>385</v>
      </c>
      <c r="H1408" s="195" t="s">
        <v>653</v>
      </c>
      <c r="I1408" s="465" t="s">
        <v>505</v>
      </c>
      <c r="J1408" s="466">
        <v>571766</v>
      </c>
      <c r="K1408" s="466">
        <v>449109.7</v>
      </c>
      <c r="L1408" s="191" t="str">
        <f t="shared" si="999"/>
        <v>802Р12830106804006000012121101</v>
      </c>
      <c r="M1408" s="192">
        <f t="array" ref="M1408">IF(COUNT(SEARCH(Удалить_Роспись_КВСР,$B1408)*SEARCH(Удалить_Роспись_ПБС,$C1408)*SEARCH(Удалить_Роспись_КФСР, $D1408)*SEARCH(Удалить_Роспись_КЦСР,$E1408)*SEARCH(Удалить_Роспись_КВР,$F1408)*SEARCH(Удалить_Роспись_ЭК,$H1408)*SEARCH(Удалить_Роспись_КР,$I1408))&gt;0,0,1)</f>
        <v>1</v>
      </c>
      <c r="N1408" s="192">
        <v>0</v>
      </c>
      <c r="O1408" s="192" t="str">
        <f t="shared" si="1000"/>
        <v/>
      </c>
      <c r="P1408" s="192" t="str">
        <f t="shared" si="1041"/>
        <v/>
      </c>
      <c r="Q1408" s="300" t="str">
        <f t="shared" si="1001"/>
        <v/>
      </c>
      <c r="R1408" s="300" t="str">
        <f t="shared" si="1002"/>
        <v/>
      </c>
      <c r="S1408" s="300" t="str">
        <f t="shared" si="1003"/>
        <v/>
      </c>
      <c r="T1408" s="192" t="str">
        <f t="shared" si="1004"/>
        <v/>
      </c>
      <c r="U1408" s="303" t="str">
        <f t="shared" si="1005"/>
        <v/>
      </c>
      <c r="V1408" s="300" t="str">
        <f t="shared" si="1006"/>
        <v/>
      </c>
      <c r="W1408" s="192" t="str">
        <f t="shared" si="1007"/>
        <v/>
      </c>
      <c r="X1408" s="303" t="str">
        <f t="shared" si="1008"/>
        <v/>
      </c>
      <c r="Y1408" s="300" t="str">
        <f t="shared" si="1009"/>
        <v/>
      </c>
      <c r="Z1408" s="300" t="str">
        <f t="shared" si="1010"/>
        <v/>
      </c>
      <c r="AA1408" s="303" t="str">
        <f t="shared" si="1011"/>
        <v/>
      </c>
      <c r="AB1408" s="300" t="str">
        <f t="shared" si="1012"/>
        <v/>
      </c>
      <c r="AC1408" s="300" t="str">
        <f t="shared" si="1013"/>
        <v/>
      </c>
      <c r="AD1408" s="300" t="str">
        <f t="shared" si="1014"/>
        <v/>
      </c>
      <c r="AE1408" s="192" t="str">
        <f t="shared" si="1015"/>
        <v/>
      </c>
      <c r="AF1408" s="192" t="str">
        <f t="shared" si="1016"/>
        <v/>
      </c>
      <c r="AG1408" s="192"/>
      <c r="AJ1408" s="300" t="str">
        <f t="shared" si="1017"/>
        <v/>
      </c>
      <c r="AK1408" s="300" t="str">
        <f t="shared" si="1018"/>
        <v/>
      </c>
      <c r="AL1408" s="300" t="str">
        <f t="shared" si="1019"/>
        <v/>
      </c>
      <c r="AM1408" s="300" t="str">
        <f t="shared" si="1020"/>
        <v/>
      </c>
      <c r="AN1408" s="300" t="str">
        <f t="shared" si="1021"/>
        <v/>
      </c>
      <c r="AO1408" s="300" t="str">
        <f t="shared" si="1022"/>
        <v/>
      </c>
      <c r="AP1408" s="300" t="str">
        <f t="shared" si="1023"/>
        <v/>
      </c>
      <c r="AQ1408" s="300" t="str">
        <f t="shared" si="1024"/>
        <v/>
      </c>
      <c r="AR1408" s="306" t="str">
        <f t="shared" si="1025"/>
        <v/>
      </c>
      <c r="AS1408" s="300" t="str">
        <f t="shared" si="1026"/>
        <v/>
      </c>
      <c r="AT1408" s="300" t="str">
        <f t="shared" si="1027"/>
        <v/>
      </c>
      <c r="AU1408" s="192" t="str">
        <f t="shared" si="1028"/>
        <v>рбс</v>
      </c>
      <c r="AV1408" s="192" t="str">
        <f t="shared" si="1029"/>
        <v>рбс802Р1283общопл</v>
      </c>
      <c r="AW1408" s="191">
        <f t="shared" si="1030"/>
        <v>571766</v>
      </c>
      <c r="AX1408" s="191">
        <f t="shared" si="1031"/>
        <v>449109.7</v>
      </c>
      <c r="AY1408" s="191">
        <f t="shared" si="1032"/>
        <v>0</v>
      </c>
      <c r="AZ1408" s="191">
        <f t="shared" si="1033"/>
        <v>0</v>
      </c>
      <c r="BA1408" s="193">
        <f t="shared" si="1034"/>
        <v>1</v>
      </c>
      <c r="BB1408" s="193">
        <f t="shared" si="1035"/>
        <v>1</v>
      </c>
      <c r="BC1408" s="193">
        <f t="shared" si="1036"/>
        <v>1</v>
      </c>
      <c r="BD1408" s="191">
        <f t="shared" si="1044"/>
        <v>0</v>
      </c>
      <c r="BE1408" s="191">
        <f t="shared" si="1037"/>
        <v>0</v>
      </c>
      <c r="BF1408" s="210">
        <f t="shared" si="1038"/>
        <v>0</v>
      </c>
      <c r="BG1408" s="211">
        <f t="shared" si="1039"/>
        <v>0</v>
      </c>
      <c r="BH1408" s="289" t="str">
        <f t="shared" si="1045"/>
        <v>802</v>
      </c>
      <c r="BI1408" s="289" t="str">
        <f t="shared" si="1046"/>
        <v>0106</v>
      </c>
      <c r="BJ1408" s="284" t="s">
        <v>581</v>
      </c>
      <c r="BK1408" s="284" t="s">
        <v>586</v>
      </c>
      <c r="BL1408" s="233" t="str">
        <f t="shared" si="1040"/>
        <v/>
      </c>
    </row>
    <row r="1409" spans="1:64" ht="12" customHeight="1">
      <c r="A1409" s="464" t="s">
        <v>703</v>
      </c>
      <c r="B1409" s="465" t="s">
        <v>456</v>
      </c>
      <c r="C1409" s="464" t="s">
        <v>704</v>
      </c>
      <c r="D1409" s="465" t="s">
        <v>457</v>
      </c>
      <c r="E1409" s="465" t="s">
        <v>1315</v>
      </c>
      <c r="F1409" s="465" t="s">
        <v>585</v>
      </c>
      <c r="G1409" s="465" t="s">
        <v>386</v>
      </c>
      <c r="H1409" s="195" t="s">
        <v>653</v>
      </c>
      <c r="I1409" s="465" t="s">
        <v>505</v>
      </c>
      <c r="J1409" s="466">
        <v>17400</v>
      </c>
      <c r="K1409" s="466">
        <v>6783.6</v>
      </c>
      <c r="L1409" s="191" t="str">
        <f t="shared" si="999"/>
        <v>802Р12830106804006000012221201</v>
      </c>
      <c r="M1409" s="192">
        <f t="array" ref="M1409">IF(COUNT(SEARCH(Удалить_Роспись_КВСР,$B1409)*SEARCH(Удалить_Роспись_ПБС,$C1409)*SEARCH(Удалить_Роспись_КФСР, $D1409)*SEARCH(Удалить_Роспись_КЦСР,$E1409)*SEARCH(Удалить_Роспись_КВР,$F1409)*SEARCH(Удалить_Роспись_ЭК,$H1409)*SEARCH(Удалить_Роспись_КР,$I1409))&gt;0,0,1)</f>
        <v>1</v>
      </c>
      <c r="N1409" s="192">
        <f>IF(COUNT(SEARCH(Удалить_Индекс_КВСР,$B1409)*SEARCH(Удалить_Индекс_ПБС,$C1409)*SEARCH(Удалить_Индекс_КФСР,$D1409)*SEARCH(Удалить_Индекс_КЦСР,$E1409)*SEARCH(Удалить_Индекс_КВР,$F1409)*SEARCH(Удалить_Индекс_ЭК,$H1409)*SEARCH(Удалить_Индекс_КР,$I1409))&gt;0,0,1)</f>
        <v>1</v>
      </c>
      <c r="O1409" s="192" t="str">
        <f t="shared" si="1000"/>
        <v/>
      </c>
      <c r="P1409" s="192" t="str">
        <f t="shared" si="1041"/>
        <v/>
      </c>
      <c r="Q1409" s="300" t="str">
        <f t="shared" si="1001"/>
        <v/>
      </c>
      <c r="R1409" s="300" t="str">
        <f t="shared" si="1002"/>
        <v/>
      </c>
      <c r="S1409" s="300" t="str">
        <f t="shared" si="1003"/>
        <v/>
      </c>
      <c r="T1409" s="192" t="str">
        <f t="shared" si="1004"/>
        <v/>
      </c>
      <c r="U1409" s="303" t="str">
        <f t="shared" si="1005"/>
        <v/>
      </c>
      <c r="V1409" s="300" t="str">
        <f t="shared" si="1006"/>
        <v/>
      </c>
      <c r="W1409" s="192" t="str">
        <f t="shared" si="1007"/>
        <v/>
      </c>
      <c r="X1409" s="303" t="str">
        <f t="shared" si="1008"/>
        <v/>
      </c>
      <c r="Y1409" s="300" t="str">
        <f t="shared" si="1009"/>
        <v/>
      </c>
      <c r="Z1409" s="300" t="str">
        <f t="shared" si="1010"/>
        <v/>
      </c>
      <c r="AA1409" s="303" t="str">
        <f t="shared" si="1011"/>
        <v/>
      </c>
      <c r="AB1409" s="300" t="str">
        <f t="shared" si="1012"/>
        <v/>
      </c>
      <c r="AC1409" s="300" t="str">
        <f t="shared" si="1013"/>
        <v/>
      </c>
      <c r="AD1409" s="300" t="str">
        <f t="shared" si="1014"/>
        <v/>
      </c>
      <c r="AE1409" s="192" t="str">
        <f t="shared" si="1015"/>
        <v/>
      </c>
      <c r="AF1409" s="192" t="str">
        <f t="shared" si="1016"/>
        <v/>
      </c>
      <c r="AG1409" s="192"/>
      <c r="AJ1409" s="300" t="str">
        <f t="shared" si="1017"/>
        <v/>
      </c>
      <c r="AK1409" s="300" t="str">
        <f t="shared" si="1018"/>
        <v/>
      </c>
      <c r="AL1409" s="300" t="str">
        <f t="shared" si="1019"/>
        <v/>
      </c>
      <c r="AM1409" s="300" t="str">
        <f t="shared" si="1020"/>
        <v/>
      </c>
      <c r="AN1409" s="300" t="str">
        <f t="shared" si="1021"/>
        <v/>
      </c>
      <c r="AO1409" s="300" t="str">
        <f t="shared" si="1022"/>
        <v/>
      </c>
      <c r="AP1409" s="300" t="str">
        <f t="shared" si="1023"/>
        <v/>
      </c>
      <c r="AQ1409" s="300" t="str">
        <f t="shared" si="1024"/>
        <v/>
      </c>
      <c r="AR1409" s="306" t="str">
        <f t="shared" si="1025"/>
        <v/>
      </c>
      <c r="AS1409" s="300" t="str">
        <f t="shared" si="1026"/>
        <v/>
      </c>
      <c r="AT1409" s="300" t="str">
        <f t="shared" si="1027"/>
        <v/>
      </c>
      <c r="AU1409" s="192" t="str">
        <f t="shared" si="1028"/>
        <v>рбс</v>
      </c>
      <c r="AV1409" s="192" t="str">
        <f t="shared" si="1029"/>
        <v>рбс802Р1283общпро</v>
      </c>
      <c r="AW1409" s="191">
        <f t="shared" si="1030"/>
        <v>17400</v>
      </c>
      <c r="AX1409" s="191">
        <f t="shared" si="1031"/>
        <v>6783.6</v>
      </c>
      <c r="AY1409" s="191">
        <f t="shared" si="1032"/>
        <v>17400</v>
      </c>
      <c r="AZ1409" s="191">
        <f t="shared" si="1033"/>
        <v>6783.6</v>
      </c>
      <c r="BA1409" s="193">
        <f t="shared" si="1034"/>
        <v>1</v>
      </c>
      <c r="BB1409" s="193">
        <f t="shared" si="1035"/>
        <v>1</v>
      </c>
      <c r="BC1409" s="193">
        <f t="shared" si="1036"/>
        <v>1</v>
      </c>
      <c r="BD1409" s="191">
        <f t="shared" si="1044"/>
        <v>17400</v>
      </c>
      <c r="BE1409" s="191">
        <f t="shared" si="1037"/>
        <v>6783.6</v>
      </c>
      <c r="BF1409" s="210">
        <f t="shared" si="1038"/>
        <v>17400</v>
      </c>
      <c r="BG1409" s="211">
        <f t="shared" si="1039"/>
        <v>17400</v>
      </c>
      <c r="BH1409" s="289" t="str">
        <f t="shared" si="1045"/>
        <v>802</v>
      </c>
      <c r="BI1409" s="289" t="str">
        <f t="shared" si="1046"/>
        <v>0106</v>
      </c>
      <c r="BJ1409" s="284" t="s">
        <v>581</v>
      </c>
      <c r="BK1409" s="284" t="s">
        <v>585</v>
      </c>
      <c r="BL1409" s="233" t="str">
        <f t="shared" si="1040"/>
        <v/>
      </c>
    </row>
    <row r="1410" spans="1:64" ht="12" customHeight="1">
      <c r="A1410" s="464" t="s">
        <v>703</v>
      </c>
      <c r="B1410" s="465" t="s">
        <v>456</v>
      </c>
      <c r="C1410" s="464" t="s">
        <v>704</v>
      </c>
      <c r="D1410" s="465" t="s">
        <v>457</v>
      </c>
      <c r="E1410" s="465" t="s">
        <v>1315</v>
      </c>
      <c r="F1410" s="465" t="s">
        <v>873</v>
      </c>
      <c r="G1410" s="465" t="s">
        <v>387</v>
      </c>
      <c r="H1410" s="195" t="s">
        <v>653</v>
      </c>
      <c r="I1410" s="465" t="s">
        <v>505</v>
      </c>
      <c r="J1410" s="466">
        <v>172674</v>
      </c>
      <c r="K1410" s="466">
        <v>132858.28</v>
      </c>
      <c r="L1410" s="191" t="str">
        <f t="shared" si="999"/>
        <v>802Р12830106804006000012921301</v>
      </c>
      <c r="M1410" s="192">
        <f t="array" ref="M1410">IF(COUNT(SEARCH(Удалить_Роспись_КВСР,$B1410)*SEARCH(Удалить_Роспись_ПБС,$C1410)*SEARCH(Удалить_Роспись_КФСР, $D1410)*SEARCH(Удалить_Роспись_КЦСР,$E1410)*SEARCH(Удалить_Роспись_КВР,$F1410)*SEARCH(Удалить_Роспись_ЭК,$H1410)*SEARCH(Удалить_Роспись_КР,$I1410))&gt;0,0,1)</f>
        <v>1</v>
      </c>
      <c r="N1410" s="192">
        <v>0</v>
      </c>
      <c r="O1410" s="192" t="str">
        <f t="shared" si="1000"/>
        <v/>
      </c>
      <c r="P1410" s="192" t="str">
        <f t="shared" si="1041"/>
        <v/>
      </c>
      <c r="Q1410" s="300" t="str">
        <f t="shared" si="1001"/>
        <v/>
      </c>
      <c r="R1410" s="300" t="str">
        <f t="shared" si="1002"/>
        <v/>
      </c>
      <c r="S1410" s="300" t="str">
        <f t="shared" si="1003"/>
        <v/>
      </c>
      <c r="T1410" s="192" t="str">
        <f t="shared" si="1004"/>
        <v/>
      </c>
      <c r="U1410" s="303" t="str">
        <f t="shared" si="1005"/>
        <v/>
      </c>
      <c r="V1410" s="300" t="str">
        <f t="shared" si="1006"/>
        <v/>
      </c>
      <c r="W1410" s="192" t="str">
        <f t="shared" si="1007"/>
        <v/>
      </c>
      <c r="X1410" s="303" t="str">
        <f t="shared" si="1008"/>
        <v/>
      </c>
      <c r="Y1410" s="300" t="str">
        <f t="shared" si="1009"/>
        <v/>
      </c>
      <c r="Z1410" s="300" t="str">
        <f t="shared" si="1010"/>
        <v/>
      </c>
      <c r="AA1410" s="303" t="str">
        <f t="shared" si="1011"/>
        <v/>
      </c>
      <c r="AB1410" s="300" t="str">
        <f t="shared" si="1012"/>
        <v/>
      </c>
      <c r="AC1410" s="300" t="str">
        <f t="shared" si="1013"/>
        <v/>
      </c>
      <c r="AD1410" s="300" t="str">
        <f t="shared" si="1014"/>
        <v/>
      </c>
      <c r="AE1410" s="192" t="str">
        <f t="shared" si="1015"/>
        <v/>
      </c>
      <c r="AF1410" s="192" t="str">
        <f t="shared" si="1016"/>
        <v/>
      </c>
      <c r="AG1410" s="192"/>
      <c r="AJ1410" s="300" t="str">
        <f t="shared" si="1017"/>
        <v/>
      </c>
      <c r="AK1410" s="300" t="str">
        <f t="shared" si="1018"/>
        <v/>
      </c>
      <c r="AL1410" s="300" t="str">
        <f t="shared" si="1019"/>
        <v/>
      </c>
      <c r="AM1410" s="300" t="str">
        <f t="shared" si="1020"/>
        <v/>
      </c>
      <c r="AN1410" s="300" t="str">
        <f t="shared" si="1021"/>
        <v/>
      </c>
      <c r="AO1410" s="300" t="str">
        <f t="shared" si="1022"/>
        <v/>
      </c>
      <c r="AP1410" s="300" t="str">
        <f t="shared" si="1023"/>
        <v/>
      </c>
      <c r="AQ1410" s="300" t="str">
        <f t="shared" si="1024"/>
        <v/>
      </c>
      <c r="AR1410" s="306" t="str">
        <f t="shared" si="1025"/>
        <v/>
      </c>
      <c r="AS1410" s="300" t="str">
        <f t="shared" si="1026"/>
        <v/>
      </c>
      <c r="AT1410" s="300" t="str">
        <f t="shared" si="1027"/>
        <v/>
      </c>
      <c r="AU1410" s="192" t="str">
        <f t="shared" si="1028"/>
        <v>рбс</v>
      </c>
      <c r="AV1410" s="192" t="str">
        <f t="shared" si="1029"/>
        <v>рбс802Р1283общопл</v>
      </c>
      <c r="AW1410" s="191">
        <f t="shared" si="1030"/>
        <v>172674</v>
      </c>
      <c r="AX1410" s="191">
        <f t="shared" si="1031"/>
        <v>132858.28</v>
      </c>
      <c r="AY1410" s="191">
        <f t="shared" si="1032"/>
        <v>0</v>
      </c>
      <c r="AZ1410" s="191">
        <f t="shared" si="1033"/>
        <v>0</v>
      </c>
      <c r="BA1410" s="193">
        <f t="shared" si="1034"/>
        <v>1</v>
      </c>
      <c r="BB1410" s="193">
        <f t="shared" si="1035"/>
        <v>1</v>
      </c>
      <c r="BC1410" s="193">
        <f t="shared" si="1036"/>
        <v>1</v>
      </c>
      <c r="BD1410" s="191">
        <f t="shared" si="1044"/>
        <v>0</v>
      </c>
      <c r="BE1410" s="191">
        <f t="shared" si="1037"/>
        <v>0</v>
      </c>
      <c r="BF1410" s="210">
        <f t="shared" si="1038"/>
        <v>0</v>
      </c>
      <c r="BG1410" s="211">
        <f t="shared" si="1039"/>
        <v>0</v>
      </c>
      <c r="BH1410" s="289" t="str">
        <f t="shared" si="1045"/>
        <v>802</v>
      </c>
      <c r="BI1410" s="289" t="str">
        <f t="shared" si="1046"/>
        <v>0106</v>
      </c>
      <c r="BJ1410" s="284" t="s">
        <v>581</v>
      </c>
      <c r="BK1410" s="284" t="s">
        <v>586</v>
      </c>
      <c r="BL1410" s="233" t="str">
        <f t="shared" si="1040"/>
        <v/>
      </c>
    </row>
    <row r="1411" spans="1:64" ht="12" customHeight="1">
      <c r="A1411" s="464" t="s">
        <v>703</v>
      </c>
      <c r="B1411" s="465" t="s">
        <v>456</v>
      </c>
      <c r="C1411" s="464" t="s">
        <v>704</v>
      </c>
      <c r="D1411" s="465" t="s">
        <v>457</v>
      </c>
      <c r="E1411" s="465" t="s">
        <v>1316</v>
      </c>
      <c r="F1411" s="465" t="s">
        <v>585</v>
      </c>
      <c r="G1411" s="465" t="s">
        <v>386</v>
      </c>
      <c r="H1411" s="195" t="s">
        <v>653</v>
      </c>
      <c r="I1411" s="465" t="s">
        <v>505</v>
      </c>
      <c r="J1411" s="466">
        <v>29449.16</v>
      </c>
      <c r="K1411" s="466">
        <v>0</v>
      </c>
      <c r="L1411" s="191" t="str">
        <f t="shared" si="999"/>
        <v>802Р12830106804006700012221201</v>
      </c>
      <c r="M1411" s="192">
        <f t="array" ref="M1411">IF(COUNT(SEARCH(Удалить_Роспись_КВСР,$B1411)*SEARCH(Удалить_Роспись_ПБС,$C1411)*SEARCH(Удалить_Роспись_КФСР, $D1411)*SEARCH(Удалить_Роспись_КЦСР,$E1411)*SEARCH(Удалить_Роспись_КВР,$F1411)*SEARCH(Удалить_Роспись_ЭК,$H1411)*SEARCH(Удалить_Роспись_КР,$I1411))&gt;0,0,1)</f>
        <v>1</v>
      </c>
      <c r="N1411" s="192">
        <f t="shared" ref="N1411" si="1047">IF(COUNT(SEARCH(Удалить_Индекс_КВСР,$B1411)*SEARCH(Удалить_Индекс_ПБС,$C1411)*SEARCH(Удалить_Индекс_КФСР,$D1411)*SEARCH(Удалить_Индекс_КЦСР,$E1411)*SEARCH(Удалить_Индекс_КВР,$F1411)*SEARCH(Удалить_Индекс_ЭК,$H1411)*SEARCH(Удалить_Индекс_КР,$I1411))&gt;0,0,1)</f>
        <v>1</v>
      </c>
      <c r="O1411" s="192" t="str">
        <f t="shared" si="1000"/>
        <v/>
      </c>
      <c r="P1411" s="192" t="str">
        <f t="shared" si="1041"/>
        <v/>
      </c>
      <c r="Q1411" s="300" t="str">
        <f t="shared" si="1001"/>
        <v/>
      </c>
      <c r="R1411" s="300" t="str">
        <f t="shared" si="1002"/>
        <v/>
      </c>
      <c r="S1411" s="300" t="str">
        <f t="shared" si="1003"/>
        <v/>
      </c>
      <c r="T1411" s="192" t="str">
        <f t="shared" si="1004"/>
        <v/>
      </c>
      <c r="U1411" s="303" t="str">
        <f t="shared" si="1005"/>
        <v/>
      </c>
      <c r="V1411" s="300" t="str">
        <f t="shared" si="1006"/>
        <v/>
      </c>
      <c r="W1411" s="192" t="str">
        <f t="shared" si="1007"/>
        <v/>
      </c>
      <c r="X1411" s="303" t="str">
        <f t="shared" si="1008"/>
        <v/>
      </c>
      <c r="Y1411" s="300" t="str">
        <f t="shared" si="1009"/>
        <v/>
      </c>
      <c r="Z1411" s="300" t="str">
        <f t="shared" si="1010"/>
        <v/>
      </c>
      <c r="AA1411" s="303" t="str">
        <f t="shared" si="1011"/>
        <v/>
      </c>
      <c r="AB1411" s="300" t="str">
        <f t="shared" si="1012"/>
        <v/>
      </c>
      <c r="AC1411" s="300" t="str">
        <f t="shared" si="1013"/>
        <v/>
      </c>
      <c r="AD1411" s="300" t="str">
        <f t="shared" si="1014"/>
        <v/>
      </c>
      <c r="AE1411" s="192" t="str">
        <f t="shared" si="1015"/>
        <v/>
      </c>
      <c r="AF1411" s="192" t="str">
        <f t="shared" si="1016"/>
        <v/>
      </c>
      <c r="AG1411" s="192"/>
      <c r="AJ1411" s="300" t="str">
        <f t="shared" si="1017"/>
        <v/>
      </c>
      <c r="AK1411" s="300" t="str">
        <f t="shared" si="1018"/>
        <v/>
      </c>
      <c r="AL1411" s="300" t="str">
        <f t="shared" si="1019"/>
        <v/>
      </c>
      <c r="AM1411" s="300" t="str">
        <f t="shared" si="1020"/>
        <v/>
      </c>
      <c r="AN1411" s="300" t="str">
        <f t="shared" si="1021"/>
        <v/>
      </c>
      <c r="AO1411" s="300" t="str">
        <f t="shared" si="1022"/>
        <v/>
      </c>
      <c r="AP1411" s="300" t="str">
        <f t="shared" si="1023"/>
        <v/>
      </c>
      <c r="AQ1411" s="300" t="str">
        <f t="shared" si="1024"/>
        <v/>
      </c>
      <c r="AR1411" s="306" t="str">
        <f t="shared" si="1025"/>
        <v/>
      </c>
      <c r="AS1411" s="300" t="str">
        <f t="shared" si="1026"/>
        <v/>
      </c>
      <c r="AT1411" s="300" t="str">
        <f t="shared" si="1027"/>
        <v/>
      </c>
      <c r="AU1411" s="192" t="str">
        <f t="shared" si="1028"/>
        <v>рбс</v>
      </c>
      <c r="AV1411" s="192" t="str">
        <f t="shared" si="1029"/>
        <v>рбс802Р1283общпро</v>
      </c>
      <c r="AW1411" s="191">
        <f t="shared" si="1030"/>
        <v>29449.16</v>
      </c>
      <c r="AX1411" s="191">
        <f t="shared" si="1031"/>
        <v>0</v>
      </c>
      <c r="AY1411" s="191">
        <f t="shared" si="1032"/>
        <v>29449.16</v>
      </c>
      <c r="AZ1411" s="191">
        <f t="shared" si="1033"/>
        <v>0</v>
      </c>
      <c r="BA1411" s="193">
        <f t="shared" si="1034"/>
        <v>1</v>
      </c>
      <c r="BB1411" s="193">
        <f t="shared" si="1035"/>
        <v>1</v>
      </c>
      <c r="BC1411" s="193">
        <f t="shared" si="1036"/>
        <v>1</v>
      </c>
      <c r="BD1411" s="191">
        <f t="shared" si="1044"/>
        <v>29449.16</v>
      </c>
      <c r="BE1411" s="191">
        <f t="shared" si="1037"/>
        <v>0</v>
      </c>
      <c r="BF1411" s="210">
        <f t="shared" si="1038"/>
        <v>29449.16</v>
      </c>
      <c r="BG1411" s="211">
        <f t="shared" si="1039"/>
        <v>29449.16</v>
      </c>
      <c r="BH1411" s="289" t="str">
        <f t="shared" si="1045"/>
        <v>802</v>
      </c>
      <c r="BI1411" s="289" t="str">
        <f t="shared" si="1046"/>
        <v>0106</v>
      </c>
      <c r="BJ1411" s="284" t="s">
        <v>581</v>
      </c>
      <c r="BK1411" s="284" t="s">
        <v>586</v>
      </c>
      <c r="BL1411" s="233" t="str">
        <f t="shared" si="1040"/>
        <v/>
      </c>
    </row>
    <row r="1412" spans="1:64" ht="12" hidden="1" customHeight="1">
      <c r="A1412" s="333" t="s">
        <v>705</v>
      </c>
      <c r="B1412" s="381" t="s">
        <v>327</v>
      </c>
      <c r="C1412" s="333" t="s">
        <v>706</v>
      </c>
      <c r="D1412" s="381" t="s">
        <v>317</v>
      </c>
      <c r="E1412" s="381" t="s">
        <v>1317</v>
      </c>
      <c r="F1412" s="381" t="s">
        <v>613</v>
      </c>
      <c r="G1412" s="381" t="s">
        <v>423</v>
      </c>
      <c r="H1412" s="100" t="s">
        <v>653</v>
      </c>
      <c r="I1412" s="381" t="s">
        <v>547</v>
      </c>
      <c r="J1412" s="382">
        <v>2937413.81</v>
      </c>
      <c r="K1412" s="382">
        <v>2200000</v>
      </c>
      <c r="L1412" s="191" t="str">
        <f t="shared" si="999"/>
        <v>875Щ59750702011004002061124131</v>
      </c>
      <c r="M1412" s="192">
        <f t="array" ref="M1412">IF(COUNT(SEARCH(Удалить_Роспись_КВСР,$B1412)*SEARCH(Удалить_Роспись_ПБС,$C1412)*SEARCH(Удалить_Роспись_КФСР, $D1412)*SEARCH(Удалить_Роспись_КЦСР,$E1412)*SEARCH(Удалить_Роспись_КВР,$F1412)*SEARCH(Удалить_Роспись_ЭК,$H1412)*SEARCH(Удалить_Роспись_КР,$I1412))&gt;0,0,1)</f>
        <v>0</v>
      </c>
      <c r="N1412" s="192">
        <v>0</v>
      </c>
      <c r="O1412" s="192" t="str">
        <f t="shared" si="1000"/>
        <v/>
      </c>
      <c r="P1412" s="192" t="str">
        <f t="shared" si="1041"/>
        <v/>
      </c>
      <c r="Q1412" s="300" t="str">
        <f t="shared" si="1001"/>
        <v/>
      </c>
      <c r="R1412" s="300" t="str">
        <f t="shared" si="1002"/>
        <v/>
      </c>
      <c r="S1412" s="300" t="str">
        <f t="shared" si="1003"/>
        <v/>
      </c>
      <c r="T1412" s="192" t="str">
        <f t="shared" si="1004"/>
        <v/>
      </c>
      <c r="U1412" s="303" t="str">
        <f t="shared" si="1005"/>
        <v/>
      </c>
      <c r="V1412" s="300" t="str">
        <f t="shared" si="1006"/>
        <v/>
      </c>
      <c r="W1412" s="192" t="str">
        <f t="shared" si="1007"/>
        <v/>
      </c>
      <c r="X1412" s="303" t="str">
        <f t="shared" si="1008"/>
        <v/>
      </c>
      <c r="Y1412" s="300" t="str">
        <f t="shared" si="1009"/>
        <v/>
      </c>
      <c r="Z1412" s="300" t="str">
        <f t="shared" si="1010"/>
        <v/>
      </c>
      <c r="AA1412" s="303" t="str">
        <f t="shared" si="1011"/>
        <v/>
      </c>
      <c r="AB1412" s="300" t="str">
        <f t="shared" si="1012"/>
        <v>смз</v>
      </c>
      <c r="AC1412" s="300" t="str">
        <f t="shared" si="1013"/>
        <v/>
      </c>
      <c r="AD1412" s="300" t="str">
        <f t="shared" si="1014"/>
        <v/>
      </c>
      <c r="AE1412" s="192" t="str">
        <f t="shared" si="1015"/>
        <v/>
      </c>
      <c r="AF1412" s="192" t="str">
        <f t="shared" si="1016"/>
        <v/>
      </c>
      <c r="AG1412" s="192"/>
      <c r="AJ1412" s="300" t="str">
        <f t="shared" si="1017"/>
        <v/>
      </c>
      <c r="AK1412" s="300" t="str">
        <f t="shared" si="1018"/>
        <v/>
      </c>
      <c r="AL1412" s="300" t="str">
        <f t="shared" si="1019"/>
        <v/>
      </c>
      <c r="AM1412" s="300" t="str">
        <f t="shared" si="1020"/>
        <v/>
      </c>
      <c r="AN1412" s="300" t="str">
        <f t="shared" si="1021"/>
        <v/>
      </c>
      <c r="AO1412" s="300" t="str">
        <f t="shared" si="1022"/>
        <v/>
      </c>
      <c r="AP1412" s="300" t="str">
        <f t="shared" si="1023"/>
        <v/>
      </c>
      <c r="AQ1412" s="300" t="str">
        <f t="shared" si="1024"/>
        <v/>
      </c>
      <c r="AR1412" s="306" t="str">
        <f t="shared" si="1025"/>
        <v/>
      </c>
      <c r="AS1412" s="300" t="str">
        <f t="shared" si="1026"/>
        <v>смз</v>
      </c>
      <c r="AT1412" s="300" t="str">
        <f t="shared" si="1027"/>
        <v/>
      </c>
      <c r="AU1412" s="192" t="str">
        <f t="shared" si="1028"/>
        <v>смз</v>
      </c>
      <c r="AV1412" s="192" t="str">
        <f t="shared" si="1029"/>
        <v>смз875Щ5975общпро</v>
      </c>
      <c r="AW1412" s="191">
        <f t="shared" si="1030"/>
        <v>0</v>
      </c>
      <c r="AX1412" s="191">
        <f t="shared" si="1031"/>
        <v>0</v>
      </c>
      <c r="AY1412" s="191">
        <f t="shared" si="1032"/>
        <v>0</v>
      </c>
      <c r="AZ1412" s="191">
        <f t="shared" si="1033"/>
        <v>0</v>
      </c>
      <c r="BA1412" s="193">
        <f t="shared" si="1034"/>
        <v>1</v>
      </c>
      <c r="BB1412" s="193">
        <f t="shared" si="1035"/>
        <v>1</v>
      </c>
      <c r="BC1412" s="193">
        <f t="shared" si="1036"/>
        <v>1</v>
      </c>
      <c r="BD1412" s="191">
        <f t="shared" si="1044"/>
        <v>0</v>
      </c>
      <c r="BE1412" s="191">
        <f t="shared" si="1037"/>
        <v>0</v>
      </c>
      <c r="BF1412" s="210">
        <f t="shared" si="1038"/>
        <v>0</v>
      </c>
      <c r="BG1412" s="211">
        <f t="shared" si="1039"/>
        <v>0</v>
      </c>
      <c r="BH1412" s="289" t="str">
        <f t="shared" si="1045"/>
        <v>875</v>
      </c>
      <c r="BI1412" s="289" t="str">
        <f t="shared" si="1046"/>
        <v>0702</v>
      </c>
      <c r="BJ1412" s="284" t="s">
        <v>581</v>
      </c>
      <c r="BK1412" s="284" t="s">
        <v>586</v>
      </c>
      <c r="BL1412" s="233" t="str">
        <f t="shared" si="1040"/>
        <v/>
      </c>
    </row>
    <row r="1413" spans="1:64" ht="12" hidden="1" customHeight="1">
      <c r="A1413" s="333" t="s">
        <v>705</v>
      </c>
      <c r="B1413" s="381" t="s">
        <v>327</v>
      </c>
      <c r="C1413" s="333" t="s">
        <v>706</v>
      </c>
      <c r="D1413" s="381" t="s">
        <v>317</v>
      </c>
      <c r="E1413" s="381" t="s">
        <v>1318</v>
      </c>
      <c r="F1413" s="381" t="s">
        <v>613</v>
      </c>
      <c r="G1413" s="381" t="s">
        <v>423</v>
      </c>
      <c r="H1413" s="100" t="s">
        <v>653</v>
      </c>
      <c r="I1413" s="381" t="s">
        <v>547</v>
      </c>
      <c r="J1413" s="382">
        <v>1950000</v>
      </c>
      <c r="K1413" s="382">
        <v>1651851.55</v>
      </c>
      <c r="L1413" s="191" t="str">
        <f t="shared" si="999"/>
        <v>875Щ59750702011004102061124131</v>
      </c>
      <c r="M1413" s="192">
        <f t="array" ref="M1413">IF(COUNT(SEARCH(Удалить_Роспись_КВСР,$B1413)*SEARCH(Удалить_Роспись_ПБС,$C1413)*SEARCH(Удалить_Роспись_КФСР, $D1413)*SEARCH(Удалить_Роспись_КЦСР,$E1413)*SEARCH(Удалить_Роспись_КВР,$F1413)*SEARCH(Удалить_Роспись_ЭК,$H1413)*SEARCH(Удалить_Роспись_КР,$I1413))&gt;0,0,1)</f>
        <v>0</v>
      </c>
      <c r="N1413" s="192">
        <v>0</v>
      </c>
      <c r="O1413" s="192" t="str">
        <f t="shared" si="1000"/>
        <v/>
      </c>
      <c r="P1413" s="192" t="str">
        <f t="shared" si="1041"/>
        <v/>
      </c>
      <c r="Q1413" s="300" t="str">
        <f t="shared" si="1001"/>
        <v/>
      </c>
      <c r="R1413" s="300" t="str">
        <f t="shared" si="1002"/>
        <v/>
      </c>
      <c r="S1413" s="300" t="str">
        <f t="shared" si="1003"/>
        <v/>
      </c>
      <c r="T1413" s="192" t="str">
        <f t="shared" si="1004"/>
        <v/>
      </c>
      <c r="U1413" s="303" t="str">
        <f t="shared" si="1005"/>
        <v/>
      </c>
      <c r="V1413" s="300" t="str">
        <f t="shared" si="1006"/>
        <v/>
      </c>
      <c r="W1413" s="192" t="str">
        <f t="shared" si="1007"/>
        <v/>
      </c>
      <c r="X1413" s="303" t="str">
        <f t="shared" si="1008"/>
        <v/>
      </c>
      <c r="Y1413" s="300" t="str">
        <f t="shared" si="1009"/>
        <v/>
      </c>
      <c r="Z1413" s="300" t="str">
        <f t="shared" si="1010"/>
        <v/>
      </c>
      <c r="AA1413" s="303" t="str">
        <f t="shared" si="1011"/>
        <v/>
      </c>
      <c r="AB1413" s="300" t="str">
        <f t="shared" si="1012"/>
        <v>смз</v>
      </c>
      <c r="AC1413" s="300" t="str">
        <f t="shared" si="1013"/>
        <v/>
      </c>
      <c r="AD1413" s="300" t="str">
        <f t="shared" si="1014"/>
        <v/>
      </c>
      <c r="AE1413" s="192" t="str">
        <f t="shared" si="1015"/>
        <v/>
      </c>
      <c r="AF1413" s="192" t="str">
        <f t="shared" si="1016"/>
        <v/>
      </c>
      <c r="AG1413" s="192"/>
      <c r="AJ1413" s="300" t="str">
        <f t="shared" si="1017"/>
        <v/>
      </c>
      <c r="AK1413" s="300" t="str">
        <f t="shared" si="1018"/>
        <v/>
      </c>
      <c r="AL1413" s="300" t="str">
        <f t="shared" si="1019"/>
        <v/>
      </c>
      <c r="AM1413" s="300" t="str">
        <f t="shared" si="1020"/>
        <v/>
      </c>
      <c r="AN1413" s="300" t="str">
        <f t="shared" si="1021"/>
        <v/>
      </c>
      <c r="AO1413" s="300" t="str">
        <f t="shared" si="1022"/>
        <v/>
      </c>
      <c r="AP1413" s="300" t="str">
        <f t="shared" si="1023"/>
        <v/>
      </c>
      <c r="AQ1413" s="300" t="str">
        <f t="shared" si="1024"/>
        <v/>
      </c>
      <c r="AR1413" s="306" t="str">
        <f t="shared" si="1025"/>
        <v/>
      </c>
      <c r="AS1413" s="300" t="str">
        <f t="shared" si="1026"/>
        <v>смз</v>
      </c>
      <c r="AT1413" s="300" t="str">
        <f t="shared" si="1027"/>
        <v/>
      </c>
      <c r="AU1413" s="192" t="str">
        <f t="shared" si="1028"/>
        <v>смз</v>
      </c>
      <c r="AV1413" s="192" t="str">
        <f t="shared" si="1029"/>
        <v>смз875Щ5975общпро</v>
      </c>
      <c r="AW1413" s="191">
        <f t="shared" si="1030"/>
        <v>0</v>
      </c>
      <c r="AX1413" s="191">
        <f t="shared" si="1031"/>
        <v>0</v>
      </c>
      <c r="AY1413" s="191">
        <f t="shared" si="1032"/>
        <v>0</v>
      </c>
      <c r="AZ1413" s="191">
        <f t="shared" si="1033"/>
        <v>0</v>
      </c>
      <c r="BA1413" s="193">
        <f t="shared" si="1034"/>
        <v>1</v>
      </c>
      <c r="BB1413" s="193">
        <f t="shared" si="1035"/>
        <v>1</v>
      </c>
      <c r="BC1413" s="193">
        <f t="shared" si="1036"/>
        <v>1</v>
      </c>
      <c r="BD1413" s="191">
        <f t="shared" si="1044"/>
        <v>0</v>
      </c>
      <c r="BE1413" s="191">
        <f t="shared" si="1037"/>
        <v>0</v>
      </c>
      <c r="BF1413" s="210">
        <f t="shared" si="1038"/>
        <v>0</v>
      </c>
      <c r="BG1413" s="211">
        <f t="shared" si="1039"/>
        <v>0</v>
      </c>
      <c r="BH1413" s="289"/>
      <c r="BI1413" s="289"/>
      <c r="BL1413" s="233" t="str">
        <f t="shared" si="1040"/>
        <v/>
      </c>
    </row>
    <row r="1414" spans="1:64" ht="12" hidden="1" customHeight="1">
      <c r="A1414" s="333" t="s">
        <v>705</v>
      </c>
      <c r="B1414" s="381" t="s">
        <v>327</v>
      </c>
      <c r="C1414" s="333" t="s">
        <v>706</v>
      </c>
      <c r="D1414" s="381" t="s">
        <v>317</v>
      </c>
      <c r="E1414" s="381" t="s">
        <v>1319</v>
      </c>
      <c r="F1414" s="381" t="s">
        <v>615</v>
      </c>
      <c r="G1414" s="381" t="s">
        <v>327</v>
      </c>
      <c r="H1414" s="100" t="s">
        <v>653</v>
      </c>
      <c r="I1414" s="381" t="s">
        <v>547</v>
      </c>
      <c r="J1414" s="382">
        <v>190000</v>
      </c>
      <c r="K1414" s="382">
        <v>190000</v>
      </c>
      <c r="L1414" s="191" t="str">
        <f t="shared" si="999"/>
        <v>875Щ59750702011004702061287531</v>
      </c>
      <c r="M1414" s="192">
        <f t="array" ref="M1414">IF(COUNT(SEARCH(Удалить_Роспись_КВСР,$B1414)*SEARCH(Удалить_Роспись_ПБС,$C1414)*SEARCH(Удалить_Роспись_КФСР, $D1414)*SEARCH(Удалить_Роспись_КЦСР,$E1414)*SEARCH(Удалить_Роспись_КВР,$F1414)*SEARCH(Удалить_Роспись_ЭК,$H1414)*SEARCH(Удалить_Роспись_КР,$I1414))&gt;0,0,1)</f>
        <v>0</v>
      </c>
      <c r="N1414" s="192">
        <v>0</v>
      </c>
      <c r="O1414" s="192" t="str">
        <f t="shared" si="1000"/>
        <v/>
      </c>
      <c r="P1414" s="192" t="str">
        <f t="shared" si="1041"/>
        <v/>
      </c>
      <c r="Q1414" s="300" t="str">
        <f t="shared" si="1001"/>
        <v/>
      </c>
      <c r="R1414" s="300" t="str">
        <f t="shared" si="1002"/>
        <v/>
      </c>
      <c r="S1414" s="300" t="str">
        <f t="shared" si="1003"/>
        <v/>
      </c>
      <c r="T1414" s="192" t="str">
        <f t="shared" si="1004"/>
        <v/>
      </c>
      <c r="U1414" s="303" t="str">
        <f t="shared" si="1005"/>
        <v/>
      </c>
      <c r="V1414" s="300" t="str">
        <f t="shared" si="1006"/>
        <v/>
      </c>
      <c r="W1414" s="192" t="str">
        <f t="shared" si="1007"/>
        <v/>
      </c>
      <c r="X1414" s="303" t="str">
        <f t="shared" si="1008"/>
        <v/>
      </c>
      <c r="Y1414" s="300" t="str">
        <f t="shared" si="1009"/>
        <v/>
      </c>
      <c r="Z1414" s="300" t="str">
        <f t="shared" si="1010"/>
        <v/>
      </c>
      <c r="AA1414" s="303" t="str">
        <f t="shared" si="1011"/>
        <v/>
      </c>
      <c r="AB1414" s="300" t="str">
        <f t="shared" si="1012"/>
        <v/>
      </c>
      <c r="AC1414" s="300" t="str">
        <f t="shared" si="1013"/>
        <v/>
      </c>
      <c r="AD1414" s="300" t="str">
        <f t="shared" si="1014"/>
        <v>сиц</v>
      </c>
      <c r="AE1414" s="192" t="str">
        <f t="shared" si="1015"/>
        <v/>
      </c>
      <c r="AF1414" s="192" t="str">
        <f t="shared" si="1016"/>
        <v/>
      </c>
      <c r="AG1414" s="192"/>
      <c r="AJ1414" s="300" t="str">
        <f t="shared" si="1017"/>
        <v/>
      </c>
      <c r="AK1414" s="300" t="str">
        <f t="shared" si="1018"/>
        <v/>
      </c>
      <c r="AL1414" s="300" t="str">
        <f t="shared" si="1019"/>
        <v/>
      </c>
      <c r="AM1414" s="300" t="str">
        <f t="shared" si="1020"/>
        <v/>
      </c>
      <c r="AN1414" s="300" t="str">
        <f t="shared" si="1021"/>
        <v/>
      </c>
      <c r="AO1414" s="300" t="str">
        <f t="shared" si="1022"/>
        <v/>
      </c>
      <c r="AP1414" s="300" t="str">
        <f t="shared" si="1023"/>
        <v/>
      </c>
      <c r="AQ1414" s="300" t="str">
        <f t="shared" si="1024"/>
        <v/>
      </c>
      <c r="AR1414" s="306" t="str">
        <f t="shared" si="1025"/>
        <v/>
      </c>
      <c r="AS1414" s="300" t="str">
        <f t="shared" si="1026"/>
        <v/>
      </c>
      <c r="AT1414" s="300" t="str">
        <f t="shared" si="1027"/>
        <v>сиц</v>
      </c>
      <c r="AU1414" s="192" t="str">
        <f t="shared" si="1028"/>
        <v>сиц</v>
      </c>
      <c r="AV1414" s="192" t="e">
        <f t="shared" si="1029"/>
        <v>#N/A</v>
      </c>
      <c r="AW1414" s="191">
        <f t="shared" si="1030"/>
        <v>0</v>
      </c>
      <c r="AX1414" s="191">
        <f t="shared" si="1031"/>
        <v>0</v>
      </c>
      <c r="AY1414" s="191">
        <f t="shared" si="1032"/>
        <v>0</v>
      </c>
      <c r="AZ1414" s="191">
        <f t="shared" si="1033"/>
        <v>0</v>
      </c>
      <c r="BA1414" s="193" t="e">
        <f t="shared" si="1034"/>
        <v>#N/A</v>
      </c>
      <c r="BB1414" s="193" t="e">
        <f t="shared" si="1035"/>
        <v>#N/A</v>
      </c>
      <c r="BC1414" s="193" t="e">
        <f t="shared" si="1036"/>
        <v>#N/A</v>
      </c>
      <c r="BD1414" s="191">
        <f t="shared" si="1044"/>
        <v>0</v>
      </c>
      <c r="BE1414" s="191" t="e">
        <f t="shared" si="1037"/>
        <v>#N/A</v>
      </c>
      <c r="BF1414" s="210" t="e">
        <f t="shared" si="1038"/>
        <v>#N/A</v>
      </c>
      <c r="BG1414" s="211" t="e">
        <f t="shared" si="1039"/>
        <v>#N/A</v>
      </c>
      <c r="BH1414" s="289" t="str">
        <f>B1414</f>
        <v>875</v>
      </c>
      <c r="BI1414" s="289" t="str">
        <f>D1414</f>
        <v>0702</v>
      </c>
      <c r="BJ1414" s="284" t="s">
        <v>583</v>
      </c>
      <c r="BK1414" s="284" t="s">
        <v>585</v>
      </c>
      <c r="BL1414" s="233" t="str">
        <f t="shared" si="1040"/>
        <v/>
      </c>
    </row>
    <row r="1415" spans="1:64" ht="12" hidden="1" customHeight="1">
      <c r="A1415" s="333" t="s">
        <v>705</v>
      </c>
      <c r="B1415" s="381" t="s">
        <v>327</v>
      </c>
      <c r="C1415" s="333" t="s">
        <v>706</v>
      </c>
      <c r="D1415" s="381" t="s">
        <v>317</v>
      </c>
      <c r="E1415" s="381" t="s">
        <v>1320</v>
      </c>
      <c r="F1415" s="381" t="s">
        <v>613</v>
      </c>
      <c r="G1415" s="381" t="s">
        <v>423</v>
      </c>
      <c r="H1415" s="100" t="s">
        <v>653</v>
      </c>
      <c r="I1415" s="381" t="s">
        <v>547</v>
      </c>
      <c r="J1415" s="382">
        <v>2393489</v>
      </c>
      <c r="K1415" s="382">
        <v>1395689.58</v>
      </c>
      <c r="L1415" s="191" t="str">
        <f t="shared" si="999"/>
        <v>875Щ59750702011004Г02061124131</v>
      </c>
      <c r="M1415" s="192">
        <f t="array" ref="M1415">IF(COUNT(SEARCH(Удалить_Роспись_КВСР,$B1415)*SEARCH(Удалить_Роспись_ПБС,$C1415)*SEARCH(Удалить_Роспись_КФСР, $D1415)*SEARCH(Удалить_Роспись_КЦСР,$E1415)*SEARCH(Удалить_Роспись_КВР,$F1415)*SEARCH(Удалить_Роспись_ЭК,$H1415)*SEARCH(Удалить_Роспись_КР,$I1415))&gt;0,0,1)</f>
        <v>0</v>
      </c>
      <c r="N1415" s="192">
        <v>0</v>
      </c>
      <c r="O1415" s="192" t="str">
        <f t="shared" si="1000"/>
        <v/>
      </c>
      <c r="P1415" s="192" t="str">
        <f t="shared" si="1041"/>
        <v/>
      </c>
      <c r="Q1415" s="300" t="str">
        <f t="shared" si="1001"/>
        <v/>
      </c>
      <c r="R1415" s="300" t="str">
        <f t="shared" si="1002"/>
        <v/>
      </c>
      <c r="S1415" s="300" t="str">
        <f t="shared" si="1003"/>
        <v/>
      </c>
      <c r="T1415" s="192" t="str">
        <f t="shared" si="1004"/>
        <v/>
      </c>
      <c r="U1415" s="303" t="str">
        <f t="shared" si="1005"/>
        <v/>
      </c>
      <c r="V1415" s="300" t="str">
        <f t="shared" si="1006"/>
        <v/>
      </c>
      <c r="W1415" s="192" t="str">
        <f t="shared" si="1007"/>
        <v/>
      </c>
      <c r="X1415" s="303" t="str">
        <f t="shared" si="1008"/>
        <v/>
      </c>
      <c r="Y1415" s="300" t="str">
        <f t="shared" si="1009"/>
        <v/>
      </c>
      <c r="Z1415" s="300" t="str">
        <f t="shared" si="1010"/>
        <v/>
      </c>
      <c r="AA1415" s="303" t="str">
        <f t="shared" si="1011"/>
        <v/>
      </c>
      <c r="AB1415" s="300" t="str">
        <f t="shared" si="1012"/>
        <v>смз</v>
      </c>
      <c r="AC1415" s="300" t="str">
        <f t="shared" si="1013"/>
        <v/>
      </c>
      <c r="AD1415" s="300" t="str">
        <f t="shared" si="1014"/>
        <v/>
      </c>
      <c r="AE1415" s="192" t="str">
        <f t="shared" si="1015"/>
        <v/>
      </c>
      <c r="AF1415" s="192" t="str">
        <f t="shared" si="1016"/>
        <v/>
      </c>
      <c r="AG1415" s="192"/>
      <c r="AJ1415" s="300" t="str">
        <f t="shared" si="1017"/>
        <v/>
      </c>
      <c r="AK1415" s="300" t="str">
        <f t="shared" si="1018"/>
        <v/>
      </c>
      <c r="AL1415" s="300" t="str">
        <f t="shared" si="1019"/>
        <v/>
      </c>
      <c r="AM1415" s="300" t="str">
        <f t="shared" si="1020"/>
        <v/>
      </c>
      <c r="AN1415" s="300" t="str">
        <f t="shared" si="1021"/>
        <v/>
      </c>
      <c r="AO1415" s="300" t="str">
        <f t="shared" si="1022"/>
        <v/>
      </c>
      <c r="AP1415" s="300" t="str">
        <f t="shared" si="1023"/>
        <v/>
      </c>
      <c r="AQ1415" s="300" t="str">
        <f t="shared" si="1024"/>
        <v/>
      </c>
      <c r="AR1415" s="306" t="str">
        <f t="shared" si="1025"/>
        <v/>
      </c>
      <c r="AS1415" s="300" t="str">
        <f t="shared" si="1026"/>
        <v>смз</v>
      </c>
      <c r="AT1415" s="300" t="str">
        <f t="shared" si="1027"/>
        <v/>
      </c>
      <c r="AU1415" s="192" t="str">
        <f t="shared" si="1028"/>
        <v>смз</v>
      </c>
      <c r="AV1415" s="192" t="str">
        <f t="shared" si="1029"/>
        <v>смз875Щ5975общпро</v>
      </c>
      <c r="AW1415" s="191">
        <f t="shared" si="1030"/>
        <v>0</v>
      </c>
      <c r="AX1415" s="191">
        <f t="shared" si="1031"/>
        <v>0</v>
      </c>
      <c r="AY1415" s="191">
        <f t="shared" si="1032"/>
        <v>0</v>
      </c>
      <c r="AZ1415" s="191">
        <f t="shared" si="1033"/>
        <v>0</v>
      </c>
      <c r="BA1415" s="193">
        <f t="shared" si="1034"/>
        <v>1</v>
      </c>
      <c r="BB1415" s="193">
        <f t="shared" si="1035"/>
        <v>1</v>
      </c>
      <c r="BC1415" s="193">
        <f t="shared" si="1036"/>
        <v>1</v>
      </c>
      <c r="BD1415" s="191">
        <f t="shared" si="1044"/>
        <v>0</v>
      </c>
      <c r="BE1415" s="191">
        <f t="shared" si="1037"/>
        <v>0</v>
      </c>
      <c r="BF1415" s="210">
        <f t="shared" si="1038"/>
        <v>0</v>
      </c>
      <c r="BG1415" s="211">
        <f t="shared" si="1039"/>
        <v>0</v>
      </c>
      <c r="BH1415" s="289" t="str">
        <f>B1415</f>
        <v>875</v>
      </c>
      <c r="BI1415" s="289" t="str">
        <f>D1415</f>
        <v>0702</v>
      </c>
      <c r="BJ1415" s="284" t="s">
        <v>583</v>
      </c>
      <c r="BK1415" s="284" t="s">
        <v>585</v>
      </c>
      <c r="BL1415" s="233" t="str">
        <f t="shared" si="1040"/>
        <v/>
      </c>
    </row>
    <row r="1416" spans="1:64" ht="12" hidden="1" customHeight="1">
      <c r="A1416" s="333" t="s">
        <v>705</v>
      </c>
      <c r="B1416" s="381" t="s">
        <v>327</v>
      </c>
      <c r="C1416" s="333" t="s">
        <v>706</v>
      </c>
      <c r="D1416" s="381" t="s">
        <v>317</v>
      </c>
      <c r="E1416" s="381" t="s">
        <v>1321</v>
      </c>
      <c r="F1416" s="381" t="s">
        <v>613</v>
      </c>
      <c r="G1416" s="381" t="s">
        <v>423</v>
      </c>
      <c r="H1416" s="100" t="s">
        <v>653</v>
      </c>
      <c r="I1416" s="381" t="s">
        <v>547</v>
      </c>
      <c r="J1416" s="382">
        <v>293401</v>
      </c>
      <c r="K1416" s="382">
        <v>79912.160000000003</v>
      </c>
      <c r="L1416" s="191" t="str">
        <f t="shared" si="999"/>
        <v>875Щ59750702011004П02061124131</v>
      </c>
      <c r="M1416" s="192">
        <f t="array" ref="M1416">IF(COUNT(SEARCH(Удалить_Роспись_КВСР,$B1416)*SEARCH(Удалить_Роспись_ПБС,$C1416)*SEARCH(Удалить_Роспись_КФСР, $D1416)*SEARCH(Удалить_Роспись_КЦСР,$E1416)*SEARCH(Удалить_Роспись_КВР,$F1416)*SEARCH(Удалить_Роспись_ЭК,$H1416)*SEARCH(Удалить_Роспись_КР,$I1416))&gt;0,0,1)</f>
        <v>0</v>
      </c>
      <c r="N1416" s="192">
        <v>0</v>
      </c>
      <c r="O1416" s="192" t="str">
        <f t="shared" si="1000"/>
        <v/>
      </c>
      <c r="P1416" s="192" t="str">
        <f t="shared" si="1041"/>
        <v/>
      </c>
      <c r="Q1416" s="300" t="str">
        <f t="shared" si="1001"/>
        <v/>
      </c>
      <c r="R1416" s="300" t="str">
        <f t="shared" si="1002"/>
        <v/>
      </c>
      <c r="S1416" s="300" t="str">
        <f t="shared" si="1003"/>
        <v/>
      </c>
      <c r="T1416" s="192" t="str">
        <f t="shared" si="1004"/>
        <v/>
      </c>
      <c r="U1416" s="303" t="str">
        <f t="shared" si="1005"/>
        <v/>
      </c>
      <c r="V1416" s="300" t="str">
        <f t="shared" si="1006"/>
        <v/>
      </c>
      <c r="W1416" s="192" t="str">
        <f t="shared" si="1007"/>
        <v/>
      </c>
      <c r="X1416" s="303" t="str">
        <f t="shared" si="1008"/>
        <v/>
      </c>
      <c r="Y1416" s="300" t="str">
        <f t="shared" si="1009"/>
        <v/>
      </c>
      <c r="Z1416" s="300" t="str">
        <f t="shared" si="1010"/>
        <v/>
      </c>
      <c r="AA1416" s="303" t="str">
        <f t="shared" si="1011"/>
        <v/>
      </c>
      <c r="AB1416" s="300" t="str">
        <f t="shared" si="1012"/>
        <v>смз</v>
      </c>
      <c r="AC1416" s="300" t="str">
        <f t="shared" si="1013"/>
        <v/>
      </c>
      <c r="AD1416" s="300" t="str">
        <f t="shared" si="1014"/>
        <v/>
      </c>
      <c r="AE1416" s="192" t="str">
        <f t="shared" si="1015"/>
        <v/>
      </c>
      <c r="AF1416" s="192" t="str">
        <f t="shared" si="1016"/>
        <v/>
      </c>
      <c r="AG1416" s="192"/>
      <c r="AJ1416" s="300" t="str">
        <f t="shared" si="1017"/>
        <v/>
      </c>
      <c r="AK1416" s="300" t="str">
        <f t="shared" si="1018"/>
        <v/>
      </c>
      <c r="AL1416" s="300" t="str">
        <f t="shared" si="1019"/>
        <v/>
      </c>
      <c r="AM1416" s="300" t="str">
        <f t="shared" si="1020"/>
        <v/>
      </c>
      <c r="AN1416" s="300" t="str">
        <f t="shared" si="1021"/>
        <v/>
      </c>
      <c r="AO1416" s="300" t="str">
        <f t="shared" si="1022"/>
        <v/>
      </c>
      <c r="AP1416" s="300" t="str">
        <f t="shared" si="1023"/>
        <v/>
      </c>
      <c r="AQ1416" s="300" t="str">
        <f t="shared" si="1024"/>
        <v/>
      </c>
      <c r="AR1416" s="306" t="str">
        <f t="shared" si="1025"/>
        <v/>
      </c>
      <c r="AS1416" s="300" t="str">
        <f t="shared" si="1026"/>
        <v>смз</v>
      </c>
      <c r="AT1416" s="300" t="str">
        <f t="shared" si="1027"/>
        <v/>
      </c>
      <c r="AU1416" s="192" t="str">
        <f t="shared" si="1028"/>
        <v>смз</v>
      </c>
      <c r="AV1416" s="192" t="str">
        <f t="shared" si="1029"/>
        <v>смз875Щ5975общпро</v>
      </c>
      <c r="AW1416" s="191">
        <f t="shared" si="1030"/>
        <v>0</v>
      </c>
      <c r="AX1416" s="191">
        <f t="shared" si="1031"/>
        <v>0</v>
      </c>
      <c r="AY1416" s="191">
        <f t="shared" si="1032"/>
        <v>0</v>
      </c>
      <c r="AZ1416" s="191">
        <f t="shared" si="1033"/>
        <v>0</v>
      </c>
      <c r="BA1416" s="193">
        <f t="shared" si="1034"/>
        <v>1</v>
      </c>
      <c r="BB1416" s="193">
        <f t="shared" si="1035"/>
        <v>1</v>
      </c>
      <c r="BC1416" s="193">
        <f t="shared" si="1036"/>
        <v>1</v>
      </c>
      <c r="BD1416" s="191">
        <f t="shared" si="1044"/>
        <v>0</v>
      </c>
      <c r="BE1416" s="191">
        <f t="shared" si="1037"/>
        <v>0</v>
      </c>
      <c r="BF1416" s="210">
        <f t="shared" si="1038"/>
        <v>0</v>
      </c>
      <c r="BG1416" s="211">
        <f t="shared" si="1039"/>
        <v>0</v>
      </c>
      <c r="BH1416" s="289"/>
      <c r="BI1416" s="289"/>
      <c r="BL1416" s="233" t="str">
        <f t="shared" si="1040"/>
        <v/>
      </c>
    </row>
    <row r="1417" spans="1:64" ht="12" hidden="1" customHeight="1">
      <c r="A1417" s="333" t="s">
        <v>705</v>
      </c>
      <c r="B1417" s="381" t="s">
        <v>327</v>
      </c>
      <c r="C1417" s="333" t="s">
        <v>706</v>
      </c>
      <c r="D1417" s="381" t="s">
        <v>317</v>
      </c>
      <c r="E1417" s="381" t="s">
        <v>1322</v>
      </c>
      <c r="F1417" s="381" t="s">
        <v>613</v>
      </c>
      <c r="G1417" s="381" t="s">
        <v>423</v>
      </c>
      <c r="H1417" s="100" t="s">
        <v>653</v>
      </c>
      <c r="I1417" s="381" t="s">
        <v>549</v>
      </c>
      <c r="J1417" s="382">
        <v>3202920.86</v>
      </c>
      <c r="K1417" s="382">
        <v>1653249.84</v>
      </c>
      <c r="L1417" s="191" t="str">
        <f t="shared" si="999"/>
        <v>875Щ59750702011007409061124130</v>
      </c>
      <c r="M1417" s="192">
        <f t="array" ref="M1417">IF(COUNT(SEARCH(Удалить_Роспись_КВСР,$B1417)*SEARCH(Удалить_Роспись_ПБС,$C1417)*SEARCH(Удалить_Роспись_КФСР, $D1417)*SEARCH(Удалить_Роспись_КЦСР,$E1417)*SEARCH(Удалить_Роспись_КВР,$F1417)*SEARCH(Удалить_Роспись_ЭК,$H1417)*SEARCH(Удалить_Роспись_КР,$I1417))&gt;0,0,1)</f>
        <v>0</v>
      </c>
      <c r="N1417" s="192">
        <v>0</v>
      </c>
      <c r="O1417" s="192" t="str">
        <f t="shared" si="1000"/>
        <v/>
      </c>
      <c r="P1417" s="192" t="str">
        <f t="shared" si="1041"/>
        <v/>
      </c>
      <c r="Q1417" s="300" t="str">
        <f t="shared" si="1001"/>
        <v/>
      </c>
      <c r="R1417" s="300" t="str">
        <f t="shared" si="1002"/>
        <v/>
      </c>
      <c r="S1417" s="300" t="str">
        <f t="shared" si="1003"/>
        <v/>
      </c>
      <c r="T1417" s="192" t="str">
        <f t="shared" si="1004"/>
        <v/>
      </c>
      <c r="U1417" s="303" t="str">
        <f t="shared" si="1005"/>
        <v/>
      </c>
      <c r="V1417" s="300" t="str">
        <f t="shared" si="1006"/>
        <v/>
      </c>
      <c r="W1417" s="192" t="str">
        <f t="shared" si="1007"/>
        <v/>
      </c>
      <c r="X1417" s="303" t="str">
        <f t="shared" si="1008"/>
        <v/>
      </c>
      <c r="Y1417" s="300" t="str">
        <f t="shared" si="1009"/>
        <v/>
      </c>
      <c r="Z1417" s="300" t="str">
        <f t="shared" si="1010"/>
        <v/>
      </c>
      <c r="AA1417" s="303" t="str">
        <f t="shared" si="1011"/>
        <v/>
      </c>
      <c r="AB1417" s="300" t="str">
        <f t="shared" si="1012"/>
        <v>смз</v>
      </c>
      <c r="AC1417" s="300" t="str">
        <f t="shared" si="1013"/>
        <v/>
      </c>
      <c r="AD1417" s="300" t="str">
        <f t="shared" si="1014"/>
        <v/>
      </c>
      <c r="AE1417" s="192" t="str">
        <f t="shared" si="1015"/>
        <v/>
      </c>
      <c r="AF1417" s="192" t="str">
        <f t="shared" si="1016"/>
        <v/>
      </c>
      <c r="AG1417" s="192"/>
      <c r="AJ1417" s="300" t="str">
        <f t="shared" si="1017"/>
        <v/>
      </c>
      <c r="AK1417" s="300" t="str">
        <f t="shared" si="1018"/>
        <v/>
      </c>
      <c r="AL1417" s="300" t="str">
        <f t="shared" si="1019"/>
        <v/>
      </c>
      <c r="AM1417" s="300" t="str">
        <f t="shared" si="1020"/>
        <v/>
      </c>
      <c r="AN1417" s="300" t="str">
        <f t="shared" si="1021"/>
        <v/>
      </c>
      <c r="AO1417" s="300" t="str">
        <f t="shared" si="1022"/>
        <v/>
      </c>
      <c r="AP1417" s="300" t="str">
        <f t="shared" si="1023"/>
        <v/>
      </c>
      <c r="AQ1417" s="300" t="str">
        <f t="shared" si="1024"/>
        <v/>
      </c>
      <c r="AR1417" s="306" t="str">
        <f t="shared" si="1025"/>
        <v/>
      </c>
      <c r="AS1417" s="300" t="str">
        <f t="shared" si="1026"/>
        <v>смз</v>
      </c>
      <c r="AT1417" s="300" t="str">
        <f t="shared" si="1027"/>
        <v/>
      </c>
      <c r="AU1417" s="192" t="str">
        <f t="shared" si="1028"/>
        <v>смз</v>
      </c>
      <c r="AV1417" s="192" t="str">
        <f t="shared" si="1029"/>
        <v>смз875Щ5975общпро</v>
      </c>
      <c r="AW1417" s="191">
        <f t="shared" si="1030"/>
        <v>0</v>
      </c>
      <c r="AX1417" s="191">
        <f t="shared" si="1031"/>
        <v>0</v>
      </c>
      <c r="AY1417" s="191">
        <f t="shared" si="1032"/>
        <v>0</v>
      </c>
      <c r="AZ1417" s="191">
        <f t="shared" si="1033"/>
        <v>0</v>
      </c>
      <c r="BA1417" s="193">
        <f t="shared" si="1034"/>
        <v>1</v>
      </c>
      <c r="BB1417" s="193">
        <f t="shared" si="1035"/>
        <v>1</v>
      </c>
      <c r="BC1417" s="193">
        <f t="shared" si="1036"/>
        <v>1</v>
      </c>
      <c r="BD1417" s="191">
        <f t="shared" si="1044"/>
        <v>0</v>
      </c>
      <c r="BE1417" s="191">
        <f t="shared" si="1037"/>
        <v>0</v>
      </c>
      <c r="BF1417" s="210">
        <f t="shared" si="1038"/>
        <v>0</v>
      </c>
      <c r="BG1417" s="211">
        <f t="shared" si="1039"/>
        <v>0</v>
      </c>
      <c r="BH1417" s="289"/>
      <c r="BI1417" s="289"/>
      <c r="BL1417" s="233" t="str">
        <f t="shared" si="1040"/>
        <v/>
      </c>
    </row>
    <row r="1418" spans="1:64" ht="12" hidden="1" customHeight="1">
      <c r="A1418" s="333" t="s">
        <v>705</v>
      </c>
      <c r="B1418" s="381" t="s">
        <v>327</v>
      </c>
      <c r="C1418" s="333" t="s">
        <v>706</v>
      </c>
      <c r="D1418" s="381" t="s">
        <v>317</v>
      </c>
      <c r="E1418" s="381" t="s">
        <v>1323</v>
      </c>
      <c r="F1418" s="381" t="s">
        <v>613</v>
      </c>
      <c r="G1418" s="381" t="s">
        <v>423</v>
      </c>
      <c r="H1418" s="100" t="s">
        <v>653</v>
      </c>
      <c r="I1418" s="381" t="s">
        <v>549</v>
      </c>
      <c r="J1418" s="382">
        <v>19332060.34</v>
      </c>
      <c r="K1418" s="382">
        <v>13824772.310000001</v>
      </c>
      <c r="L1418" s="191" t="str">
        <f t="shared" si="999"/>
        <v>875Щ59750702011007564061124130</v>
      </c>
      <c r="M1418" s="192">
        <f t="array" ref="M1418">IF(COUNT(SEARCH(Удалить_Роспись_КВСР,$B1418)*SEARCH(Удалить_Роспись_ПБС,$C1418)*SEARCH(Удалить_Роспись_КФСР, $D1418)*SEARCH(Удалить_Роспись_КЦСР,$E1418)*SEARCH(Удалить_Роспись_КВР,$F1418)*SEARCH(Удалить_Роспись_ЭК,$H1418)*SEARCH(Удалить_Роспись_КР,$I1418))&gt;0,0,1)</f>
        <v>0</v>
      </c>
      <c r="N1418" s="192">
        <v>0</v>
      </c>
      <c r="O1418" s="192" t="str">
        <f t="shared" si="1000"/>
        <v/>
      </c>
      <c r="P1418" s="192" t="str">
        <f t="shared" si="1041"/>
        <v/>
      </c>
      <c r="Q1418" s="300" t="str">
        <f t="shared" si="1001"/>
        <v/>
      </c>
      <c r="R1418" s="300" t="str">
        <f t="shared" si="1002"/>
        <v/>
      </c>
      <c r="S1418" s="300" t="str">
        <f t="shared" si="1003"/>
        <v/>
      </c>
      <c r="T1418" s="192" t="str">
        <f t="shared" si="1004"/>
        <v/>
      </c>
      <c r="U1418" s="303" t="str">
        <f t="shared" si="1005"/>
        <v/>
      </c>
      <c r="V1418" s="300" t="str">
        <f t="shared" si="1006"/>
        <v/>
      </c>
      <c r="W1418" s="192" t="str">
        <f t="shared" si="1007"/>
        <v/>
      </c>
      <c r="X1418" s="303" t="str">
        <f t="shared" si="1008"/>
        <v/>
      </c>
      <c r="Y1418" s="300" t="str">
        <f t="shared" si="1009"/>
        <v/>
      </c>
      <c r="Z1418" s="300" t="str">
        <f t="shared" si="1010"/>
        <v/>
      </c>
      <c r="AA1418" s="303" t="str">
        <f t="shared" si="1011"/>
        <v/>
      </c>
      <c r="AB1418" s="300" t="str">
        <f t="shared" si="1012"/>
        <v>смз</v>
      </c>
      <c r="AC1418" s="300" t="str">
        <f t="shared" si="1013"/>
        <v/>
      </c>
      <c r="AD1418" s="300" t="str">
        <f t="shared" si="1014"/>
        <v/>
      </c>
      <c r="AE1418" s="192" t="str">
        <f t="shared" si="1015"/>
        <v/>
      </c>
      <c r="AF1418" s="192" t="str">
        <f t="shared" si="1016"/>
        <v/>
      </c>
      <c r="AG1418" s="192"/>
      <c r="AJ1418" s="300" t="str">
        <f t="shared" si="1017"/>
        <v/>
      </c>
      <c r="AK1418" s="300" t="str">
        <f t="shared" si="1018"/>
        <v/>
      </c>
      <c r="AL1418" s="300" t="str">
        <f t="shared" si="1019"/>
        <v/>
      </c>
      <c r="AM1418" s="300" t="str">
        <f t="shared" si="1020"/>
        <v/>
      </c>
      <c r="AN1418" s="300" t="str">
        <f t="shared" si="1021"/>
        <v/>
      </c>
      <c r="AO1418" s="300" t="str">
        <f t="shared" si="1022"/>
        <v/>
      </c>
      <c r="AP1418" s="300" t="str">
        <f t="shared" si="1023"/>
        <v/>
      </c>
      <c r="AQ1418" s="300" t="str">
        <f t="shared" si="1024"/>
        <v/>
      </c>
      <c r="AR1418" s="306" t="str">
        <f t="shared" si="1025"/>
        <v/>
      </c>
      <c r="AS1418" s="300" t="str">
        <f t="shared" si="1026"/>
        <v>смз</v>
      </c>
      <c r="AT1418" s="300" t="str">
        <f t="shared" si="1027"/>
        <v/>
      </c>
      <c r="AU1418" s="192" t="str">
        <f t="shared" si="1028"/>
        <v>смз</v>
      </c>
      <c r="AV1418" s="192" t="str">
        <f t="shared" si="1029"/>
        <v>смз875Щ5975общпро</v>
      </c>
      <c r="AW1418" s="191">
        <f t="shared" si="1030"/>
        <v>0</v>
      </c>
      <c r="AX1418" s="191">
        <f t="shared" si="1031"/>
        <v>0</v>
      </c>
      <c r="AY1418" s="191">
        <f t="shared" si="1032"/>
        <v>0</v>
      </c>
      <c r="AZ1418" s="191">
        <f t="shared" si="1033"/>
        <v>0</v>
      </c>
      <c r="BA1418" s="193">
        <f t="shared" si="1034"/>
        <v>1</v>
      </c>
      <c r="BB1418" s="193">
        <f t="shared" si="1035"/>
        <v>1</v>
      </c>
      <c r="BC1418" s="193">
        <f t="shared" si="1036"/>
        <v>1</v>
      </c>
      <c r="BD1418" s="191">
        <f t="shared" si="1044"/>
        <v>0</v>
      </c>
      <c r="BE1418" s="191">
        <f t="shared" si="1037"/>
        <v>0</v>
      </c>
      <c r="BF1418" s="210">
        <f t="shared" si="1038"/>
        <v>0</v>
      </c>
      <c r="BG1418" s="211">
        <f t="shared" si="1039"/>
        <v>0</v>
      </c>
      <c r="BH1418" s="289"/>
      <c r="BI1418" s="289"/>
      <c r="BL1418" s="233" t="str">
        <f t="shared" si="1040"/>
        <v/>
      </c>
    </row>
    <row r="1419" spans="1:64" ht="12" hidden="1" customHeight="1">
      <c r="A1419" s="333" t="s">
        <v>705</v>
      </c>
      <c r="B1419" s="381" t="s">
        <v>327</v>
      </c>
      <c r="C1419" s="333" t="s">
        <v>706</v>
      </c>
      <c r="D1419" s="381" t="s">
        <v>317</v>
      </c>
      <c r="E1419" s="381" t="s">
        <v>1323</v>
      </c>
      <c r="F1419" s="381" t="s">
        <v>615</v>
      </c>
      <c r="G1419" s="381" t="s">
        <v>327</v>
      </c>
      <c r="H1419" s="100" t="s">
        <v>653</v>
      </c>
      <c r="I1419" s="381" t="s">
        <v>549</v>
      </c>
      <c r="J1419" s="382">
        <v>1439560.56</v>
      </c>
      <c r="K1419" s="382">
        <v>978332.11</v>
      </c>
      <c r="L1419" s="191" t="str">
        <f t="shared" si="999"/>
        <v>875Щ59750702011007564061287530</v>
      </c>
      <c r="M1419" s="192">
        <f t="array" ref="M1419">IF(COUNT(SEARCH(Удалить_Роспись_КВСР,$B1419)*SEARCH(Удалить_Роспись_ПБС,$C1419)*SEARCH(Удалить_Роспись_КФСР, $D1419)*SEARCH(Удалить_Роспись_КЦСР,$E1419)*SEARCH(Удалить_Роспись_КВР,$F1419)*SEARCH(Удалить_Роспись_ЭК,$H1419)*SEARCH(Удалить_Роспись_КР,$I1419))&gt;0,0,1)</f>
        <v>0</v>
      </c>
      <c r="N1419" s="192">
        <v>0</v>
      </c>
      <c r="O1419" s="192" t="str">
        <f t="shared" si="1000"/>
        <v/>
      </c>
      <c r="P1419" s="192" t="str">
        <f t="shared" si="1041"/>
        <v/>
      </c>
      <c r="Q1419" s="300" t="str">
        <f t="shared" si="1001"/>
        <v/>
      </c>
      <c r="R1419" s="300" t="str">
        <f t="shared" si="1002"/>
        <v/>
      </c>
      <c r="S1419" s="300" t="str">
        <f t="shared" si="1003"/>
        <v/>
      </c>
      <c r="T1419" s="192" t="str">
        <f t="shared" si="1004"/>
        <v/>
      </c>
      <c r="U1419" s="303" t="str">
        <f t="shared" si="1005"/>
        <v/>
      </c>
      <c r="V1419" s="300" t="str">
        <f t="shared" si="1006"/>
        <v/>
      </c>
      <c r="W1419" s="192" t="str">
        <f t="shared" si="1007"/>
        <v/>
      </c>
      <c r="X1419" s="303" t="str">
        <f t="shared" si="1008"/>
        <v/>
      </c>
      <c r="Y1419" s="300" t="str">
        <f t="shared" si="1009"/>
        <v/>
      </c>
      <c r="Z1419" s="300" t="str">
        <f t="shared" si="1010"/>
        <v/>
      </c>
      <c r="AA1419" s="303" t="str">
        <f t="shared" si="1011"/>
        <v/>
      </c>
      <c r="AB1419" s="300" t="str">
        <f t="shared" si="1012"/>
        <v/>
      </c>
      <c r="AC1419" s="300" t="str">
        <f t="shared" si="1013"/>
        <v/>
      </c>
      <c r="AD1419" s="300" t="str">
        <f t="shared" si="1014"/>
        <v>сиц</v>
      </c>
      <c r="AE1419" s="192" t="str">
        <f t="shared" si="1015"/>
        <v/>
      </c>
      <c r="AF1419" s="192" t="str">
        <f t="shared" si="1016"/>
        <v/>
      </c>
      <c r="AG1419" s="192"/>
      <c r="AJ1419" s="300" t="str">
        <f t="shared" si="1017"/>
        <v/>
      </c>
      <c r="AK1419" s="300" t="str">
        <f t="shared" si="1018"/>
        <v/>
      </c>
      <c r="AL1419" s="300" t="str">
        <f t="shared" si="1019"/>
        <v/>
      </c>
      <c r="AM1419" s="300" t="str">
        <f t="shared" si="1020"/>
        <v/>
      </c>
      <c r="AN1419" s="300" t="str">
        <f t="shared" si="1021"/>
        <v/>
      </c>
      <c r="AO1419" s="300" t="str">
        <f t="shared" si="1022"/>
        <v/>
      </c>
      <c r="AP1419" s="300" t="str">
        <f t="shared" si="1023"/>
        <v/>
      </c>
      <c r="AQ1419" s="300" t="str">
        <f t="shared" si="1024"/>
        <v/>
      </c>
      <c r="AR1419" s="306" t="str">
        <f t="shared" si="1025"/>
        <v/>
      </c>
      <c r="AS1419" s="300" t="str">
        <f t="shared" si="1026"/>
        <v/>
      </c>
      <c r="AT1419" s="300" t="str">
        <f t="shared" si="1027"/>
        <v>сиц</v>
      </c>
      <c r="AU1419" s="192" t="str">
        <f t="shared" si="1028"/>
        <v>сиц</v>
      </c>
      <c r="AV1419" s="192" t="e">
        <f t="shared" si="1029"/>
        <v>#N/A</v>
      </c>
      <c r="AW1419" s="191">
        <f t="shared" si="1030"/>
        <v>0</v>
      </c>
      <c r="AX1419" s="191">
        <f t="shared" si="1031"/>
        <v>0</v>
      </c>
      <c r="AY1419" s="191">
        <f t="shared" si="1032"/>
        <v>0</v>
      </c>
      <c r="AZ1419" s="191">
        <f t="shared" si="1033"/>
        <v>0</v>
      </c>
      <c r="BA1419" s="193" t="e">
        <f t="shared" si="1034"/>
        <v>#N/A</v>
      </c>
      <c r="BB1419" s="193" t="e">
        <f t="shared" si="1035"/>
        <v>#N/A</v>
      </c>
      <c r="BC1419" s="193" t="e">
        <f t="shared" si="1036"/>
        <v>#N/A</v>
      </c>
      <c r="BD1419" s="191">
        <f t="shared" si="1044"/>
        <v>0</v>
      </c>
      <c r="BE1419" s="191" t="e">
        <f t="shared" si="1037"/>
        <v>#N/A</v>
      </c>
      <c r="BF1419" s="210" t="e">
        <f t="shared" si="1038"/>
        <v>#N/A</v>
      </c>
      <c r="BG1419" s="211" t="e">
        <f t="shared" si="1039"/>
        <v>#N/A</v>
      </c>
      <c r="BH1419" s="289"/>
      <c r="BI1419" s="289"/>
      <c r="BL1419" s="233" t="str">
        <f t="shared" si="1040"/>
        <v/>
      </c>
    </row>
    <row r="1420" spans="1:64" ht="12" hidden="1" customHeight="1">
      <c r="A1420" s="333" t="s">
        <v>705</v>
      </c>
      <c r="B1420" s="381" t="s">
        <v>327</v>
      </c>
      <c r="C1420" s="333" t="s">
        <v>706</v>
      </c>
      <c r="D1420" s="381" t="s">
        <v>317</v>
      </c>
      <c r="E1420" s="381" t="s">
        <v>1324</v>
      </c>
      <c r="F1420" s="381" t="s">
        <v>615</v>
      </c>
      <c r="G1420" s="381" t="s">
        <v>327</v>
      </c>
      <c r="H1420" s="100" t="s">
        <v>653</v>
      </c>
      <c r="I1420" s="381" t="s">
        <v>547</v>
      </c>
      <c r="J1420" s="382">
        <v>1024</v>
      </c>
      <c r="K1420" s="382">
        <v>1020</v>
      </c>
      <c r="L1420" s="191" t="str">
        <f t="shared" si="999"/>
        <v>875Щ5975070209300S398061287531</v>
      </c>
      <c r="M1420" s="192">
        <f t="array" ref="M1420">IF(COUNT(SEARCH(Удалить_Роспись_КВСР,$B1420)*SEARCH(Удалить_Роспись_ПБС,$C1420)*SEARCH(Удалить_Роспись_КФСР, $D1420)*SEARCH(Удалить_Роспись_КЦСР,$E1420)*SEARCH(Удалить_Роспись_КВР,$F1420)*SEARCH(Удалить_Роспись_ЭК,$H1420)*SEARCH(Удалить_Роспись_КР,$I1420))&gt;0,0,1)</f>
        <v>0</v>
      </c>
      <c r="N1420" s="192">
        <v>0</v>
      </c>
      <c r="O1420" s="192" t="str">
        <f t="shared" si="1000"/>
        <v/>
      </c>
      <c r="P1420" s="192" t="str">
        <f t="shared" si="1041"/>
        <v/>
      </c>
      <c r="Q1420" s="300" t="str">
        <f t="shared" si="1001"/>
        <v/>
      </c>
      <c r="R1420" s="300" t="str">
        <f t="shared" si="1002"/>
        <v/>
      </c>
      <c r="S1420" s="300" t="str">
        <f t="shared" si="1003"/>
        <v/>
      </c>
      <c r="T1420" s="192" t="str">
        <f t="shared" si="1004"/>
        <v/>
      </c>
      <c r="U1420" s="303" t="str">
        <f t="shared" si="1005"/>
        <v/>
      </c>
      <c r="V1420" s="300" t="str">
        <f t="shared" si="1006"/>
        <v/>
      </c>
      <c r="W1420" s="192" t="str">
        <f t="shared" si="1007"/>
        <v/>
      </c>
      <c r="X1420" s="303" t="str">
        <f t="shared" si="1008"/>
        <v/>
      </c>
      <c r="Y1420" s="300" t="str">
        <f t="shared" si="1009"/>
        <v/>
      </c>
      <c r="Z1420" s="300" t="str">
        <f t="shared" si="1010"/>
        <v/>
      </c>
      <c r="AA1420" s="303" t="str">
        <f t="shared" si="1011"/>
        <v/>
      </c>
      <c r="AB1420" s="300" t="str">
        <f t="shared" si="1012"/>
        <v/>
      </c>
      <c r="AC1420" s="300" t="str">
        <f t="shared" si="1013"/>
        <v/>
      </c>
      <c r="AD1420" s="300" t="str">
        <f t="shared" si="1014"/>
        <v>сиц</v>
      </c>
      <c r="AE1420" s="192" t="str">
        <f t="shared" si="1015"/>
        <v/>
      </c>
      <c r="AF1420" s="192" t="str">
        <f t="shared" si="1016"/>
        <v/>
      </c>
      <c r="AG1420" s="192"/>
      <c r="AJ1420" s="300" t="str">
        <f t="shared" si="1017"/>
        <v/>
      </c>
      <c r="AK1420" s="300" t="str">
        <f t="shared" si="1018"/>
        <v/>
      </c>
      <c r="AL1420" s="300" t="str">
        <f t="shared" si="1019"/>
        <v/>
      </c>
      <c r="AM1420" s="300" t="str">
        <f t="shared" si="1020"/>
        <v/>
      </c>
      <c r="AN1420" s="300" t="str">
        <f t="shared" si="1021"/>
        <v/>
      </c>
      <c r="AO1420" s="300" t="str">
        <f t="shared" si="1022"/>
        <v/>
      </c>
      <c r="AP1420" s="300" t="str">
        <f t="shared" si="1023"/>
        <v/>
      </c>
      <c r="AQ1420" s="300" t="str">
        <f t="shared" si="1024"/>
        <v/>
      </c>
      <c r="AR1420" s="306" t="str">
        <f t="shared" si="1025"/>
        <v/>
      </c>
      <c r="AS1420" s="300" t="str">
        <f t="shared" si="1026"/>
        <v/>
      </c>
      <c r="AT1420" s="300" t="str">
        <f t="shared" si="1027"/>
        <v>сиц</v>
      </c>
      <c r="AU1420" s="192" t="str">
        <f t="shared" si="1028"/>
        <v>сиц</v>
      </c>
      <c r="AV1420" s="192" t="e">
        <f t="shared" si="1029"/>
        <v>#N/A</v>
      </c>
      <c r="AW1420" s="191">
        <f t="shared" si="1030"/>
        <v>0</v>
      </c>
      <c r="AX1420" s="191">
        <f t="shared" si="1031"/>
        <v>0</v>
      </c>
      <c r="AY1420" s="191">
        <f t="shared" si="1032"/>
        <v>0</v>
      </c>
      <c r="AZ1420" s="191">
        <f t="shared" si="1033"/>
        <v>0</v>
      </c>
      <c r="BA1420" s="193" t="e">
        <f t="shared" si="1034"/>
        <v>#N/A</v>
      </c>
      <c r="BB1420" s="193" t="e">
        <f t="shared" si="1035"/>
        <v>#N/A</v>
      </c>
      <c r="BC1420" s="193" t="e">
        <f t="shared" si="1036"/>
        <v>#N/A</v>
      </c>
      <c r="BD1420" s="191">
        <f t="shared" si="1044"/>
        <v>0</v>
      </c>
      <c r="BE1420" s="191" t="e">
        <f t="shared" si="1037"/>
        <v>#N/A</v>
      </c>
      <c r="BF1420" s="210" t="e">
        <f t="shared" si="1038"/>
        <v>#N/A</v>
      </c>
      <c r="BG1420" s="211" t="e">
        <f t="shared" si="1039"/>
        <v>#N/A</v>
      </c>
      <c r="BH1420" s="289"/>
      <c r="BI1420" s="289"/>
      <c r="BL1420" s="233" t="str">
        <f t="shared" si="1040"/>
        <v/>
      </c>
    </row>
    <row r="1421" spans="1:64" ht="12" hidden="1" customHeight="1">
      <c r="A1421" s="333" t="s">
        <v>705</v>
      </c>
      <c r="B1421" s="381" t="s">
        <v>327</v>
      </c>
      <c r="C1421" s="333" t="s">
        <v>706</v>
      </c>
      <c r="D1421" s="381" t="s">
        <v>408</v>
      </c>
      <c r="E1421" s="381" t="s">
        <v>1325</v>
      </c>
      <c r="F1421" s="381" t="s">
        <v>613</v>
      </c>
      <c r="G1421" s="381" t="s">
        <v>423</v>
      </c>
      <c r="H1421" s="100" t="s">
        <v>653</v>
      </c>
      <c r="I1421" s="381" t="s">
        <v>549</v>
      </c>
      <c r="J1421" s="382">
        <v>235443.6</v>
      </c>
      <c r="K1421" s="382">
        <v>235443.6</v>
      </c>
      <c r="L1421" s="191" t="str">
        <f t="shared" si="999"/>
        <v>875Щ59750707011007397061124130</v>
      </c>
      <c r="M1421" s="192">
        <f t="array" ref="M1421">IF(COUNT(SEARCH(Удалить_Роспись_КВСР,$B1421)*SEARCH(Удалить_Роспись_ПБС,$C1421)*SEARCH(Удалить_Роспись_КФСР, $D1421)*SEARCH(Удалить_Роспись_КЦСР,$E1421)*SEARCH(Удалить_Роспись_КВР,$F1421)*SEARCH(Удалить_Роспись_ЭК,$H1421)*SEARCH(Удалить_Роспись_КР,$I1421))&gt;0,0,1)</f>
        <v>0</v>
      </c>
      <c r="N1421" s="192">
        <v>0</v>
      </c>
      <c r="O1421" s="192" t="str">
        <f t="shared" si="1000"/>
        <v/>
      </c>
      <c r="P1421" s="192" t="str">
        <f t="shared" si="1041"/>
        <v/>
      </c>
      <c r="Q1421" s="300" t="str">
        <f t="shared" si="1001"/>
        <v/>
      </c>
      <c r="R1421" s="300" t="str">
        <f t="shared" si="1002"/>
        <v/>
      </c>
      <c r="S1421" s="300" t="str">
        <f t="shared" si="1003"/>
        <v/>
      </c>
      <c r="T1421" s="192" t="str">
        <f t="shared" si="1004"/>
        <v/>
      </c>
      <c r="U1421" s="303" t="str">
        <f t="shared" si="1005"/>
        <v/>
      </c>
      <c r="V1421" s="300" t="str">
        <f t="shared" si="1006"/>
        <v/>
      </c>
      <c r="W1421" s="192" t="str">
        <f t="shared" si="1007"/>
        <v/>
      </c>
      <c r="X1421" s="303" t="str">
        <f t="shared" si="1008"/>
        <v/>
      </c>
      <c r="Y1421" s="300" t="str">
        <f t="shared" si="1009"/>
        <v/>
      </c>
      <c r="Z1421" s="300" t="str">
        <f t="shared" si="1010"/>
        <v/>
      </c>
      <c r="AA1421" s="303" t="str">
        <f t="shared" si="1011"/>
        <v/>
      </c>
      <c r="AB1421" s="300" t="str">
        <f t="shared" si="1012"/>
        <v>смз</v>
      </c>
      <c r="AC1421" s="300" t="str">
        <f t="shared" si="1013"/>
        <v/>
      </c>
      <c r="AD1421" s="300" t="str">
        <f t="shared" si="1014"/>
        <v/>
      </c>
      <c r="AE1421" s="192" t="str">
        <f t="shared" si="1015"/>
        <v/>
      </c>
      <c r="AF1421" s="192" t="str">
        <f t="shared" si="1016"/>
        <v/>
      </c>
      <c r="AG1421" s="192"/>
      <c r="AJ1421" s="300" t="str">
        <f t="shared" si="1017"/>
        <v/>
      </c>
      <c r="AK1421" s="300" t="str">
        <f t="shared" si="1018"/>
        <v/>
      </c>
      <c r="AL1421" s="300" t="str">
        <f t="shared" si="1019"/>
        <v/>
      </c>
      <c r="AM1421" s="300" t="str">
        <f t="shared" si="1020"/>
        <v/>
      </c>
      <c r="AN1421" s="300" t="str">
        <f t="shared" si="1021"/>
        <v/>
      </c>
      <c r="AO1421" s="300" t="str">
        <f t="shared" si="1022"/>
        <v/>
      </c>
      <c r="AP1421" s="300" t="str">
        <f t="shared" si="1023"/>
        <v/>
      </c>
      <c r="AQ1421" s="300" t="str">
        <f t="shared" si="1024"/>
        <v/>
      </c>
      <c r="AR1421" s="306" t="str">
        <f t="shared" si="1025"/>
        <v/>
      </c>
      <c r="AS1421" s="300" t="str">
        <f t="shared" si="1026"/>
        <v>смз</v>
      </c>
      <c r="AT1421" s="300" t="str">
        <f t="shared" si="1027"/>
        <v/>
      </c>
      <c r="AU1421" s="192" t="str">
        <f t="shared" si="1028"/>
        <v>смз</v>
      </c>
      <c r="AV1421" s="192" t="str">
        <f t="shared" si="1029"/>
        <v>смз875Щ5975общпро</v>
      </c>
      <c r="AW1421" s="191">
        <f t="shared" si="1030"/>
        <v>0</v>
      </c>
      <c r="AX1421" s="191">
        <f t="shared" si="1031"/>
        <v>0</v>
      </c>
      <c r="AY1421" s="191">
        <f t="shared" si="1032"/>
        <v>0</v>
      </c>
      <c r="AZ1421" s="191">
        <f t="shared" si="1033"/>
        <v>0</v>
      </c>
      <c r="BA1421" s="193">
        <f t="shared" si="1034"/>
        <v>1</v>
      </c>
      <c r="BB1421" s="193">
        <f t="shared" si="1035"/>
        <v>1</v>
      </c>
      <c r="BC1421" s="193">
        <f t="shared" si="1036"/>
        <v>1</v>
      </c>
      <c r="BD1421" s="191">
        <f t="shared" si="1044"/>
        <v>0</v>
      </c>
      <c r="BE1421" s="191">
        <f t="shared" si="1037"/>
        <v>0</v>
      </c>
      <c r="BF1421" s="210">
        <f t="shared" si="1038"/>
        <v>0</v>
      </c>
      <c r="BG1421" s="211">
        <f t="shared" si="1039"/>
        <v>0</v>
      </c>
      <c r="BH1421" s="289" t="str">
        <f>B1421</f>
        <v>875</v>
      </c>
      <c r="BI1421" s="289" t="str">
        <f>D1421</f>
        <v>0707</v>
      </c>
      <c r="BJ1421" s="284" t="s">
        <v>581</v>
      </c>
      <c r="BK1421" s="284" t="s">
        <v>585</v>
      </c>
      <c r="BL1421" s="233" t="str">
        <f t="shared" si="1040"/>
        <v/>
      </c>
    </row>
    <row r="1422" spans="1:64" ht="12" hidden="1" customHeight="1">
      <c r="A1422" s="333" t="s">
        <v>705</v>
      </c>
      <c r="B1422" s="381" t="s">
        <v>327</v>
      </c>
      <c r="C1422" s="333" t="s">
        <v>706</v>
      </c>
      <c r="D1422" s="381" t="s">
        <v>311</v>
      </c>
      <c r="E1422" s="381" t="s">
        <v>1326</v>
      </c>
      <c r="F1422" s="381" t="s">
        <v>615</v>
      </c>
      <c r="G1422" s="381" t="s">
        <v>327</v>
      </c>
      <c r="H1422" s="100" t="s">
        <v>653</v>
      </c>
      <c r="I1422" s="381" t="s">
        <v>549</v>
      </c>
      <c r="J1422" s="382">
        <v>927211</v>
      </c>
      <c r="K1422" s="382">
        <v>439770.01</v>
      </c>
      <c r="L1422" s="191" t="str">
        <f t="shared" ref="L1422:L1485" si="1048">CONCATENATE(B1422,C1422,D1422,E1422,F1422,G1422,I1422)</f>
        <v>875Щ59751003011007566061287530</v>
      </c>
      <c r="M1422" s="192">
        <f t="array" ref="M1422">IF(COUNT(SEARCH(Удалить_Роспись_КВСР,$B1422)*SEARCH(Удалить_Роспись_ПБС,$C1422)*SEARCH(Удалить_Роспись_КФСР, $D1422)*SEARCH(Удалить_Роспись_КЦСР,$E1422)*SEARCH(Удалить_Роспись_КВР,$F1422)*SEARCH(Удалить_Роспись_ЭК,$H1422)*SEARCH(Удалить_Роспись_КР,$I1422))&gt;0,0,1)</f>
        <v>0</v>
      </c>
      <c r="N1422" s="192">
        <v>0</v>
      </c>
      <c r="O1422" s="192" t="str">
        <f t="shared" ref="O1422:O1485" si="1049">IF(OR($E1422="263П001",$E1422="092П000"),"атп","")</f>
        <v/>
      </c>
      <c r="P1422" s="192" t="str">
        <f t="shared" si="1041"/>
        <v/>
      </c>
      <c r="Q1422" s="300" t="str">
        <f t="shared" ref="Q1422:Q1485" si="1050">IF(OR($E1422="282Д002",$E1422="909Д000"),"инв","")</f>
        <v/>
      </c>
      <c r="R1422" s="300" t="str">
        <f t="shared" ref="R1422:R1485" si="1051">IF(OR($E1422="2928006",$E1422="4118004",$E1422="909Ж000"),"зем","")</f>
        <v/>
      </c>
      <c r="S1422" s="300" t="str">
        <f t="shared" ref="S1422:S1485" si="1052">IF($D1422="1001","пен","")</f>
        <v/>
      </c>
      <c r="T1422" s="192" t="str">
        <f t="shared" ref="T1422:T1485" si="1053">IF($E1422="9018000","рез","")</f>
        <v/>
      </c>
      <c r="U1422" s="303" t="str">
        <f t="shared" ref="U1422:U1485" si="1054">IF(LEFT($E1422,3)="795","рцп","")</f>
        <v/>
      </c>
      <c r="V1422" s="300" t="str">
        <f t="shared" ref="V1422:V1485" si="1055">IF(AND($B1422="830",OR($E1422="1038212",$E1422="0358000",E1422="0348223",E1422="1018001",E1422="1018210",E1422="1038000",E1422="0318202",E1422="0368203",E1422="0538001")),"мер","")</f>
        <v/>
      </c>
      <c r="W1422" s="192" t="str">
        <f t="shared" ref="W1422:W1485" si="1056">IF(AND($B1422="806",$D1422="0503"),"бла","")</f>
        <v/>
      </c>
      <c r="X1422" s="303" t="str">
        <f t="shared" ref="X1422:X1485" si="1057">IF(AND($B1422="806",$E1422="5058606"),"жил","")</f>
        <v/>
      </c>
      <c r="Y1422" s="300" t="str">
        <f t="shared" ref="Y1422:Y1485" si="1058">IF($D1422="0107","выб","")</f>
        <v/>
      </c>
      <c r="Z1422" s="300" t="str">
        <f t="shared" ref="Z1422:Z1485" si="1059">IF($G1422="251","меж","")</f>
        <v/>
      </c>
      <c r="AA1422" s="303" t="str">
        <f t="shared" ref="AA1422:AA1485" si="1060">IF($B1422="800","кцп","")</f>
        <v/>
      </c>
      <c r="AB1422" s="300" t="str">
        <f t="shared" ref="AB1422:AB1485" si="1061">IF($F1422="611","смз","")</f>
        <v/>
      </c>
      <c r="AC1422" s="300" t="str">
        <f t="shared" ref="AC1422:AC1485" si="1062">IF($D1422="1301","дол","")</f>
        <v/>
      </c>
      <c r="AD1422" s="300" t="str">
        <f t="shared" ref="AD1422:AD1485" si="1063">IF($F1422="612","сиц","")</f>
        <v>сиц</v>
      </c>
      <c r="AE1422" s="192" t="str">
        <f t="shared" ref="AE1422:AE1485" si="1064">IF(AND($B1422="890",$E1422="9098000",F1422="870"),"рсф","")</f>
        <v/>
      </c>
      <c r="AF1422" s="192" t="str">
        <f t="shared" ref="AF1422:AF1485" si="1065">IF(AND($F1422="330",B1422="806"),"поч","")</f>
        <v/>
      </c>
      <c r="AG1422" s="192"/>
      <c r="AJ1422" s="300" t="str">
        <f t="shared" ref="AJ1422:AJ1485" si="1066">IF(AND(D1422="0503",G1422="223",OR(E1422="2118002",E1422="2218002",E1422="2338004",E1422="2718002",E1422="2928002",E1422="3018002",E1422="3118002",E1422="3218002",E1422="3418002",E1422="3658002",E1422="3718002",E1422="3818002",E1422="3948001",E1422="4118002",E1422="4218002",E1422="4218001",E1422="4318002",E1422="4418002",E1422="4618002")),"осв","")</f>
        <v/>
      </c>
      <c r="AK1422" s="300" t="str">
        <f t="shared" ref="AK1422:AK1485" si="1067">IF($D1422="0107","выб","")</f>
        <v/>
      </c>
      <c r="AL1422" s="300" t="str">
        <f t="shared" ref="AL1422:AL1485" si="1068">IF(OR($D1422="0409",$D1422="0503"),"бла","")</f>
        <v/>
      </c>
      <c r="AM1422" s="300" t="str">
        <f t="shared" ref="AM1422:AM1485" si="1069">IF($G1422="251","меж","")</f>
        <v/>
      </c>
      <c r="AN1422" s="300" t="str">
        <f t="shared" ref="AN1422:AN1485" si="1070">IF($D1422="0501","жил","")</f>
        <v/>
      </c>
      <c r="AO1422" s="300" t="str">
        <f t="shared" ref="AO1422:AO1485" si="1071">IF($D1422="1101","физ","")</f>
        <v/>
      </c>
      <c r="AP1422" s="300" t="str">
        <f t="shared" ref="AP1422:AP1485" si="1072">IF($D1422="0408","тра","")</f>
        <v/>
      </c>
      <c r="AQ1422" s="300" t="str">
        <f t="shared" ref="AQ1422:AQ1485" si="1073">IF($D1422="1001","пен","")</f>
        <v/>
      </c>
      <c r="AR1422" s="306" t="str">
        <f t="shared" ref="AR1422:AR1485" si="1074">IF(LEFT($E1422,3)="795","рцп","")</f>
        <v/>
      </c>
      <c r="AS1422" s="300" t="str">
        <f t="shared" ref="AS1422:AS1485" si="1075">IF($F1422="611","смз","")</f>
        <v/>
      </c>
      <c r="AT1422" s="300" t="str">
        <f t="shared" ref="AT1422:AT1485" si="1076">IF($F1422="612","сиц","")</f>
        <v>сиц</v>
      </c>
      <c r="AU1422" s="192" t="str">
        <f t="shared" ref="AU1422:AU1485" si="1077">IF(LEFT(B1422,1)="9",LEFT(CONCATENATE(AJ1422,AK1422,AL1422,AM1422,AN1422,AP1422,AQ1422,AR1422,AS1422,AT1422,AO1422,"рбс"),3),LEFT(CONCATENATE(O1422,P1422,Q1422,R1422,S1422,T1422,U1422,V1422,W1422,X1422,Y1422,Z1422,AA1422,AB1422,AC1422,AD1422,AE1422,AF1422,"рбс"),3))</f>
        <v>сиц</v>
      </c>
      <c r="AV1422" s="192" t="e">
        <f t="shared" ref="AV1422:AV1485" si="1078">CONCATENATE(AU1422,B1422,IF(C1422="ЦП270","ЦП273",IF(AND(C1422="ЦС300",LEFT(E1422,3)="440"),"ЦС306",IF(AND(C1422="ЦУ340",LEFT(E1422,3)="440"),"ЦУ347",C1422))),IF(ISNA(VLOOKUP(F1422,спр_Платные,1,FALSE)),"общ","пла"),VLOOKUP(G1422,спр_Индексации_ЭКР,3,FALSE))</f>
        <v>#N/A</v>
      </c>
      <c r="AW1422" s="191">
        <f t="shared" ref="AW1422:AW1485" si="1079">J1422*$M1422</f>
        <v>0</v>
      </c>
      <c r="AX1422" s="191">
        <f t="shared" ref="AX1422:AX1485" si="1080">K1422*$M1422</f>
        <v>0</v>
      </c>
      <c r="AY1422" s="191">
        <f t="shared" ref="AY1422:AY1485" si="1081">J1422*$N1422</f>
        <v>0</v>
      </c>
      <c r="AZ1422" s="191">
        <f t="shared" ref="AZ1422:AZ1485" si="1082">K1422*$N1422</f>
        <v>0</v>
      </c>
      <c r="BA1422" s="193" t="e">
        <f t="shared" ref="BA1422:BA1485" si="1083">VLOOKUP(G1422,спр_Индексации_ЭКР,2,FALSE)</f>
        <v>#N/A</v>
      </c>
      <c r="BB1422" s="193" t="e">
        <f t="shared" ref="BB1422:BB1485" si="1084">VLOOKUP(G1422,спр_Индексации_ЭКР,4,FALSE)</f>
        <v>#N/A</v>
      </c>
      <c r="BC1422" s="193" t="e">
        <f t="shared" ref="BC1422:BC1485" si="1085">VLOOKUP(G1422,спр_Индексации_ЭКР,5,FALSE)</f>
        <v>#N/A</v>
      </c>
      <c r="BD1422" s="191">
        <f t="shared" si="1044"/>
        <v>0</v>
      </c>
      <c r="BE1422" s="191" t="e">
        <f t="shared" ref="BE1422:BE1485" si="1086">AZ1422*$BA1422</f>
        <v>#N/A</v>
      </c>
      <c r="BF1422" s="210" t="e">
        <f t="shared" ref="BF1422:BF1485" si="1087">BD1422*BB1422</f>
        <v>#N/A</v>
      </c>
      <c r="BG1422" s="211" t="e">
        <f t="shared" ref="BG1422:BG1485" si="1088">BF1422*BC1422</f>
        <v>#N/A</v>
      </c>
      <c r="BH1422" s="289" t="str">
        <f>B1422</f>
        <v>875</v>
      </c>
      <c r="BI1422" s="289" t="str">
        <f>D1422</f>
        <v>1003</v>
      </c>
      <c r="BJ1422" s="284" t="s">
        <v>581</v>
      </c>
      <c r="BK1422" s="284" t="s">
        <v>585</v>
      </c>
      <c r="BL1422" s="233" t="str">
        <f t="shared" ref="BL1422:BL1485" si="1089">IF(LEFT(B1422,1)="9",LEFT(D1422,2),"")</f>
        <v/>
      </c>
    </row>
    <row r="1423" spans="1:64" ht="12" hidden="1" customHeight="1">
      <c r="A1423" s="333" t="s">
        <v>1327</v>
      </c>
      <c r="B1423" s="381" t="s">
        <v>327</v>
      </c>
      <c r="C1423" s="333" t="s">
        <v>1328</v>
      </c>
      <c r="D1423" s="381" t="s">
        <v>317</v>
      </c>
      <c r="E1423" s="381" t="s">
        <v>1329</v>
      </c>
      <c r="F1423" s="381" t="s">
        <v>615</v>
      </c>
      <c r="G1423" s="381" t="s">
        <v>327</v>
      </c>
      <c r="H1423" s="100" t="s">
        <v>653</v>
      </c>
      <c r="I1423" s="381" t="s">
        <v>549</v>
      </c>
      <c r="J1423" s="382">
        <v>45900</v>
      </c>
      <c r="K1423" s="382">
        <v>0</v>
      </c>
      <c r="L1423" s="191" t="str">
        <f t="shared" si="1048"/>
        <v>875Э48050702011002654061287530</v>
      </c>
      <c r="M1423" s="192">
        <f t="array" ref="M1423">IF(COUNT(SEARCH(Удалить_Роспись_КВСР,$B1423)*SEARCH(Удалить_Роспись_ПБС,$C1423)*SEARCH(Удалить_Роспись_КФСР, $D1423)*SEARCH(Удалить_Роспись_КЦСР,$E1423)*SEARCH(Удалить_Роспись_КВР,$F1423)*SEARCH(Удалить_Роспись_ЭК,$H1423)*SEARCH(Удалить_Роспись_КР,$I1423))&gt;0,0,1)</f>
        <v>0</v>
      </c>
      <c r="N1423" s="192">
        <v>0</v>
      </c>
      <c r="O1423" s="192" t="str">
        <f t="shared" si="1049"/>
        <v/>
      </c>
      <c r="P1423" s="192" t="str">
        <f t="shared" si="1041"/>
        <v/>
      </c>
      <c r="Q1423" s="300" t="str">
        <f t="shared" si="1050"/>
        <v/>
      </c>
      <c r="R1423" s="300" t="str">
        <f t="shared" si="1051"/>
        <v/>
      </c>
      <c r="S1423" s="300" t="str">
        <f t="shared" si="1052"/>
        <v/>
      </c>
      <c r="T1423" s="192" t="str">
        <f t="shared" si="1053"/>
        <v/>
      </c>
      <c r="U1423" s="303" t="str">
        <f t="shared" si="1054"/>
        <v/>
      </c>
      <c r="V1423" s="300" t="str">
        <f t="shared" si="1055"/>
        <v/>
      </c>
      <c r="W1423" s="192" t="str">
        <f t="shared" si="1056"/>
        <v/>
      </c>
      <c r="X1423" s="303" t="str">
        <f t="shared" si="1057"/>
        <v/>
      </c>
      <c r="Y1423" s="300" t="str">
        <f t="shared" si="1058"/>
        <v/>
      </c>
      <c r="Z1423" s="300" t="str">
        <f t="shared" si="1059"/>
        <v/>
      </c>
      <c r="AA1423" s="303" t="str">
        <f t="shared" si="1060"/>
        <v/>
      </c>
      <c r="AB1423" s="300" t="str">
        <f t="shared" si="1061"/>
        <v/>
      </c>
      <c r="AC1423" s="300" t="str">
        <f t="shared" si="1062"/>
        <v/>
      </c>
      <c r="AD1423" s="300" t="str">
        <f t="shared" si="1063"/>
        <v>сиц</v>
      </c>
      <c r="AE1423" s="192" t="str">
        <f t="shared" si="1064"/>
        <v/>
      </c>
      <c r="AF1423" s="192" t="str">
        <f t="shared" si="1065"/>
        <v/>
      </c>
      <c r="AG1423" s="192"/>
      <c r="AJ1423" s="300" t="str">
        <f t="shared" si="1066"/>
        <v/>
      </c>
      <c r="AK1423" s="300" t="str">
        <f t="shared" si="1067"/>
        <v/>
      </c>
      <c r="AL1423" s="300" t="str">
        <f t="shared" si="1068"/>
        <v/>
      </c>
      <c r="AM1423" s="300" t="str">
        <f t="shared" si="1069"/>
        <v/>
      </c>
      <c r="AN1423" s="300" t="str">
        <f t="shared" si="1070"/>
        <v/>
      </c>
      <c r="AO1423" s="300" t="str">
        <f t="shared" si="1071"/>
        <v/>
      </c>
      <c r="AP1423" s="300" t="str">
        <f t="shared" si="1072"/>
        <v/>
      </c>
      <c r="AQ1423" s="300" t="str">
        <f t="shared" si="1073"/>
        <v/>
      </c>
      <c r="AR1423" s="306" t="str">
        <f t="shared" si="1074"/>
        <v/>
      </c>
      <c r="AS1423" s="300" t="str">
        <f t="shared" si="1075"/>
        <v/>
      </c>
      <c r="AT1423" s="300" t="str">
        <f t="shared" si="1076"/>
        <v>сиц</v>
      </c>
      <c r="AU1423" s="192" t="str">
        <f t="shared" si="1077"/>
        <v>сиц</v>
      </c>
      <c r="AV1423" s="192" t="e">
        <f t="shared" si="1078"/>
        <v>#N/A</v>
      </c>
      <c r="AW1423" s="191">
        <f t="shared" si="1079"/>
        <v>0</v>
      </c>
      <c r="AX1423" s="191">
        <f t="shared" si="1080"/>
        <v>0</v>
      </c>
      <c r="AY1423" s="191">
        <f t="shared" si="1081"/>
        <v>0</v>
      </c>
      <c r="AZ1423" s="191">
        <f t="shared" si="1082"/>
        <v>0</v>
      </c>
      <c r="BA1423" s="193" t="e">
        <f t="shared" si="1083"/>
        <v>#N/A</v>
      </c>
      <c r="BB1423" s="193" t="e">
        <f t="shared" si="1084"/>
        <v>#N/A</v>
      </c>
      <c r="BC1423" s="193" t="e">
        <f t="shared" si="1085"/>
        <v>#N/A</v>
      </c>
      <c r="BD1423" s="191">
        <f t="shared" si="1044"/>
        <v>0</v>
      </c>
      <c r="BE1423" s="191" t="e">
        <f t="shared" si="1086"/>
        <v>#N/A</v>
      </c>
      <c r="BF1423" s="210" t="e">
        <f t="shared" si="1087"/>
        <v>#N/A</v>
      </c>
      <c r="BG1423" s="211" t="e">
        <f t="shared" si="1088"/>
        <v>#N/A</v>
      </c>
      <c r="BH1423" s="289"/>
      <c r="BI1423" s="289"/>
      <c r="BL1423" s="233" t="str">
        <f t="shared" si="1089"/>
        <v/>
      </c>
    </row>
    <row r="1424" spans="1:64" ht="12" customHeight="1">
      <c r="A1424" s="333" t="s">
        <v>1327</v>
      </c>
      <c r="B1424" s="381" t="s">
        <v>327</v>
      </c>
      <c r="C1424" s="333" t="s">
        <v>1328</v>
      </c>
      <c r="D1424" s="381" t="s">
        <v>317</v>
      </c>
      <c r="E1424" s="381" t="s">
        <v>1330</v>
      </c>
      <c r="F1424" s="381" t="s">
        <v>608</v>
      </c>
      <c r="G1424" s="381" t="s">
        <v>385</v>
      </c>
      <c r="H1424" s="100" t="s">
        <v>653</v>
      </c>
      <c r="I1424" s="381" t="s">
        <v>505</v>
      </c>
      <c r="J1424" s="382">
        <v>154162.59</v>
      </c>
      <c r="K1424" s="382">
        <v>154162.59</v>
      </c>
      <c r="L1424" s="191" t="str">
        <f t="shared" si="1048"/>
        <v>875Э48050702011004003011121101</v>
      </c>
      <c r="M1424" s="192">
        <f t="array" ref="M1424">IF(COUNT(SEARCH(Удалить_Роспись_КВСР,$B1424)*SEARCH(Удалить_Роспись_ПБС,$C1424)*SEARCH(Удалить_Роспись_КФСР, $D1424)*SEARCH(Удалить_Роспись_КЦСР,$E1424)*SEARCH(Удалить_Роспись_КВР,$F1424)*SEARCH(Удалить_Роспись_ЭК,$H1424)*SEARCH(Удалить_Роспись_КР,$I1424))&gt;0,0,1)</f>
        <v>0</v>
      </c>
      <c r="N1424" s="192">
        <v>0</v>
      </c>
      <c r="O1424" s="192" t="str">
        <f t="shared" si="1049"/>
        <v/>
      </c>
      <c r="P1424" s="192" t="str">
        <f t="shared" si="1041"/>
        <v/>
      </c>
      <c r="Q1424" s="300" t="str">
        <f t="shared" si="1050"/>
        <v/>
      </c>
      <c r="R1424" s="300" t="str">
        <f t="shared" si="1051"/>
        <v/>
      </c>
      <c r="S1424" s="300" t="str">
        <f t="shared" si="1052"/>
        <v/>
      </c>
      <c r="T1424" s="192" t="str">
        <f t="shared" si="1053"/>
        <v/>
      </c>
      <c r="U1424" s="303" t="str">
        <f t="shared" si="1054"/>
        <v/>
      </c>
      <c r="V1424" s="300" t="str">
        <f t="shared" si="1055"/>
        <v/>
      </c>
      <c r="W1424" s="192" t="str">
        <f t="shared" si="1056"/>
        <v/>
      </c>
      <c r="X1424" s="303" t="str">
        <f t="shared" si="1057"/>
        <v/>
      </c>
      <c r="Y1424" s="300" t="str">
        <f t="shared" si="1058"/>
        <v/>
      </c>
      <c r="Z1424" s="300" t="str">
        <f t="shared" si="1059"/>
        <v/>
      </c>
      <c r="AA1424" s="303" t="str">
        <f t="shared" si="1060"/>
        <v/>
      </c>
      <c r="AB1424" s="300" t="str">
        <f t="shared" si="1061"/>
        <v/>
      </c>
      <c r="AC1424" s="300" t="str">
        <f t="shared" si="1062"/>
        <v/>
      </c>
      <c r="AD1424" s="300" t="str">
        <f t="shared" si="1063"/>
        <v/>
      </c>
      <c r="AE1424" s="192" t="str">
        <f t="shared" si="1064"/>
        <v/>
      </c>
      <c r="AF1424" s="192" t="str">
        <f t="shared" si="1065"/>
        <v/>
      </c>
      <c r="AG1424" s="192"/>
      <c r="AJ1424" s="300" t="str">
        <f t="shared" si="1066"/>
        <v/>
      </c>
      <c r="AK1424" s="300" t="str">
        <f t="shared" si="1067"/>
        <v/>
      </c>
      <c r="AL1424" s="300" t="str">
        <f t="shared" si="1068"/>
        <v/>
      </c>
      <c r="AM1424" s="300" t="str">
        <f t="shared" si="1069"/>
        <v/>
      </c>
      <c r="AN1424" s="300" t="str">
        <f t="shared" si="1070"/>
        <v/>
      </c>
      <c r="AO1424" s="300" t="str">
        <f t="shared" si="1071"/>
        <v/>
      </c>
      <c r="AP1424" s="300" t="str">
        <f t="shared" si="1072"/>
        <v/>
      </c>
      <c r="AQ1424" s="300" t="str">
        <f t="shared" si="1073"/>
        <v/>
      </c>
      <c r="AR1424" s="306" t="str">
        <f t="shared" si="1074"/>
        <v/>
      </c>
      <c r="AS1424" s="300" t="str">
        <f t="shared" si="1075"/>
        <v/>
      </c>
      <c r="AT1424" s="300" t="str">
        <f t="shared" si="1076"/>
        <v/>
      </c>
      <c r="AU1424" s="192" t="str">
        <f t="shared" si="1077"/>
        <v>рбс</v>
      </c>
      <c r="AV1424" s="192" t="str">
        <f t="shared" si="1078"/>
        <v>рбс875Э4805общопл</v>
      </c>
      <c r="AW1424" s="191">
        <f t="shared" si="1079"/>
        <v>0</v>
      </c>
      <c r="AX1424" s="191">
        <f t="shared" si="1080"/>
        <v>0</v>
      </c>
      <c r="AY1424" s="191">
        <f t="shared" si="1081"/>
        <v>0</v>
      </c>
      <c r="AZ1424" s="191">
        <f t="shared" si="1082"/>
        <v>0</v>
      </c>
      <c r="BA1424" s="193">
        <f t="shared" si="1083"/>
        <v>1</v>
      </c>
      <c r="BB1424" s="193">
        <f t="shared" si="1084"/>
        <v>1</v>
      </c>
      <c r="BC1424" s="193">
        <f t="shared" si="1085"/>
        <v>1</v>
      </c>
      <c r="BD1424" s="191">
        <f t="shared" si="1044"/>
        <v>0</v>
      </c>
      <c r="BE1424" s="191">
        <f t="shared" si="1086"/>
        <v>0</v>
      </c>
      <c r="BF1424" s="210">
        <f t="shared" si="1087"/>
        <v>0</v>
      </c>
      <c r="BG1424" s="211">
        <f t="shared" si="1088"/>
        <v>0</v>
      </c>
      <c r="BH1424" s="289"/>
      <c r="BI1424" s="289"/>
      <c r="BL1424" s="233" t="str">
        <f t="shared" si="1089"/>
        <v/>
      </c>
    </row>
    <row r="1425" spans="1:64" ht="12" hidden="1" customHeight="1">
      <c r="A1425" s="333" t="s">
        <v>1327</v>
      </c>
      <c r="B1425" s="381" t="s">
        <v>327</v>
      </c>
      <c r="C1425" s="333" t="s">
        <v>1328</v>
      </c>
      <c r="D1425" s="381" t="s">
        <v>317</v>
      </c>
      <c r="E1425" s="381" t="s">
        <v>1330</v>
      </c>
      <c r="F1425" s="381" t="s">
        <v>613</v>
      </c>
      <c r="G1425" s="381" t="s">
        <v>423</v>
      </c>
      <c r="H1425" s="100" t="s">
        <v>653</v>
      </c>
      <c r="I1425" s="381" t="s">
        <v>547</v>
      </c>
      <c r="J1425" s="382">
        <v>11629967.41</v>
      </c>
      <c r="K1425" s="382">
        <v>6510000</v>
      </c>
      <c r="L1425" s="191" t="str">
        <f t="shared" si="1048"/>
        <v>875Э48050702011004003061124131</v>
      </c>
      <c r="M1425" s="192">
        <f t="array" ref="M1425">IF(COUNT(SEARCH(Удалить_Роспись_КВСР,$B1425)*SEARCH(Удалить_Роспись_ПБС,$C1425)*SEARCH(Удалить_Роспись_КФСР, $D1425)*SEARCH(Удалить_Роспись_КЦСР,$E1425)*SEARCH(Удалить_Роспись_КВР,$F1425)*SEARCH(Удалить_Роспись_ЭК,$H1425)*SEARCH(Удалить_Роспись_КР,$I1425))&gt;0,0,1)</f>
        <v>0</v>
      </c>
      <c r="N1425" s="192">
        <v>0</v>
      </c>
      <c r="O1425" s="192" t="str">
        <f t="shared" si="1049"/>
        <v/>
      </c>
      <c r="P1425" s="192" t="str">
        <f t="shared" si="1041"/>
        <v/>
      </c>
      <c r="Q1425" s="300" t="str">
        <f t="shared" si="1050"/>
        <v/>
      </c>
      <c r="R1425" s="300" t="str">
        <f t="shared" si="1051"/>
        <v/>
      </c>
      <c r="S1425" s="300" t="str">
        <f t="shared" si="1052"/>
        <v/>
      </c>
      <c r="T1425" s="192" t="str">
        <f t="shared" si="1053"/>
        <v/>
      </c>
      <c r="U1425" s="303" t="str">
        <f t="shared" si="1054"/>
        <v/>
      </c>
      <c r="V1425" s="300" t="str">
        <f t="shared" si="1055"/>
        <v/>
      </c>
      <c r="W1425" s="192" t="str">
        <f t="shared" si="1056"/>
        <v/>
      </c>
      <c r="X1425" s="303" t="str">
        <f t="shared" si="1057"/>
        <v/>
      </c>
      <c r="Y1425" s="300" t="str">
        <f t="shared" si="1058"/>
        <v/>
      </c>
      <c r="Z1425" s="300" t="str">
        <f t="shared" si="1059"/>
        <v/>
      </c>
      <c r="AA1425" s="303" t="str">
        <f t="shared" si="1060"/>
        <v/>
      </c>
      <c r="AB1425" s="300" t="str">
        <f t="shared" si="1061"/>
        <v>смз</v>
      </c>
      <c r="AC1425" s="300" t="str">
        <f t="shared" si="1062"/>
        <v/>
      </c>
      <c r="AD1425" s="300" t="str">
        <f t="shared" si="1063"/>
        <v/>
      </c>
      <c r="AE1425" s="192" t="str">
        <f t="shared" si="1064"/>
        <v/>
      </c>
      <c r="AF1425" s="192" t="str">
        <f t="shared" si="1065"/>
        <v/>
      </c>
      <c r="AG1425" s="192"/>
      <c r="AJ1425" s="300" t="str">
        <f t="shared" si="1066"/>
        <v/>
      </c>
      <c r="AK1425" s="300" t="str">
        <f t="shared" si="1067"/>
        <v/>
      </c>
      <c r="AL1425" s="300" t="str">
        <f t="shared" si="1068"/>
        <v/>
      </c>
      <c r="AM1425" s="300" t="str">
        <f t="shared" si="1069"/>
        <v/>
      </c>
      <c r="AN1425" s="300" t="str">
        <f t="shared" si="1070"/>
        <v/>
      </c>
      <c r="AO1425" s="300" t="str">
        <f t="shared" si="1071"/>
        <v/>
      </c>
      <c r="AP1425" s="300" t="str">
        <f t="shared" si="1072"/>
        <v/>
      </c>
      <c r="AQ1425" s="300" t="str">
        <f t="shared" si="1073"/>
        <v/>
      </c>
      <c r="AR1425" s="306" t="str">
        <f t="shared" si="1074"/>
        <v/>
      </c>
      <c r="AS1425" s="300" t="str">
        <f t="shared" si="1075"/>
        <v>смз</v>
      </c>
      <c r="AT1425" s="300" t="str">
        <f t="shared" si="1076"/>
        <v/>
      </c>
      <c r="AU1425" s="192" t="str">
        <f t="shared" si="1077"/>
        <v>смз</v>
      </c>
      <c r="AV1425" s="192" t="str">
        <f t="shared" si="1078"/>
        <v>смз875Э4805общпро</v>
      </c>
      <c r="AW1425" s="191">
        <f t="shared" si="1079"/>
        <v>0</v>
      </c>
      <c r="AX1425" s="191">
        <f t="shared" si="1080"/>
        <v>0</v>
      </c>
      <c r="AY1425" s="191">
        <f t="shared" si="1081"/>
        <v>0</v>
      </c>
      <c r="AZ1425" s="191">
        <f t="shared" si="1082"/>
        <v>0</v>
      </c>
      <c r="BA1425" s="193">
        <f t="shared" si="1083"/>
        <v>1</v>
      </c>
      <c r="BB1425" s="193">
        <f t="shared" si="1084"/>
        <v>1</v>
      </c>
      <c r="BC1425" s="193">
        <f t="shared" si="1085"/>
        <v>1</v>
      </c>
      <c r="BD1425" s="191">
        <f t="shared" si="1044"/>
        <v>0</v>
      </c>
      <c r="BE1425" s="191">
        <f t="shared" si="1086"/>
        <v>0</v>
      </c>
      <c r="BF1425" s="210">
        <f t="shared" si="1087"/>
        <v>0</v>
      </c>
      <c r="BG1425" s="211">
        <f t="shared" si="1088"/>
        <v>0</v>
      </c>
      <c r="BH1425" s="289" t="str">
        <f t="shared" ref="BH1425:BH1436" si="1090">B1425</f>
        <v>875</v>
      </c>
      <c r="BI1425" s="289" t="str">
        <f t="shared" ref="BI1425:BI1436" si="1091">D1425</f>
        <v>0702</v>
      </c>
      <c r="BJ1425" s="284" t="s">
        <v>581</v>
      </c>
      <c r="BK1425" s="284" t="s">
        <v>586</v>
      </c>
      <c r="BL1425" s="233" t="str">
        <f t="shared" si="1089"/>
        <v/>
      </c>
    </row>
    <row r="1426" spans="1:64" ht="12" hidden="1" customHeight="1">
      <c r="A1426" s="333" t="s">
        <v>1327</v>
      </c>
      <c r="B1426" s="381" t="s">
        <v>327</v>
      </c>
      <c r="C1426" s="333" t="s">
        <v>1328</v>
      </c>
      <c r="D1426" s="381" t="s">
        <v>317</v>
      </c>
      <c r="E1426" s="381" t="s">
        <v>1331</v>
      </c>
      <c r="F1426" s="381" t="s">
        <v>613</v>
      </c>
      <c r="G1426" s="381" t="s">
        <v>423</v>
      </c>
      <c r="H1426" s="100" t="s">
        <v>653</v>
      </c>
      <c r="I1426" s="381" t="s">
        <v>547</v>
      </c>
      <c r="J1426" s="382">
        <v>1794900</v>
      </c>
      <c r="K1426" s="382">
        <v>772364.67</v>
      </c>
      <c r="L1426" s="191" t="str">
        <f t="shared" si="1048"/>
        <v>875Э48050702011004103061124131</v>
      </c>
      <c r="M1426" s="192">
        <f t="array" ref="M1426">IF(COUNT(SEARCH(Удалить_Роспись_КВСР,$B1426)*SEARCH(Удалить_Роспись_ПБС,$C1426)*SEARCH(Удалить_Роспись_КФСР, $D1426)*SEARCH(Удалить_Роспись_КЦСР,$E1426)*SEARCH(Удалить_Роспись_КВР,$F1426)*SEARCH(Удалить_Роспись_ЭК,$H1426)*SEARCH(Удалить_Роспись_КР,$I1426))&gt;0,0,1)</f>
        <v>0</v>
      </c>
      <c r="N1426" s="192">
        <v>0</v>
      </c>
      <c r="O1426" s="192" t="str">
        <f t="shared" si="1049"/>
        <v/>
      </c>
      <c r="P1426" s="192" t="str">
        <f t="shared" si="1041"/>
        <v/>
      </c>
      <c r="Q1426" s="300" t="str">
        <f t="shared" si="1050"/>
        <v/>
      </c>
      <c r="R1426" s="300" t="str">
        <f t="shared" si="1051"/>
        <v/>
      </c>
      <c r="S1426" s="300" t="str">
        <f t="shared" si="1052"/>
        <v/>
      </c>
      <c r="T1426" s="192" t="str">
        <f t="shared" si="1053"/>
        <v/>
      </c>
      <c r="U1426" s="303" t="str">
        <f t="shared" si="1054"/>
        <v/>
      </c>
      <c r="V1426" s="300" t="str">
        <f t="shared" si="1055"/>
        <v/>
      </c>
      <c r="W1426" s="192" t="str">
        <f t="shared" si="1056"/>
        <v/>
      </c>
      <c r="X1426" s="303" t="str">
        <f t="shared" si="1057"/>
        <v/>
      </c>
      <c r="Y1426" s="300" t="str">
        <f t="shared" si="1058"/>
        <v/>
      </c>
      <c r="Z1426" s="300" t="str">
        <f t="shared" si="1059"/>
        <v/>
      </c>
      <c r="AA1426" s="303" t="str">
        <f t="shared" si="1060"/>
        <v/>
      </c>
      <c r="AB1426" s="300" t="str">
        <f t="shared" si="1061"/>
        <v>смз</v>
      </c>
      <c r="AC1426" s="300" t="str">
        <f t="shared" si="1062"/>
        <v/>
      </c>
      <c r="AD1426" s="300" t="str">
        <f t="shared" si="1063"/>
        <v/>
      </c>
      <c r="AE1426" s="192" t="str">
        <f t="shared" si="1064"/>
        <v/>
      </c>
      <c r="AF1426" s="192" t="str">
        <f t="shared" si="1065"/>
        <v/>
      </c>
      <c r="AG1426" s="192"/>
      <c r="AJ1426" s="300" t="str">
        <f t="shared" si="1066"/>
        <v/>
      </c>
      <c r="AK1426" s="300" t="str">
        <f t="shared" si="1067"/>
        <v/>
      </c>
      <c r="AL1426" s="300" t="str">
        <f t="shared" si="1068"/>
        <v/>
      </c>
      <c r="AM1426" s="300" t="str">
        <f t="shared" si="1069"/>
        <v/>
      </c>
      <c r="AN1426" s="300" t="str">
        <f t="shared" si="1070"/>
        <v/>
      </c>
      <c r="AO1426" s="300" t="str">
        <f t="shared" si="1071"/>
        <v/>
      </c>
      <c r="AP1426" s="300" t="str">
        <f t="shared" si="1072"/>
        <v/>
      </c>
      <c r="AQ1426" s="300" t="str">
        <f t="shared" si="1073"/>
        <v/>
      </c>
      <c r="AR1426" s="306" t="str">
        <f t="shared" si="1074"/>
        <v/>
      </c>
      <c r="AS1426" s="300" t="str">
        <f t="shared" si="1075"/>
        <v>смз</v>
      </c>
      <c r="AT1426" s="300" t="str">
        <f t="shared" si="1076"/>
        <v/>
      </c>
      <c r="AU1426" s="192" t="str">
        <f t="shared" si="1077"/>
        <v>смз</v>
      </c>
      <c r="AV1426" s="192" t="str">
        <f t="shared" si="1078"/>
        <v>смз875Э4805общпро</v>
      </c>
      <c r="AW1426" s="191">
        <f t="shared" si="1079"/>
        <v>0</v>
      </c>
      <c r="AX1426" s="191">
        <f t="shared" si="1080"/>
        <v>0</v>
      </c>
      <c r="AY1426" s="191">
        <f t="shared" si="1081"/>
        <v>0</v>
      </c>
      <c r="AZ1426" s="191">
        <f t="shared" si="1082"/>
        <v>0</v>
      </c>
      <c r="BA1426" s="193">
        <f t="shared" si="1083"/>
        <v>1</v>
      </c>
      <c r="BB1426" s="193">
        <f t="shared" si="1084"/>
        <v>1</v>
      </c>
      <c r="BC1426" s="193">
        <f t="shared" si="1085"/>
        <v>1</v>
      </c>
      <c r="BD1426" s="191">
        <f t="shared" si="1044"/>
        <v>0</v>
      </c>
      <c r="BE1426" s="191">
        <f t="shared" si="1086"/>
        <v>0</v>
      </c>
      <c r="BF1426" s="210">
        <f t="shared" si="1087"/>
        <v>0</v>
      </c>
      <c r="BG1426" s="211">
        <f t="shared" si="1088"/>
        <v>0</v>
      </c>
      <c r="BH1426" s="289" t="str">
        <f t="shared" si="1090"/>
        <v>875</v>
      </c>
      <c r="BI1426" s="289" t="str">
        <f t="shared" si="1091"/>
        <v>0702</v>
      </c>
      <c r="BJ1426" s="284" t="s">
        <v>581</v>
      </c>
      <c r="BK1426" s="284" t="s">
        <v>585</v>
      </c>
      <c r="BL1426" s="233" t="str">
        <f t="shared" si="1089"/>
        <v/>
      </c>
    </row>
    <row r="1427" spans="1:64" ht="12" hidden="1" customHeight="1">
      <c r="A1427" s="333" t="s">
        <v>1327</v>
      </c>
      <c r="B1427" s="381" t="s">
        <v>327</v>
      </c>
      <c r="C1427" s="333" t="s">
        <v>1328</v>
      </c>
      <c r="D1427" s="381" t="s">
        <v>317</v>
      </c>
      <c r="E1427" s="381" t="s">
        <v>1332</v>
      </c>
      <c r="F1427" s="381" t="s">
        <v>613</v>
      </c>
      <c r="G1427" s="381" t="s">
        <v>423</v>
      </c>
      <c r="H1427" s="100" t="s">
        <v>653</v>
      </c>
      <c r="I1427" s="381" t="s">
        <v>547</v>
      </c>
      <c r="J1427" s="382">
        <v>52080</v>
      </c>
      <c r="K1427" s="382">
        <v>11798.8</v>
      </c>
      <c r="L1427" s="191" t="str">
        <f t="shared" si="1048"/>
        <v>875Э48050702011004503061124131</v>
      </c>
      <c r="M1427" s="192">
        <f t="array" ref="M1427">IF(COUNT(SEARCH(Удалить_Роспись_КВСР,$B1427)*SEARCH(Удалить_Роспись_ПБС,$C1427)*SEARCH(Удалить_Роспись_КФСР, $D1427)*SEARCH(Удалить_Роспись_КЦСР,$E1427)*SEARCH(Удалить_Роспись_КВР,$F1427)*SEARCH(Удалить_Роспись_ЭК,$H1427)*SEARCH(Удалить_Роспись_КР,$I1427))&gt;0,0,1)</f>
        <v>0</v>
      </c>
      <c r="N1427" s="192">
        <v>0</v>
      </c>
      <c r="O1427" s="192" t="str">
        <f t="shared" si="1049"/>
        <v/>
      </c>
      <c r="P1427" s="192" t="str">
        <f t="shared" si="1041"/>
        <v/>
      </c>
      <c r="Q1427" s="300" t="str">
        <f t="shared" si="1050"/>
        <v/>
      </c>
      <c r="R1427" s="300" t="str">
        <f t="shared" si="1051"/>
        <v/>
      </c>
      <c r="S1427" s="300" t="str">
        <f t="shared" si="1052"/>
        <v/>
      </c>
      <c r="T1427" s="192" t="str">
        <f t="shared" si="1053"/>
        <v/>
      </c>
      <c r="U1427" s="303" t="str">
        <f t="shared" si="1054"/>
        <v/>
      </c>
      <c r="V1427" s="300" t="str">
        <f t="shared" si="1055"/>
        <v/>
      </c>
      <c r="W1427" s="192" t="str">
        <f t="shared" si="1056"/>
        <v/>
      </c>
      <c r="X1427" s="303" t="str">
        <f t="shared" si="1057"/>
        <v/>
      </c>
      <c r="Y1427" s="300" t="str">
        <f t="shared" si="1058"/>
        <v/>
      </c>
      <c r="Z1427" s="300" t="str">
        <f t="shared" si="1059"/>
        <v/>
      </c>
      <c r="AA1427" s="303" t="str">
        <f t="shared" si="1060"/>
        <v/>
      </c>
      <c r="AB1427" s="300" t="str">
        <f t="shared" si="1061"/>
        <v>смз</v>
      </c>
      <c r="AC1427" s="300" t="str">
        <f t="shared" si="1062"/>
        <v/>
      </c>
      <c r="AD1427" s="300" t="str">
        <f t="shared" si="1063"/>
        <v/>
      </c>
      <c r="AE1427" s="192" t="str">
        <f t="shared" si="1064"/>
        <v/>
      </c>
      <c r="AF1427" s="192" t="str">
        <f t="shared" si="1065"/>
        <v/>
      </c>
      <c r="AG1427" s="192"/>
      <c r="AJ1427" s="300" t="str">
        <f t="shared" si="1066"/>
        <v/>
      </c>
      <c r="AK1427" s="300" t="str">
        <f t="shared" si="1067"/>
        <v/>
      </c>
      <c r="AL1427" s="300" t="str">
        <f t="shared" si="1068"/>
        <v/>
      </c>
      <c r="AM1427" s="300" t="str">
        <f t="shared" si="1069"/>
        <v/>
      </c>
      <c r="AN1427" s="300" t="str">
        <f t="shared" si="1070"/>
        <v/>
      </c>
      <c r="AO1427" s="300" t="str">
        <f t="shared" si="1071"/>
        <v/>
      </c>
      <c r="AP1427" s="300" t="str">
        <f t="shared" si="1072"/>
        <v/>
      </c>
      <c r="AQ1427" s="300" t="str">
        <f t="shared" si="1073"/>
        <v/>
      </c>
      <c r="AR1427" s="306" t="str">
        <f t="shared" si="1074"/>
        <v/>
      </c>
      <c r="AS1427" s="300" t="str">
        <f t="shared" si="1075"/>
        <v>смз</v>
      </c>
      <c r="AT1427" s="300" t="str">
        <f t="shared" si="1076"/>
        <v/>
      </c>
      <c r="AU1427" s="192" t="str">
        <f t="shared" si="1077"/>
        <v>смз</v>
      </c>
      <c r="AV1427" s="192" t="str">
        <f t="shared" si="1078"/>
        <v>смз875Э4805общпро</v>
      </c>
      <c r="AW1427" s="191">
        <f t="shared" si="1079"/>
        <v>0</v>
      </c>
      <c r="AX1427" s="191">
        <f t="shared" si="1080"/>
        <v>0</v>
      </c>
      <c r="AY1427" s="191">
        <f t="shared" si="1081"/>
        <v>0</v>
      </c>
      <c r="AZ1427" s="191">
        <f t="shared" si="1082"/>
        <v>0</v>
      </c>
      <c r="BA1427" s="193">
        <f t="shared" si="1083"/>
        <v>1</v>
      </c>
      <c r="BB1427" s="193">
        <f t="shared" si="1084"/>
        <v>1</v>
      </c>
      <c r="BC1427" s="193">
        <f t="shared" si="1085"/>
        <v>1</v>
      </c>
      <c r="BD1427" s="191">
        <f t="shared" si="1044"/>
        <v>0</v>
      </c>
      <c r="BE1427" s="191">
        <f t="shared" si="1086"/>
        <v>0</v>
      </c>
      <c r="BF1427" s="210">
        <f t="shared" si="1087"/>
        <v>0</v>
      </c>
      <c r="BG1427" s="211">
        <f t="shared" si="1088"/>
        <v>0</v>
      </c>
      <c r="BH1427" s="289" t="str">
        <f t="shared" si="1090"/>
        <v>875</v>
      </c>
      <c r="BI1427" s="289" t="str">
        <f t="shared" si="1091"/>
        <v>0702</v>
      </c>
      <c r="BJ1427" s="284" t="s">
        <v>581</v>
      </c>
      <c r="BK1427" s="284" t="s">
        <v>586</v>
      </c>
      <c r="BL1427" s="233" t="str">
        <f t="shared" si="1089"/>
        <v/>
      </c>
    </row>
    <row r="1428" spans="1:64" ht="12" hidden="1" customHeight="1">
      <c r="A1428" s="333" t="s">
        <v>1327</v>
      </c>
      <c r="B1428" s="381" t="s">
        <v>327</v>
      </c>
      <c r="C1428" s="333" t="s">
        <v>1328</v>
      </c>
      <c r="D1428" s="381" t="s">
        <v>317</v>
      </c>
      <c r="E1428" s="381" t="s">
        <v>1333</v>
      </c>
      <c r="F1428" s="381" t="s">
        <v>615</v>
      </c>
      <c r="G1428" s="381" t="s">
        <v>327</v>
      </c>
      <c r="H1428" s="100" t="s">
        <v>653</v>
      </c>
      <c r="I1428" s="381" t="s">
        <v>547</v>
      </c>
      <c r="J1428" s="382">
        <v>80000</v>
      </c>
      <c r="K1428" s="382">
        <v>80000</v>
      </c>
      <c r="L1428" s="191" t="str">
        <f t="shared" si="1048"/>
        <v>875Э48050702011004703061287531</v>
      </c>
      <c r="M1428" s="192">
        <f t="array" ref="M1428">IF(COUNT(SEARCH(Удалить_Роспись_КВСР,$B1428)*SEARCH(Удалить_Роспись_ПБС,$C1428)*SEARCH(Удалить_Роспись_КФСР, $D1428)*SEARCH(Удалить_Роспись_КЦСР,$E1428)*SEARCH(Удалить_Роспись_КВР,$F1428)*SEARCH(Удалить_Роспись_ЭК,$H1428)*SEARCH(Удалить_Роспись_КР,$I1428))&gt;0,0,1)</f>
        <v>0</v>
      </c>
      <c r="N1428" s="192">
        <v>0</v>
      </c>
      <c r="O1428" s="192" t="str">
        <f t="shared" si="1049"/>
        <v/>
      </c>
      <c r="P1428" s="192" t="str">
        <f t="shared" ref="P1428:P1491" si="1092">IF($E1428="092Л000","воз","")</f>
        <v/>
      </c>
      <c r="Q1428" s="300" t="str">
        <f t="shared" si="1050"/>
        <v/>
      </c>
      <c r="R1428" s="300" t="str">
        <f t="shared" si="1051"/>
        <v/>
      </c>
      <c r="S1428" s="300" t="str">
        <f t="shared" si="1052"/>
        <v/>
      </c>
      <c r="T1428" s="192" t="str">
        <f t="shared" si="1053"/>
        <v/>
      </c>
      <c r="U1428" s="303" t="str">
        <f t="shared" si="1054"/>
        <v/>
      </c>
      <c r="V1428" s="300" t="str">
        <f t="shared" si="1055"/>
        <v/>
      </c>
      <c r="W1428" s="192" t="str">
        <f t="shared" si="1056"/>
        <v/>
      </c>
      <c r="X1428" s="303" t="str">
        <f t="shared" si="1057"/>
        <v/>
      </c>
      <c r="Y1428" s="300" t="str">
        <f t="shared" si="1058"/>
        <v/>
      </c>
      <c r="Z1428" s="300" t="str">
        <f t="shared" si="1059"/>
        <v/>
      </c>
      <c r="AA1428" s="303" t="str">
        <f t="shared" si="1060"/>
        <v/>
      </c>
      <c r="AB1428" s="300" t="str">
        <f t="shared" si="1061"/>
        <v/>
      </c>
      <c r="AC1428" s="300" t="str">
        <f t="shared" si="1062"/>
        <v/>
      </c>
      <c r="AD1428" s="300" t="str">
        <f t="shared" si="1063"/>
        <v>сиц</v>
      </c>
      <c r="AE1428" s="192" t="str">
        <f t="shared" si="1064"/>
        <v/>
      </c>
      <c r="AF1428" s="192" t="str">
        <f t="shared" si="1065"/>
        <v/>
      </c>
      <c r="AG1428" s="192"/>
      <c r="AJ1428" s="300" t="str">
        <f t="shared" si="1066"/>
        <v/>
      </c>
      <c r="AK1428" s="300" t="str">
        <f t="shared" si="1067"/>
        <v/>
      </c>
      <c r="AL1428" s="300" t="str">
        <f t="shared" si="1068"/>
        <v/>
      </c>
      <c r="AM1428" s="300" t="str">
        <f t="shared" si="1069"/>
        <v/>
      </c>
      <c r="AN1428" s="300" t="str">
        <f t="shared" si="1070"/>
        <v/>
      </c>
      <c r="AO1428" s="300" t="str">
        <f t="shared" si="1071"/>
        <v/>
      </c>
      <c r="AP1428" s="300" t="str">
        <f t="shared" si="1072"/>
        <v/>
      </c>
      <c r="AQ1428" s="300" t="str">
        <f t="shared" si="1073"/>
        <v/>
      </c>
      <c r="AR1428" s="306" t="str">
        <f t="shared" si="1074"/>
        <v/>
      </c>
      <c r="AS1428" s="300" t="str">
        <f t="shared" si="1075"/>
        <v/>
      </c>
      <c r="AT1428" s="300" t="str">
        <f t="shared" si="1076"/>
        <v>сиц</v>
      </c>
      <c r="AU1428" s="192" t="str">
        <f t="shared" si="1077"/>
        <v>сиц</v>
      </c>
      <c r="AV1428" s="192" t="e">
        <f t="shared" si="1078"/>
        <v>#N/A</v>
      </c>
      <c r="AW1428" s="191">
        <f t="shared" si="1079"/>
        <v>0</v>
      </c>
      <c r="AX1428" s="191">
        <f t="shared" si="1080"/>
        <v>0</v>
      </c>
      <c r="AY1428" s="191">
        <f t="shared" si="1081"/>
        <v>0</v>
      </c>
      <c r="AZ1428" s="191">
        <f t="shared" si="1082"/>
        <v>0</v>
      </c>
      <c r="BA1428" s="193" t="e">
        <f t="shared" si="1083"/>
        <v>#N/A</v>
      </c>
      <c r="BB1428" s="193" t="e">
        <f t="shared" si="1084"/>
        <v>#N/A</v>
      </c>
      <c r="BC1428" s="193" t="e">
        <f t="shared" si="1085"/>
        <v>#N/A</v>
      </c>
      <c r="BD1428" s="191">
        <f t="shared" si="1044"/>
        <v>0</v>
      </c>
      <c r="BE1428" s="191" t="e">
        <f t="shared" si="1086"/>
        <v>#N/A</v>
      </c>
      <c r="BF1428" s="210" t="e">
        <f t="shared" si="1087"/>
        <v>#N/A</v>
      </c>
      <c r="BG1428" s="211" t="e">
        <f t="shared" si="1088"/>
        <v>#N/A</v>
      </c>
      <c r="BH1428" s="289" t="str">
        <f t="shared" si="1090"/>
        <v>875</v>
      </c>
      <c r="BI1428" s="289" t="str">
        <f t="shared" si="1091"/>
        <v>0702</v>
      </c>
      <c r="BJ1428" s="284" t="s">
        <v>581</v>
      </c>
      <c r="BK1428" s="284" t="s">
        <v>586</v>
      </c>
      <c r="BL1428" s="233" t="str">
        <f t="shared" si="1089"/>
        <v/>
      </c>
    </row>
    <row r="1429" spans="1:64" ht="12" hidden="1" customHeight="1">
      <c r="A1429" s="333" t="s">
        <v>1327</v>
      </c>
      <c r="B1429" s="381" t="s">
        <v>327</v>
      </c>
      <c r="C1429" s="333" t="s">
        <v>1328</v>
      </c>
      <c r="D1429" s="381" t="s">
        <v>317</v>
      </c>
      <c r="E1429" s="381" t="s">
        <v>1334</v>
      </c>
      <c r="F1429" s="381" t="s">
        <v>613</v>
      </c>
      <c r="G1429" s="381" t="s">
        <v>423</v>
      </c>
      <c r="H1429" s="100" t="s">
        <v>653</v>
      </c>
      <c r="I1429" s="381" t="s">
        <v>547</v>
      </c>
      <c r="J1429" s="382">
        <v>1250575</v>
      </c>
      <c r="K1429" s="382">
        <v>876125.7</v>
      </c>
      <c r="L1429" s="191" t="str">
        <f t="shared" si="1048"/>
        <v>875Э48050702011004Г03061124131</v>
      </c>
      <c r="M1429" s="192">
        <f t="array" ref="M1429">IF(COUNT(SEARCH(Удалить_Роспись_КВСР,$B1429)*SEARCH(Удалить_Роспись_ПБС,$C1429)*SEARCH(Удалить_Роспись_КФСР, $D1429)*SEARCH(Удалить_Роспись_КЦСР,$E1429)*SEARCH(Удалить_Роспись_КВР,$F1429)*SEARCH(Удалить_Роспись_ЭК,$H1429)*SEARCH(Удалить_Роспись_КР,$I1429))&gt;0,0,1)</f>
        <v>0</v>
      </c>
      <c r="N1429" s="192">
        <v>0</v>
      </c>
      <c r="O1429" s="192" t="str">
        <f t="shared" si="1049"/>
        <v/>
      </c>
      <c r="P1429" s="192" t="str">
        <f t="shared" si="1092"/>
        <v/>
      </c>
      <c r="Q1429" s="300" t="str">
        <f t="shared" si="1050"/>
        <v/>
      </c>
      <c r="R1429" s="300" t="str">
        <f t="shared" si="1051"/>
        <v/>
      </c>
      <c r="S1429" s="300" t="str">
        <f t="shared" si="1052"/>
        <v/>
      </c>
      <c r="T1429" s="192" t="str">
        <f t="shared" si="1053"/>
        <v/>
      </c>
      <c r="U1429" s="303" t="str">
        <f t="shared" si="1054"/>
        <v/>
      </c>
      <c r="V1429" s="300" t="str">
        <f t="shared" si="1055"/>
        <v/>
      </c>
      <c r="W1429" s="192" t="str">
        <f t="shared" si="1056"/>
        <v/>
      </c>
      <c r="X1429" s="303" t="str">
        <f t="shared" si="1057"/>
        <v/>
      </c>
      <c r="Y1429" s="300" t="str">
        <f t="shared" si="1058"/>
        <v/>
      </c>
      <c r="Z1429" s="300" t="str">
        <f t="shared" si="1059"/>
        <v/>
      </c>
      <c r="AA1429" s="303" t="str">
        <f t="shared" si="1060"/>
        <v/>
      </c>
      <c r="AB1429" s="300" t="str">
        <f t="shared" si="1061"/>
        <v>смз</v>
      </c>
      <c r="AC1429" s="300" t="str">
        <f t="shared" si="1062"/>
        <v/>
      </c>
      <c r="AD1429" s="300" t="str">
        <f t="shared" si="1063"/>
        <v/>
      </c>
      <c r="AE1429" s="192" t="str">
        <f t="shared" si="1064"/>
        <v/>
      </c>
      <c r="AF1429" s="192" t="str">
        <f t="shared" si="1065"/>
        <v/>
      </c>
      <c r="AG1429" s="192"/>
      <c r="AJ1429" s="300" t="str">
        <f t="shared" si="1066"/>
        <v/>
      </c>
      <c r="AK1429" s="300" t="str">
        <f t="shared" si="1067"/>
        <v/>
      </c>
      <c r="AL1429" s="300" t="str">
        <f t="shared" si="1068"/>
        <v/>
      </c>
      <c r="AM1429" s="300" t="str">
        <f t="shared" si="1069"/>
        <v/>
      </c>
      <c r="AN1429" s="300" t="str">
        <f t="shared" si="1070"/>
        <v/>
      </c>
      <c r="AO1429" s="300" t="str">
        <f t="shared" si="1071"/>
        <v/>
      </c>
      <c r="AP1429" s="300" t="str">
        <f t="shared" si="1072"/>
        <v/>
      </c>
      <c r="AQ1429" s="300" t="str">
        <f t="shared" si="1073"/>
        <v/>
      </c>
      <c r="AR1429" s="306" t="str">
        <f t="shared" si="1074"/>
        <v/>
      </c>
      <c r="AS1429" s="300" t="str">
        <f t="shared" si="1075"/>
        <v>смз</v>
      </c>
      <c r="AT1429" s="300" t="str">
        <f t="shared" si="1076"/>
        <v/>
      </c>
      <c r="AU1429" s="192" t="str">
        <f t="shared" si="1077"/>
        <v>смз</v>
      </c>
      <c r="AV1429" s="192" t="str">
        <f t="shared" si="1078"/>
        <v>смз875Э4805общпро</v>
      </c>
      <c r="AW1429" s="191">
        <f t="shared" si="1079"/>
        <v>0</v>
      </c>
      <c r="AX1429" s="191">
        <f t="shared" si="1080"/>
        <v>0</v>
      </c>
      <c r="AY1429" s="191">
        <f t="shared" si="1081"/>
        <v>0</v>
      </c>
      <c r="AZ1429" s="191">
        <f t="shared" si="1082"/>
        <v>0</v>
      </c>
      <c r="BA1429" s="193">
        <f t="shared" si="1083"/>
        <v>1</v>
      </c>
      <c r="BB1429" s="193">
        <f t="shared" si="1084"/>
        <v>1</v>
      </c>
      <c r="BC1429" s="193">
        <f t="shared" si="1085"/>
        <v>1</v>
      </c>
      <c r="BD1429" s="191">
        <f t="shared" si="1044"/>
        <v>0</v>
      </c>
      <c r="BE1429" s="191">
        <f t="shared" si="1086"/>
        <v>0</v>
      </c>
      <c r="BF1429" s="210">
        <f t="shared" si="1087"/>
        <v>0</v>
      </c>
      <c r="BG1429" s="211">
        <f t="shared" si="1088"/>
        <v>0</v>
      </c>
      <c r="BH1429" s="289" t="str">
        <f t="shared" si="1090"/>
        <v>875</v>
      </c>
      <c r="BI1429" s="289" t="str">
        <f t="shared" si="1091"/>
        <v>0702</v>
      </c>
      <c r="BJ1429" s="284" t="s">
        <v>581</v>
      </c>
      <c r="BK1429" s="284" t="s">
        <v>586</v>
      </c>
      <c r="BL1429" s="233" t="str">
        <f t="shared" si="1089"/>
        <v/>
      </c>
    </row>
    <row r="1430" spans="1:64" ht="12" hidden="1" customHeight="1">
      <c r="A1430" s="333" t="s">
        <v>1327</v>
      </c>
      <c r="B1430" s="381" t="s">
        <v>327</v>
      </c>
      <c r="C1430" s="333" t="s">
        <v>1328</v>
      </c>
      <c r="D1430" s="381" t="s">
        <v>317</v>
      </c>
      <c r="E1430" s="381" t="s">
        <v>1335</v>
      </c>
      <c r="F1430" s="381" t="s">
        <v>615</v>
      </c>
      <c r="G1430" s="381" t="s">
        <v>327</v>
      </c>
      <c r="H1430" s="100" t="s">
        <v>653</v>
      </c>
      <c r="I1430" s="381" t="s">
        <v>549</v>
      </c>
      <c r="J1430" s="382">
        <v>500000</v>
      </c>
      <c r="K1430" s="382">
        <v>500000</v>
      </c>
      <c r="L1430" s="191" t="str">
        <f t="shared" si="1048"/>
        <v>875Э48050702011007404061287530</v>
      </c>
      <c r="M1430" s="192">
        <f t="array" ref="M1430">IF(COUNT(SEARCH(Удалить_Роспись_КВСР,$B1430)*SEARCH(Удалить_Роспись_ПБС,$C1430)*SEARCH(Удалить_Роспись_КФСР, $D1430)*SEARCH(Удалить_Роспись_КЦСР,$E1430)*SEARCH(Удалить_Роспись_КВР,$F1430)*SEARCH(Удалить_Роспись_ЭК,$H1430)*SEARCH(Удалить_Роспись_КР,$I1430))&gt;0,0,1)</f>
        <v>0</v>
      </c>
      <c r="N1430" s="192">
        <v>0</v>
      </c>
      <c r="O1430" s="192" t="str">
        <f t="shared" si="1049"/>
        <v/>
      </c>
      <c r="P1430" s="192" t="str">
        <f t="shared" si="1092"/>
        <v/>
      </c>
      <c r="Q1430" s="300" t="str">
        <f t="shared" si="1050"/>
        <v/>
      </c>
      <c r="R1430" s="300" t="str">
        <f t="shared" si="1051"/>
        <v/>
      </c>
      <c r="S1430" s="300" t="str">
        <f t="shared" si="1052"/>
        <v/>
      </c>
      <c r="T1430" s="192" t="str">
        <f t="shared" si="1053"/>
        <v/>
      </c>
      <c r="U1430" s="303" t="str">
        <f t="shared" si="1054"/>
        <v/>
      </c>
      <c r="V1430" s="300" t="str">
        <f t="shared" si="1055"/>
        <v/>
      </c>
      <c r="W1430" s="192" t="str">
        <f t="shared" si="1056"/>
        <v/>
      </c>
      <c r="X1430" s="303" t="str">
        <f t="shared" si="1057"/>
        <v/>
      </c>
      <c r="Y1430" s="300" t="str">
        <f t="shared" si="1058"/>
        <v/>
      </c>
      <c r="Z1430" s="300" t="str">
        <f t="shared" si="1059"/>
        <v/>
      </c>
      <c r="AA1430" s="303" t="str">
        <f t="shared" si="1060"/>
        <v/>
      </c>
      <c r="AB1430" s="300" t="str">
        <f t="shared" si="1061"/>
        <v/>
      </c>
      <c r="AC1430" s="300" t="str">
        <f t="shared" si="1062"/>
        <v/>
      </c>
      <c r="AD1430" s="300" t="str">
        <f t="shared" si="1063"/>
        <v>сиц</v>
      </c>
      <c r="AE1430" s="192" t="str">
        <f t="shared" si="1064"/>
        <v/>
      </c>
      <c r="AF1430" s="192" t="str">
        <f t="shared" si="1065"/>
        <v/>
      </c>
      <c r="AG1430" s="192"/>
      <c r="AJ1430" s="300" t="str">
        <f t="shared" si="1066"/>
        <v/>
      </c>
      <c r="AK1430" s="300" t="str">
        <f t="shared" si="1067"/>
        <v/>
      </c>
      <c r="AL1430" s="300" t="str">
        <f t="shared" si="1068"/>
        <v/>
      </c>
      <c r="AM1430" s="300" t="str">
        <f t="shared" si="1069"/>
        <v/>
      </c>
      <c r="AN1430" s="300" t="str">
        <f t="shared" si="1070"/>
        <v/>
      </c>
      <c r="AO1430" s="300" t="str">
        <f t="shared" si="1071"/>
        <v/>
      </c>
      <c r="AP1430" s="300" t="str">
        <f t="shared" si="1072"/>
        <v/>
      </c>
      <c r="AQ1430" s="300" t="str">
        <f t="shared" si="1073"/>
        <v/>
      </c>
      <c r="AR1430" s="306" t="str">
        <f t="shared" si="1074"/>
        <v/>
      </c>
      <c r="AS1430" s="300" t="str">
        <f t="shared" si="1075"/>
        <v/>
      </c>
      <c r="AT1430" s="300" t="str">
        <f t="shared" si="1076"/>
        <v>сиц</v>
      </c>
      <c r="AU1430" s="192" t="str">
        <f t="shared" si="1077"/>
        <v>сиц</v>
      </c>
      <c r="AV1430" s="192" t="e">
        <f t="shared" si="1078"/>
        <v>#N/A</v>
      </c>
      <c r="AW1430" s="191">
        <f t="shared" si="1079"/>
        <v>0</v>
      </c>
      <c r="AX1430" s="191">
        <f t="shared" si="1080"/>
        <v>0</v>
      </c>
      <c r="AY1430" s="191">
        <f t="shared" si="1081"/>
        <v>0</v>
      </c>
      <c r="AZ1430" s="191">
        <f t="shared" si="1082"/>
        <v>0</v>
      </c>
      <c r="BA1430" s="193" t="e">
        <f t="shared" si="1083"/>
        <v>#N/A</v>
      </c>
      <c r="BB1430" s="193" t="e">
        <f t="shared" si="1084"/>
        <v>#N/A</v>
      </c>
      <c r="BC1430" s="193" t="e">
        <f t="shared" si="1085"/>
        <v>#N/A</v>
      </c>
      <c r="BD1430" s="191">
        <f t="shared" si="1044"/>
        <v>0</v>
      </c>
      <c r="BE1430" s="191" t="e">
        <f t="shared" si="1086"/>
        <v>#N/A</v>
      </c>
      <c r="BF1430" s="210" t="e">
        <f t="shared" si="1087"/>
        <v>#N/A</v>
      </c>
      <c r="BG1430" s="211" t="e">
        <f t="shared" si="1088"/>
        <v>#N/A</v>
      </c>
      <c r="BH1430" s="289" t="str">
        <f t="shared" si="1090"/>
        <v>875</v>
      </c>
      <c r="BI1430" s="289" t="str">
        <f t="shared" si="1091"/>
        <v>0702</v>
      </c>
      <c r="BJ1430" s="284" t="s">
        <v>581</v>
      </c>
      <c r="BK1430" s="284" t="s">
        <v>586</v>
      </c>
      <c r="BL1430" s="233" t="str">
        <f t="shared" si="1089"/>
        <v/>
      </c>
    </row>
    <row r="1431" spans="1:64" ht="12" hidden="1" customHeight="1">
      <c r="A1431" s="333" t="s">
        <v>1327</v>
      </c>
      <c r="B1431" s="381" t="s">
        <v>327</v>
      </c>
      <c r="C1431" s="333" t="s">
        <v>1328</v>
      </c>
      <c r="D1431" s="381" t="s">
        <v>317</v>
      </c>
      <c r="E1431" s="381" t="s">
        <v>1336</v>
      </c>
      <c r="F1431" s="381" t="s">
        <v>615</v>
      </c>
      <c r="G1431" s="381" t="s">
        <v>327</v>
      </c>
      <c r="H1431" s="100" t="s">
        <v>653</v>
      </c>
      <c r="I1431" s="381" t="s">
        <v>547</v>
      </c>
      <c r="J1431" s="382">
        <v>388000</v>
      </c>
      <c r="K1431" s="382">
        <v>229094</v>
      </c>
      <c r="L1431" s="191" t="str">
        <f t="shared" si="1048"/>
        <v>875Э48050702011008002061287531</v>
      </c>
      <c r="M1431" s="192">
        <f t="array" ref="M1431">IF(COUNT(SEARCH(Удалить_Роспись_КВСР,$B1431)*SEARCH(Удалить_Роспись_ПБС,$C1431)*SEARCH(Удалить_Роспись_КФСР, $D1431)*SEARCH(Удалить_Роспись_КЦСР,$E1431)*SEARCH(Удалить_Роспись_КВР,$F1431)*SEARCH(Удалить_Роспись_ЭК,$H1431)*SEARCH(Удалить_Роспись_КР,$I1431))&gt;0,0,1)</f>
        <v>1</v>
      </c>
      <c r="N1431" s="192">
        <v>0</v>
      </c>
      <c r="O1431" s="192" t="str">
        <f t="shared" si="1049"/>
        <v/>
      </c>
      <c r="P1431" s="192" t="str">
        <f t="shared" si="1092"/>
        <v/>
      </c>
      <c r="Q1431" s="300" t="str">
        <f t="shared" si="1050"/>
        <v/>
      </c>
      <c r="R1431" s="300" t="str">
        <f t="shared" si="1051"/>
        <v/>
      </c>
      <c r="S1431" s="300" t="str">
        <f t="shared" si="1052"/>
        <v/>
      </c>
      <c r="T1431" s="192" t="str">
        <f t="shared" si="1053"/>
        <v/>
      </c>
      <c r="U1431" s="303" t="str">
        <f t="shared" si="1054"/>
        <v/>
      </c>
      <c r="V1431" s="300" t="str">
        <f t="shared" si="1055"/>
        <v/>
      </c>
      <c r="W1431" s="192" t="str">
        <f t="shared" si="1056"/>
        <v/>
      </c>
      <c r="X1431" s="303" t="str">
        <f t="shared" si="1057"/>
        <v/>
      </c>
      <c r="Y1431" s="300" t="str">
        <f t="shared" si="1058"/>
        <v/>
      </c>
      <c r="Z1431" s="300" t="str">
        <f t="shared" si="1059"/>
        <v/>
      </c>
      <c r="AA1431" s="303" t="str">
        <f t="shared" si="1060"/>
        <v/>
      </c>
      <c r="AB1431" s="300" t="str">
        <f t="shared" si="1061"/>
        <v/>
      </c>
      <c r="AC1431" s="300" t="str">
        <f t="shared" si="1062"/>
        <v/>
      </c>
      <c r="AD1431" s="300" t="str">
        <f t="shared" si="1063"/>
        <v>сиц</v>
      </c>
      <c r="AE1431" s="192" t="str">
        <f t="shared" si="1064"/>
        <v/>
      </c>
      <c r="AF1431" s="192" t="str">
        <f t="shared" si="1065"/>
        <v/>
      </c>
      <c r="AG1431" s="192"/>
      <c r="AJ1431" s="300" t="str">
        <f t="shared" si="1066"/>
        <v/>
      </c>
      <c r="AK1431" s="300" t="str">
        <f t="shared" si="1067"/>
        <v/>
      </c>
      <c r="AL1431" s="300" t="str">
        <f t="shared" si="1068"/>
        <v/>
      </c>
      <c r="AM1431" s="300" t="str">
        <f t="shared" si="1069"/>
        <v/>
      </c>
      <c r="AN1431" s="300" t="str">
        <f t="shared" si="1070"/>
        <v/>
      </c>
      <c r="AO1431" s="300" t="str">
        <f t="shared" si="1071"/>
        <v/>
      </c>
      <c r="AP1431" s="300" t="str">
        <f t="shared" si="1072"/>
        <v/>
      </c>
      <c r="AQ1431" s="300" t="str">
        <f t="shared" si="1073"/>
        <v/>
      </c>
      <c r="AR1431" s="306" t="str">
        <f t="shared" si="1074"/>
        <v/>
      </c>
      <c r="AS1431" s="300" t="str">
        <f t="shared" si="1075"/>
        <v/>
      </c>
      <c r="AT1431" s="300" t="str">
        <f t="shared" si="1076"/>
        <v>сиц</v>
      </c>
      <c r="AU1431" s="192" t="str">
        <f t="shared" si="1077"/>
        <v>сиц</v>
      </c>
      <c r="AV1431" s="192" t="e">
        <f t="shared" si="1078"/>
        <v>#N/A</v>
      </c>
      <c r="AW1431" s="191">
        <f t="shared" si="1079"/>
        <v>388000</v>
      </c>
      <c r="AX1431" s="191">
        <f t="shared" si="1080"/>
        <v>229094</v>
      </c>
      <c r="AY1431" s="191">
        <f t="shared" si="1081"/>
        <v>0</v>
      </c>
      <c r="AZ1431" s="191">
        <f t="shared" si="1082"/>
        <v>0</v>
      </c>
      <c r="BA1431" s="193" t="e">
        <f t="shared" si="1083"/>
        <v>#N/A</v>
      </c>
      <c r="BB1431" s="193" t="e">
        <f t="shared" si="1084"/>
        <v>#N/A</v>
      </c>
      <c r="BC1431" s="193" t="e">
        <f t="shared" si="1085"/>
        <v>#N/A</v>
      </c>
      <c r="BD1431" s="191">
        <f t="shared" si="1044"/>
        <v>0</v>
      </c>
      <c r="BE1431" s="191" t="e">
        <f t="shared" si="1086"/>
        <v>#N/A</v>
      </c>
      <c r="BF1431" s="210" t="e">
        <f t="shared" si="1087"/>
        <v>#N/A</v>
      </c>
      <c r="BG1431" s="211" t="e">
        <f t="shared" si="1088"/>
        <v>#N/A</v>
      </c>
      <c r="BH1431" s="289" t="str">
        <f t="shared" si="1090"/>
        <v>875</v>
      </c>
      <c r="BI1431" s="289" t="str">
        <f t="shared" si="1091"/>
        <v>0702</v>
      </c>
      <c r="BJ1431" s="284" t="s">
        <v>581</v>
      </c>
      <c r="BK1431" s="284" t="s">
        <v>586</v>
      </c>
      <c r="BL1431" s="233" t="str">
        <f t="shared" si="1089"/>
        <v/>
      </c>
    </row>
    <row r="1432" spans="1:64" ht="12" hidden="1" customHeight="1">
      <c r="A1432" s="333" t="s">
        <v>1327</v>
      </c>
      <c r="B1432" s="381" t="s">
        <v>327</v>
      </c>
      <c r="C1432" s="333" t="s">
        <v>1328</v>
      </c>
      <c r="D1432" s="381" t="s">
        <v>317</v>
      </c>
      <c r="E1432" s="381" t="s">
        <v>1337</v>
      </c>
      <c r="F1432" s="381" t="s">
        <v>615</v>
      </c>
      <c r="G1432" s="381" t="s">
        <v>327</v>
      </c>
      <c r="H1432" s="100" t="s">
        <v>653</v>
      </c>
      <c r="I1432" s="381" t="s">
        <v>547</v>
      </c>
      <c r="J1432" s="382">
        <v>21969.5</v>
      </c>
      <c r="K1432" s="382">
        <v>0</v>
      </c>
      <c r="L1432" s="191" t="str">
        <f t="shared" si="1048"/>
        <v>875Э48050702011008302061287531</v>
      </c>
      <c r="M1432" s="192">
        <f t="array" ref="M1432">IF(COUNT(SEARCH(Удалить_Роспись_КВСР,$B1432)*SEARCH(Удалить_Роспись_ПБС,$C1432)*SEARCH(Удалить_Роспись_КФСР, $D1432)*SEARCH(Удалить_Роспись_КЦСР,$E1432)*SEARCH(Удалить_Роспись_КВР,$F1432)*SEARCH(Удалить_Роспись_ЭК,$H1432)*SEARCH(Удалить_Роспись_КР,$I1432))&gt;0,0,1)</f>
        <v>0</v>
      </c>
      <c r="N1432" s="192">
        <v>0</v>
      </c>
      <c r="O1432" s="192" t="str">
        <f t="shared" si="1049"/>
        <v/>
      </c>
      <c r="P1432" s="192" t="str">
        <f t="shared" si="1092"/>
        <v/>
      </c>
      <c r="Q1432" s="300" t="str">
        <f t="shared" si="1050"/>
        <v/>
      </c>
      <c r="R1432" s="300" t="str">
        <f t="shared" si="1051"/>
        <v/>
      </c>
      <c r="S1432" s="300" t="str">
        <f t="shared" si="1052"/>
        <v/>
      </c>
      <c r="T1432" s="192" t="str">
        <f t="shared" si="1053"/>
        <v/>
      </c>
      <c r="U1432" s="303" t="str">
        <f t="shared" si="1054"/>
        <v/>
      </c>
      <c r="V1432" s="300" t="str">
        <f t="shared" si="1055"/>
        <v/>
      </c>
      <c r="W1432" s="192" t="str">
        <f t="shared" si="1056"/>
        <v/>
      </c>
      <c r="X1432" s="303" t="str">
        <f t="shared" si="1057"/>
        <v/>
      </c>
      <c r="Y1432" s="300" t="str">
        <f t="shared" si="1058"/>
        <v/>
      </c>
      <c r="Z1432" s="300" t="str">
        <f t="shared" si="1059"/>
        <v/>
      </c>
      <c r="AA1432" s="303" t="str">
        <f t="shared" si="1060"/>
        <v/>
      </c>
      <c r="AB1432" s="300" t="str">
        <f t="shared" si="1061"/>
        <v/>
      </c>
      <c r="AC1432" s="300" t="str">
        <f t="shared" si="1062"/>
        <v/>
      </c>
      <c r="AD1432" s="300" t="str">
        <f t="shared" si="1063"/>
        <v>сиц</v>
      </c>
      <c r="AE1432" s="192" t="str">
        <f t="shared" si="1064"/>
        <v/>
      </c>
      <c r="AF1432" s="192" t="str">
        <f t="shared" si="1065"/>
        <v/>
      </c>
      <c r="AG1432" s="192"/>
      <c r="AJ1432" s="300" t="str">
        <f t="shared" si="1066"/>
        <v/>
      </c>
      <c r="AK1432" s="300" t="str">
        <f t="shared" si="1067"/>
        <v/>
      </c>
      <c r="AL1432" s="300" t="str">
        <f t="shared" si="1068"/>
        <v/>
      </c>
      <c r="AM1432" s="300" t="str">
        <f t="shared" si="1069"/>
        <v/>
      </c>
      <c r="AN1432" s="300" t="str">
        <f t="shared" si="1070"/>
        <v/>
      </c>
      <c r="AO1432" s="300" t="str">
        <f t="shared" si="1071"/>
        <v/>
      </c>
      <c r="AP1432" s="300" t="str">
        <f t="shared" si="1072"/>
        <v/>
      </c>
      <c r="AQ1432" s="300" t="str">
        <f t="shared" si="1073"/>
        <v/>
      </c>
      <c r="AR1432" s="306" t="str">
        <f t="shared" si="1074"/>
        <v/>
      </c>
      <c r="AS1432" s="300" t="str">
        <f t="shared" si="1075"/>
        <v/>
      </c>
      <c r="AT1432" s="300" t="str">
        <f t="shared" si="1076"/>
        <v>сиц</v>
      </c>
      <c r="AU1432" s="192" t="str">
        <f t="shared" si="1077"/>
        <v>сиц</v>
      </c>
      <c r="AV1432" s="192" t="e">
        <f t="shared" si="1078"/>
        <v>#N/A</v>
      </c>
      <c r="AW1432" s="191">
        <f t="shared" si="1079"/>
        <v>0</v>
      </c>
      <c r="AX1432" s="191">
        <f t="shared" si="1080"/>
        <v>0</v>
      </c>
      <c r="AY1432" s="191">
        <f t="shared" si="1081"/>
        <v>0</v>
      </c>
      <c r="AZ1432" s="191">
        <f t="shared" si="1082"/>
        <v>0</v>
      </c>
      <c r="BA1432" s="193" t="e">
        <f t="shared" si="1083"/>
        <v>#N/A</v>
      </c>
      <c r="BB1432" s="193" t="e">
        <f t="shared" si="1084"/>
        <v>#N/A</v>
      </c>
      <c r="BC1432" s="193" t="e">
        <f t="shared" si="1085"/>
        <v>#N/A</v>
      </c>
      <c r="BD1432" s="191">
        <f t="shared" si="1044"/>
        <v>0</v>
      </c>
      <c r="BE1432" s="191" t="e">
        <f t="shared" si="1086"/>
        <v>#N/A</v>
      </c>
      <c r="BF1432" s="210" t="e">
        <f t="shared" si="1087"/>
        <v>#N/A</v>
      </c>
      <c r="BG1432" s="211" t="e">
        <f t="shared" si="1088"/>
        <v>#N/A</v>
      </c>
      <c r="BH1432" s="289" t="str">
        <f t="shared" si="1090"/>
        <v>875</v>
      </c>
      <c r="BI1432" s="289" t="str">
        <f t="shared" si="1091"/>
        <v>0702</v>
      </c>
      <c r="BJ1432" s="284" t="s">
        <v>581</v>
      </c>
      <c r="BK1432" s="284" t="s">
        <v>585</v>
      </c>
      <c r="BL1432" s="233" t="str">
        <f t="shared" si="1089"/>
        <v/>
      </c>
    </row>
    <row r="1433" spans="1:64" ht="12" hidden="1" customHeight="1">
      <c r="A1433" s="333" t="s">
        <v>1327</v>
      </c>
      <c r="B1433" s="381" t="s">
        <v>327</v>
      </c>
      <c r="C1433" s="333" t="s">
        <v>1328</v>
      </c>
      <c r="D1433" s="381" t="s">
        <v>317</v>
      </c>
      <c r="E1433" s="381" t="s">
        <v>984</v>
      </c>
      <c r="F1433" s="381" t="s">
        <v>615</v>
      </c>
      <c r="G1433" s="381" t="s">
        <v>327</v>
      </c>
      <c r="H1433" s="100" t="s">
        <v>653</v>
      </c>
      <c r="I1433" s="381" t="s">
        <v>547</v>
      </c>
      <c r="J1433" s="382">
        <v>300000</v>
      </c>
      <c r="K1433" s="382">
        <v>108742</v>
      </c>
      <c r="L1433" s="191" t="str">
        <f t="shared" si="1048"/>
        <v>875Э48050702071008002061287531</v>
      </c>
      <c r="M1433" s="192">
        <f t="array" ref="M1433">IF(COUNT(SEARCH(Удалить_Роспись_КВСР,$B1433)*SEARCH(Удалить_Роспись_ПБС,$C1433)*SEARCH(Удалить_Роспись_КФСР, $D1433)*SEARCH(Удалить_Роспись_КЦСР,$E1433)*SEARCH(Удалить_Роспись_КВР,$F1433)*SEARCH(Удалить_Роспись_ЭК,$H1433)*SEARCH(Удалить_Роспись_КР,$I1433))&gt;0,0,1)</f>
        <v>1</v>
      </c>
      <c r="N1433" s="192">
        <v>0</v>
      </c>
      <c r="O1433" s="192" t="str">
        <f t="shared" si="1049"/>
        <v/>
      </c>
      <c r="P1433" s="192" t="str">
        <f t="shared" si="1092"/>
        <v/>
      </c>
      <c r="Q1433" s="300" t="str">
        <f t="shared" si="1050"/>
        <v/>
      </c>
      <c r="R1433" s="300" t="str">
        <f t="shared" si="1051"/>
        <v/>
      </c>
      <c r="S1433" s="300" t="str">
        <f t="shared" si="1052"/>
        <v/>
      </c>
      <c r="T1433" s="192" t="str">
        <f t="shared" si="1053"/>
        <v/>
      </c>
      <c r="U1433" s="303" t="str">
        <f t="shared" si="1054"/>
        <v/>
      </c>
      <c r="V1433" s="300" t="str">
        <f t="shared" si="1055"/>
        <v/>
      </c>
      <c r="W1433" s="192" t="str">
        <f t="shared" si="1056"/>
        <v/>
      </c>
      <c r="X1433" s="303" t="str">
        <f t="shared" si="1057"/>
        <v/>
      </c>
      <c r="Y1433" s="300" t="str">
        <f t="shared" si="1058"/>
        <v/>
      </c>
      <c r="Z1433" s="300" t="str">
        <f t="shared" si="1059"/>
        <v/>
      </c>
      <c r="AA1433" s="303" t="str">
        <f t="shared" si="1060"/>
        <v/>
      </c>
      <c r="AB1433" s="300" t="str">
        <f t="shared" si="1061"/>
        <v/>
      </c>
      <c r="AC1433" s="300" t="str">
        <f t="shared" si="1062"/>
        <v/>
      </c>
      <c r="AD1433" s="300" t="str">
        <f t="shared" si="1063"/>
        <v>сиц</v>
      </c>
      <c r="AE1433" s="192" t="str">
        <f t="shared" si="1064"/>
        <v/>
      </c>
      <c r="AF1433" s="192" t="str">
        <f t="shared" si="1065"/>
        <v/>
      </c>
      <c r="AG1433" s="192"/>
      <c r="AJ1433" s="300" t="str">
        <f t="shared" si="1066"/>
        <v/>
      </c>
      <c r="AK1433" s="300" t="str">
        <f t="shared" si="1067"/>
        <v/>
      </c>
      <c r="AL1433" s="300" t="str">
        <f t="shared" si="1068"/>
        <v/>
      </c>
      <c r="AM1433" s="300" t="str">
        <f t="shared" si="1069"/>
        <v/>
      </c>
      <c r="AN1433" s="300" t="str">
        <f t="shared" si="1070"/>
        <v/>
      </c>
      <c r="AO1433" s="300" t="str">
        <f t="shared" si="1071"/>
        <v/>
      </c>
      <c r="AP1433" s="300" t="str">
        <f t="shared" si="1072"/>
        <v/>
      </c>
      <c r="AQ1433" s="300" t="str">
        <f t="shared" si="1073"/>
        <v/>
      </c>
      <c r="AR1433" s="306" t="str">
        <f t="shared" si="1074"/>
        <v/>
      </c>
      <c r="AS1433" s="300" t="str">
        <f t="shared" si="1075"/>
        <v/>
      </c>
      <c r="AT1433" s="300" t="str">
        <f t="shared" si="1076"/>
        <v>сиц</v>
      </c>
      <c r="AU1433" s="192" t="str">
        <f t="shared" si="1077"/>
        <v>сиц</v>
      </c>
      <c r="AV1433" s="192" t="e">
        <f t="shared" si="1078"/>
        <v>#N/A</v>
      </c>
      <c r="AW1433" s="191">
        <f t="shared" si="1079"/>
        <v>300000</v>
      </c>
      <c r="AX1433" s="191">
        <f t="shared" si="1080"/>
        <v>108742</v>
      </c>
      <c r="AY1433" s="191">
        <f t="shared" si="1081"/>
        <v>0</v>
      </c>
      <c r="AZ1433" s="191">
        <f t="shared" si="1082"/>
        <v>0</v>
      </c>
      <c r="BA1433" s="193" t="e">
        <f t="shared" si="1083"/>
        <v>#N/A</v>
      </c>
      <c r="BB1433" s="193" t="e">
        <f t="shared" si="1084"/>
        <v>#N/A</v>
      </c>
      <c r="BC1433" s="193" t="e">
        <f t="shared" si="1085"/>
        <v>#N/A</v>
      </c>
      <c r="BD1433" s="191">
        <f t="shared" si="1044"/>
        <v>0</v>
      </c>
      <c r="BE1433" s="191" t="e">
        <f t="shared" si="1086"/>
        <v>#N/A</v>
      </c>
      <c r="BF1433" s="210" t="e">
        <f t="shared" si="1087"/>
        <v>#N/A</v>
      </c>
      <c r="BG1433" s="211" t="e">
        <f t="shared" si="1088"/>
        <v>#N/A</v>
      </c>
      <c r="BH1433" s="289" t="str">
        <f t="shared" si="1090"/>
        <v>875</v>
      </c>
      <c r="BI1433" s="289" t="str">
        <f t="shared" si="1091"/>
        <v>0702</v>
      </c>
      <c r="BJ1433" s="284" t="s">
        <v>581</v>
      </c>
      <c r="BK1433" s="284" t="s">
        <v>586</v>
      </c>
      <c r="BL1433" s="233" t="str">
        <f t="shared" si="1089"/>
        <v/>
      </c>
    </row>
    <row r="1434" spans="1:64" ht="12" hidden="1" customHeight="1">
      <c r="A1434" s="333" t="s">
        <v>712</v>
      </c>
      <c r="B1434" s="381" t="s">
        <v>323</v>
      </c>
      <c r="C1434" s="333" t="s">
        <v>713</v>
      </c>
      <c r="D1434" s="381" t="s">
        <v>317</v>
      </c>
      <c r="E1434" s="381" t="s">
        <v>1338</v>
      </c>
      <c r="F1434" s="381" t="s">
        <v>613</v>
      </c>
      <c r="G1434" s="381" t="s">
        <v>423</v>
      </c>
      <c r="H1434" s="100" t="s">
        <v>653</v>
      </c>
      <c r="I1434" s="381" t="s">
        <v>547</v>
      </c>
      <c r="J1434" s="382">
        <v>5747099.4100000001</v>
      </c>
      <c r="K1434" s="382">
        <v>4104000</v>
      </c>
      <c r="L1434" s="191" t="str">
        <f t="shared" si="1048"/>
        <v>856Щ59730702053004000061124131</v>
      </c>
      <c r="M1434" s="192">
        <f t="array" ref="M1434">IF(COUNT(SEARCH(Удалить_Роспись_КВСР,$B1434)*SEARCH(Удалить_Роспись_ПБС,$C1434)*SEARCH(Удалить_Роспись_КФСР, $D1434)*SEARCH(Удалить_Роспись_КЦСР,$E1434)*SEARCH(Удалить_Роспись_КВР,$F1434)*SEARCH(Удалить_Роспись_ЭК,$H1434)*SEARCH(Удалить_Роспись_КР,$I1434))&gt;0,0,1)</f>
        <v>0</v>
      </c>
      <c r="N1434" s="192">
        <v>0</v>
      </c>
      <c r="O1434" s="192" t="str">
        <f t="shared" si="1049"/>
        <v/>
      </c>
      <c r="P1434" s="192" t="str">
        <f t="shared" si="1092"/>
        <v/>
      </c>
      <c r="Q1434" s="300" t="str">
        <f t="shared" si="1050"/>
        <v/>
      </c>
      <c r="R1434" s="300" t="str">
        <f t="shared" si="1051"/>
        <v/>
      </c>
      <c r="S1434" s="300" t="str">
        <f t="shared" si="1052"/>
        <v/>
      </c>
      <c r="T1434" s="192" t="str">
        <f t="shared" si="1053"/>
        <v/>
      </c>
      <c r="U1434" s="303" t="str">
        <f t="shared" si="1054"/>
        <v/>
      </c>
      <c r="V1434" s="300" t="str">
        <f t="shared" si="1055"/>
        <v/>
      </c>
      <c r="W1434" s="192" t="str">
        <f t="shared" si="1056"/>
        <v/>
      </c>
      <c r="X1434" s="303" t="str">
        <f t="shared" si="1057"/>
        <v/>
      </c>
      <c r="Y1434" s="300" t="str">
        <f t="shared" si="1058"/>
        <v/>
      </c>
      <c r="Z1434" s="300" t="str">
        <f t="shared" si="1059"/>
        <v/>
      </c>
      <c r="AA1434" s="303" t="str">
        <f t="shared" si="1060"/>
        <v/>
      </c>
      <c r="AB1434" s="300" t="str">
        <f t="shared" si="1061"/>
        <v>смз</v>
      </c>
      <c r="AC1434" s="300" t="str">
        <f t="shared" si="1062"/>
        <v/>
      </c>
      <c r="AD1434" s="300" t="str">
        <f t="shared" si="1063"/>
        <v/>
      </c>
      <c r="AE1434" s="192" t="str">
        <f t="shared" si="1064"/>
        <v/>
      </c>
      <c r="AF1434" s="192" t="str">
        <f t="shared" si="1065"/>
        <v/>
      </c>
      <c r="AG1434" s="192"/>
      <c r="AJ1434" s="300" t="str">
        <f t="shared" si="1066"/>
        <v/>
      </c>
      <c r="AK1434" s="300" t="str">
        <f t="shared" si="1067"/>
        <v/>
      </c>
      <c r="AL1434" s="300" t="str">
        <f t="shared" si="1068"/>
        <v/>
      </c>
      <c r="AM1434" s="300" t="str">
        <f t="shared" si="1069"/>
        <v/>
      </c>
      <c r="AN1434" s="300" t="str">
        <f t="shared" si="1070"/>
        <v/>
      </c>
      <c r="AO1434" s="300" t="str">
        <f t="shared" si="1071"/>
        <v/>
      </c>
      <c r="AP1434" s="300" t="str">
        <f t="shared" si="1072"/>
        <v/>
      </c>
      <c r="AQ1434" s="300" t="str">
        <f t="shared" si="1073"/>
        <v/>
      </c>
      <c r="AR1434" s="306" t="str">
        <f t="shared" si="1074"/>
        <v/>
      </c>
      <c r="AS1434" s="300" t="str">
        <f t="shared" si="1075"/>
        <v>смз</v>
      </c>
      <c r="AT1434" s="300" t="str">
        <f t="shared" si="1076"/>
        <v/>
      </c>
      <c r="AU1434" s="192" t="str">
        <f t="shared" si="1077"/>
        <v>смз</v>
      </c>
      <c r="AV1434" s="192" t="str">
        <f t="shared" si="1078"/>
        <v>смз856Щ5973общпро</v>
      </c>
      <c r="AW1434" s="191">
        <f t="shared" si="1079"/>
        <v>0</v>
      </c>
      <c r="AX1434" s="191">
        <f t="shared" si="1080"/>
        <v>0</v>
      </c>
      <c r="AY1434" s="191">
        <f t="shared" si="1081"/>
        <v>0</v>
      </c>
      <c r="AZ1434" s="191">
        <f t="shared" si="1082"/>
        <v>0</v>
      </c>
      <c r="BA1434" s="193">
        <f t="shared" si="1083"/>
        <v>1</v>
      </c>
      <c r="BB1434" s="193">
        <f t="shared" si="1084"/>
        <v>1</v>
      </c>
      <c r="BC1434" s="193">
        <f t="shared" si="1085"/>
        <v>1</v>
      </c>
      <c r="BD1434" s="191">
        <f t="shared" si="1044"/>
        <v>0</v>
      </c>
      <c r="BE1434" s="191">
        <f t="shared" si="1086"/>
        <v>0</v>
      </c>
      <c r="BF1434" s="210">
        <f t="shared" si="1087"/>
        <v>0</v>
      </c>
      <c r="BG1434" s="211">
        <f t="shared" si="1088"/>
        <v>0</v>
      </c>
      <c r="BH1434" s="289" t="str">
        <f t="shared" si="1090"/>
        <v>856</v>
      </c>
      <c r="BI1434" s="289" t="str">
        <f t="shared" si="1091"/>
        <v>0702</v>
      </c>
      <c r="BJ1434" s="284" t="s">
        <v>581</v>
      </c>
      <c r="BK1434" s="284" t="s">
        <v>586</v>
      </c>
      <c r="BL1434" s="233" t="str">
        <f t="shared" si="1089"/>
        <v/>
      </c>
    </row>
    <row r="1435" spans="1:64" ht="12" hidden="1" customHeight="1">
      <c r="A1435" s="333" t="s">
        <v>712</v>
      </c>
      <c r="B1435" s="381" t="s">
        <v>323</v>
      </c>
      <c r="C1435" s="333" t="s">
        <v>713</v>
      </c>
      <c r="D1435" s="381" t="s">
        <v>317</v>
      </c>
      <c r="E1435" s="381" t="s">
        <v>1339</v>
      </c>
      <c r="F1435" s="381" t="s">
        <v>613</v>
      </c>
      <c r="G1435" s="381" t="s">
        <v>423</v>
      </c>
      <c r="H1435" s="100" t="s">
        <v>653</v>
      </c>
      <c r="I1435" s="381" t="s">
        <v>547</v>
      </c>
      <c r="J1435" s="382">
        <v>639187.59</v>
      </c>
      <c r="K1435" s="382">
        <v>639187.59</v>
      </c>
      <c r="L1435" s="191" t="str">
        <f t="shared" si="1048"/>
        <v>856Щ59730702053004100061124131</v>
      </c>
      <c r="M1435" s="192">
        <f t="array" ref="M1435">IF(COUNT(SEARCH(Удалить_Роспись_КВСР,$B1435)*SEARCH(Удалить_Роспись_ПБС,$C1435)*SEARCH(Удалить_Роспись_КФСР, $D1435)*SEARCH(Удалить_Роспись_КЦСР,$E1435)*SEARCH(Удалить_Роспись_КВР,$F1435)*SEARCH(Удалить_Роспись_ЭК,$H1435)*SEARCH(Удалить_Роспись_КР,$I1435))&gt;0,0,1)</f>
        <v>0</v>
      </c>
      <c r="N1435" s="192">
        <v>0</v>
      </c>
      <c r="O1435" s="192" t="str">
        <f t="shared" si="1049"/>
        <v/>
      </c>
      <c r="P1435" s="192" t="str">
        <f t="shared" si="1092"/>
        <v/>
      </c>
      <c r="Q1435" s="300" t="str">
        <f t="shared" si="1050"/>
        <v/>
      </c>
      <c r="R1435" s="300" t="str">
        <f t="shared" si="1051"/>
        <v/>
      </c>
      <c r="S1435" s="300" t="str">
        <f t="shared" si="1052"/>
        <v/>
      </c>
      <c r="T1435" s="192" t="str">
        <f t="shared" si="1053"/>
        <v/>
      </c>
      <c r="U1435" s="303" t="str">
        <f t="shared" si="1054"/>
        <v/>
      </c>
      <c r="V1435" s="300" t="str">
        <f t="shared" si="1055"/>
        <v/>
      </c>
      <c r="W1435" s="192" t="str">
        <f t="shared" si="1056"/>
        <v/>
      </c>
      <c r="X1435" s="303" t="str">
        <f t="shared" si="1057"/>
        <v/>
      </c>
      <c r="Y1435" s="300" t="str">
        <f t="shared" si="1058"/>
        <v/>
      </c>
      <c r="Z1435" s="300" t="str">
        <f t="shared" si="1059"/>
        <v/>
      </c>
      <c r="AA1435" s="303" t="str">
        <f t="shared" si="1060"/>
        <v/>
      </c>
      <c r="AB1435" s="300" t="str">
        <f t="shared" si="1061"/>
        <v>смз</v>
      </c>
      <c r="AC1435" s="300" t="str">
        <f t="shared" si="1062"/>
        <v/>
      </c>
      <c r="AD1435" s="300" t="str">
        <f t="shared" si="1063"/>
        <v/>
      </c>
      <c r="AE1435" s="192" t="str">
        <f t="shared" si="1064"/>
        <v/>
      </c>
      <c r="AF1435" s="192" t="str">
        <f t="shared" si="1065"/>
        <v/>
      </c>
      <c r="AG1435" s="192"/>
      <c r="AJ1435" s="300" t="str">
        <f t="shared" si="1066"/>
        <v/>
      </c>
      <c r="AK1435" s="300" t="str">
        <f t="shared" si="1067"/>
        <v/>
      </c>
      <c r="AL1435" s="300" t="str">
        <f t="shared" si="1068"/>
        <v/>
      </c>
      <c r="AM1435" s="300" t="str">
        <f t="shared" si="1069"/>
        <v/>
      </c>
      <c r="AN1435" s="300" t="str">
        <f t="shared" si="1070"/>
        <v/>
      </c>
      <c r="AO1435" s="300" t="str">
        <f t="shared" si="1071"/>
        <v/>
      </c>
      <c r="AP1435" s="300" t="str">
        <f t="shared" si="1072"/>
        <v/>
      </c>
      <c r="AQ1435" s="300" t="str">
        <f t="shared" si="1073"/>
        <v/>
      </c>
      <c r="AR1435" s="306" t="str">
        <f t="shared" si="1074"/>
        <v/>
      </c>
      <c r="AS1435" s="300" t="str">
        <f t="shared" si="1075"/>
        <v>смз</v>
      </c>
      <c r="AT1435" s="300" t="str">
        <f t="shared" si="1076"/>
        <v/>
      </c>
      <c r="AU1435" s="192" t="str">
        <f t="shared" si="1077"/>
        <v>смз</v>
      </c>
      <c r="AV1435" s="192" t="str">
        <f t="shared" si="1078"/>
        <v>смз856Щ5973общпро</v>
      </c>
      <c r="AW1435" s="191">
        <f t="shared" si="1079"/>
        <v>0</v>
      </c>
      <c r="AX1435" s="191">
        <f t="shared" si="1080"/>
        <v>0</v>
      </c>
      <c r="AY1435" s="191">
        <f t="shared" si="1081"/>
        <v>0</v>
      </c>
      <c r="AZ1435" s="191">
        <f t="shared" si="1082"/>
        <v>0</v>
      </c>
      <c r="BA1435" s="193">
        <f t="shared" si="1083"/>
        <v>1</v>
      </c>
      <c r="BB1435" s="193">
        <f t="shared" si="1084"/>
        <v>1</v>
      </c>
      <c r="BC1435" s="193">
        <f t="shared" si="1085"/>
        <v>1</v>
      </c>
      <c r="BD1435" s="191">
        <f t="shared" si="1044"/>
        <v>0</v>
      </c>
      <c r="BE1435" s="191">
        <f t="shared" si="1086"/>
        <v>0</v>
      </c>
      <c r="BF1435" s="210">
        <f t="shared" si="1087"/>
        <v>0</v>
      </c>
      <c r="BG1435" s="211">
        <f t="shared" si="1088"/>
        <v>0</v>
      </c>
      <c r="BH1435" s="289" t="str">
        <f t="shared" si="1090"/>
        <v>856</v>
      </c>
      <c r="BI1435" s="289" t="str">
        <f t="shared" si="1091"/>
        <v>0702</v>
      </c>
      <c r="BJ1435" s="284" t="s">
        <v>581</v>
      </c>
      <c r="BK1435" s="284" t="s">
        <v>586</v>
      </c>
      <c r="BL1435" s="233" t="str">
        <f t="shared" si="1089"/>
        <v/>
      </c>
    </row>
    <row r="1436" spans="1:64" ht="12" hidden="1" customHeight="1">
      <c r="A1436" s="333" t="s">
        <v>712</v>
      </c>
      <c r="B1436" s="381" t="s">
        <v>323</v>
      </c>
      <c r="C1436" s="333" t="s">
        <v>713</v>
      </c>
      <c r="D1436" s="381" t="s">
        <v>317</v>
      </c>
      <c r="E1436" s="381" t="s">
        <v>1340</v>
      </c>
      <c r="F1436" s="381" t="s">
        <v>613</v>
      </c>
      <c r="G1436" s="381" t="s">
        <v>423</v>
      </c>
      <c r="H1436" s="100" t="s">
        <v>653</v>
      </c>
      <c r="I1436" s="381" t="s">
        <v>547</v>
      </c>
      <c r="J1436" s="382">
        <v>177862</v>
      </c>
      <c r="K1436" s="382">
        <v>147359.28</v>
      </c>
      <c r="L1436" s="191" t="str">
        <f t="shared" si="1048"/>
        <v>856Щ59730702053004500061124131</v>
      </c>
      <c r="M1436" s="192">
        <f t="array" ref="M1436">IF(COUNT(SEARCH(Удалить_Роспись_КВСР,$B1436)*SEARCH(Удалить_Роспись_ПБС,$C1436)*SEARCH(Удалить_Роспись_КФСР, $D1436)*SEARCH(Удалить_Роспись_КЦСР,$E1436)*SEARCH(Удалить_Роспись_КВР,$F1436)*SEARCH(Удалить_Роспись_ЭК,$H1436)*SEARCH(Удалить_Роспись_КР,$I1436))&gt;0,0,1)</f>
        <v>0</v>
      </c>
      <c r="N1436" s="192">
        <v>0</v>
      </c>
      <c r="O1436" s="192" t="str">
        <f t="shared" si="1049"/>
        <v/>
      </c>
      <c r="P1436" s="192" t="str">
        <f t="shared" si="1092"/>
        <v/>
      </c>
      <c r="Q1436" s="300" t="str">
        <f t="shared" si="1050"/>
        <v/>
      </c>
      <c r="R1436" s="300" t="str">
        <f t="shared" si="1051"/>
        <v/>
      </c>
      <c r="S1436" s="300" t="str">
        <f t="shared" si="1052"/>
        <v/>
      </c>
      <c r="T1436" s="192" t="str">
        <f t="shared" si="1053"/>
        <v/>
      </c>
      <c r="U1436" s="303" t="str">
        <f t="shared" si="1054"/>
        <v/>
      </c>
      <c r="V1436" s="300" t="str">
        <f t="shared" si="1055"/>
        <v/>
      </c>
      <c r="W1436" s="192" t="str">
        <f t="shared" si="1056"/>
        <v/>
      </c>
      <c r="X1436" s="303" t="str">
        <f t="shared" si="1057"/>
        <v/>
      </c>
      <c r="Y1436" s="300" t="str">
        <f t="shared" si="1058"/>
        <v/>
      </c>
      <c r="Z1436" s="300" t="str">
        <f t="shared" si="1059"/>
        <v/>
      </c>
      <c r="AA1436" s="303" t="str">
        <f t="shared" si="1060"/>
        <v/>
      </c>
      <c r="AB1436" s="300" t="str">
        <f t="shared" si="1061"/>
        <v>смз</v>
      </c>
      <c r="AC1436" s="300" t="str">
        <f t="shared" si="1062"/>
        <v/>
      </c>
      <c r="AD1436" s="300" t="str">
        <f t="shared" si="1063"/>
        <v/>
      </c>
      <c r="AE1436" s="192" t="str">
        <f t="shared" si="1064"/>
        <v/>
      </c>
      <c r="AF1436" s="192" t="str">
        <f t="shared" si="1065"/>
        <v/>
      </c>
      <c r="AG1436" s="192"/>
      <c r="AJ1436" s="300" t="str">
        <f t="shared" si="1066"/>
        <v/>
      </c>
      <c r="AK1436" s="300" t="str">
        <f t="shared" si="1067"/>
        <v/>
      </c>
      <c r="AL1436" s="300" t="str">
        <f t="shared" si="1068"/>
        <v/>
      </c>
      <c r="AM1436" s="300" t="str">
        <f t="shared" si="1069"/>
        <v/>
      </c>
      <c r="AN1436" s="300" t="str">
        <f t="shared" si="1070"/>
        <v/>
      </c>
      <c r="AO1436" s="300" t="str">
        <f t="shared" si="1071"/>
        <v/>
      </c>
      <c r="AP1436" s="300" t="str">
        <f t="shared" si="1072"/>
        <v/>
      </c>
      <c r="AQ1436" s="300" t="str">
        <f t="shared" si="1073"/>
        <v/>
      </c>
      <c r="AR1436" s="306" t="str">
        <f t="shared" si="1074"/>
        <v/>
      </c>
      <c r="AS1436" s="300" t="str">
        <f t="shared" si="1075"/>
        <v>смз</v>
      </c>
      <c r="AT1436" s="300" t="str">
        <f t="shared" si="1076"/>
        <v/>
      </c>
      <c r="AU1436" s="192" t="str">
        <f t="shared" si="1077"/>
        <v>смз</v>
      </c>
      <c r="AV1436" s="192" t="str">
        <f t="shared" si="1078"/>
        <v>смз856Щ5973общпро</v>
      </c>
      <c r="AW1436" s="191">
        <f t="shared" si="1079"/>
        <v>0</v>
      </c>
      <c r="AX1436" s="191">
        <f t="shared" si="1080"/>
        <v>0</v>
      </c>
      <c r="AY1436" s="191">
        <f t="shared" si="1081"/>
        <v>0</v>
      </c>
      <c r="AZ1436" s="191">
        <f t="shared" si="1082"/>
        <v>0</v>
      </c>
      <c r="BA1436" s="193">
        <f t="shared" si="1083"/>
        <v>1</v>
      </c>
      <c r="BB1436" s="193">
        <f t="shared" si="1084"/>
        <v>1</v>
      </c>
      <c r="BC1436" s="193">
        <f t="shared" si="1085"/>
        <v>1</v>
      </c>
      <c r="BD1436" s="191">
        <f t="shared" si="1044"/>
        <v>0</v>
      </c>
      <c r="BE1436" s="191">
        <f t="shared" si="1086"/>
        <v>0</v>
      </c>
      <c r="BF1436" s="210">
        <f t="shared" si="1087"/>
        <v>0</v>
      </c>
      <c r="BG1436" s="211">
        <f t="shared" si="1088"/>
        <v>0</v>
      </c>
      <c r="BH1436" s="289" t="str">
        <f t="shared" si="1090"/>
        <v>856</v>
      </c>
      <c r="BI1436" s="289" t="str">
        <f t="shared" si="1091"/>
        <v>0702</v>
      </c>
      <c r="BJ1436" s="284" t="s">
        <v>581</v>
      </c>
      <c r="BK1436" s="284" t="s">
        <v>586</v>
      </c>
      <c r="BL1436" s="233" t="str">
        <f t="shared" si="1089"/>
        <v/>
      </c>
    </row>
    <row r="1437" spans="1:64" ht="12" hidden="1" customHeight="1">
      <c r="A1437" s="333" t="s">
        <v>712</v>
      </c>
      <c r="B1437" s="381" t="s">
        <v>323</v>
      </c>
      <c r="C1437" s="333" t="s">
        <v>713</v>
      </c>
      <c r="D1437" s="381" t="s">
        <v>317</v>
      </c>
      <c r="E1437" s="381" t="s">
        <v>1341</v>
      </c>
      <c r="F1437" s="381" t="s">
        <v>615</v>
      </c>
      <c r="G1437" s="381" t="s">
        <v>323</v>
      </c>
      <c r="H1437" s="100" t="s">
        <v>653</v>
      </c>
      <c r="I1437" s="381" t="s">
        <v>547</v>
      </c>
      <c r="J1437" s="382">
        <v>50000</v>
      </c>
      <c r="K1437" s="382">
        <v>50000</v>
      </c>
      <c r="L1437" s="191" t="str">
        <f t="shared" si="1048"/>
        <v>856Щ59730702053004700061285631</v>
      </c>
      <c r="M1437" s="192">
        <f t="array" ref="M1437">IF(COUNT(SEARCH(Удалить_Роспись_КВСР,$B1437)*SEARCH(Удалить_Роспись_ПБС,$C1437)*SEARCH(Удалить_Роспись_КФСР, $D1437)*SEARCH(Удалить_Роспись_КЦСР,$E1437)*SEARCH(Удалить_Роспись_КВР,$F1437)*SEARCH(Удалить_Роспись_ЭК,$H1437)*SEARCH(Удалить_Роспись_КР,$I1437))&gt;0,0,1)</f>
        <v>0</v>
      </c>
      <c r="N1437" s="192">
        <v>0</v>
      </c>
      <c r="O1437" s="192" t="str">
        <f t="shared" si="1049"/>
        <v/>
      </c>
      <c r="P1437" s="192" t="str">
        <f t="shared" si="1092"/>
        <v/>
      </c>
      <c r="Q1437" s="300" t="str">
        <f t="shared" si="1050"/>
        <v/>
      </c>
      <c r="R1437" s="300" t="str">
        <f t="shared" si="1051"/>
        <v/>
      </c>
      <c r="S1437" s="300" t="str">
        <f t="shared" si="1052"/>
        <v/>
      </c>
      <c r="T1437" s="192" t="str">
        <f t="shared" si="1053"/>
        <v/>
      </c>
      <c r="U1437" s="303" t="str">
        <f t="shared" si="1054"/>
        <v/>
      </c>
      <c r="V1437" s="300" t="str">
        <f t="shared" si="1055"/>
        <v/>
      </c>
      <c r="W1437" s="192" t="str">
        <f t="shared" si="1056"/>
        <v/>
      </c>
      <c r="X1437" s="303" t="str">
        <f t="shared" si="1057"/>
        <v/>
      </c>
      <c r="Y1437" s="300" t="str">
        <f t="shared" si="1058"/>
        <v/>
      </c>
      <c r="Z1437" s="300" t="str">
        <f t="shared" si="1059"/>
        <v/>
      </c>
      <c r="AA1437" s="303" t="str">
        <f t="shared" si="1060"/>
        <v/>
      </c>
      <c r="AB1437" s="300" t="str">
        <f t="shared" si="1061"/>
        <v/>
      </c>
      <c r="AC1437" s="300" t="str">
        <f t="shared" si="1062"/>
        <v/>
      </c>
      <c r="AD1437" s="300" t="str">
        <f t="shared" si="1063"/>
        <v>сиц</v>
      </c>
      <c r="AE1437" s="192" t="str">
        <f t="shared" si="1064"/>
        <v/>
      </c>
      <c r="AF1437" s="192" t="str">
        <f t="shared" si="1065"/>
        <v/>
      </c>
      <c r="AG1437" s="192"/>
      <c r="AJ1437" s="300" t="str">
        <f t="shared" si="1066"/>
        <v/>
      </c>
      <c r="AK1437" s="300" t="str">
        <f t="shared" si="1067"/>
        <v/>
      </c>
      <c r="AL1437" s="300" t="str">
        <f t="shared" si="1068"/>
        <v/>
      </c>
      <c r="AM1437" s="300" t="str">
        <f t="shared" si="1069"/>
        <v/>
      </c>
      <c r="AN1437" s="300" t="str">
        <f t="shared" si="1070"/>
        <v/>
      </c>
      <c r="AO1437" s="300" t="str">
        <f t="shared" si="1071"/>
        <v/>
      </c>
      <c r="AP1437" s="300" t="str">
        <f t="shared" si="1072"/>
        <v/>
      </c>
      <c r="AQ1437" s="300" t="str">
        <f t="shared" si="1073"/>
        <v/>
      </c>
      <c r="AR1437" s="306" t="str">
        <f t="shared" si="1074"/>
        <v/>
      </c>
      <c r="AS1437" s="300" t="str">
        <f t="shared" si="1075"/>
        <v/>
      </c>
      <c r="AT1437" s="300" t="str">
        <f t="shared" si="1076"/>
        <v>сиц</v>
      </c>
      <c r="AU1437" s="192" t="str">
        <f t="shared" si="1077"/>
        <v>сиц</v>
      </c>
      <c r="AV1437" s="192" t="e">
        <f t="shared" si="1078"/>
        <v>#N/A</v>
      </c>
      <c r="AW1437" s="191">
        <f t="shared" si="1079"/>
        <v>0</v>
      </c>
      <c r="AX1437" s="191">
        <f t="shared" si="1080"/>
        <v>0</v>
      </c>
      <c r="AY1437" s="191">
        <f t="shared" si="1081"/>
        <v>0</v>
      </c>
      <c r="AZ1437" s="191">
        <f t="shared" si="1082"/>
        <v>0</v>
      </c>
      <c r="BA1437" s="193" t="e">
        <f t="shared" si="1083"/>
        <v>#N/A</v>
      </c>
      <c r="BB1437" s="193" t="e">
        <f t="shared" si="1084"/>
        <v>#N/A</v>
      </c>
      <c r="BC1437" s="193" t="e">
        <f t="shared" si="1085"/>
        <v>#N/A</v>
      </c>
      <c r="BD1437" s="191">
        <f t="shared" si="1044"/>
        <v>0</v>
      </c>
      <c r="BE1437" s="191" t="e">
        <f t="shared" si="1086"/>
        <v>#N/A</v>
      </c>
      <c r="BF1437" s="210" t="e">
        <f t="shared" si="1087"/>
        <v>#N/A</v>
      </c>
      <c r="BG1437" s="211" t="e">
        <f t="shared" si="1088"/>
        <v>#N/A</v>
      </c>
      <c r="BH1437" s="289"/>
      <c r="BI1437" s="289"/>
      <c r="BL1437" s="233" t="str">
        <f t="shared" si="1089"/>
        <v/>
      </c>
    </row>
    <row r="1438" spans="1:64" ht="12" hidden="1" customHeight="1">
      <c r="A1438" s="333" t="s">
        <v>712</v>
      </c>
      <c r="B1438" s="381" t="s">
        <v>323</v>
      </c>
      <c r="C1438" s="333" t="s">
        <v>713</v>
      </c>
      <c r="D1438" s="381" t="s">
        <v>317</v>
      </c>
      <c r="E1438" s="381" t="s">
        <v>1342</v>
      </c>
      <c r="F1438" s="381" t="s">
        <v>613</v>
      </c>
      <c r="G1438" s="381" t="s">
        <v>423</v>
      </c>
      <c r="H1438" s="100" t="s">
        <v>653</v>
      </c>
      <c r="I1438" s="381" t="s">
        <v>547</v>
      </c>
      <c r="J1438" s="382">
        <v>205905</v>
      </c>
      <c r="K1438" s="382">
        <v>121000</v>
      </c>
      <c r="L1438" s="191" t="str">
        <f t="shared" si="1048"/>
        <v>856Щ59730702053004Г00061124131</v>
      </c>
      <c r="M1438" s="192">
        <f t="array" ref="M1438">IF(COUNT(SEARCH(Удалить_Роспись_КВСР,$B1438)*SEARCH(Удалить_Роспись_ПБС,$C1438)*SEARCH(Удалить_Роспись_КФСР, $D1438)*SEARCH(Удалить_Роспись_КЦСР,$E1438)*SEARCH(Удалить_Роспись_КВР,$F1438)*SEARCH(Удалить_Роспись_ЭК,$H1438)*SEARCH(Удалить_Роспись_КР,$I1438))&gt;0,0,1)</f>
        <v>0</v>
      </c>
      <c r="N1438" s="192">
        <v>0</v>
      </c>
      <c r="O1438" s="192" t="str">
        <f t="shared" si="1049"/>
        <v/>
      </c>
      <c r="P1438" s="192" t="str">
        <f t="shared" si="1092"/>
        <v/>
      </c>
      <c r="Q1438" s="300" t="str">
        <f t="shared" si="1050"/>
        <v/>
      </c>
      <c r="R1438" s="300" t="str">
        <f t="shared" si="1051"/>
        <v/>
      </c>
      <c r="S1438" s="300" t="str">
        <f t="shared" si="1052"/>
        <v/>
      </c>
      <c r="T1438" s="192" t="str">
        <f t="shared" si="1053"/>
        <v/>
      </c>
      <c r="U1438" s="303" t="str">
        <f t="shared" si="1054"/>
        <v/>
      </c>
      <c r="V1438" s="300" t="str">
        <f t="shared" si="1055"/>
        <v/>
      </c>
      <c r="W1438" s="192" t="str">
        <f t="shared" si="1056"/>
        <v/>
      </c>
      <c r="X1438" s="303" t="str">
        <f t="shared" si="1057"/>
        <v/>
      </c>
      <c r="Y1438" s="300" t="str">
        <f t="shared" si="1058"/>
        <v/>
      </c>
      <c r="Z1438" s="300" t="str">
        <f t="shared" si="1059"/>
        <v/>
      </c>
      <c r="AA1438" s="303" t="str">
        <f t="shared" si="1060"/>
        <v/>
      </c>
      <c r="AB1438" s="300" t="str">
        <f t="shared" si="1061"/>
        <v>смз</v>
      </c>
      <c r="AC1438" s="300" t="str">
        <f t="shared" si="1062"/>
        <v/>
      </c>
      <c r="AD1438" s="300" t="str">
        <f t="shared" si="1063"/>
        <v/>
      </c>
      <c r="AE1438" s="192" t="str">
        <f t="shared" si="1064"/>
        <v/>
      </c>
      <c r="AF1438" s="192" t="str">
        <f t="shared" si="1065"/>
        <v/>
      </c>
      <c r="AG1438" s="192"/>
      <c r="AJ1438" s="300" t="str">
        <f t="shared" si="1066"/>
        <v/>
      </c>
      <c r="AK1438" s="300" t="str">
        <f t="shared" si="1067"/>
        <v/>
      </c>
      <c r="AL1438" s="300" t="str">
        <f t="shared" si="1068"/>
        <v/>
      </c>
      <c r="AM1438" s="300" t="str">
        <f t="shared" si="1069"/>
        <v/>
      </c>
      <c r="AN1438" s="300" t="str">
        <f t="shared" si="1070"/>
        <v/>
      </c>
      <c r="AO1438" s="300" t="str">
        <f t="shared" si="1071"/>
        <v/>
      </c>
      <c r="AP1438" s="300" t="str">
        <f t="shared" si="1072"/>
        <v/>
      </c>
      <c r="AQ1438" s="300" t="str">
        <f t="shared" si="1073"/>
        <v/>
      </c>
      <c r="AR1438" s="306" t="str">
        <f t="shared" si="1074"/>
        <v/>
      </c>
      <c r="AS1438" s="300" t="str">
        <f t="shared" si="1075"/>
        <v>смз</v>
      </c>
      <c r="AT1438" s="300" t="str">
        <f t="shared" si="1076"/>
        <v/>
      </c>
      <c r="AU1438" s="192" t="str">
        <f t="shared" si="1077"/>
        <v>смз</v>
      </c>
      <c r="AV1438" s="192" t="str">
        <f t="shared" si="1078"/>
        <v>смз856Щ5973общпро</v>
      </c>
      <c r="AW1438" s="191">
        <f t="shared" si="1079"/>
        <v>0</v>
      </c>
      <c r="AX1438" s="191">
        <f t="shared" si="1080"/>
        <v>0</v>
      </c>
      <c r="AY1438" s="191">
        <f t="shared" si="1081"/>
        <v>0</v>
      </c>
      <c r="AZ1438" s="191">
        <f t="shared" si="1082"/>
        <v>0</v>
      </c>
      <c r="BA1438" s="193">
        <f t="shared" si="1083"/>
        <v>1</v>
      </c>
      <c r="BB1438" s="193">
        <f t="shared" si="1084"/>
        <v>1</v>
      </c>
      <c r="BC1438" s="193">
        <f t="shared" si="1085"/>
        <v>1</v>
      </c>
      <c r="BD1438" s="191">
        <f t="shared" si="1044"/>
        <v>0</v>
      </c>
      <c r="BE1438" s="191">
        <f t="shared" si="1086"/>
        <v>0</v>
      </c>
      <c r="BF1438" s="210">
        <f t="shared" si="1087"/>
        <v>0</v>
      </c>
      <c r="BG1438" s="211">
        <f t="shared" si="1088"/>
        <v>0</v>
      </c>
      <c r="BH1438" s="289" t="str">
        <f>B1438</f>
        <v>856</v>
      </c>
      <c r="BI1438" s="289" t="str">
        <f>D1438</f>
        <v>0702</v>
      </c>
      <c r="BJ1438" s="284" t="s">
        <v>587</v>
      </c>
      <c r="BK1438" s="284" t="s">
        <v>585</v>
      </c>
      <c r="BL1438" s="233" t="str">
        <f t="shared" si="1089"/>
        <v/>
      </c>
    </row>
    <row r="1439" spans="1:64" ht="12" hidden="1" customHeight="1">
      <c r="A1439" s="333" t="s">
        <v>712</v>
      </c>
      <c r="B1439" s="381" t="s">
        <v>323</v>
      </c>
      <c r="C1439" s="333" t="s">
        <v>713</v>
      </c>
      <c r="D1439" s="381" t="s">
        <v>317</v>
      </c>
      <c r="E1439" s="381" t="s">
        <v>1343</v>
      </c>
      <c r="F1439" s="381" t="s">
        <v>613</v>
      </c>
      <c r="G1439" s="381" t="s">
        <v>423</v>
      </c>
      <c r="H1439" s="100" t="s">
        <v>653</v>
      </c>
      <c r="I1439" s="381" t="s">
        <v>547</v>
      </c>
      <c r="J1439" s="382">
        <v>38680</v>
      </c>
      <c r="K1439" s="382">
        <v>26000</v>
      </c>
      <c r="L1439" s="191" t="str">
        <f t="shared" si="1048"/>
        <v>856Щ59730702053004Э00061124131</v>
      </c>
      <c r="M1439" s="192">
        <f t="array" ref="M1439">IF(COUNT(SEARCH(Удалить_Роспись_КВСР,$B1439)*SEARCH(Удалить_Роспись_ПБС,$C1439)*SEARCH(Удалить_Роспись_КФСР, $D1439)*SEARCH(Удалить_Роспись_КЦСР,$E1439)*SEARCH(Удалить_Роспись_КВР,$F1439)*SEARCH(Удалить_Роспись_ЭК,$H1439)*SEARCH(Удалить_Роспись_КР,$I1439))&gt;0,0,1)</f>
        <v>0</v>
      </c>
      <c r="N1439" s="192">
        <v>0</v>
      </c>
      <c r="O1439" s="192" t="str">
        <f t="shared" si="1049"/>
        <v/>
      </c>
      <c r="P1439" s="192" t="str">
        <f t="shared" si="1092"/>
        <v/>
      </c>
      <c r="Q1439" s="300" t="str">
        <f t="shared" si="1050"/>
        <v/>
      </c>
      <c r="R1439" s="300" t="str">
        <f t="shared" si="1051"/>
        <v/>
      </c>
      <c r="S1439" s="300" t="str">
        <f t="shared" si="1052"/>
        <v/>
      </c>
      <c r="T1439" s="192" t="str">
        <f t="shared" si="1053"/>
        <v/>
      </c>
      <c r="U1439" s="303" t="str">
        <f t="shared" si="1054"/>
        <v/>
      </c>
      <c r="V1439" s="300" t="str">
        <f t="shared" si="1055"/>
        <v/>
      </c>
      <c r="W1439" s="192" t="str">
        <f t="shared" si="1056"/>
        <v/>
      </c>
      <c r="X1439" s="303" t="str">
        <f t="shared" si="1057"/>
        <v/>
      </c>
      <c r="Y1439" s="300" t="str">
        <f t="shared" si="1058"/>
        <v/>
      </c>
      <c r="Z1439" s="300" t="str">
        <f t="shared" si="1059"/>
        <v/>
      </c>
      <c r="AA1439" s="303" t="str">
        <f t="shared" si="1060"/>
        <v/>
      </c>
      <c r="AB1439" s="300" t="str">
        <f t="shared" si="1061"/>
        <v>смз</v>
      </c>
      <c r="AC1439" s="300" t="str">
        <f t="shared" si="1062"/>
        <v/>
      </c>
      <c r="AD1439" s="300" t="str">
        <f t="shared" si="1063"/>
        <v/>
      </c>
      <c r="AE1439" s="192" t="str">
        <f t="shared" si="1064"/>
        <v/>
      </c>
      <c r="AF1439" s="192" t="str">
        <f t="shared" si="1065"/>
        <v/>
      </c>
      <c r="AG1439" s="192"/>
      <c r="AJ1439" s="300" t="str">
        <f t="shared" si="1066"/>
        <v/>
      </c>
      <c r="AK1439" s="300" t="str">
        <f t="shared" si="1067"/>
        <v/>
      </c>
      <c r="AL1439" s="300" t="str">
        <f t="shared" si="1068"/>
        <v/>
      </c>
      <c r="AM1439" s="300" t="str">
        <f t="shared" si="1069"/>
        <v/>
      </c>
      <c r="AN1439" s="300" t="str">
        <f t="shared" si="1070"/>
        <v/>
      </c>
      <c r="AO1439" s="300" t="str">
        <f t="shared" si="1071"/>
        <v/>
      </c>
      <c r="AP1439" s="300" t="str">
        <f t="shared" si="1072"/>
        <v/>
      </c>
      <c r="AQ1439" s="300" t="str">
        <f t="shared" si="1073"/>
        <v/>
      </c>
      <c r="AR1439" s="306" t="str">
        <f t="shared" si="1074"/>
        <v/>
      </c>
      <c r="AS1439" s="300" t="str">
        <f t="shared" si="1075"/>
        <v>смз</v>
      </c>
      <c r="AT1439" s="300" t="str">
        <f t="shared" si="1076"/>
        <v/>
      </c>
      <c r="AU1439" s="192" t="str">
        <f t="shared" si="1077"/>
        <v>смз</v>
      </c>
      <c r="AV1439" s="192" t="str">
        <f t="shared" si="1078"/>
        <v>смз856Щ5973общпро</v>
      </c>
      <c r="AW1439" s="191">
        <f t="shared" si="1079"/>
        <v>0</v>
      </c>
      <c r="AX1439" s="191">
        <f t="shared" si="1080"/>
        <v>0</v>
      </c>
      <c r="AY1439" s="191">
        <f t="shared" si="1081"/>
        <v>0</v>
      </c>
      <c r="AZ1439" s="191">
        <f t="shared" si="1082"/>
        <v>0</v>
      </c>
      <c r="BA1439" s="193">
        <f t="shared" si="1083"/>
        <v>1</v>
      </c>
      <c r="BB1439" s="193">
        <f t="shared" si="1084"/>
        <v>1</v>
      </c>
      <c r="BC1439" s="193">
        <f t="shared" si="1085"/>
        <v>1</v>
      </c>
      <c r="BD1439" s="191">
        <f t="shared" si="1044"/>
        <v>0</v>
      </c>
      <c r="BE1439" s="191">
        <f t="shared" si="1086"/>
        <v>0</v>
      </c>
      <c r="BF1439" s="210">
        <f t="shared" si="1087"/>
        <v>0</v>
      </c>
      <c r="BG1439" s="211">
        <f t="shared" si="1088"/>
        <v>0</v>
      </c>
      <c r="BH1439" s="289"/>
      <c r="BI1439" s="289"/>
      <c r="BL1439" s="233" t="str">
        <f t="shared" si="1089"/>
        <v/>
      </c>
    </row>
    <row r="1440" spans="1:64" ht="12" hidden="1" customHeight="1">
      <c r="A1440" s="333" t="s">
        <v>714</v>
      </c>
      <c r="B1440" s="381" t="s">
        <v>327</v>
      </c>
      <c r="C1440" s="333" t="s">
        <v>715</v>
      </c>
      <c r="D1440" s="381" t="s">
        <v>408</v>
      </c>
      <c r="E1440" s="381" t="s">
        <v>1344</v>
      </c>
      <c r="F1440" s="381" t="s">
        <v>613</v>
      </c>
      <c r="G1440" s="381" t="s">
        <v>423</v>
      </c>
      <c r="H1440" s="100" t="s">
        <v>653</v>
      </c>
      <c r="I1440" s="381" t="s">
        <v>547</v>
      </c>
      <c r="J1440" s="382">
        <v>1036965</v>
      </c>
      <c r="K1440" s="382">
        <v>740000</v>
      </c>
      <c r="L1440" s="191" t="str">
        <f t="shared" si="1048"/>
        <v>875Щ59760707011004004061124131</v>
      </c>
      <c r="M1440" s="192">
        <f t="array" ref="M1440">IF(COUNT(SEARCH(Удалить_Роспись_КВСР,$B1440)*SEARCH(Удалить_Роспись_ПБС,$C1440)*SEARCH(Удалить_Роспись_КФСР, $D1440)*SEARCH(Удалить_Роспись_КЦСР,$E1440)*SEARCH(Удалить_Роспись_КВР,$F1440)*SEARCH(Удалить_Роспись_ЭК,$H1440)*SEARCH(Удалить_Роспись_КР,$I1440))&gt;0,0,1)</f>
        <v>0</v>
      </c>
      <c r="N1440" s="192">
        <v>0</v>
      </c>
      <c r="O1440" s="192" t="str">
        <f t="shared" si="1049"/>
        <v/>
      </c>
      <c r="P1440" s="192" t="str">
        <f t="shared" si="1092"/>
        <v/>
      </c>
      <c r="Q1440" s="300" t="str">
        <f t="shared" si="1050"/>
        <v/>
      </c>
      <c r="R1440" s="300" t="str">
        <f t="shared" si="1051"/>
        <v/>
      </c>
      <c r="S1440" s="300" t="str">
        <f t="shared" si="1052"/>
        <v/>
      </c>
      <c r="T1440" s="192" t="str">
        <f t="shared" si="1053"/>
        <v/>
      </c>
      <c r="U1440" s="303" t="str">
        <f t="shared" si="1054"/>
        <v/>
      </c>
      <c r="V1440" s="300" t="str">
        <f t="shared" si="1055"/>
        <v/>
      </c>
      <c r="W1440" s="192" t="str">
        <f t="shared" si="1056"/>
        <v/>
      </c>
      <c r="X1440" s="303" t="str">
        <f t="shared" si="1057"/>
        <v/>
      </c>
      <c r="Y1440" s="300" t="str">
        <f t="shared" si="1058"/>
        <v/>
      </c>
      <c r="Z1440" s="300" t="str">
        <f t="shared" si="1059"/>
        <v/>
      </c>
      <c r="AA1440" s="303" t="str">
        <f t="shared" si="1060"/>
        <v/>
      </c>
      <c r="AB1440" s="300" t="str">
        <f t="shared" si="1061"/>
        <v>смз</v>
      </c>
      <c r="AC1440" s="300" t="str">
        <f t="shared" si="1062"/>
        <v/>
      </c>
      <c r="AD1440" s="300" t="str">
        <f t="shared" si="1063"/>
        <v/>
      </c>
      <c r="AE1440" s="192" t="str">
        <f t="shared" si="1064"/>
        <v/>
      </c>
      <c r="AF1440" s="192" t="str">
        <f t="shared" si="1065"/>
        <v/>
      </c>
      <c r="AG1440" s="192"/>
      <c r="AJ1440" s="300" t="str">
        <f t="shared" si="1066"/>
        <v/>
      </c>
      <c r="AK1440" s="300" t="str">
        <f t="shared" si="1067"/>
        <v/>
      </c>
      <c r="AL1440" s="300" t="str">
        <f t="shared" si="1068"/>
        <v/>
      </c>
      <c r="AM1440" s="300" t="str">
        <f t="shared" si="1069"/>
        <v/>
      </c>
      <c r="AN1440" s="300" t="str">
        <f t="shared" si="1070"/>
        <v/>
      </c>
      <c r="AO1440" s="300" t="str">
        <f t="shared" si="1071"/>
        <v/>
      </c>
      <c r="AP1440" s="300" t="str">
        <f t="shared" si="1072"/>
        <v/>
      </c>
      <c r="AQ1440" s="300" t="str">
        <f t="shared" si="1073"/>
        <v/>
      </c>
      <c r="AR1440" s="306" t="str">
        <f t="shared" si="1074"/>
        <v/>
      </c>
      <c r="AS1440" s="300" t="str">
        <f t="shared" si="1075"/>
        <v>смз</v>
      </c>
      <c r="AT1440" s="300" t="str">
        <f t="shared" si="1076"/>
        <v/>
      </c>
      <c r="AU1440" s="192" t="str">
        <f t="shared" si="1077"/>
        <v>смз</v>
      </c>
      <c r="AV1440" s="192" t="str">
        <f t="shared" si="1078"/>
        <v>смз875Щ5976общпро</v>
      </c>
      <c r="AW1440" s="191">
        <f t="shared" si="1079"/>
        <v>0</v>
      </c>
      <c r="AX1440" s="191">
        <f t="shared" si="1080"/>
        <v>0</v>
      </c>
      <c r="AY1440" s="191">
        <f t="shared" si="1081"/>
        <v>0</v>
      </c>
      <c r="AZ1440" s="191">
        <f t="shared" si="1082"/>
        <v>0</v>
      </c>
      <c r="BA1440" s="193">
        <f t="shared" si="1083"/>
        <v>1</v>
      </c>
      <c r="BB1440" s="193">
        <f t="shared" si="1084"/>
        <v>1</v>
      </c>
      <c r="BC1440" s="193">
        <f t="shared" si="1085"/>
        <v>1</v>
      </c>
      <c r="BD1440" s="191">
        <f t="shared" si="1044"/>
        <v>0</v>
      </c>
      <c r="BE1440" s="191">
        <f t="shared" si="1086"/>
        <v>0</v>
      </c>
      <c r="BF1440" s="210">
        <f t="shared" si="1087"/>
        <v>0</v>
      </c>
      <c r="BG1440" s="211">
        <f t="shared" si="1088"/>
        <v>0</v>
      </c>
      <c r="BH1440" s="289"/>
      <c r="BI1440" s="289"/>
      <c r="BL1440" s="233" t="str">
        <f t="shared" si="1089"/>
        <v/>
      </c>
    </row>
    <row r="1441" spans="1:64" ht="12" hidden="1" customHeight="1">
      <c r="A1441" s="333" t="s">
        <v>714</v>
      </c>
      <c r="B1441" s="381" t="s">
        <v>327</v>
      </c>
      <c r="C1441" s="333" t="s">
        <v>715</v>
      </c>
      <c r="D1441" s="381" t="s">
        <v>408</v>
      </c>
      <c r="E1441" s="381" t="s">
        <v>1345</v>
      </c>
      <c r="F1441" s="381" t="s">
        <v>613</v>
      </c>
      <c r="G1441" s="381" t="s">
        <v>423</v>
      </c>
      <c r="H1441" s="100" t="s">
        <v>653</v>
      </c>
      <c r="I1441" s="381" t="s">
        <v>547</v>
      </c>
      <c r="J1441" s="382">
        <v>622500</v>
      </c>
      <c r="K1441" s="382">
        <v>519121.25</v>
      </c>
      <c r="L1441" s="191" t="str">
        <f t="shared" si="1048"/>
        <v>875Щ59760707011004104061124131</v>
      </c>
      <c r="M1441" s="192">
        <f t="array" ref="M1441">IF(COUNT(SEARCH(Удалить_Роспись_КВСР,$B1441)*SEARCH(Удалить_Роспись_ПБС,$C1441)*SEARCH(Удалить_Роспись_КФСР, $D1441)*SEARCH(Удалить_Роспись_КЦСР,$E1441)*SEARCH(Удалить_Роспись_КВР,$F1441)*SEARCH(Удалить_Роспись_ЭК,$H1441)*SEARCH(Удалить_Роспись_КР,$I1441))&gt;0,0,1)</f>
        <v>0</v>
      </c>
      <c r="N1441" s="192">
        <v>0</v>
      </c>
      <c r="O1441" s="192" t="str">
        <f t="shared" si="1049"/>
        <v/>
      </c>
      <c r="P1441" s="192" t="str">
        <f t="shared" si="1092"/>
        <v/>
      </c>
      <c r="Q1441" s="300" t="str">
        <f t="shared" si="1050"/>
        <v/>
      </c>
      <c r="R1441" s="300" t="str">
        <f t="shared" si="1051"/>
        <v/>
      </c>
      <c r="S1441" s="300" t="str">
        <f t="shared" si="1052"/>
        <v/>
      </c>
      <c r="T1441" s="192" t="str">
        <f t="shared" si="1053"/>
        <v/>
      </c>
      <c r="U1441" s="303" t="str">
        <f t="shared" si="1054"/>
        <v/>
      </c>
      <c r="V1441" s="300" t="str">
        <f t="shared" si="1055"/>
        <v/>
      </c>
      <c r="W1441" s="192" t="str">
        <f t="shared" si="1056"/>
        <v/>
      </c>
      <c r="X1441" s="303" t="str">
        <f t="shared" si="1057"/>
        <v/>
      </c>
      <c r="Y1441" s="300" t="str">
        <f t="shared" si="1058"/>
        <v/>
      </c>
      <c r="Z1441" s="300" t="str">
        <f t="shared" si="1059"/>
        <v/>
      </c>
      <c r="AA1441" s="303" t="str">
        <f t="shared" si="1060"/>
        <v/>
      </c>
      <c r="AB1441" s="300" t="str">
        <f t="shared" si="1061"/>
        <v>смз</v>
      </c>
      <c r="AC1441" s="300" t="str">
        <f t="shared" si="1062"/>
        <v/>
      </c>
      <c r="AD1441" s="300" t="str">
        <f t="shared" si="1063"/>
        <v/>
      </c>
      <c r="AE1441" s="192" t="str">
        <f t="shared" si="1064"/>
        <v/>
      </c>
      <c r="AF1441" s="192" t="str">
        <f t="shared" si="1065"/>
        <v/>
      </c>
      <c r="AG1441" s="192"/>
      <c r="AJ1441" s="300" t="str">
        <f t="shared" si="1066"/>
        <v/>
      </c>
      <c r="AK1441" s="300" t="str">
        <f t="shared" si="1067"/>
        <v/>
      </c>
      <c r="AL1441" s="300" t="str">
        <f t="shared" si="1068"/>
        <v/>
      </c>
      <c r="AM1441" s="300" t="str">
        <f t="shared" si="1069"/>
        <v/>
      </c>
      <c r="AN1441" s="300" t="str">
        <f t="shared" si="1070"/>
        <v/>
      </c>
      <c r="AO1441" s="300" t="str">
        <f t="shared" si="1071"/>
        <v/>
      </c>
      <c r="AP1441" s="300" t="str">
        <f t="shared" si="1072"/>
        <v/>
      </c>
      <c r="AQ1441" s="300" t="str">
        <f t="shared" si="1073"/>
        <v/>
      </c>
      <c r="AR1441" s="306" t="str">
        <f t="shared" si="1074"/>
        <v/>
      </c>
      <c r="AS1441" s="300" t="str">
        <f t="shared" si="1075"/>
        <v>смз</v>
      </c>
      <c r="AT1441" s="300" t="str">
        <f t="shared" si="1076"/>
        <v/>
      </c>
      <c r="AU1441" s="192" t="str">
        <f t="shared" si="1077"/>
        <v>смз</v>
      </c>
      <c r="AV1441" s="192" t="str">
        <f t="shared" si="1078"/>
        <v>смз875Щ5976общпро</v>
      </c>
      <c r="AW1441" s="191">
        <f t="shared" si="1079"/>
        <v>0</v>
      </c>
      <c r="AX1441" s="191">
        <f t="shared" si="1080"/>
        <v>0</v>
      </c>
      <c r="AY1441" s="191">
        <f t="shared" si="1081"/>
        <v>0</v>
      </c>
      <c r="AZ1441" s="191">
        <f t="shared" si="1082"/>
        <v>0</v>
      </c>
      <c r="BA1441" s="193">
        <f t="shared" si="1083"/>
        <v>1</v>
      </c>
      <c r="BB1441" s="193">
        <f t="shared" si="1084"/>
        <v>1</v>
      </c>
      <c r="BC1441" s="193">
        <f t="shared" si="1085"/>
        <v>1</v>
      </c>
      <c r="BD1441" s="191">
        <f t="shared" si="1044"/>
        <v>0</v>
      </c>
      <c r="BE1441" s="191">
        <f t="shared" si="1086"/>
        <v>0</v>
      </c>
      <c r="BF1441" s="210">
        <f t="shared" si="1087"/>
        <v>0</v>
      </c>
      <c r="BG1441" s="211">
        <f t="shared" si="1088"/>
        <v>0</v>
      </c>
      <c r="BH1441" s="289"/>
      <c r="BI1441" s="289"/>
      <c r="BL1441" s="233" t="str">
        <f t="shared" si="1089"/>
        <v/>
      </c>
    </row>
    <row r="1442" spans="1:64" ht="12" hidden="1" customHeight="1">
      <c r="A1442" s="333" t="s">
        <v>714</v>
      </c>
      <c r="B1442" s="381" t="s">
        <v>327</v>
      </c>
      <c r="C1442" s="333" t="s">
        <v>715</v>
      </c>
      <c r="D1442" s="381" t="s">
        <v>408</v>
      </c>
      <c r="E1442" s="381" t="s">
        <v>1346</v>
      </c>
      <c r="F1442" s="381" t="s">
        <v>615</v>
      </c>
      <c r="G1442" s="381" t="s">
        <v>327</v>
      </c>
      <c r="H1442" s="100" t="s">
        <v>653</v>
      </c>
      <c r="I1442" s="381" t="s">
        <v>547</v>
      </c>
      <c r="J1442" s="382">
        <v>30000</v>
      </c>
      <c r="K1442" s="382">
        <v>30000</v>
      </c>
      <c r="L1442" s="191" t="str">
        <f t="shared" si="1048"/>
        <v>875Щ59760707011004704061287531</v>
      </c>
      <c r="M1442" s="192">
        <f t="array" ref="M1442">IF(COUNT(SEARCH(Удалить_Роспись_КВСР,$B1442)*SEARCH(Удалить_Роспись_ПБС,$C1442)*SEARCH(Удалить_Роспись_КФСР, $D1442)*SEARCH(Удалить_Роспись_КЦСР,$E1442)*SEARCH(Удалить_Роспись_КВР,$F1442)*SEARCH(Удалить_Роспись_ЭК,$H1442)*SEARCH(Удалить_Роспись_КР,$I1442))&gt;0,0,1)</f>
        <v>0</v>
      </c>
      <c r="N1442" s="192">
        <v>0</v>
      </c>
      <c r="O1442" s="192" t="str">
        <f t="shared" si="1049"/>
        <v/>
      </c>
      <c r="P1442" s="192" t="str">
        <f t="shared" si="1092"/>
        <v/>
      </c>
      <c r="Q1442" s="300" t="str">
        <f t="shared" si="1050"/>
        <v/>
      </c>
      <c r="R1442" s="300" t="str">
        <f t="shared" si="1051"/>
        <v/>
      </c>
      <c r="S1442" s="300" t="str">
        <f t="shared" si="1052"/>
        <v/>
      </c>
      <c r="T1442" s="192" t="str">
        <f t="shared" si="1053"/>
        <v/>
      </c>
      <c r="U1442" s="303" t="str">
        <f t="shared" si="1054"/>
        <v/>
      </c>
      <c r="V1442" s="300" t="str">
        <f t="shared" si="1055"/>
        <v/>
      </c>
      <c r="W1442" s="192" t="str">
        <f t="shared" si="1056"/>
        <v/>
      </c>
      <c r="X1442" s="303" t="str">
        <f t="shared" si="1057"/>
        <v/>
      </c>
      <c r="Y1442" s="300" t="str">
        <f t="shared" si="1058"/>
        <v/>
      </c>
      <c r="Z1442" s="300" t="str">
        <f t="shared" si="1059"/>
        <v/>
      </c>
      <c r="AA1442" s="303" t="str">
        <f t="shared" si="1060"/>
        <v/>
      </c>
      <c r="AB1442" s="300" t="str">
        <f t="shared" si="1061"/>
        <v/>
      </c>
      <c r="AC1442" s="300" t="str">
        <f t="shared" si="1062"/>
        <v/>
      </c>
      <c r="AD1442" s="300" t="str">
        <f t="shared" si="1063"/>
        <v>сиц</v>
      </c>
      <c r="AE1442" s="192" t="str">
        <f t="shared" si="1064"/>
        <v/>
      </c>
      <c r="AF1442" s="192" t="str">
        <f t="shared" si="1065"/>
        <v/>
      </c>
      <c r="AG1442" s="192"/>
      <c r="AJ1442" s="300" t="str">
        <f t="shared" si="1066"/>
        <v/>
      </c>
      <c r="AK1442" s="300" t="str">
        <f t="shared" si="1067"/>
        <v/>
      </c>
      <c r="AL1442" s="300" t="str">
        <f t="shared" si="1068"/>
        <v/>
      </c>
      <c r="AM1442" s="300" t="str">
        <f t="shared" si="1069"/>
        <v/>
      </c>
      <c r="AN1442" s="300" t="str">
        <f t="shared" si="1070"/>
        <v/>
      </c>
      <c r="AO1442" s="300" t="str">
        <f t="shared" si="1071"/>
        <v/>
      </c>
      <c r="AP1442" s="300" t="str">
        <f t="shared" si="1072"/>
        <v/>
      </c>
      <c r="AQ1442" s="300" t="str">
        <f t="shared" si="1073"/>
        <v/>
      </c>
      <c r="AR1442" s="306" t="str">
        <f t="shared" si="1074"/>
        <v/>
      </c>
      <c r="AS1442" s="300" t="str">
        <f t="shared" si="1075"/>
        <v/>
      </c>
      <c r="AT1442" s="300" t="str">
        <f t="shared" si="1076"/>
        <v>сиц</v>
      </c>
      <c r="AU1442" s="192" t="str">
        <f t="shared" si="1077"/>
        <v>сиц</v>
      </c>
      <c r="AV1442" s="192" t="e">
        <f t="shared" si="1078"/>
        <v>#N/A</v>
      </c>
      <c r="AW1442" s="191">
        <f t="shared" si="1079"/>
        <v>0</v>
      </c>
      <c r="AX1442" s="191">
        <f t="shared" si="1080"/>
        <v>0</v>
      </c>
      <c r="AY1442" s="191">
        <f t="shared" si="1081"/>
        <v>0</v>
      </c>
      <c r="AZ1442" s="191">
        <f t="shared" si="1082"/>
        <v>0</v>
      </c>
      <c r="BA1442" s="193" t="e">
        <f t="shared" si="1083"/>
        <v>#N/A</v>
      </c>
      <c r="BB1442" s="193" t="e">
        <f t="shared" si="1084"/>
        <v>#N/A</v>
      </c>
      <c r="BC1442" s="193" t="e">
        <f t="shared" si="1085"/>
        <v>#N/A</v>
      </c>
      <c r="BD1442" s="191">
        <f t="shared" si="1044"/>
        <v>0</v>
      </c>
      <c r="BE1442" s="191" t="e">
        <f t="shared" si="1086"/>
        <v>#N/A</v>
      </c>
      <c r="BF1442" s="210" t="e">
        <f t="shared" si="1087"/>
        <v>#N/A</v>
      </c>
      <c r="BG1442" s="211" t="e">
        <f t="shared" si="1088"/>
        <v>#N/A</v>
      </c>
      <c r="BH1442" s="289"/>
      <c r="BI1442" s="289"/>
      <c r="BL1442" s="233" t="str">
        <f t="shared" si="1089"/>
        <v/>
      </c>
    </row>
    <row r="1443" spans="1:64" ht="12" hidden="1" customHeight="1">
      <c r="A1443" s="333" t="s">
        <v>714</v>
      </c>
      <c r="B1443" s="381" t="s">
        <v>327</v>
      </c>
      <c r="C1443" s="333" t="s">
        <v>715</v>
      </c>
      <c r="D1443" s="381" t="s">
        <v>408</v>
      </c>
      <c r="E1443" s="381" t="s">
        <v>1325</v>
      </c>
      <c r="F1443" s="381" t="s">
        <v>613</v>
      </c>
      <c r="G1443" s="381" t="s">
        <v>423</v>
      </c>
      <c r="H1443" s="100" t="s">
        <v>653</v>
      </c>
      <c r="I1443" s="381" t="s">
        <v>549</v>
      </c>
      <c r="J1443" s="382">
        <v>1866300</v>
      </c>
      <c r="K1443" s="382">
        <v>1723400</v>
      </c>
      <c r="L1443" s="191" t="str">
        <f t="shared" si="1048"/>
        <v>875Щ59760707011007397061124130</v>
      </c>
      <c r="M1443" s="192">
        <f t="array" ref="M1443">IF(COUNT(SEARCH(Удалить_Роспись_КВСР,$B1443)*SEARCH(Удалить_Роспись_ПБС,$C1443)*SEARCH(Удалить_Роспись_КФСР, $D1443)*SEARCH(Удалить_Роспись_КЦСР,$E1443)*SEARCH(Удалить_Роспись_КВР,$F1443)*SEARCH(Удалить_Роспись_ЭК,$H1443)*SEARCH(Удалить_Роспись_КР,$I1443))&gt;0,0,1)</f>
        <v>0</v>
      </c>
      <c r="N1443" s="192">
        <v>0</v>
      </c>
      <c r="O1443" s="192" t="str">
        <f t="shared" si="1049"/>
        <v/>
      </c>
      <c r="P1443" s="192" t="str">
        <f t="shared" si="1092"/>
        <v/>
      </c>
      <c r="Q1443" s="300" t="str">
        <f t="shared" si="1050"/>
        <v/>
      </c>
      <c r="R1443" s="300" t="str">
        <f t="shared" si="1051"/>
        <v/>
      </c>
      <c r="S1443" s="300" t="str">
        <f t="shared" si="1052"/>
        <v/>
      </c>
      <c r="T1443" s="192" t="str">
        <f t="shared" si="1053"/>
        <v/>
      </c>
      <c r="U1443" s="303" t="str">
        <f t="shared" si="1054"/>
        <v/>
      </c>
      <c r="V1443" s="300" t="str">
        <f t="shared" si="1055"/>
        <v/>
      </c>
      <c r="W1443" s="192" t="str">
        <f t="shared" si="1056"/>
        <v/>
      </c>
      <c r="X1443" s="303" t="str">
        <f t="shared" si="1057"/>
        <v/>
      </c>
      <c r="Y1443" s="300" t="str">
        <f t="shared" si="1058"/>
        <v/>
      </c>
      <c r="Z1443" s="300" t="str">
        <f t="shared" si="1059"/>
        <v/>
      </c>
      <c r="AA1443" s="303" t="str">
        <f t="shared" si="1060"/>
        <v/>
      </c>
      <c r="AB1443" s="300" t="str">
        <f t="shared" si="1061"/>
        <v>смз</v>
      </c>
      <c r="AC1443" s="300" t="str">
        <f t="shared" si="1062"/>
        <v/>
      </c>
      <c r="AD1443" s="300" t="str">
        <f t="shared" si="1063"/>
        <v/>
      </c>
      <c r="AE1443" s="192" t="str">
        <f t="shared" si="1064"/>
        <v/>
      </c>
      <c r="AF1443" s="192" t="str">
        <f t="shared" si="1065"/>
        <v/>
      </c>
      <c r="AG1443" s="192"/>
      <c r="AJ1443" s="300" t="str">
        <f t="shared" si="1066"/>
        <v/>
      </c>
      <c r="AK1443" s="300" t="str">
        <f t="shared" si="1067"/>
        <v/>
      </c>
      <c r="AL1443" s="300" t="str">
        <f t="shared" si="1068"/>
        <v/>
      </c>
      <c r="AM1443" s="300" t="str">
        <f t="shared" si="1069"/>
        <v/>
      </c>
      <c r="AN1443" s="300" t="str">
        <f t="shared" si="1070"/>
        <v/>
      </c>
      <c r="AO1443" s="300" t="str">
        <f t="shared" si="1071"/>
        <v/>
      </c>
      <c r="AP1443" s="300" t="str">
        <f t="shared" si="1072"/>
        <v/>
      </c>
      <c r="AQ1443" s="300" t="str">
        <f t="shared" si="1073"/>
        <v/>
      </c>
      <c r="AR1443" s="306" t="str">
        <f t="shared" si="1074"/>
        <v/>
      </c>
      <c r="AS1443" s="300" t="str">
        <f t="shared" si="1075"/>
        <v>смз</v>
      </c>
      <c r="AT1443" s="300" t="str">
        <f t="shared" si="1076"/>
        <v/>
      </c>
      <c r="AU1443" s="192" t="str">
        <f t="shared" si="1077"/>
        <v>смз</v>
      </c>
      <c r="AV1443" s="192" t="str">
        <f t="shared" si="1078"/>
        <v>смз875Щ5976общпро</v>
      </c>
      <c r="AW1443" s="191">
        <f t="shared" si="1079"/>
        <v>0</v>
      </c>
      <c r="AX1443" s="191">
        <f t="shared" si="1080"/>
        <v>0</v>
      </c>
      <c r="AY1443" s="191">
        <f t="shared" si="1081"/>
        <v>0</v>
      </c>
      <c r="AZ1443" s="191">
        <f t="shared" si="1082"/>
        <v>0</v>
      </c>
      <c r="BA1443" s="193">
        <f t="shared" si="1083"/>
        <v>1</v>
      </c>
      <c r="BB1443" s="193">
        <f t="shared" si="1084"/>
        <v>1</v>
      </c>
      <c r="BC1443" s="193">
        <f t="shared" si="1085"/>
        <v>1</v>
      </c>
      <c r="BD1443" s="191">
        <f t="shared" si="1044"/>
        <v>0</v>
      </c>
      <c r="BE1443" s="191">
        <f t="shared" si="1086"/>
        <v>0</v>
      </c>
      <c r="BF1443" s="210">
        <f t="shared" si="1087"/>
        <v>0</v>
      </c>
      <c r="BG1443" s="211">
        <f t="shared" si="1088"/>
        <v>0</v>
      </c>
      <c r="BH1443" s="289"/>
      <c r="BI1443" s="289"/>
      <c r="BL1443" s="233" t="str">
        <f t="shared" si="1089"/>
        <v/>
      </c>
    </row>
    <row r="1444" spans="1:64" ht="12" hidden="1" customHeight="1">
      <c r="A1444" s="333" t="s">
        <v>714</v>
      </c>
      <c r="B1444" s="381" t="s">
        <v>327</v>
      </c>
      <c r="C1444" s="333" t="s">
        <v>715</v>
      </c>
      <c r="D1444" s="381" t="s">
        <v>408</v>
      </c>
      <c r="E1444" s="381" t="s">
        <v>1347</v>
      </c>
      <c r="F1444" s="381" t="s">
        <v>613</v>
      </c>
      <c r="G1444" s="381" t="s">
        <v>423</v>
      </c>
      <c r="H1444" s="100" t="s">
        <v>653</v>
      </c>
      <c r="I1444" s="381" t="s">
        <v>547</v>
      </c>
      <c r="J1444" s="382">
        <v>817780</v>
      </c>
      <c r="K1444" s="382">
        <v>817780</v>
      </c>
      <c r="L1444" s="191" t="str">
        <f t="shared" si="1048"/>
        <v>875Щ5976070701100S397061124131</v>
      </c>
      <c r="M1444" s="192">
        <f t="array" ref="M1444">IF(COUNT(SEARCH(Удалить_Роспись_КВСР,$B1444)*SEARCH(Удалить_Роспись_ПБС,$C1444)*SEARCH(Удалить_Роспись_КФСР, $D1444)*SEARCH(Удалить_Роспись_КЦСР,$E1444)*SEARCH(Удалить_Роспись_КВР,$F1444)*SEARCH(Удалить_Роспись_ЭК,$H1444)*SEARCH(Удалить_Роспись_КР,$I1444))&gt;0,0,1)</f>
        <v>0</v>
      </c>
      <c r="N1444" s="192">
        <v>0</v>
      </c>
      <c r="O1444" s="192" t="str">
        <f t="shared" si="1049"/>
        <v/>
      </c>
      <c r="P1444" s="192" t="str">
        <f t="shared" si="1092"/>
        <v/>
      </c>
      <c r="Q1444" s="300" t="str">
        <f t="shared" si="1050"/>
        <v/>
      </c>
      <c r="R1444" s="300" t="str">
        <f t="shared" si="1051"/>
        <v/>
      </c>
      <c r="S1444" s="300" t="str">
        <f t="shared" si="1052"/>
        <v/>
      </c>
      <c r="T1444" s="192" t="str">
        <f t="shared" si="1053"/>
        <v/>
      </c>
      <c r="U1444" s="303" t="str">
        <f t="shared" si="1054"/>
        <v/>
      </c>
      <c r="V1444" s="300" t="str">
        <f t="shared" si="1055"/>
        <v/>
      </c>
      <c r="W1444" s="192" t="str">
        <f t="shared" si="1056"/>
        <v/>
      </c>
      <c r="X1444" s="303" t="str">
        <f t="shared" si="1057"/>
        <v/>
      </c>
      <c r="Y1444" s="300" t="str">
        <f t="shared" si="1058"/>
        <v/>
      </c>
      <c r="Z1444" s="300" t="str">
        <f t="shared" si="1059"/>
        <v/>
      </c>
      <c r="AA1444" s="303" t="str">
        <f t="shared" si="1060"/>
        <v/>
      </c>
      <c r="AB1444" s="300" t="str">
        <f t="shared" si="1061"/>
        <v>смз</v>
      </c>
      <c r="AC1444" s="300" t="str">
        <f t="shared" si="1062"/>
        <v/>
      </c>
      <c r="AD1444" s="300" t="str">
        <f t="shared" si="1063"/>
        <v/>
      </c>
      <c r="AE1444" s="192" t="str">
        <f t="shared" si="1064"/>
        <v/>
      </c>
      <c r="AF1444" s="192" t="str">
        <f t="shared" si="1065"/>
        <v/>
      </c>
      <c r="AG1444" s="192"/>
      <c r="AJ1444" s="300" t="str">
        <f t="shared" si="1066"/>
        <v/>
      </c>
      <c r="AK1444" s="300" t="str">
        <f t="shared" si="1067"/>
        <v/>
      </c>
      <c r="AL1444" s="300" t="str">
        <f t="shared" si="1068"/>
        <v/>
      </c>
      <c r="AM1444" s="300" t="str">
        <f t="shared" si="1069"/>
        <v/>
      </c>
      <c r="AN1444" s="300" t="str">
        <f t="shared" si="1070"/>
        <v/>
      </c>
      <c r="AO1444" s="300" t="str">
        <f t="shared" si="1071"/>
        <v/>
      </c>
      <c r="AP1444" s="300" t="str">
        <f t="shared" si="1072"/>
        <v/>
      </c>
      <c r="AQ1444" s="300" t="str">
        <f t="shared" si="1073"/>
        <v/>
      </c>
      <c r="AR1444" s="306" t="str">
        <f t="shared" si="1074"/>
        <v/>
      </c>
      <c r="AS1444" s="300" t="str">
        <f t="shared" si="1075"/>
        <v>смз</v>
      </c>
      <c r="AT1444" s="300" t="str">
        <f t="shared" si="1076"/>
        <v/>
      </c>
      <c r="AU1444" s="192" t="str">
        <f t="shared" si="1077"/>
        <v>смз</v>
      </c>
      <c r="AV1444" s="192" t="str">
        <f t="shared" si="1078"/>
        <v>смз875Щ5976общпро</v>
      </c>
      <c r="AW1444" s="191">
        <f t="shared" si="1079"/>
        <v>0</v>
      </c>
      <c r="AX1444" s="191">
        <f t="shared" si="1080"/>
        <v>0</v>
      </c>
      <c r="AY1444" s="191">
        <f t="shared" si="1081"/>
        <v>0</v>
      </c>
      <c r="AZ1444" s="191">
        <f t="shared" si="1082"/>
        <v>0</v>
      </c>
      <c r="BA1444" s="193">
        <f t="shared" si="1083"/>
        <v>1</v>
      </c>
      <c r="BB1444" s="193">
        <f t="shared" si="1084"/>
        <v>1</v>
      </c>
      <c r="BC1444" s="193">
        <f t="shared" si="1085"/>
        <v>1</v>
      </c>
      <c r="BD1444" s="191">
        <f t="shared" si="1044"/>
        <v>0</v>
      </c>
      <c r="BE1444" s="191">
        <f t="shared" si="1086"/>
        <v>0</v>
      </c>
      <c r="BF1444" s="210">
        <f t="shared" si="1087"/>
        <v>0</v>
      </c>
      <c r="BG1444" s="211">
        <f t="shared" si="1088"/>
        <v>0</v>
      </c>
      <c r="BH1444" s="289"/>
      <c r="BI1444" s="289"/>
      <c r="BL1444" s="233" t="str">
        <f t="shared" si="1089"/>
        <v/>
      </c>
    </row>
    <row r="1445" spans="1:64" ht="12" hidden="1" customHeight="1">
      <c r="A1445" s="333" t="s">
        <v>714</v>
      </c>
      <c r="B1445" s="381" t="s">
        <v>327</v>
      </c>
      <c r="C1445" s="333" t="s">
        <v>715</v>
      </c>
      <c r="D1445" s="381" t="s">
        <v>408</v>
      </c>
      <c r="E1445" s="381" t="s">
        <v>1348</v>
      </c>
      <c r="F1445" s="381" t="s">
        <v>615</v>
      </c>
      <c r="G1445" s="381" t="s">
        <v>327</v>
      </c>
      <c r="H1445" s="100" t="s">
        <v>653</v>
      </c>
      <c r="I1445" s="381" t="s">
        <v>547</v>
      </c>
      <c r="J1445" s="382">
        <v>120000</v>
      </c>
      <c r="K1445" s="382">
        <v>119258.12</v>
      </c>
      <c r="L1445" s="191" t="str">
        <f t="shared" si="1048"/>
        <v>875Щ5976070701100Ф003061287531</v>
      </c>
      <c r="M1445" s="192">
        <f t="array" ref="M1445">IF(COUNT(SEARCH(Удалить_Роспись_КВСР,$B1445)*SEARCH(Удалить_Роспись_ПБС,$C1445)*SEARCH(Удалить_Роспись_КФСР, $D1445)*SEARCH(Удалить_Роспись_КЦСР,$E1445)*SEARCH(Удалить_Роспись_КВР,$F1445)*SEARCH(Удалить_Роспись_ЭК,$H1445)*SEARCH(Удалить_Роспись_КР,$I1445))&gt;0,0,1)</f>
        <v>1</v>
      </c>
      <c r="N1445" s="192">
        <v>0</v>
      </c>
      <c r="O1445" s="192" t="str">
        <f t="shared" si="1049"/>
        <v/>
      </c>
      <c r="P1445" s="192" t="str">
        <f t="shared" si="1092"/>
        <v/>
      </c>
      <c r="Q1445" s="300" t="str">
        <f t="shared" si="1050"/>
        <v/>
      </c>
      <c r="R1445" s="300" t="str">
        <f t="shared" si="1051"/>
        <v/>
      </c>
      <c r="S1445" s="300" t="str">
        <f t="shared" si="1052"/>
        <v/>
      </c>
      <c r="T1445" s="192" t="str">
        <f t="shared" si="1053"/>
        <v/>
      </c>
      <c r="U1445" s="303" t="str">
        <f t="shared" si="1054"/>
        <v/>
      </c>
      <c r="V1445" s="300" t="str">
        <f t="shared" si="1055"/>
        <v/>
      </c>
      <c r="W1445" s="192" t="str">
        <f t="shared" si="1056"/>
        <v/>
      </c>
      <c r="X1445" s="303" t="str">
        <f t="shared" si="1057"/>
        <v/>
      </c>
      <c r="Y1445" s="300" t="str">
        <f t="shared" si="1058"/>
        <v/>
      </c>
      <c r="Z1445" s="300" t="str">
        <f t="shared" si="1059"/>
        <v/>
      </c>
      <c r="AA1445" s="303" t="str">
        <f t="shared" si="1060"/>
        <v/>
      </c>
      <c r="AB1445" s="300" t="str">
        <f t="shared" si="1061"/>
        <v/>
      </c>
      <c r="AC1445" s="300" t="str">
        <f t="shared" si="1062"/>
        <v/>
      </c>
      <c r="AD1445" s="300" t="str">
        <f t="shared" si="1063"/>
        <v>сиц</v>
      </c>
      <c r="AE1445" s="192" t="str">
        <f t="shared" si="1064"/>
        <v/>
      </c>
      <c r="AF1445" s="192" t="str">
        <f t="shared" si="1065"/>
        <v/>
      </c>
      <c r="AG1445" s="192"/>
      <c r="AJ1445" s="300" t="str">
        <f t="shared" si="1066"/>
        <v/>
      </c>
      <c r="AK1445" s="300" t="str">
        <f t="shared" si="1067"/>
        <v/>
      </c>
      <c r="AL1445" s="300" t="str">
        <f t="shared" si="1068"/>
        <v/>
      </c>
      <c r="AM1445" s="300" t="str">
        <f t="shared" si="1069"/>
        <v/>
      </c>
      <c r="AN1445" s="300" t="str">
        <f t="shared" si="1070"/>
        <v/>
      </c>
      <c r="AO1445" s="300" t="str">
        <f t="shared" si="1071"/>
        <v/>
      </c>
      <c r="AP1445" s="300" t="str">
        <f t="shared" si="1072"/>
        <v/>
      </c>
      <c r="AQ1445" s="300" t="str">
        <f t="shared" si="1073"/>
        <v/>
      </c>
      <c r="AR1445" s="306" t="str">
        <f t="shared" si="1074"/>
        <v/>
      </c>
      <c r="AS1445" s="300" t="str">
        <f t="shared" si="1075"/>
        <v/>
      </c>
      <c r="AT1445" s="300" t="str">
        <f t="shared" si="1076"/>
        <v>сиц</v>
      </c>
      <c r="AU1445" s="192" t="str">
        <f t="shared" si="1077"/>
        <v>сиц</v>
      </c>
      <c r="AV1445" s="192" t="e">
        <f t="shared" si="1078"/>
        <v>#N/A</v>
      </c>
      <c r="AW1445" s="191">
        <f t="shared" si="1079"/>
        <v>120000</v>
      </c>
      <c r="AX1445" s="191">
        <f t="shared" si="1080"/>
        <v>119258.12</v>
      </c>
      <c r="AY1445" s="191">
        <f t="shared" si="1081"/>
        <v>0</v>
      </c>
      <c r="AZ1445" s="191">
        <f t="shared" si="1082"/>
        <v>0</v>
      </c>
      <c r="BA1445" s="193" t="e">
        <f t="shared" si="1083"/>
        <v>#N/A</v>
      </c>
      <c r="BB1445" s="193" t="e">
        <f t="shared" si="1084"/>
        <v>#N/A</v>
      </c>
      <c r="BC1445" s="193" t="e">
        <f t="shared" si="1085"/>
        <v>#N/A</v>
      </c>
      <c r="BD1445" s="191">
        <f t="shared" si="1044"/>
        <v>0</v>
      </c>
      <c r="BE1445" s="191" t="e">
        <f t="shared" si="1086"/>
        <v>#N/A</v>
      </c>
      <c r="BF1445" s="210" t="e">
        <f t="shared" si="1087"/>
        <v>#N/A</v>
      </c>
      <c r="BG1445" s="211" t="e">
        <f t="shared" si="1088"/>
        <v>#N/A</v>
      </c>
      <c r="BH1445" s="289"/>
      <c r="BI1445" s="289"/>
      <c r="BL1445" s="233" t="str">
        <f t="shared" si="1089"/>
        <v/>
      </c>
    </row>
    <row r="1446" spans="1:64" ht="12" hidden="1" customHeight="1">
      <c r="A1446" s="333" t="s">
        <v>714</v>
      </c>
      <c r="B1446" s="381" t="s">
        <v>327</v>
      </c>
      <c r="C1446" s="333" t="s">
        <v>715</v>
      </c>
      <c r="D1446" s="381" t="s">
        <v>408</v>
      </c>
      <c r="E1446" s="381" t="s">
        <v>1349</v>
      </c>
      <c r="F1446" s="381" t="s">
        <v>615</v>
      </c>
      <c r="G1446" s="381" t="s">
        <v>327</v>
      </c>
      <c r="H1446" s="100" t="s">
        <v>653</v>
      </c>
      <c r="I1446" s="381" t="s">
        <v>547</v>
      </c>
      <c r="J1446" s="382">
        <v>815863</v>
      </c>
      <c r="K1446" s="382">
        <v>0</v>
      </c>
      <c r="L1446" s="191" t="str">
        <f t="shared" si="1048"/>
        <v>875Щ5976070701100Ц001061287531</v>
      </c>
      <c r="M1446" s="192">
        <f t="array" ref="M1446">IF(COUNT(SEARCH(Удалить_Роспись_КВСР,$B1446)*SEARCH(Удалить_Роспись_ПБС,$C1446)*SEARCH(Удалить_Роспись_КФСР, $D1446)*SEARCH(Удалить_Роспись_КЦСР,$E1446)*SEARCH(Удалить_Роспись_КВР,$F1446)*SEARCH(Удалить_Роспись_ЭК,$H1446)*SEARCH(Удалить_Роспись_КР,$I1446))&gt;0,0,1)</f>
        <v>1</v>
      </c>
      <c r="N1446" s="192">
        <v>0</v>
      </c>
      <c r="O1446" s="192" t="str">
        <f t="shared" si="1049"/>
        <v/>
      </c>
      <c r="P1446" s="192" t="str">
        <f t="shared" si="1092"/>
        <v/>
      </c>
      <c r="Q1446" s="300" t="str">
        <f t="shared" si="1050"/>
        <v/>
      </c>
      <c r="R1446" s="300" t="str">
        <f t="shared" si="1051"/>
        <v/>
      </c>
      <c r="S1446" s="300" t="str">
        <f t="shared" si="1052"/>
        <v/>
      </c>
      <c r="T1446" s="192" t="str">
        <f t="shared" si="1053"/>
        <v/>
      </c>
      <c r="U1446" s="303" t="str">
        <f t="shared" si="1054"/>
        <v/>
      </c>
      <c r="V1446" s="300" t="str">
        <f t="shared" si="1055"/>
        <v/>
      </c>
      <c r="W1446" s="192" t="str">
        <f t="shared" si="1056"/>
        <v/>
      </c>
      <c r="X1446" s="303" t="str">
        <f t="shared" si="1057"/>
        <v/>
      </c>
      <c r="Y1446" s="300" t="str">
        <f t="shared" si="1058"/>
        <v/>
      </c>
      <c r="Z1446" s="300" t="str">
        <f t="shared" si="1059"/>
        <v/>
      </c>
      <c r="AA1446" s="303" t="str">
        <f t="shared" si="1060"/>
        <v/>
      </c>
      <c r="AB1446" s="300" t="str">
        <f t="shared" si="1061"/>
        <v/>
      </c>
      <c r="AC1446" s="300" t="str">
        <f t="shared" si="1062"/>
        <v/>
      </c>
      <c r="AD1446" s="300" t="str">
        <f t="shared" si="1063"/>
        <v>сиц</v>
      </c>
      <c r="AE1446" s="192" t="str">
        <f t="shared" si="1064"/>
        <v/>
      </c>
      <c r="AF1446" s="192" t="str">
        <f t="shared" si="1065"/>
        <v/>
      </c>
      <c r="AG1446" s="192"/>
      <c r="AJ1446" s="300" t="str">
        <f t="shared" si="1066"/>
        <v/>
      </c>
      <c r="AK1446" s="300" t="str">
        <f t="shared" si="1067"/>
        <v/>
      </c>
      <c r="AL1446" s="300" t="str">
        <f t="shared" si="1068"/>
        <v/>
      </c>
      <c r="AM1446" s="300" t="str">
        <f t="shared" si="1069"/>
        <v/>
      </c>
      <c r="AN1446" s="300" t="str">
        <f t="shared" si="1070"/>
        <v/>
      </c>
      <c r="AO1446" s="300" t="str">
        <f t="shared" si="1071"/>
        <v/>
      </c>
      <c r="AP1446" s="300" t="str">
        <f t="shared" si="1072"/>
        <v/>
      </c>
      <c r="AQ1446" s="300" t="str">
        <f t="shared" si="1073"/>
        <v/>
      </c>
      <c r="AR1446" s="306" t="str">
        <f t="shared" si="1074"/>
        <v/>
      </c>
      <c r="AS1446" s="300" t="str">
        <f t="shared" si="1075"/>
        <v/>
      </c>
      <c r="AT1446" s="300" t="str">
        <f t="shared" si="1076"/>
        <v>сиц</v>
      </c>
      <c r="AU1446" s="192" t="str">
        <f t="shared" si="1077"/>
        <v>сиц</v>
      </c>
      <c r="AV1446" s="192" t="e">
        <f t="shared" si="1078"/>
        <v>#N/A</v>
      </c>
      <c r="AW1446" s="191">
        <f t="shared" si="1079"/>
        <v>815863</v>
      </c>
      <c r="AX1446" s="191">
        <f t="shared" si="1080"/>
        <v>0</v>
      </c>
      <c r="AY1446" s="191">
        <f t="shared" si="1081"/>
        <v>0</v>
      </c>
      <c r="AZ1446" s="191">
        <f t="shared" si="1082"/>
        <v>0</v>
      </c>
      <c r="BA1446" s="193" t="e">
        <f t="shared" si="1083"/>
        <v>#N/A</v>
      </c>
      <c r="BB1446" s="193" t="e">
        <f t="shared" si="1084"/>
        <v>#N/A</v>
      </c>
      <c r="BC1446" s="193" t="e">
        <f t="shared" si="1085"/>
        <v>#N/A</v>
      </c>
      <c r="BD1446" s="191">
        <f t="shared" si="1044"/>
        <v>0</v>
      </c>
      <c r="BE1446" s="191" t="e">
        <f t="shared" si="1086"/>
        <v>#N/A</v>
      </c>
      <c r="BF1446" s="210" t="e">
        <f t="shared" si="1087"/>
        <v>#N/A</v>
      </c>
      <c r="BG1446" s="211" t="e">
        <f t="shared" si="1088"/>
        <v>#N/A</v>
      </c>
      <c r="BH1446" s="289"/>
      <c r="BI1446" s="289"/>
      <c r="BL1446" s="233" t="str">
        <f t="shared" si="1089"/>
        <v/>
      </c>
    </row>
    <row r="1447" spans="1:64" ht="12" hidden="1" customHeight="1">
      <c r="A1447" s="333" t="s">
        <v>717</v>
      </c>
      <c r="B1447" s="381" t="s">
        <v>458</v>
      </c>
      <c r="C1447" s="333" t="s">
        <v>718</v>
      </c>
      <c r="D1447" s="381" t="s">
        <v>408</v>
      </c>
      <c r="E1447" s="381" t="s">
        <v>1350</v>
      </c>
      <c r="F1447" s="381" t="s">
        <v>615</v>
      </c>
      <c r="G1447" s="381" t="s">
        <v>458</v>
      </c>
      <c r="H1447" s="100" t="s">
        <v>653</v>
      </c>
      <c r="I1447" s="381" t="s">
        <v>547</v>
      </c>
      <c r="J1447" s="382">
        <v>40000</v>
      </c>
      <c r="K1447" s="382">
        <v>40000</v>
      </c>
      <c r="L1447" s="191" t="str">
        <f t="shared" si="1048"/>
        <v>806Щ59640707061008000061280631</v>
      </c>
      <c r="M1447" s="192">
        <f t="array" ref="M1447">IF(COUNT(SEARCH(Удалить_Роспись_КВСР,$B1447)*SEARCH(Удалить_Роспись_ПБС,$C1447)*SEARCH(Удалить_Роспись_КФСР, $D1447)*SEARCH(Удалить_Роспись_КЦСР,$E1447)*SEARCH(Удалить_Роспись_КВР,$F1447)*SEARCH(Удалить_Роспись_ЭК,$H1447)*SEARCH(Удалить_Роспись_КР,$I1447))&gt;0,0,1)</f>
        <v>1</v>
      </c>
      <c r="N1447" s="192">
        <v>0</v>
      </c>
      <c r="O1447" s="192" t="str">
        <f t="shared" si="1049"/>
        <v/>
      </c>
      <c r="P1447" s="192" t="str">
        <f t="shared" si="1092"/>
        <v/>
      </c>
      <c r="Q1447" s="300" t="str">
        <f t="shared" si="1050"/>
        <v/>
      </c>
      <c r="R1447" s="300" t="str">
        <f t="shared" si="1051"/>
        <v/>
      </c>
      <c r="S1447" s="300" t="str">
        <f t="shared" si="1052"/>
        <v/>
      </c>
      <c r="T1447" s="192" t="str">
        <f t="shared" si="1053"/>
        <v/>
      </c>
      <c r="U1447" s="303" t="str">
        <f t="shared" si="1054"/>
        <v/>
      </c>
      <c r="V1447" s="300" t="str">
        <f t="shared" si="1055"/>
        <v/>
      </c>
      <c r="W1447" s="192" t="str">
        <f t="shared" si="1056"/>
        <v/>
      </c>
      <c r="X1447" s="303" t="str">
        <f t="shared" si="1057"/>
        <v/>
      </c>
      <c r="Y1447" s="300" t="str">
        <f t="shared" si="1058"/>
        <v/>
      </c>
      <c r="Z1447" s="300" t="str">
        <f t="shared" si="1059"/>
        <v/>
      </c>
      <c r="AA1447" s="303" t="str">
        <f t="shared" si="1060"/>
        <v/>
      </c>
      <c r="AB1447" s="300" t="str">
        <f t="shared" si="1061"/>
        <v/>
      </c>
      <c r="AC1447" s="300" t="str">
        <f t="shared" si="1062"/>
        <v/>
      </c>
      <c r="AD1447" s="300" t="str">
        <f t="shared" si="1063"/>
        <v>сиц</v>
      </c>
      <c r="AE1447" s="192" t="str">
        <f t="shared" si="1064"/>
        <v/>
      </c>
      <c r="AF1447" s="192" t="str">
        <f t="shared" si="1065"/>
        <v/>
      </c>
      <c r="AG1447" s="192"/>
      <c r="AJ1447" s="300" t="str">
        <f t="shared" si="1066"/>
        <v/>
      </c>
      <c r="AK1447" s="300" t="str">
        <f t="shared" si="1067"/>
        <v/>
      </c>
      <c r="AL1447" s="300" t="str">
        <f t="shared" si="1068"/>
        <v/>
      </c>
      <c r="AM1447" s="300" t="str">
        <f t="shared" si="1069"/>
        <v/>
      </c>
      <c r="AN1447" s="300" t="str">
        <f t="shared" si="1070"/>
        <v/>
      </c>
      <c r="AO1447" s="300" t="str">
        <f t="shared" si="1071"/>
        <v/>
      </c>
      <c r="AP1447" s="300" t="str">
        <f t="shared" si="1072"/>
        <v/>
      </c>
      <c r="AQ1447" s="300" t="str">
        <f t="shared" si="1073"/>
        <v/>
      </c>
      <c r="AR1447" s="306" t="str">
        <f t="shared" si="1074"/>
        <v/>
      </c>
      <c r="AS1447" s="300" t="str">
        <f t="shared" si="1075"/>
        <v/>
      </c>
      <c r="AT1447" s="300" t="str">
        <f t="shared" si="1076"/>
        <v>сиц</v>
      </c>
      <c r="AU1447" s="192" t="str">
        <f t="shared" si="1077"/>
        <v>сиц</v>
      </c>
      <c r="AV1447" s="192" t="e">
        <f t="shared" si="1078"/>
        <v>#N/A</v>
      </c>
      <c r="AW1447" s="191">
        <f t="shared" si="1079"/>
        <v>40000</v>
      </c>
      <c r="AX1447" s="191">
        <f t="shared" si="1080"/>
        <v>40000</v>
      </c>
      <c r="AY1447" s="191">
        <f t="shared" si="1081"/>
        <v>0</v>
      </c>
      <c r="AZ1447" s="191">
        <f t="shared" si="1082"/>
        <v>0</v>
      </c>
      <c r="BA1447" s="193" t="e">
        <f t="shared" si="1083"/>
        <v>#N/A</v>
      </c>
      <c r="BB1447" s="193" t="e">
        <f t="shared" si="1084"/>
        <v>#N/A</v>
      </c>
      <c r="BC1447" s="193" t="e">
        <f t="shared" si="1085"/>
        <v>#N/A</v>
      </c>
      <c r="BD1447" s="191">
        <f t="shared" si="1044"/>
        <v>0</v>
      </c>
      <c r="BE1447" s="191" t="e">
        <f t="shared" si="1086"/>
        <v>#N/A</v>
      </c>
      <c r="BF1447" s="210" t="e">
        <f t="shared" si="1087"/>
        <v>#N/A</v>
      </c>
      <c r="BG1447" s="211" t="e">
        <f t="shared" si="1088"/>
        <v>#N/A</v>
      </c>
      <c r="BH1447" s="289"/>
      <c r="BI1447" s="289"/>
      <c r="BL1447" s="233" t="str">
        <f t="shared" si="1089"/>
        <v/>
      </c>
    </row>
    <row r="1448" spans="1:64" ht="12" hidden="1" customHeight="1">
      <c r="A1448" s="333" t="s">
        <v>717</v>
      </c>
      <c r="B1448" s="381" t="s">
        <v>458</v>
      </c>
      <c r="C1448" s="333" t="s">
        <v>718</v>
      </c>
      <c r="D1448" s="381" t="s">
        <v>408</v>
      </c>
      <c r="E1448" s="381" t="s">
        <v>1351</v>
      </c>
      <c r="F1448" s="381" t="s">
        <v>615</v>
      </c>
      <c r="G1448" s="381" t="s">
        <v>458</v>
      </c>
      <c r="H1448" s="100" t="s">
        <v>653</v>
      </c>
      <c r="I1448" s="381" t="s">
        <v>547</v>
      </c>
      <c r="J1448" s="382">
        <v>300000</v>
      </c>
      <c r="K1448" s="382">
        <v>300000</v>
      </c>
      <c r="L1448" s="191" t="str">
        <f t="shared" si="1048"/>
        <v>806Щ5964070706100S456061280631</v>
      </c>
      <c r="M1448" s="192">
        <f t="array" ref="M1448">IF(COUNT(SEARCH(Удалить_Роспись_КВСР,$B1448)*SEARCH(Удалить_Роспись_ПБС,$C1448)*SEARCH(Удалить_Роспись_КФСР, $D1448)*SEARCH(Удалить_Роспись_КЦСР,$E1448)*SEARCH(Удалить_Роспись_КВР,$F1448)*SEARCH(Удалить_Роспись_ЭК,$H1448)*SEARCH(Удалить_Роспись_КР,$I1448))&gt;0,0,1)</f>
        <v>0</v>
      </c>
      <c r="N1448" s="192">
        <v>0</v>
      </c>
      <c r="O1448" s="192" t="str">
        <f t="shared" si="1049"/>
        <v/>
      </c>
      <c r="P1448" s="192" t="str">
        <f t="shared" si="1092"/>
        <v/>
      </c>
      <c r="Q1448" s="300" t="str">
        <f t="shared" si="1050"/>
        <v/>
      </c>
      <c r="R1448" s="300" t="str">
        <f t="shared" si="1051"/>
        <v/>
      </c>
      <c r="S1448" s="300" t="str">
        <f t="shared" si="1052"/>
        <v/>
      </c>
      <c r="T1448" s="192" t="str">
        <f t="shared" si="1053"/>
        <v/>
      </c>
      <c r="U1448" s="303" t="str">
        <f t="shared" si="1054"/>
        <v/>
      </c>
      <c r="V1448" s="300" t="str">
        <f t="shared" si="1055"/>
        <v/>
      </c>
      <c r="W1448" s="192" t="str">
        <f t="shared" si="1056"/>
        <v/>
      </c>
      <c r="X1448" s="303" t="str">
        <f t="shared" si="1057"/>
        <v/>
      </c>
      <c r="Y1448" s="300" t="str">
        <f t="shared" si="1058"/>
        <v/>
      </c>
      <c r="Z1448" s="300" t="str">
        <f t="shared" si="1059"/>
        <v/>
      </c>
      <c r="AA1448" s="303" t="str">
        <f t="shared" si="1060"/>
        <v/>
      </c>
      <c r="AB1448" s="300" t="str">
        <f t="shared" si="1061"/>
        <v/>
      </c>
      <c r="AC1448" s="300" t="str">
        <f t="shared" si="1062"/>
        <v/>
      </c>
      <c r="AD1448" s="300" t="str">
        <f t="shared" si="1063"/>
        <v>сиц</v>
      </c>
      <c r="AE1448" s="192" t="str">
        <f t="shared" si="1064"/>
        <v/>
      </c>
      <c r="AF1448" s="192" t="str">
        <f t="shared" si="1065"/>
        <v/>
      </c>
      <c r="AG1448" s="192"/>
      <c r="AJ1448" s="300" t="str">
        <f t="shared" si="1066"/>
        <v/>
      </c>
      <c r="AK1448" s="300" t="str">
        <f t="shared" si="1067"/>
        <v/>
      </c>
      <c r="AL1448" s="300" t="str">
        <f t="shared" si="1068"/>
        <v/>
      </c>
      <c r="AM1448" s="300" t="str">
        <f t="shared" si="1069"/>
        <v/>
      </c>
      <c r="AN1448" s="300" t="str">
        <f t="shared" si="1070"/>
        <v/>
      </c>
      <c r="AO1448" s="300" t="str">
        <f t="shared" si="1071"/>
        <v/>
      </c>
      <c r="AP1448" s="300" t="str">
        <f t="shared" si="1072"/>
        <v/>
      </c>
      <c r="AQ1448" s="300" t="str">
        <f t="shared" si="1073"/>
        <v/>
      </c>
      <c r="AR1448" s="306" t="str">
        <f t="shared" si="1074"/>
        <v/>
      </c>
      <c r="AS1448" s="300" t="str">
        <f t="shared" si="1075"/>
        <v/>
      </c>
      <c r="AT1448" s="300" t="str">
        <f t="shared" si="1076"/>
        <v>сиц</v>
      </c>
      <c r="AU1448" s="192" t="str">
        <f t="shared" si="1077"/>
        <v>сиц</v>
      </c>
      <c r="AV1448" s="192" t="e">
        <f t="shared" si="1078"/>
        <v>#N/A</v>
      </c>
      <c r="AW1448" s="191">
        <f t="shared" si="1079"/>
        <v>0</v>
      </c>
      <c r="AX1448" s="191">
        <f t="shared" si="1080"/>
        <v>0</v>
      </c>
      <c r="AY1448" s="191">
        <f t="shared" si="1081"/>
        <v>0</v>
      </c>
      <c r="AZ1448" s="191">
        <f t="shared" si="1082"/>
        <v>0</v>
      </c>
      <c r="BA1448" s="193" t="e">
        <f t="shared" si="1083"/>
        <v>#N/A</v>
      </c>
      <c r="BB1448" s="193" t="e">
        <f t="shared" si="1084"/>
        <v>#N/A</v>
      </c>
      <c r="BC1448" s="193" t="e">
        <f t="shared" si="1085"/>
        <v>#N/A</v>
      </c>
      <c r="BD1448" s="191">
        <f t="shared" si="1044"/>
        <v>0</v>
      </c>
      <c r="BE1448" s="191" t="e">
        <f t="shared" si="1086"/>
        <v>#N/A</v>
      </c>
      <c r="BF1448" s="210" t="e">
        <f t="shared" si="1087"/>
        <v>#N/A</v>
      </c>
      <c r="BG1448" s="211" t="e">
        <f t="shared" si="1088"/>
        <v>#N/A</v>
      </c>
      <c r="BH1448" s="289"/>
      <c r="BI1448" s="289"/>
      <c r="BL1448" s="233" t="str">
        <f t="shared" si="1089"/>
        <v/>
      </c>
    </row>
    <row r="1449" spans="1:64" ht="12" hidden="1" customHeight="1">
      <c r="A1449" s="333" t="s">
        <v>717</v>
      </c>
      <c r="B1449" s="381" t="s">
        <v>458</v>
      </c>
      <c r="C1449" s="333" t="s">
        <v>718</v>
      </c>
      <c r="D1449" s="381" t="s">
        <v>408</v>
      </c>
      <c r="E1449" s="381" t="s">
        <v>1352</v>
      </c>
      <c r="F1449" s="381" t="s">
        <v>615</v>
      </c>
      <c r="G1449" s="381" t="s">
        <v>458</v>
      </c>
      <c r="H1449" s="100" t="s">
        <v>653</v>
      </c>
      <c r="I1449" s="381" t="s">
        <v>549</v>
      </c>
      <c r="J1449" s="382">
        <v>100000</v>
      </c>
      <c r="K1449" s="382">
        <v>0</v>
      </c>
      <c r="L1449" s="191" t="str">
        <f t="shared" si="1048"/>
        <v>806Щ59640707062007454061280630</v>
      </c>
      <c r="M1449" s="192">
        <f t="array" ref="M1449">IF(COUNT(SEARCH(Удалить_Роспись_КВСР,$B1449)*SEARCH(Удалить_Роспись_ПБС,$C1449)*SEARCH(Удалить_Роспись_КФСР, $D1449)*SEARCH(Удалить_Роспись_КЦСР,$E1449)*SEARCH(Удалить_Роспись_КВР,$F1449)*SEARCH(Удалить_Роспись_ЭК,$H1449)*SEARCH(Удалить_Роспись_КР,$I1449))&gt;0,0,1)</f>
        <v>0</v>
      </c>
      <c r="N1449" s="192">
        <v>0</v>
      </c>
      <c r="O1449" s="192" t="str">
        <f t="shared" si="1049"/>
        <v/>
      </c>
      <c r="P1449" s="192" t="str">
        <f t="shared" si="1092"/>
        <v/>
      </c>
      <c r="Q1449" s="300" t="str">
        <f t="shared" si="1050"/>
        <v/>
      </c>
      <c r="R1449" s="300" t="str">
        <f t="shared" si="1051"/>
        <v/>
      </c>
      <c r="S1449" s="300" t="str">
        <f t="shared" si="1052"/>
        <v/>
      </c>
      <c r="T1449" s="192" t="str">
        <f t="shared" si="1053"/>
        <v/>
      </c>
      <c r="U1449" s="303" t="str">
        <f t="shared" si="1054"/>
        <v/>
      </c>
      <c r="V1449" s="300" t="str">
        <f t="shared" si="1055"/>
        <v/>
      </c>
      <c r="W1449" s="192" t="str">
        <f t="shared" si="1056"/>
        <v/>
      </c>
      <c r="X1449" s="303" t="str">
        <f t="shared" si="1057"/>
        <v/>
      </c>
      <c r="Y1449" s="300" t="str">
        <f t="shared" si="1058"/>
        <v/>
      </c>
      <c r="Z1449" s="300" t="str">
        <f t="shared" si="1059"/>
        <v/>
      </c>
      <c r="AA1449" s="303" t="str">
        <f t="shared" si="1060"/>
        <v/>
      </c>
      <c r="AB1449" s="300" t="str">
        <f t="shared" si="1061"/>
        <v/>
      </c>
      <c r="AC1449" s="300" t="str">
        <f t="shared" si="1062"/>
        <v/>
      </c>
      <c r="AD1449" s="300" t="str">
        <f t="shared" si="1063"/>
        <v>сиц</v>
      </c>
      <c r="AE1449" s="192" t="str">
        <f t="shared" si="1064"/>
        <v/>
      </c>
      <c r="AF1449" s="192" t="str">
        <f t="shared" si="1065"/>
        <v/>
      </c>
      <c r="AG1449" s="192"/>
      <c r="AJ1449" s="300" t="str">
        <f t="shared" si="1066"/>
        <v/>
      </c>
      <c r="AK1449" s="300" t="str">
        <f t="shared" si="1067"/>
        <v/>
      </c>
      <c r="AL1449" s="300" t="str">
        <f t="shared" si="1068"/>
        <v/>
      </c>
      <c r="AM1449" s="300" t="str">
        <f t="shared" si="1069"/>
        <v/>
      </c>
      <c r="AN1449" s="300" t="str">
        <f t="shared" si="1070"/>
        <v/>
      </c>
      <c r="AO1449" s="300" t="str">
        <f t="shared" si="1071"/>
        <v/>
      </c>
      <c r="AP1449" s="300" t="str">
        <f t="shared" si="1072"/>
        <v/>
      </c>
      <c r="AQ1449" s="300" t="str">
        <f t="shared" si="1073"/>
        <v/>
      </c>
      <c r="AR1449" s="306" t="str">
        <f t="shared" si="1074"/>
        <v/>
      </c>
      <c r="AS1449" s="300" t="str">
        <f t="shared" si="1075"/>
        <v/>
      </c>
      <c r="AT1449" s="300" t="str">
        <f t="shared" si="1076"/>
        <v>сиц</v>
      </c>
      <c r="AU1449" s="192" t="str">
        <f t="shared" si="1077"/>
        <v>сиц</v>
      </c>
      <c r="AV1449" s="192" t="e">
        <f t="shared" si="1078"/>
        <v>#N/A</v>
      </c>
      <c r="AW1449" s="191">
        <f t="shared" si="1079"/>
        <v>0</v>
      </c>
      <c r="AX1449" s="191">
        <f t="shared" si="1080"/>
        <v>0</v>
      </c>
      <c r="AY1449" s="191">
        <f t="shared" si="1081"/>
        <v>0</v>
      </c>
      <c r="AZ1449" s="191">
        <f t="shared" si="1082"/>
        <v>0</v>
      </c>
      <c r="BA1449" s="193" t="e">
        <f t="shared" si="1083"/>
        <v>#N/A</v>
      </c>
      <c r="BB1449" s="193" t="e">
        <f t="shared" si="1084"/>
        <v>#N/A</v>
      </c>
      <c r="BC1449" s="193" t="e">
        <f t="shared" si="1085"/>
        <v>#N/A</v>
      </c>
      <c r="BD1449" s="191">
        <f t="shared" si="1044"/>
        <v>0</v>
      </c>
      <c r="BE1449" s="191" t="e">
        <f t="shared" si="1086"/>
        <v>#N/A</v>
      </c>
      <c r="BF1449" s="210" t="e">
        <f t="shared" si="1087"/>
        <v>#N/A</v>
      </c>
      <c r="BG1449" s="211" t="e">
        <f t="shared" si="1088"/>
        <v>#N/A</v>
      </c>
      <c r="BH1449" s="289"/>
      <c r="BI1449" s="289"/>
      <c r="BL1449" s="233" t="str">
        <f t="shared" si="1089"/>
        <v/>
      </c>
    </row>
    <row r="1450" spans="1:64" ht="12" hidden="1" customHeight="1">
      <c r="A1450" s="333" t="s">
        <v>717</v>
      </c>
      <c r="B1450" s="381" t="s">
        <v>458</v>
      </c>
      <c r="C1450" s="333" t="s">
        <v>718</v>
      </c>
      <c r="D1450" s="381" t="s">
        <v>408</v>
      </c>
      <c r="E1450" s="381" t="s">
        <v>1353</v>
      </c>
      <c r="F1450" s="381" t="s">
        <v>615</v>
      </c>
      <c r="G1450" s="381" t="s">
        <v>458</v>
      </c>
      <c r="H1450" s="100" t="s">
        <v>653</v>
      </c>
      <c r="I1450" s="381" t="s">
        <v>547</v>
      </c>
      <c r="J1450" s="382">
        <v>330000</v>
      </c>
      <c r="K1450" s="382">
        <v>330000</v>
      </c>
      <c r="L1450" s="191" t="str">
        <f t="shared" si="1048"/>
        <v>806Щ59640707062008000061280631</v>
      </c>
      <c r="M1450" s="192">
        <f t="array" ref="M1450">IF(COUNT(SEARCH(Удалить_Роспись_КВСР,$B1450)*SEARCH(Удалить_Роспись_ПБС,$C1450)*SEARCH(Удалить_Роспись_КФСР, $D1450)*SEARCH(Удалить_Роспись_КЦСР,$E1450)*SEARCH(Удалить_Роспись_КВР,$F1450)*SEARCH(Удалить_Роспись_ЭК,$H1450)*SEARCH(Удалить_Роспись_КР,$I1450))&gt;0,0,1)</f>
        <v>1</v>
      </c>
      <c r="N1450" s="192">
        <v>0</v>
      </c>
      <c r="O1450" s="192" t="str">
        <f t="shared" si="1049"/>
        <v/>
      </c>
      <c r="P1450" s="192" t="str">
        <f t="shared" si="1092"/>
        <v/>
      </c>
      <c r="Q1450" s="300" t="str">
        <f t="shared" si="1050"/>
        <v/>
      </c>
      <c r="R1450" s="300" t="str">
        <f t="shared" si="1051"/>
        <v/>
      </c>
      <c r="S1450" s="300" t="str">
        <f t="shared" si="1052"/>
        <v/>
      </c>
      <c r="T1450" s="192" t="str">
        <f t="shared" si="1053"/>
        <v/>
      </c>
      <c r="U1450" s="303" t="str">
        <f t="shared" si="1054"/>
        <v/>
      </c>
      <c r="V1450" s="300" t="str">
        <f t="shared" si="1055"/>
        <v/>
      </c>
      <c r="W1450" s="192" t="str">
        <f t="shared" si="1056"/>
        <v/>
      </c>
      <c r="X1450" s="303" t="str">
        <f t="shared" si="1057"/>
        <v/>
      </c>
      <c r="Y1450" s="300" t="str">
        <f t="shared" si="1058"/>
        <v/>
      </c>
      <c r="Z1450" s="300" t="str">
        <f t="shared" si="1059"/>
        <v/>
      </c>
      <c r="AA1450" s="303" t="str">
        <f t="shared" si="1060"/>
        <v/>
      </c>
      <c r="AB1450" s="300" t="str">
        <f t="shared" si="1061"/>
        <v/>
      </c>
      <c r="AC1450" s="300" t="str">
        <f t="shared" si="1062"/>
        <v/>
      </c>
      <c r="AD1450" s="300" t="str">
        <f t="shared" si="1063"/>
        <v>сиц</v>
      </c>
      <c r="AE1450" s="192" t="str">
        <f t="shared" si="1064"/>
        <v/>
      </c>
      <c r="AF1450" s="192" t="str">
        <f t="shared" si="1065"/>
        <v/>
      </c>
      <c r="AG1450" s="192"/>
      <c r="AJ1450" s="300" t="str">
        <f t="shared" si="1066"/>
        <v/>
      </c>
      <c r="AK1450" s="300" t="str">
        <f t="shared" si="1067"/>
        <v/>
      </c>
      <c r="AL1450" s="300" t="str">
        <f t="shared" si="1068"/>
        <v/>
      </c>
      <c r="AM1450" s="300" t="str">
        <f t="shared" si="1069"/>
        <v/>
      </c>
      <c r="AN1450" s="300" t="str">
        <f t="shared" si="1070"/>
        <v/>
      </c>
      <c r="AO1450" s="300" t="str">
        <f t="shared" si="1071"/>
        <v/>
      </c>
      <c r="AP1450" s="300" t="str">
        <f t="shared" si="1072"/>
        <v/>
      </c>
      <c r="AQ1450" s="300" t="str">
        <f t="shared" si="1073"/>
        <v/>
      </c>
      <c r="AR1450" s="306" t="str">
        <f t="shared" si="1074"/>
        <v/>
      </c>
      <c r="AS1450" s="300" t="str">
        <f t="shared" si="1075"/>
        <v/>
      </c>
      <c r="AT1450" s="300" t="str">
        <f t="shared" si="1076"/>
        <v>сиц</v>
      </c>
      <c r="AU1450" s="192" t="str">
        <f t="shared" si="1077"/>
        <v>сиц</v>
      </c>
      <c r="AV1450" s="192" t="e">
        <f t="shared" si="1078"/>
        <v>#N/A</v>
      </c>
      <c r="AW1450" s="191">
        <f t="shared" si="1079"/>
        <v>330000</v>
      </c>
      <c r="AX1450" s="191">
        <f t="shared" si="1080"/>
        <v>330000</v>
      </c>
      <c r="AY1450" s="191">
        <f t="shared" si="1081"/>
        <v>0</v>
      </c>
      <c r="AZ1450" s="191">
        <f t="shared" si="1082"/>
        <v>0</v>
      </c>
      <c r="BA1450" s="193" t="e">
        <f t="shared" si="1083"/>
        <v>#N/A</v>
      </c>
      <c r="BB1450" s="193" t="e">
        <f t="shared" si="1084"/>
        <v>#N/A</v>
      </c>
      <c r="BC1450" s="193" t="e">
        <f t="shared" si="1085"/>
        <v>#N/A</v>
      </c>
      <c r="BD1450" s="191">
        <f t="shared" si="1044"/>
        <v>0</v>
      </c>
      <c r="BE1450" s="191" t="e">
        <f t="shared" si="1086"/>
        <v>#N/A</v>
      </c>
      <c r="BF1450" s="210" t="e">
        <f t="shared" si="1087"/>
        <v>#N/A</v>
      </c>
      <c r="BG1450" s="211" t="e">
        <f t="shared" si="1088"/>
        <v>#N/A</v>
      </c>
      <c r="BH1450" s="289"/>
      <c r="BI1450" s="289"/>
      <c r="BL1450" s="233" t="str">
        <f t="shared" si="1089"/>
        <v/>
      </c>
    </row>
    <row r="1451" spans="1:64" ht="12" hidden="1" customHeight="1">
      <c r="A1451" s="333" t="s">
        <v>717</v>
      </c>
      <c r="B1451" s="381" t="s">
        <v>458</v>
      </c>
      <c r="C1451" s="333" t="s">
        <v>718</v>
      </c>
      <c r="D1451" s="381" t="s">
        <v>408</v>
      </c>
      <c r="E1451" s="381" t="s">
        <v>1354</v>
      </c>
      <c r="F1451" s="381" t="s">
        <v>613</v>
      </c>
      <c r="G1451" s="381" t="s">
        <v>423</v>
      </c>
      <c r="H1451" s="100" t="s">
        <v>653</v>
      </c>
      <c r="I1451" s="381" t="s">
        <v>547</v>
      </c>
      <c r="J1451" s="382">
        <v>522600</v>
      </c>
      <c r="K1451" s="382">
        <v>365820</v>
      </c>
      <c r="L1451" s="191" t="str">
        <f t="shared" si="1048"/>
        <v>806Щ59640707064001043061124131</v>
      </c>
      <c r="M1451" s="192">
        <f t="array" ref="M1451">IF(COUNT(SEARCH(Удалить_Роспись_КВСР,$B1451)*SEARCH(Удалить_Роспись_ПБС,$C1451)*SEARCH(Удалить_Роспись_КФСР, $D1451)*SEARCH(Удалить_Роспись_КЦСР,$E1451)*SEARCH(Удалить_Роспись_КВР,$F1451)*SEARCH(Удалить_Роспись_ЭК,$H1451)*SEARCH(Удалить_Роспись_КР,$I1451))&gt;0,0,1)</f>
        <v>0</v>
      </c>
      <c r="N1451" s="192">
        <v>0</v>
      </c>
      <c r="O1451" s="192" t="str">
        <f t="shared" si="1049"/>
        <v/>
      </c>
      <c r="P1451" s="192" t="str">
        <f t="shared" si="1092"/>
        <v/>
      </c>
      <c r="Q1451" s="300" t="str">
        <f t="shared" si="1050"/>
        <v/>
      </c>
      <c r="R1451" s="300" t="str">
        <f t="shared" si="1051"/>
        <v/>
      </c>
      <c r="S1451" s="300" t="str">
        <f t="shared" si="1052"/>
        <v/>
      </c>
      <c r="T1451" s="192" t="str">
        <f t="shared" si="1053"/>
        <v/>
      </c>
      <c r="U1451" s="303" t="str">
        <f t="shared" si="1054"/>
        <v/>
      </c>
      <c r="V1451" s="300" t="str">
        <f t="shared" si="1055"/>
        <v/>
      </c>
      <c r="W1451" s="192" t="str">
        <f t="shared" si="1056"/>
        <v/>
      </c>
      <c r="X1451" s="303" t="str">
        <f t="shared" si="1057"/>
        <v/>
      </c>
      <c r="Y1451" s="300" t="str">
        <f t="shared" si="1058"/>
        <v/>
      </c>
      <c r="Z1451" s="300" t="str">
        <f t="shared" si="1059"/>
        <v/>
      </c>
      <c r="AA1451" s="303" t="str">
        <f t="shared" si="1060"/>
        <v/>
      </c>
      <c r="AB1451" s="300" t="str">
        <f t="shared" si="1061"/>
        <v>смз</v>
      </c>
      <c r="AC1451" s="300" t="str">
        <f t="shared" si="1062"/>
        <v/>
      </c>
      <c r="AD1451" s="300" t="str">
        <f t="shared" si="1063"/>
        <v/>
      </c>
      <c r="AE1451" s="192" t="str">
        <f t="shared" si="1064"/>
        <v/>
      </c>
      <c r="AF1451" s="192" t="str">
        <f t="shared" si="1065"/>
        <v/>
      </c>
      <c r="AG1451" s="192"/>
      <c r="AJ1451" s="300" t="str">
        <f t="shared" si="1066"/>
        <v/>
      </c>
      <c r="AK1451" s="300" t="str">
        <f t="shared" si="1067"/>
        <v/>
      </c>
      <c r="AL1451" s="300" t="str">
        <f t="shared" si="1068"/>
        <v/>
      </c>
      <c r="AM1451" s="300" t="str">
        <f t="shared" si="1069"/>
        <v/>
      </c>
      <c r="AN1451" s="300" t="str">
        <f t="shared" si="1070"/>
        <v/>
      </c>
      <c r="AO1451" s="300" t="str">
        <f t="shared" si="1071"/>
        <v/>
      </c>
      <c r="AP1451" s="300" t="str">
        <f t="shared" si="1072"/>
        <v/>
      </c>
      <c r="AQ1451" s="300" t="str">
        <f t="shared" si="1073"/>
        <v/>
      </c>
      <c r="AR1451" s="306" t="str">
        <f t="shared" si="1074"/>
        <v/>
      </c>
      <c r="AS1451" s="300" t="str">
        <f t="shared" si="1075"/>
        <v>смз</v>
      </c>
      <c r="AT1451" s="300" t="str">
        <f t="shared" si="1076"/>
        <v/>
      </c>
      <c r="AU1451" s="192" t="str">
        <f t="shared" si="1077"/>
        <v>смз</v>
      </c>
      <c r="AV1451" s="192" t="str">
        <f t="shared" si="1078"/>
        <v>смз806Щ5964общпро</v>
      </c>
      <c r="AW1451" s="191">
        <f t="shared" si="1079"/>
        <v>0</v>
      </c>
      <c r="AX1451" s="191">
        <f t="shared" si="1080"/>
        <v>0</v>
      </c>
      <c r="AY1451" s="191">
        <f t="shared" si="1081"/>
        <v>0</v>
      </c>
      <c r="AZ1451" s="191">
        <f t="shared" si="1082"/>
        <v>0</v>
      </c>
      <c r="BA1451" s="193">
        <f t="shared" si="1083"/>
        <v>1</v>
      </c>
      <c r="BB1451" s="193">
        <f t="shared" si="1084"/>
        <v>1</v>
      </c>
      <c r="BC1451" s="193">
        <f t="shared" si="1085"/>
        <v>1</v>
      </c>
      <c r="BD1451" s="191">
        <f t="shared" si="1044"/>
        <v>0</v>
      </c>
      <c r="BE1451" s="191">
        <f t="shared" si="1086"/>
        <v>0</v>
      </c>
      <c r="BF1451" s="210">
        <f t="shared" si="1087"/>
        <v>0</v>
      </c>
      <c r="BG1451" s="211">
        <f t="shared" si="1088"/>
        <v>0</v>
      </c>
      <c r="BH1451" s="289"/>
      <c r="BI1451" s="289"/>
      <c r="BL1451" s="233" t="str">
        <f t="shared" si="1089"/>
        <v/>
      </c>
    </row>
    <row r="1452" spans="1:64" ht="12" hidden="1" customHeight="1">
      <c r="A1452" s="333" t="s">
        <v>717</v>
      </c>
      <c r="B1452" s="381" t="s">
        <v>458</v>
      </c>
      <c r="C1452" s="333" t="s">
        <v>718</v>
      </c>
      <c r="D1452" s="381" t="s">
        <v>408</v>
      </c>
      <c r="E1452" s="381" t="s">
        <v>1355</v>
      </c>
      <c r="F1452" s="381" t="s">
        <v>613</v>
      </c>
      <c r="G1452" s="381" t="s">
        <v>423</v>
      </c>
      <c r="H1452" s="100" t="s">
        <v>653</v>
      </c>
      <c r="I1452" s="381" t="s">
        <v>547</v>
      </c>
      <c r="J1452" s="382">
        <v>3095088.04</v>
      </c>
      <c r="K1452" s="382">
        <v>2722480.9</v>
      </c>
      <c r="L1452" s="191" t="str">
        <f t="shared" si="1048"/>
        <v>806Щ59640707064004000061124131</v>
      </c>
      <c r="M1452" s="192">
        <f t="array" ref="M1452">IF(COUNT(SEARCH(Удалить_Роспись_КВСР,$B1452)*SEARCH(Удалить_Роспись_ПБС,$C1452)*SEARCH(Удалить_Роспись_КФСР, $D1452)*SEARCH(Удалить_Роспись_КЦСР,$E1452)*SEARCH(Удалить_Роспись_КВР,$F1452)*SEARCH(Удалить_Роспись_ЭК,$H1452)*SEARCH(Удалить_Роспись_КР,$I1452))&gt;0,0,1)</f>
        <v>0</v>
      </c>
      <c r="N1452" s="192">
        <v>0</v>
      </c>
      <c r="O1452" s="192" t="str">
        <f t="shared" si="1049"/>
        <v/>
      </c>
      <c r="P1452" s="192" t="str">
        <f t="shared" si="1092"/>
        <v/>
      </c>
      <c r="Q1452" s="300" t="str">
        <f t="shared" si="1050"/>
        <v/>
      </c>
      <c r="R1452" s="300" t="str">
        <f t="shared" si="1051"/>
        <v/>
      </c>
      <c r="S1452" s="300" t="str">
        <f t="shared" si="1052"/>
        <v/>
      </c>
      <c r="T1452" s="192" t="str">
        <f t="shared" si="1053"/>
        <v/>
      </c>
      <c r="U1452" s="303" t="str">
        <f t="shared" si="1054"/>
        <v/>
      </c>
      <c r="V1452" s="300" t="str">
        <f t="shared" si="1055"/>
        <v/>
      </c>
      <c r="W1452" s="192" t="str">
        <f t="shared" si="1056"/>
        <v/>
      </c>
      <c r="X1452" s="303" t="str">
        <f t="shared" si="1057"/>
        <v/>
      </c>
      <c r="Y1452" s="300" t="str">
        <f t="shared" si="1058"/>
        <v/>
      </c>
      <c r="Z1452" s="300" t="str">
        <f t="shared" si="1059"/>
        <v/>
      </c>
      <c r="AA1452" s="303" t="str">
        <f t="shared" si="1060"/>
        <v/>
      </c>
      <c r="AB1452" s="300" t="str">
        <f t="shared" si="1061"/>
        <v>смз</v>
      </c>
      <c r="AC1452" s="300" t="str">
        <f t="shared" si="1062"/>
        <v/>
      </c>
      <c r="AD1452" s="300" t="str">
        <f t="shared" si="1063"/>
        <v/>
      </c>
      <c r="AE1452" s="192" t="str">
        <f t="shared" si="1064"/>
        <v/>
      </c>
      <c r="AF1452" s="192" t="str">
        <f t="shared" si="1065"/>
        <v/>
      </c>
      <c r="AG1452" s="192"/>
      <c r="AJ1452" s="300" t="str">
        <f t="shared" si="1066"/>
        <v/>
      </c>
      <c r="AK1452" s="300" t="str">
        <f t="shared" si="1067"/>
        <v/>
      </c>
      <c r="AL1452" s="300" t="str">
        <f t="shared" si="1068"/>
        <v/>
      </c>
      <c r="AM1452" s="300" t="str">
        <f t="shared" si="1069"/>
        <v/>
      </c>
      <c r="AN1452" s="300" t="str">
        <f t="shared" si="1070"/>
        <v/>
      </c>
      <c r="AO1452" s="300" t="str">
        <f t="shared" si="1071"/>
        <v/>
      </c>
      <c r="AP1452" s="300" t="str">
        <f t="shared" si="1072"/>
        <v/>
      </c>
      <c r="AQ1452" s="300" t="str">
        <f t="shared" si="1073"/>
        <v/>
      </c>
      <c r="AR1452" s="306" t="str">
        <f t="shared" si="1074"/>
        <v/>
      </c>
      <c r="AS1452" s="300" t="str">
        <f t="shared" si="1075"/>
        <v>смз</v>
      </c>
      <c r="AT1452" s="300" t="str">
        <f t="shared" si="1076"/>
        <v/>
      </c>
      <c r="AU1452" s="192" t="str">
        <f t="shared" si="1077"/>
        <v>смз</v>
      </c>
      <c r="AV1452" s="192" t="str">
        <f t="shared" si="1078"/>
        <v>смз806Щ5964общпро</v>
      </c>
      <c r="AW1452" s="191">
        <f t="shared" si="1079"/>
        <v>0</v>
      </c>
      <c r="AX1452" s="191">
        <f t="shared" si="1080"/>
        <v>0</v>
      </c>
      <c r="AY1452" s="191">
        <f t="shared" si="1081"/>
        <v>0</v>
      </c>
      <c r="AZ1452" s="191">
        <f t="shared" si="1082"/>
        <v>0</v>
      </c>
      <c r="BA1452" s="193">
        <f t="shared" si="1083"/>
        <v>1</v>
      </c>
      <c r="BB1452" s="193">
        <f t="shared" si="1084"/>
        <v>1</v>
      </c>
      <c r="BC1452" s="193">
        <f t="shared" si="1085"/>
        <v>1</v>
      </c>
      <c r="BD1452" s="191">
        <f t="shared" si="1044"/>
        <v>0</v>
      </c>
      <c r="BE1452" s="191">
        <f t="shared" si="1086"/>
        <v>0</v>
      </c>
      <c r="BF1452" s="210">
        <f t="shared" si="1087"/>
        <v>0</v>
      </c>
      <c r="BG1452" s="211">
        <f t="shared" si="1088"/>
        <v>0</v>
      </c>
      <c r="BH1452" s="289"/>
      <c r="BI1452" s="289"/>
      <c r="BL1452" s="233" t="str">
        <f t="shared" si="1089"/>
        <v/>
      </c>
    </row>
    <row r="1453" spans="1:64" ht="12" hidden="1" customHeight="1">
      <c r="A1453" s="333" t="s">
        <v>717</v>
      </c>
      <c r="B1453" s="381" t="s">
        <v>458</v>
      </c>
      <c r="C1453" s="333" t="s">
        <v>718</v>
      </c>
      <c r="D1453" s="381" t="s">
        <v>408</v>
      </c>
      <c r="E1453" s="381" t="s">
        <v>1356</v>
      </c>
      <c r="F1453" s="381" t="s">
        <v>613</v>
      </c>
      <c r="G1453" s="381" t="s">
        <v>423</v>
      </c>
      <c r="H1453" s="100" t="s">
        <v>653</v>
      </c>
      <c r="I1453" s="381" t="s">
        <v>547</v>
      </c>
      <c r="J1453" s="382">
        <v>420000</v>
      </c>
      <c r="K1453" s="382">
        <v>336000</v>
      </c>
      <c r="L1453" s="191" t="str">
        <f t="shared" si="1048"/>
        <v>806Щ59640707064004100061124131</v>
      </c>
      <c r="M1453" s="192">
        <f t="array" ref="M1453">IF(COUNT(SEARCH(Удалить_Роспись_КВСР,$B1453)*SEARCH(Удалить_Роспись_ПБС,$C1453)*SEARCH(Удалить_Роспись_КФСР, $D1453)*SEARCH(Удалить_Роспись_КЦСР,$E1453)*SEARCH(Удалить_Роспись_КВР,$F1453)*SEARCH(Удалить_Роспись_ЭК,$H1453)*SEARCH(Удалить_Роспись_КР,$I1453))&gt;0,0,1)</f>
        <v>0</v>
      </c>
      <c r="N1453" s="192">
        <v>0</v>
      </c>
      <c r="O1453" s="192" t="str">
        <f t="shared" si="1049"/>
        <v/>
      </c>
      <c r="P1453" s="192" t="str">
        <f t="shared" si="1092"/>
        <v/>
      </c>
      <c r="Q1453" s="300" t="str">
        <f t="shared" si="1050"/>
        <v/>
      </c>
      <c r="R1453" s="300" t="str">
        <f t="shared" si="1051"/>
        <v/>
      </c>
      <c r="S1453" s="300" t="str">
        <f t="shared" si="1052"/>
        <v/>
      </c>
      <c r="T1453" s="192" t="str">
        <f t="shared" si="1053"/>
        <v/>
      </c>
      <c r="U1453" s="303" t="str">
        <f t="shared" si="1054"/>
        <v/>
      </c>
      <c r="V1453" s="300" t="str">
        <f t="shared" si="1055"/>
        <v/>
      </c>
      <c r="W1453" s="192" t="str">
        <f t="shared" si="1056"/>
        <v/>
      </c>
      <c r="X1453" s="303" t="str">
        <f t="shared" si="1057"/>
        <v/>
      </c>
      <c r="Y1453" s="300" t="str">
        <f t="shared" si="1058"/>
        <v/>
      </c>
      <c r="Z1453" s="300" t="str">
        <f t="shared" si="1059"/>
        <v/>
      </c>
      <c r="AA1453" s="303" t="str">
        <f t="shared" si="1060"/>
        <v/>
      </c>
      <c r="AB1453" s="300" t="str">
        <f t="shared" si="1061"/>
        <v>смз</v>
      </c>
      <c r="AC1453" s="300" t="str">
        <f t="shared" si="1062"/>
        <v/>
      </c>
      <c r="AD1453" s="300" t="str">
        <f t="shared" si="1063"/>
        <v/>
      </c>
      <c r="AE1453" s="192" t="str">
        <f t="shared" si="1064"/>
        <v/>
      </c>
      <c r="AF1453" s="192" t="str">
        <f t="shared" si="1065"/>
        <v/>
      </c>
      <c r="AG1453" s="192"/>
      <c r="AJ1453" s="300" t="str">
        <f t="shared" si="1066"/>
        <v/>
      </c>
      <c r="AK1453" s="300" t="str">
        <f t="shared" si="1067"/>
        <v/>
      </c>
      <c r="AL1453" s="300" t="str">
        <f t="shared" si="1068"/>
        <v/>
      </c>
      <c r="AM1453" s="300" t="str">
        <f t="shared" si="1069"/>
        <v/>
      </c>
      <c r="AN1453" s="300" t="str">
        <f t="shared" si="1070"/>
        <v/>
      </c>
      <c r="AO1453" s="300" t="str">
        <f t="shared" si="1071"/>
        <v/>
      </c>
      <c r="AP1453" s="300" t="str">
        <f t="shared" si="1072"/>
        <v/>
      </c>
      <c r="AQ1453" s="300" t="str">
        <f t="shared" si="1073"/>
        <v/>
      </c>
      <c r="AR1453" s="306" t="str">
        <f t="shared" si="1074"/>
        <v/>
      </c>
      <c r="AS1453" s="300" t="str">
        <f t="shared" si="1075"/>
        <v>смз</v>
      </c>
      <c r="AT1453" s="300" t="str">
        <f t="shared" si="1076"/>
        <v/>
      </c>
      <c r="AU1453" s="192" t="str">
        <f t="shared" si="1077"/>
        <v>смз</v>
      </c>
      <c r="AV1453" s="192" t="str">
        <f t="shared" si="1078"/>
        <v>смз806Щ5964общпро</v>
      </c>
      <c r="AW1453" s="191">
        <f t="shared" si="1079"/>
        <v>0</v>
      </c>
      <c r="AX1453" s="191">
        <f t="shared" si="1080"/>
        <v>0</v>
      </c>
      <c r="AY1453" s="191">
        <f t="shared" si="1081"/>
        <v>0</v>
      </c>
      <c r="AZ1453" s="191">
        <f t="shared" si="1082"/>
        <v>0</v>
      </c>
      <c r="BA1453" s="193">
        <f t="shared" si="1083"/>
        <v>1</v>
      </c>
      <c r="BB1453" s="193">
        <f t="shared" si="1084"/>
        <v>1</v>
      </c>
      <c r="BC1453" s="193">
        <f t="shared" si="1085"/>
        <v>1</v>
      </c>
      <c r="BD1453" s="191">
        <f t="shared" si="1044"/>
        <v>0</v>
      </c>
      <c r="BE1453" s="191">
        <f t="shared" si="1086"/>
        <v>0</v>
      </c>
      <c r="BF1453" s="210">
        <f t="shared" si="1087"/>
        <v>0</v>
      </c>
      <c r="BG1453" s="211">
        <f t="shared" si="1088"/>
        <v>0</v>
      </c>
      <c r="BH1453" s="289"/>
      <c r="BI1453" s="289"/>
      <c r="BL1453" s="233" t="str">
        <f t="shared" si="1089"/>
        <v/>
      </c>
    </row>
    <row r="1454" spans="1:64" ht="12" hidden="1" customHeight="1">
      <c r="A1454" s="333" t="s">
        <v>717</v>
      </c>
      <c r="B1454" s="381" t="s">
        <v>458</v>
      </c>
      <c r="C1454" s="333" t="s">
        <v>718</v>
      </c>
      <c r="D1454" s="381" t="s">
        <v>408</v>
      </c>
      <c r="E1454" s="381" t="s">
        <v>1357</v>
      </c>
      <c r="F1454" s="381" t="s">
        <v>615</v>
      </c>
      <c r="G1454" s="381" t="s">
        <v>458</v>
      </c>
      <c r="H1454" s="100" t="s">
        <v>653</v>
      </c>
      <c r="I1454" s="381" t="s">
        <v>547</v>
      </c>
      <c r="J1454" s="382">
        <v>50000</v>
      </c>
      <c r="K1454" s="382">
        <v>50000</v>
      </c>
      <c r="L1454" s="191" t="str">
        <f t="shared" si="1048"/>
        <v>806Щ59640707064004700061280631</v>
      </c>
      <c r="M1454" s="192">
        <f t="array" ref="M1454">IF(COUNT(SEARCH(Удалить_Роспись_КВСР,$B1454)*SEARCH(Удалить_Роспись_ПБС,$C1454)*SEARCH(Удалить_Роспись_КФСР, $D1454)*SEARCH(Удалить_Роспись_КЦСР,$E1454)*SEARCH(Удалить_Роспись_КВР,$F1454)*SEARCH(Удалить_Роспись_ЭК,$H1454)*SEARCH(Удалить_Роспись_КР,$I1454))&gt;0,0,1)</f>
        <v>0</v>
      </c>
      <c r="N1454" s="192">
        <v>0</v>
      </c>
      <c r="O1454" s="192" t="str">
        <f t="shared" si="1049"/>
        <v/>
      </c>
      <c r="P1454" s="192" t="str">
        <f t="shared" si="1092"/>
        <v/>
      </c>
      <c r="Q1454" s="300" t="str">
        <f t="shared" si="1050"/>
        <v/>
      </c>
      <c r="R1454" s="300" t="str">
        <f t="shared" si="1051"/>
        <v/>
      </c>
      <c r="S1454" s="300" t="str">
        <f t="shared" si="1052"/>
        <v/>
      </c>
      <c r="T1454" s="192" t="str">
        <f t="shared" si="1053"/>
        <v/>
      </c>
      <c r="U1454" s="303" t="str">
        <f t="shared" si="1054"/>
        <v/>
      </c>
      <c r="V1454" s="300" t="str">
        <f t="shared" si="1055"/>
        <v/>
      </c>
      <c r="W1454" s="192" t="str">
        <f t="shared" si="1056"/>
        <v/>
      </c>
      <c r="X1454" s="303" t="str">
        <f t="shared" si="1057"/>
        <v/>
      </c>
      <c r="Y1454" s="300" t="str">
        <f t="shared" si="1058"/>
        <v/>
      </c>
      <c r="Z1454" s="300" t="str">
        <f t="shared" si="1059"/>
        <v/>
      </c>
      <c r="AA1454" s="303" t="str">
        <f t="shared" si="1060"/>
        <v/>
      </c>
      <c r="AB1454" s="300" t="str">
        <f t="shared" si="1061"/>
        <v/>
      </c>
      <c r="AC1454" s="300" t="str">
        <f t="shared" si="1062"/>
        <v/>
      </c>
      <c r="AD1454" s="300" t="str">
        <f t="shared" si="1063"/>
        <v>сиц</v>
      </c>
      <c r="AE1454" s="192" t="str">
        <f t="shared" si="1064"/>
        <v/>
      </c>
      <c r="AF1454" s="192" t="str">
        <f t="shared" si="1065"/>
        <v/>
      </c>
      <c r="AG1454" s="192"/>
      <c r="AJ1454" s="300" t="str">
        <f t="shared" si="1066"/>
        <v/>
      </c>
      <c r="AK1454" s="300" t="str">
        <f t="shared" si="1067"/>
        <v/>
      </c>
      <c r="AL1454" s="300" t="str">
        <f t="shared" si="1068"/>
        <v/>
      </c>
      <c r="AM1454" s="300" t="str">
        <f t="shared" si="1069"/>
        <v/>
      </c>
      <c r="AN1454" s="300" t="str">
        <f t="shared" si="1070"/>
        <v/>
      </c>
      <c r="AO1454" s="300" t="str">
        <f t="shared" si="1071"/>
        <v/>
      </c>
      <c r="AP1454" s="300" t="str">
        <f t="shared" si="1072"/>
        <v/>
      </c>
      <c r="AQ1454" s="300" t="str">
        <f t="shared" si="1073"/>
        <v/>
      </c>
      <c r="AR1454" s="306" t="str">
        <f t="shared" si="1074"/>
        <v/>
      </c>
      <c r="AS1454" s="300" t="str">
        <f t="shared" si="1075"/>
        <v/>
      </c>
      <c r="AT1454" s="300" t="str">
        <f t="shared" si="1076"/>
        <v>сиц</v>
      </c>
      <c r="AU1454" s="192" t="str">
        <f t="shared" si="1077"/>
        <v>сиц</v>
      </c>
      <c r="AV1454" s="192" t="e">
        <f t="shared" si="1078"/>
        <v>#N/A</v>
      </c>
      <c r="AW1454" s="191">
        <f t="shared" si="1079"/>
        <v>0</v>
      </c>
      <c r="AX1454" s="191">
        <f t="shared" si="1080"/>
        <v>0</v>
      </c>
      <c r="AY1454" s="191">
        <f t="shared" si="1081"/>
        <v>0</v>
      </c>
      <c r="AZ1454" s="191">
        <f t="shared" si="1082"/>
        <v>0</v>
      </c>
      <c r="BA1454" s="193" t="e">
        <f t="shared" si="1083"/>
        <v>#N/A</v>
      </c>
      <c r="BB1454" s="193" t="e">
        <f t="shared" si="1084"/>
        <v>#N/A</v>
      </c>
      <c r="BC1454" s="193" t="e">
        <f t="shared" si="1085"/>
        <v>#N/A</v>
      </c>
      <c r="BD1454" s="191">
        <f t="shared" si="1044"/>
        <v>0</v>
      </c>
      <c r="BE1454" s="191" t="e">
        <f t="shared" si="1086"/>
        <v>#N/A</v>
      </c>
      <c r="BF1454" s="210" t="e">
        <f t="shared" si="1087"/>
        <v>#N/A</v>
      </c>
      <c r="BG1454" s="211" t="e">
        <f t="shared" si="1088"/>
        <v>#N/A</v>
      </c>
      <c r="BH1454" s="289"/>
      <c r="BI1454" s="289"/>
      <c r="BL1454" s="233" t="str">
        <f t="shared" si="1089"/>
        <v/>
      </c>
    </row>
    <row r="1455" spans="1:64" ht="12" hidden="1" customHeight="1">
      <c r="A1455" s="333" t="s">
        <v>717</v>
      </c>
      <c r="B1455" s="381" t="s">
        <v>458</v>
      </c>
      <c r="C1455" s="333" t="s">
        <v>718</v>
      </c>
      <c r="D1455" s="381" t="s">
        <v>408</v>
      </c>
      <c r="E1455" s="381" t="s">
        <v>1358</v>
      </c>
      <c r="F1455" s="381" t="s">
        <v>613</v>
      </c>
      <c r="G1455" s="381" t="s">
        <v>423</v>
      </c>
      <c r="H1455" s="100" t="s">
        <v>653</v>
      </c>
      <c r="I1455" s="381" t="s">
        <v>547</v>
      </c>
      <c r="J1455" s="382">
        <v>825209</v>
      </c>
      <c r="K1455" s="382">
        <v>743200</v>
      </c>
      <c r="L1455" s="191" t="str">
        <f t="shared" si="1048"/>
        <v>806Щ59640707064004Г00061124131</v>
      </c>
      <c r="M1455" s="192">
        <f t="array" ref="M1455">IF(COUNT(SEARCH(Удалить_Роспись_КВСР,$B1455)*SEARCH(Удалить_Роспись_ПБС,$C1455)*SEARCH(Удалить_Роспись_КФСР, $D1455)*SEARCH(Удалить_Роспись_КЦСР,$E1455)*SEARCH(Удалить_Роспись_КВР,$F1455)*SEARCH(Удалить_Роспись_ЭК,$H1455)*SEARCH(Удалить_Роспись_КР,$I1455))&gt;0,0,1)</f>
        <v>0</v>
      </c>
      <c r="N1455" s="192">
        <v>0</v>
      </c>
      <c r="O1455" s="192" t="str">
        <f t="shared" si="1049"/>
        <v/>
      </c>
      <c r="P1455" s="192" t="str">
        <f t="shared" si="1092"/>
        <v/>
      </c>
      <c r="Q1455" s="300" t="str">
        <f t="shared" si="1050"/>
        <v/>
      </c>
      <c r="R1455" s="300" t="str">
        <f t="shared" si="1051"/>
        <v/>
      </c>
      <c r="S1455" s="300" t="str">
        <f t="shared" si="1052"/>
        <v/>
      </c>
      <c r="T1455" s="192" t="str">
        <f t="shared" si="1053"/>
        <v/>
      </c>
      <c r="U1455" s="303" t="str">
        <f t="shared" si="1054"/>
        <v/>
      </c>
      <c r="V1455" s="300" t="str">
        <f t="shared" si="1055"/>
        <v/>
      </c>
      <c r="W1455" s="192" t="str">
        <f t="shared" si="1056"/>
        <v/>
      </c>
      <c r="X1455" s="303" t="str">
        <f t="shared" si="1057"/>
        <v/>
      </c>
      <c r="Y1455" s="300" t="str">
        <f t="shared" si="1058"/>
        <v/>
      </c>
      <c r="Z1455" s="300" t="str">
        <f t="shared" si="1059"/>
        <v/>
      </c>
      <c r="AA1455" s="303" t="str">
        <f t="shared" si="1060"/>
        <v/>
      </c>
      <c r="AB1455" s="300" t="str">
        <f t="shared" si="1061"/>
        <v>смз</v>
      </c>
      <c r="AC1455" s="300" t="str">
        <f t="shared" si="1062"/>
        <v/>
      </c>
      <c r="AD1455" s="300" t="str">
        <f t="shared" si="1063"/>
        <v/>
      </c>
      <c r="AE1455" s="192" t="str">
        <f t="shared" si="1064"/>
        <v/>
      </c>
      <c r="AF1455" s="192" t="str">
        <f t="shared" si="1065"/>
        <v/>
      </c>
      <c r="AG1455" s="192"/>
      <c r="AJ1455" s="300" t="str">
        <f t="shared" si="1066"/>
        <v/>
      </c>
      <c r="AK1455" s="300" t="str">
        <f t="shared" si="1067"/>
        <v/>
      </c>
      <c r="AL1455" s="300" t="str">
        <f t="shared" si="1068"/>
        <v/>
      </c>
      <c r="AM1455" s="300" t="str">
        <f t="shared" si="1069"/>
        <v/>
      </c>
      <c r="AN1455" s="300" t="str">
        <f t="shared" si="1070"/>
        <v/>
      </c>
      <c r="AO1455" s="300" t="str">
        <f t="shared" si="1071"/>
        <v/>
      </c>
      <c r="AP1455" s="300" t="str">
        <f t="shared" si="1072"/>
        <v/>
      </c>
      <c r="AQ1455" s="300" t="str">
        <f t="shared" si="1073"/>
        <v/>
      </c>
      <c r="AR1455" s="306" t="str">
        <f t="shared" si="1074"/>
        <v/>
      </c>
      <c r="AS1455" s="300" t="str">
        <f t="shared" si="1075"/>
        <v>смз</v>
      </c>
      <c r="AT1455" s="300" t="str">
        <f t="shared" si="1076"/>
        <v/>
      </c>
      <c r="AU1455" s="192" t="str">
        <f t="shared" si="1077"/>
        <v>смз</v>
      </c>
      <c r="AV1455" s="192" t="str">
        <f t="shared" si="1078"/>
        <v>смз806Щ5964общпро</v>
      </c>
      <c r="AW1455" s="191">
        <f t="shared" si="1079"/>
        <v>0</v>
      </c>
      <c r="AX1455" s="191">
        <f t="shared" si="1080"/>
        <v>0</v>
      </c>
      <c r="AY1455" s="191">
        <f t="shared" si="1081"/>
        <v>0</v>
      </c>
      <c r="AZ1455" s="191">
        <f t="shared" si="1082"/>
        <v>0</v>
      </c>
      <c r="BA1455" s="193">
        <f t="shared" si="1083"/>
        <v>1</v>
      </c>
      <c r="BB1455" s="193">
        <f t="shared" si="1084"/>
        <v>1</v>
      </c>
      <c r="BC1455" s="193">
        <f t="shared" si="1085"/>
        <v>1</v>
      </c>
      <c r="BD1455" s="191">
        <f t="shared" si="1044"/>
        <v>0</v>
      </c>
      <c r="BE1455" s="191">
        <f t="shared" si="1086"/>
        <v>0</v>
      </c>
      <c r="BF1455" s="210">
        <f t="shared" si="1087"/>
        <v>0</v>
      </c>
      <c r="BG1455" s="211">
        <f t="shared" si="1088"/>
        <v>0</v>
      </c>
      <c r="BH1455" s="289"/>
      <c r="BI1455" s="289"/>
      <c r="BL1455" s="233" t="str">
        <f t="shared" si="1089"/>
        <v/>
      </c>
    </row>
    <row r="1456" spans="1:64" ht="12" hidden="1" customHeight="1">
      <c r="A1456" s="333" t="s">
        <v>717</v>
      </c>
      <c r="B1456" s="381" t="s">
        <v>458</v>
      </c>
      <c r="C1456" s="333" t="s">
        <v>718</v>
      </c>
      <c r="D1456" s="381" t="s">
        <v>408</v>
      </c>
      <c r="E1456" s="381" t="s">
        <v>1359</v>
      </c>
      <c r="F1456" s="381" t="s">
        <v>613</v>
      </c>
      <c r="G1456" s="381" t="s">
        <v>423</v>
      </c>
      <c r="H1456" s="100" t="s">
        <v>653</v>
      </c>
      <c r="I1456" s="381" t="s">
        <v>547</v>
      </c>
      <c r="J1456" s="382">
        <v>144478</v>
      </c>
      <c r="K1456" s="382">
        <v>144478</v>
      </c>
      <c r="L1456" s="191" t="str">
        <f t="shared" si="1048"/>
        <v>806Щ59640707064004Э00061124131</v>
      </c>
      <c r="M1456" s="192">
        <f t="array" ref="M1456">IF(COUNT(SEARCH(Удалить_Роспись_КВСР,$B1456)*SEARCH(Удалить_Роспись_ПБС,$C1456)*SEARCH(Удалить_Роспись_КФСР, $D1456)*SEARCH(Удалить_Роспись_КЦСР,$E1456)*SEARCH(Удалить_Роспись_КВР,$F1456)*SEARCH(Удалить_Роспись_ЭК,$H1456)*SEARCH(Удалить_Роспись_КР,$I1456))&gt;0,0,1)</f>
        <v>0</v>
      </c>
      <c r="N1456" s="192">
        <v>0</v>
      </c>
      <c r="O1456" s="192" t="str">
        <f t="shared" si="1049"/>
        <v/>
      </c>
      <c r="P1456" s="192" t="str">
        <f t="shared" si="1092"/>
        <v/>
      </c>
      <c r="Q1456" s="300" t="str">
        <f t="shared" si="1050"/>
        <v/>
      </c>
      <c r="R1456" s="300" t="str">
        <f t="shared" si="1051"/>
        <v/>
      </c>
      <c r="S1456" s="300" t="str">
        <f t="shared" si="1052"/>
        <v/>
      </c>
      <c r="T1456" s="192" t="str">
        <f t="shared" si="1053"/>
        <v/>
      </c>
      <c r="U1456" s="303" t="str">
        <f t="shared" si="1054"/>
        <v/>
      </c>
      <c r="V1456" s="300" t="str">
        <f t="shared" si="1055"/>
        <v/>
      </c>
      <c r="W1456" s="192" t="str">
        <f t="shared" si="1056"/>
        <v/>
      </c>
      <c r="X1456" s="303" t="str">
        <f t="shared" si="1057"/>
        <v/>
      </c>
      <c r="Y1456" s="300" t="str">
        <f t="shared" si="1058"/>
        <v/>
      </c>
      <c r="Z1456" s="300" t="str">
        <f t="shared" si="1059"/>
        <v/>
      </c>
      <c r="AA1456" s="303" t="str">
        <f t="shared" si="1060"/>
        <v/>
      </c>
      <c r="AB1456" s="300" t="str">
        <f t="shared" si="1061"/>
        <v>смз</v>
      </c>
      <c r="AC1456" s="300" t="str">
        <f t="shared" si="1062"/>
        <v/>
      </c>
      <c r="AD1456" s="300" t="str">
        <f t="shared" si="1063"/>
        <v/>
      </c>
      <c r="AE1456" s="192" t="str">
        <f t="shared" si="1064"/>
        <v/>
      </c>
      <c r="AF1456" s="192" t="str">
        <f t="shared" si="1065"/>
        <v/>
      </c>
      <c r="AG1456" s="192"/>
      <c r="AJ1456" s="300" t="str">
        <f t="shared" si="1066"/>
        <v/>
      </c>
      <c r="AK1456" s="300" t="str">
        <f t="shared" si="1067"/>
        <v/>
      </c>
      <c r="AL1456" s="300" t="str">
        <f t="shared" si="1068"/>
        <v/>
      </c>
      <c r="AM1456" s="300" t="str">
        <f t="shared" si="1069"/>
        <v/>
      </c>
      <c r="AN1456" s="300" t="str">
        <f t="shared" si="1070"/>
        <v/>
      </c>
      <c r="AO1456" s="300" t="str">
        <f t="shared" si="1071"/>
        <v/>
      </c>
      <c r="AP1456" s="300" t="str">
        <f t="shared" si="1072"/>
        <v/>
      </c>
      <c r="AQ1456" s="300" t="str">
        <f t="shared" si="1073"/>
        <v/>
      </c>
      <c r="AR1456" s="306" t="str">
        <f t="shared" si="1074"/>
        <v/>
      </c>
      <c r="AS1456" s="300" t="str">
        <f t="shared" si="1075"/>
        <v>смз</v>
      </c>
      <c r="AT1456" s="300" t="str">
        <f t="shared" si="1076"/>
        <v/>
      </c>
      <c r="AU1456" s="192" t="str">
        <f t="shared" si="1077"/>
        <v>смз</v>
      </c>
      <c r="AV1456" s="192" t="str">
        <f t="shared" si="1078"/>
        <v>смз806Щ5964общпро</v>
      </c>
      <c r="AW1456" s="191">
        <f t="shared" si="1079"/>
        <v>0</v>
      </c>
      <c r="AX1456" s="191">
        <f t="shared" si="1080"/>
        <v>0</v>
      </c>
      <c r="AY1456" s="191">
        <f t="shared" si="1081"/>
        <v>0</v>
      </c>
      <c r="AZ1456" s="191">
        <f t="shared" si="1082"/>
        <v>0</v>
      </c>
      <c r="BA1456" s="193">
        <f t="shared" si="1083"/>
        <v>1</v>
      </c>
      <c r="BB1456" s="193">
        <f t="shared" si="1084"/>
        <v>1</v>
      </c>
      <c r="BC1456" s="193">
        <f t="shared" si="1085"/>
        <v>1</v>
      </c>
      <c r="BD1456" s="191">
        <f t="shared" ref="BD1456:BD1519" si="1093">IF(ISNA(BA1456),0,AY1456*$BA1456)</f>
        <v>0</v>
      </c>
      <c r="BE1456" s="191">
        <f t="shared" si="1086"/>
        <v>0</v>
      </c>
      <c r="BF1456" s="210">
        <f t="shared" si="1087"/>
        <v>0</v>
      </c>
      <c r="BG1456" s="211">
        <f t="shared" si="1088"/>
        <v>0</v>
      </c>
      <c r="BH1456" s="289"/>
      <c r="BI1456" s="289"/>
      <c r="BL1456" s="233" t="str">
        <f t="shared" si="1089"/>
        <v/>
      </c>
    </row>
    <row r="1457" spans="1:64" ht="12" hidden="1" customHeight="1">
      <c r="A1457" s="333" t="s">
        <v>717</v>
      </c>
      <c r="B1457" s="381" t="s">
        <v>458</v>
      </c>
      <c r="C1457" s="333" t="s">
        <v>718</v>
      </c>
      <c r="D1457" s="381" t="s">
        <v>408</v>
      </c>
      <c r="E1457" s="381" t="s">
        <v>1360</v>
      </c>
      <c r="F1457" s="381" t="s">
        <v>615</v>
      </c>
      <c r="G1457" s="381" t="s">
        <v>458</v>
      </c>
      <c r="H1457" s="100" t="s">
        <v>653</v>
      </c>
      <c r="I1457" s="381" t="s">
        <v>549</v>
      </c>
      <c r="J1457" s="382">
        <v>856300</v>
      </c>
      <c r="K1457" s="382">
        <v>856300</v>
      </c>
      <c r="L1457" s="191" t="str">
        <f t="shared" si="1048"/>
        <v>806Щ59640707064007456061280630</v>
      </c>
      <c r="M1457" s="192">
        <f t="array" ref="M1457">IF(COUNT(SEARCH(Удалить_Роспись_КВСР,$B1457)*SEARCH(Удалить_Роспись_ПБС,$C1457)*SEARCH(Удалить_Роспись_КФСР, $D1457)*SEARCH(Удалить_Роспись_КЦСР,$E1457)*SEARCH(Удалить_Роспись_КВР,$F1457)*SEARCH(Удалить_Роспись_ЭК,$H1457)*SEARCH(Удалить_Роспись_КР,$I1457))&gt;0,0,1)</f>
        <v>0</v>
      </c>
      <c r="N1457" s="192">
        <v>0</v>
      </c>
      <c r="O1457" s="192" t="str">
        <f t="shared" si="1049"/>
        <v/>
      </c>
      <c r="P1457" s="192" t="str">
        <f t="shared" si="1092"/>
        <v/>
      </c>
      <c r="Q1457" s="300" t="str">
        <f t="shared" si="1050"/>
        <v/>
      </c>
      <c r="R1457" s="300" t="str">
        <f t="shared" si="1051"/>
        <v/>
      </c>
      <c r="S1457" s="300" t="str">
        <f t="shared" si="1052"/>
        <v/>
      </c>
      <c r="T1457" s="192" t="str">
        <f t="shared" si="1053"/>
        <v/>
      </c>
      <c r="U1457" s="303" t="str">
        <f t="shared" si="1054"/>
        <v/>
      </c>
      <c r="V1457" s="300" t="str">
        <f t="shared" si="1055"/>
        <v/>
      </c>
      <c r="W1457" s="192" t="str">
        <f t="shared" si="1056"/>
        <v/>
      </c>
      <c r="X1457" s="303" t="str">
        <f t="shared" si="1057"/>
        <v/>
      </c>
      <c r="Y1457" s="300" t="str">
        <f t="shared" si="1058"/>
        <v/>
      </c>
      <c r="Z1457" s="300" t="str">
        <f t="shared" si="1059"/>
        <v/>
      </c>
      <c r="AA1457" s="303" t="str">
        <f t="shared" si="1060"/>
        <v/>
      </c>
      <c r="AB1457" s="300" t="str">
        <f t="shared" si="1061"/>
        <v/>
      </c>
      <c r="AC1457" s="300" t="str">
        <f t="shared" si="1062"/>
        <v/>
      </c>
      <c r="AD1457" s="300" t="str">
        <f t="shared" si="1063"/>
        <v>сиц</v>
      </c>
      <c r="AE1457" s="192" t="str">
        <f t="shared" si="1064"/>
        <v/>
      </c>
      <c r="AF1457" s="192" t="str">
        <f t="shared" si="1065"/>
        <v/>
      </c>
      <c r="AG1457" s="192"/>
      <c r="AJ1457" s="300" t="str">
        <f t="shared" si="1066"/>
        <v/>
      </c>
      <c r="AK1457" s="300" t="str">
        <f t="shared" si="1067"/>
        <v/>
      </c>
      <c r="AL1457" s="300" t="str">
        <f t="shared" si="1068"/>
        <v/>
      </c>
      <c r="AM1457" s="300" t="str">
        <f t="shared" si="1069"/>
        <v/>
      </c>
      <c r="AN1457" s="300" t="str">
        <f t="shared" si="1070"/>
        <v/>
      </c>
      <c r="AO1457" s="300" t="str">
        <f t="shared" si="1071"/>
        <v/>
      </c>
      <c r="AP1457" s="300" t="str">
        <f t="shared" si="1072"/>
        <v/>
      </c>
      <c r="AQ1457" s="300" t="str">
        <f t="shared" si="1073"/>
        <v/>
      </c>
      <c r="AR1457" s="306" t="str">
        <f t="shared" si="1074"/>
        <v/>
      </c>
      <c r="AS1457" s="300" t="str">
        <f t="shared" si="1075"/>
        <v/>
      </c>
      <c r="AT1457" s="300" t="str">
        <f t="shared" si="1076"/>
        <v>сиц</v>
      </c>
      <c r="AU1457" s="192" t="str">
        <f t="shared" si="1077"/>
        <v>сиц</v>
      </c>
      <c r="AV1457" s="192" t="e">
        <f t="shared" si="1078"/>
        <v>#N/A</v>
      </c>
      <c r="AW1457" s="191">
        <f t="shared" si="1079"/>
        <v>0</v>
      </c>
      <c r="AX1457" s="191">
        <f t="shared" si="1080"/>
        <v>0</v>
      </c>
      <c r="AY1457" s="191">
        <f t="shared" si="1081"/>
        <v>0</v>
      </c>
      <c r="AZ1457" s="191">
        <f t="shared" si="1082"/>
        <v>0</v>
      </c>
      <c r="BA1457" s="193" t="e">
        <f t="shared" si="1083"/>
        <v>#N/A</v>
      </c>
      <c r="BB1457" s="193" t="e">
        <f t="shared" si="1084"/>
        <v>#N/A</v>
      </c>
      <c r="BC1457" s="193" t="e">
        <f t="shared" si="1085"/>
        <v>#N/A</v>
      </c>
      <c r="BD1457" s="191">
        <f t="shared" si="1093"/>
        <v>0</v>
      </c>
      <c r="BE1457" s="191" t="e">
        <f t="shared" si="1086"/>
        <v>#N/A</v>
      </c>
      <c r="BF1457" s="210" t="e">
        <f t="shared" si="1087"/>
        <v>#N/A</v>
      </c>
      <c r="BG1457" s="211" t="e">
        <f t="shared" si="1088"/>
        <v>#N/A</v>
      </c>
      <c r="BH1457" s="289"/>
      <c r="BI1457" s="289"/>
      <c r="BL1457" s="233" t="str">
        <f t="shared" si="1089"/>
        <v/>
      </c>
    </row>
    <row r="1458" spans="1:64" ht="12" hidden="1" customHeight="1">
      <c r="A1458" s="333" t="s">
        <v>717</v>
      </c>
      <c r="B1458" s="381" t="s">
        <v>458</v>
      </c>
      <c r="C1458" s="333" t="s">
        <v>718</v>
      </c>
      <c r="D1458" s="381" t="s">
        <v>441</v>
      </c>
      <c r="E1458" s="381" t="s">
        <v>1361</v>
      </c>
      <c r="F1458" s="381" t="s">
        <v>615</v>
      </c>
      <c r="G1458" s="381" t="s">
        <v>458</v>
      </c>
      <c r="H1458" s="100" t="s">
        <v>653</v>
      </c>
      <c r="I1458" s="381" t="s">
        <v>547</v>
      </c>
      <c r="J1458" s="382">
        <v>16900</v>
      </c>
      <c r="K1458" s="382">
        <v>16900</v>
      </c>
      <c r="L1458" s="191" t="str">
        <f t="shared" si="1048"/>
        <v>806Щ59641102072008001061280631</v>
      </c>
      <c r="M1458" s="192">
        <f t="array" ref="M1458">IF(COUNT(SEARCH(Удалить_Роспись_КВСР,$B1458)*SEARCH(Удалить_Роспись_ПБС,$C1458)*SEARCH(Удалить_Роспись_КФСР, $D1458)*SEARCH(Удалить_Роспись_КЦСР,$E1458)*SEARCH(Удалить_Роспись_КВР,$F1458)*SEARCH(Удалить_Роспись_ЭК,$H1458)*SEARCH(Удалить_Роспись_КР,$I1458))&gt;0,0,1)</f>
        <v>1</v>
      </c>
      <c r="N1458" s="192">
        <v>0</v>
      </c>
      <c r="O1458" s="192" t="str">
        <f t="shared" si="1049"/>
        <v/>
      </c>
      <c r="P1458" s="192" t="str">
        <f t="shared" si="1092"/>
        <v/>
      </c>
      <c r="Q1458" s="300" t="str">
        <f t="shared" si="1050"/>
        <v/>
      </c>
      <c r="R1458" s="300" t="str">
        <f t="shared" si="1051"/>
        <v/>
      </c>
      <c r="S1458" s="300" t="str">
        <f t="shared" si="1052"/>
        <v/>
      </c>
      <c r="T1458" s="192" t="str">
        <f t="shared" si="1053"/>
        <v/>
      </c>
      <c r="U1458" s="303" t="str">
        <f t="shared" si="1054"/>
        <v/>
      </c>
      <c r="V1458" s="300" t="str">
        <f t="shared" si="1055"/>
        <v/>
      </c>
      <c r="W1458" s="192" t="str">
        <f t="shared" si="1056"/>
        <v/>
      </c>
      <c r="X1458" s="303" t="str">
        <f t="shared" si="1057"/>
        <v/>
      </c>
      <c r="Y1458" s="300" t="str">
        <f t="shared" si="1058"/>
        <v/>
      </c>
      <c r="Z1458" s="300" t="str">
        <f t="shared" si="1059"/>
        <v/>
      </c>
      <c r="AA1458" s="303" t="str">
        <f t="shared" si="1060"/>
        <v/>
      </c>
      <c r="AB1458" s="300" t="str">
        <f t="shared" si="1061"/>
        <v/>
      </c>
      <c r="AC1458" s="300" t="str">
        <f t="shared" si="1062"/>
        <v/>
      </c>
      <c r="AD1458" s="300" t="str">
        <f t="shared" si="1063"/>
        <v>сиц</v>
      </c>
      <c r="AE1458" s="192" t="str">
        <f t="shared" si="1064"/>
        <v/>
      </c>
      <c r="AF1458" s="192" t="str">
        <f t="shared" si="1065"/>
        <v/>
      </c>
      <c r="AG1458" s="192"/>
      <c r="AJ1458" s="300" t="str">
        <f t="shared" si="1066"/>
        <v/>
      </c>
      <c r="AK1458" s="300" t="str">
        <f t="shared" si="1067"/>
        <v/>
      </c>
      <c r="AL1458" s="300" t="str">
        <f t="shared" si="1068"/>
        <v/>
      </c>
      <c r="AM1458" s="300" t="str">
        <f t="shared" si="1069"/>
        <v/>
      </c>
      <c r="AN1458" s="300" t="str">
        <f t="shared" si="1070"/>
        <v/>
      </c>
      <c r="AO1458" s="300" t="str">
        <f t="shared" si="1071"/>
        <v/>
      </c>
      <c r="AP1458" s="300" t="str">
        <f t="shared" si="1072"/>
        <v/>
      </c>
      <c r="AQ1458" s="300" t="str">
        <f t="shared" si="1073"/>
        <v/>
      </c>
      <c r="AR1458" s="306" t="str">
        <f t="shared" si="1074"/>
        <v/>
      </c>
      <c r="AS1458" s="300" t="str">
        <f t="shared" si="1075"/>
        <v/>
      </c>
      <c r="AT1458" s="300" t="str">
        <f t="shared" si="1076"/>
        <v>сиц</v>
      </c>
      <c r="AU1458" s="192" t="str">
        <f t="shared" si="1077"/>
        <v>сиц</v>
      </c>
      <c r="AV1458" s="192" t="e">
        <f t="shared" si="1078"/>
        <v>#N/A</v>
      </c>
      <c r="AW1458" s="191">
        <f t="shared" si="1079"/>
        <v>16900</v>
      </c>
      <c r="AX1458" s="191">
        <f t="shared" si="1080"/>
        <v>16900</v>
      </c>
      <c r="AY1458" s="191">
        <f t="shared" si="1081"/>
        <v>0</v>
      </c>
      <c r="AZ1458" s="191">
        <f t="shared" si="1082"/>
        <v>0</v>
      </c>
      <c r="BA1458" s="193" t="e">
        <f t="shared" si="1083"/>
        <v>#N/A</v>
      </c>
      <c r="BB1458" s="193" t="e">
        <f t="shared" si="1084"/>
        <v>#N/A</v>
      </c>
      <c r="BC1458" s="193" t="e">
        <f t="shared" si="1085"/>
        <v>#N/A</v>
      </c>
      <c r="BD1458" s="191">
        <f t="shared" si="1093"/>
        <v>0</v>
      </c>
      <c r="BE1458" s="191" t="e">
        <f t="shared" si="1086"/>
        <v>#N/A</v>
      </c>
      <c r="BF1458" s="210" t="e">
        <f t="shared" si="1087"/>
        <v>#N/A</v>
      </c>
      <c r="BG1458" s="211" t="e">
        <f t="shared" si="1088"/>
        <v>#N/A</v>
      </c>
      <c r="BH1458" s="289"/>
      <c r="BI1458" s="289"/>
      <c r="BL1458" s="233" t="str">
        <f t="shared" si="1089"/>
        <v/>
      </c>
    </row>
    <row r="1459" spans="1:64" ht="12" hidden="1" customHeight="1">
      <c r="A1459" s="333" t="s">
        <v>717</v>
      </c>
      <c r="B1459" s="381" t="s">
        <v>458</v>
      </c>
      <c r="C1459" s="333" t="s">
        <v>718</v>
      </c>
      <c r="D1459" s="381" t="s">
        <v>441</v>
      </c>
      <c r="E1459" s="381" t="s">
        <v>1362</v>
      </c>
      <c r="F1459" s="381" t="s">
        <v>615</v>
      </c>
      <c r="G1459" s="381" t="s">
        <v>458</v>
      </c>
      <c r="H1459" s="100" t="s">
        <v>653</v>
      </c>
      <c r="I1459" s="381" t="s">
        <v>547</v>
      </c>
      <c r="J1459" s="382">
        <v>176400</v>
      </c>
      <c r="K1459" s="382">
        <v>176400</v>
      </c>
      <c r="L1459" s="191" t="str">
        <f t="shared" si="1048"/>
        <v>806Щ59641102072008002061280631</v>
      </c>
      <c r="M1459" s="192">
        <f t="array" ref="M1459">IF(COUNT(SEARCH(Удалить_Роспись_КВСР,$B1459)*SEARCH(Удалить_Роспись_ПБС,$C1459)*SEARCH(Удалить_Роспись_КФСР, $D1459)*SEARCH(Удалить_Роспись_КЦСР,$E1459)*SEARCH(Удалить_Роспись_КВР,$F1459)*SEARCH(Удалить_Роспись_ЭК,$H1459)*SEARCH(Удалить_Роспись_КР,$I1459))&gt;0,0,1)</f>
        <v>1</v>
      </c>
      <c r="N1459" s="192">
        <v>0</v>
      </c>
      <c r="O1459" s="192" t="str">
        <f t="shared" si="1049"/>
        <v/>
      </c>
      <c r="P1459" s="192" t="str">
        <f t="shared" si="1092"/>
        <v/>
      </c>
      <c r="Q1459" s="300" t="str">
        <f t="shared" si="1050"/>
        <v/>
      </c>
      <c r="R1459" s="300" t="str">
        <f t="shared" si="1051"/>
        <v/>
      </c>
      <c r="S1459" s="300" t="str">
        <f t="shared" si="1052"/>
        <v/>
      </c>
      <c r="T1459" s="192" t="str">
        <f t="shared" si="1053"/>
        <v/>
      </c>
      <c r="U1459" s="303" t="str">
        <f t="shared" si="1054"/>
        <v/>
      </c>
      <c r="V1459" s="300" t="str">
        <f t="shared" si="1055"/>
        <v/>
      </c>
      <c r="W1459" s="192" t="str">
        <f t="shared" si="1056"/>
        <v/>
      </c>
      <c r="X1459" s="303" t="str">
        <f t="shared" si="1057"/>
        <v/>
      </c>
      <c r="Y1459" s="300" t="str">
        <f t="shared" si="1058"/>
        <v/>
      </c>
      <c r="Z1459" s="300" t="str">
        <f t="shared" si="1059"/>
        <v/>
      </c>
      <c r="AA1459" s="303" t="str">
        <f t="shared" si="1060"/>
        <v/>
      </c>
      <c r="AB1459" s="300" t="str">
        <f t="shared" si="1061"/>
        <v/>
      </c>
      <c r="AC1459" s="300" t="str">
        <f t="shared" si="1062"/>
        <v/>
      </c>
      <c r="AD1459" s="300" t="str">
        <f t="shared" si="1063"/>
        <v>сиц</v>
      </c>
      <c r="AE1459" s="192" t="str">
        <f t="shared" si="1064"/>
        <v/>
      </c>
      <c r="AF1459" s="192" t="str">
        <f t="shared" si="1065"/>
        <v/>
      </c>
      <c r="AG1459" s="192"/>
      <c r="AJ1459" s="300" t="str">
        <f t="shared" si="1066"/>
        <v/>
      </c>
      <c r="AK1459" s="300" t="str">
        <f t="shared" si="1067"/>
        <v/>
      </c>
      <c r="AL1459" s="300" t="str">
        <f t="shared" si="1068"/>
        <v/>
      </c>
      <c r="AM1459" s="300" t="str">
        <f t="shared" si="1069"/>
        <v/>
      </c>
      <c r="AN1459" s="300" t="str">
        <f t="shared" si="1070"/>
        <v/>
      </c>
      <c r="AO1459" s="300" t="str">
        <f t="shared" si="1071"/>
        <v/>
      </c>
      <c r="AP1459" s="300" t="str">
        <f t="shared" si="1072"/>
        <v/>
      </c>
      <c r="AQ1459" s="300" t="str">
        <f t="shared" si="1073"/>
        <v/>
      </c>
      <c r="AR1459" s="306" t="str">
        <f t="shared" si="1074"/>
        <v/>
      </c>
      <c r="AS1459" s="300" t="str">
        <f t="shared" si="1075"/>
        <v/>
      </c>
      <c r="AT1459" s="300" t="str">
        <f t="shared" si="1076"/>
        <v>сиц</v>
      </c>
      <c r="AU1459" s="192" t="str">
        <f t="shared" si="1077"/>
        <v>сиц</v>
      </c>
      <c r="AV1459" s="192" t="e">
        <f t="shared" si="1078"/>
        <v>#N/A</v>
      </c>
      <c r="AW1459" s="191">
        <f t="shared" si="1079"/>
        <v>176400</v>
      </c>
      <c r="AX1459" s="191">
        <f t="shared" si="1080"/>
        <v>176400</v>
      </c>
      <c r="AY1459" s="191">
        <f t="shared" si="1081"/>
        <v>0</v>
      </c>
      <c r="AZ1459" s="191">
        <f t="shared" si="1082"/>
        <v>0</v>
      </c>
      <c r="BA1459" s="193" t="e">
        <f t="shared" si="1083"/>
        <v>#N/A</v>
      </c>
      <c r="BB1459" s="193" t="e">
        <f t="shared" si="1084"/>
        <v>#N/A</v>
      </c>
      <c r="BC1459" s="193" t="e">
        <f t="shared" si="1085"/>
        <v>#N/A</v>
      </c>
      <c r="BD1459" s="191">
        <f t="shared" si="1093"/>
        <v>0</v>
      </c>
      <c r="BE1459" s="191" t="e">
        <f t="shared" si="1086"/>
        <v>#N/A</v>
      </c>
      <c r="BF1459" s="210" t="e">
        <f t="shared" si="1087"/>
        <v>#N/A</v>
      </c>
      <c r="BG1459" s="211" t="e">
        <f t="shared" si="1088"/>
        <v>#N/A</v>
      </c>
      <c r="BH1459" s="289"/>
      <c r="BI1459" s="289"/>
      <c r="BL1459" s="233" t="str">
        <f t="shared" si="1089"/>
        <v/>
      </c>
    </row>
    <row r="1460" spans="1:64" ht="12" hidden="1" customHeight="1">
      <c r="A1460" s="333" t="s">
        <v>717</v>
      </c>
      <c r="B1460" s="381" t="s">
        <v>458</v>
      </c>
      <c r="C1460" s="333" t="s">
        <v>718</v>
      </c>
      <c r="D1460" s="381" t="s">
        <v>441</v>
      </c>
      <c r="E1460" s="381" t="s">
        <v>1363</v>
      </c>
      <c r="F1460" s="381" t="s">
        <v>615</v>
      </c>
      <c r="G1460" s="381" t="s">
        <v>458</v>
      </c>
      <c r="H1460" s="100" t="s">
        <v>653</v>
      </c>
      <c r="I1460" s="381" t="s">
        <v>547</v>
      </c>
      <c r="J1460" s="382">
        <v>6700</v>
      </c>
      <c r="K1460" s="382">
        <v>6700</v>
      </c>
      <c r="L1460" s="191" t="str">
        <f t="shared" si="1048"/>
        <v>806Щ59641102072008003061280631</v>
      </c>
      <c r="M1460" s="192">
        <f t="array" ref="M1460">IF(COUNT(SEARCH(Удалить_Роспись_КВСР,$B1460)*SEARCH(Удалить_Роспись_ПБС,$C1460)*SEARCH(Удалить_Роспись_КФСР, $D1460)*SEARCH(Удалить_Роспись_КЦСР,$E1460)*SEARCH(Удалить_Роспись_КВР,$F1460)*SEARCH(Удалить_Роспись_ЭК,$H1460)*SEARCH(Удалить_Роспись_КР,$I1460))&gt;0,0,1)</f>
        <v>1</v>
      </c>
      <c r="N1460" s="192">
        <v>0</v>
      </c>
      <c r="O1460" s="192" t="str">
        <f t="shared" si="1049"/>
        <v/>
      </c>
      <c r="P1460" s="192" t="str">
        <f t="shared" si="1092"/>
        <v/>
      </c>
      <c r="Q1460" s="300" t="str">
        <f t="shared" si="1050"/>
        <v/>
      </c>
      <c r="R1460" s="300" t="str">
        <f t="shared" si="1051"/>
        <v/>
      </c>
      <c r="S1460" s="300" t="str">
        <f t="shared" si="1052"/>
        <v/>
      </c>
      <c r="T1460" s="192" t="str">
        <f t="shared" si="1053"/>
        <v/>
      </c>
      <c r="U1460" s="303" t="str">
        <f t="shared" si="1054"/>
        <v/>
      </c>
      <c r="V1460" s="300" t="str">
        <f t="shared" si="1055"/>
        <v/>
      </c>
      <c r="W1460" s="192" t="str">
        <f t="shared" si="1056"/>
        <v/>
      </c>
      <c r="X1460" s="303" t="str">
        <f t="shared" si="1057"/>
        <v/>
      </c>
      <c r="Y1460" s="300" t="str">
        <f t="shared" si="1058"/>
        <v/>
      </c>
      <c r="Z1460" s="300" t="str">
        <f t="shared" si="1059"/>
        <v/>
      </c>
      <c r="AA1460" s="303" t="str">
        <f t="shared" si="1060"/>
        <v/>
      </c>
      <c r="AB1460" s="300" t="str">
        <f t="shared" si="1061"/>
        <v/>
      </c>
      <c r="AC1460" s="300" t="str">
        <f t="shared" si="1062"/>
        <v/>
      </c>
      <c r="AD1460" s="300" t="str">
        <f t="shared" si="1063"/>
        <v>сиц</v>
      </c>
      <c r="AE1460" s="192" t="str">
        <f t="shared" si="1064"/>
        <v/>
      </c>
      <c r="AF1460" s="192" t="str">
        <f t="shared" si="1065"/>
        <v/>
      </c>
      <c r="AG1460" s="192"/>
      <c r="AJ1460" s="300" t="str">
        <f t="shared" si="1066"/>
        <v/>
      </c>
      <c r="AK1460" s="300" t="str">
        <f t="shared" si="1067"/>
        <v/>
      </c>
      <c r="AL1460" s="300" t="str">
        <f t="shared" si="1068"/>
        <v/>
      </c>
      <c r="AM1460" s="300" t="str">
        <f t="shared" si="1069"/>
        <v/>
      </c>
      <c r="AN1460" s="300" t="str">
        <f t="shared" si="1070"/>
        <v/>
      </c>
      <c r="AO1460" s="300" t="str">
        <f t="shared" si="1071"/>
        <v/>
      </c>
      <c r="AP1460" s="300" t="str">
        <f t="shared" si="1072"/>
        <v/>
      </c>
      <c r="AQ1460" s="300" t="str">
        <f t="shared" si="1073"/>
        <v/>
      </c>
      <c r="AR1460" s="306" t="str">
        <f t="shared" si="1074"/>
        <v/>
      </c>
      <c r="AS1460" s="300" t="str">
        <f t="shared" si="1075"/>
        <v/>
      </c>
      <c r="AT1460" s="300" t="str">
        <f t="shared" si="1076"/>
        <v>сиц</v>
      </c>
      <c r="AU1460" s="192" t="str">
        <f t="shared" si="1077"/>
        <v>сиц</v>
      </c>
      <c r="AV1460" s="192" t="e">
        <f t="shared" si="1078"/>
        <v>#N/A</v>
      </c>
      <c r="AW1460" s="191">
        <f t="shared" si="1079"/>
        <v>6700</v>
      </c>
      <c r="AX1460" s="191">
        <f t="shared" si="1080"/>
        <v>6700</v>
      </c>
      <c r="AY1460" s="191">
        <f t="shared" si="1081"/>
        <v>0</v>
      </c>
      <c r="AZ1460" s="191">
        <f t="shared" si="1082"/>
        <v>0</v>
      </c>
      <c r="BA1460" s="193" t="e">
        <f t="shared" si="1083"/>
        <v>#N/A</v>
      </c>
      <c r="BB1460" s="193" t="e">
        <f t="shared" si="1084"/>
        <v>#N/A</v>
      </c>
      <c r="BC1460" s="193" t="e">
        <f t="shared" si="1085"/>
        <v>#N/A</v>
      </c>
      <c r="BD1460" s="191">
        <f t="shared" si="1093"/>
        <v>0</v>
      </c>
      <c r="BE1460" s="191" t="e">
        <f t="shared" si="1086"/>
        <v>#N/A</v>
      </c>
      <c r="BF1460" s="210" t="e">
        <f t="shared" si="1087"/>
        <v>#N/A</v>
      </c>
      <c r="BG1460" s="211" t="e">
        <f t="shared" si="1088"/>
        <v>#N/A</v>
      </c>
      <c r="BH1460" s="289"/>
      <c r="BI1460" s="289"/>
      <c r="BL1460" s="233" t="str">
        <f t="shared" si="1089"/>
        <v/>
      </c>
    </row>
    <row r="1461" spans="1:64" ht="12" hidden="1" customHeight="1">
      <c r="A1461" s="333" t="s">
        <v>1364</v>
      </c>
      <c r="B1461" s="381" t="s">
        <v>323</v>
      </c>
      <c r="C1461" s="333" t="s">
        <v>708</v>
      </c>
      <c r="D1461" s="381" t="s">
        <v>317</v>
      </c>
      <c r="E1461" s="381" t="s">
        <v>1365</v>
      </c>
      <c r="F1461" s="381" t="s">
        <v>615</v>
      </c>
      <c r="G1461" s="381" t="s">
        <v>323</v>
      </c>
      <c r="H1461" s="100" t="s">
        <v>653</v>
      </c>
      <c r="I1461" s="381" t="s">
        <v>547</v>
      </c>
      <c r="J1461" s="382">
        <v>194662.14</v>
      </c>
      <c r="K1461" s="382">
        <v>136250</v>
      </c>
      <c r="L1461" s="191" t="str">
        <f t="shared" si="1048"/>
        <v>856Щ59740702052008052061285631</v>
      </c>
      <c r="M1461" s="192">
        <f t="array" ref="M1461">IF(COUNT(SEARCH(Удалить_Роспись_КВСР,$B1461)*SEARCH(Удалить_Роспись_ПБС,$C1461)*SEARCH(Удалить_Роспись_КФСР, $D1461)*SEARCH(Удалить_Роспись_КЦСР,$E1461)*SEARCH(Удалить_Роспись_КВР,$F1461)*SEARCH(Удалить_Роспись_ЭК,$H1461)*SEARCH(Удалить_Роспись_КР,$I1461))&gt;0,0,1)</f>
        <v>1</v>
      </c>
      <c r="N1461" s="192">
        <v>0</v>
      </c>
      <c r="O1461" s="192" t="str">
        <f t="shared" si="1049"/>
        <v/>
      </c>
      <c r="P1461" s="192" t="str">
        <f t="shared" si="1092"/>
        <v/>
      </c>
      <c r="Q1461" s="300" t="str">
        <f t="shared" si="1050"/>
        <v/>
      </c>
      <c r="R1461" s="300" t="str">
        <f t="shared" si="1051"/>
        <v/>
      </c>
      <c r="S1461" s="300" t="str">
        <f t="shared" si="1052"/>
        <v/>
      </c>
      <c r="T1461" s="192" t="str">
        <f t="shared" si="1053"/>
        <v/>
      </c>
      <c r="U1461" s="303" t="str">
        <f t="shared" si="1054"/>
        <v/>
      </c>
      <c r="V1461" s="300" t="str">
        <f t="shared" si="1055"/>
        <v/>
      </c>
      <c r="W1461" s="192" t="str">
        <f t="shared" si="1056"/>
        <v/>
      </c>
      <c r="X1461" s="303" t="str">
        <f t="shared" si="1057"/>
        <v/>
      </c>
      <c r="Y1461" s="300" t="str">
        <f t="shared" si="1058"/>
        <v/>
      </c>
      <c r="Z1461" s="300" t="str">
        <f t="shared" si="1059"/>
        <v/>
      </c>
      <c r="AA1461" s="303" t="str">
        <f t="shared" si="1060"/>
        <v/>
      </c>
      <c r="AB1461" s="300" t="str">
        <f t="shared" si="1061"/>
        <v/>
      </c>
      <c r="AC1461" s="300" t="str">
        <f t="shared" si="1062"/>
        <v/>
      </c>
      <c r="AD1461" s="300" t="str">
        <f t="shared" si="1063"/>
        <v>сиц</v>
      </c>
      <c r="AE1461" s="192" t="str">
        <f t="shared" si="1064"/>
        <v/>
      </c>
      <c r="AF1461" s="192" t="str">
        <f t="shared" si="1065"/>
        <v/>
      </c>
      <c r="AG1461" s="192"/>
      <c r="AJ1461" s="300" t="str">
        <f t="shared" si="1066"/>
        <v/>
      </c>
      <c r="AK1461" s="300" t="str">
        <f t="shared" si="1067"/>
        <v/>
      </c>
      <c r="AL1461" s="300" t="str">
        <f t="shared" si="1068"/>
        <v/>
      </c>
      <c r="AM1461" s="300" t="str">
        <f t="shared" si="1069"/>
        <v/>
      </c>
      <c r="AN1461" s="300" t="str">
        <f t="shared" si="1070"/>
        <v/>
      </c>
      <c r="AO1461" s="300" t="str">
        <f t="shared" si="1071"/>
        <v/>
      </c>
      <c r="AP1461" s="300" t="str">
        <f t="shared" si="1072"/>
        <v/>
      </c>
      <c r="AQ1461" s="300" t="str">
        <f t="shared" si="1073"/>
        <v/>
      </c>
      <c r="AR1461" s="306" t="str">
        <f t="shared" si="1074"/>
        <v/>
      </c>
      <c r="AS1461" s="300" t="str">
        <f t="shared" si="1075"/>
        <v/>
      </c>
      <c r="AT1461" s="300" t="str">
        <f t="shared" si="1076"/>
        <v>сиц</v>
      </c>
      <c r="AU1461" s="192" t="str">
        <f t="shared" si="1077"/>
        <v>сиц</v>
      </c>
      <c r="AV1461" s="192" t="e">
        <f t="shared" si="1078"/>
        <v>#N/A</v>
      </c>
      <c r="AW1461" s="191">
        <f t="shared" si="1079"/>
        <v>194662.14</v>
      </c>
      <c r="AX1461" s="191">
        <f t="shared" si="1080"/>
        <v>136250</v>
      </c>
      <c r="AY1461" s="191">
        <f t="shared" si="1081"/>
        <v>0</v>
      </c>
      <c r="AZ1461" s="191">
        <f t="shared" si="1082"/>
        <v>0</v>
      </c>
      <c r="BA1461" s="193" t="e">
        <f t="shared" si="1083"/>
        <v>#N/A</v>
      </c>
      <c r="BB1461" s="193" t="e">
        <f t="shared" si="1084"/>
        <v>#N/A</v>
      </c>
      <c r="BC1461" s="193" t="e">
        <f t="shared" si="1085"/>
        <v>#N/A</v>
      </c>
      <c r="BD1461" s="191">
        <f t="shared" si="1093"/>
        <v>0</v>
      </c>
      <c r="BE1461" s="191" t="e">
        <f t="shared" si="1086"/>
        <v>#N/A</v>
      </c>
      <c r="BF1461" s="210" t="e">
        <f t="shared" si="1087"/>
        <v>#N/A</v>
      </c>
      <c r="BG1461" s="211" t="e">
        <f t="shared" si="1088"/>
        <v>#N/A</v>
      </c>
      <c r="BH1461" s="289"/>
      <c r="BI1461" s="289"/>
      <c r="BL1461" s="233" t="str">
        <f t="shared" si="1089"/>
        <v/>
      </c>
    </row>
    <row r="1462" spans="1:64" ht="12" hidden="1" customHeight="1">
      <c r="A1462" s="333" t="s">
        <v>1364</v>
      </c>
      <c r="B1462" s="381" t="s">
        <v>323</v>
      </c>
      <c r="C1462" s="333" t="s">
        <v>708</v>
      </c>
      <c r="D1462" s="381" t="s">
        <v>317</v>
      </c>
      <c r="E1462" s="381" t="s">
        <v>1338</v>
      </c>
      <c r="F1462" s="381" t="s">
        <v>613</v>
      </c>
      <c r="G1462" s="381" t="s">
        <v>423</v>
      </c>
      <c r="H1462" s="100" t="s">
        <v>653</v>
      </c>
      <c r="I1462" s="381" t="s">
        <v>547</v>
      </c>
      <c r="J1462" s="382">
        <v>8992091.9700000007</v>
      </c>
      <c r="K1462" s="382">
        <v>6110000</v>
      </c>
      <c r="L1462" s="191" t="str">
        <f t="shared" si="1048"/>
        <v>856Щ59740702053004000061124131</v>
      </c>
      <c r="M1462" s="192">
        <f t="array" ref="M1462">IF(COUNT(SEARCH(Удалить_Роспись_КВСР,$B1462)*SEARCH(Удалить_Роспись_ПБС,$C1462)*SEARCH(Удалить_Роспись_КФСР, $D1462)*SEARCH(Удалить_Роспись_КЦСР,$E1462)*SEARCH(Удалить_Роспись_КВР,$F1462)*SEARCH(Удалить_Роспись_ЭК,$H1462)*SEARCH(Удалить_Роспись_КР,$I1462))&gt;0,0,1)</f>
        <v>0</v>
      </c>
      <c r="N1462" s="192">
        <v>0</v>
      </c>
      <c r="O1462" s="192" t="str">
        <f t="shared" si="1049"/>
        <v/>
      </c>
      <c r="P1462" s="192" t="str">
        <f t="shared" si="1092"/>
        <v/>
      </c>
      <c r="Q1462" s="300" t="str">
        <f t="shared" si="1050"/>
        <v/>
      </c>
      <c r="R1462" s="300" t="str">
        <f t="shared" si="1051"/>
        <v/>
      </c>
      <c r="S1462" s="300" t="str">
        <f t="shared" si="1052"/>
        <v/>
      </c>
      <c r="T1462" s="192" t="str">
        <f t="shared" si="1053"/>
        <v/>
      </c>
      <c r="U1462" s="303" t="str">
        <f t="shared" si="1054"/>
        <v/>
      </c>
      <c r="V1462" s="300" t="str">
        <f t="shared" si="1055"/>
        <v/>
      </c>
      <c r="W1462" s="192" t="str">
        <f t="shared" si="1056"/>
        <v/>
      </c>
      <c r="X1462" s="303" t="str">
        <f t="shared" si="1057"/>
        <v/>
      </c>
      <c r="Y1462" s="300" t="str">
        <f t="shared" si="1058"/>
        <v/>
      </c>
      <c r="Z1462" s="300" t="str">
        <f t="shared" si="1059"/>
        <v/>
      </c>
      <c r="AA1462" s="303" t="str">
        <f t="shared" si="1060"/>
        <v/>
      </c>
      <c r="AB1462" s="300" t="str">
        <f t="shared" si="1061"/>
        <v>смз</v>
      </c>
      <c r="AC1462" s="300" t="str">
        <f t="shared" si="1062"/>
        <v/>
      </c>
      <c r="AD1462" s="300" t="str">
        <f t="shared" si="1063"/>
        <v/>
      </c>
      <c r="AE1462" s="192" t="str">
        <f t="shared" si="1064"/>
        <v/>
      </c>
      <c r="AF1462" s="192" t="str">
        <f t="shared" si="1065"/>
        <v/>
      </c>
      <c r="AG1462" s="192"/>
      <c r="AJ1462" s="300" t="str">
        <f t="shared" si="1066"/>
        <v/>
      </c>
      <c r="AK1462" s="300" t="str">
        <f t="shared" si="1067"/>
        <v/>
      </c>
      <c r="AL1462" s="300" t="str">
        <f t="shared" si="1068"/>
        <v/>
      </c>
      <c r="AM1462" s="300" t="str">
        <f t="shared" si="1069"/>
        <v/>
      </c>
      <c r="AN1462" s="300" t="str">
        <f t="shared" si="1070"/>
        <v/>
      </c>
      <c r="AO1462" s="300" t="str">
        <f t="shared" si="1071"/>
        <v/>
      </c>
      <c r="AP1462" s="300" t="str">
        <f t="shared" si="1072"/>
        <v/>
      </c>
      <c r="AQ1462" s="300" t="str">
        <f t="shared" si="1073"/>
        <v/>
      </c>
      <c r="AR1462" s="306" t="str">
        <f t="shared" si="1074"/>
        <v/>
      </c>
      <c r="AS1462" s="300" t="str">
        <f t="shared" si="1075"/>
        <v>смз</v>
      </c>
      <c r="AT1462" s="300" t="str">
        <f t="shared" si="1076"/>
        <v/>
      </c>
      <c r="AU1462" s="192" t="str">
        <f t="shared" si="1077"/>
        <v>смз</v>
      </c>
      <c r="AV1462" s="192" t="str">
        <f t="shared" si="1078"/>
        <v>смз856Щ5974общпро</v>
      </c>
      <c r="AW1462" s="191">
        <f t="shared" si="1079"/>
        <v>0</v>
      </c>
      <c r="AX1462" s="191">
        <f t="shared" si="1080"/>
        <v>0</v>
      </c>
      <c r="AY1462" s="191">
        <f t="shared" si="1081"/>
        <v>0</v>
      </c>
      <c r="AZ1462" s="191">
        <f t="shared" si="1082"/>
        <v>0</v>
      </c>
      <c r="BA1462" s="193">
        <f t="shared" si="1083"/>
        <v>1</v>
      </c>
      <c r="BB1462" s="193">
        <f t="shared" si="1084"/>
        <v>1</v>
      </c>
      <c r="BC1462" s="193">
        <f t="shared" si="1085"/>
        <v>1</v>
      </c>
      <c r="BD1462" s="191">
        <f t="shared" si="1093"/>
        <v>0</v>
      </c>
      <c r="BE1462" s="191">
        <f t="shared" si="1086"/>
        <v>0</v>
      </c>
      <c r="BF1462" s="210">
        <f t="shared" si="1087"/>
        <v>0</v>
      </c>
      <c r="BG1462" s="211">
        <f t="shared" si="1088"/>
        <v>0</v>
      </c>
      <c r="BH1462" s="289"/>
      <c r="BI1462" s="289"/>
      <c r="BJ1462" s="228"/>
      <c r="BK1462" s="228"/>
      <c r="BL1462" s="233" t="str">
        <f t="shared" si="1089"/>
        <v/>
      </c>
    </row>
    <row r="1463" spans="1:64" ht="12" hidden="1" customHeight="1">
      <c r="A1463" s="333" t="s">
        <v>1364</v>
      </c>
      <c r="B1463" s="381" t="s">
        <v>323</v>
      </c>
      <c r="C1463" s="333" t="s">
        <v>708</v>
      </c>
      <c r="D1463" s="381" t="s">
        <v>317</v>
      </c>
      <c r="E1463" s="381" t="s">
        <v>1339</v>
      </c>
      <c r="F1463" s="381" t="s">
        <v>613</v>
      </c>
      <c r="G1463" s="381" t="s">
        <v>423</v>
      </c>
      <c r="H1463" s="100" t="s">
        <v>653</v>
      </c>
      <c r="I1463" s="381" t="s">
        <v>547</v>
      </c>
      <c r="J1463" s="382">
        <v>875582.03</v>
      </c>
      <c r="K1463" s="382">
        <v>835000</v>
      </c>
      <c r="L1463" s="191" t="str">
        <f t="shared" si="1048"/>
        <v>856Щ59740702053004100061124131</v>
      </c>
      <c r="M1463" s="192">
        <f t="array" ref="M1463">IF(COUNT(SEARCH(Удалить_Роспись_КВСР,$B1463)*SEARCH(Удалить_Роспись_ПБС,$C1463)*SEARCH(Удалить_Роспись_КФСР, $D1463)*SEARCH(Удалить_Роспись_КЦСР,$E1463)*SEARCH(Удалить_Роспись_КВР,$F1463)*SEARCH(Удалить_Роспись_ЭК,$H1463)*SEARCH(Удалить_Роспись_КР,$I1463))&gt;0,0,1)</f>
        <v>0</v>
      </c>
      <c r="N1463" s="192">
        <v>0</v>
      </c>
      <c r="O1463" s="192" t="str">
        <f t="shared" si="1049"/>
        <v/>
      </c>
      <c r="P1463" s="192" t="str">
        <f t="shared" si="1092"/>
        <v/>
      </c>
      <c r="Q1463" s="300" t="str">
        <f t="shared" si="1050"/>
        <v/>
      </c>
      <c r="R1463" s="300" t="str">
        <f t="shared" si="1051"/>
        <v/>
      </c>
      <c r="S1463" s="300" t="str">
        <f t="shared" si="1052"/>
        <v/>
      </c>
      <c r="T1463" s="192" t="str">
        <f t="shared" si="1053"/>
        <v/>
      </c>
      <c r="U1463" s="303" t="str">
        <f t="shared" si="1054"/>
        <v/>
      </c>
      <c r="V1463" s="300" t="str">
        <f t="shared" si="1055"/>
        <v/>
      </c>
      <c r="W1463" s="192" t="str">
        <f t="shared" si="1056"/>
        <v/>
      </c>
      <c r="X1463" s="303" t="str">
        <f t="shared" si="1057"/>
        <v/>
      </c>
      <c r="Y1463" s="300" t="str">
        <f t="shared" si="1058"/>
        <v/>
      </c>
      <c r="Z1463" s="300" t="str">
        <f t="shared" si="1059"/>
        <v/>
      </c>
      <c r="AA1463" s="303" t="str">
        <f t="shared" si="1060"/>
        <v/>
      </c>
      <c r="AB1463" s="300" t="str">
        <f t="shared" si="1061"/>
        <v>смз</v>
      </c>
      <c r="AC1463" s="300" t="str">
        <f t="shared" si="1062"/>
        <v/>
      </c>
      <c r="AD1463" s="300" t="str">
        <f t="shared" si="1063"/>
        <v/>
      </c>
      <c r="AE1463" s="192" t="str">
        <f t="shared" si="1064"/>
        <v/>
      </c>
      <c r="AF1463" s="192" t="str">
        <f t="shared" si="1065"/>
        <v/>
      </c>
      <c r="AG1463" s="192"/>
      <c r="AJ1463" s="300" t="str">
        <f t="shared" si="1066"/>
        <v/>
      </c>
      <c r="AK1463" s="300" t="str">
        <f t="shared" si="1067"/>
        <v/>
      </c>
      <c r="AL1463" s="300" t="str">
        <f t="shared" si="1068"/>
        <v/>
      </c>
      <c r="AM1463" s="300" t="str">
        <f t="shared" si="1069"/>
        <v/>
      </c>
      <c r="AN1463" s="300" t="str">
        <f t="shared" si="1070"/>
        <v/>
      </c>
      <c r="AO1463" s="300" t="str">
        <f t="shared" si="1071"/>
        <v/>
      </c>
      <c r="AP1463" s="300" t="str">
        <f t="shared" si="1072"/>
        <v/>
      </c>
      <c r="AQ1463" s="300" t="str">
        <f t="shared" si="1073"/>
        <v/>
      </c>
      <c r="AR1463" s="306" t="str">
        <f t="shared" si="1074"/>
        <v/>
      </c>
      <c r="AS1463" s="300" t="str">
        <f t="shared" si="1075"/>
        <v>смз</v>
      </c>
      <c r="AT1463" s="300" t="str">
        <f t="shared" si="1076"/>
        <v/>
      </c>
      <c r="AU1463" s="192" t="str">
        <f t="shared" si="1077"/>
        <v>смз</v>
      </c>
      <c r="AV1463" s="192" t="str">
        <f t="shared" si="1078"/>
        <v>смз856Щ5974общпро</v>
      </c>
      <c r="AW1463" s="191">
        <f t="shared" si="1079"/>
        <v>0</v>
      </c>
      <c r="AX1463" s="191">
        <f t="shared" si="1080"/>
        <v>0</v>
      </c>
      <c r="AY1463" s="191">
        <f t="shared" si="1081"/>
        <v>0</v>
      </c>
      <c r="AZ1463" s="191">
        <f t="shared" si="1082"/>
        <v>0</v>
      </c>
      <c r="BA1463" s="193">
        <f t="shared" si="1083"/>
        <v>1</v>
      </c>
      <c r="BB1463" s="193">
        <f t="shared" si="1084"/>
        <v>1</v>
      </c>
      <c r="BC1463" s="193">
        <f t="shared" si="1085"/>
        <v>1</v>
      </c>
      <c r="BD1463" s="191">
        <f t="shared" si="1093"/>
        <v>0</v>
      </c>
      <c r="BE1463" s="191">
        <f t="shared" si="1086"/>
        <v>0</v>
      </c>
      <c r="BF1463" s="210">
        <f t="shared" si="1087"/>
        <v>0</v>
      </c>
      <c r="BG1463" s="211">
        <f t="shared" si="1088"/>
        <v>0</v>
      </c>
      <c r="BH1463" s="289" t="str">
        <f>B1463</f>
        <v>856</v>
      </c>
      <c r="BI1463" s="289" t="str">
        <f>D1463</f>
        <v>0702</v>
      </c>
      <c r="BJ1463" s="284" t="s">
        <v>581</v>
      </c>
      <c r="BK1463" s="284" t="s">
        <v>586</v>
      </c>
      <c r="BL1463" s="233" t="str">
        <f t="shared" si="1089"/>
        <v/>
      </c>
    </row>
    <row r="1464" spans="1:64" ht="12" hidden="1" customHeight="1">
      <c r="A1464" s="333" t="s">
        <v>1364</v>
      </c>
      <c r="B1464" s="381" t="s">
        <v>323</v>
      </c>
      <c r="C1464" s="333" t="s">
        <v>708</v>
      </c>
      <c r="D1464" s="381" t="s">
        <v>317</v>
      </c>
      <c r="E1464" s="381" t="s">
        <v>1340</v>
      </c>
      <c r="F1464" s="381" t="s">
        <v>613</v>
      </c>
      <c r="G1464" s="381" t="s">
        <v>423</v>
      </c>
      <c r="H1464" s="100" t="s">
        <v>653</v>
      </c>
      <c r="I1464" s="381" t="s">
        <v>547</v>
      </c>
      <c r="J1464" s="382">
        <v>52100</v>
      </c>
      <c r="K1464" s="382">
        <v>23714.58</v>
      </c>
      <c r="L1464" s="191" t="str">
        <f t="shared" si="1048"/>
        <v>856Щ59740702053004500061124131</v>
      </c>
      <c r="M1464" s="192">
        <f t="array" ref="M1464">IF(COUNT(SEARCH(Удалить_Роспись_КВСР,$B1464)*SEARCH(Удалить_Роспись_ПБС,$C1464)*SEARCH(Удалить_Роспись_КФСР, $D1464)*SEARCH(Удалить_Роспись_КЦСР,$E1464)*SEARCH(Удалить_Роспись_КВР,$F1464)*SEARCH(Удалить_Роспись_ЭК,$H1464)*SEARCH(Удалить_Роспись_КР,$I1464))&gt;0,0,1)</f>
        <v>0</v>
      </c>
      <c r="N1464" s="192">
        <v>0</v>
      </c>
      <c r="O1464" s="192" t="str">
        <f t="shared" si="1049"/>
        <v/>
      </c>
      <c r="P1464" s="192" t="str">
        <f t="shared" si="1092"/>
        <v/>
      </c>
      <c r="Q1464" s="300" t="str">
        <f t="shared" si="1050"/>
        <v/>
      </c>
      <c r="R1464" s="300" t="str">
        <f t="shared" si="1051"/>
        <v/>
      </c>
      <c r="S1464" s="300" t="str">
        <f t="shared" si="1052"/>
        <v/>
      </c>
      <c r="T1464" s="192" t="str">
        <f t="shared" si="1053"/>
        <v/>
      </c>
      <c r="U1464" s="303" t="str">
        <f t="shared" si="1054"/>
        <v/>
      </c>
      <c r="V1464" s="300" t="str">
        <f t="shared" si="1055"/>
        <v/>
      </c>
      <c r="W1464" s="192" t="str">
        <f t="shared" si="1056"/>
        <v/>
      </c>
      <c r="X1464" s="303" t="str">
        <f t="shared" si="1057"/>
        <v/>
      </c>
      <c r="Y1464" s="300" t="str">
        <f t="shared" si="1058"/>
        <v/>
      </c>
      <c r="Z1464" s="300" t="str">
        <f t="shared" si="1059"/>
        <v/>
      </c>
      <c r="AA1464" s="303" t="str">
        <f t="shared" si="1060"/>
        <v/>
      </c>
      <c r="AB1464" s="300" t="str">
        <f t="shared" si="1061"/>
        <v>смз</v>
      </c>
      <c r="AC1464" s="300" t="str">
        <f t="shared" si="1062"/>
        <v/>
      </c>
      <c r="AD1464" s="300" t="str">
        <f t="shared" si="1063"/>
        <v/>
      </c>
      <c r="AE1464" s="192" t="str">
        <f t="shared" si="1064"/>
        <v/>
      </c>
      <c r="AF1464" s="192" t="str">
        <f t="shared" si="1065"/>
        <v/>
      </c>
      <c r="AG1464" s="192"/>
      <c r="AJ1464" s="300" t="str">
        <f t="shared" si="1066"/>
        <v/>
      </c>
      <c r="AK1464" s="300" t="str">
        <f t="shared" si="1067"/>
        <v/>
      </c>
      <c r="AL1464" s="300" t="str">
        <f t="shared" si="1068"/>
        <v/>
      </c>
      <c r="AM1464" s="300" t="str">
        <f t="shared" si="1069"/>
        <v/>
      </c>
      <c r="AN1464" s="300" t="str">
        <f t="shared" si="1070"/>
        <v/>
      </c>
      <c r="AO1464" s="300" t="str">
        <f t="shared" si="1071"/>
        <v/>
      </c>
      <c r="AP1464" s="300" t="str">
        <f t="shared" si="1072"/>
        <v/>
      </c>
      <c r="AQ1464" s="300" t="str">
        <f t="shared" si="1073"/>
        <v/>
      </c>
      <c r="AR1464" s="306" t="str">
        <f t="shared" si="1074"/>
        <v/>
      </c>
      <c r="AS1464" s="300" t="str">
        <f t="shared" si="1075"/>
        <v>смз</v>
      </c>
      <c r="AT1464" s="300" t="str">
        <f t="shared" si="1076"/>
        <v/>
      </c>
      <c r="AU1464" s="192" t="str">
        <f t="shared" si="1077"/>
        <v>смз</v>
      </c>
      <c r="AV1464" s="192" t="str">
        <f t="shared" si="1078"/>
        <v>смз856Щ5974общпро</v>
      </c>
      <c r="AW1464" s="191">
        <f t="shared" si="1079"/>
        <v>0</v>
      </c>
      <c r="AX1464" s="191">
        <f t="shared" si="1080"/>
        <v>0</v>
      </c>
      <c r="AY1464" s="191">
        <f t="shared" si="1081"/>
        <v>0</v>
      </c>
      <c r="AZ1464" s="191">
        <f t="shared" si="1082"/>
        <v>0</v>
      </c>
      <c r="BA1464" s="193">
        <f t="shared" si="1083"/>
        <v>1</v>
      </c>
      <c r="BB1464" s="193">
        <f t="shared" si="1084"/>
        <v>1</v>
      </c>
      <c r="BC1464" s="193">
        <f t="shared" si="1085"/>
        <v>1</v>
      </c>
      <c r="BD1464" s="191">
        <f t="shared" si="1093"/>
        <v>0</v>
      </c>
      <c r="BE1464" s="191">
        <f t="shared" si="1086"/>
        <v>0</v>
      </c>
      <c r="BF1464" s="210">
        <f t="shared" si="1087"/>
        <v>0</v>
      </c>
      <c r="BG1464" s="211">
        <f t="shared" si="1088"/>
        <v>0</v>
      </c>
      <c r="BH1464" s="289"/>
      <c r="BI1464" s="289"/>
      <c r="BL1464" s="233" t="str">
        <f t="shared" si="1089"/>
        <v/>
      </c>
    </row>
    <row r="1465" spans="1:64" ht="12" hidden="1" customHeight="1">
      <c r="A1465" s="333" t="s">
        <v>1364</v>
      </c>
      <c r="B1465" s="381" t="s">
        <v>323</v>
      </c>
      <c r="C1465" s="333" t="s">
        <v>708</v>
      </c>
      <c r="D1465" s="381" t="s">
        <v>317</v>
      </c>
      <c r="E1465" s="381" t="s">
        <v>1341</v>
      </c>
      <c r="F1465" s="381" t="s">
        <v>615</v>
      </c>
      <c r="G1465" s="381" t="s">
        <v>323</v>
      </c>
      <c r="H1465" s="100" t="s">
        <v>653</v>
      </c>
      <c r="I1465" s="381" t="s">
        <v>547</v>
      </c>
      <c r="J1465" s="382">
        <v>200000</v>
      </c>
      <c r="K1465" s="382">
        <v>200000</v>
      </c>
      <c r="L1465" s="191" t="str">
        <f t="shared" si="1048"/>
        <v>856Щ59740702053004700061285631</v>
      </c>
      <c r="M1465" s="192">
        <f t="array" ref="M1465">IF(COUNT(SEARCH(Удалить_Роспись_КВСР,$B1465)*SEARCH(Удалить_Роспись_ПБС,$C1465)*SEARCH(Удалить_Роспись_КФСР, $D1465)*SEARCH(Удалить_Роспись_КЦСР,$E1465)*SEARCH(Удалить_Роспись_КВР,$F1465)*SEARCH(Удалить_Роспись_ЭК,$H1465)*SEARCH(Удалить_Роспись_КР,$I1465))&gt;0,0,1)</f>
        <v>0</v>
      </c>
      <c r="N1465" s="192">
        <v>0</v>
      </c>
      <c r="O1465" s="192" t="str">
        <f t="shared" si="1049"/>
        <v/>
      </c>
      <c r="P1465" s="192" t="str">
        <f t="shared" si="1092"/>
        <v/>
      </c>
      <c r="Q1465" s="300" t="str">
        <f t="shared" si="1050"/>
        <v/>
      </c>
      <c r="R1465" s="300" t="str">
        <f t="shared" si="1051"/>
        <v/>
      </c>
      <c r="S1465" s="300" t="str">
        <f t="shared" si="1052"/>
        <v/>
      </c>
      <c r="T1465" s="192" t="str">
        <f t="shared" si="1053"/>
        <v/>
      </c>
      <c r="U1465" s="303" t="str">
        <f t="shared" si="1054"/>
        <v/>
      </c>
      <c r="V1465" s="300" t="str">
        <f t="shared" si="1055"/>
        <v/>
      </c>
      <c r="W1465" s="192" t="str">
        <f t="shared" si="1056"/>
        <v/>
      </c>
      <c r="X1465" s="303" t="str">
        <f t="shared" si="1057"/>
        <v/>
      </c>
      <c r="Y1465" s="300" t="str">
        <f t="shared" si="1058"/>
        <v/>
      </c>
      <c r="Z1465" s="300" t="str">
        <f t="shared" si="1059"/>
        <v/>
      </c>
      <c r="AA1465" s="303" t="str">
        <f t="shared" si="1060"/>
        <v/>
      </c>
      <c r="AB1465" s="300" t="str">
        <f t="shared" si="1061"/>
        <v/>
      </c>
      <c r="AC1465" s="300" t="str">
        <f t="shared" si="1062"/>
        <v/>
      </c>
      <c r="AD1465" s="300" t="str">
        <f t="shared" si="1063"/>
        <v>сиц</v>
      </c>
      <c r="AE1465" s="192" t="str">
        <f t="shared" si="1064"/>
        <v/>
      </c>
      <c r="AF1465" s="192" t="str">
        <f t="shared" si="1065"/>
        <v/>
      </c>
      <c r="AG1465" s="192"/>
      <c r="AJ1465" s="300" t="str">
        <f t="shared" si="1066"/>
        <v/>
      </c>
      <c r="AK1465" s="300" t="str">
        <f t="shared" si="1067"/>
        <v/>
      </c>
      <c r="AL1465" s="300" t="str">
        <f t="shared" si="1068"/>
        <v/>
      </c>
      <c r="AM1465" s="300" t="str">
        <f t="shared" si="1069"/>
        <v/>
      </c>
      <c r="AN1465" s="300" t="str">
        <f t="shared" si="1070"/>
        <v/>
      </c>
      <c r="AO1465" s="300" t="str">
        <f t="shared" si="1071"/>
        <v/>
      </c>
      <c r="AP1465" s="300" t="str">
        <f t="shared" si="1072"/>
        <v/>
      </c>
      <c r="AQ1465" s="300" t="str">
        <f t="shared" si="1073"/>
        <v/>
      </c>
      <c r="AR1465" s="306" t="str">
        <f t="shared" si="1074"/>
        <v/>
      </c>
      <c r="AS1465" s="300" t="str">
        <f t="shared" si="1075"/>
        <v/>
      </c>
      <c r="AT1465" s="300" t="str">
        <f t="shared" si="1076"/>
        <v>сиц</v>
      </c>
      <c r="AU1465" s="192" t="str">
        <f t="shared" si="1077"/>
        <v>сиц</v>
      </c>
      <c r="AV1465" s="192" t="e">
        <f t="shared" si="1078"/>
        <v>#N/A</v>
      </c>
      <c r="AW1465" s="191">
        <f t="shared" si="1079"/>
        <v>0</v>
      </c>
      <c r="AX1465" s="191">
        <f t="shared" si="1080"/>
        <v>0</v>
      </c>
      <c r="AY1465" s="191">
        <f t="shared" si="1081"/>
        <v>0</v>
      </c>
      <c r="AZ1465" s="191">
        <f t="shared" si="1082"/>
        <v>0</v>
      </c>
      <c r="BA1465" s="193" t="e">
        <f t="shared" si="1083"/>
        <v>#N/A</v>
      </c>
      <c r="BB1465" s="193" t="e">
        <f t="shared" si="1084"/>
        <v>#N/A</v>
      </c>
      <c r="BC1465" s="193" t="e">
        <f t="shared" si="1085"/>
        <v>#N/A</v>
      </c>
      <c r="BD1465" s="191">
        <f t="shared" si="1093"/>
        <v>0</v>
      </c>
      <c r="BE1465" s="191" t="e">
        <f t="shared" si="1086"/>
        <v>#N/A</v>
      </c>
      <c r="BF1465" s="210" t="e">
        <f t="shared" si="1087"/>
        <v>#N/A</v>
      </c>
      <c r="BG1465" s="211" t="e">
        <f t="shared" si="1088"/>
        <v>#N/A</v>
      </c>
      <c r="BH1465" s="289"/>
      <c r="BI1465" s="289"/>
      <c r="BL1465" s="233" t="str">
        <f t="shared" si="1089"/>
        <v/>
      </c>
    </row>
    <row r="1466" spans="1:64" ht="12" hidden="1" customHeight="1">
      <c r="A1466" s="333" t="s">
        <v>1364</v>
      </c>
      <c r="B1466" s="381" t="s">
        <v>323</v>
      </c>
      <c r="C1466" s="333" t="s">
        <v>708</v>
      </c>
      <c r="D1466" s="381" t="s">
        <v>317</v>
      </c>
      <c r="E1466" s="381" t="s">
        <v>1342</v>
      </c>
      <c r="F1466" s="381" t="s">
        <v>613</v>
      </c>
      <c r="G1466" s="381" t="s">
        <v>423</v>
      </c>
      <c r="H1466" s="100" t="s">
        <v>653</v>
      </c>
      <c r="I1466" s="381" t="s">
        <v>547</v>
      </c>
      <c r="J1466" s="382">
        <v>861649</v>
      </c>
      <c r="K1466" s="382">
        <v>444000</v>
      </c>
      <c r="L1466" s="191" t="str">
        <f t="shared" si="1048"/>
        <v>856Щ59740702053004Г00061124131</v>
      </c>
      <c r="M1466" s="192">
        <f t="array" ref="M1466">IF(COUNT(SEARCH(Удалить_Роспись_КВСР,$B1466)*SEARCH(Удалить_Роспись_ПБС,$C1466)*SEARCH(Удалить_Роспись_КФСР, $D1466)*SEARCH(Удалить_Роспись_КЦСР,$E1466)*SEARCH(Удалить_Роспись_КВР,$F1466)*SEARCH(Удалить_Роспись_ЭК,$H1466)*SEARCH(Удалить_Роспись_КР,$I1466))&gt;0,0,1)</f>
        <v>0</v>
      </c>
      <c r="N1466" s="192">
        <v>0</v>
      </c>
      <c r="O1466" s="192" t="str">
        <f t="shared" si="1049"/>
        <v/>
      </c>
      <c r="P1466" s="192" t="str">
        <f t="shared" si="1092"/>
        <v/>
      </c>
      <c r="Q1466" s="300" t="str">
        <f t="shared" si="1050"/>
        <v/>
      </c>
      <c r="R1466" s="300" t="str">
        <f t="shared" si="1051"/>
        <v/>
      </c>
      <c r="S1466" s="300" t="str">
        <f t="shared" si="1052"/>
        <v/>
      </c>
      <c r="T1466" s="192" t="str">
        <f t="shared" si="1053"/>
        <v/>
      </c>
      <c r="U1466" s="303" t="str">
        <f t="shared" si="1054"/>
        <v/>
      </c>
      <c r="V1466" s="300" t="str">
        <f t="shared" si="1055"/>
        <v/>
      </c>
      <c r="W1466" s="192" t="str">
        <f t="shared" si="1056"/>
        <v/>
      </c>
      <c r="X1466" s="303" t="str">
        <f t="shared" si="1057"/>
        <v/>
      </c>
      <c r="Y1466" s="300" t="str">
        <f t="shared" si="1058"/>
        <v/>
      </c>
      <c r="Z1466" s="300" t="str">
        <f t="shared" si="1059"/>
        <v/>
      </c>
      <c r="AA1466" s="303" t="str">
        <f t="shared" si="1060"/>
        <v/>
      </c>
      <c r="AB1466" s="300" t="str">
        <f t="shared" si="1061"/>
        <v>смз</v>
      </c>
      <c r="AC1466" s="300" t="str">
        <f t="shared" si="1062"/>
        <v/>
      </c>
      <c r="AD1466" s="300" t="str">
        <f t="shared" si="1063"/>
        <v/>
      </c>
      <c r="AE1466" s="192" t="str">
        <f t="shared" si="1064"/>
        <v/>
      </c>
      <c r="AF1466" s="192" t="str">
        <f t="shared" si="1065"/>
        <v/>
      </c>
      <c r="AG1466" s="192"/>
      <c r="AJ1466" s="300" t="str">
        <f t="shared" si="1066"/>
        <v/>
      </c>
      <c r="AK1466" s="300" t="str">
        <f t="shared" si="1067"/>
        <v/>
      </c>
      <c r="AL1466" s="300" t="str">
        <f t="shared" si="1068"/>
        <v/>
      </c>
      <c r="AM1466" s="300" t="str">
        <f t="shared" si="1069"/>
        <v/>
      </c>
      <c r="AN1466" s="300" t="str">
        <f t="shared" si="1070"/>
        <v/>
      </c>
      <c r="AO1466" s="300" t="str">
        <f t="shared" si="1071"/>
        <v/>
      </c>
      <c r="AP1466" s="300" t="str">
        <f t="shared" si="1072"/>
        <v/>
      </c>
      <c r="AQ1466" s="300" t="str">
        <f t="shared" si="1073"/>
        <v/>
      </c>
      <c r="AR1466" s="306" t="str">
        <f t="shared" si="1074"/>
        <v/>
      </c>
      <c r="AS1466" s="300" t="str">
        <f t="shared" si="1075"/>
        <v>смз</v>
      </c>
      <c r="AT1466" s="300" t="str">
        <f t="shared" si="1076"/>
        <v/>
      </c>
      <c r="AU1466" s="192" t="str">
        <f t="shared" si="1077"/>
        <v>смз</v>
      </c>
      <c r="AV1466" s="192" t="str">
        <f t="shared" si="1078"/>
        <v>смз856Щ5974общпро</v>
      </c>
      <c r="AW1466" s="191">
        <f t="shared" si="1079"/>
        <v>0</v>
      </c>
      <c r="AX1466" s="191">
        <f t="shared" si="1080"/>
        <v>0</v>
      </c>
      <c r="AY1466" s="191">
        <f t="shared" si="1081"/>
        <v>0</v>
      </c>
      <c r="AZ1466" s="191">
        <f t="shared" si="1082"/>
        <v>0</v>
      </c>
      <c r="BA1466" s="193">
        <f t="shared" si="1083"/>
        <v>1</v>
      </c>
      <c r="BB1466" s="193">
        <f t="shared" si="1084"/>
        <v>1</v>
      </c>
      <c r="BC1466" s="193">
        <f t="shared" si="1085"/>
        <v>1</v>
      </c>
      <c r="BD1466" s="191">
        <f t="shared" si="1093"/>
        <v>0</v>
      </c>
      <c r="BE1466" s="191">
        <f t="shared" si="1086"/>
        <v>0</v>
      </c>
      <c r="BF1466" s="210">
        <f t="shared" si="1087"/>
        <v>0</v>
      </c>
      <c r="BG1466" s="211">
        <f t="shared" si="1088"/>
        <v>0</v>
      </c>
      <c r="BH1466" s="289"/>
      <c r="BI1466" s="289"/>
      <c r="BL1466" s="233" t="str">
        <f t="shared" si="1089"/>
        <v/>
      </c>
    </row>
    <row r="1467" spans="1:64" ht="12" hidden="1" customHeight="1">
      <c r="A1467" s="333" t="s">
        <v>1364</v>
      </c>
      <c r="B1467" s="381" t="s">
        <v>323</v>
      </c>
      <c r="C1467" s="333" t="s">
        <v>708</v>
      </c>
      <c r="D1467" s="381" t="s">
        <v>317</v>
      </c>
      <c r="E1467" s="381" t="s">
        <v>1343</v>
      </c>
      <c r="F1467" s="381" t="s">
        <v>613</v>
      </c>
      <c r="G1467" s="381" t="s">
        <v>423</v>
      </c>
      <c r="H1467" s="100" t="s">
        <v>653</v>
      </c>
      <c r="I1467" s="381" t="s">
        <v>547</v>
      </c>
      <c r="J1467" s="382">
        <v>74090</v>
      </c>
      <c r="K1467" s="382">
        <v>67000</v>
      </c>
      <c r="L1467" s="191" t="str">
        <f t="shared" si="1048"/>
        <v>856Щ59740702053004Э00061124131</v>
      </c>
      <c r="M1467" s="192">
        <f t="array" ref="M1467">IF(COUNT(SEARCH(Удалить_Роспись_КВСР,$B1467)*SEARCH(Удалить_Роспись_ПБС,$C1467)*SEARCH(Удалить_Роспись_КФСР, $D1467)*SEARCH(Удалить_Роспись_КЦСР,$E1467)*SEARCH(Удалить_Роспись_КВР,$F1467)*SEARCH(Удалить_Роспись_ЭК,$H1467)*SEARCH(Удалить_Роспись_КР,$I1467))&gt;0,0,1)</f>
        <v>0</v>
      </c>
      <c r="N1467" s="192">
        <v>0</v>
      </c>
      <c r="O1467" s="192" t="str">
        <f t="shared" si="1049"/>
        <v/>
      </c>
      <c r="P1467" s="192" t="str">
        <f t="shared" si="1092"/>
        <v/>
      </c>
      <c r="Q1467" s="300" t="str">
        <f t="shared" si="1050"/>
        <v/>
      </c>
      <c r="R1467" s="300" t="str">
        <f t="shared" si="1051"/>
        <v/>
      </c>
      <c r="S1467" s="300" t="str">
        <f t="shared" si="1052"/>
        <v/>
      </c>
      <c r="T1467" s="192" t="str">
        <f t="shared" si="1053"/>
        <v/>
      </c>
      <c r="U1467" s="303" t="str">
        <f t="shared" si="1054"/>
        <v/>
      </c>
      <c r="V1467" s="300" t="str">
        <f t="shared" si="1055"/>
        <v/>
      </c>
      <c r="W1467" s="192" t="str">
        <f t="shared" si="1056"/>
        <v/>
      </c>
      <c r="X1467" s="303" t="str">
        <f t="shared" si="1057"/>
        <v/>
      </c>
      <c r="Y1467" s="300" t="str">
        <f t="shared" si="1058"/>
        <v/>
      </c>
      <c r="Z1467" s="300" t="str">
        <f t="shared" si="1059"/>
        <v/>
      </c>
      <c r="AA1467" s="303" t="str">
        <f t="shared" si="1060"/>
        <v/>
      </c>
      <c r="AB1467" s="300" t="str">
        <f t="shared" si="1061"/>
        <v>смз</v>
      </c>
      <c r="AC1467" s="300" t="str">
        <f t="shared" si="1062"/>
        <v/>
      </c>
      <c r="AD1467" s="300" t="str">
        <f t="shared" si="1063"/>
        <v/>
      </c>
      <c r="AE1467" s="192" t="str">
        <f t="shared" si="1064"/>
        <v/>
      </c>
      <c r="AF1467" s="192" t="str">
        <f t="shared" si="1065"/>
        <v/>
      </c>
      <c r="AG1467" s="192"/>
      <c r="AJ1467" s="300" t="str">
        <f t="shared" si="1066"/>
        <v/>
      </c>
      <c r="AK1467" s="300" t="str">
        <f t="shared" si="1067"/>
        <v/>
      </c>
      <c r="AL1467" s="300" t="str">
        <f t="shared" si="1068"/>
        <v/>
      </c>
      <c r="AM1467" s="300" t="str">
        <f t="shared" si="1069"/>
        <v/>
      </c>
      <c r="AN1467" s="300" t="str">
        <f t="shared" si="1070"/>
        <v/>
      </c>
      <c r="AO1467" s="300" t="str">
        <f t="shared" si="1071"/>
        <v/>
      </c>
      <c r="AP1467" s="300" t="str">
        <f t="shared" si="1072"/>
        <v/>
      </c>
      <c r="AQ1467" s="300" t="str">
        <f t="shared" si="1073"/>
        <v/>
      </c>
      <c r="AR1467" s="306" t="str">
        <f t="shared" si="1074"/>
        <v/>
      </c>
      <c r="AS1467" s="300" t="str">
        <f t="shared" si="1075"/>
        <v>смз</v>
      </c>
      <c r="AT1467" s="300" t="str">
        <f t="shared" si="1076"/>
        <v/>
      </c>
      <c r="AU1467" s="192" t="str">
        <f t="shared" si="1077"/>
        <v>смз</v>
      </c>
      <c r="AV1467" s="192" t="str">
        <f t="shared" si="1078"/>
        <v>смз856Щ5974общпро</v>
      </c>
      <c r="AW1467" s="191">
        <f t="shared" si="1079"/>
        <v>0</v>
      </c>
      <c r="AX1467" s="191">
        <f t="shared" si="1080"/>
        <v>0</v>
      </c>
      <c r="AY1467" s="191">
        <f t="shared" si="1081"/>
        <v>0</v>
      </c>
      <c r="AZ1467" s="191">
        <f t="shared" si="1082"/>
        <v>0</v>
      </c>
      <c r="BA1467" s="193">
        <f t="shared" si="1083"/>
        <v>1</v>
      </c>
      <c r="BB1467" s="193">
        <f t="shared" si="1084"/>
        <v>1</v>
      </c>
      <c r="BC1467" s="193">
        <f t="shared" si="1085"/>
        <v>1</v>
      </c>
      <c r="BD1467" s="191">
        <f t="shared" si="1093"/>
        <v>0</v>
      </c>
      <c r="BE1467" s="191">
        <f t="shared" si="1086"/>
        <v>0</v>
      </c>
      <c r="BF1467" s="210">
        <f t="shared" si="1087"/>
        <v>0</v>
      </c>
      <c r="BG1467" s="211">
        <f t="shared" si="1088"/>
        <v>0</v>
      </c>
      <c r="BH1467" s="289"/>
      <c r="BI1467" s="289"/>
      <c r="BL1467" s="233" t="str">
        <f t="shared" si="1089"/>
        <v/>
      </c>
    </row>
    <row r="1468" spans="1:64" ht="12" hidden="1" customHeight="1">
      <c r="A1468" s="333" t="s">
        <v>1364</v>
      </c>
      <c r="B1468" s="381" t="s">
        <v>323</v>
      </c>
      <c r="C1468" s="333" t="s">
        <v>708</v>
      </c>
      <c r="D1468" s="381" t="s">
        <v>317</v>
      </c>
      <c r="E1468" s="381" t="s">
        <v>1366</v>
      </c>
      <c r="F1468" s="381" t="s">
        <v>615</v>
      </c>
      <c r="G1468" s="381" t="s">
        <v>323</v>
      </c>
      <c r="H1468" s="100" t="s">
        <v>653</v>
      </c>
      <c r="I1468" s="381" t="s">
        <v>547</v>
      </c>
      <c r="J1468" s="382">
        <v>305200</v>
      </c>
      <c r="K1468" s="382">
        <v>305200</v>
      </c>
      <c r="L1468" s="191" t="str">
        <f t="shared" si="1048"/>
        <v>856Щ5974070205300Ф000061285631</v>
      </c>
      <c r="M1468" s="192">
        <f t="array" ref="M1468">IF(COUNT(SEARCH(Удалить_Роспись_КВСР,$B1468)*SEARCH(Удалить_Роспись_ПБС,$C1468)*SEARCH(Удалить_Роспись_КФСР, $D1468)*SEARCH(Удалить_Роспись_КЦСР,$E1468)*SEARCH(Удалить_Роспись_КВР,$F1468)*SEARCH(Удалить_Роспись_ЭК,$H1468)*SEARCH(Удалить_Роспись_КР,$I1468))&gt;0,0,1)</f>
        <v>1</v>
      </c>
      <c r="N1468" s="192">
        <v>0</v>
      </c>
      <c r="O1468" s="192" t="str">
        <f t="shared" si="1049"/>
        <v/>
      </c>
      <c r="P1468" s="192" t="str">
        <f t="shared" si="1092"/>
        <v/>
      </c>
      <c r="Q1468" s="300" t="str">
        <f t="shared" si="1050"/>
        <v/>
      </c>
      <c r="R1468" s="300" t="str">
        <f t="shared" si="1051"/>
        <v/>
      </c>
      <c r="S1468" s="300" t="str">
        <f t="shared" si="1052"/>
        <v/>
      </c>
      <c r="T1468" s="192" t="str">
        <f t="shared" si="1053"/>
        <v/>
      </c>
      <c r="U1468" s="303" t="str">
        <f t="shared" si="1054"/>
        <v/>
      </c>
      <c r="V1468" s="300" t="str">
        <f t="shared" si="1055"/>
        <v/>
      </c>
      <c r="W1468" s="192" t="str">
        <f t="shared" si="1056"/>
        <v/>
      </c>
      <c r="X1468" s="303" t="str">
        <f t="shared" si="1057"/>
        <v/>
      </c>
      <c r="Y1468" s="300" t="str">
        <f t="shared" si="1058"/>
        <v/>
      </c>
      <c r="Z1468" s="300" t="str">
        <f t="shared" si="1059"/>
        <v/>
      </c>
      <c r="AA1468" s="303" t="str">
        <f t="shared" si="1060"/>
        <v/>
      </c>
      <c r="AB1468" s="300" t="str">
        <f t="shared" si="1061"/>
        <v/>
      </c>
      <c r="AC1468" s="300" t="str">
        <f t="shared" si="1062"/>
        <v/>
      </c>
      <c r="AD1468" s="300" t="str">
        <f t="shared" si="1063"/>
        <v>сиц</v>
      </c>
      <c r="AE1468" s="192" t="str">
        <f t="shared" si="1064"/>
        <v/>
      </c>
      <c r="AF1468" s="192" t="str">
        <f t="shared" si="1065"/>
        <v/>
      </c>
      <c r="AG1468" s="192"/>
      <c r="AJ1468" s="300" t="str">
        <f t="shared" si="1066"/>
        <v/>
      </c>
      <c r="AK1468" s="300" t="str">
        <f t="shared" si="1067"/>
        <v/>
      </c>
      <c r="AL1468" s="300" t="str">
        <f t="shared" si="1068"/>
        <v/>
      </c>
      <c r="AM1468" s="300" t="str">
        <f t="shared" si="1069"/>
        <v/>
      </c>
      <c r="AN1468" s="300" t="str">
        <f t="shared" si="1070"/>
        <v/>
      </c>
      <c r="AO1468" s="300" t="str">
        <f t="shared" si="1071"/>
        <v/>
      </c>
      <c r="AP1468" s="300" t="str">
        <f t="shared" si="1072"/>
        <v/>
      </c>
      <c r="AQ1468" s="300" t="str">
        <f t="shared" si="1073"/>
        <v/>
      </c>
      <c r="AR1468" s="306" t="str">
        <f t="shared" si="1074"/>
        <v/>
      </c>
      <c r="AS1468" s="300" t="str">
        <f t="shared" si="1075"/>
        <v/>
      </c>
      <c r="AT1468" s="300" t="str">
        <f t="shared" si="1076"/>
        <v>сиц</v>
      </c>
      <c r="AU1468" s="192" t="str">
        <f t="shared" si="1077"/>
        <v>сиц</v>
      </c>
      <c r="AV1468" s="192" t="e">
        <f t="shared" si="1078"/>
        <v>#N/A</v>
      </c>
      <c r="AW1468" s="191">
        <f t="shared" si="1079"/>
        <v>305200</v>
      </c>
      <c r="AX1468" s="191">
        <f t="shared" si="1080"/>
        <v>305200</v>
      </c>
      <c r="AY1468" s="191">
        <f t="shared" si="1081"/>
        <v>0</v>
      </c>
      <c r="AZ1468" s="191">
        <f t="shared" si="1082"/>
        <v>0</v>
      </c>
      <c r="BA1468" s="193" t="e">
        <f t="shared" si="1083"/>
        <v>#N/A</v>
      </c>
      <c r="BB1468" s="193" t="e">
        <f t="shared" si="1084"/>
        <v>#N/A</v>
      </c>
      <c r="BC1468" s="193" t="e">
        <f t="shared" si="1085"/>
        <v>#N/A</v>
      </c>
      <c r="BD1468" s="191">
        <f t="shared" si="1093"/>
        <v>0</v>
      </c>
      <c r="BE1468" s="191" t="e">
        <f t="shared" si="1086"/>
        <v>#N/A</v>
      </c>
      <c r="BF1468" s="210" t="e">
        <f t="shared" si="1087"/>
        <v>#N/A</v>
      </c>
      <c r="BG1468" s="211" t="e">
        <f t="shared" si="1088"/>
        <v>#N/A</v>
      </c>
      <c r="BH1468" s="289"/>
      <c r="BI1468" s="289"/>
      <c r="BL1468" s="233" t="str">
        <f t="shared" si="1089"/>
        <v/>
      </c>
    </row>
    <row r="1469" spans="1:64" ht="12" hidden="1" customHeight="1">
      <c r="A1469" s="333" t="s">
        <v>1367</v>
      </c>
      <c r="B1469" s="381" t="s">
        <v>323</v>
      </c>
      <c r="C1469" s="333" t="s">
        <v>709</v>
      </c>
      <c r="D1469" s="381" t="s">
        <v>317</v>
      </c>
      <c r="E1469" s="381" t="s">
        <v>1338</v>
      </c>
      <c r="F1469" s="381" t="s">
        <v>613</v>
      </c>
      <c r="G1469" s="381" t="s">
        <v>423</v>
      </c>
      <c r="H1469" s="100" t="s">
        <v>653</v>
      </c>
      <c r="I1469" s="381" t="s">
        <v>547</v>
      </c>
      <c r="J1469" s="382">
        <v>4045150.68</v>
      </c>
      <c r="K1469" s="382">
        <v>3258000</v>
      </c>
      <c r="L1469" s="191" t="str">
        <f t="shared" si="1048"/>
        <v>856Щ59680702053004000061124131</v>
      </c>
      <c r="M1469" s="192">
        <f t="array" ref="M1469">IF(COUNT(SEARCH(Удалить_Роспись_КВСР,$B1469)*SEARCH(Удалить_Роспись_ПБС,$C1469)*SEARCH(Удалить_Роспись_КФСР, $D1469)*SEARCH(Удалить_Роспись_КЦСР,$E1469)*SEARCH(Удалить_Роспись_КВР,$F1469)*SEARCH(Удалить_Роспись_ЭК,$H1469)*SEARCH(Удалить_Роспись_КР,$I1469))&gt;0,0,1)</f>
        <v>0</v>
      </c>
      <c r="N1469" s="192">
        <v>0</v>
      </c>
      <c r="O1469" s="192" t="str">
        <f t="shared" si="1049"/>
        <v/>
      </c>
      <c r="P1469" s="192" t="str">
        <f t="shared" si="1092"/>
        <v/>
      </c>
      <c r="Q1469" s="300" t="str">
        <f t="shared" si="1050"/>
        <v/>
      </c>
      <c r="R1469" s="300" t="str">
        <f t="shared" si="1051"/>
        <v/>
      </c>
      <c r="S1469" s="300" t="str">
        <f t="shared" si="1052"/>
        <v/>
      </c>
      <c r="T1469" s="192" t="str">
        <f t="shared" si="1053"/>
        <v/>
      </c>
      <c r="U1469" s="303" t="str">
        <f t="shared" si="1054"/>
        <v/>
      </c>
      <c r="V1469" s="300" t="str">
        <f t="shared" si="1055"/>
        <v/>
      </c>
      <c r="W1469" s="192" t="str">
        <f t="shared" si="1056"/>
        <v/>
      </c>
      <c r="X1469" s="303" t="str">
        <f t="shared" si="1057"/>
        <v/>
      </c>
      <c r="Y1469" s="300" t="str">
        <f t="shared" si="1058"/>
        <v/>
      </c>
      <c r="Z1469" s="300" t="str">
        <f t="shared" si="1059"/>
        <v/>
      </c>
      <c r="AA1469" s="303" t="str">
        <f t="shared" si="1060"/>
        <v/>
      </c>
      <c r="AB1469" s="300" t="str">
        <f t="shared" si="1061"/>
        <v>смз</v>
      </c>
      <c r="AC1469" s="300" t="str">
        <f t="shared" si="1062"/>
        <v/>
      </c>
      <c r="AD1469" s="300" t="str">
        <f t="shared" si="1063"/>
        <v/>
      </c>
      <c r="AE1469" s="192" t="str">
        <f t="shared" si="1064"/>
        <v/>
      </c>
      <c r="AF1469" s="192" t="str">
        <f t="shared" si="1065"/>
        <v/>
      </c>
      <c r="AG1469" s="192"/>
      <c r="AJ1469" s="300" t="str">
        <f t="shared" si="1066"/>
        <v/>
      </c>
      <c r="AK1469" s="300" t="str">
        <f t="shared" si="1067"/>
        <v/>
      </c>
      <c r="AL1469" s="300" t="str">
        <f t="shared" si="1068"/>
        <v/>
      </c>
      <c r="AM1469" s="300" t="str">
        <f t="shared" si="1069"/>
        <v/>
      </c>
      <c r="AN1469" s="300" t="str">
        <f t="shared" si="1070"/>
        <v/>
      </c>
      <c r="AO1469" s="300" t="str">
        <f t="shared" si="1071"/>
        <v/>
      </c>
      <c r="AP1469" s="300" t="str">
        <f t="shared" si="1072"/>
        <v/>
      </c>
      <c r="AQ1469" s="300" t="str">
        <f t="shared" si="1073"/>
        <v/>
      </c>
      <c r="AR1469" s="306" t="str">
        <f t="shared" si="1074"/>
        <v/>
      </c>
      <c r="AS1469" s="300" t="str">
        <f t="shared" si="1075"/>
        <v>смз</v>
      </c>
      <c r="AT1469" s="300" t="str">
        <f t="shared" si="1076"/>
        <v/>
      </c>
      <c r="AU1469" s="192" t="str">
        <f t="shared" si="1077"/>
        <v>смз</v>
      </c>
      <c r="AV1469" s="192" t="str">
        <f t="shared" si="1078"/>
        <v>смз856Щ5968общпро</v>
      </c>
      <c r="AW1469" s="191">
        <f t="shared" si="1079"/>
        <v>0</v>
      </c>
      <c r="AX1469" s="191">
        <f t="shared" si="1080"/>
        <v>0</v>
      </c>
      <c r="AY1469" s="191">
        <f t="shared" si="1081"/>
        <v>0</v>
      </c>
      <c r="AZ1469" s="191">
        <f t="shared" si="1082"/>
        <v>0</v>
      </c>
      <c r="BA1469" s="193">
        <f t="shared" si="1083"/>
        <v>1</v>
      </c>
      <c r="BB1469" s="193">
        <f t="shared" si="1084"/>
        <v>1</v>
      </c>
      <c r="BC1469" s="193">
        <f t="shared" si="1085"/>
        <v>1</v>
      </c>
      <c r="BD1469" s="191">
        <f t="shared" si="1093"/>
        <v>0</v>
      </c>
      <c r="BE1469" s="191">
        <f t="shared" si="1086"/>
        <v>0</v>
      </c>
      <c r="BF1469" s="210">
        <f t="shared" si="1087"/>
        <v>0</v>
      </c>
      <c r="BG1469" s="211">
        <f t="shared" si="1088"/>
        <v>0</v>
      </c>
      <c r="BH1469" s="289"/>
      <c r="BI1469" s="289"/>
      <c r="BL1469" s="233" t="str">
        <f t="shared" si="1089"/>
        <v/>
      </c>
    </row>
    <row r="1470" spans="1:64" ht="12" hidden="1" customHeight="1">
      <c r="A1470" s="333" t="s">
        <v>1367</v>
      </c>
      <c r="B1470" s="381" t="s">
        <v>323</v>
      </c>
      <c r="C1470" s="333" t="s">
        <v>709</v>
      </c>
      <c r="D1470" s="381" t="s">
        <v>317</v>
      </c>
      <c r="E1470" s="381" t="s">
        <v>1339</v>
      </c>
      <c r="F1470" s="381" t="s">
        <v>613</v>
      </c>
      <c r="G1470" s="381" t="s">
        <v>423</v>
      </c>
      <c r="H1470" s="100" t="s">
        <v>653</v>
      </c>
      <c r="I1470" s="381" t="s">
        <v>547</v>
      </c>
      <c r="J1470" s="382">
        <v>745326.32</v>
      </c>
      <c r="K1470" s="382">
        <v>685000</v>
      </c>
      <c r="L1470" s="191" t="str">
        <f t="shared" si="1048"/>
        <v>856Щ59680702053004100061124131</v>
      </c>
      <c r="M1470" s="192">
        <f t="array" ref="M1470">IF(COUNT(SEARCH(Удалить_Роспись_КВСР,$B1470)*SEARCH(Удалить_Роспись_ПБС,$C1470)*SEARCH(Удалить_Роспись_КФСР, $D1470)*SEARCH(Удалить_Роспись_КЦСР,$E1470)*SEARCH(Удалить_Роспись_КВР,$F1470)*SEARCH(Удалить_Роспись_ЭК,$H1470)*SEARCH(Удалить_Роспись_КР,$I1470))&gt;0,0,1)</f>
        <v>0</v>
      </c>
      <c r="N1470" s="192">
        <v>0</v>
      </c>
      <c r="O1470" s="192" t="str">
        <f t="shared" si="1049"/>
        <v/>
      </c>
      <c r="P1470" s="192" t="str">
        <f t="shared" si="1092"/>
        <v/>
      </c>
      <c r="Q1470" s="300" t="str">
        <f t="shared" si="1050"/>
        <v/>
      </c>
      <c r="R1470" s="300" t="str">
        <f t="shared" si="1051"/>
        <v/>
      </c>
      <c r="S1470" s="300" t="str">
        <f t="shared" si="1052"/>
        <v/>
      </c>
      <c r="T1470" s="192" t="str">
        <f t="shared" si="1053"/>
        <v/>
      </c>
      <c r="U1470" s="303" t="str">
        <f t="shared" si="1054"/>
        <v/>
      </c>
      <c r="V1470" s="300" t="str">
        <f t="shared" si="1055"/>
        <v/>
      </c>
      <c r="W1470" s="192" t="str">
        <f t="shared" si="1056"/>
        <v/>
      </c>
      <c r="X1470" s="303" t="str">
        <f t="shared" si="1057"/>
        <v/>
      </c>
      <c r="Y1470" s="300" t="str">
        <f t="shared" si="1058"/>
        <v/>
      </c>
      <c r="Z1470" s="300" t="str">
        <f t="shared" si="1059"/>
        <v/>
      </c>
      <c r="AA1470" s="303" t="str">
        <f t="shared" si="1060"/>
        <v/>
      </c>
      <c r="AB1470" s="300" t="str">
        <f t="shared" si="1061"/>
        <v>смз</v>
      </c>
      <c r="AC1470" s="300" t="str">
        <f t="shared" si="1062"/>
        <v/>
      </c>
      <c r="AD1470" s="300" t="str">
        <f t="shared" si="1063"/>
        <v/>
      </c>
      <c r="AE1470" s="192" t="str">
        <f t="shared" si="1064"/>
        <v/>
      </c>
      <c r="AF1470" s="192" t="str">
        <f t="shared" si="1065"/>
        <v/>
      </c>
      <c r="AG1470" s="192"/>
      <c r="AJ1470" s="300" t="str">
        <f t="shared" si="1066"/>
        <v/>
      </c>
      <c r="AK1470" s="300" t="str">
        <f t="shared" si="1067"/>
        <v/>
      </c>
      <c r="AL1470" s="300" t="str">
        <f t="shared" si="1068"/>
        <v/>
      </c>
      <c r="AM1470" s="300" t="str">
        <f t="shared" si="1069"/>
        <v/>
      </c>
      <c r="AN1470" s="300" t="str">
        <f t="shared" si="1070"/>
        <v/>
      </c>
      <c r="AO1470" s="300" t="str">
        <f t="shared" si="1071"/>
        <v/>
      </c>
      <c r="AP1470" s="300" t="str">
        <f t="shared" si="1072"/>
        <v/>
      </c>
      <c r="AQ1470" s="300" t="str">
        <f t="shared" si="1073"/>
        <v/>
      </c>
      <c r="AR1470" s="306" t="str">
        <f t="shared" si="1074"/>
        <v/>
      </c>
      <c r="AS1470" s="300" t="str">
        <f t="shared" si="1075"/>
        <v>смз</v>
      </c>
      <c r="AT1470" s="300" t="str">
        <f t="shared" si="1076"/>
        <v/>
      </c>
      <c r="AU1470" s="192" t="str">
        <f t="shared" si="1077"/>
        <v>смз</v>
      </c>
      <c r="AV1470" s="192" t="str">
        <f t="shared" si="1078"/>
        <v>смз856Щ5968общпро</v>
      </c>
      <c r="AW1470" s="191">
        <f t="shared" si="1079"/>
        <v>0</v>
      </c>
      <c r="AX1470" s="191">
        <f t="shared" si="1080"/>
        <v>0</v>
      </c>
      <c r="AY1470" s="191">
        <f t="shared" si="1081"/>
        <v>0</v>
      </c>
      <c r="AZ1470" s="191">
        <f t="shared" si="1082"/>
        <v>0</v>
      </c>
      <c r="BA1470" s="193">
        <f t="shared" si="1083"/>
        <v>1</v>
      </c>
      <c r="BB1470" s="193">
        <f t="shared" si="1084"/>
        <v>1</v>
      </c>
      <c r="BC1470" s="193">
        <f t="shared" si="1085"/>
        <v>1</v>
      </c>
      <c r="BD1470" s="191">
        <f t="shared" si="1093"/>
        <v>0</v>
      </c>
      <c r="BE1470" s="191">
        <f t="shared" si="1086"/>
        <v>0</v>
      </c>
      <c r="BF1470" s="210">
        <f t="shared" si="1087"/>
        <v>0</v>
      </c>
      <c r="BG1470" s="211">
        <f t="shared" si="1088"/>
        <v>0</v>
      </c>
      <c r="BH1470" s="289"/>
      <c r="BI1470" s="289"/>
      <c r="BL1470" s="233" t="str">
        <f t="shared" si="1089"/>
        <v/>
      </c>
    </row>
    <row r="1471" spans="1:64" ht="12" hidden="1" customHeight="1">
      <c r="A1471" s="333" t="s">
        <v>1367</v>
      </c>
      <c r="B1471" s="381" t="s">
        <v>323</v>
      </c>
      <c r="C1471" s="333" t="s">
        <v>709</v>
      </c>
      <c r="D1471" s="381" t="s">
        <v>317</v>
      </c>
      <c r="E1471" s="381" t="s">
        <v>1341</v>
      </c>
      <c r="F1471" s="381" t="s">
        <v>615</v>
      </c>
      <c r="G1471" s="381" t="s">
        <v>323</v>
      </c>
      <c r="H1471" s="100" t="s">
        <v>653</v>
      </c>
      <c r="I1471" s="381" t="s">
        <v>547</v>
      </c>
      <c r="J1471" s="382">
        <v>12833.3</v>
      </c>
      <c r="K1471" s="382">
        <v>3257</v>
      </c>
      <c r="L1471" s="191" t="str">
        <f t="shared" si="1048"/>
        <v>856Щ59680702053004700061285631</v>
      </c>
      <c r="M1471" s="192">
        <f t="array" ref="M1471">IF(COUNT(SEARCH(Удалить_Роспись_КВСР,$B1471)*SEARCH(Удалить_Роспись_ПБС,$C1471)*SEARCH(Удалить_Роспись_КФСР, $D1471)*SEARCH(Удалить_Роспись_КЦСР,$E1471)*SEARCH(Удалить_Роспись_КВР,$F1471)*SEARCH(Удалить_Роспись_ЭК,$H1471)*SEARCH(Удалить_Роспись_КР,$I1471))&gt;0,0,1)</f>
        <v>0</v>
      </c>
      <c r="N1471" s="192">
        <v>0</v>
      </c>
      <c r="O1471" s="192" t="str">
        <f t="shared" si="1049"/>
        <v/>
      </c>
      <c r="P1471" s="192" t="str">
        <f t="shared" si="1092"/>
        <v/>
      </c>
      <c r="Q1471" s="300" t="str">
        <f t="shared" si="1050"/>
        <v/>
      </c>
      <c r="R1471" s="300" t="str">
        <f t="shared" si="1051"/>
        <v/>
      </c>
      <c r="S1471" s="300" t="str">
        <f t="shared" si="1052"/>
        <v/>
      </c>
      <c r="T1471" s="192" t="str">
        <f t="shared" si="1053"/>
        <v/>
      </c>
      <c r="U1471" s="303" t="str">
        <f t="shared" si="1054"/>
        <v/>
      </c>
      <c r="V1471" s="300" t="str">
        <f t="shared" si="1055"/>
        <v/>
      </c>
      <c r="W1471" s="192" t="str">
        <f t="shared" si="1056"/>
        <v/>
      </c>
      <c r="X1471" s="303" t="str">
        <f t="shared" si="1057"/>
        <v/>
      </c>
      <c r="Y1471" s="300" t="str">
        <f t="shared" si="1058"/>
        <v/>
      </c>
      <c r="Z1471" s="300" t="str">
        <f t="shared" si="1059"/>
        <v/>
      </c>
      <c r="AA1471" s="303" t="str">
        <f t="shared" si="1060"/>
        <v/>
      </c>
      <c r="AB1471" s="300" t="str">
        <f t="shared" si="1061"/>
        <v/>
      </c>
      <c r="AC1471" s="300" t="str">
        <f t="shared" si="1062"/>
        <v/>
      </c>
      <c r="AD1471" s="300" t="str">
        <f t="shared" si="1063"/>
        <v>сиц</v>
      </c>
      <c r="AE1471" s="192" t="str">
        <f t="shared" si="1064"/>
        <v/>
      </c>
      <c r="AF1471" s="192" t="str">
        <f t="shared" si="1065"/>
        <v/>
      </c>
      <c r="AG1471" s="192"/>
      <c r="AJ1471" s="300" t="str">
        <f t="shared" si="1066"/>
        <v/>
      </c>
      <c r="AK1471" s="300" t="str">
        <f t="shared" si="1067"/>
        <v/>
      </c>
      <c r="AL1471" s="300" t="str">
        <f t="shared" si="1068"/>
        <v/>
      </c>
      <c r="AM1471" s="300" t="str">
        <f t="shared" si="1069"/>
        <v/>
      </c>
      <c r="AN1471" s="300" t="str">
        <f t="shared" si="1070"/>
        <v/>
      </c>
      <c r="AO1471" s="300" t="str">
        <f t="shared" si="1071"/>
        <v/>
      </c>
      <c r="AP1471" s="300" t="str">
        <f t="shared" si="1072"/>
        <v/>
      </c>
      <c r="AQ1471" s="300" t="str">
        <f t="shared" si="1073"/>
        <v/>
      </c>
      <c r="AR1471" s="306" t="str">
        <f t="shared" si="1074"/>
        <v/>
      </c>
      <c r="AS1471" s="300" t="str">
        <f t="shared" si="1075"/>
        <v/>
      </c>
      <c r="AT1471" s="300" t="str">
        <f t="shared" si="1076"/>
        <v>сиц</v>
      </c>
      <c r="AU1471" s="192" t="str">
        <f t="shared" si="1077"/>
        <v>сиц</v>
      </c>
      <c r="AV1471" s="192" t="e">
        <f t="shared" si="1078"/>
        <v>#N/A</v>
      </c>
      <c r="AW1471" s="191">
        <f t="shared" si="1079"/>
        <v>0</v>
      </c>
      <c r="AX1471" s="191">
        <f t="shared" si="1080"/>
        <v>0</v>
      </c>
      <c r="AY1471" s="191">
        <f t="shared" si="1081"/>
        <v>0</v>
      </c>
      <c r="AZ1471" s="191">
        <f t="shared" si="1082"/>
        <v>0</v>
      </c>
      <c r="BA1471" s="193" t="e">
        <f t="shared" si="1083"/>
        <v>#N/A</v>
      </c>
      <c r="BB1471" s="193" t="e">
        <f t="shared" si="1084"/>
        <v>#N/A</v>
      </c>
      <c r="BC1471" s="193" t="e">
        <f t="shared" si="1085"/>
        <v>#N/A</v>
      </c>
      <c r="BD1471" s="191">
        <f t="shared" si="1093"/>
        <v>0</v>
      </c>
      <c r="BE1471" s="191" t="e">
        <f t="shared" si="1086"/>
        <v>#N/A</v>
      </c>
      <c r="BF1471" s="210" t="e">
        <f t="shared" si="1087"/>
        <v>#N/A</v>
      </c>
      <c r="BG1471" s="211" t="e">
        <f t="shared" si="1088"/>
        <v>#N/A</v>
      </c>
      <c r="BH1471" s="289"/>
      <c r="BI1471" s="289"/>
      <c r="BL1471" s="233" t="str">
        <f t="shared" si="1089"/>
        <v/>
      </c>
    </row>
    <row r="1472" spans="1:64" ht="12" hidden="1" customHeight="1">
      <c r="A1472" s="333" t="s">
        <v>1367</v>
      </c>
      <c r="B1472" s="381" t="s">
        <v>323</v>
      </c>
      <c r="C1472" s="333" t="s">
        <v>709</v>
      </c>
      <c r="D1472" s="381" t="s">
        <v>317</v>
      </c>
      <c r="E1472" s="381" t="s">
        <v>1342</v>
      </c>
      <c r="F1472" s="381" t="s">
        <v>613</v>
      </c>
      <c r="G1472" s="381" t="s">
        <v>423</v>
      </c>
      <c r="H1472" s="100" t="s">
        <v>653</v>
      </c>
      <c r="I1472" s="381" t="s">
        <v>547</v>
      </c>
      <c r="J1472" s="382">
        <v>326539</v>
      </c>
      <c r="K1472" s="382">
        <v>194000</v>
      </c>
      <c r="L1472" s="191" t="str">
        <f t="shared" si="1048"/>
        <v>856Щ59680702053004Г00061124131</v>
      </c>
      <c r="M1472" s="192">
        <f t="array" ref="M1472">IF(COUNT(SEARCH(Удалить_Роспись_КВСР,$B1472)*SEARCH(Удалить_Роспись_ПБС,$C1472)*SEARCH(Удалить_Роспись_КФСР, $D1472)*SEARCH(Удалить_Роспись_КЦСР,$E1472)*SEARCH(Удалить_Роспись_КВР,$F1472)*SEARCH(Удалить_Роспись_ЭК,$H1472)*SEARCH(Удалить_Роспись_КР,$I1472))&gt;0,0,1)</f>
        <v>0</v>
      </c>
      <c r="N1472" s="192">
        <v>0</v>
      </c>
      <c r="O1472" s="192" t="str">
        <f t="shared" si="1049"/>
        <v/>
      </c>
      <c r="P1472" s="192" t="str">
        <f t="shared" si="1092"/>
        <v/>
      </c>
      <c r="Q1472" s="300" t="str">
        <f t="shared" si="1050"/>
        <v/>
      </c>
      <c r="R1472" s="300" t="str">
        <f t="shared" si="1051"/>
        <v/>
      </c>
      <c r="S1472" s="300" t="str">
        <f t="shared" si="1052"/>
        <v/>
      </c>
      <c r="T1472" s="192" t="str">
        <f t="shared" si="1053"/>
        <v/>
      </c>
      <c r="U1472" s="303" t="str">
        <f t="shared" si="1054"/>
        <v/>
      </c>
      <c r="V1472" s="300" t="str">
        <f t="shared" si="1055"/>
        <v/>
      </c>
      <c r="W1472" s="192" t="str">
        <f t="shared" si="1056"/>
        <v/>
      </c>
      <c r="X1472" s="303" t="str">
        <f t="shared" si="1057"/>
        <v/>
      </c>
      <c r="Y1472" s="300" t="str">
        <f t="shared" si="1058"/>
        <v/>
      </c>
      <c r="Z1472" s="300" t="str">
        <f t="shared" si="1059"/>
        <v/>
      </c>
      <c r="AA1472" s="303" t="str">
        <f t="shared" si="1060"/>
        <v/>
      </c>
      <c r="AB1472" s="300" t="str">
        <f t="shared" si="1061"/>
        <v>смз</v>
      </c>
      <c r="AC1472" s="300" t="str">
        <f t="shared" si="1062"/>
        <v/>
      </c>
      <c r="AD1472" s="300" t="str">
        <f t="shared" si="1063"/>
        <v/>
      </c>
      <c r="AE1472" s="192" t="str">
        <f t="shared" si="1064"/>
        <v/>
      </c>
      <c r="AF1472" s="192" t="str">
        <f t="shared" si="1065"/>
        <v/>
      </c>
      <c r="AG1472" s="192"/>
      <c r="AJ1472" s="300" t="str">
        <f t="shared" si="1066"/>
        <v/>
      </c>
      <c r="AK1472" s="300" t="str">
        <f t="shared" si="1067"/>
        <v/>
      </c>
      <c r="AL1472" s="300" t="str">
        <f t="shared" si="1068"/>
        <v/>
      </c>
      <c r="AM1472" s="300" t="str">
        <f t="shared" si="1069"/>
        <v/>
      </c>
      <c r="AN1472" s="300" t="str">
        <f t="shared" si="1070"/>
        <v/>
      </c>
      <c r="AO1472" s="300" t="str">
        <f t="shared" si="1071"/>
        <v/>
      </c>
      <c r="AP1472" s="300" t="str">
        <f t="shared" si="1072"/>
        <v/>
      </c>
      <c r="AQ1472" s="300" t="str">
        <f t="shared" si="1073"/>
        <v/>
      </c>
      <c r="AR1472" s="306" t="str">
        <f t="shared" si="1074"/>
        <v/>
      </c>
      <c r="AS1472" s="300" t="str">
        <f t="shared" si="1075"/>
        <v>смз</v>
      </c>
      <c r="AT1472" s="300" t="str">
        <f t="shared" si="1076"/>
        <v/>
      </c>
      <c r="AU1472" s="192" t="str">
        <f t="shared" si="1077"/>
        <v>смз</v>
      </c>
      <c r="AV1472" s="192" t="str">
        <f t="shared" si="1078"/>
        <v>смз856Щ5968общпро</v>
      </c>
      <c r="AW1472" s="191">
        <f t="shared" si="1079"/>
        <v>0</v>
      </c>
      <c r="AX1472" s="191">
        <f t="shared" si="1080"/>
        <v>0</v>
      </c>
      <c r="AY1472" s="191">
        <f t="shared" si="1081"/>
        <v>0</v>
      </c>
      <c r="AZ1472" s="191">
        <f t="shared" si="1082"/>
        <v>0</v>
      </c>
      <c r="BA1472" s="193">
        <f t="shared" si="1083"/>
        <v>1</v>
      </c>
      <c r="BB1472" s="193">
        <f t="shared" si="1084"/>
        <v>1</v>
      </c>
      <c r="BC1472" s="193">
        <f t="shared" si="1085"/>
        <v>1</v>
      </c>
      <c r="BD1472" s="191">
        <f t="shared" si="1093"/>
        <v>0</v>
      </c>
      <c r="BE1472" s="191">
        <f t="shared" si="1086"/>
        <v>0</v>
      </c>
      <c r="BF1472" s="210">
        <f t="shared" si="1087"/>
        <v>0</v>
      </c>
      <c r="BG1472" s="211">
        <f t="shared" si="1088"/>
        <v>0</v>
      </c>
      <c r="BH1472" s="289"/>
      <c r="BI1472" s="289"/>
      <c r="BL1472" s="233" t="str">
        <f t="shared" si="1089"/>
        <v/>
      </c>
    </row>
    <row r="1473" spans="1:64" ht="12" hidden="1" customHeight="1">
      <c r="A1473" s="333" t="s">
        <v>1367</v>
      </c>
      <c r="B1473" s="381" t="s">
        <v>323</v>
      </c>
      <c r="C1473" s="333" t="s">
        <v>709</v>
      </c>
      <c r="D1473" s="381" t="s">
        <v>317</v>
      </c>
      <c r="E1473" s="381" t="s">
        <v>1343</v>
      </c>
      <c r="F1473" s="381" t="s">
        <v>613</v>
      </c>
      <c r="G1473" s="381" t="s">
        <v>423</v>
      </c>
      <c r="H1473" s="100" t="s">
        <v>653</v>
      </c>
      <c r="I1473" s="381" t="s">
        <v>547</v>
      </c>
      <c r="J1473" s="382">
        <v>37790</v>
      </c>
      <c r="K1473" s="382">
        <v>22000</v>
      </c>
      <c r="L1473" s="191" t="str">
        <f t="shared" si="1048"/>
        <v>856Щ59680702053004Э00061124131</v>
      </c>
      <c r="M1473" s="192">
        <f t="array" ref="M1473">IF(COUNT(SEARCH(Удалить_Роспись_КВСР,$B1473)*SEARCH(Удалить_Роспись_ПБС,$C1473)*SEARCH(Удалить_Роспись_КФСР, $D1473)*SEARCH(Удалить_Роспись_КЦСР,$E1473)*SEARCH(Удалить_Роспись_КВР,$F1473)*SEARCH(Удалить_Роспись_ЭК,$H1473)*SEARCH(Удалить_Роспись_КР,$I1473))&gt;0,0,1)</f>
        <v>0</v>
      </c>
      <c r="N1473" s="192">
        <v>0</v>
      </c>
      <c r="O1473" s="192" t="str">
        <f t="shared" si="1049"/>
        <v/>
      </c>
      <c r="P1473" s="192" t="str">
        <f t="shared" si="1092"/>
        <v/>
      </c>
      <c r="Q1473" s="300" t="str">
        <f t="shared" si="1050"/>
        <v/>
      </c>
      <c r="R1473" s="300" t="str">
        <f t="shared" si="1051"/>
        <v/>
      </c>
      <c r="S1473" s="300" t="str">
        <f t="shared" si="1052"/>
        <v/>
      </c>
      <c r="T1473" s="192" t="str">
        <f t="shared" si="1053"/>
        <v/>
      </c>
      <c r="U1473" s="303" t="str">
        <f t="shared" si="1054"/>
        <v/>
      </c>
      <c r="V1473" s="300" t="str">
        <f t="shared" si="1055"/>
        <v/>
      </c>
      <c r="W1473" s="192" t="str">
        <f t="shared" si="1056"/>
        <v/>
      </c>
      <c r="X1473" s="303" t="str">
        <f t="shared" si="1057"/>
        <v/>
      </c>
      <c r="Y1473" s="300" t="str">
        <f t="shared" si="1058"/>
        <v/>
      </c>
      <c r="Z1473" s="300" t="str">
        <f t="shared" si="1059"/>
        <v/>
      </c>
      <c r="AA1473" s="303" t="str">
        <f t="shared" si="1060"/>
        <v/>
      </c>
      <c r="AB1473" s="300" t="str">
        <f t="shared" si="1061"/>
        <v>смз</v>
      </c>
      <c r="AC1473" s="300" t="str">
        <f t="shared" si="1062"/>
        <v/>
      </c>
      <c r="AD1473" s="300" t="str">
        <f t="shared" si="1063"/>
        <v/>
      </c>
      <c r="AE1473" s="192" t="str">
        <f t="shared" si="1064"/>
        <v/>
      </c>
      <c r="AF1473" s="192" t="str">
        <f t="shared" si="1065"/>
        <v/>
      </c>
      <c r="AG1473" s="192"/>
      <c r="AJ1473" s="300" t="str">
        <f t="shared" si="1066"/>
        <v/>
      </c>
      <c r="AK1473" s="300" t="str">
        <f t="shared" si="1067"/>
        <v/>
      </c>
      <c r="AL1473" s="300" t="str">
        <f t="shared" si="1068"/>
        <v/>
      </c>
      <c r="AM1473" s="300" t="str">
        <f t="shared" si="1069"/>
        <v/>
      </c>
      <c r="AN1473" s="300" t="str">
        <f t="shared" si="1070"/>
        <v/>
      </c>
      <c r="AO1473" s="300" t="str">
        <f t="shared" si="1071"/>
        <v/>
      </c>
      <c r="AP1473" s="300" t="str">
        <f t="shared" si="1072"/>
        <v/>
      </c>
      <c r="AQ1473" s="300" t="str">
        <f t="shared" si="1073"/>
        <v/>
      </c>
      <c r="AR1473" s="306" t="str">
        <f t="shared" si="1074"/>
        <v/>
      </c>
      <c r="AS1473" s="300" t="str">
        <f t="shared" si="1075"/>
        <v>смз</v>
      </c>
      <c r="AT1473" s="300" t="str">
        <f t="shared" si="1076"/>
        <v/>
      </c>
      <c r="AU1473" s="192" t="str">
        <f t="shared" si="1077"/>
        <v>смз</v>
      </c>
      <c r="AV1473" s="192" t="str">
        <f t="shared" si="1078"/>
        <v>смз856Щ5968общпро</v>
      </c>
      <c r="AW1473" s="191">
        <f t="shared" si="1079"/>
        <v>0</v>
      </c>
      <c r="AX1473" s="191">
        <f t="shared" si="1080"/>
        <v>0</v>
      </c>
      <c r="AY1473" s="191">
        <f t="shared" si="1081"/>
        <v>0</v>
      </c>
      <c r="AZ1473" s="191">
        <f t="shared" si="1082"/>
        <v>0</v>
      </c>
      <c r="BA1473" s="193">
        <f t="shared" si="1083"/>
        <v>1</v>
      </c>
      <c r="BB1473" s="193">
        <f t="shared" si="1084"/>
        <v>1</v>
      </c>
      <c r="BC1473" s="193">
        <f t="shared" si="1085"/>
        <v>1</v>
      </c>
      <c r="BD1473" s="191">
        <f t="shared" si="1093"/>
        <v>0</v>
      </c>
      <c r="BE1473" s="191">
        <f t="shared" si="1086"/>
        <v>0</v>
      </c>
      <c r="BF1473" s="210">
        <f t="shared" si="1087"/>
        <v>0</v>
      </c>
      <c r="BG1473" s="211">
        <f t="shared" si="1088"/>
        <v>0</v>
      </c>
      <c r="BH1473" s="289"/>
      <c r="BI1473" s="289"/>
      <c r="BL1473" s="233" t="str">
        <f t="shared" si="1089"/>
        <v/>
      </c>
    </row>
    <row r="1474" spans="1:64" ht="12" hidden="1" customHeight="1">
      <c r="A1474" s="333" t="s">
        <v>1368</v>
      </c>
      <c r="B1474" s="381" t="s">
        <v>323</v>
      </c>
      <c r="C1474" s="333" t="s">
        <v>711</v>
      </c>
      <c r="D1474" s="381" t="s">
        <v>317</v>
      </c>
      <c r="E1474" s="381" t="s">
        <v>1338</v>
      </c>
      <c r="F1474" s="381" t="s">
        <v>613</v>
      </c>
      <c r="G1474" s="381" t="s">
        <v>423</v>
      </c>
      <c r="H1474" s="100" t="s">
        <v>653</v>
      </c>
      <c r="I1474" s="381" t="s">
        <v>547</v>
      </c>
      <c r="J1474" s="382">
        <v>4140066.49</v>
      </c>
      <c r="K1474" s="382">
        <v>3505000</v>
      </c>
      <c r="L1474" s="191" t="str">
        <f t="shared" si="1048"/>
        <v>856Щ59720702053004000061124131</v>
      </c>
      <c r="M1474" s="192">
        <f t="array" ref="M1474">IF(COUNT(SEARCH(Удалить_Роспись_КВСР,$B1474)*SEARCH(Удалить_Роспись_ПБС,$C1474)*SEARCH(Удалить_Роспись_КФСР, $D1474)*SEARCH(Удалить_Роспись_КЦСР,$E1474)*SEARCH(Удалить_Роспись_КВР,$F1474)*SEARCH(Удалить_Роспись_ЭК,$H1474)*SEARCH(Удалить_Роспись_КР,$I1474))&gt;0,0,1)</f>
        <v>0</v>
      </c>
      <c r="N1474" s="192">
        <v>0</v>
      </c>
      <c r="O1474" s="192" t="str">
        <f t="shared" si="1049"/>
        <v/>
      </c>
      <c r="P1474" s="192" t="str">
        <f t="shared" si="1092"/>
        <v/>
      </c>
      <c r="Q1474" s="300" t="str">
        <f t="shared" si="1050"/>
        <v/>
      </c>
      <c r="R1474" s="300" t="str">
        <f t="shared" si="1051"/>
        <v/>
      </c>
      <c r="S1474" s="300" t="str">
        <f t="shared" si="1052"/>
        <v/>
      </c>
      <c r="T1474" s="192" t="str">
        <f t="shared" si="1053"/>
        <v/>
      </c>
      <c r="U1474" s="303" t="str">
        <f t="shared" si="1054"/>
        <v/>
      </c>
      <c r="V1474" s="300" t="str">
        <f t="shared" si="1055"/>
        <v/>
      </c>
      <c r="W1474" s="192" t="str">
        <f t="shared" si="1056"/>
        <v/>
      </c>
      <c r="X1474" s="303" t="str">
        <f t="shared" si="1057"/>
        <v/>
      </c>
      <c r="Y1474" s="300" t="str">
        <f t="shared" si="1058"/>
        <v/>
      </c>
      <c r="Z1474" s="300" t="str">
        <f t="shared" si="1059"/>
        <v/>
      </c>
      <c r="AA1474" s="303" t="str">
        <f t="shared" si="1060"/>
        <v/>
      </c>
      <c r="AB1474" s="300" t="str">
        <f t="shared" si="1061"/>
        <v>смз</v>
      </c>
      <c r="AC1474" s="300" t="str">
        <f t="shared" si="1062"/>
        <v/>
      </c>
      <c r="AD1474" s="300" t="str">
        <f t="shared" si="1063"/>
        <v/>
      </c>
      <c r="AE1474" s="192" t="str">
        <f t="shared" si="1064"/>
        <v/>
      </c>
      <c r="AF1474" s="192" t="str">
        <f t="shared" si="1065"/>
        <v/>
      </c>
      <c r="AG1474" s="192"/>
      <c r="AJ1474" s="300" t="str">
        <f t="shared" si="1066"/>
        <v/>
      </c>
      <c r="AK1474" s="300" t="str">
        <f t="shared" si="1067"/>
        <v/>
      </c>
      <c r="AL1474" s="300" t="str">
        <f t="shared" si="1068"/>
        <v/>
      </c>
      <c r="AM1474" s="300" t="str">
        <f t="shared" si="1069"/>
        <v/>
      </c>
      <c r="AN1474" s="300" t="str">
        <f t="shared" si="1070"/>
        <v/>
      </c>
      <c r="AO1474" s="300" t="str">
        <f t="shared" si="1071"/>
        <v/>
      </c>
      <c r="AP1474" s="300" t="str">
        <f t="shared" si="1072"/>
        <v/>
      </c>
      <c r="AQ1474" s="300" t="str">
        <f t="shared" si="1073"/>
        <v/>
      </c>
      <c r="AR1474" s="306" t="str">
        <f t="shared" si="1074"/>
        <v/>
      </c>
      <c r="AS1474" s="300" t="str">
        <f t="shared" si="1075"/>
        <v>смз</v>
      </c>
      <c r="AT1474" s="300" t="str">
        <f t="shared" si="1076"/>
        <v/>
      </c>
      <c r="AU1474" s="192" t="str">
        <f t="shared" si="1077"/>
        <v>смз</v>
      </c>
      <c r="AV1474" s="192" t="str">
        <f t="shared" si="1078"/>
        <v>смз856Щ5972общпро</v>
      </c>
      <c r="AW1474" s="191">
        <f t="shared" si="1079"/>
        <v>0</v>
      </c>
      <c r="AX1474" s="191">
        <f t="shared" si="1080"/>
        <v>0</v>
      </c>
      <c r="AY1474" s="191">
        <f t="shared" si="1081"/>
        <v>0</v>
      </c>
      <c r="AZ1474" s="191">
        <f t="shared" si="1082"/>
        <v>0</v>
      </c>
      <c r="BA1474" s="193">
        <f t="shared" si="1083"/>
        <v>1</v>
      </c>
      <c r="BB1474" s="193">
        <f t="shared" si="1084"/>
        <v>1</v>
      </c>
      <c r="BC1474" s="193">
        <f t="shared" si="1085"/>
        <v>1</v>
      </c>
      <c r="BD1474" s="191">
        <f t="shared" si="1093"/>
        <v>0</v>
      </c>
      <c r="BE1474" s="191">
        <f t="shared" si="1086"/>
        <v>0</v>
      </c>
      <c r="BF1474" s="210">
        <f t="shared" si="1087"/>
        <v>0</v>
      </c>
      <c r="BG1474" s="211">
        <f t="shared" si="1088"/>
        <v>0</v>
      </c>
      <c r="BH1474" s="289"/>
      <c r="BI1474" s="289"/>
      <c r="BL1474" s="233" t="str">
        <f t="shared" si="1089"/>
        <v/>
      </c>
    </row>
    <row r="1475" spans="1:64" ht="12" hidden="1" customHeight="1">
      <c r="A1475" s="333" t="s">
        <v>1368</v>
      </c>
      <c r="B1475" s="381" t="s">
        <v>323</v>
      </c>
      <c r="C1475" s="333" t="s">
        <v>711</v>
      </c>
      <c r="D1475" s="381" t="s">
        <v>317</v>
      </c>
      <c r="E1475" s="381" t="s">
        <v>1339</v>
      </c>
      <c r="F1475" s="381" t="s">
        <v>613</v>
      </c>
      <c r="G1475" s="381" t="s">
        <v>423</v>
      </c>
      <c r="H1475" s="100" t="s">
        <v>653</v>
      </c>
      <c r="I1475" s="381" t="s">
        <v>547</v>
      </c>
      <c r="J1475" s="382">
        <v>653990.51</v>
      </c>
      <c r="K1475" s="382">
        <v>650000</v>
      </c>
      <c r="L1475" s="191" t="str">
        <f t="shared" si="1048"/>
        <v>856Щ59720702053004100061124131</v>
      </c>
      <c r="M1475" s="192">
        <f t="array" ref="M1475">IF(COUNT(SEARCH(Удалить_Роспись_КВСР,$B1475)*SEARCH(Удалить_Роспись_ПБС,$C1475)*SEARCH(Удалить_Роспись_КФСР, $D1475)*SEARCH(Удалить_Роспись_КЦСР,$E1475)*SEARCH(Удалить_Роспись_КВР,$F1475)*SEARCH(Удалить_Роспись_ЭК,$H1475)*SEARCH(Удалить_Роспись_КР,$I1475))&gt;0,0,1)</f>
        <v>0</v>
      </c>
      <c r="N1475" s="192">
        <v>0</v>
      </c>
      <c r="O1475" s="192" t="str">
        <f t="shared" si="1049"/>
        <v/>
      </c>
      <c r="P1475" s="192" t="str">
        <f t="shared" si="1092"/>
        <v/>
      </c>
      <c r="Q1475" s="300" t="str">
        <f t="shared" si="1050"/>
        <v/>
      </c>
      <c r="R1475" s="300" t="str">
        <f t="shared" si="1051"/>
        <v/>
      </c>
      <c r="S1475" s="300" t="str">
        <f t="shared" si="1052"/>
        <v/>
      </c>
      <c r="T1475" s="192" t="str">
        <f t="shared" si="1053"/>
        <v/>
      </c>
      <c r="U1475" s="303" t="str">
        <f t="shared" si="1054"/>
        <v/>
      </c>
      <c r="V1475" s="300" t="str">
        <f t="shared" si="1055"/>
        <v/>
      </c>
      <c r="W1475" s="192" t="str">
        <f t="shared" si="1056"/>
        <v/>
      </c>
      <c r="X1475" s="303" t="str">
        <f t="shared" si="1057"/>
        <v/>
      </c>
      <c r="Y1475" s="300" t="str">
        <f t="shared" si="1058"/>
        <v/>
      </c>
      <c r="Z1475" s="300" t="str">
        <f t="shared" si="1059"/>
        <v/>
      </c>
      <c r="AA1475" s="303" t="str">
        <f t="shared" si="1060"/>
        <v/>
      </c>
      <c r="AB1475" s="300" t="str">
        <f t="shared" si="1061"/>
        <v>смз</v>
      </c>
      <c r="AC1475" s="300" t="str">
        <f t="shared" si="1062"/>
        <v/>
      </c>
      <c r="AD1475" s="300" t="str">
        <f t="shared" si="1063"/>
        <v/>
      </c>
      <c r="AE1475" s="192" t="str">
        <f t="shared" si="1064"/>
        <v/>
      </c>
      <c r="AF1475" s="192" t="str">
        <f t="shared" si="1065"/>
        <v/>
      </c>
      <c r="AG1475" s="192"/>
      <c r="AJ1475" s="300" t="str">
        <f t="shared" si="1066"/>
        <v/>
      </c>
      <c r="AK1475" s="300" t="str">
        <f t="shared" si="1067"/>
        <v/>
      </c>
      <c r="AL1475" s="300" t="str">
        <f t="shared" si="1068"/>
        <v/>
      </c>
      <c r="AM1475" s="300" t="str">
        <f t="shared" si="1069"/>
        <v/>
      </c>
      <c r="AN1475" s="300" t="str">
        <f t="shared" si="1070"/>
        <v/>
      </c>
      <c r="AO1475" s="300" t="str">
        <f t="shared" si="1071"/>
        <v/>
      </c>
      <c r="AP1475" s="300" t="str">
        <f t="shared" si="1072"/>
        <v/>
      </c>
      <c r="AQ1475" s="300" t="str">
        <f t="shared" si="1073"/>
        <v/>
      </c>
      <c r="AR1475" s="306" t="str">
        <f t="shared" si="1074"/>
        <v/>
      </c>
      <c r="AS1475" s="300" t="str">
        <f t="shared" si="1075"/>
        <v>смз</v>
      </c>
      <c r="AT1475" s="300" t="str">
        <f t="shared" si="1076"/>
        <v/>
      </c>
      <c r="AU1475" s="192" t="str">
        <f t="shared" si="1077"/>
        <v>смз</v>
      </c>
      <c r="AV1475" s="192" t="str">
        <f t="shared" si="1078"/>
        <v>смз856Щ5972общпро</v>
      </c>
      <c r="AW1475" s="191">
        <f t="shared" si="1079"/>
        <v>0</v>
      </c>
      <c r="AX1475" s="191">
        <f t="shared" si="1080"/>
        <v>0</v>
      </c>
      <c r="AY1475" s="191">
        <f t="shared" si="1081"/>
        <v>0</v>
      </c>
      <c r="AZ1475" s="191">
        <f t="shared" si="1082"/>
        <v>0</v>
      </c>
      <c r="BA1475" s="193">
        <f t="shared" si="1083"/>
        <v>1</v>
      </c>
      <c r="BB1475" s="193">
        <f t="shared" si="1084"/>
        <v>1</v>
      </c>
      <c r="BC1475" s="193">
        <f t="shared" si="1085"/>
        <v>1</v>
      </c>
      <c r="BD1475" s="191">
        <f t="shared" si="1093"/>
        <v>0</v>
      </c>
      <c r="BE1475" s="191">
        <f t="shared" si="1086"/>
        <v>0</v>
      </c>
      <c r="BF1475" s="210">
        <f t="shared" si="1087"/>
        <v>0</v>
      </c>
      <c r="BG1475" s="211">
        <f t="shared" si="1088"/>
        <v>0</v>
      </c>
      <c r="BH1475" s="289"/>
      <c r="BI1475" s="289"/>
      <c r="BL1475" s="233" t="str">
        <f t="shared" si="1089"/>
        <v/>
      </c>
    </row>
    <row r="1476" spans="1:64" ht="12" hidden="1" customHeight="1">
      <c r="A1476" s="333" t="s">
        <v>1368</v>
      </c>
      <c r="B1476" s="381" t="s">
        <v>323</v>
      </c>
      <c r="C1476" s="333" t="s">
        <v>711</v>
      </c>
      <c r="D1476" s="381" t="s">
        <v>317</v>
      </c>
      <c r="E1476" s="381" t="s">
        <v>1340</v>
      </c>
      <c r="F1476" s="381" t="s">
        <v>613</v>
      </c>
      <c r="G1476" s="381" t="s">
        <v>423</v>
      </c>
      <c r="H1476" s="100" t="s">
        <v>653</v>
      </c>
      <c r="I1476" s="381" t="s">
        <v>547</v>
      </c>
      <c r="J1476" s="382">
        <v>131000</v>
      </c>
      <c r="K1476" s="382">
        <v>52948.4</v>
      </c>
      <c r="L1476" s="191" t="str">
        <f t="shared" si="1048"/>
        <v>856Щ59720702053004500061124131</v>
      </c>
      <c r="M1476" s="192">
        <f t="array" ref="M1476">IF(COUNT(SEARCH(Удалить_Роспись_КВСР,$B1476)*SEARCH(Удалить_Роспись_ПБС,$C1476)*SEARCH(Удалить_Роспись_КФСР, $D1476)*SEARCH(Удалить_Роспись_КЦСР,$E1476)*SEARCH(Удалить_Роспись_КВР,$F1476)*SEARCH(Удалить_Роспись_ЭК,$H1476)*SEARCH(Удалить_Роспись_КР,$I1476))&gt;0,0,1)</f>
        <v>0</v>
      </c>
      <c r="N1476" s="192">
        <v>0</v>
      </c>
      <c r="O1476" s="192" t="str">
        <f t="shared" si="1049"/>
        <v/>
      </c>
      <c r="P1476" s="192" t="str">
        <f t="shared" si="1092"/>
        <v/>
      </c>
      <c r="Q1476" s="300" t="str">
        <f t="shared" si="1050"/>
        <v/>
      </c>
      <c r="R1476" s="300" t="str">
        <f t="shared" si="1051"/>
        <v/>
      </c>
      <c r="S1476" s="300" t="str">
        <f t="shared" si="1052"/>
        <v/>
      </c>
      <c r="T1476" s="192" t="str">
        <f t="shared" si="1053"/>
        <v/>
      </c>
      <c r="U1476" s="303" t="str">
        <f t="shared" si="1054"/>
        <v/>
      </c>
      <c r="V1476" s="300" t="str">
        <f t="shared" si="1055"/>
        <v/>
      </c>
      <c r="W1476" s="192" t="str">
        <f t="shared" si="1056"/>
        <v/>
      </c>
      <c r="X1476" s="303" t="str">
        <f t="shared" si="1057"/>
        <v/>
      </c>
      <c r="Y1476" s="300" t="str">
        <f t="shared" si="1058"/>
        <v/>
      </c>
      <c r="Z1476" s="300" t="str">
        <f t="shared" si="1059"/>
        <v/>
      </c>
      <c r="AA1476" s="303" t="str">
        <f t="shared" si="1060"/>
        <v/>
      </c>
      <c r="AB1476" s="300" t="str">
        <f t="shared" si="1061"/>
        <v>смз</v>
      </c>
      <c r="AC1476" s="300" t="str">
        <f t="shared" si="1062"/>
        <v/>
      </c>
      <c r="AD1476" s="300" t="str">
        <f t="shared" si="1063"/>
        <v/>
      </c>
      <c r="AE1476" s="192" t="str">
        <f t="shared" si="1064"/>
        <v/>
      </c>
      <c r="AF1476" s="192" t="str">
        <f t="shared" si="1065"/>
        <v/>
      </c>
      <c r="AG1476" s="192"/>
      <c r="AJ1476" s="300" t="str">
        <f t="shared" si="1066"/>
        <v/>
      </c>
      <c r="AK1476" s="300" t="str">
        <f t="shared" si="1067"/>
        <v/>
      </c>
      <c r="AL1476" s="300" t="str">
        <f t="shared" si="1068"/>
        <v/>
      </c>
      <c r="AM1476" s="300" t="str">
        <f t="shared" si="1069"/>
        <v/>
      </c>
      <c r="AN1476" s="300" t="str">
        <f t="shared" si="1070"/>
        <v/>
      </c>
      <c r="AO1476" s="300" t="str">
        <f t="shared" si="1071"/>
        <v/>
      </c>
      <c r="AP1476" s="300" t="str">
        <f t="shared" si="1072"/>
        <v/>
      </c>
      <c r="AQ1476" s="300" t="str">
        <f t="shared" si="1073"/>
        <v/>
      </c>
      <c r="AR1476" s="306" t="str">
        <f t="shared" si="1074"/>
        <v/>
      </c>
      <c r="AS1476" s="300" t="str">
        <f t="shared" si="1075"/>
        <v>смз</v>
      </c>
      <c r="AT1476" s="300" t="str">
        <f t="shared" si="1076"/>
        <v/>
      </c>
      <c r="AU1476" s="192" t="str">
        <f t="shared" si="1077"/>
        <v>смз</v>
      </c>
      <c r="AV1476" s="192" t="str">
        <f t="shared" si="1078"/>
        <v>смз856Щ5972общпро</v>
      </c>
      <c r="AW1476" s="191">
        <f t="shared" si="1079"/>
        <v>0</v>
      </c>
      <c r="AX1476" s="191">
        <f t="shared" si="1080"/>
        <v>0</v>
      </c>
      <c r="AY1476" s="191">
        <f t="shared" si="1081"/>
        <v>0</v>
      </c>
      <c r="AZ1476" s="191">
        <f t="shared" si="1082"/>
        <v>0</v>
      </c>
      <c r="BA1476" s="193">
        <f t="shared" si="1083"/>
        <v>1</v>
      </c>
      <c r="BB1476" s="193">
        <f t="shared" si="1084"/>
        <v>1</v>
      </c>
      <c r="BC1476" s="193">
        <f t="shared" si="1085"/>
        <v>1</v>
      </c>
      <c r="BD1476" s="191">
        <f t="shared" si="1093"/>
        <v>0</v>
      </c>
      <c r="BE1476" s="191">
        <f t="shared" si="1086"/>
        <v>0</v>
      </c>
      <c r="BF1476" s="210">
        <f t="shared" si="1087"/>
        <v>0</v>
      </c>
      <c r="BG1476" s="211">
        <f t="shared" si="1088"/>
        <v>0</v>
      </c>
      <c r="BH1476" s="289"/>
      <c r="BI1476" s="289"/>
      <c r="BL1476" s="233" t="str">
        <f t="shared" si="1089"/>
        <v/>
      </c>
    </row>
    <row r="1477" spans="1:64" ht="12" hidden="1" customHeight="1">
      <c r="A1477" s="333" t="s">
        <v>1368</v>
      </c>
      <c r="B1477" s="381" t="s">
        <v>323</v>
      </c>
      <c r="C1477" s="333" t="s">
        <v>711</v>
      </c>
      <c r="D1477" s="381" t="s">
        <v>317</v>
      </c>
      <c r="E1477" s="381" t="s">
        <v>1341</v>
      </c>
      <c r="F1477" s="381" t="s">
        <v>615</v>
      </c>
      <c r="G1477" s="381" t="s">
        <v>323</v>
      </c>
      <c r="H1477" s="100" t="s">
        <v>653</v>
      </c>
      <c r="I1477" s="381" t="s">
        <v>547</v>
      </c>
      <c r="J1477" s="382">
        <v>92166.7</v>
      </c>
      <c r="K1477" s="382">
        <v>92166.7</v>
      </c>
      <c r="L1477" s="191" t="str">
        <f t="shared" si="1048"/>
        <v>856Щ59720702053004700061285631</v>
      </c>
      <c r="M1477" s="192">
        <f t="array" ref="M1477">IF(COUNT(SEARCH(Удалить_Роспись_КВСР,$B1477)*SEARCH(Удалить_Роспись_ПБС,$C1477)*SEARCH(Удалить_Роспись_КФСР, $D1477)*SEARCH(Удалить_Роспись_КЦСР,$E1477)*SEARCH(Удалить_Роспись_КВР,$F1477)*SEARCH(Удалить_Роспись_ЭК,$H1477)*SEARCH(Удалить_Роспись_КР,$I1477))&gt;0,0,1)</f>
        <v>0</v>
      </c>
      <c r="N1477" s="192">
        <v>0</v>
      </c>
      <c r="O1477" s="192" t="str">
        <f t="shared" si="1049"/>
        <v/>
      </c>
      <c r="P1477" s="192" t="str">
        <f t="shared" si="1092"/>
        <v/>
      </c>
      <c r="Q1477" s="300" t="str">
        <f t="shared" si="1050"/>
        <v/>
      </c>
      <c r="R1477" s="300" t="str">
        <f t="shared" si="1051"/>
        <v/>
      </c>
      <c r="S1477" s="300" t="str">
        <f t="shared" si="1052"/>
        <v/>
      </c>
      <c r="T1477" s="192" t="str">
        <f t="shared" si="1053"/>
        <v/>
      </c>
      <c r="U1477" s="303" t="str">
        <f t="shared" si="1054"/>
        <v/>
      </c>
      <c r="V1477" s="300" t="str">
        <f t="shared" si="1055"/>
        <v/>
      </c>
      <c r="W1477" s="192" t="str">
        <f t="shared" si="1056"/>
        <v/>
      </c>
      <c r="X1477" s="303" t="str">
        <f t="shared" si="1057"/>
        <v/>
      </c>
      <c r="Y1477" s="300" t="str">
        <f t="shared" si="1058"/>
        <v/>
      </c>
      <c r="Z1477" s="300" t="str">
        <f t="shared" si="1059"/>
        <v/>
      </c>
      <c r="AA1477" s="303" t="str">
        <f t="shared" si="1060"/>
        <v/>
      </c>
      <c r="AB1477" s="300" t="str">
        <f t="shared" si="1061"/>
        <v/>
      </c>
      <c r="AC1477" s="300" t="str">
        <f t="shared" si="1062"/>
        <v/>
      </c>
      <c r="AD1477" s="300" t="str">
        <f t="shared" si="1063"/>
        <v>сиц</v>
      </c>
      <c r="AE1477" s="192" t="str">
        <f t="shared" si="1064"/>
        <v/>
      </c>
      <c r="AF1477" s="192" t="str">
        <f t="shared" si="1065"/>
        <v/>
      </c>
      <c r="AG1477" s="192"/>
      <c r="AJ1477" s="300" t="str">
        <f t="shared" si="1066"/>
        <v/>
      </c>
      <c r="AK1477" s="300" t="str">
        <f t="shared" si="1067"/>
        <v/>
      </c>
      <c r="AL1477" s="300" t="str">
        <f t="shared" si="1068"/>
        <v/>
      </c>
      <c r="AM1477" s="300" t="str">
        <f t="shared" si="1069"/>
        <v/>
      </c>
      <c r="AN1477" s="300" t="str">
        <f t="shared" si="1070"/>
        <v/>
      </c>
      <c r="AO1477" s="300" t="str">
        <f t="shared" si="1071"/>
        <v/>
      </c>
      <c r="AP1477" s="300" t="str">
        <f t="shared" si="1072"/>
        <v/>
      </c>
      <c r="AQ1477" s="300" t="str">
        <f t="shared" si="1073"/>
        <v/>
      </c>
      <c r="AR1477" s="306" t="str">
        <f t="shared" si="1074"/>
        <v/>
      </c>
      <c r="AS1477" s="300" t="str">
        <f t="shared" si="1075"/>
        <v/>
      </c>
      <c r="AT1477" s="300" t="str">
        <f t="shared" si="1076"/>
        <v>сиц</v>
      </c>
      <c r="AU1477" s="192" t="str">
        <f t="shared" si="1077"/>
        <v>сиц</v>
      </c>
      <c r="AV1477" s="192" t="e">
        <f t="shared" si="1078"/>
        <v>#N/A</v>
      </c>
      <c r="AW1477" s="191">
        <f t="shared" si="1079"/>
        <v>0</v>
      </c>
      <c r="AX1477" s="191">
        <f t="shared" si="1080"/>
        <v>0</v>
      </c>
      <c r="AY1477" s="191">
        <f t="shared" si="1081"/>
        <v>0</v>
      </c>
      <c r="AZ1477" s="191">
        <f t="shared" si="1082"/>
        <v>0</v>
      </c>
      <c r="BA1477" s="193" t="e">
        <f t="shared" si="1083"/>
        <v>#N/A</v>
      </c>
      <c r="BB1477" s="193" t="e">
        <f t="shared" si="1084"/>
        <v>#N/A</v>
      </c>
      <c r="BC1477" s="193" t="e">
        <f t="shared" si="1085"/>
        <v>#N/A</v>
      </c>
      <c r="BD1477" s="191">
        <f t="shared" si="1093"/>
        <v>0</v>
      </c>
      <c r="BE1477" s="191" t="e">
        <f t="shared" si="1086"/>
        <v>#N/A</v>
      </c>
      <c r="BF1477" s="210" t="e">
        <f t="shared" si="1087"/>
        <v>#N/A</v>
      </c>
      <c r="BG1477" s="211" t="e">
        <f t="shared" si="1088"/>
        <v>#N/A</v>
      </c>
      <c r="BH1477" s="289"/>
      <c r="BI1477" s="289"/>
      <c r="BL1477" s="233" t="str">
        <f t="shared" si="1089"/>
        <v/>
      </c>
    </row>
    <row r="1478" spans="1:64" ht="12" hidden="1" customHeight="1">
      <c r="A1478" s="333" t="s">
        <v>1368</v>
      </c>
      <c r="B1478" s="381" t="s">
        <v>323</v>
      </c>
      <c r="C1478" s="333" t="s">
        <v>711</v>
      </c>
      <c r="D1478" s="381" t="s">
        <v>317</v>
      </c>
      <c r="E1478" s="381" t="s">
        <v>1342</v>
      </c>
      <c r="F1478" s="381" t="s">
        <v>613</v>
      </c>
      <c r="G1478" s="381" t="s">
        <v>423</v>
      </c>
      <c r="H1478" s="100" t="s">
        <v>653</v>
      </c>
      <c r="I1478" s="381" t="s">
        <v>547</v>
      </c>
      <c r="J1478" s="382">
        <v>1100000</v>
      </c>
      <c r="K1478" s="382">
        <v>722000</v>
      </c>
      <c r="L1478" s="191" t="str">
        <f t="shared" si="1048"/>
        <v>856Щ59720702053004Г00061124131</v>
      </c>
      <c r="M1478" s="192">
        <f t="array" ref="M1478">IF(COUNT(SEARCH(Удалить_Роспись_КВСР,$B1478)*SEARCH(Удалить_Роспись_ПБС,$C1478)*SEARCH(Удалить_Роспись_КФСР, $D1478)*SEARCH(Удалить_Роспись_КЦСР,$E1478)*SEARCH(Удалить_Роспись_КВР,$F1478)*SEARCH(Удалить_Роспись_ЭК,$H1478)*SEARCH(Удалить_Роспись_КР,$I1478))&gt;0,0,1)</f>
        <v>0</v>
      </c>
      <c r="N1478" s="192">
        <v>0</v>
      </c>
      <c r="O1478" s="192" t="str">
        <f t="shared" si="1049"/>
        <v/>
      </c>
      <c r="P1478" s="192" t="str">
        <f t="shared" si="1092"/>
        <v/>
      </c>
      <c r="Q1478" s="300" t="str">
        <f t="shared" si="1050"/>
        <v/>
      </c>
      <c r="R1478" s="300" t="str">
        <f t="shared" si="1051"/>
        <v/>
      </c>
      <c r="S1478" s="300" t="str">
        <f t="shared" si="1052"/>
        <v/>
      </c>
      <c r="T1478" s="192" t="str">
        <f t="shared" si="1053"/>
        <v/>
      </c>
      <c r="U1478" s="303" t="str">
        <f t="shared" si="1054"/>
        <v/>
      </c>
      <c r="V1478" s="300" t="str">
        <f t="shared" si="1055"/>
        <v/>
      </c>
      <c r="W1478" s="192" t="str">
        <f t="shared" si="1056"/>
        <v/>
      </c>
      <c r="X1478" s="303" t="str">
        <f t="shared" si="1057"/>
        <v/>
      </c>
      <c r="Y1478" s="300" t="str">
        <f t="shared" si="1058"/>
        <v/>
      </c>
      <c r="Z1478" s="300" t="str">
        <f t="shared" si="1059"/>
        <v/>
      </c>
      <c r="AA1478" s="303" t="str">
        <f t="shared" si="1060"/>
        <v/>
      </c>
      <c r="AB1478" s="300" t="str">
        <f t="shared" si="1061"/>
        <v>смз</v>
      </c>
      <c r="AC1478" s="300" t="str">
        <f t="shared" si="1062"/>
        <v/>
      </c>
      <c r="AD1478" s="300" t="str">
        <f t="shared" si="1063"/>
        <v/>
      </c>
      <c r="AE1478" s="192" t="str">
        <f t="shared" si="1064"/>
        <v/>
      </c>
      <c r="AF1478" s="192" t="str">
        <f t="shared" si="1065"/>
        <v/>
      </c>
      <c r="AG1478" s="192"/>
      <c r="AJ1478" s="300" t="str">
        <f t="shared" si="1066"/>
        <v/>
      </c>
      <c r="AK1478" s="300" t="str">
        <f t="shared" si="1067"/>
        <v/>
      </c>
      <c r="AL1478" s="300" t="str">
        <f t="shared" si="1068"/>
        <v/>
      </c>
      <c r="AM1478" s="300" t="str">
        <f t="shared" si="1069"/>
        <v/>
      </c>
      <c r="AN1478" s="300" t="str">
        <f t="shared" si="1070"/>
        <v/>
      </c>
      <c r="AO1478" s="300" t="str">
        <f t="shared" si="1071"/>
        <v/>
      </c>
      <c r="AP1478" s="300" t="str">
        <f t="shared" si="1072"/>
        <v/>
      </c>
      <c r="AQ1478" s="300" t="str">
        <f t="shared" si="1073"/>
        <v/>
      </c>
      <c r="AR1478" s="306" t="str">
        <f t="shared" si="1074"/>
        <v/>
      </c>
      <c r="AS1478" s="300" t="str">
        <f t="shared" si="1075"/>
        <v>смз</v>
      </c>
      <c r="AT1478" s="300" t="str">
        <f t="shared" si="1076"/>
        <v/>
      </c>
      <c r="AU1478" s="192" t="str">
        <f t="shared" si="1077"/>
        <v>смз</v>
      </c>
      <c r="AV1478" s="192" t="str">
        <f t="shared" si="1078"/>
        <v>смз856Щ5972общпро</v>
      </c>
      <c r="AW1478" s="191">
        <f t="shared" si="1079"/>
        <v>0</v>
      </c>
      <c r="AX1478" s="191">
        <f t="shared" si="1080"/>
        <v>0</v>
      </c>
      <c r="AY1478" s="191">
        <f t="shared" si="1081"/>
        <v>0</v>
      </c>
      <c r="AZ1478" s="191">
        <f t="shared" si="1082"/>
        <v>0</v>
      </c>
      <c r="BA1478" s="193">
        <f t="shared" si="1083"/>
        <v>1</v>
      </c>
      <c r="BB1478" s="193">
        <f t="shared" si="1084"/>
        <v>1</v>
      </c>
      <c r="BC1478" s="193">
        <f t="shared" si="1085"/>
        <v>1</v>
      </c>
      <c r="BD1478" s="191">
        <f t="shared" si="1093"/>
        <v>0</v>
      </c>
      <c r="BE1478" s="191">
        <f t="shared" si="1086"/>
        <v>0</v>
      </c>
      <c r="BF1478" s="210">
        <f t="shared" si="1087"/>
        <v>0</v>
      </c>
      <c r="BG1478" s="211">
        <f t="shared" si="1088"/>
        <v>0</v>
      </c>
      <c r="BH1478" s="289"/>
      <c r="BI1478" s="289"/>
      <c r="BL1478" s="233" t="str">
        <f t="shared" si="1089"/>
        <v/>
      </c>
    </row>
    <row r="1479" spans="1:64" ht="12" hidden="1" customHeight="1">
      <c r="A1479" s="333" t="s">
        <v>1368</v>
      </c>
      <c r="B1479" s="381" t="s">
        <v>323</v>
      </c>
      <c r="C1479" s="333" t="s">
        <v>711</v>
      </c>
      <c r="D1479" s="381" t="s">
        <v>317</v>
      </c>
      <c r="E1479" s="381" t="s">
        <v>1343</v>
      </c>
      <c r="F1479" s="381" t="s">
        <v>613</v>
      </c>
      <c r="G1479" s="381" t="s">
        <v>423</v>
      </c>
      <c r="H1479" s="100" t="s">
        <v>653</v>
      </c>
      <c r="I1479" s="381" t="s">
        <v>547</v>
      </c>
      <c r="J1479" s="382">
        <v>52000</v>
      </c>
      <c r="K1479" s="382">
        <v>46000</v>
      </c>
      <c r="L1479" s="191" t="str">
        <f t="shared" si="1048"/>
        <v>856Щ59720702053004Э00061124131</v>
      </c>
      <c r="M1479" s="192">
        <f t="array" ref="M1479">IF(COUNT(SEARCH(Удалить_Роспись_КВСР,$B1479)*SEARCH(Удалить_Роспись_ПБС,$C1479)*SEARCH(Удалить_Роспись_КФСР, $D1479)*SEARCH(Удалить_Роспись_КЦСР,$E1479)*SEARCH(Удалить_Роспись_КВР,$F1479)*SEARCH(Удалить_Роспись_ЭК,$H1479)*SEARCH(Удалить_Роспись_КР,$I1479))&gt;0,0,1)</f>
        <v>0</v>
      </c>
      <c r="N1479" s="192">
        <v>0</v>
      </c>
      <c r="O1479" s="192" t="str">
        <f t="shared" si="1049"/>
        <v/>
      </c>
      <c r="P1479" s="192" t="str">
        <f t="shared" si="1092"/>
        <v/>
      </c>
      <c r="Q1479" s="300" t="str">
        <f t="shared" si="1050"/>
        <v/>
      </c>
      <c r="R1479" s="300" t="str">
        <f t="shared" si="1051"/>
        <v/>
      </c>
      <c r="S1479" s="300" t="str">
        <f t="shared" si="1052"/>
        <v/>
      </c>
      <c r="T1479" s="192" t="str">
        <f t="shared" si="1053"/>
        <v/>
      </c>
      <c r="U1479" s="303" t="str">
        <f t="shared" si="1054"/>
        <v/>
      </c>
      <c r="V1479" s="300" t="str">
        <f t="shared" si="1055"/>
        <v/>
      </c>
      <c r="W1479" s="192" t="str">
        <f t="shared" si="1056"/>
        <v/>
      </c>
      <c r="X1479" s="303" t="str">
        <f t="shared" si="1057"/>
        <v/>
      </c>
      <c r="Y1479" s="300" t="str">
        <f t="shared" si="1058"/>
        <v/>
      </c>
      <c r="Z1479" s="300" t="str">
        <f t="shared" si="1059"/>
        <v/>
      </c>
      <c r="AA1479" s="303" t="str">
        <f t="shared" si="1060"/>
        <v/>
      </c>
      <c r="AB1479" s="300" t="str">
        <f t="shared" si="1061"/>
        <v>смз</v>
      </c>
      <c r="AC1479" s="300" t="str">
        <f t="shared" si="1062"/>
        <v/>
      </c>
      <c r="AD1479" s="300" t="str">
        <f t="shared" si="1063"/>
        <v/>
      </c>
      <c r="AE1479" s="192" t="str">
        <f t="shared" si="1064"/>
        <v/>
      </c>
      <c r="AF1479" s="192" t="str">
        <f t="shared" si="1065"/>
        <v/>
      </c>
      <c r="AG1479" s="192"/>
      <c r="AJ1479" s="300" t="str">
        <f t="shared" si="1066"/>
        <v/>
      </c>
      <c r="AK1479" s="300" t="str">
        <f t="shared" si="1067"/>
        <v/>
      </c>
      <c r="AL1479" s="300" t="str">
        <f t="shared" si="1068"/>
        <v/>
      </c>
      <c r="AM1479" s="300" t="str">
        <f t="shared" si="1069"/>
        <v/>
      </c>
      <c r="AN1479" s="300" t="str">
        <f t="shared" si="1070"/>
        <v/>
      </c>
      <c r="AO1479" s="300" t="str">
        <f t="shared" si="1071"/>
        <v/>
      </c>
      <c r="AP1479" s="300" t="str">
        <f t="shared" si="1072"/>
        <v/>
      </c>
      <c r="AQ1479" s="300" t="str">
        <f t="shared" si="1073"/>
        <v/>
      </c>
      <c r="AR1479" s="306" t="str">
        <f t="shared" si="1074"/>
        <v/>
      </c>
      <c r="AS1479" s="300" t="str">
        <f t="shared" si="1075"/>
        <v>смз</v>
      </c>
      <c r="AT1479" s="300" t="str">
        <f t="shared" si="1076"/>
        <v/>
      </c>
      <c r="AU1479" s="192" t="str">
        <f t="shared" si="1077"/>
        <v>смз</v>
      </c>
      <c r="AV1479" s="192" t="str">
        <f t="shared" si="1078"/>
        <v>смз856Щ5972общпро</v>
      </c>
      <c r="AW1479" s="191">
        <f t="shared" si="1079"/>
        <v>0</v>
      </c>
      <c r="AX1479" s="191">
        <f t="shared" si="1080"/>
        <v>0</v>
      </c>
      <c r="AY1479" s="191">
        <f t="shared" si="1081"/>
        <v>0</v>
      </c>
      <c r="AZ1479" s="191">
        <f t="shared" si="1082"/>
        <v>0</v>
      </c>
      <c r="BA1479" s="193">
        <f t="shared" si="1083"/>
        <v>1</v>
      </c>
      <c r="BB1479" s="193">
        <f t="shared" si="1084"/>
        <v>1</v>
      </c>
      <c r="BC1479" s="193">
        <f t="shared" si="1085"/>
        <v>1</v>
      </c>
      <c r="BD1479" s="191">
        <f t="shared" si="1093"/>
        <v>0</v>
      </c>
      <c r="BE1479" s="191">
        <f t="shared" si="1086"/>
        <v>0</v>
      </c>
      <c r="BF1479" s="210">
        <f t="shared" si="1087"/>
        <v>0</v>
      </c>
      <c r="BG1479" s="211">
        <f t="shared" si="1088"/>
        <v>0</v>
      </c>
      <c r="BH1479" s="289"/>
      <c r="BI1479" s="289"/>
      <c r="BL1479" s="233" t="str">
        <f t="shared" si="1089"/>
        <v/>
      </c>
    </row>
    <row r="1480" spans="1:64" ht="12" hidden="1" customHeight="1">
      <c r="A1480" s="333" t="s">
        <v>1368</v>
      </c>
      <c r="B1480" s="381" t="s">
        <v>323</v>
      </c>
      <c r="C1480" s="333" t="s">
        <v>711</v>
      </c>
      <c r="D1480" s="381" t="s">
        <v>317</v>
      </c>
      <c r="E1480" s="381" t="s">
        <v>1369</v>
      </c>
      <c r="F1480" s="381" t="s">
        <v>615</v>
      </c>
      <c r="G1480" s="381" t="s">
        <v>323</v>
      </c>
      <c r="H1480" s="100" t="s">
        <v>653</v>
      </c>
      <c r="I1480" s="381" t="s">
        <v>549</v>
      </c>
      <c r="J1480" s="382">
        <v>997708</v>
      </c>
      <c r="K1480" s="382">
        <v>0</v>
      </c>
      <c r="L1480" s="191" t="str">
        <f t="shared" si="1048"/>
        <v>856Щ59720702053007745061285630</v>
      </c>
      <c r="M1480" s="192">
        <f t="array" ref="M1480">IF(COUNT(SEARCH(Удалить_Роспись_КВСР,$B1480)*SEARCH(Удалить_Роспись_ПБС,$C1480)*SEARCH(Удалить_Роспись_КФСР, $D1480)*SEARCH(Удалить_Роспись_КЦСР,$E1480)*SEARCH(Удалить_Роспись_КВР,$F1480)*SEARCH(Удалить_Роспись_ЭК,$H1480)*SEARCH(Удалить_Роспись_КР,$I1480))&gt;0,0,1)</f>
        <v>0</v>
      </c>
      <c r="N1480" s="192">
        <v>0</v>
      </c>
      <c r="O1480" s="192" t="str">
        <f t="shared" si="1049"/>
        <v/>
      </c>
      <c r="P1480" s="192" t="str">
        <f t="shared" si="1092"/>
        <v/>
      </c>
      <c r="Q1480" s="300" t="str">
        <f t="shared" si="1050"/>
        <v/>
      </c>
      <c r="R1480" s="300" t="str">
        <f t="shared" si="1051"/>
        <v/>
      </c>
      <c r="S1480" s="300" t="str">
        <f t="shared" si="1052"/>
        <v/>
      </c>
      <c r="T1480" s="192" t="str">
        <f t="shared" si="1053"/>
        <v/>
      </c>
      <c r="U1480" s="303" t="str">
        <f t="shared" si="1054"/>
        <v/>
      </c>
      <c r="V1480" s="300" t="str">
        <f t="shared" si="1055"/>
        <v/>
      </c>
      <c r="W1480" s="192" t="str">
        <f t="shared" si="1056"/>
        <v/>
      </c>
      <c r="X1480" s="303" t="str">
        <f t="shared" si="1057"/>
        <v/>
      </c>
      <c r="Y1480" s="300" t="str">
        <f t="shared" si="1058"/>
        <v/>
      </c>
      <c r="Z1480" s="300" t="str">
        <f t="shared" si="1059"/>
        <v/>
      </c>
      <c r="AA1480" s="303" t="str">
        <f t="shared" si="1060"/>
        <v/>
      </c>
      <c r="AB1480" s="300" t="str">
        <f t="shared" si="1061"/>
        <v/>
      </c>
      <c r="AC1480" s="300" t="str">
        <f t="shared" si="1062"/>
        <v/>
      </c>
      <c r="AD1480" s="300" t="str">
        <f t="shared" si="1063"/>
        <v>сиц</v>
      </c>
      <c r="AE1480" s="192" t="str">
        <f t="shared" si="1064"/>
        <v/>
      </c>
      <c r="AF1480" s="192" t="str">
        <f t="shared" si="1065"/>
        <v/>
      </c>
      <c r="AG1480" s="192"/>
      <c r="AJ1480" s="300" t="str">
        <f t="shared" si="1066"/>
        <v/>
      </c>
      <c r="AK1480" s="300" t="str">
        <f t="shared" si="1067"/>
        <v/>
      </c>
      <c r="AL1480" s="300" t="str">
        <f t="shared" si="1068"/>
        <v/>
      </c>
      <c r="AM1480" s="300" t="str">
        <f t="shared" si="1069"/>
        <v/>
      </c>
      <c r="AN1480" s="300" t="str">
        <f t="shared" si="1070"/>
        <v/>
      </c>
      <c r="AO1480" s="300" t="str">
        <f t="shared" si="1071"/>
        <v/>
      </c>
      <c r="AP1480" s="300" t="str">
        <f t="shared" si="1072"/>
        <v/>
      </c>
      <c r="AQ1480" s="300" t="str">
        <f t="shared" si="1073"/>
        <v/>
      </c>
      <c r="AR1480" s="306" t="str">
        <f t="shared" si="1074"/>
        <v/>
      </c>
      <c r="AS1480" s="300" t="str">
        <f t="shared" si="1075"/>
        <v/>
      </c>
      <c r="AT1480" s="300" t="str">
        <f t="shared" si="1076"/>
        <v>сиц</v>
      </c>
      <c r="AU1480" s="192" t="str">
        <f t="shared" si="1077"/>
        <v>сиц</v>
      </c>
      <c r="AV1480" s="192" t="e">
        <f t="shared" si="1078"/>
        <v>#N/A</v>
      </c>
      <c r="AW1480" s="191">
        <f t="shared" si="1079"/>
        <v>0</v>
      </c>
      <c r="AX1480" s="191">
        <f t="shared" si="1080"/>
        <v>0</v>
      </c>
      <c r="AY1480" s="191">
        <f t="shared" si="1081"/>
        <v>0</v>
      </c>
      <c r="AZ1480" s="191">
        <f t="shared" si="1082"/>
        <v>0</v>
      </c>
      <c r="BA1480" s="193" t="e">
        <f t="shared" si="1083"/>
        <v>#N/A</v>
      </c>
      <c r="BB1480" s="193" t="e">
        <f t="shared" si="1084"/>
        <v>#N/A</v>
      </c>
      <c r="BC1480" s="193" t="e">
        <f t="shared" si="1085"/>
        <v>#N/A</v>
      </c>
      <c r="BD1480" s="191">
        <f t="shared" si="1093"/>
        <v>0</v>
      </c>
      <c r="BE1480" s="191" t="e">
        <f t="shared" si="1086"/>
        <v>#N/A</v>
      </c>
      <c r="BF1480" s="210" t="e">
        <f t="shared" si="1087"/>
        <v>#N/A</v>
      </c>
      <c r="BG1480" s="211" t="e">
        <f t="shared" si="1088"/>
        <v>#N/A</v>
      </c>
      <c r="BH1480" s="289"/>
      <c r="BI1480" s="289"/>
      <c r="BL1480" s="233" t="str">
        <f t="shared" si="1089"/>
        <v/>
      </c>
    </row>
    <row r="1481" spans="1:64" ht="12" hidden="1" customHeight="1">
      <c r="A1481" s="333" t="s">
        <v>1368</v>
      </c>
      <c r="B1481" s="381" t="s">
        <v>323</v>
      </c>
      <c r="C1481" s="333" t="s">
        <v>711</v>
      </c>
      <c r="D1481" s="381" t="s">
        <v>317</v>
      </c>
      <c r="E1481" s="381" t="s">
        <v>1370</v>
      </c>
      <c r="F1481" s="381" t="s">
        <v>615</v>
      </c>
      <c r="G1481" s="381" t="s">
        <v>323</v>
      </c>
      <c r="H1481" s="100" t="s">
        <v>653</v>
      </c>
      <c r="I1481" s="381" t="s">
        <v>547</v>
      </c>
      <c r="J1481" s="382">
        <v>222374</v>
      </c>
      <c r="K1481" s="382">
        <v>222374</v>
      </c>
      <c r="L1481" s="191" t="str">
        <f t="shared" si="1048"/>
        <v>856Щ59720702053008002061285631</v>
      </c>
      <c r="M1481" s="192">
        <f t="array" ref="M1481">IF(COUNT(SEARCH(Удалить_Роспись_КВСР,$B1481)*SEARCH(Удалить_Роспись_ПБС,$C1481)*SEARCH(Удалить_Роспись_КФСР, $D1481)*SEARCH(Удалить_Роспись_КЦСР,$E1481)*SEARCH(Удалить_Роспись_КВР,$F1481)*SEARCH(Удалить_Роспись_ЭК,$H1481)*SEARCH(Удалить_Роспись_КР,$I1481))&gt;0,0,1)</f>
        <v>1</v>
      </c>
      <c r="N1481" s="192">
        <v>0</v>
      </c>
      <c r="O1481" s="192" t="str">
        <f t="shared" si="1049"/>
        <v/>
      </c>
      <c r="P1481" s="192" t="str">
        <f t="shared" si="1092"/>
        <v/>
      </c>
      <c r="Q1481" s="300" t="str">
        <f t="shared" si="1050"/>
        <v/>
      </c>
      <c r="R1481" s="300" t="str">
        <f t="shared" si="1051"/>
        <v/>
      </c>
      <c r="S1481" s="300" t="str">
        <f t="shared" si="1052"/>
        <v/>
      </c>
      <c r="T1481" s="192" t="str">
        <f t="shared" si="1053"/>
        <v/>
      </c>
      <c r="U1481" s="303" t="str">
        <f t="shared" si="1054"/>
        <v/>
      </c>
      <c r="V1481" s="300" t="str">
        <f t="shared" si="1055"/>
        <v/>
      </c>
      <c r="W1481" s="192" t="str">
        <f t="shared" si="1056"/>
        <v/>
      </c>
      <c r="X1481" s="303" t="str">
        <f t="shared" si="1057"/>
        <v/>
      </c>
      <c r="Y1481" s="300" t="str">
        <f t="shared" si="1058"/>
        <v/>
      </c>
      <c r="Z1481" s="300" t="str">
        <f t="shared" si="1059"/>
        <v/>
      </c>
      <c r="AA1481" s="303" t="str">
        <f t="shared" si="1060"/>
        <v/>
      </c>
      <c r="AB1481" s="300" t="str">
        <f t="shared" si="1061"/>
        <v/>
      </c>
      <c r="AC1481" s="300" t="str">
        <f t="shared" si="1062"/>
        <v/>
      </c>
      <c r="AD1481" s="300" t="str">
        <f t="shared" si="1063"/>
        <v>сиц</v>
      </c>
      <c r="AE1481" s="192" t="str">
        <f t="shared" si="1064"/>
        <v/>
      </c>
      <c r="AF1481" s="192" t="str">
        <f t="shared" si="1065"/>
        <v/>
      </c>
      <c r="AG1481" s="192"/>
      <c r="AJ1481" s="300" t="str">
        <f t="shared" si="1066"/>
        <v/>
      </c>
      <c r="AK1481" s="300" t="str">
        <f t="shared" si="1067"/>
        <v/>
      </c>
      <c r="AL1481" s="300" t="str">
        <f t="shared" si="1068"/>
        <v/>
      </c>
      <c r="AM1481" s="300" t="str">
        <f t="shared" si="1069"/>
        <v/>
      </c>
      <c r="AN1481" s="300" t="str">
        <f t="shared" si="1070"/>
        <v/>
      </c>
      <c r="AO1481" s="300" t="str">
        <f t="shared" si="1071"/>
        <v/>
      </c>
      <c r="AP1481" s="300" t="str">
        <f t="shared" si="1072"/>
        <v/>
      </c>
      <c r="AQ1481" s="300" t="str">
        <f t="shared" si="1073"/>
        <v/>
      </c>
      <c r="AR1481" s="306" t="str">
        <f t="shared" si="1074"/>
        <v/>
      </c>
      <c r="AS1481" s="300" t="str">
        <f t="shared" si="1075"/>
        <v/>
      </c>
      <c r="AT1481" s="300" t="str">
        <f t="shared" si="1076"/>
        <v>сиц</v>
      </c>
      <c r="AU1481" s="192" t="str">
        <f t="shared" si="1077"/>
        <v>сиц</v>
      </c>
      <c r="AV1481" s="192" t="e">
        <f t="shared" si="1078"/>
        <v>#N/A</v>
      </c>
      <c r="AW1481" s="191">
        <f t="shared" si="1079"/>
        <v>222374</v>
      </c>
      <c r="AX1481" s="191">
        <f t="shared" si="1080"/>
        <v>222374</v>
      </c>
      <c r="AY1481" s="191">
        <f t="shared" si="1081"/>
        <v>0</v>
      </c>
      <c r="AZ1481" s="191">
        <f t="shared" si="1082"/>
        <v>0</v>
      </c>
      <c r="BA1481" s="193" t="e">
        <f t="shared" si="1083"/>
        <v>#N/A</v>
      </c>
      <c r="BB1481" s="193" t="e">
        <f t="shared" si="1084"/>
        <v>#N/A</v>
      </c>
      <c r="BC1481" s="193" t="e">
        <f t="shared" si="1085"/>
        <v>#N/A</v>
      </c>
      <c r="BD1481" s="191">
        <f t="shared" si="1093"/>
        <v>0</v>
      </c>
      <c r="BE1481" s="191" t="e">
        <f t="shared" si="1086"/>
        <v>#N/A</v>
      </c>
      <c r="BF1481" s="210" t="e">
        <f t="shared" si="1087"/>
        <v>#N/A</v>
      </c>
      <c r="BG1481" s="211" t="e">
        <f t="shared" si="1088"/>
        <v>#N/A</v>
      </c>
      <c r="BH1481" s="289"/>
      <c r="BI1481" s="289"/>
      <c r="BL1481" s="233" t="str">
        <f t="shared" si="1089"/>
        <v/>
      </c>
    </row>
    <row r="1482" spans="1:64" ht="12" hidden="1" customHeight="1">
      <c r="A1482" s="333" t="s">
        <v>1368</v>
      </c>
      <c r="B1482" s="381" t="s">
        <v>323</v>
      </c>
      <c r="C1482" s="333" t="s">
        <v>711</v>
      </c>
      <c r="D1482" s="381" t="s">
        <v>317</v>
      </c>
      <c r="E1482" s="381" t="s">
        <v>1366</v>
      </c>
      <c r="F1482" s="381" t="s">
        <v>615</v>
      </c>
      <c r="G1482" s="381" t="s">
        <v>323</v>
      </c>
      <c r="H1482" s="100" t="s">
        <v>653</v>
      </c>
      <c r="I1482" s="381" t="s">
        <v>547</v>
      </c>
      <c r="J1482" s="382">
        <v>35600</v>
      </c>
      <c r="K1482" s="382">
        <v>7599</v>
      </c>
      <c r="L1482" s="191" t="str">
        <f t="shared" si="1048"/>
        <v>856Щ5972070205300Ф000061285631</v>
      </c>
      <c r="M1482" s="192">
        <f t="array" ref="M1482">IF(COUNT(SEARCH(Удалить_Роспись_КВСР,$B1482)*SEARCH(Удалить_Роспись_ПБС,$C1482)*SEARCH(Удалить_Роспись_КФСР, $D1482)*SEARCH(Удалить_Роспись_КЦСР,$E1482)*SEARCH(Удалить_Роспись_КВР,$F1482)*SEARCH(Удалить_Роспись_ЭК,$H1482)*SEARCH(Удалить_Роспись_КР,$I1482))&gt;0,0,1)</f>
        <v>1</v>
      </c>
      <c r="N1482" s="192">
        <v>0</v>
      </c>
      <c r="O1482" s="192" t="str">
        <f t="shared" si="1049"/>
        <v/>
      </c>
      <c r="P1482" s="192" t="str">
        <f t="shared" si="1092"/>
        <v/>
      </c>
      <c r="Q1482" s="300" t="str">
        <f t="shared" si="1050"/>
        <v/>
      </c>
      <c r="R1482" s="300" t="str">
        <f t="shared" si="1051"/>
        <v/>
      </c>
      <c r="S1482" s="300" t="str">
        <f t="shared" si="1052"/>
        <v/>
      </c>
      <c r="T1482" s="192" t="str">
        <f t="shared" si="1053"/>
        <v/>
      </c>
      <c r="U1482" s="303" t="str">
        <f t="shared" si="1054"/>
        <v/>
      </c>
      <c r="V1482" s="300" t="str">
        <f t="shared" si="1055"/>
        <v/>
      </c>
      <c r="W1482" s="192" t="str">
        <f t="shared" si="1056"/>
        <v/>
      </c>
      <c r="X1482" s="303" t="str">
        <f t="shared" si="1057"/>
        <v/>
      </c>
      <c r="Y1482" s="300" t="str">
        <f t="shared" si="1058"/>
        <v/>
      </c>
      <c r="Z1482" s="300" t="str">
        <f t="shared" si="1059"/>
        <v/>
      </c>
      <c r="AA1482" s="303" t="str">
        <f t="shared" si="1060"/>
        <v/>
      </c>
      <c r="AB1482" s="300" t="str">
        <f t="shared" si="1061"/>
        <v/>
      </c>
      <c r="AC1482" s="300" t="str">
        <f t="shared" si="1062"/>
        <v/>
      </c>
      <c r="AD1482" s="300" t="str">
        <f t="shared" si="1063"/>
        <v>сиц</v>
      </c>
      <c r="AE1482" s="192" t="str">
        <f t="shared" si="1064"/>
        <v/>
      </c>
      <c r="AF1482" s="192" t="str">
        <f t="shared" si="1065"/>
        <v/>
      </c>
      <c r="AG1482" s="192"/>
      <c r="AJ1482" s="300" t="str">
        <f t="shared" si="1066"/>
        <v/>
      </c>
      <c r="AK1482" s="300" t="str">
        <f t="shared" si="1067"/>
        <v/>
      </c>
      <c r="AL1482" s="300" t="str">
        <f t="shared" si="1068"/>
        <v/>
      </c>
      <c r="AM1482" s="300" t="str">
        <f t="shared" si="1069"/>
        <v/>
      </c>
      <c r="AN1482" s="300" t="str">
        <f t="shared" si="1070"/>
        <v/>
      </c>
      <c r="AO1482" s="300" t="str">
        <f t="shared" si="1071"/>
        <v/>
      </c>
      <c r="AP1482" s="300" t="str">
        <f t="shared" si="1072"/>
        <v/>
      </c>
      <c r="AQ1482" s="300" t="str">
        <f t="shared" si="1073"/>
        <v/>
      </c>
      <c r="AR1482" s="306" t="str">
        <f t="shared" si="1074"/>
        <v/>
      </c>
      <c r="AS1482" s="300" t="str">
        <f t="shared" si="1075"/>
        <v/>
      </c>
      <c r="AT1482" s="300" t="str">
        <f t="shared" si="1076"/>
        <v>сиц</v>
      </c>
      <c r="AU1482" s="192" t="str">
        <f t="shared" si="1077"/>
        <v>сиц</v>
      </c>
      <c r="AV1482" s="192" t="e">
        <f t="shared" si="1078"/>
        <v>#N/A</v>
      </c>
      <c r="AW1482" s="191">
        <f t="shared" si="1079"/>
        <v>35600</v>
      </c>
      <c r="AX1482" s="191">
        <f t="shared" si="1080"/>
        <v>7599</v>
      </c>
      <c r="AY1482" s="191">
        <f t="shared" si="1081"/>
        <v>0</v>
      </c>
      <c r="AZ1482" s="191">
        <f t="shared" si="1082"/>
        <v>0</v>
      </c>
      <c r="BA1482" s="193" t="e">
        <f t="shared" si="1083"/>
        <v>#N/A</v>
      </c>
      <c r="BB1482" s="193" t="e">
        <f t="shared" si="1084"/>
        <v>#N/A</v>
      </c>
      <c r="BC1482" s="193" t="e">
        <f t="shared" si="1085"/>
        <v>#N/A</v>
      </c>
      <c r="BD1482" s="191">
        <f t="shared" si="1093"/>
        <v>0</v>
      </c>
      <c r="BE1482" s="191" t="e">
        <f t="shared" si="1086"/>
        <v>#N/A</v>
      </c>
      <c r="BF1482" s="210" t="e">
        <f t="shared" si="1087"/>
        <v>#N/A</v>
      </c>
      <c r="BG1482" s="211" t="e">
        <f t="shared" si="1088"/>
        <v>#N/A</v>
      </c>
      <c r="BH1482" s="289"/>
      <c r="BI1482" s="289"/>
      <c r="BL1482" s="233" t="str">
        <f t="shared" si="1089"/>
        <v/>
      </c>
    </row>
    <row r="1483" spans="1:64" ht="12" hidden="1" customHeight="1">
      <c r="A1483" s="333" t="s">
        <v>1368</v>
      </c>
      <c r="B1483" s="381" t="s">
        <v>323</v>
      </c>
      <c r="C1483" s="333" t="s">
        <v>711</v>
      </c>
      <c r="D1483" s="381" t="s">
        <v>317</v>
      </c>
      <c r="E1483" s="381" t="s">
        <v>1371</v>
      </c>
      <c r="F1483" s="381" t="s">
        <v>615</v>
      </c>
      <c r="G1483" s="381" t="s">
        <v>323</v>
      </c>
      <c r="H1483" s="100" t="s">
        <v>653</v>
      </c>
      <c r="I1483" s="381" t="s">
        <v>547</v>
      </c>
      <c r="J1483" s="382">
        <v>9420</v>
      </c>
      <c r="K1483" s="382">
        <v>9420</v>
      </c>
      <c r="L1483" s="191" t="str">
        <f t="shared" si="1048"/>
        <v>856Щ5972070205300Ц000061285631</v>
      </c>
      <c r="M1483" s="192">
        <f t="array" ref="M1483">IF(COUNT(SEARCH(Удалить_Роспись_КВСР,$B1483)*SEARCH(Удалить_Роспись_ПБС,$C1483)*SEARCH(Удалить_Роспись_КФСР, $D1483)*SEARCH(Удалить_Роспись_КЦСР,$E1483)*SEARCH(Удалить_Роспись_КВР,$F1483)*SEARCH(Удалить_Роспись_ЭК,$H1483)*SEARCH(Удалить_Роспись_КР,$I1483))&gt;0,0,1)</f>
        <v>1</v>
      </c>
      <c r="N1483" s="192">
        <v>0</v>
      </c>
      <c r="O1483" s="192" t="str">
        <f t="shared" si="1049"/>
        <v/>
      </c>
      <c r="P1483" s="192" t="str">
        <f t="shared" si="1092"/>
        <v/>
      </c>
      <c r="Q1483" s="300" t="str">
        <f t="shared" si="1050"/>
        <v/>
      </c>
      <c r="R1483" s="300" t="str">
        <f t="shared" si="1051"/>
        <v/>
      </c>
      <c r="S1483" s="300" t="str">
        <f t="shared" si="1052"/>
        <v/>
      </c>
      <c r="T1483" s="192" t="str">
        <f t="shared" si="1053"/>
        <v/>
      </c>
      <c r="U1483" s="303" t="str">
        <f t="shared" si="1054"/>
        <v/>
      </c>
      <c r="V1483" s="300" t="str">
        <f t="shared" si="1055"/>
        <v/>
      </c>
      <c r="W1483" s="192" t="str">
        <f t="shared" si="1056"/>
        <v/>
      </c>
      <c r="X1483" s="303" t="str">
        <f t="shared" si="1057"/>
        <v/>
      </c>
      <c r="Y1483" s="300" t="str">
        <f t="shared" si="1058"/>
        <v/>
      </c>
      <c r="Z1483" s="300" t="str">
        <f t="shared" si="1059"/>
        <v/>
      </c>
      <c r="AA1483" s="303" t="str">
        <f t="shared" si="1060"/>
        <v/>
      </c>
      <c r="AB1483" s="300" t="str">
        <f t="shared" si="1061"/>
        <v/>
      </c>
      <c r="AC1483" s="300" t="str">
        <f t="shared" si="1062"/>
        <v/>
      </c>
      <c r="AD1483" s="300" t="str">
        <f t="shared" si="1063"/>
        <v>сиц</v>
      </c>
      <c r="AE1483" s="192" t="str">
        <f t="shared" si="1064"/>
        <v/>
      </c>
      <c r="AF1483" s="192" t="str">
        <f t="shared" si="1065"/>
        <v/>
      </c>
      <c r="AG1483" s="192"/>
      <c r="AJ1483" s="300" t="str">
        <f t="shared" si="1066"/>
        <v/>
      </c>
      <c r="AK1483" s="300" t="str">
        <f t="shared" si="1067"/>
        <v/>
      </c>
      <c r="AL1483" s="300" t="str">
        <f t="shared" si="1068"/>
        <v/>
      </c>
      <c r="AM1483" s="300" t="str">
        <f t="shared" si="1069"/>
        <v/>
      </c>
      <c r="AN1483" s="300" t="str">
        <f t="shared" si="1070"/>
        <v/>
      </c>
      <c r="AO1483" s="300" t="str">
        <f t="shared" si="1071"/>
        <v/>
      </c>
      <c r="AP1483" s="300" t="str">
        <f t="shared" si="1072"/>
        <v/>
      </c>
      <c r="AQ1483" s="300" t="str">
        <f t="shared" si="1073"/>
        <v/>
      </c>
      <c r="AR1483" s="306" t="str">
        <f t="shared" si="1074"/>
        <v/>
      </c>
      <c r="AS1483" s="300" t="str">
        <f t="shared" si="1075"/>
        <v/>
      </c>
      <c r="AT1483" s="300" t="str">
        <f t="shared" si="1076"/>
        <v>сиц</v>
      </c>
      <c r="AU1483" s="192" t="str">
        <f t="shared" si="1077"/>
        <v>сиц</v>
      </c>
      <c r="AV1483" s="192" t="e">
        <f t="shared" si="1078"/>
        <v>#N/A</v>
      </c>
      <c r="AW1483" s="191">
        <f t="shared" si="1079"/>
        <v>9420</v>
      </c>
      <c r="AX1483" s="191">
        <f t="shared" si="1080"/>
        <v>9420</v>
      </c>
      <c r="AY1483" s="191">
        <f t="shared" si="1081"/>
        <v>0</v>
      </c>
      <c r="AZ1483" s="191">
        <f t="shared" si="1082"/>
        <v>0</v>
      </c>
      <c r="BA1483" s="193" t="e">
        <f t="shared" si="1083"/>
        <v>#N/A</v>
      </c>
      <c r="BB1483" s="193" t="e">
        <f t="shared" si="1084"/>
        <v>#N/A</v>
      </c>
      <c r="BC1483" s="193" t="e">
        <f t="shared" si="1085"/>
        <v>#N/A</v>
      </c>
      <c r="BD1483" s="191">
        <f t="shared" si="1093"/>
        <v>0</v>
      </c>
      <c r="BE1483" s="191" t="e">
        <f t="shared" si="1086"/>
        <v>#N/A</v>
      </c>
      <c r="BF1483" s="210" t="e">
        <f t="shared" si="1087"/>
        <v>#N/A</v>
      </c>
      <c r="BG1483" s="211" t="e">
        <f t="shared" si="1088"/>
        <v>#N/A</v>
      </c>
      <c r="BH1483" s="289"/>
      <c r="BI1483" s="289"/>
      <c r="BL1483" s="233" t="str">
        <f t="shared" si="1089"/>
        <v/>
      </c>
    </row>
    <row r="1484" spans="1:64" ht="12" hidden="1" customHeight="1">
      <c r="A1484" s="333" t="s">
        <v>1372</v>
      </c>
      <c r="B1484" s="381" t="s">
        <v>323</v>
      </c>
      <c r="C1484" s="333" t="s">
        <v>707</v>
      </c>
      <c r="D1484" s="381" t="s">
        <v>317</v>
      </c>
      <c r="E1484" s="381" t="s">
        <v>1338</v>
      </c>
      <c r="F1484" s="381" t="s">
        <v>613</v>
      </c>
      <c r="G1484" s="381" t="s">
        <v>423</v>
      </c>
      <c r="H1484" s="100" t="s">
        <v>653</v>
      </c>
      <c r="I1484" s="381" t="s">
        <v>547</v>
      </c>
      <c r="J1484" s="382">
        <v>4231467.7300000004</v>
      </c>
      <c r="K1484" s="382">
        <v>3204000</v>
      </c>
      <c r="L1484" s="191" t="str">
        <f t="shared" si="1048"/>
        <v>856Щ59670702053004000061124131</v>
      </c>
      <c r="M1484" s="192">
        <f t="array" ref="M1484">IF(COUNT(SEARCH(Удалить_Роспись_КВСР,$B1484)*SEARCH(Удалить_Роспись_ПБС,$C1484)*SEARCH(Удалить_Роспись_КФСР, $D1484)*SEARCH(Удалить_Роспись_КЦСР,$E1484)*SEARCH(Удалить_Роспись_КВР,$F1484)*SEARCH(Удалить_Роспись_ЭК,$H1484)*SEARCH(Удалить_Роспись_КР,$I1484))&gt;0,0,1)</f>
        <v>0</v>
      </c>
      <c r="N1484" s="192">
        <v>0</v>
      </c>
      <c r="O1484" s="192" t="str">
        <f t="shared" si="1049"/>
        <v/>
      </c>
      <c r="P1484" s="192" t="str">
        <f t="shared" si="1092"/>
        <v/>
      </c>
      <c r="Q1484" s="300" t="str">
        <f t="shared" si="1050"/>
        <v/>
      </c>
      <c r="R1484" s="300" t="str">
        <f t="shared" si="1051"/>
        <v/>
      </c>
      <c r="S1484" s="300" t="str">
        <f t="shared" si="1052"/>
        <v/>
      </c>
      <c r="T1484" s="192" t="str">
        <f t="shared" si="1053"/>
        <v/>
      </c>
      <c r="U1484" s="303" t="str">
        <f t="shared" si="1054"/>
        <v/>
      </c>
      <c r="V1484" s="300" t="str">
        <f t="shared" si="1055"/>
        <v/>
      </c>
      <c r="W1484" s="192" t="str">
        <f t="shared" si="1056"/>
        <v/>
      </c>
      <c r="X1484" s="303" t="str">
        <f t="shared" si="1057"/>
        <v/>
      </c>
      <c r="Y1484" s="300" t="str">
        <f t="shared" si="1058"/>
        <v/>
      </c>
      <c r="Z1484" s="300" t="str">
        <f t="shared" si="1059"/>
        <v/>
      </c>
      <c r="AA1484" s="303" t="str">
        <f t="shared" si="1060"/>
        <v/>
      </c>
      <c r="AB1484" s="300" t="str">
        <f t="shared" si="1061"/>
        <v>смз</v>
      </c>
      <c r="AC1484" s="300" t="str">
        <f t="shared" si="1062"/>
        <v/>
      </c>
      <c r="AD1484" s="300" t="str">
        <f t="shared" si="1063"/>
        <v/>
      </c>
      <c r="AE1484" s="192" t="str">
        <f t="shared" si="1064"/>
        <v/>
      </c>
      <c r="AF1484" s="192" t="str">
        <f t="shared" si="1065"/>
        <v/>
      </c>
      <c r="AG1484" s="192"/>
      <c r="AJ1484" s="300" t="str">
        <f t="shared" si="1066"/>
        <v/>
      </c>
      <c r="AK1484" s="300" t="str">
        <f t="shared" si="1067"/>
        <v/>
      </c>
      <c r="AL1484" s="300" t="str">
        <f t="shared" si="1068"/>
        <v/>
      </c>
      <c r="AM1484" s="300" t="str">
        <f t="shared" si="1069"/>
        <v/>
      </c>
      <c r="AN1484" s="300" t="str">
        <f t="shared" si="1070"/>
        <v/>
      </c>
      <c r="AO1484" s="300" t="str">
        <f t="shared" si="1071"/>
        <v/>
      </c>
      <c r="AP1484" s="300" t="str">
        <f t="shared" si="1072"/>
        <v/>
      </c>
      <c r="AQ1484" s="300" t="str">
        <f t="shared" si="1073"/>
        <v/>
      </c>
      <c r="AR1484" s="306" t="str">
        <f t="shared" si="1074"/>
        <v/>
      </c>
      <c r="AS1484" s="300" t="str">
        <f t="shared" si="1075"/>
        <v>смз</v>
      </c>
      <c r="AT1484" s="300" t="str">
        <f t="shared" si="1076"/>
        <v/>
      </c>
      <c r="AU1484" s="192" t="str">
        <f t="shared" si="1077"/>
        <v>смз</v>
      </c>
      <c r="AV1484" s="192" t="str">
        <f t="shared" si="1078"/>
        <v>смз856Щ5967общпро</v>
      </c>
      <c r="AW1484" s="191">
        <f t="shared" si="1079"/>
        <v>0</v>
      </c>
      <c r="AX1484" s="191">
        <f t="shared" si="1080"/>
        <v>0</v>
      </c>
      <c r="AY1484" s="191">
        <f t="shared" si="1081"/>
        <v>0</v>
      </c>
      <c r="AZ1484" s="191">
        <f t="shared" si="1082"/>
        <v>0</v>
      </c>
      <c r="BA1484" s="193">
        <f t="shared" si="1083"/>
        <v>1</v>
      </c>
      <c r="BB1484" s="193">
        <f t="shared" si="1084"/>
        <v>1</v>
      </c>
      <c r="BC1484" s="193">
        <f t="shared" si="1085"/>
        <v>1</v>
      </c>
      <c r="BD1484" s="191">
        <f t="shared" si="1093"/>
        <v>0</v>
      </c>
      <c r="BE1484" s="191">
        <f t="shared" si="1086"/>
        <v>0</v>
      </c>
      <c r="BF1484" s="210">
        <f t="shared" si="1087"/>
        <v>0</v>
      </c>
      <c r="BG1484" s="211">
        <f t="shared" si="1088"/>
        <v>0</v>
      </c>
      <c r="BH1484" s="289"/>
      <c r="BI1484" s="289"/>
      <c r="BL1484" s="233" t="str">
        <f t="shared" si="1089"/>
        <v/>
      </c>
    </row>
    <row r="1485" spans="1:64" ht="12" hidden="1" customHeight="1">
      <c r="A1485" s="333" t="s">
        <v>1372</v>
      </c>
      <c r="B1485" s="381" t="s">
        <v>323</v>
      </c>
      <c r="C1485" s="333" t="s">
        <v>707</v>
      </c>
      <c r="D1485" s="381" t="s">
        <v>317</v>
      </c>
      <c r="E1485" s="381" t="s">
        <v>1339</v>
      </c>
      <c r="F1485" s="381" t="s">
        <v>613</v>
      </c>
      <c r="G1485" s="381" t="s">
        <v>423</v>
      </c>
      <c r="H1485" s="100" t="s">
        <v>653</v>
      </c>
      <c r="I1485" s="381" t="s">
        <v>547</v>
      </c>
      <c r="J1485" s="382">
        <v>518481.27</v>
      </c>
      <c r="K1485" s="382">
        <v>510000</v>
      </c>
      <c r="L1485" s="191" t="str">
        <f t="shared" si="1048"/>
        <v>856Щ59670702053004100061124131</v>
      </c>
      <c r="M1485" s="192">
        <f t="array" ref="M1485">IF(COUNT(SEARCH(Удалить_Роспись_КВСР,$B1485)*SEARCH(Удалить_Роспись_ПБС,$C1485)*SEARCH(Удалить_Роспись_КФСР, $D1485)*SEARCH(Удалить_Роспись_КЦСР,$E1485)*SEARCH(Удалить_Роспись_КВР,$F1485)*SEARCH(Удалить_Роспись_ЭК,$H1485)*SEARCH(Удалить_Роспись_КР,$I1485))&gt;0,0,1)</f>
        <v>0</v>
      </c>
      <c r="N1485" s="192">
        <v>0</v>
      </c>
      <c r="O1485" s="192" t="str">
        <f t="shared" si="1049"/>
        <v/>
      </c>
      <c r="P1485" s="192" t="str">
        <f t="shared" si="1092"/>
        <v/>
      </c>
      <c r="Q1485" s="300" t="str">
        <f t="shared" si="1050"/>
        <v/>
      </c>
      <c r="R1485" s="300" t="str">
        <f t="shared" si="1051"/>
        <v/>
      </c>
      <c r="S1485" s="300" t="str">
        <f t="shared" si="1052"/>
        <v/>
      </c>
      <c r="T1485" s="192" t="str">
        <f t="shared" si="1053"/>
        <v/>
      </c>
      <c r="U1485" s="303" t="str">
        <f t="shared" si="1054"/>
        <v/>
      </c>
      <c r="V1485" s="300" t="str">
        <f t="shared" si="1055"/>
        <v/>
      </c>
      <c r="W1485" s="192" t="str">
        <f t="shared" si="1056"/>
        <v/>
      </c>
      <c r="X1485" s="303" t="str">
        <f t="shared" si="1057"/>
        <v/>
      </c>
      <c r="Y1485" s="300" t="str">
        <f t="shared" si="1058"/>
        <v/>
      </c>
      <c r="Z1485" s="300" t="str">
        <f t="shared" si="1059"/>
        <v/>
      </c>
      <c r="AA1485" s="303" t="str">
        <f t="shared" si="1060"/>
        <v/>
      </c>
      <c r="AB1485" s="300" t="str">
        <f t="shared" si="1061"/>
        <v>смз</v>
      </c>
      <c r="AC1485" s="300" t="str">
        <f t="shared" si="1062"/>
        <v/>
      </c>
      <c r="AD1485" s="300" t="str">
        <f t="shared" si="1063"/>
        <v/>
      </c>
      <c r="AE1485" s="192" t="str">
        <f t="shared" si="1064"/>
        <v/>
      </c>
      <c r="AF1485" s="192" t="str">
        <f t="shared" si="1065"/>
        <v/>
      </c>
      <c r="AG1485" s="192"/>
      <c r="AJ1485" s="300" t="str">
        <f t="shared" si="1066"/>
        <v/>
      </c>
      <c r="AK1485" s="300" t="str">
        <f t="shared" si="1067"/>
        <v/>
      </c>
      <c r="AL1485" s="300" t="str">
        <f t="shared" si="1068"/>
        <v/>
      </c>
      <c r="AM1485" s="300" t="str">
        <f t="shared" si="1069"/>
        <v/>
      </c>
      <c r="AN1485" s="300" t="str">
        <f t="shared" si="1070"/>
        <v/>
      </c>
      <c r="AO1485" s="300" t="str">
        <f t="shared" si="1071"/>
        <v/>
      </c>
      <c r="AP1485" s="300" t="str">
        <f t="shared" si="1072"/>
        <v/>
      </c>
      <c r="AQ1485" s="300" t="str">
        <f t="shared" si="1073"/>
        <v/>
      </c>
      <c r="AR1485" s="306" t="str">
        <f t="shared" si="1074"/>
        <v/>
      </c>
      <c r="AS1485" s="300" t="str">
        <f t="shared" si="1075"/>
        <v>смз</v>
      </c>
      <c r="AT1485" s="300" t="str">
        <f t="shared" si="1076"/>
        <v/>
      </c>
      <c r="AU1485" s="192" t="str">
        <f t="shared" si="1077"/>
        <v>смз</v>
      </c>
      <c r="AV1485" s="192" t="str">
        <f t="shared" si="1078"/>
        <v>смз856Щ5967общпро</v>
      </c>
      <c r="AW1485" s="191">
        <f t="shared" si="1079"/>
        <v>0</v>
      </c>
      <c r="AX1485" s="191">
        <f t="shared" si="1080"/>
        <v>0</v>
      </c>
      <c r="AY1485" s="191">
        <f t="shared" si="1081"/>
        <v>0</v>
      </c>
      <c r="AZ1485" s="191">
        <f t="shared" si="1082"/>
        <v>0</v>
      </c>
      <c r="BA1485" s="193">
        <f t="shared" si="1083"/>
        <v>1</v>
      </c>
      <c r="BB1485" s="193">
        <f t="shared" si="1084"/>
        <v>1</v>
      </c>
      <c r="BC1485" s="193">
        <f t="shared" si="1085"/>
        <v>1</v>
      </c>
      <c r="BD1485" s="191">
        <f t="shared" si="1093"/>
        <v>0</v>
      </c>
      <c r="BE1485" s="191">
        <f t="shared" si="1086"/>
        <v>0</v>
      </c>
      <c r="BF1485" s="210">
        <f t="shared" si="1087"/>
        <v>0</v>
      </c>
      <c r="BG1485" s="211">
        <f t="shared" si="1088"/>
        <v>0</v>
      </c>
      <c r="BH1485" s="289"/>
      <c r="BI1485" s="289"/>
      <c r="BL1485" s="233" t="str">
        <f t="shared" si="1089"/>
        <v/>
      </c>
    </row>
    <row r="1486" spans="1:64" ht="12" hidden="1" customHeight="1">
      <c r="A1486" s="333" t="s">
        <v>1372</v>
      </c>
      <c r="B1486" s="381" t="s">
        <v>323</v>
      </c>
      <c r="C1486" s="333" t="s">
        <v>707</v>
      </c>
      <c r="D1486" s="381" t="s">
        <v>317</v>
      </c>
      <c r="E1486" s="381" t="s">
        <v>1342</v>
      </c>
      <c r="F1486" s="381" t="s">
        <v>613</v>
      </c>
      <c r="G1486" s="381" t="s">
        <v>423</v>
      </c>
      <c r="H1486" s="100" t="s">
        <v>653</v>
      </c>
      <c r="I1486" s="381" t="s">
        <v>547</v>
      </c>
      <c r="J1486" s="382">
        <v>220440</v>
      </c>
      <c r="K1486" s="382">
        <v>139000</v>
      </c>
      <c r="L1486" s="191" t="str">
        <f t="shared" ref="L1486:L1549" si="1094">CONCATENATE(B1486,C1486,D1486,E1486,F1486,G1486,I1486)</f>
        <v>856Щ59670702053004Г00061124131</v>
      </c>
      <c r="M1486" s="192">
        <f t="array" ref="M1486">IF(COUNT(SEARCH(Удалить_Роспись_КВСР,$B1486)*SEARCH(Удалить_Роспись_ПБС,$C1486)*SEARCH(Удалить_Роспись_КФСР, $D1486)*SEARCH(Удалить_Роспись_КЦСР,$E1486)*SEARCH(Удалить_Роспись_КВР,$F1486)*SEARCH(Удалить_Роспись_ЭК,$H1486)*SEARCH(Удалить_Роспись_КР,$I1486))&gt;0,0,1)</f>
        <v>0</v>
      </c>
      <c r="N1486" s="192">
        <v>0</v>
      </c>
      <c r="O1486" s="192" t="str">
        <f t="shared" ref="O1486:O1549" si="1095">IF(OR($E1486="263П001",$E1486="092П000"),"атп","")</f>
        <v/>
      </c>
      <c r="P1486" s="192" t="str">
        <f t="shared" si="1092"/>
        <v/>
      </c>
      <c r="Q1486" s="300" t="str">
        <f t="shared" ref="Q1486:Q1549" si="1096">IF(OR($E1486="282Д002",$E1486="909Д000"),"инв","")</f>
        <v/>
      </c>
      <c r="R1486" s="300" t="str">
        <f t="shared" ref="R1486:R1549" si="1097">IF(OR($E1486="2928006",$E1486="4118004",$E1486="909Ж000"),"зем","")</f>
        <v/>
      </c>
      <c r="S1486" s="300" t="str">
        <f t="shared" ref="S1486:S1549" si="1098">IF($D1486="1001","пен","")</f>
        <v/>
      </c>
      <c r="T1486" s="192" t="str">
        <f t="shared" ref="T1486:T1549" si="1099">IF($E1486="9018000","рез","")</f>
        <v/>
      </c>
      <c r="U1486" s="303" t="str">
        <f t="shared" ref="U1486:U1549" si="1100">IF(LEFT($E1486,3)="795","рцп","")</f>
        <v/>
      </c>
      <c r="V1486" s="300" t="str">
        <f t="shared" ref="V1486:V1549" si="1101">IF(AND($B1486="830",OR($E1486="1038212",$E1486="0358000",E1486="0348223",E1486="1018001",E1486="1018210",E1486="1038000",E1486="0318202",E1486="0368203",E1486="0538001")),"мер","")</f>
        <v/>
      </c>
      <c r="W1486" s="192" t="str">
        <f t="shared" ref="W1486:W1549" si="1102">IF(AND($B1486="806",$D1486="0503"),"бла","")</f>
        <v/>
      </c>
      <c r="X1486" s="303" t="str">
        <f t="shared" ref="X1486:X1549" si="1103">IF(AND($B1486="806",$E1486="5058606"),"жил","")</f>
        <v/>
      </c>
      <c r="Y1486" s="300" t="str">
        <f t="shared" ref="Y1486:Y1549" si="1104">IF($D1486="0107","выб","")</f>
        <v/>
      </c>
      <c r="Z1486" s="300" t="str">
        <f t="shared" ref="Z1486:Z1549" si="1105">IF($G1486="251","меж","")</f>
        <v/>
      </c>
      <c r="AA1486" s="303" t="str">
        <f t="shared" ref="AA1486:AA1549" si="1106">IF($B1486="800","кцп","")</f>
        <v/>
      </c>
      <c r="AB1486" s="300" t="str">
        <f t="shared" ref="AB1486:AB1549" si="1107">IF($F1486="611","смз","")</f>
        <v>смз</v>
      </c>
      <c r="AC1486" s="300" t="str">
        <f t="shared" ref="AC1486:AC1549" si="1108">IF($D1486="1301","дол","")</f>
        <v/>
      </c>
      <c r="AD1486" s="300" t="str">
        <f t="shared" ref="AD1486:AD1549" si="1109">IF($F1486="612","сиц","")</f>
        <v/>
      </c>
      <c r="AE1486" s="192" t="str">
        <f t="shared" ref="AE1486:AE1549" si="1110">IF(AND($B1486="890",$E1486="9098000",F1486="870"),"рсф","")</f>
        <v/>
      </c>
      <c r="AF1486" s="192" t="str">
        <f t="shared" ref="AF1486:AF1549" si="1111">IF(AND($F1486="330",B1486="806"),"поч","")</f>
        <v/>
      </c>
      <c r="AG1486" s="192"/>
      <c r="AJ1486" s="300" t="str">
        <f t="shared" ref="AJ1486:AJ1549" si="1112">IF(AND(D1486="0503",G1486="223",OR(E1486="2118002",E1486="2218002",E1486="2338004",E1486="2718002",E1486="2928002",E1486="3018002",E1486="3118002",E1486="3218002",E1486="3418002",E1486="3658002",E1486="3718002",E1486="3818002",E1486="3948001",E1486="4118002",E1486="4218002",E1486="4218001",E1486="4318002",E1486="4418002",E1486="4618002")),"осв","")</f>
        <v/>
      </c>
      <c r="AK1486" s="300" t="str">
        <f t="shared" ref="AK1486:AK1549" si="1113">IF($D1486="0107","выб","")</f>
        <v/>
      </c>
      <c r="AL1486" s="300" t="str">
        <f t="shared" ref="AL1486:AL1549" si="1114">IF(OR($D1486="0409",$D1486="0503"),"бла","")</f>
        <v/>
      </c>
      <c r="AM1486" s="300" t="str">
        <f t="shared" ref="AM1486:AM1549" si="1115">IF($G1486="251","меж","")</f>
        <v/>
      </c>
      <c r="AN1486" s="300" t="str">
        <f t="shared" ref="AN1486:AN1549" si="1116">IF($D1486="0501","жил","")</f>
        <v/>
      </c>
      <c r="AO1486" s="300" t="str">
        <f t="shared" ref="AO1486:AO1549" si="1117">IF($D1486="1101","физ","")</f>
        <v/>
      </c>
      <c r="AP1486" s="300" t="str">
        <f t="shared" ref="AP1486:AP1549" si="1118">IF($D1486="0408","тра","")</f>
        <v/>
      </c>
      <c r="AQ1486" s="300" t="str">
        <f t="shared" ref="AQ1486:AQ1549" si="1119">IF($D1486="1001","пен","")</f>
        <v/>
      </c>
      <c r="AR1486" s="306" t="str">
        <f t="shared" ref="AR1486:AR1549" si="1120">IF(LEFT($E1486,3)="795","рцп","")</f>
        <v/>
      </c>
      <c r="AS1486" s="300" t="str">
        <f t="shared" ref="AS1486:AS1549" si="1121">IF($F1486="611","смз","")</f>
        <v>смз</v>
      </c>
      <c r="AT1486" s="300" t="str">
        <f t="shared" ref="AT1486:AT1549" si="1122">IF($F1486="612","сиц","")</f>
        <v/>
      </c>
      <c r="AU1486" s="192" t="str">
        <f t="shared" ref="AU1486:AU1549" si="1123">IF(LEFT(B1486,1)="9",LEFT(CONCATENATE(AJ1486,AK1486,AL1486,AM1486,AN1486,AP1486,AQ1486,AR1486,AS1486,AT1486,AO1486,"рбс"),3),LEFT(CONCATENATE(O1486,P1486,Q1486,R1486,S1486,T1486,U1486,V1486,W1486,X1486,Y1486,Z1486,AA1486,AB1486,AC1486,AD1486,AE1486,AF1486,"рбс"),3))</f>
        <v>смз</v>
      </c>
      <c r="AV1486" s="192" t="str">
        <f t="shared" ref="AV1486:AV1549" si="1124">CONCATENATE(AU1486,B1486,IF(C1486="ЦП270","ЦП273",IF(AND(C1486="ЦС300",LEFT(E1486,3)="440"),"ЦС306",IF(AND(C1486="ЦУ340",LEFT(E1486,3)="440"),"ЦУ347",C1486))),IF(ISNA(VLOOKUP(F1486,спр_Платные,1,FALSE)),"общ","пла"),VLOOKUP(G1486,спр_Индексации_ЭКР,3,FALSE))</f>
        <v>смз856Щ5967общпро</v>
      </c>
      <c r="AW1486" s="191">
        <f t="shared" ref="AW1486:AW1549" si="1125">J1486*$M1486</f>
        <v>0</v>
      </c>
      <c r="AX1486" s="191">
        <f t="shared" ref="AX1486:AX1549" si="1126">K1486*$M1486</f>
        <v>0</v>
      </c>
      <c r="AY1486" s="191">
        <f t="shared" ref="AY1486:AY1549" si="1127">J1486*$N1486</f>
        <v>0</v>
      </c>
      <c r="AZ1486" s="191">
        <f t="shared" ref="AZ1486:AZ1549" si="1128">K1486*$N1486</f>
        <v>0</v>
      </c>
      <c r="BA1486" s="193">
        <f t="shared" ref="BA1486:BA1549" si="1129">VLOOKUP(G1486,спр_Индексации_ЭКР,2,FALSE)</f>
        <v>1</v>
      </c>
      <c r="BB1486" s="193">
        <f t="shared" ref="BB1486:BB1549" si="1130">VLOOKUP(G1486,спр_Индексации_ЭКР,4,FALSE)</f>
        <v>1</v>
      </c>
      <c r="BC1486" s="193">
        <f t="shared" ref="BC1486:BC1549" si="1131">VLOOKUP(G1486,спр_Индексации_ЭКР,5,FALSE)</f>
        <v>1</v>
      </c>
      <c r="BD1486" s="191">
        <f t="shared" si="1093"/>
        <v>0</v>
      </c>
      <c r="BE1486" s="191">
        <f t="shared" ref="BE1486:BE1549" si="1132">AZ1486*$BA1486</f>
        <v>0</v>
      </c>
      <c r="BF1486" s="210">
        <f t="shared" ref="BF1486:BF1549" si="1133">BD1486*BB1486</f>
        <v>0</v>
      </c>
      <c r="BG1486" s="211">
        <f t="shared" ref="BG1486:BG1549" si="1134">BF1486*BC1486</f>
        <v>0</v>
      </c>
      <c r="BH1486" s="289"/>
      <c r="BI1486" s="289"/>
      <c r="BL1486" s="233" t="str">
        <f t="shared" ref="BL1486:BL1549" si="1135">IF(LEFT(B1486,1)="9",LEFT(D1486,2),"")</f>
        <v/>
      </c>
    </row>
    <row r="1487" spans="1:64" ht="12" hidden="1" customHeight="1">
      <c r="A1487" s="333" t="s">
        <v>1372</v>
      </c>
      <c r="B1487" s="381" t="s">
        <v>323</v>
      </c>
      <c r="C1487" s="333" t="s">
        <v>707</v>
      </c>
      <c r="D1487" s="381" t="s">
        <v>317</v>
      </c>
      <c r="E1487" s="381" t="s">
        <v>1343</v>
      </c>
      <c r="F1487" s="381" t="s">
        <v>613</v>
      </c>
      <c r="G1487" s="381" t="s">
        <v>423</v>
      </c>
      <c r="H1487" s="100" t="s">
        <v>653</v>
      </c>
      <c r="I1487" s="381" t="s">
        <v>547</v>
      </c>
      <c r="J1487" s="382">
        <v>10340</v>
      </c>
      <c r="K1487" s="382">
        <v>4000</v>
      </c>
      <c r="L1487" s="191" t="str">
        <f t="shared" si="1094"/>
        <v>856Щ59670702053004Э00061124131</v>
      </c>
      <c r="M1487" s="192">
        <f t="array" ref="M1487">IF(COUNT(SEARCH(Удалить_Роспись_КВСР,$B1487)*SEARCH(Удалить_Роспись_ПБС,$C1487)*SEARCH(Удалить_Роспись_КФСР, $D1487)*SEARCH(Удалить_Роспись_КЦСР,$E1487)*SEARCH(Удалить_Роспись_КВР,$F1487)*SEARCH(Удалить_Роспись_ЭК,$H1487)*SEARCH(Удалить_Роспись_КР,$I1487))&gt;0,0,1)</f>
        <v>0</v>
      </c>
      <c r="N1487" s="192">
        <v>0</v>
      </c>
      <c r="O1487" s="192" t="str">
        <f t="shared" si="1095"/>
        <v/>
      </c>
      <c r="P1487" s="192" t="str">
        <f t="shared" si="1092"/>
        <v/>
      </c>
      <c r="Q1487" s="300" t="str">
        <f t="shared" si="1096"/>
        <v/>
      </c>
      <c r="R1487" s="300" t="str">
        <f t="shared" si="1097"/>
        <v/>
      </c>
      <c r="S1487" s="300" t="str">
        <f t="shared" si="1098"/>
        <v/>
      </c>
      <c r="T1487" s="192" t="str">
        <f t="shared" si="1099"/>
        <v/>
      </c>
      <c r="U1487" s="303" t="str">
        <f t="shared" si="1100"/>
        <v/>
      </c>
      <c r="V1487" s="300" t="str">
        <f t="shared" si="1101"/>
        <v/>
      </c>
      <c r="W1487" s="192" t="str">
        <f t="shared" si="1102"/>
        <v/>
      </c>
      <c r="X1487" s="303" t="str">
        <f t="shared" si="1103"/>
        <v/>
      </c>
      <c r="Y1487" s="300" t="str">
        <f t="shared" si="1104"/>
        <v/>
      </c>
      <c r="Z1487" s="300" t="str">
        <f t="shared" si="1105"/>
        <v/>
      </c>
      <c r="AA1487" s="303" t="str">
        <f t="shared" si="1106"/>
        <v/>
      </c>
      <c r="AB1487" s="300" t="str">
        <f t="shared" si="1107"/>
        <v>смз</v>
      </c>
      <c r="AC1487" s="300" t="str">
        <f t="shared" si="1108"/>
        <v/>
      </c>
      <c r="AD1487" s="300" t="str">
        <f t="shared" si="1109"/>
        <v/>
      </c>
      <c r="AE1487" s="192" t="str">
        <f t="shared" si="1110"/>
        <v/>
      </c>
      <c r="AF1487" s="192" t="str">
        <f t="shared" si="1111"/>
        <v/>
      </c>
      <c r="AG1487" s="192"/>
      <c r="AJ1487" s="300" t="str">
        <f t="shared" si="1112"/>
        <v/>
      </c>
      <c r="AK1487" s="300" t="str">
        <f t="shared" si="1113"/>
        <v/>
      </c>
      <c r="AL1487" s="300" t="str">
        <f t="shared" si="1114"/>
        <v/>
      </c>
      <c r="AM1487" s="300" t="str">
        <f t="shared" si="1115"/>
        <v/>
      </c>
      <c r="AN1487" s="300" t="str">
        <f t="shared" si="1116"/>
        <v/>
      </c>
      <c r="AO1487" s="300" t="str">
        <f t="shared" si="1117"/>
        <v/>
      </c>
      <c r="AP1487" s="300" t="str">
        <f t="shared" si="1118"/>
        <v/>
      </c>
      <c r="AQ1487" s="300" t="str">
        <f t="shared" si="1119"/>
        <v/>
      </c>
      <c r="AR1487" s="306" t="str">
        <f t="shared" si="1120"/>
        <v/>
      </c>
      <c r="AS1487" s="300" t="str">
        <f t="shared" si="1121"/>
        <v>смз</v>
      </c>
      <c r="AT1487" s="300" t="str">
        <f t="shared" si="1122"/>
        <v/>
      </c>
      <c r="AU1487" s="192" t="str">
        <f t="shared" si="1123"/>
        <v>смз</v>
      </c>
      <c r="AV1487" s="192" t="str">
        <f t="shared" si="1124"/>
        <v>смз856Щ5967общпро</v>
      </c>
      <c r="AW1487" s="191">
        <f t="shared" si="1125"/>
        <v>0</v>
      </c>
      <c r="AX1487" s="191">
        <f t="shared" si="1126"/>
        <v>0</v>
      </c>
      <c r="AY1487" s="191">
        <f t="shared" si="1127"/>
        <v>0</v>
      </c>
      <c r="AZ1487" s="191">
        <f t="shared" si="1128"/>
        <v>0</v>
      </c>
      <c r="BA1487" s="193">
        <f t="shared" si="1129"/>
        <v>1</v>
      </c>
      <c r="BB1487" s="193">
        <f t="shared" si="1130"/>
        <v>1</v>
      </c>
      <c r="BC1487" s="193">
        <f t="shared" si="1131"/>
        <v>1</v>
      </c>
      <c r="BD1487" s="191">
        <f t="shared" si="1093"/>
        <v>0</v>
      </c>
      <c r="BE1487" s="191">
        <f t="shared" si="1132"/>
        <v>0</v>
      </c>
      <c r="BF1487" s="210">
        <f t="shared" si="1133"/>
        <v>0</v>
      </c>
      <c r="BG1487" s="211">
        <f t="shared" si="1134"/>
        <v>0</v>
      </c>
      <c r="BH1487" s="289"/>
      <c r="BI1487" s="289"/>
      <c r="BL1487" s="233" t="str">
        <f t="shared" si="1135"/>
        <v/>
      </c>
    </row>
    <row r="1488" spans="1:64" ht="12" hidden="1" customHeight="1">
      <c r="A1488" s="333" t="s">
        <v>1373</v>
      </c>
      <c r="B1488" s="381" t="s">
        <v>323</v>
      </c>
      <c r="C1488" s="333" t="s">
        <v>710</v>
      </c>
      <c r="D1488" s="381" t="s">
        <v>317</v>
      </c>
      <c r="E1488" s="381" t="s">
        <v>1338</v>
      </c>
      <c r="F1488" s="381" t="s">
        <v>613</v>
      </c>
      <c r="G1488" s="381" t="s">
        <v>423</v>
      </c>
      <c r="H1488" s="100" t="s">
        <v>653</v>
      </c>
      <c r="I1488" s="381" t="s">
        <v>547</v>
      </c>
      <c r="J1488" s="382">
        <v>3324342.76</v>
      </c>
      <c r="K1488" s="382">
        <v>2777000</v>
      </c>
      <c r="L1488" s="191" t="str">
        <f t="shared" si="1094"/>
        <v>856Щ59690702053004000061124131</v>
      </c>
      <c r="M1488" s="192">
        <f t="array" ref="M1488">IF(COUNT(SEARCH(Удалить_Роспись_КВСР,$B1488)*SEARCH(Удалить_Роспись_ПБС,$C1488)*SEARCH(Удалить_Роспись_КФСР, $D1488)*SEARCH(Удалить_Роспись_КЦСР,$E1488)*SEARCH(Удалить_Роспись_КВР,$F1488)*SEARCH(Удалить_Роспись_ЭК,$H1488)*SEARCH(Удалить_Роспись_КР,$I1488))&gt;0,0,1)</f>
        <v>0</v>
      </c>
      <c r="N1488" s="192">
        <v>0</v>
      </c>
      <c r="O1488" s="192" t="str">
        <f t="shared" si="1095"/>
        <v/>
      </c>
      <c r="P1488" s="192" t="str">
        <f t="shared" si="1092"/>
        <v/>
      </c>
      <c r="Q1488" s="300" t="str">
        <f t="shared" si="1096"/>
        <v/>
      </c>
      <c r="R1488" s="300" t="str">
        <f t="shared" si="1097"/>
        <v/>
      </c>
      <c r="S1488" s="300" t="str">
        <f t="shared" si="1098"/>
        <v/>
      </c>
      <c r="T1488" s="192" t="str">
        <f t="shared" si="1099"/>
        <v/>
      </c>
      <c r="U1488" s="303" t="str">
        <f t="shared" si="1100"/>
        <v/>
      </c>
      <c r="V1488" s="300" t="str">
        <f t="shared" si="1101"/>
        <v/>
      </c>
      <c r="W1488" s="192" t="str">
        <f t="shared" si="1102"/>
        <v/>
      </c>
      <c r="X1488" s="303" t="str">
        <f t="shared" si="1103"/>
        <v/>
      </c>
      <c r="Y1488" s="300" t="str">
        <f t="shared" si="1104"/>
        <v/>
      </c>
      <c r="Z1488" s="300" t="str">
        <f t="shared" si="1105"/>
        <v/>
      </c>
      <c r="AA1488" s="303" t="str">
        <f t="shared" si="1106"/>
        <v/>
      </c>
      <c r="AB1488" s="300" t="str">
        <f t="shared" si="1107"/>
        <v>смз</v>
      </c>
      <c r="AC1488" s="300" t="str">
        <f t="shared" si="1108"/>
        <v/>
      </c>
      <c r="AD1488" s="300" t="str">
        <f t="shared" si="1109"/>
        <v/>
      </c>
      <c r="AE1488" s="192" t="str">
        <f t="shared" si="1110"/>
        <v/>
      </c>
      <c r="AF1488" s="192" t="str">
        <f t="shared" si="1111"/>
        <v/>
      </c>
      <c r="AG1488" s="192"/>
      <c r="AJ1488" s="300" t="str">
        <f t="shared" si="1112"/>
        <v/>
      </c>
      <c r="AK1488" s="300" t="str">
        <f t="shared" si="1113"/>
        <v/>
      </c>
      <c r="AL1488" s="300" t="str">
        <f t="shared" si="1114"/>
        <v/>
      </c>
      <c r="AM1488" s="300" t="str">
        <f t="shared" si="1115"/>
        <v/>
      </c>
      <c r="AN1488" s="300" t="str">
        <f t="shared" si="1116"/>
        <v/>
      </c>
      <c r="AO1488" s="300" t="str">
        <f t="shared" si="1117"/>
        <v/>
      </c>
      <c r="AP1488" s="300" t="str">
        <f t="shared" si="1118"/>
        <v/>
      </c>
      <c r="AQ1488" s="300" t="str">
        <f t="shared" si="1119"/>
        <v/>
      </c>
      <c r="AR1488" s="306" t="str">
        <f t="shared" si="1120"/>
        <v/>
      </c>
      <c r="AS1488" s="300" t="str">
        <f t="shared" si="1121"/>
        <v>смз</v>
      </c>
      <c r="AT1488" s="300" t="str">
        <f t="shared" si="1122"/>
        <v/>
      </c>
      <c r="AU1488" s="192" t="str">
        <f t="shared" si="1123"/>
        <v>смз</v>
      </c>
      <c r="AV1488" s="192" t="str">
        <f t="shared" si="1124"/>
        <v>смз856Щ5969общпро</v>
      </c>
      <c r="AW1488" s="191">
        <f t="shared" si="1125"/>
        <v>0</v>
      </c>
      <c r="AX1488" s="191">
        <f t="shared" si="1126"/>
        <v>0</v>
      </c>
      <c r="AY1488" s="191">
        <f t="shared" si="1127"/>
        <v>0</v>
      </c>
      <c r="AZ1488" s="191">
        <f t="shared" si="1128"/>
        <v>0</v>
      </c>
      <c r="BA1488" s="193">
        <f t="shared" si="1129"/>
        <v>1</v>
      </c>
      <c r="BB1488" s="193">
        <f t="shared" si="1130"/>
        <v>1</v>
      </c>
      <c r="BC1488" s="193">
        <f t="shared" si="1131"/>
        <v>1</v>
      </c>
      <c r="BD1488" s="191">
        <f t="shared" si="1093"/>
        <v>0</v>
      </c>
      <c r="BE1488" s="191">
        <f t="shared" si="1132"/>
        <v>0</v>
      </c>
      <c r="BF1488" s="210">
        <f t="shared" si="1133"/>
        <v>0</v>
      </c>
      <c r="BG1488" s="211">
        <f t="shared" si="1134"/>
        <v>0</v>
      </c>
      <c r="BH1488" s="289"/>
      <c r="BI1488" s="289"/>
      <c r="BL1488" s="233" t="str">
        <f t="shared" si="1135"/>
        <v/>
      </c>
    </row>
    <row r="1489" spans="1:64" ht="12" hidden="1" customHeight="1">
      <c r="A1489" s="333" t="s">
        <v>1373</v>
      </c>
      <c r="B1489" s="381" t="s">
        <v>323</v>
      </c>
      <c r="C1489" s="333" t="s">
        <v>710</v>
      </c>
      <c r="D1489" s="381" t="s">
        <v>317</v>
      </c>
      <c r="E1489" s="381" t="s">
        <v>1339</v>
      </c>
      <c r="F1489" s="381" t="s">
        <v>613</v>
      </c>
      <c r="G1489" s="381" t="s">
        <v>423</v>
      </c>
      <c r="H1489" s="100" t="s">
        <v>653</v>
      </c>
      <c r="I1489" s="381" t="s">
        <v>547</v>
      </c>
      <c r="J1489" s="382">
        <v>754425.24</v>
      </c>
      <c r="K1489" s="382">
        <v>682500</v>
      </c>
      <c r="L1489" s="191" t="str">
        <f t="shared" si="1094"/>
        <v>856Щ59690702053004100061124131</v>
      </c>
      <c r="M1489" s="192">
        <f t="array" ref="M1489">IF(COUNT(SEARCH(Удалить_Роспись_КВСР,$B1489)*SEARCH(Удалить_Роспись_ПБС,$C1489)*SEARCH(Удалить_Роспись_КФСР, $D1489)*SEARCH(Удалить_Роспись_КЦСР,$E1489)*SEARCH(Удалить_Роспись_КВР,$F1489)*SEARCH(Удалить_Роспись_ЭК,$H1489)*SEARCH(Удалить_Роспись_КР,$I1489))&gt;0,0,1)</f>
        <v>0</v>
      </c>
      <c r="N1489" s="192">
        <v>0</v>
      </c>
      <c r="O1489" s="192" t="str">
        <f t="shared" si="1095"/>
        <v/>
      </c>
      <c r="P1489" s="192" t="str">
        <f t="shared" si="1092"/>
        <v/>
      </c>
      <c r="Q1489" s="300" t="str">
        <f t="shared" si="1096"/>
        <v/>
      </c>
      <c r="R1489" s="300" t="str">
        <f t="shared" si="1097"/>
        <v/>
      </c>
      <c r="S1489" s="300" t="str">
        <f t="shared" si="1098"/>
        <v/>
      </c>
      <c r="T1489" s="192" t="str">
        <f t="shared" si="1099"/>
        <v/>
      </c>
      <c r="U1489" s="303" t="str">
        <f t="shared" si="1100"/>
        <v/>
      </c>
      <c r="V1489" s="300" t="str">
        <f t="shared" si="1101"/>
        <v/>
      </c>
      <c r="W1489" s="192" t="str">
        <f t="shared" si="1102"/>
        <v/>
      </c>
      <c r="X1489" s="303" t="str">
        <f t="shared" si="1103"/>
        <v/>
      </c>
      <c r="Y1489" s="300" t="str">
        <f t="shared" si="1104"/>
        <v/>
      </c>
      <c r="Z1489" s="300" t="str">
        <f t="shared" si="1105"/>
        <v/>
      </c>
      <c r="AA1489" s="303" t="str">
        <f t="shared" si="1106"/>
        <v/>
      </c>
      <c r="AB1489" s="300" t="str">
        <f t="shared" si="1107"/>
        <v>смз</v>
      </c>
      <c r="AC1489" s="300" t="str">
        <f t="shared" si="1108"/>
        <v/>
      </c>
      <c r="AD1489" s="300" t="str">
        <f t="shared" si="1109"/>
        <v/>
      </c>
      <c r="AE1489" s="192" t="str">
        <f t="shared" si="1110"/>
        <v/>
      </c>
      <c r="AF1489" s="192" t="str">
        <f t="shared" si="1111"/>
        <v/>
      </c>
      <c r="AG1489" s="192"/>
      <c r="AJ1489" s="300" t="str">
        <f t="shared" si="1112"/>
        <v/>
      </c>
      <c r="AK1489" s="300" t="str">
        <f t="shared" si="1113"/>
        <v/>
      </c>
      <c r="AL1489" s="300" t="str">
        <f t="shared" si="1114"/>
        <v/>
      </c>
      <c r="AM1489" s="300" t="str">
        <f t="shared" si="1115"/>
        <v/>
      </c>
      <c r="AN1489" s="300" t="str">
        <f t="shared" si="1116"/>
        <v/>
      </c>
      <c r="AO1489" s="300" t="str">
        <f t="shared" si="1117"/>
        <v/>
      </c>
      <c r="AP1489" s="300" t="str">
        <f t="shared" si="1118"/>
        <v/>
      </c>
      <c r="AQ1489" s="300" t="str">
        <f t="shared" si="1119"/>
        <v/>
      </c>
      <c r="AR1489" s="306" t="str">
        <f t="shared" si="1120"/>
        <v/>
      </c>
      <c r="AS1489" s="300" t="str">
        <f t="shared" si="1121"/>
        <v>смз</v>
      </c>
      <c r="AT1489" s="300" t="str">
        <f t="shared" si="1122"/>
        <v/>
      </c>
      <c r="AU1489" s="192" t="str">
        <f t="shared" si="1123"/>
        <v>смз</v>
      </c>
      <c r="AV1489" s="192" t="str">
        <f t="shared" si="1124"/>
        <v>смз856Щ5969общпро</v>
      </c>
      <c r="AW1489" s="191">
        <f t="shared" si="1125"/>
        <v>0</v>
      </c>
      <c r="AX1489" s="191">
        <f t="shared" si="1126"/>
        <v>0</v>
      </c>
      <c r="AY1489" s="191">
        <f t="shared" si="1127"/>
        <v>0</v>
      </c>
      <c r="AZ1489" s="191">
        <f t="shared" si="1128"/>
        <v>0</v>
      </c>
      <c r="BA1489" s="193">
        <f t="shared" si="1129"/>
        <v>1</v>
      </c>
      <c r="BB1489" s="193">
        <f t="shared" si="1130"/>
        <v>1</v>
      </c>
      <c r="BC1489" s="193">
        <f t="shared" si="1131"/>
        <v>1</v>
      </c>
      <c r="BD1489" s="191">
        <f t="shared" si="1093"/>
        <v>0</v>
      </c>
      <c r="BE1489" s="191">
        <f t="shared" si="1132"/>
        <v>0</v>
      </c>
      <c r="BF1489" s="210">
        <f t="shared" si="1133"/>
        <v>0</v>
      </c>
      <c r="BG1489" s="211">
        <f t="shared" si="1134"/>
        <v>0</v>
      </c>
      <c r="BH1489" s="289"/>
      <c r="BI1489" s="289"/>
      <c r="BL1489" s="233" t="str">
        <f t="shared" si="1135"/>
        <v/>
      </c>
    </row>
    <row r="1490" spans="1:64" ht="12" hidden="1" customHeight="1">
      <c r="A1490" s="333" t="s">
        <v>1373</v>
      </c>
      <c r="B1490" s="381" t="s">
        <v>323</v>
      </c>
      <c r="C1490" s="333" t="s">
        <v>710</v>
      </c>
      <c r="D1490" s="381" t="s">
        <v>317</v>
      </c>
      <c r="E1490" s="381" t="s">
        <v>1341</v>
      </c>
      <c r="F1490" s="381" t="s">
        <v>615</v>
      </c>
      <c r="G1490" s="381" t="s">
        <v>323</v>
      </c>
      <c r="H1490" s="100" t="s">
        <v>653</v>
      </c>
      <c r="I1490" s="381" t="s">
        <v>547</v>
      </c>
      <c r="J1490" s="382">
        <v>25000</v>
      </c>
      <c r="K1490" s="382">
        <v>25000</v>
      </c>
      <c r="L1490" s="191" t="str">
        <f t="shared" si="1094"/>
        <v>856Щ59690702053004700061285631</v>
      </c>
      <c r="M1490" s="192">
        <f t="array" ref="M1490">IF(COUNT(SEARCH(Удалить_Роспись_КВСР,$B1490)*SEARCH(Удалить_Роспись_ПБС,$C1490)*SEARCH(Удалить_Роспись_КФСР, $D1490)*SEARCH(Удалить_Роспись_КЦСР,$E1490)*SEARCH(Удалить_Роспись_КВР,$F1490)*SEARCH(Удалить_Роспись_ЭК,$H1490)*SEARCH(Удалить_Роспись_КР,$I1490))&gt;0,0,1)</f>
        <v>0</v>
      </c>
      <c r="N1490" s="192">
        <v>0</v>
      </c>
      <c r="O1490" s="192" t="str">
        <f t="shared" si="1095"/>
        <v/>
      </c>
      <c r="P1490" s="192" t="str">
        <f t="shared" si="1092"/>
        <v/>
      </c>
      <c r="Q1490" s="300" t="str">
        <f t="shared" si="1096"/>
        <v/>
      </c>
      <c r="R1490" s="300" t="str">
        <f t="shared" si="1097"/>
        <v/>
      </c>
      <c r="S1490" s="300" t="str">
        <f t="shared" si="1098"/>
        <v/>
      </c>
      <c r="T1490" s="192" t="str">
        <f t="shared" si="1099"/>
        <v/>
      </c>
      <c r="U1490" s="303" t="str">
        <f t="shared" si="1100"/>
        <v/>
      </c>
      <c r="V1490" s="300" t="str">
        <f t="shared" si="1101"/>
        <v/>
      </c>
      <c r="W1490" s="192" t="str">
        <f t="shared" si="1102"/>
        <v/>
      </c>
      <c r="X1490" s="303" t="str">
        <f t="shared" si="1103"/>
        <v/>
      </c>
      <c r="Y1490" s="300" t="str">
        <f t="shared" si="1104"/>
        <v/>
      </c>
      <c r="Z1490" s="300" t="str">
        <f t="shared" si="1105"/>
        <v/>
      </c>
      <c r="AA1490" s="303" t="str">
        <f t="shared" si="1106"/>
        <v/>
      </c>
      <c r="AB1490" s="300" t="str">
        <f t="shared" si="1107"/>
        <v/>
      </c>
      <c r="AC1490" s="300" t="str">
        <f t="shared" si="1108"/>
        <v/>
      </c>
      <c r="AD1490" s="300" t="str">
        <f t="shared" si="1109"/>
        <v>сиц</v>
      </c>
      <c r="AE1490" s="192" t="str">
        <f t="shared" si="1110"/>
        <v/>
      </c>
      <c r="AF1490" s="192" t="str">
        <f t="shared" si="1111"/>
        <v/>
      </c>
      <c r="AG1490" s="192"/>
      <c r="AJ1490" s="300" t="str">
        <f t="shared" si="1112"/>
        <v/>
      </c>
      <c r="AK1490" s="300" t="str">
        <f t="shared" si="1113"/>
        <v/>
      </c>
      <c r="AL1490" s="300" t="str">
        <f t="shared" si="1114"/>
        <v/>
      </c>
      <c r="AM1490" s="300" t="str">
        <f t="shared" si="1115"/>
        <v/>
      </c>
      <c r="AN1490" s="300" t="str">
        <f t="shared" si="1116"/>
        <v/>
      </c>
      <c r="AO1490" s="300" t="str">
        <f t="shared" si="1117"/>
        <v/>
      </c>
      <c r="AP1490" s="300" t="str">
        <f t="shared" si="1118"/>
        <v/>
      </c>
      <c r="AQ1490" s="300" t="str">
        <f t="shared" si="1119"/>
        <v/>
      </c>
      <c r="AR1490" s="306" t="str">
        <f t="shared" si="1120"/>
        <v/>
      </c>
      <c r="AS1490" s="300" t="str">
        <f t="shared" si="1121"/>
        <v/>
      </c>
      <c r="AT1490" s="300" t="str">
        <f t="shared" si="1122"/>
        <v>сиц</v>
      </c>
      <c r="AU1490" s="192" t="str">
        <f t="shared" si="1123"/>
        <v>сиц</v>
      </c>
      <c r="AV1490" s="192" t="e">
        <f t="shared" si="1124"/>
        <v>#N/A</v>
      </c>
      <c r="AW1490" s="191">
        <f t="shared" si="1125"/>
        <v>0</v>
      </c>
      <c r="AX1490" s="191">
        <f t="shared" si="1126"/>
        <v>0</v>
      </c>
      <c r="AY1490" s="191">
        <f t="shared" si="1127"/>
        <v>0</v>
      </c>
      <c r="AZ1490" s="191">
        <f t="shared" si="1128"/>
        <v>0</v>
      </c>
      <c r="BA1490" s="193" t="e">
        <f t="shared" si="1129"/>
        <v>#N/A</v>
      </c>
      <c r="BB1490" s="193" t="e">
        <f t="shared" si="1130"/>
        <v>#N/A</v>
      </c>
      <c r="BC1490" s="193" t="e">
        <f t="shared" si="1131"/>
        <v>#N/A</v>
      </c>
      <c r="BD1490" s="191">
        <f t="shared" si="1093"/>
        <v>0</v>
      </c>
      <c r="BE1490" s="191" t="e">
        <f t="shared" si="1132"/>
        <v>#N/A</v>
      </c>
      <c r="BF1490" s="210" t="e">
        <f t="shared" si="1133"/>
        <v>#N/A</v>
      </c>
      <c r="BG1490" s="211" t="e">
        <f t="shared" si="1134"/>
        <v>#N/A</v>
      </c>
      <c r="BH1490" s="289"/>
      <c r="BI1490" s="289"/>
      <c r="BL1490" s="233" t="str">
        <f t="shared" si="1135"/>
        <v/>
      </c>
    </row>
    <row r="1491" spans="1:64" ht="12" hidden="1" customHeight="1">
      <c r="A1491" s="333" t="s">
        <v>1373</v>
      </c>
      <c r="B1491" s="381" t="s">
        <v>323</v>
      </c>
      <c r="C1491" s="333" t="s">
        <v>710</v>
      </c>
      <c r="D1491" s="381" t="s">
        <v>317</v>
      </c>
      <c r="E1491" s="381" t="s">
        <v>1342</v>
      </c>
      <c r="F1491" s="381" t="s">
        <v>613</v>
      </c>
      <c r="G1491" s="381" t="s">
        <v>423</v>
      </c>
      <c r="H1491" s="100" t="s">
        <v>653</v>
      </c>
      <c r="I1491" s="381" t="s">
        <v>547</v>
      </c>
      <c r="J1491" s="382">
        <v>484749</v>
      </c>
      <c r="K1491" s="382">
        <v>275000</v>
      </c>
      <c r="L1491" s="191" t="str">
        <f t="shared" si="1094"/>
        <v>856Щ59690702053004Г00061124131</v>
      </c>
      <c r="M1491" s="192">
        <f t="array" ref="M1491">IF(COUNT(SEARCH(Удалить_Роспись_КВСР,$B1491)*SEARCH(Удалить_Роспись_ПБС,$C1491)*SEARCH(Удалить_Роспись_КФСР, $D1491)*SEARCH(Удалить_Роспись_КЦСР,$E1491)*SEARCH(Удалить_Роспись_КВР,$F1491)*SEARCH(Удалить_Роспись_ЭК,$H1491)*SEARCH(Удалить_Роспись_КР,$I1491))&gt;0,0,1)</f>
        <v>0</v>
      </c>
      <c r="N1491" s="192">
        <v>0</v>
      </c>
      <c r="O1491" s="192" t="str">
        <f t="shared" si="1095"/>
        <v/>
      </c>
      <c r="P1491" s="192" t="str">
        <f t="shared" si="1092"/>
        <v/>
      </c>
      <c r="Q1491" s="300" t="str">
        <f t="shared" si="1096"/>
        <v/>
      </c>
      <c r="R1491" s="300" t="str">
        <f t="shared" si="1097"/>
        <v/>
      </c>
      <c r="S1491" s="300" t="str">
        <f t="shared" si="1098"/>
        <v/>
      </c>
      <c r="T1491" s="192" t="str">
        <f t="shared" si="1099"/>
        <v/>
      </c>
      <c r="U1491" s="303" t="str">
        <f t="shared" si="1100"/>
        <v/>
      </c>
      <c r="V1491" s="300" t="str">
        <f t="shared" si="1101"/>
        <v/>
      </c>
      <c r="W1491" s="192" t="str">
        <f t="shared" si="1102"/>
        <v/>
      </c>
      <c r="X1491" s="303" t="str">
        <f t="shared" si="1103"/>
        <v/>
      </c>
      <c r="Y1491" s="300" t="str">
        <f t="shared" si="1104"/>
        <v/>
      </c>
      <c r="Z1491" s="300" t="str">
        <f t="shared" si="1105"/>
        <v/>
      </c>
      <c r="AA1491" s="303" t="str">
        <f t="shared" si="1106"/>
        <v/>
      </c>
      <c r="AB1491" s="300" t="str">
        <f t="shared" si="1107"/>
        <v>смз</v>
      </c>
      <c r="AC1491" s="300" t="str">
        <f t="shared" si="1108"/>
        <v/>
      </c>
      <c r="AD1491" s="300" t="str">
        <f t="shared" si="1109"/>
        <v/>
      </c>
      <c r="AE1491" s="192" t="str">
        <f t="shared" si="1110"/>
        <v/>
      </c>
      <c r="AF1491" s="192" t="str">
        <f t="shared" si="1111"/>
        <v/>
      </c>
      <c r="AG1491" s="192"/>
      <c r="AJ1491" s="300" t="str">
        <f t="shared" si="1112"/>
        <v/>
      </c>
      <c r="AK1491" s="300" t="str">
        <f t="shared" si="1113"/>
        <v/>
      </c>
      <c r="AL1491" s="300" t="str">
        <f t="shared" si="1114"/>
        <v/>
      </c>
      <c r="AM1491" s="300" t="str">
        <f t="shared" si="1115"/>
        <v/>
      </c>
      <c r="AN1491" s="300" t="str">
        <f t="shared" si="1116"/>
        <v/>
      </c>
      <c r="AO1491" s="300" t="str">
        <f t="shared" si="1117"/>
        <v/>
      </c>
      <c r="AP1491" s="300" t="str">
        <f t="shared" si="1118"/>
        <v/>
      </c>
      <c r="AQ1491" s="300" t="str">
        <f t="shared" si="1119"/>
        <v/>
      </c>
      <c r="AR1491" s="306" t="str">
        <f t="shared" si="1120"/>
        <v/>
      </c>
      <c r="AS1491" s="300" t="str">
        <f t="shared" si="1121"/>
        <v>смз</v>
      </c>
      <c r="AT1491" s="300" t="str">
        <f t="shared" si="1122"/>
        <v/>
      </c>
      <c r="AU1491" s="192" t="str">
        <f t="shared" si="1123"/>
        <v>смз</v>
      </c>
      <c r="AV1491" s="192" t="str">
        <f t="shared" si="1124"/>
        <v>смз856Щ5969общпро</v>
      </c>
      <c r="AW1491" s="191">
        <f t="shared" si="1125"/>
        <v>0</v>
      </c>
      <c r="AX1491" s="191">
        <f t="shared" si="1126"/>
        <v>0</v>
      </c>
      <c r="AY1491" s="191">
        <f t="shared" si="1127"/>
        <v>0</v>
      </c>
      <c r="AZ1491" s="191">
        <f t="shared" si="1128"/>
        <v>0</v>
      </c>
      <c r="BA1491" s="193">
        <f t="shared" si="1129"/>
        <v>1</v>
      </c>
      <c r="BB1491" s="193">
        <f t="shared" si="1130"/>
        <v>1</v>
      </c>
      <c r="BC1491" s="193">
        <f t="shared" si="1131"/>
        <v>1</v>
      </c>
      <c r="BD1491" s="191">
        <f t="shared" si="1093"/>
        <v>0</v>
      </c>
      <c r="BE1491" s="191">
        <f t="shared" si="1132"/>
        <v>0</v>
      </c>
      <c r="BF1491" s="210">
        <f t="shared" si="1133"/>
        <v>0</v>
      </c>
      <c r="BG1491" s="211">
        <f t="shared" si="1134"/>
        <v>0</v>
      </c>
      <c r="BH1491" s="289"/>
      <c r="BI1491" s="289"/>
      <c r="BL1491" s="233" t="str">
        <f t="shared" si="1135"/>
        <v/>
      </c>
    </row>
    <row r="1492" spans="1:64" ht="12" hidden="1" customHeight="1">
      <c r="A1492" s="333" t="s">
        <v>1373</v>
      </c>
      <c r="B1492" s="381" t="s">
        <v>323</v>
      </c>
      <c r="C1492" s="333" t="s">
        <v>710</v>
      </c>
      <c r="D1492" s="381" t="s">
        <v>317</v>
      </c>
      <c r="E1492" s="381" t="s">
        <v>1343</v>
      </c>
      <c r="F1492" s="381" t="s">
        <v>613</v>
      </c>
      <c r="G1492" s="381" t="s">
        <v>423</v>
      </c>
      <c r="H1492" s="100" t="s">
        <v>653</v>
      </c>
      <c r="I1492" s="381" t="s">
        <v>547</v>
      </c>
      <c r="J1492" s="382">
        <v>16180</v>
      </c>
      <c r="K1492" s="382">
        <v>15000</v>
      </c>
      <c r="L1492" s="191" t="str">
        <f t="shared" si="1094"/>
        <v>856Щ59690702053004Э00061124131</v>
      </c>
      <c r="M1492" s="192">
        <f t="array" ref="M1492">IF(COUNT(SEARCH(Удалить_Роспись_КВСР,$B1492)*SEARCH(Удалить_Роспись_ПБС,$C1492)*SEARCH(Удалить_Роспись_КФСР, $D1492)*SEARCH(Удалить_Роспись_КЦСР,$E1492)*SEARCH(Удалить_Роспись_КВР,$F1492)*SEARCH(Удалить_Роспись_ЭК,$H1492)*SEARCH(Удалить_Роспись_КР,$I1492))&gt;0,0,1)</f>
        <v>0</v>
      </c>
      <c r="N1492" s="192">
        <v>0</v>
      </c>
      <c r="O1492" s="192" t="str">
        <f t="shared" si="1095"/>
        <v/>
      </c>
      <c r="P1492" s="192" t="str">
        <f t="shared" ref="P1492:P1555" si="1136">IF($E1492="092Л000","воз","")</f>
        <v/>
      </c>
      <c r="Q1492" s="300" t="str">
        <f t="shared" si="1096"/>
        <v/>
      </c>
      <c r="R1492" s="300" t="str">
        <f t="shared" si="1097"/>
        <v/>
      </c>
      <c r="S1492" s="300" t="str">
        <f t="shared" si="1098"/>
        <v/>
      </c>
      <c r="T1492" s="192" t="str">
        <f t="shared" si="1099"/>
        <v/>
      </c>
      <c r="U1492" s="303" t="str">
        <f t="shared" si="1100"/>
        <v/>
      </c>
      <c r="V1492" s="300" t="str">
        <f t="shared" si="1101"/>
        <v/>
      </c>
      <c r="W1492" s="192" t="str">
        <f t="shared" si="1102"/>
        <v/>
      </c>
      <c r="X1492" s="303" t="str">
        <f t="shared" si="1103"/>
        <v/>
      </c>
      <c r="Y1492" s="300" t="str">
        <f t="shared" si="1104"/>
        <v/>
      </c>
      <c r="Z1492" s="300" t="str">
        <f t="shared" si="1105"/>
        <v/>
      </c>
      <c r="AA1492" s="303" t="str">
        <f t="shared" si="1106"/>
        <v/>
      </c>
      <c r="AB1492" s="300" t="str">
        <f t="shared" si="1107"/>
        <v>смз</v>
      </c>
      <c r="AC1492" s="300" t="str">
        <f t="shared" si="1108"/>
        <v/>
      </c>
      <c r="AD1492" s="300" t="str">
        <f t="shared" si="1109"/>
        <v/>
      </c>
      <c r="AE1492" s="192" t="str">
        <f t="shared" si="1110"/>
        <v/>
      </c>
      <c r="AF1492" s="192" t="str">
        <f t="shared" si="1111"/>
        <v/>
      </c>
      <c r="AG1492" s="192"/>
      <c r="AJ1492" s="300" t="str">
        <f t="shared" si="1112"/>
        <v/>
      </c>
      <c r="AK1492" s="300" t="str">
        <f t="shared" si="1113"/>
        <v/>
      </c>
      <c r="AL1492" s="300" t="str">
        <f t="shared" si="1114"/>
        <v/>
      </c>
      <c r="AM1492" s="300" t="str">
        <f t="shared" si="1115"/>
        <v/>
      </c>
      <c r="AN1492" s="300" t="str">
        <f t="shared" si="1116"/>
        <v/>
      </c>
      <c r="AO1492" s="300" t="str">
        <f t="shared" si="1117"/>
        <v/>
      </c>
      <c r="AP1492" s="300" t="str">
        <f t="shared" si="1118"/>
        <v/>
      </c>
      <c r="AQ1492" s="300" t="str">
        <f t="shared" si="1119"/>
        <v/>
      </c>
      <c r="AR1492" s="306" t="str">
        <f t="shared" si="1120"/>
        <v/>
      </c>
      <c r="AS1492" s="300" t="str">
        <f t="shared" si="1121"/>
        <v>смз</v>
      </c>
      <c r="AT1492" s="300" t="str">
        <f t="shared" si="1122"/>
        <v/>
      </c>
      <c r="AU1492" s="192" t="str">
        <f t="shared" si="1123"/>
        <v>смз</v>
      </c>
      <c r="AV1492" s="192" t="str">
        <f t="shared" si="1124"/>
        <v>смз856Щ5969общпро</v>
      </c>
      <c r="AW1492" s="191">
        <f t="shared" si="1125"/>
        <v>0</v>
      </c>
      <c r="AX1492" s="191">
        <f t="shared" si="1126"/>
        <v>0</v>
      </c>
      <c r="AY1492" s="191">
        <f t="shared" si="1127"/>
        <v>0</v>
      </c>
      <c r="AZ1492" s="191">
        <f t="shared" si="1128"/>
        <v>0</v>
      </c>
      <c r="BA1492" s="193">
        <f t="shared" si="1129"/>
        <v>1</v>
      </c>
      <c r="BB1492" s="193">
        <f t="shared" si="1130"/>
        <v>1</v>
      </c>
      <c r="BC1492" s="193">
        <f t="shared" si="1131"/>
        <v>1</v>
      </c>
      <c r="BD1492" s="191">
        <f t="shared" si="1093"/>
        <v>0</v>
      </c>
      <c r="BE1492" s="191">
        <f t="shared" si="1132"/>
        <v>0</v>
      </c>
      <c r="BF1492" s="210">
        <f t="shared" si="1133"/>
        <v>0</v>
      </c>
      <c r="BG1492" s="211">
        <f t="shared" si="1134"/>
        <v>0</v>
      </c>
      <c r="BH1492" s="289"/>
      <c r="BI1492" s="289"/>
      <c r="BL1492" s="233" t="str">
        <f t="shared" si="1135"/>
        <v/>
      </c>
    </row>
    <row r="1493" spans="1:64" ht="12" hidden="1" customHeight="1">
      <c r="A1493" s="333" t="s">
        <v>1374</v>
      </c>
      <c r="B1493" s="381" t="s">
        <v>318</v>
      </c>
      <c r="C1493" s="333" t="s">
        <v>721</v>
      </c>
      <c r="D1493" s="381" t="s">
        <v>321</v>
      </c>
      <c r="E1493" s="381" t="s">
        <v>1375</v>
      </c>
      <c r="F1493" s="381" t="s">
        <v>613</v>
      </c>
      <c r="G1493" s="381" t="s">
        <v>423</v>
      </c>
      <c r="H1493" s="100" t="s">
        <v>653</v>
      </c>
      <c r="I1493" s="381" t="s">
        <v>549</v>
      </c>
      <c r="J1493" s="382">
        <v>38038500</v>
      </c>
      <c r="K1493" s="382">
        <v>28448000</v>
      </c>
      <c r="L1493" s="191" t="str">
        <f t="shared" si="1094"/>
        <v>848Щ59651002024000151061124130</v>
      </c>
      <c r="M1493" s="192">
        <f t="array" ref="M1493">IF(COUNT(SEARCH(Удалить_Роспись_КВСР,$B1493)*SEARCH(Удалить_Роспись_ПБС,$C1493)*SEARCH(Удалить_Роспись_КФСР, $D1493)*SEARCH(Удалить_Роспись_КЦСР,$E1493)*SEARCH(Удалить_Роспись_КВР,$F1493)*SEARCH(Удалить_Роспись_ЭК,$H1493)*SEARCH(Удалить_Роспись_КР,$I1493))&gt;0,0,1)</f>
        <v>0</v>
      </c>
      <c r="N1493" s="192">
        <v>0</v>
      </c>
      <c r="O1493" s="192" t="str">
        <f t="shared" si="1095"/>
        <v/>
      </c>
      <c r="P1493" s="192" t="str">
        <f t="shared" si="1136"/>
        <v/>
      </c>
      <c r="Q1493" s="300" t="str">
        <f t="shared" si="1096"/>
        <v/>
      </c>
      <c r="R1493" s="300" t="str">
        <f t="shared" si="1097"/>
        <v/>
      </c>
      <c r="S1493" s="300" t="str">
        <f t="shared" si="1098"/>
        <v/>
      </c>
      <c r="T1493" s="192" t="str">
        <f t="shared" si="1099"/>
        <v/>
      </c>
      <c r="U1493" s="303" t="str">
        <f t="shared" si="1100"/>
        <v/>
      </c>
      <c r="V1493" s="300" t="str">
        <f t="shared" si="1101"/>
        <v/>
      </c>
      <c r="W1493" s="192" t="str">
        <f t="shared" si="1102"/>
        <v/>
      </c>
      <c r="X1493" s="303" t="str">
        <f t="shared" si="1103"/>
        <v/>
      </c>
      <c r="Y1493" s="300" t="str">
        <f t="shared" si="1104"/>
        <v/>
      </c>
      <c r="Z1493" s="300" t="str">
        <f t="shared" si="1105"/>
        <v/>
      </c>
      <c r="AA1493" s="303" t="str">
        <f t="shared" si="1106"/>
        <v/>
      </c>
      <c r="AB1493" s="300" t="str">
        <f t="shared" si="1107"/>
        <v>смз</v>
      </c>
      <c r="AC1493" s="300" t="str">
        <f t="shared" si="1108"/>
        <v/>
      </c>
      <c r="AD1493" s="300" t="str">
        <f t="shared" si="1109"/>
        <v/>
      </c>
      <c r="AE1493" s="192" t="str">
        <f t="shared" si="1110"/>
        <v/>
      </c>
      <c r="AF1493" s="192" t="str">
        <f t="shared" si="1111"/>
        <v/>
      </c>
      <c r="AG1493" s="192"/>
      <c r="AJ1493" s="300" t="str">
        <f t="shared" si="1112"/>
        <v/>
      </c>
      <c r="AK1493" s="300" t="str">
        <f t="shared" si="1113"/>
        <v/>
      </c>
      <c r="AL1493" s="300" t="str">
        <f t="shared" si="1114"/>
        <v/>
      </c>
      <c r="AM1493" s="300" t="str">
        <f t="shared" si="1115"/>
        <v/>
      </c>
      <c r="AN1493" s="300" t="str">
        <f t="shared" si="1116"/>
        <v/>
      </c>
      <c r="AO1493" s="300" t="str">
        <f t="shared" si="1117"/>
        <v/>
      </c>
      <c r="AP1493" s="300" t="str">
        <f t="shared" si="1118"/>
        <v/>
      </c>
      <c r="AQ1493" s="300" t="str">
        <f t="shared" si="1119"/>
        <v/>
      </c>
      <c r="AR1493" s="306" t="str">
        <f t="shared" si="1120"/>
        <v/>
      </c>
      <c r="AS1493" s="300" t="str">
        <f t="shared" si="1121"/>
        <v>смз</v>
      </c>
      <c r="AT1493" s="300" t="str">
        <f t="shared" si="1122"/>
        <v/>
      </c>
      <c r="AU1493" s="192" t="str">
        <f t="shared" si="1123"/>
        <v>смз</v>
      </c>
      <c r="AV1493" s="192" t="str">
        <f t="shared" si="1124"/>
        <v>смз848Щ5965общпро</v>
      </c>
      <c r="AW1493" s="191">
        <f t="shared" si="1125"/>
        <v>0</v>
      </c>
      <c r="AX1493" s="191">
        <f t="shared" si="1126"/>
        <v>0</v>
      </c>
      <c r="AY1493" s="191">
        <f t="shared" si="1127"/>
        <v>0</v>
      </c>
      <c r="AZ1493" s="191">
        <f t="shared" si="1128"/>
        <v>0</v>
      </c>
      <c r="BA1493" s="193">
        <f t="shared" si="1129"/>
        <v>1</v>
      </c>
      <c r="BB1493" s="193">
        <f t="shared" si="1130"/>
        <v>1</v>
      </c>
      <c r="BC1493" s="193">
        <f t="shared" si="1131"/>
        <v>1</v>
      </c>
      <c r="BD1493" s="191">
        <f t="shared" si="1093"/>
        <v>0</v>
      </c>
      <c r="BE1493" s="191">
        <f t="shared" si="1132"/>
        <v>0</v>
      </c>
      <c r="BF1493" s="210">
        <f t="shared" si="1133"/>
        <v>0</v>
      </c>
      <c r="BG1493" s="211">
        <f t="shared" si="1134"/>
        <v>0</v>
      </c>
      <c r="BH1493" s="289"/>
      <c r="BI1493" s="289"/>
      <c r="BL1493" s="233" t="str">
        <f t="shared" si="1135"/>
        <v/>
      </c>
    </row>
    <row r="1494" spans="1:64" s="463" customFormat="1" ht="12" hidden="1" customHeight="1">
      <c r="A1494" s="452" t="s">
        <v>719</v>
      </c>
      <c r="B1494" s="453" t="s">
        <v>433</v>
      </c>
      <c r="C1494" s="452" t="s">
        <v>720</v>
      </c>
      <c r="D1494" s="453" t="s">
        <v>411</v>
      </c>
      <c r="E1494" s="453" t="s">
        <v>1376</v>
      </c>
      <c r="F1494" s="453" t="s">
        <v>613</v>
      </c>
      <c r="G1494" s="453" t="s">
        <v>423</v>
      </c>
      <c r="H1494" s="454" t="s">
        <v>653</v>
      </c>
      <c r="I1494" s="453" t="s">
        <v>547</v>
      </c>
      <c r="J1494" s="455">
        <v>1401843.11</v>
      </c>
      <c r="K1494" s="455">
        <v>902873.03</v>
      </c>
      <c r="L1494" s="456" t="str">
        <f t="shared" si="1094"/>
        <v>908Э11731101324004001061124131</v>
      </c>
      <c r="M1494" s="457">
        <f t="array" ref="M1494">IF(COUNT(SEARCH(Удалить_Роспись_КВСР,$B1494)*SEARCH(Удалить_Роспись_ПБС,$C1494)*SEARCH(Удалить_Роспись_КФСР, $D1494)*SEARCH(Удалить_Роспись_КЦСР,$E1494)*SEARCH(Удалить_Роспись_КВР,$F1494)*SEARCH(Удалить_Роспись_ЭК,$H1494)*SEARCH(Удалить_Роспись_КР,$I1494))&gt;0,0,1)</f>
        <v>0</v>
      </c>
      <c r="N1494" s="457">
        <v>0</v>
      </c>
      <c r="O1494" s="192" t="str">
        <f t="shared" si="1095"/>
        <v/>
      </c>
      <c r="P1494" s="192" t="str">
        <f t="shared" si="1136"/>
        <v/>
      </c>
      <c r="Q1494" s="300" t="str">
        <f t="shared" si="1096"/>
        <v/>
      </c>
      <c r="R1494" s="300" t="str">
        <f t="shared" si="1097"/>
        <v/>
      </c>
      <c r="S1494" s="300" t="str">
        <f t="shared" si="1098"/>
        <v/>
      </c>
      <c r="T1494" s="192" t="str">
        <f t="shared" si="1099"/>
        <v/>
      </c>
      <c r="U1494" s="303" t="str">
        <f t="shared" si="1100"/>
        <v/>
      </c>
      <c r="V1494" s="300" t="str">
        <f t="shared" si="1101"/>
        <v/>
      </c>
      <c r="W1494" s="192" t="str">
        <f t="shared" si="1102"/>
        <v/>
      </c>
      <c r="X1494" s="303" t="str">
        <f t="shared" si="1103"/>
        <v/>
      </c>
      <c r="Y1494" s="300" t="str">
        <f t="shared" si="1104"/>
        <v/>
      </c>
      <c r="Z1494" s="300" t="str">
        <f t="shared" si="1105"/>
        <v/>
      </c>
      <c r="AA1494" s="303" t="str">
        <f t="shared" si="1106"/>
        <v/>
      </c>
      <c r="AB1494" s="300" t="str">
        <f t="shared" si="1107"/>
        <v>смз</v>
      </c>
      <c r="AC1494" s="300" t="str">
        <f t="shared" si="1108"/>
        <v/>
      </c>
      <c r="AD1494" s="300" t="str">
        <f t="shared" si="1109"/>
        <v/>
      </c>
      <c r="AE1494" s="192" t="str">
        <f t="shared" si="1110"/>
        <v/>
      </c>
      <c r="AF1494" s="192" t="str">
        <f t="shared" si="1111"/>
        <v/>
      </c>
      <c r="AG1494" s="192"/>
      <c r="AH1494" s="186"/>
      <c r="AI1494" s="186"/>
      <c r="AJ1494" s="300" t="str">
        <f t="shared" si="1112"/>
        <v/>
      </c>
      <c r="AK1494" s="300" t="str">
        <f t="shared" si="1113"/>
        <v/>
      </c>
      <c r="AL1494" s="300" t="str">
        <f t="shared" si="1114"/>
        <v/>
      </c>
      <c r="AM1494" s="300" t="str">
        <f t="shared" si="1115"/>
        <v/>
      </c>
      <c r="AN1494" s="300" t="str">
        <f t="shared" si="1116"/>
        <v/>
      </c>
      <c r="AO1494" s="300" t="str">
        <f t="shared" si="1117"/>
        <v>физ</v>
      </c>
      <c r="AP1494" s="300" t="str">
        <f t="shared" si="1118"/>
        <v/>
      </c>
      <c r="AQ1494" s="300" t="str">
        <f t="shared" si="1119"/>
        <v/>
      </c>
      <c r="AR1494" s="306" t="str">
        <f t="shared" si="1120"/>
        <v/>
      </c>
      <c r="AS1494" s="300" t="str">
        <f t="shared" si="1121"/>
        <v>смз</v>
      </c>
      <c r="AT1494" s="300" t="str">
        <f t="shared" si="1122"/>
        <v/>
      </c>
      <c r="AU1494" s="192" t="str">
        <f t="shared" si="1123"/>
        <v>смз</v>
      </c>
      <c r="AV1494" s="192" t="str">
        <f t="shared" si="1124"/>
        <v>смз908Э1173общпро</v>
      </c>
      <c r="AW1494" s="456">
        <f t="shared" si="1125"/>
        <v>0</v>
      </c>
      <c r="AX1494" s="191">
        <f t="shared" si="1126"/>
        <v>0</v>
      </c>
      <c r="AY1494" s="191">
        <f t="shared" si="1127"/>
        <v>0</v>
      </c>
      <c r="AZ1494" s="191">
        <f t="shared" si="1128"/>
        <v>0</v>
      </c>
      <c r="BA1494" s="193">
        <f t="shared" si="1129"/>
        <v>1</v>
      </c>
      <c r="BB1494" s="193">
        <f t="shared" si="1130"/>
        <v>1</v>
      </c>
      <c r="BC1494" s="193">
        <f t="shared" si="1131"/>
        <v>1</v>
      </c>
      <c r="BD1494" s="456">
        <f t="shared" si="1093"/>
        <v>0</v>
      </c>
      <c r="BE1494" s="456">
        <f t="shared" si="1132"/>
        <v>0</v>
      </c>
      <c r="BF1494" s="458">
        <f t="shared" si="1133"/>
        <v>0</v>
      </c>
      <c r="BG1494" s="459">
        <f t="shared" si="1134"/>
        <v>0</v>
      </c>
      <c r="BH1494" s="460"/>
      <c r="BI1494" s="460"/>
      <c r="BJ1494" s="461"/>
      <c r="BK1494" s="461"/>
      <c r="BL1494" s="462" t="str">
        <f t="shared" si="1135"/>
        <v>11</v>
      </c>
    </row>
    <row r="1495" spans="1:64" s="463" customFormat="1" ht="12" hidden="1" customHeight="1">
      <c r="A1495" s="452" t="s">
        <v>719</v>
      </c>
      <c r="B1495" s="453" t="s">
        <v>433</v>
      </c>
      <c r="C1495" s="452" t="s">
        <v>720</v>
      </c>
      <c r="D1495" s="453" t="s">
        <v>411</v>
      </c>
      <c r="E1495" s="453" t="s">
        <v>1377</v>
      </c>
      <c r="F1495" s="453" t="s">
        <v>613</v>
      </c>
      <c r="G1495" s="453" t="s">
        <v>423</v>
      </c>
      <c r="H1495" s="454" t="s">
        <v>653</v>
      </c>
      <c r="I1495" s="453" t="s">
        <v>547</v>
      </c>
      <c r="J1495" s="455">
        <v>171172.83</v>
      </c>
      <c r="K1495" s="455">
        <v>148340.32999999999</v>
      </c>
      <c r="L1495" s="456" t="str">
        <f t="shared" si="1094"/>
        <v>908Э11731101324004101061124131</v>
      </c>
      <c r="M1495" s="457">
        <f t="array" ref="M1495">IF(COUNT(SEARCH(Удалить_Роспись_КВСР,$B1495)*SEARCH(Удалить_Роспись_ПБС,$C1495)*SEARCH(Удалить_Роспись_КФСР, $D1495)*SEARCH(Удалить_Роспись_КЦСР,$E1495)*SEARCH(Удалить_Роспись_КВР,$F1495)*SEARCH(Удалить_Роспись_ЭК,$H1495)*SEARCH(Удалить_Роспись_КР,$I1495))&gt;0,0,1)</f>
        <v>0</v>
      </c>
      <c r="N1495" s="457">
        <v>0</v>
      </c>
      <c r="O1495" s="192" t="str">
        <f t="shared" si="1095"/>
        <v/>
      </c>
      <c r="P1495" s="192" t="str">
        <f t="shared" si="1136"/>
        <v/>
      </c>
      <c r="Q1495" s="300" t="str">
        <f t="shared" si="1096"/>
        <v/>
      </c>
      <c r="R1495" s="300" t="str">
        <f t="shared" si="1097"/>
        <v/>
      </c>
      <c r="S1495" s="300" t="str">
        <f t="shared" si="1098"/>
        <v/>
      </c>
      <c r="T1495" s="192" t="str">
        <f t="shared" si="1099"/>
        <v/>
      </c>
      <c r="U1495" s="303" t="str">
        <f t="shared" si="1100"/>
        <v/>
      </c>
      <c r="V1495" s="300" t="str">
        <f t="shared" si="1101"/>
        <v/>
      </c>
      <c r="W1495" s="192" t="str">
        <f t="shared" si="1102"/>
        <v/>
      </c>
      <c r="X1495" s="303" t="str">
        <f t="shared" si="1103"/>
        <v/>
      </c>
      <c r="Y1495" s="300" t="str">
        <f t="shared" si="1104"/>
        <v/>
      </c>
      <c r="Z1495" s="300" t="str">
        <f t="shared" si="1105"/>
        <v/>
      </c>
      <c r="AA1495" s="303" t="str">
        <f t="shared" si="1106"/>
        <v/>
      </c>
      <c r="AB1495" s="300" t="str">
        <f t="shared" si="1107"/>
        <v>смз</v>
      </c>
      <c r="AC1495" s="300" t="str">
        <f t="shared" si="1108"/>
        <v/>
      </c>
      <c r="AD1495" s="300" t="str">
        <f t="shared" si="1109"/>
        <v/>
      </c>
      <c r="AE1495" s="192" t="str">
        <f t="shared" si="1110"/>
        <v/>
      </c>
      <c r="AF1495" s="192" t="str">
        <f t="shared" si="1111"/>
        <v/>
      </c>
      <c r="AG1495" s="192"/>
      <c r="AH1495" s="186"/>
      <c r="AI1495" s="186"/>
      <c r="AJ1495" s="300" t="str">
        <f t="shared" si="1112"/>
        <v/>
      </c>
      <c r="AK1495" s="300" t="str">
        <f t="shared" si="1113"/>
        <v/>
      </c>
      <c r="AL1495" s="300" t="str">
        <f t="shared" si="1114"/>
        <v/>
      </c>
      <c r="AM1495" s="300" t="str">
        <f t="shared" si="1115"/>
        <v/>
      </c>
      <c r="AN1495" s="300" t="str">
        <f t="shared" si="1116"/>
        <v/>
      </c>
      <c r="AO1495" s="300" t="str">
        <f t="shared" si="1117"/>
        <v>физ</v>
      </c>
      <c r="AP1495" s="300" t="str">
        <f t="shared" si="1118"/>
        <v/>
      </c>
      <c r="AQ1495" s="300" t="str">
        <f t="shared" si="1119"/>
        <v/>
      </c>
      <c r="AR1495" s="306" t="str">
        <f t="shared" si="1120"/>
        <v/>
      </c>
      <c r="AS1495" s="300" t="str">
        <f t="shared" si="1121"/>
        <v>смз</v>
      </c>
      <c r="AT1495" s="300" t="str">
        <f t="shared" si="1122"/>
        <v/>
      </c>
      <c r="AU1495" s="192" t="str">
        <f t="shared" si="1123"/>
        <v>смз</v>
      </c>
      <c r="AV1495" s="192" t="str">
        <f t="shared" si="1124"/>
        <v>смз908Э1173общпро</v>
      </c>
      <c r="AW1495" s="456">
        <f t="shared" si="1125"/>
        <v>0</v>
      </c>
      <c r="AX1495" s="191">
        <f t="shared" si="1126"/>
        <v>0</v>
      </c>
      <c r="AY1495" s="191">
        <f t="shared" si="1127"/>
        <v>0</v>
      </c>
      <c r="AZ1495" s="191">
        <f t="shared" si="1128"/>
        <v>0</v>
      </c>
      <c r="BA1495" s="193">
        <f t="shared" si="1129"/>
        <v>1</v>
      </c>
      <c r="BB1495" s="193">
        <f t="shared" si="1130"/>
        <v>1</v>
      </c>
      <c r="BC1495" s="193">
        <f t="shared" si="1131"/>
        <v>1</v>
      </c>
      <c r="BD1495" s="456">
        <f t="shared" si="1093"/>
        <v>0</v>
      </c>
      <c r="BE1495" s="456">
        <f t="shared" si="1132"/>
        <v>0</v>
      </c>
      <c r="BF1495" s="458">
        <f t="shared" si="1133"/>
        <v>0</v>
      </c>
      <c r="BG1495" s="459">
        <f t="shared" si="1134"/>
        <v>0</v>
      </c>
      <c r="BH1495" s="460"/>
      <c r="BI1495" s="460"/>
      <c r="BJ1495" s="461"/>
      <c r="BK1495" s="461"/>
      <c r="BL1495" s="462" t="str">
        <f t="shared" si="1135"/>
        <v>11</v>
      </c>
    </row>
    <row r="1496" spans="1:64" s="463" customFormat="1" ht="12" hidden="1" customHeight="1">
      <c r="A1496" s="452" t="s">
        <v>719</v>
      </c>
      <c r="B1496" s="453" t="s">
        <v>433</v>
      </c>
      <c r="C1496" s="452" t="s">
        <v>720</v>
      </c>
      <c r="D1496" s="453" t="s">
        <v>411</v>
      </c>
      <c r="E1496" s="453" t="s">
        <v>1378</v>
      </c>
      <c r="F1496" s="453" t="s">
        <v>613</v>
      </c>
      <c r="G1496" s="453" t="s">
        <v>423</v>
      </c>
      <c r="H1496" s="454" t="s">
        <v>653</v>
      </c>
      <c r="I1496" s="453" t="s">
        <v>547</v>
      </c>
      <c r="J1496" s="455">
        <v>48991.06</v>
      </c>
      <c r="K1496" s="455">
        <v>0</v>
      </c>
      <c r="L1496" s="456" t="str">
        <f t="shared" si="1094"/>
        <v>908Э11731101324004Г01061124131</v>
      </c>
      <c r="M1496" s="457">
        <f t="array" ref="M1496">IF(COUNT(SEARCH(Удалить_Роспись_КВСР,$B1496)*SEARCH(Удалить_Роспись_ПБС,$C1496)*SEARCH(Удалить_Роспись_КФСР, $D1496)*SEARCH(Удалить_Роспись_КЦСР,$E1496)*SEARCH(Удалить_Роспись_КВР,$F1496)*SEARCH(Удалить_Роспись_ЭК,$H1496)*SEARCH(Удалить_Роспись_КР,$I1496))&gt;0,0,1)</f>
        <v>0</v>
      </c>
      <c r="N1496" s="457">
        <v>0</v>
      </c>
      <c r="O1496" s="192" t="str">
        <f t="shared" si="1095"/>
        <v/>
      </c>
      <c r="P1496" s="192" t="str">
        <f t="shared" si="1136"/>
        <v/>
      </c>
      <c r="Q1496" s="300" t="str">
        <f t="shared" si="1096"/>
        <v/>
      </c>
      <c r="R1496" s="300" t="str">
        <f t="shared" si="1097"/>
        <v/>
      </c>
      <c r="S1496" s="300" t="str">
        <f t="shared" si="1098"/>
        <v/>
      </c>
      <c r="T1496" s="192" t="str">
        <f t="shared" si="1099"/>
        <v/>
      </c>
      <c r="U1496" s="303" t="str">
        <f t="shared" si="1100"/>
        <v/>
      </c>
      <c r="V1496" s="300" t="str">
        <f t="shared" si="1101"/>
        <v/>
      </c>
      <c r="W1496" s="192" t="str">
        <f t="shared" si="1102"/>
        <v/>
      </c>
      <c r="X1496" s="303" t="str">
        <f t="shared" si="1103"/>
        <v/>
      </c>
      <c r="Y1496" s="300" t="str">
        <f t="shared" si="1104"/>
        <v/>
      </c>
      <c r="Z1496" s="300" t="str">
        <f t="shared" si="1105"/>
        <v/>
      </c>
      <c r="AA1496" s="303" t="str">
        <f t="shared" si="1106"/>
        <v/>
      </c>
      <c r="AB1496" s="300" t="str">
        <f t="shared" si="1107"/>
        <v>смз</v>
      </c>
      <c r="AC1496" s="300" t="str">
        <f t="shared" si="1108"/>
        <v/>
      </c>
      <c r="AD1496" s="300" t="str">
        <f t="shared" si="1109"/>
        <v/>
      </c>
      <c r="AE1496" s="192" t="str">
        <f t="shared" si="1110"/>
        <v/>
      </c>
      <c r="AF1496" s="192" t="str">
        <f t="shared" si="1111"/>
        <v/>
      </c>
      <c r="AG1496" s="192"/>
      <c r="AH1496" s="186"/>
      <c r="AI1496" s="186"/>
      <c r="AJ1496" s="300" t="str">
        <f t="shared" si="1112"/>
        <v/>
      </c>
      <c r="AK1496" s="300" t="str">
        <f t="shared" si="1113"/>
        <v/>
      </c>
      <c r="AL1496" s="300" t="str">
        <f t="shared" si="1114"/>
        <v/>
      </c>
      <c r="AM1496" s="300" t="str">
        <f t="shared" si="1115"/>
        <v/>
      </c>
      <c r="AN1496" s="300" t="str">
        <f t="shared" si="1116"/>
        <v/>
      </c>
      <c r="AO1496" s="300" t="str">
        <f t="shared" si="1117"/>
        <v>физ</v>
      </c>
      <c r="AP1496" s="300" t="str">
        <f t="shared" si="1118"/>
        <v/>
      </c>
      <c r="AQ1496" s="300" t="str">
        <f t="shared" si="1119"/>
        <v/>
      </c>
      <c r="AR1496" s="306" t="str">
        <f t="shared" si="1120"/>
        <v/>
      </c>
      <c r="AS1496" s="300" t="str">
        <f t="shared" si="1121"/>
        <v>смз</v>
      </c>
      <c r="AT1496" s="300" t="str">
        <f t="shared" si="1122"/>
        <v/>
      </c>
      <c r="AU1496" s="192" t="str">
        <f t="shared" si="1123"/>
        <v>смз</v>
      </c>
      <c r="AV1496" s="192" t="str">
        <f t="shared" si="1124"/>
        <v>смз908Э1173общпро</v>
      </c>
      <c r="AW1496" s="456">
        <f t="shared" si="1125"/>
        <v>0</v>
      </c>
      <c r="AX1496" s="191">
        <f t="shared" si="1126"/>
        <v>0</v>
      </c>
      <c r="AY1496" s="191">
        <f t="shared" si="1127"/>
        <v>0</v>
      </c>
      <c r="AZ1496" s="191">
        <f t="shared" si="1128"/>
        <v>0</v>
      </c>
      <c r="BA1496" s="193">
        <f t="shared" si="1129"/>
        <v>1</v>
      </c>
      <c r="BB1496" s="193">
        <f t="shared" si="1130"/>
        <v>1</v>
      </c>
      <c r="BC1496" s="193">
        <f t="shared" si="1131"/>
        <v>1</v>
      </c>
      <c r="BD1496" s="456">
        <f t="shared" si="1093"/>
        <v>0</v>
      </c>
      <c r="BE1496" s="456">
        <f t="shared" si="1132"/>
        <v>0</v>
      </c>
      <c r="BF1496" s="458">
        <f t="shared" si="1133"/>
        <v>0</v>
      </c>
      <c r="BG1496" s="459">
        <f t="shared" si="1134"/>
        <v>0</v>
      </c>
      <c r="BH1496" s="460"/>
      <c r="BI1496" s="460"/>
      <c r="BJ1496" s="461"/>
      <c r="BK1496" s="461"/>
      <c r="BL1496" s="462" t="str">
        <f t="shared" si="1135"/>
        <v>11</v>
      </c>
    </row>
    <row r="1497" spans="1:64" s="307" customFormat="1" ht="12" hidden="1" customHeight="1">
      <c r="A1497" s="468" t="s">
        <v>722</v>
      </c>
      <c r="B1497" s="469" t="s">
        <v>428</v>
      </c>
      <c r="C1497" s="468" t="s">
        <v>723</v>
      </c>
      <c r="D1497" s="469" t="s">
        <v>409</v>
      </c>
      <c r="E1497" s="469" t="s">
        <v>1379</v>
      </c>
      <c r="F1497" s="469" t="s">
        <v>613</v>
      </c>
      <c r="G1497" s="469" t="s">
        <v>423</v>
      </c>
      <c r="H1497" s="470" t="s">
        <v>653</v>
      </c>
      <c r="I1497" s="469" t="s">
        <v>547</v>
      </c>
      <c r="J1497" s="471">
        <v>3086340.1</v>
      </c>
      <c r="K1497" s="471">
        <v>2429812.61</v>
      </c>
      <c r="L1497" s="472" t="str">
        <f t="shared" si="1094"/>
        <v>912Щ59800801409004000061124131</v>
      </c>
      <c r="M1497" s="306">
        <f t="array" ref="M1497">IF(COUNT(SEARCH(Удалить_Роспись_КВСР,$B1497)*SEARCH(Удалить_Роспись_ПБС,$C1497)*SEARCH(Удалить_Роспись_КФСР, $D1497)*SEARCH(Удалить_Роспись_КЦСР,$E1497)*SEARCH(Удалить_Роспись_КВР,$F1497)*SEARCH(Удалить_Роспись_ЭК,$H1497)*SEARCH(Удалить_Роспись_КР,$I1497))&gt;0,0,1)</f>
        <v>0</v>
      </c>
      <c r="N1497" s="306">
        <v>0</v>
      </c>
      <c r="O1497" s="192" t="str">
        <f t="shared" si="1095"/>
        <v/>
      </c>
      <c r="P1497" s="192" t="str">
        <f t="shared" si="1136"/>
        <v/>
      </c>
      <c r="Q1497" s="300" t="str">
        <f t="shared" si="1096"/>
        <v/>
      </c>
      <c r="R1497" s="300" t="str">
        <f t="shared" si="1097"/>
        <v/>
      </c>
      <c r="S1497" s="300" t="str">
        <f t="shared" si="1098"/>
        <v/>
      </c>
      <c r="T1497" s="192" t="str">
        <f t="shared" si="1099"/>
        <v/>
      </c>
      <c r="U1497" s="303" t="str">
        <f t="shared" si="1100"/>
        <v/>
      </c>
      <c r="V1497" s="300" t="str">
        <f t="shared" si="1101"/>
        <v/>
      </c>
      <c r="W1497" s="192" t="str">
        <f t="shared" si="1102"/>
        <v/>
      </c>
      <c r="X1497" s="303" t="str">
        <f t="shared" si="1103"/>
        <v/>
      </c>
      <c r="Y1497" s="300" t="str">
        <f t="shared" si="1104"/>
        <v/>
      </c>
      <c r="Z1497" s="300" t="str">
        <f t="shared" si="1105"/>
        <v/>
      </c>
      <c r="AA1497" s="303" t="str">
        <f t="shared" si="1106"/>
        <v/>
      </c>
      <c r="AB1497" s="300" t="str">
        <f t="shared" si="1107"/>
        <v>смз</v>
      </c>
      <c r="AC1497" s="300" t="str">
        <f t="shared" si="1108"/>
        <v/>
      </c>
      <c r="AD1497" s="300" t="str">
        <f t="shared" si="1109"/>
        <v/>
      </c>
      <c r="AE1497" s="192" t="str">
        <f t="shared" si="1110"/>
        <v/>
      </c>
      <c r="AF1497" s="192" t="str">
        <f t="shared" si="1111"/>
        <v/>
      </c>
      <c r="AG1497" s="192"/>
      <c r="AH1497" s="186"/>
      <c r="AI1497" s="186"/>
      <c r="AJ1497" s="300" t="str">
        <f t="shared" si="1112"/>
        <v/>
      </c>
      <c r="AK1497" s="300" t="str">
        <f t="shared" si="1113"/>
        <v/>
      </c>
      <c r="AL1497" s="300" t="str">
        <f t="shared" si="1114"/>
        <v/>
      </c>
      <c r="AM1497" s="300" t="str">
        <f t="shared" si="1115"/>
        <v/>
      </c>
      <c r="AN1497" s="300" t="str">
        <f t="shared" si="1116"/>
        <v/>
      </c>
      <c r="AO1497" s="300" t="str">
        <f t="shared" si="1117"/>
        <v/>
      </c>
      <c r="AP1497" s="300" t="str">
        <f t="shared" si="1118"/>
        <v/>
      </c>
      <c r="AQ1497" s="300" t="str">
        <f t="shared" si="1119"/>
        <v/>
      </c>
      <c r="AR1497" s="306" t="str">
        <f t="shared" si="1120"/>
        <v/>
      </c>
      <c r="AS1497" s="300" t="str">
        <f t="shared" si="1121"/>
        <v>смз</v>
      </c>
      <c r="AT1497" s="300" t="str">
        <f t="shared" si="1122"/>
        <v/>
      </c>
      <c r="AU1497" s="192" t="str">
        <f t="shared" si="1123"/>
        <v>смз</v>
      </c>
      <c r="AV1497" s="192" t="str">
        <f t="shared" si="1124"/>
        <v>смз912Щ5980общпро</v>
      </c>
      <c r="AW1497" s="472">
        <f t="shared" si="1125"/>
        <v>0</v>
      </c>
      <c r="AX1497" s="191">
        <f t="shared" si="1126"/>
        <v>0</v>
      </c>
      <c r="AY1497" s="191">
        <f t="shared" si="1127"/>
        <v>0</v>
      </c>
      <c r="AZ1497" s="191">
        <f t="shared" si="1128"/>
        <v>0</v>
      </c>
      <c r="BA1497" s="193">
        <f t="shared" si="1129"/>
        <v>1</v>
      </c>
      <c r="BB1497" s="193">
        <f t="shared" si="1130"/>
        <v>1</v>
      </c>
      <c r="BC1497" s="193">
        <f t="shared" si="1131"/>
        <v>1</v>
      </c>
      <c r="BD1497" s="472">
        <f t="shared" si="1093"/>
        <v>0</v>
      </c>
      <c r="BE1497" s="472">
        <f t="shared" si="1132"/>
        <v>0</v>
      </c>
      <c r="BF1497" s="473">
        <f t="shared" si="1133"/>
        <v>0</v>
      </c>
      <c r="BG1497" s="474">
        <f t="shared" si="1134"/>
        <v>0</v>
      </c>
      <c r="BH1497" s="475"/>
      <c r="BI1497" s="475"/>
      <c r="BJ1497" s="476"/>
      <c r="BK1497" s="476"/>
      <c r="BL1497" s="477" t="str">
        <f t="shared" si="1135"/>
        <v>08</v>
      </c>
    </row>
    <row r="1498" spans="1:64" s="307" customFormat="1" ht="12" hidden="1" customHeight="1">
      <c r="A1498" s="468" t="s">
        <v>722</v>
      </c>
      <c r="B1498" s="469" t="s">
        <v>428</v>
      </c>
      <c r="C1498" s="468" t="s">
        <v>723</v>
      </c>
      <c r="D1498" s="469" t="s">
        <v>409</v>
      </c>
      <c r="E1498" s="469" t="s">
        <v>1380</v>
      </c>
      <c r="F1498" s="469" t="s">
        <v>613</v>
      </c>
      <c r="G1498" s="469" t="s">
        <v>423</v>
      </c>
      <c r="H1498" s="470" t="s">
        <v>653</v>
      </c>
      <c r="I1498" s="469" t="s">
        <v>547</v>
      </c>
      <c r="J1498" s="471">
        <v>285000</v>
      </c>
      <c r="K1498" s="471">
        <v>285000</v>
      </c>
      <c r="L1498" s="472" t="str">
        <f t="shared" si="1094"/>
        <v>912Щ59800801409004100061124131</v>
      </c>
      <c r="M1498" s="306">
        <f t="array" ref="M1498">IF(COUNT(SEARCH(Удалить_Роспись_КВСР,$B1498)*SEARCH(Удалить_Роспись_ПБС,$C1498)*SEARCH(Удалить_Роспись_КФСР, $D1498)*SEARCH(Удалить_Роспись_КЦСР,$E1498)*SEARCH(Удалить_Роспись_КВР,$F1498)*SEARCH(Удалить_Роспись_ЭК,$H1498)*SEARCH(Удалить_Роспись_КР,$I1498))&gt;0,0,1)</f>
        <v>0</v>
      </c>
      <c r="N1498" s="306">
        <v>0</v>
      </c>
      <c r="O1498" s="192" t="str">
        <f t="shared" si="1095"/>
        <v/>
      </c>
      <c r="P1498" s="192" t="str">
        <f t="shared" si="1136"/>
        <v/>
      </c>
      <c r="Q1498" s="300" t="str">
        <f t="shared" si="1096"/>
        <v/>
      </c>
      <c r="R1498" s="300" t="str">
        <f t="shared" si="1097"/>
        <v/>
      </c>
      <c r="S1498" s="300" t="str">
        <f t="shared" si="1098"/>
        <v/>
      </c>
      <c r="T1498" s="192" t="str">
        <f t="shared" si="1099"/>
        <v/>
      </c>
      <c r="U1498" s="303" t="str">
        <f t="shared" si="1100"/>
        <v/>
      </c>
      <c r="V1498" s="300" t="str">
        <f t="shared" si="1101"/>
        <v/>
      </c>
      <c r="W1498" s="192" t="str">
        <f t="shared" si="1102"/>
        <v/>
      </c>
      <c r="X1498" s="303" t="str">
        <f t="shared" si="1103"/>
        <v/>
      </c>
      <c r="Y1498" s="300" t="str">
        <f t="shared" si="1104"/>
        <v/>
      </c>
      <c r="Z1498" s="300" t="str">
        <f t="shared" si="1105"/>
        <v/>
      </c>
      <c r="AA1498" s="303" t="str">
        <f t="shared" si="1106"/>
        <v/>
      </c>
      <c r="AB1498" s="300" t="str">
        <f t="shared" si="1107"/>
        <v>смз</v>
      </c>
      <c r="AC1498" s="300" t="str">
        <f t="shared" si="1108"/>
        <v/>
      </c>
      <c r="AD1498" s="300" t="str">
        <f t="shared" si="1109"/>
        <v/>
      </c>
      <c r="AE1498" s="192" t="str">
        <f t="shared" si="1110"/>
        <v/>
      </c>
      <c r="AF1498" s="192" t="str">
        <f t="shared" si="1111"/>
        <v/>
      </c>
      <c r="AG1498" s="192"/>
      <c r="AH1498" s="186"/>
      <c r="AI1498" s="186"/>
      <c r="AJ1498" s="300" t="str">
        <f t="shared" si="1112"/>
        <v/>
      </c>
      <c r="AK1498" s="300" t="str">
        <f t="shared" si="1113"/>
        <v/>
      </c>
      <c r="AL1498" s="300" t="str">
        <f t="shared" si="1114"/>
        <v/>
      </c>
      <c r="AM1498" s="300" t="str">
        <f t="shared" si="1115"/>
        <v/>
      </c>
      <c r="AN1498" s="300" t="str">
        <f t="shared" si="1116"/>
        <v/>
      </c>
      <c r="AO1498" s="300" t="str">
        <f t="shared" si="1117"/>
        <v/>
      </c>
      <c r="AP1498" s="300" t="str">
        <f t="shared" si="1118"/>
        <v/>
      </c>
      <c r="AQ1498" s="300" t="str">
        <f t="shared" si="1119"/>
        <v/>
      </c>
      <c r="AR1498" s="306" t="str">
        <f t="shared" si="1120"/>
        <v/>
      </c>
      <c r="AS1498" s="300" t="str">
        <f t="shared" si="1121"/>
        <v>смз</v>
      </c>
      <c r="AT1498" s="300" t="str">
        <f t="shared" si="1122"/>
        <v/>
      </c>
      <c r="AU1498" s="192" t="str">
        <f t="shared" si="1123"/>
        <v>смз</v>
      </c>
      <c r="AV1498" s="192" t="str">
        <f t="shared" si="1124"/>
        <v>смз912Щ5980общпро</v>
      </c>
      <c r="AW1498" s="472">
        <f t="shared" si="1125"/>
        <v>0</v>
      </c>
      <c r="AX1498" s="191">
        <f t="shared" si="1126"/>
        <v>0</v>
      </c>
      <c r="AY1498" s="191">
        <f t="shared" si="1127"/>
        <v>0</v>
      </c>
      <c r="AZ1498" s="191">
        <f t="shared" si="1128"/>
        <v>0</v>
      </c>
      <c r="BA1498" s="193">
        <f t="shared" si="1129"/>
        <v>1</v>
      </c>
      <c r="BB1498" s="193">
        <f t="shared" si="1130"/>
        <v>1</v>
      </c>
      <c r="BC1498" s="193">
        <f t="shared" si="1131"/>
        <v>1</v>
      </c>
      <c r="BD1498" s="472">
        <f t="shared" si="1093"/>
        <v>0</v>
      </c>
      <c r="BE1498" s="472">
        <f t="shared" si="1132"/>
        <v>0</v>
      </c>
      <c r="BF1498" s="473">
        <f t="shared" si="1133"/>
        <v>0</v>
      </c>
      <c r="BG1498" s="474">
        <f t="shared" si="1134"/>
        <v>0</v>
      </c>
      <c r="BH1498" s="475"/>
      <c r="BI1498" s="475"/>
      <c r="BJ1498" s="476"/>
      <c r="BK1498" s="476"/>
      <c r="BL1498" s="477" t="str">
        <f t="shared" si="1135"/>
        <v>08</v>
      </c>
    </row>
    <row r="1499" spans="1:64" s="307" customFormat="1" ht="12" hidden="1" customHeight="1">
      <c r="A1499" s="468" t="s">
        <v>722</v>
      </c>
      <c r="B1499" s="469" t="s">
        <v>428</v>
      </c>
      <c r="C1499" s="468" t="s">
        <v>723</v>
      </c>
      <c r="D1499" s="469" t="s">
        <v>409</v>
      </c>
      <c r="E1499" s="469" t="s">
        <v>1381</v>
      </c>
      <c r="F1499" s="469" t="s">
        <v>615</v>
      </c>
      <c r="G1499" s="469" t="s">
        <v>428</v>
      </c>
      <c r="H1499" s="470" t="s">
        <v>653</v>
      </c>
      <c r="I1499" s="469" t="s">
        <v>547</v>
      </c>
      <c r="J1499" s="471">
        <v>170313.52</v>
      </c>
      <c r="K1499" s="471">
        <v>170313.52</v>
      </c>
      <c r="L1499" s="472" t="str">
        <f t="shared" si="1094"/>
        <v>912Щ59800801409004700061291231</v>
      </c>
      <c r="M1499" s="306">
        <f t="array" ref="M1499">IF(COUNT(SEARCH(Удалить_Роспись_КВСР,$B1499)*SEARCH(Удалить_Роспись_ПБС,$C1499)*SEARCH(Удалить_Роспись_КФСР, $D1499)*SEARCH(Удалить_Роспись_КЦСР,$E1499)*SEARCH(Удалить_Роспись_КВР,$F1499)*SEARCH(Удалить_Роспись_ЭК,$H1499)*SEARCH(Удалить_Роспись_КР,$I1499))&gt;0,0,1)</f>
        <v>0</v>
      </c>
      <c r="N1499" s="306">
        <v>0</v>
      </c>
      <c r="O1499" s="192" t="str">
        <f t="shared" si="1095"/>
        <v/>
      </c>
      <c r="P1499" s="192" t="str">
        <f t="shared" si="1136"/>
        <v/>
      </c>
      <c r="Q1499" s="300" t="str">
        <f t="shared" si="1096"/>
        <v/>
      </c>
      <c r="R1499" s="300" t="str">
        <f t="shared" si="1097"/>
        <v/>
      </c>
      <c r="S1499" s="300" t="str">
        <f t="shared" si="1098"/>
        <v/>
      </c>
      <c r="T1499" s="192" t="str">
        <f t="shared" si="1099"/>
        <v/>
      </c>
      <c r="U1499" s="303" t="str">
        <f t="shared" si="1100"/>
        <v/>
      </c>
      <c r="V1499" s="300" t="str">
        <f t="shared" si="1101"/>
        <v/>
      </c>
      <c r="W1499" s="192" t="str">
        <f t="shared" si="1102"/>
        <v/>
      </c>
      <c r="X1499" s="303" t="str">
        <f t="shared" si="1103"/>
        <v/>
      </c>
      <c r="Y1499" s="300" t="str">
        <f t="shared" si="1104"/>
        <v/>
      </c>
      <c r="Z1499" s="300" t="str">
        <f t="shared" si="1105"/>
        <v/>
      </c>
      <c r="AA1499" s="303" t="str">
        <f t="shared" si="1106"/>
        <v/>
      </c>
      <c r="AB1499" s="300" t="str">
        <f t="shared" si="1107"/>
        <v/>
      </c>
      <c r="AC1499" s="300" t="str">
        <f t="shared" si="1108"/>
        <v/>
      </c>
      <c r="AD1499" s="300" t="str">
        <f t="shared" si="1109"/>
        <v>сиц</v>
      </c>
      <c r="AE1499" s="192" t="str">
        <f t="shared" si="1110"/>
        <v/>
      </c>
      <c r="AF1499" s="192" t="str">
        <f t="shared" si="1111"/>
        <v/>
      </c>
      <c r="AG1499" s="192"/>
      <c r="AH1499" s="186"/>
      <c r="AI1499" s="186"/>
      <c r="AJ1499" s="300" t="str">
        <f t="shared" si="1112"/>
        <v/>
      </c>
      <c r="AK1499" s="300" t="str">
        <f t="shared" si="1113"/>
        <v/>
      </c>
      <c r="AL1499" s="300" t="str">
        <f t="shared" si="1114"/>
        <v/>
      </c>
      <c r="AM1499" s="300" t="str">
        <f t="shared" si="1115"/>
        <v/>
      </c>
      <c r="AN1499" s="300" t="str">
        <f t="shared" si="1116"/>
        <v/>
      </c>
      <c r="AO1499" s="300" t="str">
        <f t="shared" si="1117"/>
        <v/>
      </c>
      <c r="AP1499" s="300" t="str">
        <f t="shared" si="1118"/>
        <v/>
      </c>
      <c r="AQ1499" s="300" t="str">
        <f t="shared" si="1119"/>
        <v/>
      </c>
      <c r="AR1499" s="306" t="str">
        <f t="shared" si="1120"/>
        <v/>
      </c>
      <c r="AS1499" s="300" t="str">
        <f t="shared" si="1121"/>
        <v/>
      </c>
      <c r="AT1499" s="300" t="str">
        <f t="shared" si="1122"/>
        <v>сиц</v>
      </c>
      <c r="AU1499" s="192" t="str">
        <f t="shared" si="1123"/>
        <v>сиц</v>
      </c>
      <c r="AV1499" s="192" t="e">
        <f t="shared" si="1124"/>
        <v>#N/A</v>
      </c>
      <c r="AW1499" s="472">
        <f t="shared" si="1125"/>
        <v>0</v>
      </c>
      <c r="AX1499" s="191">
        <f t="shared" si="1126"/>
        <v>0</v>
      </c>
      <c r="AY1499" s="191">
        <f t="shared" si="1127"/>
        <v>0</v>
      </c>
      <c r="AZ1499" s="191">
        <f t="shared" si="1128"/>
        <v>0</v>
      </c>
      <c r="BA1499" s="193" t="e">
        <f t="shared" si="1129"/>
        <v>#N/A</v>
      </c>
      <c r="BB1499" s="193" t="e">
        <f t="shared" si="1130"/>
        <v>#N/A</v>
      </c>
      <c r="BC1499" s="193" t="e">
        <f t="shared" si="1131"/>
        <v>#N/A</v>
      </c>
      <c r="BD1499" s="472">
        <f t="shared" si="1093"/>
        <v>0</v>
      </c>
      <c r="BE1499" s="472" t="e">
        <f t="shared" si="1132"/>
        <v>#N/A</v>
      </c>
      <c r="BF1499" s="473" t="e">
        <f t="shared" si="1133"/>
        <v>#N/A</v>
      </c>
      <c r="BG1499" s="474" t="e">
        <f t="shared" si="1134"/>
        <v>#N/A</v>
      </c>
      <c r="BH1499" s="475"/>
      <c r="BI1499" s="475"/>
      <c r="BJ1499" s="476"/>
      <c r="BK1499" s="476"/>
      <c r="BL1499" s="477" t="str">
        <f t="shared" si="1135"/>
        <v>08</v>
      </c>
    </row>
    <row r="1500" spans="1:64" s="307" customFormat="1" ht="12" hidden="1" customHeight="1">
      <c r="A1500" s="468" t="s">
        <v>722</v>
      </c>
      <c r="B1500" s="469" t="s">
        <v>428</v>
      </c>
      <c r="C1500" s="468" t="s">
        <v>723</v>
      </c>
      <c r="D1500" s="469" t="s">
        <v>409</v>
      </c>
      <c r="E1500" s="469" t="s">
        <v>1382</v>
      </c>
      <c r="F1500" s="469" t="s">
        <v>613</v>
      </c>
      <c r="G1500" s="469" t="s">
        <v>423</v>
      </c>
      <c r="H1500" s="470" t="s">
        <v>653</v>
      </c>
      <c r="I1500" s="469" t="s">
        <v>547</v>
      </c>
      <c r="J1500" s="471">
        <v>794034.04</v>
      </c>
      <c r="K1500" s="471">
        <v>540090.03</v>
      </c>
      <c r="L1500" s="472" t="str">
        <f t="shared" si="1094"/>
        <v>912Щ59800801409004Г00061124131</v>
      </c>
      <c r="M1500" s="306">
        <f t="array" ref="M1500">IF(COUNT(SEARCH(Удалить_Роспись_КВСР,$B1500)*SEARCH(Удалить_Роспись_ПБС,$C1500)*SEARCH(Удалить_Роспись_КФСР, $D1500)*SEARCH(Удалить_Роспись_КЦСР,$E1500)*SEARCH(Удалить_Роспись_КВР,$F1500)*SEARCH(Удалить_Роспись_ЭК,$H1500)*SEARCH(Удалить_Роспись_КР,$I1500))&gt;0,0,1)</f>
        <v>0</v>
      </c>
      <c r="N1500" s="306">
        <v>0</v>
      </c>
      <c r="O1500" s="192" t="str">
        <f t="shared" si="1095"/>
        <v/>
      </c>
      <c r="P1500" s="192" t="str">
        <f t="shared" si="1136"/>
        <v/>
      </c>
      <c r="Q1500" s="300" t="str">
        <f t="shared" si="1096"/>
        <v/>
      </c>
      <c r="R1500" s="300" t="str">
        <f t="shared" si="1097"/>
        <v/>
      </c>
      <c r="S1500" s="300" t="str">
        <f t="shared" si="1098"/>
        <v/>
      </c>
      <c r="T1500" s="192" t="str">
        <f t="shared" si="1099"/>
        <v/>
      </c>
      <c r="U1500" s="303" t="str">
        <f t="shared" si="1100"/>
        <v/>
      </c>
      <c r="V1500" s="300" t="str">
        <f t="shared" si="1101"/>
        <v/>
      </c>
      <c r="W1500" s="192" t="str">
        <f t="shared" si="1102"/>
        <v/>
      </c>
      <c r="X1500" s="303" t="str">
        <f t="shared" si="1103"/>
        <v/>
      </c>
      <c r="Y1500" s="300" t="str">
        <f t="shared" si="1104"/>
        <v/>
      </c>
      <c r="Z1500" s="300" t="str">
        <f t="shared" si="1105"/>
        <v/>
      </c>
      <c r="AA1500" s="303" t="str">
        <f t="shared" si="1106"/>
        <v/>
      </c>
      <c r="AB1500" s="300" t="str">
        <f t="shared" si="1107"/>
        <v>смз</v>
      </c>
      <c r="AC1500" s="300" t="str">
        <f t="shared" si="1108"/>
        <v/>
      </c>
      <c r="AD1500" s="300" t="str">
        <f t="shared" si="1109"/>
        <v/>
      </c>
      <c r="AE1500" s="192" t="str">
        <f t="shared" si="1110"/>
        <v/>
      </c>
      <c r="AF1500" s="192" t="str">
        <f t="shared" si="1111"/>
        <v/>
      </c>
      <c r="AG1500" s="192"/>
      <c r="AH1500" s="186"/>
      <c r="AI1500" s="186"/>
      <c r="AJ1500" s="300" t="str">
        <f t="shared" si="1112"/>
        <v/>
      </c>
      <c r="AK1500" s="300" t="str">
        <f t="shared" si="1113"/>
        <v/>
      </c>
      <c r="AL1500" s="300" t="str">
        <f t="shared" si="1114"/>
        <v/>
      </c>
      <c r="AM1500" s="300" t="str">
        <f t="shared" si="1115"/>
        <v/>
      </c>
      <c r="AN1500" s="300" t="str">
        <f t="shared" si="1116"/>
        <v/>
      </c>
      <c r="AO1500" s="300" t="str">
        <f t="shared" si="1117"/>
        <v/>
      </c>
      <c r="AP1500" s="300" t="str">
        <f t="shared" si="1118"/>
        <v/>
      </c>
      <c r="AQ1500" s="300" t="str">
        <f t="shared" si="1119"/>
        <v/>
      </c>
      <c r="AR1500" s="306" t="str">
        <f t="shared" si="1120"/>
        <v/>
      </c>
      <c r="AS1500" s="300" t="str">
        <f t="shared" si="1121"/>
        <v>смз</v>
      </c>
      <c r="AT1500" s="300" t="str">
        <f t="shared" si="1122"/>
        <v/>
      </c>
      <c r="AU1500" s="192" t="str">
        <f t="shared" si="1123"/>
        <v>смз</v>
      </c>
      <c r="AV1500" s="192" t="str">
        <f t="shared" si="1124"/>
        <v>смз912Щ5980общпро</v>
      </c>
      <c r="AW1500" s="472">
        <f t="shared" si="1125"/>
        <v>0</v>
      </c>
      <c r="AX1500" s="191">
        <f t="shared" si="1126"/>
        <v>0</v>
      </c>
      <c r="AY1500" s="191">
        <f t="shared" si="1127"/>
        <v>0</v>
      </c>
      <c r="AZ1500" s="191">
        <f t="shared" si="1128"/>
        <v>0</v>
      </c>
      <c r="BA1500" s="193">
        <f t="shared" si="1129"/>
        <v>1</v>
      </c>
      <c r="BB1500" s="193">
        <f t="shared" si="1130"/>
        <v>1</v>
      </c>
      <c r="BC1500" s="193">
        <f t="shared" si="1131"/>
        <v>1</v>
      </c>
      <c r="BD1500" s="472">
        <f t="shared" si="1093"/>
        <v>0</v>
      </c>
      <c r="BE1500" s="472">
        <f t="shared" si="1132"/>
        <v>0</v>
      </c>
      <c r="BF1500" s="473">
        <f t="shared" si="1133"/>
        <v>0</v>
      </c>
      <c r="BG1500" s="474">
        <f t="shared" si="1134"/>
        <v>0</v>
      </c>
      <c r="BH1500" s="475"/>
      <c r="BI1500" s="475"/>
      <c r="BJ1500" s="476"/>
      <c r="BK1500" s="476"/>
      <c r="BL1500" s="477" t="str">
        <f t="shared" si="1135"/>
        <v>08</v>
      </c>
    </row>
    <row r="1501" spans="1:64" s="307" customFormat="1" ht="12" hidden="1" customHeight="1">
      <c r="A1501" s="468" t="s">
        <v>722</v>
      </c>
      <c r="B1501" s="469" t="s">
        <v>428</v>
      </c>
      <c r="C1501" s="468" t="s">
        <v>723</v>
      </c>
      <c r="D1501" s="469" t="s">
        <v>409</v>
      </c>
      <c r="E1501" s="469" t="s">
        <v>1383</v>
      </c>
      <c r="F1501" s="469" t="s">
        <v>615</v>
      </c>
      <c r="G1501" s="469" t="s">
        <v>428</v>
      </c>
      <c r="H1501" s="470" t="s">
        <v>653</v>
      </c>
      <c r="I1501" s="469" t="s">
        <v>547</v>
      </c>
      <c r="J1501" s="471">
        <v>8686.48</v>
      </c>
      <c r="K1501" s="471">
        <v>0</v>
      </c>
      <c r="L1501" s="472" t="str">
        <f t="shared" si="1094"/>
        <v>912Щ5980080140900Ф000061291231</v>
      </c>
      <c r="M1501" s="306">
        <f t="array" ref="M1501">IF(COUNT(SEARCH(Удалить_Роспись_КВСР,$B1501)*SEARCH(Удалить_Роспись_ПБС,$C1501)*SEARCH(Удалить_Роспись_КФСР, $D1501)*SEARCH(Удалить_Роспись_КЦСР,$E1501)*SEARCH(Удалить_Роспись_КВР,$F1501)*SEARCH(Удалить_Роспись_ЭК,$H1501)*SEARCH(Удалить_Роспись_КР,$I1501))&gt;0,0,1)</f>
        <v>1</v>
      </c>
      <c r="N1501" s="306">
        <v>0</v>
      </c>
      <c r="O1501" s="192" t="str">
        <f t="shared" si="1095"/>
        <v/>
      </c>
      <c r="P1501" s="192" t="str">
        <f t="shared" si="1136"/>
        <v/>
      </c>
      <c r="Q1501" s="300" t="str">
        <f t="shared" si="1096"/>
        <v/>
      </c>
      <c r="R1501" s="300" t="str">
        <f t="shared" si="1097"/>
        <v/>
      </c>
      <c r="S1501" s="300" t="str">
        <f t="shared" si="1098"/>
        <v/>
      </c>
      <c r="T1501" s="192" t="str">
        <f t="shared" si="1099"/>
        <v/>
      </c>
      <c r="U1501" s="303" t="str">
        <f t="shared" si="1100"/>
        <v/>
      </c>
      <c r="V1501" s="300" t="str">
        <f t="shared" si="1101"/>
        <v/>
      </c>
      <c r="W1501" s="192" t="str">
        <f t="shared" si="1102"/>
        <v/>
      </c>
      <c r="X1501" s="303" t="str">
        <f t="shared" si="1103"/>
        <v/>
      </c>
      <c r="Y1501" s="300" t="str">
        <f t="shared" si="1104"/>
        <v/>
      </c>
      <c r="Z1501" s="300" t="str">
        <f t="shared" si="1105"/>
        <v/>
      </c>
      <c r="AA1501" s="303" t="str">
        <f t="shared" si="1106"/>
        <v/>
      </c>
      <c r="AB1501" s="300" t="str">
        <f t="shared" si="1107"/>
        <v/>
      </c>
      <c r="AC1501" s="300" t="str">
        <f t="shared" si="1108"/>
        <v/>
      </c>
      <c r="AD1501" s="300" t="str">
        <f t="shared" si="1109"/>
        <v>сиц</v>
      </c>
      <c r="AE1501" s="192" t="str">
        <f t="shared" si="1110"/>
        <v/>
      </c>
      <c r="AF1501" s="192" t="str">
        <f t="shared" si="1111"/>
        <v/>
      </c>
      <c r="AG1501" s="192"/>
      <c r="AH1501" s="186"/>
      <c r="AI1501" s="186"/>
      <c r="AJ1501" s="300" t="str">
        <f t="shared" si="1112"/>
        <v/>
      </c>
      <c r="AK1501" s="300" t="str">
        <f t="shared" si="1113"/>
        <v/>
      </c>
      <c r="AL1501" s="300" t="str">
        <f t="shared" si="1114"/>
        <v/>
      </c>
      <c r="AM1501" s="300" t="str">
        <f t="shared" si="1115"/>
        <v/>
      </c>
      <c r="AN1501" s="300" t="str">
        <f t="shared" si="1116"/>
        <v/>
      </c>
      <c r="AO1501" s="300" t="str">
        <f t="shared" si="1117"/>
        <v/>
      </c>
      <c r="AP1501" s="300" t="str">
        <f t="shared" si="1118"/>
        <v/>
      </c>
      <c r="AQ1501" s="300" t="str">
        <f t="shared" si="1119"/>
        <v/>
      </c>
      <c r="AR1501" s="306" t="str">
        <f t="shared" si="1120"/>
        <v/>
      </c>
      <c r="AS1501" s="300" t="str">
        <f t="shared" si="1121"/>
        <v/>
      </c>
      <c r="AT1501" s="300" t="str">
        <f t="shared" si="1122"/>
        <v>сиц</v>
      </c>
      <c r="AU1501" s="192" t="str">
        <f t="shared" si="1123"/>
        <v>сиц</v>
      </c>
      <c r="AV1501" s="192" t="e">
        <f t="shared" si="1124"/>
        <v>#N/A</v>
      </c>
      <c r="AW1501" s="472">
        <f t="shared" si="1125"/>
        <v>8686.48</v>
      </c>
      <c r="AX1501" s="191">
        <f t="shared" si="1126"/>
        <v>0</v>
      </c>
      <c r="AY1501" s="191">
        <f t="shared" si="1127"/>
        <v>0</v>
      </c>
      <c r="AZ1501" s="191">
        <f t="shared" si="1128"/>
        <v>0</v>
      </c>
      <c r="BA1501" s="193" t="e">
        <f t="shared" si="1129"/>
        <v>#N/A</v>
      </c>
      <c r="BB1501" s="193" t="e">
        <f t="shared" si="1130"/>
        <v>#N/A</v>
      </c>
      <c r="BC1501" s="193" t="e">
        <f t="shared" si="1131"/>
        <v>#N/A</v>
      </c>
      <c r="BD1501" s="472">
        <f t="shared" si="1093"/>
        <v>0</v>
      </c>
      <c r="BE1501" s="472" t="e">
        <f t="shared" si="1132"/>
        <v>#N/A</v>
      </c>
      <c r="BF1501" s="473" t="e">
        <f t="shared" si="1133"/>
        <v>#N/A</v>
      </c>
      <c r="BG1501" s="474" t="e">
        <f t="shared" si="1134"/>
        <v>#N/A</v>
      </c>
      <c r="BH1501" s="475"/>
      <c r="BI1501" s="475"/>
      <c r="BJ1501" s="476"/>
      <c r="BK1501" s="476"/>
      <c r="BL1501" s="477" t="str">
        <f t="shared" si="1135"/>
        <v>08</v>
      </c>
    </row>
    <row r="1502" spans="1:64" ht="12" hidden="1" customHeight="1">
      <c r="A1502" s="333" t="s">
        <v>724</v>
      </c>
      <c r="B1502" s="381" t="s">
        <v>323</v>
      </c>
      <c r="C1502" s="333" t="s">
        <v>725</v>
      </c>
      <c r="D1502" s="381" t="s">
        <v>409</v>
      </c>
      <c r="E1502" s="381" t="s">
        <v>1384</v>
      </c>
      <c r="F1502" s="381" t="s">
        <v>613</v>
      </c>
      <c r="G1502" s="381" t="s">
        <v>423</v>
      </c>
      <c r="H1502" s="100" t="s">
        <v>653</v>
      </c>
      <c r="I1502" s="381" t="s">
        <v>547</v>
      </c>
      <c r="J1502" s="382">
        <v>1584991.82</v>
      </c>
      <c r="K1502" s="382">
        <v>1134000</v>
      </c>
      <c r="L1502" s="191" t="str">
        <f t="shared" si="1094"/>
        <v>856Щ7403080105100Ч004061124131</v>
      </c>
      <c r="M1502" s="192">
        <f t="array" ref="M1502">IF(COUNT(SEARCH(Удалить_Роспись_КВСР,$B1502)*SEARCH(Удалить_Роспись_ПБС,$C1502)*SEARCH(Удалить_Роспись_КФСР, $D1502)*SEARCH(Удалить_Роспись_КЦСР,$E1502)*SEARCH(Удалить_Роспись_КВР,$F1502)*SEARCH(Удалить_Роспись_ЭК,$H1502)*SEARCH(Удалить_Роспись_КР,$I1502))&gt;0,0,1)</f>
        <v>1</v>
      </c>
      <c r="N1502" s="192">
        <v>0</v>
      </c>
      <c r="O1502" s="192" t="str">
        <f t="shared" si="1095"/>
        <v/>
      </c>
      <c r="P1502" s="192" t="str">
        <f t="shared" si="1136"/>
        <v/>
      </c>
      <c r="Q1502" s="300" t="str">
        <f t="shared" si="1096"/>
        <v/>
      </c>
      <c r="R1502" s="300" t="str">
        <f t="shared" si="1097"/>
        <v/>
      </c>
      <c r="S1502" s="300" t="str">
        <f t="shared" si="1098"/>
        <v/>
      </c>
      <c r="T1502" s="192" t="str">
        <f t="shared" si="1099"/>
        <v/>
      </c>
      <c r="U1502" s="303" t="str">
        <f t="shared" si="1100"/>
        <v/>
      </c>
      <c r="V1502" s="300" t="str">
        <f t="shared" si="1101"/>
        <v/>
      </c>
      <c r="W1502" s="192" t="str">
        <f t="shared" si="1102"/>
        <v/>
      </c>
      <c r="X1502" s="303" t="str">
        <f t="shared" si="1103"/>
        <v/>
      </c>
      <c r="Y1502" s="300" t="str">
        <f t="shared" si="1104"/>
        <v/>
      </c>
      <c r="Z1502" s="300" t="str">
        <f t="shared" si="1105"/>
        <v/>
      </c>
      <c r="AA1502" s="303" t="str">
        <f t="shared" si="1106"/>
        <v/>
      </c>
      <c r="AB1502" s="300" t="str">
        <f t="shared" si="1107"/>
        <v>смз</v>
      </c>
      <c r="AC1502" s="300" t="str">
        <f t="shared" si="1108"/>
        <v/>
      </c>
      <c r="AD1502" s="300" t="str">
        <f t="shared" si="1109"/>
        <v/>
      </c>
      <c r="AE1502" s="192" t="str">
        <f t="shared" si="1110"/>
        <v/>
      </c>
      <c r="AF1502" s="192" t="str">
        <f t="shared" si="1111"/>
        <v/>
      </c>
      <c r="AG1502" s="192"/>
      <c r="AJ1502" s="300" t="str">
        <f t="shared" si="1112"/>
        <v/>
      </c>
      <c r="AK1502" s="300" t="str">
        <f t="shared" si="1113"/>
        <v/>
      </c>
      <c r="AL1502" s="300" t="str">
        <f t="shared" si="1114"/>
        <v/>
      </c>
      <c r="AM1502" s="300" t="str">
        <f t="shared" si="1115"/>
        <v/>
      </c>
      <c r="AN1502" s="300" t="str">
        <f t="shared" si="1116"/>
        <v/>
      </c>
      <c r="AO1502" s="300" t="str">
        <f t="shared" si="1117"/>
        <v/>
      </c>
      <c r="AP1502" s="300" t="str">
        <f t="shared" si="1118"/>
        <v/>
      </c>
      <c r="AQ1502" s="300" t="str">
        <f t="shared" si="1119"/>
        <v/>
      </c>
      <c r="AR1502" s="306" t="str">
        <f t="shared" si="1120"/>
        <v/>
      </c>
      <c r="AS1502" s="300" t="str">
        <f t="shared" si="1121"/>
        <v>смз</v>
      </c>
      <c r="AT1502" s="300" t="str">
        <f t="shared" si="1122"/>
        <v/>
      </c>
      <c r="AU1502" s="192" t="str">
        <f t="shared" si="1123"/>
        <v>смз</v>
      </c>
      <c r="AV1502" s="192" t="str">
        <f t="shared" si="1124"/>
        <v>смз856Щ7403общпро</v>
      </c>
      <c r="AW1502" s="191">
        <f t="shared" si="1125"/>
        <v>1584991.82</v>
      </c>
      <c r="AX1502" s="191">
        <f t="shared" si="1126"/>
        <v>1134000</v>
      </c>
      <c r="AY1502" s="191">
        <f t="shared" si="1127"/>
        <v>0</v>
      </c>
      <c r="AZ1502" s="191">
        <f t="shared" si="1128"/>
        <v>0</v>
      </c>
      <c r="BA1502" s="193">
        <f t="shared" si="1129"/>
        <v>1</v>
      </c>
      <c r="BB1502" s="193">
        <f t="shared" si="1130"/>
        <v>1</v>
      </c>
      <c r="BC1502" s="193">
        <f t="shared" si="1131"/>
        <v>1</v>
      </c>
      <c r="BD1502" s="191">
        <f t="shared" si="1093"/>
        <v>0</v>
      </c>
      <c r="BE1502" s="191">
        <f t="shared" si="1132"/>
        <v>0</v>
      </c>
      <c r="BF1502" s="210">
        <f t="shared" si="1133"/>
        <v>0</v>
      </c>
      <c r="BG1502" s="211">
        <f t="shared" si="1134"/>
        <v>0</v>
      </c>
      <c r="BH1502" s="289"/>
      <c r="BI1502" s="289"/>
      <c r="BL1502" s="233" t="str">
        <f t="shared" si="1135"/>
        <v/>
      </c>
    </row>
    <row r="1503" spans="1:64" ht="12" hidden="1" customHeight="1">
      <c r="A1503" s="333" t="s">
        <v>724</v>
      </c>
      <c r="B1503" s="381" t="s">
        <v>323</v>
      </c>
      <c r="C1503" s="333" t="s">
        <v>725</v>
      </c>
      <c r="D1503" s="381" t="s">
        <v>409</v>
      </c>
      <c r="E1503" s="381" t="s">
        <v>1384</v>
      </c>
      <c r="F1503" s="381" t="s">
        <v>615</v>
      </c>
      <c r="G1503" s="381" t="s">
        <v>323</v>
      </c>
      <c r="H1503" s="100" t="s">
        <v>653</v>
      </c>
      <c r="I1503" s="381" t="s">
        <v>547</v>
      </c>
      <c r="J1503" s="382">
        <v>100000</v>
      </c>
      <c r="K1503" s="382">
        <v>0</v>
      </c>
      <c r="L1503" s="191" t="str">
        <f t="shared" si="1094"/>
        <v>856Щ7403080105100Ч004061285631</v>
      </c>
      <c r="M1503" s="192">
        <f t="array" ref="M1503">IF(COUNT(SEARCH(Удалить_Роспись_КВСР,$B1503)*SEARCH(Удалить_Роспись_ПБС,$C1503)*SEARCH(Удалить_Роспись_КФСР, $D1503)*SEARCH(Удалить_Роспись_КЦСР,$E1503)*SEARCH(Удалить_Роспись_КВР,$F1503)*SEARCH(Удалить_Роспись_ЭК,$H1503)*SEARCH(Удалить_Роспись_КР,$I1503))&gt;0,0,1)</f>
        <v>1</v>
      </c>
      <c r="N1503" s="192">
        <v>0</v>
      </c>
      <c r="O1503" s="192" t="str">
        <f t="shared" si="1095"/>
        <v/>
      </c>
      <c r="P1503" s="192" t="str">
        <f t="shared" si="1136"/>
        <v/>
      </c>
      <c r="Q1503" s="300" t="str">
        <f t="shared" si="1096"/>
        <v/>
      </c>
      <c r="R1503" s="300" t="str">
        <f t="shared" si="1097"/>
        <v/>
      </c>
      <c r="S1503" s="300" t="str">
        <f t="shared" si="1098"/>
        <v/>
      </c>
      <c r="T1503" s="192" t="str">
        <f t="shared" si="1099"/>
        <v/>
      </c>
      <c r="U1503" s="303" t="str">
        <f t="shared" si="1100"/>
        <v/>
      </c>
      <c r="V1503" s="300" t="str">
        <f t="shared" si="1101"/>
        <v/>
      </c>
      <c r="W1503" s="192" t="str">
        <f t="shared" si="1102"/>
        <v/>
      </c>
      <c r="X1503" s="303" t="str">
        <f t="shared" si="1103"/>
        <v/>
      </c>
      <c r="Y1503" s="300" t="str">
        <f t="shared" si="1104"/>
        <v/>
      </c>
      <c r="Z1503" s="300" t="str">
        <f t="shared" si="1105"/>
        <v/>
      </c>
      <c r="AA1503" s="303" t="str">
        <f t="shared" si="1106"/>
        <v/>
      </c>
      <c r="AB1503" s="300" t="str">
        <f t="shared" si="1107"/>
        <v/>
      </c>
      <c r="AC1503" s="300" t="str">
        <f t="shared" si="1108"/>
        <v/>
      </c>
      <c r="AD1503" s="300" t="str">
        <f t="shared" si="1109"/>
        <v>сиц</v>
      </c>
      <c r="AE1503" s="192" t="str">
        <f t="shared" si="1110"/>
        <v/>
      </c>
      <c r="AF1503" s="192" t="str">
        <f t="shared" si="1111"/>
        <v/>
      </c>
      <c r="AG1503" s="192"/>
      <c r="AJ1503" s="300" t="str">
        <f t="shared" si="1112"/>
        <v/>
      </c>
      <c r="AK1503" s="300" t="str">
        <f t="shared" si="1113"/>
        <v/>
      </c>
      <c r="AL1503" s="300" t="str">
        <f t="shared" si="1114"/>
        <v/>
      </c>
      <c r="AM1503" s="300" t="str">
        <f t="shared" si="1115"/>
        <v/>
      </c>
      <c r="AN1503" s="300" t="str">
        <f t="shared" si="1116"/>
        <v/>
      </c>
      <c r="AO1503" s="300" t="str">
        <f t="shared" si="1117"/>
        <v/>
      </c>
      <c r="AP1503" s="300" t="str">
        <f t="shared" si="1118"/>
        <v/>
      </c>
      <c r="AQ1503" s="300" t="str">
        <f t="shared" si="1119"/>
        <v/>
      </c>
      <c r="AR1503" s="306" t="str">
        <f t="shared" si="1120"/>
        <v/>
      </c>
      <c r="AS1503" s="300" t="str">
        <f t="shared" si="1121"/>
        <v/>
      </c>
      <c r="AT1503" s="300" t="str">
        <f t="shared" si="1122"/>
        <v>сиц</v>
      </c>
      <c r="AU1503" s="192" t="str">
        <f t="shared" si="1123"/>
        <v>сиц</v>
      </c>
      <c r="AV1503" s="192" t="e">
        <f t="shared" si="1124"/>
        <v>#N/A</v>
      </c>
      <c r="AW1503" s="191">
        <f t="shared" si="1125"/>
        <v>100000</v>
      </c>
      <c r="AX1503" s="191">
        <f t="shared" si="1126"/>
        <v>0</v>
      </c>
      <c r="AY1503" s="191">
        <f t="shared" si="1127"/>
        <v>0</v>
      </c>
      <c r="AZ1503" s="191">
        <f t="shared" si="1128"/>
        <v>0</v>
      </c>
      <c r="BA1503" s="193" t="e">
        <f t="shared" si="1129"/>
        <v>#N/A</v>
      </c>
      <c r="BB1503" s="193" t="e">
        <f t="shared" si="1130"/>
        <v>#N/A</v>
      </c>
      <c r="BC1503" s="193" t="e">
        <f t="shared" si="1131"/>
        <v>#N/A</v>
      </c>
      <c r="BD1503" s="191">
        <f t="shared" si="1093"/>
        <v>0</v>
      </c>
      <c r="BE1503" s="191" t="e">
        <f t="shared" si="1132"/>
        <v>#N/A</v>
      </c>
      <c r="BF1503" s="210" t="e">
        <f t="shared" si="1133"/>
        <v>#N/A</v>
      </c>
      <c r="BG1503" s="211" t="e">
        <f t="shared" si="1134"/>
        <v>#N/A</v>
      </c>
      <c r="BH1503" s="289"/>
      <c r="BI1503" s="289"/>
      <c r="BL1503" s="233" t="str">
        <f t="shared" si="1135"/>
        <v/>
      </c>
    </row>
    <row r="1504" spans="1:64" ht="12" hidden="1" customHeight="1">
      <c r="A1504" s="333" t="s">
        <v>724</v>
      </c>
      <c r="B1504" s="381" t="s">
        <v>323</v>
      </c>
      <c r="C1504" s="333" t="s">
        <v>725</v>
      </c>
      <c r="D1504" s="381" t="s">
        <v>409</v>
      </c>
      <c r="E1504" s="381" t="s">
        <v>1385</v>
      </c>
      <c r="F1504" s="381" t="s">
        <v>613</v>
      </c>
      <c r="G1504" s="381" t="s">
        <v>423</v>
      </c>
      <c r="H1504" s="100" t="s">
        <v>653</v>
      </c>
      <c r="I1504" s="381" t="s">
        <v>547</v>
      </c>
      <c r="J1504" s="382">
        <v>48352</v>
      </c>
      <c r="K1504" s="382">
        <v>34000</v>
      </c>
      <c r="L1504" s="191" t="str">
        <f t="shared" si="1094"/>
        <v>856Щ7403080105100Ч104061124131</v>
      </c>
      <c r="M1504" s="192">
        <f t="array" ref="M1504">IF(COUNT(SEARCH(Удалить_Роспись_КВСР,$B1504)*SEARCH(Удалить_Роспись_ПБС,$C1504)*SEARCH(Удалить_Роспись_КФСР, $D1504)*SEARCH(Удалить_Роспись_КЦСР,$E1504)*SEARCH(Удалить_Роспись_КВР,$F1504)*SEARCH(Удалить_Роспись_ЭК,$H1504)*SEARCH(Удалить_Роспись_КР,$I1504))&gt;0,0,1)</f>
        <v>1</v>
      </c>
      <c r="N1504" s="192">
        <v>0</v>
      </c>
      <c r="O1504" s="192" t="str">
        <f t="shared" si="1095"/>
        <v/>
      </c>
      <c r="P1504" s="192" t="str">
        <f t="shared" si="1136"/>
        <v/>
      </c>
      <c r="Q1504" s="300" t="str">
        <f t="shared" si="1096"/>
        <v/>
      </c>
      <c r="R1504" s="300" t="str">
        <f t="shared" si="1097"/>
        <v/>
      </c>
      <c r="S1504" s="300" t="str">
        <f t="shared" si="1098"/>
        <v/>
      </c>
      <c r="T1504" s="192" t="str">
        <f t="shared" si="1099"/>
        <v/>
      </c>
      <c r="U1504" s="303" t="str">
        <f t="shared" si="1100"/>
        <v/>
      </c>
      <c r="V1504" s="300" t="str">
        <f t="shared" si="1101"/>
        <v/>
      </c>
      <c r="W1504" s="192" t="str">
        <f t="shared" si="1102"/>
        <v/>
      </c>
      <c r="X1504" s="303" t="str">
        <f t="shared" si="1103"/>
        <v/>
      </c>
      <c r="Y1504" s="300" t="str">
        <f t="shared" si="1104"/>
        <v/>
      </c>
      <c r="Z1504" s="300" t="str">
        <f t="shared" si="1105"/>
        <v/>
      </c>
      <c r="AA1504" s="303" t="str">
        <f t="shared" si="1106"/>
        <v/>
      </c>
      <c r="AB1504" s="300" t="str">
        <f t="shared" si="1107"/>
        <v>смз</v>
      </c>
      <c r="AC1504" s="300" t="str">
        <f t="shared" si="1108"/>
        <v/>
      </c>
      <c r="AD1504" s="300" t="str">
        <f t="shared" si="1109"/>
        <v/>
      </c>
      <c r="AE1504" s="192" t="str">
        <f t="shared" si="1110"/>
        <v/>
      </c>
      <c r="AF1504" s="192" t="str">
        <f t="shared" si="1111"/>
        <v/>
      </c>
      <c r="AG1504" s="192"/>
      <c r="AJ1504" s="300" t="str">
        <f t="shared" si="1112"/>
        <v/>
      </c>
      <c r="AK1504" s="300" t="str">
        <f t="shared" si="1113"/>
        <v/>
      </c>
      <c r="AL1504" s="300" t="str">
        <f t="shared" si="1114"/>
        <v/>
      </c>
      <c r="AM1504" s="300" t="str">
        <f t="shared" si="1115"/>
        <v/>
      </c>
      <c r="AN1504" s="300" t="str">
        <f t="shared" si="1116"/>
        <v/>
      </c>
      <c r="AO1504" s="300" t="str">
        <f t="shared" si="1117"/>
        <v/>
      </c>
      <c r="AP1504" s="300" t="str">
        <f t="shared" si="1118"/>
        <v/>
      </c>
      <c r="AQ1504" s="300" t="str">
        <f t="shared" si="1119"/>
        <v/>
      </c>
      <c r="AR1504" s="306" t="str">
        <f t="shared" si="1120"/>
        <v/>
      </c>
      <c r="AS1504" s="300" t="str">
        <f t="shared" si="1121"/>
        <v>смз</v>
      </c>
      <c r="AT1504" s="300" t="str">
        <f t="shared" si="1122"/>
        <v/>
      </c>
      <c r="AU1504" s="192" t="str">
        <f t="shared" si="1123"/>
        <v>смз</v>
      </c>
      <c r="AV1504" s="192" t="str">
        <f t="shared" si="1124"/>
        <v>смз856Щ7403общпро</v>
      </c>
      <c r="AW1504" s="191">
        <f t="shared" si="1125"/>
        <v>48352</v>
      </c>
      <c r="AX1504" s="191">
        <f t="shared" si="1126"/>
        <v>34000</v>
      </c>
      <c r="AY1504" s="191">
        <f t="shared" si="1127"/>
        <v>0</v>
      </c>
      <c r="AZ1504" s="191">
        <f t="shared" si="1128"/>
        <v>0</v>
      </c>
      <c r="BA1504" s="193">
        <f t="shared" si="1129"/>
        <v>1</v>
      </c>
      <c r="BB1504" s="193">
        <f t="shared" si="1130"/>
        <v>1</v>
      </c>
      <c r="BC1504" s="193">
        <f t="shared" si="1131"/>
        <v>1</v>
      </c>
      <c r="BD1504" s="191">
        <f t="shared" si="1093"/>
        <v>0</v>
      </c>
      <c r="BE1504" s="191">
        <f t="shared" si="1132"/>
        <v>0</v>
      </c>
      <c r="BF1504" s="210">
        <f t="shared" si="1133"/>
        <v>0</v>
      </c>
      <c r="BG1504" s="211">
        <f t="shared" si="1134"/>
        <v>0</v>
      </c>
      <c r="BH1504" s="289"/>
      <c r="BI1504" s="289"/>
      <c r="BL1504" s="233" t="str">
        <f t="shared" si="1135"/>
        <v/>
      </c>
    </row>
    <row r="1505" spans="1:64" ht="12" hidden="1" customHeight="1">
      <c r="A1505" s="333" t="s">
        <v>724</v>
      </c>
      <c r="B1505" s="381" t="s">
        <v>323</v>
      </c>
      <c r="C1505" s="333" t="s">
        <v>725</v>
      </c>
      <c r="D1505" s="381" t="s">
        <v>409</v>
      </c>
      <c r="E1505" s="381" t="s">
        <v>1386</v>
      </c>
      <c r="F1505" s="381" t="s">
        <v>615</v>
      </c>
      <c r="G1505" s="381" t="s">
        <v>323</v>
      </c>
      <c r="H1505" s="100" t="s">
        <v>653</v>
      </c>
      <c r="I1505" s="381" t="s">
        <v>547</v>
      </c>
      <c r="J1505" s="382">
        <v>10000</v>
      </c>
      <c r="K1505" s="382">
        <v>10000</v>
      </c>
      <c r="L1505" s="191" t="str">
        <f t="shared" si="1094"/>
        <v>856Щ7403080105100Ч704061285631</v>
      </c>
      <c r="M1505" s="192">
        <f t="array" ref="M1505">IF(COUNT(SEARCH(Удалить_Роспись_КВСР,$B1505)*SEARCH(Удалить_Роспись_ПБС,$C1505)*SEARCH(Удалить_Роспись_КФСР, $D1505)*SEARCH(Удалить_Роспись_КЦСР,$E1505)*SEARCH(Удалить_Роспись_КВР,$F1505)*SEARCH(Удалить_Роспись_ЭК,$H1505)*SEARCH(Удалить_Роспись_КР,$I1505))&gt;0,0,1)</f>
        <v>1</v>
      </c>
      <c r="N1505" s="192">
        <v>0</v>
      </c>
      <c r="O1505" s="192" t="str">
        <f t="shared" si="1095"/>
        <v/>
      </c>
      <c r="P1505" s="192" t="str">
        <f t="shared" si="1136"/>
        <v/>
      </c>
      <c r="Q1505" s="300" t="str">
        <f t="shared" si="1096"/>
        <v/>
      </c>
      <c r="R1505" s="300" t="str">
        <f t="shared" si="1097"/>
        <v/>
      </c>
      <c r="S1505" s="300" t="str">
        <f t="shared" si="1098"/>
        <v/>
      </c>
      <c r="T1505" s="192" t="str">
        <f t="shared" si="1099"/>
        <v/>
      </c>
      <c r="U1505" s="303" t="str">
        <f t="shared" si="1100"/>
        <v/>
      </c>
      <c r="V1505" s="300" t="str">
        <f t="shared" si="1101"/>
        <v/>
      </c>
      <c r="W1505" s="192" t="str">
        <f t="shared" si="1102"/>
        <v/>
      </c>
      <c r="X1505" s="303" t="str">
        <f t="shared" si="1103"/>
        <v/>
      </c>
      <c r="Y1505" s="300" t="str">
        <f t="shared" si="1104"/>
        <v/>
      </c>
      <c r="Z1505" s="300" t="str">
        <f t="shared" si="1105"/>
        <v/>
      </c>
      <c r="AA1505" s="303" t="str">
        <f t="shared" si="1106"/>
        <v/>
      </c>
      <c r="AB1505" s="300" t="str">
        <f t="shared" si="1107"/>
        <v/>
      </c>
      <c r="AC1505" s="300" t="str">
        <f t="shared" si="1108"/>
        <v/>
      </c>
      <c r="AD1505" s="300" t="str">
        <f t="shared" si="1109"/>
        <v>сиц</v>
      </c>
      <c r="AE1505" s="192" t="str">
        <f t="shared" si="1110"/>
        <v/>
      </c>
      <c r="AF1505" s="192" t="str">
        <f t="shared" si="1111"/>
        <v/>
      </c>
      <c r="AG1505" s="192"/>
      <c r="AJ1505" s="300" t="str">
        <f t="shared" si="1112"/>
        <v/>
      </c>
      <c r="AK1505" s="300" t="str">
        <f t="shared" si="1113"/>
        <v/>
      </c>
      <c r="AL1505" s="300" t="str">
        <f t="shared" si="1114"/>
        <v/>
      </c>
      <c r="AM1505" s="300" t="str">
        <f t="shared" si="1115"/>
        <v/>
      </c>
      <c r="AN1505" s="300" t="str">
        <f t="shared" si="1116"/>
        <v/>
      </c>
      <c r="AO1505" s="300" t="str">
        <f t="shared" si="1117"/>
        <v/>
      </c>
      <c r="AP1505" s="300" t="str">
        <f t="shared" si="1118"/>
        <v/>
      </c>
      <c r="AQ1505" s="300" t="str">
        <f t="shared" si="1119"/>
        <v/>
      </c>
      <c r="AR1505" s="306" t="str">
        <f t="shared" si="1120"/>
        <v/>
      </c>
      <c r="AS1505" s="300" t="str">
        <f t="shared" si="1121"/>
        <v/>
      </c>
      <c r="AT1505" s="300" t="str">
        <f t="shared" si="1122"/>
        <v>сиц</v>
      </c>
      <c r="AU1505" s="192" t="str">
        <f t="shared" si="1123"/>
        <v>сиц</v>
      </c>
      <c r="AV1505" s="192" t="e">
        <f t="shared" si="1124"/>
        <v>#N/A</v>
      </c>
      <c r="AW1505" s="191">
        <f t="shared" si="1125"/>
        <v>10000</v>
      </c>
      <c r="AX1505" s="191">
        <f t="shared" si="1126"/>
        <v>10000</v>
      </c>
      <c r="AY1505" s="191">
        <f t="shared" si="1127"/>
        <v>0</v>
      </c>
      <c r="AZ1505" s="191">
        <f t="shared" si="1128"/>
        <v>0</v>
      </c>
      <c r="BA1505" s="193" t="e">
        <f t="shared" si="1129"/>
        <v>#N/A</v>
      </c>
      <c r="BB1505" s="193" t="e">
        <f t="shared" si="1130"/>
        <v>#N/A</v>
      </c>
      <c r="BC1505" s="193" t="e">
        <f t="shared" si="1131"/>
        <v>#N/A</v>
      </c>
      <c r="BD1505" s="191">
        <f t="shared" si="1093"/>
        <v>0</v>
      </c>
      <c r="BE1505" s="191" t="e">
        <f t="shared" si="1132"/>
        <v>#N/A</v>
      </c>
      <c r="BF1505" s="210" t="e">
        <f t="shared" si="1133"/>
        <v>#N/A</v>
      </c>
      <c r="BG1505" s="211" t="e">
        <f t="shared" si="1134"/>
        <v>#N/A</v>
      </c>
      <c r="BH1505" s="289"/>
      <c r="BI1505" s="289"/>
      <c r="BL1505" s="233" t="str">
        <f t="shared" si="1135"/>
        <v/>
      </c>
    </row>
    <row r="1506" spans="1:64" ht="12" hidden="1" customHeight="1">
      <c r="A1506" s="333" t="s">
        <v>724</v>
      </c>
      <c r="B1506" s="381" t="s">
        <v>323</v>
      </c>
      <c r="C1506" s="333" t="s">
        <v>725</v>
      </c>
      <c r="D1506" s="381" t="s">
        <v>409</v>
      </c>
      <c r="E1506" s="381" t="s">
        <v>1387</v>
      </c>
      <c r="F1506" s="381" t="s">
        <v>613</v>
      </c>
      <c r="G1506" s="381" t="s">
        <v>423</v>
      </c>
      <c r="H1506" s="100" t="s">
        <v>653</v>
      </c>
      <c r="I1506" s="381" t="s">
        <v>547</v>
      </c>
      <c r="J1506" s="382">
        <v>67642.179999999993</v>
      </c>
      <c r="K1506" s="382">
        <v>43000</v>
      </c>
      <c r="L1506" s="191" t="str">
        <f t="shared" si="1094"/>
        <v>856Щ7403080105100ЧГ04061124131</v>
      </c>
      <c r="M1506" s="192">
        <f t="array" ref="M1506">IF(COUNT(SEARCH(Удалить_Роспись_КВСР,$B1506)*SEARCH(Удалить_Роспись_ПБС,$C1506)*SEARCH(Удалить_Роспись_КФСР, $D1506)*SEARCH(Удалить_Роспись_КЦСР,$E1506)*SEARCH(Удалить_Роспись_КВР,$F1506)*SEARCH(Удалить_Роспись_ЭК,$H1506)*SEARCH(Удалить_Роспись_КР,$I1506))&gt;0,0,1)</f>
        <v>1</v>
      </c>
      <c r="N1506" s="192">
        <v>0</v>
      </c>
      <c r="O1506" s="192" t="str">
        <f t="shared" si="1095"/>
        <v/>
      </c>
      <c r="P1506" s="192" t="str">
        <f t="shared" si="1136"/>
        <v/>
      </c>
      <c r="Q1506" s="300" t="str">
        <f t="shared" si="1096"/>
        <v/>
      </c>
      <c r="R1506" s="300" t="str">
        <f t="shared" si="1097"/>
        <v/>
      </c>
      <c r="S1506" s="300" t="str">
        <f t="shared" si="1098"/>
        <v/>
      </c>
      <c r="T1506" s="192" t="str">
        <f t="shared" si="1099"/>
        <v/>
      </c>
      <c r="U1506" s="303" t="str">
        <f t="shared" si="1100"/>
        <v/>
      </c>
      <c r="V1506" s="300" t="str">
        <f t="shared" si="1101"/>
        <v/>
      </c>
      <c r="W1506" s="192" t="str">
        <f t="shared" si="1102"/>
        <v/>
      </c>
      <c r="X1506" s="303" t="str">
        <f t="shared" si="1103"/>
        <v/>
      </c>
      <c r="Y1506" s="300" t="str">
        <f t="shared" si="1104"/>
        <v/>
      </c>
      <c r="Z1506" s="300" t="str">
        <f t="shared" si="1105"/>
        <v/>
      </c>
      <c r="AA1506" s="303" t="str">
        <f t="shared" si="1106"/>
        <v/>
      </c>
      <c r="AB1506" s="300" t="str">
        <f t="shared" si="1107"/>
        <v>смз</v>
      </c>
      <c r="AC1506" s="300" t="str">
        <f t="shared" si="1108"/>
        <v/>
      </c>
      <c r="AD1506" s="300" t="str">
        <f t="shared" si="1109"/>
        <v/>
      </c>
      <c r="AE1506" s="192" t="str">
        <f t="shared" si="1110"/>
        <v/>
      </c>
      <c r="AF1506" s="192" t="str">
        <f t="shared" si="1111"/>
        <v/>
      </c>
      <c r="AG1506" s="192"/>
      <c r="AJ1506" s="300" t="str">
        <f t="shared" si="1112"/>
        <v/>
      </c>
      <c r="AK1506" s="300" t="str">
        <f t="shared" si="1113"/>
        <v/>
      </c>
      <c r="AL1506" s="300" t="str">
        <f t="shared" si="1114"/>
        <v/>
      </c>
      <c r="AM1506" s="300" t="str">
        <f t="shared" si="1115"/>
        <v/>
      </c>
      <c r="AN1506" s="300" t="str">
        <f t="shared" si="1116"/>
        <v/>
      </c>
      <c r="AO1506" s="300" t="str">
        <f t="shared" si="1117"/>
        <v/>
      </c>
      <c r="AP1506" s="300" t="str">
        <f t="shared" si="1118"/>
        <v/>
      </c>
      <c r="AQ1506" s="300" t="str">
        <f t="shared" si="1119"/>
        <v/>
      </c>
      <c r="AR1506" s="306" t="str">
        <f t="shared" si="1120"/>
        <v/>
      </c>
      <c r="AS1506" s="300" t="str">
        <f t="shared" si="1121"/>
        <v>смз</v>
      </c>
      <c r="AT1506" s="300" t="str">
        <f t="shared" si="1122"/>
        <v/>
      </c>
      <c r="AU1506" s="192" t="str">
        <f t="shared" si="1123"/>
        <v>смз</v>
      </c>
      <c r="AV1506" s="192" t="str">
        <f t="shared" si="1124"/>
        <v>смз856Щ7403общпро</v>
      </c>
      <c r="AW1506" s="191">
        <f t="shared" si="1125"/>
        <v>67642.179999999993</v>
      </c>
      <c r="AX1506" s="191">
        <f t="shared" si="1126"/>
        <v>43000</v>
      </c>
      <c r="AY1506" s="191">
        <f t="shared" si="1127"/>
        <v>0</v>
      </c>
      <c r="AZ1506" s="191">
        <f t="shared" si="1128"/>
        <v>0</v>
      </c>
      <c r="BA1506" s="193">
        <f t="shared" si="1129"/>
        <v>1</v>
      </c>
      <c r="BB1506" s="193">
        <f t="shared" si="1130"/>
        <v>1</v>
      </c>
      <c r="BC1506" s="193">
        <f t="shared" si="1131"/>
        <v>1</v>
      </c>
      <c r="BD1506" s="191">
        <f t="shared" si="1093"/>
        <v>0</v>
      </c>
      <c r="BE1506" s="191">
        <f t="shared" si="1132"/>
        <v>0</v>
      </c>
      <c r="BF1506" s="210">
        <f t="shared" si="1133"/>
        <v>0</v>
      </c>
      <c r="BG1506" s="211">
        <f t="shared" si="1134"/>
        <v>0</v>
      </c>
      <c r="BH1506" s="289"/>
      <c r="BI1506" s="289"/>
      <c r="BL1506" s="233" t="str">
        <f t="shared" si="1135"/>
        <v/>
      </c>
    </row>
    <row r="1507" spans="1:64" ht="12" hidden="1" customHeight="1">
      <c r="A1507" s="333" t="s">
        <v>724</v>
      </c>
      <c r="B1507" s="381" t="s">
        <v>323</v>
      </c>
      <c r="C1507" s="333" t="s">
        <v>725</v>
      </c>
      <c r="D1507" s="381" t="s">
        <v>409</v>
      </c>
      <c r="E1507" s="381" t="s">
        <v>1388</v>
      </c>
      <c r="F1507" s="381" t="s">
        <v>613</v>
      </c>
      <c r="G1507" s="381" t="s">
        <v>423</v>
      </c>
      <c r="H1507" s="100" t="s">
        <v>653</v>
      </c>
      <c r="I1507" s="381" t="s">
        <v>547</v>
      </c>
      <c r="J1507" s="382">
        <v>110770</v>
      </c>
      <c r="K1507" s="382">
        <v>96000</v>
      </c>
      <c r="L1507" s="191" t="str">
        <f t="shared" si="1094"/>
        <v>856Щ7403080105100ЧЭ04061124131</v>
      </c>
      <c r="M1507" s="192">
        <f t="array" ref="M1507">IF(COUNT(SEARCH(Удалить_Роспись_КВСР,$B1507)*SEARCH(Удалить_Роспись_ПБС,$C1507)*SEARCH(Удалить_Роспись_КФСР, $D1507)*SEARCH(Удалить_Роспись_КЦСР,$E1507)*SEARCH(Удалить_Роспись_КВР,$F1507)*SEARCH(Удалить_Роспись_ЭК,$H1507)*SEARCH(Удалить_Роспись_КР,$I1507))&gt;0,0,1)</f>
        <v>1</v>
      </c>
      <c r="N1507" s="192">
        <v>0</v>
      </c>
      <c r="O1507" s="192" t="str">
        <f t="shared" si="1095"/>
        <v/>
      </c>
      <c r="P1507" s="192" t="str">
        <f t="shared" si="1136"/>
        <v/>
      </c>
      <c r="Q1507" s="300" t="str">
        <f t="shared" si="1096"/>
        <v/>
      </c>
      <c r="R1507" s="300" t="str">
        <f t="shared" si="1097"/>
        <v/>
      </c>
      <c r="S1507" s="300" t="str">
        <f t="shared" si="1098"/>
        <v/>
      </c>
      <c r="T1507" s="192" t="str">
        <f t="shared" si="1099"/>
        <v/>
      </c>
      <c r="U1507" s="303" t="str">
        <f t="shared" si="1100"/>
        <v/>
      </c>
      <c r="V1507" s="300" t="str">
        <f t="shared" si="1101"/>
        <v/>
      </c>
      <c r="W1507" s="192" t="str">
        <f t="shared" si="1102"/>
        <v/>
      </c>
      <c r="X1507" s="303" t="str">
        <f t="shared" si="1103"/>
        <v/>
      </c>
      <c r="Y1507" s="300" t="str">
        <f t="shared" si="1104"/>
        <v/>
      </c>
      <c r="Z1507" s="300" t="str">
        <f t="shared" si="1105"/>
        <v/>
      </c>
      <c r="AA1507" s="303" t="str">
        <f t="shared" si="1106"/>
        <v/>
      </c>
      <c r="AB1507" s="300" t="str">
        <f t="shared" si="1107"/>
        <v>смз</v>
      </c>
      <c r="AC1507" s="300" t="str">
        <f t="shared" si="1108"/>
        <v/>
      </c>
      <c r="AD1507" s="300" t="str">
        <f t="shared" si="1109"/>
        <v/>
      </c>
      <c r="AE1507" s="192" t="str">
        <f t="shared" si="1110"/>
        <v/>
      </c>
      <c r="AF1507" s="192" t="str">
        <f t="shared" si="1111"/>
        <v/>
      </c>
      <c r="AG1507" s="192"/>
      <c r="AJ1507" s="300" t="str">
        <f t="shared" si="1112"/>
        <v/>
      </c>
      <c r="AK1507" s="300" t="str">
        <f t="shared" si="1113"/>
        <v/>
      </c>
      <c r="AL1507" s="300" t="str">
        <f t="shared" si="1114"/>
        <v/>
      </c>
      <c r="AM1507" s="300" t="str">
        <f t="shared" si="1115"/>
        <v/>
      </c>
      <c r="AN1507" s="300" t="str">
        <f t="shared" si="1116"/>
        <v/>
      </c>
      <c r="AO1507" s="300" t="str">
        <f t="shared" si="1117"/>
        <v/>
      </c>
      <c r="AP1507" s="300" t="str">
        <f t="shared" si="1118"/>
        <v/>
      </c>
      <c r="AQ1507" s="300" t="str">
        <f t="shared" si="1119"/>
        <v/>
      </c>
      <c r="AR1507" s="306" t="str">
        <f t="shared" si="1120"/>
        <v/>
      </c>
      <c r="AS1507" s="300" t="str">
        <f t="shared" si="1121"/>
        <v>смз</v>
      </c>
      <c r="AT1507" s="300" t="str">
        <f t="shared" si="1122"/>
        <v/>
      </c>
      <c r="AU1507" s="192" t="str">
        <f t="shared" si="1123"/>
        <v>смз</v>
      </c>
      <c r="AV1507" s="192" t="str">
        <f t="shared" si="1124"/>
        <v>смз856Щ7403общпро</v>
      </c>
      <c r="AW1507" s="191">
        <f t="shared" si="1125"/>
        <v>110770</v>
      </c>
      <c r="AX1507" s="191">
        <f t="shared" si="1126"/>
        <v>96000</v>
      </c>
      <c r="AY1507" s="191">
        <f t="shared" si="1127"/>
        <v>0</v>
      </c>
      <c r="AZ1507" s="191">
        <f t="shared" si="1128"/>
        <v>0</v>
      </c>
      <c r="BA1507" s="193">
        <f t="shared" si="1129"/>
        <v>1</v>
      </c>
      <c r="BB1507" s="193">
        <f t="shared" si="1130"/>
        <v>1</v>
      </c>
      <c r="BC1507" s="193">
        <f t="shared" si="1131"/>
        <v>1</v>
      </c>
      <c r="BD1507" s="191">
        <f t="shared" si="1093"/>
        <v>0</v>
      </c>
      <c r="BE1507" s="191">
        <f t="shared" si="1132"/>
        <v>0</v>
      </c>
      <c r="BF1507" s="210">
        <f t="shared" si="1133"/>
        <v>0</v>
      </c>
      <c r="BG1507" s="211">
        <f t="shared" si="1134"/>
        <v>0</v>
      </c>
      <c r="BH1507" s="289"/>
      <c r="BI1507" s="289"/>
      <c r="BL1507" s="233" t="str">
        <f t="shared" si="1135"/>
        <v/>
      </c>
    </row>
    <row r="1508" spans="1:64" ht="12" hidden="1" customHeight="1">
      <c r="A1508" s="333" t="s">
        <v>726</v>
      </c>
      <c r="B1508" s="381" t="s">
        <v>323</v>
      </c>
      <c r="C1508" s="333" t="s">
        <v>727</v>
      </c>
      <c r="D1508" s="381" t="s">
        <v>409</v>
      </c>
      <c r="E1508" s="381" t="s">
        <v>1389</v>
      </c>
      <c r="F1508" s="381" t="s">
        <v>613</v>
      </c>
      <c r="G1508" s="381" t="s">
        <v>423</v>
      </c>
      <c r="H1508" s="100" t="s">
        <v>653</v>
      </c>
      <c r="I1508" s="381" t="s">
        <v>547</v>
      </c>
      <c r="J1508" s="382">
        <v>7595361</v>
      </c>
      <c r="K1508" s="382">
        <v>5239000</v>
      </c>
      <c r="L1508" s="191" t="str">
        <f t="shared" si="1094"/>
        <v>856Щ7402080105200Ч003061124131</v>
      </c>
      <c r="M1508" s="192">
        <f t="array" ref="M1508">IF(COUNT(SEARCH(Удалить_Роспись_КВСР,$B1508)*SEARCH(Удалить_Роспись_ПБС,$C1508)*SEARCH(Удалить_Роспись_КФСР, $D1508)*SEARCH(Удалить_Роспись_КЦСР,$E1508)*SEARCH(Удалить_Роспись_КВР,$F1508)*SEARCH(Удалить_Роспись_ЭК,$H1508)*SEARCH(Удалить_Роспись_КР,$I1508))&gt;0,0,1)</f>
        <v>1</v>
      </c>
      <c r="N1508" s="192">
        <v>0</v>
      </c>
      <c r="O1508" s="192" t="str">
        <f t="shared" si="1095"/>
        <v/>
      </c>
      <c r="P1508" s="192" t="str">
        <f t="shared" si="1136"/>
        <v/>
      </c>
      <c r="Q1508" s="300" t="str">
        <f t="shared" si="1096"/>
        <v/>
      </c>
      <c r="R1508" s="300" t="str">
        <f t="shared" si="1097"/>
        <v/>
      </c>
      <c r="S1508" s="300" t="str">
        <f t="shared" si="1098"/>
        <v/>
      </c>
      <c r="T1508" s="192" t="str">
        <f t="shared" si="1099"/>
        <v/>
      </c>
      <c r="U1508" s="303" t="str">
        <f t="shared" si="1100"/>
        <v/>
      </c>
      <c r="V1508" s="300" t="str">
        <f t="shared" si="1101"/>
        <v/>
      </c>
      <c r="W1508" s="192" t="str">
        <f t="shared" si="1102"/>
        <v/>
      </c>
      <c r="X1508" s="303" t="str">
        <f t="shared" si="1103"/>
        <v/>
      </c>
      <c r="Y1508" s="300" t="str">
        <f t="shared" si="1104"/>
        <v/>
      </c>
      <c r="Z1508" s="300" t="str">
        <f t="shared" si="1105"/>
        <v/>
      </c>
      <c r="AA1508" s="303" t="str">
        <f t="shared" si="1106"/>
        <v/>
      </c>
      <c r="AB1508" s="300" t="str">
        <f t="shared" si="1107"/>
        <v>смз</v>
      </c>
      <c r="AC1508" s="300" t="str">
        <f t="shared" si="1108"/>
        <v/>
      </c>
      <c r="AD1508" s="300" t="str">
        <f t="shared" si="1109"/>
        <v/>
      </c>
      <c r="AE1508" s="192" t="str">
        <f t="shared" si="1110"/>
        <v/>
      </c>
      <c r="AF1508" s="192" t="str">
        <f t="shared" si="1111"/>
        <v/>
      </c>
      <c r="AG1508" s="192"/>
      <c r="AJ1508" s="300" t="str">
        <f t="shared" si="1112"/>
        <v/>
      </c>
      <c r="AK1508" s="300" t="str">
        <f t="shared" si="1113"/>
        <v/>
      </c>
      <c r="AL1508" s="300" t="str">
        <f t="shared" si="1114"/>
        <v/>
      </c>
      <c r="AM1508" s="300" t="str">
        <f t="shared" si="1115"/>
        <v/>
      </c>
      <c r="AN1508" s="300" t="str">
        <f t="shared" si="1116"/>
        <v/>
      </c>
      <c r="AO1508" s="300" t="str">
        <f t="shared" si="1117"/>
        <v/>
      </c>
      <c r="AP1508" s="300" t="str">
        <f t="shared" si="1118"/>
        <v/>
      </c>
      <c r="AQ1508" s="300" t="str">
        <f t="shared" si="1119"/>
        <v/>
      </c>
      <c r="AR1508" s="306" t="str">
        <f t="shared" si="1120"/>
        <v/>
      </c>
      <c r="AS1508" s="300" t="str">
        <f t="shared" si="1121"/>
        <v>смз</v>
      </c>
      <c r="AT1508" s="300" t="str">
        <f t="shared" si="1122"/>
        <v/>
      </c>
      <c r="AU1508" s="192" t="str">
        <f t="shared" si="1123"/>
        <v>смз</v>
      </c>
      <c r="AV1508" s="192" t="str">
        <f t="shared" si="1124"/>
        <v>смз856Щ7402общпро</v>
      </c>
      <c r="AW1508" s="191">
        <f t="shared" si="1125"/>
        <v>7595361</v>
      </c>
      <c r="AX1508" s="191">
        <f t="shared" si="1126"/>
        <v>5239000</v>
      </c>
      <c r="AY1508" s="191">
        <f t="shared" si="1127"/>
        <v>0</v>
      </c>
      <c r="AZ1508" s="191">
        <f t="shared" si="1128"/>
        <v>0</v>
      </c>
      <c r="BA1508" s="193">
        <f t="shared" si="1129"/>
        <v>1</v>
      </c>
      <c r="BB1508" s="193">
        <f t="shared" si="1130"/>
        <v>1</v>
      </c>
      <c r="BC1508" s="193">
        <f t="shared" si="1131"/>
        <v>1</v>
      </c>
      <c r="BD1508" s="191">
        <f t="shared" si="1093"/>
        <v>0</v>
      </c>
      <c r="BE1508" s="191">
        <f t="shared" si="1132"/>
        <v>0</v>
      </c>
      <c r="BF1508" s="210">
        <f t="shared" si="1133"/>
        <v>0</v>
      </c>
      <c r="BG1508" s="211">
        <f t="shared" si="1134"/>
        <v>0</v>
      </c>
      <c r="BH1508" s="289"/>
      <c r="BI1508" s="289"/>
      <c r="BL1508" s="233" t="str">
        <f t="shared" si="1135"/>
        <v/>
      </c>
    </row>
    <row r="1509" spans="1:64" ht="12" hidden="1" customHeight="1">
      <c r="A1509" s="333" t="s">
        <v>726</v>
      </c>
      <c r="B1509" s="381" t="s">
        <v>323</v>
      </c>
      <c r="C1509" s="333" t="s">
        <v>727</v>
      </c>
      <c r="D1509" s="381" t="s">
        <v>409</v>
      </c>
      <c r="E1509" s="381" t="s">
        <v>1390</v>
      </c>
      <c r="F1509" s="381" t="s">
        <v>613</v>
      </c>
      <c r="G1509" s="381" t="s">
        <v>423</v>
      </c>
      <c r="H1509" s="100" t="s">
        <v>653</v>
      </c>
      <c r="I1509" s="381" t="s">
        <v>547</v>
      </c>
      <c r="J1509" s="382">
        <v>1587288</v>
      </c>
      <c r="K1509" s="382">
        <v>1378000</v>
      </c>
      <c r="L1509" s="191" t="str">
        <f t="shared" si="1094"/>
        <v>856Щ7402080105200Ч103061124131</v>
      </c>
      <c r="M1509" s="192">
        <f t="array" ref="M1509">IF(COUNT(SEARCH(Удалить_Роспись_КВСР,$B1509)*SEARCH(Удалить_Роспись_ПБС,$C1509)*SEARCH(Удалить_Роспись_КФСР, $D1509)*SEARCH(Удалить_Роспись_КЦСР,$E1509)*SEARCH(Удалить_Роспись_КВР,$F1509)*SEARCH(Удалить_Роспись_ЭК,$H1509)*SEARCH(Удалить_Роспись_КР,$I1509))&gt;0,0,1)</f>
        <v>1</v>
      </c>
      <c r="N1509" s="192">
        <v>0</v>
      </c>
      <c r="O1509" s="192" t="str">
        <f t="shared" si="1095"/>
        <v/>
      </c>
      <c r="P1509" s="192" t="str">
        <f t="shared" si="1136"/>
        <v/>
      </c>
      <c r="Q1509" s="300" t="str">
        <f t="shared" si="1096"/>
        <v/>
      </c>
      <c r="R1509" s="300" t="str">
        <f t="shared" si="1097"/>
        <v/>
      </c>
      <c r="S1509" s="300" t="str">
        <f t="shared" si="1098"/>
        <v/>
      </c>
      <c r="T1509" s="192" t="str">
        <f t="shared" si="1099"/>
        <v/>
      </c>
      <c r="U1509" s="303" t="str">
        <f t="shared" si="1100"/>
        <v/>
      </c>
      <c r="V1509" s="300" t="str">
        <f t="shared" si="1101"/>
        <v/>
      </c>
      <c r="W1509" s="192" t="str">
        <f t="shared" si="1102"/>
        <v/>
      </c>
      <c r="X1509" s="303" t="str">
        <f t="shared" si="1103"/>
        <v/>
      </c>
      <c r="Y1509" s="300" t="str">
        <f t="shared" si="1104"/>
        <v/>
      </c>
      <c r="Z1509" s="300" t="str">
        <f t="shared" si="1105"/>
        <v/>
      </c>
      <c r="AA1509" s="303" t="str">
        <f t="shared" si="1106"/>
        <v/>
      </c>
      <c r="AB1509" s="300" t="str">
        <f t="shared" si="1107"/>
        <v>смз</v>
      </c>
      <c r="AC1509" s="300" t="str">
        <f t="shared" si="1108"/>
        <v/>
      </c>
      <c r="AD1509" s="300" t="str">
        <f t="shared" si="1109"/>
        <v/>
      </c>
      <c r="AE1509" s="192" t="str">
        <f t="shared" si="1110"/>
        <v/>
      </c>
      <c r="AF1509" s="192" t="str">
        <f t="shared" si="1111"/>
        <v/>
      </c>
      <c r="AG1509" s="192"/>
      <c r="AJ1509" s="300" t="str">
        <f t="shared" si="1112"/>
        <v/>
      </c>
      <c r="AK1509" s="300" t="str">
        <f t="shared" si="1113"/>
        <v/>
      </c>
      <c r="AL1509" s="300" t="str">
        <f t="shared" si="1114"/>
        <v/>
      </c>
      <c r="AM1509" s="300" t="str">
        <f t="shared" si="1115"/>
        <v/>
      </c>
      <c r="AN1509" s="300" t="str">
        <f t="shared" si="1116"/>
        <v/>
      </c>
      <c r="AO1509" s="300" t="str">
        <f t="shared" si="1117"/>
        <v/>
      </c>
      <c r="AP1509" s="300" t="str">
        <f t="shared" si="1118"/>
        <v/>
      </c>
      <c r="AQ1509" s="300" t="str">
        <f t="shared" si="1119"/>
        <v/>
      </c>
      <c r="AR1509" s="306" t="str">
        <f t="shared" si="1120"/>
        <v/>
      </c>
      <c r="AS1509" s="300" t="str">
        <f t="shared" si="1121"/>
        <v>смз</v>
      </c>
      <c r="AT1509" s="300" t="str">
        <f t="shared" si="1122"/>
        <v/>
      </c>
      <c r="AU1509" s="192" t="str">
        <f t="shared" si="1123"/>
        <v>смз</v>
      </c>
      <c r="AV1509" s="192" t="str">
        <f t="shared" si="1124"/>
        <v>смз856Щ7402общпро</v>
      </c>
      <c r="AW1509" s="191">
        <f t="shared" si="1125"/>
        <v>1587288</v>
      </c>
      <c r="AX1509" s="191">
        <f t="shared" si="1126"/>
        <v>1378000</v>
      </c>
      <c r="AY1509" s="191">
        <f t="shared" si="1127"/>
        <v>0</v>
      </c>
      <c r="AZ1509" s="191">
        <f t="shared" si="1128"/>
        <v>0</v>
      </c>
      <c r="BA1509" s="193">
        <f t="shared" si="1129"/>
        <v>1</v>
      </c>
      <c r="BB1509" s="193">
        <f t="shared" si="1130"/>
        <v>1</v>
      </c>
      <c r="BC1509" s="193">
        <f t="shared" si="1131"/>
        <v>1</v>
      </c>
      <c r="BD1509" s="191">
        <f t="shared" si="1093"/>
        <v>0</v>
      </c>
      <c r="BE1509" s="191">
        <f t="shared" si="1132"/>
        <v>0</v>
      </c>
      <c r="BF1509" s="210">
        <f t="shared" si="1133"/>
        <v>0</v>
      </c>
      <c r="BG1509" s="211">
        <f t="shared" si="1134"/>
        <v>0</v>
      </c>
      <c r="BH1509" s="289"/>
      <c r="BI1509" s="289"/>
      <c r="BL1509" s="233" t="str">
        <f t="shared" si="1135"/>
        <v/>
      </c>
    </row>
    <row r="1510" spans="1:64" ht="12" hidden="1" customHeight="1">
      <c r="A1510" s="333" t="s">
        <v>726</v>
      </c>
      <c r="B1510" s="381" t="s">
        <v>323</v>
      </c>
      <c r="C1510" s="333" t="s">
        <v>727</v>
      </c>
      <c r="D1510" s="381" t="s">
        <v>409</v>
      </c>
      <c r="E1510" s="381" t="s">
        <v>1391</v>
      </c>
      <c r="F1510" s="381" t="s">
        <v>613</v>
      </c>
      <c r="G1510" s="381" t="s">
        <v>423</v>
      </c>
      <c r="H1510" s="100" t="s">
        <v>653</v>
      </c>
      <c r="I1510" s="381" t="s">
        <v>547</v>
      </c>
      <c r="J1510" s="382">
        <v>1566615</v>
      </c>
      <c r="K1510" s="382">
        <v>858000</v>
      </c>
      <c r="L1510" s="191" t="str">
        <f t="shared" si="1094"/>
        <v>856Щ7402080105200ЧГ03061124131</v>
      </c>
      <c r="M1510" s="192">
        <f t="array" ref="M1510">IF(COUNT(SEARCH(Удалить_Роспись_КВСР,$B1510)*SEARCH(Удалить_Роспись_ПБС,$C1510)*SEARCH(Удалить_Роспись_КФСР, $D1510)*SEARCH(Удалить_Роспись_КЦСР,$E1510)*SEARCH(Удалить_Роспись_КВР,$F1510)*SEARCH(Удалить_Роспись_ЭК,$H1510)*SEARCH(Удалить_Роспись_КР,$I1510))&gt;0,0,1)</f>
        <v>1</v>
      </c>
      <c r="N1510" s="192">
        <v>0</v>
      </c>
      <c r="O1510" s="192" t="str">
        <f t="shared" si="1095"/>
        <v/>
      </c>
      <c r="P1510" s="192" t="str">
        <f t="shared" si="1136"/>
        <v/>
      </c>
      <c r="Q1510" s="300" t="str">
        <f t="shared" si="1096"/>
        <v/>
      </c>
      <c r="R1510" s="300" t="str">
        <f t="shared" si="1097"/>
        <v/>
      </c>
      <c r="S1510" s="300" t="str">
        <f t="shared" si="1098"/>
        <v/>
      </c>
      <c r="T1510" s="192" t="str">
        <f t="shared" si="1099"/>
        <v/>
      </c>
      <c r="U1510" s="303" t="str">
        <f t="shared" si="1100"/>
        <v/>
      </c>
      <c r="V1510" s="300" t="str">
        <f t="shared" si="1101"/>
        <v/>
      </c>
      <c r="W1510" s="192" t="str">
        <f t="shared" si="1102"/>
        <v/>
      </c>
      <c r="X1510" s="303" t="str">
        <f t="shared" si="1103"/>
        <v/>
      </c>
      <c r="Y1510" s="300" t="str">
        <f t="shared" si="1104"/>
        <v/>
      </c>
      <c r="Z1510" s="300" t="str">
        <f t="shared" si="1105"/>
        <v/>
      </c>
      <c r="AA1510" s="303" t="str">
        <f t="shared" si="1106"/>
        <v/>
      </c>
      <c r="AB1510" s="300" t="str">
        <f t="shared" si="1107"/>
        <v>смз</v>
      </c>
      <c r="AC1510" s="300" t="str">
        <f t="shared" si="1108"/>
        <v/>
      </c>
      <c r="AD1510" s="300" t="str">
        <f t="shared" si="1109"/>
        <v/>
      </c>
      <c r="AE1510" s="192" t="str">
        <f t="shared" si="1110"/>
        <v/>
      </c>
      <c r="AF1510" s="192" t="str">
        <f t="shared" si="1111"/>
        <v/>
      </c>
      <c r="AG1510" s="192"/>
      <c r="AJ1510" s="300" t="str">
        <f t="shared" si="1112"/>
        <v/>
      </c>
      <c r="AK1510" s="300" t="str">
        <f t="shared" si="1113"/>
        <v/>
      </c>
      <c r="AL1510" s="300" t="str">
        <f t="shared" si="1114"/>
        <v/>
      </c>
      <c r="AM1510" s="300" t="str">
        <f t="shared" si="1115"/>
        <v/>
      </c>
      <c r="AN1510" s="300" t="str">
        <f t="shared" si="1116"/>
        <v/>
      </c>
      <c r="AO1510" s="300" t="str">
        <f t="shared" si="1117"/>
        <v/>
      </c>
      <c r="AP1510" s="300" t="str">
        <f t="shared" si="1118"/>
        <v/>
      </c>
      <c r="AQ1510" s="300" t="str">
        <f t="shared" si="1119"/>
        <v/>
      </c>
      <c r="AR1510" s="306" t="str">
        <f t="shared" si="1120"/>
        <v/>
      </c>
      <c r="AS1510" s="300" t="str">
        <f t="shared" si="1121"/>
        <v>смз</v>
      </c>
      <c r="AT1510" s="300" t="str">
        <f t="shared" si="1122"/>
        <v/>
      </c>
      <c r="AU1510" s="192" t="str">
        <f t="shared" si="1123"/>
        <v>смз</v>
      </c>
      <c r="AV1510" s="192" t="str">
        <f t="shared" si="1124"/>
        <v>смз856Щ7402общпро</v>
      </c>
      <c r="AW1510" s="191">
        <f t="shared" si="1125"/>
        <v>1566615</v>
      </c>
      <c r="AX1510" s="191">
        <f t="shared" si="1126"/>
        <v>858000</v>
      </c>
      <c r="AY1510" s="191">
        <f t="shared" si="1127"/>
        <v>0</v>
      </c>
      <c r="AZ1510" s="191">
        <f t="shared" si="1128"/>
        <v>0</v>
      </c>
      <c r="BA1510" s="193">
        <f t="shared" si="1129"/>
        <v>1</v>
      </c>
      <c r="BB1510" s="193">
        <f t="shared" si="1130"/>
        <v>1</v>
      </c>
      <c r="BC1510" s="193">
        <f t="shared" si="1131"/>
        <v>1</v>
      </c>
      <c r="BD1510" s="191">
        <f t="shared" si="1093"/>
        <v>0</v>
      </c>
      <c r="BE1510" s="191">
        <f t="shared" si="1132"/>
        <v>0</v>
      </c>
      <c r="BF1510" s="210">
        <f t="shared" si="1133"/>
        <v>0</v>
      </c>
      <c r="BG1510" s="211">
        <f t="shared" si="1134"/>
        <v>0</v>
      </c>
      <c r="BH1510" s="289"/>
      <c r="BI1510" s="289"/>
      <c r="BL1510" s="233" t="str">
        <f t="shared" si="1135"/>
        <v/>
      </c>
    </row>
    <row r="1511" spans="1:64" ht="12" hidden="1" customHeight="1">
      <c r="A1511" s="333" t="s">
        <v>726</v>
      </c>
      <c r="B1511" s="381" t="s">
        <v>323</v>
      </c>
      <c r="C1511" s="333" t="s">
        <v>727</v>
      </c>
      <c r="D1511" s="381" t="s">
        <v>409</v>
      </c>
      <c r="E1511" s="381" t="s">
        <v>1392</v>
      </c>
      <c r="F1511" s="381" t="s">
        <v>613</v>
      </c>
      <c r="G1511" s="381" t="s">
        <v>423</v>
      </c>
      <c r="H1511" s="100" t="s">
        <v>653</v>
      </c>
      <c r="I1511" s="381" t="s">
        <v>547</v>
      </c>
      <c r="J1511" s="382">
        <v>429560</v>
      </c>
      <c r="K1511" s="382">
        <v>260000</v>
      </c>
      <c r="L1511" s="191" t="str">
        <f t="shared" si="1094"/>
        <v>856Щ7402080105200ЧЭ03061124131</v>
      </c>
      <c r="M1511" s="192">
        <f t="array" ref="M1511">IF(COUNT(SEARCH(Удалить_Роспись_КВСР,$B1511)*SEARCH(Удалить_Роспись_ПБС,$C1511)*SEARCH(Удалить_Роспись_КФСР, $D1511)*SEARCH(Удалить_Роспись_КЦСР,$E1511)*SEARCH(Удалить_Роспись_КВР,$F1511)*SEARCH(Удалить_Роспись_ЭК,$H1511)*SEARCH(Удалить_Роспись_КР,$I1511))&gt;0,0,1)</f>
        <v>1</v>
      </c>
      <c r="N1511" s="192">
        <v>0</v>
      </c>
      <c r="O1511" s="192" t="str">
        <f t="shared" si="1095"/>
        <v/>
      </c>
      <c r="P1511" s="192" t="str">
        <f t="shared" si="1136"/>
        <v/>
      </c>
      <c r="Q1511" s="300" t="str">
        <f t="shared" si="1096"/>
        <v/>
      </c>
      <c r="R1511" s="300" t="str">
        <f t="shared" si="1097"/>
        <v/>
      </c>
      <c r="S1511" s="300" t="str">
        <f t="shared" si="1098"/>
        <v/>
      </c>
      <c r="T1511" s="192" t="str">
        <f t="shared" si="1099"/>
        <v/>
      </c>
      <c r="U1511" s="303" t="str">
        <f t="shared" si="1100"/>
        <v/>
      </c>
      <c r="V1511" s="300" t="str">
        <f t="shared" si="1101"/>
        <v/>
      </c>
      <c r="W1511" s="192" t="str">
        <f t="shared" si="1102"/>
        <v/>
      </c>
      <c r="X1511" s="303" t="str">
        <f t="shared" si="1103"/>
        <v/>
      </c>
      <c r="Y1511" s="300" t="str">
        <f t="shared" si="1104"/>
        <v/>
      </c>
      <c r="Z1511" s="300" t="str">
        <f t="shared" si="1105"/>
        <v/>
      </c>
      <c r="AA1511" s="303" t="str">
        <f t="shared" si="1106"/>
        <v/>
      </c>
      <c r="AB1511" s="300" t="str">
        <f t="shared" si="1107"/>
        <v>смз</v>
      </c>
      <c r="AC1511" s="300" t="str">
        <f t="shared" si="1108"/>
        <v/>
      </c>
      <c r="AD1511" s="300" t="str">
        <f t="shared" si="1109"/>
        <v/>
      </c>
      <c r="AE1511" s="192" t="str">
        <f t="shared" si="1110"/>
        <v/>
      </c>
      <c r="AF1511" s="192" t="str">
        <f t="shared" si="1111"/>
        <v/>
      </c>
      <c r="AG1511" s="192"/>
      <c r="AJ1511" s="300" t="str">
        <f t="shared" si="1112"/>
        <v/>
      </c>
      <c r="AK1511" s="300" t="str">
        <f t="shared" si="1113"/>
        <v/>
      </c>
      <c r="AL1511" s="300" t="str">
        <f t="shared" si="1114"/>
        <v/>
      </c>
      <c r="AM1511" s="300" t="str">
        <f t="shared" si="1115"/>
        <v/>
      </c>
      <c r="AN1511" s="300" t="str">
        <f t="shared" si="1116"/>
        <v/>
      </c>
      <c r="AO1511" s="300" t="str">
        <f t="shared" si="1117"/>
        <v/>
      </c>
      <c r="AP1511" s="300" t="str">
        <f t="shared" si="1118"/>
        <v/>
      </c>
      <c r="AQ1511" s="300" t="str">
        <f t="shared" si="1119"/>
        <v/>
      </c>
      <c r="AR1511" s="306" t="str">
        <f t="shared" si="1120"/>
        <v/>
      </c>
      <c r="AS1511" s="300" t="str">
        <f t="shared" si="1121"/>
        <v>смз</v>
      </c>
      <c r="AT1511" s="300" t="str">
        <f t="shared" si="1122"/>
        <v/>
      </c>
      <c r="AU1511" s="192" t="str">
        <f t="shared" si="1123"/>
        <v>смз</v>
      </c>
      <c r="AV1511" s="192" t="str">
        <f t="shared" si="1124"/>
        <v>смз856Щ7402общпро</v>
      </c>
      <c r="AW1511" s="191">
        <f t="shared" si="1125"/>
        <v>429560</v>
      </c>
      <c r="AX1511" s="191">
        <f t="shared" si="1126"/>
        <v>260000</v>
      </c>
      <c r="AY1511" s="191">
        <f t="shared" si="1127"/>
        <v>0</v>
      </c>
      <c r="AZ1511" s="191">
        <f t="shared" si="1128"/>
        <v>0</v>
      </c>
      <c r="BA1511" s="193">
        <f t="shared" si="1129"/>
        <v>1</v>
      </c>
      <c r="BB1511" s="193">
        <f t="shared" si="1130"/>
        <v>1</v>
      </c>
      <c r="BC1511" s="193">
        <f t="shared" si="1131"/>
        <v>1</v>
      </c>
      <c r="BD1511" s="191">
        <f t="shared" si="1093"/>
        <v>0</v>
      </c>
      <c r="BE1511" s="191">
        <f t="shared" si="1132"/>
        <v>0</v>
      </c>
      <c r="BF1511" s="210">
        <f t="shared" si="1133"/>
        <v>0</v>
      </c>
      <c r="BG1511" s="211">
        <f t="shared" si="1134"/>
        <v>0</v>
      </c>
      <c r="BH1511" s="289"/>
      <c r="BI1511" s="289"/>
      <c r="BL1511" s="233" t="str">
        <f t="shared" si="1135"/>
        <v/>
      </c>
    </row>
    <row r="1512" spans="1:64" s="307" customFormat="1" ht="12" hidden="1" customHeight="1">
      <c r="A1512" s="468" t="s">
        <v>728</v>
      </c>
      <c r="B1512" s="469" t="s">
        <v>433</v>
      </c>
      <c r="C1512" s="468" t="s">
        <v>729</v>
      </c>
      <c r="D1512" s="469" t="s">
        <v>409</v>
      </c>
      <c r="E1512" s="469" t="s">
        <v>1393</v>
      </c>
      <c r="F1512" s="469" t="s">
        <v>615</v>
      </c>
      <c r="G1512" s="469" t="s">
        <v>433</v>
      </c>
      <c r="H1512" s="470" t="s">
        <v>653</v>
      </c>
      <c r="I1512" s="469" t="s">
        <v>547</v>
      </c>
      <c r="J1512" s="471">
        <v>42000</v>
      </c>
      <c r="K1512" s="471">
        <v>36000</v>
      </c>
      <c r="L1512" s="472" t="str">
        <f t="shared" si="1094"/>
        <v>908Щ59790801331008000061290831</v>
      </c>
      <c r="M1512" s="306">
        <f t="array" ref="M1512">IF(COUNT(SEARCH(Удалить_Роспись_КВСР,$B1512)*SEARCH(Удалить_Роспись_ПБС,$C1512)*SEARCH(Удалить_Роспись_КФСР, $D1512)*SEARCH(Удалить_Роспись_КЦСР,$E1512)*SEARCH(Удалить_Роспись_КВР,$F1512)*SEARCH(Удалить_Роспись_ЭК,$H1512)*SEARCH(Удалить_Роспись_КР,$I1512))&gt;0,0,1)</f>
        <v>1</v>
      </c>
      <c r="N1512" s="306">
        <v>0</v>
      </c>
      <c r="O1512" s="192" t="str">
        <f t="shared" si="1095"/>
        <v/>
      </c>
      <c r="P1512" s="192" t="str">
        <f t="shared" si="1136"/>
        <v/>
      </c>
      <c r="Q1512" s="300" t="str">
        <f t="shared" si="1096"/>
        <v/>
      </c>
      <c r="R1512" s="300" t="str">
        <f t="shared" si="1097"/>
        <v/>
      </c>
      <c r="S1512" s="300" t="str">
        <f t="shared" si="1098"/>
        <v/>
      </c>
      <c r="T1512" s="192" t="str">
        <f t="shared" si="1099"/>
        <v/>
      </c>
      <c r="U1512" s="303" t="str">
        <f t="shared" si="1100"/>
        <v/>
      </c>
      <c r="V1512" s="300" t="str">
        <f t="shared" si="1101"/>
        <v/>
      </c>
      <c r="W1512" s="192" t="str">
        <f t="shared" si="1102"/>
        <v/>
      </c>
      <c r="X1512" s="303" t="str">
        <f t="shared" si="1103"/>
        <v/>
      </c>
      <c r="Y1512" s="300" t="str">
        <f t="shared" si="1104"/>
        <v/>
      </c>
      <c r="Z1512" s="300" t="str">
        <f t="shared" si="1105"/>
        <v/>
      </c>
      <c r="AA1512" s="303" t="str">
        <f t="shared" si="1106"/>
        <v/>
      </c>
      <c r="AB1512" s="300" t="str">
        <f t="shared" si="1107"/>
        <v/>
      </c>
      <c r="AC1512" s="300" t="str">
        <f t="shared" si="1108"/>
        <v/>
      </c>
      <c r="AD1512" s="300" t="str">
        <f t="shared" si="1109"/>
        <v>сиц</v>
      </c>
      <c r="AE1512" s="192" t="str">
        <f t="shared" si="1110"/>
        <v/>
      </c>
      <c r="AF1512" s="192" t="str">
        <f t="shared" si="1111"/>
        <v/>
      </c>
      <c r="AG1512" s="192"/>
      <c r="AH1512" s="186"/>
      <c r="AI1512" s="186"/>
      <c r="AJ1512" s="300" t="str">
        <f t="shared" si="1112"/>
        <v/>
      </c>
      <c r="AK1512" s="300" t="str">
        <f t="shared" si="1113"/>
        <v/>
      </c>
      <c r="AL1512" s="300" t="str">
        <f t="shared" si="1114"/>
        <v/>
      </c>
      <c r="AM1512" s="300" t="str">
        <f t="shared" si="1115"/>
        <v/>
      </c>
      <c r="AN1512" s="300" t="str">
        <f t="shared" si="1116"/>
        <v/>
      </c>
      <c r="AO1512" s="300" t="str">
        <f t="shared" si="1117"/>
        <v/>
      </c>
      <c r="AP1512" s="300" t="str">
        <f t="shared" si="1118"/>
        <v/>
      </c>
      <c r="AQ1512" s="300" t="str">
        <f t="shared" si="1119"/>
        <v/>
      </c>
      <c r="AR1512" s="306" t="str">
        <f t="shared" si="1120"/>
        <v/>
      </c>
      <c r="AS1512" s="300" t="str">
        <f t="shared" si="1121"/>
        <v/>
      </c>
      <c r="AT1512" s="300" t="str">
        <f t="shared" si="1122"/>
        <v>сиц</v>
      </c>
      <c r="AU1512" s="192" t="str">
        <f t="shared" si="1123"/>
        <v>сиц</v>
      </c>
      <c r="AV1512" s="192" t="e">
        <f t="shared" si="1124"/>
        <v>#N/A</v>
      </c>
      <c r="AW1512" s="472">
        <f t="shared" si="1125"/>
        <v>42000</v>
      </c>
      <c r="AX1512" s="191">
        <f t="shared" si="1126"/>
        <v>36000</v>
      </c>
      <c r="AY1512" s="191">
        <f t="shared" si="1127"/>
        <v>0</v>
      </c>
      <c r="AZ1512" s="191">
        <f t="shared" si="1128"/>
        <v>0</v>
      </c>
      <c r="BA1512" s="193" t="e">
        <f t="shared" si="1129"/>
        <v>#N/A</v>
      </c>
      <c r="BB1512" s="193" t="e">
        <f t="shared" si="1130"/>
        <v>#N/A</v>
      </c>
      <c r="BC1512" s="193" t="e">
        <f t="shared" si="1131"/>
        <v>#N/A</v>
      </c>
      <c r="BD1512" s="472">
        <f t="shared" si="1093"/>
        <v>0</v>
      </c>
      <c r="BE1512" s="472" t="e">
        <f t="shared" si="1132"/>
        <v>#N/A</v>
      </c>
      <c r="BF1512" s="473" t="e">
        <f t="shared" si="1133"/>
        <v>#N/A</v>
      </c>
      <c r="BG1512" s="474" t="e">
        <f t="shared" si="1134"/>
        <v>#N/A</v>
      </c>
      <c r="BH1512" s="475"/>
      <c r="BI1512" s="475"/>
      <c r="BJ1512" s="476"/>
      <c r="BK1512" s="476"/>
      <c r="BL1512" s="477" t="str">
        <f t="shared" si="1135"/>
        <v>08</v>
      </c>
    </row>
    <row r="1513" spans="1:64" s="307" customFormat="1" ht="12" hidden="1" customHeight="1">
      <c r="A1513" s="468" t="s">
        <v>728</v>
      </c>
      <c r="B1513" s="469" t="s">
        <v>433</v>
      </c>
      <c r="C1513" s="468" t="s">
        <v>729</v>
      </c>
      <c r="D1513" s="469" t="s">
        <v>409</v>
      </c>
      <c r="E1513" s="469" t="s">
        <v>1394</v>
      </c>
      <c r="F1513" s="469" t="s">
        <v>613</v>
      </c>
      <c r="G1513" s="469" t="s">
        <v>423</v>
      </c>
      <c r="H1513" s="470" t="s">
        <v>653</v>
      </c>
      <c r="I1513" s="469" t="s">
        <v>547</v>
      </c>
      <c r="J1513" s="471">
        <v>2143750</v>
      </c>
      <c r="K1513" s="471">
        <v>1733867.99</v>
      </c>
      <c r="L1513" s="472" t="str">
        <f t="shared" si="1094"/>
        <v>908Щ59790801332004001061124131</v>
      </c>
      <c r="M1513" s="306">
        <f t="array" ref="M1513">IF(COUNT(SEARCH(Удалить_Роспись_КВСР,$B1513)*SEARCH(Удалить_Роспись_ПБС,$C1513)*SEARCH(Удалить_Роспись_КФСР, $D1513)*SEARCH(Удалить_Роспись_КЦСР,$E1513)*SEARCH(Удалить_Роспись_КВР,$F1513)*SEARCH(Удалить_Роспись_ЭК,$H1513)*SEARCH(Удалить_Роспись_КР,$I1513))&gt;0,0,1)</f>
        <v>0</v>
      </c>
      <c r="N1513" s="306">
        <v>0</v>
      </c>
      <c r="O1513" s="192" t="str">
        <f t="shared" si="1095"/>
        <v/>
      </c>
      <c r="P1513" s="192" t="str">
        <f t="shared" si="1136"/>
        <v/>
      </c>
      <c r="Q1513" s="300" t="str">
        <f t="shared" si="1096"/>
        <v/>
      </c>
      <c r="R1513" s="300" t="str">
        <f t="shared" si="1097"/>
        <v/>
      </c>
      <c r="S1513" s="300" t="str">
        <f t="shared" si="1098"/>
        <v/>
      </c>
      <c r="T1513" s="192" t="str">
        <f t="shared" si="1099"/>
        <v/>
      </c>
      <c r="U1513" s="303" t="str">
        <f t="shared" si="1100"/>
        <v/>
      </c>
      <c r="V1513" s="300" t="str">
        <f t="shared" si="1101"/>
        <v/>
      </c>
      <c r="W1513" s="192" t="str">
        <f t="shared" si="1102"/>
        <v/>
      </c>
      <c r="X1513" s="303" t="str">
        <f t="shared" si="1103"/>
        <v/>
      </c>
      <c r="Y1513" s="300" t="str">
        <f t="shared" si="1104"/>
        <v/>
      </c>
      <c r="Z1513" s="300" t="str">
        <f t="shared" si="1105"/>
        <v/>
      </c>
      <c r="AA1513" s="303" t="str">
        <f t="shared" si="1106"/>
        <v/>
      </c>
      <c r="AB1513" s="300" t="str">
        <f t="shared" si="1107"/>
        <v>смз</v>
      </c>
      <c r="AC1513" s="300" t="str">
        <f t="shared" si="1108"/>
        <v/>
      </c>
      <c r="AD1513" s="300" t="str">
        <f t="shared" si="1109"/>
        <v/>
      </c>
      <c r="AE1513" s="192" t="str">
        <f t="shared" si="1110"/>
        <v/>
      </c>
      <c r="AF1513" s="192" t="str">
        <f t="shared" si="1111"/>
        <v/>
      </c>
      <c r="AG1513" s="192"/>
      <c r="AH1513" s="186"/>
      <c r="AI1513" s="186"/>
      <c r="AJ1513" s="300" t="str">
        <f t="shared" si="1112"/>
        <v/>
      </c>
      <c r="AK1513" s="300" t="str">
        <f t="shared" si="1113"/>
        <v/>
      </c>
      <c r="AL1513" s="300" t="str">
        <f t="shared" si="1114"/>
        <v/>
      </c>
      <c r="AM1513" s="300" t="str">
        <f t="shared" si="1115"/>
        <v/>
      </c>
      <c r="AN1513" s="300" t="str">
        <f t="shared" si="1116"/>
        <v/>
      </c>
      <c r="AO1513" s="300" t="str">
        <f t="shared" si="1117"/>
        <v/>
      </c>
      <c r="AP1513" s="300" t="str">
        <f t="shared" si="1118"/>
        <v/>
      </c>
      <c r="AQ1513" s="300" t="str">
        <f t="shared" si="1119"/>
        <v/>
      </c>
      <c r="AR1513" s="306" t="str">
        <f t="shared" si="1120"/>
        <v/>
      </c>
      <c r="AS1513" s="300" t="str">
        <f t="shared" si="1121"/>
        <v>смз</v>
      </c>
      <c r="AT1513" s="300" t="str">
        <f t="shared" si="1122"/>
        <v/>
      </c>
      <c r="AU1513" s="192" t="str">
        <f t="shared" si="1123"/>
        <v>смз</v>
      </c>
      <c r="AV1513" s="192" t="str">
        <f t="shared" si="1124"/>
        <v>смз908Щ5979общпро</v>
      </c>
      <c r="AW1513" s="472">
        <f t="shared" si="1125"/>
        <v>0</v>
      </c>
      <c r="AX1513" s="191">
        <f t="shared" si="1126"/>
        <v>0</v>
      </c>
      <c r="AY1513" s="191">
        <f t="shared" si="1127"/>
        <v>0</v>
      </c>
      <c r="AZ1513" s="191">
        <f t="shared" si="1128"/>
        <v>0</v>
      </c>
      <c r="BA1513" s="193">
        <f t="shared" si="1129"/>
        <v>1</v>
      </c>
      <c r="BB1513" s="193">
        <f t="shared" si="1130"/>
        <v>1</v>
      </c>
      <c r="BC1513" s="193">
        <f t="shared" si="1131"/>
        <v>1</v>
      </c>
      <c r="BD1513" s="472">
        <f t="shared" si="1093"/>
        <v>0</v>
      </c>
      <c r="BE1513" s="472">
        <f t="shared" si="1132"/>
        <v>0</v>
      </c>
      <c r="BF1513" s="473">
        <f t="shared" si="1133"/>
        <v>0</v>
      </c>
      <c r="BG1513" s="474">
        <f t="shared" si="1134"/>
        <v>0</v>
      </c>
      <c r="BH1513" s="475"/>
      <c r="BI1513" s="475"/>
      <c r="BJ1513" s="476"/>
      <c r="BK1513" s="476"/>
      <c r="BL1513" s="477" t="str">
        <f t="shared" si="1135"/>
        <v>08</v>
      </c>
    </row>
    <row r="1514" spans="1:64" s="307" customFormat="1" ht="12" hidden="1" customHeight="1">
      <c r="A1514" s="468" t="s">
        <v>728</v>
      </c>
      <c r="B1514" s="469" t="s">
        <v>433</v>
      </c>
      <c r="C1514" s="468" t="s">
        <v>729</v>
      </c>
      <c r="D1514" s="469" t="s">
        <v>409</v>
      </c>
      <c r="E1514" s="469" t="s">
        <v>1395</v>
      </c>
      <c r="F1514" s="469" t="s">
        <v>613</v>
      </c>
      <c r="G1514" s="469" t="s">
        <v>423</v>
      </c>
      <c r="H1514" s="470" t="s">
        <v>653</v>
      </c>
      <c r="I1514" s="469" t="s">
        <v>547</v>
      </c>
      <c r="J1514" s="471">
        <v>465000</v>
      </c>
      <c r="K1514" s="471">
        <v>388298.36</v>
      </c>
      <c r="L1514" s="472" t="str">
        <f t="shared" si="1094"/>
        <v>908Щ59790801332004101061124131</v>
      </c>
      <c r="M1514" s="306">
        <f t="array" ref="M1514">IF(COUNT(SEARCH(Удалить_Роспись_КВСР,$B1514)*SEARCH(Удалить_Роспись_ПБС,$C1514)*SEARCH(Удалить_Роспись_КФСР, $D1514)*SEARCH(Удалить_Роспись_КЦСР,$E1514)*SEARCH(Удалить_Роспись_КВР,$F1514)*SEARCH(Удалить_Роспись_ЭК,$H1514)*SEARCH(Удалить_Роспись_КР,$I1514))&gt;0,0,1)</f>
        <v>0</v>
      </c>
      <c r="N1514" s="306">
        <v>0</v>
      </c>
      <c r="O1514" s="192" t="str">
        <f t="shared" si="1095"/>
        <v/>
      </c>
      <c r="P1514" s="192" t="str">
        <f t="shared" si="1136"/>
        <v/>
      </c>
      <c r="Q1514" s="300" t="str">
        <f t="shared" si="1096"/>
        <v/>
      </c>
      <c r="R1514" s="300" t="str">
        <f t="shared" si="1097"/>
        <v/>
      </c>
      <c r="S1514" s="300" t="str">
        <f t="shared" si="1098"/>
        <v/>
      </c>
      <c r="T1514" s="192" t="str">
        <f t="shared" si="1099"/>
        <v/>
      </c>
      <c r="U1514" s="303" t="str">
        <f t="shared" si="1100"/>
        <v/>
      </c>
      <c r="V1514" s="300" t="str">
        <f t="shared" si="1101"/>
        <v/>
      </c>
      <c r="W1514" s="192" t="str">
        <f t="shared" si="1102"/>
        <v/>
      </c>
      <c r="X1514" s="303" t="str">
        <f t="shared" si="1103"/>
        <v/>
      </c>
      <c r="Y1514" s="300" t="str">
        <f t="shared" si="1104"/>
        <v/>
      </c>
      <c r="Z1514" s="300" t="str">
        <f t="shared" si="1105"/>
        <v/>
      </c>
      <c r="AA1514" s="303" t="str">
        <f t="shared" si="1106"/>
        <v/>
      </c>
      <c r="AB1514" s="300" t="str">
        <f t="shared" si="1107"/>
        <v>смз</v>
      </c>
      <c r="AC1514" s="300" t="str">
        <f t="shared" si="1108"/>
        <v/>
      </c>
      <c r="AD1514" s="300" t="str">
        <f t="shared" si="1109"/>
        <v/>
      </c>
      <c r="AE1514" s="192" t="str">
        <f t="shared" si="1110"/>
        <v/>
      </c>
      <c r="AF1514" s="192" t="str">
        <f t="shared" si="1111"/>
        <v/>
      </c>
      <c r="AG1514" s="192"/>
      <c r="AH1514" s="186"/>
      <c r="AI1514" s="186"/>
      <c r="AJ1514" s="300" t="str">
        <f t="shared" si="1112"/>
        <v/>
      </c>
      <c r="AK1514" s="300" t="str">
        <f t="shared" si="1113"/>
        <v/>
      </c>
      <c r="AL1514" s="300" t="str">
        <f t="shared" si="1114"/>
        <v/>
      </c>
      <c r="AM1514" s="300" t="str">
        <f t="shared" si="1115"/>
        <v/>
      </c>
      <c r="AN1514" s="300" t="str">
        <f t="shared" si="1116"/>
        <v/>
      </c>
      <c r="AO1514" s="300" t="str">
        <f t="shared" si="1117"/>
        <v/>
      </c>
      <c r="AP1514" s="300" t="str">
        <f t="shared" si="1118"/>
        <v/>
      </c>
      <c r="AQ1514" s="300" t="str">
        <f t="shared" si="1119"/>
        <v/>
      </c>
      <c r="AR1514" s="306" t="str">
        <f t="shared" si="1120"/>
        <v/>
      </c>
      <c r="AS1514" s="300" t="str">
        <f t="shared" si="1121"/>
        <v>смз</v>
      </c>
      <c r="AT1514" s="300" t="str">
        <f t="shared" si="1122"/>
        <v/>
      </c>
      <c r="AU1514" s="192" t="str">
        <f t="shared" si="1123"/>
        <v>смз</v>
      </c>
      <c r="AV1514" s="192" t="str">
        <f t="shared" si="1124"/>
        <v>смз908Щ5979общпро</v>
      </c>
      <c r="AW1514" s="472">
        <f t="shared" si="1125"/>
        <v>0</v>
      </c>
      <c r="AX1514" s="191">
        <f t="shared" si="1126"/>
        <v>0</v>
      </c>
      <c r="AY1514" s="191">
        <f t="shared" si="1127"/>
        <v>0</v>
      </c>
      <c r="AZ1514" s="191">
        <f t="shared" si="1128"/>
        <v>0</v>
      </c>
      <c r="BA1514" s="193">
        <f t="shared" si="1129"/>
        <v>1</v>
      </c>
      <c r="BB1514" s="193">
        <f t="shared" si="1130"/>
        <v>1</v>
      </c>
      <c r="BC1514" s="193">
        <f t="shared" si="1131"/>
        <v>1</v>
      </c>
      <c r="BD1514" s="472">
        <f t="shared" si="1093"/>
        <v>0</v>
      </c>
      <c r="BE1514" s="472">
        <f t="shared" si="1132"/>
        <v>0</v>
      </c>
      <c r="BF1514" s="473">
        <f t="shared" si="1133"/>
        <v>0</v>
      </c>
      <c r="BG1514" s="474">
        <f t="shared" si="1134"/>
        <v>0</v>
      </c>
      <c r="BH1514" s="475"/>
      <c r="BI1514" s="475"/>
      <c r="BJ1514" s="476"/>
      <c r="BK1514" s="476"/>
      <c r="BL1514" s="477" t="str">
        <f t="shared" si="1135"/>
        <v>08</v>
      </c>
    </row>
    <row r="1515" spans="1:64" s="307" customFormat="1" ht="12" hidden="1" customHeight="1">
      <c r="A1515" s="468" t="s">
        <v>728</v>
      </c>
      <c r="B1515" s="469" t="s">
        <v>433</v>
      </c>
      <c r="C1515" s="468" t="s">
        <v>729</v>
      </c>
      <c r="D1515" s="469" t="s">
        <v>409</v>
      </c>
      <c r="E1515" s="469" t="s">
        <v>1396</v>
      </c>
      <c r="F1515" s="469" t="s">
        <v>615</v>
      </c>
      <c r="G1515" s="469" t="s">
        <v>433</v>
      </c>
      <c r="H1515" s="470" t="s">
        <v>653</v>
      </c>
      <c r="I1515" s="469" t="s">
        <v>547</v>
      </c>
      <c r="J1515" s="471">
        <v>59310.7</v>
      </c>
      <c r="K1515" s="471">
        <v>59310.7</v>
      </c>
      <c r="L1515" s="472" t="str">
        <f t="shared" si="1094"/>
        <v>908Щ59790801332004701061290831</v>
      </c>
      <c r="M1515" s="306">
        <f t="array" ref="M1515">IF(COUNT(SEARCH(Удалить_Роспись_КВСР,$B1515)*SEARCH(Удалить_Роспись_ПБС,$C1515)*SEARCH(Удалить_Роспись_КФСР, $D1515)*SEARCH(Удалить_Роспись_КЦСР,$E1515)*SEARCH(Удалить_Роспись_КВР,$F1515)*SEARCH(Удалить_Роспись_ЭК,$H1515)*SEARCH(Удалить_Роспись_КР,$I1515))&gt;0,0,1)</f>
        <v>0</v>
      </c>
      <c r="N1515" s="306">
        <v>0</v>
      </c>
      <c r="O1515" s="192" t="str">
        <f t="shared" si="1095"/>
        <v/>
      </c>
      <c r="P1515" s="192" t="str">
        <f t="shared" si="1136"/>
        <v/>
      </c>
      <c r="Q1515" s="300" t="str">
        <f t="shared" si="1096"/>
        <v/>
      </c>
      <c r="R1515" s="300" t="str">
        <f t="shared" si="1097"/>
        <v/>
      </c>
      <c r="S1515" s="300" t="str">
        <f t="shared" si="1098"/>
        <v/>
      </c>
      <c r="T1515" s="192" t="str">
        <f t="shared" si="1099"/>
        <v/>
      </c>
      <c r="U1515" s="303" t="str">
        <f t="shared" si="1100"/>
        <v/>
      </c>
      <c r="V1515" s="300" t="str">
        <f t="shared" si="1101"/>
        <v/>
      </c>
      <c r="W1515" s="192" t="str">
        <f t="shared" si="1102"/>
        <v/>
      </c>
      <c r="X1515" s="303" t="str">
        <f t="shared" si="1103"/>
        <v/>
      </c>
      <c r="Y1515" s="300" t="str">
        <f t="shared" si="1104"/>
        <v/>
      </c>
      <c r="Z1515" s="300" t="str">
        <f t="shared" si="1105"/>
        <v/>
      </c>
      <c r="AA1515" s="303" t="str">
        <f t="shared" si="1106"/>
        <v/>
      </c>
      <c r="AB1515" s="300" t="str">
        <f t="shared" si="1107"/>
        <v/>
      </c>
      <c r="AC1515" s="300" t="str">
        <f t="shared" si="1108"/>
        <v/>
      </c>
      <c r="AD1515" s="300" t="str">
        <f t="shared" si="1109"/>
        <v>сиц</v>
      </c>
      <c r="AE1515" s="192" t="str">
        <f t="shared" si="1110"/>
        <v/>
      </c>
      <c r="AF1515" s="192" t="str">
        <f t="shared" si="1111"/>
        <v/>
      </c>
      <c r="AG1515" s="192"/>
      <c r="AH1515" s="186"/>
      <c r="AI1515" s="186"/>
      <c r="AJ1515" s="300" t="str">
        <f t="shared" si="1112"/>
        <v/>
      </c>
      <c r="AK1515" s="300" t="str">
        <f t="shared" si="1113"/>
        <v/>
      </c>
      <c r="AL1515" s="300" t="str">
        <f t="shared" si="1114"/>
        <v/>
      </c>
      <c r="AM1515" s="300" t="str">
        <f t="shared" si="1115"/>
        <v/>
      </c>
      <c r="AN1515" s="300" t="str">
        <f t="shared" si="1116"/>
        <v/>
      </c>
      <c r="AO1515" s="300" t="str">
        <f t="shared" si="1117"/>
        <v/>
      </c>
      <c r="AP1515" s="300" t="str">
        <f t="shared" si="1118"/>
        <v/>
      </c>
      <c r="AQ1515" s="300" t="str">
        <f t="shared" si="1119"/>
        <v/>
      </c>
      <c r="AR1515" s="306" t="str">
        <f t="shared" si="1120"/>
        <v/>
      </c>
      <c r="AS1515" s="300" t="str">
        <f t="shared" si="1121"/>
        <v/>
      </c>
      <c r="AT1515" s="300" t="str">
        <f t="shared" si="1122"/>
        <v>сиц</v>
      </c>
      <c r="AU1515" s="192" t="str">
        <f t="shared" si="1123"/>
        <v>сиц</v>
      </c>
      <c r="AV1515" s="192" t="e">
        <f t="shared" si="1124"/>
        <v>#N/A</v>
      </c>
      <c r="AW1515" s="472">
        <f t="shared" si="1125"/>
        <v>0</v>
      </c>
      <c r="AX1515" s="191">
        <f t="shared" si="1126"/>
        <v>0</v>
      </c>
      <c r="AY1515" s="191">
        <f t="shared" si="1127"/>
        <v>0</v>
      </c>
      <c r="AZ1515" s="191">
        <f t="shared" si="1128"/>
        <v>0</v>
      </c>
      <c r="BA1515" s="193" t="e">
        <f t="shared" si="1129"/>
        <v>#N/A</v>
      </c>
      <c r="BB1515" s="193" t="e">
        <f t="shared" si="1130"/>
        <v>#N/A</v>
      </c>
      <c r="BC1515" s="193" t="e">
        <f t="shared" si="1131"/>
        <v>#N/A</v>
      </c>
      <c r="BD1515" s="472">
        <f t="shared" si="1093"/>
        <v>0</v>
      </c>
      <c r="BE1515" s="472" t="e">
        <f t="shared" si="1132"/>
        <v>#N/A</v>
      </c>
      <c r="BF1515" s="473" t="e">
        <f t="shared" si="1133"/>
        <v>#N/A</v>
      </c>
      <c r="BG1515" s="474" t="e">
        <f t="shared" si="1134"/>
        <v>#N/A</v>
      </c>
      <c r="BH1515" s="475"/>
      <c r="BI1515" s="475"/>
      <c r="BJ1515" s="476"/>
      <c r="BK1515" s="476"/>
      <c r="BL1515" s="477" t="str">
        <f t="shared" si="1135"/>
        <v>08</v>
      </c>
    </row>
    <row r="1516" spans="1:64" s="307" customFormat="1" ht="12" hidden="1" customHeight="1">
      <c r="A1516" s="468" t="s">
        <v>728</v>
      </c>
      <c r="B1516" s="469" t="s">
        <v>433</v>
      </c>
      <c r="C1516" s="468" t="s">
        <v>729</v>
      </c>
      <c r="D1516" s="469" t="s">
        <v>409</v>
      </c>
      <c r="E1516" s="469" t="s">
        <v>1397</v>
      </c>
      <c r="F1516" s="469" t="s">
        <v>613</v>
      </c>
      <c r="G1516" s="469" t="s">
        <v>423</v>
      </c>
      <c r="H1516" s="470" t="s">
        <v>653</v>
      </c>
      <c r="I1516" s="469" t="s">
        <v>547</v>
      </c>
      <c r="J1516" s="471">
        <v>579723</v>
      </c>
      <c r="K1516" s="471">
        <v>330000</v>
      </c>
      <c r="L1516" s="472" t="str">
        <f t="shared" si="1094"/>
        <v>908Щ59790801332004Г01061124131</v>
      </c>
      <c r="M1516" s="306">
        <f t="array" ref="M1516">IF(COUNT(SEARCH(Удалить_Роспись_КВСР,$B1516)*SEARCH(Удалить_Роспись_ПБС,$C1516)*SEARCH(Удалить_Роспись_КФСР, $D1516)*SEARCH(Удалить_Роспись_КЦСР,$E1516)*SEARCH(Удалить_Роспись_КВР,$F1516)*SEARCH(Удалить_Роспись_ЭК,$H1516)*SEARCH(Удалить_Роспись_КР,$I1516))&gt;0,0,1)</f>
        <v>0</v>
      </c>
      <c r="N1516" s="306">
        <v>0</v>
      </c>
      <c r="O1516" s="192" t="str">
        <f t="shared" si="1095"/>
        <v/>
      </c>
      <c r="P1516" s="192" t="str">
        <f t="shared" si="1136"/>
        <v/>
      </c>
      <c r="Q1516" s="300" t="str">
        <f t="shared" si="1096"/>
        <v/>
      </c>
      <c r="R1516" s="300" t="str">
        <f t="shared" si="1097"/>
        <v/>
      </c>
      <c r="S1516" s="300" t="str">
        <f t="shared" si="1098"/>
        <v/>
      </c>
      <c r="T1516" s="192" t="str">
        <f t="shared" si="1099"/>
        <v/>
      </c>
      <c r="U1516" s="303" t="str">
        <f t="shared" si="1100"/>
        <v/>
      </c>
      <c r="V1516" s="300" t="str">
        <f t="shared" si="1101"/>
        <v/>
      </c>
      <c r="W1516" s="192" t="str">
        <f t="shared" si="1102"/>
        <v/>
      </c>
      <c r="X1516" s="303" t="str">
        <f t="shared" si="1103"/>
        <v/>
      </c>
      <c r="Y1516" s="300" t="str">
        <f t="shared" si="1104"/>
        <v/>
      </c>
      <c r="Z1516" s="300" t="str">
        <f t="shared" si="1105"/>
        <v/>
      </c>
      <c r="AA1516" s="303" t="str">
        <f t="shared" si="1106"/>
        <v/>
      </c>
      <c r="AB1516" s="300" t="str">
        <f t="shared" si="1107"/>
        <v>смз</v>
      </c>
      <c r="AC1516" s="300" t="str">
        <f t="shared" si="1108"/>
        <v/>
      </c>
      <c r="AD1516" s="300" t="str">
        <f t="shared" si="1109"/>
        <v/>
      </c>
      <c r="AE1516" s="192" t="str">
        <f t="shared" si="1110"/>
        <v/>
      </c>
      <c r="AF1516" s="192" t="str">
        <f t="shared" si="1111"/>
        <v/>
      </c>
      <c r="AG1516" s="192"/>
      <c r="AH1516" s="186"/>
      <c r="AI1516" s="186"/>
      <c r="AJ1516" s="300" t="str">
        <f t="shared" si="1112"/>
        <v/>
      </c>
      <c r="AK1516" s="300" t="str">
        <f t="shared" si="1113"/>
        <v/>
      </c>
      <c r="AL1516" s="300" t="str">
        <f t="shared" si="1114"/>
        <v/>
      </c>
      <c r="AM1516" s="300" t="str">
        <f t="shared" si="1115"/>
        <v/>
      </c>
      <c r="AN1516" s="300" t="str">
        <f t="shared" si="1116"/>
        <v/>
      </c>
      <c r="AO1516" s="300" t="str">
        <f t="shared" si="1117"/>
        <v/>
      </c>
      <c r="AP1516" s="300" t="str">
        <f t="shared" si="1118"/>
        <v/>
      </c>
      <c r="AQ1516" s="300" t="str">
        <f t="shared" si="1119"/>
        <v/>
      </c>
      <c r="AR1516" s="306" t="str">
        <f t="shared" si="1120"/>
        <v/>
      </c>
      <c r="AS1516" s="300" t="str">
        <f t="shared" si="1121"/>
        <v>смз</v>
      </c>
      <c r="AT1516" s="300" t="str">
        <f t="shared" si="1122"/>
        <v/>
      </c>
      <c r="AU1516" s="192" t="str">
        <f t="shared" si="1123"/>
        <v>смз</v>
      </c>
      <c r="AV1516" s="192" t="str">
        <f t="shared" si="1124"/>
        <v>смз908Щ5979общпро</v>
      </c>
      <c r="AW1516" s="472">
        <f t="shared" si="1125"/>
        <v>0</v>
      </c>
      <c r="AX1516" s="191">
        <f t="shared" si="1126"/>
        <v>0</v>
      </c>
      <c r="AY1516" s="191">
        <f t="shared" si="1127"/>
        <v>0</v>
      </c>
      <c r="AZ1516" s="191">
        <f t="shared" si="1128"/>
        <v>0</v>
      </c>
      <c r="BA1516" s="193">
        <f t="shared" si="1129"/>
        <v>1</v>
      </c>
      <c r="BB1516" s="193">
        <f t="shared" si="1130"/>
        <v>1</v>
      </c>
      <c r="BC1516" s="193">
        <f t="shared" si="1131"/>
        <v>1</v>
      </c>
      <c r="BD1516" s="472">
        <f t="shared" si="1093"/>
        <v>0</v>
      </c>
      <c r="BE1516" s="472">
        <f t="shared" si="1132"/>
        <v>0</v>
      </c>
      <c r="BF1516" s="473">
        <f t="shared" si="1133"/>
        <v>0</v>
      </c>
      <c r="BG1516" s="474">
        <f t="shared" si="1134"/>
        <v>0</v>
      </c>
      <c r="BH1516" s="475"/>
      <c r="BI1516" s="475"/>
      <c r="BJ1516" s="476"/>
      <c r="BK1516" s="476"/>
      <c r="BL1516" s="477" t="str">
        <f t="shared" si="1135"/>
        <v>08</v>
      </c>
    </row>
    <row r="1517" spans="1:64" s="463" customFormat="1" ht="12" hidden="1" customHeight="1">
      <c r="A1517" s="452" t="s">
        <v>730</v>
      </c>
      <c r="B1517" s="453" t="s">
        <v>451</v>
      </c>
      <c r="C1517" s="452" t="s">
        <v>731</v>
      </c>
      <c r="D1517" s="453" t="s">
        <v>409</v>
      </c>
      <c r="E1517" s="453" t="s">
        <v>1398</v>
      </c>
      <c r="F1517" s="453" t="s">
        <v>613</v>
      </c>
      <c r="G1517" s="453" t="s">
        <v>423</v>
      </c>
      <c r="H1517" s="454" t="s">
        <v>653</v>
      </c>
      <c r="I1517" s="453" t="s">
        <v>547</v>
      </c>
      <c r="J1517" s="455">
        <v>4357000</v>
      </c>
      <c r="K1517" s="455">
        <v>3255000</v>
      </c>
      <c r="L1517" s="456" t="str">
        <f t="shared" si="1094"/>
        <v>917Щ59810801451004000061124131</v>
      </c>
      <c r="M1517" s="457">
        <f t="array" ref="M1517">IF(COUNT(SEARCH(Удалить_Роспись_КВСР,$B1517)*SEARCH(Удалить_Роспись_ПБС,$C1517)*SEARCH(Удалить_Роспись_КФСР, $D1517)*SEARCH(Удалить_Роспись_КЦСР,$E1517)*SEARCH(Удалить_Роспись_КВР,$F1517)*SEARCH(Удалить_Роспись_ЭК,$H1517)*SEARCH(Удалить_Роспись_КР,$I1517))&gt;0,0,1)</f>
        <v>0</v>
      </c>
      <c r="N1517" s="457">
        <v>0</v>
      </c>
      <c r="O1517" s="192" t="str">
        <f t="shared" si="1095"/>
        <v/>
      </c>
      <c r="P1517" s="192" t="str">
        <f t="shared" si="1136"/>
        <v/>
      </c>
      <c r="Q1517" s="300" t="str">
        <f t="shared" si="1096"/>
        <v/>
      </c>
      <c r="R1517" s="300" t="str">
        <f t="shared" si="1097"/>
        <v/>
      </c>
      <c r="S1517" s="300" t="str">
        <f t="shared" si="1098"/>
        <v/>
      </c>
      <c r="T1517" s="192" t="str">
        <f t="shared" si="1099"/>
        <v/>
      </c>
      <c r="U1517" s="303" t="str">
        <f t="shared" si="1100"/>
        <v/>
      </c>
      <c r="V1517" s="300" t="str">
        <f t="shared" si="1101"/>
        <v/>
      </c>
      <c r="W1517" s="192" t="str">
        <f t="shared" si="1102"/>
        <v/>
      </c>
      <c r="X1517" s="303" t="str">
        <f t="shared" si="1103"/>
        <v/>
      </c>
      <c r="Y1517" s="300" t="str">
        <f t="shared" si="1104"/>
        <v/>
      </c>
      <c r="Z1517" s="300" t="str">
        <f t="shared" si="1105"/>
        <v/>
      </c>
      <c r="AA1517" s="303" t="str">
        <f t="shared" si="1106"/>
        <v/>
      </c>
      <c r="AB1517" s="300" t="str">
        <f t="shared" si="1107"/>
        <v>смз</v>
      </c>
      <c r="AC1517" s="300" t="str">
        <f t="shared" si="1108"/>
        <v/>
      </c>
      <c r="AD1517" s="300" t="str">
        <f t="shared" si="1109"/>
        <v/>
      </c>
      <c r="AE1517" s="192" t="str">
        <f t="shared" si="1110"/>
        <v/>
      </c>
      <c r="AF1517" s="192" t="str">
        <f t="shared" si="1111"/>
        <v/>
      </c>
      <c r="AG1517" s="192"/>
      <c r="AH1517" s="186"/>
      <c r="AI1517" s="186"/>
      <c r="AJ1517" s="300" t="str">
        <f t="shared" si="1112"/>
        <v/>
      </c>
      <c r="AK1517" s="300" t="str">
        <f t="shared" si="1113"/>
        <v/>
      </c>
      <c r="AL1517" s="300" t="str">
        <f t="shared" si="1114"/>
        <v/>
      </c>
      <c r="AM1517" s="300" t="str">
        <f t="shared" si="1115"/>
        <v/>
      </c>
      <c r="AN1517" s="300" t="str">
        <f t="shared" si="1116"/>
        <v/>
      </c>
      <c r="AO1517" s="300" t="str">
        <f t="shared" si="1117"/>
        <v/>
      </c>
      <c r="AP1517" s="300" t="str">
        <f t="shared" si="1118"/>
        <v/>
      </c>
      <c r="AQ1517" s="300" t="str">
        <f t="shared" si="1119"/>
        <v/>
      </c>
      <c r="AR1517" s="306" t="str">
        <f t="shared" si="1120"/>
        <v/>
      </c>
      <c r="AS1517" s="300" t="str">
        <f t="shared" si="1121"/>
        <v>смз</v>
      </c>
      <c r="AT1517" s="300" t="str">
        <f t="shared" si="1122"/>
        <v/>
      </c>
      <c r="AU1517" s="192" t="str">
        <f t="shared" si="1123"/>
        <v>смз</v>
      </c>
      <c r="AV1517" s="192" t="str">
        <f t="shared" si="1124"/>
        <v>смз917Щ5981общпро</v>
      </c>
      <c r="AW1517" s="456">
        <f t="shared" si="1125"/>
        <v>0</v>
      </c>
      <c r="AX1517" s="191">
        <f t="shared" si="1126"/>
        <v>0</v>
      </c>
      <c r="AY1517" s="191">
        <f t="shared" si="1127"/>
        <v>0</v>
      </c>
      <c r="AZ1517" s="191">
        <f t="shared" si="1128"/>
        <v>0</v>
      </c>
      <c r="BA1517" s="193">
        <f t="shared" si="1129"/>
        <v>1</v>
      </c>
      <c r="BB1517" s="193">
        <f t="shared" si="1130"/>
        <v>1</v>
      </c>
      <c r="BC1517" s="193">
        <f t="shared" si="1131"/>
        <v>1</v>
      </c>
      <c r="BD1517" s="456">
        <f t="shared" si="1093"/>
        <v>0</v>
      </c>
      <c r="BE1517" s="456">
        <f t="shared" si="1132"/>
        <v>0</v>
      </c>
      <c r="BF1517" s="458">
        <f t="shared" si="1133"/>
        <v>0</v>
      </c>
      <c r="BG1517" s="459">
        <f t="shared" si="1134"/>
        <v>0</v>
      </c>
      <c r="BH1517" s="460"/>
      <c r="BI1517" s="460"/>
      <c r="BJ1517" s="461"/>
      <c r="BK1517" s="461"/>
      <c r="BL1517" s="462" t="str">
        <f t="shared" si="1135"/>
        <v>08</v>
      </c>
    </row>
    <row r="1518" spans="1:64" s="463" customFormat="1" ht="12" hidden="1" customHeight="1">
      <c r="A1518" s="452" t="s">
        <v>730</v>
      </c>
      <c r="B1518" s="453" t="s">
        <v>451</v>
      </c>
      <c r="C1518" s="452" t="s">
        <v>731</v>
      </c>
      <c r="D1518" s="453" t="s">
        <v>409</v>
      </c>
      <c r="E1518" s="453" t="s">
        <v>1399</v>
      </c>
      <c r="F1518" s="453" t="s">
        <v>613</v>
      </c>
      <c r="G1518" s="453" t="s">
        <v>423</v>
      </c>
      <c r="H1518" s="454" t="s">
        <v>653</v>
      </c>
      <c r="I1518" s="453" t="s">
        <v>547</v>
      </c>
      <c r="J1518" s="455">
        <v>483000</v>
      </c>
      <c r="K1518" s="455">
        <v>398000</v>
      </c>
      <c r="L1518" s="456" t="str">
        <f t="shared" si="1094"/>
        <v>917Щ59810801451004100061124131</v>
      </c>
      <c r="M1518" s="457">
        <f t="array" ref="M1518">IF(COUNT(SEARCH(Удалить_Роспись_КВСР,$B1518)*SEARCH(Удалить_Роспись_ПБС,$C1518)*SEARCH(Удалить_Роспись_КФСР, $D1518)*SEARCH(Удалить_Роспись_КЦСР,$E1518)*SEARCH(Удалить_Роспись_КВР,$F1518)*SEARCH(Удалить_Роспись_ЭК,$H1518)*SEARCH(Удалить_Роспись_КР,$I1518))&gt;0,0,1)</f>
        <v>0</v>
      </c>
      <c r="N1518" s="457">
        <v>0</v>
      </c>
      <c r="O1518" s="192" t="str">
        <f t="shared" si="1095"/>
        <v/>
      </c>
      <c r="P1518" s="192" t="str">
        <f t="shared" si="1136"/>
        <v/>
      </c>
      <c r="Q1518" s="300" t="str">
        <f t="shared" si="1096"/>
        <v/>
      </c>
      <c r="R1518" s="300" t="str">
        <f t="shared" si="1097"/>
        <v/>
      </c>
      <c r="S1518" s="300" t="str">
        <f t="shared" si="1098"/>
        <v/>
      </c>
      <c r="T1518" s="192" t="str">
        <f t="shared" si="1099"/>
        <v/>
      </c>
      <c r="U1518" s="303" t="str">
        <f t="shared" si="1100"/>
        <v/>
      </c>
      <c r="V1518" s="300" t="str">
        <f t="shared" si="1101"/>
        <v/>
      </c>
      <c r="W1518" s="192" t="str">
        <f t="shared" si="1102"/>
        <v/>
      </c>
      <c r="X1518" s="303" t="str">
        <f t="shared" si="1103"/>
        <v/>
      </c>
      <c r="Y1518" s="300" t="str">
        <f t="shared" si="1104"/>
        <v/>
      </c>
      <c r="Z1518" s="300" t="str">
        <f t="shared" si="1105"/>
        <v/>
      </c>
      <c r="AA1518" s="303" t="str">
        <f t="shared" si="1106"/>
        <v/>
      </c>
      <c r="AB1518" s="300" t="str">
        <f t="shared" si="1107"/>
        <v>смз</v>
      </c>
      <c r="AC1518" s="300" t="str">
        <f t="shared" si="1108"/>
        <v/>
      </c>
      <c r="AD1518" s="300" t="str">
        <f t="shared" si="1109"/>
        <v/>
      </c>
      <c r="AE1518" s="192" t="str">
        <f t="shared" si="1110"/>
        <v/>
      </c>
      <c r="AF1518" s="192" t="str">
        <f t="shared" si="1111"/>
        <v/>
      </c>
      <c r="AG1518" s="192"/>
      <c r="AH1518" s="186"/>
      <c r="AI1518" s="186"/>
      <c r="AJ1518" s="300" t="str">
        <f t="shared" si="1112"/>
        <v/>
      </c>
      <c r="AK1518" s="300" t="str">
        <f t="shared" si="1113"/>
        <v/>
      </c>
      <c r="AL1518" s="300" t="str">
        <f t="shared" si="1114"/>
        <v/>
      </c>
      <c r="AM1518" s="300" t="str">
        <f t="shared" si="1115"/>
        <v/>
      </c>
      <c r="AN1518" s="300" t="str">
        <f t="shared" si="1116"/>
        <v/>
      </c>
      <c r="AO1518" s="300" t="str">
        <f t="shared" si="1117"/>
        <v/>
      </c>
      <c r="AP1518" s="300" t="str">
        <f t="shared" si="1118"/>
        <v/>
      </c>
      <c r="AQ1518" s="300" t="str">
        <f t="shared" si="1119"/>
        <v/>
      </c>
      <c r="AR1518" s="306" t="str">
        <f t="shared" si="1120"/>
        <v/>
      </c>
      <c r="AS1518" s="300" t="str">
        <f t="shared" si="1121"/>
        <v>смз</v>
      </c>
      <c r="AT1518" s="300" t="str">
        <f t="shared" si="1122"/>
        <v/>
      </c>
      <c r="AU1518" s="192" t="str">
        <f t="shared" si="1123"/>
        <v>смз</v>
      </c>
      <c r="AV1518" s="192" t="str">
        <f t="shared" si="1124"/>
        <v>смз917Щ5981общпро</v>
      </c>
      <c r="AW1518" s="456">
        <f t="shared" si="1125"/>
        <v>0</v>
      </c>
      <c r="AX1518" s="191">
        <f t="shared" si="1126"/>
        <v>0</v>
      </c>
      <c r="AY1518" s="191">
        <f t="shared" si="1127"/>
        <v>0</v>
      </c>
      <c r="AZ1518" s="191">
        <f t="shared" si="1128"/>
        <v>0</v>
      </c>
      <c r="BA1518" s="193">
        <f t="shared" si="1129"/>
        <v>1</v>
      </c>
      <c r="BB1518" s="193">
        <f t="shared" si="1130"/>
        <v>1</v>
      </c>
      <c r="BC1518" s="193">
        <f t="shared" si="1131"/>
        <v>1</v>
      </c>
      <c r="BD1518" s="456">
        <f t="shared" si="1093"/>
        <v>0</v>
      </c>
      <c r="BE1518" s="456">
        <f t="shared" si="1132"/>
        <v>0</v>
      </c>
      <c r="BF1518" s="458">
        <f t="shared" si="1133"/>
        <v>0</v>
      </c>
      <c r="BG1518" s="459">
        <f t="shared" si="1134"/>
        <v>0</v>
      </c>
      <c r="BH1518" s="460"/>
      <c r="BI1518" s="460"/>
      <c r="BJ1518" s="461"/>
      <c r="BK1518" s="461"/>
      <c r="BL1518" s="462" t="str">
        <f t="shared" si="1135"/>
        <v>08</v>
      </c>
    </row>
    <row r="1519" spans="1:64" s="463" customFormat="1" ht="12" hidden="1" customHeight="1">
      <c r="A1519" s="452" t="s">
        <v>730</v>
      </c>
      <c r="B1519" s="453" t="s">
        <v>451</v>
      </c>
      <c r="C1519" s="452" t="s">
        <v>731</v>
      </c>
      <c r="D1519" s="453" t="s">
        <v>409</v>
      </c>
      <c r="E1519" s="453" t="s">
        <v>1400</v>
      </c>
      <c r="F1519" s="453" t="s">
        <v>615</v>
      </c>
      <c r="G1519" s="453" t="s">
        <v>451</v>
      </c>
      <c r="H1519" s="454" t="s">
        <v>653</v>
      </c>
      <c r="I1519" s="453" t="s">
        <v>547</v>
      </c>
      <c r="J1519" s="455">
        <v>100000</v>
      </c>
      <c r="K1519" s="455">
        <v>88000</v>
      </c>
      <c r="L1519" s="456" t="str">
        <f t="shared" si="1094"/>
        <v>917Щ59810801451004700061291731</v>
      </c>
      <c r="M1519" s="457">
        <f t="array" ref="M1519">IF(COUNT(SEARCH(Удалить_Роспись_КВСР,$B1519)*SEARCH(Удалить_Роспись_ПБС,$C1519)*SEARCH(Удалить_Роспись_КФСР, $D1519)*SEARCH(Удалить_Роспись_КЦСР,$E1519)*SEARCH(Удалить_Роспись_КВР,$F1519)*SEARCH(Удалить_Роспись_ЭК,$H1519)*SEARCH(Удалить_Роспись_КР,$I1519))&gt;0,0,1)</f>
        <v>0</v>
      </c>
      <c r="N1519" s="457">
        <v>0</v>
      </c>
      <c r="O1519" s="192" t="str">
        <f t="shared" si="1095"/>
        <v/>
      </c>
      <c r="P1519" s="192" t="str">
        <f t="shared" si="1136"/>
        <v/>
      </c>
      <c r="Q1519" s="300" t="str">
        <f t="shared" si="1096"/>
        <v/>
      </c>
      <c r="R1519" s="300" t="str">
        <f t="shared" si="1097"/>
        <v/>
      </c>
      <c r="S1519" s="300" t="str">
        <f t="shared" si="1098"/>
        <v/>
      </c>
      <c r="T1519" s="192" t="str">
        <f t="shared" si="1099"/>
        <v/>
      </c>
      <c r="U1519" s="303" t="str">
        <f t="shared" si="1100"/>
        <v/>
      </c>
      <c r="V1519" s="300" t="str">
        <f t="shared" si="1101"/>
        <v/>
      </c>
      <c r="W1519" s="192" t="str">
        <f t="shared" si="1102"/>
        <v/>
      </c>
      <c r="X1519" s="303" t="str">
        <f t="shared" si="1103"/>
        <v/>
      </c>
      <c r="Y1519" s="300" t="str">
        <f t="shared" si="1104"/>
        <v/>
      </c>
      <c r="Z1519" s="300" t="str">
        <f t="shared" si="1105"/>
        <v/>
      </c>
      <c r="AA1519" s="303" t="str">
        <f t="shared" si="1106"/>
        <v/>
      </c>
      <c r="AB1519" s="300" t="str">
        <f t="shared" si="1107"/>
        <v/>
      </c>
      <c r="AC1519" s="300" t="str">
        <f t="shared" si="1108"/>
        <v/>
      </c>
      <c r="AD1519" s="300" t="str">
        <f t="shared" si="1109"/>
        <v>сиц</v>
      </c>
      <c r="AE1519" s="192" t="str">
        <f t="shared" si="1110"/>
        <v/>
      </c>
      <c r="AF1519" s="192" t="str">
        <f t="shared" si="1111"/>
        <v/>
      </c>
      <c r="AG1519" s="192"/>
      <c r="AH1519" s="186"/>
      <c r="AI1519" s="186"/>
      <c r="AJ1519" s="300" t="str">
        <f t="shared" si="1112"/>
        <v/>
      </c>
      <c r="AK1519" s="300" t="str">
        <f t="shared" si="1113"/>
        <v/>
      </c>
      <c r="AL1519" s="300" t="str">
        <f t="shared" si="1114"/>
        <v/>
      </c>
      <c r="AM1519" s="300" t="str">
        <f t="shared" si="1115"/>
        <v/>
      </c>
      <c r="AN1519" s="300" t="str">
        <f t="shared" si="1116"/>
        <v/>
      </c>
      <c r="AO1519" s="300" t="str">
        <f t="shared" si="1117"/>
        <v/>
      </c>
      <c r="AP1519" s="300" t="str">
        <f t="shared" si="1118"/>
        <v/>
      </c>
      <c r="AQ1519" s="300" t="str">
        <f t="shared" si="1119"/>
        <v/>
      </c>
      <c r="AR1519" s="306" t="str">
        <f t="shared" si="1120"/>
        <v/>
      </c>
      <c r="AS1519" s="300" t="str">
        <f t="shared" si="1121"/>
        <v/>
      </c>
      <c r="AT1519" s="300" t="str">
        <f t="shared" si="1122"/>
        <v>сиц</v>
      </c>
      <c r="AU1519" s="192" t="str">
        <f t="shared" si="1123"/>
        <v>сиц</v>
      </c>
      <c r="AV1519" s="192" t="e">
        <f t="shared" si="1124"/>
        <v>#N/A</v>
      </c>
      <c r="AW1519" s="456">
        <f t="shared" si="1125"/>
        <v>0</v>
      </c>
      <c r="AX1519" s="191">
        <f t="shared" si="1126"/>
        <v>0</v>
      </c>
      <c r="AY1519" s="191">
        <f t="shared" si="1127"/>
        <v>0</v>
      </c>
      <c r="AZ1519" s="191">
        <f t="shared" si="1128"/>
        <v>0</v>
      </c>
      <c r="BA1519" s="193" t="e">
        <f t="shared" si="1129"/>
        <v>#N/A</v>
      </c>
      <c r="BB1519" s="193" t="e">
        <f t="shared" si="1130"/>
        <v>#N/A</v>
      </c>
      <c r="BC1519" s="193" t="e">
        <f t="shared" si="1131"/>
        <v>#N/A</v>
      </c>
      <c r="BD1519" s="456">
        <f t="shared" si="1093"/>
        <v>0</v>
      </c>
      <c r="BE1519" s="456" t="e">
        <f t="shared" si="1132"/>
        <v>#N/A</v>
      </c>
      <c r="BF1519" s="458" t="e">
        <f t="shared" si="1133"/>
        <v>#N/A</v>
      </c>
      <c r="BG1519" s="459" t="e">
        <f t="shared" si="1134"/>
        <v>#N/A</v>
      </c>
      <c r="BH1519" s="460"/>
      <c r="BI1519" s="460"/>
      <c r="BJ1519" s="461"/>
      <c r="BK1519" s="461"/>
      <c r="BL1519" s="462" t="str">
        <f t="shared" si="1135"/>
        <v>08</v>
      </c>
    </row>
    <row r="1520" spans="1:64" s="463" customFormat="1" ht="12" hidden="1" customHeight="1">
      <c r="A1520" s="452" t="s">
        <v>730</v>
      </c>
      <c r="B1520" s="453" t="s">
        <v>451</v>
      </c>
      <c r="C1520" s="452" t="s">
        <v>731</v>
      </c>
      <c r="D1520" s="453" t="s">
        <v>409</v>
      </c>
      <c r="E1520" s="453" t="s">
        <v>1401</v>
      </c>
      <c r="F1520" s="453" t="s">
        <v>613</v>
      </c>
      <c r="G1520" s="453" t="s">
        <v>423</v>
      </c>
      <c r="H1520" s="454" t="s">
        <v>653</v>
      </c>
      <c r="I1520" s="453" t="s">
        <v>547</v>
      </c>
      <c r="J1520" s="455">
        <v>1160000</v>
      </c>
      <c r="K1520" s="455">
        <v>655000</v>
      </c>
      <c r="L1520" s="456" t="str">
        <f t="shared" si="1094"/>
        <v>917Щ59810801451004Г00061124131</v>
      </c>
      <c r="M1520" s="457">
        <f t="array" ref="M1520">IF(COUNT(SEARCH(Удалить_Роспись_КВСР,$B1520)*SEARCH(Удалить_Роспись_ПБС,$C1520)*SEARCH(Удалить_Роспись_КФСР, $D1520)*SEARCH(Удалить_Роспись_КЦСР,$E1520)*SEARCH(Удалить_Роспись_КВР,$F1520)*SEARCH(Удалить_Роспись_ЭК,$H1520)*SEARCH(Удалить_Роспись_КР,$I1520))&gt;0,0,1)</f>
        <v>0</v>
      </c>
      <c r="N1520" s="457">
        <v>0</v>
      </c>
      <c r="O1520" s="192" t="str">
        <f t="shared" si="1095"/>
        <v/>
      </c>
      <c r="P1520" s="192" t="str">
        <f t="shared" si="1136"/>
        <v/>
      </c>
      <c r="Q1520" s="300" t="str">
        <f t="shared" si="1096"/>
        <v/>
      </c>
      <c r="R1520" s="300" t="str">
        <f t="shared" si="1097"/>
        <v/>
      </c>
      <c r="S1520" s="300" t="str">
        <f t="shared" si="1098"/>
        <v/>
      </c>
      <c r="T1520" s="192" t="str">
        <f t="shared" si="1099"/>
        <v/>
      </c>
      <c r="U1520" s="303" t="str">
        <f t="shared" si="1100"/>
        <v/>
      </c>
      <c r="V1520" s="300" t="str">
        <f t="shared" si="1101"/>
        <v/>
      </c>
      <c r="W1520" s="192" t="str">
        <f t="shared" si="1102"/>
        <v/>
      </c>
      <c r="X1520" s="303" t="str">
        <f t="shared" si="1103"/>
        <v/>
      </c>
      <c r="Y1520" s="300" t="str">
        <f t="shared" si="1104"/>
        <v/>
      </c>
      <c r="Z1520" s="300" t="str">
        <f t="shared" si="1105"/>
        <v/>
      </c>
      <c r="AA1520" s="303" t="str">
        <f t="shared" si="1106"/>
        <v/>
      </c>
      <c r="AB1520" s="300" t="str">
        <f t="shared" si="1107"/>
        <v>смз</v>
      </c>
      <c r="AC1520" s="300" t="str">
        <f t="shared" si="1108"/>
        <v/>
      </c>
      <c r="AD1520" s="300" t="str">
        <f t="shared" si="1109"/>
        <v/>
      </c>
      <c r="AE1520" s="192" t="str">
        <f t="shared" si="1110"/>
        <v/>
      </c>
      <c r="AF1520" s="192" t="str">
        <f t="shared" si="1111"/>
        <v/>
      </c>
      <c r="AG1520" s="192"/>
      <c r="AH1520" s="186"/>
      <c r="AI1520" s="186"/>
      <c r="AJ1520" s="300" t="str">
        <f t="shared" si="1112"/>
        <v/>
      </c>
      <c r="AK1520" s="300" t="str">
        <f t="shared" si="1113"/>
        <v/>
      </c>
      <c r="AL1520" s="300" t="str">
        <f t="shared" si="1114"/>
        <v/>
      </c>
      <c r="AM1520" s="300" t="str">
        <f t="shared" si="1115"/>
        <v/>
      </c>
      <c r="AN1520" s="300" t="str">
        <f t="shared" si="1116"/>
        <v/>
      </c>
      <c r="AO1520" s="300" t="str">
        <f t="shared" si="1117"/>
        <v/>
      </c>
      <c r="AP1520" s="300" t="str">
        <f t="shared" si="1118"/>
        <v/>
      </c>
      <c r="AQ1520" s="300" t="str">
        <f t="shared" si="1119"/>
        <v/>
      </c>
      <c r="AR1520" s="306" t="str">
        <f t="shared" si="1120"/>
        <v/>
      </c>
      <c r="AS1520" s="300" t="str">
        <f t="shared" si="1121"/>
        <v>смз</v>
      </c>
      <c r="AT1520" s="300" t="str">
        <f t="shared" si="1122"/>
        <v/>
      </c>
      <c r="AU1520" s="192" t="str">
        <f t="shared" si="1123"/>
        <v>смз</v>
      </c>
      <c r="AV1520" s="192" t="str">
        <f t="shared" si="1124"/>
        <v>смз917Щ5981общпро</v>
      </c>
      <c r="AW1520" s="456">
        <f t="shared" si="1125"/>
        <v>0</v>
      </c>
      <c r="AX1520" s="191">
        <f t="shared" si="1126"/>
        <v>0</v>
      </c>
      <c r="AY1520" s="191">
        <f t="shared" si="1127"/>
        <v>0</v>
      </c>
      <c r="AZ1520" s="191">
        <f t="shared" si="1128"/>
        <v>0</v>
      </c>
      <c r="BA1520" s="193">
        <f t="shared" si="1129"/>
        <v>1</v>
      </c>
      <c r="BB1520" s="193">
        <f t="shared" si="1130"/>
        <v>1</v>
      </c>
      <c r="BC1520" s="193">
        <f t="shared" si="1131"/>
        <v>1</v>
      </c>
      <c r="BD1520" s="456">
        <f t="shared" ref="BD1520:BD1583" si="1137">IF(ISNA(BA1520),0,AY1520*$BA1520)</f>
        <v>0</v>
      </c>
      <c r="BE1520" s="456">
        <f t="shared" si="1132"/>
        <v>0</v>
      </c>
      <c r="BF1520" s="458">
        <f t="shared" si="1133"/>
        <v>0</v>
      </c>
      <c r="BG1520" s="459">
        <f t="shared" si="1134"/>
        <v>0</v>
      </c>
      <c r="BH1520" s="460"/>
      <c r="BI1520" s="460"/>
      <c r="BJ1520" s="461"/>
      <c r="BK1520" s="461"/>
      <c r="BL1520" s="462" t="str">
        <f t="shared" si="1135"/>
        <v>08</v>
      </c>
    </row>
    <row r="1521" spans="1:64" s="489" customFormat="1" ht="12" hidden="1" customHeight="1">
      <c r="A1521" s="478" t="s">
        <v>732</v>
      </c>
      <c r="B1521" s="479" t="s">
        <v>453</v>
      </c>
      <c r="C1521" s="478" t="s">
        <v>733</v>
      </c>
      <c r="D1521" s="479" t="s">
        <v>409</v>
      </c>
      <c r="E1521" s="479" t="s">
        <v>1402</v>
      </c>
      <c r="F1521" s="479" t="s">
        <v>613</v>
      </c>
      <c r="G1521" s="479" t="s">
        <v>423</v>
      </c>
      <c r="H1521" s="480" t="s">
        <v>653</v>
      </c>
      <c r="I1521" s="479" t="s">
        <v>547</v>
      </c>
      <c r="J1521" s="481">
        <v>2739737.32</v>
      </c>
      <c r="K1521" s="481">
        <v>1947092.02</v>
      </c>
      <c r="L1521" s="482" t="str">
        <f t="shared" si="1094"/>
        <v>918Щ59820801479004001061124131</v>
      </c>
      <c r="M1521" s="483">
        <f t="array" ref="M1521">IF(COUNT(SEARCH(Удалить_Роспись_КВСР,$B1521)*SEARCH(Удалить_Роспись_ПБС,$C1521)*SEARCH(Удалить_Роспись_КФСР, $D1521)*SEARCH(Удалить_Роспись_КЦСР,$E1521)*SEARCH(Удалить_Роспись_КВР,$F1521)*SEARCH(Удалить_Роспись_ЭК,$H1521)*SEARCH(Удалить_Роспись_КР,$I1521))&gt;0,0,1)</f>
        <v>0</v>
      </c>
      <c r="N1521" s="483">
        <v>0</v>
      </c>
      <c r="O1521" s="192" t="str">
        <f t="shared" si="1095"/>
        <v/>
      </c>
      <c r="P1521" s="192" t="str">
        <f t="shared" si="1136"/>
        <v/>
      </c>
      <c r="Q1521" s="300" t="str">
        <f t="shared" si="1096"/>
        <v/>
      </c>
      <c r="R1521" s="300" t="str">
        <f t="shared" si="1097"/>
        <v/>
      </c>
      <c r="S1521" s="300" t="str">
        <f t="shared" si="1098"/>
        <v/>
      </c>
      <c r="T1521" s="192" t="str">
        <f t="shared" si="1099"/>
        <v/>
      </c>
      <c r="U1521" s="303" t="str">
        <f t="shared" si="1100"/>
        <v/>
      </c>
      <c r="V1521" s="300" t="str">
        <f t="shared" si="1101"/>
        <v/>
      </c>
      <c r="W1521" s="192" t="str">
        <f t="shared" si="1102"/>
        <v/>
      </c>
      <c r="X1521" s="303" t="str">
        <f t="shared" si="1103"/>
        <v/>
      </c>
      <c r="Y1521" s="300" t="str">
        <f t="shared" si="1104"/>
        <v/>
      </c>
      <c r="Z1521" s="300" t="str">
        <f t="shared" si="1105"/>
        <v/>
      </c>
      <c r="AA1521" s="303" t="str">
        <f t="shared" si="1106"/>
        <v/>
      </c>
      <c r="AB1521" s="300" t="str">
        <f t="shared" si="1107"/>
        <v>смз</v>
      </c>
      <c r="AC1521" s="300" t="str">
        <f t="shared" si="1108"/>
        <v/>
      </c>
      <c r="AD1521" s="300" t="str">
        <f t="shared" si="1109"/>
        <v/>
      </c>
      <c r="AE1521" s="192" t="str">
        <f t="shared" si="1110"/>
        <v/>
      </c>
      <c r="AF1521" s="192" t="str">
        <f t="shared" si="1111"/>
        <v/>
      </c>
      <c r="AG1521" s="192"/>
      <c r="AH1521" s="186"/>
      <c r="AI1521" s="186"/>
      <c r="AJ1521" s="300" t="str">
        <f t="shared" si="1112"/>
        <v/>
      </c>
      <c r="AK1521" s="300" t="str">
        <f t="shared" si="1113"/>
        <v/>
      </c>
      <c r="AL1521" s="300" t="str">
        <f t="shared" si="1114"/>
        <v/>
      </c>
      <c r="AM1521" s="300" t="str">
        <f t="shared" si="1115"/>
        <v/>
      </c>
      <c r="AN1521" s="300" t="str">
        <f t="shared" si="1116"/>
        <v/>
      </c>
      <c r="AO1521" s="300" t="str">
        <f t="shared" si="1117"/>
        <v/>
      </c>
      <c r="AP1521" s="300" t="str">
        <f t="shared" si="1118"/>
        <v/>
      </c>
      <c r="AQ1521" s="300" t="str">
        <f t="shared" si="1119"/>
        <v/>
      </c>
      <c r="AR1521" s="306" t="str">
        <f t="shared" si="1120"/>
        <v/>
      </c>
      <c r="AS1521" s="300" t="str">
        <f t="shared" si="1121"/>
        <v>смз</v>
      </c>
      <c r="AT1521" s="300" t="str">
        <f t="shared" si="1122"/>
        <v/>
      </c>
      <c r="AU1521" s="192" t="str">
        <f t="shared" si="1123"/>
        <v>смз</v>
      </c>
      <c r="AV1521" s="192" t="str">
        <f t="shared" si="1124"/>
        <v>смз918Щ5982общпро</v>
      </c>
      <c r="AW1521" s="482">
        <f t="shared" si="1125"/>
        <v>0</v>
      </c>
      <c r="AX1521" s="191">
        <f t="shared" si="1126"/>
        <v>0</v>
      </c>
      <c r="AY1521" s="191">
        <f t="shared" si="1127"/>
        <v>0</v>
      </c>
      <c r="AZ1521" s="191">
        <f t="shared" si="1128"/>
        <v>0</v>
      </c>
      <c r="BA1521" s="193">
        <f t="shared" si="1129"/>
        <v>1</v>
      </c>
      <c r="BB1521" s="193">
        <f t="shared" si="1130"/>
        <v>1</v>
      </c>
      <c r="BC1521" s="193">
        <f t="shared" si="1131"/>
        <v>1</v>
      </c>
      <c r="BD1521" s="482">
        <f t="shared" si="1137"/>
        <v>0</v>
      </c>
      <c r="BE1521" s="482">
        <f t="shared" si="1132"/>
        <v>0</v>
      </c>
      <c r="BF1521" s="484">
        <f t="shared" si="1133"/>
        <v>0</v>
      </c>
      <c r="BG1521" s="485">
        <f t="shared" si="1134"/>
        <v>0</v>
      </c>
      <c r="BH1521" s="486"/>
      <c r="BI1521" s="486"/>
      <c r="BJ1521" s="487"/>
      <c r="BK1521" s="487"/>
      <c r="BL1521" s="488" t="str">
        <f t="shared" si="1135"/>
        <v>08</v>
      </c>
    </row>
    <row r="1522" spans="1:64" s="489" customFormat="1" ht="12" hidden="1" customHeight="1">
      <c r="A1522" s="478" t="s">
        <v>732</v>
      </c>
      <c r="B1522" s="479" t="s">
        <v>453</v>
      </c>
      <c r="C1522" s="478" t="s">
        <v>733</v>
      </c>
      <c r="D1522" s="479" t="s">
        <v>409</v>
      </c>
      <c r="E1522" s="479" t="s">
        <v>1403</v>
      </c>
      <c r="F1522" s="479" t="s">
        <v>613</v>
      </c>
      <c r="G1522" s="479" t="s">
        <v>423</v>
      </c>
      <c r="H1522" s="480" t="s">
        <v>653</v>
      </c>
      <c r="I1522" s="479" t="s">
        <v>547</v>
      </c>
      <c r="J1522" s="481">
        <v>371000</v>
      </c>
      <c r="K1522" s="481">
        <v>339786.17</v>
      </c>
      <c r="L1522" s="482" t="str">
        <f t="shared" si="1094"/>
        <v>918Щ59820801479004101061124131</v>
      </c>
      <c r="M1522" s="483">
        <f t="array" ref="M1522">IF(COUNT(SEARCH(Удалить_Роспись_КВСР,$B1522)*SEARCH(Удалить_Роспись_ПБС,$C1522)*SEARCH(Удалить_Роспись_КФСР, $D1522)*SEARCH(Удалить_Роспись_КЦСР,$E1522)*SEARCH(Удалить_Роспись_КВР,$F1522)*SEARCH(Удалить_Роспись_ЭК,$H1522)*SEARCH(Удалить_Роспись_КР,$I1522))&gt;0,0,1)</f>
        <v>0</v>
      </c>
      <c r="N1522" s="483">
        <v>0</v>
      </c>
      <c r="O1522" s="192" t="str">
        <f t="shared" si="1095"/>
        <v/>
      </c>
      <c r="P1522" s="192" t="str">
        <f t="shared" si="1136"/>
        <v/>
      </c>
      <c r="Q1522" s="300" t="str">
        <f t="shared" si="1096"/>
        <v/>
      </c>
      <c r="R1522" s="300" t="str">
        <f t="shared" si="1097"/>
        <v/>
      </c>
      <c r="S1522" s="300" t="str">
        <f t="shared" si="1098"/>
        <v/>
      </c>
      <c r="T1522" s="192" t="str">
        <f t="shared" si="1099"/>
        <v/>
      </c>
      <c r="U1522" s="303" t="str">
        <f t="shared" si="1100"/>
        <v/>
      </c>
      <c r="V1522" s="300" t="str">
        <f t="shared" si="1101"/>
        <v/>
      </c>
      <c r="W1522" s="192" t="str">
        <f t="shared" si="1102"/>
        <v/>
      </c>
      <c r="X1522" s="303" t="str">
        <f t="shared" si="1103"/>
        <v/>
      </c>
      <c r="Y1522" s="300" t="str">
        <f t="shared" si="1104"/>
        <v/>
      </c>
      <c r="Z1522" s="300" t="str">
        <f t="shared" si="1105"/>
        <v/>
      </c>
      <c r="AA1522" s="303" t="str">
        <f t="shared" si="1106"/>
        <v/>
      </c>
      <c r="AB1522" s="300" t="str">
        <f t="shared" si="1107"/>
        <v>смз</v>
      </c>
      <c r="AC1522" s="300" t="str">
        <f t="shared" si="1108"/>
        <v/>
      </c>
      <c r="AD1522" s="300" t="str">
        <f t="shared" si="1109"/>
        <v/>
      </c>
      <c r="AE1522" s="192" t="str">
        <f t="shared" si="1110"/>
        <v/>
      </c>
      <c r="AF1522" s="192" t="str">
        <f t="shared" si="1111"/>
        <v/>
      </c>
      <c r="AG1522" s="192"/>
      <c r="AH1522" s="186"/>
      <c r="AI1522" s="186"/>
      <c r="AJ1522" s="300" t="str">
        <f t="shared" si="1112"/>
        <v/>
      </c>
      <c r="AK1522" s="300" t="str">
        <f t="shared" si="1113"/>
        <v/>
      </c>
      <c r="AL1522" s="300" t="str">
        <f t="shared" si="1114"/>
        <v/>
      </c>
      <c r="AM1522" s="300" t="str">
        <f t="shared" si="1115"/>
        <v/>
      </c>
      <c r="AN1522" s="300" t="str">
        <f t="shared" si="1116"/>
        <v/>
      </c>
      <c r="AO1522" s="300" t="str">
        <f t="shared" si="1117"/>
        <v/>
      </c>
      <c r="AP1522" s="300" t="str">
        <f t="shared" si="1118"/>
        <v/>
      </c>
      <c r="AQ1522" s="300" t="str">
        <f t="shared" si="1119"/>
        <v/>
      </c>
      <c r="AR1522" s="306" t="str">
        <f t="shared" si="1120"/>
        <v/>
      </c>
      <c r="AS1522" s="300" t="str">
        <f t="shared" si="1121"/>
        <v>смз</v>
      </c>
      <c r="AT1522" s="300" t="str">
        <f t="shared" si="1122"/>
        <v/>
      </c>
      <c r="AU1522" s="192" t="str">
        <f t="shared" si="1123"/>
        <v>смз</v>
      </c>
      <c r="AV1522" s="192" t="str">
        <f t="shared" si="1124"/>
        <v>смз918Щ5982общпро</v>
      </c>
      <c r="AW1522" s="482">
        <f t="shared" si="1125"/>
        <v>0</v>
      </c>
      <c r="AX1522" s="191">
        <f t="shared" si="1126"/>
        <v>0</v>
      </c>
      <c r="AY1522" s="191">
        <f t="shared" si="1127"/>
        <v>0</v>
      </c>
      <c r="AZ1522" s="191">
        <f t="shared" si="1128"/>
        <v>0</v>
      </c>
      <c r="BA1522" s="193">
        <f t="shared" si="1129"/>
        <v>1</v>
      </c>
      <c r="BB1522" s="193">
        <f t="shared" si="1130"/>
        <v>1</v>
      </c>
      <c r="BC1522" s="193">
        <f t="shared" si="1131"/>
        <v>1</v>
      </c>
      <c r="BD1522" s="482">
        <f t="shared" si="1137"/>
        <v>0</v>
      </c>
      <c r="BE1522" s="482">
        <f t="shared" si="1132"/>
        <v>0</v>
      </c>
      <c r="BF1522" s="484">
        <f t="shared" si="1133"/>
        <v>0</v>
      </c>
      <c r="BG1522" s="485">
        <f t="shared" si="1134"/>
        <v>0</v>
      </c>
      <c r="BH1522" s="486"/>
      <c r="BI1522" s="486"/>
      <c r="BJ1522" s="487"/>
      <c r="BK1522" s="487"/>
      <c r="BL1522" s="488" t="str">
        <f t="shared" si="1135"/>
        <v>08</v>
      </c>
    </row>
    <row r="1523" spans="1:64" s="489" customFormat="1" ht="12" hidden="1" customHeight="1">
      <c r="A1523" s="478" t="s">
        <v>732</v>
      </c>
      <c r="B1523" s="479" t="s">
        <v>453</v>
      </c>
      <c r="C1523" s="478" t="s">
        <v>733</v>
      </c>
      <c r="D1523" s="479" t="s">
        <v>409</v>
      </c>
      <c r="E1523" s="479" t="s">
        <v>1404</v>
      </c>
      <c r="F1523" s="479" t="s">
        <v>613</v>
      </c>
      <c r="G1523" s="479" t="s">
        <v>423</v>
      </c>
      <c r="H1523" s="480" t="s">
        <v>653</v>
      </c>
      <c r="I1523" s="479" t="s">
        <v>547</v>
      </c>
      <c r="J1523" s="481">
        <v>170952.68</v>
      </c>
      <c r="K1523" s="481">
        <v>67121.81</v>
      </c>
      <c r="L1523" s="482" t="str">
        <f t="shared" si="1094"/>
        <v>918Щ59820801479004Г01061124131</v>
      </c>
      <c r="M1523" s="483">
        <f t="array" ref="M1523">IF(COUNT(SEARCH(Удалить_Роспись_КВСР,$B1523)*SEARCH(Удалить_Роспись_ПБС,$C1523)*SEARCH(Удалить_Роспись_КФСР, $D1523)*SEARCH(Удалить_Роспись_КЦСР,$E1523)*SEARCH(Удалить_Роспись_КВР,$F1523)*SEARCH(Удалить_Роспись_ЭК,$H1523)*SEARCH(Удалить_Роспись_КР,$I1523))&gt;0,0,1)</f>
        <v>0</v>
      </c>
      <c r="N1523" s="483">
        <v>0</v>
      </c>
      <c r="O1523" s="192" t="str">
        <f t="shared" si="1095"/>
        <v/>
      </c>
      <c r="P1523" s="192" t="str">
        <f t="shared" si="1136"/>
        <v/>
      </c>
      <c r="Q1523" s="300" t="str">
        <f t="shared" si="1096"/>
        <v/>
      </c>
      <c r="R1523" s="300" t="str">
        <f t="shared" si="1097"/>
        <v/>
      </c>
      <c r="S1523" s="300" t="str">
        <f t="shared" si="1098"/>
        <v/>
      </c>
      <c r="T1523" s="192" t="str">
        <f t="shared" si="1099"/>
        <v/>
      </c>
      <c r="U1523" s="303" t="str">
        <f t="shared" si="1100"/>
        <v/>
      </c>
      <c r="V1523" s="300" t="str">
        <f t="shared" si="1101"/>
        <v/>
      </c>
      <c r="W1523" s="192" t="str">
        <f t="shared" si="1102"/>
        <v/>
      </c>
      <c r="X1523" s="303" t="str">
        <f t="shared" si="1103"/>
        <v/>
      </c>
      <c r="Y1523" s="300" t="str">
        <f t="shared" si="1104"/>
        <v/>
      </c>
      <c r="Z1523" s="300" t="str">
        <f t="shared" si="1105"/>
        <v/>
      </c>
      <c r="AA1523" s="303" t="str">
        <f t="shared" si="1106"/>
        <v/>
      </c>
      <c r="AB1523" s="300" t="str">
        <f t="shared" si="1107"/>
        <v>смз</v>
      </c>
      <c r="AC1523" s="300" t="str">
        <f t="shared" si="1108"/>
        <v/>
      </c>
      <c r="AD1523" s="300" t="str">
        <f t="shared" si="1109"/>
        <v/>
      </c>
      <c r="AE1523" s="192" t="str">
        <f t="shared" si="1110"/>
        <v/>
      </c>
      <c r="AF1523" s="192" t="str">
        <f t="shared" si="1111"/>
        <v/>
      </c>
      <c r="AG1523" s="192"/>
      <c r="AH1523" s="186"/>
      <c r="AI1523" s="186"/>
      <c r="AJ1523" s="300" t="str">
        <f t="shared" si="1112"/>
        <v/>
      </c>
      <c r="AK1523" s="300" t="str">
        <f t="shared" si="1113"/>
        <v/>
      </c>
      <c r="AL1523" s="300" t="str">
        <f t="shared" si="1114"/>
        <v/>
      </c>
      <c r="AM1523" s="300" t="str">
        <f t="shared" si="1115"/>
        <v/>
      </c>
      <c r="AN1523" s="300" t="str">
        <f t="shared" si="1116"/>
        <v/>
      </c>
      <c r="AO1523" s="300" t="str">
        <f t="shared" si="1117"/>
        <v/>
      </c>
      <c r="AP1523" s="300" t="str">
        <f t="shared" si="1118"/>
        <v/>
      </c>
      <c r="AQ1523" s="300" t="str">
        <f t="shared" si="1119"/>
        <v/>
      </c>
      <c r="AR1523" s="306" t="str">
        <f t="shared" si="1120"/>
        <v/>
      </c>
      <c r="AS1523" s="300" t="str">
        <f t="shared" si="1121"/>
        <v>смз</v>
      </c>
      <c r="AT1523" s="300" t="str">
        <f t="shared" si="1122"/>
        <v/>
      </c>
      <c r="AU1523" s="192" t="str">
        <f t="shared" si="1123"/>
        <v>смз</v>
      </c>
      <c r="AV1523" s="192" t="str">
        <f t="shared" si="1124"/>
        <v>смз918Щ5982общпро</v>
      </c>
      <c r="AW1523" s="482">
        <f t="shared" si="1125"/>
        <v>0</v>
      </c>
      <c r="AX1523" s="191">
        <f t="shared" si="1126"/>
        <v>0</v>
      </c>
      <c r="AY1523" s="191">
        <f t="shared" si="1127"/>
        <v>0</v>
      </c>
      <c r="AZ1523" s="191">
        <f t="shared" si="1128"/>
        <v>0</v>
      </c>
      <c r="BA1523" s="193">
        <f t="shared" si="1129"/>
        <v>1</v>
      </c>
      <c r="BB1523" s="193">
        <f t="shared" si="1130"/>
        <v>1</v>
      </c>
      <c r="BC1523" s="193">
        <f t="shared" si="1131"/>
        <v>1</v>
      </c>
      <c r="BD1523" s="482">
        <f t="shared" si="1137"/>
        <v>0</v>
      </c>
      <c r="BE1523" s="482">
        <f t="shared" si="1132"/>
        <v>0</v>
      </c>
      <c r="BF1523" s="484">
        <f t="shared" si="1133"/>
        <v>0</v>
      </c>
      <c r="BG1523" s="485">
        <f t="shared" si="1134"/>
        <v>0</v>
      </c>
      <c r="BH1523" s="486"/>
      <c r="BI1523" s="486"/>
      <c r="BJ1523" s="487"/>
      <c r="BK1523" s="487"/>
      <c r="BL1523" s="488" t="str">
        <f t="shared" si="1135"/>
        <v>08</v>
      </c>
    </row>
    <row r="1524" spans="1:64" s="489" customFormat="1" ht="12" hidden="1" customHeight="1">
      <c r="A1524" s="478" t="s">
        <v>732</v>
      </c>
      <c r="B1524" s="479" t="s">
        <v>453</v>
      </c>
      <c r="C1524" s="478" t="s">
        <v>733</v>
      </c>
      <c r="D1524" s="479" t="s">
        <v>409</v>
      </c>
      <c r="E1524" s="479" t="s">
        <v>1405</v>
      </c>
      <c r="F1524" s="479" t="s">
        <v>613</v>
      </c>
      <c r="G1524" s="479" t="s">
        <v>423</v>
      </c>
      <c r="H1524" s="480" t="s">
        <v>653</v>
      </c>
      <c r="I1524" s="479" t="s">
        <v>547</v>
      </c>
      <c r="J1524" s="481">
        <v>26310</v>
      </c>
      <c r="K1524" s="481">
        <v>17000</v>
      </c>
      <c r="L1524" s="482" t="str">
        <f t="shared" si="1094"/>
        <v>918Щ59820801479004Э01061124131</v>
      </c>
      <c r="M1524" s="483">
        <f t="array" ref="M1524">IF(COUNT(SEARCH(Удалить_Роспись_КВСР,$B1524)*SEARCH(Удалить_Роспись_ПБС,$C1524)*SEARCH(Удалить_Роспись_КФСР, $D1524)*SEARCH(Удалить_Роспись_КЦСР,$E1524)*SEARCH(Удалить_Роспись_КВР,$F1524)*SEARCH(Удалить_Роспись_ЭК,$H1524)*SEARCH(Удалить_Роспись_КР,$I1524))&gt;0,0,1)</f>
        <v>0</v>
      </c>
      <c r="N1524" s="483">
        <v>0</v>
      </c>
      <c r="O1524" s="192" t="str">
        <f t="shared" si="1095"/>
        <v/>
      </c>
      <c r="P1524" s="192" t="str">
        <f t="shared" si="1136"/>
        <v/>
      </c>
      <c r="Q1524" s="300" t="str">
        <f t="shared" si="1096"/>
        <v/>
      </c>
      <c r="R1524" s="300" t="str">
        <f t="shared" si="1097"/>
        <v/>
      </c>
      <c r="S1524" s="300" t="str">
        <f t="shared" si="1098"/>
        <v/>
      </c>
      <c r="T1524" s="192" t="str">
        <f t="shared" si="1099"/>
        <v/>
      </c>
      <c r="U1524" s="303" t="str">
        <f t="shared" si="1100"/>
        <v/>
      </c>
      <c r="V1524" s="300" t="str">
        <f t="shared" si="1101"/>
        <v/>
      </c>
      <c r="W1524" s="192" t="str">
        <f t="shared" si="1102"/>
        <v/>
      </c>
      <c r="X1524" s="303" t="str">
        <f t="shared" si="1103"/>
        <v/>
      </c>
      <c r="Y1524" s="300" t="str">
        <f t="shared" si="1104"/>
        <v/>
      </c>
      <c r="Z1524" s="300" t="str">
        <f t="shared" si="1105"/>
        <v/>
      </c>
      <c r="AA1524" s="303" t="str">
        <f t="shared" si="1106"/>
        <v/>
      </c>
      <c r="AB1524" s="300" t="str">
        <f t="shared" si="1107"/>
        <v>смз</v>
      </c>
      <c r="AC1524" s="300" t="str">
        <f t="shared" si="1108"/>
        <v/>
      </c>
      <c r="AD1524" s="300" t="str">
        <f t="shared" si="1109"/>
        <v/>
      </c>
      <c r="AE1524" s="192" t="str">
        <f t="shared" si="1110"/>
        <v/>
      </c>
      <c r="AF1524" s="192" t="str">
        <f t="shared" si="1111"/>
        <v/>
      </c>
      <c r="AG1524" s="192"/>
      <c r="AH1524" s="186"/>
      <c r="AI1524" s="186"/>
      <c r="AJ1524" s="300" t="str">
        <f t="shared" si="1112"/>
        <v/>
      </c>
      <c r="AK1524" s="300" t="str">
        <f t="shared" si="1113"/>
        <v/>
      </c>
      <c r="AL1524" s="300" t="str">
        <f t="shared" si="1114"/>
        <v/>
      </c>
      <c r="AM1524" s="300" t="str">
        <f t="shared" si="1115"/>
        <v/>
      </c>
      <c r="AN1524" s="300" t="str">
        <f t="shared" si="1116"/>
        <v/>
      </c>
      <c r="AO1524" s="300" t="str">
        <f t="shared" si="1117"/>
        <v/>
      </c>
      <c r="AP1524" s="300" t="str">
        <f t="shared" si="1118"/>
        <v/>
      </c>
      <c r="AQ1524" s="300" t="str">
        <f t="shared" si="1119"/>
        <v/>
      </c>
      <c r="AR1524" s="306" t="str">
        <f t="shared" si="1120"/>
        <v/>
      </c>
      <c r="AS1524" s="300" t="str">
        <f t="shared" si="1121"/>
        <v>смз</v>
      </c>
      <c r="AT1524" s="300" t="str">
        <f t="shared" si="1122"/>
        <v/>
      </c>
      <c r="AU1524" s="192" t="str">
        <f t="shared" si="1123"/>
        <v>смз</v>
      </c>
      <c r="AV1524" s="192" t="str">
        <f t="shared" si="1124"/>
        <v>смз918Щ5982общпро</v>
      </c>
      <c r="AW1524" s="482">
        <f t="shared" si="1125"/>
        <v>0</v>
      </c>
      <c r="AX1524" s="191">
        <f t="shared" si="1126"/>
        <v>0</v>
      </c>
      <c r="AY1524" s="191">
        <f t="shared" si="1127"/>
        <v>0</v>
      </c>
      <c r="AZ1524" s="191">
        <f t="shared" si="1128"/>
        <v>0</v>
      </c>
      <c r="BA1524" s="193">
        <f t="shared" si="1129"/>
        <v>1</v>
      </c>
      <c r="BB1524" s="193">
        <f t="shared" si="1130"/>
        <v>1</v>
      </c>
      <c r="BC1524" s="193">
        <f t="shared" si="1131"/>
        <v>1</v>
      </c>
      <c r="BD1524" s="482">
        <f t="shared" si="1137"/>
        <v>0</v>
      </c>
      <c r="BE1524" s="482">
        <f t="shared" si="1132"/>
        <v>0</v>
      </c>
      <c r="BF1524" s="484">
        <f t="shared" si="1133"/>
        <v>0</v>
      </c>
      <c r="BG1524" s="485">
        <f t="shared" si="1134"/>
        <v>0</v>
      </c>
      <c r="BH1524" s="486"/>
      <c r="BI1524" s="486"/>
      <c r="BJ1524" s="487"/>
      <c r="BK1524" s="487"/>
      <c r="BL1524" s="488" t="str">
        <f t="shared" si="1135"/>
        <v>08</v>
      </c>
    </row>
    <row r="1525" spans="1:64" s="489" customFormat="1" ht="12" hidden="1" customHeight="1">
      <c r="A1525" s="478" t="s">
        <v>732</v>
      </c>
      <c r="B1525" s="479" t="s">
        <v>453</v>
      </c>
      <c r="C1525" s="478" t="s">
        <v>733</v>
      </c>
      <c r="D1525" s="479" t="s">
        <v>409</v>
      </c>
      <c r="E1525" s="479" t="s">
        <v>1406</v>
      </c>
      <c r="F1525" s="479" t="s">
        <v>615</v>
      </c>
      <c r="G1525" s="479" t="s">
        <v>453</v>
      </c>
      <c r="H1525" s="480" t="s">
        <v>653</v>
      </c>
      <c r="I1525" s="479" t="s">
        <v>547</v>
      </c>
      <c r="J1525" s="481">
        <v>2000</v>
      </c>
      <c r="K1525" s="481">
        <v>0</v>
      </c>
      <c r="L1525" s="482" t="str">
        <f t="shared" si="1094"/>
        <v>918Щ59820801479008001061291831</v>
      </c>
      <c r="M1525" s="483">
        <f t="array" ref="M1525">IF(COUNT(SEARCH(Удалить_Роспись_КВСР,$B1525)*SEARCH(Удалить_Роспись_ПБС,$C1525)*SEARCH(Удалить_Роспись_КФСР, $D1525)*SEARCH(Удалить_Роспись_КЦСР,$E1525)*SEARCH(Удалить_Роспись_КВР,$F1525)*SEARCH(Удалить_Роспись_ЭК,$H1525)*SEARCH(Удалить_Роспись_КР,$I1525))&gt;0,0,1)</f>
        <v>1</v>
      </c>
      <c r="N1525" s="483">
        <v>0</v>
      </c>
      <c r="O1525" s="192" t="str">
        <f t="shared" si="1095"/>
        <v/>
      </c>
      <c r="P1525" s="192" t="str">
        <f t="shared" si="1136"/>
        <v/>
      </c>
      <c r="Q1525" s="300" t="str">
        <f t="shared" si="1096"/>
        <v/>
      </c>
      <c r="R1525" s="300" t="str">
        <f t="shared" si="1097"/>
        <v/>
      </c>
      <c r="S1525" s="300" t="str">
        <f t="shared" si="1098"/>
        <v/>
      </c>
      <c r="T1525" s="192" t="str">
        <f t="shared" si="1099"/>
        <v/>
      </c>
      <c r="U1525" s="303" t="str">
        <f t="shared" si="1100"/>
        <v/>
      </c>
      <c r="V1525" s="300" t="str">
        <f t="shared" si="1101"/>
        <v/>
      </c>
      <c r="W1525" s="192" t="str">
        <f t="shared" si="1102"/>
        <v/>
      </c>
      <c r="X1525" s="303" t="str">
        <f t="shared" si="1103"/>
        <v/>
      </c>
      <c r="Y1525" s="300" t="str">
        <f t="shared" si="1104"/>
        <v/>
      </c>
      <c r="Z1525" s="300" t="str">
        <f t="shared" si="1105"/>
        <v/>
      </c>
      <c r="AA1525" s="303" t="str">
        <f t="shared" si="1106"/>
        <v/>
      </c>
      <c r="AB1525" s="300" t="str">
        <f t="shared" si="1107"/>
        <v/>
      </c>
      <c r="AC1525" s="300" t="str">
        <f t="shared" si="1108"/>
        <v/>
      </c>
      <c r="AD1525" s="300" t="str">
        <f t="shared" si="1109"/>
        <v>сиц</v>
      </c>
      <c r="AE1525" s="192" t="str">
        <f t="shared" si="1110"/>
        <v/>
      </c>
      <c r="AF1525" s="192" t="str">
        <f t="shared" si="1111"/>
        <v/>
      </c>
      <c r="AG1525" s="192"/>
      <c r="AH1525" s="186"/>
      <c r="AI1525" s="186"/>
      <c r="AJ1525" s="300" t="str">
        <f t="shared" si="1112"/>
        <v/>
      </c>
      <c r="AK1525" s="300" t="str">
        <f t="shared" si="1113"/>
        <v/>
      </c>
      <c r="AL1525" s="300" t="str">
        <f t="shared" si="1114"/>
        <v/>
      </c>
      <c r="AM1525" s="300" t="str">
        <f t="shared" si="1115"/>
        <v/>
      </c>
      <c r="AN1525" s="300" t="str">
        <f t="shared" si="1116"/>
        <v/>
      </c>
      <c r="AO1525" s="300" t="str">
        <f t="shared" si="1117"/>
        <v/>
      </c>
      <c r="AP1525" s="300" t="str">
        <f t="shared" si="1118"/>
        <v/>
      </c>
      <c r="AQ1525" s="300" t="str">
        <f t="shared" si="1119"/>
        <v/>
      </c>
      <c r="AR1525" s="306" t="str">
        <f t="shared" si="1120"/>
        <v/>
      </c>
      <c r="AS1525" s="300" t="str">
        <f t="shared" si="1121"/>
        <v/>
      </c>
      <c r="AT1525" s="300" t="str">
        <f t="shared" si="1122"/>
        <v>сиц</v>
      </c>
      <c r="AU1525" s="192" t="str">
        <f t="shared" si="1123"/>
        <v>сиц</v>
      </c>
      <c r="AV1525" s="192" t="e">
        <f t="shared" si="1124"/>
        <v>#N/A</v>
      </c>
      <c r="AW1525" s="482">
        <f t="shared" si="1125"/>
        <v>2000</v>
      </c>
      <c r="AX1525" s="191">
        <f t="shared" si="1126"/>
        <v>0</v>
      </c>
      <c r="AY1525" s="191">
        <f t="shared" si="1127"/>
        <v>0</v>
      </c>
      <c r="AZ1525" s="191">
        <f t="shared" si="1128"/>
        <v>0</v>
      </c>
      <c r="BA1525" s="193" t="e">
        <f t="shared" si="1129"/>
        <v>#N/A</v>
      </c>
      <c r="BB1525" s="193" t="e">
        <f t="shared" si="1130"/>
        <v>#N/A</v>
      </c>
      <c r="BC1525" s="193" t="e">
        <f t="shared" si="1131"/>
        <v>#N/A</v>
      </c>
      <c r="BD1525" s="482">
        <f t="shared" si="1137"/>
        <v>0</v>
      </c>
      <c r="BE1525" s="482" t="e">
        <f t="shared" si="1132"/>
        <v>#N/A</v>
      </c>
      <c r="BF1525" s="484" t="e">
        <f t="shared" si="1133"/>
        <v>#N/A</v>
      </c>
      <c r="BG1525" s="485" t="e">
        <f t="shared" si="1134"/>
        <v>#N/A</v>
      </c>
      <c r="BH1525" s="486"/>
      <c r="BI1525" s="486"/>
      <c r="BJ1525" s="487"/>
      <c r="BK1525" s="487"/>
      <c r="BL1525" s="488" t="str">
        <f t="shared" si="1135"/>
        <v>08</v>
      </c>
    </row>
    <row r="1526" spans="1:64" s="463" customFormat="1" ht="12" hidden="1" customHeight="1">
      <c r="A1526" s="452" t="s">
        <v>734</v>
      </c>
      <c r="B1526" s="453" t="s">
        <v>323</v>
      </c>
      <c r="C1526" s="452" t="s">
        <v>735</v>
      </c>
      <c r="D1526" s="453" t="s">
        <v>409</v>
      </c>
      <c r="E1526" s="453" t="s">
        <v>1407</v>
      </c>
      <c r="F1526" s="453" t="s">
        <v>613</v>
      </c>
      <c r="G1526" s="453" t="s">
        <v>423</v>
      </c>
      <c r="H1526" s="454" t="s">
        <v>653</v>
      </c>
      <c r="I1526" s="453" t="s">
        <v>547</v>
      </c>
      <c r="J1526" s="455">
        <v>3666388.57</v>
      </c>
      <c r="K1526" s="455">
        <v>2826000</v>
      </c>
      <c r="L1526" s="456" t="str">
        <f t="shared" si="1094"/>
        <v>856Щ59710801051004000061124131</v>
      </c>
      <c r="M1526" s="457">
        <f t="array" ref="M1526">IF(COUNT(SEARCH(Удалить_Роспись_КВСР,$B1526)*SEARCH(Удалить_Роспись_ПБС,$C1526)*SEARCH(Удалить_Роспись_КФСР, $D1526)*SEARCH(Удалить_Роспись_КЦСР,$E1526)*SEARCH(Удалить_Роспись_КВР,$F1526)*SEARCH(Удалить_Роспись_ЭК,$H1526)*SEARCH(Удалить_Роспись_КР,$I1526))&gt;0,0,1)</f>
        <v>0</v>
      </c>
      <c r="N1526" s="457">
        <v>0</v>
      </c>
      <c r="O1526" s="192" t="str">
        <f t="shared" si="1095"/>
        <v/>
      </c>
      <c r="P1526" s="192" t="str">
        <f t="shared" si="1136"/>
        <v/>
      </c>
      <c r="Q1526" s="300" t="str">
        <f t="shared" si="1096"/>
        <v/>
      </c>
      <c r="R1526" s="300" t="str">
        <f t="shared" si="1097"/>
        <v/>
      </c>
      <c r="S1526" s="300" t="str">
        <f t="shared" si="1098"/>
        <v/>
      </c>
      <c r="T1526" s="192" t="str">
        <f t="shared" si="1099"/>
        <v/>
      </c>
      <c r="U1526" s="303" t="str">
        <f t="shared" si="1100"/>
        <v/>
      </c>
      <c r="V1526" s="300" t="str">
        <f t="shared" si="1101"/>
        <v/>
      </c>
      <c r="W1526" s="192" t="str">
        <f t="shared" si="1102"/>
        <v/>
      </c>
      <c r="X1526" s="303" t="str">
        <f t="shared" si="1103"/>
        <v/>
      </c>
      <c r="Y1526" s="300" t="str">
        <f t="shared" si="1104"/>
        <v/>
      </c>
      <c r="Z1526" s="300" t="str">
        <f t="shared" si="1105"/>
        <v/>
      </c>
      <c r="AA1526" s="303" t="str">
        <f t="shared" si="1106"/>
        <v/>
      </c>
      <c r="AB1526" s="300" t="str">
        <f t="shared" si="1107"/>
        <v>смз</v>
      </c>
      <c r="AC1526" s="300" t="str">
        <f t="shared" si="1108"/>
        <v/>
      </c>
      <c r="AD1526" s="300" t="str">
        <f t="shared" si="1109"/>
        <v/>
      </c>
      <c r="AE1526" s="192" t="str">
        <f t="shared" si="1110"/>
        <v/>
      </c>
      <c r="AF1526" s="192" t="str">
        <f t="shared" si="1111"/>
        <v/>
      </c>
      <c r="AG1526" s="192"/>
      <c r="AH1526" s="186"/>
      <c r="AI1526" s="186"/>
      <c r="AJ1526" s="300" t="str">
        <f t="shared" si="1112"/>
        <v/>
      </c>
      <c r="AK1526" s="300" t="str">
        <f t="shared" si="1113"/>
        <v/>
      </c>
      <c r="AL1526" s="300" t="str">
        <f t="shared" si="1114"/>
        <v/>
      </c>
      <c r="AM1526" s="300" t="str">
        <f t="shared" si="1115"/>
        <v/>
      </c>
      <c r="AN1526" s="300" t="str">
        <f t="shared" si="1116"/>
        <v/>
      </c>
      <c r="AO1526" s="300" t="str">
        <f t="shared" si="1117"/>
        <v/>
      </c>
      <c r="AP1526" s="300" t="str">
        <f t="shared" si="1118"/>
        <v/>
      </c>
      <c r="AQ1526" s="300" t="str">
        <f t="shared" si="1119"/>
        <v/>
      </c>
      <c r="AR1526" s="306" t="str">
        <f t="shared" si="1120"/>
        <v/>
      </c>
      <c r="AS1526" s="300" t="str">
        <f t="shared" si="1121"/>
        <v>смз</v>
      </c>
      <c r="AT1526" s="300" t="str">
        <f t="shared" si="1122"/>
        <v/>
      </c>
      <c r="AU1526" s="192" t="str">
        <f t="shared" si="1123"/>
        <v>смз</v>
      </c>
      <c r="AV1526" s="192" t="str">
        <f t="shared" si="1124"/>
        <v>смз856Щ5971общпро</v>
      </c>
      <c r="AW1526" s="456">
        <f t="shared" si="1125"/>
        <v>0</v>
      </c>
      <c r="AX1526" s="191">
        <f t="shared" si="1126"/>
        <v>0</v>
      </c>
      <c r="AY1526" s="191">
        <f t="shared" si="1127"/>
        <v>0</v>
      </c>
      <c r="AZ1526" s="191">
        <f t="shared" si="1128"/>
        <v>0</v>
      </c>
      <c r="BA1526" s="193">
        <f t="shared" si="1129"/>
        <v>1</v>
      </c>
      <c r="BB1526" s="193">
        <f t="shared" si="1130"/>
        <v>1</v>
      </c>
      <c r="BC1526" s="193">
        <f t="shared" si="1131"/>
        <v>1</v>
      </c>
      <c r="BD1526" s="456">
        <f t="shared" si="1137"/>
        <v>0</v>
      </c>
      <c r="BE1526" s="456">
        <f t="shared" si="1132"/>
        <v>0</v>
      </c>
      <c r="BF1526" s="458">
        <f t="shared" si="1133"/>
        <v>0</v>
      </c>
      <c r="BG1526" s="459">
        <f t="shared" si="1134"/>
        <v>0</v>
      </c>
      <c r="BH1526" s="460"/>
      <c r="BI1526" s="460"/>
      <c r="BJ1526" s="461"/>
      <c r="BK1526" s="461"/>
      <c r="BL1526" s="462" t="str">
        <f t="shared" si="1135"/>
        <v/>
      </c>
    </row>
    <row r="1527" spans="1:64" s="463" customFormat="1" ht="12" hidden="1" customHeight="1">
      <c r="A1527" s="452" t="s">
        <v>734</v>
      </c>
      <c r="B1527" s="453" t="s">
        <v>323</v>
      </c>
      <c r="C1527" s="452" t="s">
        <v>735</v>
      </c>
      <c r="D1527" s="453" t="s">
        <v>409</v>
      </c>
      <c r="E1527" s="453" t="s">
        <v>1408</v>
      </c>
      <c r="F1527" s="453" t="s">
        <v>613</v>
      </c>
      <c r="G1527" s="453" t="s">
        <v>423</v>
      </c>
      <c r="H1527" s="454" t="s">
        <v>653</v>
      </c>
      <c r="I1527" s="453" t="s">
        <v>547</v>
      </c>
      <c r="J1527" s="455">
        <v>970509.43</v>
      </c>
      <c r="K1527" s="455">
        <v>890000</v>
      </c>
      <c r="L1527" s="456" t="str">
        <f t="shared" si="1094"/>
        <v>856Щ59710801051004100061124131</v>
      </c>
      <c r="M1527" s="457">
        <f t="array" ref="M1527">IF(COUNT(SEARCH(Удалить_Роспись_КВСР,$B1527)*SEARCH(Удалить_Роспись_ПБС,$C1527)*SEARCH(Удалить_Роспись_КФСР, $D1527)*SEARCH(Удалить_Роспись_КЦСР,$E1527)*SEARCH(Удалить_Роспись_КВР,$F1527)*SEARCH(Удалить_Роспись_ЭК,$H1527)*SEARCH(Удалить_Роспись_КР,$I1527))&gt;0,0,1)</f>
        <v>0</v>
      </c>
      <c r="N1527" s="457">
        <v>0</v>
      </c>
      <c r="O1527" s="192" t="str">
        <f t="shared" si="1095"/>
        <v/>
      </c>
      <c r="P1527" s="192" t="str">
        <f t="shared" si="1136"/>
        <v/>
      </c>
      <c r="Q1527" s="300" t="str">
        <f t="shared" si="1096"/>
        <v/>
      </c>
      <c r="R1527" s="300" t="str">
        <f t="shared" si="1097"/>
        <v/>
      </c>
      <c r="S1527" s="300" t="str">
        <f t="shared" si="1098"/>
        <v/>
      </c>
      <c r="T1527" s="192" t="str">
        <f t="shared" si="1099"/>
        <v/>
      </c>
      <c r="U1527" s="303" t="str">
        <f t="shared" si="1100"/>
        <v/>
      </c>
      <c r="V1527" s="300" t="str">
        <f t="shared" si="1101"/>
        <v/>
      </c>
      <c r="W1527" s="192" t="str">
        <f t="shared" si="1102"/>
        <v/>
      </c>
      <c r="X1527" s="303" t="str">
        <f t="shared" si="1103"/>
        <v/>
      </c>
      <c r="Y1527" s="300" t="str">
        <f t="shared" si="1104"/>
        <v/>
      </c>
      <c r="Z1527" s="300" t="str">
        <f t="shared" si="1105"/>
        <v/>
      </c>
      <c r="AA1527" s="303" t="str">
        <f t="shared" si="1106"/>
        <v/>
      </c>
      <c r="AB1527" s="300" t="str">
        <f t="shared" si="1107"/>
        <v>смз</v>
      </c>
      <c r="AC1527" s="300" t="str">
        <f t="shared" si="1108"/>
        <v/>
      </c>
      <c r="AD1527" s="300" t="str">
        <f t="shared" si="1109"/>
        <v/>
      </c>
      <c r="AE1527" s="192" t="str">
        <f t="shared" si="1110"/>
        <v/>
      </c>
      <c r="AF1527" s="192" t="str">
        <f t="shared" si="1111"/>
        <v/>
      </c>
      <c r="AG1527" s="192"/>
      <c r="AH1527" s="186"/>
      <c r="AI1527" s="186"/>
      <c r="AJ1527" s="300" t="str">
        <f t="shared" si="1112"/>
        <v/>
      </c>
      <c r="AK1527" s="300" t="str">
        <f t="shared" si="1113"/>
        <v/>
      </c>
      <c r="AL1527" s="300" t="str">
        <f t="shared" si="1114"/>
        <v/>
      </c>
      <c r="AM1527" s="300" t="str">
        <f t="shared" si="1115"/>
        <v/>
      </c>
      <c r="AN1527" s="300" t="str">
        <f t="shared" si="1116"/>
        <v/>
      </c>
      <c r="AO1527" s="300" t="str">
        <f t="shared" si="1117"/>
        <v/>
      </c>
      <c r="AP1527" s="300" t="str">
        <f t="shared" si="1118"/>
        <v/>
      </c>
      <c r="AQ1527" s="300" t="str">
        <f t="shared" si="1119"/>
        <v/>
      </c>
      <c r="AR1527" s="306" t="str">
        <f t="shared" si="1120"/>
        <v/>
      </c>
      <c r="AS1527" s="300" t="str">
        <f t="shared" si="1121"/>
        <v>смз</v>
      </c>
      <c r="AT1527" s="300" t="str">
        <f t="shared" si="1122"/>
        <v/>
      </c>
      <c r="AU1527" s="192" t="str">
        <f t="shared" si="1123"/>
        <v>смз</v>
      </c>
      <c r="AV1527" s="192" t="str">
        <f t="shared" si="1124"/>
        <v>смз856Щ5971общпро</v>
      </c>
      <c r="AW1527" s="456">
        <f t="shared" si="1125"/>
        <v>0</v>
      </c>
      <c r="AX1527" s="191">
        <f t="shared" si="1126"/>
        <v>0</v>
      </c>
      <c r="AY1527" s="191">
        <f t="shared" si="1127"/>
        <v>0</v>
      </c>
      <c r="AZ1527" s="191">
        <f t="shared" si="1128"/>
        <v>0</v>
      </c>
      <c r="BA1527" s="193">
        <f t="shared" si="1129"/>
        <v>1</v>
      </c>
      <c r="BB1527" s="193">
        <f t="shared" si="1130"/>
        <v>1</v>
      </c>
      <c r="BC1527" s="193">
        <f t="shared" si="1131"/>
        <v>1</v>
      </c>
      <c r="BD1527" s="456">
        <f t="shared" si="1137"/>
        <v>0</v>
      </c>
      <c r="BE1527" s="456">
        <f t="shared" si="1132"/>
        <v>0</v>
      </c>
      <c r="BF1527" s="458">
        <f t="shared" si="1133"/>
        <v>0</v>
      </c>
      <c r="BG1527" s="459">
        <f t="shared" si="1134"/>
        <v>0</v>
      </c>
      <c r="BH1527" s="460"/>
      <c r="BI1527" s="460"/>
      <c r="BJ1527" s="461"/>
      <c r="BK1527" s="461"/>
      <c r="BL1527" s="462" t="str">
        <f t="shared" si="1135"/>
        <v/>
      </c>
    </row>
    <row r="1528" spans="1:64" s="463" customFormat="1" ht="12" hidden="1" customHeight="1">
      <c r="A1528" s="452" t="s">
        <v>734</v>
      </c>
      <c r="B1528" s="453" t="s">
        <v>323</v>
      </c>
      <c r="C1528" s="452" t="s">
        <v>735</v>
      </c>
      <c r="D1528" s="453" t="s">
        <v>409</v>
      </c>
      <c r="E1528" s="453" t="s">
        <v>1409</v>
      </c>
      <c r="F1528" s="453" t="s">
        <v>615</v>
      </c>
      <c r="G1528" s="453" t="s">
        <v>323</v>
      </c>
      <c r="H1528" s="454" t="s">
        <v>653</v>
      </c>
      <c r="I1528" s="453" t="s">
        <v>547</v>
      </c>
      <c r="J1528" s="455">
        <v>22000</v>
      </c>
      <c r="K1528" s="455">
        <v>18883.2</v>
      </c>
      <c r="L1528" s="456" t="str">
        <f t="shared" si="1094"/>
        <v>856Щ59710801051004700061285631</v>
      </c>
      <c r="M1528" s="457">
        <f t="array" ref="M1528">IF(COUNT(SEARCH(Удалить_Роспись_КВСР,$B1528)*SEARCH(Удалить_Роспись_ПБС,$C1528)*SEARCH(Удалить_Роспись_КФСР, $D1528)*SEARCH(Удалить_Роспись_КЦСР,$E1528)*SEARCH(Удалить_Роспись_КВР,$F1528)*SEARCH(Удалить_Роспись_ЭК,$H1528)*SEARCH(Удалить_Роспись_КР,$I1528))&gt;0,0,1)</f>
        <v>0</v>
      </c>
      <c r="N1528" s="457">
        <v>0</v>
      </c>
      <c r="O1528" s="192" t="str">
        <f t="shared" si="1095"/>
        <v/>
      </c>
      <c r="P1528" s="192" t="str">
        <f t="shared" si="1136"/>
        <v/>
      </c>
      <c r="Q1528" s="300" t="str">
        <f t="shared" si="1096"/>
        <v/>
      </c>
      <c r="R1528" s="300" t="str">
        <f t="shared" si="1097"/>
        <v/>
      </c>
      <c r="S1528" s="300" t="str">
        <f t="shared" si="1098"/>
        <v/>
      </c>
      <c r="T1528" s="192" t="str">
        <f t="shared" si="1099"/>
        <v/>
      </c>
      <c r="U1528" s="303" t="str">
        <f t="shared" si="1100"/>
        <v/>
      </c>
      <c r="V1528" s="300" t="str">
        <f t="shared" si="1101"/>
        <v/>
      </c>
      <c r="W1528" s="192" t="str">
        <f t="shared" si="1102"/>
        <v/>
      </c>
      <c r="X1528" s="303" t="str">
        <f t="shared" si="1103"/>
        <v/>
      </c>
      <c r="Y1528" s="300" t="str">
        <f t="shared" si="1104"/>
        <v/>
      </c>
      <c r="Z1528" s="300" t="str">
        <f t="shared" si="1105"/>
        <v/>
      </c>
      <c r="AA1528" s="303" t="str">
        <f t="shared" si="1106"/>
        <v/>
      </c>
      <c r="AB1528" s="300" t="str">
        <f t="shared" si="1107"/>
        <v/>
      </c>
      <c r="AC1528" s="300" t="str">
        <f t="shared" si="1108"/>
        <v/>
      </c>
      <c r="AD1528" s="300" t="str">
        <f t="shared" si="1109"/>
        <v>сиц</v>
      </c>
      <c r="AE1528" s="192" t="str">
        <f t="shared" si="1110"/>
        <v/>
      </c>
      <c r="AF1528" s="192" t="str">
        <f t="shared" si="1111"/>
        <v/>
      </c>
      <c r="AG1528" s="192"/>
      <c r="AH1528" s="186"/>
      <c r="AI1528" s="186"/>
      <c r="AJ1528" s="300" t="str">
        <f t="shared" si="1112"/>
        <v/>
      </c>
      <c r="AK1528" s="300" t="str">
        <f t="shared" si="1113"/>
        <v/>
      </c>
      <c r="AL1528" s="300" t="str">
        <f t="shared" si="1114"/>
        <v/>
      </c>
      <c r="AM1528" s="300" t="str">
        <f t="shared" si="1115"/>
        <v/>
      </c>
      <c r="AN1528" s="300" t="str">
        <f t="shared" si="1116"/>
        <v/>
      </c>
      <c r="AO1528" s="300" t="str">
        <f t="shared" si="1117"/>
        <v/>
      </c>
      <c r="AP1528" s="300" t="str">
        <f t="shared" si="1118"/>
        <v/>
      </c>
      <c r="AQ1528" s="300" t="str">
        <f t="shared" si="1119"/>
        <v/>
      </c>
      <c r="AR1528" s="306" t="str">
        <f t="shared" si="1120"/>
        <v/>
      </c>
      <c r="AS1528" s="300" t="str">
        <f t="shared" si="1121"/>
        <v/>
      </c>
      <c r="AT1528" s="300" t="str">
        <f t="shared" si="1122"/>
        <v>сиц</v>
      </c>
      <c r="AU1528" s="192" t="str">
        <f t="shared" si="1123"/>
        <v>сиц</v>
      </c>
      <c r="AV1528" s="192" t="e">
        <f t="shared" si="1124"/>
        <v>#N/A</v>
      </c>
      <c r="AW1528" s="456">
        <f t="shared" si="1125"/>
        <v>0</v>
      </c>
      <c r="AX1528" s="191">
        <f t="shared" si="1126"/>
        <v>0</v>
      </c>
      <c r="AY1528" s="191">
        <f t="shared" si="1127"/>
        <v>0</v>
      </c>
      <c r="AZ1528" s="191">
        <f t="shared" si="1128"/>
        <v>0</v>
      </c>
      <c r="BA1528" s="193" t="e">
        <f t="shared" si="1129"/>
        <v>#N/A</v>
      </c>
      <c r="BB1528" s="193" t="e">
        <f t="shared" si="1130"/>
        <v>#N/A</v>
      </c>
      <c r="BC1528" s="193" t="e">
        <f t="shared" si="1131"/>
        <v>#N/A</v>
      </c>
      <c r="BD1528" s="456">
        <f t="shared" si="1137"/>
        <v>0</v>
      </c>
      <c r="BE1528" s="456" t="e">
        <f t="shared" si="1132"/>
        <v>#N/A</v>
      </c>
      <c r="BF1528" s="458" t="e">
        <f t="shared" si="1133"/>
        <v>#N/A</v>
      </c>
      <c r="BG1528" s="459" t="e">
        <f t="shared" si="1134"/>
        <v>#N/A</v>
      </c>
      <c r="BH1528" s="460"/>
      <c r="BI1528" s="460"/>
      <c r="BJ1528" s="461"/>
      <c r="BK1528" s="461"/>
      <c r="BL1528" s="462" t="str">
        <f t="shared" si="1135"/>
        <v/>
      </c>
    </row>
    <row r="1529" spans="1:64" s="463" customFormat="1" ht="12" hidden="1" customHeight="1">
      <c r="A1529" s="452" t="s">
        <v>734</v>
      </c>
      <c r="B1529" s="453" t="s">
        <v>323</v>
      </c>
      <c r="C1529" s="452" t="s">
        <v>735</v>
      </c>
      <c r="D1529" s="453" t="s">
        <v>409</v>
      </c>
      <c r="E1529" s="453" t="s">
        <v>1410</v>
      </c>
      <c r="F1529" s="453" t="s">
        <v>613</v>
      </c>
      <c r="G1529" s="453" t="s">
        <v>423</v>
      </c>
      <c r="H1529" s="454" t="s">
        <v>653</v>
      </c>
      <c r="I1529" s="453" t="s">
        <v>547</v>
      </c>
      <c r="J1529" s="455">
        <v>405822</v>
      </c>
      <c r="K1529" s="455">
        <v>213000</v>
      </c>
      <c r="L1529" s="456" t="str">
        <f t="shared" si="1094"/>
        <v>856Щ59710801051004Г00061124131</v>
      </c>
      <c r="M1529" s="457">
        <f t="array" ref="M1529">IF(COUNT(SEARCH(Удалить_Роспись_КВСР,$B1529)*SEARCH(Удалить_Роспись_ПБС,$C1529)*SEARCH(Удалить_Роспись_КФСР, $D1529)*SEARCH(Удалить_Роспись_КЦСР,$E1529)*SEARCH(Удалить_Роспись_КВР,$F1529)*SEARCH(Удалить_Роспись_ЭК,$H1529)*SEARCH(Удалить_Роспись_КР,$I1529))&gt;0,0,1)</f>
        <v>0</v>
      </c>
      <c r="N1529" s="457">
        <v>0</v>
      </c>
      <c r="O1529" s="192" t="str">
        <f t="shared" si="1095"/>
        <v/>
      </c>
      <c r="P1529" s="192" t="str">
        <f t="shared" si="1136"/>
        <v/>
      </c>
      <c r="Q1529" s="300" t="str">
        <f t="shared" si="1096"/>
        <v/>
      </c>
      <c r="R1529" s="300" t="str">
        <f t="shared" si="1097"/>
        <v/>
      </c>
      <c r="S1529" s="300" t="str">
        <f t="shared" si="1098"/>
        <v/>
      </c>
      <c r="T1529" s="192" t="str">
        <f t="shared" si="1099"/>
        <v/>
      </c>
      <c r="U1529" s="303" t="str">
        <f t="shared" si="1100"/>
        <v/>
      </c>
      <c r="V1529" s="300" t="str">
        <f t="shared" si="1101"/>
        <v/>
      </c>
      <c r="W1529" s="192" t="str">
        <f t="shared" si="1102"/>
        <v/>
      </c>
      <c r="X1529" s="303" t="str">
        <f t="shared" si="1103"/>
        <v/>
      </c>
      <c r="Y1529" s="300" t="str">
        <f t="shared" si="1104"/>
        <v/>
      </c>
      <c r="Z1529" s="300" t="str">
        <f t="shared" si="1105"/>
        <v/>
      </c>
      <c r="AA1529" s="303" t="str">
        <f t="shared" si="1106"/>
        <v/>
      </c>
      <c r="AB1529" s="300" t="str">
        <f t="shared" si="1107"/>
        <v>смз</v>
      </c>
      <c r="AC1529" s="300" t="str">
        <f t="shared" si="1108"/>
        <v/>
      </c>
      <c r="AD1529" s="300" t="str">
        <f t="shared" si="1109"/>
        <v/>
      </c>
      <c r="AE1529" s="192" t="str">
        <f t="shared" si="1110"/>
        <v/>
      </c>
      <c r="AF1529" s="192" t="str">
        <f t="shared" si="1111"/>
        <v/>
      </c>
      <c r="AG1529" s="192"/>
      <c r="AH1529" s="186"/>
      <c r="AI1529" s="186"/>
      <c r="AJ1529" s="300" t="str">
        <f t="shared" si="1112"/>
        <v/>
      </c>
      <c r="AK1529" s="300" t="str">
        <f t="shared" si="1113"/>
        <v/>
      </c>
      <c r="AL1529" s="300" t="str">
        <f t="shared" si="1114"/>
        <v/>
      </c>
      <c r="AM1529" s="300" t="str">
        <f t="shared" si="1115"/>
        <v/>
      </c>
      <c r="AN1529" s="300" t="str">
        <f t="shared" si="1116"/>
        <v/>
      </c>
      <c r="AO1529" s="300" t="str">
        <f t="shared" si="1117"/>
        <v/>
      </c>
      <c r="AP1529" s="300" t="str">
        <f t="shared" si="1118"/>
        <v/>
      </c>
      <c r="AQ1529" s="300" t="str">
        <f t="shared" si="1119"/>
        <v/>
      </c>
      <c r="AR1529" s="306" t="str">
        <f t="shared" si="1120"/>
        <v/>
      </c>
      <c r="AS1529" s="300" t="str">
        <f t="shared" si="1121"/>
        <v>смз</v>
      </c>
      <c r="AT1529" s="300" t="str">
        <f t="shared" si="1122"/>
        <v/>
      </c>
      <c r="AU1529" s="192" t="str">
        <f t="shared" si="1123"/>
        <v>смз</v>
      </c>
      <c r="AV1529" s="192" t="str">
        <f t="shared" si="1124"/>
        <v>смз856Щ5971общпро</v>
      </c>
      <c r="AW1529" s="456">
        <f t="shared" si="1125"/>
        <v>0</v>
      </c>
      <c r="AX1529" s="191">
        <f t="shared" si="1126"/>
        <v>0</v>
      </c>
      <c r="AY1529" s="191">
        <f t="shared" si="1127"/>
        <v>0</v>
      </c>
      <c r="AZ1529" s="191">
        <f t="shared" si="1128"/>
        <v>0</v>
      </c>
      <c r="BA1529" s="193">
        <f t="shared" si="1129"/>
        <v>1</v>
      </c>
      <c r="BB1529" s="193">
        <f t="shared" si="1130"/>
        <v>1</v>
      </c>
      <c r="BC1529" s="193">
        <f t="shared" si="1131"/>
        <v>1</v>
      </c>
      <c r="BD1529" s="456">
        <f t="shared" si="1137"/>
        <v>0</v>
      </c>
      <c r="BE1529" s="456">
        <f t="shared" si="1132"/>
        <v>0</v>
      </c>
      <c r="BF1529" s="458">
        <f t="shared" si="1133"/>
        <v>0</v>
      </c>
      <c r="BG1529" s="459">
        <f t="shared" si="1134"/>
        <v>0</v>
      </c>
      <c r="BH1529" s="460"/>
      <c r="BI1529" s="460"/>
      <c r="BJ1529" s="461"/>
      <c r="BK1529" s="461"/>
      <c r="BL1529" s="462" t="str">
        <f t="shared" si="1135"/>
        <v/>
      </c>
    </row>
    <row r="1530" spans="1:64" s="463" customFormat="1" ht="12" hidden="1" customHeight="1">
      <c r="A1530" s="452" t="s">
        <v>734</v>
      </c>
      <c r="B1530" s="453" t="s">
        <v>323</v>
      </c>
      <c r="C1530" s="452" t="s">
        <v>735</v>
      </c>
      <c r="D1530" s="453" t="s">
        <v>409</v>
      </c>
      <c r="E1530" s="453" t="s">
        <v>1411</v>
      </c>
      <c r="F1530" s="453" t="s">
        <v>613</v>
      </c>
      <c r="G1530" s="453" t="s">
        <v>423</v>
      </c>
      <c r="H1530" s="454" t="s">
        <v>653</v>
      </c>
      <c r="I1530" s="453" t="s">
        <v>547</v>
      </c>
      <c r="J1530" s="455">
        <v>73240</v>
      </c>
      <c r="K1530" s="455">
        <v>38000</v>
      </c>
      <c r="L1530" s="456" t="str">
        <f t="shared" si="1094"/>
        <v>856Щ59710801051004Э00061124131</v>
      </c>
      <c r="M1530" s="457">
        <f t="array" ref="M1530">IF(COUNT(SEARCH(Удалить_Роспись_КВСР,$B1530)*SEARCH(Удалить_Роспись_ПБС,$C1530)*SEARCH(Удалить_Роспись_КФСР, $D1530)*SEARCH(Удалить_Роспись_КЦСР,$E1530)*SEARCH(Удалить_Роспись_КВР,$F1530)*SEARCH(Удалить_Роспись_ЭК,$H1530)*SEARCH(Удалить_Роспись_КР,$I1530))&gt;0,0,1)</f>
        <v>0</v>
      </c>
      <c r="N1530" s="457">
        <v>0</v>
      </c>
      <c r="O1530" s="192" t="str">
        <f t="shared" si="1095"/>
        <v/>
      </c>
      <c r="P1530" s="192" t="str">
        <f t="shared" si="1136"/>
        <v/>
      </c>
      <c r="Q1530" s="300" t="str">
        <f t="shared" si="1096"/>
        <v/>
      </c>
      <c r="R1530" s="300" t="str">
        <f t="shared" si="1097"/>
        <v/>
      </c>
      <c r="S1530" s="300" t="str">
        <f t="shared" si="1098"/>
        <v/>
      </c>
      <c r="T1530" s="192" t="str">
        <f t="shared" si="1099"/>
        <v/>
      </c>
      <c r="U1530" s="303" t="str">
        <f t="shared" si="1100"/>
        <v/>
      </c>
      <c r="V1530" s="300" t="str">
        <f t="shared" si="1101"/>
        <v/>
      </c>
      <c r="W1530" s="192" t="str">
        <f t="shared" si="1102"/>
        <v/>
      </c>
      <c r="X1530" s="303" t="str">
        <f t="shared" si="1103"/>
        <v/>
      </c>
      <c r="Y1530" s="300" t="str">
        <f t="shared" si="1104"/>
        <v/>
      </c>
      <c r="Z1530" s="300" t="str">
        <f t="shared" si="1105"/>
        <v/>
      </c>
      <c r="AA1530" s="303" t="str">
        <f t="shared" si="1106"/>
        <v/>
      </c>
      <c r="AB1530" s="300" t="str">
        <f t="shared" si="1107"/>
        <v>смз</v>
      </c>
      <c r="AC1530" s="300" t="str">
        <f t="shared" si="1108"/>
        <v/>
      </c>
      <c r="AD1530" s="300" t="str">
        <f t="shared" si="1109"/>
        <v/>
      </c>
      <c r="AE1530" s="192" t="str">
        <f t="shared" si="1110"/>
        <v/>
      </c>
      <c r="AF1530" s="192" t="str">
        <f t="shared" si="1111"/>
        <v/>
      </c>
      <c r="AG1530" s="192"/>
      <c r="AH1530" s="186"/>
      <c r="AI1530" s="186"/>
      <c r="AJ1530" s="300" t="str">
        <f t="shared" si="1112"/>
        <v/>
      </c>
      <c r="AK1530" s="300" t="str">
        <f t="shared" si="1113"/>
        <v/>
      </c>
      <c r="AL1530" s="300" t="str">
        <f t="shared" si="1114"/>
        <v/>
      </c>
      <c r="AM1530" s="300" t="str">
        <f t="shared" si="1115"/>
        <v/>
      </c>
      <c r="AN1530" s="300" t="str">
        <f t="shared" si="1116"/>
        <v/>
      </c>
      <c r="AO1530" s="300" t="str">
        <f t="shared" si="1117"/>
        <v/>
      </c>
      <c r="AP1530" s="300" t="str">
        <f t="shared" si="1118"/>
        <v/>
      </c>
      <c r="AQ1530" s="300" t="str">
        <f t="shared" si="1119"/>
        <v/>
      </c>
      <c r="AR1530" s="306" t="str">
        <f t="shared" si="1120"/>
        <v/>
      </c>
      <c r="AS1530" s="300" t="str">
        <f t="shared" si="1121"/>
        <v>смз</v>
      </c>
      <c r="AT1530" s="300" t="str">
        <f t="shared" si="1122"/>
        <v/>
      </c>
      <c r="AU1530" s="192" t="str">
        <f t="shared" si="1123"/>
        <v>смз</v>
      </c>
      <c r="AV1530" s="192" t="str">
        <f t="shared" si="1124"/>
        <v>смз856Щ5971общпро</v>
      </c>
      <c r="AW1530" s="456">
        <f t="shared" si="1125"/>
        <v>0</v>
      </c>
      <c r="AX1530" s="191">
        <f t="shared" si="1126"/>
        <v>0</v>
      </c>
      <c r="AY1530" s="191">
        <f t="shared" si="1127"/>
        <v>0</v>
      </c>
      <c r="AZ1530" s="191">
        <f t="shared" si="1128"/>
        <v>0</v>
      </c>
      <c r="BA1530" s="193">
        <f t="shared" si="1129"/>
        <v>1</v>
      </c>
      <c r="BB1530" s="193">
        <f t="shared" si="1130"/>
        <v>1</v>
      </c>
      <c r="BC1530" s="193">
        <f t="shared" si="1131"/>
        <v>1</v>
      </c>
      <c r="BD1530" s="456">
        <f t="shared" si="1137"/>
        <v>0</v>
      </c>
      <c r="BE1530" s="456">
        <f t="shared" si="1132"/>
        <v>0</v>
      </c>
      <c r="BF1530" s="458">
        <f t="shared" si="1133"/>
        <v>0</v>
      </c>
      <c r="BG1530" s="459">
        <f t="shared" si="1134"/>
        <v>0</v>
      </c>
      <c r="BH1530" s="460"/>
      <c r="BI1530" s="460"/>
      <c r="BJ1530" s="461"/>
      <c r="BK1530" s="461"/>
      <c r="BL1530" s="462" t="str">
        <f t="shared" si="1135"/>
        <v/>
      </c>
    </row>
    <row r="1531" spans="1:64" s="463" customFormat="1" ht="12" hidden="1" customHeight="1">
      <c r="A1531" s="452" t="s">
        <v>734</v>
      </c>
      <c r="B1531" s="453" t="s">
        <v>323</v>
      </c>
      <c r="C1531" s="452" t="s">
        <v>735</v>
      </c>
      <c r="D1531" s="453" t="s">
        <v>409</v>
      </c>
      <c r="E1531" s="453" t="s">
        <v>1412</v>
      </c>
      <c r="F1531" s="453" t="s">
        <v>615</v>
      </c>
      <c r="G1531" s="453" t="s">
        <v>323</v>
      </c>
      <c r="H1531" s="454" t="s">
        <v>653</v>
      </c>
      <c r="I1531" s="453" t="s">
        <v>547</v>
      </c>
      <c r="J1531" s="455">
        <v>8000</v>
      </c>
      <c r="K1531" s="455">
        <v>8000</v>
      </c>
      <c r="L1531" s="456" t="str">
        <f t="shared" si="1094"/>
        <v>856Щ59710801051008052061285631</v>
      </c>
      <c r="M1531" s="457">
        <f t="array" ref="M1531">IF(COUNT(SEARCH(Удалить_Роспись_КВСР,$B1531)*SEARCH(Удалить_Роспись_ПБС,$C1531)*SEARCH(Удалить_Роспись_КФСР, $D1531)*SEARCH(Удалить_Роспись_КЦСР,$E1531)*SEARCH(Удалить_Роспись_КВР,$F1531)*SEARCH(Удалить_Роспись_ЭК,$H1531)*SEARCH(Удалить_Роспись_КР,$I1531))&gt;0,0,1)</f>
        <v>1</v>
      </c>
      <c r="N1531" s="457">
        <v>0</v>
      </c>
      <c r="O1531" s="192" t="str">
        <f t="shared" si="1095"/>
        <v/>
      </c>
      <c r="P1531" s="192" t="str">
        <f t="shared" si="1136"/>
        <v/>
      </c>
      <c r="Q1531" s="300" t="str">
        <f t="shared" si="1096"/>
        <v/>
      </c>
      <c r="R1531" s="300" t="str">
        <f t="shared" si="1097"/>
        <v/>
      </c>
      <c r="S1531" s="300" t="str">
        <f t="shared" si="1098"/>
        <v/>
      </c>
      <c r="T1531" s="192" t="str">
        <f t="shared" si="1099"/>
        <v/>
      </c>
      <c r="U1531" s="303" t="str">
        <f t="shared" si="1100"/>
        <v/>
      </c>
      <c r="V1531" s="300" t="str">
        <f t="shared" si="1101"/>
        <v/>
      </c>
      <c r="W1531" s="192" t="str">
        <f t="shared" si="1102"/>
        <v/>
      </c>
      <c r="X1531" s="303" t="str">
        <f t="shared" si="1103"/>
        <v/>
      </c>
      <c r="Y1531" s="300" t="str">
        <f t="shared" si="1104"/>
        <v/>
      </c>
      <c r="Z1531" s="300" t="str">
        <f t="shared" si="1105"/>
        <v/>
      </c>
      <c r="AA1531" s="303" t="str">
        <f t="shared" si="1106"/>
        <v/>
      </c>
      <c r="AB1531" s="300" t="str">
        <f t="shared" si="1107"/>
        <v/>
      </c>
      <c r="AC1531" s="300" t="str">
        <f t="shared" si="1108"/>
        <v/>
      </c>
      <c r="AD1531" s="300" t="str">
        <f t="shared" si="1109"/>
        <v>сиц</v>
      </c>
      <c r="AE1531" s="192" t="str">
        <f t="shared" si="1110"/>
        <v/>
      </c>
      <c r="AF1531" s="192" t="str">
        <f t="shared" si="1111"/>
        <v/>
      </c>
      <c r="AG1531" s="192"/>
      <c r="AH1531" s="186"/>
      <c r="AI1531" s="186"/>
      <c r="AJ1531" s="300" t="str">
        <f t="shared" si="1112"/>
        <v/>
      </c>
      <c r="AK1531" s="300" t="str">
        <f t="shared" si="1113"/>
        <v/>
      </c>
      <c r="AL1531" s="300" t="str">
        <f t="shared" si="1114"/>
        <v/>
      </c>
      <c r="AM1531" s="300" t="str">
        <f t="shared" si="1115"/>
        <v/>
      </c>
      <c r="AN1531" s="300" t="str">
        <f t="shared" si="1116"/>
        <v/>
      </c>
      <c r="AO1531" s="300" t="str">
        <f t="shared" si="1117"/>
        <v/>
      </c>
      <c r="AP1531" s="300" t="str">
        <f t="shared" si="1118"/>
        <v/>
      </c>
      <c r="AQ1531" s="300" t="str">
        <f t="shared" si="1119"/>
        <v/>
      </c>
      <c r="AR1531" s="306" t="str">
        <f t="shared" si="1120"/>
        <v/>
      </c>
      <c r="AS1531" s="300" t="str">
        <f t="shared" si="1121"/>
        <v/>
      </c>
      <c r="AT1531" s="300" t="str">
        <f t="shared" si="1122"/>
        <v>сиц</v>
      </c>
      <c r="AU1531" s="192" t="str">
        <f t="shared" si="1123"/>
        <v>сиц</v>
      </c>
      <c r="AV1531" s="192" t="e">
        <f t="shared" si="1124"/>
        <v>#N/A</v>
      </c>
      <c r="AW1531" s="456">
        <f t="shared" si="1125"/>
        <v>8000</v>
      </c>
      <c r="AX1531" s="191">
        <f t="shared" si="1126"/>
        <v>8000</v>
      </c>
      <c r="AY1531" s="191">
        <f t="shared" si="1127"/>
        <v>0</v>
      </c>
      <c r="AZ1531" s="191">
        <f t="shared" si="1128"/>
        <v>0</v>
      </c>
      <c r="BA1531" s="193" t="e">
        <f t="shared" si="1129"/>
        <v>#N/A</v>
      </c>
      <c r="BB1531" s="193" t="e">
        <f t="shared" si="1130"/>
        <v>#N/A</v>
      </c>
      <c r="BC1531" s="193" t="e">
        <f t="shared" si="1131"/>
        <v>#N/A</v>
      </c>
      <c r="BD1531" s="456">
        <f t="shared" si="1137"/>
        <v>0</v>
      </c>
      <c r="BE1531" s="456" t="e">
        <f t="shared" si="1132"/>
        <v>#N/A</v>
      </c>
      <c r="BF1531" s="458" t="e">
        <f t="shared" si="1133"/>
        <v>#N/A</v>
      </c>
      <c r="BG1531" s="459" t="e">
        <f t="shared" si="1134"/>
        <v>#N/A</v>
      </c>
      <c r="BH1531" s="460"/>
      <c r="BI1531" s="460"/>
      <c r="BJ1531" s="461"/>
      <c r="BK1531" s="461"/>
      <c r="BL1531" s="462" t="str">
        <f t="shared" si="1135"/>
        <v/>
      </c>
    </row>
    <row r="1532" spans="1:64" s="307" customFormat="1" ht="12" hidden="1" customHeight="1">
      <c r="A1532" s="468" t="s">
        <v>736</v>
      </c>
      <c r="B1532" s="469" t="s">
        <v>323</v>
      </c>
      <c r="C1532" s="468" t="s">
        <v>737</v>
      </c>
      <c r="D1532" s="469" t="s">
        <v>409</v>
      </c>
      <c r="E1532" s="469" t="s">
        <v>1413</v>
      </c>
      <c r="F1532" s="469" t="s">
        <v>613</v>
      </c>
      <c r="G1532" s="469" t="s">
        <v>423</v>
      </c>
      <c r="H1532" s="470" t="s">
        <v>653</v>
      </c>
      <c r="I1532" s="469" t="s">
        <v>547</v>
      </c>
      <c r="J1532" s="471">
        <v>32832734.420000002</v>
      </c>
      <c r="K1532" s="471">
        <v>26998000</v>
      </c>
      <c r="L1532" s="472" t="str">
        <f t="shared" si="1094"/>
        <v>856Щ59700801052004000061124131</v>
      </c>
      <c r="M1532" s="306">
        <f t="array" ref="M1532">IF(COUNT(SEARCH(Удалить_Роспись_КВСР,$B1532)*SEARCH(Удалить_Роспись_ПБС,$C1532)*SEARCH(Удалить_Роспись_КФСР, $D1532)*SEARCH(Удалить_Роспись_КЦСР,$E1532)*SEARCH(Удалить_Роспись_КВР,$F1532)*SEARCH(Удалить_Роспись_ЭК,$H1532)*SEARCH(Удалить_Роспись_КР,$I1532))&gt;0,0,1)</f>
        <v>0</v>
      </c>
      <c r="N1532" s="306">
        <v>0</v>
      </c>
      <c r="O1532" s="192" t="str">
        <f t="shared" si="1095"/>
        <v/>
      </c>
      <c r="P1532" s="192" t="str">
        <f t="shared" si="1136"/>
        <v/>
      </c>
      <c r="Q1532" s="300" t="str">
        <f t="shared" si="1096"/>
        <v/>
      </c>
      <c r="R1532" s="300" t="str">
        <f t="shared" si="1097"/>
        <v/>
      </c>
      <c r="S1532" s="300" t="str">
        <f t="shared" si="1098"/>
        <v/>
      </c>
      <c r="T1532" s="192" t="str">
        <f t="shared" si="1099"/>
        <v/>
      </c>
      <c r="U1532" s="303" t="str">
        <f t="shared" si="1100"/>
        <v/>
      </c>
      <c r="V1532" s="300" t="str">
        <f t="shared" si="1101"/>
        <v/>
      </c>
      <c r="W1532" s="192" t="str">
        <f t="shared" si="1102"/>
        <v/>
      </c>
      <c r="X1532" s="303" t="str">
        <f t="shared" si="1103"/>
        <v/>
      </c>
      <c r="Y1532" s="300" t="str">
        <f t="shared" si="1104"/>
        <v/>
      </c>
      <c r="Z1532" s="300" t="str">
        <f t="shared" si="1105"/>
        <v/>
      </c>
      <c r="AA1532" s="303" t="str">
        <f t="shared" si="1106"/>
        <v/>
      </c>
      <c r="AB1532" s="300" t="str">
        <f t="shared" si="1107"/>
        <v>смз</v>
      </c>
      <c r="AC1532" s="300" t="str">
        <f t="shared" si="1108"/>
        <v/>
      </c>
      <c r="AD1532" s="300" t="str">
        <f t="shared" si="1109"/>
        <v/>
      </c>
      <c r="AE1532" s="192" t="str">
        <f t="shared" si="1110"/>
        <v/>
      </c>
      <c r="AF1532" s="192" t="str">
        <f t="shared" si="1111"/>
        <v/>
      </c>
      <c r="AG1532" s="192"/>
      <c r="AH1532" s="186"/>
      <c r="AI1532" s="186"/>
      <c r="AJ1532" s="300" t="str">
        <f t="shared" si="1112"/>
        <v/>
      </c>
      <c r="AK1532" s="300" t="str">
        <f t="shared" si="1113"/>
        <v/>
      </c>
      <c r="AL1532" s="300" t="str">
        <f t="shared" si="1114"/>
        <v/>
      </c>
      <c r="AM1532" s="300" t="str">
        <f t="shared" si="1115"/>
        <v/>
      </c>
      <c r="AN1532" s="300" t="str">
        <f t="shared" si="1116"/>
        <v/>
      </c>
      <c r="AO1532" s="300" t="str">
        <f t="shared" si="1117"/>
        <v/>
      </c>
      <c r="AP1532" s="300" t="str">
        <f t="shared" si="1118"/>
        <v/>
      </c>
      <c r="AQ1532" s="300" t="str">
        <f t="shared" si="1119"/>
        <v/>
      </c>
      <c r="AR1532" s="306" t="str">
        <f t="shared" si="1120"/>
        <v/>
      </c>
      <c r="AS1532" s="300" t="str">
        <f t="shared" si="1121"/>
        <v>смз</v>
      </c>
      <c r="AT1532" s="300" t="str">
        <f t="shared" si="1122"/>
        <v/>
      </c>
      <c r="AU1532" s="192" t="str">
        <f t="shared" si="1123"/>
        <v>смз</v>
      </c>
      <c r="AV1532" s="192" t="str">
        <f t="shared" si="1124"/>
        <v>смз856Щ5970общпро</v>
      </c>
      <c r="AW1532" s="472">
        <f t="shared" si="1125"/>
        <v>0</v>
      </c>
      <c r="AX1532" s="191">
        <f t="shared" si="1126"/>
        <v>0</v>
      </c>
      <c r="AY1532" s="191">
        <f t="shared" si="1127"/>
        <v>0</v>
      </c>
      <c r="AZ1532" s="191">
        <f t="shared" si="1128"/>
        <v>0</v>
      </c>
      <c r="BA1532" s="193">
        <f t="shared" si="1129"/>
        <v>1</v>
      </c>
      <c r="BB1532" s="193">
        <f t="shared" si="1130"/>
        <v>1</v>
      </c>
      <c r="BC1532" s="193">
        <f t="shared" si="1131"/>
        <v>1</v>
      </c>
      <c r="BD1532" s="472">
        <f t="shared" si="1137"/>
        <v>0</v>
      </c>
      <c r="BE1532" s="472">
        <f t="shared" si="1132"/>
        <v>0</v>
      </c>
      <c r="BF1532" s="473">
        <f t="shared" si="1133"/>
        <v>0</v>
      </c>
      <c r="BG1532" s="474">
        <f t="shared" si="1134"/>
        <v>0</v>
      </c>
      <c r="BH1532" s="475"/>
      <c r="BI1532" s="475"/>
      <c r="BJ1532" s="476"/>
      <c r="BK1532" s="476"/>
      <c r="BL1532" s="477" t="str">
        <f t="shared" si="1135"/>
        <v/>
      </c>
    </row>
    <row r="1533" spans="1:64" s="307" customFormat="1" ht="12" hidden="1" customHeight="1">
      <c r="A1533" s="468" t="s">
        <v>736</v>
      </c>
      <c r="B1533" s="469" t="s">
        <v>323</v>
      </c>
      <c r="C1533" s="468" t="s">
        <v>737</v>
      </c>
      <c r="D1533" s="469" t="s">
        <v>409</v>
      </c>
      <c r="E1533" s="469" t="s">
        <v>1414</v>
      </c>
      <c r="F1533" s="469" t="s">
        <v>613</v>
      </c>
      <c r="G1533" s="469" t="s">
        <v>423</v>
      </c>
      <c r="H1533" s="470" t="s">
        <v>653</v>
      </c>
      <c r="I1533" s="469" t="s">
        <v>547</v>
      </c>
      <c r="J1533" s="471">
        <v>9175330.5800000001</v>
      </c>
      <c r="K1533" s="471">
        <v>8765000</v>
      </c>
      <c r="L1533" s="472" t="str">
        <f t="shared" si="1094"/>
        <v>856Щ59700801052004100061124131</v>
      </c>
      <c r="M1533" s="306">
        <f t="array" ref="M1533">IF(COUNT(SEARCH(Удалить_Роспись_КВСР,$B1533)*SEARCH(Удалить_Роспись_ПБС,$C1533)*SEARCH(Удалить_Роспись_КФСР, $D1533)*SEARCH(Удалить_Роспись_КЦСР,$E1533)*SEARCH(Удалить_Роспись_КВР,$F1533)*SEARCH(Удалить_Роспись_ЭК,$H1533)*SEARCH(Удалить_Роспись_КР,$I1533))&gt;0,0,1)</f>
        <v>0</v>
      </c>
      <c r="N1533" s="306">
        <v>0</v>
      </c>
      <c r="O1533" s="192" t="str">
        <f t="shared" si="1095"/>
        <v/>
      </c>
      <c r="P1533" s="192" t="str">
        <f t="shared" si="1136"/>
        <v/>
      </c>
      <c r="Q1533" s="300" t="str">
        <f t="shared" si="1096"/>
        <v/>
      </c>
      <c r="R1533" s="300" t="str">
        <f t="shared" si="1097"/>
        <v/>
      </c>
      <c r="S1533" s="300" t="str">
        <f t="shared" si="1098"/>
        <v/>
      </c>
      <c r="T1533" s="192" t="str">
        <f t="shared" si="1099"/>
        <v/>
      </c>
      <c r="U1533" s="303" t="str">
        <f t="shared" si="1100"/>
        <v/>
      </c>
      <c r="V1533" s="300" t="str">
        <f t="shared" si="1101"/>
        <v/>
      </c>
      <c r="W1533" s="192" t="str">
        <f t="shared" si="1102"/>
        <v/>
      </c>
      <c r="X1533" s="303" t="str">
        <f t="shared" si="1103"/>
        <v/>
      </c>
      <c r="Y1533" s="300" t="str">
        <f t="shared" si="1104"/>
        <v/>
      </c>
      <c r="Z1533" s="300" t="str">
        <f t="shared" si="1105"/>
        <v/>
      </c>
      <c r="AA1533" s="303" t="str">
        <f t="shared" si="1106"/>
        <v/>
      </c>
      <c r="AB1533" s="300" t="str">
        <f t="shared" si="1107"/>
        <v>смз</v>
      </c>
      <c r="AC1533" s="300" t="str">
        <f t="shared" si="1108"/>
        <v/>
      </c>
      <c r="AD1533" s="300" t="str">
        <f t="shared" si="1109"/>
        <v/>
      </c>
      <c r="AE1533" s="192" t="str">
        <f t="shared" si="1110"/>
        <v/>
      </c>
      <c r="AF1533" s="192" t="str">
        <f t="shared" si="1111"/>
        <v/>
      </c>
      <c r="AG1533" s="192"/>
      <c r="AH1533" s="186"/>
      <c r="AI1533" s="186"/>
      <c r="AJ1533" s="300" t="str">
        <f t="shared" si="1112"/>
        <v/>
      </c>
      <c r="AK1533" s="300" t="str">
        <f t="shared" si="1113"/>
        <v/>
      </c>
      <c r="AL1533" s="300" t="str">
        <f t="shared" si="1114"/>
        <v/>
      </c>
      <c r="AM1533" s="300" t="str">
        <f t="shared" si="1115"/>
        <v/>
      </c>
      <c r="AN1533" s="300" t="str">
        <f t="shared" si="1116"/>
        <v/>
      </c>
      <c r="AO1533" s="300" t="str">
        <f t="shared" si="1117"/>
        <v/>
      </c>
      <c r="AP1533" s="300" t="str">
        <f t="shared" si="1118"/>
        <v/>
      </c>
      <c r="AQ1533" s="300" t="str">
        <f t="shared" si="1119"/>
        <v/>
      </c>
      <c r="AR1533" s="306" t="str">
        <f t="shared" si="1120"/>
        <v/>
      </c>
      <c r="AS1533" s="300" t="str">
        <f t="shared" si="1121"/>
        <v>смз</v>
      </c>
      <c r="AT1533" s="300" t="str">
        <f t="shared" si="1122"/>
        <v/>
      </c>
      <c r="AU1533" s="192" t="str">
        <f t="shared" si="1123"/>
        <v>смз</v>
      </c>
      <c r="AV1533" s="192" t="str">
        <f t="shared" si="1124"/>
        <v>смз856Щ5970общпро</v>
      </c>
      <c r="AW1533" s="472">
        <f t="shared" si="1125"/>
        <v>0</v>
      </c>
      <c r="AX1533" s="191">
        <f t="shared" si="1126"/>
        <v>0</v>
      </c>
      <c r="AY1533" s="191">
        <f t="shared" si="1127"/>
        <v>0</v>
      </c>
      <c r="AZ1533" s="191">
        <f t="shared" si="1128"/>
        <v>0</v>
      </c>
      <c r="BA1533" s="193">
        <f t="shared" si="1129"/>
        <v>1</v>
      </c>
      <c r="BB1533" s="193">
        <f t="shared" si="1130"/>
        <v>1</v>
      </c>
      <c r="BC1533" s="193">
        <f t="shared" si="1131"/>
        <v>1</v>
      </c>
      <c r="BD1533" s="472">
        <f t="shared" si="1137"/>
        <v>0</v>
      </c>
      <c r="BE1533" s="472">
        <f t="shared" si="1132"/>
        <v>0</v>
      </c>
      <c r="BF1533" s="473">
        <f t="shared" si="1133"/>
        <v>0</v>
      </c>
      <c r="BG1533" s="474">
        <f t="shared" si="1134"/>
        <v>0</v>
      </c>
      <c r="BH1533" s="475"/>
      <c r="BI1533" s="475"/>
      <c r="BJ1533" s="476"/>
      <c r="BK1533" s="476"/>
      <c r="BL1533" s="477" t="str">
        <f t="shared" si="1135"/>
        <v/>
      </c>
    </row>
    <row r="1534" spans="1:64" s="307" customFormat="1" ht="12" hidden="1" customHeight="1">
      <c r="A1534" s="468" t="s">
        <v>736</v>
      </c>
      <c r="B1534" s="469" t="s">
        <v>323</v>
      </c>
      <c r="C1534" s="468" t="s">
        <v>737</v>
      </c>
      <c r="D1534" s="469" t="s">
        <v>409</v>
      </c>
      <c r="E1534" s="469" t="s">
        <v>1415</v>
      </c>
      <c r="F1534" s="469" t="s">
        <v>613</v>
      </c>
      <c r="G1534" s="469" t="s">
        <v>423</v>
      </c>
      <c r="H1534" s="470" t="s">
        <v>653</v>
      </c>
      <c r="I1534" s="469" t="s">
        <v>547</v>
      </c>
      <c r="J1534" s="471">
        <v>253838</v>
      </c>
      <c r="K1534" s="471">
        <v>8663.74</v>
      </c>
      <c r="L1534" s="472" t="str">
        <f t="shared" si="1094"/>
        <v>856Щ59700801052004500061124131</v>
      </c>
      <c r="M1534" s="306">
        <f t="array" ref="M1534">IF(COUNT(SEARCH(Удалить_Роспись_КВСР,$B1534)*SEARCH(Удалить_Роспись_ПБС,$C1534)*SEARCH(Удалить_Роспись_КФСР, $D1534)*SEARCH(Удалить_Роспись_КЦСР,$E1534)*SEARCH(Удалить_Роспись_КВР,$F1534)*SEARCH(Удалить_Роспись_ЭК,$H1534)*SEARCH(Удалить_Роспись_КР,$I1534))&gt;0,0,1)</f>
        <v>0</v>
      </c>
      <c r="N1534" s="306">
        <v>0</v>
      </c>
      <c r="O1534" s="192" t="str">
        <f t="shared" si="1095"/>
        <v/>
      </c>
      <c r="P1534" s="192" t="str">
        <f t="shared" si="1136"/>
        <v/>
      </c>
      <c r="Q1534" s="300" t="str">
        <f t="shared" si="1096"/>
        <v/>
      </c>
      <c r="R1534" s="300" t="str">
        <f t="shared" si="1097"/>
        <v/>
      </c>
      <c r="S1534" s="300" t="str">
        <f t="shared" si="1098"/>
        <v/>
      </c>
      <c r="T1534" s="192" t="str">
        <f t="shared" si="1099"/>
        <v/>
      </c>
      <c r="U1534" s="303" t="str">
        <f t="shared" si="1100"/>
        <v/>
      </c>
      <c r="V1534" s="300" t="str">
        <f t="shared" si="1101"/>
        <v/>
      </c>
      <c r="W1534" s="192" t="str">
        <f t="shared" si="1102"/>
        <v/>
      </c>
      <c r="X1534" s="303" t="str">
        <f t="shared" si="1103"/>
        <v/>
      </c>
      <c r="Y1534" s="300" t="str">
        <f t="shared" si="1104"/>
        <v/>
      </c>
      <c r="Z1534" s="300" t="str">
        <f t="shared" si="1105"/>
        <v/>
      </c>
      <c r="AA1534" s="303" t="str">
        <f t="shared" si="1106"/>
        <v/>
      </c>
      <c r="AB1534" s="300" t="str">
        <f t="shared" si="1107"/>
        <v>смз</v>
      </c>
      <c r="AC1534" s="300" t="str">
        <f t="shared" si="1108"/>
        <v/>
      </c>
      <c r="AD1534" s="300" t="str">
        <f t="shared" si="1109"/>
        <v/>
      </c>
      <c r="AE1534" s="192" t="str">
        <f t="shared" si="1110"/>
        <v/>
      </c>
      <c r="AF1534" s="192" t="str">
        <f t="shared" si="1111"/>
        <v/>
      </c>
      <c r="AG1534" s="192"/>
      <c r="AH1534" s="186"/>
      <c r="AI1534" s="186"/>
      <c r="AJ1534" s="300" t="str">
        <f t="shared" si="1112"/>
        <v/>
      </c>
      <c r="AK1534" s="300" t="str">
        <f t="shared" si="1113"/>
        <v/>
      </c>
      <c r="AL1534" s="300" t="str">
        <f t="shared" si="1114"/>
        <v/>
      </c>
      <c r="AM1534" s="300" t="str">
        <f t="shared" si="1115"/>
        <v/>
      </c>
      <c r="AN1534" s="300" t="str">
        <f t="shared" si="1116"/>
        <v/>
      </c>
      <c r="AO1534" s="300" t="str">
        <f t="shared" si="1117"/>
        <v/>
      </c>
      <c r="AP1534" s="300" t="str">
        <f t="shared" si="1118"/>
        <v/>
      </c>
      <c r="AQ1534" s="300" t="str">
        <f t="shared" si="1119"/>
        <v/>
      </c>
      <c r="AR1534" s="306" t="str">
        <f t="shared" si="1120"/>
        <v/>
      </c>
      <c r="AS1534" s="300" t="str">
        <f t="shared" si="1121"/>
        <v>смз</v>
      </c>
      <c r="AT1534" s="300" t="str">
        <f t="shared" si="1122"/>
        <v/>
      </c>
      <c r="AU1534" s="192" t="str">
        <f t="shared" si="1123"/>
        <v>смз</v>
      </c>
      <c r="AV1534" s="192" t="str">
        <f t="shared" si="1124"/>
        <v>смз856Щ5970общпро</v>
      </c>
      <c r="AW1534" s="472">
        <f t="shared" si="1125"/>
        <v>0</v>
      </c>
      <c r="AX1534" s="191">
        <f t="shared" si="1126"/>
        <v>0</v>
      </c>
      <c r="AY1534" s="191">
        <f t="shared" si="1127"/>
        <v>0</v>
      </c>
      <c r="AZ1534" s="191">
        <f t="shared" si="1128"/>
        <v>0</v>
      </c>
      <c r="BA1534" s="193">
        <f t="shared" si="1129"/>
        <v>1</v>
      </c>
      <c r="BB1534" s="193">
        <f t="shared" si="1130"/>
        <v>1</v>
      </c>
      <c r="BC1534" s="193">
        <f t="shared" si="1131"/>
        <v>1</v>
      </c>
      <c r="BD1534" s="472">
        <f t="shared" si="1137"/>
        <v>0</v>
      </c>
      <c r="BE1534" s="472">
        <f t="shared" si="1132"/>
        <v>0</v>
      </c>
      <c r="BF1534" s="473">
        <f t="shared" si="1133"/>
        <v>0</v>
      </c>
      <c r="BG1534" s="474">
        <f t="shared" si="1134"/>
        <v>0</v>
      </c>
      <c r="BH1534" s="475"/>
      <c r="BI1534" s="475"/>
      <c r="BJ1534" s="476"/>
      <c r="BK1534" s="476"/>
      <c r="BL1534" s="477" t="str">
        <f t="shared" si="1135"/>
        <v/>
      </c>
    </row>
    <row r="1535" spans="1:64" s="307" customFormat="1" ht="12" hidden="1" customHeight="1">
      <c r="A1535" s="468" t="s">
        <v>736</v>
      </c>
      <c r="B1535" s="469" t="s">
        <v>323</v>
      </c>
      <c r="C1535" s="468" t="s">
        <v>737</v>
      </c>
      <c r="D1535" s="469" t="s">
        <v>409</v>
      </c>
      <c r="E1535" s="469" t="s">
        <v>1416</v>
      </c>
      <c r="F1535" s="469" t="s">
        <v>615</v>
      </c>
      <c r="G1535" s="469" t="s">
        <v>323</v>
      </c>
      <c r="H1535" s="470" t="s">
        <v>653</v>
      </c>
      <c r="I1535" s="469" t="s">
        <v>547</v>
      </c>
      <c r="J1535" s="471">
        <v>650000</v>
      </c>
      <c r="K1535" s="471">
        <v>650000</v>
      </c>
      <c r="L1535" s="472" t="str">
        <f t="shared" si="1094"/>
        <v>856Щ59700801052004700061285631</v>
      </c>
      <c r="M1535" s="306">
        <f t="array" ref="M1535">IF(COUNT(SEARCH(Удалить_Роспись_КВСР,$B1535)*SEARCH(Удалить_Роспись_ПБС,$C1535)*SEARCH(Удалить_Роспись_КФСР, $D1535)*SEARCH(Удалить_Роспись_КЦСР,$E1535)*SEARCH(Удалить_Роспись_КВР,$F1535)*SEARCH(Удалить_Роспись_ЭК,$H1535)*SEARCH(Удалить_Роспись_КР,$I1535))&gt;0,0,1)</f>
        <v>0</v>
      </c>
      <c r="N1535" s="306">
        <v>0</v>
      </c>
      <c r="O1535" s="192" t="str">
        <f t="shared" si="1095"/>
        <v/>
      </c>
      <c r="P1535" s="192" t="str">
        <f t="shared" si="1136"/>
        <v/>
      </c>
      <c r="Q1535" s="300" t="str">
        <f t="shared" si="1096"/>
        <v/>
      </c>
      <c r="R1535" s="300" t="str">
        <f t="shared" si="1097"/>
        <v/>
      </c>
      <c r="S1535" s="300" t="str">
        <f t="shared" si="1098"/>
        <v/>
      </c>
      <c r="T1535" s="192" t="str">
        <f t="shared" si="1099"/>
        <v/>
      </c>
      <c r="U1535" s="303" t="str">
        <f t="shared" si="1100"/>
        <v/>
      </c>
      <c r="V1535" s="300" t="str">
        <f t="shared" si="1101"/>
        <v/>
      </c>
      <c r="W1535" s="192" t="str">
        <f t="shared" si="1102"/>
        <v/>
      </c>
      <c r="X1535" s="303" t="str">
        <f t="shared" si="1103"/>
        <v/>
      </c>
      <c r="Y1535" s="300" t="str">
        <f t="shared" si="1104"/>
        <v/>
      </c>
      <c r="Z1535" s="300" t="str">
        <f t="shared" si="1105"/>
        <v/>
      </c>
      <c r="AA1535" s="303" t="str">
        <f t="shared" si="1106"/>
        <v/>
      </c>
      <c r="AB1535" s="300" t="str">
        <f t="shared" si="1107"/>
        <v/>
      </c>
      <c r="AC1535" s="300" t="str">
        <f t="shared" si="1108"/>
        <v/>
      </c>
      <c r="AD1535" s="300" t="str">
        <f t="shared" si="1109"/>
        <v>сиц</v>
      </c>
      <c r="AE1535" s="192" t="str">
        <f t="shared" si="1110"/>
        <v/>
      </c>
      <c r="AF1535" s="192" t="str">
        <f t="shared" si="1111"/>
        <v/>
      </c>
      <c r="AG1535" s="192"/>
      <c r="AH1535" s="186"/>
      <c r="AI1535" s="186"/>
      <c r="AJ1535" s="300" t="str">
        <f t="shared" si="1112"/>
        <v/>
      </c>
      <c r="AK1535" s="300" t="str">
        <f t="shared" si="1113"/>
        <v/>
      </c>
      <c r="AL1535" s="300" t="str">
        <f t="shared" si="1114"/>
        <v/>
      </c>
      <c r="AM1535" s="300" t="str">
        <f t="shared" si="1115"/>
        <v/>
      </c>
      <c r="AN1535" s="300" t="str">
        <f t="shared" si="1116"/>
        <v/>
      </c>
      <c r="AO1535" s="300" t="str">
        <f t="shared" si="1117"/>
        <v/>
      </c>
      <c r="AP1535" s="300" t="str">
        <f t="shared" si="1118"/>
        <v/>
      </c>
      <c r="AQ1535" s="300" t="str">
        <f t="shared" si="1119"/>
        <v/>
      </c>
      <c r="AR1535" s="306" t="str">
        <f t="shared" si="1120"/>
        <v/>
      </c>
      <c r="AS1535" s="300" t="str">
        <f t="shared" si="1121"/>
        <v/>
      </c>
      <c r="AT1535" s="300" t="str">
        <f t="shared" si="1122"/>
        <v>сиц</v>
      </c>
      <c r="AU1535" s="192" t="str">
        <f t="shared" si="1123"/>
        <v>сиц</v>
      </c>
      <c r="AV1535" s="192" t="e">
        <f t="shared" si="1124"/>
        <v>#N/A</v>
      </c>
      <c r="AW1535" s="472">
        <f t="shared" si="1125"/>
        <v>0</v>
      </c>
      <c r="AX1535" s="191">
        <f t="shared" si="1126"/>
        <v>0</v>
      </c>
      <c r="AY1535" s="191">
        <f t="shared" si="1127"/>
        <v>0</v>
      </c>
      <c r="AZ1535" s="191">
        <f t="shared" si="1128"/>
        <v>0</v>
      </c>
      <c r="BA1535" s="193" t="e">
        <f t="shared" si="1129"/>
        <v>#N/A</v>
      </c>
      <c r="BB1535" s="193" t="e">
        <f t="shared" si="1130"/>
        <v>#N/A</v>
      </c>
      <c r="BC1535" s="193" t="e">
        <f t="shared" si="1131"/>
        <v>#N/A</v>
      </c>
      <c r="BD1535" s="472">
        <f t="shared" si="1137"/>
        <v>0</v>
      </c>
      <c r="BE1535" s="472" t="e">
        <f t="shared" si="1132"/>
        <v>#N/A</v>
      </c>
      <c r="BF1535" s="473" t="e">
        <f t="shared" si="1133"/>
        <v>#N/A</v>
      </c>
      <c r="BG1535" s="474" t="e">
        <f t="shared" si="1134"/>
        <v>#N/A</v>
      </c>
      <c r="BH1535" s="475"/>
      <c r="BI1535" s="475"/>
      <c r="BJ1535" s="476"/>
      <c r="BK1535" s="476"/>
      <c r="BL1535" s="477" t="str">
        <f t="shared" si="1135"/>
        <v/>
      </c>
    </row>
    <row r="1536" spans="1:64" s="307" customFormat="1" ht="12" hidden="1" customHeight="1">
      <c r="A1536" s="468" t="s">
        <v>736</v>
      </c>
      <c r="B1536" s="469" t="s">
        <v>323</v>
      </c>
      <c r="C1536" s="468" t="s">
        <v>737</v>
      </c>
      <c r="D1536" s="469" t="s">
        <v>409</v>
      </c>
      <c r="E1536" s="469" t="s">
        <v>1417</v>
      </c>
      <c r="F1536" s="469" t="s">
        <v>613</v>
      </c>
      <c r="G1536" s="469" t="s">
        <v>423</v>
      </c>
      <c r="H1536" s="470" t="s">
        <v>653</v>
      </c>
      <c r="I1536" s="469" t="s">
        <v>547</v>
      </c>
      <c r="J1536" s="471">
        <v>12517965</v>
      </c>
      <c r="K1536" s="471">
        <v>8009000</v>
      </c>
      <c r="L1536" s="472" t="str">
        <f t="shared" si="1094"/>
        <v>856Щ59700801052004Г00061124131</v>
      </c>
      <c r="M1536" s="306">
        <f t="array" ref="M1536">IF(COUNT(SEARCH(Удалить_Роспись_КВСР,$B1536)*SEARCH(Удалить_Роспись_ПБС,$C1536)*SEARCH(Удалить_Роспись_КФСР, $D1536)*SEARCH(Удалить_Роспись_КЦСР,$E1536)*SEARCH(Удалить_Роспись_КВР,$F1536)*SEARCH(Удалить_Роспись_ЭК,$H1536)*SEARCH(Удалить_Роспись_КР,$I1536))&gt;0,0,1)</f>
        <v>0</v>
      </c>
      <c r="N1536" s="306">
        <v>0</v>
      </c>
      <c r="O1536" s="192" t="str">
        <f t="shared" si="1095"/>
        <v/>
      </c>
      <c r="P1536" s="192" t="str">
        <f t="shared" si="1136"/>
        <v/>
      </c>
      <c r="Q1536" s="300" t="str">
        <f t="shared" si="1096"/>
        <v/>
      </c>
      <c r="R1536" s="300" t="str">
        <f t="shared" si="1097"/>
        <v/>
      </c>
      <c r="S1536" s="300" t="str">
        <f t="shared" si="1098"/>
        <v/>
      </c>
      <c r="T1536" s="192" t="str">
        <f t="shared" si="1099"/>
        <v/>
      </c>
      <c r="U1536" s="303" t="str">
        <f t="shared" si="1100"/>
        <v/>
      </c>
      <c r="V1536" s="300" t="str">
        <f t="shared" si="1101"/>
        <v/>
      </c>
      <c r="W1536" s="192" t="str">
        <f t="shared" si="1102"/>
        <v/>
      </c>
      <c r="X1536" s="303" t="str">
        <f t="shared" si="1103"/>
        <v/>
      </c>
      <c r="Y1536" s="300" t="str">
        <f t="shared" si="1104"/>
        <v/>
      </c>
      <c r="Z1536" s="300" t="str">
        <f t="shared" si="1105"/>
        <v/>
      </c>
      <c r="AA1536" s="303" t="str">
        <f t="shared" si="1106"/>
        <v/>
      </c>
      <c r="AB1536" s="300" t="str">
        <f t="shared" si="1107"/>
        <v>смз</v>
      </c>
      <c r="AC1536" s="300" t="str">
        <f t="shared" si="1108"/>
        <v/>
      </c>
      <c r="AD1536" s="300" t="str">
        <f t="shared" si="1109"/>
        <v/>
      </c>
      <c r="AE1536" s="192" t="str">
        <f t="shared" si="1110"/>
        <v/>
      </c>
      <c r="AF1536" s="192" t="str">
        <f t="shared" si="1111"/>
        <v/>
      </c>
      <c r="AG1536" s="192"/>
      <c r="AH1536" s="186"/>
      <c r="AI1536" s="186"/>
      <c r="AJ1536" s="300" t="str">
        <f t="shared" si="1112"/>
        <v/>
      </c>
      <c r="AK1536" s="300" t="str">
        <f t="shared" si="1113"/>
        <v/>
      </c>
      <c r="AL1536" s="300" t="str">
        <f t="shared" si="1114"/>
        <v/>
      </c>
      <c r="AM1536" s="300" t="str">
        <f t="shared" si="1115"/>
        <v/>
      </c>
      <c r="AN1536" s="300" t="str">
        <f t="shared" si="1116"/>
        <v/>
      </c>
      <c r="AO1536" s="300" t="str">
        <f t="shared" si="1117"/>
        <v/>
      </c>
      <c r="AP1536" s="300" t="str">
        <f t="shared" si="1118"/>
        <v/>
      </c>
      <c r="AQ1536" s="300" t="str">
        <f t="shared" si="1119"/>
        <v/>
      </c>
      <c r="AR1536" s="306" t="str">
        <f t="shared" si="1120"/>
        <v/>
      </c>
      <c r="AS1536" s="300" t="str">
        <f t="shared" si="1121"/>
        <v>смз</v>
      </c>
      <c r="AT1536" s="300" t="str">
        <f t="shared" si="1122"/>
        <v/>
      </c>
      <c r="AU1536" s="192" t="str">
        <f t="shared" si="1123"/>
        <v>смз</v>
      </c>
      <c r="AV1536" s="192" t="str">
        <f t="shared" si="1124"/>
        <v>смз856Щ5970общпро</v>
      </c>
      <c r="AW1536" s="472">
        <f t="shared" si="1125"/>
        <v>0</v>
      </c>
      <c r="AX1536" s="191">
        <f t="shared" si="1126"/>
        <v>0</v>
      </c>
      <c r="AY1536" s="191">
        <f t="shared" si="1127"/>
        <v>0</v>
      </c>
      <c r="AZ1536" s="191">
        <f t="shared" si="1128"/>
        <v>0</v>
      </c>
      <c r="BA1536" s="193">
        <f t="shared" si="1129"/>
        <v>1</v>
      </c>
      <c r="BB1536" s="193">
        <f t="shared" si="1130"/>
        <v>1</v>
      </c>
      <c r="BC1536" s="193">
        <f t="shared" si="1131"/>
        <v>1</v>
      </c>
      <c r="BD1536" s="472">
        <f t="shared" si="1137"/>
        <v>0</v>
      </c>
      <c r="BE1536" s="472">
        <f t="shared" si="1132"/>
        <v>0</v>
      </c>
      <c r="BF1536" s="473">
        <f t="shared" si="1133"/>
        <v>0</v>
      </c>
      <c r="BG1536" s="474">
        <f t="shared" si="1134"/>
        <v>0</v>
      </c>
      <c r="BH1536" s="475"/>
      <c r="BI1536" s="475"/>
      <c r="BJ1536" s="476"/>
      <c r="BK1536" s="476"/>
      <c r="BL1536" s="477" t="str">
        <f t="shared" si="1135"/>
        <v/>
      </c>
    </row>
    <row r="1537" spans="1:64" s="307" customFormat="1" ht="12" hidden="1" customHeight="1">
      <c r="A1537" s="468" t="s">
        <v>736</v>
      </c>
      <c r="B1537" s="469" t="s">
        <v>323</v>
      </c>
      <c r="C1537" s="468" t="s">
        <v>737</v>
      </c>
      <c r="D1537" s="469" t="s">
        <v>409</v>
      </c>
      <c r="E1537" s="469" t="s">
        <v>1418</v>
      </c>
      <c r="F1537" s="469" t="s">
        <v>613</v>
      </c>
      <c r="G1537" s="469" t="s">
        <v>423</v>
      </c>
      <c r="H1537" s="470" t="s">
        <v>653</v>
      </c>
      <c r="I1537" s="469" t="s">
        <v>547</v>
      </c>
      <c r="J1537" s="471">
        <v>1550790</v>
      </c>
      <c r="K1537" s="471">
        <v>1050000</v>
      </c>
      <c r="L1537" s="472" t="str">
        <f t="shared" si="1094"/>
        <v>856Щ59700801052004Э00061124131</v>
      </c>
      <c r="M1537" s="306">
        <f t="array" ref="M1537">IF(COUNT(SEARCH(Удалить_Роспись_КВСР,$B1537)*SEARCH(Удалить_Роспись_ПБС,$C1537)*SEARCH(Удалить_Роспись_КФСР, $D1537)*SEARCH(Удалить_Роспись_КЦСР,$E1537)*SEARCH(Удалить_Роспись_КВР,$F1537)*SEARCH(Удалить_Роспись_ЭК,$H1537)*SEARCH(Удалить_Роспись_КР,$I1537))&gt;0,0,1)</f>
        <v>0</v>
      </c>
      <c r="N1537" s="306">
        <v>0</v>
      </c>
      <c r="O1537" s="192" t="str">
        <f t="shared" si="1095"/>
        <v/>
      </c>
      <c r="P1537" s="192" t="str">
        <f t="shared" si="1136"/>
        <v/>
      </c>
      <c r="Q1537" s="300" t="str">
        <f t="shared" si="1096"/>
        <v/>
      </c>
      <c r="R1537" s="300" t="str">
        <f t="shared" si="1097"/>
        <v/>
      </c>
      <c r="S1537" s="300" t="str">
        <f t="shared" si="1098"/>
        <v/>
      </c>
      <c r="T1537" s="192" t="str">
        <f t="shared" si="1099"/>
        <v/>
      </c>
      <c r="U1537" s="303" t="str">
        <f t="shared" si="1100"/>
        <v/>
      </c>
      <c r="V1537" s="300" t="str">
        <f t="shared" si="1101"/>
        <v/>
      </c>
      <c r="W1537" s="192" t="str">
        <f t="shared" si="1102"/>
        <v/>
      </c>
      <c r="X1537" s="303" t="str">
        <f t="shared" si="1103"/>
        <v/>
      </c>
      <c r="Y1537" s="300" t="str">
        <f t="shared" si="1104"/>
        <v/>
      </c>
      <c r="Z1537" s="300" t="str">
        <f t="shared" si="1105"/>
        <v/>
      </c>
      <c r="AA1537" s="303" t="str">
        <f t="shared" si="1106"/>
        <v/>
      </c>
      <c r="AB1537" s="300" t="str">
        <f t="shared" si="1107"/>
        <v>смз</v>
      </c>
      <c r="AC1537" s="300" t="str">
        <f t="shared" si="1108"/>
        <v/>
      </c>
      <c r="AD1537" s="300" t="str">
        <f t="shared" si="1109"/>
        <v/>
      </c>
      <c r="AE1537" s="192" t="str">
        <f t="shared" si="1110"/>
        <v/>
      </c>
      <c r="AF1537" s="192" t="str">
        <f t="shared" si="1111"/>
        <v/>
      </c>
      <c r="AG1537" s="192"/>
      <c r="AH1537" s="186"/>
      <c r="AI1537" s="186"/>
      <c r="AJ1537" s="300" t="str">
        <f t="shared" si="1112"/>
        <v/>
      </c>
      <c r="AK1537" s="300" t="str">
        <f t="shared" si="1113"/>
        <v/>
      </c>
      <c r="AL1537" s="300" t="str">
        <f t="shared" si="1114"/>
        <v/>
      </c>
      <c r="AM1537" s="300" t="str">
        <f t="shared" si="1115"/>
        <v/>
      </c>
      <c r="AN1537" s="300" t="str">
        <f t="shared" si="1116"/>
        <v/>
      </c>
      <c r="AO1537" s="300" t="str">
        <f t="shared" si="1117"/>
        <v/>
      </c>
      <c r="AP1537" s="300" t="str">
        <f t="shared" si="1118"/>
        <v/>
      </c>
      <c r="AQ1537" s="300" t="str">
        <f t="shared" si="1119"/>
        <v/>
      </c>
      <c r="AR1537" s="306" t="str">
        <f t="shared" si="1120"/>
        <v/>
      </c>
      <c r="AS1537" s="300" t="str">
        <f t="shared" si="1121"/>
        <v>смз</v>
      </c>
      <c r="AT1537" s="300" t="str">
        <f t="shared" si="1122"/>
        <v/>
      </c>
      <c r="AU1537" s="192" t="str">
        <f t="shared" si="1123"/>
        <v>смз</v>
      </c>
      <c r="AV1537" s="192" t="str">
        <f t="shared" si="1124"/>
        <v>смз856Щ5970общпро</v>
      </c>
      <c r="AW1537" s="472">
        <f t="shared" si="1125"/>
        <v>0</v>
      </c>
      <c r="AX1537" s="191">
        <f t="shared" si="1126"/>
        <v>0</v>
      </c>
      <c r="AY1537" s="191">
        <f t="shared" si="1127"/>
        <v>0</v>
      </c>
      <c r="AZ1537" s="191">
        <f t="shared" si="1128"/>
        <v>0</v>
      </c>
      <c r="BA1537" s="193">
        <f t="shared" si="1129"/>
        <v>1</v>
      </c>
      <c r="BB1537" s="193">
        <f t="shared" si="1130"/>
        <v>1</v>
      </c>
      <c r="BC1537" s="193">
        <f t="shared" si="1131"/>
        <v>1</v>
      </c>
      <c r="BD1537" s="472">
        <f t="shared" si="1137"/>
        <v>0</v>
      </c>
      <c r="BE1537" s="472">
        <f t="shared" si="1132"/>
        <v>0</v>
      </c>
      <c r="BF1537" s="473">
        <f t="shared" si="1133"/>
        <v>0</v>
      </c>
      <c r="BG1537" s="474">
        <f t="shared" si="1134"/>
        <v>0</v>
      </c>
      <c r="BH1537" s="475"/>
      <c r="BI1537" s="475"/>
      <c r="BJ1537" s="476"/>
      <c r="BK1537" s="476"/>
      <c r="BL1537" s="477" t="str">
        <f t="shared" si="1135"/>
        <v/>
      </c>
    </row>
    <row r="1538" spans="1:64" s="307" customFormat="1" ht="12" hidden="1" customHeight="1">
      <c r="A1538" s="468" t="s">
        <v>736</v>
      </c>
      <c r="B1538" s="469" t="s">
        <v>323</v>
      </c>
      <c r="C1538" s="468" t="s">
        <v>737</v>
      </c>
      <c r="D1538" s="469" t="s">
        <v>409</v>
      </c>
      <c r="E1538" s="469" t="s">
        <v>1365</v>
      </c>
      <c r="F1538" s="469" t="s">
        <v>615</v>
      </c>
      <c r="G1538" s="469" t="s">
        <v>323</v>
      </c>
      <c r="H1538" s="470" t="s">
        <v>653</v>
      </c>
      <c r="I1538" s="469" t="s">
        <v>547</v>
      </c>
      <c r="J1538" s="471">
        <v>2397533.86</v>
      </c>
      <c r="K1538" s="471">
        <v>1600000</v>
      </c>
      <c r="L1538" s="472" t="str">
        <f t="shared" si="1094"/>
        <v>856Щ59700801052008052061285631</v>
      </c>
      <c r="M1538" s="306">
        <f t="array" ref="M1538">IF(COUNT(SEARCH(Удалить_Роспись_КВСР,$B1538)*SEARCH(Удалить_Роспись_ПБС,$C1538)*SEARCH(Удалить_Роспись_КФСР, $D1538)*SEARCH(Удалить_Роспись_КЦСР,$E1538)*SEARCH(Удалить_Роспись_КВР,$F1538)*SEARCH(Удалить_Роспись_ЭК,$H1538)*SEARCH(Удалить_Роспись_КР,$I1538))&gt;0,0,1)</f>
        <v>1</v>
      </c>
      <c r="N1538" s="306">
        <v>0</v>
      </c>
      <c r="O1538" s="192" t="str">
        <f t="shared" si="1095"/>
        <v/>
      </c>
      <c r="P1538" s="192" t="str">
        <f t="shared" si="1136"/>
        <v/>
      </c>
      <c r="Q1538" s="300" t="str">
        <f t="shared" si="1096"/>
        <v/>
      </c>
      <c r="R1538" s="300" t="str">
        <f t="shared" si="1097"/>
        <v/>
      </c>
      <c r="S1538" s="300" t="str">
        <f t="shared" si="1098"/>
        <v/>
      </c>
      <c r="T1538" s="192" t="str">
        <f t="shared" si="1099"/>
        <v/>
      </c>
      <c r="U1538" s="303" t="str">
        <f t="shared" si="1100"/>
        <v/>
      </c>
      <c r="V1538" s="300" t="str">
        <f t="shared" si="1101"/>
        <v/>
      </c>
      <c r="W1538" s="192" t="str">
        <f t="shared" si="1102"/>
        <v/>
      </c>
      <c r="X1538" s="303" t="str">
        <f t="shared" si="1103"/>
        <v/>
      </c>
      <c r="Y1538" s="300" t="str">
        <f t="shared" si="1104"/>
        <v/>
      </c>
      <c r="Z1538" s="300" t="str">
        <f t="shared" si="1105"/>
        <v/>
      </c>
      <c r="AA1538" s="303" t="str">
        <f t="shared" si="1106"/>
        <v/>
      </c>
      <c r="AB1538" s="300" t="str">
        <f t="shared" si="1107"/>
        <v/>
      </c>
      <c r="AC1538" s="300" t="str">
        <f t="shared" si="1108"/>
        <v/>
      </c>
      <c r="AD1538" s="300" t="str">
        <f t="shared" si="1109"/>
        <v>сиц</v>
      </c>
      <c r="AE1538" s="192" t="str">
        <f t="shared" si="1110"/>
        <v/>
      </c>
      <c r="AF1538" s="192" t="str">
        <f t="shared" si="1111"/>
        <v/>
      </c>
      <c r="AG1538" s="192"/>
      <c r="AH1538" s="186"/>
      <c r="AI1538" s="186"/>
      <c r="AJ1538" s="300" t="str">
        <f t="shared" si="1112"/>
        <v/>
      </c>
      <c r="AK1538" s="300" t="str">
        <f t="shared" si="1113"/>
        <v/>
      </c>
      <c r="AL1538" s="300" t="str">
        <f t="shared" si="1114"/>
        <v/>
      </c>
      <c r="AM1538" s="300" t="str">
        <f t="shared" si="1115"/>
        <v/>
      </c>
      <c r="AN1538" s="300" t="str">
        <f t="shared" si="1116"/>
        <v/>
      </c>
      <c r="AO1538" s="300" t="str">
        <f t="shared" si="1117"/>
        <v/>
      </c>
      <c r="AP1538" s="300" t="str">
        <f t="shared" si="1118"/>
        <v/>
      </c>
      <c r="AQ1538" s="300" t="str">
        <f t="shared" si="1119"/>
        <v/>
      </c>
      <c r="AR1538" s="306" t="str">
        <f t="shared" si="1120"/>
        <v/>
      </c>
      <c r="AS1538" s="300" t="str">
        <f t="shared" si="1121"/>
        <v/>
      </c>
      <c r="AT1538" s="300" t="str">
        <f t="shared" si="1122"/>
        <v>сиц</v>
      </c>
      <c r="AU1538" s="192" t="str">
        <f t="shared" si="1123"/>
        <v>сиц</v>
      </c>
      <c r="AV1538" s="192" t="e">
        <f t="shared" si="1124"/>
        <v>#N/A</v>
      </c>
      <c r="AW1538" s="472">
        <f t="shared" si="1125"/>
        <v>2397533.86</v>
      </c>
      <c r="AX1538" s="191">
        <f t="shared" si="1126"/>
        <v>1600000</v>
      </c>
      <c r="AY1538" s="191">
        <f t="shared" si="1127"/>
        <v>0</v>
      </c>
      <c r="AZ1538" s="191">
        <f t="shared" si="1128"/>
        <v>0</v>
      </c>
      <c r="BA1538" s="193" t="e">
        <f t="shared" si="1129"/>
        <v>#N/A</v>
      </c>
      <c r="BB1538" s="193" t="e">
        <f t="shared" si="1130"/>
        <v>#N/A</v>
      </c>
      <c r="BC1538" s="193" t="e">
        <f t="shared" si="1131"/>
        <v>#N/A</v>
      </c>
      <c r="BD1538" s="472">
        <f t="shared" si="1137"/>
        <v>0</v>
      </c>
      <c r="BE1538" s="472" t="e">
        <f t="shared" si="1132"/>
        <v>#N/A</v>
      </c>
      <c r="BF1538" s="473" t="e">
        <f t="shared" si="1133"/>
        <v>#N/A</v>
      </c>
      <c r="BG1538" s="474" t="e">
        <f t="shared" si="1134"/>
        <v>#N/A</v>
      </c>
      <c r="BH1538" s="475"/>
      <c r="BI1538" s="475"/>
      <c r="BJ1538" s="476"/>
      <c r="BK1538" s="476"/>
      <c r="BL1538" s="477" t="str">
        <f t="shared" si="1135"/>
        <v/>
      </c>
    </row>
    <row r="1539" spans="1:64" s="307" customFormat="1" ht="12" hidden="1" customHeight="1">
      <c r="A1539" s="468" t="s">
        <v>736</v>
      </c>
      <c r="B1539" s="469" t="s">
        <v>323</v>
      </c>
      <c r="C1539" s="468" t="s">
        <v>737</v>
      </c>
      <c r="D1539" s="469" t="s">
        <v>409</v>
      </c>
      <c r="E1539" s="469" t="s">
        <v>1389</v>
      </c>
      <c r="F1539" s="469" t="s">
        <v>613</v>
      </c>
      <c r="G1539" s="469" t="s">
        <v>423</v>
      </c>
      <c r="H1539" s="470" t="s">
        <v>653</v>
      </c>
      <c r="I1539" s="469" t="s">
        <v>547</v>
      </c>
      <c r="J1539" s="471">
        <v>6554723</v>
      </c>
      <c r="K1539" s="471">
        <v>4384000</v>
      </c>
      <c r="L1539" s="472" t="str">
        <f t="shared" si="1094"/>
        <v>856Щ5970080105200Ч003061124131</v>
      </c>
      <c r="M1539" s="306">
        <f t="array" ref="M1539">IF(COUNT(SEARCH(Удалить_Роспись_КВСР,$B1539)*SEARCH(Удалить_Роспись_ПБС,$C1539)*SEARCH(Удалить_Роспись_КФСР, $D1539)*SEARCH(Удалить_Роспись_КЦСР,$E1539)*SEARCH(Удалить_Роспись_КВР,$F1539)*SEARCH(Удалить_Роспись_ЭК,$H1539)*SEARCH(Удалить_Роспись_КР,$I1539))&gt;0,0,1)</f>
        <v>1</v>
      </c>
      <c r="N1539" s="306">
        <v>0</v>
      </c>
      <c r="O1539" s="192" t="str">
        <f t="shared" si="1095"/>
        <v/>
      </c>
      <c r="P1539" s="192" t="str">
        <f t="shared" si="1136"/>
        <v/>
      </c>
      <c r="Q1539" s="300" t="str">
        <f t="shared" si="1096"/>
        <v/>
      </c>
      <c r="R1539" s="300" t="str">
        <f t="shared" si="1097"/>
        <v/>
      </c>
      <c r="S1539" s="300" t="str">
        <f t="shared" si="1098"/>
        <v/>
      </c>
      <c r="T1539" s="192" t="str">
        <f t="shared" si="1099"/>
        <v/>
      </c>
      <c r="U1539" s="303" t="str">
        <f t="shared" si="1100"/>
        <v/>
      </c>
      <c r="V1539" s="300" t="str">
        <f t="shared" si="1101"/>
        <v/>
      </c>
      <c r="W1539" s="192" t="str">
        <f t="shared" si="1102"/>
        <v/>
      </c>
      <c r="X1539" s="303" t="str">
        <f t="shared" si="1103"/>
        <v/>
      </c>
      <c r="Y1539" s="300" t="str">
        <f t="shared" si="1104"/>
        <v/>
      </c>
      <c r="Z1539" s="300" t="str">
        <f t="shared" si="1105"/>
        <v/>
      </c>
      <c r="AA1539" s="303" t="str">
        <f t="shared" si="1106"/>
        <v/>
      </c>
      <c r="AB1539" s="300" t="str">
        <f t="shared" si="1107"/>
        <v>смз</v>
      </c>
      <c r="AC1539" s="300" t="str">
        <f t="shared" si="1108"/>
        <v/>
      </c>
      <c r="AD1539" s="300" t="str">
        <f t="shared" si="1109"/>
        <v/>
      </c>
      <c r="AE1539" s="192" t="str">
        <f t="shared" si="1110"/>
        <v/>
      </c>
      <c r="AF1539" s="192" t="str">
        <f t="shared" si="1111"/>
        <v/>
      </c>
      <c r="AG1539" s="192"/>
      <c r="AH1539" s="186"/>
      <c r="AI1539" s="186"/>
      <c r="AJ1539" s="300" t="str">
        <f t="shared" si="1112"/>
        <v/>
      </c>
      <c r="AK1539" s="300" t="str">
        <f t="shared" si="1113"/>
        <v/>
      </c>
      <c r="AL1539" s="300" t="str">
        <f t="shared" si="1114"/>
        <v/>
      </c>
      <c r="AM1539" s="300" t="str">
        <f t="shared" si="1115"/>
        <v/>
      </c>
      <c r="AN1539" s="300" t="str">
        <f t="shared" si="1116"/>
        <v/>
      </c>
      <c r="AO1539" s="300" t="str">
        <f t="shared" si="1117"/>
        <v/>
      </c>
      <c r="AP1539" s="300" t="str">
        <f t="shared" si="1118"/>
        <v/>
      </c>
      <c r="AQ1539" s="300" t="str">
        <f t="shared" si="1119"/>
        <v/>
      </c>
      <c r="AR1539" s="306" t="str">
        <f t="shared" si="1120"/>
        <v/>
      </c>
      <c r="AS1539" s="300" t="str">
        <f t="shared" si="1121"/>
        <v>смз</v>
      </c>
      <c r="AT1539" s="300" t="str">
        <f t="shared" si="1122"/>
        <v/>
      </c>
      <c r="AU1539" s="192" t="str">
        <f t="shared" si="1123"/>
        <v>смз</v>
      </c>
      <c r="AV1539" s="192" t="str">
        <f t="shared" si="1124"/>
        <v>смз856Щ5970общпро</v>
      </c>
      <c r="AW1539" s="472">
        <f t="shared" si="1125"/>
        <v>6554723</v>
      </c>
      <c r="AX1539" s="191">
        <f t="shared" si="1126"/>
        <v>4384000</v>
      </c>
      <c r="AY1539" s="191">
        <f t="shared" si="1127"/>
        <v>0</v>
      </c>
      <c r="AZ1539" s="191">
        <f t="shared" si="1128"/>
        <v>0</v>
      </c>
      <c r="BA1539" s="193">
        <f t="shared" si="1129"/>
        <v>1</v>
      </c>
      <c r="BB1539" s="193">
        <f t="shared" si="1130"/>
        <v>1</v>
      </c>
      <c r="BC1539" s="193">
        <f t="shared" si="1131"/>
        <v>1</v>
      </c>
      <c r="BD1539" s="472">
        <f t="shared" si="1137"/>
        <v>0</v>
      </c>
      <c r="BE1539" s="472">
        <f t="shared" si="1132"/>
        <v>0</v>
      </c>
      <c r="BF1539" s="473">
        <f t="shared" si="1133"/>
        <v>0</v>
      </c>
      <c r="BG1539" s="474">
        <f t="shared" si="1134"/>
        <v>0</v>
      </c>
      <c r="BH1539" s="475"/>
      <c r="BI1539" s="475"/>
      <c r="BJ1539" s="490"/>
      <c r="BK1539" s="490"/>
      <c r="BL1539" s="477" t="str">
        <f t="shared" si="1135"/>
        <v/>
      </c>
    </row>
    <row r="1540" spans="1:64" s="307" customFormat="1" ht="12" hidden="1" customHeight="1">
      <c r="A1540" s="468" t="s">
        <v>736</v>
      </c>
      <c r="B1540" s="469" t="s">
        <v>323</v>
      </c>
      <c r="C1540" s="468" t="s">
        <v>737</v>
      </c>
      <c r="D1540" s="469" t="s">
        <v>409</v>
      </c>
      <c r="E1540" s="469" t="s">
        <v>1390</v>
      </c>
      <c r="F1540" s="469" t="s">
        <v>613</v>
      </c>
      <c r="G1540" s="469" t="s">
        <v>423</v>
      </c>
      <c r="H1540" s="470" t="s">
        <v>653</v>
      </c>
      <c r="I1540" s="469" t="s">
        <v>547</v>
      </c>
      <c r="J1540" s="471">
        <v>2125633</v>
      </c>
      <c r="K1540" s="471">
        <v>1611000</v>
      </c>
      <c r="L1540" s="472" t="str">
        <f t="shared" si="1094"/>
        <v>856Щ5970080105200Ч103061124131</v>
      </c>
      <c r="M1540" s="306">
        <f t="array" ref="M1540">IF(COUNT(SEARCH(Удалить_Роспись_КВСР,$B1540)*SEARCH(Удалить_Роспись_ПБС,$C1540)*SEARCH(Удалить_Роспись_КФСР, $D1540)*SEARCH(Удалить_Роспись_КЦСР,$E1540)*SEARCH(Удалить_Роспись_КВР,$F1540)*SEARCH(Удалить_Роспись_ЭК,$H1540)*SEARCH(Удалить_Роспись_КР,$I1540))&gt;0,0,1)</f>
        <v>1</v>
      </c>
      <c r="N1540" s="306">
        <v>0</v>
      </c>
      <c r="O1540" s="192" t="str">
        <f t="shared" si="1095"/>
        <v/>
      </c>
      <c r="P1540" s="192" t="str">
        <f t="shared" si="1136"/>
        <v/>
      </c>
      <c r="Q1540" s="300" t="str">
        <f t="shared" si="1096"/>
        <v/>
      </c>
      <c r="R1540" s="300" t="str">
        <f t="shared" si="1097"/>
        <v/>
      </c>
      <c r="S1540" s="300" t="str">
        <f t="shared" si="1098"/>
        <v/>
      </c>
      <c r="T1540" s="192" t="str">
        <f t="shared" si="1099"/>
        <v/>
      </c>
      <c r="U1540" s="303" t="str">
        <f t="shared" si="1100"/>
        <v/>
      </c>
      <c r="V1540" s="300" t="str">
        <f t="shared" si="1101"/>
        <v/>
      </c>
      <c r="W1540" s="192" t="str">
        <f t="shared" si="1102"/>
        <v/>
      </c>
      <c r="X1540" s="303" t="str">
        <f t="shared" si="1103"/>
        <v/>
      </c>
      <c r="Y1540" s="300" t="str">
        <f t="shared" si="1104"/>
        <v/>
      </c>
      <c r="Z1540" s="300" t="str">
        <f t="shared" si="1105"/>
        <v/>
      </c>
      <c r="AA1540" s="303" t="str">
        <f t="shared" si="1106"/>
        <v/>
      </c>
      <c r="AB1540" s="300" t="str">
        <f t="shared" si="1107"/>
        <v>смз</v>
      </c>
      <c r="AC1540" s="300" t="str">
        <f t="shared" si="1108"/>
        <v/>
      </c>
      <c r="AD1540" s="300" t="str">
        <f t="shared" si="1109"/>
        <v/>
      </c>
      <c r="AE1540" s="192" t="str">
        <f t="shared" si="1110"/>
        <v/>
      </c>
      <c r="AF1540" s="192" t="str">
        <f t="shared" si="1111"/>
        <v/>
      </c>
      <c r="AG1540" s="192"/>
      <c r="AH1540" s="186"/>
      <c r="AI1540" s="186"/>
      <c r="AJ1540" s="300" t="str">
        <f t="shared" si="1112"/>
        <v/>
      </c>
      <c r="AK1540" s="300" t="str">
        <f t="shared" si="1113"/>
        <v/>
      </c>
      <c r="AL1540" s="300" t="str">
        <f t="shared" si="1114"/>
        <v/>
      </c>
      <c r="AM1540" s="300" t="str">
        <f t="shared" si="1115"/>
        <v/>
      </c>
      <c r="AN1540" s="300" t="str">
        <f t="shared" si="1116"/>
        <v/>
      </c>
      <c r="AO1540" s="300" t="str">
        <f t="shared" si="1117"/>
        <v/>
      </c>
      <c r="AP1540" s="300" t="str">
        <f t="shared" si="1118"/>
        <v/>
      </c>
      <c r="AQ1540" s="300" t="str">
        <f t="shared" si="1119"/>
        <v/>
      </c>
      <c r="AR1540" s="306" t="str">
        <f t="shared" si="1120"/>
        <v/>
      </c>
      <c r="AS1540" s="300" t="str">
        <f t="shared" si="1121"/>
        <v>смз</v>
      </c>
      <c r="AT1540" s="300" t="str">
        <f t="shared" si="1122"/>
        <v/>
      </c>
      <c r="AU1540" s="192" t="str">
        <f t="shared" si="1123"/>
        <v>смз</v>
      </c>
      <c r="AV1540" s="192" t="str">
        <f t="shared" si="1124"/>
        <v>смз856Щ5970общпро</v>
      </c>
      <c r="AW1540" s="472">
        <f t="shared" si="1125"/>
        <v>2125633</v>
      </c>
      <c r="AX1540" s="191">
        <f t="shared" si="1126"/>
        <v>1611000</v>
      </c>
      <c r="AY1540" s="191">
        <f t="shared" si="1127"/>
        <v>0</v>
      </c>
      <c r="AZ1540" s="191">
        <f t="shared" si="1128"/>
        <v>0</v>
      </c>
      <c r="BA1540" s="193">
        <f t="shared" si="1129"/>
        <v>1</v>
      </c>
      <c r="BB1540" s="193">
        <f t="shared" si="1130"/>
        <v>1</v>
      </c>
      <c r="BC1540" s="193">
        <f t="shared" si="1131"/>
        <v>1</v>
      </c>
      <c r="BD1540" s="472">
        <f t="shared" si="1137"/>
        <v>0</v>
      </c>
      <c r="BE1540" s="472">
        <f t="shared" si="1132"/>
        <v>0</v>
      </c>
      <c r="BF1540" s="473">
        <f t="shared" si="1133"/>
        <v>0</v>
      </c>
      <c r="BG1540" s="474">
        <f t="shared" si="1134"/>
        <v>0</v>
      </c>
      <c r="BH1540" s="475"/>
      <c r="BI1540" s="475"/>
      <c r="BJ1540" s="490"/>
      <c r="BK1540" s="490"/>
      <c r="BL1540" s="477" t="str">
        <f t="shared" si="1135"/>
        <v/>
      </c>
    </row>
    <row r="1541" spans="1:64" s="307" customFormat="1" ht="12" hidden="1" customHeight="1">
      <c r="A1541" s="468" t="s">
        <v>736</v>
      </c>
      <c r="B1541" s="469" t="s">
        <v>323</v>
      </c>
      <c r="C1541" s="468" t="s">
        <v>737</v>
      </c>
      <c r="D1541" s="469" t="s">
        <v>409</v>
      </c>
      <c r="E1541" s="469" t="s">
        <v>1419</v>
      </c>
      <c r="F1541" s="469" t="s">
        <v>613</v>
      </c>
      <c r="G1541" s="469" t="s">
        <v>423</v>
      </c>
      <c r="H1541" s="470" t="s">
        <v>653</v>
      </c>
      <c r="I1541" s="469" t="s">
        <v>547</v>
      </c>
      <c r="J1541" s="471">
        <v>91775</v>
      </c>
      <c r="K1541" s="471">
        <v>0</v>
      </c>
      <c r="L1541" s="472" t="str">
        <f t="shared" si="1094"/>
        <v>856Щ5970080105200Ч503061124131</v>
      </c>
      <c r="M1541" s="306">
        <f t="array" ref="M1541">IF(COUNT(SEARCH(Удалить_Роспись_КВСР,$B1541)*SEARCH(Удалить_Роспись_ПБС,$C1541)*SEARCH(Удалить_Роспись_КФСР, $D1541)*SEARCH(Удалить_Роспись_КЦСР,$E1541)*SEARCH(Удалить_Роспись_КВР,$F1541)*SEARCH(Удалить_Роспись_ЭК,$H1541)*SEARCH(Удалить_Роспись_КР,$I1541))&gt;0,0,1)</f>
        <v>1</v>
      </c>
      <c r="N1541" s="306">
        <v>0</v>
      </c>
      <c r="O1541" s="192" t="str">
        <f t="shared" si="1095"/>
        <v/>
      </c>
      <c r="P1541" s="192" t="str">
        <f t="shared" si="1136"/>
        <v/>
      </c>
      <c r="Q1541" s="300" t="str">
        <f t="shared" si="1096"/>
        <v/>
      </c>
      <c r="R1541" s="300" t="str">
        <f t="shared" si="1097"/>
        <v/>
      </c>
      <c r="S1541" s="300" t="str">
        <f t="shared" si="1098"/>
        <v/>
      </c>
      <c r="T1541" s="192" t="str">
        <f t="shared" si="1099"/>
        <v/>
      </c>
      <c r="U1541" s="303" t="str">
        <f t="shared" si="1100"/>
        <v/>
      </c>
      <c r="V1541" s="300" t="str">
        <f t="shared" si="1101"/>
        <v/>
      </c>
      <c r="W1541" s="192" t="str">
        <f t="shared" si="1102"/>
        <v/>
      </c>
      <c r="X1541" s="303" t="str">
        <f t="shared" si="1103"/>
        <v/>
      </c>
      <c r="Y1541" s="300" t="str">
        <f t="shared" si="1104"/>
        <v/>
      </c>
      <c r="Z1541" s="300" t="str">
        <f t="shared" si="1105"/>
        <v/>
      </c>
      <c r="AA1541" s="303" t="str">
        <f t="shared" si="1106"/>
        <v/>
      </c>
      <c r="AB1541" s="300" t="str">
        <f t="shared" si="1107"/>
        <v>смз</v>
      </c>
      <c r="AC1541" s="300" t="str">
        <f t="shared" si="1108"/>
        <v/>
      </c>
      <c r="AD1541" s="300" t="str">
        <f t="shared" si="1109"/>
        <v/>
      </c>
      <c r="AE1541" s="192" t="str">
        <f t="shared" si="1110"/>
        <v/>
      </c>
      <c r="AF1541" s="192" t="str">
        <f t="shared" si="1111"/>
        <v/>
      </c>
      <c r="AG1541" s="192"/>
      <c r="AH1541" s="186"/>
      <c r="AI1541" s="186"/>
      <c r="AJ1541" s="300" t="str">
        <f t="shared" si="1112"/>
        <v/>
      </c>
      <c r="AK1541" s="300" t="str">
        <f t="shared" si="1113"/>
        <v/>
      </c>
      <c r="AL1541" s="300" t="str">
        <f t="shared" si="1114"/>
        <v/>
      </c>
      <c r="AM1541" s="300" t="str">
        <f t="shared" si="1115"/>
        <v/>
      </c>
      <c r="AN1541" s="300" t="str">
        <f t="shared" si="1116"/>
        <v/>
      </c>
      <c r="AO1541" s="300" t="str">
        <f t="shared" si="1117"/>
        <v/>
      </c>
      <c r="AP1541" s="300" t="str">
        <f t="shared" si="1118"/>
        <v/>
      </c>
      <c r="AQ1541" s="300" t="str">
        <f t="shared" si="1119"/>
        <v/>
      </c>
      <c r="AR1541" s="306" t="str">
        <f t="shared" si="1120"/>
        <v/>
      </c>
      <c r="AS1541" s="300" t="str">
        <f t="shared" si="1121"/>
        <v>смз</v>
      </c>
      <c r="AT1541" s="300" t="str">
        <f t="shared" si="1122"/>
        <v/>
      </c>
      <c r="AU1541" s="192" t="str">
        <f t="shared" si="1123"/>
        <v>смз</v>
      </c>
      <c r="AV1541" s="192" t="str">
        <f t="shared" si="1124"/>
        <v>смз856Щ5970общпро</v>
      </c>
      <c r="AW1541" s="472">
        <f t="shared" si="1125"/>
        <v>91775</v>
      </c>
      <c r="AX1541" s="191">
        <f t="shared" si="1126"/>
        <v>0</v>
      </c>
      <c r="AY1541" s="191">
        <f t="shared" si="1127"/>
        <v>0</v>
      </c>
      <c r="AZ1541" s="191">
        <f t="shared" si="1128"/>
        <v>0</v>
      </c>
      <c r="BA1541" s="193">
        <f t="shared" si="1129"/>
        <v>1</v>
      </c>
      <c r="BB1541" s="193">
        <f t="shared" si="1130"/>
        <v>1</v>
      </c>
      <c r="BC1541" s="193">
        <f t="shared" si="1131"/>
        <v>1</v>
      </c>
      <c r="BD1541" s="472">
        <f t="shared" si="1137"/>
        <v>0</v>
      </c>
      <c r="BE1541" s="472">
        <f t="shared" si="1132"/>
        <v>0</v>
      </c>
      <c r="BF1541" s="473">
        <f t="shared" si="1133"/>
        <v>0</v>
      </c>
      <c r="BG1541" s="474">
        <f t="shared" si="1134"/>
        <v>0</v>
      </c>
      <c r="BH1541" s="475"/>
      <c r="BI1541" s="475"/>
      <c r="BJ1541" s="490"/>
      <c r="BK1541" s="490"/>
      <c r="BL1541" s="477" t="str">
        <f t="shared" si="1135"/>
        <v/>
      </c>
    </row>
    <row r="1542" spans="1:64" s="307" customFormat="1" ht="12" hidden="1" customHeight="1">
      <c r="A1542" s="468" t="s">
        <v>736</v>
      </c>
      <c r="B1542" s="469" t="s">
        <v>323</v>
      </c>
      <c r="C1542" s="468" t="s">
        <v>737</v>
      </c>
      <c r="D1542" s="469" t="s">
        <v>409</v>
      </c>
      <c r="E1542" s="469" t="s">
        <v>1420</v>
      </c>
      <c r="F1542" s="469" t="s">
        <v>615</v>
      </c>
      <c r="G1542" s="469" t="s">
        <v>323</v>
      </c>
      <c r="H1542" s="470" t="s">
        <v>653</v>
      </c>
      <c r="I1542" s="469" t="s">
        <v>547</v>
      </c>
      <c r="J1542" s="471">
        <v>350000</v>
      </c>
      <c r="K1542" s="471">
        <v>220732.4</v>
      </c>
      <c r="L1542" s="472" t="str">
        <f t="shared" si="1094"/>
        <v>856Щ5970080105200Ч703061285631</v>
      </c>
      <c r="M1542" s="306">
        <f t="array" ref="M1542">IF(COUNT(SEARCH(Удалить_Роспись_КВСР,$B1542)*SEARCH(Удалить_Роспись_ПБС,$C1542)*SEARCH(Удалить_Роспись_КФСР, $D1542)*SEARCH(Удалить_Роспись_КЦСР,$E1542)*SEARCH(Удалить_Роспись_КВР,$F1542)*SEARCH(Удалить_Роспись_ЭК,$H1542)*SEARCH(Удалить_Роспись_КР,$I1542))&gt;0,0,1)</f>
        <v>1</v>
      </c>
      <c r="N1542" s="306">
        <v>0</v>
      </c>
      <c r="O1542" s="192" t="str">
        <f t="shared" si="1095"/>
        <v/>
      </c>
      <c r="P1542" s="192" t="str">
        <f t="shared" si="1136"/>
        <v/>
      </c>
      <c r="Q1542" s="300" t="str">
        <f t="shared" si="1096"/>
        <v/>
      </c>
      <c r="R1542" s="300" t="str">
        <f t="shared" si="1097"/>
        <v/>
      </c>
      <c r="S1542" s="300" t="str">
        <f t="shared" si="1098"/>
        <v/>
      </c>
      <c r="T1542" s="192" t="str">
        <f t="shared" si="1099"/>
        <v/>
      </c>
      <c r="U1542" s="303" t="str">
        <f t="shared" si="1100"/>
        <v/>
      </c>
      <c r="V1542" s="300" t="str">
        <f t="shared" si="1101"/>
        <v/>
      </c>
      <c r="W1542" s="192" t="str">
        <f t="shared" si="1102"/>
        <v/>
      </c>
      <c r="X1542" s="303" t="str">
        <f t="shared" si="1103"/>
        <v/>
      </c>
      <c r="Y1542" s="300" t="str">
        <f t="shared" si="1104"/>
        <v/>
      </c>
      <c r="Z1542" s="300" t="str">
        <f t="shared" si="1105"/>
        <v/>
      </c>
      <c r="AA1542" s="303" t="str">
        <f t="shared" si="1106"/>
        <v/>
      </c>
      <c r="AB1542" s="300" t="str">
        <f t="shared" si="1107"/>
        <v/>
      </c>
      <c r="AC1542" s="300" t="str">
        <f t="shared" si="1108"/>
        <v/>
      </c>
      <c r="AD1542" s="300" t="str">
        <f t="shared" si="1109"/>
        <v>сиц</v>
      </c>
      <c r="AE1542" s="192" t="str">
        <f t="shared" si="1110"/>
        <v/>
      </c>
      <c r="AF1542" s="192" t="str">
        <f t="shared" si="1111"/>
        <v/>
      </c>
      <c r="AG1542" s="192"/>
      <c r="AH1542" s="186"/>
      <c r="AI1542" s="186"/>
      <c r="AJ1542" s="300" t="str">
        <f t="shared" si="1112"/>
        <v/>
      </c>
      <c r="AK1542" s="300" t="str">
        <f t="shared" si="1113"/>
        <v/>
      </c>
      <c r="AL1542" s="300" t="str">
        <f t="shared" si="1114"/>
        <v/>
      </c>
      <c r="AM1542" s="300" t="str">
        <f t="shared" si="1115"/>
        <v/>
      </c>
      <c r="AN1542" s="300" t="str">
        <f t="shared" si="1116"/>
        <v/>
      </c>
      <c r="AO1542" s="300" t="str">
        <f t="shared" si="1117"/>
        <v/>
      </c>
      <c r="AP1542" s="300" t="str">
        <f t="shared" si="1118"/>
        <v/>
      </c>
      <c r="AQ1542" s="300" t="str">
        <f t="shared" si="1119"/>
        <v/>
      </c>
      <c r="AR1542" s="306" t="str">
        <f t="shared" si="1120"/>
        <v/>
      </c>
      <c r="AS1542" s="300" t="str">
        <f t="shared" si="1121"/>
        <v/>
      </c>
      <c r="AT1542" s="300" t="str">
        <f t="shared" si="1122"/>
        <v>сиц</v>
      </c>
      <c r="AU1542" s="192" t="str">
        <f t="shared" si="1123"/>
        <v>сиц</v>
      </c>
      <c r="AV1542" s="192" t="e">
        <f t="shared" si="1124"/>
        <v>#N/A</v>
      </c>
      <c r="AW1542" s="472">
        <f t="shared" si="1125"/>
        <v>350000</v>
      </c>
      <c r="AX1542" s="191">
        <f t="shared" si="1126"/>
        <v>220732.4</v>
      </c>
      <c r="AY1542" s="191">
        <f t="shared" si="1127"/>
        <v>0</v>
      </c>
      <c r="AZ1542" s="191">
        <f t="shared" si="1128"/>
        <v>0</v>
      </c>
      <c r="BA1542" s="193" t="e">
        <f t="shared" si="1129"/>
        <v>#N/A</v>
      </c>
      <c r="BB1542" s="193" t="e">
        <f t="shared" si="1130"/>
        <v>#N/A</v>
      </c>
      <c r="BC1542" s="193" t="e">
        <f t="shared" si="1131"/>
        <v>#N/A</v>
      </c>
      <c r="BD1542" s="472">
        <f t="shared" si="1137"/>
        <v>0</v>
      </c>
      <c r="BE1542" s="472" t="e">
        <f t="shared" si="1132"/>
        <v>#N/A</v>
      </c>
      <c r="BF1542" s="473" t="e">
        <f t="shared" si="1133"/>
        <v>#N/A</v>
      </c>
      <c r="BG1542" s="474" t="e">
        <f t="shared" si="1134"/>
        <v>#N/A</v>
      </c>
      <c r="BH1542" s="475"/>
      <c r="BI1542" s="475"/>
      <c r="BJ1542" s="476"/>
      <c r="BK1542" s="476"/>
      <c r="BL1542" s="477" t="str">
        <f t="shared" si="1135"/>
        <v/>
      </c>
    </row>
    <row r="1543" spans="1:64" s="307" customFormat="1" ht="12" hidden="1" customHeight="1">
      <c r="A1543" s="468" t="s">
        <v>736</v>
      </c>
      <c r="B1543" s="469" t="s">
        <v>323</v>
      </c>
      <c r="C1543" s="468" t="s">
        <v>737</v>
      </c>
      <c r="D1543" s="469" t="s">
        <v>409</v>
      </c>
      <c r="E1543" s="469" t="s">
        <v>1391</v>
      </c>
      <c r="F1543" s="469" t="s">
        <v>613</v>
      </c>
      <c r="G1543" s="469" t="s">
        <v>423</v>
      </c>
      <c r="H1543" s="470" t="s">
        <v>653</v>
      </c>
      <c r="I1543" s="469" t="s">
        <v>547</v>
      </c>
      <c r="J1543" s="471">
        <v>2731409</v>
      </c>
      <c r="K1543" s="471">
        <v>1714600</v>
      </c>
      <c r="L1543" s="472" t="str">
        <f t="shared" si="1094"/>
        <v>856Щ5970080105200ЧГ03061124131</v>
      </c>
      <c r="M1543" s="306">
        <f t="array" ref="M1543">IF(COUNT(SEARCH(Удалить_Роспись_КВСР,$B1543)*SEARCH(Удалить_Роспись_ПБС,$C1543)*SEARCH(Удалить_Роспись_КФСР, $D1543)*SEARCH(Удалить_Роспись_КЦСР,$E1543)*SEARCH(Удалить_Роспись_КВР,$F1543)*SEARCH(Удалить_Роспись_ЭК,$H1543)*SEARCH(Удалить_Роспись_КР,$I1543))&gt;0,0,1)</f>
        <v>1</v>
      </c>
      <c r="N1543" s="306">
        <v>0</v>
      </c>
      <c r="O1543" s="192" t="str">
        <f t="shared" si="1095"/>
        <v/>
      </c>
      <c r="P1543" s="192" t="str">
        <f t="shared" si="1136"/>
        <v/>
      </c>
      <c r="Q1543" s="300" t="str">
        <f t="shared" si="1096"/>
        <v/>
      </c>
      <c r="R1543" s="300" t="str">
        <f t="shared" si="1097"/>
        <v/>
      </c>
      <c r="S1543" s="300" t="str">
        <f t="shared" si="1098"/>
        <v/>
      </c>
      <c r="T1543" s="192" t="str">
        <f t="shared" si="1099"/>
        <v/>
      </c>
      <c r="U1543" s="303" t="str">
        <f t="shared" si="1100"/>
        <v/>
      </c>
      <c r="V1543" s="300" t="str">
        <f t="shared" si="1101"/>
        <v/>
      </c>
      <c r="W1543" s="192" t="str">
        <f t="shared" si="1102"/>
        <v/>
      </c>
      <c r="X1543" s="303" t="str">
        <f t="shared" si="1103"/>
        <v/>
      </c>
      <c r="Y1543" s="300" t="str">
        <f t="shared" si="1104"/>
        <v/>
      </c>
      <c r="Z1543" s="300" t="str">
        <f t="shared" si="1105"/>
        <v/>
      </c>
      <c r="AA1543" s="303" t="str">
        <f t="shared" si="1106"/>
        <v/>
      </c>
      <c r="AB1543" s="300" t="str">
        <f t="shared" si="1107"/>
        <v>смз</v>
      </c>
      <c r="AC1543" s="300" t="str">
        <f t="shared" si="1108"/>
        <v/>
      </c>
      <c r="AD1543" s="300" t="str">
        <f t="shared" si="1109"/>
        <v/>
      </c>
      <c r="AE1543" s="192" t="str">
        <f t="shared" si="1110"/>
        <v/>
      </c>
      <c r="AF1543" s="192" t="str">
        <f t="shared" si="1111"/>
        <v/>
      </c>
      <c r="AG1543" s="192"/>
      <c r="AH1543" s="186"/>
      <c r="AI1543" s="186"/>
      <c r="AJ1543" s="300" t="str">
        <f t="shared" si="1112"/>
        <v/>
      </c>
      <c r="AK1543" s="300" t="str">
        <f t="shared" si="1113"/>
        <v/>
      </c>
      <c r="AL1543" s="300" t="str">
        <f t="shared" si="1114"/>
        <v/>
      </c>
      <c r="AM1543" s="300" t="str">
        <f t="shared" si="1115"/>
        <v/>
      </c>
      <c r="AN1543" s="300" t="str">
        <f t="shared" si="1116"/>
        <v/>
      </c>
      <c r="AO1543" s="300" t="str">
        <f t="shared" si="1117"/>
        <v/>
      </c>
      <c r="AP1543" s="300" t="str">
        <f t="shared" si="1118"/>
        <v/>
      </c>
      <c r="AQ1543" s="300" t="str">
        <f t="shared" si="1119"/>
        <v/>
      </c>
      <c r="AR1543" s="306" t="str">
        <f t="shared" si="1120"/>
        <v/>
      </c>
      <c r="AS1543" s="300" t="str">
        <f t="shared" si="1121"/>
        <v>смз</v>
      </c>
      <c r="AT1543" s="300" t="str">
        <f t="shared" si="1122"/>
        <v/>
      </c>
      <c r="AU1543" s="192" t="str">
        <f t="shared" si="1123"/>
        <v>смз</v>
      </c>
      <c r="AV1543" s="192" t="str">
        <f t="shared" si="1124"/>
        <v>смз856Щ5970общпро</v>
      </c>
      <c r="AW1543" s="472">
        <f t="shared" si="1125"/>
        <v>2731409</v>
      </c>
      <c r="AX1543" s="191">
        <f t="shared" si="1126"/>
        <v>1714600</v>
      </c>
      <c r="AY1543" s="191">
        <f t="shared" si="1127"/>
        <v>0</v>
      </c>
      <c r="AZ1543" s="191">
        <f t="shared" si="1128"/>
        <v>0</v>
      </c>
      <c r="BA1543" s="193">
        <f t="shared" si="1129"/>
        <v>1</v>
      </c>
      <c r="BB1543" s="193">
        <f t="shared" si="1130"/>
        <v>1</v>
      </c>
      <c r="BC1543" s="193">
        <f t="shared" si="1131"/>
        <v>1</v>
      </c>
      <c r="BD1543" s="472">
        <f t="shared" si="1137"/>
        <v>0</v>
      </c>
      <c r="BE1543" s="472">
        <f t="shared" si="1132"/>
        <v>0</v>
      </c>
      <c r="BF1543" s="473">
        <f t="shared" si="1133"/>
        <v>0</v>
      </c>
      <c r="BG1543" s="474">
        <f t="shared" si="1134"/>
        <v>0</v>
      </c>
      <c r="BH1543" s="475"/>
      <c r="BI1543" s="475"/>
      <c r="BJ1543" s="476"/>
      <c r="BK1543" s="476"/>
      <c r="BL1543" s="477" t="str">
        <f t="shared" si="1135"/>
        <v/>
      </c>
    </row>
    <row r="1544" spans="1:64" s="307" customFormat="1" ht="12" hidden="1" customHeight="1">
      <c r="A1544" s="468" t="s">
        <v>736</v>
      </c>
      <c r="B1544" s="469" t="s">
        <v>323</v>
      </c>
      <c r="C1544" s="468" t="s">
        <v>737</v>
      </c>
      <c r="D1544" s="469" t="s">
        <v>409</v>
      </c>
      <c r="E1544" s="469" t="s">
        <v>1392</v>
      </c>
      <c r="F1544" s="469" t="s">
        <v>613</v>
      </c>
      <c r="G1544" s="469" t="s">
        <v>423</v>
      </c>
      <c r="H1544" s="470" t="s">
        <v>653</v>
      </c>
      <c r="I1544" s="469" t="s">
        <v>547</v>
      </c>
      <c r="J1544" s="471">
        <v>122190</v>
      </c>
      <c r="K1544" s="471">
        <v>99000</v>
      </c>
      <c r="L1544" s="472" t="str">
        <f t="shared" si="1094"/>
        <v>856Щ5970080105200ЧЭ03061124131</v>
      </c>
      <c r="M1544" s="306">
        <f t="array" ref="M1544">IF(COUNT(SEARCH(Удалить_Роспись_КВСР,$B1544)*SEARCH(Удалить_Роспись_ПБС,$C1544)*SEARCH(Удалить_Роспись_КФСР, $D1544)*SEARCH(Удалить_Роспись_КЦСР,$E1544)*SEARCH(Удалить_Роспись_КВР,$F1544)*SEARCH(Удалить_Роспись_ЭК,$H1544)*SEARCH(Удалить_Роспись_КР,$I1544))&gt;0,0,1)</f>
        <v>1</v>
      </c>
      <c r="N1544" s="306">
        <v>0</v>
      </c>
      <c r="O1544" s="192" t="str">
        <f t="shared" si="1095"/>
        <v/>
      </c>
      <c r="P1544" s="192" t="str">
        <f t="shared" si="1136"/>
        <v/>
      </c>
      <c r="Q1544" s="300" t="str">
        <f t="shared" si="1096"/>
        <v/>
      </c>
      <c r="R1544" s="300" t="str">
        <f t="shared" si="1097"/>
        <v/>
      </c>
      <c r="S1544" s="300" t="str">
        <f t="shared" si="1098"/>
        <v/>
      </c>
      <c r="T1544" s="192" t="str">
        <f t="shared" si="1099"/>
        <v/>
      </c>
      <c r="U1544" s="303" t="str">
        <f t="shared" si="1100"/>
        <v/>
      </c>
      <c r="V1544" s="300" t="str">
        <f t="shared" si="1101"/>
        <v/>
      </c>
      <c r="W1544" s="192" t="str">
        <f t="shared" si="1102"/>
        <v/>
      </c>
      <c r="X1544" s="303" t="str">
        <f t="shared" si="1103"/>
        <v/>
      </c>
      <c r="Y1544" s="300" t="str">
        <f t="shared" si="1104"/>
        <v/>
      </c>
      <c r="Z1544" s="300" t="str">
        <f t="shared" si="1105"/>
        <v/>
      </c>
      <c r="AA1544" s="303" t="str">
        <f t="shared" si="1106"/>
        <v/>
      </c>
      <c r="AB1544" s="300" t="str">
        <f t="shared" si="1107"/>
        <v>смз</v>
      </c>
      <c r="AC1544" s="300" t="str">
        <f t="shared" si="1108"/>
        <v/>
      </c>
      <c r="AD1544" s="300" t="str">
        <f t="shared" si="1109"/>
        <v/>
      </c>
      <c r="AE1544" s="192" t="str">
        <f t="shared" si="1110"/>
        <v/>
      </c>
      <c r="AF1544" s="192" t="str">
        <f t="shared" si="1111"/>
        <v/>
      </c>
      <c r="AG1544" s="192"/>
      <c r="AH1544" s="186"/>
      <c r="AI1544" s="186"/>
      <c r="AJ1544" s="300" t="str">
        <f t="shared" si="1112"/>
        <v/>
      </c>
      <c r="AK1544" s="300" t="str">
        <f t="shared" si="1113"/>
        <v/>
      </c>
      <c r="AL1544" s="300" t="str">
        <f t="shared" si="1114"/>
        <v/>
      </c>
      <c r="AM1544" s="300" t="str">
        <f t="shared" si="1115"/>
        <v/>
      </c>
      <c r="AN1544" s="300" t="str">
        <f t="shared" si="1116"/>
        <v/>
      </c>
      <c r="AO1544" s="300" t="str">
        <f t="shared" si="1117"/>
        <v/>
      </c>
      <c r="AP1544" s="300" t="str">
        <f t="shared" si="1118"/>
        <v/>
      </c>
      <c r="AQ1544" s="300" t="str">
        <f t="shared" si="1119"/>
        <v/>
      </c>
      <c r="AR1544" s="306" t="str">
        <f t="shared" si="1120"/>
        <v/>
      </c>
      <c r="AS1544" s="300" t="str">
        <f t="shared" si="1121"/>
        <v>смз</v>
      </c>
      <c r="AT1544" s="300" t="str">
        <f t="shared" si="1122"/>
        <v/>
      </c>
      <c r="AU1544" s="192" t="str">
        <f t="shared" si="1123"/>
        <v>смз</v>
      </c>
      <c r="AV1544" s="192" t="str">
        <f t="shared" si="1124"/>
        <v>смз856Щ5970общпро</v>
      </c>
      <c r="AW1544" s="472">
        <f t="shared" si="1125"/>
        <v>122190</v>
      </c>
      <c r="AX1544" s="191">
        <f t="shared" si="1126"/>
        <v>99000</v>
      </c>
      <c r="AY1544" s="191">
        <f t="shared" si="1127"/>
        <v>0</v>
      </c>
      <c r="AZ1544" s="191">
        <f t="shared" si="1128"/>
        <v>0</v>
      </c>
      <c r="BA1544" s="193">
        <f t="shared" si="1129"/>
        <v>1</v>
      </c>
      <c r="BB1544" s="193">
        <f t="shared" si="1130"/>
        <v>1</v>
      </c>
      <c r="BC1544" s="193">
        <f t="shared" si="1131"/>
        <v>1</v>
      </c>
      <c r="BD1544" s="472">
        <f t="shared" si="1137"/>
        <v>0</v>
      </c>
      <c r="BE1544" s="472">
        <f t="shared" si="1132"/>
        <v>0</v>
      </c>
      <c r="BF1544" s="473">
        <f t="shared" si="1133"/>
        <v>0</v>
      </c>
      <c r="BG1544" s="474">
        <f t="shared" si="1134"/>
        <v>0</v>
      </c>
      <c r="BH1544" s="475"/>
      <c r="BI1544" s="475"/>
      <c r="BJ1544" s="490"/>
      <c r="BK1544" s="490"/>
      <c r="BL1544" s="477" t="str">
        <f t="shared" si="1135"/>
        <v/>
      </c>
    </row>
    <row r="1545" spans="1:64" s="307" customFormat="1" ht="12" hidden="1" customHeight="1">
      <c r="A1545" s="468" t="s">
        <v>736</v>
      </c>
      <c r="B1545" s="469" t="s">
        <v>323</v>
      </c>
      <c r="C1545" s="468" t="s">
        <v>737</v>
      </c>
      <c r="D1545" s="469" t="s">
        <v>409</v>
      </c>
      <c r="E1545" s="469" t="s">
        <v>1421</v>
      </c>
      <c r="F1545" s="469" t="s">
        <v>615</v>
      </c>
      <c r="G1545" s="469" t="s">
        <v>1422</v>
      </c>
      <c r="H1545" s="470" t="s">
        <v>653</v>
      </c>
      <c r="I1545" s="469" t="s">
        <v>550</v>
      </c>
      <c r="J1545" s="471">
        <v>50000</v>
      </c>
      <c r="K1545" s="471">
        <v>50000</v>
      </c>
      <c r="L1545" s="472" t="str">
        <f t="shared" si="1094"/>
        <v>856Щ59700801053005148061209234</v>
      </c>
      <c r="M1545" s="306">
        <f t="array" ref="M1545">IF(COUNT(SEARCH(Удалить_Роспись_КВСР,$B1545)*SEARCH(Удалить_Роспись_ПБС,$C1545)*SEARCH(Удалить_Роспись_КФСР, $D1545)*SEARCH(Удалить_Роспись_КЦСР,$E1545)*SEARCH(Удалить_Роспись_КВР,$F1545)*SEARCH(Удалить_Роспись_ЭК,$H1545)*SEARCH(Удалить_Роспись_КР,$I1545))&gt;0,0,1)</f>
        <v>0</v>
      </c>
      <c r="N1545" s="306">
        <v>0</v>
      </c>
      <c r="O1545" s="192" t="str">
        <f t="shared" si="1095"/>
        <v/>
      </c>
      <c r="P1545" s="192" t="str">
        <f t="shared" si="1136"/>
        <v/>
      </c>
      <c r="Q1545" s="300" t="str">
        <f t="shared" si="1096"/>
        <v/>
      </c>
      <c r="R1545" s="300" t="str">
        <f t="shared" si="1097"/>
        <v/>
      </c>
      <c r="S1545" s="300" t="str">
        <f t="shared" si="1098"/>
        <v/>
      </c>
      <c r="T1545" s="192" t="str">
        <f t="shared" si="1099"/>
        <v/>
      </c>
      <c r="U1545" s="303" t="str">
        <f t="shared" si="1100"/>
        <v/>
      </c>
      <c r="V1545" s="300" t="str">
        <f t="shared" si="1101"/>
        <v/>
      </c>
      <c r="W1545" s="192" t="str">
        <f t="shared" si="1102"/>
        <v/>
      </c>
      <c r="X1545" s="303" t="str">
        <f t="shared" si="1103"/>
        <v/>
      </c>
      <c r="Y1545" s="300" t="str">
        <f t="shared" si="1104"/>
        <v/>
      </c>
      <c r="Z1545" s="300" t="str">
        <f t="shared" si="1105"/>
        <v/>
      </c>
      <c r="AA1545" s="303" t="str">
        <f t="shared" si="1106"/>
        <v/>
      </c>
      <c r="AB1545" s="300" t="str">
        <f t="shared" si="1107"/>
        <v/>
      </c>
      <c r="AC1545" s="300" t="str">
        <f t="shared" si="1108"/>
        <v/>
      </c>
      <c r="AD1545" s="300" t="str">
        <f t="shared" si="1109"/>
        <v>сиц</v>
      </c>
      <c r="AE1545" s="192" t="str">
        <f t="shared" si="1110"/>
        <v/>
      </c>
      <c r="AF1545" s="192" t="str">
        <f t="shared" si="1111"/>
        <v/>
      </c>
      <c r="AG1545" s="192"/>
      <c r="AH1545" s="186"/>
      <c r="AI1545" s="186"/>
      <c r="AJ1545" s="300" t="str">
        <f t="shared" si="1112"/>
        <v/>
      </c>
      <c r="AK1545" s="300" t="str">
        <f t="shared" si="1113"/>
        <v/>
      </c>
      <c r="AL1545" s="300" t="str">
        <f t="shared" si="1114"/>
        <v/>
      </c>
      <c r="AM1545" s="300" t="str">
        <f t="shared" si="1115"/>
        <v/>
      </c>
      <c r="AN1545" s="300" t="str">
        <f t="shared" si="1116"/>
        <v/>
      </c>
      <c r="AO1545" s="300" t="str">
        <f t="shared" si="1117"/>
        <v/>
      </c>
      <c r="AP1545" s="300" t="str">
        <f t="shared" si="1118"/>
        <v/>
      </c>
      <c r="AQ1545" s="300" t="str">
        <f t="shared" si="1119"/>
        <v/>
      </c>
      <c r="AR1545" s="306" t="str">
        <f t="shared" si="1120"/>
        <v/>
      </c>
      <c r="AS1545" s="300" t="str">
        <f t="shared" si="1121"/>
        <v/>
      </c>
      <c r="AT1545" s="300" t="str">
        <f t="shared" si="1122"/>
        <v>сиц</v>
      </c>
      <c r="AU1545" s="192" t="str">
        <f t="shared" si="1123"/>
        <v>сиц</v>
      </c>
      <c r="AV1545" s="192" t="e">
        <f t="shared" si="1124"/>
        <v>#N/A</v>
      </c>
      <c r="AW1545" s="472">
        <f t="shared" si="1125"/>
        <v>0</v>
      </c>
      <c r="AX1545" s="191">
        <f t="shared" si="1126"/>
        <v>0</v>
      </c>
      <c r="AY1545" s="191">
        <f t="shared" si="1127"/>
        <v>0</v>
      </c>
      <c r="AZ1545" s="191">
        <f t="shared" si="1128"/>
        <v>0</v>
      </c>
      <c r="BA1545" s="193" t="e">
        <f t="shared" si="1129"/>
        <v>#N/A</v>
      </c>
      <c r="BB1545" s="193" t="e">
        <f t="shared" si="1130"/>
        <v>#N/A</v>
      </c>
      <c r="BC1545" s="193" t="e">
        <f t="shared" si="1131"/>
        <v>#N/A</v>
      </c>
      <c r="BD1545" s="472">
        <f t="shared" si="1137"/>
        <v>0</v>
      </c>
      <c r="BE1545" s="472" t="e">
        <f t="shared" si="1132"/>
        <v>#N/A</v>
      </c>
      <c r="BF1545" s="473" t="e">
        <f t="shared" si="1133"/>
        <v>#N/A</v>
      </c>
      <c r="BG1545" s="474" t="e">
        <f t="shared" si="1134"/>
        <v>#N/A</v>
      </c>
      <c r="BH1545" s="475"/>
      <c r="BI1545" s="475"/>
      <c r="BJ1545" s="490"/>
      <c r="BK1545" s="490"/>
      <c r="BL1545" s="477" t="str">
        <f t="shared" si="1135"/>
        <v/>
      </c>
    </row>
    <row r="1546" spans="1:64" s="307" customFormat="1" ht="12" hidden="1" customHeight="1">
      <c r="A1546" s="468" t="s">
        <v>736</v>
      </c>
      <c r="B1546" s="469" t="s">
        <v>323</v>
      </c>
      <c r="C1546" s="468" t="s">
        <v>737</v>
      </c>
      <c r="D1546" s="469" t="s">
        <v>409</v>
      </c>
      <c r="E1546" s="469" t="s">
        <v>1423</v>
      </c>
      <c r="F1546" s="469" t="s">
        <v>615</v>
      </c>
      <c r="G1546" s="469" t="s">
        <v>323</v>
      </c>
      <c r="H1546" s="470" t="s">
        <v>653</v>
      </c>
      <c r="I1546" s="469" t="s">
        <v>549</v>
      </c>
      <c r="J1546" s="471">
        <v>2368400</v>
      </c>
      <c r="K1546" s="471">
        <v>0</v>
      </c>
      <c r="L1546" s="472" t="str">
        <f t="shared" si="1094"/>
        <v>856Щ59700801053007746061285630</v>
      </c>
      <c r="M1546" s="306">
        <f t="array" ref="M1546">IF(COUNT(SEARCH(Удалить_Роспись_КВСР,$B1546)*SEARCH(Удалить_Роспись_ПБС,$C1546)*SEARCH(Удалить_Роспись_КФСР, $D1546)*SEARCH(Удалить_Роспись_КЦСР,$E1546)*SEARCH(Удалить_Роспись_КВР,$F1546)*SEARCH(Удалить_Роспись_ЭК,$H1546)*SEARCH(Удалить_Роспись_КР,$I1546))&gt;0,0,1)</f>
        <v>0</v>
      </c>
      <c r="N1546" s="306">
        <v>0</v>
      </c>
      <c r="O1546" s="192" t="str">
        <f t="shared" si="1095"/>
        <v/>
      </c>
      <c r="P1546" s="192" t="str">
        <f t="shared" si="1136"/>
        <v/>
      </c>
      <c r="Q1546" s="300" t="str">
        <f t="shared" si="1096"/>
        <v/>
      </c>
      <c r="R1546" s="300" t="str">
        <f t="shared" si="1097"/>
        <v/>
      </c>
      <c r="S1546" s="300" t="str">
        <f t="shared" si="1098"/>
        <v/>
      </c>
      <c r="T1546" s="192" t="str">
        <f t="shared" si="1099"/>
        <v/>
      </c>
      <c r="U1546" s="303" t="str">
        <f t="shared" si="1100"/>
        <v/>
      </c>
      <c r="V1546" s="300" t="str">
        <f t="shared" si="1101"/>
        <v/>
      </c>
      <c r="W1546" s="192" t="str">
        <f t="shared" si="1102"/>
        <v/>
      </c>
      <c r="X1546" s="303" t="str">
        <f t="shared" si="1103"/>
        <v/>
      </c>
      <c r="Y1546" s="300" t="str">
        <f t="shared" si="1104"/>
        <v/>
      </c>
      <c r="Z1546" s="300" t="str">
        <f t="shared" si="1105"/>
        <v/>
      </c>
      <c r="AA1546" s="303" t="str">
        <f t="shared" si="1106"/>
        <v/>
      </c>
      <c r="AB1546" s="300" t="str">
        <f t="shared" si="1107"/>
        <v/>
      </c>
      <c r="AC1546" s="300" t="str">
        <f t="shared" si="1108"/>
        <v/>
      </c>
      <c r="AD1546" s="300" t="str">
        <f t="shared" si="1109"/>
        <v>сиц</v>
      </c>
      <c r="AE1546" s="192" t="str">
        <f t="shared" si="1110"/>
        <v/>
      </c>
      <c r="AF1546" s="192" t="str">
        <f t="shared" si="1111"/>
        <v/>
      </c>
      <c r="AG1546" s="192"/>
      <c r="AH1546" s="186"/>
      <c r="AI1546" s="186"/>
      <c r="AJ1546" s="300" t="str">
        <f t="shared" si="1112"/>
        <v/>
      </c>
      <c r="AK1546" s="300" t="str">
        <f t="shared" si="1113"/>
        <v/>
      </c>
      <c r="AL1546" s="300" t="str">
        <f t="shared" si="1114"/>
        <v/>
      </c>
      <c r="AM1546" s="300" t="str">
        <f t="shared" si="1115"/>
        <v/>
      </c>
      <c r="AN1546" s="300" t="str">
        <f t="shared" si="1116"/>
        <v/>
      </c>
      <c r="AO1546" s="300" t="str">
        <f t="shared" si="1117"/>
        <v/>
      </c>
      <c r="AP1546" s="300" t="str">
        <f t="shared" si="1118"/>
        <v/>
      </c>
      <c r="AQ1546" s="300" t="str">
        <f t="shared" si="1119"/>
        <v/>
      </c>
      <c r="AR1546" s="306" t="str">
        <f t="shared" si="1120"/>
        <v/>
      </c>
      <c r="AS1546" s="300" t="str">
        <f t="shared" si="1121"/>
        <v/>
      </c>
      <c r="AT1546" s="300" t="str">
        <f t="shared" si="1122"/>
        <v>сиц</v>
      </c>
      <c r="AU1546" s="192" t="str">
        <f t="shared" si="1123"/>
        <v>сиц</v>
      </c>
      <c r="AV1546" s="192" t="e">
        <f t="shared" si="1124"/>
        <v>#N/A</v>
      </c>
      <c r="AW1546" s="472">
        <f t="shared" si="1125"/>
        <v>0</v>
      </c>
      <c r="AX1546" s="191">
        <f t="shared" si="1126"/>
        <v>0</v>
      </c>
      <c r="AY1546" s="191">
        <f t="shared" si="1127"/>
        <v>0</v>
      </c>
      <c r="AZ1546" s="191">
        <f t="shared" si="1128"/>
        <v>0</v>
      </c>
      <c r="BA1546" s="193" t="e">
        <f t="shared" si="1129"/>
        <v>#N/A</v>
      </c>
      <c r="BB1546" s="193" t="e">
        <f t="shared" si="1130"/>
        <v>#N/A</v>
      </c>
      <c r="BC1546" s="193" t="e">
        <f t="shared" si="1131"/>
        <v>#N/A</v>
      </c>
      <c r="BD1546" s="472">
        <f t="shared" si="1137"/>
        <v>0</v>
      </c>
      <c r="BE1546" s="472" t="e">
        <f t="shared" si="1132"/>
        <v>#N/A</v>
      </c>
      <c r="BF1546" s="473" t="e">
        <f t="shared" si="1133"/>
        <v>#N/A</v>
      </c>
      <c r="BG1546" s="474" t="e">
        <f t="shared" si="1134"/>
        <v>#N/A</v>
      </c>
      <c r="BH1546" s="475"/>
      <c r="BI1546" s="475"/>
      <c r="BJ1546" s="490"/>
      <c r="BK1546" s="490"/>
      <c r="BL1546" s="477" t="str">
        <f t="shared" si="1135"/>
        <v/>
      </c>
    </row>
    <row r="1547" spans="1:64" s="307" customFormat="1" ht="12" hidden="1" customHeight="1">
      <c r="A1547" s="468" t="s">
        <v>736</v>
      </c>
      <c r="B1547" s="469" t="s">
        <v>323</v>
      </c>
      <c r="C1547" s="468" t="s">
        <v>737</v>
      </c>
      <c r="D1547" s="469" t="s">
        <v>409</v>
      </c>
      <c r="E1547" s="469" t="s">
        <v>1370</v>
      </c>
      <c r="F1547" s="469" t="s">
        <v>615</v>
      </c>
      <c r="G1547" s="469" t="s">
        <v>323</v>
      </c>
      <c r="H1547" s="470" t="s">
        <v>653</v>
      </c>
      <c r="I1547" s="469" t="s">
        <v>547</v>
      </c>
      <c r="J1547" s="471">
        <v>30000</v>
      </c>
      <c r="K1547" s="471">
        <v>30000</v>
      </c>
      <c r="L1547" s="472" t="str">
        <f t="shared" si="1094"/>
        <v>856Щ59700801053008002061285631</v>
      </c>
      <c r="M1547" s="306">
        <f t="array" ref="M1547">IF(COUNT(SEARCH(Удалить_Роспись_КВСР,$B1547)*SEARCH(Удалить_Роспись_ПБС,$C1547)*SEARCH(Удалить_Роспись_КФСР, $D1547)*SEARCH(Удалить_Роспись_КЦСР,$E1547)*SEARCH(Удалить_Роспись_КВР,$F1547)*SEARCH(Удалить_Роспись_ЭК,$H1547)*SEARCH(Удалить_Роспись_КР,$I1547))&gt;0,0,1)</f>
        <v>1</v>
      </c>
      <c r="N1547" s="306">
        <v>0</v>
      </c>
      <c r="O1547" s="192" t="str">
        <f t="shared" si="1095"/>
        <v/>
      </c>
      <c r="P1547" s="192" t="str">
        <f t="shared" si="1136"/>
        <v/>
      </c>
      <c r="Q1547" s="300" t="str">
        <f t="shared" si="1096"/>
        <v/>
      </c>
      <c r="R1547" s="300" t="str">
        <f t="shared" si="1097"/>
        <v/>
      </c>
      <c r="S1547" s="300" t="str">
        <f t="shared" si="1098"/>
        <v/>
      </c>
      <c r="T1547" s="192" t="str">
        <f t="shared" si="1099"/>
        <v/>
      </c>
      <c r="U1547" s="303" t="str">
        <f t="shared" si="1100"/>
        <v/>
      </c>
      <c r="V1547" s="300" t="str">
        <f t="shared" si="1101"/>
        <v/>
      </c>
      <c r="W1547" s="192" t="str">
        <f t="shared" si="1102"/>
        <v/>
      </c>
      <c r="X1547" s="303" t="str">
        <f t="shared" si="1103"/>
        <v/>
      </c>
      <c r="Y1547" s="300" t="str">
        <f t="shared" si="1104"/>
        <v/>
      </c>
      <c r="Z1547" s="300" t="str">
        <f t="shared" si="1105"/>
        <v/>
      </c>
      <c r="AA1547" s="303" t="str">
        <f t="shared" si="1106"/>
        <v/>
      </c>
      <c r="AB1547" s="300" t="str">
        <f t="shared" si="1107"/>
        <v/>
      </c>
      <c r="AC1547" s="300" t="str">
        <f t="shared" si="1108"/>
        <v/>
      </c>
      <c r="AD1547" s="300" t="str">
        <f t="shared" si="1109"/>
        <v>сиц</v>
      </c>
      <c r="AE1547" s="192" t="str">
        <f t="shared" si="1110"/>
        <v/>
      </c>
      <c r="AF1547" s="192" t="str">
        <f t="shared" si="1111"/>
        <v/>
      </c>
      <c r="AG1547" s="192"/>
      <c r="AH1547" s="186"/>
      <c r="AI1547" s="186"/>
      <c r="AJ1547" s="300" t="str">
        <f t="shared" si="1112"/>
        <v/>
      </c>
      <c r="AK1547" s="300" t="str">
        <f t="shared" si="1113"/>
        <v/>
      </c>
      <c r="AL1547" s="300" t="str">
        <f t="shared" si="1114"/>
        <v/>
      </c>
      <c r="AM1547" s="300" t="str">
        <f t="shared" si="1115"/>
        <v/>
      </c>
      <c r="AN1547" s="300" t="str">
        <f t="shared" si="1116"/>
        <v/>
      </c>
      <c r="AO1547" s="300" t="str">
        <f t="shared" si="1117"/>
        <v/>
      </c>
      <c r="AP1547" s="300" t="str">
        <f t="shared" si="1118"/>
        <v/>
      </c>
      <c r="AQ1547" s="300" t="str">
        <f t="shared" si="1119"/>
        <v/>
      </c>
      <c r="AR1547" s="306" t="str">
        <f t="shared" si="1120"/>
        <v/>
      </c>
      <c r="AS1547" s="300" t="str">
        <f t="shared" si="1121"/>
        <v/>
      </c>
      <c r="AT1547" s="300" t="str">
        <f t="shared" si="1122"/>
        <v>сиц</v>
      </c>
      <c r="AU1547" s="192" t="str">
        <f t="shared" si="1123"/>
        <v>сиц</v>
      </c>
      <c r="AV1547" s="192" t="e">
        <f t="shared" si="1124"/>
        <v>#N/A</v>
      </c>
      <c r="AW1547" s="472">
        <f t="shared" si="1125"/>
        <v>30000</v>
      </c>
      <c r="AX1547" s="191">
        <f t="shared" si="1126"/>
        <v>30000</v>
      </c>
      <c r="AY1547" s="191">
        <f t="shared" si="1127"/>
        <v>0</v>
      </c>
      <c r="AZ1547" s="191">
        <f t="shared" si="1128"/>
        <v>0</v>
      </c>
      <c r="BA1547" s="193" t="e">
        <f t="shared" si="1129"/>
        <v>#N/A</v>
      </c>
      <c r="BB1547" s="193" t="e">
        <f t="shared" si="1130"/>
        <v>#N/A</v>
      </c>
      <c r="BC1547" s="193" t="e">
        <f t="shared" si="1131"/>
        <v>#N/A</v>
      </c>
      <c r="BD1547" s="472">
        <f t="shared" si="1137"/>
        <v>0</v>
      </c>
      <c r="BE1547" s="472" t="e">
        <f t="shared" si="1132"/>
        <v>#N/A</v>
      </c>
      <c r="BF1547" s="473" t="e">
        <f t="shared" si="1133"/>
        <v>#N/A</v>
      </c>
      <c r="BG1547" s="474" t="e">
        <f t="shared" si="1134"/>
        <v>#N/A</v>
      </c>
      <c r="BH1547" s="475"/>
      <c r="BI1547" s="475"/>
      <c r="BJ1547" s="490"/>
      <c r="BK1547" s="490"/>
      <c r="BL1547" s="477" t="str">
        <f t="shared" si="1135"/>
        <v/>
      </c>
    </row>
    <row r="1548" spans="1:64" s="307" customFormat="1" ht="12" hidden="1" customHeight="1">
      <c r="A1548" s="468" t="s">
        <v>736</v>
      </c>
      <c r="B1548" s="469" t="s">
        <v>323</v>
      </c>
      <c r="C1548" s="468" t="s">
        <v>737</v>
      </c>
      <c r="D1548" s="469" t="s">
        <v>409</v>
      </c>
      <c r="E1548" s="469" t="s">
        <v>1424</v>
      </c>
      <c r="F1548" s="469" t="s">
        <v>615</v>
      </c>
      <c r="G1548" s="469" t="s">
        <v>323</v>
      </c>
      <c r="H1548" s="470" t="s">
        <v>653</v>
      </c>
      <c r="I1548" s="469" t="s">
        <v>547</v>
      </c>
      <c r="J1548" s="471">
        <v>263200</v>
      </c>
      <c r="K1548" s="471">
        <v>263200</v>
      </c>
      <c r="L1548" s="472" t="str">
        <f t="shared" si="1094"/>
        <v>856Щ5970080105300S746061285631</v>
      </c>
      <c r="M1548" s="306">
        <f t="array" ref="M1548">IF(COUNT(SEARCH(Удалить_Роспись_КВСР,$B1548)*SEARCH(Удалить_Роспись_ПБС,$C1548)*SEARCH(Удалить_Роспись_КФСР, $D1548)*SEARCH(Удалить_Роспись_КЦСР,$E1548)*SEARCH(Удалить_Роспись_КВР,$F1548)*SEARCH(Удалить_Роспись_ЭК,$H1548)*SEARCH(Удалить_Роспись_КР,$I1548))&gt;0,0,1)</f>
        <v>0</v>
      </c>
      <c r="N1548" s="306">
        <v>0</v>
      </c>
      <c r="O1548" s="192" t="str">
        <f t="shared" si="1095"/>
        <v/>
      </c>
      <c r="P1548" s="192" t="str">
        <f t="shared" si="1136"/>
        <v/>
      </c>
      <c r="Q1548" s="300" t="str">
        <f t="shared" si="1096"/>
        <v/>
      </c>
      <c r="R1548" s="300" t="str">
        <f t="shared" si="1097"/>
        <v/>
      </c>
      <c r="S1548" s="300" t="str">
        <f t="shared" si="1098"/>
        <v/>
      </c>
      <c r="T1548" s="192" t="str">
        <f t="shared" si="1099"/>
        <v/>
      </c>
      <c r="U1548" s="303" t="str">
        <f t="shared" si="1100"/>
        <v/>
      </c>
      <c r="V1548" s="300" t="str">
        <f t="shared" si="1101"/>
        <v/>
      </c>
      <c r="W1548" s="192" t="str">
        <f t="shared" si="1102"/>
        <v/>
      </c>
      <c r="X1548" s="303" t="str">
        <f t="shared" si="1103"/>
        <v/>
      </c>
      <c r="Y1548" s="300" t="str">
        <f t="shared" si="1104"/>
        <v/>
      </c>
      <c r="Z1548" s="300" t="str">
        <f t="shared" si="1105"/>
        <v/>
      </c>
      <c r="AA1548" s="303" t="str">
        <f t="shared" si="1106"/>
        <v/>
      </c>
      <c r="AB1548" s="300" t="str">
        <f t="shared" si="1107"/>
        <v/>
      </c>
      <c r="AC1548" s="300" t="str">
        <f t="shared" si="1108"/>
        <v/>
      </c>
      <c r="AD1548" s="300" t="str">
        <f t="shared" si="1109"/>
        <v>сиц</v>
      </c>
      <c r="AE1548" s="192" t="str">
        <f t="shared" si="1110"/>
        <v/>
      </c>
      <c r="AF1548" s="192" t="str">
        <f t="shared" si="1111"/>
        <v/>
      </c>
      <c r="AG1548" s="192"/>
      <c r="AH1548" s="186"/>
      <c r="AI1548" s="186"/>
      <c r="AJ1548" s="300" t="str">
        <f t="shared" si="1112"/>
        <v/>
      </c>
      <c r="AK1548" s="300" t="str">
        <f t="shared" si="1113"/>
        <v/>
      </c>
      <c r="AL1548" s="300" t="str">
        <f t="shared" si="1114"/>
        <v/>
      </c>
      <c r="AM1548" s="300" t="str">
        <f t="shared" si="1115"/>
        <v/>
      </c>
      <c r="AN1548" s="300" t="str">
        <f t="shared" si="1116"/>
        <v/>
      </c>
      <c r="AO1548" s="300" t="str">
        <f t="shared" si="1117"/>
        <v/>
      </c>
      <c r="AP1548" s="300" t="str">
        <f t="shared" si="1118"/>
        <v/>
      </c>
      <c r="AQ1548" s="300" t="str">
        <f t="shared" si="1119"/>
        <v/>
      </c>
      <c r="AR1548" s="306" t="str">
        <f t="shared" si="1120"/>
        <v/>
      </c>
      <c r="AS1548" s="300" t="str">
        <f t="shared" si="1121"/>
        <v/>
      </c>
      <c r="AT1548" s="300" t="str">
        <f t="shared" si="1122"/>
        <v>сиц</v>
      </c>
      <c r="AU1548" s="192" t="str">
        <f t="shared" si="1123"/>
        <v>сиц</v>
      </c>
      <c r="AV1548" s="192" t="e">
        <f t="shared" si="1124"/>
        <v>#N/A</v>
      </c>
      <c r="AW1548" s="472">
        <f t="shared" si="1125"/>
        <v>0</v>
      </c>
      <c r="AX1548" s="191">
        <f t="shared" si="1126"/>
        <v>0</v>
      </c>
      <c r="AY1548" s="191">
        <f t="shared" si="1127"/>
        <v>0</v>
      </c>
      <c r="AZ1548" s="191">
        <f t="shared" si="1128"/>
        <v>0</v>
      </c>
      <c r="BA1548" s="193" t="e">
        <f t="shared" si="1129"/>
        <v>#N/A</v>
      </c>
      <c r="BB1548" s="193" t="e">
        <f t="shared" si="1130"/>
        <v>#N/A</v>
      </c>
      <c r="BC1548" s="193" t="e">
        <f t="shared" si="1131"/>
        <v>#N/A</v>
      </c>
      <c r="BD1548" s="472">
        <f t="shared" si="1137"/>
        <v>0</v>
      </c>
      <c r="BE1548" s="472" t="e">
        <f t="shared" si="1132"/>
        <v>#N/A</v>
      </c>
      <c r="BF1548" s="473" t="e">
        <f t="shared" si="1133"/>
        <v>#N/A</v>
      </c>
      <c r="BG1548" s="474" t="e">
        <f t="shared" si="1134"/>
        <v>#N/A</v>
      </c>
      <c r="BH1548" s="475"/>
      <c r="BI1548" s="475"/>
      <c r="BJ1548" s="490"/>
      <c r="BK1548" s="490"/>
      <c r="BL1548" s="477" t="str">
        <f t="shared" si="1135"/>
        <v/>
      </c>
    </row>
    <row r="1549" spans="1:64" s="307" customFormat="1" ht="12" hidden="1" customHeight="1">
      <c r="A1549" s="468" t="s">
        <v>736</v>
      </c>
      <c r="B1549" s="469" t="s">
        <v>323</v>
      </c>
      <c r="C1549" s="468" t="s">
        <v>737</v>
      </c>
      <c r="D1549" s="469" t="s">
        <v>409</v>
      </c>
      <c r="E1549" s="469" t="s">
        <v>1366</v>
      </c>
      <c r="F1549" s="469" t="s">
        <v>615</v>
      </c>
      <c r="G1549" s="469" t="s">
        <v>323</v>
      </c>
      <c r="H1549" s="470" t="s">
        <v>653</v>
      </c>
      <c r="I1549" s="469" t="s">
        <v>547</v>
      </c>
      <c r="J1549" s="471">
        <v>359522</v>
      </c>
      <c r="K1549" s="471">
        <v>359522</v>
      </c>
      <c r="L1549" s="472" t="str">
        <f t="shared" si="1094"/>
        <v>856Щ5970080105300Ф000061285631</v>
      </c>
      <c r="M1549" s="306">
        <f t="array" ref="M1549">IF(COUNT(SEARCH(Удалить_Роспись_КВСР,$B1549)*SEARCH(Удалить_Роспись_ПБС,$C1549)*SEARCH(Удалить_Роспись_КФСР, $D1549)*SEARCH(Удалить_Роспись_КЦСР,$E1549)*SEARCH(Удалить_Роспись_КВР,$F1549)*SEARCH(Удалить_Роспись_ЭК,$H1549)*SEARCH(Удалить_Роспись_КР,$I1549))&gt;0,0,1)</f>
        <v>1</v>
      </c>
      <c r="N1549" s="306">
        <v>0</v>
      </c>
      <c r="O1549" s="192" t="str">
        <f t="shared" si="1095"/>
        <v/>
      </c>
      <c r="P1549" s="192" t="str">
        <f t="shared" si="1136"/>
        <v/>
      </c>
      <c r="Q1549" s="300" t="str">
        <f t="shared" si="1096"/>
        <v/>
      </c>
      <c r="R1549" s="300" t="str">
        <f t="shared" si="1097"/>
        <v/>
      </c>
      <c r="S1549" s="300" t="str">
        <f t="shared" si="1098"/>
        <v/>
      </c>
      <c r="T1549" s="192" t="str">
        <f t="shared" si="1099"/>
        <v/>
      </c>
      <c r="U1549" s="303" t="str">
        <f t="shared" si="1100"/>
        <v/>
      </c>
      <c r="V1549" s="300" t="str">
        <f t="shared" si="1101"/>
        <v/>
      </c>
      <c r="W1549" s="192" t="str">
        <f t="shared" si="1102"/>
        <v/>
      </c>
      <c r="X1549" s="303" t="str">
        <f t="shared" si="1103"/>
        <v/>
      </c>
      <c r="Y1549" s="300" t="str">
        <f t="shared" si="1104"/>
        <v/>
      </c>
      <c r="Z1549" s="300" t="str">
        <f t="shared" si="1105"/>
        <v/>
      </c>
      <c r="AA1549" s="303" t="str">
        <f t="shared" si="1106"/>
        <v/>
      </c>
      <c r="AB1549" s="300" t="str">
        <f t="shared" si="1107"/>
        <v/>
      </c>
      <c r="AC1549" s="300" t="str">
        <f t="shared" si="1108"/>
        <v/>
      </c>
      <c r="AD1549" s="300" t="str">
        <f t="shared" si="1109"/>
        <v>сиц</v>
      </c>
      <c r="AE1549" s="192" t="str">
        <f t="shared" si="1110"/>
        <v/>
      </c>
      <c r="AF1549" s="192" t="str">
        <f t="shared" si="1111"/>
        <v/>
      </c>
      <c r="AG1549" s="192"/>
      <c r="AH1549" s="186"/>
      <c r="AI1549" s="186"/>
      <c r="AJ1549" s="300" t="str">
        <f t="shared" si="1112"/>
        <v/>
      </c>
      <c r="AK1549" s="300" t="str">
        <f t="shared" si="1113"/>
        <v/>
      </c>
      <c r="AL1549" s="300" t="str">
        <f t="shared" si="1114"/>
        <v/>
      </c>
      <c r="AM1549" s="300" t="str">
        <f t="shared" si="1115"/>
        <v/>
      </c>
      <c r="AN1549" s="300" t="str">
        <f t="shared" si="1116"/>
        <v/>
      </c>
      <c r="AO1549" s="300" t="str">
        <f t="shared" si="1117"/>
        <v/>
      </c>
      <c r="AP1549" s="300" t="str">
        <f t="shared" si="1118"/>
        <v/>
      </c>
      <c r="AQ1549" s="300" t="str">
        <f t="shared" si="1119"/>
        <v/>
      </c>
      <c r="AR1549" s="306" t="str">
        <f t="shared" si="1120"/>
        <v/>
      </c>
      <c r="AS1549" s="300" t="str">
        <f t="shared" si="1121"/>
        <v/>
      </c>
      <c r="AT1549" s="300" t="str">
        <f t="shared" si="1122"/>
        <v>сиц</v>
      </c>
      <c r="AU1549" s="192" t="str">
        <f t="shared" si="1123"/>
        <v>сиц</v>
      </c>
      <c r="AV1549" s="192" t="e">
        <f t="shared" si="1124"/>
        <v>#N/A</v>
      </c>
      <c r="AW1549" s="472">
        <f t="shared" si="1125"/>
        <v>359522</v>
      </c>
      <c r="AX1549" s="191">
        <f t="shared" si="1126"/>
        <v>359522</v>
      </c>
      <c r="AY1549" s="191">
        <f t="shared" si="1127"/>
        <v>0</v>
      </c>
      <c r="AZ1549" s="191">
        <f t="shared" si="1128"/>
        <v>0</v>
      </c>
      <c r="BA1549" s="193" t="e">
        <f t="shared" si="1129"/>
        <v>#N/A</v>
      </c>
      <c r="BB1549" s="193" t="e">
        <f t="shared" si="1130"/>
        <v>#N/A</v>
      </c>
      <c r="BC1549" s="193" t="e">
        <f t="shared" si="1131"/>
        <v>#N/A</v>
      </c>
      <c r="BD1549" s="472">
        <f t="shared" si="1137"/>
        <v>0</v>
      </c>
      <c r="BE1549" s="472" t="e">
        <f t="shared" si="1132"/>
        <v>#N/A</v>
      </c>
      <c r="BF1549" s="473" t="e">
        <f t="shared" si="1133"/>
        <v>#N/A</v>
      </c>
      <c r="BG1549" s="474" t="e">
        <f t="shared" si="1134"/>
        <v>#N/A</v>
      </c>
      <c r="BH1549" s="475"/>
      <c r="BI1549" s="475"/>
      <c r="BJ1549" s="490"/>
      <c r="BK1549" s="490"/>
      <c r="BL1549" s="477" t="str">
        <f t="shared" si="1135"/>
        <v/>
      </c>
    </row>
    <row r="1550" spans="1:64" s="307" customFormat="1" ht="12" hidden="1" customHeight="1">
      <c r="A1550" s="468" t="s">
        <v>736</v>
      </c>
      <c r="B1550" s="469" t="s">
        <v>323</v>
      </c>
      <c r="C1550" s="468" t="s">
        <v>737</v>
      </c>
      <c r="D1550" s="469" t="s">
        <v>409</v>
      </c>
      <c r="E1550" s="469" t="s">
        <v>1371</v>
      </c>
      <c r="F1550" s="469" t="s">
        <v>615</v>
      </c>
      <c r="G1550" s="469" t="s">
        <v>323</v>
      </c>
      <c r="H1550" s="470" t="s">
        <v>653</v>
      </c>
      <c r="I1550" s="469" t="s">
        <v>547</v>
      </c>
      <c r="J1550" s="471">
        <v>729488</v>
      </c>
      <c r="K1550" s="471">
        <v>729488</v>
      </c>
      <c r="L1550" s="472" t="str">
        <f t="shared" ref="L1550:L1613" si="1138">CONCATENATE(B1550,C1550,D1550,E1550,F1550,G1550,I1550)</f>
        <v>856Щ5970080105300Ц000061285631</v>
      </c>
      <c r="M1550" s="306">
        <f t="array" ref="M1550">IF(COUNT(SEARCH(Удалить_Роспись_КВСР,$B1550)*SEARCH(Удалить_Роспись_ПБС,$C1550)*SEARCH(Удалить_Роспись_КФСР, $D1550)*SEARCH(Удалить_Роспись_КЦСР,$E1550)*SEARCH(Удалить_Роспись_КВР,$F1550)*SEARCH(Удалить_Роспись_ЭК,$H1550)*SEARCH(Удалить_Роспись_КР,$I1550))&gt;0,0,1)</f>
        <v>1</v>
      </c>
      <c r="N1550" s="306">
        <v>0</v>
      </c>
      <c r="O1550" s="192" t="str">
        <f t="shared" ref="O1550:O1613" si="1139">IF(OR($E1550="263П001",$E1550="092П000"),"атп","")</f>
        <v/>
      </c>
      <c r="P1550" s="192" t="str">
        <f t="shared" si="1136"/>
        <v/>
      </c>
      <c r="Q1550" s="300" t="str">
        <f t="shared" ref="Q1550:Q1613" si="1140">IF(OR($E1550="282Д002",$E1550="909Д000"),"инв","")</f>
        <v/>
      </c>
      <c r="R1550" s="300" t="str">
        <f t="shared" ref="R1550:R1613" si="1141">IF(OR($E1550="2928006",$E1550="4118004",$E1550="909Ж000"),"зем","")</f>
        <v/>
      </c>
      <c r="S1550" s="300" t="str">
        <f t="shared" ref="S1550:S1613" si="1142">IF($D1550="1001","пен","")</f>
        <v/>
      </c>
      <c r="T1550" s="192" t="str">
        <f t="shared" ref="T1550:T1613" si="1143">IF($E1550="9018000","рез","")</f>
        <v/>
      </c>
      <c r="U1550" s="303" t="str">
        <f t="shared" ref="U1550:U1613" si="1144">IF(LEFT($E1550,3)="795","рцп","")</f>
        <v/>
      </c>
      <c r="V1550" s="300" t="str">
        <f t="shared" ref="V1550:V1613" si="1145">IF(AND($B1550="830",OR($E1550="1038212",$E1550="0358000",E1550="0348223",E1550="1018001",E1550="1018210",E1550="1038000",E1550="0318202",E1550="0368203",E1550="0538001")),"мер","")</f>
        <v/>
      </c>
      <c r="W1550" s="192" t="str">
        <f t="shared" ref="W1550:W1613" si="1146">IF(AND($B1550="806",$D1550="0503"),"бла","")</f>
        <v/>
      </c>
      <c r="X1550" s="303" t="str">
        <f t="shared" ref="X1550:X1613" si="1147">IF(AND($B1550="806",$E1550="5058606"),"жил","")</f>
        <v/>
      </c>
      <c r="Y1550" s="300" t="str">
        <f t="shared" ref="Y1550:Y1613" si="1148">IF($D1550="0107","выб","")</f>
        <v/>
      </c>
      <c r="Z1550" s="300" t="str">
        <f t="shared" ref="Z1550:Z1613" si="1149">IF($G1550="251","меж","")</f>
        <v/>
      </c>
      <c r="AA1550" s="303" t="str">
        <f t="shared" ref="AA1550:AA1613" si="1150">IF($B1550="800","кцп","")</f>
        <v/>
      </c>
      <c r="AB1550" s="300" t="str">
        <f t="shared" ref="AB1550:AB1613" si="1151">IF($F1550="611","смз","")</f>
        <v/>
      </c>
      <c r="AC1550" s="300" t="str">
        <f t="shared" ref="AC1550:AC1613" si="1152">IF($D1550="1301","дол","")</f>
        <v/>
      </c>
      <c r="AD1550" s="300" t="str">
        <f t="shared" ref="AD1550:AD1613" si="1153">IF($F1550="612","сиц","")</f>
        <v>сиц</v>
      </c>
      <c r="AE1550" s="192" t="str">
        <f t="shared" ref="AE1550:AE1613" si="1154">IF(AND($B1550="890",$E1550="9098000",F1550="870"),"рсф","")</f>
        <v/>
      </c>
      <c r="AF1550" s="192" t="str">
        <f t="shared" ref="AF1550:AF1613" si="1155">IF(AND($F1550="330",B1550="806"),"поч","")</f>
        <v/>
      </c>
      <c r="AG1550" s="192"/>
      <c r="AH1550" s="186"/>
      <c r="AI1550" s="186"/>
      <c r="AJ1550" s="300" t="str">
        <f t="shared" ref="AJ1550:AJ1613" si="1156">IF(AND(D1550="0503",G1550="223",OR(E1550="2118002",E1550="2218002",E1550="2338004",E1550="2718002",E1550="2928002",E1550="3018002",E1550="3118002",E1550="3218002",E1550="3418002",E1550="3658002",E1550="3718002",E1550="3818002",E1550="3948001",E1550="4118002",E1550="4218002",E1550="4218001",E1550="4318002",E1550="4418002",E1550="4618002")),"осв","")</f>
        <v/>
      </c>
      <c r="AK1550" s="300" t="str">
        <f t="shared" ref="AK1550:AK1613" si="1157">IF($D1550="0107","выб","")</f>
        <v/>
      </c>
      <c r="AL1550" s="300" t="str">
        <f t="shared" ref="AL1550:AL1613" si="1158">IF(OR($D1550="0409",$D1550="0503"),"бла","")</f>
        <v/>
      </c>
      <c r="AM1550" s="300" t="str">
        <f t="shared" ref="AM1550:AM1613" si="1159">IF($G1550="251","меж","")</f>
        <v/>
      </c>
      <c r="AN1550" s="300" t="str">
        <f t="shared" ref="AN1550:AN1613" si="1160">IF($D1550="0501","жил","")</f>
        <v/>
      </c>
      <c r="AO1550" s="300" t="str">
        <f t="shared" ref="AO1550:AO1613" si="1161">IF($D1550="1101","физ","")</f>
        <v/>
      </c>
      <c r="AP1550" s="300" t="str">
        <f t="shared" ref="AP1550:AP1613" si="1162">IF($D1550="0408","тра","")</f>
        <v/>
      </c>
      <c r="AQ1550" s="300" t="str">
        <f t="shared" ref="AQ1550:AQ1613" si="1163">IF($D1550="1001","пен","")</f>
        <v/>
      </c>
      <c r="AR1550" s="306" t="str">
        <f t="shared" ref="AR1550:AR1613" si="1164">IF(LEFT($E1550,3)="795","рцп","")</f>
        <v/>
      </c>
      <c r="AS1550" s="300" t="str">
        <f t="shared" ref="AS1550:AS1613" si="1165">IF($F1550="611","смз","")</f>
        <v/>
      </c>
      <c r="AT1550" s="300" t="str">
        <f t="shared" ref="AT1550:AT1613" si="1166">IF($F1550="612","сиц","")</f>
        <v>сиц</v>
      </c>
      <c r="AU1550" s="192" t="str">
        <f t="shared" ref="AU1550:AU1613" si="1167">IF(LEFT(B1550,1)="9",LEFT(CONCATENATE(AJ1550,AK1550,AL1550,AM1550,AN1550,AP1550,AQ1550,AR1550,AS1550,AT1550,AO1550,"рбс"),3),LEFT(CONCATENATE(O1550,P1550,Q1550,R1550,S1550,T1550,U1550,V1550,W1550,X1550,Y1550,Z1550,AA1550,AB1550,AC1550,AD1550,AE1550,AF1550,"рбс"),3))</f>
        <v>сиц</v>
      </c>
      <c r="AV1550" s="192" t="e">
        <f t="shared" ref="AV1550:AV1613" si="1168">CONCATENATE(AU1550,B1550,IF(C1550="ЦП270","ЦП273",IF(AND(C1550="ЦС300",LEFT(E1550,3)="440"),"ЦС306",IF(AND(C1550="ЦУ340",LEFT(E1550,3)="440"),"ЦУ347",C1550))),IF(ISNA(VLOOKUP(F1550,спр_Платные,1,FALSE)),"общ","пла"),VLOOKUP(G1550,спр_Индексации_ЭКР,3,FALSE))</f>
        <v>#N/A</v>
      </c>
      <c r="AW1550" s="472">
        <f t="shared" ref="AW1550:AW1613" si="1169">J1550*$M1550</f>
        <v>729488</v>
      </c>
      <c r="AX1550" s="191">
        <f t="shared" ref="AX1550:AX1613" si="1170">K1550*$M1550</f>
        <v>729488</v>
      </c>
      <c r="AY1550" s="191">
        <f t="shared" ref="AY1550:AY1613" si="1171">J1550*$N1550</f>
        <v>0</v>
      </c>
      <c r="AZ1550" s="191">
        <f t="shared" ref="AZ1550:AZ1613" si="1172">K1550*$N1550</f>
        <v>0</v>
      </c>
      <c r="BA1550" s="193" t="e">
        <f t="shared" ref="BA1550:BA1613" si="1173">VLOOKUP(G1550,спр_Индексации_ЭКР,2,FALSE)</f>
        <v>#N/A</v>
      </c>
      <c r="BB1550" s="193" t="e">
        <f t="shared" ref="BB1550:BB1613" si="1174">VLOOKUP(G1550,спр_Индексации_ЭКР,4,FALSE)</f>
        <v>#N/A</v>
      </c>
      <c r="BC1550" s="193" t="e">
        <f t="shared" ref="BC1550:BC1613" si="1175">VLOOKUP(G1550,спр_Индексации_ЭКР,5,FALSE)</f>
        <v>#N/A</v>
      </c>
      <c r="BD1550" s="472">
        <f t="shared" si="1137"/>
        <v>0</v>
      </c>
      <c r="BE1550" s="472" t="e">
        <f t="shared" ref="BE1550:BE1613" si="1176">AZ1550*$BA1550</f>
        <v>#N/A</v>
      </c>
      <c r="BF1550" s="473" t="e">
        <f t="shared" ref="BF1550:BF1613" si="1177">BD1550*BB1550</f>
        <v>#N/A</v>
      </c>
      <c r="BG1550" s="474" t="e">
        <f t="shared" ref="BG1550:BG1613" si="1178">BF1550*BC1550</f>
        <v>#N/A</v>
      </c>
      <c r="BH1550" s="475"/>
      <c r="BI1550" s="475"/>
      <c r="BJ1550" s="490"/>
      <c r="BK1550" s="490"/>
      <c r="BL1550" s="477" t="str">
        <f t="shared" ref="BL1550:BL1613" si="1179">IF(LEFT(B1550,1)="9",LEFT(D1550,2),"")</f>
        <v/>
      </c>
    </row>
    <row r="1551" spans="1:64" s="307" customFormat="1" ht="12" hidden="1" customHeight="1">
      <c r="A1551" s="468" t="s">
        <v>736</v>
      </c>
      <c r="B1551" s="469" t="s">
        <v>323</v>
      </c>
      <c r="C1551" s="468" t="s">
        <v>737</v>
      </c>
      <c r="D1551" s="469" t="s">
        <v>409</v>
      </c>
      <c r="E1551" s="469" t="s">
        <v>1425</v>
      </c>
      <c r="F1551" s="469" t="s">
        <v>615</v>
      </c>
      <c r="G1551" s="469" t="s">
        <v>323</v>
      </c>
      <c r="H1551" s="470" t="s">
        <v>653</v>
      </c>
      <c r="I1551" s="469" t="s">
        <v>547</v>
      </c>
      <c r="J1551" s="471">
        <v>200000</v>
      </c>
      <c r="K1551" s="471">
        <v>200000</v>
      </c>
      <c r="L1551" s="472" t="str">
        <f t="shared" si="1138"/>
        <v>856Щ5970080105300Ч003061285631</v>
      </c>
      <c r="M1551" s="306">
        <f t="array" ref="M1551">IF(COUNT(SEARCH(Удалить_Роспись_КВСР,$B1551)*SEARCH(Удалить_Роспись_ПБС,$C1551)*SEARCH(Удалить_Роспись_КФСР, $D1551)*SEARCH(Удалить_Роспись_КЦСР,$E1551)*SEARCH(Удалить_Роспись_КВР,$F1551)*SEARCH(Удалить_Роспись_ЭК,$H1551)*SEARCH(Удалить_Роспись_КР,$I1551))&gt;0,0,1)</f>
        <v>1</v>
      </c>
      <c r="N1551" s="306">
        <v>0</v>
      </c>
      <c r="O1551" s="192" t="str">
        <f t="shared" si="1139"/>
        <v/>
      </c>
      <c r="P1551" s="192" t="str">
        <f t="shared" si="1136"/>
        <v/>
      </c>
      <c r="Q1551" s="300" t="str">
        <f t="shared" si="1140"/>
        <v/>
      </c>
      <c r="R1551" s="300" t="str">
        <f t="shared" si="1141"/>
        <v/>
      </c>
      <c r="S1551" s="300" t="str">
        <f t="shared" si="1142"/>
        <v/>
      </c>
      <c r="T1551" s="192" t="str">
        <f t="shared" si="1143"/>
        <v/>
      </c>
      <c r="U1551" s="303" t="str">
        <f t="shared" si="1144"/>
        <v/>
      </c>
      <c r="V1551" s="300" t="str">
        <f t="shared" si="1145"/>
        <v/>
      </c>
      <c r="W1551" s="192" t="str">
        <f t="shared" si="1146"/>
        <v/>
      </c>
      <c r="X1551" s="303" t="str">
        <f t="shared" si="1147"/>
        <v/>
      </c>
      <c r="Y1551" s="300" t="str">
        <f t="shared" si="1148"/>
        <v/>
      </c>
      <c r="Z1551" s="300" t="str">
        <f t="shared" si="1149"/>
        <v/>
      </c>
      <c r="AA1551" s="303" t="str">
        <f t="shared" si="1150"/>
        <v/>
      </c>
      <c r="AB1551" s="300" t="str">
        <f t="shared" si="1151"/>
        <v/>
      </c>
      <c r="AC1551" s="300" t="str">
        <f t="shared" si="1152"/>
        <v/>
      </c>
      <c r="AD1551" s="300" t="str">
        <f t="shared" si="1153"/>
        <v>сиц</v>
      </c>
      <c r="AE1551" s="192" t="str">
        <f t="shared" si="1154"/>
        <v/>
      </c>
      <c r="AF1551" s="192" t="str">
        <f t="shared" si="1155"/>
        <v/>
      </c>
      <c r="AG1551" s="192"/>
      <c r="AH1551" s="186"/>
      <c r="AI1551" s="186"/>
      <c r="AJ1551" s="300" t="str">
        <f t="shared" si="1156"/>
        <v/>
      </c>
      <c r="AK1551" s="300" t="str">
        <f t="shared" si="1157"/>
        <v/>
      </c>
      <c r="AL1551" s="300" t="str">
        <f t="shared" si="1158"/>
        <v/>
      </c>
      <c r="AM1551" s="300" t="str">
        <f t="shared" si="1159"/>
        <v/>
      </c>
      <c r="AN1551" s="300" t="str">
        <f t="shared" si="1160"/>
        <v/>
      </c>
      <c r="AO1551" s="300" t="str">
        <f t="shared" si="1161"/>
        <v/>
      </c>
      <c r="AP1551" s="300" t="str">
        <f t="shared" si="1162"/>
        <v/>
      </c>
      <c r="AQ1551" s="300" t="str">
        <f t="shared" si="1163"/>
        <v/>
      </c>
      <c r="AR1551" s="306" t="str">
        <f t="shared" si="1164"/>
        <v/>
      </c>
      <c r="AS1551" s="300" t="str">
        <f t="shared" si="1165"/>
        <v/>
      </c>
      <c r="AT1551" s="300" t="str">
        <f t="shared" si="1166"/>
        <v>сиц</v>
      </c>
      <c r="AU1551" s="192" t="str">
        <f t="shared" si="1167"/>
        <v>сиц</v>
      </c>
      <c r="AV1551" s="192" t="e">
        <f t="shared" si="1168"/>
        <v>#N/A</v>
      </c>
      <c r="AW1551" s="472">
        <f t="shared" si="1169"/>
        <v>200000</v>
      </c>
      <c r="AX1551" s="191">
        <f t="shared" si="1170"/>
        <v>200000</v>
      </c>
      <c r="AY1551" s="191">
        <f t="shared" si="1171"/>
        <v>0</v>
      </c>
      <c r="AZ1551" s="191">
        <f t="shared" si="1172"/>
        <v>0</v>
      </c>
      <c r="BA1551" s="193" t="e">
        <f t="shared" si="1173"/>
        <v>#N/A</v>
      </c>
      <c r="BB1551" s="193" t="e">
        <f t="shared" si="1174"/>
        <v>#N/A</v>
      </c>
      <c r="BC1551" s="193" t="e">
        <f t="shared" si="1175"/>
        <v>#N/A</v>
      </c>
      <c r="BD1551" s="472">
        <f t="shared" si="1137"/>
        <v>0</v>
      </c>
      <c r="BE1551" s="472" t="e">
        <f t="shared" si="1176"/>
        <v>#N/A</v>
      </c>
      <c r="BF1551" s="473" t="e">
        <f t="shared" si="1177"/>
        <v>#N/A</v>
      </c>
      <c r="BG1551" s="474" t="e">
        <f t="shared" si="1178"/>
        <v>#N/A</v>
      </c>
      <c r="BH1551" s="475"/>
      <c r="BI1551" s="475"/>
      <c r="BJ1551" s="490"/>
      <c r="BK1551" s="490"/>
      <c r="BL1551" s="477" t="str">
        <f t="shared" si="1179"/>
        <v/>
      </c>
    </row>
    <row r="1552" spans="1:64" s="463" customFormat="1" ht="12" hidden="1" customHeight="1">
      <c r="A1552" s="452" t="s">
        <v>738</v>
      </c>
      <c r="B1552" s="453" t="s">
        <v>323</v>
      </c>
      <c r="C1552" s="452" t="s">
        <v>739</v>
      </c>
      <c r="D1552" s="453" t="s">
        <v>409</v>
      </c>
      <c r="E1552" s="453" t="s">
        <v>1407</v>
      </c>
      <c r="F1552" s="453" t="s">
        <v>613</v>
      </c>
      <c r="G1552" s="453" t="s">
        <v>423</v>
      </c>
      <c r="H1552" s="454" t="s">
        <v>653</v>
      </c>
      <c r="I1552" s="453" t="s">
        <v>547</v>
      </c>
      <c r="J1552" s="455">
        <v>22548415.68</v>
      </c>
      <c r="K1552" s="455">
        <v>17753000</v>
      </c>
      <c r="L1552" s="456" t="str">
        <f t="shared" si="1138"/>
        <v>856Щ59660801051004000061124131</v>
      </c>
      <c r="M1552" s="457">
        <f t="array" ref="M1552">IF(COUNT(SEARCH(Удалить_Роспись_КВСР,$B1552)*SEARCH(Удалить_Роспись_ПБС,$C1552)*SEARCH(Удалить_Роспись_КФСР, $D1552)*SEARCH(Удалить_Роспись_КЦСР,$E1552)*SEARCH(Удалить_Роспись_КВР,$F1552)*SEARCH(Удалить_Роспись_ЭК,$H1552)*SEARCH(Удалить_Роспись_КР,$I1552))&gt;0,0,1)</f>
        <v>0</v>
      </c>
      <c r="N1552" s="457">
        <v>0</v>
      </c>
      <c r="O1552" s="192" t="str">
        <f t="shared" si="1139"/>
        <v/>
      </c>
      <c r="P1552" s="192" t="str">
        <f t="shared" si="1136"/>
        <v/>
      </c>
      <c r="Q1552" s="300" t="str">
        <f t="shared" si="1140"/>
        <v/>
      </c>
      <c r="R1552" s="300" t="str">
        <f t="shared" si="1141"/>
        <v/>
      </c>
      <c r="S1552" s="300" t="str">
        <f t="shared" si="1142"/>
        <v/>
      </c>
      <c r="T1552" s="192" t="str">
        <f t="shared" si="1143"/>
        <v/>
      </c>
      <c r="U1552" s="303" t="str">
        <f t="shared" si="1144"/>
        <v/>
      </c>
      <c r="V1552" s="300" t="str">
        <f t="shared" si="1145"/>
        <v/>
      </c>
      <c r="W1552" s="192" t="str">
        <f t="shared" si="1146"/>
        <v/>
      </c>
      <c r="X1552" s="303" t="str">
        <f t="shared" si="1147"/>
        <v/>
      </c>
      <c r="Y1552" s="300" t="str">
        <f t="shared" si="1148"/>
        <v/>
      </c>
      <c r="Z1552" s="300" t="str">
        <f t="shared" si="1149"/>
        <v/>
      </c>
      <c r="AA1552" s="303" t="str">
        <f t="shared" si="1150"/>
        <v/>
      </c>
      <c r="AB1552" s="300" t="str">
        <f t="shared" si="1151"/>
        <v>смз</v>
      </c>
      <c r="AC1552" s="300" t="str">
        <f t="shared" si="1152"/>
        <v/>
      </c>
      <c r="AD1552" s="300" t="str">
        <f t="shared" si="1153"/>
        <v/>
      </c>
      <c r="AE1552" s="192" t="str">
        <f t="shared" si="1154"/>
        <v/>
      </c>
      <c r="AF1552" s="192" t="str">
        <f t="shared" si="1155"/>
        <v/>
      </c>
      <c r="AG1552" s="192"/>
      <c r="AH1552" s="186"/>
      <c r="AI1552" s="186"/>
      <c r="AJ1552" s="300" t="str">
        <f t="shared" si="1156"/>
        <v/>
      </c>
      <c r="AK1552" s="300" t="str">
        <f t="shared" si="1157"/>
        <v/>
      </c>
      <c r="AL1552" s="300" t="str">
        <f t="shared" si="1158"/>
        <v/>
      </c>
      <c r="AM1552" s="300" t="str">
        <f t="shared" si="1159"/>
        <v/>
      </c>
      <c r="AN1552" s="300" t="str">
        <f t="shared" si="1160"/>
        <v/>
      </c>
      <c r="AO1552" s="300" t="str">
        <f t="shared" si="1161"/>
        <v/>
      </c>
      <c r="AP1552" s="300" t="str">
        <f t="shared" si="1162"/>
        <v/>
      </c>
      <c r="AQ1552" s="300" t="str">
        <f t="shared" si="1163"/>
        <v/>
      </c>
      <c r="AR1552" s="306" t="str">
        <f t="shared" si="1164"/>
        <v/>
      </c>
      <c r="AS1552" s="300" t="str">
        <f t="shared" si="1165"/>
        <v>смз</v>
      </c>
      <c r="AT1552" s="300" t="str">
        <f t="shared" si="1166"/>
        <v/>
      </c>
      <c r="AU1552" s="192" t="str">
        <f t="shared" si="1167"/>
        <v>смз</v>
      </c>
      <c r="AV1552" s="192" t="str">
        <f t="shared" si="1168"/>
        <v>смз856Щ5966общпро</v>
      </c>
      <c r="AW1552" s="456">
        <f t="shared" si="1169"/>
        <v>0</v>
      </c>
      <c r="AX1552" s="191">
        <f t="shared" si="1170"/>
        <v>0</v>
      </c>
      <c r="AY1552" s="191">
        <f t="shared" si="1171"/>
        <v>0</v>
      </c>
      <c r="AZ1552" s="191">
        <f t="shared" si="1172"/>
        <v>0</v>
      </c>
      <c r="BA1552" s="193">
        <f t="shared" si="1173"/>
        <v>1</v>
      </c>
      <c r="BB1552" s="193">
        <f t="shared" si="1174"/>
        <v>1</v>
      </c>
      <c r="BC1552" s="193">
        <f t="shared" si="1175"/>
        <v>1</v>
      </c>
      <c r="BD1552" s="456">
        <f t="shared" si="1137"/>
        <v>0</v>
      </c>
      <c r="BE1552" s="456">
        <f t="shared" si="1176"/>
        <v>0</v>
      </c>
      <c r="BF1552" s="458">
        <f t="shared" si="1177"/>
        <v>0</v>
      </c>
      <c r="BG1552" s="459">
        <f t="shared" si="1178"/>
        <v>0</v>
      </c>
      <c r="BH1552" s="460"/>
      <c r="BI1552" s="460"/>
      <c r="BJ1552" s="467"/>
      <c r="BK1552" s="467"/>
      <c r="BL1552" s="462" t="str">
        <f t="shared" si="1179"/>
        <v/>
      </c>
    </row>
    <row r="1553" spans="1:64" s="463" customFormat="1" ht="12" hidden="1" customHeight="1">
      <c r="A1553" s="452" t="s">
        <v>738</v>
      </c>
      <c r="B1553" s="453" t="s">
        <v>323</v>
      </c>
      <c r="C1553" s="452" t="s">
        <v>739</v>
      </c>
      <c r="D1553" s="453" t="s">
        <v>409</v>
      </c>
      <c r="E1553" s="453" t="s">
        <v>1408</v>
      </c>
      <c r="F1553" s="453" t="s">
        <v>613</v>
      </c>
      <c r="G1553" s="453" t="s">
        <v>423</v>
      </c>
      <c r="H1553" s="454" t="s">
        <v>653</v>
      </c>
      <c r="I1553" s="453" t="s">
        <v>547</v>
      </c>
      <c r="J1553" s="455">
        <v>3861924.32</v>
      </c>
      <c r="K1553" s="455">
        <v>3825000</v>
      </c>
      <c r="L1553" s="456" t="str">
        <f t="shared" si="1138"/>
        <v>856Щ59660801051004100061124131</v>
      </c>
      <c r="M1553" s="457">
        <f t="array" ref="M1553">IF(COUNT(SEARCH(Удалить_Роспись_КВСР,$B1553)*SEARCH(Удалить_Роспись_ПБС,$C1553)*SEARCH(Удалить_Роспись_КФСР, $D1553)*SEARCH(Удалить_Роспись_КЦСР,$E1553)*SEARCH(Удалить_Роспись_КВР,$F1553)*SEARCH(Удалить_Роспись_ЭК,$H1553)*SEARCH(Удалить_Роспись_КР,$I1553))&gt;0,0,1)</f>
        <v>0</v>
      </c>
      <c r="N1553" s="457">
        <v>0</v>
      </c>
      <c r="O1553" s="192" t="str">
        <f t="shared" si="1139"/>
        <v/>
      </c>
      <c r="P1553" s="192" t="str">
        <f t="shared" si="1136"/>
        <v/>
      </c>
      <c r="Q1553" s="300" t="str">
        <f t="shared" si="1140"/>
        <v/>
      </c>
      <c r="R1553" s="300" t="str">
        <f t="shared" si="1141"/>
        <v/>
      </c>
      <c r="S1553" s="300" t="str">
        <f t="shared" si="1142"/>
        <v/>
      </c>
      <c r="T1553" s="192" t="str">
        <f t="shared" si="1143"/>
        <v/>
      </c>
      <c r="U1553" s="303" t="str">
        <f t="shared" si="1144"/>
        <v/>
      </c>
      <c r="V1553" s="300" t="str">
        <f t="shared" si="1145"/>
        <v/>
      </c>
      <c r="W1553" s="192" t="str">
        <f t="shared" si="1146"/>
        <v/>
      </c>
      <c r="X1553" s="303" t="str">
        <f t="shared" si="1147"/>
        <v/>
      </c>
      <c r="Y1553" s="300" t="str">
        <f t="shared" si="1148"/>
        <v/>
      </c>
      <c r="Z1553" s="300" t="str">
        <f t="shared" si="1149"/>
        <v/>
      </c>
      <c r="AA1553" s="303" t="str">
        <f t="shared" si="1150"/>
        <v/>
      </c>
      <c r="AB1553" s="300" t="str">
        <f t="shared" si="1151"/>
        <v>смз</v>
      </c>
      <c r="AC1553" s="300" t="str">
        <f t="shared" si="1152"/>
        <v/>
      </c>
      <c r="AD1553" s="300" t="str">
        <f t="shared" si="1153"/>
        <v/>
      </c>
      <c r="AE1553" s="192" t="str">
        <f t="shared" si="1154"/>
        <v/>
      </c>
      <c r="AF1553" s="192" t="str">
        <f t="shared" si="1155"/>
        <v/>
      </c>
      <c r="AG1553" s="192"/>
      <c r="AH1553" s="186"/>
      <c r="AI1553" s="186"/>
      <c r="AJ1553" s="300" t="str">
        <f t="shared" si="1156"/>
        <v/>
      </c>
      <c r="AK1553" s="300" t="str">
        <f t="shared" si="1157"/>
        <v/>
      </c>
      <c r="AL1553" s="300" t="str">
        <f t="shared" si="1158"/>
        <v/>
      </c>
      <c r="AM1553" s="300" t="str">
        <f t="shared" si="1159"/>
        <v/>
      </c>
      <c r="AN1553" s="300" t="str">
        <f t="shared" si="1160"/>
        <v/>
      </c>
      <c r="AO1553" s="300" t="str">
        <f t="shared" si="1161"/>
        <v/>
      </c>
      <c r="AP1553" s="300" t="str">
        <f t="shared" si="1162"/>
        <v/>
      </c>
      <c r="AQ1553" s="300" t="str">
        <f t="shared" si="1163"/>
        <v/>
      </c>
      <c r="AR1553" s="306" t="str">
        <f t="shared" si="1164"/>
        <v/>
      </c>
      <c r="AS1553" s="300" t="str">
        <f t="shared" si="1165"/>
        <v>смз</v>
      </c>
      <c r="AT1553" s="300" t="str">
        <f t="shared" si="1166"/>
        <v/>
      </c>
      <c r="AU1553" s="192" t="str">
        <f t="shared" si="1167"/>
        <v>смз</v>
      </c>
      <c r="AV1553" s="192" t="str">
        <f t="shared" si="1168"/>
        <v>смз856Щ5966общпро</v>
      </c>
      <c r="AW1553" s="456">
        <f t="shared" si="1169"/>
        <v>0</v>
      </c>
      <c r="AX1553" s="191">
        <f t="shared" si="1170"/>
        <v>0</v>
      </c>
      <c r="AY1553" s="191">
        <f t="shared" si="1171"/>
        <v>0</v>
      </c>
      <c r="AZ1553" s="191">
        <f t="shared" si="1172"/>
        <v>0</v>
      </c>
      <c r="BA1553" s="193">
        <f t="shared" si="1173"/>
        <v>1</v>
      </c>
      <c r="BB1553" s="193">
        <f t="shared" si="1174"/>
        <v>1</v>
      </c>
      <c r="BC1553" s="193">
        <f t="shared" si="1175"/>
        <v>1</v>
      </c>
      <c r="BD1553" s="456">
        <f t="shared" si="1137"/>
        <v>0</v>
      </c>
      <c r="BE1553" s="456">
        <f t="shared" si="1176"/>
        <v>0</v>
      </c>
      <c r="BF1553" s="458">
        <f t="shared" si="1177"/>
        <v>0</v>
      </c>
      <c r="BG1553" s="459">
        <f t="shared" si="1178"/>
        <v>0</v>
      </c>
      <c r="BH1553" s="460"/>
      <c r="BI1553" s="460"/>
      <c r="BJ1553" s="461"/>
      <c r="BK1553" s="461"/>
      <c r="BL1553" s="462" t="str">
        <f t="shared" si="1179"/>
        <v/>
      </c>
    </row>
    <row r="1554" spans="1:64" s="463" customFormat="1" ht="12" hidden="1" customHeight="1">
      <c r="A1554" s="452" t="s">
        <v>738</v>
      </c>
      <c r="B1554" s="453" t="s">
        <v>323</v>
      </c>
      <c r="C1554" s="452" t="s">
        <v>739</v>
      </c>
      <c r="D1554" s="453" t="s">
        <v>409</v>
      </c>
      <c r="E1554" s="453" t="s">
        <v>1426</v>
      </c>
      <c r="F1554" s="453" t="s">
        <v>613</v>
      </c>
      <c r="G1554" s="453" t="s">
        <v>423</v>
      </c>
      <c r="H1554" s="454" t="s">
        <v>653</v>
      </c>
      <c r="I1554" s="453" t="s">
        <v>547</v>
      </c>
      <c r="J1554" s="455">
        <v>62700</v>
      </c>
      <c r="K1554" s="455">
        <v>39980.89</v>
      </c>
      <c r="L1554" s="456" t="str">
        <f t="shared" si="1138"/>
        <v>856Щ59660801051004500061124131</v>
      </c>
      <c r="M1554" s="457">
        <f t="array" ref="M1554">IF(COUNT(SEARCH(Удалить_Роспись_КВСР,$B1554)*SEARCH(Удалить_Роспись_ПБС,$C1554)*SEARCH(Удалить_Роспись_КФСР, $D1554)*SEARCH(Удалить_Роспись_КЦСР,$E1554)*SEARCH(Удалить_Роспись_КВР,$F1554)*SEARCH(Удалить_Роспись_ЭК,$H1554)*SEARCH(Удалить_Роспись_КР,$I1554))&gt;0,0,1)</f>
        <v>0</v>
      </c>
      <c r="N1554" s="457">
        <v>0</v>
      </c>
      <c r="O1554" s="192" t="str">
        <f t="shared" si="1139"/>
        <v/>
      </c>
      <c r="P1554" s="192" t="str">
        <f t="shared" si="1136"/>
        <v/>
      </c>
      <c r="Q1554" s="300" t="str">
        <f t="shared" si="1140"/>
        <v/>
      </c>
      <c r="R1554" s="300" t="str">
        <f t="shared" si="1141"/>
        <v/>
      </c>
      <c r="S1554" s="300" t="str">
        <f t="shared" si="1142"/>
        <v/>
      </c>
      <c r="T1554" s="192" t="str">
        <f t="shared" si="1143"/>
        <v/>
      </c>
      <c r="U1554" s="303" t="str">
        <f t="shared" si="1144"/>
        <v/>
      </c>
      <c r="V1554" s="300" t="str">
        <f t="shared" si="1145"/>
        <v/>
      </c>
      <c r="W1554" s="192" t="str">
        <f t="shared" si="1146"/>
        <v/>
      </c>
      <c r="X1554" s="303" t="str">
        <f t="shared" si="1147"/>
        <v/>
      </c>
      <c r="Y1554" s="300" t="str">
        <f t="shared" si="1148"/>
        <v/>
      </c>
      <c r="Z1554" s="300" t="str">
        <f t="shared" si="1149"/>
        <v/>
      </c>
      <c r="AA1554" s="303" t="str">
        <f t="shared" si="1150"/>
        <v/>
      </c>
      <c r="AB1554" s="300" t="str">
        <f t="shared" si="1151"/>
        <v>смз</v>
      </c>
      <c r="AC1554" s="300" t="str">
        <f t="shared" si="1152"/>
        <v/>
      </c>
      <c r="AD1554" s="300" t="str">
        <f t="shared" si="1153"/>
        <v/>
      </c>
      <c r="AE1554" s="192" t="str">
        <f t="shared" si="1154"/>
        <v/>
      </c>
      <c r="AF1554" s="192" t="str">
        <f t="shared" si="1155"/>
        <v/>
      </c>
      <c r="AG1554" s="192"/>
      <c r="AH1554" s="186"/>
      <c r="AI1554" s="186"/>
      <c r="AJ1554" s="300" t="str">
        <f t="shared" si="1156"/>
        <v/>
      </c>
      <c r="AK1554" s="300" t="str">
        <f t="shared" si="1157"/>
        <v/>
      </c>
      <c r="AL1554" s="300" t="str">
        <f t="shared" si="1158"/>
        <v/>
      </c>
      <c r="AM1554" s="300" t="str">
        <f t="shared" si="1159"/>
        <v/>
      </c>
      <c r="AN1554" s="300" t="str">
        <f t="shared" si="1160"/>
        <v/>
      </c>
      <c r="AO1554" s="300" t="str">
        <f t="shared" si="1161"/>
        <v/>
      </c>
      <c r="AP1554" s="300" t="str">
        <f t="shared" si="1162"/>
        <v/>
      </c>
      <c r="AQ1554" s="300" t="str">
        <f t="shared" si="1163"/>
        <v/>
      </c>
      <c r="AR1554" s="306" t="str">
        <f t="shared" si="1164"/>
        <v/>
      </c>
      <c r="AS1554" s="300" t="str">
        <f t="shared" si="1165"/>
        <v>смз</v>
      </c>
      <c r="AT1554" s="300" t="str">
        <f t="shared" si="1166"/>
        <v/>
      </c>
      <c r="AU1554" s="192" t="str">
        <f t="shared" si="1167"/>
        <v>смз</v>
      </c>
      <c r="AV1554" s="192" t="str">
        <f t="shared" si="1168"/>
        <v>смз856Щ5966общпро</v>
      </c>
      <c r="AW1554" s="456">
        <f t="shared" si="1169"/>
        <v>0</v>
      </c>
      <c r="AX1554" s="191">
        <f t="shared" si="1170"/>
        <v>0</v>
      </c>
      <c r="AY1554" s="191">
        <f t="shared" si="1171"/>
        <v>0</v>
      </c>
      <c r="AZ1554" s="191">
        <f t="shared" si="1172"/>
        <v>0</v>
      </c>
      <c r="BA1554" s="193">
        <f t="shared" si="1173"/>
        <v>1</v>
      </c>
      <c r="BB1554" s="193">
        <f t="shared" si="1174"/>
        <v>1</v>
      </c>
      <c r="BC1554" s="193">
        <f t="shared" si="1175"/>
        <v>1</v>
      </c>
      <c r="BD1554" s="456">
        <f t="shared" si="1137"/>
        <v>0</v>
      </c>
      <c r="BE1554" s="456">
        <f t="shared" si="1176"/>
        <v>0</v>
      </c>
      <c r="BF1554" s="458">
        <f t="shared" si="1177"/>
        <v>0</v>
      </c>
      <c r="BG1554" s="459">
        <f t="shared" si="1178"/>
        <v>0</v>
      </c>
      <c r="BH1554" s="460"/>
      <c r="BI1554" s="460"/>
      <c r="BJ1554" s="461"/>
      <c r="BK1554" s="461"/>
      <c r="BL1554" s="462" t="str">
        <f t="shared" si="1179"/>
        <v/>
      </c>
    </row>
    <row r="1555" spans="1:64" s="463" customFormat="1" ht="12" hidden="1" customHeight="1">
      <c r="A1555" s="452" t="s">
        <v>738</v>
      </c>
      <c r="B1555" s="453" t="s">
        <v>323</v>
      </c>
      <c r="C1555" s="452" t="s">
        <v>739</v>
      </c>
      <c r="D1555" s="453" t="s">
        <v>409</v>
      </c>
      <c r="E1555" s="453" t="s">
        <v>1409</v>
      </c>
      <c r="F1555" s="453" t="s">
        <v>615</v>
      </c>
      <c r="G1555" s="453" t="s">
        <v>323</v>
      </c>
      <c r="H1555" s="454" t="s">
        <v>653</v>
      </c>
      <c r="I1555" s="453" t="s">
        <v>547</v>
      </c>
      <c r="J1555" s="455">
        <v>278000</v>
      </c>
      <c r="K1555" s="455">
        <v>277797.88</v>
      </c>
      <c r="L1555" s="456" t="str">
        <f t="shared" si="1138"/>
        <v>856Щ59660801051004700061285631</v>
      </c>
      <c r="M1555" s="457">
        <f t="array" ref="M1555">IF(COUNT(SEARCH(Удалить_Роспись_КВСР,$B1555)*SEARCH(Удалить_Роспись_ПБС,$C1555)*SEARCH(Удалить_Роспись_КФСР, $D1555)*SEARCH(Удалить_Роспись_КЦСР,$E1555)*SEARCH(Удалить_Роспись_КВР,$F1555)*SEARCH(Удалить_Роспись_ЭК,$H1555)*SEARCH(Удалить_Роспись_КР,$I1555))&gt;0,0,1)</f>
        <v>0</v>
      </c>
      <c r="N1555" s="457">
        <v>0</v>
      </c>
      <c r="O1555" s="192" t="str">
        <f t="shared" si="1139"/>
        <v/>
      </c>
      <c r="P1555" s="192" t="str">
        <f t="shared" si="1136"/>
        <v/>
      </c>
      <c r="Q1555" s="300" t="str">
        <f t="shared" si="1140"/>
        <v/>
      </c>
      <c r="R1555" s="300" t="str">
        <f t="shared" si="1141"/>
        <v/>
      </c>
      <c r="S1555" s="300" t="str">
        <f t="shared" si="1142"/>
        <v/>
      </c>
      <c r="T1555" s="192" t="str">
        <f t="shared" si="1143"/>
        <v/>
      </c>
      <c r="U1555" s="303" t="str">
        <f t="shared" si="1144"/>
        <v/>
      </c>
      <c r="V1555" s="300" t="str">
        <f t="shared" si="1145"/>
        <v/>
      </c>
      <c r="W1555" s="192" t="str">
        <f t="shared" si="1146"/>
        <v/>
      </c>
      <c r="X1555" s="303" t="str">
        <f t="shared" si="1147"/>
        <v/>
      </c>
      <c r="Y1555" s="300" t="str">
        <f t="shared" si="1148"/>
        <v/>
      </c>
      <c r="Z1555" s="300" t="str">
        <f t="shared" si="1149"/>
        <v/>
      </c>
      <c r="AA1555" s="303" t="str">
        <f t="shared" si="1150"/>
        <v/>
      </c>
      <c r="AB1555" s="300" t="str">
        <f t="shared" si="1151"/>
        <v/>
      </c>
      <c r="AC1555" s="300" t="str">
        <f t="shared" si="1152"/>
        <v/>
      </c>
      <c r="AD1555" s="300" t="str">
        <f t="shared" si="1153"/>
        <v>сиц</v>
      </c>
      <c r="AE1555" s="192" t="str">
        <f t="shared" si="1154"/>
        <v/>
      </c>
      <c r="AF1555" s="192" t="str">
        <f t="shared" si="1155"/>
        <v/>
      </c>
      <c r="AG1555" s="192"/>
      <c r="AH1555" s="186"/>
      <c r="AI1555" s="186"/>
      <c r="AJ1555" s="300" t="str">
        <f t="shared" si="1156"/>
        <v/>
      </c>
      <c r="AK1555" s="300" t="str">
        <f t="shared" si="1157"/>
        <v/>
      </c>
      <c r="AL1555" s="300" t="str">
        <f t="shared" si="1158"/>
        <v/>
      </c>
      <c r="AM1555" s="300" t="str">
        <f t="shared" si="1159"/>
        <v/>
      </c>
      <c r="AN1555" s="300" t="str">
        <f t="shared" si="1160"/>
        <v/>
      </c>
      <c r="AO1555" s="300" t="str">
        <f t="shared" si="1161"/>
        <v/>
      </c>
      <c r="AP1555" s="300" t="str">
        <f t="shared" si="1162"/>
        <v/>
      </c>
      <c r="AQ1555" s="300" t="str">
        <f t="shared" si="1163"/>
        <v/>
      </c>
      <c r="AR1555" s="306" t="str">
        <f t="shared" si="1164"/>
        <v/>
      </c>
      <c r="AS1555" s="300" t="str">
        <f t="shared" si="1165"/>
        <v/>
      </c>
      <c r="AT1555" s="300" t="str">
        <f t="shared" si="1166"/>
        <v>сиц</v>
      </c>
      <c r="AU1555" s="192" t="str">
        <f t="shared" si="1167"/>
        <v>сиц</v>
      </c>
      <c r="AV1555" s="192" t="e">
        <f t="shared" si="1168"/>
        <v>#N/A</v>
      </c>
      <c r="AW1555" s="456">
        <f t="shared" si="1169"/>
        <v>0</v>
      </c>
      <c r="AX1555" s="191">
        <f t="shared" si="1170"/>
        <v>0</v>
      </c>
      <c r="AY1555" s="191">
        <f t="shared" si="1171"/>
        <v>0</v>
      </c>
      <c r="AZ1555" s="191">
        <f t="shared" si="1172"/>
        <v>0</v>
      </c>
      <c r="BA1555" s="193" t="e">
        <f t="shared" si="1173"/>
        <v>#N/A</v>
      </c>
      <c r="BB1555" s="193" t="e">
        <f t="shared" si="1174"/>
        <v>#N/A</v>
      </c>
      <c r="BC1555" s="193" t="e">
        <f t="shared" si="1175"/>
        <v>#N/A</v>
      </c>
      <c r="BD1555" s="456">
        <f t="shared" si="1137"/>
        <v>0</v>
      </c>
      <c r="BE1555" s="456" t="e">
        <f t="shared" si="1176"/>
        <v>#N/A</v>
      </c>
      <c r="BF1555" s="458" t="e">
        <f t="shared" si="1177"/>
        <v>#N/A</v>
      </c>
      <c r="BG1555" s="459" t="e">
        <f t="shared" si="1178"/>
        <v>#N/A</v>
      </c>
      <c r="BH1555" s="460"/>
      <c r="BI1555" s="460"/>
      <c r="BJ1555" s="467"/>
      <c r="BK1555" s="467"/>
      <c r="BL1555" s="462" t="str">
        <f t="shared" si="1179"/>
        <v/>
      </c>
    </row>
    <row r="1556" spans="1:64" s="463" customFormat="1" ht="12" hidden="1" customHeight="1">
      <c r="A1556" s="452" t="s">
        <v>738</v>
      </c>
      <c r="B1556" s="453" t="s">
        <v>323</v>
      </c>
      <c r="C1556" s="452" t="s">
        <v>739</v>
      </c>
      <c r="D1556" s="453" t="s">
        <v>409</v>
      </c>
      <c r="E1556" s="453" t="s">
        <v>1410</v>
      </c>
      <c r="F1556" s="453" t="s">
        <v>613</v>
      </c>
      <c r="G1556" s="453" t="s">
        <v>423</v>
      </c>
      <c r="H1556" s="454" t="s">
        <v>653</v>
      </c>
      <c r="I1556" s="453" t="s">
        <v>547</v>
      </c>
      <c r="J1556" s="455">
        <v>3813748</v>
      </c>
      <c r="K1556" s="455">
        <v>1840000</v>
      </c>
      <c r="L1556" s="456" t="str">
        <f t="shared" si="1138"/>
        <v>856Щ59660801051004Г00061124131</v>
      </c>
      <c r="M1556" s="457">
        <f t="array" ref="M1556">IF(COUNT(SEARCH(Удалить_Роспись_КВСР,$B1556)*SEARCH(Удалить_Роспись_ПБС,$C1556)*SEARCH(Удалить_Роспись_КФСР, $D1556)*SEARCH(Удалить_Роспись_КЦСР,$E1556)*SEARCH(Удалить_Роспись_КВР,$F1556)*SEARCH(Удалить_Роспись_ЭК,$H1556)*SEARCH(Удалить_Роспись_КР,$I1556))&gt;0,0,1)</f>
        <v>0</v>
      </c>
      <c r="N1556" s="457">
        <v>0</v>
      </c>
      <c r="O1556" s="192" t="str">
        <f t="shared" si="1139"/>
        <v/>
      </c>
      <c r="P1556" s="192" t="str">
        <f t="shared" ref="P1556:P1619" si="1180">IF($E1556="092Л000","воз","")</f>
        <v/>
      </c>
      <c r="Q1556" s="300" t="str">
        <f t="shared" si="1140"/>
        <v/>
      </c>
      <c r="R1556" s="300" t="str">
        <f t="shared" si="1141"/>
        <v/>
      </c>
      <c r="S1556" s="300" t="str">
        <f t="shared" si="1142"/>
        <v/>
      </c>
      <c r="T1556" s="192" t="str">
        <f t="shared" si="1143"/>
        <v/>
      </c>
      <c r="U1556" s="303" t="str">
        <f t="shared" si="1144"/>
        <v/>
      </c>
      <c r="V1556" s="300" t="str">
        <f t="shared" si="1145"/>
        <v/>
      </c>
      <c r="W1556" s="192" t="str">
        <f t="shared" si="1146"/>
        <v/>
      </c>
      <c r="X1556" s="303" t="str">
        <f t="shared" si="1147"/>
        <v/>
      </c>
      <c r="Y1556" s="300" t="str">
        <f t="shared" si="1148"/>
        <v/>
      </c>
      <c r="Z1556" s="300" t="str">
        <f t="shared" si="1149"/>
        <v/>
      </c>
      <c r="AA1556" s="303" t="str">
        <f t="shared" si="1150"/>
        <v/>
      </c>
      <c r="AB1556" s="300" t="str">
        <f t="shared" si="1151"/>
        <v>смз</v>
      </c>
      <c r="AC1556" s="300" t="str">
        <f t="shared" si="1152"/>
        <v/>
      </c>
      <c r="AD1556" s="300" t="str">
        <f t="shared" si="1153"/>
        <v/>
      </c>
      <c r="AE1556" s="192" t="str">
        <f t="shared" si="1154"/>
        <v/>
      </c>
      <c r="AF1556" s="192" t="str">
        <f t="shared" si="1155"/>
        <v/>
      </c>
      <c r="AG1556" s="192"/>
      <c r="AH1556" s="186"/>
      <c r="AI1556" s="186"/>
      <c r="AJ1556" s="300" t="str">
        <f t="shared" si="1156"/>
        <v/>
      </c>
      <c r="AK1556" s="300" t="str">
        <f t="shared" si="1157"/>
        <v/>
      </c>
      <c r="AL1556" s="300" t="str">
        <f t="shared" si="1158"/>
        <v/>
      </c>
      <c r="AM1556" s="300" t="str">
        <f t="shared" si="1159"/>
        <v/>
      </c>
      <c r="AN1556" s="300" t="str">
        <f t="shared" si="1160"/>
        <v/>
      </c>
      <c r="AO1556" s="300" t="str">
        <f t="shared" si="1161"/>
        <v/>
      </c>
      <c r="AP1556" s="300" t="str">
        <f t="shared" si="1162"/>
        <v/>
      </c>
      <c r="AQ1556" s="300" t="str">
        <f t="shared" si="1163"/>
        <v/>
      </c>
      <c r="AR1556" s="306" t="str">
        <f t="shared" si="1164"/>
        <v/>
      </c>
      <c r="AS1556" s="300" t="str">
        <f t="shared" si="1165"/>
        <v>смз</v>
      </c>
      <c r="AT1556" s="300" t="str">
        <f t="shared" si="1166"/>
        <v/>
      </c>
      <c r="AU1556" s="192" t="str">
        <f t="shared" si="1167"/>
        <v>смз</v>
      </c>
      <c r="AV1556" s="192" t="str">
        <f t="shared" si="1168"/>
        <v>смз856Щ5966общпро</v>
      </c>
      <c r="AW1556" s="456">
        <f t="shared" si="1169"/>
        <v>0</v>
      </c>
      <c r="AX1556" s="191">
        <f t="shared" si="1170"/>
        <v>0</v>
      </c>
      <c r="AY1556" s="191">
        <f t="shared" si="1171"/>
        <v>0</v>
      </c>
      <c r="AZ1556" s="191">
        <f t="shared" si="1172"/>
        <v>0</v>
      </c>
      <c r="BA1556" s="193">
        <f t="shared" si="1173"/>
        <v>1</v>
      </c>
      <c r="BB1556" s="193">
        <f t="shared" si="1174"/>
        <v>1</v>
      </c>
      <c r="BC1556" s="193">
        <f t="shared" si="1175"/>
        <v>1</v>
      </c>
      <c r="BD1556" s="456">
        <f t="shared" si="1137"/>
        <v>0</v>
      </c>
      <c r="BE1556" s="456">
        <f t="shared" si="1176"/>
        <v>0</v>
      </c>
      <c r="BF1556" s="458">
        <f t="shared" si="1177"/>
        <v>0</v>
      </c>
      <c r="BG1556" s="459">
        <f t="shared" si="1178"/>
        <v>0</v>
      </c>
      <c r="BH1556" s="460"/>
      <c r="BI1556" s="460"/>
      <c r="BJ1556" s="467"/>
      <c r="BK1556" s="467"/>
      <c r="BL1556" s="462" t="str">
        <f t="shared" si="1179"/>
        <v/>
      </c>
    </row>
    <row r="1557" spans="1:64" s="463" customFormat="1" ht="12" hidden="1" customHeight="1">
      <c r="A1557" s="452" t="s">
        <v>738</v>
      </c>
      <c r="B1557" s="453" t="s">
        <v>323</v>
      </c>
      <c r="C1557" s="452" t="s">
        <v>739</v>
      </c>
      <c r="D1557" s="453" t="s">
        <v>409</v>
      </c>
      <c r="E1557" s="453" t="s">
        <v>1411</v>
      </c>
      <c r="F1557" s="453" t="s">
        <v>613</v>
      </c>
      <c r="G1557" s="453" t="s">
        <v>423</v>
      </c>
      <c r="H1557" s="454" t="s">
        <v>653</v>
      </c>
      <c r="I1557" s="453" t="s">
        <v>547</v>
      </c>
      <c r="J1557" s="455">
        <v>429240</v>
      </c>
      <c r="K1557" s="455">
        <v>300000</v>
      </c>
      <c r="L1557" s="456" t="str">
        <f t="shared" si="1138"/>
        <v>856Щ59660801051004Э00061124131</v>
      </c>
      <c r="M1557" s="457">
        <f t="array" ref="M1557">IF(COUNT(SEARCH(Удалить_Роспись_КВСР,$B1557)*SEARCH(Удалить_Роспись_ПБС,$C1557)*SEARCH(Удалить_Роспись_КФСР, $D1557)*SEARCH(Удалить_Роспись_КЦСР,$E1557)*SEARCH(Удалить_Роспись_КВР,$F1557)*SEARCH(Удалить_Роспись_ЭК,$H1557)*SEARCH(Удалить_Роспись_КР,$I1557))&gt;0,0,1)</f>
        <v>0</v>
      </c>
      <c r="N1557" s="457">
        <v>0</v>
      </c>
      <c r="O1557" s="192" t="str">
        <f t="shared" si="1139"/>
        <v/>
      </c>
      <c r="P1557" s="192" t="str">
        <f t="shared" si="1180"/>
        <v/>
      </c>
      <c r="Q1557" s="300" t="str">
        <f t="shared" si="1140"/>
        <v/>
      </c>
      <c r="R1557" s="300" t="str">
        <f t="shared" si="1141"/>
        <v/>
      </c>
      <c r="S1557" s="300" t="str">
        <f t="shared" si="1142"/>
        <v/>
      </c>
      <c r="T1557" s="192" t="str">
        <f t="shared" si="1143"/>
        <v/>
      </c>
      <c r="U1557" s="303" t="str">
        <f t="shared" si="1144"/>
        <v/>
      </c>
      <c r="V1557" s="300" t="str">
        <f t="shared" si="1145"/>
        <v/>
      </c>
      <c r="W1557" s="192" t="str">
        <f t="shared" si="1146"/>
        <v/>
      </c>
      <c r="X1557" s="303" t="str">
        <f t="shared" si="1147"/>
        <v/>
      </c>
      <c r="Y1557" s="300" t="str">
        <f t="shared" si="1148"/>
        <v/>
      </c>
      <c r="Z1557" s="300" t="str">
        <f t="shared" si="1149"/>
        <v/>
      </c>
      <c r="AA1557" s="303" t="str">
        <f t="shared" si="1150"/>
        <v/>
      </c>
      <c r="AB1557" s="300" t="str">
        <f t="shared" si="1151"/>
        <v>смз</v>
      </c>
      <c r="AC1557" s="300" t="str">
        <f t="shared" si="1152"/>
        <v/>
      </c>
      <c r="AD1557" s="300" t="str">
        <f t="shared" si="1153"/>
        <v/>
      </c>
      <c r="AE1557" s="192" t="str">
        <f t="shared" si="1154"/>
        <v/>
      </c>
      <c r="AF1557" s="192" t="str">
        <f t="shared" si="1155"/>
        <v/>
      </c>
      <c r="AG1557" s="192"/>
      <c r="AH1557" s="186"/>
      <c r="AI1557" s="186"/>
      <c r="AJ1557" s="300" t="str">
        <f t="shared" si="1156"/>
        <v/>
      </c>
      <c r="AK1557" s="300" t="str">
        <f t="shared" si="1157"/>
        <v/>
      </c>
      <c r="AL1557" s="300" t="str">
        <f t="shared" si="1158"/>
        <v/>
      </c>
      <c r="AM1557" s="300" t="str">
        <f t="shared" si="1159"/>
        <v/>
      </c>
      <c r="AN1557" s="300" t="str">
        <f t="shared" si="1160"/>
        <v/>
      </c>
      <c r="AO1557" s="300" t="str">
        <f t="shared" si="1161"/>
        <v/>
      </c>
      <c r="AP1557" s="300" t="str">
        <f t="shared" si="1162"/>
        <v/>
      </c>
      <c r="AQ1557" s="300" t="str">
        <f t="shared" si="1163"/>
        <v/>
      </c>
      <c r="AR1557" s="306" t="str">
        <f t="shared" si="1164"/>
        <v/>
      </c>
      <c r="AS1557" s="300" t="str">
        <f t="shared" si="1165"/>
        <v>смз</v>
      </c>
      <c r="AT1557" s="300" t="str">
        <f t="shared" si="1166"/>
        <v/>
      </c>
      <c r="AU1557" s="192" t="str">
        <f t="shared" si="1167"/>
        <v>смз</v>
      </c>
      <c r="AV1557" s="192" t="str">
        <f t="shared" si="1168"/>
        <v>смз856Щ5966общпро</v>
      </c>
      <c r="AW1557" s="456">
        <f t="shared" si="1169"/>
        <v>0</v>
      </c>
      <c r="AX1557" s="191">
        <f t="shared" si="1170"/>
        <v>0</v>
      </c>
      <c r="AY1557" s="191">
        <f t="shared" si="1171"/>
        <v>0</v>
      </c>
      <c r="AZ1557" s="191">
        <f t="shared" si="1172"/>
        <v>0</v>
      </c>
      <c r="BA1557" s="193">
        <f t="shared" si="1173"/>
        <v>1</v>
      </c>
      <c r="BB1557" s="193">
        <f t="shared" si="1174"/>
        <v>1</v>
      </c>
      <c r="BC1557" s="193">
        <f t="shared" si="1175"/>
        <v>1</v>
      </c>
      <c r="BD1557" s="456">
        <f t="shared" si="1137"/>
        <v>0</v>
      </c>
      <c r="BE1557" s="456">
        <f t="shared" si="1176"/>
        <v>0</v>
      </c>
      <c r="BF1557" s="458">
        <f t="shared" si="1177"/>
        <v>0</v>
      </c>
      <c r="BG1557" s="459">
        <f t="shared" si="1178"/>
        <v>0</v>
      </c>
      <c r="BH1557" s="460"/>
      <c r="BI1557" s="460"/>
      <c r="BJ1557" s="461"/>
      <c r="BK1557" s="461"/>
      <c r="BL1557" s="462" t="str">
        <f t="shared" si="1179"/>
        <v/>
      </c>
    </row>
    <row r="1558" spans="1:64" s="463" customFormat="1" ht="12" hidden="1" customHeight="1">
      <c r="A1558" s="452" t="s">
        <v>738</v>
      </c>
      <c r="B1558" s="453" t="s">
        <v>323</v>
      </c>
      <c r="C1558" s="452" t="s">
        <v>739</v>
      </c>
      <c r="D1558" s="453" t="s">
        <v>409</v>
      </c>
      <c r="E1558" s="453" t="s">
        <v>1427</v>
      </c>
      <c r="F1558" s="453" t="s">
        <v>615</v>
      </c>
      <c r="G1558" s="453" t="s">
        <v>1428</v>
      </c>
      <c r="H1558" s="454" t="s">
        <v>653</v>
      </c>
      <c r="I1558" s="453" t="s">
        <v>550</v>
      </c>
      <c r="J1558" s="455">
        <v>18400</v>
      </c>
      <c r="K1558" s="455">
        <v>18400</v>
      </c>
      <c r="L1558" s="456" t="str">
        <f t="shared" si="1138"/>
        <v>856Щ59660801051005144061209034</v>
      </c>
      <c r="M1558" s="457">
        <f t="array" ref="M1558">IF(COUNT(SEARCH(Удалить_Роспись_КВСР,$B1558)*SEARCH(Удалить_Роспись_ПБС,$C1558)*SEARCH(Удалить_Роспись_КФСР, $D1558)*SEARCH(Удалить_Роспись_КЦСР,$E1558)*SEARCH(Удалить_Роспись_КВР,$F1558)*SEARCH(Удалить_Роспись_ЭК,$H1558)*SEARCH(Удалить_Роспись_КР,$I1558))&gt;0,0,1)</f>
        <v>0</v>
      </c>
      <c r="N1558" s="457">
        <v>0</v>
      </c>
      <c r="O1558" s="192" t="str">
        <f t="shared" si="1139"/>
        <v/>
      </c>
      <c r="P1558" s="192" t="str">
        <f t="shared" si="1180"/>
        <v/>
      </c>
      <c r="Q1558" s="300" t="str">
        <f t="shared" si="1140"/>
        <v/>
      </c>
      <c r="R1558" s="300" t="str">
        <f t="shared" si="1141"/>
        <v/>
      </c>
      <c r="S1558" s="300" t="str">
        <f t="shared" si="1142"/>
        <v/>
      </c>
      <c r="T1558" s="192" t="str">
        <f t="shared" si="1143"/>
        <v/>
      </c>
      <c r="U1558" s="303" t="str">
        <f t="shared" si="1144"/>
        <v/>
      </c>
      <c r="V1558" s="300" t="str">
        <f t="shared" si="1145"/>
        <v/>
      </c>
      <c r="W1558" s="192" t="str">
        <f t="shared" si="1146"/>
        <v/>
      </c>
      <c r="X1558" s="303" t="str">
        <f t="shared" si="1147"/>
        <v/>
      </c>
      <c r="Y1558" s="300" t="str">
        <f t="shared" si="1148"/>
        <v/>
      </c>
      <c r="Z1558" s="300" t="str">
        <f t="shared" si="1149"/>
        <v/>
      </c>
      <c r="AA1558" s="303" t="str">
        <f t="shared" si="1150"/>
        <v/>
      </c>
      <c r="AB1558" s="300" t="str">
        <f t="shared" si="1151"/>
        <v/>
      </c>
      <c r="AC1558" s="300" t="str">
        <f t="shared" si="1152"/>
        <v/>
      </c>
      <c r="AD1558" s="300" t="str">
        <f t="shared" si="1153"/>
        <v>сиц</v>
      </c>
      <c r="AE1558" s="192" t="str">
        <f t="shared" si="1154"/>
        <v/>
      </c>
      <c r="AF1558" s="192" t="str">
        <f t="shared" si="1155"/>
        <v/>
      </c>
      <c r="AG1558" s="192"/>
      <c r="AH1558" s="186"/>
      <c r="AI1558" s="186"/>
      <c r="AJ1558" s="300" t="str">
        <f t="shared" si="1156"/>
        <v/>
      </c>
      <c r="AK1558" s="300" t="str">
        <f t="shared" si="1157"/>
        <v/>
      </c>
      <c r="AL1558" s="300" t="str">
        <f t="shared" si="1158"/>
        <v/>
      </c>
      <c r="AM1558" s="300" t="str">
        <f t="shared" si="1159"/>
        <v/>
      </c>
      <c r="AN1558" s="300" t="str">
        <f t="shared" si="1160"/>
        <v/>
      </c>
      <c r="AO1558" s="300" t="str">
        <f t="shared" si="1161"/>
        <v/>
      </c>
      <c r="AP1558" s="300" t="str">
        <f t="shared" si="1162"/>
        <v/>
      </c>
      <c r="AQ1558" s="300" t="str">
        <f t="shared" si="1163"/>
        <v/>
      </c>
      <c r="AR1558" s="306" t="str">
        <f t="shared" si="1164"/>
        <v/>
      </c>
      <c r="AS1558" s="300" t="str">
        <f t="shared" si="1165"/>
        <v/>
      </c>
      <c r="AT1558" s="300" t="str">
        <f t="shared" si="1166"/>
        <v>сиц</v>
      </c>
      <c r="AU1558" s="192" t="str">
        <f t="shared" si="1167"/>
        <v>сиц</v>
      </c>
      <c r="AV1558" s="192" t="e">
        <f t="shared" si="1168"/>
        <v>#N/A</v>
      </c>
      <c r="AW1558" s="456">
        <f t="shared" si="1169"/>
        <v>0</v>
      </c>
      <c r="AX1558" s="191">
        <f t="shared" si="1170"/>
        <v>0</v>
      </c>
      <c r="AY1558" s="191">
        <f t="shared" si="1171"/>
        <v>0</v>
      </c>
      <c r="AZ1558" s="191">
        <f t="shared" si="1172"/>
        <v>0</v>
      </c>
      <c r="BA1558" s="193" t="e">
        <f t="shared" si="1173"/>
        <v>#N/A</v>
      </c>
      <c r="BB1558" s="193" t="e">
        <f t="shared" si="1174"/>
        <v>#N/A</v>
      </c>
      <c r="BC1558" s="193" t="e">
        <f t="shared" si="1175"/>
        <v>#N/A</v>
      </c>
      <c r="BD1558" s="456">
        <f t="shared" si="1137"/>
        <v>0</v>
      </c>
      <c r="BE1558" s="456" t="e">
        <f t="shared" si="1176"/>
        <v>#N/A</v>
      </c>
      <c r="BF1558" s="458" t="e">
        <f t="shared" si="1177"/>
        <v>#N/A</v>
      </c>
      <c r="BG1558" s="459" t="e">
        <f t="shared" si="1178"/>
        <v>#N/A</v>
      </c>
      <c r="BH1558" s="460" t="str">
        <f>B1558</f>
        <v>856</v>
      </c>
      <c r="BI1558" s="460" t="str">
        <f>D1558</f>
        <v>0801</v>
      </c>
      <c r="BJ1558" s="461" t="s">
        <v>594</v>
      </c>
      <c r="BK1558" s="461" t="s">
        <v>589</v>
      </c>
      <c r="BL1558" s="462" t="str">
        <f t="shared" si="1179"/>
        <v/>
      </c>
    </row>
    <row r="1559" spans="1:64" s="463" customFormat="1" ht="12" hidden="1" customHeight="1">
      <c r="A1559" s="452" t="s">
        <v>738</v>
      </c>
      <c r="B1559" s="453" t="s">
        <v>323</v>
      </c>
      <c r="C1559" s="452" t="s">
        <v>739</v>
      </c>
      <c r="D1559" s="453" t="s">
        <v>409</v>
      </c>
      <c r="E1559" s="453" t="s">
        <v>1429</v>
      </c>
      <c r="F1559" s="453" t="s">
        <v>615</v>
      </c>
      <c r="G1559" s="453" t="s">
        <v>323</v>
      </c>
      <c r="H1559" s="454" t="s">
        <v>653</v>
      </c>
      <c r="I1559" s="453" t="s">
        <v>549</v>
      </c>
      <c r="J1559" s="455">
        <v>342500</v>
      </c>
      <c r="K1559" s="455">
        <v>342500</v>
      </c>
      <c r="L1559" s="456" t="str">
        <f t="shared" si="1138"/>
        <v>856Щ59660801051007488061285630</v>
      </c>
      <c r="M1559" s="457">
        <f t="array" ref="M1559">IF(COUNT(SEARCH(Удалить_Роспись_КВСР,$B1559)*SEARCH(Удалить_Роспись_ПБС,$C1559)*SEARCH(Удалить_Роспись_КФСР, $D1559)*SEARCH(Удалить_Роспись_КЦСР,$E1559)*SEARCH(Удалить_Роспись_КВР,$F1559)*SEARCH(Удалить_Роспись_ЭК,$H1559)*SEARCH(Удалить_Роспись_КР,$I1559))&gt;0,0,1)</f>
        <v>0</v>
      </c>
      <c r="N1559" s="457">
        <v>0</v>
      </c>
      <c r="O1559" s="192" t="str">
        <f t="shared" si="1139"/>
        <v/>
      </c>
      <c r="P1559" s="192" t="str">
        <f t="shared" si="1180"/>
        <v/>
      </c>
      <c r="Q1559" s="300" t="str">
        <f t="shared" si="1140"/>
        <v/>
      </c>
      <c r="R1559" s="300" t="str">
        <f t="shared" si="1141"/>
        <v/>
      </c>
      <c r="S1559" s="300" t="str">
        <f t="shared" si="1142"/>
        <v/>
      </c>
      <c r="T1559" s="192" t="str">
        <f t="shared" si="1143"/>
        <v/>
      </c>
      <c r="U1559" s="303" t="str">
        <f t="shared" si="1144"/>
        <v/>
      </c>
      <c r="V1559" s="300" t="str">
        <f t="shared" si="1145"/>
        <v/>
      </c>
      <c r="W1559" s="192" t="str">
        <f t="shared" si="1146"/>
        <v/>
      </c>
      <c r="X1559" s="303" t="str">
        <f t="shared" si="1147"/>
        <v/>
      </c>
      <c r="Y1559" s="300" t="str">
        <f t="shared" si="1148"/>
        <v/>
      </c>
      <c r="Z1559" s="300" t="str">
        <f t="shared" si="1149"/>
        <v/>
      </c>
      <c r="AA1559" s="303" t="str">
        <f t="shared" si="1150"/>
        <v/>
      </c>
      <c r="AB1559" s="300" t="str">
        <f t="shared" si="1151"/>
        <v/>
      </c>
      <c r="AC1559" s="300" t="str">
        <f t="shared" si="1152"/>
        <v/>
      </c>
      <c r="AD1559" s="300" t="str">
        <f t="shared" si="1153"/>
        <v>сиц</v>
      </c>
      <c r="AE1559" s="192" t="str">
        <f t="shared" si="1154"/>
        <v/>
      </c>
      <c r="AF1559" s="192" t="str">
        <f t="shared" si="1155"/>
        <v/>
      </c>
      <c r="AG1559" s="192"/>
      <c r="AH1559" s="186"/>
      <c r="AI1559" s="186"/>
      <c r="AJ1559" s="300" t="str">
        <f t="shared" si="1156"/>
        <v/>
      </c>
      <c r="AK1559" s="300" t="str">
        <f t="shared" si="1157"/>
        <v/>
      </c>
      <c r="AL1559" s="300" t="str">
        <f t="shared" si="1158"/>
        <v/>
      </c>
      <c r="AM1559" s="300" t="str">
        <f t="shared" si="1159"/>
        <v/>
      </c>
      <c r="AN1559" s="300" t="str">
        <f t="shared" si="1160"/>
        <v/>
      </c>
      <c r="AO1559" s="300" t="str">
        <f t="shared" si="1161"/>
        <v/>
      </c>
      <c r="AP1559" s="300" t="str">
        <f t="shared" si="1162"/>
        <v/>
      </c>
      <c r="AQ1559" s="300" t="str">
        <f t="shared" si="1163"/>
        <v/>
      </c>
      <c r="AR1559" s="306" t="str">
        <f t="shared" si="1164"/>
        <v/>
      </c>
      <c r="AS1559" s="300" t="str">
        <f t="shared" si="1165"/>
        <v/>
      </c>
      <c r="AT1559" s="300" t="str">
        <f t="shared" si="1166"/>
        <v>сиц</v>
      </c>
      <c r="AU1559" s="192" t="str">
        <f t="shared" si="1167"/>
        <v>сиц</v>
      </c>
      <c r="AV1559" s="192" t="e">
        <f t="shared" si="1168"/>
        <v>#N/A</v>
      </c>
      <c r="AW1559" s="456">
        <f t="shared" si="1169"/>
        <v>0</v>
      </c>
      <c r="AX1559" s="191">
        <f t="shared" si="1170"/>
        <v>0</v>
      </c>
      <c r="AY1559" s="191">
        <f t="shared" si="1171"/>
        <v>0</v>
      </c>
      <c r="AZ1559" s="191">
        <f t="shared" si="1172"/>
        <v>0</v>
      </c>
      <c r="BA1559" s="193" t="e">
        <f t="shared" si="1173"/>
        <v>#N/A</v>
      </c>
      <c r="BB1559" s="193" t="e">
        <f t="shared" si="1174"/>
        <v>#N/A</v>
      </c>
      <c r="BC1559" s="193" t="e">
        <f t="shared" si="1175"/>
        <v>#N/A</v>
      </c>
      <c r="BD1559" s="456">
        <f t="shared" si="1137"/>
        <v>0</v>
      </c>
      <c r="BE1559" s="456" t="e">
        <f t="shared" si="1176"/>
        <v>#N/A</v>
      </c>
      <c r="BF1559" s="458" t="e">
        <f t="shared" si="1177"/>
        <v>#N/A</v>
      </c>
      <c r="BG1559" s="459" t="e">
        <f t="shared" si="1178"/>
        <v>#N/A</v>
      </c>
      <c r="BH1559" s="460" t="str">
        <f>B1559</f>
        <v>856</v>
      </c>
      <c r="BI1559" s="460" t="str">
        <f>D1559</f>
        <v>0801</v>
      </c>
      <c r="BJ1559" s="461" t="s">
        <v>594</v>
      </c>
      <c r="BK1559" s="461" t="s">
        <v>589</v>
      </c>
      <c r="BL1559" s="462" t="str">
        <f t="shared" si="1179"/>
        <v/>
      </c>
    </row>
    <row r="1560" spans="1:64" s="463" customFormat="1" ht="12" hidden="1" customHeight="1">
      <c r="A1560" s="452" t="s">
        <v>738</v>
      </c>
      <c r="B1560" s="453" t="s">
        <v>323</v>
      </c>
      <c r="C1560" s="452" t="s">
        <v>739</v>
      </c>
      <c r="D1560" s="453" t="s">
        <v>409</v>
      </c>
      <c r="E1560" s="453" t="s">
        <v>1412</v>
      </c>
      <c r="F1560" s="453" t="s">
        <v>615</v>
      </c>
      <c r="G1560" s="453" t="s">
        <v>323</v>
      </c>
      <c r="H1560" s="454" t="s">
        <v>653</v>
      </c>
      <c r="I1560" s="453" t="s">
        <v>547</v>
      </c>
      <c r="J1560" s="455">
        <v>450891.67</v>
      </c>
      <c r="K1560" s="455">
        <v>192775</v>
      </c>
      <c r="L1560" s="456" t="str">
        <f t="shared" si="1138"/>
        <v>856Щ59660801051008052061285631</v>
      </c>
      <c r="M1560" s="457">
        <f t="array" ref="M1560">IF(COUNT(SEARCH(Удалить_Роспись_КВСР,$B1560)*SEARCH(Удалить_Роспись_ПБС,$C1560)*SEARCH(Удалить_Роспись_КФСР, $D1560)*SEARCH(Удалить_Роспись_КЦСР,$E1560)*SEARCH(Удалить_Роспись_КВР,$F1560)*SEARCH(Удалить_Роспись_ЭК,$H1560)*SEARCH(Удалить_Роспись_КР,$I1560))&gt;0,0,1)</f>
        <v>1</v>
      </c>
      <c r="N1560" s="457">
        <v>0</v>
      </c>
      <c r="O1560" s="192" t="str">
        <f t="shared" si="1139"/>
        <v/>
      </c>
      <c r="P1560" s="192" t="str">
        <f t="shared" si="1180"/>
        <v/>
      </c>
      <c r="Q1560" s="300" t="str">
        <f t="shared" si="1140"/>
        <v/>
      </c>
      <c r="R1560" s="300" t="str">
        <f t="shared" si="1141"/>
        <v/>
      </c>
      <c r="S1560" s="300" t="str">
        <f t="shared" si="1142"/>
        <v/>
      </c>
      <c r="T1560" s="192" t="str">
        <f t="shared" si="1143"/>
        <v/>
      </c>
      <c r="U1560" s="303" t="str">
        <f t="shared" si="1144"/>
        <v/>
      </c>
      <c r="V1560" s="300" t="str">
        <f t="shared" si="1145"/>
        <v/>
      </c>
      <c r="W1560" s="192" t="str">
        <f t="shared" si="1146"/>
        <v/>
      </c>
      <c r="X1560" s="303" t="str">
        <f t="shared" si="1147"/>
        <v/>
      </c>
      <c r="Y1560" s="300" t="str">
        <f t="shared" si="1148"/>
        <v/>
      </c>
      <c r="Z1560" s="300" t="str">
        <f t="shared" si="1149"/>
        <v/>
      </c>
      <c r="AA1560" s="303" t="str">
        <f t="shared" si="1150"/>
        <v/>
      </c>
      <c r="AB1560" s="300" t="str">
        <f t="shared" si="1151"/>
        <v/>
      </c>
      <c r="AC1560" s="300" t="str">
        <f t="shared" si="1152"/>
        <v/>
      </c>
      <c r="AD1560" s="300" t="str">
        <f t="shared" si="1153"/>
        <v>сиц</v>
      </c>
      <c r="AE1560" s="192" t="str">
        <f t="shared" si="1154"/>
        <v/>
      </c>
      <c r="AF1560" s="192" t="str">
        <f t="shared" si="1155"/>
        <v/>
      </c>
      <c r="AG1560" s="192"/>
      <c r="AH1560" s="186"/>
      <c r="AI1560" s="186"/>
      <c r="AJ1560" s="300" t="str">
        <f t="shared" si="1156"/>
        <v/>
      </c>
      <c r="AK1560" s="300" t="str">
        <f t="shared" si="1157"/>
        <v/>
      </c>
      <c r="AL1560" s="300" t="str">
        <f t="shared" si="1158"/>
        <v/>
      </c>
      <c r="AM1560" s="300" t="str">
        <f t="shared" si="1159"/>
        <v/>
      </c>
      <c r="AN1560" s="300" t="str">
        <f t="shared" si="1160"/>
        <v/>
      </c>
      <c r="AO1560" s="300" t="str">
        <f t="shared" si="1161"/>
        <v/>
      </c>
      <c r="AP1560" s="300" t="str">
        <f t="shared" si="1162"/>
        <v/>
      </c>
      <c r="AQ1560" s="300" t="str">
        <f t="shared" si="1163"/>
        <v/>
      </c>
      <c r="AR1560" s="306" t="str">
        <f t="shared" si="1164"/>
        <v/>
      </c>
      <c r="AS1560" s="300" t="str">
        <f t="shared" si="1165"/>
        <v/>
      </c>
      <c r="AT1560" s="300" t="str">
        <f t="shared" si="1166"/>
        <v>сиц</v>
      </c>
      <c r="AU1560" s="192" t="str">
        <f t="shared" si="1167"/>
        <v>сиц</v>
      </c>
      <c r="AV1560" s="192" t="e">
        <f t="shared" si="1168"/>
        <v>#N/A</v>
      </c>
      <c r="AW1560" s="456">
        <f t="shared" si="1169"/>
        <v>450891.67</v>
      </c>
      <c r="AX1560" s="191">
        <f t="shared" si="1170"/>
        <v>192775</v>
      </c>
      <c r="AY1560" s="191">
        <f t="shared" si="1171"/>
        <v>0</v>
      </c>
      <c r="AZ1560" s="191">
        <f t="shared" si="1172"/>
        <v>0</v>
      </c>
      <c r="BA1560" s="193" t="e">
        <f t="shared" si="1173"/>
        <v>#N/A</v>
      </c>
      <c r="BB1560" s="193" t="e">
        <f t="shared" si="1174"/>
        <v>#N/A</v>
      </c>
      <c r="BC1560" s="193" t="e">
        <f t="shared" si="1175"/>
        <v>#N/A</v>
      </c>
      <c r="BD1560" s="456">
        <f t="shared" si="1137"/>
        <v>0</v>
      </c>
      <c r="BE1560" s="456" t="e">
        <f t="shared" si="1176"/>
        <v>#N/A</v>
      </c>
      <c r="BF1560" s="458" t="e">
        <f t="shared" si="1177"/>
        <v>#N/A</v>
      </c>
      <c r="BG1560" s="459" t="e">
        <f t="shared" si="1178"/>
        <v>#N/A</v>
      </c>
      <c r="BH1560" s="460"/>
      <c r="BI1560" s="460"/>
      <c r="BJ1560" s="461"/>
      <c r="BK1560" s="461"/>
      <c r="BL1560" s="462" t="str">
        <f t="shared" si="1179"/>
        <v/>
      </c>
    </row>
    <row r="1561" spans="1:64" s="463" customFormat="1" ht="12" hidden="1" customHeight="1">
      <c r="A1561" s="452" t="s">
        <v>738</v>
      </c>
      <c r="B1561" s="453" t="s">
        <v>323</v>
      </c>
      <c r="C1561" s="452" t="s">
        <v>739</v>
      </c>
      <c r="D1561" s="453" t="s">
        <v>409</v>
      </c>
      <c r="E1561" s="453" t="s">
        <v>1430</v>
      </c>
      <c r="F1561" s="453" t="s">
        <v>615</v>
      </c>
      <c r="G1561" s="453" t="s">
        <v>323</v>
      </c>
      <c r="H1561" s="454" t="s">
        <v>653</v>
      </c>
      <c r="I1561" s="453" t="s">
        <v>547</v>
      </c>
      <c r="J1561" s="455">
        <v>215775</v>
      </c>
      <c r="K1561" s="455">
        <v>215775</v>
      </c>
      <c r="L1561" s="456" t="str">
        <f t="shared" si="1138"/>
        <v>856Щ59660801051008053061285631</v>
      </c>
      <c r="M1561" s="457">
        <f t="array" ref="M1561">IF(COUNT(SEARCH(Удалить_Роспись_КВСР,$B1561)*SEARCH(Удалить_Роспись_ПБС,$C1561)*SEARCH(Удалить_Роспись_КФСР, $D1561)*SEARCH(Удалить_Роспись_КЦСР,$E1561)*SEARCH(Удалить_Роспись_КВР,$F1561)*SEARCH(Удалить_Роспись_ЭК,$H1561)*SEARCH(Удалить_Роспись_КР,$I1561))&gt;0,0,1)</f>
        <v>1</v>
      </c>
      <c r="N1561" s="457">
        <v>0</v>
      </c>
      <c r="O1561" s="192" t="str">
        <f t="shared" si="1139"/>
        <v/>
      </c>
      <c r="P1561" s="192" t="str">
        <f t="shared" si="1180"/>
        <v/>
      </c>
      <c r="Q1561" s="300" t="str">
        <f t="shared" si="1140"/>
        <v/>
      </c>
      <c r="R1561" s="300" t="str">
        <f t="shared" si="1141"/>
        <v/>
      </c>
      <c r="S1561" s="300" t="str">
        <f t="shared" si="1142"/>
        <v/>
      </c>
      <c r="T1561" s="192" t="str">
        <f t="shared" si="1143"/>
        <v/>
      </c>
      <c r="U1561" s="303" t="str">
        <f t="shared" si="1144"/>
        <v/>
      </c>
      <c r="V1561" s="300" t="str">
        <f t="shared" si="1145"/>
        <v/>
      </c>
      <c r="W1561" s="192" t="str">
        <f t="shared" si="1146"/>
        <v/>
      </c>
      <c r="X1561" s="303" t="str">
        <f t="shared" si="1147"/>
        <v/>
      </c>
      <c r="Y1561" s="300" t="str">
        <f t="shared" si="1148"/>
        <v/>
      </c>
      <c r="Z1561" s="300" t="str">
        <f t="shared" si="1149"/>
        <v/>
      </c>
      <c r="AA1561" s="303" t="str">
        <f t="shared" si="1150"/>
        <v/>
      </c>
      <c r="AB1561" s="300" t="str">
        <f t="shared" si="1151"/>
        <v/>
      </c>
      <c r="AC1561" s="300" t="str">
        <f t="shared" si="1152"/>
        <v/>
      </c>
      <c r="AD1561" s="300" t="str">
        <f t="shared" si="1153"/>
        <v>сиц</v>
      </c>
      <c r="AE1561" s="192" t="str">
        <f t="shared" si="1154"/>
        <v/>
      </c>
      <c r="AF1561" s="192" t="str">
        <f t="shared" si="1155"/>
        <v/>
      </c>
      <c r="AG1561" s="192"/>
      <c r="AH1561" s="186"/>
      <c r="AI1561" s="186"/>
      <c r="AJ1561" s="300" t="str">
        <f t="shared" si="1156"/>
        <v/>
      </c>
      <c r="AK1561" s="300" t="str">
        <f t="shared" si="1157"/>
        <v/>
      </c>
      <c r="AL1561" s="300" t="str">
        <f t="shared" si="1158"/>
        <v/>
      </c>
      <c r="AM1561" s="300" t="str">
        <f t="shared" si="1159"/>
        <v/>
      </c>
      <c r="AN1561" s="300" t="str">
        <f t="shared" si="1160"/>
        <v/>
      </c>
      <c r="AO1561" s="300" t="str">
        <f t="shared" si="1161"/>
        <v/>
      </c>
      <c r="AP1561" s="300" t="str">
        <f t="shared" si="1162"/>
        <v/>
      </c>
      <c r="AQ1561" s="300" t="str">
        <f t="shared" si="1163"/>
        <v/>
      </c>
      <c r="AR1561" s="306" t="str">
        <f t="shared" si="1164"/>
        <v/>
      </c>
      <c r="AS1561" s="300" t="str">
        <f t="shared" si="1165"/>
        <v/>
      </c>
      <c r="AT1561" s="300" t="str">
        <f t="shared" si="1166"/>
        <v>сиц</v>
      </c>
      <c r="AU1561" s="192" t="str">
        <f t="shared" si="1167"/>
        <v>сиц</v>
      </c>
      <c r="AV1561" s="192" t="e">
        <f t="shared" si="1168"/>
        <v>#N/A</v>
      </c>
      <c r="AW1561" s="456">
        <f t="shared" si="1169"/>
        <v>215775</v>
      </c>
      <c r="AX1561" s="191">
        <f t="shared" si="1170"/>
        <v>215775</v>
      </c>
      <c r="AY1561" s="191">
        <f t="shared" si="1171"/>
        <v>0</v>
      </c>
      <c r="AZ1561" s="191">
        <f t="shared" si="1172"/>
        <v>0</v>
      </c>
      <c r="BA1561" s="193" t="e">
        <f t="shared" si="1173"/>
        <v>#N/A</v>
      </c>
      <c r="BB1561" s="193" t="e">
        <f t="shared" si="1174"/>
        <v>#N/A</v>
      </c>
      <c r="BC1561" s="193" t="e">
        <f t="shared" si="1175"/>
        <v>#N/A</v>
      </c>
      <c r="BD1561" s="456">
        <f t="shared" si="1137"/>
        <v>0</v>
      </c>
      <c r="BE1561" s="456" t="e">
        <f t="shared" si="1176"/>
        <v>#N/A</v>
      </c>
      <c r="BF1561" s="458" t="e">
        <f t="shared" si="1177"/>
        <v>#N/A</v>
      </c>
      <c r="BG1561" s="459" t="e">
        <f t="shared" si="1178"/>
        <v>#N/A</v>
      </c>
      <c r="BH1561" s="460" t="str">
        <f t="shared" ref="BH1561:BH1567" si="1181">B1561</f>
        <v>856</v>
      </c>
      <c r="BI1561" s="460" t="str">
        <f t="shared" ref="BI1561:BI1567" si="1182">D1561</f>
        <v>0801</v>
      </c>
      <c r="BJ1561" s="461" t="s">
        <v>594</v>
      </c>
      <c r="BK1561" s="461" t="s">
        <v>586</v>
      </c>
      <c r="BL1561" s="462" t="str">
        <f t="shared" si="1179"/>
        <v/>
      </c>
    </row>
    <row r="1562" spans="1:64" s="463" customFormat="1" ht="12" hidden="1" customHeight="1">
      <c r="A1562" s="452" t="s">
        <v>738</v>
      </c>
      <c r="B1562" s="453" t="s">
        <v>323</v>
      </c>
      <c r="C1562" s="452" t="s">
        <v>739</v>
      </c>
      <c r="D1562" s="453" t="s">
        <v>409</v>
      </c>
      <c r="E1562" s="453" t="s">
        <v>1431</v>
      </c>
      <c r="F1562" s="453" t="s">
        <v>615</v>
      </c>
      <c r="G1562" s="453" t="s">
        <v>323</v>
      </c>
      <c r="H1562" s="454" t="s">
        <v>653</v>
      </c>
      <c r="I1562" s="453" t="s">
        <v>547</v>
      </c>
      <c r="J1562" s="455">
        <v>210</v>
      </c>
      <c r="K1562" s="455">
        <v>210</v>
      </c>
      <c r="L1562" s="456" t="str">
        <f t="shared" si="1138"/>
        <v>856Щ5966080105100L144061285631</v>
      </c>
      <c r="M1562" s="457">
        <f t="array" ref="M1562">IF(COUNT(SEARCH(Удалить_Роспись_КВСР,$B1562)*SEARCH(Удалить_Роспись_ПБС,$C1562)*SEARCH(Удалить_Роспись_КФСР, $D1562)*SEARCH(Удалить_Роспись_КЦСР,$E1562)*SEARCH(Удалить_Роспись_КВР,$F1562)*SEARCH(Удалить_Роспись_ЭК,$H1562)*SEARCH(Удалить_Роспись_КР,$I1562))&gt;0,0,1)</f>
        <v>0</v>
      </c>
      <c r="N1562" s="457">
        <v>0</v>
      </c>
      <c r="O1562" s="192" t="str">
        <f t="shared" si="1139"/>
        <v/>
      </c>
      <c r="P1562" s="192" t="str">
        <f t="shared" si="1180"/>
        <v/>
      </c>
      <c r="Q1562" s="300" t="str">
        <f t="shared" si="1140"/>
        <v/>
      </c>
      <c r="R1562" s="300" t="str">
        <f t="shared" si="1141"/>
        <v/>
      </c>
      <c r="S1562" s="300" t="str">
        <f t="shared" si="1142"/>
        <v/>
      </c>
      <c r="T1562" s="192" t="str">
        <f t="shared" si="1143"/>
        <v/>
      </c>
      <c r="U1562" s="303" t="str">
        <f t="shared" si="1144"/>
        <v/>
      </c>
      <c r="V1562" s="300" t="str">
        <f t="shared" si="1145"/>
        <v/>
      </c>
      <c r="W1562" s="192" t="str">
        <f t="shared" si="1146"/>
        <v/>
      </c>
      <c r="X1562" s="303" t="str">
        <f t="shared" si="1147"/>
        <v/>
      </c>
      <c r="Y1562" s="300" t="str">
        <f t="shared" si="1148"/>
        <v/>
      </c>
      <c r="Z1562" s="300" t="str">
        <f t="shared" si="1149"/>
        <v/>
      </c>
      <c r="AA1562" s="303" t="str">
        <f t="shared" si="1150"/>
        <v/>
      </c>
      <c r="AB1562" s="300" t="str">
        <f t="shared" si="1151"/>
        <v/>
      </c>
      <c r="AC1562" s="300" t="str">
        <f t="shared" si="1152"/>
        <v/>
      </c>
      <c r="AD1562" s="300" t="str">
        <f t="shared" si="1153"/>
        <v>сиц</v>
      </c>
      <c r="AE1562" s="192" t="str">
        <f t="shared" si="1154"/>
        <v/>
      </c>
      <c r="AF1562" s="192" t="str">
        <f t="shared" si="1155"/>
        <v/>
      </c>
      <c r="AG1562" s="192"/>
      <c r="AH1562" s="186"/>
      <c r="AI1562" s="186"/>
      <c r="AJ1562" s="300" t="str">
        <f t="shared" si="1156"/>
        <v/>
      </c>
      <c r="AK1562" s="300" t="str">
        <f t="shared" si="1157"/>
        <v/>
      </c>
      <c r="AL1562" s="300" t="str">
        <f t="shared" si="1158"/>
        <v/>
      </c>
      <c r="AM1562" s="300" t="str">
        <f t="shared" si="1159"/>
        <v/>
      </c>
      <c r="AN1562" s="300" t="str">
        <f t="shared" si="1160"/>
        <v/>
      </c>
      <c r="AO1562" s="300" t="str">
        <f t="shared" si="1161"/>
        <v/>
      </c>
      <c r="AP1562" s="300" t="str">
        <f t="shared" si="1162"/>
        <v/>
      </c>
      <c r="AQ1562" s="300" t="str">
        <f t="shared" si="1163"/>
        <v/>
      </c>
      <c r="AR1562" s="306" t="str">
        <f t="shared" si="1164"/>
        <v/>
      </c>
      <c r="AS1562" s="300" t="str">
        <f t="shared" si="1165"/>
        <v/>
      </c>
      <c r="AT1562" s="300" t="str">
        <f t="shared" si="1166"/>
        <v>сиц</v>
      </c>
      <c r="AU1562" s="192" t="str">
        <f t="shared" si="1167"/>
        <v>сиц</v>
      </c>
      <c r="AV1562" s="192" t="e">
        <f t="shared" si="1168"/>
        <v>#N/A</v>
      </c>
      <c r="AW1562" s="456">
        <f t="shared" si="1169"/>
        <v>0</v>
      </c>
      <c r="AX1562" s="191">
        <f t="shared" si="1170"/>
        <v>0</v>
      </c>
      <c r="AY1562" s="191">
        <f t="shared" si="1171"/>
        <v>0</v>
      </c>
      <c r="AZ1562" s="191">
        <f t="shared" si="1172"/>
        <v>0</v>
      </c>
      <c r="BA1562" s="193" t="e">
        <f t="shared" si="1173"/>
        <v>#N/A</v>
      </c>
      <c r="BB1562" s="193" t="e">
        <f t="shared" si="1174"/>
        <v>#N/A</v>
      </c>
      <c r="BC1562" s="193" t="e">
        <f t="shared" si="1175"/>
        <v>#N/A</v>
      </c>
      <c r="BD1562" s="456">
        <f t="shared" si="1137"/>
        <v>0</v>
      </c>
      <c r="BE1562" s="456" t="e">
        <f t="shared" si="1176"/>
        <v>#N/A</v>
      </c>
      <c r="BF1562" s="458" t="e">
        <f t="shared" si="1177"/>
        <v>#N/A</v>
      </c>
      <c r="BG1562" s="459" t="e">
        <f t="shared" si="1178"/>
        <v>#N/A</v>
      </c>
      <c r="BH1562" s="460" t="str">
        <f t="shared" si="1181"/>
        <v>856</v>
      </c>
      <c r="BI1562" s="460" t="str">
        <f t="shared" si="1182"/>
        <v>0801</v>
      </c>
      <c r="BJ1562" s="461" t="s">
        <v>594</v>
      </c>
      <c r="BK1562" s="461" t="s">
        <v>589</v>
      </c>
      <c r="BL1562" s="462" t="str">
        <f t="shared" si="1179"/>
        <v/>
      </c>
    </row>
    <row r="1563" spans="1:64" s="463" customFormat="1" ht="12" hidden="1" customHeight="1">
      <c r="A1563" s="452" t="s">
        <v>738</v>
      </c>
      <c r="B1563" s="453" t="s">
        <v>323</v>
      </c>
      <c r="C1563" s="452" t="s">
        <v>739</v>
      </c>
      <c r="D1563" s="453" t="s">
        <v>409</v>
      </c>
      <c r="E1563" s="453" t="s">
        <v>1432</v>
      </c>
      <c r="F1563" s="453" t="s">
        <v>615</v>
      </c>
      <c r="G1563" s="453" t="s">
        <v>323</v>
      </c>
      <c r="H1563" s="454" t="s">
        <v>653</v>
      </c>
      <c r="I1563" s="453" t="s">
        <v>547</v>
      </c>
      <c r="J1563" s="455">
        <v>85625</v>
      </c>
      <c r="K1563" s="455">
        <v>85625</v>
      </c>
      <c r="L1563" s="456" t="str">
        <f t="shared" si="1138"/>
        <v>856Щ5966080105100S488061285631</v>
      </c>
      <c r="M1563" s="457">
        <f t="array" ref="M1563">IF(COUNT(SEARCH(Удалить_Роспись_КВСР,$B1563)*SEARCH(Удалить_Роспись_ПБС,$C1563)*SEARCH(Удалить_Роспись_КФСР, $D1563)*SEARCH(Удалить_Роспись_КЦСР,$E1563)*SEARCH(Удалить_Роспись_КВР,$F1563)*SEARCH(Удалить_Роспись_ЭК,$H1563)*SEARCH(Удалить_Роспись_КР,$I1563))&gt;0,0,1)</f>
        <v>0</v>
      </c>
      <c r="N1563" s="457">
        <v>0</v>
      </c>
      <c r="O1563" s="192" t="str">
        <f t="shared" si="1139"/>
        <v/>
      </c>
      <c r="P1563" s="192" t="str">
        <f t="shared" si="1180"/>
        <v/>
      </c>
      <c r="Q1563" s="300" t="str">
        <f t="shared" si="1140"/>
        <v/>
      </c>
      <c r="R1563" s="300" t="str">
        <f t="shared" si="1141"/>
        <v/>
      </c>
      <c r="S1563" s="300" t="str">
        <f t="shared" si="1142"/>
        <v/>
      </c>
      <c r="T1563" s="192" t="str">
        <f t="shared" si="1143"/>
        <v/>
      </c>
      <c r="U1563" s="303" t="str">
        <f t="shared" si="1144"/>
        <v/>
      </c>
      <c r="V1563" s="300" t="str">
        <f t="shared" si="1145"/>
        <v/>
      </c>
      <c r="W1563" s="192" t="str">
        <f t="shared" si="1146"/>
        <v/>
      </c>
      <c r="X1563" s="303" t="str">
        <f t="shared" si="1147"/>
        <v/>
      </c>
      <c r="Y1563" s="300" t="str">
        <f t="shared" si="1148"/>
        <v/>
      </c>
      <c r="Z1563" s="300" t="str">
        <f t="shared" si="1149"/>
        <v/>
      </c>
      <c r="AA1563" s="303" t="str">
        <f t="shared" si="1150"/>
        <v/>
      </c>
      <c r="AB1563" s="300" t="str">
        <f t="shared" si="1151"/>
        <v/>
      </c>
      <c r="AC1563" s="300" t="str">
        <f t="shared" si="1152"/>
        <v/>
      </c>
      <c r="AD1563" s="300" t="str">
        <f t="shared" si="1153"/>
        <v>сиц</v>
      </c>
      <c r="AE1563" s="192" t="str">
        <f t="shared" si="1154"/>
        <v/>
      </c>
      <c r="AF1563" s="192" t="str">
        <f t="shared" si="1155"/>
        <v/>
      </c>
      <c r="AG1563" s="192"/>
      <c r="AH1563" s="186"/>
      <c r="AI1563" s="186"/>
      <c r="AJ1563" s="300" t="str">
        <f t="shared" si="1156"/>
        <v/>
      </c>
      <c r="AK1563" s="300" t="str">
        <f t="shared" si="1157"/>
        <v/>
      </c>
      <c r="AL1563" s="300" t="str">
        <f t="shared" si="1158"/>
        <v/>
      </c>
      <c r="AM1563" s="300" t="str">
        <f t="shared" si="1159"/>
        <v/>
      </c>
      <c r="AN1563" s="300" t="str">
        <f t="shared" si="1160"/>
        <v/>
      </c>
      <c r="AO1563" s="300" t="str">
        <f t="shared" si="1161"/>
        <v/>
      </c>
      <c r="AP1563" s="300" t="str">
        <f t="shared" si="1162"/>
        <v/>
      </c>
      <c r="AQ1563" s="300" t="str">
        <f t="shared" si="1163"/>
        <v/>
      </c>
      <c r="AR1563" s="306" t="str">
        <f t="shared" si="1164"/>
        <v/>
      </c>
      <c r="AS1563" s="300" t="str">
        <f t="shared" si="1165"/>
        <v/>
      </c>
      <c r="AT1563" s="300" t="str">
        <f t="shared" si="1166"/>
        <v>сиц</v>
      </c>
      <c r="AU1563" s="192" t="str">
        <f t="shared" si="1167"/>
        <v>сиц</v>
      </c>
      <c r="AV1563" s="192" t="e">
        <f t="shared" si="1168"/>
        <v>#N/A</v>
      </c>
      <c r="AW1563" s="456">
        <f t="shared" si="1169"/>
        <v>0</v>
      </c>
      <c r="AX1563" s="191">
        <f t="shared" si="1170"/>
        <v>0</v>
      </c>
      <c r="AY1563" s="191">
        <f t="shared" si="1171"/>
        <v>0</v>
      </c>
      <c r="AZ1563" s="191">
        <f t="shared" si="1172"/>
        <v>0</v>
      </c>
      <c r="BA1563" s="193" t="e">
        <f t="shared" si="1173"/>
        <v>#N/A</v>
      </c>
      <c r="BB1563" s="193" t="e">
        <f t="shared" si="1174"/>
        <v>#N/A</v>
      </c>
      <c r="BC1563" s="193" t="e">
        <f t="shared" si="1175"/>
        <v>#N/A</v>
      </c>
      <c r="BD1563" s="456">
        <f t="shared" si="1137"/>
        <v>0</v>
      </c>
      <c r="BE1563" s="456" t="e">
        <f t="shared" si="1176"/>
        <v>#N/A</v>
      </c>
      <c r="BF1563" s="458" t="e">
        <f t="shared" si="1177"/>
        <v>#N/A</v>
      </c>
      <c r="BG1563" s="459" t="e">
        <f t="shared" si="1178"/>
        <v>#N/A</v>
      </c>
      <c r="BH1563" s="460" t="str">
        <f t="shared" si="1181"/>
        <v>856</v>
      </c>
      <c r="BI1563" s="460" t="str">
        <f t="shared" si="1182"/>
        <v>0801</v>
      </c>
      <c r="BJ1563" s="461" t="s">
        <v>594</v>
      </c>
      <c r="BK1563" s="461" t="s">
        <v>586</v>
      </c>
      <c r="BL1563" s="462" t="str">
        <f t="shared" si="1179"/>
        <v/>
      </c>
    </row>
    <row r="1564" spans="1:64" s="463" customFormat="1" ht="12" hidden="1" customHeight="1">
      <c r="A1564" s="452" t="s">
        <v>738</v>
      </c>
      <c r="B1564" s="453" t="s">
        <v>323</v>
      </c>
      <c r="C1564" s="452" t="s">
        <v>739</v>
      </c>
      <c r="D1564" s="453" t="s">
        <v>409</v>
      </c>
      <c r="E1564" s="453" t="s">
        <v>1433</v>
      </c>
      <c r="F1564" s="453" t="s">
        <v>615</v>
      </c>
      <c r="G1564" s="453" t="s">
        <v>323</v>
      </c>
      <c r="H1564" s="454" t="s">
        <v>653</v>
      </c>
      <c r="I1564" s="453" t="s">
        <v>547</v>
      </c>
      <c r="J1564" s="455">
        <v>232073</v>
      </c>
      <c r="K1564" s="455">
        <v>232073</v>
      </c>
      <c r="L1564" s="456" t="str">
        <f t="shared" si="1138"/>
        <v>856Щ5966080105100Ф000061285631</v>
      </c>
      <c r="M1564" s="457">
        <f t="array" ref="M1564">IF(COUNT(SEARCH(Удалить_Роспись_КВСР,$B1564)*SEARCH(Удалить_Роспись_ПБС,$C1564)*SEARCH(Удалить_Роспись_КФСР, $D1564)*SEARCH(Удалить_Роспись_КЦСР,$E1564)*SEARCH(Удалить_Роспись_КВР,$F1564)*SEARCH(Удалить_Роспись_ЭК,$H1564)*SEARCH(Удалить_Роспись_КР,$I1564))&gt;0,0,1)</f>
        <v>1</v>
      </c>
      <c r="N1564" s="457">
        <v>0</v>
      </c>
      <c r="O1564" s="192" t="str">
        <f t="shared" si="1139"/>
        <v/>
      </c>
      <c r="P1564" s="192" t="str">
        <f t="shared" si="1180"/>
        <v/>
      </c>
      <c r="Q1564" s="300" t="str">
        <f t="shared" si="1140"/>
        <v/>
      </c>
      <c r="R1564" s="300" t="str">
        <f t="shared" si="1141"/>
        <v/>
      </c>
      <c r="S1564" s="300" t="str">
        <f t="shared" si="1142"/>
        <v/>
      </c>
      <c r="T1564" s="192" t="str">
        <f t="shared" si="1143"/>
        <v/>
      </c>
      <c r="U1564" s="303" t="str">
        <f t="shared" si="1144"/>
        <v/>
      </c>
      <c r="V1564" s="300" t="str">
        <f t="shared" si="1145"/>
        <v/>
      </c>
      <c r="W1564" s="192" t="str">
        <f t="shared" si="1146"/>
        <v/>
      </c>
      <c r="X1564" s="303" t="str">
        <f t="shared" si="1147"/>
        <v/>
      </c>
      <c r="Y1564" s="300" t="str">
        <f t="shared" si="1148"/>
        <v/>
      </c>
      <c r="Z1564" s="300" t="str">
        <f t="shared" si="1149"/>
        <v/>
      </c>
      <c r="AA1564" s="303" t="str">
        <f t="shared" si="1150"/>
        <v/>
      </c>
      <c r="AB1564" s="300" t="str">
        <f t="shared" si="1151"/>
        <v/>
      </c>
      <c r="AC1564" s="300" t="str">
        <f t="shared" si="1152"/>
        <v/>
      </c>
      <c r="AD1564" s="300" t="str">
        <f t="shared" si="1153"/>
        <v>сиц</v>
      </c>
      <c r="AE1564" s="192" t="str">
        <f t="shared" si="1154"/>
        <v/>
      </c>
      <c r="AF1564" s="192" t="str">
        <f t="shared" si="1155"/>
        <v/>
      </c>
      <c r="AG1564" s="192"/>
      <c r="AH1564" s="186"/>
      <c r="AI1564" s="186"/>
      <c r="AJ1564" s="300" t="str">
        <f t="shared" si="1156"/>
        <v/>
      </c>
      <c r="AK1564" s="300" t="str">
        <f t="shared" si="1157"/>
        <v/>
      </c>
      <c r="AL1564" s="300" t="str">
        <f t="shared" si="1158"/>
        <v/>
      </c>
      <c r="AM1564" s="300" t="str">
        <f t="shared" si="1159"/>
        <v/>
      </c>
      <c r="AN1564" s="300" t="str">
        <f t="shared" si="1160"/>
        <v/>
      </c>
      <c r="AO1564" s="300" t="str">
        <f t="shared" si="1161"/>
        <v/>
      </c>
      <c r="AP1564" s="300" t="str">
        <f t="shared" si="1162"/>
        <v/>
      </c>
      <c r="AQ1564" s="300" t="str">
        <f t="shared" si="1163"/>
        <v/>
      </c>
      <c r="AR1564" s="306" t="str">
        <f t="shared" si="1164"/>
        <v/>
      </c>
      <c r="AS1564" s="300" t="str">
        <f t="shared" si="1165"/>
        <v/>
      </c>
      <c r="AT1564" s="300" t="str">
        <f t="shared" si="1166"/>
        <v>сиц</v>
      </c>
      <c r="AU1564" s="192" t="str">
        <f t="shared" si="1167"/>
        <v>сиц</v>
      </c>
      <c r="AV1564" s="192" t="e">
        <f t="shared" si="1168"/>
        <v>#N/A</v>
      </c>
      <c r="AW1564" s="456">
        <f t="shared" si="1169"/>
        <v>232073</v>
      </c>
      <c r="AX1564" s="191">
        <f t="shared" si="1170"/>
        <v>232073</v>
      </c>
      <c r="AY1564" s="191">
        <f t="shared" si="1171"/>
        <v>0</v>
      </c>
      <c r="AZ1564" s="191">
        <f t="shared" si="1172"/>
        <v>0</v>
      </c>
      <c r="BA1564" s="193" t="e">
        <f t="shared" si="1173"/>
        <v>#N/A</v>
      </c>
      <c r="BB1564" s="193" t="e">
        <f t="shared" si="1174"/>
        <v>#N/A</v>
      </c>
      <c r="BC1564" s="193" t="e">
        <f t="shared" si="1175"/>
        <v>#N/A</v>
      </c>
      <c r="BD1564" s="456">
        <f t="shared" si="1137"/>
        <v>0</v>
      </c>
      <c r="BE1564" s="456" t="e">
        <f t="shared" si="1176"/>
        <v>#N/A</v>
      </c>
      <c r="BF1564" s="458" t="e">
        <f t="shared" si="1177"/>
        <v>#N/A</v>
      </c>
      <c r="BG1564" s="459" t="e">
        <f t="shared" si="1178"/>
        <v>#N/A</v>
      </c>
      <c r="BH1564" s="460" t="str">
        <f t="shared" si="1181"/>
        <v>856</v>
      </c>
      <c r="BI1564" s="460" t="str">
        <f t="shared" si="1182"/>
        <v>0801</v>
      </c>
      <c r="BJ1564" s="461" t="s">
        <v>594</v>
      </c>
      <c r="BK1564" s="461" t="s">
        <v>589</v>
      </c>
      <c r="BL1564" s="462" t="str">
        <f t="shared" si="1179"/>
        <v/>
      </c>
    </row>
    <row r="1565" spans="1:64" s="463" customFormat="1" ht="12" hidden="1" customHeight="1">
      <c r="A1565" s="452" t="s">
        <v>738</v>
      </c>
      <c r="B1565" s="453" t="s">
        <v>323</v>
      </c>
      <c r="C1565" s="452" t="s">
        <v>739</v>
      </c>
      <c r="D1565" s="453" t="s">
        <v>409</v>
      </c>
      <c r="E1565" s="453" t="s">
        <v>1371</v>
      </c>
      <c r="F1565" s="453" t="s">
        <v>615</v>
      </c>
      <c r="G1565" s="453" t="s">
        <v>323</v>
      </c>
      <c r="H1565" s="454" t="s">
        <v>653</v>
      </c>
      <c r="I1565" s="453" t="s">
        <v>547</v>
      </c>
      <c r="J1565" s="455">
        <v>230000</v>
      </c>
      <c r="K1565" s="455">
        <v>230000</v>
      </c>
      <c r="L1565" s="456" t="str">
        <f t="shared" si="1138"/>
        <v>856Щ5966080105300Ц000061285631</v>
      </c>
      <c r="M1565" s="457">
        <f t="array" ref="M1565">IF(COUNT(SEARCH(Удалить_Роспись_КВСР,$B1565)*SEARCH(Удалить_Роспись_ПБС,$C1565)*SEARCH(Удалить_Роспись_КФСР, $D1565)*SEARCH(Удалить_Роспись_КЦСР,$E1565)*SEARCH(Удалить_Роспись_КВР,$F1565)*SEARCH(Удалить_Роспись_ЭК,$H1565)*SEARCH(Удалить_Роспись_КР,$I1565))&gt;0,0,1)</f>
        <v>1</v>
      </c>
      <c r="N1565" s="457">
        <v>0</v>
      </c>
      <c r="O1565" s="192" t="str">
        <f t="shared" si="1139"/>
        <v/>
      </c>
      <c r="P1565" s="192" t="str">
        <f t="shared" si="1180"/>
        <v/>
      </c>
      <c r="Q1565" s="300" t="str">
        <f t="shared" si="1140"/>
        <v/>
      </c>
      <c r="R1565" s="300" t="str">
        <f t="shared" si="1141"/>
        <v/>
      </c>
      <c r="S1565" s="300" t="str">
        <f t="shared" si="1142"/>
        <v/>
      </c>
      <c r="T1565" s="192" t="str">
        <f t="shared" si="1143"/>
        <v/>
      </c>
      <c r="U1565" s="303" t="str">
        <f t="shared" si="1144"/>
        <v/>
      </c>
      <c r="V1565" s="300" t="str">
        <f t="shared" si="1145"/>
        <v/>
      </c>
      <c r="W1565" s="192" t="str">
        <f t="shared" si="1146"/>
        <v/>
      </c>
      <c r="X1565" s="303" t="str">
        <f t="shared" si="1147"/>
        <v/>
      </c>
      <c r="Y1565" s="300" t="str">
        <f t="shared" si="1148"/>
        <v/>
      </c>
      <c r="Z1565" s="300" t="str">
        <f t="shared" si="1149"/>
        <v/>
      </c>
      <c r="AA1565" s="303" t="str">
        <f t="shared" si="1150"/>
        <v/>
      </c>
      <c r="AB1565" s="300" t="str">
        <f t="shared" si="1151"/>
        <v/>
      </c>
      <c r="AC1565" s="300" t="str">
        <f t="shared" si="1152"/>
        <v/>
      </c>
      <c r="AD1565" s="300" t="str">
        <f t="shared" si="1153"/>
        <v>сиц</v>
      </c>
      <c r="AE1565" s="192" t="str">
        <f t="shared" si="1154"/>
        <v/>
      </c>
      <c r="AF1565" s="192" t="str">
        <f t="shared" si="1155"/>
        <v/>
      </c>
      <c r="AG1565" s="192"/>
      <c r="AH1565" s="186"/>
      <c r="AI1565" s="186"/>
      <c r="AJ1565" s="300" t="str">
        <f t="shared" si="1156"/>
        <v/>
      </c>
      <c r="AK1565" s="300" t="str">
        <f t="shared" si="1157"/>
        <v/>
      </c>
      <c r="AL1565" s="300" t="str">
        <f t="shared" si="1158"/>
        <v/>
      </c>
      <c r="AM1565" s="300" t="str">
        <f t="shared" si="1159"/>
        <v/>
      </c>
      <c r="AN1565" s="300" t="str">
        <f t="shared" si="1160"/>
        <v/>
      </c>
      <c r="AO1565" s="300" t="str">
        <f t="shared" si="1161"/>
        <v/>
      </c>
      <c r="AP1565" s="300" t="str">
        <f t="shared" si="1162"/>
        <v/>
      </c>
      <c r="AQ1565" s="300" t="str">
        <f t="shared" si="1163"/>
        <v/>
      </c>
      <c r="AR1565" s="306" t="str">
        <f t="shared" si="1164"/>
        <v/>
      </c>
      <c r="AS1565" s="300" t="str">
        <f t="shared" si="1165"/>
        <v/>
      </c>
      <c r="AT1565" s="300" t="str">
        <f t="shared" si="1166"/>
        <v>сиц</v>
      </c>
      <c r="AU1565" s="192" t="str">
        <f t="shared" si="1167"/>
        <v>сиц</v>
      </c>
      <c r="AV1565" s="192" t="e">
        <f t="shared" si="1168"/>
        <v>#N/A</v>
      </c>
      <c r="AW1565" s="456">
        <f t="shared" si="1169"/>
        <v>230000</v>
      </c>
      <c r="AX1565" s="191">
        <f t="shared" si="1170"/>
        <v>230000</v>
      </c>
      <c r="AY1565" s="191">
        <f t="shared" si="1171"/>
        <v>0</v>
      </c>
      <c r="AZ1565" s="191">
        <f t="shared" si="1172"/>
        <v>0</v>
      </c>
      <c r="BA1565" s="193" t="e">
        <f t="shared" si="1173"/>
        <v>#N/A</v>
      </c>
      <c r="BB1565" s="193" t="e">
        <f t="shared" si="1174"/>
        <v>#N/A</v>
      </c>
      <c r="BC1565" s="193" t="e">
        <f t="shared" si="1175"/>
        <v>#N/A</v>
      </c>
      <c r="BD1565" s="456">
        <f t="shared" si="1137"/>
        <v>0</v>
      </c>
      <c r="BE1565" s="456" t="e">
        <f t="shared" si="1176"/>
        <v>#N/A</v>
      </c>
      <c r="BF1565" s="458" t="e">
        <f t="shared" si="1177"/>
        <v>#N/A</v>
      </c>
      <c r="BG1565" s="459" t="e">
        <f t="shared" si="1178"/>
        <v>#N/A</v>
      </c>
      <c r="BH1565" s="460" t="str">
        <f t="shared" si="1181"/>
        <v>856</v>
      </c>
      <c r="BI1565" s="460" t="str">
        <f t="shared" si="1182"/>
        <v>0801</v>
      </c>
      <c r="BJ1565" s="461" t="s">
        <v>594</v>
      </c>
      <c r="BK1565" s="461" t="s">
        <v>586</v>
      </c>
      <c r="BL1565" s="462" t="str">
        <f t="shared" si="1179"/>
        <v/>
      </c>
    </row>
    <row r="1566" spans="1:64" s="489" customFormat="1" ht="12" hidden="1" customHeight="1">
      <c r="A1566" s="478" t="s">
        <v>740</v>
      </c>
      <c r="B1566" s="479" t="s">
        <v>418</v>
      </c>
      <c r="C1566" s="478" t="s">
        <v>1434</v>
      </c>
      <c r="D1566" s="479" t="s">
        <v>411</v>
      </c>
      <c r="E1566" s="479" t="s">
        <v>1435</v>
      </c>
      <c r="F1566" s="479" t="s">
        <v>613</v>
      </c>
      <c r="G1566" s="479" t="s">
        <v>423</v>
      </c>
      <c r="H1566" s="480" t="s">
        <v>653</v>
      </c>
      <c r="I1566" s="479" t="s">
        <v>547</v>
      </c>
      <c r="J1566" s="481">
        <v>4551903.01</v>
      </c>
      <c r="K1566" s="481">
        <v>4226286</v>
      </c>
      <c r="L1566" s="482" t="str">
        <f t="shared" si="1138"/>
        <v>904Щ59771101243004000061124131</v>
      </c>
      <c r="M1566" s="483">
        <f t="array" ref="M1566">IF(COUNT(SEARCH(Удалить_Роспись_КВСР,$B1566)*SEARCH(Удалить_Роспись_ПБС,$C1566)*SEARCH(Удалить_Роспись_КФСР, $D1566)*SEARCH(Удалить_Роспись_КЦСР,$E1566)*SEARCH(Удалить_Роспись_КВР,$F1566)*SEARCH(Удалить_Роспись_ЭК,$H1566)*SEARCH(Удалить_Роспись_КР,$I1566))&gt;0,0,1)</f>
        <v>0</v>
      </c>
      <c r="N1566" s="483">
        <v>0</v>
      </c>
      <c r="O1566" s="192" t="str">
        <f t="shared" si="1139"/>
        <v/>
      </c>
      <c r="P1566" s="192" t="str">
        <f t="shared" si="1180"/>
        <v/>
      </c>
      <c r="Q1566" s="300" t="str">
        <f t="shared" si="1140"/>
        <v/>
      </c>
      <c r="R1566" s="300" t="str">
        <f t="shared" si="1141"/>
        <v/>
      </c>
      <c r="S1566" s="300" t="str">
        <f t="shared" si="1142"/>
        <v/>
      </c>
      <c r="T1566" s="192" t="str">
        <f t="shared" si="1143"/>
        <v/>
      </c>
      <c r="U1566" s="303" t="str">
        <f t="shared" si="1144"/>
        <v/>
      </c>
      <c r="V1566" s="300" t="str">
        <f t="shared" si="1145"/>
        <v/>
      </c>
      <c r="W1566" s="192" t="str">
        <f t="shared" si="1146"/>
        <v/>
      </c>
      <c r="X1566" s="303" t="str">
        <f t="shared" si="1147"/>
        <v/>
      </c>
      <c r="Y1566" s="300" t="str">
        <f t="shared" si="1148"/>
        <v/>
      </c>
      <c r="Z1566" s="300" t="str">
        <f t="shared" si="1149"/>
        <v/>
      </c>
      <c r="AA1566" s="303" t="str">
        <f t="shared" si="1150"/>
        <v/>
      </c>
      <c r="AB1566" s="300" t="str">
        <f t="shared" si="1151"/>
        <v>смз</v>
      </c>
      <c r="AC1566" s="300" t="str">
        <f t="shared" si="1152"/>
        <v/>
      </c>
      <c r="AD1566" s="300" t="str">
        <f t="shared" si="1153"/>
        <v/>
      </c>
      <c r="AE1566" s="192" t="str">
        <f t="shared" si="1154"/>
        <v/>
      </c>
      <c r="AF1566" s="192" t="str">
        <f t="shared" si="1155"/>
        <v/>
      </c>
      <c r="AG1566" s="192"/>
      <c r="AH1566" s="186"/>
      <c r="AI1566" s="186"/>
      <c r="AJ1566" s="300" t="str">
        <f t="shared" si="1156"/>
        <v/>
      </c>
      <c r="AK1566" s="300" t="str">
        <f t="shared" si="1157"/>
        <v/>
      </c>
      <c r="AL1566" s="300" t="str">
        <f t="shared" si="1158"/>
        <v/>
      </c>
      <c r="AM1566" s="300" t="str">
        <f t="shared" si="1159"/>
        <v/>
      </c>
      <c r="AN1566" s="300" t="str">
        <f t="shared" si="1160"/>
        <v/>
      </c>
      <c r="AO1566" s="300" t="str">
        <f t="shared" si="1161"/>
        <v>физ</v>
      </c>
      <c r="AP1566" s="300" t="str">
        <f t="shared" si="1162"/>
        <v/>
      </c>
      <c r="AQ1566" s="300" t="str">
        <f t="shared" si="1163"/>
        <v/>
      </c>
      <c r="AR1566" s="306" t="str">
        <f t="shared" si="1164"/>
        <v/>
      </c>
      <c r="AS1566" s="300" t="str">
        <f t="shared" si="1165"/>
        <v>смз</v>
      </c>
      <c r="AT1566" s="300" t="str">
        <f t="shared" si="1166"/>
        <v/>
      </c>
      <c r="AU1566" s="192" t="str">
        <f t="shared" si="1167"/>
        <v>смз</v>
      </c>
      <c r="AV1566" s="192" t="str">
        <f t="shared" si="1168"/>
        <v>смз904Щ5977общпро</v>
      </c>
      <c r="AW1566" s="482">
        <f t="shared" si="1169"/>
        <v>0</v>
      </c>
      <c r="AX1566" s="191">
        <f t="shared" si="1170"/>
        <v>0</v>
      </c>
      <c r="AY1566" s="191">
        <f t="shared" si="1171"/>
        <v>0</v>
      </c>
      <c r="AZ1566" s="191">
        <f t="shared" si="1172"/>
        <v>0</v>
      </c>
      <c r="BA1566" s="193">
        <f t="shared" si="1173"/>
        <v>1</v>
      </c>
      <c r="BB1566" s="193">
        <f t="shared" si="1174"/>
        <v>1</v>
      </c>
      <c r="BC1566" s="193">
        <f t="shared" si="1175"/>
        <v>1</v>
      </c>
      <c r="BD1566" s="482">
        <f t="shared" si="1137"/>
        <v>0</v>
      </c>
      <c r="BE1566" s="482">
        <f t="shared" si="1176"/>
        <v>0</v>
      </c>
      <c r="BF1566" s="484">
        <f t="shared" si="1177"/>
        <v>0</v>
      </c>
      <c r="BG1566" s="485">
        <f t="shared" si="1178"/>
        <v>0</v>
      </c>
      <c r="BH1566" s="486" t="str">
        <f t="shared" si="1181"/>
        <v>904</v>
      </c>
      <c r="BI1566" s="486" t="str">
        <f t="shared" si="1182"/>
        <v>1101</v>
      </c>
      <c r="BJ1566" s="487" t="s">
        <v>594</v>
      </c>
      <c r="BK1566" s="487" t="s">
        <v>586</v>
      </c>
      <c r="BL1566" s="488" t="str">
        <f t="shared" si="1179"/>
        <v>11</v>
      </c>
    </row>
    <row r="1567" spans="1:64" s="489" customFormat="1" ht="12" hidden="1" customHeight="1">
      <c r="A1567" s="478" t="s">
        <v>740</v>
      </c>
      <c r="B1567" s="479" t="s">
        <v>418</v>
      </c>
      <c r="C1567" s="478" t="s">
        <v>1434</v>
      </c>
      <c r="D1567" s="479" t="s">
        <v>411</v>
      </c>
      <c r="E1567" s="479" t="s">
        <v>1436</v>
      </c>
      <c r="F1567" s="479" t="s">
        <v>613</v>
      </c>
      <c r="G1567" s="479" t="s">
        <v>423</v>
      </c>
      <c r="H1567" s="480" t="s">
        <v>653</v>
      </c>
      <c r="I1567" s="479" t="s">
        <v>547</v>
      </c>
      <c r="J1567" s="481">
        <v>404302.25</v>
      </c>
      <c r="K1567" s="481">
        <v>355000</v>
      </c>
      <c r="L1567" s="482" t="str">
        <f t="shared" si="1138"/>
        <v>904Щ59771101243004100061124131</v>
      </c>
      <c r="M1567" s="483">
        <f t="array" ref="M1567">IF(COUNT(SEARCH(Удалить_Роспись_КВСР,$B1567)*SEARCH(Удалить_Роспись_ПБС,$C1567)*SEARCH(Удалить_Роспись_КФСР, $D1567)*SEARCH(Удалить_Роспись_КЦСР,$E1567)*SEARCH(Удалить_Роспись_КВР,$F1567)*SEARCH(Удалить_Роспись_ЭК,$H1567)*SEARCH(Удалить_Роспись_КР,$I1567))&gt;0,0,1)</f>
        <v>0</v>
      </c>
      <c r="N1567" s="483">
        <v>0</v>
      </c>
      <c r="O1567" s="192" t="str">
        <f t="shared" si="1139"/>
        <v/>
      </c>
      <c r="P1567" s="192" t="str">
        <f t="shared" si="1180"/>
        <v/>
      </c>
      <c r="Q1567" s="300" t="str">
        <f t="shared" si="1140"/>
        <v/>
      </c>
      <c r="R1567" s="300" t="str">
        <f t="shared" si="1141"/>
        <v/>
      </c>
      <c r="S1567" s="300" t="str">
        <f t="shared" si="1142"/>
        <v/>
      </c>
      <c r="T1567" s="192" t="str">
        <f t="shared" si="1143"/>
        <v/>
      </c>
      <c r="U1567" s="303" t="str">
        <f t="shared" si="1144"/>
        <v/>
      </c>
      <c r="V1567" s="300" t="str">
        <f t="shared" si="1145"/>
        <v/>
      </c>
      <c r="W1567" s="192" t="str">
        <f t="shared" si="1146"/>
        <v/>
      </c>
      <c r="X1567" s="303" t="str">
        <f t="shared" si="1147"/>
        <v/>
      </c>
      <c r="Y1567" s="300" t="str">
        <f t="shared" si="1148"/>
        <v/>
      </c>
      <c r="Z1567" s="300" t="str">
        <f t="shared" si="1149"/>
        <v/>
      </c>
      <c r="AA1567" s="303" t="str">
        <f t="shared" si="1150"/>
        <v/>
      </c>
      <c r="AB1567" s="300" t="str">
        <f t="shared" si="1151"/>
        <v>смз</v>
      </c>
      <c r="AC1567" s="300" t="str">
        <f t="shared" si="1152"/>
        <v/>
      </c>
      <c r="AD1567" s="300" t="str">
        <f t="shared" si="1153"/>
        <v/>
      </c>
      <c r="AE1567" s="192" t="str">
        <f t="shared" si="1154"/>
        <v/>
      </c>
      <c r="AF1567" s="192" t="str">
        <f t="shared" si="1155"/>
        <v/>
      </c>
      <c r="AG1567" s="192"/>
      <c r="AH1567" s="186"/>
      <c r="AI1567" s="186"/>
      <c r="AJ1567" s="300" t="str">
        <f t="shared" si="1156"/>
        <v/>
      </c>
      <c r="AK1567" s="300" t="str">
        <f t="shared" si="1157"/>
        <v/>
      </c>
      <c r="AL1567" s="300" t="str">
        <f t="shared" si="1158"/>
        <v/>
      </c>
      <c r="AM1567" s="300" t="str">
        <f t="shared" si="1159"/>
        <v/>
      </c>
      <c r="AN1567" s="300" t="str">
        <f t="shared" si="1160"/>
        <v/>
      </c>
      <c r="AO1567" s="300" t="str">
        <f t="shared" si="1161"/>
        <v>физ</v>
      </c>
      <c r="AP1567" s="300" t="str">
        <f t="shared" si="1162"/>
        <v/>
      </c>
      <c r="AQ1567" s="300" t="str">
        <f t="shared" si="1163"/>
        <v/>
      </c>
      <c r="AR1567" s="306" t="str">
        <f t="shared" si="1164"/>
        <v/>
      </c>
      <c r="AS1567" s="300" t="str">
        <f t="shared" si="1165"/>
        <v>смз</v>
      </c>
      <c r="AT1567" s="300" t="str">
        <f t="shared" si="1166"/>
        <v/>
      </c>
      <c r="AU1567" s="192" t="str">
        <f t="shared" si="1167"/>
        <v>смз</v>
      </c>
      <c r="AV1567" s="192" t="str">
        <f t="shared" si="1168"/>
        <v>смз904Щ5977общпро</v>
      </c>
      <c r="AW1567" s="482">
        <f t="shared" si="1169"/>
        <v>0</v>
      </c>
      <c r="AX1567" s="191">
        <f t="shared" si="1170"/>
        <v>0</v>
      </c>
      <c r="AY1567" s="191">
        <f t="shared" si="1171"/>
        <v>0</v>
      </c>
      <c r="AZ1567" s="191">
        <f t="shared" si="1172"/>
        <v>0</v>
      </c>
      <c r="BA1567" s="193">
        <f t="shared" si="1173"/>
        <v>1</v>
      </c>
      <c r="BB1567" s="193">
        <f t="shared" si="1174"/>
        <v>1</v>
      </c>
      <c r="BC1567" s="193">
        <f t="shared" si="1175"/>
        <v>1</v>
      </c>
      <c r="BD1567" s="482">
        <f t="shared" si="1137"/>
        <v>0</v>
      </c>
      <c r="BE1567" s="482">
        <f t="shared" si="1176"/>
        <v>0</v>
      </c>
      <c r="BF1567" s="484">
        <f t="shared" si="1177"/>
        <v>0</v>
      </c>
      <c r="BG1567" s="485">
        <f t="shared" si="1178"/>
        <v>0</v>
      </c>
      <c r="BH1567" s="486" t="str">
        <f t="shared" si="1181"/>
        <v>904</v>
      </c>
      <c r="BI1567" s="486" t="str">
        <f t="shared" si="1182"/>
        <v>1101</v>
      </c>
      <c r="BJ1567" s="487" t="s">
        <v>594</v>
      </c>
      <c r="BK1567" s="487" t="s">
        <v>586</v>
      </c>
      <c r="BL1567" s="488" t="str">
        <f t="shared" si="1179"/>
        <v>11</v>
      </c>
    </row>
    <row r="1568" spans="1:64" s="489" customFormat="1" ht="12" hidden="1" customHeight="1">
      <c r="A1568" s="478" t="s">
        <v>740</v>
      </c>
      <c r="B1568" s="479" t="s">
        <v>418</v>
      </c>
      <c r="C1568" s="478" t="s">
        <v>1434</v>
      </c>
      <c r="D1568" s="479" t="s">
        <v>411</v>
      </c>
      <c r="E1568" s="479" t="s">
        <v>1437</v>
      </c>
      <c r="F1568" s="479" t="s">
        <v>613</v>
      </c>
      <c r="G1568" s="479" t="s">
        <v>423</v>
      </c>
      <c r="H1568" s="480" t="s">
        <v>653</v>
      </c>
      <c r="I1568" s="479" t="s">
        <v>547</v>
      </c>
      <c r="J1568" s="481">
        <v>40000</v>
      </c>
      <c r="K1568" s="481">
        <v>16000</v>
      </c>
      <c r="L1568" s="482" t="str">
        <f t="shared" si="1138"/>
        <v>904Щ59771101243004500061124131</v>
      </c>
      <c r="M1568" s="483">
        <f t="array" ref="M1568">IF(COUNT(SEARCH(Удалить_Роспись_КВСР,$B1568)*SEARCH(Удалить_Роспись_ПБС,$C1568)*SEARCH(Удалить_Роспись_КФСР, $D1568)*SEARCH(Удалить_Роспись_КЦСР,$E1568)*SEARCH(Удалить_Роспись_КВР,$F1568)*SEARCH(Удалить_Роспись_ЭК,$H1568)*SEARCH(Удалить_Роспись_КР,$I1568))&gt;0,0,1)</f>
        <v>0</v>
      </c>
      <c r="N1568" s="483">
        <v>0</v>
      </c>
      <c r="O1568" s="192" t="str">
        <f t="shared" si="1139"/>
        <v/>
      </c>
      <c r="P1568" s="192" t="str">
        <f t="shared" si="1180"/>
        <v/>
      </c>
      <c r="Q1568" s="300" t="str">
        <f t="shared" si="1140"/>
        <v/>
      </c>
      <c r="R1568" s="300" t="str">
        <f t="shared" si="1141"/>
        <v/>
      </c>
      <c r="S1568" s="300" t="str">
        <f t="shared" si="1142"/>
        <v/>
      </c>
      <c r="T1568" s="192" t="str">
        <f t="shared" si="1143"/>
        <v/>
      </c>
      <c r="U1568" s="303" t="str">
        <f t="shared" si="1144"/>
        <v/>
      </c>
      <c r="V1568" s="300" t="str">
        <f t="shared" si="1145"/>
        <v/>
      </c>
      <c r="W1568" s="192" t="str">
        <f t="shared" si="1146"/>
        <v/>
      </c>
      <c r="X1568" s="303" t="str">
        <f t="shared" si="1147"/>
        <v/>
      </c>
      <c r="Y1568" s="300" t="str">
        <f t="shared" si="1148"/>
        <v/>
      </c>
      <c r="Z1568" s="300" t="str">
        <f t="shared" si="1149"/>
        <v/>
      </c>
      <c r="AA1568" s="303" t="str">
        <f t="shared" si="1150"/>
        <v/>
      </c>
      <c r="AB1568" s="300" t="str">
        <f t="shared" si="1151"/>
        <v>смз</v>
      </c>
      <c r="AC1568" s="300" t="str">
        <f t="shared" si="1152"/>
        <v/>
      </c>
      <c r="AD1568" s="300" t="str">
        <f t="shared" si="1153"/>
        <v/>
      </c>
      <c r="AE1568" s="192" t="str">
        <f t="shared" si="1154"/>
        <v/>
      </c>
      <c r="AF1568" s="192" t="str">
        <f t="shared" si="1155"/>
        <v/>
      </c>
      <c r="AG1568" s="192"/>
      <c r="AH1568" s="186"/>
      <c r="AI1568" s="186"/>
      <c r="AJ1568" s="300" t="str">
        <f t="shared" si="1156"/>
        <v/>
      </c>
      <c r="AK1568" s="300" t="str">
        <f t="shared" si="1157"/>
        <v/>
      </c>
      <c r="AL1568" s="300" t="str">
        <f t="shared" si="1158"/>
        <v/>
      </c>
      <c r="AM1568" s="300" t="str">
        <f t="shared" si="1159"/>
        <v/>
      </c>
      <c r="AN1568" s="300" t="str">
        <f t="shared" si="1160"/>
        <v/>
      </c>
      <c r="AO1568" s="300" t="str">
        <f t="shared" si="1161"/>
        <v>физ</v>
      </c>
      <c r="AP1568" s="300" t="str">
        <f t="shared" si="1162"/>
        <v/>
      </c>
      <c r="AQ1568" s="300" t="str">
        <f t="shared" si="1163"/>
        <v/>
      </c>
      <c r="AR1568" s="306" t="str">
        <f t="shared" si="1164"/>
        <v/>
      </c>
      <c r="AS1568" s="300" t="str">
        <f t="shared" si="1165"/>
        <v>смз</v>
      </c>
      <c r="AT1568" s="300" t="str">
        <f t="shared" si="1166"/>
        <v/>
      </c>
      <c r="AU1568" s="192" t="str">
        <f t="shared" si="1167"/>
        <v>смз</v>
      </c>
      <c r="AV1568" s="192" t="str">
        <f t="shared" si="1168"/>
        <v>смз904Щ5977общпро</v>
      </c>
      <c r="AW1568" s="482">
        <f t="shared" si="1169"/>
        <v>0</v>
      </c>
      <c r="AX1568" s="191">
        <f t="shared" si="1170"/>
        <v>0</v>
      </c>
      <c r="AY1568" s="191">
        <f t="shared" si="1171"/>
        <v>0</v>
      </c>
      <c r="AZ1568" s="191">
        <f t="shared" si="1172"/>
        <v>0</v>
      </c>
      <c r="BA1568" s="193">
        <f t="shared" si="1173"/>
        <v>1</v>
      </c>
      <c r="BB1568" s="193">
        <f t="shared" si="1174"/>
        <v>1</v>
      </c>
      <c r="BC1568" s="193">
        <f t="shared" si="1175"/>
        <v>1</v>
      </c>
      <c r="BD1568" s="482">
        <f t="shared" si="1137"/>
        <v>0</v>
      </c>
      <c r="BE1568" s="482">
        <f t="shared" si="1176"/>
        <v>0</v>
      </c>
      <c r="BF1568" s="484">
        <f t="shared" si="1177"/>
        <v>0</v>
      </c>
      <c r="BG1568" s="485">
        <f t="shared" si="1178"/>
        <v>0</v>
      </c>
      <c r="BH1568" s="486"/>
      <c r="BI1568" s="486"/>
      <c r="BJ1568" s="487"/>
      <c r="BK1568" s="487"/>
      <c r="BL1568" s="488" t="str">
        <f t="shared" si="1179"/>
        <v>11</v>
      </c>
    </row>
    <row r="1569" spans="1:64" s="489" customFormat="1" ht="12" hidden="1" customHeight="1">
      <c r="A1569" s="478" t="s">
        <v>740</v>
      </c>
      <c r="B1569" s="479" t="s">
        <v>418</v>
      </c>
      <c r="C1569" s="478" t="s">
        <v>1434</v>
      </c>
      <c r="D1569" s="479" t="s">
        <v>411</v>
      </c>
      <c r="E1569" s="479" t="s">
        <v>1438</v>
      </c>
      <c r="F1569" s="479" t="s">
        <v>613</v>
      </c>
      <c r="G1569" s="479" t="s">
        <v>423</v>
      </c>
      <c r="H1569" s="480" t="s">
        <v>653</v>
      </c>
      <c r="I1569" s="479" t="s">
        <v>547</v>
      </c>
      <c r="J1569" s="481">
        <v>335320.65000000002</v>
      </c>
      <c r="K1569" s="481">
        <v>230000</v>
      </c>
      <c r="L1569" s="482" t="str">
        <f t="shared" si="1138"/>
        <v>904Щ59771101243004Г00061124131</v>
      </c>
      <c r="M1569" s="483">
        <f t="array" ref="M1569">IF(COUNT(SEARCH(Удалить_Роспись_КВСР,$B1569)*SEARCH(Удалить_Роспись_ПБС,$C1569)*SEARCH(Удалить_Роспись_КФСР, $D1569)*SEARCH(Удалить_Роспись_КЦСР,$E1569)*SEARCH(Удалить_Роспись_КВР,$F1569)*SEARCH(Удалить_Роспись_ЭК,$H1569)*SEARCH(Удалить_Роспись_КР,$I1569))&gt;0,0,1)</f>
        <v>0</v>
      </c>
      <c r="N1569" s="483">
        <v>0</v>
      </c>
      <c r="O1569" s="192" t="str">
        <f t="shared" si="1139"/>
        <v/>
      </c>
      <c r="P1569" s="192" t="str">
        <f t="shared" si="1180"/>
        <v/>
      </c>
      <c r="Q1569" s="300" t="str">
        <f t="shared" si="1140"/>
        <v/>
      </c>
      <c r="R1569" s="300" t="str">
        <f t="shared" si="1141"/>
        <v/>
      </c>
      <c r="S1569" s="300" t="str">
        <f t="shared" si="1142"/>
        <v/>
      </c>
      <c r="T1569" s="192" t="str">
        <f t="shared" si="1143"/>
        <v/>
      </c>
      <c r="U1569" s="303" t="str">
        <f t="shared" si="1144"/>
        <v/>
      </c>
      <c r="V1569" s="300" t="str">
        <f t="shared" si="1145"/>
        <v/>
      </c>
      <c r="W1569" s="192" t="str">
        <f t="shared" si="1146"/>
        <v/>
      </c>
      <c r="X1569" s="303" t="str">
        <f t="shared" si="1147"/>
        <v/>
      </c>
      <c r="Y1569" s="300" t="str">
        <f t="shared" si="1148"/>
        <v/>
      </c>
      <c r="Z1569" s="300" t="str">
        <f t="shared" si="1149"/>
        <v/>
      </c>
      <c r="AA1569" s="303" t="str">
        <f t="shared" si="1150"/>
        <v/>
      </c>
      <c r="AB1569" s="300" t="str">
        <f t="shared" si="1151"/>
        <v>смз</v>
      </c>
      <c r="AC1569" s="300" t="str">
        <f t="shared" si="1152"/>
        <v/>
      </c>
      <c r="AD1569" s="300" t="str">
        <f t="shared" si="1153"/>
        <v/>
      </c>
      <c r="AE1569" s="192" t="str">
        <f t="shared" si="1154"/>
        <v/>
      </c>
      <c r="AF1569" s="192" t="str">
        <f t="shared" si="1155"/>
        <v/>
      </c>
      <c r="AG1569" s="192"/>
      <c r="AH1569" s="186"/>
      <c r="AI1569" s="186"/>
      <c r="AJ1569" s="300" t="str">
        <f t="shared" si="1156"/>
        <v/>
      </c>
      <c r="AK1569" s="300" t="str">
        <f t="shared" si="1157"/>
        <v/>
      </c>
      <c r="AL1569" s="300" t="str">
        <f t="shared" si="1158"/>
        <v/>
      </c>
      <c r="AM1569" s="300" t="str">
        <f t="shared" si="1159"/>
        <v/>
      </c>
      <c r="AN1569" s="300" t="str">
        <f t="shared" si="1160"/>
        <v/>
      </c>
      <c r="AO1569" s="300" t="str">
        <f t="shared" si="1161"/>
        <v>физ</v>
      </c>
      <c r="AP1569" s="300" t="str">
        <f t="shared" si="1162"/>
        <v/>
      </c>
      <c r="AQ1569" s="300" t="str">
        <f t="shared" si="1163"/>
        <v/>
      </c>
      <c r="AR1569" s="306" t="str">
        <f t="shared" si="1164"/>
        <v/>
      </c>
      <c r="AS1569" s="300" t="str">
        <f t="shared" si="1165"/>
        <v>смз</v>
      </c>
      <c r="AT1569" s="300" t="str">
        <f t="shared" si="1166"/>
        <v/>
      </c>
      <c r="AU1569" s="192" t="str">
        <f t="shared" si="1167"/>
        <v>смз</v>
      </c>
      <c r="AV1569" s="192" t="str">
        <f t="shared" si="1168"/>
        <v>смз904Щ5977общпро</v>
      </c>
      <c r="AW1569" s="482">
        <f t="shared" si="1169"/>
        <v>0</v>
      </c>
      <c r="AX1569" s="191">
        <f t="shared" si="1170"/>
        <v>0</v>
      </c>
      <c r="AY1569" s="191">
        <f t="shared" si="1171"/>
        <v>0</v>
      </c>
      <c r="AZ1569" s="191">
        <f t="shared" si="1172"/>
        <v>0</v>
      </c>
      <c r="BA1569" s="193">
        <f t="shared" si="1173"/>
        <v>1</v>
      </c>
      <c r="BB1569" s="193">
        <f t="shared" si="1174"/>
        <v>1</v>
      </c>
      <c r="BC1569" s="193">
        <f t="shared" si="1175"/>
        <v>1</v>
      </c>
      <c r="BD1569" s="482">
        <f t="shared" si="1137"/>
        <v>0</v>
      </c>
      <c r="BE1569" s="482">
        <f t="shared" si="1176"/>
        <v>0</v>
      </c>
      <c r="BF1569" s="484">
        <f t="shared" si="1177"/>
        <v>0</v>
      </c>
      <c r="BG1569" s="485">
        <f t="shared" si="1178"/>
        <v>0</v>
      </c>
      <c r="BH1569" s="486"/>
      <c r="BI1569" s="486"/>
      <c r="BJ1569" s="491"/>
      <c r="BK1569" s="491"/>
      <c r="BL1569" s="488" t="str">
        <f t="shared" si="1179"/>
        <v>11</v>
      </c>
    </row>
    <row r="1570" spans="1:64" s="489" customFormat="1" ht="12" hidden="1" customHeight="1">
      <c r="A1570" s="478" t="s">
        <v>740</v>
      </c>
      <c r="B1570" s="479" t="s">
        <v>418</v>
      </c>
      <c r="C1570" s="478" t="s">
        <v>1434</v>
      </c>
      <c r="D1570" s="479" t="s">
        <v>411</v>
      </c>
      <c r="E1570" s="479" t="s">
        <v>1439</v>
      </c>
      <c r="F1570" s="479" t="s">
        <v>613</v>
      </c>
      <c r="G1570" s="479" t="s">
        <v>423</v>
      </c>
      <c r="H1570" s="480" t="s">
        <v>653</v>
      </c>
      <c r="I1570" s="479" t="s">
        <v>547</v>
      </c>
      <c r="J1570" s="481">
        <v>100000</v>
      </c>
      <c r="K1570" s="481">
        <v>65880</v>
      </c>
      <c r="L1570" s="482" t="str">
        <f t="shared" si="1138"/>
        <v>904Щ59771101243004Э00061124131</v>
      </c>
      <c r="M1570" s="483">
        <f t="array" ref="M1570">IF(COUNT(SEARCH(Удалить_Роспись_КВСР,$B1570)*SEARCH(Удалить_Роспись_ПБС,$C1570)*SEARCH(Удалить_Роспись_КФСР, $D1570)*SEARCH(Удалить_Роспись_КЦСР,$E1570)*SEARCH(Удалить_Роспись_КВР,$F1570)*SEARCH(Удалить_Роспись_ЭК,$H1570)*SEARCH(Удалить_Роспись_КР,$I1570))&gt;0,0,1)</f>
        <v>0</v>
      </c>
      <c r="N1570" s="483">
        <v>0</v>
      </c>
      <c r="O1570" s="192" t="str">
        <f t="shared" si="1139"/>
        <v/>
      </c>
      <c r="P1570" s="192" t="str">
        <f t="shared" si="1180"/>
        <v/>
      </c>
      <c r="Q1570" s="300" t="str">
        <f t="shared" si="1140"/>
        <v/>
      </c>
      <c r="R1570" s="300" t="str">
        <f t="shared" si="1141"/>
        <v/>
      </c>
      <c r="S1570" s="300" t="str">
        <f t="shared" si="1142"/>
        <v/>
      </c>
      <c r="T1570" s="192" t="str">
        <f t="shared" si="1143"/>
        <v/>
      </c>
      <c r="U1570" s="303" t="str">
        <f t="shared" si="1144"/>
        <v/>
      </c>
      <c r="V1570" s="300" t="str">
        <f t="shared" si="1145"/>
        <v/>
      </c>
      <c r="W1570" s="192" t="str">
        <f t="shared" si="1146"/>
        <v/>
      </c>
      <c r="X1570" s="303" t="str">
        <f t="shared" si="1147"/>
        <v/>
      </c>
      <c r="Y1570" s="300" t="str">
        <f t="shared" si="1148"/>
        <v/>
      </c>
      <c r="Z1570" s="300" t="str">
        <f t="shared" si="1149"/>
        <v/>
      </c>
      <c r="AA1570" s="303" t="str">
        <f t="shared" si="1150"/>
        <v/>
      </c>
      <c r="AB1570" s="300" t="str">
        <f t="shared" si="1151"/>
        <v>смз</v>
      </c>
      <c r="AC1570" s="300" t="str">
        <f t="shared" si="1152"/>
        <v/>
      </c>
      <c r="AD1570" s="300" t="str">
        <f t="shared" si="1153"/>
        <v/>
      </c>
      <c r="AE1570" s="192" t="str">
        <f t="shared" si="1154"/>
        <v/>
      </c>
      <c r="AF1570" s="192" t="str">
        <f t="shared" si="1155"/>
        <v/>
      </c>
      <c r="AG1570" s="192"/>
      <c r="AH1570" s="186"/>
      <c r="AI1570" s="186"/>
      <c r="AJ1570" s="300" t="str">
        <f t="shared" si="1156"/>
        <v/>
      </c>
      <c r="AK1570" s="300" t="str">
        <f t="shared" si="1157"/>
        <v/>
      </c>
      <c r="AL1570" s="300" t="str">
        <f t="shared" si="1158"/>
        <v/>
      </c>
      <c r="AM1570" s="300" t="str">
        <f t="shared" si="1159"/>
        <v/>
      </c>
      <c r="AN1570" s="300" t="str">
        <f t="shared" si="1160"/>
        <v/>
      </c>
      <c r="AO1570" s="300" t="str">
        <f t="shared" si="1161"/>
        <v>физ</v>
      </c>
      <c r="AP1570" s="300" t="str">
        <f t="shared" si="1162"/>
        <v/>
      </c>
      <c r="AQ1570" s="300" t="str">
        <f t="shared" si="1163"/>
        <v/>
      </c>
      <c r="AR1570" s="306" t="str">
        <f t="shared" si="1164"/>
        <v/>
      </c>
      <c r="AS1570" s="300" t="str">
        <f t="shared" si="1165"/>
        <v>смз</v>
      </c>
      <c r="AT1570" s="300" t="str">
        <f t="shared" si="1166"/>
        <v/>
      </c>
      <c r="AU1570" s="192" t="str">
        <f t="shared" si="1167"/>
        <v>смз</v>
      </c>
      <c r="AV1570" s="192" t="str">
        <f t="shared" si="1168"/>
        <v>смз904Щ5977общпро</v>
      </c>
      <c r="AW1570" s="482">
        <f t="shared" si="1169"/>
        <v>0</v>
      </c>
      <c r="AX1570" s="191">
        <f t="shared" si="1170"/>
        <v>0</v>
      </c>
      <c r="AY1570" s="191">
        <f t="shared" si="1171"/>
        <v>0</v>
      </c>
      <c r="AZ1570" s="191">
        <f t="shared" si="1172"/>
        <v>0</v>
      </c>
      <c r="BA1570" s="193">
        <f t="shared" si="1173"/>
        <v>1</v>
      </c>
      <c r="BB1570" s="193">
        <f t="shared" si="1174"/>
        <v>1</v>
      </c>
      <c r="BC1570" s="193">
        <f t="shared" si="1175"/>
        <v>1</v>
      </c>
      <c r="BD1570" s="482">
        <f t="shared" si="1137"/>
        <v>0</v>
      </c>
      <c r="BE1570" s="482">
        <f t="shared" si="1176"/>
        <v>0</v>
      </c>
      <c r="BF1570" s="484">
        <f t="shared" si="1177"/>
        <v>0</v>
      </c>
      <c r="BG1570" s="485">
        <f t="shared" si="1178"/>
        <v>0</v>
      </c>
      <c r="BH1570" s="486"/>
      <c r="BI1570" s="486"/>
      <c r="BJ1570" s="491"/>
      <c r="BK1570" s="491"/>
      <c r="BL1570" s="488" t="str">
        <f t="shared" si="1179"/>
        <v>11</v>
      </c>
    </row>
    <row r="1571" spans="1:64" s="489" customFormat="1" ht="12" hidden="1" customHeight="1">
      <c r="A1571" s="478" t="s">
        <v>740</v>
      </c>
      <c r="B1571" s="479" t="s">
        <v>418</v>
      </c>
      <c r="C1571" s="478" t="s">
        <v>1434</v>
      </c>
      <c r="D1571" s="479" t="s">
        <v>411</v>
      </c>
      <c r="E1571" s="479" t="s">
        <v>1440</v>
      </c>
      <c r="F1571" s="479" t="s">
        <v>615</v>
      </c>
      <c r="G1571" s="479" t="s">
        <v>418</v>
      </c>
      <c r="H1571" s="480" t="s">
        <v>653</v>
      </c>
      <c r="I1571" s="479" t="s">
        <v>547</v>
      </c>
      <c r="J1571" s="481">
        <v>991093.43</v>
      </c>
      <c r="K1571" s="481">
        <v>664951.23</v>
      </c>
      <c r="L1571" s="482" t="str">
        <f t="shared" si="1138"/>
        <v>904Щ59771101243008000061290431</v>
      </c>
      <c r="M1571" s="483">
        <f t="array" ref="M1571">IF(COUNT(SEARCH(Удалить_Роспись_КВСР,$B1571)*SEARCH(Удалить_Роспись_ПБС,$C1571)*SEARCH(Удалить_Роспись_КФСР, $D1571)*SEARCH(Удалить_Роспись_КЦСР,$E1571)*SEARCH(Удалить_Роспись_КВР,$F1571)*SEARCH(Удалить_Роспись_ЭК,$H1571)*SEARCH(Удалить_Роспись_КР,$I1571))&gt;0,0,1)</f>
        <v>1</v>
      </c>
      <c r="N1571" s="483">
        <v>0</v>
      </c>
      <c r="O1571" s="192" t="str">
        <f t="shared" si="1139"/>
        <v/>
      </c>
      <c r="P1571" s="192" t="str">
        <f t="shared" si="1180"/>
        <v/>
      </c>
      <c r="Q1571" s="300" t="str">
        <f t="shared" si="1140"/>
        <v/>
      </c>
      <c r="R1571" s="300" t="str">
        <f t="shared" si="1141"/>
        <v/>
      </c>
      <c r="S1571" s="300" t="str">
        <f t="shared" si="1142"/>
        <v/>
      </c>
      <c r="T1571" s="192" t="str">
        <f t="shared" si="1143"/>
        <v/>
      </c>
      <c r="U1571" s="303" t="str">
        <f t="shared" si="1144"/>
        <v/>
      </c>
      <c r="V1571" s="300" t="str">
        <f t="shared" si="1145"/>
        <v/>
      </c>
      <c r="W1571" s="192" t="str">
        <f t="shared" si="1146"/>
        <v/>
      </c>
      <c r="X1571" s="303" t="str">
        <f t="shared" si="1147"/>
        <v/>
      </c>
      <c r="Y1571" s="300" t="str">
        <f t="shared" si="1148"/>
        <v/>
      </c>
      <c r="Z1571" s="300" t="str">
        <f t="shared" si="1149"/>
        <v/>
      </c>
      <c r="AA1571" s="303" t="str">
        <f t="shared" si="1150"/>
        <v/>
      </c>
      <c r="AB1571" s="300" t="str">
        <f t="shared" si="1151"/>
        <v/>
      </c>
      <c r="AC1571" s="300" t="str">
        <f t="shared" si="1152"/>
        <v/>
      </c>
      <c r="AD1571" s="300" t="str">
        <f t="shared" si="1153"/>
        <v>сиц</v>
      </c>
      <c r="AE1571" s="192" t="str">
        <f t="shared" si="1154"/>
        <v/>
      </c>
      <c r="AF1571" s="192" t="str">
        <f t="shared" si="1155"/>
        <v/>
      </c>
      <c r="AG1571" s="192"/>
      <c r="AH1571" s="186"/>
      <c r="AI1571" s="186"/>
      <c r="AJ1571" s="300" t="str">
        <f t="shared" si="1156"/>
        <v/>
      </c>
      <c r="AK1571" s="300" t="str">
        <f t="shared" si="1157"/>
        <v/>
      </c>
      <c r="AL1571" s="300" t="str">
        <f t="shared" si="1158"/>
        <v/>
      </c>
      <c r="AM1571" s="300" t="str">
        <f t="shared" si="1159"/>
        <v/>
      </c>
      <c r="AN1571" s="300" t="str">
        <f t="shared" si="1160"/>
        <v/>
      </c>
      <c r="AO1571" s="300" t="str">
        <f t="shared" si="1161"/>
        <v>физ</v>
      </c>
      <c r="AP1571" s="300" t="str">
        <f t="shared" si="1162"/>
        <v/>
      </c>
      <c r="AQ1571" s="300" t="str">
        <f t="shared" si="1163"/>
        <v/>
      </c>
      <c r="AR1571" s="306" t="str">
        <f t="shared" si="1164"/>
        <v/>
      </c>
      <c r="AS1571" s="300" t="str">
        <f t="shared" si="1165"/>
        <v/>
      </c>
      <c r="AT1571" s="300" t="str">
        <f t="shared" si="1166"/>
        <v>сиц</v>
      </c>
      <c r="AU1571" s="192" t="str">
        <f t="shared" si="1167"/>
        <v>сиц</v>
      </c>
      <c r="AV1571" s="192" t="e">
        <f t="shared" si="1168"/>
        <v>#N/A</v>
      </c>
      <c r="AW1571" s="482">
        <f t="shared" si="1169"/>
        <v>991093.43</v>
      </c>
      <c r="AX1571" s="191">
        <f t="shared" si="1170"/>
        <v>664951.23</v>
      </c>
      <c r="AY1571" s="191">
        <f t="shared" si="1171"/>
        <v>0</v>
      </c>
      <c r="AZ1571" s="191">
        <f t="shared" si="1172"/>
        <v>0</v>
      </c>
      <c r="BA1571" s="193" t="e">
        <f t="shared" si="1173"/>
        <v>#N/A</v>
      </c>
      <c r="BB1571" s="193" t="e">
        <f t="shared" si="1174"/>
        <v>#N/A</v>
      </c>
      <c r="BC1571" s="193" t="e">
        <f t="shared" si="1175"/>
        <v>#N/A</v>
      </c>
      <c r="BD1571" s="482">
        <f t="shared" si="1137"/>
        <v>0</v>
      </c>
      <c r="BE1571" s="482" t="e">
        <f t="shared" si="1176"/>
        <v>#N/A</v>
      </c>
      <c r="BF1571" s="484" t="e">
        <f t="shared" si="1177"/>
        <v>#N/A</v>
      </c>
      <c r="BG1571" s="485" t="e">
        <f t="shared" si="1178"/>
        <v>#N/A</v>
      </c>
      <c r="BH1571" s="486"/>
      <c r="BI1571" s="486"/>
      <c r="BJ1571" s="487"/>
      <c r="BK1571" s="487"/>
      <c r="BL1571" s="488" t="str">
        <f t="shared" si="1179"/>
        <v>11</v>
      </c>
    </row>
    <row r="1572" spans="1:64" s="489" customFormat="1" ht="12" hidden="1" customHeight="1">
      <c r="A1572" s="478" t="s">
        <v>740</v>
      </c>
      <c r="B1572" s="479" t="s">
        <v>418</v>
      </c>
      <c r="C1572" s="478" t="s">
        <v>1434</v>
      </c>
      <c r="D1572" s="479" t="s">
        <v>411</v>
      </c>
      <c r="E1572" s="479" t="s">
        <v>1441</v>
      </c>
      <c r="F1572" s="479" t="s">
        <v>615</v>
      </c>
      <c r="G1572" s="479" t="s">
        <v>418</v>
      </c>
      <c r="H1572" s="480" t="s">
        <v>653</v>
      </c>
      <c r="I1572" s="479" t="s">
        <v>547</v>
      </c>
      <c r="J1572" s="481">
        <v>45000</v>
      </c>
      <c r="K1572" s="481">
        <v>45000</v>
      </c>
      <c r="L1572" s="482" t="str">
        <f t="shared" si="1138"/>
        <v>904Щ59771101243008700061290431</v>
      </c>
      <c r="M1572" s="483">
        <f t="array" ref="M1572">IF(COUNT(SEARCH(Удалить_Роспись_КВСР,$B1572)*SEARCH(Удалить_Роспись_ПБС,$C1572)*SEARCH(Удалить_Роспись_КФСР, $D1572)*SEARCH(Удалить_Роспись_КЦСР,$E1572)*SEARCH(Удалить_Роспись_КВР,$F1572)*SEARCH(Удалить_Роспись_ЭК,$H1572)*SEARCH(Удалить_Роспись_КР,$I1572))&gt;0,0,1)</f>
        <v>1</v>
      </c>
      <c r="N1572" s="483">
        <v>0</v>
      </c>
      <c r="O1572" s="192" t="str">
        <f t="shared" si="1139"/>
        <v/>
      </c>
      <c r="P1572" s="192" t="str">
        <f t="shared" si="1180"/>
        <v/>
      </c>
      <c r="Q1572" s="300" t="str">
        <f t="shared" si="1140"/>
        <v/>
      </c>
      <c r="R1572" s="300" t="str">
        <f t="shared" si="1141"/>
        <v/>
      </c>
      <c r="S1572" s="300" t="str">
        <f t="shared" si="1142"/>
        <v/>
      </c>
      <c r="T1572" s="192" t="str">
        <f t="shared" si="1143"/>
        <v/>
      </c>
      <c r="U1572" s="303" t="str">
        <f t="shared" si="1144"/>
        <v/>
      </c>
      <c r="V1572" s="300" t="str">
        <f t="shared" si="1145"/>
        <v/>
      </c>
      <c r="W1572" s="192" t="str">
        <f t="shared" si="1146"/>
        <v/>
      </c>
      <c r="X1572" s="303" t="str">
        <f t="shared" si="1147"/>
        <v/>
      </c>
      <c r="Y1572" s="300" t="str">
        <f t="shared" si="1148"/>
        <v/>
      </c>
      <c r="Z1572" s="300" t="str">
        <f t="shared" si="1149"/>
        <v/>
      </c>
      <c r="AA1572" s="303" t="str">
        <f t="shared" si="1150"/>
        <v/>
      </c>
      <c r="AB1572" s="300" t="str">
        <f t="shared" si="1151"/>
        <v/>
      </c>
      <c r="AC1572" s="300" t="str">
        <f t="shared" si="1152"/>
        <v/>
      </c>
      <c r="AD1572" s="300" t="str">
        <f t="shared" si="1153"/>
        <v>сиц</v>
      </c>
      <c r="AE1572" s="192" t="str">
        <f t="shared" si="1154"/>
        <v/>
      </c>
      <c r="AF1572" s="192" t="str">
        <f t="shared" si="1155"/>
        <v/>
      </c>
      <c r="AG1572" s="192"/>
      <c r="AH1572" s="186"/>
      <c r="AI1572" s="186"/>
      <c r="AJ1572" s="300" t="str">
        <f t="shared" si="1156"/>
        <v/>
      </c>
      <c r="AK1572" s="300" t="str">
        <f t="shared" si="1157"/>
        <v/>
      </c>
      <c r="AL1572" s="300" t="str">
        <f t="shared" si="1158"/>
        <v/>
      </c>
      <c r="AM1572" s="300" t="str">
        <f t="shared" si="1159"/>
        <v/>
      </c>
      <c r="AN1572" s="300" t="str">
        <f t="shared" si="1160"/>
        <v/>
      </c>
      <c r="AO1572" s="300" t="str">
        <f t="shared" si="1161"/>
        <v>физ</v>
      </c>
      <c r="AP1572" s="300" t="str">
        <f t="shared" si="1162"/>
        <v/>
      </c>
      <c r="AQ1572" s="300" t="str">
        <f t="shared" si="1163"/>
        <v/>
      </c>
      <c r="AR1572" s="306" t="str">
        <f t="shared" si="1164"/>
        <v/>
      </c>
      <c r="AS1572" s="300" t="str">
        <f t="shared" si="1165"/>
        <v/>
      </c>
      <c r="AT1572" s="300" t="str">
        <f t="shared" si="1166"/>
        <v>сиц</v>
      </c>
      <c r="AU1572" s="192" t="str">
        <f t="shared" si="1167"/>
        <v>сиц</v>
      </c>
      <c r="AV1572" s="192" t="e">
        <f t="shared" si="1168"/>
        <v>#N/A</v>
      </c>
      <c r="AW1572" s="482">
        <f t="shared" si="1169"/>
        <v>45000</v>
      </c>
      <c r="AX1572" s="191">
        <f t="shared" si="1170"/>
        <v>45000</v>
      </c>
      <c r="AY1572" s="191">
        <f t="shared" si="1171"/>
        <v>0</v>
      </c>
      <c r="AZ1572" s="191">
        <f t="shared" si="1172"/>
        <v>0</v>
      </c>
      <c r="BA1572" s="193" t="e">
        <f t="shared" si="1173"/>
        <v>#N/A</v>
      </c>
      <c r="BB1572" s="193" t="e">
        <f t="shared" si="1174"/>
        <v>#N/A</v>
      </c>
      <c r="BC1572" s="193" t="e">
        <f t="shared" si="1175"/>
        <v>#N/A</v>
      </c>
      <c r="BD1572" s="482">
        <f t="shared" si="1137"/>
        <v>0</v>
      </c>
      <c r="BE1572" s="482" t="e">
        <f t="shared" si="1176"/>
        <v>#N/A</v>
      </c>
      <c r="BF1572" s="484" t="e">
        <f t="shared" si="1177"/>
        <v>#N/A</v>
      </c>
      <c r="BG1572" s="485" t="e">
        <f t="shared" si="1178"/>
        <v>#N/A</v>
      </c>
      <c r="BH1572" s="486"/>
      <c r="BI1572" s="486"/>
      <c r="BJ1572" s="491"/>
      <c r="BK1572" s="491"/>
      <c r="BL1572" s="488" t="str">
        <f t="shared" si="1179"/>
        <v>11</v>
      </c>
    </row>
    <row r="1573" spans="1:64" s="489" customFormat="1" ht="12" hidden="1" customHeight="1">
      <c r="A1573" s="478" t="s">
        <v>740</v>
      </c>
      <c r="B1573" s="479" t="s">
        <v>418</v>
      </c>
      <c r="C1573" s="478" t="s">
        <v>1434</v>
      </c>
      <c r="D1573" s="479" t="s">
        <v>411</v>
      </c>
      <c r="E1573" s="479" t="s">
        <v>1442</v>
      </c>
      <c r="F1573" s="479" t="s">
        <v>615</v>
      </c>
      <c r="G1573" s="479" t="s">
        <v>418</v>
      </c>
      <c r="H1573" s="480" t="s">
        <v>653</v>
      </c>
      <c r="I1573" s="479" t="s">
        <v>547</v>
      </c>
      <c r="J1573" s="481">
        <v>495357</v>
      </c>
      <c r="K1573" s="481">
        <v>495357</v>
      </c>
      <c r="L1573" s="482" t="str">
        <f t="shared" si="1138"/>
        <v>904Щ5977110124300Ф000061290431</v>
      </c>
      <c r="M1573" s="483">
        <f t="array" ref="M1573">IF(COUNT(SEARCH(Удалить_Роспись_КВСР,$B1573)*SEARCH(Удалить_Роспись_ПБС,$C1573)*SEARCH(Удалить_Роспись_КФСР, $D1573)*SEARCH(Удалить_Роспись_КЦСР,$E1573)*SEARCH(Удалить_Роспись_КВР,$F1573)*SEARCH(Удалить_Роспись_ЭК,$H1573)*SEARCH(Удалить_Роспись_КР,$I1573))&gt;0,0,1)</f>
        <v>1</v>
      </c>
      <c r="N1573" s="483">
        <v>0</v>
      </c>
      <c r="O1573" s="192" t="str">
        <f t="shared" si="1139"/>
        <v/>
      </c>
      <c r="P1573" s="192" t="str">
        <f t="shared" si="1180"/>
        <v/>
      </c>
      <c r="Q1573" s="300" t="str">
        <f t="shared" si="1140"/>
        <v/>
      </c>
      <c r="R1573" s="300" t="str">
        <f t="shared" si="1141"/>
        <v/>
      </c>
      <c r="S1573" s="300" t="str">
        <f t="shared" si="1142"/>
        <v/>
      </c>
      <c r="T1573" s="192" t="str">
        <f t="shared" si="1143"/>
        <v/>
      </c>
      <c r="U1573" s="303" t="str">
        <f t="shared" si="1144"/>
        <v/>
      </c>
      <c r="V1573" s="300" t="str">
        <f t="shared" si="1145"/>
        <v/>
      </c>
      <c r="W1573" s="192" t="str">
        <f t="shared" si="1146"/>
        <v/>
      </c>
      <c r="X1573" s="303" t="str">
        <f t="shared" si="1147"/>
        <v/>
      </c>
      <c r="Y1573" s="300" t="str">
        <f t="shared" si="1148"/>
        <v/>
      </c>
      <c r="Z1573" s="300" t="str">
        <f t="shared" si="1149"/>
        <v/>
      </c>
      <c r="AA1573" s="303" t="str">
        <f t="shared" si="1150"/>
        <v/>
      </c>
      <c r="AB1573" s="300" t="str">
        <f t="shared" si="1151"/>
        <v/>
      </c>
      <c r="AC1573" s="300" t="str">
        <f t="shared" si="1152"/>
        <v/>
      </c>
      <c r="AD1573" s="300" t="str">
        <f t="shared" si="1153"/>
        <v>сиц</v>
      </c>
      <c r="AE1573" s="192" t="str">
        <f t="shared" si="1154"/>
        <v/>
      </c>
      <c r="AF1573" s="192" t="str">
        <f t="shared" si="1155"/>
        <v/>
      </c>
      <c r="AG1573" s="192"/>
      <c r="AH1573" s="186"/>
      <c r="AI1573" s="186"/>
      <c r="AJ1573" s="300" t="str">
        <f t="shared" si="1156"/>
        <v/>
      </c>
      <c r="AK1573" s="300" t="str">
        <f t="shared" si="1157"/>
        <v/>
      </c>
      <c r="AL1573" s="300" t="str">
        <f t="shared" si="1158"/>
        <v/>
      </c>
      <c r="AM1573" s="300" t="str">
        <f t="shared" si="1159"/>
        <v/>
      </c>
      <c r="AN1573" s="300" t="str">
        <f t="shared" si="1160"/>
        <v/>
      </c>
      <c r="AO1573" s="300" t="str">
        <f t="shared" si="1161"/>
        <v>физ</v>
      </c>
      <c r="AP1573" s="300" t="str">
        <f t="shared" si="1162"/>
        <v/>
      </c>
      <c r="AQ1573" s="300" t="str">
        <f t="shared" si="1163"/>
        <v/>
      </c>
      <c r="AR1573" s="306" t="str">
        <f t="shared" si="1164"/>
        <v/>
      </c>
      <c r="AS1573" s="300" t="str">
        <f t="shared" si="1165"/>
        <v/>
      </c>
      <c r="AT1573" s="300" t="str">
        <f t="shared" si="1166"/>
        <v>сиц</v>
      </c>
      <c r="AU1573" s="192" t="str">
        <f t="shared" si="1167"/>
        <v>сиц</v>
      </c>
      <c r="AV1573" s="192" t="e">
        <f t="shared" si="1168"/>
        <v>#N/A</v>
      </c>
      <c r="AW1573" s="482">
        <f t="shared" si="1169"/>
        <v>495357</v>
      </c>
      <c r="AX1573" s="191">
        <f t="shared" si="1170"/>
        <v>495357</v>
      </c>
      <c r="AY1573" s="191">
        <f t="shared" si="1171"/>
        <v>0</v>
      </c>
      <c r="AZ1573" s="191">
        <f t="shared" si="1172"/>
        <v>0</v>
      </c>
      <c r="BA1573" s="193" t="e">
        <f t="shared" si="1173"/>
        <v>#N/A</v>
      </c>
      <c r="BB1573" s="193" t="e">
        <f t="shared" si="1174"/>
        <v>#N/A</v>
      </c>
      <c r="BC1573" s="193" t="e">
        <f t="shared" si="1175"/>
        <v>#N/A</v>
      </c>
      <c r="BD1573" s="482">
        <f t="shared" si="1137"/>
        <v>0</v>
      </c>
      <c r="BE1573" s="482" t="e">
        <f t="shared" si="1176"/>
        <v>#N/A</v>
      </c>
      <c r="BF1573" s="484" t="e">
        <f t="shared" si="1177"/>
        <v>#N/A</v>
      </c>
      <c r="BG1573" s="485" t="e">
        <f t="shared" si="1178"/>
        <v>#N/A</v>
      </c>
      <c r="BH1573" s="486"/>
      <c r="BI1573" s="486"/>
      <c r="BJ1573" s="491"/>
      <c r="BK1573" s="491"/>
      <c r="BL1573" s="488" t="str">
        <f t="shared" si="1179"/>
        <v>11</v>
      </c>
    </row>
    <row r="1574" spans="1:64" ht="12" customHeight="1">
      <c r="A1574" s="333" t="s">
        <v>741</v>
      </c>
      <c r="B1574" s="381" t="s">
        <v>327</v>
      </c>
      <c r="C1574" s="333" t="s">
        <v>742</v>
      </c>
      <c r="D1574" s="381" t="s">
        <v>316</v>
      </c>
      <c r="E1574" s="381" t="s">
        <v>1443</v>
      </c>
      <c r="F1574" s="381" t="s">
        <v>608</v>
      </c>
      <c r="G1574" s="381" t="s">
        <v>385</v>
      </c>
      <c r="H1574" s="100" t="s">
        <v>653</v>
      </c>
      <c r="I1574" s="381" t="s">
        <v>505</v>
      </c>
      <c r="J1574" s="382">
        <v>1072966</v>
      </c>
      <c r="K1574" s="382">
        <v>736696.02</v>
      </c>
      <c r="L1574" s="191" t="str">
        <f t="shared" si="1138"/>
        <v>875206960701011004001011121101</v>
      </c>
      <c r="M1574" s="192">
        <f t="array" ref="M1574">IF(COUNT(SEARCH(Удалить_Роспись_КВСР,$B1574)*SEARCH(Удалить_Роспись_ПБС,$C1574)*SEARCH(Удалить_Роспись_КФСР, $D1574)*SEARCH(Удалить_Роспись_КЦСР,$E1574)*SEARCH(Удалить_Роспись_КВР,$F1574)*SEARCH(Удалить_Роспись_ЭК,$H1574)*SEARCH(Удалить_Роспись_КР,$I1574))&gt;0,0,1)</f>
        <v>0</v>
      </c>
      <c r="N1574" s="192">
        <v>0</v>
      </c>
      <c r="O1574" s="192" t="str">
        <f t="shared" si="1139"/>
        <v/>
      </c>
      <c r="P1574" s="192" t="str">
        <f t="shared" si="1180"/>
        <v/>
      </c>
      <c r="Q1574" s="300" t="str">
        <f t="shared" si="1140"/>
        <v/>
      </c>
      <c r="R1574" s="300" t="str">
        <f t="shared" si="1141"/>
        <v/>
      </c>
      <c r="S1574" s="300" t="str">
        <f t="shared" si="1142"/>
        <v/>
      </c>
      <c r="T1574" s="192" t="str">
        <f t="shared" si="1143"/>
        <v/>
      </c>
      <c r="U1574" s="303" t="str">
        <f t="shared" si="1144"/>
        <v/>
      </c>
      <c r="V1574" s="300" t="str">
        <f t="shared" si="1145"/>
        <v/>
      </c>
      <c r="W1574" s="192" t="str">
        <f t="shared" si="1146"/>
        <v/>
      </c>
      <c r="X1574" s="303" t="str">
        <f t="shared" si="1147"/>
        <v/>
      </c>
      <c r="Y1574" s="300" t="str">
        <f t="shared" si="1148"/>
        <v/>
      </c>
      <c r="Z1574" s="300" t="str">
        <f t="shared" si="1149"/>
        <v/>
      </c>
      <c r="AA1574" s="303" t="str">
        <f t="shared" si="1150"/>
        <v/>
      </c>
      <c r="AB1574" s="300" t="str">
        <f t="shared" si="1151"/>
        <v/>
      </c>
      <c r="AC1574" s="300" t="str">
        <f t="shared" si="1152"/>
        <v/>
      </c>
      <c r="AD1574" s="300" t="str">
        <f t="shared" si="1153"/>
        <v/>
      </c>
      <c r="AE1574" s="192" t="str">
        <f t="shared" si="1154"/>
        <v/>
      </c>
      <c r="AF1574" s="192" t="str">
        <f t="shared" si="1155"/>
        <v/>
      </c>
      <c r="AG1574" s="192"/>
      <c r="AJ1574" s="300" t="str">
        <f t="shared" si="1156"/>
        <v/>
      </c>
      <c r="AK1574" s="300" t="str">
        <f t="shared" si="1157"/>
        <v/>
      </c>
      <c r="AL1574" s="300" t="str">
        <f t="shared" si="1158"/>
        <v/>
      </c>
      <c r="AM1574" s="300" t="str">
        <f t="shared" si="1159"/>
        <v/>
      </c>
      <c r="AN1574" s="300" t="str">
        <f t="shared" si="1160"/>
        <v/>
      </c>
      <c r="AO1574" s="300" t="str">
        <f t="shared" si="1161"/>
        <v/>
      </c>
      <c r="AP1574" s="300" t="str">
        <f t="shared" si="1162"/>
        <v/>
      </c>
      <c r="AQ1574" s="300" t="str">
        <f t="shared" si="1163"/>
        <v/>
      </c>
      <c r="AR1574" s="306" t="str">
        <f t="shared" si="1164"/>
        <v/>
      </c>
      <c r="AS1574" s="300" t="str">
        <f t="shared" si="1165"/>
        <v/>
      </c>
      <c r="AT1574" s="300" t="str">
        <f t="shared" si="1166"/>
        <v/>
      </c>
      <c r="AU1574" s="192" t="str">
        <f t="shared" si="1167"/>
        <v>рбс</v>
      </c>
      <c r="AV1574" s="192" t="str">
        <f t="shared" si="1168"/>
        <v>рбс87520696общопл</v>
      </c>
      <c r="AW1574" s="191">
        <f t="shared" si="1169"/>
        <v>0</v>
      </c>
      <c r="AX1574" s="191">
        <f t="shared" si="1170"/>
        <v>0</v>
      </c>
      <c r="AY1574" s="191">
        <f t="shared" si="1171"/>
        <v>0</v>
      </c>
      <c r="AZ1574" s="191">
        <f t="shared" si="1172"/>
        <v>0</v>
      </c>
      <c r="BA1574" s="193">
        <f t="shared" si="1173"/>
        <v>1</v>
      </c>
      <c r="BB1574" s="193">
        <f t="shared" si="1174"/>
        <v>1</v>
      </c>
      <c r="BC1574" s="193">
        <f t="shared" si="1175"/>
        <v>1</v>
      </c>
      <c r="BD1574" s="191">
        <f t="shared" si="1137"/>
        <v>0</v>
      </c>
      <c r="BE1574" s="191">
        <f t="shared" si="1176"/>
        <v>0</v>
      </c>
      <c r="BF1574" s="210">
        <f t="shared" si="1177"/>
        <v>0</v>
      </c>
      <c r="BG1574" s="211">
        <f t="shared" si="1178"/>
        <v>0</v>
      </c>
      <c r="BH1574" s="289"/>
      <c r="BI1574" s="289"/>
      <c r="BL1574" s="233" t="str">
        <f t="shared" si="1179"/>
        <v/>
      </c>
    </row>
    <row r="1575" spans="1:64" ht="12" customHeight="1">
      <c r="A1575" s="333" t="s">
        <v>741</v>
      </c>
      <c r="B1575" s="381" t="s">
        <v>327</v>
      </c>
      <c r="C1575" s="333" t="s">
        <v>742</v>
      </c>
      <c r="D1575" s="381" t="s">
        <v>316</v>
      </c>
      <c r="E1575" s="381" t="s">
        <v>1443</v>
      </c>
      <c r="F1575" s="381" t="s">
        <v>589</v>
      </c>
      <c r="G1575" s="381" t="s">
        <v>386</v>
      </c>
      <c r="H1575" s="100" t="s">
        <v>653</v>
      </c>
      <c r="I1575" s="381" t="s">
        <v>505</v>
      </c>
      <c r="J1575" s="382">
        <v>1300</v>
      </c>
      <c r="K1575" s="382">
        <v>1200</v>
      </c>
      <c r="L1575" s="191" t="str">
        <f t="shared" si="1138"/>
        <v>875206960701011004001011221201</v>
      </c>
      <c r="M1575" s="192">
        <f t="array" ref="M1575">IF(COUNT(SEARCH(Удалить_Роспись_КВСР,$B1575)*SEARCH(Удалить_Роспись_ПБС,$C1575)*SEARCH(Удалить_Роспись_КФСР, $D1575)*SEARCH(Удалить_Роспись_КЦСР,$E1575)*SEARCH(Удалить_Роспись_КВР,$F1575)*SEARCH(Удалить_Роспись_ЭК,$H1575)*SEARCH(Удалить_Роспись_КР,$I1575))&gt;0,0,1)</f>
        <v>0</v>
      </c>
      <c r="N1575" s="192">
        <f>IF(COUNT(SEARCH(Удалить_Индекс_КВСР,$B1575)*SEARCH(Удалить_Индекс_ПБС,$C1575)*SEARCH(Удалить_Индекс_КФСР,$D1575)*SEARCH(Удалить_Индекс_КЦСР,$E1575)*SEARCH(Удалить_Индекс_КВР,$F1575)*SEARCH(Удалить_Индекс_ЭК,$H1575)*SEARCH(Удалить_Индекс_КР,$I1575))&gt;0,0,1)</f>
        <v>1</v>
      </c>
      <c r="O1575" s="192" t="str">
        <f t="shared" si="1139"/>
        <v/>
      </c>
      <c r="P1575" s="192" t="str">
        <f t="shared" si="1180"/>
        <v/>
      </c>
      <c r="Q1575" s="300" t="str">
        <f t="shared" si="1140"/>
        <v/>
      </c>
      <c r="R1575" s="300" t="str">
        <f t="shared" si="1141"/>
        <v/>
      </c>
      <c r="S1575" s="300" t="str">
        <f t="shared" si="1142"/>
        <v/>
      </c>
      <c r="T1575" s="192" t="str">
        <f t="shared" si="1143"/>
        <v/>
      </c>
      <c r="U1575" s="303" t="str">
        <f t="shared" si="1144"/>
        <v/>
      </c>
      <c r="V1575" s="300" t="str">
        <f t="shared" si="1145"/>
        <v/>
      </c>
      <c r="W1575" s="192" t="str">
        <f t="shared" si="1146"/>
        <v/>
      </c>
      <c r="X1575" s="303" t="str">
        <f t="shared" si="1147"/>
        <v/>
      </c>
      <c r="Y1575" s="300" t="str">
        <f t="shared" si="1148"/>
        <v/>
      </c>
      <c r="Z1575" s="300" t="str">
        <f t="shared" si="1149"/>
        <v/>
      </c>
      <c r="AA1575" s="303" t="str">
        <f t="shared" si="1150"/>
        <v/>
      </c>
      <c r="AB1575" s="300" t="str">
        <f t="shared" si="1151"/>
        <v/>
      </c>
      <c r="AC1575" s="300" t="str">
        <f t="shared" si="1152"/>
        <v/>
      </c>
      <c r="AD1575" s="300" t="str">
        <f t="shared" si="1153"/>
        <v/>
      </c>
      <c r="AE1575" s="192" t="str">
        <f t="shared" si="1154"/>
        <v/>
      </c>
      <c r="AF1575" s="192" t="str">
        <f t="shared" si="1155"/>
        <v/>
      </c>
      <c r="AG1575" s="192"/>
      <c r="AJ1575" s="300" t="str">
        <f t="shared" si="1156"/>
        <v/>
      </c>
      <c r="AK1575" s="300" t="str">
        <f t="shared" si="1157"/>
        <v/>
      </c>
      <c r="AL1575" s="300" t="str">
        <f t="shared" si="1158"/>
        <v/>
      </c>
      <c r="AM1575" s="300" t="str">
        <f t="shared" si="1159"/>
        <v/>
      </c>
      <c r="AN1575" s="300" t="str">
        <f t="shared" si="1160"/>
        <v/>
      </c>
      <c r="AO1575" s="300" t="str">
        <f t="shared" si="1161"/>
        <v/>
      </c>
      <c r="AP1575" s="300" t="str">
        <f t="shared" si="1162"/>
        <v/>
      </c>
      <c r="AQ1575" s="300" t="str">
        <f t="shared" si="1163"/>
        <v/>
      </c>
      <c r="AR1575" s="306" t="str">
        <f t="shared" si="1164"/>
        <v/>
      </c>
      <c r="AS1575" s="300" t="str">
        <f t="shared" si="1165"/>
        <v/>
      </c>
      <c r="AT1575" s="300" t="str">
        <f t="shared" si="1166"/>
        <v/>
      </c>
      <c r="AU1575" s="192" t="str">
        <f t="shared" si="1167"/>
        <v>рбс</v>
      </c>
      <c r="AV1575" s="192" t="str">
        <f t="shared" si="1168"/>
        <v>рбс87520696общпро</v>
      </c>
      <c r="AW1575" s="191">
        <f t="shared" si="1169"/>
        <v>0</v>
      </c>
      <c r="AX1575" s="191">
        <f t="shared" si="1170"/>
        <v>0</v>
      </c>
      <c r="AY1575" s="191">
        <f t="shared" si="1171"/>
        <v>1300</v>
      </c>
      <c r="AZ1575" s="191">
        <f t="shared" si="1172"/>
        <v>1200</v>
      </c>
      <c r="BA1575" s="193">
        <f t="shared" si="1173"/>
        <v>1</v>
      </c>
      <c r="BB1575" s="193">
        <f t="shared" si="1174"/>
        <v>1</v>
      </c>
      <c r="BC1575" s="193">
        <f t="shared" si="1175"/>
        <v>1</v>
      </c>
      <c r="BD1575" s="191">
        <f t="shared" si="1137"/>
        <v>1300</v>
      </c>
      <c r="BE1575" s="191">
        <f t="shared" si="1176"/>
        <v>1200</v>
      </c>
      <c r="BF1575" s="210">
        <f t="shared" si="1177"/>
        <v>1300</v>
      </c>
      <c r="BG1575" s="211">
        <f t="shared" si="1178"/>
        <v>1300</v>
      </c>
      <c r="BH1575" s="289"/>
      <c r="BI1575" s="289"/>
      <c r="BL1575" s="233" t="str">
        <f t="shared" si="1179"/>
        <v/>
      </c>
    </row>
    <row r="1576" spans="1:64" ht="12" customHeight="1">
      <c r="A1576" s="333" t="s">
        <v>741</v>
      </c>
      <c r="B1576" s="381" t="s">
        <v>327</v>
      </c>
      <c r="C1576" s="333" t="s">
        <v>742</v>
      </c>
      <c r="D1576" s="381" t="s">
        <v>316</v>
      </c>
      <c r="E1576" s="381" t="s">
        <v>1443</v>
      </c>
      <c r="F1576" s="381" t="s">
        <v>902</v>
      </c>
      <c r="G1576" s="381" t="s">
        <v>387</v>
      </c>
      <c r="H1576" s="100" t="s">
        <v>653</v>
      </c>
      <c r="I1576" s="381" t="s">
        <v>505</v>
      </c>
      <c r="J1576" s="382">
        <v>324030.52</v>
      </c>
      <c r="K1576" s="382">
        <v>210073.92</v>
      </c>
      <c r="L1576" s="191" t="str">
        <f t="shared" si="1138"/>
        <v>875206960701011004001011921301</v>
      </c>
      <c r="M1576" s="192">
        <f t="array" ref="M1576">IF(COUNT(SEARCH(Удалить_Роспись_КВСР,$B1576)*SEARCH(Удалить_Роспись_ПБС,$C1576)*SEARCH(Удалить_Роспись_КФСР, $D1576)*SEARCH(Удалить_Роспись_КЦСР,$E1576)*SEARCH(Удалить_Роспись_КВР,$F1576)*SEARCH(Удалить_Роспись_ЭК,$H1576)*SEARCH(Удалить_Роспись_КР,$I1576))&gt;0,0,1)</f>
        <v>0</v>
      </c>
      <c r="N1576" s="192">
        <v>0</v>
      </c>
      <c r="O1576" s="192" t="str">
        <f t="shared" si="1139"/>
        <v/>
      </c>
      <c r="P1576" s="192" t="str">
        <f t="shared" si="1180"/>
        <v/>
      </c>
      <c r="Q1576" s="300" t="str">
        <f t="shared" si="1140"/>
        <v/>
      </c>
      <c r="R1576" s="300" t="str">
        <f t="shared" si="1141"/>
        <v/>
      </c>
      <c r="S1576" s="300" t="str">
        <f t="shared" si="1142"/>
        <v/>
      </c>
      <c r="T1576" s="192" t="str">
        <f t="shared" si="1143"/>
        <v/>
      </c>
      <c r="U1576" s="303" t="str">
        <f t="shared" si="1144"/>
        <v/>
      </c>
      <c r="V1576" s="300" t="str">
        <f t="shared" si="1145"/>
        <v/>
      </c>
      <c r="W1576" s="192" t="str">
        <f t="shared" si="1146"/>
        <v/>
      </c>
      <c r="X1576" s="303" t="str">
        <f t="shared" si="1147"/>
        <v/>
      </c>
      <c r="Y1576" s="300" t="str">
        <f t="shared" si="1148"/>
        <v/>
      </c>
      <c r="Z1576" s="300" t="str">
        <f t="shared" si="1149"/>
        <v/>
      </c>
      <c r="AA1576" s="303" t="str">
        <f t="shared" si="1150"/>
        <v/>
      </c>
      <c r="AB1576" s="300" t="str">
        <f t="shared" si="1151"/>
        <v/>
      </c>
      <c r="AC1576" s="300" t="str">
        <f t="shared" si="1152"/>
        <v/>
      </c>
      <c r="AD1576" s="300" t="str">
        <f t="shared" si="1153"/>
        <v/>
      </c>
      <c r="AE1576" s="192" t="str">
        <f t="shared" si="1154"/>
        <v/>
      </c>
      <c r="AF1576" s="192" t="str">
        <f t="shared" si="1155"/>
        <v/>
      </c>
      <c r="AG1576" s="192"/>
      <c r="AJ1576" s="300" t="str">
        <f t="shared" si="1156"/>
        <v/>
      </c>
      <c r="AK1576" s="300" t="str">
        <f t="shared" si="1157"/>
        <v/>
      </c>
      <c r="AL1576" s="300" t="str">
        <f t="shared" si="1158"/>
        <v/>
      </c>
      <c r="AM1576" s="300" t="str">
        <f t="shared" si="1159"/>
        <v/>
      </c>
      <c r="AN1576" s="300" t="str">
        <f t="shared" si="1160"/>
        <v/>
      </c>
      <c r="AO1576" s="300" t="str">
        <f t="shared" si="1161"/>
        <v/>
      </c>
      <c r="AP1576" s="300" t="str">
        <f t="shared" si="1162"/>
        <v/>
      </c>
      <c r="AQ1576" s="300" t="str">
        <f t="shared" si="1163"/>
        <v/>
      </c>
      <c r="AR1576" s="306" t="str">
        <f t="shared" si="1164"/>
        <v/>
      </c>
      <c r="AS1576" s="300" t="str">
        <f t="shared" si="1165"/>
        <v/>
      </c>
      <c r="AT1576" s="300" t="str">
        <f t="shared" si="1166"/>
        <v/>
      </c>
      <c r="AU1576" s="192" t="str">
        <f t="shared" si="1167"/>
        <v>рбс</v>
      </c>
      <c r="AV1576" s="192" t="str">
        <f t="shared" si="1168"/>
        <v>рбс87520696общопл</v>
      </c>
      <c r="AW1576" s="191">
        <f t="shared" si="1169"/>
        <v>0</v>
      </c>
      <c r="AX1576" s="191">
        <f t="shared" si="1170"/>
        <v>0</v>
      </c>
      <c r="AY1576" s="191">
        <f t="shared" si="1171"/>
        <v>0</v>
      </c>
      <c r="AZ1576" s="191">
        <f t="shared" si="1172"/>
        <v>0</v>
      </c>
      <c r="BA1576" s="193">
        <f t="shared" si="1173"/>
        <v>1</v>
      </c>
      <c r="BB1576" s="193">
        <f t="shared" si="1174"/>
        <v>1</v>
      </c>
      <c r="BC1576" s="193">
        <f t="shared" si="1175"/>
        <v>1</v>
      </c>
      <c r="BD1576" s="191">
        <f t="shared" si="1137"/>
        <v>0</v>
      </c>
      <c r="BE1576" s="191">
        <f t="shared" si="1176"/>
        <v>0</v>
      </c>
      <c r="BF1576" s="210">
        <f t="shared" si="1177"/>
        <v>0</v>
      </c>
      <c r="BG1576" s="211">
        <f t="shared" si="1178"/>
        <v>0</v>
      </c>
      <c r="BH1576" s="289"/>
      <c r="BI1576" s="289"/>
      <c r="BJ1576" s="228"/>
      <c r="BK1576" s="228"/>
      <c r="BL1576" s="233" t="str">
        <f t="shared" si="1179"/>
        <v/>
      </c>
    </row>
    <row r="1577" spans="1:64" ht="12" customHeight="1">
      <c r="A1577" s="333" t="s">
        <v>741</v>
      </c>
      <c r="B1577" s="381" t="s">
        <v>327</v>
      </c>
      <c r="C1577" s="333" t="s">
        <v>742</v>
      </c>
      <c r="D1577" s="381" t="s">
        <v>316</v>
      </c>
      <c r="E1577" s="381" t="s">
        <v>1443</v>
      </c>
      <c r="F1577" s="381" t="s">
        <v>586</v>
      </c>
      <c r="G1577" s="381" t="s">
        <v>391</v>
      </c>
      <c r="H1577" s="100" t="s">
        <v>653</v>
      </c>
      <c r="I1577" s="381" t="s">
        <v>505</v>
      </c>
      <c r="J1577" s="382">
        <v>8400</v>
      </c>
      <c r="K1577" s="382">
        <v>5104.58</v>
      </c>
      <c r="L1577" s="191" t="str">
        <f t="shared" si="1138"/>
        <v>875206960701011004001024422101</v>
      </c>
      <c r="M1577" s="192">
        <f t="array" ref="M1577">IF(COUNT(SEARCH(Удалить_Роспись_КВСР,$B1577)*SEARCH(Удалить_Роспись_ПБС,$C1577)*SEARCH(Удалить_Роспись_КФСР, $D1577)*SEARCH(Удалить_Роспись_КЦСР,$E1577)*SEARCH(Удалить_Роспись_КВР,$F1577)*SEARCH(Удалить_Роспись_ЭК,$H1577)*SEARCH(Удалить_Роспись_КР,$I1577))&gt;0,0,1)</f>
        <v>0</v>
      </c>
      <c r="N1577" s="192">
        <f>IF(COUNT(SEARCH(Удалить_Индекс_КВСР,$B1577)*SEARCH(Удалить_Индекс_ПБС,$C1577)*SEARCH(Удалить_Индекс_КФСР,$D1577)*SEARCH(Удалить_Индекс_КЦСР,$E1577)*SEARCH(Удалить_Индекс_КВР,$F1577)*SEARCH(Удалить_Индекс_ЭК,$H1577)*SEARCH(Удалить_Индекс_КР,$I1577))&gt;0,0,1)</f>
        <v>1</v>
      </c>
      <c r="O1577" s="192" t="str">
        <f t="shared" si="1139"/>
        <v/>
      </c>
      <c r="P1577" s="192" t="str">
        <f t="shared" si="1180"/>
        <v/>
      </c>
      <c r="Q1577" s="300" t="str">
        <f t="shared" si="1140"/>
        <v/>
      </c>
      <c r="R1577" s="300" t="str">
        <f t="shared" si="1141"/>
        <v/>
      </c>
      <c r="S1577" s="300" t="str">
        <f t="shared" si="1142"/>
        <v/>
      </c>
      <c r="T1577" s="192" t="str">
        <f t="shared" si="1143"/>
        <v/>
      </c>
      <c r="U1577" s="303" t="str">
        <f t="shared" si="1144"/>
        <v/>
      </c>
      <c r="V1577" s="300" t="str">
        <f t="shared" si="1145"/>
        <v/>
      </c>
      <c r="W1577" s="192" t="str">
        <f t="shared" si="1146"/>
        <v/>
      </c>
      <c r="X1577" s="303" t="str">
        <f t="shared" si="1147"/>
        <v/>
      </c>
      <c r="Y1577" s="300" t="str">
        <f t="shared" si="1148"/>
        <v/>
      </c>
      <c r="Z1577" s="300" t="str">
        <f t="shared" si="1149"/>
        <v/>
      </c>
      <c r="AA1577" s="303" t="str">
        <f t="shared" si="1150"/>
        <v/>
      </c>
      <c r="AB1577" s="300" t="str">
        <f t="shared" si="1151"/>
        <v/>
      </c>
      <c r="AC1577" s="300" t="str">
        <f t="shared" si="1152"/>
        <v/>
      </c>
      <c r="AD1577" s="300" t="str">
        <f t="shared" si="1153"/>
        <v/>
      </c>
      <c r="AE1577" s="192" t="str">
        <f t="shared" si="1154"/>
        <v/>
      </c>
      <c r="AF1577" s="192" t="str">
        <f t="shared" si="1155"/>
        <v/>
      </c>
      <c r="AG1577" s="192"/>
      <c r="AJ1577" s="300" t="str">
        <f t="shared" si="1156"/>
        <v/>
      </c>
      <c r="AK1577" s="300" t="str">
        <f t="shared" si="1157"/>
        <v/>
      </c>
      <c r="AL1577" s="300" t="str">
        <f t="shared" si="1158"/>
        <v/>
      </c>
      <c r="AM1577" s="300" t="str">
        <f t="shared" si="1159"/>
        <v/>
      </c>
      <c r="AN1577" s="300" t="str">
        <f t="shared" si="1160"/>
        <v/>
      </c>
      <c r="AO1577" s="300" t="str">
        <f t="shared" si="1161"/>
        <v/>
      </c>
      <c r="AP1577" s="300" t="str">
        <f t="shared" si="1162"/>
        <v/>
      </c>
      <c r="AQ1577" s="300" t="str">
        <f t="shared" si="1163"/>
        <v/>
      </c>
      <c r="AR1577" s="306" t="str">
        <f t="shared" si="1164"/>
        <v/>
      </c>
      <c r="AS1577" s="300" t="str">
        <f t="shared" si="1165"/>
        <v/>
      </c>
      <c r="AT1577" s="300" t="str">
        <f t="shared" si="1166"/>
        <v/>
      </c>
      <c r="AU1577" s="192" t="str">
        <f t="shared" si="1167"/>
        <v>рбс</v>
      </c>
      <c r="AV1577" s="192" t="str">
        <f t="shared" si="1168"/>
        <v>рбс87520696общпро</v>
      </c>
      <c r="AW1577" s="191">
        <f t="shared" si="1169"/>
        <v>0</v>
      </c>
      <c r="AX1577" s="191">
        <f t="shared" si="1170"/>
        <v>0</v>
      </c>
      <c r="AY1577" s="191">
        <f t="shared" si="1171"/>
        <v>8400</v>
      </c>
      <c r="AZ1577" s="191">
        <f t="shared" si="1172"/>
        <v>5104.58</v>
      </c>
      <c r="BA1577" s="193">
        <f t="shared" si="1173"/>
        <v>1</v>
      </c>
      <c r="BB1577" s="193">
        <f t="shared" si="1174"/>
        <v>1</v>
      </c>
      <c r="BC1577" s="193">
        <f t="shared" si="1175"/>
        <v>1</v>
      </c>
      <c r="BD1577" s="191">
        <f t="shared" si="1137"/>
        <v>8400</v>
      </c>
      <c r="BE1577" s="191">
        <f t="shared" si="1176"/>
        <v>5104.58</v>
      </c>
      <c r="BF1577" s="210">
        <f t="shared" si="1177"/>
        <v>8400</v>
      </c>
      <c r="BG1577" s="211">
        <f t="shared" si="1178"/>
        <v>8400</v>
      </c>
      <c r="BH1577" s="289"/>
      <c r="BI1577" s="289"/>
      <c r="BJ1577" s="228"/>
      <c r="BK1577" s="228"/>
      <c r="BL1577" s="233" t="str">
        <f t="shared" si="1179"/>
        <v/>
      </c>
    </row>
    <row r="1578" spans="1:64" ht="12" customHeight="1">
      <c r="A1578" s="333" t="s">
        <v>741</v>
      </c>
      <c r="B1578" s="381" t="s">
        <v>327</v>
      </c>
      <c r="C1578" s="333" t="s">
        <v>742</v>
      </c>
      <c r="D1578" s="381" t="s">
        <v>316</v>
      </c>
      <c r="E1578" s="381" t="s">
        <v>1443</v>
      </c>
      <c r="F1578" s="381" t="s">
        <v>586</v>
      </c>
      <c r="G1578" s="381" t="s">
        <v>394</v>
      </c>
      <c r="H1578" s="100" t="s">
        <v>653</v>
      </c>
      <c r="I1578" s="381" t="s">
        <v>505</v>
      </c>
      <c r="J1578" s="382">
        <v>125423.82</v>
      </c>
      <c r="K1578" s="382">
        <v>88809.71</v>
      </c>
      <c r="L1578" s="191" t="str">
        <f t="shared" si="1138"/>
        <v>875206960701011004001024422501</v>
      </c>
      <c r="M1578" s="192">
        <f t="array" ref="M1578">IF(COUNT(SEARCH(Удалить_Роспись_КВСР,$B1578)*SEARCH(Удалить_Роспись_ПБС,$C1578)*SEARCH(Удалить_Роспись_КФСР, $D1578)*SEARCH(Удалить_Роспись_КЦСР,$E1578)*SEARCH(Удалить_Роспись_КВР,$F1578)*SEARCH(Удалить_Роспись_ЭК,$H1578)*SEARCH(Удалить_Роспись_КР,$I1578))&gt;0,0,1)</f>
        <v>0</v>
      </c>
      <c r="N1578" s="192">
        <f>IF(COUNT(SEARCH(Удалить_Индекс_КВСР,$B1578)*SEARCH(Удалить_Индекс_ПБС,$C1578)*SEARCH(Удалить_Индекс_КФСР,$D1578)*SEARCH(Удалить_Индекс_КЦСР,$E1578)*SEARCH(Удалить_Индекс_КВР,$F1578)*SEARCH(Удалить_Индекс_ЭК,$H1578)*SEARCH(Удалить_Индекс_КР,$I1578))&gt;0,0,1)</f>
        <v>1</v>
      </c>
      <c r="O1578" s="192" t="str">
        <f t="shared" si="1139"/>
        <v/>
      </c>
      <c r="P1578" s="192" t="str">
        <f t="shared" si="1180"/>
        <v/>
      </c>
      <c r="Q1578" s="300" t="str">
        <f t="shared" si="1140"/>
        <v/>
      </c>
      <c r="R1578" s="300" t="str">
        <f t="shared" si="1141"/>
        <v/>
      </c>
      <c r="S1578" s="300" t="str">
        <f t="shared" si="1142"/>
        <v/>
      </c>
      <c r="T1578" s="192" t="str">
        <f t="shared" si="1143"/>
        <v/>
      </c>
      <c r="U1578" s="303" t="str">
        <f t="shared" si="1144"/>
        <v/>
      </c>
      <c r="V1578" s="300" t="str">
        <f t="shared" si="1145"/>
        <v/>
      </c>
      <c r="W1578" s="192" t="str">
        <f t="shared" si="1146"/>
        <v/>
      </c>
      <c r="X1578" s="303" t="str">
        <f t="shared" si="1147"/>
        <v/>
      </c>
      <c r="Y1578" s="300" t="str">
        <f t="shared" si="1148"/>
        <v/>
      </c>
      <c r="Z1578" s="300" t="str">
        <f t="shared" si="1149"/>
        <v/>
      </c>
      <c r="AA1578" s="303" t="str">
        <f t="shared" si="1150"/>
        <v/>
      </c>
      <c r="AB1578" s="300" t="str">
        <f t="shared" si="1151"/>
        <v/>
      </c>
      <c r="AC1578" s="300" t="str">
        <f t="shared" si="1152"/>
        <v/>
      </c>
      <c r="AD1578" s="300" t="str">
        <f t="shared" si="1153"/>
        <v/>
      </c>
      <c r="AE1578" s="192" t="str">
        <f t="shared" si="1154"/>
        <v/>
      </c>
      <c r="AF1578" s="192" t="str">
        <f t="shared" si="1155"/>
        <v/>
      </c>
      <c r="AG1578" s="192"/>
      <c r="AJ1578" s="300" t="str">
        <f t="shared" si="1156"/>
        <v/>
      </c>
      <c r="AK1578" s="300" t="str">
        <f t="shared" si="1157"/>
        <v/>
      </c>
      <c r="AL1578" s="300" t="str">
        <f t="shared" si="1158"/>
        <v/>
      </c>
      <c r="AM1578" s="300" t="str">
        <f t="shared" si="1159"/>
        <v/>
      </c>
      <c r="AN1578" s="300" t="str">
        <f t="shared" si="1160"/>
        <v/>
      </c>
      <c r="AO1578" s="300" t="str">
        <f t="shared" si="1161"/>
        <v/>
      </c>
      <c r="AP1578" s="300" t="str">
        <f t="shared" si="1162"/>
        <v/>
      </c>
      <c r="AQ1578" s="300" t="str">
        <f t="shared" si="1163"/>
        <v/>
      </c>
      <c r="AR1578" s="306" t="str">
        <f t="shared" si="1164"/>
        <v/>
      </c>
      <c r="AS1578" s="300" t="str">
        <f t="shared" si="1165"/>
        <v/>
      </c>
      <c r="AT1578" s="300" t="str">
        <f t="shared" si="1166"/>
        <v/>
      </c>
      <c r="AU1578" s="192" t="str">
        <f t="shared" si="1167"/>
        <v>рбс</v>
      </c>
      <c r="AV1578" s="192" t="str">
        <f t="shared" si="1168"/>
        <v>рбс87520696общпро</v>
      </c>
      <c r="AW1578" s="191">
        <f t="shared" si="1169"/>
        <v>0</v>
      </c>
      <c r="AX1578" s="191">
        <f t="shared" si="1170"/>
        <v>0</v>
      </c>
      <c r="AY1578" s="191">
        <f t="shared" si="1171"/>
        <v>125423.82</v>
      </c>
      <c r="AZ1578" s="191">
        <f t="shared" si="1172"/>
        <v>88809.71</v>
      </c>
      <c r="BA1578" s="193">
        <f t="shared" si="1173"/>
        <v>1</v>
      </c>
      <c r="BB1578" s="193">
        <f t="shared" si="1174"/>
        <v>1</v>
      </c>
      <c r="BC1578" s="193">
        <f t="shared" si="1175"/>
        <v>1</v>
      </c>
      <c r="BD1578" s="191">
        <f t="shared" si="1137"/>
        <v>125423.82</v>
      </c>
      <c r="BE1578" s="191">
        <f t="shared" si="1176"/>
        <v>88809.71</v>
      </c>
      <c r="BF1578" s="210">
        <f t="shared" si="1177"/>
        <v>125423.82</v>
      </c>
      <c r="BG1578" s="211">
        <f t="shared" si="1178"/>
        <v>125423.82</v>
      </c>
      <c r="BH1578" s="289"/>
      <c r="BI1578" s="289"/>
      <c r="BJ1578" s="228"/>
      <c r="BK1578" s="228"/>
      <c r="BL1578" s="233" t="str">
        <f t="shared" si="1179"/>
        <v/>
      </c>
    </row>
    <row r="1579" spans="1:64" ht="12" customHeight="1">
      <c r="A1579" s="333" t="s">
        <v>741</v>
      </c>
      <c r="B1579" s="381" t="s">
        <v>327</v>
      </c>
      <c r="C1579" s="333" t="s">
        <v>742</v>
      </c>
      <c r="D1579" s="381" t="s">
        <v>316</v>
      </c>
      <c r="E1579" s="381" t="s">
        <v>1443</v>
      </c>
      <c r="F1579" s="381" t="s">
        <v>586</v>
      </c>
      <c r="G1579" s="381" t="s">
        <v>389</v>
      </c>
      <c r="H1579" s="100" t="s">
        <v>653</v>
      </c>
      <c r="I1579" s="381" t="s">
        <v>505</v>
      </c>
      <c r="J1579" s="382">
        <v>84678.58</v>
      </c>
      <c r="K1579" s="382">
        <v>66258.600000000006</v>
      </c>
      <c r="L1579" s="191" t="str">
        <f t="shared" si="1138"/>
        <v>875206960701011004001024422601</v>
      </c>
      <c r="M1579" s="192">
        <f t="array" ref="M1579">IF(COUNT(SEARCH(Удалить_Роспись_КВСР,$B1579)*SEARCH(Удалить_Роспись_ПБС,$C1579)*SEARCH(Удалить_Роспись_КФСР, $D1579)*SEARCH(Удалить_Роспись_КЦСР,$E1579)*SEARCH(Удалить_Роспись_КВР,$F1579)*SEARCH(Удалить_Роспись_ЭК,$H1579)*SEARCH(Удалить_Роспись_КР,$I1579))&gt;0,0,1)</f>
        <v>0</v>
      </c>
      <c r="N1579" s="192">
        <f>IF(COUNT(SEARCH(Удалить_Индекс_КВСР,$B1579)*SEARCH(Удалить_Индекс_ПБС,$C1579)*SEARCH(Удалить_Индекс_КФСР,$D1579)*SEARCH(Удалить_Индекс_КЦСР,$E1579)*SEARCH(Удалить_Индекс_КВР,$F1579)*SEARCH(Удалить_Индекс_ЭК,$H1579)*SEARCH(Удалить_Индекс_КР,$I1579))&gt;0,0,1)</f>
        <v>1</v>
      </c>
      <c r="O1579" s="192" t="str">
        <f t="shared" si="1139"/>
        <v/>
      </c>
      <c r="P1579" s="192" t="str">
        <f t="shared" si="1180"/>
        <v/>
      </c>
      <c r="Q1579" s="300" t="str">
        <f t="shared" si="1140"/>
        <v/>
      </c>
      <c r="R1579" s="300" t="str">
        <f t="shared" si="1141"/>
        <v/>
      </c>
      <c r="S1579" s="300" t="str">
        <f t="shared" si="1142"/>
        <v/>
      </c>
      <c r="T1579" s="192" t="str">
        <f t="shared" si="1143"/>
        <v/>
      </c>
      <c r="U1579" s="303" t="str">
        <f t="shared" si="1144"/>
        <v/>
      </c>
      <c r="V1579" s="300" t="str">
        <f t="shared" si="1145"/>
        <v/>
      </c>
      <c r="W1579" s="192" t="str">
        <f t="shared" si="1146"/>
        <v/>
      </c>
      <c r="X1579" s="303" t="str">
        <f t="shared" si="1147"/>
        <v/>
      </c>
      <c r="Y1579" s="300" t="str">
        <f t="shared" si="1148"/>
        <v/>
      </c>
      <c r="Z1579" s="300" t="str">
        <f t="shared" si="1149"/>
        <v/>
      </c>
      <c r="AA1579" s="303" t="str">
        <f t="shared" si="1150"/>
        <v/>
      </c>
      <c r="AB1579" s="300" t="str">
        <f t="shared" si="1151"/>
        <v/>
      </c>
      <c r="AC1579" s="300" t="str">
        <f t="shared" si="1152"/>
        <v/>
      </c>
      <c r="AD1579" s="300" t="str">
        <f t="shared" si="1153"/>
        <v/>
      </c>
      <c r="AE1579" s="192" t="str">
        <f t="shared" si="1154"/>
        <v/>
      </c>
      <c r="AF1579" s="192" t="str">
        <f t="shared" si="1155"/>
        <v/>
      </c>
      <c r="AG1579" s="192"/>
      <c r="AJ1579" s="300" t="str">
        <f t="shared" si="1156"/>
        <v/>
      </c>
      <c r="AK1579" s="300" t="str">
        <f t="shared" si="1157"/>
        <v/>
      </c>
      <c r="AL1579" s="300" t="str">
        <f t="shared" si="1158"/>
        <v/>
      </c>
      <c r="AM1579" s="300" t="str">
        <f t="shared" si="1159"/>
        <v/>
      </c>
      <c r="AN1579" s="300" t="str">
        <f t="shared" si="1160"/>
        <v/>
      </c>
      <c r="AO1579" s="300" t="str">
        <f t="shared" si="1161"/>
        <v/>
      </c>
      <c r="AP1579" s="300" t="str">
        <f t="shared" si="1162"/>
        <v/>
      </c>
      <c r="AQ1579" s="300" t="str">
        <f t="shared" si="1163"/>
        <v/>
      </c>
      <c r="AR1579" s="306" t="str">
        <f t="shared" si="1164"/>
        <v/>
      </c>
      <c r="AS1579" s="300" t="str">
        <f t="shared" si="1165"/>
        <v/>
      </c>
      <c r="AT1579" s="300" t="str">
        <f t="shared" si="1166"/>
        <v/>
      </c>
      <c r="AU1579" s="192" t="str">
        <f t="shared" si="1167"/>
        <v>рбс</v>
      </c>
      <c r="AV1579" s="192" t="str">
        <f t="shared" si="1168"/>
        <v>рбс87520696общпро</v>
      </c>
      <c r="AW1579" s="191">
        <f t="shared" si="1169"/>
        <v>0</v>
      </c>
      <c r="AX1579" s="191">
        <f t="shared" si="1170"/>
        <v>0</v>
      </c>
      <c r="AY1579" s="191">
        <f t="shared" si="1171"/>
        <v>84678.58</v>
      </c>
      <c r="AZ1579" s="191">
        <f t="shared" si="1172"/>
        <v>66258.600000000006</v>
      </c>
      <c r="BA1579" s="193">
        <f t="shared" si="1173"/>
        <v>1</v>
      </c>
      <c r="BB1579" s="193">
        <f t="shared" si="1174"/>
        <v>1</v>
      </c>
      <c r="BC1579" s="193">
        <f t="shared" si="1175"/>
        <v>1</v>
      </c>
      <c r="BD1579" s="191">
        <f t="shared" si="1137"/>
        <v>84678.58</v>
      </c>
      <c r="BE1579" s="191">
        <f t="shared" si="1176"/>
        <v>66258.600000000006</v>
      </c>
      <c r="BF1579" s="210">
        <f t="shared" si="1177"/>
        <v>84678.58</v>
      </c>
      <c r="BG1579" s="211">
        <f t="shared" si="1178"/>
        <v>84678.58</v>
      </c>
      <c r="BH1579" s="289"/>
      <c r="BI1579" s="289"/>
      <c r="BJ1579" s="228"/>
      <c r="BK1579" s="228"/>
      <c r="BL1579" s="233" t="str">
        <f t="shared" si="1179"/>
        <v/>
      </c>
    </row>
    <row r="1580" spans="1:64" ht="12" customHeight="1">
      <c r="A1580" s="333" t="s">
        <v>741</v>
      </c>
      <c r="B1580" s="381" t="s">
        <v>327</v>
      </c>
      <c r="C1580" s="333" t="s">
        <v>742</v>
      </c>
      <c r="D1580" s="381" t="s">
        <v>316</v>
      </c>
      <c r="E1580" s="381" t="s">
        <v>1443</v>
      </c>
      <c r="F1580" s="381" t="s">
        <v>586</v>
      </c>
      <c r="G1580" s="381" t="s">
        <v>397</v>
      </c>
      <c r="H1580" s="100" t="s">
        <v>653</v>
      </c>
      <c r="I1580" s="381" t="s">
        <v>505</v>
      </c>
      <c r="J1580" s="382">
        <v>81825.600000000006</v>
      </c>
      <c r="K1580" s="382">
        <v>80248.3</v>
      </c>
      <c r="L1580" s="191" t="str">
        <f t="shared" si="1138"/>
        <v>875206960701011004001024434001</v>
      </c>
      <c r="M1580" s="192">
        <f t="array" ref="M1580">IF(COUNT(SEARCH(Удалить_Роспись_КВСР,$B1580)*SEARCH(Удалить_Роспись_ПБС,$C1580)*SEARCH(Удалить_Роспись_КФСР, $D1580)*SEARCH(Удалить_Роспись_КЦСР,$E1580)*SEARCH(Удалить_Роспись_КВР,$F1580)*SEARCH(Удалить_Роспись_ЭК,$H1580)*SEARCH(Удалить_Роспись_КР,$I1580))&gt;0,0,1)</f>
        <v>0</v>
      </c>
      <c r="N1580" s="192">
        <f>IF(COUNT(SEARCH(Удалить_Индекс_КВСР,$B1580)*SEARCH(Удалить_Индекс_ПБС,$C1580)*SEARCH(Удалить_Индекс_КФСР,$D1580)*SEARCH(Удалить_Индекс_КЦСР,$E1580)*SEARCH(Удалить_Индекс_КВР,$F1580)*SEARCH(Удалить_Индекс_ЭК,$H1580)*SEARCH(Удалить_Индекс_КР,$I1580))&gt;0,0,1)</f>
        <v>1</v>
      </c>
      <c r="O1580" s="192" t="str">
        <f t="shared" si="1139"/>
        <v/>
      </c>
      <c r="P1580" s="192" t="str">
        <f t="shared" si="1180"/>
        <v/>
      </c>
      <c r="Q1580" s="300" t="str">
        <f t="shared" si="1140"/>
        <v/>
      </c>
      <c r="R1580" s="300" t="str">
        <f t="shared" si="1141"/>
        <v/>
      </c>
      <c r="S1580" s="300" t="str">
        <f t="shared" si="1142"/>
        <v/>
      </c>
      <c r="T1580" s="192" t="str">
        <f t="shared" si="1143"/>
        <v/>
      </c>
      <c r="U1580" s="303" t="str">
        <f t="shared" si="1144"/>
        <v/>
      </c>
      <c r="V1580" s="300" t="str">
        <f t="shared" si="1145"/>
        <v/>
      </c>
      <c r="W1580" s="192" t="str">
        <f t="shared" si="1146"/>
        <v/>
      </c>
      <c r="X1580" s="303" t="str">
        <f t="shared" si="1147"/>
        <v/>
      </c>
      <c r="Y1580" s="300" t="str">
        <f t="shared" si="1148"/>
        <v/>
      </c>
      <c r="Z1580" s="300" t="str">
        <f t="shared" si="1149"/>
        <v/>
      </c>
      <c r="AA1580" s="303" t="str">
        <f t="shared" si="1150"/>
        <v/>
      </c>
      <c r="AB1580" s="300" t="str">
        <f t="shared" si="1151"/>
        <v/>
      </c>
      <c r="AC1580" s="300" t="str">
        <f t="shared" si="1152"/>
        <v/>
      </c>
      <c r="AD1580" s="300" t="str">
        <f t="shared" si="1153"/>
        <v/>
      </c>
      <c r="AE1580" s="192" t="str">
        <f t="shared" si="1154"/>
        <v/>
      </c>
      <c r="AF1580" s="192" t="str">
        <f t="shared" si="1155"/>
        <v/>
      </c>
      <c r="AG1580" s="192"/>
      <c r="AJ1580" s="300" t="str">
        <f t="shared" si="1156"/>
        <v/>
      </c>
      <c r="AK1580" s="300" t="str">
        <f t="shared" si="1157"/>
        <v/>
      </c>
      <c r="AL1580" s="300" t="str">
        <f t="shared" si="1158"/>
        <v/>
      </c>
      <c r="AM1580" s="300" t="str">
        <f t="shared" si="1159"/>
        <v/>
      </c>
      <c r="AN1580" s="300" t="str">
        <f t="shared" si="1160"/>
        <v/>
      </c>
      <c r="AO1580" s="300" t="str">
        <f t="shared" si="1161"/>
        <v/>
      </c>
      <c r="AP1580" s="300" t="str">
        <f t="shared" si="1162"/>
        <v/>
      </c>
      <c r="AQ1580" s="300" t="str">
        <f t="shared" si="1163"/>
        <v/>
      </c>
      <c r="AR1580" s="306" t="str">
        <f t="shared" si="1164"/>
        <v/>
      </c>
      <c r="AS1580" s="300" t="str">
        <f t="shared" si="1165"/>
        <v/>
      </c>
      <c r="AT1580" s="300" t="str">
        <f t="shared" si="1166"/>
        <v/>
      </c>
      <c r="AU1580" s="192" t="str">
        <f t="shared" si="1167"/>
        <v>рбс</v>
      </c>
      <c r="AV1580" s="192" t="str">
        <f t="shared" si="1168"/>
        <v>рбс87520696общпро</v>
      </c>
      <c r="AW1580" s="191">
        <f t="shared" si="1169"/>
        <v>0</v>
      </c>
      <c r="AX1580" s="191">
        <f t="shared" si="1170"/>
        <v>0</v>
      </c>
      <c r="AY1580" s="191">
        <f t="shared" si="1171"/>
        <v>81825.600000000006</v>
      </c>
      <c r="AZ1580" s="191">
        <f t="shared" si="1172"/>
        <v>80248.3</v>
      </c>
      <c r="BA1580" s="193">
        <f t="shared" si="1173"/>
        <v>1</v>
      </c>
      <c r="BB1580" s="193">
        <f t="shared" si="1174"/>
        <v>1</v>
      </c>
      <c r="BC1580" s="193">
        <f t="shared" si="1175"/>
        <v>1</v>
      </c>
      <c r="BD1580" s="191">
        <f t="shared" si="1137"/>
        <v>81825.600000000006</v>
      </c>
      <c r="BE1580" s="191">
        <f t="shared" si="1176"/>
        <v>80248.3</v>
      </c>
      <c r="BF1580" s="210">
        <f t="shared" si="1177"/>
        <v>81825.600000000006</v>
      </c>
      <c r="BG1580" s="211">
        <f t="shared" si="1178"/>
        <v>81825.600000000006</v>
      </c>
      <c r="BH1580" s="289"/>
      <c r="BI1580" s="289"/>
      <c r="BL1580" s="233" t="str">
        <f t="shared" si="1179"/>
        <v/>
      </c>
    </row>
    <row r="1581" spans="1:64" ht="12" customHeight="1">
      <c r="A1581" s="333" t="s">
        <v>741</v>
      </c>
      <c r="B1581" s="381" t="s">
        <v>327</v>
      </c>
      <c r="C1581" s="333" t="s">
        <v>742</v>
      </c>
      <c r="D1581" s="381" t="s">
        <v>316</v>
      </c>
      <c r="E1581" s="381" t="s">
        <v>1443</v>
      </c>
      <c r="F1581" s="381" t="s">
        <v>658</v>
      </c>
      <c r="G1581" s="381" t="s">
        <v>395</v>
      </c>
      <c r="H1581" s="100" t="s">
        <v>653</v>
      </c>
      <c r="I1581" s="381" t="s">
        <v>505</v>
      </c>
      <c r="J1581" s="382">
        <v>4.4800000000000004</v>
      </c>
      <c r="K1581" s="382">
        <v>4.4800000000000004</v>
      </c>
      <c r="L1581" s="191" t="str">
        <f t="shared" si="1138"/>
        <v>875206960701011004001085329001</v>
      </c>
      <c r="M1581" s="192">
        <f t="array" ref="M1581">IF(COUNT(SEARCH(Удалить_Роспись_КВСР,$B1581)*SEARCH(Удалить_Роспись_ПБС,$C1581)*SEARCH(Удалить_Роспись_КФСР, $D1581)*SEARCH(Удалить_Роспись_КЦСР,$E1581)*SEARCH(Удалить_Роспись_КВР,$F1581)*SEARCH(Удалить_Роспись_ЭК,$H1581)*SEARCH(Удалить_Роспись_КР,$I1581))&gt;0,0,1)</f>
        <v>0</v>
      </c>
      <c r="N1581" s="192">
        <v>0</v>
      </c>
      <c r="O1581" s="192" t="str">
        <f t="shared" si="1139"/>
        <v/>
      </c>
      <c r="P1581" s="192" t="str">
        <f t="shared" si="1180"/>
        <v/>
      </c>
      <c r="Q1581" s="300" t="str">
        <f t="shared" si="1140"/>
        <v/>
      </c>
      <c r="R1581" s="300" t="str">
        <f t="shared" si="1141"/>
        <v/>
      </c>
      <c r="S1581" s="300" t="str">
        <f t="shared" si="1142"/>
        <v/>
      </c>
      <c r="T1581" s="192" t="str">
        <f t="shared" si="1143"/>
        <v/>
      </c>
      <c r="U1581" s="303" t="str">
        <f t="shared" si="1144"/>
        <v/>
      </c>
      <c r="V1581" s="300" t="str">
        <f t="shared" si="1145"/>
        <v/>
      </c>
      <c r="W1581" s="192" t="str">
        <f t="shared" si="1146"/>
        <v/>
      </c>
      <c r="X1581" s="303" t="str">
        <f t="shared" si="1147"/>
        <v/>
      </c>
      <c r="Y1581" s="300" t="str">
        <f t="shared" si="1148"/>
        <v/>
      </c>
      <c r="Z1581" s="300" t="str">
        <f t="shared" si="1149"/>
        <v/>
      </c>
      <c r="AA1581" s="303" t="str">
        <f t="shared" si="1150"/>
        <v/>
      </c>
      <c r="AB1581" s="300" t="str">
        <f t="shared" si="1151"/>
        <v/>
      </c>
      <c r="AC1581" s="300" t="str">
        <f t="shared" si="1152"/>
        <v/>
      </c>
      <c r="AD1581" s="300" t="str">
        <f t="shared" si="1153"/>
        <v/>
      </c>
      <c r="AE1581" s="192" t="str">
        <f t="shared" si="1154"/>
        <v/>
      </c>
      <c r="AF1581" s="192" t="str">
        <f t="shared" si="1155"/>
        <v/>
      </c>
      <c r="AG1581" s="192"/>
      <c r="AJ1581" s="300" t="str">
        <f t="shared" si="1156"/>
        <v/>
      </c>
      <c r="AK1581" s="300" t="str">
        <f t="shared" si="1157"/>
        <v/>
      </c>
      <c r="AL1581" s="300" t="str">
        <f t="shared" si="1158"/>
        <v/>
      </c>
      <c r="AM1581" s="300" t="str">
        <f t="shared" si="1159"/>
        <v/>
      </c>
      <c r="AN1581" s="300" t="str">
        <f t="shared" si="1160"/>
        <v/>
      </c>
      <c r="AO1581" s="300" t="str">
        <f t="shared" si="1161"/>
        <v/>
      </c>
      <c r="AP1581" s="300" t="str">
        <f t="shared" si="1162"/>
        <v/>
      </c>
      <c r="AQ1581" s="300" t="str">
        <f t="shared" si="1163"/>
        <v/>
      </c>
      <c r="AR1581" s="306" t="str">
        <f t="shared" si="1164"/>
        <v/>
      </c>
      <c r="AS1581" s="300" t="str">
        <f t="shared" si="1165"/>
        <v/>
      </c>
      <c r="AT1581" s="300" t="str">
        <f t="shared" si="1166"/>
        <v/>
      </c>
      <c r="AU1581" s="192" t="str">
        <f t="shared" si="1167"/>
        <v>рбс</v>
      </c>
      <c r="AV1581" s="192" t="str">
        <f t="shared" si="1168"/>
        <v>рбс87520696общпро</v>
      </c>
      <c r="AW1581" s="191">
        <f t="shared" si="1169"/>
        <v>0</v>
      </c>
      <c r="AX1581" s="191">
        <f t="shared" si="1170"/>
        <v>0</v>
      </c>
      <c r="AY1581" s="191">
        <f t="shared" si="1171"/>
        <v>0</v>
      </c>
      <c r="AZ1581" s="191">
        <f t="shared" si="1172"/>
        <v>0</v>
      </c>
      <c r="BA1581" s="193">
        <f t="shared" si="1173"/>
        <v>1</v>
      </c>
      <c r="BB1581" s="193">
        <f t="shared" si="1174"/>
        <v>1</v>
      </c>
      <c r="BC1581" s="193">
        <f t="shared" si="1175"/>
        <v>1</v>
      </c>
      <c r="BD1581" s="191">
        <f t="shared" si="1137"/>
        <v>0</v>
      </c>
      <c r="BE1581" s="191">
        <f t="shared" si="1176"/>
        <v>0</v>
      </c>
      <c r="BF1581" s="210">
        <f t="shared" si="1177"/>
        <v>0</v>
      </c>
      <c r="BG1581" s="211">
        <f t="shared" si="1178"/>
        <v>0</v>
      </c>
      <c r="BH1581" s="289"/>
      <c r="BI1581" s="289"/>
      <c r="BL1581" s="233" t="str">
        <f t="shared" si="1179"/>
        <v/>
      </c>
    </row>
    <row r="1582" spans="1:64" ht="12" customHeight="1">
      <c r="A1582" s="333" t="s">
        <v>741</v>
      </c>
      <c r="B1582" s="381" t="s">
        <v>327</v>
      </c>
      <c r="C1582" s="333" t="s">
        <v>742</v>
      </c>
      <c r="D1582" s="381" t="s">
        <v>316</v>
      </c>
      <c r="E1582" s="381" t="s">
        <v>1444</v>
      </c>
      <c r="F1582" s="381" t="s">
        <v>608</v>
      </c>
      <c r="G1582" s="381" t="s">
        <v>385</v>
      </c>
      <c r="H1582" s="100" t="s">
        <v>653</v>
      </c>
      <c r="I1582" s="381" t="s">
        <v>505</v>
      </c>
      <c r="J1582" s="382">
        <v>1102401.21</v>
      </c>
      <c r="K1582" s="382">
        <v>1094109.26</v>
      </c>
      <c r="L1582" s="191" t="str">
        <f t="shared" si="1138"/>
        <v>875206960701011004101011121101</v>
      </c>
      <c r="M1582" s="192">
        <f t="array" ref="M1582">IF(COUNT(SEARCH(Удалить_Роспись_КВСР,$B1582)*SEARCH(Удалить_Роспись_ПБС,$C1582)*SEARCH(Удалить_Роспись_КФСР, $D1582)*SEARCH(Удалить_Роспись_КЦСР,$E1582)*SEARCH(Удалить_Роспись_КВР,$F1582)*SEARCH(Удалить_Роспись_ЭК,$H1582)*SEARCH(Удалить_Роспись_КР,$I1582))&gt;0,0,1)</f>
        <v>0</v>
      </c>
      <c r="N1582" s="192">
        <v>0</v>
      </c>
      <c r="O1582" s="192" t="str">
        <f t="shared" si="1139"/>
        <v/>
      </c>
      <c r="P1582" s="192" t="str">
        <f t="shared" si="1180"/>
        <v/>
      </c>
      <c r="Q1582" s="300" t="str">
        <f t="shared" si="1140"/>
        <v/>
      </c>
      <c r="R1582" s="300" t="str">
        <f t="shared" si="1141"/>
        <v/>
      </c>
      <c r="S1582" s="300" t="str">
        <f t="shared" si="1142"/>
        <v/>
      </c>
      <c r="T1582" s="192" t="str">
        <f t="shared" si="1143"/>
        <v/>
      </c>
      <c r="U1582" s="303" t="str">
        <f t="shared" si="1144"/>
        <v/>
      </c>
      <c r="V1582" s="300" t="str">
        <f t="shared" si="1145"/>
        <v/>
      </c>
      <c r="W1582" s="192" t="str">
        <f t="shared" si="1146"/>
        <v/>
      </c>
      <c r="X1582" s="303" t="str">
        <f t="shared" si="1147"/>
        <v/>
      </c>
      <c r="Y1582" s="300" t="str">
        <f t="shared" si="1148"/>
        <v/>
      </c>
      <c r="Z1582" s="300" t="str">
        <f t="shared" si="1149"/>
        <v/>
      </c>
      <c r="AA1582" s="303" t="str">
        <f t="shared" si="1150"/>
        <v/>
      </c>
      <c r="AB1582" s="300" t="str">
        <f t="shared" si="1151"/>
        <v/>
      </c>
      <c r="AC1582" s="300" t="str">
        <f t="shared" si="1152"/>
        <v/>
      </c>
      <c r="AD1582" s="300" t="str">
        <f t="shared" si="1153"/>
        <v/>
      </c>
      <c r="AE1582" s="192" t="str">
        <f t="shared" si="1154"/>
        <v/>
      </c>
      <c r="AF1582" s="192" t="str">
        <f t="shared" si="1155"/>
        <v/>
      </c>
      <c r="AG1582" s="192"/>
      <c r="AJ1582" s="300" t="str">
        <f t="shared" si="1156"/>
        <v/>
      </c>
      <c r="AK1582" s="300" t="str">
        <f t="shared" si="1157"/>
        <v/>
      </c>
      <c r="AL1582" s="300" t="str">
        <f t="shared" si="1158"/>
        <v/>
      </c>
      <c r="AM1582" s="300" t="str">
        <f t="shared" si="1159"/>
        <v/>
      </c>
      <c r="AN1582" s="300" t="str">
        <f t="shared" si="1160"/>
        <v/>
      </c>
      <c r="AO1582" s="300" t="str">
        <f t="shared" si="1161"/>
        <v/>
      </c>
      <c r="AP1582" s="300" t="str">
        <f t="shared" si="1162"/>
        <v/>
      </c>
      <c r="AQ1582" s="300" t="str">
        <f t="shared" si="1163"/>
        <v/>
      </c>
      <c r="AR1582" s="306" t="str">
        <f t="shared" si="1164"/>
        <v/>
      </c>
      <c r="AS1582" s="300" t="str">
        <f t="shared" si="1165"/>
        <v/>
      </c>
      <c r="AT1582" s="300" t="str">
        <f t="shared" si="1166"/>
        <v/>
      </c>
      <c r="AU1582" s="192" t="str">
        <f t="shared" si="1167"/>
        <v>рбс</v>
      </c>
      <c r="AV1582" s="192" t="str">
        <f t="shared" si="1168"/>
        <v>рбс87520696общопл</v>
      </c>
      <c r="AW1582" s="191">
        <f t="shared" si="1169"/>
        <v>0</v>
      </c>
      <c r="AX1582" s="191">
        <f t="shared" si="1170"/>
        <v>0</v>
      </c>
      <c r="AY1582" s="191">
        <f t="shared" si="1171"/>
        <v>0</v>
      </c>
      <c r="AZ1582" s="191">
        <f t="shared" si="1172"/>
        <v>0</v>
      </c>
      <c r="BA1582" s="193">
        <f t="shared" si="1173"/>
        <v>1</v>
      </c>
      <c r="BB1582" s="193">
        <f t="shared" si="1174"/>
        <v>1</v>
      </c>
      <c r="BC1582" s="193">
        <f t="shared" si="1175"/>
        <v>1</v>
      </c>
      <c r="BD1582" s="191">
        <f t="shared" si="1137"/>
        <v>0</v>
      </c>
      <c r="BE1582" s="191">
        <f t="shared" si="1176"/>
        <v>0</v>
      </c>
      <c r="BF1582" s="210">
        <f t="shared" si="1177"/>
        <v>0</v>
      </c>
      <c r="BG1582" s="211">
        <f t="shared" si="1178"/>
        <v>0</v>
      </c>
      <c r="BH1582" s="289"/>
      <c r="BI1582" s="289"/>
      <c r="BL1582" s="233" t="str">
        <f t="shared" si="1179"/>
        <v/>
      </c>
    </row>
    <row r="1583" spans="1:64" ht="12" customHeight="1">
      <c r="A1583" s="333" t="s">
        <v>741</v>
      </c>
      <c r="B1583" s="381" t="s">
        <v>327</v>
      </c>
      <c r="C1583" s="333" t="s">
        <v>742</v>
      </c>
      <c r="D1583" s="381" t="s">
        <v>316</v>
      </c>
      <c r="E1583" s="381" t="s">
        <v>1444</v>
      </c>
      <c r="F1583" s="381" t="s">
        <v>902</v>
      </c>
      <c r="G1583" s="381" t="s">
        <v>387</v>
      </c>
      <c r="H1583" s="100" t="s">
        <v>653</v>
      </c>
      <c r="I1583" s="381" t="s">
        <v>505</v>
      </c>
      <c r="J1583" s="382">
        <v>303053.40000000002</v>
      </c>
      <c r="K1583" s="382">
        <v>303053.40000000002</v>
      </c>
      <c r="L1583" s="191" t="str">
        <f t="shared" si="1138"/>
        <v>875206960701011004101011921301</v>
      </c>
      <c r="M1583" s="192">
        <f t="array" ref="M1583">IF(COUNT(SEARCH(Удалить_Роспись_КВСР,$B1583)*SEARCH(Удалить_Роспись_ПБС,$C1583)*SEARCH(Удалить_Роспись_КФСР, $D1583)*SEARCH(Удалить_Роспись_КЦСР,$E1583)*SEARCH(Удалить_Роспись_КВР,$F1583)*SEARCH(Удалить_Роспись_ЭК,$H1583)*SEARCH(Удалить_Роспись_КР,$I1583))&gt;0,0,1)</f>
        <v>0</v>
      </c>
      <c r="N1583" s="192">
        <v>0</v>
      </c>
      <c r="O1583" s="192" t="str">
        <f t="shared" si="1139"/>
        <v/>
      </c>
      <c r="P1583" s="192" t="str">
        <f t="shared" si="1180"/>
        <v/>
      </c>
      <c r="Q1583" s="300" t="str">
        <f t="shared" si="1140"/>
        <v/>
      </c>
      <c r="R1583" s="300" t="str">
        <f t="shared" si="1141"/>
        <v/>
      </c>
      <c r="S1583" s="300" t="str">
        <f t="shared" si="1142"/>
        <v/>
      </c>
      <c r="T1583" s="192" t="str">
        <f t="shared" si="1143"/>
        <v/>
      </c>
      <c r="U1583" s="303" t="str">
        <f t="shared" si="1144"/>
        <v/>
      </c>
      <c r="V1583" s="300" t="str">
        <f t="shared" si="1145"/>
        <v/>
      </c>
      <c r="W1583" s="192" t="str">
        <f t="shared" si="1146"/>
        <v/>
      </c>
      <c r="X1583" s="303" t="str">
        <f t="shared" si="1147"/>
        <v/>
      </c>
      <c r="Y1583" s="300" t="str">
        <f t="shared" si="1148"/>
        <v/>
      </c>
      <c r="Z1583" s="300" t="str">
        <f t="shared" si="1149"/>
        <v/>
      </c>
      <c r="AA1583" s="303" t="str">
        <f t="shared" si="1150"/>
        <v/>
      </c>
      <c r="AB1583" s="300" t="str">
        <f t="shared" si="1151"/>
        <v/>
      </c>
      <c r="AC1583" s="300" t="str">
        <f t="shared" si="1152"/>
        <v/>
      </c>
      <c r="AD1583" s="300" t="str">
        <f t="shared" si="1153"/>
        <v/>
      </c>
      <c r="AE1583" s="192" t="str">
        <f t="shared" si="1154"/>
        <v/>
      </c>
      <c r="AF1583" s="192" t="str">
        <f t="shared" si="1155"/>
        <v/>
      </c>
      <c r="AG1583" s="192"/>
      <c r="AJ1583" s="300" t="str">
        <f t="shared" si="1156"/>
        <v/>
      </c>
      <c r="AK1583" s="300" t="str">
        <f t="shared" si="1157"/>
        <v/>
      </c>
      <c r="AL1583" s="300" t="str">
        <f t="shared" si="1158"/>
        <v/>
      </c>
      <c r="AM1583" s="300" t="str">
        <f t="shared" si="1159"/>
        <v/>
      </c>
      <c r="AN1583" s="300" t="str">
        <f t="shared" si="1160"/>
        <v/>
      </c>
      <c r="AO1583" s="300" t="str">
        <f t="shared" si="1161"/>
        <v/>
      </c>
      <c r="AP1583" s="300" t="str">
        <f t="shared" si="1162"/>
        <v/>
      </c>
      <c r="AQ1583" s="300" t="str">
        <f t="shared" si="1163"/>
        <v/>
      </c>
      <c r="AR1583" s="306" t="str">
        <f t="shared" si="1164"/>
        <v/>
      </c>
      <c r="AS1583" s="300" t="str">
        <f t="shared" si="1165"/>
        <v/>
      </c>
      <c r="AT1583" s="300" t="str">
        <f t="shared" si="1166"/>
        <v/>
      </c>
      <c r="AU1583" s="192" t="str">
        <f t="shared" si="1167"/>
        <v>рбс</v>
      </c>
      <c r="AV1583" s="192" t="str">
        <f t="shared" si="1168"/>
        <v>рбс87520696общопл</v>
      </c>
      <c r="AW1583" s="191">
        <f t="shared" si="1169"/>
        <v>0</v>
      </c>
      <c r="AX1583" s="191">
        <f t="shared" si="1170"/>
        <v>0</v>
      </c>
      <c r="AY1583" s="191">
        <f t="shared" si="1171"/>
        <v>0</v>
      </c>
      <c r="AZ1583" s="191">
        <f t="shared" si="1172"/>
        <v>0</v>
      </c>
      <c r="BA1583" s="193">
        <f t="shared" si="1173"/>
        <v>1</v>
      </c>
      <c r="BB1583" s="193">
        <f t="shared" si="1174"/>
        <v>1</v>
      </c>
      <c r="BC1583" s="193">
        <f t="shared" si="1175"/>
        <v>1</v>
      </c>
      <c r="BD1583" s="191">
        <f t="shared" si="1137"/>
        <v>0</v>
      </c>
      <c r="BE1583" s="191">
        <f t="shared" si="1176"/>
        <v>0</v>
      </c>
      <c r="BF1583" s="210">
        <f t="shared" si="1177"/>
        <v>0</v>
      </c>
      <c r="BG1583" s="211">
        <f t="shared" si="1178"/>
        <v>0</v>
      </c>
      <c r="BH1583" s="289"/>
      <c r="BI1583" s="289"/>
      <c r="BL1583" s="233" t="str">
        <f t="shared" si="1179"/>
        <v/>
      </c>
    </row>
    <row r="1584" spans="1:64" ht="12" customHeight="1">
      <c r="A1584" s="333" t="s">
        <v>741</v>
      </c>
      <c r="B1584" s="381" t="s">
        <v>327</v>
      </c>
      <c r="C1584" s="333" t="s">
        <v>742</v>
      </c>
      <c r="D1584" s="381" t="s">
        <v>316</v>
      </c>
      <c r="E1584" s="381" t="s">
        <v>1445</v>
      </c>
      <c r="F1584" s="381" t="s">
        <v>589</v>
      </c>
      <c r="G1584" s="381" t="s">
        <v>386</v>
      </c>
      <c r="H1584" s="100" t="s">
        <v>653</v>
      </c>
      <c r="I1584" s="381" t="s">
        <v>505</v>
      </c>
      <c r="J1584" s="382">
        <v>60000</v>
      </c>
      <c r="K1584" s="382">
        <v>60000</v>
      </c>
      <c r="L1584" s="191" t="str">
        <f t="shared" si="1138"/>
        <v>875206960701011004701011221201</v>
      </c>
      <c r="M1584" s="192">
        <f t="array" ref="M1584">IF(COUNT(SEARCH(Удалить_Роспись_КВСР,$B1584)*SEARCH(Удалить_Роспись_ПБС,$C1584)*SEARCH(Удалить_Роспись_КФСР, $D1584)*SEARCH(Удалить_Роспись_КЦСР,$E1584)*SEARCH(Удалить_Роспись_КВР,$F1584)*SEARCH(Удалить_Роспись_ЭК,$H1584)*SEARCH(Удалить_Роспись_КР,$I1584))&gt;0,0,1)</f>
        <v>0</v>
      </c>
      <c r="N1584" s="192">
        <v>0</v>
      </c>
      <c r="O1584" s="192" t="str">
        <f t="shared" si="1139"/>
        <v/>
      </c>
      <c r="P1584" s="192" t="str">
        <f t="shared" si="1180"/>
        <v/>
      </c>
      <c r="Q1584" s="300" t="str">
        <f t="shared" si="1140"/>
        <v/>
      </c>
      <c r="R1584" s="300" t="str">
        <f t="shared" si="1141"/>
        <v/>
      </c>
      <c r="S1584" s="300" t="str">
        <f t="shared" si="1142"/>
        <v/>
      </c>
      <c r="T1584" s="192" t="str">
        <f t="shared" si="1143"/>
        <v/>
      </c>
      <c r="U1584" s="303" t="str">
        <f t="shared" si="1144"/>
        <v/>
      </c>
      <c r="V1584" s="300" t="str">
        <f t="shared" si="1145"/>
        <v/>
      </c>
      <c r="W1584" s="192" t="str">
        <f t="shared" si="1146"/>
        <v/>
      </c>
      <c r="X1584" s="303" t="str">
        <f t="shared" si="1147"/>
        <v/>
      </c>
      <c r="Y1584" s="300" t="str">
        <f t="shared" si="1148"/>
        <v/>
      </c>
      <c r="Z1584" s="300" t="str">
        <f t="shared" si="1149"/>
        <v/>
      </c>
      <c r="AA1584" s="303" t="str">
        <f t="shared" si="1150"/>
        <v/>
      </c>
      <c r="AB1584" s="300" t="str">
        <f t="shared" si="1151"/>
        <v/>
      </c>
      <c r="AC1584" s="300" t="str">
        <f t="shared" si="1152"/>
        <v/>
      </c>
      <c r="AD1584" s="300" t="str">
        <f t="shared" si="1153"/>
        <v/>
      </c>
      <c r="AE1584" s="192" t="str">
        <f t="shared" si="1154"/>
        <v/>
      </c>
      <c r="AF1584" s="192" t="str">
        <f t="shared" si="1155"/>
        <v/>
      </c>
      <c r="AG1584" s="192"/>
      <c r="AJ1584" s="300" t="str">
        <f t="shared" si="1156"/>
        <v/>
      </c>
      <c r="AK1584" s="300" t="str">
        <f t="shared" si="1157"/>
        <v/>
      </c>
      <c r="AL1584" s="300" t="str">
        <f t="shared" si="1158"/>
        <v/>
      </c>
      <c r="AM1584" s="300" t="str">
        <f t="shared" si="1159"/>
        <v/>
      </c>
      <c r="AN1584" s="300" t="str">
        <f t="shared" si="1160"/>
        <v/>
      </c>
      <c r="AO1584" s="300" t="str">
        <f t="shared" si="1161"/>
        <v/>
      </c>
      <c r="AP1584" s="300" t="str">
        <f t="shared" si="1162"/>
        <v/>
      </c>
      <c r="AQ1584" s="300" t="str">
        <f t="shared" si="1163"/>
        <v/>
      </c>
      <c r="AR1584" s="306" t="str">
        <f t="shared" si="1164"/>
        <v/>
      </c>
      <c r="AS1584" s="300" t="str">
        <f t="shared" si="1165"/>
        <v/>
      </c>
      <c r="AT1584" s="300" t="str">
        <f t="shared" si="1166"/>
        <v/>
      </c>
      <c r="AU1584" s="192" t="str">
        <f t="shared" si="1167"/>
        <v>рбс</v>
      </c>
      <c r="AV1584" s="192" t="str">
        <f t="shared" si="1168"/>
        <v>рбс87520696общпро</v>
      </c>
      <c r="AW1584" s="191">
        <f t="shared" si="1169"/>
        <v>0</v>
      </c>
      <c r="AX1584" s="191">
        <f t="shared" si="1170"/>
        <v>0</v>
      </c>
      <c r="AY1584" s="191">
        <f t="shared" si="1171"/>
        <v>0</v>
      </c>
      <c r="AZ1584" s="191">
        <f t="shared" si="1172"/>
        <v>0</v>
      </c>
      <c r="BA1584" s="193">
        <f t="shared" si="1173"/>
        <v>1</v>
      </c>
      <c r="BB1584" s="193">
        <f t="shared" si="1174"/>
        <v>1</v>
      </c>
      <c r="BC1584" s="193">
        <f t="shared" si="1175"/>
        <v>1</v>
      </c>
      <c r="BD1584" s="191">
        <f t="shared" ref="BD1584:BD1647" si="1183">IF(ISNA(BA1584),0,AY1584*$BA1584)</f>
        <v>0</v>
      </c>
      <c r="BE1584" s="191">
        <f t="shared" si="1176"/>
        <v>0</v>
      </c>
      <c r="BF1584" s="210">
        <f t="shared" si="1177"/>
        <v>0</v>
      </c>
      <c r="BG1584" s="211">
        <f t="shared" si="1178"/>
        <v>0</v>
      </c>
      <c r="BH1584" s="289"/>
      <c r="BI1584" s="289"/>
      <c r="BL1584" s="233" t="str">
        <f t="shared" si="1179"/>
        <v/>
      </c>
    </row>
    <row r="1585" spans="1:64" ht="12" customHeight="1">
      <c r="A1585" s="333" t="s">
        <v>741</v>
      </c>
      <c r="B1585" s="381" t="s">
        <v>327</v>
      </c>
      <c r="C1585" s="333" t="s">
        <v>742</v>
      </c>
      <c r="D1585" s="381" t="s">
        <v>316</v>
      </c>
      <c r="E1585" s="381" t="s">
        <v>1446</v>
      </c>
      <c r="F1585" s="381" t="s">
        <v>586</v>
      </c>
      <c r="G1585" s="381" t="s">
        <v>393</v>
      </c>
      <c r="H1585" s="100" t="s">
        <v>653</v>
      </c>
      <c r="I1585" s="381" t="s">
        <v>505</v>
      </c>
      <c r="J1585" s="382">
        <v>1424263.39</v>
      </c>
      <c r="K1585" s="382">
        <v>964736.41</v>
      </c>
      <c r="L1585" s="191" t="str">
        <f t="shared" si="1138"/>
        <v>875206960701011004Г01024422301</v>
      </c>
      <c r="M1585" s="192">
        <f t="array" ref="M1585">IF(COUNT(SEARCH(Удалить_Роспись_КВСР,$B1585)*SEARCH(Удалить_Роспись_ПБС,$C1585)*SEARCH(Удалить_Роспись_КФСР, $D1585)*SEARCH(Удалить_Роспись_КЦСР,$E1585)*SEARCH(Удалить_Роспись_КВР,$F1585)*SEARCH(Удалить_Роспись_ЭК,$H1585)*SEARCH(Удалить_Роспись_КР,$I1585))&gt;0,0,1)</f>
        <v>0</v>
      </c>
      <c r="N1585" s="192">
        <f>IF(COUNT(SEARCH(Удалить_Индекс_КВСР,$B1585)*SEARCH(Удалить_Индекс_ПБС,$C1585)*SEARCH(Удалить_Индекс_КФСР,$D1585)*SEARCH(Удалить_Индекс_КЦСР,$E1585)*SEARCH(Удалить_Индекс_КВР,$F1585)*SEARCH(Удалить_Индекс_ЭК,$H1585)*SEARCH(Удалить_Индекс_КР,$I1585))&gt;0,0,1)</f>
        <v>1</v>
      </c>
      <c r="O1585" s="192" t="str">
        <f t="shared" si="1139"/>
        <v/>
      </c>
      <c r="P1585" s="192" t="str">
        <f t="shared" si="1180"/>
        <v/>
      </c>
      <c r="Q1585" s="300" t="str">
        <f t="shared" si="1140"/>
        <v/>
      </c>
      <c r="R1585" s="300" t="str">
        <f t="shared" si="1141"/>
        <v/>
      </c>
      <c r="S1585" s="300" t="str">
        <f t="shared" si="1142"/>
        <v/>
      </c>
      <c r="T1585" s="192" t="str">
        <f t="shared" si="1143"/>
        <v/>
      </c>
      <c r="U1585" s="303" t="str">
        <f t="shared" si="1144"/>
        <v/>
      </c>
      <c r="V1585" s="300" t="str">
        <f t="shared" si="1145"/>
        <v/>
      </c>
      <c r="W1585" s="192" t="str">
        <f t="shared" si="1146"/>
        <v/>
      </c>
      <c r="X1585" s="303" t="str">
        <f t="shared" si="1147"/>
        <v/>
      </c>
      <c r="Y1585" s="300" t="str">
        <f t="shared" si="1148"/>
        <v/>
      </c>
      <c r="Z1585" s="300" t="str">
        <f t="shared" si="1149"/>
        <v/>
      </c>
      <c r="AA1585" s="303" t="str">
        <f t="shared" si="1150"/>
        <v/>
      </c>
      <c r="AB1585" s="300" t="str">
        <f t="shared" si="1151"/>
        <v/>
      </c>
      <c r="AC1585" s="300" t="str">
        <f t="shared" si="1152"/>
        <v/>
      </c>
      <c r="AD1585" s="300" t="str">
        <f t="shared" si="1153"/>
        <v/>
      </c>
      <c r="AE1585" s="192" t="str">
        <f t="shared" si="1154"/>
        <v/>
      </c>
      <c r="AF1585" s="192" t="str">
        <f t="shared" si="1155"/>
        <v/>
      </c>
      <c r="AG1585" s="192"/>
      <c r="AJ1585" s="300" t="str">
        <f t="shared" si="1156"/>
        <v/>
      </c>
      <c r="AK1585" s="300" t="str">
        <f t="shared" si="1157"/>
        <v/>
      </c>
      <c r="AL1585" s="300" t="str">
        <f t="shared" si="1158"/>
        <v/>
      </c>
      <c r="AM1585" s="300" t="str">
        <f t="shared" si="1159"/>
        <v/>
      </c>
      <c r="AN1585" s="300" t="str">
        <f t="shared" si="1160"/>
        <v/>
      </c>
      <c r="AO1585" s="300" t="str">
        <f t="shared" si="1161"/>
        <v/>
      </c>
      <c r="AP1585" s="300" t="str">
        <f t="shared" si="1162"/>
        <v/>
      </c>
      <c r="AQ1585" s="300" t="str">
        <f t="shared" si="1163"/>
        <v/>
      </c>
      <c r="AR1585" s="306" t="str">
        <f t="shared" si="1164"/>
        <v/>
      </c>
      <c r="AS1585" s="300" t="str">
        <f t="shared" si="1165"/>
        <v/>
      </c>
      <c r="AT1585" s="300" t="str">
        <f t="shared" si="1166"/>
        <v/>
      </c>
      <c r="AU1585" s="192" t="str">
        <f t="shared" si="1167"/>
        <v>рбс</v>
      </c>
      <c r="AV1585" s="192" t="str">
        <f t="shared" si="1168"/>
        <v>рбс87520696общком</v>
      </c>
      <c r="AW1585" s="191">
        <f t="shared" si="1169"/>
        <v>0</v>
      </c>
      <c r="AX1585" s="191">
        <f t="shared" si="1170"/>
        <v>0</v>
      </c>
      <c r="AY1585" s="191">
        <f t="shared" si="1171"/>
        <v>1424263.39</v>
      </c>
      <c r="AZ1585" s="191">
        <f t="shared" si="1172"/>
        <v>964736.41</v>
      </c>
      <c r="BA1585" s="193">
        <f t="shared" si="1173"/>
        <v>1</v>
      </c>
      <c r="BB1585" s="193">
        <f t="shared" si="1174"/>
        <v>1</v>
      </c>
      <c r="BC1585" s="193">
        <f t="shared" si="1175"/>
        <v>1</v>
      </c>
      <c r="BD1585" s="191">
        <f t="shared" si="1183"/>
        <v>1424263.39</v>
      </c>
      <c r="BE1585" s="191">
        <f t="shared" si="1176"/>
        <v>964736.41</v>
      </c>
      <c r="BF1585" s="210">
        <f t="shared" si="1177"/>
        <v>1424263.39</v>
      </c>
      <c r="BG1585" s="211">
        <f t="shared" si="1178"/>
        <v>1424263.39</v>
      </c>
      <c r="BH1585" s="289"/>
      <c r="BI1585" s="289"/>
      <c r="BL1585" s="233" t="str">
        <f t="shared" si="1179"/>
        <v/>
      </c>
    </row>
    <row r="1586" spans="1:64" ht="12" customHeight="1">
      <c r="A1586" s="333" t="s">
        <v>741</v>
      </c>
      <c r="B1586" s="381" t="s">
        <v>327</v>
      </c>
      <c r="C1586" s="333" t="s">
        <v>742</v>
      </c>
      <c r="D1586" s="381" t="s">
        <v>316</v>
      </c>
      <c r="E1586" s="381" t="s">
        <v>1447</v>
      </c>
      <c r="F1586" s="381" t="s">
        <v>586</v>
      </c>
      <c r="G1586" s="381" t="s">
        <v>397</v>
      </c>
      <c r="H1586" s="100" t="s">
        <v>653</v>
      </c>
      <c r="I1586" s="381" t="s">
        <v>505</v>
      </c>
      <c r="J1586" s="382">
        <v>1835697.84</v>
      </c>
      <c r="K1586" s="382">
        <v>1632506.98</v>
      </c>
      <c r="L1586" s="191" t="str">
        <f t="shared" si="1138"/>
        <v>875206960701011004П01024434001</v>
      </c>
      <c r="M1586" s="192">
        <f t="array" ref="M1586">IF(COUNT(SEARCH(Удалить_Роспись_КВСР,$B1586)*SEARCH(Удалить_Роспись_ПБС,$C1586)*SEARCH(Удалить_Роспись_КФСР, $D1586)*SEARCH(Удалить_Роспись_КЦСР,$E1586)*SEARCH(Удалить_Роспись_КВР,$F1586)*SEARCH(Удалить_Роспись_ЭК,$H1586)*SEARCH(Удалить_Роспись_КР,$I1586))&gt;0,0,1)</f>
        <v>0</v>
      </c>
      <c r="N1586" s="192">
        <f>IF(COUNT(SEARCH(Удалить_Индекс_КВСР,$B1586)*SEARCH(Удалить_Индекс_ПБС,$C1586)*SEARCH(Удалить_Индекс_КФСР,$D1586)*SEARCH(Удалить_Индекс_КЦСР,$E1586)*SEARCH(Удалить_Индекс_КВР,$F1586)*SEARCH(Удалить_Индекс_ЭК,$H1586)*SEARCH(Удалить_Индекс_КР,$I1586))&gt;0,0,1)</f>
        <v>1</v>
      </c>
      <c r="O1586" s="192" t="str">
        <f t="shared" si="1139"/>
        <v/>
      </c>
      <c r="P1586" s="192" t="str">
        <f t="shared" si="1180"/>
        <v/>
      </c>
      <c r="Q1586" s="300" t="str">
        <f t="shared" si="1140"/>
        <v/>
      </c>
      <c r="R1586" s="300" t="str">
        <f t="shared" si="1141"/>
        <v/>
      </c>
      <c r="S1586" s="300" t="str">
        <f t="shared" si="1142"/>
        <v/>
      </c>
      <c r="T1586" s="192" t="str">
        <f t="shared" si="1143"/>
        <v/>
      </c>
      <c r="U1586" s="303" t="str">
        <f t="shared" si="1144"/>
        <v/>
      </c>
      <c r="V1586" s="300" t="str">
        <f t="shared" si="1145"/>
        <v/>
      </c>
      <c r="W1586" s="192" t="str">
        <f t="shared" si="1146"/>
        <v/>
      </c>
      <c r="X1586" s="303" t="str">
        <f t="shared" si="1147"/>
        <v/>
      </c>
      <c r="Y1586" s="300" t="str">
        <f t="shared" si="1148"/>
        <v/>
      </c>
      <c r="Z1586" s="300" t="str">
        <f t="shared" si="1149"/>
        <v/>
      </c>
      <c r="AA1586" s="303" t="str">
        <f t="shared" si="1150"/>
        <v/>
      </c>
      <c r="AB1586" s="300" t="str">
        <f t="shared" si="1151"/>
        <v/>
      </c>
      <c r="AC1586" s="300" t="str">
        <f t="shared" si="1152"/>
        <v/>
      </c>
      <c r="AD1586" s="300" t="str">
        <f t="shared" si="1153"/>
        <v/>
      </c>
      <c r="AE1586" s="192" t="str">
        <f t="shared" si="1154"/>
        <v/>
      </c>
      <c r="AF1586" s="192" t="str">
        <f t="shared" si="1155"/>
        <v/>
      </c>
      <c r="AG1586" s="192"/>
      <c r="AJ1586" s="300" t="str">
        <f t="shared" si="1156"/>
        <v/>
      </c>
      <c r="AK1586" s="300" t="str">
        <f t="shared" si="1157"/>
        <v/>
      </c>
      <c r="AL1586" s="300" t="str">
        <f t="shared" si="1158"/>
        <v/>
      </c>
      <c r="AM1586" s="300" t="str">
        <f t="shared" si="1159"/>
        <v/>
      </c>
      <c r="AN1586" s="300" t="str">
        <f t="shared" si="1160"/>
        <v/>
      </c>
      <c r="AO1586" s="300" t="str">
        <f t="shared" si="1161"/>
        <v/>
      </c>
      <c r="AP1586" s="300" t="str">
        <f t="shared" si="1162"/>
        <v/>
      </c>
      <c r="AQ1586" s="300" t="str">
        <f t="shared" si="1163"/>
        <v/>
      </c>
      <c r="AR1586" s="306" t="str">
        <f t="shared" si="1164"/>
        <v/>
      </c>
      <c r="AS1586" s="300" t="str">
        <f t="shared" si="1165"/>
        <v/>
      </c>
      <c r="AT1586" s="300" t="str">
        <f t="shared" si="1166"/>
        <v/>
      </c>
      <c r="AU1586" s="192" t="str">
        <f t="shared" si="1167"/>
        <v>рбс</v>
      </c>
      <c r="AV1586" s="192" t="str">
        <f t="shared" si="1168"/>
        <v>рбс87520696общпро</v>
      </c>
      <c r="AW1586" s="191">
        <f t="shared" si="1169"/>
        <v>0</v>
      </c>
      <c r="AX1586" s="191">
        <f t="shared" si="1170"/>
        <v>0</v>
      </c>
      <c r="AY1586" s="191">
        <f t="shared" si="1171"/>
        <v>1835697.84</v>
      </c>
      <c r="AZ1586" s="191">
        <f t="shared" si="1172"/>
        <v>1632506.98</v>
      </c>
      <c r="BA1586" s="193">
        <f t="shared" si="1173"/>
        <v>1</v>
      </c>
      <c r="BB1586" s="193">
        <f t="shared" si="1174"/>
        <v>1</v>
      </c>
      <c r="BC1586" s="193">
        <f t="shared" si="1175"/>
        <v>1</v>
      </c>
      <c r="BD1586" s="191">
        <f t="shared" si="1183"/>
        <v>1835697.84</v>
      </c>
      <c r="BE1586" s="191">
        <f t="shared" si="1176"/>
        <v>1632506.98</v>
      </c>
      <c r="BF1586" s="210">
        <f t="shared" si="1177"/>
        <v>1835697.84</v>
      </c>
      <c r="BG1586" s="211">
        <f t="shared" si="1178"/>
        <v>1835697.84</v>
      </c>
      <c r="BH1586" s="289"/>
      <c r="BI1586" s="289"/>
      <c r="BL1586" s="233" t="str">
        <f t="shared" si="1179"/>
        <v/>
      </c>
    </row>
    <row r="1587" spans="1:64" ht="12" customHeight="1">
      <c r="A1587" s="333" t="s">
        <v>741</v>
      </c>
      <c r="B1587" s="381" t="s">
        <v>327</v>
      </c>
      <c r="C1587" s="333" t="s">
        <v>742</v>
      </c>
      <c r="D1587" s="381" t="s">
        <v>316</v>
      </c>
      <c r="E1587" s="381" t="s">
        <v>1448</v>
      </c>
      <c r="F1587" s="381" t="s">
        <v>586</v>
      </c>
      <c r="G1587" s="381" t="s">
        <v>407</v>
      </c>
      <c r="H1587" s="100" t="s">
        <v>653</v>
      </c>
      <c r="I1587" s="381" t="s">
        <v>505</v>
      </c>
      <c r="J1587" s="382">
        <v>7800</v>
      </c>
      <c r="K1587" s="382">
        <v>7800</v>
      </c>
      <c r="L1587" s="191" t="str">
        <f t="shared" si="1138"/>
        <v>875206960701011004Ф00024431001</v>
      </c>
      <c r="M1587" s="192">
        <f t="array" ref="M1587">IF(COUNT(SEARCH(Удалить_Роспись_КВСР,$B1587)*SEARCH(Удалить_Роспись_ПБС,$C1587)*SEARCH(Удалить_Роспись_КФСР, $D1587)*SEARCH(Удалить_Роспись_КЦСР,$E1587)*SEARCH(Удалить_Роспись_КВР,$F1587)*SEARCH(Удалить_Роспись_ЭК,$H1587)*SEARCH(Удалить_Роспись_КР,$I1587))&gt;0,0,1)</f>
        <v>0</v>
      </c>
      <c r="N1587" s="192">
        <v>0</v>
      </c>
      <c r="O1587" s="192" t="str">
        <f t="shared" si="1139"/>
        <v/>
      </c>
      <c r="P1587" s="192" t="str">
        <f t="shared" si="1180"/>
        <v/>
      </c>
      <c r="Q1587" s="300" t="str">
        <f t="shared" si="1140"/>
        <v/>
      </c>
      <c r="R1587" s="300" t="str">
        <f t="shared" si="1141"/>
        <v/>
      </c>
      <c r="S1587" s="300" t="str">
        <f t="shared" si="1142"/>
        <v/>
      </c>
      <c r="T1587" s="192" t="str">
        <f t="shared" si="1143"/>
        <v/>
      </c>
      <c r="U1587" s="303" t="str">
        <f t="shared" si="1144"/>
        <v/>
      </c>
      <c r="V1587" s="300" t="str">
        <f t="shared" si="1145"/>
        <v/>
      </c>
      <c r="W1587" s="192" t="str">
        <f t="shared" si="1146"/>
        <v/>
      </c>
      <c r="X1587" s="303" t="str">
        <f t="shared" si="1147"/>
        <v/>
      </c>
      <c r="Y1587" s="300" t="str">
        <f t="shared" si="1148"/>
        <v/>
      </c>
      <c r="Z1587" s="300" t="str">
        <f t="shared" si="1149"/>
        <v/>
      </c>
      <c r="AA1587" s="303" t="str">
        <f t="shared" si="1150"/>
        <v/>
      </c>
      <c r="AB1587" s="300" t="str">
        <f t="shared" si="1151"/>
        <v/>
      </c>
      <c r="AC1587" s="300" t="str">
        <f t="shared" si="1152"/>
        <v/>
      </c>
      <c r="AD1587" s="300" t="str">
        <f t="shared" si="1153"/>
        <v/>
      </c>
      <c r="AE1587" s="192" t="str">
        <f t="shared" si="1154"/>
        <v/>
      </c>
      <c r="AF1587" s="192" t="str">
        <f t="shared" si="1155"/>
        <v/>
      </c>
      <c r="AG1587" s="192"/>
      <c r="AJ1587" s="300" t="str">
        <f t="shared" si="1156"/>
        <v/>
      </c>
      <c r="AK1587" s="300" t="str">
        <f t="shared" si="1157"/>
        <v/>
      </c>
      <c r="AL1587" s="300" t="str">
        <f t="shared" si="1158"/>
        <v/>
      </c>
      <c r="AM1587" s="300" t="str">
        <f t="shared" si="1159"/>
        <v/>
      </c>
      <c r="AN1587" s="300" t="str">
        <f t="shared" si="1160"/>
        <v/>
      </c>
      <c r="AO1587" s="300" t="str">
        <f t="shared" si="1161"/>
        <v/>
      </c>
      <c r="AP1587" s="300" t="str">
        <f t="shared" si="1162"/>
        <v/>
      </c>
      <c r="AQ1587" s="300" t="str">
        <f t="shared" si="1163"/>
        <v/>
      </c>
      <c r="AR1587" s="306" t="str">
        <f t="shared" si="1164"/>
        <v/>
      </c>
      <c r="AS1587" s="300" t="str">
        <f t="shared" si="1165"/>
        <v/>
      </c>
      <c r="AT1587" s="300" t="str">
        <f t="shared" si="1166"/>
        <v/>
      </c>
      <c r="AU1587" s="192" t="str">
        <f t="shared" si="1167"/>
        <v>рбс</v>
      </c>
      <c r="AV1587" s="192" t="str">
        <f t="shared" si="1168"/>
        <v>рбс87520696общосн</v>
      </c>
      <c r="AW1587" s="191">
        <f t="shared" si="1169"/>
        <v>0</v>
      </c>
      <c r="AX1587" s="191">
        <f t="shared" si="1170"/>
        <v>0</v>
      </c>
      <c r="AY1587" s="191">
        <f t="shared" si="1171"/>
        <v>0</v>
      </c>
      <c r="AZ1587" s="191">
        <f t="shared" si="1172"/>
        <v>0</v>
      </c>
      <c r="BA1587" s="193">
        <f t="shared" si="1173"/>
        <v>1</v>
      </c>
      <c r="BB1587" s="193">
        <f t="shared" si="1174"/>
        <v>1</v>
      </c>
      <c r="BC1587" s="193">
        <f t="shared" si="1175"/>
        <v>1</v>
      </c>
      <c r="BD1587" s="191">
        <f t="shared" si="1183"/>
        <v>0</v>
      </c>
      <c r="BE1587" s="191">
        <f t="shared" si="1176"/>
        <v>0</v>
      </c>
      <c r="BF1587" s="210">
        <f t="shared" si="1177"/>
        <v>0</v>
      </c>
      <c r="BG1587" s="211">
        <f t="shared" si="1178"/>
        <v>0</v>
      </c>
      <c r="BH1587" s="289"/>
      <c r="BI1587" s="289"/>
      <c r="BL1587" s="233" t="str">
        <f t="shared" si="1179"/>
        <v/>
      </c>
    </row>
    <row r="1588" spans="1:64" ht="12" customHeight="1">
      <c r="A1588" s="333" t="s">
        <v>741</v>
      </c>
      <c r="B1588" s="381" t="s">
        <v>327</v>
      </c>
      <c r="C1588" s="333" t="s">
        <v>742</v>
      </c>
      <c r="D1588" s="381" t="s">
        <v>316</v>
      </c>
      <c r="E1588" s="381" t="s">
        <v>1449</v>
      </c>
      <c r="F1588" s="381" t="s">
        <v>586</v>
      </c>
      <c r="G1588" s="381" t="s">
        <v>393</v>
      </c>
      <c r="H1588" s="100" t="s">
        <v>653</v>
      </c>
      <c r="I1588" s="381" t="s">
        <v>505</v>
      </c>
      <c r="J1588" s="382">
        <v>257467</v>
      </c>
      <c r="K1588" s="382">
        <v>162029.62</v>
      </c>
      <c r="L1588" s="191" t="str">
        <f t="shared" si="1138"/>
        <v>875206960701011004Э01024422301</v>
      </c>
      <c r="M1588" s="192">
        <f t="array" ref="M1588">IF(COUNT(SEARCH(Удалить_Роспись_КВСР,$B1588)*SEARCH(Удалить_Роспись_ПБС,$C1588)*SEARCH(Удалить_Роспись_КФСР, $D1588)*SEARCH(Удалить_Роспись_КЦСР,$E1588)*SEARCH(Удалить_Роспись_КВР,$F1588)*SEARCH(Удалить_Роспись_ЭК,$H1588)*SEARCH(Удалить_Роспись_КР,$I1588))&gt;0,0,1)</f>
        <v>0</v>
      </c>
      <c r="N1588" s="192">
        <f>IF(COUNT(SEARCH(Удалить_Индекс_КВСР,$B1588)*SEARCH(Удалить_Индекс_ПБС,$C1588)*SEARCH(Удалить_Индекс_КФСР,$D1588)*SEARCH(Удалить_Индекс_КЦСР,$E1588)*SEARCH(Удалить_Индекс_КВР,$F1588)*SEARCH(Удалить_Индекс_ЭК,$H1588)*SEARCH(Удалить_Индекс_КР,$I1588))&gt;0,0,1)</f>
        <v>1</v>
      </c>
      <c r="O1588" s="192" t="str">
        <f t="shared" si="1139"/>
        <v/>
      </c>
      <c r="P1588" s="192" t="str">
        <f t="shared" si="1180"/>
        <v/>
      </c>
      <c r="Q1588" s="300" t="str">
        <f t="shared" si="1140"/>
        <v/>
      </c>
      <c r="R1588" s="300" t="str">
        <f t="shared" si="1141"/>
        <v/>
      </c>
      <c r="S1588" s="300" t="str">
        <f t="shared" si="1142"/>
        <v/>
      </c>
      <c r="T1588" s="192" t="str">
        <f t="shared" si="1143"/>
        <v/>
      </c>
      <c r="U1588" s="303" t="str">
        <f t="shared" si="1144"/>
        <v/>
      </c>
      <c r="V1588" s="300" t="str">
        <f t="shared" si="1145"/>
        <v/>
      </c>
      <c r="W1588" s="192" t="str">
        <f t="shared" si="1146"/>
        <v/>
      </c>
      <c r="X1588" s="303" t="str">
        <f t="shared" si="1147"/>
        <v/>
      </c>
      <c r="Y1588" s="300" t="str">
        <f t="shared" si="1148"/>
        <v/>
      </c>
      <c r="Z1588" s="300" t="str">
        <f t="shared" si="1149"/>
        <v/>
      </c>
      <c r="AA1588" s="303" t="str">
        <f t="shared" si="1150"/>
        <v/>
      </c>
      <c r="AB1588" s="300" t="str">
        <f t="shared" si="1151"/>
        <v/>
      </c>
      <c r="AC1588" s="300" t="str">
        <f t="shared" si="1152"/>
        <v/>
      </c>
      <c r="AD1588" s="300" t="str">
        <f t="shared" si="1153"/>
        <v/>
      </c>
      <c r="AE1588" s="192" t="str">
        <f t="shared" si="1154"/>
        <v/>
      </c>
      <c r="AF1588" s="192" t="str">
        <f t="shared" si="1155"/>
        <v/>
      </c>
      <c r="AG1588" s="192"/>
      <c r="AJ1588" s="300" t="str">
        <f t="shared" si="1156"/>
        <v/>
      </c>
      <c r="AK1588" s="300" t="str">
        <f t="shared" si="1157"/>
        <v/>
      </c>
      <c r="AL1588" s="300" t="str">
        <f t="shared" si="1158"/>
        <v/>
      </c>
      <c r="AM1588" s="300" t="str">
        <f t="shared" si="1159"/>
        <v/>
      </c>
      <c r="AN1588" s="300" t="str">
        <f t="shared" si="1160"/>
        <v/>
      </c>
      <c r="AO1588" s="300" t="str">
        <f t="shared" si="1161"/>
        <v/>
      </c>
      <c r="AP1588" s="300" t="str">
        <f t="shared" si="1162"/>
        <v/>
      </c>
      <c r="AQ1588" s="300" t="str">
        <f t="shared" si="1163"/>
        <v/>
      </c>
      <c r="AR1588" s="306" t="str">
        <f t="shared" si="1164"/>
        <v/>
      </c>
      <c r="AS1588" s="300" t="str">
        <f t="shared" si="1165"/>
        <v/>
      </c>
      <c r="AT1588" s="300" t="str">
        <f t="shared" si="1166"/>
        <v/>
      </c>
      <c r="AU1588" s="192" t="str">
        <f t="shared" si="1167"/>
        <v>рбс</v>
      </c>
      <c r="AV1588" s="192" t="str">
        <f t="shared" si="1168"/>
        <v>рбс87520696общком</v>
      </c>
      <c r="AW1588" s="191">
        <f t="shared" si="1169"/>
        <v>0</v>
      </c>
      <c r="AX1588" s="191">
        <f t="shared" si="1170"/>
        <v>0</v>
      </c>
      <c r="AY1588" s="191">
        <f t="shared" si="1171"/>
        <v>257467</v>
      </c>
      <c r="AZ1588" s="191">
        <f t="shared" si="1172"/>
        <v>162029.62</v>
      </c>
      <c r="BA1588" s="193">
        <f t="shared" si="1173"/>
        <v>1</v>
      </c>
      <c r="BB1588" s="193">
        <f t="shared" si="1174"/>
        <v>1</v>
      </c>
      <c r="BC1588" s="193">
        <f t="shared" si="1175"/>
        <v>1</v>
      </c>
      <c r="BD1588" s="191">
        <f t="shared" si="1183"/>
        <v>257467</v>
      </c>
      <c r="BE1588" s="191">
        <f t="shared" si="1176"/>
        <v>162029.62</v>
      </c>
      <c r="BF1588" s="210">
        <f t="shared" si="1177"/>
        <v>257467</v>
      </c>
      <c r="BG1588" s="211">
        <f t="shared" si="1178"/>
        <v>257467</v>
      </c>
      <c r="BH1588" s="289"/>
      <c r="BI1588" s="289"/>
      <c r="BL1588" s="233" t="str">
        <f t="shared" si="1179"/>
        <v/>
      </c>
    </row>
    <row r="1589" spans="1:64" ht="12" hidden="1" customHeight="1">
      <c r="A1589" s="333" t="s">
        <v>741</v>
      </c>
      <c r="B1589" s="381" t="s">
        <v>327</v>
      </c>
      <c r="C1589" s="333" t="s">
        <v>742</v>
      </c>
      <c r="D1589" s="381" t="s">
        <v>316</v>
      </c>
      <c r="E1589" s="381" t="s">
        <v>1450</v>
      </c>
      <c r="F1589" s="381" t="s">
        <v>608</v>
      </c>
      <c r="G1589" s="381" t="s">
        <v>385</v>
      </c>
      <c r="H1589" s="100" t="s">
        <v>653</v>
      </c>
      <c r="I1589" s="381" t="s">
        <v>339</v>
      </c>
      <c r="J1589" s="382">
        <v>1464545.14</v>
      </c>
      <c r="K1589" s="382">
        <v>1464545.14</v>
      </c>
      <c r="L1589" s="191" t="str">
        <f t="shared" si="1138"/>
        <v>875206960701011007408011121110</v>
      </c>
      <c r="M1589" s="192">
        <f t="array" ref="M1589">IF(COUNT(SEARCH(Удалить_Роспись_КВСР,$B1589)*SEARCH(Удалить_Роспись_ПБС,$C1589)*SEARCH(Удалить_Роспись_КФСР, $D1589)*SEARCH(Удалить_Роспись_КЦСР,$E1589)*SEARCH(Удалить_Роспись_КВР,$F1589)*SEARCH(Удалить_Роспись_ЭК,$H1589)*SEARCH(Удалить_Роспись_КР,$I1589))&gt;0,0,1)</f>
        <v>0</v>
      </c>
      <c r="N1589" s="192">
        <v>0</v>
      </c>
      <c r="O1589" s="192" t="str">
        <f t="shared" si="1139"/>
        <v/>
      </c>
      <c r="P1589" s="192" t="str">
        <f t="shared" si="1180"/>
        <v/>
      </c>
      <c r="Q1589" s="300" t="str">
        <f t="shared" si="1140"/>
        <v/>
      </c>
      <c r="R1589" s="300" t="str">
        <f t="shared" si="1141"/>
        <v/>
      </c>
      <c r="S1589" s="300" t="str">
        <f t="shared" si="1142"/>
        <v/>
      </c>
      <c r="T1589" s="192" t="str">
        <f t="shared" si="1143"/>
        <v/>
      </c>
      <c r="U1589" s="303" t="str">
        <f t="shared" si="1144"/>
        <v/>
      </c>
      <c r="V1589" s="300" t="str">
        <f t="shared" si="1145"/>
        <v/>
      </c>
      <c r="W1589" s="192" t="str">
        <f t="shared" si="1146"/>
        <v/>
      </c>
      <c r="X1589" s="303" t="str">
        <f t="shared" si="1147"/>
        <v/>
      </c>
      <c r="Y1589" s="300" t="str">
        <f t="shared" si="1148"/>
        <v/>
      </c>
      <c r="Z1589" s="300" t="str">
        <f t="shared" si="1149"/>
        <v/>
      </c>
      <c r="AA1589" s="303" t="str">
        <f t="shared" si="1150"/>
        <v/>
      </c>
      <c r="AB1589" s="300" t="str">
        <f t="shared" si="1151"/>
        <v/>
      </c>
      <c r="AC1589" s="300" t="str">
        <f t="shared" si="1152"/>
        <v/>
      </c>
      <c r="AD1589" s="300" t="str">
        <f t="shared" si="1153"/>
        <v/>
      </c>
      <c r="AE1589" s="192" t="str">
        <f t="shared" si="1154"/>
        <v/>
      </c>
      <c r="AF1589" s="192" t="str">
        <f t="shared" si="1155"/>
        <v/>
      </c>
      <c r="AG1589" s="192"/>
      <c r="AJ1589" s="300" t="str">
        <f t="shared" si="1156"/>
        <v/>
      </c>
      <c r="AK1589" s="300" t="str">
        <f t="shared" si="1157"/>
        <v/>
      </c>
      <c r="AL1589" s="300" t="str">
        <f t="shared" si="1158"/>
        <v/>
      </c>
      <c r="AM1589" s="300" t="str">
        <f t="shared" si="1159"/>
        <v/>
      </c>
      <c r="AN1589" s="300" t="str">
        <f t="shared" si="1160"/>
        <v/>
      </c>
      <c r="AO1589" s="300" t="str">
        <f t="shared" si="1161"/>
        <v/>
      </c>
      <c r="AP1589" s="300" t="str">
        <f t="shared" si="1162"/>
        <v/>
      </c>
      <c r="AQ1589" s="300" t="str">
        <f t="shared" si="1163"/>
        <v/>
      </c>
      <c r="AR1589" s="306" t="str">
        <f t="shared" si="1164"/>
        <v/>
      </c>
      <c r="AS1589" s="300" t="str">
        <f t="shared" si="1165"/>
        <v/>
      </c>
      <c r="AT1589" s="300" t="str">
        <f t="shared" si="1166"/>
        <v/>
      </c>
      <c r="AU1589" s="192" t="str">
        <f t="shared" si="1167"/>
        <v>рбс</v>
      </c>
      <c r="AV1589" s="192" t="str">
        <f t="shared" si="1168"/>
        <v>рбс87520696общопл</v>
      </c>
      <c r="AW1589" s="191">
        <f t="shared" si="1169"/>
        <v>0</v>
      </c>
      <c r="AX1589" s="191">
        <f t="shared" si="1170"/>
        <v>0</v>
      </c>
      <c r="AY1589" s="191">
        <f t="shared" si="1171"/>
        <v>0</v>
      </c>
      <c r="AZ1589" s="191">
        <f t="shared" si="1172"/>
        <v>0</v>
      </c>
      <c r="BA1589" s="193">
        <f t="shared" si="1173"/>
        <v>1</v>
      </c>
      <c r="BB1589" s="193">
        <f t="shared" si="1174"/>
        <v>1</v>
      </c>
      <c r="BC1589" s="193">
        <f t="shared" si="1175"/>
        <v>1</v>
      </c>
      <c r="BD1589" s="191">
        <f t="shared" si="1183"/>
        <v>0</v>
      </c>
      <c r="BE1589" s="191">
        <f t="shared" si="1176"/>
        <v>0</v>
      </c>
      <c r="BF1589" s="210">
        <f t="shared" si="1177"/>
        <v>0</v>
      </c>
      <c r="BG1589" s="211">
        <f t="shared" si="1178"/>
        <v>0</v>
      </c>
      <c r="BH1589" s="289"/>
      <c r="BI1589" s="289"/>
      <c r="BL1589" s="233" t="str">
        <f t="shared" si="1179"/>
        <v/>
      </c>
    </row>
    <row r="1590" spans="1:64" ht="12" hidden="1" customHeight="1">
      <c r="A1590" s="333" t="s">
        <v>741</v>
      </c>
      <c r="B1590" s="381" t="s">
        <v>327</v>
      </c>
      <c r="C1590" s="333" t="s">
        <v>742</v>
      </c>
      <c r="D1590" s="381" t="s">
        <v>316</v>
      </c>
      <c r="E1590" s="381" t="s">
        <v>1450</v>
      </c>
      <c r="F1590" s="381" t="s">
        <v>902</v>
      </c>
      <c r="G1590" s="381" t="s">
        <v>387</v>
      </c>
      <c r="H1590" s="100" t="s">
        <v>653</v>
      </c>
      <c r="I1590" s="381" t="s">
        <v>339</v>
      </c>
      <c r="J1590" s="382">
        <v>413772.87</v>
      </c>
      <c r="K1590" s="382">
        <v>396886.95</v>
      </c>
      <c r="L1590" s="191" t="str">
        <f t="shared" si="1138"/>
        <v>875206960701011007408011921310</v>
      </c>
      <c r="M1590" s="192">
        <f t="array" ref="M1590">IF(COUNT(SEARCH(Удалить_Роспись_КВСР,$B1590)*SEARCH(Удалить_Роспись_ПБС,$C1590)*SEARCH(Удалить_Роспись_КФСР, $D1590)*SEARCH(Удалить_Роспись_КЦСР,$E1590)*SEARCH(Удалить_Роспись_КВР,$F1590)*SEARCH(Удалить_Роспись_ЭК,$H1590)*SEARCH(Удалить_Роспись_КР,$I1590))&gt;0,0,1)</f>
        <v>0</v>
      </c>
      <c r="N1590" s="192">
        <v>0</v>
      </c>
      <c r="O1590" s="192" t="str">
        <f t="shared" si="1139"/>
        <v/>
      </c>
      <c r="P1590" s="192" t="str">
        <f t="shared" si="1180"/>
        <v/>
      </c>
      <c r="Q1590" s="300" t="str">
        <f t="shared" si="1140"/>
        <v/>
      </c>
      <c r="R1590" s="300" t="str">
        <f t="shared" si="1141"/>
        <v/>
      </c>
      <c r="S1590" s="300" t="str">
        <f t="shared" si="1142"/>
        <v/>
      </c>
      <c r="T1590" s="192" t="str">
        <f t="shared" si="1143"/>
        <v/>
      </c>
      <c r="U1590" s="303" t="str">
        <f t="shared" si="1144"/>
        <v/>
      </c>
      <c r="V1590" s="300" t="str">
        <f t="shared" si="1145"/>
        <v/>
      </c>
      <c r="W1590" s="192" t="str">
        <f t="shared" si="1146"/>
        <v/>
      </c>
      <c r="X1590" s="303" t="str">
        <f t="shared" si="1147"/>
        <v/>
      </c>
      <c r="Y1590" s="300" t="str">
        <f t="shared" si="1148"/>
        <v/>
      </c>
      <c r="Z1590" s="300" t="str">
        <f t="shared" si="1149"/>
        <v/>
      </c>
      <c r="AA1590" s="303" t="str">
        <f t="shared" si="1150"/>
        <v/>
      </c>
      <c r="AB1590" s="300" t="str">
        <f t="shared" si="1151"/>
        <v/>
      </c>
      <c r="AC1590" s="300" t="str">
        <f t="shared" si="1152"/>
        <v/>
      </c>
      <c r="AD1590" s="300" t="str">
        <f t="shared" si="1153"/>
        <v/>
      </c>
      <c r="AE1590" s="192" t="str">
        <f t="shared" si="1154"/>
        <v/>
      </c>
      <c r="AF1590" s="192" t="str">
        <f t="shared" si="1155"/>
        <v/>
      </c>
      <c r="AG1590" s="192"/>
      <c r="AJ1590" s="300" t="str">
        <f t="shared" si="1156"/>
        <v/>
      </c>
      <c r="AK1590" s="300" t="str">
        <f t="shared" si="1157"/>
        <v/>
      </c>
      <c r="AL1590" s="300" t="str">
        <f t="shared" si="1158"/>
        <v/>
      </c>
      <c r="AM1590" s="300" t="str">
        <f t="shared" si="1159"/>
        <v/>
      </c>
      <c r="AN1590" s="300" t="str">
        <f t="shared" si="1160"/>
        <v/>
      </c>
      <c r="AO1590" s="300" t="str">
        <f t="shared" si="1161"/>
        <v/>
      </c>
      <c r="AP1590" s="300" t="str">
        <f t="shared" si="1162"/>
        <v/>
      </c>
      <c r="AQ1590" s="300" t="str">
        <f t="shared" si="1163"/>
        <v/>
      </c>
      <c r="AR1590" s="306" t="str">
        <f t="shared" si="1164"/>
        <v/>
      </c>
      <c r="AS1590" s="300" t="str">
        <f t="shared" si="1165"/>
        <v/>
      </c>
      <c r="AT1590" s="300" t="str">
        <f t="shared" si="1166"/>
        <v/>
      </c>
      <c r="AU1590" s="192" t="str">
        <f t="shared" si="1167"/>
        <v>рбс</v>
      </c>
      <c r="AV1590" s="192" t="str">
        <f t="shared" si="1168"/>
        <v>рбс87520696общопл</v>
      </c>
      <c r="AW1590" s="191">
        <f t="shared" si="1169"/>
        <v>0</v>
      </c>
      <c r="AX1590" s="191">
        <f t="shared" si="1170"/>
        <v>0</v>
      </c>
      <c r="AY1590" s="191">
        <f t="shared" si="1171"/>
        <v>0</v>
      </c>
      <c r="AZ1590" s="191">
        <f t="shared" si="1172"/>
        <v>0</v>
      </c>
      <c r="BA1590" s="193">
        <f t="shared" si="1173"/>
        <v>1</v>
      </c>
      <c r="BB1590" s="193">
        <f t="shared" si="1174"/>
        <v>1</v>
      </c>
      <c r="BC1590" s="193">
        <f t="shared" si="1175"/>
        <v>1</v>
      </c>
      <c r="BD1590" s="191">
        <f t="shared" si="1183"/>
        <v>0</v>
      </c>
      <c r="BE1590" s="191">
        <f t="shared" si="1176"/>
        <v>0</v>
      </c>
      <c r="BF1590" s="210">
        <f t="shared" si="1177"/>
        <v>0</v>
      </c>
      <c r="BG1590" s="211">
        <f t="shared" si="1178"/>
        <v>0</v>
      </c>
      <c r="BH1590" s="289"/>
      <c r="BI1590" s="289"/>
      <c r="BL1590" s="233" t="str">
        <f t="shared" si="1179"/>
        <v/>
      </c>
    </row>
    <row r="1591" spans="1:64" ht="12" hidden="1" customHeight="1">
      <c r="A1591" s="333" t="s">
        <v>741</v>
      </c>
      <c r="B1591" s="381" t="s">
        <v>327</v>
      </c>
      <c r="C1591" s="333" t="s">
        <v>742</v>
      </c>
      <c r="D1591" s="381" t="s">
        <v>316</v>
      </c>
      <c r="E1591" s="381" t="s">
        <v>1450</v>
      </c>
      <c r="F1591" s="381" t="s">
        <v>586</v>
      </c>
      <c r="G1591" s="381" t="s">
        <v>389</v>
      </c>
      <c r="H1591" s="100" t="s">
        <v>653</v>
      </c>
      <c r="I1591" s="381" t="s">
        <v>339</v>
      </c>
      <c r="J1591" s="382">
        <v>22146</v>
      </c>
      <c r="K1591" s="382">
        <v>22146</v>
      </c>
      <c r="L1591" s="191" t="str">
        <f t="shared" si="1138"/>
        <v>875206960701011007408024422610</v>
      </c>
      <c r="M1591" s="192">
        <f t="array" ref="M1591">IF(COUNT(SEARCH(Удалить_Роспись_КВСР,$B1591)*SEARCH(Удалить_Роспись_ПБС,$C1591)*SEARCH(Удалить_Роспись_КФСР, $D1591)*SEARCH(Удалить_Роспись_КЦСР,$E1591)*SEARCH(Удалить_Роспись_КВР,$F1591)*SEARCH(Удалить_Роспись_ЭК,$H1591)*SEARCH(Удалить_Роспись_КР,$I1591))&gt;0,0,1)</f>
        <v>0</v>
      </c>
      <c r="N1591" s="192">
        <v>0</v>
      </c>
      <c r="O1591" s="192" t="str">
        <f t="shared" si="1139"/>
        <v/>
      </c>
      <c r="P1591" s="192" t="str">
        <f t="shared" si="1180"/>
        <v/>
      </c>
      <c r="Q1591" s="300" t="str">
        <f t="shared" si="1140"/>
        <v/>
      </c>
      <c r="R1591" s="300" t="str">
        <f t="shared" si="1141"/>
        <v/>
      </c>
      <c r="S1591" s="300" t="str">
        <f t="shared" si="1142"/>
        <v/>
      </c>
      <c r="T1591" s="192" t="str">
        <f t="shared" si="1143"/>
        <v/>
      </c>
      <c r="U1591" s="303" t="str">
        <f t="shared" si="1144"/>
        <v/>
      </c>
      <c r="V1591" s="300" t="str">
        <f t="shared" si="1145"/>
        <v/>
      </c>
      <c r="W1591" s="192" t="str">
        <f t="shared" si="1146"/>
        <v/>
      </c>
      <c r="X1591" s="303" t="str">
        <f t="shared" si="1147"/>
        <v/>
      </c>
      <c r="Y1591" s="300" t="str">
        <f t="shared" si="1148"/>
        <v/>
      </c>
      <c r="Z1591" s="300" t="str">
        <f t="shared" si="1149"/>
        <v/>
      </c>
      <c r="AA1591" s="303" t="str">
        <f t="shared" si="1150"/>
        <v/>
      </c>
      <c r="AB1591" s="300" t="str">
        <f t="shared" si="1151"/>
        <v/>
      </c>
      <c r="AC1591" s="300" t="str">
        <f t="shared" si="1152"/>
        <v/>
      </c>
      <c r="AD1591" s="300" t="str">
        <f t="shared" si="1153"/>
        <v/>
      </c>
      <c r="AE1591" s="192" t="str">
        <f t="shared" si="1154"/>
        <v/>
      </c>
      <c r="AF1591" s="192" t="str">
        <f t="shared" si="1155"/>
        <v/>
      </c>
      <c r="AG1591" s="192"/>
      <c r="AJ1591" s="300" t="str">
        <f t="shared" si="1156"/>
        <v/>
      </c>
      <c r="AK1591" s="300" t="str">
        <f t="shared" si="1157"/>
        <v/>
      </c>
      <c r="AL1591" s="300" t="str">
        <f t="shared" si="1158"/>
        <v/>
      </c>
      <c r="AM1591" s="300" t="str">
        <f t="shared" si="1159"/>
        <v/>
      </c>
      <c r="AN1591" s="300" t="str">
        <f t="shared" si="1160"/>
        <v/>
      </c>
      <c r="AO1591" s="300" t="str">
        <f t="shared" si="1161"/>
        <v/>
      </c>
      <c r="AP1591" s="300" t="str">
        <f t="shared" si="1162"/>
        <v/>
      </c>
      <c r="AQ1591" s="300" t="str">
        <f t="shared" si="1163"/>
        <v/>
      </c>
      <c r="AR1591" s="306" t="str">
        <f t="shared" si="1164"/>
        <v/>
      </c>
      <c r="AS1591" s="300" t="str">
        <f t="shared" si="1165"/>
        <v/>
      </c>
      <c r="AT1591" s="300" t="str">
        <f t="shared" si="1166"/>
        <v/>
      </c>
      <c r="AU1591" s="192" t="str">
        <f t="shared" si="1167"/>
        <v>рбс</v>
      </c>
      <c r="AV1591" s="192" t="str">
        <f t="shared" si="1168"/>
        <v>рбс87520696общпро</v>
      </c>
      <c r="AW1591" s="191">
        <f t="shared" si="1169"/>
        <v>0</v>
      </c>
      <c r="AX1591" s="191">
        <f t="shared" si="1170"/>
        <v>0</v>
      </c>
      <c r="AY1591" s="191">
        <f t="shared" si="1171"/>
        <v>0</v>
      </c>
      <c r="AZ1591" s="191">
        <f t="shared" si="1172"/>
        <v>0</v>
      </c>
      <c r="BA1591" s="193">
        <f t="shared" si="1173"/>
        <v>1</v>
      </c>
      <c r="BB1591" s="193">
        <f t="shared" si="1174"/>
        <v>1</v>
      </c>
      <c r="BC1591" s="193">
        <f t="shared" si="1175"/>
        <v>1</v>
      </c>
      <c r="BD1591" s="191">
        <f t="shared" si="1183"/>
        <v>0</v>
      </c>
      <c r="BE1591" s="191">
        <f t="shared" si="1176"/>
        <v>0</v>
      </c>
      <c r="BF1591" s="210">
        <f t="shared" si="1177"/>
        <v>0</v>
      </c>
      <c r="BG1591" s="211">
        <f t="shared" si="1178"/>
        <v>0</v>
      </c>
      <c r="BH1591" s="289"/>
      <c r="BI1591" s="289"/>
      <c r="BL1591" s="233" t="str">
        <f t="shared" si="1179"/>
        <v/>
      </c>
    </row>
    <row r="1592" spans="1:64" ht="12" hidden="1" customHeight="1">
      <c r="A1592" s="333" t="s">
        <v>741</v>
      </c>
      <c r="B1592" s="381" t="s">
        <v>327</v>
      </c>
      <c r="C1592" s="333" t="s">
        <v>742</v>
      </c>
      <c r="D1592" s="381" t="s">
        <v>316</v>
      </c>
      <c r="E1592" s="381" t="s">
        <v>1451</v>
      </c>
      <c r="F1592" s="381" t="s">
        <v>608</v>
      </c>
      <c r="G1592" s="381" t="s">
        <v>385</v>
      </c>
      <c r="H1592" s="100" t="s">
        <v>653</v>
      </c>
      <c r="I1592" s="381" t="s">
        <v>339</v>
      </c>
      <c r="J1592" s="382">
        <v>4192309.41</v>
      </c>
      <c r="K1592" s="382">
        <v>3092749.59</v>
      </c>
      <c r="L1592" s="191" t="str">
        <f t="shared" si="1138"/>
        <v>875206960701011007588011121110</v>
      </c>
      <c r="M1592" s="192">
        <f t="array" ref="M1592">IF(COUNT(SEARCH(Удалить_Роспись_КВСР,$B1592)*SEARCH(Удалить_Роспись_ПБС,$C1592)*SEARCH(Удалить_Роспись_КФСР, $D1592)*SEARCH(Удалить_Роспись_КЦСР,$E1592)*SEARCH(Удалить_Роспись_КВР,$F1592)*SEARCH(Удалить_Роспись_ЭК,$H1592)*SEARCH(Удалить_Роспись_КР,$I1592))&gt;0,0,1)</f>
        <v>0</v>
      </c>
      <c r="N1592" s="192">
        <v>0</v>
      </c>
      <c r="O1592" s="192" t="str">
        <f t="shared" si="1139"/>
        <v/>
      </c>
      <c r="P1592" s="192" t="str">
        <f t="shared" si="1180"/>
        <v/>
      </c>
      <c r="Q1592" s="300" t="str">
        <f t="shared" si="1140"/>
        <v/>
      </c>
      <c r="R1592" s="300" t="str">
        <f t="shared" si="1141"/>
        <v/>
      </c>
      <c r="S1592" s="300" t="str">
        <f t="shared" si="1142"/>
        <v/>
      </c>
      <c r="T1592" s="192" t="str">
        <f t="shared" si="1143"/>
        <v/>
      </c>
      <c r="U1592" s="303" t="str">
        <f t="shared" si="1144"/>
        <v/>
      </c>
      <c r="V1592" s="300" t="str">
        <f t="shared" si="1145"/>
        <v/>
      </c>
      <c r="W1592" s="192" t="str">
        <f t="shared" si="1146"/>
        <v/>
      </c>
      <c r="X1592" s="303" t="str">
        <f t="shared" si="1147"/>
        <v/>
      </c>
      <c r="Y1592" s="300" t="str">
        <f t="shared" si="1148"/>
        <v/>
      </c>
      <c r="Z1592" s="300" t="str">
        <f t="shared" si="1149"/>
        <v/>
      </c>
      <c r="AA1592" s="303" t="str">
        <f t="shared" si="1150"/>
        <v/>
      </c>
      <c r="AB1592" s="300" t="str">
        <f t="shared" si="1151"/>
        <v/>
      </c>
      <c r="AC1592" s="300" t="str">
        <f t="shared" si="1152"/>
        <v/>
      </c>
      <c r="AD1592" s="300" t="str">
        <f t="shared" si="1153"/>
        <v/>
      </c>
      <c r="AE1592" s="192" t="str">
        <f t="shared" si="1154"/>
        <v/>
      </c>
      <c r="AF1592" s="192" t="str">
        <f t="shared" si="1155"/>
        <v/>
      </c>
      <c r="AG1592" s="192"/>
      <c r="AJ1592" s="300" t="str">
        <f t="shared" si="1156"/>
        <v/>
      </c>
      <c r="AK1592" s="300" t="str">
        <f t="shared" si="1157"/>
        <v/>
      </c>
      <c r="AL1592" s="300" t="str">
        <f t="shared" si="1158"/>
        <v/>
      </c>
      <c r="AM1592" s="300" t="str">
        <f t="shared" si="1159"/>
        <v/>
      </c>
      <c r="AN1592" s="300" t="str">
        <f t="shared" si="1160"/>
        <v/>
      </c>
      <c r="AO1592" s="300" t="str">
        <f t="shared" si="1161"/>
        <v/>
      </c>
      <c r="AP1592" s="300" t="str">
        <f t="shared" si="1162"/>
        <v/>
      </c>
      <c r="AQ1592" s="300" t="str">
        <f t="shared" si="1163"/>
        <v/>
      </c>
      <c r="AR1592" s="306" t="str">
        <f t="shared" si="1164"/>
        <v/>
      </c>
      <c r="AS1592" s="300" t="str">
        <f t="shared" si="1165"/>
        <v/>
      </c>
      <c r="AT1592" s="300" t="str">
        <f t="shared" si="1166"/>
        <v/>
      </c>
      <c r="AU1592" s="192" t="str">
        <f t="shared" si="1167"/>
        <v>рбс</v>
      </c>
      <c r="AV1592" s="192" t="str">
        <f t="shared" si="1168"/>
        <v>рбс87520696общопл</v>
      </c>
      <c r="AW1592" s="191">
        <f t="shared" si="1169"/>
        <v>0</v>
      </c>
      <c r="AX1592" s="191">
        <f t="shared" si="1170"/>
        <v>0</v>
      </c>
      <c r="AY1592" s="191">
        <f t="shared" si="1171"/>
        <v>0</v>
      </c>
      <c r="AZ1592" s="191">
        <f t="shared" si="1172"/>
        <v>0</v>
      </c>
      <c r="BA1592" s="193">
        <f t="shared" si="1173"/>
        <v>1</v>
      </c>
      <c r="BB1592" s="193">
        <f t="shared" si="1174"/>
        <v>1</v>
      </c>
      <c r="BC1592" s="193">
        <f t="shared" si="1175"/>
        <v>1</v>
      </c>
      <c r="BD1592" s="191">
        <f t="shared" si="1183"/>
        <v>0</v>
      </c>
      <c r="BE1592" s="191">
        <f t="shared" si="1176"/>
        <v>0</v>
      </c>
      <c r="BF1592" s="210">
        <f t="shared" si="1177"/>
        <v>0</v>
      </c>
      <c r="BG1592" s="211">
        <f t="shared" si="1178"/>
        <v>0</v>
      </c>
      <c r="BH1592" s="289"/>
      <c r="BI1592" s="289"/>
      <c r="BL1592" s="233" t="str">
        <f t="shared" si="1179"/>
        <v/>
      </c>
    </row>
    <row r="1593" spans="1:64" ht="12" hidden="1" customHeight="1">
      <c r="A1593" s="333" t="s">
        <v>741</v>
      </c>
      <c r="B1593" s="381" t="s">
        <v>327</v>
      </c>
      <c r="C1593" s="333" t="s">
        <v>742</v>
      </c>
      <c r="D1593" s="381" t="s">
        <v>316</v>
      </c>
      <c r="E1593" s="381" t="s">
        <v>1451</v>
      </c>
      <c r="F1593" s="381" t="s">
        <v>589</v>
      </c>
      <c r="G1593" s="381" t="s">
        <v>386</v>
      </c>
      <c r="H1593" s="100" t="s">
        <v>653</v>
      </c>
      <c r="I1593" s="381" t="s">
        <v>339</v>
      </c>
      <c r="J1593" s="382">
        <v>38530</v>
      </c>
      <c r="K1593" s="382">
        <v>0</v>
      </c>
      <c r="L1593" s="191" t="str">
        <f t="shared" si="1138"/>
        <v>875206960701011007588011221210</v>
      </c>
      <c r="M1593" s="192">
        <f t="array" ref="M1593">IF(COUNT(SEARCH(Удалить_Роспись_КВСР,$B1593)*SEARCH(Удалить_Роспись_ПБС,$C1593)*SEARCH(Удалить_Роспись_КФСР, $D1593)*SEARCH(Удалить_Роспись_КЦСР,$E1593)*SEARCH(Удалить_Роспись_КВР,$F1593)*SEARCH(Удалить_Роспись_ЭК,$H1593)*SEARCH(Удалить_Роспись_КР,$I1593))&gt;0,0,1)</f>
        <v>0</v>
      </c>
      <c r="N1593" s="192">
        <v>0</v>
      </c>
      <c r="O1593" s="192" t="str">
        <f t="shared" si="1139"/>
        <v/>
      </c>
      <c r="P1593" s="192" t="str">
        <f t="shared" si="1180"/>
        <v/>
      </c>
      <c r="Q1593" s="300" t="str">
        <f t="shared" si="1140"/>
        <v/>
      </c>
      <c r="R1593" s="300" t="str">
        <f t="shared" si="1141"/>
        <v/>
      </c>
      <c r="S1593" s="300" t="str">
        <f t="shared" si="1142"/>
        <v/>
      </c>
      <c r="T1593" s="192" t="str">
        <f t="shared" si="1143"/>
        <v/>
      </c>
      <c r="U1593" s="303" t="str">
        <f t="shared" si="1144"/>
        <v/>
      </c>
      <c r="V1593" s="300" t="str">
        <f t="shared" si="1145"/>
        <v/>
      </c>
      <c r="W1593" s="192" t="str">
        <f t="shared" si="1146"/>
        <v/>
      </c>
      <c r="X1593" s="303" t="str">
        <f t="shared" si="1147"/>
        <v/>
      </c>
      <c r="Y1593" s="300" t="str">
        <f t="shared" si="1148"/>
        <v/>
      </c>
      <c r="Z1593" s="300" t="str">
        <f t="shared" si="1149"/>
        <v/>
      </c>
      <c r="AA1593" s="303" t="str">
        <f t="shared" si="1150"/>
        <v/>
      </c>
      <c r="AB1593" s="300" t="str">
        <f t="shared" si="1151"/>
        <v/>
      </c>
      <c r="AC1593" s="300" t="str">
        <f t="shared" si="1152"/>
        <v/>
      </c>
      <c r="AD1593" s="300" t="str">
        <f t="shared" si="1153"/>
        <v/>
      </c>
      <c r="AE1593" s="192" t="str">
        <f t="shared" si="1154"/>
        <v/>
      </c>
      <c r="AF1593" s="192" t="str">
        <f t="shared" si="1155"/>
        <v/>
      </c>
      <c r="AG1593" s="192"/>
      <c r="AJ1593" s="300" t="str">
        <f t="shared" si="1156"/>
        <v/>
      </c>
      <c r="AK1593" s="300" t="str">
        <f t="shared" si="1157"/>
        <v/>
      </c>
      <c r="AL1593" s="300" t="str">
        <f t="shared" si="1158"/>
        <v/>
      </c>
      <c r="AM1593" s="300" t="str">
        <f t="shared" si="1159"/>
        <v/>
      </c>
      <c r="AN1593" s="300" t="str">
        <f t="shared" si="1160"/>
        <v/>
      </c>
      <c r="AO1593" s="300" t="str">
        <f t="shared" si="1161"/>
        <v/>
      </c>
      <c r="AP1593" s="300" t="str">
        <f t="shared" si="1162"/>
        <v/>
      </c>
      <c r="AQ1593" s="300" t="str">
        <f t="shared" si="1163"/>
        <v/>
      </c>
      <c r="AR1593" s="306" t="str">
        <f t="shared" si="1164"/>
        <v/>
      </c>
      <c r="AS1593" s="300" t="str">
        <f t="shared" si="1165"/>
        <v/>
      </c>
      <c r="AT1593" s="300" t="str">
        <f t="shared" si="1166"/>
        <v/>
      </c>
      <c r="AU1593" s="192" t="str">
        <f t="shared" si="1167"/>
        <v>рбс</v>
      </c>
      <c r="AV1593" s="192" t="str">
        <f t="shared" si="1168"/>
        <v>рбс87520696общпро</v>
      </c>
      <c r="AW1593" s="191">
        <f t="shared" si="1169"/>
        <v>0</v>
      </c>
      <c r="AX1593" s="191">
        <f t="shared" si="1170"/>
        <v>0</v>
      </c>
      <c r="AY1593" s="191">
        <f t="shared" si="1171"/>
        <v>0</v>
      </c>
      <c r="AZ1593" s="191">
        <f t="shared" si="1172"/>
        <v>0</v>
      </c>
      <c r="BA1593" s="193">
        <f t="shared" si="1173"/>
        <v>1</v>
      </c>
      <c r="BB1593" s="193">
        <f t="shared" si="1174"/>
        <v>1</v>
      </c>
      <c r="BC1593" s="193">
        <f t="shared" si="1175"/>
        <v>1</v>
      </c>
      <c r="BD1593" s="191">
        <f t="shared" si="1183"/>
        <v>0</v>
      </c>
      <c r="BE1593" s="191">
        <f t="shared" si="1176"/>
        <v>0</v>
      </c>
      <c r="BF1593" s="210">
        <f t="shared" si="1177"/>
        <v>0</v>
      </c>
      <c r="BG1593" s="211">
        <f t="shared" si="1178"/>
        <v>0</v>
      </c>
      <c r="BH1593" s="289"/>
      <c r="BI1593" s="289"/>
      <c r="BL1593" s="233" t="str">
        <f t="shared" si="1179"/>
        <v/>
      </c>
    </row>
    <row r="1594" spans="1:64" ht="12" hidden="1" customHeight="1">
      <c r="A1594" s="333" t="s">
        <v>741</v>
      </c>
      <c r="B1594" s="381" t="s">
        <v>327</v>
      </c>
      <c r="C1594" s="333" t="s">
        <v>742</v>
      </c>
      <c r="D1594" s="381" t="s">
        <v>316</v>
      </c>
      <c r="E1594" s="381" t="s">
        <v>1451</v>
      </c>
      <c r="F1594" s="381" t="s">
        <v>902</v>
      </c>
      <c r="G1594" s="381" t="s">
        <v>387</v>
      </c>
      <c r="H1594" s="100" t="s">
        <v>653</v>
      </c>
      <c r="I1594" s="381" t="s">
        <v>339</v>
      </c>
      <c r="J1594" s="382">
        <v>1259577.44</v>
      </c>
      <c r="K1594" s="382">
        <v>970188.55</v>
      </c>
      <c r="L1594" s="191" t="str">
        <f t="shared" si="1138"/>
        <v>875206960701011007588011921310</v>
      </c>
      <c r="M1594" s="192">
        <f t="array" ref="M1594">IF(COUNT(SEARCH(Удалить_Роспись_КВСР,$B1594)*SEARCH(Удалить_Роспись_ПБС,$C1594)*SEARCH(Удалить_Роспись_КФСР, $D1594)*SEARCH(Удалить_Роспись_КЦСР,$E1594)*SEARCH(Удалить_Роспись_КВР,$F1594)*SEARCH(Удалить_Роспись_ЭК,$H1594)*SEARCH(Удалить_Роспись_КР,$I1594))&gt;0,0,1)</f>
        <v>0</v>
      </c>
      <c r="N1594" s="192">
        <v>0</v>
      </c>
      <c r="O1594" s="192" t="str">
        <f t="shared" si="1139"/>
        <v/>
      </c>
      <c r="P1594" s="192" t="str">
        <f t="shared" si="1180"/>
        <v/>
      </c>
      <c r="Q1594" s="300" t="str">
        <f t="shared" si="1140"/>
        <v/>
      </c>
      <c r="R1594" s="300" t="str">
        <f t="shared" si="1141"/>
        <v/>
      </c>
      <c r="S1594" s="300" t="str">
        <f t="shared" si="1142"/>
        <v/>
      </c>
      <c r="T1594" s="192" t="str">
        <f t="shared" si="1143"/>
        <v/>
      </c>
      <c r="U1594" s="303" t="str">
        <f t="shared" si="1144"/>
        <v/>
      </c>
      <c r="V1594" s="300" t="str">
        <f t="shared" si="1145"/>
        <v/>
      </c>
      <c r="W1594" s="192" t="str">
        <f t="shared" si="1146"/>
        <v/>
      </c>
      <c r="X1594" s="303" t="str">
        <f t="shared" si="1147"/>
        <v/>
      </c>
      <c r="Y1594" s="300" t="str">
        <f t="shared" si="1148"/>
        <v/>
      </c>
      <c r="Z1594" s="300" t="str">
        <f t="shared" si="1149"/>
        <v/>
      </c>
      <c r="AA1594" s="303" t="str">
        <f t="shared" si="1150"/>
        <v/>
      </c>
      <c r="AB1594" s="300" t="str">
        <f t="shared" si="1151"/>
        <v/>
      </c>
      <c r="AC1594" s="300" t="str">
        <f t="shared" si="1152"/>
        <v/>
      </c>
      <c r="AD1594" s="300" t="str">
        <f t="shared" si="1153"/>
        <v/>
      </c>
      <c r="AE1594" s="192" t="str">
        <f t="shared" si="1154"/>
        <v/>
      </c>
      <c r="AF1594" s="192" t="str">
        <f t="shared" si="1155"/>
        <v/>
      </c>
      <c r="AG1594" s="192"/>
      <c r="AJ1594" s="300" t="str">
        <f t="shared" si="1156"/>
        <v/>
      </c>
      <c r="AK1594" s="300" t="str">
        <f t="shared" si="1157"/>
        <v/>
      </c>
      <c r="AL1594" s="300" t="str">
        <f t="shared" si="1158"/>
        <v/>
      </c>
      <c r="AM1594" s="300" t="str">
        <f t="shared" si="1159"/>
        <v/>
      </c>
      <c r="AN1594" s="300" t="str">
        <f t="shared" si="1160"/>
        <v/>
      </c>
      <c r="AO1594" s="300" t="str">
        <f t="shared" si="1161"/>
        <v/>
      </c>
      <c r="AP1594" s="300" t="str">
        <f t="shared" si="1162"/>
        <v/>
      </c>
      <c r="AQ1594" s="300" t="str">
        <f t="shared" si="1163"/>
        <v/>
      </c>
      <c r="AR1594" s="306" t="str">
        <f t="shared" si="1164"/>
        <v/>
      </c>
      <c r="AS1594" s="300" t="str">
        <f t="shared" si="1165"/>
        <v/>
      </c>
      <c r="AT1594" s="300" t="str">
        <f t="shared" si="1166"/>
        <v/>
      </c>
      <c r="AU1594" s="192" t="str">
        <f t="shared" si="1167"/>
        <v>рбс</v>
      </c>
      <c r="AV1594" s="192" t="str">
        <f t="shared" si="1168"/>
        <v>рбс87520696общопл</v>
      </c>
      <c r="AW1594" s="191">
        <f t="shared" si="1169"/>
        <v>0</v>
      </c>
      <c r="AX1594" s="191">
        <f t="shared" si="1170"/>
        <v>0</v>
      </c>
      <c r="AY1594" s="191">
        <f t="shared" si="1171"/>
        <v>0</v>
      </c>
      <c r="AZ1594" s="191">
        <f t="shared" si="1172"/>
        <v>0</v>
      </c>
      <c r="BA1594" s="193">
        <f t="shared" si="1173"/>
        <v>1</v>
      </c>
      <c r="BB1594" s="193">
        <f t="shared" si="1174"/>
        <v>1</v>
      </c>
      <c r="BC1594" s="193">
        <f t="shared" si="1175"/>
        <v>1</v>
      </c>
      <c r="BD1594" s="191">
        <f t="shared" si="1183"/>
        <v>0</v>
      </c>
      <c r="BE1594" s="191">
        <f t="shared" si="1176"/>
        <v>0</v>
      </c>
      <c r="BF1594" s="210">
        <f t="shared" si="1177"/>
        <v>0</v>
      </c>
      <c r="BG1594" s="211">
        <f t="shared" si="1178"/>
        <v>0</v>
      </c>
      <c r="BH1594" s="289"/>
      <c r="BI1594" s="289"/>
      <c r="BL1594" s="233" t="str">
        <f t="shared" si="1179"/>
        <v/>
      </c>
    </row>
    <row r="1595" spans="1:64" ht="12" hidden="1" customHeight="1">
      <c r="A1595" s="333" t="s">
        <v>741</v>
      </c>
      <c r="B1595" s="381" t="s">
        <v>327</v>
      </c>
      <c r="C1595" s="333" t="s">
        <v>742</v>
      </c>
      <c r="D1595" s="381" t="s">
        <v>316</v>
      </c>
      <c r="E1595" s="381" t="s">
        <v>1451</v>
      </c>
      <c r="F1595" s="381" t="s">
        <v>586</v>
      </c>
      <c r="G1595" s="381" t="s">
        <v>391</v>
      </c>
      <c r="H1595" s="100" t="s">
        <v>653</v>
      </c>
      <c r="I1595" s="381" t="s">
        <v>339</v>
      </c>
      <c r="J1595" s="382">
        <v>42000</v>
      </c>
      <c r="K1595" s="382">
        <v>9600</v>
      </c>
      <c r="L1595" s="191" t="str">
        <f t="shared" si="1138"/>
        <v>875206960701011007588024422110</v>
      </c>
      <c r="M1595" s="192">
        <f t="array" ref="M1595">IF(COUNT(SEARCH(Удалить_Роспись_КВСР,$B1595)*SEARCH(Удалить_Роспись_ПБС,$C1595)*SEARCH(Удалить_Роспись_КФСР, $D1595)*SEARCH(Удалить_Роспись_КЦСР,$E1595)*SEARCH(Удалить_Роспись_КВР,$F1595)*SEARCH(Удалить_Роспись_ЭК,$H1595)*SEARCH(Удалить_Роспись_КР,$I1595))&gt;0,0,1)</f>
        <v>0</v>
      </c>
      <c r="N1595" s="192">
        <v>0</v>
      </c>
      <c r="O1595" s="192" t="str">
        <f t="shared" si="1139"/>
        <v/>
      </c>
      <c r="P1595" s="192" t="str">
        <f t="shared" si="1180"/>
        <v/>
      </c>
      <c r="Q1595" s="300" t="str">
        <f t="shared" si="1140"/>
        <v/>
      </c>
      <c r="R1595" s="300" t="str">
        <f t="shared" si="1141"/>
        <v/>
      </c>
      <c r="S1595" s="300" t="str">
        <f t="shared" si="1142"/>
        <v/>
      </c>
      <c r="T1595" s="192" t="str">
        <f t="shared" si="1143"/>
        <v/>
      </c>
      <c r="U1595" s="303" t="str">
        <f t="shared" si="1144"/>
        <v/>
      </c>
      <c r="V1595" s="300" t="str">
        <f t="shared" si="1145"/>
        <v/>
      </c>
      <c r="W1595" s="192" t="str">
        <f t="shared" si="1146"/>
        <v/>
      </c>
      <c r="X1595" s="303" t="str">
        <f t="shared" si="1147"/>
        <v/>
      </c>
      <c r="Y1595" s="300" t="str">
        <f t="shared" si="1148"/>
        <v/>
      </c>
      <c r="Z1595" s="300" t="str">
        <f t="shared" si="1149"/>
        <v/>
      </c>
      <c r="AA1595" s="303" t="str">
        <f t="shared" si="1150"/>
        <v/>
      </c>
      <c r="AB1595" s="300" t="str">
        <f t="shared" si="1151"/>
        <v/>
      </c>
      <c r="AC1595" s="300" t="str">
        <f t="shared" si="1152"/>
        <v/>
      </c>
      <c r="AD1595" s="300" t="str">
        <f t="shared" si="1153"/>
        <v/>
      </c>
      <c r="AE1595" s="192" t="str">
        <f t="shared" si="1154"/>
        <v/>
      </c>
      <c r="AF1595" s="192" t="str">
        <f t="shared" si="1155"/>
        <v/>
      </c>
      <c r="AG1595" s="192"/>
      <c r="AJ1595" s="300" t="str">
        <f t="shared" si="1156"/>
        <v/>
      </c>
      <c r="AK1595" s="300" t="str">
        <f t="shared" si="1157"/>
        <v/>
      </c>
      <c r="AL1595" s="300" t="str">
        <f t="shared" si="1158"/>
        <v/>
      </c>
      <c r="AM1595" s="300" t="str">
        <f t="shared" si="1159"/>
        <v/>
      </c>
      <c r="AN1595" s="300" t="str">
        <f t="shared" si="1160"/>
        <v/>
      </c>
      <c r="AO1595" s="300" t="str">
        <f t="shared" si="1161"/>
        <v/>
      </c>
      <c r="AP1595" s="300" t="str">
        <f t="shared" si="1162"/>
        <v/>
      </c>
      <c r="AQ1595" s="300" t="str">
        <f t="shared" si="1163"/>
        <v/>
      </c>
      <c r="AR1595" s="306" t="str">
        <f t="shared" si="1164"/>
        <v/>
      </c>
      <c r="AS1595" s="300" t="str">
        <f t="shared" si="1165"/>
        <v/>
      </c>
      <c r="AT1595" s="300" t="str">
        <f t="shared" si="1166"/>
        <v/>
      </c>
      <c r="AU1595" s="192" t="str">
        <f t="shared" si="1167"/>
        <v>рбс</v>
      </c>
      <c r="AV1595" s="192" t="str">
        <f t="shared" si="1168"/>
        <v>рбс87520696общпро</v>
      </c>
      <c r="AW1595" s="191">
        <f t="shared" si="1169"/>
        <v>0</v>
      </c>
      <c r="AX1595" s="191">
        <f t="shared" si="1170"/>
        <v>0</v>
      </c>
      <c r="AY1595" s="191">
        <f t="shared" si="1171"/>
        <v>0</v>
      </c>
      <c r="AZ1595" s="191">
        <f t="shared" si="1172"/>
        <v>0</v>
      </c>
      <c r="BA1595" s="193">
        <f t="shared" si="1173"/>
        <v>1</v>
      </c>
      <c r="BB1595" s="193">
        <f t="shared" si="1174"/>
        <v>1</v>
      </c>
      <c r="BC1595" s="193">
        <f t="shared" si="1175"/>
        <v>1</v>
      </c>
      <c r="BD1595" s="191">
        <f t="shared" si="1183"/>
        <v>0</v>
      </c>
      <c r="BE1595" s="191">
        <f t="shared" si="1176"/>
        <v>0</v>
      </c>
      <c r="BF1595" s="210">
        <f t="shared" si="1177"/>
        <v>0</v>
      </c>
      <c r="BG1595" s="211">
        <f t="shared" si="1178"/>
        <v>0</v>
      </c>
      <c r="BH1595" s="289"/>
      <c r="BI1595" s="289"/>
      <c r="BL1595" s="233" t="str">
        <f t="shared" si="1179"/>
        <v/>
      </c>
    </row>
    <row r="1596" spans="1:64" ht="12" hidden="1" customHeight="1">
      <c r="A1596" s="333" t="s">
        <v>741</v>
      </c>
      <c r="B1596" s="381" t="s">
        <v>327</v>
      </c>
      <c r="C1596" s="333" t="s">
        <v>742</v>
      </c>
      <c r="D1596" s="381" t="s">
        <v>316</v>
      </c>
      <c r="E1596" s="381" t="s">
        <v>1451</v>
      </c>
      <c r="F1596" s="381" t="s">
        <v>586</v>
      </c>
      <c r="G1596" s="381" t="s">
        <v>394</v>
      </c>
      <c r="H1596" s="100" t="s">
        <v>653</v>
      </c>
      <c r="I1596" s="381" t="s">
        <v>339</v>
      </c>
      <c r="J1596" s="382">
        <v>4000</v>
      </c>
      <c r="K1596" s="382">
        <v>0</v>
      </c>
      <c r="L1596" s="191" t="str">
        <f t="shared" si="1138"/>
        <v>875206960701011007588024422510</v>
      </c>
      <c r="M1596" s="192">
        <f t="array" ref="M1596">IF(COUNT(SEARCH(Удалить_Роспись_КВСР,$B1596)*SEARCH(Удалить_Роспись_ПБС,$C1596)*SEARCH(Удалить_Роспись_КФСР, $D1596)*SEARCH(Удалить_Роспись_КЦСР,$E1596)*SEARCH(Удалить_Роспись_КВР,$F1596)*SEARCH(Удалить_Роспись_ЭК,$H1596)*SEARCH(Удалить_Роспись_КР,$I1596))&gt;0,0,1)</f>
        <v>0</v>
      </c>
      <c r="N1596" s="192">
        <v>0</v>
      </c>
      <c r="O1596" s="192" t="str">
        <f t="shared" si="1139"/>
        <v/>
      </c>
      <c r="P1596" s="192" t="str">
        <f t="shared" si="1180"/>
        <v/>
      </c>
      <c r="Q1596" s="300" t="str">
        <f t="shared" si="1140"/>
        <v/>
      </c>
      <c r="R1596" s="300" t="str">
        <f t="shared" si="1141"/>
        <v/>
      </c>
      <c r="S1596" s="300" t="str">
        <f t="shared" si="1142"/>
        <v/>
      </c>
      <c r="T1596" s="192" t="str">
        <f t="shared" si="1143"/>
        <v/>
      </c>
      <c r="U1596" s="303" t="str">
        <f t="shared" si="1144"/>
        <v/>
      </c>
      <c r="V1596" s="300" t="str">
        <f t="shared" si="1145"/>
        <v/>
      </c>
      <c r="W1596" s="192" t="str">
        <f t="shared" si="1146"/>
        <v/>
      </c>
      <c r="X1596" s="303" t="str">
        <f t="shared" si="1147"/>
        <v/>
      </c>
      <c r="Y1596" s="300" t="str">
        <f t="shared" si="1148"/>
        <v/>
      </c>
      <c r="Z1596" s="300" t="str">
        <f t="shared" si="1149"/>
        <v/>
      </c>
      <c r="AA1596" s="303" t="str">
        <f t="shared" si="1150"/>
        <v/>
      </c>
      <c r="AB1596" s="300" t="str">
        <f t="shared" si="1151"/>
        <v/>
      </c>
      <c r="AC1596" s="300" t="str">
        <f t="shared" si="1152"/>
        <v/>
      </c>
      <c r="AD1596" s="300" t="str">
        <f t="shared" si="1153"/>
        <v/>
      </c>
      <c r="AE1596" s="192" t="str">
        <f t="shared" si="1154"/>
        <v/>
      </c>
      <c r="AF1596" s="192" t="str">
        <f t="shared" si="1155"/>
        <v/>
      </c>
      <c r="AG1596" s="192"/>
      <c r="AJ1596" s="300" t="str">
        <f t="shared" si="1156"/>
        <v/>
      </c>
      <c r="AK1596" s="300" t="str">
        <f t="shared" si="1157"/>
        <v/>
      </c>
      <c r="AL1596" s="300" t="str">
        <f t="shared" si="1158"/>
        <v/>
      </c>
      <c r="AM1596" s="300" t="str">
        <f t="shared" si="1159"/>
        <v/>
      </c>
      <c r="AN1596" s="300" t="str">
        <f t="shared" si="1160"/>
        <v/>
      </c>
      <c r="AO1596" s="300" t="str">
        <f t="shared" si="1161"/>
        <v/>
      </c>
      <c r="AP1596" s="300" t="str">
        <f t="shared" si="1162"/>
        <v/>
      </c>
      <c r="AQ1596" s="300" t="str">
        <f t="shared" si="1163"/>
        <v/>
      </c>
      <c r="AR1596" s="306" t="str">
        <f t="shared" si="1164"/>
        <v/>
      </c>
      <c r="AS1596" s="300" t="str">
        <f t="shared" si="1165"/>
        <v/>
      </c>
      <c r="AT1596" s="300" t="str">
        <f t="shared" si="1166"/>
        <v/>
      </c>
      <c r="AU1596" s="192" t="str">
        <f t="shared" si="1167"/>
        <v>рбс</v>
      </c>
      <c r="AV1596" s="192" t="str">
        <f t="shared" si="1168"/>
        <v>рбс87520696общпро</v>
      </c>
      <c r="AW1596" s="191">
        <f t="shared" si="1169"/>
        <v>0</v>
      </c>
      <c r="AX1596" s="191">
        <f t="shared" si="1170"/>
        <v>0</v>
      </c>
      <c r="AY1596" s="191">
        <f t="shared" si="1171"/>
        <v>0</v>
      </c>
      <c r="AZ1596" s="191">
        <f t="shared" si="1172"/>
        <v>0</v>
      </c>
      <c r="BA1596" s="193">
        <f t="shared" si="1173"/>
        <v>1</v>
      </c>
      <c r="BB1596" s="193">
        <f t="shared" si="1174"/>
        <v>1</v>
      </c>
      <c r="BC1596" s="193">
        <f t="shared" si="1175"/>
        <v>1</v>
      </c>
      <c r="BD1596" s="191">
        <f t="shared" si="1183"/>
        <v>0</v>
      </c>
      <c r="BE1596" s="191">
        <f t="shared" si="1176"/>
        <v>0</v>
      </c>
      <c r="BF1596" s="210">
        <f t="shared" si="1177"/>
        <v>0</v>
      </c>
      <c r="BG1596" s="211">
        <f t="shared" si="1178"/>
        <v>0</v>
      </c>
      <c r="BH1596" s="289"/>
      <c r="BI1596" s="289"/>
      <c r="BL1596" s="233" t="str">
        <f t="shared" si="1179"/>
        <v/>
      </c>
    </row>
    <row r="1597" spans="1:64" ht="12" hidden="1" customHeight="1">
      <c r="A1597" s="333" t="s">
        <v>741</v>
      </c>
      <c r="B1597" s="381" t="s">
        <v>327</v>
      </c>
      <c r="C1597" s="333" t="s">
        <v>742</v>
      </c>
      <c r="D1597" s="381" t="s">
        <v>316</v>
      </c>
      <c r="E1597" s="381" t="s">
        <v>1451</v>
      </c>
      <c r="F1597" s="381" t="s">
        <v>586</v>
      </c>
      <c r="G1597" s="381" t="s">
        <v>389</v>
      </c>
      <c r="H1597" s="100" t="s">
        <v>653</v>
      </c>
      <c r="I1597" s="381" t="s">
        <v>339</v>
      </c>
      <c r="J1597" s="382">
        <v>92000</v>
      </c>
      <c r="K1597" s="382">
        <v>37691</v>
      </c>
      <c r="L1597" s="191" t="str">
        <f t="shared" si="1138"/>
        <v>875206960701011007588024422610</v>
      </c>
      <c r="M1597" s="192">
        <f t="array" ref="M1597">IF(COUNT(SEARCH(Удалить_Роспись_КВСР,$B1597)*SEARCH(Удалить_Роспись_ПБС,$C1597)*SEARCH(Удалить_Роспись_КФСР, $D1597)*SEARCH(Удалить_Роспись_КЦСР,$E1597)*SEARCH(Удалить_Роспись_КВР,$F1597)*SEARCH(Удалить_Роспись_ЭК,$H1597)*SEARCH(Удалить_Роспись_КР,$I1597))&gt;0,0,1)</f>
        <v>0</v>
      </c>
      <c r="N1597" s="192">
        <v>0</v>
      </c>
      <c r="O1597" s="192" t="str">
        <f t="shared" si="1139"/>
        <v/>
      </c>
      <c r="P1597" s="192" t="str">
        <f t="shared" si="1180"/>
        <v/>
      </c>
      <c r="Q1597" s="300" t="str">
        <f t="shared" si="1140"/>
        <v/>
      </c>
      <c r="R1597" s="300" t="str">
        <f t="shared" si="1141"/>
        <v/>
      </c>
      <c r="S1597" s="300" t="str">
        <f t="shared" si="1142"/>
        <v/>
      </c>
      <c r="T1597" s="192" t="str">
        <f t="shared" si="1143"/>
        <v/>
      </c>
      <c r="U1597" s="303" t="str">
        <f t="shared" si="1144"/>
        <v/>
      </c>
      <c r="V1597" s="300" t="str">
        <f t="shared" si="1145"/>
        <v/>
      </c>
      <c r="W1597" s="192" t="str">
        <f t="shared" si="1146"/>
        <v/>
      </c>
      <c r="X1597" s="303" t="str">
        <f t="shared" si="1147"/>
        <v/>
      </c>
      <c r="Y1597" s="300" t="str">
        <f t="shared" si="1148"/>
        <v/>
      </c>
      <c r="Z1597" s="300" t="str">
        <f t="shared" si="1149"/>
        <v/>
      </c>
      <c r="AA1597" s="303" t="str">
        <f t="shared" si="1150"/>
        <v/>
      </c>
      <c r="AB1597" s="300" t="str">
        <f t="shared" si="1151"/>
        <v/>
      </c>
      <c r="AC1597" s="300" t="str">
        <f t="shared" si="1152"/>
        <v/>
      </c>
      <c r="AD1597" s="300" t="str">
        <f t="shared" si="1153"/>
        <v/>
      </c>
      <c r="AE1597" s="192" t="str">
        <f t="shared" si="1154"/>
        <v/>
      </c>
      <c r="AF1597" s="192" t="str">
        <f t="shared" si="1155"/>
        <v/>
      </c>
      <c r="AG1597" s="192"/>
      <c r="AJ1597" s="300" t="str">
        <f t="shared" si="1156"/>
        <v/>
      </c>
      <c r="AK1597" s="300" t="str">
        <f t="shared" si="1157"/>
        <v/>
      </c>
      <c r="AL1597" s="300" t="str">
        <f t="shared" si="1158"/>
        <v/>
      </c>
      <c r="AM1597" s="300" t="str">
        <f t="shared" si="1159"/>
        <v/>
      </c>
      <c r="AN1597" s="300" t="str">
        <f t="shared" si="1160"/>
        <v/>
      </c>
      <c r="AO1597" s="300" t="str">
        <f t="shared" si="1161"/>
        <v/>
      </c>
      <c r="AP1597" s="300" t="str">
        <f t="shared" si="1162"/>
        <v/>
      </c>
      <c r="AQ1597" s="300" t="str">
        <f t="shared" si="1163"/>
        <v/>
      </c>
      <c r="AR1597" s="306" t="str">
        <f t="shared" si="1164"/>
        <v/>
      </c>
      <c r="AS1597" s="300" t="str">
        <f t="shared" si="1165"/>
        <v/>
      </c>
      <c r="AT1597" s="300" t="str">
        <f t="shared" si="1166"/>
        <v/>
      </c>
      <c r="AU1597" s="192" t="str">
        <f t="shared" si="1167"/>
        <v>рбс</v>
      </c>
      <c r="AV1597" s="192" t="str">
        <f t="shared" si="1168"/>
        <v>рбс87520696общпро</v>
      </c>
      <c r="AW1597" s="191">
        <f t="shared" si="1169"/>
        <v>0</v>
      </c>
      <c r="AX1597" s="191">
        <f t="shared" si="1170"/>
        <v>0</v>
      </c>
      <c r="AY1597" s="191">
        <f t="shared" si="1171"/>
        <v>0</v>
      </c>
      <c r="AZ1597" s="191">
        <f t="shared" si="1172"/>
        <v>0</v>
      </c>
      <c r="BA1597" s="193">
        <f t="shared" si="1173"/>
        <v>1</v>
      </c>
      <c r="BB1597" s="193">
        <f t="shared" si="1174"/>
        <v>1</v>
      </c>
      <c r="BC1597" s="193">
        <f t="shared" si="1175"/>
        <v>1</v>
      </c>
      <c r="BD1597" s="191">
        <f t="shared" si="1183"/>
        <v>0</v>
      </c>
      <c r="BE1597" s="191">
        <f t="shared" si="1176"/>
        <v>0</v>
      </c>
      <c r="BF1597" s="210">
        <f t="shared" si="1177"/>
        <v>0</v>
      </c>
      <c r="BG1597" s="211">
        <f t="shared" si="1178"/>
        <v>0</v>
      </c>
      <c r="BH1597" s="289"/>
      <c r="BI1597" s="289"/>
      <c r="BL1597" s="233" t="str">
        <f t="shared" si="1179"/>
        <v/>
      </c>
    </row>
    <row r="1598" spans="1:64" ht="12" hidden="1" customHeight="1">
      <c r="A1598" s="333" t="s">
        <v>741</v>
      </c>
      <c r="B1598" s="381" t="s">
        <v>327</v>
      </c>
      <c r="C1598" s="333" t="s">
        <v>742</v>
      </c>
      <c r="D1598" s="381" t="s">
        <v>316</v>
      </c>
      <c r="E1598" s="381" t="s">
        <v>1451</v>
      </c>
      <c r="F1598" s="381" t="s">
        <v>586</v>
      </c>
      <c r="G1598" s="381" t="s">
        <v>407</v>
      </c>
      <c r="H1598" s="100" t="s">
        <v>653</v>
      </c>
      <c r="I1598" s="381" t="s">
        <v>339</v>
      </c>
      <c r="J1598" s="382">
        <v>347000</v>
      </c>
      <c r="K1598" s="382">
        <v>0</v>
      </c>
      <c r="L1598" s="191" t="str">
        <f t="shared" si="1138"/>
        <v>875206960701011007588024431010</v>
      </c>
      <c r="M1598" s="192">
        <f t="array" ref="M1598">IF(COUNT(SEARCH(Удалить_Роспись_КВСР,$B1598)*SEARCH(Удалить_Роспись_ПБС,$C1598)*SEARCH(Удалить_Роспись_КФСР, $D1598)*SEARCH(Удалить_Роспись_КЦСР,$E1598)*SEARCH(Удалить_Роспись_КВР,$F1598)*SEARCH(Удалить_Роспись_ЭК,$H1598)*SEARCH(Удалить_Роспись_КР,$I1598))&gt;0,0,1)</f>
        <v>0</v>
      </c>
      <c r="N1598" s="192">
        <v>0</v>
      </c>
      <c r="O1598" s="192" t="str">
        <f t="shared" si="1139"/>
        <v/>
      </c>
      <c r="P1598" s="192" t="str">
        <f t="shared" si="1180"/>
        <v/>
      </c>
      <c r="Q1598" s="300" t="str">
        <f t="shared" si="1140"/>
        <v/>
      </c>
      <c r="R1598" s="300" t="str">
        <f t="shared" si="1141"/>
        <v/>
      </c>
      <c r="S1598" s="300" t="str">
        <f t="shared" si="1142"/>
        <v/>
      </c>
      <c r="T1598" s="192" t="str">
        <f t="shared" si="1143"/>
        <v/>
      </c>
      <c r="U1598" s="303" t="str">
        <f t="shared" si="1144"/>
        <v/>
      </c>
      <c r="V1598" s="300" t="str">
        <f t="shared" si="1145"/>
        <v/>
      </c>
      <c r="W1598" s="192" t="str">
        <f t="shared" si="1146"/>
        <v/>
      </c>
      <c r="X1598" s="303" t="str">
        <f t="shared" si="1147"/>
        <v/>
      </c>
      <c r="Y1598" s="300" t="str">
        <f t="shared" si="1148"/>
        <v/>
      </c>
      <c r="Z1598" s="300" t="str">
        <f t="shared" si="1149"/>
        <v/>
      </c>
      <c r="AA1598" s="303" t="str">
        <f t="shared" si="1150"/>
        <v/>
      </c>
      <c r="AB1598" s="300" t="str">
        <f t="shared" si="1151"/>
        <v/>
      </c>
      <c r="AC1598" s="300" t="str">
        <f t="shared" si="1152"/>
        <v/>
      </c>
      <c r="AD1598" s="300" t="str">
        <f t="shared" si="1153"/>
        <v/>
      </c>
      <c r="AE1598" s="192" t="str">
        <f t="shared" si="1154"/>
        <v/>
      </c>
      <c r="AF1598" s="192" t="str">
        <f t="shared" si="1155"/>
        <v/>
      </c>
      <c r="AG1598" s="192"/>
      <c r="AJ1598" s="300" t="str">
        <f t="shared" si="1156"/>
        <v/>
      </c>
      <c r="AK1598" s="300" t="str">
        <f t="shared" si="1157"/>
        <v/>
      </c>
      <c r="AL1598" s="300" t="str">
        <f t="shared" si="1158"/>
        <v/>
      </c>
      <c r="AM1598" s="300" t="str">
        <f t="shared" si="1159"/>
        <v/>
      </c>
      <c r="AN1598" s="300" t="str">
        <f t="shared" si="1160"/>
        <v/>
      </c>
      <c r="AO1598" s="300" t="str">
        <f t="shared" si="1161"/>
        <v/>
      </c>
      <c r="AP1598" s="300" t="str">
        <f t="shared" si="1162"/>
        <v/>
      </c>
      <c r="AQ1598" s="300" t="str">
        <f t="shared" si="1163"/>
        <v/>
      </c>
      <c r="AR1598" s="306" t="str">
        <f t="shared" si="1164"/>
        <v/>
      </c>
      <c r="AS1598" s="300" t="str">
        <f t="shared" si="1165"/>
        <v/>
      </c>
      <c r="AT1598" s="300" t="str">
        <f t="shared" si="1166"/>
        <v/>
      </c>
      <c r="AU1598" s="192" t="str">
        <f t="shared" si="1167"/>
        <v>рбс</v>
      </c>
      <c r="AV1598" s="192" t="str">
        <f t="shared" si="1168"/>
        <v>рбс87520696общосн</v>
      </c>
      <c r="AW1598" s="191">
        <f t="shared" si="1169"/>
        <v>0</v>
      </c>
      <c r="AX1598" s="191">
        <f t="shared" si="1170"/>
        <v>0</v>
      </c>
      <c r="AY1598" s="191">
        <f t="shared" si="1171"/>
        <v>0</v>
      </c>
      <c r="AZ1598" s="191">
        <f t="shared" si="1172"/>
        <v>0</v>
      </c>
      <c r="BA1598" s="193">
        <f t="shared" si="1173"/>
        <v>1</v>
      </c>
      <c r="BB1598" s="193">
        <f t="shared" si="1174"/>
        <v>1</v>
      </c>
      <c r="BC1598" s="193">
        <f t="shared" si="1175"/>
        <v>1</v>
      </c>
      <c r="BD1598" s="191">
        <f t="shared" si="1183"/>
        <v>0</v>
      </c>
      <c r="BE1598" s="191">
        <f t="shared" si="1176"/>
        <v>0</v>
      </c>
      <c r="BF1598" s="210">
        <f t="shared" si="1177"/>
        <v>0</v>
      </c>
      <c r="BG1598" s="211">
        <f t="shared" si="1178"/>
        <v>0</v>
      </c>
      <c r="BH1598" s="289"/>
      <c r="BI1598" s="289"/>
      <c r="BL1598" s="233" t="str">
        <f t="shared" si="1179"/>
        <v/>
      </c>
    </row>
    <row r="1599" spans="1:64" ht="12" hidden="1" customHeight="1">
      <c r="A1599" s="333" t="s">
        <v>741</v>
      </c>
      <c r="B1599" s="381" t="s">
        <v>327</v>
      </c>
      <c r="C1599" s="333" t="s">
        <v>742</v>
      </c>
      <c r="D1599" s="381" t="s">
        <v>316</v>
      </c>
      <c r="E1599" s="381" t="s">
        <v>1451</v>
      </c>
      <c r="F1599" s="381" t="s">
        <v>586</v>
      </c>
      <c r="G1599" s="381" t="s">
        <v>397</v>
      </c>
      <c r="H1599" s="100" t="s">
        <v>653</v>
      </c>
      <c r="I1599" s="381" t="s">
        <v>339</v>
      </c>
      <c r="J1599" s="382">
        <v>243000</v>
      </c>
      <c r="K1599" s="382">
        <v>153331</v>
      </c>
      <c r="L1599" s="191" t="str">
        <f t="shared" si="1138"/>
        <v>875206960701011007588024434010</v>
      </c>
      <c r="M1599" s="192">
        <f t="array" ref="M1599">IF(COUNT(SEARCH(Удалить_Роспись_КВСР,$B1599)*SEARCH(Удалить_Роспись_ПБС,$C1599)*SEARCH(Удалить_Роспись_КФСР, $D1599)*SEARCH(Удалить_Роспись_КЦСР,$E1599)*SEARCH(Удалить_Роспись_КВР,$F1599)*SEARCH(Удалить_Роспись_ЭК,$H1599)*SEARCH(Удалить_Роспись_КР,$I1599))&gt;0,0,1)</f>
        <v>0</v>
      </c>
      <c r="N1599" s="192">
        <v>0</v>
      </c>
      <c r="O1599" s="192" t="str">
        <f t="shared" si="1139"/>
        <v/>
      </c>
      <c r="P1599" s="192" t="str">
        <f t="shared" si="1180"/>
        <v/>
      </c>
      <c r="Q1599" s="300" t="str">
        <f t="shared" si="1140"/>
        <v/>
      </c>
      <c r="R1599" s="300" t="str">
        <f t="shared" si="1141"/>
        <v/>
      </c>
      <c r="S1599" s="300" t="str">
        <f t="shared" si="1142"/>
        <v/>
      </c>
      <c r="T1599" s="192" t="str">
        <f t="shared" si="1143"/>
        <v/>
      </c>
      <c r="U1599" s="303" t="str">
        <f t="shared" si="1144"/>
        <v/>
      </c>
      <c r="V1599" s="300" t="str">
        <f t="shared" si="1145"/>
        <v/>
      </c>
      <c r="W1599" s="192" t="str">
        <f t="shared" si="1146"/>
        <v/>
      </c>
      <c r="X1599" s="303" t="str">
        <f t="shared" si="1147"/>
        <v/>
      </c>
      <c r="Y1599" s="300" t="str">
        <f t="shared" si="1148"/>
        <v/>
      </c>
      <c r="Z1599" s="300" t="str">
        <f t="shared" si="1149"/>
        <v/>
      </c>
      <c r="AA1599" s="303" t="str">
        <f t="shared" si="1150"/>
        <v/>
      </c>
      <c r="AB1599" s="300" t="str">
        <f t="shared" si="1151"/>
        <v/>
      </c>
      <c r="AC1599" s="300" t="str">
        <f t="shared" si="1152"/>
        <v/>
      </c>
      <c r="AD1599" s="300" t="str">
        <f t="shared" si="1153"/>
        <v/>
      </c>
      <c r="AE1599" s="192" t="str">
        <f t="shared" si="1154"/>
        <v/>
      </c>
      <c r="AF1599" s="192" t="str">
        <f t="shared" si="1155"/>
        <v/>
      </c>
      <c r="AG1599" s="192"/>
      <c r="AJ1599" s="300" t="str">
        <f t="shared" si="1156"/>
        <v/>
      </c>
      <c r="AK1599" s="300" t="str">
        <f t="shared" si="1157"/>
        <v/>
      </c>
      <c r="AL1599" s="300" t="str">
        <f t="shared" si="1158"/>
        <v/>
      </c>
      <c r="AM1599" s="300" t="str">
        <f t="shared" si="1159"/>
        <v/>
      </c>
      <c r="AN1599" s="300" t="str">
        <f t="shared" si="1160"/>
        <v/>
      </c>
      <c r="AO1599" s="300" t="str">
        <f t="shared" si="1161"/>
        <v/>
      </c>
      <c r="AP1599" s="300" t="str">
        <f t="shared" si="1162"/>
        <v/>
      </c>
      <c r="AQ1599" s="300" t="str">
        <f t="shared" si="1163"/>
        <v/>
      </c>
      <c r="AR1599" s="306" t="str">
        <f t="shared" si="1164"/>
        <v/>
      </c>
      <c r="AS1599" s="300" t="str">
        <f t="shared" si="1165"/>
        <v/>
      </c>
      <c r="AT1599" s="300" t="str">
        <f t="shared" si="1166"/>
        <v/>
      </c>
      <c r="AU1599" s="192" t="str">
        <f t="shared" si="1167"/>
        <v>рбс</v>
      </c>
      <c r="AV1599" s="192" t="str">
        <f t="shared" si="1168"/>
        <v>рбс87520696общпро</v>
      </c>
      <c r="AW1599" s="191">
        <f t="shared" si="1169"/>
        <v>0</v>
      </c>
      <c r="AX1599" s="191">
        <f t="shared" si="1170"/>
        <v>0</v>
      </c>
      <c r="AY1599" s="191">
        <f t="shared" si="1171"/>
        <v>0</v>
      </c>
      <c r="AZ1599" s="191">
        <f t="shared" si="1172"/>
        <v>0</v>
      </c>
      <c r="BA1599" s="193">
        <f t="shared" si="1173"/>
        <v>1</v>
      </c>
      <c r="BB1599" s="193">
        <f t="shared" si="1174"/>
        <v>1</v>
      </c>
      <c r="BC1599" s="193">
        <f t="shared" si="1175"/>
        <v>1</v>
      </c>
      <c r="BD1599" s="191">
        <f t="shared" si="1183"/>
        <v>0</v>
      </c>
      <c r="BE1599" s="191">
        <f t="shared" si="1176"/>
        <v>0</v>
      </c>
      <c r="BF1599" s="210">
        <f t="shared" si="1177"/>
        <v>0</v>
      </c>
      <c r="BG1599" s="211">
        <f t="shared" si="1178"/>
        <v>0</v>
      </c>
      <c r="BH1599" s="289"/>
      <c r="BI1599" s="289"/>
      <c r="BL1599" s="233" t="str">
        <f t="shared" si="1179"/>
        <v/>
      </c>
    </row>
    <row r="1600" spans="1:64" ht="12" hidden="1" customHeight="1">
      <c r="A1600" s="333" t="s">
        <v>741</v>
      </c>
      <c r="B1600" s="381" t="s">
        <v>327</v>
      </c>
      <c r="C1600" s="333" t="s">
        <v>742</v>
      </c>
      <c r="D1600" s="381" t="s">
        <v>316</v>
      </c>
      <c r="E1600" s="381" t="s">
        <v>1451</v>
      </c>
      <c r="F1600" s="381" t="s">
        <v>609</v>
      </c>
      <c r="G1600" s="381" t="s">
        <v>395</v>
      </c>
      <c r="H1600" s="100" t="s">
        <v>653</v>
      </c>
      <c r="I1600" s="381" t="s">
        <v>339</v>
      </c>
      <c r="J1600" s="382">
        <v>8500</v>
      </c>
      <c r="K1600" s="382">
        <v>6500</v>
      </c>
      <c r="L1600" s="191" t="str">
        <f t="shared" si="1138"/>
        <v>875206960701011007588085229010</v>
      </c>
      <c r="M1600" s="192">
        <f t="array" ref="M1600">IF(COUNT(SEARCH(Удалить_Роспись_КВСР,$B1600)*SEARCH(Удалить_Роспись_ПБС,$C1600)*SEARCH(Удалить_Роспись_КФСР, $D1600)*SEARCH(Удалить_Роспись_КЦСР,$E1600)*SEARCH(Удалить_Роспись_КВР,$F1600)*SEARCH(Удалить_Роспись_ЭК,$H1600)*SEARCH(Удалить_Роспись_КР,$I1600))&gt;0,0,1)</f>
        <v>0</v>
      </c>
      <c r="N1600" s="192">
        <v>0</v>
      </c>
      <c r="O1600" s="192" t="str">
        <f t="shared" si="1139"/>
        <v/>
      </c>
      <c r="P1600" s="192" t="str">
        <f t="shared" si="1180"/>
        <v/>
      </c>
      <c r="Q1600" s="300" t="str">
        <f t="shared" si="1140"/>
        <v/>
      </c>
      <c r="R1600" s="300" t="str">
        <f t="shared" si="1141"/>
        <v/>
      </c>
      <c r="S1600" s="300" t="str">
        <f t="shared" si="1142"/>
        <v/>
      </c>
      <c r="T1600" s="192" t="str">
        <f t="shared" si="1143"/>
        <v/>
      </c>
      <c r="U1600" s="303" t="str">
        <f t="shared" si="1144"/>
        <v/>
      </c>
      <c r="V1600" s="300" t="str">
        <f t="shared" si="1145"/>
        <v/>
      </c>
      <c r="W1600" s="192" t="str">
        <f t="shared" si="1146"/>
        <v/>
      </c>
      <c r="X1600" s="303" t="str">
        <f t="shared" si="1147"/>
        <v/>
      </c>
      <c r="Y1600" s="300" t="str">
        <f t="shared" si="1148"/>
        <v/>
      </c>
      <c r="Z1600" s="300" t="str">
        <f t="shared" si="1149"/>
        <v/>
      </c>
      <c r="AA1600" s="303" t="str">
        <f t="shared" si="1150"/>
        <v/>
      </c>
      <c r="AB1600" s="300" t="str">
        <f t="shared" si="1151"/>
        <v/>
      </c>
      <c r="AC1600" s="300" t="str">
        <f t="shared" si="1152"/>
        <v/>
      </c>
      <c r="AD1600" s="300" t="str">
        <f t="shared" si="1153"/>
        <v/>
      </c>
      <c r="AE1600" s="192" t="str">
        <f t="shared" si="1154"/>
        <v/>
      </c>
      <c r="AF1600" s="192" t="str">
        <f t="shared" si="1155"/>
        <v/>
      </c>
      <c r="AG1600" s="192"/>
      <c r="AJ1600" s="300" t="str">
        <f t="shared" si="1156"/>
        <v/>
      </c>
      <c r="AK1600" s="300" t="str">
        <f t="shared" si="1157"/>
        <v/>
      </c>
      <c r="AL1600" s="300" t="str">
        <f t="shared" si="1158"/>
        <v/>
      </c>
      <c r="AM1600" s="300" t="str">
        <f t="shared" si="1159"/>
        <v/>
      </c>
      <c r="AN1600" s="300" t="str">
        <f t="shared" si="1160"/>
        <v/>
      </c>
      <c r="AO1600" s="300" t="str">
        <f t="shared" si="1161"/>
        <v/>
      </c>
      <c r="AP1600" s="300" t="str">
        <f t="shared" si="1162"/>
        <v/>
      </c>
      <c r="AQ1600" s="300" t="str">
        <f t="shared" si="1163"/>
        <v/>
      </c>
      <c r="AR1600" s="306" t="str">
        <f t="shared" si="1164"/>
        <v/>
      </c>
      <c r="AS1600" s="300" t="str">
        <f t="shared" si="1165"/>
        <v/>
      </c>
      <c r="AT1600" s="300" t="str">
        <f t="shared" si="1166"/>
        <v/>
      </c>
      <c r="AU1600" s="192" t="str">
        <f t="shared" si="1167"/>
        <v>рбс</v>
      </c>
      <c r="AV1600" s="192" t="str">
        <f t="shared" si="1168"/>
        <v>рбс87520696общпро</v>
      </c>
      <c r="AW1600" s="191">
        <f t="shared" si="1169"/>
        <v>0</v>
      </c>
      <c r="AX1600" s="191">
        <f t="shared" si="1170"/>
        <v>0</v>
      </c>
      <c r="AY1600" s="191">
        <f t="shared" si="1171"/>
        <v>0</v>
      </c>
      <c r="AZ1600" s="191">
        <f t="shared" si="1172"/>
        <v>0</v>
      </c>
      <c r="BA1600" s="193">
        <f t="shared" si="1173"/>
        <v>1</v>
      </c>
      <c r="BB1600" s="193">
        <f t="shared" si="1174"/>
        <v>1</v>
      </c>
      <c r="BC1600" s="193">
        <f t="shared" si="1175"/>
        <v>1</v>
      </c>
      <c r="BD1600" s="191">
        <f t="shared" si="1183"/>
        <v>0</v>
      </c>
      <c r="BE1600" s="191">
        <f t="shared" si="1176"/>
        <v>0</v>
      </c>
      <c r="BF1600" s="210">
        <f t="shared" si="1177"/>
        <v>0</v>
      </c>
      <c r="BG1600" s="211">
        <f t="shared" si="1178"/>
        <v>0</v>
      </c>
      <c r="BH1600" s="289"/>
      <c r="BI1600" s="289"/>
      <c r="BL1600" s="233" t="str">
        <f t="shared" si="1179"/>
        <v/>
      </c>
    </row>
    <row r="1601" spans="1:64" ht="12" hidden="1" customHeight="1">
      <c r="A1601" s="333" t="s">
        <v>741</v>
      </c>
      <c r="B1601" s="381" t="s">
        <v>327</v>
      </c>
      <c r="C1601" s="333" t="s">
        <v>742</v>
      </c>
      <c r="D1601" s="381" t="s">
        <v>311</v>
      </c>
      <c r="E1601" s="381" t="s">
        <v>1452</v>
      </c>
      <c r="F1601" s="381" t="s">
        <v>586</v>
      </c>
      <c r="G1601" s="381" t="s">
        <v>397</v>
      </c>
      <c r="H1601" s="100" t="s">
        <v>653</v>
      </c>
      <c r="I1601" s="381" t="s">
        <v>339</v>
      </c>
      <c r="J1601" s="382">
        <v>17520</v>
      </c>
      <c r="K1601" s="382">
        <v>2500</v>
      </c>
      <c r="L1601" s="191" t="str">
        <f t="shared" si="1138"/>
        <v>875206961003011007554024434010</v>
      </c>
      <c r="M1601" s="192">
        <f t="array" ref="M1601">IF(COUNT(SEARCH(Удалить_Роспись_КВСР,$B1601)*SEARCH(Удалить_Роспись_ПБС,$C1601)*SEARCH(Удалить_Роспись_КФСР, $D1601)*SEARCH(Удалить_Роспись_КЦСР,$E1601)*SEARCH(Удалить_Роспись_КВР,$F1601)*SEARCH(Удалить_Роспись_ЭК,$H1601)*SEARCH(Удалить_Роспись_КР,$I1601))&gt;0,0,1)</f>
        <v>0</v>
      </c>
      <c r="N1601" s="192">
        <v>0</v>
      </c>
      <c r="O1601" s="192" t="str">
        <f t="shared" si="1139"/>
        <v/>
      </c>
      <c r="P1601" s="192" t="str">
        <f t="shared" si="1180"/>
        <v/>
      </c>
      <c r="Q1601" s="300" t="str">
        <f t="shared" si="1140"/>
        <v/>
      </c>
      <c r="R1601" s="300" t="str">
        <f t="shared" si="1141"/>
        <v/>
      </c>
      <c r="S1601" s="300" t="str">
        <f t="shared" si="1142"/>
        <v/>
      </c>
      <c r="T1601" s="192" t="str">
        <f t="shared" si="1143"/>
        <v/>
      </c>
      <c r="U1601" s="303" t="str">
        <f t="shared" si="1144"/>
        <v/>
      </c>
      <c r="V1601" s="300" t="str">
        <f t="shared" si="1145"/>
        <v/>
      </c>
      <c r="W1601" s="192" t="str">
        <f t="shared" si="1146"/>
        <v/>
      </c>
      <c r="X1601" s="303" t="str">
        <f t="shared" si="1147"/>
        <v/>
      </c>
      <c r="Y1601" s="300" t="str">
        <f t="shared" si="1148"/>
        <v/>
      </c>
      <c r="Z1601" s="300" t="str">
        <f t="shared" si="1149"/>
        <v/>
      </c>
      <c r="AA1601" s="303" t="str">
        <f t="shared" si="1150"/>
        <v/>
      </c>
      <c r="AB1601" s="300" t="str">
        <f t="shared" si="1151"/>
        <v/>
      </c>
      <c r="AC1601" s="300" t="str">
        <f t="shared" si="1152"/>
        <v/>
      </c>
      <c r="AD1601" s="300" t="str">
        <f t="shared" si="1153"/>
        <v/>
      </c>
      <c r="AE1601" s="192" t="str">
        <f t="shared" si="1154"/>
        <v/>
      </c>
      <c r="AF1601" s="192" t="str">
        <f t="shared" si="1155"/>
        <v/>
      </c>
      <c r="AG1601" s="192"/>
      <c r="AJ1601" s="300" t="str">
        <f t="shared" si="1156"/>
        <v/>
      </c>
      <c r="AK1601" s="300" t="str">
        <f t="shared" si="1157"/>
        <v/>
      </c>
      <c r="AL1601" s="300" t="str">
        <f t="shared" si="1158"/>
        <v/>
      </c>
      <c r="AM1601" s="300" t="str">
        <f t="shared" si="1159"/>
        <v/>
      </c>
      <c r="AN1601" s="300" t="str">
        <f t="shared" si="1160"/>
        <v/>
      </c>
      <c r="AO1601" s="300" t="str">
        <f t="shared" si="1161"/>
        <v/>
      </c>
      <c r="AP1601" s="300" t="str">
        <f t="shared" si="1162"/>
        <v/>
      </c>
      <c r="AQ1601" s="300" t="str">
        <f t="shared" si="1163"/>
        <v/>
      </c>
      <c r="AR1601" s="306" t="str">
        <f t="shared" si="1164"/>
        <v/>
      </c>
      <c r="AS1601" s="300" t="str">
        <f t="shared" si="1165"/>
        <v/>
      </c>
      <c r="AT1601" s="300" t="str">
        <f t="shared" si="1166"/>
        <v/>
      </c>
      <c r="AU1601" s="192" t="str">
        <f t="shared" si="1167"/>
        <v>рбс</v>
      </c>
      <c r="AV1601" s="192" t="str">
        <f t="shared" si="1168"/>
        <v>рбс87520696общпро</v>
      </c>
      <c r="AW1601" s="191">
        <f t="shared" si="1169"/>
        <v>0</v>
      </c>
      <c r="AX1601" s="191">
        <f t="shared" si="1170"/>
        <v>0</v>
      </c>
      <c r="AY1601" s="191">
        <f t="shared" si="1171"/>
        <v>0</v>
      </c>
      <c r="AZ1601" s="191">
        <f t="shared" si="1172"/>
        <v>0</v>
      </c>
      <c r="BA1601" s="193">
        <f t="shared" si="1173"/>
        <v>1</v>
      </c>
      <c r="BB1601" s="193">
        <f t="shared" si="1174"/>
        <v>1</v>
      </c>
      <c r="BC1601" s="193">
        <f t="shared" si="1175"/>
        <v>1</v>
      </c>
      <c r="BD1601" s="191">
        <f t="shared" si="1183"/>
        <v>0</v>
      </c>
      <c r="BE1601" s="191">
        <f t="shared" si="1176"/>
        <v>0</v>
      </c>
      <c r="BF1601" s="210">
        <f t="shared" si="1177"/>
        <v>0</v>
      </c>
      <c r="BG1601" s="211">
        <f t="shared" si="1178"/>
        <v>0</v>
      </c>
      <c r="BH1601" s="289"/>
      <c r="BI1601" s="289"/>
      <c r="BL1601" s="233" t="str">
        <f t="shared" si="1179"/>
        <v/>
      </c>
    </row>
    <row r="1602" spans="1:64" ht="12" customHeight="1">
      <c r="A1602" s="333" t="s">
        <v>743</v>
      </c>
      <c r="B1602" s="381" t="s">
        <v>327</v>
      </c>
      <c r="C1602" s="333" t="s">
        <v>744</v>
      </c>
      <c r="D1602" s="381" t="s">
        <v>316</v>
      </c>
      <c r="E1602" s="381" t="s">
        <v>1443</v>
      </c>
      <c r="F1602" s="381" t="s">
        <v>608</v>
      </c>
      <c r="G1602" s="381" t="s">
        <v>385</v>
      </c>
      <c r="H1602" s="100" t="s">
        <v>653</v>
      </c>
      <c r="I1602" s="381" t="s">
        <v>505</v>
      </c>
      <c r="J1602" s="382">
        <v>861641</v>
      </c>
      <c r="K1602" s="382">
        <v>720144.35</v>
      </c>
      <c r="L1602" s="191" t="str">
        <f t="shared" si="1138"/>
        <v>875256810701011004001011121101</v>
      </c>
      <c r="M1602" s="192">
        <f t="array" ref="M1602">IF(COUNT(SEARCH(Удалить_Роспись_КВСР,$B1602)*SEARCH(Удалить_Роспись_ПБС,$C1602)*SEARCH(Удалить_Роспись_КФСР, $D1602)*SEARCH(Удалить_Роспись_КЦСР,$E1602)*SEARCH(Удалить_Роспись_КВР,$F1602)*SEARCH(Удалить_Роспись_ЭК,$H1602)*SEARCH(Удалить_Роспись_КР,$I1602))&gt;0,0,1)</f>
        <v>0</v>
      </c>
      <c r="N1602" s="192">
        <v>0</v>
      </c>
      <c r="O1602" s="192" t="str">
        <f t="shared" si="1139"/>
        <v/>
      </c>
      <c r="P1602" s="192" t="str">
        <f t="shared" si="1180"/>
        <v/>
      </c>
      <c r="Q1602" s="300" t="str">
        <f t="shared" si="1140"/>
        <v/>
      </c>
      <c r="R1602" s="300" t="str">
        <f t="shared" si="1141"/>
        <v/>
      </c>
      <c r="S1602" s="300" t="str">
        <f t="shared" si="1142"/>
        <v/>
      </c>
      <c r="T1602" s="192" t="str">
        <f t="shared" si="1143"/>
        <v/>
      </c>
      <c r="U1602" s="303" t="str">
        <f t="shared" si="1144"/>
        <v/>
      </c>
      <c r="V1602" s="300" t="str">
        <f t="shared" si="1145"/>
        <v/>
      </c>
      <c r="W1602" s="192" t="str">
        <f t="shared" si="1146"/>
        <v/>
      </c>
      <c r="X1602" s="303" t="str">
        <f t="shared" si="1147"/>
        <v/>
      </c>
      <c r="Y1602" s="300" t="str">
        <f t="shared" si="1148"/>
        <v/>
      </c>
      <c r="Z1602" s="300" t="str">
        <f t="shared" si="1149"/>
        <v/>
      </c>
      <c r="AA1602" s="303" t="str">
        <f t="shared" si="1150"/>
        <v/>
      </c>
      <c r="AB1602" s="300" t="str">
        <f t="shared" si="1151"/>
        <v/>
      </c>
      <c r="AC1602" s="300" t="str">
        <f t="shared" si="1152"/>
        <v/>
      </c>
      <c r="AD1602" s="300" t="str">
        <f t="shared" si="1153"/>
        <v/>
      </c>
      <c r="AE1602" s="192" t="str">
        <f t="shared" si="1154"/>
        <v/>
      </c>
      <c r="AF1602" s="192" t="str">
        <f t="shared" si="1155"/>
        <v/>
      </c>
      <c r="AG1602" s="192"/>
      <c r="AJ1602" s="300" t="str">
        <f t="shared" si="1156"/>
        <v/>
      </c>
      <c r="AK1602" s="300" t="str">
        <f t="shared" si="1157"/>
        <v/>
      </c>
      <c r="AL1602" s="300" t="str">
        <f t="shared" si="1158"/>
        <v/>
      </c>
      <c r="AM1602" s="300" t="str">
        <f t="shared" si="1159"/>
        <v/>
      </c>
      <c r="AN1602" s="300" t="str">
        <f t="shared" si="1160"/>
        <v/>
      </c>
      <c r="AO1602" s="300" t="str">
        <f t="shared" si="1161"/>
        <v/>
      </c>
      <c r="AP1602" s="300" t="str">
        <f t="shared" si="1162"/>
        <v/>
      </c>
      <c r="AQ1602" s="300" t="str">
        <f t="shared" si="1163"/>
        <v/>
      </c>
      <c r="AR1602" s="306" t="str">
        <f t="shared" si="1164"/>
        <v/>
      </c>
      <c r="AS1602" s="300" t="str">
        <f t="shared" si="1165"/>
        <v/>
      </c>
      <c r="AT1602" s="300" t="str">
        <f t="shared" si="1166"/>
        <v/>
      </c>
      <c r="AU1602" s="192" t="str">
        <f t="shared" si="1167"/>
        <v>рбс</v>
      </c>
      <c r="AV1602" s="192" t="str">
        <f t="shared" si="1168"/>
        <v>рбс87525681общопл</v>
      </c>
      <c r="AW1602" s="191">
        <f t="shared" si="1169"/>
        <v>0</v>
      </c>
      <c r="AX1602" s="191">
        <f t="shared" si="1170"/>
        <v>0</v>
      </c>
      <c r="AY1602" s="191">
        <f t="shared" si="1171"/>
        <v>0</v>
      </c>
      <c r="AZ1602" s="191">
        <f t="shared" si="1172"/>
        <v>0</v>
      </c>
      <c r="BA1602" s="193">
        <f t="shared" si="1173"/>
        <v>1</v>
      </c>
      <c r="BB1602" s="193">
        <f t="shared" si="1174"/>
        <v>1</v>
      </c>
      <c r="BC1602" s="193">
        <f t="shared" si="1175"/>
        <v>1</v>
      </c>
      <c r="BD1602" s="191">
        <f t="shared" si="1183"/>
        <v>0</v>
      </c>
      <c r="BE1602" s="191">
        <f t="shared" si="1176"/>
        <v>0</v>
      </c>
      <c r="BF1602" s="210">
        <f t="shared" si="1177"/>
        <v>0</v>
      </c>
      <c r="BG1602" s="211">
        <f t="shared" si="1178"/>
        <v>0</v>
      </c>
      <c r="BH1602" s="289"/>
      <c r="BI1602" s="289"/>
      <c r="BL1602" s="233" t="str">
        <f t="shared" si="1179"/>
        <v/>
      </c>
    </row>
    <row r="1603" spans="1:64" ht="12" customHeight="1">
      <c r="A1603" s="333" t="s">
        <v>743</v>
      </c>
      <c r="B1603" s="381" t="s">
        <v>327</v>
      </c>
      <c r="C1603" s="333" t="s">
        <v>744</v>
      </c>
      <c r="D1603" s="381" t="s">
        <v>316</v>
      </c>
      <c r="E1603" s="381" t="s">
        <v>1443</v>
      </c>
      <c r="F1603" s="381" t="s">
        <v>902</v>
      </c>
      <c r="G1603" s="381" t="s">
        <v>387</v>
      </c>
      <c r="H1603" s="100" t="s">
        <v>653</v>
      </c>
      <c r="I1603" s="381" t="s">
        <v>505</v>
      </c>
      <c r="J1603" s="382">
        <v>267239.39</v>
      </c>
      <c r="K1603" s="382">
        <v>220382.89</v>
      </c>
      <c r="L1603" s="191" t="str">
        <f t="shared" si="1138"/>
        <v>875256810701011004001011921301</v>
      </c>
      <c r="M1603" s="192">
        <f t="array" ref="M1603">IF(COUNT(SEARCH(Удалить_Роспись_КВСР,$B1603)*SEARCH(Удалить_Роспись_ПБС,$C1603)*SEARCH(Удалить_Роспись_КФСР, $D1603)*SEARCH(Удалить_Роспись_КЦСР,$E1603)*SEARCH(Удалить_Роспись_КВР,$F1603)*SEARCH(Удалить_Роспись_ЭК,$H1603)*SEARCH(Удалить_Роспись_КР,$I1603))&gt;0,0,1)</f>
        <v>0</v>
      </c>
      <c r="N1603" s="192">
        <v>0</v>
      </c>
      <c r="O1603" s="192" t="str">
        <f t="shared" si="1139"/>
        <v/>
      </c>
      <c r="P1603" s="192" t="str">
        <f t="shared" si="1180"/>
        <v/>
      </c>
      <c r="Q1603" s="300" t="str">
        <f t="shared" si="1140"/>
        <v/>
      </c>
      <c r="R1603" s="300" t="str">
        <f t="shared" si="1141"/>
        <v/>
      </c>
      <c r="S1603" s="300" t="str">
        <f t="shared" si="1142"/>
        <v/>
      </c>
      <c r="T1603" s="192" t="str">
        <f t="shared" si="1143"/>
        <v/>
      </c>
      <c r="U1603" s="303" t="str">
        <f t="shared" si="1144"/>
        <v/>
      </c>
      <c r="V1603" s="300" t="str">
        <f t="shared" si="1145"/>
        <v/>
      </c>
      <c r="W1603" s="192" t="str">
        <f t="shared" si="1146"/>
        <v/>
      </c>
      <c r="X1603" s="303" t="str">
        <f t="shared" si="1147"/>
        <v/>
      </c>
      <c r="Y1603" s="300" t="str">
        <f t="shared" si="1148"/>
        <v/>
      </c>
      <c r="Z1603" s="300" t="str">
        <f t="shared" si="1149"/>
        <v/>
      </c>
      <c r="AA1603" s="303" t="str">
        <f t="shared" si="1150"/>
        <v/>
      </c>
      <c r="AB1603" s="300" t="str">
        <f t="shared" si="1151"/>
        <v/>
      </c>
      <c r="AC1603" s="300" t="str">
        <f t="shared" si="1152"/>
        <v/>
      </c>
      <c r="AD1603" s="300" t="str">
        <f t="shared" si="1153"/>
        <v/>
      </c>
      <c r="AE1603" s="192" t="str">
        <f t="shared" si="1154"/>
        <v/>
      </c>
      <c r="AF1603" s="192" t="str">
        <f t="shared" si="1155"/>
        <v/>
      </c>
      <c r="AG1603" s="192"/>
      <c r="AJ1603" s="300" t="str">
        <f t="shared" si="1156"/>
        <v/>
      </c>
      <c r="AK1603" s="300" t="str">
        <f t="shared" si="1157"/>
        <v/>
      </c>
      <c r="AL1603" s="300" t="str">
        <f t="shared" si="1158"/>
        <v/>
      </c>
      <c r="AM1603" s="300" t="str">
        <f t="shared" si="1159"/>
        <v/>
      </c>
      <c r="AN1603" s="300" t="str">
        <f t="shared" si="1160"/>
        <v/>
      </c>
      <c r="AO1603" s="300" t="str">
        <f t="shared" si="1161"/>
        <v/>
      </c>
      <c r="AP1603" s="300" t="str">
        <f t="shared" si="1162"/>
        <v/>
      </c>
      <c r="AQ1603" s="300" t="str">
        <f t="shared" si="1163"/>
        <v/>
      </c>
      <c r="AR1603" s="306" t="str">
        <f t="shared" si="1164"/>
        <v/>
      </c>
      <c r="AS1603" s="300" t="str">
        <f t="shared" si="1165"/>
        <v/>
      </c>
      <c r="AT1603" s="300" t="str">
        <f t="shared" si="1166"/>
        <v/>
      </c>
      <c r="AU1603" s="192" t="str">
        <f t="shared" si="1167"/>
        <v>рбс</v>
      </c>
      <c r="AV1603" s="192" t="str">
        <f t="shared" si="1168"/>
        <v>рбс87525681общопл</v>
      </c>
      <c r="AW1603" s="191">
        <f t="shared" si="1169"/>
        <v>0</v>
      </c>
      <c r="AX1603" s="191">
        <f t="shared" si="1170"/>
        <v>0</v>
      </c>
      <c r="AY1603" s="191">
        <f t="shared" si="1171"/>
        <v>0</v>
      </c>
      <c r="AZ1603" s="191">
        <f t="shared" si="1172"/>
        <v>0</v>
      </c>
      <c r="BA1603" s="193">
        <f t="shared" si="1173"/>
        <v>1</v>
      </c>
      <c r="BB1603" s="193">
        <f t="shared" si="1174"/>
        <v>1</v>
      </c>
      <c r="BC1603" s="193">
        <f t="shared" si="1175"/>
        <v>1</v>
      </c>
      <c r="BD1603" s="191">
        <f t="shared" si="1183"/>
        <v>0</v>
      </c>
      <c r="BE1603" s="191">
        <f t="shared" si="1176"/>
        <v>0</v>
      </c>
      <c r="BF1603" s="210">
        <f t="shared" si="1177"/>
        <v>0</v>
      </c>
      <c r="BG1603" s="211">
        <f t="shared" si="1178"/>
        <v>0</v>
      </c>
      <c r="BH1603" s="289"/>
      <c r="BI1603" s="289"/>
      <c r="BL1603" s="233" t="str">
        <f t="shared" si="1179"/>
        <v/>
      </c>
    </row>
    <row r="1604" spans="1:64" ht="12" customHeight="1">
      <c r="A1604" s="333" t="s">
        <v>743</v>
      </c>
      <c r="B1604" s="381" t="s">
        <v>327</v>
      </c>
      <c r="C1604" s="333" t="s">
        <v>744</v>
      </c>
      <c r="D1604" s="381" t="s">
        <v>316</v>
      </c>
      <c r="E1604" s="381" t="s">
        <v>1443</v>
      </c>
      <c r="F1604" s="381" t="s">
        <v>586</v>
      </c>
      <c r="G1604" s="381" t="s">
        <v>391</v>
      </c>
      <c r="H1604" s="100" t="s">
        <v>653</v>
      </c>
      <c r="I1604" s="381" t="s">
        <v>505</v>
      </c>
      <c r="J1604" s="382">
        <v>12000</v>
      </c>
      <c r="K1604" s="382">
        <v>6174.48</v>
      </c>
      <c r="L1604" s="191" t="str">
        <f t="shared" si="1138"/>
        <v>875256810701011004001024422101</v>
      </c>
      <c r="M1604" s="192">
        <f t="array" ref="M1604">IF(COUNT(SEARCH(Удалить_Роспись_КВСР,$B1604)*SEARCH(Удалить_Роспись_ПБС,$C1604)*SEARCH(Удалить_Роспись_КФСР, $D1604)*SEARCH(Удалить_Роспись_КЦСР,$E1604)*SEARCH(Удалить_Роспись_КВР,$F1604)*SEARCH(Удалить_Роспись_ЭК,$H1604)*SEARCH(Удалить_Роспись_КР,$I1604))&gt;0,0,1)</f>
        <v>0</v>
      </c>
      <c r="N1604" s="192">
        <f>IF(COUNT(SEARCH(Удалить_Индекс_КВСР,$B1604)*SEARCH(Удалить_Индекс_ПБС,$C1604)*SEARCH(Удалить_Индекс_КФСР,$D1604)*SEARCH(Удалить_Индекс_КЦСР,$E1604)*SEARCH(Удалить_Индекс_КВР,$F1604)*SEARCH(Удалить_Индекс_ЭК,$H1604)*SEARCH(Удалить_Индекс_КР,$I1604))&gt;0,0,1)</f>
        <v>1</v>
      </c>
      <c r="O1604" s="192" t="str">
        <f t="shared" si="1139"/>
        <v/>
      </c>
      <c r="P1604" s="192" t="str">
        <f t="shared" si="1180"/>
        <v/>
      </c>
      <c r="Q1604" s="300" t="str">
        <f t="shared" si="1140"/>
        <v/>
      </c>
      <c r="R1604" s="300" t="str">
        <f t="shared" si="1141"/>
        <v/>
      </c>
      <c r="S1604" s="300" t="str">
        <f t="shared" si="1142"/>
        <v/>
      </c>
      <c r="T1604" s="192" t="str">
        <f t="shared" si="1143"/>
        <v/>
      </c>
      <c r="U1604" s="303" t="str">
        <f t="shared" si="1144"/>
        <v/>
      </c>
      <c r="V1604" s="300" t="str">
        <f t="shared" si="1145"/>
        <v/>
      </c>
      <c r="W1604" s="192" t="str">
        <f t="shared" si="1146"/>
        <v/>
      </c>
      <c r="X1604" s="303" t="str">
        <f t="shared" si="1147"/>
        <v/>
      </c>
      <c r="Y1604" s="300" t="str">
        <f t="shared" si="1148"/>
        <v/>
      </c>
      <c r="Z1604" s="300" t="str">
        <f t="shared" si="1149"/>
        <v/>
      </c>
      <c r="AA1604" s="303" t="str">
        <f t="shared" si="1150"/>
        <v/>
      </c>
      <c r="AB1604" s="300" t="str">
        <f t="shared" si="1151"/>
        <v/>
      </c>
      <c r="AC1604" s="300" t="str">
        <f t="shared" si="1152"/>
        <v/>
      </c>
      <c r="AD1604" s="300" t="str">
        <f t="shared" si="1153"/>
        <v/>
      </c>
      <c r="AE1604" s="192" t="str">
        <f t="shared" si="1154"/>
        <v/>
      </c>
      <c r="AF1604" s="192" t="str">
        <f t="shared" si="1155"/>
        <v/>
      </c>
      <c r="AG1604" s="192"/>
      <c r="AJ1604" s="300" t="str">
        <f t="shared" si="1156"/>
        <v/>
      </c>
      <c r="AK1604" s="300" t="str">
        <f t="shared" si="1157"/>
        <v/>
      </c>
      <c r="AL1604" s="300" t="str">
        <f t="shared" si="1158"/>
        <v/>
      </c>
      <c r="AM1604" s="300" t="str">
        <f t="shared" si="1159"/>
        <v/>
      </c>
      <c r="AN1604" s="300" t="str">
        <f t="shared" si="1160"/>
        <v/>
      </c>
      <c r="AO1604" s="300" t="str">
        <f t="shared" si="1161"/>
        <v/>
      </c>
      <c r="AP1604" s="300" t="str">
        <f t="shared" si="1162"/>
        <v/>
      </c>
      <c r="AQ1604" s="300" t="str">
        <f t="shared" si="1163"/>
        <v/>
      </c>
      <c r="AR1604" s="306" t="str">
        <f t="shared" si="1164"/>
        <v/>
      </c>
      <c r="AS1604" s="300" t="str">
        <f t="shared" si="1165"/>
        <v/>
      </c>
      <c r="AT1604" s="300" t="str">
        <f t="shared" si="1166"/>
        <v/>
      </c>
      <c r="AU1604" s="192" t="str">
        <f t="shared" si="1167"/>
        <v>рбс</v>
      </c>
      <c r="AV1604" s="192" t="str">
        <f t="shared" si="1168"/>
        <v>рбс87525681общпро</v>
      </c>
      <c r="AW1604" s="191">
        <f t="shared" si="1169"/>
        <v>0</v>
      </c>
      <c r="AX1604" s="191">
        <f t="shared" si="1170"/>
        <v>0</v>
      </c>
      <c r="AY1604" s="191">
        <f t="shared" si="1171"/>
        <v>12000</v>
      </c>
      <c r="AZ1604" s="191">
        <f t="shared" si="1172"/>
        <v>6174.48</v>
      </c>
      <c r="BA1604" s="193">
        <f t="shared" si="1173"/>
        <v>1</v>
      </c>
      <c r="BB1604" s="193">
        <f t="shared" si="1174"/>
        <v>1</v>
      </c>
      <c r="BC1604" s="193">
        <f t="shared" si="1175"/>
        <v>1</v>
      </c>
      <c r="BD1604" s="191">
        <f t="shared" si="1183"/>
        <v>12000</v>
      </c>
      <c r="BE1604" s="191">
        <f t="shared" si="1176"/>
        <v>6174.48</v>
      </c>
      <c r="BF1604" s="210">
        <f t="shared" si="1177"/>
        <v>12000</v>
      </c>
      <c r="BG1604" s="211">
        <f t="shared" si="1178"/>
        <v>12000</v>
      </c>
      <c r="BH1604" s="289"/>
      <c r="BI1604" s="289"/>
      <c r="BL1604" s="233" t="str">
        <f t="shared" si="1179"/>
        <v/>
      </c>
    </row>
    <row r="1605" spans="1:64" ht="12" customHeight="1">
      <c r="A1605" s="333" t="s">
        <v>743</v>
      </c>
      <c r="B1605" s="381" t="s">
        <v>327</v>
      </c>
      <c r="C1605" s="333" t="s">
        <v>744</v>
      </c>
      <c r="D1605" s="381" t="s">
        <v>316</v>
      </c>
      <c r="E1605" s="381" t="s">
        <v>1443</v>
      </c>
      <c r="F1605" s="381" t="s">
        <v>586</v>
      </c>
      <c r="G1605" s="381" t="s">
        <v>394</v>
      </c>
      <c r="H1605" s="100" t="s">
        <v>653</v>
      </c>
      <c r="I1605" s="381" t="s">
        <v>505</v>
      </c>
      <c r="J1605" s="382">
        <v>79969.48</v>
      </c>
      <c r="K1605" s="382">
        <v>42644.13</v>
      </c>
      <c r="L1605" s="191" t="str">
        <f t="shared" si="1138"/>
        <v>875256810701011004001024422501</v>
      </c>
      <c r="M1605" s="192">
        <f t="array" ref="M1605">IF(COUNT(SEARCH(Удалить_Роспись_КВСР,$B1605)*SEARCH(Удалить_Роспись_ПБС,$C1605)*SEARCH(Удалить_Роспись_КФСР, $D1605)*SEARCH(Удалить_Роспись_КЦСР,$E1605)*SEARCH(Удалить_Роспись_КВР,$F1605)*SEARCH(Удалить_Роспись_ЭК,$H1605)*SEARCH(Удалить_Роспись_КР,$I1605))&gt;0,0,1)</f>
        <v>0</v>
      </c>
      <c r="N1605" s="192">
        <f>IF(COUNT(SEARCH(Удалить_Индекс_КВСР,$B1605)*SEARCH(Удалить_Индекс_ПБС,$C1605)*SEARCH(Удалить_Индекс_КФСР,$D1605)*SEARCH(Удалить_Индекс_КЦСР,$E1605)*SEARCH(Удалить_Индекс_КВР,$F1605)*SEARCH(Удалить_Индекс_ЭК,$H1605)*SEARCH(Удалить_Индекс_КР,$I1605))&gt;0,0,1)</f>
        <v>1</v>
      </c>
      <c r="O1605" s="192" t="str">
        <f t="shared" si="1139"/>
        <v/>
      </c>
      <c r="P1605" s="192" t="str">
        <f t="shared" si="1180"/>
        <v/>
      </c>
      <c r="Q1605" s="300" t="str">
        <f t="shared" si="1140"/>
        <v/>
      </c>
      <c r="R1605" s="300" t="str">
        <f t="shared" si="1141"/>
        <v/>
      </c>
      <c r="S1605" s="300" t="str">
        <f t="shared" si="1142"/>
        <v/>
      </c>
      <c r="T1605" s="192" t="str">
        <f t="shared" si="1143"/>
        <v/>
      </c>
      <c r="U1605" s="303" t="str">
        <f t="shared" si="1144"/>
        <v/>
      </c>
      <c r="V1605" s="300" t="str">
        <f t="shared" si="1145"/>
        <v/>
      </c>
      <c r="W1605" s="192" t="str">
        <f t="shared" si="1146"/>
        <v/>
      </c>
      <c r="X1605" s="303" t="str">
        <f t="shared" si="1147"/>
        <v/>
      </c>
      <c r="Y1605" s="300" t="str">
        <f t="shared" si="1148"/>
        <v/>
      </c>
      <c r="Z1605" s="300" t="str">
        <f t="shared" si="1149"/>
        <v/>
      </c>
      <c r="AA1605" s="303" t="str">
        <f t="shared" si="1150"/>
        <v/>
      </c>
      <c r="AB1605" s="300" t="str">
        <f t="shared" si="1151"/>
        <v/>
      </c>
      <c r="AC1605" s="300" t="str">
        <f t="shared" si="1152"/>
        <v/>
      </c>
      <c r="AD1605" s="300" t="str">
        <f t="shared" si="1153"/>
        <v/>
      </c>
      <c r="AE1605" s="192" t="str">
        <f t="shared" si="1154"/>
        <v/>
      </c>
      <c r="AF1605" s="192" t="str">
        <f t="shared" si="1155"/>
        <v/>
      </c>
      <c r="AG1605" s="192"/>
      <c r="AJ1605" s="300" t="str">
        <f t="shared" si="1156"/>
        <v/>
      </c>
      <c r="AK1605" s="300" t="str">
        <f t="shared" si="1157"/>
        <v/>
      </c>
      <c r="AL1605" s="300" t="str">
        <f t="shared" si="1158"/>
        <v/>
      </c>
      <c r="AM1605" s="300" t="str">
        <f t="shared" si="1159"/>
        <v/>
      </c>
      <c r="AN1605" s="300" t="str">
        <f t="shared" si="1160"/>
        <v/>
      </c>
      <c r="AO1605" s="300" t="str">
        <f t="shared" si="1161"/>
        <v/>
      </c>
      <c r="AP1605" s="300" t="str">
        <f t="shared" si="1162"/>
        <v/>
      </c>
      <c r="AQ1605" s="300" t="str">
        <f t="shared" si="1163"/>
        <v/>
      </c>
      <c r="AR1605" s="306" t="str">
        <f t="shared" si="1164"/>
        <v/>
      </c>
      <c r="AS1605" s="300" t="str">
        <f t="shared" si="1165"/>
        <v/>
      </c>
      <c r="AT1605" s="300" t="str">
        <f t="shared" si="1166"/>
        <v/>
      </c>
      <c r="AU1605" s="192" t="str">
        <f t="shared" si="1167"/>
        <v>рбс</v>
      </c>
      <c r="AV1605" s="192" t="str">
        <f t="shared" si="1168"/>
        <v>рбс87525681общпро</v>
      </c>
      <c r="AW1605" s="191">
        <f t="shared" si="1169"/>
        <v>0</v>
      </c>
      <c r="AX1605" s="191">
        <f t="shared" si="1170"/>
        <v>0</v>
      </c>
      <c r="AY1605" s="191">
        <f t="shared" si="1171"/>
        <v>79969.48</v>
      </c>
      <c r="AZ1605" s="191">
        <f t="shared" si="1172"/>
        <v>42644.13</v>
      </c>
      <c r="BA1605" s="193">
        <f t="shared" si="1173"/>
        <v>1</v>
      </c>
      <c r="BB1605" s="193">
        <f t="shared" si="1174"/>
        <v>1</v>
      </c>
      <c r="BC1605" s="193">
        <f t="shared" si="1175"/>
        <v>1</v>
      </c>
      <c r="BD1605" s="191">
        <f t="shared" si="1183"/>
        <v>79969.48</v>
      </c>
      <c r="BE1605" s="191">
        <f t="shared" si="1176"/>
        <v>42644.13</v>
      </c>
      <c r="BF1605" s="210">
        <f t="shared" si="1177"/>
        <v>79969.48</v>
      </c>
      <c r="BG1605" s="211">
        <f t="shared" si="1178"/>
        <v>79969.48</v>
      </c>
      <c r="BH1605" s="289"/>
      <c r="BI1605" s="289"/>
      <c r="BL1605" s="233" t="str">
        <f t="shared" si="1179"/>
        <v/>
      </c>
    </row>
    <row r="1606" spans="1:64" ht="12" customHeight="1">
      <c r="A1606" s="333" t="s">
        <v>743</v>
      </c>
      <c r="B1606" s="381" t="s">
        <v>327</v>
      </c>
      <c r="C1606" s="333" t="s">
        <v>744</v>
      </c>
      <c r="D1606" s="381" t="s">
        <v>316</v>
      </c>
      <c r="E1606" s="381" t="s">
        <v>1443</v>
      </c>
      <c r="F1606" s="381" t="s">
        <v>586</v>
      </c>
      <c r="G1606" s="381" t="s">
        <v>389</v>
      </c>
      <c r="H1606" s="100" t="s">
        <v>653</v>
      </c>
      <c r="I1606" s="381" t="s">
        <v>505</v>
      </c>
      <c r="J1606" s="382">
        <v>69019.98</v>
      </c>
      <c r="K1606" s="382">
        <v>59065.41</v>
      </c>
      <c r="L1606" s="191" t="str">
        <f t="shared" si="1138"/>
        <v>875256810701011004001024422601</v>
      </c>
      <c r="M1606" s="192">
        <f t="array" ref="M1606">IF(COUNT(SEARCH(Удалить_Роспись_КВСР,$B1606)*SEARCH(Удалить_Роспись_ПБС,$C1606)*SEARCH(Удалить_Роспись_КФСР, $D1606)*SEARCH(Удалить_Роспись_КЦСР,$E1606)*SEARCH(Удалить_Роспись_КВР,$F1606)*SEARCH(Удалить_Роспись_ЭК,$H1606)*SEARCH(Удалить_Роспись_КР,$I1606))&gt;0,0,1)</f>
        <v>0</v>
      </c>
      <c r="N1606" s="192">
        <f>IF(COUNT(SEARCH(Удалить_Индекс_КВСР,$B1606)*SEARCH(Удалить_Индекс_ПБС,$C1606)*SEARCH(Удалить_Индекс_КФСР,$D1606)*SEARCH(Удалить_Индекс_КЦСР,$E1606)*SEARCH(Удалить_Индекс_КВР,$F1606)*SEARCH(Удалить_Индекс_ЭК,$H1606)*SEARCH(Удалить_Индекс_КР,$I1606))&gt;0,0,1)</f>
        <v>1</v>
      </c>
      <c r="O1606" s="192" t="str">
        <f t="shared" si="1139"/>
        <v/>
      </c>
      <c r="P1606" s="192" t="str">
        <f t="shared" si="1180"/>
        <v/>
      </c>
      <c r="Q1606" s="300" t="str">
        <f t="shared" si="1140"/>
        <v/>
      </c>
      <c r="R1606" s="300" t="str">
        <f t="shared" si="1141"/>
        <v/>
      </c>
      <c r="S1606" s="300" t="str">
        <f t="shared" si="1142"/>
        <v/>
      </c>
      <c r="T1606" s="192" t="str">
        <f t="shared" si="1143"/>
        <v/>
      </c>
      <c r="U1606" s="303" t="str">
        <f t="shared" si="1144"/>
        <v/>
      </c>
      <c r="V1606" s="300" t="str">
        <f t="shared" si="1145"/>
        <v/>
      </c>
      <c r="W1606" s="192" t="str">
        <f t="shared" si="1146"/>
        <v/>
      </c>
      <c r="X1606" s="303" t="str">
        <f t="shared" si="1147"/>
        <v/>
      </c>
      <c r="Y1606" s="300" t="str">
        <f t="shared" si="1148"/>
        <v/>
      </c>
      <c r="Z1606" s="300" t="str">
        <f t="shared" si="1149"/>
        <v/>
      </c>
      <c r="AA1606" s="303" t="str">
        <f t="shared" si="1150"/>
        <v/>
      </c>
      <c r="AB1606" s="300" t="str">
        <f t="shared" si="1151"/>
        <v/>
      </c>
      <c r="AC1606" s="300" t="str">
        <f t="shared" si="1152"/>
        <v/>
      </c>
      <c r="AD1606" s="300" t="str">
        <f t="shared" si="1153"/>
        <v/>
      </c>
      <c r="AE1606" s="192" t="str">
        <f t="shared" si="1154"/>
        <v/>
      </c>
      <c r="AF1606" s="192" t="str">
        <f t="shared" si="1155"/>
        <v/>
      </c>
      <c r="AG1606" s="192"/>
      <c r="AJ1606" s="300" t="str">
        <f t="shared" si="1156"/>
        <v/>
      </c>
      <c r="AK1606" s="300" t="str">
        <f t="shared" si="1157"/>
        <v/>
      </c>
      <c r="AL1606" s="300" t="str">
        <f t="shared" si="1158"/>
        <v/>
      </c>
      <c r="AM1606" s="300" t="str">
        <f t="shared" si="1159"/>
        <v/>
      </c>
      <c r="AN1606" s="300" t="str">
        <f t="shared" si="1160"/>
        <v/>
      </c>
      <c r="AO1606" s="300" t="str">
        <f t="shared" si="1161"/>
        <v/>
      </c>
      <c r="AP1606" s="300" t="str">
        <f t="shared" si="1162"/>
        <v/>
      </c>
      <c r="AQ1606" s="300" t="str">
        <f t="shared" si="1163"/>
        <v/>
      </c>
      <c r="AR1606" s="306" t="str">
        <f t="shared" si="1164"/>
        <v/>
      </c>
      <c r="AS1606" s="300" t="str">
        <f t="shared" si="1165"/>
        <v/>
      </c>
      <c r="AT1606" s="300" t="str">
        <f t="shared" si="1166"/>
        <v/>
      </c>
      <c r="AU1606" s="192" t="str">
        <f t="shared" si="1167"/>
        <v>рбс</v>
      </c>
      <c r="AV1606" s="192" t="str">
        <f t="shared" si="1168"/>
        <v>рбс87525681общпро</v>
      </c>
      <c r="AW1606" s="191">
        <f t="shared" si="1169"/>
        <v>0</v>
      </c>
      <c r="AX1606" s="191">
        <f t="shared" si="1170"/>
        <v>0</v>
      </c>
      <c r="AY1606" s="191">
        <f t="shared" si="1171"/>
        <v>69019.98</v>
      </c>
      <c r="AZ1606" s="191">
        <f t="shared" si="1172"/>
        <v>59065.41</v>
      </c>
      <c r="BA1606" s="193">
        <f t="shared" si="1173"/>
        <v>1</v>
      </c>
      <c r="BB1606" s="193">
        <f t="shared" si="1174"/>
        <v>1</v>
      </c>
      <c r="BC1606" s="193">
        <f t="shared" si="1175"/>
        <v>1</v>
      </c>
      <c r="BD1606" s="191">
        <f t="shared" si="1183"/>
        <v>69019.98</v>
      </c>
      <c r="BE1606" s="191">
        <f t="shared" si="1176"/>
        <v>59065.41</v>
      </c>
      <c r="BF1606" s="210">
        <f t="shared" si="1177"/>
        <v>69019.98</v>
      </c>
      <c r="BG1606" s="211">
        <f t="shared" si="1178"/>
        <v>69019.98</v>
      </c>
      <c r="BH1606" s="289"/>
      <c r="BI1606" s="289"/>
      <c r="BL1606" s="233" t="str">
        <f t="shared" si="1179"/>
        <v/>
      </c>
    </row>
    <row r="1607" spans="1:64" ht="12" customHeight="1">
      <c r="A1607" s="333" t="s">
        <v>743</v>
      </c>
      <c r="B1607" s="381" t="s">
        <v>327</v>
      </c>
      <c r="C1607" s="333" t="s">
        <v>744</v>
      </c>
      <c r="D1607" s="381" t="s">
        <v>316</v>
      </c>
      <c r="E1607" s="381" t="s">
        <v>1443</v>
      </c>
      <c r="F1607" s="381" t="s">
        <v>586</v>
      </c>
      <c r="G1607" s="381" t="s">
        <v>397</v>
      </c>
      <c r="H1607" s="100" t="s">
        <v>653</v>
      </c>
      <c r="I1607" s="381" t="s">
        <v>505</v>
      </c>
      <c r="J1607" s="382">
        <v>85477.02</v>
      </c>
      <c r="K1607" s="382">
        <v>85477.02</v>
      </c>
      <c r="L1607" s="191" t="str">
        <f t="shared" si="1138"/>
        <v>875256810701011004001024434001</v>
      </c>
      <c r="M1607" s="192">
        <f t="array" ref="M1607">IF(COUNT(SEARCH(Удалить_Роспись_КВСР,$B1607)*SEARCH(Удалить_Роспись_ПБС,$C1607)*SEARCH(Удалить_Роспись_КФСР, $D1607)*SEARCH(Удалить_Роспись_КЦСР,$E1607)*SEARCH(Удалить_Роспись_КВР,$F1607)*SEARCH(Удалить_Роспись_ЭК,$H1607)*SEARCH(Удалить_Роспись_КР,$I1607))&gt;0,0,1)</f>
        <v>0</v>
      </c>
      <c r="N1607" s="192">
        <f>IF(COUNT(SEARCH(Удалить_Индекс_КВСР,$B1607)*SEARCH(Удалить_Индекс_ПБС,$C1607)*SEARCH(Удалить_Индекс_КФСР,$D1607)*SEARCH(Удалить_Индекс_КЦСР,$E1607)*SEARCH(Удалить_Индекс_КВР,$F1607)*SEARCH(Удалить_Индекс_ЭК,$H1607)*SEARCH(Удалить_Индекс_КР,$I1607))&gt;0,0,1)</f>
        <v>1</v>
      </c>
      <c r="O1607" s="192" t="str">
        <f t="shared" si="1139"/>
        <v/>
      </c>
      <c r="P1607" s="192" t="str">
        <f t="shared" si="1180"/>
        <v/>
      </c>
      <c r="Q1607" s="300" t="str">
        <f t="shared" si="1140"/>
        <v/>
      </c>
      <c r="R1607" s="300" t="str">
        <f t="shared" si="1141"/>
        <v/>
      </c>
      <c r="S1607" s="300" t="str">
        <f t="shared" si="1142"/>
        <v/>
      </c>
      <c r="T1607" s="192" t="str">
        <f t="shared" si="1143"/>
        <v/>
      </c>
      <c r="U1607" s="303" t="str">
        <f t="shared" si="1144"/>
        <v/>
      </c>
      <c r="V1607" s="300" t="str">
        <f t="shared" si="1145"/>
        <v/>
      </c>
      <c r="W1607" s="192" t="str">
        <f t="shared" si="1146"/>
        <v/>
      </c>
      <c r="X1607" s="303" t="str">
        <f t="shared" si="1147"/>
        <v/>
      </c>
      <c r="Y1607" s="300" t="str">
        <f t="shared" si="1148"/>
        <v/>
      </c>
      <c r="Z1607" s="300" t="str">
        <f t="shared" si="1149"/>
        <v/>
      </c>
      <c r="AA1607" s="303" t="str">
        <f t="shared" si="1150"/>
        <v/>
      </c>
      <c r="AB1607" s="300" t="str">
        <f t="shared" si="1151"/>
        <v/>
      </c>
      <c r="AC1607" s="300" t="str">
        <f t="shared" si="1152"/>
        <v/>
      </c>
      <c r="AD1607" s="300" t="str">
        <f t="shared" si="1153"/>
        <v/>
      </c>
      <c r="AE1607" s="192" t="str">
        <f t="shared" si="1154"/>
        <v/>
      </c>
      <c r="AF1607" s="192" t="str">
        <f t="shared" si="1155"/>
        <v/>
      </c>
      <c r="AG1607" s="192"/>
      <c r="AJ1607" s="300" t="str">
        <f t="shared" si="1156"/>
        <v/>
      </c>
      <c r="AK1607" s="300" t="str">
        <f t="shared" si="1157"/>
        <v/>
      </c>
      <c r="AL1607" s="300" t="str">
        <f t="shared" si="1158"/>
        <v/>
      </c>
      <c r="AM1607" s="300" t="str">
        <f t="shared" si="1159"/>
        <v/>
      </c>
      <c r="AN1607" s="300" t="str">
        <f t="shared" si="1160"/>
        <v/>
      </c>
      <c r="AO1607" s="300" t="str">
        <f t="shared" si="1161"/>
        <v/>
      </c>
      <c r="AP1607" s="300" t="str">
        <f t="shared" si="1162"/>
        <v/>
      </c>
      <c r="AQ1607" s="300" t="str">
        <f t="shared" si="1163"/>
        <v/>
      </c>
      <c r="AR1607" s="306" t="str">
        <f t="shared" si="1164"/>
        <v/>
      </c>
      <c r="AS1607" s="300" t="str">
        <f t="shared" si="1165"/>
        <v/>
      </c>
      <c r="AT1607" s="300" t="str">
        <f t="shared" si="1166"/>
        <v/>
      </c>
      <c r="AU1607" s="192" t="str">
        <f t="shared" si="1167"/>
        <v>рбс</v>
      </c>
      <c r="AV1607" s="192" t="str">
        <f t="shared" si="1168"/>
        <v>рбс87525681общпро</v>
      </c>
      <c r="AW1607" s="191">
        <f t="shared" si="1169"/>
        <v>0</v>
      </c>
      <c r="AX1607" s="191">
        <f t="shared" si="1170"/>
        <v>0</v>
      </c>
      <c r="AY1607" s="191">
        <f t="shared" si="1171"/>
        <v>85477.02</v>
      </c>
      <c r="AZ1607" s="191">
        <f t="shared" si="1172"/>
        <v>85477.02</v>
      </c>
      <c r="BA1607" s="193">
        <f t="shared" si="1173"/>
        <v>1</v>
      </c>
      <c r="BB1607" s="193">
        <f t="shared" si="1174"/>
        <v>1</v>
      </c>
      <c r="BC1607" s="193">
        <f t="shared" si="1175"/>
        <v>1</v>
      </c>
      <c r="BD1607" s="191">
        <f t="shared" si="1183"/>
        <v>85477.02</v>
      </c>
      <c r="BE1607" s="191">
        <f t="shared" si="1176"/>
        <v>85477.02</v>
      </c>
      <c r="BF1607" s="210">
        <f t="shared" si="1177"/>
        <v>85477.02</v>
      </c>
      <c r="BG1607" s="211">
        <f t="shared" si="1178"/>
        <v>85477.02</v>
      </c>
      <c r="BH1607" s="289"/>
      <c r="BI1607" s="289"/>
      <c r="BL1607" s="233" t="str">
        <f t="shared" si="1179"/>
        <v/>
      </c>
    </row>
    <row r="1608" spans="1:64" ht="12" customHeight="1">
      <c r="A1608" s="333" t="s">
        <v>743</v>
      </c>
      <c r="B1608" s="381" t="s">
        <v>327</v>
      </c>
      <c r="C1608" s="333" t="s">
        <v>744</v>
      </c>
      <c r="D1608" s="381" t="s">
        <v>316</v>
      </c>
      <c r="E1608" s="381" t="s">
        <v>1443</v>
      </c>
      <c r="F1608" s="381" t="s">
        <v>609</v>
      </c>
      <c r="G1608" s="381" t="s">
        <v>395</v>
      </c>
      <c r="H1608" s="100" t="s">
        <v>653</v>
      </c>
      <c r="I1608" s="381" t="s">
        <v>505</v>
      </c>
      <c r="J1608" s="382">
        <v>2000</v>
      </c>
      <c r="K1608" s="382">
        <v>2000</v>
      </c>
      <c r="L1608" s="191" t="str">
        <f t="shared" si="1138"/>
        <v>875256810701011004001085229001</v>
      </c>
      <c r="M1608" s="192">
        <f t="array" ref="M1608">IF(COUNT(SEARCH(Удалить_Роспись_КВСР,$B1608)*SEARCH(Удалить_Роспись_ПБС,$C1608)*SEARCH(Удалить_Роспись_КФСР, $D1608)*SEARCH(Удалить_Роспись_КЦСР,$E1608)*SEARCH(Удалить_Роспись_КВР,$F1608)*SEARCH(Удалить_Роспись_ЭК,$H1608)*SEARCH(Удалить_Роспись_КР,$I1608))&gt;0,0,1)</f>
        <v>0</v>
      </c>
      <c r="N1608" s="192">
        <v>0</v>
      </c>
      <c r="O1608" s="192" t="str">
        <f t="shared" si="1139"/>
        <v/>
      </c>
      <c r="P1608" s="192" t="str">
        <f t="shared" si="1180"/>
        <v/>
      </c>
      <c r="Q1608" s="300" t="str">
        <f t="shared" si="1140"/>
        <v/>
      </c>
      <c r="R1608" s="300" t="str">
        <f t="shared" si="1141"/>
        <v/>
      </c>
      <c r="S1608" s="300" t="str">
        <f t="shared" si="1142"/>
        <v/>
      </c>
      <c r="T1608" s="192" t="str">
        <f t="shared" si="1143"/>
        <v/>
      </c>
      <c r="U1608" s="303" t="str">
        <f t="shared" si="1144"/>
        <v/>
      </c>
      <c r="V1608" s="300" t="str">
        <f t="shared" si="1145"/>
        <v/>
      </c>
      <c r="W1608" s="192" t="str">
        <f t="shared" si="1146"/>
        <v/>
      </c>
      <c r="X1608" s="303" t="str">
        <f t="shared" si="1147"/>
        <v/>
      </c>
      <c r="Y1608" s="300" t="str">
        <f t="shared" si="1148"/>
        <v/>
      </c>
      <c r="Z1608" s="300" t="str">
        <f t="shared" si="1149"/>
        <v/>
      </c>
      <c r="AA1608" s="303" t="str">
        <f t="shared" si="1150"/>
        <v/>
      </c>
      <c r="AB1608" s="300" t="str">
        <f t="shared" si="1151"/>
        <v/>
      </c>
      <c r="AC1608" s="300" t="str">
        <f t="shared" si="1152"/>
        <v/>
      </c>
      <c r="AD1608" s="300" t="str">
        <f t="shared" si="1153"/>
        <v/>
      </c>
      <c r="AE1608" s="192" t="str">
        <f t="shared" si="1154"/>
        <v/>
      </c>
      <c r="AF1608" s="192" t="str">
        <f t="shared" si="1155"/>
        <v/>
      </c>
      <c r="AG1608" s="192"/>
      <c r="AJ1608" s="300" t="str">
        <f t="shared" si="1156"/>
        <v/>
      </c>
      <c r="AK1608" s="300" t="str">
        <f t="shared" si="1157"/>
        <v/>
      </c>
      <c r="AL1608" s="300" t="str">
        <f t="shared" si="1158"/>
        <v/>
      </c>
      <c r="AM1608" s="300" t="str">
        <f t="shared" si="1159"/>
        <v/>
      </c>
      <c r="AN1608" s="300" t="str">
        <f t="shared" si="1160"/>
        <v/>
      </c>
      <c r="AO1608" s="300" t="str">
        <f t="shared" si="1161"/>
        <v/>
      </c>
      <c r="AP1608" s="300" t="str">
        <f t="shared" si="1162"/>
        <v/>
      </c>
      <c r="AQ1608" s="300" t="str">
        <f t="shared" si="1163"/>
        <v/>
      </c>
      <c r="AR1608" s="306" t="str">
        <f t="shared" si="1164"/>
        <v/>
      </c>
      <c r="AS1608" s="300" t="str">
        <f t="shared" si="1165"/>
        <v/>
      </c>
      <c r="AT1608" s="300" t="str">
        <f t="shared" si="1166"/>
        <v/>
      </c>
      <c r="AU1608" s="192" t="str">
        <f t="shared" si="1167"/>
        <v>рбс</v>
      </c>
      <c r="AV1608" s="192" t="str">
        <f t="shared" si="1168"/>
        <v>рбс87525681общпро</v>
      </c>
      <c r="AW1608" s="191">
        <f t="shared" si="1169"/>
        <v>0</v>
      </c>
      <c r="AX1608" s="191">
        <f t="shared" si="1170"/>
        <v>0</v>
      </c>
      <c r="AY1608" s="191">
        <f t="shared" si="1171"/>
        <v>0</v>
      </c>
      <c r="AZ1608" s="191">
        <f t="shared" si="1172"/>
        <v>0</v>
      </c>
      <c r="BA1608" s="193">
        <f t="shared" si="1173"/>
        <v>1</v>
      </c>
      <c r="BB1608" s="193">
        <f t="shared" si="1174"/>
        <v>1</v>
      </c>
      <c r="BC1608" s="193">
        <f t="shared" si="1175"/>
        <v>1</v>
      </c>
      <c r="BD1608" s="191">
        <f t="shared" si="1183"/>
        <v>0</v>
      </c>
      <c r="BE1608" s="191">
        <f t="shared" si="1176"/>
        <v>0</v>
      </c>
      <c r="BF1608" s="210">
        <f t="shared" si="1177"/>
        <v>0</v>
      </c>
      <c r="BG1608" s="211">
        <f t="shared" si="1178"/>
        <v>0</v>
      </c>
      <c r="BH1608" s="289"/>
      <c r="BI1608" s="289"/>
      <c r="BL1608" s="233" t="str">
        <f t="shared" si="1179"/>
        <v/>
      </c>
    </row>
    <row r="1609" spans="1:64" ht="12" customHeight="1">
      <c r="A1609" s="333" t="s">
        <v>743</v>
      </c>
      <c r="B1609" s="381" t="s">
        <v>327</v>
      </c>
      <c r="C1609" s="333" t="s">
        <v>744</v>
      </c>
      <c r="D1609" s="381" t="s">
        <v>316</v>
      </c>
      <c r="E1609" s="381" t="s">
        <v>1443</v>
      </c>
      <c r="F1609" s="381" t="s">
        <v>658</v>
      </c>
      <c r="G1609" s="381" t="s">
        <v>395</v>
      </c>
      <c r="H1609" s="100" t="s">
        <v>653</v>
      </c>
      <c r="I1609" s="381" t="s">
        <v>505</v>
      </c>
      <c r="J1609" s="382">
        <v>30035.61</v>
      </c>
      <c r="K1609" s="382">
        <v>35.61</v>
      </c>
      <c r="L1609" s="191" t="str">
        <f t="shared" si="1138"/>
        <v>875256810701011004001085329001</v>
      </c>
      <c r="M1609" s="192">
        <f t="array" ref="M1609">IF(COUNT(SEARCH(Удалить_Роспись_КВСР,$B1609)*SEARCH(Удалить_Роспись_ПБС,$C1609)*SEARCH(Удалить_Роспись_КФСР, $D1609)*SEARCH(Удалить_Роспись_КЦСР,$E1609)*SEARCH(Удалить_Роспись_КВР,$F1609)*SEARCH(Удалить_Роспись_ЭК,$H1609)*SEARCH(Удалить_Роспись_КР,$I1609))&gt;0,0,1)</f>
        <v>0</v>
      </c>
      <c r="N1609" s="192">
        <v>0</v>
      </c>
      <c r="O1609" s="192" t="str">
        <f t="shared" si="1139"/>
        <v/>
      </c>
      <c r="P1609" s="192" t="str">
        <f t="shared" si="1180"/>
        <v/>
      </c>
      <c r="Q1609" s="300" t="str">
        <f t="shared" si="1140"/>
        <v/>
      </c>
      <c r="R1609" s="300" t="str">
        <f t="shared" si="1141"/>
        <v/>
      </c>
      <c r="S1609" s="300" t="str">
        <f t="shared" si="1142"/>
        <v/>
      </c>
      <c r="T1609" s="192" t="str">
        <f t="shared" si="1143"/>
        <v/>
      </c>
      <c r="U1609" s="303" t="str">
        <f t="shared" si="1144"/>
        <v/>
      </c>
      <c r="V1609" s="300" t="str">
        <f t="shared" si="1145"/>
        <v/>
      </c>
      <c r="W1609" s="192" t="str">
        <f t="shared" si="1146"/>
        <v/>
      </c>
      <c r="X1609" s="303" t="str">
        <f t="shared" si="1147"/>
        <v/>
      </c>
      <c r="Y1609" s="300" t="str">
        <f t="shared" si="1148"/>
        <v/>
      </c>
      <c r="Z1609" s="300" t="str">
        <f t="shared" si="1149"/>
        <v/>
      </c>
      <c r="AA1609" s="303" t="str">
        <f t="shared" si="1150"/>
        <v/>
      </c>
      <c r="AB1609" s="300" t="str">
        <f t="shared" si="1151"/>
        <v/>
      </c>
      <c r="AC1609" s="300" t="str">
        <f t="shared" si="1152"/>
        <v/>
      </c>
      <c r="AD1609" s="300" t="str">
        <f t="shared" si="1153"/>
        <v/>
      </c>
      <c r="AE1609" s="192" t="str">
        <f t="shared" si="1154"/>
        <v/>
      </c>
      <c r="AF1609" s="192" t="str">
        <f t="shared" si="1155"/>
        <v/>
      </c>
      <c r="AG1609" s="192"/>
      <c r="AJ1609" s="300" t="str">
        <f t="shared" si="1156"/>
        <v/>
      </c>
      <c r="AK1609" s="300" t="str">
        <f t="shared" si="1157"/>
        <v/>
      </c>
      <c r="AL1609" s="300" t="str">
        <f t="shared" si="1158"/>
        <v/>
      </c>
      <c r="AM1609" s="300" t="str">
        <f t="shared" si="1159"/>
        <v/>
      </c>
      <c r="AN1609" s="300" t="str">
        <f t="shared" si="1160"/>
        <v/>
      </c>
      <c r="AO1609" s="300" t="str">
        <f t="shared" si="1161"/>
        <v/>
      </c>
      <c r="AP1609" s="300" t="str">
        <f t="shared" si="1162"/>
        <v/>
      </c>
      <c r="AQ1609" s="300" t="str">
        <f t="shared" si="1163"/>
        <v/>
      </c>
      <c r="AR1609" s="306" t="str">
        <f t="shared" si="1164"/>
        <v/>
      </c>
      <c r="AS1609" s="300" t="str">
        <f t="shared" si="1165"/>
        <v/>
      </c>
      <c r="AT1609" s="300" t="str">
        <f t="shared" si="1166"/>
        <v/>
      </c>
      <c r="AU1609" s="192" t="str">
        <f t="shared" si="1167"/>
        <v>рбс</v>
      </c>
      <c r="AV1609" s="192" t="str">
        <f t="shared" si="1168"/>
        <v>рбс87525681общпро</v>
      </c>
      <c r="AW1609" s="191">
        <f t="shared" si="1169"/>
        <v>0</v>
      </c>
      <c r="AX1609" s="191">
        <f t="shared" si="1170"/>
        <v>0</v>
      </c>
      <c r="AY1609" s="191">
        <f t="shared" si="1171"/>
        <v>0</v>
      </c>
      <c r="AZ1609" s="191">
        <f t="shared" si="1172"/>
        <v>0</v>
      </c>
      <c r="BA1609" s="193">
        <f t="shared" si="1173"/>
        <v>1</v>
      </c>
      <c r="BB1609" s="193">
        <f t="shared" si="1174"/>
        <v>1</v>
      </c>
      <c r="BC1609" s="193">
        <f t="shared" si="1175"/>
        <v>1</v>
      </c>
      <c r="BD1609" s="191">
        <f t="shared" si="1183"/>
        <v>0</v>
      </c>
      <c r="BE1609" s="191">
        <f t="shared" si="1176"/>
        <v>0</v>
      </c>
      <c r="BF1609" s="210">
        <f t="shared" si="1177"/>
        <v>0</v>
      </c>
      <c r="BG1609" s="211">
        <f t="shared" si="1178"/>
        <v>0</v>
      </c>
      <c r="BH1609" s="289"/>
      <c r="BI1609" s="289"/>
      <c r="BL1609" s="233" t="str">
        <f t="shared" si="1179"/>
        <v/>
      </c>
    </row>
    <row r="1610" spans="1:64" ht="12" customHeight="1">
      <c r="A1610" s="333" t="s">
        <v>743</v>
      </c>
      <c r="B1610" s="381" t="s">
        <v>327</v>
      </c>
      <c r="C1610" s="333" t="s">
        <v>744</v>
      </c>
      <c r="D1610" s="381" t="s">
        <v>316</v>
      </c>
      <c r="E1610" s="381" t="s">
        <v>1444</v>
      </c>
      <c r="F1610" s="381" t="s">
        <v>608</v>
      </c>
      <c r="G1610" s="381" t="s">
        <v>385</v>
      </c>
      <c r="H1610" s="100" t="s">
        <v>653</v>
      </c>
      <c r="I1610" s="381" t="s">
        <v>505</v>
      </c>
      <c r="J1610" s="382">
        <v>751990</v>
      </c>
      <c r="K1610" s="382">
        <v>583210.93999999994</v>
      </c>
      <c r="L1610" s="191" t="str">
        <f t="shared" si="1138"/>
        <v>875256810701011004101011121101</v>
      </c>
      <c r="M1610" s="192">
        <f t="array" ref="M1610">IF(COUNT(SEARCH(Удалить_Роспись_КВСР,$B1610)*SEARCH(Удалить_Роспись_ПБС,$C1610)*SEARCH(Удалить_Роспись_КФСР, $D1610)*SEARCH(Удалить_Роспись_КЦСР,$E1610)*SEARCH(Удалить_Роспись_КВР,$F1610)*SEARCH(Удалить_Роспись_ЭК,$H1610)*SEARCH(Удалить_Роспись_КР,$I1610))&gt;0,0,1)</f>
        <v>0</v>
      </c>
      <c r="N1610" s="192">
        <v>0</v>
      </c>
      <c r="O1610" s="192" t="str">
        <f t="shared" si="1139"/>
        <v/>
      </c>
      <c r="P1610" s="192" t="str">
        <f t="shared" si="1180"/>
        <v/>
      </c>
      <c r="Q1610" s="300" t="str">
        <f t="shared" si="1140"/>
        <v/>
      </c>
      <c r="R1610" s="300" t="str">
        <f t="shared" si="1141"/>
        <v/>
      </c>
      <c r="S1610" s="300" t="str">
        <f t="shared" si="1142"/>
        <v/>
      </c>
      <c r="T1610" s="192" t="str">
        <f t="shared" si="1143"/>
        <v/>
      </c>
      <c r="U1610" s="303" t="str">
        <f t="shared" si="1144"/>
        <v/>
      </c>
      <c r="V1610" s="300" t="str">
        <f t="shared" si="1145"/>
        <v/>
      </c>
      <c r="W1610" s="192" t="str">
        <f t="shared" si="1146"/>
        <v/>
      </c>
      <c r="X1610" s="303" t="str">
        <f t="shared" si="1147"/>
        <v/>
      </c>
      <c r="Y1610" s="300" t="str">
        <f t="shared" si="1148"/>
        <v/>
      </c>
      <c r="Z1610" s="300" t="str">
        <f t="shared" si="1149"/>
        <v/>
      </c>
      <c r="AA1610" s="303" t="str">
        <f t="shared" si="1150"/>
        <v/>
      </c>
      <c r="AB1610" s="300" t="str">
        <f t="shared" si="1151"/>
        <v/>
      </c>
      <c r="AC1610" s="300" t="str">
        <f t="shared" si="1152"/>
        <v/>
      </c>
      <c r="AD1610" s="300" t="str">
        <f t="shared" si="1153"/>
        <v/>
      </c>
      <c r="AE1610" s="192" t="str">
        <f t="shared" si="1154"/>
        <v/>
      </c>
      <c r="AF1610" s="192" t="str">
        <f t="shared" si="1155"/>
        <v/>
      </c>
      <c r="AG1610" s="192"/>
      <c r="AJ1610" s="300" t="str">
        <f t="shared" si="1156"/>
        <v/>
      </c>
      <c r="AK1610" s="300" t="str">
        <f t="shared" si="1157"/>
        <v/>
      </c>
      <c r="AL1610" s="300" t="str">
        <f t="shared" si="1158"/>
        <v/>
      </c>
      <c r="AM1610" s="300" t="str">
        <f t="shared" si="1159"/>
        <v/>
      </c>
      <c r="AN1610" s="300" t="str">
        <f t="shared" si="1160"/>
        <v/>
      </c>
      <c r="AO1610" s="300" t="str">
        <f t="shared" si="1161"/>
        <v/>
      </c>
      <c r="AP1610" s="300" t="str">
        <f t="shared" si="1162"/>
        <v/>
      </c>
      <c r="AQ1610" s="300" t="str">
        <f t="shared" si="1163"/>
        <v/>
      </c>
      <c r="AR1610" s="306" t="str">
        <f t="shared" si="1164"/>
        <v/>
      </c>
      <c r="AS1610" s="300" t="str">
        <f t="shared" si="1165"/>
        <v/>
      </c>
      <c r="AT1610" s="300" t="str">
        <f t="shared" si="1166"/>
        <v/>
      </c>
      <c r="AU1610" s="192" t="str">
        <f t="shared" si="1167"/>
        <v>рбс</v>
      </c>
      <c r="AV1610" s="192" t="str">
        <f t="shared" si="1168"/>
        <v>рбс87525681общопл</v>
      </c>
      <c r="AW1610" s="191">
        <f t="shared" si="1169"/>
        <v>0</v>
      </c>
      <c r="AX1610" s="191">
        <f t="shared" si="1170"/>
        <v>0</v>
      </c>
      <c r="AY1610" s="191">
        <f t="shared" si="1171"/>
        <v>0</v>
      </c>
      <c r="AZ1610" s="191">
        <f t="shared" si="1172"/>
        <v>0</v>
      </c>
      <c r="BA1610" s="193">
        <f t="shared" si="1173"/>
        <v>1</v>
      </c>
      <c r="BB1610" s="193">
        <f t="shared" si="1174"/>
        <v>1</v>
      </c>
      <c r="BC1610" s="193">
        <f t="shared" si="1175"/>
        <v>1</v>
      </c>
      <c r="BD1610" s="191">
        <f t="shared" si="1183"/>
        <v>0</v>
      </c>
      <c r="BE1610" s="191">
        <f t="shared" si="1176"/>
        <v>0</v>
      </c>
      <c r="BF1610" s="210">
        <f t="shared" si="1177"/>
        <v>0</v>
      </c>
      <c r="BG1610" s="211">
        <f t="shared" si="1178"/>
        <v>0</v>
      </c>
      <c r="BH1610" s="289"/>
      <c r="BI1610" s="289"/>
      <c r="BL1610" s="233" t="str">
        <f t="shared" si="1179"/>
        <v/>
      </c>
    </row>
    <row r="1611" spans="1:64" ht="12" customHeight="1">
      <c r="A1611" s="333" t="s">
        <v>743</v>
      </c>
      <c r="B1611" s="381" t="s">
        <v>327</v>
      </c>
      <c r="C1611" s="333" t="s">
        <v>744</v>
      </c>
      <c r="D1611" s="381" t="s">
        <v>316</v>
      </c>
      <c r="E1611" s="381" t="s">
        <v>1444</v>
      </c>
      <c r="F1611" s="381" t="s">
        <v>902</v>
      </c>
      <c r="G1611" s="381" t="s">
        <v>387</v>
      </c>
      <c r="H1611" s="100" t="s">
        <v>653</v>
      </c>
      <c r="I1611" s="381" t="s">
        <v>505</v>
      </c>
      <c r="J1611" s="382">
        <v>225492</v>
      </c>
      <c r="K1611" s="382">
        <v>166829.32999999999</v>
      </c>
      <c r="L1611" s="191" t="str">
        <f t="shared" si="1138"/>
        <v>875256810701011004101011921301</v>
      </c>
      <c r="M1611" s="192">
        <f t="array" ref="M1611">IF(COUNT(SEARCH(Удалить_Роспись_КВСР,$B1611)*SEARCH(Удалить_Роспись_ПБС,$C1611)*SEARCH(Удалить_Роспись_КФСР, $D1611)*SEARCH(Удалить_Роспись_КЦСР,$E1611)*SEARCH(Удалить_Роспись_КВР,$F1611)*SEARCH(Удалить_Роспись_ЭК,$H1611)*SEARCH(Удалить_Роспись_КР,$I1611))&gt;0,0,1)</f>
        <v>0</v>
      </c>
      <c r="N1611" s="192">
        <v>0</v>
      </c>
      <c r="O1611" s="192" t="str">
        <f t="shared" si="1139"/>
        <v/>
      </c>
      <c r="P1611" s="192" t="str">
        <f t="shared" si="1180"/>
        <v/>
      </c>
      <c r="Q1611" s="300" t="str">
        <f t="shared" si="1140"/>
        <v/>
      </c>
      <c r="R1611" s="300" t="str">
        <f t="shared" si="1141"/>
        <v/>
      </c>
      <c r="S1611" s="300" t="str">
        <f t="shared" si="1142"/>
        <v/>
      </c>
      <c r="T1611" s="192" t="str">
        <f t="shared" si="1143"/>
        <v/>
      </c>
      <c r="U1611" s="303" t="str">
        <f t="shared" si="1144"/>
        <v/>
      </c>
      <c r="V1611" s="300" t="str">
        <f t="shared" si="1145"/>
        <v/>
      </c>
      <c r="W1611" s="192" t="str">
        <f t="shared" si="1146"/>
        <v/>
      </c>
      <c r="X1611" s="303" t="str">
        <f t="shared" si="1147"/>
        <v/>
      </c>
      <c r="Y1611" s="300" t="str">
        <f t="shared" si="1148"/>
        <v/>
      </c>
      <c r="Z1611" s="300" t="str">
        <f t="shared" si="1149"/>
        <v/>
      </c>
      <c r="AA1611" s="303" t="str">
        <f t="shared" si="1150"/>
        <v/>
      </c>
      <c r="AB1611" s="300" t="str">
        <f t="shared" si="1151"/>
        <v/>
      </c>
      <c r="AC1611" s="300" t="str">
        <f t="shared" si="1152"/>
        <v/>
      </c>
      <c r="AD1611" s="300" t="str">
        <f t="shared" si="1153"/>
        <v/>
      </c>
      <c r="AE1611" s="192" t="str">
        <f t="shared" si="1154"/>
        <v/>
      </c>
      <c r="AF1611" s="192" t="str">
        <f t="shared" si="1155"/>
        <v/>
      </c>
      <c r="AG1611" s="192"/>
      <c r="AJ1611" s="300" t="str">
        <f t="shared" si="1156"/>
        <v/>
      </c>
      <c r="AK1611" s="300" t="str">
        <f t="shared" si="1157"/>
        <v/>
      </c>
      <c r="AL1611" s="300" t="str">
        <f t="shared" si="1158"/>
        <v/>
      </c>
      <c r="AM1611" s="300" t="str">
        <f t="shared" si="1159"/>
        <v/>
      </c>
      <c r="AN1611" s="300" t="str">
        <f t="shared" si="1160"/>
        <v/>
      </c>
      <c r="AO1611" s="300" t="str">
        <f t="shared" si="1161"/>
        <v/>
      </c>
      <c r="AP1611" s="300" t="str">
        <f t="shared" si="1162"/>
        <v/>
      </c>
      <c r="AQ1611" s="300" t="str">
        <f t="shared" si="1163"/>
        <v/>
      </c>
      <c r="AR1611" s="306" t="str">
        <f t="shared" si="1164"/>
        <v/>
      </c>
      <c r="AS1611" s="300" t="str">
        <f t="shared" si="1165"/>
        <v/>
      </c>
      <c r="AT1611" s="300" t="str">
        <f t="shared" si="1166"/>
        <v/>
      </c>
      <c r="AU1611" s="192" t="str">
        <f t="shared" si="1167"/>
        <v>рбс</v>
      </c>
      <c r="AV1611" s="192" t="str">
        <f t="shared" si="1168"/>
        <v>рбс87525681общопл</v>
      </c>
      <c r="AW1611" s="191">
        <f t="shared" si="1169"/>
        <v>0</v>
      </c>
      <c r="AX1611" s="191">
        <f t="shared" si="1170"/>
        <v>0</v>
      </c>
      <c r="AY1611" s="191">
        <f t="shared" si="1171"/>
        <v>0</v>
      </c>
      <c r="AZ1611" s="191">
        <f t="shared" si="1172"/>
        <v>0</v>
      </c>
      <c r="BA1611" s="193">
        <f t="shared" si="1173"/>
        <v>1</v>
      </c>
      <c r="BB1611" s="193">
        <f t="shared" si="1174"/>
        <v>1</v>
      </c>
      <c r="BC1611" s="193">
        <f t="shared" si="1175"/>
        <v>1</v>
      </c>
      <c r="BD1611" s="191">
        <f t="shared" si="1183"/>
        <v>0</v>
      </c>
      <c r="BE1611" s="191">
        <f t="shared" si="1176"/>
        <v>0</v>
      </c>
      <c r="BF1611" s="210">
        <f t="shared" si="1177"/>
        <v>0</v>
      </c>
      <c r="BG1611" s="211">
        <f t="shared" si="1178"/>
        <v>0</v>
      </c>
      <c r="BH1611" s="289"/>
      <c r="BI1611" s="289"/>
      <c r="BL1611" s="233" t="str">
        <f t="shared" si="1179"/>
        <v/>
      </c>
    </row>
    <row r="1612" spans="1:64" ht="12" customHeight="1">
      <c r="A1612" s="333" t="s">
        <v>743</v>
      </c>
      <c r="B1612" s="381" t="s">
        <v>327</v>
      </c>
      <c r="C1612" s="333" t="s">
        <v>744</v>
      </c>
      <c r="D1612" s="381" t="s">
        <v>316</v>
      </c>
      <c r="E1612" s="381" t="s">
        <v>1445</v>
      </c>
      <c r="F1612" s="381" t="s">
        <v>589</v>
      </c>
      <c r="G1612" s="381" t="s">
        <v>386</v>
      </c>
      <c r="H1612" s="100" t="s">
        <v>653</v>
      </c>
      <c r="I1612" s="381" t="s">
        <v>505</v>
      </c>
      <c r="J1612" s="382">
        <v>53000</v>
      </c>
      <c r="K1612" s="382">
        <v>53000</v>
      </c>
      <c r="L1612" s="191" t="str">
        <f t="shared" si="1138"/>
        <v>875256810701011004701011221201</v>
      </c>
      <c r="M1612" s="192">
        <f t="array" ref="M1612">IF(COUNT(SEARCH(Удалить_Роспись_КВСР,$B1612)*SEARCH(Удалить_Роспись_ПБС,$C1612)*SEARCH(Удалить_Роспись_КФСР, $D1612)*SEARCH(Удалить_Роспись_КЦСР,$E1612)*SEARCH(Удалить_Роспись_КВР,$F1612)*SEARCH(Удалить_Роспись_ЭК,$H1612)*SEARCH(Удалить_Роспись_КР,$I1612))&gt;0,0,1)</f>
        <v>0</v>
      </c>
      <c r="N1612" s="192">
        <v>0</v>
      </c>
      <c r="O1612" s="192" t="str">
        <f t="shared" si="1139"/>
        <v/>
      </c>
      <c r="P1612" s="192" t="str">
        <f t="shared" si="1180"/>
        <v/>
      </c>
      <c r="Q1612" s="300" t="str">
        <f t="shared" si="1140"/>
        <v/>
      </c>
      <c r="R1612" s="300" t="str">
        <f t="shared" si="1141"/>
        <v/>
      </c>
      <c r="S1612" s="300" t="str">
        <f t="shared" si="1142"/>
        <v/>
      </c>
      <c r="T1612" s="192" t="str">
        <f t="shared" si="1143"/>
        <v/>
      </c>
      <c r="U1612" s="303" t="str">
        <f t="shared" si="1144"/>
        <v/>
      </c>
      <c r="V1612" s="300" t="str">
        <f t="shared" si="1145"/>
        <v/>
      </c>
      <c r="W1612" s="192" t="str">
        <f t="shared" si="1146"/>
        <v/>
      </c>
      <c r="X1612" s="303" t="str">
        <f t="shared" si="1147"/>
        <v/>
      </c>
      <c r="Y1612" s="300" t="str">
        <f t="shared" si="1148"/>
        <v/>
      </c>
      <c r="Z1612" s="300" t="str">
        <f t="shared" si="1149"/>
        <v/>
      </c>
      <c r="AA1612" s="303" t="str">
        <f t="shared" si="1150"/>
        <v/>
      </c>
      <c r="AB1612" s="300" t="str">
        <f t="shared" si="1151"/>
        <v/>
      </c>
      <c r="AC1612" s="300" t="str">
        <f t="shared" si="1152"/>
        <v/>
      </c>
      <c r="AD1612" s="300" t="str">
        <f t="shared" si="1153"/>
        <v/>
      </c>
      <c r="AE1612" s="192" t="str">
        <f t="shared" si="1154"/>
        <v/>
      </c>
      <c r="AF1612" s="192" t="str">
        <f t="shared" si="1155"/>
        <v/>
      </c>
      <c r="AG1612" s="192"/>
      <c r="AJ1612" s="300" t="str">
        <f t="shared" si="1156"/>
        <v/>
      </c>
      <c r="AK1612" s="300" t="str">
        <f t="shared" si="1157"/>
        <v/>
      </c>
      <c r="AL1612" s="300" t="str">
        <f t="shared" si="1158"/>
        <v/>
      </c>
      <c r="AM1612" s="300" t="str">
        <f t="shared" si="1159"/>
        <v/>
      </c>
      <c r="AN1612" s="300" t="str">
        <f t="shared" si="1160"/>
        <v/>
      </c>
      <c r="AO1612" s="300" t="str">
        <f t="shared" si="1161"/>
        <v/>
      </c>
      <c r="AP1612" s="300" t="str">
        <f t="shared" si="1162"/>
        <v/>
      </c>
      <c r="AQ1612" s="300" t="str">
        <f t="shared" si="1163"/>
        <v/>
      </c>
      <c r="AR1612" s="306" t="str">
        <f t="shared" si="1164"/>
        <v/>
      </c>
      <c r="AS1612" s="300" t="str">
        <f t="shared" si="1165"/>
        <v/>
      </c>
      <c r="AT1612" s="300" t="str">
        <f t="shared" si="1166"/>
        <v/>
      </c>
      <c r="AU1612" s="192" t="str">
        <f t="shared" si="1167"/>
        <v>рбс</v>
      </c>
      <c r="AV1612" s="192" t="str">
        <f t="shared" si="1168"/>
        <v>рбс87525681общпро</v>
      </c>
      <c r="AW1612" s="191">
        <f t="shared" si="1169"/>
        <v>0</v>
      </c>
      <c r="AX1612" s="191">
        <f t="shared" si="1170"/>
        <v>0</v>
      </c>
      <c r="AY1612" s="191">
        <f t="shared" si="1171"/>
        <v>0</v>
      </c>
      <c r="AZ1612" s="191">
        <f t="shared" si="1172"/>
        <v>0</v>
      </c>
      <c r="BA1612" s="193">
        <f t="shared" si="1173"/>
        <v>1</v>
      </c>
      <c r="BB1612" s="193">
        <f t="shared" si="1174"/>
        <v>1</v>
      </c>
      <c r="BC1612" s="193">
        <f t="shared" si="1175"/>
        <v>1</v>
      </c>
      <c r="BD1612" s="191">
        <f t="shared" si="1183"/>
        <v>0</v>
      </c>
      <c r="BE1612" s="191">
        <f t="shared" si="1176"/>
        <v>0</v>
      </c>
      <c r="BF1612" s="210">
        <f t="shared" si="1177"/>
        <v>0</v>
      </c>
      <c r="BG1612" s="211">
        <f t="shared" si="1178"/>
        <v>0</v>
      </c>
      <c r="BH1612" s="289"/>
      <c r="BI1612" s="289"/>
      <c r="BL1612" s="233" t="str">
        <f t="shared" si="1179"/>
        <v/>
      </c>
    </row>
    <row r="1613" spans="1:64" ht="12" customHeight="1">
      <c r="A1613" s="333" t="s">
        <v>743</v>
      </c>
      <c r="B1613" s="381" t="s">
        <v>327</v>
      </c>
      <c r="C1613" s="333" t="s">
        <v>744</v>
      </c>
      <c r="D1613" s="381" t="s">
        <v>316</v>
      </c>
      <c r="E1613" s="381" t="s">
        <v>1446</v>
      </c>
      <c r="F1613" s="381" t="s">
        <v>586</v>
      </c>
      <c r="G1613" s="381" t="s">
        <v>393</v>
      </c>
      <c r="H1613" s="100" t="s">
        <v>653</v>
      </c>
      <c r="I1613" s="381" t="s">
        <v>505</v>
      </c>
      <c r="J1613" s="382">
        <v>184030.85</v>
      </c>
      <c r="K1613" s="382">
        <v>95781.98</v>
      </c>
      <c r="L1613" s="191" t="str">
        <f t="shared" si="1138"/>
        <v>875256810701011004Г01024422301</v>
      </c>
      <c r="M1613" s="192">
        <f t="array" ref="M1613">IF(COUNT(SEARCH(Удалить_Роспись_КВСР,$B1613)*SEARCH(Удалить_Роспись_ПБС,$C1613)*SEARCH(Удалить_Роспись_КФСР, $D1613)*SEARCH(Удалить_Роспись_КЦСР,$E1613)*SEARCH(Удалить_Роспись_КВР,$F1613)*SEARCH(Удалить_Роспись_ЭК,$H1613)*SEARCH(Удалить_Роспись_КР,$I1613))&gt;0,0,1)</f>
        <v>0</v>
      </c>
      <c r="N1613" s="192">
        <f>IF(COUNT(SEARCH(Удалить_Индекс_КВСР,$B1613)*SEARCH(Удалить_Индекс_ПБС,$C1613)*SEARCH(Удалить_Индекс_КФСР,$D1613)*SEARCH(Удалить_Индекс_КЦСР,$E1613)*SEARCH(Удалить_Индекс_КВР,$F1613)*SEARCH(Удалить_Индекс_ЭК,$H1613)*SEARCH(Удалить_Индекс_КР,$I1613))&gt;0,0,1)</f>
        <v>1</v>
      </c>
      <c r="O1613" s="192" t="str">
        <f t="shared" si="1139"/>
        <v/>
      </c>
      <c r="P1613" s="192" t="str">
        <f t="shared" si="1180"/>
        <v/>
      </c>
      <c r="Q1613" s="300" t="str">
        <f t="shared" si="1140"/>
        <v/>
      </c>
      <c r="R1613" s="300" t="str">
        <f t="shared" si="1141"/>
        <v/>
      </c>
      <c r="S1613" s="300" t="str">
        <f t="shared" si="1142"/>
        <v/>
      </c>
      <c r="T1613" s="192" t="str">
        <f t="shared" si="1143"/>
        <v/>
      </c>
      <c r="U1613" s="303" t="str">
        <f t="shared" si="1144"/>
        <v/>
      </c>
      <c r="V1613" s="300" t="str">
        <f t="shared" si="1145"/>
        <v/>
      </c>
      <c r="W1613" s="192" t="str">
        <f t="shared" si="1146"/>
        <v/>
      </c>
      <c r="X1613" s="303" t="str">
        <f t="shared" si="1147"/>
        <v/>
      </c>
      <c r="Y1613" s="300" t="str">
        <f t="shared" si="1148"/>
        <v/>
      </c>
      <c r="Z1613" s="300" t="str">
        <f t="shared" si="1149"/>
        <v/>
      </c>
      <c r="AA1613" s="303" t="str">
        <f t="shared" si="1150"/>
        <v/>
      </c>
      <c r="AB1613" s="300" t="str">
        <f t="shared" si="1151"/>
        <v/>
      </c>
      <c r="AC1613" s="300" t="str">
        <f t="shared" si="1152"/>
        <v/>
      </c>
      <c r="AD1613" s="300" t="str">
        <f t="shared" si="1153"/>
        <v/>
      </c>
      <c r="AE1613" s="192" t="str">
        <f t="shared" si="1154"/>
        <v/>
      </c>
      <c r="AF1613" s="192" t="str">
        <f t="shared" si="1155"/>
        <v/>
      </c>
      <c r="AG1613" s="192"/>
      <c r="AJ1613" s="300" t="str">
        <f t="shared" si="1156"/>
        <v/>
      </c>
      <c r="AK1613" s="300" t="str">
        <f t="shared" si="1157"/>
        <v/>
      </c>
      <c r="AL1613" s="300" t="str">
        <f t="shared" si="1158"/>
        <v/>
      </c>
      <c r="AM1613" s="300" t="str">
        <f t="shared" si="1159"/>
        <v/>
      </c>
      <c r="AN1613" s="300" t="str">
        <f t="shared" si="1160"/>
        <v/>
      </c>
      <c r="AO1613" s="300" t="str">
        <f t="shared" si="1161"/>
        <v/>
      </c>
      <c r="AP1613" s="300" t="str">
        <f t="shared" si="1162"/>
        <v/>
      </c>
      <c r="AQ1613" s="300" t="str">
        <f t="shared" si="1163"/>
        <v/>
      </c>
      <c r="AR1613" s="306" t="str">
        <f t="shared" si="1164"/>
        <v/>
      </c>
      <c r="AS1613" s="300" t="str">
        <f t="shared" si="1165"/>
        <v/>
      </c>
      <c r="AT1613" s="300" t="str">
        <f t="shared" si="1166"/>
        <v/>
      </c>
      <c r="AU1613" s="192" t="str">
        <f t="shared" si="1167"/>
        <v>рбс</v>
      </c>
      <c r="AV1613" s="192" t="str">
        <f t="shared" si="1168"/>
        <v>рбс87525681общком</v>
      </c>
      <c r="AW1613" s="191">
        <f t="shared" si="1169"/>
        <v>0</v>
      </c>
      <c r="AX1613" s="191">
        <f t="shared" si="1170"/>
        <v>0</v>
      </c>
      <c r="AY1613" s="191">
        <f t="shared" si="1171"/>
        <v>184030.85</v>
      </c>
      <c r="AZ1613" s="191">
        <f t="shared" si="1172"/>
        <v>95781.98</v>
      </c>
      <c r="BA1613" s="193">
        <f t="shared" si="1173"/>
        <v>1</v>
      </c>
      <c r="BB1613" s="193">
        <f t="shared" si="1174"/>
        <v>1</v>
      </c>
      <c r="BC1613" s="193">
        <f t="shared" si="1175"/>
        <v>1</v>
      </c>
      <c r="BD1613" s="191">
        <f t="shared" si="1183"/>
        <v>184030.85</v>
      </c>
      <c r="BE1613" s="191">
        <f t="shared" si="1176"/>
        <v>95781.98</v>
      </c>
      <c r="BF1613" s="210">
        <f t="shared" si="1177"/>
        <v>184030.85</v>
      </c>
      <c r="BG1613" s="211">
        <f t="shared" si="1178"/>
        <v>184030.85</v>
      </c>
      <c r="BH1613" s="289"/>
      <c r="BI1613" s="289"/>
      <c r="BL1613" s="233" t="str">
        <f t="shared" si="1179"/>
        <v/>
      </c>
    </row>
    <row r="1614" spans="1:64" ht="12" customHeight="1">
      <c r="A1614" s="333" t="s">
        <v>743</v>
      </c>
      <c r="B1614" s="381" t="s">
        <v>327</v>
      </c>
      <c r="C1614" s="333" t="s">
        <v>744</v>
      </c>
      <c r="D1614" s="381" t="s">
        <v>316</v>
      </c>
      <c r="E1614" s="381" t="s">
        <v>1447</v>
      </c>
      <c r="F1614" s="381" t="s">
        <v>586</v>
      </c>
      <c r="G1614" s="381" t="s">
        <v>397</v>
      </c>
      <c r="H1614" s="100" t="s">
        <v>653</v>
      </c>
      <c r="I1614" s="381" t="s">
        <v>505</v>
      </c>
      <c r="J1614" s="382">
        <v>722907.05</v>
      </c>
      <c r="K1614" s="382">
        <v>525034.71</v>
      </c>
      <c r="L1614" s="191" t="str">
        <f t="shared" ref="L1614:L1677" si="1184">CONCATENATE(B1614,C1614,D1614,E1614,F1614,G1614,I1614)</f>
        <v>875256810701011004П01024434001</v>
      </c>
      <c r="M1614" s="192">
        <f t="array" ref="M1614">IF(COUNT(SEARCH(Удалить_Роспись_КВСР,$B1614)*SEARCH(Удалить_Роспись_ПБС,$C1614)*SEARCH(Удалить_Роспись_КФСР, $D1614)*SEARCH(Удалить_Роспись_КЦСР,$E1614)*SEARCH(Удалить_Роспись_КВР,$F1614)*SEARCH(Удалить_Роспись_ЭК,$H1614)*SEARCH(Удалить_Роспись_КР,$I1614))&gt;0,0,1)</f>
        <v>0</v>
      </c>
      <c r="N1614" s="192">
        <f>IF(COUNT(SEARCH(Удалить_Индекс_КВСР,$B1614)*SEARCH(Удалить_Индекс_ПБС,$C1614)*SEARCH(Удалить_Индекс_КФСР,$D1614)*SEARCH(Удалить_Индекс_КЦСР,$E1614)*SEARCH(Удалить_Индекс_КВР,$F1614)*SEARCH(Удалить_Индекс_ЭК,$H1614)*SEARCH(Удалить_Индекс_КР,$I1614))&gt;0,0,1)</f>
        <v>1</v>
      </c>
      <c r="O1614" s="192" t="str">
        <f t="shared" ref="O1614:O1677" si="1185">IF(OR($E1614="263П001",$E1614="092П000"),"атп","")</f>
        <v/>
      </c>
      <c r="P1614" s="192" t="str">
        <f t="shared" si="1180"/>
        <v/>
      </c>
      <c r="Q1614" s="300" t="str">
        <f t="shared" ref="Q1614:Q1677" si="1186">IF(OR($E1614="282Д002",$E1614="909Д000"),"инв","")</f>
        <v/>
      </c>
      <c r="R1614" s="300" t="str">
        <f t="shared" ref="R1614:R1677" si="1187">IF(OR($E1614="2928006",$E1614="4118004",$E1614="909Ж000"),"зем","")</f>
        <v/>
      </c>
      <c r="S1614" s="300" t="str">
        <f t="shared" ref="S1614:S1677" si="1188">IF($D1614="1001","пен","")</f>
        <v/>
      </c>
      <c r="T1614" s="192" t="str">
        <f t="shared" ref="T1614:T1677" si="1189">IF($E1614="9018000","рез","")</f>
        <v/>
      </c>
      <c r="U1614" s="303" t="str">
        <f t="shared" ref="U1614:U1677" si="1190">IF(LEFT($E1614,3)="795","рцп","")</f>
        <v/>
      </c>
      <c r="V1614" s="300" t="str">
        <f t="shared" ref="V1614:V1677" si="1191">IF(AND($B1614="830",OR($E1614="1038212",$E1614="0358000",E1614="0348223",E1614="1018001",E1614="1018210",E1614="1038000",E1614="0318202",E1614="0368203",E1614="0538001")),"мер","")</f>
        <v/>
      </c>
      <c r="W1614" s="192" t="str">
        <f t="shared" ref="W1614:W1677" si="1192">IF(AND($B1614="806",$D1614="0503"),"бла","")</f>
        <v/>
      </c>
      <c r="X1614" s="303" t="str">
        <f t="shared" ref="X1614:X1677" si="1193">IF(AND($B1614="806",$E1614="5058606"),"жил","")</f>
        <v/>
      </c>
      <c r="Y1614" s="300" t="str">
        <f t="shared" ref="Y1614:Y1677" si="1194">IF($D1614="0107","выб","")</f>
        <v/>
      </c>
      <c r="Z1614" s="300" t="str">
        <f t="shared" ref="Z1614:Z1677" si="1195">IF($G1614="251","меж","")</f>
        <v/>
      </c>
      <c r="AA1614" s="303" t="str">
        <f t="shared" ref="AA1614:AA1677" si="1196">IF($B1614="800","кцп","")</f>
        <v/>
      </c>
      <c r="AB1614" s="300" t="str">
        <f t="shared" ref="AB1614:AB1677" si="1197">IF($F1614="611","смз","")</f>
        <v/>
      </c>
      <c r="AC1614" s="300" t="str">
        <f t="shared" ref="AC1614:AC1677" si="1198">IF($D1614="1301","дол","")</f>
        <v/>
      </c>
      <c r="AD1614" s="300" t="str">
        <f t="shared" ref="AD1614:AD1677" si="1199">IF($F1614="612","сиц","")</f>
        <v/>
      </c>
      <c r="AE1614" s="192" t="str">
        <f t="shared" ref="AE1614:AE1677" si="1200">IF(AND($B1614="890",$E1614="9098000",F1614="870"),"рсф","")</f>
        <v/>
      </c>
      <c r="AF1614" s="192" t="str">
        <f t="shared" ref="AF1614:AF1677" si="1201">IF(AND($F1614="330",B1614="806"),"поч","")</f>
        <v/>
      </c>
      <c r="AG1614" s="192"/>
      <c r="AJ1614" s="300" t="str">
        <f t="shared" ref="AJ1614:AJ1677" si="1202">IF(AND(D1614="0503",G1614="223",OR(E1614="2118002",E1614="2218002",E1614="2338004",E1614="2718002",E1614="2928002",E1614="3018002",E1614="3118002",E1614="3218002",E1614="3418002",E1614="3658002",E1614="3718002",E1614="3818002",E1614="3948001",E1614="4118002",E1614="4218002",E1614="4218001",E1614="4318002",E1614="4418002",E1614="4618002")),"осв","")</f>
        <v/>
      </c>
      <c r="AK1614" s="300" t="str">
        <f t="shared" ref="AK1614:AK1677" si="1203">IF($D1614="0107","выб","")</f>
        <v/>
      </c>
      <c r="AL1614" s="300" t="str">
        <f t="shared" ref="AL1614:AL1677" si="1204">IF(OR($D1614="0409",$D1614="0503"),"бла","")</f>
        <v/>
      </c>
      <c r="AM1614" s="300" t="str">
        <f t="shared" ref="AM1614:AM1677" si="1205">IF($G1614="251","меж","")</f>
        <v/>
      </c>
      <c r="AN1614" s="300" t="str">
        <f t="shared" ref="AN1614:AN1677" si="1206">IF($D1614="0501","жил","")</f>
        <v/>
      </c>
      <c r="AO1614" s="300" t="str">
        <f t="shared" ref="AO1614:AO1677" si="1207">IF($D1614="1101","физ","")</f>
        <v/>
      </c>
      <c r="AP1614" s="300" t="str">
        <f t="shared" ref="AP1614:AP1677" si="1208">IF($D1614="0408","тра","")</f>
        <v/>
      </c>
      <c r="AQ1614" s="300" t="str">
        <f t="shared" ref="AQ1614:AQ1677" si="1209">IF($D1614="1001","пен","")</f>
        <v/>
      </c>
      <c r="AR1614" s="306" t="str">
        <f t="shared" ref="AR1614:AR1677" si="1210">IF(LEFT($E1614,3)="795","рцп","")</f>
        <v/>
      </c>
      <c r="AS1614" s="300" t="str">
        <f t="shared" ref="AS1614:AS1677" si="1211">IF($F1614="611","смз","")</f>
        <v/>
      </c>
      <c r="AT1614" s="300" t="str">
        <f t="shared" ref="AT1614:AT1677" si="1212">IF($F1614="612","сиц","")</f>
        <v/>
      </c>
      <c r="AU1614" s="192" t="str">
        <f t="shared" ref="AU1614:AU1677" si="1213">IF(LEFT(B1614,1)="9",LEFT(CONCATENATE(AJ1614,AK1614,AL1614,AM1614,AN1614,AP1614,AQ1614,AR1614,AS1614,AT1614,AO1614,"рбс"),3),LEFT(CONCATENATE(O1614,P1614,Q1614,R1614,S1614,T1614,U1614,V1614,W1614,X1614,Y1614,Z1614,AA1614,AB1614,AC1614,AD1614,AE1614,AF1614,"рбс"),3))</f>
        <v>рбс</v>
      </c>
      <c r="AV1614" s="192" t="str">
        <f t="shared" ref="AV1614:AV1677" si="1214">CONCATENATE(AU1614,B1614,IF(C1614="ЦП270","ЦП273",IF(AND(C1614="ЦС300",LEFT(E1614,3)="440"),"ЦС306",IF(AND(C1614="ЦУ340",LEFT(E1614,3)="440"),"ЦУ347",C1614))),IF(ISNA(VLOOKUP(F1614,спр_Платные,1,FALSE)),"общ","пла"),VLOOKUP(G1614,спр_Индексации_ЭКР,3,FALSE))</f>
        <v>рбс87525681общпро</v>
      </c>
      <c r="AW1614" s="191">
        <f t="shared" ref="AW1614:AW1677" si="1215">J1614*$M1614</f>
        <v>0</v>
      </c>
      <c r="AX1614" s="191">
        <f t="shared" ref="AX1614:AX1677" si="1216">K1614*$M1614</f>
        <v>0</v>
      </c>
      <c r="AY1614" s="191">
        <f t="shared" ref="AY1614:AY1677" si="1217">J1614*$N1614</f>
        <v>722907.05</v>
      </c>
      <c r="AZ1614" s="191">
        <f t="shared" ref="AZ1614:AZ1677" si="1218">K1614*$N1614</f>
        <v>525034.71</v>
      </c>
      <c r="BA1614" s="193">
        <f t="shared" ref="BA1614:BA1677" si="1219">VLOOKUP(G1614,спр_Индексации_ЭКР,2,FALSE)</f>
        <v>1</v>
      </c>
      <c r="BB1614" s="193">
        <f t="shared" ref="BB1614:BB1677" si="1220">VLOOKUP(G1614,спр_Индексации_ЭКР,4,FALSE)</f>
        <v>1</v>
      </c>
      <c r="BC1614" s="193">
        <f t="shared" ref="BC1614:BC1677" si="1221">VLOOKUP(G1614,спр_Индексации_ЭКР,5,FALSE)</f>
        <v>1</v>
      </c>
      <c r="BD1614" s="191">
        <f t="shared" si="1183"/>
        <v>722907.05</v>
      </c>
      <c r="BE1614" s="191">
        <f t="shared" ref="BE1614:BE1677" si="1222">AZ1614*$BA1614</f>
        <v>525034.71</v>
      </c>
      <c r="BF1614" s="210">
        <f t="shared" ref="BF1614:BF1677" si="1223">BD1614*BB1614</f>
        <v>722907.05</v>
      </c>
      <c r="BG1614" s="211">
        <f t="shared" ref="BG1614:BG1677" si="1224">BF1614*BC1614</f>
        <v>722907.05</v>
      </c>
      <c r="BH1614" s="289"/>
      <c r="BI1614" s="289"/>
      <c r="BL1614" s="233" t="str">
        <f t="shared" ref="BL1614:BL1677" si="1225">IF(LEFT(B1614,1)="9",LEFT(D1614,2),"")</f>
        <v/>
      </c>
    </row>
    <row r="1615" spans="1:64" ht="12" customHeight="1">
      <c r="A1615" s="333" t="s">
        <v>743</v>
      </c>
      <c r="B1615" s="381" t="s">
        <v>327</v>
      </c>
      <c r="C1615" s="333" t="s">
        <v>744</v>
      </c>
      <c r="D1615" s="381" t="s">
        <v>316</v>
      </c>
      <c r="E1615" s="381" t="s">
        <v>1449</v>
      </c>
      <c r="F1615" s="381" t="s">
        <v>586</v>
      </c>
      <c r="G1615" s="381" t="s">
        <v>393</v>
      </c>
      <c r="H1615" s="100" t="s">
        <v>653</v>
      </c>
      <c r="I1615" s="381" t="s">
        <v>505</v>
      </c>
      <c r="J1615" s="382">
        <v>677871</v>
      </c>
      <c r="K1615" s="382">
        <v>535155.97</v>
      </c>
      <c r="L1615" s="191" t="str">
        <f t="shared" si="1184"/>
        <v>875256810701011004Э01024422301</v>
      </c>
      <c r="M1615" s="192">
        <f t="array" ref="M1615">IF(COUNT(SEARCH(Удалить_Роспись_КВСР,$B1615)*SEARCH(Удалить_Роспись_ПБС,$C1615)*SEARCH(Удалить_Роспись_КФСР, $D1615)*SEARCH(Удалить_Роспись_КЦСР,$E1615)*SEARCH(Удалить_Роспись_КВР,$F1615)*SEARCH(Удалить_Роспись_ЭК,$H1615)*SEARCH(Удалить_Роспись_КР,$I1615))&gt;0,0,1)</f>
        <v>0</v>
      </c>
      <c r="N1615" s="192">
        <f>IF(COUNT(SEARCH(Удалить_Индекс_КВСР,$B1615)*SEARCH(Удалить_Индекс_ПБС,$C1615)*SEARCH(Удалить_Индекс_КФСР,$D1615)*SEARCH(Удалить_Индекс_КЦСР,$E1615)*SEARCH(Удалить_Индекс_КВР,$F1615)*SEARCH(Удалить_Индекс_ЭК,$H1615)*SEARCH(Удалить_Индекс_КР,$I1615))&gt;0,0,1)</f>
        <v>1</v>
      </c>
      <c r="O1615" s="192" t="str">
        <f t="shared" si="1185"/>
        <v/>
      </c>
      <c r="P1615" s="192" t="str">
        <f t="shared" si="1180"/>
        <v/>
      </c>
      <c r="Q1615" s="300" t="str">
        <f t="shared" si="1186"/>
        <v/>
      </c>
      <c r="R1615" s="300" t="str">
        <f t="shared" si="1187"/>
        <v/>
      </c>
      <c r="S1615" s="300" t="str">
        <f t="shared" si="1188"/>
        <v/>
      </c>
      <c r="T1615" s="192" t="str">
        <f t="shared" si="1189"/>
        <v/>
      </c>
      <c r="U1615" s="303" t="str">
        <f t="shared" si="1190"/>
        <v/>
      </c>
      <c r="V1615" s="300" t="str">
        <f t="shared" si="1191"/>
        <v/>
      </c>
      <c r="W1615" s="192" t="str">
        <f t="shared" si="1192"/>
        <v/>
      </c>
      <c r="X1615" s="303" t="str">
        <f t="shared" si="1193"/>
        <v/>
      </c>
      <c r="Y1615" s="300" t="str">
        <f t="shared" si="1194"/>
        <v/>
      </c>
      <c r="Z1615" s="300" t="str">
        <f t="shared" si="1195"/>
        <v/>
      </c>
      <c r="AA1615" s="303" t="str">
        <f t="shared" si="1196"/>
        <v/>
      </c>
      <c r="AB1615" s="300" t="str">
        <f t="shared" si="1197"/>
        <v/>
      </c>
      <c r="AC1615" s="300" t="str">
        <f t="shared" si="1198"/>
        <v/>
      </c>
      <c r="AD1615" s="300" t="str">
        <f t="shared" si="1199"/>
        <v/>
      </c>
      <c r="AE1615" s="192" t="str">
        <f t="shared" si="1200"/>
        <v/>
      </c>
      <c r="AF1615" s="192" t="str">
        <f t="shared" si="1201"/>
        <v/>
      </c>
      <c r="AG1615" s="192"/>
      <c r="AJ1615" s="300" t="str">
        <f t="shared" si="1202"/>
        <v/>
      </c>
      <c r="AK1615" s="300" t="str">
        <f t="shared" si="1203"/>
        <v/>
      </c>
      <c r="AL1615" s="300" t="str">
        <f t="shared" si="1204"/>
        <v/>
      </c>
      <c r="AM1615" s="300" t="str">
        <f t="shared" si="1205"/>
        <v/>
      </c>
      <c r="AN1615" s="300" t="str">
        <f t="shared" si="1206"/>
        <v/>
      </c>
      <c r="AO1615" s="300" t="str">
        <f t="shared" si="1207"/>
        <v/>
      </c>
      <c r="AP1615" s="300" t="str">
        <f t="shared" si="1208"/>
        <v/>
      </c>
      <c r="AQ1615" s="300" t="str">
        <f t="shared" si="1209"/>
        <v/>
      </c>
      <c r="AR1615" s="306" t="str">
        <f t="shared" si="1210"/>
        <v/>
      </c>
      <c r="AS1615" s="300" t="str">
        <f t="shared" si="1211"/>
        <v/>
      </c>
      <c r="AT1615" s="300" t="str">
        <f t="shared" si="1212"/>
        <v/>
      </c>
      <c r="AU1615" s="192" t="str">
        <f t="shared" si="1213"/>
        <v>рбс</v>
      </c>
      <c r="AV1615" s="192" t="str">
        <f t="shared" si="1214"/>
        <v>рбс87525681общком</v>
      </c>
      <c r="AW1615" s="191">
        <f t="shared" si="1215"/>
        <v>0</v>
      </c>
      <c r="AX1615" s="191">
        <f t="shared" si="1216"/>
        <v>0</v>
      </c>
      <c r="AY1615" s="191">
        <f t="shared" si="1217"/>
        <v>677871</v>
      </c>
      <c r="AZ1615" s="191">
        <f t="shared" si="1218"/>
        <v>535155.97</v>
      </c>
      <c r="BA1615" s="193">
        <f t="shared" si="1219"/>
        <v>1</v>
      </c>
      <c r="BB1615" s="193">
        <f t="shared" si="1220"/>
        <v>1</v>
      </c>
      <c r="BC1615" s="193">
        <f t="shared" si="1221"/>
        <v>1</v>
      </c>
      <c r="BD1615" s="191">
        <f t="shared" si="1183"/>
        <v>677871</v>
      </c>
      <c r="BE1615" s="191">
        <f t="shared" si="1222"/>
        <v>535155.97</v>
      </c>
      <c r="BF1615" s="210">
        <f t="shared" si="1223"/>
        <v>677871</v>
      </c>
      <c r="BG1615" s="211">
        <f t="shared" si="1224"/>
        <v>677871</v>
      </c>
      <c r="BH1615" s="289"/>
      <c r="BI1615" s="289"/>
      <c r="BL1615" s="233" t="str">
        <f t="shared" si="1225"/>
        <v/>
      </c>
    </row>
    <row r="1616" spans="1:64" ht="12" hidden="1" customHeight="1">
      <c r="A1616" s="333" t="s">
        <v>743</v>
      </c>
      <c r="B1616" s="381" t="s">
        <v>327</v>
      </c>
      <c r="C1616" s="333" t="s">
        <v>744</v>
      </c>
      <c r="D1616" s="381" t="s">
        <v>316</v>
      </c>
      <c r="E1616" s="381" t="s">
        <v>1450</v>
      </c>
      <c r="F1616" s="381" t="s">
        <v>608</v>
      </c>
      <c r="G1616" s="381" t="s">
        <v>385</v>
      </c>
      <c r="H1616" s="100" t="s">
        <v>653</v>
      </c>
      <c r="I1616" s="381" t="s">
        <v>339</v>
      </c>
      <c r="J1616" s="382">
        <v>903139.24</v>
      </c>
      <c r="K1616" s="382">
        <v>674442.42</v>
      </c>
      <c r="L1616" s="191" t="str">
        <f t="shared" si="1184"/>
        <v>875256810701011007408011121110</v>
      </c>
      <c r="M1616" s="192">
        <f t="array" ref="M1616">IF(COUNT(SEARCH(Удалить_Роспись_КВСР,$B1616)*SEARCH(Удалить_Роспись_ПБС,$C1616)*SEARCH(Удалить_Роспись_КФСР, $D1616)*SEARCH(Удалить_Роспись_КЦСР,$E1616)*SEARCH(Удалить_Роспись_КВР,$F1616)*SEARCH(Удалить_Роспись_ЭК,$H1616)*SEARCH(Удалить_Роспись_КР,$I1616))&gt;0,0,1)</f>
        <v>0</v>
      </c>
      <c r="N1616" s="192">
        <v>0</v>
      </c>
      <c r="O1616" s="192" t="str">
        <f t="shared" si="1185"/>
        <v/>
      </c>
      <c r="P1616" s="192" t="str">
        <f t="shared" si="1180"/>
        <v/>
      </c>
      <c r="Q1616" s="300" t="str">
        <f t="shared" si="1186"/>
        <v/>
      </c>
      <c r="R1616" s="300" t="str">
        <f t="shared" si="1187"/>
        <v/>
      </c>
      <c r="S1616" s="300" t="str">
        <f t="shared" si="1188"/>
        <v/>
      </c>
      <c r="T1616" s="192" t="str">
        <f t="shared" si="1189"/>
        <v/>
      </c>
      <c r="U1616" s="303" t="str">
        <f t="shared" si="1190"/>
        <v/>
      </c>
      <c r="V1616" s="300" t="str">
        <f t="shared" si="1191"/>
        <v/>
      </c>
      <c r="W1616" s="192" t="str">
        <f t="shared" si="1192"/>
        <v/>
      </c>
      <c r="X1616" s="303" t="str">
        <f t="shared" si="1193"/>
        <v/>
      </c>
      <c r="Y1616" s="300" t="str">
        <f t="shared" si="1194"/>
        <v/>
      </c>
      <c r="Z1616" s="300" t="str">
        <f t="shared" si="1195"/>
        <v/>
      </c>
      <c r="AA1616" s="303" t="str">
        <f t="shared" si="1196"/>
        <v/>
      </c>
      <c r="AB1616" s="300" t="str">
        <f t="shared" si="1197"/>
        <v/>
      </c>
      <c r="AC1616" s="300" t="str">
        <f t="shared" si="1198"/>
        <v/>
      </c>
      <c r="AD1616" s="300" t="str">
        <f t="shared" si="1199"/>
        <v/>
      </c>
      <c r="AE1616" s="192" t="str">
        <f t="shared" si="1200"/>
        <v/>
      </c>
      <c r="AF1616" s="192" t="str">
        <f t="shared" si="1201"/>
        <v/>
      </c>
      <c r="AG1616" s="192"/>
      <c r="AJ1616" s="300" t="str">
        <f t="shared" si="1202"/>
        <v/>
      </c>
      <c r="AK1616" s="300" t="str">
        <f t="shared" si="1203"/>
        <v/>
      </c>
      <c r="AL1616" s="300" t="str">
        <f t="shared" si="1204"/>
        <v/>
      </c>
      <c r="AM1616" s="300" t="str">
        <f t="shared" si="1205"/>
        <v/>
      </c>
      <c r="AN1616" s="300" t="str">
        <f t="shared" si="1206"/>
        <v/>
      </c>
      <c r="AO1616" s="300" t="str">
        <f t="shared" si="1207"/>
        <v/>
      </c>
      <c r="AP1616" s="300" t="str">
        <f t="shared" si="1208"/>
        <v/>
      </c>
      <c r="AQ1616" s="300" t="str">
        <f t="shared" si="1209"/>
        <v/>
      </c>
      <c r="AR1616" s="306" t="str">
        <f t="shared" si="1210"/>
        <v/>
      </c>
      <c r="AS1616" s="300" t="str">
        <f t="shared" si="1211"/>
        <v/>
      </c>
      <c r="AT1616" s="300" t="str">
        <f t="shared" si="1212"/>
        <v/>
      </c>
      <c r="AU1616" s="192" t="str">
        <f t="shared" si="1213"/>
        <v>рбс</v>
      </c>
      <c r="AV1616" s="192" t="str">
        <f t="shared" si="1214"/>
        <v>рбс87525681общопл</v>
      </c>
      <c r="AW1616" s="191">
        <f t="shared" si="1215"/>
        <v>0</v>
      </c>
      <c r="AX1616" s="191">
        <f t="shared" si="1216"/>
        <v>0</v>
      </c>
      <c r="AY1616" s="191">
        <f t="shared" si="1217"/>
        <v>0</v>
      </c>
      <c r="AZ1616" s="191">
        <f t="shared" si="1218"/>
        <v>0</v>
      </c>
      <c r="BA1616" s="193">
        <f t="shared" si="1219"/>
        <v>1</v>
      </c>
      <c r="BB1616" s="193">
        <f t="shared" si="1220"/>
        <v>1</v>
      </c>
      <c r="BC1616" s="193">
        <f t="shared" si="1221"/>
        <v>1</v>
      </c>
      <c r="BD1616" s="191">
        <f t="shared" si="1183"/>
        <v>0</v>
      </c>
      <c r="BE1616" s="191">
        <f t="shared" si="1222"/>
        <v>0</v>
      </c>
      <c r="BF1616" s="210">
        <f t="shared" si="1223"/>
        <v>0</v>
      </c>
      <c r="BG1616" s="211">
        <f t="shared" si="1224"/>
        <v>0</v>
      </c>
      <c r="BH1616" s="289"/>
      <c r="BI1616" s="289"/>
      <c r="BL1616" s="233" t="str">
        <f t="shared" si="1225"/>
        <v/>
      </c>
    </row>
    <row r="1617" spans="1:64" ht="12" hidden="1" customHeight="1">
      <c r="A1617" s="333" t="s">
        <v>743</v>
      </c>
      <c r="B1617" s="381" t="s">
        <v>327</v>
      </c>
      <c r="C1617" s="333" t="s">
        <v>744</v>
      </c>
      <c r="D1617" s="381" t="s">
        <v>316</v>
      </c>
      <c r="E1617" s="381" t="s">
        <v>1450</v>
      </c>
      <c r="F1617" s="381" t="s">
        <v>589</v>
      </c>
      <c r="G1617" s="381" t="s">
        <v>386</v>
      </c>
      <c r="H1617" s="100" t="s">
        <v>653</v>
      </c>
      <c r="I1617" s="381" t="s">
        <v>339</v>
      </c>
      <c r="J1617" s="382">
        <v>2990</v>
      </c>
      <c r="K1617" s="382">
        <v>0</v>
      </c>
      <c r="L1617" s="191" t="str">
        <f t="shared" si="1184"/>
        <v>875256810701011007408011221210</v>
      </c>
      <c r="M1617" s="192">
        <f t="array" ref="M1617">IF(COUNT(SEARCH(Удалить_Роспись_КВСР,$B1617)*SEARCH(Удалить_Роспись_ПБС,$C1617)*SEARCH(Удалить_Роспись_КФСР, $D1617)*SEARCH(Удалить_Роспись_КЦСР,$E1617)*SEARCH(Удалить_Роспись_КВР,$F1617)*SEARCH(Удалить_Роспись_ЭК,$H1617)*SEARCH(Удалить_Роспись_КР,$I1617))&gt;0,0,1)</f>
        <v>0</v>
      </c>
      <c r="N1617" s="192">
        <v>0</v>
      </c>
      <c r="O1617" s="192" t="str">
        <f t="shared" si="1185"/>
        <v/>
      </c>
      <c r="P1617" s="192" t="str">
        <f t="shared" si="1180"/>
        <v/>
      </c>
      <c r="Q1617" s="300" t="str">
        <f t="shared" si="1186"/>
        <v/>
      </c>
      <c r="R1617" s="300" t="str">
        <f t="shared" si="1187"/>
        <v/>
      </c>
      <c r="S1617" s="300" t="str">
        <f t="shared" si="1188"/>
        <v/>
      </c>
      <c r="T1617" s="192" t="str">
        <f t="shared" si="1189"/>
        <v/>
      </c>
      <c r="U1617" s="303" t="str">
        <f t="shared" si="1190"/>
        <v/>
      </c>
      <c r="V1617" s="300" t="str">
        <f t="shared" si="1191"/>
        <v/>
      </c>
      <c r="W1617" s="192" t="str">
        <f t="shared" si="1192"/>
        <v/>
      </c>
      <c r="X1617" s="303" t="str">
        <f t="shared" si="1193"/>
        <v/>
      </c>
      <c r="Y1617" s="300" t="str">
        <f t="shared" si="1194"/>
        <v/>
      </c>
      <c r="Z1617" s="300" t="str">
        <f t="shared" si="1195"/>
        <v/>
      </c>
      <c r="AA1617" s="303" t="str">
        <f t="shared" si="1196"/>
        <v/>
      </c>
      <c r="AB1617" s="300" t="str">
        <f t="shared" si="1197"/>
        <v/>
      </c>
      <c r="AC1617" s="300" t="str">
        <f t="shared" si="1198"/>
        <v/>
      </c>
      <c r="AD1617" s="300" t="str">
        <f t="shared" si="1199"/>
        <v/>
      </c>
      <c r="AE1617" s="192" t="str">
        <f t="shared" si="1200"/>
        <v/>
      </c>
      <c r="AF1617" s="192" t="str">
        <f t="shared" si="1201"/>
        <v/>
      </c>
      <c r="AG1617" s="192"/>
      <c r="AJ1617" s="300" t="str">
        <f t="shared" si="1202"/>
        <v/>
      </c>
      <c r="AK1617" s="300" t="str">
        <f t="shared" si="1203"/>
        <v/>
      </c>
      <c r="AL1617" s="300" t="str">
        <f t="shared" si="1204"/>
        <v/>
      </c>
      <c r="AM1617" s="300" t="str">
        <f t="shared" si="1205"/>
        <v/>
      </c>
      <c r="AN1617" s="300" t="str">
        <f t="shared" si="1206"/>
        <v/>
      </c>
      <c r="AO1617" s="300" t="str">
        <f t="shared" si="1207"/>
        <v/>
      </c>
      <c r="AP1617" s="300" t="str">
        <f t="shared" si="1208"/>
        <v/>
      </c>
      <c r="AQ1617" s="300" t="str">
        <f t="shared" si="1209"/>
        <v/>
      </c>
      <c r="AR1617" s="306" t="str">
        <f t="shared" si="1210"/>
        <v/>
      </c>
      <c r="AS1617" s="300" t="str">
        <f t="shared" si="1211"/>
        <v/>
      </c>
      <c r="AT1617" s="300" t="str">
        <f t="shared" si="1212"/>
        <v/>
      </c>
      <c r="AU1617" s="192" t="str">
        <f t="shared" si="1213"/>
        <v>рбс</v>
      </c>
      <c r="AV1617" s="192" t="str">
        <f t="shared" si="1214"/>
        <v>рбс87525681общпро</v>
      </c>
      <c r="AW1617" s="191">
        <f t="shared" si="1215"/>
        <v>0</v>
      </c>
      <c r="AX1617" s="191">
        <f t="shared" si="1216"/>
        <v>0</v>
      </c>
      <c r="AY1617" s="191">
        <f t="shared" si="1217"/>
        <v>0</v>
      </c>
      <c r="AZ1617" s="191">
        <f t="shared" si="1218"/>
        <v>0</v>
      </c>
      <c r="BA1617" s="193">
        <f t="shared" si="1219"/>
        <v>1</v>
      </c>
      <c r="BB1617" s="193">
        <f t="shared" si="1220"/>
        <v>1</v>
      </c>
      <c r="BC1617" s="193">
        <f t="shared" si="1221"/>
        <v>1</v>
      </c>
      <c r="BD1617" s="191">
        <f t="shared" si="1183"/>
        <v>0</v>
      </c>
      <c r="BE1617" s="191">
        <f t="shared" si="1222"/>
        <v>0</v>
      </c>
      <c r="BF1617" s="210">
        <f t="shared" si="1223"/>
        <v>0</v>
      </c>
      <c r="BG1617" s="211">
        <f t="shared" si="1224"/>
        <v>0</v>
      </c>
      <c r="BH1617" s="289"/>
      <c r="BI1617" s="289"/>
      <c r="BL1617" s="233" t="str">
        <f t="shared" si="1225"/>
        <v/>
      </c>
    </row>
    <row r="1618" spans="1:64" ht="12" hidden="1" customHeight="1">
      <c r="A1618" s="333" t="s">
        <v>743</v>
      </c>
      <c r="B1618" s="381" t="s">
        <v>327</v>
      </c>
      <c r="C1618" s="333" t="s">
        <v>744</v>
      </c>
      <c r="D1618" s="381" t="s">
        <v>316</v>
      </c>
      <c r="E1618" s="381" t="s">
        <v>1450</v>
      </c>
      <c r="F1618" s="381" t="s">
        <v>902</v>
      </c>
      <c r="G1618" s="381" t="s">
        <v>387</v>
      </c>
      <c r="H1618" s="100" t="s">
        <v>653</v>
      </c>
      <c r="I1618" s="381" t="s">
        <v>339</v>
      </c>
      <c r="J1618" s="382">
        <v>272748.05</v>
      </c>
      <c r="K1618" s="382">
        <v>219540.61</v>
      </c>
      <c r="L1618" s="191" t="str">
        <f t="shared" si="1184"/>
        <v>875256810701011007408011921310</v>
      </c>
      <c r="M1618" s="192">
        <f t="array" ref="M1618">IF(COUNT(SEARCH(Удалить_Роспись_КВСР,$B1618)*SEARCH(Удалить_Роспись_ПБС,$C1618)*SEARCH(Удалить_Роспись_КФСР, $D1618)*SEARCH(Удалить_Роспись_КЦСР,$E1618)*SEARCH(Удалить_Роспись_КВР,$F1618)*SEARCH(Удалить_Роспись_ЭК,$H1618)*SEARCH(Удалить_Роспись_КР,$I1618))&gt;0,0,1)</f>
        <v>0</v>
      </c>
      <c r="N1618" s="192">
        <v>0</v>
      </c>
      <c r="O1618" s="192" t="str">
        <f t="shared" si="1185"/>
        <v/>
      </c>
      <c r="P1618" s="192" t="str">
        <f t="shared" si="1180"/>
        <v/>
      </c>
      <c r="Q1618" s="300" t="str">
        <f t="shared" si="1186"/>
        <v/>
      </c>
      <c r="R1618" s="300" t="str">
        <f t="shared" si="1187"/>
        <v/>
      </c>
      <c r="S1618" s="300" t="str">
        <f t="shared" si="1188"/>
        <v/>
      </c>
      <c r="T1618" s="192" t="str">
        <f t="shared" si="1189"/>
        <v/>
      </c>
      <c r="U1618" s="303" t="str">
        <f t="shared" si="1190"/>
        <v/>
      </c>
      <c r="V1618" s="300" t="str">
        <f t="shared" si="1191"/>
        <v/>
      </c>
      <c r="W1618" s="192" t="str">
        <f t="shared" si="1192"/>
        <v/>
      </c>
      <c r="X1618" s="303" t="str">
        <f t="shared" si="1193"/>
        <v/>
      </c>
      <c r="Y1618" s="300" t="str">
        <f t="shared" si="1194"/>
        <v/>
      </c>
      <c r="Z1618" s="300" t="str">
        <f t="shared" si="1195"/>
        <v/>
      </c>
      <c r="AA1618" s="303" t="str">
        <f t="shared" si="1196"/>
        <v/>
      </c>
      <c r="AB1618" s="300" t="str">
        <f t="shared" si="1197"/>
        <v/>
      </c>
      <c r="AC1618" s="300" t="str">
        <f t="shared" si="1198"/>
        <v/>
      </c>
      <c r="AD1618" s="300" t="str">
        <f t="shared" si="1199"/>
        <v/>
      </c>
      <c r="AE1618" s="192" t="str">
        <f t="shared" si="1200"/>
        <v/>
      </c>
      <c r="AF1618" s="192" t="str">
        <f t="shared" si="1201"/>
        <v/>
      </c>
      <c r="AG1618" s="192"/>
      <c r="AJ1618" s="300" t="str">
        <f t="shared" si="1202"/>
        <v/>
      </c>
      <c r="AK1618" s="300" t="str">
        <f t="shared" si="1203"/>
        <v/>
      </c>
      <c r="AL1618" s="300" t="str">
        <f t="shared" si="1204"/>
        <v/>
      </c>
      <c r="AM1618" s="300" t="str">
        <f t="shared" si="1205"/>
        <v/>
      </c>
      <c r="AN1618" s="300" t="str">
        <f t="shared" si="1206"/>
        <v/>
      </c>
      <c r="AO1618" s="300" t="str">
        <f t="shared" si="1207"/>
        <v/>
      </c>
      <c r="AP1618" s="300" t="str">
        <f t="shared" si="1208"/>
        <v/>
      </c>
      <c r="AQ1618" s="300" t="str">
        <f t="shared" si="1209"/>
        <v/>
      </c>
      <c r="AR1618" s="306" t="str">
        <f t="shared" si="1210"/>
        <v/>
      </c>
      <c r="AS1618" s="300" t="str">
        <f t="shared" si="1211"/>
        <v/>
      </c>
      <c r="AT1618" s="300" t="str">
        <f t="shared" si="1212"/>
        <v/>
      </c>
      <c r="AU1618" s="192" t="str">
        <f t="shared" si="1213"/>
        <v>рбс</v>
      </c>
      <c r="AV1618" s="192" t="str">
        <f t="shared" si="1214"/>
        <v>рбс87525681общопл</v>
      </c>
      <c r="AW1618" s="191">
        <f t="shared" si="1215"/>
        <v>0</v>
      </c>
      <c r="AX1618" s="191">
        <f t="shared" si="1216"/>
        <v>0</v>
      </c>
      <c r="AY1618" s="191">
        <f t="shared" si="1217"/>
        <v>0</v>
      </c>
      <c r="AZ1618" s="191">
        <f t="shared" si="1218"/>
        <v>0</v>
      </c>
      <c r="BA1618" s="193">
        <f t="shared" si="1219"/>
        <v>1</v>
      </c>
      <c r="BB1618" s="193">
        <f t="shared" si="1220"/>
        <v>1</v>
      </c>
      <c r="BC1618" s="193">
        <f t="shared" si="1221"/>
        <v>1</v>
      </c>
      <c r="BD1618" s="191">
        <f t="shared" si="1183"/>
        <v>0</v>
      </c>
      <c r="BE1618" s="191">
        <f t="shared" si="1222"/>
        <v>0</v>
      </c>
      <c r="BF1618" s="210">
        <f t="shared" si="1223"/>
        <v>0</v>
      </c>
      <c r="BG1618" s="211">
        <f t="shared" si="1224"/>
        <v>0</v>
      </c>
      <c r="BH1618" s="289"/>
      <c r="BI1618" s="289"/>
      <c r="BL1618" s="233" t="str">
        <f t="shared" si="1225"/>
        <v/>
      </c>
    </row>
    <row r="1619" spans="1:64" ht="12" hidden="1" customHeight="1">
      <c r="A1619" s="333" t="s">
        <v>743</v>
      </c>
      <c r="B1619" s="381" t="s">
        <v>327</v>
      </c>
      <c r="C1619" s="333" t="s">
        <v>744</v>
      </c>
      <c r="D1619" s="381" t="s">
        <v>316</v>
      </c>
      <c r="E1619" s="381" t="s">
        <v>1450</v>
      </c>
      <c r="F1619" s="381" t="s">
        <v>586</v>
      </c>
      <c r="G1619" s="381" t="s">
        <v>389</v>
      </c>
      <c r="H1619" s="100" t="s">
        <v>653</v>
      </c>
      <c r="I1619" s="381" t="s">
        <v>339</v>
      </c>
      <c r="J1619" s="382">
        <v>13523</v>
      </c>
      <c r="K1619" s="382">
        <v>0</v>
      </c>
      <c r="L1619" s="191" t="str">
        <f t="shared" si="1184"/>
        <v>875256810701011007408024422610</v>
      </c>
      <c r="M1619" s="192">
        <f t="array" ref="M1619">IF(COUNT(SEARCH(Удалить_Роспись_КВСР,$B1619)*SEARCH(Удалить_Роспись_ПБС,$C1619)*SEARCH(Удалить_Роспись_КФСР, $D1619)*SEARCH(Удалить_Роспись_КЦСР,$E1619)*SEARCH(Удалить_Роспись_КВР,$F1619)*SEARCH(Удалить_Роспись_ЭК,$H1619)*SEARCH(Удалить_Роспись_КР,$I1619))&gt;0,0,1)</f>
        <v>0</v>
      </c>
      <c r="N1619" s="192">
        <v>0</v>
      </c>
      <c r="O1619" s="192" t="str">
        <f t="shared" si="1185"/>
        <v/>
      </c>
      <c r="P1619" s="192" t="str">
        <f t="shared" si="1180"/>
        <v/>
      </c>
      <c r="Q1619" s="300" t="str">
        <f t="shared" si="1186"/>
        <v/>
      </c>
      <c r="R1619" s="300" t="str">
        <f t="shared" si="1187"/>
        <v/>
      </c>
      <c r="S1619" s="300" t="str">
        <f t="shared" si="1188"/>
        <v/>
      </c>
      <c r="T1619" s="192" t="str">
        <f t="shared" si="1189"/>
        <v/>
      </c>
      <c r="U1619" s="303" t="str">
        <f t="shared" si="1190"/>
        <v/>
      </c>
      <c r="V1619" s="300" t="str">
        <f t="shared" si="1191"/>
        <v/>
      </c>
      <c r="W1619" s="192" t="str">
        <f t="shared" si="1192"/>
        <v/>
      </c>
      <c r="X1619" s="303" t="str">
        <f t="shared" si="1193"/>
        <v/>
      </c>
      <c r="Y1619" s="300" t="str">
        <f t="shared" si="1194"/>
        <v/>
      </c>
      <c r="Z1619" s="300" t="str">
        <f t="shared" si="1195"/>
        <v/>
      </c>
      <c r="AA1619" s="303" t="str">
        <f t="shared" si="1196"/>
        <v/>
      </c>
      <c r="AB1619" s="300" t="str">
        <f t="shared" si="1197"/>
        <v/>
      </c>
      <c r="AC1619" s="300" t="str">
        <f t="shared" si="1198"/>
        <v/>
      </c>
      <c r="AD1619" s="300" t="str">
        <f t="shared" si="1199"/>
        <v/>
      </c>
      <c r="AE1619" s="192" t="str">
        <f t="shared" si="1200"/>
        <v/>
      </c>
      <c r="AF1619" s="192" t="str">
        <f t="shared" si="1201"/>
        <v/>
      </c>
      <c r="AG1619" s="192"/>
      <c r="AJ1619" s="300" t="str">
        <f t="shared" si="1202"/>
        <v/>
      </c>
      <c r="AK1619" s="300" t="str">
        <f t="shared" si="1203"/>
        <v/>
      </c>
      <c r="AL1619" s="300" t="str">
        <f t="shared" si="1204"/>
        <v/>
      </c>
      <c r="AM1619" s="300" t="str">
        <f t="shared" si="1205"/>
        <v/>
      </c>
      <c r="AN1619" s="300" t="str">
        <f t="shared" si="1206"/>
        <v/>
      </c>
      <c r="AO1619" s="300" t="str">
        <f t="shared" si="1207"/>
        <v/>
      </c>
      <c r="AP1619" s="300" t="str">
        <f t="shared" si="1208"/>
        <v/>
      </c>
      <c r="AQ1619" s="300" t="str">
        <f t="shared" si="1209"/>
        <v/>
      </c>
      <c r="AR1619" s="306" t="str">
        <f t="shared" si="1210"/>
        <v/>
      </c>
      <c r="AS1619" s="300" t="str">
        <f t="shared" si="1211"/>
        <v/>
      </c>
      <c r="AT1619" s="300" t="str">
        <f t="shared" si="1212"/>
        <v/>
      </c>
      <c r="AU1619" s="192" t="str">
        <f t="shared" si="1213"/>
        <v>рбс</v>
      </c>
      <c r="AV1619" s="192" t="str">
        <f t="shared" si="1214"/>
        <v>рбс87525681общпро</v>
      </c>
      <c r="AW1619" s="191">
        <f t="shared" si="1215"/>
        <v>0</v>
      </c>
      <c r="AX1619" s="191">
        <f t="shared" si="1216"/>
        <v>0</v>
      </c>
      <c r="AY1619" s="191">
        <f t="shared" si="1217"/>
        <v>0</v>
      </c>
      <c r="AZ1619" s="191">
        <f t="shared" si="1218"/>
        <v>0</v>
      </c>
      <c r="BA1619" s="193">
        <f t="shared" si="1219"/>
        <v>1</v>
      </c>
      <c r="BB1619" s="193">
        <f t="shared" si="1220"/>
        <v>1</v>
      </c>
      <c r="BC1619" s="193">
        <f t="shared" si="1221"/>
        <v>1</v>
      </c>
      <c r="BD1619" s="191">
        <f t="shared" si="1183"/>
        <v>0</v>
      </c>
      <c r="BE1619" s="191">
        <f t="shared" si="1222"/>
        <v>0</v>
      </c>
      <c r="BF1619" s="210">
        <f t="shared" si="1223"/>
        <v>0</v>
      </c>
      <c r="BG1619" s="211">
        <f t="shared" si="1224"/>
        <v>0</v>
      </c>
      <c r="BH1619" s="289"/>
      <c r="BI1619" s="289"/>
      <c r="BL1619" s="233" t="str">
        <f t="shared" si="1225"/>
        <v/>
      </c>
    </row>
    <row r="1620" spans="1:64" ht="12" hidden="1" customHeight="1">
      <c r="A1620" s="333" t="s">
        <v>743</v>
      </c>
      <c r="B1620" s="381" t="s">
        <v>327</v>
      </c>
      <c r="C1620" s="333" t="s">
        <v>744</v>
      </c>
      <c r="D1620" s="381" t="s">
        <v>316</v>
      </c>
      <c r="E1620" s="381" t="s">
        <v>1451</v>
      </c>
      <c r="F1620" s="381" t="s">
        <v>608</v>
      </c>
      <c r="G1620" s="381" t="s">
        <v>385</v>
      </c>
      <c r="H1620" s="100" t="s">
        <v>653</v>
      </c>
      <c r="I1620" s="381" t="s">
        <v>339</v>
      </c>
      <c r="J1620" s="382">
        <v>2298269.9900000002</v>
      </c>
      <c r="K1620" s="382">
        <v>1891364</v>
      </c>
      <c r="L1620" s="191" t="str">
        <f t="shared" si="1184"/>
        <v>875256810701011007588011121110</v>
      </c>
      <c r="M1620" s="192">
        <f t="array" ref="M1620">IF(COUNT(SEARCH(Удалить_Роспись_КВСР,$B1620)*SEARCH(Удалить_Роспись_ПБС,$C1620)*SEARCH(Удалить_Роспись_КФСР, $D1620)*SEARCH(Удалить_Роспись_КЦСР,$E1620)*SEARCH(Удалить_Роспись_КВР,$F1620)*SEARCH(Удалить_Роспись_ЭК,$H1620)*SEARCH(Удалить_Роспись_КР,$I1620))&gt;0,0,1)</f>
        <v>0</v>
      </c>
      <c r="N1620" s="192">
        <v>0</v>
      </c>
      <c r="O1620" s="192" t="str">
        <f t="shared" si="1185"/>
        <v/>
      </c>
      <c r="P1620" s="192" t="str">
        <f t="shared" ref="P1620:P1683" si="1226">IF($E1620="092Л000","воз","")</f>
        <v/>
      </c>
      <c r="Q1620" s="300" t="str">
        <f t="shared" si="1186"/>
        <v/>
      </c>
      <c r="R1620" s="300" t="str">
        <f t="shared" si="1187"/>
        <v/>
      </c>
      <c r="S1620" s="300" t="str">
        <f t="shared" si="1188"/>
        <v/>
      </c>
      <c r="T1620" s="192" t="str">
        <f t="shared" si="1189"/>
        <v/>
      </c>
      <c r="U1620" s="303" t="str">
        <f t="shared" si="1190"/>
        <v/>
      </c>
      <c r="V1620" s="300" t="str">
        <f t="shared" si="1191"/>
        <v/>
      </c>
      <c r="W1620" s="192" t="str">
        <f t="shared" si="1192"/>
        <v/>
      </c>
      <c r="X1620" s="303" t="str">
        <f t="shared" si="1193"/>
        <v/>
      </c>
      <c r="Y1620" s="300" t="str">
        <f t="shared" si="1194"/>
        <v/>
      </c>
      <c r="Z1620" s="300" t="str">
        <f t="shared" si="1195"/>
        <v/>
      </c>
      <c r="AA1620" s="303" t="str">
        <f t="shared" si="1196"/>
        <v/>
      </c>
      <c r="AB1620" s="300" t="str">
        <f t="shared" si="1197"/>
        <v/>
      </c>
      <c r="AC1620" s="300" t="str">
        <f t="shared" si="1198"/>
        <v/>
      </c>
      <c r="AD1620" s="300" t="str">
        <f t="shared" si="1199"/>
        <v/>
      </c>
      <c r="AE1620" s="192" t="str">
        <f t="shared" si="1200"/>
        <v/>
      </c>
      <c r="AF1620" s="192" t="str">
        <f t="shared" si="1201"/>
        <v/>
      </c>
      <c r="AG1620" s="192"/>
      <c r="AJ1620" s="300" t="str">
        <f t="shared" si="1202"/>
        <v/>
      </c>
      <c r="AK1620" s="300" t="str">
        <f t="shared" si="1203"/>
        <v/>
      </c>
      <c r="AL1620" s="300" t="str">
        <f t="shared" si="1204"/>
        <v/>
      </c>
      <c r="AM1620" s="300" t="str">
        <f t="shared" si="1205"/>
        <v/>
      </c>
      <c r="AN1620" s="300" t="str">
        <f t="shared" si="1206"/>
        <v/>
      </c>
      <c r="AO1620" s="300" t="str">
        <f t="shared" si="1207"/>
        <v/>
      </c>
      <c r="AP1620" s="300" t="str">
        <f t="shared" si="1208"/>
        <v/>
      </c>
      <c r="AQ1620" s="300" t="str">
        <f t="shared" si="1209"/>
        <v/>
      </c>
      <c r="AR1620" s="306" t="str">
        <f t="shared" si="1210"/>
        <v/>
      </c>
      <c r="AS1620" s="300" t="str">
        <f t="shared" si="1211"/>
        <v/>
      </c>
      <c r="AT1620" s="300" t="str">
        <f t="shared" si="1212"/>
        <v/>
      </c>
      <c r="AU1620" s="192" t="str">
        <f t="shared" si="1213"/>
        <v>рбс</v>
      </c>
      <c r="AV1620" s="192" t="str">
        <f t="shared" si="1214"/>
        <v>рбс87525681общопл</v>
      </c>
      <c r="AW1620" s="191">
        <f t="shared" si="1215"/>
        <v>0</v>
      </c>
      <c r="AX1620" s="191">
        <f t="shared" si="1216"/>
        <v>0</v>
      </c>
      <c r="AY1620" s="191">
        <f t="shared" si="1217"/>
        <v>0</v>
      </c>
      <c r="AZ1620" s="191">
        <f t="shared" si="1218"/>
        <v>0</v>
      </c>
      <c r="BA1620" s="193">
        <f t="shared" si="1219"/>
        <v>1</v>
      </c>
      <c r="BB1620" s="193">
        <f t="shared" si="1220"/>
        <v>1</v>
      </c>
      <c r="BC1620" s="193">
        <f t="shared" si="1221"/>
        <v>1</v>
      </c>
      <c r="BD1620" s="191">
        <f t="shared" si="1183"/>
        <v>0</v>
      </c>
      <c r="BE1620" s="191">
        <f t="shared" si="1222"/>
        <v>0</v>
      </c>
      <c r="BF1620" s="210">
        <f t="shared" si="1223"/>
        <v>0</v>
      </c>
      <c r="BG1620" s="211">
        <f t="shared" si="1224"/>
        <v>0</v>
      </c>
      <c r="BH1620" s="289"/>
      <c r="BI1620" s="289"/>
      <c r="BL1620" s="233" t="str">
        <f t="shared" si="1225"/>
        <v/>
      </c>
    </row>
    <row r="1621" spans="1:64" ht="12" hidden="1" customHeight="1">
      <c r="A1621" s="333" t="s">
        <v>743</v>
      </c>
      <c r="B1621" s="381" t="s">
        <v>327</v>
      </c>
      <c r="C1621" s="333" t="s">
        <v>744</v>
      </c>
      <c r="D1621" s="381" t="s">
        <v>316</v>
      </c>
      <c r="E1621" s="381" t="s">
        <v>1451</v>
      </c>
      <c r="F1621" s="381" t="s">
        <v>589</v>
      </c>
      <c r="G1621" s="381" t="s">
        <v>386</v>
      </c>
      <c r="H1621" s="100" t="s">
        <v>653</v>
      </c>
      <c r="I1621" s="381" t="s">
        <v>339</v>
      </c>
      <c r="J1621" s="382">
        <v>5000</v>
      </c>
      <c r="K1621" s="382">
        <v>0</v>
      </c>
      <c r="L1621" s="191" t="str">
        <f t="shared" si="1184"/>
        <v>875256810701011007588011221210</v>
      </c>
      <c r="M1621" s="192">
        <f t="array" ref="M1621">IF(COUNT(SEARCH(Удалить_Роспись_КВСР,$B1621)*SEARCH(Удалить_Роспись_ПБС,$C1621)*SEARCH(Удалить_Роспись_КФСР, $D1621)*SEARCH(Удалить_Роспись_КЦСР,$E1621)*SEARCH(Удалить_Роспись_КВР,$F1621)*SEARCH(Удалить_Роспись_ЭК,$H1621)*SEARCH(Удалить_Роспись_КР,$I1621))&gt;0,0,1)</f>
        <v>0</v>
      </c>
      <c r="N1621" s="192">
        <v>0</v>
      </c>
      <c r="O1621" s="192" t="str">
        <f t="shared" si="1185"/>
        <v/>
      </c>
      <c r="P1621" s="192" t="str">
        <f t="shared" si="1226"/>
        <v/>
      </c>
      <c r="Q1621" s="300" t="str">
        <f t="shared" si="1186"/>
        <v/>
      </c>
      <c r="R1621" s="300" t="str">
        <f t="shared" si="1187"/>
        <v/>
      </c>
      <c r="S1621" s="300" t="str">
        <f t="shared" si="1188"/>
        <v/>
      </c>
      <c r="T1621" s="192" t="str">
        <f t="shared" si="1189"/>
        <v/>
      </c>
      <c r="U1621" s="303" t="str">
        <f t="shared" si="1190"/>
        <v/>
      </c>
      <c r="V1621" s="300" t="str">
        <f t="shared" si="1191"/>
        <v/>
      </c>
      <c r="W1621" s="192" t="str">
        <f t="shared" si="1192"/>
        <v/>
      </c>
      <c r="X1621" s="303" t="str">
        <f t="shared" si="1193"/>
        <v/>
      </c>
      <c r="Y1621" s="300" t="str">
        <f t="shared" si="1194"/>
        <v/>
      </c>
      <c r="Z1621" s="300" t="str">
        <f t="shared" si="1195"/>
        <v/>
      </c>
      <c r="AA1621" s="303" t="str">
        <f t="shared" si="1196"/>
        <v/>
      </c>
      <c r="AB1621" s="300" t="str">
        <f t="shared" si="1197"/>
        <v/>
      </c>
      <c r="AC1621" s="300" t="str">
        <f t="shared" si="1198"/>
        <v/>
      </c>
      <c r="AD1621" s="300" t="str">
        <f t="shared" si="1199"/>
        <v/>
      </c>
      <c r="AE1621" s="192" t="str">
        <f t="shared" si="1200"/>
        <v/>
      </c>
      <c r="AF1621" s="192" t="str">
        <f t="shared" si="1201"/>
        <v/>
      </c>
      <c r="AG1621" s="192"/>
      <c r="AJ1621" s="300" t="str">
        <f t="shared" si="1202"/>
        <v/>
      </c>
      <c r="AK1621" s="300" t="str">
        <f t="shared" si="1203"/>
        <v/>
      </c>
      <c r="AL1621" s="300" t="str">
        <f t="shared" si="1204"/>
        <v/>
      </c>
      <c r="AM1621" s="300" t="str">
        <f t="shared" si="1205"/>
        <v/>
      </c>
      <c r="AN1621" s="300" t="str">
        <f t="shared" si="1206"/>
        <v/>
      </c>
      <c r="AO1621" s="300" t="str">
        <f t="shared" si="1207"/>
        <v/>
      </c>
      <c r="AP1621" s="300" t="str">
        <f t="shared" si="1208"/>
        <v/>
      </c>
      <c r="AQ1621" s="300" t="str">
        <f t="shared" si="1209"/>
        <v/>
      </c>
      <c r="AR1621" s="306" t="str">
        <f t="shared" si="1210"/>
        <v/>
      </c>
      <c r="AS1621" s="300" t="str">
        <f t="shared" si="1211"/>
        <v/>
      </c>
      <c r="AT1621" s="300" t="str">
        <f t="shared" si="1212"/>
        <v/>
      </c>
      <c r="AU1621" s="192" t="str">
        <f t="shared" si="1213"/>
        <v>рбс</v>
      </c>
      <c r="AV1621" s="192" t="str">
        <f t="shared" si="1214"/>
        <v>рбс87525681общпро</v>
      </c>
      <c r="AW1621" s="191">
        <f t="shared" si="1215"/>
        <v>0</v>
      </c>
      <c r="AX1621" s="191">
        <f t="shared" si="1216"/>
        <v>0</v>
      </c>
      <c r="AY1621" s="191">
        <f t="shared" si="1217"/>
        <v>0</v>
      </c>
      <c r="AZ1621" s="191">
        <f t="shared" si="1218"/>
        <v>0</v>
      </c>
      <c r="BA1621" s="193">
        <f t="shared" si="1219"/>
        <v>1</v>
      </c>
      <c r="BB1621" s="193">
        <f t="shared" si="1220"/>
        <v>1</v>
      </c>
      <c r="BC1621" s="193">
        <f t="shared" si="1221"/>
        <v>1</v>
      </c>
      <c r="BD1621" s="191">
        <f t="shared" si="1183"/>
        <v>0</v>
      </c>
      <c r="BE1621" s="191">
        <f t="shared" si="1222"/>
        <v>0</v>
      </c>
      <c r="BF1621" s="210">
        <f t="shared" si="1223"/>
        <v>0</v>
      </c>
      <c r="BG1621" s="211">
        <f t="shared" si="1224"/>
        <v>0</v>
      </c>
      <c r="BH1621" s="289"/>
      <c r="BI1621" s="289"/>
      <c r="BL1621" s="233" t="str">
        <f t="shared" si="1225"/>
        <v/>
      </c>
    </row>
    <row r="1622" spans="1:64" ht="12" hidden="1" customHeight="1">
      <c r="A1622" s="333" t="s">
        <v>743</v>
      </c>
      <c r="B1622" s="381" t="s">
        <v>327</v>
      </c>
      <c r="C1622" s="333" t="s">
        <v>744</v>
      </c>
      <c r="D1622" s="381" t="s">
        <v>316</v>
      </c>
      <c r="E1622" s="381" t="s">
        <v>1451</v>
      </c>
      <c r="F1622" s="381" t="s">
        <v>902</v>
      </c>
      <c r="G1622" s="381" t="s">
        <v>387</v>
      </c>
      <c r="H1622" s="100" t="s">
        <v>653</v>
      </c>
      <c r="I1622" s="381" t="s">
        <v>339</v>
      </c>
      <c r="J1622" s="382">
        <v>691277.54</v>
      </c>
      <c r="K1622" s="382">
        <v>542523.21</v>
      </c>
      <c r="L1622" s="191" t="str">
        <f t="shared" si="1184"/>
        <v>875256810701011007588011921310</v>
      </c>
      <c r="M1622" s="192">
        <f t="array" ref="M1622">IF(COUNT(SEARCH(Удалить_Роспись_КВСР,$B1622)*SEARCH(Удалить_Роспись_ПБС,$C1622)*SEARCH(Удалить_Роспись_КФСР, $D1622)*SEARCH(Удалить_Роспись_КЦСР,$E1622)*SEARCH(Удалить_Роспись_КВР,$F1622)*SEARCH(Удалить_Роспись_ЭК,$H1622)*SEARCH(Удалить_Роспись_КР,$I1622))&gt;0,0,1)</f>
        <v>0</v>
      </c>
      <c r="N1622" s="192">
        <v>0</v>
      </c>
      <c r="O1622" s="192" t="str">
        <f t="shared" si="1185"/>
        <v/>
      </c>
      <c r="P1622" s="192" t="str">
        <f t="shared" si="1226"/>
        <v/>
      </c>
      <c r="Q1622" s="300" t="str">
        <f t="shared" si="1186"/>
        <v/>
      </c>
      <c r="R1622" s="300" t="str">
        <f t="shared" si="1187"/>
        <v/>
      </c>
      <c r="S1622" s="300" t="str">
        <f t="shared" si="1188"/>
        <v/>
      </c>
      <c r="T1622" s="192" t="str">
        <f t="shared" si="1189"/>
        <v/>
      </c>
      <c r="U1622" s="303" t="str">
        <f t="shared" si="1190"/>
        <v/>
      </c>
      <c r="V1622" s="300" t="str">
        <f t="shared" si="1191"/>
        <v/>
      </c>
      <c r="W1622" s="192" t="str">
        <f t="shared" si="1192"/>
        <v/>
      </c>
      <c r="X1622" s="303" t="str">
        <f t="shared" si="1193"/>
        <v/>
      </c>
      <c r="Y1622" s="300" t="str">
        <f t="shared" si="1194"/>
        <v/>
      </c>
      <c r="Z1622" s="300" t="str">
        <f t="shared" si="1195"/>
        <v/>
      </c>
      <c r="AA1622" s="303" t="str">
        <f t="shared" si="1196"/>
        <v/>
      </c>
      <c r="AB1622" s="300" t="str">
        <f t="shared" si="1197"/>
        <v/>
      </c>
      <c r="AC1622" s="300" t="str">
        <f t="shared" si="1198"/>
        <v/>
      </c>
      <c r="AD1622" s="300" t="str">
        <f t="shared" si="1199"/>
        <v/>
      </c>
      <c r="AE1622" s="192" t="str">
        <f t="shared" si="1200"/>
        <v/>
      </c>
      <c r="AF1622" s="192" t="str">
        <f t="shared" si="1201"/>
        <v/>
      </c>
      <c r="AG1622" s="192"/>
      <c r="AJ1622" s="300" t="str">
        <f t="shared" si="1202"/>
        <v/>
      </c>
      <c r="AK1622" s="300" t="str">
        <f t="shared" si="1203"/>
        <v/>
      </c>
      <c r="AL1622" s="300" t="str">
        <f t="shared" si="1204"/>
        <v/>
      </c>
      <c r="AM1622" s="300" t="str">
        <f t="shared" si="1205"/>
        <v/>
      </c>
      <c r="AN1622" s="300" t="str">
        <f t="shared" si="1206"/>
        <v/>
      </c>
      <c r="AO1622" s="300" t="str">
        <f t="shared" si="1207"/>
        <v/>
      </c>
      <c r="AP1622" s="300" t="str">
        <f t="shared" si="1208"/>
        <v/>
      </c>
      <c r="AQ1622" s="300" t="str">
        <f t="shared" si="1209"/>
        <v/>
      </c>
      <c r="AR1622" s="306" t="str">
        <f t="shared" si="1210"/>
        <v/>
      </c>
      <c r="AS1622" s="300" t="str">
        <f t="shared" si="1211"/>
        <v/>
      </c>
      <c r="AT1622" s="300" t="str">
        <f t="shared" si="1212"/>
        <v/>
      </c>
      <c r="AU1622" s="192" t="str">
        <f t="shared" si="1213"/>
        <v>рбс</v>
      </c>
      <c r="AV1622" s="192" t="str">
        <f t="shared" si="1214"/>
        <v>рбс87525681общопл</v>
      </c>
      <c r="AW1622" s="191">
        <f t="shared" si="1215"/>
        <v>0</v>
      </c>
      <c r="AX1622" s="191">
        <f t="shared" si="1216"/>
        <v>0</v>
      </c>
      <c r="AY1622" s="191">
        <f t="shared" si="1217"/>
        <v>0</v>
      </c>
      <c r="AZ1622" s="191">
        <f t="shared" si="1218"/>
        <v>0</v>
      </c>
      <c r="BA1622" s="193">
        <f t="shared" si="1219"/>
        <v>1</v>
      </c>
      <c r="BB1622" s="193">
        <f t="shared" si="1220"/>
        <v>1</v>
      </c>
      <c r="BC1622" s="193">
        <f t="shared" si="1221"/>
        <v>1</v>
      </c>
      <c r="BD1622" s="191">
        <f t="shared" si="1183"/>
        <v>0</v>
      </c>
      <c r="BE1622" s="191">
        <f t="shared" si="1222"/>
        <v>0</v>
      </c>
      <c r="BF1622" s="210">
        <f t="shared" si="1223"/>
        <v>0</v>
      </c>
      <c r="BG1622" s="211">
        <f t="shared" si="1224"/>
        <v>0</v>
      </c>
      <c r="BH1622" s="289"/>
      <c r="BI1622" s="289"/>
      <c r="BL1622" s="233" t="str">
        <f t="shared" si="1225"/>
        <v/>
      </c>
    </row>
    <row r="1623" spans="1:64" ht="12" hidden="1" customHeight="1">
      <c r="A1623" s="333" t="s">
        <v>743</v>
      </c>
      <c r="B1623" s="381" t="s">
        <v>327</v>
      </c>
      <c r="C1623" s="333" t="s">
        <v>744</v>
      </c>
      <c r="D1623" s="381" t="s">
        <v>316</v>
      </c>
      <c r="E1623" s="381" t="s">
        <v>1451</v>
      </c>
      <c r="F1623" s="381" t="s">
        <v>586</v>
      </c>
      <c r="G1623" s="381" t="s">
        <v>391</v>
      </c>
      <c r="H1623" s="100" t="s">
        <v>653</v>
      </c>
      <c r="I1623" s="381" t="s">
        <v>339</v>
      </c>
      <c r="J1623" s="382">
        <v>35400</v>
      </c>
      <c r="K1623" s="382">
        <v>2200</v>
      </c>
      <c r="L1623" s="191" t="str">
        <f t="shared" si="1184"/>
        <v>875256810701011007588024422110</v>
      </c>
      <c r="M1623" s="192">
        <f t="array" ref="M1623">IF(COUNT(SEARCH(Удалить_Роспись_КВСР,$B1623)*SEARCH(Удалить_Роспись_ПБС,$C1623)*SEARCH(Удалить_Роспись_КФСР, $D1623)*SEARCH(Удалить_Роспись_КЦСР,$E1623)*SEARCH(Удалить_Роспись_КВР,$F1623)*SEARCH(Удалить_Роспись_ЭК,$H1623)*SEARCH(Удалить_Роспись_КР,$I1623))&gt;0,0,1)</f>
        <v>0</v>
      </c>
      <c r="N1623" s="192">
        <v>0</v>
      </c>
      <c r="O1623" s="192" t="str">
        <f t="shared" si="1185"/>
        <v/>
      </c>
      <c r="P1623" s="192" t="str">
        <f t="shared" si="1226"/>
        <v/>
      </c>
      <c r="Q1623" s="300" t="str">
        <f t="shared" si="1186"/>
        <v/>
      </c>
      <c r="R1623" s="300" t="str">
        <f t="shared" si="1187"/>
        <v/>
      </c>
      <c r="S1623" s="300" t="str">
        <f t="shared" si="1188"/>
        <v/>
      </c>
      <c r="T1623" s="192" t="str">
        <f t="shared" si="1189"/>
        <v/>
      </c>
      <c r="U1623" s="303" t="str">
        <f t="shared" si="1190"/>
        <v/>
      </c>
      <c r="V1623" s="300" t="str">
        <f t="shared" si="1191"/>
        <v/>
      </c>
      <c r="W1623" s="192" t="str">
        <f t="shared" si="1192"/>
        <v/>
      </c>
      <c r="X1623" s="303" t="str">
        <f t="shared" si="1193"/>
        <v/>
      </c>
      <c r="Y1623" s="300" t="str">
        <f t="shared" si="1194"/>
        <v/>
      </c>
      <c r="Z1623" s="300" t="str">
        <f t="shared" si="1195"/>
        <v/>
      </c>
      <c r="AA1623" s="303" t="str">
        <f t="shared" si="1196"/>
        <v/>
      </c>
      <c r="AB1623" s="300" t="str">
        <f t="shared" si="1197"/>
        <v/>
      </c>
      <c r="AC1623" s="300" t="str">
        <f t="shared" si="1198"/>
        <v/>
      </c>
      <c r="AD1623" s="300" t="str">
        <f t="shared" si="1199"/>
        <v/>
      </c>
      <c r="AE1623" s="192" t="str">
        <f t="shared" si="1200"/>
        <v/>
      </c>
      <c r="AF1623" s="192" t="str">
        <f t="shared" si="1201"/>
        <v/>
      </c>
      <c r="AG1623" s="192"/>
      <c r="AJ1623" s="300" t="str">
        <f t="shared" si="1202"/>
        <v/>
      </c>
      <c r="AK1623" s="300" t="str">
        <f t="shared" si="1203"/>
        <v/>
      </c>
      <c r="AL1623" s="300" t="str">
        <f t="shared" si="1204"/>
        <v/>
      </c>
      <c r="AM1623" s="300" t="str">
        <f t="shared" si="1205"/>
        <v/>
      </c>
      <c r="AN1623" s="300" t="str">
        <f t="shared" si="1206"/>
        <v/>
      </c>
      <c r="AO1623" s="300" t="str">
        <f t="shared" si="1207"/>
        <v/>
      </c>
      <c r="AP1623" s="300" t="str">
        <f t="shared" si="1208"/>
        <v/>
      </c>
      <c r="AQ1623" s="300" t="str">
        <f t="shared" si="1209"/>
        <v/>
      </c>
      <c r="AR1623" s="306" t="str">
        <f t="shared" si="1210"/>
        <v/>
      </c>
      <c r="AS1623" s="300" t="str">
        <f t="shared" si="1211"/>
        <v/>
      </c>
      <c r="AT1623" s="300" t="str">
        <f t="shared" si="1212"/>
        <v/>
      </c>
      <c r="AU1623" s="192" t="str">
        <f t="shared" si="1213"/>
        <v>рбс</v>
      </c>
      <c r="AV1623" s="192" t="str">
        <f t="shared" si="1214"/>
        <v>рбс87525681общпро</v>
      </c>
      <c r="AW1623" s="191">
        <f t="shared" si="1215"/>
        <v>0</v>
      </c>
      <c r="AX1623" s="191">
        <f t="shared" si="1216"/>
        <v>0</v>
      </c>
      <c r="AY1623" s="191">
        <f t="shared" si="1217"/>
        <v>0</v>
      </c>
      <c r="AZ1623" s="191">
        <f t="shared" si="1218"/>
        <v>0</v>
      </c>
      <c r="BA1623" s="193">
        <f t="shared" si="1219"/>
        <v>1</v>
      </c>
      <c r="BB1623" s="193">
        <f t="shared" si="1220"/>
        <v>1</v>
      </c>
      <c r="BC1623" s="193">
        <f t="shared" si="1221"/>
        <v>1</v>
      </c>
      <c r="BD1623" s="191">
        <f t="shared" si="1183"/>
        <v>0</v>
      </c>
      <c r="BE1623" s="191">
        <f t="shared" si="1222"/>
        <v>0</v>
      </c>
      <c r="BF1623" s="210">
        <f t="shared" si="1223"/>
        <v>0</v>
      </c>
      <c r="BG1623" s="211">
        <f t="shared" si="1224"/>
        <v>0</v>
      </c>
      <c r="BH1623" s="289"/>
      <c r="BI1623" s="289"/>
      <c r="BL1623" s="233" t="str">
        <f t="shared" si="1225"/>
        <v/>
      </c>
    </row>
    <row r="1624" spans="1:64" ht="12" hidden="1" customHeight="1">
      <c r="A1624" s="333" t="s">
        <v>743</v>
      </c>
      <c r="B1624" s="381" t="s">
        <v>327</v>
      </c>
      <c r="C1624" s="333" t="s">
        <v>744</v>
      </c>
      <c r="D1624" s="381" t="s">
        <v>316</v>
      </c>
      <c r="E1624" s="381" t="s">
        <v>1451</v>
      </c>
      <c r="F1624" s="381" t="s">
        <v>586</v>
      </c>
      <c r="G1624" s="381" t="s">
        <v>394</v>
      </c>
      <c r="H1624" s="100" t="s">
        <v>653</v>
      </c>
      <c r="I1624" s="381" t="s">
        <v>339</v>
      </c>
      <c r="J1624" s="382">
        <v>2000</v>
      </c>
      <c r="K1624" s="382">
        <v>830</v>
      </c>
      <c r="L1624" s="191" t="str">
        <f t="shared" si="1184"/>
        <v>875256810701011007588024422510</v>
      </c>
      <c r="M1624" s="192">
        <f t="array" ref="M1624">IF(COUNT(SEARCH(Удалить_Роспись_КВСР,$B1624)*SEARCH(Удалить_Роспись_ПБС,$C1624)*SEARCH(Удалить_Роспись_КФСР, $D1624)*SEARCH(Удалить_Роспись_КЦСР,$E1624)*SEARCH(Удалить_Роспись_КВР,$F1624)*SEARCH(Удалить_Роспись_ЭК,$H1624)*SEARCH(Удалить_Роспись_КР,$I1624))&gt;0,0,1)</f>
        <v>0</v>
      </c>
      <c r="N1624" s="192">
        <v>0</v>
      </c>
      <c r="O1624" s="192" t="str">
        <f t="shared" si="1185"/>
        <v/>
      </c>
      <c r="P1624" s="192" t="str">
        <f t="shared" si="1226"/>
        <v/>
      </c>
      <c r="Q1624" s="300" t="str">
        <f t="shared" si="1186"/>
        <v/>
      </c>
      <c r="R1624" s="300" t="str">
        <f t="shared" si="1187"/>
        <v/>
      </c>
      <c r="S1624" s="300" t="str">
        <f t="shared" si="1188"/>
        <v/>
      </c>
      <c r="T1624" s="192" t="str">
        <f t="shared" si="1189"/>
        <v/>
      </c>
      <c r="U1624" s="303" t="str">
        <f t="shared" si="1190"/>
        <v/>
      </c>
      <c r="V1624" s="300" t="str">
        <f t="shared" si="1191"/>
        <v/>
      </c>
      <c r="W1624" s="192" t="str">
        <f t="shared" si="1192"/>
        <v/>
      </c>
      <c r="X1624" s="303" t="str">
        <f t="shared" si="1193"/>
        <v/>
      </c>
      <c r="Y1624" s="300" t="str">
        <f t="shared" si="1194"/>
        <v/>
      </c>
      <c r="Z1624" s="300" t="str">
        <f t="shared" si="1195"/>
        <v/>
      </c>
      <c r="AA1624" s="303" t="str">
        <f t="shared" si="1196"/>
        <v/>
      </c>
      <c r="AB1624" s="300" t="str">
        <f t="shared" si="1197"/>
        <v/>
      </c>
      <c r="AC1624" s="300" t="str">
        <f t="shared" si="1198"/>
        <v/>
      </c>
      <c r="AD1624" s="300" t="str">
        <f t="shared" si="1199"/>
        <v/>
      </c>
      <c r="AE1624" s="192" t="str">
        <f t="shared" si="1200"/>
        <v/>
      </c>
      <c r="AF1624" s="192" t="str">
        <f t="shared" si="1201"/>
        <v/>
      </c>
      <c r="AG1624" s="192"/>
      <c r="AJ1624" s="300" t="str">
        <f t="shared" si="1202"/>
        <v/>
      </c>
      <c r="AK1624" s="300" t="str">
        <f t="shared" si="1203"/>
        <v/>
      </c>
      <c r="AL1624" s="300" t="str">
        <f t="shared" si="1204"/>
        <v/>
      </c>
      <c r="AM1624" s="300" t="str">
        <f t="shared" si="1205"/>
        <v/>
      </c>
      <c r="AN1624" s="300" t="str">
        <f t="shared" si="1206"/>
        <v/>
      </c>
      <c r="AO1624" s="300" t="str">
        <f t="shared" si="1207"/>
        <v/>
      </c>
      <c r="AP1624" s="300" t="str">
        <f t="shared" si="1208"/>
        <v/>
      </c>
      <c r="AQ1624" s="300" t="str">
        <f t="shared" si="1209"/>
        <v/>
      </c>
      <c r="AR1624" s="306" t="str">
        <f t="shared" si="1210"/>
        <v/>
      </c>
      <c r="AS1624" s="300" t="str">
        <f t="shared" si="1211"/>
        <v/>
      </c>
      <c r="AT1624" s="300" t="str">
        <f t="shared" si="1212"/>
        <v/>
      </c>
      <c r="AU1624" s="192" t="str">
        <f t="shared" si="1213"/>
        <v>рбс</v>
      </c>
      <c r="AV1624" s="192" t="str">
        <f t="shared" si="1214"/>
        <v>рбс87525681общпро</v>
      </c>
      <c r="AW1624" s="191">
        <f t="shared" si="1215"/>
        <v>0</v>
      </c>
      <c r="AX1624" s="191">
        <f t="shared" si="1216"/>
        <v>0</v>
      </c>
      <c r="AY1624" s="191">
        <f t="shared" si="1217"/>
        <v>0</v>
      </c>
      <c r="AZ1624" s="191">
        <f t="shared" si="1218"/>
        <v>0</v>
      </c>
      <c r="BA1624" s="193">
        <f t="shared" si="1219"/>
        <v>1</v>
      </c>
      <c r="BB1624" s="193">
        <f t="shared" si="1220"/>
        <v>1</v>
      </c>
      <c r="BC1624" s="193">
        <f t="shared" si="1221"/>
        <v>1</v>
      </c>
      <c r="BD1624" s="191">
        <f t="shared" si="1183"/>
        <v>0</v>
      </c>
      <c r="BE1624" s="191">
        <f t="shared" si="1222"/>
        <v>0</v>
      </c>
      <c r="BF1624" s="210">
        <f t="shared" si="1223"/>
        <v>0</v>
      </c>
      <c r="BG1624" s="211">
        <f t="shared" si="1224"/>
        <v>0</v>
      </c>
      <c r="BH1624" s="289"/>
      <c r="BI1624" s="289"/>
      <c r="BL1624" s="233" t="str">
        <f t="shared" si="1225"/>
        <v/>
      </c>
    </row>
    <row r="1625" spans="1:64" ht="12" hidden="1" customHeight="1">
      <c r="A1625" s="333" t="s">
        <v>743</v>
      </c>
      <c r="B1625" s="381" t="s">
        <v>327</v>
      </c>
      <c r="C1625" s="333" t="s">
        <v>744</v>
      </c>
      <c r="D1625" s="381" t="s">
        <v>316</v>
      </c>
      <c r="E1625" s="381" t="s">
        <v>1451</v>
      </c>
      <c r="F1625" s="381" t="s">
        <v>586</v>
      </c>
      <c r="G1625" s="381" t="s">
        <v>389</v>
      </c>
      <c r="H1625" s="100" t="s">
        <v>653</v>
      </c>
      <c r="I1625" s="381" t="s">
        <v>339</v>
      </c>
      <c r="J1625" s="382">
        <v>49000</v>
      </c>
      <c r="K1625" s="382">
        <v>26701.4</v>
      </c>
      <c r="L1625" s="191" t="str">
        <f t="shared" si="1184"/>
        <v>875256810701011007588024422610</v>
      </c>
      <c r="M1625" s="192">
        <f t="array" ref="M1625">IF(COUNT(SEARCH(Удалить_Роспись_КВСР,$B1625)*SEARCH(Удалить_Роспись_ПБС,$C1625)*SEARCH(Удалить_Роспись_КФСР, $D1625)*SEARCH(Удалить_Роспись_КЦСР,$E1625)*SEARCH(Удалить_Роспись_КВР,$F1625)*SEARCH(Удалить_Роспись_ЭК,$H1625)*SEARCH(Удалить_Роспись_КР,$I1625))&gt;0,0,1)</f>
        <v>0</v>
      </c>
      <c r="N1625" s="192">
        <v>0</v>
      </c>
      <c r="O1625" s="192" t="str">
        <f t="shared" si="1185"/>
        <v/>
      </c>
      <c r="P1625" s="192" t="str">
        <f t="shared" si="1226"/>
        <v/>
      </c>
      <c r="Q1625" s="300" t="str">
        <f t="shared" si="1186"/>
        <v/>
      </c>
      <c r="R1625" s="300" t="str">
        <f t="shared" si="1187"/>
        <v/>
      </c>
      <c r="S1625" s="300" t="str">
        <f t="shared" si="1188"/>
        <v/>
      </c>
      <c r="T1625" s="192" t="str">
        <f t="shared" si="1189"/>
        <v/>
      </c>
      <c r="U1625" s="303" t="str">
        <f t="shared" si="1190"/>
        <v/>
      </c>
      <c r="V1625" s="300" t="str">
        <f t="shared" si="1191"/>
        <v/>
      </c>
      <c r="W1625" s="192" t="str">
        <f t="shared" si="1192"/>
        <v/>
      </c>
      <c r="X1625" s="303" t="str">
        <f t="shared" si="1193"/>
        <v/>
      </c>
      <c r="Y1625" s="300" t="str">
        <f t="shared" si="1194"/>
        <v/>
      </c>
      <c r="Z1625" s="300" t="str">
        <f t="shared" si="1195"/>
        <v/>
      </c>
      <c r="AA1625" s="303" t="str">
        <f t="shared" si="1196"/>
        <v/>
      </c>
      <c r="AB1625" s="300" t="str">
        <f t="shared" si="1197"/>
        <v/>
      </c>
      <c r="AC1625" s="300" t="str">
        <f t="shared" si="1198"/>
        <v/>
      </c>
      <c r="AD1625" s="300" t="str">
        <f t="shared" si="1199"/>
        <v/>
      </c>
      <c r="AE1625" s="192" t="str">
        <f t="shared" si="1200"/>
        <v/>
      </c>
      <c r="AF1625" s="192" t="str">
        <f t="shared" si="1201"/>
        <v/>
      </c>
      <c r="AG1625" s="192"/>
      <c r="AJ1625" s="300" t="str">
        <f t="shared" si="1202"/>
        <v/>
      </c>
      <c r="AK1625" s="300" t="str">
        <f t="shared" si="1203"/>
        <v/>
      </c>
      <c r="AL1625" s="300" t="str">
        <f t="shared" si="1204"/>
        <v/>
      </c>
      <c r="AM1625" s="300" t="str">
        <f t="shared" si="1205"/>
        <v/>
      </c>
      <c r="AN1625" s="300" t="str">
        <f t="shared" si="1206"/>
        <v/>
      </c>
      <c r="AO1625" s="300" t="str">
        <f t="shared" si="1207"/>
        <v/>
      </c>
      <c r="AP1625" s="300" t="str">
        <f t="shared" si="1208"/>
        <v/>
      </c>
      <c r="AQ1625" s="300" t="str">
        <f t="shared" si="1209"/>
        <v/>
      </c>
      <c r="AR1625" s="306" t="str">
        <f t="shared" si="1210"/>
        <v/>
      </c>
      <c r="AS1625" s="300" t="str">
        <f t="shared" si="1211"/>
        <v/>
      </c>
      <c r="AT1625" s="300" t="str">
        <f t="shared" si="1212"/>
        <v/>
      </c>
      <c r="AU1625" s="192" t="str">
        <f t="shared" si="1213"/>
        <v>рбс</v>
      </c>
      <c r="AV1625" s="192" t="str">
        <f t="shared" si="1214"/>
        <v>рбс87525681общпро</v>
      </c>
      <c r="AW1625" s="191">
        <f t="shared" si="1215"/>
        <v>0</v>
      </c>
      <c r="AX1625" s="191">
        <f t="shared" si="1216"/>
        <v>0</v>
      </c>
      <c r="AY1625" s="191">
        <f t="shared" si="1217"/>
        <v>0</v>
      </c>
      <c r="AZ1625" s="191">
        <f t="shared" si="1218"/>
        <v>0</v>
      </c>
      <c r="BA1625" s="193">
        <f t="shared" si="1219"/>
        <v>1</v>
      </c>
      <c r="BB1625" s="193">
        <f t="shared" si="1220"/>
        <v>1</v>
      </c>
      <c r="BC1625" s="193">
        <f t="shared" si="1221"/>
        <v>1</v>
      </c>
      <c r="BD1625" s="191">
        <f t="shared" si="1183"/>
        <v>0</v>
      </c>
      <c r="BE1625" s="191">
        <f t="shared" si="1222"/>
        <v>0</v>
      </c>
      <c r="BF1625" s="210">
        <f t="shared" si="1223"/>
        <v>0</v>
      </c>
      <c r="BG1625" s="211">
        <f t="shared" si="1224"/>
        <v>0</v>
      </c>
      <c r="BH1625" s="289"/>
      <c r="BI1625" s="289"/>
      <c r="BL1625" s="233" t="str">
        <f t="shared" si="1225"/>
        <v/>
      </c>
    </row>
    <row r="1626" spans="1:64" ht="12" hidden="1" customHeight="1">
      <c r="A1626" s="333" t="s">
        <v>743</v>
      </c>
      <c r="B1626" s="381" t="s">
        <v>327</v>
      </c>
      <c r="C1626" s="333" t="s">
        <v>744</v>
      </c>
      <c r="D1626" s="381" t="s">
        <v>316</v>
      </c>
      <c r="E1626" s="381" t="s">
        <v>1451</v>
      </c>
      <c r="F1626" s="381" t="s">
        <v>586</v>
      </c>
      <c r="G1626" s="381" t="s">
        <v>407</v>
      </c>
      <c r="H1626" s="100" t="s">
        <v>653</v>
      </c>
      <c r="I1626" s="381" t="s">
        <v>339</v>
      </c>
      <c r="J1626" s="382">
        <v>108000</v>
      </c>
      <c r="K1626" s="382">
        <v>0</v>
      </c>
      <c r="L1626" s="191" t="str">
        <f t="shared" si="1184"/>
        <v>875256810701011007588024431010</v>
      </c>
      <c r="M1626" s="192">
        <f t="array" ref="M1626">IF(COUNT(SEARCH(Удалить_Роспись_КВСР,$B1626)*SEARCH(Удалить_Роспись_ПБС,$C1626)*SEARCH(Удалить_Роспись_КФСР, $D1626)*SEARCH(Удалить_Роспись_КЦСР,$E1626)*SEARCH(Удалить_Роспись_КВР,$F1626)*SEARCH(Удалить_Роспись_ЭК,$H1626)*SEARCH(Удалить_Роспись_КР,$I1626))&gt;0,0,1)</f>
        <v>0</v>
      </c>
      <c r="N1626" s="192">
        <v>0</v>
      </c>
      <c r="O1626" s="192" t="str">
        <f t="shared" si="1185"/>
        <v/>
      </c>
      <c r="P1626" s="192" t="str">
        <f t="shared" si="1226"/>
        <v/>
      </c>
      <c r="Q1626" s="300" t="str">
        <f t="shared" si="1186"/>
        <v/>
      </c>
      <c r="R1626" s="300" t="str">
        <f t="shared" si="1187"/>
        <v/>
      </c>
      <c r="S1626" s="300" t="str">
        <f t="shared" si="1188"/>
        <v/>
      </c>
      <c r="T1626" s="192" t="str">
        <f t="shared" si="1189"/>
        <v/>
      </c>
      <c r="U1626" s="303" t="str">
        <f t="shared" si="1190"/>
        <v/>
      </c>
      <c r="V1626" s="300" t="str">
        <f t="shared" si="1191"/>
        <v/>
      </c>
      <c r="W1626" s="192" t="str">
        <f t="shared" si="1192"/>
        <v/>
      </c>
      <c r="X1626" s="303" t="str">
        <f t="shared" si="1193"/>
        <v/>
      </c>
      <c r="Y1626" s="300" t="str">
        <f t="shared" si="1194"/>
        <v/>
      </c>
      <c r="Z1626" s="300" t="str">
        <f t="shared" si="1195"/>
        <v/>
      </c>
      <c r="AA1626" s="303" t="str">
        <f t="shared" si="1196"/>
        <v/>
      </c>
      <c r="AB1626" s="300" t="str">
        <f t="shared" si="1197"/>
        <v/>
      </c>
      <c r="AC1626" s="300" t="str">
        <f t="shared" si="1198"/>
        <v/>
      </c>
      <c r="AD1626" s="300" t="str">
        <f t="shared" si="1199"/>
        <v/>
      </c>
      <c r="AE1626" s="192" t="str">
        <f t="shared" si="1200"/>
        <v/>
      </c>
      <c r="AF1626" s="192" t="str">
        <f t="shared" si="1201"/>
        <v/>
      </c>
      <c r="AG1626" s="192"/>
      <c r="AJ1626" s="300" t="str">
        <f t="shared" si="1202"/>
        <v/>
      </c>
      <c r="AK1626" s="300" t="str">
        <f t="shared" si="1203"/>
        <v/>
      </c>
      <c r="AL1626" s="300" t="str">
        <f t="shared" si="1204"/>
        <v/>
      </c>
      <c r="AM1626" s="300" t="str">
        <f t="shared" si="1205"/>
        <v/>
      </c>
      <c r="AN1626" s="300" t="str">
        <f t="shared" si="1206"/>
        <v/>
      </c>
      <c r="AO1626" s="300" t="str">
        <f t="shared" si="1207"/>
        <v/>
      </c>
      <c r="AP1626" s="300" t="str">
        <f t="shared" si="1208"/>
        <v/>
      </c>
      <c r="AQ1626" s="300" t="str">
        <f t="shared" si="1209"/>
        <v/>
      </c>
      <c r="AR1626" s="306" t="str">
        <f t="shared" si="1210"/>
        <v/>
      </c>
      <c r="AS1626" s="300" t="str">
        <f t="shared" si="1211"/>
        <v/>
      </c>
      <c r="AT1626" s="300" t="str">
        <f t="shared" si="1212"/>
        <v/>
      </c>
      <c r="AU1626" s="192" t="str">
        <f t="shared" si="1213"/>
        <v>рбс</v>
      </c>
      <c r="AV1626" s="192" t="str">
        <f t="shared" si="1214"/>
        <v>рбс87525681общосн</v>
      </c>
      <c r="AW1626" s="191">
        <f t="shared" si="1215"/>
        <v>0</v>
      </c>
      <c r="AX1626" s="191">
        <f t="shared" si="1216"/>
        <v>0</v>
      </c>
      <c r="AY1626" s="191">
        <f t="shared" si="1217"/>
        <v>0</v>
      </c>
      <c r="AZ1626" s="191">
        <f t="shared" si="1218"/>
        <v>0</v>
      </c>
      <c r="BA1626" s="193">
        <f t="shared" si="1219"/>
        <v>1</v>
      </c>
      <c r="BB1626" s="193">
        <f t="shared" si="1220"/>
        <v>1</v>
      </c>
      <c r="BC1626" s="193">
        <f t="shared" si="1221"/>
        <v>1</v>
      </c>
      <c r="BD1626" s="191">
        <f t="shared" si="1183"/>
        <v>0</v>
      </c>
      <c r="BE1626" s="191">
        <f t="shared" si="1222"/>
        <v>0</v>
      </c>
      <c r="BF1626" s="210">
        <f t="shared" si="1223"/>
        <v>0</v>
      </c>
      <c r="BG1626" s="211">
        <f t="shared" si="1224"/>
        <v>0</v>
      </c>
      <c r="BH1626" s="289"/>
      <c r="BI1626" s="289"/>
      <c r="BL1626" s="233" t="str">
        <f t="shared" si="1225"/>
        <v/>
      </c>
    </row>
    <row r="1627" spans="1:64" ht="12" hidden="1" customHeight="1">
      <c r="A1627" s="333" t="s">
        <v>743</v>
      </c>
      <c r="B1627" s="381" t="s">
        <v>327</v>
      </c>
      <c r="C1627" s="333" t="s">
        <v>744</v>
      </c>
      <c r="D1627" s="381" t="s">
        <v>316</v>
      </c>
      <c r="E1627" s="381" t="s">
        <v>1451</v>
      </c>
      <c r="F1627" s="381" t="s">
        <v>586</v>
      </c>
      <c r="G1627" s="381" t="s">
        <v>397</v>
      </c>
      <c r="H1627" s="100" t="s">
        <v>653</v>
      </c>
      <c r="I1627" s="381" t="s">
        <v>339</v>
      </c>
      <c r="J1627" s="382">
        <v>133000</v>
      </c>
      <c r="K1627" s="382">
        <v>58675</v>
      </c>
      <c r="L1627" s="191" t="str">
        <f t="shared" si="1184"/>
        <v>875256810701011007588024434010</v>
      </c>
      <c r="M1627" s="192">
        <f t="array" ref="M1627">IF(COUNT(SEARCH(Удалить_Роспись_КВСР,$B1627)*SEARCH(Удалить_Роспись_ПБС,$C1627)*SEARCH(Удалить_Роспись_КФСР, $D1627)*SEARCH(Удалить_Роспись_КЦСР,$E1627)*SEARCH(Удалить_Роспись_КВР,$F1627)*SEARCH(Удалить_Роспись_ЭК,$H1627)*SEARCH(Удалить_Роспись_КР,$I1627))&gt;0,0,1)</f>
        <v>0</v>
      </c>
      <c r="N1627" s="192">
        <v>0</v>
      </c>
      <c r="O1627" s="192" t="str">
        <f t="shared" si="1185"/>
        <v/>
      </c>
      <c r="P1627" s="192" t="str">
        <f t="shared" si="1226"/>
        <v/>
      </c>
      <c r="Q1627" s="300" t="str">
        <f t="shared" si="1186"/>
        <v/>
      </c>
      <c r="R1627" s="300" t="str">
        <f t="shared" si="1187"/>
        <v/>
      </c>
      <c r="S1627" s="300" t="str">
        <f t="shared" si="1188"/>
        <v/>
      </c>
      <c r="T1627" s="192" t="str">
        <f t="shared" si="1189"/>
        <v/>
      </c>
      <c r="U1627" s="303" t="str">
        <f t="shared" si="1190"/>
        <v/>
      </c>
      <c r="V1627" s="300" t="str">
        <f t="shared" si="1191"/>
        <v/>
      </c>
      <c r="W1627" s="192" t="str">
        <f t="shared" si="1192"/>
        <v/>
      </c>
      <c r="X1627" s="303" t="str">
        <f t="shared" si="1193"/>
        <v/>
      </c>
      <c r="Y1627" s="300" t="str">
        <f t="shared" si="1194"/>
        <v/>
      </c>
      <c r="Z1627" s="300" t="str">
        <f t="shared" si="1195"/>
        <v/>
      </c>
      <c r="AA1627" s="303" t="str">
        <f t="shared" si="1196"/>
        <v/>
      </c>
      <c r="AB1627" s="300" t="str">
        <f t="shared" si="1197"/>
        <v/>
      </c>
      <c r="AC1627" s="300" t="str">
        <f t="shared" si="1198"/>
        <v/>
      </c>
      <c r="AD1627" s="300" t="str">
        <f t="shared" si="1199"/>
        <v/>
      </c>
      <c r="AE1627" s="192" t="str">
        <f t="shared" si="1200"/>
        <v/>
      </c>
      <c r="AF1627" s="192" t="str">
        <f t="shared" si="1201"/>
        <v/>
      </c>
      <c r="AG1627" s="192"/>
      <c r="AJ1627" s="300" t="str">
        <f t="shared" si="1202"/>
        <v/>
      </c>
      <c r="AK1627" s="300" t="str">
        <f t="shared" si="1203"/>
        <v/>
      </c>
      <c r="AL1627" s="300" t="str">
        <f t="shared" si="1204"/>
        <v/>
      </c>
      <c r="AM1627" s="300" t="str">
        <f t="shared" si="1205"/>
        <v/>
      </c>
      <c r="AN1627" s="300" t="str">
        <f t="shared" si="1206"/>
        <v/>
      </c>
      <c r="AO1627" s="300" t="str">
        <f t="shared" si="1207"/>
        <v/>
      </c>
      <c r="AP1627" s="300" t="str">
        <f t="shared" si="1208"/>
        <v/>
      </c>
      <c r="AQ1627" s="300" t="str">
        <f t="shared" si="1209"/>
        <v/>
      </c>
      <c r="AR1627" s="306" t="str">
        <f t="shared" si="1210"/>
        <v/>
      </c>
      <c r="AS1627" s="300" t="str">
        <f t="shared" si="1211"/>
        <v/>
      </c>
      <c r="AT1627" s="300" t="str">
        <f t="shared" si="1212"/>
        <v/>
      </c>
      <c r="AU1627" s="192" t="str">
        <f t="shared" si="1213"/>
        <v>рбс</v>
      </c>
      <c r="AV1627" s="192" t="str">
        <f t="shared" si="1214"/>
        <v>рбс87525681общпро</v>
      </c>
      <c r="AW1627" s="191">
        <f t="shared" si="1215"/>
        <v>0</v>
      </c>
      <c r="AX1627" s="191">
        <f t="shared" si="1216"/>
        <v>0</v>
      </c>
      <c r="AY1627" s="191">
        <f t="shared" si="1217"/>
        <v>0</v>
      </c>
      <c r="AZ1627" s="191">
        <f t="shared" si="1218"/>
        <v>0</v>
      </c>
      <c r="BA1627" s="193">
        <f t="shared" si="1219"/>
        <v>1</v>
      </c>
      <c r="BB1627" s="193">
        <f t="shared" si="1220"/>
        <v>1</v>
      </c>
      <c r="BC1627" s="193">
        <f t="shared" si="1221"/>
        <v>1</v>
      </c>
      <c r="BD1627" s="191">
        <f t="shared" si="1183"/>
        <v>0</v>
      </c>
      <c r="BE1627" s="191">
        <f t="shared" si="1222"/>
        <v>0</v>
      </c>
      <c r="BF1627" s="210">
        <f t="shared" si="1223"/>
        <v>0</v>
      </c>
      <c r="BG1627" s="211">
        <f t="shared" si="1224"/>
        <v>0</v>
      </c>
      <c r="BH1627" s="289"/>
      <c r="BI1627" s="289"/>
      <c r="BL1627" s="233" t="str">
        <f t="shared" si="1225"/>
        <v/>
      </c>
    </row>
    <row r="1628" spans="1:64" ht="12" hidden="1" customHeight="1">
      <c r="A1628" s="333" t="s">
        <v>743</v>
      </c>
      <c r="B1628" s="381" t="s">
        <v>327</v>
      </c>
      <c r="C1628" s="333" t="s">
        <v>744</v>
      </c>
      <c r="D1628" s="381" t="s">
        <v>316</v>
      </c>
      <c r="E1628" s="381" t="s">
        <v>1451</v>
      </c>
      <c r="F1628" s="381" t="s">
        <v>609</v>
      </c>
      <c r="G1628" s="381" t="s">
        <v>395</v>
      </c>
      <c r="H1628" s="100" t="s">
        <v>653</v>
      </c>
      <c r="I1628" s="381" t="s">
        <v>339</v>
      </c>
      <c r="J1628" s="382">
        <v>2800</v>
      </c>
      <c r="K1628" s="382">
        <v>1200</v>
      </c>
      <c r="L1628" s="191" t="str">
        <f t="shared" si="1184"/>
        <v>875256810701011007588085229010</v>
      </c>
      <c r="M1628" s="192">
        <f t="array" ref="M1628">IF(COUNT(SEARCH(Удалить_Роспись_КВСР,$B1628)*SEARCH(Удалить_Роспись_ПБС,$C1628)*SEARCH(Удалить_Роспись_КФСР, $D1628)*SEARCH(Удалить_Роспись_КЦСР,$E1628)*SEARCH(Удалить_Роспись_КВР,$F1628)*SEARCH(Удалить_Роспись_ЭК,$H1628)*SEARCH(Удалить_Роспись_КР,$I1628))&gt;0,0,1)</f>
        <v>0</v>
      </c>
      <c r="N1628" s="192">
        <v>0</v>
      </c>
      <c r="O1628" s="192" t="str">
        <f t="shared" si="1185"/>
        <v/>
      </c>
      <c r="P1628" s="192" t="str">
        <f t="shared" si="1226"/>
        <v/>
      </c>
      <c r="Q1628" s="300" t="str">
        <f t="shared" si="1186"/>
        <v/>
      </c>
      <c r="R1628" s="300" t="str">
        <f t="shared" si="1187"/>
        <v/>
      </c>
      <c r="S1628" s="300" t="str">
        <f t="shared" si="1188"/>
        <v/>
      </c>
      <c r="T1628" s="192" t="str">
        <f t="shared" si="1189"/>
        <v/>
      </c>
      <c r="U1628" s="303" t="str">
        <f t="shared" si="1190"/>
        <v/>
      </c>
      <c r="V1628" s="300" t="str">
        <f t="shared" si="1191"/>
        <v/>
      </c>
      <c r="W1628" s="192" t="str">
        <f t="shared" si="1192"/>
        <v/>
      </c>
      <c r="X1628" s="303" t="str">
        <f t="shared" si="1193"/>
        <v/>
      </c>
      <c r="Y1628" s="300" t="str">
        <f t="shared" si="1194"/>
        <v/>
      </c>
      <c r="Z1628" s="300" t="str">
        <f t="shared" si="1195"/>
        <v/>
      </c>
      <c r="AA1628" s="303" t="str">
        <f t="shared" si="1196"/>
        <v/>
      </c>
      <c r="AB1628" s="300" t="str">
        <f t="shared" si="1197"/>
        <v/>
      </c>
      <c r="AC1628" s="300" t="str">
        <f t="shared" si="1198"/>
        <v/>
      </c>
      <c r="AD1628" s="300" t="str">
        <f t="shared" si="1199"/>
        <v/>
      </c>
      <c r="AE1628" s="192" t="str">
        <f t="shared" si="1200"/>
        <v/>
      </c>
      <c r="AF1628" s="192" t="str">
        <f t="shared" si="1201"/>
        <v/>
      </c>
      <c r="AG1628" s="192"/>
      <c r="AJ1628" s="300" t="str">
        <f t="shared" si="1202"/>
        <v/>
      </c>
      <c r="AK1628" s="300" t="str">
        <f t="shared" si="1203"/>
        <v/>
      </c>
      <c r="AL1628" s="300" t="str">
        <f t="shared" si="1204"/>
        <v/>
      </c>
      <c r="AM1628" s="300" t="str">
        <f t="shared" si="1205"/>
        <v/>
      </c>
      <c r="AN1628" s="300" t="str">
        <f t="shared" si="1206"/>
        <v/>
      </c>
      <c r="AO1628" s="300" t="str">
        <f t="shared" si="1207"/>
        <v/>
      </c>
      <c r="AP1628" s="300" t="str">
        <f t="shared" si="1208"/>
        <v/>
      </c>
      <c r="AQ1628" s="300" t="str">
        <f t="shared" si="1209"/>
        <v/>
      </c>
      <c r="AR1628" s="306" t="str">
        <f t="shared" si="1210"/>
        <v/>
      </c>
      <c r="AS1628" s="300" t="str">
        <f t="shared" si="1211"/>
        <v/>
      </c>
      <c r="AT1628" s="300" t="str">
        <f t="shared" si="1212"/>
        <v/>
      </c>
      <c r="AU1628" s="192" t="str">
        <f t="shared" si="1213"/>
        <v>рбс</v>
      </c>
      <c r="AV1628" s="192" t="str">
        <f t="shared" si="1214"/>
        <v>рбс87525681общпро</v>
      </c>
      <c r="AW1628" s="191">
        <f t="shared" si="1215"/>
        <v>0</v>
      </c>
      <c r="AX1628" s="191">
        <f t="shared" si="1216"/>
        <v>0</v>
      </c>
      <c r="AY1628" s="191">
        <f t="shared" si="1217"/>
        <v>0</v>
      </c>
      <c r="AZ1628" s="191">
        <f t="shared" si="1218"/>
        <v>0</v>
      </c>
      <c r="BA1628" s="193">
        <f t="shared" si="1219"/>
        <v>1</v>
      </c>
      <c r="BB1628" s="193">
        <f t="shared" si="1220"/>
        <v>1</v>
      </c>
      <c r="BC1628" s="193">
        <f t="shared" si="1221"/>
        <v>1</v>
      </c>
      <c r="BD1628" s="191">
        <f t="shared" si="1183"/>
        <v>0</v>
      </c>
      <c r="BE1628" s="191">
        <f t="shared" si="1222"/>
        <v>0</v>
      </c>
      <c r="BF1628" s="210">
        <f t="shared" si="1223"/>
        <v>0</v>
      </c>
      <c r="BG1628" s="211">
        <f t="shared" si="1224"/>
        <v>0</v>
      </c>
      <c r="BH1628" s="289"/>
      <c r="BI1628" s="289"/>
      <c r="BL1628" s="233" t="str">
        <f t="shared" si="1225"/>
        <v/>
      </c>
    </row>
    <row r="1629" spans="1:64" ht="12" hidden="1" customHeight="1">
      <c r="A1629" s="333" t="s">
        <v>743</v>
      </c>
      <c r="B1629" s="381" t="s">
        <v>327</v>
      </c>
      <c r="C1629" s="333" t="s">
        <v>744</v>
      </c>
      <c r="D1629" s="381" t="s">
        <v>311</v>
      </c>
      <c r="E1629" s="381" t="s">
        <v>1452</v>
      </c>
      <c r="F1629" s="381" t="s">
        <v>586</v>
      </c>
      <c r="G1629" s="381" t="s">
        <v>397</v>
      </c>
      <c r="H1629" s="100" t="s">
        <v>653</v>
      </c>
      <c r="I1629" s="381" t="s">
        <v>339</v>
      </c>
      <c r="J1629" s="382">
        <v>350380</v>
      </c>
      <c r="K1629" s="382">
        <v>0</v>
      </c>
      <c r="L1629" s="191" t="str">
        <f t="shared" si="1184"/>
        <v>875256811003011007554024434010</v>
      </c>
      <c r="M1629" s="192">
        <f t="array" ref="M1629">IF(COUNT(SEARCH(Удалить_Роспись_КВСР,$B1629)*SEARCH(Удалить_Роспись_ПБС,$C1629)*SEARCH(Удалить_Роспись_КФСР, $D1629)*SEARCH(Удалить_Роспись_КЦСР,$E1629)*SEARCH(Удалить_Роспись_КВР,$F1629)*SEARCH(Удалить_Роспись_ЭК,$H1629)*SEARCH(Удалить_Роспись_КР,$I1629))&gt;0,0,1)</f>
        <v>0</v>
      </c>
      <c r="N1629" s="192">
        <v>0</v>
      </c>
      <c r="O1629" s="192" t="str">
        <f t="shared" si="1185"/>
        <v/>
      </c>
      <c r="P1629" s="192" t="str">
        <f t="shared" si="1226"/>
        <v/>
      </c>
      <c r="Q1629" s="300" t="str">
        <f t="shared" si="1186"/>
        <v/>
      </c>
      <c r="R1629" s="300" t="str">
        <f t="shared" si="1187"/>
        <v/>
      </c>
      <c r="S1629" s="300" t="str">
        <f t="shared" si="1188"/>
        <v/>
      </c>
      <c r="T1629" s="192" t="str">
        <f t="shared" si="1189"/>
        <v/>
      </c>
      <c r="U1629" s="303" t="str">
        <f t="shared" si="1190"/>
        <v/>
      </c>
      <c r="V1629" s="300" t="str">
        <f t="shared" si="1191"/>
        <v/>
      </c>
      <c r="W1629" s="192" t="str">
        <f t="shared" si="1192"/>
        <v/>
      </c>
      <c r="X1629" s="303" t="str">
        <f t="shared" si="1193"/>
        <v/>
      </c>
      <c r="Y1629" s="300" t="str">
        <f t="shared" si="1194"/>
        <v/>
      </c>
      <c r="Z1629" s="300" t="str">
        <f t="shared" si="1195"/>
        <v/>
      </c>
      <c r="AA1629" s="303" t="str">
        <f t="shared" si="1196"/>
        <v/>
      </c>
      <c r="AB1629" s="300" t="str">
        <f t="shared" si="1197"/>
        <v/>
      </c>
      <c r="AC1629" s="300" t="str">
        <f t="shared" si="1198"/>
        <v/>
      </c>
      <c r="AD1629" s="300" t="str">
        <f t="shared" si="1199"/>
        <v/>
      </c>
      <c r="AE1629" s="192" t="str">
        <f t="shared" si="1200"/>
        <v/>
      </c>
      <c r="AF1629" s="192" t="str">
        <f t="shared" si="1201"/>
        <v/>
      </c>
      <c r="AG1629" s="192"/>
      <c r="AJ1629" s="300" t="str">
        <f t="shared" si="1202"/>
        <v/>
      </c>
      <c r="AK1629" s="300" t="str">
        <f t="shared" si="1203"/>
        <v/>
      </c>
      <c r="AL1629" s="300" t="str">
        <f t="shared" si="1204"/>
        <v/>
      </c>
      <c r="AM1629" s="300" t="str">
        <f t="shared" si="1205"/>
        <v/>
      </c>
      <c r="AN1629" s="300" t="str">
        <f t="shared" si="1206"/>
        <v/>
      </c>
      <c r="AO1629" s="300" t="str">
        <f t="shared" si="1207"/>
        <v/>
      </c>
      <c r="AP1629" s="300" t="str">
        <f t="shared" si="1208"/>
        <v/>
      </c>
      <c r="AQ1629" s="300" t="str">
        <f t="shared" si="1209"/>
        <v/>
      </c>
      <c r="AR1629" s="306" t="str">
        <f t="shared" si="1210"/>
        <v/>
      </c>
      <c r="AS1629" s="300" t="str">
        <f t="shared" si="1211"/>
        <v/>
      </c>
      <c r="AT1629" s="300" t="str">
        <f t="shared" si="1212"/>
        <v/>
      </c>
      <c r="AU1629" s="192" t="str">
        <f t="shared" si="1213"/>
        <v>рбс</v>
      </c>
      <c r="AV1629" s="192" t="str">
        <f t="shared" si="1214"/>
        <v>рбс87525681общпро</v>
      </c>
      <c r="AW1629" s="191">
        <f t="shared" si="1215"/>
        <v>0</v>
      </c>
      <c r="AX1629" s="191">
        <f t="shared" si="1216"/>
        <v>0</v>
      </c>
      <c r="AY1629" s="191">
        <f t="shared" si="1217"/>
        <v>0</v>
      </c>
      <c r="AZ1629" s="191">
        <f t="shared" si="1218"/>
        <v>0</v>
      </c>
      <c r="BA1629" s="193">
        <f t="shared" si="1219"/>
        <v>1</v>
      </c>
      <c r="BB1629" s="193">
        <f t="shared" si="1220"/>
        <v>1</v>
      </c>
      <c r="BC1629" s="193">
        <f t="shared" si="1221"/>
        <v>1</v>
      </c>
      <c r="BD1629" s="191">
        <f t="shared" si="1183"/>
        <v>0</v>
      </c>
      <c r="BE1629" s="191">
        <f t="shared" si="1222"/>
        <v>0</v>
      </c>
      <c r="BF1629" s="210">
        <f t="shared" si="1223"/>
        <v>0</v>
      </c>
      <c r="BG1629" s="211">
        <f t="shared" si="1224"/>
        <v>0</v>
      </c>
      <c r="BH1629" s="289"/>
      <c r="BI1629" s="289"/>
      <c r="BL1629" s="233" t="str">
        <f t="shared" si="1225"/>
        <v/>
      </c>
    </row>
    <row r="1630" spans="1:64" ht="12" customHeight="1">
      <c r="A1630" s="333" t="s">
        <v>745</v>
      </c>
      <c r="B1630" s="381" t="s">
        <v>327</v>
      </c>
      <c r="C1630" s="333" t="s">
        <v>746</v>
      </c>
      <c r="D1630" s="381" t="s">
        <v>316</v>
      </c>
      <c r="E1630" s="381" t="s">
        <v>1443</v>
      </c>
      <c r="F1630" s="381" t="s">
        <v>608</v>
      </c>
      <c r="G1630" s="381" t="s">
        <v>385</v>
      </c>
      <c r="H1630" s="100" t="s">
        <v>653</v>
      </c>
      <c r="I1630" s="381" t="s">
        <v>505</v>
      </c>
      <c r="J1630" s="382">
        <v>573009</v>
      </c>
      <c r="K1630" s="382">
        <v>408503.48</v>
      </c>
      <c r="L1630" s="191" t="str">
        <f t="shared" si="1184"/>
        <v>875256800701011004001011121101</v>
      </c>
      <c r="M1630" s="192">
        <f t="array" ref="M1630">IF(COUNT(SEARCH(Удалить_Роспись_КВСР,$B1630)*SEARCH(Удалить_Роспись_ПБС,$C1630)*SEARCH(Удалить_Роспись_КФСР, $D1630)*SEARCH(Удалить_Роспись_КЦСР,$E1630)*SEARCH(Удалить_Роспись_КВР,$F1630)*SEARCH(Удалить_Роспись_ЭК,$H1630)*SEARCH(Удалить_Роспись_КР,$I1630))&gt;0,0,1)</f>
        <v>0</v>
      </c>
      <c r="N1630" s="192">
        <v>0</v>
      </c>
      <c r="O1630" s="192" t="str">
        <f t="shared" si="1185"/>
        <v/>
      </c>
      <c r="P1630" s="192" t="str">
        <f t="shared" si="1226"/>
        <v/>
      </c>
      <c r="Q1630" s="300" t="str">
        <f t="shared" si="1186"/>
        <v/>
      </c>
      <c r="R1630" s="300" t="str">
        <f t="shared" si="1187"/>
        <v/>
      </c>
      <c r="S1630" s="300" t="str">
        <f t="shared" si="1188"/>
        <v/>
      </c>
      <c r="T1630" s="192" t="str">
        <f t="shared" si="1189"/>
        <v/>
      </c>
      <c r="U1630" s="303" t="str">
        <f t="shared" si="1190"/>
        <v/>
      </c>
      <c r="V1630" s="300" t="str">
        <f t="shared" si="1191"/>
        <v/>
      </c>
      <c r="W1630" s="192" t="str">
        <f t="shared" si="1192"/>
        <v/>
      </c>
      <c r="X1630" s="303" t="str">
        <f t="shared" si="1193"/>
        <v/>
      </c>
      <c r="Y1630" s="300" t="str">
        <f t="shared" si="1194"/>
        <v/>
      </c>
      <c r="Z1630" s="300" t="str">
        <f t="shared" si="1195"/>
        <v/>
      </c>
      <c r="AA1630" s="303" t="str">
        <f t="shared" si="1196"/>
        <v/>
      </c>
      <c r="AB1630" s="300" t="str">
        <f t="shared" si="1197"/>
        <v/>
      </c>
      <c r="AC1630" s="300" t="str">
        <f t="shared" si="1198"/>
        <v/>
      </c>
      <c r="AD1630" s="300" t="str">
        <f t="shared" si="1199"/>
        <v/>
      </c>
      <c r="AE1630" s="192" t="str">
        <f t="shared" si="1200"/>
        <v/>
      </c>
      <c r="AF1630" s="192" t="str">
        <f t="shared" si="1201"/>
        <v/>
      </c>
      <c r="AG1630" s="192"/>
      <c r="AJ1630" s="300" t="str">
        <f t="shared" si="1202"/>
        <v/>
      </c>
      <c r="AK1630" s="300" t="str">
        <f t="shared" si="1203"/>
        <v/>
      </c>
      <c r="AL1630" s="300" t="str">
        <f t="shared" si="1204"/>
        <v/>
      </c>
      <c r="AM1630" s="300" t="str">
        <f t="shared" si="1205"/>
        <v/>
      </c>
      <c r="AN1630" s="300" t="str">
        <f t="shared" si="1206"/>
        <v/>
      </c>
      <c r="AO1630" s="300" t="str">
        <f t="shared" si="1207"/>
        <v/>
      </c>
      <c r="AP1630" s="300" t="str">
        <f t="shared" si="1208"/>
        <v/>
      </c>
      <c r="AQ1630" s="300" t="str">
        <f t="shared" si="1209"/>
        <v/>
      </c>
      <c r="AR1630" s="306" t="str">
        <f t="shared" si="1210"/>
        <v/>
      </c>
      <c r="AS1630" s="300" t="str">
        <f t="shared" si="1211"/>
        <v/>
      </c>
      <c r="AT1630" s="300" t="str">
        <f t="shared" si="1212"/>
        <v/>
      </c>
      <c r="AU1630" s="192" t="str">
        <f t="shared" si="1213"/>
        <v>рбс</v>
      </c>
      <c r="AV1630" s="192" t="str">
        <f t="shared" si="1214"/>
        <v>рбс87525680общопл</v>
      </c>
      <c r="AW1630" s="191">
        <f t="shared" si="1215"/>
        <v>0</v>
      </c>
      <c r="AX1630" s="191">
        <f t="shared" si="1216"/>
        <v>0</v>
      </c>
      <c r="AY1630" s="191">
        <f t="shared" si="1217"/>
        <v>0</v>
      </c>
      <c r="AZ1630" s="191">
        <f t="shared" si="1218"/>
        <v>0</v>
      </c>
      <c r="BA1630" s="193">
        <f t="shared" si="1219"/>
        <v>1</v>
      </c>
      <c r="BB1630" s="193">
        <f t="shared" si="1220"/>
        <v>1</v>
      </c>
      <c r="BC1630" s="193">
        <f t="shared" si="1221"/>
        <v>1</v>
      </c>
      <c r="BD1630" s="191">
        <f t="shared" si="1183"/>
        <v>0</v>
      </c>
      <c r="BE1630" s="191">
        <f t="shared" si="1222"/>
        <v>0</v>
      </c>
      <c r="BF1630" s="210">
        <f t="shared" si="1223"/>
        <v>0</v>
      </c>
      <c r="BG1630" s="211">
        <f t="shared" si="1224"/>
        <v>0</v>
      </c>
      <c r="BH1630" s="289"/>
      <c r="BI1630" s="289"/>
      <c r="BL1630" s="233" t="str">
        <f t="shared" si="1225"/>
        <v/>
      </c>
    </row>
    <row r="1631" spans="1:64" ht="12" customHeight="1">
      <c r="A1631" s="333" t="s">
        <v>745</v>
      </c>
      <c r="B1631" s="381" t="s">
        <v>327</v>
      </c>
      <c r="C1631" s="333" t="s">
        <v>746</v>
      </c>
      <c r="D1631" s="381" t="s">
        <v>316</v>
      </c>
      <c r="E1631" s="381" t="s">
        <v>1443</v>
      </c>
      <c r="F1631" s="381" t="s">
        <v>902</v>
      </c>
      <c r="G1631" s="381" t="s">
        <v>387</v>
      </c>
      <c r="H1631" s="100" t="s">
        <v>653</v>
      </c>
      <c r="I1631" s="381" t="s">
        <v>505</v>
      </c>
      <c r="J1631" s="382">
        <v>171367.6</v>
      </c>
      <c r="K1631" s="382">
        <v>121672.52</v>
      </c>
      <c r="L1631" s="191" t="str">
        <f t="shared" si="1184"/>
        <v>875256800701011004001011921301</v>
      </c>
      <c r="M1631" s="192">
        <f t="array" ref="M1631">IF(COUNT(SEARCH(Удалить_Роспись_КВСР,$B1631)*SEARCH(Удалить_Роспись_ПБС,$C1631)*SEARCH(Удалить_Роспись_КФСР, $D1631)*SEARCH(Удалить_Роспись_КЦСР,$E1631)*SEARCH(Удалить_Роспись_КВР,$F1631)*SEARCH(Удалить_Роспись_ЭК,$H1631)*SEARCH(Удалить_Роспись_КР,$I1631))&gt;0,0,1)</f>
        <v>0</v>
      </c>
      <c r="N1631" s="192">
        <v>0</v>
      </c>
      <c r="O1631" s="192" t="str">
        <f t="shared" si="1185"/>
        <v/>
      </c>
      <c r="P1631" s="192" t="str">
        <f t="shared" si="1226"/>
        <v/>
      </c>
      <c r="Q1631" s="300" t="str">
        <f t="shared" si="1186"/>
        <v/>
      </c>
      <c r="R1631" s="300" t="str">
        <f t="shared" si="1187"/>
        <v/>
      </c>
      <c r="S1631" s="300" t="str">
        <f t="shared" si="1188"/>
        <v/>
      </c>
      <c r="T1631" s="192" t="str">
        <f t="shared" si="1189"/>
        <v/>
      </c>
      <c r="U1631" s="303" t="str">
        <f t="shared" si="1190"/>
        <v/>
      </c>
      <c r="V1631" s="300" t="str">
        <f t="shared" si="1191"/>
        <v/>
      </c>
      <c r="W1631" s="192" t="str">
        <f t="shared" si="1192"/>
        <v/>
      </c>
      <c r="X1631" s="303" t="str">
        <f t="shared" si="1193"/>
        <v/>
      </c>
      <c r="Y1631" s="300" t="str">
        <f t="shared" si="1194"/>
        <v/>
      </c>
      <c r="Z1631" s="300" t="str">
        <f t="shared" si="1195"/>
        <v/>
      </c>
      <c r="AA1631" s="303" t="str">
        <f t="shared" si="1196"/>
        <v/>
      </c>
      <c r="AB1631" s="300" t="str">
        <f t="shared" si="1197"/>
        <v/>
      </c>
      <c r="AC1631" s="300" t="str">
        <f t="shared" si="1198"/>
        <v/>
      </c>
      <c r="AD1631" s="300" t="str">
        <f t="shared" si="1199"/>
        <v/>
      </c>
      <c r="AE1631" s="192" t="str">
        <f t="shared" si="1200"/>
        <v/>
      </c>
      <c r="AF1631" s="192" t="str">
        <f t="shared" si="1201"/>
        <v/>
      </c>
      <c r="AG1631" s="192"/>
      <c r="AJ1631" s="300" t="str">
        <f t="shared" si="1202"/>
        <v/>
      </c>
      <c r="AK1631" s="300" t="str">
        <f t="shared" si="1203"/>
        <v/>
      </c>
      <c r="AL1631" s="300" t="str">
        <f t="shared" si="1204"/>
        <v/>
      </c>
      <c r="AM1631" s="300" t="str">
        <f t="shared" si="1205"/>
        <v/>
      </c>
      <c r="AN1631" s="300" t="str">
        <f t="shared" si="1206"/>
        <v/>
      </c>
      <c r="AO1631" s="300" t="str">
        <f t="shared" si="1207"/>
        <v/>
      </c>
      <c r="AP1631" s="300" t="str">
        <f t="shared" si="1208"/>
        <v/>
      </c>
      <c r="AQ1631" s="300" t="str">
        <f t="shared" si="1209"/>
        <v/>
      </c>
      <c r="AR1631" s="306" t="str">
        <f t="shared" si="1210"/>
        <v/>
      </c>
      <c r="AS1631" s="300" t="str">
        <f t="shared" si="1211"/>
        <v/>
      </c>
      <c r="AT1631" s="300" t="str">
        <f t="shared" si="1212"/>
        <v/>
      </c>
      <c r="AU1631" s="192" t="str">
        <f t="shared" si="1213"/>
        <v>рбс</v>
      </c>
      <c r="AV1631" s="192" t="str">
        <f t="shared" si="1214"/>
        <v>рбс87525680общопл</v>
      </c>
      <c r="AW1631" s="191">
        <f t="shared" si="1215"/>
        <v>0</v>
      </c>
      <c r="AX1631" s="191">
        <f t="shared" si="1216"/>
        <v>0</v>
      </c>
      <c r="AY1631" s="191">
        <f t="shared" si="1217"/>
        <v>0</v>
      </c>
      <c r="AZ1631" s="191">
        <f t="shared" si="1218"/>
        <v>0</v>
      </c>
      <c r="BA1631" s="193">
        <f t="shared" si="1219"/>
        <v>1</v>
      </c>
      <c r="BB1631" s="193">
        <f t="shared" si="1220"/>
        <v>1</v>
      </c>
      <c r="BC1631" s="193">
        <f t="shared" si="1221"/>
        <v>1</v>
      </c>
      <c r="BD1631" s="191">
        <f t="shared" si="1183"/>
        <v>0</v>
      </c>
      <c r="BE1631" s="191">
        <f t="shared" si="1222"/>
        <v>0</v>
      </c>
      <c r="BF1631" s="210">
        <f t="shared" si="1223"/>
        <v>0</v>
      </c>
      <c r="BG1631" s="211">
        <f t="shared" si="1224"/>
        <v>0</v>
      </c>
      <c r="BH1631" s="289"/>
      <c r="BI1631" s="289"/>
      <c r="BL1631" s="233" t="str">
        <f t="shared" si="1225"/>
        <v/>
      </c>
    </row>
    <row r="1632" spans="1:64" ht="12" customHeight="1">
      <c r="A1632" s="333" t="s">
        <v>745</v>
      </c>
      <c r="B1632" s="381" t="s">
        <v>327</v>
      </c>
      <c r="C1632" s="333" t="s">
        <v>746</v>
      </c>
      <c r="D1632" s="381" t="s">
        <v>316</v>
      </c>
      <c r="E1632" s="381" t="s">
        <v>1443</v>
      </c>
      <c r="F1632" s="381" t="s">
        <v>586</v>
      </c>
      <c r="G1632" s="381" t="s">
        <v>391</v>
      </c>
      <c r="H1632" s="100" t="s">
        <v>653</v>
      </c>
      <c r="I1632" s="381" t="s">
        <v>505</v>
      </c>
      <c r="J1632" s="382">
        <v>14400</v>
      </c>
      <c r="K1632" s="382">
        <v>9600</v>
      </c>
      <c r="L1632" s="191" t="str">
        <f t="shared" si="1184"/>
        <v>875256800701011004001024422101</v>
      </c>
      <c r="M1632" s="192">
        <f t="array" ref="M1632">IF(COUNT(SEARCH(Удалить_Роспись_КВСР,$B1632)*SEARCH(Удалить_Роспись_ПБС,$C1632)*SEARCH(Удалить_Роспись_КФСР, $D1632)*SEARCH(Удалить_Роспись_КЦСР,$E1632)*SEARCH(Удалить_Роспись_КВР,$F1632)*SEARCH(Удалить_Роспись_ЭК,$H1632)*SEARCH(Удалить_Роспись_КР,$I1632))&gt;0,0,1)</f>
        <v>0</v>
      </c>
      <c r="N1632" s="192">
        <f>IF(COUNT(SEARCH(Удалить_Индекс_КВСР,$B1632)*SEARCH(Удалить_Индекс_ПБС,$C1632)*SEARCH(Удалить_Индекс_КФСР,$D1632)*SEARCH(Удалить_Индекс_КЦСР,$E1632)*SEARCH(Удалить_Индекс_КВР,$F1632)*SEARCH(Удалить_Индекс_ЭК,$H1632)*SEARCH(Удалить_Индекс_КР,$I1632))&gt;0,0,1)</f>
        <v>1</v>
      </c>
      <c r="O1632" s="192" t="str">
        <f t="shared" si="1185"/>
        <v/>
      </c>
      <c r="P1632" s="192" t="str">
        <f t="shared" si="1226"/>
        <v/>
      </c>
      <c r="Q1632" s="300" t="str">
        <f t="shared" si="1186"/>
        <v/>
      </c>
      <c r="R1632" s="300" t="str">
        <f t="shared" si="1187"/>
        <v/>
      </c>
      <c r="S1632" s="300" t="str">
        <f t="shared" si="1188"/>
        <v/>
      </c>
      <c r="T1632" s="192" t="str">
        <f t="shared" si="1189"/>
        <v/>
      </c>
      <c r="U1632" s="303" t="str">
        <f t="shared" si="1190"/>
        <v/>
      </c>
      <c r="V1632" s="300" t="str">
        <f t="shared" si="1191"/>
        <v/>
      </c>
      <c r="W1632" s="192" t="str">
        <f t="shared" si="1192"/>
        <v/>
      </c>
      <c r="X1632" s="303" t="str">
        <f t="shared" si="1193"/>
        <v/>
      </c>
      <c r="Y1632" s="300" t="str">
        <f t="shared" si="1194"/>
        <v/>
      </c>
      <c r="Z1632" s="300" t="str">
        <f t="shared" si="1195"/>
        <v/>
      </c>
      <c r="AA1632" s="303" t="str">
        <f t="shared" si="1196"/>
        <v/>
      </c>
      <c r="AB1632" s="300" t="str">
        <f t="shared" si="1197"/>
        <v/>
      </c>
      <c r="AC1632" s="300" t="str">
        <f t="shared" si="1198"/>
        <v/>
      </c>
      <c r="AD1632" s="300" t="str">
        <f t="shared" si="1199"/>
        <v/>
      </c>
      <c r="AE1632" s="192" t="str">
        <f t="shared" si="1200"/>
        <v/>
      </c>
      <c r="AF1632" s="192" t="str">
        <f t="shared" si="1201"/>
        <v/>
      </c>
      <c r="AG1632" s="192"/>
      <c r="AJ1632" s="300" t="str">
        <f t="shared" si="1202"/>
        <v/>
      </c>
      <c r="AK1632" s="300" t="str">
        <f t="shared" si="1203"/>
        <v/>
      </c>
      <c r="AL1632" s="300" t="str">
        <f t="shared" si="1204"/>
        <v/>
      </c>
      <c r="AM1632" s="300" t="str">
        <f t="shared" si="1205"/>
        <v/>
      </c>
      <c r="AN1632" s="300" t="str">
        <f t="shared" si="1206"/>
        <v/>
      </c>
      <c r="AO1632" s="300" t="str">
        <f t="shared" si="1207"/>
        <v/>
      </c>
      <c r="AP1632" s="300" t="str">
        <f t="shared" si="1208"/>
        <v/>
      </c>
      <c r="AQ1632" s="300" t="str">
        <f t="shared" si="1209"/>
        <v/>
      </c>
      <c r="AR1632" s="306" t="str">
        <f t="shared" si="1210"/>
        <v/>
      </c>
      <c r="AS1632" s="300" t="str">
        <f t="shared" si="1211"/>
        <v/>
      </c>
      <c r="AT1632" s="300" t="str">
        <f t="shared" si="1212"/>
        <v/>
      </c>
      <c r="AU1632" s="192" t="str">
        <f t="shared" si="1213"/>
        <v>рбс</v>
      </c>
      <c r="AV1632" s="192" t="str">
        <f t="shared" si="1214"/>
        <v>рбс87525680общпро</v>
      </c>
      <c r="AW1632" s="191">
        <f t="shared" si="1215"/>
        <v>0</v>
      </c>
      <c r="AX1632" s="191">
        <f t="shared" si="1216"/>
        <v>0</v>
      </c>
      <c r="AY1632" s="191">
        <f t="shared" si="1217"/>
        <v>14400</v>
      </c>
      <c r="AZ1632" s="191">
        <f t="shared" si="1218"/>
        <v>9600</v>
      </c>
      <c r="BA1632" s="193">
        <f t="shared" si="1219"/>
        <v>1</v>
      </c>
      <c r="BB1632" s="193">
        <f t="shared" si="1220"/>
        <v>1</v>
      </c>
      <c r="BC1632" s="193">
        <f t="shared" si="1221"/>
        <v>1</v>
      </c>
      <c r="BD1632" s="191">
        <f t="shared" si="1183"/>
        <v>14400</v>
      </c>
      <c r="BE1632" s="191">
        <f t="shared" si="1222"/>
        <v>9600</v>
      </c>
      <c r="BF1632" s="210">
        <f t="shared" si="1223"/>
        <v>14400</v>
      </c>
      <c r="BG1632" s="211">
        <f t="shared" si="1224"/>
        <v>14400</v>
      </c>
      <c r="BH1632" s="289"/>
      <c r="BI1632" s="289"/>
      <c r="BL1632" s="233" t="str">
        <f t="shared" si="1225"/>
        <v/>
      </c>
    </row>
    <row r="1633" spans="1:64" ht="12" customHeight="1">
      <c r="A1633" s="333" t="s">
        <v>745</v>
      </c>
      <c r="B1633" s="381" t="s">
        <v>327</v>
      </c>
      <c r="C1633" s="333" t="s">
        <v>746</v>
      </c>
      <c r="D1633" s="381" t="s">
        <v>316</v>
      </c>
      <c r="E1633" s="381" t="s">
        <v>1443</v>
      </c>
      <c r="F1633" s="381" t="s">
        <v>586</v>
      </c>
      <c r="G1633" s="381" t="s">
        <v>394</v>
      </c>
      <c r="H1633" s="100" t="s">
        <v>653</v>
      </c>
      <c r="I1633" s="381" t="s">
        <v>505</v>
      </c>
      <c r="J1633" s="382">
        <v>84432.320000000007</v>
      </c>
      <c r="K1633" s="382">
        <v>44259.14</v>
      </c>
      <c r="L1633" s="191" t="str">
        <f t="shared" si="1184"/>
        <v>875256800701011004001024422501</v>
      </c>
      <c r="M1633" s="192">
        <f t="array" ref="M1633">IF(COUNT(SEARCH(Удалить_Роспись_КВСР,$B1633)*SEARCH(Удалить_Роспись_ПБС,$C1633)*SEARCH(Удалить_Роспись_КФСР, $D1633)*SEARCH(Удалить_Роспись_КЦСР,$E1633)*SEARCH(Удалить_Роспись_КВР,$F1633)*SEARCH(Удалить_Роспись_ЭК,$H1633)*SEARCH(Удалить_Роспись_КР,$I1633))&gt;0,0,1)</f>
        <v>0</v>
      </c>
      <c r="N1633" s="192">
        <f>IF(COUNT(SEARCH(Удалить_Индекс_КВСР,$B1633)*SEARCH(Удалить_Индекс_ПБС,$C1633)*SEARCH(Удалить_Индекс_КФСР,$D1633)*SEARCH(Удалить_Индекс_КЦСР,$E1633)*SEARCH(Удалить_Индекс_КВР,$F1633)*SEARCH(Удалить_Индекс_ЭК,$H1633)*SEARCH(Удалить_Индекс_КР,$I1633))&gt;0,0,1)</f>
        <v>1</v>
      </c>
      <c r="O1633" s="192" t="str">
        <f t="shared" si="1185"/>
        <v/>
      </c>
      <c r="P1633" s="192" t="str">
        <f t="shared" si="1226"/>
        <v/>
      </c>
      <c r="Q1633" s="300" t="str">
        <f t="shared" si="1186"/>
        <v/>
      </c>
      <c r="R1633" s="300" t="str">
        <f t="shared" si="1187"/>
        <v/>
      </c>
      <c r="S1633" s="300" t="str">
        <f t="shared" si="1188"/>
        <v/>
      </c>
      <c r="T1633" s="192" t="str">
        <f t="shared" si="1189"/>
        <v/>
      </c>
      <c r="U1633" s="303" t="str">
        <f t="shared" si="1190"/>
        <v/>
      </c>
      <c r="V1633" s="300" t="str">
        <f t="shared" si="1191"/>
        <v/>
      </c>
      <c r="W1633" s="192" t="str">
        <f t="shared" si="1192"/>
        <v/>
      </c>
      <c r="X1633" s="303" t="str">
        <f t="shared" si="1193"/>
        <v/>
      </c>
      <c r="Y1633" s="300" t="str">
        <f t="shared" si="1194"/>
        <v/>
      </c>
      <c r="Z1633" s="300" t="str">
        <f t="shared" si="1195"/>
        <v/>
      </c>
      <c r="AA1633" s="303" t="str">
        <f t="shared" si="1196"/>
        <v/>
      </c>
      <c r="AB1633" s="300" t="str">
        <f t="shared" si="1197"/>
        <v/>
      </c>
      <c r="AC1633" s="300" t="str">
        <f t="shared" si="1198"/>
        <v/>
      </c>
      <c r="AD1633" s="300" t="str">
        <f t="shared" si="1199"/>
        <v/>
      </c>
      <c r="AE1633" s="192" t="str">
        <f t="shared" si="1200"/>
        <v/>
      </c>
      <c r="AF1633" s="192" t="str">
        <f t="shared" si="1201"/>
        <v/>
      </c>
      <c r="AG1633" s="192"/>
      <c r="AJ1633" s="300" t="str">
        <f t="shared" si="1202"/>
        <v/>
      </c>
      <c r="AK1633" s="300" t="str">
        <f t="shared" si="1203"/>
        <v/>
      </c>
      <c r="AL1633" s="300" t="str">
        <f t="shared" si="1204"/>
        <v/>
      </c>
      <c r="AM1633" s="300" t="str">
        <f t="shared" si="1205"/>
        <v/>
      </c>
      <c r="AN1633" s="300" t="str">
        <f t="shared" si="1206"/>
        <v/>
      </c>
      <c r="AO1633" s="300" t="str">
        <f t="shared" si="1207"/>
        <v/>
      </c>
      <c r="AP1633" s="300" t="str">
        <f t="shared" si="1208"/>
        <v/>
      </c>
      <c r="AQ1633" s="300" t="str">
        <f t="shared" si="1209"/>
        <v/>
      </c>
      <c r="AR1633" s="306" t="str">
        <f t="shared" si="1210"/>
        <v/>
      </c>
      <c r="AS1633" s="300" t="str">
        <f t="shared" si="1211"/>
        <v/>
      </c>
      <c r="AT1633" s="300" t="str">
        <f t="shared" si="1212"/>
        <v/>
      </c>
      <c r="AU1633" s="192" t="str">
        <f t="shared" si="1213"/>
        <v>рбс</v>
      </c>
      <c r="AV1633" s="192" t="str">
        <f t="shared" si="1214"/>
        <v>рбс87525680общпро</v>
      </c>
      <c r="AW1633" s="191">
        <f t="shared" si="1215"/>
        <v>0</v>
      </c>
      <c r="AX1633" s="191">
        <f t="shared" si="1216"/>
        <v>0</v>
      </c>
      <c r="AY1633" s="191">
        <f t="shared" si="1217"/>
        <v>84432.320000000007</v>
      </c>
      <c r="AZ1633" s="191">
        <f t="shared" si="1218"/>
        <v>44259.14</v>
      </c>
      <c r="BA1633" s="193">
        <f t="shared" si="1219"/>
        <v>1</v>
      </c>
      <c r="BB1633" s="193">
        <f t="shared" si="1220"/>
        <v>1</v>
      </c>
      <c r="BC1633" s="193">
        <f t="shared" si="1221"/>
        <v>1</v>
      </c>
      <c r="BD1633" s="191">
        <f t="shared" si="1183"/>
        <v>84432.320000000007</v>
      </c>
      <c r="BE1633" s="191">
        <f t="shared" si="1222"/>
        <v>44259.14</v>
      </c>
      <c r="BF1633" s="210">
        <f t="shared" si="1223"/>
        <v>84432.320000000007</v>
      </c>
      <c r="BG1633" s="211">
        <f t="shared" si="1224"/>
        <v>84432.320000000007</v>
      </c>
      <c r="BH1633" s="289"/>
      <c r="BI1633" s="289"/>
      <c r="BL1633" s="233" t="str">
        <f t="shared" si="1225"/>
        <v/>
      </c>
    </row>
    <row r="1634" spans="1:64" ht="12" customHeight="1">
      <c r="A1634" s="333" t="s">
        <v>745</v>
      </c>
      <c r="B1634" s="381" t="s">
        <v>327</v>
      </c>
      <c r="C1634" s="333" t="s">
        <v>746</v>
      </c>
      <c r="D1634" s="381" t="s">
        <v>316</v>
      </c>
      <c r="E1634" s="381" t="s">
        <v>1443</v>
      </c>
      <c r="F1634" s="381" t="s">
        <v>586</v>
      </c>
      <c r="G1634" s="381" t="s">
        <v>389</v>
      </c>
      <c r="H1634" s="100" t="s">
        <v>653</v>
      </c>
      <c r="I1634" s="381" t="s">
        <v>505</v>
      </c>
      <c r="J1634" s="382">
        <v>80721.679999999993</v>
      </c>
      <c r="K1634" s="382">
        <v>67617.02</v>
      </c>
      <c r="L1634" s="191" t="str">
        <f t="shared" si="1184"/>
        <v>875256800701011004001024422601</v>
      </c>
      <c r="M1634" s="192">
        <f t="array" ref="M1634">IF(COUNT(SEARCH(Удалить_Роспись_КВСР,$B1634)*SEARCH(Удалить_Роспись_ПБС,$C1634)*SEARCH(Удалить_Роспись_КФСР, $D1634)*SEARCH(Удалить_Роспись_КЦСР,$E1634)*SEARCH(Удалить_Роспись_КВР,$F1634)*SEARCH(Удалить_Роспись_ЭК,$H1634)*SEARCH(Удалить_Роспись_КР,$I1634))&gt;0,0,1)</f>
        <v>0</v>
      </c>
      <c r="N1634" s="192">
        <f>IF(COUNT(SEARCH(Удалить_Индекс_КВСР,$B1634)*SEARCH(Удалить_Индекс_ПБС,$C1634)*SEARCH(Удалить_Индекс_КФСР,$D1634)*SEARCH(Удалить_Индекс_КЦСР,$E1634)*SEARCH(Удалить_Индекс_КВР,$F1634)*SEARCH(Удалить_Индекс_ЭК,$H1634)*SEARCH(Удалить_Индекс_КР,$I1634))&gt;0,0,1)</f>
        <v>1</v>
      </c>
      <c r="O1634" s="192" t="str">
        <f t="shared" si="1185"/>
        <v/>
      </c>
      <c r="P1634" s="192" t="str">
        <f t="shared" si="1226"/>
        <v/>
      </c>
      <c r="Q1634" s="300" t="str">
        <f t="shared" si="1186"/>
        <v/>
      </c>
      <c r="R1634" s="300" t="str">
        <f t="shared" si="1187"/>
        <v/>
      </c>
      <c r="S1634" s="300" t="str">
        <f t="shared" si="1188"/>
        <v/>
      </c>
      <c r="T1634" s="192" t="str">
        <f t="shared" si="1189"/>
        <v/>
      </c>
      <c r="U1634" s="303" t="str">
        <f t="shared" si="1190"/>
        <v/>
      </c>
      <c r="V1634" s="300" t="str">
        <f t="shared" si="1191"/>
        <v/>
      </c>
      <c r="W1634" s="192" t="str">
        <f t="shared" si="1192"/>
        <v/>
      </c>
      <c r="X1634" s="303" t="str">
        <f t="shared" si="1193"/>
        <v/>
      </c>
      <c r="Y1634" s="300" t="str">
        <f t="shared" si="1194"/>
        <v/>
      </c>
      <c r="Z1634" s="300" t="str">
        <f t="shared" si="1195"/>
        <v/>
      </c>
      <c r="AA1634" s="303" t="str">
        <f t="shared" si="1196"/>
        <v/>
      </c>
      <c r="AB1634" s="300" t="str">
        <f t="shared" si="1197"/>
        <v/>
      </c>
      <c r="AC1634" s="300" t="str">
        <f t="shared" si="1198"/>
        <v/>
      </c>
      <c r="AD1634" s="300" t="str">
        <f t="shared" si="1199"/>
        <v/>
      </c>
      <c r="AE1634" s="192" t="str">
        <f t="shared" si="1200"/>
        <v/>
      </c>
      <c r="AF1634" s="192" t="str">
        <f t="shared" si="1201"/>
        <v/>
      </c>
      <c r="AG1634" s="192"/>
      <c r="AJ1634" s="300" t="str">
        <f t="shared" si="1202"/>
        <v/>
      </c>
      <c r="AK1634" s="300" t="str">
        <f t="shared" si="1203"/>
        <v/>
      </c>
      <c r="AL1634" s="300" t="str">
        <f t="shared" si="1204"/>
        <v/>
      </c>
      <c r="AM1634" s="300" t="str">
        <f t="shared" si="1205"/>
        <v/>
      </c>
      <c r="AN1634" s="300" t="str">
        <f t="shared" si="1206"/>
        <v/>
      </c>
      <c r="AO1634" s="300" t="str">
        <f t="shared" si="1207"/>
        <v/>
      </c>
      <c r="AP1634" s="300" t="str">
        <f t="shared" si="1208"/>
        <v/>
      </c>
      <c r="AQ1634" s="300" t="str">
        <f t="shared" si="1209"/>
        <v/>
      </c>
      <c r="AR1634" s="306" t="str">
        <f t="shared" si="1210"/>
        <v/>
      </c>
      <c r="AS1634" s="300" t="str">
        <f t="shared" si="1211"/>
        <v/>
      </c>
      <c r="AT1634" s="300" t="str">
        <f t="shared" si="1212"/>
        <v/>
      </c>
      <c r="AU1634" s="192" t="str">
        <f t="shared" si="1213"/>
        <v>рбс</v>
      </c>
      <c r="AV1634" s="192" t="str">
        <f t="shared" si="1214"/>
        <v>рбс87525680общпро</v>
      </c>
      <c r="AW1634" s="191">
        <f t="shared" si="1215"/>
        <v>0</v>
      </c>
      <c r="AX1634" s="191">
        <f t="shared" si="1216"/>
        <v>0</v>
      </c>
      <c r="AY1634" s="191">
        <f t="shared" si="1217"/>
        <v>80721.679999999993</v>
      </c>
      <c r="AZ1634" s="191">
        <f t="shared" si="1218"/>
        <v>67617.02</v>
      </c>
      <c r="BA1634" s="193">
        <f t="shared" si="1219"/>
        <v>1</v>
      </c>
      <c r="BB1634" s="193">
        <f t="shared" si="1220"/>
        <v>1</v>
      </c>
      <c r="BC1634" s="193">
        <f t="shared" si="1221"/>
        <v>1</v>
      </c>
      <c r="BD1634" s="191">
        <f t="shared" si="1183"/>
        <v>80721.679999999993</v>
      </c>
      <c r="BE1634" s="191">
        <f t="shared" si="1222"/>
        <v>67617.02</v>
      </c>
      <c r="BF1634" s="210">
        <f t="shared" si="1223"/>
        <v>80721.679999999993</v>
      </c>
      <c r="BG1634" s="211">
        <f t="shared" si="1224"/>
        <v>80721.679999999993</v>
      </c>
      <c r="BH1634" s="289"/>
      <c r="BI1634" s="289"/>
      <c r="BL1634" s="233" t="str">
        <f t="shared" si="1225"/>
        <v/>
      </c>
    </row>
    <row r="1635" spans="1:64" ht="12" customHeight="1">
      <c r="A1635" s="333" t="s">
        <v>745</v>
      </c>
      <c r="B1635" s="381" t="s">
        <v>327</v>
      </c>
      <c r="C1635" s="333" t="s">
        <v>746</v>
      </c>
      <c r="D1635" s="381" t="s">
        <v>316</v>
      </c>
      <c r="E1635" s="381" t="s">
        <v>1443</v>
      </c>
      <c r="F1635" s="381" t="s">
        <v>586</v>
      </c>
      <c r="G1635" s="381" t="s">
        <v>397</v>
      </c>
      <c r="H1635" s="100" t="s">
        <v>653</v>
      </c>
      <c r="I1635" s="381" t="s">
        <v>505</v>
      </c>
      <c r="J1635" s="382">
        <v>45000</v>
      </c>
      <c r="K1635" s="382">
        <v>40520</v>
      </c>
      <c r="L1635" s="191" t="str">
        <f t="shared" si="1184"/>
        <v>875256800701011004001024434001</v>
      </c>
      <c r="M1635" s="192">
        <f t="array" ref="M1635">IF(COUNT(SEARCH(Удалить_Роспись_КВСР,$B1635)*SEARCH(Удалить_Роспись_ПБС,$C1635)*SEARCH(Удалить_Роспись_КФСР, $D1635)*SEARCH(Удалить_Роспись_КЦСР,$E1635)*SEARCH(Удалить_Роспись_КВР,$F1635)*SEARCH(Удалить_Роспись_ЭК,$H1635)*SEARCH(Удалить_Роспись_КР,$I1635))&gt;0,0,1)</f>
        <v>0</v>
      </c>
      <c r="N1635" s="192">
        <f>IF(COUNT(SEARCH(Удалить_Индекс_КВСР,$B1635)*SEARCH(Удалить_Индекс_ПБС,$C1635)*SEARCH(Удалить_Индекс_КФСР,$D1635)*SEARCH(Удалить_Индекс_КЦСР,$E1635)*SEARCH(Удалить_Индекс_КВР,$F1635)*SEARCH(Удалить_Индекс_ЭК,$H1635)*SEARCH(Удалить_Индекс_КР,$I1635))&gt;0,0,1)</f>
        <v>1</v>
      </c>
      <c r="O1635" s="192" t="str">
        <f t="shared" si="1185"/>
        <v/>
      </c>
      <c r="P1635" s="192" t="str">
        <f t="shared" si="1226"/>
        <v/>
      </c>
      <c r="Q1635" s="300" t="str">
        <f t="shared" si="1186"/>
        <v/>
      </c>
      <c r="R1635" s="300" t="str">
        <f t="shared" si="1187"/>
        <v/>
      </c>
      <c r="S1635" s="300" t="str">
        <f t="shared" si="1188"/>
        <v/>
      </c>
      <c r="T1635" s="192" t="str">
        <f t="shared" si="1189"/>
        <v/>
      </c>
      <c r="U1635" s="303" t="str">
        <f t="shared" si="1190"/>
        <v/>
      </c>
      <c r="V1635" s="300" t="str">
        <f t="shared" si="1191"/>
        <v/>
      </c>
      <c r="W1635" s="192" t="str">
        <f t="shared" si="1192"/>
        <v/>
      </c>
      <c r="X1635" s="303" t="str">
        <f t="shared" si="1193"/>
        <v/>
      </c>
      <c r="Y1635" s="300" t="str">
        <f t="shared" si="1194"/>
        <v/>
      </c>
      <c r="Z1635" s="300" t="str">
        <f t="shared" si="1195"/>
        <v/>
      </c>
      <c r="AA1635" s="303" t="str">
        <f t="shared" si="1196"/>
        <v/>
      </c>
      <c r="AB1635" s="300" t="str">
        <f t="shared" si="1197"/>
        <v/>
      </c>
      <c r="AC1635" s="300" t="str">
        <f t="shared" si="1198"/>
        <v/>
      </c>
      <c r="AD1635" s="300" t="str">
        <f t="shared" si="1199"/>
        <v/>
      </c>
      <c r="AE1635" s="192" t="str">
        <f t="shared" si="1200"/>
        <v/>
      </c>
      <c r="AF1635" s="192" t="str">
        <f t="shared" si="1201"/>
        <v/>
      </c>
      <c r="AG1635" s="192"/>
      <c r="AJ1635" s="300" t="str">
        <f t="shared" si="1202"/>
        <v/>
      </c>
      <c r="AK1635" s="300" t="str">
        <f t="shared" si="1203"/>
        <v/>
      </c>
      <c r="AL1635" s="300" t="str">
        <f t="shared" si="1204"/>
        <v/>
      </c>
      <c r="AM1635" s="300" t="str">
        <f t="shared" si="1205"/>
        <v/>
      </c>
      <c r="AN1635" s="300" t="str">
        <f t="shared" si="1206"/>
        <v/>
      </c>
      <c r="AO1635" s="300" t="str">
        <f t="shared" si="1207"/>
        <v/>
      </c>
      <c r="AP1635" s="300" t="str">
        <f t="shared" si="1208"/>
        <v/>
      </c>
      <c r="AQ1635" s="300" t="str">
        <f t="shared" si="1209"/>
        <v/>
      </c>
      <c r="AR1635" s="306" t="str">
        <f t="shared" si="1210"/>
        <v/>
      </c>
      <c r="AS1635" s="300" t="str">
        <f t="shared" si="1211"/>
        <v/>
      </c>
      <c r="AT1635" s="300" t="str">
        <f t="shared" si="1212"/>
        <v/>
      </c>
      <c r="AU1635" s="192" t="str">
        <f t="shared" si="1213"/>
        <v>рбс</v>
      </c>
      <c r="AV1635" s="192" t="str">
        <f t="shared" si="1214"/>
        <v>рбс87525680общпро</v>
      </c>
      <c r="AW1635" s="191">
        <f t="shared" si="1215"/>
        <v>0</v>
      </c>
      <c r="AX1635" s="191">
        <f t="shared" si="1216"/>
        <v>0</v>
      </c>
      <c r="AY1635" s="191">
        <f t="shared" si="1217"/>
        <v>45000</v>
      </c>
      <c r="AZ1635" s="191">
        <f t="shared" si="1218"/>
        <v>40520</v>
      </c>
      <c r="BA1635" s="193">
        <f t="shared" si="1219"/>
        <v>1</v>
      </c>
      <c r="BB1635" s="193">
        <f t="shared" si="1220"/>
        <v>1</v>
      </c>
      <c r="BC1635" s="193">
        <f t="shared" si="1221"/>
        <v>1</v>
      </c>
      <c r="BD1635" s="191">
        <f t="shared" si="1183"/>
        <v>45000</v>
      </c>
      <c r="BE1635" s="191">
        <f t="shared" si="1222"/>
        <v>40520</v>
      </c>
      <c r="BF1635" s="210">
        <f t="shared" si="1223"/>
        <v>45000</v>
      </c>
      <c r="BG1635" s="211">
        <f t="shared" si="1224"/>
        <v>45000</v>
      </c>
      <c r="BH1635" s="289"/>
      <c r="BI1635" s="289"/>
      <c r="BL1635" s="233" t="str">
        <f t="shared" si="1225"/>
        <v/>
      </c>
    </row>
    <row r="1636" spans="1:64" ht="12" customHeight="1">
      <c r="A1636" s="333" t="s">
        <v>745</v>
      </c>
      <c r="B1636" s="381" t="s">
        <v>327</v>
      </c>
      <c r="C1636" s="333" t="s">
        <v>746</v>
      </c>
      <c r="D1636" s="381" t="s">
        <v>316</v>
      </c>
      <c r="E1636" s="381" t="s">
        <v>1443</v>
      </c>
      <c r="F1636" s="381" t="s">
        <v>658</v>
      </c>
      <c r="G1636" s="381" t="s">
        <v>395</v>
      </c>
      <c r="H1636" s="100" t="s">
        <v>653</v>
      </c>
      <c r="I1636" s="381" t="s">
        <v>505</v>
      </c>
      <c r="J1636" s="382">
        <v>1680.4</v>
      </c>
      <c r="K1636" s="382">
        <v>1680.4</v>
      </c>
      <c r="L1636" s="191" t="str">
        <f t="shared" si="1184"/>
        <v>875256800701011004001085329001</v>
      </c>
      <c r="M1636" s="192">
        <f t="array" ref="M1636">IF(COUNT(SEARCH(Удалить_Роспись_КВСР,$B1636)*SEARCH(Удалить_Роспись_ПБС,$C1636)*SEARCH(Удалить_Роспись_КФСР, $D1636)*SEARCH(Удалить_Роспись_КЦСР,$E1636)*SEARCH(Удалить_Роспись_КВР,$F1636)*SEARCH(Удалить_Роспись_ЭК,$H1636)*SEARCH(Удалить_Роспись_КР,$I1636))&gt;0,0,1)</f>
        <v>0</v>
      </c>
      <c r="N1636" s="192">
        <v>0</v>
      </c>
      <c r="O1636" s="192" t="str">
        <f t="shared" si="1185"/>
        <v/>
      </c>
      <c r="P1636" s="192" t="str">
        <f t="shared" si="1226"/>
        <v/>
      </c>
      <c r="Q1636" s="300" t="str">
        <f t="shared" si="1186"/>
        <v/>
      </c>
      <c r="R1636" s="300" t="str">
        <f t="shared" si="1187"/>
        <v/>
      </c>
      <c r="S1636" s="300" t="str">
        <f t="shared" si="1188"/>
        <v/>
      </c>
      <c r="T1636" s="192" t="str">
        <f t="shared" si="1189"/>
        <v/>
      </c>
      <c r="U1636" s="303" t="str">
        <f t="shared" si="1190"/>
        <v/>
      </c>
      <c r="V1636" s="300" t="str">
        <f t="shared" si="1191"/>
        <v/>
      </c>
      <c r="W1636" s="192" t="str">
        <f t="shared" si="1192"/>
        <v/>
      </c>
      <c r="X1636" s="303" t="str">
        <f t="shared" si="1193"/>
        <v/>
      </c>
      <c r="Y1636" s="300" t="str">
        <f t="shared" si="1194"/>
        <v/>
      </c>
      <c r="Z1636" s="300" t="str">
        <f t="shared" si="1195"/>
        <v/>
      </c>
      <c r="AA1636" s="303" t="str">
        <f t="shared" si="1196"/>
        <v/>
      </c>
      <c r="AB1636" s="300" t="str">
        <f t="shared" si="1197"/>
        <v/>
      </c>
      <c r="AC1636" s="300" t="str">
        <f t="shared" si="1198"/>
        <v/>
      </c>
      <c r="AD1636" s="300" t="str">
        <f t="shared" si="1199"/>
        <v/>
      </c>
      <c r="AE1636" s="192" t="str">
        <f t="shared" si="1200"/>
        <v/>
      </c>
      <c r="AF1636" s="192" t="str">
        <f t="shared" si="1201"/>
        <v/>
      </c>
      <c r="AG1636" s="192"/>
      <c r="AJ1636" s="300" t="str">
        <f t="shared" si="1202"/>
        <v/>
      </c>
      <c r="AK1636" s="300" t="str">
        <f t="shared" si="1203"/>
        <v/>
      </c>
      <c r="AL1636" s="300" t="str">
        <f t="shared" si="1204"/>
        <v/>
      </c>
      <c r="AM1636" s="300" t="str">
        <f t="shared" si="1205"/>
        <v/>
      </c>
      <c r="AN1636" s="300" t="str">
        <f t="shared" si="1206"/>
        <v/>
      </c>
      <c r="AO1636" s="300" t="str">
        <f t="shared" si="1207"/>
        <v/>
      </c>
      <c r="AP1636" s="300" t="str">
        <f t="shared" si="1208"/>
        <v/>
      </c>
      <c r="AQ1636" s="300" t="str">
        <f t="shared" si="1209"/>
        <v/>
      </c>
      <c r="AR1636" s="306" t="str">
        <f t="shared" si="1210"/>
        <v/>
      </c>
      <c r="AS1636" s="300" t="str">
        <f t="shared" si="1211"/>
        <v/>
      </c>
      <c r="AT1636" s="300" t="str">
        <f t="shared" si="1212"/>
        <v/>
      </c>
      <c r="AU1636" s="192" t="str">
        <f t="shared" si="1213"/>
        <v>рбс</v>
      </c>
      <c r="AV1636" s="192" t="str">
        <f t="shared" si="1214"/>
        <v>рбс87525680общпро</v>
      </c>
      <c r="AW1636" s="191">
        <f t="shared" si="1215"/>
        <v>0</v>
      </c>
      <c r="AX1636" s="191">
        <f t="shared" si="1216"/>
        <v>0</v>
      </c>
      <c r="AY1636" s="191">
        <f t="shared" si="1217"/>
        <v>0</v>
      </c>
      <c r="AZ1636" s="191">
        <f t="shared" si="1218"/>
        <v>0</v>
      </c>
      <c r="BA1636" s="193">
        <f t="shared" si="1219"/>
        <v>1</v>
      </c>
      <c r="BB1636" s="193">
        <f t="shared" si="1220"/>
        <v>1</v>
      </c>
      <c r="BC1636" s="193">
        <f t="shared" si="1221"/>
        <v>1</v>
      </c>
      <c r="BD1636" s="191">
        <f t="shared" si="1183"/>
        <v>0</v>
      </c>
      <c r="BE1636" s="191">
        <f t="shared" si="1222"/>
        <v>0</v>
      </c>
      <c r="BF1636" s="210">
        <f t="shared" si="1223"/>
        <v>0</v>
      </c>
      <c r="BG1636" s="211">
        <f t="shared" si="1224"/>
        <v>0</v>
      </c>
      <c r="BH1636" s="289"/>
      <c r="BI1636" s="289"/>
      <c r="BL1636" s="233" t="str">
        <f t="shared" si="1225"/>
        <v/>
      </c>
    </row>
    <row r="1637" spans="1:64" ht="12" customHeight="1">
      <c r="A1637" s="333" t="s">
        <v>745</v>
      </c>
      <c r="B1637" s="381" t="s">
        <v>327</v>
      </c>
      <c r="C1637" s="333" t="s">
        <v>746</v>
      </c>
      <c r="D1637" s="381" t="s">
        <v>316</v>
      </c>
      <c r="E1637" s="381" t="s">
        <v>1444</v>
      </c>
      <c r="F1637" s="381" t="s">
        <v>608</v>
      </c>
      <c r="G1637" s="381" t="s">
        <v>385</v>
      </c>
      <c r="H1637" s="100" t="s">
        <v>653</v>
      </c>
      <c r="I1637" s="381" t="s">
        <v>505</v>
      </c>
      <c r="J1637" s="382">
        <v>580781.92000000004</v>
      </c>
      <c r="K1637" s="382">
        <v>580781.91</v>
      </c>
      <c r="L1637" s="191" t="str">
        <f t="shared" si="1184"/>
        <v>875256800701011004101011121101</v>
      </c>
      <c r="M1637" s="192">
        <f t="array" ref="M1637">IF(COUNT(SEARCH(Удалить_Роспись_КВСР,$B1637)*SEARCH(Удалить_Роспись_ПБС,$C1637)*SEARCH(Удалить_Роспись_КФСР, $D1637)*SEARCH(Удалить_Роспись_КЦСР,$E1637)*SEARCH(Удалить_Роспись_КВР,$F1637)*SEARCH(Удалить_Роспись_ЭК,$H1637)*SEARCH(Удалить_Роспись_КР,$I1637))&gt;0,0,1)</f>
        <v>0</v>
      </c>
      <c r="N1637" s="192">
        <v>0</v>
      </c>
      <c r="O1637" s="192" t="str">
        <f t="shared" si="1185"/>
        <v/>
      </c>
      <c r="P1637" s="192" t="str">
        <f t="shared" si="1226"/>
        <v/>
      </c>
      <c r="Q1637" s="300" t="str">
        <f t="shared" si="1186"/>
        <v/>
      </c>
      <c r="R1637" s="300" t="str">
        <f t="shared" si="1187"/>
        <v/>
      </c>
      <c r="S1637" s="300" t="str">
        <f t="shared" si="1188"/>
        <v/>
      </c>
      <c r="T1637" s="192" t="str">
        <f t="shared" si="1189"/>
        <v/>
      </c>
      <c r="U1637" s="303" t="str">
        <f t="shared" si="1190"/>
        <v/>
      </c>
      <c r="V1637" s="300" t="str">
        <f t="shared" si="1191"/>
        <v/>
      </c>
      <c r="W1637" s="192" t="str">
        <f t="shared" si="1192"/>
        <v/>
      </c>
      <c r="X1637" s="303" t="str">
        <f t="shared" si="1193"/>
        <v/>
      </c>
      <c r="Y1637" s="300" t="str">
        <f t="shared" si="1194"/>
        <v/>
      </c>
      <c r="Z1637" s="300" t="str">
        <f t="shared" si="1195"/>
        <v/>
      </c>
      <c r="AA1637" s="303" t="str">
        <f t="shared" si="1196"/>
        <v/>
      </c>
      <c r="AB1637" s="300" t="str">
        <f t="shared" si="1197"/>
        <v/>
      </c>
      <c r="AC1637" s="300" t="str">
        <f t="shared" si="1198"/>
        <v/>
      </c>
      <c r="AD1637" s="300" t="str">
        <f t="shared" si="1199"/>
        <v/>
      </c>
      <c r="AE1637" s="192" t="str">
        <f t="shared" si="1200"/>
        <v/>
      </c>
      <c r="AF1637" s="192" t="str">
        <f t="shared" si="1201"/>
        <v/>
      </c>
      <c r="AG1637" s="192"/>
      <c r="AJ1637" s="300" t="str">
        <f t="shared" si="1202"/>
        <v/>
      </c>
      <c r="AK1637" s="300" t="str">
        <f t="shared" si="1203"/>
        <v/>
      </c>
      <c r="AL1637" s="300" t="str">
        <f t="shared" si="1204"/>
        <v/>
      </c>
      <c r="AM1637" s="300" t="str">
        <f t="shared" si="1205"/>
        <v/>
      </c>
      <c r="AN1637" s="300" t="str">
        <f t="shared" si="1206"/>
        <v/>
      </c>
      <c r="AO1637" s="300" t="str">
        <f t="shared" si="1207"/>
        <v/>
      </c>
      <c r="AP1637" s="300" t="str">
        <f t="shared" si="1208"/>
        <v/>
      </c>
      <c r="AQ1637" s="300" t="str">
        <f t="shared" si="1209"/>
        <v/>
      </c>
      <c r="AR1637" s="306" t="str">
        <f t="shared" si="1210"/>
        <v/>
      </c>
      <c r="AS1637" s="300" t="str">
        <f t="shared" si="1211"/>
        <v/>
      </c>
      <c r="AT1637" s="300" t="str">
        <f t="shared" si="1212"/>
        <v/>
      </c>
      <c r="AU1637" s="192" t="str">
        <f t="shared" si="1213"/>
        <v>рбс</v>
      </c>
      <c r="AV1637" s="192" t="str">
        <f t="shared" si="1214"/>
        <v>рбс87525680общопл</v>
      </c>
      <c r="AW1637" s="191">
        <f t="shared" si="1215"/>
        <v>0</v>
      </c>
      <c r="AX1637" s="191">
        <f t="shared" si="1216"/>
        <v>0</v>
      </c>
      <c r="AY1637" s="191">
        <f t="shared" si="1217"/>
        <v>0</v>
      </c>
      <c r="AZ1637" s="191">
        <f t="shared" si="1218"/>
        <v>0</v>
      </c>
      <c r="BA1637" s="193">
        <f t="shared" si="1219"/>
        <v>1</v>
      </c>
      <c r="BB1637" s="193">
        <f t="shared" si="1220"/>
        <v>1</v>
      </c>
      <c r="BC1637" s="193">
        <f t="shared" si="1221"/>
        <v>1</v>
      </c>
      <c r="BD1637" s="191">
        <f t="shared" si="1183"/>
        <v>0</v>
      </c>
      <c r="BE1637" s="191">
        <f t="shared" si="1222"/>
        <v>0</v>
      </c>
      <c r="BF1637" s="210">
        <f t="shared" si="1223"/>
        <v>0</v>
      </c>
      <c r="BG1637" s="211">
        <f t="shared" si="1224"/>
        <v>0</v>
      </c>
      <c r="BH1637" s="289"/>
      <c r="BI1637" s="289"/>
      <c r="BL1637" s="233" t="str">
        <f t="shared" si="1225"/>
        <v/>
      </c>
    </row>
    <row r="1638" spans="1:64" ht="12" customHeight="1">
      <c r="A1638" s="333" t="s">
        <v>745</v>
      </c>
      <c r="B1638" s="381" t="s">
        <v>327</v>
      </c>
      <c r="C1638" s="333" t="s">
        <v>746</v>
      </c>
      <c r="D1638" s="381" t="s">
        <v>316</v>
      </c>
      <c r="E1638" s="381" t="s">
        <v>1444</v>
      </c>
      <c r="F1638" s="381" t="s">
        <v>902</v>
      </c>
      <c r="G1638" s="381" t="s">
        <v>387</v>
      </c>
      <c r="H1638" s="100" t="s">
        <v>653</v>
      </c>
      <c r="I1638" s="381" t="s">
        <v>505</v>
      </c>
      <c r="J1638" s="382">
        <v>175499.51</v>
      </c>
      <c r="K1638" s="382">
        <v>173280.99</v>
      </c>
      <c r="L1638" s="191" t="str">
        <f t="shared" si="1184"/>
        <v>875256800701011004101011921301</v>
      </c>
      <c r="M1638" s="192">
        <f t="array" ref="M1638">IF(COUNT(SEARCH(Удалить_Роспись_КВСР,$B1638)*SEARCH(Удалить_Роспись_ПБС,$C1638)*SEARCH(Удалить_Роспись_КФСР, $D1638)*SEARCH(Удалить_Роспись_КЦСР,$E1638)*SEARCH(Удалить_Роспись_КВР,$F1638)*SEARCH(Удалить_Роспись_ЭК,$H1638)*SEARCH(Удалить_Роспись_КР,$I1638))&gt;0,0,1)</f>
        <v>0</v>
      </c>
      <c r="N1638" s="192">
        <v>0</v>
      </c>
      <c r="O1638" s="192" t="str">
        <f t="shared" si="1185"/>
        <v/>
      </c>
      <c r="P1638" s="192" t="str">
        <f t="shared" si="1226"/>
        <v/>
      </c>
      <c r="Q1638" s="300" t="str">
        <f t="shared" si="1186"/>
        <v/>
      </c>
      <c r="R1638" s="300" t="str">
        <f t="shared" si="1187"/>
        <v/>
      </c>
      <c r="S1638" s="300" t="str">
        <f t="shared" si="1188"/>
        <v/>
      </c>
      <c r="T1638" s="192" t="str">
        <f t="shared" si="1189"/>
        <v/>
      </c>
      <c r="U1638" s="303" t="str">
        <f t="shared" si="1190"/>
        <v/>
      </c>
      <c r="V1638" s="300" t="str">
        <f t="shared" si="1191"/>
        <v/>
      </c>
      <c r="W1638" s="192" t="str">
        <f t="shared" si="1192"/>
        <v/>
      </c>
      <c r="X1638" s="303" t="str">
        <f t="shared" si="1193"/>
        <v/>
      </c>
      <c r="Y1638" s="300" t="str">
        <f t="shared" si="1194"/>
        <v/>
      </c>
      <c r="Z1638" s="300" t="str">
        <f t="shared" si="1195"/>
        <v/>
      </c>
      <c r="AA1638" s="303" t="str">
        <f t="shared" si="1196"/>
        <v/>
      </c>
      <c r="AB1638" s="300" t="str">
        <f t="shared" si="1197"/>
        <v/>
      </c>
      <c r="AC1638" s="300" t="str">
        <f t="shared" si="1198"/>
        <v/>
      </c>
      <c r="AD1638" s="300" t="str">
        <f t="shared" si="1199"/>
        <v/>
      </c>
      <c r="AE1638" s="192" t="str">
        <f t="shared" si="1200"/>
        <v/>
      </c>
      <c r="AF1638" s="192" t="str">
        <f t="shared" si="1201"/>
        <v/>
      </c>
      <c r="AG1638" s="192"/>
      <c r="AJ1638" s="300" t="str">
        <f t="shared" si="1202"/>
        <v/>
      </c>
      <c r="AK1638" s="300" t="str">
        <f t="shared" si="1203"/>
        <v/>
      </c>
      <c r="AL1638" s="300" t="str">
        <f t="shared" si="1204"/>
        <v/>
      </c>
      <c r="AM1638" s="300" t="str">
        <f t="shared" si="1205"/>
        <v/>
      </c>
      <c r="AN1638" s="300" t="str">
        <f t="shared" si="1206"/>
        <v/>
      </c>
      <c r="AO1638" s="300" t="str">
        <f t="shared" si="1207"/>
        <v/>
      </c>
      <c r="AP1638" s="300" t="str">
        <f t="shared" si="1208"/>
        <v/>
      </c>
      <c r="AQ1638" s="300" t="str">
        <f t="shared" si="1209"/>
        <v/>
      </c>
      <c r="AR1638" s="306" t="str">
        <f t="shared" si="1210"/>
        <v/>
      </c>
      <c r="AS1638" s="300" t="str">
        <f t="shared" si="1211"/>
        <v/>
      </c>
      <c r="AT1638" s="300" t="str">
        <f t="shared" si="1212"/>
        <v/>
      </c>
      <c r="AU1638" s="192" t="str">
        <f t="shared" si="1213"/>
        <v>рбс</v>
      </c>
      <c r="AV1638" s="192" t="str">
        <f t="shared" si="1214"/>
        <v>рбс87525680общопл</v>
      </c>
      <c r="AW1638" s="191">
        <f t="shared" si="1215"/>
        <v>0</v>
      </c>
      <c r="AX1638" s="191">
        <f t="shared" si="1216"/>
        <v>0</v>
      </c>
      <c r="AY1638" s="191">
        <f t="shared" si="1217"/>
        <v>0</v>
      </c>
      <c r="AZ1638" s="191">
        <f t="shared" si="1218"/>
        <v>0</v>
      </c>
      <c r="BA1638" s="193">
        <f t="shared" si="1219"/>
        <v>1</v>
      </c>
      <c r="BB1638" s="193">
        <f t="shared" si="1220"/>
        <v>1</v>
      </c>
      <c r="BC1638" s="193">
        <f t="shared" si="1221"/>
        <v>1</v>
      </c>
      <c r="BD1638" s="191">
        <f t="shared" si="1183"/>
        <v>0</v>
      </c>
      <c r="BE1638" s="191">
        <f t="shared" si="1222"/>
        <v>0</v>
      </c>
      <c r="BF1638" s="210">
        <f t="shared" si="1223"/>
        <v>0</v>
      </c>
      <c r="BG1638" s="211">
        <f t="shared" si="1224"/>
        <v>0</v>
      </c>
      <c r="BH1638" s="289"/>
      <c r="BI1638" s="289"/>
      <c r="BL1638" s="233" t="str">
        <f t="shared" si="1225"/>
        <v/>
      </c>
    </row>
    <row r="1639" spans="1:64" ht="12" customHeight="1">
      <c r="A1639" s="333" t="s">
        <v>745</v>
      </c>
      <c r="B1639" s="381" t="s">
        <v>327</v>
      </c>
      <c r="C1639" s="333" t="s">
        <v>746</v>
      </c>
      <c r="D1639" s="381" t="s">
        <v>316</v>
      </c>
      <c r="E1639" s="381" t="s">
        <v>1445</v>
      </c>
      <c r="F1639" s="381" t="s">
        <v>589</v>
      </c>
      <c r="G1639" s="381" t="s">
        <v>386</v>
      </c>
      <c r="H1639" s="100" t="s">
        <v>653</v>
      </c>
      <c r="I1639" s="381" t="s">
        <v>505</v>
      </c>
      <c r="J1639" s="382">
        <v>35000</v>
      </c>
      <c r="K1639" s="382">
        <v>28447.200000000001</v>
      </c>
      <c r="L1639" s="191" t="str">
        <f t="shared" si="1184"/>
        <v>875256800701011004701011221201</v>
      </c>
      <c r="M1639" s="192">
        <f t="array" ref="M1639">IF(COUNT(SEARCH(Удалить_Роспись_КВСР,$B1639)*SEARCH(Удалить_Роспись_ПБС,$C1639)*SEARCH(Удалить_Роспись_КФСР, $D1639)*SEARCH(Удалить_Роспись_КЦСР,$E1639)*SEARCH(Удалить_Роспись_КВР,$F1639)*SEARCH(Удалить_Роспись_ЭК,$H1639)*SEARCH(Удалить_Роспись_КР,$I1639))&gt;0,0,1)</f>
        <v>0</v>
      </c>
      <c r="N1639" s="192">
        <v>0</v>
      </c>
      <c r="O1639" s="192" t="str">
        <f t="shared" si="1185"/>
        <v/>
      </c>
      <c r="P1639" s="192" t="str">
        <f t="shared" si="1226"/>
        <v/>
      </c>
      <c r="Q1639" s="300" t="str">
        <f t="shared" si="1186"/>
        <v/>
      </c>
      <c r="R1639" s="300" t="str">
        <f t="shared" si="1187"/>
        <v/>
      </c>
      <c r="S1639" s="300" t="str">
        <f t="shared" si="1188"/>
        <v/>
      </c>
      <c r="T1639" s="192" t="str">
        <f t="shared" si="1189"/>
        <v/>
      </c>
      <c r="U1639" s="303" t="str">
        <f t="shared" si="1190"/>
        <v/>
      </c>
      <c r="V1639" s="300" t="str">
        <f t="shared" si="1191"/>
        <v/>
      </c>
      <c r="W1639" s="192" t="str">
        <f t="shared" si="1192"/>
        <v/>
      </c>
      <c r="X1639" s="303" t="str">
        <f t="shared" si="1193"/>
        <v/>
      </c>
      <c r="Y1639" s="300" t="str">
        <f t="shared" si="1194"/>
        <v/>
      </c>
      <c r="Z1639" s="300" t="str">
        <f t="shared" si="1195"/>
        <v/>
      </c>
      <c r="AA1639" s="303" t="str">
        <f t="shared" si="1196"/>
        <v/>
      </c>
      <c r="AB1639" s="300" t="str">
        <f t="shared" si="1197"/>
        <v/>
      </c>
      <c r="AC1639" s="300" t="str">
        <f t="shared" si="1198"/>
        <v/>
      </c>
      <c r="AD1639" s="300" t="str">
        <f t="shared" si="1199"/>
        <v/>
      </c>
      <c r="AE1639" s="192" t="str">
        <f t="shared" si="1200"/>
        <v/>
      </c>
      <c r="AF1639" s="192" t="str">
        <f t="shared" si="1201"/>
        <v/>
      </c>
      <c r="AG1639" s="192"/>
      <c r="AJ1639" s="300" t="str">
        <f t="shared" si="1202"/>
        <v/>
      </c>
      <c r="AK1639" s="300" t="str">
        <f t="shared" si="1203"/>
        <v/>
      </c>
      <c r="AL1639" s="300" t="str">
        <f t="shared" si="1204"/>
        <v/>
      </c>
      <c r="AM1639" s="300" t="str">
        <f t="shared" si="1205"/>
        <v/>
      </c>
      <c r="AN1639" s="300" t="str">
        <f t="shared" si="1206"/>
        <v/>
      </c>
      <c r="AO1639" s="300" t="str">
        <f t="shared" si="1207"/>
        <v/>
      </c>
      <c r="AP1639" s="300" t="str">
        <f t="shared" si="1208"/>
        <v/>
      </c>
      <c r="AQ1639" s="300" t="str">
        <f t="shared" si="1209"/>
        <v/>
      </c>
      <c r="AR1639" s="306" t="str">
        <f t="shared" si="1210"/>
        <v/>
      </c>
      <c r="AS1639" s="300" t="str">
        <f t="shared" si="1211"/>
        <v/>
      </c>
      <c r="AT1639" s="300" t="str">
        <f t="shared" si="1212"/>
        <v/>
      </c>
      <c r="AU1639" s="192" t="str">
        <f t="shared" si="1213"/>
        <v>рбс</v>
      </c>
      <c r="AV1639" s="192" t="str">
        <f t="shared" si="1214"/>
        <v>рбс87525680общпро</v>
      </c>
      <c r="AW1639" s="191">
        <f t="shared" si="1215"/>
        <v>0</v>
      </c>
      <c r="AX1639" s="191">
        <f t="shared" si="1216"/>
        <v>0</v>
      </c>
      <c r="AY1639" s="191">
        <f t="shared" si="1217"/>
        <v>0</v>
      </c>
      <c r="AZ1639" s="191">
        <f t="shared" si="1218"/>
        <v>0</v>
      </c>
      <c r="BA1639" s="193">
        <f t="shared" si="1219"/>
        <v>1</v>
      </c>
      <c r="BB1639" s="193">
        <f t="shared" si="1220"/>
        <v>1</v>
      </c>
      <c r="BC1639" s="193">
        <f t="shared" si="1221"/>
        <v>1</v>
      </c>
      <c r="BD1639" s="191">
        <f t="shared" si="1183"/>
        <v>0</v>
      </c>
      <c r="BE1639" s="191">
        <f t="shared" si="1222"/>
        <v>0</v>
      </c>
      <c r="BF1639" s="210">
        <f t="shared" si="1223"/>
        <v>0</v>
      </c>
      <c r="BG1639" s="211">
        <f t="shared" si="1224"/>
        <v>0</v>
      </c>
      <c r="BH1639" s="289"/>
      <c r="BI1639" s="289"/>
      <c r="BL1639" s="233" t="str">
        <f t="shared" si="1225"/>
        <v/>
      </c>
    </row>
    <row r="1640" spans="1:64" ht="12" customHeight="1">
      <c r="A1640" s="333" t="s">
        <v>745</v>
      </c>
      <c r="B1640" s="381" t="s">
        <v>327</v>
      </c>
      <c r="C1640" s="333" t="s">
        <v>746</v>
      </c>
      <c r="D1640" s="381" t="s">
        <v>316</v>
      </c>
      <c r="E1640" s="381" t="s">
        <v>1446</v>
      </c>
      <c r="F1640" s="381" t="s">
        <v>586</v>
      </c>
      <c r="G1640" s="381" t="s">
        <v>393</v>
      </c>
      <c r="H1640" s="100" t="s">
        <v>653</v>
      </c>
      <c r="I1640" s="381" t="s">
        <v>505</v>
      </c>
      <c r="J1640" s="382">
        <v>213454.77</v>
      </c>
      <c r="K1640" s="382">
        <v>126333.33</v>
      </c>
      <c r="L1640" s="191" t="str">
        <f t="shared" si="1184"/>
        <v>875256800701011004Г01024422301</v>
      </c>
      <c r="M1640" s="192">
        <f t="array" ref="M1640">IF(COUNT(SEARCH(Удалить_Роспись_КВСР,$B1640)*SEARCH(Удалить_Роспись_ПБС,$C1640)*SEARCH(Удалить_Роспись_КФСР, $D1640)*SEARCH(Удалить_Роспись_КЦСР,$E1640)*SEARCH(Удалить_Роспись_КВР,$F1640)*SEARCH(Удалить_Роспись_ЭК,$H1640)*SEARCH(Удалить_Роспись_КР,$I1640))&gt;0,0,1)</f>
        <v>0</v>
      </c>
      <c r="N1640" s="192">
        <f>IF(COUNT(SEARCH(Удалить_Индекс_КВСР,$B1640)*SEARCH(Удалить_Индекс_ПБС,$C1640)*SEARCH(Удалить_Индекс_КФСР,$D1640)*SEARCH(Удалить_Индекс_КЦСР,$E1640)*SEARCH(Удалить_Индекс_КВР,$F1640)*SEARCH(Удалить_Индекс_ЭК,$H1640)*SEARCH(Удалить_Индекс_КР,$I1640))&gt;0,0,1)</f>
        <v>1</v>
      </c>
      <c r="O1640" s="192" t="str">
        <f t="shared" si="1185"/>
        <v/>
      </c>
      <c r="P1640" s="192" t="str">
        <f t="shared" si="1226"/>
        <v/>
      </c>
      <c r="Q1640" s="300" t="str">
        <f t="shared" si="1186"/>
        <v/>
      </c>
      <c r="R1640" s="300" t="str">
        <f t="shared" si="1187"/>
        <v/>
      </c>
      <c r="S1640" s="300" t="str">
        <f t="shared" si="1188"/>
        <v/>
      </c>
      <c r="T1640" s="192" t="str">
        <f t="shared" si="1189"/>
        <v/>
      </c>
      <c r="U1640" s="303" t="str">
        <f t="shared" si="1190"/>
        <v/>
      </c>
      <c r="V1640" s="300" t="str">
        <f t="shared" si="1191"/>
        <v/>
      </c>
      <c r="W1640" s="192" t="str">
        <f t="shared" si="1192"/>
        <v/>
      </c>
      <c r="X1640" s="303" t="str">
        <f t="shared" si="1193"/>
        <v/>
      </c>
      <c r="Y1640" s="300" t="str">
        <f t="shared" si="1194"/>
        <v/>
      </c>
      <c r="Z1640" s="300" t="str">
        <f t="shared" si="1195"/>
        <v/>
      </c>
      <c r="AA1640" s="303" t="str">
        <f t="shared" si="1196"/>
        <v/>
      </c>
      <c r="AB1640" s="300" t="str">
        <f t="shared" si="1197"/>
        <v/>
      </c>
      <c r="AC1640" s="300" t="str">
        <f t="shared" si="1198"/>
        <v/>
      </c>
      <c r="AD1640" s="300" t="str">
        <f t="shared" si="1199"/>
        <v/>
      </c>
      <c r="AE1640" s="192" t="str">
        <f t="shared" si="1200"/>
        <v/>
      </c>
      <c r="AF1640" s="192" t="str">
        <f t="shared" si="1201"/>
        <v/>
      </c>
      <c r="AG1640" s="192"/>
      <c r="AJ1640" s="300" t="str">
        <f t="shared" si="1202"/>
        <v/>
      </c>
      <c r="AK1640" s="300" t="str">
        <f t="shared" si="1203"/>
        <v/>
      </c>
      <c r="AL1640" s="300" t="str">
        <f t="shared" si="1204"/>
        <v/>
      </c>
      <c r="AM1640" s="300" t="str">
        <f t="shared" si="1205"/>
        <v/>
      </c>
      <c r="AN1640" s="300" t="str">
        <f t="shared" si="1206"/>
        <v/>
      </c>
      <c r="AO1640" s="300" t="str">
        <f t="shared" si="1207"/>
        <v/>
      </c>
      <c r="AP1640" s="300" t="str">
        <f t="shared" si="1208"/>
        <v/>
      </c>
      <c r="AQ1640" s="300" t="str">
        <f t="shared" si="1209"/>
        <v/>
      </c>
      <c r="AR1640" s="306" t="str">
        <f t="shared" si="1210"/>
        <v/>
      </c>
      <c r="AS1640" s="300" t="str">
        <f t="shared" si="1211"/>
        <v/>
      </c>
      <c r="AT1640" s="300" t="str">
        <f t="shared" si="1212"/>
        <v/>
      </c>
      <c r="AU1640" s="192" t="str">
        <f t="shared" si="1213"/>
        <v>рбс</v>
      </c>
      <c r="AV1640" s="192" t="str">
        <f t="shared" si="1214"/>
        <v>рбс87525680общком</v>
      </c>
      <c r="AW1640" s="191">
        <f t="shared" si="1215"/>
        <v>0</v>
      </c>
      <c r="AX1640" s="191">
        <f t="shared" si="1216"/>
        <v>0</v>
      </c>
      <c r="AY1640" s="191">
        <f t="shared" si="1217"/>
        <v>213454.77</v>
      </c>
      <c r="AZ1640" s="191">
        <f t="shared" si="1218"/>
        <v>126333.33</v>
      </c>
      <c r="BA1640" s="193">
        <f t="shared" si="1219"/>
        <v>1</v>
      </c>
      <c r="BB1640" s="193">
        <f t="shared" si="1220"/>
        <v>1</v>
      </c>
      <c r="BC1640" s="193">
        <f t="shared" si="1221"/>
        <v>1</v>
      </c>
      <c r="BD1640" s="191">
        <f t="shared" si="1183"/>
        <v>213454.77</v>
      </c>
      <c r="BE1640" s="191">
        <f t="shared" si="1222"/>
        <v>126333.33</v>
      </c>
      <c r="BF1640" s="210">
        <f t="shared" si="1223"/>
        <v>213454.77</v>
      </c>
      <c r="BG1640" s="211">
        <f t="shared" si="1224"/>
        <v>213454.77</v>
      </c>
      <c r="BH1640" s="289"/>
      <c r="BI1640" s="289"/>
      <c r="BL1640" s="233" t="str">
        <f t="shared" si="1225"/>
        <v/>
      </c>
    </row>
    <row r="1641" spans="1:64" ht="12" customHeight="1">
      <c r="A1641" s="333" t="s">
        <v>745</v>
      </c>
      <c r="B1641" s="381" t="s">
        <v>327</v>
      </c>
      <c r="C1641" s="333" t="s">
        <v>746</v>
      </c>
      <c r="D1641" s="381" t="s">
        <v>316</v>
      </c>
      <c r="E1641" s="381" t="s">
        <v>1447</v>
      </c>
      <c r="F1641" s="381" t="s">
        <v>586</v>
      </c>
      <c r="G1641" s="381" t="s">
        <v>397</v>
      </c>
      <c r="H1641" s="100" t="s">
        <v>653</v>
      </c>
      <c r="I1641" s="381" t="s">
        <v>505</v>
      </c>
      <c r="J1641" s="382">
        <v>477757.98</v>
      </c>
      <c r="K1641" s="382">
        <v>300174.42</v>
      </c>
      <c r="L1641" s="191" t="str">
        <f t="shared" si="1184"/>
        <v>875256800701011004П01024434001</v>
      </c>
      <c r="M1641" s="192">
        <f t="array" ref="M1641">IF(COUNT(SEARCH(Удалить_Роспись_КВСР,$B1641)*SEARCH(Удалить_Роспись_ПБС,$C1641)*SEARCH(Удалить_Роспись_КФСР, $D1641)*SEARCH(Удалить_Роспись_КЦСР,$E1641)*SEARCH(Удалить_Роспись_КВР,$F1641)*SEARCH(Удалить_Роспись_ЭК,$H1641)*SEARCH(Удалить_Роспись_КР,$I1641))&gt;0,0,1)</f>
        <v>0</v>
      </c>
      <c r="N1641" s="192">
        <f>IF(COUNT(SEARCH(Удалить_Индекс_КВСР,$B1641)*SEARCH(Удалить_Индекс_ПБС,$C1641)*SEARCH(Удалить_Индекс_КФСР,$D1641)*SEARCH(Удалить_Индекс_КЦСР,$E1641)*SEARCH(Удалить_Индекс_КВР,$F1641)*SEARCH(Удалить_Индекс_ЭК,$H1641)*SEARCH(Удалить_Индекс_КР,$I1641))&gt;0,0,1)</f>
        <v>1</v>
      </c>
      <c r="O1641" s="192" t="str">
        <f t="shared" si="1185"/>
        <v/>
      </c>
      <c r="P1641" s="192" t="str">
        <f t="shared" si="1226"/>
        <v/>
      </c>
      <c r="Q1641" s="300" t="str">
        <f t="shared" si="1186"/>
        <v/>
      </c>
      <c r="R1641" s="300" t="str">
        <f t="shared" si="1187"/>
        <v/>
      </c>
      <c r="S1641" s="300" t="str">
        <f t="shared" si="1188"/>
        <v/>
      </c>
      <c r="T1641" s="192" t="str">
        <f t="shared" si="1189"/>
        <v/>
      </c>
      <c r="U1641" s="303" t="str">
        <f t="shared" si="1190"/>
        <v/>
      </c>
      <c r="V1641" s="300" t="str">
        <f t="shared" si="1191"/>
        <v/>
      </c>
      <c r="W1641" s="192" t="str">
        <f t="shared" si="1192"/>
        <v/>
      </c>
      <c r="X1641" s="303" t="str">
        <f t="shared" si="1193"/>
        <v/>
      </c>
      <c r="Y1641" s="300" t="str">
        <f t="shared" si="1194"/>
        <v/>
      </c>
      <c r="Z1641" s="300" t="str">
        <f t="shared" si="1195"/>
        <v/>
      </c>
      <c r="AA1641" s="303" t="str">
        <f t="shared" si="1196"/>
        <v/>
      </c>
      <c r="AB1641" s="300" t="str">
        <f t="shared" si="1197"/>
        <v/>
      </c>
      <c r="AC1641" s="300" t="str">
        <f t="shared" si="1198"/>
        <v/>
      </c>
      <c r="AD1641" s="300" t="str">
        <f t="shared" si="1199"/>
        <v/>
      </c>
      <c r="AE1641" s="192" t="str">
        <f t="shared" si="1200"/>
        <v/>
      </c>
      <c r="AF1641" s="192" t="str">
        <f t="shared" si="1201"/>
        <v/>
      </c>
      <c r="AG1641" s="192"/>
      <c r="AJ1641" s="300" t="str">
        <f t="shared" si="1202"/>
        <v/>
      </c>
      <c r="AK1641" s="300" t="str">
        <f t="shared" si="1203"/>
        <v/>
      </c>
      <c r="AL1641" s="300" t="str">
        <f t="shared" si="1204"/>
        <v/>
      </c>
      <c r="AM1641" s="300" t="str">
        <f t="shared" si="1205"/>
        <v/>
      </c>
      <c r="AN1641" s="300" t="str">
        <f t="shared" si="1206"/>
        <v/>
      </c>
      <c r="AO1641" s="300" t="str">
        <f t="shared" si="1207"/>
        <v/>
      </c>
      <c r="AP1641" s="300" t="str">
        <f t="shared" si="1208"/>
        <v/>
      </c>
      <c r="AQ1641" s="300" t="str">
        <f t="shared" si="1209"/>
        <v/>
      </c>
      <c r="AR1641" s="306" t="str">
        <f t="shared" si="1210"/>
        <v/>
      </c>
      <c r="AS1641" s="300" t="str">
        <f t="shared" si="1211"/>
        <v/>
      </c>
      <c r="AT1641" s="300" t="str">
        <f t="shared" si="1212"/>
        <v/>
      </c>
      <c r="AU1641" s="192" t="str">
        <f t="shared" si="1213"/>
        <v>рбс</v>
      </c>
      <c r="AV1641" s="192" t="str">
        <f t="shared" si="1214"/>
        <v>рбс87525680общпро</v>
      </c>
      <c r="AW1641" s="191">
        <f t="shared" si="1215"/>
        <v>0</v>
      </c>
      <c r="AX1641" s="191">
        <f t="shared" si="1216"/>
        <v>0</v>
      </c>
      <c r="AY1641" s="191">
        <f t="shared" si="1217"/>
        <v>477757.98</v>
      </c>
      <c r="AZ1641" s="191">
        <f t="shared" si="1218"/>
        <v>300174.42</v>
      </c>
      <c r="BA1641" s="193">
        <f t="shared" si="1219"/>
        <v>1</v>
      </c>
      <c r="BB1641" s="193">
        <f t="shared" si="1220"/>
        <v>1</v>
      </c>
      <c r="BC1641" s="193">
        <f t="shared" si="1221"/>
        <v>1</v>
      </c>
      <c r="BD1641" s="191">
        <f t="shared" si="1183"/>
        <v>477757.98</v>
      </c>
      <c r="BE1641" s="191">
        <f t="shared" si="1222"/>
        <v>300174.42</v>
      </c>
      <c r="BF1641" s="210">
        <f t="shared" si="1223"/>
        <v>477757.98</v>
      </c>
      <c r="BG1641" s="211">
        <f t="shared" si="1224"/>
        <v>477757.98</v>
      </c>
      <c r="BH1641" s="289"/>
      <c r="BI1641" s="289"/>
      <c r="BL1641" s="233" t="str">
        <f t="shared" si="1225"/>
        <v/>
      </c>
    </row>
    <row r="1642" spans="1:64" ht="12" customHeight="1">
      <c r="A1642" s="333" t="s">
        <v>745</v>
      </c>
      <c r="B1642" s="381" t="s">
        <v>327</v>
      </c>
      <c r="C1642" s="333" t="s">
        <v>746</v>
      </c>
      <c r="D1642" s="381" t="s">
        <v>316</v>
      </c>
      <c r="E1642" s="381" t="s">
        <v>1449</v>
      </c>
      <c r="F1642" s="381" t="s">
        <v>586</v>
      </c>
      <c r="G1642" s="381" t="s">
        <v>393</v>
      </c>
      <c r="H1642" s="100" t="s">
        <v>653</v>
      </c>
      <c r="I1642" s="381" t="s">
        <v>505</v>
      </c>
      <c r="J1642" s="382">
        <v>85872</v>
      </c>
      <c r="K1642" s="382">
        <v>73031.23</v>
      </c>
      <c r="L1642" s="191" t="str">
        <f t="shared" si="1184"/>
        <v>875256800701011004Э01024422301</v>
      </c>
      <c r="M1642" s="192">
        <f t="array" ref="M1642">IF(COUNT(SEARCH(Удалить_Роспись_КВСР,$B1642)*SEARCH(Удалить_Роспись_ПБС,$C1642)*SEARCH(Удалить_Роспись_КФСР, $D1642)*SEARCH(Удалить_Роспись_КЦСР,$E1642)*SEARCH(Удалить_Роспись_КВР,$F1642)*SEARCH(Удалить_Роспись_ЭК,$H1642)*SEARCH(Удалить_Роспись_КР,$I1642))&gt;0,0,1)</f>
        <v>0</v>
      </c>
      <c r="N1642" s="192">
        <f>IF(COUNT(SEARCH(Удалить_Индекс_КВСР,$B1642)*SEARCH(Удалить_Индекс_ПБС,$C1642)*SEARCH(Удалить_Индекс_КФСР,$D1642)*SEARCH(Удалить_Индекс_КЦСР,$E1642)*SEARCH(Удалить_Индекс_КВР,$F1642)*SEARCH(Удалить_Индекс_ЭК,$H1642)*SEARCH(Удалить_Индекс_КР,$I1642))&gt;0,0,1)</f>
        <v>1</v>
      </c>
      <c r="O1642" s="192" t="str">
        <f t="shared" si="1185"/>
        <v/>
      </c>
      <c r="P1642" s="192" t="str">
        <f t="shared" si="1226"/>
        <v/>
      </c>
      <c r="Q1642" s="300" t="str">
        <f t="shared" si="1186"/>
        <v/>
      </c>
      <c r="R1642" s="300" t="str">
        <f t="shared" si="1187"/>
        <v/>
      </c>
      <c r="S1642" s="300" t="str">
        <f t="shared" si="1188"/>
        <v/>
      </c>
      <c r="T1642" s="192" t="str">
        <f t="shared" si="1189"/>
        <v/>
      </c>
      <c r="U1642" s="303" t="str">
        <f t="shared" si="1190"/>
        <v/>
      </c>
      <c r="V1642" s="300" t="str">
        <f t="shared" si="1191"/>
        <v/>
      </c>
      <c r="W1642" s="192" t="str">
        <f t="shared" si="1192"/>
        <v/>
      </c>
      <c r="X1642" s="303" t="str">
        <f t="shared" si="1193"/>
        <v/>
      </c>
      <c r="Y1642" s="300" t="str">
        <f t="shared" si="1194"/>
        <v/>
      </c>
      <c r="Z1642" s="300" t="str">
        <f t="shared" si="1195"/>
        <v/>
      </c>
      <c r="AA1642" s="303" t="str">
        <f t="shared" si="1196"/>
        <v/>
      </c>
      <c r="AB1642" s="300" t="str">
        <f t="shared" si="1197"/>
        <v/>
      </c>
      <c r="AC1642" s="300" t="str">
        <f t="shared" si="1198"/>
        <v/>
      </c>
      <c r="AD1642" s="300" t="str">
        <f t="shared" si="1199"/>
        <v/>
      </c>
      <c r="AE1642" s="192" t="str">
        <f t="shared" si="1200"/>
        <v/>
      </c>
      <c r="AF1642" s="192" t="str">
        <f t="shared" si="1201"/>
        <v/>
      </c>
      <c r="AG1642" s="192"/>
      <c r="AJ1642" s="300" t="str">
        <f t="shared" si="1202"/>
        <v/>
      </c>
      <c r="AK1642" s="300" t="str">
        <f t="shared" si="1203"/>
        <v/>
      </c>
      <c r="AL1642" s="300" t="str">
        <f t="shared" si="1204"/>
        <v/>
      </c>
      <c r="AM1642" s="300" t="str">
        <f t="shared" si="1205"/>
        <v/>
      </c>
      <c r="AN1642" s="300" t="str">
        <f t="shared" si="1206"/>
        <v/>
      </c>
      <c r="AO1642" s="300" t="str">
        <f t="shared" si="1207"/>
        <v/>
      </c>
      <c r="AP1642" s="300" t="str">
        <f t="shared" si="1208"/>
        <v/>
      </c>
      <c r="AQ1642" s="300" t="str">
        <f t="shared" si="1209"/>
        <v/>
      </c>
      <c r="AR1642" s="306" t="str">
        <f t="shared" si="1210"/>
        <v/>
      </c>
      <c r="AS1642" s="300" t="str">
        <f t="shared" si="1211"/>
        <v/>
      </c>
      <c r="AT1642" s="300" t="str">
        <f t="shared" si="1212"/>
        <v/>
      </c>
      <c r="AU1642" s="192" t="str">
        <f t="shared" si="1213"/>
        <v>рбс</v>
      </c>
      <c r="AV1642" s="192" t="str">
        <f t="shared" si="1214"/>
        <v>рбс87525680общком</v>
      </c>
      <c r="AW1642" s="191">
        <f t="shared" si="1215"/>
        <v>0</v>
      </c>
      <c r="AX1642" s="191">
        <f t="shared" si="1216"/>
        <v>0</v>
      </c>
      <c r="AY1642" s="191">
        <f t="shared" si="1217"/>
        <v>85872</v>
      </c>
      <c r="AZ1642" s="191">
        <f t="shared" si="1218"/>
        <v>73031.23</v>
      </c>
      <c r="BA1642" s="193">
        <f t="shared" si="1219"/>
        <v>1</v>
      </c>
      <c r="BB1642" s="193">
        <f t="shared" si="1220"/>
        <v>1</v>
      </c>
      <c r="BC1642" s="193">
        <f t="shared" si="1221"/>
        <v>1</v>
      </c>
      <c r="BD1642" s="191">
        <f t="shared" si="1183"/>
        <v>85872</v>
      </c>
      <c r="BE1642" s="191">
        <f t="shared" si="1222"/>
        <v>73031.23</v>
      </c>
      <c r="BF1642" s="210">
        <f t="shared" si="1223"/>
        <v>85872</v>
      </c>
      <c r="BG1642" s="211">
        <f t="shared" si="1224"/>
        <v>85872</v>
      </c>
      <c r="BH1642" s="289"/>
      <c r="BI1642" s="289"/>
      <c r="BL1642" s="233" t="str">
        <f t="shared" si="1225"/>
        <v/>
      </c>
    </row>
    <row r="1643" spans="1:64" ht="12" hidden="1" customHeight="1">
      <c r="A1643" s="333" t="s">
        <v>745</v>
      </c>
      <c r="B1643" s="381" t="s">
        <v>327</v>
      </c>
      <c r="C1643" s="333" t="s">
        <v>746</v>
      </c>
      <c r="D1643" s="381" t="s">
        <v>316</v>
      </c>
      <c r="E1643" s="381" t="s">
        <v>1450</v>
      </c>
      <c r="F1643" s="381" t="s">
        <v>608</v>
      </c>
      <c r="G1643" s="381" t="s">
        <v>385</v>
      </c>
      <c r="H1643" s="100" t="s">
        <v>653</v>
      </c>
      <c r="I1643" s="381" t="s">
        <v>339</v>
      </c>
      <c r="J1643" s="382">
        <v>836752.34</v>
      </c>
      <c r="K1643" s="382">
        <v>748551.92</v>
      </c>
      <c r="L1643" s="191" t="str">
        <f t="shared" si="1184"/>
        <v>875256800701011007408011121110</v>
      </c>
      <c r="M1643" s="192">
        <f t="array" ref="M1643">IF(COUNT(SEARCH(Удалить_Роспись_КВСР,$B1643)*SEARCH(Удалить_Роспись_ПБС,$C1643)*SEARCH(Удалить_Роспись_КФСР, $D1643)*SEARCH(Удалить_Роспись_КЦСР,$E1643)*SEARCH(Удалить_Роспись_КВР,$F1643)*SEARCH(Удалить_Роспись_ЭК,$H1643)*SEARCH(Удалить_Роспись_КР,$I1643))&gt;0,0,1)</f>
        <v>0</v>
      </c>
      <c r="N1643" s="192">
        <v>0</v>
      </c>
      <c r="O1643" s="192" t="str">
        <f t="shared" si="1185"/>
        <v/>
      </c>
      <c r="P1643" s="192" t="str">
        <f t="shared" si="1226"/>
        <v/>
      </c>
      <c r="Q1643" s="300" t="str">
        <f t="shared" si="1186"/>
        <v/>
      </c>
      <c r="R1643" s="300" t="str">
        <f t="shared" si="1187"/>
        <v/>
      </c>
      <c r="S1643" s="300" t="str">
        <f t="shared" si="1188"/>
        <v/>
      </c>
      <c r="T1643" s="192" t="str">
        <f t="shared" si="1189"/>
        <v/>
      </c>
      <c r="U1643" s="303" t="str">
        <f t="shared" si="1190"/>
        <v/>
      </c>
      <c r="V1643" s="300" t="str">
        <f t="shared" si="1191"/>
        <v/>
      </c>
      <c r="W1643" s="192" t="str">
        <f t="shared" si="1192"/>
        <v/>
      </c>
      <c r="X1643" s="303" t="str">
        <f t="shared" si="1193"/>
        <v/>
      </c>
      <c r="Y1643" s="300" t="str">
        <f t="shared" si="1194"/>
        <v/>
      </c>
      <c r="Z1643" s="300" t="str">
        <f t="shared" si="1195"/>
        <v/>
      </c>
      <c r="AA1643" s="303" t="str">
        <f t="shared" si="1196"/>
        <v/>
      </c>
      <c r="AB1643" s="300" t="str">
        <f t="shared" si="1197"/>
        <v/>
      </c>
      <c r="AC1643" s="300" t="str">
        <f t="shared" si="1198"/>
        <v/>
      </c>
      <c r="AD1643" s="300" t="str">
        <f t="shared" si="1199"/>
        <v/>
      </c>
      <c r="AE1643" s="192" t="str">
        <f t="shared" si="1200"/>
        <v/>
      </c>
      <c r="AF1643" s="192" t="str">
        <f t="shared" si="1201"/>
        <v/>
      </c>
      <c r="AG1643" s="192"/>
      <c r="AJ1643" s="300" t="str">
        <f t="shared" si="1202"/>
        <v/>
      </c>
      <c r="AK1643" s="300" t="str">
        <f t="shared" si="1203"/>
        <v/>
      </c>
      <c r="AL1643" s="300" t="str">
        <f t="shared" si="1204"/>
        <v/>
      </c>
      <c r="AM1643" s="300" t="str">
        <f t="shared" si="1205"/>
        <v/>
      </c>
      <c r="AN1643" s="300" t="str">
        <f t="shared" si="1206"/>
        <v/>
      </c>
      <c r="AO1643" s="300" t="str">
        <f t="shared" si="1207"/>
        <v/>
      </c>
      <c r="AP1643" s="300" t="str">
        <f t="shared" si="1208"/>
        <v/>
      </c>
      <c r="AQ1643" s="300" t="str">
        <f t="shared" si="1209"/>
        <v/>
      </c>
      <c r="AR1643" s="306" t="str">
        <f t="shared" si="1210"/>
        <v/>
      </c>
      <c r="AS1643" s="300" t="str">
        <f t="shared" si="1211"/>
        <v/>
      </c>
      <c r="AT1643" s="300" t="str">
        <f t="shared" si="1212"/>
        <v/>
      </c>
      <c r="AU1643" s="192" t="str">
        <f t="shared" si="1213"/>
        <v>рбс</v>
      </c>
      <c r="AV1643" s="192" t="str">
        <f t="shared" si="1214"/>
        <v>рбс87525680общопл</v>
      </c>
      <c r="AW1643" s="191">
        <f t="shared" si="1215"/>
        <v>0</v>
      </c>
      <c r="AX1643" s="191">
        <f t="shared" si="1216"/>
        <v>0</v>
      </c>
      <c r="AY1643" s="191">
        <f t="shared" si="1217"/>
        <v>0</v>
      </c>
      <c r="AZ1643" s="191">
        <f t="shared" si="1218"/>
        <v>0</v>
      </c>
      <c r="BA1643" s="193">
        <f t="shared" si="1219"/>
        <v>1</v>
      </c>
      <c r="BB1643" s="193">
        <f t="shared" si="1220"/>
        <v>1</v>
      </c>
      <c r="BC1643" s="193">
        <f t="shared" si="1221"/>
        <v>1</v>
      </c>
      <c r="BD1643" s="191">
        <f t="shared" si="1183"/>
        <v>0</v>
      </c>
      <c r="BE1643" s="191">
        <f t="shared" si="1222"/>
        <v>0</v>
      </c>
      <c r="BF1643" s="210">
        <f t="shared" si="1223"/>
        <v>0</v>
      </c>
      <c r="BG1643" s="211">
        <f t="shared" si="1224"/>
        <v>0</v>
      </c>
      <c r="BH1643" s="289"/>
      <c r="BI1643" s="289"/>
      <c r="BL1643" s="233" t="str">
        <f t="shared" si="1225"/>
        <v/>
      </c>
    </row>
    <row r="1644" spans="1:64" ht="12" hidden="1" customHeight="1">
      <c r="A1644" s="333" t="s">
        <v>745</v>
      </c>
      <c r="B1644" s="381" t="s">
        <v>327</v>
      </c>
      <c r="C1644" s="333" t="s">
        <v>746</v>
      </c>
      <c r="D1644" s="381" t="s">
        <v>316</v>
      </c>
      <c r="E1644" s="381" t="s">
        <v>1450</v>
      </c>
      <c r="F1644" s="381" t="s">
        <v>589</v>
      </c>
      <c r="G1644" s="381" t="s">
        <v>386</v>
      </c>
      <c r="H1644" s="100" t="s">
        <v>653</v>
      </c>
      <c r="I1644" s="381" t="s">
        <v>339</v>
      </c>
      <c r="J1644" s="382">
        <v>5780</v>
      </c>
      <c r="K1644" s="382">
        <v>0</v>
      </c>
      <c r="L1644" s="191" t="str">
        <f t="shared" si="1184"/>
        <v>875256800701011007408011221210</v>
      </c>
      <c r="M1644" s="192">
        <f t="array" ref="M1644">IF(COUNT(SEARCH(Удалить_Роспись_КВСР,$B1644)*SEARCH(Удалить_Роспись_ПБС,$C1644)*SEARCH(Удалить_Роспись_КФСР, $D1644)*SEARCH(Удалить_Роспись_КЦСР,$E1644)*SEARCH(Удалить_Роспись_КВР,$F1644)*SEARCH(Удалить_Роспись_ЭК,$H1644)*SEARCH(Удалить_Роспись_КР,$I1644))&gt;0,0,1)</f>
        <v>0</v>
      </c>
      <c r="N1644" s="192">
        <v>0</v>
      </c>
      <c r="O1644" s="192" t="str">
        <f t="shared" si="1185"/>
        <v/>
      </c>
      <c r="P1644" s="192" t="str">
        <f t="shared" si="1226"/>
        <v/>
      </c>
      <c r="Q1644" s="300" t="str">
        <f t="shared" si="1186"/>
        <v/>
      </c>
      <c r="R1644" s="300" t="str">
        <f t="shared" si="1187"/>
        <v/>
      </c>
      <c r="S1644" s="300" t="str">
        <f t="shared" si="1188"/>
        <v/>
      </c>
      <c r="T1644" s="192" t="str">
        <f t="shared" si="1189"/>
        <v/>
      </c>
      <c r="U1644" s="303" t="str">
        <f t="shared" si="1190"/>
        <v/>
      </c>
      <c r="V1644" s="300" t="str">
        <f t="shared" si="1191"/>
        <v/>
      </c>
      <c r="W1644" s="192" t="str">
        <f t="shared" si="1192"/>
        <v/>
      </c>
      <c r="X1644" s="303" t="str">
        <f t="shared" si="1193"/>
        <v/>
      </c>
      <c r="Y1644" s="300" t="str">
        <f t="shared" si="1194"/>
        <v/>
      </c>
      <c r="Z1644" s="300" t="str">
        <f t="shared" si="1195"/>
        <v/>
      </c>
      <c r="AA1644" s="303" t="str">
        <f t="shared" si="1196"/>
        <v/>
      </c>
      <c r="AB1644" s="300" t="str">
        <f t="shared" si="1197"/>
        <v/>
      </c>
      <c r="AC1644" s="300" t="str">
        <f t="shared" si="1198"/>
        <v/>
      </c>
      <c r="AD1644" s="300" t="str">
        <f t="shared" si="1199"/>
        <v/>
      </c>
      <c r="AE1644" s="192" t="str">
        <f t="shared" si="1200"/>
        <v/>
      </c>
      <c r="AF1644" s="192" t="str">
        <f t="shared" si="1201"/>
        <v/>
      </c>
      <c r="AG1644" s="192"/>
      <c r="AJ1644" s="300" t="str">
        <f t="shared" si="1202"/>
        <v/>
      </c>
      <c r="AK1644" s="300" t="str">
        <f t="shared" si="1203"/>
        <v/>
      </c>
      <c r="AL1644" s="300" t="str">
        <f t="shared" si="1204"/>
        <v/>
      </c>
      <c r="AM1644" s="300" t="str">
        <f t="shared" si="1205"/>
        <v/>
      </c>
      <c r="AN1644" s="300" t="str">
        <f t="shared" si="1206"/>
        <v/>
      </c>
      <c r="AO1644" s="300" t="str">
        <f t="shared" si="1207"/>
        <v/>
      </c>
      <c r="AP1644" s="300" t="str">
        <f t="shared" si="1208"/>
        <v/>
      </c>
      <c r="AQ1644" s="300" t="str">
        <f t="shared" si="1209"/>
        <v/>
      </c>
      <c r="AR1644" s="306" t="str">
        <f t="shared" si="1210"/>
        <v/>
      </c>
      <c r="AS1644" s="300" t="str">
        <f t="shared" si="1211"/>
        <v/>
      </c>
      <c r="AT1644" s="300" t="str">
        <f t="shared" si="1212"/>
        <v/>
      </c>
      <c r="AU1644" s="192" t="str">
        <f t="shared" si="1213"/>
        <v>рбс</v>
      </c>
      <c r="AV1644" s="192" t="str">
        <f t="shared" si="1214"/>
        <v>рбс87525680общпро</v>
      </c>
      <c r="AW1644" s="191">
        <f t="shared" si="1215"/>
        <v>0</v>
      </c>
      <c r="AX1644" s="191">
        <f t="shared" si="1216"/>
        <v>0</v>
      </c>
      <c r="AY1644" s="191">
        <f t="shared" si="1217"/>
        <v>0</v>
      </c>
      <c r="AZ1644" s="191">
        <f t="shared" si="1218"/>
        <v>0</v>
      </c>
      <c r="BA1644" s="193">
        <f t="shared" si="1219"/>
        <v>1</v>
      </c>
      <c r="BB1644" s="193">
        <f t="shared" si="1220"/>
        <v>1</v>
      </c>
      <c r="BC1644" s="193">
        <f t="shared" si="1221"/>
        <v>1</v>
      </c>
      <c r="BD1644" s="191">
        <f t="shared" si="1183"/>
        <v>0</v>
      </c>
      <c r="BE1644" s="191">
        <f t="shared" si="1222"/>
        <v>0</v>
      </c>
      <c r="BF1644" s="210">
        <f t="shared" si="1223"/>
        <v>0</v>
      </c>
      <c r="BG1644" s="211">
        <f t="shared" si="1224"/>
        <v>0</v>
      </c>
      <c r="BH1644" s="289"/>
      <c r="BI1644" s="289"/>
      <c r="BL1644" s="233" t="str">
        <f t="shared" si="1225"/>
        <v/>
      </c>
    </row>
    <row r="1645" spans="1:64" ht="12" hidden="1" customHeight="1">
      <c r="A1645" s="333" t="s">
        <v>745</v>
      </c>
      <c r="B1645" s="381" t="s">
        <v>327</v>
      </c>
      <c r="C1645" s="333" t="s">
        <v>746</v>
      </c>
      <c r="D1645" s="381" t="s">
        <v>316</v>
      </c>
      <c r="E1645" s="381" t="s">
        <v>1450</v>
      </c>
      <c r="F1645" s="381" t="s">
        <v>902</v>
      </c>
      <c r="G1645" s="381" t="s">
        <v>387</v>
      </c>
      <c r="H1645" s="100" t="s">
        <v>653</v>
      </c>
      <c r="I1645" s="381" t="s">
        <v>339</v>
      </c>
      <c r="J1645" s="382">
        <v>252699.21</v>
      </c>
      <c r="K1645" s="382">
        <v>203299.65</v>
      </c>
      <c r="L1645" s="191" t="str">
        <f t="shared" si="1184"/>
        <v>875256800701011007408011921310</v>
      </c>
      <c r="M1645" s="192">
        <f t="array" ref="M1645">IF(COUNT(SEARCH(Удалить_Роспись_КВСР,$B1645)*SEARCH(Удалить_Роспись_ПБС,$C1645)*SEARCH(Удалить_Роспись_КФСР, $D1645)*SEARCH(Удалить_Роспись_КЦСР,$E1645)*SEARCH(Удалить_Роспись_КВР,$F1645)*SEARCH(Удалить_Роспись_ЭК,$H1645)*SEARCH(Удалить_Роспись_КР,$I1645))&gt;0,0,1)</f>
        <v>0</v>
      </c>
      <c r="N1645" s="192">
        <v>0</v>
      </c>
      <c r="O1645" s="192" t="str">
        <f t="shared" si="1185"/>
        <v/>
      </c>
      <c r="P1645" s="192" t="str">
        <f t="shared" si="1226"/>
        <v/>
      </c>
      <c r="Q1645" s="300" t="str">
        <f t="shared" si="1186"/>
        <v/>
      </c>
      <c r="R1645" s="300" t="str">
        <f t="shared" si="1187"/>
        <v/>
      </c>
      <c r="S1645" s="300" t="str">
        <f t="shared" si="1188"/>
        <v/>
      </c>
      <c r="T1645" s="192" t="str">
        <f t="shared" si="1189"/>
        <v/>
      </c>
      <c r="U1645" s="303" t="str">
        <f t="shared" si="1190"/>
        <v/>
      </c>
      <c r="V1645" s="300" t="str">
        <f t="shared" si="1191"/>
        <v/>
      </c>
      <c r="W1645" s="192" t="str">
        <f t="shared" si="1192"/>
        <v/>
      </c>
      <c r="X1645" s="303" t="str">
        <f t="shared" si="1193"/>
        <v/>
      </c>
      <c r="Y1645" s="300" t="str">
        <f t="shared" si="1194"/>
        <v/>
      </c>
      <c r="Z1645" s="300" t="str">
        <f t="shared" si="1195"/>
        <v/>
      </c>
      <c r="AA1645" s="303" t="str">
        <f t="shared" si="1196"/>
        <v/>
      </c>
      <c r="AB1645" s="300" t="str">
        <f t="shared" si="1197"/>
        <v/>
      </c>
      <c r="AC1645" s="300" t="str">
        <f t="shared" si="1198"/>
        <v/>
      </c>
      <c r="AD1645" s="300" t="str">
        <f t="shared" si="1199"/>
        <v/>
      </c>
      <c r="AE1645" s="192" t="str">
        <f t="shared" si="1200"/>
        <v/>
      </c>
      <c r="AF1645" s="192" t="str">
        <f t="shared" si="1201"/>
        <v/>
      </c>
      <c r="AG1645" s="192"/>
      <c r="AJ1645" s="300" t="str">
        <f t="shared" si="1202"/>
        <v/>
      </c>
      <c r="AK1645" s="300" t="str">
        <f t="shared" si="1203"/>
        <v/>
      </c>
      <c r="AL1645" s="300" t="str">
        <f t="shared" si="1204"/>
        <v/>
      </c>
      <c r="AM1645" s="300" t="str">
        <f t="shared" si="1205"/>
        <v/>
      </c>
      <c r="AN1645" s="300" t="str">
        <f t="shared" si="1206"/>
        <v/>
      </c>
      <c r="AO1645" s="300" t="str">
        <f t="shared" si="1207"/>
        <v/>
      </c>
      <c r="AP1645" s="300" t="str">
        <f t="shared" si="1208"/>
        <v/>
      </c>
      <c r="AQ1645" s="300" t="str">
        <f t="shared" si="1209"/>
        <v/>
      </c>
      <c r="AR1645" s="306" t="str">
        <f t="shared" si="1210"/>
        <v/>
      </c>
      <c r="AS1645" s="300" t="str">
        <f t="shared" si="1211"/>
        <v/>
      </c>
      <c r="AT1645" s="300" t="str">
        <f t="shared" si="1212"/>
        <v/>
      </c>
      <c r="AU1645" s="192" t="str">
        <f t="shared" si="1213"/>
        <v>рбс</v>
      </c>
      <c r="AV1645" s="192" t="str">
        <f t="shared" si="1214"/>
        <v>рбс87525680общопл</v>
      </c>
      <c r="AW1645" s="191">
        <f t="shared" si="1215"/>
        <v>0</v>
      </c>
      <c r="AX1645" s="191">
        <f t="shared" si="1216"/>
        <v>0</v>
      </c>
      <c r="AY1645" s="191">
        <f t="shared" si="1217"/>
        <v>0</v>
      </c>
      <c r="AZ1645" s="191">
        <f t="shared" si="1218"/>
        <v>0</v>
      </c>
      <c r="BA1645" s="193">
        <f t="shared" si="1219"/>
        <v>1</v>
      </c>
      <c r="BB1645" s="193">
        <f t="shared" si="1220"/>
        <v>1</v>
      </c>
      <c r="BC1645" s="193">
        <f t="shared" si="1221"/>
        <v>1</v>
      </c>
      <c r="BD1645" s="191">
        <f t="shared" si="1183"/>
        <v>0</v>
      </c>
      <c r="BE1645" s="191">
        <f t="shared" si="1222"/>
        <v>0</v>
      </c>
      <c r="BF1645" s="210">
        <f t="shared" si="1223"/>
        <v>0</v>
      </c>
      <c r="BG1645" s="211">
        <f t="shared" si="1224"/>
        <v>0</v>
      </c>
      <c r="BH1645" s="289"/>
      <c r="BI1645" s="289"/>
      <c r="BL1645" s="233" t="str">
        <f t="shared" si="1225"/>
        <v/>
      </c>
    </row>
    <row r="1646" spans="1:64" ht="12" hidden="1" customHeight="1">
      <c r="A1646" s="333" t="s">
        <v>745</v>
      </c>
      <c r="B1646" s="381" t="s">
        <v>327</v>
      </c>
      <c r="C1646" s="333" t="s">
        <v>746</v>
      </c>
      <c r="D1646" s="381" t="s">
        <v>316</v>
      </c>
      <c r="E1646" s="381" t="s">
        <v>1450</v>
      </c>
      <c r="F1646" s="381" t="s">
        <v>586</v>
      </c>
      <c r="G1646" s="381" t="s">
        <v>389</v>
      </c>
      <c r="H1646" s="100" t="s">
        <v>653</v>
      </c>
      <c r="I1646" s="381" t="s">
        <v>339</v>
      </c>
      <c r="J1646" s="382">
        <v>4400</v>
      </c>
      <c r="K1646" s="382">
        <v>0</v>
      </c>
      <c r="L1646" s="191" t="str">
        <f t="shared" si="1184"/>
        <v>875256800701011007408024422610</v>
      </c>
      <c r="M1646" s="192">
        <f t="array" ref="M1646">IF(COUNT(SEARCH(Удалить_Роспись_КВСР,$B1646)*SEARCH(Удалить_Роспись_ПБС,$C1646)*SEARCH(Удалить_Роспись_КФСР, $D1646)*SEARCH(Удалить_Роспись_КЦСР,$E1646)*SEARCH(Удалить_Роспись_КВР,$F1646)*SEARCH(Удалить_Роспись_ЭК,$H1646)*SEARCH(Удалить_Роспись_КР,$I1646))&gt;0,0,1)</f>
        <v>0</v>
      </c>
      <c r="N1646" s="192">
        <v>0</v>
      </c>
      <c r="O1646" s="192" t="str">
        <f t="shared" si="1185"/>
        <v/>
      </c>
      <c r="P1646" s="192" t="str">
        <f t="shared" si="1226"/>
        <v/>
      </c>
      <c r="Q1646" s="300" t="str">
        <f t="shared" si="1186"/>
        <v/>
      </c>
      <c r="R1646" s="300" t="str">
        <f t="shared" si="1187"/>
        <v/>
      </c>
      <c r="S1646" s="300" t="str">
        <f t="shared" si="1188"/>
        <v/>
      </c>
      <c r="T1646" s="192" t="str">
        <f t="shared" si="1189"/>
        <v/>
      </c>
      <c r="U1646" s="303" t="str">
        <f t="shared" si="1190"/>
        <v/>
      </c>
      <c r="V1646" s="300" t="str">
        <f t="shared" si="1191"/>
        <v/>
      </c>
      <c r="W1646" s="192" t="str">
        <f t="shared" si="1192"/>
        <v/>
      </c>
      <c r="X1646" s="303" t="str">
        <f t="shared" si="1193"/>
        <v/>
      </c>
      <c r="Y1646" s="300" t="str">
        <f t="shared" si="1194"/>
        <v/>
      </c>
      <c r="Z1646" s="300" t="str">
        <f t="shared" si="1195"/>
        <v/>
      </c>
      <c r="AA1646" s="303" t="str">
        <f t="shared" si="1196"/>
        <v/>
      </c>
      <c r="AB1646" s="300" t="str">
        <f t="shared" si="1197"/>
        <v/>
      </c>
      <c r="AC1646" s="300" t="str">
        <f t="shared" si="1198"/>
        <v/>
      </c>
      <c r="AD1646" s="300" t="str">
        <f t="shared" si="1199"/>
        <v/>
      </c>
      <c r="AE1646" s="192" t="str">
        <f t="shared" si="1200"/>
        <v/>
      </c>
      <c r="AF1646" s="192" t="str">
        <f t="shared" si="1201"/>
        <v/>
      </c>
      <c r="AG1646" s="192"/>
      <c r="AJ1646" s="300" t="str">
        <f t="shared" si="1202"/>
        <v/>
      </c>
      <c r="AK1646" s="300" t="str">
        <f t="shared" si="1203"/>
        <v/>
      </c>
      <c r="AL1646" s="300" t="str">
        <f t="shared" si="1204"/>
        <v/>
      </c>
      <c r="AM1646" s="300" t="str">
        <f t="shared" si="1205"/>
        <v/>
      </c>
      <c r="AN1646" s="300" t="str">
        <f t="shared" si="1206"/>
        <v/>
      </c>
      <c r="AO1646" s="300" t="str">
        <f t="shared" si="1207"/>
        <v/>
      </c>
      <c r="AP1646" s="300" t="str">
        <f t="shared" si="1208"/>
        <v/>
      </c>
      <c r="AQ1646" s="300" t="str">
        <f t="shared" si="1209"/>
        <v/>
      </c>
      <c r="AR1646" s="306" t="str">
        <f t="shared" si="1210"/>
        <v/>
      </c>
      <c r="AS1646" s="300" t="str">
        <f t="shared" si="1211"/>
        <v/>
      </c>
      <c r="AT1646" s="300" t="str">
        <f t="shared" si="1212"/>
        <v/>
      </c>
      <c r="AU1646" s="192" t="str">
        <f t="shared" si="1213"/>
        <v>рбс</v>
      </c>
      <c r="AV1646" s="192" t="str">
        <f t="shared" si="1214"/>
        <v>рбс87525680общпро</v>
      </c>
      <c r="AW1646" s="191">
        <f t="shared" si="1215"/>
        <v>0</v>
      </c>
      <c r="AX1646" s="191">
        <f t="shared" si="1216"/>
        <v>0</v>
      </c>
      <c r="AY1646" s="191">
        <f t="shared" si="1217"/>
        <v>0</v>
      </c>
      <c r="AZ1646" s="191">
        <f t="shared" si="1218"/>
        <v>0</v>
      </c>
      <c r="BA1646" s="193">
        <f t="shared" si="1219"/>
        <v>1</v>
      </c>
      <c r="BB1646" s="193">
        <f t="shared" si="1220"/>
        <v>1</v>
      </c>
      <c r="BC1646" s="193">
        <f t="shared" si="1221"/>
        <v>1</v>
      </c>
      <c r="BD1646" s="191">
        <f t="shared" si="1183"/>
        <v>0</v>
      </c>
      <c r="BE1646" s="191">
        <f t="shared" si="1222"/>
        <v>0</v>
      </c>
      <c r="BF1646" s="210">
        <f t="shared" si="1223"/>
        <v>0</v>
      </c>
      <c r="BG1646" s="211">
        <f t="shared" si="1224"/>
        <v>0</v>
      </c>
      <c r="BH1646" s="289"/>
      <c r="BI1646" s="289"/>
      <c r="BL1646" s="233" t="str">
        <f t="shared" si="1225"/>
        <v/>
      </c>
    </row>
    <row r="1647" spans="1:64" ht="12" hidden="1" customHeight="1">
      <c r="A1647" s="333" t="s">
        <v>745</v>
      </c>
      <c r="B1647" s="381" t="s">
        <v>327</v>
      </c>
      <c r="C1647" s="333" t="s">
        <v>746</v>
      </c>
      <c r="D1647" s="381" t="s">
        <v>316</v>
      </c>
      <c r="E1647" s="381" t="s">
        <v>1451</v>
      </c>
      <c r="F1647" s="381" t="s">
        <v>608</v>
      </c>
      <c r="G1647" s="381" t="s">
        <v>385</v>
      </c>
      <c r="H1647" s="100" t="s">
        <v>653</v>
      </c>
      <c r="I1647" s="381" t="s">
        <v>339</v>
      </c>
      <c r="J1647" s="382">
        <v>2011322.6</v>
      </c>
      <c r="K1647" s="382">
        <v>1252203.47</v>
      </c>
      <c r="L1647" s="191" t="str">
        <f t="shared" si="1184"/>
        <v>875256800701011007588011121110</v>
      </c>
      <c r="M1647" s="192">
        <f t="array" ref="M1647">IF(COUNT(SEARCH(Удалить_Роспись_КВСР,$B1647)*SEARCH(Удалить_Роспись_ПБС,$C1647)*SEARCH(Удалить_Роспись_КФСР, $D1647)*SEARCH(Удалить_Роспись_КЦСР,$E1647)*SEARCH(Удалить_Роспись_КВР,$F1647)*SEARCH(Удалить_Роспись_ЭК,$H1647)*SEARCH(Удалить_Роспись_КР,$I1647))&gt;0,0,1)</f>
        <v>0</v>
      </c>
      <c r="N1647" s="192">
        <v>0</v>
      </c>
      <c r="O1647" s="192" t="str">
        <f t="shared" si="1185"/>
        <v/>
      </c>
      <c r="P1647" s="192" t="str">
        <f t="shared" si="1226"/>
        <v/>
      </c>
      <c r="Q1647" s="300" t="str">
        <f t="shared" si="1186"/>
        <v/>
      </c>
      <c r="R1647" s="300" t="str">
        <f t="shared" si="1187"/>
        <v/>
      </c>
      <c r="S1647" s="300" t="str">
        <f t="shared" si="1188"/>
        <v/>
      </c>
      <c r="T1647" s="192" t="str">
        <f t="shared" si="1189"/>
        <v/>
      </c>
      <c r="U1647" s="303" t="str">
        <f t="shared" si="1190"/>
        <v/>
      </c>
      <c r="V1647" s="300" t="str">
        <f t="shared" si="1191"/>
        <v/>
      </c>
      <c r="W1647" s="192" t="str">
        <f t="shared" si="1192"/>
        <v/>
      </c>
      <c r="X1647" s="303" t="str">
        <f t="shared" si="1193"/>
        <v/>
      </c>
      <c r="Y1647" s="300" t="str">
        <f t="shared" si="1194"/>
        <v/>
      </c>
      <c r="Z1647" s="300" t="str">
        <f t="shared" si="1195"/>
        <v/>
      </c>
      <c r="AA1647" s="303" t="str">
        <f t="shared" si="1196"/>
        <v/>
      </c>
      <c r="AB1647" s="300" t="str">
        <f t="shared" si="1197"/>
        <v/>
      </c>
      <c r="AC1647" s="300" t="str">
        <f t="shared" si="1198"/>
        <v/>
      </c>
      <c r="AD1647" s="300" t="str">
        <f t="shared" si="1199"/>
        <v/>
      </c>
      <c r="AE1647" s="192" t="str">
        <f t="shared" si="1200"/>
        <v/>
      </c>
      <c r="AF1647" s="192" t="str">
        <f t="shared" si="1201"/>
        <v/>
      </c>
      <c r="AG1647" s="192"/>
      <c r="AJ1647" s="300" t="str">
        <f t="shared" si="1202"/>
        <v/>
      </c>
      <c r="AK1647" s="300" t="str">
        <f t="shared" si="1203"/>
        <v/>
      </c>
      <c r="AL1647" s="300" t="str">
        <f t="shared" si="1204"/>
        <v/>
      </c>
      <c r="AM1647" s="300" t="str">
        <f t="shared" si="1205"/>
        <v/>
      </c>
      <c r="AN1647" s="300" t="str">
        <f t="shared" si="1206"/>
        <v/>
      </c>
      <c r="AO1647" s="300" t="str">
        <f t="shared" si="1207"/>
        <v/>
      </c>
      <c r="AP1647" s="300" t="str">
        <f t="shared" si="1208"/>
        <v/>
      </c>
      <c r="AQ1647" s="300" t="str">
        <f t="shared" si="1209"/>
        <v/>
      </c>
      <c r="AR1647" s="306" t="str">
        <f t="shared" si="1210"/>
        <v/>
      </c>
      <c r="AS1647" s="300" t="str">
        <f t="shared" si="1211"/>
        <v/>
      </c>
      <c r="AT1647" s="300" t="str">
        <f t="shared" si="1212"/>
        <v/>
      </c>
      <c r="AU1647" s="192" t="str">
        <f t="shared" si="1213"/>
        <v>рбс</v>
      </c>
      <c r="AV1647" s="192" t="str">
        <f t="shared" si="1214"/>
        <v>рбс87525680общопл</v>
      </c>
      <c r="AW1647" s="191">
        <f t="shared" si="1215"/>
        <v>0</v>
      </c>
      <c r="AX1647" s="191">
        <f t="shared" si="1216"/>
        <v>0</v>
      </c>
      <c r="AY1647" s="191">
        <f t="shared" si="1217"/>
        <v>0</v>
      </c>
      <c r="AZ1647" s="191">
        <f t="shared" si="1218"/>
        <v>0</v>
      </c>
      <c r="BA1647" s="193">
        <f t="shared" si="1219"/>
        <v>1</v>
      </c>
      <c r="BB1647" s="193">
        <f t="shared" si="1220"/>
        <v>1</v>
      </c>
      <c r="BC1647" s="193">
        <f t="shared" si="1221"/>
        <v>1</v>
      </c>
      <c r="BD1647" s="191">
        <f t="shared" si="1183"/>
        <v>0</v>
      </c>
      <c r="BE1647" s="191">
        <f t="shared" si="1222"/>
        <v>0</v>
      </c>
      <c r="BF1647" s="210">
        <f t="shared" si="1223"/>
        <v>0</v>
      </c>
      <c r="BG1647" s="211">
        <f t="shared" si="1224"/>
        <v>0</v>
      </c>
      <c r="BH1647" s="289"/>
      <c r="BI1647" s="289"/>
      <c r="BL1647" s="233" t="str">
        <f t="shared" si="1225"/>
        <v/>
      </c>
    </row>
    <row r="1648" spans="1:64" ht="12" hidden="1" customHeight="1">
      <c r="A1648" s="333" t="s">
        <v>745</v>
      </c>
      <c r="B1648" s="381" t="s">
        <v>327</v>
      </c>
      <c r="C1648" s="333" t="s">
        <v>746</v>
      </c>
      <c r="D1648" s="381" t="s">
        <v>316</v>
      </c>
      <c r="E1648" s="381" t="s">
        <v>1451</v>
      </c>
      <c r="F1648" s="381" t="s">
        <v>589</v>
      </c>
      <c r="G1648" s="381" t="s">
        <v>386</v>
      </c>
      <c r="H1648" s="100" t="s">
        <v>653</v>
      </c>
      <c r="I1648" s="381" t="s">
        <v>339</v>
      </c>
      <c r="J1648" s="382">
        <v>9685</v>
      </c>
      <c r="K1648" s="382">
        <v>2752</v>
      </c>
      <c r="L1648" s="191" t="str">
        <f t="shared" si="1184"/>
        <v>875256800701011007588011221210</v>
      </c>
      <c r="M1648" s="192">
        <f t="array" ref="M1648">IF(COUNT(SEARCH(Удалить_Роспись_КВСР,$B1648)*SEARCH(Удалить_Роспись_ПБС,$C1648)*SEARCH(Удалить_Роспись_КФСР, $D1648)*SEARCH(Удалить_Роспись_КЦСР,$E1648)*SEARCH(Удалить_Роспись_КВР,$F1648)*SEARCH(Удалить_Роспись_ЭК,$H1648)*SEARCH(Удалить_Роспись_КР,$I1648))&gt;0,0,1)</f>
        <v>0</v>
      </c>
      <c r="N1648" s="192">
        <v>0</v>
      </c>
      <c r="O1648" s="192" t="str">
        <f t="shared" si="1185"/>
        <v/>
      </c>
      <c r="P1648" s="192" t="str">
        <f t="shared" si="1226"/>
        <v/>
      </c>
      <c r="Q1648" s="300" t="str">
        <f t="shared" si="1186"/>
        <v/>
      </c>
      <c r="R1648" s="300" t="str">
        <f t="shared" si="1187"/>
        <v/>
      </c>
      <c r="S1648" s="300" t="str">
        <f t="shared" si="1188"/>
        <v/>
      </c>
      <c r="T1648" s="192" t="str">
        <f t="shared" si="1189"/>
        <v/>
      </c>
      <c r="U1648" s="303" t="str">
        <f t="shared" si="1190"/>
        <v/>
      </c>
      <c r="V1648" s="300" t="str">
        <f t="shared" si="1191"/>
        <v/>
      </c>
      <c r="W1648" s="192" t="str">
        <f t="shared" si="1192"/>
        <v/>
      </c>
      <c r="X1648" s="303" t="str">
        <f t="shared" si="1193"/>
        <v/>
      </c>
      <c r="Y1648" s="300" t="str">
        <f t="shared" si="1194"/>
        <v/>
      </c>
      <c r="Z1648" s="300" t="str">
        <f t="shared" si="1195"/>
        <v/>
      </c>
      <c r="AA1648" s="303" t="str">
        <f t="shared" si="1196"/>
        <v/>
      </c>
      <c r="AB1648" s="300" t="str">
        <f t="shared" si="1197"/>
        <v/>
      </c>
      <c r="AC1648" s="300" t="str">
        <f t="shared" si="1198"/>
        <v/>
      </c>
      <c r="AD1648" s="300" t="str">
        <f t="shared" si="1199"/>
        <v/>
      </c>
      <c r="AE1648" s="192" t="str">
        <f t="shared" si="1200"/>
        <v/>
      </c>
      <c r="AF1648" s="192" t="str">
        <f t="shared" si="1201"/>
        <v/>
      </c>
      <c r="AG1648" s="192"/>
      <c r="AJ1648" s="300" t="str">
        <f t="shared" si="1202"/>
        <v/>
      </c>
      <c r="AK1648" s="300" t="str">
        <f t="shared" si="1203"/>
        <v/>
      </c>
      <c r="AL1648" s="300" t="str">
        <f t="shared" si="1204"/>
        <v/>
      </c>
      <c r="AM1648" s="300" t="str">
        <f t="shared" si="1205"/>
        <v/>
      </c>
      <c r="AN1648" s="300" t="str">
        <f t="shared" si="1206"/>
        <v/>
      </c>
      <c r="AO1648" s="300" t="str">
        <f t="shared" si="1207"/>
        <v/>
      </c>
      <c r="AP1648" s="300" t="str">
        <f t="shared" si="1208"/>
        <v/>
      </c>
      <c r="AQ1648" s="300" t="str">
        <f t="shared" si="1209"/>
        <v/>
      </c>
      <c r="AR1648" s="306" t="str">
        <f t="shared" si="1210"/>
        <v/>
      </c>
      <c r="AS1648" s="300" t="str">
        <f t="shared" si="1211"/>
        <v/>
      </c>
      <c r="AT1648" s="300" t="str">
        <f t="shared" si="1212"/>
        <v/>
      </c>
      <c r="AU1648" s="192" t="str">
        <f t="shared" si="1213"/>
        <v>рбс</v>
      </c>
      <c r="AV1648" s="192" t="str">
        <f t="shared" si="1214"/>
        <v>рбс87525680общпро</v>
      </c>
      <c r="AW1648" s="191">
        <f t="shared" si="1215"/>
        <v>0</v>
      </c>
      <c r="AX1648" s="191">
        <f t="shared" si="1216"/>
        <v>0</v>
      </c>
      <c r="AY1648" s="191">
        <f t="shared" si="1217"/>
        <v>0</v>
      </c>
      <c r="AZ1648" s="191">
        <f t="shared" si="1218"/>
        <v>0</v>
      </c>
      <c r="BA1648" s="193">
        <f t="shared" si="1219"/>
        <v>1</v>
      </c>
      <c r="BB1648" s="193">
        <f t="shared" si="1220"/>
        <v>1</v>
      </c>
      <c r="BC1648" s="193">
        <f t="shared" si="1221"/>
        <v>1</v>
      </c>
      <c r="BD1648" s="191">
        <f t="shared" ref="BD1648:BD1711" si="1227">IF(ISNA(BA1648),0,AY1648*$BA1648)</f>
        <v>0</v>
      </c>
      <c r="BE1648" s="191">
        <f t="shared" si="1222"/>
        <v>0</v>
      </c>
      <c r="BF1648" s="210">
        <f t="shared" si="1223"/>
        <v>0</v>
      </c>
      <c r="BG1648" s="211">
        <f t="shared" si="1224"/>
        <v>0</v>
      </c>
      <c r="BH1648" s="289"/>
      <c r="BI1648" s="289"/>
      <c r="BL1648" s="233" t="str">
        <f t="shared" si="1225"/>
        <v/>
      </c>
    </row>
    <row r="1649" spans="1:64" ht="12" hidden="1" customHeight="1">
      <c r="A1649" s="333" t="s">
        <v>745</v>
      </c>
      <c r="B1649" s="381" t="s">
        <v>327</v>
      </c>
      <c r="C1649" s="333" t="s">
        <v>746</v>
      </c>
      <c r="D1649" s="381" t="s">
        <v>316</v>
      </c>
      <c r="E1649" s="381" t="s">
        <v>1451</v>
      </c>
      <c r="F1649" s="381" t="s">
        <v>902</v>
      </c>
      <c r="G1649" s="381" t="s">
        <v>387</v>
      </c>
      <c r="H1649" s="100" t="s">
        <v>653</v>
      </c>
      <c r="I1649" s="381" t="s">
        <v>339</v>
      </c>
      <c r="J1649" s="382">
        <v>601019.43000000005</v>
      </c>
      <c r="K1649" s="382">
        <v>391463.82</v>
      </c>
      <c r="L1649" s="191" t="str">
        <f t="shared" si="1184"/>
        <v>875256800701011007588011921310</v>
      </c>
      <c r="M1649" s="192">
        <f t="array" ref="M1649">IF(COUNT(SEARCH(Удалить_Роспись_КВСР,$B1649)*SEARCH(Удалить_Роспись_ПБС,$C1649)*SEARCH(Удалить_Роспись_КФСР, $D1649)*SEARCH(Удалить_Роспись_КЦСР,$E1649)*SEARCH(Удалить_Роспись_КВР,$F1649)*SEARCH(Удалить_Роспись_ЭК,$H1649)*SEARCH(Удалить_Роспись_КР,$I1649))&gt;0,0,1)</f>
        <v>0</v>
      </c>
      <c r="N1649" s="192">
        <v>0</v>
      </c>
      <c r="O1649" s="192" t="str">
        <f t="shared" si="1185"/>
        <v/>
      </c>
      <c r="P1649" s="192" t="str">
        <f t="shared" si="1226"/>
        <v/>
      </c>
      <c r="Q1649" s="300" t="str">
        <f t="shared" si="1186"/>
        <v/>
      </c>
      <c r="R1649" s="300" t="str">
        <f t="shared" si="1187"/>
        <v/>
      </c>
      <c r="S1649" s="300" t="str">
        <f t="shared" si="1188"/>
        <v/>
      </c>
      <c r="T1649" s="192" t="str">
        <f t="shared" si="1189"/>
        <v/>
      </c>
      <c r="U1649" s="303" t="str">
        <f t="shared" si="1190"/>
        <v/>
      </c>
      <c r="V1649" s="300" t="str">
        <f t="shared" si="1191"/>
        <v/>
      </c>
      <c r="W1649" s="192" t="str">
        <f t="shared" si="1192"/>
        <v/>
      </c>
      <c r="X1649" s="303" t="str">
        <f t="shared" si="1193"/>
        <v/>
      </c>
      <c r="Y1649" s="300" t="str">
        <f t="shared" si="1194"/>
        <v/>
      </c>
      <c r="Z1649" s="300" t="str">
        <f t="shared" si="1195"/>
        <v/>
      </c>
      <c r="AA1649" s="303" t="str">
        <f t="shared" si="1196"/>
        <v/>
      </c>
      <c r="AB1649" s="300" t="str">
        <f t="shared" si="1197"/>
        <v/>
      </c>
      <c r="AC1649" s="300" t="str">
        <f t="shared" si="1198"/>
        <v/>
      </c>
      <c r="AD1649" s="300" t="str">
        <f t="shared" si="1199"/>
        <v/>
      </c>
      <c r="AE1649" s="192" t="str">
        <f t="shared" si="1200"/>
        <v/>
      </c>
      <c r="AF1649" s="192" t="str">
        <f t="shared" si="1201"/>
        <v/>
      </c>
      <c r="AG1649" s="192"/>
      <c r="AJ1649" s="300" t="str">
        <f t="shared" si="1202"/>
        <v/>
      </c>
      <c r="AK1649" s="300" t="str">
        <f t="shared" si="1203"/>
        <v/>
      </c>
      <c r="AL1649" s="300" t="str">
        <f t="shared" si="1204"/>
        <v/>
      </c>
      <c r="AM1649" s="300" t="str">
        <f t="shared" si="1205"/>
        <v/>
      </c>
      <c r="AN1649" s="300" t="str">
        <f t="shared" si="1206"/>
        <v/>
      </c>
      <c r="AO1649" s="300" t="str">
        <f t="shared" si="1207"/>
        <v/>
      </c>
      <c r="AP1649" s="300" t="str">
        <f t="shared" si="1208"/>
        <v/>
      </c>
      <c r="AQ1649" s="300" t="str">
        <f t="shared" si="1209"/>
        <v/>
      </c>
      <c r="AR1649" s="306" t="str">
        <f t="shared" si="1210"/>
        <v/>
      </c>
      <c r="AS1649" s="300" t="str">
        <f t="shared" si="1211"/>
        <v/>
      </c>
      <c r="AT1649" s="300" t="str">
        <f t="shared" si="1212"/>
        <v/>
      </c>
      <c r="AU1649" s="192" t="str">
        <f t="shared" si="1213"/>
        <v>рбс</v>
      </c>
      <c r="AV1649" s="192" t="str">
        <f t="shared" si="1214"/>
        <v>рбс87525680общопл</v>
      </c>
      <c r="AW1649" s="191">
        <f t="shared" si="1215"/>
        <v>0</v>
      </c>
      <c r="AX1649" s="191">
        <f t="shared" si="1216"/>
        <v>0</v>
      </c>
      <c r="AY1649" s="191">
        <f t="shared" si="1217"/>
        <v>0</v>
      </c>
      <c r="AZ1649" s="191">
        <f t="shared" si="1218"/>
        <v>0</v>
      </c>
      <c r="BA1649" s="193">
        <f t="shared" si="1219"/>
        <v>1</v>
      </c>
      <c r="BB1649" s="193">
        <f t="shared" si="1220"/>
        <v>1</v>
      </c>
      <c r="BC1649" s="193">
        <f t="shared" si="1221"/>
        <v>1</v>
      </c>
      <c r="BD1649" s="191">
        <f t="shared" si="1227"/>
        <v>0</v>
      </c>
      <c r="BE1649" s="191">
        <f t="shared" si="1222"/>
        <v>0</v>
      </c>
      <c r="BF1649" s="210">
        <f t="shared" si="1223"/>
        <v>0</v>
      </c>
      <c r="BG1649" s="211">
        <f t="shared" si="1224"/>
        <v>0</v>
      </c>
      <c r="BH1649" s="289"/>
      <c r="BI1649" s="289"/>
      <c r="BL1649" s="233" t="str">
        <f t="shared" si="1225"/>
        <v/>
      </c>
    </row>
    <row r="1650" spans="1:64" ht="12" hidden="1" customHeight="1">
      <c r="A1650" s="333" t="s">
        <v>745</v>
      </c>
      <c r="B1650" s="381" t="s">
        <v>327</v>
      </c>
      <c r="C1650" s="333" t="s">
        <v>746</v>
      </c>
      <c r="D1650" s="381" t="s">
        <v>316</v>
      </c>
      <c r="E1650" s="381" t="s">
        <v>1451</v>
      </c>
      <c r="F1650" s="381" t="s">
        <v>586</v>
      </c>
      <c r="G1650" s="381" t="s">
        <v>391</v>
      </c>
      <c r="H1650" s="100" t="s">
        <v>653</v>
      </c>
      <c r="I1650" s="381" t="s">
        <v>339</v>
      </c>
      <c r="J1650" s="382">
        <v>24000</v>
      </c>
      <c r="K1650" s="382">
        <v>16000</v>
      </c>
      <c r="L1650" s="191" t="str">
        <f t="shared" si="1184"/>
        <v>875256800701011007588024422110</v>
      </c>
      <c r="M1650" s="192">
        <f t="array" ref="M1650">IF(COUNT(SEARCH(Удалить_Роспись_КВСР,$B1650)*SEARCH(Удалить_Роспись_ПБС,$C1650)*SEARCH(Удалить_Роспись_КФСР, $D1650)*SEARCH(Удалить_Роспись_КЦСР,$E1650)*SEARCH(Удалить_Роспись_КВР,$F1650)*SEARCH(Удалить_Роспись_ЭК,$H1650)*SEARCH(Удалить_Роспись_КР,$I1650))&gt;0,0,1)</f>
        <v>0</v>
      </c>
      <c r="N1650" s="192">
        <v>0</v>
      </c>
      <c r="O1650" s="192" t="str">
        <f t="shared" si="1185"/>
        <v/>
      </c>
      <c r="P1650" s="192" t="str">
        <f t="shared" si="1226"/>
        <v/>
      </c>
      <c r="Q1650" s="300" t="str">
        <f t="shared" si="1186"/>
        <v/>
      </c>
      <c r="R1650" s="300" t="str">
        <f t="shared" si="1187"/>
        <v/>
      </c>
      <c r="S1650" s="300" t="str">
        <f t="shared" si="1188"/>
        <v/>
      </c>
      <c r="T1650" s="192" t="str">
        <f t="shared" si="1189"/>
        <v/>
      </c>
      <c r="U1650" s="303" t="str">
        <f t="shared" si="1190"/>
        <v/>
      </c>
      <c r="V1650" s="300" t="str">
        <f t="shared" si="1191"/>
        <v/>
      </c>
      <c r="W1650" s="192" t="str">
        <f t="shared" si="1192"/>
        <v/>
      </c>
      <c r="X1650" s="303" t="str">
        <f t="shared" si="1193"/>
        <v/>
      </c>
      <c r="Y1650" s="300" t="str">
        <f t="shared" si="1194"/>
        <v/>
      </c>
      <c r="Z1650" s="300" t="str">
        <f t="shared" si="1195"/>
        <v/>
      </c>
      <c r="AA1650" s="303" t="str">
        <f t="shared" si="1196"/>
        <v/>
      </c>
      <c r="AB1650" s="300" t="str">
        <f t="shared" si="1197"/>
        <v/>
      </c>
      <c r="AC1650" s="300" t="str">
        <f t="shared" si="1198"/>
        <v/>
      </c>
      <c r="AD1650" s="300" t="str">
        <f t="shared" si="1199"/>
        <v/>
      </c>
      <c r="AE1650" s="192" t="str">
        <f t="shared" si="1200"/>
        <v/>
      </c>
      <c r="AF1650" s="192" t="str">
        <f t="shared" si="1201"/>
        <v/>
      </c>
      <c r="AG1650" s="192"/>
      <c r="AJ1650" s="300" t="str">
        <f t="shared" si="1202"/>
        <v/>
      </c>
      <c r="AK1650" s="300" t="str">
        <f t="shared" si="1203"/>
        <v/>
      </c>
      <c r="AL1650" s="300" t="str">
        <f t="shared" si="1204"/>
        <v/>
      </c>
      <c r="AM1650" s="300" t="str">
        <f t="shared" si="1205"/>
        <v/>
      </c>
      <c r="AN1650" s="300" t="str">
        <f t="shared" si="1206"/>
        <v/>
      </c>
      <c r="AO1650" s="300" t="str">
        <f t="shared" si="1207"/>
        <v/>
      </c>
      <c r="AP1650" s="300" t="str">
        <f t="shared" si="1208"/>
        <v/>
      </c>
      <c r="AQ1650" s="300" t="str">
        <f t="shared" si="1209"/>
        <v/>
      </c>
      <c r="AR1650" s="306" t="str">
        <f t="shared" si="1210"/>
        <v/>
      </c>
      <c r="AS1650" s="300" t="str">
        <f t="shared" si="1211"/>
        <v/>
      </c>
      <c r="AT1650" s="300" t="str">
        <f t="shared" si="1212"/>
        <v/>
      </c>
      <c r="AU1650" s="192" t="str">
        <f t="shared" si="1213"/>
        <v>рбс</v>
      </c>
      <c r="AV1650" s="192" t="str">
        <f t="shared" si="1214"/>
        <v>рбс87525680общпро</v>
      </c>
      <c r="AW1650" s="191">
        <f t="shared" si="1215"/>
        <v>0</v>
      </c>
      <c r="AX1650" s="191">
        <f t="shared" si="1216"/>
        <v>0</v>
      </c>
      <c r="AY1650" s="191">
        <f t="shared" si="1217"/>
        <v>0</v>
      </c>
      <c r="AZ1650" s="191">
        <f t="shared" si="1218"/>
        <v>0</v>
      </c>
      <c r="BA1650" s="193">
        <f t="shared" si="1219"/>
        <v>1</v>
      </c>
      <c r="BB1650" s="193">
        <f t="shared" si="1220"/>
        <v>1</v>
      </c>
      <c r="BC1650" s="193">
        <f t="shared" si="1221"/>
        <v>1</v>
      </c>
      <c r="BD1650" s="191">
        <f t="shared" si="1227"/>
        <v>0</v>
      </c>
      <c r="BE1650" s="191">
        <f t="shared" si="1222"/>
        <v>0</v>
      </c>
      <c r="BF1650" s="210">
        <f t="shared" si="1223"/>
        <v>0</v>
      </c>
      <c r="BG1650" s="211">
        <f t="shared" si="1224"/>
        <v>0</v>
      </c>
      <c r="BH1650" s="289"/>
      <c r="BI1650" s="289"/>
      <c r="BL1650" s="233" t="str">
        <f t="shared" si="1225"/>
        <v/>
      </c>
    </row>
    <row r="1651" spans="1:64" ht="12" hidden="1" customHeight="1">
      <c r="A1651" s="333" t="s">
        <v>745</v>
      </c>
      <c r="B1651" s="381" t="s">
        <v>327</v>
      </c>
      <c r="C1651" s="333" t="s">
        <v>746</v>
      </c>
      <c r="D1651" s="381" t="s">
        <v>316</v>
      </c>
      <c r="E1651" s="381" t="s">
        <v>1451</v>
      </c>
      <c r="F1651" s="381" t="s">
        <v>586</v>
      </c>
      <c r="G1651" s="381" t="s">
        <v>389</v>
      </c>
      <c r="H1651" s="100" t="s">
        <v>653</v>
      </c>
      <c r="I1651" s="381" t="s">
        <v>339</v>
      </c>
      <c r="J1651" s="382">
        <v>39525.47</v>
      </c>
      <c r="K1651" s="382">
        <v>39525.46</v>
      </c>
      <c r="L1651" s="191" t="str">
        <f t="shared" si="1184"/>
        <v>875256800701011007588024422610</v>
      </c>
      <c r="M1651" s="192">
        <f t="array" ref="M1651">IF(COUNT(SEARCH(Удалить_Роспись_КВСР,$B1651)*SEARCH(Удалить_Роспись_ПБС,$C1651)*SEARCH(Удалить_Роспись_КФСР, $D1651)*SEARCH(Удалить_Роспись_КЦСР,$E1651)*SEARCH(Удалить_Роспись_КВР,$F1651)*SEARCH(Удалить_Роспись_ЭК,$H1651)*SEARCH(Удалить_Роспись_КР,$I1651))&gt;0,0,1)</f>
        <v>0</v>
      </c>
      <c r="N1651" s="192">
        <v>0</v>
      </c>
      <c r="O1651" s="192" t="str">
        <f t="shared" si="1185"/>
        <v/>
      </c>
      <c r="P1651" s="192" t="str">
        <f t="shared" si="1226"/>
        <v/>
      </c>
      <c r="Q1651" s="300" t="str">
        <f t="shared" si="1186"/>
        <v/>
      </c>
      <c r="R1651" s="300" t="str">
        <f t="shared" si="1187"/>
        <v/>
      </c>
      <c r="S1651" s="300" t="str">
        <f t="shared" si="1188"/>
        <v/>
      </c>
      <c r="T1651" s="192" t="str">
        <f t="shared" si="1189"/>
        <v/>
      </c>
      <c r="U1651" s="303" t="str">
        <f t="shared" si="1190"/>
        <v/>
      </c>
      <c r="V1651" s="300" t="str">
        <f t="shared" si="1191"/>
        <v/>
      </c>
      <c r="W1651" s="192" t="str">
        <f t="shared" si="1192"/>
        <v/>
      </c>
      <c r="X1651" s="303" t="str">
        <f t="shared" si="1193"/>
        <v/>
      </c>
      <c r="Y1651" s="300" t="str">
        <f t="shared" si="1194"/>
        <v/>
      </c>
      <c r="Z1651" s="300" t="str">
        <f t="shared" si="1195"/>
        <v/>
      </c>
      <c r="AA1651" s="303" t="str">
        <f t="shared" si="1196"/>
        <v/>
      </c>
      <c r="AB1651" s="300" t="str">
        <f t="shared" si="1197"/>
        <v/>
      </c>
      <c r="AC1651" s="300" t="str">
        <f t="shared" si="1198"/>
        <v/>
      </c>
      <c r="AD1651" s="300" t="str">
        <f t="shared" si="1199"/>
        <v/>
      </c>
      <c r="AE1651" s="192" t="str">
        <f t="shared" si="1200"/>
        <v/>
      </c>
      <c r="AF1651" s="192" t="str">
        <f t="shared" si="1201"/>
        <v/>
      </c>
      <c r="AG1651" s="192"/>
      <c r="AJ1651" s="300" t="str">
        <f t="shared" si="1202"/>
        <v/>
      </c>
      <c r="AK1651" s="300" t="str">
        <f t="shared" si="1203"/>
        <v/>
      </c>
      <c r="AL1651" s="300" t="str">
        <f t="shared" si="1204"/>
        <v/>
      </c>
      <c r="AM1651" s="300" t="str">
        <f t="shared" si="1205"/>
        <v/>
      </c>
      <c r="AN1651" s="300" t="str">
        <f t="shared" si="1206"/>
        <v/>
      </c>
      <c r="AO1651" s="300" t="str">
        <f t="shared" si="1207"/>
        <v/>
      </c>
      <c r="AP1651" s="300" t="str">
        <f t="shared" si="1208"/>
        <v/>
      </c>
      <c r="AQ1651" s="300" t="str">
        <f t="shared" si="1209"/>
        <v/>
      </c>
      <c r="AR1651" s="306" t="str">
        <f t="shared" si="1210"/>
        <v/>
      </c>
      <c r="AS1651" s="300" t="str">
        <f t="shared" si="1211"/>
        <v/>
      </c>
      <c r="AT1651" s="300" t="str">
        <f t="shared" si="1212"/>
        <v/>
      </c>
      <c r="AU1651" s="192" t="str">
        <f t="shared" si="1213"/>
        <v>рбс</v>
      </c>
      <c r="AV1651" s="192" t="str">
        <f t="shared" si="1214"/>
        <v>рбс87525680общпро</v>
      </c>
      <c r="AW1651" s="191">
        <f t="shared" si="1215"/>
        <v>0</v>
      </c>
      <c r="AX1651" s="191">
        <f t="shared" si="1216"/>
        <v>0</v>
      </c>
      <c r="AY1651" s="191">
        <f t="shared" si="1217"/>
        <v>0</v>
      </c>
      <c r="AZ1651" s="191">
        <f t="shared" si="1218"/>
        <v>0</v>
      </c>
      <c r="BA1651" s="193">
        <f t="shared" si="1219"/>
        <v>1</v>
      </c>
      <c r="BB1651" s="193">
        <f t="shared" si="1220"/>
        <v>1</v>
      </c>
      <c r="BC1651" s="193">
        <f t="shared" si="1221"/>
        <v>1</v>
      </c>
      <c r="BD1651" s="191">
        <f t="shared" si="1227"/>
        <v>0</v>
      </c>
      <c r="BE1651" s="191">
        <f t="shared" si="1222"/>
        <v>0</v>
      </c>
      <c r="BF1651" s="210">
        <f t="shared" si="1223"/>
        <v>0</v>
      </c>
      <c r="BG1651" s="211">
        <f t="shared" si="1224"/>
        <v>0</v>
      </c>
      <c r="BH1651" s="289"/>
      <c r="BI1651" s="289"/>
      <c r="BL1651" s="233" t="str">
        <f t="shared" si="1225"/>
        <v/>
      </c>
    </row>
    <row r="1652" spans="1:64" ht="12" hidden="1" customHeight="1">
      <c r="A1652" s="333" t="s">
        <v>745</v>
      </c>
      <c r="B1652" s="381" t="s">
        <v>327</v>
      </c>
      <c r="C1652" s="333" t="s">
        <v>746</v>
      </c>
      <c r="D1652" s="381" t="s">
        <v>316</v>
      </c>
      <c r="E1652" s="381" t="s">
        <v>1451</v>
      </c>
      <c r="F1652" s="381" t="s">
        <v>586</v>
      </c>
      <c r="G1652" s="381" t="s">
        <v>407</v>
      </c>
      <c r="H1652" s="100" t="s">
        <v>653</v>
      </c>
      <c r="I1652" s="381" t="s">
        <v>339</v>
      </c>
      <c r="J1652" s="382">
        <v>82736.53</v>
      </c>
      <c r="K1652" s="382">
        <v>0</v>
      </c>
      <c r="L1652" s="191" t="str">
        <f t="shared" si="1184"/>
        <v>875256800701011007588024431010</v>
      </c>
      <c r="M1652" s="192">
        <f t="array" ref="M1652">IF(COUNT(SEARCH(Удалить_Роспись_КВСР,$B1652)*SEARCH(Удалить_Роспись_ПБС,$C1652)*SEARCH(Удалить_Роспись_КФСР, $D1652)*SEARCH(Удалить_Роспись_КЦСР,$E1652)*SEARCH(Удалить_Роспись_КВР,$F1652)*SEARCH(Удалить_Роспись_ЭК,$H1652)*SEARCH(Удалить_Роспись_КР,$I1652))&gt;0,0,1)</f>
        <v>0</v>
      </c>
      <c r="N1652" s="192">
        <v>0</v>
      </c>
      <c r="O1652" s="192" t="str">
        <f t="shared" si="1185"/>
        <v/>
      </c>
      <c r="P1652" s="192" t="str">
        <f t="shared" si="1226"/>
        <v/>
      </c>
      <c r="Q1652" s="300" t="str">
        <f t="shared" si="1186"/>
        <v/>
      </c>
      <c r="R1652" s="300" t="str">
        <f t="shared" si="1187"/>
        <v/>
      </c>
      <c r="S1652" s="300" t="str">
        <f t="shared" si="1188"/>
        <v/>
      </c>
      <c r="T1652" s="192" t="str">
        <f t="shared" si="1189"/>
        <v/>
      </c>
      <c r="U1652" s="303" t="str">
        <f t="shared" si="1190"/>
        <v/>
      </c>
      <c r="V1652" s="300" t="str">
        <f t="shared" si="1191"/>
        <v/>
      </c>
      <c r="W1652" s="192" t="str">
        <f t="shared" si="1192"/>
        <v/>
      </c>
      <c r="X1652" s="303" t="str">
        <f t="shared" si="1193"/>
        <v/>
      </c>
      <c r="Y1652" s="300" t="str">
        <f t="shared" si="1194"/>
        <v/>
      </c>
      <c r="Z1652" s="300" t="str">
        <f t="shared" si="1195"/>
        <v/>
      </c>
      <c r="AA1652" s="303" t="str">
        <f t="shared" si="1196"/>
        <v/>
      </c>
      <c r="AB1652" s="300" t="str">
        <f t="shared" si="1197"/>
        <v/>
      </c>
      <c r="AC1652" s="300" t="str">
        <f t="shared" si="1198"/>
        <v/>
      </c>
      <c r="AD1652" s="300" t="str">
        <f t="shared" si="1199"/>
        <v/>
      </c>
      <c r="AE1652" s="192" t="str">
        <f t="shared" si="1200"/>
        <v/>
      </c>
      <c r="AF1652" s="192" t="str">
        <f t="shared" si="1201"/>
        <v/>
      </c>
      <c r="AG1652" s="192"/>
      <c r="AJ1652" s="300" t="str">
        <f t="shared" si="1202"/>
        <v/>
      </c>
      <c r="AK1652" s="300" t="str">
        <f t="shared" si="1203"/>
        <v/>
      </c>
      <c r="AL1652" s="300" t="str">
        <f t="shared" si="1204"/>
        <v/>
      </c>
      <c r="AM1652" s="300" t="str">
        <f t="shared" si="1205"/>
        <v/>
      </c>
      <c r="AN1652" s="300" t="str">
        <f t="shared" si="1206"/>
        <v/>
      </c>
      <c r="AO1652" s="300" t="str">
        <f t="shared" si="1207"/>
        <v/>
      </c>
      <c r="AP1652" s="300" t="str">
        <f t="shared" si="1208"/>
        <v/>
      </c>
      <c r="AQ1652" s="300" t="str">
        <f t="shared" si="1209"/>
        <v/>
      </c>
      <c r="AR1652" s="306" t="str">
        <f t="shared" si="1210"/>
        <v/>
      </c>
      <c r="AS1652" s="300" t="str">
        <f t="shared" si="1211"/>
        <v/>
      </c>
      <c r="AT1652" s="300" t="str">
        <f t="shared" si="1212"/>
        <v/>
      </c>
      <c r="AU1652" s="192" t="str">
        <f t="shared" si="1213"/>
        <v>рбс</v>
      </c>
      <c r="AV1652" s="192" t="str">
        <f t="shared" si="1214"/>
        <v>рбс87525680общосн</v>
      </c>
      <c r="AW1652" s="191">
        <f t="shared" si="1215"/>
        <v>0</v>
      </c>
      <c r="AX1652" s="191">
        <f t="shared" si="1216"/>
        <v>0</v>
      </c>
      <c r="AY1652" s="191">
        <f t="shared" si="1217"/>
        <v>0</v>
      </c>
      <c r="AZ1652" s="191">
        <f t="shared" si="1218"/>
        <v>0</v>
      </c>
      <c r="BA1652" s="193">
        <f t="shared" si="1219"/>
        <v>1</v>
      </c>
      <c r="BB1652" s="193">
        <f t="shared" si="1220"/>
        <v>1</v>
      </c>
      <c r="BC1652" s="193">
        <f t="shared" si="1221"/>
        <v>1</v>
      </c>
      <c r="BD1652" s="191">
        <f t="shared" si="1227"/>
        <v>0</v>
      </c>
      <c r="BE1652" s="191">
        <f t="shared" si="1222"/>
        <v>0</v>
      </c>
      <c r="BF1652" s="210">
        <f t="shared" si="1223"/>
        <v>0</v>
      </c>
      <c r="BG1652" s="211">
        <f t="shared" si="1224"/>
        <v>0</v>
      </c>
      <c r="BH1652" s="289"/>
      <c r="BI1652" s="289"/>
      <c r="BL1652" s="233" t="str">
        <f t="shared" si="1225"/>
        <v/>
      </c>
    </row>
    <row r="1653" spans="1:64" ht="12" hidden="1" customHeight="1">
      <c r="A1653" s="333" t="s">
        <v>745</v>
      </c>
      <c r="B1653" s="381" t="s">
        <v>327</v>
      </c>
      <c r="C1653" s="333" t="s">
        <v>746</v>
      </c>
      <c r="D1653" s="381" t="s">
        <v>316</v>
      </c>
      <c r="E1653" s="381" t="s">
        <v>1451</v>
      </c>
      <c r="F1653" s="381" t="s">
        <v>586</v>
      </c>
      <c r="G1653" s="381" t="s">
        <v>397</v>
      </c>
      <c r="H1653" s="100" t="s">
        <v>653</v>
      </c>
      <c r="I1653" s="381" t="s">
        <v>339</v>
      </c>
      <c r="J1653" s="382">
        <v>104738</v>
      </c>
      <c r="K1653" s="382">
        <v>0</v>
      </c>
      <c r="L1653" s="191" t="str">
        <f t="shared" si="1184"/>
        <v>875256800701011007588024434010</v>
      </c>
      <c r="M1653" s="192">
        <f t="array" ref="M1653">IF(COUNT(SEARCH(Удалить_Роспись_КВСР,$B1653)*SEARCH(Удалить_Роспись_ПБС,$C1653)*SEARCH(Удалить_Роспись_КФСР, $D1653)*SEARCH(Удалить_Роспись_КЦСР,$E1653)*SEARCH(Удалить_Роспись_КВР,$F1653)*SEARCH(Удалить_Роспись_ЭК,$H1653)*SEARCH(Удалить_Роспись_КР,$I1653))&gt;0,0,1)</f>
        <v>0</v>
      </c>
      <c r="N1653" s="192">
        <v>0</v>
      </c>
      <c r="O1653" s="192" t="str">
        <f t="shared" si="1185"/>
        <v/>
      </c>
      <c r="P1653" s="192" t="str">
        <f t="shared" si="1226"/>
        <v/>
      </c>
      <c r="Q1653" s="300" t="str">
        <f t="shared" si="1186"/>
        <v/>
      </c>
      <c r="R1653" s="300" t="str">
        <f t="shared" si="1187"/>
        <v/>
      </c>
      <c r="S1653" s="300" t="str">
        <f t="shared" si="1188"/>
        <v/>
      </c>
      <c r="T1653" s="192" t="str">
        <f t="shared" si="1189"/>
        <v/>
      </c>
      <c r="U1653" s="303" t="str">
        <f t="shared" si="1190"/>
        <v/>
      </c>
      <c r="V1653" s="300" t="str">
        <f t="shared" si="1191"/>
        <v/>
      </c>
      <c r="W1653" s="192" t="str">
        <f t="shared" si="1192"/>
        <v/>
      </c>
      <c r="X1653" s="303" t="str">
        <f t="shared" si="1193"/>
        <v/>
      </c>
      <c r="Y1653" s="300" t="str">
        <f t="shared" si="1194"/>
        <v/>
      </c>
      <c r="Z1653" s="300" t="str">
        <f t="shared" si="1195"/>
        <v/>
      </c>
      <c r="AA1653" s="303" t="str">
        <f t="shared" si="1196"/>
        <v/>
      </c>
      <c r="AB1653" s="300" t="str">
        <f t="shared" si="1197"/>
        <v/>
      </c>
      <c r="AC1653" s="300" t="str">
        <f t="shared" si="1198"/>
        <v/>
      </c>
      <c r="AD1653" s="300" t="str">
        <f t="shared" si="1199"/>
        <v/>
      </c>
      <c r="AE1653" s="192" t="str">
        <f t="shared" si="1200"/>
        <v/>
      </c>
      <c r="AF1653" s="192" t="str">
        <f t="shared" si="1201"/>
        <v/>
      </c>
      <c r="AG1653" s="192"/>
      <c r="AJ1653" s="300" t="str">
        <f t="shared" si="1202"/>
        <v/>
      </c>
      <c r="AK1653" s="300" t="str">
        <f t="shared" si="1203"/>
        <v/>
      </c>
      <c r="AL1653" s="300" t="str">
        <f t="shared" si="1204"/>
        <v/>
      </c>
      <c r="AM1653" s="300" t="str">
        <f t="shared" si="1205"/>
        <v/>
      </c>
      <c r="AN1653" s="300" t="str">
        <f t="shared" si="1206"/>
        <v/>
      </c>
      <c r="AO1653" s="300" t="str">
        <f t="shared" si="1207"/>
        <v/>
      </c>
      <c r="AP1653" s="300" t="str">
        <f t="shared" si="1208"/>
        <v/>
      </c>
      <c r="AQ1653" s="300" t="str">
        <f t="shared" si="1209"/>
        <v/>
      </c>
      <c r="AR1653" s="306" t="str">
        <f t="shared" si="1210"/>
        <v/>
      </c>
      <c r="AS1653" s="300" t="str">
        <f t="shared" si="1211"/>
        <v/>
      </c>
      <c r="AT1653" s="300" t="str">
        <f t="shared" si="1212"/>
        <v/>
      </c>
      <c r="AU1653" s="192" t="str">
        <f t="shared" si="1213"/>
        <v>рбс</v>
      </c>
      <c r="AV1653" s="192" t="str">
        <f t="shared" si="1214"/>
        <v>рбс87525680общпро</v>
      </c>
      <c r="AW1653" s="191">
        <f t="shared" si="1215"/>
        <v>0</v>
      </c>
      <c r="AX1653" s="191">
        <f t="shared" si="1216"/>
        <v>0</v>
      </c>
      <c r="AY1653" s="191">
        <f t="shared" si="1217"/>
        <v>0</v>
      </c>
      <c r="AZ1653" s="191">
        <f t="shared" si="1218"/>
        <v>0</v>
      </c>
      <c r="BA1653" s="193">
        <f t="shared" si="1219"/>
        <v>1</v>
      </c>
      <c r="BB1653" s="193">
        <f t="shared" si="1220"/>
        <v>1</v>
      </c>
      <c r="BC1653" s="193">
        <f t="shared" si="1221"/>
        <v>1</v>
      </c>
      <c r="BD1653" s="191">
        <f t="shared" si="1227"/>
        <v>0</v>
      </c>
      <c r="BE1653" s="191">
        <f t="shared" si="1222"/>
        <v>0</v>
      </c>
      <c r="BF1653" s="210">
        <f t="shared" si="1223"/>
        <v>0</v>
      </c>
      <c r="BG1653" s="211">
        <f t="shared" si="1224"/>
        <v>0</v>
      </c>
      <c r="BH1653" s="289"/>
      <c r="BI1653" s="289"/>
      <c r="BL1653" s="233" t="str">
        <f t="shared" si="1225"/>
        <v/>
      </c>
    </row>
    <row r="1654" spans="1:64" ht="12" hidden="1" customHeight="1">
      <c r="A1654" s="333" t="s">
        <v>745</v>
      </c>
      <c r="B1654" s="381" t="s">
        <v>327</v>
      </c>
      <c r="C1654" s="333" t="s">
        <v>746</v>
      </c>
      <c r="D1654" s="381" t="s">
        <v>316</v>
      </c>
      <c r="E1654" s="381" t="s">
        <v>1451</v>
      </c>
      <c r="F1654" s="381" t="s">
        <v>609</v>
      </c>
      <c r="G1654" s="381" t="s">
        <v>395</v>
      </c>
      <c r="H1654" s="100" t="s">
        <v>653</v>
      </c>
      <c r="I1654" s="381" t="s">
        <v>339</v>
      </c>
      <c r="J1654" s="382">
        <v>6400</v>
      </c>
      <c r="K1654" s="382">
        <v>6400</v>
      </c>
      <c r="L1654" s="191" t="str">
        <f t="shared" si="1184"/>
        <v>875256800701011007588085229010</v>
      </c>
      <c r="M1654" s="192">
        <f t="array" ref="M1654">IF(COUNT(SEARCH(Удалить_Роспись_КВСР,$B1654)*SEARCH(Удалить_Роспись_ПБС,$C1654)*SEARCH(Удалить_Роспись_КФСР, $D1654)*SEARCH(Удалить_Роспись_КЦСР,$E1654)*SEARCH(Удалить_Роспись_КВР,$F1654)*SEARCH(Удалить_Роспись_ЭК,$H1654)*SEARCH(Удалить_Роспись_КР,$I1654))&gt;0,0,1)</f>
        <v>0</v>
      </c>
      <c r="N1654" s="192">
        <v>0</v>
      </c>
      <c r="O1654" s="192" t="str">
        <f t="shared" si="1185"/>
        <v/>
      </c>
      <c r="P1654" s="192" t="str">
        <f t="shared" si="1226"/>
        <v/>
      </c>
      <c r="Q1654" s="300" t="str">
        <f t="shared" si="1186"/>
        <v/>
      </c>
      <c r="R1654" s="300" t="str">
        <f t="shared" si="1187"/>
        <v/>
      </c>
      <c r="S1654" s="300" t="str">
        <f t="shared" si="1188"/>
        <v/>
      </c>
      <c r="T1654" s="192" t="str">
        <f t="shared" si="1189"/>
        <v/>
      </c>
      <c r="U1654" s="303" t="str">
        <f t="shared" si="1190"/>
        <v/>
      </c>
      <c r="V1654" s="300" t="str">
        <f t="shared" si="1191"/>
        <v/>
      </c>
      <c r="W1654" s="192" t="str">
        <f t="shared" si="1192"/>
        <v/>
      </c>
      <c r="X1654" s="303" t="str">
        <f t="shared" si="1193"/>
        <v/>
      </c>
      <c r="Y1654" s="300" t="str">
        <f t="shared" si="1194"/>
        <v/>
      </c>
      <c r="Z1654" s="300" t="str">
        <f t="shared" si="1195"/>
        <v/>
      </c>
      <c r="AA1654" s="303" t="str">
        <f t="shared" si="1196"/>
        <v/>
      </c>
      <c r="AB1654" s="300" t="str">
        <f t="shared" si="1197"/>
        <v/>
      </c>
      <c r="AC1654" s="300" t="str">
        <f t="shared" si="1198"/>
        <v/>
      </c>
      <c r="AD1654" s="300" t="str">
        <f t="shared" si="1199"/>
        <v/>
      </c>
      <c r="AE1654" s="192" t="str">
        <f t="shared" si="1200"/>
        <v/>
      </c>
      <c r="AF1654" s="192" t="str">
        <f t="shared" si="1201"/>
        <v/>
      </c>
      <c r="AG1654" s="192"/>
      <c r="AJ1654" s="300" t="str">
        <f t="shared" si="1202"/>
        <v/>
      </c>
      <c r="AK1654" s="300" t="str">
        <f t="shared" si="1203"/>
        <v/>
      </c>
      <c r="AL1654" s="300" t="str">
        <f t="shared" si="1204"/>
        <v/>
      </c>
      <c r="AM1654" s="300" t="str">
        <f t="shared" si="1205"/>
        <v/>
      </c>
      <c r="AN1654" s="300" t="str">
        <f t="shared" si="1206"/>
        <v/>
      </c>
      <c r="AO1654" s="300" t="str">
        <f t="shared" si="1207"/>
        <v/>
      </c>
      <c r="AP1654" s="300" t="str">
        <f t="shared" si="1208"/>
        <v/>
      </c>
      <c r="AQ1654" s="300" t="str">
        <f t="shared" si="1209"/>
        <v/>
      </c>
      <c r="AR1654" s="306" t="str">
        <f t="shared" si="1210"/>
        <v/>
      </c>
      <c r="AS1654" s="300" t="str">
        <f t="shared" si="1211"/>
        <v/>
      </c>
      <c r="AT1654" s="300" t="str">
        <f t="shared" si="1212"/>
        <v/>
      </c>
      <c r="AU1654" s="192" t="str">
        <f t="shared" si="1213"/>
        <v>рбс</v>
      </c>
      <c r="AV1654" s="192" t="str">
        <f t="shared" si="1214"/>
        <v>рбс87525680общпро</v>
      </c>
      <c r="AW1654" s="191">
        <f t="shared" si="1215"/>
        <v>0</v>
      </c>
      <c r="AX1654" s="191">
        <f t="shared" si="1216"/>
        <v>0</v>
      </c>
      <c r="AY1654" s="191">
        <f t="shared" si="1217"/>
        <v>0</v>
      </c>
      <c r="AZ1654" s="191">
        <f t="shared" si="1218"/>
        <v>0</v>
      </c>
      <c r="BA1654" s="193">
        <f t="shared" si="1219"/>
        <v>1</v>
      </c>
      <c r="BB1654" s="193">
        <f t="shared" si="1220"/>
        <v>1</v>
      </c>
      <c r="BC1654" s="193">
        <f t="shared" si="1221"/>
        <v>1</v>
      </c>
      <c r="BD1654" s="191">
        <f t="shared" si="1227"/>
        <v>0</v>
      </c>
      <c r="BE1654" s="191">
        <f t="shared" si="1222"/>
        <v>0</v>
      </c>
      <c r="BF1654" s="210">
        <f t="shared" si="1223"/>
        <v>0</v>
      </c>
      <c r="BG1654" s="211">
        <f t="shared" si="1224"/>
        <v>0</v>
      </c>
      <c r="BH1654" s="289"/>
      <c r="BI1654" s="289"/>
      <c r="BL1654" s="233" t="str">
        <f t="shared" si="1225"/>
        <v/>
      </c>
    </row>
    <row r="1655" spans="1:64" ht="12" customHeight="1">
      <c r="A1655" s="333" t="s">
        <v>747</v>
      </c>
      <c r="B1655" s="381" t="s">
        <v>327</v>
      </c>
      <c r="C1655" s="333" t="s">
        <v>748</v>
      </c>
      <c r="D1655" s="381" t="s">
        <v>316</v>
      </c>
      <c r="E1655" s="381" t="s">
        <v>1443</v>
      </c>
      <c r="F1655" s="381" t="s">
        <v>608</v>
      </c>
      <c r="G1655" s="381" t="s">
        <v>385</v>
      </c>
      <c r="H1655" s="100" t="s">
        <v>653</v>
      </c>
      <c r="I1655" s="381" t="s">
        <v>505</v>
      </c>
      <c r="J1655" s="382">
        <v>926592</v>
      </c>
      <c r="K1655" s="382">
        <v>741470.75</v>
      </c>
      <c r="L1655" s="191" t="str">
        <f t="shared" si="1184"/>
        <v>875207290701011004001011121101</v>
      </c>
      <c r="M1655" s="192">
        <f t="array" ref="M1655">IF(COUNT(SEARCH(Удалить_Роспись_КВСР,$B1655)*SEARCH(Удалить_Роспись_ПБС,$C1655)*SEARCH(Удалить_Роспись_КФСР, $D1655)*SEARCH(Удалить_Роспись_КЦСР,$E1655)*SEARCH(Удалить_Роспись_КВР,$F1655)*SEARCH(Удалить_Роспись_ЭК,$H1655)*SEARCH(Удалить_Роспись_КР,$I1655))&gt;0,0,1)</f>
        <v>0</v>
      </c>
      <c r="N1655" s="192">
        <v>0</v>
      </c>
      <c r="O1655" s="192" t="str">
        <f t="shared" si="1185"/>
        <v/>
      </c>
      <c r="P1655" s="192" t="str">
        <f t="shared" si="1226"/>
        <v/>
      </c>
      <c r="Q1655" s="300" t="str">
        <f t="shared" si="1186"/>
        <v/>
      </c>
      <c r="R1655" s="300" t="str">
        <f t="shared" si="1187"/>
        <v/>
      </c>
      <c r="S1655" s="300" t="str">
        <f t="shared" si="1188"/>
        <v/>
      </c>
      <c r="T1655" s="192" t="str">
        <f t="shared" si="1189"/>
        <v/>
      </c>
      <c r="U1655" s="303" t="str">
        <f t="shared" si="1190"/>
        <v/>
      </c>
      <c r="V1655" s="300" t="str">
        <f t="shared" si="1191"/>
        <v/>
      </c>
      <c r="W1655" s="192" t="str">
        <f t="shared" si="1192"/>
        <v/>
      </c>
      <c r="X1655" s="303" t="str">
        <f t="shared" si="1193"/>
        <v/>
      </c>
      <c r="Y1655" s="300" t="str">
        <f t="shared" si="1194"/>
        <v/>
      </c>
      <c r="Z1655" s="300" t="str">
        <f t="shared" si="1195"/>
        <v/>
      </c>
      <c r="AA1655" s="303" t="str">
        <f t="shared" si="1196"/>
        <v/>
      </c>
      <c r="AB1655" s="300" t="str">
        <f t="shared" si="1197"/>
        <v/>
      </c>
      <c r="AC1655" s="300" t="str">
        <f t="shared" si="1198"/>
        <v/>
      </c>
      <c r="AD1655" s="300" t="str">
        <f t="shared" si="1199"/>
        <v/>
      </c>
      <c r="AE1655" s="192" t="str">
        <f t="shared" si="1200"/>
        <v/>
      </c>
      <c r="AF1655" s="192" t="str">
        <f t="shared" si="1201"/>
        <v/>
      </c>
      <c r="AG1655" s="192"/>
      <c r="AJ1655" s="300" t="str">
        <f t="shared" si="1202"/>
        <v/>
      </c>
      <c r="AK1655" s="300" t="str">
        <f t="shared" si="1203"/>
        <v/>
      </c>
      <c r="AL1655" s="300" t="str">
        <f t="shared" si="1204"/>
        <v/>
      </c>
      <c r="AM1655" s="300" t="str">
        <f t="shared" si="1205"/>
        <v/>
      </c>
      <c r="AN1655" s="300" t="str">
        <f t="shared" si="1206"/>
        <v/>
      </c>
      <c r="AO1655" s="300" t="str">
        <f t="shared" si="1207"/>
        <v/>
      </c>
      <c r="AP1655" s="300" t="str">
        <f t="shared" si="1208"/>
        <v/>
      </c>
      <c r="AQ1655" s="300" t="str">
        <f t="shared" si="1209"/>
        <v/>
      </c>
      <c r="AR1655" s="306" t="str">
        <f t="shared" si="1210"/>
        <v/>
      </c>
      <c r="AS1655" s="300" t="str">
        <f t="shared" si="1211"/>
        <v/>
      </c>
      <c r="AT1655" s="300" t="str">
        <f t="shared" si="1212"/>
        <v/>
      </c>
      <c r="AU1655" s="192" t="str">
        <f t="shared" si="1213"/>
        <v>рбс</v>
      </c>
      <c r="AV1655" s="192" t="str">
        <f t="shared" si="1214"/>
        <v>рбс87520729общопл</v>
      </c>
      <c r="AW1655" s="191">
        <f t="shared" si="1215"/>
        <v>0</v>
      </c>
      <c r="AX1655" s="191">
        <f t="shared" si="1216"/>
        <v>0</v>
      </c>
      <c r="AY1655" s="191">
        <f t="shared" si="1217"/>
        <v>0</v>
      </c>
      <c r="AZ1655" s="191">
        <f t="shared" si="1218"/>
        <v>0</v>
      </c>
      <c r="BA1655" s="193">
        <f t="shared" si="1219"/>
        <v>1</v>
      </c>
      <c r="BB1655" s="193">
        <f t="shared" si="1220"/>
        <v>1</v>
      </c>
      <c r="BC1655" s="193">
        <f t="shared" si="1221"/>
        <v>1</v>
      </c>
      <c r="BD1655" s="191">
        <f t="shared" si="1227"/>
        <v>0</v>
      </c>
      <c r="BE1655" s="191">
        <f t="shared" si="1222"/>
        <v>0</v>
      </c>
      <c r="BF1655" s="210">
        <f t="shared" si="1223"/>
        <v>0</v>
      </c>
      <c r="BG1655" s="211">
        <f t="shared" si="1224"/>
        <v>0</v>
      </c>
      <c r="BH1655" s="289"/>
      <c r="BI1655" s="289"/>
      <c r="BL1655" s="233" t="str">
        <f t="shared" si="1225"/>
        <v/>
      </c>
    </row>
    <row r="1656" spans="1:64" ht="12" customHeight="1">
      <c r="A1656" s="333" t="s">
        <v>747</v>
      </c>
      <c r="B1656" s="381" t="s">
        <v>327</v>
      </c>
      <c r="C1656" s="333" t="s">
        <v>748</v>
      </c>
      <c r="D1656" s="381" t="s">
        <v>316</v>
      </c>
      <c r="E1656" s="381" t="s">
        <v>1443</v>
      </c>
      <c r="F1656" s="381" t="s">
        <v>902</v>
      </c>
      <c r="G1656" s="381" t="s">
        <v>387</v>
      </c>
      <c r="H1656" s="100" t="s">
        <v>653</v>
      </c>
      <c r="I1656" s="381" t="s">
        <v>505</v>
      </c>
      <c r="J1656" s="382">
        <v>279171.45</v>
      </c>
      <c r="K1656" s="382">
        <v>204200.49</v>
      </c>
      <c r="L1656" s="191" t="str">
        <f t="shared" si="1184"/>
        <v>875207290701011004001011921301</v>
      </c>
      <c r="M1656" s="192">
        <f t="array" ref="M1656">IF(COUNT(SEARCH(Удалить_Роспись_КВСР,$B1656)*SEARCH(Удалить_Роспись_ПБС,$C1656)*SEARCH(Удалить_Роспись_КФСР, $D1656)*SEARCH(Удалить_Роспись_КЦСР,$E1656)*SEARCH(Удалить_Роспись_КВР,$F1656)*SEARCH(Удалить_Роспись_ЭК,$H1656)*SEARCH(Удалить_Роспись_КР,$I1656))&gt;0,0,1)</f>
        <v>0</v>
      </c>
      <c r="N1656" s="192">
        <v>0</v>
      </c>
      <c r="O1656" s="192" t="str">
        <f t="shared" si="1185"/>
        <v/>
      </c>
      <c r="P1656" s="192" t="str">
        <f t="shared" si="1226"/>
        <v/>
      </c>
      <c r="Q1656" s="300" t="str">
        <f t="shared" si="1186"/>
        <v/>
      </c>
      <c r="R1656" s="300" t="str">
        <f t="shared" si="1187"/>
        <v/>
      </c>
      <c r="S1656" s="300" t="str">
        <f t="shared" si="1188"/>
        <v/>
      </c>
      <c r="T1656" s="192" t="str">
        <f t="shared" si="1189"/>
        <v/>
      </c>
      <c r="U1656" s="303" t="str">
        <f t="shared" si="1190"/>
        <v/>
      </c>
      <c r="V1656" s="300" t="str">
        <f t="shared" si="1191"/>
        <v/>
      </c>
      <c r="W1656" s="192" t="str">
        <f t="shared" si="1192"/>
        <v/>
      </c>
      <c r="X1656" s="303" t="str">
        <f t="shared" si="1193"/>
        <v/>
      </c>
      <c r="Y1656" s="300" t="str">
        <f t="shared" si="1194"/>
        <v/>
      </c>
      <c r="Z1656" s="300" t="str">
        <f t="shared" si="1195"/>
        <v/>
      </c>
      <c r="AA1656" s="303" t="str">
        <f t="shared" si="1196"/>
        <v/>
      </c>
      <c r="AB1656" s="300" t="str">
        <f t="shared" si="1197"/>
        <v/>
      </c>
      <c r="AC1656" s="300" t="str">
        <f t="shared" si="1198"/>
        <v/>
      </c>
      <c r="AD1656" s="300" t="str">
        <f t="shared" si="1199"/>
        <v/>
      </c>
      <c r="AE1656" s="192" t="str">
        <f t="shared" si="1200"/>
        <v/>
      </c>
      <c r="AF1656" s="192" t="str">
        <f t="shared" si="1201"/>
        <v/>
      </c>
      <c r="AG1656" s="192"/>
      <c r="AJ1656" s="300" t="str">
        <f t="shared" si="1202"/>
        <v/>
      </c>
      <c r="AK1656" s="300" t="str">
        <f t="shared" si="1203"/>
        <v/>
      </c>
      <c r="AL1656" s="300" t="str">
        <f t="shared" si="1204"/>
        <v/>
      </c>
      <c r="AM1656" s="300" t="str">
        <f t="shared" si="1205"/>
        <v/>
      </c>
      <c r="AN1656" s="300" t="str">
        <f t="shared" si="1206"/>
        <v/>
      </c>
      <c r="AO1656" s="300" t="str">
        <f t="shared" si="1207"/>
        <v/>
      </c>
      <c r="AP1656" s="300" t="str">
        <f t="shared" si="1208"/>
        <v/>
      </c>
      <c r="AQ1656" s="300" t="str">
        <f t="shared" si="1209"/>
        <v/>
      </c>
      <c r="AR1656" s="306" t="str">
        <f t="shared" si="1210"/>
        <v/>
      </c>
      <c r="AS1656" s="300" t="str">
        <f t="shared" si="1211"/>
        <v/>
      </c>
      <c r="AT1656" s="300" t="str">
        <f t="shared" si="1212"/>
        <v/>
      </c>
      <c r="AU1656" s="192" t="str">
        <f t="shared" si="1213"/>
        <v>рбс</v>
      </c>
      <c r="AV1656" s="192" t="str">
        <f t="shared" si="1214"/>
        <v>рбс87520729общопл</v>
      </c>
      <c r="AW1656" s="191">
        <f t="shared" si="1215"/>
        <v>0</v>
      </c>
      <c r="AX1656" s="191">
        <f t="shared" si="1216"/>
        <v>0</v>
      </c>
      <c r="AY1656" s="191">
        <f t="shared" si="1217"/>
        <v>0</v>
      </c>
      <c r="AZ1656" s="191">
        <f t="shared" si="1218"/>
        <v>0</v>
      </c>
      <c r="BA1656" s="193">
        <f t="shared" si="1219"/>
        <v>1</v>
      </c>
      <c r="BB1656" s="193">
        <f t="shared" si="1220"/>
        <v>1</v>
      </c>
      <c r="BC1656" s="193">
        <f t="shared" si="1221"/>
        <v>1</v>
      </c>
      <c r="BD1656" s="191">
        <f t="shared" si="1227"/>
        <v>0</v>
      </c>
      <c r="BE1656" s="191">
        <f t="shared" si="1222"/>
        <v>0</v>
      </c>
      <c r="BF1656" s="210">
        <f t="shared" si="1223"/>
        <v>0</v>
      </c>
      <c r="BG1656" s="211">
        <f t="shared" si="1224"/>
        <v>0</v>
      </c>
      <c r="BH1656" s="289"/>
      <c r="BI1656" s="289"/>
      <c r="BL1656" s="233" t="str">
        <f t="shared" si="1225"/>
        <v/>
      </c>
    </row>
    <row r="1657" spans="1:64" ht="12" customHeight="1">
      <c r="A1657" s="333" t="s">
        <v>747</v>
      </c>
      <c r="B1657" s="381" t="s">
        <v>327</v>
      </c>
      <c r="C1657" s="333" t="s">
        <v>748</v>
      </c>
      <c r="D1657" s="381" t="s">
        <v>316</v>
      </c>
      <c r="E1657" s="381" t="s">
        <v>1443</v>
      </c>
      <c r="F1657" s="381" t="s">
        <v>586</v>
      </c>
      <c r="G1657" s="381" t="s">
        <v>394</v>
      </c>
      <c r="H1657" s="100" t="s">
        <v>653</v>
      </c>
      <c r="I1657" s="381" t="s">
        <v>505</v>
      </c>
      <c r="J1657" s="382">
        <v>164684.66</v>
      </c>
      <c r="K1657" s="382">
        <v>87556.03</v>
      </c>
      <c r="L1657" s="191" t="str">
        <f t="shared" si="1184"/>
        <v>875207290701011004001024422501</v>
      </c>
      <c r="M1657" s="192">
        <f t="array" ref="M1657">IF(COUNT(SEARCH(Удалить_Роспись_КВСР,$B1657)*SEARCH(Удалить_Роспись_ПБС,$C1657)*SEARCH(Удалить_Роспись_КФСР, $D1657)*SEARCH(Удалить_Роспись_КЦСР,$E1657)*SEARCH(Удалить_Роспись_КВР,$F1657)*SEARCH(Удалить_Роспись_ЭК,$H1657)*SEARCH(Удалить_Роспись_КР,$I1657))&gt;0,0,1)</f>
        <v>0</v>
      </c>
      <c r="N1657" s="192">
        <f>IF(COUNT(SEARCH(Удалить_Индекс_КВСР,$B1657)*SEARCH(Удалить_Индекс_ПБС,$C1657)*SEARCH(Удалить_Индекс_КФСР,$D1657)*SEARCH(Удалить_Индекс_КЦСР,$E1657)*SEARCH(Удалить_Индекс_КВР,$F1657)*SEARCH(Удалить_Индекс_ЭК,$H1657)*SEARCH(Удалить_Индекс_КР,$I1657))&gt;0,0,1)</f>
        <v>1</v>
      </c>
      <c r="O1657" s="192" t="str">
        <f t="shared" si="1185"/>
        <v/>
      </c>
      <c r="P1657" s="192" t="str">
        <f t="shared" si="1226"/>
        <v/>
      </c>
      <c r="Q1657" s="300" t="str">
        <f t="shared" si="1186"/>
        <v/>
      </c>
      <c r="R1657" s="300" t="str">
        <f t="shared" si="1187"/>
        <v/>
      </c>
      <c r="S1657" s="300" t="str">
        <f t="shared" si="1188"/>
        <v/>
      </c>
      <c r="T1657" s="192" t="str">
        <f t="shared" si="1189"/>
        <v/>
      </c>
      <c r="U1657" s="303" t="str">
        <f t="shared" si="1190"/>
        <v/>
      </c>
      <c r="V1657" s="300" t="str">
        <f t="shared" si="1191"/>
        <v/>
      </c>
      <c r="W1657" s="192" t="str">
        <f t="shared" si="1192"/>
        <v/>
      </c>
      <c r="X1657" s="303" t="str">
        <f t="shared" si="1193"/>
        <v/>
      </c>
      <c r="Y1657" s="300" t="str">
        <f t="shared" si="1194"/>
        <v/>
      </c>
      <c r="Z1657" s="300" t="str">
        <f t="shared" si="1195"/>
        <v/>
      </c>
      <c r="AA1657" s="303" t="str">
        <f t="shared" si="1196"/>
        <v/>
      </c>
      <c r="AB1657" s="300" t="str">
        <f t="shared" si="1197"/>
        <v/>
      </c>
      <c r="AC1657" s="300" t="str">
        <f t="shared" si="1198"/>
        <v/>
      </c>
      <c r="AD1657" s="300" t="str">
        <f t="shared" si="1199"/>
        <v/>
      </c>
      <c r="AE1657" s="192" t="str">
        <f t="shared" si="1200"/>
        <v/>
      </c>
      <c r="AF1657" s="192" t="str">
        <f t="shared" si="1201"/>
        <v/>
      </c>
      <c r="AG1657" s="192"/>
      <c r="AJ1657" s="300" t="str">
        <f t="shared" si="1202"/>
        <v/>
      </c>
      <c r="AK1657" s="300" t="str">
        <f t="shared" si="1203"/>
        <v/>
      </c>
      <c r="AL1657" s="300" t="str">
        <f t="shared" si="1204"/>
        <v/>
      </c>
      <c r="AM1657" s="300" t="str">
        <f t="shared" si="1205"/>
        <v/>
      </c>
      <c r="AN1657" s="300" t="str">
        <f t="shared" si="1206"/>
        <v/>
      </c>
      <c r="AO1657" s="300" t="str">
        <f t="shared" si="1207"/>
        <v/>
      </c>
      <c r="AP1657" s="300" t="str">
        <f t="shared" si="1208"/>
        <v/>
      </c>
      <c r="AQ1657" s="300" t="str">
        <f t="shared" si="1209"/>
        <v/>
      </c>
      <c r="AR1657" s="306" t="str">
        <f t="shared" si="1210"/>
        <v/>
      </c>
      <c r="AS1657" s="300" t="str">
        <f t="shared" si="1211"/>
        <v/>
      </c>
      <c r="AT1657" s="300" t="str">
        <f t="shared" si="1212"/>
        <v/>
      </c>
      <c r="AU1657" s="192" t="str">
        <f t="shared" si="1213"/>
        <v>рбс</v>
      </c>
      <c r="AV1657" s="192" t="str">
        <f t="shared" si="1214"/>
        <v>рбс87520729общпро</v>
      </c>
      <c r="AW1657" s="191">
        <f t="shared" si="1215"/>
        <v>0</v>
      </c>
      <c r="AX1657" s="191">
        <f t="shared" si="1216"/>
        <v>0</v>
      </c>
      <c r="AY1657" s="191">
        <f t="shared" si="1217"/>
        <v>164684.66</v>
      </c>
      <c r="AZ1657" s="191">
        <f t="shared" si="1218"/>
        <v>87556.03</v>
      </c>
      <c r="BA1657" s="193">
        <f t="shared" si="1219"/>
        <v>1</v>
      </c>
      <c r="BB1657" s="193">
        <f t="shared" si="1220"/>
        <v>1</v>
      </c>
      <c r="BC1657" s="193">
        <f t="shared" si="1221"/>
        <v>1</v>
      </c>
      <c r="BD1657" s="191">
        <f t="shared" si="1227"/>
        <v>164684.66</v>
      </c>
      <c r="BE1657" s="191">
        <f t="shared" si="1222"/>
        <v>87556.03</v>
      </c>
      <c r="BF1657" s="210">
        <f t="shared" si="1223"/>
        <v>164684.66</v>
      </c>
      <c r="BG1657" s="211">
        <f t="shared" si="1224"/>
        <v>164684.66</v>
      </c>
      <c r="BH1657" s="289"/>
      <c r="BI1657" s="289"/>
      <c r="BL1657" s="233" t="str">
        <f t="shared" si="1225"/>
        <v/>
      </c>
    </row>
    <row r="1658" spans="1:64" ht="12" customHeight="1">
      <c r="A1658" s="333" t="s">
        <v>747</v>
      </c>
      <c r="B1658" s="381" t="s">
        <v>327</v>
      </c>
      <c r="C1658" s="333" t="s">
        <v>748</v>
      </c>
      <c r="D1658" s="381" t="s">
        <v>316</v>
      </c>
      <c r="E1658" s="381" t="s">
        <v>1443</v>
      </c>
      <c r="F1658" s="381" t="s">
        <v>586</v>
      </c>
      <c r="G1658" s="381" t="s">
        <v>389</v>
      </c>
      <c r="H1658" s="100" t="s">
        <v>653</v>
      </c>
      <c r="I1658" s="381" t="s">
        <v>505</v>
      </c>
      <c r="J1658" s="382">
        <v>67111.75</v>
      </c>
      <c r="K1658" s="382">
        <v>55111.75</v>
      </c>
      <c r="L1658" s="191" t="str">
        <f t="shared" si="1184"/>
        <v>875207290701011004001024422601</v>
      </c>
      <c r="M1658" s="192">
        <f t="array" ref="M1658">IF(COUNT(SEARCH(Удалить_Роспись_КВСР,$B1658)*SEARCH(Удалить_Роспись_ПБС,$C1658)*SEARCH(Удалить_Роспись_КФСР, $D1658)*SEARCH(Удалить_Роспись_КЦСР,$E1658)*SEARCH(Удалить_Роспись_КВР,$F1658)*SEARCH(Удалить_Роспись_ЭК,$H1658)*SEARCH(Удалить_Роспись_КР,$I1658))&gt;0,0,1)</f>
        <v>0</v>
      </c>
      <c r="N1658" s="192">
        <f>IF(COUNT(SEARCH(Удалить_Индекс_КВСР,$B1658)*SEARCH(Удалить_Индекс_ПБС,$C1658)*SEARCH(Удалить_Индекс_КФСР,$D1658)*SEARCH(Удалить_Индекс_КЦСР,$E1658)*SEARCH(Удалить_Индекс_КВР,$F1658)*SEARCH(Удалить_Индекс_ЭК,$H1658)*SEARCH(Удалить_Индекс_КР,$I1658))&gt;0,0,1)</f>
        <v>1</v>
      </c>
      <c r="O1658" s="192" t="str">
        <f t="shared" si="1185"/>
        <v/>
      </c>
      <c r="P1658" s="192" t="str">
        <f t="shared" si="1226"/>
        <v/>
      </c>
      <c r="Q1658" s="300" t="str">
        <f t="shared" si="1186"/>
        <v/>
      </c>
      <c r="R1658" s="300" t="str">
        <f t="shared" si="1187"/>
        <v/>
      </c>
      <c r="S1658" s="300" t="str">
        <f t="shared" si="1188"/>
        <v/>
      </c>
      <c r="T1658" s="192" t="str">
        <f t="shared" si="1189"/>
        <v/>
      </c>
      <c r="U1658" s="303" t="str">
        <f t="shared" si="1190"/>
        <v/>
      </c>
      <c r="V1658" s="300" t="str">
        <f t="shared" si="1191"/>
        <v/>
      </c>
      <c r="W1658" s="192" t="str">
        <f t="shared" si="1192"/>
        <v/>
      </c>
      <c r="X1658" s="303" t="str">
        <f t="shared" si="1193"/>
        <v/>
      </c>
      <c r="Y1658" s="300" t="str">
        <f t="shared" si="1194"/>
        <v/>
      </c>
      <c r="Z1658" s="300" t="str">
        <f t="shared" si="1195"/>
        <v/>
      </c>
      <c r="AA1658" s="303" t="str">
        <f t="shared" si="1196"/>
        <v/>
      </c>
      <c r="AB1658" s="300" t="str">
        <f t="shared" si="1197"/>
        <v/>
      </c>
      <c r="AC1658" s="300" t="str">
        <f t="shared" si="1198"/>
        <v/>
      </c>
      <c r="AD1658" s="300" t="str">
        <f t="shared" si="1199"/>
        <v/>
      </c>
      <c r="AE1658" s="192" t="str">
        <f t="shared" si="1200"/>
        <v/>
      </c>
      <c r="AF1658" s="192" t="str">
        <f t="shared" si="1201"/>
        <v/>
      </c>
      <c r="AG1658" s="192"/>
      <c r="AJ1658" s="300" t="str">
        <f t="shared" si="1202"/>
        <v/>
      </c>
      <c r="AK1658" s="300" t="str">
        <f t="shared" si="1203"/>
        <v/>
      </c>
      <c r="AL1658" s="300" t="str">
        <f t="shared" si="1204"/>
        <v/>
      </c>
      <c r="AM1658" s="300" t="str">
        <f t="shared" si="1205"/>
        <v/>
      </c>
      <c r="AN1658" s="300" t="str">
        <f t="shared" si="1206"/>
        <v/>
      </c>
      <c r="AO1658" s="300" t="str">
        <f t="shared" si="1207"/>
        <v/>
      </c>
      <c r="AP1658" s="300" t="str">
        <f t="shared" si="1208"/>
        <v/>
      </c>
      <c r="AQ1658" s="300" t="str">
        <f t="shared" si="1209"/>
        <v/>
      </c>
      <c r="AR1658" s="306" t="str">
        <f t="shared" si="1210"/>
        <v/>
      </c>
      <c r="AS1658" s="300" t="str">
        <f t="shared" si="1211"/>
        <v/>
      </c>
      <c r="AT1658" s="300" t="str">
        <f t="shared" si="1212"/>
        <v/>
      </c>
      <c r="AU1658" s="192" t="str">
        <f t="shared" si="1213"/>
        <v>рбс</v>
      </c>
      <c r="AV1658" s="192" t="str">
        <f t="shared" si="1214"/>
        <v>рбс87520729общпро</v>
      </c>
      <c r="AW1658" s="191">
        <f t="shared" si="1215"/>
        <v>0</v>
      </c>
      <c r="AX1658" s="191">
        <f t="shared" si="1216"/>
        <v>0</v>
      </c>
      <c r="AY1658" s="191">
        <f t="shared" si="1217"/>
        <v>67111.75</v>
      </c>
      <c r="AZ1658" s="191">
        <f t="shared" si="1218"/>
        <v>55111.75</v>
      </c>
      <c r="BA1658" s="193">
        <f t="shared" si="1219"/>
        <v>1</v>
      </c>
      <c r="BB1658" s="193">
        <f t="shared" si="1220"/>
        <v>1</v>
      </c>
      <c r="BC1658" s="193">
        <f t="shared" si="1221"/>
        <v>1</v>
      </c>
      <c r="BD1658" s="191">
        <f t="shared" si="1227"/>
        <v>67111.75</v>
      </c>
      <c r="BE1658" s="191">
        <f t="shared" si="1222"/>
        <v>55111.75</v>
      </c>
      <c r="BF1658" s="210">
        <f t="shared" si="1223"/>
        <v>67111.75</v>
      </c>
      <c r="BG1658" s="211">
        <f t="shared" si="1224"/>
        <v>67111.75</v>
      </c>
      <c r="BH1658" s="289"/>
      <c r="BI1658" s="289"/>
      <c r="BL1658" s="233" t="str">
        <f t="shared" si="1225"/>
        <v/>
      </c>
    </row>
    <row r="1659" spans="1:64" ht="12" customHeight="1">
      <c r="A1659" s="333" t="s">
        <v>747</v>
      </c>
      <c r="B1659" s="381" t="s">
        <v>327</v>
      </c>
      <c r="C1659" s="333" t="s">
        <v>748</v>
      </c>
      <c r="D1659" s="381" t="s">
        <v>316</v>
      </c>
      <c r="E1659" s="381" t="s">
        <v>1443</v>
      </c>
      <c r="F1659" s="381" t="s">
        <v>586</v>
      </c>
      <c r="G1659" s="381" t="s">
        <v>397</v>
      </c>
      <c r="H1659" s="100" t="s">
        <v>653</v>
      </c>
      <c r="I1659" s="381" t="s">
        <v>505</v>
      </c>
      <c r="J1659" s="382">
        <v>83220</v>
      </c>
      <c r="K1659" s="382">
        <v>83220</v>
      </c>
      <c r="L1659" s="191" t="str">
        <f t="shared" si="1184"/>
        <v>875207290701011004001024434001</v>
      </c>
      <c r="M1659" s="192">
        <f t="array" ref="M1659">IF(COUNT(SEARCH(Удалить_Роспись_КВСР,$B1659)*SEARCH(Удалить_Роспись_ПБС,$C1659)*SEARCH(Удалить_Роспись_КФСР, $D1659)*SEARCH(Удалить_Роспись_КЦСР,$E1659)*SEARCH(Удалить_Роспись_КВР,$F1659)*SEARCH(Удалить_Роспись_ЭК,$H1659)*SEARCH(Удалить_Роспись_КР,$I1659))&gt;0,0,1)</f>
        <v>0</v>
      </c>
      <c r="N1659" s="192">
        <f>IF(COUNT(SEARCH(Удалить_Индекс_КВСР,$B1659)*SEARCH(Удалить_Индекс_ПБС,$C1659)*SEARCH(Удалить_Индекс_КФСР,$D1659)*SEARCH(Удалить_Индекс_КЦСР,$E1659)*SEARCH(Удалить_Индекс_КВР,$F1659)*SEARCH(Удалить_Индекс_ЭК,$H1659)*SEARCH(Удалить_Индекс_КР,$I1659))&gt;0,0,1)</f>
        <v>1</v>
      </c>
      <c r="O1659" s="192" t="str">
        <f t="shared" si="1185"/>
        <v/>
      </c>
      <c r="P1659" s="192" t="str">
        <f t="shared" si="1226"/>
        <v/>
      </c>
      <c r="Q1659" s="300" t="str">
        <f t="shared" si="1186"/>
        <v/>
      </c>
      <c r="R1659" s="300" t="str">
        <f t="shared" si="1187"/>
        <v/>
      </c>
      <c r="S1659" s="300" t="str">
        <f t="shared" si="1188"/>
        <v/>
      </c>
      <c r="T1659" s="192" t="str">
        <f t="shared" si="1189"/>
        <v/>
      </c>
      <c r="U1659" s="303" t="str">
        <f t="shared" si="1190"/>
        <v/>
      </c>
      <c r="V1659" s="300" t="str">
        <f t="shared" si="1191"/>
        <v/>
      </c>
      <c r="W1659" s="192" t="str">
        <f t="shared" si="1192"/>
        <v/>
      </c>
      <c r="X1659" s="303" t="str">
        <f t="shared" si="1193"/>
        <v/>
      </c>
      <c r="Y1659" s="300" t="str">
        <f t="shared" si="1194"/>
        <v/>
      </c>
      <c r="Z1659" s="300" t="str">
        <f t="shared" si="1195"/>
        <v/>
      </c>
      <c r="AA1659" s="303" t="str">
        <f t="shared" si="1196"/>
        <v/>
      </c>
      <c r="AB1659" s="300" t="str">
        <f t="shared" si="1197"/>
        <v/>
      </c>
      <c r="AC1659" s="300" t="str">
        <f t="shared" si="1198"/>
        <v/>
      </c>
      <c r="AD1659" s="300" t="str">
        <f t="shared" si="1199"/>
        <v/>
      </c>
      <c r="AE1659" s="192" t="str">
        <f t="shared" si="1200"/>
        <v/>
      </c>
      <c r="AF1659" s="192" t="str">
        <f t="shared" si="1201"/>
        <v/>
      </c>
      <c r="AG1659" s="192"/>
      <c r="AJ1659" s="300" t="str">
        <f t="shared" si="1202"/>
        <v/>
      </c>
      <c r="AK1659" s="300" t="str">
        <f t="shared" si="1203"/>
        <v/>
      </c>
      <c r="AL1659" s="300" t="str">
        <f t="shared" si="1204"/>
        <v/>
      </c>
      <c r="AM1659" s="300" t="str">
        <f t="shared" si="1205"/>
        <v/>
      </c>
      <c r="AN1659" s="300" t="str">
        <f t="shared" si="1206"/>
        <v/>
      </c>
      <c r="AO1659" s="300" t="str">
        <f t="shared" si="1207"/>
        <v/>
      </c>
      <c r="AP1659" s="300" t="str">
        <f t="shared" si="1208"/>
        <v/>
      </c>
      <c r="AQ1659" s="300" t="str">
        <f t="shared" si="1209"/>
        <v/>
      </c>
      <c r="AR1659" s="306" t="str">
        <f t="shared" si="1210"/>
        <v/>
      </c>
      <c r="AS1659" s="300" t="str">
        <f t="shared" si="1211"/>
        <v/>
      </c>
      <c r="AT1659" s="300" t="str">
        <f t="shared" si="1212"/>
        <v/>
      </c>
      <c r="AU1659" s="192" t="str">
        <f t="shared" si="1213"/>
        <v>рбс</v>
      </c>
      <c r="AV1659" s="192" t="str">
        <f t="shared" si="1214"/>
        <v>рбс87520729общпро</v>
      </c>
      <c r="AW1659" s="191">
        <f t="shared" si="1215"/>
        <v>0</v>
      </c>
      <c r="AX1659" s="191">
        <f t="shared" si="1216"/>
        <v>0</v>
      </c>
      <c r="AY1659" s="191">
        <f t="shared" si="1217"/>
        <v>83220</v>
      </c>
      <c r="AZ1659" s="191">
        <f t="shared" si="1218"/>
        <v>83220</v>
      </c>
      <c r="BA1659" s="193">
        <f t="shared" si="1219"/>
        <v>1</v>
      </c>
      <c r="BB1659" s="193">
        <f t="shared" si="1220"/>
        <v>1</v>
      </c>
      <c r="BC1659" s="193">
        <f t="shared" si="1221"/>
        <v>1</v>
      </c>
      <c r="BD1659" s="191">
        <f t="shared" si="1227"/>
        <v>83220</v>
      </c>
      <c r="BE1659" s="191">
        <f t="shared" si="1222"/>
        <v>83220</v>
      </c>
      <c r="BF1659" s="210">
        <f t="shared" si="1223"/>
        <v>83220</v>
      </c>
      <c r="BG1659" s="211">
        <f t="shared" si="1224"/>
        <v>83220</v>
      </c>
      <c r="BH1659" s="289"/>
      <c r="BI1659" s="289"/>
      <c r="BL1659" s="233" t="str">
        <f t="shared" si="1225"/>
        <v/>
      </c>
    </row>
    <row r="1660" spans="1:64" ht="12" customHeight="1">
      <c r="A1660" s="333" t="s">
        <v>747</v>
      </c>
      <c r="B1660" s="381" t="s">
        <v>327</v>
      </c>
      <c r="C1660" s="333" t="s">
        <v>748</v>
      </c>
      <c r="D1660" s="381" t="s">
        <v>316</v>
      </c>
      <c r="E1660" s="381" t="s">
        <v>1443</v>
      </c>
      <c r="F1660" s="381" t="s">
        <v>609</v>
      </c>
      <c r="G1660" s="381" t="s">
        <v>395</v>
      </c>
      <c r="H1660" s="100" t="s">
        <v>653</v>
      </c>
      <c r="I1660" s="381" t="s">
        <v>505</v>
      </c>
      <c r="J1660" s="382">
        <v>400</v>
      </c>
      <c r="K1660" s="382">
        <v>400</v>
      </c>
      <c r="L1660" s="191" t="str">
        <f t="shared" si="1184"/>
        <v>875207290701011004001085229001</v>
      </c>
      <c r="M1660" s="192">
        <f t="array" ref="M1660">IF(COUNT(SEARCH(Удалить_Роспись_КВСР,$B1660)*SEARCH(Удалить_Роспись_ПБС,$C1660)*SEARCH(Удалить_Роспись_КФСР, $D1660)*SEARCH(Удалить_Роспись_КЦСР,$E1660)*SEARCH(Удалить_Роспись_КВР,$F1660)*SEARCH(Удалить_Роспись_ЭК,$H1660)*SEARCH(Удалить_Роспись_КР,$I1660))&gt;0,0,1)</f>
        <v>0</v>
      </c>
      <c r="N1660" s="192">
        <v>0</v>
      </c>
      <c r="O1660" s="192" t="str">
        <f t="shared" si="1185"/>
        <v/>
      </c>
      <c r="P1660" s="192" t="str">
        <f t="shared" si="1226"/>
        <v/>
      </c>
      <c r="Q1660" s="300" t="str">
        <f t="shared" si="1186"/>
        <v/>
      </c>
      <c r="R1660" s="300" t="str">
        <f t="shared" si="1187"/>
        <v/>
      </c>
      <c r="S1660" s="300" t="str">
        <f t="shared" si="1188"/>
        <v/>
      </c>
      <c r="T1660" s="192" t="str">
        <f t="shared" si="1189"/>
        <v/>
      </c>
      <c r="U1660" s="303" t="str">
        <f t="shared" si="1190"/>
        <v/>
      </c>
      <c r="V1660" s="300" t="str">
        <f t="shared" si="1191"/>
        <v/>
      </c>
      <c r="W1660" s="192" t="str">
        <f t="shared" si="1192"/>
        <v/>
      </c>
      <c r="X1660" s="303" t="str">
        <f t="shared" si="1193"/>
        <v/>
      </c>
      <c r="Y1660" s="300" t="str">
        <f t="shared" si="1194"/>
        <v/>
      </c>
      <c r="Z1660" s="300" t="str">
        <f t="shared" si="1195"/>
        <v/>
      </c>
      <c r="AA1660" s="303" t="str">
        <f t="shared" si="1196"/>
        <v/>
      </c>
      <c r="AB1660" s="300" t="str">
        <f t="shared" si="1197"/>
        <v/>
      </c>
      <c r="AC1660" s="300" t="str">
        <f t="shared" si="1198"/>
        <v/>
      </c>
      <c r="AD1660" s="300" t="str">
        <f t="shared" si="1199"/>
        <v/>
      </c>
      <c r="AE1660" s="192" t="str">
        <f t="shared" si="1200"/>
        <v/>
      </c>
      <c r="AF1660" s="192" t="str">
        <f t="shared" si="1201"/>
        <v/>
      </c>
      <c r="AG1660" s="192"/>
      <c r="AJ1660" s="300" t="str">
        <f t="shared" si="1202"/>
        <v/>
      </c>
      <c r="AK1660" s="300" t="str">
        <f t="shared" si="1203"/>
        <v/>
      </c>
      <c r="AL1660" s="300" t="str">
        <f t="shared" si="1204"/>
        <v/>
      </c>
      <c r="AM1660" s="300" t="str">
        <f t="shared" si="1205"/>
        <v/>
      </c>
      <c r="AN1660" s="300" t="str">
        <f t="shared" si="1206"/>
        <v/>
      </c>
      <c r="AO1660" s="300" t="str">
        <f t="shared" si="1207"/>
        <v/>
      </c>
      <c r="AP1660" s="300" t="str">
        <f t="shared" si="1208"/>
        <v/>
      </c>
      <c r="AQ1660" s="300" t="str">
        <f t="shared" si="1209"/>
        <v/>
      </c>
      <c r="AR1660" s="306" t="str">
        <f t="shared" si="1210"/>
        <v/>
      </c>
      <c r="AS1660" s="300" t="str">
        <f t="shared" si="1211"/>
        <v/>
      </c>
      <c r="AT1660" s="300" t="str">
        <f t="shared" si="1212"/>
        <v/>
      </c>
      <c r="AU1660" s="192" t="str">
        <f t="shared" si="1213"/>
        <v>рбс</v>
      </c>
      <c r="AV1660" s="192" t="str">
        <f t="shared" si="1214"/>
        <v>рбс87520729общпро</v>
      </c>
      <c r="AW1660" s="191">
        <f t="shared" si="1215"/>
        <v>0</v>
      </c>
      <c r="AX1660" s="191">
        <f t="shared" si="1216"/>
        <v>0</v>
      </c>
      <c r="AY1660" s="191">
        <f t="shared" si="1217"/>
        <v>0</v>
      </c>
      <c r="AZ1660" s="191">
        <f t="shared" si="1218"/>
        <v>0</v>
      </c>
      <c r="BA1660" s="193">
        <f t="shared" si="1219"/>
        <v>1</v>
      </c>
      <c r="BB1660" s="193">
        <f t="shared" si="1220"/>
        <v>1</v>
      </c>
      <c r="BC1660" s="193">
        <f t="shared" si="1221"/>
        <v>1</v>
      </c>
      <c r="BD1660" s="191">
        <f t="shared" si="1227"/>
        <v>0</v>
      </c>
      <c r="BE1660" s="191">
        <f t="shared" si="1222"/>
        <v>0</v>
      </c>
      <c r="BF1660" s="210">
        <f t="shared" si="1223"/>
        <v>0</v>
      </c>
      <c r="BG1660" s="211">
        <f t="shared" si="1224"/>
        <v>0</v>
      </c>
      <c r="BH1660" s="289"/>
      <c r="BI1660" s="289"/>
      <c r="BL1660" s="233" t="str">
        <f t="shared" si="1225"/>
        <v/>
      </c>
    </row>
    <row r="1661" spans="1:64" ht="12" customHeight="1">
      <c r="A1661" s="333" t="s">
        <v>747</v>
      </c>
      <c r="B1661" s="381" t="s">
        <v>327</v>
      </c>
      <c r="C1661" s="333" t="s">
        <v>748</v>
      </c>
      <c r="D1661" s="381" t="s">
        <v>316</v>
      </c>
      <c r="E1661" s="381" t="s">
        <v>1443</v>
      </c>
      <c r="F1661" s="381" t="s">
        <v>658</v>
      </c>
      <c r="G1661" s="381" t="s">
        <v>395</v>
      </c>
      <c r="H1661" s="100" t="s">
        <v>653</v>
      </c>
      <c r="I1661" s="381" t="s">
        <v>505</v>
      </c>
      <c r="J1661" s="382">
        <v>100260.55</v>
      </c>
      <c r="K1661" s="382">
        <v>100260.46</v>
      </c>
      <c r="L1661" s="191" t="str">
        <f t="shared" si="1184"/>
        <v>875207290701011004001085329001</v>
      </c>
      <c r="M1661" s="192">
        <f t="array" ref="M1661">IF(COUNT(SEARCH(Удалить_Роспись_КВСР,$B1661)*SEARCH(Удалить_Роспись_ПБС,$C1661)*SEARCH(Удалить_Роспись_КФСР, $D1661)*SEARCH(Удалить_Роспись_КЦСР,$E1661)*SEARCH(Удалить_Роспись_КВР,$F1661)*SEARCH(Удалить_Роспись_ЭК,$H1661)*SEARCH(Удалить_Роспись_КР,$I1661))&gt;0,0,1)</f>
        <v>0</v>
      </c>
      <c r="N1661" s="192">
        <v>0</v>
      </c>
      <c r="O1661" s="192" t="str">
        <f t="shared" si="1185"/>
        <v/>
      </c>
      <c r="P1661" s="192" t="str">
        <f t="shared" si="1226"/>
        <v/>
      </c>
      <c r="Q1661" s="300" t="str">
        <f t="shared" si="1186"/>
        <v/>
      </c>
      <c r="R1661" s="300" t="str">
        <f t="shared" si="1187"/>
        <v/>
      </c>
      <c r="S1661" s="300" t="str">
        <f t="shared" si="1188"/>
        <v/>
      </c>
      <c r="T1661" s="192" t="str">
        <f t="shared" si="1189"/>
        <v/>
      </c>
      <c r="U1661" s="303" t="str">
        <f t="shared" si="1190"/>
        <v/>
      </c>
      <c r="V1661" s="300" t="str">
        <f t="shared" si="1191"/>
        <v/>
      </c>
      <c r="W1661" s="192" t="str">
        <f t="shared" si="1192"/>
        <v/>
      </c>
      <c r="X1661" s="303" t="str">
        <f t="shared" si="1193"/>
        <v/>
      </c>
      <c r="Y1661" s="300" t="str">
        <f t="shared" si="1194"/>
        <v/>
      </c>
      <c r="Z1661" s="300" t="str">
        <f t="shared" si="1195"/>
        <v/>
      </c>
      <c r="AA1661" s="303" t="str">
        <f t="shared" si="1196"/>
        <v/>
      </c>
      <c r="AB1661" s="300" t="str">
        <f t="shared" si="1197"/>
        <v/>
      </c>
      <c r="AC1661" s="300" t="str">
        <f t="shared" si="1198"/>
        <v/>
      </c>
      <c r="AD1661" s="300" t="str">
        <f t="shared" si="1199"/>
        <v/>
      </c>
      <c r="AE1661" s="192" t="str">
        <f t="shared" si="1200"/>
        <v/>
      </c>
      <c r="AF1661" s="192" t="str">
        <f t="shared" si="1201"/>
        <v/>
      </c>
      <c r="AG1661" s="192"/>
      <c r="AJ1661" s="300" t="str">
        <f t="shared" si="1202"/>
        <v/>
      </c>
      <c r="AK1661" s="300" t="str">
        <f t="shared" si="1203"/>
        <v/>
      </c>
      <c r="AL1661" s="300" t="str">
        <f t="shared" si="1204"/>
        <v/>
      </c>
      <c r="AM1661" s="300" t="str">
        <f t="shared" si="1205"/>
        <v/>
      </c>
      <c r="AN1661" s="300" t="str">
        <f t="shared" si="1206"/>
        <v/>
      </c>
      <c r="AO1661" s="300" t="str">
        <f t="shared" si="1207"/>
        <v/>
      </c>
      <c r="AP1661" s="300" t="str">
        <f t="shared" si="1208"/>
        <v/>
      </c>
      <c r="AQ1661" s="300" t="str">
        <f t="shared" si="1209"/>
        <v/>
      </c>
      <c r="AR1661" s="306" t="str">
        <f t="shared" si="1210"/>
        <v/>
      </c>
      <c r="AS1661" s="300" t="str">
        <f t="shared" si="1211"/>
        <v/>
      </c>
      <c r="AT1661" s="300" t="str">
        <f t="shared" si="1212"/>
        <v/>
      </c>
      <c r="AU1661" s="192" t="str">
        <f t="shared" si="1213"/>
        <v>рбс</v>
      </c>
      <c r="AV1661" s="192" t="str">
        <f t="shared" si="1214"/>
        <v>рбс87520729общпро</v>
      </c>
      <c r="AW1661" s="191">
        <f t="shared" si="1215"/>
        <v>0</v>
      </c>
      <c r="AX1661" s="191">
        <f t="shared" si="1216"/>
        <v>0</v>
      </c>
      <c r="AY1661" s="191">
        <f t="shared" si="1217"/>
        <v>0</v>
      </c>
      <c r="AZ1661" s="191">
        <f t="shared" si="1218"/>
        <v>0</v>
      </c>
      <c r="BA1661" s="193">
        <f t="shared" si="1219"/>
        <v>1</v>
      </c>
      <c r="BB1661" s="193">
        <f t="shared" si="1220"/>
        <v>1</v>
      </c>
      <c r="BC1661" s="193">
        <f t="shared" si="1221"/>
        <v>1</v>
      </c>
      <c r="BD1661" s="191">
        <f t="shared" si="1227"/>
        <v>0</v>
      </c>
      <c r="BE1661" s="191">
        <f t="shared" si="1222"/>
        <v>0</v>
      </c>
      <c r="BF1661" s="210">
        <f t="shared" si="1223"/>
        <v>0</v>
      </c>
      <c r="BG1661" s="211">
        <f t="shared" si="1224"/>
        <v>0</v>
      </c>
      <c r="BH1661" s="289"/>
      <c r="BI1661" s="289"/>
      <c r="BL1661" s="233" t="str">
        <f t="shared" si="1225"/>
        <v/>
      </c>
    </row>
    <row r="1662" spans="1:64" ht="12" customHeight="1">
      <c r="A1662" s="333" t="s">
        <v>747</v>
      </c>
      <c r="B1662" s="381" t="s">
        <v>327</v>
      </c>
      <c r="C1662" s="333" t="s">
        <v>748</v>
      </c>
      <c r="D1662" s="381" t="s">
        <v>316</v>
      </c>
      <c r="E1662" s="381" t="s">
        <v>1444</v>
      </c>
      <c r="F1662" s="381" t="s">
        <v>608</v>
      </c>
      <c r="G1662" s="381" t="s">
        <v>385</v>
      </c>
      <c r="H1662" s="100" t="s">
        <v>653</v>
      </c>
      <c r="I1662" s="381" t="s">
        <v>505</v>
      </c>
      <c r="J1662" s="382">
        <v>896990</v>
      </c>
      <c r="K1662" s="382">
        <v>764648.17</v>
      </c>
      <c r="L1662" s="191" t="str">
        <f t="shared" si="1184"/>
        <v>875207290701011004101011121101</v>
      </c>
      <c r="M1662" s="192">
        <f t="array" ref="M1662">IF(COUNT(SEARCH(Удалить_Роспись_КВСР,$B1662)*SEARCH(Удалить_Роспись_ПБС,$C1662)*SEARCH(Удалить_Роспись_КФСР, $D1662)*SEARCH(Удалить_Роспись_КЦСР,$E1662)*SEARCH(Удалить_Роспись_КВР,$F1662)*SEARCH(Удалить_Роспись_ЭК,$H1662)*SEARCH(Удалить_Роспись_КР,$I1662))&gt;0,0,1)</f>
        <v>0</v>
      </c>
      <c r="N1662" s="192">
        <v>0</v>
      </c>
      <c r="O1662" s="192" t="str">
        <f t="shared" si="1185"/>
        <v/>
      </c>
      <c r="P1662" s="192" t="str">
        <f t="shared" si="1226"/>
        <v/>
      </c>
      <c r="Q1662" s="300" t="str">
        <f t="shared" si="1186"/>
        <v/>
      </c>
      <c r="R1662" s="300" t="str">
        <f t="shared" si="1187"/>
        <v/>
      </c>
      <c r="S1662" s="300" t="str">
        <f t="shared" si="1188"/>
        <v/>
      </c>
      <c r="T1662" s="192" t="str">
        <f t="shared" si="1189"/>
        <v/>
      </c>
      <c r="U1662" s="303" t="str">
        <f t="shared" si="1190"/>
        <v/>
      </c>
      <c r="V1662" s="300" t="str">
        <f t="shared" si="1191"/>
        <v/>
      </c>
      <c r="W1662" s="192" t="str">
        <f t="shared" si="1192"/>
        <v/>
      </c>
      <c r="X1662" s="303" t="str">
        <f t="shared" si="1193"/>
        <v/>
      </c>
      <c r="Y1662" s="300" t="str">
        <f t="shared" si="1194"/>
        <v/>
      </c>
      <c r="Z1662" s="300" t="str">
        <f t="shared" si="1195"/>
        <v/>
      </c>
      <c r="AA1662" s="303" t="str">
        <f t="shared" si="1196"/>
        <v/>
      </c>
      <c r="AB1662" s="300" t="str">
        <f t="shared" si="1197"/>
        <v/>
      </c>
      <c r="AC1662" s="300" t="str">
        <f t="shared" si="1198"/>
        <v/>
      </c>
      <c r="AD1662" s="300" t="str">
        <f t="shared" si="1199"/>
        <v/>
      </c>
      <c r="AE1662" s="192" t="str">
        <f t="shared" si="1200"/>
        <v/>
      </c>
      <c r="AF1662" s="192" t="str">
        <f t="shared" si="1201"/>
        <v/>
      </c>
      <c r="AG1662" s="192"/>
      <c r="AJ1662" s="300" t="str">
        <f t="shared" si="1202"/>
        <v/>
      </c>
      <c r="AK1662" s="300" t="str">
        <f t="shared" si="1203"/>
        <v/>
      </c>
      <c r="AL1662" s="300" t="str">
        <f t="shared" si="1204"/>
        <v/>
      </c>
      <c r="AM1662" s="300" t="str">
        <f t="shared" si="1205"/>
        <v/>
      </c>
      <c r="AN1662" s="300" t="str">
        <f t="shared" si="1206"/>
        <v/>
      </c>
      <c r="AO1662" s="300" t="str">
        <f t="shared" si="1207"/>
        <v/>
      </c>
      <c r="AP1662" s="300" t="str">
        <f t="shared" si="1208"/>
        <v/>
      </c>
      <c r="AQ1662" s="300" t="str">
        <f t="shared" si="1209"/>
        <v/>
      </c>
      <c r="AR1662" s="306" t="str">
        <f t="shared" si="1210"/>
        <v/>
      </c>
      <c r="AS1662" s="300" t="str">
        <f t="shared" si="1211"/>
        <v/>
      </c>
      <c r="AT1662" s="300" t="str">
        <f t="shared" si="1212"/>
        <v/>
      </c>
      <c r="AU1662" s="192" t="str">
        <f t="shared" si="1213"/>
        <v>рбс</v>
      </c>
      <c r="AV1662" s="192" t="str">
        <f t="shared" si="1214"/>
        <v>рбс87520729общопл</v>
      </c>
      <c r="AW1662" s="191">
        <f t="shared" si="1215"/>
        <v>0</v>
      </c>
      <c r="AX1662" s="191">
        <f t="shared" si="1216"/>
        <v>0</v>
      </c>
      <c r="AY1662" s="191">
        <f t="shared" si="1217"/>
        <v>0</v>
      </c>
      <c r="AZ1662" s="191">
        <f t="shared" si="1218"/>
        <v>0</v>
      </c>
      <c r="BA1662" s="193">
        <f t="shared" si="1219"/>
        <v>1</v>
      </c>
      <c r="BB1662" s="193">
        <f t="shared" si="1220"/>
        <v>1</v>
      </c>
      <c r="BC1662" s="193">
        <f t="shared" si="1221"/>
        <v>1</v>
      </c>
      <c r="BD1662" s="191">
        <f t="shared" si="1227"/>
        <v>0</v>
      </c>
      <c r="BE1662" s="191">
        <f t="shared" si="1222"/>
        <v>0</v>
      </c>
      <c r="BF1662" s="210">
        <f t="shared" si="1223"/>
        <v>0</v>
      </c>
      <c r="BG1662" s="211">
        <f t="shared" si="1224"/>
        <v>0</v>
      </c>
      <c r="BH1662" s="289"/>
      <c r="BI1662" s="289"/>
      <c r="BL1662" s="233" t="str">
        <f t="shared" si="1225"/>
        <v/>
      </c>
    </row>
    <row r="1663" spans="1:64" ht="12" customHeight="1">
      <c r="A1663" s="333" t="s">
        <v>747</v>
      </c>
      <c r="B1663" s="381" t="s">
        <v>327</v>
      </c>
      <c r="C1663" s="333" t="s">
        <v>748</v>
      </c>
      <c r="D1663" s="381" t="s">
        <v>316</v>
      </c>
      <c r="E1663" s="381" t="s">
        <v>1444</v>
      </c>
      <c r="F1663" s="381" t="s">
        <v>902</v>
      </c>
      <c r="G1663" s="381" t="s">
        <v>387</v>
      </c>
      <c r="H1663" s="100" t="s">
        <v>653</v>
      </c>
      <c r="I1663" s="381" t="s">
        <v>505</v>
      </c>
      <c r="J1663" s="382">
        <v>260018.22</v>
      </c>
      <c r="K1663" s="382">
        <v>208447.38</v>
      </c>
      <c r="L1663" s="191" t="str">
        <f t="shared" si="1184"/>
        <v>875207290701011004101011921301</v>
      </c>
      <c r="M1663" s="192">
        <f t="array" ref="M1663">IF(COUNT(SEARCH(Удалить_Роспись_КВСР,$B1663)*SEARCH(Удалить_Роспись_ПБС,$C1663)*SEARCH(Удалить_Роспись_КФСР, $D1663)*SEARCH(Удалить_Роспись_КЦСР,$E1663)*SEARCH(Удалить_Роспись_КВР,$F1663)*SEARCH(Удалить_Роспись_ЭК,$H1663)*SEARCH(Удалить_Роспись_КР,$I1663))&gt;0,0,1)</f>
        <v>0</v>
      </c>
      <c r="N1663" s="192">
        <v>0</v>
      </c>
      <c r="O1663" s="192" t="str">
        <f t="shared" si="1185"/>
        <v/>
      </c>
      <c r="P1663" s="192" t="str">
        <f t="shared" si="1226"/>
        <v/>
      </c>
      <c r="Q1663" s="300" t="str">
        <f t="shared" si="1186"/>
        <v/>
      </c>
      <c r="R1663" s="300" t="str">
        <f t="shared" si="1187"/>
        <v/>
      </c>
      <c r="S1663" s="300" t="str">
        <f t="shared" si="1188"/>
        <v/>
      </c>
      <c r="T1663" s="192" t="str">
        <f t="shared" si="1189"/>
        <v/>
      </c>
      <c r="U1663" s="303" t="str">
        <f t="shared" si="1190"/>
        <v/>
      </c>
      <c r="V1663" s="300" t="str">
        <f t="shared" si="1191"/>
        <v/>
      </c>
      <c r="W1663" s="192" t="str">
        <f t="shared" si="1192"/>
        <v/>
      </c>
      <c r="X1663" s="303" t="str">
        <f t="shared" si="1193"/>
        <v/>
      </c>
      <c r="Y1663" s="300" t="str">
        <f t="shared" si="1194"/>
        <v/>
      </c>
      <c r="Z1663" s="300" t="str">
        <f t="shared" si="1195"/>
        <v/>
      </c>
      <c r="AA1663" s="303" t="str">
        <f t="shared" si="1196"/>
        <v/>
      </c>
      <c r="AB1663" s="300" t="str">
        <f t="shared" si="1197"/>
        <v/>
      </c>
      <c r="AC1663" s="300" t="str">
        <f t="shared" si="1198"/>
        <v/>
      </c>
      <c r="AD1663" s="300" t="str">
        <f t="shared" si="1199"/>
        <v/>
      </c>
      <c r="AE1663" s="192" t="str">
        <f t="shared" si="1200"/>
        <v/>
      </c>
      <c r="AF1663" s="192" t="str">
        <f t="shared" si="1201"/>
        <v/>
      </c>
      <c r="AG1663" s="192"/>
      <c r="AJ1663" s="300" t="str">
        <f t="shared" si="1202"/>
        <v/>
      </c>
      <c r="AK1663" s="300" t="str">
        <f t="shared" si="1203"/>
        <v/>
      </c>
      <c r="AL1663" s="300" t="str">
        <f t="shared" si="1204"/>
        <v/>
      </c>
      <c r="AM1663" s="300" t="str">
        <f t="shared" si="1205"/>
        <v/>
      </c>
      <c r="AN1663" s="300" t="str">
        <f t="shared" si="1206"/>
        <v/>
      </c>
      <c r="AO1663" s="300" t="str">
        <f t="shared" si="1207"/>
        <v/>
      </c>
      <c r="AP1663" s="300" t="str">
        <f t="shared" si="1208"/>
        <v/>
      </c>
      <c r="AQ1663" s="300" t="str">
        <f t="shared" si="1209"/>
        <v/>
      </c>
      <c r="AR1663" s="306" t="str">
        <f t="shared" si="1210"/>
        <v/>
      </c>
      <c r="AS1663" s="300" t="str">
        <f t="shared" si="1211"/>
        <v/>
      </c>
      <c r="AT1663" s="300" t="str">
        <f t="shared" si="1212"/>
        <v/>
      </c>
      <c r="AU1663" s="192" t="str">
        <f t="shared" si="1213"/>
        <v>рбс</v>
      </c>
      <c r="AV1663" s="192" t="str">
        <f t="shared" si="1214"/>
        <v>рбс87520729общопл</v>
      </c>
      <c r="AW1663" s="191">
        <f t="shared" si="1215"/>
        <v>0</v>
      </c>
      <c r="AX1663" s="191">
        <f t="shared" si="1216"/>
        <v>0</v>
      </c>
      <c r="AY1663" s="191">
        <f t="shared" si="1217"/>
        <v>0</v>
      </c>
      <c r="AZ1663" s="191">
        <f t="shared" si="1218"/>
        <v>0</v>
      </c>
      <c r="BA1663" s="193">
        <f t="shared" si="1219"/>
        <v>1</v>
      </c>
      <c r="BB1663" s="193">
        <f t="shared" si="1220"/>
        <v>1</v>
      </c>
      <c r="BC1663" s="193">
        <f t="shared" si="1221"/>
        <v>1</v>
      </c>
      <c r="BD1663" s="191">
        <f t="shared" si="1227"/>
        <v>0</v>
      </c>
      <c r="BE1663" s="191">
        <f t="shared" si="1222"/>
        <v>0</v>
      </c>
      <c r="BF1663" s="210">
        <f t="shared" si="1223"/>
        <v>0</v>
      </c>
      <c r="BG1663" s="211">
        <f t="shared" si="1224"/>
        <v>0</v>
      </c>
      <c r="BH1663" s="289"/>
      <c r="BI1663" s="289"/>
      <c r="BL1663" s="233" t="str">
        <f t="shared" si="1225"/>
        <v/>
      </c>
    </row>
    <row r="1664" spans="1:64" ht="12" customHeight="1">
      <c r="A1664" s="333" t="s">
        <v>747</v>
      </c>
      <c r="B1664" s="381" t="s">
        <v>327</v>
      </c>
      <c r="C1664" s="333" t="s">
        <v>748</v>
      </c>
      <c r="D1664" s="381" t="s">
        <v>316</v>
      </c>
      <c r="E1664" s="381" t="s">
        <v>1445</v>
      </c>
      <c r="F1664" s="381" t="s">
        <v>589</v>
      </c>
      <c r="G1664" s="381" t="s">
        <v>386</v>
      </c>
      <c r="H1664" s="100" t="s">
        <v>653</v>
      </c>
      <c r="I1664" s="381" t="s">
        <v>505</v>
      </c>
      <c r="J1664" s="382">
        <v>90400</v>
      </c>
      <c r="K1664" s="382">
        <v>90400</v>
      </c>
      <c r="L1664" s="191" t="str">
        <f t="shared" si="1184"/>
        <v>875207290701011004701011221201</v>
      </c>
      <c r="M1664" s="192">
        <f t="array" ref="M1664">IF(COUNT(SEARCH(Удалить_Роспись_КВСР,$B1664)*SEARCH(Удалить_Роспись_ПБС,$C1664)*SEARCH(Удалить_Роспись_КФСР, $D1664)*SEARCH(Удалить_Роспись_КЦСР,$E1664)*SEARCH(Удалить_Роспись_КВР,$F1664)*SEARCH(Удалить_Роспись_ЭК,$H1664)*SEARCH(Удалить_Роспись_КР,$I1664))&gt;0,0,1)</f>
        <v>0</v>
      </c>
      <c r="N1664" s="192">
        <v>0</v>
      </c>
      <c r="O1664" s="192" t="str">
        <f t="shared" si="1185"/>
        <v/>
      </c>
      <c r="P1664" s="192" t="str">
        <f t="shared" si="1226"/>
        <v/>
      </c>
      <c r="Q1664" s="300" t="str">
        <f t="shared" si="1186"/>
        <v/>
      </c>
      <c r="R1664" s="300" t="str">
        <f t="shared" si="1187"/>
        <v/>
      </c>
      <c r="S1664" s="300" t="str">
        <f t="shared" si="1188"/>
        <v/>
      </c>
      <c r="T1664" s="192" t="str">
        <f t="shared" si="1189"/>
        <v/>
      </c>
      <c r="U1664" s="303" t="str">
        <f t="shared" si="1190"/>
        <v/>
      </c>
      <c r="V1664" s="300" t="str">
        <f t="shared" si="1191"/>
        <v/>
      </c>
      <c r="W1664" s="192" t="str">
        <f t="shared" si="1192"/>
        <v/>
      </c>
      <c r="X1664" s="303" t="str">
        <f t="shared" si="1193"/>
        <v/>
      </c>
      <c r="Y1664" s="300" t="str">
        <f t="shared" si="1194"/>
        <v/>
      </c>
      <c r="Z1664" s="300" t="str">
        <f t="shared" si="1195"/>
        <v/>
      </c>
      <c r="AA1664" s="303" t="str">
        <f t="shared" si="1196"/>
        <v/>
      </c>
      <c r="AB1664" s="300" t="str">
        <f t="shared" si="1197"/>
        <v/>
      </c>
      <c r="AC1664" s="300" t="str">
        <f t="shared" si="1198"/>
        <v/>
      </c>
      <c r="AD1664" s="300" t="str">
        <f t="shared" si="1199"/>
        <v/>
      </c>
      <c r="AE1664" s="192" t="str">
        <f t="shared" si="1200"/>
        <v/>
      </c>
      <c r="AF1664" s="192" t="str">
        <f t="shared" si="1201"/>
        <v/>
      </c>
      <c r="AG1664" s="192"/>
      <c r="AJ1664" s="300" t="str">
        <f t="shared" si="1202"/>
        <v/>
      </c>
      <c r="AK1664" s="300" t="str">
        <f t="shared" si="1203"/>
        <v/>
      </c>
      <c r="AL1664" s="300" t="str">
        <f t="shared" si="1204"/>
        <v/>
      </c>
      <c r="AM1664" s="300" t="str">
        <f t="shared" si="1205"/>
        <v/>
      </c>
      <c r="AN1664" s="300" t="str">
        <f t="shared" si="1206"/>
        <v/>
      </c>
      <c r="AO1664" s="300" t="str">
        <f t="shared" si="1207"/>
        <v/>
      </c>
      <c r="AP1664" s="300" t="str">
        <f t="shared" si="1208"/>
        <v/>
      </c>
      <c r="AQ1664" s="300" t="str">
        <f t="shared" si="1209"/>
        <v/>
      </c>
      <c r="AR1664" s="306" t="str">
        <f t="shared" si="1210"/>
        <v/>
      </c>
      <c r="AS1664" s="300" t="str">
        <f t="shared" si="1211"/>
        <v/>
      </c>
      <c r="AT1664" s="300" t="str">
        <f t="shared" si="1212"/>
        <v/>
      </c>
      <c r="AU1664" s="192" t="str">
        <f t="shared" si="1213"/>
        <v>рбс</v>
      </c>
      <c r="AV1664" s="192" t="str">
        <f t="shared" si="1214"/>
        <v>рбс87520729общпро</v>
      </c>
      <c r="AW1664" s="191">
        <f t="shared" si="1215"/>
        <v>0</v>
      </c>
      <c r="AX1664" s="191">
        <f t="shared" si="1216"/>
        <v>0</v>
      </c>
      <c r="AY1664" s="191">
        <f t="shared" si="1217"/>
        <v>0</v>
      </c>
      <c r="AZ1664" s="191">
        <f t="shared" si="1218"/>
        <v>0</v>
      </c>
      <c r="BA1664" s="193">
        <f t="shared" si="1219"/>
        <v>1</v>
      </c>
      <c r="BB1664" s="193">
        <f t="shared" si="1220"/>
        <v>1</v>
      </c>
      <c r="BC1664" s="193">
        <f t="shared" si="1221"/>
        <v>1</v>
      </c>
      <c r="BD1664" s="191">
        <f t="shared" si="1227"/>
        <v>0</v>
      </c>
      <c r="BE1664" s="191">
        <f t="shared" si="1222"/>
        <v>0</v>
      </c>
      <c r="BF1664" s="210">
        <f t="shared" si="1223"/>
        <v>0</v>
      </c>
      <c r="BG1664" s="211">
        <f t="shared" si="1224"/>
        <v>0</v>
      </c>
      <c r="BH1664" s="289"/>
      <c r="BI1664" s="289"/>
      <c r="BL1664" s="233" t="str">
        <f t="shared" si="1225"/>
        <v/>
      </c>
    </row>
    <row r="1665" spans="1:64" ht="12" customHeight="1">
      <c r="A1665" s="333" t="s">
        <v>747</v>
      </c>
      <c r="B1665" s="381" t="s">
        <v>327</v>
      </c>
      <c r="C1665" s="333" t="s">
        <v>748</v>
      </c>
      <c r="D1665" s="381" t="s">
        <v>316</v>
      </c>
      <c r="E1665" s="381" t="s">
        <v>1446</v>
      </c>
      <c r="F1665" s="381" t="s">
        <v>586</v>
      </c>
      <c r="G1665" s="381" t="s">
        <v>393</v>
      </c>
      <c r="H1665" s="100" t="s">
        <v>653</v>
      </c>
      <c r="I1665" s="381" t="s">
        <v>505</v>
      </c>
      <c r="J1665" s="382">
        <v>892258.9</v>
      </c>
      <c r="K1665" s="382">
        <v>422815.44</v>
      </c>
      <c r="L1665" s="191" t="str">
        <f t="shared" si="1184"/>
        <v>875207290701011004Г01024422301</v>
      </c>
      <c r="M1665" s="192">
        <f t="array" ref="M1665">IF(COUNT(SEARCH(Удалить_Роспись_КВСР,$B1665)*SEARCH(Удалить_Роспись_ПБС,$C1665)*SEARCH(Удалить_Роспись_КФСР, $D1665)*SEARCH(Удалить_Роспись_КЦСР,$E1665)*SEARCH(Удалить_Роспись_КВР,$F1665)*SEARCH(Удалить_Роспись_ЭК,$H1665)*SEARCH(Удалить_Роспись_КР,$I1665))&gt;0,0,1)</f>
        <v>0</v>
      </c>
      <c r="N1665" s="192">
        <f>IF(COUNT(SEARCH(Удалить_Индекс_КВСР,$B1665)*SEARCH(Удалить_Индекс_ПБС,$C1665)*SEARCH(Удалить_Индекс_КФСР,$D1665)*SEARCH(Удалить_Индекс_КЦСР,$E1665)*SEARCH(Удалить_Индекс_КВР,$F1665)*SEARCH(Удалить_Индекс_ЭК,$H1665)*SEARCH(Удалить_Индекс_КР,$I1665))&gt;0,0,1)</f>
        <v>1</v>
      </c>
      <c r="O1665" s="192" t="str">
        <f t="shared" si="1185"/>
        <v/>
      </c>
      <c r="P1665" s="192" t="str">
        <f t="shared" si="1226"/>
        <v/>
      </c>
      <c r="Q1665" s="300" t="str">
        <f t="shared" si="1186"/>
        <v/>
      </c>
      <c r="R1665" s="300" t="str">
        <f t="shared" si="1187"/>
        <v/>
      </c>
      <c r="S1665" s="300" t="str">
        <f t="shared" si="1188"/>
        <v/>
      </c>
      <c r="T1665" s="192" t="str">
        <f t="shared" si="1189"/>
        <v/>
      </c>
      <c r="U1665" s="303" t="str">
        <f t="shared" si="1190"/>
        <v/>
      </c>
      <c r="V1665" s="300" t="str">
        <f t="shared" si="1191"/>
        <v/>
      </c>
      <c r="W1665" s="192" t="str">
        <f t="shared" si="1192"/>
        <v/>
      </c>
      <c r="X1665" s="303" t="str">
        <f t="shared" si="1193"/>
        <v/>
      </c>
      <c r="Y1665" s="300" t="str">
        <f t="shared" si="1194"/>
        <v/>
      </c>
      <c r="Z1665" s="300" t="str">
        <f t="shared" si="1195"/>
        <v/>
      </c>
      <c r="AA1665" s="303" t="str">
        <f t="shared" si="1196"/>
        <v/>
      </c>
      <c r="AB1665" s="300" t="str">
        <f t="shared" si="1197"/>
        <v/>
      </c>
      <c r="AC1665" s="300" t="str">
        <f t="shared" si="1198"/>
        <v/>
      </c>
      <c r="AD1665" s="300" t="str">
        <f t="shared" si="1199"/>
        <v/>
      </c>
      <c r="AE1665" s="192" t="str">
        <f t="shared" si="1200"/>
        <v/>
      </c>
      <c r="AF1665" s="192" t="str">
        <f t="shared" si="1201"/>
        <v/>
      </c>
      <c r="AG1665" s="192"/>
      <c r="AJ1665" s="300" t="str">
        <f t="shared" si="1202"/>
        <v/>
      </c>
      <c r="AK1665" s="300" t="str">
        <f t="shared" si="1203"/>
        <v/>
      </c>
      <c r="AL1665" s="300" t="str">
        <f t="shared" si="1204"/>
        <v/>
      </c>
      <c r="AM1665" s="300" t="str">
        <f t="shared" si="1205"/>
        <v/>
      </c>
      <c r="AN1665" s="300" t="str">
        <f t="shared" si="1206"/>
        <v/>
      </c>
      <c r="AO1665" s="300" t="str">
        <f t="shared" si="1207"/>
        <v/>
      </c>
      <c r="AP1665" s="300" t="str">
        <f t="shared" si="1208"/>
        <v/>
      </c>
      <c r="AQ1665" s="300" t="str">
        <f t="shared" si="1209"/>
        <v/>
      </c>
      <c r="AR1665" s="306" t="str">
        <f t="shared" si="1210"/>
        <v/>
      </c>
      <c r="AS1665" s="300" t="str">
        <f t="shared" si="1211"/>
        <v/>
      </c>
      <c r="AT1665" s="300" t="str">
        <f t="shared" si="1212"/>
        <v/>
      </c>
      <c r="AU1665" s="192" t="str">
        <f t="shared" si="1213"/>
        <v>рбс</v>
      </c>
      <c r="AV1665" s="192" t="str">
        <f t="shared" si="1214"/>
        <v>рбс87520729общком</v>
      </c>
      <c r="AW1665" s="191">
        <f t="shared" si="1215"/>
        <v>0</v>
      </c>
      <c r="AX1665" s="191">
        <f t="shared" si="1216"/>
        <v>0</v>
      </c>
      <c r="AY1665" s="191">
        <f t="shared" si="1217"/>
        <v>892258.9</v>
      </c>
      <c r="AZ1665" s="191">
        <f t="shared" si="1218"/>
        <v>422815.44</v>
      </c>
      <c r="BA1665" s="193">
        <f t="shared" si="1219"/>
        <v>1</v>
      </c>
      <c r="BB1665" s="193">
        <f t="shared" si="1220"/>
        <v>1</v>
      </c>
      <c r="BC1665" s="193">
        <f t="shared" si="1221"/>
        <v>1</v>
      </c>
      <c r="BD1665" s="191">
        <f t="shared" si="1227"/>
        <v>892258.9</v>
      </c>
      <c r="BE1665" s="191">
        <f t="shared" si="1222"/>
        <v>422815.44</v>
      </c>
      <c r="BF1665" s="210">
        <f t="shared" si="1223"/>
        <v>892258.9</v>
      </c>
      <c r="BG1665" s="211">
        <f t="shared" si="1224"/>
        <v>892258.9</v>
      </c>
      <c r="BH1665" s="289"/>
      <c r="BI1665" s="289"/>
      <c r="BL1665" s="233" t="str">
        <f t="shared" si="1225"/>
        <v/>
      </c>
    </row>
    <row r="1666" spans="1:64" ht="12" customHeight="1">
      <c r="A1666" s="333" t="s">
        <v>747</v>
      </c>
      <c r="B1666" s="381" t="s">
        <v>327</v>
      </c>
      <c r="C1666" s="333" t="s">
        <v>748</v>
      </c>
      <c r="D1666" s="381" t="s">
        <v>316</v>
      </c>
      <c r="E1666" s="381" t="s">
        <v>1447</v>
      </c>
      <c r="F1666" s="381" t="s">
        <v>586</v>
      </c>
      <c r="G1666" s="381" t="s">
        <v>397</v>
      </c>
      <c r="H1666" s="100" t="s">
        <v>653</v>
      </c>
      <c r="I1666" s="381" t="s">
        <v>505</v>
      </c>
      <c r="J1666" s="382">
        <v>1317966.8899999999</v>
      </c>
      <c r="K1666" s="382">
        <v>882359.99</v>
      </c>
      <c r="L1666" s="191" t="str">
        <f t="shared" si="1184"/>
        <v>875207290701011004П01024434001</v>
      </c>
      <c r="M1666" s="192">
        <f t="array" ref="M1666">IF(COUNT(SEARCH(Удалить_Роспись_КВСР,$B1666)*SEARCH(Удалить_Роспись_ПБС,$C1666)*SEARCH(Удалить_Роспись_КФСР, $D1666)*SEARCH(Удалить_Роспись_КЦСР,$E1666)*SEARCH(Удалить_Роспись_КВР,$F1666)*SEARCH(Удалить_Роспись_ЭК,$H1666)*SEARCH(Удалить_Роспись_КР,$I1666))&gt;0,0,1)</f>
        <v>0</v>
      </c>
      <c r="N1666" s="192">
        <f>IF(COUNT(SEARCH(Удалить_Индекс_КВСР,$B1666)*SEARCH(Удалить_Индекс_ПБС,$C1666)*SEARCH(Удалить_Индекс_КФСР,$D1666)*SEARCH(Удалить_Индекс_КЦСР,$E1666)*SEARCH(Удалить_Индекс_КВР,$F1666)*SEARCH(Удалить_Индекс_ЭК,$H1666)*SEARCH(Удалить_Индекс_КР,$I1666))&gt;0,0,1)</f>
        <v>1</v>
      </c>
      <c r="O1666" s="192" t="str">
        <f t="shared" si="1185"/>
        <v/>
      </c>
      <c r="P1666" s="192" t="str">
        <f t="shared" si="1226"/>
        <v/>
      </c>
      <c r="Q1666" s="300" t="str">
        <f t="shared" si="1186"/>
        <v/>
      </c>
      <c r="R1666" s="300" t="str">
        <f t="shared" si="1187"/>
        <v/>
      </c>
      <c r="S1666" s="300" t="str">
        <f t="shared" si="1188"/>
        <v/>
      </c>
      <c r="T1666" s="192" t="str">
        <f t="shared" si="1189"/>
        <v/>
      </c>
      <c r="U1666" s="303" t="str">
        <f t="shared" si="1190"/>
        <v/>
      </c>
      <c r="V1666" s="300" t="str">
        <f t="shared" si="1191"/>
        <v/>
      </c>
      <c r="W1666" s="192" t="str">
        <f t="shared" si="1192"/>
        <v/>
      </c>
      <c r="X1666" s="303" t="str">
        <f t="shared" si="1193"/>
        <v/>
      </c>
      <c r="Y1666" s="300" t="str">
        <f t="shared" si="1194"/>
        <v/>
      </c>
      <c r="Z1666" s="300" t="str">
        <f t="shared" si="1195"/>
        <v/>
      </c>
      <c r="AA1666" s="303" t="str">
        <f t="shared" si="1196"/>
        <v/>
      </c>
      <c r="AB1666" s="300" t="str">
        <f t="shared" si="1197"/>
        <v/>
      </c>
      <c r="AC1666" s="300" t="str">
        <f t="shared" si="1198"/>
        <v/>
      </c>
      <c r="AD1666" s="300" t="str">
        <f t="shared" si="1199"/>
        <v/>
      </c>
      <c r="AE1666" s="192" t="str">
        <f t="shared" si="1200"/>
        <v/>
      </c>
      <c r="AF1666" s="192" t="str">
        <f t="shared" si="1201"/>
        <v/>
      </c>
      <c r="AG1666" s="192"/>
      <c r="AJ1666" s="300" t="str">
        <f t="shared" si="1202"/>
        <v/>
      </c>
      <c r="AK1666" s="300" t="str">
        <f t="shared" si="1203"/>
        <v/>
      </c>
      <c r="AL1666" s="300" t="str">
        <f t="shared" si="1204"/>
        <v/>
      </c>
      <c r="AM1666" s="300" t="str">
        <f t="shared" si="1205"/>
        <v/>
      </c>
      <c r="AN1666" s="300" t="str">
        <f t="shared" si="1206"/>
        <v/>
      </c>
      <c r="AO1666" s="300" t="str">
        <f t="shared" si="1207"/>
        <v/>
      </c>
      <c r="AP1666" s="300" t="str">
        <f t="shared" si="1208"/>
        <v/>
      </c>
      <c r="AQ1666" s="300" t="str">
        <f t="shared" si="1209"/>
        <v/>
      </c>
      <c r="AR1666" s="306" t="str">
        <f t="shared" si="1210"/>
        <v/>
      </c>
      <c r="AS1666" s="300" t="str">
        <f t="shared" si="1211"/>
        <v/>
      </c>
      <c r="AT1666" s="300" t="str">
        <f t="shared" si="1212"/>
        <v/>
      </c>
      <c r="AU1666" s="192" t="str">
        <f t="shared" si="1213"/>
        <v>рбс</v>
      </c>
      <c r="AV1666" s="192" t="str">
        <f t="shared" si="1214"/>
        <v>рбс87520729общпро</v>
      </c>
      <c r="AW1666" s="191">
        <f t="shared" si="1215"/>
        <v>0</v>
      </c>
      <c r="AX1666" s="191">
        <f t="shared" si="1216"/>
        <v>0</v>
      </c>
      <c r="AY1666" s="191">
        <f t="shared" si="1217"/>
        <v>1317966.8899999999</v>
      </c>
      <c r="AZ1666" s="191">
        <f t="shared" si="1218"/>
        <v>882359.99</v>
      </c>
      <c r="BA1666" s="193">
        <f t="shared" si="1219"/>
        <v>1</v>
      </c>
      <c r="BB1666" s="193">
        <f t="shared" si="1220"/>
        <v>1</v>
      </c>
      <c r="BC1666" s="193">
        <f t="shared" si="1221"/>
        <v>1</v>
      </c>
      <c r="BD1666" s="191">
        <f t="shared" si="1227"/>
        <v>1317966.8899999999</v>
      </c>
      <c r="BE1666" s="191">
        <f t="shared" si="1222"/>
        <v>882359.99</v>
      </c>
      <c r="BF1666" s="210">
        <f t="shared" si="1223"/>
        <v>1317966.8899999999</v>
      </c>
      <c r="BG1666" s="211">
        <f t="shared" si="1224"/>
        <v>1317966.8899999999</v>
      </c>
      <c r="BH1666" s="289"/>
      <c r="BI1666" s="289"/>
      <c r="BL1666" s="233" t="str">
        <f t="shared" si="1225"/>
        <v/>
      </c>
    </row>
    <row r="1667" spans="1:64" ht="12" customHeight="1">
      <c r="A1667" s="333" t="s">
        <v>747</v>
      </c>
      <c r="B1667" s="381" t="s">
        <v>327</v>
      </c>
      <c r="C1667" s="333" t="s">
        <v>748</v>
      </c>
      <c r="D1667" s="381" t="s">
        <v>316</v>
      </c>
      <c r="E1667" s="381" t="s">
        <v>1449</v>
      </c>
      <c r="F1667" s="381" t="s">
        <v>586</v>
      </c>
      <c r="G1667" s="381" t="s">
        <v>393</v>
      </c>
      <c r="H1667" s="100" t="s">
        <v>653</v>
      </c>
      <c r="I1667" s="381" t="s">
        <v>505</v>
      </c>
      <c r="J1667" s="382">
        <v>236158</v>
      </c>
      <c r="K1667" s="382">
        <v>166646.12</v>
      </c>
      <c r="L1667" s="191" t="str">
        <f t="shared" si="1184"/>
        <v>875207290701011004Э01024422301</v>
      </c>
      <c r="M1667" s="192">
        <f t="array" ref="M1667">IF(COUNT(SEARCH(Удалить_Роспись_КВСР,$B1667)*SEARCH(Удалить_Роспись_ПБС,$C1667)*SEARCH(Удалить_Роспись_КФСР, $D1667)*SEARCH(Удалить_Роспись_КЦСР,$E1667)*SEARCH(Удалить_Роспись_КВР,$F1667)*SEARCH(Удалить_Роспись_ЭК,$H1667)*SEARCH(Удалить_Роспись_КР,$I1667))&gt;0,0,1)</f>
        <v>0</v>
      </c>
      <c r="N1667" s="192">
        <f>IF(COUNT(SEARCH(Удалить_Индекс_КВСР,$B1667)*SEARCH(Удалить_Индекс_ПБС,$C1667)*SEARCH(Удалить_Индекс_КФСР,$D1667)*SEARCH(Удалить_Индекс_КЦСР,$E1667)*SEARCH(Удалить_Индекс_КВР,$F1667)*SEARCH(Удалить_Индекс_ЭК,$H1667)*SEARCH(Удалить_Индекс_КР,$I1667))&gt;0,0,1)</f>
        <v>1</v>
      </c>
      <c r="O1667" s="192" t="str">
        <f t="shared" si="1185"/>
        <v/>
      </c>
      <c r="P1667" s="192" t="str">
        <f t="shared" si="1226"/>
        <v/>
      </c>
      <c r="Q1667" s="300" t="str">
        <f t="shared" si="1186"/>
        <v/>
      </c>
      <c r="R1667" s="300" t="str">
        <f t="shared" si="1187"/>
        <v/>
      </c>
      <c r="S1667" s="300" t="str">
        <f t="shared" si="1188"/>
        <v/>
      </c>
      <c r="T1667" s="192" t="str">
        <f t="shared" si="1189"/>
        <v/>
      </c>
      <c r="U1667" s="303" t="str">
        <f t="shared" si="1190"/>
        <v/>
      </c>
      <c r="V1667" s="300" t="str">
        <f t="shared" si="1191"/>
        <v/>
      </c>
      <c r="W1667" s="192" t="str">
        <f t="shared" si="1192"/>
        <v/>
      </c>
      <c r="X1667" s="303" t="str">
        <f t="shared" si="1193"/>
        <v/>
      </c>
      <c r="Y1667" s="300" t="str">
        <f t="shared" si="1194"/>
        <v/>
      </c>
      <c r="Z1667" s="300" t="str">
        <f t="shared" si="1195"/>
        <v/>
      </c>
      <c r="AA1667" s="303" t="str">
        <f t="shared" si="1196"/>
        <v/>
      </c>
      <c r="AB1667" s="300" t="str">
        <f t="shared" si="1197"/>
        <v/>
      </c>
      <c r="AC1667" s="300" t="str">
        <f t="shared" si="1198"/>
        <v/>
      </c>
      <c r="AD1667" s="300" t="str">
        <f t="shared" si="1199"/>
        <v/>
      </c>
      <c r="AE1667" s="192" t="str">
        <f t="shared" si="1200"/>
        <v/>
      </c>
      <c r="AF1667" s="192" t="str">
        <f t="shared" si="1201"/>
        <v/>
      </c>
      <c r="AG1667" s="192"/>
      <c r="AJ1667" s="300" t="str">
        <f t="shared" si="1202"/>
        <v/>
      </c>
      <c r="AK1667" s="300" t="str">
        <f t="shared" si="1203"/>
        <v/>
      </c>
      <c r="AL1667" s="300" t="str">
        <f t="shared" si="1204"/>
        <v/>
      </c>
      <c r="AM1667" s="300" t="str">
        <f t="shared" si="1205"/>
        <v/>
      </c>
      <c r="AN1667" s="300" t="str">
        <f t="shared" si="1206"/>
        <v/>
      </c>
      <c r="AO1667" s="300" t="str">
        <f t="shared" si="1207"/>
        <v/>
      </c>
      <c r="AP1667" s="300" t="str">
        <f t="shared" si="1208"/>
        <v/>
      </c>
      <c r="AQ1667" s="300" t="str">
        <f t="shared" si="1209"/>
        <v/>
      </c>
      <c r="AR1667" s="306" t="str">
        <f t="shared" si="1210"/>
        <v/>
      </c>
      <c r="AS1667" s="300" t="str">
        <f t="shared" si="1211"/>
        <v/>
      </c>
      <c r="AT1667" s="300" t="str">
        <f t="shared" si="1212"/>
        <v/>
      </c>
      <c r="AU1667" s="192" t="str">
        <f t="shared" si="1213"/>
        <v>рбс</v>
      </c>
      <c r="AV1667" s="192" t="str">
        <f t="shared" si="1214"/>
        <v>рбс87520729общком</v>
      </c>
      <c r="AW1667" s="191">
        <f t="shared" si="1215"/>
        <v>0</v>
      </c>
      <c r="AX1667" s="191">
        <f t="shared" si="1216"/>
        <v>0</v>
      </c>
      <c r="AY1667" s="191">
        <f t="shared" si="1217"/>
        <v>236158</v>
      </c>
      <c r="AZ1667" s="191">
        <f t="shared" si="1218"/>
        <v>166646.12</v>
      </c>
      <c r="BA1667" s="193">
        <f t="shared" si="1219"/>
        <v>1</v>
      </c>
      <c r="BB1667" s="193">
        <f t="shared" si="1220"/>
        <v>1</v>
      </c>
      <c r="BC1667" s="193">
        <f t="shared" si="1221"/>
        <v>1</v>
      </c>
      <c r="BD1667" s="191">
        <f t="shared" si="1227"/>
        <v>236158</v>
      </c>
      <c r="BE1667" s="191">
        <f t="shared" si="1222"/>
        <v>166646.12</v>
      </c>
      <c r="BF1667" s="210">
        <f t="shared" si="1223"/>
        <v>236158</v>
      </c>
      <c r="BG1667" s="211">
        <f t="shared" si="1224"/>
        <v>236158</v>
      </c>
      <c r="BH1667" s="289"/>
      <c r="BI1667" s="289"/>
      <c r="BL1667" s="233" t="str">
        <f t="shared" si="1225"/>
        <v/>
      </c>
    </row>
    <row r="1668" spans="1:64" ht="12" hidden="1" customHeight="1">
      <c r="A1668" s="333" t="s">
        <v>747</v>
      </c>
      <c r="B1668" s="381" t="s">
        <v>327</v>
      </c>
      <c r="C1668" s="333" t="s">
        <v>748</v>
      </c>
      <c r="D1668" s="381" t="s">
        <v>316</v>
      </c>
      <c r="E1668" s="381" t="s">
        <v>1450</v>
      </c>
      <c r="F1668" s="381" t="s">
        <v>608</v>
      </c>
      <c r="G1668" s="381" t="s">
        <v>385</v>
      </c>
      <c r="H1668" s="100" t="s">
        <v>653</v>
      </c>
      <c r="I1668" s="381" t="s">
        <v>339</v>
      </c>
      <c r="J1668" s="382">
        <v>1319369.57</v>
      </c>
      <c r="K1668" s="382">
        <v>981799.89</v>
      </c>
      <c r="L1668" s="191" t="str">
        <f t="shared" si="1184"/>
        <v>875207290701011007408011121110</v>
      </c>
      <c r="M1668" s="192">
        <f t="array" ref="M1668">IF(COUNT(SEARCH(Удалить_Роспись_КВСР,$B1668)*SEARCH(Удалить_Роспись_ПБС,$C1668)*SEARCH(Удалить_Роспись_КФСР, $D1668)*SEARCH(Удалить_Роспись_КЦСР,$E1668)*SEARCH(Удалить_Роспись_КВР,$F1668)*SEARCH(Удалить_Роспись_ЭК,$H1668)*SEARCH(Удалить_Роспись_КР,$I1668))&gt;0,0,1)</f>
        <v>0</v>
      </c>
      <c r="N1668" s="192">
        <v>0</v>
      </c>
      <c r="O1668" s="192" t="str">
        <f t="shared" si="1185"/>
        <v/>
      </c>
      <c r="P1668" s="192" t="str">
        <f t="shared" si="1226"/>
        <v/>
      </c>
      <c r="Q1668" s="300" t="str">
        <f t="shared" si="1186"/>
        <v/>
      </c>
      <c r="R1668" s="300" t="str">
        <f t="shared" si="1187"/>
        <v/>
      </c>
      <c r="S1668" s="300" t="str">
        <f t="shared" si="1188"/>
        <v/>
      </c>
      <c r="T1668" s="192" t="str">
        <f t="shared" si="1189"/>
        <v/>
      </c>
      <c r="U1668" s="303" t="str">
        <f t="shared" si="1190"/>
        <v/>
      </c>
      <c r="V1668" s="300" t="str">
        <f t="shared" si="1191"/>
        <v/>
      </c>
      <c r="W1668" s="192" t="str">
        <f t="shared" si="1192"/>
        <v/>
      </c>
      <c r="X1668" s="303" t="str">
        <f t="shared" si="1193"/>
        <v/>
      </c>
      <c r="Y1668" s="300" t="str">
        <f t="shared" si="1194"/>
        <v/>
      </c>
      <c r="Z1668" s="300" t="str">
        <f t="shared" si="1195"/>
        <v/>
      </c>
      <c r="AA1668" s="303" t="str">
        <f t="shared" si="1196"/>
        <v/>
      </c>
      <c r="AB1668" s="300" t="str">
        <f t="shared" si="1197"/>
        <v/>
      </c>
      <c r="AC1668" s="300" t="str">
        <f t="shared" si="1198"/>
        <v/>
      </c>
      <c r="AD1668" s="300" t="str">
        <f t="shared" si="1199"/>
        <v/>
      </c>
      <c r="AE1668" s="192" t="str">
        <f t="shared" si="1200"/>
        <v/>
      </c>
      <c r="AF1668" s="192" t="str">
        <f t="shared" si="1201"/>
        <v/>
      </c>
      <c r="AG1668" s="192"/>
      <c r="AJ1668" s="300" t="str">
        <f t="shared" si="1202"/>
        <v/>
      </c>
      <c r="AK1668" s="300" t="str">
        <f t="shared" si="1203"/>
        <v/>
      </c>
      <c r="AL1668" s="300" t="str">
        <f t="shared" si="1204"/>
        <v/>
      </c>
      <c r="AM1668" s="300" t="str">
        <f t="shared" si="1205"/>
        <v/>
      </c>
      <c r="AN1668" s="300" t="str">
        <f t="shared" si="1206"/>
        <v/>
      </c>
      <c r="AO1668" s="300" t="str">
        <f t="shared" si="1207"/>
        <v/>
      </c>
      <c r="AP1668" s="300" t="str">
        <f t="shared" si="1208"/>
        <v/>
      </c>
      <c r="AQ1668" s="300" t="str">
        <f t="shared" si="1209"/>
        <v/>
      </c>
      <c r="AR1668" s="306" t="str">
        <f t="shared" si="1210"/>
        <v/>
      </c>
      <c r="AS1668" s="300" t="str">
        <f t="shared" si="1211"/>
        <v/>
      </c>
      <c r="AT1668" s="300" t="str">
        <f t="shared" si="1212"/>
        <v/>
      </c>
      <c r="AU1668" s="192" t="str">
        <f t="shared" si="1213"/>
        <v>рбс</v>
      </c>
      <c r="AV1668" s="192" t="str">
        <f t="shared" si="1214"/>
        <v>рбс87520729общопл</v>
      </c>
      <c r="AW1668" s="191">
        <f t="shared" si="1215"/>
        <v>0</v>
      </c>
      <c r="AX1668" s="191">
        <f t="shared" si="1216"/>
        <v>0</v>
      </c>
      <c r="AY1668" s="191">
        <f t="shared" si="1217"/>
        <v>0</v>
      </c>
      <c r="AZ1668" s="191">
        <f t="shared" si="1218"/>
        <v>0</v>
      </c>
      <c r="BA1668" s="193">
        <f t="shared" si="1219"/>
        <v>1</v>
      </c>
      <c r="BB1668" s="193">
        <f t="shared" si="1220"/>
        <v>1</v>
      </c>
      <c r="BC1668" s="193">
        <f t="shared" si="1221"/>
        <v>1</v>
      </c>
      <c r="BD1668" s="191">
        <f t="shared" si="1227"/>
        <v>0</v>
      </c>
      <c r="BE1668" s="191">
        <f t="shared" si="1222"/>
        <v>0</v>
      </c>
      <c r="BF1668" s="210">
        <f t="shared" si="1223"/>
        <v>0</v>
      </c>
      <c r="BG1668" s="211">
        <f t="shared" si="1224"/>
        <v>0</v>
      </c>
      <c r="BH1668" s="289"/>
      <c r="BI1668" s="289"/>
      <c r="BL1668" s="233" t="str">
        <f t="shared" si="1225"/>
        <v/>
      </c>
    </row>
    <row r="1669" spans="1:64" ht="12" hidden="1" customHeight="1">
      <c r="A1669" s="333" t="s">
        <v>747</v>
      </c>
      <c r="B1669" s="381" t="s">
        <v>327</v>
      </c>
      <c r="C1669" s="333" t="s">
        <v>748</v>
      </c>
      <c r="D1669" s="381" t="s">
        <v>316</v>
      </c>
      <c r="E1669" s="381" t="s">
        <v>1450</v>
      </c>
      <c r="F1669" s="381" t="s">
        <v>589</v>
      </c>
      <c r="G1669" s="381" t="s">
        <v>386</v>
      </c>
      <c r="H1669" s="100" t="s">
        <v>653</v>
      </c>
      <c r="I1669" s="381" t="s">
        <v>339</v>
      </c>
      <c r="J1669" s="382">
        <v>14750</v>
      </c>
      <c r="K1669" s="382">
        <v>0</v>
      </c>
      <c r="L1669" s="191" t="str">
        <f t="shared" si="1184"/>
        <v>875207290701011007408011221210</v>
      </c>
      <c r="M1669" s="192">
        <f t="array" ref="M1669">IF(COUNT(SEARCH(Удалить_Роспись_КВСР,$B1669)*SEARCH(Удалить_Роспись_ПБС,$C1669)*SEARCH(Удалить_Роспись_КФСР, $D1669)*SEARCH(Удалить_Роспись_КЦСР,$E1669)*SEARCH(Удалить_Роспись_КВР,$F1669)*SEARCH(Удалить_Роспись_ЭК,$H1669)*SEARCH(Удалить_Роспись_КР,$I1669))&gt;0,0,1)</f>
        <v>0</v>
      </c>
      <c r="N1669" s="192">
        <v>0</v>
      </c>
      <c r="O1669" s="192" t="str">
        <f t="shared" si="1185"/>
        <v/>
      </c>
      <c r="P1669" s="192" t="str">
        <f t="shared" si="1226"/>
        <v/>
      </c>
      <c r="Q1669" s="300" t="str">
        <f t="shared" si="1186"/>
        <v/>
      </c>
      <c r="R1669" s="300" t="str">
        <f t="shared" si="1187"/>
        <v/>
      </c>
      <c r="S1669" s="300" t="str">
        <f t="shared" si="1188"/>
        <v/>
      </c>
      <c r="T1669" s="192" t="str">
        <f t="shared" si="1189"/>
        <v/>
      </c>
      <c r="U1669" s="303" t="str">
        <f t="shared" si="1190"/>
        <v/>
      </c>
      <c r="V1669" s="300" t="str">
        <f t="shared" si="1191"/>
        <v/>
      </c>
      <c r="W1669" s="192" t="str">
        <f t="shared" si="1192"/>
        <v/>
      </c>
      <c r="X1669" s="303" t="str">
        <f t="shared" si="1193"/>
        <v/>
      </c>
      <c r="Y1669" s="300" t="str">
        <f t="shared" si="1194"/>
        <v/>
      </c>
      <c r="Z1669" s="300" t="str">
        <f t="shared" si="1195"/>
        <v/>
      </c>
      <c r="AA1669" s="303" t="str">
        <f t="shared" si="1196"/>
        <v/>
      </c>
      <c r="AB1669" s="300" t="str">
        <f t="shared" si="1197"/>
        <v/>
      </c>
      <c r="AC1669" s="300" t="str">
        <f t="shared" si="1198"/>
        <v/>
      </c>
      <c r="AD1669" s="300" t="str">
        <f t="shared" si="1199"/>
        <v/>
      </c>
      <c r="AE1669" s="192" t="str">
        <f t="shared" si="1200"/>
        <v/>
      </c>
      <c r="AF1669" s="192" t="str">
        <f t="shared" si="1201"/>
        <v/>
      </c>
      <c r="AG1669" s="192"/>
      <c r="AJ1669" s="300" t="str">
        <f t="shared" si="1202"/>
        <v/>
      </c>
      <c r="AK1669" s="300" t="str">
        <f t="shared" si="1203"/>
        <v/>
      </c>
      <c r="AL1669" s="300" t="str">
        <f t="shared" si="1204"/>
        <v/>
      </c>
      <c r="AM1669" s="300" t="str">
        <f t="shared" si="1205"/>
        <v/>
      </c>
      <c r="AN1669" s="300" t="str">
        <f t="shared" si="1206"/>
        <v/>
      </c>
      <c r="AO1669" s="300" t="str">
        <f t="shared" si="1207"/>
        <v/>
      </c>
      <c r="AP1669" s="300" t="str">
        <f t="shared" si="1208"/>
        <v/>
      </c>
      <c r="AQ1669" s="300" t="str">
        <f t="shared" si="1209"/>
        <v/>
      </c>
      <c r="AR1669" s="306" t="str">
        <f t="shared" si="1210"/>
        <v/>
      </c>
      <c r="AS1669" s="300" t="str">
        <f t="shared" si="1211"/>
        <v/>
      </c>
      <c r="AT1669" s="300" t="str">
        <f t="shared" si="1212"/>
        <v/>
      </c>
      <c r="AU1669" s="192" t="str">
        <f t="shared" si="1213"/>
        <v>рбс</v>
      </c>
      <c r="AV1669" s="192" t="str">
        <f t="shared" si="1214"/>
        <v>рбс87520729общпро</v>
      </c>
      <c r="AW1669" s="191">
        <f t="shared" si="1215"/>
        <v>0</v>
      </c>
      <c r="AX1669" s="191">
        <f t="shared" si="1216"/>
        <v>0</v>
      </c>
      <c r="AY1669" s="191">
        <f t="shared" si="1217"/>
        <v>0</v>
      </c>
      <c r="AZ1669" s="191">
        <f t="shared" si="1218"/>
        <v>0</v>
      </c>
      <c r="BA1669" s="193">
        <f t="shared" si="1219"/>
        <v>1</v>
      </c>
      <c r="BB1669" s="193">
        <f t="shared" si="1220"/>
        <v>1</v>
      </c>
      <c r="BC1669" s="193">
        <f t="shared" si="1221"/>
        <v>1</v>
      </c>
      <c r="BD1669" s="191">
        <f t="shared" si="1227"/>
        <v>0</v>
      </c>
      <c r="BE1669" s="191">
        <f t="shared" si="1222"/>
        <v>0</v>
      </c>
      <c r="BF1669" s="210">
        <f t="shared" si="1223"/>
        <v>0</v>
      </c>
      <c r="BG1669" s="211">
        <f t="shared" si="1224"/>
        <v>0</v>
      </c>
      <c r="BH1669" s="289"/>
      <c r="BI1669" s="289"/>
      <c r="BL1669" s="233" t="str">
        <f t="shared" si="1225"/>
        <v/>
      </c>
    </row>
    <row r="1670" spans="1:64" ht="12" hidden="1" customHeight="1">
      <c r="A1670" s="333" t="s">
        <v>747</v>
      </c>
      <c r="B1670" s="381" t="s">
        <v>327</v>
      </c>
      <c r="C1670" s="333" t="s">
        <v>748</v>
      </c>
      <c r="D1670" s="381" t="s">
        <v>316</v>
      </c>
      <c r="E1670" s="381" t="s">
        <v>1450</v>
      </c>
      <c r="F1670" s="381" t="s">
        <v>902</v>
      </c>
      <c r="G1670" s="381" t="s">
        <v>387</v>
      </c>
      <c r="H1670" s="100" t="s">
        <v>653</v>
      </c>
      <c r="I1670" s="381" t="s">
        <v>339</v>
      </c>
      <c r="J1670" s="382">
        <v>398449.61</v>
      </c>
      <c r="K1670" s="382">
        <v>343744.51</v>
      </c>
      <c r="L1670" s="191" t="str">
        <f t="shared" si="1184"/>
        <v>875207290701011007408011921310</v>
      </c>
      <c r="M1670" s="192">
        <f t="array" ref="M1670">IF(COUNT(SEARCH(Удалить_Роспись_КВСР,$B1670)*SEARCH(Удалить_Роспись_ПБС,$C1670)*SEARCH(Удалить_Роспись_КФСР, $D1670)*SEARCH(Удалить_Роспись_КЦСР,$E1670)*SEARCH(Удалить_Роспись_КВР,$F1670)*SEARCH(Удалить_Роспись_ЭК,$H1670)*SEARCH(Удалить_Роспись_КР,$I1670))&gt;0,0,1)</f>
        <v>0</v>
      </c>
      <c r="N1670" s="192">
        <v>0</v>
      </c>
      <c r="O1670" s="192" t="str">
        <f t="shared" si="1185"/>
        <v/>
      </c>
      <c r="P1670" s="192" t="str">
        <f t="shared" si="1226"/>
        <v/>
      </c>
      <c r="Q1670" s="300" t="str">
        <f t="shared" si="1186"/>
        <v/>
      </c>
      <c r="R1670" s="300" t="str">
        <f t="shared" si="1187"/>
        <v/>
      </c>
      <c r="S1670" s="300" t="str">
        <f t="shared" si="1188"/>
        <v/>
      </c>
      <c r="T1670" s="192" t="str">
        <f t="shared" si="1189"/>
        <v/>
      </c>
      <c r="U1670" s="303" t="str">
        <f t="shared" si="1190"/>
        <v/>
      </c>
      <c r="V1670" s="300" t="str">
        <f t="shared" si="1191"/>
        <v/>
      </c>
      <c r="W1670" s="192" t="str">
        <f t="shared" si="1192"/>
        <v/>
      </c>
      <c r="X1670" s="303" t="str">
        <f t="shared" si="1193"/>
        <v/>
      </c>
      <c r="Y1670" s="300" t="str">
        <f t="shared" si="1194"/>
        <v/>
      </c>
      <c r="Z1670" s="300" t="str">
        <f t="shared" si="1195"/>
        <v/>
      </c>
      <c r="AA1670" s="303" t="str">
        <f t="shared" si="1196"/>
        <v/>
      </c>
      <c r="AB1670" s="300" t="str">
        <f t="shared" si="1197"/>
        <v/>
      </c>
      <c r="AC1670" s="300" t="str">
        <f t="shared" si="1198"/>
        <v/>
      </c>
      <c r="AD1670" s="300" t="str">
        <f t="shared" si="1199"/>
        <v/>
      </c>
      <c r="AE1670" s="192" t="str">
        <f t="shared" si="1200"/>
        <v/>
      </c>
      <c r="AF1670" s="192" t="str">
        <f t="shared" si="1201"/>
        <v/>
      </c>
      <c r="AG1670" s="192"/>
      <c r="AJ1670" s="300" t="str">
        <f t="shared" si="1202"/>
        <v/>
      </c>
      <c r="AK1670" s="300" t="str">
        <f t="shared" si="1203"/>
        <v/>
      </c>
      <c r="AL1670" s="300" t="str">
        <f t="shared" si="1204"/>
        <v/>
      </c>
      <c r="AM1670" s="300" t="str">
        <f t="shared" si="1205"/>
        <v/>
      </c>
      <c r="AN1670" s="300" t="str">
        <f t="shared" si="1206"/>
        <v/>
      </c>
      <c r="AO1670" s="300" t="str">
        <f t="shared" si="1207"/>
        <v/>
      </c>
      <c r="AP1670" s="300" t="str">
        <f t="shared" si="1208"/>
        <v/>
      </c>
      <c r="AQ1670" s="300" t="str">
        <f t="shared" si="1209"/>
        <v/>
      </c>
      <c r="AR1670" s="306" t="str">
        <f t="shared" si="1210"/>
        <v/>
      </c>
      <c r="AS1670" s="300" t="str">
        <f t="shared" si="1211"/>
        <v/>
      </c>
      <c r="AT1670" s="300" t="str">
        <f t="shared" si="1212"/>
        <v/>
      </c>
      <c r="AU1670" s="192" t="str">
        <f t="shared" si="1213"/>
        <v>рбс</v>
      </c>
      <c r="AV1670" s="192" t="str">
        <f t="shared" si="1214"/>
        <v>рбс87520729общопл</v>
      </c>
      <c r="AW1670" s="191">
        <f t="shared" si="1215"/>
        <v>0</v>
      </c>
      <c r="AX1670" s="191">
        <f t="shared" si="1216"/>
        <v>0</v>
      </c>
      <c r="AY1670" s="191">
        <f t="shared" si="1217"/>
        <v>0</v>
      </c>
      <c r="AZ1670" s="191">
        <f t="shared" si="1218"/>
        <v>0</v>
      </c>
      <c r="BA1670" s="193">
        <f t="shared" si="1219"/>
        <v>1</v>
      </c>
      <c r="BB1670" s="193">
        <f t="shared" si="1220"/>
        <v>1</v>
      </c>
      <c r="BC1670" s="193">
        <f t="shared" si="1221"/>
        <v>1</v>
      </c>
      <c r="BD1670" s="191">
        <f t="shared" si="1227"/>
        <v>0</v>
      </c>
      <c r="BE1670" s="191">
        <f t="shared" si="1222"/>
        <v>0</v>
      </c>
      <c r="BF1670" s="210">
        <f t="shared" si="1223"/>
        <v>0</v>
      </c>
      <c r="BG1670" s="211">
        <f t="shared" si="1224"/>
        <v>0</v>
      </c>
      <c r="BH1670" s="289"/>
      <c r="BI1670" s="289"/>
      <c r="BL1670" s="233" t="str">
        <f t="shared" si="1225"/>
        <v/>
      </c>
    </row>
    <row r="1671" spans="1:64" ht="12" hidden="1" customHeight="1">
      <c r="A1671" s="333" t="s">
        <v>747</v>
      </c>
      <c r="B1671" s="381" t="s">
        <v>327</v>
      </c>
      <c r="C1671" s="333" t="s">
        <v>748</v>
      </c>
      <c r="D1671" s="381" t="s">
        <v>316</v>
      </c>
      <c r="E1671" s="381" t="s">
        <v>1450</v>
      </c>
      <c r="F1671" s="381" t="s">
        <v>586</v>
      </c>
      <c r="G1671" s="381" t="s">
        <v>389</v>
      </c>
      <c r="H1671" s="100" t="s">
        <v>653</v>
      </c>
      <c r="I1671" s="381" t="s">
        <v>339</v>
      </c>
      <c r="J1671" s="382">
        <v>18939</v>
      </c>
      <c r="K1671" s="382">
        <v>18939</v>
      </c>
      <c r="L1671" s="191" t="str">
        <f t="shared" si="1184"/>
        <v>875207290701011007408024422610</v>
      </c>
      <c r="M1671" s="192">
        <f t="array" ref="M1671">IF(COUNT(SEARCH(Удалить_Роспись_КВСР,$B1671)*SEARCH(Удалить_Роспись_ПБС,$C1671)*SEARCH(Удалить_Роспись_КФСР, $D1671)*SEARCH(Удалить_Роспись_КЦСР,$E1671)*SEARCH(Удалить_Роспись_КВР,$F1671)*SEARCH(Удалить_Роспись_ЭК,$H1671)*SEARCH(Удалить_Роспись_КР,$I1671))&gt;0,0,1)</f>
        <v>0</v>
      </c>
      <c r="N1671" s="192">
        <v>0</v>
      </c>
      <c r="O1671" s="192" t="str">
        <f t="shared" si="1185"/>
        <v/>
      </c>
      <c r="P1671" s="192" t="str">
        <f t="shared" si="1226"/>
        <v/>
      </c>
      <c r="Q1671" s="300" t="str">
        <f t="shared" si="1186"/>
        <v/>
      </c>
      <c r="R1671" s="300" t="str">
        <f t="shared" si="1187"/>
        <v/>
      </c>
      <c r="S1671" s="300" t="str">
        <f t="shared" si="1188"/>
        <v/>
      </c>
      <c r="T1671" s="192" t="str">
        <f t="shared" si="1189"/>
        <v/>
      </c>
      <c r="U1671" s="303" t="str">
        <f t="shared" si="1190"/>
        <v/>
      </c>
      <c r="V1671" s="300" t="str">
        <f t="shared" si="1191"/>
        <v/>
      </c>
      <c r="W1671" s="192" t="str">
        <f t="shared" si="1192"/>
        <v/>
      </c>
      <c r="X1671" s="303" t="str">
        <f t="shared" si="1193"/>
        <v/>
      </c>
      <c r="Y1671" s="300" t="str">
        <f t="shared" si="1194"/>
        <v/>
      </c>
      <c r="Z1671" s="300" t="str">
        <f t="shared" si="1195"/>
        <v/>
      </c>
      <c r="AA1671" s="303" t="str">
        <f t="shared" si="1196"/>
        <v/>
      </c>
      <c r="AB1671" s="300" t="str">
        <f t="shared" si="1197"/>
        <v/>
      </c>
      <c r="AC1671" s="300" t="str">
        <f t="shared" si="1198"/>
        <v/>
      </c>
      <c r="AD1671" s="300" t="str">
        <f t="shared" si="1199"/>
        <v/>
      </c>
      <c r="AE1671" s="192" t="str">
        <f t="shared" si="1200"/>
        <v/>
      </c>
      <c r="AF1671" s="192" t="str">
        <f t="shared" si="1201"/>
        <v/>
      </c>
      <c r="AG1671" s="192"/>
      <c r="AJ1671" s="300" t="str">
        <f t="shared" si="1202"/>
        <v/>
      </c>
      <c r="AK1671" s="300" t="str">
        <f t="shared" si="1203"/>
        <v/>
      </c>
      <c r="AL1671" s="300" t="str">
        <f t="shared" si="1204"/>
        <v/>
      </c>
      <c r="AM1671" s="300" t="str">
        <f t="shared" si="1205"/>
        <v/>
      </c>
      <c r="AN1671" s="300" t="str">
        <f t="shared" si="1206"/>
        <v/>
      </c>
      <c r="AO1671" s="300" t="str">
        <f t="shared" si="1207"/>
        <v/>
      </c>
      <c r="AP1671" s="300" t="str">
        <f t="shared" si="1208"/>
        <v/>
      </c>
      <c r="AQ1671" s="300" t="str">
        <f t="shared" si="1209"/>
        <v/>
      </c>
      <c r="AR1671" s="306" t="str">
        <f t="shared" si="1210"/>
        <v/>
      </c>
      <c r="AS1671" s="300" t="str">
        <f t="shared" si="1211"/>
        <v/>
      </c>
      <c r="AT1671" s="300" t="str">
        <f t="shared" si="1212"/>
        <v/>
      </c>
      <c r="AU1671" s="192" t="str">
        <f t="shared" si="1213"/>
        <v>рбс</v>
      </c>
      <c r="AV1671" s="192" t="str">
        <f t="shared" si="1214"/>
        <v>рбс87520729общпро</v>
      </c>
      <c r="AW1671" s="191">
        <f t="shared" si="1215"/>
        <v>0</v>
      </c>
      <c r="AX1671" s="191">
        <f t="shared" si="1216"/>
        <v>0</v>
      </c>
      <c r="AY1671" s="191">
        <f t="shared" si="1217"/>
        <v>0</v>
      </c>
      <c r="AZ1671" s="191">
        <f t="shared" si="1218"/>
        <v>0</v>
      </c>
      <c r="BA1671" s="193">
        <f t="shared" si="1219"/>
        <v>1</v>
      </c>
      <c r="BB1671" s="193">
        <f t="shared" si="1220"/>
        <v>1</v>
      </c>
      <c r="BC1671" s="193">
        <f t="shared" si="1221"/>
        <v>1</v>
      </c>
      <c r="BD1671" s="191">
        <f t="shared" si="1227"/>
        <v>0</v>
      </c>
      <c r="BE1671" s="191">
        <f t="shared" si="1222"/>
        <v>0</v>
      </c>
      <c r="BF1671" s="210">
        <f t="shared" si="1223"/>
        <v>0</v>
      </c>
      <c r="BG1671" s="211">
        <f t="shared" si="1224"/>
        <v>0</v>
      </c>
      <c r="BH1671" s="289"/>
      <c r="BI1671" s="289"/>
      <c r="BL1671" s="233" t="str">
        <f t="shared" si="1225"/>
        <v/>
      </c>
    </row>
    <row r="1672" spans="1:64" ht="12" hidden="1" customHeight="1">
      <c r="A1672" s="333" t="s">
        <v>747</v>
      </c>
      <c r="B1672" s="381" t="s">
        <v>327</v>
      </c>
      <c r="C1672" s="333" t="s">
        <v>748</v>
      </c>
      <c r="D1672" s="381" t="s">
        <v>316</v>
      </c>
      <c r="E1672" s="381" t="s">
        <v>1451</v>
      </c>
      <c r="F1672" s="381" t="s">
        <v>608</v>
      </c>
      <c r="G1672" s="381" t="s">
        <v>385</v>
      </c>
      <c r="H1672" s="100" t="s">
        <v>653</v>
      </c>
      <c r="I1672" s="381" t="s">
        <v>339</v>
      </c>
      <c r="J1672" s="382">
        <v>3873504.57</v>
      </c>
      <c r="K1672" s="382">
        <v>2721054.11</v>
      </c>
      <c r="L1672" s="191" t="str">
        <f t="shared" si="1184"/>
        <v>875207290701011007588011121110</v>
      </c>
      <c r="M1672" s="192">
        <f t="array" ref="M1672">IF(COUNT(SEARCH(Удалить_Роспись_КВСР,$B1672)*SEARCH(Удалить_Роспись_ПБС,$C1672)*SEARCH(Удалить_Роспись_КФСР, $D1672)*SEARCH(Удалить_Роспись_КЦСР,$E1672)*SEARCH(Удалить_Роспись_КВР,$F1672)*SEARCH(Удалить_Роспись_ЭК,$H1672)*SEARCH(Удалить_Роспись_КР,$I1672))&gt;0,0,1)</f>
        <v>0</v>
      </c>
      <c r="N1672" s="192">
        <v>0</v>
      </c>
      <c r="O1672" s="192" t="str">
        <f t="shared" si="1185"/>
        <v/>
      </c>
      <c r="P1672" s="192" t="str">
        <f t="shared" si="1226"/>
        <v/>
      </c>
      <c r="Q1672" s="300" t="str">
        <f t="shared" si="1186"/>
        <v/>
      </c>
      <c r="R1672" s="300" t="str">
        <f t="shared" si="1187"/>
        <v/>
      </c>
      <c r="S1672" s="300" t="str">
        <f t="shared" si="1188"/>
        <v/>
      </c>
      <c r="T1672" s="192" t="str">
        <f t="shared" si="1189"/>
        <v/>
      </c>
      <c r="U1672" s="303" t="str">
        <f t="shared" si="1190"/>
        <v/>
      </c>
      <c r="V1672" s="300" t="str">
        <f t="shared" si="1191"/>
        <v/>
      </c>
      <c r="W1672" s="192" t="str">
        <f t="shared" si="1192"/>
        <v/>
      </c>
      <c r="X1672" s="303" t="str">
        <f t="shared" si="1193"/>
        <v/>
      </c>
      <c r="Y1672" s="300" t="str">
        <f t="shared" si="1194"/>
        <v/>
      </c>
      <c r="Z1672" s="300" t="str">
        <f t="shared" si="1195"/>
        <v/>
      </c>
      <c r="AA1672" s="303" t="str">
        <f t="shared" si="1196"/>
        <v/>
      </c>
      <c r="AB1672" s="300" t="str">
        <f t="shared" si="1197"/>
        <v/>
      </c>
      <c r="AC1672" s="300" t="str">
        <f t="shared" si="1198"/>
        <v/>
      </c>
      <c r="AD1672" s="300" t="str">
        <f t="shared" si="1199"/>
        <v/>
      </c>
      <c r="AE1672" s="192" t="str">
        <f t="shared" si="1200"/>
        <v/>
      </c>
      <c r="AF1672" s="192" t="str">
        <f t="shared" si="1201"/>
        <v/>
      </c>
      <c r="AG1672" s="192"/>
      <c r="AJ1672" s="300" t="str">
        <f t="shared" si="1202"/>
        <v/>
      </c>
      <c r="AK1672" s="300" t="str">
        <f t="shared" si="1203"/>
        <v/>
      </c>
      <c r="AL1672" s="300" t="str">
        <f t="shared" si="1204"/>
        <v/>
      </c>
      <c r="AM1672" s="300" t="str">
        <f t="shared" si="1205"/>
        <v/>
      </c>
      <c r="AN1672" s="300" t="str">
        <f t="shared" si="1206"/>
        <v/>
      </c>
      <c r="AO1672" s="300" t="str">
        <f t="shared" si="1207"/>
        <v/>
      </c>
      <c r="AP1672" s="300" t="str">
        <f t="shared" si="1208"/>
        <v/>
      </c>
      <c r="AQ1672" s="300" t="str">
        <f t="shared" si="1209"/>
        <v/>
      </c>
      <c r="AR1672" s="306" t="str">
        <f t="shared" si="1210"/>
        <v/>
      </c>
      <c r="AS1672" s="300" t="str">
        <f t="shared" si="1211"/>
        <v/>
      </c>
      <c r="AT1672" s="300" t="str">
        <f t="shared" si="1212"/>
        <v/>
      </c>
      <c r="AU1672" s="192" t="str">
        <f t="shared" si="1213"/>
        <v>рбс</v>
      </c>
      <c r="AV1672" s="192" t="str">
        <f t="shared" si="1214"/>
        <v>рбс87520729общопл</v>
      </c>
      <c r="AW1672" s="191">
        <f t="shared" si="1215"/>
        <v>0</v>
      </c>
      <c r="AX1672" s="191">
        <f t="shared" si="1216"/>
        <v>0</v>
      </c>
      <c r="AY1672" s="191">
        <f t="shared" si="1217"/>
        <v>0</v>
      </c>
      <c r="AZ1672" s="191">
        <f t="shared" si="1218"/>
        <v>0</v>
      </c>
      <c r="BA1672" s="193">
        <f t="shared" si="1219"/>
        <v>1</v>
      </c>
      <c r="BB1672" s="193">
        <f t="shared" si="1220"/>
        <v>1</v>
      </c>
      <c r="BC1672" s="193">
        <f t="shared" si="1221"/>
        <v>1</v>
      </c>
      <c r="BD1672" s="191">
        <f t="shared" si="1227"/>
        <v>0</v>
      </c>
      <c r="BE1672" s="191">
        <f t="shared" si="1222"/>
        <v>0</v>
      </c>
      <c r="BF1672" s="210">
        <f t="shared" si="1223"/>
        <v>0</v>
      </c>
      <c r="BG1672" s="211">
        <f t="shared" si="1224"/>
        <v>0</v>
      </c>
      <c r="BH1672" s="289"/>
      <c r="BI1672" s="289"/>
      <c r="BL1672" s="233" t="str">
        <f t="shared" si="1225"/>
        <v/>
      </c>
    </row>
    <row r="1673" spans="1:64" ht="12" hidden="1" customHeight="1">
      <c r="A1673" s="333" t="s">
        <v>747</v>
      </c>
      <c r="B1673" s="381" t="s">
        <v>327</v>
      </c>
      <c r="C1673" s="333" t="s">
        <v>748</v>
      </c>
      <c r="D1673" s="381" t="s">
        <v>316</v>
      </c>
      <c r="E1673" s="381" t="s">
        <v>1451</v>
      </c>
      <c r="F1673" s="381" t="s">
        <v>589</v>
      </c>
      <c r="G1673" s="381" t="s">
        <v>386</v>
      </c>
      <c r="H1673" s="100" t="s">
        <v>653</v>
      </c>
      <c r="I1673" s="381" t="s">
        <v>339</v>
      </c>
      <c r="J1673" s="382">
        <v>24685</v>
      </c>
      <c r="K1673" s="382">
        <v>4654.1000000000004</v>
      </c>
      <c r="L1673" s="191" t="str">
        <f t="shared" si="1184"/>
        <v>875207290701011007588011221210</v>
      </c>
      <c r="M1673" s="192">
        <f t="array" ref="M1673">IF(COUNT(SEARCH(Удалить_Роспись_КВСР,$B1673)*SEARCH(Удалить_Роспись_ПБС,$C1673)*SEARCH(Удалить_Роспись_КФСР, $D1673)*SEARCH(Удалить_Роспись_КЦСР,$E1673)*SEARCH(Удалить_Роспись_КВР,$F1673)*SEARCH(Удалить_Роспись_ЭК,$H1673)*SEARCH(Удалить_Роспись_КР,$I1673))&gt;0,0,1)</f>
        <v>0</v>
      </c>
      <c r="N1673" s="192">
        <v>0</v>
      </c>
      <c r="O1673" s="192" t="str">
        <f t="shared" si="1185"/>
        <v/>
      </c>
      <c r="P1673" s="192" t="str">
        <f t="shared" si="1226"/>
        <v/>
      </c>
      <c r="Q1673" s="300" t="str">
        <f t="shared" si="1186"/>
        <v/>
      </c>
      <c r="R1673" s="300" t="str">
        <f t="shared" si="1187"/>
        <v/>
      </c>
      <c r="S1673" s="300" t="str">
        <f t="shared" si="1188"/>
        <v/>
      </c>
      <c r="T1673" s="192" t="str">
        <f t="shared" si="1189"/>
        <v/>
      </c>
      <c r="U1673" s="303" t="str">
        <f t="shared" si="1190"/>
        <v/>
      </c>
      <c r="V1673" s="300" t="str">
        <f t="shared" si="1191"/>
        <v/>
      </c>
      <c r="W1673" s="192" t="str">
        <f t="shared" si="1192"/>
        <v/>
      </c>
      <c r="X1673" s="303" t="str">
        <f t="shared" si="1193"/>
        <v/>
      </c>
      <c r="Y1673" s="300" t="str">
        <f t="shared" si="1194"/>
        <v/>
      </c>
      <c r="Z1673" s="300" t="str">
        <f t="shared" si="1195"/>
        <v/>
      </c>
      <c r="AA1673" s="303" t="str">
        <f t="shared" si="1196"/>
        <v/>
      </c>
      <c r="AB1673" s="300" t="str">
        <f t="shared" si="1197"/>
        <v/>
      </c>
      <c r="AC1673" s="300" t="str">
        <f t="shared" si="1198"/>
        <v/>
      </c>
      <c r="AD1673" s="300" t="str">
        <f t="shared" si="1199"/>
        <v/>
      </c>
      <c r="AE1673" s="192" t="str">
        <f t="shared" si="1200"/>
        <v/>
      </c>
      <c r="AF1673" s="192" t="str">
        <f t="shared" si="1201"/>
        <v/>
      </c>
      <c r="AG1673" s="192"/>
      <c r="AJ1673" s="300" t="str">
        <f t="shared" si="1202"/>
        <v/>
      </c>
      <c r="AK1673" s="300" t="str">
        <f t="shared" si="1203"/>
        <v/>
      </c>
      <c r="AL1673" s="300" t="str">
        <f t="shared" si="1204"/>
        <v/>
      </c>
      <c r="AM1673" s="300" t="str">
        <f t="shared" si="1205"/>
        <v/>
      </c>
      <c r="AN1673" s="300" t="str">
        <f t="shared" si="1206"/>
        <v/>
      </c>
      <c r="AO1673" s="300" t="str">
        <f t="shared" si="1207"/>
        <v/>
      </c>
      <c r="AP1673" s="300" t="str">
        <f t="shared" si="1208"/>
        <v/>
      </c>
      <c r="AQ1673" s="300" t="str">
        <f t="shared" si="1209"/>
        <v/>
      </c>
      <c r="AR1673" s="306" t="str">
        <f t="shared" si="1210"/>
        <v/>
      </c>
      <c r="AS1673" s="300" t="str">
        <f t="shared" si="1211"/>
        <v/>
      </c>
      <c r="AT1673" s="300" t="str">
        <f t="shared" si="1212"/>
        <v/>
      </c>
      <c r="AU1673" s="192" t="str">
        <f t="shared" si="1213"/>
        <v>рбс</v>
      </c>
      <c r="AV1673" s="192" t="str">
        <f t="shared" si="1214"/>
        <v>рбс87520729общпро</v>
      </c>
      <c r="AW1673" s="191">
        <f t="shared" si="1215"/>
        <v>0</v>
      </c>
      <c r="AX1673" s="191">
        <f t="shared" si="1216"/>
        <v>0</v>
      </c>
      <c r="AY1673" s="191">
        <f t="shared" si="1217"/>
        <v>0</v>
      </c>
      <c r="AZ1673" s="191">
        <f t="shared" si="1218"/>
        <v>0</v>
      </c>
      <c r="BA1673" s="193">
        <f t="shared" si="1219"/>
        <v>1</v>
      </c>
      <c r="BB1673" s="193">
        <f t="shared" si="1220"/>
        <v>1</v>
      </c>
      <c r="BC1673" s="193">
        <f t="shared" si="1221"/>
        <v>1</v>
      </c>
      <c r="BD1673" s="191">
        <f t="shared" si="1227"/>
        <v>0</v>
      </c>
      <c r="BE1673" s="191">
        <f t="shared" si="1222"/>
        <v>0</v>
      </c>
      <c r="BF1673" s="210">
        <f t="shared" si="1223"/>
        <v>0</v>
      </c>
      <c r="BG1673" s="211">
        <f t="shared" si="1224"/>
        <v>0</v>
      </c>
      <c r="BH1673" s="289"/>
      <c r="BI1673" s="289"/>
      <c r="BL1673" s="233" t="str">
        <f t="shared" si="1225"/>
        <v/>
      </c>
    </row>
    <row r="1674" spans="1:64" ht="12" hidden="1" customHeight="1">
      <c r="A1674" s="333" t="s">
        <v>747</v>
      </c>
      <c r="B1674" s="381" t="s">
        <v>327</v>
      </c>
      <c r="C1674" s="333" t="s">
        <v>748</v>
      </c>
      <c r="D1674" s="381" t="s">
        <v>316</v>
      </c>
      <c r="E1674" s="381" t="s">
        <v>1451</v>
      </c>
      <c r="F1674" s="381" t="s">
        <v>902</v>
      </c>
      <c r="G1674" s="381" t="s">
        <v>387</v>
      </c>
      <c r="H1674" s="100" t="s">
        <v>653</v>
      </c>
      <c r="I1674" s="381" t="s">
        <v>339</v>
      </c>
      <c r="J1674" s="382">
        <v>1168998.3799999999</v>
      </c>
      <c r="K1674" s="382">
        <v>834278.85</v>
      </c>
      <c r="L1674" s="191" t="str">
        <f t="shared" si="1184"/>
        <v>875207290701011007588011921310</v>
      </c>
      <c r="M1674" s="192">
        <f t="array" ref="M1674">IF(COUNT(SEARCH(Удалить_Роспись_КВСР,$B1674)*SEARCH(Удалить_Роспись_ПБС,$C1674)*SEARCH(Удалить_Роспись_КФСР, $D1674)*SEARCH(Удалить_Роспись_КЦСР,$E1674)*SEARCH(Удалить_Роспись_КВР,$F1674)*SEARCH(Удалить_Роспись_ЭК,$H1674)*SEARCH(Удалить_Роспись_КР,$I1674))&gt;0,0,1)</f>
        <v>0</v>
      </c>
      <c r="N1674" s="192">
        <v>0</v>
      </c>
      <c r="O1674" s="192" t="str">
        <f t="shared" si="1185"/>
        <v/>
      </c>
      <c r="P1674" s="192" t="str">
        <f t="shared" si="1226"/>
        <v/>
      </c>
      <c r="Q1674" s="300" t="str">
        <f t="shared" si="1186"/>
        <v/>
      </c>
      <c r="R1674" s="300" t="str">
        <f t="shared" si="1187"/>
        <v/>
      </c>
      <c r="S1674" s="300" t="str">
        <f t="shared" si="1188"/>
        <v/>
      </c>
      <c r="T1674" s="192" t="str">
        <f t="shared" si="1189"/>
        <v/>
      </c>
      <c r="U1674" s="303" t="str">
        <f t="shared" si="1190"/>
        <v/>
      </c>
      <c r="V1674" s="300" t="str">
        <f t="shared" si="1191"/>
        <v/>
      </c>
      <c r="W1674" s="192" t="str">
        <f t="shared" si="1192"/>
        <v/>
      </c>
      <c r="X1674" s="303" t="str">
        <f t="shared" si="1193"/>
        <v/>
      </c>
      <c r="Y1674" s="300" t="str">
        <f t="shared" si="1194"/>
        <v/>
      </c>
      <c r="Z1674" s="300" t="str">
        <f t="shared" si="1195"/>
        <v/>
      </c>
      <c r="AA1674" s="303" t="str">
        <f t="shared" si="1196"/>
        <v/>
      </c>
      <c r="AB1674" s="300" t="str">
        <f t="shared" si="1197"/>
        <v/>
      </c>
      <c r="AC1674" s="300" t="str">
        <f t="shared" si="1198"/>
        <v/>
      </c>
      <c r="AD1674" s="300" t="str">
        <f t="shared" si="1199"/>
        <v/>
      </c>
      <c r="AE1674" s="192" t="str">
        <f t="shared" si="1200"/>
        <v/>
      </c>
      <c r="AF1674" s="192" t="str">
        <f t="shared" si="1201"/>
        <v/>
      </c>
      <c r="AG1674" s="192"/>
      <c r="AJ1674" s="300" t="str">
        <f t="shared" si="1202"/>
        <v/>
      </c>
      <c r="AK1674" s="300" t="str">
        <f t="shared" si="1203"/>
        <v/>
      </c>
      <c r="AL1674" s="300" t="str">
        <f t="shared" si="1204"/>
        <v/>
      </c>
      <c r="AM1674" s="300" t="str">
        <f t="shared" si="1205"/>
        <v/>
      </c>
      <c r="AN1674" s="300" t="str">
        <f t="shared" si="1206"/>
        <v/>
      </c>
      <c r="AO1674" s="300" t="str">
        <f t="shared" si="1207"/>
        <v/>
      </c>
      <c r="AP1674" s="300" t="str">
        <f t="shared" si="1208"/>
        <v/>
      </c>
      <c r="AQ1674" s="300" t="str">
        <f t="shared" si="1209"/>
        <v/>
      </c>
      <c r="AR1674" s="306" t="str">
        <f t="shared" si="1210"/>
        <v/>
      </c>
      <c r="AS1674" s="300" t="str">
        <f t="shared" si="1211"/>
        <v/>
      </c>
      <c r="AT1674" s="300" t="str">
        <f t="shared" si="1212"/>
        <v/>
      </c>
      <c r="AU1674" s="192" t="str">
        <f t="shared" si="1213"/>
        <v>рбс</v>
      </c>
      <c r="AV1674" s="192" t="str">
        <f t="shared" si="1214"/>
        <v>рбс87520729общопл</v>
      </c>
      <c r="AW1674" s="191">
        <f t="shared" si="1215"/>
        <v>0</v>
      </c>
      <c r="AX1674" s="191">
        <f t="shared" si="1216"/>
        <v>0</v>
      </c>
      <c r="AY1674" s="191">
        <f t="shared" si="1217"/>
        <v>0</v>
      </c>
      <c r="AZ1674" s="191">
        <f t="shared" si="1218"/>
        <v>0</v>
      </c>
      <c r="BA1674" s="193">
        <f t="shared" si="1219"/>
        <v>1</v>
      </c>
      <c r="BB1674" s="193">
        <f t="shared" si="1220"/>
        <v>1</v>
      </c>
      <c r="BC1674" s="193">
        <f t="shared" si="1221"/>
        <v>1</v>
      </c>
      <c r="BD1674" s="191">
        <f t="shared" si="1227"/>
        <v>0</v>
      </c>
      <c r="BE1674" s="191">
        <f t="shared" si="1222"/>
        <v>0</v>
      </c>
      <c r="BF1674" s="210">
        <f t="shared" si="1223"/>
        <v>0</v>
      </c>
      <c r="BG1674" s="211">
        <f t="shared" si="1224"/>
        <v>0</v>
      </c>
      <c r="BH1674" s="289"/>
      <c r="BI1674" s="289"/>
      <c r="BL1674" s="233" t="str">
        <f t="shared" si="1225"/>
        <v/>
      </c>
    </row>
    <row r="1675" spans="1:64" ht="12" hidden="1" customHeight="1">
      <c r="A1675" s="333" t="s">
        <v>747</v>
      </c>
      <c r="B1675" s="381" t="s">
        <v>327</v>
      </c>
      <c r="C1675" s="333" t="s">
        <v>748</v>
      </c>
      <c r="D1675" s="381" t="s">
        <v>316</v>
      </c>
      <c r="E1675" s="381" t="s">
        <v>1451</v>
      </c>
      <c r="F1675" s="381" t="s">
        <v>586</v>
      </c>
      <c r="G1675" s="381" t="s">
        <v>389</v>
      </c>
      <c r="H1675" s="100" t="s">
        <v>653</v>
      </c>
      <c r="I1675" s="381" t="s">
        <v>339</v>
      </c>
      <c r="J1675" s="382">
        <v>34910</v>
      </c>
      <c r="K1675" s="382">
        <v>30910</v>
      </c>
      <c r="L1675" s="191" t="str">
        <f t="shared" si="1184"/>
        <v>875207290701011007588024422610</v>
      </c>
      <c r="M1675" s="192">
        <f t="array" ref="M1675">IF(COUNT(SEARCH(Удалить_Роспись_КВСР,$B1675)*SEARCH(Удалить_Роспись_ПБС,$C1675)*SEARCH(Удалить_Роспись_КФСР, $D1675)*SEARCH(Удалить_Роспись_КЦСР,$E1675)*SEARCH(Удалить_Роспись_КВР,$F1675)*SEARCH(Удалить_Роспись_ЭК,$H1675)*SEARCH(Удалить_Роспись_КР,$I1675))&gt;0,0,1)</f>
        <v>0</v>
      </c>
      <c r="N1675" s="192">
        <v>0</v>
      </c>
      <c r="O1675" s="192" t="str">
        <f t="shared" si="1185"/>
        <v/>
      </c>
      <c r="P1675" s="192" t="str">
        <f t="shared" si="1226"/>
        <v/>
      </c>
      <c r="Q1675" s="300" t="str">
        <f t="shared" si="1186"/>
        <v/>
      </c>
      <c r="R1675" s="300" t="str">
        <f t="shared" si="1187"/>
        <v/>
      </c>
      <c r="S1675" s="300" t="str">
        <f t="shared" si="1188"/>
        <v/>
      </c>
      <c r="T1675" s="192" t="str">
        <f t="shared" si="1189"/>
        <v/>
      </c>
      <c r="U1675" s="303" t="str">
        <f t="shared" si="1190"/>
        <v/>
      </c>
      <c r="V1675" s="300" t="str">
        <f t="shared" si="1191"/>
        <v/>
      </c>
      <c r="W1675" s="192" t="str">
        <f t="shared" si="1192"/>
        <v/>
      </c>
      <c r="X1675" s="303" t="str">
        <f t="shared" si="1193"/>
        <v/>
      </c>
      <c r="Y1675" s="300" t="str">
        <f t="shared" si="1194"/>
        <v/>
      </c>
      <c r="Z1675" s="300" t="str">
        <f t="shared" si="1195"/>
        <v/>
      </c>
      <c r="AA1675" s="303" t="str">
        <f t="shared" si="1196"/>
        <v/>
      </c>
      <c r="AB1675" s="300" t="str">
        <f t="shared" si="1197"/>
        <v/>
      </c>
      <c r="AC1675" s="300" t="str">
        <f t="shared" si="1198"/>
        <v/>
      </c>
      <c r="AD1675" s="300" t="str">
        <f t="shared" si="1199"/>
        <v/>
      </c>
      <c r="AE1675" s="192" t="str">
        <f t="shared" si="1200"/>
        <v/>
      </c>
      <c r="AF1675" s="192" t="str">
        <f t="shared" si="1201"/>
        <v/>
      </c>
      <c r="AG1675" s="192"/>
      <c r="AJ1675" s="300" t="str">
        <f t="shared" si="1202"/>
        <v/>
      </c>
      <c r="AK1675" s="300" t="str">
        <f t="shared" si="1203"/>
        <v/>
      </c>
      <c r="AL1675" s="300" t="str">
        <f t="shared" si="1204"/>
        <v/>
      </c>
      <c r="AM1675" s="300" t="str">
        <f t="shared" si="1205"/>
        <v/>
      </c>
      <c r="AN1675" s="300" t="str">
        <f t="shared" si="1206"/>
        <v/>
      </c>
      <c r="AO1675" s="300" t="str">
        <f t="shared" si="1207"/>
        <v/>
      </c>
      <c r="AP1675" s="300" t="str">
        <f t="shared" si="1208"/>
        <v/>
      </c>
      <c r="AQ1675" s="300" t="str">
        <f t="shared" si="1209"/>
        <v/>
      </c>
      <c r="AR1675" s="306" t="str">
        <f t="shared" si="1210"/>
        <v/>
      </c>
      <c r="AS1675" s="300" t="str">
        <f t="shared" si="1211"/>
        <v/>
      </c>
      <c r="AT1675" s="300" t="str">
        <f t="shared" si="1212"/>
        <v/>
      </c>
      <c r="AU1675" s="192" t="str">
        <f t="shared" si="1213"/>
        <v>рбс</v>
      </c>
      <c r="AV1675" s="192" t="str">
        <f t="shared" si="1214"/>
        <v>рбс87520729общпро</v>
      </c>
      <c r="AW1675" s="191">
        <f t="shared" si="1215"/>
        <v>0</v>
      </c>
      <c r="AX1675" s="191">
        <f t="shared" si="1216"/>
        <v>0</v>
      </c>
      <c r="AY1675" s="191">
        <f t="shared" si="1217"/>
        <v>0</v>
      </c>
      <c r="AZ1675" s="191">
        <f t="shared" si="1218"/>
        <v>0</v>
      </c>
      <c r="BA1675" s="193">
        <f t="shared" si="1219"/>
        <v>1</v>
      </c>
      <c r="BB1675" s="193">
        <f t="shared" si="1220"/>
        <v>1</v>
      </c>
      <c r="BC1675" s="193">
        <f t="shared" si="1221"/>
        <v>1</v>
      </c>
      <c r="BD1675" s="191">
        <f t="shared" si="1227"/>
        <v>0</v>
      </c>
      <c r="BE1675" s="191">
        <f t="shared" si="1222"/>
        <v>0</v>
      </c>
      <c r="BF1675" s="210">
        <f t="shared" si="1223"/>
        <v>0</v>
      </c>
      <c r="BG1675" s="211">
        <f t="shared" si="1224"/>
        <v>0</v>
      </c>
      <c r="BH1675" s="289"/>
      <c r="BI1675" s="289"/>
      <c r="BL1675" s="233" t="str">
        <f t="shared" si="1225"/>
        <v/>
      </c>
    </row>
    <row r="1676" spans="1:64" ht="12" hidden="1" customHeight="1">
      <c r="A1676" s="333" t="s">
        <v>747</v>
      </c>
      <c r="B1676" s="381" t="s">
        <v>327</v>
      </c>
      <c r="C1676" s="333" t="s">
        <v>748</v>
      </c>
      <c r="D1676" s="381" t="s">
        <v>316</v>
      </c>
      <c r="E1676" s="381" t="s">
        <v>1451</v>
      </c>
      <c r="F1676" s="381" t="s">
        <v>586</v>
      </c>
      <c r="G1676" s="381" t="s">
        <v>407</v>
      </c>
      <c r="H1676" s="100" t="s">
        <v>653</v>
      </c>
      <c r="I1676" s="381" t="s">
        <v>339</v>
      </c>
      <c r="J1676" s="382">
        <v>225171.57</v>
      </c>
      <c r="K1676" s="382">
        <v>225171.57</v>
      </c>
      <c r="L1676" s="191" t="str">
        <f t="shared" si="1184"/>
        <v>875207290701011007588024431010</v>
      </c>
      <c r="M1676" s="192">
        <f t="array" ref="M1676">IF(COUNT(SEARCH(Удалить_Роспись_КВСР,$B1676)*SEARCH(Удалить_Роспись_ПБС,$C1676)*SEARCH(Удалить_Роспись_КФСР, $D1676)*SEARCH(Удалить_Роспись_КЦСР,$E1676)*SEARCH(Удалить_Роспись_КВР,$F1676)*SEARCH(Удалить_Роспись_ЭК,$H1676)*SEARCH(Удалить_Роспись_КР,$I1676))&gt;0,0,1)</f>
        <v>0</v>
      </c>
      <c r="N1676" s="192">
        <v>0</v>
      </c>
      <c r="O1676" s="192" t="str">
        <f t="shared" si="1185"/>
        <v/>
      </c>
      <c r="P1676" s="192" t="str">
        <f t="shared" si="1226"/>
        <v/>
      </c>
      <c r="Q1676" s="300" t="str">
        <f t="shared" si="1186"/>
        <v/>
      </c>
      <c r="R1676" s="300" t="str">
        <f t="shared" si="1187"/>
        <v/>
      </c>
      <c r="S1676" s="300" t="str">
        <f t="shared" si="1188"/>
        <v/>
      </c>
      <c r="T1676" s="192" t="str">
        <f t="shared" si="1189"/>
        <v/>
      </c>
      <c r="U1676" s="303" t="str">
        <f t="shared" si="1190"/>
        <v/>
      </c>
      <c r="V1676" s="300" t="str">
        <f t="shared" si="1191"/>
        <v/>
      </c>
      <c r="W1676" s="192" t="str">
        <f t="shared" si="1192"/>
        <v/>
      </c>
      <c r="X1676" s="303" t="str">
        <f t="shared" si="1193"/>
        <v/>
      </c>
      <c r="Y1676" s="300" t="str">
        <f t="shared" si="1194"/>
        <v/>
      </c>
      <c r="Z1676" s="300" t="str">
        <f t="shared" si="1195"/>
        <v/>
      </c>
      <c r="AA1676" s="303" t="str">
        <f t="shared" si="1196"/>
        <v/>
      </c>
      <c r="AB1676" s="300" t="str">
        <f t="shared" si="1197"/>
        <v/>
      </c>
      <c r="AC1676" s="300" t="str">
        <f t="shared" si="1198"/>
        <v/>
      </c>
      <c r="AD1676" s="300" t="str">
        <f t="shared" si="1199"/>
        <v/>
      </c>
      <c r="AE1676" s="192" t="str">
        <f t="shared" si="1200"/>
        <v/>
      </c>
      <c r="AF1676" s="192" t="str">
        <f t="shared" si="1201"/>
        <v/>
      </c>
      <c r="AG1676" s="192"/>
      <c r="AJ1676" s="300" t="str">
        <f t="shared" si="1202"/>
        <v/>
      </c>
      <c r="AK1676" s="300" t="str">
        <f t="shared" si="1203"/>
        <v/>
      </c>
      <c r="AL1676" s="300" t="str">
        <f t="shared" si="1204"/>
        <v/>
      </c>
      <c r="AM1676" s="300" t="str">
        <f t="shared" si="1205"/>
        <v/>
      </c>
      <c r="AN1676" s="300" t="str">
        <f t="shared" si="1206"/>
        <v/>
      </c>
      <c r="AO1676" s="300" t="str">
        <f t="shared" si="1207"/>
        <v/>
      </c>
      <c r="AP1676" s="300" t="str">
        <f t="shared" si="1208"/>
        <v/>
      </c>
      <c r="AQ1676" s="300" t="str">
        <f t="shared" si="1209"/>
        <v/>
      </c>
      <c r="AR1676" s="306" t="str">
        <f t="shared" si="1210"/>
        <v/>
      </c>
      <c r="AS1676" s="300" t="str">
        <f t="shared" si="1211"/>
        <v/>
      </c>
      <c r="AT1676" s="300" t="str">
        <f t="shared" si="1212"/>
        <v/>
      </c>
      <c r="AU1676" s="192" t="str">
        <f t="shared" si="1213"/>
        <v>рбс</v>
      </c>
      <c r="AV1676" s="192" t="str">
        <f t="shared" si="1214"/>
        <v>рбс87520729общосн</v>
      </c>
      <c r="AW1676" s="191">
        <f t="shared" si="1215"/>
        <v>0</v>
      </c>
      <c r="AX1676" s="191">
        <f t="shared" si="1216"/>
        <v>0</v>
      </c>
      <c r="AY1676" s="191">
        <f t="shared" si="1217"/>
        <v>0</v>
      </c>
      <c r="AZ1676" s="191">
        <f t="shared" si="1218"/>
        <v>0</v>
      </c>
      <c r="BA1676" s="193">
        <f t="shared" si="1219"/>
        <v>1</v>
      </c>
      <c r="BB1676" s="193">
        <f t="shared" si="1220"/>
        <v>1</v>
      </c>
      <c r="BC1676" s="193">
        <f t="shared" si="1221"/>
        <v>1</v>
      </c>
      <c r="BD1676" s="191">
        <f t="shared" si="1227"/>
        <v>0</v>
      </c>
      <c r="BE1676" s="191">
        <f t="shared" si="1222"/>
        <v>0</v>
      </c>
      <c r="BF1676" s="210">
        <f t="shared" si="1223"/>
        <v>0</v>
      </c>
      <c r="BG1676" s="211">
        <f t="shared" si="1224"/>
        <v>0</v>
      </c>
      <c r="BH1676" s="289"/>
      <c r="BI1676" s="289"/>
      <c r="BL1676" s="233" t="str">
        <f t="shared" si="1225"/>
        <v/>
      </c>
    </row>
    <row r="1677" spans="1:64" ht="12" hidden="1" customHeight="1">
      <c r="A1677" s="333" t="s">
        <v>747</v>
      </c>
      <c r="B1677" s="381" t="s">
        <v>327</v>
      </c>
      <c r="C1677" s="333" t="s">
        <v>748</v>
      </c>
      <c r="D1677" s="381" t="s">
        <v>316</v>
      </c>
      <c r="E1677" s="381" t="s">
        <v>1451</v>
      </c>
      <c r="F1677" s="381" t="s">
        <v>586</v>
      </c>
      <c r="G1677" s="381" t="s">
        <v>397</v>
      </c>
      <c r="H1677" s="100" t="s">
        <v>653</v>
      </c>
      <c r="I1677" s="381" t="s">
        <v>339</v>
      </c>
      <c r="J1677" s="382">
        <v>247918.43</v>
      </c>
      <c r="K1677" s="382">
        <v>166714</v>
      </c>
      <c r="L1677" s="191" t="str">
        <f t="shared" si="1184"/>
        <v>875207290701011007588024434010</v>
      </c>
      <c r="M1677" s="192">
        <f t="array" ref="M1677">IF(COUNT(SEARCH(Удалить_Роспись_КВСР,$B1677)*SEARCH(Удалить_Роспись_ПБС,$C1677)*SEARCH(Удалить_Роспись_КФСР, $D1677)*SEARCH(Удалить_Роспись_КЦСР,$E1677)*SEARCH(Удалить_Роспись_КВР,$F1677)*SEARCH(Удалить_Роспись_ЭК,$H1677)*SEARCH(Удалить_Роспись_КР,$I1677))&gt;0,0,1)</f>
        <v>0</v>
      </c>
      <c r="N1677" s="192">
        <v>0</v>
      </c>
      <c r="O1677" s="192" t="str">
        <f t="shared" si="1185"/>
        <v/>
      </c>
      <c r="P1677" s="192" t="str">
        <f t="shared" si="1226"/>
        <v/>
      </c>
      <c r="Q1677" s="300" t="str">
        <f t="shared" si="1186"/>
        <v/>
      </c>
      <c r="R1677" s="300" t="str">
        <f t="shared" si="1187"/>
        <v/>
      </c>
      <c r="S1677" s="300" t="str">
        <f t="shared" si="1188"/>
        <v/>
      </c>
      <c r="T1677" s="192" t="str">
        <f t="shared" si="1189"/>
        <v/>
      </c>
      <c r="U1677" s="303" t="str">
        <f t="shared" si="1190"/>
        <v/>
      </c>
      <c r="V1677" s="300" t="str">
        <f t="shared" si="1191"/>
        <v/>
      </c>
      <c r="W1677" s="192" t="str">
        <f t="shared" si="1192"/>
        <v/>
      </c>
      <c r="X1677" s="303" t="str">
        <f t="shared" si="1193"/>
        <v/>
      </c>
      <c r="Y1677" s="300" t="str">
        <f t="shared" si="1194"/>
        <v/>
      </c>
      <c r="Z1677" s="300" t="str">
        <f t="shared" si="1195"/>
        <v/>
      </c>
      <c r="AA1677" s="303" t="str">
        <f t="shared" si="1196"/>
        <v/>
      </c>
      <c r="AB1677" s="300" t="str">
        <f t="shared" si="1197"/>
        <v/>
      </c>
      <c r="AC1677" s="300" t="str">
        <f t="shared" si="1198"/>
        <v/>
      </c>
      <c r="AD1677" s="300" t="str">
        <f t="shared" si="1199"/>
        <v/>
      </c>
      <c r="AE1677" s="192" t="str">
        <f t="shared" si="1200"/>
        <v/>
      </c>
      <c r="AF1677" s="192" t="str">
        <f t="shared" si="1201"/>
        <v/>
      </c>
      <c r="AG1677" s="192"/>
      <c r="AJ1677" s="300" t="str">
        <f t="shared" si="1202"/>
        <v/>
      </c>
      <c r="AK1677" s="300" t="str">
        <f t="shared" si="1203"/>
        <v/>
      </c>
      <c r="AL1677" s="300" t="str">
        <f t="shared" si="1204"/>
        <v/>
      </c>
      <c r="AM1677" s="300" t="str">
        <f t="shared" si="1205"/>
        <v/>
      </c>
      <c r="AN1677" s="300" t="str">
        <f t="shared" si="1206"/>
        <v/>
      </c>
      <c r="AO1677" s="300" t="str">
        <f t="shared" si="1207"/>
        <v/>
      </c>
      <c r="AP1677" s="300" t="str">
        <f t="shared" si="1208"/>
        <v/>
      </c>
      <c r="AQ1677" s="300" t="str">
        <f t="shared" si="1209"/>
        <v/>
      </c>
      <c r="AR1677" s="306" t="str">
        <f t="shared" si="1210"/>
        <v/>
      </c>
      <c r="AS1677" s="300" t="str">
        <f t="shared" si="1211"/>
        <v/>
      </c>
      <c r="AT1677" s="300" t="str">
        <f t="shared" si="1212"/>
        <v/>
      </c>
      <c r="AU1677" s="192" t="str">
        <f t="shared" si="1213"/>
        <v>рбс</v>
      </c>
      <c r="AV1677" s="192" t="str">
        <f t="shared" si="1214"/>
        <v>рбс87520729общпро</v>
      </c>
      <c r="AW1677" s="191">
        <f t="shared" si="1215"/>
        <v>0</v>
      </c>
      <c r="AX1677" s="191">
        <f t="shared" si="1216"/>
        <v>0</v>
      </c>
      <c r="AY1677" s="191">
        <f t="shared" si="1217"/>
        <v>0</v>
      </c>
      <c r="AZ1677" s="191">
        <f t="shared" si="1218"/>
        <v>0</v>
      </c>
      <c r="BA1677" s="193">
        <f t="shared" si="1219"/>
        <v>1</v>
      </c>
      <c r="BB1677" s="193">
        <f t="shared" si="1220"/>
        <v>1</v>
      </c>
      <c r="BC1677" s="193">
        <f t="shared" si="1221"/>
        <v>1</v>
      </c>
      <c r="BD1677" s="191">
        <f t="shared" si="1227"/>
        <v>0</v>
      </c>
      <c r="BE1677" s="191">
        <f t="shared" si="1222"/>
        <v>0</v>
      </c>
      <c r="BF1677" s="210">
        <f t="shared" si="1223"/>
        <v>0</v>
      </c>
      <c r="BG1677" s="211">
        <f t="shared" si="1224"/>
        <v>0</v>
      </c>
      <c r="BH1677" s="289"/>
      <c r="BI1677" s="289"/>
      <c r="BL1677" s="233" t="str">
        <f t="shared" si="1225"/>
        <v/>
      </c>
    </row>
    <row r="1678" spans="1:64" ht="12" hidden="1" customHeight="1">
      <c r="A1678" s="333" t="s">
        <v>747</v>
      </c>
      <c r="B1678" s="381" t="s">
        <v>327</v>
      </c>
      <c r="C1678" s="333" t="s">
        <v>748</v>
      </c>
      <c r="D1678" s="381" t="s">
        <v>316</v>
      </c>
      <c r="E1678" s="381" t="s">
        <v>1451</v>
      </c>
      <c r="F1678" s="381" t="s">
        <v>609</v>
      </c>
      <c r="G1678" s="381" t="s">
        <v>395</v>
      </c>
      <c r="H1678" s="100" t="s">
        <v>653</v>
      </c>
      <c r="I1678" s="381" t="s">
        <v>339</v>
      </c>
      <c r="J1678" s="382">
        <v>800</v>
      </c>
      <c r="K1678" s="382">
        <v>800</v>
      </c>
      <c r="L1678" s="191" t="str">
        <f t="shared" ref="L1678:L1741" si="1228">CONCATENATE(B1678,C1678,D1678,E1678,F1678,G1678,I1678)</f>
        <v>875207290701011007588085229010</v>
      </c>
      <c r="M1678" s="192">
        <f t="array" ref="M1678">IF(COUNT(SEARCH(Удалить_Роспись_КВСР,$B1678)*SEARCH(Удалить_Роспись_ПБС,$C1678)*SEARCH(Удалить_Роспись_КФСР, $D1678)*SEARCH(Удалить_Роспись_КЦСР,$E1678)*SEARCH(Удалить_Роспись_КВР,$F1678)*SEARCH(Удалить_Роспись_ЭК,$H1678)*SEARCH(Удалить_Роспись_КР,$I1678))&gt;0,0,1)</f>
        <v>0</v>
      </c>
      <c r="N1678" s="192">
        <v>0</v>
      </c>
      <c r="O1678" s="192" t="str">
        <f t="shared" ref="O1678:O1741" si="1229">IF(OR($E1678="263П001",$E1678="092П000"),"атп","")</f>
        <v/>
      </c>
      <c r="P1678" s="192" t="str">
        <f t="shared" si="1226"/>
        <v/>
      </c>
      <c r="Q1678" s="300" t="str">
        <f t="shared" ref="Q1678:Q1741" si="1230">IF(OR($E1678="282Д002",$E1678="909Д000"),"инв","")</f>
        <v/>
      </c>
      <c r="R1678" s="300" t="str">
        <f t="shared" ref="R1678:R1741" si="1231">IF(OR($E1678="2928006",$E1678="4118004",$E1678="909Ж000"),"зем","")</f>
        <v/>
      </c>
      <c r="S1678" s="300" t="str">
        <f t="shared" ref="S1678:S1741" si="1232">IF($D1678="1001","пен","")</f>
        <v/>
      </c>
      <c r="T1678" s="192" t="str">
        <f t="shared" ref="T1678:T1741" si="1233">IF($E1678="9018000","рез","")</f>
        <v/>
      </c>
      <c r="U1678" s="303" t="str">
        <f t="shared" ref="U1678:U1741" si="1234">IF(LEFT($E1678,3)="795","рцп","")</f>
        <v/>
      </c>
      <c r="V1678" s="300" t="str">
        <f t="shared" ref="V1678:V1741" si="1235">IF(AND($B1678="830",OR($E1678="1038212",$E1678="0358000",E1678="0348223",E1678="1018001",E1678="1018210",E1678="1038000",E1678="0318202",E1678="0368203",E1678="0538001")),"мер","")</f>
        <v/>
      </c>
      <c r="W1678" s="192" t="str">
        <f t="shared" ref="W1678:W1741" si="1236">IF(AND($B1678="806",$D1678="0503"),"бла","")</f>
        <v/>
      </c>
      <c r="X1678" s="303" t="str">
        <f t="shared" ref="X1678:X1741" si="1237">IF(AND($B1678="806",$E1678="5058606"),"жил","")</f>
        <v/>
      </c>
      <c r="Y1678" s="300" t="str">
        <f t="shared" ref="Y1678:Y1741" si="1238">IF($D1678="0107","выб","")</f>
        <v/>
      </c>
      <c r="Z1678" s="300" t="str">
        <f t="shared" ref="Z1678:Z1741" si="1239">IF($G1678="251","меж","")</f>
        <v/>
      </c>
      <c r="AA1678" s="303" t="str">
        <f t="shared" ref="AA1678:AA1741" si="1240">IF($B1678="800","кцп","")</f>
        <v/>
      </c>
      <c r="AB1678" s="300" t="str">
        <f t="shared" ref="AB1678:AB1741" si="1241">IF($F1678="611","смз","")</f>
        <v/>
      </c>
      <c r="AC1678" s="300" t="str">
        <f t="shared" ref="AC1678:AC1741" si="1242">IF($D1678="1301","дол","")</f>
        <v/>
      </c>
      <c r="AD1678" s="300" t="str">
        <f t="shared" ref="AD1678:AD1741" si="1243">IF($F1678="612","сиц","")</f>
        <v/>
      </c>
      <c r="AE1678" s="192" t="str">
        <f t="shared" ref="AE1678:AE1741" si="1244">IF(AND($B1678="890",$E1678="9098000",F1678="870"),"рсф","")</f>
        <v/>
      </c>
      <c r="AF1678" s="192" t="str">
        <f t="shared" ref="AF1678:AF1741" si="1245">IF(AND($F1678="330",B1678="806"),"поч","")</f>
        <v/>
      </c>
      <c r="AG1678" s="192"/>
      <c r="AJ1678" s="300" t="str">
        <f t="shared" ref="AJ1678:AJ1741" si="1246">IF(AND(D1678="0503",G1678="223",OR(E1678="2118002",E1678="2218002",E1678="2338004",E1678="2718002",E1678="2928002",E1678="3018002",E1678="3118002",E1678="3218002",E1678="3418002",E1678="3658002",E1678="3718002",E1678="3818002",E1678="3948001",E1678="4118002",E1678="4218002",E1678="4218001",E1678="4318002",E1678="4418002",E1678="4618002")),"осв","")</f>
        <v/>
      </c>
      <c r="AK1678" s="300" t="str">
        <f t="shared" ref="AK1678:AK1741" si="1247">IF($D1678="0107","выб","")</f>
        <v/>
      </c>
      <c r="AL1678" s="300" t="str">
        <f t="shared" ref="AL1678:AL1741" si="1248">IF(OR($D1678="0409",$D1678="0503"),"бла","")</f>
        <v/>
      </c>
      <c r="AM1678" s="300" t="str">
        <f t="shared" ref="AM1678:AM1741" si="1249">IF($G1678="251","меж","")</f>
        <v/>
      </c>
      <c r="AN1678" s="300" t="str">
        <f t="shared" ref="AN1678:AN1741" si="1250">IF($D1678="0501","жил","")</f>
        <v/>
      </c>
      <c r="AO1678" s="300" t="str">
        <f t="shared" ref="AO1678:AO1741" si="1251">IF($D1678="1101","физ","")</f>
        <v/>
      </c>
      <c r="AP1678" s="300" t="str">
        <f t="shared" ref="AP1678:AP1741" si="1252">IF($D1678="0408","тра","")</f>
        <v/>
      </c>
      <c r="AQ1678" s="300" t="str">
        <f t="shared" ref="AQ1678:AQ1741" si="1253">IF($D1678="1001","пен","")</f>
        <v/>
      </c>
      <c r="AR1678" s="306" t="str">
        <f t="shared" ref="AR1678:AR1741" si="1254">IF(LEFT($E1678,3)="795","рцп","")</f>
        <v/>
      </c>
      <c r="AS1678" s="300" t="str">
        <f t="shared" ref="AS1678:AS1741" si="1255">IF($F1678="611","смз","")</f>
        <v/>
      </c>
      <c r="AT1678" s="300" t="str">
        <f t="shared" ref="AT1678:AT1741" si="1256">IF($F1678="612","сиц","")</f>
        <v/>
      </c>
      <c r="AU1678" s="192" t="str">
        <f t="shared" ref="AU1678:AU1741" si="1257">IF(LEFT(B1678,1)="9",LEFT(CONCATENATE(AJ1678,AK1678,AL1678,AM1678,AN1678,AP1678,AQ1678,AR1678,AS1678,AT1678,AO1678,"рбс"),3),LEFT(CONCATENATE(O1678,P1678,Q1678,R1678,S1678,T1678,U1678,V1678,W1678,X1678,Y1678,Z1678,AA1678,AB1678,AC1678,AD1678,AE1678,AF1678,"рбс"),3))</f>
        <v>рбс</v>
      </c>
      <c r="AV1678" s="192" t="str">
        <f t="shared" ref="AV1678:AV1741" si="1258">CONCATENATE(AU1678,B1678,IF(C1678="ЦП270","ЦП273",IF(AND(C1678="ЦС300",LEFT(E1678,3)="440"),"ЦС306",IF(AND(C1678="ЦУ340",LEFT(E1678,3)="440"),"ЦУ347",C1678))),IF(ISNA(VLOOKUP(F1678,спр_Платные,1,FALSE)),"общ","пла"),VLOOKUP(G1678,спр_Индексации_ЭКР,3,FALSE))</f>
        <v>рбс87520729общпро</v>
      </c>
      <c r="AW1678" s="191">
        <f t="shared" ref="AW1678:AW1741" si="1259">J1678*$M1678</f>
        <v>0</v>
      </c>
      <c r="AX1678" s="191">
        <f t="shared" ref="AX1678:AX1741" si="1260">K1678*$M1678</f>
        <v>0</v>
      </c>
      <c r="AY1678" s="191">
        <f t="shared" ref="AY1678:AY1741" si="1261">J1678*$N1678</f>
        <v>0</v>
      </c>
      <c r="AZ1678" s="191">
        <f t="shared" ref="AZ1678:AZ1741" si="1262">K1678*$N1678</f>
        <v>0</v>
      </c>
      <c r="BA1678" s="193">
        <f t="shared" ref="BA1678:BA1741" si="1263">VLOOKUP(G1678,спр_Индексации_ЭКР,2,FALSE)</f>
        <v>1</v>
      </c>
      <c r="BB1678" s="193">
        <f t="shared" ref="BB1678:BB1741" si="1264">VLOOKUP(G1678,спр_Индексации_ЭКР,4,FALSE)</f>
        <v>1</v>
      </c>
      <c r="BC1678" s="193">
        <f t="shared" ref="BC1678:BC1741" si="1265">VLOOKUP(G1678,спр_Индексации_ЭКР,5,FALSE)</f>
        <v>1</v>
      </c>
      <c r="BD1678" s="191">
        <f t="shared" si="1227"/>
        <v>0</v>
      </c>
      <c r="BE1678" s="191">
        <f t="shared" ref="BE1678:BE1741" si="1266">AZ1678*$BA1678</f>
        <v>0</v>
      </c>
      <c r="BF1678" s="210">
        <f t="shared" ref="BF1678:BF1741" si="1267">BD1678*BB1678</f>
        <v>0</v>
      </c>
      <c r="BG1678" s="211">
        <f t="shared" ref="BG1678:BG1741" si="1268">BF1678*BC1678</f>
        <v>0</v>
      </c>
      <c r="BH1678" s="289"/>
      <c r="BI1678" s="289"/>
      <c r="BL1678" s="233" t="str">
        <f t="shared" ref="BL1678:BL1741" si="1269">IF(LEFT(B1678,1)="9",LEFT(D1678,2),"")</f>
        <v/>
      </c>
    </row>
    <row r="1679" spans="1:64" ht="12" hidden="1" customHeight="1">
      <c r="A1679" s="333" t="s">
        <v>747</v>
      </c>
      <c r="B1679" s="381" t="s">
        <v>327</v>
      </c>
      <c r="C1679" s="333" t="s">
        <v>748</v>
      </c>
      <c r="D1679" s="381" t="s">
        <v>311</v>
      </c>
      <c r="E1679" s="381" t="s">
        <v>1452</v>
      </c>
      <c r="F1679" s="381" t="s">
        <v>586</v>
      </c>
      <c r="G1679" s="381" t="s">
        <v>397</v>
      </c>
      <c r="H1679" s="100" t="s">
        <v>653</v>
      </c>
      <c r="I1679" s="381" t="s">
        <v>339</v>
      </c>
      <c r="J1679" s="382">
        <v>17520</v>
      </c>
      <c r="K1679" s="382">
        <v>0</v>
      </c>
      <c r="L1679" s="191" t="str">
        <f t="shared" si="1228"/>
        <v>875207291003011007554024434010</v>
      </c>
      <c r="M1679" s="192">
        <f t="array" ref="M1679">IF(COUNT(SEARCH(Удалить_Роспись_КВСР,$B1679)*SEARCH(Удалить_Роспись_ПБС,$C1679)*SEARCH(Удалить_Роспись_КФСР, $D1679)*SEARCH(Удалить_Роспись_КЦСР,$E1679)*SEARCH(Удалить_Роспись_КВР,$F1679)*SEARCH(Удалить_Роспись_ЭК,$H1679)*SEARCH(Удалить_Роспись_КР,$I1679))&gt;0,0,1)</f>
        <v>0</v>
      </c>
      <c r="N1679" s="192">
        <v>0</v>
      </c>
      <c r="O1679" s="192" t="str">
        <f t="shared" si="1229"/>
        <v/>
      </c>
      <c r="P1679" s="192" t="str">
        <f t="shared" si="1226"/>
        <v/>
      </c>
      <c r="Q1679" s="300" t="str">
        <f t="shared" si="1230"/>
        <v/>
      </c>
      <c r="R1679" s="300" t="str">
        <f t="shared" si="1231"/>
        <v/>
      </c>
      <c r="S1679" s="300" t="str">
        <f t="shared" si="1232"/>
        <v/>
      </c>
      <c r="T1679" s="192" t="str">
        <f t="shared" si="1233"/>
        <v/>
      </c>
      <c r="U1679" s="303" t="str">
        <f t="shared" si="1234"/>
        <v/>
      </c>
      <c r="V1679" s="300" t="str">
        <f t="shared" si="1235"/>
        <v/>
      </c>
      <c r="W1679" s="192" t="str">
        <f t="shared" si="1236"/>
        <v/>
      </c>
      <c r="X1679" s="303" t="str">
        <f t="shared" si="1237"/>
        <v/>
      </c>
      <c r="Y1679" s="300" t="str">
        <f t="shared" si="1238"/>
        <v/>
      </c>
      <c r="Z1679" s="300" t="str">
        <f t="shared" si="1239"/>
        <v/>
      </c>
      <c r="AA1679" s="303" t="str">
        <f t="shared" si="1240"/>
        <v/>
      </c>
      <c r="AB1679" s="300" t="str">
        <f t="shared" si="1241"/>
        <v/>
      </c>
      <c r="AC1679" s="300" t="str">
        <f t="shared" si="1242"/>
        <v/>
      </c>
      <c r="AD1679" s="300" t="str">
        <f t="shared" si="1243"/>
        <v/>
      </c>
      <c r="AE1679" s="192" t="str">
        <f t="shared" si="1244"/>
        <v/>
      </c>
      <c r="AF1679" s="192" t="str">
        <f t="shared" si="1245"/>
        <v/>
      </c>
      <c r="AG1679" s="192"/>
      <c r="AJ1679" s="300" t="str">
        <f t="shared" si="1246"/>
        <v/>
      </c>
      <c r="AK1679" s="300" t="str">
        <f t="shared" si="1247"/>
        <v/>
      </c>
      <c r="AL1679" s="300" t="str">
        <f t="shared" si="1248"/>
        <v/>
      </c>
      <c r="AM1679" s="300" t="str">
        <f t="shared" si="1249"/>
        <v/>
      </c>
      <c r="AN1679" s="300" t="str">
        <f t="shared" si="1250"/>
        <v/>
      </c>
      <c r="AO1679" s="300" t="str">
        <f t="shared" si="1251"/>
        <v/>
      </c>
      <c r="AP1679" s="300" t="str">
        <f t="shared" si="1252"/>
        <v/>
      </c>
      <c r="AQ1679" s="300" t="str">
        <f t="shared" si="1253"/>
        <v/>
      </c>
      <c r="AR1679" s="306" t="str">
        <f t="shared" si="1254"/>
        <v/>
      </c>
      <c r="AS1679" s="300" t="str">
        <f t="shared" si="1255"/>
        <v/>
      </c>
      <c r="AT1679" s="300" t="str">
        <f t="shared" si="1256"/>
        <v/>
      </c>
      <c r="AU1679" s="192" t="str">
        <f t="shared" si="1257"/>
        <v>рбс</v>
      </c>
      <c r="AV1679" s="192" t="str">
        <f t="shared" si="1258"/>
        <v>рбс87520729общпро</v>
      </c>
      <c r="AW1679" s="191">
        <f t="shared" si="1259"/>
        <v>0</v>
      </c>
      <c r="AX1679" s="191">
        <f t="shared" si="1260"/>
        <v>0</v>
      </c>
      <c r="AY1679" s="191">
        <f t="shared" si="1261"/>
        <v>0</v>
      </c>
      <c r="AZ1679" s="191">
        <f t="shared" si="1262"/>
        <v>0</v>
      </c>
      <c r="BA1679" s="193">
        <f t="shared" si="1263"/>
        <v>1</v>
      </c>
      <c r="BB1679" s="193">
        <f t="shared" si="1264"/>
        <v>1</v>
      </c>
      <c r="BC1679" s="193">
        <f t="shared" si="1265"/>
        <v>1</v>
      </c>
      <c r="BD1679" s="191">
        <f t="shared" si="1227"/>
        <v>0</v>
      </c>
      <c r="BE1679" s="191">
        <f t="shared" si="1266"/>
        <v>0</v>
      </c>
      <c r="BF1679" s="210">
        <f t="shared" si="1267"/>
        <v>0</v>
      </c>
      <c r="BG1679" s="211">
        <f t="shared" si="1268"/>
        <v>0</v>
      </c>
      <c r="BH1679" s="289"/>
      <c r="BI1679" s="289"/>
      <c r="BL1679" s="233" t="str">
        <f t="shared" si="1269"/>
        <v/>
      </c>
    </row>
    <row r="1680" spans="1:64" ht="12" customHeight="1">
      <c r="A1680" s="333" t="s">
        <v>749</v>
      </c>
      <c r="B1680" s="381" t="s">
        <v>327</v>
      </c>
      <c r="C1680" s="333" t="s">
        <v>750</v>
      </c>
      <c r="D1680" s="381" t="s">
        <v>316</v>
      </c>
      <c r="E1680" s="381" t="s">
        <v>1443</v>
      </c>
      <c r="F1680" s="381" t="s">
        <v>608</v>
      </c>
      <c r="G1680" s="381" t="s">
        <v>385</v>
      </c>
      <c r="H1680" s="100" t="s">
        <v>653</v>
      </c>
      <c r="I1680" s="381" t="s">
        <v>505</v>
      </c>
      <c r="J1680" s="382">
        <v>646417</v>
      </c>
      <c r="K1680" s="382">
        <v>569035.79</v>
      </c>
      <c r="L1680" s="191" t="str">
        <f t="shared" si="1228"/>
        <v>875207170701011004001011121101</v>
      </c>
      <c r="M1680" s="192">
        <f t="array" ref="M1680">IF(COUNT(SEARCH(Удалить_Роспись_КВСР,$B1680)*SEARCH(Удалить_Роспись_ПБС,$C1680)*SEARCH(Удалить_Роспись_КФСР, $D1680)*SEARCH(Удалить_Роспись_КЦСР,$E1680)*SEARCH(Удалить_Роспись_КВР,$F1680)*SEARCH(Удалить_Роспись_ЭК,$H1680)*SEARCH(Удалить_Роспись_КР,$I1680))&gt;0,0,1)</f>
        <v>0</v>
      </c>
      <c r="N1680" s="192">
        <v>0</v>
      </c>
      <c r="O1680" s="192" t="str">
        <f t="shared" si="1229"/>
        <v/>
      </c>
      <c r="P1680" s="192" t="str">
        <f t="shared" si="1226"/>
        <v/>
      </c>
      <c r="Q1680" s="300" t="str">
        <f t="shared" si="1230"/>
        <v/>
      </c>
      <c r="R1680" s="300" t="str">
        <f t="shared" si="1231"/>
        <v/>
      </c>
      <c r="S1680" s="300" t="str">
        <f t="shared" si="1232"/>
        <v/>
      </c>
      <c r="T1680" s="192" t="str">
        <f t="shared" si="1233"/>
        <v/>
      </c>
      <c r="U1680" s="303" t="str">
        <f t="shared" si="1234"/>
        <v/>
      </c>
      <c r="V1680" s="300" t="str">
        <f t="shared" si="1235"/>
        <v/>
      </c>
      <c r="W1680" s="192" t="str">
        <f t="shared" si="1236"/>
        <v/>
      </c>
      <c r="X1680" s="303" t="str">
        <f t="shared" si="1237"/>
        <v/>
      </c>
      <c r="Y1680" s="300" t="str">
        <f t="shared" si="1238"/>
        <v/>
      </c>
      <c r="Z1680" s="300" t="str">
        <f t="shared" si="1239"/>
        <v/>
      </c>
      <c r="AA1680" s="303" t="str">
        <f t="shared" si="1240"/>
        <v/>
      </c>
      <c r="AB1680" s="300" t="str">
        <f t="shared" si="1241"/>
        <v/>
      </c>
      <c r="AC1680" s="300" t="str">
        <f t="shared" si="1242"/>
        <v/>
      </c>
      <c r="AD1680" s="300" t="str">
        <f t="shared" si="1243"/>
        <v/>
      </c>
      <c r="AE1680" s="192" t="str">
        <f t="shared" si="1244"/>
        <v/>
      </c>
      <c r="AF1680" s="192" t="str">
        <f t="shared" si="1245"/>
        <v/>
      </c>
      <c r="AG1680" s="192"/>
      <c r="AJ1680" s="300" t="str">
        <f t="shared" si="1246"/>
        <v/>
      </c>
      <c r="AK1680" s="300" t="str">
        <f t="shared" si="1247"/>
        <v/>
      </c>
      <c r="AL1680" s="300" t="str">
        <f t="shared" si="1248"/>
        <v/>
      </c>
      <c r="AM1680" s="300" t="str">
        <f t="shared" si="1249"/>
        <v/>
      </c>
      <c r="AN1680" s="300" t="str">
        <f t="shared" si="1250"/>
        <v/>
      </c>
      <c r="AO1680" s="300" t="str">
        <f t="shared" si="1251"/>
        <v/>
      </c>
      <c r="AP1680" s="300" t="str">
        <f t="shared" si="1252"/>
        <v/>
      </c>
      <c r="AQ1680" s="300" t="str">
        <f t="shared" si="1253"/>
        <v/>
      </c>
      <c r="AR1680" s="306" t="str">
        <f t="shared" si="1254"/>
        <v/>
      </c>
      <c r="AS1680" s="300" t="str">
        <f t="shared" si="1255"/>
        <v/>
      </c>
      <c r="AT1680" s="300" t="str">
        <f t="shared" si="1256"/>
        <v/>
      </c>
      <c r="AU1680" s="192" t="str">
        <f t="shared" si="1257"/>
        <v>рбс</v>
      </c>
      <c r="AV1680" s="192" t="str">
        <f t="shared" si="1258"/>
        <v>рбс87520717общопл</v>
      </c>
      <c r="AW1680" s="191">
        <f t="shared" si="1259"/>
        <v>0</v>
      </c>
      <c r="AX1680" s="191">
        <f t="shared" si="1260"/>
        <v>0</v>
      </c>
      <c r="AY1680" s="191">
        <f t="shared" si="1261"/>
        <v>0</v>
      </c>
      <c r="AZ1680" s="191">
        <f t="shared" si="1262"/>
        <v>0</v>
      </c>
      <c r="BA1680" s="193">
        <f t="shared" si="1263"/>
        <v>1</v>
      </c>
      <c r="BB1680" s="193">
        <f t="shared" si="1264"/>
        <v>1</v>
      </c>
      <c r="BC1680" s="193">
        <f t="shared" si="1265"/>
        <v>1</v>
      </c>
      <c r="BD1680" s="191">
        <f t="shared" si="1227"/>
        <v>0</v>
      </c>
      <c r="BE1680" s="191">
        <f t="shared" si="1266"/>
        <v>0</v>
      </c>
      <c r="BF1680" s="210">
        <f t="shared" si="1267"/>
        <v>0</v>
      </c>
      <c r="BG1680" s="211">
        <f t="shared" si="1268"/>
        <v>0</v>
      </c>
      <c r="BH1680" s="289"/>
      <c r="BI1680" s="289"/>
      <c r="BL1680" s="233" t="str">
        <f t="shared" si="1269"/>
        <v/>
      </c>
    </row>
    <row r="1681" spans="1:64" ht="12" customHeight="1">
      <c r="A1681" s="333" t="s">
        <v>749</v>
      </c>
      <c r="B1681" s="381" t="s">
        <v>327</v>
      </c>
      <c r="C1681" s="333" t="s">
        <v>750</v>
      </c>
      <c r="D1681" s="381" t="s">
        <v>316</v>
      </c>
      <c r="E1681" s="381" t="s">
        <v>1443</v>
      </c>
      <c r="F1681" s="381" t="s">
        <v>902</v>
      </c>
      <c r="G1681" s="381" t="s">
        <v>387</v>
      </c>
      <c r="H1681" s="100" t="s">
        <v>653</v>
      </c>
      <c r="I1681" s="381" t="s">
        <v>505</v>
      </c>
      <c r="J1681" s="382">
        <v>194691.09</v>
      </c>
      <c r="K1681" s="382">
        <v>148743.54999999999</v>
      </c>
      <c r="L1681" s="191" t="str">
        <f t="shared" si="1228"/>
        <v>875207170701011004001011921301</v>
      </c>
      <c r="M1681" s="192">
        <f t="array" ref="M1681">IF(COUNT(SEARCH(Удалить_Роспись_КВСР,$B1681)*SEARCH(Удалить_Роспись_ПБС,$C1681)*SEARCH(Удалить_Роспись_КФСР, $D1681)*SEARCH(Удалить_Роспись_КЦСР,$E1681)*SEARCH(Удалить_Роспись_КВР,$F1681)*SEARCH(Удалить_Роспись_ЭК,$H1681)*SEARCH(Удалить_Роспись_КР,$I1681))&gt;0,0,1)</f>
        <v>0</v>
      </c>
      <c r="N1681" s="192">
        <v>0</v>
      </c>
      <c r="O1681" s="192" t="str">
        <f t="shared" si="1229"/>
        <v/>
      </c>
      <c r="P1681" s="192" t="str">
        <f t="shared" si="1226"/>
        <v/>
      </c>
      <c r="Q1681" s="300" t="str">
        <f t="shared" si="1230"/>
        <v/>
      </c>
      <c r="R1681" s="300" t="str">
        <f t="shared" si="1231"/>
        <v/>
      </c>
      <c r="S1681" s="300" t="str">
        <f t="shared" si="1232"/>
        <v/>
      </c>
      <c r="T1681" s="192" t="str">
        <f t="shared" si="1233"/>
        <v/>
      </c>
      <c r="U1681" s="303" t="str">
        <f t="shared" si="1234"/>
        <v/>
      </c>
      <c r="V1681" s="300" t="str">
        <f t="shared" si="1235"/>
        <v/>
      </c>
      <c r="W1681" s="192" t="str">
        <f t="shared" si="1236"/>
        <v/>
      </c>
      <c r="X1681" s="303" t="str">
        <f t="shared" si="1237"/>
        <v/>
      </c>
      <c r="Y1681" s="300" t="str">
        <f t="shared" si="1238"/>
        <v/>
      </c>
      <c r="Z1681" s="300" t="str">
        <f t="shared" si="1239"/>
        <v/>
      </c>
      <c r="AA1681" s="303" t="str">
        <f t="shared" si="1240"/>
        <v/>
      </c>
      <c r="AB1681" s="300" t="str">
        <f t="shared" si="1241"/>
        <v/>
      </c>
      <c r="AC1681" s="300" t="str">
        <f t="shared" si="1242"/>
        <v/>
      </c>
      <c r="AD1681" s="300" t="str">
        <f t="shared" si="1243"/>
        <v/>
      </c>
      <c r="AE1681" s="192" t="str">
        <f t="shared" si="1244"/>
        <v/>
      </c>
      <c r="AF1681" s="192" t="str">
        <f t="shared" si="1245"/>
        <v/>
      </c>
      <c r="AG1681" s="192"/>
      <c r="AJ1681" s="300" t="str">
        <f t="shared" si="1246"/>
        <v/>
      </c>
      <c r="AK1681" s="300" t="str">
        <f t="shared" si="1247"/>
        <v/>
      </c>
      <c r="AL1681" s="300" t="str">
        <f t="shared" si="1248"/>
        <v/>
      </c>
      <c r="AM1681" s="300" t="str">
        <f t="shared" si="1249"/>
        <v/>
      </c>
      <c r="AN1681" s="300" t="str">
        <f t="shared" si="1250"/>
        <v/>
      </c>
      <c r="AO1681" s="300" t="str">
        <f t="shared" si="1251"/>
        <v/>
      </c>
      <c r="AP1681" s="300" t="str">
        <f t="shared" si="1252"/>
        <v/>
      </c>
      <c r="AQ1681" s="300" t="str">
        <f t="shared" si="1253"/>
        <v/>
      </c>
      <c r="AR1681" s="306" t="str">
        <f t="shared" si="1254"/>
        <v/>
      </c>
      <c r="AS1681" s="300" t="str">
        <f t="shared" si="1255"/>
        <v/>
      </c>
      <c r="AT1681" s="300" t="str">
        <f t="shared" si="1256"/>
        <v/>
      </c>
      <c r="AU1681" s="192" t="str">
        <f t="shared" si="1257"/>
        <v>рбс</v>
      </c>
      <c r="AV1681" s="192" t="str">
        <f t="shared" si="1258"/>
        <v>рбс87520717общопл</v>
      </c>
      <c r="AW1681" s="191">
        <f t="shared" si="1259"/>
        <v>0</v>
      </c>
      <c r="AX1681" s="191">
        <f t="shared" si="1260"/>
        <v>0</v>
      </c>
      <c r="AY1681" s="191">
        <f t="shared" si="1261"/>
        <v>0</v>
      </c>
      <c r="AZ1681" s="191">
        <f t="shared" si="1262"/>
        <v>0</v>
      </c>
      <c r="BA1681" s="193">
        <f t="shared" si="1263"/>
        <v>1</v>
      </c>
      <c r="BB1681" s="193">
        <f t="shared" si="1264"/>
        <v>1</v>
      </c>
      <c r="BC1681" s="193">
        <f t="shared" si="1265"/>
        <v>1</v>
      </c>
      <c r="BD1681" s="191">
        <f t="shared" si="1227"/>
        <v>0</v>
      </c>
      <c r="BE1681" s="191">
        <f t="shared" si="1266"/>
        <v>0</v>
      </c>
      <c r="BF1681" s="210">
        <f t="shared" si="1267"/>
        <v>0</v>
      </c>
      <c r="BG1681" s="211">
        <f t="shared" si="1268"/>
        <v>0</v>
      </c>
      <c r="BH1681" s="289"/>
      <c r="BI1681" s="289"/>
      <c r="BL1681" s="233" t="str">
        <f t="shared" si="1269"/>
        <v/>
      </c>
    </row>
    <row r="1682" spans="1:64" ht="12" customHeight="1">
      <c r="A1682" s="333" t="s">
        <v>749</v>
      </c>
      <c r="B1682" s="381" t="s">
        <v>327</v>
      </c>
      <c r="C1682" s="333" t="s">
        <v>750</v>
      </c>
      <c r="D1682" s="381" t="s">
        <v>316</v>
      </c>
      <c r="E1682" s="381" t="s">
        <v>1443</v>
      </c>
      <c r="F1682" s="381" t="s">
        <v>586</v>
      </c>
      <c r="G1682" s="381" t="s">
        <v>391</v>
      </c>
      <c r="H1682" s="100" t="s">
        <v>653</v>
      </c>
      <c r="I1682" s="381" t="s">
        <v>505</v>
      </c>
      <c r="J1682" s="382">
        <v>12600</v>
      </c>
      <c r="K1682" s="382">
        <v>4800</v>
      </c>
      <c r="L1682" s="191" t="str">
        <f t="shared" si="1228"/>
        <v>875207170701011004001024422101</v>
      </c>
      <c r="M1682" s="192">
        <f t="array" ref="M1682">IF(COUNT(SEARCH(Удалить_Роспись_КВСР,$B1682)*SEARCH(Удалить_Роспись_ПБС,$C1682)*SEARCH(Удалить_Роспись_КФСР, $D1682)*SEARCH(Удалить_Роспись_КЦСР,$E1682)*SEARCH(Удалить_Роспись_КВР,$F1682)*SEARCH(Удалить_Роспись_ЭК,$H1682)*SEARCH(Удалить_Роспись_КР,$I1682))&gt;0,0,1)</f>
        <v>0</v>
      </c>
      <c r="N1682" s="192">
        <f>IF(COUNT(SEARCH(Удалить_Индекс_КВСР,$B1682)*SEARCH(Удалить_Индекс_ПБС,$C1682)*SEARCH(Удалить_Индекс_КФСР,$D1682)*SEARCH(Удалить_Индекс_КЦСР,$E1682)*SEARCH(Удалить_Индекс_КВР,$F1682)*SEARCH(Удалить_Индекс_ЭК,$H1682)*SEARCH(Удалить_Индекс_КР,$I1682))&gt;0,0,1)</f>
        <v>1</v>
      </c>
      <c r="O1682" s="192" t="str">
        <f t="shared" si="1229"/>
        <v/>
      </c>
      <c r="P1682" s="192" t="str">
        <f t="shared" si="1226"/>
        <v/>
      </c>
      <c r="Q1682" s="300" t="str">
        <f t="shared" si="1230"/>
        <v/>
      </c>
      <c r="R1682" s="300" t="str">
        <f t="shared" si="1231"/>
        <v/>
      </c>
      <c r="S1682" s="300" t="str">
        <f t="shared" si="1232"/>
        <v/>
      </c>
      <c r="T1682" s="192" t="str">
        <f t="shared" si="1233"/>
        <v/>
      </c>
      <c r="U1682" s="303" t="str">
        <f t="shared" si="1234"/>
        <v/>
      </c>
      <c r="V1682" s="300" t="str">
        <f t="shared" si="1235"/>
        <v/>
      </c>
      <c r="W1682" s="192" t="str">
        <f t="shared" si="1236"/>
        <v/>
      </c>
      <c r="X1682" s="303" t="str">
        <f t="shared" si="1237"/>
        <v/>
      </c>
      <c r="Y1682" s="300" t="str">
        <f t="shared" si="1238"/>
        <v/>
      </c>
      <c r="Z1682" s="300" t="str">
        <f t="shared" si="1239"/>
        <v/>
      </c>
      <c r="AA1682" s="303" t="str">
        <f t="shared" si="1240"/>
        <v/>
      </c>
      <c r="AB1682" s="300" t="str">
        <f t="shared" si="1241"/>
        <v/>
      </c>
      <c r="AC1682" s="300" t="str">
        <f t="shared" si="1242"/>
        <v/>
      </c>
      <c r="AD1682" s="300" t="str">
        <f t="shared" si="1243"/>
        <v/>
      </c>
      <c r="AE1682" s="192" t="str">
        <f t="shared" si="1244"/>
        <v/>
      </c>
      <c r="AF1682" s="192" t="str">
        <f t="shared" si="1245"/>
        <v/>
      </c>
      <c r="AG1682" s="192"/>
      <c r="AJ1682" s="300" t="str">
        <f t="shared" si="1246"/>
        <v/>
      </c>
      <c r="AK1682" s="300" t="str">
        <f t="shared" si="1247"/>
        <v/>
      </c>
      <c r="AL1682" s="300" t="str">
        <f t="shared" si="1248"/>
        <v/>
      </c>
      <c r="AM1682" s="300" t="str">
        <f t="shared" si="1249"/>
        <v/>
      </c>
      <c r="AN1682" s="300" t="str">
        <f t="shared" si="1250"/>
        <v/>
      </c>
      <c r="AO1682" s="300" t="str">
        <f t="shared" si="1251"/>
        <v/>
      </c>
      <c r="AP1682" s="300" t="str">
        <f t="shared" si="1252"/>
        <v/>
      </c>
      <c r="AQ1682" s="300" t="str">
        <f t="shared" si="1253"/>
        <v/>
      </c>
      <c r="AR1682" s="306" t="str">
        <f t="shared" si="1254"/>
        <v/>
      </c>
      <c r="AS1682" s="300" t="str">
        <f t="shared" si="1255"/>
        <v/>
      </c>
      <c r="AT1682" s="300" t="str">
        <f t="shared" si="1256"/>
        <v/>
      </c>
      <c r="AU1682" s="192" t="str">
        <f t="shared" si="1257"/>
        <v>рбс</v>
      </c>
      <c r="AV1682" s="192" t="str">
        <f t="shared" si="1258"/>
        <v>рбс87520717общпро</v>
      </c>
      <c r="AW1682" s="191">
        <f t="shared" si="1259"/>
        <v>0</v>
      </c>
      <c r="AX1682" s="191">
        <f t="shared" si="1260"/>
        <v>0</v>
      </c>
      <c r="AY1682" s="191">
        <f t="shared" si="1261"/>
        <v>12600</v>
      </c>
      <c r="AZ1682" s="191">
        <f t="shared" si="1262"/>
        <v>4800</v>
      </c>
      <c r="BA1682" s="193">
        <f t="shared" si="1263"/>
        <v>1</v>
      </c>
      <c r="BB1682" s="193">
        <f t="shared" si="1264"/>
        <v>1</v>
      </c>
      <c r="BC1682" s="193">
        <f t="shared" si="1265"/>
        <v>1</v>
      </c>
      <c r="BD1682" s="191">
        <f t="shared" si="1227"/>
        <v>12600</v>
      </c>
      <c r="BE1682" s="191">
        <f t="shared" si="1266"/>
        <v>4800</v>
      </c>
      <c r="BF1682" s="210">
        <f t="shared" si="1267"/>
        <v>12600</v>
      </c>
      <c r="BG1682" s="211">
        <f t="shared" si="1268"/>
        <v>12600</v>
      </c>
      <c r="BH1682" s="289"/>
      <c r="BI1682" s="289"/>
      <c r="BL1682" s="233" t="str">
        <f t="shared" si="1269"/>
        <v/>
      </c>
    </row>
    <row r="1683" spans="1:64" ht="12" customHeight="1">
      <c r="A1683" s="333" t="s">
        <v>749</v>
      </c>
      <c r="B1683" s="381" t="s">
        <v>327</v>
      </c>
      <c r="C1683" s="333" t="s">
        <v>750</v>
      </c>
      <c r="D1683" s="381" t="s">
        <v>316</v>
      </c>
      <c r="E1683" s="381" t="s">
        <v>1443</v>
      </c>
      <c r="F1683" s="381" t="s">
        <v>586</v>
      </c>
      <c r="G1683" s="381" t="s">
        <v>394</v>
      </c>
      <c r="H1683" s="100" t="s">
        <v>653</v>
      </c>
      <c r="I1683" s="381" t="s">
        <v>505</v>
      </c>
      <c r="J1683" s="382">
        <v>74453.88</v>
      </c>
      <c r="K1683" s="382">
        <v>16000</v>
      </c>
      <c r="L1683" s="191" t="str">
        <f t="shared" si="1228"/>
        <v>875207170701011004001024422501</v>
      </c>
      <c r="M1683" s="192">
        <f t="array" ref="M1683">IF(COUNT(SEARCH(Удалить_Роспись_КВСР,$B1683)*SEARCH(Удалить_Роспись_ПБС,$C1683)*SEARCH(Удалить_Роспись_КФСР, $D1683)*SEARCH(Удалить_Роспись_КЦСР,$E1683)*SEARCH(Удалить_Роспись_КВР,$F1683)*SEARCH(Удалить_Роспись_ЭК,$H1683)*SEARCH(Удалить_Роспись_КР,$I1683))&gt;0,0,1)</f>
        <v>0</v>
      </c>
      <c r="N1683" s="192">
        <f>IF(COUNT(SEARCH(Удалить_Индекс_КВСР,$B1683)*SEARCH(Удалить_Индекс_ПБС,$C1683)*SEARCH(Удалить_Индекс_КФСР,$D1683)*SEARCH(Удалить_Индекс_КЦСР,$E1683)*SEARCH(Удалить_Индекс_КВР,$F1683)*SEARCH(Удалить_Индекс_ЭК,$H1683)*SEARCH(Удалить_Индекс_КР,$I1683))&gt;0,0,1)</f>
        <v>1</v>
      </c>
      <c r="O1683" s="192" t="str">
        <f t="shared" si="1229"/>
        <v/>
      </c>
      <c r="P1683" s="192" t="str">
        <f t="shared" si="1226"/>
        <v/>
      </c>
      <c r="Q1683" s="300" t="str">
        <f t="shared" si="1230"/>
        <v/>
      </c>
      <c r="R1683" s="300" t="str">
        <f t="shared" si="1231"/>
        <v/>
      </c>
      <c r="S1683" s="300" t="str">
        <f t="shared" si="1232"/>
        <v/>
      </c>
      <c r="T1683" s="192" t="str">
        <f t="shared" si="1233"/>
        <v/>
      </c>
      <c r="U1683" s="303" t="str">
        <f t="shared" si="1234"/>
        <v/>
      </c>
      <c r="V1683" s="300" t="str">
        <f t="shared" si="1235"/>
        <v/>
      </c>
      <c r="W1683" s="192" t="str">
        <f t="shared" si="1236"/>
        <v/>
      </c>
      <c r="X1683" s="303" t="str">
        <f t="shared" si="1237"/>
        <v/>
      </c>
      <c r="Y1683" s="300" t="str">
        <f t="shared" si="1238"/>
        <v/>
      </c>
      <c r="Z1683" s="300" t="str">
        <f t="shared" si="1239"/>
        <v/>
      </c>
      <c r="AA1683" s="303" t="str">
        <f t="shared" si="1240"/>
        <v/>
      </c>
      <c r="AB1683" s="300" t="str">
        <f t="shared" si="1241"/>
        <v/>
      </c>
      <c r="AC1683" s="300" t="str">
        <f t="shared" si="1242"/>
        <v/>
      </c>
      <c r="AD1683" s="300" t="str">
        <f t="shared" si="1243"/>
        <v/>
      </c>
      <c r="AE1683" s="192" t="str">
        <f t="shared" si="1244"/>
        <v/>
      </c>
      <c r="AF1683" s="192" t="str">
        <f t="shared" si="1245"/>
        <v/>
      </c>
      <c r="AG1683" s="192"/>
      <c r="AJ1683" s="300" t="str">
        <f t="shared" si="1246"/>
        <v/>
      </c>
      <c r="AK1683" s="300" t="str">
        <f t="shared" si="1247"/>
        <v/>
      </c>
      <c r="AL1683" s="300" t="str">
        <f t="shared" si="1248"/>
        <v/>
      </c>
      <c r="AM1683" s="300" t="str">
        <f t="shared" si="1249"/>
        <v/>
      </c>
      <c r="AN1683" s="300" t="str">
        <f t="shared" si="1250"/>
        <v/>
      </c>
      <c r="AO1683" s="300" t="str">
        <f t="shared" si="1251"/>
        <v/>
      </c>
      <c r="AP1683" s="300" t="str">
        <f t="shared" si="1252"/>
        <v/>
      </c>
      <c r="AQ1683" s="300" t="str">
        <f t="shared" si="1253"/>
        <v/>
      </c>
      <c r="AR1683" s="306" t="str">
        <f t="shared" si="1254"/>
        <v/>
      </c>
      <c r="AS1683" s="300" t="str">
        <f t="shared" si="1255"/>
        <v/>
      </c>
      <c r="AT1683" s="300" t="str">
        <f t="shared" si="1256"/>
        <v/>
      </c>
      <c r="AU1683" s="192" t="str">
        <f t="shared" si="1257"/>
        <v>рбс</v>
      </c>
      <c r="AV1683" s="192" t="str">
        <f t="shared" si="1258"/>
        <v>рбс87520717общпро</v>
      </c>
      <c r="AW1683" s="191">
        <f t="shared" si="1259"/>
        <v>0</v>
      </c>
      <c r="AX1683" s="191">
        <f t="shared" si="1260"/>
        <v>0</v>
      </c>
      <c r="AY1683" s="191">
        <f t="shared" si="1261"/>
        <v>74453.88</v>
      </c>
      <c r="AZ1683" s="191">
        <f t="shared" si="1262"/>
        <v>16000</v>
      </c>
      <c r="BA1683" s="193">
        <f t="shared" si="1263"/>
        <v>1</v>
      </c>
      <c r="BB1683" s="193">
        <f t="shared" si="1264"/>
        <v>1</v>
      </c>
      <c r="BC1683" s="193">
        <f t="shared" si="1265"/>
        <v>1</v>
      </c>
      <c r="BD1683" s="191">
        <f t="shared" si="1227"/>
        <v>74453.88</v>
      </c>
      <c r="BE1683" s="191">
        <f t="shared" si="1266"/>
        <v>16000</v>
      </c>
      <c r="BF1683" s="210">
        <f t="shared" si="1267"/>
        <v>74453.88</v>
      </c>
      <c r="BG1683" s="211">
        <f t="shared" si="1268"/>
        <v>74453.88</v>
      </c>
      <c r="BH1683" s="289"/>
      <c r="BI1683" s="289"/>
      <c r="BL1683" s="233" t="str">
        <f t="shared" si="1269"/>
        <v/>
      </c>
    </row>
    <row r="1684" spans="1:64" ht="12" customHeight="1">
      <c r="A1684" s="333" t="s">
        <v>749</v>
      </c>
      <c r="B1684" s="381" t="s">
        <v>327</v>
      </c>
      <c r="C1684" s="333" t="s">
        <v>750</v>
      </c>
      <c r="D1684" s="381" t="s">
        <v>316</v>
      </c>
      <c r="E1684" s="381" t="s">
        <v>1443</v>
      </c>
      <c r="F1684" s="381" t="s">
        <v>586</v>
      </c>
      <c r="G1684" s="381" t="s">
        <v>389</v>
      </c>
      <c r="H1684" s="100" t="s">
        <v>653</v>
      </c>
      <c r="I1684" s="381" t="s">
        <v>505</v>
      </c>
      <c r="J1684" s="382">
        <v>76649.710000000006</v>
      </c>
      <c r="K1684" s="382">
        <v>67289.710000000006</v>
      </c>
      <c r="L1684" s="191" t="str">
        <f t="shared" si="1228"/>
        <v>875207170701011004001024422601</v>
      </c>
      <c r="M1684" s="192">
        <f t="array" ref="M1684">IF(COUNT(SEARCH(Удалить_Роспись_КВСР,$B1684)*SEARCH(Удалить_Роспись_ПБС,$C1684)*SEARCH(Удалить_Роспись_КФСР, $D1684)*SEARCH(Удалить_Роспись_КЦСР,$E1684)*SEARCH(Удалить_Роспись_КВР,$F1684)*SEARCH(Удалить_Роспись_ЭК,$H1684)*SEARCH(Удалить_Роспись_КР,$I1684))&gt;0,0,1)</f>
        <v>0</v>
      </c>
      <c r="N1684" s="192">
        <f>IF(COUNT(SEARCH(Удалить_Индекс_КВСР,$B1684)*SEARCH(Удалить_Индекс_ПБС,$C1684)*SEARCH(Удалить_Индекс_КФСР,$D1684)*SEARCH(Удалить_Индекс_КЦСР,$E1684)*SEARCH(Удалить_Индекс_КВР,$F1684)*SEARCH(Удалить_Индекс_ЭК,$H1684)*SEARCH(Удалить_Индекс_КР,$I1684))&gt;0,0,1)</f>
        <v>1</v>
      </c>
      <c r="O1684" s="192" t="str">
        <f t="shared" si="1229"/>
        <v/>
      </c>
      <c r="P1684" s="192" t="str">
        <f t="shared" ref="P1684:P1747" si="1270">IF($E1684="092Л000","воз","")</f>
        <v/>
      </c>
      <c r="Q1684" s="300" t="str">
        <f t="shared" si="1230"/>
        <v/>
      </c>
      <c r="R1684" s="300" t="str">
        <f t="shared" si="1231"/>
        <v/>
      </c>
      <c r="S1684" s="300" t="str">
        <f t="shared" si="1232"/>
        <v/>
      </c>
      <c r="T1684" s="192" t="str">
        <f t="shared" si="1233"/>
        <v/>
      </c>
      <c r="U1684" s="303" t="str">
        <f t="shared" si="1234"/>
        <v/>
      </c>
      <c r="V1684" s="300" t="str">
        <f t="shared" si="1235"/>
        <v/>
      </c>
      <c r="W1684" s="192" t="str">
        <f t="shared" si="1236"/>
        <v/>
      </c>
      <c r="X1684" s="303" t="str">
        <f t="shared" si="1237"/>
        <v/>
      </c>
      <c r="Y1684" s="300" t="str">
        <f t="shared" si="1238"/>
        <v/>
      </c>
      <c r="Z1684" s="300" t="str">
        <f t="shared" si="1239"/>
        <v/>
      </c>
      <c r="AA1684" s="303" t="str">
        <f t="shared" si="1240"/>
        <v/>
      </c>
      <c r="AB1684" s="300" t="str">
        <f t="shared" si="1241"/>
        <v/>
      </c>
      <c r="AC1684" s="300" t="str">
        <f t="shared" si="1242"/>
        <v/>
      </c>
      <c r="AD1684" s="300" t="str">
        <f t="shared" si="1243"/>
        <v/>
      </c>
      <c r="AE1684" s="192" t="str">
        <f t="shared" si="1244"/>
        <v/>
      </c>
      <c r="AF1684" s="192" t="str">
        <f t="shared" si="1245"/>
        <v/>
      </c>
      <c r="AG1684" s="192"/>
      <c r="AJ1684" s="300" t="str">
        <f t="shared" si="1246"/>
        <v/>
      </c>
      <c r="AK1684" s="300" t="str">
        <f t="shared" si="1247"/>
        <v/>
      </c>
      <c r="AL1684" s="300" t="str">
        <f t="shared" si="1248"/>
        <v/>
      </c>
      <c r="AM1684" s="300" t="str">
        <f t="shared" si="1249"/>
        <v/>
      </c>
      <c r="AN1684" s="300" t="str">
        <f t="shared" si="1250"/>
        <v/>
      </c>
      <c r="AO1684" s="300" t="str">
        <f t="shared" si="1251"/>
        <v/>
      </c>
      <c r="AP1684" s="300" t="str">
        <f t="shared" si="1252"/>
        <v/>
      </c>
      <c r="AQ1684" s="300" t="str">
        <f t="shared" si="1253"/>
        <v/>
      </c>
      <c r="AR1684" s="306" t="str">
        <f t="shared" si="1254"/>
        <v/>
      </c>
      <c r="AS1684" s="300" t="str">
        <f t="shared" si="1255"/>
        <v/>
      </c>
      <c r="AT1684" s="300" t="str">
        <f t="shared" si="1256"/>
        <v/>
      </c>
      <c r="AU1684" s="192" t="str">
        <f t="shared" si="1257"/>
        <v>рбс</v>
      </c>
      <c r="AV1684" s="192" t="str">
        <f t="shared" si="1258"/>
        <v>рбс87520717общпро</v>
      </c>
      <c r="AW1684" s="191">
        <f t="shared" si="1259"/>
        <v>0</v>
      </c>
      <c r="AX1684" s="191">
        <f t="shared" si="1260"/>
        <v>0</v>
      </c>
      <c r="AY1684" s="191">
        <f t="shared" si="1261"/>
        <v>76649.710000000006</v>
      </c>
      <c r="AZ1684" s="191">
        <f t="shared" si="1262"/>
        <v>67289.710000000006</v>
      </c>
      <c r="BA1684" s="193">
        <f t="shared" si="1263"/>
        <v>1</v>
      </c>
      <c r="BB1684" s="193">
        <f t="shared" si="1264"/>
        <v>1</v>
      </c>
      <c r="BC1684" s="193">
        <f t="shared" si="1265"/>
        <v>1</v>
      </c>
      <c r="BD1684" s="191">
        <f t="shared" si="1227"/>
        <v>76649.710000000006</v>
      </c>
      <c r="BE1684" s="191">
        <f t="shared" si="1266"/>
        <v>67289.710000000006</v>
      </c>
      <c r="BF1684" s="210">
        <f t="shared" si="1267"/>
        <v>76649.710000000006</v>
      </c>
      <c r="BG1684" s="211">
        <f t="shared" si="1268"/>
        <v>76649.710000000006</v>
      </c>
      <c r="BH1684" s="289"/>
      <c r="BI1684" s="289"/>
      <c r="BL1684" s="233" t="str">
        <f t="shared" si="1269"/>
        <v/>
      </c>
    </row>
    <row r="1685" spans="1:64" ht="12" customHeight="1">
      <c r="A1685" s="333" t="s">
        <v>749</v>
      </c>
      <c r="B1685" s="381" t="s">
        <v>327</v>
      </c>
      <c r="C1685" s="333" t="s">
        <v>750</v>
      </c>
      <c r="D1685" s="381" t="s">
        <v>316</v>
      </c>
      <c r="E1685" s="381" t="s">
        <v>1443</v>
      </c>
      <c r="F1685" s="381" t="s">
        <v>586</v>
      </c>
      <c r="G1685" s="381" t="s">
        <v>397</v>
      </c>
      <c r="H1685" s="100" t="s">
        <v>653</v>
      </c>
      <c r="I1685" s="381" t="s">
        <v>505</v>
      </c>
      <c r="J1685" s="382">
        <v>32335</v>
      </c>
      <c r="K1685" s="382">
        <v>29655</v>
      </c>
      <c r="L1685" s="191" t="str">
        <f t="shared" si="1228"/>
        <v>875207170701011004001024434001</v>
      </c>
      <c r="M1685" s="192">
        <f t="array" ref="M1685">IF(COUNT(SEARCH(Удалить_Роспись_КВСР,$B1685)*SEARCH(Удалить_Роспись_ПБС,$C1685)*SEARCH(Удалить_Роспись_КФСР, $D1685)*SEARCH(Удалить_Роспись_КЦСР,$E1685)*SEARCH(Удалить_Роспись_КВР,$F1685)*SEARCH(Удалить_Роспись_ЭК,$H1685)*SEARCH(Удалить_Роспись_КР,$I1685))&gt;0,0,1)</f>
        <v>0</v>
      </c>
      <c r="N1685" s="192">
        <f>IF(COUNT(SEARCH(Удалить_Индекс_КВСР,$B1685)*SEARCH(Удалить_Индекс_ПБС,$C1685)*SEARCH(Удалить_Индекс_КФСР,$D1685)*SEARCH(Удалить_Индекс_КЦСР,$E1685)*SEARCH(Удалить_Индекс_КВР,$F1685)*SEARCH(Удалить_Индекс_ЭК,$H1685)*SEARCH(Удалить_Индекс_КР,$I1685))&gt;0,0,1)</f>
        <v>1</v>
      </c>
      <c r="O1685" s="192" t="str">
        <f t="shared" si="1229"/>
        <v/>
      </c>
      <c r="P1685" s="192" t="str">
        <f t="shared" si="1270"/>
        <v/>
      </c>
      <c r="Q1685" s="300" t="str">
        <f t="shared" si="1230"/>
        <v/>
      </c>
      <c r="R1685" s="300" t="str">
        <f t="shared" si="1231"/>
        <v/>
      </c>
      <c r="S1685" s="300" t="str">
        <f t="shared" si="1232"/>
        <v/>
      </c>
      <c r="T1685" s="192" t="str">
        <f t="shared" si="1233"/>
        <v/>
      </c>
      <c r="U1685" s="303" t="str">
        <f t="shared" si="1234"/>
        <v/>
      </c>
      <c r="V1685" s="300" t="str">
        <f t="shared" si="1235"/>
        <v/>
      </c>
      <c r="W1685" s="192" t="str">
        <f t="shared" si="1236"/>
        <v/>
      </c>
      <c r="X1685" s="303" t="str">
        <f t="shared" si="1237"/>
        <v/>
      </c>
      <c r="Y1685" s="300" t="str">
        <f t="shared" si="1238"/>
        <v/>
      </c>
      <c r="Z1685" s="300" t="str">
        <f t="shared" si="1239"/>
        <v/>
      </c>
      <c r="AA1685" s="303" t="str">
        <f t="shared" si="1240"/>
        <v/>
      </c>
      <c r="AB1685" s="300" t="str">
        <f t="shared" si="1241"/>
        <v/>
      </c>
      <c r="AC1685" s="300" t="str">
        <f t="shared" si="1242"/>
        <v/>
      </c>
      <c r="AD1685" s="300" t="str">
        <f t="shared" si="1243"/>
        <v/>
      </c>
      <c r="AE1685" s="192" t="str">
        <f t="shared" si="1244"/>
        <v/>
      </c>
      <c r="AF1685" s="192" t="str">
        <f t="shared" si="1245"/>
        <v/>
      </c>
      <c r="AG1685" s="192"/>
      <c r="AJ1685" s="300" t="str">
        <f t="shared" si="1246"/>
        <v/>
      </c>
      <c r="AK1685" s="300" t="str">
        <f t="shared" si="1247"/>
        <v/>
      </c>
      <c r="AL1685" s="300" t="str">
        <f t="shared" si="1248"/>
        <v/>
      </c>
      <c r="AM1685" s="300" t="str">
        <f t="shared" si="1249"/>
        <v/>
      </c>
      <c r="AN1685" s="300" t="str">
        <f t="shared" si="1250"/>
        <v/>
      </c>
      <c r="AO1685" s="300" t="str">
        <f t="shared" si="1251"/>
        <v/>
      </c>
      <c r="AP1685" s="300" t="str">
        <f t="shared" si="1252"/>
        <v/>
      </c>
      <c r="AQ1685" s="300" t="str">
        <f t="shared" si="1253"/>
        <v/>
      </c>
      <c r="AR1685" s="306" t="str">
        <f t="shared" si="1254"/>
        <v/>
      </c>
      <c r="AS1685" s="300" t="str">
        <f t="shared" si="1255"/>
        <v/>
      </c>
      <c r="AT1685" s="300" t="str">
        <f t="shared" si="1256"/>
        <v/>
      </c>
      <c r="AU1685" s="192" t="str">
        <f t="shared" si="1257"/>
        <v>рбс</v>
      </c>
      <c r="AV1685" s="192" t="str">
        <f t="shared" si="1258"/>
        <v>рбс87520717общпро</v>
      </c>
      <c r="AW1685" s="191">
        <f t="shared" si="1259"/>
        <v>0</v>
      </c>
      <c r="AX1685" s="191">
        <f t="shared" si="1260"/>
        <v>0</v>
      </c>
      <c r="AY1685" s="191">
        <f t="shared" si="1261"/>
        <v>32335</v>
      </c>
      <c r="AZ1685" s="191">
        <f t="shared" si="1262"/>
        <v>29655</v>
      </c>
      <c r="BA1685" s="193">
        <f t="shared" si="1263"/>
        <v>1</v>
      </c>
      <c r="BB1685" s="193">
        <f t="shared" si="1264"/>
        <v>1</v>
      </c>
      <c r="BC1685" s="193">
        <f t="shared" si="1265"/>
        <v>1</v>
      </c>
      <c r="BD1685" s="191">
        <f t="shared" si="1227"/>
        <v>32335</v>
      </c>
      <c r="BE1685" s="191">
        <f t="shared" si="1266"/>
        <v>29655</v>
      </c>
      <c r="BF1685" s="210">
        <f t="shared" si="1267"/>
        <v>32335</v>
      </c>
      <c r="BG1685" s="211">
        <f t="shared" si="1268"/>
        <v>32335</v>
      </c>
      <c r="BH1685" s="289"/>
      <c r="BI1685" s="289"/>
      <c r="BL1685" s="233" t="str">
        <f t="shared" si="1269"/>
        <v/>
      </c>
    </row>
    <row r="1686" spans="1:64" ht="12" customHeight="1">
      <c r="A1686" s="333" t="s">
        <v>749</v>
      </c>
      <c r="B1686" s="381" t="s">
        <v>327</v>
      </c>
      <c r="C1686" s="333" t="s">
        <v>750</v>
      </c>
      <c r="D1686" s="381" t="s">
        <v>316</v>
      </c>
      <c r="E1686" s="381" t="s">
        <v>1443</v>
      </c>
      <c r="F1686" s="381" t="s">
        <v>609</v>
      </c>
      <c r="G1686" s="381" t="s">
        <v>395</v>
      </c>
      <c r="H1686" s="100" t="s">
        <v>653</v>
      </c>
      <c r="I1686" s="381" t="s">
        <v>505</v>
      </c>
      <c r="J1686" s="382">
        <v>400</v>
      </c>
      <c r="K1686" s="382">
        <v>400</v>
      </c>
      <c r="L1686" s="191" t="str">
        <f t="shared" si="1228"/>
        <v>875207170701011004001085229001</v>
      </c>
      <c r="M1686" s="192">
        <f t="array" ref="M1686">IF(COUNT(SEARCH(Удалить_Роспись_КВСР,$B1686)*SEARCH(Удалить_Роспись_ПБС,$C1686)*SEARCH(Удалить_Роспись_КФСР, $D1686)*SEARCH(Удалить_Роспись_КЦСР,$E1686)*SEARCH(Удалить_Роспись_КВР,$F1686)*SEARCH(Удалить_Роспись_ЭК,$H1686)*SEARCH(Удалить_Роспись_КР,$I1686))&gt;0,0,1)</f>
        <v>0</v>
      </c>
      <c r="N1686" s="192">
        <v>0</v>
      </c>
      <c r="O1686" s="192" t="str">
        <f t="shared" si="1229"/>
        <v/>
      </c>
      <c r="P1686" s="192" t="str">
        <f t="shared" si="1270"/>
        <v/>
      </c>
      <c r="Q1686" s="300" t="str">
        <f t="shared" si="1230"/>
        <v/>
      </c>
      <c r="R1686" s="300" t="str">
        <f t="shared" si="1231"/>
        <v/>
      </c>
      <c r="S1686" s="300" t="str">
        <f t="shared" si="1232"/>
        <v/>
      </c>
      <c r="T1686" s="192" t="str">
        <f t="shared" si="1233"/>
        <v/>
      </c>
      <c r="U1686" s="303" t="str">
        <f t="shared" si="1234"/>
        <v/>
      </c>
      <c r="V1686" s="300" t="str">
        <f t="shared" si="1235"/>
        <v/>
      </c>
      <c r="W1686" s="192" t="str">
        <f t="shared" si="1236"/>
        <v/>
      </c>
      <c r="X1686" s="303" t="str">
        <f t="shared" si="1237"/>
        <v/>
      </c>
      <c r="Y1686" s="300" t="str">
        <f t="shared" si="1238"/>
        <v/>
      </c>
      <c r="Z1686" s="300" t="str">
        <f t="shared" si="1239"/>
        <v/>
      </c>
      <c r="AA1686" s="303" t="str">
        <f t="shared" si="1240"/>
        <v/>
      </c>
      <c r="AB1686" s="300" t="str">
        <f t="shared" si="1241"/>
        <v/>
      </c>
      <c r="AC1686" s="300" t="str">
        <f t="shared" si="1242"/>
        <v/>
      </c>
      <c r="AD1686" s="300" t="str">
        <f t="shared" si="1243"/>
        <v/>
      </c>
      <c r="AE1686" s="192" t="str">
        <f t="shared" si="1244"/>
        <v/>
      </c>
      <c r="AF1686" s="192" t="str">
        <f t="shared" si="1245"/>
        <v/>
      </c>
      <c r="AG1686" s="192"/>
      <c r="AJ1686" s="300" t="str">
        <f t="shared" si="1246"/>
        <v/>
      </c>
      <c r="AK1686" s="300" t="str">
        <f t="shared" si="1247"/>
        <v/>
      </c>
      <c r="AL1686" s="300" t="str">
        <f t="shared" si="1248"/>
        <v/>
      </c>
      <c r="AM1686" s="300" t="str">
        <f t="shared" si="1249"/>
        <v/>
      </c>
      <c r="AN1686" s="300" t="str">
        <f t="shared" si="1250"/>
        <v/>
      </c>
      <c r="AO1686" s="300" t="str">
        <f t="shared" si="1251"/>
        <v/>
      </c>
      <c r="AP1686" s="300" t="str">
        <f t="shared" si="1252"/>
        <v/>
      </c>
      <c r="AQ1686" s="300" t="str">
        <f t="shared" si="1253"/>
        <v/>
      </c>
      <c r="AR1686" s="306" t="str">
        <f t="shared" si="1254"/>
        <v/>
      </c>
      <c r="AS1686" s="300" t="str">
        <f t="shared" si="1255"/>
        <v/>
      </c>
      <c r="AT1686" s="300" t="str">
        <f t="shared" si="1256"/>
        <v/>
      </c>
      <c r="AU1686" s="192" t="str">
        <f t="shared" si="1257"/>
        <v>рбс</v>
      </c>
      <c r="AV1686" s="192" t="str">
        <f t="shared" si="1258"/>
        <v>рбс87520717общпро</v>
      </c>
      <c r="AW1686" s="191">
        <f t="shared" si="1259"/>
        <v>0</v>
      </c>
      <c r="AX1686" s="191">
        <f t="shared" si="1260"/>
        <v>0</v>
      </c>
      <c r="AY1686" s="191">
        <f t="shared" si="1261"/>
        <v>0</v>
      </c>
      <c r="AZ1686" s="191">
        <f t="shared" si="1262"/>
        <v>0</v>
      </c>
      <c r="BA1686" s="193">
        <f t="shared" si="1263"/>
        <v>1</v>
      </c>
      <c r="BB1686" s="193">
        <f t="shared" si="1264"/>
        <v>1</v>
      </c>
      <c r="BC1686" s="193">
        <f t="shared" si="1265"/>
        <v>1</v>
      </c>
      <c r="BD1686" s="191">
        <f t="shared" si="1227"/>
        <v>0</v>
      </c>
      <c r="BE1686" s="191">
        <f t="shared" si="1266"/>
        <v>0</v>
      </c>
      <c r="BF1686" s="210">
        <f t="shared" si="1267"/>
        <v>0</v>
      </c>
      <c r="BG1686" s="211">
        <f t="shared" si="1268"/>
        <v>0</v>
      </c>
      <c r="BH1686" s="289"/>
      <c r="BI1686" s="289"/>
      <c r="BL1686" s="233" t="str">
        <f t="shared" si="1269"/>
        <v/>
      </c>
    </row>
    <row r="1687" spans="1:64" ht="12" customHeight="1">
      <c r="A1687" s="333" t="s">
        <v>749</v>
      </c>
      <c r="B1687" s="381" t="s">
        <v>327</v>
      </c>
      <c r="C1687" s="333" t="s">
        <v>750</v>
      </c>
      <c r="D1687" s="381" t="s">
        <v>316</v>
      </c>
      <c r="E1687" s="381" t="s">
        <v>1443</v>
      </c>
      <c r="F1687" s="381" t="s">
        <v>658</v>
      </c>
      <c r="G1687" s="381" t="s">
        <v>395</v>
      </c>
      <c r="H1687" s="100" t="s">
        <v>653</v>
      </c>
      <c r="I1687" s="381" t="s">
        <v>505</v>
      </c>
      <c r="J1687" s="382">
        <v>325.91000000000003</v>
      </c>
      <c r="K1687" s="382">
        <v>203.78</v>
      </c>
      <c r="L1687" s="191" t="str">
        <f t="shared" si="1228"/>
        <v>875207170701011004001085329001</v>
      </c>
      <c r="M1687" s="192">
        <f t="array" ref="M1687">IF(COUNT(SEARCH(Удалить_Роспись_КВСР,$B1687)*SEARCH(Удалить_Роспись_ПБС,$C1687)*SEARCH(Удалить_Роспись_КФСР, $D1687)*SEARCH(Удалить_Роспись_КЦСР,$E1687)*SEARCH(Удалить_Роспись_КВР,$F1687)*SEARCH(Удалить_Роспись_ЭК,$H1687)*SEARCH(Удалить_Роспись_КР,$I1687))&gt;0,0,1)</f>
        <v>0</v>
      </c>
      <c r="N1687" s="192">
        <v>0</v>
      </c>
      <c r="O1687" s="192" t="str">
        <f t="shared" si="1229"/>
        <v/>
      </c>
      <c r="P1687" s="192" t="str">
        <f t="shared" si="1270"/>
        <v/>
      </c>
      <c r="Q1687" s="300" t="str">
        <f t="shared" si="1230"/>
        <v/>
      </c>
      <c r="R1687" s="300" t="str">
        <f t="shared" si="1231"/>
        <v/>
      </c>
      <c r="S1687" s="300" t="str">
        <f t="shared" si="1232"/>
        <v/>
      </c>
      <c r="T1687" s="192" t="str">
        <f t="shared" si="1233"/>
        <v/>
      </c>
      <c r="U1687" s="303" t="str">
        <f t="shared" si="1234"/>
        <v/>
      </c>
      <c r="V1687" s="300" t="str">
        <f t="shared" si="1235"/>
        <v/>
      </c>
      <c r="W1687" s="192" t="str">
        <f t="shared" si="1236"/>
        <v/>
      </c>
      <c r="X1687" s="303" t="str">
        <f t="shared" si="1237"/>
        <v/>
      </c>
      <c r="Y1687" s="300" t="str">
        <f t="shared" si="1238"/>
        <v/>
      </c>
      <c r="Z1687" s="300" t="str">
        <f t="shared" si="1239"/>
        <v/>
      </c>
      <c r="AA1687" s="303" t="str">
        <f t="shared" si="1240"/>
        <v/>
      </c>
      <c r="AB1687" s="300" t="str">
        <f t="shared" si="1241"/>
        <v/>
      </c>
      <c r="AC1687" s="300" t="str">
        <f t="shared" si="1242"/>
        <v/>
      </c>
      <c r="AD1687" s="300" t="str">
        <f t="shared" si="1243"/>
        <v/>
      </c>
      <c r="AE1687" s="192" t="str">
        <f t="shared" si="1244"/>
        <v/>
      </c>
      <c r="AF1687" s="192" t="str">
        <f t="shared" si="1245"/>
        <v/>
      </c>
      <c r="AG1687" s="192"/>
      <c r="AJ1687" s="300" t="str">
        <f t="shared" si="1246"/>
        <v/>
      </c>
      <c r="AK1687" s="300" t="str">
        <f t="shared" si="1247"/>
        <v/>
      </c>
      <c r="AL1687" s="300" t="str">
        <f t="shared" si="1248"/>
        <v/>
      </c>
      <c r="AM1687" s="300" t="str">
        <f t="shared" si="1249"/>
        <v/>
      </c>
      <c r="AN1687" s="300" t="str">
        <f t="shared" si="1250"/>
        <v/>
      </c>
      <c r="AO1687" s="300" t="str">
        <f t="shared" si="1251"/>
        <v/>
      </c>
      <c r="AP1687" s="300" t="str">
        <f t="shared" si="1252"/>
        <v/>
      </c>
      <c r="AQ1687" s="300" t="str">
        <f t="shared" si="1253"/>
        <v/>
      </c>
      <c r="AR1687" s="306" t="str">
        <f t="shared" si="1254"/>
        <v/>
      </c>
      <c r="AS1687" s="300" t="str">
        <f t="shared" si="1255"/>
        <v/>
      </c>
      <c r="AT1687" s="300" t="str">
        <f t="shared" si="1256"/>
        <v/>
      </c>
      <c r="AU1687" s="192" t="str">
        <f t="shared" si="1257"/>
        <v>рбс</v>
      </c>
      <c r="AV1687" s="192" t="str">
        <f t="shared" si="1258"/>
        <v>рбс87520717общпро</v>
      </c>
      <c r="AW1687" s="191">
        <f t="shared" si="1259"/>
        <v>0</v>
      </c>
      <c r="AX1687" s="191">
        <f t="shared" si="1260"/>
        <v>0</v>
      </c>
      <c r="AY1687" s="191">
        <f t="shared" si="1261"/>
        <v>0</v>
      </c>
      <c r="AZ1687" s="191">
        <f t="shared" si="1262"/>
        <v>0</v>
      </c>
      <c r="BA1687" s="193">
        <f t="shared" si="1263"/>
        <v>1</v>
      </c>
      <c r="BB1687" s="193">
        <f t="shared" si="1264"/>
        <v>1</v>
      </c>
      <c r="BC1687" s="193">
        <f t="shared" si="1265"/>
        <v>1</v>
      </c>
      <c r="BD1687" s="191">
        <f t="shared" si="1227"/>
        <v>0</v>
      </c>
      <c r="BE1687" s="191">
        <f t="shared" si="1266"/>
        <v>0</v>
      </c>
      <c r="BF1687" s="210">
        <f t="shared" si="1267"/>
        <v>0</v>
      </c>
      <c r="BG1687" s="211">
        <f t="shared" si="1268"/>
        <v>0</v>
      </c>
      <c r="BH1687" s="289"/>
      <c r="BI1687" s="289"/>
      <c r="BL1687" s="233" t="str">
        <f t="shared" si="1269"/>
        <v/>
      </c>
    </row>
    <row r="1688" spans="1:64" ht="12" customHeight="1">
      <c r="A1688" s="333" t="s">
        <v>749</v>
      </c>
      <c r="B1688" s="381" t="s">
        <v>327</v>
      </c>
      <c r="C1688" s="333" t="s">
        <v>750</v>
      </c>
      <c r="D1688" s="381" t="s">
        <v>316</v>
      </c>
      <c r="E1688" s="381" t="s">
        <v>1444</v>
      </c>
      <c r="F1688" s="381" t="s">
        <v>608</v>
      </c>
      <c r="G1688" s="381" t="s">
        <v>385</v>
      </c>
      <c r="H1688" s="100" t="s">
        <v>653</v>
      </c>
      <c r="I1688" s="381" t="s">
        <v>505</v>
      </c>
      <c r="J1688" s="382">
        <v>676490</v>
      </c>
      <c r="K1688" s="382">
        <v>533958.25</v>
      </c>
      <c r="L1688" s="191" t="str">
        <f t="shared" si="1228"/>
        <v>875207170701011004101011121101</v>
      </c>
      <c r="M1688" s="192">
        <f t="array" ref="M1688">IF(COUNT(SEARCH(Удалить_Роспись_КВСР,$B1688)*SEARCH(Удалить_Роспись_ПБС,$C1688)*SEARCH(Удалить_Роспись_КФСР, $D1688)*SEARCH(Удалить_Роспись_КЦСР,$E1688)*SEARCH(Удалить_Роспись_КВР,$F1688)*SEARCH(Удалить_Роспись_ЭК,$H1688)*SEARCH(Удалить_Роспись_КР,$I1688))&gt;0,0,1)</f>
        <v>0</v>
      </c>
      <c r="N1688" s="192">
        <v>0</v>
      </c>
      <c r="O1688" s="192" t="str">
        <f t="shared" si="1229"/>
        <v/>
      </c>
      <c r="P1688" s="192" t="str">
        <f t="shared" si="1270"/>
        <v/>
      </c>
      <c r="Q1688" s="300" t="str">
        <f t="shared" si="1230"/>
        <v/>
      </c>
      <c r="R1688" s="300" t="str">
        <f t="shared" si="1231"/>
        <v/>
      </c>
      <c r="S1688" s="300" t="str">
        <f t="shared" si="1232"/>
        <v/>
      </c>
      <c r="T1688" s="192" t="str">
        <f t="shared" si="1233"/>
        <v/>
      </c>
      <c r="U1688" s="303" t="str">
        <f t="shared" si="1234"/>
        <v/>
      </c>
      <c r="V1688" s="300" t="str">
        <f t="shared" si="1235"/>
        <v/>
      </c>
      <c r="W1688" s="192" t="str">
        <f t="shared" si="1236"/>
        <v/>
      </c>
      <c r="X1688" s="303" t="str">
        <f t="shared" si="1237"/>
        <v/>
      </c>
      <c r="Y1688" s="300" t="str">
        <f t="shared" si="1238"/>
        <v/>
      </c>
      <c r="Z1688" s="300" t="str">
        <f t="shared" si="1239"/>
        <v/>
      </c>
      <c r="AA1688" s="303" t="str">
        <f t="shared" si="1240"/>
        <v/>
      </c>
      <c r="AB1688" s="300" t="str">
        <f t="shared" si="1241"/>
        <v/>
      </c>
      <c r="AC1688" s="300" t="str">
        <f t="shared" si="1242"/>
        <v/>
      </c>
      <c r="AD1688" s="300" t="str">
        <f t="shared" si="1243"/>
        <v/>
      </c>
      <c r="AE1688" s="192" t="str">
        <f t="shared" si="1244"/>
        <v/>
      </c>
      <c r="AF1688" s="192" t="str">
        <f t="shared" si="1245"/>
        <v/>
      </c>
      <c r="AG1688" s="192"/>
      <c r="AJ1688" s="300" t="str">
        <f t="shared" si="1246"/>
        <v/>
      </c>
      <c r="AK1688" s="300" t="str">
        <f t="shared" si="1247"/>
        <v/>
      </c>
      <c r="AL1688" s="300" t="str">
        <f t="shared" si="1248"/>
        <v/>
      </c>
      <c r="AM1688" s="300" t="str">
        <f t="shared" si="1249"/>
        <v/>
      </c>
      <c r="AN1688" s="300" t="str">
        <f t="shared" si="1250"/>
        <v/>
      </c>
      <c r="AO1688" s="300" t="str">
        <f t="shared" si="1251"/>
        <v/>
      </c>
      <c r="AP1688" s="300" t="str">
        <f t="shared" si="1252"/>
        <v/>
      </c>
      <c r="AQ1688" s="300" t="str">
        <f t="shared" si="1253"/>
        <v/>
      </c>
      <c r="AR1688" s="306" t="str">
        <f t="shared" si="1254"/>
        <v/>
      </c>
      <c r="AS1688" s="300" t="str">
        <f t="shared" si="1255"/>
        <v/>
      </c>
      <c r="AT1688" s="300" t="str">
        <f t="shared" si="1256"/>
        <v/>
      </c>
      <c r="AU1688" s="192" t="str">
        <f t="shared" si="1257"/>
        <v>рбс</v>
      </c>
      <c r="AV1688" s="192" t="str">
        <f t="shared" si="1258"/>
        <v>рбс87520717общопл</v>
      </c>
      <c r="AW1688" s="191">
        <f t="shared" si="1259"/>
        <v>0</v>
      </c>
      <c r="AX1688" s="191">
        <f t="shared" si="1260"/>
        <v>0</v>
      </c>
      <c r="AY1688" s="191">
        <f t="shared" si="1261"/>
        <v>0</v>
      </c>
      <c r="AZ1688" s="191">
        <f t="shared" si="1262"/>
        <v>0</v>
      </c>
      <c r="BA1688" s="193">
        <f t="shared" si="1263"/>
        <v>1</v>
      </c>
      <c r="BB1688" s="193">
        <f t="shared" si="1264"/>
        <v>1</v>
      </c>
      <c r="BC1688" s="193">
        <f t="shared" si="1265"/>
        <v>1</v>
      </c>
      <c r="BD1688" s="191">
        <f t="shared" si="1227"/>
        <v>0</v>
      </c>
      <c r="BE1688" s="191">
        <f t="shared" si="1266"/>
        <v>0</v>
      </c>
      <c r="BF1688" s="210">
        <f t="shared" si="1267"/>
        <v>0</v>
      </c>
      <c r="BG1688" s="211">
        <f t="shared" si="1268"/>
        <v>0</v>
      </c>
      <c r="BH1688" s="289"/>
      <c r="BI1688" s="289"/>
      <c r="BL1688" s="233" t="str">
        <f t="shared" si="1269"/>
        <v/>
      </c>
    </row>
    <row r="1689" spans="1:64" ht="12" customHeight="1">
      <c r="A1689" s="333" t="s">
        <v>749</v>
      </c>
      <c r="B1689" s="381" t="s">
        <v>327</v>
      </c>
      <c r="C1689" s="333" t="s">
        <v>750</v>
      </c>
      <c r="D1689" s="381" t="s">
        <v>316</v>
      </c>
      <c r="E1689" s="381" t="s">
        <v>1444</v>
      </c>
      <c r="F1689" s="381" t="s">
        <v>902</v>
      </c>
      <c r="G1689" s="381" t="s">
        <v>387</v>
      </c>
      <c r="H1689" s="100" t="s">
        <v>653</v>
      </c>
      <c r="I1689" s="381" t="s">
        <v>505</v>
      </c>
      <c r="J1689" s="382">
        <v>202491</v>
      </c>
      <c r="K1689" s="382">
        <v>151769.54999999999</v>
      </c>
      <c r="L1689" s="191" t="str">
        <f t="shared" si="1228"/>
        <v>875207170701011004101011921301</v>
      </c>
      <c r="M1689" s="192">
        <f t="array" ref="M1689">IF(COUNT(SEARCH(Удалить_Роспись_КВСР,$B1689)*SEARCH(Удалить_Роспись_ПБС,$C1689)*SEARCH(Удалить_Роспись_КФСР, $D1689)*SEARCH(Удалить_Роспись_КЦСР,$E1689)*SEARCH(Удалить_Роспись_КВР,$F1689)*SEARCH(Удалить_Роспись_ЭК,$H1689)*SEARCH(Удалить_Роспись_КР,$I1689))&gt;0,0,1)</f>
        <v>0</v>
      </c>
      <c r="N1689" s="192">
        <v>0</v>
      </c>
      <c r="O1689" s="192" t="str">
        <f t="shared" si="1229"/>
        <v/>
      </c>
      <c r="P1689" s="192" t="str">
        <f t="shared" si="1270"/>
        <v/>
      </c>
      <c r="Q1689" s="300" t="str">
        <f t="shared" si="1230"/>
        <v/>
      </c>
      <c r="R1689" s="300" t="str">
        <f t="shared" si="1231"/>
        <v/>
      </c>
      <c r="S1689" s="300" t="str">
        <f t="shared" si="1232"/>
        <v/>
      </c>
      <c r="T1689" s="192" t="str">
        <f t="shared" si="1233"/>
        <v/>
      </c>
      <c r="U1689" s="303" t="str">
        <f t="shared" si="1234"/>
        <v/>
      </c>
      <c r="V1689" s="300" t="str">
        <f t="shared" si="1235"/>
        <v/>
      </c>
      <c r="W1689" s="192" t="str">
        <f t="shared" si="1236"/>
        <v/>
      </c>
      <c r="X1689" s="303" t="str">
        <f t="shared" si="1237"/>
        <v/>
      </c>
      <c r="Y1689" s="300" t="str">
        <f t="shared" si="1238"/>
        <v/>
      </c>
      <c r="Z1689" s="300" t="str">
        <f t="shared" si="1239"/>
        <v/>
      </c>
      <c r="AA1689" s="303" t="str">
        <f t="shared" si="1240"/>
        <v/>
      </c>
      <c r="AB1689" s="300" t="str">
        <f t="shared" si="1241"/>
        <v/>
      </c>
      <c r="AC1689" s="300" t="str">
        <f t="shared" si="1242"/>
        <v/>
      </c>
      <c r="AD1689" s="300" t="str">
        <f t="shared" si="1243"/>
        <v/>
      </c>
      <c r="AE1689" s="192" t="str">
        <f t="shared" si="1244"/>
        <v/>
      </c>
      <c r="AF1689" s="192" t="str">
        <f t="shared" si="1245"/>
        <v/>
      </c>
      <c r="AG1689" s="192"/>
      <c r="AJ1689" s="300" t="str">
        <f t="shared" si="1246"/>
        <v/>
      </c>
      <c r="AK1689" s="300" t="str">
        <f t="shared" si="1247"/>
        <v/>
      </c>
      <c r="AL1689" s="300" t="str">
        <f t="shared" si="1248"/>
        <v/>
      </c>
      <c r="AM1689" s="300" t="str">
        <f t="shared" si="1249"/>
        <v/>
      </c>
      <c r="AN1689" s="300" t="str">
        <f t="shared" si="1250"/>
        <v/>
      </c>
      <c r="AO1689" s="300" t="str">
        <f t="shared" si="1251"/>
        <v/>
      </c>
      <c r="AP1689" s="300" t="str">
        <f t="shared" si="1252"/>
        <v/>
      </c>
      <c r="AQ1689" s="300" t="str">
        <f t="shared" si="1253"/>
        <v/>
      </c>
      <c r="AR1689" s="306" t="str">
        <f t="shared" si="1254"/>
        <v/>
      </c>
      <c r="AS1689" s="300" t="str">
        <f t="shared" si="1255"/>
        <v/>
      </c>
      <c r="AT1689" s="300" t="str">
        <f t="shared" si="1256"/>
        <v/>
      </c>
      <c r="AU1689" s="192" t="str">
        <f t="shared" si="1257"/>
        <v>рбс</v>
      </c>
      <c r="AV1689" s="192" t="str">
        <f t="shared" si="1258"/>
        <v>рбс87520717общопл</v>
      </c>
      <c r="AW1689" s="191">
        <f t="shared" si="1259"/>
        <v>0</v>
      </c>
      <c r="AX1689" s="191">
        <f t="shared" si="1260"/>
        <v>0</v>
      </c>
      <c r="AY1689" s="191">
        <f t="shared" si="1261"/>
        <v>0</v>
      </c>
      <c r="AZ1689" s="191">
        <f t="shared" si="1262"/>
        <v>0</v>
      </c>
      <c r="BA1689" s="193">
        <f t="shared" si="1263"/>
        <v>1</v>
      </c>
      <c r="BB1689" s="193">
        <f t="shared" si="1264"/>
        <v>1</v>
      </c>
      <c r="BC1689" s="193">
        <f t="shared" si="1265"/>
        <v>1</v>
      </c>
      <c r="BD1689" s="191">
        <f t="shared" si="1227"/>
        <v>0</v>
      </c>
      <c r="BE1689" s="191">
        <f t="shared" si="1266"/>
        <v>0</v>
      </c>
      <c r="BF1689" s="210">
        <f t="shared" si="1267"/>
        <v>0</v>
      </c>
      <c r="BG1689" s="211">
        <f t="shared" si="1268"/>
        <v>0</v>
      </c>
      <c r="BH1689" s="289"/>
      <c r="BI1689" s="289"/>
      <c r="BL1689" s="233" t="str">
        <f t="shared" si="1269"/>
        <v/>
      </c>
    </row>
    <row r="1690" spans="1:64" ht="12" customHeight="1">
      <c r="A1690" s="333" t="s">
        <v>749</v>
      </c>
      <c r="B1690" s="381" t="s">
        <v>327</v>
      </c>
      <c r="C1690" s="333" t="s">
        <v>750</v>
      </c>
      <c r="D1690" s="381" t="s">
        <v>316</v>
      </c>
      <c r="E1690" s="381" t="s">
        <v>1445</v>
      </c>
      <c r="F1690" s="381" t="s">
        <v>589</v>
      </c>
      <c r="G1690" s="381" t="s">
        <v>386</v>
      </c>
      <c r="H1690" s="100" t="s">
        <v>653</v>
      </c>
      <c r="I1690" s="381" t="s">
        <v>505</v>
      </c>
      <c r="J1690" s="382">
        <v>40000</v>
      </c>
      <c r="K1690" s="382">
        <v>24200</v>
      </c>
      <c r="L1690" s="191" t="str">
        <f t="shared" si="1228"/>
        <v>875207170701011004701011221201</v>
      </c>
      <c r="M1690" s="192">
        <f t="array" ref="M1690">IF(COUNT(SEARCH(Удалить_Роспись_КВСР,$B1690)*SEARCH(Удалить_Роспись_ПБС,$C1690)*SEARCH(Удалить_Роспись_КФСР, $D1690)*SEARCH(Удалить_Роспись_КЦСР,$E1690)*SEARCH(Удалить_Роспись_КВР,$F1690)*SEARCH(Удалить_Роспись_ЭК,$H1690)*SEARCH(Удалить_Роспись_КР,$I1690))&gt;0,0,1)</f>
        <v>0</v>
      </c>
      <c r="N1690" s="192">
        <v>0</v>
      </c>
      <c r="O1690" s="192" t="str">
        <f t="shared" si="1229"/>
        <v/>
      </c>
      <c r="P1690" s="192" t="str">
        <f t="shared" si="1270"/>
        <v/>
      </c>
      <c r="Q1690" s="300" t="str">
        <f t="shared" si="1230"/>
        <v/>
      </c>
      <c r="R1690" s="300" t="str">
        <f t="shared" si="1231"/>
        <v/>
      </c>
      <c r="S1690" s="300" t="str">
        <f t="shared" si="1232"/>
        <v/>
      </c>
      <c r="T1690" s="192" t="str">
        <f t="shared" si="1233"/>
        <v/>
      </c>
      <c r="U1690" s="303" t="str">
        <f t="shared" si="1234"/>
        <v/>
      </c>
      <c r="V1690" s="300" t="str">
        <f t="shared" si="1235"/>
        <v/>
      </c>
      <c r="W1690" s="192" t="str">
        <f t="shared" si="1236"/>
        <v/>
      </c>
      <c r="X1690" s="303" t="str">
        <f t="shared" si="1237"/>
        <v/>
      </c>
      <c r="Y1690" s="300" t="str">
        <f t="shared" si="1238"/>
        <v/>
      </c>
      <c r="Z1690" s="300" t="str">
        <f t="shared" si="1239"/>
        <v/>
      </c>
      <c r="AA1690" s="303" t="str">
        <f t="shared" si="1240"/>
        <v/>
      </c>
      <c r="AB1690" s="300" t="str">
        <f t="shared" si="1241"/>
        <v/>
      </c>
      <c r="AC1690" s="300" t="str">
        <f t="shared" si="1242"/>
        <v/>
      </c>
      <c r="AD1690" s="300" t="str">
        <f t="shared" si="1243"/>
        <v/>
      </c>
      <c r="AE1690" s="192" t="str">
        <f t="shared" si="1244"/>
        <v/>
      </c>
      <c r="AF1690" s="192" t="str">
        <f t="shared" si="1245"/>
        <v/>
      </c>
      <c r="AG1690" s="192"/>
      <c r="AJ1690" s="300" t="str">
        <f t="shared" si="1246"/>
        <v/>
      </c>
      <c r="AK1690" s="300" t="str">
        <f t="shared" si="1247"/>
        <v/>
      </c>
      <c r="AL1690" s="300" t="str">
        <f t="shared" si="1248"/>
        <v/>
      </c>
      <c r="AM1690" s="300" t="str">
        <f t="shared" si="1249"/>
        <v/>
      </c>
      <c r="AN1690" s="300" t="str">
        <f t="shared" si="1250"/>
        <v/>
      </c>
      <c r="AO1690" s="300" t="str">
        <f t="shared" si="1251"/>
        <v/>
      </c>
      <c r="AP1690" s="300" t="str">
        <f t="shared" si="1252"/>
        <v/>
      </c>
      <c r="AQ1690" s="300" t="str">
        <f t="shared" si="1253"/>
        <v/>
      </c>
      <c r="AR1690" s="306" t="str">
        <f t="shared" si="1254"/>
        <v/>
      </c>
      <c r="AS1690" s="300" t="str">
        <f t="shared" si="1255"/>
        <v/>
      </c>
      <c r="AT1690" s="300" t="str">
        <f t="shared" si="1256"/>
        <v/>
      </c>
      <c r="AU1690" s="192" t="str">
        <f t="shared" si="1257"/>
        <v>рбс</v>
      </c>
      <c r="AV1690" s="192" t="str">
        <f t="shared" si="1258"/>
        <v>рбс87520717общпро</v>
      </c>
      <c r="AW1690" s="191">
        <f t="shared" si="1259"/>
        <v>0</v>
      </c>
      <c r="AX1690" s="191">
        <f t="shared" si="1260"/>
        <v>0</v>
      </c>
      <c r="AY1690" s="191">
        <f t="shared" si="1261"/>
        <v>0</v>
      </c>
      <c r="AZ1690" s="191">
        <f t="shared" si="1262"/>
        <v>0</v>
      </c>
      <c r="BA1690" s="193">
        <f t="shared" si="1263"/>
        <v>1</v>
      </c>
      <c r="BB1690" s="193">
        <f t="shared" si="1264"/>
        <v>1</v>
      </c>
      <c r="BC1690" s="193">
        <f t="shared" si="1265"/>
        <v>1</v>
      </c>
      <c r="BD1690" s="191">
        <f t="shared" si="1227"/>
        <v>0</v>
      </c>
      <c r="BE1690" s="191">
        <f t="shared" si="1266"/>
        <v>0</v>
      </c>
      <c r="BF1690" s="210">
        <f t="shared" si="1267"/>
        <v>0</v>
      </c>
      <c r="BG1690" s="211">
        <f t="shared" si="1268"/>
        <v>0</v>
      </c>
      <c r="BH1690" s="289"/>
      <c r="BI1690" s="289"/>
      <c r="BL1690" s="233" t="str">
        <f t="shared" si="1269"/>
        <v/>
      </c>
    </row>
    <row r="1691" spans="1:64" ht="12" customHeight="1">
      <c r="A1691" s="333" t="s">
        <v>749</v>
      </c>
      <c r="B1691" s="381" t="s">
        <v>327</v>
      </c>
      <c r="C1691" s="333" t="s">
        <v>750</v>
      </c>
      <c r="D1691" s="381" t="s">
        <v>316</v>
      </c>
      <c r="E1691" s="381" t="s">
        <v>1446</v>
      </c>
      <c r="F1691" s="381" t="s">
        <v>586</v>
      </c>
      <c r="G1691" s="381" t="s">
        <v>393</v>
      </c>
      <c r="H1691" s="100" t="s">
        <v>653</v>
      </c>
      <c r="I1691" s="381" t="s">
        <v>505</v>
      </c>
      <c r="J1691" s="382">
        <v>1037381.96</v>
      </c>
      <c r="K1691" s="382">
        <v>601819.82999999996</v>
      </c>
      <c r="L1691" s="191" t="str">
        <f t="shared" si="1228"/>
        <v>875207170701011004Г01024422301</v>
      </c>
      <c r="M1691" s="192">
        <f t="array" ref="M1691">IF(COUNT(SEARCH(Удалить_Роспись_КВСР,$B1691)*SEARCH(Удалить_Роспись_ПБС,$C1691)*SEARCH(Удалить_Роспись_КФСР, $D1691)*SEARCH(Удалить_Роспись_КЦСР,$E1691)*SEARCH(Удалить_Роспись_КВР,$F1691)*SEARCH(Удалить_Роспись_ЭК,$H1691)*SEARCH(Удалить_Роспись_КР,$I1691))&gt;0,0,1)</f>
        <v>0</v>
      </c>
      <c r="N1691" s="192">
        <f>IF(COUNT(SEARCH(Удалить_Индекс_КВСР,$B1691)*SEARCH(Удалить_Индекс_ПБС,$C1691)*SEARCH(Удалить_Индекс_КФСР,$D1691)*SEARCH(Удалить_Индекс_КЦСР,$E1691)*SEARCH(Удалить_Индекс_КВР,$F1691)*SEARCH(Удалить_Индекс_ЭК,$H1691)*SEARCH(Удалить_Индекс_КР,$I1691))&gt;0,0,1)</f>
        <v>1</v>
      </c>
      <c r="O1691" s="192" t="str">
        <f t="shared" si="1229"/>
        <v/>
      </c>
      <c r="P1691" s="192" t="str">
        <f t="shared" si="1270"/>
        <v/>
      </c>
      <c r="Q1691" s="300" t="str">
        <f t="shared" si="1230"/>
        <v/>
      </c>
      <c r="R1691" s="300" t="str">
        <f t="shared" si="1231"/>
        <v/>
      </c>
      <c r="S1691" s="300" t="str">
        <f t="shared" si="1232"/>
        <v/>
      </c>
      <c r="T1691" s="192" t="str">
        <f t="shared" si="1233"/>
        <v/>
      </c>
      <c r="U1691" s="303" t="str">
        <f t="shared" si="1234"/>
        <v/>
      </c>
      <c r="V1691" s="300" t="str">
        <f t="shared" si="1235"/>
        <v/>
      </c>
      <c r="W1691" s="192" t="str">
        <f t="shared" si="1236"/>
        <v/>
      </c>
      <c r="X1691" s="303" t="str">
        <f t="shared" si="1237"/>
        <v/>
      </c>
      <c r="Y1691" s="300" t="str">
        <f t="shared" si="1238"/>
        <v/>
      </c>
      <c r="Z1691" s="300" t="str">
        <f t="shared" si="1239"/>
        <v/>
      </c>
      <c r="AA1691" s="303" t="str">
        <f t="shared" si="1240"/>
        <v/>
      </c>
      <c r="AB1691" s="300" t="str">
        <f t="shared" si="1241"/>
        <v/>
      </c>
      <c r="AC1691" s="300" t="str">
        <f t="shared" si="1242"/>
        <v/>
      </c>
      <c r="AD1691" s="300" t="str">
        <f t="shared" si="1243"/>
        <v/>
      </c>
      <c r="AE1691" s="192" t="str">
        <f t="shared" si="1244"/>
        <v/>
      </c>
      <c r="AF1691" s="192" t="str">
        <f t="shared" si="1245"/>
        <v/>
      </c>
      <c r="AG1691" s="192"/>
      <c r="AJ1691" s="300" t="str">
        <f t="shared" si="1246"/>
        <v/>
      </c>
      <c r="AK1691" s="300" t="str">
        <f t="shared" si="1247"/>
        <v/>
      </c>
      <c r="AL1691" s="300" t="str">
        <f t="shared" si="1248"/>
        <v/>
      </c>
      <c r="AM1691" s="300" t="str">
        <f t="shared" si="1249"/>
        <v/>
      </c>
      <c r="AN1691" s="300" t="str">
        <f t="shared" si="1250"/>
        <v/>
      </c>
      <c r="AO1691" s="300" t="str">
        <f t="shared" si="1251"/>
        <v/>
      </c>
      <c r="AP1691" s="300" t="str">
        <f t="shared" si="1252"/>
        <v/>
      </c>
      <c r="AQ1691" s="300" t="str">
        <f t="shared" si="1253"/>
        <v/>
      </c>
      <c r="AR1691" s="306" t="str">
        <f t="shared" si="1254"/>
        <v/>
      </c>
      <c r="AS1691" s="300" t="str">
        <f t="shared" si="1255"/>
        <v/>
      </c>
      <c r="AT1691" s="300" t="str">
        <f t="shared" si="1256"/>
        <v/>
      </c>
      <c r="AU1691" s="192" t="str">
        <f t="shared" si="1257"/>
        <v>рбс</v>
      </c>
      <c r="AV1691" s="192" t="str">
        <f t="shared" si="1258"/>
        <v>рбс87520717общком</v>
      </c>
      <c r="AW1691" s="191">
        <f t="shared" si="1259"/>
        <v>0</v>
      </c>
      <c r="AX1691" s="191">
        <f t="shared" si="1260"/>
        <v>0</v>
      </c>
      <c r="AY1691" s="191">
        <f t="shared" si="1261"/>
        <v>1037381.96</v>
      </c>
      <c r="AZ1691" s="191">
        <f t="shared" si="1262"/>
        <v>601819.82999999996</v>
      </c>
      <c r="BA1691" s="193">
        <f t="shared" si="1263"/>
        <v>1</v>
      </c>
      <c r="BB1691" s="193">
        <f t="shared" si="1264"/>
        <v>1</v>
      </c>
      <c r="BC1691" s="193">
        <f t="shared" si="1265"/>
        <v>1</v>
      </c>
      <c r="BD1691" s="191">
        <f t="shared" si="1227"/>
        <v>1037381.96</v>
      </c>
      <c r="BE1691" s="191">
        <f t="shared" si="1266"/>
        <v>601819.82999999996</v>
      </c>
      <c r="BF1691" s="210">
        <f t="shared" si="1267"/>
        <v>1037381.96</v>
      </c>
      <c r="BG1691" s="211">
        <f t="shared" si="1268"/>
        <v>1037381.96</v>
      </c>
      <c r="BH1691" s="289"/>
      <c r="BI1691" s="289"/>
      <c r="BL1691" s="233" t="str">
        <f t="shared" si="1269"/>
        <v/>
      </c>
    </row>
    <row r="1692" spans="1:64" ht="12" customHeight="1">
      <c r="A1692" s="333" t="s">
        <v>749</v>
      </c>
      <c r="B1692" s="381" t="s">
        <v>327</v>
      </c>
      <c r="C1692" s="333" t="s">
        <v>750</v>
      </c>
      <c r="D1692" s="381" t="s">
        <v>316</v>
      </c>
      <c r="E1692" s="381" t="s">
        <v>1447</v>
      </c>
      <c r="F1692" s="381" t="s">
        <v>586</v>
      </c>
      <c r="G1692" s="381" t="s">
        <v>397</v>
      </c>
      <c r="H1692" s="100" t="s">
        <v>653</v>
      </c>
      <c r="I1692" s="381" t="s">
        <v>505</v>
      </c>
      <c r="J1692" s="382">
        <v>513510.24</v>
      </c>
      <c r="K1692" s="382">
        <v>238998.82</v>
      </c>
      <c r="L1692" s="191" t="str">
        <f t="shared" si="1228"/>
        <v>875207170701011004П01024434001</v>
      </c>
      <c r="M1692" s="192">
        <f t="array" ref="M1692">IF(COUNT(SEARCH(Удалить_Роспись_КВСР,$B1692)*SEARCH(Удалить_Роспись_ПБС,$C1692)*SEARCH(Удалить_Роспись_КФСР, $D1692)*SEARCH(Удалить_Роспись_КЦСР,$E1692)*SEARCH(Удалить_Роспись_КВР,$F1692)*SEARCH(Удалить_Роспись_ЭК,$H1692)*SEARCH(Удалить_Роспись_КР,$I1692))&gt;0,0,1)</f>
        <v>0</v>
      </c>
      <c r="N1692" s="192">
        <f>IF(COUNT(SEARCH(Удалить_Индекс_КВСР,$B1692)*SEARCH(Удалить_Индекс_ПБС,$C1692)*SEARCH(Удалить_Индекс_КФСР,$D1692)*SEARCH(Удалить_Индекс_КЦСР,$E1692)*SEARCH(Удалить_Индекс_КВР,$F1692)*SEARCH(Удалить_Индекс_ЭК,$H1692)*SEARCH(Удалить_Индекс_КР,$I1692))&gt;0,0,1)</f>
        <v>1</v>
      </c>
      <c r="O1692" s="192" t="str">
        <f t="shared" si="1229"/>
        <v/>
      </c>
      <c r="P1692" s="192" t="str">
        <f t="shared" si="1270"/>
        <v/>
      </c>
      <c r="Q1692" s="300" t="str">
        <f t="shared" si="1230"/>
        <v/>
      </c>
      <c r="R1692" s="300" t="str">
        <f t="shared" si="1231"/>
        <v/>
      </c>
      <c r="S1692" s="300" t="str">
        <f t="shared" si="1232"/>
        <v/>
      </c>
      <c r="T1692" s="192" t="str">
        <f t="shared" si="1233"/>
        <v/>
      </c>
      <c r="U1692" s="303" t="str">
        <f t="shared" si="1234"/>
        <v/>
      </c>
      <c r="V1692" s="300" t="str">
        <f t="shared" si="1235"/>
        <v/>
      </c>
      <c r="W1692" s="192" t="str">
        <f t="shared" si="1236"/>
        <v/>
      </c>
      <c r="X1692" s="303" t="str">
        <f t="shared" si="1237"/>
        <v/>
      </c>
      <c r="Y1692" s="300" t="str">
        <f t="shared" si="1238"/>
        <v/>
      </c>
      <c r="Z1692" s="300" t="str">
        <f t="shared" si="1239"/>
        <v/>
      </c>
      <c r="AA1692" s="303" t="str">
        <f t="shared" si="1240"/>
        <v/>
      </c>
      <c r="AB1692" s="300" t="str">
        <f t="shared" si="1241"/>
        <v/>
      </c>
      <c r="AC1692" s="300" t="str">
        <f t="shared" si="1242"/>
        <v/>
      </c>
      <c r="AD1692" s="300" t="str">
        <f t="shared" si="1243"/>
        <v/>
      </c>
      <c r="AE1692" s="192" t="str">
        <f t="shared" si="1244"/>
        <v/>
      </c>
      <c r="AF1692" s="192" t="str">
        <f t="shared" si="1245"/>
        <v/>
      </c>
      <c r="AG1692" s="192"/>
      <c r="AJ1692" s="300" t="str">
        <f t="shared" si="1246"/>
        <v/>
      </c>
      <c r="AK1692" s="300" t="str">
        <f t="shared" si="1247"/>
        <v/>
      </c>
      <c r="AL1692" s="300" t="str">
        <f t="shared" si="1248"/>
        <v/>
      </c>
      <c r="AM1692" s="300" t="str">
        <f t="shared" si="1249"/>
        <v/>
      </c>
      <c r="AN1692" s="300" t="str">
        <f t="shared" si="1250"/>
        <v/>
      </c>
      <c r="AO1692" s="300" t="str">
        <f t="shared" si="1251"/>
        <v/>
      </c>
      <c r="AP1692" s="300" t="str">
        <f t="shared" si="1252"/>
        <v/>
      </c>
      <c r="AQ1692" s="300" t="str">
        <f t="shared" si="1253"/>
        <v/>
      </c>
      <c r="AR1692" s="306" t="str">
        <f t="shared" si="1254"/>
        <v/>
      </c>
      <c r="AS1692" s="300" t="str">
        <f t="shared" si="1255"/>
        <v/>
      </c>
      <c r="AT1692" s="300" t="str">
        <f t="shared" si="1256"/>
        <v/>
      </c>
      <c r="AU1692" s="192" t="str">
        <f t="shared" si="1257"/>
        <v>рбс</v>
      </c>
      <c r="AV1692" s="192" t="str">
        <f t="shared" si="1258"/>
        <v>рбс87520717общпро</v>
      </c>
      <c r="AW1692" s="191">
        <f t="shared" si="1259"/>
        <v>0</v>
      </c>
      <c r="AX1692" s="191">
        <f t="shared" si="1260"/>
        <v>0</v>
      </c>
      <c r="AY1692" s="191">
        <f t="shared" si="1261"/>
        <v>513510.24</v>
      </c>
      <c r="AZ1692" s="191">
        <f t="shared" si="1262"/>
        <v>238998.82</v>
      </c>
      <c r="BA1692" s="193">
        <f t="shared" si="1263"/>
        <v>1</v>
      </c>
      <c r="BB1692" s="193">
        <f t="shared" si="1264"/>
        <v>1</v>
      </c>
      <c r="BC1692" s="193">
        <f t="shared" si="1265"/>
        <v>1</v>
      </c>
      <c r="BD1692" s="191">
        <f t="shared" si="1227"/>
        <v>513510.24</v>
      </c>
      <c r="BE1692" s="191">
        <f t="shared" si="1266"/>
        <v>238998.82</v>
      </c>
      <c r="BF1692" s="210">
        <f t="shared" si="1267"/>
        <v>513510.24</v>
      </c>
      <c r="BG1692" s="211">
        <f t="shared" si="1268"/>
        <v>513510.24</v>
      </c>
      <c r="BH1692" s="289"/>
      <c r="BI1692" s="289"/>
      <c r="BL1692" s="233" t="str">
        <f t="shared" si="1269"/>
        <v/>
      </c>
    </row>
    <row r="1693" spans="1:64" ht="12" customHeight="1">
      <c r="A1693" s="333" t="s">
        <v>749</v>
      </c>
      <c r="B1693" s="381" t="s">
        <v>327</v>
      </c>
      <c r="C1693" s="333" t="s">
        <v>750</v>
      </c>
      <c r="D1693" s="381" t="s">
        <v>316</v>
      </c>
      <c r="E1693" s="381" t="s">
        <v>1448</v>
      </c>
      <c r="F1693" s="381" t="s">
        <v>586</v>
      </c>
      <c r="G1693" s="381" t="s">
        <v>407</v>
      </c>
      <c r="H1693" s="100" t="s">
        <v>653</v>
      </c>
      <c r="I1693" s="381" t="s">
        <v>505</v>
      </c>
      <c r="J1693" s="382">
        <v>2500</v>
      </c>
      <c r="K1693" s="382">
        <v>2500</v>
      </c>
      <c r="L1693" s="191" t="str">
        <f t="shared" si="1228"/>
        <v>875207170701011004Ф00024431001</v>
      </c>
      <c r="M1693" s="192">
        <f t="array" ref="M1693">IF(COUNT(SEARCH(Удалить_Роспись_КВСР,$B1693)*SEARCH(Удалить_Роспись_ПБС,$C1693)*SEARCH(Удалить_Роспись_КФСР, $D1693)*SEARCH(Удалить_Роспись_КЦСР,$E1693)*SEARCH(Удалить_Роспись_КВР,$F1693)*SEARCH(Удалить_Роспись_ЭК,$H1693)*SEARCH(Удалить_Роспись_КР,$I1693))&gt;0,0,1)</f>
        <v>0</v>
      </c>
      <c r="N1693" s="192">
        <v>0</v>
      </c>
      <c r="O1693" s="192" t="str">
        <f t="shared" si="1229"/>
        <v/>
      </c>
      <c r="P1693" s="192" t="str">
        <f t="shared" si="1270"/>
        <v/>
      </c>
      <c r="Q1693" s="300" t="str">
        <f t="shared" si="1230"/>
        <v/>
      </c>
      <c r="R1693" s="300" t="str">
        <f t="shared" si="1231"/>
        <v/>
      </c>
      <c r="S1693" s="300" t="str">
        <f t="shared" si="1232"/>
        <v/>
      </c>
      <c r="T1693" s="192" t="str">
        <f t="shared" si="1233"/>
        <v/>
      </c>
      <c r="U1693" s="303" t="str">
        <f t="shared" si="1234"/>
        <v/>
      </c>
      <c r="V1693" s="300" t="str">
        <f t="shared" si="1235"/>
        <v/>
      </c>
      <c r="W1693" s="192" t="str">
        <f t="shared" si="1236"/>
        <v/>
      </c>
      <c r="X1693" s="303" t="str">
        <f t="shared" si="1237"/>
        <v/>
      </c>
      <c r="Y1693" s="300" t="str">
        <f t="shared" si="1238"/>
        <v/>
      </c>
      <c r="Z1693" s="300" t="str">
        <f t="shared" si="1239"/>
        <v/>
      </c>
      <c r="AA1693" s="303" t="str">
        <f t="shared" si="1240"/>
        <v/>
      </c>
      <c r="AB1693" s="300" t="str">
        <f t="shared" si="1241"/>
        <v/>
      </c>
      <c r="AC1693" s="300" t="str">
        <f t="shared" si="1242"/>
        <v/>
      </c>
      <c r="AD1693" s="300" t="str">
        <f t="shared" si="1243"/>
        <v/>
      </c>
      <c r="AE1693" s="192" t="str">
        <f t="shared" si="1244"/>
        <v/>
      </c>
      <c r="AF1693" s="192" t="str">
        <f t="shared" si="1245"/>
        <v/>
      </c>
      <c r="AG1693" s="192"/>
      <c r="AJ1693" s="300" t="str">
        <f t="shared" si="1246"/>
        <v/>
      </c>
      <c r="AK1693" s="300" t="str">
        <f t="shared" si="1247"/>
        <v/>
      </c>
      <c r="AL1693" s="300" t="str">
        <f t="shared" si="1248"/>
        <v/>
      </c>
      <c r="AM1693" s="300" t="str">
        <f t="shared" si="1249"/>
        <v/>
      </c>
      <c r="AN1693" s="300" t="str">
        <f t="shared" si="1250"/>
        <v/>
      </c>
      <c r="AO1693" s="300" t="str">
        <f t="shared" si="1251"/>
        <v/>
      </c>
      <c r="AP1693" s="300" t="str">
        <f t="shared" si="1252"/>
        <v/>
      </c>
      <c r="AQ1693" s="300" t="str">
        <f t="shared" si="1253"/>
        <v/>
      </c>
      <c r="AR1693" s="306" t="str">
        <f t="shared" si="1254"/>
        <v/>
      </c>
      <c r="AS1693" s="300" t="str">
        <f t="shared" si="1255"/>
        <v/>
      </c>
      <c r="AT1693" s="300" t="str">
        <f t="shared" si="1256"/>
        <v/>
      </c>
      <c r="AU1693" s="192" t="str">
        <f t="shared" si="1257"/>
        <v>рбс</v>
      </c>
      <c r="AV1693" s="192" t="str">
        <f t="shared" si="1258"/>
        <v>рбс87520717общосн</v>
      </c>
      <c r="AW1693" s="191">
        <f t="shared" si="1259"/>
        <v>0</v>
      </c>
      <c r="AX1693" s="191">
        <f t="shared" si="1260"/>
        <v>0</v>
      </c>
      <c r="AY1693" s="191">
        <f t="shared" si="1261"/>
        <v>0</v>
      </c>
      <c r="AZ1693" s="191">
        <f t="shared" si="1262"/>
        <v>0</v>
      </c>
      <c r="BA1693" s="193">
        <f t="shared" si="1263"/>
        <v>1</v>
      </c>
      <c r="BB1693" s="193">
        <f t="shared" si="1264"/>
        <v>1</v>
      </c>
      <c r="BC1693" s="193">
        <f t="shared" si="1265"/>
        <v>1</v>
      </c>
      <c r="BD1693" s="191">
        <f t="shared" si="1227"/>
        <v>0</v>
      </c>
      <c r="BE1693" s="191">
        <f t="shared" si="1266"/>
        <v>0</v>
      </c>
      <c r="BF1693" s="210">
        <f t="shared" si="1267"/>
        <v>0</v>
      </c>
      <c r="BG1693" s="211">
        <f t="shared" si="1268"/>
        <v>0</v>
      </c>
      <c r="BH1693" s="289"/>
      <c r="BI1693" s="289"/>
      <c r="BL1693" s="233" t="str">
        <f t="shared" si="1269"/>
        <v/>
      </c>
    </row>
    <row r="1694" spans="1:64" ht="12" customHeight="1">
      <c r="A1694" s="333" t="s">
        <v>749</v>
      </c>
      <c r="B1694" s="381" t="s">
        <v>327</v>
      </c>
      <c r="C1694" s="333" t="s">
        <v>750</v>
      </c>
      <c r="D1694" s="381" t="s">
        <v>316</v>
      </c>
      <c r="E1694" s="381" t="s">
        <v>1449</v>
      </c>
      <c r="F1694" s="381" t="s">
        <v>586</v>
      </c>
      <c r="G1694" s="381" t="s">
        <v>393</v>
      </c>
      <c r="H1694" s="100" t="s">
        <v>653</v>
      </c>
      <c r="I1694" s="381" t="s">
        <v>505</v>
      </c>
      <c r="J1694" s="382">
        <v>104727</v>
      </c>
      <c r="K1694" s="382">
        <v>88321.12</v>
      </c>
      <c r="L1694" s="191" t="str">
        <f t="shared" si="1228"/>
        <v>875207170701011004Э01024422301</v>
      </c>
      <c r="M1694" s="192">
        <f t="array" ref="M1694">IF(COUNT(SEARCH(Удалить_Роспись_КВСР,$B1694)*SEARCH(Удалить_Роспись_ПБС,$C1694)*SEARCH(Удалить_Роспись_КФСР, $D1694)*SEARCH(Удалить_Роспись_КЦСР,$E1694)*SEARCH(Удалить_Роспись_КВР,$F1694)*SEARCH(Удалить_Роспись_ЭК,$H1694)*SEARCH(Удалить_Роспись_КР,$I1694))&gt;0,0,1)</f>
        <v>0</v>
      </c>
      <c r="N1694" s="192">
        <f>IF(COUNT(SEARCH(Удалить_Индекс_КВСР,$B1694)*SEARCH(Удалить_Индекс_ПБС,$C1694)*SEARCH(Удалить_Индекс_КФСР,$D1694)*SEARCH(Удалить_Индекс_КЦСР,$E1694)*SEARCH(Удалить_Индекс_КВР,$F1694)*SEARCH(Удалить_Индекс_ЭК,$H1694)*SEARCH(Удалить_Индекс_КР,$I1694))&gt;0,0,1)</f>
        <v>1</v>
      </c>
      <c r="O1694" s="192" t="str">
        <f t="shared" si="1229"/>
        <v/>
      </c>
      <c r="P1694" s="192" t="str">
        <f t="shared" si="1270"/>
        <v/>
      </c>
      <c r="Q1694" s="300" t="str">
        <f t="shared" si="1230"/>
        <v/>
      </c>
      <c r="R1694" s="300" t="str">
        <f t="shared" si="1231"/>
        <v/>
      </c>
      <c r="S1694" s="300" t="str">
        <f t="shared" si="1232"/>
        <v/>
      </c>
      <c r="T1694" s="192" t="str">
        <f t="shared" si="1233"/>
        <v/>
      </c>
      <c r="U1694" s="303" t="str">
        <f t="shared" si="1234"/>
        <v/>
      </c>
      <c r="V1694" s="300" t="str">
        <f t="shared" si="1235"/>
        <v/>
      </c>
      <c r="W1694" s="192" t="str">
        <f t="shared" si="1236"/>
        <v/>
      </c>
      <c r="X1694" s="303" t="str">
        <f t="shared" si="1237"/>
        <v/>
      </c>
      <c r="Y1694" s="300" t="str">
        <f t="shared" si="1238"/>
        <v/>
      </c>
      <c r="Z1694" s="300" t="str">
        <f t="shared" si="1239"/>
        <v/>
      </c>
      <c r="AA1694" s="303" t="str">
        <f t="shared" si="1240"/>
        <v/>
      </c>
      <c r="AB1694" s="300" t="str">
        <f t="shared" si="1241"/>
        <v/>
      </c>
      <c r="AC1694" s="300" t="str">
        <f t="shared" si="1242"/>
        <v/>
      </c>
      <c r="AD1694" s="300" t="str">
        <f t="shared" si="1243"/>
        <v/>
      </c>
      <c r="AE1694" s="192" t="str">
        <f t="shared" si="1244"/>
        <v/>
      </c>
      <c r="AF1694" s="192" t="str">
        <f t="shared" si="1245"/>
        <v/>
      </c>
      <c r="AG1694" s="192"/>
      <c r="AJ1694" s="300" t="str">
        <f t="shared" si="1246"/>
        <v/>
      </c>
      <c r="AK1694" s="300" t="str">
        <f t="shared" si="1247"/>
        <v/>
      </c>
      <c r="AL1694" s="300" t="str">
        <f t="shared" si="1248"/>
        <v/>
      </c>
      <c r="AM1694" s="300" t="str">
        <f t="shared" si="1249"/>
        <v/>
      </c>
      <c r="AN1694" s="300" t="str">
        <f t="shared" si="1250"/>
        <v/>
      </c>
      <c r="AO1694" s="300" t="str">
        <f t="shared" si="1251"/>
        <v/>
      </c>
      <c r="AP1694" s="300" t="str">
        <f t="shared" si="1252"/>
        <v/>
      </c>
      <c r="AQ1694" s="300" t="str">
        <f t="shared" si="1253"/>
        <v/>
      </c>
      <c r="AR1694" s="306" t="str">
        <f t="shared" si="1254"/>
        <v/>
      </c>
      <c r="AS1694" s="300" t="str">
        <f t="shared" si="1255"/>
        <v/>
      </c>
      <c r="AT1694" s="300" t="str">
        <f t="shared" si="1256"/>
        <v/>
      </c>
      <c r="AU1694" s="192" t="str">
        <f t="shared" si="1257"/>
        <v>рбс</v>
      </c>
      <c r="AV1694" s="192" t="str">
        <f t="shared" si="1258"/>
        <v>рбс87520717общком</v>
      </c>
      <c r="AW1694" s="191">
        <f t="shared" si="1259"/>
        <v>0</v>
      </c>
      <c r="AX1694" s="191">
        <f t="shared" si="1260"/>
        <v>0</v>
      </c>
      <c r="AY1694" s="191">
        <f t="shared" si="1261"/>
        <v>104727</v>
      </c>
      <c r="AZ1694" s="191">
        <f t="shared" si="1262"/>
        <v>88321.12</v>
      </c>
      <c r="BA1694" s="193">
        <f t="shared" si="1263"/>
        <v>1</v>
      </c>
      <c r="BB1694" s="193">
        <f t="shared" si="1264"/>
        <v>1</v>
      </c>
      <c r="BC1694" s="193">
        <f t="shared" si="1265"/>
        <v>1</v>
      </c>
      <c r="BD1694" s="191">
        <f t="shared" si="1227"/>
        <v>104727</v>
      </c>
      <c r="BE1694" s="191">
        <f t="shared" si="1266"/>
        <v>88321.12</v>
      </c>
      <c r="BF1694" s="210">
        <f t="shared" si="1267"/>
        <v>104727</v>
      </c>
      <c r="BG1694" s="211">
        <f t="shared" si="1268"/>
        <v>104727</v>
      </c>
      <c r="BH1694" s="289" t="str">
        <f>B1694</f>
        <v>875</v>
      </c>
      <c r="BI1694" s="289" t="str">
        <f>D1694</f>
        <v>0701</v>
      </c>
      <c r="BJ1694" s="284" t="s">
        <v>588</v>
      </c>
      <c r="BK1694" s="284" t="s">
        <v>589</v>
      </c>
      <c r="BL1694" s="233" t="str">
        <f t="shared" si="1269"/>
        <v/>
      </c>
    </row>
    <row r="1695" spans="1:64" ht="12" hidden="1" customHeight="1">
      <c r="A1695" s="333" t="s">
        <v>749</v>
      </c>
      <c r="B1695" s="381" t="s">
        <v>327</v>
      </c>
      <c r="C1695" s="333" t="s">
        <v>750</v>
      </c>
      <c r="D1695" s="381" t="s">
        <v>316</v>
      </c>
      <c r="E1695" s="381" t="s">
        <v>1450</v>
      </c>
      <c r="F1695" s="381" t="s">
        <v>608</v>
      </c>
      <c r="G1695" s="381" t="s">
        <v>385</v>
      </c>
      <c r="H1695" s="100" t="s">
        <v>653</v>
      </c>
      <c r="I1695" s="381" t="s">
        <v>339</v>
      </c>
      <c r="J1695" s="382">
        <v>750724.74</v>
      </c>
      <c r="K1695" s="382">
        <v>668716.05000000005</v>
      </c>
      <c r="L1695" s="191" t="str">
        <f t="shared" si="1228"/>
        <v>875207170701011007408011121110</v>
      </c>
      <c r="M1695" s="192">
        <f t="array" ref="M1695">IF(COUNT(SEARCH(Удалить_Роспись_КВСР,$B1695)*SEARCH(Удалить_Роспись_ПБС,$C1695)*SEARCH(Удалить_Роспись_КФСР, $D1695)*SEARCH(Удалить_Роспись_КЦСР,$E1695)*SEARCH(Удалить_Роспись_КВР,$F1695)*SEARCH(Удалить_Роспись_ЭК,$H1695)*SEARCH(Удалить_Роспись_КР,$I1695))&gt;0,0,1)</f>
        <v>0</v>
      </c>
      <c r="N1695" s="192">
        <v>0</v>
      </c>
      <c r="O1695" s="192" t="str">
        <f t="shared" si="1229"/>
        <v/>
      </c>
      <c r="P1695" s="192" t="str">
        <f t="shared" si="1270"/>
        <v/>
      </c>
      <c r="Q1695" s="300" t="str">
        <f t="shared" si="1230"/>
        <v/>
      </c>
      <c r="R1695" s="300" t="str">
        <f t="shared" si="1231"/>
        <v/>
      </c>
      <c r="S1695" s="300" t="str">
        <f t="shared" si="1232"/>
        <v/>
      </c>
      <c r="T1695" s="192" t="str">
        <f t="shared" si="1233"/>
        <v/>
      </c>
      <c r="U1695" s="303" t="str">
        <f t="shared" si="1234"/>
        <v/>
      </c>
      <c r="V1695" s="300" t="str">
        <f t="shared" si="1235"/>
        <v/>
      </c>
      <c r="W1695" s="192" t="str">
        <f t="shared" si="1236"/>
        <v/>
      </c>
      <c r="X1695" s="303" t="str">
        <f t="shared" si="1237"/>
        <v/>
      </c>
      <c r="Y1695" s="300" t="str">
        <f t="shared" si="1238"/>
        <v/>
      </c>
      <c r="Z1695" s="300" t="str">
        <f t="shared" si="1239"/>
        <v/>
      </c>
      <c r="AA1695" s="303" t="str">
        <f t="shared" si="1240"/>
        <v/>
      </c>
      <c r="AB1695" s="300" t="str">
        <f t="shared" si="1241"/>
        <v/>
      </c>
      <c r="AC1695" s="300" t="str">
        <f t="shared" si="1242"/>
        <v/>
      </c>
      <c r="AD1695" s="300" t="str">
        <f t="shared" si="1243"/>
        <v/>
      </c>
      <c r="AE1695" s="192" t="str">
        <f t="shared" si="1244"/>
        <v/>
      </c>
      <c r="AF1695" s="192" t="str">
        <f t="shared" si="1245"/>
        <v/>
      </c>
      <c r="AG1695" s="192"/>
      <c r="AJ1695" s="300" t="str">
        <f t="shared" si="1246"/>
        <v/>
      </c>
      <c r="AK1695" s="300" t="str">
        <f t="shared" si="1247"/>
        <v/>
      </c>
      <c r="AL1695" s="300" t="str">
        <f t="shared" si="1248"/>
        <v/>
      </c>
      <c r="AM1695" s="300" t="str">
        <f t="shared" si="1249"/>
        <v/>
      </c>
      <c r="AN1695" s="300" t="str">
        <f t="shared" si="1250"/>
        <v/>
      </c>
      <c r="AO1695" s="300" t="str">
        <f t="shared" si="1251"/>
        <v/>
      </c>
      <c r="AP1695" s="300" t="str">
        <f t="shared" si="1252"/>
        <v/>
      </c>
      <c r="AQ1695" s="300" t="str">
        <f t="shared" si="1253"/>
        <v/>
      </c>
      <c r="AR1695" s="306" t="str">
        <f t="shared" si="1254"/>
        <v/>
      </c>
      <c r="AS1695" s="300" t="str">
        <f t="shared" si="1255"/>
        <v/>
      </c>
      <c r="AT1695" s="300" t="str">
        <f t="shared" si="1256"/>
        <v/>
      </c>
      <c r="AU1695" s="192" t="str">
        <f t="shared" si="1257"/>
        <v>рбс</v>
      </c>
      <c r="AV1695" s="192" t="str">
        <f t="shared" si="1258"/>
        <v>рбс87520717общопл</v>
      </c>
      <c r="AW1695" s="191">
        <f t="shared" si="1259"/>
        <v>0</v>
      </c>
      <c r="AX1695" s="191">
        <f t="shared" si="1260"/>
        <v>0</v>
      </c>
      <c r="AY1695" s="191">
        <f t="shared" si="1261"/>
        <v>0</v>
      </c>
      <c r="AZ1695" s="191">
        <f t="shared" si="1262"/>
        <v>0</v>
      </c>
      <c r="BA1695" s="193">
        <f t="shared" si="1263"/>
        <v>1</v>
      </c>
      <c r="BB1695" s="193">
        <f t="shared" si="1264"/>
        <v>1</v>
      </c>
      <c r="BC1695" s="193">
        <f t="shared" si="1265"/>
        <v>1</v>
      </c>
      <c r="BD1695" s="191">
        <f t="shared" si="1227"/>
        <v>0</v>
      </c>
      <c r="BE1695" s="191">
        <f t="shared" si="1266"/>
        <v>0</v>
      </c>
      <c r="BF1695" s="210">
        <f t="shared" si="1267"/>
        <v>0</v>
      </c>
      <c r="BG1695" s="211">
        <f t="shared" si="1268"/>
        <v>0</v>
      </c>
      <c r="BH1695" s="289" t="str">
        <f>B1695</f>
        <v>875</v>
      </c>
      <c r="BI1695" s="289" t="str">
        <f>D1695</f>
        <v>0701</v>
      </c>
      <c r="BJ1695" s="284" t="s">
        <v>588</v>
      </c>
      <c r="BK1695" s="284" t="s">
        <v>589</v>
      </c>
      <c r="BL1695" s="233" t="str">
        <f t="shared" si="1269"/>
        <v/>
      </c>
    </row>
    <row r="1696" spans="1:64" ht="12" hidden="1" customHeight="1">
      <c r="A1696" s="333" t="s">
        <v>749</v>
      </c>
      <c r="B1696" s="381" t="s">
        <v>327</v>
      </c>
      <c r="C1696" s="333" t="s">
        <v>750</v>
      </c>
      <c r="D1696" s="381" t="s">
        <v>316</v>
      </c>
      <c r="E1696" s="381" t="s">
        <v>1450</v>
      </c>
      <c r="F1696" s="381" t="s">
        <v>589</v>
      </c>
      <c r="G1696" s="381" t="s">
        <v>386</v>
      </c>
      <c r="H1696" s="100" t="s">
        <v>653</v>
      </c>
      <c r="I1696" s="381" t="s">
        <v>339</v>
      </c>
      <c r="J1696" s="382">
        <v>4660</v>
      </c>
      <c r="K1696" s="382">
        <v>0</v>
      </c>
      <c r="L1696" s="191" t="str">
        <f t="shared" si="1228"/>
        <v>875207170701011007408011221210</v>
      </c>
      <c r="M1696" s="192">
        <f t="array" ref="M1696">IF(COUNT(SEARCH(Удалить_Роспись_КВСР,$B1696)*SEARCH(Удалить_Роспись_ПБС,$C1696)*SEARCH(Удалить_Роспись_КФСР, $D1696)*SEARCH(Удалить_Роспись_КЦСР,$E1696)*SEARCH(Удалить_Роспись_КВР,$F1696)*SEARCH(Удалить_Роспись_ЭК,$H1696)*SEARCH(Удалить_Роспись_КР,$I1696))&gt;0,0,1)</f>
        <v>0</v>
      </c>
      <c r="N1696" s="192">
        <v>0</v>
      </c>
      <c r="O1696" s="192" t="str">
        <f t="shared" si="1229"/>
        <v/>
      </c>
      <c r="P1696" s="192" t="str">
        <f t="shared" si="1270"/>
        <v/>
      </c>
      <c r="Q1696" s="300" t="str">
        <f t="shared" si="1230"/>
        <v/>
      </c>
      <c r="R1696" s="300" t="str">
        <f t="shared" si="1231"/>
        <v/>
      </c>
      <c r="S1696" s="300" t="str">
        <f t="shared" si="1232"/>
        <v/>
      </c>
      <c r="T1696" s="192" t="str">
        <f t="shared" si="1233"/>
        <v/>
      </c>
      <c r="U1696" s="303" t="str">
        <f t="shared" si="1234"/>
        <v/>
      </c>
      <c r="V1696" s="300" t="str">
        <f t="shared" si="1235"/>
        <v/>
      </c>
      <c r="W1696" s="192" t="str">
        <f t="shared" si="1236"/>
        <v/>
      </c>
      <c r="X1696" s="303" t="str">
        <f t="shared" si="1237"/>
        <v/>
      </c>
      <c r="Y1696" s="300" t="str">
        <f t="shared" si="1238"/>
        <v/>
      </c>
      <c r="Z1696" s="300" t="str">
        <f t="shared" si="1239"/>
        <v/>
      </c>
      <c r="AA1696" s="303" t="str">
        <f t="shared" si="1240"/>
        <v/>
      </c>
      <c r="AB1696" s="300" t="str">
        <f t="shared" si="1241"/>
        <v/>
      </c>
      <c r="AC1696" s="300" t="str">
        <f t="shared" si="1242"/>
        <v/>
      </c>
      <c r="AD1696" s="300" t="str">
        <f t="shared" si="1243"/>
        <v/>
      </c>
      <c r="AE1696" s="192" t="str">
        <f t="shared" si="1244"/>
        <v/>
      </c>
      <c r="AF1696" s="192" t="str">
        <f t="shared" si="1245"/>
        <v/>
      </c>
      <c r="AG1696" s="192"/>
      <c r="AJ1696" s="300" t="str">
        <f t="shared" si="1246"/>
        <v/>
      </c>
      <c r="AK1696" s="300" t="str">
        <f t="shared" si="1247"/>
        <v/>
      </c>
      <c r="AL1696" s="300" t="str">
        <f t="shared" si="1248"/>
        <v/>
      </c>
      <c r="AM1696" s="300" t="str">
        <f t="shared" si="1249"/>
        <v/>
      </c>
      <c r="AN1696" s="300" t="str">
        <f t="shared" si="1250"/>
        <v/>
      </c>
      <c r="AO1696" s="300" t="str">
        <f t="shared" si="1251"/>
        <v/>
      </c>
      <c r="AP1696" s="300" t="str">
        <f t="shared" si="1252"/>
        <v/>
      </c>
      <c r="AQ1696" s="300" t="str">
        <f t="shared" si="1253"/>
        <v/>
      </c>
      <c r="AR1696" s="306" t="str">
        <f t="shared" si="1254"/>
        <v/>
      </c>
      <c r="AS1696" s="300" t="str">
        <f t="shared" si="1255"/>
        <v/>
      </c>
      <c r="AT1696" s="300" t="str">
        <f t="shared" si="1256"/>
        <v/>
      </c>
      <c r="AU1696" s="192" t="str">
        <f t="shared" si="1257"/>
        <v>рбс</v>
      </c>
      <c r="AV1696" s="192" t="str">
        <f t="shared" si="1258"/>
        <v>рбс87520717общпро</v>
      </c>
      <c r="AW1696" s="191">
        <f t="shared" si="1259"/>
        <v>0</v>
      </c>
      <c r="AX1696" s="191">
        <f t="shared" si="1260"/>
        <v>0</v>
      </c>
      <c r="AY1696" s="191">
        <f t="shared" si="1261"/>
        <v>0</v>
      </c>
      <c r="AZ1696" s="191">
        <f t="shared" si="1262"/>
        <v>0</v>
      </c>
      <c r="BA1696" s="193">
        <f t="shared" si="1263"/>
        <v>1</v>
      </c>
      <c r="BB1696" s="193">
        <f t="shared" si="1264"/>
        <v>1</v>
      </c>
      <c r="BC1696" s="193">
        <f t="shared" si="1265"/>
        <v>1</v>
      </c>
      <c r="BD1696" s="191">
        <f t="shared" si="1227"/>
        <v>0</v>
      </c>
      <c r="BE1696" s="191">
        <f t="shared" si="1266"/>
        <v>0</v>
      </c>
      <c r="BF1696" s="210">
        <f t="shared" si="1267"/>
        <v>0</v>
      </c>
      <c r="BG1696" s="211">
        <f t="shared" si="1268"/>
        <v>0</v>
      </c>
      <c r="BH1696" s="289" t="str">
        <f>B1696</f>
        <v>875</v>
      </c>
      <c r="BI1696" s="289" t="str">
        <f>D1696</f>
        <v>0701</v>
      </c>
      <c r="BJ1696" s="284" t="s">
        <v>588</v>
      </c>
      <c r="BK1696" s="284" t="s">
        <v>589</v>
      </c>
      <c r="BL1696" s="233" t="str">
        <f t="shared" si="1269"/>
        <v/>
      </c>
    </row>
    <row r="1697" spans="1:64" ht="12" hidden="1" customHeight="1">
      <c r="A1697" s="333" t="s">
        <v>749</v>
      </c>
      <c r="B1697" s="381" t="s">
        <v>327</v>
      </c>
      <c r="C1697" s="333" t="s">
        <v>750</v>
      </c>
      <c r="D1697" s="381" t="s">
        <v>316</v>
      </c>
      <c r="E1697" s="381" t="s">
        <v>1450</v>
      </c>
      <c r="F1697" s="381" t="s">
        <v>902</v>
      </c>
      <c r="G1697" s="381" t="s">
        <v>387</v>
      </c>
      <c r="H1697" s="100" t="s">
        <v>653</v>
      </c>
      <c r="I1697" s="381" t="s">
        <v>339</v>
      </c>
      <c r="J1697" s="382">
        <v>226718.87</v>
      </c>
      <c r="K1697" s="382">
        <v>204805.49</v>
      </c>
      <c r="L1697" s="191" t="str">
        <f t="shared" si="1228"/>
        <v>875207170701011007408011921310</v>
      </c>
      <c r="M1697" s="192">
        <f t="array" ref="M1697">IF(COUNT(SEARCH(Удалить_Роспись_КВСР,$B1697)*SEARCH(Удалить_Роспись_ПБС,$C1697)*SEARCH(Удалить_Роспись_КФСР, $D1697)*SEARCH(Удалить_Роспись_КЦСР,$E1697)*SEARCH(Удалить_Роспись_КВР,$F1697)*SEARCH(Удалить_Роспись_ЭК,$H1697)*SEARCH(Удалить_Роспись_КР,$I1697))&gt;0,0,1)</f>
        <v>0</v>
      </c>
      <c r="N1697" s="192">
        <v>0</v>
      </c>
      <c r="O1697" s="192" t="str">
        <f t="shared" si="1229"/>
        <v/>
      </c>
      <c r="P1697" s="192" t="str">
        <f t="shared" si="1270"/>
        <v/>
      </c>
      <c r="Q1697" s="300" t="str">
        <f t="shared" si="1230"/>
        <v/>
      </c>
      <c r="R1697" s="300" t="str">
        <f t="shared" si="1231"/>
        <v/>
      </c>
      <c r="S1697" s="300" t="str">
        <f t="shared" si="1232"/>
        <v/>
      </c>
      <c r="T1697" s="192" t="str">
        <f t="shared" si="1233"/>
        <v/>
      </c>
      <c r="U1697" s="303" t="str">
        <f t="shared" si="1234"/>
        <v/>
      </c>
      <c r="V1697" s="300" t="str">
        <f t="shared" si="1235"/>
        <v/>
      </c>
      <c r="W1697" s="192" t="str">
        <f t="shared" si="1236"/>
        <v/>
      </c>
      <c r="X1697" s="303" t="str">
        <f t="shared" si="1237"/>
        <v/>
      </c>
      <c r="Y1697" s="300" t="str">
        <f t="shared" si="1238"/>
        <v/>
      </c>
      <c r="Z1697" s="300" t="str">
        <f t="shared" si="1239"/>
        <v/>
      </c>
      <c r="AA1697" s="303" t="str">
        <f t="shared" si="1240"/>
        <v/>
      </c>
      <c r="AB1697" s="300" t="str">
        <f t="shared" si="1241"/>
        <v/>
      </c>
      <c r="AC1697" s="300" t="str">
        <f t="shared" si="1242"/>
        <v/>
      </c>
      <c r="AD1697" s="300" t="str">
        <f t="shared" si="1243"/>
        <v/>
      </c>
      <c r="AE1697" s="192" t="str">
        <f t="shared" si="1244"/>
        <v/>
      </c>
      <c r="AF1697" s="192" t="str">
        <f t="shared" si="1245"/>
        <v/>
      </c>
      <c r="AG1697" s="192"/>
      <c r="AJ1697" s="300" t="str">
        <f t="shared" si="1246"/>
        <v/>
      </c>
      <c r="AK1697" s="300" t="str">
        <f t="shared" si="1247"/>
        <v/>
      </c>
      <c r="AL1697" s="300" t="str">
        <f t="shared" si="1248"/>
        <v/>
      </c>
      <c r="AM1697" s="300" t="str">
        <f t="shared" si="1249"/>
        <v/>
      </c>
      <c r="AN1697" s="300" t="str">
        <f t="shared" si="1250"/>
        <v/>
      </c>
      <c r="AO1697" s="300" t="str">
        <f t="shared" si="1251"/>
        <v/>
      </c>
      <c r="AP1697" s="300" t="str">
        <f t="shared" si="1252"/>
        <v/>
      </c>
      <c r="AQ1697" s="300" t="str">
        <f t="shared" si="1253"/>
        <v/>
      </c>
      <c r="AR1697" s="306" t="str">
        <f t="shared" si="1254"/>
        <v/>
      </c>
      <c r="AS1697" s="300" t="str">
        <f t="shared" si="1255"/>
        <v/>
      </c>
      <c r="AT1697" s="300" t="str">
        <f t="shared" si="1256"/>
        <v/>
      </c>
      <c r="AU1697" s="192" t="str">
        <f t="shared" si="1257"/>
        <v>рбс</v>
      </c>
      <c r="AV1697" s="192" t="str">
        <f t="shared" si="1258"/>
        <v>рбс87520717общопл</v>
      </c>
      <c r="AW1697" s="191">
        <f t="shared" si="1259"/>
        <v>0</v>
      </c>
      <c r="AX1697" s="191">
        <f t="shared" si="1260"/>
        <v>0</v>
      </c>
      <c r="AY1697" s="191">
        <f t="shared" si="1261"/>
        <v>0</v>
      </c>
      <c r="AZ1697" s="191">
        <f t="shared" si="1262"/>
        <v>0</v>
      </c>
      <c r="BA1697" s="193">
        <f t="shared" si="1263"/>
        <v>1</v>
      </c>
      <c r="BB1697" s="193">
        <f t="shared" si="1264"/>
        <v>1</v>
      </c>
      <c r="BC1697" s="193">
        <f t="shared" si="1265"/>
        <v>1</v>
      </c>
      <c r="BD1697" s="191">
        <f t="shared" si="1227"/>
        <v>0</v>
      </c>
      <c r="BE1697" s="191">
        <f t="shared" si="1266"/>
        <v>0</v>
      </c>
      <c r="BF1697" s="210">
        <f t="shared" si="1267"/>
        <v>0</v>
      </c>
      <c r="BG1697" s="211">
        <f t="shared" si="1268"/>
        <v>0</v>
      </c>
      <c r="BH1697" s="289"/>
      <c r="BI1697" s="289"/>
      <c r="BL1697" s="233" t="str">
        <f t="shared" si="1269"/>
        <v/>
      </c>
    </row>
    <row r="1698" spans="1:64" ht="12" hidden="1" customHeight="1">
      <c r="A1698" s="333" t="s">
        <v>749</v>
      </c>
      <c r="B1698" s="381" t="s">
        <v>327</v>
      </c>
      <c r="C1698" s="333" t="s">
        <v>750</v>
      </c>
      <c r="D1698" s="381" t="s">
        <v>316</v>
      </c>
      <c r="E1698" s="381" t="s">
        <v>1450</v>
      </c>
      <c r="F1698" s="381" t="s">
        <v>586</v>
      </c>
      <c r="G1698" s="381" t="s">
        <v>389</v>
      </c>
      <c r="H1698" s="100" t="s">
        <v>653</v>
      </c>
      <c r="I1698" s="381" t="s">
        <v>339</v>
      </c>
      <c r="J1698" s="382">
        <v>11772</v>
      </c>
      <c r="K1698" s="382">
        <v>11772</v>
      </c>
      <c r="L1698" s="191" t="str">
        <f t="shared" si="1228"/>
        <v>875207170701011007408024422610</v>
      </c>
      <c r="M1698" s="192">
        <f t="array" ref="M1698">IF(COUNT(SEARCH(Удалить_Роспись_КВСР,$B1698)*SEARCH(Удалить_Роспись_ПБС,$C1698)*SEARCH(Удалить_Роспись_КФСР, $D1698)*SEARCH(Удалить_Роспись_КЦСР,$E1698)*SEARCH(Удалить_Роспись_КВР,$F1698)*SEARCH(Удалить_Роспись_ЭК,$H1698)*SEARCH(Удалить_Роспись_КР,$I1698))&gt;0,0,1)</f>
        <v>0</v>
      </c>
      <c r="N1698" s="192">
        <v>0</v>
      </c>
      <c r="O1698" s="192" t="str">
        <f t="shared" si="1229"/>
        <v/>
      </c>
      <c r="P1698" s="192" t="str">
        <f t="shared" si="1270"/>
        <v/>
      </c>
      <c r="Q1698" s="300" t="str">
        <f t="shared" si="1230"/>
        <v/>
      </c>
      <c r="R1698" s="300" t="str">
        <f t="shared" si="1231"/>
        <v/>
      </c>
      <c r="S1698" s="300" t="str">
        <f t="shared" si="1232"/>
        <v/>
      </c>
      <c r="T1698" s="192" t="str">
        <f t="shared" si="1233"/>
        <v/>
      </c>
      <c r="U1698" s="303" t="str">
        <f t="shared" si="1234"/>
        <v/>
      </c>
      <c r="V1698" s="300" t="str">
        <f t="shared" si="1235"/>
        <v/>
      </c>
      <c r="W1698" s="192" t="str">
        <f t="shared" si="1236"/>
        <v/>
      </c>
      <c r="X1698" s="303" t="str">
        <f t="shared" si="1237"/>
        <v/>
      </c>
      <c r="Y1698" s="300" t="str">
        <f t="shared" si="1238"/>
        <v/>
      </c>
      <c r="Z1698" s="300" t="str">
        <f t="shared" si="1239"/>
        <v/>
      </c>
      <c r="AA1698" s="303" t="str">
        <f t="shared" si="1240"/>
        <v/>
      </c>
      <c r="AB1698" s="300" t="str">
        <f t="shared" si="1241"/>
        <v/>
      </c>
      <c r="AC1698" s="300" t="str">
        <f t="shared" si="1242"/>
        <v/>
      </c>
      <c r="AD1698" s="300" t="str">
        <f t="shared" si="1243"/>
        <v/>
      </c>
      <c r="AE1698" s="192" t="str">
        <f t="shared" si="1244"/>
        <v/>
      </c>
      <c r="AF1698" s="192" t="str">
        <f t="shared" si="1245"/>
        <v/>
      </c>
      <c r="AG1698" s="192"/>
      <c r="AJ1698" s="300" t="str">
        <f t="shared" si="1246"/>
        <v/>
      </c>
      <c r="AK1698" s="300" t="str">
        <f t="shared" si="1247"/>
        <v/>
      </c>
      <c r="AL1698" s="300" t="str">
        <f t="shared" si="1248"/>
        <v/>
      </c>
      <c r="AM1698" s="300" t="str">
        <f t="shared" si="1249"/>
        <v/>
      </c>
      <c r="AN1698" s="300" t="str">
        <f t="shared" si="1250"/>
        <v/>
      </c>
      <c r="AO1698" s="300" t="str">
        <f t="shared" si="1251"/>
        <v/>
      </c>
      <c r="AP1698" s="300" t="str">
        <f t="shared" si="1252"/>
        <v/>
      </c>
      <c r="AQ1698" s="300" t="str">
        <f t="shared" si="1253"/>
        <v/>
      </c>
      <c r="AR1698" s="306" t="str">
        <f t="shared" si="1254"/>
        <v/>
      </c>
      <c r="AS1698" s="300" t="str">
        <f t="shared" si="1255"/>
        <v/>
      </c>
      <c r="AT1698" s="300" t="str">
        <f t="shared" si="1256"/>
        <v/>
      </c>
      <c r="AU1698" s="192" t="str">
        <f t="shared" si="1257"/>
        <v>рбс</v>
      </c>
      <c r="AV1698" s="192" t="str">
        <f t="shared" si="1258"/>
        <v>рбс87520717общпро</v>
      </c>
      <c r="AW1698" s="191">
        <f t="shared" si="1259"/>
        <v>0</v>
      </c>
      <c r="AX1698" s="191">
        <f t="shared" si="1260"/>
        <v>0</v>
      </c>
      <c r="AY1698" s="191">
        <f t="shared" si="1261"/>
        <v>0</v>
      </c>
      <c r="AZ1698" s="191">
        <f t="shared" si="1262"/>
        <v>0</v>
      </c>
      <c r="BA1698" s="193">
        <f t="shared" si="1263"/>
        <v>1</v>
      </c>
      <c r="BB1698" s="193">
        <f t="shared" si="1264"/>
        <v>1</v>
      </c>
      <c r="BC1698" s="193">
        <f t="shared" si="1265"/>
        <v>1</v>
      </c>
      <c r="BD1698" s="191">
        <f t="shared" si="1227"/>
        <v>0</v>
      </c>
      <c r="BE1698" s="191">
        <f t="shared" si="1266"/>
        <v>0</v>
      </c>
      <c r="BF1698" s="210">
        <f t="shared" si="1267"/>
        <v>0</v>
      </c>
      <c r="BG1698" s="211">
        <f t="shared" si="1268"/>
        <v>0</v>
      </c>
      <c r="BH1698" s="289" t="str">
        <f t="shared" ref="BH1698:BH1708" si="1271">B1698</f>
        <v>875</v>
      </c>
      <c r="BI1698" s="289" t="str">
        <f t="shared" ref="BI1698:BI1708" si="1272">D1698</f>
        <v>0701</v>
      </c>
      <c r="BJ1698" s="284" t="s">
        <v>588</v>
      </c>
      <c r="BK1698" s="284" t="s">
        <v>586</v>
      </c>
      <c r="BL1698" s="233" t="str">
        <f t="shared" si="1269"/>
        <v/>
      </c>
    </row>
    <row r="1699" spans="1:64" ht="12" hidden="1" customHeight="1">
      <c r="A1699" s="333" t="s">
        <v>749</v>
      </c>
      <c r="B1699" s="381" t="s">
        <v>327</v>
      </c>
      <c r="C1699" s="333" t="s">
        <v>750</v>
      </c>
      <c r="D1699" s="381" t="s">
        <v>316</v>
      </c>
      <c r="E1699" s="381" t="s">
        <v>1451</v>
      </c>
      <c r="F1699" s="381" t="s">
        <v>608</v>
      </c>
      <c r="G1699" s="381" t="s">
        <v>385</v>
      </c>
      <c r="H1699" s="100" t="s">
        <v>653</v>
      </c>
      <c r="I1699" s="381" t="s">
        <v>339</v>
      </c>
      <c r="J1699" s="382">
        <v>1373045.55</v>
      </c>
      <c r="K1699" s="382">
        <v>974058.31</v>
      </c>
      <c r="L1699" s="191" t="str">
        <f t="shared" si="1228"/>
        <v>875207170701011007588011121110</v>
      </c>
      <c r="M1699" s="192">
        <f t="array" ref="M1699">IF(COUNT(SEARCH(Удалить_Роспись_КВСР,$B1699)*SEARCH(Удалить_Роспись_ПБС,$C1699)*SEARCH(Удалить_Роспись_КФСР, $D1699)*SEARCH(Удалить_Роспись_КЦСР,$E1699)*SEARCH(Удалить_Роспись_КВР,$F1699)*SEARCH(Удалить_Роспись_ЭК,$H1699)*SEARCH(Удалить_Роспись_КР,$I1699))&gt;0,0,1)</f>
        <v>0</v>
      </c>
      <c r="N1699" s="192">
        <v>0</v>
      </c>
      <c r="O1699" s="192" t="str">
        <f t="shared" si="1229"/>
        <v/>
      </c>
      <c r="P1699" s="192" t="str">
        <f t="shared" si="1270"/>
        <v/>
      </c>
      <c r="Q1699" s="300" t="str">
        <f t="shared" si="1230"/>
        <v/>
      </c>
      <c r="R1699" s="300" t="str">
        <f t="shared" si="1231"/>
        <v/>
      </c>
      <c r="S1699" s="300" t="str">
        <f t="shared" si="1232"/>
        <v/>
      </c>
      <c r="T1699" s="192" t="str">
        <f t="shared" si="1233"/>
        <v/>
      </c>
      <c r="U1699" s="303" t="str">
        <f t="shared" si="1234"/>
        <v/>
      </c>
      <c r="V1699" s="300" t="str">
        <f t="shared" si="1235"/>
        <v/>
      </c>
      <c r="W1699" s="192" t="str">
        <f t="shared" si="1236"/>
        <v/>
      </c>
      <c r="X1699" s="303" t="str">
        <f t="shared" si="1237"/>
        <v/>
      </c>
      <c r="Y1699" s="300" t="str">
        <f t="shared" si="1238"/>
        <v/>
      </c>
      <c r="Z1699" s="300" t="str">
        <f t="shared" si="1239"/>
        <v/>
      </c>
      <c r="AA1699" s="303" t="str">
        <f t="shared" si="1240"/>
        <v/>
      </c>
      <c r="AB1699" s="300" t="str">
        <f t="shared" si="1241"/>
        <v/>
      </c>
      <c r="AC1699" s="300" t="str">
        <f t="shared" si="1242"/>
        <v/>
      </c>
      <c r="AD1699" s="300" t="str">
        <f t="shared" si="1243"/>
        <v/>
      </c>
      <c r="AE1699" s="192" t="str">
        <f t="shared" si="1244"/>
        <v/>
      </c>
      <c r="AF1699" s="192" t="str">
        <f t="shared" si="1245"/>
        <v/>
      </c>
      <c r="AG1699" s="192"/>
      <c r="AJ1699" s="300" t="str">
        <f t="shared" si="1246"/>
        <v/>
      </c>
      <c r="AK1699" s="300" t="str">
        <f t="shared" si="1247"/>
        <v/>
      </c>
      <c r="AL1699" s="300" t="str">
        <f t="shared" si="1248"/>
        <v/>
      </c>
      <c r="AM1699" s="300" t="str">
        <f t="shared" si="1249"/>
        <v/>
      </c>
      <c r="AN1699" s="300" t="str">
        <f t="shared" si="1250"/>
        <v/>
      </c>
      <c r="AO1699" s="300" t="str">
        <f t="shared" si="1251"/>
        <v/>
      </c>
      <c r="AP1699" s="300" t="str">
        <f t="shared" si="1252"/>
        <v/>
      </c>
      <c r="AQ1699" s="300" t="str">
        <f t="shared" si="1253"/>
        <v/>
      </c>
      <c r="AR1699" s="306" t="str">
        <f t="shared" si="1254"/>
        <v/>
      </c>
      <c r="AS1699" s="300" t="str">
        <f t="shared" si="1255"/>
        <v/>
      </c>
      <c r="AT1699" s="300" t="str">
        <f t="shared" si="1256"/>
        <v/>
      </c>
      <c r="AU1699" s="192" t="str">
        <f t="shared" si="1257"/>
        <v>рбс</v>
      </c>
      <c r="AV1699" s="192" t="str">
        <f t="shared" si="1258"/>
        <v>рбс87520717общопл</v>
      </c>
      <c r="AW1699" s="191">
        <f t="shared" si="1259"/>
        <v>0</v>
      </c>
      <c r="AX1699" s="191">
        <f t="shared" si="1260"/>
        <v>0</v>
      </c>
      <c r="AY1699" s="191">
        <f t="shared" si="1261"/>
        <v>0</v>
      </c>
      <c r="AZ1699" s="191">
        <f t="shared" si="1262"/>
        <v>0</v>
      </c>
      <c r="BA1699" s="193">
        <f t="shared" si="1263"/>
        <v>1</v>
      </c>
      <c r="BB1699" s="193">
        <f t="shared" si="1264"/>
        <v>1</v>
      </c>
      <c r="BC1699" s="193">
        <f t="shared" si="1265"/>
        <v>1</v>
      </c>
      <c r="BD1699" s="191">
        <f t="shared" si="1227"/>
        <v>0</v>
      </c>
      <c r="BE1699" s="191">
        <f t="shared" si="1266"/>
        <v>0</v>
      </c>
      <c r="BF1699" s="210">
        <f t="shared" si="1267"/>
        <v>0</v>
      </c>
      <c r="BG1699" s="211">
        <f t="shared" si="1268"/>
        <v>0</v>
      </c>
      <c r="BH1699" s="289" t="str">
        <f t="shared" si="1271"/>
        <v>875</v>
      </c>
      <c r="BI1699" s="289" t="str">
        <f t="shared" si="1272"/>
        <v>0701</v>
      </c>
      <c r="BJ1699" s="284" t="s">
        <v>588</v>
      </c>
      <c r="BK1699" s="284" t="s">
        <v>589</v>
      </c>
      <c r="BL1699" s="233" t="str">
        <f t="shared" si="1269"/>
        <v/>
      </c>
    </row>
    <row r="1700" spans="1:64" ht="12" hidden="1" customHeight="1">
      <c r="A1700" s="333" t="s">
        <v>749</v>
      </c>
      <c r="B1700" s="381" t="s">
        <v>327</v>
      </c>
      <c r="C1700" s="333" t="s">
        <v>750</v>
      </c>
      <c r="D1700" s="381" t="s">
        <v>316</v>
      </c>
      <c r="E1700" s="381" t="s">
        <v>1451</v>
      </c>
      <c r="F1700" s="381" t="s">
        <v>589</v>
      </c>
      <c r="G1700" s="381" t="s">
        <v>386</v>
      </c>
      <c r="H1700" s="100" t="s">
        <v>653</v>
      </c>
      <c r="I1700" s="381" t="s">
        <v>339</v>
      </c>
      <c r="J1700" s="382">
        <v>7810</v>
      </c>
      <c r="K1700" s="382">
        <v>0</v>
      </c>
      <c r="L1700" s="191" t="str">
        <f t="shared" si="1228"/>
        <v>875207170701011007588011221210</v>
      </c>
      <c r="M1700" s="192">
        <f t="array" ref="M1700">IF(COUNT(SEARCH(Удалить_Роспись_КВСР,$B1700)*SEARCH(Удалить_Роспись_ПБС,$C1700)*SEARCH(Удалить_Роспись_КФСР, $D1700)*SEARCH(Удалить_Роспись_КЦСР,$E1700)*SEARCH(Удалить_Роспись_КВР,$F1700)*SEARCH(Удалить_Роспись_ЭК,$H1700)*SEARCH(Удалить_Роспись_КР,$I1700))&gt;0,0,1)</f>
        <v>0</v>
      </c>
      <c r="N1700" s="192">
        <v>0</v>
      </c>
      <c r="O1700" s="192" t="str">
        <f t="shared" si="1229"/>
        <v/>
      </c>
      <c r="P1700" s="192" t="str">
        <f t="shared" si="1270"/>
        <v/>
      </c>
      <c r="Q1700" s="300" t="str">
        <f t="shared" si="1230"/>
        <v/>
      </c>
      <c r="R1700" s="300" t="str">
        <f t="shared" si="1231"/>
        <v/>
      </c>
      <c r="S1700" s="300" t="str">
        <f t="shared" si="1232"/>
        <v/>
      </c>
      <c r="T1700" s="192" t="str">
        <f t="shared" si="1233"/>
        <v/>
      </c>
      <c r="U1700" s="303" t="str">
        <f t="shared" si="1234"/>
        <v/>
      </c>
      <c r="V1700" s="300" t="str">
        <f t="shared" si="1235"/>
        <v/>
      </c>
      <c r="W1700" s="192" t="str">
        <f t="shared" si="1236"/>
        <v/>
      </c>
      <c r="X1700" s="303" t="str">
        <f t="shared" si="1237"/>
        <v/>
      </c>
      <c r="Y1700" s="300" t="str">
        <f t="shared" si="1238"/>
        <v/>
      </c>
      <c r="Z1700" s="300" t="str">
        <f t="shared" si="1239"/>
        <v/>
      </c>
      <c r="AA1700" s="303" t="str">
        <f t="shared" si="1240"/>
        <v/>
      </c>
      <c r="AB1700" s="300" t="str">
        <f t="shared" si="1241"/>
        <v/>
      </c>
      <c r="AC1700" s="300" t="str">
        <f t="shared" si="1242"/>
        <v/>
      </c>
      <c r="AD1700" s="300" t="str">
        <f t="shared" si="1243"/>
        <v/>
      </c>
      <c r="AE1700" s="192" t="str">
        <f t="shared" si="1244"/>
        <v/>
      </c>
      <c r="AF1700" s="192" t="str">
        <f t="shared" si="1245"/>
        <v/>
      </c>
      <c r="AG1700" s="192"/>
      <c r="AJ1700" s="300" t="str">
        <f t="shared" si="1246"/>
        <v/>
      </c>
      <c r="AK1700" s="300" t="str">
        <f t="shared" si="1247"/>
        <v/>
      </c>
      <c r="AL1700" s="300" t="str">
        <f t="shared" si="1248"/>
        <v/>
      </c>
      <c r="AM1700" s="300" t="str">
        <f t="shared" si="1249"/>
        <v/>
      </c>
      <c r="AN1700" s="300" t="str">
        <f t="shared" si="1250"/>
        <v/>
      </c>
      <c r="AO1700" s="300" t="str">
        <f t="shared" si="1251"/>
        <v/>
      </c>
      <c r="AP1700" s="300" t="str">
        <f t="shared" si="1252"/>
        <v/>
      </c>
      <c r="AQ1700" s="300" t="str">
        <f t="shared" si="1253"/>
        <v/>
      </c>
      <c r="AR1700" s="306" t="str">
        <f t="shared" si="1254"/>
        <v/>
      </c>
      <c r="AS1700" s="300" t="str">
        <f t="shared" si="1255"/>
        <v/>
      </c>
      <c r="AT1700" s="300" t="str">
        <f t="shared" si="1256"/>
        <v/>
      </c>
      <c r="AU1700" s="192" t="str">
        <f t="shared" si="1257"/>
        <v>рбс</v>
      </c>
      <c r="AV1700" s="192" t="str">
        <f t="shared" si="1258"/>
        <v>рбс87520717общпро</v>
      </c>
      <c r="AW1700" s="191">
        <f t="shared" si="1259"/>
        <v>0</v>
      </c>
      <c r="AX1700" s="191">
        <f t="shared" si="1260"/>
        <v>0</v>
      </c>
      <c r="AY1700" s="191">
        <f t="shared" si="1261"/>
        <v>0</v>
      </c>
      <c r="AZ1700" s="191">
        <f t="shared" si="1262"/>
        <v>0</v>
      </c>
      <c r="BA1700" s="193">
        <f t="shared" si="1263"/>
        <v>1</v>
      </c>
      <c r="BB1700" s="193">
        <f t="shared" si="1264"/>
        <v>1</v>
      </c>
      <c r="BC1700" s="193">
        <f t="shared" si="1265"/>
        <v>1</v>
      </c>
      <c r="BD1700" s="191">
        <f t="shared" si="1227"/>
        <v>0</v>
      </c>
      <c r="BE1700" s="191">
        <f t="shared" si="1266"/>
        <v>0</v>
      </c>
      <c r="BF1700" s="210">
        <f t="shared" si="1267"/>
        <v>0</v>
      </c>
      <c r="BG1700" s="211">
        <f t="shared" si="1268"/>
        <v>0</v>
      </c>
      <c r="BH1700" s="289" t="str">
        <f t="shared" si="1271"/>
        <v>875</v>
      </c>
      <c r="BI1700" s="289" t="str">
        <f t="shared" si="1272"/>
        <v>0701</v>
      </c>
      <c r="BJ1700" s="284" t="s">
        <v>588</v>
      </c>
      <c r="BK1700" s="284" t="s">
        <v>586</v>
      </c>
      <c r="BL1700" s="233" t="str">
        <f t="shared" si="1269"/>
        <v/>
      </c>
    </row>
    <row r="1701" spans="1:64" ht="12" hidden="1" customHeight="1">
      <c r="A1701" s="333" t="s">
        <v>749</v>
      </c>
      <c r="B1701" s="381" t="s">
        <v>327</v>
      </c>
      <c r="C1701" s="333" t="s">
        <v>750</v>
      </c>
      <c r="D1701" s="381" t="s">
        <v>316</v>
      </c>
      <c r="E1701" s="381" t="s">
        <v>1451</v>
      </c>
      <c r="F1701" s="381" t="s">
        <v>902</v>
      </c>
      <c r="G1701" s="381" t="s">
        <v>387</v>
      </c>
      <c r="H1701" s="100" t="s">
        <v>653</v>
      </c>
      <c r="I1701" s="381" t="s">
        <v>339</v>
      </c>
      <c r="J1701" s="382">
        <v>406937.31</v>
      </c>
      <c r="K1701" s="382">
        <v>330237.2</v>
      </c>
      <c r="L1701" s="191" t="str">
        <f t="shared" si="1228"/>
        <v>875207170701011007588011921310</v>
      </c>
      <c r="M1701" s="192">
        <f t="array" ref="M1701">IF(COUNT(SEARCH(Удалить_Роспись_КВСР,$B1701)*SEARCH(Удалить_Роспись_ПБС,$C1701)*SEARCH(Удалить_Роспись_КФСР, $D1701)*SEARCH(Удалить_Роспись_КЦСР,$E1701)*SEARCH(Удалить_Роспись_КВР,$F1701)*SEARCH(Удалить_Роспись_ЭК,$H1701)*SEARCH(Удалить_Роспись_КР,$I1701))&gt;0,0,1)</f>
        <v>0</v>
      </c>
      <c r="N1701" s="192">
        <v>0</v>
      </c>
      <c r="O1701" s="192" t="str">
        <f t="shared" si="1229"/>
        <v/>
      </c>
      <c r="P1701" s="192" t="str">
        <f t="shared" si="1270"/>
        <v/>
      </c>
      <c r="Q1701" s="300" t="str">
        <f t="shared" si="1230"/>
        <v/>
      </c>
      <c r="R1701" s="300" t="str">
        <f t="shared" si="1231"/>
        <v/>
      </c>
      <c r="S1701" s="300" t="str">
        <f t="shared" si="1232"/>
        <v/>
      </c>
      <c r="T1701" s="192" t="str">
        <f t="shared" si="1233"/>
        <v/>
      </c>
      <c r="U1701" s="303" t="str">
        <f t="shared" si="1234"/>
        <v/>
      </c>
      <c r="V1701" s="300" t="str">
        <f t="shared" si="1235"/>
        <v/>
      </c>
      <c r="W1701" s="192" t="str">
        <f t="shared" si="1236"/>
        <v/>
      </c>
      <c r="X1701" s="303" t="str">
        <f t="shared" si="1237"/>
        <v/>
      </c>
      <c r="Y1701" s="300" t="str">
        <f t="shared" si="1238"/>
        <v/>
      </c>
      <c r="Z1701" s="300" t="str">
        <f t="shared" si="1239"/>
        <v/>
      </c>
      <c r="AA1701" s="303" t="str">
        <f t="shared" si="1240"/>
        <v/>
      </c>
      <c r="AB1701" s="300" t="str">
        <f t="shared" si="1241"/>
        <v/>
      </c>
      <c r="AC1701" s="300" t="str">
        <f t="shared" si="1242"/>
        <v/>
      </c>
      <c r="AD1701" s="300" t="str">
        <f t="shared" si="1243"/>
        <v/>
      </c>
      <c r="AE1701" s="192" t="str">
        <f t="shared" si="1244"/>
        <v/>
      </c>
      <c r="AF1701" s="192" t="str">
        <f t="shared" si="1245"/>
        <v/>
      </c>
      <c r="AG1701" s="192"/>
      <c r="AJ1701" s="300" t="str">
        <f t="shared" si="1246"/>
        <v/>
      </c>
      <c r="AK1701" s="300" t="str">
        <f t="shared" si="1247"/>
        <v/>
      </c>
      <c r="AL1701" s="300" t="str">
        <f t="shared" si="1248"/>
        <v/>
      </c>
      <c r="AM1701" s="300" t="str">
        <f t="shared" si="1249"/>
        <v/>
      </c>
      <c r="AN1701" s="300" t="str">
        <f t="shared" si="1250"/>
        <v/>
      </c>
      <c r="AO1701" s="300" t="str">
        <f t="shared" si="1251"/>
        <v/>
      </c>
      <c r="AP1701" s="300" t="str">
        <f t="shared" si="1252"/>
        <v/>
      </c>
      <c r="AQ1701" s="300" t="str">
        <f t="shared" si="1253"/>
        <v/>
      </c>
      <c r="AR1701" s="306" t="str">
        <f t="shared" si="1254"/>
        <v/>
      </c>
      <c r="AS1701" s="300" t="str">
        <f t="shared" si="1255"/>
        <v/>
      </c>
      <c r="AT1701" s="300" t="str">
        <f t="shared" si="1256"/>
        <v/>
      </c>
      <c r="AU1701" s="192" t="str">
        <f t="shared" si="1257"/>
        <v>рбс</v>
      </c>
      <c r="AV1701" s="192" t="str">
        <f t="shared" si="1258"/>
        <v>рбс87520717общопл</v>
      </c>
      <c r="AW1701" s="191">
        <f t="shared" si="1259"/>
        <v>0</v>
      </c>
      <c r="AX1701" s="191">
        <f t="shared" si="1260"/>
        <v>0</v>
      </c>
      <c r="AY1701" s="191">
        <f t="shared" si="1261"/>
        <v>0</v>
      </c>
      <c r="AZ1701" s="191">
        <f t="shared" si="1262"/>
        <v>0</v>
      </c>
      <c r="BA1701" s="193">
        <f t="shared" si="1263"/>
        <v>1</v>
      </c>
      <c r="BB1701" s="193">
        <f t="shared" si="1264"/>
        <v>1</v>
      </c>
      <c r="BC1701" s="193">
        <f t="shared" si="1265"/>
        <v>1</v>
      </c>
      <c r="BD1701" s="191">
        <f t="shared" si="1227"/>
        <v>0</v>
      </c>
      <c r="BE1701" s="191">
        <f t="shared" si="1266"/>
        <v>0</v>
      </c>
      <c r="BF1701" s="210">
        <f t="shared" si="1267"/>
        <v>0</v>
      </c>
      <c r="BG1701" s="211">
        <f t="shared" si="1268"/>
        <v>0</v>
      </c>
      <c r="BH1701" s="289" t="str">
        <f t="shared" si="1271"/>
        <v>875</v>
      </c>
      <c r="BI1701" s="289" t="str">
        <f t="shared" si="1272"/>
        <v>0701</v>
      </c>
      <c r="BJ1701" s="284" t="s">
        <v>588</v>
      </c>
      <c r="BK1701" s="284" t="s">
        <v>586</v>
      </c>
      <c r="BL1701" s="233" t="str">
        <f t="shared" si="1269"/>
        <v/>
      </c>
    </row>
    <row r="1702" spans="1:64" ht="12" hidden="1" customHeight="1">
      <c r="A1702" s="333" t="s">
        <v>749</v>
      </c>
      <c r="B1702" s="381" t="s">
        <v>327</v>
      </c>
      <c r="C1702" s="333" t="s">
        <v>750</v>
      </c>
      <c r="D1702" s="381" t="s">
        <v>316</v>
      </c>
      <c r="E1702" s="381" t="s">
        <v>1451</v>
      </c>
      <c r="F1702" s="381" t="s">
        <v>586</v>
      </c>
      <c r="G1702" s="381" t="s">
        <v>391</v>
      </c>
      <c r="H1702" s="100" t="s">
        <v>653</v>
      </c>
      <c r="I1702" s="381" t="s">
        <v>339</v>
      </c>
      <c r="J1702" s="382">
        <v>9600</v>
      </c>
      <c r="K1702" s="382">
        <v>5000</v>
      </c>
      <c r="L1702" s="191" t="str">
        <f t="shared" si="1228"/>
        <v>875207170701011007588024422110</v>
      </c>
      <c r="M1702" s="192">
        <f t="array" ref="M1702">IF(COUNT(SEARCH(Удалить_Роспись_КВСР,$B1702)*SEARCH(Удалить_Роспись_ПБС,$C1702)*SEARCH(Удалить_Роспись_КФСР, $D1702)*SEARCH(Удалить_Роспись_КЦСР,$E1702)*SEARCH(Удалить_Роспись_КВР,$F1702)*SEARCH(Удалить_Роспись_ЭК,$H1702)*SEARCH(Удалить_Роспись_КР,$I1702))&gt;0,0,1)</f>
        <v>0</v>
      </c>
      <c r="N1702" s="192">
        <v>0</v>
      </c>
      <c r="O1702" s="192" t="str">
        <f t="shared" si="1229"/>
        <v/>
      </c>
      <c r="P1702" s="192" t="str">
        <f t="shared" si="1270"/>
        <v/>
      </c>
      <c r="Q1702" s="300" t="str">
        <f t="shared" si="1230"/>
        <v/>
      </c>
      <c r="R1702" s="300" t="str">
        <f t="shared" si="1231"/>
        <v/>
      </c>
      <c r="S1702" s="300" t="str">
        <f t="shared" si="1232"/>
        <v/>
      </c>
      <c r="T1702" s="192" t="str">
        <f t="shared" si="1233"/>
        <v/>
      </c>
      <c r="U1702" s="303" t="str">
        <f t="shared" si="1234"/>
        <v/>
      </c>
      <c r="V1702" s="300" t="str">
        <f t="shared" si="1235"/>
        <v/>
      </c>
      <c r="W1702" s="192" t="str">
        <f t="shared" si="1236"/>
        <v/>
      </c>
      <c r="X1702" s="303" t="str">
        <f t="shared" si="1237"/>
        <v/>
      </c>
      <c r="Y1702" s="300" t="str">
        <f t="shared" si="1238"/>
        <v/>
      </c>
      <c r="Z1702" s="300" t="str">
        <f t="shared" si="1239"/>
        <v/>
      </c>
      <c r="AA1702" s="303" t="str">
        <f t="shared" si="1240"/>
        <v/>
      </c>
      <c r="AB1702" s="300" t="str">
        <f t="shared" si="1241"/>
        <v/>
      </c>
      <c r="AC1702" s="300" t="str">
        <f t="shared" si="1242"/>
        <v/>
      </c>
      <c r="AD1702" s="300" t="str">
        <f t="shared" si="1243"/>
        <v/>
      </c>
      <c r="AE1702" s="192" t="str">
        <f t="shared" si="1244"/>
        <v/>
      </c>
      <c r="AF1702" s="192" t="str">
        <f t="shared" si="1245"/>
        <v/>
      </c>
      <c r="AG1702" s="192"/>
      <c r="AJ1702" s="300" t="str">
        <f t="shared" si="1246"/>
        <v/>
      </c>
      <c r="AK1702" s="300" t="str">
        <f t="shared" si="1247"/>
        <v/>
      </c>
      <c r="AL1702" s="300" t="str">
        <f t="shared" si="1248"/>
        <v/>
      </c>
      <c r="AM1702" s="300" t="str">
        <f t="shared" si="1249"/>
        <v/>
      </c>
      <c r="AN1702" s="300" t="str">
        <f t="shared" si="1250"/>
        <v/>
      </c>
      <c r="AO1702" s="300" t="str">
        <f t="shared" si="1251"/>
        <v/>
      </c>
      <c r="AP1702" s="300" t="str">
        <f t="shared" si="1252"/>
        <v/>
      </c>
      <c r="AQ1702" s="300" t="str">
        <f t="shared" si="1253"/>
        <v/>
      </c>
      <c r="AR1702" s="306" t="str">
        <f t="shared" si="1254"/>
        <v/>
      </c>
      <c r="AS1702" s="300" t="str">
        <f t="shared" si="1255"/>
        <v/>
      </c>
      <c r="AT1702" s="300" t="str">
        <f t="shared" si="1256"/>
        <v/>
      </c>
      <c r="AU1702" s="192" t="str">
        <f t="shared" si="1257"/>
        <v>рбс</v>
      </c>
      <c r="AV1702" s="192" t="str">
        <f t="shared" si="1258"/>
        <v>рбс87520717общпро</v>
      </c>
      <c r="AW1702" s="191">
        <f t="shared" si="1259"/>
        <v>0</v>
      </c>
      <c r="AX1702" s="191">
        <f t="shared" si="1260"/>
        <v>0</v>
      </c>
      <c r="AY1702" s="191">
        <f t="shared" si="1261"/>
        <v>0</v>
      </c>
      <c r="AZ1702" s="191">
        <f t="shared" si="1262"/>
        <v>0</v>
      </c>
      <c r="BA1702" s="193">
        <f t="shared" si="1263"/>
        <v>1</v>
      </c>
      <c r="BB1702" s="193">
        <f t="shared" si="1264"/>
        <v>1</v>
      </c>
      <c r="BC1702" s="193">
        <f t="shared" si="1265"/>
        <v>1</v>
      </c>
      <c r="BD1702" s="191">
        <f t="shared" si="1227"/>
        <v>0</v>
      </c>
      <c r="BE1702" s="191">
        <f t="shared" si="1266"/>
        <v>0</v>
      </c>
      <c r="BF1702" s="210">
        <f t="shared" si="1267"/>
        <v>0</v>
      </c>
      <c r="BG1702" s="211">
        <f t="shared" si="1268"/>
        <v>0</v>
      </c>
      <c r="BH1702" s="289" t="str">
        <f t="shared" si="1271"/>
        <v>875</v>
      </c>
      <c r="BI1702" s="289" t="str">
        <f t="shared" si="1272"/>
        <v>0701</v>
      </c>
      <c r="BJ1702" s="284" t="s">
        <v>588</v>
      </c>
      <c r="BK1702" s="284" t="s">
        <v>586</v>
      </c>
      <c r="BL1702" s="233" t="str">
        <f t="shared" si="1269"/>
        <v/>
      </c>
    </row>
    <row r="1703" spans="1:64" ht="12" hidden="1" customHeight="1">
      <c r="A1703" s="333" t="s">
        <v>749</v>
      </c>
      <c r="B1703" s="381" t="s">
        <v>327</v>
      </c>
      <c r="C1703" s="333" t="s">
        <v>750</v>
      </c>
      <c r="D1703" s="381" t="s">
        <v>316</v>
      </c>
      <c r="E1703" s="381" t="s">
        <v>1451</v>
      </c>
      <c r="F1703" s="381" t="s">
        <v>586</v>
      </c>
      <c r="G1703" s="381" t="s">
        <v>394</v>
      </c>
      <c r="H1703" s="100" t="s">
        <v>653</v>
      </c>
      <c r="I1703" s="381" t="s">
        <v>339</v>
      </c>
      <c r="J1703" s="382">
        <v>6000</v>
      </c>
      <c r="K1703" s="382">
        <v>6000</v>
      </c>
      <c r="L1703" s="191" t="str">
        <f t="shared" si="1228"/>
        <v>875207170701011007588024422510</v>
      </c>
      <c r="M1703" s="192">
        <f t="array" ref="M1703">IF(COUNT(SEARCH(Удалить_Роспись_КВСР,$B1703)*SEARCH(Удалить_Роспись_ПБС,$C1703)*SEARCH(Удалить_Роспись_КФСР, $D1703)*SEARCH(Удалить_Роспись_КЦСР,$E1703)*SEARCH(Удалить_Роспись_КВР,$F1703)*SEARCH(Удалить_Роспись_ЭК,$H1703)*SEARCH(Удалить_Роспись_КР,$I1703))&gt;0,0,1)</f>
        <v>0</v>
      </c>
      <c r="N1703" s="192">
        <v>0</v>
      </c>
      <c r="O1703" s="192" t="str">
        <f t="shared" si="1229"/>
        <v/>
      </c>
      <c r="P1703" s="192" t="str">
        <f t="shared" si="1270"/>
        <v/>
      </c>
      <c r="Q1703" s="300" t="str">
        <f t="shared" si="1230"/>
        <v/>
      </c>
      <c r="R1703" s="300" t="str">
        <f t="shared" si="1231"/>
        <v/>
      </c>
      <c r="S1703" s="300" t="str">
        <f t="shared" si="1232"/>
        <v/>
      </c>
      <c r="T1703" s="192" t="str">
        <f t="shared" si="1233"/>
        <v/>
      </c>
      <c r="U1703" s="303" t="str">
        <f t="shared" si="1234"/>
        <v/>
      </c>
      <c r="V1703" s="300" t="str">
        <f t="shared" si="1235"/>
        <v/>
      </c>
      <c r="W1703" s="192" t="str">
        <f t="shared" si="1236"/>
        <v/>
      </c>
      <c r="X1703" s="303" t="str">
        <f t="shared" si="1237"/>
        <v/>
      </c>
      <c r="Y1703" s="300" t="str">
        <f t="shared" si="1238"/>
        <v/>
      </c>
      <c r="Z1703" s="300" t="str">
        <f t="shared" si="1239"/>
        <v/>
      </c>
      <c r="AA1703" s="303" t="str">
        <f t="shared" si="1240"/>
        <v/>
      </c>
      <c r="AB1703" s="300" t="str">
        <f t="shared" si="1241"/>
        <v/>
      </c>
      <c r="AC1703" s="300" t="str">
        <f t="shared" si="1242"/>
        <v/>
      </c>
      <c r="AD1703" s="300" t="str">
        <f t="shared" si="1243"/>
        <v/>
      </c>
      <c r="AE1703" s="192" t="str">
        <f t="shared" si="1244"/>
        <v/>
      </c>
      <c r="AF1703" s="192" t="str">
        <f t="shared" si="1245"/>
        <v/>
      </c>
      <c r="AG1703" s="192"/>
      <c r="AJ1703" s="300" t="str">
        <f t="shared" si="1246"/>
        <v/>
      </c>
      <c r="AK1703" s="300" t="str">
        <f t="shared" si="1247"/>
        <v/>
      </c>
      <c r="AL1703" s="300" t="str">
        <f t="shared" si="1248"/>
        <v/>
      </c>
      <c r="AM1703" s="300" t="str">
        <f t="shared" si="1249"/>
        <v/>
      </c>
      <c r="AN1703" s="300" t="str">
        <f t="shared" si="1250"/>
        <v/>
      </c>
      <c r="AO1703" s="300" t="str">
        <f t="shared" si="1251"/>
        <v/>
      </c>
      <c r="AP1703" s="300" t="str">
        <f t="shared" si="1252"/>
        <v/>
      </c>
      <c r="AQ1703" s="300" t="str">
        <f t="shared" si="1253"/>
        <v/>
      </c>
      <c r="AR1703" s="306" t="str">
        <f t="shared" si="1254"/>
        <v/>
      </c>
      <c r="AS1703" s="300" t="str">
        <f t="shared" si="1255"/>
        <v/>
      </c>
      <c r="AT1703" s="300" t="str">
        <f t="shared" si="1256"/>
        <v/>
      </c>
      <c r="AU1703" s="192" t="str">
        <f t="shared" si="1257"/>
        <v>рбс</v>
      </c>
      <c r="AV1703" s="192" t="str">
        <f t="shared" si="1258"/>
        <v>рбс87520717общпро</v>
      </c>
      <c r="AW1703" s="191">
        <f t="shared" si="1259"/>
        <v>0</v>
      </c>
      <c r="AX1703" s="191">
        <f t="shared" si="1260"/>
        <v>0</v>
      </c>
      <c r="AY1703" s="191">
        <f t="shared" si="1261"/>
        <v>0</v>
      </c>
      <c r="AZ1703" s="191">
        <f t="shared" si="1262"/>
        <v>0</v>
      </c>
      <c r="BA1703" s="193">
        <f t="shared" si="1263"/>
        <v>1</v>
      </c>
      <c r="BB1703" s="193">
        <f t="shared" si="1264"/>
        <v>1</v>
      </c>
      <c r="BC1703" s="193">
        <f t="shared" si="1265"/>
        <v>1</v>
      </c>
      <c r="BD1703" s="191">
        <f t="shared" si="1227"/>
        <v>0</v>
      </c>
      <c r="BE1703" s="191">
        <f t="shared" si="1266"/>
        <v>0</v>
      </c>
      <c r="BF1703" s="210">
        <f t="shared" si="1267"/>
        <v>0</v>
      </c>
      <c r="BG1703" s="211">
        <f t="shared" si="1268"/>
        <v>0</v>
      </c>
      <c r="BH1703" s="289" t="str">
        <f t="shared" si="1271"/>
        <v>875</v>
      </c>
      <c r="BI1703" s="289" t="str">
        <f t="shared" si="1272"/>
        <v>0701</v>
      </c>
      <c r="BJ1703" s="284" t="s">
        <v>588</v>
      </c>
      <c r="BK1703" s="284" t="s">
        <v>586</v>
      </c>
      <c r="BL1703" s="233" t="str">
        <f t="shared" si="1269"/>
        <v/>
      </c>
    </row>
    <row r="1704" spans="1:64" ht="12" hidden="1" customHeight="1">
      <c r="A1704" s="333" t="s">
        <v>749</v>
      </c>
      <c r="B1704" s="381" t="s">
        <v>327</v>
      </c>
      <c r="C1704" s="333" t="s">
        <v>750</v>
      </c>
      <c r="D1704" s="381" t="s">
        <v>316</v>
      </c>
      <c r="E1704" s="381" t="s">
        <v>1451</v>
      </c>
      <c r="F1704" s="381" t="s">
        <v>586</v>
      </c>
      <c r="G1704" s="381" t="s">
        <v>389</v>
      </c>
      <c r="H1704" s="100" t="s">
        <v>653</v>
      </c>
      <c r="I1704" s="381" t="s">
        <v>339</v>
      </c>
      <c r="J1704" s="382">
        <v>32000</v>
      </c>
      <c r="K1704" s="382">
        <v>24043.03</v>
      </c>
      <c r="L1704" s="191" t="str">
        <f t="shared" si="1228"/>
        <v>875207170701011007588024422610</v>
      </c>
      <c r="M1704" s="192">
        <f t="array" ref="M1704">IF(COUNT(SEARCH(Удалить_Роспись_КВСР,$B1704)*SEARCH(Удалить_Роспись_ПБС,$C1704)*SEARCH(Удалить_Роспись_КФСР, $D1704)*SEARCH(Удалить_Роспись_КЦСР,$E1704)*SEARCH(Удалить_Роспись_КВР,$F1704)*SEARCH(Удалить_Роспись_ЭК,$H1704)*SEARCH(Удалить_Роспись_КР,$I1704))&gt;0,0,1)</f>
        <v>0</v>
      </c>
      <c r="N1704" s="192">
        <v>0</v>
      </c>
      <c r="O1704" s="192" t="str">
        <f t="shared" si="1229"/>
        <v/>
      </c>
      <c r="P1704" s="192" t="str">
        <f t="shared" si="1270"/>
        <v/>
      </c>
      <c r="Q1704" s="300" t="str">
        <f t="shared" si="1230"/>
        <v/>
      </c>
      <c r="R1704" s="300" t="str">
        <f t="shared" si="1231"/>
        <v/>
      </c>
      <c r="S1704" s="300" t="str">
        <f t="shared" si="1232"/>
        <v/>
      </c>
      <c r="T1704" s="192" t="str">
        <f t="shared" si="1233"/>
        <v/>
      </c>
      <c r="U1704" s="303" t="str">
        <f t="shared" si="1234"/>
        <v/>
      </c>
      <c r="V1704" s="300" t="str">
        <f t="shared" si="1235"/>
        <v/>
      </c>
      <c r="W1704" s="192" t="str">
        <f t="shared" si="1236"/>
        <v/>
      </c>
      <c r="X1704" s="303" t="str">
        <f t="shared" si="1237"/>
        <v/>
      </c>
      <c r="Y1704" s="300" t="str">
        <f t="shared" si="1238"/>
        <v/>
      </c>
      <c r="Z1704" s="300" t="str">
        <f t="shared" si="1239"/>
        <v/>
      </c>
      <c r="AA1704" s="303" t="str">
        <f t="shared" si="1240"/>
        <v/>
      </c>
      <c r="AB1704" s="300" t="str">
        <f t="shared" si="1241"/>
        <v/>
      </c>
      <c r="AC1704" s="300" t="str">
        <f t="shared" si="1242"/>
        <v/>
      </c>
      <c r="AD1704" s="300" t="str">
        <f t="shared" si="1243"/>
        <v/>
      </c>
      <c r="AE1704" s="192" t="str">
        <f t="shared" si="1244"/>
        <v/>
      </c>
      <c r="AF1704" s="192" t="str">
        <f t="shared" si="1245"/>
        <v/>
      </c>
      <c r="AG1704" s="192"/>
      <c r="AJ1704" s="300" t="str">
        <f t="shared" si="1246"/>
        <v/>
      </c>
      <c r="AK1704" s="300" t="str">
        <f t="shared" si="1247"/>
        <v/>
      </c>
      <c r="AL1704" s="300" t="str">
        <f t="shared" si="1248"/>
        <v/>
      </c>
      <c r="AM1704" s="300" t="str">
        <f t="shared" si="1249"/>
        <v/>
      </c>
      <c r="AN1704" s="300" t="str">
        <f t="shared" si="1250"/>
        <v/>
      </c>
      <c r="AO1704" s="300" t="str">
        <f t="shared" si="1251"/>
        <v/>
      </c>
      <c r="AP1704" s="300" t="str">
        <f t="shared" si="1252"/>
        <v/>
      </c>
      <c r="AQ1704" s="300" t="str">
        <f t="shared" si="1253"/>
        <v/>
      </c>
      <c r="AR1704" s="306" t="str">
        <f t="shared" si="1254"/>
        <v/>
      </c>
      <c r="AS1704" s="300" t="str">
        <f t="shared" si="1255"/>
        <v/>
      </c>
      <c r="AT1704" s="300" t="str">
        <f t="shared" si="1256"/>
        <v/>
      </c>
      <c r="AU1704" s="192" t="str">
        <f t="shared" si="1257"/>
        <v>рбс</v>
      </c>
      <c r="AV1704" s="192" t="str">
        <f t="shared" si="1258"/>
        <v>рбс87520717общпро</v>
      </c>
      <c r="AW1704" s="191">
        <f t="shared" si="1259"/>
        <v>0</v>
      </c>
      <c r="AX1704" s="191">
        <f t="shared" si="1260"/>
        <v>0</v>
      </c>
      <c r="AY1704" s="191">
        <f t="shared" si="1261"/>
        <v>0</v>
      </c>
      <c r="AZ1704" s="191">
        <f t="shared" si="1262"/>
        <v>0</v>
      </c>
      <c r="BA1704" s="193">
        <f t="shared" si="1263"/>
        <v>1</v>
      </c>
      <c r="BB1704" s="193">
        <f t="shared" si="1264"/>
        <v>1</v>
      </c>
      <c r="BC1704" s="193">
        <f t="shared" si="1265"/>
        <v>1</v>
      </c>
      <c r="BD1704" s="191">
        <f t="shared" si="1227"/>
        <v>0</v>
      </c>
      <c r="BE1704" s="191">
        <f t="shared" si="1266"/>
        <v>0</v>
      </c>
      <c r="BF1704" s="210">
        <f t="shared" si="1267"/>
        <v>0</v>
      </c>
      <c r="BG1704" s="211">
        <f t="shared" si="1268"/>
        <v>0</v>
      </c>
      <c r="BH1704" s="289" t="str">
        <f t="shared" si="1271"/>
        <v>875</v>
      </c>
      <c r="BI1704" s="289" t="str">
        <f t="shared" si="1272"/>
        <v>0701</v>
      </c>
      <c r="BJ1704" s="284" t="s">
        <v>588</v>
      </c>
      <c r="BK1704" s="284" t="s">
        <v>589</v>
      </c>
      <c r="BL1704" s="233" t="str">
        <f t="shared" si="1269"/>
        <v/>
      </c>
    </row>
    <row r="1705" spans="1:64" ht="12" hidden="1" customHeight="1">
      <c r="A1705" s="333" t="s">
        <v>749</v>
      </c>
      <c r="B1705" s="381" t="s">
        <v>327</v>
      </c>
      <c r="C1705" s="333" t="s">
        <v>750</v>
      </c>
      <c r="D1705" s="381" t="s">
        <v>316</v>
      </c>
      <c r="E1705" s="381" t="s">
        <v>1451</v>
      </c>
      <c r="F1705" s="381" t="s">
        <v>586</v>
      </c>
      <c r="G1705" s="381" t="s">
        <v>407</v>
      </c>
      <c r="H1705" s="100" t="s">
        <v>653</v>
      </c>
      <c r="I1705" s="381" t="s">
        <v>339</v>
      </c>
      <c r="J1705" s="382">
        <v>108000</v>
      </c>
      <c r="K1705" s="382">
        <v>0</v>
      </c>
      <c r="L1705" s="191" t="str">
        <f t="shared" si="1228"/>
        <v>875207170701011007588024431010</v>
      </c>
      <c r="M1705" s="192">
        <f t="array" ref="M1705">IF(COUNT(SEARCH(Удалить_Роспись_КВСР,$B1705)*SEARCH(Удалить_Роспись_ПБС,$C1705)*SEARCH(Удалить_Роспись_КФСР, $D1705)*SEARCH(Удалить_Роспись_КЦСР,$E1705)*SEARCH(Удалить_Роспись_КВР,$F1705)*SEARCH(Удалить_Роспись_ЭК,$H1705)*SEARCH(Удалить_Роспись_КР,$I1705))&gt;0,0,1)</f>
        <v>0</v>
      </c>
      <c r="N1705" s="192">
        <v>0</v>
      </c>
      <c r="O1705" s="192" t="str">
        <f t="shared" si="1229"/>
        <v/>
      </c>
      <c r="P1705" s="192" t="str">
        <f t="shared" si="1270"/>
        <v/>
      </c>
      <c r="Q1705" s="300" t="str">
        <f t="shared" si="1230"/>
        <v/>
      </c>
      <c r="R1705" s="300" t="str">
        <f t="shared" si="1231"/>
        <v/>
      </c>
      <c r="S1705" s="300" t="str">
        <f t="shared" si="1232"/>
        <v/>
      </c>
      <c r="T1705" s="192" t="str">
        <f t="shared" si="1233"/>
        <v/>
      </c>
      <c r="U1705" s="303" t="str">
        <f t="shared" si="1234"/>
        <v/>
      </c>
      <c r="V1705" s="300" t="str">
        <f t="shared" si="1235"/>
        <v/>
      </c>
      <c r="W1705" s="192" t="str">
        <f t="shared" si="1236"/>
        <v/>
      </c>
      <c r="X1705" s="303" t="str">
        <f t="shared" si="1237"/>
        <v/>
      </c>
      <c r="Y1705" s="300" t="str">
        <f t="shared" si="1238"/>
        <v/>
      </c>
      <c r="Z1705" s="300" t="str">
        <f t="shared" si="1239"/>
        <v/>
      </c>
      <c r="AA1705" s="303" t="str">
        <f t="shared" si="1240"/>
        <v/>
      </c>
      <c r="AB1705" s="300" t="str">
        <f t="shared" si="1241"/>
        <v/>
      </c>
      <c r="AC1705" s="300" t="str">
        <f t="shared" si="1242"/>
        <v/>
      </c>
      <c r="AD1705" s="300" t="str">
        <f t="shared" si="1243"/>
        <v/>
      </c>
      <c r="AE1705" s="192" t="str">
        <f t="shared" si="1244"/>
        <v/>
      </c>
      <c r="AF1705" s="192" t="str">
        <f t="shared" si="1245"/>
        <v/>
      </c>
      <c r="AG1705" s="192"/>
      <c r="AJ1705" s="300" t="str">
        <f t="shared" si="1246"/>
        <v/>
      </c>
      <c r="AK1705" s="300" t="str">
        <f t="shared" si="1247"/>
        <v/>
      </c>
      <c r="AL1705" s="300" t="str">
        <f t="shared" si="1248"/>
        <v/>
      </c>
      <c r="AM1705" s="300" t="str">
        <f t="shared" si="1249"/>
        <v/>
      </c>
      <c r="AN1705" s="300" t="str">
        <f t="shared" si="1250"/>
        <v/>
      </c>
      <c r="AO1705" s="300" t="str">
        <f t="shared" si="1251"/>
        <v/>
      </c>
      <c r="AP1705" s="300" t="str">
        <f t="shared" si="1252"/>
        <v/>
      </c>
      <c r="AQ1705" s="300" t="str">
        <f t="shared" si="1253"/>
        <v/>
      </c>
      <c r="AR1705" s="306" t="str">
        <f t="shared" si="1254"/>
        <v/>
      </c>
      <c r="AS1705" s="300" t="str">
        <f t="shared" si="1255"/>
        <v/>
      </c>
      <c r="AT1705" s="300" t="str">
        <f t="shared" si="1256"/>
        <v/>
      </c>
      <c r="AU1705" s="192" t="str">
        <f t="shared" si="1257"/>
        <v>рбс</v>
      </c>
      <c r="AV1705" s="192" t="str">
        <f t="shared" si="1258"/>
        <v>рбс87520717общосн</v>
      </c>
      <c r="AW1705" s="191">
        <f t="shared" si="1259"/>
        <v>0</v>
      </c>
      <c r="AX1705" s="191">
        <f t="shared" si="1260"/>
        <v>0</v>
      </c>
      <c r="AY1705" s="191">
        <f t="shared" si="1261"/>
        <v>0</v>
      </c>
      <c r="AZ1705" s="191">
        <f t="shared" si="1262"/>
        <v>0</v>
      </c>
      <c r="BA1705" s="193">
        <f t="shared" si="1263"/>
        <v>1</v>
      </c>
      <c r="BB1705" s="193">
        <f t="shared" si="1264"/>
        <v>1</v>
      </c>
      <c r="BC1705" s="193">
        <f t="shared" si="1265"/>
        <v>1</v>
      </c>
      <c r="BD1705" s="191">
        <f t="shared" si="1227"/>
        <v>0</v>
      </c>
      <c r="BE1705" s="191">
        <f t="shared" si="1266"/>
        <v>0</v>
      </c>
      <c r="BF1705" s="210">
        <f t="shared" si="1267"/>
        <v>0</v>
      </c>
      <c r="BG1705" s="211">
        <f t="shared" si="1268"/>
        <v>0</v>
      </c>
      <c r="BH1705" s="289" t="str">
        <f t="shared" si="1271"/>
        <v>875</v>
      </c>
      <c r="BI1705" s="289" t="str">
        <f t="shared" si="1272"/>
        <v>0701</v>
      </c>
      <c r="BJ1705" s="284" t="s">
        <v>588</v>
      </c>
      <c r="BK1705" s="284" t="s">
        <v>586</v>
      </c>
      <c r="BL1705" s="233" t="str">
        <f t="shared" si="1269"/>
        <v/>
      </c>
    </row>
    <row r="1706" spans="1:64" ht="12" hidden="1" customHeight="1">
      <c r="A1706" s="333" t="s">
        <v>749</v>
      </c>
      <c r="B1706" s="381" t="s">
        <v>327</v>
      </c>
      <c r="C1706" s="333" t="s">
        <v>750</v>
      </c>
      <c r="D1706" s="381" t="s">
        <v>316</v>
      </c>
      <c r="E1706" s="381" t="s">
        <v>1451</v>
      </c>
      <c r="F1706" s="381" t="s">
        <v>586</v>
      </c>
      <c r="G1706" s="381" t="s">
        <v>397</v>
      </c>
      <c r="H1706" s="100" t="s">
        <v>653</v>
      </c>
      <c r="I1706" s="381" t="s">
        <v>339</v>
      </c>
      <c r="J1706" s="382">
        <v>109000</v>
      </c>
      <c r="K1706" s="382">
        <v>26766.67</v>
      </c>
      <c r="L1706" s="191" t="str">
        <f t="shared" si="1228"/>
        <v>875207170701011007588024434010</v>
      </c>
      <c r="M1706" s="192">
        <f t="array" ref="M1706">IF(COUNT(SEARCH(Удалить_Роспись_КВСР,$B1706)*SEARCH(Удалить_Роспись_ПБС,$C1706)*SEARCH(Удалить_Роспись_КФСР, $D1706)*SEARCH(Удалить_Роспись_КЦСР,$E1706)*SEARCH(Удалить_Роспись_КВР,$F1706)*SEARCH(Удалить_Роспись_ЭК,$H1706)*SEARCH(Удалить_Роспись_КР,$I1706))&gt;0,0,1)</f>
        <v>0</v>
      </c>
      <c r="N1706" s="192">
        <v>0</v>
      </c>
      <c r="O1706" s="192" t="str">
        <f t="shared" si="1229"/>
        <v/>
      </c>
      <c r="P1706" s="192" t="str">
        <f t="shared" si="1270"/>
        <v/>
      </c>
      <c r="Q1706" s="300" t="str">
        <f t="shared" si="1230"/>
        <v/>
      </c>
      <c r="R1706" s="300" t="str">
        <f t="shared" si="1231"/>
        <v/>
      </c>
      <c r="S1706" s="300" t="str">
        <f t="shared" si="1232"/>
        <v/>
      </c>
      <c r="T1706" s="192" t="str">
        <f t="shared" si="1233"/>
        <v/>
      </c>
      <c r="U1706" s="303" t="str">
        <f t="shared" si="1234"/>
        <v/>
      </c>
      <c r="V1706" s="300" t="str">
        <f t="shared" si="1235"/>
        <v/>
      </c>
      <c r="W1706" s="192" t="str">
        <f t="shared" si="1236"/>
        <v/>
      </c>
      <c r="X1706" s="303" t="str">
        <f t="shared" si="1237"/>
        <v/>
      </c>
      <c r="Y1706" s="300" t="str">
        <f t="shared" si="1238"/>
        <v/>
      </c>
      <c r="Z1706" s="300" t="str">
        <f t="shared" si="1239"/>
        <v/>
      </c>
      <c r="AA1706" s="303" t="str">
        <f t="shared" si="1240"/>
        <v/>
      </c>
      <c r="AB1706" s="300" t="str">
        <f t="shared" si="1241"/>
        <v/>
      </c>
      <c r="AC1706" s="300" t="str">
        <f t="shared" si="1242"/>
        <v/>
      </c>
      <c r="AD1706" s="300" t="str">
        <f t="shared" si="1243"/>
        <v/>
      </c>
      <c r="AE1706" s="192" t="str">
        <f t="shared" si="1244"/>
        <v/>
      </c>
      <c r="AF1706" s="192" t="str">
        <f t="shared" si="1245"/>
        <v/>
      </c>
      <c r="AG1706" s="192"/>
      <c r="AJ1706" s="300" t="str">
        <f t="shared" si="1246"/>
        <v/>
      </c>
      <c r="AK1706" s="300" t="str">
        <f t="shared" si="1247"/>
        <v/>
      </c>
      <c r="AL1706" s="300" t="str">
        <f t="shared" si="1248"/>
        <v/>
      </c>
      <c r="AM1706" s="300" t="str">
        <f t="shared" si="1249"/>
        <v/>
      </c>
      <c r="AN1706" s="300" t="str">
        <f t="shared" si="1250"/>
        <v/>
      </c>
      <c r="AO1706" s="300" t="str">
        <f t="shared" si="1251"/>
        <v/>
      </c>
      <c r="AP1706" s="300" t="str">
        <f t="shared" si="1252"/>
        <v/>
      </c>
      <c r="AQ1706" s="300" t="str">
        <f t="shared" si="1253"/>
        <v/>
      </c>
      <c r="AR1706" s="306" t="str">
        <f t="shared" si="1254"/>
        <v/>
      </c>
      <c r="AS1706" s="300" t="str">
        <f t="shared" si="1255"/>
        <v/>
      </c>
      <c r="AT1706" s="300" t="str">
        <f t="shared" si="1256"/>
        <v/>
      </c>
      <c r="AU1706" s="192" t="str">
        <f t="shared" si="1257"/>
        <v>рбс</v>
      </c>
      <c r="AV1706" s="192" t="str">
        <f t="shared" si="1258"/>
        <v>рбс87520717общпро</v>
      </c>
      <c r="AW1706" s="191">
        <f t="shared" si="1259"/>
        <v>0</v>
      </c>
      <c r="AX1706" s="191">
        <f t="shared" si="1260"/>
        <v>0</v>
      </c>
      <c r="AY1706" s="191">
        <f t="shared" si="1261"/>
        <v>0</v>
      </c>
      <c r="AZ1706" s="191">
        <f t="shared" si="1262"/>
        <v>0</v>
      </c>
      <c r="BA1706" s="193">
        <f t="shared" si="1263"/>
        <v>1</v>
      </c>
      <c r="BB1706" s="193">
        <f t="shared" si="1264"/>
        <v>1</v>
      </c>
      <c r="BC1706" s="193">
        <f t="shared" si="1265"/>
        <v>1</v>
      </c>
      <c r="BD1706" s="191">
        <f t="shared" si="1227"/>
        <v>0</v>
      </c>
      <c r="BE1706" s="191">
        <f t="shared" si="1266"/>
        <v>0</v>
      </c>
      <c r="BF1706" s="210">
        <f t="shared" si="1267"/>
        <v>0</v>
      </c>
      <c r="BG1706" s="211">
        <f t="shared" si="1268"/>
        <v>0</v>
      </c>
      <c r="BH1706" s="289" t="str">
        <f t="shared" si="1271"/>
        <v>875</v>
      </c>
      <c r="BI1706" s="289" t="str">
        <f t="shared" si="1272"/>
        <v>0701</v>
      </c>
      <c r="BJ1706" s="284" t="s">
        <v>588</v>
      </c>
      <c r="BK1706" s="284" t="s">
        <v>586</v>
      </c>
      <c r="BL1706" s="233" t="str">
        <f t="shared" si="1269"/>
        <v/>
      </c>
    </row>
    <row r="1707" spans="1:64" ht="12" hidden="1" customHeight="1">
      <c r="A1707" s="333" t="s">
        <v>749</v>
      </c>
      <c r="B1707" s="381" t="s">
        <v>327</v>
      </c>
      <c r="C1707" s="333" t="s">
        <v>750</v>
      </c>
      <c r="D1707" s="381" t="s">
        <v>316</v>
      </c>
      <c r="E1707" s="381" t="s">
        <v>1451</v>
      </c>
      <c r="F1707" s="381" t="s">
        <v>609</v>
      </c>
      <c r="G1707" s="381" t="s">
        <v>395</v>
      </c>
      <c r="H1707" s="100" t="s">
        <v>653</v>
      </c>
      <c r="I1707" s="381" t="s">
        <v>339</v>
      </c>
      <c r="J1707" s="382">
        <v>7722.44</v>
      </c>
      <c r="K1707" s="382">
        <v>7722.44</v>
      </c>
      <c r="L1707" s="191" t="str">
        <f t="shared" si="1228"/>
        <v>875207170701011007588085229010</v>
      </c>
      <c r="M1707" s="192">
        <f t="array" ref="M1707">IF(COUNT(SEARCH(Удалить_Роспись_КВСР,$B1707)*SEARCH(Удалить_Роспись_ПБС,$C1707)*SEARCH(Удалить_Роспись_КФСР, $D1707)*SEARCH(Удалить_Роспись_КЦСР,$E1707)*SEARCH(Удалить_Роспись_КВР,$F1707)*SEARCH(Удалить_Роспись_ЭК,$H1707)*SEARCH(Удалить_Роспись_КР,$I1707))&gt;0,0,1)</f>
        <v>0</v>
      </c>
      <c r="N1707" s="192">
        <v>0</v>
      </c>
      <c r="O1707" s="192" t="str">
        <f t="shared" si="1229"/>
        <v/>
      </c>
      <c r="P1707" s="192" t="str">
        <f t="shared" si="1270"/>
        <v/>
      </c>
      <c r="Q1707" s="300" t="str">
        <f t="shared" si="1230"/>
        <v/>
      </c>
      <c r="R1707" s="300" t="str">
        <f t="shared" si="1231"/>
        <v/>
      </c>
      <c r="S1707" s="300" t="str">
        <f t="shared" si="1232"/>
        <v/>
      </c>
      <c r="T1707" s="192" t="str">
        <f t="shared" si="1233"/>
        <v/>
      </c>
      <c r="U1707" s="303" t="str">
        <f t="shared" si="1234"/>
        <v/>
      </c>
      <c r="V1707" s="300" t="str">
        <f t="shared" si="1235"/>
        <v/>
      </c>
      <c r="W1707" s="192" t="str">
        <f t="shared" si="1236"/>
        <v/>
      </c>
      <c r="X1707" s="303" t="str">
        <f t="shared" si="1237"/>
        <v/>
      </c>
      <c r="Y1707" s="300" t="str">
        <f t="shared" si="1238"/>
        <v/>
      </c>
      <c r="Z1707" s="300" t="str">
        <f t="shared" si="1239"/>
        <v/>
      </c>
      <c r="AA1707" s="303" t="str">
        <f t="shared" si="1240"/>
        <v/>
      </c>
      <c r="AB1707" s="300" t="str">
        <f t="shared" si="1241"/>
        <v/>
      </c>
      <c r="AC1707" s="300" t="str">
        <f t="shared" si="1242"/>
        <v/>
      </c>
      <c r="AD1707" s="300" t="str">
        <f t="shared" si="1243"/>
        <v/>
      </c>
      <c r="AE1707" s="192" t="str">
        <f t="shared" si="1244"/>
        <v/>
      </c>
      <c r="AF1707" s="192" t="str">
        <f t="shared" si="1245"/>
        <v/>
      </c>
      <c r="AG1707" s="192"/>
      <c r="AJ1707" s="300" t="str">
        <f t="shared" si="1246"/>
        <v/>
      </c>
      <c r="AK1707" s="300" t="str">
        <f t="shared" si="1247"/>
        <v/>
      </c>
      <c r="AL1707" s="300" t="str">
        <f t="shared" si="1248"/>
        <v/>
      </c>
      <c r="AM1707" s="300" t="str">
        <f t="shared" si="1249"/>
        <v/>
      </c>
      <c r="AN1707" s="300" t="str">
        <f t="shared" si="1250"/>
        <v/>
      </c>
      <c r="AO1707" s="300" t="str">
        <f t="shared" si="1251"/>
        <v/>
      </c>
      <c r="AP1707" s="300" t="str">
        <f t="shared" si="1252"/>
        <v/>
      </c>
      <c r="AQ1707" s="300" t="str">
        <f t="shared" si="1253"/>
        <v/>
      </c>
      <c r="AR1707" s="306" t="str">
        <f t="shared" si="1254"/>
        <v/>
      </c>
      <c r="AS1707" s="300" t="str">
        <f t="shared" si="1255"/>
        <v/>
      </c>
      <c r="AT1707" s="300" t="str">
        <f t="shared" si="1256"/>
        <v/>
      </c>
      <c r="AU1707" s="192" t="str">
        <f t="shared" si="1257"/>
        <v>рбс</v>
      </c>
      <c r="AV1707" s="192" t="str">
        <f t="shared" si="1258"/>
        <v>рбс87520717общпро</v>
      </c>
      <c r="AW1707" s="191">
        <f t="shared" si="1259"/>
        <v>0</v>
      </c>
      <c r="AX1707" s="191">
        <f t="shared" si="1260"/>
        <v>0</v>
      </c>
      <c r="AY1707" s="191">
        <f t="shared" si="1261"/>
        <v>0</v>
      </c>
      <c r="AZ1707" s="191">
        <f t="shared" si="1262"/>
        <v>0</v>
      </c>
      <c r="BA1707" s="193">
        <f t="shared" si="1263"/>
        <v>1</v>
      </c>
      <c r="BB1707" s="193">
        <f t="shared" si="1264"/>
        <v>1</v>
      </c>
      <c r="BC1707" s="193">
        <f t="shared" si="1265"/>
        <v>1</v>
      </c>
      <c r="BD1707" s="191">
        <f t="shared" si="1227"/>
        <v>0</v>
      </c>
      <c r="BE1707" s="191">
        <f t="shared" si="1266"/>
        <v>0</v>
      </c>
      <c r="BF1707" s="210">
        <f t="shared" si="1267"/>
        <v>0</v>
      </c>
      <c r="BG1707" s="211">
        <f t="shared" si="1268"/>
        <v>0</v>
      </c>
      <c r="BH1707" s="289" t="str">
        <f t="shared" si="1271"/>
        <v>875</v>
      </c>
      <c r="BI1707" s="289" t="str">
        <f t="shared" si="1272"/>
        <v>0701</v>
      </c>
      <c r="BJ1707" s="284" t="s">
        <v>588</v>
      </c>
      <c r="BK1707" s="284" t="s">
        <v>586</v>
      </c>
      <c r="BL1707" s="233" t="str">
        <f t="shared" si="1269"/>
        <v/>
      </c>
    </row>
    <row r="1708" spans="1:64" ht="12" customHeight="1">
      <c r="A1708" s="333" t="s">
        <v>751</v>
      </c>
      <c r="B1708" s="381" t="s">
        <v>327</v>
      </c>
      <c r="C1708" s="333" t="s">
        <v>752</v>
      </c>
      <c r="D1708" s="381" t="s">
        <v>316</v>
      </c>
      <c r="E1708" s="381" t="s">
        <v>1443</v>
      </c>
      <c r="F1708" s="381" t="s">
        <v>608</v>
      </c>
      <c r="G1708" s="381" t="s">
        <v>385</v>
      </c>
      <c r="H1708" s="100" t="s">
        <v>653</v>
      </c>
      <c r="I1708" s="381" t="s">
        <v>505</v>
      </c>
      <c r="J1708" s="382">
        <v>1022314</v>
      </c>
      <c r="K1708" s="382">
        <v>859201.45</v>
      </c>
      <c r="L1708" s="191" t="str">
        <f t="shared" si="1228"/>
        <v>875207150701011004001011121101</v>
      </c>
      <c r="M1708" s="192">
        <f t="array" ref="M1708">IF(COUNT(SEARCH(Удалить_Роспись_КВСР,$B1708)*SEARCH(Удалить_Роспись_ПБС,$C1708)*SEARCH(Удалить_Роспись_КФСР, $D1708)*SEARCH(Удалить_Роспись_КЦСР,$E1708)*SEARCH(Удалить_Роспись_КВР,$F1708)*SEARCH(Удалить_Роспись_ЭК,$H1708)*SEARCH(Удалить_Роспись_КР,$I1708))&gt;0,0,1)</f>
        <v>0</v>
      </c>
      <c r="N1708" s="192">
        <v>0</v>
      </c>
      <c r="O1708" s="192" t="str">
        <f t="shared" si="1229"/>
        <v/>
      </c>
      <c r="P1708" s="192" t="str">
        <f t="shared" si="1270"/>
        <v/>
      </c>
      <c r="Q1708" s="300" t="str">
        <f t="shared" si="1230"/>
        <v/>
      </c>
      <c r="R1708" s="300" t="str">
        <f t="shared" si="1231"/>
        <v/>
      </c>
      <c r="S1708" s="300" t="str">
        <f t="shared" si="1232"/>
        <v/>
      </c>
      <c r="T1708" s="192" t="str">
        <f t="shared" si="1233"/>
        <v/>
      </c>
      <c r="U1708" s="303" t="str">
        <f t="shared" si="1234"/>
        <v/>
      </c>
      <c r="V1708" s="300" t="str">
        <f t="shared" si="1235"/>
        <v/>
      </c>
      <c r="W1708" s="192" t="str">
        <f t="shared" si="1236"/>
        <v/>
      </c>
      <c r="X1708" s="303" t="str">
        <f t="shared" si="1237"/>
        <v/>
      </c>
      <c r="Y1708" s="300" t="str">
        <f t="shared" si="1238"/>
        <v/>
      </c>
      <c r="Z1708" s="300" t="str">
        <f t="shared" si="1239"/>
        <v/>
      </c>
      <c r="AA1708" s="303" t="str">
        <f t="shared" si="1240"/>
        <v/>
      </c>
      <c r="AB1708" s="300" t="str">
        <f t="shared" si="1241"/>
        <v/>
      </c>
      <c r="AC1708" s="300" t="str">
        <f t="shared" si="1242"/>
        <v/>
      </c>
      <c r="AD1708" s="300" t="str">
        <f t="shared" si="1243"/>
        <v/>
      </c>
      <c r="AE1708" s="192" t="str">
        <f t="shared" si="1244"/>
        <v/>
      </c>
      <c r="AF1708" s="192" t="str">
        <f t="shared" si="1245"/>
        <v/>
      </c>
      <c r="AG1708" s="192"/>
      <c r="AJ1708" s="300" t="str">
        <f t="shared" si="1246"/>
        <v/>
      </c>
      <c r="AK1708" s="300" t="str">
        <f t="shared" si="1247"/>
        <v/>
      </c>
      <c r="AL1708" s="300" t="str">
        <f t="shared" si="1248"/>
        <v/>
      </c>
      <c r="AM1708" s="300" t="str">
        <f t="shared" si="1249"/>
        <v/>
      </c>
      <c r="AN1708" s="300" t="str">
        <f t="shared" si="1250"/>
        <v/>
      </c>
      <c r="AO1708" s="300" t="str">
        <f t="shared" si="1251"/>
        <v/>
      </c>
      <c r="AP1708" s="300" t="str">
        <f t="shared" si="1252"/>
        <v/>
      </c>
      <c r="AQ1708" s="300" t="str">
        <f t="shared" si="1253"/>
        <v/>
      </c>
      <c r="AR1708" s="306" t="str">
        <f t="shared" si="1254"/>
        <v/>
      </c>
      <c r="AS1708" s="300" t="str">
        <f t="shared" si="1255"/>
        <v/>
      </c>
      <c r="AT1708" s="300" t="str">
        <f t="shared" si="1256"/>
        <v/>
      </c>
      <c r="AU1708" s="192" t="str">
        <f t="shared" si="1257"/>
        <v>рбс</v>
      </c>
      <c r="AV1708" s="192" t="str">
        <f t="shared" si="1258"/>
        <v>рбс87520715общопл</v>
      </c>
      <c r="AW1708" s="191">
        <f t="shared" si="1259"/>
        <v>0</v>
      </c>
      <c r="AX1708" s="191">
        <f t="shared" si="1260"/>
        <v>0</v>
      </c>
      <c r="AY1708" s="191">
        <f t="shared" si="1261"/>
        <v>0</v>
      </c>
      <c r="AZ1708" s="191">
        <f t="shared" si="1262"/>
        <v>0</v>
      </c>
      <c r="BA1708" s="193">
        <f t="shared" si="1263"/>
        <v>1</v>
      </c>
      <c r="BB1708" s="193">
        <f t="shared" si="1264"/>
        <v>1</v>
      </c>
      <c r="BC1708" s="193">
        <f t="shared" si="1265"/>
        <v>1</v>
      </c>
      <c r="BD1708" s="191">
        <f t="shared" si="1227"/>
        <v>0</v>
      </c>
      <c r="BE1708" s="191">
        <f t="shared" si="1266"/>
        <v>0</v>
      </c>
      <c r="BF1708" s="210">
        <f t="shared" si="1267"/>
        <v>0</v>
      </c>
      <c r="BG1708" s="211">
        <f t="shared" si="1268"/>
        <v>0</v>
      </c>
      <c r="BH1708" s="289" t="str">
        <f t="shared" si="1271"/>
        <v>875</v>
      </c>
      <c r="BI1708" s="289" t="str">
        <f t="shared" si="1272"/>
        <v>0701</v>
      </c>
      <c r="BJ1708" s="284" t="s">
        <v>588</v>
      </c>
      <c r="BK1708" s="284" t="s">
        <v>586</v>
      </c>
      <c r="BL1708" s="233" t="str">
        <f t="shared" si="1269"/>
        <v/>
      </c>
    </row>
    <row r="1709" spans="1:64" ht="12" customHeight="1">
      <c r="A1709" s="333" t="s">
        <v>751</v>
      </c>
      <c r="B1709" s="381" t="s">
        <v>327</v>
      </c>
      <c r="C1709" s="333" t="s">
        <v>752</v>
      </c>
      <c r="D1709" s="381" t="s">
        <v>316</v>
      </c>
      <c r="E1709" s="381" t="s">
        <v>1443</v>
      </c>
      <c r="F1709" s="381" t="s">
        <v>902</v>
      </c>
      <c r="G1709" s="381" t="s">
        <v>387</v>
      </c>
      <c r="H1709" s="100" t="s">
        <v>653</v>
      </c>
      <c r="I1709" s="381" t="s">
        <v>505</v>
      </c>
      <c r="J1709" s="382">
        <v>308043.44</v>
      </c>
      <c r="K1709" s="382">
        <v>276993.06</v>
      </c>
      <c r="L1709" s="191" t="str">
        <f t="shared" si="1228"/>
        <v>875207150701011004001011921301</v>
      </c>
      <c r="M1709" s="192">
        <f t="array" ref="M1709">IF(COUNT(SEARCH(Удалить_Роспись_КВСР,$B1709)*SEARCH(Удалить_Роспись_ПБС,$C1709)*SEARCH(Удалить_Роспись_КФСР, $D1709)*SEARCH(Удалить_Роспись_КЦСР,$E1709)*SEARCH(Удалить_Роспись_КВР,$F1709)*SEARCH(Удалить_Роспись_ЭК,$H1709)*SEARCH(Удалить_Роспись_КР,$I1709))&gt;0,0,1)</f>
        <v>0</v>
      </c>
      <c r="N1709" s="192">
        <v>0</v>
      </c>
      <c r="O1709" s="192" t="str">
        <f t="shared" si="1229"/>
        <v/>
      </c>
      <c r="P1709" s="192" t="str">
        <f t="shared" si="1270"/>
        <v/>
      </c>
      <c r="Q1709" s="300" t="str">
        <f t="shared" si="1230"/>
        <v/>
      </c>
      <c r="R1709" s="300" t="str">
        <f t="shared" si="1231"/>
        <v/>
      </c>
      <c r="S1709" s="300" t="str">
        <f t="shared" si="1232"/>
        <v/>
      </c>
      <c r="T1709" s="192" t="str">
        <f t="shared" si="1233"/>
        <v/>
      </c>
      <c r="U1709" s="303" t="str">
        <f t="shared" si="1234"/>
        <v/>
      </c>
      <c r="V1709" s="300" t="str">
        <f t="shared" si="1235"/>
        <v/>
      </c>
      <c r="W1709" s="192" t="str">
        <f t="shared" si="1236"/>
        <v/>
      </c>
      <c r="X1709" s="303" t="str">
        <f t="shared" si="1237"/>
        <v/>
      </c>
      <c r="Y1709" s="300" t="str">
        <f t="shared" si="1238"/>
        <v/>
      </c>
      <c r="Z1709" s="300" t="str">
        <f t="shared" si="1239"/>
        <v/>
      </c>
      <c r="AA1709" s="303" t="str">
        <f t="shared" si="1240"/>
        <v/>
      </c>
      <c r="AB1709" s="300" t="str">
        <f t="shared" si="1241"/>
        <v/>
      </c>
      <c r="AC1709" s="300" t="str">
        <f t="shared" si="1242"/>
        <v/>
      </c>
      <c r="AD1709" s="300" t="str">
        <f t="shared" si="1243"/>
        <v/>
      </c>
      <c r="AE1709" s="192" t="str">
        <f t="shared" si="1244"/>
        <v/>
      </c>
      <c r="AF1709" s="192" t="str">
        <f t="shared" si="1245"/>
        <v/>
      </c>
      <c r="AG1709" s="192"/>
      <c r="AJ1709" s="300" t="str">
        <f t="shared" si="1246"/>
        <v/>
      </c>
      <c r="AK1709" s="300" t="str">
        <f t="shared" si="1247"/>
        <v/>
      </c>
      <c r="AL1709" s="300" t="str">
        <f t="shared" si="1248"/>
        <v/>
      </c>
      <c r="AM1709" s="300" t="str">
        <f t="shared" si="1249"/>
        <v/>
      </c>
      <c r="AN1709" s="300" t="str">
        <f t="shared" si="1250"/>
        <v/>
      </c>
      <c r="AO1709" s="300" t="str">
        <f t="shared" si="1251"/>
        <v/>
      </c>
      <c r="AP1709" s="300" t="str">
        <f t="shared" si="1252"/>
        <v/>
      </c>
      <c r="AQ1709" s="300" t="str">
        <f t="shared" si="1253"/>
        <v/>
      </c>
      <c r="AR1709" s="306" t="str">
        <f t="shared" si="1254"/>
        <v/>
      </c>
      <c r="AS1709" s="300" t="str">
        <f t="shared" si="1255"/>
        <v/>
      </c>
      <c r="AT1709" s="300" t="str">
        <f t="shared" si="1256"/>
        <v/>
      </c>
      <c r="AU1709" s="192" t="str">
        <f t="shared" si="1257"/>
        <v>рбс</v>
      </c>
      <c r="AV1709" s="192" t="str">
        <f t="shared" si="1258"/>
        <v>рбс87520715общопл</v>
      </c>
      <c r="AW1709" s="191">
        <f t="shared" si="1259"/>
        <v>0</v>
      </c>
      <c r="AX1709" s="191">
        <f t="shared" si="1260"/>
        <v>0</v>
      </c>
      <c r="AY1709" s="191">
        <f t="shared" si="1261"/>
        <v>0</v>
      </c>
      <c r="AZ1709" s="191">
        <f t="shared" si="1262"/>
        <v>0</v>
      </c>
      <c r="BA1709" s="193">
        <f t="shared" si="1263"/>
        <v>1</v>
      </c>
      <c r="BB1709" s="193">
        <f t="shared" si="1264"/>
        <v>1</v>
      </c>
      <c r="BC1709" s="193">
        <f t="shared" si="1265"/>
        <v>1</v>
      </c>
      <c r="BD1709" s="191">
        <f t="shared" si="1227"/>
        <v>0</v>
      </c>
      <c r="BE1709" s="191">
        <f t="shared" si="1266"/>
        <v>0</v>
      </c>
      <c r="BF1709" s="210">
        <f t="shared" si="1267"/>
        <v>0</v>
      </c>
      <c r="BG1709" s="211">
        <f t="shared" si="1268"/>
        <v>0</v>
      </c>
      <c r="BH1709" s="289"/>
      <c r="BI1709" s="289"/>
      <c r="BL1709" s="233" t="str">
        <f t="shared" si="1269"/>
        <v/>
      </c>
    </row>
    <row r="1710" spans="1:64" ht="12" customHeight="1">
      <c r="A1710" s="333" t="s">
        <v>751</v>
      </c>
      <c r="B1710" s="381" t="s">
        <v>327</v>
      </c>
      <c r="C1710" s="333" t="s">
        <v>752</v>
      </c>
      <c r="D1710" s="381" t="s">
        <v>316</v>
      </c>
      <c r="E1710" s="381" t="s">
        <v>1443</v>
      </c>
      <c r="F1710" s="381" t="s">
        <v>586</v>
      </c>
      <c r="G1710" s="381" t="s">
        <v>391</v>
      </c>
      <c r="H1710" s="100" t="s">
        <v>653</v>
      </c>
      <c r="I1710" s="381" t="s">
        <v>505</v>
      </c>
      <c r="J1710" s="382">
        <v>8400</v>
      </c>
      <c r="K1710" s="382">
        <v>6372</v>
      </c>
      <c r="L1710" s="191" t="str">
        <f t="shared" si="1228"/>
        <v>875207150701011004001024422101</v>
      </c>
      <c r="M1710" s="192">
        <f t="array" ref="M1710">IF(COUNT(SEARCH(Удалить_Роспись_КВСР,$B1710)*SEARCH(Удалить_Роспись_ПБС,$C1710)*SEARCH(Удалить_Роспись_КФСР, $D1710)*SEARCH(Удалить_Роспись_КЦСР,$E1710)*SEARCH(Удалить_Роспись_КВР,$F1710)*SEARCH(Удалить_Роспись_ЭК,$H1710)*SEARCH(Удалить_Роспись_КР,$I1710))&gt;0,0,1)</f>
        <v>0</v>
      </c>
      <c r="N1710" s="192">
        <f>IF(COUNT(SEARCH(Удалить_Индекс_КВСР,$B1710)*SEARCH(Удалить_Индекс_ПБС,$C1710)*SEARCH(Удалить_Индекс_КФСР,$D1710)*SEARCH(Удалить_Индекс_КЦСР,$E1710)*SEARCH(Удалить_Индекс_КВР,$F1710)*SEARCH(Удалить_Индекс_ЭК,$H1710)*SEARCH(Удалить_Индекс_КР,$I1710))&gt;0,0,1)</f>
        <v>1</v>
      </c>
      <c r="O1710" s="192" t="str">
        <f t="shared" si="1229"/>
        <v/>
      </c>
      <c r="P1710" s="192" t="str">
        <f t="shared" si="1270"/>
        <v/>
      </c>
      <c r="Q1710" s="300" t="str">
        <f t="shared" si="1230"/>
        <v/>
      </c>
      <c r="R1710" s="300" t="str">
        <f t="shared" si="1231"/>
        <v/>
      </c>
      <c r="S1710" s="300" t="str">
        <f t="shared" si="1232"/>
        <v/>
      </c>
      <c r="T1710" s="192" t="str">
        <f t="shared" si="1233"/>
        <v/>
      </c>
      <c r="U1710" s="303" t="str">
        <f t="shared" si="1234"/>
        <v/>
      </c>
      <c r="V1710" s="300" t="str">
        <f t="shared" si="1235"/>
        <v/>
      </c>
      <c r="W1710" s="192" t="str">
        <f t="shared" si="1236"/>
        <v/>
      </c>
      <c r="X1710" s="303" t="str">
        <f t="shared" si="1237"/>
        <v/>
      </c>
      <c r="Y1710" s="300" t="str">
        <f t="shared" si="1238"/>
        <v/>
      </c>
      <c r="Z1710" s="300" t="str">
        <f t="shared" si="1239"/>
        <v/>
      </c>
      <c r="AA1710" s="303" t="str">
        <f t="shared" si="1240"/>
        <v/>
      </c>
      <c r="AB1710" s="300" t="str">
        <f t="shared" si="1241"/>
        <v/>
      </c>
      <c r="AC1710" s="300" t="str">
        <f t="shared" si="1242"/>
        <v/>
      </c>
      <c r="AD1710" s="300" t="str">
        <f t="shared" si="1243"/>
        <v/>
      </c>
      <c r="AE1710" s="192" t="str">
        <f t="shared" si="1244"/>
        <v/>
      </c>
      <c r="AF1710" s="192" t="str">
        <f t="shared" si="1245"/>
        <v/>
      </c>
      <c r="AG1710" s="192"/>
      <c r="AJ1710" s="300" t="str">
        <f t="shared" si="1246"/>
        <v/>
      </c>
      <c r="AK1710" s="300" t="str">
        <f t="shared" si="1247"/>
        <v/>
      </c>
      <c r="AL1710" s="300" t="str">
        <f t="shared" si="1248"/>
        <v/>
      </c>
      <c r="AM1710" s="300" t="str">
        <f t="shared" si="1249"/>
        <v/>
      </c>
      <c r="AN1710" s="300" t="str">
        <f t="shared" si="1250"/>
        <v/>
      </c>
      <c r="AO1710" s="300" t="str">
        <f t="shared" si="1251"/>
        <v/>
      </c>
      <c r="AP1710" s="300" t="str">
        <f t="shared" si="1252"/>
        <v/>
      </c>
      <c r="AQ1710" s="300" t="str">
        <f t="shared" si="1253"/>
        <v/>
      </c>
      <c r="AR1710" s="306" t="str">
        <f t="shared" si="1254"/>
        <v/>
      </c>
      <c r="AS1710" s="300" t="str">
        <f t="shared" si="1255"/>
        <v/>
      </c>
      <c r="AT1710" s="300" t="str">
        <f t="shared" si="1256"/>
        <v/>
      </c>
      <c r="AU1710" s="192" t="str">
        <f t="shared" si="1257"/>
        <v>рбс</v>
      </c>
      <c r="AV1710" s="192" t="str">
        <f t="shared" si="1258"/>
        <v>рбс87520715общпро</v>
      </c>
      <c r="AW1710" s="191">
        <f t="shared" si="1259"/>
        <v>0</v>
      </c>
      <c r="AX1710" s="191">
        <f t="shared" si="1260"/>
        <v>0</v>
      </c>
      <c r="AY1710" s="191">
        <f t="shared" si="1261"/>
        <v>8400</v>
      </c>
      <c r="AZ1710" s="191">
        <f t="shared" si="1262"/>
        <v>6372</v>
      </c>
      <c r="BA1710" s="193">
        <f t="shared" si="1263"/>
        <v>1</v>
      </c>
      <c r="BB1710" s="193">
        <f t="shared" si="1264"/>
        <v>1</v>
      </c>
      <c r="BC1710" s="193">
        <f t="shared" si="1265"/>
        <v>1</v>
      </c>
      <c r="BD1710" s="191">
        <f t="shared" si="1227"/>
        <v>8400</v>
      </c>
      <c r="BE1710" s="191">
        <f t="shared" si="1266"/>
        <v>6372</v>
      </c>
      <c r="BF1710" s="210">
        <f t="shared" si="1267"/>
        <v>8400</v>
      </c>
      <c r="BG1710" s="211">
        <f t="shared" si="1268"/>
        <v>8400</v>
      </c>
      <c r="BH1710" s="289"/>
      <c r="BI1710" s="289"/>
      <c r="BL1710" s="233" t="str">
        <f t="shared" si="1269"/>
        <v/>
      </c>
    </row>
    <row r="1711" spans="1:64" ht="12" customHeight="1">
      <c r="A1711" s="333" t="s">
        <v>751</v>
      </c>
      <c r="B1711" s="381" t="s">
        <v>327</v>
      </c>
      <c r="C1711" s="333" t="s">
        <v>752</v>
      </c>
      <c r="D1711" s="381" t="s">
        <v>316</v>
      </c>
      <c r="E1711" s="381" t="s">
        <v>1443</v>
      </c>
      <c r="F1711" s="381" t="s">
        <v>586</v>
      </c>
      <c r="G1711" s="381" t="s">
        <v>394</v>
      </c>
      <c r="H1711" s="100" t="s">
        <v>653</v>
      </c>
      <c r="I1711" s="381" t="s">
        <v>505</v>
      </c>
      <c r="J1711" s="382">
        <v>130964.52</v>
      </c>
      <c r="K1711" s="382">
        <v>47039.99</v>
      </c>
      <c r="L1711" s="191" t="str">
        <f t="shared" si="1228"/>
        <v>875207150701011004001024422501</v>
      </c>
      <c r="M1711" s="192">
        <f t="array" ref="M1711">IF(COUNT(SEARCH(Удалить_Роспись_КВСР,$B1711)*SEARCH(Удалить_Роспись_ПБС,$C1711)*SEARCH(Удалить_Роспись_КФСР, $D1711)*SEARCH(Удалить_Роспись_КЦСР,$E1711)*SEARCH(Удалить_Роспись_КВР,$F1711)*SEARCH(Удалить_Роспись_ЭК,$H1711)*SEARCH(Удалить_Роспись_КР,$I1711))&gt;0,0,1)</f>
        <v>0</v>
      </c>
      <c r="N1711" s="192">
        <f>IF(COUNT(SEARCH(Удалить_Индекс_КВСР,$B1711)*SEARCH(Удалить_Индекс_ПБС,$C1711)*SEARCH(Удалить_Индекс_КФСР,$D1711)*SEARCH(Удалить_Индекс_КЦСР,$E1711)*SEARCH(Удалить_Индекс_КВР,$F1711)*SEARCH(Удалить_Индекс_ЭК,$H1711)*SEARCH(Удалить_Индекс_КР,$I1711))&gt;0,0,1)</f>
        <v>1</v>
      </c>
      <c r="O1711" s="192" t="str">
        <f t="shared" si="1229"/>
        <v/>
      </c>
      <c r="P1711" s="192" t="str">
        <f t="shared" si="1270"/>
        <v/>
      </c>
      <c r="Q1711" s="300" t="str">
        <f t="shared" si="1230"/>
        <v/>
      </c>
      <c r="R1711" s="300" t="str">
        <f t="shared" si="1231"/>
        <v/>
      </c>
      <c r="S1711" s="300" t="str">
        <f t="shared" si="1232"/>
        <v/>
      </c>
      <c r="T1711" s="192" t="str">
        <f t="shared" si="1233"/>
        <v/>
      </c>
      <c r="U1711" s="303" t="str">
        <f t="shared" si="1234"/>
        <v/>
      </c>
      <c r="V1711" s="300" t="str">
        <f t="shared" si="1235"/>
        <v/>
      </c>
      <c r="W1711" s="192" t="str">
        <f t="shared" si="1236"/>
        <v/>
      </c>
      <c r="X1711" s="303" t="str">
        <f t="shared" si="1237"/>
        <v/>
      </c>
      <c r="Y1711" s="300" t="str">
        <f t="shared" si="1238"/>
        <v/>
      </c>
      <c r="Z1711" s="300" t="str">
        <f t="shared" si="1239"/>
        <v/>
      </c>
      <c r="AA1711" s="303" t="str">
        <f t="shared" si="1240"/>
        <v/>
      </c>
      <c r="AB1711" s="300" t="str">
        <f t="shared" si="1241"/>
        <v/>
      </c>
      <c r="AC1711" s="300" t="str">
        <f t="shared" si="1242"/>
        <v/>
      </c>
      <c r="AD1711" s="300" t="str">
        <f t="shared" si="1243"/>
        <v/>
      </c>
      <c r="AE1711" s="192" t="str">
        <f t="shared" si="1244"/>
        <v/>
      </c>
      <c r="AF1711" s="192" t="str">
        <f t="shared" si="1245"/>
        <v/>
      </c>
      <c r="AG1711" s="192"/>
      <c r="AJ1711" s="300" t="str">
        <f t="shared" si="1246"/>
        <v/>
      </c>
      <c r="AK1711" s="300" t="str">
        <f t="shared" si="1247"/>
        <v/>
      </c>
      <c r="AL1711" s="300" t="str">
        <f t="shared" si="1248"/>
        <v/>
      </c>
      <c r="AM1711" s="300" t="str">
        <f t="shared" si="1249"/>
        <v/>
      </c>
      <c r="AN1711" s="300" t="str">
        <f t="shared" si="1250"/>
        <v/>
      </c>
      <c r="AO1711" s="300" t="str">
        <f t="shared" si="1251"/>
        <v/>
      </c>
      <c r="AP1711" s="300" t="str">
        <f t="shared" si="1252"/>
        <v/>
      </c>
      <c r="AQ1711" s="300" t="str">
        <f t="shared" si="1253"/>
        <v/>
      </c>
      <c r="AR1711" s="306" t="str">
        <f t="shared" si="1254"/>
        <v/>
      </c>
      <c r="AS1711" s="300" t="str">
        <f t="shared" si="1255"/>
        <v/>
      </c>
      <c r="AT1711" s="300" t="str">
        <f t="shared" si="1256"/>
        <v/>
      </c>
      <c r="AU1711" s="192" t="str">
        <f t="shared" si="1257"/>
        <v>рбс</v>
      </c>
      <c r="AV1711" s="192" t="str">
        <f t="shared" si="1258"/>
        <v>рбс87520715общпро</v>
      </c>
      <c r="AW1711" s="191">
        <f t="shared" si="1259"/>
        <v>0</v>
      </c>
      <c r="AX1711" s="191">
        <f t="shared" si="1260"/>
        <v>0</v>
      </c>
      <c r="AY1711" s="191">
        <f t="shared" si="1261"/>
        <v>130964.52</v>
      </c>
      <c r="AZ1711" s="191">
        <f t="shared" si="1262"/>
        <v>47039.99</v>
      </c>
      <c r="BA1711" s="193">
        <f t="shared" si="1263"/>
        <v>1</v>
      </c>
      <c r="BB1711" s="193">
        <f t="shared" si="1264"/>
        <v>1</v>
      </c>
      <c r="BC1711" s="193">
        <f t="shared" si="1265"/>
        <v>1</v>
      </c>
      <c r="BD1711" s="191">
        <f t="shared" si="1227"/>
        <v>130964.52</v>
      </c>
      <c r="BE1711" s="191">
        <f t="shared" si="1266"/>
        <v>47039.99</v>
      </c>
      <c r="BF1711" s="210">
        <f t="shared" si="1267"/>
        <v>130964.52</v>
      </c>
      <c r="BG1711" s="211">
        <f t="shared" si="1268"/>
        <v>130964.52</v>
      </c>
      <c r="BH1711" s="289"/>
      <c r="BI1711" s="289"/>
      <c r="BL1711" s="233" t="str">
        <f t="shared" si="1269"/>
        <v/>
      </c>
    </row>
    <row r="1712" spans="1:64" ht="12" customHeight="1">
      <c r="A1712" s="333" t="s">
        <v>751</v>
      </c>
      <c r="B1712" s="381" t="s">
        <v>327</v>
      </c>
      <c r="C1712" s="333" t="s">
        <v>752</v>
      </c>
      <c r="D1712" s="381" t="s">
        <v>316</v>
      </c>
      <c r="E1712" s="381" t="s">
        <v>1443</v>
      </c>
      <c r="F1712" s="381" t="s">
        <v>586</v>
      </c>
      <c r="G1712" s="381" t="s">
        <v>389</v>
      </c>
      <c r="H1712" s="100" t="s">
        <v>653</v>
      </c>
      <c r="I1712" s="381" t="s">
        <v>505</v>
      </c>
      <c r="J1712" s="382">
        <v>125300</v>
      </c>
      <c r="K1712" s="382">
        <v>83409.02</v>
      </c>
      <c r="L1712" s="191" t="str">
        <f t="shared" si="1228"/>
        <v>875207150701011004001024422601</v>
      </c>
      <c r="M1712" s="192">
        <f t="array" ref="M1712">IF(COUNT(SEARCH(Удалить_Роспись_КВСР,$B1712)*SEARCH(Удалить_Роспись_ПБС,$C1712)*SEARCH(Удалить_Роспись_КФСР, $D1712)*SEARCH(Удалить_Роспись_КЦСР,$E1712)*SEARCH(Удалить_Роспись_КВР,$F1712)*SEARCH(Удалить_Роспись_ЭК,$H1712)*SEARCH(Удалить_Роспись_КР,$I1712))&gt;0,0,1)</f>
        <v>0</v>
      </c>
      <c r="N1712" s="192">
        <f>IF(COUNT(SEARCH(Удалить_Индекс_КВСР,$B1712)*SEARCH(Удалить_Индекс_ПБС,$C1712)*SEARCH(Удалить_Индекс_КФСР,$D1712)*SEARCH(Удалить_Индекс_КЦСР,$E1712)*SEARCH(Удалить_Индекс_КВР,$F1712)*SEARCH(Удалить_Индекс_ЭК,$H1712)*SEARCH(Удалить_Индекс_КР,$I1712))&gt;0,0,1)</f>
        <v>1</v>
      </c>
      <c r="O1712" s="192" t="str">
        <f t="shared" si="1229"/>
        <v/>
      </c>
      <c r="P1712" s="192" t="str">
        <f t="shared" si="1270"/>
        <v/>
      </c>
      <c r="Q1712" s="300" t="str">
        <f t="shared" si="1230"/>
        <v/>
      </c>
      <c r="R1712" s="300" t="str">
        <f t="shared" si="1231"/>
        <v/>
      </c>
      <c r="S1712" s="300" t="str">
        <f t="shared" si="1232"/>
        <v/>
      </c>
      <c r="T1712" s="192" t="str">
        <f t="shared" si="1233"/>
        <v/>
      </c>
      <c r="U1712" s="303" t="str">
        <f t="shared" si="1234"/>
        <v/>
      </c>
      <c r="V1712" s="300" t="str">
        <f t="shared" si="1235"/>
        <v/>
      </c>
      <c r="W1712" s="192" t="str">
        <f t="shared" si="1236"/>
        <v/>
      </c>
      <c r="X1712" s="303" t="str">
        <f t="shared" si="1237"/>
        <v/>
      </c>
      <c r="Y1712" s="300" t="str">
        <f t="shared" si="1238"/>
        <v/>
      </c>
      <c r="Z1712" s="300" t="str">
        <f t="shared" si="1239"/>
        <v/>
      </c>
      <c r="AA1712" s="303" t="str">
        <f t="shared" si="1240"/>
        <v/>
      </c>
      <c r="AB1712" s="300" t="str">
        <f t="shared" si="1241"/>
        <v/>
      </c>
      <c r="AC1712" s="300" t="str">
        <f t="shared" si="1242"/>
        <v/>
      </c>
      <c r="AD1712" s="300" t="str">
        <f t="shared" si="1243"/>
        <v/>
      </c>
      <c r="AE1712" s="192" t="str">
        <f t="shared" si="1244"/>
        <v/>
      </c>
      <c r="AF1712" s="192" t="str">
        <f t="shared" si="1245"/>
        <v/>
      </c>
      <c r="AG1712" s="192"/>
      <c r="AJ1712" s="300" t="str">
        <f t="shared" si="1246"/>
        <v/>
      </c>
      <c r="AK1712" s="300" t="str">
        <f t="shared" si="1247"/>
        <v/>
      </c>
      <c r="AL1712" s="300" t="str">
        <f t="shared" si="1248"/>
        <v/>
      </c>
      <c r="AM1712" s="300" t="str">
        <f t="shared" si="1249"/>
        <v/>
      </c>
      <c r="AN1712" s="300" t="str">
        <f t="shared" si="1250"/>
        <v/>
      </c>
      <c r="AO1712" s="300" t="str">
        <f t="shared" si="1251"/>
        <v/>
      </c>
      <c r="AP1712" s="300" t="str">
        <f t="shared" si="1252"/>
        <v/>
      </c>
      <c r="AQ1712" s="300" t="str">
        <f t="shared" si="1253"/>
        <v/>
      </c>
      <c r="AR1712" s="306" t="str">
        <f t="shared" si="1254"/>
        <v/>
      </c>
      <c r="AS1712" s="300" t="str">
        <f t="shared" si="1255"/>
        <v/>
      </c>
      <c r="AT1712" s="300" t="str">
        <f t="shared" si="1256"/>
        <v/>
      </c>
      <c r="AU1712" s="192" t="str">
        <f t="shared" si="1257"/>
        <v>рбс</v>
      </c>
      <c r="AV1712" s="192" t="str">
        <f t="shared" si="1258"/>
        <v>рбс87520715общпро</v>
      </c>
      <c r="AW1712" s="191">
        <f t="shared" si="1259"/>
        <v>0</v>
      </c>
      <c r="AX1712" s="191">
        <f t="shared" si="1260"/>
        <v>0</v>
      </c>
      <c r="AY1712" s="191">
        <f t="shared" si="1261"/>
        <v>125300</v>
      </c>
      <c r="AZ1712" s="191">
        <f t="shared" si="1262"/>
        <v>83409.02</v>
      </c>
      <c r="BA1712" s="193">
        <f t="shared" si="1263"/>
        <v>1</v>
      </c>
      <c r="BB1712" s="193">
        <f t="shared" si="1264"/>
        <v>1</v>
      </c>
      <c r="BC1712" s="193">
        <f t="shared" si="1265"/>
        <v>1</v>
      </c>
      <c r="BD1712" s="191">
        <f t="shared" ref="BD1712:BD1775" si="1273">IF(ISNA(BA1712),0,AY1712*$BA1712)</f>
        <v>125300</v>
      </c>
      <c r="BE1712" s="191">
        <f t="shared" si="1266"/>
        <v>83409.02</v>
      </c>
      <c r="BF1712" s="210">
        <f t="shared" si="1267"/>
        <v>125300</v>
      </c>
      <c r="BG1712" s="211">
        <f t="shared" si="1268"/>
        <v>125300</v>
      </c>
      <c r="BH1712" s="289"/>
      <c r="BI1712" s="289"/>
      <c r="BL1712" s="233" t="str">
        <f t="shared" si="1269"/>
        <v/>
      </c>
    </row>
    <row r="1713" spans="1:64" ht="12" customHeight="1">
      <c r="A1713" s="333" t="s">
        <v>751</v>
      </c>
      <c r="B1713" s="381" t="s">
        <v>327</v>
      </c>
      <c r="C1713" s="333" t="s">
        <v>752</v>
      </c>
      <c r="D1713" s="381" t="s">
        <v>316</v>
      </c>
      <c r="E1713" s="381" t="s">
        <v>1443</v>
      </c>
      <c r="F1713" s="381" t="s">
        <v>586</v>
      </c>
      <c r="G1713" s="381" t="s">
        <v>397</v>
      </c>
      <c r="H1713" s="100" t="s">
        <v>653</v>
      </c>
      <c r="I1713" s="381" t="s">
        <v>505</v>
      </c>
      <c r="J1713" s="382">
        <v>83703</v>
      </c>
      <c r="K1713" s="382">
        <v>70303</v>
      </c>
      <c r="L1713" s="191" t="str">
        <f t="shared" si="1228"/>
        <v>875207150701011004001024434001</v>
      </c>
      <c r="M1713" s="192">
        <f t="array" ref="M1713">IF(COUNT(SEARCH(Удалить_Роспись_КВСР,$B1713)*SEARCH(Удалить_Роспись_ПБС,$C1713)*SEARCH(Удалить_Роспись_КФСР, $D1713)*SEARCH(Удалить_Роспись_КЦСР,$E1713)*SEARCH(Удалить_Роспись_КВР,$F1713)*SEARCH(Удалить_Роспись_ЭК,$H1713)*SEARCH(Удалить_Роспись_КР,$I1713))&gt;0,0,1)</f>
        <v>0</v>
      </c>
      <c r="N1713" s="192">
        <f>IF(COUNT(SEARCH(Удалить_Индекс_КВСР,$B1713)*SEARCH(Удалить_Индекс_ПБС,$C1713)*SEARCH(Удалить_Индекс_КФСР,$D1713)*SEARCH(Удалить_Индекс_КЦСР,$E1713)*SEARCH(Удалить_Индекс_КВР,$F1713)*SEARCH(Удалить_Индекс_ЭК,$H1713)*SEARCH(Удалить_Индекс_КР,$I1713))&gt;0,0,1)</f>
        <v>1</v>
      </c>
      <c r="O1713" s="192" t="str">
        <f t="shared" si="1229"/>
        <v/>
      </c>
      <c r="P1713" s="192" t="str">
        <f t="shared" si="1270"/>
        <v/>
      </c>
      <c r="Q1713" s="300" t="str">
        <f t="shared" si="1230"/>
        <v/>
      </c>
      <c r="R1713" s="300" t="str">
        <f t="shared" si="1231"/>
        <v/>
      </c>
      <c r="S1713" s="300" t="str">
        <f t="shared" si="1232"/>
        <v/>
      </c>
      <c r="T1713" s="192" t="str">
        <f t="shared" si="1233"/>
        <v/>
      </c>
      <c r="U1713" s="303" t="str">
        <f t="shared" si="1234"/>
        <v/>
      </c>
      <c r="V1713" s="300" t="str">
        <f t="shared" si="1235"/>
        <v/>
      </c>
      <c r="W1713" s="192" t="str">
        <f t="shared" si="1236"/>
        <v/>
      </c>
      <c r="X1713" s="303" t="str">
        <f t="shared" si="1237"/>
        <v/>
      </c>
      <c r="Y1713" s="300" t="str">
        <f t="shared" si="1238"/>
        <v/>
      </c>
      <c r="Z1713" s="300" t="str">
        <f t="shared" si="1239"/>
        <v/>
      </c>
      <c r="AA1713" s="303" t="str">
        <f t="shared" si="1240"/>
        <v/>
      </c>
      <c r="AB1713" s="300" t="str">
        <f t="shared" si="1241"/>
        <v/>
      </c>
      <c r="AC1713" s="300" t="str">
        <f t="shared" si="1242"/>
        <v/>
      </c>
      <c r="AD1713" s="300" t="str">
        <f t="shared" si="1243"/>
        <v/>
      </c>
      <c r="AE1713" s="192" t="str">
        <f t="shared" si="1244"/>
        <v/>
      </c>
      <c r="AF1713" s="192" t="str">
        <f t="shared" si="1245"/>
        <v/>
      </c>
      <c r="AG1713" s="192"/>
      <c r="AJ1713" s="300" t="str">
        <f t="shared" si="1246"/>
        <v/>
      </c>
      <c r="AK1713" s="300" t="str">
        <f t="shared" si="1247"/>
        <v/>
      </c>
      <c r="AL1713" s="300" t="str">
        <f t="shared" si="1248"/>
        <v/>
      </c>
      <c r="AM1713" s="300" t="str">
        <f t="shared" si="1249"/>
        <v/>
      </c>
      <c r="AN1713" s="300" t="str">
        <f t="shared" si="1250"/>
        <v/>
      </c>
      <c r="AO1713" s="300" t="str">
        <f t="shared" si="1251"/>
        <v/>
      </c>
      <c r="AP1713" s="300" t="str">
        <f t="shared" si="1252"/>
        <v/>
      </c>
      <c r="AQ1713" s="300" t="str">
        <f t="shared" si="1253"/>
        <v/>
      </c>
      <c r="AR1713" s="306" t="str">
        <f t="shared" si="1254"/>
        <v/>
      </c>
      <c r="AS1713" s="300" t="str">
        <f t="shared" si="1255"/>
        <v/>
      </c>
      <c r="AT1713" s="300" t="str">
        <f t="shared" si="1256"/>
        <v/>
      </c>
      <c r="AU1713" s="192" t="str">
        <f t="shared" si="1257"/>
        <v>рбс</v>
      </c>
      <c r="AV1713" s="192" t="str">
        <f t="shared" si="1258"/>
        <v>рбс87520715общпро</v>
      </c>
      <c r="AW1713" s="191">
        <f t="shared" si="1259"/>
        <v>0</v>
      </c>
      <c r="AX1713" s="191">
        <f t="shared" si="1260"/>
        <v>0</v>
      </c>
      <c r="AY1713" s="191">
        <f t="shared" si="1261"/>
        <v>83703</v>
      </c>
      <c r="AZ1713" s="191">
        <f t="shared" si="1262"/>
        <v>70303</v>
      </c>
      <c r="BA1713" s="193">
        <f t="shared" si="1263"/>
        <v>1</v>
      </c>
      <c r="BB1713" s="193">
        <f t="shared" si="1264"/>
        <v>1</v>
      </c>
      <c r="BC1713" s="193">
        <f t="shared" si="1265"/>
        <v>1</v>
      </c>
      <c r="BD1713" s="191">
        <f t="shared" si="1273"/>
        <v>83703</v>
      </c>
      <c r="BE1713" s="191">
        <f t="shared" si="1266"/>
        <v>70303</v>
      </c>
      <c r="BF1713" s="210">
        <f t="shared" si="1267"/>
        <v>83703</v>
      </c>
      <c r="BG1713" s="211">
        <f t="shared" si="1268"/>
        <v>83703</v>
      </c>
      <c r="BH1713" s="289"/>
      <c r="BI1713" s="289"/>
      <c r="BL1713" s="233" t="str">
        <f t="shared" si="1269"/>
        <v/>
      </c>
    </row>
    <row r="1714" spans="1:64" ht="12" customHeight="1">
      <c r="A1714" s="333" t="s">
        <v>751</v>
      </c>
      <c r="B1714" s="381" t="s">
        <v>327</v>
      </c>
      <c r="C1714" s="333" t="s">
        <v>752</v>
      </c>
      <c r="D1714" s="381" t="s">
        <v>316</v>
      </c>
      <c r="E1714" s="381" t="s">
        <v>1443</v>
      </c>
      <c r="F1714" s="381" t="s">
        <v>658</v>
      </c>
      <c r="G1714" s="381" t="s">
        <v>395</v>
      </c>
      <c r="H1714" s="100" t="s">
        <v>653</v>
      </c>
      <c r="I1714" s="381" t="s">
        <v>505</v>
      </c>
      <c r="J1714" s="382">
        <v>3730.04</v>
      </c>
      <c r="K1714" s="382">
        <v>2694.55</v>
      </c>
      <c r="L1714" s="191" t="str">
        <f t="shared" si="1228"/>
        <v>875207150701011004001085329001</v>
      </c>
      <c r="M1714" s="192">
        <f t="array" ref="M1714">IF(COUNT(SEARCH(Удалить_Роспись_КВСР,$B1714)*SEARCH(Удалить_Роспись_ПБС,$C1714)*SEARCH(Удалить_Роспись_КФСР, $D1714)*SEARCH(Удалить_Роспись_КЦСР,$E1714)*SEARCH(Удалить_Роспись_КВР,$F1714)*SEARCH(Удалить_Роспись_ЭК,$H1714)*SEARCH(Удалить_Роспись_КР,$I1714))&gt;0,0,1)</f>
        <v>0</v>
      </c>
      <c r="N1714" s="192">
        <v>0</v>
      </c>
      <c r="O1714" s="192" t="str">
        <f t="shared" si="1229"/>
        <v/>
      </c>
      <c r="P1714" s="192" t="str">
        <f t="shared" si="1270"/>
        <v/>
      </c>
      <c r="Q1714" s="300" t="str">
        <f t="shared" si="1230"/>
        <v/>
      </c>
      <c r="R1714" s="300" t="str">
        <f t="shared" si="1231"/>
        <v/>
      </c>
      <c r="S1714" s="300" t="str">
        <f t="shared" si="1232"/>
        <v/>
      </c>
      <c r="T1714" s="192" t="str">
        <f t="shared" si="1233"/>
        <v/>
      </c>
      <c r="U1714" s="303" t="str">
        <f t="shared" si="1234"/>
        <v/>
      </c>
      <c r="V1714" s="300" t="str">
        <f t="shared" si="1235"/>
        <v/>
      </c>
      <c r="W1714" s="192" t="str">
        <f t="shared" si="1236"/>
        <v/>
      </c>
      <c r="X1714" s="303" t="str">
        <f t="shared" si="1237"/>
        <v/>
      </c>
      <c r="Y1714" s="300" t="str">
        <f t="shared" si="1238"/>
        <v/>
      </c>
      <c r="Z1714" s="300" t="str">
        <f t="shared" si="1239"/>
        <v/>
      </c>
      <c r="AA1714" s="303" t="str">
        <f t="shared" si="1240"/>
        <v/>
      </c>
      <c r="AB1714" s="300" t="str">
        <f t="shared" si="1241"/>
        <v/>
      </c>
      <c r="AC1714" s="300" t="str">
        <f t="shared" si="1242"/>
        <v/>
      </c>
      <c r="AD1714" s="300" t="str">
        <f t="shared" si="1243"/>
        <v/>
      </c>
      <c r="AE1714" s="192" t="str">
        <f t="shared" si="1244"/>
        <v/>
      </c>
      <c r="AF1714" s="192" t="str">
        <f t="shared" si="1245"/>
        <v/>
      </c>
      <c r="AG1714" s="192"/>
      <c r="AJ1714" s="300" t="str">
        <f t="shared" si="1246"/>
        <v/>
      </c>
      <c r="AK1714" s="300" t="str">
        <f t="shared" si="1247"/>
        <v/>
      </c>
      <c r="AL1714" s="300" t="str">
        <f t="shared" si="1248"/>
        <v/>
      </c>
      <c r="AM1714" s="300" t="str">
        <f t="shared" si="1249"/>
        <v/>
      </c>
      <c r="AN1714" s="300" t="str">
        <f t="shared" si="1250"/>
        <v/>
      </c>
      <c r="AO1714" s="300" t="str">
        <f t="shared" si="1251"/>
        <v/>
      </c>
      <c r="AP1714" s="300" t="str">
        <f t="shared" si="1252"/>
        <v/>
      </c>
      <c r="AQ1714" s="300" t="str">
        <f t="shared" si="1253"/>
        <v/>
      </c>
      <c r="AR1714" s="306" t="str">
        <f t="shared" si="1254"/>
        <v/>
      </c>
      <c r="AS1714" s="300" t="str">
        <f t="shared" si="1255"/>
        <v/>
      </c>
      <c r="AT1714" s="300" t="str">
        <f t="shared" si="1256"/>
        <v/>
      </c>
      <c r="AU1714" s="192" t="str">
        <f t="shared" si="1257"/>
        <v>рбс</v>
      </c>
      <c r="AV1714" s="192" t="str">
        <f t="shared" si="1258"/>
        <v>рбс87520715общпро</v>
      </c>
      <c r="AW1714" s="191">
        <f t="shared" si="1259"/>
        <v>0</v>
      </c>
      <c r="AX1714" s="191">
        <f t="shared" si="1260"/>
        <v>0</v>
      </c>
      <c r="AY1714" s="191">
        <f t="shared" si="1261"/>
        <v>0</v>
      </c>
      <c r="AZ1714" s="191">
        <f t="shared" si="1262"/>
        <v>0</v>
      </c>
      <c r="BA1714" s="193">
        <f t="shared" si="1263"/>
        <v>1</v>
      </c>
      <c r="BB1714" s="193">
        <f t="shared" si="1264"/>
        <v>1</v>
      </c>
      <c r="BC1714" s="193">
        <f t="shared" si="1265"/>
        <v>1</v>
      </c>
      <c r="BD1714" s="191">
        <f t="shared" si="1273"/>
        <v>0</v>
      </c>
      <c r="BE1714" s="191">
        <f t="shared" si="1266"/>
        <v>0</v>
      </c>
      <c r="BF1714" s="210">
        <f t="shared" si="1267"/>
        <v>0</v>
      </c>
      <c r="BG1714" s="211">
        <f t="shared" si="1268"/>
        <v>0</v>
      </c>
      <c r="BH1714" s="289"/>
      <c r="BI1714" s="289"/>
      <c r="BL1714" s="233" t="str">
        <f t="shared" si="1269"/>
        <v/>
      </c>
    </row>
    <row r="1715" spans="1:64" ht="12" customHeight="1">
      <c r="A1715" s="333" t="s">
        <v>751</v>
      </c>
      <c r="B1715" s="381" t="s">
        <v>327</v>
      </c>
      <c r="C1715" s="333" t="s">
        <v>752</v>
      </c>
      <c r="D1715" s="381" t="s">
        <v>316</v>
      </c>
      <c r="E1715" s="381" t="s">
        <v>1444</v>
      </c>
      <c r="F1715" s="381" t="s">
        <v>608</v>
      </c>
      <c r="G1715" s="381" t="s">
        <v>385</v>
      </c>
      <c r="H1715" s="100" t="s">
        <v>653</v>
      </c>
      <c r="I1715" s="381" t="s">
        <v>505</v>
      </c>
      <c r="J1715" s="382">
        <v>1009490</v>
      </c>
      <c r="K1715" s="382">
        <v>797541.22</v>
      </c>
      <c r="L1715" s="191" t="str">
        <f t="shared" si="1228"/>
        <v>875207150701011004101011121101</v>
      </c>
      <c r="M1715" s="192">
        <f t="array" ref="M1715">IF(COUNT(SEARCH(Удалить_Роспись_КВСР,$B1715)*SEARCH(Удалить_Роспись_ПБС,$C1715)*SEARCH(Удалить_Роспись_КФСР, $D1715)*SEARCH(Удалить_Роспись_КЦСР,$E1715)*SEARCH(Удалить_Роспись_КВР,$F1715)*SEARCH(Удалить_Роспись_ЭК,$H1715)*SEARCH(Удалить_Роспись_КР,$I1715))&gt;0,0,1)</f>
        <v>0</v>
      </c>
      <c r="N1715" s="192">
        <v>0</v>
      </c>
      <c r="O1715" s="192" t="str">
        <f t="shared" si="1229"/>
        <v/>
      </c>
      <c r="P1715" s="192" t="str">
        <f t="shared" si="1270"/>
        <v/>
      </c>
      <c r="Q1715" s="300" t="str">
        <f t="shared" si="1230"/>
        <v/>
      </c>
      <c r="R1715" s="300" t="str">
        <f t="shared" si="1231"/>
        <v/>
      </c>
      <c r="S1715" s="300" t="str">
        <f t="shared" si="1232"/>
        <v/>
      </c>
      <c r="T1715" s="192" t="str">
        <f t="shared" si="1233"/>
        <v/>
      </c>
      <c r="U1715" s="303" t="str">
        <f t="shared" si="1234"/>
        <v/>
      </c>
      <c r="V1715" s="300" t="str">
        <f t="shared" si="1235"/>
        <v/>
      </c>
      <c r="W1715" s="192" t="str">
        <f t="shared" si="1236"/>
        <v/>
      </c>
      <c r="X1715" s="303" t="str">
        <f t="shared" si="1237"/>
        <v/>
      </c>
      <c r="Y1715" s="300" t="str">
        <f t="shared" si="1238"/>
        <v/>
      </c>
      <c r="Z1715" s="300" t="str">
        <f t="shared" si="1239"/>
        <v/>
      </c>
      <c r="AA1715" s="303" t="str">
        <f t="shared" si="1240"/>
        <v/>
      </c>
      <c r="AB1715" s="300" t="str">
        <f t="shared" si="1241"/>
        <v/>
      </c>
      <c r="AC1715" s="300" t="str">
        <f t="shared" si="1242"/>
        <v/>
      </c>
      <c r="AD1715" s="300" t="str">
        <f t="shared" si="1243"/>
        <v/>
      </c>
      <c r="AE1715" s="192" t="str">
        <f t="shared" si="1244"/>
        <v/>
      </c>
      <c r="AF1715" s="192" t="str">
        <f t="shared" si="1245"/>
        <v/>
      </c>
      <c r="AG1715" s="192"/>
      <c r="AJ1715" s="300" t="str">
        <f t="shared" si="1246"/>
        <v/>
      </c>
      <c r="AK1715" s="300" t="str">
        <f t="shared" si="1247"/>
        <v/>
      </c>
      <c r="AL1715" s="300" t="str">
        <f t="shared" si="1248"/>
        <v/>
      </c>
      <c r="AM1715" s="300" t="str">
        <f t="shared" si="1249"/>
        <v/>
      </c>
      <c r="AN1715" s="300" t="str">
        <f t="shared" si="1250"/>
        <v/>
      </c>
      <c r="AO1715" s="300" t="str">
        <f t="shared" si="1251"/>
        <v/>
      </c>
      <c r="AP1715" s="300" t="str">
        <f t="shared" si="1252"/>
        <v/>
      </c>
      <c r="AQ1715" s="300" t="str">
        <f t="shared" si="1253"/>
        <v/>
      </c>
      <c r="AR1715" s="306" t="str">
        <f t="shared" si="1254"/>
        <v/>
      </c>
      <c r="AS1715" s="300" t="str">
        <f t="shared" si="1255"/>
        <v/>
      </c>
      <c r="AT1715" s="300" t="str">
        <f t="shared" si="1256"/>
        <v/>
      </c>
      <c r="AU1715" s="192" t="str">
        <f t="shared" si="1257"/>
        <v>рбс</v>
      </c>
      <c r="AV1715" s="192" t="str">
        <f t="shared" si="1258"/>
        <v>рбс87520715общопл</v>
      </c>
      <c r="AW1715" s="191">
        <f t="shared" si="1259"/>
        <v>0</v>
      </c>
      <c r="AX1715" s="191">
        <f t="shared" si="1260"/>
        <v>0</v>
      </c>
      <c r="AY1715" s="191">
        <f t="shared" si="1261"/>
        <v>0</v>
      </c>
      <c r="AZ1715" s="191">
        <f t="shared" si="1262"/>
        <v>0</v>
      </c>
      <c r="BA1715" s="193">
        <f t="shared" si="1263"/>
        <v>1</v>
      </c>
      <c r="BB1715" s="193">
        <f t="shared" si="1264"/>
        <v>1</v>
      </c>
      <c r="BC1715" s="193">
        <f t="shared" si="1265"/>
        <v>1</v>
      </c>
      <c r="BD1715" s="191">
        <f t="shared" si="1273"/>
        <v>0</v>
      </c>
      <c r="BE1715" s="191">
        <f t="shared" si="1266"/>
        <v>0</v>
      </c>
      <c r="BF1715" s="210">
        <f t="shared" si="1267"/>
        <v>0</v>
      </c>
      <c r="BG1715" s="211">
        <f t="shared" si="1268"/>
        <v>0</v>
      </c>
      <c r="BH1715" s="289"/>
      <c r="BI1715" s="289"/>
      <c r="BL1715" s="233" t="str">
        <f t="shared" si="1269"/>
        <v/>
      </c>
    </row>
    <row r="1716" spans="1:64" ht="12" customHeight="1">
      <c r="A1716" s="333" t="s">
        <v>751</v>
      </c>
      <c r="B1716" s="381" t="s">
        <v>327</v>
      </c>
      <c r="C1716" s="333" t="s">
        <v>752</v>
      </c>
      <c r="D1716" s="381" t="s">
        <v>316</v>
      </c>
      <c r="E1716" s="381" t="s">
        <v>1444</v>
      </c>
      <c r="F1716" s="381" t="s">
        <v>902</v>
      </c>
      <c r="G1716" s="381" t="s">
        <v>387</v>
      </c>
      <c r="H1716" s="100" t="s">
        <v>653</v>
      </c>
      <c r="I1716" s="381" t="s">
        <v>505</v>
      </c>
      <c r="J1716" s="382">
        <v>303000</v>
      </c>
      <c r="K1716" s="382">
        <v>227659.66</v>
      </c>
      <c r="L1716" s="191" t="str">
        <f t="shared" si="1228"/>
        <v>875207150701011004101011921301</v>
      </c>
      <c r="M1716" s="192">
        <f t="array" ref="M1716">IF(COUNT(SEARCH(Удалить_Роспись_КВСР,$B1716)*SEARCH(Удалить_Роспись_ПБС,$C1716)*SEARCH(Удалить_Роспись_КФСР, $D1716)*SEARCH(Удалить_Роспись_КЦСР,$E1716)*SEARCH(Удалить_Роспись_КВР,$F1716)*SEARCH(Удалить_Роспись_ЭК,$H1716)*SEARCH(Удалить_Роспись_КР,$I1716))&gt;0,0,1)</f>
        <v>0</v>
      </c>
      <c r="N1716" s="192">
        <v>0</v>
      </c>
      <c r="O1716" s="192" t="str">
        <f t="shared" si="1229"/>
        <v/>
      </c>
      <c r="P1716" s="192" t="str">
        <f t="shared" si="1270"/>
        <v/>
      </c>
      <c r="Q1716" s="300" t="str">
        <f t="shared" si="1230"/>
        <v/>
      </c>
      <c r="R1716" s="300" t="str">
        <f t="shared" si="1231"/>
        <v/>
      </c>
      <c r="S1716" s="300" t="str">
        <f t="shared" si="1232"/>
        <v/>
      </c>
      <c r="T1716" s="192" t="str">
        <f t="shared" si="1233"/>
        <v/>
      </c>
      <c r="U1716" s="303" t="str">
        <f t="shared" si="1234"/>
        <v/>
      </c>
      <c r="V1716" s="300" t="str">
        <f t="shared" si="1235"/>
        <v/>
      </c>
      <c r="W1716" s="192" t="str">
        <f t="shared" si="1236"/>
        <v/>
      </c>
      <c r="X1716" s="303" t="str">
        <f t="shared" si="1237"/>
        <v/>
      </c>
      <c r="Y1716" s="300" t="str">
        <f t="shared" si="1238"/>
        <v/>
      </c>
      <c r="Z1716" s="300" t="str">
        <f t="shared" si="1239"/>
        <v/>
      </c>
      <c r="AA1716" s="303" t="str">
        <f t="shared" si="1240"/>
        <v/>
      </c>
      <c r="AB1716" s="300" t="str">
        <f t="shared" si="1241"/>
        <v/>
      </c>
      <c r="AC1716" s="300" t="str">
        <f t="shared" si="1242"/>
        <v/>
      </c>
      <c r="AD1716" s="300" t="str">
        <f t="shared" si="1243"/>
        <v/>
      </c>
      <c r="AE1716" s="192" t="str">
        <f t="shared" si="1244"/>
        <v/>
      </c>
      <c r="AF1716" s="192" t="str">
        <f t="shared" si="1245"/>
        <v/>
      </c>
      <c r="AG1716" s="192"/>
      <c r="AJ1716" s="300" t="str">
        <f t="shared" si="1246"/>
        <v/>
      </c>
      <c r="AK1716" s="300" t="str">
        <f t="shared" si="1247"/>
        <v/>
      </c>
      <c r="AL1716" s="300" t="str">
        <f t="shared" si="1248"/>
        <v/>
      </c>
      <c r="AM1716" s="300" t="str">
        <f t="shared" si="1249"/>
        <v/>
      </c>
      <c r="AN1716" s="300" t="str">
        <f t="shared" si="1250"/>
        <v/>
      </c>
      <c r="AO1716" s="300" t="str">
        <f t="shared" si="1251"/>
        <v/>
      </c>
      <c r="AP1716" s="300" t="str">
        <f t="shared" si="1252"/>
        <v/>
      </c>
      <c r="AQ1716" s="300" t="str">
        <f t="shared" si="1253"/>
        <v/>
      </c>
      <c r="AR1716" s="306" t="str">
        <f t="shared" si="1254"/>
        <v/>
      </c>
      <c r="AS1716" s="300" t="str">
        <f t="shared" si="1255"/>
        <v/>
      </c>
      <c r="AT1716" s="300" t="str">
        <f t="shared" si="1256"/>
        <v/>
      </c>
      <c r="AU1716" s="192" t="str">
        <f t="shared" si="1257"/>
        <v>рбс</v>
      </c>
      <c r="AV1716" s="192" t="str">
        <f t="shared" si="1258"/>
        <v>рбс87520715общопл</v>
      </c>
      <c r="AW1716" s="191">
        <f t="shared" si="1259"/>
        <v>0</v>
      </c>
      <c r="AX1716" s="191">
        <f t="shared" si="1260"/>
        <v>0</v>
      </c>
      <c r="AY1716" s="191">
        <f t="shared" si="1261"/>
        <v>0</v>
      </c>
      <c r="AZ1716" s="191">
        <f t="shared" si="1262"/>
        <v>0</v>
      </c>
      <c r="BA1716" s="193">
        <f t="shared" si="1263"/>
        <v>1</v>
      </c>
      <c r="BB1716" s="193">
        <f t="shared" si="1264"/>
        <v>1</v>
      </c>
      <c r="BC1716" s="193">
        <f t="shared" si="1265"/>
        <v>1</v>
      </c>
      <c r="BD1716" s="191">
        <f t="shared" si="1273"/>
        <v>0</v>
      </c>
      <c r="BE1716" s="191">
        <f t="shared" si="1266"/>
        <v>0</v>
      </c>
      <c r="BF1716" s="210">
        <f t="shared" si="1267"/>
        <v>0</v>
      </c>
      <c r="BG1716" s="211">
        <f t="shared" si="1268"/>
        <v>0</v>
      </c>
      <c r="BH1716" s="289"/>
      <c r="BI1716" s="289"/>
      <c r="BL1716" s="233" t="str">
        <f t="shared" si="1269"/>
        <v/>
      </c>
    </row>
    <row r="1717" spans="1:64" ht="12" customHeight="1">
      <c r="A1717" s="333" t="s">
        <v>751</v>
      </c>
      <c r="B1717" s="381" t="s">
        <v>327</v>
      </c>
      <c r="C1717" s="333" t="s">
        <v>752</v>
      </c>
      <c r="D1717" s="381" t="s">
        <v>316</v>
      </c>
      <c r="E1717" s="381" t="s">
        <v>1445</v>
      </c>
      <c r="F1717" s="381" t="s">
        <v>589</v>
      </c>
      <c r="G1717" s="381" t="s">
        <v>386</v>
      </c>
      <c r="H1717" s="100" t="s">
        <v>653</v>
      </c>
      <c r="I1717" s="381" t="s">
        <v>505</v>
      </c>
      <c r="J1717" s="382">
        <v>65600</v>
      </c>
      <c r="K1717" s="382">
        <v>62764</v>
      </c>
      <c r="L1717" s="191" t="str">
        <f t="shared" si="1228"/>
        <v>875207150701011004701011221201</v>
      </c>
      <c r="M1717" s="192">
        <f t="array" ref="M1717">IF(COUNT(SEARCH(Удалить_Роспись_КВСР,$B1717)*SEARCH(Удалить_Роспись_ПБС,$C1717)*SEARCH(Удалить_Роспись_КФСР, $D1717)*SEARCH(Удалить_Роспись_КЦСР,$E1717)*SEARCH(Удалить_Роспись_КВР,$F1717)*SEARCH(Удалить_Роспись_ЭК,$H1717)*SEARCH(Удалить_Роспись_КР,$I1717))&gt;0,0,1)</f>
        <v>0</v>
      </c>
      <c r="N1717" s="192">
        <v>0</v>
      </c>
      <c r="O1717" s="192" t="str">
        <f t="shared" si="1229"/>
        <v/>
      </c>
      <c r="P1717" s="192" t="str">
        <f t="shared" si="1270"/>
        <v/>
      </c>
      <c r="Q1717" s="300" t="str">
        <f t="shared" si="1230"/>
        <v/>
      </c>
      <c r="R1717" s="300" t="str">
        <f t="shared" si="1231"/>
        <v/>
      </c>
      <c r="S1717" s="300" t="str">
        <f t="shared" si="1232"/>
        <v/>
      </c>
      <c r="T1717" s="192" t="str">
        <f t="shared" si="1233"/>
        <v/>
      </c>
      <c r="U1717" s="303" t="str">
        <f t="shared" si="1234"/>
        <v/>
      </c>
      <c r="V1717" s="300" t="str">
        <f t="shared" si="1235"/>
        <v/>
      </c>
      <c r="W1717" s="192" t="str">
        <f t="shared" si="1236"/>
        <v/>
      </c>
      <c r="X1717" s="303" t="str">
        <f t="shared" si="1237"/>
        <v/>
      </c>
      <c r="Y1717" s="300" t="str">
        <f t="shared" si="1238"/>
        <v/>
      </c>
      <c r="Z1717" s="300" t="str">
        <f t="shared" si="1239"/>
        <v/>
      </c>
      <c r="AA1717" s="303" t="str">
        <f t="shared" si="1240"/>
        <v/>
      </c>
      <c r="AB1717" s="300" t="str">
        <f t="shared" si="1241"/>
        <v/>
      </c>
      <c r="AC1717" s="300" t="str">
        <f t="shared" si="1242"/>
        <v/>
      </c>
      <c r="AD1717" s="300" t="str">
        <f t="shared" si="1243"/>
        <v/>
      </c>
      <c r="AE1717" s="192" t="str">
        <f t="shared" si="1244"/>
        <v/>
      </c>
      <c r="AF1717" s="192" t="str">
        <f t="shared" si="1245"/>
        <v/>
      </c>
      <c r="AG1717" s="192"/>
      <c r="AJ1717" s="300" t="str">
        <f t="shared" si="1246"/>
        <v/>
      </c>
      <c r="AK1717" s="300" t="str">
        <f t="shared" si="1247"/>
        <v/>
      </c>
      <c r="AL1717" s="300" t="str">
        <f t="shared" si="1248"/>
        <v/>
      </c>
      <c r="AM1717" s="300" t="str">
        <f t="shared" si="1249"/>
        <v/>
      </c>
      <c r="AN1717" s="300" t="str">
        <f t="shared" si="1250"/>
        <v/>
      </c>
      <c r="AO1717" s="300" t="str">
        <f t="shared" si="1251"/>
        <v/>
      </c>
      <c r="AP1717" s="300" t="str">
        <f t="shared" si="1252"/>
        <v/>
      </c>
      <c r="AQ1717" s="300" t="str">
        <f t="shared" si="1253"/>
        <v/>
      </c>
      <c r="AR1717" s="306" t="str">
        <f t="shared" si="1254"/>
        <v/>
      </c>
      <c r="AS1717" s="300" t="str">
        <f t="shared" si="1255"/>
        <v/>
      </c>
      <c r="AT1717" s="300" t="str">
        <f t="shared" si="1256"/>
        <v/>
      </c>
      <c r="AU1717" s="192" t="str">
        <f t="shared" si="1257"/>
        <v>рбс</v>
      </c>
      <c r="AV1717" s="192" t="str">
        <f t="shared" si="1258"/>
        <v>рбс87520715общпро</v>
      </c>
      <c r="AW1717" s="191">
        <f t="shared" si="1259"/>
        <v>0</v>
      </c>
      <c r="AX1717" s="191">
        <f t="shared" si="1260"/>
        <v>0</v>
      </c>
      <c r="AY1717" s="191">
        <f t="shared" si="1261"/>
        <v>0</v>
      </c>
      <c r="AZ1717" s="191">
        <f t="shared" si="1262"/>
        <v>0</v>
      </c>
      <c r="BA1717" s="193">
        <f t="shared" si="1263"/>
        <v>1</v>
      </c>
      <c r="BB1717" s="193">
        <f t="shared" si="1264"/>
        <v>1</v>
      </c>
      <c r="BC1717" s="193">
        <f t="shared" si="1265"/>
        <v>1</v>
      </c>
      <c r="BD1717" s="191">
        <f t="shared" si="1273"/>
        <v>0</v>
      </c>
      <c r="BE1717" s="191">
        <f t="shared" si="1266"/>
        <v>0</v>
      </c>
      <c r="BF1717" s="210">
        <f t="shared" si="1267"/>
        <v>0</v>
      </c>
      <c r="BG1717" s="211">
        <f t="shared" si="1268"/>
        <v>0</v>
      </c>
      <c r="BH1717" s="289"/>
      <c r="BI1717" s="289"/>
      <c r="BL1717" s="233" t="str">
        <f t="shared" si="1269"/>
        <v/>
      </c>
    </row>
    <row r="1718" spans="1:64" ht="12" customHeight="1">
      <c r="A1718" s="333" t="s">
        <v>751</v>
      </c>
      <c r="B1718" s="381" t="s">
        <v>327</v>
      </c>
      <c r="C1718" s="333" t="s">
        <v>752</v>
      </c>
      <c r="D1718" s="381" t="s">
        <v>316</v>
      </c>
      <c r="E1718" s="381" t="s">
        <v>1446</v>
      </c>
      <c r="F1718" s="381" t="s">
        <v>586</v>
      </c>
      <c r="G1718" s="381" t="s">
        <v>393</v>
      </c>
      <c r="H1718" s="100" t="s">
        <v>653</v>
      </c>
      <c r="I1718" s="381" t="s">
        <v>505</v>
      </c>
      <c r="J1718" s="382">
        <v>1491400.22</v>
      </c>
      <c r="K1718" s="382">
        <v>894266.11</v>
      </c>
      <c r="L1718" s="191" t="str">
        <f t="shared" si="1228"/>
        <v>875207150701011004Г01024422301</v>
      </c>
      <c r="M1718" s="192">
        <f t="array" ref="M1718">IF(COUNT(SEARCH(Удалить_Роспись_КВСР,$B1718)*SEARCH(Удалить_Роспись_ПБС,$C1718)*SEARCH(Удалить_Роспись_КФСР, $D1718)*SEARCH(Удалить_Роспись_КЦСР,$E1718)*SEARCH(Удалить_Роспись_КВР,$F1718)*SEARCH(Удалить_Роспись_ЭК,$H1718)*SEARCH(Удалить_Роспись_КР,$I1718))&gt;0,0,1)</f>
        <v>0</v>
      </c>
      <c r="N1718" s="192">
        <f>IF(COUNT(SEARCH(Удалить_Индекс_КВСР,$B1718)*SEARCH(Удалить_Индекс_ПБС,$C1718)*SEARCH(Удалить_Индекс_КФСР,$D1718)*SEARCH(Удалить_Индекс_КЦСР,$E1718)*SEARCH(Удалить_Индекс_КВР,$F1718)*SEARCH(Удалить_Индекс_ЭК,$H1718)*SEARCH(Удалить_Индекс_КР,$I1718))&gt;0,0,1)</f>
        <v>1</v>
      </c>
      <c r="O1718" s="192" t="str">
        <f t="shared" si="1229"/>
        <v/>
      </c>
      <c r="P1718" s="192" t="str">
        <f t="shared" si="1270"/>
        <v/>
      </c>
      <c r="Q1718" s="300" t="str">
        <f t="shared" si="1230"/>
        <v/>
      </c>
      <c r="R1718" s="300" t="str">
        <f t="shared" si="1231"/>
        <v/>
      </c>
      <c r="S1718" s="300" t="str">
        <f t="shared" si="1232"/>
        <v/>
      </c>
      <c r="T1718" s="192" t="str">
        <f t="shared" si="1233"/>
        <v/>
      </c>
      <c r="U1718" s="303" t="str">
        <f t="shared" si="1234"/>
        <v/>
      </c>
      <c r="V1718" s="300" t="str">
        <f t="shared" si="1235"/>
        <v/>
      </c>
      <c r="W1718" s="192" t="str">
        <f t="shared" si="1236"/>
        <v/>
      </c>
      <c r="X1718" s="303" t="str">
        <f t="shared" si="1237"/>
        <v/>
      </c>
      <c r="Y1718" s="300" t="str">
        <f t="shared" si="1238"/>
        <v/>
      </c>
      <c r="Z1718" s="300" t="str">
        <f t="shared" si="1239"/>
        <v/>
      </c>
      <c r="AA1718" s="303" t="str">
        <f t="shared" si="1240"/>
        <v/>
      </c>
      <c r="AB1718" s="300" t="str">
        <f t="shared" si="1241"/>
        <v/>
      </c>
      <c r="AC1718" s="300" t="str">
        <f t="shared" si="1242"/>
        <v/>
      </c>
      <c r="AD1718" s="300" t="str">
        <f t="shared" si="1243"/>
        <v/>
      </c>
      <c r="AE1718" s="192" t="str">
        <f t="shared" si="1244"/>
        <v/>
      </c>
      <c r="AF1718" s="192" t="str">
        <f t="shared" si="1245"/>
        <v/>
      </c>
      <c r="AG1718" s="192"/>
      <c r="AJ1718" s="300" t="str">
        <f t="shared" si="1246"/>
        <v/>
      </c>
      <c r="AK1718" s="300" t="str">
        <f t="shared" si="1247"/>
        <v/>
      </c>
      <c r="AL1718" s="300" t="str">
        <f t="shared" si="1248"/>
        <v/>
      </c>
      <c r="AM1718" s="300" t="str">
        <f t="shared" si="1249"/>
        <v/>
      </c>
      <c r="AN1718" s="300" t="str">
        <f t="shared" si="1250"/>
        <v/>
      </c>
      <c r="AO1718" s="300" t="str">
        <f t="shared" si="1251"/>
        <v/>
      </c>
      <c r="AP1718" s="300" t="str">
        <f t="shared" si="1252"/>
        <v/>
      </c>
      <c r="AQ1718" s="300" t="str">
        <f t="shared" si="1253"/>
        <v/>
      </c>
      <c r="AR1718" s="306" t="str">
        <f t="shared" si="1254"/>
        <v/>
      </c>
      <c r="AS1718" s="300" t="str">
        <f t="shared" si="1255"/>
        <v/>
      </c>
      <c r="AT1718" s="300" t="str">
        <f t="shared" si="1256"/>
        <v/>
      </c>
      <c r="AU1718" s="192" t="str">
        <f t="shared" si="1257"/>
        <v>рбс</v>
      </c>
      <c r="AV1718" s="192" t="str">
        <f t="shared" si="1258"/>
        <v>рбс87520715общком</v>
      </c>
      <c r="AW1718" s="191">
        <f t="shared" si="1259"/>
        <v>0</v>
      </c>
      <c r="AX1718" s="191">
        <f t="shared" si="1260"/>
        <v>0</v>
      </c>
      <c r="AY1718" s="191">
        <f t="shared" si="1261"/>
        <v>1491400.22</v>
      </c>
      <c r="AZ1718" s="191">
        <f t="shared" si="1262"/>
        <v>894266.11</v>
      </c>
      <c r="BA1718" s="193">
        <f t="shared" si="1263"/>
        <v>1</v>
      </c>
      <c r="BB1718" s="193">
        <f t="shared" si="1264"/>
        <v>1</v>
      </c>
      <c r="BC1718" s="193">
        <f t="shared" si="1265"/>
        <v>1</v>
      </c>
      <c r="BD1718" s="191">
        <f t="shared" si="1273"/>
        <v>1491400.22</v>
      </c>
      <c r="BE1718" s="191">
        <f t="shared" si="1266"/>
        <v>894266.11</v>
      </c>
      <c r="BF1718" s="210">
        <f t="shared" si="1267"/>
        <v>1491400.22</v>
      </c>
      <c r="BG1718" s="211">
        <f t="shared" si="1268"/>
        <v>1491400.22</v>
      </c>
      <c r="BH1718" s="289"/>
      <c r="BI1718" s="289"/>
      <c r="BL1718" s="233" t="str">
        <f t="shared" si="1269"/>
        <v/>
      </c>
    </row>
    <row r="1719" spans="1:64" ht="12" customHeight="1">
      <c r="A1719" s="333" t="s">
        <v>751</v>
      </c>
      <c r="B1719" s="381" t="s">
        <v>327</v>
      </c>
      <c r="C1719" s="333" t="s">
        <v>752</v>
      </c>
      <c r="D1719" s="381" t="s">
        <v>316</v>
      </c>
      <c r="E1719" s="381" t="s">
        <v>1447</v>
      </c>
      <c r="F1719" s="381" t="s">
        <v>586</v>
      </c>
      <c r="G1719" s="381" t="s">
        <v>397</v>
      </c>
      <c r="H1719" s="100" t="s">
        <v>653</v>
      </c>
      <c r="I1719" s="381" t="s">
        <v>505</v>
      </c>
      <c r="J1719" s="382">
        <v>1387451.14</v>
      </c>
      <c r="K1719" s="382">
        <v>838681.28</v>
      </c>
      <c r="L1719" s="191" t="str">
        <f t="shared" si="1228"/>
        <v>875207150701011004П01024434001</v>
      </c>
      <c r="M1719" s="192">
        <f t="array" ref="M1719">IF(COUNT(SEARCH(Удалить_Роспись_КВСР,$B1719)*SEARCH(Удалить_Роспись_ПБС,$C1719)*SEARCH(Удалить_Роспись_КФСР, $D1719)*SEARCH(Удалить_Роспись_КЦСР,$E1719)*SEARCH(Удалить_Роспись_КВР,$F1719)*SEARCH(Удалить_Роспись_ЭК,$H1719)*SEARCH(Удалить_Роспись_КР,$I1719))&gt;0,0,1)</f>
        <v>0</v>
      </c>
      <c r="N1719" s="192">
        <f>IF(COUNT(SEARCH(Удалить_Индекс_КВСР,$B1719)*SEARCH(Удалить_Индекс_ПБС,$C1719)*SEARCH(Удалить_Индекс_КФСР,$D1719)*SEARCH(Удалить_Индекс_КЦСР,$E1719)*SEARCH(Удалить_Индекс_КВР,$F1719)*SEARCH(Удалить_Индекс_ЭК,$H1719)*SEARCH(Удалить_Индекс_КР,$I1719))&gt;0,0,1)</f>
        <v>1</v>
      </c>
      <c r="O1719" s="192" t="str">
        <f t="shared" si="1229"/>
        <v/>
      </c>
      <c r="P1719" s="192" t="str">
        <f t="shared" si="1270"/>
        <v/>
      </c>
      <c r="Q1719" s="300" t="str">
        <f t="shared" si="1230"/>
        <v/>
      </c>
      <c r="R1719" s="300" t="str">
        <f t="shared" si="1231"/>
        <v/>
      </c>
      <c r="S1719" s="300" t="str">
        <f t="shared" si="1232"/>
        <v/>
      </c>
      <c r="T1719" s="192" t="str">
        <f t="shared" si="1233"/>
        <v/>
      </c>
      <c r="U1719" s="303" t="str">
        <f t="shared" si="1234"/>
        <v/>
      </c>
      <c r="V1719" s="300" t="str">
        <f t="shared" si="1235"/>
        <v/>
      </c>
      <c r="W1719" s="192" t="str">
        <f t="shared" si="1236"/>
        <v/>
      </c>
      <c r="X1719" s="303" t="str">
        <f t="shared" si="1237"/>
        <v/>
      </c>
      <c r="Y1719" s="300" t="str">
        <f t="shared" si="1238"/>
        <v/>
      </c>
      <c r="Z1719" s="300" t="str">
        <f t="shared" si="1239"/>
        <v/>
      </c>
      <c r="AA1719" s="303" t="str">
        <f t="shared" si="1240"/>
        <v/>
      </c>
      <c r="AB1719" s="300" t="str">
        <f t="shared" si="1241"/>
        <v/>
      </c>
      <c r="AC1719" s="300" t="str">
        <f t="shared" si="1242"/>
        <v/>
      </c>
      <c r="AD1719" s="300" t="str">
        <f t="shared" si="1243"/>
        <v/>
      </c>
      <c r="AE1719" s="192" t="str">
        <f t="shared" si="1244"/>
        <v/>
      </c>
      <c r="AF1719" s="192" t="str">
        <f t="shared" si="1245"/>
        <v/>
      </c>
      <c r="AG1719" s="192"/>
      <c r="AJ1719" s="300" t="str">
        <f t="shared" si="1246"/>
        <v/>
      </c>
      <c r="AK1719" s="300" t="str">
        <f t="shared" si="1247"/>
        <v/>
      </c>
      <c r="AL1719" s="300" t="str">
        <f t="shared" si="1248"/>
        <v/>
      </c>
      <c r="AM1719" s="300" t="str">
        <f t="shared" si="1249"/>
        <v/>
      </c>
      <c r="AN1719" s="300" t="str">
        <f t="shared" si="1250"/>
        <v/>
      </c>
      <c r="AO1719" s="300" t="str">
        <f t="shared" si="1251"/>
        <v/>
      </c>
      <c r="AP1719" s="300" t="str">
        <f t="shared" si="1252"/>
        <v/>
      </c>
      <c r="AQ1719" s="300" t="str">
        <f t="shared" si="1253"/>
        <v/>
      </c>
      <c r="AR1719" s="306" t="str">
        <f t="shared" si="1254"/>
        <v/>
      </c>
      <c r="AS1719" s="300" t="str">
        <f t="shared" si="1255"/>
        <v/>
      </c>
      <c r="AT1719" s="300" t="str">
        <f t="shared" si="1256"/>
        <v/>
      </c>
      <c r="AU1719" s="192" t="str">
        <f t="shared" si="1257"/>
        <v>рбс</v>
      </c>
      <c r="AV1719" s="192" t="str">
        <f t="shared" si="1258"/>
        <v>рбс87520715общпро</v>
      </c>
      <c r="AW1719" s="191">
        <f t="shared" si="1259"/>
        <v>0</v>
      </c>
      <c r="AX1719" s="191">
        <f t="shared" si="1260"/>
        <v>0</v>
      </c>
      <c r="AY1719" s="191">
        <f t="shared" si="1261"/>
        <v>1387451.14</v>
      </c>
      <c r="AZ1719" s="191">
        <f t="shared" si="1262"/>
        <v>838681.28</v>
      </c>
      <c r="BA1719" s="193">
        <f t="shared" si="1263"/>
        <v>1</v>
      </c>
      <c r="BB1719" s="193">
        <f t="shared" si="1264"/>
        <v>1</v>
      </c>
      <c r="BC1719" s="193">
        <f t="shared" si="1265"/>
        <v>1</v>
      </c>
      <c r="BD1719" s="191">
        <f t="shared" si="1273"/>
        <v>1387451.14</v>
      </c>
      <c r="BE1719" s="191">
        <f t="shared" si="1266"/>
        <v>838681.28</v>
      </c>
      <c r="BF1719" s="210">
        <f t="shared" si="1267"/>
        <v>1387451.14</v>
      </c>
      <c r="BG1719" s="211">
        <f t="shared" si="1268"/>
        <v>1387451.14</v>
      </c>
      <c r="BH1719" s="289"/>
      <c r="BI1719" s="289"/>
      <c r="BL1719" s="233" t="str">
        <f t="shared" si="1269"/>
        <v/>
      </c>
    </row>
    <row r="1720" spans="1:64" ht="12" customHeight="1">
      <c r="A1720" s="333" t="s">
        <v>751</v>
      </c>
      <c r="B1720" s="381" t="s">
        <v>327</v>
      </c>
      <c r="C1720" s="333" t="s">
        <v>752</v>
      </c>
      <c r="D1720" s="381" t="s">
        <v>316</v>
      </c>
      <c r="E1720" s="381" t="s">
        <v>1448</v>
      </c>
      <c r="F1720" s="381" t="s">
        <v>586</v>
      </c>
      <c r="G1720" s="381" t="s">
        <v>407</v>
      </c>
      <c r="H1720" s="100" t="s">
        <v>653</v>
      </c>
      <c r="I1720" s="381" t="s">
        <v>505</v>
      </c>
      <c r="J1720" s="382">
        <v>3600</v>
      </c>
      <c r="K1720" s="382">
        <v>3200</v>
      </c>
      <c r="L1720" s="191" t="str">
        <f t="shared" si="1228"/>
        <v>875207150701011004Ф00024431001</v>
      </c>
      <c r="M1720" s="192">
        <f t="array" ref="M1720">IF(COUNT(SEARCH(Удалить_Роспись_КВСР,$B1720)*SEARCH(Удалить_Роспись_ПБС,$C1720)*SEARCH(Удалить_Роспись_КФСР, $D1720)*SEARCH(Удалить_Роспись_КЦСР,$E1720)*SEARCH(Удалить_Роспись_КВР,$F1720)*SEARCH(Удалить_Роспись_ЭК,$H1720)*SEARCH(Удалить_Роспись_КР,$I1720))&gt;0,0,1)</f>
        <v>0</v>
      </c>
      <c r="N1720" s="192">
        <v>0</v>
      </c>
      <c r="O1720" s="192" t="str">
        <f t="shared" si="1229"/>
        <v/>
      </c>
      <c r="P1720" s="192" t="str">
        <f t="shared" si="1270"/>
        <v/>
      </c>
      <c r="Q1720" s="300" t="str">
        <f t="shared" si="1230"/>
        <v/>
      </c>
      <c r="R1720" s="300" t="str">
        <f t="shared" si="1231"/>
        <v/>
      </c>
      <c r="S1720" s="300" t="str">
        <f t="shared" si="1232"/>
        <v/>
      </c>
      <c r="T1720" s="192" t="str">
        <f t="shared" si="1233"/>
        <v/>
      </c>
      <c r="U1720" s="303" t="str">
        <f t="shared" si="1234"/>
        <v/>
      </c>
      <c r="V1720" s="300" t="str">
        <f t="shared" si="1235"/>
        <v/>
      </c>
      <c r="W1720" s="192" t="str">
        <f t="shared" si="1236"/>
        <v/>
      </c>
      <c r="X1720" s="303" t="str">
        <f t="shared" si="1237"/>
        <v/>
      </c>
      <c r="Y1720" s="300" t="str">
        <f t="shared" si="1238"/>
        <v/>
      </c>
      <c r="Z1720" s="300" t="str">
        <f t="shared" si="1239"/>
        <v/>
      </c>
      <c r="AA1720" s="303" t="str">
        <f t="shared" si="1240"/>
        <v/>
      </c>
      <c r="AB1720" s="300" t="str">
        <f t="shared" si="1241"/>
        <v/>
      </c>
      <c r="AC1720" s="300" t="str">
        <f t="shared" si="1242"/>
        <v/>
      </c>
      <c r="AD1720" s="300" t="str">
        <f t="shared" si="1243"/>
        <v/>
      </c>
      <c r="AE1720" s="192" t="str">
        <f t="shared" si="1244"/>
        <v/>
      </c>
      <c r="AF1720" s="192" t="str">
        <f t="shared" si="1245"/>
        <v/>
      </c>
      <c r="AG1720" s="192"/>
      <c r="AJ1720" s="300" t="str">
        <f t="shared" si="1246"/>
        <v/>
      </c>
      <c r="AK1720" s="300" t="str">
        <f t="shared" si="1247"/>
        <v/>
      </c>
      <c r="AL1720" s="300" t="str">
        <f t="shared" si="1248"/>
        <v/>
      </c>
      <c r="AM1720" s="300" t="str">
        <f t="shared" si="1249"/>
        <v/>
      </c>
      <c r="AN1720" s="300" t="str">
        <f t="shared" si="1250"/>
        <v/>
      </c>
      <c r="AO1720" s="300" t="str">
        <f t="shared" si="1251"/>
        <v/>
      </c>
      <c r="AP1720" s="300" t="str">
        <f t="shared" si="1252"/>
        <v/>
      </c>
      <c r="AQ1720" s="300" t="str">
        <f t="shared" si="1253"/>
        <v/>
      </c>
      <c r="AR1720" s="306" t="str">
        <f t="shared" si="1254"/>
        <v/>
      </c>
      <c r="AS1720" s="300" t="str">
        <f t="shared" si="1255"/>
        <v/>
      </c>
      <c r="AT1720" s="300" t="str">
        <f t="shared" si="1256"/>
        <v/>
      </c>
      <c r="AU1720" s="192" t="str">
        <f t="shared" si="1257"/>
        <v>рбс</v>
      </c>
      <c r="AV1720" s="192" t="str">
        <f t="shared" si="1258"/>
        <v>рбс87520715общосн</v>
      </c>
      <c r="AW1720" s="191">
        <f t="shared" si="1259"/>
        <v>0</v>
      </c>
      <c r="AX1720" s="191">
        <f t="shared" si="1260"/>
        <v>0</v>
      </c>
      <c r="AY1720" s="191">
        <f t="shared" si="1261"/>
        <v>0</v>
      </c>
      <c r="AZ1720" s="191">
        <f t="shared" si="1262"/>
        <v>0</v>
      </c>
      <c r="BA1720" s="193">
        <f t="shared" si="1263"/>
        <v>1</v>
      </c>
      <c r="BB1720" s="193">
        <f t="shared" si="1264"/>
        <v>1</v>
      </c>
      <c r="BC1720" s="193">
        <f t="shared" si="1265"/>
        <v>1</v>
      </c>
      <c r="BD1720" s="191">
        <f t="shared" si="1273"/>
        <v>0</v>
      </c>
      <c r="BE1720" s="191">
        <f t="shared" si="1266"/>
        <v>0</v>
      </c>
      <c r="BF1720" s="210">
        <f t="shared" si="1267"/>
        <v>0</v>
      </c>
      <c r="BG1720" s="211">
        <f t="shared" si="1268"/>
        <v>0</v>
      </c>
      <c r="BH1720" s="289"/>
      <c r="BI1720" s="289"/>
      <c r="BL1720" s="233" t="str">
        <f t="shared" si="1269"/>
        <v/>
      </c>
    </row>
    <row r="1721" spans="1:64" ht="12" customHeight="1">
      <c r="A1721" s="333" t="s">
        <v>751</v>
      </c>
      <c r="B1721" s="381" t="s">
        <v>327</v>
      </c>
      <c r="C1721" s="333" t="s">
        <v>752</v>
      </c>
      <c r="D1721" s="381" t="s">
        <v>316</v>
      </c>
      <c r="E1721" s="381" t="s">
        <v>1449</v>
      </c>
      <c r="F1721" s="381" t="s">
        <v>586</v>
      </c>
      <c r="G1721" s="381" t="s">
        <v>393</v>
      </c>
      <c r="H1721" s="100" t="s">
        <v>653</v>
      </c>
      <c r="I1721" s="381" t="s">
        <v>505</v>
      </c>
      <c r="J1721" s="382">
        <v>201284</v>
      </c>
      <c r="K1721" s="382">
        <v>105355.22</v>
      </c>
      <c r="L1721" s="191" t="str">
        <f t="shared" si="1228"/>
        <v>875207150701011004Э01024422301</v>
      </c>
      <c r="M1721" s="192">
        <f t="array" ref="M1721">IF(COUNT(SEARCH(Удалить_Роспись_КВСР,$B1721)*SEARCH(Удалить_Роспись_ПБС,$C1721)*SEARCH(Удалить_Роспись_КФСР, $D1721)*SEARCH(Удалить_Роспись_КЦСР,$E1721)*SEARCH(Удалить_Роспись_КВР,$F1721)*SEARCH(Удалить_Роспись_ЭК,$H1721)*SEARCH(Удалить_Роспись_КР,$I1721))&gt;0,0,1)</f>
        <v>0</v>
      </c>
      <c r="N1721" s="192">
        <f>IF(COUNT(SEARCH(Удалить_Индекс_КВСР,$B1721)*SEARCH(Удалить_Индекс_ПБС,$C1721)*SEARCH(Удалить_Индекс_КФСР,$D1721)*SEARCH(Удалить_Индекс_КЦСР,$E1721)*SEARCH(Удалить_Индекс_КВР,$F1721)*SEARCH(Удалить_Индекс_ЭК,$H1721)*SEARCH(Удалить_Индекс_КР,$I1721))&gt;0,0,1)</f>
        <v>1</v>
      </c>
      <c r="O1721" s="192" t="str">
        <f t="shared" si="1229"/>
        <v/>
      </c>
      <c r="P1721" s="192" t="str">
        <f t="shared" si="1270"/>
        <v/>
      </c>
      <c r="Q1721" s="300" t="str">
        <f t="shared" si="1230"/>
        <v/>
      </c>
      <c r="R1721" s="300" t="str">
        <f t="shared" si="1231"/>
        <v/>
      </c>
      <c r="S1721" s="300" t="str">
        <f t="shared" si="1232"/>
        <v/>
      </c>
      <c r="T1721" s="192" t="str">
        <f t="shared" si="1233"/>
        <v/>
      </c>
      <c r="U1721" s="303" t="str">
        <f t="shared" si="1234"/>
        <v/>
      </c>
      <c r="V1721" s="300" t="str">
        <f t="shared" si="1235"/>
        <v/>
      </c>
      <c r="W1721" s="192" t="str">
        <f t="shared" si="1236"/>
        <v/>
      </c>
      <c r="X1721" s="303" t="str">
        <f t="shared" si="1237"/>
        <v/>
      </c>
      <c r="Y1721" s="300" t="str">
        <f t="shared" si="1238"/>
        <v/>
      </c>
      <c r="Z1721" s="300" t="str">
        <f t="shared" si="1239"/>
        <v/>
      </c>
      <c r="AA1721" s="303" t="str">
        <f t="shared" si="1240"/>
        <v/>
      </c>
      <c r="AB1721" s="300" t="str">
        <f t="shared" si="1241"/>
        <v/>
      </c>
      <c r="AC1721" s="300" t="str">
        <f t="shared" si="1242"/>
        <v/>
      </c>
      <c r="AD1721" s="300" t="str">
        <f t="shared" si="1243"/>
        <v/>
      </c>
      <c r="AE1721" s="192" t="str">
        <f t="shared" si="1244"/>
        <v/>
      </c>
      <c r="AF1721" s="192" t="str">
        <f t="shared" si="1245"/>
        <v/>
      </c>
      <c r="AG1721" s="192"/>
      <c r="AJ1721" s="300" t="str">
        <f t="shared" si="1246"/>
        <v/>
      </c>
      <c r="AK1721" s="300" t="str">
        <f t="shared" si="1247"/>
        <v/>
      </c>
      <c r="AL1721" s="300" t="str">
        <f t="shared" si="1248"/>
        <v/>
      </c>
      <c r="AM1721" s="300" t="str">
        <f t="shared" si="1249"/>
        <v/>
      </c>
      <c r="AN1721" s="300" t="str">
        <f t="shared" si="1250"/>
        <v/>
      </c>
      <c r="AO1721" s="300" t="str">
        <f t="shared" si="1251"/>
        <v/>
      </c>
      <c r="AP1721" s="300" t="str">
        <f t="shared" si="1252"/>
        <v/>
      </c>
      <c r="AQ1721" s="300" t="str">
        <f t="shared" si="1253"/>
        <v/>
      </c>
      <c r="AR1721" s="306" t="str">
        <f t="shared" si="1254"/>
        <v/>
      </c>
      <c r="AS1721" s="300" t="str">
        <f t="shared" si="1255"/>
        <v/>
      </c>
      <c r="AT1721" s="300" t="str">
        <f t="shared" si="1256"/>
        <v/>
      </c>
      <c r="AU1721" s="192" t="str">
        <f t="shared" si="1257"/>
        <v>рбс</v>
      </c>
      <c r="AV1721" s="192" t="str">
        <f t="shared" si="1258"/>
        <v>рбс87520715общком</v>
      </c>
      <c r="AW1721" s="191">
        <f t="shared" si="1259"/>
        <v>0</v>
      </c>
      <c r="AX1721" s="191">
        <f t="shared" si="1260"/>
        <v>0</v>
      </c>
      <c r="AY1721" s="191">
        <f t="shared" si="1261"/>
        <v>201284</v>
      </c>
      <c r="AZ1721" s="191">
        <f t="shared" si="1262"/>
        <v>105355.22</v>
      </c>
      <c r="BA1721" s="193">
        <f t="shared" si="1263"/>
        <v>1</v>
      </c>
      <c r="BB1721" s="193">
        <f t="shared" si="1264"/>
        <v>1</v>
      </c>
      <c r="BC1721" s="193">
        <f t="shared" si="1265"/>
        <v>1</v>
      </c>
      <c r="BD1721" s="191">
        <f t="shared" si="1273"/>
        <v>201284</v>
      </c>
      <c r="BE1721" s="191">
        <f t="shared" si="1266"/>
        <v>105355.22</v>
      </c>
      <c r="BF1721" s="210">
        <f t="shared" si="1267"/>
        <v>201284</v>
      </c>
      <c r="BG1721" s="211">
        <f t="shared" si="1268"/>
        <v>201284</v>
      </c>
      <c r="BH1721" s="289"/>
      <c r="BI1721" s="289"/>
      <c r="BL1721" s="233" t="str">
        <f t="shared" si="1269"/>
        <v/>
      </c>
    </row>
    <row r="1722" spans="1:64" ht="12" hidden="1" customHeight="1">
      <c r="A1722" s="333" t="s">
        <v>751</v>
      </c>
      <c r="B1722" s="381" t="s">
        <v>327</v>
      </c>
      <c r="C1722" s="333" t="s">
        <v>752</v>
      </c>
      <c r="D1722" s="381" t="s">
        <v>316</v>
      </c>
      <c r="E1722" s="381" t="s">
        <v>1450</v>
      </c>
      <c r="F1722" s="381" t="s">
        <v>608</v>
      </c>
      <c r="G1722" s="381" t="s">
        <v>385</v>
      </c>
      <c r="H1722" s="100" t="s">
        <v>653</v>
      </c>
      <c r="I1722" s="381" t="s">
        <v>339</v>
      </c>
      <c r="J1722" s="382">
        <v>1488501.14</v>
      </c>
      <c r="K1722" s="382">
        <v>1175421.54</v>
      </c>
      <c r="L1722" s="191" t="str">
        <f t="shared" si="1228"/>
        <v>875207150701011007408011121110</v>
      </c>
      <c r="M1722" s="192">
        <f t="array" ref="M1722">IF(COUNT(SEARCH(Удалить_Роспись_КВСР,$B1722)*SEARCH(Удалить_Роспись_ПБС,$C1722)*SEARCH(Удалить_Роспись_КФСР, $D1722)*SEARCH(Удалить_Роспись_КЦСР,$E1722)*SEARCH(Удалить_Роспись_КВР,$F1722)*SEARCH(Удалить_Роспись_ЭК,$H1722)*SEARCH(Удалить_Роспись_КР,$I1722))&gt;0,0,1)</f>
        <v>0</v>
      </c>
      <c r="N1722" s="192">
        <v>0</v>
      </c>
      <c r="O1722" s="192" t="str">
        <f t="shared" si="1229"/>
        <v/>
      </c>
      <c r="P1722" s="192" t="str">
        <f t="shared" si="1270"/>
        <v/>
      </c>
      <c r="Q1722" s="300" t="str">
        <f t="shared" si="1230"/>
        <v/>
      </c>
      <c r="R1722" s="300" t="str">
        <f t="shared" si="1231"/>
        <v/>
      </c>
      <c r="S1722" s="300" t="str">
        <f t="shared" si="1232"/>
        <v/>
      </c>
      <c r="T1722" s="192" t="str">
        <f t="shared" si="1233"/>
        <v/>
      </c>
      <c r="U1722" s="303" t="str">
        <f t="shared" si="1234"/>
        <v/>
      </c>
      <c r="V1722" s="300" t="str">
        <f t="shared" si="1235"/>
        <v/>
      </c>
      <c r="W1722" s="192" t="str">
        <f t="shared" si="1236"/>
        <v/>
      </c>
      <c r="X1722" s="303" t="str">
        <f t="shared" si="1237"/>
        <v/>
      </c>
      <c r="Y1722" s="300" t="str">
        <f t="shared" si="1238"/>
        <v/>
      </c>
      <c r="Z1722" s="300" t="str">
        <f t="shared" si="1239"/>
        <v/>
      </c>
      <c r="AA1722" s="303" t="str">
        <f t="shared" si="1240"/>
        <v/>
      </c>
      <c r="AB1722" s="300" t="str">
        <f t="shared" si="1241"/>
        <v/>
      </c>
      <c r="AC1722" s="300" t="str">
        <f t="shared" si="1242"/>
        <v/>
      </c>
      <c r="AD1722" s="300" t="str">
        <f t="shared" si="1243"/>
        <v/>
      </c>
      <c r="AE1722" s="192" t="str">
        <f t="shared" si="1244"/>
        <v/>
      </c>
      <c r="AF1722" s="192" t="str">
        <f t="shared" si="1245"/>
        <v/>
      </c>
      <c r="AG1722" s="192"/>
      <c r="AJ1722" s="300" t="str">
        <f t="shared" si="1246"/>
        <v/>
      </c>
      <c r="AK1722" s="300" t="str">
        <f t="shared" si="1247"/>
        <v/>
      </c>
      <c r="AL1722" s="300" t="str">
        <f t="shared" si="1248"/>
        <v/>
      </c>
      <c r="AM1722" s="300" t="str">
        <f t="shared" si="1249"/>
        <v/>
      </c>
      <c r="AN1722" s="300" t="str">
        <f t="shared" si="1250"/>
        <v/>
      </c>
      <c r="AO1722" s="300" t="str">
        <f t="shared" si="1251"/>
        <v/>
      </c>
      <c r="AP1722" s="300" t="str">
        <f t="shared" si="1252"/>
        <v/>
      </c>
      <c r="AQ1722" s="300" t="str">
        <f t="shared" si="1253"/>
        <v/>
      </c>
      <c r="AR1722" s="306" t="str">
        <f t="shared" si="1254"/>
        <v/>
      </c>
      <c r="AS1722" s="300" t="str">
        <f t="shared" si="1255"/>
        <v/>
      </c>
      <c r="AT1722" s="300" t="str">
        <f t="shared" si="1256"/>
        <v/>
      </c>
      <c r="AU1722" s="192" t="str">
        <f t="shared" si="1257"/>
        <v>рбс</v>
      </c>
      <c r="AV1722" s="192" t="str">
        <f t="shared" si="1258"/>
        <v>рбс87520715общопл</v>
      </c>
      <c r="AW1722" s="191">
        <f t="shared" si="1259"/>
        <v>0</v>
      </c>
      <c r="AX1722" s="191">
        <f t="shared" si="1260"/>
        <v>0</v>
      </c>
      <c r="AY1722" s="191">
        <f t="shared" si="1261"/>
        <v>0</v>
      </c>
      <c r="AZ1722" s="191">
        <f t="shared" si="1262"/>
        <v>0</v>
      </c>
      <c r="BA1722" s="193">
        <f t="shared" si="1263"/>
        <v>1</v>
      </c>
      <c r="BB1722" s="193">
        <f t="shared" si="1264"/>
        <v>1</v>
      </c>
      <c r="BC1722" s="193">
        <f t="shared" si="1265"/>
        <v>1</v>
      </c>
      <c r="BD1722" s="191">
        <f t="shared" si="1273"/>
        <v>0</v>
      </c>
      <c r="BE1722" s="191">
        <f t="shared" si="1266"/>
        <v>0</v>
      </c>
      <c r="BF1722" s="210">
        <f t="shared" si="1267"/>
        <v>0</v>
      </c>
      <c r="BG1722" s="211">
        <f t="shared" si="1268"/>
        <v>0</v>
      </c>
      <c r="BH1722" s="289"/>
      <c r="BI1722" s="289"/>
      <c r="BL1722" s="233" t="str">
        <f t="shared" si="1269"/>
        <v/>
      </c>
    </row>
    <row r="1723" spans="1:64" ht="12" hidden="1" customHeight="1">
      <c r="A1723" s="333" t="s">
        <v>751</v>
      </c>
      <c r="B1723" s="381" t="s">
        <v>327</v>
      </c>
      <c r="C1723" s="333" t="s">
        <v>752</v>
      </c>
      <c r="D1723" s="381" t="s">
        <v>316</v>
      </c>
      <c r="E1723" s="381" t="s">
        <v>1450</v>
      </c>
      <c r="F1723" s="381" t="s">
        <v>589</v>
      </c>
      <c r="G1723" s="381" t="s">
        <v>386</v>
      </c>
      <c r="H1723" s="100" t="s">
        <v>653</v>
      </c>
      <c r="I1723" s="381" t="s">
        <v>339</v>
      </c>
      <c r="J1723" s="382">
        <v>25245</v>
      </c>
      <c r="K1723" s="382">
        <v>0</v>
      </c>
      <c r="L1723" s="191" t="str">
        <f t="shared" si="1228"/>
        <v>875207150701011007408011221210</v>
      </c>
      <c r="M1723" s="192">
        <f t="array" ref="M1723">IF(COUNT(SEARCH(Удалить_Роспись_КВСР,$B1723)*SEARCH(Удалить_Роспись_ПБС,$C1723)*SEARCH(Удалить_Роспись_КФСР, $D1723)*SEARCH(Удалить_Роспись_КЦСР,$E1723)*SEARCH(Удалить_Роспись_КВР,$F1723)*SEARCH(Удалить_Роспись_ЭК,$H1723)*SEARCH(Удалить_Роспись_КР,$I1723))&gt;0,0,1)</f>
        <v>0</v>
      </c>
      <c r="N1723" s="192">
        <v>0</v>
      </c>
      <c r="O1723" s="192" t="str">
        <f t="shared" si="1229"/>
        <v/>
      </c>
      <c r="P1723" s="192" t="str">
        <f t="shared" si="1270"/>
        <v/>
      </c>
      <c r="Q1723" s="300" t="str">
        <f t="shared" si="1230"/>
        <v/>
      </c>
      <c r="R1723" s="300" t="str">
        <f t="shared" si="1231"/>
        <v/>
      </c>
      <c r="S1723" s="300" t="str">
        <f t="shared" si="1232"/>
        <v/>
      </c>
      <c r="T1723" s="192" t="str">
        <f t="shared" si="1233"/>
        <v/>
      </c>
      <c r="U1723" s="303" t="str">
        <f t="shared" si="1234"/>
        <v/>
      </c>
      <c r="V1723" s="300" t="str">
        <f t="shared" si="1235"/>
        <v/>
      </c>
      <c r="W1723" s="192" t="str">
        <f t="shared" si="1236"/>
        <v/>
      </c>
      <c r="X1723" s="303" t="str">
        <f t="shared" si="1237"/>
        <v/>
      </c>
      <c r="Y1723" s="300" t="str">
        <f t="shared" si="1238"/>
        <v/>
      </c>
      <c r="Z1723" s="300" t="str">
        <f t="shared" si="1239"/>
        <v/>
      </c>
      <c r="AA1723" s="303" t="str">
        <f t="shared" si="1240"/>
        <v/>
      </c>
      <c r="AB1723" s="300" t="str">
        <f t="shared" si="1241"/>
        <v/>
      </c>
      <c r="AC1723" s="300" t="str">
        <f t="shared" si="1242"/>
        <v/>
      </c>
      <c r="AD1723" s="300" t="str">
        <f t="shared" si="1243"/>
        <v/>
      </c>
      <c r="AE1723" s="192" t="str">
        <f t="shared" si="1244"/>
        <v/>
      </c>
      <c r="AF1723" s="192" t="str">
        <f t="shared" si="1245"/>
        <v/>
      </c>
      <c r="AG1723" s="192"/>
      <c r="AJ1723" s="300" t="str">
        <f t="shared" si="1246"/>
        <v/>
      </c>
      <c r="AK1723" s="300" t="str">
        <f t="shared" si="1247"/>
        <v/>
      </c>
      <c r="AL1723" s="300" t="str">
        <f t="shared" si="1248"/>
        <v/>
      </c>
      <c r="AM1723" s="300" t="str">
        <f t="shared" si="1249"/>
        <v/>
      </c>
      <c r="AN1723" s="300" t="str">
        <f t="shared" si="1250"/>
        <v/>
      </c>
      <c r="AO1723" s="300" t="str">
        <f t="shared" si="1251"/>
        <v/>
      </c>
      <c r="AP1723" s="300" t="str">
        <f t="shared" si="1252"/>
        <v/>
      </c>
      <c r="AQ1723" s="300" t="str">
        <f t="shared" si="1253"/>
        <v/>
      </c>
      <c r="AR1723" s="306" t="str">
        <f t="shared" si="1254"/>
        <v/>
      </c>
      <c r="AS1723" s="300" t="str">
        <f t="shared" si="1255"/>
        <v/>
      </c>
      <c r="AT1723" s="300" t="str">
        <f t="shared" si="1256"/>
        <v/>
      </c>
      <c r="AU1723" s="192" t="str">
        <f t="shared" si="1257"/>
        <v>рбс</v>
      </c>
      <c r="AV1723" s="192" t="str">
        <f t="shared" si="1258"/>
        <v>рбс87520715общпро</v>
      </c>
      <c r="AW1723" s="191">
        <f t="shared" si="1259"/>
        <v>0</v>
      </c>
      <c r="AX1723" s="191">
        <f t="shared" si="1260"/>
        <v>0</v>
      </c>
      <c r="AY1723" s="191">
        <f t="shared" si="1261"/>
        <v>0</v>
      </c>
      <c r="AZ1723" s="191">
        <f t="shared" si="1262"/>
        <v>0</v>
      </c>
      <c r="BA1723" s="193">
        <f t="shared" si="1263"/>
        <v>1</v>
      </c>
      <c r="BB1723" s="193">
        <f t="shared" si="1264"/>
        <v>1</v>
      </c>
      <c r="BC1723" s="193">
        <f t="shared" si="1265"/>
        <v>1</v>
      </c>
      <c r="BD1723" s="191">
        <f t="shared" si="1273"/>
        <v>0</v>
      </c>
      <c r="BE1723" s="191">
        <f t="shared" si="1266"/>
        <v>0</v>
      </c>
      <c r="BF1723" s="210">
        <f t="shared" si="1267"/>
        <v>0</v>
      </c>
      <c r="BG1723" s="211">
        <f t="shared" si="1268"/>
        <v>0</v>
      </c>
      <c r="BH1723" s="289"/>
      <c r="BI1723" s="289"/>
      <c r="BL1723" s="233" t="str">
        <f t="shared" si="1269"/>
        <v/>
      </c>
    </row>
    <row r="1724" spans="1:64" ht="12" hidden="1" customHeight="1">
      <c r="A1724" s="333" t="s">
        <v>751</v>
      </c>
      <c r="B1724" s="381" t="s">
        <v>327</v>
      </c>
      <c r="C1724" s="333" t="s">
        <v>752</v>
      </c>
      <c r="D1724" s="381" t="s">
        <v>316</v>
      </c>
      <c r="E1724" s="381" t="s">
        <v>1450</v>
      </c>
      <c r="F1724" s="381" t="s">
        <v>902</v>
      </c>
      <c r="G1724" s="381" t="s">
        <v>387</v>
      </c>
      <c r="H1724" s="100" t="s">
        <v>653</v>
      </c>
      <c r="I1724" s="381" t="s">
        <v>339</v>
      </c>
      <c r="J1724" s="382">
        <v>449527.34</v>
      </c>
      <c r="K1724" s="382">
        <v>309595.94</v>
      </c>
      <c r="L1724" s="191" t="str">
        <f t="shared" si="1228"/>
        <v>875207150701011007408011921310</v>
      </c>
      <c r="M1724" s="192">
        <f t="array" ref="M1724">IF(COUNT(SEARCH(Удалить_Роспись_КВСР,$B1724)*SEARCH(Удалить_Роспись_ПБС,$C1724)*SEARCH(Удалить_Роспись_КФСР, $D1724)*SEARCH(Удалить_Роспись_КЦСР,$E1724)*SEARCH(Удалить_Роспись_КВР,$F1724)*SEARCH(Удалить_Роспись_ЭК,$H1724)*SEARCH(Удалить_Роспись_КР,$I1724))&gt;0,0,1)</f>
        <v>0</v>
      </c>
      <c r="N1724" s="192">
        <v>0</v>
      </c>
      <c r="O1724" s="192" t="str">
        <f t="shared" si="1229"/>
        <v/>
      </c>
      <c r="P1724" s="192" t="str">
        <f t="shared" si="1270"/>
        <v/>
      </c>
      <c r="Q1724" s="300" t="str">
        <f t="shared" si="1230"/>
        <v/>
      </c>
      <c r="R1724" s="300" t="str">
        <f t="shared" si="1231"/>
        <v/>
      </c>
      <c r="S1724" s="300" t="str">
        <f t="shared" si="1232"/>
        <v/>
      </c>
      <c r="T1724" s="192" t="str">
        <f t="shared" si="1233"/>
        <v/>
      </c>
      <c r="U1724" s="303" t="str">
        <f t="shared" si="1234"/>
        <v/>
      </c>
      <c r="V1724" s="300" t="str">
        <f t="shared" si="1235"/>
        <v/>
      </c>
      <c r="W1724" s="192" t="str">
        <f t="shared" si="1236"/>
        <v/>
      </c>
      <c r="X1724" s="303" t="str">
        <f t="shared" si="1237"/>
        <v/>
      </c>
      <c r="Y1724" s="300" t="str">
        <f t="shared" si="1238"/>
        <v/>
      </c>
      <c r="Z1724" s="300" t="str">
        <f t="shared" si="1239"/>
        <v/>
      </c>
      <c r="AA1724" s="303" t="str">
        <f t="shared" si="1240"/>
        <v/>
      </c>
      <c r="AB1724" s="300" t="str">
        <f t="shared" si="1241"/>
        <v/>
      </c>
      <c r="AC1724" s="300" t="str">
        <f t="shared" si="1242"/>
        <v/>
      </c>
      <c r="AD1724" s="300" t="str">
        <f t="shared" si="1243"/>
        <v/>
      </c>
      <c r="AE1724" s="192" t="str">
        <f t="shared" si="1244"/>
        <v/>
      </c>
      <c r="AF1724" s="192" t="str">
        <f t="shared" si="1245"/>
        <v/>
      </c>
      <c r="AG1724" s="192"/>
      <c r="AJ1724" s="300" t="str">
        <f t="shared" si="1246"/>
        <v/>
      </c>
      <c r="AK1724" s="300" t="str">
        <f t="shared" si="1247"/>
        <v/>
      </c>
      <c r="AL1724" s="300" t="str">
        <f t="shared" si="1248"/>
        <v/>
      </c>
      <c r="AM1724" s="300" t="str">
        <f t="shared" si="1249"/>
        <v/>
      </c>
      <c r="AN1724" s="300" t="str">
        <f t="shared" si="1250"/>
        <v/>
      </c>
      <c r="AO1724" s="300" t="str">
        <f t="shared" si="1251"/>
        <v/>
      </c>
      <c r="AP1724" s="300" t="str">
        <f t="shared" si="1252"/>
        <v/>
      </c>
      <c r="AQ1724" s="300" t="str">
        <f t="shared" si="1253"/>
        <v/>
      </c>
      <c r="AR1724" s="306" t="str">
        <f t="shared" si="1254"/>
        <v/>
      </c>
      <c r="AS1724" s="300" t="str">
        <f t="shared" si="1255"/>
        <v/>
      </c>
      <c r="AT1724" s="300" t="str">
        <f t="shared" si="1256"/>
        <v/>
      </c>
      <c r="AU1724" s="192" t="str">
        <f t="shared" si="1257"/>
        <v>рбс</v>
      </c>
      <c r="AV1724" s="192" t="str">
        <f t="shared" si="1258"/>
        <v>рбс87520715общопл</v>
      </c>
      <c r="AW1724" s="191">
        <f t="shared" si="1259"/>
        <v>0</v>
      </c>
      <c r="AX1724" s="191">
        <f t="shared" si="1260"/>
        <v>0</v>
      </c>
      <c r="AY1724" s="191">
        <f t="shared" si="1261"/>
        <v>0</v>
      </c>
      <c r="AZ1724" s="191">
        <f t="shared" si="1262"/>
        <v>0</v>
      </c>
      <c r="BA1724" s="193">
        <f t="shared" si="1263"/>
        <v>1</v>
      </c>
      <c r="BB1724" s="193">
        <f t="shared" si="1264"/>
        <v>1</v>
      </c>
      <c r="BC1724" s="193">
        <f t="shared" si="1265"/>
        <v>1</v>
      </c>
      <c r="BD1724" s="191">
        <f t="shared" si="1273"/>
        <v>0</v>
      </c>
      <c r="BE1724" s="191">
        <f t="shared" si="1266"/>
        <v>0</v>
      </c>
      <c r="BF1724" s="210">
        <f t="shared" si="1267"/>
        <v>0</v>
      </c>
      <c r="BG1724" s="211">
        <f t="shared" si="1268"/>
        <v>0</v>
      </c>
      <c r="BH1724" s="289"/>
      <c r="BI1724" s="289"/>
      <c r="BL1724" s="233" t="str">
        <f t="shared" si="1269"/>
        <v/>
      </c>
    </row>
    <row r="1725" spans="1:64" ht="12" hidden="1" customHeight="1">
      <c r="A1725" s="333" t="s">
        <v>751</v>
      </c>
      <c r="B1725" s="381" t="s">
        <v>327</v>
      </c>
      <c r="C1725" s="333" t="s">
        <v>752</v>
      </c>
      <c r="D1725" s="381" t="s">
        <v>316</v>
      </c>
      <c r="E1725" s="381" t="s">
        <v>1450</v>
      </c>
      <c r="F1725" s="381" t="s">
        <v>586</v>
      </c>
      <c r="G1725" s="381" t="s">
        <v>389</v>
      </c>
      <c r="H1725" s="100" t="s">
        <v>653</v>
      </c>
      <c r="I1725" s="381" t="s">
        <v>339</v>
      </c>
      <c r="J1725" s="382">
        <v>16700</v>
      </c>
      <c r="K1725" s="382">
        <v>16700</v>
      </c>
      <c r="L1725" s="191" t="str">
        <f t="shared" si="1228"/>
        <v>875207150701011007408024422610</v>
      </c>
      <c r="M1725" s="192">
        <f t="array" ref="M1725">IF(COUNT(SEARCH(Удалить_Роспись_КВСР,$B1725)*SEARCH(Удалить_Роспись_ПБС,$C1725)*SEARCH(Удалить_Роспись_КФСР, $D1725)*SEARCH(Удалить_Роспись_КЦСР,$E1725)*SEARCH(Удалить_Роспись_КВР,$F1725)*SEARCH(Удалить_Роспись_ЭК,$H1725)*SEARCH(Удалить_Роспись_КР,$I1725))&gt;0,0,1)</f>
        <v>0</v>
      </c>
      <c r="N1725" s="192">
        <v>0</v>
      </c>
      <c r="O1725" s="192" t="str">
        <f t="shared" si="1229"/>
        <v/>
      </c>
      <c r="P1725" s="192" t="str">
        <f t="shared" si="1270"/>
        <v/>
      </c>
      <c r="Q1725" s="300" t="str">
        <f t="shared" si="1230"/>
        <v/>
      </c>
      <c r="R1725" s="300" t="str">
        <f t="shared" si="1231"/>
        <v/>
      </c>
      <c r="S1725" s="300" t="str">
        <f t="shared" si="1232"/>
        <v/>
      </c>
      <c r="T1725" s="192" t="str">
        <f t="shared" si="1233"/>
        <v/>
      </c>
      <c r="U1725" s="303" t="str">
        <f t="shared" si="1234"/>
        <v/>
      </c>
      <c r="V1725" s="300" t="str">
        <f t="shared" si="1235"/>
        <v/>
      </c>
      <c r="W1725" s="192" t="str">
        <f t="shared" si="1236"/>
        <v/>
      </c>
      <c r="X1725" s="303" t="str">
        <f t="shared" si="1237"/>
        <v/>
      </c>
      <c r="Y1725" s="300" t="str">
        <f t="shared" si="1238"/>
        <v/>
      </c>
      <c r="Z1725" s="300" t="str">
        <f t="shared" si="1239"/>
        <v/>
      </c>
      <c r="AA1725" s="303" t="str">
        <f t="shared" si="1240"/>
        <v/>
      </c>
      <c r="AB1725" s="300" t="str">
        <f t="shared" si="1241"/>
        <v/>
      </c>
      <c r="AC1725" s="300" t="str">
        <f t="shared" si="1242"/>
        <v/>
      </c>
      <c r="AD1725" s="300" t="str">
        <f t="shared" si="1243"/>
        <v/>
      </c>
      <c r="AE1725" s="192" t="str">
        <f t="shared" si="1244"/>
        <v/>
      </c>
      <c r="AF1725" s="192" t="str">
        <f t="shared" si="1245"/>
        <v/>
      </c>
      <c r="AG1725" s="192"/>
      <c r="AJ1725" s="300" t="str">
        <f t="shared" si="1246"/>
        <v/>
      </c>
      <c r="AK1725" s="300" t="str">
        <f t="shared" si="1247"/>
        <v/>
      </c>
      <c r="AL1725" s="300" t="str">
        <f t="shared" si="1248"/>
        <v/>
      </c>
      <c r="AM1725" s="300" t="str">
        <f t="shared" si="1249"/>
        <v/>
      </c>
      <c r="AN1725" s="300" t="str">
        <f t="shared" si="1250"/>
        <v/>
      </c>
      <c r="AO1725" s="300" t="str">
        <f t="shared" si="1251"/>
        <v/>
      </c>
      <c r="AP1725" s="300" t="str">
        <f t="shared" si="1252"/>
        <v/>
      </c>
      <c r="AQ1725" s="300" t="str">
        <f t="shared" si="1253"/>
        <v/>
      </c>
      <c r="AR1725" s="306" t="str">
        <f t="shared" si="1254"/>
        <v/>
      </c>
      <c r="AS1725" s="300" t="str">
        <f t="shared" si="1255"/>
        <v/>
      </c>
      <c r="AT1725" s="300" t="str">
        <f t="shared" si="1256"/>
        <v/>
      </c>
      <c r="AU1725" s="192" t="str">
        <f t="shared" si="1257"/>
        <v>рбс</v>
      </c>
      <c r="AV1725" s="192" t="str">
        <f t="shared" si="1258"/>
        <v>рбс87520715общпро</v>
      </c>
      <c r="AW1725" s="191">
        <f t="shared" si="1259"/>
        <v>0</v>
      </c>
      <c r="AX1725" s="191">
        <f t="shared" si="1260"/>
        <v>0</v>
      </c>
      <c r="AY1725" s="191">
        <f t="shared" si="1261"/>
        <v>0</v>
      </c>
      <c r="AZ1725" s="191">
        <f t="shared" si="1262"/>
        <v>0</v>
      </c>
      <c r="BA1725" s="193">
        <f t="shared" si="1263"/>
        <v>1</v>
      </c>
      <c r="BB1725" s="193">
        <f t="shared" si="1264"/>
        <v>1</v>
      </c>
      <c r="BC1725" s="193">
        <f t="shared" si="1265"/>
        <v>1</v>
      </c>
      <c r="BD1725" s="191">
        <f t="shared" si="1273"/>
        <v>0</v>
      </c>
      <c r="BE1725" s="191">
        <f t="shared" si="1266"/>
        <v>0</v>
      </c>
      <c r="BF1725" s="210">
        <f t="shared" si="1267"/>
        <v>0</v>
      </c>
      <c r="BG1725" s="211">
        <f t="shared" si="1268"/>
        <v>0</v>
      </c>
      <c r="BH1725" s="289"/>
      <c r="BI1725" s="289"/>
      <c r="BL1725" s="233" t="str">
        <f t="shared" si="1269"/>
        <v/>
      </c>
    </row>
    <row r="1726" spans="1:64" ht="12" hidden="1" customHeight="1">
      <c r="A1726" s="333" t="s">
        <v>751</v>
      </c>
      <c r="B1726" s="381" t="s">
        <v>327</v>
      </c>
      <c r="C1726" s="333" t="s">
        <v>752</v>
      </c>
      <c r="D1726" s="381" t="s">
        <v>316</v>
      </c>
      <c r="E1726" s="381" t="s">
        <v>1451</v>
      </c>
      <c r="F1726" s="381" t="s">
        <v>608</v>
      </c>
      <c r="G1726" s="381" t="s">
        <v>385</v>
      </c>
      <c r="H1726" s="100" t="s">
        <v>653</v>
      </c>
      <c r="I1726" s="381" t="s">
        <v>339</v>
      </c>
      <c r="J1726" s="382">
        <v>4335626</v>
      </c>
      <c r="K1726" s="382">
        <v>3133673.56</v>
      </c>
      <c r="L1726" s="191" t="str">
        <f t="shared" si="1228"/>
        <v>875207150701011007588011121110</v>
      </c>
      <c r="M1726" s="192">
        <f t="array" ref="M1726">IF(COUNT(SEARCH(Удалить_Роспись_КВСР,$B1726)*SEARCH(Удалить_Роспись_ПБС,$C1726)*SEARCH(Удалить_Роспись_КФСР, $D1726)*SEARCH(Удалить_Роспись_КЦСР,$E1726)*SEARCH(Удалить_Роспись_КВР,$F1726)*SEARCH(Удалить_Роспись_ЭК,$H1726)*SEARCH(Удалить_Роспись_КР,$I1726))&gt;0,0,1)</f>
        <v>0</v>
      </c>
      <c r="N1726" s="192">
        <v>0</v>
      </c>
      <c r="O1726" s="192" t="str">
        <f t="shared" si="1229"/>
        <v/>
      </c>
      <c r="P1726" s="192" t="str">
        <f t="shared" si="1270"/>
        <v/>
      </c>
      <c r="Q1726" s="300" t="str">
        <f t="shared" si="1230"/>
        <v/>
      </c>
      <c r="R1726" s="300" t="str">
        <f t="shared" si="1231"/>
        <v/>
      </c>
      <c r="S1726" s="300" t="str">
        <f t="shared" si="1232"/>
        <v/>
      </c>
      <c r="T1726" s="192" t="str">
        <f t="shared" si="1233"/>
        <v/>
      </c>
      <c r="U1726" s="303" t="str">
        <f t="shared" si="1234"/>
        <v/>
      </c>
      <c r="V1726" s="300" t="str">
        <f t="shared" si="1235"/>
        <v/>
      </c>
      <c r="W1726" s="192" t="str">
        <f t="shared" si="1236"/>
        <v/>
      </c>
      <c r="X1726" s="303" t="str">
        <f t="shared" si="1237"/>
        <v/>
      </c>
      <c r="Y1726" s="300" t="str">
        <f t="shared" si="1238"/>
        <v/>
      </c>
      <c r="Z1726" s="300" t="str">
        <f t="shared" si="1239"/>
        <v/>
      </c>
      <c r="AA1726" s="303" t="str">
        <f t="shared" si="1240"/>
        <v/>
      </c>
      <c r="AB1726" s="300" t="str">
        <f t="shared" si="1241"/>
        <v/>
      </c>
      <c r="AC1726" s="300" t="str">
        <f t="shared" si="1242"/>
        <v/>
      </c>
      <c r="AD1726" s="300" t="str">
        <f t="shared" si="1243"/>
        <v/>
      </c>
      <c r="AE1726" s="192" t="str">
        <f t="shared" si="1244"/>
        <v/>
      </c>
      <c r="AF1726" s="192" t="str">
        <f t="shared" si="1245"/>
        <v/>
      </c>
      <c r="AG1726" s="192"/>
      <c r="AJ1726" s="300" t="str">
        <f t="shared" si="1246"/>
        <v/>
      </c>
      <c r="AK1726" s="300" t="str">
        <f t="shared" si="1247"/>
        <v/>
      </c>
      <c r="AL1726" s="300" t="str">
        <f t="shared" si="1248"/>
        <v/>
      </c>
      <c r="AM1726" s="300" t="str">
        <f t="shared" si="1249"/>
        <v/>
      </c>
      <c r="AN1726" s="300" t="str">
        <f t="shared" si="1250"/>
        <v/>
      </c>
      <c r="AO1726" s="300" t="str">
        <f t="shared" si="1251"/>
        <v/>
      </c>
      <c r="AP1726" s="300" t="str">
        <f t="shared" si="1252"/>
        <v/>
      </c>
      <c r="AQ1726" s="300" t="str">
        <f t="shared" si="1253"/>
        <v/>
      </c>
      <c r="AR1726" s="306" t="str">
        <f t="shared" si="1254"/>
        <v/>
      </c>
      <c r="AS1726" s="300" t="str">
        <f t="shared" si="1255"/>
        <v/>
      </c>
      <c r="AT1726" s="300" t="str">
        <f t="shared" si="1256"/>
        <v/>
      </c>
      <c r="AU1726" s="192" t="str">
        <f t="shared" si="1257"/>
        <v>рбс</v>
      </c>
      <c r="AV1726" s="192" t="str">
        <f t="shared" si="1258"/>
        <v>рбс87520715общопл</v>
      </c>
      <c r="AW1726" s="191">
        <f t="shared" si="1259"/>
        <v>0</v>
      </c>
      <c r="AX1726" s="191">
        <f t="shared" si="1260"/>
        <v>0</v>
      </c>
      <c r="AY1726" s="191">
        <f t="shared" si="1261"/>
        <v>0</v>
      </c>
      <c r="AZ1726" s="191">
        <f t="shared" si="1262"/>
        <v>0</v>
      </c>
      <c r="BA1726" s="193">
        <f t="shared" si="1263"/>
        <v>1</v>
      </c>
      <c r="BB1726" s="193">
        <f t="shared" si="1264"/>
        <v>1</v>
      </c>
      <c r="BC1726" s="193">
        <f t="shared" si="1265"/>
        <v>1</v>
      </c>
      <c r="BD1726" s="191">
        <f t="shared" si="1273"/>
        <v>0</v>
      </c>
      <c r="BE1726" s="191">
        <f t="shared" si="1266"/>
        <v>0</v>
      </c>
      <c r="BF1726" s="210">
        <f t="shared" si="1267"/>
        <v>0</v>
      </c>
      <c r="BG1726" s="211">
        <f t="shared" si="1268"/>
        <v>0</v>
      </c>
      <c r="BH1726" s="289"/>
      <c r="BI1726" s="289"/>
      <c r="BL1726" s="233" t="str">
        <f t="shared" si="1269"/>
        <v/>
      </c>
    </row>
    <row r="1727" spans="1:64" ht="12" hidden="1" customHeight="1">
      <c r="A1727" s="333" t="s">
        <v>751</v>
      </c>
      <c r="B1727" s="381" t="s">
        <v>327</v>
      </c>
      <c r="C1727" s="333" t="s">
        <v>752</v>
      </c>
      <c r="D1727" s="381" t="s">
        <v>316</v>
      </c>
      <c r="E1727" s="381" t="s">
        <v>1451</v>
      </c>
      <c r="F1727" s="381" t="s">
        <v>589</v>
      </c>
      <c r="G1727" s="381" t="s">
        <v>386</v>
      </c>
      <c r="H1727" s="100" t="s">
        <v>653</v>
      </c>
      <c r="I1727" s="381" t="s">
        <v>339</v>
      </c>
      <c r="J1727" s="382">
        <v>42150</v>
      </c>
      <c r="K1727" s="382">
        <v>0</v>
      </c>
      <c r="L1727" s="191" t="str">
        <f t="shared" si="1228"/>
        <v>875207150701011007588011221210</v>
      </c>
      <c r="M1727" s="192">
        <f t="array" ref="M1727">IF(COUNT(SEARCH(Удалить_Роспись_КВСР,$B1727)*SEARCH(Удалить_Роспись_ПБС,$C1727)*SEARCH(Удалить_Роспись_КФСР, $D1727)*SEARCH(Удалить_Роспись_КЦСР,$E1727)*SEARCH(Удалить_Роспись_КВР,$F1727)*SEARCH(Удалить_Роспись_ЭК,$H1727)*SEARCH(Удалить_Роспись_КР,$I1727))&gt;0,0,1)</f>
        <v>0</v>
      </c>
      <c r="N1727" s="192">
        <v>0</v>
      </c>
      <c r="O1727" s="192" t="str">
        <f t="shared" si="1229"/>
        <v/>
      </c>
      <c r="P1727" s="192" t="str">
        <f t="shared" si="1270"/>
        <v/>
      </c>
      <c r="Q1727" s="300" t="str">
        <f t="shared" si="1230"/>
        <v/>
      </c>
      <c r="R1727" s="300" t="str">
        <f t="shared" si="1231"/>
        <v/>
      </c>
      <c r="S1727" s="300" t="str">
        <f t="shared" si="1232"/>
        <v/>
      </c>
      <c r="T1727" s="192" t="str">
        <f t="shared" si="1233"/>
        <v/>
      </c>
      <c r="U1727" s="303" t="str">
        <f t="shared" si="1234"/>
        <v/>
      </c>
      <c r="V1727" s="300" t="str">
        <f t="shared" si="1235"/>
        <v/>
      </c>
      <c r="W1727" s="192" t="str">
        <f t="shared" si="1236"/>
        <v/>
      </c>
      <c r="X1727" s="303" t="str">
        <f t="shared" si="1237"/>
        <v/>
      </c>
      <c r="Y1727" s="300" t="str">
        <f t="shared" si="1238"/>
        <v/>
      </c>
      <c r="Z1727" s="300" t="str">
        <f t="shared" si="1239"/>
        <v/>
      </c>
      <c r="AA1727" s="303" t="str">
        <f t="shared" si="1240"/>
        <v/>
      </c>
      <c r="AB1727" s="300" t="str">
        <f t="shared" si="1241"/>
        <v/>
      </c>
      <c r="AC1727" s="300" t="str">
        <f t="shared" si="1242"/>
        <v/>
      </c>
      <c r="AD1727" s="300" t="str">
        <f t="shared" si="1243"/>
        <v/>
      </c>
      <c r="AE1727" s="192" t="str">
        <f t="shared" si="1244"/>
        <v/>
      </c>
      <c r="AF1727" s="192" t="str">
        <f t="shared" si="1245"/>
        <v/>
      </c>
      <c r="AG1727" s="192"/>
      <c r="AJ1727" s="300" t="str">
        <f t="shared" si="1246"/>
        <v/>
      </c>
      <c r="AK1727" s="300" t="str">
        <f t="shared" si="1247"/>
        <v/>
      </c>
      <c r="AL1727" s="300" t="str">
        <f t="shared" si="1248"/>
        <v/>
      </c>
      <c r="AM1727" s="300" t="str">
        <f t="shared" si="1249"/>
        <v/>
      </c>
      <c r="AN1727" s="300" t="str">
        <f t="shared" si="1250"/>
        <v/>
      </c>
      <c r="AO1727" s="300" t="str">
        <f t="shared" si="1251"/>
        <v/>
      </c>
      <c r="AP1727" s="300" t="str">
        <f t="shared" si="1252"/>
        <v/>
      </c>
      <c r="AQ1727" s="300" t="str">
        <f t="shared" si="1253"/>
        <v/>
      </c>
      <c r="AR1727" s="306" t="str">
        <f t="shared" si="1254"/>
        <v/>
      </c>
      <c r="AS1727" s="300" t="str">
        <f t="shared" si="1255"/>
        <v/>
      </c>
      <c r="AT1727" s="300" t="str">
        <f t="shared" si="1256"/>
        <v/>
      </c>
      <c r="AU1727" s="192" t="str">
        <f t="shared" si="1257"/>
        <v>рбс</v>
      </c>
      <c r="AV1727" s="192" t="str">
        <f t="shared" si="1258"/>
        <v>рбс87520715общпро</v>
      </c>
      <c r="AW1727" s="191">
        <f t="shared" si="1259"/>
        <v>0</v>
      </c>
      <c r="AX1727" s="191">
        <f t="shared" si="1260"/>
        <v>0</v>
      </c>
      <c r="AY1727" s="191">
        <f t="shared" si="1261"/>
        <v>0</v>
      </c>
      <c r="AZ1727" s="191">
        <f t="shared" si="1262"/>
        <v>0</v>
      </c>
      <c r="BA1727" s="193">
        <f t="shared" si="1263"/>
        <v>1</v>
      </c>
      <c r="BB1727" s="193">
        <f t="shared" si="1264"/>
        <v>1</v>
      </c>
      <c r="BC1727" s="193">
        <f t="shared" si="1265"/>
        <v>1</v>
      </c>
      <c r="BD1727" s="191">
        <f t="shared" si="1273"/>
        <v>0</v>
      </c>
      <c r="BE1727" s="191">
        <f t="shared" si="1266"/>
        <v>0</v>
      </c>
      <c r="BF1727" s="210">
        <f t="shared" si="1267"/>
        <v>0</v>
      </c>
      <c r="BG1727" s="211">
        <f t="shared" si="1268"/>
        <v>0</v>
      </c>
      <c r="BH1727" s="289"/>
      <c r="BI1727" s="289"/>
      <c r="BL1727" s="233" t="str">
        <f t="shared" si="1269"/>
        <v/>
      </c>
    </row>
    <row r="1728" spans="1:64" ht="12" hidden="1" customHeight="1">
      <c r="A1728" s="333" t="s">
        <v>751</v>
      </c>
      <c r="B1728" s="381" t="s">
        <v>327</v>
      </c>
      <c r="C1728" s="333" t="s">
        <v>752</v>
      </c>
      <c r="D1728" s="381" t="s">
        <v>316</v>
      </c>
      <c r="E1728" s="381" t="s">
        <v>1451</v>
      </c>
      <c r="F1728" s="381" t="s">
        <v>902</v>
      </c>
      <c r="G1728" s="381" t="s">
        <v>387</v>
      </c>
      <c r="H1728" s="100" t="s">
        <v>653</v>
      </c>
      <c r="I1728" s="381" t="s">
        <v>339</v>
      </c>
      <c r="J1728" s="382">
        <v>1301499.05</v>
      </c>
      <c r="K1728" s="382">
        <v>922517.88</v>
      </c>
      <c r="L1728" s="191" t="str">
        <f t="shared" si="1228"/>
        <v>875207150701011007588011921310</v>
      </c>
      <c r="M1728" s="192">
        <f t="array" ref="M1728">IF(COUNT(SEARCH(Удалить_Роспись_КВСР,$B1728)*SEARCH(Удалить_Роспись_ПБС,$C1728)*SEARCH(Удалить_Роспись_КФСР, $D1728)*SEARCH(Удалить_Роспись_КЦСР,$E1728)*SEARCH(Удалить_Роспись_КВР,$F1728)*SEARCH(Удалить_Роспись_ЭК,$H1728)*SEARCH(Удалить_Роспись_КР,$I1728))&gt;0,0,1)</f>
        <v>0</v>
      </c>
      <c r="N1728" s="192">
        <v>0</v>
      </c>
      <c r="O1728" s="192" t="str">
        <f t="shared" si="1229"/>
        <v/>
      </c>
      <c r="P1728" s="192" t="str">
        <f t="shared" si="1270"/>
        <v/>
      </c>
      <c r="Q1728" s="300" t="str">
        <f t="shared" si="1230"/>
        <v/>
      </c>
      <c r="R1728" s="300" t="str">
        <f t="shared" si="1231"/>
        <v/>
      </c>
      <c r="S1728" s="300" t="str">
        <f t="shared" si="1232"/>
        <v/>
      </c>
      <c r="T1728" s="192" t="str">
        <f t="shared" si="1233"/>
        <v/>
      </c>
      <c r="U1728" s="303" t="str">
        <f t="shared" si="1234"/>
        <v/>
      </c>
      <c r="V1728" s="300" t="str">
        <f t="shared" si="1235"/>
        <v/>
      </c>
      <c r="W1728" s="192" t="str">
        <f t="shared" si="1236"/>
        <v/>
      </c>
      <c r="X1728" s="303" t="str">
        <f t="shared" si="1237"/>
        <v/>
      </c>
      <c r="Y1728" s="300" t="str">
        <f t="shared" si="1238"/>
        <v/>
      </c>
      <c r="Z1728" s="300" t="str">
        <f t="shared" si="1239"/>
        <v/>
      </c>
      <c r="AA1728" s="303" t="str">
        <f t="shared" si="1240"/>
        <v/>
      </c>
      <c r="AB1728" s="300" t="str">
        <f t="shared" si="1241"/>
        <v/>
      </c>
      <c r="AC1728" s="300" t="str">
        <f t="shared" si="1242"/>
        <v/>
      </c>
      <c r="AD1728" s="300" t="str">
        <f t="shared" si="1243"/>
        <v/>
      </c>
      <c r="AE1728" s="192" t="str">
        <f t="shared" si="1244"/>
        <v/>
      </c>
      <c r="AF1728" s="192" t="str">
        <f t="shared" si="1245"/>
        <v/>
      </c>
      <c r="AG1728" s="192"/>
      <c r="AJ1728" s="300" t="str">
        <f t="shared" si="1246"/>
        <v/>
      </c>
      <c r="AK1728" s="300" t="str">
        <f t="shared" si="1247"/>
        <v/>
      </c>
      <c r="AL1728" s="300" t="str">
        <f t="shared" si="1248"/>
        <v/>
      </c>
      <c r="AM1728" s="300" t="str">
        <f t="shared" si="1249"/>
        <v/>
      </c>
      <c r="AN1728" s="300" t="str">
        <f t="shared" si="1250"/>
        <v/>
      </c>
      <c r="AO1728" s="300" t="str">
        <f t="shared" si="1251"/>
        <v/>
      </c>
      <c r="AP1728" s="300" t="str">
        <f t="shared" si="1252"/>
        <v/>
      </c>
      <c r="AQ1728" s="300" t="str">
        <f t="shared" si="1253"/>
        <v/>
      </c>
      <c r="AR1728" s="306" t="str">
        <f t="shared" si="1254"/>
        <v/>
      </c>
      <c r="AS1728" s="300" t="str">
        <f t="shared" si="1255"/>
        <v/>
      </c>
      <c r="AT1728" s="300" t="str">
        <f t="shared" si="1256"/>
        <v/>
      </c>
      <c r="AU1728" s="192" t="str">
        <f t="shared" si="1257"/>
        <v>рбс</v>
      </c>
      <c r="AV1728" s="192" t="str">
        <f t="shared" si="1258"/>
        <v>рбс87520715общопл</v>
      </c>
      <c r="AW1728" s="191">
        <f t="shared" si="1259"/>
        <v>0</v>
      </c>
      <c r="AX1728" s="191">
        <f t="shared" si="1260"/>
        <v>0</v>
      </c>
      <c r="AY1728" s="191">
        <f t="shared" si="1261"/>
        <v>0</v>
      </c>
      <c r="AZ1728" s="191">
        <f t="shared" si="1262"/>
        <v>0</v>
      </c>
      <c r="BA1728" s="193">
        <f t="shared" si="1263"/>
        <v>1</v>
      </c>
      <c r="BB1728" s="193">
        <f t="shared" si="1264"/>
        <v>1</v>
      </c>
      <c r="BC1728" s="193">
        <f t="shared" si="1265"/>
        <v>1</v>
      </c>
      <c r="BD1728" s="191">
        <f t="shared" si="1273"/>
        <v>0</v>
      </c>
      <c r="BE1728" s="191">
        <f t="shared" si="1266"/>
        <v>0</v>
      </c>
      <c r="BF1728" s="210">
        <f t="shared" si="1267"/>
        <v>0</v>
      </c>
      <c r="BG1728" s="211">
        <f t="shared" si="1268"/>
        <v>0</v>
      </c>
      <c r="BH1728" s="289"/>
      <c r="BI1728" s="289"/>
      <c r="BL1728" s="233" t="str">
        <f t="shared" si="1269"/>
        <v/>
      </c>
    </row>
    <row r="1729" spans="1:64" ht="12" hidden="1" customHeight="1">
      <c r="A1729" s="333" t="s">
        <v>751</v>
      </c>
      <c r="B1729" s="381" t="s">
        <v>327</v>
      </c>
      <c r="C1729" s="333" t="s">
        <v>752</v>
      </c>
      <c r="D1729" s="381" t="s">
        <v>316</v>
      </c>
      <c r="E1729" s="381" t="s">
        <v>1451</v>
      </c>
      <c r="F1729" s="381" t="s">
        <v>586</v>
      </c>
      <c r="G1729" s="381" t="s">
        <v>391</v>
      </c>
      <c r="H1729" s="100" t="s">
        <v>653</v>
      </c>
      <c r="I1729" s="381" t="s">
        <v>339</v>
      </c>
      <c r="J1729" s="382">
        <v>40000</v>
      </c>
      <c r="K1729" s="382">
        <v>32383.919999999998</v>
      </c>
      <c r="L1729" s="191" t="str">
        <f t="shared" si="1228"/>
        <v>875207150701011007588024422110</v>
      </c>
      <c r="M1729" s="192">
        <f t="array" ref="M1729">IF(COUNT(SEARCH(Удалить_Роспись_КВСР,$B1729)*SEARCH(Удалить_Роспись_ПБС,$C1729)*SEARCH(Удалить_Роспись_КФСР, $D1729)*SEARCH(Удалить_Роспись_КЦСР,$E1729)*SEARCH(Удалить_Роспись_КВР,$F1729)*SEARCH(Удалить_Роспись_ЭК,$H1729)*SEARCH(Удалить_Роспись_КР,$I1729))&gt;0,0,1)</f>
        <v>0</v>
      </c>
      <c r="N1729" s="192">
        <v>0</v>
      </c>
      <c r="O1729" s="192" t="str">
        <f t="shared" si="1229"/>
        <v/>
      </c>
      <c r="P1729" s="192" t="str">
        <f t="shared" si="1270"/>
        <v/>
      </c>
      <c r="Q1729" s="300" t="str">
        <f t="shared" si="1230"/>
        <v/>
      </c>
      <c r="R1729" s="300" t="str">
        <f t="shared" si="1231"/>
        <v/>
      </c>
      <c r="S1729" s="300" t="str">
        <f t="shared" si="1232"/>
        <v/>
      </c>
      <c r="T1729" s="192" t="str">
        <f t="shared" si="1233"/>
        <v/>
      </c>
      <c r="U1729" s="303" t="str">
        <f t="shared" si="1234"/>
        <v/>
      </c>
      <c r="V1729" s="300" t="str">
        <f t="shared" si="1235"/>
        <v/>
      </c>
      <c r="W1729" s="192" t="str">
        <f t="shared" si="1236"/>
        <v/>
      </c>
      <c r="X1729" s="303" t="str">
        <f t="shared" si="1237"/>
        <v/>
      </c>
      <c r="Y1729" s="300" t="str">
        <f t="shared" si="1238"/>
        <v/>
      </c>
      <c r="Z1729" s="300" t="str">
        <f t="shared" si="1239"/>
        <v/>
      </c>
      <c r="AA1729" s="303" t="str">
        <f t="shared" si="1240"/>
        <v/>
      </c>
      <c r="AB1729" s="300" t="str">
        <f t="shared" si="1241"/>
        <v/>
      </c>
      <c r="AC1729" s="300" t="str">
        <f t="shared" si="1242"/>
        <v/>
      </c>
      <c r="AD1729" s="300" t="str">
        <f t="shared" si="1243"/>
        <v/>
      </c>
      <c r="AE1729" s="192" t="str">
        <f t="shared" si="1244"/>
        <v/>
      </c>
      <c r="AF1729" s="192" t="str">
        <f t="shared" si="1245"/>
        <v/>
      </c>
      <c r="AG1729" s="192"/>
      <c r="AJ1729" s="300" t="str">
        <f t="shared" si="1246"/>
        <v/>
      </c>
      <c r="AK1729" s="300" t="str">
        <f t="shared" si="1247"/>
        <v/>
      </c>
      <c r="AL1729" s="300" t="str">
        <f t="shared" si="1248"/>
        <v/>
      </c>
      <c r="AM1729" s="300" t="str">
        <f t="shared" si="1249"/>
        <v/>
      </c>
      <c r="AN1729" s="300" t="str">
        <f t="shared" si="1250"/>
        <v/>
      </c>
      <c r="AO1729" s="300" t="str">
        <f t="shared" si="1251"/>
        <v/>
      </c>
      <c r="AP1729" s="300" t="str">
        <f t="shared" si="1252"/>
        <v/>
      </c>
      <c r="AQ1729" s="300" t="str">
        <f t="shared" si="1253"/>
        <v/>
      </c>
      <c r="AR1729" s="306" t="str">
        <f t="shared" si="1254"/>
        <v/>
      </c>
      <c r="AS1729" s="300" t="str">
        <f t="shared" si="1255"/>
        <v/>
      </c>
      <c r="AT1729" s="300" t="str">
        <f t="shared" si="1256"/>
        <v/>
      </c>
      <c r="AU1729" s="192" t="str">
        <f t="shared" si="1257"/>
        <v>рбс</v>
      </c>
      <c r="AV1729" s="192" t="str">
        <f t="shared" si="1258"/>
        <v>рбс87520715общпро</v>
      </c>
      <c r="AW1729" s="191">
        <f t="shared" si="1259"/>
        <v>0</v>
      </c>
      <c r="AX1729" s="191">
        <f t="shared" si="1260"/>
        <v>0</v>
      </c>
      <c r="AY1729" s="191">
        <f t="shared" si="1261"/>
        <v>0</v>
      </c>
      <c r="AZ1729" s="191">
        <f t="shared" si="1262"/>
        <v>0</v>
      </c>
      <c r="BA1729" s="193">
        <f t="shared" si="1263"/>
        <v>1</v>
      </c>
      <c r="BB1729" s="193">
        <f t="shared" si="1264"/>
        <v>1</v>
      </c>
      <c r="BC1729" s="193">
        <f t="shared" si="1265"/>
        <v>1</v>
      </c>
      <c r="BD1729" s="191">
        <f t="shared" si="1273"/>
        <v>0</v>
      </c>
      <c r="BE1729" s="191">
        <f t="shared" si="1266"/>
        <v>0</v>
      </c>
      <c r="BF1729" s="210">
        <f t="shared" si="1267"/>
        <v>0</v>
      </c>
      <c r="BG1729" s="211">
        <f t="shared" si="1268"/>
        <v>0</v>
      </c>
      <c r="BH1729" s="289"/>
      <c r="BI1729" s="289"/>
      <c r="BL1729" s="233" t="str">
        <f t="shared" si="1269"/>
        <v/>
      </c>
    </row>
    <row r="1730" spans="1:64" ht="12" hidden="1" customHeight="1">
      <c r="A1730" s="333" t="s">
        <v>751</v>
      </c>
      <c r="B1730" s="381" t="s">
        <v>327</v>
      </c>
      <c r="C1730" s="333" t="s">
        <v>752</v>
      </c>
      <c r="D1730" s="381" t="s">
        <v>316</v>
      </c>
      <c r="E1730" s="381" t="s">
        <v>1451</v>
      </c>
      <c r="F1730" s="381" t="s">
        <v>586</v>
      </c>
      <c r="G1730" s="381" t="s">
        <v>394</v>
      </c>
      <c r="H1730" s="100" t="s">
        <v>653</v>
      </c>
      <c r="I1730" s="381" t="s">
        <v>339</v>
      </c>
      <c r="J1730" s="382">
        <v>15750</v>
      </c>
      <c r="K1730" s="382">
        <v>10470</v>
      </c>
      <c r="L1730" s="191" t="str">
        <f t="shared" si="1228"/>
        <v>875207150701011007588024422510</v>
      </c>
      <c r="M1730" s="192">
        <f t="array" ref="M1730">IF(COUNT(SEARCH(Удалить_Роспись_КВСР,$B1730)*SEARCH(Удалить_Роспись_ПБС,$C1730)*SEARCH(Удалить_Роспись_КФСР, $D1730)*SEARCH(Удалить_Роспись_КЦСР,$E1730)*SEARCH(Удалить_Роспись_КВР,$F1730)*SEARCH(Удалить_Роспись_ЭК,$H1730)*SEARCH(Удалить_Роспись_КР,$I1730))&gt;0,0,1)</f>
        <v>0</v>
      </c>
      <c r="N1730" s="192">
        <v>0</v>
      </c>
      <c r="O1730" s="192" t="str">
        <f t="shared" si="1229"/>
        <v/>
      </c>
      <c r="P1730" s="192" t="str">
        <f t="shared" si="1270"/>
        <v/>
      </c>
      <c r="Q1730" s="300" t="str">
        <f t="shared" si="1230"/>
        <v/>
      </c>
      <c r="R1730" s="300" t="str">
        <f t="shared" si="1231"/>
        <v/>
      </c>
      <c r="S1730" s="300" t="str">
        <f t="shared" si="1232"/>
        <v/>
      </c>
      <c r="T1730" s="192" t="str">
        <f t="shared" si="1233"/>
        <v/>
      </c>
      <c r="U1730" s="303" t="str">
        <f t="shared" si="1234"/>
        <v/>
      </c>
      <c r="V1730" s="300" t="str">
        <f t="shared" si="1235"/>
        <v/>
      </c>
      <c r="W1730" s="192" t="str">
        <f t="shared" si="1236"/>
        <v/>
      </c>
      <c r="X1730" s="303" t="str">
        <f t="shared" si="1237"/>
        <v/>
      </c>
      <c r="Y1730" s="300" t="str">
        <f t="shared" si="1238"/>
        <v/>
      </c>
      <c r="Z1730" s="300" t="str">
        <f t="shared" si="1239"/>
        <v/>
      </c>
      <c r="AA1730" s="303" t="str">
        <f t="shared" si="1240"/>
        <v/>
      </c>
      <c r="AB1730" s="300" t="str">
        <f t="shared" si="1241"/>
        <v/>
      </c>
      <c r="AC1730" s="300" t="str">
        <f t="shared" si="1242"/>
        <v/>
      </c>
      <c r="AD1730" s="300" t="str">
        <f t="shared" si="1243"/>
        <v/>
      </c>
      <c r="AE1730" s="192" t="str">
        <f t="shared" si="1244"/>
        <v/>
      </c>
      <c r="AF1730" s="192" t="str">
        <f t="shared" si="1245"/>
        <v/>
      </c>
      <c r="AG1730" s="192"/>
      <c r="AJ1730" s="300" t="str">
        <f t="shared" si="1246"/>
        <v/>
      </c>
      <c r="AK1730" s="300" t="str">
        <f t="shared" si="1247"/>
        <v/>
      </c>
      <c r="AL1730" s="300" t="str">
        <f t="shared" si="1248"/>
        <v/>
      </c>
      <c r="AM1730" s="300" t="str">
        <f t="shared" si="1249"/>
        <v/>
      </c>
      <c r="AN1730" s="300" t="str">
        <f t="shared" si="1250"/>
        <v/>
      </c>
      <c r="AO1730" s="300" t="str">
        <f t="shared" si="1251"/>
        <v/>
      </c>
      <c r="AP1730" s="300" t="str">
        <f t="shared" si="1252"/>
        <v/>
      </c>
      <c r="AQ1730" s="300" t="str">
        <f t="shared" si="1253"/>
        <v/>
      </c>
      <c r="AR1730" s="306" t="str">
        <f t="shared" si="1254"/>
        <v/>
      </c>
      <c r="AS1730" s="300" t="str">
        <f t="shared" si="1255"/>
        <v/>
      </c>
      <c r="AT1730" s="300" t="str">
        <f t="shared" si="1256"/>
        <v/>
      </c>
      <c r="AU1730" s="192" t="str">
        <f t="shared" si="1257"/>
        <v>рбс</v>
      </c>
      <c r="AV1730" s="192" t="str">
        <f t="shared" si="1258"/>
        <v>рбс87520715общпро</v>
      </c>
      <c r="AW1730" s="191">
        <f t="shared" si="1259"/>
        <v>0</v>
      </c>
      <c r="AX1730" s="191">
        <f t="shared" si="1260"/>
        <v>0</v>
      </c>
      <c r="AY1730" s="191">
        <f t="shared" si="1261"/>
        <v>0</v>
      </c>
      <c r="AZ1730" s="191">
        <f t="shared" si="1262"/>
        <v>0</v>
      </c>
      <c r="BA1730" s="193">
        <f t="shared" si="1263"/>
        <v>1</v>
      </c>
      <c r="BB1730" s="193">
        <f t="shared" si="1264"/>
        <v>1</v>
      </c>
      <c r="BC1730" s="193">
        <f t="shared" si="1265"/>
        <v>1</v>
      </c>
      <c r="BD1730" s="191">
        <f t="shared" si="1273"/>
        <v>0</v>
      </c>
      <c r="BE1730" s="191">
        <f t="shared" si="1266"/>
        <v>0</v>
      </c>
      <c r="BF1730" s="210">
        <f t="shared" si="1267"/>
        <v>0</v>
      </c>
      <c r="BG1730" s="211">
        <f t="shared" si="1268"/>
        <v>0</v>
      </c>
      <c r="BH1730" s="289"/>
      <c r="BI1730" s="289"/>
      <c r="BL1730" s="233" t="str">
        <f t="shared" si="1269"/>
        <v/>
      </c>
    </row>
    <row r="1731" spans="1:64" ht="12" hidden="1" customHeight="1">
      <c r="A1731" s="333" t="s">
        <v>751</v>
      </c>
      <c r="B1731" s="381" t="s">
        <v>327</v>
      </c>
      <c r="C1731" s="333" t="s">
        <v>752</v>
      </c>
      <c r="D1731" s="381" t="s">
        <v>316</v>
      </c>
      <c r="E1731" s="381" t="s">
        <v>1451</v>
      </c>
      <c r="F1731" s="381" t="s">
        <v>586</v>
      </c>
      <c r="G1731" s="381" t="s">
        <v>389</v>
      </c>
      <c r="H1731" s="100" t="s">
        <v>653</v>
      </c>
      <c r="I1731" s="381" t="s">
        <v>339</v>
      </c>
      <c r="J1731" s="382">
        <v>80000</v>
      </c>
      <c r="K1731" s="382">
        <v>73948.34</v>
      </c>
      <c r="L1731" s="191" t="str">
        <f t="shared" si="1228"/>
        <v>875207150701011007588024422610</v>
      </c>
      <c r="M1731" s="192">
        <f t="array" ref="M1731">IF(COUNT(SEARCH(Удалить_Роспись_КВСР,$B1731)*SEARCH(Удалить_Роспись_ПБС,$C1731)*SEARCH(Удалить_Роспись_КФСР, $D1731)*SEARCH(Удалить_Роспись_КЦСР,$E1731)*SEARCH(Удалить_Роспись_КВР,$F1731)*SEARCH(Удалить_Роспись_ЭК,$H1731)*SEARCH(Удалить_Роспись_КР,$I1731))&gt;0,0,1)</f>
        <v>0</v>
      </c>
      <c r="N1731" s="192">
        <v>0</v>
      </c>
      <c r="O1731" s="192" t="str">
        <f t="shared" si="1229"/>
        <v/>
      </c>
      <c r="P1731" s="192" t="str">
        <f t="shared" si="1270"/>
        <v/>
      </c>
      <c r="Q1731" s="300" t="str">
        <f t="shared" si="1230"/>
        <v/>
      </c>
      <c r="R1731" s="300" t="str">
        <f t="shared" si="1231"/>
        <v/>
      </c>
      <c r="S1731" s="300" t="str">
        <f t="shared" si="1232"/>
        <v/>
      </c>
      <c r="T1731" s="192" t="str">
        <f t="shared" si="1233"/>
        <v/>
      </c>
      <c r="U1731" s="303" t="str">
        <f t="shared" si="1234"/>
        <v/>
      </c>
      <c r="V1731" s="300" t="str">
        <f t="shared" si="1235"/>
        <v/>
      </c>
      <c r="W1731" s="192" t="str">
        <f t="shared" si="1236"/>
        <v/>
      </c>
      <c r="X1731" s="303" t="str">
        <f t="shared" si="1237"/>
        <v/>
      </c>
      <c r="Y1731" s="300" t="str">
        <f t="shared" si="1238"/>
        <v/>
      </c>
      <c r="Z1731" s="300" t="str">
        <f t="shared" si="1239"/>
        <v/>
      </c>
      <c r="AA1731" s="303" t="str">
        <f t="shared" si="1240"/>
        <v/>
      </c>
      <c r="AB1731" s="300" t="str">
        <f t="shared" si="1241"/>
        <v/>
      </c>
      <c r="AC1731" s="300" t="str">
        <f t="shared" si="1242"/>
        <v/>
      </c>
      <c r="AD1731" s="300" t="str">
        <f t="shared" si="1243"/>
        <v/>
      </c>
      <c r="AE1731" s="192" t="str">
        <f t="shared" si="1244"/>
        <v/>
      </c>
      <c r="AF1731" s="192" t="str">
        <f t="shared" si="1245"/>
        <v/>
      </c>
      <c r="AG1731" s="192"/>
      <c r="AJ1731" s="300" t="str">
        <f t="shared" si="1246"/>
        <v/>
      </c>
      <c r="AK1731" s="300" t="str">
        <f t="shared" si="1247"/>
        <v/>
      </c>
      <c r="AL1731" s="300" t="str">
        <f t="shared" si="1248"/>
        <v/>
      </c>
      <c r="AM1731" s="300" t="str">
        <f t="shared" si="1249"/>
        <v/>
      </c>
      <c r="AN1731" s="300" t="str">
        <f t="shared" si="1250"/>
        <v/>
      </c>
      <c r="AO1731" s="300" t="str">
        <f t="shared" si="1251"/>
        <v/>
      </c>
      <c r="AP1731" s="300" t="str">
        <f t="shared" si="1252"/>
        <v/>
      </c>
      <c r="AQ1731" s="300" t="str">
        <f t="shared" si="1253"/>
        <v/>
      </c>
      <c r="AR1731" s="306" t="str">
        <f t="shared" si="1254"/>
        <v/>
      </c>
      <c r="AS1731" s="300" t="str">
        <f t="shared" si="1255"/>
        <v/>
      </c>
      <c r="AT1731" s="300" t="str">
        <f t="shared" si="1256"/>
        <v/>
      </c>
      <c r="AU1731" s="192" t="str">
        <f t="shared" si="1257"/>
        <v>рбс</v>
      </c>
      <c r="AV1731" s="192" t="str">
        <f t="shared" si="1258"/>
        <v>рбс87520715общпро</v>
      </c>
      <c r="AW1731" s="191">
        <f t="shared" si="1259"/>
        <v>0</v>
      </c>
      <c r="AX1731" s="191">
        <f t="shared" si="1260"/>
        <v>0</v>
      </c>
      <c r="AY1731" s="191">
        <f t="shared" si="1261"/>
        <v>0</v>
      </c>
      <c r="AZ1731" s="191">
        <f t="shared" si="1262"/>
        <v>0</v>
      </c>
      <c r="BA1731" s="193">
        <f t="shared" si="1263"/>
        <v>1</v>
      </c>
      <c r="BB1731" s="193">
        <f t="shared" si="1264"/>
        <v>1</v>
      </c>
      <c r="BC1731" s="193">
        <f t="shared" si="1265"/>
        <v>1</v>
      </c>
      <c r="BD1731" s="191">
        <f t="shared" si="1273"/>
        <v>0</v>
      </c>
      <c r="BE1731" s="191">
        <f t="shared" si="1266"/>
        <v>0</v>
      </c>
      <c r="BF1731" s="210">
        <f t="shared" si="1267"/>
        <v>0</v>
      </c>
      <c r="BG1731" s="211">
        <f t="shared" si="1268"/>
        <v>0</v>
      </c>
      <c r="BH1731" s="289"/>
      <c r="BI1731" s="289"/>
      <c r="BL1731" s="233" t="str">
        <f t="shared" si="1269"/>
        <v/>
      </c>
    </row>
    <row r="1732" spans="1:64" ht="12" hidden="1" customHeight="1">
      <c r="A1732" s="333" t="s">
        <v>751</v>
      </c>
      <c r="B1732" s="381" t="s">
        <v>327</v>
      </c>
      <c r="C1732" s="333" t="s">
        <v>752</v>
      </c>
      <c r="D1732" s="381" t="s">
        <v>316</v>
      </c>
      <c r="E1732" s="381" t="s">
        <v>1451</v>
      </c>
      <c r="F1732" s="381" t="s">
        <v>586</v>
      </c>
      <c r="G1732" s="381" t="s">
        <v>407</v>
      </c>
      <c r="H1732" s="100" t="s">
        <v>653</v>
      </c>
      <c r="I1732" s="381" t="s">
        <v>339</v>
      </c>
      <c r="J1732" s="382">
        <v>673250</v>
      </c>
      <c r="K1732" s="382">
        <v>409107.86</v>
      </c>
      <c r="L1732" s="191" t="str">
        <f t="shared" si="1228"/>
        <v>875207150701011007588024431010</v>
      </c>
      <c r="M1732" s="192">
        <f t="array" ref="M1732">IF(COUNT(SEARCH(Удалить_Роспись_КВСР,$B1732)*SEARCH(Удалить_Роспись_ПБС,$C1732)*SEARCH(Удалить_Роспись_КФСР, $D1732)*SEARCH(Удалить_Роспись_КЦСР,$E1732)*SEARCH(Удалить_Роспись_КВР,$F1732)*SEARCH(Удалить_Роспись_ЭК,$H1732)*SEARCH(Удалить_Роспись_КР,$I1732))&gt;0,0,1)</f>
        <v>0</v>
      </c>
      <c r="N1732" s="192">
        <v>0</v>
      </c>
      <c r="O1732" s="192" t="str">
        <f t="shared" si="1229"/>
        <v/>
      </c>
      <c r="P1732" s="192" t="str">
        <f t="shared" si="1270"/>
        <v/>
      </c>
      <c r="Q1732" s="300" t="str">
        <f t="shared" si="1230"/>
        <v/>
      </c>
      <c r="R1732" s="300" t="str">
        <f t="shared" si="1231"/>
        <v/>
      </c>
      <c r="S1732" s="300" t="str">
        <f t="shared" si="1232"/>
        <v/>
      </c>
      <c r="T1732" s="192" t="str">
        <f t="shared" si="1233"/>
        <v/>
      </c>
      <c r="U1732" s="303" t="str">
        <f t="shared" si="1234"/>
        <v/>
      </c>
      <c r="V1732" s="300" t="str">
        <f t="shared" si="1235"/>
        <v/>
      </c>
      <c r="W1732" s="192" t="str">
        <f t="shared" si="1236"/>
        <v/>
      </c>
      <c r="X1732" s="303" t="str">
        <f t="shared" si="1237"/>
        <v/>
      </c>
      <c r="Y1732" s="300" t="str">
        <f t="shared" si="1238"/>
        <v/>
      </c>
      <c r="Z1732" s="300" t="str">
        <f t="shared" si="1239"/>
        <v/>
      </c>
      <c r="AA1732" s="303" t="str">
        <f t="shared" si="1240"/>
        <v/>
      </c>
      <c r="AB1732" s="300" t="str">
        <f t="shared" si="1241"/>
        <v/>
      </c>
      <c r="AC1732" s="300" t="str">
        <f t="shared" si="1242"/>
        <v/>
      </c>
      <c r="AD1732" s="300" t="str">
        <f t="shared" si="1243"/>
        <v/>
      </c>
      <c r="AE1732" s="192" t="str">
        <f t="shared" si="1244"/>
        <v/>
      </c>
      <c r="AF1732" s="192" t="str">
        <f t="shared" si="1245"/>
        <v/>
      </c>
      <c r="AG1732" s="192"/>
      <c r="AJ1732" s="300" t="str">
        <f t="shared" si="1246"/>
        <v/>
      </c>
      <c r="AK1732" s="300" t="str">
        <f t="shared" si="1247"/>
        <v/>
      </c>
      <c r="AL1732" s="300" t="str">
        <f t="shared" si="1248"/>
        <v/>
      </c>
      <c r="AM1732" s="300" t="str">
        <f t="shared" si="1249"/>
        <v/>
      </c>
      <c r="AN1732" s="300" t="str">
        <f t="shared" si="1250"/>
        <v/>
      </c>
      <c r="AO1732" s="300" t="str">
        <f t="shared" si="1251"/>
        <v/>
      </c>
      <c r="AP1732" s="300" t="str">
        <f t="shared" si="1252"/>
        <v/>
      </c>
      <c r="AQ1732" s="300" t="str">
        <f t="shared" si="1253"/>
        <v/>
      </c>
      <c r="AR1732" s="306" t="str">
        <f t="shared" si="1254"/>
        <v/>
      </c>
      <c r="AS1732" s="300" t="str">
        <f t="shared" si="1255"/>
        <v/>
      </c>
      <c r="AT1732" s="300" t="str">
        <f t="shared" si="1256"/>
        <v/>
      </c>
      <c r="AU1732" s="192" t="str">
        <f t="shared" si="1257"/>
        <v>рбс</v>
      </c>
      <c r="AV1732" s="192" t="str">
        <f t="shared" si="1258"/>
        <v>рбс87520715общосн</v>
      </c>
      <c r="AW1732" s="191">
        <f t="shared" si="1259"/>
        <v>0</v>
      </c>
      <c r="AX1732" s="191">
        <f t="shared" si="1260"/>
        <v>0</v>
      </c>
      <c r="AY1732" s="191">
        <f t="shared" si="1261"/>
        <v>0</v>
      </c>
      <c r="AZ1732" s="191">
        <f t="shared" si="1262"/>
        <v>0</v>
      </c>
      <c r="BA1732" s="193">
        <f t="shared" si="1263"/>
        <v>1</v>
      </c>
      <c r="BB1732" s="193">
        <f t="shared" si="1264"/>
        <v>1</v>
      </c>
      <c r="BC1732" s="193">
        <f t="shared" si="1265"/>
        <v>1</v>
      </c>
      <c r="BD1732" s="191">
        <f t="shared" si="1273"/>
        <v>0</v>
      </c>
      <c r="BE1732" s="191">
        <f t="shared" si="1266"/>
        <v>0</v>
      </c>
      <c r="BF1732" s="210">
        <f t="shared" si="1267"/>
        <v>0</v>
      </c>
      <c r="BG1732" s="211">
        <f t="shared" si="1268"/>
        <v>0</v>
      </c>
      <c r="BH1732" s="289"/>
      <c r="BI1732" s="289"/>
      <c r="BL1732" s="233" t="str">
        <f t="shared" si="1269"/>
        <v/>
      </c>
    </row>
    <row r="1733" spans="1:64" ht="12" hidden="1" customHeight="1">
      <c r="A1733" s="333" t="s">
        <v>751</v>
      </c>
      <c r="B1733" s="381" t="s">
        <v>327</v>
      </c>
      <c r="C1733" s="333" t="s">
        <v>752</v>
      </c>
      <c r="D1733" s="381" t="s">
        <v>316</v>
      </c>
      <c r="E1733" s="381" t="s">
        <v>1451</v>
      </c>
      <c r="F1733" s="381" t="s">
        <v>586</v>
      </c>
      <c r="G1733" s="381" t="s">
        <v>397</v>
      </c>
      <c r="H1733" s="100" t="s">
        <v>653</v>
      </c>
      <c r="I1733" s="381" t="s">
        <v>339</v>
      </c>
      <c r="J1733" s="382">
        <v>446000</v>
      </c>
      <c r="K1733" s="382">
        <v>165715.13</v>
      </c>
      <c r="L1733" s="191" t="str">
        <f t="shared" si="1228"/>
        <v>875207150701011007588024434010</v>
      </c>
      <c r="M1733" s="192">
        <f t="array" ref="M1733">IF(COUNT(SEARCH(Удалить_Роспись_КВСР,$B1733)*SEARCH(Удалить_Роспись_ПБС,$C1733)*SEARCH(Удалить_Роспись_КФСР, $D1733)*SEARCH(Удалить_Роспись_КЦСР,$E1733)*SEARCH(Удалить_Роспись_КВР,$F1733)*SEARCH(Удалить_Роспись_ЭК,$H1733)*SEARCH(Удалить_Роспись_КР,$I1733))&gt;0,0,1)</f>
        <v>0</v>
      </c>
      <c r="N1733" s="192">
        <v>0</v>
      </c>
      <c r="O1733" s="192" t="str">
        <f t="shared" si="1229"/>
        <v/>
      </c>
      <c r="P1733" s="192" t="str">
        <f t="shared" si="1270"/>
        <v/>
      </c>
      <c r="Q1733" s="300" t="str">
        <f t="shared" si="1230"/>
        <v/>
      </c>
      <c r="R1733" s="300" t="str">
        <f t="shared" si="1231"/>
        <v/>
      </c>
      <c r="S1733" s="300" t="str">
        <f t="shared" si="1232"/>
        <v/>
      </c>
      <c r="T1733" s="192" t="str">
        <f t="shared" si="1233"/>
        <v/>
      </c>
      <c r="U1733" s="303" t="str">
        <f t="shared" si="1234"/>
        <v/>
      </c>
      <c r="V1733" s="300" t="str">
        <f t="shared" si="1235"/>
        <v/>
      </c>
      <c r="W1733" s="192" t="str">
        <f t="shared" si="1236"/>
        <v/>
      </c>
      <c r="X1733" s="303" t="str">
        <f t="shared" si="1237"/>
        <v/>
      </c>
      <c r="Y1733" s="300" t="str">
        <f t="shared" si="1238"/>
        <v/>
      </c>
      <c r="Z1733" s="300" t="str">
        <f t="shared" si="1239"/>
        <v/>
      </c>
      <c r="AA1733" s="303" t="str">
        <f t="shared" si="1240"/>
        <v/>
      </c>
      <c r="AB1733" s="300" t="str">
        <f t="shared" si="1241"/>
        <v/>
      </c>
      <c r="AC1733" s="300" t="str">
        <f t="shared" si="1242"/>
        <v/>
      </c>
      <c r="AD1733" s="300" t="str">
        <f t="shared" si="1243"/>
        <v/>
      </c>
      <c r="AE1733" s="192" t="str">
        <f t="shared" si="1244"/>
        <v/>
      </c>
      <c r="AF1733" s="192" t="str">
        <f t="shared" si="1245"/>
        <v/>
      </c>
      <c r="AG1733" s="192"/>
      <c r="AJ1733" s="300" t="str">
        <f t="shared" si="1246"/>
        <v/>
      </c>
      <c r="AK1733" s="300" t="str">
        <f t="shared" si="1247"/>
        <v/>
      </c>
      <c r="AL1733" s="300" t="str">
        <f t="shared" si="1248"/>
        <v/>
      </c>
      <c r="AM1733" s="300" t="str">
        <f t="shared" si="1249"/>
        <v/>
      </c>
      <c r="AN1733" s="300" t="str">
        <f t="shared" si="1250"/>
        <v/>
      </c>
      <c r="AO1733" s="300" t="str">
        <f t="shared" si="1251"/>
        <v/>
      </c>
      <c r="AP1733" s="300" t="str">
        <f t="shared" si="1252"/>
        <v/>
      </c>
      <c r="AQ1733" s="300" t="str">
        <f t="shared" si="1253"/>
        <v/>
      </c>
      <c r="AR1733" s="306" t="str">
        <f t="shared" si="1254"/>
        <v/>
      </c>
      <c r="AS1733" s="300" t="str">
        <f t="shared" si="1255"/>
        <v/>
      </c>
      <c r="AT1733" s="300" t="str">
        <f t="shared" si="1256"/>
        <v/>
      </c>
      <c r="AU1733" s="192" t="str">
        <f t="shared" si="1257"/>
        <v>рбс</v>
      </c>
      <c r="AV1733" s="192" t="str">
        <f t="shared" si="1258"/>
        <v>рбс87520715общпро</v>
      </c>
      <c r="AW1733" s="191">
        <f t="shared" si="1259"/>
        <v>0</v>
      </c>
      <c r="AX1733" s="191">
        <f t="shared" si="1260"/>
        <v>0</v>
      </c>
      <c r="AY1733" s="191">
        <f t="shared" si="1261"/>
        <v>0</v>
      </c>
      <c r="AZ1733" s="191">
        <f t="shared" si="1262"/>
        <v>0</v>
      </c>
      <c r="BA1733" s="193">
        <f t="shared" si="1263"/>
        <v>1</v>
      </c>
      <c r="BB1733" s="193">
        <f t="shared" si="1264"/>
        <v>1</v>
      </c>
      <c r="BC1733" s="193">
        <f t="shared" si="1265"/>
        <v>1</v>
      </c>
      <c r="BD1733" s="191">
        <f t="shared" si="1273"/>
        <v>0</v>
      </c>
      <c r="BE1733" s="191">
        <f t="shared" si="1266"/>
        <v>0</v>
      </c>
      <c r="BF1733" s="210">
        <f t="shared" si="1267"/>
        <v>0</v>
      </c>
      <c r="BG1733" s="211">
        <f t="shared" si="1268"/>
        <v>0</v>
      </c>
      <c r="BH1733" s="289"/>
      <c r="BI1733" s="289"/>
      <c r="BL1733" s="233" t="str">
        <f t="shared" si="1269"/>
        <v/>
      </c>
    </row>
    <row r="1734" spans="1:64" ht="12" hidden="1" customHeight="1">
      <c r="A1734" s="333" t="s">
        <v>751</v>
      </c>
      <c r="B1734" s="381" t="s">
        <v>327</v>
      </c>
      <c r="C1734" s="333" t="s">
        <v>752</v>
      </c>
      <c r="D1734" s="381" t="s">
        <v>316</v>
      </c>
      <c r="E1734" s="381" t="s">
        <v>1451</v>
      </c>
      <c r="F1734" s="381" t="s">
        <v>609</v>
      </c>
      <c r="G1734" s="381" t="s">
        <v>395</v>
      </c>
      <c r="H1734" s="100" t="s">
        <v>653</v>
      </c>
      <c r="I1734" s="381" t="s">
        <v>339</v>
      </c>
      <c r="J1734" s="382">
        <v>7860</v>
      </c>
      <c r="K1734" s="382">
        <v>7860</v>
      </c>
      <c r="L1734" s="191" t="str">
        <f t="shared" si="1228"/>
        <v>875207150701011007588085229010</v>
      </c>
      <c r="M1734" s="192">
        <f t="array" ref="M1734">IF(COUNT(SEARCH(Удалить_Роспись_КВСР,$B1734)*SEARCH(Удалить_Роспись_ПБС,$C1734)*SEARCH(Удалить_Роспись_КФСР, $D1734)*SEARCH(Удалить_Роспись_КЦСР,$E1734)*SEARCH(Удалить_Роспись_КВР,$F1734)*SEARCH(Удалить_Роспись_ЭК,$H1734)*SEARCH(Удалить_Роспись_КР,$I1734))&gt;0,0,1)</f>
        <v>0</v>
      </c>
      <c r="N1734" s="192">
        <v>0</v>
      </c>
      <c r="O1734" s="192" t="str">
        <f t="shared" si="1229"/>
        <v/>
      </c>
      <c r="P1734" s="192" t="str">
        <f t="shared" si="1270"/>
        <v/>
      </c>
      <c r="Q1734" s="300" t="str">
        <f t="shared" si="1230"/>
        <v/>
      </c>
      <c r="R1734" s="300" t="str">
        <f t="shared" si="1231"/>
        <v/>
      </c>
      <c r="S1734" s="300" t="str">
        <f t="shared" si="1232"/>
        <v/>
      </c>
      <c r="T1734" s="192" t="str">
        <f t="shared" si="1233"/>
        <v/>
      </c>
      <c r="U1734" s="303" t="str">
        <f t="shared" si="1234"/>
        <v/>
      </c>
      <c r="V1734" s="300" t="str">
        <f t="shared" si="1235"/>
        <v/>
      </c>
      <c r="W1734" s="192" t="str">
        <f t="shared" si="1236"/>
        <v/>
      </c>
      <c r="X1734" s="303" t="str">
        <f t="shared" si="1237"/>
        <v/>
      </c>
      <c r="Y1734" s="300" t="str">
        <f t="shared" si="1238"/>
        <v/>
      </c>
      <c r="Z1734" s="300" t="str">
        <f t="shared" si="1239"/>
        <v/>
      </c>
      <c r="AA1734" s="303" t="str">
        <f t="shared" si="1240"/>
        <v/>
      </c>
      <c r="AB1734" s="300" t="str">
        <f t="shared" si="1241"/>
        <v/>
      </c>
      <c r="AC1734" s="300" t="str">
        <f t="shared" si="1242"/>
        <v/>
      </c>
      <c r="AD1734" s="300" t="str">
        <f t="shared" si="1243"/>
        <v/>
      </c>
      <c r="AE1734" s="192" t="str">
        <f t="shared" si="1244"/>
        <v/>
      </c>
      <c r="AF1734" s="192" t="str">
        <f t="shared" si="1245"/>
        <v/>
      </c>
      <c r="AG1734" s="192"/>
      <c r="AJ1734" s="300" t="str">
        <f t="shared" si="1246"/>
        <v/>
      </c>
      <c r="AK1734" s="300" t="str">
        <f t="shared" si="1247"/>
        <v/>
      </c>
      <c r="AL1734" s="300" t="str">
        <f t="shared" si="1248"/>
        <v/>
      </c>
      <c r="AM1734" s="300" t="str">
        <f t="shared" si="1249"/>
        <v/>
      </c>
      <c r="AN1734" s="300" t="str">
        <f t="shared" si="1250"/>
        <v/>
      </c>
      <c r="AO1734" s="300" t="str">
        <f t="shared" si="1251"/>
        <v/>
      </c>
      <c r="AP1734" s="300" t="str">
        <f t="shared" si="1252"/>
        <v/>
      </c>
      <c r="AQ1734" s="300" t="str">
        <f t="shared" si="1253"/>
        <v/>
      </c>
      <c r="AR1734" s="306" t="str">
        <f t="shared" si="1254"/>
        <v/>
      </c>
      <c r="AS1734" s="300" t="str">
        <f t="shared" si="1255"/>
        <v/>
      </c>
      <c r="AT1734" s="300" t="str">
        <f t="shared" si="1256"/>
        <v/>
      </c>
      <c r="AU1734" s="192" t="str">
        <f t="shared" si="1257"/>
        <v>рбс</v>
      </c>
      <c r="AV1734" s="192" t="str">
        <f t="shared" si="1258"/>
        <v>рбс87520715общпро</v>
      </c>
      <c r="AW1734" s="191">
        <f t="shared" si="1259"/>
        <v>0</v>
      </c>
      <c r="AX1734" s="191">
        <f t="shared" si="1260"/>
        <v>0</v>
      </c>
      <c r="AY1734" s="191">
        <f t="shared" si="1261"/>
        <v>0</v>
      </c>
      <c r="AZ1734" s="191">
        <f t="shared" si="1262"/>
        <v>0</v>
      </c>
      <c r="BA1734" s="193">
        <f t="shared" si="1263"/>
        <v>1</v>
      </c>
      <c r="BB1734" s="193">
        <f t="shared" si="1264"/>
        <v>1</v>
      </c>
      <c r="BC1734" s="193">
        <f t="shared" si="1265"/>
        <v>1</v>
      </c>
      <c r="BD1734" s="191">
        <f t="shared" si="1273"/>
        <v>0</v>
      </c>
      <c r="BE1734" s="191">
        <f t="shared" si="1266"/>
        <v>0</v>
      </c>
      <c r="BF1734" s="210">
        <f t="shared" si="1267"/>
        <v>0</v>
      </c>
      <c r="BG1734" s="211">
        <f t="shared" si="1268"/>
        <v>0</v>
      </c>
      <c r="BH1734" s="289"/>
      <c r="BI1734" s="289"/>
      <c r="BL1734" s="233" t="str">
        <f t="shared" si="1269"/>
        <v/>
      </c>
    </row>
    <row r="1735" spans="1:64" ht="12" hidden="1" customHeight="1">
      <c r="A1735" s="333" t="s">
        <v>751</v>
      </c>
      <c r="B1735" s="381" t="s">
        <v>327</v>
      </c>
      <c r="C1735" s="333" t="s">
        <v>752</v>
      </c>
      <c r="D1735" s="381" t="s">
        <v>311</v>
      </c>
      <c r="E1735" s="381" t="s">
        <v>1452</v>
      </c>
      <c r="F1735" s="381" t="s">
        <v>586</v>
      </c>
      <c r="G1735" s="381" t="s">
        <v>397</v>
      </c>
      <c r="H1735" s="100" t="s">
        <v>653</v>
      </c>
      <c r="I1735" s="381" t="s">
        <v>339</v>
      </c>
      <c r="J1735" s="382">
        <v>17520</v>
      </c>
      <c r="K1735" s="382">
        <v>2000</v>
      </c>
      <c r="L1735" s="191" t="str">
        <f t="shared" si="1228"/>
        <v>875207151003011007554024434010</v>
      </c>
      <c r="M1735" s="192">
        <f t="array" ref="M1735">IF(COUNT(SEARCH(Удалить_Роспись_КВСР,$B1735)*SEARCH(Удалить_Роспись_ПБС,$C1735)*SEARCH(Удалить_Роспись_КФСР, $D1735)*SEARCH(Удалить_Роспись_КЦСР,$E1735)*SEARCH(Удалить_Роспись_КВР,$F1735)*SEARCH(Удалить_Роспись_ЭК,$H1735)*SEARCH(Удалить_Роспись_КР,$I1735))&gt;0,0,1)</f>
        <v>0</v>
      </c>
      <c r="N1735" s="192">
        <v>0</v>
      </c>
      <c r="O1735" s="192" t="str">
        <f t="shared" si="1229"/>
        <v/>
      </c>
      <c r="P1735" s="192" t="str">
        <f t="shared" si="1270"/>
        <v/>
      </c>
      <c r="Q1735" s="300" t="str">
        <f t="shared" si="1230"/>
        <v/>
      </c>
      <c r="R1735" s="300" t="str">
        <f t="shared" si="1231"/>
        <v/>
      </c>
      <c r="S1735" s="300" t="str">
        <f t="shared" si="1232"/>
        <v/>
      </c>
      <c r="T1735" s="192" t="str">
        <f t="shared" si="1233"/>
        <v/>
      </c>
      <c r="U1735" s="303" t="str">
        <f t="shared" si="1234"/>
        <v/>
      </c>
      <c r="V1735" s="300" t="str">
        <f t="shared" si="1235"/>
        <v/>
      </c>
      <c r="W1735" s="192" t="str">
        <f t="shared" si="1236"/>
        <v/>
      </c>
      <c r="X1735" s="303" t="str">
        <f t="shared" si="1237"/>
        <v/>
      </c>
      <c r="Y1735" s="300" t="str">
        <f t="shared" si="1238"/>
        <v/>
      </c>
      <c r="Z1735" s="300" t="str">
        <f t="shared" si="1239"/>
        <v/>
      </c>
      <c r="AA1735" s="303" t="str">
        <f t="shared" si="1240"/>
        <v/>
      </c>
      <c r="AB1735" s="300" t="str">
        <f t="shared" si="1241"/>
        <v/>
      </c>
      <c r="AC1735" s="300" t="str">
        <f t="shared" si="1242"/>
        <v/>
      </c>
      <c r="AD1735" s="300" t="str">
        <f t="shared" si="1243"/>
        <v/>
      </c>
      <c r="AE1735" s="192" t="str">
        <f t="shared" si="1244"/>
        <v/>
      </c>
      <c r="AF1735" s="192" t="str">
        <f t="shared" si="1245"/>
        <v/>
      </c>
      <c r="AG1735" s="192"/>
      <c r="AJ1735" s="300" t="str">
        <f t="shared" si="1246"/>
        <v/>
      </c>
      <c r="AK1735" s="300" t="str">
        <f t="shared" si="1247"/>
        <v/>
      </c>
      <c r="AL1735" s="300" t="str">
        <f t="shared" si="1248"/>
        <v/>
      </c>
      <c r="AM1735" s="300" t="str">
        <f t="shared" si="1249"/>
        <v/>
      </c>
      <c r="AN1735" s="300" t="str">
        <f t="shared" si="1250"/>
        <v/>
      </c>
      <c r="AO1735" s="300" t="str">
        <f t="shared" si="1251"/>
        <v/>
      </c>
      <c r="AP1735" s="300" t="str">
        <f t="shared" si="1252"/>
        <v/>
      </c>
      <c r="AQ1735" s="300" t="str">
        <f t="shared" si="1253"/>
        <v/>
      </c>
      <c r="AR1735" s="306" t="str">
        <f t="shared" si="1254"/>
        <v/>
      </c>
      <c r="AS1735" s="300" t="str">
        <f t="shared" si="1255"/>
        <v/>
      </c>
      <c r="AT1735" s="300" t="str">
        <f t="shared" si="1256"/>
        <v/>
      </c>
      <c r="AU1735" s="192" t="str">
        <f t="shared" si="1257"/>
        <v>рбс</v>
      </c>
      <c r="AV1735" s="192" t="str">
        <f t="shared" si="1258"/>
        <v>рбс87520715общпро</v>
      </c>
      <c r="AW1735" s="191">
        <f t="shared" si="1259"/>
        <v>0</v>
      </c>
      <c r="AX1735" s="191">
        <f t="shared" si="1260"/>
        <v>0</v>
      </c>
      <c r="AY1735" s="191">
        <f t="shared" si="1261"/>
        <v>0</v>
      </c>
      <c r="AZ1735" s="191">
        <f t="shared" si="1262"/>
        <v>0</v>
      </c>
      <c r="BA1735" s="193">
        <f t="shared" si="1263"/>
        <v>1</v>
      </c>
      <c r="BB1735" s="193">
        <f t="shared" si="1264"/>
        <v>1</v>
      </c>
      <c r="BC1735" s="193">
        <f t="shared" si="1265"/>
        <v>1</v>
      </c>
      <c r="BD1735" s="191">
        <f t="shared" si="1273"/>
        <v>0</v>
      </c>
      <c r="BE1735" s="191">
        <f t="shared" si="1266"/>
        <v>0</v>
      </c>
      <c r="BF1735" s="210">
        <f t="shared" si="1267"/>
        <v>0</v>
      </c>
      <c r="BG1735" s="211">
        <f t="shared" si="1268"/>
        <v>0</v>
      </c>
      <c r="BH1735" s="289"/>
      <c r="BI1735" s="289"/>
      <c r="BL1735" s="233" t="str">
        <f t="shared" si="1269"/>
        <v/>
      </c>
    </row>
    <row r="1736" spans="1:64" ht="12" customHeight="1">
      <c r="A1736" s="333" t="s">
        <v>753</v>
      </c>
      <c r="B1736" s="381" t="s">
        <v>327</v>
      </c>
      <c r="C1736" s="333" t="s">
        <v>754</v>
      </c>
      <c r="D1736" s="381" t="s">
        <v>316</v>
      </c>
      <c r="E1736" s="381" t="s">
        <v>1443</v>
      </c>
      <c r="F1736" s="381" t="s">
        <v>608</v>
      </c>
      <c r="G1736" s="381" t="s">
        <v>385</v>
      </c>
      <c r="H1736" s="100" t="s">
        <v>653</v>
      </c>
      <c r="I1736" s="381" t="s">
        <v>505</v>
      </c>
      <c r="J1736" s="382">
        <v>936410</v>
      </c>
      <c r="K1736" s="382">
        <v>642668.31999999995</v>
      </c>
      <c r="L1736" s="191" t="str">
        <f t="shared" si="1228"/>
        <v>875206950701011004001011121101</v>
      </c>
      <c r="M1736" s="192">
        <f t="array" ref="M1736">IF(COUNT(SEARCH(Удалить_Роспись_КВСР,$B1736)*SEARCH(Удалить_Роспись_ПБС,$C1736)*SEARCH(Удалить_Роспись_КФСР, $D1736)*SEARCH(Удалить_Роспись_КЦСР,$E1736)*SEARCH(Удалить_Роспись_КВР,$F1736)*SEARCH(Удалить_Роспись_ЭК,$H1736)*SEARCH(Удалить_Роспись_КР,$I1736))&gt;0,0,1)</f>
        <v>0</v>
      </c>
      <c r="N1736" s="192">
        <v>0</v>
      </c>
      <c r="O1736" s="192" t="str">
        <f t="shared" si="1229"/>
        <v/>
      </c>
      <c r="P1736" s="192" t="str">
        <f t="shared" si="1270"/>
        <v/>
      </c>
      <c r="Q1736" s="300" t="str">
        <f t="shared" si="1230"/>
        <v/>
      </c>
      <c r="R1736" s="300" t="str">
        <f t="shared" si="1231"/>
        <v/>
      </c>
      <c r="S1736" s="300" t="str">
        <f t="shared" si="1232"/>
        <v/>
      </c>
      <c r="T1736" s="192" t="str">
        <f t="shared" si="1233"/>
        <v/>
      </c>
      <c r="U1736" s="303" t="str">
        <f t="shared" si="1234"/>
        <v/>
      </c>
      <c r="V1736" s="300" t="str">
        <f t="shared" si="1235"/>
        <v/>
      </c>
      <c r="W1736" s="192" t="str">
        <f t="shared" si="1236"/>
        <v/>
      </c>
      <c r="X1736" s="303" t="str">
        <f t="shared" si="1237"/>
        <v/>
      </c>
      <c r="Y1736" s="300" t="str">
        <f t="shared" si="1238"/>
        <v/>
      </c>
      <c r="Z1736" s="300" t="str">
        <f t="shared" si="1239"/>
        <v/>
      </c>
      <c r="AA1736" s="303" t="str">
        <f t="shared" si="1240"/>
        <v/>
      </c>
      <c r="AB1736" s="300" t="str">
        <f t="shared" si="1241"/>
        <v/>
      </c>
      <c r="AC1736" s="300" t="str">
        <f t="shared" si="1242"/>
        <v/>
      </c>
      <c r="AD1736" s="300" t="str">
        <f t="shared" si="1243"/>
        <v/>
      </c>
      <c r="AE1736" s="192" t="str">
        <f t="shared" si="1244"/>
        <v/>
      </c>
      <c r="AF1736" s="192" t="str">
        <f t="shared" si="1245"/>
        <v/>
      </c>
      <c r="AG1736" s="192"/>
      <c r="AJ1736" s="300" t="str">
        <f t="shared" si="1246"/>
        <v/>
      </c>
      <c r="AK1736" s="300" t="str">
        <f t="shared" si="1247"/>
        <v/>
      </c>
      <c r="AL1736" s="300" t="str">
        <f t="shared" si="1248"/>
        <v/>
      </c>
      <c r="AM1736" s="300" t="str">
        <f t="shared" si="1249"/>
        <v/>
      </c>
      <c r="AN1736" s="300" t="str">
        <f t="shared" si="1250"/>
        <v/>
      </c>
      <c r="AO1736" s="300" t="str">
        <f t="shared" si="1251"/>
        <v/>
      </c>
      <c r="AP1736" s="300" t="str">
        <f t="shared" si="1252"/>
        <v/>
      </c>
      <c r="AQ1736" s="300" t="str">
        <f t="shared" si="1253"/>
        <v/>
      </c>
      <c r="AR1736" s="306" t="str">
        <f t="shared" si="1254"/>
        <v/>
      </c>
      <c r="AS1736" s="300" t="str">
        <f t="shared" si="1255"/>
        <v/>
      </c>
      <c r="AT1736" s="300" t="str">
        <f t="shared" si="1256"/>
        <v/>
      </c>
      <c r="AU1736" s="192" t="str">
        <f t="shared" si="1257"/>
        <v>рбс</v>
      </c>
      <c r="AV1736" s="192" t="str">
        <f t="shared" si="1258"/>
        <v>рбс87520695общопл</v>
      </c>
      <c r="AW1736" s="191">
        <f t="shared" si="1259"/>
        <v>0</v>
      </c>
      <c r="AX1736" s="191">
        <f t="shared" si="1260"/>
        <v>0</v>
      </c>
      <c r="AY1736" s="191">
        <f t="shared" si="1261"/>
        <v>0</v>
      </c>
      <c r="AZ1736" s="191">
        <f t="shared" si="1262"/>
        <v>0</v>
      </c>
      <c r="BA1736" s="193">
        <f t="shared" si="1263"/>
        <v>1</v>
      </c>
      <c r="BB1736" s="193">
        <f t="shared" si="1264"/>
        <v>1</v>
      </c>
      <c r="BC1736" s="193">
        <f t="shared" si="1265"/>
        <v>1</v>
      </c>
      <c r="BD1736" s="191">
        <f t="shared" si="1273"/>
        <v>0</v>
      </c>
      <c r="BE1736" s="191">
        <f t="shared" si="1266"/>
        <v>0</v>
      </c>
      <c r="BF1736" s="210">
        <f t="shared" si="1267"/>
        <v>0</v>
      </c>
      <c r="BG1736" s="211">
        <f t="shared" si="1268"/>
        <v>0</v>
      </c>
      <c r="BH1736" s="289"/>
      <c r="BI1736" s="289"/>
      <c r="BL1736" s="233" t="str">
        <f t="shared" si="1269"/>
        <v/>
      </c>
    </row>
    <row r="1737" spans="1:64" ht="12" customHeight="1">
      <c r="A1737" s="333" t="s">
        <v>753</v>
      </c>
      <c r="B1737" s="381" t="s">
        <v>327</v>
      </c>
      <c r="C1737" s="333" t="s">
        <v>754</v>
      </c>
      <c r="D1737" s="381" t="s">
        <v>316</v>
      </c>
      <c r="E1737" s="381" t="s">
        <v>1443</v>
      </c>
      <c r="F1737" s="381" t="s">
        <v>902</v>
      </c>
      <c r="G1737" s="381" t="s">
        <v>387</v>
      </c>
      <c r="H1737" s="100" t="s">
        <v>653</v>
      </c>
      <c r="I1737" s="381" t="s">
        <v>505</v>
      </c>
      <c r="J1737" s="382">
        <v>282793.15999999997</v>
      </c>
      <c r="K1737" s="382">
        <v>167161.60000000001</v>
      </c>
      <c r="L1737" s="191" t="str">
        <f t="shared" si="1228"/>
        <v>875206950701011004001011921301</v>
      </c>
      <c r="M1737" s="192">
        <f t="array" ref="M1737">IF(COUNT(SEARCH(Удалить_Роспись_КВСР,$B1737)*SEARCH(Удалить_Роспись_ПБС,$C1737)*SEARCH(Удалить_Роспись_КФСР, $D1737)*SEARCH(Удалить_Роспись_КЦСР,$E1737)*SEARCH(Удалить_Роспись_КВР,$F1737)*SEARCH(Удалить_Роспись_ЭК,$H1737)*SEARCH(Удалить_Роспись_КР,$I1737))&gt;0,0,1)</f>
        <v>0</v>
      </c>
      <c r="N1737" s="192">
        <v>0</v>
      </c>
      <c r="O1737" s="192" t="str">
        <f t="shared" si="1229"/>
        <v/>
      </c>
      <c r="P1737" s="192" t="str">
        <f t="shared" si="1270"/>
        <v/>
      </c>
      <c r="Q1737" s="300" t="str">
        <f t="shared" si="1230"/>
        <v/>
      </c>
      <c r="R1737" s="300" t="str">
        <f t="shared" si="1231"/>
        <v/>
      </c>
      <c r="S1737" s="300" t="str">
        <f t="shared" si="1232"/>
        <v/>
      </c>
      <c r="T1737" s="192" t="str">
        <f t="shared" si="1233"/>
        <v/>
      </c>
      <c r="U1737" s="303" t="str">
        <f t="shared" si="1234"/>
        <v/>
      </c>
      <c r="V1737" s="300" t="str">
        <f t="shared" si="1235"/>
        <v/>
      </c>
      <c r="W1737" s="192" t="str">
        <f t="shared" si="1236"/>
        <v/>
      </c>
      <c r="X1737" s="303" t="str">
        <f t="shared" si="1237"/>
        <v/>
      </c>
      <c r="Y1737" s="300" t="str">
        <f t="shared" si="1238"/>
        <v/>
      </c>
      <c r="Z1737" s="300" t="str">
        <f t="shared" si="1239"/>
        <v/>
      </c>
      <c r="AA1737" s="303" t="str">
        <f t="shared" si="1240"/>
        <v/>
      </c>
      <c r="AB1737" s="300" t="str">
        <f t="shared" si="1241"/>
        <v/>
      </c>
      <c r="AC1737" s="300" t="str">
        <f t="shared" si="1242"/>
        <v/>
      </c>
      <c r="AD1737" s="300" t="str">
        <f t="shared" si="1243"/>
        <v/>
      </c>
      <c r="AE1737" s="192" t="str">
        <f t="shared" si="1244"/>
        <v/>
      </c>
      <c r="AF1737" s="192" t="str">
        <f t="shared" si="1245"/>
        <v/>
      </c>
      <c r="AG1737" s="192"/>
      <c r="AJ1737" s="300" t="str">
        <f t="shared" si="1246"/>
        <v/>
      </c>
      <c r="AK1737" s="300" t="str">
        <f t="shared" si="1247"/>
        <v/>
      </c>
      <c r="AL1737" s="300" t="str">
        <f t="shared" si="1248"/>
        <v/>
      </c>
      <c r="AM1737" s="300" t="str">
        <f t="shared" si="1249"/>
        <v/>
      </c>
      <c r="AN1737" s="300" t="str">
        <f t="shared" si="1250"/>
        <v/>
      </c>
      <c r="AO1737" s="300" t="str">
        <f t="shared" si="1251"/>
        <v/>
      </c>
      <c r="AP1737" s="300" t="str">
        <f t="shared" si="1252"/>
        <v/>
      </c>
      <c r="AQ1737" s="300" t="str">
        <f t="shared" si="1253"/>
        <v/>
      </c>
      <c r="AR1737" s="306" t="str">
        <f t="shared" si="1254"/>
        <v/>
      </c>
      <c r="AS1737" s="300" t="str">
        <f t="shared" si="1255"/>
        <v/>
      </c>
      <c r="AT1737" s="300" t="str">
        <f t="shared" si="1256"/>
        <v/>
      </c>
      <c r="AU1737" s="192" t="str">
        <f t="shared" si="1257"/>
        <v>рбс</v>
      </c>
      <c r="AV1737" s="192" t="str">
        <f t="shared" si="1258"/>
        <v>рбс87520695общопл</v>
      </c>
      <c r="AW1737" s="191">
        <f t="shared" si="1259"/>
        <v>0</v>
      </c>
      <c r="AX1737" s="191">
        <f t="shared" si="1260"/>
        <v>0</v>
      </c>
      <c r="AY1737" s="191">
        <f t="shared" si="1261"/>
        <v>0</v>
      </c>
      <c r="AZ1737" s="191">
        <f t="shared" si="1262"/>
        <v>0</v>
      </c>
      <c r="BA1737" s="193">
        <f t="shared" si="1263"/>
        <v>1</v>
      </c>
      <c r="BB1737" s="193">
        <f t="shared" si="1264"/>
        <v>1</v>
      </c>
      <c r="BC1737" s="193">
        <f t="shared" si="1265"/>
        <v>1</v>
      </c>
      <c r="BD1737" s="191">
        <f t="shared" si="1273"/>
        <v>0</v>
      </c>
      <c r="BE1737" s="191">
        <f t="shared" si="1266"/>
        <v>0</v>
      </c>
      <c r="BF1737" s="210">
        <f t="shared" si="1267"/>
        <v>0</v>
      </c>
      <c r="BG1737" s="211">
        <f t="shared" si="1268"/>
        <v>0</v>
      </c>
      <c r="BH1737" s="289"/>
      <c r="BI1737" s="289"/>
      <c r="BL1737" s="233" t="str">
        <f t="shared" si="1269"/>
        <v/>
      </c>
    </row>
    <row r="1738" spans="1:64" ht="12" customHeight="1">
      <c r="A1738" s="333" t="s">
        <v>753</v>
      </c>
      <c r="B1738" s="381" t="s">
        <v>327</v>
      </c>
      <c r="C1738" s="333" t="s">
        <v>754</v>
      </c>
      <c r="D1738" s="381" t="s">
        <v>316</v>
      </c>
      <c r="E1738" s="381" t="s">
        <v>1443</v>
      </c>
      <c r="F1738" s="381" t="s">
        <v>586</v>
      </c>
      <c r="G1738" s="381" t="s">
        <v>391</v>
      </c>
      <c r="H1738" s="100" t="s">
        <v>653</v>
      </c>
      <c r="I1738" s="381" t="s">
        <v>505</v>
      </c>
      <c r="J1738" s="382">
        <v>14400</v>
      </c>
      <c r="K1738" s="382">
        <v>9800</v>
      </c>
      <c r="L1738" s="191" t="str">
        <f t="shared" si="1228"/>
        <v>875206950701011004001024422101</v>
      </c>
      <c r="M1738" s="192">
        <f t="array" ref="M1738">IF(COUNT(SEARCH(Удалить_Роспись_КВСР,$B1738)*SEARCH(Удалить_Роспись_ПБС,$C1738)*SEARCH(Удалить_Роспись_КФСР, $D1738)*SEARCH(Удалить_Роспись_КЦСР,$E1738)*SEARCH(Удалить_Роспись_КВР,$F1738)*SEARCH(Удалить_Роспись_ЭК,$H1738)*SEARCH(Удалить_Роспись_КР,$I1738))&gt;0,0,1)</f>
        <v>0</v>
      </c>
      <c r="N1738" s="192">
        <f>IF(COUNT(SEARCH(Удалить_Индекс_КВСР,$B1738)*SEARCH(Удалить_Индекс_ПБС,$C1738)*SEARCH(Удалить_Индекс_КФСР,$D1738)*SEARCH(Удалить_Индекс_КЦСР,$E1738)*SEARCH(Удалить_Индекс_КВР,$F1738)*SEARCH(Удалить_Индекс_ЭК,$H1738)*SEARCH(Удалить_Индекс_КР,$I1738))&gt;0,0,1)</f>
        <v>1</v>
      </c>
      <c r="O1738" s="192" t="str">
        <f t="shared" si="1229"/>
        <v/>
      </c>
      <c r="P1738" s="192" t="str">
        <f t="shared" si="1270"/>
        <v/>
      </c>
      <c r="Q1738" s="300" t="str">
        <f t="shared" si="1230"/>
        <v/>
      </c>
      <c r="R1738" s="300" t="str">
        <f t="shared" si="1231"/>
        <v/>
      </c>
      <c r="S1738" s="300" t="str">
        <f t="shared" si="1232"/>
        <v/>
      </c>
      <c r="T1738" s="192" t="str">
        <f t="shared" si="1233"/>
        <v/>
      </c>
      <c r="U1738" s="303" t="str">
        <f t="shared" si="1234"/>
        <v/>
      </c>
      <c r="V1738" s="300" t="str">
        <f t="shared" si="1235"/>
        <v/>
      </c>
      <c r="W1738" s="192" t="str">
        <f t="shared" si="1236"/>
        <v/>
      </c>
      <c r="X1738" s="303" t="str">
        <f t="shared" si="1237"/>
        <v/>
      </c>
      <c r="Y1738" s="300" t="str">
        <f t="shared" si="1238"/>
        <v/>
      </c>
      <c r="Z1738" s="300" t="str">
        <f t="shared" si="1239"/>
        <v/>
      </c>
      <c r="AA1738" s="303" t="str">
        <f t="shared" si="1240"/>
        <v/>
      </c>
      <c r="AB1738" s="300" t="str">
        <f t="shared" si="1241"/>
        <v/>
      </c>
      <c r="AC1738" s="300" t="str">
        <f t="shared" si="1242"/>
        <v/>
      </c>
      <c r="AD1738" s="300" t="str">
        <f t="shared" si="1243"/>
        <v/>
      </c>
      <c r="AE1738" s="192" t="str">
        <f t="shared" si="1244"/>
        <v/>
      </c>
      <c r="AF1738" s="192" t="str">
        <f t="shared" si="1245"/>
        <v/>
      </c>
      <c r="AG1738" s="192"/>
      <c r="AJ1738" s="300" t="str">
        <f t="shared" si="1246"/>
        <v/>
      </c>
      <c r="AK1738" s="300" t="str">
        <f t="shared" si="1247"/>
        <v/>
      </c>
      <c r="AL1738" s="300" t="str">
        <f t="shared" si="1248"/>
        <v/>
      </c>
      <c r="AM1738" s="300" t="str">
        <f t="shared" si="1249"/>
        <v/>
      </c>
      <c r="AN1738" s="300" t="str">
        <f t="shared" si="1250"/>
        <v/>
      </c>
      <c r="AO1738" s="300" t="str">
        <f t="shared" si="1251"/>
        <v/>
      </c>
      <c r="AP1738" s="300" t="str">
        <f t="shared" si="1252"/>
        <v/>
      </c>
      <c r="AQ1738" s="300" t="str">
        <f t="shared" si="1253"/>
        <v/>
      </c>
      <c r="AR1738" s="306" t="str">
        <f t="shared" si="1254"/>
        <v/>
      </c>
      <c r="AS1738" s="300" t="str">
        <f t="shared" si="1255"/>
        <v/>
      </c>
      <c r="AT1738" s="300" t="str">
        <f t="shared" si="1256"/>
        <v/>
      </c>
      <c r="AU1738" s="192" t="str">
        <f t="shared" si="1257"/>
        <v>рбс</v>
      </c>
      <c r="AV1738" s="192" t="str">
        <f t="shared" si="1258"/>
        <v>рбс87520695общпро</v>
      </c>
      <c r="AW1738" s="191">
        <f t="shared" si="1259"/>
        <v>0</v>
      </c>
      <c r="AX1738" s="191">
        <f t="shared" si="1260"/>
        <v>0</v>
      </c>
      <c r="AY1738" s="191">
        <f t="shared" si="1261"/>
        <v>14400</v>
      </c>
      <c r="AZ1738" s="191">
        <f t="shared" si="1262"/>
        <v>9800</v>
      </c>
      <c r="BA1738" s="193">
        <f t="shared" si="1263"/>
        <v>1</v>
      </c>
      <c r="BB1738" s="193">
        <f t="shared" si="1264"/>
        <v>1</v>
      </c>
      <c r="BC1738" s="193">
        <f t="shared" si="1265"/>
        <v>1</v>
      </c>
      <c r="BD1738" s="191">
        <f t="shared" si="1273"/>
        <v>14400</v>
      </c>
      <c r="BE1738" s="191">
        <f t="shared" si="1266"/>
        <v>9800</v>
      </c>
      <c r="BF1738" s="210">
        <f t="shared" si="1267"/>
        <v>14400</v>
      </c>
      <c r="BG1738" s="211">
        <f t="shared" si="1268"/>
        <v>14400</v>
      </c>
      <c r="BH1738" s="289"/>
      <c r="BI1738" s="289"/>
      <c r="BL1738" s="233" t="str">
        <f t="shared" si="1269"/>
        <v/>
      </c>
    </row>
    <row r="1739" spans="1:64" ht="12" customHeight="1">
      <c r="A1739" s="333" t="s">
        <v>753</v>
      </c>
      <c r="B1739" s="381" t="s">
        <v>327</v>
      </c>
      <c r="C1739" s="333" t="s">
        <v>754</v>
      </c>
      <c r="D1739" s="381" t="s">
        <v>316</v>
      </c>
      <c r="E1739" s="381" t="s">
        <v>1443</v>
      </c>
      <c r="F1739" s="381" t="s">
        <v>586</v>
      </c>
      <c r="G1739" s="381" t="s">
        <v>394</v>
      </c>
      <c r="H1739" s="100" t="s">
        <v>653</v>
      </c>
      <c r="I1739" s="381" t="s">
        <v>505</v>
      </c>
      <c r="J1739" s="382">
        <v>110997.93</v>
      </c>
      <c r="K1739" s="382">
        <v>21978.85</v>
      </c>
      <c r="L1739" s="191" t="str">
        <f t="shared" si="1228"/>
        <v>875206950701011004001024422501</v>
      </c>
      <c r="M1739" s="192">
        <f t="array" ref="M1739">IF(COUNT(SEARCH(Удалить_Роспись_КВСР,$B1739)*SEARCH(Удалить_Роспись_ПБС,$C1739)*SEARCH(Удалить_Роспись_КФСР, $D1739)*SEARCH(Удалить_Роспись_КЦСР,$E1739)*SEARCH(Удалить_Роспись_КВР,$F1739)*SEARCH(Удалить_Роспись_ЭК,$H1739)*SEARCH(Удалить_Роспись_КР,$I1739))&gt;0,0,1)</f>
        <v>0</v>
      </c>
      <c r="N1739" s="192">
        <f>IF(COUNT(SEARCH(Удалить_Индекс_КВСР,$B1739)*SEARCH(Удалить_Индекс_ПБС,$C1739)*SEARCH(Удалить_Индекс_КФСР,$D1739)*SEARCH(Удалить_Индекс_КЦСР,$E1739)*SEARCH(Удалить_Индекс_КВР,$F1739)*SEARCH(Удалить_Индекс_ЭК,$H1739)*SEARCH(Удалить_Индекс_КР,$I1739))&gt;0,0,1)</f>
        <v>1</v>
      </c>
      <c r="O1739" s="192" t="str">
        <f t="shared" si="1229"/>
        <v/>
      </c>
      <c r="P1739" s="192" t="str">
        <f t="shared" si="1270"/>
        <v/>
      </c>
      <c r="Q1739" s="300" t="str">
        <f t="shared" si="1230"/>
        <v/>
      </c>
      <c r="R1739" s="300" t="str">
        <f t="shared" si="1231"/>
        <v/>
      </c>
      <c r="S1739" s="300" t="str">
        <f t="shared" si="1232"/>
        <v/>
      </c>
      <c r="T1739" s="192" t="str">
        <f t="shared" si="1233"/>
        <v/>
      </c>
      <c r="U1739" s="303" t="str">
        <f t="shared" si="1234"/>
        <v/>
      </c>
      <c r="V1739" s="300" t="str">
        <f t="shared" si="1235"/>
        <v/>
      </c>
      <c r="W1739" s="192" t="str">
        <f t="shared" si="1236"/>
        <v/>
      </c>
      <c r="X1739" s="303" t="str">
        <f t="shared" si="1237"/>
        <v/>
      </c>
      <c r="Y1739" s="300" t="str">
        <f t="shared" si="1238"/>
        <v/>
      </c>
      <c r="Z1739" s="300" t="str">
        <f t="shared" si="1239"/>
        <v/>
      </c>
      <c r="AA1739" s="303" t="str">
        <f t="shared" si="1240"/>
        <v/>
      </c>
      <c r="AB1739" s="300" t="str">
        <f t="shared" si="1241"/>
        <v/>
      </c>
      <c r="AC1739" s="300" t="str">
        <f t="shared" si="1242"/>
        <v/>
      </c>
      <c r="AD1739" s="300" t="str">
        <f t="shared" si="1243"/>
        <v/>
      </c>
      <c r="AE1739" s="192" t="str">
        <f t="shared" si="1244"/>
        <v/>
      </c>
      <c r="AF1739" s="192" t="str">
        <f t="shared" si="1245"/>
        <v/>
      </c>
      <c r="AG1739" s="192"/>
      <c r="AJ1739" s="300" t="str">
        <f t="shared" si="1246"/>
        <v/>
      </c>
      <c r="AK1739" s="300" t="str">
        <f t="shared" si="1247"/>
        <v/>
      </c>
      <c r="AL1739" s="300" t="str">
        <f t="shared" si="1248"/>
        <v/>
      </c>
      <c r="AM1739" s="300" t="str">
        <f t="shared" si="1249"/>
        <v/>
      </c>
      <c r="AN1739" s="300" t="str">
        <f t="shared" si="1250"/>
        <v/>
      </c>
      <c r="AO1739" s="300" t="str">
        <f t="shared" si="1251"/>
        <v/>
      </c>
      <c r="AP1739" s="300" t="str">
        <f t="shared" si="1252"/>
        <v/>
      </c>
      <c r="AQ1739" s="300" t="str">
        <f t="shared" si="1253"/>
        <v/>
      </c>
      <c r="AR1739" s="306" t="str">
        <f t="shared" si="1254"/>
        <v/>
      </c>
      <c r="AS1739" s="300" t="str">
        <f t="shared" si="1255"/>
        <v/>
      </c>
      <c r="AT1739" s="300" t="str">
        <f t="shared" si="1256"/>
        <v/>
      </c>
      <c r="AU1739" s="192" t="str">
        <f t="shared" si="1257"/>
        <v>рбс</v>
      </c>
      <c r="AV1739" s="192" t="str">
        <f t="shared" si="1258"/>
        <v>рбс87520695общпро</v>
      </c>
      <c r="AW1739" s="191">
        <f t="shared" si="1259"/>
        <v>0</v>
      </c>
      <c r="AX1739" s="191">
        <f t="shared" si="1260"/>
        <v>0</v>
      </c>
      <c r="AY1739" s="191">
        <f t="shared" si="1261"/>
        <v>110997.93</v>
      </c>
      <c r="AZ1739" s="191">
        <f t="shared" si="1262"/>
        <v>21978.85</v>
      </c>
      <c r="BA1739" s="193">
        <f t="shared" si="1263"/>
        <v>1</v>
      </c>
      <c r="BB1739" s="193">
        <f t="shared" si="1264"/>
        <v>1</v>
      </c>
      <c r="BC1739" s="193">
        <f t="shared" si="1265"/>
        <v>1</v>
      </c>
      <c r="BD1739" s="191">
        <f t="shared" si="1273"/>
        <v>110997.93</v>
      </c>
      <c r="BE1739" s="191">
        <f t="shared" si="1266"/>
        <v>21978.85</v>
      </c>
      <c r="BF1739" s="210">
        <f t="shared" si="1267"/>
        <v>110997.93</v>
      </c>
      <c r="BG1739" s="211">
        <f t="shared" si="1268"/>
        <v>110997.93</v>
      </c>
      <c r="BH1739" s="289"/>
      <c r="BI1739" s="289"/>
      <c r="BL1739" s="233" t="str">
        <f t="shared" si="1269"/>
        <v/>
      </c>
    </row>
    <row r="1740" spans="1:64" ht="12" customHeight="1">
      <c r="A1740" s="333" t="s">
        <v>753</v>
      </c>
      <c r="B1740" s="381" t="s">
        <v>327</v>
      </c>
      <c r="C1740" s="333" t="s">
        <v>754</v>
      </c>
      <c r="D1740" s="381" t="s">
        <v>316</v>
      </c>
      <c r="E1740" s="381" t="s">
        <v>1443</v>
      </c>
      <c r="F1740" s="381" t="s">
        <v>586</v>
      </c>
      <c r="G1740" s="381" t="s">
        <v>389</v>
      </c>
      <c r="H1740" s="100" t="s">
        <v>653</v>
      </c>
      <c r="I1740" s="381" t="s">
        <v>505</v>
      </c>
      <c r="J1740" s="382">
        <v>68176.95</v>
      </c>
      <c r="K1740" s="382">
        <v>55696.95</v>
      </c>
      <c r="L1740" s="191" t="str">
        <f t="shared" si="1228"/>
        <v>875206950701011004001024422601</v>
      </c>
      <c r="M1740" s="192">
        <f t="array" ref="M1740">IF(COUNT(SEARCH(Удалить_Роспись_КВСР,$B1740)*SEARCH(Удалить_Роспись_ПБС,$C1740)*SEARCH(Удалить_Роспись_КФСР, $D1740)*SEARCH(Удалить_Роспись_КЦСР,$E1740)*SEARCH(Удалить_Роспись_КВР,$F1740)*SEARCH(Удалить_Роспись_ЭК,$H1740)*SEARCH(Удалить_Роспись_КР,$I1740))&gt;0,0,1)</f>
        <v>0</v>
      </c>
      <c r="N1740" s="192">
        <f>IF(COUNT(SEARCH(Удалить_Индекс_КВСР,$B1740)*SEARCH(Удалить_Индекс_ПБС,$C1740)*SEARCH(Удалить_Индекс_КФСР,$D1740)*SEARCH(Удалить_Индекс_КЦСР,$E1740)*SEARCH(Удалить_Индекс_КВР,$F1740)*SEARCH(Удалить_Индекс_ЭК,$H1740)*SEARCH(Удалить_Индекс_КР,$I1740))&gt;0,0,1)</f>
        <v>1</v>
      </c>
      <c r="O1740" s="192" t="str">
        <f t="shared" si="1229"/>
        <v/>
      </c>
      <c r="P1740" s="192" t="str">
        <f t="shared" si="1270"/>
        <v/>
      </c>
      <c r="Q1740" s="300" t="str">
        <f t="shared" si="1230"/>
        <v/>
      </c>
      <c r="R1740" s="300" t="str">
        <f t="shared" si="1231"/>
        <v/>
      </c>
      <c r="S1740" s="300" t="str">
        <f t="shared" si="1232"/>
        <v/>
      </c>
      <c r="T1740" s="192" t="str">
        <f t="shared" si="1233"/>
        <v/>
      </c>
      <c r="U1740" s="303" t="str">
        <f t="shared" si="1234"/>
        <v/>
      </c>
      <c r="V1740" s="300" t="str">
        <f t="shared" si="1235"/>
        <v/>
      </c>
      <c r="W1740" s="192" t="str">
        <f t="shared" si="1236"/>
        <v/>
      </c>
      <c r="X1740" s="303" t="str">
        <f t="shared" si="1237"/>
        <v/>
      </c>
      <c r="Y1740" s="300" t="str">
        <f t="shared" si="1238"/>
        <v/>
      </c>
      <c r="Z1740" s="300" t="str">
        <f t="shared" si="1239"/>
        <v/>
      </c>
      <c r="AA1740" s="303" t="str">
        <f t="shared" si="1240"/>
        <v/>
      </c>
      <c r="AB1740" s="300" t="str">
        <f t="shared" si="1241"/>
        <v/>
      </c>
      <c r="AC1740" s="300" t="str">
        <f t="shared" si="1242"/>
        <v/>
      </c>
      <c r="AD1740" s="300" t="str">
        <f t="shared" si="1243"/>
        <v/>
      </c>
      <c r="AE1740" s="192" t="str">
        <f t="shared" si="1244"/>
        <v/>
      </c>
      <c r="AF1740" s="192" t="str">
        <f t="shared" si="1245"/>
        <v/>
      </c>
      <c r="AG1740" s="192"/>
      <c r="AJ1740" s="300" t="str">
        <f t="shared" si="1246"/>
        <v/>
      </c>
      <c r="AK1740" s="300" t="str">
        <f t="shared" si="1247"/>
        <v/>
      </c>
      <c r="AL1740" s="300" t="str">
        <f t="shared" si="1248"/>
        <v/>
      </c>
      <c r="AM1740" s="300" t="str">
        <f t="shared" si="1249"/>
        <v/>
      </c>
      <c r="AN1740" s="300" t="str">
        <f t="shared" si="1250"/>
        <v/>
      </c>
      <c r="AO1740" s="300" t="str">
        <f t="shared" si="1251"/>
        <v/>
      </c>
      <c r="AP1740" s="300" t="str">
        <f t="shared" si="1252"/>
        <v/>
      </c>
      <c r="AQ1740" s="300" t="str">
        <f t="shared" si="1253"/>
        <v/>
      </c>
      <c r="AR1740" s="306" t="str">
        <f t="shared" si="1254"/>
        <v/>
      </c>
      <c r="AS1740" s="300" t="str">
        <f t="shared" si="1255"/>
        <v/>
      </c>
      <c r="AT1740" s="300" t="str">
        <f t="shared" si="1256"/>
        <v/>
      </c>
      <c r="AU1740" s="192" t="str">
        <f t="shared" si="1257"/>
        <v>рбс</v>
      </c>
      <c r="AV1740" s="192" t="str">
        <f t="shared" si="1258"/>
        <v>рбс87520695общпро</v>
      </c>
      <c r="AW1740" s="191">
        <f t="shared" si="1259"/>
        <v>0</v>
      </c>
      <c r="AX1740" s="191">
        <f t="shared" si="1260"/>
        <v>0</v>
      </c>
      <c r="AY1740" s="191">
        <f t="shared" si="1261"/>
        <v>68176.95</v>
      </c>
      <c r="AZ1740" s="191">
        <f t="shared" si="1262"/>
        <v>55696.95</v>
      </c>
      <c r="BA1740" s="193">
        <f t="shared" si="1263"/>
        <v>1</v>
      </c>
      <c r="BB1740" s="193">
        <f t="shared" si="1264"/>
        <v>1</v>
      </c>
      <c r="BC1740" s="193">
        <f t="shared" si="1265"/>
        <v>1</v>
      </c>
      <c r="BD1740" s="191">
        <f t="shared" si="1273"/>
        <v>68176.95</v>
      </c>
      <c r="BE1740" s="191">
        <f t="shared" si="1266"/>
        <v>55696.95</v>
      </c>
      <c r="BF1740" s="210">
        <f t="shared" si="1267"/>
        <v>68176.95</v>
      </c>
      <c r="BG1740" s="211">
        <f t="shared" si="1268"/>
        <v>68176.95</v>
      </c>
      <c r="BH1740" s="289"/>
      <c r="BI1740" s="289"/>
      <c r="BL1740" s="233" t="str">
        <f t="shared" si="1269"/>
        <v/>
      </c>
    </row>
    <row r="1741" spans="1:64" ht="12" customHeight="1">
      <c r="A1741" s="333" t="s">
        <v>753</v>
      </c>
      <c r="B1741" s="381" t="s">
        <v>327</v>
      </c>
      <c r="C1741" s="333" t="s">
        <v>754</v>
      </c>
      <c r="D1741" s="381" t="s">
        <v>316</v>
      </c>
      <c r="E1741" s="381" t="s">
        <v>1443</v>
      </c>
      <c r="F1741" s="381" t="s">
        <v>586</v>
      </c>
      <c r="G1741" s="381" t="s">
        <v>397</v>
      </c>
      <c r="H1741" s="100" t="s">
        <v>653</v>
      </c>
      <c r="I1741" s="381" t="s">
        <v>505</v>
      </c>
      <c r="J1741" s="382">
        <v>345025.12</v>
      </c>
      <c r="K1741" s="382">
        <v>312430</v>
      </c>
      <c r="L1741" s="191" t="str">
        <f t="shared" si="1228"/>
        <v>875206950701011004001024434001</v>
      </c>
      <c r="M1741" s="192">
        <f t="array" ref="M1741">IF(COUNT(SEARCH(Удалить_Роспись_КВСР,$B1741)*SEARCH(Удалить_Роспись_ПБС,$C1741)*SEARCH(Удалить_Роспись_КФСР, $D1741)*SEARCH(Удалить_Роспись_КЦСР,$E1741)*SEARCH(Удалить_Роспись_КВР,$F1741)*SEARCH(Удалить_Роспись_ЭК,$H1741)*SEARCH(Удалить_Роспись_КР,$I1741))&gt;0,0,1)</f>
        <v>0</v>
      </c>
      <c r="N1741" s="192">
        <f>IF(COUNT(SEARCH(Удалить_Индекс_КВСР,$B1741)*SEARCH(Удалить_Индекс_ПБС,$C1741)*SEARCH(Удалить_Индекс_КФСР,$D1741)*SEARCH(Удалить_Индекс_КЦСР,$E1741)*SEARCH(Удалить_Индекс_КВР,$F1741)*SEARCH(Удалить_Индекс_ЭК,$H1741)*SEARCH(Удалить_Индекс_КР,$I1741))&gt;0,0,1)</f>
        <v>1</v>
      </c>
      <c r="O1741" s="192" t="str">
        <f t="shared" si="1229"/>
        <v/>
      </c>
      <c r="P1741" s="192" t="str">
        <f t="shared" si="1270"/>
        <v/>
      </c>
      <c r="Q1741" s="300" t="str">
        <f t="shared" si="1230"/>
        <v/>
      </c>
      <c r="R1741" s="300" t="str">
        <f t="shared" si="1231"/>
        <v/>
      </c>
      <c r="S1741" s="300" t="str">
        <f t="shared" si="1232"/>
        <v/>
      </c>
      <c r="T1741" s="192" t="str">
        <f t="shared" si="1233"/>
        <v/>
      </c>
      <c r="U1741" s="303" t="str">
        <f t="shared" si="1234"/>
        <v/>
      </c>
      <c r="V1741" s="300" t="str">
        <f t="shared" si="1235"/>
        <v/>
      </c>
      <c r="W1741" s="192" t="str">
        <f t="shared" si="1236"/>
        <v/>
      </c>
      <c r="X1741" s="303" t="str">
        <f t="shared" si="1237"/>
        <v/>
      </c>
      <c r="Y1741" s="300" t="str">
        <f t="shared" si="1238"/>
        <v/>
      </c>
      <c r="Z1741" s="300" t="str">
        <f t="shared" si="1239"/>
        <v/>
      </c>
      <c r="AA1741" s="303" t="str">
        <f t="shared" si="1240"/>
        <v/>
      </c>
      <c r="AB1741" s="300" t="str">
        <f t="shared" si="1241"/>
        <v/>
      </c>
      <c r="AC1741" s="300" t="str">
        <f t="shared" si="1242"/>
        <v/>
      </c>
      <c r="AD1741" s="300" t="str">
        <f t="shared" si="1243"/>
        <v/>
      </c>
      <c r="AE1741" s="192" t="str">
        <f t="shared" si="1244"/>
        <v/>
      </c>
      <c r="AF1741" s="192" t="str">
        <f t="shared" si="1245"/>
        <v/>
      </c>
      <c r="AG1741" s="192"/>
      <c r="AJ1741" s="300" t="str">
        <f t="shared" si="1246"/>
        <v/>
      </c>
      <c r="AK1741" s="300" t="str">
        <f t="shared" si="1247"/>
        <v/>
      </c>
      <c r="AL1741" s="300" t="str">
        <f t="shared" si="1248"/>
        <v/>
      </c>
      <c r="AM1741" s="300" t="str">
        <f t="shared" si="1249"/>
        <v/>
      </c>
      <c r="AN1741" s="300" t="str">
        <f t="shared" si="1250"/>
        <v/>
      </c>
      <c r="AO1741" s="300" t="str">
        <f t="shared" si="1251"/>
        <v/>
      </c>
      <c r="AP1741" s="300" t="str">
        <f t="shared" si="1252"/>
        <v/>
      </c>
      <c r="AQ1741" s="300" t="str">
        <f t="shared" si="1253"/>
        <v/>
      </c>
      <c r="AR1741" s="306" t="str">
        <f t="shared" si="1254"/>
        <v/>
      </c>
      <c r="AS1741" s="300" t="str">
        <f t="shared" si="1255"/>
        <v/>
      </c>
      <c r="AT1741" s="300" t="str">
        <f t="shared" si="1256"/>
        <v/>
      </c>
      <c r="AU1741" s="192" t="str">
        <f t="shared" si="1257"/>
        <v>рбс</v>
      </c>
      <c r="AV1741" s="192" t="str">
        <f t="shared" si="1258"/>
        <v>рбс87520695общпро</v>
      </c>
      <c r="AW1741" s="191">
        <f t="shared" si="1259"/>
        <v>0</v>
      </c>
      <c r="AX1741" s="191">
        <f t="shared" si="1260"/>
        <v>0</v>
      </c>
      <c r="AY1741" s="191">
        <f t="shared" si="1261"/>
        <v>345025.12</v>
      </c>
      <c r="AZ1741" s="191">
        <f t="shared" si="1262"/>
        <v>312430</v>
      </c>
      <c r="BA1741" s="193">
        <f t="shared" si="1263"/>
        <v>1</v>
      </c>
      <c r="BB1741" s="193">
        <f t="shared" si="1264"/>
        <v>1</v>
      </c>
      <c r="BC1741" s="193">
        <f t="shared" si="1265"/>
        <v>1</v>
      </c>
      <c r="BD1741" s="191">
        <f t="shared" si="1273"/>
        <v>345025.12</v>
      </c>
      <c r="BE1741" s="191">
        <f t="shared" si="1266"/>
        <v>312430</v>
      </c>
      <c r="BF1741" s="210">
        <f t="shared" si="1267"/>
        <v>345025.12</v>
      </c>
      <c r="BG1741" s="211">
        <f t="shared" si="1268"/>
        <v>345025.12</v>
      </c>
      <c r="BH1741" s="289"/>
      <c r="BI1741" s="289"/>
      <c r="BL1741" s="233" t="str">
        <f t="shared" si="1269"/>
        <v/>
      </c>
    </row>
    <row r="1742" spans="1:64" ht="12" customHeight="1">
      <c r="A1742" s="333" t="s">
        <v>753</v>
      </c>
      <c r="B1742" s="381" t="s">
        <v>327</v>
      </c>
      <c r="C1742" s="333" t="s">
        <v>754</v>
      </c>
      <c r="D1742" s="381" t="s">
        <v>316</v>
      </c>
      <c r="E1742" s="381" t="s">
        <v>1443</v>
      </c>
      <c r="F1742" s="381" t="s">
        <v>658</v>
      </c>
      <c r="G1742" s="381" t="s">
        <v>395</v>
      </c>
      <c r="H1742" s="100" t="s">
        <v>653</v>
      </c>
      <c r="I1742" s="381" t="s">
        <v>505</v>
      </c>
      <c r="J1742" s="382">
        <v>201.84</v>
      </c>
      <c r="K1742" s="382">
        <v>201.84</v>
      </c>
      <c r="L1742" s="191" t="str">
        <f t="shared" ref="L1742:L1805" si="1274">CONCATENATE(B1742,C1742,D1742,E1742,F1742,G1742,I1742)</f>
        <v>875206950701011004001085329001</v>
      </c>
      <c r="M1742" s="192">
        <f t="array" ref="M1742">IF(COUNT(SEARCH(Удалить_Роспись_КВСР,$B1742)*SEARCH(Удалить_Роспись_ПБС,$C1742)*SEARCH(Удалить_Роспись_КФСР, $D1742)*SEARCH(Удалить_Роспись_КЦСР,$E1742)*SEARCH(Удалить_Роспись_КВР,$F1742)*SEARCH(Удалить_Роспись_ЭК,$H1742)*SEARCH(Удалить_Роспись_КР,$I1742))&gt;0,0,1)</f>
        <v>0</v>
      </c>
      <c r="N1742" s="192">
        <v>0</v>
      </c>
      <c r="O1742" s="192" t="str">
        <f t="shared" ref="O1742:O1805" si="1275">IF(OR($E1742="263П001",$E1742="092П000"),"атп","")</f>
        <v/>
      </c>
      <c r="P1742" s="192" t="str">
        <f t="shared" si="1270"/>
        <v/>
      </c>
      <c r="Q1742" s="300" t="str">
        <f t="shared" ref="Q1742:Q1805" si="1276">IF(OR($E1742="282Д002",$E1742="909Д000"),"инв","")</f>
        <v/>
      </c>
      <c r="R1742" s="300" t="str">
        <f t="shared" ref="R1742:R1805" si="1277">IF(OR($E1742="2928006",$E1742="4118004",$E1742="909Ж000"),"зем","")</f>
        <v/>
      </c>
      <c r="S1742" s="300" t="str">
        <f t="shared" ref="S1742:S1805" si="1278">IF($D1742="1001","пен","")</f>
        <v/>
      </c>
      <c r="T1742" s="192" t="str">
        <f t="shared" ref="T1742:T1805" si="1279">IF($E1742="9018000","рез","")</f>
        <v/>
      </c>
      <c r="U1742" s="303" t="str">
        <f t="shared" ref="U1742:U1805" si="1280">IF(LEFT($E1742,3)="795","рцп","")</f>
        <v/>
      </c>
      <c r="V1742" s="300" t="str">
        <f t="shared" ref="V1742:V1805" si="1281">IF(AND($B1742="830",OR($E1742="1038212",$E1742="0358000",E1742="0348223",E1742="1018001",E1742="1018210",E1742="1038000",E1742="0318202",E1742="0368203",E1742="0538001")),"мер","")</f>
        <v/>
      </c>
      <c r="W1742" s="192" t="str">
        <f t="shared" ref="W1742:W1805" si="1282">IF(AND($B1742="806",$D1742="0503"),"бла","")</f>
        <v/>
      </c>
      <c r="X1742" s="303" t="str">
        <f t="shared" ref="X1742:X1805" si="1283">IF(AND($B1742="806",$E1742="5058606"),"жил","")</f>
        <v/>
      </c>
      <c r="Y1742" s="300" t="str">
        <f t="shared" ref="Y1742:Y1805" si="1284">IF($D1742="0107","выб","")</f>
        <v/>
      </c>
      <c r="Z1742" s="300" t="str">
        <f t="shared" ref="Z1742:Z1805" si="1285">IF($G1742="251","меж","")</f>
        <v/>
      </c>
      <c r="AA1742" s="303" t="str">
        <f t="shared" ref="AA1742:AA1805" si="1286">IF($B1742="800","кцп","")</f>
        <v/>
      </c>
      <c r="AB1742" s="300" t="str">
        <f t="shared" ref="AB1742:AB1805" si="1287">IF($F1742="611","смз","")</f>
        <v/>
      </c>
      <c r="AC1742" s="300" t="str">
        <f t="shared" ref="AC1742:AC1805" si="1288">IF($D1742="1301","дол","")</f>
        <v/>
      </c>
      <c r="AD1742" s="300" t="str">
        <f t="shared" ref="AD1742:AD1805" si="1289">IF($F1742="612","сиц","")</f>
        <v/>
      </c>
      <c r="AE1742" s="192" t="str">
        <f t="shared" ref="AE1742:AE1805" si="1290">IF(AND($B1742="890",$E1742="9098000",F1742="870"),"рсф","")</f>
        <v/>
      </c>
      <c r="AF1742" s="192" t="str">
        <f t="shared" ref="AF1742:AF1805" si="1291">IF(AND($F1742="330",B1742="806"),"поч","")</f>
        <v/>
      </c>
      <c r="AG1742" s="192"/>
      <c r="AJ1742" s="300" t="str">
        <f t="shared" ref="AJ1742:AJ1805" si="1292">IF(AND(D1742="0503",G1742="223",OR(E1742="2118002",E1742="2218002",E1742="2338004",E1742="2718002",E1742="2928002",E1742="3018002",E1742="3118002",E1742="3218002",E1742="3418002",E1742="3658002",E1742="3718002",E1742="3818002",E1742="3948001",E1742="4118002",E1742="4218002",E1742="4218001",E1742="4318002",E1742="4418002",E1742="4618002")),"осв","")</f>
        <v/>
      </c>
      <c r="AK1742" s="300" t="str">
        <f t="shared" ref="AK1742:AK1805" si="1293">IF($D1742="0107","выб","")</f>
        <v/>
      </c>
      <c r="AL1742" s="300" t="str">
        <f t="shared" ref="AL1742:AL1805" si="1294">IF(OR($D1742="0409",$D1742="0503"),"бла","")</f>
        <v/>
      </c>
      <c r="AM1742" s="300" t="str">
        <f t="shared" ref="AM1742:AM1805" si="1295">IF($G1742="251","меж","")</f>
        <v/>
      </c>
      <c r="AN1742" s="300" t="str">
        <f t="shared" ref="AN1742:AN1805" si="1296">IF($D1742="0501","жил","")</f>
        <v/>
      </c>
      <c r="AO1742" s="300" t="str">
        <f t="shared" ref="AO1742:AO1805" si="1297">IF($D1742="1101","физ","")</f>
        <v/>
      </c>
      <c r="AP1742" s="300" t="str">
        <f t="shared" ref="AP1742:AP1805" si="1298">IF($D1742="0408","тра","")</f>
        <v/>
      </c>
      <c r="AQ1742" s="300" t="str">
        <f t="shared" ref="AQ1742:AQ1805" si="1299">IF($D1742="1001","пен","")</f>
        <v/>
      </c>
      <c r="AR1742" s="306" t="str">
        <f t="shared" ref="AR1742:AR1805" si="1300">IF(LEFT($E1742,3)="795","рцп","")</f>
        <v/>
      </c>
      <c r="AS1742" s="300" t="str">
        <f t="shared" ref="AS1742:AS1805" si="1301">IF($F1742="611","смз","")</f>
        <v/>
      </c>
      <c r="AT1742" s="300" t="str">
        <f t="shared" ref="AT1742:AT1805" si="1302">IF($F1742="612","сиц","")</f>
        <v/>
      </c>
      <c r="AU1742" s="192" t="str">
        <f t="shared" ref="AU1742:AU1805" si="1303">IF(LEFT(B1742,1)="9",LEFT(CONCATENATE(AJ1742,AK1742,AL1742,AM1742,AN1742,AP1742,AQ1742,AR1742,AS1742,AT1742,AO1742,"рбс"),3),LEFT(CONCATENATE(O1742,P1742,Q1742,R1742,S1742,T1742,U1742,V1742,W1742,X1742,Y1742,Z1742,AA1742,AB1742,AC1742,AD1742,AE1742,AF1742,"рбс"),3))</f>
        <v>рбс</v>
      </c>
      <c r="AV1742" s="192" t="str">
        <f t="shared" ref="AV1742:AV1805" si="1304">CONCATENATE(AU1742,B1742,IF(C1742="ЦП270","ЦП273",IF(AND(C1742="ЦС300",LEFT(E1742,3)="440"),"ЦС306",IF(AND(C1742="ЦУ340",LEFT(E1742,3)="440"),"ЦУ347",C1742))),IF(ISNA(VLOOKUP(F1742,спр_Платные,1,FALSE)),"общ","пла"),VLOOKUP(G1742,спр_Индексации_ЭКР,3,FALSE))</f>
        <v>рбс87520695общпро</v>
      </c>
      <c r="AW1742" s="191">
        <f t="shared" ref="AW1742:AW1805" si="1305">J1742*$M1742</f>
        <v>0</v>
      </c>
      <c r="AX1742" s="191">
        <f t="shared" ref="AX1742:AX1805" si="1306">K1742*$M1742</f>
        <v>0</v>
      </c>
      <c r="AY1742" s="191">
        <f t="shared" ref="AY1742:AY1805" si="1307">J1742*$N1742</f>
        <v>0</v>
      </c>
      <c r="AZ1742" s="191">
        <f t="shared" ref="AZ1742:AZ1805" si="1308">K1742*$N1742</f>
        <v>0</v>
      </c>
      <c r="BA1742" s="193">
        <f t="shared" ref="BA1742:BA1805" si="1309">VLOOKUP(G1742,спр_Индексации_ЭКР,2,FALSE)</f>
        <v>1</v>
      </c>
      <c r="BB1742" s="193">
        <f t="shared" ref="BB1742:BB1805" si="1310">VLOOKUP(G1742,спр_Индексации_ЭКР,4,FALSE)</f>
        <v>1</v>
      </c>
      <c r="BC1742" s="193">
        <f t="shared" ref="BC1742:BC1805" si="1311">VLOOKUP(G1742,спр_Индексации_ЭКР,5,FALSE)</f>
        <v>1</v>
      </c>
      <c r="BD1742" s="191">
        <f t="shared" si="1273"/>
        <v>0</v>
      </c>
      <c r="BE1742" s="191">
        <f t="shared" ref="BE1742:BE1805" si="1312">AZ1742*$BA1742</f>
        <v>0</v>
      </c>
      <c r="BF1742" s="210">
        <f t="shared" ref="BF1742:BF1805" si="1313">BD1742*BB1742</f>
        <v>0</v>
      </c>
      <c r="BG1742" s="211">
        <f t="shared" ref="BG1742:BG1805" si="1314">BF1742*BC1742</f>
        <v>0</v>
      </c>
      <c r="BH1742" s="289"/>
      <c r="BI1742" s="289"/>
      <c r="BL1742" s="233" t="str">
        <f t="shared" ref="BL1742:BL1805" si="1315">IF(LEFT(B1742,1)="9",LEFT(D1742,2),"")</f>
        <v/>
      </c>
    </row>
    <row r="1743" spans="1:64" ht="12" customHeight="1">
      <c r="A1743" s="333" t="s">
        <v>753</v>
      </c>
      <c r="B1743" s="381" t="s">
        <v>327</v>
      </c>
      <c r="C1743" s="333" t="s">
        <v>754</v>
      </c>
      <c r="D1743" s="381" t="s">
        <v>316</v>
      </c>
      <c r="E1743" s="381" t="s">
        <v>1444</v>
      </c>
      <c r="F1743" s="381" t="s">
        <v>608</v>
      </c>
      <c r="G1743" s="381" t="s">
        <v>385</v>
      </c>
      <c r="H1743" s="100" t="s">
        <v>653</v>
      </c>
      <c r="I1743" s="381" t="s">
        <v>505</v>
      </c>
      <c r="J1743" s="382">
        <v>887990</v>
      </c>
      <c r="K1743" s="382">
        <v>837688.53</v>
      </c>
      <c r="L1743" s="191" t="str">
        <f t="shared" si="1274"/>
        <v>875206950701011004101011121101</v>
      </c>
      <c r="M1743" s="192">
        <f t="array" ref="M1743">IF(COUNT(SEARCH(Удалить_Роспись_КВСР,$B1743)*SEARCH(Удалить_Роспись_ПБС,$C1743)*SEARCH(Удалить_Роспись_КФСР, $D1743)*SEARCH(Удалить_Роспись_КЦСР,$E1743)*SEARCH(Удалить_Роспись_КВР,$F1743)*SEARCH(Удалить_Роспись_ЭК,$H1743)*SEARCH(Удалить_Роспись_КР,$I1743))&gt;0,0,1)</f>
        <v>0</v>
      </c>
      <c r="N1743" s="192">
        <v>0</v>
      </c>
      <c r="O1743" s="192" t="str">
        <f t="shared" si="1275"/>
        <v/>
      </c>
      <c r="P1743" s="192" t="str">
        <f t="shared" si="1270"/>
        <v/>
      </c>
      <c r="Q1743" s="300" t="str">
        <f t="shared" si="1276"/>
        <v/>
      </c>
      <c r="R1743" s="300" t="str">
        <f t="shared" si="1277"/>
        <v/>
      </c>
      <c r="S1743" s="300" t="str">
        <f t="shared" si="1278"/>
        <v/>
      </c>
      <c r="T1743" s="192" t="str">
        <f t="shared" si="1279"/>
        <v/>
      </c>
      <c r="U1743" s="303" t="str">
        <f t="shared" si="1280"/>
        <v/>
      </c>
      <c r="V1743" s="300" t="str">
        <f t="shared" si="1281"/>
        <v/>
      </c>
      <c r="W1743" s="192" t="str">
        <f t="shared" si="1282"/>
        <v/>
      </c>
      <c r="X1743" s="303" t="str">
        <f t="shared" si="1283"/>
        <v/>
      </c>
      <c r="Y1743" s="300" t="str">
        <f t="shared" si="1284"/>
        <v/>
      </c>
      <c r="Z1743" s="300" t="str">
        <f t="shared" si="1285"/>
        <v/>
      </c>
      <c r="AA1743" s="303" t="str">
        <f t="shared" si="1286"/>
        <v/>
      </c>
      <c r="AB1743" s="300" t="str">
        <f t="shared" si="1287"/>
        <v/>
      </c>
      <c r="AC1743" s="300" t="str">
        <f t="shared" si="1288"/>
        <v/>
      </c>
      <c r="AD1743" s="300" t="str">
        <f t="shared" si="1289"/>
        <v/>
      </c>
      <c r="AE1743" s="192" t="str">
        <f t="shared" si="1290"/>
        <v/>
      </c>
      <c r="AF1743" s="192" t="str">
        <f t="shared" si="1291"/>
        <v/>
      </c>
      <c r="AG1743" s="192"/>
      <c r="AJ1743" s="300" t="str">
        <f t="shared" si="1292"/>
        <v/>
      </c>
      <c r="AK1743" s="300" t="str">
        <f t="shared" si="1293"/>
        <v/>
      </c>
      <c r="AL1743" s="300" t="str">
        <f t="shared" si="1294"/>
        <v/>
      </c>
      <c r="AM1743" s="300" t="str">
        <f t="shared" si="1295"/>
        <v/>
      </c>
      <c r="AN1743" s="300" t="str">
        <f t="shared" si="1296"/>
        <v/>
      </c>
      <c r="AO1743" s="300" t="str">
        <f t="shared" si="1297"/>
        <v/>
      </c>
      <c r="AP1743" s="300" t="str">
        <f t="shared" si="1298"/>
        <v/>
      </c>
      <c r="AQ1743" s="300" t="str">
        <f t="shared" si="1299"/>
        <v/>
      </c>
      <c r="AR1743" s="306" t="str">
        <f t="shared" si="1300"/>
        <v/>
      </c>
      <c r="AS1743" s="300" t="str">
        <f t="shared" si="1301"/>
        <v/>
      </c>
      <c r="AT1743" s="300" t="str">
        <f t="shared" si="1302"/>
        <v/>
      </c>
      <c r="AU1743" s="192" t="str">
        <f t="shared" si="1303"/>
        <v>рбс</v>
      </c>
      <c r="AV1743" s="192" t="str">
        <f t="shared" si="1304"/>
        <v>рбс87520695общопл</v>
      </c>
      <c r="AW1743" s="191">
        <f t="shared" si="1305"/>
        <v>0</v>
      </c>
      <c r="AX1743" s="191">
        <f t="shared" si="1306"/>
        <v>0</v>
      </c>
      <c r="AY1743" s="191">
        <f t="shared" si="1307"/>
        <v>0</v>
      </c>
      <c r="AZ1743" s="191">
        <f t="shared" si="1308"/>
        <v>0</v>
      </c>
      <c r="BA1743" s="193">
        <f t="shared" si="1309"/>
        <v>1</v>
      </c>
      <c r="BB1743" s="193">
        <f t="shared" si="1310"/>
        <v>1</v>
      </c>
      <c r="BC1743" s="193">
        <f t="shared" si="1311"/>
        <v>1</v>
      </c>
      <c r="BD1743" s="191">
        <f t="shared" si="1273"/>
        <v>0</v>
      </c>
      <c r="BE1743" s="191">
        <f t="shared" si="1312"/>
        <v>0</v>
      </c>
      <c r="BF1743" s="210">
        <f t="shared" si="1313"/>
        <v>0</v>
      </c>
      <c r="BG1743" s="211">
        <f t="shared" si="1314"/>
        <v>0</v>
      </c>
      <c r="BH1743" s="289"/>
      <c r="BI1743" s="289"/>
      <c r="BL1743" s="233" t="str">
        <f t="shared" si="1315"/>
        <v/>
      </c>
    </row>
    <row r="1744" spans="1:64" ht="12" customHeight="1">
      <c r="A1744" s="333" t="s">
        <v>753</v>
      </c>
      <c r="B1744" s="381" t="s">
        <v>327</v>
      </c>
      <c r="C1744" s="333" t="s">
        <v>754</v>
      </c>
      <c r="D1744" s="381" t="s">
        <v>316</v>
      </c>
      <c r="E1744" s="381" t="s">
        <v>1444</v>
      </c>
      <c r="F1744" s="381" t="s">
        <v>902</v>
      </c>
      <c r="G1744" s="381" t="s">
        <v>387</v>
      </c>
      <c r="H1744" s="100" t="s">
        <v>653</v>
      </c>
      <c r="I1744" s="381" t="s">
        <v>505</v>
      </c>
      <c r="J1744" s="382">
        <v>266365</v>
      </c>
      <c r="K1744" s="382">
        <v>245004.28</v>
      </c>
      <c r="L1744" s="191" t="str">
        <f t="shared" si="1274"/>
        <v>875206950701011004101011921301</v>
      </c>
      <c r="M1744" s="192">
        <f t="array" ref="M1744">IF(COUNT(SEARCH(Удалить_Роспись_КВСР,$B1744)*SEARCH(Удалить_Роспись_ПБС,$C1744)*SEARCH(Удалить_Роспись_КФСР, $D1744)*SEARCH(Удалить_Роспись_КЦСР,$E1744)*SEARCH(Удалить_Роспись_КВР,$F1744)*SEARCH(Удалить_Роспись_ЭК,$H1744)*SEARCH(Удалить_Роспись_КР,$I1744))&gt;0,0,1)</f>
        <v>0</v>
      </c>
      <c r="N1744" s="192">
        <v>0</v>
      </c>
      <c r="O1744" s="192" t="str">
        <f t="shared" si="1275"/>
        <v/>
      </c>
      <c r="P1744" s="192" t="str">
        <f t="shared" si="1270"/>
        <v/>
      </c>
      <c r="Q1744" s="300" t="str">
        <f t="shared" si="1276"/>
        <v/>
      </c>
      <c r="R1744" s="300" t="str">
        <f t="shared" si="1277"/>
        <v/>
      </c>
      <c r="S1744" s="300" t="str">
        <f t="shared" si="1278"/>
        <v/>
      </c>
      <c r="T1744" s="192" t="str">
        <f t="shared" si="1279"/>
        <v/>
      </c>
      <c r="U1744" s="303" t="str">
        <f t="shared" si="1280"/>
        <v/>
      </c>
      <c r="V1744" s="300" t="str">
        <f t="shared" si="1281"/>
        <v/>
      </c>
      <c r="W1744" s="192" t="str">
        <f t="shared" si="1282"/>
        <v/>
      </c>
      <c r="X1744" s="303" t="str">
        <f t="shared" si="1283"/>
        <v/>
      </c>
      <c r="Y1744" s="300" t="str">
        <f t="shared" si="1284"/>
        <v/>
      </c>
      <c r="Z1744" s="300" t="str">
        <f t="shared" si="1285"/>
        <v/>
      </c>
      <c r="AA1744" s="303" t="str">
        <f t="shared" si="1286"/>
        <v/>
      </c>
      <c r="AB1744" s="300" t="str">
        <f t="shared" si="1287"/>
        <v/>
      </c>
      <c r="AC1744" s="300" t="str">
        <f t="shared" si="1288"/>
        <v/>
      </c>
      <c r="AD1744" s="300" t="str">
        <f t="shared" si="1289"/>
        <v/>
      </c>
      <c r="AE1744" s="192" t="str">
        <f t="shared" si="1290"/>
        <v/>
      </c>
      <c r="AF1744" s="192" t="str">
        <f t="shared" si="1291"/>
        <v/>
      </c>
      <c r="AG1744" s="192"/>
      <c r="AJ1744" s="300" t="str">
        <f t="shared" si="1292"/>
        <v/>
      </c>
      <c r="AK1744" s="300" t="str">
        <f t="shared" si="1293"/>
        <v/>
      </c>
      <c r="AL1744" s="300" t="str">
        <f t="shared" si="1294"/>
        <v/>
      </c>
      <c r="AM1744" s="300" t="str">
        <f t="shared" si="1295"/>
        <v/>
      </c>
      <c r="AN1744" s="300" t="str">
        <f t="shared" si="1296"/>
        <v/>
      </c>
      <c r="AO1744" s="300" t="str">
        <f t="shared" si="1297"/>
        <v/>
      </c>
      <c r="AP1744" s="300" t="str">
        <f t="shared" si="1298"/>
        <v/>
      </c>
      <c r="AQ1744" s="300" t="str">
        <f t="shared" si="1299"/>
        <v/>
      </c>
      <c r="AR1744" s="306" t="str">
        <f t="shared" si="1300"/>
        <v/>
      </c>
      <c r="AS1744" s="300" t="str">
        <f t="shared" si="1301"/>
        <v/>
      </c>
      <c r="AT1744" s="300" t="str">
        <f t="shared" si="1302"/>
        <v/>
      </c>
      <c r="AU1744" s="192" t="str">
        <f t="shared" si="1303"/>
        <v>рбс</v>
      </c>
      <c r="AV1744" s="192" t="str">
        <f t="shared" si="1304"/>
        <v>рбс87520695общопл</v>
      </c>
      <c r="AW1744" s="191">
        <f t="shared" si="1305"/>
        <v>0</v>
      </c>
      <c r="AX1744" s="191">
        <f t="shared" si="1306"/>
        <v>0</v>
      </c>
      <c r="AY1744" s="191">
        <f t="shared" si="1307"/>
        <v>0</v>
      </c>
      <c r="AZ1744" s="191">
        <f t="shared" si="1308"/>
        <v>0</v>
      </c>
      <c r="BA1744" s="193">
        <f t="shared" si="1309"/>
        <v>1</v>
      </c>
      <c r="BB1744" s="193">
        <f t="shared" si="1310"/>
        <v>1</v>
      </c>
      <c r="BC1744" s="193">
        <f t="shared" si="1311"/>
        <v>1</v>
      </c>
      <c r="BD1744" s="191">
        <f t="shared" si="1273"/>
        <v>0</v>
      </c>
      <c r="BE1744" s="191">
        <f t="shared" si="1312"/>
        <v>0</v>
      </c>
      <c r="BF1744" s="210">
        <f t="shared" si="1313"/>
        <v>0</v>
      </c>
      <c r="BG1744" s="211">
        <f t="shared" si="1314"/>
        <v>0</v>
      </c>
      <c r="BH1744" s="289"/>
      <c r="BI1744" s="289"/>
      <c r="BL1744" s="233" t="str">
        <f t="shared" si="1315"/>
        <v/>
      </c>
    </row>
    <row r="1745" spans="1:64" ht="12" customHeight="1">
      <c r="A1745" s="333" t="s">
        <v>753</v>
      </c>
      <c r="B1745" s="381" t="s">
        <v>327</v>
      </c>
      <c r="C1745" s="333" t="s">
        <v>754</v>
      </c>
      <c r="D1745" s="381" t="s">
        <v>316</v>
      </c>
      <c r="E1745" s="381" t="s">
        <v>1445</v>
      </c>
      <c r="F1745" s="381" t="s">
        <v>589</v>
      </c>
      <c r="G1745" s="381" t="s">
        <v>386</v>
      </c>
      <c r="H1745" s="100" t="s">
        <v>653</v>
      </c>
      <c r="I1745" s="381" t="s">
        <v>505</v>
      </c>
      <c r="J1745" s="382">
        <v>30000</v>
      </c>
      <c r="K1745" s="382">
        <v>30000</v>
      </c>
      <c r="L1745" s="191" t="str">
        <f t="shared" si="1274"/>
        <v>875206950701011004701011221201</v>
      </c>
      <c r="M1745" s="192">
        <f t="array" ref="M1745">IF(COUNT(SEARCH(Удалить_Роспись_КВСР,$B1745)*SEARCH(Удалить_Роспись_ПБС,$C1745)*SEARCH(Удалить_Роспись_КФСР, $D1745)*SEARCH(Удалить_Роспись_КЦСР,$E1745)*SEARCH(Удалить_Роспись_КВР,$F1745)*SEARCH(Удалить_Роспись_ЭК,$H1745)*SEARCH(Удалить_Роспись_КР,$I1745))&gt;0,0,1)</f>
        <v>0</v>
      </c>
      <c r="N1745" s="192">
        <v>0</v>
      </c>
      <c r="O1745" s="192" t="str">
        <f t="shared" si="1275"/>
        <v/>
      </c>
      <c r="P1745" s="192" t="str">
        <f t="shared" si="1270"/>
        <v/>
      </c>
      <c r="Q1745" s="300" t="str">
        <f t="shared" si="1276"/>
        <v/>
      </c>
      <c r="R1745" s="300" t="str">
        <f t="shared" si="1277"/>
        <v/>
      </c>
      <c r="S1745" s="300" t="str">
        <f t="shared" si="1278"/>
        <v/>
      </c>
      <c r="T1745" s="192" t="str">
        <f t="shared" si="1279"/>
        <v/>
      </c>
      <c r="U1745" s="303" t="str">
        <f t="shared" si="1280"/>
        <v/>
      </c>
      <c r="V1745" s="300" t="str">
        <f t="shared" si="1281"/>
        <v/>
      </c>
      <c r="W1745" s="192" t="str">
        <f t="shared" si="1282"/>
        <v/>
      </c>
      <c r="X1745" s="303" t="str">
        <f t="shared" si="1283"/>
        <v/>
      </c>
      <c r="Y1745" s="300" t="str">
        <f t="shared" si="1284"/>
        <v/>
      </c>
      <c r="Z1745" s="300" t="str">
        <f t="shared" si="1285"/>
        <v/>
      </c>
      <c r="AA1745" s="303" t="str">
        <f t="shared" si="1286"/>
        <v/>
      </c>
      <c r="AB1745" s="300" t="str">
        <f t="shared" si="1287"/>
        <v/>
      </c>
      <c r="AC1745" s="300" t="str">
        <f t="shared" si="1288"/>
        <v/>
      </c>
      <c r="AD1745" s="300" t="str">
        <f t="shared" si="1289"/>
        <v/>
      </c>
      <c r="AE1745" s="192" t="str">
        <f t="shared" si="1290"/>
        <v/>
      </c>
      <c r="AF1745" s="192" t="str">
        <f t="shared" si="1291"/>
        <v/>
      </c>
      <c r="AG1745" s="192"/>
      <c r="AJ1745" s="300" t="str">
        <f t="shared" si="1292"/>
        <v/>
      </c>
      <c r="AK1745" s="300" t="str">
        <f t="shared" si="1293"/>
        <v/>
      </c>
      <c r="AL1745" s="300" t="str">
        <f t="shared" si="1294"/>
        <v/>
      </c>
      <c r="AM1745" s="300" t="str">
        <f t="shared" si="1295"/>
        <v/>
      </c>
      <c r="AN1745" s="300" t="str">
        <f t="shared" si="1296"/>
        <v/>
      </c>
      <c r="AO1745" s="300" t="str">
        <f t="shared" si="1297"/>
        <v/>
      </c>
      <c r="AP1745" s="300" t="str">
        <f t="shared" si="1298"/>
        <v/>
      </c>
      <c r="AQ1745" s="300" t="str">
        <f t="shared" si="1299"/>
        <v/>
      </c>
      <c r="AR1745" s="306" t="str">
        <f t="shared" si="1300"/>
        <v/>
      </c>
      <c r="AS1745" s="300" t="str">
        <f t="shared" si="1301"/>
        <v/>
      </c>
      <c r="AT1745" s="300" t="str">
        <f t="shared" si="1302"/>
        <v/>
      </c>
      <c r="AU1745" s="192" t="str">
        <f t="shared" si="1303"/>
        <v>рбс</v>
      </c>
      <c r="AV1745" s="192" t="str">
        <f t="shared" si="1304"/>
        <v>рбс87520695общпро</v>
      </c>
      <c r="AW1745" s="191">
        <f t="shared" si="1305"/>
        <v>0</v>
      </c>
      <c r="AX1745" s="191">
        <f t="shared" si="1306"/>
        <v>0</v>
      </c>
      <c r="AY1745" s="191">
        <f t="shared" si="1307"/>
        <v>0</v>
      </c>
      <c r="AZ1745" s="191">
        <f t="shared" si="1308"/>
        <v>0</v>
      </c>
      <c r="BA1745" s="193">
        <f t="shared" si="1309"/>
        <v>1</v>
      </c>
      <c r="BB1745" s="193">
        <f t="shared" si="1310"/>
        <v>1</v>
      </c>
      <c r="BC1745" s="193">
        <f t="shared" si="1311"/>
        <v>1</v>
      </c>
      <c r="BD1745" s="191">
        <f t="shared" si="1273"/>
        <v>0</v>
      </c>
      <c r="BE1745" s="191">
        <f t="shared" si="1312"/>
        <v>0</v>
      </c>
      <c r="BF1745" s="210">
        <f t="shared" si="1313"/>
        <v>0</v>
      </c>
      <c r="BG1745" s="211">
        <f t="shared" si="1314"/>
        <v>0</v>
      </c>
      <c r="BH1745" s="289"/>
      <c r="BI1745" s="289"/>
      <c r="BL1745" s="233" t="str">
        <f t="shared" si="1315"/>
        <v/>
      </c>
    </row>
    <row r="1746" spans="1:64" ht="12" customHeight="1">
      <c r="A1746" s="333" t="s">
        <v>753</v>
      </c>
      <c r="B1746" s="381" t="s">
        <v>327</v>
      </c>
      <c r="C1746" s="333" t="s">
        <v>754</v>
      </c>
      <c r="D1746" s="381" t="s">
        <v>316</v>
      </c>
      <c r="E1746" s="381" t="s">
        <v>1446</v>
      </c>
      <c r="F1746" s="381" t="s">
        <v>586</v>
      </c>
      <c r="G1746" s="381" t="s">
        <v>393</v>
      </c>
      <c r="H1746" s="100" t="s">
        <v>653</v>
      </c>
      <c r="I1746" s="381" t="s">
        <v>505</v>
      </c>
      <c r="J1746" s="382">
        <v>180552.44</v>
      </c>
      <c r="K1746" s="382">
        <v>155531.06</v>
      </c>
      <c r="L1746" s="191" t="str">
        <f t="shared" si="1274"/>
        <v>875206950701011004Г01024422301</v>
      </c>
      <c r="M1746" s="192">
        <f t="array" ref="M1746">IF(COUNT(SEARCH(Удалить_Роспись_КВСР,$B1746)*SEARCH(Удалить_Роспись_ПБС,$C1746)*SEARCH(Удалить_Роспись_КФСР, $D1746)*SEARCH(Удалить_Роспись_КЦСР,$E1746)*SEARCH(Удалить_Роспись_КВР,$F1746)*SEARCH(Удалить_Роспись_ЭК,$H1746)*SEARCH(Удалить_Роспись_КР,$I1746))&gt;0,0,1)</f>
        <v>0</v>
      </c>
      <c r="N1746" s="192">
        <f>IF(COUNT(SEARCH(Удалить_Индекс_КВСР,$B1746)*SEARCH(Удалить_Индекс_ПБС,$C1746)*SEARCH(Удалить_Индекс_КФСР,$D1746)*SEARCH(Удалить_Индекс_КЦСР,$E1746)*SEARCH(Удалить_Индекс_КВР,$F1746)*SEARCH(Удалить_Индекс_ЭК,$H1746)*SEARCH(Удалить_Индекс_КР,$I1746))&gt;0,0,1)</f>
        <v>1</v>
      </c>
      <c r="O1746" s="192" t="str">
        <f t="shared" si="1275"/>
        <v/>
      </c>
      <c r="P1746" s="192" t="str">
        <f t="shared" si="1270"/>
        <v/>
      </c>
      <c r="Q1746" s="300" t="str">
        <f t="shared" si="1276"/>
        <v/>
      </c>
      <c r="R1746" s="300" t="str">
        <f t="shared" si="1277"/>
        <v/>
      </c>
      <c r="S1746" s="300" t="str">
        <f t="shared" si="1278"/>
        <v/>
      </c>
      <c r="T1746" s="192" t="str">
        <f t="shared" si="1279"/>
        <v/>
      </c>
      <c r="U1746" s="303" t="str">
        <f t="shared" si="1280"/>
        <v/>
      </c>
      <c r="V1746" s="300" t="str">
        <f t="shared" si="1281"/>
        <v/>
      </c>
      <c r="W1746" s="192" t="str">
        <f t="shared" si="1282"/>
        <v/>
      </c>
      <c r="X1746" s="303" t="str">
        <f t="shared" si="1283"/>
        <v/>
      </c>
      <c r="Y1746" s="300" t="str">
        <f t="shared" si="1284"/>
        <v/>
      </c>
      <c r="Z1746" s="300" t="str">
        <f t="shared" si="1285"/>
        <v/>
      </c>
      <c r="AA1746" s="303" t="str">
        <f t="shared" si="1286"/>
        <v/>
      </c>
      <c r="AB1746" s="300" t="str">
        <f t="shared" si="1287"/>
        <v/>
      </c>
      <c r="AC1746" s="300" t="str">
        <f t="shared" si="1288"/>
        <v/>
      </c>
      <c r="AD1746" s="300" t="str">
        <f t="shared" si="1289"/>
        <v/>
      </c>
      <c r="AE1746" s="192" t="str">
        <f t="shared" si="1290"/>
        <v/>
      </c>
      <c r="AF1746" s="192" t="str">
        <f t="shared" si="1291"/>
        <v/>
      </c>
      <c r="AG1746" s="192"/>
      <c r="AJ1746" s="300" t="str">
        <f t="shared" si="1292"/>
        <v/>
      </c>
      <c r="AK1746" s="300" t="str">
        <f t="shared" si="1293"/>
        <v/>
      </c>
      <c r="AL1746" s="300" t="str">
        <f t="shared" si="1294"/>
        <v/>
      </c>
      <c r="AM1746" s="300" t="str">
        <f t="shared" si="1295"/>
        <v/>
      </c>
      <c r="AN1746" s="300" t="str">
        <f t="shared" si="1296"/>
        <v/>
      </c>
      <c r="AO1746" s="300" t="str">
        <f t="shared" si="1297"/>
        <v/>
      </c>
      <c r="AP1746" s="300" t="str">
        <f t="shared" si="1298"/>
        <v/>
      </c>
      <c r="AQ1746" s="300" t="str">
        <f t="shared" si="1299"/>
        <v/>
      </c>
      <c r="AR1746" s="306" t="str">
        <f t="shared" si="1300"/>
        <v/>
      </c>
      <c r="AS1746" s="300" t="str">
        <f t="shared" si="1301"/>
        <v/>
      </c>
      <c r="AT1746" s="300" t="str">
        <f t="shared" si="1302"/>
        <v/>
      </c>
      <c r="AU1746" s="192" t="str">
        <f t="shared" si="1303"/>
        <v>рбс</v>
      </c>
      <c r="AV1746" s="192" t="str">
        <f t="shared" si="1304"/>
        <v>рбс87520695общком</v>
      </c>
      <c r="AW1746" s="191">
        <f t="shared" si="1305"/>
        <v>0</v>
      </c>
      <c r="AX1746" s="191">
        <f t="shared" si="1306"/>
        <v>0</v>
      </c>
      <c r="AY1746" s="191">
        <f t="shared" si="1307"/>
        <v>180552.44</v>
      </c>
      <c r="AZ1746" s="191">
        <f t="shared" si="1308"/>
        <v>155531.06</v>
      </c>
      <c r="BA1746" s="193">
        <f t="shared" si="1309"/>
        <v>1</v>
      </c>
      <c r="BB1746" s="193">
        <f t="shared" si="1310"/>
        <v>1</v>
      </c>
      <c r="BC1746" s="193">
        <f t="shared" si="1311"/>
        <v>1</v>
      </c>
      <c r="BD1746" s="191">
        <f t="shared" si="1273"/>
        <v>180552.44</v>
      </c>
      <c r="BE1746" s="191">
        <f t="shared" si="1312"/>
        <v>155531.06</v>
      </c>
      <c r="BF1746" s="210">
        <f t="shared" si="1313"/>
        <v>180552.44</v>
      </c>
      <c r="BG1746" s="211">
        <f t="shared" si="1314"/>
        <v>180552.44</v>
      </c>
      <c r="BH1746" s="289"/>
      <c r="BI1746" s="289"/>
      <c r="BL1746" s="233" t="str">
        <f t="shared" si="1315"/>
        <v/>
      </c>
    </row>
    <row r="1747" spans="1:64" ht="12" customHeight="1">
      <c r="A1747" s="333" t="s">
        <v>753</v>
      </c>
      <c r="B1747" s="381" t="s">
        <v>327</v>
      </c>
      <c r="C1747" s="333" t="s">
        <v>754</v>
      </c>
      <c r="D1747" s="381" t="s">
        <v>316</v>
      </c>
      <c r="E1747" s="381" t="s">
        <v>1447</v>
      </c>
      <c r="F1747" s="381" t="s">
        <v>586</v>
      </c>
      <c r="G1747" s="381" t="s">
        <v>397</v>
      </c>
      <c r="H1747" s="100" t="s">
        <v>653</v>
      </c>
      <c r="I1747" s="381" t="s">
        <v>505</v>
      </c>
      <c r="J1747" s="382">
        <v>896449.75</v>
      </c>
      <c r="K1747" s="382">
        <v>423638.45</v>
      </c>
      <c r="L1747" s="191" t="str">
        <f t="shared" si="1274"/>
        <v>875206950701011004П01024434001</v>
      </c>
      <c r="M1747" s="192">
        <f t="array" ref="M1747">IF(COUNT(SEARCH(Удалить_Роспись_КВСР,$B1747)*SEARCH(Удалить_Роспись_ПБС,$C1747)*SEARCH(Удалить_Роспись_КФСР, $D1747)*SEARCH(Удалить_Роспись_КЦСР,$E1747)*SEARCH(Удалить_Роспись_КВР,$F1747)*SEARCH(Удалить_Роспись_ЭК,$H1747)*SEARCH(Удалить_Роспись_КР,$I1747))&gt;0,0,1)</f>
        <v>0</v>
      </c>
      <c r="N1747" s="192">
        <f>IF(COUNT(SEARCH(Удалить_Индекс_КВСР,$B1747)*SEARCH(Удалить_Индекс_ПБС,$C1747)*SEARCH(Удалить_Индекс_КФСР,$D1747)*SEARCH(Удалить_Индекс_КЦСР,$E1747)*SEARCH(Удалить_Индекс_КВР,$F1747)*SEARCH(Удалить_Индекс_ЭК,$H1747)*SEARCH(Удалить_Индекс_КР,$I1747))&gt;0,0,1)</f>
        <v>1</v>
      </c>
      <c r="O1747" s="192" t="str">
        <f t="shared" si="1275"/>
        <v/>
      </c>
      <c r="P1747" s="192" t="str">
        <f t="shared" si="1270"/>
        <v/>
      </c>
      <c r="Q1747" s="300" t="str">
        <f t="shared" si="1276"/>
        <v/>
      </c>
      <c r="R1747" s="300" t="str">
        <f t="shared" si="1277"/>
        <v/>
      </c>
      <c r="S1747" s="300" t="str">
        <f t="shared" si="1278"/>
        <v/>
      </c>
      <c r="T1747" s="192" t="str">
        <f t="shared" si="1279"/>
        <v/>
      </c>
      <c r="U1747" s="303" t="str">
        <f t="shared" si="1280"/>
        <v/>
      </c>
      <c r="V1747" s="300" t="str">
        <f t="shared" si="1281"/>
        <v/>
      </c>
      <c r="W1747" s="192" t="str">
        <f t="shared" si="1282"/>
        <v/>
      </c>
      <c r="X1747" s="303" t="str">
        <f t="shared" si="1283"/>
        <v/>
      </c>
      <c r="Y1747" s="300" t="str">
        <f t="shared" si="1284"/>
        <v/>
      </c>
      <c r="Z1747" s="300" t="str">
        <f t="shared" si="1285"/>
        <v/>
      </c>
      <c r="AA1747" s="303" t="str">
        <f t="shared" si="1286"/>
        <v/>
      </c>
      <c r="AB1747" s="300" t="str">
        <f t="shared" si="1287"/>
        <v/>
      </c>
      <c r="AC1747" s="300" t="str">
        <f t="shared" si="1288"/>
        <v/>
      </c>
      <c r="AD1747" s="300" t="str">
        <f t="shared" si="1289"/>
        <v/>
      </c>
      <c r="AE1747" s="192" t="str">
        <f t="shared" si="1290"/>
        <v/>
      </c>
      <c r="AF1747" s="192" t="str">
        <f t="shared" si="1291"/>
        <v/>
      </c>
      <c r="AG1747" s="192"/>
      <c r="AJ1747" s="300" t="str">
        <f t="shared" si="1292"/>
        <v/>
      </c>
      <c r="AK1747" s="300" t="str">
        <f t="shared" si="1293"/>
        <v/>
      </c>
      <c r="AL1747" s="300" t="str">
        <f t="shared" si="1294"/>
        <v/>
      </c>
      <c r="AM1747" s="300" t="str">
        <f t="shared" si="1295"/>
        <v/>
      </c>
      <c r="AN1747" s="300" t="str">
        <f t="shared" si="1296"/>
        <v/>
      </c>
      <c r="AO1747" s="300" t="str">
        <f t="shared" si="1297"/>
        <v/>
      </c>
      <c r="AP1747" s="300" t="str">
        <f t="shared" si="1298"/>
        <v/>
      </c>
      <c r="AQ1747" s="300" t="str">
        <f t="shared" si="1299"/>
        <v/>
      </c>
      <c r="AR1747" s="306" t="str">
        <f t="shared" si="1300"/>
        <v/>
      </c>
      <c r="AS1747" s="300" t="str">
        <f t="shared" si="1301"/>
        <v/>
      </c>
      <c r="AT1747" s="300" t="str">
        <f t="shared" si="1302"/>
        <v/>
      </c>
      <c r="AU1747" s="192" t="str">
        <f t="shared" si="1303"/>
        <v>рбс</v>
      </c>
      <c r="AV1747" s="192" t="str">
        <f t="shared" si="1304"/>
        <v>рбс87520695общпро</v>
      </c>
      <c r="AW1747" s="191">
        <f t="shared" si="1305"/>
        <v>0</v>
      </c>
      <c r="AX1747" s="191">
        <f t="shared" si="1306"/>
        <v>0</v>
      </c>
      <c r="AY1747" s="191">
        <f t="shared" si="1307"/>
        <v>896449.75</v>
      </c>
      <c r="AZ1747" s="191">
        <f t="shared" si="1308"/>
        <v>423638.45</v>
      </c>
      <c r="BA1747" s="193">
        <f t="shared" si="1309"/>
        <v>1</v>
      </c>
      <c r="BB1747" s="193">
        <f t="shared" si="1310"/>
        <v>1</v>
      </c>
      <c r="BC1747" s="193">
        <f t="shared" si="1311"/>
        <v>1</v>
      </c>
      <c r="BD1747" s="191">
        <f t="shared" si="1273"/>
        <v>896449.75</v>
      </c>
      <c r="BE1747" s="191">
        <f t="shared" si="1312"/>
        <v>423638.45</v>
      </c>
      <c r="BF1747" s="210">
        <f t="shared" si="1313"/>
        <v>896449.75</v>
      </c>
      <c r="BG1747" s="211">
        <f t="shared" si="1314"/>
        <v>896449.75</v>
      </c>
      <c r="BH1747" s="289"/>
      <c r="BI1747" s="289"/>
      <c r="BL1747" s="233" t="str">
        <f t="shared" si="1315"/>
        <v/>
      </c>
    </row>
    <row r="1748" spans="1:64" ht="12" customHeight="1">
      <c r="A1748" s="333" t="s">
        <v>753</v>
      </c>
      <c r="B1748" s="381" t="s">
        <v>327</v>
      </c>
      <c r="C1748" s="333" t="s">
        <v>754</v>
      </c>
      <c r="D1748" s="381" t="s">
        <v>316</v>
      </c>
      <c r="E1748" s="381" t="s">
        <v>1448</v>
      </c>
      <c r="F1748" s="381" t="s">
        <v>586</v>
      </c>
      <c r="G1748" s="381" t="s">
        <v>407</v>
      </c>
      <c r="H1748" s="100" t="s">
        <v>653</v>
      </c>
      <c r="I1748" s="381" t="s">
        <v>505</v>
      </c>
      <c r="J1748" s="382">
        <v>15700</v>
      </c>
      <c r="K1748" s="382">
        <v>15700</v>
      </c>
      <c r="L1748" s="191" t="str">
        <f t="shared" si="1274"/>
        <v>875206950701011004Ф00024431001</v>
      </c>
      <c r="M1748" s="192">
        <f t="array" ref="M1748">IF(COUNT(SEARCH(Удалить_Роспись_КВСР,$B1748)*SEARCH(Удалить_Роспись_ПБС,$C1748)*SEARCH(Удалить_Роспись_КФСР, $D1748)*SEARCH(Удалить_Роспись_КЦСР,$E1748)*SEARCH(Удалить_Роспись_КВР,$F1748)*SEARCH(Удалить_Роспись_ЭК,$H1748)*SEARCH(Удалить_Роспись_КР,$I1748))&gt;0,0,1)</f>
        <v>0</v>
      </c>
      <c r="N1748" s="192">
        <v>0</v>
      </c>
      <c r="O1748" s="192" t="str">
        <f t="shared" si="1275"/>
        <v/>
      </c>
      <c r="P1748" s="192" t="str">
        <f t="shared" ref="P1748:P1811" si="1316">IF($E1748="092Л000","воз","")</f>
        <v/>
      </c>
      <c r="Q1748" s="300" t="str">
        <f t="shared" si="1276"/>
        <v/>
      </c>
      <c r="R1748" s="300" t="str">
        <f t="shared" si="1277"/>
        <v/>
      </c>
      <c r="S1748" s="300" t="str">
        <f t="shared" si="1278"/>
        <v/>
      </c>
      <c r="T1748" s="192" t="str">
        <f t="shared" si="1279"/>
        <v/>
      </c>
      <c r="U1748" s="303" t="str">
        <f t="shared" si="1280"/>
        <v/>
      </c>
      <c r="V1748" s="300" t="str">
        <f t="shared" si="1281"/>
        <v/>
      </c>
      <c r="W1748" s="192" t="str">
        <f t="shared" si="1282"/>
        <v/>
      </c>
      <c r="X1748" s="303" t="str">
        <f t="shared" si="1283"/>
        <v/>
      </c>
      <c r="Y1748" s="300" t="str">
        <f t="shared" si="1284"/>
        <v/>
      </c>
      <c r="Z1748" s="300" t="str">
        <f t="shared" si="1285"/>
        <v/>
      </c>
      <c r="AA1748" s="303" t="str">
        <f t="shared" si="1286"/>
        <v/>
      </c>
      <c r="AB1748" s="300" t="str">
        <f t="shared" si="1287"/>
        <v/>
      </c>
      <c r="AC1748" s="300" t="str">
        <f t="shared" si="1288"/>
        <v/>
      </c>
      <c r="AD1748" s="300" t="str">
        <f t="shared" si="1289"/>
        <v/>
      </c>
      <c r="AE1748" s="192" t="str">
        <f t="shared" si="1290"/>
        <v/>
      </c>
      <c r="AF1748" s="192" t="str">
        <f t="shared" si="1291"/>
        <v/>
      </c>
      <c r="AG1748" s="192"/>
      <c r="AJ1748" s="300" t="str">
        <f t="shared" si="1292"/>
        <v/>
      </c>
      <c r="AK1748" s="300" t="str">
        <f t="shared" si="1293"/>
        <v/>
      </c>
      <c r="AL1748" s="300" t="str">
        <f t="shared" si="1294"/>
        <v/>
      </c>
      <c r="AM1748" s="300" t="str">
        <f t="shared" si="1295"/>
        <v/>
      </c>
      <c r="AN1748" s="300" t="str">
        <f t="shared" si="1296"/>
        <v/>
      </c>
      <c r="AO1748" s="300" t="str">
        <f t="shared" si="1297"/>
        <v/>
      </c>
      <c r="AP1748" s="300" t="str">
        <f t="shared" si="1298"/>
        <v/>
      </c>
      <c r="AQ1748" s="300" t="str">
        <f t="shared" si="1299"/>
        <v/>
      </c>
      <c r="AR1748" s="306" t="str">
        <f t="shared" si="1300"/>
        <v/>
      </c>
      <c r="AS1748" s="300" t="str">
        <f t="shared" si="1301"/>
        <v/>
      </c>
      <c r="AT1748" s="300" t="str">
        <f t="shared" si="1302"/>
        <v/>
      </c>
      <c r="AU1748" s="192" t="str">
        <f t="shared" si="1303"/>
        <v>рбс</v>
      </c>
      <c r="AV1748" s="192" t="str">
        <f t="shared" si="1304"/>
        <v>рбс87520695общосн</v>
      </c>
      <c r="AW1748" s="191">
        <f t="shared" si="1305"/>
        <v>0</v>
      </c>
      <c r="AX1748" s="191">
        <f t="shared" si="1306"/>
        <v>0</v>
      </c>
      <c r="AY1748" s="191">
        <f t="shared" si="1307"/>
        <v>0</v>
      </c>
      <c r="AZ1748" s="191">
        <f t="shared" si="1308"/>
        <v>0</v>
      </c>
      <c r="BA1748" s="193">
        <f t="shared" si="1309"/>
        <v>1</v>
      </c>
      <c r="BB1748" s="193">
        <f t="shared" si="1310"/>
        <v>1</v>
      </c>
      <c r="BC1748" s="193">
        <f t="shared" si="1311"/>
        <v>1</v>
      </c>
      <c r="BD1748" s="191">
        <f t="shared" si="1273"/>
        <v>0</v>
      </c>
      <c r="BE1748" s="191">
        <f t="shared" si="1312"/>
        <v>0</v>
      </c>
      <c r="BF1748" s="210">
        <f t="shared" si="1313"/>
        <v>0</v>
      </c>
      <c r="BG1748" s="211">
        <f t="shared" si="1314"/>
        <v>0</v>
      </c>
      <c r="BH1748" s="289"/>
      <c r="BI1748" s="289"/>
      <c r="BL1748" s="233" t="str">
        <f t="shared" si="1315"/>
        <v/>
      </c>
    </row>
    <row r="1749" spans="1:64" ht="12" customHeight="1">
      <c r="A1749" s="333" t="s">
        <v>753</v>
      </c>
      <c r="B1749" s="381" t="s">
        <v>327</v>
      </c>
      <c r="C1749" s="333" t="s">
        <v>754</v>
      </c>
      <c r="D1749" s="381" t="s">
        <v>316</v>
      </c>
      <c r="E1749" s="381" t="s">
        <v>1449</v>
      </c>
      <c r="F1749" s="381" t="s">
        <v>586</v>
      </c>
      <c r="G1749" s="381" t="s">
        <v>393</v>
      </c>
      <c r="H1749" s="100" t="s">
        <v>653</v>
      </c>
      <c r="I1749" s="381" t="s">
        <v>505</v>
      </c>
      <c r="J1749" s="382">
        <v>185782</v>
      </c>
      <c r="K1749" s="382">
        <v>105562.89</v>
      </c>
      <c r="L1749" s="191" t="str">
        <f t="shared" si="1274"/>
        <v>875206950701011004Э01024422301</v>
      </c>
      <c r="M1749" s="192">
        <f t="array" ref="M1749">IF(COUNT(SEARCH(Удалить_Роспись_КВСР,$B1749)*SEARCH(Удалить_Роспись_ПБС,$C1749)*SEARCH(Удалить_Роспись_КФСР, $D1749)*SEARCH(Удалить_Роспись_КЦСР,$E1749)*SEARCH(Удалить_Роспись_КВР,$F1749)*SEARCH(Удалить_Роспись_ЭК,$H1749)*SEARCH(Удалить_Роспись_КР,$I1749))&gt;0,0,1)</f>
        <v>0</v>
      </c>
      <c r="N1749" s="192">
        <f>IF(COUNT(SEARCH(Удалить_Индекс_КВСР,$B1749)*SEARCH(Удалить_Индекс_ПБС,$C1749)*SEARCH(Удалить_Индекс_КФСР,$D1749)*SEARCH(Удалить_Индекс_КЦСР,$E1749)*SEARCH(Удалить_Индекс_КВР,$F1749)*SEARCH(Удалить_Индекс_ЭК,$H1749)*SEARCH(Удалить_Индекс_КР,$I1749))&gt;0,0,1)</f>
        <v>1</v>
      </c>
      <c r="O1749" s="192" t="str">
        <f t="shared" si="1275"/>
        <v/>
      </c>
      <c r="P1749" s="192" t="str">
        <f t="shared" si="1316"/>
        <v/>
      </c>
      <c r="Q1749" s="300" t="str">
        <f t="shared" si="1276"/>
        <v/>
      </c>
      <c r="R1749" s="300" t="str">
        <f t="shared" si="1277"/>
        <v/>
      </c>
      <c r="S1749" s="300" t="str">
        <f t="shared" si="1278"/>
        <v/>
      </c>
      <c r="T1749" s="192" t="str">
        <f t="shared" si="1279"/>
        <v/>
      </c>
      <c r="U1749" s="303" t="str">
        <f t="shared" si="1280"/>
        <v/>
      </c>
      <c r="V1749" s="300" t="str">
        <f t="shared" si="1281"/>
        <v/>
      </c>
      <c r="W1749" s="192" t="str">
        <f t="shared" si="1282"/>
        <v/>
      </c>
      <c r="X1749" s="303" t="str">
        <f t="shared" si="1283"/>
        <v/>
      </c>
      <c r="Y1749" s="300" t="str">
        <f t="shared" si="1284"/>
        <v/>
      </c>
      <c r="Z1749" s="300" t="str">
        <f t="shared" si="1285"/>
        <v/>
      </c>
      <c r="AA1749" s="303" t="str">
        <f t="shared" si="1286"/>
        <v/>
      </c>
      <c r="AB1749" s="300" t="str">
        <f t="shared" si="1287"/>
        <v/>
      </c>
      <c r="AC1749" s="300" t="str">
        <f t="shared" si="1288"/>
        <v/>
      </c>
      <c r="AD1749" s="300" t="str">
        <f t="shared" si="1289"/>
        <v/>
      </c>
      <c r="AE1749" s="192" t="str">
        <f t="shared" si="1290"/>
        <v/>
      </c>
      <c r="AF1749" s="192" t="str">
        <f t="shared" si="1291"/>
        <v/>
      </c>
      <c r="AG1749" s="192"/>
      <c r="AJ1749" s="300" t="str">
        <f t="shared" si="1292"/>
        <v/>
      </c>
      <c r="AK1749" s="300" t="str">
        <f t="shared" si="1293"/>
        <v/>
      </c>
      <c r="AL1749" s="300" t="str">
        <f t="shared" si="1294"/>
        <v/>
      </c>
      <c r="AM1749" s="300" t="str">
        <f t="shared" si="1295"/>
        <v/>
      </c>
      <c r="AN1749" s="300" t="str">
        <f t="shared" si="1296"/>
        <v/>
      </c>
      <c r="AO1749" s="300" t="str">
        <f t="shared" si="1297"/>
        <v/>
      </c>
      <c r="AP1749" s="300" t="str">
        <f t="shared" si="1298"/>
        <v/>
      </c>
      <c r="AQ1749" s="300" t="str">
        <f t="shared" si="1299"/>
        <v/>
      </c>
      <c r="AR1749" s="306" t="str">
        <f t="shared" si="1300"/>
        <v/>
      </c>
      <c r="AS1749" s="300" t="str">
        <f t="shared" si="1301"/>
        <v/>
      </c>
      <c r="AT1749" s="300" t="str">
        <f t="shared" si="1302"/>
        <v/>
      </c>
      <c r="AU1749" s="192" t="str">
        <f t="shared" si="1303"/>
        <v>рбс</v>
      </c>
      <c r="AV1749" s="192" t="str">
        <f t="shared" si="1304"/>
        <v>рбс87520695общком</v>
      </c>
      <c r="AW1749" s="191">
        <f t="shared" si="1305"/>
        <v>0</v>
      </c>
      <c r="AX1749" s="191">
        <f t="shared" si="1306"/>
        <v>0</v>
      </c>
      <c r="AY1749" s="191">
        <f t="shared" si="1307"/>
        <v>185782</v>
      </c>
      <c r="AZ1749" s="191">
        <f t="shared" si="1308"/>
        <v>105562.89</v>
      </c>
      <c r="BA1749" s="193">
        <f t="shared" si="1309"/>
        <v>1</v>
      </c>
      <c r="BB1749" s="193">
        <f t="shared" si="1310"/>
        <v>1</v>
      </c>
      <c r="BC1749" s="193">
        <f t="shared" si="1311"/>
        <v>1</v>
      </c>
      <c r="BD1749" s="191">
        <f t="shared" si="1273"/>
        <v>185782</v>
      </c>
      <c r="BE1749" s="191">
        <f t="shared" si="1312"/>
        <v>105562.89</v>
      </c>
      <c r="BF1749" s="210">
        <f t="shared" si="1313"/>
        <v>185782</v>
      </c>
      <c r="BG1749" s="211">
        <f t="shared" si="1314"/>
        <v>185782</v>
      </c>
      <c r="BH1749" s="289"/>
      <c r="BI1749" s="289"/>
      <c r="BL1749" s="233" t="str">
        <f t="shared" si="1315"/>
        <v/>
      </c>
    </row>
    <row r="1750" spans="1:64" ht="12" hidden="1" customHeight="1">
      <c r="A1750" s="333" t="s">
        <v>753</v>
      </c>
      <c r="B1750" s="381" t="s">
        <v>327</v>
      </c>
      <c r="C1750" s="333" t="s">
        <v>754</v>
      </c>
      <c r="D1750" s="381" t="s">
        <v>316</v>
      </c>
      <c r="E1750" s="381" t="s">
        <v>1450</v>
      </c>
      <c r="F1750" s="381" t="s">
        <v>608</v>
      </c>
      <c r="G1750" s="381" t="s">
        <v>385</v>
      </c>
      <c r="H1750" s="100" t="s">
        <v>653</v>
      </c>
      <c r="I1750" s="381" t="s">
        <v>339</v>
      </c>
      <c r="J1750" s="382">
        <v>1006607.6</v>
      </c>
      <c r="K1750" s="382">
        <v>974826.53</v>
      </c>
      <c r="L1750" s="191" t="str">
        <f t="shared" si="1274"/>
        <v>875206950701011007408011121110</v>
      </c>
      <c r="M1750" s="192">
        <f t="array" ref="M1750">IF(COUNT(SEARCH(Удалить_Роспись_КВСР,$B1750)*SEARCH(Удалить_Роспись_ПБС,$C1750)*SEARCH(Удалить_Роспись_КФСР, $D1750)*SEARCH(Удалить_Роспись_КЦСР,$E1750)*SEARCH(Удалить_Роспись_КВР,$F1750)*SEARCH(Удалить_Роспись_ЭК,$H1750)*SEARCH(Удалить_Роспись_КР,$I1750))&gt;0,0,1)</f>
        <v>0</v>
      </c>
      <c r="N1750" s="192">
        <v>0</v>
      </c>
      <c r="O1750" s="192" t="str">
        <f t="shared" si="1275"/>
        <v/>
      </c>
      <c r="P1750" s="192" t="str">
        <f t="shared" si="1316"/>
        <v/>
      </c>
      <c r="Q1750" s="300" t="str">
        <f t="shared" si="1276"/>
        <v/>
      </c>
      <c r="R1750" s="300" t="str">
        <f t="shared" si="1277"/>
        <v/>
      </c>
      <c r="S1750" s="300" t="str">
        <f t="shared" si="1278"/>
        <v/>
      </c>
      <c r="T1750" s="192" t="str">
        <f t="shared" si="1279"/>
        <v/>
      </c>
      <c r="U1750" s="303" t="str">
        <f t="shared" si="1280"/>
        <v/>
      </c>
      <c r="V1750" s="300" t="str">
        <f t="shared" si="1281"/>
        <v/>
      </c>
      <c r="W1750" s="192" t="str">
        <f t="shared" si="1282"/>
        <v/>
      </c>
      <c r="X1750" s="303" t="str">
        <f t="shared" si="1283"/>
        <v/>
      </c>
      <c r="Y1750" s="300" t="str">
        <f t="shared" si="1284"/>
        <v/>
      </c>
      <c r="Z1750" s="300" t="str">
        <f t="shared" si="1285"/>
        <v/>
      </c>
      <c r="AA1750" s="303" t="str">
        <f t="shared" si="1286"/>
        <v/>
      </c>
      <c r="AB1750" s="300" t="str">
        <f t="shared" si="1287"/>
        <v/>
      </c>
      <c r="AC1750" s="300" t="str">
        <f t="shared" si="1288"/>
        <v/>
      </c>
      <c r="AD1750" s="300" t="str">
        <f t="shared" si="1289"/>
        <v/>
      </c>
      <c r="AE1750" s="192" t="str">
        <f t="shared" si="1290"/>
        <v/>
      </c>
      <c r="AF1750" s="192" t="str">
        <f t="shared" si="1291"/>
        <v/>
      </c>
      <c r="AG1750" s="192"/>
      <c r="AJ1750" s="300" t="str">
        <f t="shared" si="1292"/>
        <v/>
      </c>
      <c r="AK1750" s="300" t="str">
        <f t="shared" si="1293"/>
        <v/>
      </c>
      <c r="AL1750" s="300" t="str">
        <f t="shared" si="1294"/>
        <v/>
      </c>
      <c r="AM1750" s="300" t="str">
        <f t="shared" si="1295"/>
        <v/>
      </c>
      <c r="AN1750" s="300" t="str">
        <f t="shared" si="1296"/>
        <v/>
      </c>
      <c r="AO1750" s="300" t="str">
        <f t="shared" si="1297"/>
        <v/>
      </c>
      <c r="AP1750" s="300" t="str">
        <f t="shared" si="1298"/>
        <v/>
      </c>
      <c r="AQ1750" s="300" t="str">
        <f t="shared" si="1299"/>
        <v/>
      </c>
      <c r="AR1750" s="306" t="str">
        <f t="shared" si="1300"/>
        <v/>
      </c>
      <c r="AS1750" s="300" t="str">
        <f t="shared" si="1301"/>
        <v/>
      </c>
      <c r="AT1750" s="300" t="str">
        <f t="shared" si="1302"/>
        <v/>
      </c>
      <c r="AU1750" s="192" t="str">
        <f t="shared" si="1303"/>
        <v>рбс</v>
      </c>
      <c r="AV1750" s="192" t="str">
        <f t="shared" si="1304"/>
        <v>рбс87520695общопл</v>
      </c>
      <c r="AW1750" s="191">
        <f t="shared" si="1305"/>
        <v>0</v>
      </c>
      <c r="AX1750" s="191">
        <f t="shared" si="1306"/>
        <v>0</v>
      </c>
      <c r="AY1750" s="191">
        <f t="shared" si="1307"/>
        <v>0</v>
      </c>
      <c r="AZ1750" s="191">
        <f t="shared" si="1308"/>
        <v>0</v>
      </c>
      <c r="BA1750" s="193">
        <f t="shared" si="1309"/>
        <v>1</v>
      </c>
      <c r="BB1750" s="193">
        <f t="shared" si="1310"/>
        <v>1</v>
      </c>
      <c r="BC1750" s="193">
        <f t="shared" si="1311"/>
        <v>1</v>
      </c>
      <c r="BD1750" s="191">
        <f t="shared" si="1273"/>
        <v>0</v>
      </c>
      <c r="BE1750" s="191">
        <f t="shared" si="1312"/>
        <v>0</v>
      </c>
      <c r="BF1750" s="210">
        <f t="shared" si="1313"/>
        <v>0</v>
      </c>
      <c r="BG1750" s="211">
        <f t="shared" si="1314"/>
        <v>0</v>
      </c>
      <c r="BH1750" s="289"/>
      <c r="BI1750" s="289"/>
      <c r="BL1750" s="233" t="str">
        <f t="shared" si="1315"/>
        <v/>
      </c>
    </row>
    <row r="1751" spans="1:64" ht="12" hidden="1" customHeight="1">
      <c r="A1751" s="333" t="s">
        <v>753</v>
      </c>
      <c r="B1751" s="381" t="s">
        <v>327</v>
      </c>
      <c r="C1751" s="333" t="s">
        <v>754</v>
      </c>
      <c r="D1751" s="381" t="s">
        <v>316</v>
      </c>
      <c r="E1751" s="381" t="s">
        <v>1450</v>
      </c>
      <c r="F1751" s="381" t="s">
        <v>589</v>
      </c>
      <c r="G1751" s="381" t="s">
        <v>386</v>
      </c>
      <c r="H1751" s="100" t="s">
        <v>653</v>
      </c>
      <c r="I1751" s="381" t="s">
        <v>339</v>
      </c>
      <c r="J1751" s="382">
        <v>7060</v>
      </c>
      <c r="K1751" s="382">
        <v>0</v>
      </c>
      <c r="L1751" s="191" t="str">
        <f t="shared" si="1274"/>
        <v>875206950701011007408011221210</v>
      </c>
      <c r="M1751" s="192">
        <f t="array" ref="M1751">IF(COUNT(SEARCH(Удалить_Роспись_КВСР,$B1751)*SEARCH(Удалить_Роспись_ПБС,$C1751)*SEARCH(Удалить_Роспись_КФСР, $D1751)*SEARCH(Удалить_Роспись_КЦСР,$E1751)*SEARCH(Удалить_Роспись_КВР,$F1751)*SEARCH(Удалить_Роспись_ЭК,$H1751)*SEARCH(Удалить_Роспись_КР,$I1751))&gt;0,0,1)</f>
        <v>0</v>
      </c>
      <c r="N1751" s="192">
        <v>0</v>
      </c>
      <c r="O1751" s="192" t="str">
        <f t="shared" si="1275"/>
        <v/>
      </c>
      <c r="P1751" s="192" t="str">
        <f t="shared" si="1316"/>
        <v/>
      </c>
      <c r="Q1751" s="300" t="str">
        <f t="shared" si="1276"/>
        <v/>
      </c>
      <c r="R1751" s="300" t="str">
        <f t="shared" si="1277"/>
        <v/>
      </c>
      <c r="S1751" s="300" t="str">
        <f t="shared" si="1278"/>
        <v/>
      </c>
      <c r="T1751" s="192" t="str">
        <f t="shared" si="1279"/>
        <v/>
      </c>
      <c r="U1751" s="303" t="str">
        <f t="shared" si="1280"/>
        <v/>
      </c>
      <c r="V1751" s="300" t="str">
        <f t="shared" si="1281"/>
        <v/>
      </c>
      <c r="W1751" s="192" t="str">
        <f t="shared" si="1282"/>
        <v/>
      </c>
      <c r="X1751" s="303" t="str">
        <f t="shared" si="1283"/>
        <v/>
      </c>
      <c r="Y1751" s="300" t="str">
        <f t="shared" si="1284"/>
        <v/>
      </c>
      <c r="Z1751" s="300" t="str">
        <f t="shared" si="1285"/>
        <v/>
      </c>
      <c r="AA1751" s="303" t="str">
        <f t="shared" si="1286"/>
        <v/>
      </c>
      <c r="AB1751" s="300" t="str">
        <f t="shared" si="1287"/>
        <v/>
      </c>
      <c r="AC1751" s="300" t="str">
        <f t="shared" si="1288"/>
        <v/>
      </c>
      <c r="AD1751" s="300" t="str">
        <f t="shared" si="1289"/>
        <v/>
      </c>
      <c r="AE1751" s="192" t="str">
        <f t="shared" si="1290"/>
        <v/>
      </c>
      <c r="AF1751" s="192" t="str">
        <f t="shared" si="1291"/>
        <v/>
      </c>
      <c r="AG1751" s="192"/>
      <c r="AJ1751" s="300" t="str">
        <f t="shared" si="1292"/>
        <v/>
      </c>
      <c r="AK1751" s="300" t="str">
        <f t="shared" si="1293"/>
        <v/>
      </c>
      <c r="AL1751" s="300" t="str">
        <f t="shared" si="1294"/>
        <v/>
      </c>
      <c r="AM1751" s="300" t="str">
        <f t="shared" si="1295"/>
        <v/>
      </c>
      <c r="AN1751" s="300" t="str">
        <f t="shared" si="1296"/>
        <v/>
      </c>
      <c r="AO1751" s="300" t="str">
        <f t="shared" si="1297"/>
        <v/>
      </c>
      <c r="AP1751" s="300" t="str">
        <f t="shared" si="1298"/>
        <v/>
      </c>
      <c r="AQ1751" s="300" t="str">
        <f t="shared" si="1299"/>
        <v/>
      </c>
      <c r="AR1751" s="306" t="str">
        <f t="shared" si="1300"/>
        <v/>
      </c>
      <c r="AS1751" s="300" t="str">
        <f t="shared" si="1301"/>
        <v/>
      </c>
      <c r="AT1751" s="300" t="str">
        <f t="shared" si="1302"/>
        <v/>
      </c>
      <c r="AU1751" s="192" t="str">
        <f t="shared" si="1303"/>
        <v>рбс</v>
      </c>
      <c r="AV1751" s="192" t="str">
        <f t="shared" si="1304"/>
        <v>рбс87520695общпро</v>
      </c>
      <c r="AW1751" s="191">
        <f t="shared" si="1305"/>
        <v>0</v>
      </c>
      <c r="AX1751" s="191">
        <f t="shared" si="1306"/>
        <v>0</v>
      </c>
      <c r="AY1751" s="191">
        <f t="shared" si="1307"/>
        <v>0</v>
      </c>
      <c r="AZ1751" s="191">
        <f t="shared" si="1308"/>
        <v>0</v>
      </c>
      <c r="BA1751" s="193">
        <f t="shared" si="1309"/>
        <v>1</v>
      </c>
      <c r="BB1751" s="193">
        <f t="shared" si="1310"/>
        <v>1</v>
      </c>
      <c r="BC1751" s="193">
        <f t="shared" si="1311"/>
        <v>1</v>
      </c>
      <c r="BD1751" s="191">
        <f t="shared" si="1273"/>
        <v>0</v>
      </c>
      <c r="BE1751" s="191">
        <f t="shared" si="1312"/>
        <v>0</v>
      </c>
      <c r="BF1751" s="210">
        <f t="shared" si="1313"/>
        <v>0</v>
      </c>
      <c r="BG1751" s="211">
        <f t="shared" si="1314"/>
        <v>0</v>
      </c>
      <c r="BH1751" s="289"/>
      <c r="BI1751" s="289"/>
      <c r="BL1751" s="233" t="str">
        <f t="shared" si="1315"/>
        <v/>
      </c>
    </row>
    <row r="1752" spans="1:64" ht="12" hidden="1" customHeight="1">
      <c r="A1752" s="333" t="s">
        <v>753</v>
      </c>
      <c r="B1752" s="381" t="s">
        <v>327</v>
      </c>
      <c r="C1752" s="333" t="s">
        <v>754</v>
      </c>
      <c r="D1752" s="381" t="s">
        <v>316</v>
      </c>
      <c r="E1752" s="381" t="s">
        <v>1450</v>
      </c>
      <c r="F1752" s="381" t="s">
        <v>902</v>
      </c>
      <c r="G1752" s="381" t="s">
        <v>387</v>
      </c>
      <c r="H1752" s="100" t="s">
        <v>653</v>
      </c>
      <c r="I1752" s="381" t="s">
        <v>339</v>
      </c>
      <c r="J1752" s="382">
        <v>303995.49</v>
      </c>
      <c r="K1752" s="382">
        <v>291809.90999999997</v>
      </c>
      <c r="L1752" s="191" t="str">
        <f t="shared" si="1274"/>
        <v>875206950701011007408011921310</v>
      </c>
      <c r="M1752" s="192">
        <f t="array" ref="M1752">IF(COUNT(SEARCH(Удалить_Роспись_КВСР,$B1752)*SEARCH(Удалить_Роспись_ПБС,$C1752)*SEARCH(Удалить_Роспись_КФСР, $D1752)*SEARCH(Удалить_Роспись_КЦСР,$E1752)*SEARCH(Удалить_Роспись_КВР,$F1752)*SEARCH(Удалить_Роспись_ЭК,$H1752)*SEARCH(Удалить_Роспись_КР,$I1752))&gt;0,0,1)</f>
        <v>0</v>
      </c>
      <c r="N1752" s="192">
        <v>0</v>
      </c>
      <c r="O1752" s="192" t="str">
        <f t="shared" si="1275"/>
        <v/>
      </c>
      <c r="P1752" s="192" t="str">
        <f t="shared" si="1316"/>
        <v/>
      </c>
      <c r="Q1752" s="300" t="str">
        <f t="shared" si="1276"/>
        <v/>
      </c>
      <c r="R1752" s="300" t="str">
        <f t="shared" si="1277"/>
        <v/>
      </c>
      <c r="S1752" s="300" t="str">
        <f t="shared" si="1278"/>
        <v/>
      </c>
      <c r="T1752" s="192" t="str">
        <f t="shared" si="1279"/>
        <v/>
      </c>
      <c r="U1752" s="303" t="str">
        <f t="shared" si="1280"/>
        <v/>
      </c>
      <c r="V1752" s="300" t="str">
        <f t="shared" si="1281"/>
        <v/>
      </c>
      <c r="W1752" s="192" t="str">
        <f t="shared" si="1282"/>
        <v/>
      </c>
      <c r="X1752" s="303" t="str">
        <f t="shared" si="1283"/>
        <v/>
      </c>
      <c r="Y1752" s="300" t="str">
        <f t="shared" si="1284"/>
        <v/>
      </c>
      <c r="Z1752" s="300" t="str">
        <f t="shared" si="1285"/>
        <v/>
      </c>
      <c r="AA1752" s="303" t="str">
        <f t="shared" si="1286"/>
        <v/>
      </c>
      <c r="AB1752" s="300" t="str">
        <f t="shared" si="1287"/>
        <v/>
      </c>
      <c r="AC1752" s="300" t="str">
        <f t="shared" si="1288"/>
        <v/>
      </c>
      <c r="AD1752" s="300" t="str">
        <f t="shared" si="1289"/>
        <v/>
      </c>
      <c r="AE1752" s="192" t="str">
        <f t="shared" si="1290"/>
        <v/>
      </c>
      <c r="AF1752" s="192" t="str">
        <f t="shared" si="1291"/>
        <v/>
      </c>
      <c r="AG1752" s="192"/>
      <c r="AJ1752" s="300" t="str">
        <f t="shared" si="1292"/>
        <v/>
      </c>
      <c r="AK1752" s="300" t="str">
        <f t="shared" si="1293"/>
        <v/>
      </c>
      <c r="AL1752" s="300" t="str">
        <f t="shared" si="1294"/>
        <v/>
      </c>
      <c r="AM1752" s="300" t="str">
        <f t="shared" si="1295"/>
        <v/>
      </c>
      <c r="AN1752" s="300" t="str">
        <f t="shared" si="1296"/>
        <v/>
      </c>
      <c r="AO1752" s="300" t="str">
        <f t="shared" si="1297"/>
        <v/>
      </c>
      <c r="AP1752" s="300" t="str">
        <f t="shared" si="1298"/>
        <v/>
      </c>
      <c r="AQ1752" s="300" t="str">
        <f t="shared" si="1299"/>
        <v/>
      </c>
      <c r="AR1752" s="306" t="str">
        <f t="shared" si="1300"/>
        <v/>
      </c>
      <c r="AS1752" s="300" t="str">
        <f t="shared" si="1301"/>
        <v/>
      </c>
      <c r="AT1752" s="300" t="str">
        <f t="shared" si="1302"/>
        <v/>
      </c>
      <c r="AU1752" s="192" t="str">
        <f t="shared" si="1303"/>
        <v>рбс</v>
      </c>
      <c r="AV1752" s="192" t="str">
        <f t="shared" si="1304"/>
        <v>рбс87520695общопл</v>
      </c>
      <c r="AW1752" s="191">
        <f t="shared" si="1305"/>
        <v>0</v>
      </c>
      <c r="AX1752" s="191">
        <f t="shared" si="1306"/>
        <v>0</v>
      </c>
      <c r="AY1752" s="191">
        <f t="shared" si="1307"/>
        <v>0</v>
      </c>
      <c r="AZ1752" s="191">
        <f t="shared" si="1308"/>
        <v>0</v>
      </c>
      <c r="BA1752" s="193">
        <f t="shared" si="1309"/>
        <v>1</v>
      </c>
      <c r="BB1752" s="193">
        <f t="shared" si="1310"/>
        <v>1</v>
      </c>
      <c r="BC1752" s="193">
        <f t="shared" si="1311"/>
        <v>1</v>
      </c>
      <c r="BD1752" s="191">
        <f t="shared" si="1273"/>
        <v>0</v>
      </c>
      <c r="BE1752" s="191">
        <f t="shared" si="1312"/>
        <v>0</v>
      </c>
      <c r="BF1752" s="210">
        <f t="shared" si="1313"/>
        <v>0</v>
      </c>
      <c r="BG1752" s="211">
        <f t="shared" si="1314"/>
        <v>0</v>
      </c>
      <c r="BH1752" s="289"/>
      <c r="BI1752" s="289"/>
      <c r="BL1752" s="233" t="str">
        <f t="shared" si="1315"/>
        <v/>
      </c>
    </row>
    <row r="1753" spans="1:64" ht="12" hidden="1" customHeight="1">
      <c r="A1753" s="333" t="s">
        <v>753</v>
      </c>
      <c r="B1753" s="381" t="s">
        <v>327</v>
      </c>
      <c r="C1753" s="333" t="s">
        <v>754</v>
      </c>
      <c r="D1753" s="381" t="s">
        <v>316</v>
      </c>
      <c r="E1753" s="381" t="s">
        <v>1450</v>
      </c>
      <c r="F1753" s="381" t="s">
        <v>586</v>
      </c>
      <c r="G1753" s="381" t="s">
        <v>389</v>
      </c>
      <c r="H1753" s="100" t="s">
        <v>653</v>
      </c>
      <c r="I1753" s="381" t="s">
        <v>339</v>
      </c>
      <c r="J1753" s="382">
        <v>12700</v>
      </c>
      <c r="K1753" s="382">
        <v>0</v>
      </c>
      <c r="L1753" s="191" t="str">
        <f t="shared" si="1274"/>
        <v>875206950701011007408024422610</v>
      </c>
      <c r="M1753" s="192">
        <f t="array" ref="M1753">IF(COUNT(SEARCH(Удалить_Роспись_КВСР,$B1753)*SEARCH(Удалить_Роспись_ПБС,$C1753)*SEARCH(Удалить_Роспись_КФСР, $D1753)*SEARCH(Удалить_Роспись_КЦСР,$E1753)*SEARCH(Удалить_Роспись_КВР,$F1753)*SEARCH(Удалить_Роспись_ЭК,$H1753)*SEARCH(Удалить_Роспись_КР,$I1753))&gt;0,0,1)</f>
        <v>0</v>
      </c>
      <c r="N1753" s="192">
        <v>0</v>
      </c>
      <c r="O1753" s="192" t="str">
        <f t="shared" si="1275"/>
        <v/>
      </c>
      <c r="P1753" s="192" t="str">
        <f t="shared" si="1316"/>
        <v/>
      </c>
      <c r="Q1753" s="300" t="str">
        <f t="shared" si="1276"/>
        <v/>
      </c>
      <c r="R1753" s="300" t="str">
        <f t="shared" si="1277"/>
        <v/>
      </c>
      <c r="S1753" s="300" t="str">
        <f t="shared" si="1278"/>
        <v/>
      </c>
      <c r="T1753" s="192" t="str">
        <f t="shared" si="1279"/>
        <v/>
      </c>
      <c r="U1753" s="303" t="str">
        <f t="shared" si="1280"/>
        <v/>
      </c>
      <c r="V1753" s="300" t="str">
        <f t="shared" si="1281"/>
        <v/>
      </c>
      <c r="W1753" s="192" t="str">
        <f t="shared" si="1282"/>
        <v/>
      </c>
      <c r="X1753" s="303" t="str">
        <f t="shared" si="1283"/>
        <v/>
      </c>
      <c r="Y1753" s="300" t="str">
        <f t="shared" si="1284"/>
        <v/>
      </c>
      <c r="Z1753" s="300" t="str">
        <f t="shared" si="1285"/>
        <v/>
      </c>
      <c r="AA1753" s="303" t="str">
        <f t="shared" si="1286"/>
        <v/>
      </c>
      <c r="AB1753" s="300" t="str">
        <f t="shared" si="1287"/>
        <v/>
      </c>
      <c r="AC1753" s="300" t="str">
        <f t="shared" si="1288"/>
        <v/>
      </c>
      <c r="AD1753" s="300" t="str">
        <f t="shared" si="1289"/>
        <v/>
      </c>
      <c r="AE1753" s="192" t="str">
        <f t="shared" si="1290"/>
        <v/>
      </c>
      <c r="AF1753" s="192" t="str">
        <f t="shared" si="1291"/>
        <v/>
      </c>
      <c r="AG1753" s="192"/>
      <c r="AJ1753" s="300" t="str">
        <f t="shared" si="1292"/>
        <v/>
      </c>
      <c r="AK1753" s="300" t="str">
        <f t="shared" si="1293"/>
        <v/>
      </c>
      <c r="AL1753" s="300" t="str">
        <f t="shared" si="1294"/>
        <v/>
      </c>
      <c r="AM1753" s="300" t="str">
        <f t="shared" si="1295"/>
        <v/>
      </c>
      <c r="AN1753" s="300" t="str">
        <f t="shared" si="1296"/>
        <v/>
      </c>
      <c r="AO1753" s="300" t="str">
        <f t="shared" si="1297"/>
        <v/>
      </c>
      <c r="AP1753" s="300" t="str">
        <f t="shared" si="1298"/>
        <v/>
      </c>
      <c r="AQ1753" s="300" t="str">
        <f t="shared" si="1299"/>
        <v/>
      </c>
      <c r="AR1753" s="306" t="str">
        <f t="shared" si="1300"/>
        <v/>
      </c>
      <c r="AS1753" s="300" t="str">
        <f t="shared" si="1301"/>
        <v/>
      </c>
      <c r="AT1753" s="300" t="str">
        <f t="shared" si="1302"/>
        <v/>
      </c>
      <c r="AU1753" s="192" t="str">
        <f t="shared" si="1303"/>
        <v>рбс</v>
      </c>
      <c r="AV1753" s="192" t="str">
        <f t="shared" si="1304"/>
        <v>рбс87520695общпро</v>
      </c>
      <c r="AW1753" s="191">
        <f t="shared" si="1305"/>
        <v>0</v>
      </c>
      <c r="AX1753" s="191">
        <f t="shared" si="1306"/>
        <v>0</v>
      </c>
      <c r="AY1753" s="191">
        <f t="shared" si="1307"/>
        <v>0</v>
      </c>
      <c r="AZ1753" s="191">
        <f t="shared" si="1308"/>
        <v>0</v>
      </c>
      <c r="BA1753" s="193">
        <f t="shared" si="1309"/>
        <v>1</v>
      </c>
      <c r="BB1753" s="193">
        <f t="shared" si="1310"/>
        <v>1</v>
      </c>
      <c r="BC1753" s="193">
        <f t="shared" si="1311"/>
        <v>1</v>
      </c>
      <c r="BD1753" s="191">
        <f t="shared" si="1273"/>
        <v>0</v>
      </c>
      <c r="BE1753" s="191">
        <f t="shared" si="1312"/>
        <v>0</v>
      </c>
      <c r="BF1753" s="210">
        <f t="shared" si="1313"/>
        <v>0</v>
      </c>
      <c r="BG1753" s="211">
        <f t="shared" si="1314"/>
        <v>0</v>
      </c>
      <c r="BH1753" s="289"/>
      <c r="BI1753" s="289"/>
      <c r="BL1753" s="233" t="str">
        <f t="shared" si="1315"/>
        <v/>
      </c>
    </row>
    <row r="1754" spans="1:64" ht="12" hidden="1" customHeight="1">
      <c r="A1754" s="333" t="s">
        <v>753</v>
      </c>
      <c r="B1754" s="381" t="s">
        <v>327</v>
      </c>
      <c r="C1754" s="333" t="s">
        <v>754</v>
      </c>
      <c r="D1754" s="381" t="s">
        <v>316</v>
      </c>
      <c r="E1754" s="381" t="s">
        <v>1451</v>
      </c>
      <c r="F1754" s="381" t="s">
        <v>608</v>
      </c>
      <c r="G1754" s="381" t="s">
        <v>385</v>
      </c>
      <c r="H1754" s="100" t="s">
        <v>653</v>
      </c>
      <c r="I1754" s="381" t="s">
        <v>339</v>
      </c>
      <c r="J1754" s="382">
        <v>3068151.93</v>
      </c>
      <c r="K1754" s="382">
        <v>1845818.03</v>
      </c>
      <c r="L1754" s="191" t="str">
        <f t="shared" si="1274"/>
        <v>875206950701011007588011121110</v>
      </c>
      <c r="M1754" s="192">
        <f t="array" ref="M1754">IF(COUNT(SEARCH(Удалить_Роспись_КВСР,$B1754)*SEARCH(Удалить_Роспись_ПБС,$C1754)*SEARCH(Удалить_Роспись_КФСР, $D1754)*SEARCH(Удалить_Роспись_КЦСР,$E1754)*SEARCH(Удалить_Роспись_КВР,$F1754)*SEARCH(Удалить_Роспись_ЭК,$H1754)*SEARCH(Удалить_Роспись_КР,$I1754))&gt;0,0,1)</f>
        <v>0</v>
      </c>
      <c r="N1754" s="192">
        <v>0</v>
      </c>
      <c r="O1754" s="192" t="str">
        <f t="shared" si="1275"/>
        <v/>
      </c>
      <c r="P1754" s="192" t="str">
        <f t="shared" si="1316"/>
        <v/>
      </c>
      <c r="Q1754" s="300" t="str">
        <f t="shared" si="1276"/>
        <v/>
      </c>
      <c r="R1754" s="300" t="str">
        <f t="shared" si="1277"/>
        <v/>
      </c>
      <c r="S1754" s="300" t="str">
        <f t="shared" si="1278"/>
        <v/>
      </c>
      <c r="T1754" s="192" t="str">
        <f t="shared" si="1279"/>
        <v/>
      </c>
      <c r="U1754" s="303" t="str">
        <f t="shared" si="1280"/>
        <v/>
      </c>
      <c r="V1754" s="300" t="str">
        <f t="shared" si="1281"/>
        <v/>
      </c>
      <c r="W1754" s="192" t="str">
        <f t="shared" si="1282"/>
        <v/>
      </c>
      <c r="X1754" s="303" t="str">
        <f t="shared" si="1283"/>
        <v/>
      </c>
      <c r="Y1754" s="300" t="str">
        <f t="shared" si="1284"/>
        <v/>
      </c>
      <c r="Z1754" s="300" t="str">
        <f t="shared" si="1285"/>
        <v/>
      </c>
      <c r="AA1754" s="303" t="str">
        <f t="shared" si="1286"/>
        <v/>
      </c>
      <c r="AB1754" s="300" t="str">
        <f t="shared" si="1287"/>
        <v/>
      </c>
      <c r="AC1754" s="300" t="str">
        <f t="shared" si="1288"/>
        <v/>
      </c>
      <c r="AD1754" s="300" t="str">
        <f t="shared" si="1289"/>
        <v/>
      </c>
      <c r="AE1754" s="192" t="str">
        <f t="shared" si="1290"/>
        <v/>
      </c>
      <c r="AF1754" s="192" t="str">
        <f t="shared" si="1291"/>
        <v/>
      </c>
      <c r="AG1754" s="192"/>
      <c r="AJ1754" s="300" t="str">
        <f t="shared" si="1292"/>
        <v/>
      </c>
      <c r="AK1754" s="300" t="str">
        <f t="shared" si="1293"/>
        <v/>
      </c>
      <c r="AL1754" s="300" t="str">
        <f t="shared" si="1294"/>
        <v/>
      </c>
      <c r="AM1754" s="300" t="str">
        <f t="shared" si="1295"/>
        <v/>
      </c>
      <c r="AN1754" s="300" t="str">
        <f t="shared" si="1296"/>
        <v/>
      </c>
      <c r="AO1754" s="300" t="str">
        <f t="shared" si="1297"/>
        <v/>
      </c>
      <c r="AP1754" s="300" t="str">
        <f t="shared" si="1298"/>
        <v/>
      </c>
      <c r="AQ1754" s="300" t="str">
        <f t="shared" si="1299"/>
        <v/>
      </c>
      <c r="AR1754" s="306" t="str">
        <f t="shared" si="1300"/>
        <v/>
      </c>
      <c r="AS1754" s="300" t="str">
        <f t="shared" si="1301"/>
        <v/>
      </c>
      <c r="AT1754" s="300" t="str">
        <f t="shared" si="1302"/>
        <v/>
      </c>
      <c r="AU1754" s="192" t="str">
        <f t="shared" si="1303"/>
        <v>рбс</v>
      </c>
      <c r="AV1754" s="192" t="str">
        <f t="shared" si="1304"/>
        <v>рбс87520695общопл</v>
      </c>
      <c r="AW1754" s="191">
        <f t="shared" si="1305"/>
        <v>0</v>
      </c>
      <c r="AX1754" s="191">
        <f t="shared" si="1306"/>
        <v>0</v>
      </c>
      <c r="AY1754" s="191">
        <f t="shared" si="1307"/>
        <v>0</v>
      </c>
      <c r="AZ1754" s="191">
        <f t="shared" si="1308"/>
        <v>0</v>
      </c>
      <c r="BA1754" s="193">
        <f t="shared" si="1309"/>
        <v>1</v>
      </c>
      <c r="BB1754" s="193">
        <f t="shared" si="1310"/>
        <v>1</v>
      </c>
      <c r="BC1754" s="193">
        <f t="shared" si="1311"/>
        <v>1</v>
      </c>
      <c r="BD1754" s="191">
        <f t="shared" si="1273"/>
        <v>0</v>
      </c>
      <c r="BE1754" s="191">
        <f t="shared" si="1312"/>
        <v>0</v>
      </c>
      <c r="BF1754" s="210">
        <f t="shared" si="1313"/>
        <v>0</v>
      </c>
      <c r="BG1754" s="211">
        <f t="shared" si="1314"/>
        <v>0</v>
      </c>
      <c r="BH1754" s="289"/>
      <c r="BI1754" s="289"/>
      <c r="BL1754" s="233" t="str">
        <f t="shared" si="1315"/>
        <v/>
      </c>
    </row>
    <row r="1755" spans="1:64" ht="12" hidden="1" customHeight="1">
      <c r="A1755" s="333" t="s">
        <v>753</v>
      </c>
      <c r="B1755" s="381" t="s">
        <v>327</v>
      </c>
      <c r="C1755" s="333" t="s">
        <v>754</v>
      </c>
      <c r="D1755" s="381" t="s">
        <v>316</v>
      </c>
      <c r="E1755" s="381" t="s">
        <v>1451</v>
      </c>
      <c r="F1755" s="381" t="s">
        <v>589</v>
      </c>
      <c r="G1755" s="381" t="s">
        <v>386</v>
      </c>
      <c r="H1755" s="100" t="s">
        <v>653</v>
      </c>
      <c r="I1755" s="381" t="s">
        <v>339</v>
      </c>
      <c r="J1755" s="382">
        <v>11800</v>
      </c>
      <c r="K1755" s="382">
        <v>6243</v>
      </c>
      <c r="L1755" s="191" t="str">
        <f t="shared" si="1274"/>
        <v>875206950701011007588011221210</v>
      </c>
      <c r="M1755" s="192">
        <f t="array" ref="M1755">IF(COUNT(SEARCH(Удалить_Роспись_КВСР,$B1755)*SEARCH(Удалить_Роспись_ПБС,$C1755)*SEARCH(Удалить_Роспись_КФСР, $D1755)*SEARCH(Удалить_Роспись_КЦСР,$E1755)*SEARCH(Удалить_Роспись_КВР,$F1755)*SEARCH(Удалить_Роспись_ЭК,$H1755)*SEARCH(Удалить_Роспись_КР,$I1755))&gt;0,0,1)</f>
        <v>0</v>
      </c>
      <c r="N1755" s="192">
        <v>0</v>
      </c>
      <c r="O1755" s="192" t="str">
        <f t="shared" si="1275"/>
        <v/>
      </c>
      <c r="P1755" s="192" t="str">
        <f t="shared" si="1316"/>
        <v/>
      </c>
      <c r="Q1755" s="300" t="str">
        <f t="shared" si="1276"/>
        <v/>
      </c>
      <c r="R1755" s="300" t="str">
        <f t="shared" si="1277"/>
        <v/>
      </c>
      <c r="S1755" s="300" t="str">
        <f t="shared" si="1278"/>
        <v/>
      </c>
      <c r="T1755" s="192" t="str">
        <f t="shared" si="1279"/>
        <v/>
      </c>
      <c r="U1755" s="303" t="str">
        <f t="shared" si="1280"/>
        <v/>
      </c>
      <c r="V1755" s="300" t="str">
        <f t="shared" si="1281"/>
        <v/>
      </c>
      <c r="W1755" s="192" t="str">
        <f t="shared" si="1282"/>
        <v/>
      </c>
      <c r="X1755" s="303" t="str">
        <f t="shared" si="1283"/>
        <v/>
      </c>
      <c r="Y1755" s="300" t="str">
        <f t="shared" si="1284"/>
        <v/>
      </c>
      <c r="Z1755" s="300" t="str">
        <f t="shared" si="1285"/>
        <v/>
      </c>
      <c r="AA1755" s="303" t="str">
        <f t="shared" si="1286"/>
        <v/>
      </c>
      <c r="AB1755" s="300" t="str">
        <f t="shared" si="1287"/>
        <v/>
      </c>
      <c r="AC1755" s="300" t="str">
        <f t="shared" si="1288"/>
        <v/>
      </c>
      <c r="AD1755" s="300" t="str">
        <f t="shared" si="1289"/>
        <v/>
      </c>
      <c r="AE1755" s="192" t="str">
        <f t="shared" si="1290"/>
        <v/>
      </c>
      <c r="AF1755" s="192" t="str">
        <f t="shared" si="1291"/>
        <v/>
      </c>
      <c r="AG1755" s="192"/>
      <c r="AJ1755" s="300" t="str">
        <f t="shared" si="1292"/>
        <v/>
      </c>
      <c r="AK1755" s="300" t="str">
        <f t="shared" si="1293"/>
        <v/>
      </c>
      <c r="AL1755" s="300" t="str">
        <f t="shared" si="1294"/>
        <v/>
      </c>
      <c r="AM1755" s="300" t="str">
        <f t="shared" si="1295"/>
        <v/>
      </c>
      <c r="AN1755" s="300" t="str">
        <f t="shared" si="1296"/>
        <v/>
      </c>
      <c r="AO1755" s="300" t="str">
        <f t="shared" si="1297"/>
        <v/>
      </c>
      <c r="AP1755" s="300" t="str">
        <f t="shared" si="1298"/>
        <v/>
      </c>
      <c r="AQ1755" s="300" t="str">
        <f t="shared" si="1299"/>
        <v/>
      </c>
      <c r="AR1755" s="306" t="str">
        <f t="shared" si="1300"/>
        <v/>
      </c>
      <c r="AS1755" s="300" t="str">
        <f t="shared" si="1301"/>
        <v/>
      </c>
      <c r="AT1755" s="300" t="str">
        <f t="shared" si="1302"/>
        <v/>
      </c>
      <c r="AU1755" s="192" t="str">
        <f t="shared" si="1303"/>
        <v>рбс</v>
      </c>
      <c r="AV1755" s="192" t="str">
        <f t="shared" si="1304"/>
        <v>рбс87520695общпро</v>
      </c>
      <c r="AW1755" s="191">
        <f t="shared" si="1305"/>
        <v>0</v>
      </c>
      <c r="AX1755" s="191">
        <f t="shared" si="1306"/>
        <v>0</v>
      </c>
      <c r="AY1755" s="191">
        <f t="shared" si="1307"/>
        <v>0</v>
      </c>
      <c r="AZ1755" s="191">
        <f t="shared" si="1308"/>
        <v>0</v>
      </c>
      <c r="BA1755" s="193">
        <f t="shared" si="1309"/>
        <v>1</v>
      </c>
      <c r="BB1755" s="193">
        <f t="shared" si="1310"/>
        <v>1</v>
      </c>
      <c r="BC1755" s="193">
        <f t="shared" si="1311"/>
        <v>1</v>
      </c>
      <c r="BD1755" s="191">
        <f t="shared" si="1273"/>
        <v>0</v>
      </c>
      <c r="BE1755" s="191">
        <f t="shared" si="1312"/>
        <v>0</v>
      </c>
      <c r="BF1755" s="210">
        <f t="shared" si="1313"/>
        <v>0</v>
      </c>
      <c r="BG1755" s="211">
        <f t="shared" si="1314"/>
        <v>0</v>
      </c>
      <c r="BH1755" s="289"/>
      <c r="BI1755" s="289"/>
      <c r="BL1755" s="233" t="str">
        <f t="shared" si="1315"/>
        <v/>
      </c>
    </row>
    <row r="1756" spans="1:64" ht="12" hidden="1" customHeight="1">
      <c r="A1756" s="333" t="s">
        <v>753</v>
      </c>
      <c r="B1756" s="381" t="s">
        <v>327</v>
      </c>
      <c r="C1756" s="333" t="s">
        <v>754</v>
      </c>
      <c r="D1756" s="381" t="s">
        <v>316</v>
      </c>
      <c r="E1756" s="381" t="s">
        <v>1451</v>
      </c>
      <c r="F1756" s="381" t="s">
        <v>902</v>
      </c>
      <c r="G1756" s="381" t="s">
        <v>387</v>
      </c>
      <c r="H1756" s="100" t="s">
        <v>653</v>
      </c>
      <c r="I1756" s="381" t="s">
        <v>339</v>
      </c>
      <c r="J1756" s="382">
        <v>920731.88</v>
      </c>
      <c r="K1756" s="382">
        <v>605262.19999999995</v>
      </c>
      <c r="L1756" s="191" t="str">
        <f t="shared" si="1274"/>
        <v>875206950701011007588011921310</v>
      </c>
      <c r="M1756" s="192">
        <f t="array" ref="M1756">IF(COUNT(SEARCH(Удалить_Роспись_КВСР,$B1756)*SEARCH(Удалить_Роспись_ПБС,$C1756)*SEARCH(Удалить_Роспись_КФСР, $D1756)*SEARCH(Удалить_Роспись_КЦСР,$E1756)*SEARCH(Удалить_Роспись_КВР,$F1756)*SEARCH(Удалить_Роспись_ЭК,$H1756)*SEARCH(Удалить_Роспись_КР,$I1756))&gt;0,0,1)</f>
        <v>0</v>
      </c>
      <c r="N1756" s="192">
        <v>0</v>
      </c>
      <c r="O1756" s="192" t="str">
        <f t="shared" si="1275"/>
        <v/>
      </c>
      <c r="P1756" s="192" t="str">
        <f t="shared" si="1316"/>
        <v/>
      </c>
      <c r="Q1756" s="300" t="str">
        <f t="shared" si="1276"/>
        <v/>
      </c>
      <c r="R1756" s="300" t="str">
        <f t="shared" si="1277"/>
        <v/>
      </c>
      <c r="S1756" s="300" t="str">
        <f t="shared" si="1278"/>
        <v/>
      </c>
      <c r="T1756" s="192" t="str">
        <f t="shared" si="1279"/>
        <v/>
      </c>
      <c r="U1756" s="303" t="str">
        <f t="shared" si="1280"/>
        <v/>
      </c>
      <c r="V1756" s="300" t="str">
        <f t="shared" si="1281"/>
        <v/>
      </c>
      <c r="W1756" s="192" t="str">
        <f t="shared" si="1282"/>
        <v/>
      </c>
      <c r="X1756" s="303" t="str">
        <f t="shared" si="1283"/>
        <v/>
      </c>
      <c r="Y1756" s="300" t="str">
        <f t="shared" si="1284"/>
        <v/>
      </c>
      <c r="Z1756" s="300" t="str">
        <f t="shared" si="1285"/>
        <v/>
      </c>
      <c r="AA1756" s="303" t="str">
        <f t="shared" si="1286"/>
        <v/>
      </c>
      <c r="AB1756" s="300" t="str">
        <f t="shared" si="1287"/>
        <v/>
      </c>
      <c r="AC1756" s="300" t="str">
        <f t="shared" si="1288"/>
        <v/>
      </c>
      <c r="AD1756" s="300" t="str">
        <f t="shared" si="1289"/>
        <v/>
      </c>
      <c r="AE1756" s="192" t="str">
        <f t="shared" si="1290"/>
        <v/>
      </c>
      <c r="AF1756" s="192" t="str">
        <f t="shared" si="1291"/>
        <v/>
      </c>
      <c r="AG1756" s="192"/>
      <c r="AJ1756" s="300" t="str">
        <f t="shared" si="1292"/>
        <v/>
      </c>
      <c r="AK1756" s="300" t="str">
        <f t="shared" si="1293"/>
        <v/>
      </c>
      <c r="AL1756" s="300" t="str">
        <f t="shared" si="1294"/>
        <v/>
      </c>
      <c r="AM1756" s="300" t="str">
        <f t="shared" si="1295"/>
        <v/>
      </c>
      <c r="AN1756" s="300" t="str">
        <f t="shared" si="1296"/>
        <v/>
      </c>
      <c r="AO1756" s="300" t="str">
        <f t="shared" si="1297"/>
        <v/>
      </c>
      <c r="AP1756" s="300" t="str">
        <f t="shared" si="1298"/>
        <v/>
      </c>
      <c r="AQ1756" s="300" t="str">
        <f t="shared" si="1299"/>
        <v/>
      </c>
      <c r="AR1756" s="306" t="str">
        <f t="shared" si="1300"/>
        <v/>
      </c>
      <c r="AS1756" s="300" t="str">
        <f t="shared" si="1301"/>
        <v/>
      </c>
      <c r="AT1756" s="300" t="str">
        <f t="shared" si="1302"/>
        <v/>
      </c>
      <c r="AU1756" s="192" t="str">
        <f t="shared" si="1303"/>
        <v>рбс</v>
      </c>
      <c r="AV1756" s="192" t="str">
        <f t="shared" si="1304"/>
        <v>рбс87520695общопл</v>
      </c>
      <c r="AW1756" s="191">
        <f t="shared" si="1305"/>
        <v>0</v>
      </c>
      <c r="AX1756" s="191">
        <f t="shared" si="1306"/>
        <v>0</v>
      </c>
      <c r="AY1756" s="191">
        <f t="shared" si="1307"/>
        <v>0</v>
      </c>
      <c r="AZ1756" s="191">
        <f t="shared" si="1308"/>
        <v>0</v>
      </c>
      <c r="BA1756" s="193">
        <f t="shared" si="1309"/>
        <v>1</v>
      </c>
      <c r="BB1756" s="193">
        <f t="shared" si="1310"/>
        <v>1</v>
      </c>
      <c r="BC1756" s="193">
        <f t="shared" si="1311"/>
        <v>1</v>
      </c>
      <c r="BD1756" s="191">
        <f t="shared" si="1273"/>
        <v>0</v>
      </c>
      <c r="BE1756" s="191">
        <f t="shared" si="1312"/>
        <v>0</v>
      </c>
      <c r="BF1756" s="210">
        <f t="shared" si="1313"/>
        <v>0</v>
      </c>
      <c r="BG1756" s="211">
        <f t="shared" si="1314"/>
        <v>0</v>
      </c>
      <c r="BH1756" s="289"/>
      <c r="BI1756" s="289"/>
      <c r="BL1756" s="233" t="str">
        <f t="shared" si="1315"/>
        <v/>
      </c>
    </row>
    <row r="1757" spans="1:64" ht="12" hidden="1" customHeight="1">
      <c r="A1757" s="333" t="s">
        <v>753</v>
      </c>
      <c r="B1757" s="381" t="s">
        <v>327</v>
      </c>
      <c r="C1757" s="333" t="s">
        <v>754</v>
      </c>
      <c r="D1757" s="381" t="s">
        <v>316</v>
      </c>
      <c r="E1757" s="381" t="s">
        <v>1451</v>
      </c>
      <c r="F1757" s="381" t="s">
        <v>586</v>
      </c>
      <c r="G1757" s="381" t="s">
        <v>391</v>
      </c>
      <c r="H1757" s="100" t="s">
        <v>653</v>
      </c>
      <c r="I1757" s="381" t="s">
        <v>339</v>
      </c>
      <c r="J1757" s="382">
        <v>17400</v>
      </c>
      <c r="K1757" s="382">
        <v>11600</v>
      </c>
      <c r="L1757" s="191" t="str">
        <f t="shared" si="1274"/>
        <v>875206950701011007588024422110</v>
      </c>
      <c r="M1757" s="192">
        <f t="array" ref="M1757">IF(COUNT(SEARCH(Удалить_Роспись_КВСР,$B1757)*SEARCH(Удалить_Роспись_ПБС,$C1757)*SEARCH(Удалить_Роспись_КФСР, $D1757)*SEARCH(Удалить_Роспись_КЦСР,$E1757)*SEARCH(Удалить_Роспись_КВР,$F1757)*SEARCH(Удалить_Роспись_ЭК,$H1757)*SEARCH(Удалить_Роспись_КР,$I1757))&gt;0,0,1)</f>
        <v>0</v>
      </c>
      <c r="N1757" s="192">
        <v>0</v>
      </c>
      <c r="O1757" s="192" t="str">
        <f t="shared" si="1275"/>
        <v/>
      </c>
      <c r="P1757" s="192" t="str">
        <f t="shared" si="1316"/>
        <v/>
      </c>
      <c r="Q1757" s="300" t="str">
        <f t="shared" si="1276"/>
        <v/>
      </c>
      <c r="R1757" s="300" t="str">
        <f t="shared" si="1277"/>
        <v/>
      </c>
      <c r="S1757" s="300" t="str">
        <f t="shared" si="1278"/>
        <v/>
      </c>
      <c r="T1757" s="192" t="str">
        <f t="shared" si="1279"/>
        <v/>
      </c>
      <c r="U1757" s="303" t="str">
        <f t="shared" si="1280"/>
        <v/>
      </c>
      <c r="V1757" s="300" t="str">
        <f t="shared" si="1281"/>
        <v/>
      </c>
      <c r="W1757" s="192" t="str">
        <f t="shared" si="1282"/>
        <v/>
      </c>
      <c r="X1757" s="303" t="str">
        <f t="shared" si="1283"/>
        <v/>
      </c>
      <c r="Y1757" s="300" t="str">
        <f t="shared" si="1284"/>
        <v/>
      </c>
      <c r="Z1757" s="300" t="str">
        <f t="shared" si="1285"/>
        <v/>
      </c>
      <c r="AA1757" s="303" t="str">
        <f t="shared" si="1286"/>
        <v/>
      </c>
      <c r="AB1757" s="300" t="str">
        <f t="shared" si="1287"/>
        <v/>
      </c>
      <c r="AC1757" s="300" t="str">
        <f t="shared" si="1288"/>
        <v/>
      </c>
      <c r="AD1757" s="300" t="str">
        <f t="shared" si="1289"/>
        <v/>
      </c>
      <c r="AE1757" s="192" t="str">
        <f t="shared" si="1290"/>
        <v/>
      </c>
      <c r="AF1757" s="192" t="str">
        <f t="shared" si="1291"/>
        <v/>
      </c>
      <c r="AG1757" s="192"/>
      <c r="AJ1757" s="300" t="str">
        <f t="shared" si="1292"/>
        <v/>
      </c>
      <c r="AK1757" s="300" t="str">
        <f t="shared" si="1293"/>
        <v/>
      </c>
      <c r="AL1757" s="300" t="str">
        <f t="shared" si="1294"/>
        <v/>
      </c>
      <c r="AM1757" s="300" t="str">
        <f t="shared" si="1295"/>
        <v/>
      </c>
      <c r="AN1757" s="300" t="str">
        <f t="shared" si="1296"/>
        <v/>
      </c>
      <c r="AO1757" s="300" t="str">
        <f t="shared" si="1297"/>
        <v/>
      </c>
      <c r="AP1757" s="300" t="str">
        <f t="shared" si="1298"/>
        <v/>
      </c>
      <c r="AQ1757" s="300" t="str">
        <f t="shared" si="1299"/>
        <v/>
      </c>
      <c r="AR1757" s="306" t="str">
        <f t="shared" si="1300"/>
        <v/>
      </c>
      <c r="AS1757" s="300" t="str">
        <f t="shared" si="1301"/>
        <v/>
      </c>
      <c r="AT1757" s="300" t="str">
        <f t="shared" si="1302"/>
        <v/>
      </c>
      <c r="AU1757" s="192" t="str">
        <f t="shared" si="1303"/>
        <v>рбс</v>
      </c>
      <c r="AV1757" s="192" t="str">
        <f t="shared" si="1304"/>
        <v>рбс87520695общпро</v>
      </c>
      <c r="AW1757" s="191">
        <f t="shared" si="1305"/>
        <v>0</v>
      </c>
      <c r="AX1757" s="191">
        <f t="shared" si="1306"/>
        <v>0</v>
      </c>
      <c r="AY1757" s="191">
        <f t="shared" si="1307"/>
        <v>0</v>
      </c>
      <c r="AZ1757" s="191">
        <f t="shared" si="1308"/>
        <v>0</v>
      </c>
      <c r="BA1757" s="193">
        <f t="shared" si="1309"/>
        <v>1</v>
      </c>
      <c r="BB1757" s="193">
        <f t="shared" si="1310"/>
        <v>1</v>
      </c>
      <c r="BC1757" s="193">
        <f t="shared" si="1311"/>
        <v>1</v>
      </c>
      <c r="BD1757" s="191">
        <f t="shared" si="1273"/>
        <v>0</v>
      </c>
      <c r="BE1757" s="191">
        <f t="shared" si="1312"/>
        <v>0</v>
      </c>
      <c r="BF1757" s="210">
        <f t="shared" si="1313"/>
        <v>0</v>
      </c>
      <c r="BG1757" s="211">
        <f t="shared" si="1314"/>
        <v>0</v>
      </c>
      <c r="BH1757" s="289"/>
      <c r="BI1757" s="289"/>
      <c r="BL1757" s="233" t="str">
        <f t="shared" si="1315"/>
        <v/>
      </c>
    </row>
    <row r="1758" spans="1:64" ht="12" hidden="1" customHeight="1">
      <c r="A1758" s="333" t="s">
        <v>753</v>
      </c>
      <c r="B1758" s="381" t="s">
        <v>327</v>
      </c>
      <c r="C1758" s="333" t="s">
        <v>754</v>
      </c>
      <c r="D1758" s="381" t="s">
        <v>316</v>
      </c>
      <c r="E1758" s="381" t="s">
        <v>1451</v>
      </c>
      <c r="F1758" s="381" t="s">
        <v>586</v>
      </c>
      <c r="G1758" s="381" t="s">
        <v>389</v>
      </c>
      <c r="H1758" s="100" t="s">
        <v>653</v>
      </c>
      <c r="I1758" s="381" t="s">
        <v>339</v>
      </c>
      <c r="J1758" s="382">
        <v>71032</v>
      </c>
      <c r="K1758" s="382">
        <v>54683.4</v>
      </c>
      <c r="L1758" s="191" t="str">
        <f t="shared" si="1274"/>
        <v>875206950701011007588024422610</v>
      </c>
      <c r="M1758" s="192">
        <f t="array" ref="M1758">IF(COUNT(SEARCH(Удалить_Роспись_КВСР,$B1758)*SEARCH(Удалить_Роспись_ПБС,$C1758)*SEARCH(Удалить_Роспись_КФСР, $D1758)*SEARCH(Удалить_Роспись_КЦСР,$E1758)*SEARCH(Удалить_Роспись_КВР,$F1758)*SEARCH(Удалить_Роспись_ЭК,$H1758)*SEARCH(Удалить_Роспись_КР,$I1758))&gt;0,0,1)</f>
        <v>0</v>
      </c>
      <c r="N1758" s="192">
        <v>0</v>
      </c>
      <c r="O1758" s="192" t="str">
        <f t="shared" si="1275"/>
        <v/>
      </c>
      <c r="P1758" s="192" t="str">
        <f t="shared" si="1316"/>
        <v/>
      </c>
      <c r="Q1758" s="300" t="str">
        <f t="shared" si="1276"/>
        <v/>
      </c>
      <c r="R1758" s="300" t="str">
        <f t="shared" si="1277"/>
        <v/>
      </c>
      <c r="S1758" s="300" t="str">
        <f t="shared" si="1278"/>
        <v/>
      </c>
      <c r="T1758" s="192" t="str">
        <f t="shared" si="1279"/>
        <v/>
      </c>
      <c r="U1758" s="303" t="str">
        <f t="shared" si="1280"/>
        <v/>
      </c>
      <c r="V1758" s="300" t="str">
        <f t="shared" si="1281"/>
        <v/>
      </c>
      <c r="W1758" s="192" t="str">
        <f t="shared" si="1282"/>
        <v/>
      </c>
      <c r="X1758" s="303" t="str">
        <f t="shared" si="1283"/>
        <v/>
      </c>
      <c r="Y1758" s="300" t="str">
        <f t="shared" si="1284"/>
        <v/>
      </c>
      <c r="Z1758" s="300" t="str">
        <f t="shared" si="1285"/>
        <v/>
      </c>
      <c r="AA1758" s="303" t="str">
        <f t="shared" si="1286"/>
        <v/>
      </c>
      <c r="AB1758" s="300" t="str">
        <f t="shared" si="1287"/>
        <v/>
      </c>
      <c r="AC1758" s="300" t="str">
        <f t="shared" si="1288"/>
        <v/>
      </c>
      <c r="AD1758" s="300" t="str">
        <f t="shared" si="1289"/>
        <v/>
      </c>
      <c r="AE1758" s="192" t="str">
        <f t="shared" si="1290"/>
        <v/>
      </c>
      <c r="AF1758" s="192" t="str">
        <f t="shared" si="1291"/>
        <v/>
      </c>
      <c r="AG1758" s="192"/>
      <c r="AJ1758" s="300" t="str">
        <f t="shared" si="1292"/>
        <v/>
      </c>
      <c r="AK1758" s="300" t="str">
        <f t="shared" si="1293"/>
        <v/>
      </c>
      <c r="AL1758" s="300" t="str">
        <f t="shared" si="1294"/>
        <v/>
      </c>
      <c r="AM1758" s="300" t="str">
        <f t="shared" si="1295"/>
        <v/>
      </c>
      <c r="AN1758" s="300" t="str">
        <f t="shared" si="1296"/>
        <v/>
      </c>
      <c r="AO1758" s="300" t="str">
        <f t="shared" si="1297"/>
        <v/>
      </c>
      <c r="AP1758" s="300" t="str">
        <f t="shared" si="1298"/>
        <v/>
      </c>
      <c r="AQ1758" s="300" t="str">
        <f t="shared" si="1299"/>
        <v/>
      </c>
      <c r="AR1758" s="306" t="str">
        <f t="shared" si="1300"/>
        <v/>
      </c>
      <c r="AS1758" s="300" t="str">
        <f t="shared" si="1301"/>
        <v/>
      </c>
      <c r="AT1758" s="300" t="str">
        <f t="shared" si="1302"/>
        <v/>
      </c>
      <c r="AU1758" s="192" t="str">
        <f t="shared" si="1303"/>
        <v>рбс</v>
      </c>
      <c r="AV1758" s="192" t="str">
        <f t="shared" si="1304"/>
        <v>рбс87520695общпро</v>
      </c>
      <c r="AW1758" s="191">
        <f t="shared" si="1305"/>
        <v>0</v>
      </c>
      <c r="AX1758" s="191">
        <f t="shared" si="1306"/>
        <v>0</v>
      </c>
      <c r="AY1758" s="191">
        <f t="shared" si="1307"/>
        <v>0</v>
      </c>
      <c r="AZ1758" s="191">
        <f t="shared" si="1308"/>
        <v>0</v>
      </c>
      <c r="BA1758" s="193">
        <f t="shared" si="1309"/>
        <v>1</v>
      </c>
      <c r="BB1758" s="193">
        <f t="shared" si="1310"/>
        <v>1</v>
      </c>
      <c r="BC1758" s="193">
        <f t="shared" si="1311"/>
        <v>1</v>
      </c>
      <c r="BD1758" s="191">
        <f t="shared" si="1273"/>
        <v>0</v>
      </c>
      <c r="BE1758" s="191">
        <f t="shared" si="1312"/>
        <v>0</v>
      </c>
      <c r="BF1758" s="210">
        <f t="shared" si="1313"/>
        <v>0</v>
      </c>
      <c r="BG1758" s="211">
        <f t="shared" si="1314"/>
        <v>0</v>
      </c>
      <c r="BH1758" s="289"/>
      <c r="BI1758" s="289"/>
      <c r="BL1758" s="233" t="str">
        <f t="shared" si="1315"/>
        <v/>
      </c>
    </row>
    <row r="1759" spans="1:64" ht="12" hidden="1" customHeight="1">
      <c r="A1759" s="333" t="s">
        <v>753</v>
      </c>
      <c r="B1759" s="381" t="s">
        <v>327</v>
      </c>
      <c r="C1759" s="333" t="s">
        <v>754</v>
      </c>
      <c r="D1759" s="381" t="s">
        <v>316</v>
      </c>
      <c r="E1759" s="381" t="s">
        <v>1451</v>
      </c>
      <c r="F1759" s="381" t="s">
        <v>586</v>
      </c>
      <c r="G1759" s="381" t="s">
        <v>407</v>
      </c>
      <c r="H1759" s="100" t="s">
        <v>653</v>
      </c>
      <c r="I1759" s="381" t="s">
        <v>339</v>
      </c>
      <c r="J1759" s="382">
        <v>124268</v>
      </c>
      <c r="K1759" s="382">
        <v>0</v>
      </c>
      <c r="L1759" s="191" t="str">
        <f t="shared" si="1274"/>
        <v>875206950701011007588024431010</v>
      </c>
      <c r="M1759" s="192">
        <f t="array" ref="M1759">IF(COUNT(SEARCH(Удалить_Роспись_КВСР,$B1759)*SEARCH(Удалить_Роспись_ПБС,$C1759)*SEARCH(Удалить_Роспись_КФСР, $D1759)*SEARCH(Удалить_Роспись_КЦСР,$E1759)*SEARCH(Удалить_Роспись_КВР,$F1759)*SEARCH(Удалить_Роспись_ЭК,$H1759)*SEARCH(Удалить_Роспись_КР,$I1759))&gt;0,0,1)</f>
        <v>0</v>
      </c>
      <c r="N1759" s="192">
        <v>0</v>
      </c>
      <c r="O1759" s="192" t="str">
        <f t="shared" si="1275"/>
        <v/>
      </c>
      <c r="P1759" s="192" t="str">
        <f t="shared" si="1316"/>
        <v/>
      </c>
      <c r="Q1759" s="300" t="str">
        <f t="shared" si="1276"/>
        <v/>
      </c>
      <c r="R1759" s="300" t="str">
        <f t="shared" si="1277"/>
        <v/>
      </c>
      <c r="S1759" s="300" t="str">
        <f t="shared" si="1278"/>
        <v/>
      </c>
      <c r="T1759" s="192" t="str">
        <f t="shared" si="1279"/>
        <v/>
      </c>
      <c r="U1759" s="303" t="str">
        <f t="shared" si="1280"/>
        <v/>
      </c>
      <c r="V1759" s="300" t="str">
        <f t="shared" si="1281"/>
        <v/>
      </c>
      <c r="W1759" s="192" t="str">
        <f t="shared" si="1282"/>
        <v/>
      </c>
      <c r="X1759" s="303" t="str">
        <f t="shared" si="1283"/>
        <v/>
      </c>
      <c r="Y1759" s="300" t="str">
        <f t="shared" si="1284"/>
        <v/>
      </c>
      <c r="Z1759" s="300" t="str">
        <f t="shared" si="1285"/>
        <v/>
      </c>
      <c r="AA1759" s="303" t="str">
        <f t="shared" si="1286"/>
        <v/>
      </c>
      <c r="AB1759" s="300" t="str">
        <f t="shared" si="1287"/>
        <v/>
      </c>
      <c r="AC1759" s="300" t="str">
        <f t="shared" si="1288"/>
        <v/>
      </c>
      <c r="AD1759" s="300" t="str">
        <f t="shared" si="1289"/>
        <v/>
      </c>
      <c r="AE1759" s="192" t="str">
        <f t="shared" si="1290"/>
        <v/>
      </c>
      <c r="AF1759" s="192" t="str">
        <f t="shared" si="1291"/>
        <v/>
      </c>
      <c r="AG1759" s="192"/>
      <c r="AJ1759" s="300" t="str">
        <f t="shared" si="1292"/>
        <v/>
      </c>
      <c r="AK1759" s="300" t="str">
        <f t="shared" si="1293"/>
        <v/>
      </c>
      <c r="AL1759" s="300" t="str">
        <f t="shared" si="1294"/>
        <v/>
      </c>
      <c r="AM1759" s="300" t="str">
        <f t="shared" si="1295"/>
        <v/>
      </c>
      <c r="AN1759" s="300" t="str">
        <f t="shared" si="1296"/>
        <v/>
      </c>
      <c r="AO1759" s="300" t="str">
        <f t="shared" si="1297"/>
        <v/>
      </c>
      <c r="AP1759" s="300" t="str">
        <f t="shared" si="1298"/>
        <v/>
      </c>
      <c r="AQ1759" s="300" t="str">
        <f t="shared" si="1299"/>
        <v/>
      </c>
      <c r="AR1759" s="306" t="str">
        <f t="shared" si="1300"/>
        <v/>
      </c>
      <c r="AS1759" s="300" t="str">
        <f t="shared" si="1301"/>
        <v/>
      </c>
      <c r="AT1759" s="300" t="str">
        <f t="shared" si="1302"/>
        <v/>
      </c>
      <c r="AU1759" s="192" t="str">
        <f t="shared" si="1303"/>
        <v>рбс</v>
      </c>
      <c r="AV1759" s="192" t="str">
        <f t="shared" si="1304"/>
        <v>рбс87520695общосн</v>
      </c>
      <c r="AW1759" s="191">
        <f t="shared" si="1305"/>
        <v>0</v>
      </c>
      <c r="AX1759" s="191">
        <f t="shared" si="1306"/>
        <v>0</v>
      </c>
      <c r="AY1759" s="191">
        <f t="shared" si="1307"/>
        <v>0</v>
      </c>
      <c r="AZ1759" s="191">
        <f t="shared" si="1308"/>
        <v>0</v>
      </c>
      <c r="BA1759" s="193">
        <f t="shared" si="1309"/>
        <v>1</v>
      </c>
      <c r="BB1759" s="193">
        <f t="shared" si="1310"/>
        <v>1</v>
      </c>
      <c r="BC1759" s="193">
        <f t="shared" si="1311"/>
        <v>1</v>
      </c>
      <c r="BD1759" s="191">
        <f t="shared" si="1273"/>
        <v>0</v>
      </c>
      <c r="BE1759" s="191">
        <f t="shared" si="1312"/>
        <v>0</v>
      </c>
      <c r="BF1759" s="210">
        <f t="shared" si="1313"/>
        <v>0</v>
      </c>
      <c r="BG1759" s="211">
        <f t="shared" si="1314"/>
        <v>0</v>
      </c>
      <c r="BH1759" s="289"/>
      <c r="BI1759" s="289"/>
      <c r="BL1759" s="233" t="str">
        <f t="shared" si="1315"/>
        <v/>
      </c>
    </row>
    <row r="1760" spans="1:64" ht="12" hidden="1" customHeight="1">
      <c r="A1760" s="333" t="s">
        <v>753</v>
      </c>
      <c r="B1760" s="381" t="s">
        <v>327</v>
      </c>
      <c r="C1760" s="333" t="s">
        <v>754</v>
      </c>
      <c r="D1760" s="381" t="s">
        <v>316</v>
      </c>
      <c r="E1760" s="381" t="s">
        <v>1451</v>
      </c>
      <c r="F1760" s="381" t="s">
        <v>586</v>
      </c>
      <c r="G1760" s="381" t="s">
        <v>397</v>
      </c>
      <c r="H1760" s="100" t="s">
        <v>653</v>
      </c>
      <c r="I1760" s="381" t="s">
        <v>339</v>
      </c>
      <c r="J1760" s="382">
        <v>81700</v>
      </c>
      <c r="K1760" s="382">
        <v>0</v>
      </c>
      <c r="L1760" s="191" t="str">
        <f t="shared" si="1274"/>
        <v>875206950701011007588024434010</v>
      </c>
      <c r="M1760" s="192">
        <f t="array" ref="M1760">IF(COUNT(SEARCH(Удалить_Роспись_КВСР,$B1760)*SEARCH(Удалить_Роспись_ПБС,$C1760)*SEARCH(Удалить_Роспись_КФСР, $D1760)*SEARCH(Удалить_Роспись_КЦСР,$E1760)*SEARCH(Удалить_Роспись_КВР,$F1760)*SEARCH(Удалить_Роспись_ЭК,$H1760)*SEARCH(Удалить_Роспись_КР,$I1760))&gt;0,0,1)</f>
        <v>0</v>
      </c>
      <c r="N1760" s="192">
        <v>0</v>
      </c>
      <c r="O1760" s="192" t="str">
        <f t="shared" si="1275"/>
        <v/>
      </c>
      <c r="P1760" s="192" t="str">
        <f t="shared" si="1316"/>
        <v/>
      </c>
      <c r="Q1760" s="300" t="str">
        <f t="shared" si="1276"/>
        <v/>
      </c>
      <c r="R1760" s="300" t="str">
        <f t="shared" si="1277"/>
        <v/>
      </c>
      <c r="S1760" s="300" t="str">
        <f t="shared" si="1278"/>
        <v/>
      </c>
      <c r="T1760" s="192" t="str">
        <f t="shared" si="1279"/>
        <v/>
      </c>
      <c r="U1760" s="303" t="str">
        <f t="shared" si="1280"/>
        <v/>
      </c>
      <c r="V1760" s="300" t="str">
        <f t="shared" si="1281"/>
        <v/>
      </c>
      <c r="W1760" s="192" t="str">
        <f t="shared" si="1282"/>
        <v/>
      </c>
      <c r="X1760" s="303" t="str">
        <f t="shared" si="1283"/>
        <v/>
      </c>
      <c r="Y1760" s="300" t="str">
        <f t="shared" si="1284"/>
        <v/>
      </c>
      <c r="Z1760" s="300" t="str">
        <f t="shared" si="1285"/>
        <v/>
      </c>
      <c r="AA1760" s="303" t="str">
        <f t="shared" si="1286"/>
        <v/>
      </c>
      <c r="AB1760" s="300" t="str">
        <f t="shared" si="1287"/>
        <v/>
      </c>
      <c r="AC1760" s="300" t="str">
        <f t="shared" si="1288"/>
        <v/>
      </c>
      <c r="AD1760" s="300" t="str">
        <f t="shared" si="1289"/>
        <v/>
      </c>
      <c r="AE1760" s="192" t="str">
        <f t="shared" si="1290"/>
        <v/>
      </c>
      <c r="AF1760" s="192" t="str">
        <f t="shared" si="1291"/>
        <v/>
      </c>
      <c r="AG1760" s="192"/>
      <c r="AJ1760" s="300" t="str">
        <f t="shared" si="1292"/>
        <v/>
      </c>
      <c r="AK1760" s="300" t="str">
        <f t="shared" si="1293"/>
        <v/>
      </c>
      <c r="AL1760" s="300" t="str">
        <f t="shared" si="1294"/>
        <v/>
      </c>
      <c r="AM1760" s="300" t="str">
        <f t="shared" si="1295"/>
        <v/>
      </c>
      <c r="AN1760" s="300" t="str">
        <f t="shared" si="1296"/>
        <v/>
      </c>
      <c r="AO1760" s="300" t="str">
        <f t="shared" si="1297"/>
        <v/>
      </c>
      <c r="AP1760" s="300" t="str">
        <f t="shared" si="1298"/>
        <v/>
      </c>
      <c r="AQ1760" s="300" t="str">
        <f t="shared" si="1299"/>
        <v/>
      </c>
      <c r="AR1760" s="306" t="str">
        <f t="shared" si="1300"/>
        <v/>
      </c>
      <c r="AS1760" s="300" t="str">
        <f t="shared" si="1301"/>
        <v/>
      </c>
      <c r="AT1760" s="300" t="str">
        <f t="shared" si="1302"/>
        <v/>
      </c>
      <c r="AU1760" s="192" t="str">
        <f t="shared" si="1303"/>
        <v>рбс</v>
      </c>
      <c r="AV1760" s="192" t="str">
        <f t="shared" si="1304"/>
        <v>рбс87520695общпро</v>
      </c>
      <c r="AW1760" s="191">
        <f t="shared" si="1305"/>
        <v>0</v>
      </c>
      <c r="AX1760" s="191">
        <f t="shared" si="1306"/>
        <v>0</v>
      </c>
      <c r="AY1760" s="191">
        <f t="shared" si="1307"/>
        <v>0</v>
      </c>
      <c r="AZ1760" s="191">
        <f t="shared" si="1308"/>
        <v>0</v>
      </c>
      <c r="BA1760" s="193">
        <f t="shared" si="1309"/>
        <v>1</v>
      </c>
      <c r="BB1760" s="193">
        <f t="shared" si="1310"/>
        <v>1</v>
      </c>
      <c r="BC1760" s="193">
        <f t="shared" si="1311"/>
        <v>1</v>
      </c>
      <c r="BD1760" s="191">
        <f t="shared" si="1273"/>
        <v>0</v>
      </c>
      <c r="BE1760" s="191">
        <f t="shared" si="1312"/>
        <v>0</v>
      </c>
      <c r="BF1760" s="210">
        <f t="shared" si="1313"/>
        <v>0</v>
      </c>
      <c r="BG1760" s="211">
        <f t="shared" si="1314"/>
        <v>0</v>
      </c>
      <c r="BH1760" s="289"/>
      <c r="BI1760" s="289"/>
      <c r="BL1760" s="233" t="str">
        <f t="shared" si="1315"/>
        <v/>
      </c>
    </row>
    <row r="1761" spans="1:64" ht="12" hidden="1" customHeight="1">
      <c r="A1761" s="333" t="s">
        <v>753</v>
      </c>
      <c r="B1761" s="381" t="s">
        <v>327</v>
      </c>
      <c r="C1761" s="333" t="s">
        <v>754</v>
      </c>
      <c r="D1761" s="381" t="s">
        <v>316</v>
      </c>
      <c r="E1761" s="381" t="s">
        <v>1451</v>
      </c>
      <c r="F1761" s="381" t="s">
        <v>609</v>
      </c>
      <c r="G1761" s="381" t="s">
        <v>395</v>
      </c>
      <c r="H1761" s="100" t="s">
        <v>653</v>
      </c>
      <c r="I1761" s="381" t="s">
        <v>339</v>
      </c>
      <c r="J1761" s="382">
        <v>5850</v>
      </c>
      <c r="K1761" s="382">
        <v>5850</v>
      </c>
      <c r="L1761" s="191" t="str">
        <f t="shared" si="1274"/>
        <v>875206950701011007588085229010</v>
      </c>
      <c r="M1761" s="192">
        <f t="array" ref="M1761">IF(COUNT(SEARCH(Удалить_Роспись_КВСР,$B1761)*SEARCH(Удалить_Роспись_ПБС,$C1761)*SEARCH(Удалить_Роспись_КФСР, $D1761)*SEARCH(Удалить_Роспись_КЦСР,$E1761)*SEARCH(Удалить_Роспись_КВР,$F1761)*SEARCH(Удалить_Роспись_ЭК,$H1761)*SEARCH(Удалить_Роспись_КР,$I1761))&gt;0,0,1)</f>
        <v>0</v>
      </c>
      <c r="N1761" s="192">
        <v>0</v>
      </c>
      <c r="O1761" s="192" t="str">
        <f t="shared" si="1275"/>
        <v/>
      </c>
      <c r="P1761" s="192" t="str">
        <f t="shared" si="1316"/>
        <v/>
      </c>
      <c r="Q1761" s="300" t="str">
        <f t="shared" si="1276"/>
        <v/>
      </c>
      <c r="R1761" s="300" t="str">
        <f t="shared" si="1277"/>
        <v/>
      </c>
      <c r="S1761" s="300" t="str">
        <f t="shared" si="1278"/>
        <v/>
      </c>
      <c r="T1761" s="192" t="str">
        <f t="shared" si="1279"/>
        <v/>
      </c>
      <c r="U1761" s="303" t="str">
        <f t="shared" si="1280"/>
        <v/>
      </c>
      <c r="V1761" s="300" t="str">
        <f t="shared" si="1281"/>
        <v/>
      </c>
      <c r="W1761" s="192" t="str">
        <f t="shared" si="1282"/>
        <v/>
      </c>
      <c r="X1761" s="303" t="str">
        <f t="shared" si="1283"/>
        <v/>
      </c>
      <c r="Y1761" s="300" t="str">
        <f t="shared" si="1284"/>
        <v/>
      </c>
      <c r="Z1761" s="300" t="str">
        <f t="shared" si="1285"/>
        <v/>
      </c>
      <c r="AA1761" s="303" t="str">
        <f t="shared" si="1286"/>
        <v/>
      </c>
      <c r="AB1761" s="300" t="str">
        <f t="shared" si="1287"/>
        <v/>
      </c>
      <c r="AC1761" s="300" t="str">
        <f t="shared" si="1288"/>
        <v/>
      </c>
      <c r="AD1761" s="300" t="str">
        <f t="shared" si="1289"/>
        <v/>
      </c>
      <c r="AE1761" s="192" t="str">
        <f t="shared" si="1290"/>
        <v/>
      </c>
      <c r="AF1761" s="192" t="str">
        <f t="shared" si="1291"/>
        <v/>
      </c>
      <c r="AG1761" s="192"/>
      <c r="AJ1761" s="300" t="str">
        <f t="shared" si="1292"/>
        <v/>
      </c>
      <c r="AK1761" s="300" t="str">
        <f t="shared" si="1293"/>
        <v/>
      </c>
      <c r="AL1761" s="300" t="str">
        <f t="shared" si="1294"/>
        <v/>
      </c>
      <c r="AM1761" s="300" t="str">
        <f t="shared" si="1295"/>
        <v/>
      </c>
      <c r="AN1761" s="300" t="str">
        <f t="shared" si="1296"/>
        <v/>
      </c>
      <c r="AO1761" s="300" t="str">
        <f t="shared" si="1297"/>
        <v/>
      </c>
      <c r="AP1761" s="300" t="str">
        <f t="shared" si="1298"/>
        <v/>
      </c>
      <c r="AQ1761" s="300" t="str">
        <f t="shared" si="1299"/>
        <v/>
      </c>
      <c r="AR1761" s="306" t="str">
        <f t="shared" si="1300"/>
        <v/>
      </c>
      <c r="AS1761" s="300" t="str">
        <f t="shared" si="1301"/>
        <v/>
      </c>
      <c r="AT1761" s="300" t="str">
        <f t="shared" si="1302"/>
        <v/>
      </c>
      <c r="AU1761" s="192" t="str">
        <f t="shared" si="1303"/>
        <v>рбс</v>
      </c>
      <c r="AV1761" s="192" t="str">
        <f t="shared" si="1304"/>
        <v>рбс87520695общпро</v>
      </c>
      <c r="AW1761" s="191">
        <f t="shared" si="1305"/>
        <v>0</v>
      </c>
      <c r="AX1761" s="191">
        <f t="shared" si="1306"/>
        <v>0</v>
      </c>
      <c r="AY1761" s="191">
        <f t="shared" si="1307"/>
        <v>0</v>
      </c>
      <c r="AZ1761" s="191">
        <f t="shared" si="1308"/>
        <v>0</v>
      </c>
      <c r="BA1761" s="193">
        <f t="shared" si="1309"/>
        <v>1</v>
      </c>
      <c r="BB1761" s="193">
        <f t="shared" si="1310"/>
        <v>1</v>
      </c>
      <c r="BC1761" s="193">
        <f t="shared" si="1311"/>
        <v>1</v>
      </c>
      <c r="BD1761" s="191">
        <f t="shared" si="1273"/>
        <v>0</v>
      </c>
      <c r="BE1761" s="191">
        <f t="shared" si="1312"/>
        <v>0</v>
      </c>
      <c r="BF1761" s="210">
        <f t="shared" si="1313"/>
        <v>0</v>
      </c>
      <c r="BG1761" s="211">
        <f t="shared" si="1314"/>
        <v>0</v>
      </c>
      <c r="BH1761" s="289"/>
      <c r="BI1761" s="289"/>
      <c r="BL1761" s="233" t="str">
        <f t="shared" si="1315"/>
        <v/>
      </c>
    </row>
    <row r="1762" spans="1:64" ht="12" hidden="1" customHeight="1">
      <c r="A1762" s="333" t="s">
        <v>753</v>
      </c>
      <c r="B1762" s="381" t="s">
        <v>327</v>
      </c>
      <c r="C1762" s="333" t="s">
        <v>754</v>
      </c>
      <c r="D1762" s="381" t="s">
        <v>311</v>
      </c>
      <c r="E1762" s="381" t="s">
        <v>1452</v>
      </c>
      <c r="F1762" s="381" t="s">
        <v>586</v>
      </c>
      <c r="G1762" s="381" t="s">
        <v>397</v>
      </c>
      <c r="H1762" s="100" t="s">
        <v>653</v>
      </c>
      <c r="I1762" s="381" t="s">
        <v>339</v>
      </c>
      <c r="J1762" s="382">
        <v>87600</v>
      </c>
      <c r="K1762" s="382">
        <v>2000</v>
      </c>
      <c r="L1762" s="191" t="str">
        <f t="shared" si="1274"/>
        <v>875206951003011007554024434010</v>
      </c>
      <c r="M1762" s="192">
        <f t="array" ref="M1762">IF(COUNT(SEARCH(Удалить_Роспись_КВСР,$B1762)*SEARCH(Удалить_Роспись_ПБС,$C1762)*SEARCH(Удалить_Роспись_КФСР, $D1762)*SEARCH(Удалить_Роспись_КЦСР,$E1762)*SEARCH(Удалить_Роспись_КВР,$F1762)*SEARCH(Удалить_Роспись_ЭК,$H1762)*SEARCH(Удалить_Роспись_КР,$I1762))&gt;0,0,1)</f>
        <v>0</v>
      </c>
      <c r="N1762" s="192">
        <v>0</v>
      </c>
      <c r="O1762" s="192" t="str">
        <f t="shared" si="1275"/>
        <v/>
      </c>
      <c r="P1762" s="192" t="str">
        <f t="shared" si="1316"/>
        <v/>
      </c>
      <c r="Q1762" s="300" t="str">
        <f t="shared" si="1276"/>
        <v/>
      </c>
      <c r="R1762" s="300" t="str">
        <f t="shared" si="1277"/>
        <v/>
      </c>
      <c r="S1762" s="300" t="str">
        <f t="shared" si="1278"/>
        <v/>
      </c>
      <c r="T1762" s="192" t="str">
        <f t="shared" si="1279"/>
        <v/>
      </c>
      <c r="U1762" s="303" t="str">
        <f t="shared" si="1280"/>
        <v/>
      </c>
      <c r="V1762" s="300" t="str">
        <f t="shared" si="1281"/>
        <v/>
      </c>
      <c r="W1762" s="192" t="str">
        <f t="shared" si="1282"/>
        <v/>
      </c>
      <c r="X1762" s="303" t="str">
        <f t="shared" si="1283"/>
        <v/>
      </c>
      <c r="Y1762" s="300" t="str">
        <f t="shared" si="1284"/>
        <v/>
      </c>
      <c r="Z1762" s="300" t="str">
        <f t="shared" si="1285"/>
        <v/>
      </c>
      <c r="AA1762" s="303" t="str">
        <f t="shared" si="1286"/>
        <v/>
      </c>
      <c r="AB1762" s="300" t="str">
        <f t="shared" si="1287"/>
        <v/>
      </c>
      <c r="AC1762" s="300" t="str">
        <f t="shared" si="1288"/>
        <v/>
      </c>
      <c r="AD1762" s="300" t="str">
        <f t="shared" si="1289"/>
        <v/>
      </c>
      <c r="AE1762" s="192" t="str">
        <f t="shared" si="1290"/>
        <v/>
      </c>
      <c r="AF1762" s="192" t="str">
        <f t="shared" si="1291"/>
        <v/>
      </c>
      <c r="AG1762" s="192"/>
      <c r="AJ1762" s="300" t="str">
        <f t="shared" si="1292"/>
        <v/>
      </c>
      <c r="AK1762" s="300" t="str">
        <f t="shared" si="1293"/>
        <v/>
      </c>
      <c r="AL1762" s="300" t="str">
        <f t="shared" si="1294"/>
        <v/>
      </c>
      <c r="AM1762" s="300" t="str">
        <f t="shared" si="1295"/>
        <v/>
      </c>
      <c r="AN1762" s="300" t="str">
        <f t="shared" si="1296"/>
        <v/>
      </c>
      <c r="AO1762" s="300" t="str">
        <f t="shared" si="1297"/>
        <v/>
      </c>
      <c r="AP1762" s="300" t="str">
        <f t="shared" si="1298"/>
        <v/>
      </c>
      <c r="AQ1762" s="300" t="str">
        <f t="shared" si="1299"/>
        <v/>
      </c>
      <c r="AR1762" s="306" t="str">
        <f t="shared" si="1300"/>
        <v/>
      </c>
      <c r="AS1762" s="300" t="str">
        <f t="shared" si="1301"/>
        <v/>
      </c>
      <c r="AT1762" s="300" t="str">
        <f t="shared" si="1302"/>
        <v/>
      </c>
      <c r="AU1762" s="192" t="str">
        <f t="shared" si="1303"/>
        <v>рбс</v>
      </c>
      <c r="AV1762" s="192" t="str">
        <f t="shared" si="1304"/>
        <v>рбс87520695общпро</v>
      </c>
      <c r="AW1762" s="191">
        <f t="shared" si="1305"/>
        <v>0</v>
      </c>
      <c r="AX1762" s="191">
        <f t="shared" si="1306"/>
        <v>0</v>
      </c>
      <c r="AY1762" s="191">
        <f t="shared" si="1307"/>
        <v>0</v>
      </c>
      <c r="AZ1762" s="191">
        <f t="shared" si="1308"/>
        <v>0</v>
      </c>
      <c r="BA1762" s="193">
        <f t="shared" si="1309"/>
        <v>1</v>
      </c>
      <c r="BB1762" s="193">
        <f t="shared" si="1310"/>
        <v>1</v>
      </c>
      <c r="BC1762" s="193">
        <f t="shared" si="1311"/>
        <v>1</v>
      </c>
      <c r="BD1762" s="191">
        <f t="shared" si="1273"/>
        <v>0</v>
      </c>
      <c r="BE1762" s="191">
        <f t="shared" si="1312"/>
        <v>0</v>
      </c>
      <c r="BF1762" s="210">
        <f t="shared" si="1313"/>
        <v>0</v>
      </c>
      <c r="BG1762" s="211">
        <f t="shared" si="1314"/>
        <v>0</v>
      </c>
      <c r="BH1762" s="289"/>
      <c r="BI1762" s="289"/>
      <c r="BL1762" s="233" t="str">
        <f t="shared" si="1315"/>
        <v/>
      </c>
    </row>
    <row r="1763" spans="1:64" ht="12" customHeight="1">
      <c r="A1763" s="333" t="s">
        <v>755</v>
      </c>
      <c r="B1763" s="381" t="s">
        <v>327</v>
      </c>
      <c r="C1763" s="333" t="s">
        <v>756</v>
      </c>
      <c r="D1763" s="381" t="s">
        <v>316</v>
      </c>
      <c r="E1763" s="381" t="s">
        <v>1443</v>
      </c>
      <c r="F1763" s="381" t="s">
        <v>608</v>
      </c>
      <c r="G1763" s="381" t="s">
        <v>385</v>
      </c>
      <c r="H1763" s="100" t="s">
        <v>653</v>
      </c>
      <c r="I1763" s="381" t="s">
        <v>505</v>
      </c>
      <c r="J1763" s="382">
        <v>758008</v>
      </c>
      <c r="K1763" s="382">
        <v>596742.03</v>
      </c>
      <c r="L1763" s="191" t="str">
        <f t="shared" si="1274"/>
        <v>875206970701011004001011121101</v>
      </c>
      <c r="M1763" s="192">
        <f t="array" ref="M1763">IF(COUNT(SEARCH(Удалить_Роспись_КВСР,$B1763)*SEARCH(Удалить_Роспись_ПБС,$C1763)*SEARCH(Удалить_Роспись_КФСР, $D1763)*SEARCH(Удалить_Роспись_КЦСР,$E1763)*SEARCH(Удалить_Роспись_КВР,$F1763)*SEARCH(Удалить_Роспись_ЭК,$H1763)*SEARCH(Удалить_Роспись_КР,$I1763))&gt;0,0,1)</f>
        <v>0</v>
      </c>
      <c r="N1763" s="192">
        <v>0</v>
      </c>
      <c r="O1763" s="192" t="str">
        <f t="shared" si="1275"/>
        <v/>
      </c>
      <c r="P1763" s="192" t="str">
        <f t="shared" si="1316"/>
        <v/>
      </c>
      <c r="Q1763" s="300" t="str">
        <f t="shared" si="1276"/>
        <v/>
      </c>
      <c r="R1763" s="300" t="str">
        <f t="shared" si="1277"/>
        <v/>
      </c>
      <c r="S1763" s="300" t="str">
        <f t="shared" si="1278"/>
        <v/>
      </c>
      <c r="T1763" s="192" t="str">
        <f t="shared" si="1279"/>
        <v/>
      </c>
      <c r="U1763" s="303" t="str">
        <f t="shared" si="1280"/>
        <v/>
      </c>
      <c r="V1763" s="300" t="str">
        <f t="shared" si="1281"/>
        <v/>
      </c>
      <c r="W1763" s="192" t="str">
        <f t="shared" si="1282"/>
        <v/>
      </c>
      <c r="X1763" s="303" t="str">
        <f t="shared" si="1283"/>
        <v/>
      </c>
      <c r="Y1763" s="300" t="str">
        <f t="shared" si="1284"/>
        <v/>
      </c>
      <c r="Z1763" s="300" t="str">
        <f t="shared" si="1285"/>
        <v/>
      </c>
      <c r="AA1763" s="303" t="str">
        <f t="shared" si="1286"/>
        <v/>
      </c>
      <c r="AB1763" s="300" t="str">
        <f t="shared" si="1287"/>
        <v/>
      </c>
      <c r="AC1763" s="300" t="str">
        <f t="shared" si="1288"/>
        <v/>
      </c>
      <c r="AD1763" s="300" t="str">
        <f t="shared" si="1289"/>
        <v/>
      </c>
      <c r="AE1763" s="192" t="str">
        <f t="shared" si="1290"/>
        <v/>
      </c>
      <c r="AF1763" s="192" t="str">
        <f t="shared" si="1291"/>
        <v/>
      </c>
      <c r="AG1763" s="192"/>
      <c r="AJ1763" s="300" t="str">
        <f t="shared" si="1292"/>
        <v/>
      </c>
      <c r="AK1763" s="300" t="str">
        <f t="shared" si="1293"/>
        <v/>
      </c>
      <c r="AL1763" s="300" t="str">
        <f t="shared" si="1294"/>
        <v/>
      </c>
      <c r="AM1763" s="300" t="str">
        <f t="shared" si="1295"/>
        <v/>
      </c>
      <c r="AN1763" s="300" t="str">
        <f t="shared" si="1296"/>
        <v/>
      </c>
      <c r="AO1763" s="300" t="str">
        <f t="shared" si="1297"/>
        <v/>
      </c>
      <c r="AP1763" s="300" t="str">
        <f t="shared" si="1298"/>
        <v/>
      </c>
      <c r="AQ1763" s="300" t="str">
        <f t="shared" si="1299"/>
        <v/>
      </c>
      <c r="AR1763" s="306" t="str">
        <f t="shared" si="1300"/>
        <v/>
      </c>
      <c r="AS1763" s="300" t="str">
        <f t="shared" si="1301"/>
        <v/>
      </c>
      <c r="AT1763" s="300" t="str">
        <f t="shared" si="1302"/>
        <v/>
      </c>
      <c r="AU1763" s="192" t="str">
        <f t="shared" si="1303"/>
        <v>рбс</v>
      </c>
      <c r="AV1763" s="192" t="str">
        <f t="shared" si="1304"/>
        <v>рбс87520697общопл</v>
      </c>
      <c r="AW1763" s="191">
        <f t="shared" si="1305"/>
        <v>0</v>
      </c>
      <c r="AX1763" s="191">
        <f t="shared" si="1306"/>
        <v>0</v>
      </c>
      <c r="AY1763" s="191">
        <f t="shared" si="1307"/>
        <v>0</v>
      </c>
      <c r="AZ1763" s="191">
        <f t="shared" si="1308"/>
        <v>0</v>
      </c>
      <c r="BA1763" s="193">
        <f t="shared" si="1309"/>
        <v>1</v>
      </c>
      <c r="BB1763" s="193">
        <f t="shared" si="1310"/>
        <v>1</v>
      </c>
      <c r="BC1763" s="193">
        <f t="shared" si="1311"/>
        <v>1</v>
      </c>
      <c r="BD1763" s="191">
        <f t="shared" si="1273"/>
        <v>0</v>
      </c>
      <c r="BE1763" s="191">
        <f t="shared" si="1312"/>
        <v>0</v>
      </c>
      <c r="BF1763" s="210">
        <f t="shared" si="1313"/>
        <v>0</v>
      </c>
      <c r="BG1763" s="211">
        <f t="shared" si="1314"/>
        <v>0</v>
      </c>
      <c r="BH1763" s="289"/>
      <c r="BI1763" s="289"/>
      <c r="BL1763" s="233" t="str">
        <f t="shared" si="1315"/>
        <v/>
      </c>
    </row>
    <row r="1764" spans="1:64" ht="12" customHeight="1">
      <c r="A1764" s="333" t="s">
        <v>755</v>
      </c>
      <c r="B1764" s="381" t="s">
        <v>327</v>
      </c>
      <c r="C1764" s="333" t="s">
        <v>756</v>
      </c>
      <c r="D1764" s="381" t="s">
        <v>316</v>
      </c>
      <c r="E1764" s="381" t="s">
        <v>1443</v>
      </c>
      <c r="F1764" s="381" t="s">
        <v>902</v>
      </c>
      <c r="G1764" s="381" t="s">
        <v>387</v>
      </c>
      <c r="H1764" s="100" t="s">
        <v>653</v>
      </c>
      <c r="I1764" s="381" t="s">
        <v>505</v>
      </c>
      <c r="J1764" s="382">
        <v>225213.77</v>
      </c>
      <c r="K1764" s="382">
        <v>159748.04</v>
      </c>
      <c r="L1764" s="191" t="str">
        <f t="shared" si="1274"/>
        <v>875206970701011004001011921301</v>
      </c>
      <c r="M1764" s="192">
        <f t="array" ref="M1764">IF(COUNT(SEARCH(Удалить_Роспись_КВСР,$B1764)*SEARCH(Удалить_Роспись_ПБС,$C1764)*SEARCH(Удалить_Роспись_КФСР, $D1764)*SEARCH(Удалить_Роспись_КЦСР,$E1764)*SEARCH(Удалить_Роспись_КВР,$F1764)*SEARCH(Удалить_Роспись_ЭК,$H1764)*SEARCH(Удалить_Роспись_КР,$I1764))&gt;0,0,1)</f>
        <v>0</v>
      </c>
      <c r="N1764" s="192">
        <v>0</v>
      </c>
      <c r="O1764" s="192" t="str">
        <f t="shared" si="1275"/>
        <v/>
      </c>
      <c r="P1764" s="192" t="str">
        <f t="shared" si="1316"/>
        <v/>
      </c>
      <c r="Q1764" s="300" t="str">
        <f t="shared" si="1276"/>
        <v/>
      </c>
      <c r="R1764" s="300" t="str">
        <f t="shared" si="1277"/>
        <v/>
      </c>
      <c r="S1764" s="300" t="str">
        <f t="shared" si="1278"/>
        <v/>
      </c>
      <c r="T1764" s="192" t="str">
        <f t="shared" si="1279"/>
        <v/>
      </c>
      <c r="U1764" s="303" t="str">
        <f t="shared" si="1280"/>
        <v/>
      </c>
      <c r="V1764" s="300" t="str">
        <f t="shared" si="1281"/>
        <v/>
      </c>
      <c r="W1764" s="192" t="str">
        <f t="shared" si="1282"/>
        <v/>
      </c>
      <c r="X1764" s="303" t="str">
        <f t="shared" si="1283"/>
        <v/>
      </c>
      <c r="Y1764" s="300" t="str">
        <f t="shared" si="1284"/>
        <v/>
      </c>
      <c r="Z1764" s="300" t="str">
        <f t="shared" si="1285"/>
        <v/>
      </c>
      <c r="AA1764" s="303" t="str">
        <f t="shared" si="1286"/>
        <v/>
      </c>
      <c r="AB1764" s="300" t="str">
        <f t="shared" si="1287"/>
        <v/>
      </c>
      <c r="AC1764" s="300" t="str">
        <f t="shared" si="1288"/>
        <v/>
      </c>
      <c r="AD1764" s="300" t="str">
        <f t="shared" si="1289"/>
        <v/>
      </c>
      <c r="AE1764" s="192" t="str">
        <f t="shared" si="1290"/>
        <v/>
      </c>
      <c r="AF1764" s="192" t="str">
        <f t="shared" si="1291"/>
        <v/>
      </c>
      <c r="AG1764" s="192"/>
      <c r="AJ1764" s="300" t="str">
        <f t="shared" si="1292"/>
        <v/>
      </c>
      <c r="AK1764" s="300" t="str">
        <f t="shared" si="1293"/>
        <v/>
      </c>
      <c r="AL1764" s="300" t="str">
        <f t="shared" si="1294"/>
        <v/>
      </c>
      <c r="AM1764" s="300" t="str">
        <f t="shared" si="1295"/>
        <v/>
      </c>
      <c r="AN1764" s="300" t="str">
        <f t="shared" si="1296"/>
        <v/>
      </c>
      <c r="AO1764" s="300" t="str">
        <f t="shared" si="1297"/>
        <v/>
      </c>
      <c r="AP1764" s="300" t="str">
        <f t="shared" si="1298"/>
        <v/>
      </c>
      <c r="AQ1764" s="300" t="str">
        <f t="shared" si="1299"/>
        <v/>
      </c>
      <c r="AR1764" s="306" t="str">
        <f t="shared" si="1300"/>
        <v/>
      </c>
      <c r="AS1764" s="300" t="str">
        <f t="shared" si="1301"/>
        <v/>
      </c>
      <c r="AT1764" s="300" t="str">
        <f t="shared" si="1302"/>
        <v/>
      </c>
      <c r="AU1764" s="192" t="str">
        <f t="shared" si="1303"/>
        <v>рбс</v>
      </c>
      <c r="AV1764" s="192" t="str">
        <f t="shared" si="1304"/>
        <v>рбс87520697общопл</v>
      </c>
      <c r="AW1764" s="191">
        <f t="shared" si="1305"/>
        <v>0</v>
      </c>
      <c r="AX1764" s="191">
        <f t="shared" si="1306"/>
        <v>0</v>
      </c>
      <c r="AY1764" s="191">
        <f t="shared" si="1307"/>
        <v>0</v>
      </c>
      <c r="AZ1764" s="191">
        <f t="shared" si="1308"/>
        <v>0</v>
      </c>
      <c r="BA1764" s="193">
        <f t="shared" si="1309"/>
        <v>1</v>
      </c>
      <c r="BB1764" s="193">
        <f t="shared" si="1310"/>
        <v>1</v>
      </c>
      <c r="BC1764" s="193">
        <f t="shared" si="1311"/>
        <v>1</v>
      </c>
      <c r="BD1764" s="191">
        <f t="shared" si="1273"/>
        <v>0</v>
      </c>
      <c r="BE1764" s="191">
        <f t="shared" si="1312"/>
        <v>0</v>
      </c>
      <c r="BF1764" s="210">
        <f t="shared" si="1313"/>
        <v>0</v>
      </c>
      <c r="BG1764" s="211">
        <f t="shared" si="1314"/>
        <v>0</v>
      </c>
      <c r="BH1764" s="289"/>
      <c r="BI1764" s="289"/>
      <c r="BL1764" s="233" t="str">
        <f t="shared" si="1315"/>
        <v/>
      </c>
    </row>
    <row r="1765" spans="1:64" ht="12" customHeight="1">
      <c r="A1765" s="333" t="s">
        <v>755</v>
      </c>
      <c r="B1765" s="381" t="s">
        <v>327</v>
      </c>
      <c r="C1765" s="333" t="s">
        <v>756</v>
      </c>
      <c r="D1765" s="381" t="s">
        <v>316</v>
      </c>
      <c r="E1765" s="381" t="s">
        <v>1443</v>
      </c>
      <c r="F1765" s="381" t="s">
        <v>586</v>
      </c>
      <c r="G1765" s="381" t="s">
        <v>391</v>
      </c>
      <c r="H1765" s="100" t="s">
        <v>653</v>
      </c>
      <c r="I1765" s="381" t="s">
        <v>505</v>
      </c>
      <c r="J1765" s="382">
        <v>7800</v>
      </c>
      <c r="K1765" s="382">
        <v>0</v>
      </c>
      <c r="L1765" s="191" t="str">
        <f t="shared" si="1274"/>
        <v>875206970701011004001024422101</v>
      </c>
      <c r="M1765" s="192">
        <f t="array" ref="M1765">IF(COUNT(SEARCH(Удалить_Роспись_КВСР,$B1765)*SEARCH(Удалить_Роспись_ПБС,$C1765)*SEARCH(Удалить_Роспись_КФСР, $D1765)*SEARCH(Удалить_Роспись_КЦСР,$E1765)*SEARCH(Удалить_Роспись_КВР,$F1765)*SEARCH(Удалить_Роспись_ЭК,$H1765)*SEARCH(Удалить_Роспись_КР,$I1765))&gt;0,0,1)</f>
        <v>0</v>
      </c>
      <c r="N1765" s="192">
        <f>IF(COUNT(SEARCH(Удалить_Индекс_КВСР,$B1765)*SEARCH(Удалить_Индекс_ПБС,$C1765)*SEARCH(Удалить_Индекс_КФСР,$D1765)*SEARCH(Удалить_Индекс_КЦСР,$E1765)*SEARCH(Удалить_Индекс_КВР,$F1765)*SEARCH(Удалить_Индекс_ЭК,$H1765)*SEARCH(Удалить_Индекс_КР,$I1765))&gt;0,0,1)</f>
        <v>1</v>
      </c>
      <c r="O1765" s="192" t="str">
        <f t="shared" si="1275"/>
        <v/>
      </c>
      <c r="P1765" s="192" t="str">
        <f t="shared" si="1316"/>
        <v/>
      </c>
      <c r="Q1765" s="300" t="str">
        <f t="shared" si="1276"/>
        <v/>
      </c>
      <c r="R1765" s="300" t="str">
        <f t="shared" si="1277"/>
        <v/>
      </c>
      <c r="S1765" s="300" t="str">
        <f t="shared" si="1278"/>
        <v/>
      </c>
      <c r="T1765" s="192" t="str">
        <f t="shared" si="1279"/>
        <v/>
      </c>
      <c r="U1765" s="303" t="str">
        <f t="shared" si="1280"/>
        <v/>
      </c>
      <c r="V1765" s="300" t="str">
        <f t="shared" si="1281"/>
        <v/>
      </c>
      <c r="W1765" s="192" t="str">
        <f t="shared" si="1282"/>
        <v/>
      </c>
      <c r="X1765" s="303" t="str">
        <f t="shared" si="1283"/>
        <v/>
      </c>
      <c r="Y1765" s="300" t="str">
        <f t="shared" si="1284"/>
        <v/>
      </c>
      <c r="Z1765" s="300" t="str">
        <f t="shared" si="1285"/>
        <v/>
      </c>
      <c r="AA1765" s="303" t="str">
        <f t="shared" si="1286"/>
        <v/>
      </c>
      <c r="AB1765" s="300" t="str">
        <f t="shared" si="1287"/>
        <v/>
      </c>
      <c r="AC1765" s="300" t="str">
        <f t="shared" si="1288"/>
        <v/>
      </c>
      <c r="AD1765" s="300" t="str">
        <f t="shared" si="1289"/>
        <v/>
      </c>
      <c r="AE1765" s="192" t="str">
        <f t="shared" si="1290"/>
        <v/>
      </c>
      <c r="AF1765" s="192" t="str">
        <f t="shared" si="1291"/>
        <v/>
      </c>
      <c r="AG1765" s="192"/>
      <c r="AJ1765" s="300" t="str">
        <f t="shared" si="1292"/>
        <v/>
      </c>
      <c r="AK1765" s="300" t="str">
        <f t="shared" si="1293"/>
        <v/>
      </c>
      <c r="AL1765" s="300" t="str">
        <f t="shared" si="1294"/>
        <v/>
      </c>
      <c r="AM1765" s="300" t="str">
        <f t="shared" si="1295"/>
        <v/>
      </c>
      <c r="AN1765" s="300" t="str">
        <f t="shared" si="1296"/>
        <v/>
      </c>
      <c r="AO1765" s="300" t="str">
        <f t="shared" si="1297"/>
        <v/>
      </c>
      <c r="AP1765" s="300" t="str">
        <f t="shared" si="1298"/>
        <v/>
      </c>
      <c r="AQ1765" s="300" t="str">
        <f t="shared" si="1299"/>
        <v/>
      </c>
      <c r="AR1765" s="306" t="str">
        <f t="shared" si="1300"/>
        <v/>
      </c>
      <c r="AS1765" s="300" t="str">
        <f t="shared" si="1301"/>
        <v/>
      </c>
      <c r="AT1765" s="300" t="str">
        <f t="shared" si="1302"/>
        <v/>
      </c>
      <c r="AU1765" s="192" t="str">
        <f t="shared" si="1303"/>
        <v>рбс</v>
      </c>
      <c r="AV1765" s="192" t="str">
        <f t="shared" si="1304"/>
        <v>рбс87520697общпро</v>
      </c>
      <c r="AW1765" s="191">
        <f t="shared" si="1305"/>
        <v>0</v>
      </c>
      <c r="AX1765" s="191">
        <f t="shared" si="1306"/>
        <v>0</v>
      </c>
      <c r="AY1765" s="191">
        <f t="shared" si="1307"/>
        <v>7800</v>
      </c>
      <c r="AZ1765" s="191">
        <f t="shared" si="1308"/>
        <v>0</v>
      </c>
      <c r="BA1765" s="193">
        <f t="shared" si="1309"/>
        <v>1</v>
      </c>
      <c r="BB1765" s="193">
        <f t="shared" si="1310"/>
        <v>1</v>
      </c>
      <c r="BC1765" s="193">
        <f t="shared" si="1311"/>
        <v>1</v>
      </c>
      <c r="BD1765" s="191">
        <f t="shared" si="1273"/>
        <v>7800</v>
      </c>
      <c r="BE1765" s="191">
        <f t="shared" si="1312"/>
        <v>0</v>
      </c>
      <c r="BF1765" s="210">
        <f t="shared" si="1313"/>
        <v>7800</v>
      </c>
      <c r="BG1765" s="211">
        <f t="shared" si="1314"/>
        <v>7800</v>
      </c>
      <c r="BH1765" s="289"/>
      <c r="BI1765" s="289"/>
      <c r="BL1765" s="233" t="str">
        <f t="shared" si="1315"/>
        <v/>
      </c>
    </row>
    <row r="1766" spans="1:64" ht="12" customHeight="1">
      <c r="A1766" s="333" t="s">
        <v>755</v>
      </c>
      <c r="B1766" s="381" t="s">
        <v>327</v>
      </c>
      <c r="C1766" s="333" t="s">
        <v>756</v>
      </c>
      <c r="D1766" s="381" t="s">
        <v>316</v>
      </c>
      <c r="E1766" s="381" t="s">
        <v>1443</v>
      </c>
      <c r="F1766" s="381" t="s">
        <v>586</v>
      </c>
      <c r="G1766" s="381" t="s">
        <v>394</v>
      </c>
      <c r="H1766" s="100" t="s">
        <v>653</v>
      </c>
      <c r="I1766" s="381" t="s">
        <v>505</v>
      </c>
      <c r="J1766" s="382">
        <v>114400</v>
      </c>
      <c r="K1766" s="382">
        <v>28693.33</v>
      </c>
      <c r="L1766" s="191" t="str">
        <f t="shared" si="1274"/>
        <v>875206970701011004001024422501</v>
      </c>
      <c r="M1766" s="192">
        <f t="array" ref="M1766">IF(COUNT(SEARCH(Удалить_Роспись_КВСР,$B1766)*SEARCH(Удалить_Роспись_ПБС,$C1766)*SEARCH(Удалить_Роспись_КФСР, $D1766)*SEARCH(Удалить_Роспись_КЦСР,$E1766)*SEARCH(Удалить_Роспись_КВР,$F1766)*SEARCH(Удалить_Роспись_ЭК,$H1766)*SEARCH(Удалить_Роспись_КР,$I1766))&gt;0,0,1)</f>
        <v>0</v>
      </c>
      <c r="N1766" s="192">
        <f>IF(COUNT(SEARCH(Удалить_Индекс_КВСР,$B1766)*SEARCH(Удалить_Индекс_ПБС,$C1766)*SEARCH(Удалить_Индекс_КФСР,$D1766)*SEARCH(Удалить_Индекс_КЦСР,$E1766)*SEARCH(Удалить_Индекс_КВР,$F1766)*SEARCH(Удалить_Индекс_ЭК,$H1766)*SEARCH(Удалить_Индекс_КР,$I1766))&gt;0,0,1)</f>
        <v>1</v>
      </c>
      <c r="O1766" s="192" t="str">
        <f t="shared" si="1275"/>
        <v/>
      </c>
      <c r="P1766" s="192" t="str">
        <f t="shared" si="1316"/>
        <v/>
      </c>
      <c r="Q1766" s="300" t="str">
        <f t="shared" si="1276"/>
        <v/>
      </c>
      <c r="R1766" s="300" t="str">
        <f t="shared" si="1277"/>
        <v/>
      </c>
      <c r="S1766" s="300" t="str">
        <f t="shared" si="1278"/>
        <v/>
      </c>
      <c r="T1766" s="192" t="str">
        <f t="shared" si="1279"/>
        <v/>
      </c>
      <c r="U1766" s="303" t="str">
        <f t="shared" si="1280"/>
        <v/>
      </c>
      <c r="V1766" s="300" t="str">
        <f t="shared" si="1281"/>
        <v/>
      </c>
      <c r="W1766" s="192" t="str">
        <f t="shared" si="1282"/>
        <v/>
      </c>
      <c r="X1766" s="303" t="str">
        <f t="shared" si="1283"/>
        <v/>
      </c>
      <c r="Y1766" s="300" t="str">
        <f t="shared" si="1284"/>
        <v/>
      </c>
      <c r="Z1766" s="300" t="str">
        <f t="shared" si="1285"/>
        <v/>
      </c>
      <c r="AA1766" s="303" t="str">
        <f t="shared" si="1286"/>
        <v/>
      </c>
      <c r="AB1766" s="300" t="str">
        <f t="shared" si="1287"/>
        <v/>
      </c>
      <c r="AC1766" s="300" t="str">
        <f t="shared" si="1288"/>
        <v/>
      </c>
      <c r="AD1766" s="300" t="str">
        <f t="shared" si="1289"/>
        <v/>
      </c>
      <c r="AE1766" s="192" t="str">
        <f t="shared" si="1290"/>
        <v/>
      </c>
      <c r="AF1766" s="192" t="str">
        <f t="shared" si="1291"/>
        <v/>
      </c>
      <c r="AG1766" s="192"/>
      <c r="AJ1766" s="300" t="str">
        <f t="shared" si="1292"/>
        <v/>
      </c>
      <c r="AK1766" s="300" t="str">
        <f t="shared" si="1293"/>
        <v/>
      </c>
      <c r="AL1766" s="300" t="str">
        <f t="shared" si="1294"/>
        <v/>
      </c>
      <c r="AM1766" s="300" t="str">
        <f t="shared" si="1295"/>
        <v/>
      </c>
      <c r="AN1766" s="300" t="str">
        <f t="shared" si="1296"/>
        <v/>
      </c>
      <c r="AO1766" s="300" t="str">
        <f t="shared" si="1297"/>
        <v/>
      </c>
      <c r="AP1766" s="300" t="str">
        <f t="shared" si="1298"/>
        <v/>
      </c>
      <c r="AQ1766" s="300" t="str">
        <f t="shared" si="1299"/>
        <v/>
      </c>
      <c r="AR1766" s="306" t="str">
        <f t="shared" si="1300"/>
        <v/>
      </c>
      <c r="AS1766" s="300" t="str">
        <f t="shared" si="1301"/>
        <v/>
      </c>
      <c r="AT1766" s="300" t="str">
        <f t="shared" si="1302"/>
        <v/>
      </c>
      <c r="AU1766" s="192" t="str">
        <f t="shared" si="1303"/>
        <v>рбс</v>
      </c>
      <c r="AV1766" s="192" t="str">
        <f t="shared" si="1304"/>
        <v>рбс87520697общпро</v>
      </c>
      <c r="AW1766" s="191">
        <f t="shared" si="1305"/>
        <v>0</v>
      </c>
      <c r="AX1766" s="191">
        <f t="shared" si="1306"/>
        <v>0</v>
      </c>
      <c r="AY1766" s="191">
        <f t="shared" si="1307"/>
        <v>114400</v>
      </c>
      <c r="AZ1766" s="191">
        <f t="shared" si="1308"/>
        <v>28693.33</v>
      </c>
      <c r="BA1766" s="193">
        <f t="shared" si="1309"/>
        <v>1</v>
      </c>
      <c r="BB1766" s="193">
        <f t="shared" si="1310"/>
        <v>1</v>
      </c>
      <c r="BC1766" s="193">
        <f t="shared" si="1311"/>
        <v>1</v>
      </c>
      <c r="BD1766" s="191">
        <f t="shared" si="1273"/>
        <v>114400</v>
      </c>
      <c r="BE1766" s="191">
        <f t="shared" si="1312"/>
        <v>28693.33</v>
      </c>
      <c r="BF1766" s="210">
        <f t="shared" si="1313"/>
        <v>114400</v>
      </c>
      <c r="BG1766" s="211">
        <f t="shared" si="1314"/>
        <v>114400</v>
      </c>
      <c r="BH1766" s="289"/>
      <c r="BI1766" s="289"/>
      <c r="BL1766" s="233" t="str">
        <f t="shared" si="1315"/>
        <v/>
      </c>
    </row>
    <row r="1767" spans="1:64" ht="12" customHeight="1">
      <c r="A1767" s="333" t="s">
        <v>755</v>
      </c>
      <c r="B1767" s="381" t="s">
        <v>327</v>
      </c>
      <c r="C1767" s="333" t="s">
        <v>756</v>
      </c>
      <c r="D1767" s="381" t="s">
        <v>316</v>
      </c>
      <c r="E1767" s="381" t="s">
        <v>1443</v>
      </c>
      <c r="F1767" s="381" t="s">
        <v>586</v>
      </c>
      <c r="G1767" s="381" t="s">
        <v>389</v>
      </c>
      <c r="H1767" s="100" t="s">
        <v>653</v>
      </c>
      <c r="I1767" s="381" t="s">
        <v>505</v>
      </c>
      <c r="J1767" s="382">
        <v>82100</v>
      </c>
      <c r="K1767" s="382">
        <v>19354.939999999999</v>
      </c>
      <c r="L1767" s="191" t="str">
        <f t="shared" si="1274"/>
        <v>875206970701011004001024422601</v>
      </c>
      <c r="M1767" s="192">
        <f t="array" ref="M1767">IF(COUNT(SEARCH(Удалить_Роспись_КВСР,$B1767)*SEARCH(Удалить_Роспись_ПБС,$C1767)*SEARCH(Удалить_Роспись_КФСР, $D1767)*SEARCH(Удалить_Роспись_КЦСР,$E1767)*SEARCH(Удалить_Роспись_КВР,$F1767)*SEARCH(Удалить_Роспись_ЭК,$H1767)*SEARCH(Удалить_Роспись_КР,$I1767))&gt;0,0,1)</f>
        <v>0</v>
      </c>
      <c r="N1767" s="192">
        <f>IF(COUNT(SEARCH(Удалить_Индекс_КВСР,$B1767)*SEARCH(Удалить_Индекс_ПБС,$C1767)*SEARCH(Удалить_Индекс_КФСР,$D1767)*SEARCH(Удалить_Индекс_КЦСР,$E1767)*SEARCH(Удалить_Индекс_КВР,$F1767)*SEARCH(Удалить_Индекс_ЭК,$H1767)*SEARCH(Удалить_Индекс_КР,$I1767))&gt;0,0,1)</f>
        <v>1</v>
      </c>
      <c r="O1767" s="192" t="str">
        <f t="shared" si="1275"/>
        <v/>
      </c>
      <c r="P1767" s="192" t="str">
        <f t="shared" si="1316"/>
        <v/>
      </c>
      <c r="Q1767" s="300" t="str">
        <f t="shared" si="1276"/>
        <v/>
      </c>
      <c r="R1767" s="300" t="str">
        <f t="shared" si="1277"/>
        <v/>
      </c>
      <c r="S1767" s="300" t="str">
        <f t="shared" si="1278"/>
        <v/>
      </c>
      <c r="T1767" s="192" t="str">
        <f t="shared" si="1279"/>
        <v/>
      </c>
      <c r="U1767" s="303" t="str">
        <f t="shared" si="1280"/>
        <v/>
      </c>
      <c r="V1767" s="300" t="str">
        <f t="shared" si="1281"/>
        <v/>
      </c>
      <c r="W1767" s="192" t="str">
        <f t="shared" si="1282"/>
        <v/>
      </c>
      <c r="X1767" s="303" t="str">
        <f t="shared" si="1283"/>
        <v/>
      </c>
      <c r="Y1767" s="300" t="str">
        <f t="shared" si="1284"/>
        <v/>
      </c>
      <c r="Z1767" s="300" t="str">
        <f t="shared" si="1285"/>
        <v/>
      </c>
      <c r="AA1767" s="303" t="str">
        <f t="shared" si="1286"/>
        <v/>
      </c>
      <c r="AB1767" s="300" t="str">
        <f t="shared" si="1287"/>
        <v/>
      </c>
      <c r="AC1767" s="300" t="str">
        <f t="shared" si="1288"/>
        <v/>
      </c>
      <c r="AD1767" s="300" t="str">
        <f t="shared" si="1289"/>
        <v/>
      </c>
      <c r="AE1767" s="192" t="str">
        <f t="shared" si="1290"/>
        <v/>
      </c>
      <c r="AF1767" s="192" t="str">
        <f t="shared" si="1291"/>
        <v/>
      </c>
      <c r="AG1767" s="192"/>
      <c r="AJ1767" s="300" t="str">
        <f t="shared" si="1292"/>
        <v/>
      </c>
      <c r="AK1767" s="300" t="str">
        <f t="shared" si="1293"/>
        <v/>
      </c>
      <c r="AL1767" s="300" t="str">
        <f t="shared" si="1294"/>
        <v/>
      </c>
      <c r="AM1767" s="300" t="str">
        <f t="shared" si="1295"/>
        <v/>
      </c>
      <c r="AN1767" s="300" t="str">
        <f t="shared" si="1296"/>
        <v/>
      </c>
      <c r="AO1767" s="300" t="str">
        <f t="shared" si="1297"/>
        <v/>
      </c>
      <c r="AP1767" s="300" t="str">
        <f t="shared" si="1298"/>
        <v/>
      </c>
      <c r="AQ1767" s="300" t="str">
        <f t="shared" si="1299"/>
        <v/>
      </c>
      <c r="AR1767" s="306" t="str">
        <f t="shared" si="1300"/>
        <v/>
      </c>
      <c r="AS1767" s="300" t="str">
        <f t="shared" si="1301"/>
        <v/>
      </c>
      <c r="AT1767" s="300" t="str">
        <f t="shared" si="1302"/>
        <v/>
      </c>
      <c r="AU1767" s="192" t="str">
        <f t="shared" si="1303"/>
        <v>рбс</v>
      </c>
      <c r="AV1767" s="192" t="str">
        <f t="shared" si="1304"/>
        <v>рбс87520697общпро</v>
      </c>
      <c r="AW1767" s="191">
        <f t="shared" si="1305"/>
        <v>0</v>
      </c>
      <c r="AX1767" s="191">
        <f t="shared" si="1306"/>
        <v>0</v>
      </c>
      <c r="AY1767" s="191">
        <f t="shared" si="1307"/>
        <v>82100</v>
      </c>
      <c r="AZ1767" s="191">
        <f t="shared" si="1308"/>
        <v>19354.939999999999</v>
      </c>
      <c r="BA1767" s="193">
        <f t="shared" si="1309"/>
        <v>1</v>
      </c>
      <c r="BB1767" s="193">
        <f t="shared" si="1310"/>
        <v>1</v>
      </c>
      <c r="BC1767" s="193">
        <f t="shared" si="1311"/>
        <v>1</v>
      </c>
      <c r="BD1767" s="191">
        <f t="shared" si="1273"/>
        <v>82100</v>
      </c>
      <c r="BE1767" s="191">
        <f t="shared" si="1312"/>
        <v>19354.939999999999</v>
      </c>
      <c r="BF1767" s="210">
        <f t="shared" si="1313"/>
        <v>82100</v>
      </c>
      <c r="BG1767" s="211">
        <f t="shared" si="1314"/>
        <v>82100</v>
      </c>
      <c r="BH1767" s="289"/>
      <c r="BI1767" s="289"/>
      <c r="BL1767" s="233" t="str">
        <f t="shared" si="1315"/>
        <v/>
      </c>
    </row>
    <row r="1768" spans="1:64" ht="12" customHeight="1">
      <c r="A1768" s="333" t="s">
        <v>755</v>
      </c>
      <c r="B1768" s="381" t="s">
        <v>327</v>
      </c>
      <c r="C1768" s="333" t="s">
        <v>756</v>
      </c>
      <c r="D1768" s="381" t="s">
        <v>316</v>
      </c>
      <c r="E1768" s="381" t="s">
        <v>1443</v>
      </c>
      <c r="F1768" s="381" t="s">
        <v>586</v>
      </c>
      <c r="G1768" s="381" t="s">
        <v>397</v>
      </c>
      <c r="H1768" s="100" t="s">
        <v>653</v>
      </c>
      <c r="I1768" s="381" t="s">
        <v>505</v>
      </c>
      <c r="J1768" s="382">
        <v>68587</v>
      </c>
      <c r="K1768" s="382">
        <v>50809.88</v>
      </c>
      <c r="L1768" s="191" t="str">
        <f t="shared" si="1274"/>
        <v>875206970701011004001024434001</v>
      </c>
      <c r="M1768" s="192">
        <f t="array" ref="M1768">IF(COUNT(SEARCH(Удалить_Роспись_КВСР,$B1768)*SEARCH(Удалить_Роспись_ПБС,$C1768)*SEARCH(Удалить_Роспись_КФСР, $D1768)*SEARCH(Удалить_Роспись_КЦСР,$E1768)*SEARCH(Удалить_Роспись_КВР,$F1768)*SEARCH(Удалить_Роспись_ЭК,$H1768)*SEARCH(Удалить_Роспись_КР,$I1768))&gt;0,0,1)</f>
        <v>0</v>
      </c>
      <c r="N1768" s="192">
        <f>IF(COUNT(SEARCH(Удалить_Индекс_КВСР,$B1768)*SEARCH(Удалить_Индекс_ПБС,$C1768)*SEARCH(Удалить_Индекс_КФСР,$D1768)*SEARCH(Удалить_Индекс_КЦСР,$E1768)*SEARCH(Удалить_Индекс_КВР,$F1768)*SEARCH(Удалить_Индекс_ЭК,$H1768)*SEARCH(Удалить_Индекс_КР,$I1768))&gt;0,0,1)</f>
        <v>1</v>
      </c>
      <c r="O1768" s="192" t="str">
        <f t="shared" si="1275"/>
        <v/>
      </c>
      <c r="P1768" s="192" t="str">
        <f t="shared" si="1316"/>
        <v/>
      </c>
      <c r="Q1768" s="300" t="str">
        <f t="shared" si="1276"/>
        <v/>
      </c>
      <c r="R1768" s="300" t="str">
        <f t="shared" si="1277"/>
        <v/>
      </c>
      <c r="S1768" s="300" t="str">
        <f t="shared" si="1278"/>
        <v/>
      </c>
      <c r="T1768" s="192" t="str">
        <f t="shared" si="1279"/>
        <v/>
      </c>
      <c r="U1768" s="303" t="str">
        <f t="shared" si="1280"/>
        <v/>
      </c>
      <c r="V1768" s="300" t="str">
        <f t="shared" si="1281"/>
        <v/>
      </c>
      <c r="W1768" s="192" t="str">
        <f t="shared" si="1282"/>
        <v/>
      </c>
      <c r="X1768" s="303" t="str">
        <f t="shared" si="1283"/>
        <v/>
      </c>
      <c r="Y1768" s="300" t="str">
        <f t="shared" si="1284"/>
        <v/>
      </c>
      <c r="Z1768" s="300" t="str">
        <f t="shared" si="1285"/>
        <v/>
      </c>
      <c r="AA1768" s="303" t="str">
        <f t="shared" si="1286"/>
        <v/>
      </c>
      <c r="AB1768" s="300" t="str">
        <f t="shared" si="1287"/>
        <v/>
      </c>
      <c r="AC1768" s="300" t="str">
        <f t="shared" si="1288"/>
        <v/>
      </c>
      <c r="AD1768" s="300" t="str">
        <f t="shared" si="1289"/>
        <v/>
      </c>
      <c r="AE1768" s="192" t="str">
        <f t="shared" si="1290"/>
        <v/>
      </c>
      <c r="AF1768" s="192" t="str">
        <f t="shared" si="1291"/>
        <v/>
      </c>
      <c r="AG1768" s="192"/>
      <c r="AJ1768" s="300" t="str">
        <f t="shared" si="1292"/>
        <v/>
      </c>
      <c r="AK1768" s="300" t="str">
        <f t="shared" si="1293"/>
        <v/>
      </c>
      <c r="AL1768" s="300" t="str">
        <f t="shared" si="1294"/>
        <v/>
      </c>
      <c r="AM1768" s="300" t="str">
        <f t="shared" si="1295"/>
        <v/>
      </c>
      <c r="AN1768" s="300" t="str">
        <f t="shared" si="1296"/>
        <v/>
      </c>
      <c r="AO1768" s="300" t="str">
        <f t="shared" si="1297"/>
        <v/>
      </c>
      <c r="AP1768" s="300" t="str">
        <f t="shared" si="1298"/>
        <v/>
      </c>
      <c r="AQ1768" s="300" t="str">
        <f t="shared" si="1299"/>
        <v/>
      </c>
      <c r="AR1768" s="306" t="str">
        <f t="shared" si="1300"/>
        <v/>
      </c>
      <c r="AS1768" s="300" t="str">
        <f t="shared" si="1301"/>
        <v/>
      </c>
      <c r="AT1768" s="300" t="str">
        <f t="shared" si="1302"/>
        <v/>
      </c>
      <c r="AU1768" s="192" t="str">
        <f t="shared" si="1303"/>
        <v>рбс</v>
      </c>
      <c r="AV1768" s="192" t="str">
        <f t="shared" si="1304"/>
        <v>рбс87520697общпро</v>
      </c>
      <c r="AW1768" s="191">
        <f t="shared" si="1305"/>
        <v>0</v>
      </c>
      <c r="AX1768" s="191">
        <f t="shared" si="1306"/>
        <v>0</v>
      </c>
      <c r="AY1768" s="191">
        <f t="shared" si="1307"/>
        <v>68587</v>
      </c>
      <c r="AZ1768" s="191">
        <f t="shared" si="1308"/>
        <v>50809.88</v>
      </c>
      <c r="BA1768" s="193">
        <f t="shared" si="1309"/>
        <v>1</v>
      </c>
      <c r="BB1768" s="193">
        <f t="shared" si="1310"/>
        <v>1</v>
      </c>
      <c r="BC1768" s="193">
        <f t="shared" si="1311"/>
        <v>1</v>
      </c>
      <c r="BD1768" s="191">
        <f t="shared" si="1273"/>
        <v>68587</v>
      </c>
      <c r="BE1768" s="191">
        <f t="shared" si="1312"/>
        <v>50809.88</v>
      </c>
      <c r="BF1768" s="210">
        <f t="shared" si="1313"/>
        <v>68587</v>
      </c>
      <c r="BG1768" s="211">
        <f t="shared" si="1314"/>
        <v>68587</v>
      </c>
      <c r="BH1768" s="289"/>
      <c r="BI1768" s="289"/>
      <c r="BL1768" s="233" t="str">
        <f t="shared" si="1315"/>
        <v/>
      </c>
    </row>
    <row r="1769" spans="1:64" ht="12" customHeight="1">
      <c r="A1769" s="333" t="s">
        <v>755</v>
      </c>
      <c r="B1769" s="381" t="s">
        <v>327</v>
      </c>
      <c r="C1769" s="333" t="s">
        <v>756</v>
      </c>
      <c r="D1769" s="381" t="s">
        <v>316</v>
      </c>
      <c r="E1769" s="381" t="s">
        <v>1443</v>
      </c>
      <c r="F1769" s="381" t="s">
        <v>609</v>
      </c>
      <c r="G1769" s="381" t="s">
        <v>395</v>
      </c>
      <c r="H1769" s="100" t="s">
        <v>653</v>
      </c>
      <c r="I1769" s="381" t="s">
        <v>505</v>
      </c>
      <c r="J1769" s="382">
        <v>400</v>
      </c>
      <c r="K1769" s="382">
        <v>0</v>
      </c>
      <c r="L1769" s="191" t="str">
        <f t="shared" si="1274"/>
        <v>875206970701011004001085229001</v>
      </c>
      <c r="M1769" s="192">
        <f t="array" ref="M1769">IF(COUNT(SEARCH(Удалить_Роспись_КВСР,$B1769)*SEARCH(Удалить_Роспись_ПБС,$C1769)*SEARCH(Удалить_Роспись_КФСР, $D1769)*SEARCH(Удалить_Роспись_КЦСР,$E1769)*SEARCH(Удалить_Роспись_КВР,$F1769)*SEARCH(Удалить_Роспись_ЭК,$H1769)*SEARCH(Удалить_Роспись_КР,$I1769))&gt;0,0,1)</f>
        <v>0</v>
      </c>
      <c r="N1769" s="192">
        <v>0</v>
      </c>
      <c r="O1769" s="192" t="str">
        <f t="shared" si="1275"/>
        <v/>
      </c>
      <c r="P1769" s="192" t="str">
        <f t="shared" si="1316"/>
        <v/>
      </c>
      <c r="Q1769" s="300" t="str">
        <f t="shared" si="1276"/>
        <v/>
      </c>
      <c r="R1769" s="300" t="str">
        <f t="shared" si="1277"/>
        <v/>
      </c>
      <c r="S1769" s="300" t="str">
        <f t="shared" si="1278"/>
        <v/>
      </c>
      <c r="T1769" s="192" t="str">
        <f t="shared" si="1279"/>
        <v/>
      </c>
      <c r="U1769" s="303" t="str">
        <f t="shared" si="1280"/>
        <v/>
      </c>
      <c r="V1769" s="300" t="str">
        <f t="shared" si="1281"/>
        <v/>
      </c>
      <c r="W1769" s="192" t="str">
        <f t="shared" si="1282"/>
        <v/>
      </c>
      <c r="X1769" s="303" t="str">
        <f t="shared" si="1283"/>
        <v/>
      </c>
      <c r="Y1769" s="300" t="str">
        <f t="shared" si="1284"/>
        <v/>
      </c>
      <c r="Z1769" s="300" t="str">
        <f t="shared" si="1285"/>
        <v/>
      </c>
      <c r="AA1769" s="303" t="str">
        <f t="shared" si="1286"/>
        <v/>
      </c>
      <c r="AB1769" s="300" t="str">
        <f t="shared" si="1287"/>
        <v/>
      </c>
      <c r="AC1769" s="300" t="str">
        <f t="shared" si="1288"/>
        <v/>
      </c>
      <c r="AD1769" s="300" t="str">
        <f t="shared" si="1289"/>
        <v/>
      </c>
      <c r="AE1769" s="192" t="str">
        <f t="shared" si="1290"/>
        <v/>
      </c>
      <c r="AF1769" s="192" t="str">
        <f t="shared" si="1291"/>
        <v/>
      </c>
      <c r="AG1769" s="192"/>
      <c r="AJ1769" s="300" t="str">
        <f t="shared" si="1292"/>
        <v/>
      </c>
      <c r="AK1769" s="300" t="str">
        <f t="shared" si="1293"/>
        <v/>
      </c>
      <c r="AL1769" s="300" t="str">
        <f t="shared" si="1294"/>
        <v/>
      </c>
      <c r="AM1769" s="300" t="str">
        <f t="shared" si="1295"/>
        <v/>
      </c>
      <c r="AN1769" s="300" t="str">
        <f t="shared" si="1296"/>
        <v/>
      </c>
      <c r="AO1769" s="300" t="str">
        <f t="shared" si="1297"/>
        <v/>
      </c>
      <c r="AP1769" s="300" t="str">
        <f t="shared" si="1298"/>
        <v/>
      </c>
      <c r="AQ1769" s="300" t="str">
        <f t="shared" si="1299"/>
        <v/>
      </c>
      <c r="AR1769" s="306" t="str">
        <f t="shared" si="1300"/>
        <v/>
      </c>
      <c r="AS1769" s="300" t="str">
        <f t="shared" si="1301"/>
        <v/>
      </c>
      <c r="AT1769" s="300" t="str">
        <f t="shared" si="1302"/>
        <v/>
      </c>
      <c r="AU1769" s="192" t="str">
        <f t="shared" si="1303"/>
        <v>рбс</v>
      </c>
      <c r="AV1769" s="192" t="str">
        <f t="shared" si="1304"/>
        <v>рбс87520697общпро</v>
      </c>
      <c r="AW1769" s="191">
        <f t="shared" si="1305"/>
        <v>0</v>
      </c>
      <c r="AX1769" s="191">
        <f t="shared" si="1306"/>
        <v>0</v>
      </c>
      <c r="AY1769" s="191">
        <f t="shared" si="1307"/>
        <v>0</v>
      </c>
      <c r="AZ1769" s="191">
        <f t="shared" si="1308"/>
        <v>0</v>
      </c>
      <c r="BA1769" s="193">
        <f t="shared" si="1309"/>
        <v>1</v>
      </c>
      <c r="BB1769" s="193">
        <f t="shared" si="1310"/>
        <v>1</v>
      </c>
      <c r="BC1769" s="193">
        <f t="shared" si="1311"/>
        <v>1</v>
      </c>
      <c r="BD1769" s="191">
        <f t="shared" si="1273"/>
        <v>0</v>
      </c>
      <c r="BE1769" s="191">
        <f t="shared" si="1312"/>
        <v>0</v>
      </c>
      <c r="BF1769" s="210">
        <f t="shared" si="1313"/>
        <v>0</v>
      </c>
      <c r="BG1769" s="211">
        <f t="shared" si="1314"/>
        <v>0</v>
      </c>
      <c r="BH1769" s="289"/>
      <c r="BI1769" s="289"/>
      <c r="BJ1769" s="228"/>
      <c r="BK1769" s="228"/>
      <c r="BL1769" s="233" t="str">
        <f t="shared" si="1315"/>
        <v/>
      </c>
    </row>
    <row r="1770" spans="1:64" ht="12" customHeight="1">
      <c r="A1770" s="333" t="s">
        <v>755</v>
      </c>
      <c r="B1770" s="381" t="s">
        <v>327</v>
      </c>
      <c r="C1770" s="333" t="s">
        <v>756</v>
      </c>
      <c r="D1770" s="381" t="s">
        <v>316</v>
      </c>
      <c r="E1770" s="381" t="s">
        <v>1443</v>
      </c>
      <c r="F1770" s="381" t="s">
        <v>658</v>
      </c>
      <c r="G1770" s="381" t="s">
        <v>395</v>
      </c>
      <c r="H1770" s="100" t="s">
        <v>653</v>
      </c>
      <c r="I1770" s="381" t="s">
        <v>505</v>
      </c>
      <c r="J1770" s="382">
        <v>3304.23</v>
      </c>
      <c r="K1770" s="382">
        <v>3304.23</v>
      </c>
      <c r="L1770" s="191" t="str">
        <f t="shared" si="1274"/>
        <v>875206970701011004001085329001</v>
      </c>
      <c r="M1770" s="192">
        <f t="array" ref="M1770">IF(COUNT(SEARCH(Удалить_Роспись_КВСР,$B1770)*SEARCH(Удалить_Роспись_ПБС,$C1770)*SEARCH(Удалить_Роспись_КФСР, $D1770)*SEARCH(Удалить_Роспись_КЦСР,$E1770)*SEARCH(Удалить_Роспись_КВР,$F1770)*SEARCH(Удалить_Роспись_ЭК,$H1770)*SEARCH(Удалить_Роспись_КР,$I1770))&gt;0,0,1)</f>
        <v>0</v>
      </c>
      <c r="N1770" s="192">
        <v>0</v>
      </c>
      <c r="O1770" s="192" t="str">
        <f t="shared" si="1275"/>
        <v/>
      </c>
      <c r="P1770" s="192" t="str">
        <f t="shared" si="1316"/>
        <v/>
      </c>
      <c r="Q1770" s="300" t="str">
        <f t="shared" si="1276"/>
        <v/>
      </c>
      <c r="R1770" s="300" t="str">
        <f t="shared" si="1277"/>
        <v/>
      </c>
      <c r="S1770" s="300" t="str">
        <f t="shared" si="1278"/>
        <v/>
      </c>
      <c r="T1770" s="192" t="str">
        <f t="shared" si="1279"/>
        <v/>
      </c>
      <c r="U1770" s="303" t="str">
        <f t="shared" si="1280"/>
        <v/>
      </c>
      <c r="V1770" s="300" t="str">
        <f t="shared" si="1281"/>
        <v/>
      </c>
      <c r="W1770" s="192" t="str">
        <f t="shared" si="1282"/>
        <v/>
      </c>
      <c r="X1770" s="303" t="str">
        <f t="shared" si="1283"/>
        <v/>
      </c>
      <c r="Y1770" s="300" t="str">
        <f t="shared" si="1284"/>
        <v/>
      </c>
      <c r="Z1770" s="300" t="str">
        <f t="shared" si="1285"/>
        <v/>
      </c>
      <c r="AA1770" s="303" t="str">
        <f t="shared" si="1286"/>
        <v/>
      </c>
      <c r="AB1770" s="300" t="str">
        <f t="shared" si="1287"/>
        <v/>
      </c>
      <c r="AC1770" s="300" t="str">
        <f t="shared" si="1288"/>
        <v/>
      </c>
      <c r="AD1770" s="300" t="str">
        <f t="shared" si="1289"/>
        <v/>
      </c>
      <c r="AE1770" s="192" t="str">
        <f t="shared" si="1290"/>
        <v/>
      </c>
      <c r="AF1770" s="192" t="str">
        <f t="shared" si="1291"/>
        <v/>
      </c>
      <c r="AG1770" s="192"/>
      <c r="AJ1770" s="300" t="str">
        <f t="shared" si="1292"/>
        <v/>
      </c>
      <c r="AK1770" s="300" t="str">
        <f t="shared" si="1293"/>
        <v/>
      </c>
      <c r="AL1770" s="300" t="str">
        <f t="shared" si="1294"/>
        <v/>
      </c>
      <c r="AM1770" s="300" t="str">
        <f t="shared" si="1295"/>
        <v/>
      </c>
      <c r="AN1770" s="300" t="str">
        <f t="shared" si="1296"/>
        <v/>
      </c>
      <c r="AO1770" s="300" t="str">
        <f t="shared" si="1297"/>
        <v/>
      </c>
      <c r="AP1770" s="300" t="str">
        <f t="shared" si="1298"/>
        <v/>
      </c>
      <c r="AQ1770" s="300" t="str">
        <f t="shared" si="1299"/>
        <v/>
      </c>
      <c r="AR1770" s="306" t="str">
        <f t="shared" si="1300"/>
        <v/>
      </c>
      <c r="AS1770" s="300" t="str">
        <f t="shared" si="1301"/>
        <v/>
      </c>
      <c r="AT1770" s="300" t="str">
        <f t="shared" si="1302"/>
        <v/>
      </c>
      <c r="AU1770" s="192" t="str">
        <f t="shared" si="1303"/>
        <v>рбс</v>
      </c>
      <c r="AV1770" s="192" t="str">
        <f t="shared" si="1304"/>
        <v>рбс87520697общпро</v>
      </c>
      <c r="AW1770" s="191">
        <f t="shared" si="1305"/>
        <v>0</v>
      </c>
      <c r="AX1770" s="191">
        <f t="shared" si="1306"/>
        <v>0</v>
      </c>
      <c r="AY1770" s="191">
        <f t="shared" si="1307"/>
        <v>0</v>
      </c>
      <c r="AZ1770" s="191">
        <f t="shared" si="1308"/>
        <v>0</v>
      </c>
      <c r="BA1770" s="193">
        <f t="shared" si="1309"/>
        <v>1</v>
      </c>
      <c r="BB1770" s="193">
        <f t="shared" si="1310"/>
        <v>1</v>
      </c>
      <c r="BC1770" s="193">
        <f t="shared" si="1311"/>
        <v>1</v>
      </c>
      <c r="BD1770" s="191">
        <f t="shared" si="1273"/>
        <v>0</v>
      </c>
      <c r="BE1770" s="191">
        <f t="shared" si="1312"/>
        <v>0</v>
      </c>
      <c r="BF1770" s="210">
        <f t="shared" si="1313"/>
        <v>0</v>
      </c>
      <c r="BG1770" s="211">
        <f t="shared" si="1314"/>
        <v>0</v>
      </c>
      <c r="BH1770" s="289"/>
      <c r="BI1770" s="289"/>
      <c r="BL1770" s="233" t="str">
        <f t="shared" si="1315"/>
        <v/>
      </c>
    </row>
    <row r="1771" spans="1:64" ht="12" customHeight="1">
      <c r="A1771" s="333" t="s">
        <v>755</v>
      </c>
      <c r="B1771" s="381" t="s">
        <v>327</v>
      </c>
      <c r="C1771" s="333" t="s">
        <v>756</v>
      </c>
      <c r="D1771" s="381" t="s">
        <v>316</v>
      </c>
      <c r="E1771" s="381" t="s">
        <v>1444</v>
      </c>
      <c r="F1771" s="381" t="s">
        <v>608</v>
      </c>
      <c r="G1771" s="381" t="s">
        <v>385</v>
      </c>
      <c r="H1771" s="100" t="s">
        <v>653</v>
      </c>
      <c r="I1771" s="381" t="s">
        <v>505</v>
      </c>
      <c r="J1771" s="382">
        <v>761990</v>
      </c>
      <c r="K1771" s="382">
        <v>679398.26</v>
      </c>
      <c r="L1771" s="191" t="str">
        <f t="shared" si="1274"/>
        <v>875206970701011004101011121101</v>
      </c>
      <c r="M1771" s="192">
        <f t="array" ref="M1771">IF(COUNT(SEARCH(Удалить_Роспись_КВСР,$B1771)*SEARCH(Удалить_Роспись_ПБС,$C1771)*SEARCH(Удалить_Роспись_КФСР, $D1771)*SEARCH(Удалить_Роспись_КЦСР,$E1771)*SEARCH(Удалить_Роспись_КВР,$F1771)*SEARCH(Удалить_Роспись_ЭК,$H1771)*SEARCH(Удалить_Роспись_КР,$I1771))&gt;0,0,1)</f>
        <v>0</v>
      </c>
      <c r="N1771" s="192">
        <v>0</v>
      </c>
      <c r="O1771" s="192" t="str">
        <f t="shared" si="1275"/>
        <v/>
      </c>
      <c r="P1771" s="192" t="str">
        <f t="shared" si="1316"/>
        <v/>
      </c>
      <c r="Q1771" s="300" t="str">
        <f t="shared" si="1276"/>
        <v/>
      </c>
      <c r="R1771" s="300" t="str">
        <f t="shared" si="1277"/>
        <v/>
      </c>
      <c r="S1771" s="300" t="str">
        <f t="shared" si="1278"/>
        <v/>
      </c>
      <c r="T1771" s="192" t="str">
        <f t="shared" si="1279"/>
        <v/>
      </c>
      <c r="U1771" s="303" t="str">
        <f t="shared" si="1280"/>
        <v/>
      </c>
      <c r="V1771" s="300" t="str">
        <f t="shared" si="1281"/>
        <v/>
      </c>
      <c r="W1771" s="192" t="str">
        <f t="shared" si="1282"/>
        <v/>
      </c>
      <c r="X1771" s="303" t="str">
        <f t="shared" si="1283"/>
        <v/>
      </c>
      <c r="Y1771" s="300" t="str">
        <f t="shared" si="1284"/>
        <v/>
      </c>
      <c r="Z1771" s="300" t="str">
        <f t="shared" si="1285"/>
        <v/>
      </c>
      <c r="AA1771" s="303" t="str">
        <f t="shared" si="1286"/>
        <v/>
      </c>
      <c r="AB1771" s="300" t="str">
        <f t="shared" si="1287"/>
        <v/>
      </c>
      <c r="AC1771" s="300" t="str">
        <f t="shared" si="1288"/>
        <v/>
      </c>
      <c r="AD1771" s="300" t="str">
        <f t="shared" si="1289"/>
        <v/>
      </c>
      <c r="AE1771" s="192" t="str">
        <f t="shared" si="1290"/>
        <v/>
      </c>
      <c r="AF1771" s="192" t="str">
        <f t="shared" si="1291"/>
        <v/>
      </c>
      <c r="AG1771" s="192"/>
      <c r="AJ1771" s="300" t="str">
        <f t="shared" si="1292"/>
        <v/>
      </c>
      <c r="AK1771" s="300" t="str">
        <f t="shared" si="1293"/>
        <v/>
      </c>
      <c r="AL1771" s="300" t="str">
        <f t="shared" si="1294"/>
        <v/>
      </c>
      <c r="AM1771" s="300" t="str">
        <f t="shared" si="1295"/>
        <v/>
      </c>
      <c r="AN1771" s="300" t="str">
        <f t="shared" si="1296"/>
        <v/>
      </c>
      <c r="AO1771" s="300" t="str">
        <f t="shared" si="1297"/>
        <v/>
      </c>
      <c r="AP1771" s="300" t="str">
        <f t="shared" si="1298"/>
        <v/>
      </c>
      <c r="AQ1771" s="300" t="str">
        <f t="shared" si="1299"/>
        <v/>
      </c>
      <c r="AR1771" s="306" t="str">
        <f t="shared" si="1300"/>
        <v/>
      </c>
      <c r="AS1771" s="300" t="str">
        <f t="shared" si="1301"/>
        <v/>
      </c>
      <c r="AT1771" s="300" t="str">
        <f t="shared" si="1302"/>
        <v/>
      </c>
      <c r="AU1771" s="192" t="str">
        <f t="shared" si="1303"/>
        <v>рбс</v>
      </c>
      <c r="AV1771" s="192" t="str">
        <f t="shared" si="1304"/>
        <v>рбс87520697общопл</v>
      </c>
      <c r="AW1771" s="191">
        <f t="shared" si="1305"/>
        <v>0</v>
      </c>
      <c r="AX1771" s="191">
        <f t="shared" si="1306"/>
        <v>0</v>
      </c>
      <c r="AY1771" s="191">
        <f t="shared" si="1307"/>
        <v>0</v>
      </c>
      <c r="AZ1771" s="191">
        <f t="shared" si="1308"/>
        <v>0</v>
      </c>
      <c r="BA1771" s="193">
        <f t="shared" si="1309"/>
        <v>1</v>
      </c>
      <c r="BB1771" s="193">
        <f t="shared" si="1310"/>
        <v>1</v>
      </c>
      <c r="BC1771" s="193">
        <f t="shared" si="1311"/>
        <v>1</v>
      </c>
      <c r="BD1771" s="191">
        <f t="shared" si="1273"/>
        <v>0</v>
      </c>
      <c r="BE1771" s="191">
        <f t="shared" si="1312"/>
        <v>0</v>
      </c>
      <c r="BF1771" s="210">
        <f t="shared" si="1313"/>
        <v>0</v>
      </c>
      <c r="BG1771" s="211">
        <f t="shared" si="1314"/>
        <v>0</v>
      </c>
      <c r="BH1771" s="289"/>
      <c r="BI1771" s="289"/>
      <c r="BL1771" s="233" t="str">
        <f t="shared" si="1315"/>
        <v/>
      </c>
    </row>
    <row r="1772" spans="1:64" ht="12" customHeight="1">
      <c r="A1772" s="333" t="s">
        <v>755</v>
      </c>
      <c r="B1772" s="381" t="s">
        <v>327</v>
      </c>
      <c r="C1772" s="333" t="s">
        <v>756</v>
      </c>
      <c r="D1772" s="381" t="s">
        <v>316</v>
      </c>
      <c r="E1772" s="381" t="s">
        <v>1444</v>
      </c>
      <c r="F1772" s="381" t="s">
        <v>902</v>
      </c>
      <c r="G1772" s="381" t="s">
        <v>387</v>
      </c>
      <c r="H1772" s="100" t="s">
        <v>653</v>
      </c>
      <c r="I1772" s="381" t="s">
        <v>505</v>
      </c>
      <c r="J1772" s="382">
        <v>228312</v>
      </c>
      <c r="K1772" s="382">
        <v>197661.73</v>
      </c>
      <c r="L1772" s="191" t="str">
        <f t="shared" si="1274"/>
        <v>875206970701011004101011921301</v>
      </c>
      <c r="M1772" s="192">
        <f t="array" ref="M1772">IF(COUNT(SEARCH(Удалить_Роспись_КВСР,$B1772)*SEARCH(Удалить_Роспись_ПБС,$C1772)*SEARCH(Удалить_Роспись_КФСР, $D1772)*SEARCH(Удалить_Роспись_КЦСР,$E1772)*SEARCH(Удалить_Роспись_КВР,$F1772)*SEARCH(Удалить_Роспись_ЭК,$H1772)*SEARCH(Удалить_Роспись_КР,$I1772))&gt;0,0,1)</f>
        <v>0</v>
      </c>
      <c r="N1772" s="192">
        <v>0</v>
      </c>
      <c r="O1772" s="192" t="str">
        <f t="shared" si="1275"/>
        <v/>
      </c>
      <c r="P1772" s="192" t="str">
        <f t="shared" si="1316"/>
        <v/>
      </c>
      <c r="Q1772" s="300" t="str">
        <f t="shared" si="1276"/>
        <v/>
      </c>
      <c r="R1772" s="300" t="str">
        <f t="shared" si="1277"/>
        <v/>
      </c>
      <c r="S1772" s="300" t="str">
        <f t="shared" si="1278"/>
        <v/>
      </c>
      <c r="T1772" s="192" t="str">
        <f t="shared" si="1279"/>
        <v/>
      </c>
      <c r="U1772" s="303" t="str">
        <f t="shared" si="1280"/>
        <v/>
      </c>
      <c r="V1772" s="300" t="str">
        <f t="shared" si="1281"/>
        <v/>
      </c>
      <c r="W1772" s="192" t="str">
        <f t="shared" si="1282"/>
        <v/>
      </c>
      <c r="X1772" s="303" t="str">
        <f t="shared" si="1283"/>
        <v/>
      </c>
      <c r="Y1772" s="300" t="str">
        <f t="shared" si="1284"/>
        <v/>
      </c>
      <c r="Z1772" s="300" t="str">
        <f t="shared" si="1285"/>
        <v/>
      </c>
      <c r="AA1772" s="303" t="str">
        <f t="shared" si="1286"/>
        <v/>
      </c>
      <c r="AB1772" s="300" t="str">
        <f t="shared" si="1287"/>
        <v/>
      </c>
      <c r="AC1772" s="300" t="str">
        <f t="shared" si="1288"/>
        <v/>
      </c>
      <c r="AD1772" s="300" t="str">
        <f t="shared" si="1289"/>
        <v/>
      </c>
      <c r="AE1772" s="192" t="str">
        <f t="shared" si="1290"/>
        <v/>
      </c>
      <c r="AF1772" s="192" t="str">
        <f t="shared" si="1291"/>
        <v/>
      </c>
      <c r="AG1772" s="192"/>
      <c r="AJ1772" s="300" t="str">
        <f t="shared" si="1292"/>
        <v/>
      </c>
      <c r="AK1772" s="300" t="str">
        <f t="shared" si="1293"/>
        <v/>
      </c>
      <c r="AL1772" s="300" t="str">
        <f t="shared" si="1294"/>
        <v/>
      </c>
      <c r="AM1772" s="300" t="str">
        <f t="shared" si="1295"/>
        <v/>
      </c>
      <c r="AN1772" s="300" t="str">
        <f t="shared" si="1296"/>
        <v/>
      </c>
      <c r="AO1772" s="300" t="str">
        <f t="shared" si="1297"/>
        <v/>
      </c>
      <c r="AP1772" s="300" t="str">
        <f t="shared" si="1298"/>
        <v/>
      </c>
      <c r="AQ1772" s="300" t="str">
        <f t="shared" si="1299"/>
        <v/>
      </c>
      <c r="AR1772" s="306" t="str">
        <f t="shared" si="1300"/>
        <v/>
      </c>
      <c r="AS1772" s="300" t="str">
        <f t="shared" si="1301"/>
        <v/>
      </c>
      <c r="AT1772" s="300" t="str">
        <f t="shared" si="1302"/>
        <v/>
      </c>
      <c r="AU1772" s="192" t="str">
        <f t="shared" si="1303"/>
        <v>рбс</v>
      </c>
      <c r="AV1772" s="192" t="str">
        <f t="shared" si="1304"/>
        <v>рбс87520697общопл</v>
      </c>
      <c r="AW1772" s="191">
        <f t="shared" si="1305"/>
        <v>0</v>
      </c>
      <c r="AX1772" s="191">
        <f t="shared" si="1306"/>
        <v>0</v>
      </c>
      <c r="AY1772" s="191">
        <f t="shared" si="1307"/>
        <v>0</v>
      </c>
      <c r="AZ1772" s="191">
        <f t="shared" si="1308"/>
        <v>0</v>
      </c>
      <c r="BA1772" s="193">
        <f t="shared" si="1309"/>
        <v>1</v>
      </c>
      <c r="BB1772" s="193">
        <f t="shared" si="1310"/>
        <v>1</v>
      </c>
      <c r="BC1772" s="193">
        <f t="shared" si="1311"/>
        <v>1</v>
      </c>
      <c r="BD1772" s="191">
        <f t="shared" si="1273"/>
        <v>0</v>
      </c>
      <c r="BE1772" s="191">
        <f t="shared" si="1312"/>
        <v>0</v>
      </c>
      <c r="BF1772" s="210">
        <f t="shared" si="1313"/>
        <v>0</v>
      </c>
      <c r="BG1772" s="211">
        <f t="shared" si="1314"/>
        <v>0</v>
      </c>
      <c r="BH1772" s="289"/>
      <c r="BI1772" s="289"/>
      <c r="BL1772" s="233" t="str">
        <f t="shared" si="1315"/>
        <v/>
      </c>
    </row>
    <row r="1773" spans="1:64" ht="12" customHeight="1">
      <c r="A1773" s="333" t="s">
        <v>755</v>
      </c>
      <c r="B1773" s="381" t="s">
        <v>327</v>
      </c>
      <c r="C1773" s="333" t="s">
        <v>756</v>
      </c>
      <c r="D1773" s="381" t="s">
        <v>316</v>
      </c>
      <c r="E1773" s="381" t="s">
        <v>1445</v>
      </c>
      <c r="F1773" s="381" t="s">
        <v>589</v>
      </c>
      <c r="G1773" s="381" t="s">
        <v>386</v>
      </c>
      <c r="H1773" s="100" t="s">
        <v>653</v>
      </c>
      <c r="I1773" s="381" t="s">
        <v>505</v>
      </c>
      <c r="J1773" s="382">
        <v>60000</v>
      </c>
      <c r="K1773" s="382">
        <v>60000</v>
      </c>
      <c r="L1773" s="191" t="str">
        <f t="shared" si="1274"/>
        <v>875206970701011004701011221201</v>
      </c>
      <c r="M1773" s="192">
        <f t="array" ref="M1773">IF(COUNT(SEARCH(Удалить_Роспись_КВСР,$B1773)*SEARCH(Удалить_Роспись_ПБС,$C1773)*SEARCH(Удалить_Роспись_КФСР, $D1773)*SEARCH(Удалить_Роспись_КЦСР,$E1773)*SEARCH(Удалить_Роспись_КВР,$F1773)*SEARCH(Удалить_Роспись_ЭК,$H1773)*SEARCH(Удалить_Роспись_КР,$I1773))&gt;0,0,1)</f>
        <v>0</v>
      </c>
      <c r="N1773" s="192">
        <v>0</v>
      </c>
      <c r="O1773" s="192" t="str">
        <f t="shared" si="1275"/>
        <v/>
      </c>
      <c r="P1773" s="192" t="str">
        <f t="shared" si="1316"/>
        <v/>
      </c>
      <c r="Q1773" s="300" t="str">
        <f t="shared" si="1276"/>
        <v/>
      </c>
      <c r="R1773" s="300" t="str">
        <f t="shared" si="1277"/>
        <v/>
      </c>
      <c r="S1773" s="300" t="str">
        <f t="shared" si="1278"/>
        <v/>
      </c>
      <c r="T1773" s="192" t="str">
        <f t="shared" si="1279"/>
        <v/>
      </c>
      <c r="U1773" s="303" t="str">
        <f t="shared" si="1280"/>
        <v/>
      </c>
      <c r="V1773" s="300" t="str">
        <f t="shared" si="1281"/>
        <v/>
      </c>
      <c r="W1773" s="192" t="str">
        <f t="shared" si="1282"/>
        <v/>
      </c>
      <c r="X1773" s="303" t="str">
        <f t="shared" si="1283"/>
        <v/>
      </c>
      <c r="Y1773" s="300" t="str">
        <f t="shared" si="1284"/>
        <v/>
      </c>
      <c r="Z1773" s="300" t="str">
        <f t="shared" si="1285"/>
        <v/>
      </c>
      <c r="AA1773" s="303" t="str">
        <f t="shared" si="1286"/>
        <v/>
      </c>
      <c r="AB1773" s="300" t="str">
        <f t="shared" si="1287"/>
        <v/>
      </c>
      <c r="AC1773" s="300" t="str">
        <f t="shared" si="1288"/>
        <v/>
      </c>
      <c r="AD1773" s="300" t="str">
        <f t="shared" si="1289"/>
        <v/>
      </c>
      <c r="AE1773" s="192" t="str">
        <f t="shared" si="1290"/>
        <v/>
      </c>
      <c r="AF1773" s="192" t="str">
        <f t="shared" si="1291"/>
        <v/>
      </c>
      <c r="AG1773" s="192"/>
      <c r="AJ1773" s="300" t="str">
        <f t="shared" si="1292"/>
        <v/>
      </c>
      <c r="AK1773" s="300" t="str">
        <f t="shared" si="1293"/>
        <v/>
      </c>
      <c r="AL1773" s="300" t="str">
        <f t="shared" si="1294"/>
        <v/>
      </c>
      <c r="AM1773" s="300" t="str">
        <f t="shared" si="1295"/>
        <v/>
      </c>
      <c r="AN1773" s="300" t="str">
        <f t="shared" si="1296"/>
        <v/>
      </c>
      <c r="AO1773" s="300" t="str">
        <f t="shared" si="1297"/>
        <v/>
      </c>
      <c r="AP1773" s="300" t="str">
        <f t="shared" si="1298"/>
        <v/>
      </c>
      <c r="AQ1773" s="300" t="str">
        <f t="shared" si="1299"/>
        <v/>
      </c>
      <c r="AR1773" s="306" t="str">
        <f t="shared" si="1300"/>
        <v/>
      </c>
      <c r="AS1773" s="300" t="str">
        <f t="shared" si="1301"/>
        <v/>
      </c>
      <c r="AT1773" s="300" t="str">
        <f t="shared" si="1302"/>
        <v/>
      </c>
      <c r="AU1773" s="192" t="str">
        <f t="shared" si="1303"/>
        <v>рбс</v>
      </c>
      <c r="AV1773" s="192" t="str">
        <f t="shared" si="1304"/>
        <v>рбс87520697общпро</v>
      </c>
      <c r="AW1773" s="191">
        <f t="shared" si="1305"/>
        <v>0</v>
      </c>
      <c r="AX1773" s="191">
        <f t="shared" si="1306"/>
        <v>0</v>
      </c>
      <c r="AY1773" s="191">
        <f t="shared" si="1307"/>
        <v>0</v>
      </c>
      <c r="AZ1773" s="191">
        <f t="shared" si="1308"/>
        <v>0</v>
      </c>
      <c r="BA1773" s="193">
        <f t="shared" si="1309"/>
        <v>1</v>
      </c>
      <c r="BB1773" s="193">
        <f t="shared" si="1310"/>
        <v>1</v>
      </c>
      <c r="BC1773" s="193">
        <f t="shared" si="1311"/>
        <v>1</v>
      </c>
      <c r="BD1773" s="191">
        <f t="shared" si="1273"/>
        <v>0</v>
      </c>
      <c r="BE1773" s="191">
        <f t="shared" si="1312"/>
        <v>0</v>
      </c>
      <c r="BF1773" s="210">
        <f t="shared" si="1313"/>
        <v>0</v>
      </c>
      <c r="BG1773" s="211">
        <f t="shared" si="1314"/>
        <v>0</v>
      </c>
      <c r="BH1773" s="289"/>
      <c r="BI1773" s="289"/>
      <c r="BL1773" s="233" t="str">
        <f t="shared" si="1315"/>
        <v/>
      </c>
    </row>
    <row r="1774" spans="1:64" ht="12" customHeight="1">
      <c r="A1774" s="333" t="s">
        <v>755</v>
      </c>
      <c r="B1774" s="381" t="s">
        <v>327</v>
      </c>
      <c r="C1774" s="333" t="s">
        <v>756</v>
      </c>
      <c r="D1774" s="381" t="s">
        <v>316</v>
      </c>
      <c r="E1774" s="381" t="s">
        <v>1446</v>
      </c>
      <c r="F1774" s="381" t="s">
        <v>586</v>
      </c>
      <c r="G1774" s="381" t="s">
        <v>393</v>
      </c>
      <c r="H1774" s="100" t="s">
        <v>653</v>
      </c>
      <c r="I1774" s="381" t="s">
        <v>505</v>
      </c>
      <c r="J1774" s="382">
        <v>1083138.06</v>
      </c>
      <c r="K1774" s="382">
        <v>922875.53</v>
      </c>
      <c r="L1774" s="191" t="str">
        <f t="shared" si="1274"/>
        <v>875206970701011004Г01024422301</v>
      </c>
      <c r="M1774" s="192">
        <f t="array" ref="M1774">IF(COUNT(SEARCH(Удалить_Роспись_КВСР,$B1774)*SEARCH(Удалить_Роспись_ПБС,$C1774)*SEARCH(Удалить_Роспись_КФСР, $D1774)*SEARCH(Удалить_Роспись_КЦСР,$E1774)*SEARCH(Удалить_Роспись_КВР,$F1774)*SEARCH(Удалить_Роспись_ЭК,$H1774)*SEARCH(Удалить_Роспись_КР,$I1774))&gt;0,0,1)</f>
        <v>0</v>
      </c>
      <c r="N1774" s="192">
        <f>IF(COUNT(SEARCH(Удалить_Индекс_КВСР,$B1774)*SEARCH(Удалить_Индекс_ПБС,$C1774)*SEARCH(Удалить_Индекс_КФСР,$D1774)*SEARCH(Удалить_Индекс_КЦСР,$E1774)*SEARCH(Удалить_Индекс_КВР,$F1774)*SEARCH(Удалить_Индекс_ЭК,$H1774)*SEARCH(Удалить_Индекс_КР,$I1774))&gt;0,0,1)</f>
        <v>1</v>
      </c>
      <c r="O1774" s="192" t="str">
        <f t="shared" si="1275"/>
        <v/>
      </c>
      <c r="P1774" s="192" t="str">
        <f t="shared" si="1316"/>
        <v/>
      </c>
      <c r="Q1774" s="300" t="str">
        <f t="shared" si="1276"/>
        <v/>
      </c>
      <c r="R1774" s="300" t="str">
        <f t="shared" si="1277"/>
        <v/>
      </c>
      <c r="S1774" s="300" t="str">
        <f t="shared" si="1278"/>
        <v/>
      </c>
      <c r="T1774" s="192" t="str">
        <f t="shared" si="1279"/>
        <v/>
      </c>
      <c r="U1774" s="303" t="str">
        <f t="shared" si="1280"/>
        <v/>
      </c>
      <c r="V1774" s="300" t="str">
        <f t="shared" si="1281"/>
        <v/>
      </c>
      <c r="W1774" s="192" t="str">
        <f t="shared" si="1282"/>
        <v/>
      </c>
      <c r="X1774" s="303" t="str">
        <f t="shared" si="1283"/>
        <v/>
      </c>
      <c r="Y1774" s="300" t="str">
        <f t="shared" si="1284"/>
        <v/>
      </c>
      <c r="Z1774" s="300" t="str">
        <f t="shared" si="1285"/>
        <v/>
      </c>
      <c r="AA1774" s="303" t="str">
        <f t="shared" si="1286"/>
        <v/>
      </c>
      <c r="AB1774" s="300" t="str">
        <f t="shared" si="1287"/>
        <v/>
      </c>
      <c r="AC1774" s="300" t="str">
        <f t="shared" si="1288"/>
        <v/>
      </c>
      <c r="AD1774" s="300" t="str">
        <f t="shared" si="1289"/>
        <v/>
      </c>
      <c r="AE1774" s="192" t="str">
        <f t="shared" si="1290"/>
        <v/>
      </c>
      <c r="AF1774" s="192" t="str">
        <f t="shared" si="1291"/>
        <v/>
      </c>
      <c r="AG1774" s="192"/>
      <c r="AJ1774" s="300" t="str">
        <f t="shared" si="1292"/>
        <v/>
      </c>
      <c r="AK1774" s="300" t="str">
        <f t="shared" si="1293"/>
        <v/>
      </c>
      <c r="AL1774" s="300" t="str">
        <f t="shared" si="1294"/>
        <v/>
      </c>
      <c r="AM1774" s="300" t="str">
        <f t="shared" si="1295"/>
        <v/>
      </c>
      <c r="AN1774" s="300" t="str">
        <f t="shared" si="1296"/>
        <v/>
      </c>
      <c r="AO1774" s="300" t="str">
        <f t="shared" si="1297"/>
        <v/>
      </c>
      <c r="AP1774" s="300" t="str">
        <f t="shared" si="1298"/>
        <v/>
      </c>
      <c r="AQ1774" s="300" t="str">
        <f t="shared" si="1299"/>
        <v/>
      </c>
      <c r="AR1774" s="306" t="str">
        <f t="shared" si="1300"/>
        <v/>
      </c>
      <c r="AS1774" s="300" t="str">
        <f t="shared" si="1301"/>
        <v/>
      </c>
      <c r="AT1774" s="300" t="str">
        <f t="shared" si="1302"/>
        <v/>
      </c>
      <c r="AU1774" s="192" t="str">
        <f t="shared" si="1303"/>
        <v>рбс</v>
      </c>
      <c r="AV1774" s="192" t="str">
        <f t="shared" si="1304"/>
        <v>рбс87520697общком</v>
      </c>
      <c r="AW1774" s="191">
        <f t="shared" si="1305"/>
        <v>0</v>
      </c>
      <c r="AX1774" s="191">
        <f t="shared" si="1306"/>
        <v>0</v>
      </c>
      <c r="AY1774" s="191">
        <f t="shared" si="1307"/>
        <v>1083138.06</v>
      </c>
      <c r="AZ1774" s="191">
        <f t="shared" si="1308"/>
        <v>922875.53</v>
      </c>
      <c r="BA1774" s="193">
        <f t="shared" si="1309"/>
        <v>1</v>
      </c>
      <c r="BB1774" s="193">
        <f t="shared" si="1310"/>
        <v>1</v>
      </c>
      <c r="BC1774" s="193">
        <f t="shared" si="1311"/>
        <v>1</v>
      </c>
      <c r="BD1774" s="191">
        <f t="shared" si="1273"/>
        <v>1083138.06</v>
      </c>
      <c r="BE1774" s="191">
        <f t="shared" si="1312"/>
        <v>922875.53</v>
      </c>
      <c r="BF1774" s="210">
        <f t="shared" si="1313"/>
        <v>1083138.06</v>
      </c>
      <c r="BG1774" s="211">
        <f t="shared" si="1314"/>
        <v>1083138.06</v>
      </c>
      <c r="BH1774" s="289"/>
      <c r="BI1774" s="289"/>
      <c r="BL1774" s="233" t="str">
        <f t="shared" si="1315"/>
        <v/>
      </c>
    </row>
    <row r="1775" spans="1:64" ht="12" customHeight="1">
      <c r="A1775" s="333" t="s">
        <v>755</v>
      </c>
      <c r="B1775" s="381" t="s">
        <v>327</v>
      </c>
      <c r="C1775" s="333" t="s">
        <v>756</v>
      </c>
      <c r="D1775" s="381" t="s">
        <v>316</v>
      </c>
      <c r="E1775" s="381" t="s">
        <v>1447</v>
      </c>
      <c r="F1775" s="381" t="s">
        <v>586</v>
      </c>
      <c r="G1775" s="381" t="s">
        <v>397</v>
      </c>
      <c r="H1775" s="100" t="s">
        <v>653</v>
      </c>
      <c r="I1775" s="381" t="s">
        <v>505</v>
      </c>
      <c r="J1775" s="382">
        <v>1084626.8400000001</v>
      </c>
      <c r="K1775" s="382">
        <v>879216.6</v>
      </c>
      <c r="L1775" s="191" t="str">
        <f t="shared" si="1274"/>
        <v>875206970701011004П01024434001</v>
      </c>
      <c r="M1775" s="192">
        <f t="array" ref="M1775">IF(COUNT(SEARCH(Удалить_Роспись_КВСР,$B1775)*SEARCH(Удалить_Роспись_ПБС,$C1775)*SEARCH(Удалить_Роспись_КФСР, $D1775)*SEARCH(Удалить_Роспись_КЦСР,$E1775)*SEARCH(Удалить_Роспись_КВР,$F1775)*SEARCH(Удалить_Роспись_ЭК,$H1775)*SEARCH(Удалить_Роспись_КР,$I1775))&gt;0,0,1)</f>
        <v>0</v>
      </c>
      <c r="N1775" s="192">
        <f>IF(COUNT(SEARCH(Удалить_Индекс_КВСР,$B1775)*SEARCH(Удалить_Индекс_ПБС,$C1775)*SEARCH(Удалить_Индекс_КФСР,$D1775)*SEARCH(Удалить_Индекс_КЦСР,$E1775)*SEARCH(Удалить_Индекс_КВР,$F1775)*SEARCH(Удалить_Индекс_ЭК,$H1775)*SEARCH(Удалить_Индекс_КР,$I1775))&gt;0,0,1)</f>
        <v>1</v>
      </c>
      <c r="O1775" s="192" t="str">
        <f t="shared" si="1275"/>
        <v/>
      </c>
      <c r="P1775" s="192" t="str">
        <f t="shared" si="1316"/>
        <v/>
      </c>
      <c r="Q1775" s="300" t="str">
        <f t="shared" si="1276"/>
        <v/>
      </c>
      <c r="R1775" s="300" t="str">
        <f t="shared" si="1277"/>
        <v/>
      </c>
      <c r="S1775" s="300" t="str">
        <f t="shared" si="1278"/>
        <v/>
      </c>
      <c r="T1775" s="192" t="str">
        <f t="shared" si="1279"/>
        <v/>
      </c>
      <c r="U1775" s="303" t="str">
        <f t="shared" si="1280"/>
        <v/>
      </c>
      <c r="V1775" s="300" t="str">
        <f t="shared" si="1281"/>
        <v/>
      </c>
      <c r="W1775" s="192" t="str">
        <f t="shared" si="1282"/>
        <v/>
      </c>
      <c r="X1775" s="303" t="str">
        <f t="shared" si="1283"/>
        <v/>
      </c>
      <c r="Y1775" s="300" t="str">
        <f t="shared" si="1284"/>
        <v/>
      </c>
      <c r="Z1775" s="300" t="str">
        <f t="shared" si="1285"/>
        <v/>
      </c>
      <c r="AA1775" s="303" t="str">
        <f t="shared" si="1286"/>
        <v/>
      </c>
      <c r="AB1775" s="300" t="str">
        <f t="shared" si="1287"/>
        <v/>
      </c>
      <c r="AC1775" s="300" t="str">
        <f t="shared" si="1288"/>
        <v/>
      </c>
      <c r="AD1775" s="300" t="str">
        <f t="shared" si="1289"/>
        <v/>
      </c>
      <c r="AE1775" s="192" t="str">
        <f t="shared" si="1290"/>
        <v/>
      </c>
      <c r="AF1775" s="192" t="str">
        <f t="shared" si="1291"/>
        <v/>
      </c>
      <c r="AG1775" s="192"/>
      <c r="AJ1775" s="300" t="str">
        <f t="shared" si="1292"/>
        <v/>
      </c>
      <c r="AK1775" s="300" t="str">
        <f t="shared" si="1293"/>
        <v/>
      </c>
      <c r="AL1775" s="300" t="str">
        <f t="shared" si="1294"/>
        <v/>
      </c>
      <c r="AM1775" s="300" t="str">
        <f t="shared" si="1295"/>
        <v/>
      </c>
      <c r="AN1775" s="300" t="str">
        <f t="shared" si="1296"/>
        <v/>
      </c>
      <c r="AO1775" s="300" t="str">
        <f t="shared" si="1297"/>
        <v/>
      </c>
      <c r="AP1775" s="300" t="str">
        <f t="shared" si="1298"/>
        <v/>
      </c>
      <c r="AQ1775" s="300" t="str">
        <f t="shared" si="1299"/>
        <v/>
      </c>
      <c r="AR1775" s="306" t="str">
        <f t="shared" si="1300"/>
        <v/>
      </c>
      <c r="AS1775" s="300" t="str">
        <f t="shared" si="1301"/>
        <v/>
      </c>
      <c r="AT1775" s="300" t="str">
        <f t="shared" si="1302"/>
        <v/>
      </c>
      <c r="AU1775" s="192" t="str">
        <f t="shared" si="1303"/>
        <v>рбс</v>
      </c>
      <c r="AV1775" s="192" t="str">
        <f t="shared" si="1304"/>
        <v>рбс87520697общпро</v>
      </c>
      <c r="AW1775" s="191">
        <f t="shared" si="1305"/>
        <v>0</v>
      </c>
      <c r="AX1775" s="191">
        <f t="shared" si="1306"/>
        <v>0</v>
      </c>
      <c r="AY1775" s="191">
        <f t="shared" si="1307"/>
        <v>1084626.8400000001</v>
      </c>
      <c r="AZ1775" s="191">
        <f t="shared" si="1308"/>
        <v>879216.6</v>
      </c>
      <c r="BA1775" s="193">
        <f t="shared" si="1309"/>
        <v>1</v>
      </c>
      <c r="BB1775" s="193">
        <f t="shared" si="1310"/>
        <v>1</v>
      </c>
      <c r="BC1775" s="193">
        <f t="shared" si="1311"/>
        <v>1</v>
      </c>
      <c r="BD1775" s="191">
        <f t="shared" si="1273"/>
        <v>1084626.8400000001</v>
      </c>
      <c r="BE1775" s="191">
        <f t="shared" si="1312"/>
        <v>879216.6</v>
      </c>
      <c r="BF1775" s="210">
        <f t="shared" si="1313"/>
        <v>1084626.8400000001</v>
      </c>
      <c r="BG1775" s="211">
        <f t="shared" si="1314"/>
        <v>1084626.8400000001</v>
      </c>
      <c r="BH1775" s="289"/>
      <c r="BI1775" s="289"/>
      <c r="BJ1775" s="228"/>
      <c r="BK1775" s="228"/>
      <c r="BL1775" s="233" t="str">
        <f t="shared" si="1315"/>
        <v/>
      </c>
    </row>
    <row r="1776" spans="1:64" ht="12" customHeight="1">
      <c r="A1776" s="333" t="s">
        <v>755</v>
      </c>
      <c r="B1776" s="381" t="s">
        <v>327</v>
      </c>
      <c r="C1776" s="333" t="s">
        <v>756</v>
      </c>
      <c r="D1776" s="381" t="s">
        <v>316</v>
      </c>
      <c r="E1776" s="381" t="s">
        <v>1449</v>
      </c>
      <c r="F1776" s="381" t="s">
        <v>586</v>
      </c>
      <c r="G1776" s="381" t="s">
        <v>393</v>
      </c>
      <c r="H1776" s="100" t="s">
        <v>653</v>
      </c>
      <c r="I1776" s="381" t="s">
        <v>505</v>
      </c>
      <c r="J1776" s="382">
        <v>116380</v>
      </c>
      <c r="K1776" s="382">
        <v>101637.93</v>
      </c>
      <c r="L1776" s="191" t="str">
        <f t="shared" si="1274"/>
        <v>875206970701011004Э01024422301</v>
      </c>
      <c r="M1776" s="192">
        <f t="array" ref="M1776">IF(COUNT(SEARCH(Удалить_Роспись_КВСР,$B1776)*SEARCH(Удалить_Роспись_ПБС,$C1776)*SEARCH(Удалить_Роспись_КФСР, $D1776)*SEARCH(Удалить_Роспись_КЦСР,$E1776)*SEARCH(Удалить_Роспись_КВР,$F1776)*SEARCH(Удалить_Роспись_ЭК,$H1776)*SEARCH(Удалить_Роспись_КР,$I1776))&gt;0,0,1)</f>
        <v>0</v>
      </c>
      <c r="N1776" s="192">
        <f>IF(COUNT(SEARCH(Удалить_Индекс_КВСР,$B1776)*SEARCH(Удалить_Индекс_ПБС,$C1776)*SEARCH(Удалить_Индекс_КФСР,$D1776)*SEARCH(Удалить_Индекс_КЦСР,$E1776)*SEARCH(Удалить_Индекс_КВР,$F1776)*SEARCH(Удалить_Индекс_ЭК,$H1776)*SEARCH(Удалить_Индекс_КР,$I1776))&gt;0,0,1)</f>
        <v>1</v>
      </c>
      <c r="O1776" s="192" t="str">
        <f t="shared" si="1275"/>
        <v/>
      </c>
      <c r="P1776" s="192" t="str">
        <f t="shared" si="1316"/>
        <v/>
      </c>
      <c r="Q1776" s="300" t="str">
        <f t="shared" si="1276"/>
        <v/>
      </c>
      <c r="R1776" s="300" t="str">
        <f t="shared" si="1277"/>
        <v/>
      </c>
      <c r="S1776" s="300" t="str">
        <f t="shared" si="1278"/>
        <v/>
      </c>
      <c r="T1776" s="192" t="str">
        <f t="shared" si="1279"/>
        <v/>
      </c>
      <c r="U1776" s="303" t="str">
        <f t="shared" si="1280"/>
        <v/>
      </c>
      <c r="V1776" s="300" t="str">
        <f t="shared" si="1281"/>
        <v/>
      </c>
      <c r="W1776" s="192" t="str">
        <f t="shared" si="1282"/>
        <v/>
      </c>
      <c r="X1776" s="303" t="str">
        <f t="shared" si="1283"/>
        <v/>
      </c>
      <c r="Y1776" s="300" t="str">
        <f t="shared" si="1284"/>
        <v/>
      </c>
      <c r="Z1776" s="300" t="str">
        <f t="shared" si="1285"/>
        <v/>
      </c>
      <c r="AA1776" s="303" t="str">
        <f t="shared" si="1286"/>
        <v/>
      </c>
      <c r="AB1776" s="300" t="str">
        <f t="shared" si="1287"/>
        <v/>
      </c>
      <c r="AC1776" s="300" t="str">
        <f t="shared" si="1288"/>
        <v/>
      </c>
      <c r="AD1776" s="300" t="str">
        <f t="shared" si="1289"/>
        <v/>
      </c>
      <c r="AE1776" s="192" t="str">
        <f t="shared" si="1290"/>
        <v/>
      </c>
      <c r="AF1776" s="192" t="str">
        <f t="shared" si="1291"/>
        <v/>
      </c>
      <c r="AG1776" s="192"/>
      <c r="AJ1776" s="300" t="str">
        <f t="shared" si="1292"/>
        <v/>
      </c>
      <c r="AK1776" s="300" t="str">
        <f t="shared" si="1293"/>
        <v/>
      </c>
      <c r="AL1776" s="300" t="str">
        <f t="shared" si="1294"/>
        <v/>
      </c>
      <c r="AM1776" s="300" t="str">
        <f t="shared" si="1295"/>
        <v/>
      </c>
      <c r="AN1776" s="300" t="str">
        <f t="shared" si="1296"/>
        <v/>
      </c>
      <c r="AO1776" s="300" t="str">
        <f t="shared" si="1297"/>
        <v/>
      </c>
      <c r="AP1776" s="300" t="str">
        <f t="shared" si="1298"/>
        <v/>
      </c>
      <c r="AQ1776" s="300" t="str">
        <f t="shared" si="1299"/>
        <v/>
      </c>
      <c r="AR1776" s="306" t="str">
        <f t="shared" si="1300"/>
        <v/>
      </c>
      <c r="AS1776" s="300" t="str">
        <f t="shared" si="1301"/>
        <v/>
      </c>
      <c r="AT1776" s="300" t="str">
        <f t="shared" si="1302"/>
        <v/>
      </c>
      <c r="AU1776" s="192" t="str">
        <f t="shared" si="1303"/>
        <v>рбс</v>
      </c>
      <c r="AV1776" s="192" t="str">
        <f t="shared" si="1304"/>
        <v>рбс87520697общком</v>
      </c>
      <c r="AW1776" s="191">
        <f t="shared" si="1305"/>
        <v>0</v>
      </c>
      <c r="AX1776" s="191">
        <f t="shared" si="1306"/>
        <v>0</v>
      </c>
      <c r="AY1776" s="191">
        <f t="shared" si="1307"/>
        <v>116380</v>
      </c>
      <c r="AZ1776" s="191">
        <f t="shared" si="1308"/>
        <v>101637.93</v>
      </c>
      <c r="BA1776" s="193">
        <f t="shared" si="1309"/>
        <v>1</v>
      </c>
      <c r="BB1776" s="193">
        <f t="shared" si="1310"/>
        <v>1</v>
      </c>
      <c r="BC1776" s="193">
        <f t="shared" si="1311"/>
        <v>1</v>
      </c>
      <c r="BD1776" s="191">
        <f t="shared" ref="BD1776:BD1839" si="1317">IF(ISNA(BA1776),0,AY1776*$BA1776)</f>
        <v>116380</v>
      </c>
      <c r="BE1776" s="191">
        <f t="shared" si="1312"/>
        <v>101637.93</v>
      </c>
      <c r="BF1776" s="210">
        <f t="shared" si="1313"/>
        <v>116380</v>
      </c>
      <c r="BG1776" s="211">
        <f t="shared" si="1314"/>
        <v>116380</v>
      </c>
      <c r="BH1776" s="289"/>
      <c r="BI1776" s="289"/>
      <c r="BL1776" s="233" t="str">
        <f t="shared" si="1315"/>
        <v/>
      </c>
    </row>
    <row r="1777" spans="1:64" ht="12" hidden="1" customHeight="1">
      <c r="A1777" s="333" t="s">
        <v>755</v>
      </c>
      <c r="B1777" s="381" t="s">
        <v>327</v>
      </c>
      <c r="C1777" s="333" t="s">
        <v>756</v>
      </c>
      <c r="D1777" s="381" t="s">
        <v>316</v>
      </c>
      <c r="E1777" s="381" t="s">
        <v>1450</v>
      </c>
      <c r="F1777" s="381" t="s">
        <v>608</v>
      </c>
      <c r="G1777" s="381" t="s">
        <v>385</v>
      </c>
      <c r="H1777" s="100" t="s">
        <v>653</v>
      </c>
      <c r="I1777" s="381" t="s">
        <v>339</v>
      </c>
      <c r="J1777" s="382">
        <v>1132337.5</v>
      </c>
      <c r="K1777" s="382">
        <v>1132337.5</v>
      </c>
      <c r="L1777" s="191" t="str">
        <f t="shared" si="1274"/>
        <v>875206970701011007408011121110</v>
      </c>
      <c r="M1777" s="192">
        <f t="array" ref="M1777">IF(COUNT(SEARCH(Удалить_Роспись_КВСР,$B1777)*SEARCH(Удалить_Роспись_ПБС,$C1777)*SEARCH(Удалить_Роспись_КФСР, $D1777)*SEARCH(Удалить_Роспись_КЦСР,$E1777)*SEARCH(Удалить_Роспись_КВР,$F1777)*SEARCH(Удалить_Роспись_ЭК,$H1777)*SEARCH(Удалить_Роспись_КР,$I1777))&gt;0,0,1)</f>
        <v>0</v>
      </c>
      <c r="N1777" s="192">
        <v>0</v>
      </c>
      <c r="O1777" s="192" t="str">
        <f t="shared" si="1275"/>
        <v/>
      </c>
      <c r="P1777" s="192" t="str">
        <f t="shared" si="1316"/>
        <v/>
      </c>
      <c r="Q1777" s="300" t="str">
        <f t="shared" si="1276"/>
        <v/>
      </c>
      <c r="R1777" s="300" t="str">
        <f t="shared" si="1277"/>
        <v/>
      </c>
      <c r="S1777" s="300" t="str">
        <f t="shared" si="1278"/>
        <v/>
      </c>
      <c r="T1777" s="192" t="str">
        <f t="shared" si="1279"/>
        <v/>
      </c>
      <c r="U1777" s="303" t="str">
        <f t="shared" si="1280"/>
        <v/>
      </c>
      <c r="V1777" s="300" t="str">
        <f t="shared" si="1281"/>
        <v/>
      </c>
      <c r="W1777" s="192" t="str">
        <f t="shared" si="1282"/>
        <v/>
      </c>
      <c r="X1777" s="303" t="str">
        <f t="shared" si="1283"/>
        <v/>
      </c>
      <c r="Y1777" s="300" t="str">
        <f t="shared" si="1284"/>
        <v/>
      </c>
      <c r="Z1777" s="300" t="str">
        <f t="shared" si="1285"/>
        <v/>
      </c>
      <c r="AA1777" s="303" t="str">
        <f t="shared" si="1286"/>
        <v/>
      </c>
      <c r="AB1777" s="300" t="str">
        <f t="shared" si="1287"/>
        <v/>
      </c>
      <c r="AC1777" s="300" t="str">
        <f t="shared" si="1288"/>
        <v/>
      </c>
      <c r="AD1777" s="300" t="str">
        <f t="shared" si="1289"/>
        <v/>
      </c>
      <c r="AE1777" s="192" t="str">
        <f t="shared" si="1290"/>
        <v/>
      </c>
      <c r="AF1777" s="192" t="str">
        <f t="shared" si="1291"/>
        <v/>
      </c>
      <c r="AG1777" s="192"/>
      <c r="AJ1777" s="300" t="str">
        <f t="shared" si="1292"/>
        <v/>
      </c>
      <c r="AK1777" s="300" t="str">
        <f t="shared" si="1293"/>
        <v/>
      </c>
      <c r="AL1777" s="300" t="str">
        <f t="shared" si="1294"/>
        <v/>
      </c>
      <c r="AM1777" s="300" t="str">
        <f t="shared" si="1295"/>
        <v/>
      </c>
      <c r="AN1777" s="300" t="str">
        <f t="shared" si="1296"/>
        <v/>
      </c>
      <c r="AO1777" s="300" t="str">
        <f t="shared" si="1297"/>
        <v/>
      </c>
      <c r="AP1777" s="300" t="str">
        <f t="shared" si="1298"/>
        <v/>
      </c>
      <c r="AQ1777" s="300" t="str">
        <f t="shared" si="1299"/>
        <v/>
      </c>
      <c r="AR1777" s="306" t="str">
        <f t="shared" si="1300"/>
        <v/>
      </c>
      <c r="AS1777" s="300" t="str">
        <f t="shared" si="1301"/>
        <v/>
      </c>
      <c r="AT1777" s="300" t="str">
        <f t="shared" si="1302"/>
        <v/>
      </c>
      <c r="AU1777" s="192" t="str">
        <f t="shared" si="1303"/>
        <v>рбс</v>
      </c>
      <c r="AV1777" s="192" t="str">
        <f t="shared" si="1304"/>
        <v>рбс87520697общопл</v>
      </c>
      <c r="AW1777" s="191">
        <f t="shared" si="1305"/>
        <v>0</v>
      </c>
      <c r="AX1777" s="191">
        <f t="shared" si="1306"/>
        <v>0</v>
      </c>
      <c r="AY1777" s="191">
        <f t="shared" si="1307"/>
        <v>0</v>
      </c>
      <c r="AZ1777" s="191">
        <f t="shared" si="1308"/>
        <v>0</v>
      </c>
      <c r="BA1777" s="193">
        <f t="shared" si="1309"/>
        <v>1</v>
      </c>
      <c r="BB1777" s="193">
        <f t="shared" si="1310"/>
        <v>1</v>
      </c>
      <c r="BC1777" s="193">
        <f t="shared" si="1311"/>
        <v>1</v>
      </c>
      <c r="BD1777" s="191">
        <f t="shared" si="1317"/>
        <v>0</v>
      </c>
      <c r="BE1777" s="191">
        <f t="shared" si="1312"/>
        <v>0</v>
      </c>
      <c r="BF1777" s="210">
        <f t="shared" si="1313"/>
        <v>0</v>
      </c>
      <c r="BG1777" s="211">
        <f t="shared" si="1314"/>
        <v>0</v>
      </c>
      <c r="BH1777" s="289"/>
      <c r="BI1777" s="289"/>
      <c r="BL1777" s="233" t="str">
        <f t="shared" si="1315"/>
        <v/>
      </c>
    </row>
    <row r="1778" spans="1:64" ht="12" hidden="1" customHeight="1">
      <c r="A1778" s="333" t="s">
        <v>755</v>
      </c>
      <c r="B1778" s="381" t="s">
        <v>327</v>
      </c>
      <c r="C1778" s="333" t="s">
        <v>756</v>
      </c>
      <c r="D1778" s="381" t="s">
        <v>316</v>
      </c>
      <c r="E1778" s="381" t="s">
        <v>1450</v>
      </c>
      <c r="F1778" s="381" t="s">
        <v>589</v>
      </c>
      <c r="G1778" s="381" t="s">
        <v>386</v>
      </c>
      <c r="H1778" s="100" t="s">
        <v>653</v>
      </c>
      <c r="I1778" s="381" t="s">
        <v>339</v>
      </c>
      <c r="J1778" s="382">
        <v>10010</v>
      </c>
      <c r="K1778" s="382">
        <v>3543</v>
      </c>
      <c r="L1778" s="191" t="str">
        <f t="shared" si="1274"/>
        <v>875206970701011007408011221210</v>
      </c>
      <c r="M1778" s="192">
        <f t="array" ref="M1778">IF(COUNT(SEARCH(Удалить_Роспись_КВСР,$B1778)*SEARCH(Удалить_Роспись_ПБС,$C1778)*SEARCH(Удалить_Роспись_КФСР, $D1778)*SEARCH(Удалить_Роспись_КЦСР,$E1778)*SEARCH(Удалить_Роспись_КВР,$F1778)*SEARCH(Удалить_Роспись_ЭК,$H1778)*SEARCH(Удалить_Роспись_КР,$I1778))&gt;0,0,1)</f>
        <v>0</v>
      </c>
      <c r="N1778" s="192">
        <v>0</v>
      </c>
      <c r="O1778" s="192" t="str">
        <f t="shared" si="1275"/>
        <v/>
      </c>
      <c r="P1778" s="192" t="str">
        <f t="shared" si="1316"/>
        <v/>
      </c>
      <c r="Q1778" s="300" t="str">
        <f t="shared" si="1276"/>
        <v/>
      </c>
      <c r="R1778" s="300" t="str">
        <f t="shared" si="1277"/>
        <v/>
      </c>
      <c r="S1778" s="300" t="str">
        <f t="shared" si="1278"/>
        <v/>
      </c>
      <c r="T1778" s="192" t="str">
        <f t="shared" si="1279"/>
        <v/>
      </c>
      <c r="U1778" s="303" t="str">
        <f t="shared" si="1280"/>
        <v/>
      </c>
      <c r="V1778" s="300" t="str">
        <f t="shared" si="1281"/>
        <v/>
      </c>
      <c r="W1778" s="192" t="str">
        <f t="shared" si="1282"/>
        <v/>
      </c>
      <c r="X1778" s="303" t="str">
        <f t="shared" si="1283"/>
        <v/>
      </c>
      <c r="Y1778" s="300" t="str">
        <f t="shared" si="1284"/>
        <v/>
      </c>
      <c r="Z1778" s="300" t="str">
        <f t="shared" si="1285"/>
        <v/>
      </c>
      <c r="AA1778" s="303" t="str">
        <f t="shared" si="1286"/>
        <v/>
      </c>
      <c r="AB1778" s="300" t="str">
        <f t="shared" si="1287"/>
        <v/>
      </c>
      <c r="AC1778" s="300" t="str">
        <f t="shared" si="1288"/>
        <v/>
      </c>
      <c r="AD1778" s="300" t="str">
        <f t="shared" si="1289"/>
        <v/>
      </c>
      <c r="AE1778" s="192" t="str">
        <f t="shared" si="1290"/>
        <v/>
      </c>
      <c r="AF1778" s="192" t="str">
        <f t="shared" si="1291"/>
        <v/>
      </c>
      <c r="AG1778" s="192"/>
      <c r="AJ1778" s="300" t="str">
        <f t="shared" si="1292"/>
        <v/>
      </c>
      <c r="AK1778" s="300" t="str">
        <f t="shared" si="1293"/>
        <v/>
      </c>
      <c r="AL1778" s="300" t="str">
        <f t="shared" si="1294"/>
        <v/>
      </c>
      <c r="AM1778" s="300" t="str">
        <f t="shared" si="1295"/>
        <v/>
      </c>
      <c r="AN1778" s="300" t="str">
        <f t="shared" si="1296"/>
        <v/>
      </c>
      <c r="AO1778" s="300" t="str">
        <f t="shared" si="1297"/>
        <v/>
      </c>
      <c r="AP1778" s="300" t="str">
        <f t="shared" si="1298"/>
        <v/>
      </c>
      <c r="AQ1778" s="300" t="str">
        <f t="shared" si="1299"/>
        <v/>
      </c>
      <c r="AR1778" s="306" t="str">
        <f t="shared" si="1300"/>
        <v/>
      </c>
      <c r="AS1778" s="300" t="str">
        <f t="shared" si="1301"/>
        <v/>
      </c>
      <c r="AT1778" s="300" t="str">
        <f t="shared" si="1302"/>
        <v/>
      </c>
      <c r="AU1778" s="192" t="str">
        <f t="shared" si="1303"/>
        <v>рбс</v>
      </c>
      <c r="AV1778" s="192" t="str">
        <f t="shared" si="1304"/>
        <v>рбс87520697общпро</v>
      </c>
      <c r="AW1778" s="191">
        <f t="shared" si="1305"/>
        <v>0</v>
      </c>
      <c r="AX1778" s="191">
        <f t="shared" si="1306"/>
        <v>0</v>
      </c>
      <c r="AY1778" s="191">
        <f t="shared" si="1307"/>
        <v>0</v>
      </c>
      <c r="AZ1778" s="191">
        <f t="shared" si="1308"/>
        <v>0</v>
      </c>
      <c r="BA1778" s="193">
        <f t="shared" si="1309"/>
        <v>1</v>
      </c>
      <c r="BB1778" s="193">
        <f t="shared" si="1310"/>
        <v>1</v>
      </c>
      <c r="BC1778" s="193">
        <f t="shared" si="1311"/>
        <v>1</v>
      </c>
      <c r="BD1778" s="191">
        <f t="shared" si="1317"/>
        <v>0</v>
      </c>
      <c r="BE1778" s="191">
        <f t="shared" si="1312"/>
        <v>0</v>
      </c>
      <c r="BF1778" s="210">
        <f t="shared" si="1313"/>
        <v>0</v>
      </c>
      <c r="BG1778" s="211">
        <f t="shared" si="1314"/>
        <v>0</v>
      </c>
      <c r="BH1778" s="289"/>
      <c r="BI1778" s="289"/>
      <c r="BJ1778" s="228"/>
      <c r="BK1778" s="228"/>
      <c r="BL1778" s="233" t="str">
        <f t="shared" si="1315"/>
        <v/>
      </c>
    </row>
    <row r="1779" spans="1:64" ht="12" hidden="1" customHeight="1">
      <c r="A1779" s="333" t="s">
        <v>755</v>
      </c>
      <c r="B1779" s="381" t="s">
        <v>327</v>
      </c>
      <c r="C1779" s="333" t="s">
        <v>756</v>
      </c>
      <c r="D1779" s="381" t="s">
        <v>316</v>
      </c>
      <c r="E1779" s="381" t="s">
        <v>1450</v>
      </c>
      <c r="F1779" s="381" t="s">
        <v>902</v>
      </c>
      <c r="G1779" s="381" t="s">
        <v>387</v>
      </c>
      <c r="H1779" s="100" t="s">
        <v>653</v>
      </c>
      <c r="I1779" s="381" t="s">
        <v>339</v>
      </c>
      <c r="J1779" s="382">
        <v>341965.93</v>
      </c>
      <c r="K1779" s="382">
        <v>299649.14</v>
      </c>
      <c r="L1779" s="191" t="str">
        <f t="shared" si="1274"/>
        <v>875206970701011007408011921310</v>
      </c>
      <c r="M1779" s="192">
        <f t="array" ref="M1779">IF(COUNT(SEARCH(Удалить_Роспись_КВСР,$B1779)*SEARCH(Удалить_Роспись_ПБС,$C1779)*SEARCH(Удалить_Роспись_КФСР, $D1779)*SEARCH(Удалить_Роспись_КЦСР,$E1779)*SEARCH(Удалить_Роспись_КВР,$F1779)*SEARCH(Удалить_Роспись_ЭК,$H1779)*SEARCH(Удалить_Роспись_КР,$I1779))&gt;0,0,1)</f>
        <v>0</v>
      </c>
      <c r="N1779" s="192">
        <v>0</v>
      </c>
      <c r="O1779" s="192" t="str">
        <f t="shared" si="1275"/>
        <v/>
      </c>
      <c r="P1779" s="192" t="str">
        <f t="shared" si="1316"/>
        <v/>
      </c>
      <c r="Q1779" s="300" t="str">
        <f t="shared" si="1276"/>
        <v/>
      </c>
      <c r="R1779" s="300" t="str">
        <f t="shared" si="1277"/>
        <v/>
      </c>
      <c r="S1779" s="300" t="str">
        <f t="shared" si="1278"/>
        <v/>
      </c>
      <c r="T1779" s="192" t="str">
        <f t="shared" si="1279"/>
        <v/>
      </c>
      <c r="U1779" s="303" t="str">
        <f t="shared" si="1280"/>
        <v/>
      </c>
      <c r="V1779" s="300" t="str">
        <f t="shared" si="1281"/>
        <v/>
      </c>
      <c r="W1779" s="192" t="str">
        <f t="shared" si="1282"/>
        <v/>
      </c>
      <c r="X1779" s="303" t="str">
        <f t="shared" si="1283"/>
        <v/>
      </c>
      <c r="Y1779" s="300" t="str">
        <f t="shared" si="1284"/>
        <v/>
      </c>
      <c r="Z1779" s="300" t="str">
        <f t="shared" si="1285"/>
        <v/>
      </c>
      <c r="AA1779" s="303" t="str">
        <f t="shared" si="1286"/>
        <v/>
      </c>
      <c r="AB1779" s="300" t="str">
        <f t="shared" si="1287"/>
        <v/>
      </c>
      <c r="AC1779" s="300" t="str">
        <f t="shared" si="1288"/>
        <v/>
      </c>
      <c r="AD1779" s="300" t="str">
        <f t="shared" si="1289"/>
        <v/>
      </c>
      <c r="AE1779" s="192" t="str">
        <f t="shared" si="1290"/>
        <v/>
      </c>
      <c r="AF1779" s="192" t="str">
        <f t="shared" si="1291"/>
        <v/>
      </c>
      <c r="AG1779" s="192"/>
      <c r="AJ1779" s="300" t="str">
        <f t="shared" si="1292"/>
        <v/>
      </c>
      <c r="AK1779" s="300" t="str">
        <f t="shared" si="1293"/>
        <v/>
      </c>
      <c r="AL1779" s="300" t="str">
        <f t="shared" si="1294"/>
        <v/>
      </c>
      <c r="AM1779" s="300" t="str">
        <f t="shared" si="1295"/>
        <v/>
      </c>
      <c r="AN1779" s="300" t="str">
        <f t="shared" si="1296"/>
        <v/>
      </c>
      <c r="AO1779" s="300" t="str">
        <f t="shared" si="1297"/>
        <v/>
      </c>
      <c r="AP1779" s="300" t="str">
        <f t="shared" si="1298"/>
        <v/>
      </c>
      <c r="AQ1779" s="300" t="str">
        <f t="shared" si="1299"/>
        <v/>
      </c>
      <c r="AR1779" s="306" t="str">
        <f t="shared" si="1300"/>
        <v/>
      </c>
      <c r="AS1779" s="300" t="str">
        <f t="shared" si="1301"/>
        <v/>
      </c>
      <c r="AT1779" s="300" t="str">
        <f t="shared" si="1302"/>
        <v/>
      </c>
      <c r="AU1779" s="192" t="str">
        <f t="shared" si="1303"/>
        <v>рбс</v>
      </c>
      <c r="AV1779" s="192" t="str">
        <f t="shared" si="1304"/>
        <v>рбс87520697общопл</v>
      </c>
      <c r="AW1779" s="191">
        <f t="shared" si="1305"/>
        <v>0</v>
      </c>
      <c r="AX1779" s="191">
        <f t="shared" si="1306"/>
        <v>0</v>
      </c>
      <c r="AY1779" s="191">
        <f t="shared" si="1307"/>
        <v>0</v>
      </c>
      <c r="AZ1779" s="191">
        <f t="shared" si="1308"/>
        <v>0</v>
      </c>
      <c r="BA1779" s="193">
        <f t="shared" si="1309"/>
        <v>1</v>
      </c>
      <c r="BB1779" s="193">
        <f t="shared" si="1310"/>
        <v>1</v>
      </c>
      <c r="BC1779" s="193">
        <f t="shared" si="1311"/>
        <v>1</v>
      </c>
      <c r="BD1779" s="191">
        <f t="shared" si="1317"/>
        <v>0</v>
      </c>
      <c r="BE1779" s="191">
        <f t="shared" si="1312"/>
        <v>0</v>
      </c>
      <c r="BF1779" s="210">
        <f t="shared" si="1313"/>
        <v>0</v>
      </c>
      <c r="BG1779" s="211">
        <f t="shared" si="1314"/>
        <v>0</v>
      </c>
      <c r="BH1779" s="289"/>
      <c r="BI1779" s="289"/>
      <c r="BJ1779" s="228"/>
      <c r="BK1779" s="228"/>
      <c r="BL1779" s="233" t="str">
        <f t="shared" si="1315"/>
        <v/>
      </c>
    </row>
    <row r="1780" spans="1:64" ht="12" hidden="1" customHeight="1">
      <c r="A1780" s="333" t="s">
        <v>755</v>
      </c>
      <c r="B1780" s="381" t="s">
        <v>327</v>
      </c>
      <c r="C1780" s="333" t="s">
        <v>756</v>
      </c>
      <c r="D1780" s="381" t="s">
        <v>316</v>
      </c>
      <c r="E1780" s="381" t="s">
        <v>1450</v>
      </c>
      <c r="F1780" s="381" t="s">
        <v>586</v>
      </c>
      <c r="G1780" s="381" t="s">
        <v>389</v>
      </c>
      <c r="H1780" s="100" t="s">
        <v>653</v>
      </c>
      <c r="I1780" s="381" t="s">
        <v>339</v>
      </c>
      <c r="J1780" s="382">
        <v>11800</v>
      </c>
      <c r="K1780" s="382">
        <v>0</v>
      </c>
      <c r="L1780" s="191" t="str">
        <f t="shared" si="1274"/>
        <v>875206970701011007408024422610</v>
      </c>
      <c r="M1780" s="192">
        <f t="array" ref="M1780">IF(COUNT(SEARCH(Удалить_Роспись_КВСР,$B1780)*SEARCH(Удалить_Роспись_ПБС,$C1780)*SEARCH(Удалить_Роспись_КФСР, $D1780)*SEARCH(Удалить_Роспись_КЦСР,$E1780)*SEARCH(Удалить_Роспись_КВР,$F1780)*SEARCH(Удалить_Роспись_ЭК,$H1780)*SEARCH(Удалить_Роспись_КР,$I1780))&gt;0,0,1)</f>
        <v>0</v>
      </c>
      <c r="N1780" s="192">
        <v>0</v>
      </c>
      <c r="O1780" s="192" t="str">
        <f t="shared" si="1275"/>
        <v/>
      </c>
      <c r="P1780" s="192" t="str">
        <f t="shared" si="1316"/>
        <v/>
      </c>
      <c r="Q1780" s="300" t="str">
        <f t="shared" si="1276"/>
        <v/>
      </c>
      <c r="R1780" s="300" t="str">
        <f t="shared" si="1277"/>
        <v/>
      </c>
      <c r="S1780" s="300" t="str">
        <f t="shared" si="1278"/>
        <v/>
      </c>
      <c r="T1780" s="192" t="str">
        <f t="shared" si="1279"/>
        <v/>
      </c>
      <c r="U1780" s="303" t="str">
        <f t="shared" si="1280"/>
        <v/>
      </c>
      <c r="V1780" s="300" t="str">
        <f t="shared" si="1281"/>
        <v/>
      </c>
      <c r="W1780" s="192" t="str">
        <f t="shared" si="1282"/>
        <v/>
      </c>
      <c r="X1780" s="303" t="str">
        <f t="shared" si="1283"/>
        <v/>
      </c>
      <c r="Y1780" s="300" t="str">
        <f t="shared" si="1284"/>
        <v/>
      </c>
      <c r="Z1780" s="300" t="str">
        <f t="shared" si="1285"/>
        <v/>
      </c>
      <c r="AA1780" s="303" t="str">
        <f t="shared" si="1286"/>
        <v/>
      </c>
      <c r="AB1780" s="300" t="str">
        <f t="shared" si="1287"/>
        <v/>
      </c>
      <c r="AC1780" s="300" t="str">
        <f t="shared" si="1288"/>
        <v/>
      </c>
      <c r="AD1780" s="300" t="str">
        <f t="shared" si="1289"/>
        <v/>
      </c>
      <c r="AE1780" s="192" t="str">
        <f t="shared" si="1290"/>
        <v/>
      </c>
      <c r="AF1780" s="192" t="str">
        <f t="shared" si="1291"/>
        <v/>
      </c>
      <c r="AG1780" s="192"/>
      <c r="AJ1780" s="300" t="str">
        <f t="shared" si="1292"/>
        <v/>
      </c>
      <c r="AK1780" s="300" t="str">
        <f t="shared" si="1293"/>
        <v/>
      </c>
      <c r="AL1780" s="300" t="str">
        <f t="shared" si="1294"/>
        <v/>
      </c>
      <c r="AM1780" s="300" t="str">
        <f t="shared" si="1295"/>
        <v/>
      </c>
      <c r="AN1780" s="300" t="str">
        <f t="shared" si="1296"/>
        <v/>
      </c>
      <c r="AO1780" s="300" t="str">
        <f t="shared" si="1297"/>
        <v/>
      </c>
      <c r="AP1780" s="300" t="str">
        <f t="shared" si="1298"/>
        <v/>
      </c>
      <c r="AQ1780" s="300" t="str">
        <f t="shared" si="1299"/>
        <v/>
      </c>
      <c r="AR1780" s="306" t="str">
        <f t="shared" si="1300"/>
        <v/>
      </c>
      <c r="AS1780" s="300" t="str">
        <f t="shared" si="1301"/>
        <v/>
      </c>
      <c r="AT1780" s="300" t="str">
        <f t="shared" si="1302"/>
        <v/>
      </c>
      <c r="AU1780" s="192" t="str">
        <f t="shared" si="1303"/>
        <v>рбс</v>
      </c>
      <c r="AV1780" s="192" t="str">
        <f t="shared" si="1304"/>
        <v>рбс87520697общпро</v>
      </c>
      <c r="AW1780" s="191">
        <f t="shared" si="1305"/>
        <v>0</v>
      </c>
      <c r="AX1780" s="191">
        <f t="shared" si="1306"/>
        <v>0</v>
      </c>
      <c r="AY1780" s="191">
        <f t="shared" si="1307"/>
        <v>0</v>
      </c>
      <c r="AZ1780" s="191">
        <f t="shared" si="1308"/>
        <v>0</v>
      </c>
      <c r="BA1780" s="193">
        <f t="shared" si="1309"/>
        <v>1</v>
      </c>
      <c r="BB1780" s="193">
        <f t="shared" si="1310"/>
        <v>1</v>
      </c>
      <c r="BC1780" s="193">
        <f t="shared" si="1311"/>
        <v>1</v>
      </c>
      <c r="BD1780" s="191">
        <f t="shared" si="1317"/>
        <v>0</v>
      </c>
      <c r="BE1780" s="191">
        <f t="shared" si="1312"/>
        <v>0</v>
      </c>
      <c r="BF1780" s="210">
        <f t="shared" si="1313"/>
        <v>0</v>
      </c>
      <c r="BG1780" s="211">
        <f t="shared" si="1314"/>
        <v>0</v>
      </c>
      <c r="BH1780" s="289"/>
      <c r="BI1780" s="289"/>
      <c r="BL1780" s="233" t="str">
        <f t="shared" si="1315"/>
        <v/>
      </c>
    </row>
    <row r="1781" spans="1:64" ht="12" hidden="1" customHeight="1">
      <c r="A1781" s="333" t="s">
        <v>755</v>
      </c>
      <c r="B1781" s="381" t="s">
        <v>327</v>
      </c>
      <c r="C1781" s="333" t="s">
        <v>756</v>
      </c>
      <c r="D1781" s="381" t="s">
        <v>316</v>
      </c>
      <c r="E1781" s="381" t="s">
        <v>1451</v>
      </c>
      <c r="F1781" s="381" t="s">
        <v>608</v>
      </c>
      <c r="G1781" s="381" t="s">
        <v>385</v>
      </c>
      <c r="H1781" s="100" t="s">
        <v>653</v>
      </c>
      <c r="I1781" s="381" t="s">
        <v>339</v>
      </c>
      <c r="J1781" s="382">
        <v>2284899.92</v>
      </c>
      <c r="K1781" s="382">
        <v>1469902.59</v>
      </c>
      <c r="L1781" s="191" t="str">
        <f t="shared" si="1274"/>
        <v>875206970701011007588011121110</v>
      </c>
      <c r="M1781" s="192">
        <f t="array" ref="M1781">IF(COUNT(SEARCH(Удалить_Роспись_КВСР,$B1781)*SEARCH(Удалить_Роспись_ПБС,$C1781)*SEARCH(Удалить_Роспись_КФСР, $D1781)*SEARCH(Удалить_Роспись_КЦСР,$E1781)*SEARCH(Удалить_Роспись_КВР,$F1781)*SEARCH(Удалить_Роспись_ЭК,$H1781)*SEARCH(Удалить_Роспись_КР,$I1781))&gt;0,0,1)</f>
        <v>0</v>
      </c>
      <c r="N1781" s="192">
        <v>0</v>
      </c>
      <c r="O1781" s="192" t="str">
        <f t="shared" si="1275"/>
        <v/>
      </c>
      <c r="P1781" s="192" t="str">
        <f t="shared" si="1316"/>
        <v/>
      </c>
      <c r="Q1781" s="300" t="str">
        <f t="shared" si="1276"/>
        <v/>
      </c>
      <c r="R1781" s="300" t="str">
        <f t="shared" si="1277"/>
        <v/>
      </c>
      <c r="S1781" s="300" t="str">
        <f t="shared" si="1278"/>
        <v/>
      </c>
      <c r="T1781" s="192" t="str">
        <f t="shared" si="1279"/>
        <v/>
      </c>
      <c r="U1781" s="303" t="str">
        <f t="shared" si="1280"/>
        <v/>
      </c>
      <c r="V1781" s="300" t="str">
        <f t="shared" si="1281"/>
        <v/>
      </c>
      <c r="W1781" s="192" t="str">
        <f t="shared" si="1282"/>
        <v/>
      </c>
      <c r="X1781" s="303" t="str">
        <f t="shared" si="1283"/>
        <v/>
      </c>
      <c r="Y1781" s="300" t="str">
        <f t="shared" si="1284"/>
        <v/>
      </c>
      <c r="Z1781" s="300" t="str">
        <f t="shared" si="1285"/>
        <v/>
      </c>
      <c r="AA1781" s="303" t="str">
        <f t="shared" si="1286"/>
        <v/>
      </c>
      <c r="AB1781" s="300" t="str">
        <f t="shared" si="1287"/>
        <v/>
      </c>
      <c r="AC1781" s="300" t="str">
        <f t="shared" si="1288"/>
        <v/>
      </c>
      <c r="AD1781" s="300" t="str">
        <f t="shared" si="1289"/>
        <v/>
      </c>
      <c r="AE1781" s="192" t="str">
        <f t="shared" si="1290"/>
        <v/>
      </c>
      <c r="AF1781" s="192" t="str">
        <f t="shared" si="1291"/>
        <v/>
      </c>
      <c r="AG1781" s="192"/>
      <c r="AJ1781" s="300" t="str">
        <f t="shared" si="1292"/>
        <v/>
      </c>
      <c r="AK1781" s="300" t="str">
        <f t="shared" si="1293"/>
        <v/>
      </c>
      <c r="AL1781" s="300" t="str">
        <f t="shared" si="1294"/>
        <v/>
      </c>
      <c r="AM1781" s="300" t="str">
        <f t="shared" si="1295"/>
        <v/>
      </c>
      <c r="AN1781" s="300" t="str">
        <f t="shared" si="1296"/>
        <v/>
      </c>
      <c r="AO1781" s="300" t="str">
        <f t="shared" si="1297"/>
        <v/>
      </c>
      <c r="AP1781" s="300" t="str">
        <f t="shared" si="1298"/>
        <v/>
      </c>
      <c r="AQ1781" s="300" t="str">
        <f t="shared" si="1299"/>
        <v/>
      </c>
      <c r="AR1781" s="306" t="str">
        <f t="shared" si="1300"/>
        <v/>
      </c>
      <c r="AS1781" s="300" t="str">
        <f t="shared" si="1301"/>
        <v/>
      </c>
      <c r="AT1781" s="300" t="str">
        <f t="shared" si="1302"/>
        <v/>
      </c>
      <c r="AU1781" s="192" t="str">
        <f t="shared" si="1303"/>
        <v>рбс</v>
      </c>
      <c r="AV1781" s="192" t="str">
        <f t="shared" si="1304"/>
        <v>рбс87520697общопл</v>
      </c>
      <c r="AW1781" s="191">
        <f t="shared" si="1305"/>
        <v>0</v>
      </c>
      <c r="AX1781" s="191">
        <f t="shared" si="1306"/>
        <v>0</v>
      </c>
      <c r="AY1781" s="191">
        <f t="shared" si="1307"/>
        <v>0</v>
      </c>
      <c r="AZ1781" s="191">
        <f t="shared" si="1308"/>
        <v>0</v>
      </c>
      <c r="BA1781" s="193">
        <f t="shared" si="1309"/>
        <v>1</v>
      </c>
      <c r="BB1781" s="193">
        <f t="shared" si="1310"/>
        <v>1</v>
      </c>
      <c r="BC1781" s="193">
        <f t="shared" si="1311"/>
        <v>1</v>
      </c>
      <c r="BD1781" s="191">
        <f t="shared" si="1317"/>
        <v>0</v>
      </c>
      <c r="BE1781" s="191">
        <f t="shared" si="1312"/>
        <v>0</v>
      </c>
      <c r="BF1781" s="210">
        <f t="shared" si="1313"/>
        <v>0</v>
      </c>
      <c r="BG1781" s="211">
        <f t="shared" si="1314"/>
        <v>0</v>
      </c>
      <c r="BH1781" s="289"/>
      <c r="BI1781" s="289"/>
      <c r="BL1781" s="233" t="str">
        <f t="shared" si="1315"/>
        <v/>
      </c>
    </row>
    <row r="1782" spans="1:64" ht="12" hidden="1" customHeight="1">
      <c r="A1782" s="333" t="s">
        <v>755</v>
      </c>
      <c r="B1782" s="381" t="s">
        <v>327</v>
      </c>
      <c r="C1782" s="333" t="s">
        <v>756</v>
      </c>
      <c r="D1782" s="381" t="s">
        <v>316</v>
      </c>
      <c r="E1782" s="381" t="s">
        <v>1451</v>
      </c>
      <c r="F1782" s="381" t="s">
        <v>589</v>
      </c>
      <c r="G1782" s="381" t="s">
        <v>386</v>
      </c>
      <c r="H1782" s="100" t="s">
        <v>653</v>
      </c>
      <c r="I1782" s="381" t="s">
        <v>339</v>
      </c>
      <c r="J1782" s="382">
        <v>16750</v>
      </c>
      <c r="K1782" s="382">
        <v>0</v>
      </c>
      <c r="L1782" s="191" t="str">
        <f t="shared" si="1274"/>
        <v>875206970701011007588011221210</v>
      </c>
      <c r="M1782" s="192">
        <f t="array" ref="M1782">IF(COUNT(SEARCH(Удалить_Роспись_КВСР,$B1782)*SEARCH(Удалить_Роспись_ПБС,$C1782)*SEARCH(Удалить_Роспись_КФСР, $D1782)*SEARCH(Удалить_Роспись_КЦСР,$E1782)*SEARCH(Удалить_Роспись_КВР,$F1782)*SEARCH(Удалить_Роспись_ЭК,$H1782)*SEARCH(Удалить_Роспись_КР,$I1782))&gt;0,0,1)</f>
        <v>0</v>
      </c>
      <c r="N1782" s="192">
        <v>0</v>
      </c>
      <c r="O1782" s="192" t="str">
        <f t="shared" si="1275"/>
        <v/>
      </c>
      <c r="P1782" s="192" t="str">
        <f t="shared" si="1316"/>
        <v/>
      </c>
      <c r="Q1782" s="300" t="str">
        <f t="shared" si="1276"/>
        <v/>
      </c>
      <c r="R1782" s="300" t="str">
        <f t="shared" si="1277"/>
        <v/>
      </c>
      <c r="S1782" s="300" t="str">
        <f t="shared" si="1278"/>
        <v/>
      </c>
      <c r="T1782" s="192" t="str">
        <f t="shared" si="1279"/>
        <v/>
      </c>
      <c r="U1782" s="303" t="str">
        <f t="shared" si="1280"/>
        <v/>
      </c>
      <c r="V1782" s="300" t="str">
        <f t="shared" si="1281"/>
        <v/>
      </c>
      <c r="W1782" s="192" t="str">
        <f t="shared" si="1282"/>
        <v/>
      </c>
      <c r="X1782" s="303" t="str">
        <f t="shared" si="1283"/>
        <v/>
      </c>
      <c r="Y1782" s="300" t="str">
        <f t="shared" si="1284"/>
        <v/>
      </c>
      <c r="Z1782" s="300" t="str">
        <f t="shared" si="1285"/>
        <v/>
      </c>
      <c r="AA1782" s="303" t="str">
        <f t="shared" si="1286"/>
        <v/>
      </c>
      <c r="AB1782" s="300" t="str">
        <f t="shared" si="1287"/>
        <v/>
      </c>
      <c r="AC1782" s="300" t="str">
        <f t="shared" si="1288"/>
        <v/>
      </c>
      <c r="AD1782" s="300" t="str">
        <f t="shared" si="1289"/>
        <v/>
      </c>
      <c r="AE1782" s="192" t="str">
        <f t="shared" si="1290"/>
        <v/>
      </c>
      <c r="AF1782" s="192" t="str">
        <f t="shared" si="1291"/>
        <v/>
      </c>
      <c r="AG1782" s="192"/>
      <c r="AJ1782" s="300" t="str">
        <f t="shared" si="1292"/>
        <v/>
      </c>
      <c r="AK1782" s="300" t="str">
        <f t="shared" si="1293"/>
        <v/>
      </c>
      <c r="AL1782" s="300" t="str">
        <f t="shared" si="1294"/>
        <v/>
      </c>
      <c r="AM1782" s="300" t="str">
        <f t="shared" si="1295"/>
        <v/>
      </c>
      <c r="AN1782" s="300" t="str">
        <f t="shared" si="1296"/>
        <v/>
      </c>
      <c r="AO1782" s="300" t="str">
        <f t="shared" si="1297"/>
        <v/>
      </c>
      <c r="AP1782" s="300" t="str">
        <f t="shared" si="1298"/>
        <v/>
      </c>
      <c r="AQ1782" s="300" t="str">
        <f t="shared" si="1299"/>
        <v/>
      </c>
      <c r="AR1782" s="306" t="str">
        <f t="shared" si="1300"/>
        <v/>
      </c>
      <c r="AS1782" s="300" t="str">
        <f t="shared" si="1301"/>
        <v/>
      </c>
      <c r="AT1782" s="300" t="str">
        <f t="shared" si="1302"/>
        <v/>
      </c>
      <c r="AU1782" s="192" t="str">
        <f t="shared" si="1303"/>
        <v>рбс</v>
      </c>
      <c r="AV1782" s="192" t="str">
        <f t="shared" si="1304"/>
        <v>рбс87520697общпро</v>
      </c>
      <c r="AW1782" s="191">
        <f t="shared" si="1305"/>
        <v>0</v>
      </c>
      <c r="AX1782" s="191">
        <f t="shared" si="1306"/>
        <v>0</v>
      </c>
      <c r="AY1782" s="191">
        <f t="shared" si="1307"/>
        <v>0</v>
      </c>
      <c r="AZ1782" s="191">
        <f t="shared" si="1308"/>
        <v>0</v>
      </c>
      <c r="BA1782" s="193">
        <f t="shared" si="1309"/>
        <v>1</v>
      </c>
      <c r="BB1782" s="193">
        <f t="shared" si="1310"/>
        <v>1</v>
      </c>
      <c r="BC1782" s="193">
        <f t="shared" si="1311"/>
        <v>1</v>
      </c>
      <c r="BD1782" s="191">
        <f t="shared" si="1317"/>
        <v>0</v>
      </c>
      <c r="BE1782" s="191">
        <f t="shared" si="1312"/>
        <v>0</v>
      </c>
      <c r="BF1782" s="210">
        <f t="shared" si="1313"/>
        <v>0</v>
      </c>
      <c r="BG1782" s="211">
        <f t="shared" si="1314"/>
        <v>0</v>
      </c>
      <c r="BH1782" s="289"/>
      <c r="BI1782" s="289"/>
      <c r="BJ1782" s="228"/>
      <c r="BK1782" s="228"/>
      <c r="BL1782" s="233" t="str">
        <f t="shared" si="1315"/>
        <v/>
      </c>
    </row>
    <row r="1783" spans="1:64" ht="12" hidden="1" customHeight="1">
      <c r="A1783" s="333" t="s">
        <v>755</v>
      </c>
      <c r="B1783" s="381" t="s">
        <v>327</v>
      </c>
      <c r="C1783" s="333" t="s">
        <v>756</v>
      </c>
      <c r="D1783" s="381" t="s">
        <v>316</v>
      </c>
      <c r="E1783" s="381" t="s">
        <v>1451</v>
      </c>
      <c r="F1783" s="381" t="s">
        <v>902</v>
      </c>
      <c r="G1783" s="381" t="s">
        <v>387</v>
      </c>
      <c r="H1783" s="100" t="s">
        <v>653</v>
      </c>
      <c r="I1783" s="381" t="s">
        <v>339</v>
      </c>
      <c r="J1783" s="382">
        <v>678039.78</v>
      </c>
      <c r="K1783" s="382">
        <v>457923.77</v>
      </c>
      <c r="L1783" s="191" t="str">
        <f t="shared" si="1274"/>
        <v>875206970701011007588011921310</v>
      </c>
      <c r="M1783" s="192">
        <f t="array" ref="M1783">IF(COUNT(SEARCH(Удалить_Роспись_КВСР,$B1783)*SEARCH(Удалить_Роспись_ПБС,$C1783)*SEARCH(Удалить_Роспись_КФСР, $D1783)*SEARCH(Удалить_Роспись_КЦСР,$E1783)*SEARCH(Удалить_Роспись_КВР,$F1783)*SEARCH(Удалить_Роспись_ЭК,$H1783)*SEARCH(Удалить_Роспись_КР,$I1783))&gt;0,0,1)</f>
        <v>0</v>
      </c>
      <c r="N1783" s="192">
        <v>0</v>
      </c>
      <c r="O1783" s="192" t="str">
        <f t="shared" si="1275"/>
        <v/>
      </c>
      <c r="P1783" s="192" t="str">
        <f t="shared" si="1316"/>
        <v/>
      </c>
      <c r="Q1783" s="300" t="str">
        <f t="shared" si="1276"/>
        <v/>
      </c>
      <c r="R1783" s="300" t="str">
        <f t="shared" si="1277"/>
        <v/>
      </c>
      <c r="S1783" s="300" t="str">
        <f t="shared" si="1278"/>
        <v/>
      </c>
      <c r="T1783" s="192" t="str">
        <f t="shared" si="1279"/>
        <v/>
      </c>
      <c r="U1783" s="303" t="str">
        <f t="shared" si="1280"/>
        <v/>
      </c>
      <c r="V1783" s="300" t="str">
        <f t="shared" si="1281"/>
        <v/>
      </c>
      <c r="W1783" s="192" t="str">
        <f t="shared" si="1282"/>
        <v/>
      </c>
      <c r="X1783" s="303" t="str">
        <f t="shared" si="1283"/>
        <v/>
      </c>
      <c r="Y1783" s="300" t="str">
        <f t="shared" si="1284"/>
        <v/>
      </c>
      <c r="Z1783" s="300" t="str">
        <f t="shared" si="1285"/>
        <v/>
      </c>
      <c r="AA1783" s="303" t="str">
        <f t="shared" si="1286"/>
        <v/>
      </c>
      <c r="AB1783" s="300" t="str">
        <f t="shared" si="1287"/>
        <v/>
      </c>
      <c r="AC1783" s="300" t="str">
        <f t="shared" si="1288"/>
        <v/>
      </c>
      <c r="AD1783" s="300" t="str">
        <f t="shared" si="1289"/>
        <v/>
      </c>
      <c r="AE1783" s="192" t="str">
        <f t="shared" si="1290"/>
        <v/>
      </c>
      <c r="AF1783" s="192" t="str">
        <f t="shared" si="1291"/>
        <v/>
      </c>
      <c r="AG1783" s="192"/>
      <c r="AJ1783" s="300" t="str">
        <f t="shared" si="1292"/>
        <v/>
      </c>
      <c r="AK1783" s="300" t="str">
        <f t="shared" si="1293"/>
        <v/>
      </c>
      <c r="AL1783" s="300" t="str">
        <f t="shared" si="1294"/>
        <v/>
      </c>
      <c r="AM1783" s="300" t="str">
        <f t="shared" si="1295"/>
        <v/>
      </c>
      <c r="AN1783" s="300" t="str">
        <f t="shared" si="1296"/>
        <v/>
      </c>
      <c r="AO1783" s="300" t="str">
        <f t="shared" si="1297"/>
        <v/>
      </c>
      <c r="AP1783" s="300" t="str">
        <f t="shared" si="1298"/>
        <v/>
      </c>
      <c r="AQ1783" s="300" t="str">
        <f t="shared" si="1299"/>
        <v/>
      </c>
      <c r="AR1783" s="306" t="str">
        <f t="shared" si="1300"/>
        <v/>
      </c>
      <c r="AS1783" s="300" t="str">
        <f t="shared" si="1301"/>
        <v/>
      </c>
      <c r="AT1783" s="300" t="str">
        <f t="shared" si="1302"/>
        <v/>
      </c>
      <c r="AU1783" s="192" t="str">
        <f t="shared" si="1303"/>
        <v>рбс</v>
      </c>
      <c r="AV1783" s="192" t="str">
        <f t="shared" si="1304"/>
        <v>рбс87520697общопл</v>
      </c>
      <c r="AW1783" s="191">
        <f t="shared" si="1305"/>
        <v>0</v>
      </c>
      <c r="AX1783" s="191">
        <f t="shared" si="1306"/>
        <v>0</v>
      </c>
      <c r="AY1783" s="191">
        <f t="shared" si="1307"/>
        <v>0</v>
      </c>
      <c r="AZ1783" s="191">
        <f t="shared" si="1308"/>
        <v>0</v>
      </c>
      <c r="BA1783" s="193">
        <f t="shared" si="1309"/>
        <v>1</v>
      </c>
      <c r="BB1783" s="193">
        <f t="shared" si="1310"/>
        <v>1</v>
      </c>
      <c r="BC1783" s="193">
        <f t="shared" si="1311"/>
        <v>1</v>
      </c>
      <c r="BD1783" s="191">
        <f t="shared" si="1317"/>
        <v>0</v>
      </c>
      <c r="BE1783" s="191">
        <f t="shared" si="1312"/>
        <v>0</v>
      </c>
      <c r="BF1783" s="210">
        <f t="shared" si="1313"/>
        <v>0</v>
      </c>
      <c r="BG1783" s="211">
        <f t="shared" si="1314"/>
        <v>0</v>
      </c>
      <c r="BH1783" s="289"/>
      <c r="BI1783" s="289"/>
      <c r="BJ1783" s="228"/>
      <c r="BK1783" s="228"/>
      <c r="BL1783" s="233" t="str">
        <f t="shared" si="1315"/>
        <v/>
      </c>
    </row>
    <row r="1784" spans="1:64" ht="12" hidden="1" customHeight="1">
      <c r="A1784" s="333" t="s">
        <v>755</v>
      </c>
      <c r="B1784" s="381" t="s">
        <v>327</v>
      </c>
      <c r="C1784" s="333" t="s">
        <v>756</v>
      </c>
      <c r="D1784" s="381" t="s">
        <v>316</v>
      </c>
      <c r="E1784" s="381" t="s">
        <v>1451</v>
      </c>
      <c r="F1784" s="381" t="s">
        <v>586</v>
      </c>
      <c r="G1784" s="381" t="s">
        <v>391</v>
      </c>
      <c r="H1784" s="100" t="s">
        <v>653</v>
      </c>
      <c r="I1784" s="381" t="s">
        <v>339</v>
      </c>
      <c r="J1784" s="382">
        <v>15000</v>
      </c>
      <c r="K1784" s="382">
        <v>5097.6000000000004</v>
      </c>
      <c r="L1784" s="191" t="str">
        <f t="shared" si="1274"/>
        <v>875206970701011007588024422110</v>
      </c>
      <c r="M1784" s="192">
        <f t="array" ref="M1784">IF(COUNT(SEARCH(Удалить_Роспись_КВСР,$B1784)*SEARCH(Удалить_Роспись_ПБС,$C1784)*SEARCH(Удалить_Роспись_КФСР, $D1784)*SEARCH(Удалить_Роспись_КЦСР,$E1784)*SEARCH(Удалить_Роспись_КВР,$F1784)*SEARCH(Удалить_Роспись_ЭК,$H1784)*SEARCH(Удалить_Роспись_КР,$I1784))&gt;0,0,1)</f>
        <v>0</v>
      </c>
      <c r="N1784" s="192">
        <v>0</v>
      </c>
      <c r="O1784" s="192" t="str">
        <f t="shared" si="1275"/>
        <v/>
      </c>
      <c r="P1784" s="192" t="str">
        <f t="shared" si="1316"/>
        <v/>
      </c>
      <c r="Q1784" s="300" t="str">
        <f t="shared" si="1276"/>
        <v/>
      </c>
      <c r="R1784" s="300" t="str">
        <f t="shared" si="1277"/>
        <v/>
      </c>
      <c r="S1784" s="300" t="str">
        <f t="shared" si="1278"/>
        <v/>
      </c>
      <c r="T1784" s="192" t="str">
        <f t="shared" si="1279"/>
        <v/>
      </c>
      <c r="U1784" s="303" t="str">
        <f t="shared" si="1280"/>
        <v/>
      </c>
      <c r="V1784" s="300" t="str">
        <f t="shared" si="1281"/>
        <v/>
      </c>
      <c r="W1784" s="192" t="str">
        <f t="shared" si="1282"/>
        <v/>
      </c>
      <c r="X1784" s="303" t="str">
        <f t="shared" si="1283"/>
        <v/>
      </c>
      <c r="Y1784" s="300" t="str">
        <f t="shared" si="1284"/>
        <v/>
      </c>
      <c r="Z1784" s="300" t="str">
        <f t="shared" si="1285"/>
        <v/>
      </c>
      <c r="AA1784" s="303" t="str">
        <f t="shared" si="1286"/>
        <v/>
      </c>
      <c r="AB1784" s="300" t="str">
        <f t="shared" si="1287"/>
        <v/>
      </c>
      <c r="AC1784" s="300" t="str">
        <f t="shared" si="1288"/>
        <v/>
      </c>
      <c r="AD1784" s="300" t="str">
        <f t="shared" si="1289"/>
        <v/>
      </c>
      <c r="AE1784" s="192" t="str">
        <f t="shared" si="1290"/>
        <v/>
      </c>
      <c r="AF1784" s="192" t="str">
        <f t="shared" si="1291"/>
        <v/>
      </c>
      <c r="AG1784" s="192"/>
      <c r="AJ1784" s="300" t="str">
        <f t="shared" si="1292"/>
        <v/>
      </c>
      <c r="AK1784" s="300" t="str">
        <f t="shared" si="1293"/>
        <v/>
      </c>
      <c r="AL1784" s="300" t="str">
        <f t="shared" si="1294"/>
        <v/>
      </c>
      <c r="AM1784" s="300" t="str">
        <f t="shared" si="1295"/>
        <v/>
      </c>
      <c r="AN1784" s="300" t="str">
        <f t="shared" si="1296"/>
        <v/>
      </c>
      <c r="AO1784" s="300" t="str">
        <f t="shared" si="1297"/>
        <v/>
      </c>
      <c r="AP1784" s="300" t="str">
        <f t="shared" si="1298"/>
        <v/>
      </c>
      <c r="AQ1784" s="300" t="str">
        <f t="shared" si="1299"/>
        <v/>
      </c>
      <c r="AR1784" s="306" t="str">
        <f t="shared" si="1300"/>
        <v/>
      </c>
      <c r="AS1784" s="300" t="str">
        <f t="shared" si="1301"/>
        <v/>
      </c>
      <c r="AT1784" s="300" t="str">
        <f t="shared" si="1302"/>
        <v/>
      </c>
      <c r="AU1784" s="192" t="str">
        <f t="shared" si="1303"/>
        <v>рбс</v>
      </c>
      <c r="AV1784" s="192" t="str">
        <f t="shared" si="1304"/>
        <v>рбс87520697общпро</v>
      </c>
      <c r="AW1784" s="191">
        <f t="shared" si="1305"/>
        <v>0</v>
      </c>
      <c r="AX1784" s="191">
        <f t="shared" si="1306"/>
        <v>0</v>
      </c>
      <c r="AY1784" s="191">
        <f t="shared" si="1307"/>
        <v>0</v>
      </c>
      <c r="AZ1784" s="191">
        <f t="shared" si="1308"/>
        <v>0</v>
      </c>
      <c r="BA1784" s="193">
        <f t="shared" si="1309"/>
        <v>1</v>
      </c>
      <c r="BB1784" s="193">
        <f t="shared" si="1310"/>
        <v>1</v>
      </c>
      <c r="BC1784" s="193">
        <f t="shared" si="1311"/>
        <v>1</v>
      </c>
      <c r="BD1784" s="191">
        <f t="shared" si="1317"/>
        <v>0</v>
      </c>
      <c r="BE1784" s="191">
        <f t="shared" si="1312"/>
        <v>0</v>
      </c>
      <c r="BF1784" s="210">
        <f t="shared" si="1313"/>
        <v>0</v>
      </c>
      <c r="BG1784" s="211">
        <f t="shared" si="1314"/>
        <v>0</v>
      </c>
      <c r="BH1784" s="289"/>
      <c r="BI1784" s="289"/>
      <c r="BL1784" s="233" t="str">
        <f t="shared" si="1315"/>
        <v/>
      </c>
    </row>
    <row r="1785" spans="1:64" ht="12" hidden="1" customHeight="1">
      <c r="A1785" s="333" t="s">
        <v>755</v>
      </c>
      <c r="B1785" s="381" t="s">
        <v>327</v>
      </c>
      <c r="C1785" s="333" t="s">
        <v>756</v>
      </c>
      <c r="D1785" s="381" t="s">
        <v>316</v>
      </c>
      <c r="E1785" s="381" t="s">
        <v>1451</v>
      </c>
      <c r="F1785" s="381" t="s">
        <v>586</v>
      </c>
      <c r="G1785" s="381" t="s">
        <v>394</v>
      </c>
      <c r="H1785" s="100" t="s">
        <v>653</v>
      </c>
      <c r="I1785" s="381" t="s">
        <v>339</v>
      </c>
      <c r="J1785" s="382">
        <v>2000</v>
      </c>
      <c r="K1785" s="382">
        <v>0</v>
      </c>
      <c r="L1785" s="191" t="str">
        <f t="shared" si="1274"/>
        <v>875206970701011007588024422510</v>
      </c>
      <c r="M1785" s="192">
        <f t="array" ref="M1785">IF(COUNT(SEARCH(Удалить_Роспись_КВСР,$B1785)*SEARCH(Удалить_Роспись_ПБС,$C1785)*SEARCH(Удалить_Роспись_КФСР, $D1785)*SEARCH(Удалить_Роспись_КЦСР,$E1785)*SEARCH(Удалить_Роспись_КВР,$F1785)*SEARCH(Удалить_Роспись_ЭК,$H1785)*SEARCH(Удалить_Роспись_КР,$I1785))&gt;0,0,1)</f>
        <v>0</v>
      </c>
      <c r="N1785" s="192">
        <v>0</v>
      </c>
      <c r="O1785" s="192" t="str">
        <f t="shared" si="1275"/>
        <v/>
      </c>
      <c r="P1785" s="192" t="str">
        <f t="shared" si="1316"/>
        <v/>
      </c>
      <c r="Q1785" s="300" t="str">
        <f t="shared" si="1276"/>
        <v/>
      </c>
      <c r="R1785" s="300" t="str">
        <f t="shared" si="1277"/>
        <v/>
      </c>
      <c r="S1785" s="300" t="str">
        <f t="shared" si="1278"/>
        <v/>
      </c>
      <c r="T1785" s="192" t="str">
        <f t="shared" si="1279"/>
        <v/>
      </c>
      <c r="U1785" s="303" t="str">
        <f t="shared" si="1280"/>
        <v/>
      </c>
      <c r="V1785" s="300" t="str">
        <f t="shared" si="1281"/>
        <v/>
      </c>
      <c r="W1785" s="192" t="str">
        <f t="shared" si="1282"/>
        <v/>
      </c>
      <c r="X1785" s="303" t="str">
        <f t="shared" si="1283"/>
        <v/>
      </c>
      <c r="Y1785" s="300" t="str">
        <f t="shared" si="1284"/>
        <v/>
      </c>
      <c r="Z1785" s="300" t="str">
        <f t="shared" si="1285"/>
        <v/>
      </c>
      <c r="AA1785" s="303" t="str">
        <f t="shared" si="1286"/>
        <v/>
      </c>
      <c r="AB1785" s="300" t="str">
        <f t="shared" si="1287"/>
        <v/>
      </c>
      <c r="AC1785" s="300" t="str">
        <f t="shared" si="1288"/>
        <v/>
      </c>
      <c r="AD1785" s="300" t="str">
        <f t="shared" si="1289"/>
        <v/>
      </c>
      <c r="AE1785" s="192" t="str">
        <f t="shared" si="1290"/>
        <v/>
      </c>
      <c r="AF1785" s="192" t="str">
        <f t="shared" si="1291"/>
        <v/>
      </c>
      <c r="AG1785" s="192"/>
      <c r="AJ1785" s="300" t="str">
        <f t="shared" si="1292"/>
        <v/>
      </c>
      <c r="AK1785" s="300" t="str">
        <f t="shared" si="1293"/>
        <v/>
      </c>
      <c r="AL1785" s="300" t="str">
        <f t="shared" si="1294"/>
        <v/>
      </c>
      <c r="AM1785" s="300" t="str">
        <f t="shared" si="1295"/>
        <v/>
      </c>
      <c r="AN1785" s="300" t="str">
        <f t="shared" si="1296"/>
        <v/>
      </c>
      <c r="AO1785" s="300" t="str">
        <f t="shared" si="1297"/>
        <v/>
      </c>
      <c r="AP1785" s="300" t="str">
        <f t="shared" si="1298"/>
        <v/>
      </c>
      <c r="AQ1785" s="300" t="str">
        <f t="shared" si="1299"/>
        <v/>
      </c>
      <c r="AR1785" s="306" t="str">
        <f t="shared" si="1300"/>
        <v/>
      </c>
      <c r="AS1785" s="300" t="str">
        <f t="shared" si="1301"/>
        <v/>
      </c>
      <c r="AT1785" s="300" t="str">
        <f t="shared" si="1302"/>
        <v/>
      </c>
      <c r="AU1785" s="192" t="str">
        <f t="shared" si="1303"/>
        <v>рбс</v>
      </c>
      <c r="AV1785" s="192" t="str">
        <f t="shared" si="1304"/>
        <v>рбс87520697общпро</v>
      </c>
      <c r="AW1785" s="191">
        <f t="shared" si="1305"/>
        <v>0</v>
      </c>
      <c r="AX1785" s="191">
        <f t="shared" si="1306"/>
        <v>0</v>
      </c>
      <c r="AY1785" s="191">
        <f t="shared" si="1307"/>
        <v>0</v>
      </c>
      <c r="AZ1785" s="191">
        <f t="shared" si="1308"/>
        <v>0</v>
      </c>
      <c r="BA1785" s="193">
        <f t="shared" si="1309"/>
        <v>1</v>
      </c>
      <c r="BB1785" s="193">
        <f t="shared" si="1310"/>
        <v>1</v>
      </c>
      <c r="BC1785" s="193">
        <f t="shared" si="1311"/>
        <v>1</v>
      </c>
      <c r="BD1785" s="191">
        <f t="shared" si="1317"/>
        <v>0</v>
      </c>
      <c r="BE1785" s="191">
        <f t="shared" si="1312"/>
        <v>0</v>
      </c>
      <c r="BF1785" s="210">
        <f t="shared" si="1313"/>
        <v>0</v>
      </c>
      <c r="BG1785" s="211">
        <f t="shared" si="1314"/>
        <v>0</v>
      </c>
      <c r="BH1785" s="289"/>
      <c r="BI1785" s="289"/>
      <c r="BL1785" s="233" t="str">
        <f t="shared" si="1315"/>
        <v/>
      </c>
    </row>
    <row r="1786" spans="1:64" ht="12" hidden="1" customHeight="1">
      <c r="A1786" s="333" t="s">
        <v>755</v>
      </c>
      <c r="B1786" s="381" t="s">
        <v>327</v>
      </c>
      <c r="C1786" s="333" t="s">
        <v>756</v>
      </c>
      <c r="D1786" s="381" t="s">
        <v>316</v>
      </c>
      <c r="E1786" s="381" t="s">
        <v>1451</v>
      </c>
      <c r="F1786" s="381" t="s">
        <v>586</v>
      </c>
      <c r="G1786" s="381" t="s">
        <v>389</v>
      </c>
      <c r="H1786" s="100" t="s">
        <v>653</v>
      </c>
      <c r="I1786" s="381" t="s">
        <v>339</v>
      </c>
      <c r="J1786" s="382">
        <v>57000</v>
      </c>
      <c r="K1786" s="382">
        <v>4000</v>
      </c>
      <c r="L1786" s="191" t="str">
        <f t="shared" si="1274"/>
        <v>875206970701011007588024422610</v>
      </c>
      <c r="M1786" s="192">
        <f t="array" ref="M1786">IF(COUNT(SEARCH(Удалить_Роспись_КВСР,$B1786)*SEARCH(Удалить_Роспись_ПБС,$C1786)*SEARCH(Удалить_Роспись_КФСР, $D1786)*SEARCH(Удалить_Роспись_КЦСР,$E1786)*SEARCH(Удалить_Роспись_КВР,$F1786)*SEARCH(Удалить_Роспись_ЭК,$H1786)*SEARCH(Удалить_Роспись_КР,$I1786))&gt;0,0,1)</f>
        <v>0</v>
      </c>
      <c r="N1786" s="192">
        <v>0</v>
      </c>
      <c r="O1786" s="192" t="str">
        <f t="shared" si="1275"/>
        <v/>
      </c>
      <c r="P1786" s="192" t="str">
        <f t="shared" si="1316"/>
        <v/>
      </c>
      <c r="Q1786" s="300" t="str">
        <f t="shared" si="1276"/>
        <v/>
      </c>
      <c r="R1786" s="300" t="str">
        <f t="shared" si="1277"/>
        <v/>
      </c>
      <c r="S1786" s="300" t="str">
        <f t="shared" si="1278"/>
        <v/>
      </c>
      <c r="T1786" s="192" t="str">
        <f t="shared" si="1279"/>
        <v/>
      </c>
      <c r="U1786" s="303" t="str">
        <f t="shared" si="1280"/>
        <v/>
      </c>
      <c r="V1786" s="300" t="str">
        <f t="shared" si="1281"/>
        <v/>
      </c>
      <c r="W1786" s="192" t="str">
        <f t="shared" si="1282"/>
        <v/>
      </c>
      <c r="X1786" s="303" t="str">
        <f t="shared" si="1283"/>
        <v/>
      </c>
      <c r="Y1786" s="300" t="str">
        <f t="shared" si="1284"/>
        <v/>
      </c>
      <c r="Z1786" s="300" t="str">
        <f t="shared" si="1285"/>
        <v/>
      </c>
      <c r="AA1786" s="303" t="str">
        <f t="shared" si="1286"/>
        <v/>
      </c>
      <c r="AB1786" s="300" t="str">
        <f t="shared" si="1287"/>
        <v/>
      </c>
      <c r="AC1786" s="300" t="str">
        <f t="shared" si="1288"/>
        <v/>
      </c>
      <c r="AD1786" s="300" t="str">
        <f t="shared" si="1289"/>
        <v/>
      </c>
      <c r="AE1786" s="192" t="str">
        <f t="shared" si="1290"/>
        <v/>
      </c>
      <c r="AF1786" s="192" t="str">
        <f t="shared" si="1291"/>
        <v/>
      </c>
      <c r="AG1786" s="192"/>
      <c r="AJ1786" s="300" t="str">
        <f t="shared" si="1292"/>
        <v/>
      </c>
      <c r="AK1786" s="300" t="str">
        <f t="shared" si="1293"/>
        <v/>
      </c>
      <c r="AL1786" s="300" t="str">
        <f t="shared" si="1294"/>
        <v/>
      </c>
      <c r="AM1786" s="300" t="str">
        <f t="shared" si="1295"/>
        <v/>
      </c>
      <c r="AN1786" s="300" t="str">
        <f t="shared" si="1296"/>
        <v/>
      </c>
      <c r="AO1786" s="300" t="str">
        <f t="shared" si="1297"/>
        <v/>
      </c>
      <c r="AP1786" s="300" t="str">
        <f t="shared" si="1298"/>
        <v/>
      </c>
      <c r="AQ1786" s="300" t="str">
        <f t="shared" si="1299"/>
        <v/>
      </c>
      <c r="AR1786" s="306" t="str">
        <f t="shared" si="1300"/>
        <v/>
      </c>
      <c r="AS1786" s="300" t="str">
        <f t="shared" si="1301"/>
        <v/>
      </c>
      <c r="AT1786" s="300" t="str">
        <f t="shared" si="1302"/>
        <v/>
      </c>
      <c r="AU1786" s="192" t="str">
        <f t="shared" si="1303"/>
        <v>рбс</v>
      </c>
      <c r="AV1786" s="192" t="str">
        <f t="shared" si="1304"/>
        <v>рбс87520697общпро</v>
      </c>
      <c r="AW1786" s="191">
        <f t="shared" si="1305"/>
        <v>0</v>
      </c>
      <c r="AX1786" s="191">
        <f t="shared" si="1306"/>
        <v>0</v>
      </c>
      <c r="AY1786" s="191">
        <f t="shared" si="1307"/>
        <v>0</v>
      </c>
      <c r="AZ1786" s="191">
        <f t="shared" si="1308"/>
        <v>0</v>
      </c>
      <c r="BA1786" s="193">
        <f t="shared" si="1309"/>
        <v>1</v>
      </c>
      <c r="BB1786" s="193">
        <f t="shared" si="1310"/>
        <v>1</v>
      </c>
      <c r="BC1786" s="193">
        <f t="shared" si="1311"/>
        <v>1</v>
      </c>
      <c r="BD1786" s="191">
        <f t="shared" si="1317"/>
        <v>0</v>
      </c>
      <c r="BE1786" s="191">
        <f t="shared" si="1312"/>
        <v>0</v>
      </c>
      <c r="BF1786" s="210">
        <f t="shared" si="1313"/>
        <v>0</v>
      </c>
      <c r="BG1786" s="211">
        <f t="shared" si="1314"/>
        <v>0</v>
      </c>
      <c r="BH1786" s="289"/>
      <c r="BI1786" s="289"/>
      <c r="BL1786" s="233" t="str">
        <f t="shared" si="1315"/>
        <v/>
      </c>
    </row>
    <row r="1787" spans="1:64" ht="12" hidden="1" customHeight="1">
      <c r="A1787" s="333" t="s">
        <v>755</v>
      </c>
      <c r="B1787" s="381" t="s">
        <v>327</v>
      </c>
      <c r="C1787" s="333" t="s">
        <v>756</v>
      </c>
      <c r="D1787" s="381" t="s">
        <v>316</v>
      </c>
      <c r="E1787" s="381" t="s">
        <v>1451</v>
      </c>
      <c r="F1787" s="381" t="s">
        <v>586</v>
      </c>
      <c r="G1787" s="381" t="s">
        <v>407</v>
      </c>
      <c r="H1787" s="100" t="s">
        <v>653</v>
      </c>
      <c r="I1787" s="381" t="s">
        <v>339</v>
      </c>
      <c r="J1787" s="382">
        <v>262000</v>
      </c>
      <c r="K1787" s="382">
        <v>0</v>
      </c>
      <c r="L1787" s="191" t="str">
        <f t="shared" si="1274"/>
        <v>875206970701011007588024431010</v>
      </c>
      <c r="M1787" s="192">
        <f t="array" ref="M1787">IF(COUNT(SEARCH(Удалить_Роспись_КВСР,$B1787)*SEARCH(Удалить_Роспись_ПБС,$C1787)*SEARCH(Удалить_Роспись_КФСР, $D1787)*SEARCH(Удалить_Роспись_КЦСР,$E1787)*SEARCH(Удалить_Роспись_КВР,$F1787)*SEARCH(Удалить_Роспись_ЭК,$H1787)*SEARCH(Удалить_Роспись_КР,$I1787))&gt;0,0,1)</f>
        <v>0</v>
      </c>
      <c r="N1787" s="192">
        <v>0</v>
      </c>
      <c r="O1787" s="192" t="str">
        <f t="shared" si="1275"/>
        <v/>
      </c>
      <c r="P1787" s="192" t="str">
        <f t="shared" si="1316"/>
        <v/>
      </c>
      <c r="Q1787" s="300" t="str">
        <f t="shared" si="1276"/>
        <v/>
      </c>
      <c r="R1787" s="300" t="str">
        <f t="shared" si="1277"/>
        <v/>
      </c>
      <c r="S1787" s="300" t="str">
        <f t="shared" si="1278"/>
        <v/>
      </c>
      <c r="T1787" s="192" t="str">
        <f t="shared" si="1279"/>
        <v/>
      </c>
      <c r="U1787" s="303" t="str">
        <f t="shared" si="1280"/>
        <v/>
      </c>
      <c r="V1787" s="300" t="str">
        <f t="shared" si="1281"/>
        <v/>
      </c>
      <c r="W1787" s="192" t="str">
        <f t="shared" si="1282"/>
        <v/>
      </c>
      <c r="X1787" s="303" t="str">
        <f t="shared" si="1283"/>
        <v/>
      </c>
      <c r="Y1787" s="300" t="str">
        <f t="shared" si="1284"/>
        <v/>
      </c>
      <c r="Z1787" s="300" t="str">
        <f t="shared" si="1285"/>
        <v/>
      </c>
      <c r="AA1787" s="303" t="str">
        <f t="shared" si="1286"/>
        <v/>
      </c>
      <c r="AB1787" s="300" t="str">
        <f t="shared" si="1287"/>
        <v/>
      </c>
      <c r="AC1787" s="300" t="str">
        <f t="shared" si="1288"/>
        <v/>
      </c>
      <c r="AD1787" s="300" t="str">
        <f t="shared" si="1289"/>
        <v/>
      </c>
      <c r="AE1787" s="192" t="str">
        <f t="shared" si="1290"/>
        <v/>
      </c>
      <c r="AF1787" s="192" t="str">
        <f t="shared" si="1291"/>
        <v/>
      </c>
      <c r="AG1787" s="192"/>
      <c r="AJ1787" s="300" t="str">
        <f t="shared" si="1292"/>
        <v/>
      </c>
      <c r="AK1787" s="300" t="str">
        <f t="shared" si="1293"/>
        <v/>
      </c>
      <c r="AL1787" s="300" t="str">
        <f t="shared" si="1294"/>
        <v/>
      </c>
      <c r="AM1787" s="300" t="str">
        <f t="shared" si="1295"/>
        <v/>
      </c>
      <c r="AN1787" s="300" t="str">
        <f t="shared" si="1296"/>
        <v/>
      </c>
      <c r="AO1787" s="300" t="str">
        <f t="shared" si="1297"/>
        <v/>
      </c>
      <c r="AP1787" s="300" t="str">
        <f t="shared" si="1298"/>
        <v/>
      </c>
      <c r="AQ1787" s="300" t="str">
        <f t="shared" si="1299"/>
        <v/>
      </c>
      <c r="AR1787" s="306" t="str">
        <f t="shared" si="1300"/>
        <v/>
      </c>
      <c r="AS1787" s="300" t="str">
        <f t="shared" si="1301"/>
        <v/>
      </c>
      <c r="AT1787" s="300" t="str">
        <f t="shared" si="1302"/>
        <v/>
      </c>
      <c r="AU1787" s="192" t="str">
        <f t="shared" si="1303"/>
        <v>рбс</v>
      </c>
      <c r="AV1787" s="192" t="str">
        <f t="shared" si="1304"/>
        <v>рбс87520697общосн</v>
      </c>
      <c r="AW1787" s="191">
        <f t="shared" si="1305"/>
        <v>0</v>
      </c>
      <c r="AX1787" s="191">
        <f t="shared" si="1306"/>
        <v>0</v>
      </c>
      <c r="AY1787" s="191">
        <f t="shared" si="1307"/>
        <v>0</v>
      </c>
      <c r="AZ1787" s="191">
        <f t="shared" si="1308"/>
        <v>0</v>
      </c>
      <c r="BA1787" s="193">
        <f t="shared" si="1309"/>
        <v>1</v>
      </c>
      <c r="BB1787" s="193">
        <f t="shared" si="1310"/>
        <v>1</v>
      </c>
      <c r="BC1787" s="193">
        <f t="shared" si="1311"/>
        <v>1</v>
      </c>
      <c r="BD1787" s="191">
        <f t="shared" si="1317"/>
        <v>0</v>
      </c>
      <c r="BE1787" s="191">
        <f t="shared" si="1312"/>
        <v>0</v>
      </c>
      <c r="BF1787" s="210">
        <f t="shared" si="1313"/>
        <v>0</v>
      </c>
      <c r="BG1787" s="211">
        <f t="shared" si="1314"/>
        <v>0</v>
      </c>
      <c r="BH1787" s="289"/>
      <c r="BI1787" s="289"/>
      <c r="BL1787" s="233" t="str">
        <f t="shared" si="1315"/>
        <v/>
      </c>
    </row>
    <row r="1788" spans="1:64" ht="12" hidden="1" customHeight="1">
      <c r="A1788" s="333" t="s">
        <v>755</v>
      </c>
      <c r="B1788" s="381" t="s">
        <v>327</v>
      </c>
      <c r="C1788" s="333" t="s">
        <v>756</v>
      </c>
      <c r="D1788" s="381" t="s">
        <v>316</v>
      </c>
      <c r="E1788" s="381" t="s">
        <v>1451</v>
      </c>
      <c r="F1788" s="381" t="s">
        <v>586</v>
      </c>
      <c r="G1788" s="381" t="s">
        <v>397</v>
      </c>
      <c r="H1788" s="100" t="s">
        <v>653</v>
      </c>
      <c r="I1788" s="381" t="s">
        <v>339</v>
      </c>
      <c r="J1788" s="382">
        <v>130000</v>
      </c>
      <c r="K1788" s="382">
        <v>0</v>
      </c>
      <c r="L1788" s="191" t="str">
        <f t="shared" si="1274"/>
        <v>875206970701011007588024434010</v>
      </c>
      <c r="M1788" s="192">
        <f t="array" ref="M1788">IF(COUNT(SEARCH(Удалить_Роспись_КВСР,$B1788)*SEARCH(Удалить_Роспись_ПБС,$C1788)*SEARCH(Удалить_Роспись_КФСР, $D1788)*SEARCH(Удалить_Роспись_КЦСР,$E1788)*SEARCH(Удалить_Роспись_КВР,$F1788)*SEARCH(Удалить_Роспись_ЭК,$H1788)*SEARCH(Удалить_Роспись_КР,$I1788))&gt;0,0,1)</f>
        <v>0</v>
      </c>
      <c r="N1788" s="192">
        <v>0</v>
      </c>
      <c r="O1788" s="192" t="str">
        <f t="shared" si="1275"/>
        <v/>
      </c>
      <c r="P1788" s="192" t="str">
        <f t="shared" si="1316"/>
        <v/>
      </c>
      <c r="Q1788" s="300" t="str">
        <f t="shared" si="1276"/>
        <v/>
      </c>
      <c r="R1788" s="300" t="str">
        <f t="shared" si="1277"/>
        <v/>
      </c>
      <c r="S1788" s="300" t="str">
        <f t="shared" si="1278"/>
        <v/>
      </c>
      <c r="T1788" s="192" t="str">
        <f t="shared" si="1279"/>
        <v/>
      </c>
      <c r="U1788" s="303" t="str">
        <f t="shared" si="1280"/>
        <v/>
      </c>
      <c r="V1788" s="300" t="str">
        <f t="shared" si="1281"/>
        <v/>
      </c>
      <c r="W1788" s="192" t="str">
        <f t="shared" si="1282"/>
        <v/>
      </c>
      <c r="X1788" s="303" t="str">
        <f t="shared" si="1283"/>
        <v/>
      </c>
      <c r="Y1788" s="300" t="str">
        <f t="shared" si="1284"/>
        <v/>
      </c>
      <c r="Z1788" s="300" t="str">
        <f t="shared" si="1285"/>
        <v/>
      </c>
      <c r="AA1788" s="303" t="str">
        <f t="shared" si="1286"/>
        <v/>
      </c>
      <c r="AB1788" s="300" t="str">
        <f t="shared" si="1287"/>
        <v/>
      </c>
      <c r="AC1788" s="300" t="str">
        <f t="shared" si="1288"/>
        <v/>
      </c>
      <c r="AD1788" s="300" t="str">
        <f t="shared" si="1289"/>
        <v/>
      </c>
      <c r="AE1788" s="192" t="str">
        <f t="shared" si="1290"/>
        <v/>
      </c>
      <c r="AF1788" s="192" t="str">
        <f t="shared" si="1291"/>
        <v/>
      </c>
      <c r="AG1788" s="192"/>
      <c r="AJ1788" s="300" t="str">
        <f t="shared" si="1292"/>
        <v/>
      </c>
      <c r="AK1788" s="300" t="str">
        <f t="shared" si="1293"/>
        <v/>
      </c>
      <c r="AL1788" s="300" t="str">
        <f t="shared" si="1294"/>
        <v/>
      </c>
      <c r="AM1788" s="300" t="str">
        <f t="shared" si="1295"/>
        <v/>
      </c>
      <c r="AN1788" s="300" t="str">
        <f t="shared" si="1296"/>
        <v/>
      </c>
      <c r="AO1788" s="300" t="str">
        <f t="shared" si="1297"/>
        <v/>
      </c>
      <c r="AP1788" s="300" t="str">
        <f t="shared" si="1298"/>
        <v/>
      </c>
      <c r="AQ1788" s="300" t="str">
        <f t="shared" si="1299"/>
        <v/>
      </c>
      <c r="AR1788" s="306" t="str">
        <f t="shared" si="1300"/>
        <v/>
      </c>
      <c r="AS1788" s="300" t="str">
        <f t="shared" si="1301"/>
        <v/>
      </c>
      <c r="AT1788" s="300" t="str">
        <f t="shared" si="1302"/>
        <v/>
      </c>
      <c r="AU1788" s="192" t="str">
        <f t="shared" si="1303"/>
        <v>рбс</v>
      </c>
      <c r="AV1788" s="192" t="str">
        <f t="shared" si="1304"/>
        <v>рбс87520697общпро</v>
      </c>
      <c r="AW1788" s="191">
        <f t="shared" si="1305"/>
        <v>0</v>
      </c>
      <c r="AX1788" s="191">
        <f t="shared" si="1306"/>
        <v>0</v>
      </c>
      <c r="AY1788" s="191">
        <f t="shared" si="1307"/>
        <v>0</v>
      </c>
      <c r="AZ1788" s="191">
        <f t="shared" si="1308"/>
        <v>0</v>
      </c>
      <c r="BA1788" s="193">
        <f t="shared" si="1309"/>
        <v>1</v>
      </c>
      <c r="BB1788" s="193">
        <f t="shared" si="1310"/>
        <v>1</v>
      </c>
      <c r="BC1788" s="193">
        <f t="shared" si="1311"/>
        <v>1</v>
      </c>
      <c r="BD1788" s="191">
        <f t="shared" si="1317"/>
        <v>0</v>
      </c>
      <c r="BE1788" s="191">
        <f t="shared" si="1312"/>
        <v>0</v>
      </c>
      <c r="BF1788" s="210">
        <f t="shared" si="1313"/>
        <v>0</v>
      </c>
      <c r="BG1788" s="211">
        <f t="shared" si="1314"/>
        <v>0</v>
      </c>
      <c r="BH1788" s="289"/>
      <c r="BI1788" s="289"/>
      <c r="BL1788" s="233" t="str">
        <f t="shared" si="1315"/>
        <v/>
      </c>
    </row>
    <row r="1789" spans="1:64" ht="12" hidden="1" customHeight="1">
      <c r="A1789" s="333" t="s">
        <v>755</v>
      </c>
      <c r="B1789" s="381" t="s">
        <v>327</v>
      </c>
      <c r="C1789" s="333" t="s">
        <v>756</v>
      </c>
      <c r="D1789" s="381" t="s">
        <v>316</v>
      </c>
      <c r="E1789" s="381" t="s">
        <v>1451</v>
      </c>
      <c r="F1789" s="381" t="s">
        <v>609</v>
      </c>
      <c r="G1789" s="381" t="s">
        <v>395</v>
      </c>
      <c r="H1789" s="100" t="s">
        <v>653</v>
      </c>
      <c r="I1789" s="381" t="s">
        <v>339</v>
      </c>
      <c r="J1789" s="382">
        <v>12000</v>
      </c>
      <c r="K1789" s="382">
        <v>8400</v>
      </c>
      <c r="L1789" s="191" t="str">
        <f t="shared" si="1274"/>
        <v>875206970701011007588085229010</v>
      </c>
      <c r="M1789" s="192">
        <f t="array" ref="M1789">IF(COUNT(SEARCH(Удалить_Роспись_КВСР,$B1789)*SEARCH(Удалить_Роспись_ПБС,$C1789)*SEARCH(Удалить_Роспись_КФСР, $D1789)*SEARCH(Удалить_Роспись_КЦСР,$E1789)*SEARCH(Удалить_Роспись_КВР,$F1789)*SEARCH(Удалить_Роспись_ЭК,$H1789)*SEARCH(Удалить_Роспись_КР,$I1789))&gt;0,0,1)</f>
        <v>0</v>
      </c>
      <c r="N1789" s="192">
        <v>0</v>
      </c>
      <c r="O1789" s="192" t="str">
        <f t="shared" si="1275"/>
        <v/>
      </c>
      <c r="P1789" s="192" t="str">
        <f t="shared" si="1316"/>
        <v/>
      </c>
      <c r="Q1789" s="300" t="str">
        <f t="shared" si="1276"/>
        <v/>
      </c>
      <c r="R1789" s="300" t="str">
        <f t="shared" si="1277"/>
        <v/>
      </c>
      <c r="S1789" s="300" t="str">
        <f t="shared" si="1278"/>
        <v/>
      </c>
      <c r="T1789" s="192" t="str">
        <f t="shared" si="1279"/>
        <v/>
      </c>
      <c r="U1789" s="303" t="str">
        <f t="shared" si="1280"/>
        <v/>
      </c>
      <c r="V1789" s="300" t="str">
        <f t="shared" si="1281"/>
        <v/>
      </c>
      <c r="W1789" s="192" t="str">
        <f t="shared" si="1282"/>
        <v/>
      </c>
      <c r="X1789" s="303" t="str">
        <f t="shared" si="1283"/>
        <v/>
      </c>
      <c r="Y1789" s="300" t="str">
        <f t="shared" si="1284"/>
        <v/>
      </c>
      <c r="Z1789" s="300" t="str">
        <f t="shared" si="1285"/>
        <v/>
      </c>
      <c r="AA1789" s="303" t="str">
        <f t="shared" si="1286"/>
        <v/>
      </c>
      <c r="AB1789" s="300" t="str">
        <f t="shared" si="1287"/>
        <v/>
      </c>
      <c r="AC1789" s="300" t="str">
        <f t="shared" si="1288"/>
        <v/>
      </c>
      <c r="AD1789" s="300" t="str">
        <f t="shared" si="1289"/>
        <v/>
      </c>
      <c r="AE1789" s="192" t="str">
        <f t="shared" si="1290"/>
        <v/>
      </c>
      <c r="AF1789" s="192" t="str">
        <f t="shared" si="1291"/>
        <v/>
      </c>
      <c r="AG1789" s="192"/>
      <c r="AJ1789" s="300" t="str">
        <f t="shared" si="1292"/>
        <v/>
      </c>
      <c r="AK1789" s="300" t="str">
        <f t="shared" si="1293"/>
        <v/>
      </c>
      <c r="AL1789" s="300" t="str">
        <f t="shared" si="1294"/>
        <v/>
      </c>
      <c r="AM1789" s="300" t="str">
        <f t="shared" si="1295"/>
        <v/>
      </c>
      <c r="AN1789" s="300" t="str">
        <f t="shared" si="1296"/>
        <v/>
      </c>
      <c r="AO1789" s="300" t="str">
        <f t="shared" si="1297"/>
        <v/>
      </c>
      <c r="AP1789" s="300" t="str">
        <f t="shared" si="1298"/>
        <v/>
      </c>
      <c r="AQ1789" s="300" t="str">
        <f t="shared" si="1299"/>
        <v/>
      </c>
      <c r="AR1789" s="306" t="str">
        <f t="shared" si="1300"/>
        <v/>
      </c>
      <c r="AS1789" s="300" t="str">
        <f t="shared" si="1301"/>
        <v/>
      </c>
      <c r="AT1789" s="300" t="str">
        <f t="shared" si="1302"/>
        <v/>
      </c>
      <c r="AU1789" s="192" t="str">
        <f t="shared" si="1303"/>
        <v>рбс</v>
      </c>
      <c r="AV1789" s="192" t="str">
        <f t="shared" si="1304"/>
        <v>рбс87520697общпро</v>
      </c>
      <c r="AW1789" s="191">
        <f t="shared" si="1305"/>
        <v>0</v>
      </c>
      <c r="AX1789" s="191">
        <f t="shared" si="1306"/>
        <v>0</v>
      </c>
      <c r="AY1789" s="191">
        <f t="shared" si="1307"/>
        <v>0</v>
      </c>
      <c r="AZ1789" s="191">
        <f t="shared" si="1308"/>
        <v>0</v>
      </c>
      <c r="BA1789" s="193">
        <f t="shared" si="1309"/>
        <v>1</v>
      </c>
      <c r="BB1789" s="193">
        <f t="shared" si="1310"/>
        <v>1</v>
      </c>
      <c r="BC1789" s="193">
        <f t="shared" si="1311"/>
        <v>1</v>
      </c>
      <c r="BD1789" s="191">
        <f t="shared" si="1317"/>
        <v>0</v>
      </c>
      <c r="BE1789" s="191">
        <f t="shared" si="1312"/>
        <v>0</v>
      </c>
      <c r="BF1789" s="210">
        <f t="shared" si="1313"/>
        <v>0</v>
      </c>
      <c r="BG1789" s="211">
        <f t="shared" si="1314"/>
        <v>0</v>
      </c>
      <c r="BH1789" s="289"/>
      <c r="BI1789" s="289"/>
      <c r="BL1789" s="233" t="str">
        <f t="shared" si="1315"/>
        <v/>
      </c>
    </row>
    <row r="1790" spans="1:64" ht="12" customHeight="1">
      <c r="A1790" s="333" t="s">
        <v>757</v>
      </c>
      <c r="B1790" s="381" t="s">
        <v>327</v>
      </c>
      <c r="C1790" s="333" t="s">
        <v>758</v>
      </c>
      <c r="D1790" s="381" t="s">
        <v>316</v>
      </c>
      <c r="E1790" s="381" t="s">
        <v>1443</v>
      </c>
      <c r="F1790" s="381" t="s">
        <v>608</v>
      </c>
      <c r="G1790" s="381" t="s">
        <v>385</v>
      </c>
      <c r="H1790" s="100" t="s">
        <v>653</v>
      </c>
      <c r="I1790" s="381" t="s">
        <v>505</v>
      </c>
      <c r="J1790" s="382">
        <v>606543</v>
      </c>
      <c r="K1790" s="382">
        <v>435776.6</v>
      </c>
      <c r="L1790" s="191" t="str">
        <f t="shared" si="1274"/>
        <v>875207080701011004001011121101</v>
      </c>
      <c r="M1790" s="192">
        <f t="array" ref="M1790">IF(COUNT(SEARCH(Удалить_Роспись_КВСР,$B1790)*SEARCH(Удалить_Роспись_ПБС,$C1790)*SEARCH(Удалить_Роспись_КФСР, $D1790)*SEARCH(Удалить_Роспись_КЦСР,$E1790)*SEARCH(Удалить_Роспись_КВР,$F1790)*SEARCH(Удалить_Роспись_ЭК,$H1790)*SEARCH(Удалить_Роспись_КР,$I1790))&gt;0,0,1)</f>
        <v>0</v>
      </c>
      <c r="N1790" s="192">
        <v>0</v>
      </c>
      <c r="O1790" s="192" t="str">
        <f t="shared" si="1275"/>
        <v/>
      </c>
      <c r="P1790" s="192" t="str">
        <f t="shared" si="1316"/>
        <v/>
      </c>
      <c r="Q1790" s="300" t="str">
        <f t="shared" si="1276"/>
        <v/>
      </c>
      <c r="R1790" s="300" t="str">
        <f t="shared" si="1277"/>
        <v/>
      </c>
      <c r="S1790" s="300" t="str">
        <f t="shared" si="1278"/>
        <v/>
      </c>
      <c r="T1790" s="192" t="str">
        <f t="shared" si="1279"/>
        <v/>
      </c>
      <c r="U1790" s="303" t="str">
        <f t="shared" si="1280"/>
        <v/>
      </c>
      <c r="V1790" s="300" t="str">
        <f t="shared" si="1281"/>
        <v/>
      </c>
      <c r="W1790" s="192" t="str">
        <f t="shared" si="1282"/>
        <v/>
      </c>
      <c r="X1790" s="303" t="str">
        <f t="shared" si="1283"/>
        <v/>
      </c>
      <c r="Y1790" s="300" t="str">
        <f t="shared" si="1284"/>
        <v/>
      </c>
      <c r="Z1790" s="300" t="str">
        <f t="shared" si="1285"/>
        <v/>
      </c>
      <c r="AA1790" s="303" t="str">
        <f t="shared" si="1286"/>
        <v/>
      </c>
      <c r="AB1790" s="300" t="str">
        <f t="shared" si="1287"/>
        <v/>
      </c>
      <c r="AC1790" s="300" t="str">
        <f t="shared" si="1288"/>
        <v/>
      </c>
      <c r="AD1790" s="300" t="str">
        <f t="shared" si="1289"/>
        <v/>
      </c>
      <c r="AE1790" s="192" t="str">
        <f t="shared" si="1290"/>
        <v/>
      </c>
      <c r="AF1790" s="192" t="str">
        <f t="shared" si="1291"/>
        <v/>
      </c>
      <c r="AG1790" s="192"/>
      <c r="AJ1790" s="300" t="str">
        <f t="shared" si="1292"/>
        <v/>
      </c>
      <c r="AK1790" s="300" t="str">
        <f t="shared" si="1293"/>
        <v/>
      </c>
      <c r="AL1790" s="300" t="str">
        <f t="shared" si="1294"/>
        <v/>
      </c>
      <c r="AM1790" s="300" t="str">
        <f t="shared" si="1295"/>
        <v/>
      </c>
      <c r="AN1790" s="300" t="str">
        <f t="shared" si="1296"/>
        <v/>
      </c>
      <c r="AO1790" s="300" t="str">
        <f t="shared" si="1297"/>
        <v/>
      </c>
      <c r="AP1790" s="300" t="str">
        <f t="shared" si="1298"/>
        <v/>
      </c>
      <c r="AQ1790" s="300" t="str">
        <f t="shared" si="1299"/>
        <v/>
      </c>
      <c r="AR1790" s="306" t="str">
        <f t="shared" si="1300"/>
        <v/>
      </c>
      <c r="AS1790" s="300" t="str">
        <f t="shared" si="1301"/>
        <v/>
      </c>
      <c r="AT1790" s="300" t="str">
        <f t="shared" si="1302"/>
        <v/>
      </c>
      <c r="AU1790" s="192" t="str">
        <f t="shared" si="1303"/>
        <v>рбс</v>
      </c>
      <c r="AV1790" s="192" t="str">
        <f t="shared" si="1304"/>
        <v>рбс87520708общопл</v>
      </c>
      <c r="AW1790" s="191">
        <f t="shared" si="1305"/>
        <v>0</v>
      </c>
      <c r="AX1790" s="191">
        <f t="shared" si="1306"/>
        <v>0</v>
      </c>
      <c r="AY1790" s="191">
        <f t="shared" si="1307"/>
        <v>0</v>
      </c>
      <c r="AZ1790" s="191">
        <f t="shared" si="1308"/>
        <v>0</v>
      </c>
      <c r="BA1790" s="193">
        <f t="shared" si="1309"/>
        <v>1</v>
      </c>
      <c r="BB1790" s="193">
        <f t="shared" si="1310"/>
        <v>1</v>
      </c>
      <c r="BC1790" s="193">
        <f t="shared" si="1311"/>
        <v>1</v>
      </c>
      <c r="BD1790" s="191">
        <f t="shared" si="1317"/>
        <v>0</v>
      </c>
      <c r="BE1790" s="191">
        <f t="shared" si="1312"/>
        <v>0</v>
      </c>
      <c r="BF1790" s="210">
        <f t="shared" si="1313"/>
        <v>0</v>
      </c>
      <c r="BG1790" s="211">
        <f t="shared" si="1314"/>
        <v>0</v>
      </c>
      <c r="BH1790" s="289"/>
      <c r="BI1790" s="289"/>
      <c r="BL1790" s="233" t="str">
        <f t="shared" si="1315"/>
        <v/>
      </c>
    </row>
    <row r="1791" spans="1:64" ht="12" customHeight="1">
      <c r="A1791" s="333" t="s">
        <v>757</v>
      </c>
      <c r="B1791" s="381" t="s">
        <v>327</v>
      </c>
      <c r="C1791" s="333" t="s">
        <v>758</v>
      </c>
      <c r="D1791" s="381" t="s">
        <v>316</v>
      </c>
      <c r="E1791" s="381" t="s">
        <v>1443</v>
      </c>
      <c r="F1791" s="381" t="s">
        <v>902</v>
      </c>
      <c r="G1791" s="381" t="s">
        <v>387</v>
      </c>
      <c r="H1791" s="100" t="s">
        <v>653</v>
      </c>
      <c r="I1791" s="381" t="s">
        <v>505</v>
      </c>
      <c r="J1791" s="382">
        <v>182889.18</v>
      </c>
      <c r="K1791" s="382">
        <v>126556.95</v>
      </c>
      <c r="L1791" s="191" t="str">
        <f t="shared" si="1274"/>
        <v>875207080701011004001011921301</v>
      </c>
      <c r="M1791" s="192">
        <f t="array" ref="M1791">IF(COUNT(SEARCH(Удалить_Роспись_КВСР,$B1791)*SEARCH(Удалить_Роспись_ПБС,$C1791)*SEARCH(Удалить_Роспись_КФСР, $D1791)*SEARCH(Удалить_Роспись_КЦСР,$E1791)*SEARCH(Удалить_Роспись_КВР,$F1791)*SEARCH(Удалить_Роспись_ЭК,$H1791)*SEARCH(Удалить_Роспись_КР,$I1791))&gt;0,0,1)</f>
        <v>0</v>
      </c>
      <c r="N1791" s="192">
        <v>0</v>
      </c>
      <c r="O1791" s="192" t="str">
        <f t="shared" si="1275"/>
        <v/>
      </c>
      <c r="P1791" s="192" t="str">
        <f t="shared" si="1316"/>
        <v/>
      </c>
      <c r="Q1791" s="300" t="str">
        <f t="shared" si="1276"/>
        <v/>
      </c>
      <c r="R1791" s="300" t="str">
        <f t="shared" si="1277"/>
        <v/>
      </c>
      <c r="S1791" s="300" t="str">
        <f t="shared" si="1278"/>
        <v/>
      </c>
      <c r="T1791" s="192" t="str">
        <f t="shared" si="1279"/>
        <v/>
      </c>
      <c r="U1791" s="303" t="str">
        <f t="shared" si="1280"/>
        <v/>
      </c>
      <c r="V1791" s="300" t="str">
        <f t="shared" si="1281"/>
        <v/>
      </c>
      <c r="W1791" s="192" t="str">
        <f t="shared" si="1282"/>
        <v/>
      </c>
      <c r="X1791" s="303" t="str">
        <f t="shared" si="1283"/>
        <v/>
      </c>
      <c r="Y1791" s="300" t="str">
        <f t="shared" si="1284"/>
        <v/>
      </c>
      <c r="Z1791" s="300" t="str">
        <f t="shared" si="1285"/>
        <v/>
      </c>
      <c r="AA1791" s="303" t="str">
        <f t="shared" si="1286"/>
        <v/>
      </c>
      <c r="AB1791" s="300" t="str">
        <f t="shared" si="1287"/>
        <v/>
      </c>
      <c r="AC1791" s="300" t="str">
        <f t="shared" si="1288"/>
        <v/>
      </c>
      <c r="AD1791" s="300" t="str">
        <f t="shared" si="1289"/>
        <v/>
      </c>
      <c r="AE1791" s="192" t="str">
        <f t="shared" si="1290"/>
        <v/>
      </c>
      <c r="AF1791" s="192" t="str">
        <f t="shared" si="1291"/>
        <v/>
      </c>
      <c r="AG1791" s="192"/>
      <c r="AJ1791" s="300" t="str">
        <f t="shared" si="1292"/>
        <v/>
      </c>
      <c r="AK1791" s="300" t="str">
        <f t="shared" si="1293"/>
        <v/>
      </c>
      <c r="AL1791" s="300" t="str">
        <f t="shared" si="1294"/>
        <v/>
      </c>
      <c r="AM1791" s="300" t="str">
        <f t="shared" si="1295"/>
        <v/>
      </c>
      <c r="AN1791" s="300" t="str">
        <f t="shared" si="1296"/>
        <v/>
      </c>
      <c r="AO1791" s="300" t="str">
        <f t="shared" si="1297"/>
        <v/>
      </c>
      <c r="AP1791" s="300" t="str">
        <f t="shared" si="1298"/>
        <v/>
      </c>
      <c r="AQ1791" s="300" t="str">
        <f t="shared" si="1299"/>
        <v/>
      </c>
      <c r="AR1791" s="306" t="str">
        <f t="shared" si="1300"/>
        <v/>
      </c>
      <c r="AS1791" s="300" t="str">
        <f t="shared" si="1301"/>
        <v/>
      </c>
      <c r="AT1791" s="300" t="str">
        <f t="shared" si="1302"/>
        <v/>
      </c>
      <c r="AU1791" s="192" t="str">
        <f t="shared" si="1303"/>
        <v>рбс</v>
      </c>
      <c r="AV1791" s="192" t="str">
        <f t="shared" si="1304"/>
        <v>рбс87520708общопл</v>
      </c>
      <c r="AW1791" s="191">
        <f t="shared" si="1305"/>
        <v>0</v>
      </c>
      <c r="AX1791" s="191">
        <f t="shared" si="1306"/>
        <v>0</v>
      </c>
      <c r="AY1791" s="191">
        <f t="shared" si="1307"/>
        <v>0</v>
      </c>
      <c r="AZ1791" s="191">
        <f t="shared" si="1308"/>
        <v>0</v>
      </c>
      <c r="BA1791" s="193">
        <f t="shared" si="1309"/>
        <v>1</v>
      </c>
      <c r="BB1791" s="193">
        <f t="shared" si="1310"/>
        <v>1</v>
      </c>
      <c r="BC1791" s="193">
        <f t="shared" si="1311"/>
        <v>1</v>
      </c>
      <c r="BD1791" s="191">
        <f t="shared" si="1317"/>
        <v>0</v>
      </c>
      <c r="BE1791" s="191">
        <f t="shared" si="1312"/>
        <v>0</v>
      </c>
      <c r="BF1791" s="210">
        <f t="shared" si="1313"/>
        <v>0</v>
      </c>
      <c r="BG1791" s="211">
        <f t="shared" si="1314"/>
        <v>0</v>
      </c>
      <c r="BH1791" s="289"/>
      <c r="BI1791" s="289"/>
      <c r="BL1791" s="233" t="str">
        <f t="shared" si="1315"/>
        <v/>
      </c>
    </row>
    <row r="1792" spans="1:64" ht="12" customHeight="1">
      <c r="A1792" s="333" t="s">
        <v>757</v>
      </c>
      <c r="B1792" s="381" t="s">
        <v>327</v>
      </c>
      <c r="C1792" s="333" t="s">
        <v>758</v>
      </c>
      <c r="D1792" s="381" t="s">
        <v>316</v>
      </c>
      <c r="E1792" s="381" t="s">
        <v>1443</v>
      </c>
      <c r="F1792" s="381" t="s">
        <v>586</v>
      </c>
      <c r="G1792" s="381" t="s">
        <v>391</v>
      </c>
      <c r="H1792" s="100" t="s">
        <v>653</v>
      </c>
      <c r="I1792" s="381" t="s">
        <v>505</v>
      </c>
      <c r="J1792" s="382">
        <v>10000</v>
      </c>
      <c r="K1792" s="382">
        <v>5097.6000000000004</v>
      </c>
      <c r="L1792" s="191" t="str">
        <f t="shared" si="1274"/>
        <v>875207080701011004001024422101</v>
      </c>
      <c r="M1792" s="192">
        <f t="array" ref="M1792">IF(COUNT(SEARCH(Удалить_Роспись_КВСР,$B1792)*SEARCH(Удалить_Роспись_ПБС,$C1792)*SEARCH(Удалить_Роспись_КФСР, $D1792)*SEARCH(Удалить_Роспись_КЦСР,$E1792)*SEARCH(Удалить_Роспись_КВР,$F1792)*SEARCH(Удалить_Роспись_ЭК,$H1792)*SEARCH(Удалить_Роспись_КР,$I1792))&gt;0,0,1)</f>
        <v>0</v>
      </c>
      <c r="N1792" s="192">
        <f>IF(COUNT(SEARCH(Удалить_Индекс_КВСР,$B1792)*SEARCH(Удалить_Индекс_ПБС,$C1792)*SEARCH(Удалить_Индекс_КФСР,$D1792)*SEARCH(Удалить_Индекс_КЦСР,$E1792)*SEARCH(Удалить_Индекс_КВР,$F1792)*SEARCH(Удалить_Индекс_ЭК,$H1792)*SEARCH(Удалить_Индекс_КР,$I1792))&gt;0,0,1)</f>
        <v>1</v>
      </c>
      <c r="O1792" s="192" t="str">
        <f t="shared" si="1275"/>
        <v/>
      </c>
      <c r="P1792" s="192" t="str">
        <f t="shared" si="1316"/>
        <v/>
      </c>
      <c r="Q1792" s="300" t="str">
        <f t="shared" si="1276"/>
        <v/>
      </c>
      <c r="R1792" s="300" t="str">
        <f t="shared" si="1277"/>
        <v/>
      </c>
      <c r="S1792" s="300" t="str">
        <f t="shared" si="1278"/>
        <v/>
      </c>
      <c r="T1792" s="192" t="str">
        <f t="shared" si="1279"/>
        <v/>
      </c>
      <c r="U1792" s="303" t="str">
        <f t="shared" si="1280"/>
        <v/>
      </c>
      <c r="V1792" s="300" t="str">
        <f t="shared" si="1281"/>
        <v/>
      </c>
      <c r="W1792" s="192" t="str">
        <f t="shared" si="1282"/>
        <v/>
      </c>
      <c r="X1792" s="303" t="str">
        <f t="shared" si="1283"/>
        <v/>
      </c>
      <c r="Y1792" s="300" t="str">
        <f t="shared" si="1284"/>
        <v/>
      </c>
      <c r="Z1792" s="300" t="str">
        <f t="shared" si="1285"/>
        <v/>
      </c>
      <c r="AA1792" s="303" t="str">
        <f t="shared" si="1286"/>
        <v/>
      </c>
      <c r="AB1792" s="300" t="str">
        <f t="shared" si="1287"/>
        <v/>
      </c>
      <c r="AC1792" s="300" t="str">
        <f t="shared" si="1288"/>
        <v/>
      </c>
      <c r="AD1792" s="300" t="str">
        <f t="shared" si="1289"/>
        <v/>
      </c>
      <c r="AE1792" s="192" t="str">
        <f t="shared" si="1290"/>
        <v/>
      </c>
      <c r="AF1792" s="192" t="str">
        <f t="shared" si="1291"/>
        <v/>
      </c>
      <c r="AG1792" s="192"/>
      <c r="AJ1792" s="300" t="str">
        <f t="shared" si="1292"/>
        <v/>
      </c>
      <c r="AK1792" s="300" t="str">
        <f t="shared" si="1293"/>
        <v/>
      </c>
      <c r="AL1792" s="300" t="str">
        <f t="shared" si="1294"/>
        <v/>
      </c>
      <c r="AM1792" s="300" t="str">
        <f t="shared" si="1295"/>
        <v/>
      </c>
      <c r="AN1792" s="300" t="str">
        <f t="shared" si="1296"/>
        <v/>
      </c>
      <c r="AO1792" s="300" t="str">
        <f t="shared" si="1297"/>
        <v/>
      </c>
      <c r="AP1792" s="300" t="str">
        <f t="shared" si="1298"/>
        <v/>
      </c>
      <c r="AQ1792" s="300" t="str">
        <f t="shared" si="1299"/>
        <v/>
      </c>
      <c r="AR1792" s="306" t="str">
        <f t="shared" si="1300"/>
        <v/>
      </c>
      <c r="AS1792" s="300" t="str">
        <f t="shared" si="1301"/>
        <v/>
      </c>
      <c r="AT1792" s="300" t="str">
        <f t="shared" si="1302"/>
        <v/>
      </c>
      <c r="AU1792" s="192" t="str">
        <f t="shared" si="1303"/>
        <v>рбс</v>
      </c>
      <c r="AV1792" s="192" t="str">
        <f t="shared" si="1304"/>
        <v>рбс87520708общпро</v>
      </c>
      <c r="AW1792" s="191">
        <f t="shared" si="1305"/>
        <v>0</v>
      </c>
      <c r="AX1792" s="191">
        <f t="shared" si="1306"/>
        <v>0</v>
      </c>
      <c r="AY1792" s="191">
        <f t="shared" si="1307"/>
        <v>10000</v>
      </c>
      <c r="AZ1792" s="191">
        <f t="shared" si="1308"/>
        <v>5097.6000000000004</v>
      </c>
      <c r="BA1792" s="193">
        <f t="shared" si="1309"/>
        <v>1</v>
      </c>
      <c r="BB1792" s="193">
        <f t="shared" si="1310"/>
        <v>1</v>
      </c>
      <c r="BC1792" s="193">
        <f t="shared" si="1311"/>
        <v>1</v>
      </c>
      <c r="BD1792" s="191">
        <f t="shared" si="1317"/>
        <v>10000</v>
      </c>
      <c r="BE1792" s="191">
        <f t="shared" si="1312"/>
        <v>5097.6000000000004</v>
      </c>
      <c r="BF1792" s="210">
        <f t="shared" si="1313"/>
        <v>10000</v>
      </c>
      <c r="BG1792" s="211">
        <f t="shared" si="1314"/>
        <v>10000</v>
      </c>
      <c r="BH1792" s="289"/>
      <c r="BI1792" s="289"/>
      <c r="BL1792" s="233" t="str">
        <f t="shared" si="1315"/>
        <v/>
      </c>
    </row>
    <row r="1793" spans="1:64" ht="12" customHeight="1">
      <c r="A1793" s="333" t="s">
        <v>757</v>
      </c>
      <c r="B1793" s="381" t="s">
        <v>327</v>
      </c>
      <c r="C1793" s="333" t="s">
        <v>758</v>
      </c>
      <c r="D1793" s="381" t="s">
        <v>316</v>
      </c>
      <c r="E1793" s="381" t="s">
        <v>1443</v>
      </c>
      <c r="F1793" s="381" t="s">
        <v>586</v>
      </c>
      <c r="G1793" s="381" t="s">
        <v>394</v>
      </c>
      <c r="H1793" s="100" t="s">
        <v>653</v>
      </c>
      <c r="I1793" s="381" t="s">
        <v>505</v>
      </c>
      <c r="J1793" s="382">
        <v>127120</v>
      </c>
      <c r="K1793" s="382">
        <v>69363.63</v>
      </c>
      <c r="L1793" s="191" t="str">
        <f t="shared" si="1274"/>
        <v>875207080701011004001024422501</v>
      </c>
      <c r="M1793" s="192">
        <f t="array" ref="M1793">IF(COUNT(SEARCH(Удалить_Роспись_КВСР,$B1793)*SEARCH(Удалить_Роспись_ПБС,$C1793)*SEARCH(Удалить_Роспись_КФСР, $D1793)*SEARCH(Удалить_Роспись_КЦСР,$E1793)*SEARCH(Удалить_Роспись_КВР,$F1793)*SEARCH(Удалить_Роспись_ЭК,$H1793)*SEARCH(Удалить_Роспись_КР,$I1793))&gt;0,0,1)</f>
        <v>0</v>
      </c>
      <c r="N1793" s="192">
        <f>IF(COUNT(SEARCH(Удалить_Индекс_КВСР,$B1793)*SEARCH(Удалить_Индекс_ПБС,$C1793)*SEARCH(Удалить_Индекс_КФСР,$D1793)*SEARCH(Удалить_Индекс_КЦСР,$E1793)*SEARCH(Удалить_Индекс_КВР,$F1793)*SEARCH(Удалить_Индекс_ЭК,$H1793)*SEARCH(Удалить_Индекс_КР,$I1793))&gt;0,0,1)</f>
        <v>1</v>
      </c>
      <c r="O1793" s="192" t="str">
        <f t="shared" si="1275"/>
        <v/>
      </c>
      <c r="P1793" s="192" t="str">
        <f t="shared" si="1316"/>
        <v/>
      </c>
      <c r="Q1793" s="300" t="str">
        <f t="shared" si="1276"/>
        <v/>
      </c>
      <c r="R1793" s="300" t="str">
        <f t="shared" si="1277"/>
        <v/>
      </c>
      <c r="S1793" s="300" t="str">
        <f t="shared" si="1278"/>
        <v/>
      </c>
      <c r="T1793" s="192" t="str">
        <f t="shared" si="1279"/>
        <v/>
      </c>
      <c r="U1793" s="303" t="str">
        <f t="shared" si="1280"/>
        <v/>
      </c>
      <c r="V1793" s="300" t="str">
        <f t="shared" si="1281"/>
        <v/>
      </c>
      <c r="W1793" s="192" t="str">
        <f t="shared" si="1282"/>
        <v/>
      </c>
      <c r="X1793" s="303" t="str">
        <f t="shared" si="1283"/>
        <v/>
      </c>
      <c r="Y1793" s="300" t="str">
        <f t="shared" si="1284"/>
        <v/>
      </c>
      <c r="Z1793" s="300" t="str">
        <f t="shared" si="1285"/>
        <v/>
      </c>
      <c r="AA1793" s="303" t="str">
        <f t="shared" si="1286"/>
        <v/>
      </c>
      <c r="AB1793" s="300" t="str">
        <f t="shared" si="1287"/>
        <v/>
      </c>
      <c r="AC1793" s="300" t="str">
        <f t="shared" si="1288"/>
        <v/>
      </c>
      <c r="AD1793" s="300" t="str">
        <f t="shared" si="1289"/>
        <v/>
      </c>
      <c r="AE1793" s="192" t="str">
        <f t="shared" si="1290"/>
        <v/>
      </c>
      <c r="AF1793" s="192" t="str">
        <f t="shared" si="1291"/>
        <v/>
      </c>
      <c r="AG1793" s="192"/>
      <c r="AJ1793" s="300" t="str">
        <f t="shared" si="1292"/>
        <v/>
      </c>
      <c r="AK1793" s="300" t="str">
        <f t="shared" si="1293"/>
        <v/>
      </c>
      <c r="AL1793" s="300" t="str">
        <f t="shared" si="1294"/>
        <v/>
      </c>
      <c r="AM1793" s="300" t="str">
        <f t="shared" si="1295"/>
        <v/>
      </c>
      <c r="AN1793" s="300" t="str">
        <f t="shared" si="1296"/>
        <v/>
      </c>
      <c r="AO1793" s="300" t="str">
        <f t="shared" si="1297"/>
        <v/>
      </c>
      <c r="AP1793" s="300" t="str">
        <f t="shared" si="1298"/>
        <v/>
      </c>
      <c r="AQ1793" s="300" t="str">
        <f t="shared" si="1299"/>
        <v/>
      </c>
      <c r="AR1793" s="306" t="str">
        <f t="shared" si="1300"/>
        <v/>
      </c>
      <c r="AS1793" s="300" t="str">
        <f t="shared" si="1301"/>
        <v/>
      </c>
      <c r="AT1793" s="300" t="str">
        <f t="shared" si="1302"/>
        <v/>
      </c>
      <c r="AU1793" s="192" t="str">
        <f t="shared" si="1303"/>
        <v>рбс</v>
      </c>
      <c r="AV1793" s="192" t="str">
        <f t="shared" si="1304"/>
        <v>рбс87520708общпро</v>
      </c>
      <c r="AW1793" s="191">
        <f t="shared" si="1305"/>
        <v>0</v>
      </c>
      <c r="AX1793" s="191">
        <f t="shared" si="1306"/>
        <v>0</v>
      </c>
      <c r="AY1793" s="191">
        <f t="shared" si="1307"/>
        <v>127120</v>
      </c>
      <c r="AZ1793" s="191">
        <f t="shared" si="1308"/>
        <v>69363.63</v>
      </c>
      <c r="BA1793" s="193">
        <f t="shared" si="1309"/>
        <v>1</v>
      </c>
      <c r="BB1793" s="193">
        <f t="shared" si="1310"/>
        <v>1</v>
      </c>
      <c r="BC1793" s="193">
        <f t="shared" si="1311"/>
        <v>1</v>
      </c>
      <c r="BD1793" s="191">
        <f t="shared" si="1317"/>
        <v>127120</v>
      </c>
      <c r="BE1793" s="191">
        <f t="shared" si="1312"/>
        <v>69363.63</v>
      </c>
      <c r="BF1793" s="210">
        <f t="shared" si="1313"/>
        <v>127120</v>
      </c>
      <c r="BG1793" s="211">
        <f t="shared" si="1314"/>
        <v>127120</v>
      </c>
      <c r="BH1793" s="289"/>
      <c r="BI1793" s="289"/>
      <c r="BL1793" s="233" t="str">
        <f t="shared" si="1315"/>
        <v/>
      </c>
    </row>
    <row r="1794" spans="1:64" ht="12" customHeight="1">
      <c r="A1794" s="333" t="s">
        <v>757</v>
      </c>
      <c r="B1794" s="381" t="s">
        <v>327</v>
      </c>
      <c r="C1794" s="333" t="s">
        <v>758</v>
      </c>
      <c r="D1794" s="381" t="s">
        <v>316</v>
      </c>
      <c r="E1794" s="381" t="s">
        <v>1443</v>
      </c>
      <c r="F1794" s="381" t="s">
        <v>586</v>
      </c>
      <c r="G1794" s="381" t="s">
        <v>389</v>
      </c>
      <c r="H1794" s="100" t="s">
        <v>653</v>
      </c>
      <c r="I1794" s="381" t="s">
        <v>505</v>
      </c>
      <c r="J1794" s="382">
        <v>68552.039999999994</v>
      </c>
      <c r="K1794" s="382">
        <v>54901.34</v>
      </c>
      <c r="L1794" s="191" t="str">
        <f t="shared" si="1274"/>
        <v>875207080701011004001024422601</v>
      </c>
      <c r="M1794" s="192">
        <f t="array" ref="M1794">IF(COUNT(SEARCH(Удалить_Роспись_КВСР,$B1794)*SEARCH(Удалить_Роспись_ПБС,$C1794)*SEARCH(Удалить_Роспись_КФСР, $D1794)*SEARCH(Удалить_Роспись_КЦСР,$E1794)*SEARCH(Удалить_Роспись_КВР,$F1794)*SEARCH(Удалить_Роспись_ЭК,$H1794)*SEARCH(Удалить_Роспись_КР,$I1794))&gt;0,0,1)</f>
        <v>0</v>
      </c>
      <c r="N1794" s="192">
        <f>IF(COUNT(SEARCH(Удалить_Индекс_КВСР,$B1794)*SEARCH(Удалить_Индекс_ПБС,$C1794)*SEARCH(Удалить_Индекс_КФСР,$D1794)*SEARCH(Удалить_Индекс_КЦСР,$E1794)*SEARCH(Удалить_Индекс_КВР,$F1794)*SEARCH(Удалить_Индекс_ЭК,$H1794)*SEARCH(Удалить_Индекс_КР,$I1794))&gt;0,0,1)</f>
        <v>1</v>
      </c>
      <c r="O1794" s="192" t="str">
        <f t="shared" si="1275"/>
        <v/>
      </c>
      <c r="P1794" s="192" t="str">
        <f t="shared" si="1316"/>
        <v/>
      </c>
      <c r="Q1794" s="300" t="str">
        <f t="shared" si="1276"/>
        <v/>
      </c>
      <c r="R1794" s="300" t="str">
        <f t="shared" si="1277"/>
        <v/>
      </c>
      <c r="S1794" s="300" t="str">
        <f t="shared" si="1278"/>
        <v/>
      </c>
      <c r="T1794" s="192" t="str">
        <f t="shared" si="1279"/>
        <v/>
      </c>
      <c r="U1794" s="303" t="str">
        <f t="shared" si="1280"/>
        <v/>
      </c>
      <c r="V1794" s="300" t="str">
        <f t="shared" si="1281"/>
        <v/>
      </c>
      <c r="W1794" s="192" t="str">
        <f t="shared" si="1282"/>
        <v/>
      </c>
      <c r="X1794" s="303" t="str">
        <f t="shared" si="1283"/>
        <v/>
      </c>
      <c r="Y1794" s="300" t="str">
        <f t="shared" si="1284"/>
        <v/>
      </c>
      <c r="Z1794" s="300" t="str">
        <f t="shared" si="1285"/>
        <v/>
      </c>
      <c r="AA1794" s="303" t="str">
        <f t="shared" si="1286"/>
        <v/>
      </c>
      <c r="AB1794" s="300" t="str">
        <f t="shared" si="1287"/>
        <v/>
      </c>
      <c r="AC1794" s="300" t="str">
        <f t="shared" si="1288"/>
        <v/>
      </c>
      <c r="AD1794" s="300" t="str">
        <f t="shared" si="1289"/>
        <v/>
      </c>
      <c r="AE1794" s="192" t="str">
        <f t="shared" si="1290"/>
        <v/>
      </c>
      <c r="AF1794" s="192" t="str">
        <f t="shared" si="1291"/>
        <v/>
      </c>
      <c r="AG1794" s="192"/>
      <c r="AJ1794" s="300" t="str">
        <f t="shared" si="1292"/>
        <v/>
      </c>
      <c r="AK1794" s="300" t="str">
        <f t="shared" si="1293"/>
        <v/>
      </c>
      <c r="AL1794" s="300" t="str">
        <f t="shared" si="1294"/>
        <v/>
      </c>
      <c r="AM1794" s="300" t="str">
        <f t="shared" si="1295"/>
        <v/>
      </c>
      <c r="AN1794" s="300" t="str">
        <f t="shared" si="1296"/>
        <v/>
      </c>
      <c r="AO1794" s="300" t="str">
        <f t="shared" si="1297"/>
        <v/>
      </c>
      <c r="AP1794" s="300" t="str">
        <f t="shared" si="1298"/>
        <v/>
      </c>
      <c r="AQ1794" s="300" t="str">
        <f t="shared" si="1299"/>
        <v/>
      </c>
      <c r="AR1794" s="306" t="str">
        <f t="shared" si="1300"/>
        <v/>
      </c>
      <c r="AS1794" s="300" t="str">
        <f t="shared" si="1301"/>
        <v/>
      </c>
      <c r="AT1794" s="300" t="str">
        <f t="shared" si="1302"/>
        <v/>
      </c>
      <c r="AU1794" s="192" t="str">
        <f t="shared" si="1303"/>
        <v>рбс</v>
      </c>
      <c r="AV1794" s="192" t="str">
        <f t="shared" si="1304"/>
        <v>рбс87520708общпро</v>
      </c>
      <c r="AW1794" s="191">
        <f t="shared" si="1305"/>
        <v>0</v>
      </c>
      <c r="AX1794" s="191">
        <f t="shared" si="1306"/>
        <v>0</v>
      </c>
      <c r="AY1794" s="191">
        <f t="shared" si="1307"/>
        <v>68552.039999999994</v>
      </c>
      <c r="AZ1794" s="191">
        <f t="shared" si="1308"/>
        <v>54901.34</v>
      </c>
      <c r="BA1794" s="193">
        <f t="shared" si="1309"/>
        <v>1</v>
      </c>
      <c r="BB1794" s="193">
        <f t="shared" si="1310"/>
        <v>1</v>
      </c>
      <c r="BC1794" s="193">
        <f t="shared" si="1311"/>
        <v>1</v>
      </c>
      <c r="BD1794" s="191">
        <f t="shared" si="1317"/>
        <v>68552.039999999994</v>
      </c>
      <c r="BE1794" s="191">
        <f t="shared" si="1312"/>
        <v>54901.34</v>
      </c>
      <c r="BF1794" s="210">
        <f t="shared" si="1313"/>
        <v>68552.039999999994</v>
      </c>
      <c r="BG1794" s="211">
        <f t="shared" si="1314"/>
        <v>68552.039999999994</v>
      </c>
      <c r="BH1794" s="289"/>
      <c r="BI1794" s="289"/>
      <c r="BL1794" s="233" t="str">
        <f t="shared" si="1315"/>
        <v/>
      </c>
    </row>
    <row r="1795" spans="1:64" ht="12" customHeight="1">
      <c r="A1795" s="333" t="s">
        <v>757</v>
      </c>
      <c r="B1795" s="381" t="s">
        <v>327</v>
      </c>
      <c r="C1795" s="333" t="s">
        <v>758</v>
      </c>
      <c r="D1795" s="381" t="s">
        <v>316</v>
      </c>
      <c r="E1795" s="381" t="s">
        <v>1443</v>
      </c>
      <c r="F1795" s="381" t="s">
        <v>586</v>
      </c>
      <c r="G1795" s="381" t="s">
        <v>397</v>
      </c>
      <c r="H1795" s="100" t="s">
        <v>653</v>
      </c>
      <c r="I1795" s="381" t="s">
        <v>505</v>
      </c>
      <c r="J1795" s="382">
        <v>49596</v>
      </c>
      <c r="K1795" s="382">
        <v>29700</v>
      </c>
      <c r="L1795" s="191" t="str">
        <f t="shared" si="1274"/>
        <v>875207080701011004001024434001</v>
      </c>
      <c r="M1795" s="192">
        <f t="array" ref="M1795">IF(COUNT(SEARCH(Удалить_Роспись_КВСР,$B1795)*SEARCH(Удалить_Роспись_ПБС,$C1795)*SEARCH(Удалить_Роспись_КФСР, $D1795)*SEARCH(Удалить_Роспись_КЦСР,$E1795)*SEARCH(Удалить_Роспись_КВР,$F1795)*SEARCH(Удалить_Роспись_ЭК,$H1795)*SEARCH(Удалить_Роспись_КР,$I1795))&gt;0,0,1)</f>
        <v>0</v>
      </c>
      <c r="N1795" s="192">
        <f>IF(COUNT(SEARCH(Удалить_Индекс_КВСР,$B1795)*SEARCH(Удалить_Индекс_ПБС,$C1795)*SEARCH(Удалить_Индекс_КФСР,$D1795)*SEARCH(Удалить_Индекс_КЦСР,$E1795)*SEARCH(Удалить_Индекс_КВР,$F1795)*SEARCH(Удалить_Индекс_ЭК,$H1795)*SEARCH(Удалить_Индекс_КР,$I1795))&gt;0,0,1)</f>
        <v>1</v>
      </c>
      <c r="O1795" s="192" t="str">
        <f t="shared" si="1275"/>
        <v/>
      </c>
      <c r="P1795" s="192" t="str">
        <f t="shared" si="1316"/>
        <v/>
      </c>
      <c r="Q1795" s="300" t="str">
        <f t="shared" si="1276"/>
        <v/>
      </c>
      <c r="R1795" s="300" t="str">
        <f t="shared" si="1277"/>
        <v/>
      </c>
      <c r="S1795" s="300" t="str">
        <f t="shared" si="1278"/>
        <v/>
      </c>
      <c r="T1795" s="192" t="str">
        <f t="shared" si="1279"/>
        <v/>
      </c>
      <c r="U1795" s="303" t="str">
        <f t="shared" si="1280"/>
        <v/>
      </c>
      <c r="V1795" s="300" t="str">
        <f t="shared" si="1281"/>
        <v/>
      </c>
      <c r="W1795" s="192" t="str">
        <f t="shared" si="1282"/>
        <v/>
      </c>
      <c r="X1795" s="303" t="str">
        <f t="shared" si="1283"/>
        <v/>
      </c>
      <c r="Y1795" s="300" t="str">
        <f t="shared" si="1284"/>
        <v/>
      </c>
      <c r="Z1795" s="300" t="str">
        <f t="shared" si="1285"/>
        <v/>
      </c>
      <c r="AA1795" s="303" t="str">
        <f t="shared" si="1286"/>
        <v/>
      </c>
      <c r="AB1795" s="300" t="str">
        <f t="shared" si="1287"/>
        <v/>
      </c>
      <c r="AC1795" s="300" t="str">
        <f t="shared" si="1288"/>
        <v/>
      </c>
      <c r="AD1795" s="300" t="str">
        <f t="shared" si="1289"/>
        <v/>
      </c>
      <c r="AE1795" s="192" t="str">
        <f t="shared" si="1290"/>
        <v/>
      </c>
      <c r="AF1795" s="192" t="str">
        <f t="shared" si="1291"/>
        <v/>
      </c>
      <c r="AG1795" s="192"/>
      <c r="AJ1795" s="300" t="str">
        <f t="shared" si="1292"/>
        <v/>
      </c>
      <c r="AK1795" s="300" t="str">
        <f t="shared" si="1293"/>
        <v/>
      </c>
      <c r="AL1795" s="300" t="str">
        <f t="shared" si="1294"/>
        <v/>
      </c>
      <c r="AM1795" s="300" t="str">
        <f t="shared" si="1295"/>
        <v/>
      </c>
      <c r="AN1795" s="300" t="str">
        <f t="shared" si="1296"/>
        <v/>
      </c>
      <c r="AO1795" s="300" t="str">
        <f t="shared" si="1297"/>
        <v/>
      </c>
      <c r="AP1795" s="300" t="str">
        <f t="shared" si="1298"/>
        <v/>
      </c>
      <c r="AQ1795" s="300" t="str">
        <f t="shared" si="1299"/>
        <v/>
      </c>
      <c r="AR1795" s="306" t="str">
        <f t="shared" si="1300"/>
        <v/>
      </c>
      <c r="AS1795" s="300" t="str">
        <f t="shared" si="1301"/>
        <v/>
      </c>
      <c r="AT1795" s="300" t="str">
        <f t="shared" si="1302"/>
        <v/>
      </c>
      <c r="AU1795" s="192" t="str">
        <f t="shared" si="1303"/>
        <v>рбс</v>
      </c>
      <c r="AV1795" s="192" t="str">
        <f t="shared" si="1304"/>
        <v>рбс87520708общпро</v>
      </c>
      <c r="AW1795" s="191">
        <f t="shared" si="1305"/>
        <v>0</v>
      </c>
      <c r="AX1795" s="191">
        <f t="shared" si="1306"/>
        <v>0</v>
      </c>
      <c r="AY1795" s="191">
        <f t="shared" si="1307"/>
        <v>49596</v>
      </c>
      <c r="AZ1795" s="191">
        <f t="shared" si="1308"/>
        <v>29700</v>
      </c>
      <c r="BA1795" s="193">
        <f t="shared" si="1309"/>
        <v>1</v>
      </c>
      <c r="BB1795" s="193">
        <f t="shared" si="1310"/>
        <v>1</v>
      </c>
      <c r="BC1795" s="193">
        <f t="shared" si="1311"/>
        <v>1</v>
      </c>
      <c r="BD1795" s="191">
        <f t="shared" si="1317"/>
        <v>49596</v>
      </c>
      <c r="BE1795" s="191">
        <f t="shared" si="1312"/>
        <v>29700</v>
      </c>
      <c r="BF1795" s="210">
        <f t="shared" si="1313"/>
        <v>49596</v>
      </c>
      <c r="BG1795" s="211">
        <f t="shared" si="1314"/>
        <v>49596</v>
      </c>
      <c r="BH1795" s="289"/>
      <c r="BI1795" s="289"/>
      <c r="BL1795" s="233" t="str">
        <f t="shared" si="1315"/>
        <v/>
      </c>
    </row>
    <row r="1796" spans="1:64" ht="12" customHeight="1">
      <c r="A1796" s="333" t="s">
        <v>757</v>
      </c>
      <c r="B1796" s="381" t="s">
        <v>327</v>
      </c>
      <c r="C1796" s="333" t="s">
        <v>758</v>
      </c>
      <c r="D1796" s="381" t="s">
        <v>316</v>
      </c>
      <c r="E1796" s="381" t="s">
        <v>1443</v>
      </c>
      <c r="F1796" s="381" t="s">
        <v>658</v>
      </c>
      <c r="G1796" s="381" t="s">
        <v>395</v>
      </c>
      <c r="H1796" s="100" t="s">
        <v>653</v>
      </c>
      <c r="I1796" s="381" t="s">
        <v>505</v>
      </c>
      <c r="J1796" s="382">
        <v>6833.78</v>
      </c>
      <c r="K1796" s="382">
        <v>6833.78</v>
      </c>
      <c r="L1796" s="191" t="str">
        <f t="shared" si="1274"/>
        <v>875207080701011004001085329001</v>
      </c>
      <c r="M1796" s="192">
        <f t="array" ref="M1796">IF(COUNT(SEARCH(Удалить_Роспись_КВСР,$B1796)*SEARCH(Удалить_Роспись_ПБС,$C1796)*SEARCH(Удалить_Роспись_КФСР, $D1796)*SEARCH(Удалить_Роспись_КЦСР,$E1796)*SEARCH(Удалить_Роспись_КВР,$F1796)*SEARCH(Удалить_Роспись_ЭК,$H1796)*SEARCH(Удалить_Роспись_КР,$I1796))&gt;0,0,1)</f>
        <v>0</v>
      </c>
      <c r="N1796" s="192">
        <v>0</v>
      </c>
      <c r="O1796" s="192" t="str">
        <f t="shared" si="1275"/>
        <v/>
      </c>
      <c r="P1796" s="192" t="str">
        <f t="shared" si="1316"/>
        <v/>
      </c>
      <c r="Q1796" s="300" t="str">
        <f t="shared" si="1276"/>
        <v/>
      </c>
      <c r="R1796" s="300" t="str">
        <f t="shared" si="1277"/>
        <v/>
      </c>
      <c r="S1796" s="300" t="str">
        <f t="shared" si="1278"/>
        <v/>
      </c>
      <c r="T1796" s="192" t="str">
        <f t="shared" si="1279"/>
        <v/>
      </c>
      <c r="U1796" s="303" t="str">
        <f t="shared" si="1280"/>
        <v/>
      </c>
      <c r="V1796" s="300" t="str">
        <f t="shared" si="1281"/>
        <v/>
      </c>
      <c r="W1796" s="192" t="str">
        <f t="shared" si="1282"/>
        <v/>
      </c>
      <c r="X1796" s="303" t="str">
        <f t="shared" si="1283"/>
        <v/>
      </c>
      <c r="Y1796" s="300" t="str">
        <f t="shared" si="1284"/>
        <v/>
      </c>
      <c r="Z1796" s="300" t="str">
        <f t="shared" si="1285"/>
        <v/>
      </c>
      <c r="AA1796" s="303" t="str">
        <f t="shared" si="1286"/>
        <v/>
      </c>
      <c r="AB1796" s="300" t="str">
        <f t="shared" si="1287"/>
        <v/>
      </c>
      <c r="AC1796" s="300" t="str">
        <f t="shared" si="1288"/>
        <v/>
      </c>
      <c r="AD1796" s="300" t="str">
        <f t="shared" si="1289"/>
        <v/>
      </c>
      <c r="AE1796" s="192" t="str">
        <f t="shared" si="1290"/>
        <v/>
      </c>
      <c r="AF1796" s="192" t="str">
        <f t="shared" si="1291"/>
        <v/>
      </c>
      <c r="AG1796" s="192"/>
      <c r="AJ1796" s="300" t="str">
        <f t="shared" si="1292"/>
        <v/>
      </c>
      <c r="AK1796" s="300" t="str">
        <f t="shared" si="1293"/>
        <v/>
      </c>
      <c r="AL1796" s="300" t="str">
        <f t="shared" si="1294"/>
        <v/>
      </c>
      <c r="AM1796" s="300" t="str">
        <f t="shared" si="1295"/>
        <v/>
      </c>
      <c r="AN1796" s="300" t="str">
        <f t="shared" si="1296"/>
        <v/>
      </c>
      <c r="AO1796" s="300" t="str">
        <f t="shared" si="1297"/>
        <v/>
      </c>
      <c r="AP1796" s="300" t="str">
        <f t="shared" si="1298"/>
        <v/>
      </c>
      <c r="AQ1796" s="300" t="str">
        <f t="shared" si="1299"/>
        <v/>
      </c>
      <c r="AR1796" s="306" t="str">
        <f t="shared" si="1300"/>
        <v/>
      </c>
      <c r="AS1796" s="300" t="str">
        <f t="shared" si="1301"/>
        <v/>
      </c>
      <c r="AT1796" s="300" t="str">
        <f t="shared" si="1302"/>
        <v/>
      </c>
      <c r="AU1796" s="192" t="str">
        <f t="shared" si="1303"/>
        <v>рбс</v>
      </c>
      <c r="AV1796" s="192" t="str">
        <f t="shared" si="1304"/>
        <v>рбс87520708общпро</v>
      </c>
      <c r="AW1796" s="191">
        <f t="shared" si="1305"/>
        <v>0</v>
      </c>
      <c r="AX1796" s="191">
        <f t="shared" si="1306"/>
        <v>0</v>
      </c>
      <c r="AY1796" s="191">
        <f t="shared" si="1307"/>
        <v>0</v>
      </c>
      <c r="AZ1796" s="191">
        <f t="shared" si="1308"/>
        <v>0</v>
      </c>
      <c r="BA1796" s="193">
        <f t="shared" si="1309"/>
        <v>1</v>
      </c>
      <c r="BB1796" s="193">
        <f t="shared" si="1310"/>
        <v>1</v>
      </c>
      <c r="BC1796" s="193">
        <f t="shared" si="1311"/>
        <v>1</v>
      </c>
      <c r="BD1796" s="191">
        <f t="shared" si="1317"/>
        <v>0</v>
      </c>
      <c r="BE1796" s="191">
        <f t="shared" si="1312"/>
        <v>0</v>
      </c>
      <c r="BF1796" s="210">
        <f t="shared" si="1313"/>
        <v>0</v>
      </c>
      <c r="BG1796" s="211">
        <f t="shared" si="1314"/>
        <v>0</v>
      </c>
      <c r="BH1796" s="289"/>
      <c r="BI1796" s="289"/>
      <c r="BL1796" s="233" t="str">
        <f t="shared" si="1315"/>
        <v/>
      </c>
    </row>
    <row r="1797" spans="1:64" ht="12" customHeight="1">
      <c r="A1797" s="333" t="s">
        <v>757</v>
      </c>
      <c r="B1797" s="381" t="s">
        <v>327</v>
      </c>
      <c r="C1797" s="333" t="s">
        <v>758</v>
      </c>
      <c r="D1797" s="381" t="s">
        <v>316</v>
      </c>
      <c r="E1797" s="381" t="s">
        <v>1444</v>
      </c>
      <c r="F1797" s="381" t="s">
        <v>608</v>
      </c>
      <c r="G1797" s="381" t="s">
        <v>385</v>
      </c>
      <c r="H1797" s="100" t="s">
        <v>653</v>
      </c>
      <c r="I1797" s="381" t="s">
        <v>505</v>
      </c>
      <c r="J1797" s="382">
        <v>608990</v>
      </c>
      <c r="K1797" s="382">
        <v>573421.79</v>
      </c>
      <c r="L1797" s="191" t="str">
        <f t="shared" si="1274"/>
        <v>875207080701011004101011121101</v>
      </c>
      <c r="M1797" s="192">
        <f t="array" ref="M1797">IF(COUNT(SEARCH(Удалить_Роспись_КВСР,$B1797)*SEARCH(Удалить_Роспись_ПБС,$C1797)*SEARCH(Удалить_Роспись_КФСР, $D1797)*SEARCH(Удалить_Роспись_КЦСР,$E1797)*SEARCH(Удалить_Роспись_КВР,$F1797)*SEARCH(Удалить_Роспись_ЭК,$H1797)*SEARCH(Удалить_Роспись_КР,$I1797))&gt;0,0,1)</f>
        <v>0</v>
      </c>
      <c r="N1797" s="192">
        <v>0</v>
      </c>
      <c r="O1797" s="192" t="str">
        <f t="shared" si="1275"/>
        <v/>
      </c>
      <c r="P1797" s="192" t="str">
        <f t="shared" si="1316"/>
        <v/>
      </c>
      <c r="Q1797" s="300" t="str">
        <f t="shared" si="1276"/>
        <v/>
      </c>
      <c r="R1797" s="300" t="str">
        <f t="shared" si="1277"/>
        <v/>
      </c>
      <c r="S1797" s="300" t="str">
        <f t="shared" si="1278"/>
        <v/>
      </c>
      <c r="T1797" s="192" t="str">
        <f t="shared" si="1279"/>
        <v/>
      </c>
      <c r="U1797" s="303" t="str">
        <f t="shared" si="1280"/>
        <v/>
      </c>
      <c r="V1797" s="300" t="str">
        <f t="shared" si="1281"/>
        <v/>
      </c>
      <c r="W1797" s="192" t="str">
        <f t="shared" si="1282"/>
        <v/>
      </c>
      <c r="X1797" s="303" t="str">
        <f t="shared" si="1283"/>
        <v/>
      </c>
      <c r="Y1797" s="300" t="str">
        <f t="shared" si="1284"/>
        <v/>
      </c>
      <c r="Z1797" s="300" t="str">
        <f t="shared" si="1285"/>
        <v/>
      </c>
      <c r="AA1797" s="303" t="str">
        <f t="shared" si="1286"/>
        <v/>
      </c>
      <c r="AB1797" s="300" t="str">
        <f t="shared" si="1287"/>
        <v/>
      </c>
      <c r="AC1797" s="300" t="str">
        <f t="shared" si="1288"/>
        <v/>
      </c>
      <c r="AD1797" s="300" t="str">
        <f t="shared" si="1289"/>
        <v/>
      </c>
      <c r="AE1797" s="192" t="str">
        <f t="shared" si="1290"/>
        <v/>
      </c>
      <c r="AF1797" s="192" t="str">
        <f t="shared" si="1291"/>
        <v/>
      </c>
      <c r="AG1797" s="192"/>
      <c r="AJ1797" s="300" t="str">
        <f t="shared" si="1292"/>
        <v/>
      </c>
      <c r="AK1797" s="300" t="str">
        <f t="shared" si="1293"/>
        <v/>
      </c>
      <c r="AL1797" s="300" t="str">
        <f t="shared" si="1294"/>
        <v/>
      </c>
      <c r="AM1797" s="300" t="str">
        <f t="shared" si="1295"/>
        <v/>
      </c>
      <c r="AN1797" s="300" t="str">
        <f t="shared" si="1296"/>
        <v/>
      </c>
      <c r="AO1797" s="300" t="str">
        <f t="shared" si="1297"/>
        <v/>
      </c>
      <c r="AP1797" s="300" t="str">
        <f t="shared" si="1298"/>
        <v/>
      </c>
      <c r="AQ1797" s="300" t="str">
        <f t="shared" si="1299"/>
        <v/>
      </c>
      <c r="AR1797" s="306" t="str">
        <f t="shared" si="1300"/>
        <v/>
      </c>
      <c r="AS1797" s="300" t="str">
        <f t="shared" si="1301"/>
        <v/>
      </c>
      <c r="AT1797" s="300" t="str">
        <f t="shared" si="1302"/>
        <v/>
      </c>
      <c r="AU1797" s="192" t="str">
        <f t="shared" si="1303"/>
        <v>рбс</v>
      </c>
      <c r="AV1797" s="192" t="str">
        <f t="shared" si="1304"/>
        <v>рбс87520708общопл</v>
      </c>
      <c r="AW1797" s="191">
        <f t="shared" si="1305"/>
        <v>0</v>
      </c>
      <c r="AX1797" s="191">
        <f t="shared" si="1306"/>
        <v>0</v>
      </c>
      <c r="AY1797" s="191">
        <f t="shared" si="1307"/>
        <v>0</v>
      </c>
      <c r="AZ1797" s="191">
        <f t="shared" si="1308"/>
        <v>0</v>
      </c>
      <c r="BA1797" s="193">
        <f t="shared" si="1309"/>
        <v>1</v>
      </c>
      <c r="BB1797" s="193">
        <f t="shared" si="1310"/>
        <v>1</v>
      </c>
      <c r="BC1797" s="193">
        <f t="shared" si="1311"/>
        <v>1</v>
      </c>
      <c r="BD1797" s="191">
        <f t="shared" si="1317"/>
        <v>0</v>
      </c>
      <c r="BE1797" s="191">
        <f t="shared" si="1312"/>
        <v>0</v>
      </c>
      <c r="BF1797" s="210">
        <f t="shared" si="1313"/>
        <v>0</v>
      </c>
      <c r="BG1797" s="211">
        <f t="shared" si="1314"/>
        <v>0</v>
      </c>
      <c r="BH1797" s="289"/>
      <c r="BI1797" s="289"/>
      <c r="BL1797" s="233" t="str">
        <f t="shared" si="1315"/>
        <v/>
      </c>
    </row>
    <row r="1798" spans="1:64" ht="12" customHeight="1">
      <c r="A1798" s="333" t="s">
        <v>757</v>
      </c>
      <c r="B1798" s="381" t="s">
        <v>327</v>
      </c>
      <c r="C1798" s="333" t="s">
        <v>758</v>
      </c>
      <c r="D1798" s="381" t="s">
        <v>316</v>
      </c>
      <c r="E1798" s="381" t="s">
        <v>1444</v>
      </c>
      <c r="F1798" s="381" t="s">
        <v>902</v>
      </c>
      <c r="G1798" s="381" t="s">
        <v>387</v>
      </c>
      <c r="H1798" s="100" t="s">
        <v>653</v>
      </c>
      <c r="I1798" s="381" t="s">
        <v>505</v>
      </c>
      <c r="J1798" s="382">
        <v>182106</v>
      </c>
      <c r="K1798" s="382">
        <v>170295.67999999999</v>
      </c>
      <c r="L1798" s="191" t="str">
        <f t="shared" si="1274"/>
        <v>875207080701011004101011921301</v>
      </c>
      <c r="M1798" s="192">
        <f t="array" ref="M1798">IF(COUNT(SEARCH(Удалить_Роспись_КВСР,$B1798)*SEARCH(Удалить_Роспись_ПБС,$C1798)*SEARCH(Удалить_Роспись_КФСР, $D1798)*SEARCH(Удалить_Роспись_КЦСР,$E1798)*SEARCH(Удалить_Роспись_КВР,$F1798)*SEARCH(Удалить_Роспись_ЭК,$H1798)*SEARCH(Удалить_Роспись_КР,$I1798))&gt;0,0,1)</f>
        <v>0</v>
      </c>
      <c r="N1798" s="192">
        <v>0</v>
      </c>
      <c r="O1798" s="192" t="str">
        <f t="shared" si="1275"/>
        <v/>
      </c>
      <c r="P1798" s="192" t="str">
        <f t="shared" si="1316"/>
        <v/>
      </c>
      <c r="Q1798" s="300" t="str">
        <f t="shared" si="1276"/>
        <v/>
      </c>
      <c r="R1798" s="300" t="str">
        <f t="shared" si="1277"/>
        <v/>
      </c>
      <c r="S1798" s="300" t="str">
        <f t="shared" si="1278"/>
        <v/>
      </c>
      <c r="T1798" s="192" t="str">
        <f t="shared" si="1279"/>
        <v/>
      </c>
      <c r="U1798" s="303" t="str">
        <f t="shared" si="1280"/>
        <v/>
      </c>
      <c r="V1798" s="300" t="str">
        <f t="shared" si="1281"/>
        <v/>
      </c>
      <c r="W1798" s="192" t="str">
        <f t="shared" si="1282"/>
        <v/>
      </c>
      <c r="X1798" s="303" t="str">
        <f t="shared" si="1283"/>
        <v/>
      </c>
      <c r="Y1798" s="300" t="str">
        <f t="shared" si="1284"/>
        <v/>
      </c>
      <c r="Z1798" s="300" t="str">
        <f t="shared" si="1285"/>
        <v/>
      </c>
      <c r="AA1798" s="303" t="str">
        <f t="shared" si="1286"/>
        <v/>
      </c>
      <c r="AB1798" s="300" t="str">
        <f t="shared" si="1287"/>
        <v/>
      </c>
      <c r="AC1798" s="300" t="str">
        <f t="shared" si="1288"/>
        <v/>
      </c>
      <c r="AD1798" s="300" t="str">
        <f t="shared" si="1289"/>
        <v/>
      </c>
      <c r="AE1798" s="192" t="str">
        <f t="shared" si="1290"/>
        <v/>
      </c>
      <c r="AF1798" s="192" t="str">
        <f t="shared" si="1291"/>
        <v/>
      </c>
      <c r="AG1798" s="192"/>
      <c r="AJ1798" s="300" t="str">
        <f t="shared" si="1292"/>
        <v/>
      </c>
      <c r="AK1798" s="300" t="str">
        <f t="shared" si="1293"/>
        <v/>
      </c>
      <c r="AL1798" s="300" t="str">
        <f t="shared" si="1294"/>
        <v/>
      </c>
      <c r="AM1798" s="300" t="str">
        <f t="shared" si="1295"/>
        <v/>
      </c>
      <c r="AN1798" s="300" t="str">
        <f t="shared" si="1296"/>
        <v/>
      </c>
      <c r="AO1798" s="300" t="str">
        <f t="shared" si="1297"/>
        <v/>
      </c>
      <c r="AP1798" s="300" t="str">
        <f t="shared" si="1298"/>
        <v/>
      </c>
      <c r="AQ1798" s="300" t="str">
        <f t="shared" si="1299"/>
        <v/>
      </c>
      <c r="AR1798" s="306" t="str">
        <f t="shared" si="1300"/>
        <v/>
      </c>
      <c r="AS1798" s="300" t="str">
        <f t="shared" si="1301"/>
        <v/>
      </c>
      <c r="AT1798" s="300" t="str">
        <f t="shared" si="1302"/>
        <v/>
      </c>
      <c r="AU1798" s="192" t="str">
        <f t="shared" si="1303"/>
        <v>рбс</v>
      </c>
      <c r="AV1798" s="192" t="str">
        <f t="shared" si="1304"/>
        <v>рбс87520708общопл</v>
      </c>
      <c r="AW1798" s="191">
        <f t="shared" si="1305"/>
        <v>0</v>
      </c>
      <c r="AX1798" s="191">
        <f t="shared" si="1306"/>
        <v>0</v>
      </c>
      <c r="AY1798" s="191">
        <f t="shared" si="1307"/>
        <v>0</v>
      </c>
      <c r="AZ1798" s="191">
        <f t="shared" si="1308"/>
        <v>0</v>
      </c>
      <c r="BA1798" s="193">
        <f t="shared" si="1309"/>
        <v>1</v>
      </c>
      <c r="BB1798" s="193">
        <f t="shared" si="1310"/>
        <v>1</v>
      </c>
      <c r="BC1798" s="193">
        <f t="shared" si="1311"/>
        <v>1</v>
      </c>
      <c r="BD1798" s="191">
        <f t="shared" si="1317"/>
        <v>0</v>
      </c>
      <c r="BE1798" s="191">
        <f t="shared" si="1312"/>
        <v>0</v>
      </c>
      <c r="BF1798" s="210">
        <f t="shared" si="1313"/>
        <v>0</v>
      </c>
      <c r="BG1798" s="211">
        <f t="shared" si="1314"/>
        <v>0</v>
      </c>
      <c r="BH1798" s="289"/>
      <c r="BI1798" s="289"/>
      <c r="BL1798" s="233" t="str">
        <f t="shared" si="1315"/>
        <v/>
      </c>
    </row>
    <row r="1799" spans="1:64" ht="12" customHeight="1">
      <c r="A1799" s="333" t="s">
        <v>757</v>
      </c>
      <c r="B1799" s="381" t="s">
        <v>327</v>
      </c>
      <c r="C1799" s="333" t="s">
        <v>758</v>
      </c>
      <c r="D1799" s="381" t="s">
        <v>316</v>
      </c>
      <c r="E1799" s="381" t="s">
        <v>1445</v>
      </c>
      <c r="F1799" s="381" t="s">
        <v>589</v>
      </c>
      <c r="G1799" s="381" t="s">
        <v>386</v>
      </c>
      <c r="H1799" s="100" t="s">
        <v>653</v>
      </c>
      <c r="I1799" s="381" t="s">
        <v>505</v>
      </c>
      <c r="J1799" s="382">
        <v>40800</v>
      </c>
      <c r="K1799" s="382">
        <v>40800</v>
      </c>
      <c r="L1799" s="191" t="str">
        <f t="shared" si="1274"/>
        <v>875207080701011004701011221201</v>
      </c>
      <c r="M1799" s="192">
        <f t="array" ref="M1799">IF(COUNT(SEARCH(Удалить_Роспись_КВСР,$B1799)*SEARCH(Удалить_Роспись_ПБС,$C1799)*SEARCH(Удалить_Роспись_КФСР, $D1799)*SEARCH(Удалить_Роспись_КЦСР,$E1799)*SEARCH(Удалить_Роспись_КВР,$F1799)*SEARCH(Удалить_Роспись_ЭК,$H1799)*SEARCH(Удалить_Роспись_КР,$I1799))&gt;0,0,1)</f>
        <v>0</v>
      </c>
      <c r="N1799" s="192">
        <v>0</v>
      </c>
      <c r="O1799" s="192" t="str">
        <f t="shared" si="1275"/>
        <v/>
      </c>
      <c r="P1799" s="192" t="str">
        <f t="shared" si="1316"/>
        <v/>
      </c>
      <c r="Q1799" s="300" t="str">
        <f t="shared" si="1276"/>
        <v/>
      </c>
      <c r="R1799" s="300" t="str">
        <f t="shared" si="1277"/>
        <v/>
      </c>
      <c r="S1799" s="300" t="str">
        <f t="shared" si="1278"/>
        <v/>
      </c>
      <c r="T1799" s="192" t="str">
        <f t="shared" si="1279"/>
        <v/>
      </c>
      <c r="U1799" s="303" t="str">
        <f t="shared" si="1280"/>
        <v/>
      </c>
      <c r="V1799" s="300" t="str">
        <f t="shared" si="1281"/>
        <v/>
      </c>
      <c r="W1799" s="192" t="str">
        <f t="shared" si="1282"/>
        <v/>
      </c>
      <c r="X1799" s="303" t="str">
        <f t="shared" si="1283"/>
        <v/>
      </c>
      <c r="Y1799" s="300" t="str">
        <f t="shared" si="1284"/>
        <v/>
      </c>
      <c r="Z1799" s="300" t="str">
        <f t="shared" si="1285"/>
        <v/>
      </c>
      <c r="AA1799" s="303" t="str">
        <f t="shared" si="1286"/>
        <v/>
      </c>
      <c r="AB1799" s="300" t="str">
        <f t="shared" si="1287"/>
        <v/>
      </c>
      <c r="AC1799" s="300" t="str">
        <f t="shared" si="1288"/>
        <v/>
      </c>
      <c r="AD1799" s="300" t="str">
        <f t="shared" si="1289"/>
        <v/>
      </c>
      <c r="AE1799" s="192" t="str">
        <f t="shared" si="1290"/>
        <v/>
      </c>
      <c r="AF1799" s="192" t="str">
        <f t="shared" si="1291"/>
        <v/>
      </c>
      <c r="AG1799" s="192"/>
      <c r="AJ1799" s="300" t="str">
        <f t="shared" si="1292"/>
        <v/>
      </c>
      <c r="AK1799" s="300" t="str">
        <f t="shared" si="1293"/>
        <v/>
      </c>
      <c r="AL1799" s="300" t="str">
        <f t="shared" si="1294"/>
        <v/>
      </c>
      <c r="AM1799" s="300" t="str">
        <f t="shared" si="1295"/>
        <v/>
      </c>
      <c r="AN1799" s="300" t="str">
        <f t="shared" si="1296"/>
        <v/>
      </c>
      <c r="AO1799" s="300" t="str">
        <f t="shared" si="1297"/>
        <v/>
      </c>
      <c r="AP1799" s="300" t="str">
        <f t="shared" si="1298"/>
        <v/>
      </c>
      <c r="AQ1799" s="300" t="str">
        <f t="shared" si="1299"/>
        <v/>
      </c>
      <c r="AR1799" s="306" t="str">
        <f t="shared" si="1300"/>
        <v/>
      </c>
      <c r="AS1799" s="300" t="str">
        <f t="shared" si="1301"/>
        <v/>
      </c>
      <c r="AT1799" s="300" t="str">
        <f t="shared" si="1302"/>
        <v/>
      </c>
      <c r="AU1799" s="192" t="str">
        <f t="shared" si="1303"/>
        <v>рбс</v>
      </c>
      <c r="AV1799" s="192" t="str">
        <f t="shared" si="1304"/>
        <v>рбс87520708общпро</v>
      </c>
      <c r="AW1799" s="191">
        <f t="shared" si="1305"/>
        <v>0</v>
      </c>
      <c r="AX1799" s="191">
        <f t="shared" si="1306"/>
        <v>0</v>
      </c>
      <c r="AY1799" s="191">
        <f t="shared" si="1307"/>
        <v>0</v>
      </c>
      <c r="AZ1799" s="191">
        <f t="shared" si="1308"/>
        <v>0</v>
      </c>
      <c r="BA1799" s="193">
        <f t="shared" si="1309"/>
        <v>1</v>
      </c>
      <c r="BB1799" s="193">
        <f t="shared" si="1310"/>
        <v>1</v>
      </c>
      <c r="BC1799" s="193">
        <f t="shared" si="1311"/>
        <v>1</v>
      </c>
      <c r="BD1799" s="191">
        <f t="shared" si="1317"/>
        <v>0</v>
      </c>
      <c r="BE1799" s="191">
        <f t="shared" si="1312"/>
        <v>0</v>
      </c>
      <c r="BF1799" s="210">
        <f t="shared" si="1313"/>
        <v>0</v>
      </c>
      <c r="BG1799" s="211">
        <f t="shared" si="1314"/>
        <v>0</v>
      </c>
      <c r="BH1799" s="289"/>
      <c r="BI1799" s="289"/>
      <c r="BL1799" s="233" t="str">
        <f t="shared" si="1315"/>
        <v/>
      </c>
    </row>
    <row r="1800" spans="1:64" ht="12" customHeight="1">
      <c r="A1800" s="333" t="s">
        <v>757</v>
      </c>
      <c r="B1800" s="381" t="s">
        <v>327</v>
      </c>
      <c r="C1800" s="333" t="s">
        <v>758</v>
      </c>
      <c r="D1800" s="381" t="s">
        <v>316</v>
      </c>
      <c r="E1800" s="381" t="s">
        <v>1446</v>
      </c>
      <c r="F1800" s="381" t="s">
        <v>586</v>
      </c>
      <c r="G1800" s="381" t="s">
        <v>393</v>
      </c>
      <c r="H1800" s="100" t="s">
        <v>653</v>
      </c>
      <c r="I1800" s="381" t="s">
        <v>505</v>
      </c>
      <c r="J1800" s="382">
        <v>604987.09</v>
      </c>
      <c r="K1800" s="382">
        <v>358957.21</v>
      </c>
      <c r="L1800" s="191" t="str">
        <f t="shared" si="1274"/>
        <v>875207080701011004Г01024422301</v>
      </c>
      <c r="M1800" s="192">
        <f t="array" ref="M1800">IF(COUNT(SEARCH(Удалить_Роспись_КВСР,$B1800)*SEARCH(Удалить_Роспись_ПБС,$C1800)*SEARCH(Удалить_Роспись_КФСР, $D1800)*SEARCH(Удалить_Роспись_КЦСР,$E1800)*SEARCH(Удалить_Роспись_КВР,$F1800)*SEARCH(Удалить_Роспись_ЭК,$H1800)*SEARCH(Удалить_Роспись_КР,$I1800))&gt;0,0,1)</f>
        <v>0</v>
      </c>
      <c r="N1800" s="192">
        <f>IF(COUNT(SEARCH(Удалить_Индекс_КВСР,$B1800)*SEARCH(Удалить_Индекс_ПБС,$C1800)*SEARCH(Удалить_Индекс_КФСР,$D1800)*SEARCH(Удалить_Индекс_КЦСР,$E1800)*SEARCH(Удалить_Индекс_КВР,$F1800)*SEARCH(Удалить_Индекс_ЭК,$H1800)*SEARCH(Удалить_Индекс_КР,$I1800))&gt;0,0,1)</f>
        <v>1</v>
      </c>
      <c r="O1800" s="192" t="str">
        <f t="shared" si="1275"/>
        <v/>
      </c>
      <c r="P1800" s="192" t="str">
        <f t="shared" si="1316"/>
        <v/>
      </c>
      <c r="Q1800" s="300" t="str">
        <f t="shared" si="1276"/>
        <v/>
      </c>
      <c r="R1800" s="300" t="str">
        <f t="shared" si="1277"/>
        <v/>
      </c>
      <c r="S1800" s="300" t="str">
        <f t="shared" si="1278"/>
        <v/>
      </c>
      <c r="T1800" s="192" t="str">
        <f t="shared" si="1279"/>
        <v/>
      </c>
      <c r="U1800" s="303" t="str">
        <f t="shared" si="1280"/>
        <v/>
      </c>
      <c r="V1800" s="300" t="str">
        <f t="shared" si="1281"/>
        <v/>
      </c>
      <c r="W1800" s="192" t="str">
        <f t="shared" si="1282"/>
        <v/>
      </c>
      <c r="X1800" s="303" t="str">
        <f t="shared" si="1283"/>
        <v/>
      </c>
      <c r="Y1800" s="300" t="str">
        <f t="shared" si="1284"/>
        <v/>
      </c>
      <c r="Z1800" s="300" t="str">
        <f t="shared" si="1285"/>
        <v/>
      </c>
      <c r="AA1800" s="303" t="str">
        <f t="shared" si="1286"/>
        <v/>
      </c>
      <c r="AB1800" s="300" t="str">
        <f t="shared" si="1287"/>
        <v/>
      </c>
      <c r="AC1800" s="300" t="str">
        <f t="shared" si="1288"/>
        <v/>
      </c>
      <c r="AD1800" s="300" t="str">
        <f t="shared" si="1289"/>
        <v/>
      </c>
      <c r="AE1800" s="192" t="str">
        <f t="shared" si="1290"/>
        <v/>
      </c>
      <c r="AF1800" s="192" t="str">
        <f t="shared" si="1291"/>
        <v/>
      </c>
      <c r="AG1800" s="192"/>
      <c r="AJ1800" s="300" t="str">
        <f t="shared" si="1292"/>
        <v/>
      </c>
      <c r="AK1800" s="300" t="str">
        <f t="shared" si="1293"/>
        <v/>
      </c>
      <c r="AL1800" s="300" t="str">
        <f t="shared" si="1294"/>
        <v/>
      </c>
      <c r="AM1800" s="300" t="str">
        <f t="shared" si="1295"/>
        <v/>
      </c>
      <c r="AN1800" s="300" t="str">
        <f t="shared" si="1296"/>
        <v/>
      </c>
      <c r="AO1800" s="300" t="str">
        <f t="shared" si="1297"/>
        <v/>
      </c>
      <c r="AP1800" s="300" t="str">
        <f t="shared" si="1298"/>
        <v/>
      </c>
      <c r="AQ1800" s="300" t="str">
        <f t="shared" si="1299"/>
        <v/>
      </c>
      <c r="AR1800" s="306" t="str">
        <f t="shared" si="1300"/>
        <v/>
      </c>
      <c r="AS1800" s="300" t="str">
        <f t="shared" si="1301"/>
        <v/>
      </c>
      <c r="AT1800" s="300" t="str">
        <f t="shared" si="1302"/>
        <v/>
      </c>
      <c r="AU1800" s="192" t="str">
        <f t="shared" si="1303"/>
        <v>рбс</v>
      </c>
      <c r="AV1800" s="192" t="str">
        <f t="shared" si="1304"/>
        <v>рбс87520708общком</v>
      </c>
      <c r="AW1800" s="191">
        <f t="shared" si="1305"/>
        <v>0</v>
      </c>
      <c r="AX1800" s="191">
        <f t="shared" si="1306"/>
        <v>0</v>
      </c>
      <c r="AY1800" s="191">
        <f t="shared" si="1307"/>
        <v>604987.09</v>
      </c>
      <c r="AZ1800" s="191">
        <f t="shared" si="1308"/>
        <v>358957.21</v>
      </c>
      <c r="BA1800" s="193">
        <f t="shared" si="1309"/>
        <v>1</v>
      </c>
      <c r="BB1800" s="193">
        <f t="shared" si="1310"/>
        <v>1</v>
      </c>
      <c r="BC1800" s="193">
        <f t="shared" si="1311"/>
        <v>1</v>
      </c>
      <c r="BD1800" s="191">
        <f t="shared" si="1317"/>
        <v>604987.09</v>
      </c>
      <c r="BE1800" s="191">
        <f t="shared" si="1312"/>
        <v>358957.21</v>
      </c>
      <c r="BF1800" s="210">
        <f t="shared" si="1313"/>
        <v>604987.09</v>
      </c>
      <c r="BG1800" s="211">
        <f t="shared" si="1314"/>
        <v>604987.09</v>
      </c>
      <c r="BH1800" s="289"/>
      <c r="BI1800" s="289"/>
      <c r="BL1800" s="233" t="str">
        <f t="shared" si="1315"/>
        <v/>
      </c>
    </row>
    <row r="1801" spans="1:64" ht="12" customHeight="1">
      <c r="A1801" s="333" t="s">
        <v>757</v>
      </c>
      <c r="B1801" s="381" t="s">
        <v>327</v>
      </c>
      <c r="C1801" s="333" t="s">
        <v>758</v>
      </c>
      <c r="D1801" s="381" t="s">
        <v>316</v>
      </c>
      <c r="E1801" s="381" t="s">
        <v>1447</v>
      </c>
      <c r="F1801" s="381" t="s">
        <v>586</v>
      </c>
      <c r="G1801" s="381" t="s">
        <v>397</v>
      </c>
      <c r="H1801" s="100" t="s">
        <v>653</v>
      </c>
      <c r="I1801" s="381" t="s">
        <v>505</v>
      </c>
      <c r="J1801" s="382">
        <v>552486.78</v>
      </c>
      <c r="K1801" s="382">
        <v>400493.5</v>
      </c>
      <c r="L1801" s="191" t="str">
        <f t="shared" si="1274"/>
        <v>875207080701011004П01024434001</v>
      </c>
      <c r="M1801" s="192">
        <f t="array" ref="M1801">IF(COUNT(SEARCH(Удалить_Роспись_КВСР,$B1801)*SEARCH(Удалить_Роспись_ПБС,$C1801)*SEARCH(Удалить_Роспись_КФСР, $D1801)*SEARCH(Удалить_Роспись_КЦСР,$E1801)*SEARCH(Удалить_Роспись_КВР,$F1801)*SEARCH(Удалить_Роспись_ЭК,$H1801)*SEARCH(Удалить_Роспись_КР,$I1801))&gt;0,0,1)</f>
        <v>0</v>
      </c>
      <c r="N1801" s="192">
        <f>IF(COUNT(SEARCH(Удалить_Индекс_КВСР,$B1801)*SEARCH(Удалить_Индекс_ПБС,$C1801)*SEARCH(Удалить_Индекс_КФСР,$D1801)*SEARCH(Удалить_Индекс_КЦСР,$E1801)*SEARCH(Удалить_Индекс_КВР,$F1801)*SEARCH(Удалить_Индекс_ЭК,$H1801)*SEARCH(Удалить_Индекс_КР,$I1801))&gt;0,0,1)</f>
        <v>1</v>
      </c>
      <c r="O1801" s="192" t="str">
        <f t="shared" si="1275"/>
        <v/>
      </c>
      <c r="P1801" s="192" t="str">
        <f t="shared" si="1316"/>
        <v/>
      </c>
      <c r="Q1801" s="300" t="str">
        <f t="shared" si="1276"/>
        <v/>
      </c>
      <c r="R1801" s="300" t="str">
        <f t="shared" si="1277"/>
        <v/>
      </c>
      <c r="S1801" s="300" t="str">
        <f t="shared" si="1278"/>
        <v/>
      </c>
      <c r="T1801" s="192" t="str">
        <f t="shared" si="1279"/>
        <v/>
      </c>
      <c r="U1801" s="303" t="str">
        <f t="shared" si="1280"/>
        <v/>
      </c>
      <c r="V1801" s="300" t="str">
        <f t="shared" si="1281"/>
        <v/>
      </c>
      <c r="W1801" s="192" t="str">
        <f t="shared" si="1282"/>
        <v/>
      </c>
      <c r="X1801" s="303" t="str">
        <f t="shared" si="1283"/>
        <v/>
      </c>
      <c r="Y1801" s="300" t="str">
        <f t="shared" si="1284"/>
        <v/>
      </c>
      <c r="Z1801" s="300" t="str">
        <f t="shared" si="1285"/>
        <v/>
      </c>
      <c r="AA1801" s="303" t="str">
        <f t="shared" si="1286"/>
        <v/>
      </c>
      <c r="AB1801" s="300" t="str">
        <f t="shared" si="1287"/>
        <v/>
      </c>
      <c r="AC1801" s="300" t="str">
        <f t="shared" si="1288"/>
        <v/>
      </c>
      <c r="AD1801" s="300" t="str">
        <f t="shared" si="1289"/>
        <v/>
      </c>
      <c r="AE1801" s="192" t="str">
        <f t="shared" si="1290"/>
        <v/>
      </c>
      <c r="AF1801" s="192" t="str">
        <f t="shared" si="1291"/>
        <v/>
      </c>
      <c r="AG1801" s="192"/>
      <c r="AJ1801" s="300" t="str">
        <f t="shared" si="1292"/>
        <v/>
      </c>
      <c r="AK1801" s="300" t="str">
        <f t="shared" si="1293"/>
        <v/>
      </c>
      <c r="AL1801" s="300" t="str">
        <f t="shared" si="1294"/>
        <v/>
      </c>
      <c r="AM1801" s="300" t="str">
        <f t="shared" si="1295"/>
        <v/>
      </c>
      <c r="AN1801" s="300" t="str">
        <f t="shared" si="1296"/>
        <v/>
      </c>
      <c r="AO1801" s="300" t="str">
        <f t="shared" si="1297"/>
        <v/>
      </c>
      <c r="AP1801" s="300" t="str">
        <f t="shared" si="1298"/>
        <v/>
      </c>
      <c r="AQ1801" s="300" t="str">
        <f t="shared" si="1299"/>
        <v/>
      </c>
      <c r="AR1801" s="306" t="str">
        <f t="shared" si="1300"/>
        <v/>
      </c>
      <c r="AS1801" s="300" t="str">
        <f t="shared" si="1301"/>
        <v/>
      </c>
      <c r="AT1801" s="300" t="str">
        <f t="shared" si="1302"/>
        <v/>
      </c>
      <c r="AU1801" s="192" t="str">
        <f t="shared" si="1303"/>
        <v>рбс</v>
      </c>
      <c r="AV1801" s="192" t="str">
        <f t="shared" si="1304"/>
        <v>рбс87520708общпро</v>
      </c>
      <c r="AW1801" s="191">
        <f t="shared" si="1305"/>
        <v>0</v>
      </c>
      <c r="AX1801" s="191">
        <f t="shared" si="1306"/>
        <v>0</v>
      </c>
      <c r="AY1801" s="191">
        <f t="shared" si="1307"/>
        <v>552486.78</v>
      </c>
      <c r="AZ1801" s="191">
        <f t="shared" si="1308"/>
        <v>400493.5</v>
      </c>
      <c r="BA1801" s="193">
        <f t="shared" si="1309"/>
        <v>1</v>
      </c>
      <c r="BB1801" s="193">
        <f t="shared" si="1310"/>
        <v>1</v>
      </c>
      <c r="BC1801" s="193">
        <f t="shared" si="1311"/>
        <v>1</v>
      </c>
      <c r="BD1801" s="191">
        <f t="shared" si="1317"/>
        <v>552486.78</v>
      </c>
      <c r="BE1801" s="191">
        <f t="shared" si="1312"/>
        <v>400493.5</v>
      </c>
      <c r="BF1801" s="210">
        <f t="shared" si="1313"/>
        <v>552486.78</v>
      </c>
      <c r="BG1801" s="211">
        <f t="shared" si="1314"/>
        <v>552486.78</v>
      </c>
      <c r="BH1801" s="289"/>
      <c r="BI1801" s="289"/>
      <c r="BL1801" s="233" t="str">
        <f t="shared" si="1315"/>
        <v/>
      </c>
    </row>
    <row r="1802" spans="1:64" ht="12" customHeight="1">
      <c r="A1802" s="333" t="s">
        <v>757</v>
      </c>
      <c r="B1802" s="381" t="s">
        <v>327</v>
      </c>
      <c r="C1802" s="333" t="s">
        <v>758</v>
      </c>
      <c r="D1802" s="381" t="s">
        <v>316</v>
      </c>
      <c r="E1802" s="381" t="s">
        <v>1449</v>
      </c>
      <c r="F1802" s="381" t="s">
        <v>586</v>
      </c>
      <c r="G1802" s="381" t="s">
        <v>393</v>
      </c>
      <c r="H1802" s="100" t="s">
        <v>653</v>
      </c>
      <c r="I1802" s="381" t="s">
        <v>505</v>
      </c>
      <c r="J1802" s="382">
        <v>38478</v>
      </c>
      <c r="K1802" s="382">
        <v>27152.71</v>
      </c>
      <c r="L1802" s="191" t="str">
        <f t="shared" si="1274"/>
        <v>875207080701011004Э01024422301</v>
      </c>
      <c r="M1802" s="192">
        <f t="array" ref="M1802">IF(COUNT(SEARCH(Удалить_Роспись_КВСР,$B1802)*SEARCH(Удалить_Роспись_ПБС,$C1802)*SEARCH(Удалить_Роспись_КФСР, $D1802)*SEARCH(Удалить_Роспись_КЦСР,$E1802)*SEARCH(Удалить_Роспись_КВР,$F1802)*SEARCH(Удалить_Роспись_ЭК,$H1802)*SEARCH(Удалить_Роспись_КР,$I1802))&gt;0,0,1)</f>
        <v>0</v>
      </c>
      <c r="N1802" s="192">
        <f>IF(COUNT(SEARCH(Удалить_Индекс_КВСР,$B1802)*SEARCH(Удалить_Индекс_ПБС,$C1802)*SEARCH(Удалить_Индекс_КФСР,$D1802)*SEARCH(Удалить_Индекс_КЦСР,$E1802)*SEARCH(Удалить_Индекс_КВР,$F1802)*SEARCH(Удалить_Индекс_ЭК,$H1802)*SEARCH(Удалить_Индекс_КР,$I1802))&gt;0,0,1)</f>
        <v>1</v>
      </c>
      <c r="O1802" s="192" t="str">
        <f t="shared" si="1275"/>
        <v/>
      </c>
      <c r="P1802" s="192" t="str">
        <f t="shared" si="1316"/>
        <v/>
      </c>
      <c r="Q1802" s="300" t="str">
        <f t="shared" si="1276"/>
        <v/>
      </c>
      <c r="R1802" s="300" t="str">
        <f t="shared" si="1277"/>
        <v/>
      </c>
      <c r="S1802" s="300" t="str">
        <f t="shared" si="1278"/>
        <v/>
      </c>
      <c r="T1802" s="192" t="str">
        <f t="shared" si="1279"/>
        <v/>
      </c>
      <c r="U1802" s="303" t="str">
        <f t="shared" si="1280"/>
        <v/>
      </c>
      <c r="V1802" s="300" t="str">
        <f t="shared" si="1281"/>
        <v/>
      </c>
      <c r="W1802" s="192" t="str">
        <f t="shared" si="1282"/>
        <v/>
      </c>
      <c r="X1802" s="303" t="str">
        <f t="shared" si="1283"/>
        <v/>
      </c>
      <c r="Y1802" s="300" t="str">
        <f t="shared" si="1284"/>
        <v/>
      </c>
      <c r="Z1802" s="300" t="str">
        <f t="shared" si="1285"/>
        <v/>
      </c>
      <c r="AA1802" s="303" t="str">
        <f t="shared" si="1286"/>
        <v/>
      </c>
      <c r="AB1802" s="300" t="str">
        <f t="shared" si="1287"/>
        <v/>
      </c>
      <c r="AC1802" s="300" t="str">
        <f t="shared" si="1288"/>
        <v/>
      </c>
      <c r="AD1802" s="300" t="str">
        <f t="shared" si="1289"/>
        <v/>
      </c>
      <c r="AE1802" s="192" t="str">
        <f t="shared" si="1290"/>
        <v/>
      </c>
      <c r="AF1802" s="192" t="str">
        <f t="shared" si="1291"/>
        <v/>
      </c>
      <c r="AG1802" s="192"/>
      <c r="AJ1802" s="300" t="str">
        <f t="shared" si="1292"/>
        <v/>
      </c>
      <c r="AK1802" s="300" t="str">
        <f t="shared" si="1293"/>
        <v/>
      </c>
      <c r="AL1802" s="300" t="str">
        <f t="shared" si="1294"/>
        <v/>
      </c>
      <c r="AM1802" s="300" t="str">
        <f t="shared" si="1295"/>
        <v/>
      </c>
      <c r="AN1802" s="300" t="str">
        <f t="shared" si="1296"/>
        <v/>
      </c>
      <c r="AO1802" s="300" t="str">
        <f t="shared" si="1297"/>
        <v/>
      </c>
      <c r="AP1802" s="300" t="str">
        <f t="shared" si="1298"/>
        <v/>
      </c>
      <c r="AQ1802" s="300" t="str">
        <f t="shared" si="1299"/>
        <v/>
      </c>
      <c r="AR1802" s="306" t="str">
        <f t="shared" si="1300"/>
        <v/>
      </c>
      <c r="AS1802" s="300" t="str">
        <f t="shared" si="1301"/>
        <v/>
      </c>
      <c r="AT1802" s="300" t="str">
        <f t="shared" si="1302"/>
        <v/>
      </c>
      <c r="AU1802" s="192" t="str">
        <f t="shared" si="1303"/>
        <v>рбс</v>
      </c>
      <c r="AV1802" s="192" t="str">
        <f t="shared" si="1304"/>
        <v>рбс87520708общком</v>
      </c>
      <c r="AW1802" s="191">
        <f t="shared" si="1305"/>
        <v>0</v>
      </c>
      <c r="AX1802" s="191">
        <f t="shared" si="1306"/>
        <v>0</v>
      </c>
      <c r="AY1802" s="191">
        <f t="shared" si="1307"/>
        <v>38478</v>
      </c>
      <c r="AZ1802" s="191">
        <f t="shared" si="1308"/>
        <v>27152.71</v>
      </c>
      <c r="BA1802" s="193">
        <f t="shared" si="1309"/>
        <v>1</v>
      </c>
      <c r="BB1802" s="193">
        <f t="shared" si="1310"/>
        <v>1</v>
      </c>
      <c r="BC1802" s="193">
        <f t="shared" si="1311"/>
        <v>1</v>
      </c>
      <c r="BD1802" s="191">
        <f t="shared" si="1317"/>
        <v>38478</v>
      </c>
      <c r="BE1802" s="191">
        <f t="shared" si="1312"/>
        <v>27152.71</v>
      </c>
      <c r="BF1802" s="210">
        <f t="shared" si="1313"/>
        <v>38478</v>
      </c>
      <c r="BG1802" s="211">
        <f t="shared" si="1314"/>
        <v>38478</v>
      </c>
      <c r="BH1802" s="289"/>
      <c r="BI1802" s="289"/>
      <c r="BL1802" s="233" t="str">
        <f t="shared" si="1315"/>
        <v/>
      </c>
    </row>
    <row r="1803" spans="1:64" ht="12" hidden="1" customHeight="1">
      <c r="A1803" s="333" t="s">
        <v>757</v>
      </c>
      <c r="B1803" s="381" t="s">
        <v>327</v>
      </c>
      <c r="C1803" s="333" t="s">
        <v>758</v>
      </c>
      <c r="D1803" s="381" t="s">
        <v>316</v>
      </c>
      <c r="E1803" s="381" t="s">
        <v>1450</v>
      </c>
      <c r="F1803" s="381" t="s">
        <v>608</v>
      </c>
      <c r="G1803" s="381" t="s">
        <v>385</v>
      </c>
      <c r="H1803" s="100" t="s">
        <v>653</v>
      </c>
      <c r="I1803" s="381" t="s">
        <v>339</v>
      </c>
      <c r="J1803" s="382">
        <v>598268.24</v>
      </c>
      <c r="K1803" s="382">
        <v>506777.98</v>
      </c>
      <c r="L1803" s="191" t="str">
        <f t="shared" si="1274"/>
        <v>875207080701011007408011121110</v>
      </c>
      <c r="M1803" s="192">
        <f t="array" ref="M1803">IF(COUNT(SEARCH(Удалить_Роспись_КВСР,$B1803)*SEARCH(Удалить_Роспись_ПБС,$C1803)*SEARCH(Удалить_Роспись_КФСР, $D1803)*SEARCH(Удалить_Роспись_КЦСР,$E1803)*SEARCH(Удалить_Роспись_КВР,$F1803)*SEARCH(Удалить_Роспись_ЭК,$H1803)*SEARCH(Удалить_Роспись_КР,$I1803))&gt;0,0,1)</f>
        <v>0</v>
      </c>
      <c r="N1803" s="192">
        <v>0</v>
      </c>
      <c r="O1803" s="192" t="str">
        <f t="shared" si="1275"/>
        <v/>
      </c>
      <c r="P1803" s="192" t="str">
        <f t="shared" si="1316"/>
        <v/>
      </c>
      <c r="Q1803" s="300" t="str">
        <f t="shared" si="1276"/>
        <v/>
      </c>
      <c r="R1803" s="300" t="str">
        <f t="shared" si="1277"/>
        <v/>
      </c>
      <c r="S1803" s="300" t="str">
        <f t="shared" si="1278"/>
        <v/>
      </c>
      <c r="T1803" s="192" t="str">
        <f t="shared" si="1279"/>
        <v/>
      </c>
      <c r="U1803" s="303" t="str">
        <f t="shared" si="1280"/>
        <v/>
      </c>
      <c r="V1803" s="300" t="str">
        <f t="shared" si="1281"/>
        <v/>
      </c>
      <c r="W1803" s="192" t="str">
        <f t="shared" si="1282"/>
        <v/>
      </c>
      <c r="X1803" s="303" t="str">
        <f t="shared" si="1283"/>
        <v/>
      </c>
      <c r="Y1803" s="300" t="str">
        <f t="shared" si="1284"/>
        <v/>
      </c>
      <c r="Z1803" s="300" t="str">
        <f t="shared" si="1285"/>
        <v/>
      </c>
      <c r="AA1803" s="303" t="str">
        <f t="shared" si="1286"/>
        <v/>
      </c>
      <c r="AB1803" s="300" t="str">
        <f t="shared" si="1287"/>
        <v/>
      </c>
      <c r="AC1803" s="300" t="str">
        <f t="shared" si="1288"/>
        <v/>
      </c>
      <c r="AD1803" s="300" t="str">
        <f t="shared" si="1289"/>
        <v/>
      </c>
      <c r="AE1803" s="192" t="str">
        <f t="shared" si="1290"/>
        <v/>
      </c>
      <c r="AF1803" s="192" t="str">
        <f t="shared" si="1291"/>
        <v/>
      </c>
      <c r="AG1803" s="192"/>
      <c r="AJ1803" s="300" t="str">
        <f t="shared" si="1292"/>
        <v/>
      </c>
      <c r="AK1803" s="300" t="str">
        <f t="shared" si="1293"/>
        <v/>
      </c>
      <c r="AL1803" s="300" t="str">
        <f t="shared" si="1294"/>
        <v/>
      </c>
      <c r="AM1803" s="300" t="str">
        <f t="shared" si="1295"/>
        <v/>
      </c>
      <c r="AN1803" s="300" t="str">
        <f t="shared" si="1296"/>
        <v/>
      </c>
      <c r="AO1803" s="300" t="str">
        <f t="shared" si="1297"/>
        <v/>
      </c>
      <c r="AP1803" s="300" t="str">
        <f t="shared" si="1298"/>
        <v/>
      </c>
      <c r="AQ1803" s="300" t="str">
        <f t="shared" si="1299"/>
        <v/>
      </c>
      <c r="AR1803" s="306" t="str">
        <f t="shared" si="1300"/>
        <v/>
      </c>
      <c r="AS1803" s="300" t="str">
        <f t="shared" si="1301"/>
        <v/>
      </c>
      <c r="AT1803" s="300" t="str">
        <f t="shared" si="1302"/>
        <v/>
      </c>
      <c r="AU1803" s="192" t="str">
        <f t="shared" si="1303"/>
        <v>рбс</v>
      </c>
      <c r="AV1803" s="192" t="str">
        <f t="shared" si="1304"/>
        <v>рбс87520708общопл</v>
      </c>
      <c r="AW1803" s="191">
        <f t="shared" si="1305"/>
        <v>0</v>
      </c>
      <c r="AX1803" s="191">
        <f t="shared" si="1306"/>
        <v>0</v>
      </c>
      <c r="AY1803" s="191">
        <f t="shared" si="1307"/>
        <v>0</v>
      </c>
      <c r="AZ1803" s="191">
        <f t="shared" si="1308"/>
        <v>0</v>
      </c>
      <c r="BA1803" s="193">
        <f t="shared" si="1309"/>
        <v>1</v>
      </c>
      <c r="BB1803" s="193">
        <f t="shared" si="1310"/>
        <v>1</v>
      </c>
      <c r="BC1803" s="193">
        <f t="shared" si="1311"/>
        <v>1</v>
      </c>
      <c r="BD1803" s="191">
        <f t="shared" si="1317"/>
        <v>0</v>
      </c>
      <c r="BE1803" s="191">
        <f t="shared" si="1312"/>
        <v>0</v>
      </c>
      <c r="BF1803" s="210">
        <f t="shared" si="1313"/>
        <v>0</v>
      </c>
      <c r="BG1803" s="211">
        <f t="shared" si="1314"/>
        <v>0</v>
      </c>
      <c r="BH1803" s="289"/>
      <c r="BI1803" s="289"/>
      <c r="BL1803" s="233" t="str">
        <f t="shared" si="1315"/>
        <v/>
      </c>
    </row>
    <row r="1804" spans="1:64" ht="12" hidden="1" customHeight="1">
      <c r="A1804" s="333" t="s">
        <v>757</v>
      </c>
      <c r="B1804" s="381" t="s">
        <v>327</v>
      </c>
      <c r="C1804" s="333" t="s">
        <v>758</v>
      </c>
      <c r="D1804" s="381" t="s">
        <v>316</v>
      </c>
      <c r="E1804" s="381" t="s">
        <v>1450</v>
      </c>
      <c r="F1804" s="381" t="s">
        <v>589</v>
      </c>
      <c r="G1804" s="381" t="s">
        <v>386</v>
      </c>
      <c r="H1804" s="100" t="s">
        <v>653</v>
      </c>
      <c r="I1804" s="381" t="s">
        <v>339</v>
      </c>
      <c r="J1804" s="382">
        <v>7840</v>
      </c>
      <c r="K1804" s="382">
        <v>0</v>
      </c>
      <c r="L1804" s="191" t="str">
        <f t="shared" si="1274"/>
        <v>875207080701011007408011221210</v>
      </c>
      <c r="M1804" s="192">
        <f t="array" ref="M1804">IF(COUNT(SEARCH(Удалить_Роспись_КВСР,$B1804)*SEARCH(Удалить_Роспись_ПБС,$C1804)*SEARCH(Удалить_Роспись_КФСР, $D1804)*SEARCH(Удалить_Роспись_КЦСР,$E1804)*SEARCH(Удалить_Роспись_КВР,$F1804)*SEARCH(Удалить_Роспись_ЭК,$H1804)*SEARCH(Удалить_Роспись_КР,$I1804))&gt;0,0,1)</f>
        <v>0</v>
      </c>
      <c r="N1804" s="192">
        <v>0</v>
      </c>
      <c r="O1804" s="192" t="str">
        <f t="shared" si="1275"/>
        <v/>
      </c>
      <c r="P1804" s="192" t="str">
        <f t="shared" si="1316"/>
        <v/>
      </c>
      <c r="Q1804" s="300" t="str">
        <f t="shared" si="1276"/>
        <v/>
      </c>
      <c r="R1804" s="300" t="str">
        <f t="shared" si="1277"/>
        <v/>
      </c>
      <c r="S1804" s="300" t="str">
        <f t="shared" si="1278"/>
        <v/>
      </c>
      <c r="T1804" s="192" t="str">
        <f t="shared" si="1279"/>
        <v/>
      </c>
      <c r="U1804" s="303" t="str">
        <f t="shared" si="1280"/>
        <v/>
      </c>
      <c r="V1804" s="300" t="str">
        <f t="shared" si="1281"/>
        <v/>
      </c>
      <c r="W1804" s="192" t="str">
        <f t="shared" si="1282"/>
        <v/>
      </c>
      <c r="X1804" s="303" t="str">
        <f t="shared" si="1283"/>
        <v/>
      </c>
      <c r="Y1804" s="300" t="str">
        <f t="shared" si="1284"/>
        <v/>
      </c>
      <c r="Z1804" s="300" t="str">
        <f t="shared" si="1285"/>
        <v/>
      </c>
      <c r="AA1804" s="303" t="str">
        <f t="shared" si="1286"/>
        <v/>
      </c>
      <c r="AB1804" s="300" t="str">
        <f t="shared" si="1287"/>
        <v/>
      </c>
      <c r="AC1804" s="300" t="str">
        <f t="shared" si="1288"/>
        <v/>
      </c>
      <c r="AD1804" s="300" t="str">
        <f t="shared" si="1289"/>
        <v/>
      </c>
      <c r="AE1804" s="192" t="str">
        <f t="shared" si="1290"/>
        <v/>
      </c>
      <c r="AF1804" s="192" t="str">
        <f t="shared" si="1291"/>
        <v/>
      </c>
      <c r="AG1804" s="192"/>
      <c r="AJ1804" s="300" t="str">
        <f t="shared" si="1292"/>
        <v/>
      </c>
      <c r="AK1804" s="300" t="str">
        <f t="shared" si="1293"/>
        <v/>
      </c>
      <c r="AL1804" s="300" t="str">
        <f t="shared" si="1294"/>
        <v/>
      </c>
      <c r="AM1804" s="300" t="str">
        <f t="shared" si="1295"/>
        <v/>
      </c>
      <c r="AN1804" s="300" t="str">
        <f t="shared" si="1296"/>
        <v/>
      </c>
      <c r="AO1804" s="300" t="str">
        <f t="shared" si="1297"/>
        <v/>
      </c>
      <c r="AP1804" s="300" t="str">
        <f t="shared" si="1298"/>
        <v/>
      </c>
      <c r="AQ1804" s="300" t="str">
        <f t="shared" si="1299"/>
        <v/>
      </c>
      <c r="AR1804" s="306" t="str">
        <f t="shared" si="1300"/>
        <v/>
      </c>
      <c r="AS1804" s="300" t="str">
        <f t="shared" si="1301"/>
        <v/>
      </c>
      <c r="AT1804" s="300" t="str">
        <f t="shared" si="1302"/>
        <v/>
      </c>
      <c r="AU1804" s="192" t="str">
        <f t="shared" si="1303"/>
        <v>рбс</v>
      </c>
      <c r="AV1804" s="192" t="str">
        <f t="shared" si="1304"/>
        <v>рбс87520708общпро</v>
      </c>
      <c r="AW1804" s="191">
        <f t="shared" si="1305"/>
        <v>0</v>
      </c>
      <c r="AX1804" s="191">
        <f t="shared" si="1306"/>
        <v>0</v>
      </c>
      <c r="AY1804" s="191">
        <f t="shared" si="1307"/>
        <v>0</v>
      </c>
      <c r="AZ1804" s="191">
        <f t="shared" si="1308"/>
        <v>0</v>
      </c>
      <c r="BA1804" s="193">
        <f t="shared" si="1309"/>
        <v>1</v>
      </c>
      <c r="BB1804" s="193">
        <f t="shared" si="1310"/>
        <v>1</v>
      </c>
      <c r="BC1804" s="193">
        <f t="shared" si="1311"/>
        <v>1</v>
      </c>
      <c r="BD1804" s="191">
        <f t="shared" si="1317"/>
        <v>0</v>
      </c>
      <c r="BE1804" s="191">
        <f t="shared" si="1312"/>
        <v>0</v>
      </c>
      <c r="BF1804" s="210">
        <f t="shared" si="1313"/>
        <v>0</v>
      </c>
      <c r="BG1804" s="211">
        <f t="shared" si="1314"/>
        <v>0</v>
      </c>
      <c r="BH1804" s="289"/>
      <c r="BI1804" s="289"/>
      <c r="BL1804" s="233" t="str">
        <f t="shared" si="1315"/>
        <v/>
      </c>
    </row>
    <row r="1805" spans="1:64" ht="12" hidden="1" customHeight="1">
      <c r="A1805" s="333" t="s">
        <v>757</v>
      </c>
      <c r="B1805" s="381" t="s">
        <v>327</v>
      </c>
      <c r="C1805" s="333" t="s">
        <v>758</v>
      </c>
      <c r="D1805" s="381" t="s">
        <v>316</v>
      </c>
      <c r="E1805" s="381" t="s">
        <v>1450</v>
      </c>
      <c r="F1805" s="381" t="s">
        <v>902</v>
      </c>
      <c r="G1805" s="381" t="s">
        <v>387</v>
      </c>
      <c r="H1805" s="100" t="s">
        <v>653</v>
      </c>
      <c r="I1805" s="381" t="s">
        <v>339</v>
      </c>
      <c r="J1805" s="382">
        <v>180677.01</v>
      </c>
      <c r="K1805" s="382">
        <v>129211.35</v>
      </c>
      <c r="L1805" s="191" t="str">
        <f t="shared" si="1274"/>
        <v>875207080701011007408011921310</v>
      </c>
      <c r="M1805" s="192">
        <f t="array" ref="M1805">IF(COUNT(SEARCH(Удалить_Роспись_КВСР,$B1805)*SEARCH(Удалить_Роспись_ПБС,$C1805)*SEARCH(Удалить_Роспись_КФСР, $D1805)*SEARCH(Удалить_Роспись_КЦСР,$E1805)*SEARCH(Удалить_Роспись_КВР,$F1805)*SEARCH(Удалить_Роспись_ЭК,$H1805)*SEARCH(Удалить_Роспись_КР,$I1805))&gt;0,0,1)</f>
        <v>0</v>
      </c>
      <c r="N1805" s="192">
        <v>0</v>
      </c>
      <c r="O1805" s="192" t="str">
        <f t="shared" si="1275"/>
        <v/>
      </c>
      <c r="P1805" s="192" t="str">
        <f t="shared" si="1316"/>
        <v/>
      </c>
      <c r="Q1805" s="300" t="str">
        <f t="shared" si="1276"/>
        <v/>
      </c>
      <c r="R1805" s="300" t="str">
        <f t="shared" si="1277"/>
        <v/>
      </c>
      <c r="S1805" s="300" t="str">
        <f t="shared" si="1278"/>
        <v/>
      </c>
      <c r="T1805" s="192" t="str">
        <f t="shared" si="1279"/>
        <v/>
      </c>
      <c r="U1805" s="303" t="str">
        <f t="shared" si="1280"/>
        <v/>
      </c>
      <c r="V1805" s="300" t="str">
        <f t="shared" si="1281"/>
        <v/>
      </c>
      <c r="W1805" s="192" t="str">
        <f t="shared" si="1282"/>
        <v/>
      </c>
      <c r="X1805" s="303" t="str">
        <f t="shared" si="1283"/>
        <v/>
      </c>
      <c r="Y1805" s="300" t="str">
        <f t="shared" si="1284"/>
        <v/>
      </c>
      <c r="Z1805" s="300" t="str">
        <f t="shared" si="1285"/>
        <v/>
      </c>
      <c r="AA1805" s="303" t="str">
        <f t="shared" si="1286"/>
        <v/>
      </c>
      <c r="AB1805" s="300" t="str">
        <f t="shared" si="1287"/>
        <v/>
      </c>
      <c r="AC1805" s="300" t="str">
        <f t="shared" si="1288"/>
        <v/>
      </c>
      <c r="AD1805" s="300" t="str">
        <f t="shared" si="1289"/>
        <v/>
      </c>
      <c r="AE1805" s="192" t="str">
        <f t="shared" si="1290"/>
        <v/>
      </c>
      <c r="AF1805" s="192" t="str">
        <f t="shared" si="1291"/>
        <v/>
      </c>
      <c r="AG1805" s="192"/>
      <c r="AJ1805" s="300" t="str">
        <f t="shared" si="1292"/>
        <v/>
      </c>
      <c r="AK1805" s="300" t="str">
        <f t="shared" si="1293"/>
        <v/>
      </c>
      <c r="AL1805" s="300" t="str">
        <f t="shared" si="1294"/>
        <v/>
      </c>
      <c r="AM1805" s="300" t="str">
        <f t="shared" si="1295"/>
        <v/>
      </c>
      <c r="AN1805" s="300" t="str">
        <f t="shared" si="1296"/>
        <v/>
      </c>
      <c r="AO1805" s="300" t="str">
        <f t="shared" si="1297"/>
        <v/>
      </c>
      <c r="AP1805" s="300" t="str">
        <f t="shared" si="1298"/>
        <v/>
      </c>
      <c r="AQ1805" s="300" t="str">
        <f t="shared" si="1299"/>
        <v/>
      </c>
      <c r="AR1805" s="306" t="str">
        <f t="shared" si="1300"/>
        <v/>
      </c>
      <c r="AS1805" s="300" t="str">
        <f t="shared" si="1301"/>
        <v/>
      </c>
      <c r="AT1805" s="300" t="str">
        <f t="shared" si="1302"/>
        <v/>
      </c>
      <c r="AU1805" s="192" t="str">
        <f t="shared" si="1303"/>
        <v>рбс</v>
      </c>
      <c r="AV1805" s="192" t="str">
        <f t="shared" si="1304"/>
        <v>рбс87520708общопл</v>
      </c>
      <c r="AW1805" s="191">
        <f t="shared" si="1305"/>
        <v>0</v>
      </c>
      <c r="AX1805" s="191">
        <f t="shared" si="1306"/>
        <v>0</v>
      </c>
      <c r="AY1805" s="191">
        <f t="shared" si="1307"/>
        <v>0</v>
      </c>
      <c r="AZ1805" s="191">
        <f t="shared" si="1308"/>
        <v>0</v>
      </c>
      <c r="BA1805" s="193">
        <f t="shared" si="1309"/>
        <v>1</v>
      </c>
      <c r="BB1805" s="193">
        <f t="shared" si="1310"/>
        <v>1</v>
      </c>
      <c r="BC1805" s="193">
        <f t="shared" si="1311"/>
        <v>1</v>
      </c>
      <c r="BD1805" s="191">
        <f t="shared" si="1317"/>
        <v>0</v>
      </c>
      <c r="BE1805" s="191">
        <f t="shared" si="1312"/>
        <v>0</v>
      </c>
      <c r="BF1805" s="210">
        <f t="shared" si="1313"/>
        <v>0</v>
      </c>
      <c r="BG1805" s="211">
        <f t="shared" si="1314"/>
        <v>0</v>
      </c>
      <c r="BH1805" s="289" t="str">
        <f>B1805</f>
        <v>875</v>
      </c>
      <c r="BI1805" s="289" t="str">
        <f>D1805</f>
        <v>0701</v>
      </c>
      <c r="BJ1805" s="284" t="s">
        <v>584</v>
      </c>
      <c r="BK1805" s="284" t="s">
        <v>585</v>
      </c>
      <c r="BL1805" s="233" t="str">
        <f t="shared" si="1315"/>
        <v/>
      </c>
    </row>
    <row r="1806" spans="1:64" ht="12" hidden="1" customHeight="1">
      <c r="A1806" s="333" t="s">
        <v>757</v>
      </c>
      <c r="B1806" s="381" t="s">
        <v>327</v>
      </c>
      <c r="C1806" s="333" t="s">
        <v>758</v>
      </c>
      <c r="D1806" s="381" t="s">
        <v>316</v>
      </c>
      <c r="E1806" s="381" t="s">
        <v>1450</v>
      </c>
      <c r="F1806" s="381" t="s">
        <v>586</v>
      </c>
      <c r="G1806" s="381" t="s">
        <v>389</v>
      </c>
      <c r="H1806" s="100" t="s">
        <v>653</v>
      </c>
      <c r="I1806" s="381" t="s">
        <v>339</v>
      </c>
      <c r="J1806" s="382">
        <v>4500</v>
      </c>
      <c r="K1806" s="382">
        <v>0</v>
      </c>
      <c r="L1806" s="191" t="str">
        <f t="shared" ref="L1806:L1869" si="1318">CONCATENATE(B1806,C1806,D1806,E1806,F1806,G1806,I1806)</f>
        <v>875207080701011007408024422610</v>
      </c>
      <c r="M1806" s="192">
        <f t="array" ref="M1806">IF(COUNT(SEARCH(Удалить_Роспись_КВСР,$B1806)*SEARCH(Удалить_Роспись_ПБС,$C1806)*SEARCH(Удалить_Роспись_КФСР, $D1806)*SEARCH(Удалить_Роспись_КЦСР,$E1806)*SEARCH(Удалить_Роспись_КВР,$F1806)*SEARCH(Удалить_Роспись_ЭК,$H1806)*SEARCH(Удалить_Роспись_КР,$I1806))&gt;0,0,1)</f>
        <v>0</v>
      </c>
      <c r="N1806" s="192">
        <v>0</v>
      </c>
      <c r="O1806" s="192" t="str">
        <f t="shared" ref="O1806:O1869" si="1319">IF(OR($E1806="263П001",$E1806="092П000"),"атп","")</f>
        <v/>
      </c>
      <c r="P1806" s="192" t="str">
        <f t="shared" si="1316"/>
        <v/>
      </c>
      <c r="Q1806" s="300" t="str">
        <f t="shared" ref="Q1806:Q1869" si="1320">IF(OR($E1806="282Д002",$E1806="909Д000"),"инв","")</f>
        <v/>
      </c>
      <c r="R1806" s="300" t="str">
        <f t="shared" ref="R1806:R1869" si="1321">IF(OR($E1806="2928006",$E1806="4118004",$E1806="909Ж000"),"зем","")</f>
        <v/>
      </c>
      <c r="S1806" s="300" t="str">
        <f t="shared" ref="S1806:S1869" si="1322">IF($D1806="1001","пен","")</f>
        <v/>
      </c>
      <c r="T1806" s="192" t="str">
        <f t="shared" ref="T1806:T1869" si="1323">IF($E1806="9018000","рез","")</f>
        <v/>
      </c>
      <c r="U1806" s="303" t="str">
        <f t="shared" ref="U1806:U1869" si="1324">IF(LEFT($E1806,3)="795","рцп","")</f>
        <v/>
      </c>
      <c r="V1806" s="300" t="str">
        <f t="shared" ref="V1806:V1869" si="1325">IF(AND($B1806="830",OR($E1806="1038212",$E1806="0358000",E1806="0348223",E1806="1018001",E1806="1018210",E1806="1038000",E1806="0318202",E1806="0368203",E1806="0538001")),"мер","")</f>
        <v/>
      </c>
      <c r="W1806" s="192" t="str">
        <f t="shared" ref="W1806:W1869" si="1326">IF(AND($B1806="806",$D1806="0503"),"бла","")</f>
        <v/>
      </c>
      <c r="X1806" s="303" t="str">
        <f t="shared" ref="X1806:X1869" si="1327">IF(AND($B1806="806",$E1806="5058606"),"жил","")</f>
        <v/>
      </c>
      <c r="Y1806" s="300" t="str">
        <f t="shared" ref="Y1806:Y1869" si="1328">IF($D1806="0107","выб","")</f>
        <v/>
      </c>
      <c r="Z1806" s="300" t="str">
        <f t="shared" ref="Z1806:Z1869" si="1329">IF($G1806="251","меж","")</f>
        <v/>
      </c>
      <c r="AA1806" s="303" t="str">
        <f t="shared" ref="AA1806:AA1869" si="1330">IF($B1806="800","кцп","")</f>
        <v/>
      </c>
      <c r="AB1806" s="300" t="str">
        <f t="shared" ref="AB1806:AB1869" si="1331">IF($F1806="611","смз","")</f>
        <v/>
      </c>
      <c r="AC1806" s="300" t="str">
        <f t="shared" ref="AC1806:AC1869" si="1332">IF($D1806="1301","дол","")</f>
        <v/>
      </c>
      <c r="AD1806" s="300" t="str">
        <f t="shared" ref="AD1806:AD1869" si="1333">IF($F1806="612","сиц","")</f>
        <v/>
      </c>
      <c r="AE1806" s="192" t="str">
        <f t="shared" ref="AE1806:AE1869" si="1334">IF(AND($B1806="890",$E1806="9098000",F1806="870"),"рсф","")</f>
        <v/>
      </c>
      <c r="AF1806" s="192" t="str">
        <f t="shared" ref="AF1806:AF1869" si="1335">IF(AND($F1806="330",B1806="806"),"поч","")</f>
        <v/>
      </c>
      <c r="AG1806" s="192"/>
      <c r="AJ1806" s="300" t="str">
        <f t="shared" ref="AJ1806:AJ1869" si="1336">IF(AND(D1806="0503",G1806="223",OR(E1806="2118002",E1806="2218002",E1806="2338004",E1806="2718002",E1806="2928002",E1806="3018002",E1806="3118002",E1806="3218002",E1806="3418002",E1806="3658002",E1806="3718002",E1806="3818002",E1806="3948001",E1806="4118002",E1806="4218002",E1806="4218001",E1806="4318002",E1806="4418002",E1806="4618002")),"осв","")</f>
        <v/>
      </c>
      <c r="AK1806" s="300" t="str">
        <f t="shared" ref="AK1806:AK1869" si="1337">IF($D1806="0107","выб","")</f>
        <v/>
      </c>
      <c r="AL1806" s="300" t="str">
        <f t="shared" ref="AL1806:AL1869" si="1338">IF(OR($D1806="0409",$D1806="0503"),"бла","")</f>
        <v/>
      </c>
      <c r="AM1806" s="300" t="str">
        <f t="shared" ref="AM1806:AM1869" si="1339">IF($G1806="251","меж","")</f>
        <v/>
      </c>
      <c r="AN1806" s="300" t="str">
        <f t="shared" ref="AN1806:AN1869" si="1340">IF($D1806="0501","жил","")</f>
        <v/>
      </c>
      <c r="AO1806" s="300" t="str">
        <f t="shared" ref="AO1806:AO1869" si="1341">IF($D1806="1101","физ","")</f>
        <v/>
      </c>
      <c r="AP1806" s="300" t="str">
        <f t="shared" ref="AP1806:AP1869" si="1342">IF($D1806="0408","тра","")</f>
        <v/>
      </c>
      <c r="AQ1806" s="300" t="str">
        <f t="shared" ref="AQ1806:AQ1869" si="1343">IF($D1806="1001","пен","")</f>
        <v/>
      </c>
      <c r="AR1806" s="306" t="str">
        <f t="shared" ref="AR1806:AR1869" si="1344">IF(LEFT($E1806,3)="795","рцп","")</f>
        <v/>
      </c>
      <c r="AS1806" s="300" t="str">
        <f t="shared" ref="AS1806:AS1869" si="1345">IF($F1806="611","смз","")</f>
        <v/>
      </c>
      <c r="AT1806" s="300" t="str">
        <f t="shared" ref="AT1806:AT1869" si="1346">IF($F1806="612","сиц","")</f>
        <v/>
      </c>
      <c r="AU1806" s="192" t="str">
        <f t="shared" ref="AU1806:AU1869" si="1347">IF(LEFT(B1806,1)="9",LEFT(CONCATENATE(AJ1806,AK1806,AL1806,AM1806,AN1806,AP1806,AQ1806,AR1806,AS1806,AT1806,AO1806,"рбс"),3),LEFT(CONCATENATE(O1806,P1806,Q1806,R1806,S1806,T1806,U1806,V1806,W1806,X1806,Y1806,Z1806,AA1806,AB1806,AC1806,AD1806,AE1806,AF1806,"рбс"),3))</f>
        <v>рбс</v>
      </c>
      <c r="AV1806" s="192" t="str">
        <f t="shared" ref="AV1806:AV1869" si="1348">CONCATENATE(AU1806,B1806,IF(C1806="ЦП270","ЦП273",IF(AND(C1806="ЦС300",LEFT(E1806,3)="440"),"ЦС306",IF(AND(C1806="ЦУ340",LEFT(E1806,3)="440"),"ЦУ347",C1806))),IF(ISNA(VLOOKUP(F1806,спр_Платные,1,FALSE)),"общ","пла"),VLOOKUP(G1806,спр_Индексации_ЭКР,3,FALSE))</f>
        <v>рбс87520708общпро</v>
      </c>
      <c r="AW1806" s="191">
        <f t="shared" ref="AW1806:AW1869" si="1349">J1806*$M1806</f>
        <v>0</v>
      </c>
      <c r="AX1806" s="191">
        <f t="shared" ref="AX1806:AX1869" si="1350">K1806*$M1806</f>
        <v>0</v>
      </c>
      <c r="AY1806" s="191">
        <f t="shared" ref="AY1806:AY1869" si="1351">J1806*$N1806</f>
        <v>0</v>
      </c>
      <c r="AZ1806" s="191">
        <f t="shared" ref="AZ1806:AZ1869" si="1352">K1806*$N1806</f>
        <v>0</v>
      </c>
      <c r="BA1806" s="193">
        <f t="shared" ref="BA1806:BA1869" si="1353">VLOOKUP(G1806,спр_Индексации_ЭКР,2,FALSE)</f>
        <v>1</v>
      </c>
      <c r="BB1806" s="193">
        <f t="shared" ref="BB1806:BB1869" si="1354">VLOOKUP(G1806,спр_Индексации_ЭКР,4,FALSE)</f>
        <v>1</v>
      </c>
      <c r="BC1806" s="193">
        <f t="shared" ref="BC1806:BC1869" si="1355">VLOOKUP(G1806,спр_Индексации_ЭКР,5,FALSE)</f>
        <v>1</v>
      </c>
      <c r="BD1806" s="191">
        <f t="shared" si="1317"/>
        <v>0</v>
      </c>
      <c r="BE1806" s="191">
        <f t="shared" ref="BE1806:BE1869" si="1356">AZ1806*$BA1806</f>
        <v>0</v>
      </c>
      <c r="BF1806" s="210">
        <f t="shared" ref="BF1806:BF1869" si="1357">BD1806*BB1806</f>
        <v>0</v>
      </c>
      <c r="BG1806" s="211">
        <f t="shared" ref="BG1806:BG1869" si="1358">BF1806*BC1806</f>
        <v>0</v>
      </c>
      <c r="BH1806" s="289" t="str">
        <f>B1806</f>
        <v>875</v>
      </c>
      <c r="BI1806" s="289" t="str">
        <f>D1806</f>
        <v>0701</v>
      </c>
      <c r="BJ1806" s="284" t="s">
        <v>584</v>
      </c>
      <c r="BK1806" s="284" t="s">
        <v>585</v>
      </c>
      <c r="BL1806" s="233" t="str">
        <f t="shared" ref="BL1806:BL1869" si="1359">IF(LEFT(B1806,1)="9",LEFT(D1806,2),"")</f>
        <v/>
      </c>
    </row>
    <row r="1807" spans="1:64" ht="12" hidden="1" customHeight="1">
      <c r="A1807" s="333" t="s">
        <v>757</v>
      </c>
      <c r="B1807" s="381" t="s">
        <v>327</v>
      </c>
      <c r="C1807" s="333" t="s">
        <v>758</v>
      </c>
      <c r="D1807" s="381" t="s">
        <v>316</v>
      </c>
      <c r="E1807" s="381" t="s">
        <v>1451</v>
      </c>
      <c r="F1807" s="381" t="s">
        <v>608</v>
      </c>
      <c r="G1807" s="381" t="s">
        <v>385</v>
      </c>
      <c r="H1807" s="100" t="s">
        <v>653</v>
      </c>
      <c r="I1807" s="381" t="s">
        <v>339</v>
      </c>
      <c r="J1807" s="382">
        <v>984650.82</v>
      </c>
      <c r="K1807" s="382">
        <v>692521.19</v>
      </c>
      <c r="L1807" s="191" t="str">
        <f t="shared" si="1318"/>
        <v>875207080701011007588011121110</v>
      </c>
      <c r="M1807" s="192">
        <f t="array" ref="M1807">IF(COUNT(SEARCH(Удалить_Роспись_КВСР,$B1807)*SEARCH(Удалить_Роспись_ПБС,$C1807)*SEARCH(Удалить_Роспись_КФСР, $D1807)*SEARCH(Удалить_Роспись_КЦСР,$E1807)*SEARCH(Удалить_Роспись_КВР,$F1807)*SEARCH(Удалить_Роспись_ЭК,$H1807)*SEARCH(Удалить_Роспись_КР,$I1807))&gt;0,0,1)</f>
        <v>0</v>
      </c>
      <c r="N1807" s="192">
        <v>0</v>
      </c>
      <c r="O1807" s="192" t="str">
        <f t="shared" si="1319"/>
        <v/>
      </c>
      <c r="P1807" s="192" t="str">
        <f t="shared" si="1316"/>
        <v/>
      </c>
      <c r="Q1807" s="300" t="str">
        <f t="shared" si="1320"/>
        <v/>
      </c>
      <c r="R1807" s="300" t="str">
        <f t="shared" si="1321"/>
        <v/>
      </c>
      <c r="S1807" s="300" t="str">
        <f t="shared" si="1322"/>
        <v/>
      </c>
      <c r="T1807" s="192" t="str">
        <f t="shared" si="1323"/>
        <v/>
      </c>
      <c r="U1807" s="303" t="str">
        <f t="shared" si="1324"/>
        <v/>
      </c>
      <c r="V1807" s="300" t="str">
        <f t="shared" si="1325"/>
        <v/>
      </c>
      <c r="W1807" s="192" t="str">
        <f t="shared" si="1326"/>
        <v/>
      </c>
      <c r="X1807" s="303" t="str">
        <f t="shared" si="1327"/>
        <v/>
      </c>
      <c r="Y1807" s="300" t="str">
        <f t="shared" si="1328"/>
        <v/>
      </c>
      <c r="Z1807" s="300" t="str">
        <f t="shared" si="1329"/>
        <v/>
      </c>
      <c r="AA1807" s="303" t="str">
        <f t="shared" si="1330"/>
        <v/>
      </c>
      <c r="AB1807" s="300" t="str">
        <f t="shared" si="1331"/>
        <v/>
      </c>
      <c r="AC1807" s="300" t="str">
        <f t="shared" si="1332"/>
        <v/>
      </c>
      <c r="AD1807" s="300" t="str">
        <f t="shared" si="1333"/>
        <v/>
      </c>
      <c r="AE1807" s="192" t="str">
        <f t="shared" si="1334"/>
        <v/>
      </c>
      <c r="AF1807" s="192" t="str">
        <f t="shared" si="1335"/>
        <v/>
      </c>
      <c r="AG1807" s="192"/>
      <c r="AJ1807" s="300" t="str">
        <f t="shared" si="1336"/>
        <v/>
      </c>
      <c r="AK1807" s="300" t="str">
        <f t="shared" si="1337"/>
        <v/>
      </c>
      <c r="AL1807" s="300" t="str">
        <f t="shared" si="1338"/>
        <v/>
      </c>
      <c r="AM1807" s="300" t="str">
        <f t="shared" si="1339"/>
        <v/>
      </c>
      <c r="AN1807" s="300" t="str">
        <f t="shared" si="1340"/>
        <v/>
      </c>
      <c r="AO1807" s="300" t="str">
        <f t="shared" si="1341"/>
        <v/>
      </c>
      <c r="AP1807" s="300" t="str">
        <f t="shared" si="1342"/>
        <v/>
      </c>
      <c r="AQ1807" s="300" t="str">
        <f t="shared" si="1343"/>
        <v/>
      </c>
      <c r="AR1807" s="306" t="str">
        <f t="shared" si="1344"/>
        <v/>
      </c>
      <c r="AS1807" s="300" t="str">
        <f t="shared" si="1345"/>
        <v/>
      </c>
      <c r="AT1807" s="300" t="str">
        <f t="shared" si="1346"/>
        <v/>
      </c>
      <c r="AU1807" s="192" t="str">
        <f t="shared" si="1347"/>
        <v>рбс</v>
      </c>
      <c r="AV1807" s="192" t="str">
        <f t="shared" si="1348"/>
        <v>рбс87520708общопл</v>
      </c>
      <c r="AW1807" s="191">
        <f t="shared" si="1349"/>
        <v>0</v>
      </c>
      <c r="AX1807" s="191">
        <f t="shared" si="1350"/>
        <v>0</v>
      </c>
      <c r="AY1807" s="191">
        <f t="shared" si="1351"/>
        <v>0</v>
      </c>
      <c r="AZ1807" s="191">
        <f t="shared" si="1352"/>
        <v>0</v>
      </c>
      <c r="BA1807" s="193">
        <f t="shared" si="1353"/>
        <v>1</v>
      </c>
      <c r="BB1807" s="193">
        <f t="shared" si="1354"/>
        <v>1</v>
      </c>
      <c r="BC1807" s="193">
        <f t="shared" si="1355"/>
        <v>1</v>
      </c>
      <c r="BD1807" s="191">
        <f t="shared" si="1317"/>
        <v>0</v>
      </c>
      <c r="BE1807" s="191">
        <f t="shared" si="1356"/>
        <v>0</v>
      </c>
      <c r="BF1807" s="210">
        <f t="shared" si="1357"/>
        <v>0</v>
      </c>
      <c r="BG1807" s="211">
        <f t="shared" si="1358"/>
        <v>0</v>
      </c>
      <c r="BH1807" s="289"/>
      <c r="BI1807" s="289"/>
      <c r="BL1807" s="233" t="str">
        <f t="shared" si="1359"/>
        <v/>
      </c>
    </row>
    <row r="1808" spans="1:64" ht="12" hidden="1" customHeight="1">
      <c r="A1808" s="333" t="s">
        <v>757</v>
      </c>
      <c r="B1808" s="381" t="s">
        <v>327</v>
      </c>
      <c r="C1808" s="333" t="s">
        <v>758</v>
      </c>
      <c r="D1808" s="381" t="s">
        <v>316</v>
      </c>
      <c r="E1808" s="381" t="s">
        <v>1451</v>
      </c>
      <c r="F1808" s="381" t="s">
        <v>589</v>
      </c>
      <c r="G1808" s="381" t="s">
        <v>386</v>
      </c>
      <c r="H1808" s="100" t="s">
        <v>653</v>
      </c>
      <c r="I1808" s="381" t="s">
        <v>339</v>
      </c>
      <c r="J1808" s="382">
        <v>13125</v>
      </c>
      <c r="K1808" s="382">
        <v>0</v>
      </c>
      <c r="L1808" s="191" t="str">
        <f t="shared" si="1318"/>
        <v>875207080701011007588011221210</v>
      </c>
      <c r="M1808" s="192">
        <f t="array" ref="M1808">IF(COUNT(SEARCH(Удалить_Роспись_КВСР,$B1808)*SEARCH(Удалить_Роспись_ПБС,$C1808)*SEARCH(Удалить_Роспись_КФСР, $D1808)*SEARCH(Удалить_Роспись_КЦСР,$E1808)*SEARCH(Удалить_Роспись_КВР,$F1808)*SEARCH(Удалить_Роспись_ЭК,$H1808)*SEARCH(Удалить_Роспись_КР,$I1808))&gt;0,0,1)</f>
        <v>0</v>
      </c>
      <c r="N1808" s="192">
        <v>0</v>
      </c>
      <c r="O1808" s="192" t="str">
        <f t="shared" si="1319"/>
        <v/>
      </c>
      <c r="P1808" s="192" t="str">
        <f t="shared" si="1316"/>
        <v/>
      </c>
      <c r="Q1808" s="300" t="str">
        <f t="shared" si="1320"/>
        <v/>
      </c>
      <c r="R1808" s="300" t="str">
        <f t="shared" si="1321"/>
        <v/>
      </c>
      <c r="S1808" s="300" t="str">
        <f t="shared" si="1322"/>
        <v/>
      </c>
      <c r="T1808" s="192" t="str">
        <f t="shared" si="1323"/>
        <v/>
      </c>
      <c r="U1808" s="303" t="str">
        <f t="shared" si="1324"/>
        <v/>
      </c>
      <c r="V1808" s="300" t="str">
        <f t="shared" si="1325"/>
        <v/>
      </c>
      <c r="W1808" s="192" t="str">
        <f t="shared" si="1326"/>
        <v/>
      </c>
      <c r="X1808" s="303" t="str">
        <f t="shared" si="1327"/>
        <v/>
      </c>
      <c r="Y1808" s="300" t="str">
        <f t="shared" si="1328"/>
        <v/>
      </c>
      <c r="Z1808" s="300" t="str">
        <f t="shared" si="1329"/>
        <v/>
      </c>
      <c r="AA1808" s="303" t="str">
        <f t="shared" si="1330"/>
        <v/>
      </c>
      <c r="AB1808" s="300" t="str">
        <f t="shared" si="1331"/>
        <v/>
      </c>
      <c r="AC1808" s="300" t="str">
        <f t="shared" si="1332"/>
        <v/>
      </c>
      <c r="AD1808" s="300" t="str">
        <f t="shared" si="1333"/>
        <v/>
      </c>
      <c r="AE1808" s="192" t="str">
        <f t="shared" si="1334"/>
        <v/>
      </c>
      <c r="AF1808" s="192" t="str">
        <f t="shared" si="1335"/>
        <v/>
      </c>
      <c r="AG1808" s="192"/>
      <c r="AJ1808" s="300" t="str">
        <f t="shared" si="1336"/>
        <v/>
      </c>
      <c r="AK1808" s="300" t="str">
        <f t="shared" si="1337"/>
        <v/>
      </c>
      <c r="AL1808" s="300" t="str">
        <f t="shared" si="1338"/>
        <v/>
      </c>
      <c r="AM1808" s="300" t="str">
        <f t="shared" si="1339"/>
        <v/>
      </c>
      <c r="AN1808" s="300" t="str">
        <f t="shared" si="1340"/>
        <v/>
      </c>
      <c r="AO1808" s="300" t="str">
        <f t="shared" si="1341"/>
        <v/>
      </c>
      <c r="AP1808" s="300" t="str">
        <f t="shared" si="1342"/>
        <v/>
      </c>
      <c r="AQ1808" s="300" t="str">
        <f t="shared" si="1343"/>
        <v/>
      </c>
      <c r="AR1808" s="306" t="str">
        <f t="shared" si="1344"/>
        <v/>
      </c>
      <c r="AS1808" s="300" t="str">
        <f t="shared" si="1345"/>
        <v/>
      </c>
      <c r="AT1808" s="300" t="str">
        <f t="shared" si="1346"/>
        <v/>
      </c>
      <c r="AU1808" s="192" t="str">
        <f t="shared" si="1347"/>
        <v>рбс</v>
      </c>
      <c r="AV1808" s="192" t="str">
        <f t="shared" si="1348"/>
        <v>рбс87520708общпро</v>
      </c>
      <c r="AW1808" s="191">
        <f t="shared" si="1349"/>
        <v>0</v>
      </c>
      <c r="AX1808" s="191">
        <f t="shared" si="1350"/>
        <v>0</v>
      </c>
      <c r="AY1808" s="191">
        <f t="shared" si="1351"/>
        <v>0</v>
      </c>
      <c r="AZ1808" s="191">
        <f t="shared" si="1352"/>
        <v>0</v>
      </c>
      <c r="BA1808" s="193">
        <f t="shared" si="1353"/>
        <v>1</v>
      </c>
      <c r="BB1808" s="193">
        <f t="shared" si="1354"/>
        <v>1</v>
      </c>
      <c r="BC1808" s="193">
        <f t="shared" si="1355"/>
        <v>1</v>
      </c>
      <c r="BD1808" s="191">
        <f t="shared" si="1317"/>
        <v>0</v>
      </c>
      <c r="BE1808" s="191">
        <f t="shared" si="1356"/>
        <v>0</v>
      </c>
      <c r="BF1808" s="210">
        <f t="shared" si="1357"/>
        <v>0</v>
      </c>
      <c r="BG1808" s="211">
        <f t="shared" si="1358"/>
        <v>0</v>
      </c>
      <c r="BH1808" s="289" t="str">
        <f t="shared" ref="BH1808:BH1814" si="1360">B1808</f>
        <v>875</v>
      </c>
      <c r="BI1808" s="289" t="str">
        <f t="shared" ref="BI1808:BI1814" si="1361">D1808</f>
        <v>0701</v>
      </c>
      <c r="BJ1808" s="284" t="s">
        <v>584</v>
      </c>
      <c r="BK1808" s="284" t="s">
        <v>585</v>
      </c>
      <c r="BL1808" s="233" t="str">
        <f t="shared" si="1359"/>
        <v/>
      </c>
    </row>
    <row r="1809" spans="1:64" ht="12" hidden="1" customHeight="1">
      <c r="A1809" s="333" t="s">
        <v>757</v>
      </c>
      <c r="B1809" s="381" t="s">
        <v>327</v>
      </c>
      <c r="C1809" s="333" t="s">
        <v>758</v>
      </c>
      <c r="D1809" s="381" t="s">
        <v>316</v>
      </c>
      <c r="E1809" s="381" t="s">
        <v>1451</v>
      </c>
      <c r="F1809" s="381" t="s">
        <v>902</v>
      </c>
      <c r="G1809" s="381" t="s">
        <v>387</v>
      </c>
      <c r="H1809" s="100" t="s">
        <v>653</v>
      </c>
      <c r="I1809" s="381" t="s">
        <v>339</v>
      </c>
      <c r="J1809" s="382">
        <v>285659.19</v>
      </c>
      <c r="K1809" s="382">
        <v>239496.63</v>
      </c>
      <c r="L1809" s="191" t="str">
        <f t="shared" si="1318"/>
        <v>875207080701011007588011921310</v>
      </c>
      <c r="M1809" s="192">
        <f t="array" ref="M1809">IF(COUNT(SEARCH(Удалить_Роспись_КВСР,$B1809)*SEARCH(Удалить_Роспись_ПБС,$C1809)*SEARCH(Удалить_Роспись_КФСР, $D1809)*SEARCH(Удалить_Роспись_КЦСР,$E1809)*SEARCH(Удалить_Роспись_КВР,$F1809)*SEARCH(Удалить_Роспись_ЭК,$H1809)*SEARCH(Удалить_Роспись_КР,$I1809))&gt;0,0,1)</f>
        <v>0</v>
      </c>
      <c r="N1809" s="192">
        <v>0</v>
      </c>
      <c r="O1809" s="192" t="str">
        <f t="shared" si="1319"/>
        <v/>
      </c>
      <c r="P1809" s="192" t="str">
        <f t="shared" si="1316"/>
        <v/>
      </c>
      <c r="Q1809" s="300" t="str">
        <f t="shared" si="1320"/>
        <v/>
      </c>
      <c r="R1809" s="300" t="str">
        <f t="shared" si="1321"/>
        <v/>
      </c>
      <c r="S1809" s="300" t="str">
        <f t="shared" si="1322"/>
        <v/>
      </c>
      <c r="T1809" s="192" t="str">
        <f t="shared" si="1323"/>
        <v/>
      </c>
      <c r="U1809" s="303" t="str">
        <f t="shared" si="1324"/>
        <v/>
      </c>
      <c r="V1809" s="300" t="str">
        <f t="shared" si="1325"/>
        <v/>
      </c>
      <c r="W1809" s="192" t="str">
        <f t="shared" si="1326"/>
        <v/>
      </c>
      <c r="X1809" s="303" t="str">
        <f t="shared" si="1327"/>
        <v/>
      </c>
      <c r="Y1809" s="300" t="str">
        <f t="shared" si="1328"/>
        <v/>
      </c>
      <c r="Z1809" s="300" t="str">
        <f t="shared" si="1329"/>
        <v/>
      </c>
      <c r="AA1809" s="303" t="str">
        <f t="shared" si="1330"/>
        <v/>
      </c>
      <c r="AB1809" s="300" t="str">
        <f t="shared" si="1331"/>
        <v/>
      </c>
      <c r="AC1809" s="300" t="str">
        <f t="shared" si="1332"/>
        <v/>
      </c>
      <c r="AD1809" s="300" t="str">
        <f t="shared" si="1333"/>
        <v/>
      </c>
      <c r="AE1809" s="192" t="str">
        <f t="shared" si="1334"/>
        <v/>
      </c>
      <c r="AF1809" s="192" t="str">
        <f t="shared" si="1335"/>
        <v/>
      </c>
      <c r="AG1809" s="192"/>
      <c r="AJ1809" s="300" t="str">
        <f t="shared" si="1336"/>
        <v/>
      </c>
      <c r="AK1809" s="300" t="str">
        <f t="shared" si="1337"/>
        <v/>
      </c>
      <c r="AL1809" s="300" t="str">
        <f t="shared" si="1338"/>
        <v/>
      </c>
      <c r="AM1809" s="300" t="str">
        <f t="shared" si="1339"/>
        <v/>
      </c>
      <c r="AN1809" s="300" t="str">
        <f t="shared" si="1340"/>
        <v/>
      </c>
      <c r="AO1809" s="300" t="str">
        <f t="shared" si="1341"/>
        <v/>
      </c>
      <c r="AP1809" s="300" t="str">
        <f t="shared" si="1342"/>
        <v/>
      </c>
      <c r="AQ1809" s="300" t="str">
        <f t="shared" si="1343"/>
        <v/>
      </c>
      <c r="AR1809" s="306" t="str">
        <f t="shared" si="1344"/>
        <v/>
      </c>
      <c r="AS1809" s="300" t="str">
        <f t="shared" si="1345"/>
        <v/>
      </c>
      <c r="AT1809" s="300" t="str">
        <f t="shared" si="1346"/>
        <v/>
      </c>
      <c r="AU1809" s="192" t="str">
        <f t="shared" si="1347"/>
        <v>рбс</v>
      </c>
      <c r="AV1809" s="192" t="str">
        <f t="shared" si="1348"/>
        <v>рбс87520708общопл</v>
      </c>
      <c r="AW1809" s="191">
        <f t="shared" si="1349"/>
        <v>0</v>
      </c>
      <c r="AX1809" s="191">
        <f t="shared" si="1350"/>
        <v>0</v>
      </c>
      <c r="AY1809" s="191">
        <f t="shared" si="1351"/>
        <v>0</v>
      </c>
      <c r="AZ1809" s="191">
        <f t="shared" si="1352"/>
        <v>0</v>
      </c>
      <c r="BA1809" s="193">
        <f t="shared" si="1353"/>
        <v>1</v>
      </c>
      <c r="BB1809" s="193">
        <f t="shared" si="1354"/>
        <v>1</v>
      </c>
      <c r="BC1809" s="193">
        <f t="shared" si="1355"/>
        <v>1</v>
      </c>
      <c r="BD1809" s="191">
        <f t="shared" si="1317"/>
        <v>0</v>
      </c>
      <c r="BE1809" s="191">
        <f t="shared" si="1356"/>
        <v>0</v>
      </c>
      <c r="BF1809" s="210">
        <f t="shared" si="1357"/>
        <v>0</v>
      </c>
      <c r="BG1809" s="211">
        <f t="shared" si="1358"/>
        <v>0</v>
      </c>
      <c r="BH1809" s="289" t="str">
        <f t="shared" si="1360"/>
        <v>875</v>
      </c>
      <c r="BI1809" s="289" t="str">
        <f t="shared" si="1361"/>
        <v>0701</v>
      </c>
      <c r="BJ1809" s="284" t="s">
        <v>584</v>
      </c>
      <c r="BK1809" s="284" t="s">
        <v>586</v>
      </c>
      <c r="BL1809" s="233" t="str">
        <f t="shared" si="1359"/>
        <v/>
      </c>
    </row>
    <row r="1810" spans="1:64" ht="12" hidden="1" customHeight="1">
      <c r="A1810" s="333" t="s">
        <v>757</v>
      </c>
      <c r="B1810" s="381" t="s">
        <v>327</v>
      </c>
      <c r="C1810" s="333" t="s">
        <v>758</v>
      </c>
      <c r="D1810" s="381" t="s">
        <v>316</v>
      </c>
      <c r="E1810" s="381" t="s">
        <v>1451</v>
      </c>
      <c r="F1810" s="381" t="s">
        <v>586</v>
      </c>
      <c r="G1810" s="381" t="s">
        <v>391</v>
      </c>
      <c r="H1810" s="100" t="s">
        <v>653</v>
      </c>
      <c r="I1810" s="381" t="s">
        <v>339</v>
      </c>
      <c r="J1810" s="382">
        <v>16000</v>
      </c>
      <c r="K1810" s="382">
        <v>12400</v>
      </c>
      <c r="L1810" s="191" t="str">
        <f t="shared" si="1318"/>
        <v>875207080701011007588024422110</v>
      </c>
      <c r="M1810" s="192">
        <f t="array" ref="M1810">IF(COUNT(SEARCH(Удалить_Роспись_КВСР,$B1810)*SEARCH(Удалить_Роспись_ПБС,$C1810)*SEARCH(Удалить_Роспись_КФСР, $D1810)*SEARCH(Удалить_Роспись_КЦСР,$E1810)*SEARCH(Удалить_Роспись_КВР,$F1810)*SEARCH(Удалить_Роспись_ЭК,$H1810)*SEARCH(Удалить_Роспись_КР,$I1810))&gt;0,0,1)</f>
        <v>0</v>
      </c>
      <c r="N1810" s="192">
        <v>0</v>
      </c>
      <c r="O1810" s="192" t="str">
        <f t="shared" si="1319"/>
        <v/>
      </c>
      <c r="P1810" s="192" t="str">
        <f t="shared" si="1316"/>
        <v/>
      </c>
      <c r="Q1810" s="300" t="str">
        <f t="shared" si="1320"/>
        <v/>
      </c>
      <c r="R1810" s="300" t="str">
        <f t="shared" si="1321"/>
        <v/>
      </c>
      <c r="S1810" s="300" t="str">
        <f t="shared" si="1322"/>
        <v/>
      </c>
      <c r="T1810" s="192" t="str">
        <f t="shared" si="1323"/>
        <v/>
      </c>
      <c r="U1810" s="303" t="str">
        <f t="shared" si="1324"/>
        <v/>
      </c>
      <c r="V1810" s="300" t="str">
        <f t="shared" si="1325"/>
        <v/>
      </c>
      <c r="W1810" s="192" t="str">
        <f t="shared" si="1326"/>
        <v/>
      </c>
      <c r="X1810" s="303" t="str">
        <f t="shared" si="1327"/>
        <v/>
      </c>
      <c r="Y1810" s="300" t="str">
        <f t="shared" si="1328"/>
        <v/>
      </c>
      <c r="Z1810" s="300" t="str">
        <f t="shared" si="1329"/>
        <v/>
      </c>
      <c r="AA1810" s="303" t="str">
        <f t="shared" si="1330"/>
        <v/>
      </c>
      <c r="AB1810" s="300" t="str">
        <f t="shared" si="1331"/>
        <v/>
      </c>
      <c r="AC1810" s="300" t="str">
        <f t="shared" si="1332"/>
        <v/>
      </c>
      <c r="AD1810" s="300" t="str">
        <f t="shared" si="1333"/>
        <v/>
      </c>
      <c r="AE1810" s="192" t="str">
        <f t="shared" si="1334"/>
        <v/>
      </c>
      <c r="AF1810" s="192" t="str">
        <f t="shared" si="1335"/>
        <v/>
      </c>
      <c r="AG1810" s="192"/>
      <c r="AJ1810" s="300" t="str">
        <f t="shared" si="1336"/>
        <v/>
      </c>
      <c r="AK1810" s="300" t="str">
        <f t="shared" si="1337"/>
        <v/>
      </c>
      <c r="AL1810" s="300" t="str">
        <f t="shared" si="1338"/>
        <v/>
      </c>
      <c r="AM1810" s="300" t="str">
        <f t="shared" si="1339"/>
        <v/>
      </c>
      <c r="AN1810" s="300" t="str">
        <f t="shared" si="1340"/>
        <v/>
      </c>
      <c r="AO1810" s="300" t="str">
        <f t="shared" si="1341"/>
        <v/>
      </c>
      <c r="AP1810" s="300" t="str">
        <f t="shared" si="1342"/>
        <v/>
      </c>
      <c r="AQ1810" s="300" t="str">
        <f t="shared" si="1343"/>
        <v/>
      </c>
      <c r="AR1810" s="306" t="str">
        <f t="shared" si="1344"/>
        <v/>
      </c>
      <c r="AS1810" s="300" t="str">
        <f t="shared" si="1345"/>
        <v/>
      </c>
      <c r="AT1810" s="300" t="str">
        <f t="shared" si="1346"/>
        <v/>
      </c>
      <c r="AU1810" s="192" t="str">
        <f t="shared" si="1347"/>
        <v>рбс</v>
      </c>
      <c r="AV1810" s="192" t="str">
        <f t="shared" si="1348"/>
        <v>рбс87520708общпро</v>
      </c>
      <c r="AW1810" s="191">
        <f t="shared" si="1349"/>
        <v>0</v>
      </c>
      <c r="AX1810" s="191">
        <f t="shared" si="1350"/>
        <v>0</v>
      </c>
      <c r="AY1810" s="191">
        <f t="shared" si="1351"/>
        <v>0</v>
      </c>
      <c r="AZ1810" s="191">
        <f t="shared" si="1352"/>
        <v>0</v>
      </c>
      <c r="BA1810" s="193">
        <f t="shared" si="1353"/>
        <v>1</v>
      </c>
      <c r="BB1810" s="193">
        <f t="shared" si="1354"/>
        <v>1</v>
      </c>
      <c r="BC1810" s="193">
        <f t="shared" si="1355"/>
        <v>1</v>
      </c>
      <c r="BD1810" s="191">
        <f t="shared" si="1317"/>
        <v>0</v>
      </c>
      <c r="BE1810" s="191">
        <f t="shared" si="1356"/>
        <v>0</v>
      </c>
      <c r="BF1810" s="210">
        <f t="shared" si="1357"/>
        <v>0</v>
      </c>
      <c r="BG1810" s="211">
        <f t="shared" si="1358"/>
        <v>0</v>
      </c>
      <c r="BH1810" s="289" t="str">
        <f t="shared" si="1360"/>
        <v>875</v>
      </c>
      <c r="BI1810" s="289" t="str">
        <f t="shared" si="1361"/>
        <v>0701</v>
      </c>
      <c r="BJ1810" s="284" t="s">
        <v>584</v>
      </c>
      <c r="BK1810" s="284" t="s">
        <v>586</v>
      </c>
      <c r="BL1810" s="233" t="str">
        <f t="shared" si="1359"/>
        <v/>
      </c>
    </row>
    <row r="1811" spans="1:64" ht="12" hidden="1" customHeight="1">
      <c r="A1811" s="333" t="s">
        <v>757</v>
      </c>
      <c r="B1811" s="381" t="s">
        <v>327</v>
      </c>
      <c r="C1811" s="333" t="s">
        <v>758</v>
      </c>
      <c r="D1811" s="381" t="s">
        <v>316</v>
      </c>
      <c r="E1811" s="381" t="s">
        <v>1451</v>
      </c>
      <c r="F1811" s="381" t="s">
        <v>586</v>
      </c>
      <c r="G1811" s="381" t="s">
        <v>394</v>
      </c>
      <c r="H1811" s="100" t="s">
        <v>653</v>
      </c>
      <c r="I1811" s="381" t="s">
        <v>339</v>
      </c>
      <c r="J1811" s="382">
        <v>1200</v>
      </c>
      <c r="K1811" s="382">
        <v>0</v>
      </c>
      <c r="L1811" s="191" t="str">
        <f t="shared" si="1318"/>
        <v>875207080701011007588024422510</v>
      </c>
      <c r="M1811" s="192">
        <f t="array" ref="M1811">IF(COUNT(SEARCH(Удалить_Роспись_КВСР,$B1811)*SEARCH(Удалить_Роспись_ПБС,$C1811)*SEARCH(Удалить_Роспись_КФСР, $D1811)*SEARCH(Удалить_Роспись_КЦСР,$E1811)*SEARCH(Удалить_Роспись_КВР,$F1811)*SEARCH(Удалить_Роспись_ЭК,$H1811)*SEARCH(Удалить_Роспись_КР,$I1811))&gt;0,0,1)</f>
        <v>0</v>
      </c>
      <c r="N1811" s="192">
        <v>0</v>
      </c>
      <c r="O1811" s="192" t="str">
        <f t="shared" si="1319"/>
        <v/>
      </c>
      <c r="P1811" s="192" t="str">
        <f t="shared" si="1316"/>
        <v/>
      </c>
      <c r="Q1811" s="300" t="str">
        <f t="shared" si="1320"/>
        <v/>
      </c>
      <c r="R1811" s="300" t="str">
        <f t="shared" si="1321"/>
        <v/>
      </c>
      <c r="S1811" s="300" t="str">
        <f t="shared" si="1322"/>
        <v/>
      </c>
      <c r="T1811" s="192" t="str">
        <f t="shared" si="1323"/>
        <v/>
      </c>
      <c r="U1811" s="303" t="str">
        <f t="shared" si="1324"/>
        <v/>
      </c>
      <c r="V1811" s="300" t="str">
        <f t="shared" si="1325"/>
        <v/>
      </c>
      <c r="W1811" s="192" t="str">
        <f t="shared" si="1326"/>
        <v/>
      </c>
      <c r="X1811" s="303" t="str">
        <f t="shared" si="1327"/>
        <v/>
      </c>
      <c r="Y1811" s="300" t="str">
        <f t="shared" si="1328"/>
        <v/>
      </c>
      <c r="Z1811" s="300" t="str">
        <f t="shared" si="1329"/>
        <v/>
      </c>
      <c r="AA1811" s="303" t="str">
        <f t="shared" si="1330"/>
        <v/>
      </c>
      <c r="AB1811" s="300" t="str">
        <f t="shared" si="1331"/>
        <v/>
      </c>
      <c r="AC1811" s="300" t="str">
        <f t="shared" si="1332"/>
        <v/>
      </c>
      <c r="AD1811" s="300" t="str">
        <f t="shared" si="1333"/>
        <v/>
      </c>
      <c r="AE1811" s="192" t="str">
        <f t="shared" si="1334"/>
        <v/>
      </c>
      <c r="AF1811" s="192" t="str">
        <f t="shared" si="1335"/>
        <v/>
      </c>
      <c r="AG1811" s="192"/>
      <c r="AJ1811" s="300" t="str">
        <f t="shared" si="1336"/>
        <v/>
      </c>
      <c r="AK1811" s="300" t="str">
        <f t="shared" si="1337"/>
        <v/>
      </c>
      <c r="AL1811" s="300" t="str">
        <f t="shared" si="1338"/>
        <v/>
      </c>
      <c r="AM1811" s="300" t="str">
        <f t="shared" si="1339"/>
        <v/>
      </c>
      <c r="AN1811" s="300" t="str">
        <f t="shared" si="1340"/>
        <v/>
      </c>
      <c r="AO1811" s="300" t="str">
        <f t="shared" si="1341"/>
        <v/>
      </c>
      <c r="AP1811" s="300" t="str">
        <f t="shared" si="1342"/>
        <v/>
      </c>
      <c r="AQ1811" s="300" t="str">
        <f t="shared" si="1343"/>
        <v/>
      </c>
      <c r="AR1811" s="306" t="str">
        <f t="shared" si="1344"/>
        <v/>
      </c>
      <c r="AS1811" s="300" t="str">
        <f t="shared" si="1345"/>
        <v/>
      </c>
      <c r="AT1811" s="300" t="str">
        <f t="shared" si="1346"/>
        <v/>
      </c>
      <c r="AU1811" s="192" t="str">
        <f t="shared" si="1347"/>
        <v>рбс</v>
      </c>
      <c r="AV1811" s="192" t="str">
        <f t="shared" si="1348"/>
        <v>рбс87520708общпро</v>
      </c>
      <c r="AW1811" s="191">
        <f t="shared" si="1349"/>
        <v>0</v>
      </c>
      <c r="AX1811" s="191">
        <f t="shared" si="1350"/>
        <v>0</v>
      </c>
      <c r="AY1811" s="191">
        <f t="shared" si="1351"/>
        <v>0</v>
      </c>
      <c r="AZ1811" s="191">
        <f t="shared" si="1352"/>
        <v>0</v>
      </c>
      <c r="BA1811" s="193">
        <f t="shared" si="1353"/>
        <v>1</v>
      </c>
      <c r="BB1811" s="193">
        <f t="shared" si="1354"/>
        <v>1</v>
      </c>
      <c r="BC1811" s="193">
        <f t="shared" si="1355"/>
        <v>1</v>
      </c>
      <c r="BD1811" s="191">
        <f t="shared" si="1317"/>
        <v>0</v>
      </c>
      <c r="BE1811" s="191">
        <f t="shared" si="1356"/>
        <v>0</v>
      </c>
      <c r="BF1811" s="210">
        <f t="shared" si="1357"/>
        <v>0</v>
      </c>
      <c r="BG1811" s="211">
        <f t="shared" si="1358"/>
        <v>0</v>
      </c>
      <c r="BH1811" s="289" t="str">
        <f t="shared" si="1360"/>
        <v>875</v>
      </c>
      <c r="BI1811" s="289" t="str">
        <f t="shared" si="1361"/>
        <v>0701</v>
      </c>
      <c r="BJ1811" s="284" t="s">
        <v>584</v>
      </c>
      <c r="BK1811" s="284" t="s">
        <v>585</v>
      </c>
      <c r="BL1811" s="233" t="str">
        <f t="shared" si="1359"/>
        <v/>
      </c>
    </row>
    <row r="1812" spans="1:64" ht="12" hidden="1" customHeight="1">
      <c r="A1812" s="333" t="s">
        <v>757</v>
      </c>
      <c r="B1812" s="381" t="s">
        <v>327</v>
      </c>
      <c r="C1812" s="333" t="s">
        <v>758</v>
      </c>
      <c r="D1812" s="381" t="s">
        <v>316</v>
      </c>
      <c r="E1812" s="381" t="s">
        <v>1451</v>
      </c>
      <c r="F1812" s="381" t="s">
        <v>586</v>
      </c>
      <c r="G1812" s="381" t="s">
        <v>389</v>
      </c>
      <c r="H1812" s="100" t="s">
        <v>653</v>
      </c>
      <c r="I1812" s="381" t="s">
        <v>339</v>
      </c>
      <c r="J1812" s="382">
        <v>22000</v>
      </c>
      <c r="K1812" s="382">
        <v>18801</v>
      </c>
      <c r="L1812" s="191" t="str">
        <f t="shared" si="1318"/>
        <v>875207080701011007588024422610</v>
      </c>
      <c r="M1812" s="192">
        <f t="array" ref="M1812">IF(COUNT(SEARCH(Удалить_Роспись_КВСР,$B1812)*SEARCH(Удалить_Роспись_ПБС,$C1812)*SEARCH(Удалить_Роспись_КФСР, $D1812)*SEARCH(Удалить_Роспись_КЦСР,$E1812)*SEARCH(Удалить_Роспись_КВР,$F1812)*SEARCH(Удалить_Роспись_ЭК,$H1812)*SEARCH(Удалить_Роспись_КР,$I1812))&gt;0,0,1)</f>
        <v>0</v>
      </c>
      <c r="N1812" s="192">
        <v>0</v>
      </c>
      <c r="O1812" s="192" t="str">
        <f t="shared" si="1319"/>
        <v/>
      </c>
      <c r="P1812" s="192" t="str">
        <f t="shared" ref="P1812:P1875" si="1362">IF($E1812="092Л000","воз","")</f>
        <v/>
      </c>
      <c r="Q1812" s="300" t="str">
        <f t="shared" si="1320"/>
        <v/>
      </c>
      <c r="R1812" s="300" t="str">
        <f t="shared" si="1321"/>
        <v/>
      </c>
      <c r="S1812" s="300" t="str">
        <f t="shared" si="1322"/>
        <v/>
      </c>
      <c r="T1812" s="192" t="str">
        <f t="shared" si="1323"/>
        <v/>
      </c>
      <c r="U1812" s="303" t="str">
        <f t="shared" si="1324"/>
        <v/>
      </c>
      <c r="V1812" s="300" t="str">
        <f t="shared" si="1325"/>
        <v/>
      </c>
      <c r="W1812" s="192" t="str">
        <f t="shared" si="1326"/>
        <v/>
      </c>
      <c r="X1812" s="303" t="str">
        <f t="shared" si="1327"/>
        <v/>
      </c>
      <c r="Y1812" s="300" t="str">
        <f t="shared" si="1328"/>
        <v/>
      </c>
      <c r="Z1812" s="300" t="str">
        <f t="shared" si="1329"/>
        <v/>
      </c>
      <c r="AA1812" s="303" t="str">
        <f t="shared" si="1330"/>
        <v/>
      </c>
      <c r="AB1812" s="300" t="str">
        <f t="shared" si="1331"/>
        <v/>
      </c>
      <c r="AC1812" s="300" t="str">
        <f t="shared" si="1332"/>
        <v/>
      </c>
      <c r="AD1812" s="300" t="str">
        <f t="shared" si="1333"/>
        <v/>
      </c>
      <c r="AE1812" s="192" t="str">
        <f t="shared" si="1334"/>
        <v/>
      </c>
      <c r="AF1812" s="192" t="str">
        <f t="shared" si="1335"/>
        <v/>
      </c>
      <c r="AG1812" s="192"/>
      <c r="AJ1812" s="300" t="str">
        <f t="shared" si="1336"/>
        <v/>
      </c>
      <c r="AK1812" s="300" t="str">
        <f t="shared" si="1337"/>
        <v/>
      </c>
      <c r="AL1812" s="300" t="str">
        <f t="shared" si="1338"/>
        <v/>
      </c>
      <c r="AM1812" s="300" t="str">
        <f t="shared" si="1339"/>
        <v/>
      </c>
      <c r="AN1812" s="300" t="str">
        <f t="shared" si="1340"/>
        <v/>
      </c>
      <c r="AO1812" s="300" t="str">
        <f t="shared" si="1341"/>
        <v/>
      </c>
      <c r="AP1812" s="300" t="str">
        <f t="shared" si="1342"/>
        <v/>
      </c>
      <c r="AQ1812" s="300" t="str">
        <f t="shared" si="1343"/>
        <v/>
      </c>
      <c r="AR1812" s="306" t="str">
        <f t="shared" si="1344"/>
        <v/>
      </c>
      <c r="AS1812" s="300" t="str">
        <f t="shared" si="1345"/>
        <v/>
      </c>
      <c r="AT1812" s="300" t="str">
        <f t="shared" si="1346"/>
        <v/>
      </c>
      <c r="AU1812" s="192" t="str">
        <f t="shared" si="1347"/>
        <v>рбс</v>
      </c>
      <c r="AV1812" s="192" t="str">
        <f t="shared" si="1348"/>
        <v>рбс87520708общпро</v>
      </c>
      <c r="AW1812" s="191">
        <f t="shared" si="1349"/>
        <v>0</v>
      </c>
      <c r="AX1812" s="191">
        <f t="shared" si="1350"/>
        <v>0</v>
      </c>
      <c r="AY1812" s="191">
        <f t="shared" si="1351"/>
        <v>0</v>
      </c>
      <c r="AZ1812" s="191">
        <f t="shared" si="1352"/>
        <v>0</v>
      </c>
      <c r="BA1812" s="193">
        <f t="shared" si="1353"/>
        <v>1</v>
      </c>
      <c r="BB1812" s="193">
        <f t="shared" si="1354"/>
        <v>1</v>
      </c>
      <c r="BC1812" s="193">
        <f t="shared" si="1355"/>
        <v>1</v>
      </c>
      <c r="BD1812" s="191">
        <f t="shared" si="1317"/>
        <v>0</v>
      </c>
      <c r="BE1812" s="191">
        <f t="shared" si="1356"/>
        <v>0</v>
      </c>
      <c r="BF1812" s="210">
        <f t="shared" si="1357"/>
        <v>0</v>
      </c>
      <c r="BG1812" s="211">
        <f t="shared" si="1358"/>
        <v>0</v>
      </c>
      <c r="BH1812" s="289" t="str">
        <f t="shared" si="1360"/>
        <v>875</v>
      </c>
      <c r="BI1812" s="289" t="str">
        <f t="shared" si="1361"/>
        <v>0701</v>
      </c>
      <c r="BJ1812" s="284" t="s">
        <v>584</v>
      </c>
      <c r="BK1812" s="284" t="s">
        <v>586</v>
      </c>
      <c r="BL1812" s="233" t="str">
        <f t="shared" si="1359"/>
        <v/>
      </c>
    </row>
    <row r="1813" spans="1:64" ht="12" hidden="1" customHeight="1">
      <c r="A1813" s="333" t="s">
        <v>757</v>
      </c>
      <c r="B1813" s="381" t="s">
        <v>327</v>
      </c>
      <c r="C1813" s="333" t="s">
        <v>758</v>
      </c>
      <c r="D1813" s="381" t="s">
        <v>316</v>
      </c>
      <c r="E1813" s="381" t="s">
        <v>1451</v>
      </c>
      <c r="F1813" s="381" t="s">
        <v>586</v>
      </c>
      <c r="G1813" s="381" t="s">
        <v>407</v>
      </c>
      <c r="H1813" s="100" t="s">
        <v>653</v>
      </c>
      <c r="I1813" s="381" t="s">
        <v>339</v>
      </c>
      <c r="J1813" s="382">
        <v>93000</v>
      </c>
      <c r="K1813" s="382">
        <v>26760</v>
      </c>
      <c r="L1813" s="191" t="str">
        <f t="shared" si="1318"/>
        <v>875207080701011007588024431010</v>
      </c>
      <c r="M1813" s="192">
        <f t="array" ref="M1813">IF(COUNT(SEARCH(Удалить_Роспись_КВСР,$B1813)*SEARCH(Удалить_Роспись_ПБС,$C1813)*SEARCH(Удалить_Роспись_КФСР, $D1813)*SEARCH(Удалить_Роспись_КЦСР,$E1813)*SEARCH(Удалить_Роспись_КВР,$F1813)*SEARCH(Удалить_Роспись_ЭК,$H1813)*SEARCH(Удалить_Роспись_КР,$I1813))&gt;0,0,1)</f>
        <v>0</v>
      </c>
      <c r="N1813" s="192">
        <v>0</v>
      </c>
      <c r="O1813" s="192" t="str">
        <f t="shared" si="1319"/>
        <v/>
      </c>
      <c r="P1813" s="192" t="str">
        <f t="shared" si="1362"/>
        <v/>
      </c>
      <c r="Q1813" s="300" t="str">
        <f t="shared" si="1320"/>
        <v/>
      </c>
      <c r="R1813" s="300" t="str">
        <f t="shared" si="1321"/>
        <v/>
      </c>
      <c r="S1813" s="300" t="str">
        <f t="shared" si="1322"/>
        <v/>
      </c>
      <c r="T1813" s="192" t="str">
        <f t="shared" si="1323"/>
        <v/>
      </c>
      <c r="U1813" s="303" t="str">
        <f t="shared" si="1324"/>
        <v/>
      </c>
      <c r="V1813" s="300" t="str">
        <f t="shared" si="1325"/>
        <v/>
      </c>
      <c r="W1813" s="192" t="str">
        <f t="shared" si="1326"/>
        <v/>
      </c>
      <c r="X1813" s="303" t="str">
        <f t="shared" si="1327"/>
        <v/>
      </c>
      <c r="Y1813" s="300" t="str">
        <f t="shared" si="1328"/>
        <v/>
      </c>
      <c r="Z1813" s="300" t="str">
        <f t="shared" si="1329"/>
        <v/>
      </c>
      <c r="AA1813" s="303" t="str">
        <f t="shared" si="1330"/>
        <v/>
      </c>
      <c r="AB1813" s="300" t="str">
        <f t="shared" si="1331"/>
        <v/>
      </c>
      <c r="AC1813" s="300" t="str">
        <f t="shared" si="1332"/>
        <v/>
      </c>
      <c r="AD1813" s="300" t="str">
        <f t="shared" si="1333"/>
        <v/>
      </c>
      <c r="AE1813" s="192" t="str">
        <f t="shared" si="1334"/>
        <v/>
      </c>
      <c r="AF1813" s="192" t="str">
        <f t="shared" si="1335"/>
        <v/>
      </c>
      <c r="AG1813" s="192"/>
      <c r="AJ1813" s="300" t="str">
        <f t="shared" si="1336"/>
        <v/>
      </c>
      <c r="AK1813" s="300" t="str">
        <f t="shared" si="1337"/>
        <v/>
      </c>
      <c r="AL1813" s="300" t="str">
        <f t="shared" si="1338"/>
        <v/>
      </c>
      <c r="AM1813" s="300" t="str">
        <f t="shared" si="1339"/>
        <v/>
      </c>
      <c r="AN1813" s="300" t="str">
        <f t="shared" si="1340"/>
        <v/>
      </c>
      <c r="AO1813" s="300" t="str">
        <f t="shared" si="1341"/>
        <v/>
      </c>
      <c r="AP1813" s="300" t="str">
        <f t="shared" si="1342"/>
        <v/>
      </c>
      <c r="AQ1813" s="300" t="str">
        <f t="shared" si="1343"/>
        <v/>
      </c>
      <c r="AR1813" s="306" t="str">
        <f t="shared" si="1344"/>
        <v/>
      </c>
      <c r="AS1813" s="300" t="str">
        <f t="shared" si="1345"/>
        <v/>
      </c>
      <c r="AT1813" s="300" t="str">
        <f t="shared" si="1346"/>
        <v/>
      </c>
      <c r="AU1813" s="192" t="str">
        <f t="shared" si="1347"/>
        <v>рбс</v>
      </c>
      <c r="AV1813" s="192" t="str">
        <f t="shared" si="1348"/>
        <v>рбс87520708общосн</v>
      </c>
      <c r="AW1813" s="191">
        <f t="shared" si="1349"/>
        <v>0</v>
      </c>
      <c r="AX1813" s="191">
        <f t="shared" si="1350"/>
        <v>0</v>
      </c>
      <c r="AY1813" s="191">
        <f t="shared" si="1351"/>
        <v>0</v>
      </c>
      <c r="AZ1813" s="191">
        <f t="shared" si="1352"/>
        <v>0</v>
      </c>
      <c r="BA1813" s="193">
        <f t="shared" si="1353"/>
        <v>1</v>
      </c>
      <c r="BB1813" s="193">
        <f t="shared" si="1354"/>
        <v>1</v>
      </c>
      <c r="BC1813" s="193">
        <f t="shared" si="1355"/>
        <v>1</v>
      </c>
      <c r="BD1813" s="191">
        <f t="shared" si="1317"/>
        <v>0</v>
      </c>
      <c r="BE1813" s="191">
        <f t="shared" si="1356"/>
        <v>0</v>
      </c>
      <c r="BF1813" s="210">
        <f t="shared" si="1357"/>
        <v>0</v>
      </c>
      <c r="BG1813" s="211">
        <f t="shared" si="1358"/>
        <v>0</v>
      </c>
      <c r="BH1813" s="289" t="str">
        <f t="shared" si="1360"/>
        <v>875</v>
      </c>
      <c r="BI1813" s="289" t="str">
        <f t="shared" si="1361"/>
        <v>0701</v>
      </c>
      <c r="BJ1813" s="284" t="s">
        <v>584</v>
      </c>
      <c r="BK1813" s="284" t="s">
        <v>586</v>
      </c>
      <c r="BL1813" s="233" t="str">
        <f t="shared" si="1359"/>
        <v/>
      </c>
    </row>
    <row r="1814" spans="1:64" ht="12" hidden="1" customHeight="1">
      <c r="A1814" s="333" t="s">
        <v>757</v>
      </c>
      <c r="B1814" s="381" t="s">
        <v>327</v>
      </c>
      <c r="C1814" s="333" t="s">
        <v>758</v>
      </c>
      <c r="D1814" s="381" t="s">
        <v>316</v>
      </c>
      <c r="E1814" s="381" t="s">
        <v>1451</v>
      </c>
      <c r="F1814" s="381" t="s">
        <v>586</v>
      </c>
      <c r="G1814" s="381" t="s">
        <v>397</v>
      </c>
      <c r="H1814" s="100" t="s">
        <v>653</v>
      </c>
      <c r="I1814" s="381" t="s">
        <v>339</v>
      </c>
      <c r="J1814" s="382">
        <v>83500</v>
      </c>
      <c r="K1814" s="382">
        <v>7040</v>
      </c>
      <c r="L1814" s="191" t="str">
        <f t="shared" si="1318"/>
        <v>875207080701011007588024434010</v>
      </c>
      <c r="M1814" s="192">
        <f t="array" ref="M1814">IF(COUNT(SEARCH(Удалить_Роспись_КВСР,$B1814)*SEARCH(Удалить_Роспись_ПБС,$C1814)*SEARCH(Удалить_Роспись_КФСР, $D1814)*SEARCH(Удалить_Роспись_КЦСР,$E1814)*SEARCH(Удалить_Роспись_КВР,$F1814)*SEARCH(Удалить_Роспись_ЭК,$H1814)*SEARCH(Удалить_Роспись_КР,$I1814))&gt;0,0,1)</f>
        <v>0</v>
      </c>
      <c r="N1814" s="192">
        <v>0</v>
      </c>
      <c r="O1814" s="192" t="str">
        <f t="shared" si="1319"/>
        <v/>
      </c>
      <c r="P1814" s="192" t="str">
        <f t="shared" si="1362"/>
        <v/>
      </c>
      <c r="Q1814" s="300" t="str">
        <f t="shared" si="1320"/>
        <v/>
      </c>
      <c r="R1814" s="300" t="str">
        <f t="shared" si="1321"/>
        <v/>
      </c>
      <c r="S1814" s="300" t="str">
        <f t="shared" si="1322"/>
        <v/>
      </c>
      <c r="T1814" s="192" t="str">
        <f t="shared" si="1323"/>
        <v/>
      </c>
      <c r="U1814" s="303" t="str">
        <f t="shared" si="1324"/>
        <v/>
      </c>
      <c r="V1814" s="300" t="str">
        <f t="shared" si="1325"/>
        <v/>
      </c>
      <c r="W1814" s="192" t="str">
        <f t="shared" si="1326"/>
        <v/>
      </c>
      <c r="X1814" s="303" t="str">
        <f t="shared" si="1327"/>
        <v/>
      </c>
      <c r="Y1814" s="300" t="str">
        <f t="shared" si="1328"/>
        <v/>
      </c>
      <c r="Z1814" s="300" t="str">
        <f t="shared" si="1329"/>
        <v/>
      </c>
      <c r="AA1814" s="303" t="str">
        <f t="shared" si="1330"/>
        <v/>
      </c>
      <c r="AB1814" s="300" t="str">
        <f t="shared" si="1331"/>
        <v/>
      </c>
      <c r="AC1814" s="300" t="str">
        <f t="shared" si="1332"/>
        <v/>
      </c>
      <c r="AD1814" s="300" t="str">
        <f t="shared" si="1333"/>
        <v/>
      </c>
      <c r="AE1814" s="192" t="str">
        <f t="shared" si="1334"/>
        <v/>
      </c>
      <c r="AF1814" s="192" t="str">
        <f t="shared" si="1335"/>
        <v/>
      </c>
      <c r="AG1814" s="192"/>
      <c r="AJ1814" s="300" t="str">
        <f t="shared" si="1336"/>
        <v/>
      </c>
      <c r="AK1814" s="300" t="str">
        <f t="shared" si="1337"/>
        <v/>
      </c>
      <c r="AL1814" s="300" t="str">
        <f t="shared" si="1338"/>
        <v/>
      </c>
      <c r="AM1814" s="300" t="str">
        <f t="shared" si="1339"/>
        <v/>
      </c>
      <c r="AN1814" s="300" t="str">
        <f t="shared" si="1340"/>
        <v/>
      </c>
      <c r="AO1814" s="300" t="str">
        <f t="shared" si="1341"/>
        <v/>
      </c>
      <c r="AP1814" s="300" t="str">
        <f t="shared" si="1342"/>
        <v/>
      </c>
      <c r="AQ1814" s="300" t="str">
        <f t="shared" si="1343"/>
        <v/>
      </c>
      <c r="AR1814" s="306" t="str">
        <f t="shared" si="1344"/>
        <v/>
      </c>
      <c r="AS1814" s="300" t="str">
        <f t="shared" si="1345"/>
        <v/>
      </c>
      <c r="AT1814" s="300" t="str">
        <f t="shared" si="1346"/>
        <v/>
      </c>
      <c r="AU1814" s="192" t="str">
        <f t="shared" si="1347"/>
        <v>рбс</v>
      </c>
      <c r="AV1814" s="192" t="str">
        <f t="shared" si="1348"/>
        <v>рбс87520708общпро</v>
      </c>
      <c r="AW1814" s="191">
        <f t="shared" si="1349"/>
        <v>0</v>
      </c>
      <c r="AX1814" s="191">
        <f t="shared" si="1350"/>
        <v>0</v>
      </c>
      <c r="AY1814" s="191">
        <f t="shared" si="1351"/>
        <v>0</v>
      </c>
      <c r="AZ1814" s="191">
        <f t="shared" si="1352"/>
        <v>0</v>
      </c>
      <c r="BA1814" s="193">
        <f t="shared" si="1353"/>
        <v>1</v>
      </c>
      <c r="BB1814" s="193">
        <f t="shared" si="1354"/>
        <v>1</v>
      </c>
      <c r="BC1814" s="193">
        <f t="shared" si="1355"/>
        <v>1</v>
      </c>
      <c r="BD1814" s="191">
        <f t="shared" si="1317"/>
        <v>0</v>
      </c>
      <c r="BE1814" s="191">
        <f t="shared" si="1356"/>
        <v>0</v>
      </c>
      <c r="BF1814" s="210">
        <f t="shared" si="1357"/>
        <v>0</v>
      </c>
      <c r="BG1814" s="211">
        <f t="shared" si="1358"/>
        <v>0</v>
      </c>
      <c r="BH1814" s="289" t="str">
        <f t="shared" si="1360"/>
        <v>875</v>
      </c>
      <c r="BI1814" s="289" t="str">
        <f t="shared" si="1361"/>
        <v>0701</v>
      </c>
      <c r="BJ1814" s="284" t="s">
        <v>584</v>
      </c>
      <c r="BK1814" s="284" t="s">
        <v>586</v>
      </c>
      <c r="BL1814" s="233" t="str">
        <f t="shared" si="1359"/>
        <v/>
      </c>
    </row>
    <row r="1815" spans="1:64" ht="12" hidden="1" customHeight="1">
      <c r="A1815" s="333" t="s">
        <v>757</v>
      </c>
      <c r="B1815" s="381" t="s">
        <v>327</v>
      </c>
      <c r="C1815" s="333" t="s">
        <v>758</v>
      </c>
      <c r="D1815" s="381" t="s">
        <v>316</v>
      </c>
      <c r="E1815" s="381" t="s">
        <v>1451</v>
      </c>
      <c r="F1815" s="381" t="s">
        <v>609</v>
      </c>
      <c r="G1815" s="381" t="s">
        <v>395</v>
      </c>
      <c r="H1815" s="100" t="s">
        <v>653</v>
      </c>
      <c r="I1815" s="381" t="s">
        <v>339</v>
      </c>
      <c r="J1815" s="382">
        <v>11705.36</v>
      </c>
      <c r="K1815" s="382">
        <v>9305.36</v>
      </c>
      <c r="L1815" s="191" t="str">
        <f t="shared" si="1318"/>
        <v>875207080701011007588085229010</v>
      </c>
      <c r="M1815" s="192">
        <f t="array" ref="M1815">IF(COUNT(SEARCH(Удалить_Роспись_КВСР,$B1815)*SEARCH(Удалить_Роспись_ПБС,$C1815)*SEARCH(Удалить_Роспись_КФСР, $D1815)*SEARCH(Удалить_Роспись_КЦСР,$E1815)*SEARCH(Удалить_Роспись_КВР,$F1815)*SEARCH(Удалить_Роспись_ЭК,$H1815)*SEARCH(Удалить_Роспись_КР,$I1815))&gt;0,0,1)</f>
        <v>0</v>
      </c>
      <c r="N1815" s="192">
        <v>0</v>
      </c>
      <c r="O1815" s="192" t="str">
        <f t="shared" si="1319"/>
        <v/>
      </c>
      <c r="P1815" s="192" t="str">
        <f t="shared" si="1362"/>
        <v/>
      </c>
      <c r="Q1815" s="300" t="str">
        <f t="shared" si="1320"/>
        <v/>
      </c>
      <c r="R1815" s="300" t="str">
        <f t="shared" si="1321"/>
        <v/>
      </c>
      <c r="S1815" s="300" t="str">
        <f t="shared" si="1322"/>
        <v/>
      </c>
      <c r="T1815" s="192" t="str">
        <f t="shared" si="1323"/>
        <v/>
      </c>
      <c r="U1815" s="303" t="str">
        <f t="shared" si="1324"/>
        <v/>
      </c>
      <c r="V1815" s="300" t="str">
        <f t="shared" si="1325"/>
        <v/>
      </c>
      <c r="W1815" s="192" t="str">
        <f t="shared" si="1326"/>
        <v/>
      </c>
      <c r="X1815" s="303" t="str">
        <f t="shared" si="1327"/>
        <v/>
      </c>
      <c r="Y1815" s="300" t="str">
        <f t="shared" si="1328"/>
        <v/>
      </c>
      <c r="Z1815" s="300" t="str">
        <f t="shared" si="1329"/>
        <v/>
      </c>
      <c r="AA1815" s="303" t="str">
        <f t="shared" si="1330"/>
        <v/>
      </c>
      <c r="AB1815" s="300" t="str">
        <f t="shared" si="1331"/>
        <v/>
      </c>
      <c r="AC1815" s="300" t="str">
        <f t="shared" si="1332"/>
        <v/>
      </c>
      <c r="AD1815" s="300" t="str">
        <f t="shared" si="1333"/>
        <v/>
      </c>
      <c r="AE1815" s="192" t="str">
        <f t="shared" si="1334"/>
        <v/>
      </c>
      <c r="AF1815" s="192" t="str">
        <f t="shared" si="1335"/>
        <v/>
      </c>
      <c r="AG1815" s="192"/>
      <c r="AJ1815" s="300" t="str">
        <f t="shared" si="1336"/>
        <v/>
      </c>
      <c r="AK1815" s="300" t="str">
        <f t="shared" si="1337"/>
        <v/>
      </c>
      <c r="AL1815" s="300" t="str">
        <f t="shared" si="1338"/>
        <v/>
      </c>
      <c r="AM1815" s="300" t="str">
        <f t="shared" si="1339"/>
        <v/>
      </c>
      <c r="AN1815" s="300" t="str">
        <f t="shared" si="1340"/>
        <v/>
      </c>
      <c r="AO1815" s="300" t="str">
        <f t="shared" si="1341"/>
        <v/>
      </c>
      <c r="AP1815" s="300" t="str">
        <f t="shared" si="1342"/>
        <v/>
      </c>
      <c r="AQ1815" s="300" t="str">
        <f t="shared" si="1343"/>
        <v/>
      </c>
      <c r="AR1815" s="306" t="str">
        <f t="shared" si="1344"/>
        <v/>
      </c>
      <c r="AS1815" s="300" t="str">
        <f t="shared" si="1345"/>
        <v/>
      </c>
      <c r="AT1815" s="300" t="str">
        <f t="shared" si="1346"/>
        <v/>
      </c>
      <c r="AU1815" s="192" t="str">
        <f t="shared" si="1347"/>
        <v>рбс</v>
      </c>
      <c r="AV1815" s="192" t="str">
        <f t="shared" si="1348"/>
        <v>рбс87520708общпро</v>
      </c>
      <c r="AW1815" s="191">
        <f t="shared" si="1349"/>
        <v>0</v>
      </c>
      <c r="AX1815" s="191">
        <f t="shared" si="1350"/>
        <v>0</v>
      </c>
      <c r="AY1815" s="191">
        <f t="shared" si="1351"/>
        <v>0</v>
      </c>
      <c r="AZ1815" s="191">
        <f t="shared" si="1352"/>
        <v>0</v>
      </c>
      <c r="BA1815" s="193">
        <f t="shared" si="1353"/>
        <v>1</v>
      </c>
      <c r="BB1815" s="193">
        <f t="shared" si="1354"/>
        <v>1</v>
      </c>
      <c r="BC1815" s="193">
        <f t="shared" si="1355"/>
        <v>1</v>
      </c>
      <c r="BD1815" s="191">
        <f t="shared" si="1317"/>
        <v>0</v>
      </c>
      <c r="BE1815" s="191">
        <f t="shared" si="1356"/>
        <v>0</v>
      </c>
      <c r="BF1815" s="210">
        <f t="shared" si="1357"/>
        <v>0</v>
      </c>
      <c r="BG1815" s="211">
        <f t="shared" si="1358"/>
        <v>0</v>
      </c>
      <c r="BH1815" s="289"/>
      <c r="BI1815" s="289"/>
      <c r="BL1815" s="233" t="str">
        <f t="shared" si="1359"/>
        <v/>
      </c>
    </row>
    <row r="1816" spans="1:64" ht="12" hidden="1" customHeight="1">
      <c r="A1816" s="333" t="s">
        <v>757</v>
      </c>
      <c r="B1816" s="381" t="s">
        <v>327</v>
      </c>
      <c r="C1816" s="333" t="s">
        <v>758</v>
      </c>
      <c r="D1816" s="381" t="s">
        <v>311</v>
      </c>
      <c r="E1816" s="381" t="s">
        <v>1452</v>
      </c>
      <c r="F1816" s="381" t="s">
        <v>586</v>
      </c>
      <c r="G1816" s="381" t="s">
        <v>397</v>
      </c>
      <c r="H1816" s="100" t="s">
        <v>653</v>
      </c>
      <c r="I1816" s="381" t="s">
        <v>339</v>
      </c>
      <c r="J1816" s="382">
        <v>17520</v>
      </c>
      <c r="K1816" s="382">
        <v>0</v>
      </c>
      <c r="L1816" s="191" t="str">
        <f t="shared" si="1318"/>
        <v>875207081003011007554024434010</v>
      </c>
      <c r="M1816" s="192">
        <f t="array" ref="M1816">IF(COUNT(SEARCH(Удалить_Роспись_КВСР,$B1816)*SEARCH(Удалить_Роспись_ПБС,$C1816)*SEARCH(Удалить_Роспись_КФСР, $D1816)*SEARCH(Удалить_Роспись_КЦСР,$E1816)*SEARCH(Удалить_Роспись_КВР,$F1816)*SEARCH(Удалить_Роспись_ЭК,$H1816)*SEARCH(Удалить_Роспись_КР,$I1816))&gt;0,0,1)</f>
        <v>0</v>
      </c>
      <c r="N1816" s="192">
        <v>0</v>
      </c>
      <c r="O1816" s="192" t="str">
        <f t="shared" si="1319"/>
        <v/>
      </c>
      <c r="P1816" s="192" t="str">
        <f t="shared" si="1362"/>
        <v/>
      </c>
      <c r="Q1816" s="300" t="str">
        <f t="shared" si="1320"/>
        <v/>
      </c>
      <c r="R1816" s="300" t="str">
        <f t="shared" si="1321"/>
        <v/>
      </c>
      <c r="S1816" s="300" t="str">
        <f t="shared" si="1322"/>
        <v/>
      </c>
      <c r="T1816" s="192" t="str">
        <f t="shared" si="1323"/>
        <v/>
      </c>
      <c r="U1816" s="303" t="str">
        <f t="shared" si="1324"/>
        <v/>
      </c>
      <c r="V1816" s="300" t="str">
        <f t="shared" si="1325"/>
        <v/>
      </c>
      <c r="W1816" s="192" t="str">
        <f t="shared" si="1326"/>
        <v/>
      </c>
      <c r="X1816" s="303" t="str">
        <f t="shared" si="1327"/>
        <v/>
      </c>
      <c r="Y1816" s="300" t="str">
        <f t="shared" si="1328"/>
        <v/>
      </c>
      <c r="Z1816" s="300" t="str">
        <f t="shared" si="1329"/>
        <v/>
      </c>
      <c r="AA1816" s="303" t="str">
        <f t="shared" si="1330"/>
        <v/>
      </c>
      <c r="AB1816" s="300" t="str">
        <f t="shared" si="1331"/>
        <v/>
      </c>
      <c r="AC1816" s="300" t="str">
        <f t="shared" si="1332"/>
        <v/>
      </c>
      <c r="AD1816" s="300" t="str">
        <f t="shared" si="1333"/>
        <v/>
      </c>
      <c r="AE1816" s="192" t="str">
        <f t="shared" si="1334"/>
        <v/>
      </c>
      <c r="AF1816" s="192" t="str">
        <f t="shared" si="1335"/>
        <v/>
      </c>
      <c r="AG1816" s="192"/>
      <c r="AJ1816" s="300" t="str">
        <f t="shared" si="1336"/>
        <v/>
      </c>
      <c r="AK1816" s="300" t="str">
        <f t="shared" si="1337"/>
        <v/>
      </c>
      <c r="AL1816" s="300" t="str">
        <f t="shared" si="1338"/>
        <v/>
      </c>
      <c r="AM1816" s="300" t="str">
        <f t="shared" si="1339"/>
        <v/>
      </c>
      <c r="AN1816" s="300" t="str">
        <f t="shared" si="1340"/>
        <v/>
      </c>
      <c r="AO1816" s="300" t="str">
        <f t="shared" si="1341"/>
        <v/>
      </c>
      <c r="AP1816" s="300" t="str">
        <f t="shared" si="1342"/>
        <v/>
      </c>
      <c r="AQ1816" s="300" t="str">
        <f t="shared" si="1343"/>
        <v/>
      </c>
      <c r="AR1816" s="306" t="str">
        <f t="shared" si="1344"/>
        <v/>
      </c>
      <c r="AS1816" s="300" t="str">
        <f t="shared" si="1345"/>
        <v/>
      </c>
      <c r="AT1816" s="300" t="str">
        <f t="shared" si="1346"/>
        <v/>
      </c>
      <c r="AU1816" s="192" t="str">
        <f t="shared" si="1347"/>
        <v>рбс</v>
      </c>
      <c r="AV1816" s="192" t="str">
        <f t="shared" si="1348"/>
        <v>рбс87520708общпро</v>
      </c>
      <c r="AW1816" s="191">
        <f t="shared" si="1349"/>
        <v>0</v>
      </c>
      <c r="AX1816" s="191">
        <f t="shared" si="1350"/>
        <v>0</v>
      </c>
      <c r="AY1816" s="191">
        <f t="shared" si="1351"/>
        <v>0</v>
      </c>
      <c r="AZ1816" s="191">
        <f t="shared" si="1352"/>
        <v>0</v>
      </c>
      <c r="BA1816" s="193">
        <f t="shared" si="1353"/>
        <v>1</v>
      </c>
      <c r="BB1816" s="193">
        <f t="shared" si="1354"/>
        <v>1</v>
      </c>
      <c r="BC1816" s="193">
        <f t="shared" si="1355"/>
        <v>1</v>
      </c>
      <c r="BD1816" s="191">
        <f t="shared" si="1317"/>
        <v>0</v>
      </c>
      <c r="BE1816" s="191">
        <f t="shared" si="1356"/>
        <v>0</v>
      </c>
      <c r="BF1816" s="210">
        <f t="shared" si="1357"/>
        <v>0</v>
      </c>
      <c r="BG1816" s="211">
        <f t="shared" si="1358"/>
        <v>0</v>
      </c>
      <c r="BH1816" s="289" t="str">
        <f>B1816</f>
        <v>875</v>
      </c>
      <c r="BI1816" s="289" t="str">
        <f>D1816</f>
        <v>1003</v>
      </c>
      <c r="BJ1816" s="284" t="s">
        <v>590</v>
      </c>
      <c r="BK1816" s="284" t="s">
        <v>589</v>
      </c>
      <c r="BL1816" s="233" t="str">
        <f t="shared" si="1359"/>
        <v/>
      </c>
    </row>
    <row r="1817" spans="1:64" ht="12" customHeight="1">
      <c r="A1817" s="333" t="s">
        <v>759</v>
      </c>
      <c r="B1817" s="381" t="s">
        <v>327</v>
      </c>
      <c r="C1817" s="333" t="s">
        <v>760</v>
      </c>
      <c r="D1817" s="381" t="s">
        <v>316</v>
      </c>
      <c r="E1817" s="381" t="s">
        <v>1443</v>
      </c>
      <c r="F1817" s="381" t="s">
        <v>608</v>
      </c>
      <c r="G1817" s="381" t="s">
        <v>385</v>
      </c>
      <c r="H1817" s="100" t="s">
        <v>653</v>
      </c>
      <c r="I1817" s="381" t="s">
        <v>505</v>
      </c>
      <c r="J1817" s="382">
        <v>884062</v>
      </c>
      <c r="K1817" s="382">
        <v>771495.5</v>
      </c>
      <c r="L1817" s="191" t="str">
        <f t="shared" si="1318"/>
        <v>875207090701011004001011121101</v>
      </c>
      <c r="M1817" s="192">
        <f t="array" ref="M1817">IF(COUNT(SEARCH(Удалить_Роспись_КВСР,$B1817)*SEARCH(Удалить_Роспись_ПБС,$C1817)*SEARCH(Удалить_Роспись_КФСР, $D1817)*SEARCH(Удалить_Роспись_КЦСР,$E1817)*SEARCH(Удалить_Роспись_КВР,$F1817)*SEARCH(Удалить_Роспись_ЭК,$H1817)*SEARCH(Удалить_Роспись_КР,$I1817))&gt;0,0,1)</f>
        <v>0</v>
      </c>
      <c r="N1817" s="192">
        <v>0</v>
      </c>
      <c r="O1817" s="192" t="str">
        <f t="shared" si="1319"/>
        <v/>
      </c>
      <c r="P1817" s="192" t="str">
        <f t="shared" si="1362"/>
        <v/>
      </c>
      <c r="Q1817" s="300" t="str">
        <f t="shared" si="1320"/>
        <v/>
      </c>
      <c r="R1817" s="300" t="str">
        <f t="shared" si="1321"/>
        <v/>
      </c>
      <c r="S1817" s="300" t="str">
        <f t="shared" si="1322"/>
        <v/>
      </c>
      <c r="T1817" s="192" t="str">
        <f t="shared" si="1323"/>
        <v/>
      </c>
      <c r="U1817" s="303" t="str">
        <f t="shared" si="1324"/>
        <v/>
      </c>
      <c r="V1817" s="300" t="str">
        <f t="shared" si="1325"/>
        <v/>
      </c>
      <c r="W1817" s="192" t="str">
        <f t="shared" si="1326"/>
        <v/>
      </c>
      <c r="X1817" s="303" t="str">
        <f t="shared" si="1327"/>
        <v/>
      </c>
      <c r="Y1817" s="300" t="str">
        <f t="shared" si="1328"/>
        <v/>
      </c>
      <c r="Z1817" s="300" t="str">
        <f t="shared" si="1329"/>
        <v/>
      </c>
      <c r="AA1817" s="303" t="str">
        <f t="shared" si="1330"/>
        <v/>
      </c>
      <c r="AB1817" s="300" t="str">
        <f t="shared" si="1331"/>
        <v/>
      </c>
      <c r="AC1817" s="300" t="str">
        <f t="shared" si="1332"/>
        <v/>
      </c>
      <c r="AD1817" s="300" t="str">
        <f t="shared" si="1333"/>
        <v/>
      </c>
      <c r="AE1817" s="192" t="str">
        <f t="shared" si="1334"/>
        <v/>
      </c>
      <c r="AF1817" s="192" t="str">
        <f t="shared" si="1335"/>
        <v/>
      </c>
      <c r="AG1817" s="192"/>
      <c r="AJ1817" s="300" t="str">
        <f t="shared" si="1336"/>
        <v/>
      </c>
      <c r="AK1817" s="300" t="str">
        <f t="shared" si="1337"/>
        <v/>
      </c>
      <c r="AL1817" s="300" t="str">
        <f t="shared" si="1338"/>
        <v/>
      </c>
      <c r="AM1817" s="300" t="str">
        <f t="shared" si="1339"/>
        <v/>
      </c>
      <c r="AN1817" s="300" t="str">
        <f t="shared" si="1340"/>
        <v/>
      </c>
      <c r="AO1817" s="300" t="str">
        <f t="shared" si="1341"/>
        <v/>
      </c>
      <c r="AP1817" s="300" t="str">
        <f t="shared" si="1342"/>
        <v/>
      </c>
      <c r="AQ1817" s="300" t="str">
        <f t="shared" si="1343"/>
        <v/>
      </c>
      <c r="AR1817" s="306" t="str">
        <f t="shared" si="1344"/>
        <v/>
      </c>
      <c r="AS1817" s="300" t="str">
        <f t="shared" si="1345"/>
        <v/>
      </c>
      <c r="AT1817" s="300" t="str">
        <f t="shared" si="1346"/>
        <v/>
      </c>
      <c r="AU1817" s="192" t="str">
        <f t="shared" si="1347"/>
        <v>рбс</v>
      </c>
      <c r="AV1817" s="192" t="str">
        <f t="shared" si="1348"/>
        <v>рбс87520709общопл</v>
      </c>
      <c r="AW1817" s="191">
        <f t="shared" si="1349"/>
        <v>0</v>
      </c>
      <c r="AX1817" s="191">
        <f t="shared" si="1350"/>
        <v>0</v>
      </c>
      <c r="AY1817" s="191">
        <f t="shared" si="1351"/>
        <v>0</v>
      </c>
      <c r="AZ1817" s="191">
        <f t="shared" si="1352"/>
        <v>0</v>
      </c>
      <c r="BA1817" s="193">
        <f t="shared" si="1353"/>
        <v>1</v>
      </c>
      <c r="BB1817" s="193">
        <f t="shared" si="1354"/>
        <v>1</v>
      </c>
      <c r="BC1817" s="193">
        <f t="shared" si="1355"/>
        <v>1</v>
      </c>
      <c r="BD1817" s="191">
        <f t="shared" si="1317"/>
        <v>0</v>
      </c>
      <c r="BE1817" s="191">
        <f t="shared" si="1356"/>
        <v>0</v>
      </c>
      <c r="BF1817" s="210">
        <f t="shared" si="1357"/>
        <v>0</v>
      </c>
      <c r="BG1817" s="211">
        <f t="shared" si="1358"/>
        <v>0</v>
      </c>
      <c r="BH1817" s="289" t="str">
        <f>B1817</f>
        <v>875</v>
      </c>
      <c r="BI1817" s="289" t="str">
        <f>D1817</f>
        <v>0701</v>
      </c>
      <c r="BJ1817" s="284" t="s">
        <v>590</v>
      </c>
      <c r="BK1817" s="284" t="s">
        <v>589</v>
      </c>
      <c r="BL1817" s="233" t="str">
        <f t="shared" si="1359"/>
        <v/>
      </c>
    </row>
    <row r="1818" spans="1:64" ht="12" customHeight="1">
      <c r="A1818" s="333" t="s">
        <v>759</v>
      </c>
      <c r="B1818" s="381" t="s">
        <v>327</v>
      </c>
      <c r="C1818" s="333" t="s">
        <v>760</v>
      </c>
      <c r="D1818" s="381" t="s">
        <v>316</v>
      </c>
      <c r="E1818" s="381" t="s">
        <v>1443</v>
      </c>
      <c r="F1818" s="381" t="s">
        <v>902</v>
      </c>
      <c r="G1818" s="381" t="s">
        <v>387</v>
      </c>
      <c r="H1818" s="100" t="s">
        <v>653</v>
      </c>
      <c r="I1818" s="381" t="s">
        <v>505</v>
      </c>
      <c r="J1818" s="382">
        <v>266461.25</v>
      </c>
      <c r="K1818" s="382">
        <v>189260.1</v>
      </c>
      <c r="L1818" s="191" t="str">
        <f t="shared" si="1318"/>
        <v>875207090701011004001011921301</v>
      </c>
      <c r="M1818" s="192">
        <f t="array" ref="M1818">IF(COUNT(SEARCH(Удалить_Роспись_КВСР,$B1818)*SEARCH(Удалить_Роспись_ПБС,$C1818)*SEARCH(Удалить_Роспись_КФСР, $D1818)*SEARCH(Удалить_Роспись_КЦСР,$E1818)*SEARCH(Удалить_Роспись_КВР,$F1818)*SEARCH(Удалить_Роспись_ЭК,$H1818)*SEARCH(Удалить_Роспись_КР,$I1818))&gt;0,0,1)</f>
        <v>0</v>
      </c>
      <c r="N1818" s="192">
        <v>0</v>
      </c>
      <c r="O1818" s="192" t="str">
        <f t="shared" si="1319"/>
        <v/>
      </c>
      <c r="P1818" s="192" t="str">
        <f t="shared" si="1362"/>
        <v/>
      </c>
      <c r="Q1818" s="300" t="str">
        <f t="shared" si="1320"/>
        <v/>
      </c>
      <c r="R1818" s="300" t="str">
        <f t="shared" si="1321"/>
        <v/>
      </c>
      <c r="S1818" s="300" t="str">
        <f t="shared" si="1322"/>
        <v/>
      </c>
      <c r="T1818" s="192" t="str">
        <f t="shared" si="1323"/>
        <v/>
      </c>
      <c r="U1818" s="303" t="str">
        <f t="shared" si="1324"/>
        <v/>
      </c>
      <c r="V1818" s="300" t="str">
        <f t="shared" si="1325"/>
        <v/>
      </c>
      <c r="W1818" s="192" t="str">
        <f t="shared" si="1326"/>
        <v/>
      </c>
      <c r="X1818" s="303" t="str">
        <f t="shared" si="1327"/>
        <v/>
      </c>
      <c r="Y1818" s="300" t="str">
        <f t="shared" si="1328"/>
        <v/>
      </c>
      <c r="Z1818" s="300" t="str">
        <f t="shared" si="1329"/>
        <v/>
      </c>
      <c r="AA1818" s="303" t="str">
        <f t="shared" si="1330"/>
        <v/>
      </c>
      <c r="AB1818" s="300" t="str">
        <f t="shared" si="1331"/>
        <v/>
      </c>
      <c r="AC1818" s="300" t="str">
        <f t="shared" si="1332"/>
        <v/>
      </c>
      <c r="AD1818" s="300" t="str">
        <f t="shared" si="1333"/>
        <v/>
      </c>
      <c r="AE1818" s="192" t="str">
        <f t="shared" si="1334"/>
        <v/>
      </c>
      <c r="AF1818" s="192" t="str">
        <f t="shared" si="1335"/>
        <v/>
      </c>
      <c r="AG1818" s="192"/>
      <c r="AJ1818" s="300" t="str">
        <f t="shared" si="1336"/>
        <v/>
      </c>
      <c r="AK1818" s="300" t="str">
        <f t="shared" si="1337"/>
        <v/>
      </c>
      <c r="AL1818" s="300" t="str">
        <f t="shared" si="1338"/>
        <v/>
      </c>
      <c r="AM1818" s="300" t="str">
        <f t="shared" si="1339"/>
        <v/>
      </c>
      <c r="AN1818" s="300" t="str">
        <f t="shared" si="1340"/>
        <v/>
      </c>
      <c r="AO1818" s="300" t="str">
        <f t="shared" si="1341"/>
        <v/>
      </c>
      <c r="AP1818" s="300" t="str">
        <f t="shared" si="1342"/>
        <v/>
      </c>
      <c r="AQ1818" s="300" t="str">
        <f t="shared" si="1343"/>
        <v/>
      </c>
      <c r="AR1818" s="306" t="str">
        <f t="shared" si="1344"/>
        <v/>
      </c>
      <c r="AS1818" s="300" t="str">
        <f t="shared" si="1345"/>
        <v/>
      </c>
      <c r="AT1818" s="300" t="str">
        <f t="shared" si="1346"/>
        <v/>
      </c>
      <c r="AU1818" s="192" t="str">
        <f t="shared" si="1347"/>
        <v>рбс</v>
      </c>
      <c r="AV1818" s="192" t="str">
        <f t="shared" si="1348"/>
        <v>рбс87520709общопл</v>
      </c>
      <c r="AW1818" s="191">
        <f t="shared" si="1349"/>
        <v>0</v>
      </c>
      <c r="AX1818" s="191">
        <f t="shared" si="1350"/>
        <v>0</v>
      </c>
      <c r="AY1818" s="191">
        <f t="shared" si="1351"/>
        <v>0</v>
      </c>
      <c r="AZ1818" s="191">
        <f t="shared" si="1352"/>
        <v>0</v>
      </c>
      <c r="BA1818" s="193">
        <f t="shared" si="1353"/>
        <v>1</v>
      </c>
      <c r="BB1818" s="193">
        <f t="shared" si="1354"/>
        <v>1</v>
      </c>
      <c r="BC1818" s="193">
        <f t="shared" si="1355"/>
        <v>1</v>
      </c>
      <c r="BD1818" s="191">
        <f t="shared" si="1317"/>
        <v>0</v>
      </c>
      <c r="BE1818" s="191">
        <f t="shared" si="1356"/>
        <v>0</v>
      </c>
      <c r="BF1818" s="210">
        <f t="shared" si="1357"/>
        <v>0</v>
      </c>
      <c r="BG1818" s="211">
        <f t="shared" si="1358"/>
        <v>0</v>
      </c>
      <c r="BH1818" s="289"/>
      <c r="BI1818" s="289"/>
      <c r="BL1818" s="233" t="str">
        <f t="shared" si="1359"/>
        <v/>
      </c>
    </row>
    <row r="1819" spans="1:64" ht="12" customHeight="1">
      <c r="A1819" s="333" t="s">
        <v>759</v>
      </c>
      <c r="B1819" s="381" t="s">
        <v>327</v>
      </c>
      <c r="C1819" s="333" t="s">
        <v>760</v>
      </c>
      <c r="D1819" s="381" t="s">
        <v>316</v>
      </c>
      <c r="E1819" s="381" t="s">
        <v>1443</v>
      </c>
      <c r="F1819" s="381" t="s">
        <v>586</v>
      </c>
      <c r="G1819" s="381" t="s">
        <v>391</v>
      </c>
      <c r="H1819" s="100" t="s">
        <v>653</v>
      </c>
      <c r="I1819" s="381" t="s">
        <v>505</v>
      </c>
      <c r="J1819" s="382">
        <v>17200</v>
      </c>
      <c r="K1819" s="382">
        <v>12600</v>
      </c>
      <c r="L1819" s="191" t="str">
        <f t="shared" si="1318"/>
        <v>875207090701011004001024422101</v>
      </c>
      <c r="M1819" s="192">
        <f t="array" ref="M1819">IF(COUNT(SEARCH(Удалить_Роспись_КВСР,$B1819)*SEARCH(Удалить_Роспись_ПБС,$C1819)*SEARCH(Удалить_Роспись_КФСР, $D1819)*SEARCH(Удалить_Роспись_КЦСР,$E1819)*SEARCH(Удалить_Роспись_КВР,$F1819)*SEARCH(Удалить_Роспись_ЭК,$H1819)*SEARCH(Удалить_Роспись_КР,$I1819))&gt;0,0,1)</f>
        <v>0</v>
      </c>
      <c r="N1819" s="192">
        <f>IF(COUNT(SEARCH(Удалить_Индекс_КВСР,$B1819)*SEARCH(Удалить_Индекс_ПБС,$C1819)*SEARCH(Удалить_Индекс_КФСР,$D1819)*SEARCH(Удалить_Индекс_КЦСР,$E1819)*SEARCH(Удалить_Индекс_КВР,$F1819)*SEARCH(Удалить_Индекс_ЭК,$H1819)*SEARCH(Удалить_Индекс_КР,$I1819))&gt;0,0,1)</f>
        <v>1</v>
      </c>
      <c r="O1819" s="192" t="str">
        <f t="shared" si="1319"/>
        <v/>
      </c>
      <c r="P1819" s="192" t="str">
        <f t="shared" si="1362"/>
        <v/>
      </c>
      <c r="Q1819" s="300" t="str">
        <f t="shared" si="1320"/>
        <v/>
      </c>
      <c r="R1819" s="300" t="str">
        <f t="shared" si="1321"/>
        <v/>
      </c>
      <c r="S1819" s="300" t="str">
        <f t="shared" si="1322"/>
        <v/>
      </c>
      <c r="T1819" s="192" t="str">
        <f t="shared" si="1323"/>
        <v/>
      </c>
      <c r="U1819" s="303" t="str">
        <f t="shared" si="1324"/>
        <v/>
      </c>
      <c r="V1819" s="300" t="str">
        <f t="shared" si="1325"/>
        <v/>
      </c>
      <c r="W1819" s="192" t="str">
        <f t="shared" si="1326"/>
        <v/>
      </c>
      <c r="X1819" s="303" t="str">
        <f t="shared" si="1327"/>
        <v/>
      </c>
      <c r="Y1819" s="300" t="str">
        <f t="shared" si="1328"/>
        <v/>
      </c>
      <c r="Z1819" s="300" t="str">
        <f t="shared" si="1329"/>
        <v/>
      </c>
      <c r="AA1819" s="303" t="str">
        <f t="shared" si="1330"/>
        <v/>
      </c>
      <c r="AB1819" s="300" t="str">
        <f t="shared" si="1331"/>
        <v/>
      </c>
      <c r="AC1819" s="300" t="str">
        <f t="shared" si="1332"/>
        <v/>
      </c>
      <c r="AD1819" s="300" t="str">
        <f t="shared" si="1333"/>
        <v/>
      </c>
      <c r="AE1819" s="192" t="str">
        <f t="shared" si="1334"/>
        <v/>
      </c>
      <c r="AF1819" s="192" t="str">
        <f t="shared" si="1335"/>
        <v/>
      </c>
      <c r="AG1819" s="192"/>
      <c r="AJ1819" s="300" t="str">
        <f t="shared" si="1336"/>
        <v/>
      </c>
      <c r="AK1819" s="300" t="str">
        <f t="shared" si="1337"/>
        <v/>
      </c>
      <c r="AL1819" s="300" t="str">
        <f t="shared" si="1338"/>
        <v/>
      </c>
      <c r="AM1819" s="300" t="str">
        <f t="shared" si="1339"/>
        <v/>
      </c>
      <c r="AN1819" s="300" t="str">
        <f t="shared" si="1340"/>
        <v/>
      </c>
      <c r="AO1819" s="300" t="str">
        <f t="shared" si="1341"/>
        <v/>
      </c>
      <c r="AP1819" s="300" t="str">
        <f t="shared" si="1342"/>
        <v/>
      </c>
      <c r="AQ1819" s="300" t="str">
        <f t="shared" si="1343"/>
        <v/>
      </c>
      <c r="AR1819" s="306" t="str">
        <f t="shared" si="1344"/>
        <v/>
      </c>
      <c r="AS1819" s="300" t="str">
        <f t="shared" si="1345"/>
        <v/>
      </c>
      <c r="AT1819" s="300" t="str">
        <f t="shared" si="1346"/>
        <v/>
      </c>
      <c r="AU1819" s="192" t="str">
        <f t="shared" si="1347"/>
        <v>рбс</v>
      </c>
      <c r="AV1819" s="192" t="str">
        <f t="shared" si="1348"/>
        <v>рбс87520709общпро</v>
      </c>
      <c r="AW1819" s="191">
        <f t="shared" si="1349"/>
        <v>0</v>
      </c>
      <c r="AX1819" s="191">
        <f t="shared" si="1350"/>
        <v>0</v>
      </c>
      <c r="AY1819" s="191">
        <f t="shared" si="1351"/>
        <v>17200</v>
      </c>
      <c r="AZ1819" s="191">
        <f t="shared" si="1352"/>
        <v>12600</v>
      </c>
      <c r="BA1819" s="193">
        <f t="shared" si="1353"/>
        <v>1</v>
      </c>
      <c r="BB1819" s="193">
        <f t="shared" si="1354"/>
        <v>1</v>
      </c>
      <c r="BC1819" s="193">
        <f t="shared" si="1355"/>
        <v>1</v>
      </c>
      <c r="BD1819" s="191">
        <f t="shared" si="1317"/>
        <v>17200</v>
      </c>
      <c r="BE1819" s="191">
        <f t="shared" si="1356"/>
        <v>12600</v>
      </c>
      <c r="BF1819" s="210">
        <f t="shared" si="1357"/>
        <v>17200</v>
      </c>
      <c r="BG1819" s="211">
        <f t="shared" si="1358"/>
        <v>17200</v>
      </c>
      <c r="BH1819" s="289" t="str">
        <f t="shared" ref="BH1819:BH1825" si="1363">B1819</f>
        <v>875</v>
      </c>
      <c r="BI1819" s="289" t="str">
        <f t="shared" ref="BI1819:BI1825" si="1364">D1819</f>
        <v>0701</v>
      </c>
      <c r="BJ1819" s="284" t="s">
        <v>590</v>
      </c>
      <c r="BK1819" s="284" t="s">
        <v>586</v>
      </c>
      <c r="BL1819" s="233" t="str">
        <f t="shared" si="1359"/>
        <v/>
      </c>
    </row>
    <row r="1820" spans="1:64" ht="12" customHeight="1">
      <c r="A1820" s="333" t="s">
        <v>759</v>
      </c>
      <c r="B1820" s="381" t="s">
        <v>327</v>
      </c>
      <c r="C1820" s="333" t="s">
        <v>760</v>
      </c>
      <c r="D1820" s="381" t="s">
        <v>316</v>
      </c>
      <c r="E1820" s="381" t="s">
        <v>1443</v>
      </c>
      <c r="F1820" s="381" t="s">
        <v>586</v>
      </c>
      <c r="G1820" s="381" t="s">
        <v>394</v>
      </c>
      <c r="H1820" s="100" t="s">
        <v>653</v>
      </c>
      <c r="I1820" s="381" t="s">
        <v>505</v>
      </c>
      <c r="J1820" s="382">
        <v>47571.15</v>
      </c>
      <c r="K1820" s="382">
        <v>24037.279999999999</v>
      </c>
      <c r="L1820" s="191" t="str">
        <f t="shared" si="1318"/>
        <v>875207090701011004001024422501</v>
      </c>
      <c r="M1820" s="192">
        <f t="array" ref="M1820">IF(COUNT(SEARCH(Удалить_Роспись_КВСР,$B1820)*SEARCH(Удалить_Роспись_ПБС,$C1820)*SEARCH(Удалить_Роспись_КФСР, $D1820)*SEARCH(Удалить_Роспись_КЦСР,$E1820)*SEARCH(Удалить_Роспись_КВР,$F1820)*SEARCH(Удалить_Роспись_ЭК,$H1820)*SEARCH(Удалить_Роспись_КР,$I1820))&gt;0,0,1)</f>
        <v>0</v>
      </c>
      <c r="N1820" s="192">
        <f>IF(COUNT(SEARCH(Удалить_Индекс_КВСР,$B1820)*SEARCH(Удалить_Индекс_ПБС,$C1820)*SEARCH(Удалить_Индекс_КФСР,$D1820)*SEARCH(Удалить_Индекс_КЦСР,$E1820)*SEARCH(Удалить_Индекс_КВР,$F1820)*SEARCH(Удалить_Индекс_ЭК,$H1820)*SEARCH(Удалить_Индекс_КР,$I1820))&gt;0,0,1)</f>
        <v>1</v>
      </c>
      <c r="O1820" s="192" t="str">
        <f t="shared" si="1319"/>
        <v/>
      </c>
      <c r="P1820" s="192" t="str">
        <f t="shared" si="1362"/>
        <v/>
      </c>
      <c r="Q1820" s="300" t="str">
        <f t="shared" si="1320"/>
        <v/>
      </c>
      <c r="R1820" s="300" t="str">
        <f t="shared" si="1321"/>
        <v/>
      </c>
      <c r="S1820" s="300" t="str">
        <f t="shared" si="1322"/>
        <v/>
      </c>
      <c r="T1820" s="192" t="str">
        <f t="shared" si="1323"/>
        <v/>
      </c>
      <c r="U1820" s="303" t="str">
        <f t="shared" si="1324"/>
        <v/>
      </c>
      <c r="V1820" s="300" t="str">
        <f t="shared" si="1325"/>
        <v/>
      </c>
      <c r="W1820" s="192" t="str">
        <f t="shared" si="1326"/>
        <v/>
      </c>
      <c r="X1820" s="303" t="str">
        <f t="shared" si="1327"/>
        <v/>
      </c>
      <c r="Y1820" s="300" t="str">
        <f t="shared" si="1328"/>
        <v/>
      </c>
      <c r="Z1820" s="300" t="str">
        <f t="shared" si="1329"/>
        <v/>
      </c>
      <c r="AA1820" s="303" t="str">
        <f t="shared" si="1330"/>
        <v/>
      </c>
      <c r="AB1820" s="300" t="str">
        <f t="shared" si="1331"/>
        <v/>
      </c>
      <c r="AC1820" s="300" t="str">
        <f t="shared" si="1332"/>
        <v/>
      </c>
      <c r="AD1820" s="300" t="str">
        <f t="shared" si="1333"/>
        <v/>
      </c>
      <c r="AE1820" s="192" t="str">
        <f t="shared" si="1334"/>
        <v/>
      </c>
      <c r="AF1820" s="192" t="str">
        <f t="shared" si="1335"/>
        <v/>
      </c>
      <c r="AG1820" s="192"/>
      <c r="AJ1820" s="300" t="str">
        <f t="shared" si="1336"/>
        <v/>
      </c>
      <c r="AK1820" s="300" t="str">
        <f t="shared" si="1337"/>
        <v/>
      </c>
      <c r="AL1820" s="300" t="str">
        <f t="shared" si="1338"/>
        <v/>
      </c>
      <c r="AM1820" s="300" t="str">
        <f t="shared" si="1339"/>
        <v/>
      </c>
      <c r="AN1820" s="300" t="str">
        <f t="shared" si="1340"/>
        <v/>
      </c>
      <c r="AO1820" s="300" t="str">
        <f t="shared" si="1341"/>
        <v/>
      </c>
      <c r="AP1820" s="300" t="str">
        <f t="shared" si="1342"/>
        <v/>
      </c>
      <c r="AQ1820" s="300" t="str">
        <f t="shared" si="1343"/>
        <v/>
      </c>
      <c r="AR1820" s="306" t="str">
        <f t="shared" si="1344"/>
        <v/>
      </c>
      <c r="AS1820" s="300" t="str">
        <f t="shared" si="1345"/>
        <v/>
      </c>
      <c r="AT1820" s="300" t="str">
        <f t="shared" si="1346"/>
        <v/>
      </c>
      <c r="AU1820" s="192" t="str">
        <f t="shared" si="1347"/>
        <v>рбс</v>
      </c>
      <c r="AV1820" s="192" t="str">
        <f t="shared" si="1348"/>
        <v>рбс87520709общпро</v>
      </c>
      <c r="AW1820" s="191">
        <f t="shared" si="1349"/>
        <v>0</v>
      </c>
      <c r="AX1820" s="191">
        <f t="shared" si="1350"/>
        <v>0</v>
      </c>
      <c r="AY1820" s="191">
        <f t="shared" si="1351"/>
        <v>47571.15</v>
      </c>
      <c r="AZ1820" s="191">
        <f t="shared" si="1352"/>
        <v>24037.279999999999</v>
      </c>
      <c r="BA1820" s="193">
        <f t="shared" si="1353"/>
        <v>1</v>
      </c>
      <c r="BB1820" s="193">
        <f t="shared" si="1354"/>
        <v>1</v>
      </c>
      <c r="BC1820" s="193">
        <f t="shared" si="1355"/>
        <v>1</v>
      </c>
      <c r="BD1820" s="191">
        <f t="shared" si="1317"/>
        <v>47571.15</v>
      </c>
      <c r="BE1820" s="191">
        <f t="shared" si="1356"/>
        <v>24037.279999999999</v>
      </c>
      <c r="BF1820" s="210">
        <f t="shared" si="1357"/>
        <v>47571.15</v>
      </c>
      <c r="BG1820" s="211">
        <f t="shared" si="1358"/>
        <v>47571.15</v>
      </c>
      <c r="BH1820" s="289" t="str">
        <f t="shared" si="1363"/>
        <v>875</v>
      </c>
      <c r="BI1820" s="289" t="str">
        <f t="shared" si="1364"/>
        <v>0701</v>
      </c>
      <c r="BJ1820" s="284" t="s">
        <v>590</v>
      </c>
      <c r="BK1820" s="284" t="s">
        <v>586</v>
      </c>
      <c r="BL1820" s="233" t="str">
        <f t="shared" si="1359"/>
        <v/>
      </c>
    </row>
    <row r="1821" spans="1:64" ht="12" customHeight="1">
      <c r="A1821" s="333" t="s">
        <v>759</v>
      </c>
      <c r="B1821" s="381" t="s">
        <v>327</v>
      </c>
      <c r="C1821" s="333" t="s">
        <v>760</v>
      </c>
      <c r="D1821" s="381" t="s">
        <v>316</v>
      </c>
      <c r="E1821" s="381" t="s">
        <v>1443</v>
      </c>
      <c r="F1821" s="381" t="s">
        <v>586</v>
      </c>
      <c r="G1821" s="381" t="s">
        <v>389</v>
      </c>
      <c r="H1821" s="100" t="s">
        <v>653</v>
      </c>
      <c r="I1821" s="381" t="s">
        <v>505</v>
      </c>
      <c r="J1821" s="382">
        <v>76369.5</v>
      </c>
      <c r="K1821" s="382">
        <v>38191.5</v>
      </c>
      <c r="L1821" s="191" t="str">
        <f t="shared" si="1318"/>
        <v>875207090701011004001024422601</v>
      </c>
      <c r="M1821" s="192">
        <f t="array" ref="M1821">IF(COUNT(SEARCH(Удалить_Роспись_КВСР,$B1821)*SEARCH(Удалить_Роспись_ПБС,$C1821)*SEARCH(Удалить_Роспись_КФСР, $D1821)*SEARCH(Удалить_Роспись_КЦСР,$E1821)*SEARCH(Удалить_Роспись_КВР,$F1821)*SEARCH(Удалить_Роспись_ЭК,$H1821)*SEARCH(Удалить_Роспись_КР,$I1821))&gt;0,0,1)</f>
        <v>0</v>
      </c>
      <c r="N1821" s="192">
        <f>IF(COUNT(SEARCH(Удалить_Индекс_КВСР,$B1821)*SEARCH(Удалить_Индекс_ПБС,$C1821)*SEARCH(Удалить_Индекс_КФСР,$D1821)*SEARCH(Удалить_Индекс_КЦСР,$E1821)*SEARCH(Удалить_Индекс_КВР,$F1821)*SEARCH(Удалить_Индекс_ЭК,$H1821)*SEARCH(Удалить_Индекс_КР,$I1821))&gt;0,0,1)</f>
        <v>1</v>
      </c>
      <c r="O1821" s="192" t="str">
        <f t="shared" si="1319"/>
        <v/>
      </c>
      <c r="P1821" s="192" t="str">
        <f t="shared" si="1362"/>
        <v/>
      </c>
      <c r="Q1821" s="300" t="str">
        <f t="shared" si="1320"/>
        <v/>
      </c>
      <c r="R1821" s="300" t="str">
        <f t="shared" si="1321"/>
        <v/>
      </c>
      <c r="S1821" s="300" t="str">
        <f t="shared" si="1322"/>
        <v/>
      </c>
      <c r="T1821" s="192" t="str">
        <f t="shared" si="1323"/>
        <v/>
      </c>
      <c r="U1821" s="303" t="str">
        <f t="shared" si="1324"/>
        <v/>
      </c>
      <c r="V1821" s="300" t="str">
        <f t="shared" si="1325"/>
        <v/>
      </c>
      <c r="W1821" s="192" t="str">
        <f t="shared" si="1326"/>
        <v/>
      </c>
      <c r="X1821" s="303" t="str">
        <f t="shared" si="1327"/>
        <v/>
      </c>
      <c r="Y1821" s="300" t="str">
        <f t="shared" si="1328"/>
        <v/>
      </c>
      <c r="Z1821" s="300" t="str">
        <f t="shared" si="1329"/>
        <v/>
      </c>
      <c r="AA1821" s="303" t="str">
        <f t="shared" si="1330"/>
        <v/>
      </c>
      <c r="AB1821" s="300" t="str">
        <f t="shared" si="1331"/>
        <v/>
      </c>
      <c r="AC1821" s="300" t="str">
        <f t="shared" si="1332"/>
        <v/>
      </c>
      <c r="AD1821" s="300" t="str">
        <f t="shared" si="1333"/>
        <v/>
      </c>
      <c r="AE1821" s="192" t="str">
        <f t="shared" si="1334"/>
        <v/>
      </c>
      <c r="AF1821" s="192" t="str">
        <f t="shared" si="1335"/>
        <v/>
      </c>
      <c r="AG1821" s="192"/>
      <c r="AJ1821" s="300" t="str">
        <f t="shared" si="1336"/>
        <v/>
      </c>
      <c r="AK1821" s="300" t="str">
        <f t="shared" si="1337"/>
        <v/>
      </c>
      <c r="AL1821" s="300" t="str">
        <f t="shared" si="1338"/>
        <v/>
      </c>
      <c r="AM1821" s="300" t="str">
        <f t="shared" si="1339"/>
        <v/>
      </c>
      <c r="AN1821" s="300" t="str">
        <f t="shared" si="1340"/>
        <v/>
      </c>
      <c r="AO1821" s="300" t="str">
        <f t="shared" si="1341"/>
        <v/>
      </c>
      <c r="AP1821" s="300" t="str">
        <f t="shared" si="1342"/>
        <v/>
      </c>
      <c r="AQ1821" s="300" t="str">
        <f t="shared" si="1343"/>
        <v/>
      </c>
      <c r="AR1821" s="306" t="str">
        <f t="shared" si="1344"/>
        <v/>
      </c>
      <c r="AS1821" s="300" t="str">
        <f t="shared" si="1345"/>
        <v/>
      </c>
      <c r="AT1821" s="300" t="str">
        <f t="shared" si="1346"/>
        <v/>
      </c>
      <c r="AU1821" s="192" t="str">
        <f t="shared" si="1347"/>
        <v>рбс</v>
      </c>
      <c r="AV1821" s="192" t="str">
        <f t="shared" si="1348"/>
        <v>рбс87520709общпро</v>
      </c>
      <c r="AW1821" s="191">
        <f t="shared" si="1349"/>
        <v>0</v>
      </c>
      <c r="AX1821" s="191">
        <f t="shared" si="1350"/>
        <v>0</v>
      </c>
      <c r="AY1821" s="191">
        <f t="shared" si="1351"/>
        <v>76369.5</v>
      </c>
      <c r="AZ1821" s="191">
        <f t="shared" si="1352"/>
        <v>38191.5</v>
      </c>
      <c r="BA1821" s="193">
        <f t="shared" si="1353"/>
        <v>1</v>
      </c>
      <c r="BB1821" s="193">
        <f t="shared" si="1354"/>
        <v>1</v>
      </c>
      <c r="BC1821" s="193">
        <f t="shared" si="1355"/>
        <v>1</v>
      </c>
      <c r="BD1821" s="191">
        <f t="shared" si="1317"/>
        <v>76369.5</v>
      </c>
      <c r="BE1821" s="191">
        <f t="shared" si="1356"/>
        <v>38191.5</v>
      </c>
      <c r="BF1821" s="210">
        <f t="shared" si="1357"/>
        <v>76369.5</v>
      </c>
      <c r="BG1821" s="211">
        <f t="shared" si="1358"/>
        <v>76369.5</v>
      </c>
      <c r="BH1821" s="289" t="str">
        <f t="shared" si="1363"/>
        <v>875</v>
      </c>
      <c r="BI1821" s="289" t="str">
        <f t="shared" si="1364"/>
        <v>0701</v>
      </c>
      <c r="BJ1821" s="284" t="s">
        <v>590</v>
      </c>
      <c r="BK1821" s="284" t="s">
        <v>589</v>
      </c>
      <c r="BL1821" s="233" t="str">
        <f t="shared" si="1359"/>
        <v/>
      </c>
    </row>
    <row r="1822" spans="1:64" ht="12" customHeight="1">
      <c r="A1822" s="333" t="s">
        <v>759</v>
      </c>
      <c r="B1822" s="381" t="s">
        <v>327</v>
      </c>
      <c r="C1822" s="333" t="s">
        <v>760</v>
      </c>
      <c r="D1822" s="381" t="s">
        <v>316</v>
      </c>
      <c r="E1822" s="381" t="s">
        <v>1443</v>
      </c>
      <c r="F1822" s="381" t="s">
        <v>586</v>
      </c>
      <c r="G1822" s="381" t="s">
        <v>397</v>
      </c>
      <c r="H1822" s="100" t="s">
        <v>653</v>
      </c>
      <c r="I1822" s="381" t="s">
        <v>505</v>
      </c>
      <c r="J1822" s="382">
        <v>33611</v>
      </c>
      <c r="K1822" s="382">
        <v>3500</v>
      </c>
      <c r="L1822" s="191" t="str">
        <f t="shared" si="1318"/>
        <v>875207090701011004001024434001</v>
      </c>
      <c r="M1822" s="192">
        <f t="array" ref="M1822">IF(COUNT(SEARCH(Удалить_Роспись_КВСР,$B1822)*SEARCH(Удалить_Роспись_ПБС,$C1822)*SEARCH(Удалить_Роспись_КФСР, $D1822)*SEARCH(Удалить_Роспись_КЦСР,$E1822)*SEARCH(Удалить_Роспись_КВР,$F1822)*SEARCH(Удалить_Роспись_ЭК,$H1822)*SEARCH(Удалить_Роспись_КР,$I1822))&gt;0,0,1)</f>
        <v>0</v>
      </c>
      <c r="N1822" s="192">
        <f>IF(COUNT(SEARCH(Удалить_Индекс_КВСР,$B1822)*SEARCH(Удалить_Индекс_ПБС,$C1822)*SEARCH(Удалить_Индекс_КФСР,$D1822)*SEARCH(Удалить_Индекс_КЦСР,$E1822)*SEARCH(Удалить_Индекс_КВР,$F1822)*SEARCH(Удалить_Индекс_ЭК,$H1822)*SEARCH(Удалить_Индекс_КР,$I1822))&gt;0,0,1)</f>
        <v>1</v>
      </c>
      <c r="O1822" s="192" t="str">
        <f t="shared" si="1319"/>
        <v/>
      </c>
      <c r="P1822" s="192" t="str">
        <f t="shared" si="1362"/>
        <v/>
      </c>
      <c r="Q1822" s="300" t="str">
        <f t="shared" si="1320"/>
        <v/>
      </c>
      <c r="R1822" s="300" t="str">
        <f t="shared" si="1321"/>
        <v/>
      </c>
      <c r="S1822" s="300" t="str">
        <f t="shared" si="1322"/>
        <v/>
      </c>
      <c r="T1822" s="192" t="str">
        <f t="shared" si="1323"/>
        <v/>
      </c>
      <c r="U1822" s="303" t="str">
        <f t="shared" si="1324"/>
        <v/>
      </c>
      <c r="V1822" s="300" t="str">
        <f t="shared" si="1325"/>
        <v/>
      </c>
      <c r="W1822" s="192" t="str">
        <f t="shared" si="1326"/>
        <v/>
      </c>
      <c r="X1822" s="303" t="str">
        <f t="shared" si="1327"/>
        <v/>
      </c>
      <c r="Y1822" s="300" t="str">
        <f t="shared" si="1328"/>
        <v/>
      </c>
      <c r="Z1822" s="300" t="str">
        <f t="shared" si="1329"/>
        <v/>
      </c>
      <c r="AA1822" s="303" t="str">
        <f t="shared" si="1330"/>
        <v/>
      </c>
      <c r="AB1822" s="300" t="str">
        <f t="shared" si="1331"/>
        <v/>
      </c>
      <c r="AC1822" s="300" t="str">
        <f t="shared" si="1332"/>
        <v/>
      </c>
      <c r="AD1822" s="300" t="str">
        <f t="shared" si="1333"/>
        <v/>
      </c>
      <c r="AE1822" s="192" t="str">
        <f t="shared" si="1334"/>
        <v/>
      </c>
      <c r="AF1822" s="192" t="str">
        <f t="shared" si="1335"/>
        <v/>
      </c>
      <c r="AG1822" s="192"/>
      <c r="AJ1822" s="300" t="str">
        <f t="shared" si="1336"/>
        <v/>
      </c>
      <c r="AK1822" s="300" t="str">
        <f t="shared" si="1337"/>
        <v/>
      </c>
      <c r="AL1822" s="300" t="str">
        <f t="shared" si="1338"/>
        <v/>
      </c>
      <c r="AM1822" s="300" t="str">
        <f t="shared" si="1339"/>
        <v/>
      </c>
      <c r="AN1822" s="300" t="str">
        <f t="shared" si="1340"/>
        <v/>
      </c>
      <c r="AO1822" s="300" t="str">
        <f t="shared" si="1341"/>
        <v/>
      </c>
      <c r="AP1822" s="300" t="str">
        <f t="shared" si="1342"/>
        <v/>
      </c>
      <c r="AQ1822" s="300" t="str">
        <f t="shared" si="1343"/>
        <v/>
      </c>
      <c r="AR1822" s="306" t="str">
        <f t="shared" si="1344"/>
        <v/>
      </c>
      <c r="AS1822" s="300" t="str">
        <f t="shared" si="1345"/>
        <v/>
      </c>
      <c r="AT1822" s="300" t="str">
        <f t="shared" si="1346"/>
        <v/>
      </c>
      <c r="AU1822" s="192" t="str">
        <f t="shared" si="1347"/>
        <v>рбс</v>
      </c>
      <c r="AV1822" s="192" t="str">
        <f t="shared" si="1348"/>
        <v>рбс87520709общпро</v>
      </c>
      <c r="AW1822" s="191">
        <f t="shared" si="1349"/>
        <v>0</v>
      </c>
      <c r="AX1822" s="191">
        <f t="shared" si="1350"/>
        <v>0</v>
      </c>
      <c r="AY1822" s="191">
        <f t="shared" si="1351"/>
        <v>33611</v>
      </c>
      <c r="AZ1822" s="191">
        <f t="shared" si="1352"/>
        <v>3500</v>
      </c>
      <c r="BA1822" s="193">
        <f t="shared" si="1353"/>
        <v>1</v>
      </c>
      <c r="BB1822" s="193">
        <f t="shared" si="1354"/>
        <v>1</v>
      </c>
      <c r="BC1822" s="193">
        <f t="shared" si="1355"/>
        <v>1</v>
      </c>
      <c r="BD1822" s="191">
        <f t="shared" si="1317"/>
        <v>33611</v>
      </c>
      <c r="BE1822" s="191">
        <f t="shared" si="1356"/>
        <v>3500</v>
      </c>
      <c r="BF1822" s="210">
        <f t="shared" si="1357"/>
        <v>33611</v>
      </c>
      <c r="BG1822" s="211">
        <f t="shared" si="1358"/>
        <v>33611</v>
      </c>
      <c r="BH1822" s="289" t="str">
        <f t="shared" si="1363"/>
        <v>875</v>
      </c>
      <c r="BI1822" s="289" t="str">
        <f t="shared" si="1364"/>
        <v>0701</v>
      </c>
      <c r="BJ1822" s="284" t="s">
        <v>590</v>
      </c>
      <c r="BK1822" s="284" t="s">
        <v>586</v>
      </c>
      <c r="BL1822" s="233" t="str">
        <f t="shared" si="1359"/>
        <v/>
      </c>
    </row>
    <row r="1823" spans="1:64" ht="12" customHeight="1">
      <c r="A1823" s="333" t="s">
        <v>759</v>
      </c>
      <c r="B1823" s="381" t="s">
        <v>327</v>
      </c>
      <c r="C1823" s="333" t="s">
        <v>760</v>
      </c>
      <c r="D1823" s="381" t="s">
        <v>316</v>
      </c>
      <c r="E1823" s="381" t="s">
        <v>1443</v>
      </c>
      <c r="F1823" s="381" t="s">
        <v>658</v>
      </c>
      <c r="G1823" s="381" t="s">
        <v>395</v>
      </c>
      <c r="H1823" s="100" t="s">
        <v>653</v>
      </c>
      <c r="I1823" s="381" t="s">
        <v>505</v>
      </c>
      <c r="J1823" s="382">
        <v>724.75</v>
      </c>
      <c r="K1823" s="382">
        <v>613.42999999999995</v>
      </c>
      <c r="L1823" s="191" t="str">
        <f t="shared" si="1318"/>
        <v>875207090701011004001085329001</v>
      </c>
      <c r="M1823" s="192">
        <f t="array" ref="M1823">IF(COUNT(SEARCH(Удалить_Роспись_КВСР,$B1823)*SEARCH(Удалить_Роспись_ПБС,$C1823)*SEARCH(Удалить_Роспись_КФСР, $D1823)*SEARCH(Удалить_Роспись_КЦСР,$E1823)*SEARCH(Удалить_Роспись_КВР,$F1823)*SEARCH(Удалить_Роспись_ЭК,$H1823)*SEARCH(Удалить_Роспись_КР,$I1823))&gt;0,0,1)</f>
        <v>0</v>
      </c>
      <c r="N1823" s="192">
        <v>0</v>
      </c>
      <c r="O1823" s="192" t="str">
        <f t="shared" si="1319"/>
        <v/>
      </c>
      <c r="P1823" s="192" t="str">
        <f t="shared" si="1362"/>
        <v/>
      </c>
      <c r="Q1823" s="300" t="str">
        <f t="shared" si="1320"/>
        <v/>
      </c>
      <c r="R1823" s="300" t="str">
        <f t="shared" si="1321"/>
        <v/>
      </c>
      <c r="S1823" s="300" t="str">
        <f t="shared" si="1322"/>
        <v/>
      </c>
      <c r="T1823" s="192" t="str">
        <f t="shared" si="1323"/>
        <v/>
      </c>
      <c r="U1823" s="303" t="str">
        <f t="shared" si="1324"/>
        <v/>
      </c>
      <c r="V1823" s="300" t="str">
        <f t="shared" si="1325"/>
        <v/>
      </c>
      <c r="W1823" s="192" t="str">
        <f t="shared" si="1326"/>
        <v/>
      </c>
      <c r="X1823" s="303" t="str">
        <f t="shared" si="1327"/>
        <v/>
      </c>
      <c r="Y1823" s="300" t="str">
        <f t="shared" si="1328"/>
        <v/>
      </c>
      <c r="Z1823" s="300" t="str">
        <f t="shared" si="1329"/>
        <v/>
      </c>
      <c r="AA1823" s="303" t="str">
        <f t="shared" si="1330"/>
        <v/>
      </c>
      <c r="AB1823" s="300" t="str">
        <f t="shared" si="1331"/>
        <v/>
      </c>
      <c r="AC1823" s="300" t="str">
        <f t="shared" si="1332"/>
        <v/>
      </c>
      <c r="AD1823" s="300" t="str">
        <f t="shared" si="1333"/>
        <v/>
      </c>
      <c r="AE1823" s="192" t="str">
        <f t="shared" si="1334"/>
        <v/>
      </c>
      <c r="AF1823" s="192" t="str">
        <f t="shared" si="1335"/>
        <v/>
      </c>
      <c r="AG1823" s="192"/>
      <c r="AJ1823" s="300" t="str">
        <f t="shared" si="1336"/>
        <v/>
      </c>
      <c r="AK1823" s="300" t="str">
        <f t="shared" si="1337"/>
        <v/>
      </c>
      <c r="AL1823" s="300" t="str">
        <f t="shared" si="1338"/>
        <v/>
      </c>
      <c r="AM1823" s="300" t="str">
        <f t="shared" si="1339"/>
        <v/>
      </c>
      <c r="AN1823" s="300" t="str">
        <f t="shared" si="1340"/>
        <v/>
      </c>
      <c r="AO1823" s="300" t="str">
        <f t="shared" si="1341"/>
        <v/>
      </c>
      <c r="AP1823" s="300" t="str">
        <f t="shared" si="1342"/>
        <v/>
      </c>
      <c r="AQ1823" s="300" t="str">
        <f t="shared" si="1343"/>
        <v/>
      </c>
      <c r="AR1823" s="306" t="str">
        <f t="shared" si="1344"/>
        <v/>
      </c>
      <c r="AS1823" s="300" t="str">
        <f t="shared" si="1345"/>
        <v/>
      </c>
      <c r="AT1823" s="300" t="str">
        <f t="shared" si="1346"/>
        <v/>
      </c>
      <c r="AU1823" s="192" t="str">
        <f t="shared" si="1347"/>
        <v>рбс</v>
      </c>
      <c r="AV1823" s="192" t="str">
        <f t="shared" si="1348"/>
        <v>рбс87520709общпро</v>
      </c>
      <c r="AW1823" s="191">
        <f t="shared" si="1349"/>
        <v>0</v>
      </c>
      <c r="AX1823" s="191">
        <f t="shared" si="1350"/>
        <v>0</v>
      </c>
      <c r="AY1823" s="191">
        <f t="shared" si="1351"/>
        <v>0</v>
      </c>
      <c r="AZ1823" s="191">
        <f t="shared" si="1352"/>
        <v>0</v>
      </c>
      <c r="BA1823" s="193">
        <f t="shared" si="1353"/>
        <v>1</v>
      </c>
      <c r="BB1823" s="193">
        <f t="shared" si="1354"/>
        <v>1</v>
      </c>
      <c r="BC1823" s="193">
        <f t="shared" si="1355"/>
        <v>1</v>
      </c>
      <c r="BD1823" s="191">
        <f t="shared" si="1317"/>
        <v>0</v>
      </c>
      <c r="BE1823" s="191">
        <f t="shared" si="1356"/>
        <v>0</v>
      </c>
      <c r="BF1823" s="210">
        <f t="shared" si="1357"/>
        <v>0</v>
      </c>
      <c r="BG1823" s="211">
        <f t="shared" si="1358"/>
        <v>0</v>
      </c>
      <c r="BH1823" s="289" t="str">
        <f t="shared" si="1363"/>
        <v>875</v>
      </c>
      <c r="BI1823" s="289" t="str">
        <f t="shared" si="1364"/>
        <v>0701</v>
      </c>
      <c r="BJ1823" s="284" t="s">
        <v>590</v>
      </c>
      <c r="BK1823" s="284" t="s">
        <v>586</v>
      </c>
      <c r="BL1823" s="233" t="str">
        <f t="shared" si="1359"/>
        <v/>
      </c>
    </row>
    <row r="1824" spans="1:64" ht="12" customHeight="1">
      <c r="A1824" s="333" t="s">
        <v>759</v>
      </c>
      <c r="B1824" s="381" t="s">
        <v>327</v>
      </c>
      <c r="C1824" s="333" t="s">
        <v>760</v>
      </c>
      <c r="D1824" s="381" t="s">
        <v>316</v>
      </c>
      <c r="E1824" s="381" t="s">
        <v>1444</v>
      </c>
      <c r="F1824" s="381" t="s">
        <v>608</v>
      </c>
      <c r="G1824" s="381" t="s">
        <v>385</v>
      </c>
      <c r="H1824" s="100" t="s">
        <v>653</v>
      </c>
      <c r="I1824" s="381" t="s">
        <v>505</v>
      </c>
      <c r="J1824" s="382">
        <v>877190</v>
      </c>
      <c r="K1824" s="382">
        <v>784477.76</v>
      </c>
      <c r="L1824" s="191" t="str">
        <f t="shared" si="1318"/>
        <v>875207090701011004101011121101</v>
      </c>
      <c r="M1824" s="192">
        <f t="array" ref="M1824">IF(COUNT(SEARCH(Удалить_Роспись_КВСР,$B1824)*SEARCH(Удалить_Роспись_ПБС,$C1824)*SEARCH(Удалить_Роспись_КФСР, $D1824)*SEARCH(Удалить_Роспись_КЦСР,$E1824)*SEARCH(Удалить_Роспись_КВР,$F1824)*SEARCH(Удалить_Роспись_ЭК,$H1824)*SEARCH(Удалить_Роспись_КР,$I1824))&gt;0,0,1)</f>
        <v>0</v>
      </c>
      <c r="N1824" s="192">
        <v>0</v>
      </c>
      <c r="O1824" s="192" t="str">
        <f t="shared" si="1319"/>
        <v/>
      </c>
      <c r="P1824" s="192" t="str">
        <f t="shared" si="1362"/>
        <v/>
      </c>
      <c r="Q1824" s="300" t="str">
        <f t="shared" si="1320"/>
        <v/>
      </c>
      <c r="R1824" s="300" t="str">
        <f t="shared" si="1321"/>
        <v/>
      </c>
      <c r="S1824" s="300" t="str">
        <f t="shared" si="1322"/>
        <v/>
      </c>
      <c r="T1824" s="192" t="str">
        <f t="shared" si="1323"/>
        <v/>
      </c>
      <c r="U1824" s="303" t="str">
        <f t="shared" si="1324"/>
        <v/>
      </c>
      <c r="V1824" s="300" t="str">
        <f t="shared" si="1325"/>
        <v/>
      </c>
      <c r="W1824" s="192" t="str">
        <f t="shared" si="1326"/>
        <v/>
      </c>
      <c r="X1824" s="303" t="str">
        <f t="shared" si="1327"/>
        <v/>
      </c>
      <c r="Y1824" s="300" t="str">
        <f t="shared" si="1328"/>
        <v/>
      </c>
      <c r="Z1824" s="300" t="str">
        <f t="shared" si="1329"/>
        <v/>
      </c>
      <c r="AA1824" s="303" t="str">
        <f t="shared" si="1330"/>
        <v/>
      </c>
      <c r="AB1824" s="300" t="str">
        <f t="shared" si="1331"/>
        <v/>
      </c>
      <c r="AC1824" s="300" t="str">
        <f t="shared" si="1332"/>
        <v/>
      </c>
      <c r="AD1824" s="300" t="str">
        <f t="shared" si="1333"/>
        <v/>
      </c>
      <c r="AE1824" s="192" t="str">
        <f t="shared" si="1334"/>
        <v/>
      </c>
      <c r="AF1824" s="192" t="str">
        <f t="shared" si="1335"/>
        <v/>
      </c>
      <c r="AG1824" s="192"/>
      <c r="AJ1824" s="300" t="str">
        <f t="shared" si="1336"/>
        <v/>
      </c>
      <c r="AK1824" s="300" t="str">
        <f t="shared" si="1337"/>
        <v/>
      </c>
      <c r="AL1824" s="300" t="str">
        <f t="shared" si="1338"/>
        <v/>
      </c>
      <c r="AM1824" s="300" t="str">
        <f t="shared" si="1339"/>
        <v/>
      </c>
      <c r="AN1824" s="300" t="str">
        <f t="shared" si="1340"/>
        <v/>
      </c>
      <c r="AO1824" s="300" t="str">
        <f t="shared" si="1341"/>
        <v/>
      </c>
      <c r="AP1824" s="300" t="str">
        <f t="shared" si="1342"/>
        <v/>
      </c>
      <c r="AQ1824" s="300" t="str">
        <f t="shared" si="1343"/>
        <v/>
      </c>
      <c r="AR1824" s="306" t="str">
        <f t="shared" si="1344"/>
        <v/>
      </c>
      <c r="AS1824" s="300" t="str">
        <f t="shared" si="1345"/>
        <v/>
      </c>
      <c r="AT1824" s="300" t="str">
        <f t="shared" si="1346"/>
        <v/>
      </c>
      <c r="AU1824" s="192" t="str">
        <f t="shared" si="1347"/>
        <v>рбс</v>
      </c>
      <c r="AV1824" s="192" t="str">
        <f t="shared" si="1348"/>
        <v>рбс87520709общопл</v>
      </c>
      <c r="AW1824" s="191">
        <f t="shared" si="1349"/>
        <v>0</v>
      </c>
      <c r="AX1824" s="191">
        <f t="shared" si="1350"/>
        <v>0</v>
      </c>
      <c r="AY1824" s="191">
        <f t="shared" si="1351"/>
        <v>0</v>
      </c>
      <c r="AZ1824" s="191">
        <f t="shared" si="1352"/>
        <v>0</v>
      </c>
      <c r="BA1824" s="193">
        <f t="shared" si="1353"/>
        <v>1</v>
      </c>
      <c r="BB1824" s="193">
        <f t="shared" si="1354"/>
        <v>1</v>
      </c>
      <c r="BC1824" s="193">
        <f t="shared" si="1355"/>
        <v>1</v>
      </c>
      <c r="BD1824" s="191">
        <f t="shared" si="1317"/>
        <v>0</v>
      </c>
      <c r="BE1824" s="191">
        <f t="shared" si="1356"/>
        <v>0</v>
      </c>
      <c r="BF1824" s="210">
        <f t="shared" si="1357"/>
        <v>0</v>
      </c>
      <c r="BG1824" s="211">
        <f t="shared" si="1358"/>
        <v>0</v>
      </c>
      <c r="BH1824" s="289" t="str">
        <f t="shared" si="1363"/>
        <v>875</v>
      </c>
      <c r="BI1824" s="289" t="str">
        <f t="shared" si="1364"/>
        <v>0701</v>
      </c>
      <c r="BJ1824" s="284" t="s">
        <v>590</v>
      </c>
      <c r="BK1824" s="284" t="s">
        <v>586</v>
      </c>
      <c r="BL1824" s="233" t="str">
        <f t="shared" si="1359"/>
        <v/>
      </c>
    </row>
    <row r="1825" spans="1:64" ht="12" customHeight="1">
      <c r="A1825" s="333" t="s">
        <v>759</v>
      </c>
      <c r="B1825" s="381" t="s">
        <v>327</v>
      </c>
      <c r="C1825" s="333" t="s">
        <v>760</v>
      </c>
      <c r="D1825" s="381" t="s">
        <v>316</v>
      </c>
      <c r="E1825" s="381" t="s">
        <v>1444</v>
      </c>
      <c r="F1825" s="381" t="s">
        <v>902</v>
      </c>
      <c r="G1825" s="381" t="s">
        <v>387</v>
      </c>
      <c r="H1825" s="100" t="s">
        <v>653</v>
      </c>
      <c r="I1825" s="381" t="s">
        <v>505</v>
      </c>
      <c r="J1825" s="382">
        <v>263102</v>
      </c>
      <c r="K1825" s="382">
        <v>226566.11</v>
      </c>
      <c r="L1825" s="191" t="str">
        <f t="shared" si="1318"/>
        <v>875207090701011004101011921301</v>
      </c>
      <c r="M1825" s="192">
        <f t="array" ref="M1825">IF(COUNT(SEARCH(Удалить_Роспись_КВСР,$B1825)*SEARCH(Удалить_Роспись_ПБС,$C1825)*SEARCH(Удалить_Роспись_КФСР, $D1825)*SEARCH(Удалить_Роспись_КЦСР,$E1825)*SEARCH(Удалить_Роспись_КВР,$F1825)*SEARCH(Удалить_Роспись_ЭК,$H1825)*SEARCH(Удалить_Роспись_КР,$I1825))&gt;0,0,1)</f>
        <v>0</v>
      </c>
      <c r="N1825" s="192">
        <v>0</v>
      </c>
      <c r="O1825" s="192" t="str">
        <f t="shared" si="1319"/>
        <v/>
      </c>
      <c r="P1825" s="192" t="str">
        <f t="shared" si="1362"/>
        <v/>
      </c>
      <c r="Q1825" s="300" t="str">
        <f t="shared" si="1320"/>
        <v/>
      </c>
      <c r="R1825" s="300" t="str">
        <f t="shared" si="1321"/>
        <v/>
      </c>
      <c r="S1825" s="300" t="str">
        <f t="shared" si="1322"/>
        <v/>
      </c>
      <c r="T1825" s="192" t="str">
        <f t="shared" si="1323"/>
        <v/>
      </c>
      <c r="U1825" s="303" t="str">
        <f t="shared" si="1324"/>
        <v/>
      </c>
      <c r="V1825" s="300" t="str">
        <f t="shared" si="1325"/>
        <v/>
      </c>
      <c r="W1825" s="192" t="str">
        <f t="shared" si="1326"/>
        <v/>
      </c>
      <c r="X1825" s="303" t="str">
        <f t="shared" si="1327"/>
        <v/>
      </c>
      <c r="Y1825" s="300" t="str">
        <f t="shared" si="1328"/>
        <v/>
      </c>
      <c r="Z1825" s="300" t="str">
        <f t="shared" si="1329"/>
        <v/>
      </c>
      <c r="AA1825" s="303" t="str">
        <f t="shared" si="1330"/>
        <v/>
      </c>
      <c r="AB1825" s="300" t="str">
        <f t="shared" si="1331"/>
        <v/>
      </c>
      <c r="AC1825" s="300" t="str">
        <f t="shared" si="1332"/>
        <v/>
      </c>
      <c r="AD1825" s="300" t="str">
        <f t="shared" si="1333"/>
        <v/>
      </c>
      <c r="AE1825" s="192" t="str">
        <f t="shared" si="1334"/>
        <v/>
      </c>
      <c r="AF1825" s="192" t="str">
        <f t="shared" si="1335"/>
        <v/>
      </c>
      <c r="AG1825" s="192"/>
      <c r="AJ1825" s="300" t="str">
        <f t="shared" si="1336"/>
        <v/>
      </c>
      <c r="AK1825" s="300" t="str">
        <f t="shared" si="1337"/>
        <v/>
      </c>
      <c r="AL1825" s="300" t="str">
        <f t="shared" si="1338"/>
        <v/>
      </c>
      <c r="AM1825" s="300" t="str">
        <f t="shared" si="1339"/>
        <v/>
      </c>
      <c r="AN1825" s="300" t="str">
        <f t="shared" si="1340"/>
        <v/>
      </c>
      <c r="AO1825" s="300" t="str">
        <f t="shared" si="1341"/>
        <v/>
      </c>
      <c r="AP1825" s="300" t="str">
        <f t="shared" si="1342"/>
        <v/>
      </c>
      <c r="AQ1825" s="300" t="str">
        <f t="shared" si="1343"/>
        <v/>
      </c>
      <c r="AR1825" s="306" t="str">
        <f t="shared" si="1344"/>
        <v/>
      </c>
      <c r="AS1825" s="300" t="str">
        <f t="shared" si="1345"/>
        <v/>
      </c>
      <c r="AT1825" s="300" t="str">
        <f t="shared" si="1346"/>
        <v/>
      </c>
      <c r="AU1825" s="192" t="str">
        <f t="shared" si="1347"/>
        <v>рбс</v>
      </c>
      <c r="AV1825" s="192" t="str">
        <f t="shared" si="1348"/>
        <v>рбс87520709общопл</v>
      </c>
      <c r="AW1825" s="191">
        <f t="shared" si="1349"/>
        <v>0</v>
      </c>
      <c r="AX1825" s="191">
        <f t="shared" si="1350"/>
        <v>0</v>
      </c>
      <c r="AY1825" s="191">
        <f t="shared" si="1351"/>
        <v>0</v>
      </c>
      <c r="AZ1825" s="191">
        <f t="shared" si="1352"/>
        <v>0</v>
      </c>
      <c r="BA1825" s="193">
        <f t="shared" si="1353"/>
        <v>1</v>
      </c>
      <c r="BB1825" s="193">
        <f t="shared" si="1354"/>
        <v>1</v>
      </c>
      <c r="BC1825" s="193">
        <f t="shared" si="1355"/>
        <v>1</v>
      </c>
      <c r="BD1825" s="191">
        <f t="shared" si="1317"/>
        <v>0</v>
      </c>
      <c r="BE1825" s="191">
        <f t="shared" si="1356"/>
        <v>0</v>
      </c>
      <c r="BF1825" s="210">
        <f t="shared" si="1357"/>
        <v>0</v>
      </c>
      <c r="BG1825" s="211">
        <f t="shared" si="1358"/>
        <v>0</v>
      </c>
      <c r="BH1825" s="289" t="str">
        <f t="shared" si="1363"/>
        <v>875</v>
      </c>
      <c r="BI1825" s="289" t="str">
        <f t="shared" si="1364"/>
        <v>0701</v>
      </c>
      <c r="BJ1825" s="284" t="s">
        <v>590</v>
      </c>
      <c r="BK1825" s="284" t="s">
        <v>586</v>
      </c>
      <c r="BL1825" s="233" t="str">
        <f t="shared" si="1359"/>
        <v/>
      </c>
    </row>
    <row r="1826" spans="1:64" ht="12" customHeight="1">
      <c r="A1826" s="333" t="s">
        <v>759</v>
      </c>
      <c r="B1826" s="381" t="s">
        <v>327</v>
      </c>
      <c r="C1826" s="333" t="s">
        <v>760</v>
      </c>
      <c r="D1826" s="381" t="s">
        <v>316</v>
      </c>
      <c r="E1826" s="381" t="s">
        <v>1445</v>
      </c>
      <c r="F1826" s="381" t="s">
        <v>589</v>
      </c>
      <c r="G1826" s="381" t="s">
        <v>386</v>
      </c>
      <c r="H1826" s="100" t="s">
        <v>653</v>
      </c>
      <c r="I1826" s="381" t="s">
        <v>505</v>
      </c>
      <c r="J1826" s="382">
        <v>65000</v>
      </c>
      <c r="K1826" s="382">
        <v>65000</v>
      </c>
      <c r="L1826" s="191" t="str">
        <f t="shared" si="1318"/>
        <v>875207090701011004701011221201</v>
      </c>
      <c r="M1826" s="192">
        <f t="array" ref="M1826">IF(COUNT(SEARCH(Удалить_Роспись_КВСР,$B1826)*SEARCH(Удалить_Роспись_ПБС,$C1826)*SEARCH(Удалить_Роспись_КФСР, $D1826)*SEARCH(Удалить_Роспись_КЦСР,$E1826)*SEARCH(Удалить_Роспись_КВР,$F1826)*SEARCH(Удалить_Роспись_ЭК,$H1826)*SEARCH(Удалить_Роспись_КР,$I1826))&gt;0,0,1)</f>
        <v>0</v>
      </c>
      <c r="N1826" s="192">
        <v>0</v>
      </c>
      <c r="O1826" s="192" t="str">
        <f t="shared" si="1319"/>
        <v/>
      </c>
      <c r="P1826" s="192" t="str">
        <f t="shared" si="1362"/>
        <v/>
      </c>
      <c r="Q1826" s="300" t="str">
        <f t="shared" si="1320"/>
        <v/>
      </c>
      <c r="R1826" s="300" t="str">
        <f t="shared" si="1321"/>
        <v/>
      </c>
      <c r="S1826" s="300" t="str">
        <f t="shared" si="1322"/>
        <v/>
      </c>
      <c r="T1826" s="192" t="str">
        <f t="shared" si="1323"/>
        <v/>
      </c>
      <c r="U1826" s="303" t="str">
        <f t="shared" si="1324"/>
        <v/>
      </c>
      <c r="V1826" s="300" t="str">
        <f t="shared" si="1325"/>
        <v/>
      </c>
      <c r="W1826" s="192" t="str">
        <f t="shared" si="1326"/>
        <v/>
      </c>
      <c r="X1826" s="303" t="str">
        <f t="shared" si="1327"/>
        <v/>
      </c>
      <c r="Y1826" s="300" t="str">
        <f t="shared" si="1328"/>
        <v/>
      </c>
      <c r="Z1826" s="300" t="str">
        <f t="shared" si="1329"/>
        <v/>
      </c>
      <c r="AA1826" s="303" t="str">
        <f t="shared" si="1330"/>
        <v/>
      </c>
      <c r="AB1826" s="300" t="str">
        <f t="shared" si="1331"/>
        <v/>
      </c>
      <c r="AC1826" s="300" t="str">
        <f t="shared" si="1332"/>
        <v/>
      </c>
      <c r="AD1826" s="300" t="str">
        <f t="shared" si="1333"/>
        <v/>
      </c>
      <c r="AE1826" s="192" t="str">
        <f t="shared" si="1334"/>
        <v/>
      </c>
      <c r="AF1826" s="192" t="str">
        <f t="shared" si="1335"/>
        <v/>
      </c>
      <c r="AG1826" s="192"/>
      <c r="AJ1826" s="300" t="str">
        <f t="shared" si="1336"/>
        <v/>
      </c>
      <c r="AK1826" s="300" t="str">
        <f t="shared" si="1337"/>
        <v/>
      </c>
      <c r="AL1826" s="300" t="str">
        <f t="shared" si="1338"/>
        <v/>
      </c>
      <c r="AM1826" s="300" t="str">
        <f t="shared" si="1339"/>
        <v/>
      </c>
      <c r="AN1826" s="300" t="str">
        <f t="shared" si="1340"/>
        <v/>
      </c>
      <c r="AO1826" s="300" t="str">
        <f t="shared" si="1341"/>
        <v/>
      </c>
      <c r="AP1826" s="300" t="str">
        <f t="shared" si="1342"/>
        <v/>
      </c>
      <c r="AQ1826" s="300" t="str">
        <f t="shared" si="1343"/>
        <v/>
      </c>
      <c r="AR1826" s="306" t="str">
        <f t="shared" si="1344"/>
        <v/>
      </c>
      <c r="AS1826" s="300" t="str">
        <f t="shared" si="1345"/>
        <v/>
      </c>
      <c r="AT1826" s="300" t="str">
        <f t="shared" si="1346"/>
        <v/>
      </c>
      <c r="AU1826" s="192" t="str">
        <f t="shared" si="1347"/>
        <v>рбс</v>
      </c>
      <c r="AV1826" s="192" t="str">
        <f t="shared" si="1348"/>
        <v>рбс87520709общпро</v>
      </c>
      <c r="AW1826" s="191">
        <f t="shared" si="1349"/>
        <v>0</v>
      </c>
      <c r="AX1826" s="191">
        <f t="shared" si="1350"/>
        <v>0</v>
      </c>
      <c r="AY1826" s="191">
        <f t="shared" si="1351"/>
        <v>0</v>
      </c>
      <c r="AZ1826" s="191">
        <f t="shared" si="1352"/>
        <v>0</v>
      </c>
      <c r="BA1826" s="193">
        <f t="shared" si="1353"/>
        <v>1</v>
      </c>
      <c r="BB1826" s="193">
        <f t="shared" si="1354"/>
        <v>1</v>
      </c>
      <c r="BC1826" s="193">
        <f t="shared" si="1355"/>
        <v>1</v>
      </c>
      <c r="BD1826" s="191">
        <f t="shared" si="1317"/>
        <v>0</v>
      </c>
      <c r="BE1826" s="191">
        <f t="shared" si="1356"/>
        <v>0</v>
      </c>
      <c r="BF1826" s="210">
        <f t="shared" si="1357"/>
        <v>0</v>
      </c>
      <c r="BG1826" s="211">
        <f t="shared" si="1358"/>
        <v>0</v>
      </c>
      <c r="BH1826" s="289"/>
      <c r="BI1826" s="289"/>
      <c r="BJ1826" s="228"/>
      <c r="BK1826" s="228"/>
      <c r="BL1826" s="233" t="str">
        <f t="shared" si="1359"/>
        <v/>
      </c>
    </row>
    <row r="1827" spans="1:64" ht="12" customHeight="1">
      <c r="A1827" s="333" t="s">
        <v>759</v>
      </c>
      <c r="B1827" s="381" t="s">
        <v>327</v>
      </c>
      <c r="C1827" s="333" t="s">
        <v>760</v>
      </c>
      <c r="D1827" s="381" t="s">
        <v>316</v>
      </c>
      <c r="E1827" s="381" t="s">
        <v>1446</v>
      </c>
      <c r="F1827" s="381" t="s">
        <v>586</v>
      </c>
      <c r="G1827" s="381" t="s">
        <v>393</v>
      </c>
      <c r="H1827" s="100" t="s">
        <v>653</v>
      </c>
      <c r="I1827" s="381" t="s">
        <v>505</v>
      </c>
      <c r="J1827" s="382">
        <v>1333820.31</v>
      </c>
      <c r="K1827" s="382">
        <v>716170.3</v>
      </c>
      <c r="L1827" s="191" t="str">
        <f t="shared" si="1318"/>
        <v>875207090701011004Г01024422301</v>
      </c>
      <c r="M1827" s="192">
        <f t="array" ref="M1827">IF(COUNT(SEARCH(Удалить_Роспись_КВСР,$B1827)*SEARCH(Удалить_Роспись_ПБС,$C1827)*SEARCH(Удалить_Роспись_КФСР, $D1827)*SEARCH(Удалить_Роспись_КЦСР,$E1827)*SEARCH(Удалить_Роспись_КВР,$F1827)*SEARCH(Удалить_Роспись_ЭК,$H1827)*SEARCH(Удалить_Роспись_КР,$I1827))&gt;0,0,1)</f>
        <v>0</v>
      </c>
      <c r="N1827" s="192">
        <f>IF(COUNT(SEARCH(Удалить_Индекс_КВСР,$B1827)*SEARCH(Удалить_Индекс_ПБС,$C1827)*SEARCH(Удалить_Индекс_КФСР,$D1827)*SEARCH(Удалить_Индекс_КЦСР,$E1827)*SEARCH(Удалить_Индекс_КВР,$F1827)*SEARCH(Удалить_Индекс_ЭК,$H1827)*SEARCH(Удалить_Индекс_КР,$I1827))&gt;0,0,1)</f>
        <v>1</v>
      </c>
      <c r="O1827" s="192" t="str">
        <f t="shared" si="1319"/>
        <v/>
      </c>
      <c r="P1827" s="192" t="str">
        <f t="shared" si="1362"/>
        <v/>
      </c>
      <c r="Q1827" s="300" t="str">
        <f t="shared" si="1320"/>
        <v/>
      </c>
      <c r="R1827" s="300" t="str">
        <f t="shared" si="1321"/>
        <v/>
      </c>
      <c r="S1827" s="300" t="str">
        <f t="shared" si="1322"/>
        <v/>
      </c>
      <c r="T1827" s="192" t="str">
        <f t="shared" si="1323"/>
        <v/>
      </c>
      <c r="U1827" s="303" t="str">
        <f t="shared" si="1324"/>
        <v/>
      </c>
      <c r="V1827" s="300" t="str">
        <f t="shared" si="1325"/>
        <v/>
      </c>
      <c r="W1827" s="192" t="str">
        <f t="shared" si="1326"/>
        <v/>
      </c>
      <c r="X1827" s="303" t="str">
        <f t="shared" si="1327"/>
        <v/>
      </c>
      <c r="Y1827" s="300" t="str">
        <f t="shared" si="1328"/>
        <v/>
      </c>
      <c r="Z1827" s="300" t="str">
        <f t="shared" si="1329"/>
        <v/>
      </c>
      <c r="AA1827" s="303" t="str">
        <f t="shared" si="1330"/>
        <v/>
      </c>
      <c r="AB1827" s="300" t="str">
        <f t="shared" si="1331"/>
        <v/>
      </c>
      <c r="AC1827" s="300" t="str">
        <f t="shared" si="1332"/>
        <v/>
      </c>
      <c r="AD1827" s="300" t="str">
        <f t="shared" si="1333"/>
        <v/>
      </c>
      <c r="AE1827" s="192" t="str">
        <f t="shared" si="1334"/>
        <v/>
      </c>
      <c r="AF1827" s="192" t="str">
        <f t="shared" si="1335"/>
        <v/>
      </c>
      <c r="AG1827" s="192"/>
      <c r="AJ1827" s="300" t="str">
        <f t="shared" si="1336"/>
        <v/>
      </c>
      <c r="AK1827" s="300" t="str">
        <f t="shared" si="1337"/>
        <v/>
      </c>
      <c r="AL1827" s="300" t="str">
        <f t="shared" si="1338"/>
        <v/>
      </c>
      <c r="AM1827" s="300" t="str">
        <f t="shared" si="1339"/>
        <v/>
      </c>
      <c r="AN1827" s="300" t="str">
        <f t="shared" si="1340"/>
        <v/>
      </c>
      <c r="AO1827" s="300" t="str">
        <f t="shared" si="1341"/>
        <v/>
      </c>
      <c r="AP1827" s="300" t="str">
        <f t="shared" si="1342"/>
        <v/>
      </c>
      <c r="AQ1827" s="300" t="str">
        <f t="shared" si="1343"/>
        <v/>
      </c>
      <c r="AR1827" s="306" t="str">
        <f t="shared" si="1344"/>
        <v/>
      </c>
      <c r="AS1827" s="300" t="str">
        <f t="shared" si="1345"/>
        <v/>
      </c>
      <c r="AT1827" s="300" t="str">
        <f t="shared" si="1346"/>
        <v/>
      </c>
      <c r="AU1827" s="192" t="str">
        <f t="shared" si="1347"/>
        <v>рбс</v>
      </c>
      <c r="AV1827" s="192" t="str">
        <f t="shared" si="1348"/>
        <v>рбс87520709общком</v>
      </c>
      <c r="AW1827" s="191">
        <f t="shared" si="1349"/>
        <v>0</v>
      </c>
      <c r="AX1827" s="191">
        <f t="shared" si="1350"/>
        <v>0</v>
      </c>
      <c r="AY1827" s="191">
        <f t="shared" si="1351"/>
        <v>1333820.31</v>
      </c>
      <c r="AZ1827" s="191">
        <f t="shared" si="1352"/>
        <v>716170.3</v>
      </c>
      <c r="BA1827" s="193">
        <f t="shared" si="1353"/>
        <v>1</v>
      </c>
      <c r="BB1827" s="193">
        <f t="shared" si="1354"/>
        <v>1</v>
      </c>
      <c r="BC1827" s="193">
        <f t="shared" si="1355"/>
        <v>1</v>
      </c>
      <c r="BD1827" s="191">
        <f t="shared" si="1317"/>
        <v>1333820.31</v>
      </c>
      <c r="BE1827" s="191">
        <f t="shared" si="1356"/>
        <v>716170.3</v>
      </c>
      <c r="BF1827" s="210">
        <f t="shared" si="1357"/>
        <v>1333820.31</v>
      </c>
      <c r="BG1827" s="211">
        <f t="shared" si="1358"/>
        <v>1333820.31</v>
      </c>
      <c r="BH1827" s="289" t="str">
        <f t="shared" ref="BH1827:BH1832" si="1365">B1827</f>
        <v>875</v>
      </c>
      <c r="BI1827" s="289" t="str">
        <f t="shared" ref="BI1827:BI1832" si="1366">D1827</f>
        <v>0701</v>
      </c>
      <c r="BJ1827" s="284" t="s">
        <v>590</v>
      </c>
      <c r="BK1827" s="284" t="s">
        <v>586</v>
      </c>
      <c r="BL1827" s="233" t="str">
        <f t="shared" si="1359"/>
        <v/>
      </c>
    </row>
    <row r="1828" spans="1:64" ht="12" customHeight="1">
      <c r="A1828" s="333" t="s">
        <v>759</v>
      </c>
      <c r="B1828" s="381" t="s">
        <v>327</v>
      </c>
      <c r="C1828" s="333" t="s">
        <v>760</v>
      </c>
      <c r="D1828" s="381" t="s">
        <v>316</v>
      </c>
      <c r="E1828" s="381" t="s">
        <v>1447</v>
      </c>
      <c r="F1828" s="381" t="s">
        <v>586</v>
      </c>
      <c r="G1828" s="381" t="s">
        <v>397</v>
      </c>
      <c r="H1828" s="100" t="s">
        <v>653</v>
      </c>
      <c r="I1828" s="381" t="s">
        <v>505</v>
      </c>
      <c r="J1828" s="382">
        <v>1129694.98</v>
      </c>
      <c r="K1828" s="382">
        <v>801529.57</v>
      </c>
      <c r="L1828" s="191" t="str">
        <f t="shared" si="1318"/>
        <v>875207090701011004П01024434001</v>
      </c>
      <c r="M1828" s="192">
        <f t="array" ref="M1828">IF(COUNT(SEARCH(Удалить_Роспись_КВСР,$B1828)*SEARCH(Удалить_Роспись_ПБС,$C1828)*SEARCH(Удалить_Роспись_КФСР, $D1828)*SEARCH(Удалить_Роспись_КЦСР,$E1828)*SEARCH(Удалить_Роспись_КВР,$F1828)*SEARCH(Удалить_Роспись_ЭК,$H1828)*SEARCH(Удалить_Роспись_КР,$I1828))&gt;0,0,1)</f>
        <v>0</v>
      </c>
      <c r="N1828" s="192">
        <f>IF(COUNT(SEARCH(Удалить_Индекс_КВСР,$B1828)*SEARCH(Удалить_Индекс_ПБС,$C1828)*SEARCH(Удалить_Индекс_КФСР,$D1828)*SEARCH(Удалить_Индекс_КЦСР,$E1828)*SEARCH(Удалить_Индекс_КВР,$F1828)*SEARCH(Удалить_Индекс_ЭК,$H1828)*SEARCH(Удалить_Индекс_КР,$I1828))&gt;0,0,1)</f>
        <v>1</v>
      </c>
      <c r="O1828" s="192" t="str">
        <f t="shared" si="1319"/>
        <v/>
      </c>
      <c r="P1828" s="192" t="str">
        <f t="shared" si="1362"/>
        <v/>
      </c>
      <c r="Q1828" s="300" t="str">
        <f t="shared" si="1320"/>
        <v/>
      </c>
      <c r="R1828" s="300" t="str">
        <f t="shared" si="1321"/>
        <v/>
      </c>
      <c r="S1828" s="300" t="str">
        <f t="shared" si="1322"/>
        <v/>
      </c>
      <c r="T1828" s="192" t="str">
        <f t="shared" si="1323"/>
        <v/>
      </c>
      <c r="U1828" s="303" t="str">
        <f t="shared" si="1324"/>
        <v/>
      </c>
      <c r="V1828" s="300" t="str">
        <f t="shared" si="1325"/>
        <v/>
      </c>
      <c r="W1828" s="192" t="str">
        <f t="shared" si="1326"/>
        <v/>
      </c>
      <c r="X1828" s="303" t="str">
        <f t="shared" si="1327"/>
        <v/>
      </c>
      <c r="Y1828" s="300" t="str">
        <f t="shared" si="1328"/>
        <v/>
      </c>
      <c r="Z1828" s="300" t="str">
        <f t="shared" si="1329"/>
        <v/>
      </c>
      <c r="AA1828" s="303" t="str">
        <f t="shared" si="1330"/>
        <v/>
      </c>
      <c r="AB1828" s="300" t="str">
        <f t="shared" si="1331"/>
        <v/>
      </c>
      <c r="AC1828" s="300" t="str">
        <f t="shared" si="1332"/>
        <v/>
      </c>
      <c r="AD1828" s="300" t="str">
        <f t="shared" si="1333"/>
        <v/>
      </c>
      <c r="AE1828" s="192" t="str">
        <f t="shared" si="1334"/>
        <v/>
      </c>
      <c r="AF1828" s="192" t="str">
        <f t="shared" si="1335"/>
        <v/>
      </c>
      <c r="AG1828" s="192"/>
      <c r="AJ1828" s="300" t="str">
        <f t="shared" si="1336"/>
        <v/>
      </c>
      <c r="AK1828" s="300" t="str">
        <f t="shared" si="1337"/>
        <v/>
      </c>
      <c r="AL1828" s="300" t="str">
        <f t="shared" si="1338"/>
        <v/>
      </c>
      <c r="AM1828" s="300" t="str">
        <f t="shared" si="1339"/>
        <v/>
      </c>
      <c r="AN1828" s="300" t="str">
        <f t="shared" si="1340"/>
        <v/>
      </c>
      <c r="AO1828" s="300" t="str">
        <f t="shared" si="1341"/>
        <v/>
      </c>
      <c r="AP1828" s="300" t="str">
        <f t="shared" si="1342"/>
        <v/>
      </c>
      <c r="AQ1828" s="300" t="str">
        <f t="shared" si="1343"/>
        <v/>
      </c>
      <c r="AR1828" s="306" t="str">
        <f t="shared" si="1344"/>
        <v/>
      </c>
      <c r="AS1828" s="300" t="str">
        <f t="shared" si="1345"/>
        <v/>
      </c>
      <c r="AT1828" s="300" t="str">
        <f t="shared" si="1346"/>
        <v/>
      </c>
      <c r="AU1828" s="192" t="str">
        <f t="shared" si="1347"/>
        <v>рбс</v>
      </c>
      <c r="AV1828" s="192" t="str">
        <f t="shared" si="1348"/>
        <v>рбс87520709общпро</v>
      </c>
      <c r="AW1828" s="191">
        <f t="shared" si="1349"/>
        <v>0</v>
      </c>
      <c r="AX1828" s="191">
        <f t="shared" si="1350"/>
        <v>0</v>
      </c>
      <c r="AY1828" s="191">
        <f t="shared" si="1351"/>
        <v>1129694.98</v>
      </c>
      <c r="AZ1828" s="191">
        <f t="shared" si="1352"/>
        <v>801529.57</v>
      </c>
      <c r="BA1828" s="193">
        <f t="shared" si="1353"/>
        <v>1</v>
      </c>
      <c r="BB1828" s="193">
        <f t="shared" si="1354"/>
        <v>1</v>
      </c>
      <c r="BC1828" s="193">
        <f t="shared" si="1355"/>
        <v>1</v>
      </c>
      <c r="BD1828" s="191">
        <f t="shared" si="1317"/>
        <v>1129694.98</v>
      </c>
      <c r="BE1828" s="191">
        <f t="shared" si="1356"/>
        <v>801529.57</v>
      </c>
      <c r="BF1828" s="210">
        <f t="shared" si="1357"/>
        <v>1129694.98</v>
      </c>
      <c r="BG1828" s="211">
        <f t="shared" si="1358"/>
        <v>1129694.98</v>
      </c>
      <c r="BH1828" s="289" t="str">
        <f t="shared" si="1365"/>
        <v>875</v>
      </c>
      <c r="BI1828" s="289" t="str">
        <f t="shared" si="1366"/>
        <v>0701</v>
      </c>
      <c r="BJ1828" s="284" t="s">
        <v>590</v>
      </c>
      <c r="BK1828" s="284" t="s">
        <v>589</v>
      </c>
      <c r="BL1828" s="233" t="str">
        <f t="shared" si="1359"/>
        <v/>
      </c>
    </row>
    <row r="1829" spans="1:64" ht="12" customHeight="1">
      <c r="A1829" s="333" t="s">
        <v>759</v>
      </c>
      <c r="B1829" s="381" t="s">
        <v>327</v>
      </c>
      <c r="C1829" s="333" t="s">
        <v>760</v>
      </c>
      <c r="D1829" s="381" t="s">
        <v>316</v>
      </c>
      <c r="E1829" s="381" t="s">
        <v>1448</v>
      </c>
      <c r="F1829" s="381" t="s">
        <v>586</v>
      </c>
      <c r="G1829" s="381" t="s">
        <v>407</v>
      </c>
      <c r="H1829" s="100" t="s">
        <v>653</v>
      </c>
      <c r="I1829" s="381" t="s">
        <v>505</v>
      </c>
      <c r="J1829" s="382">
        <v>10259.35</v>
      </c>
      <c r="K1829" s="382">
        <v>10259.35</v>
      </c>
      <c r="L1829" s="191" t="str">
        <f t="shared" si="1318"/>
        <v>875207090701011004Ф00024431001</v>
      </c>
      <c r="M1829" s="192">
        <f t="array" ref="M1829">IF(COUNT(SEARCH(Удалить_Роспись_КВСР,$B1829)*SEARCH(Удалить_Роспись_ПБС,$C1829)*SEARCH(Удалить_Роспись_КФСР, $D1829)*SEARCH(Удалить_Роспись_КЦСР,$E1829)*SEARCH(Удалить_Роспись_КВР,$F1829)*SEARCH(Удалить_Роспись_ЭК,$H1829)*SEARCH(Удалить_Роспись_КР,$I1829))&gt;0,0,1)</f>
        <v>0</v>
      </c>
      <c r="N1829" s="192">
        <v>0</v>
      </c>
      <c r="O1829" s="192" t="str">
        <f t="shared" si="1319"/>
        <v/>
      </c>
      <c r="P1829" s="192" t="str">
        <f t="shared" si="1362"/>
        <v/>
      </c>
      <c r="Q1829" s="300" t="str">
        <f t="shared" si="1320"/>
        <v/>
      </c>
      <c r="R1829" s="300" t="str">
        <f t="shared" si="1321"/>
        <v/>
      </c>
      <c r="S1829" s="300" t="str">
        <f t="shared" si="1322"/>
        <v/>
      </c>
      <c r="T1829" s="192" t="str">
        <f t="shared" si="1323"/>
        <v/>
      </c>
      <c r="U1829" s="303" t="str">
        <f t="shared" si="1324"/>
        <v/>
      </c>
      <c r="V1829" s="300" t="str">
        <f t="shared" si="1325"/>
        <v/>
      </c>
      <c r="W1829" s="192" t="str">
        <f t="shared" si="1326"/>
        <v/>
      </c>
      <c r="X1829" s="303" t="str">
        <f t="shared" si="1327"/>
        <v/>
      </c>
      <c r="Y1829" s="300" t="str">
        <f t="shared" si="1328"/>
        <v/>
      </c>
      <c r="Z1829" s="300" t="str">
        <f t="shared" si="1329"/>
        <v/>
      </c>
      <c r="AA1829" s="303" t="str">
        <f t="shared" si="1330"/>
        <v/>
      </c>
      <c r="AB1829" s="300" t="str">
        <f t="shared" si="1331"/>
        <v/>
      </c>
      <c r="AC1829" s="300" t="str">
        <f t="shared" si="1332"/>
        <v/>
      </c>
      <c r="AD1829" s="300" t="str">
        <f t="shared" si="1333"/>
        <v/>
      </c>
      <c r="AE1829" s="192" t="str">
        <f t="shared" si="1334"/>
        <v/>
      </c>
      <c r="AF1829" s="192" t="str">
        <f t="shared" si="1335"/>
        <v/>
      </c>
      <c r="AG1829" s="192"/>
      <c r="AJ1829" s="300" t="str">
        <f t="shared" si="1336"/>
        <v/>
      </c>
      <c r="AK1829" s="300" t="str">
        <f t="shared" si="1337"/>
        <v/>
      </c>
      <c r="AL1829" s="300" t="str">
        <f t="shared" si="1338"/>
        <v/>
      </c>
      <c r="AM1829" s="300" t="str">
        <f t="shared" si="1339"/>
        <v/>
      </c>
      <c r="AN1829" s="300" t="str">
        <f t="shared" si="1340"/>
        <v/>
      </c>
      <c r="AO1829" s="300" t="str">
        <f t="shared" si="1341"/>
        <v/>
      </c>
      <c r="AP1829" s="300" t="str">
        <f t="shared" si="1342"/>
        <v/>
      </c>
      <c r="AQ1829" s="300" t="str">
        <f t="shared" si="1343"/>
        <v/>
      </c>
      <c r="AR1829" s="306" t="str">
        <f t="shared" si="1344"/>
        <v/>
      </c>
      <c r="AS1829" s="300" t="str">
        <f t="shared" si="1345"/>
        <v/>
      </c>
      <c r="AT1829" s="300" t="str">
        <f t="shared" si="1346"/>
        <v/>
      </c>
      <c r="AU1829" s="192" t="str">
        <f t="shared" si="1347"/>
        <v>рбс</v>
      </c>
      <c r="AV1829" s="192" t="str">
        <f t="shared" si="1348"/>
        <v>рбс87520709общосн</v>
      </c>
      <c r="AW1829" s="191">
        <f t="shared" si="1349"/>
        <v>0</v>
      </c>
      <c r="AX1829" s="191">
        <f t="shared" si="1350"/>
        <v>0</v>
      </c>
      <c r="AY1829" s="191">
        <f t="shared" si="1351"/>
        <v>0</v>
      </c>
      <c r="AZ1829" s="191">
        <f t="shared" si="1352"/>
        <v>0</v>
      </c>
      <c r="BA1829" s="193">
        <f t="shared" si="1353"/>
        <v>1</v>
      </c>
      <c r="BB1829" s="193">
        <f t="shared" si="1354"/>
        <v>1</v>
      </c>
      <c r="BC1829" s="193">
        <f t="shared" si="1355"/>
        <v>1</v>
      </c>
      <c r="BD1829" s="191">
        <f t="shared" si="1317"/>
        <v>0</v>
      </c>
      <c r="BE1829" s="191">
        <f t="shared" si="1356"/>
        <v>0</v>
      </c>
      <c r="BF1829" s="210">
        <f t="shared" si="1357"/>
        <v>0</v>
      </c>
      <c r="BG1829" s="211">
        <f t="shared" si="1358"/>
        <v>0</v>
      </c>
      <c r="BH1829" s="289" t="str">
        <f t="shared" si="1365"/>
        <v>875</v>
      </c>
      <c r="BI1829" s="289" t="str">
        <f t="shared" si="1366"/>
        <v>0701</v>
      </c>
      <c r="BJ1829" s="284" t="s">
        <v>590</v>
      </c>
      <c r="BK1829" s="284" t="s">
        <v>586</v>
      </c>
      <c r="BL1829" s="233" t="str">
        <f t="shared" si="1359"/>
        <v/>
      </c>
    </row>
    <row r="1830" spans="1:64" ht="12" customHeight="1">
      <c r="A1830" s="333" t="s">
        <v>759</v>
      </c>
      <c r="B1830" s="381" t="s">
        <v>327</v>
      </c>
      <c r="C1830" s="333" t="s">
        <v>760</v>
      </c>
      <c r="D1830" s="381" t="s">
        <v>316</v>
      </c>
      <c r="E1830" s="381" t="s">
        <v>1449</v>
      </c>
      <c r="F1830" s="381" t="s">
        <v>586</v>
      </c>
      <c r="G1830" s="381" t="s">
        <v>393</v>
      </c>
      <c r="H1830" s="100" t="s">
        <v>653</v>
      </c>
      <c r="I1830" s="381" t="s">
        <v>505</v>
      </c>
      <c r="J1830" s="382">
        <v>102118</v>
      </c>
      <c r="K1830" s="382">
        <v>81997.149999999994</v>
      </c>
      <c r="L1830" s="191" t="str">
        <f t="shared" si="1318"/>
        <v>875207090701011004Э01024422301</v>
      </c>
      <c r="M1830" s="192">
        <f t="array" ref="M1830">IF(COUNT(SEARCH(Удалить_Роспись_КВСР,$B1830)*SEARCH(Удалить_Роспись_ПБС,$C1830)*SEARCH(Удалить_Роспись_КФСР, $D1830)*SEARCH(Удалить_Роспись_КЦСР,$E1830)*SEARCH(Удалить_Роспись_КВР,$F1830)*SEARCH(Удалить_Роспись_ЭК,$H1830)*SEARCH(Удалить_Роспись_КР,$I1830))&gt;0,0,1)</f>
        <v>0</v>
      </c>
      <c r="N1830" s="192">
        <f>IF(COUNT(SEARCH(Удалить_Индекс_КВСР,$B1830)*SEARCH(Удалить_Индекс_ПБС,$C1830)*SEARCH(Удалить_Индекс_КФСР,$D1830)*SEARCH(Удалить_Индекс_КЦСР,$E1830)*SEARCH(Удалить_Индекс_КВР,$F1830)*SEARCH(Удалить_Индекс_ЭК,$H1830)*SEARCH(Удалить_Индекс_КР,$I1830))&gt;0,0,1)</f>
        <v>1</v>
      </c>
      <c r="O1830" s="192" t="str">
        <f t="shared" si="1319"/>
        <v/>
      </c>
      <c r="P1830" s="192" t="str">
        <f t="shared" si="1362"/>
        <v/>
      </c>
      <c r="Q1830" s="300" t="str">
        <f t="shared" si="1320"/>
        <v/>
      </c>
      <c r="R1830" s="300" t="str">
        <f t="shared" si="1321"/>
        <v/>
      </c>
      <c r="S1830" s="300" t="str">
        <f t="shared" si="1322"/>
        <v/>
      </c>
      <c r="T1830" s="192" t="str">
        <f t="shared" si="1323"/>
        <v/>
      </c>
      <c r="U1830" s="303" t="str">
        <f t="shared" si="1324"/>
        <v/>
      </c>
      <c r="V1830" s="300" t="str">
        <f t="shared" si="1325"/>
        <v/>
      </c>
      <c r="W1830" s="192" t="str">
        <f t="shared" si="1326"/>
        <v/>
      </c>
      <c r="X1830" s="303" t="str">
        <f t="shared" si="1327"/>
        <v/>
      </c>
      <c r="Y1830" s="300" t="str">
        <f t="shared" si="1328"/>
        <v/>
      </c>
      <c r="Z1830" s="300" t="str">
        <f t="shared" si="1329"/>
        <v/>
      </c>
      <c r="AA1830" s="303" t="str">
        <f t="shared" si="1330"/>
        <v/>
      </c>
      <c r="AB1830" s="300" t="str">
        <f t="shared" si="1331"/>
        <v/>
      </c>
      <c r="AC1830" s="300" t="str">
        <f t="shared" si="1332"/>
        <v/>
      </c>
      <c r="AD1830" s="300" t="str">
        <f t="shared" si="1333"/>
        <v/>
      </c>
      <c r="AE1830" s="192" t="str">
        <f t="shared" si="1334"/>
        <v/>
      </c>
      <c r="AF1830" s="192" t="str">
        <f t="shared" si="1335"/>
        <v/>
      </c>
      <c r="AG1830" s="192"/>
      <c r="AJ1830" s="300" t="str">
        <f t="shared" si="1336"/>
        <v/>
      </c>
      <c r="AK1830" s="300" t="str">
        <f t="shared" si="1337"/>
        <v/>
      </c>
      <c r="AL1830" s="300" t="str">
        <f t="shared" si="1338"/>
        <v/>
      </c>
      <c r="AM1830" s="300" t="str">
        <f t="shared" si="1339"/>
        <v/>
      </c>
      <c r="AN1830" s="300" t="str">
        <f t="shared" si="1340"/>
        <v/>
      </c>
      <c r="AO1830" s="300" t="str">
        <f t="shared" si="1341"/>
        <v/>
      </c>
      <c r="AP1830" s="300" t="str">
        <f t="shared" si="1342"/>
        <v/>
      </c>
      <c r="AQ1830" s="300" t="str">
        <f t="shared" si="1343"/>
        <v/>
      </c>
      <c r="AR1830" s="306" t="str">
        <f t="shared" si="1344"/>
        <v/>
      </c>
      <c r="AS1830" s="300" t="str">
        <f t="shared" si="1345"/>
        <v/>
      </c>
      <c r="AT1830" s="300" t="str">
        <f t="shared" si="1346"/>
        <v/>
      </c>
      <c r="AU1830" s="192" t="str">
        <f t="shared" si="1347"/>
        <v>рбс</v>
      </c>
      <c r="AV1830" s="192" t="str">
        <f t="shared" si="1348"/>
        <v>рбс87520709общком</v>
      </c>
      <c r="AW1830" s="191">
        <f t="shared" si="1349"/>
        <v>0</v>
      </c>
      <c r="AX1830" s="191">
        <f t="shared" si="1350"/>
        <v>0</v>
      </c>
      <c r="AY1830" s="191">
        <f t="shared" si="1351"/>
        <v>102118</v>
      </c>
      <c r="AZ1830" s="191">
        <f t="shared" si="1352"/>
        <v>81997.149999999994</v>
      </c>
      <c r="BA1830" s="193">
        <f t="shared" si="1353"/>
        <v>1</v>
      </c>
      <c r="BB1830" s="193">
        <f t="shared" si="1354"/>
        <v>1</v>
      </c>
      <c r="BC1830" s="193">
        <f t="shared" si="1355"/>
        <v>1</v>
      </c>
      <c r="BD1830" s="191">
        <f t="shared" si="1317"/>
        <v>102118</v>
      </c>
      <c r="BE1830" s="191">
        <f t="shared" si="1356"/>
        <v>81997.149999999994</v>
      </c>
      <c r="BF1830" s="210">
        <f t="shared" si="1357"/>
        <v>102118</v>
      </c>
      <c r="BG1830" s="211">
        <f t="shared" si="1358"/>
        <v>102118</v>
      </c>
      <c r="BH1830" s="289" t="str">
        <f t="shared" si="1365"/>
        <v>875</v>
      </c>
      <c r="BI1830" s="289" t="str">
        <f t="shared" si="1366"/>
        <v>0701</v>
      </c>
      <c r="BJ1830" s="284" t="s">
        <v>590</v>
      </c>
      <c r="BK1830" s="284" t="s">
        <v>586</v>
      </c>
      <c r="BL1830" s="233" t="str">
        <f t="shared" si="1359"/>
        <v/>
      </c>
    </row>
    <row r="1831" spans="1:64" ht="12" hidden="1" customHeight="1">
      <c r="A1831" s="333" t="s">
        <v>759</v>
      </c>
      <c r="B1831" s="381" t="s">
        <v>327</v>
      </c>
      <c r="C1831" s="333" t="s">
        <v>760</v>
      </c>
      <c r="D1831" s="381" t="s">
        <v>316</v>
      </c>
      <c r="E1831" s="381" t="s">
        <v>1450</v>
      </c>
      <c r="F1831" s="381" t="s">
        <v>608</v>
      </c>
      <c r="G1831" s="381" t="s">
        <v>385</v>
      </c>
      <c r="H1831" s="100" t="s">
        <v>653</v>
      </c>
      <c r="I1831" s="381" t="s">
        <v>339</v>
      </c>
      <c r="J1831" s="382">
        <v>1271925.76</v>
      </c>
      <c r="K1831" s="382">
        <v>1132333.57</v>
      </c>
      <c r="L1831" s="191" t="str">
        <f t="shared" si="1318"/>
        <v>875207090701011007408011121110</v>
      </c>
      <c r="M1831" s="192">
        <f t="array" ref="M1831">IF(COUNT(SEARCH(Удалить_Роспись_КВСР,$B1831)*SEARCH(Удалить_Роспись_ПБС,$C1831)*SEARCH(Удалить_Роспись_КФСР, $D1831)*SEARCH(Удалить_Роспись_КЦСР,$E1831)*SEARCH(Удалить_Роспись_КВР,$F1831)*SEARCH(Удалить_Роспись_ЭК,$H1831)*SEARCH(Удалить_Роспись_КР,$I1831))&gt;0,0,1)</f>
        <v>0</v>
      </c>
      <c r="N1831" s="192">
        <v>0</v>
      </c>
      <c r="O1831" s="192" t="str">
        <f t="shared" si="1319"/>
        <v/>
      </c>
      <c r="P1831" s="192" t="str">
        <f t="shared" si="1362"/>
        <v/>
      </c>
      <c r="Q1831" s="300" t="str">
        <f t="shared" si="1320"/>
        <v/>
      </c>
      <c r="R1831" s="300" t="str">
        <f t="shared" si="1321"/>
        <v/>
      </c>
      <c r="S1831" s="300" t="str">
        <f t="shared" si="1322"/>
        <v/>
      </c>
      <c r="T1831" s="192" t="str">
        <f t="shared" si="1323"/>
        <v/>
      </c>
      <c r="U1831" s="303" t="str">
        <f t="shared" si="1324"/>
        <v/>
      </c>
      <c r="V1831" s="300" t="str">
        <f t="shared" si="1325"/>
        <v/>
      </c>
      <c r="W1831" s="192" t="str">
        <f t="shared" si="1326"/>
        <v/>
      </c>
      <c r="X1831" s="303" t="str">
        <f t="shared" si="1327"/>
        <v/>
      </c>
      <c r="Y1831" s="300" t="str">
        <f t="shared" si="1328"/>
        <v/>
      </c>
      <c r="Z1831" s="300" t="str">
        <f t="shared" si="1329"/>
        <v/>
      </c>
      <c r="AA1831" s="303" t="str">
        <f t="shared" si="1330"/>
        <v/>
      </c>
      <c r="AB1831" s="300" t="str">
        <f t="shared" si="1331"/>
        <v/>
      </c>
      <c r="AC1831" s="300" t="str">
        <f t="shared" si="1332"/>
        <v/>
      </c>
      <c r="AD1831" s="300" t="str">
        <f t="shared" si="1333"/>
        <v/>
      </c>
      <c r="AE1831" s="192" t="str">
        <f t="shared" si="1334"/>
        <v/>
      </c>
      <c r="AF1831" s="192" t="str">
        <f t="shared" si="1335"/>
        <v/>
      </c>
      <c r="AG1831" s="192"/>
      <c r="AJ1831" s="300" t="str">
        <f t="shared" si="1336"/>
        <v/>
      </c>
      <c r="AK1831" s="300" t="str">
        <f t="shared" si="1337"/>
        <v/>
      </c>
      <c r="AL1831" s="300" t="str">
        <f t="shared" si="1338"/>
        <v/>
      </c>
      <c r="AM1831" s="300" t="str">
        <f t="shared" si="1339"/>
        <v/>
      </c>
      <c r="AN1831" s="300" t="str">
        <f t="shared" si="1340"/>
        <v/>
      </c>
      <c r="AO1831" s="300" t="str">
        <f t="shared" si="1341"/>
        <v/>
      </c>
      <c r="AP1831" s="300" t="str">
        <f t="shared" si="1342"/>
        <v/>
      </c>
      <c r="AQ1831" s="300" t="str">
        <f t="shared" si="1343"/>
        <v/>
      </c>
      <c r="AR1831" s="306" t="str">
        <f t="shared" si="1344"/>
        <v/>
      </c>
      <c r="AS1831" s="300" t="str">
        <f t="shared" si="1345"/>
        <v/>
      </c>
      <c r="AT1831" s="300" t="str">
        <f t="shared" si="1346"/>
        <v/>
      </c>
      <c r="AU1831" s="192" t="str">
        <f t="shared" si="1347"/>
        <v>рбс</v>
      </c>
      <c r="AV1831" s="192" t="str">
        <f t="shared" si="1348"/>
        <v>рбс87520709общопл</v>
      </c>
      <c r="AW1831" s="191">
        <f t="shared" si="1349"/>
        <v>0</v>
      </c>
      <c r="AX1831" s="191">
        <f t="shared" si="1350"/>
        <v>0</v>
      </c>
      <c r="AY1831" s="191">
        <f t="shared" si="1351"/>
        <v>0</v>
      </c>
      <c r="AZ1831" s="191">
        <f t="shared" si="1352"/>
        <v>0</v>
      </c>
      <c r="BA1831" s="193">
        <f t="shared" si="1353"/>
        <v>1</v>
      </c>
      <c r="BB1831" s="193">
        <f t="shared" si="1354"/>
        <v>1</v>
      </c>
      <c r="BC1831" s="193">
        <f t="shared" si="1355"/>
        <v>1</v>
      </c>
      <c r="BD1831" s="191">
        <f t="shared" si="1317"/>
        <v>0</v>
      </c>
      <c r="BE1831" s="191">
        <f t="shared" si="1356"/>
        <v>0</v>
      </c>
      <c r="BF1831" s="210">
        <f t="shared" si="1357"/>
        <v>0</v>
      </c>
      <c r="BG1831" s="211">
        <f t="shared" si="1358"/>
        <v>0</v>
      </c>
      <c r="BH1831" s="289" t="str">
        <f t="shared" si="1365"/>
        <v>875</v>
      </c>
      <c r="BI1831" s="289" t="str">
        <f t="shared" si="1366"/>
        <v>0701</v>
      </c>
      <c r="BJ1831" s="284" t="s">
        <v>590</v>
      </c>
      <c r="BK1831" s="284" t="s">
        <v>586</v>
      </c>
      <c r="BL1831" s="233" t="str">
        <f t="shared" si="1359"/>
        <v/>
      </c>
    </row>
    <row r="1832" spans="1:64" ht="12" hidden="1" customHeight="1">
      <c r="A1832" s="333" t="s">
        <v>759</v>
      </c>
      <c r="B1832" s="381" t="s">
        <v>327</v>
      </c>
      <c r="C1832" s="333" t="s">
        <v>760</v>
      </c>
      <c r="D1832" s="381" t="s">
        <v>316</v>
      </c>
      <c r="E1832" s="381" t="s">
        <v>1450</v>
      </c>
      <c r="F1832" s="381" t="s">
        <v>589</v>
      </c>
      <c r="G1832" s="381" t="s">
        <v>386</v>
      </c>
      <c r="H1832" s="100" t="s">
        <v>653</v>
      </c>
      <c r="I1832" s="381" t="s">
        <v>339</v>
      </c>
      <c r="J1832" s="382">
        <v>10400</v>
      </c>
      <c r="K1832" s="382">
        <v>0</v>
      </c>
      <c r="L1832" s="191" t="str">
        <f t="shared" si="1318"/>
        <v>875207090701011007408011221210</v>
      </c>
      <c r="M1832" s="192">
        <f t="array" ref="M1832">IF(COUNT(SEARCH(Удалить_Роспись_КВСР,$B1832)*SEARCH(Удалить_Роспись_ПБС,$C1832)*SEARCH(Удалить_Роспись_КФСР, $D1832)*SEARCH(Удалить_Роспись_КЦСР,$E1832)*SEARCH(Удалить_Роспись_КВР,$F1832)*SEARCH(Удалить_Роспись_ЭК,$H1832)*SEARCH(Удалить_Роспись_КР,$I1832))&gt;0,0,1)</f>
        <v>0</v>
      </c>
      <c r="N1832" s="192">
        <v>0</v>
      </c>
      <c r="O1832" s="192" t="str">
        <f t="shared" si="1319"/>
        <v/>
      </c>
      <c r="P1832" s="192" t="str">
        <f t="shared" si="1362"/>
        <v/>
      </c>
      <c r="Q1832" s="300" t="str">
        <f t="shared" si="1320"/>
        <v/>
      </c>
      <c r="R1832" s="300" t="str">
        <f t="shared" si="1321"/>
        <v/>
      </c>
      <c r="S1832" s="300" t="str">
        <f t="shared" si="1322"/>
        <v/>
      </c>
      <c r="T1832" s="192" t="str">
        <f t="shared" si="1323"/>
        <v/>
      </c>
      <c r="U1832" s="303" t="str">
        <f t="shared" si="1324"/>
        <v/>
      </c>
      <c r="V1832" s="300" t="str">
        <f t="shared" si="1325"/>
        <v/>
      </c>
      <c r="W1832" s="192" t="str">
        <f t="shared" si="1326"/>
        <v/>
      </c>
      <c r="X1832" s="303" t="str">
        <f t="shared" si="1327"/>
        <v/>
      </c>
      <c r="Y1832" s="300" t="str">
        <f t="shared" si="1328"/>
        <v/>
      </c>
      <c r="Z1832" s="300" t="str">
        <f t="shared" si="1329"/>
        <v/>
      </c>
      <c r="AA1832" s="303" t="str">
        <f t="shared" si="1330"/>
        <v/>
      </c>
      <c r="AB1832" s="300" t="str">
        <f t="shared" si="1331"/>
        <v/>
      </c>
      <c r="AC1832" s="300" t="str">
        <f t="shared" si="1332"/>
        <v/>
      </c>
      <c r="AD1832" s="300" t="str">
        <f t="shared" si="1333"/>
        <v/>
      </c>
      <c r="AE1832" s="192" t="str">
        <f t="shared" si="1334"/>
        <v/>
      </c>
      <c r="AF1832" s="192" t="str">
        <f t="shared" si="1335"/>
        <v/>
      </c>
      <c r="AG1832" s="192"/>
      <c r="AJ1832" s="300" t="str">
        <f t="shared" si="1336"/>
        <v/>
      </c>
      <c r="AK1832" s="300" t="str">
        <f t="shared" si="1337"/>
        <v/>
      </c>
      <c r="AL1832" s="300" t="str">
        <f t="shared" si="1338"/>
        <v/>
      </c>
      <c r="AM1832" s="300" t="str">
        <f t="shared" si="1339"/>
        <v/>
      </c>
      <c r="AN1832" s="300" t="str">
        <f t="shared" si="1340"/>
        <v/>
      </c>
      <c r="AO1832" s="300" t="str">
        <f t="shared" si="1341"/>
        <v/>
      </c>
      <c r="AP1832" s="300" t="str">
        <f t="shared" si="1342"/>
        <v/>
      </c>
      <c r="AQ1832" s="300" t="str">
        <f t="shared" si="1343"/>
        <v/>
      </c>
      <c r="AR1832" s="306" t="str">
        <f t="shared" si="1344"/>
        <v/>
      </c>
      <c r="AS1832" s="300" t="str">
        <f t="shared" si="1345"/>
        <v/>
      </c>
      <c r="AT1832" s="300" t="str">
        <f t="shared" si="1346"/>
        <v/>
      </c>
      <c r="AU1832" s="192" t="str">
        <f t="shared" si="1347"/>
        <v>рбс</v>
      </c>
      <c r="AV1832" s="192" t="str">
        <f t="shared" si="1348"/>
        <v>рбс87520709общпро</v>
      </c>
      <c r="AW1832" s="191">
        <f t="shared" si="1349"/>
        <v>0</v>
      </c>
      <c r="AX1832" s="191">
        <f t="shared" si="1350"/>
        <v>0</v>
      </c>
      <c r="AY1832" s="191">
        <f t="shared" si="1351"/>
        <v>0</v>
      </c>
      <c r="AZ1832" s="191">
        <f t="shared" si="1352"/>
        <v>0</v>
      </c>
      <c r="BA1832" s="193">
        <f t="shared" si="1353"/>
        <v>1</v>
      </c>
      <c r="BB1832" s="193">
        <f t="shared" si="1354"/>
        <v>1</v>
      </c>
      <c r="BC1832" s="193">
        <f t="shared" si="1355"/>
        <v>1</v>
      </c>
      <c r="BD1832" s="191">
        <f t="shared" si="1317"/>
        <v>0</v>
      </c>
      <c r="BE1832" s="191">
        <f t="shared" si="1356"/>
        <v>0</v>
      </c>
      <c r="BF1832" s="210">
        <f t="shared" si="1357"/>
        <v>0</v>
      </c>
      <c r="BG1832" s="211">
        <f t="shared" si="1358"/>
        <v>0</v>
      </c>
      <c r="BH1832" s="289" t="str">
        <f t="shared" si="1365"/>
        <v>875</v>
      </c>
      <c r="BI1832" s="289" t="str">
        <f t="shared" si="1366"/>
        <v>0701</v>
      </c>
      <c r="BJ1832" s="284" t="s">
        <v>590</v>
      </c>
      <c r="BK1832" s="284" t="s">
        <v>586</v>
      </c>
      <c r="BL1832" s="233" t="str">
        <f t="shared" si="1359"/>
        <v/>
      </c>
    </row>
    <row r="1833" spans="1:64" ht="12" hidden="1" customHeight="1">
      <c r="A1833" s="333" t="s">
        <v>759</v>
      </c>
      <c r="B1833" s="381" t="s">
        <v>327</v>
      </c>
      <c r="C1833" s="333" t="s">
        <v>760</v>
      </c>
      <c r="D1833" s="381" t="s">
        <v>316</v>
      </c>
      <c r="E1833" s="381" t="s">
        <v>1450</v>
      </c>
      <c r="F1833" s="381" t="s">
        <v>902</v>
      </c>
      <c r="G1833" s="381" t="s">
        <v>387</v>
      </c>
      <c r="H1833" s="100" t="s">
        <v>653</v>
      </c>
      <c r="I1833" s="381" t="s">
        <v>339</v>
      </c>
      <c r="J1833" s="382">
        <v>384121.58</v>
      </c>
      <c r="K1833" s="382">
        <v>323087.7</v>
      </c>
      <c r="L1833" s="191" t="str">
        <f t="shared" si="1318"/>
        <v>875207090701011007408011921310</v>
      </c>
      <c r="M1833" s="192">
        <f t="array" ref="M1833">IF(COUNT(SEARCH(Удалить_Роспись_КВСР,$B1833)*SEARCH(Удалить_Роспись_ПБС,$C1833)*SEARCH(Удалить_Роспись_КФСР, $D1833)*SEARCH(Удалить_Роспись_КЦСР,$E1833)*SEARCH(Удалить_Роспись_КВР,$F1833)*SEARCH(Удалить_Роспись_ЭК,$H1833)*SEARCH(Удалить_Роспись_КР,$I1833))&gt;0,0,1)</f>
        <v>0</v>
      </c>
      <c r="N1833" s="192">
        <v>0</v>
      </c>
      <c r="O1833" s="192" t="str">
        <f t="shared" si="1319"/>
        <v/>
      </c>
      <c r="P1833" s="192" t="str">
        <f t="shared" si="1362"/>
        <v/>
      </c>
      <c r="Q1833" s="300" t="str">
        <f t="shared" si="1320"/>
        <v/>
      </c>
      <c r="R1833" s="300" t="str">
        <f t="shared" si="1321"/>
        <v/>
      </c>
      <c r="S1833" s="300" t="str">
        <f t="shared" si="1322"/>
        <v/>
      </c>
      <c r="T1833" s="192" t="str">
        <f t="shared" si="1323"/>
        <v/>
      </c>
      <c r="U1833" s="303" t="str">
        <f t="shared" si="1324"/>
        <v/>
      </c>
      <c r="V1833" s="300" t="str">
        <f t="shared" si="1325"/>
        <v/>
      </c>
      <c r="W1833" s="192" t="str">
        <f t="shared" si="1326"/>
        <v/>
      </c>
      <c r="X1833" s="303" t="str">
        <f t="shared" si="1327"/>
        <v/>
      </c>
      <c r="Y1833" s="300" t="str">
        <f t="shared" si="1328"/>
        <v/>
      </c>
      <c r="Z1833" s="300" t="str">
        <f t="shared" si="1329"/>
        <v/>
      </c>
      <c r="AA1833" s="303" t="str">
        <f t="shared" si="1330"/>
        <v/>
      </c>
      <c r="AB1833" s="300" t="str">
        <f t="shared" si="1331"/>
        <v/>
      </c>
      <c r="AC1833" s="300" t="str">
        <f t="shared" si="1332"/>
        <v/>
      </c>
      <c r="AD1833" s="300" t="str">
        <f t="shared" si="1333"/>
        <v/>
      </c>
      <c r="AE1833" s="192" t="str">
        <f t="shared" si="1334"/>
        <v/>
      </c>
      <c r="AF1833" s="192" t="str">
        <f t="shared" si="1335"/>
        <v/>
      </c>
      <c r="AG1833" s="192"/>
      <c r="AJ1833" s="300" t="str">
        <f t="shared" si="1336"/>
        <v/>
      </c>
      <c r="AK1833" s="300" t="str">
        <f t="shared" si="1337"/>
        <v/>
      </c>
      <c r="AL1833" s="300" t="str">
        <f t="shared" si="1338"/>
        <v/>
      </c>
      <c r="AM1833" s="300" t="str">
        <f t="shared" si="1339"/>
        <v/>
      </c>
      <c r="AN1833" s="300" t="str">
        <f t="shared" si="1340"/>
        <v/>
      </c>
      <c r="AO1833" s="300" t="str">
        <f t="shared" si="1341"/>
        <v/>
      </c>
      <c r="AP1833" s="300" t="str">
        <f t="shared" si="1342"/>
        <v/>
      </c>
      <c r="AQ1833" s="300" t="str">
        <f t="shared" si="1343"/>
        <v/>
      </c>
      <c r="AR1833" s="306" t="str">
        <f t="shared" si="1344"/>
        <v/>
      </c>
      <c r="AS1833" s="300" t="str">
        <f t="shared" si="1345"/>
        <v/>
      </c>
      <c r="AT1833" s="300" t="str">
        <f t="shared" si="1346"/>
        <v/>
      </c>
      <c r="AU1833" s="192" t="str">
        <f t="shared" si="1347"/>
        <v>рбс</v>
      </c>
      <c r="AV1833" s="192" t="str">
        <f t="shared" si="1348"/>
        <v>рбс87520709общопл</v>
      </c>
      <c r="AW1833" s="191">
        <f t="shared" si="1349"/>
        <v>0</v>
      </c>
      <c r="AX1833" s="191">
        <f t="shared" si="1350"/>
        <v>0</v>
      </c>
      <c r="AY1833" s="191">
        <f t="shared" si="1351"/>
        <v>0</v>
      </c>
      <c r="AZ1833" s="191">
        <f t="shared" si="1352"/>
        <v>0</v>
      </c>
      <c r="BA1833" s="193">
        <f t="shared" si="1353"/>
        <v>1</v>
      </c>
      <c r="BB1833" s="193">
        <f t="shared" si="1354"/>
        <v>1</v>
      </c>
      <c r="BC1833" s="193">
        <f t="shared" si="1355"/>
        <v>1</v>
      </c>
      <c r="BD1833" s="191">
        <f t="shared" si="1317"/>
        <v>0</v>
      </c>
      <c r="BE1833" s="191">
        <f t="shared" si="1356"/>
        <v>0</v>
      </c>
      <c r="BF1833" s="210">
        <f t="shared" si="1357"/>
        <v>0</v>
      </c>
      <c r="BG1833" s="211">
        <f t="shared" si="1358"/>
        <v>0</v>
      </c>
      <c r="BH1833" s="289"/>
      <c r="BI1833" s="289"/>
      <c r="BL1833" s="233" t="str">
        <f t="shared" si="1359"/>
        <v/>
      </c>
    </row>
    <row r="1834" spans="1:64" ht="12" hidden="1" customHeight="1">
      <c r="A1834" s="333" t="s">
        <v>759</v>
      </c>
      <c r="B1834" s="381" t="s">
        <v>327</v>
      </c>
      <c r="C1834" s="333" t="s">
        <v>760</v>
      </c>
      <c r="D1834" s="381" t="s">
        <v>316</v>
      </c>
      <c r="E1834" s="381" t="s">
        <v>1450</v>
      </c>
      <c r="F1834" s="381" t="s">
        <v>586</v>
      </c>
      <c r="G1834" s="381" t="s">
        <v>389</v>
      </c>
      <c r="H1834" s="100" t="s">
        <v>653</v>
      </c>
      <c r="I1834" s="381" t="s">
        <v>339</v>
      </c>
      <c r="J1834" s="382">
        <v>16711</v>
      </c>
      <c r="K1834" s="382">
        <v>16711</v>
      </c>
      <c r="L1834" s="191" t="str">
        <f t="shared" si="1318"/>
        <v>875207090701011007408024422610</v>
      </c>
      <c r="M1834" s="192">
        <f t="array" ref="M1834">IF(COUNT(SEARCH(Удалить_Роспись_КВСР,$B1834)*SEARCH(Удалить_Роспись_ПБС,$C1834)*SEARCH(Удалить_Роспись_КФСР, $D1834)*SEARCH(Удалить_Роспись_КЦСР,$E1834)*SEARCH(Удалить_Роспись_КВР,$F1834)*SEARCH(Удалить_Роспись_ЭК,$H1834)*SEARCH(Удалить_Роспись_КР,$I1834))&gt;0,0,1)</f>
        <v>0</v>
      </c>
      <c r="N1834" s="192">
        <v>0</v>
      </c>
      <c r="O1834" s="192" t="str">
        <f t="shared" si="1319"/>
        <v/>
      </c>
      <c r="P1834" s="192" t="str">
        <f t="shared" si="1362"/>
        <v/>
      </c>
      <c r="Q1834" s="300" t="str">
        <f t="shared" si="1320"/>
        <v/>
      </c>
      <c r="R1834" s="300" t="str">
        <f t="shared" si="1321"/>
        <v/>
      </c>
      <c r="S1834" s="300" t="str">
        <f t="shared" si="1322"/>
        <v/>
      </c>
      <c r="T1834" s="192" t="str">
        <f t="shared" si="1323"/>
        <v/>
      </c>
      <c r="U1834" s="303" t="str">
        <f t="shared" si="1324"/>
        <v/>
      </c>
      <c r="V1834" s="300" t="str">
        <f t="shared" si="1325"/>
        <v/>
      </c>
      <c r="W1834" s="192" t="str">
        <f t="shared" si="1326"/>
        <v/>
      </c>
      <c r="X1834" s="303" t="str">
        <f t="shared" si="1327"/>
        <v/>
      </c>
      <c r="Y1834" s="300" t="str">
        <f t="shared" si="1328"/>
        <v/>
      </c>
      <c r="Z1834" s="300" t="str">
        <f t="shared" si="1329"/>
        <v/>
      </c>
      <c r="AA1834" s="303" t="str">
        <f t="shared" si="1330"/>
        <v/>
      </c>
      <c r="AB1834" s="300" t="str">
        <f t="shared" si="1331"/>
        <v/>
      </c>
      <c r="AC1834" s="300" t="str">
        <f t="shared" si="1332"/>
        <v/>
      </c>
      <c r="AD1834" s="300" t="str">
        <f t="shared" si="1333"/>
        <v/>
      </c>
      <c r="AE1834" s="192" t="str">
        <f t="shared" si="1334"/>
        <v/>
      </c>
      <c r="AF1834" s="192" t="str">
        <f t="shared" si="1335"/>
        <v/>
      </c>
      <c r="AG1834" s="192"/>
      <c r="AJ1834" s="300" t="str">
        <f t="shared" si="1336"/>
        <v/>
      </c>
      <c r="AK1834" s="300" t="str">
        <f t="shared" si="1337"/>
        <v/>
      </c>
      <c r="AL1834" s="300" t="str">
        <f t="shared" si="1338"/>
        <v/>
      </c>
      <c r="AM1834" s="300" t="str">
        <f t="shared" si="1339"/>
        <v/>
      </c>
      <c r="AN1834" s="300" t="str">
        <f t="shared" si="1340"/>
        <v/>
      </c>
      <c r="AO1834" s="300" t="str">
        <f t="shared" si="1341"/>
        <v/>
      </c>
      <c r="AP1834" s="300" t="str">
        <f t="shared" si="1342"/>
        <v/>
      </c>
      <c r="AQ1834" s="300" t="str">
        <f t="shared" si="1343"/>
        <v/>
      </c>
      <c r="AR1834" s="306" t="str">
        <f t="shared" si="1344"/>
        <v/>
      </c>
      <c r="AS1834" s="300" t="str">
        <f t="shared" si="1345"/>
        <v/>
      </c>
      <c r="AT1834" s="300" t="str">
        <f t="shared" si="1346"/>
        <v/>
      </c>
      <c r="AU1834" s="192" t="str">
        <f t="shared" si="1347"/>
        <v>рбс</v>
      </c>
      <c r="AV1834" s="192" t="str">
        <f t="shared" si="1348"/>
        <v>рбс87520709общпро</v>
      </c>
      <c r="AW1834" s="191">
        <f t="shared" si="1349"/>
        <v>0</v>
      </c>
      <c r="AX1834" s="191">
        <f t="shared" si="1350"/>
        <v>0</v>
      </c>
      <c r="AY1834" s="191">
        <f t="shared" si="1351"/>
        <v>0</v>
      </c>
      <c r="AZ1834" s="191">
        <f t="shared" si="1352"/>
        <v>0</v>
      </c>
      <c r="BA1834" s="193">
        <f t="shared" si="1353"/>
        <v>1</v>
      </c>
      <c r="BB1834" s="193">
        <f t="shared" si="1354"/>
        <v>1</v>
      </c>
      <c r="BC1834" s="193">
        <f t="shared" si="1355"/>
        <v>1</v>
      </c>
      <c r="BD1834" s="191">
        <f t="shared" si="1317"/>
        <v>0</v>
      </c>
      <c r="BE1834" s="191">
        <f t="shared" si="1356"/>
        <v>0</v>
      </c>
      <c r="BF1834" s="210">
        <f t="shared" si="1357"/>
        <v>0</v>
      </c>
      <c r="BG1834" s="211">
        <f t="shared" si="1358"/>
        <v>0</v>
      </c>
      <c r="BH1834" s="289"/>
      <c r="BI1834" s="289"/>
      <c r="BL1834" s="233" t="str">
        <f t="shared" si="1359"/>
        <v/>
      </c>
    </row>
    <row r="1835" spans="1:64" ht="12" hidden="1" customHeight="1">
      <c r="A1835" s="333" t="s">
        <v>759</v>
      </c>
      <c r="B1835" s="381" t="s">
        <v>327</v>
      </c>
      <c r="C1835" s="333" t="s">
        <v>760</v>
      </c>
      <c r="D1835" s="381" t="s">
        <v>316</v>
      </c>
      <c r="E1835" s="381" t="s">
        <v>1451</v>
      </c>
      <c r="F1835" s="381" t="s">
        <v>608</v>
      </c>
      <c r="G1835" s="381" t="s">
        <v>385</v>
      </c>
      <c r="H1835" s="100" t="s">
        <v>653</v>
      </c>
      <c r="I1835" s="381" t="s">
        <v>339</v>
      </c>
      <c r="J1835" s="382">
        <v>2876010.64</v>
      </c>
      <c r="K1835" s="382">
        <v>1982986.77</v>
      </c>
      <c r="L1835" s="191" t="str">
        <f t="shared" si="1318"/>
        <v>875207090701011007588011121110</v>
      </c>
      <c r="M1835" s="192">
        <f t="array" ref="M1835">IF(COUNT(SEARCH(Удалить_Роспись_КВСР,$B1835)*SEARCH(Удалить_Роспись_ПБС,$C1835)*SEARCH(Удалить_Роспись_КФСР, $D1835)*SEARCH(Удалить_Роспись_КЦСР,$E1835)*SEARCH(Удалить_Роспись_КВР,$F1835)*SEARCH(Удалить_Роспись_ЭК,$H1835)*SEARCH(Удалить_Роспись_КР,$I1835))&gt;0,0,1)</f>
        <v>0</v>
      </c>
      <c r="N1835" s="192">
        <v>0</v>
      </c>
      <c r="O1835" s="192" t="str">
        <f t="shared" si="1319"/>
        <v/>
      </c>
      <c r="P1835" s="192" t="str">
        <f t="shared" si="1362"/>
        <v/>
      </c>
      <c r="Q1835" s="300" t="str">
        <f t="shared" si="1320"/>
        <v/>
      </c>
      <c r="R1835" s="300" t="str">
        <f t="shared" si="1321"/>
        <v/>
      </c>
      <c r="S1835" s="300" t="str">
        <f t="shared" si="1322"/>
        <v/>
      </c>
      <c r="T1835" s="192" t="str">
        <f t="shared" si="1323"/>
        <v/>
      </c>
      <c r="U1835" s="303" t="str">
        <f t="shared" si="1324"/>
        <v/>
      </c>
      <c r="V1835" s="300" t="str">
        <f t="shared" si="1325"/>
        <v/>
      </c>
      <c r="W1835" s="192" t="str">
        <f t="shared" si="1326"/>
        <v/>
      </c>
      <c r="X1835" s="303" t="str">
        <f t="shared" si="1327"/>
        <v/>
      </c>
      <c r="Y1835" s="300" t="str">
        <f t="shared" si="1328"/>
        <v/>
      </c>
      <c r="Z1835" s="300" t="str">
        <f t="shared" si="1329"/>
        <v/>
      </c>
      <c r="AA1835" s="303" t="str">
        <f t="shared" si="1330"/>
        <v/>
      </c>
      <c r="AB1835" s="300" t="str">
        <f t="shared" si="1331"/>
        <v/>
      </c>
      <c r="AC1835" s="300" t="str">
        <f t="shared" si="1332"/>
        <v/>
      </c>
      <c r="AD1835" s="300" t="str">
        <f t="shared" si="1333"/>
        <v/>
      </c>
      <c r="AE1835" s="192" t="str">
        <f t="shared" si="1334"/>
        <v/>
      </c>
      <c r="AF1835" s="192" t="str">
        <f t="shared" si="1335"/>
        <v/>
      </c>
      <c r="AG1835" s="192"/>
      <c r="AJ1835" s="300" t="str">
        <f t="shared" si="1336"/>
        <v/>
      </c>
      <c r="AK1835" s="300" t="str">
        <f t="shared" si="1337"/>
        <v/>
      </c>
      <c r="AL1835" s="300" t="str">
        <f t="shared" si="1338"/>
        <v/>
      </c>
      <c r="AM1835" s="300" t="str">
        <f t="shared" si="1339"/>
        <v/>
      </c>
      <c r="AN1835" s="300" t="str">
        <f t="shared" si="1340"/>
        <v/>
      </c>
      <c r="AO1835" s="300" t="str">
        <f t="shared" si="1341"/>
        <v/>
      </c>
      <c r="AP1835" s="300" t="str">
        <f t="shared" si="1342"/>
        <v/>
      </c>
      <c r="AQ1835" s="300" t="str">
        <f t="shared" si="1343"/>
        <v/>
      </c>
      <c r="AR1835" s="306" t="str">
        <f t="shared" si="1344"/>
        <v/>
      </c>
      <c r="AS1835" s="300" t="str">
        <f t="shared" si="1345"/>
        <v/>
      </c>
      <c r="AT1835" s="300" t="str">
        <f t="shared" si="1346"/>
        <v/>
      </c>
      <c r="AU1835" s="192" t="str">
        <f t="shared" si="1347"/>
        <v>рбс</v>
      </c>
      <c r="AV1835" s="192" t="str">
        <f t="shared" si="1348"/>
        <v>рбс87520709общопл</v>
      </c>
      <c r="AW1835" s="191">
        <f t="shared" si="1349"/>
        <v>0</v>
      </c>
      <c r="AX1835" s="191">
        <f t="shared" si="1350"/>
        <v>0</v>
      </c>
      <c r="AY1835" s="191">
        <f t="shared" si="1351"/>
        <v>0</v>
      </c>
      <c r="AZ1835" s="191">
        <f t="shared" si="1352"/>
        <v>0</v>
      </c>
      <c r="BA1835" s="193">
        <f t="shared" si="1353"/>
        <v>1</v>
      </c>
      <c r="BB1835" s="193">
        <f t="shared" si="1354"/>
        <v>1</v>
      </c>
      <c r="BC1835" s="193">
        <f t="shared" si="1355"/>
        <v>1</v>
      </c>
      <c r="BD1835" s="191">
        <f t="shared" si="1317"/>
        <v>0</v>
      </c>
      <c r="BE1835" s="191">
        <f t="shared" si="1356"/>
        <v>0</v>
      </c>
      <c r="BF1835" s="210">
        <f t="shared" si="1357"/>
        <v>0</v>
      </c>
      <c r="BG1835" s="211">
        <f t="shared" si="1358"/>
        <v>0</v>
      </c>
      <c r="BH1835" s="289"/>
      <c r="BI1835" s="289"/>
      <c r="BL1835" s="233" t="str">
        <f t="shared" si="1359"/>
        <v/>
      </c>
    </row>
    <row r="1836" spans="1:64" ht="12" hidden="1" customHeight="1">
      <c r="A1836" s="333" t="s">
        <v>759</v>
      </c>
      <c r="B1836" s="381" t="s">
        <v>327</v>
      </c>
      <c r="C1836" s="333" t="s">
        <v>760</v>
      </c>
      <c r="D1836" s="381" t="s">
        <v>316</v>
      </c>
      <c r="E1836" s="381" t="s">
        <v>1451</v>
      </c>
      <c r="F1836" s="381" t="s">
        <v>589</v>
      </c>
      <c r="G1836" s="381" t="s">
        <v>386</v>
      </c>
      <c r="H1836" s="100" t="s">
        <v>653</v>
      </c>
      <c r="I1836" s="381" t="s">
        <v>339</v>
      </c>
      <c r="J1836" s="382">
        <v>16375</v>
      </c>
      <c r="K1836" s="382">
        <v>0</v>
      </c>
      <c r="L1836" s="191" t="str">
        <f t="shared" si="1318"/>
        <v>875207090701011007588011221210</v>
      </c>
      <c r="M1836" s="192">
        <f t="array" ref="M1836">IF(COUNT(SEARCH(Удалить_Роспись_КВСР,$B1836)*SEARCH(Удалить_Роспись_ПБС,$C1836)*SEARCH(Удалить_Роспись_КФСР, $D1836)*SEARCH(Удалить_Роспись_КЦСР,$E1836)*SEARCH(Удалить_Роспись_КВР,$F1836)*SEARCH(Удалить_Роспись_ЭК,$H1836)*SEARCH(Удалить_Роспись_КР,$I1836))&gt;0,0,1)</f>
        <v>0</v>
      </c>
      <c r="N1836" s="192">
        <v>0</v>
      </c>
      <c r="O1836" s="192" t="str">
        <f t="shared" si="1319"/>
        <v/>
      </c>
      <c r="P1836" s="192" t="str">
        <f t="shared" si="1362"/>
        <v/>
      </c>
      <c r="Q1836" s="300" t="str">
        <f t="shared" si="1320"/>
        <v/>
      </c>
      <c r="R1836" s="300" t="str">
        <f t="shared" si="1321"/>
        <v/>
      </c>
      <c r="S1836" s="300" t="str">
        <f t="shared" si="1322"/>
        <v/>
      </c>
      <c r="T1836" s="192" t="str">
        <f t="shared" si="1323"/>
        <v/>
      </c>
      <c r="U1836" s="303" t="str">
        <f t="shared" si="1324"/>
        <v/>
      </c>
      <c r="V1836" s="300" t="str">
        <f t="shared" si="1325"/>
        <v/>
      </c>
      <c r="W1836" s="192" t="str">
        <f t="shared" si="1326"/>
        <v/>
      </c>
      <c r="X1836" s="303" t="str">
        <f t="shared" si="1327"/>
        <v/>
      </c>
      <c r="Y1836" s="300" t="str">
        <f t="shared" si="1328"/>
        <v/>
      </c>
      <c r="Z1836" s="300" t="str">
        <f t="shared" si="1329"/>
        <v/>
      </c>
      <c r="AA1836" s="303" t="str">
        <f t="shared" si="1330"/>
        <v/>
      </c>
      <c r="AB1836" s="300" t="str">
        <f t="shared" si="1331"/>
        <v/>
      </c>
      <c r="AC1836" s="300" t="str">
        <f t="shared" si="1332"/>
        <v/>
      </c>
      <c r="AD1836" s="300" t="str">
        <f t="shared" si="1333"/>
        <v/>
      </c>
      <c r="AE1836" s="192" t="str">
        <f t="shared" si="1334"/>
        <v/>
      </c>
      <c r="AF1836" s="192" t="str">
        <f t="shared" si="1335"/>
        <v/>
      </c>
      <c r="AG1836" s="192"/>
      <c r="AJ1836" s="300" t="str">
        <f t="shared" si="1336"/>
        <v/>
      </c>
      <c r="AK1836" s="300" t="str">
        <f t="shared" si="1337"/>
        <v/>
      </c>
      <c r="AL1836" s="300" t="str">
        <f t="shared" si="1338"/>
        <v/>
      </c>
      <c r="AM1836" s="300" t="str">
        <f t="shared" si="1339"/>
        <v/>
      </c>
      <c r="AN1836" s="300" t="str">
        <f t="shared" si="1340"/>
        <v/>
      </c>
      <c r="AO1836" s="300" t="str">
        <f t="shared" si="1341"/>
        <v/>
      </c>
      <c r="AP1836" s="300" t="str">
        <f t="shared" si="1342"/>
        <v/>
      </c>
      <c r="AQ1836" s="300" t="str">
        <f t="shared" si="1343"/>
        <v/>
      </c>
      <c r="AR1836" s="306" t="str">
        <f t="shared" si="1344"/>
        <v/>
      </c>
      <c r="AS1836" s="300" t="str">
        <f t="shared" si="1345"/>
        <v/>
      </c>
      <c r="AT1836" s="300" t="str">
        <f t="shared" si="1346"/>
        <v/>
      </c>
      <c r="AU1836" s="192" t="str">
        <f t="shared" si="1347"/>
        <v>рбс</v>
      </c>
      <c r="AV1836" s="192" t="str">
        <f t="shared" si="1348"/>
        <v>рбс87520709общпро</v>
      </c>
      <c r="AW1836" s="191">
        <f t="shared" si="1349"/>
        <v>0</v>
      </c>
      <c r="AX1836" s="191">
        <f t="shared" si="1350"/>
        <v>0</v>
      </c>
      <c r="AY1836" s="191">
        <f t="shared" si="1351"/>
        <v>0</v>
      </c>
      <c r="AZ1836" s="191">
        <f t="shared" si="1352"/>
        <v>0</v>
      </c>
      <c r="BA1836" s="193">
        <f t="shared" si="1353"/>
        <v>1</v>
      </c>
      <c r="BB1836" s="193">
        <f t="shared" si="1354"/>
        <v>1</v>
      </c>
      <c r="BC1836" s="193">
        <f t="shared" si="1355"/>
        <v>1</v>
      </c>
      <c r="BD1836" s="191">
        <f t="shared" si="1317"/>
        <v>0</v>
      </c>
      <c r="BE1836" s="191">
        <f t="shared" si="1356"/>
        <v>0</v>
      </c>
      <c r="BF1836" s="210">
        <f t="shared" si="1357"/>
        <v>0</v>
      </c>
      <c r="BG1836" s="211">
        <f t="shared" si="1358"/>
        <v>0</v>
      </c>
      <c r="BH1836" s="289"/>
      <c r="BI1836" s="289"/>
      <c r="BL1836" s="233" t="str">
        <f t="shared" si="1359"/>
        <v/>
      </c>
    </row>
    <row r="1837" spans="1:64" ht="12" hidden="1" customHeight="1">
      <c r="A1837" s="333" t="s">
        <v>759</v>
      </c>
      <c r="B1837" s="381" t="s">
        <v>327</v>
      </c>
      <c r="C1837" s="333" t="s">
        <v>760</v>
      </c>
      <c r="D1837" s="381" t="s">
        <v>316</v>
      </c>
      <c r="E1837" s="381" t="s">
        <v>1451</v>
      </c>
      <c r="F1837" s="381" t="s">
        <v>902</v>
      </c>
      <c r="G1837" s="381" t="s">
        <v>387</v>
      </c>
      <c r="H1837" s="100" t="s">
        <v>653</v>
      </c>
      <c r="I1837" s="381" t="s">
        <v>339</v>
      </c>
      <c r="J1837" s="382">
        <v>867755.21</v>
      </c>
      <c r="K1837" s="382">
        <v>590141.51</v>
      </c>
      <c r="L1837" s="191" t="str">
        <f t="shared" si="1318"/>
        <v>875207090701011007588011921310</v>
      </c>
      <c r="M1837" s="192">
        <f t="array" ref="M1837">IF(COUNT(SEARCH(Удалить_Роспись_КВСР,$B1837)*SEARCH(Удалить_Роспись_ПБС,$C1837)*SEARCH(Удалить_Роспись_КФСР, $D1837)*SEARCH(Удалить_Роспись_КЦСР,$E1837)*SEARCH(Удалить_Роспись_КВР,$F1837)*SEARCH(Удалить_Роспись_ЭК,$H1837)*SEARCH(Удалить_Роспись_КР,$I1837))&gt;0,0,1)</f>
        <v>0</v>
      </c>
      <c r="N1837" s="192">
        <v>0</v>
      </c>
      <c r="O1837" s="192" t="str">
        <f t="shared" si="1319"/>
        <v/>
      </c>
      <c r="P1837" s="192" t="str">
        <f t="shared" si="1362"/>
        <v/>
      </c>
      <c r="Q1837" s="300" t="str">
        <f t="shared" si="1320"/>
        <v/>
      </c>
      <c r="R1837" s="300" t="str">
        <f t="shared" si="1321"/>
        <v/>
      </c>
      <c r="S1837" s="300" t="str">
        <f t="shared" si="1322"/>
        <v/>
      </c>
      <c r="T1837" s="192" t="str">
        <f t="shared" si="1323"/>
        <v/>
      </c>
      <c r="U1837" s="303" t="str">
        <f t="shared" si="1324"/>
        <v/>
      </c>
      <c r="V1837" s="300" t="str">
        <f t="shared" si="1325"/>
        <v/>
      </c>
      <c r="W1837" s="192" t="str">
        <f t="shared" si="1326"/>
        <v/>
      </c>
      <c r="X1837" s="303" t="str">
        <f t="shared" si="1327"/>
        <v/>
      </c>
      <c r="Y1837" s="300" t="str">
        <f t="shared" si="1328"/>
        <v/>
      </c>
      <c r="Z1837" s="300" t="str">
        <f t="shared" si="1329"/>
        <v/>
      </c>
      <c r="AA1837" s="303" t="str">
        <f t="shared" si="1330"/>
        <v/>
      </c>
      <c r="AB1837" s="300" t="str">
        <f t="shared" si="1331"/>
        <v/>
      </c>
      <c r="AC1837" s="300" t="str">
        <f t="shared" si="1332"/>
        <v/>
      </c>
      <c r="AD1837" s="300" t="str">
        <f t="shared" si="1333"/>
        <v/>
      </c>
      <c r="AE1837" s="192" t="str">
        <f t="shared" si="1334"/>
        <v/>
      </c>
      <c r="AF1837" s="192" t="str">
        <f t="shared" si="1335"/>
        <v/>
      </c>
      <c r="AG1837" s="192"/>
      <c r="AJ1837" s="300" t="str">
        <f t="shared" si="1336"/>
        <v/>
      </c>
      <c r="AK1837" s="300" t="str">
        <f t="shared" si="1337"/>
        <v/>
      </c>
      <c r="AL1837" s="300" t="str">
        <f t="shared" si="1338"/>
        <v/>
      </c>
      <c r="AM1837" s="300" t="str">
        <f t="shared" si="1339"/>
        <v/>
      </c>
      <c r="AN1837" s="300" t="str">
        <f t="shared" si="1340"/>
        <v/>
      </c>
      <c r="AO1837" s="300" t="str">
        <f t="shared" si="1341"/>
        <v/>
      </c>
      <c r="AP1837" s="300" t="str">
        <f t="shared" si="1342"/>
        <v/>
      </c>
      <c r="AQ1837" s="300" t="str">
        <f t="shared" si="1343"/>
        <v/>
      </c>
      <c r="AR1837" s="306" t="str">
        <f t="shared" si="1344"/>
        <v/>
      </c>
      <c r="AS1837" s="300" t="str">
        <f t="shared" si="1345"/>
        <v/>
      </c>
      <c r="AT1837" s="300" t="str">
        <f t="shared" si="1346"/>
        <v/>
      </c>
      <c r="AU1837" s="192" t="str">
        <f t="shared" si="1347"/>
        <v>рбс</v>
      </c>
      <c r="AV1837" s="192" t="str">
        <f t="shared" si="1348"/>
        <v>рбс87520709общопл</v>
      </c>
      <c r="AW1837" s="191">
        <f t="shared" si="1349"/>
        <v>0</v>
      </c>
      <c r="AX1837" s="191">
        <f t="shared" si="1350"/>
        <v>0</v>
      </c>
      <c r="AY1837" s="191">
        <f t="shared" si="1351"/>
        <v>0</v>
      </c>
      <c r="AZ1837" s="191">
        <f t="shared" si="1352"/>
        <v>0</v>
      </c>
      <c r="BA1837" s="193">
        <f t="shared" si="1353"/>
        <v>1</v>
      </c>
      <c r="BB1837" s="193">
        <f t="shared" si="1354"/>
        <v>1</v>
      </c>
      <c r="BC1837" s="193">
        <f t="shared" si="1355"/>
        <v>1</v>
      </c>
      <c r="BD1837" s="191">
        <f t="shared" si="1317"/>
        <v>0</v>
      </c>
      <c r="BE1837" s="191">
        <f t="shared" si="1356"/>
        <v>0</v>
      </c>
      <c r="BF1837" s="210">
        <f t="shared" si="1357"/>
        <v>0</v>
      </c>
      <c r="BG1837" s="211">
        <f t="shared" si="1358"/>
        <v>0</v>
      </c>
      <c r="BH1837" s="289"/>
      <c r="BI1837" s="289"/>
      <c r="BL1837" s="233" t="str">
        <f t="shared" si="1359"/>
        <v/>
      </c>
    </row>
    <row r="1838" spans="1:64" ht="12" hidden="1" customHeight="1">
      <c r="A1838" s="333" t="s">
        <v>759</v>
      </c>
      <c r="B1838" s="381" t="s">
        <v>327</v>
      </c>
      <c r="C1838" s="333" t="s">
        <v>760</v>
      </c>
      <c r="D1838" s="381" t="s">
        <v>316</v>
      </c>
      <c r="E1838" s="381" t="s">
        <v>1451</v>
      </c>
      <c r="F1838" s="381" t="s">
        <v>586</v>
      </c>
      <c r="G1838" s="381" t="s">
        <v>391</v>
      </c>
      <c r="H1838" s="100" t="s">
        <v>653</v>
      </c>
      <c r="I1838" s="381" t="s">
        <v>339</v>
      </c>
      <c r="J1838" s="382">
        <v>36000</v>
      </c>
      <c r="K1838" s="382">
        <v>19500</v>
      </c>
      <c r="L1838" s="191" t="str">
        <f t="shared" si="1318"/>
        <v>875207090701011007588024422110</v>
      </c>
      <c r="M1838" s="192">
        <f t="array" ref="M1838">IF(COUNT(SEARCH(Удалить_Роспись_КВСР,$B1838)*SEARCH(Удалить_Роспись_ПБС,$C1838)*SEARCH(Удалить_Роспись_КФСР, $D1838)*SEARCH(Удалить_Роспись_КЦСР,$E1838)*SEARCH(Удалить_Роспись_КВР,$F1838)*SEARCH(Удалить_Роспись_ЭК,$H1838)*SEARCH(Удалить_Роспись_КР,$I1838))&gt;0,0,1)</f>
        <v>0</v>
      </c>
      <c r="N1838" s="192">
        <v>0</v>
      </c>
      <c r="O1838" s="192" t="str">
        <f t="shared" si="1319"/>
        <v/>
      </c>
      <c r="P1838" s="192" t="str">
        <f t="shared" si="1362"/>
        <v/>
      </c>
      <c r="Q1838" s="300" t="str">
        <f t="shared" si="1320"/>
        <v/>
      </c>
      <c r="R1838" s="300" t="str">
        <f t="shared" si="1321"/>
        <v/>
      </c>
      <c r="S1838" s="300" t="str">
        <f t="shared" si="1322"/>
        <v/>
      </c>
      <c r="T1838" s="192" t="str">
        <f t="shared" si="1323"/>
        <v/>
      </c>
      <c r="U1838" s="303" t="str">
        <f t="shared" si="1324"/>
        <v/>
      </c>
      <c r="V1838" s="300" t="str">
        <f t="shared" si="1325"/>
        <v/>
      </c>
      <c r="W1838" s="192" t="str">
        <f t="shared" si="1326"/>
        <v/>
      </c>
      <c r="X1838" s="303" t="str">
        <f t="shared" si="1327"/>
        <v/>
      </c>
      <c r="Y1838" s="300" t="str">
        <f t="shared" si="1328"/>
        <v/>
      </c>
      <c r="Z1838" s="300" t="str">
        <f t="shared" si="1329"/>
        <v/>
      </c>
      <c r="AA1838" s="303" t="str">
        <f t="shared" si="1330"/>
        <v/>
      </c>
      <c r="AB1838" s="300" t="str">
        <f t="shared" si="1331"/>
        <v/>
      </c>
      <c r="AC1838" s="300" t="str">
        <f t="shared" si="1332"/>
        <v/>
      </c>
      <c r="AD1838" s="300" t="str">
        <f t="shared" si="1333"/>
        <v/>
      </c>
      <c r="AE1838" s="192" t="str">
        <f t="shared" si="1334"/>
        <v/>
      </c>
      <c r="AF1838" s="192" t="str">
        <f t="shared" si="1335"/>
        <v/>
      </c>
      <c r="AG1838" s="192"/>
      <c r="AJ1838" s="300" t="str">
        <f t="shared" si="1336"/>
        <v/>
      </c>
      <c r="AK1838" s="300" t="str">
        <f t="shared" si="1337"/>
        <v/>
      </c>
      <c r="AL1838" s="300" t="str">
        <f t="shared" si="1338"/>
        <v/>
      </c>
      <c r="AM1838" s="300" t="str">
        <f t="shared" si="1339"/>
        <v/>
      </c>
      <c r="AN1838" s="300" t="str">
        <f t="shared" si="1340"/>
        <v/>
      </c>
      <c r="AO1838" s="300" t="str">
        <f t="shared" si="1341"/>
        <v/>
      </c>
      <c r="AP1838" s="300" t="str">
        <f t="shared" si="1342"/>
        <v/>
      </c>
      <c r="AQ1838" s="300" t="str">
        <f t="shared" si="1343"/>
        <v/>
      </c>
      <c r="AR1838" s="306" t="str">
        <f t="shared" si="1344"/>
        <v/>
      </c>
      <c r="AS1838" s="300" t="str">
        <f t="shared" si="1345"/>
        <v/>
      </c>
      <c r="AT1838" s="300" t="str">
        <f t="shared" si="1346"/>
        <v/>
      </c>
      <c r="AU1838" s="192" t="str">
        <f t="shared" si="1347"/>
        <v>рбс</v>
      </c>
      <c r="AV1838" s="192" t="str">
        <f t="shared" si="1348"/>
        <v>рбс87520709общпро</v>
      </c>
      <c r="AW1838" s="191">
        <f t="shared" si="1349"/>
        <v>0</v>
      </c>
      <c r="AX1838" s="191">
        <f t="shared" si="1350"/>
        <v>0</v>
      </c>
      <c r="AY1838" s="191">
        <f t="shared" si="1351"/>
        <v>0</v>
      </c>
      <c r="AZ1838" s="191">
        <f t="shared" si="1352"/>
        <v>0</v>
      </c>
      <c r="BA1838" s="193">
        <f t="shared" si="1353"/>
        <v>1</v>
      </c>
      <c r="BB1838" s="193">
        <f t="shared" si="1354"/>
        <v>1</v>
      </c>
      <c r="BC1838" s="193">
        <f t="shared" si="1355"/>
        <v>1</v>
      </c>
      <c r="BD1838" s="191">
        <f t="shared" si="1317"/>
        <v>0</v>
      </c>
      <c r="BE1838" s="191">
        <f t="shared" si="1356"/>
        <v>0</v>
      </c>
      <c r="BF1838" s="210">
        <f t="shared" si="1357"/>
        <v>0</v>
      </c>
      <c r="BG1838" s="211">
        <f t="shared" si="1358"/>
        <v>0</v>
      </c>
      <c r="BH1838" s="289"/>
      <c r="BI1838" s="289"/>
      <c r="BL1838" s="233" t="str">
        <f t="shared" si="1359"/>
        <v/>
      </c>
    </row>
    <row r="1839" spans="1:64" ht="12" hidden="1" customHeight="1">
      <c r="A1839" s="333" t="s">
        <v>759</v>
      </c>
      <c r="B1839" s="381" t="s">
        <v>327</v>
      </c>
      <c r="C1839" s="333" t="s">
        <v>760</v>
      </c>
      <c r="D1839" s="381" t="s">
        <v>316</v>
      </c>
      <c r="E1839" s="381" t="s">
        <v>1451</v>
      </c>
      <c r="F1839" s="381" t="s">
        <v>586</v>
      </c>
      <c r="G1839" s="381" t="s">
        <v>394</v>
      </c>
      <c r="H1839" s="100" t="s">
        <v>653</v>
      </c>
      <c r="I1839" s="381" t="s">
        <v>339</v>
      </c>
      <c r="J1839" s="382">
        <v>3850</v>
      </c>
      <c r="K1839" s="382">
        <v>3850</v>
      </c>
      <c r="L1839" s="191" t="str">
        <f t="shared" si="1318"/>
        <v>875207090701011007588024422510</v>
      </c>
      <c r="M1839" s="192">
        <f t="array" ref="M1839">IF(COUNT(SEARCH(Удалить_Роспись_КВСР,$B1839)*SEARCH(Удалить_Роспись_ПБС,$C1839)*SEARCH(Удалить_Роспись_КФСР, $D1839)*SEARCH(Удалить_Роспись_КЦСР,$E1839)*SEARCH(Удалить_Роспись_КВР,$F1839)*SEARCH(Удалить_Роспись_ЭК,$H1839)*SEARCH(Удалить_Роспись_КР,$I1839))&gt;0,0,1)</f>
        <v>0</v>
      </c>
      <c r="N1839" s="192">
        <v>0</v>
      </c>
      <c r="O1839" s="192" t="str">
        <f t="shared" si="1319"/>
        <v/>
      </c>
      <c r="P1839" s="192" t="str">
        <f t="shared" si="1362"/>
        <v/>
      </c>
      <c r="Q1839" s="300" t="str">
        <f t="shared" si="1320"/>
        <v/>
      </c>
      <c r="R1839" s="300" t="str">
        <f t="shared" si="1321"/>
        <v/>
      </c>
      <c r="S1839" s="300" t="str">
        <f t="shared" si="1322"/>
        <v/>
      </c>
      <c r="T1839" s="192" t="str">
        <f t="shared" si="1323"/>
        <v/>
      </c>
      <c r="U1839" s="303" t="str">
        <f t="shared" si="1324"/>
        <v/>
      </c>
      <c r="V1839" s="300" t="str">
        <f t="shared" si="1325"/>
        <v/>
      </c>
      <c r="W1839" s="192" t="str">
        <f t="shared" si="1326"/>
        <v/>
      </c>
      <c r="X1839" s="303" t="str">
        <f t="shared" si="1327"/>
        <v/>
      </c>
      <c r="Y1839" s="300" t="str">
        <f t="shared" si="1328"/>
        <v/>
      </c>
      <c r="Z1839" s="300" t="str">
        <f t="shared" si="1329"/>
        <v/>
      </c>
      <c r="AA1839" s="303" t="str">
        <f t="shared" si="1330"/>
        <v/>
      </c>
      <c r="AB1839" s="300" t="str">
        <f t="shared" si="1331"/>
        <v/>
      </c>
      <c r="AC1839" s="300" t="str">
        <f t="shared" si="1332"/>
        <v/>
      </c>
      <c r="AD1839" s="300" t="str">
        <f t="shared" si="1333"/>
        <v/>
      </c>
      <c r="AE1839" s="192" t="str">
        <f t="shared" si="1334"/>
        <v/>
      </c>
      <c r="AF1839" s="192" t="str">
        <f t="shared" si="1335"/>
        <v/>
      </c>
      <c r="AG1839" s="192"/>
      <c r="AJ1839" s="300" t="str">
        <f t="shared" si="1336"/>
        <v/>
      </c>
      <c r="AK1839" s="300" t="str">
        <f t="shared" si="1337"/>
        <v/>
      </c>
      <c r="AL1839" s="300" t="str">
        <f t="shared" si="1338"/>
        <v/>
      </c>
      <c r="AM1839" s="300" t="str">
        <f t="shared" si="1339"/>
        <v/>
      </c>
      <c r="AN1839" s="300" t="str">
        <f t="shared" si="1340"/>
        <v/>
      </c>
      <c r="AO1839" s="300" t="str">
        <f t="shared" si="1341"/>
        <v/>
      </c>
      <c r="AP1839" s="300" t="str">
        <f t="shared" si="1342"/>
        <v/>
      </c>
      <c r="AQ1839" s="300" t="str">
        <f t="shared" si="1343"/>
        <v/>
      </c>
      <c r="AR1839" s="306" t="str">
        <f t="shared" si="1344"/>
        <v/>
      </c>
      <c r="AS1839" s="300" t="str">
        <f t="shared" si="1345"/>
        <v/>
      </c>
      <c r="AT1839" s="300" t="str">
        <f t="shared" si="1346"/>
        <v/>
      </c>
      <c r="AU1839" s="192" t="str">
        <f t="shared" si="1347"/>
        <v>рбс</v>
      </c>
      <c r="AV1839" s="192" t="str">
        <f t="shared" si="1348"/>
        <v>рбс87520709общпро</v>
      </c>
      <c r="AW1839" s="191">
        <f t="shared" si="1349"/>
        <v>0</v>
      </c>
      <c r="AX1839" s="191">
        <f t="shared" si="1350"/>
        <v>0</v>
      </c>
      <c r="AY1839" s="191">
        <f t="shared" si="1351"/>
        <v>0</v>
      </c>
      <c r="AZ1839" s="191">
        <f t="shared" si="1352"/>
        <v>0</v>
      </c>
      <c r="BA1839" s="193">
        <f t="shared" si="1353"/>
        <v>1</v>
      </c>
      <c r="BB1839" s="193">
        <f t="shared" si="1354"/>
        <v>1</v>
      </c>
      <c r="BC1839" s="193">
        <f t="shared" si="1355"/>
        <v>1</v>
      </c>
      <c r="BD1839" s="191">
        <f t="shared" si="1317"/>
        <v>0</v>
      </c>
      <c r="BE1839" s="191">
        <f t="shared" si="1356"/>
        <v>0</v>
      </c>
      <c r="BF1839" s="210">
        <f t="shared" si="1357"/>
        <v>0</v>
      </c>
      <c r="BG1839" s="211">
        <f t="shared" si="1358"/>
        <v>0</v>
      </c>
      <c r="BH1839" s="289"/>
      <c r="BI1839" s="289"/>
      <c r="BL1839" s="233" t="str">
        <f t="shared" si="1359"/>
        <v/>
      </c>
    </row>
    <row r="1840" spans="1:64" ht="12" hidden="1" customHeight="1">
      <c r="A1840" s="333" t="s">
        <v>759</v>
      </c>
      <c r="B1840" s="381" t="s">
        <v>327</v>
      </c>
      <c r="C1840" s="333" t="s">
        <v>760</v>
      </c>
      <c r="D1840" s="381" t="s">
        <v>316</v>
      </c>
      <c r="E1840" s="381" t="s">
        <v>1451</v>
      </c>
      <c r="F1840" s="381" t="s">
        <v>586</v>
      </c>
      <c r="G1840" s="381" t="s">
        <v>389</v>
      </c>
      <c r="H1840" s="100" t="s">
        <v>653</v>
      </c>
      <c r="I1840" s="381" t="s">
        <v>339</v>
      </c>
      <c r="J1840" s="382">
        <v>54000</v>
      </c>
      <c r="K1840" s="382">
        <v>23187.34</v>
      </c>
      <c r="L1840" s="191" t="str">
        <f t="shared" si="1318"/>
        <v>875207090701011007588024422610</v>
      </c>
      <c r="M1840" s="192">
        <f t="array" ref="M1840">IF(COUNT(SEARCH(Удалить_Роспись_КВСР,$B1840)*SEARCH(Удалить_Роспись_ПБС,$C1840)*SEARCH(Удалить_Роспись_КФСР, $D1840)*SEARCH(Удалить_Роспись_КЦСР,$E1840)*SEARCH(Удалить_Роспись_КВР,$F1840)*SEARCH(Удалить_Роспись_ЭК,$H1840)*SEARCH(Удалить_Роспись_КР,$I1840))&gt;0,0,1)</f>
        <v>0</v>
      </c>
      <c r="N1840" s="192">
        <v>0</v>
      </c>
      <c r="O1840" s="192" t="str">
        <f t="shared" si="1319"/>
        <v/>
      </c>
      <c r="P1840" s="192" t="str">
        <f t="shared" si="1362"/>
        <v/>
      </c>
      <c r="Q1840" s="300" t="str">
        <f t="shared" si="1320"/>
        <v/>
      </c>
      <c r="R1840" s="300" t="str">
        <f t="shared" si="1321"/>
        <v/>
      </c>
      <c r="S1840" s="300" t="str">
        <f t="shared" si="1322"/>
        <v/>
      </c>
      <c r="T1840" s="192" t="str">
        <f t="shared" si="1323"/>
        <v/>
      </c>
      <c r="U1840" s="303" t="str">
        <f t="shared" si="1324"/>
        <v/>
      </c>
      <c r="V1840" s="300" t="str">
        <f t="shared" si="1325"/>
        <v/>
      </c>
      <c r="W1840" s="192" t="str">
        <f t="shared" si="1326"/>
        <v/>
      </c>
      <c r="X1840" s="303" t="str">
        <f t="shared" si="1327"/>
        <v/>
      </c>
      <c r="Y1840" s="300" t="str">
        <f t="shared" si="1328"/>
        <v/>
      </c>
      <c r="Z1840" s="300" t="str">
        <f t="shared" si="1329"/>
        <v/>
      </c>
      <c r="AA1840" s="303" t="str">
        <f t="shared" si="1330"/>
        <v/>
      </c>
      <c r="AB1840" s="300" t="str">
        <f t="shared" si="1331"/>
        <v/>
      </c>
      <c r="AC1840" s="300" t="str">
        <f t="shared" si="1332"/>
        <v/>
      </c>
      <c r="AD1840" s="300" t="str">
        <f t="shared" si="1333"/>
        <v/>
      </c>
      <c r="AE1840" s="192" t="str">
        <f t="shared" si="1334"/>
        <v/>
      </c>
      <c r="AF1840" s="192" t="str">
        <f t="shared" si="1335"/>
        <v/>
      </c>
      <c r="AG1840" s="192"/>
      <c r="AJ1840" s="300" t="str">
        <f t="shared" si="1336"/>
        <v/>
      </c>
      <c r="AK1840" s="300" t="str">
        <f t="shared" si="1337"/>
        <v/>
      </c>
      <c r="AL1840" s="300" t="str">
        <f t="shared" si="1338"/>
        <v/>
      </c>
      <c r="AM1840" s="300" t="str">
        <f t="shared" si="1339"/>
        <v/>
      </c>
      <c r="AN1840" s="300" t="str">
        <f t="shared" si="1340"/>
        <v/>
      </c>
      <c r="AO1840" s="300" t="str">
        <f t="shared" si="1341"/>
        <v/>
      </c>
      <c r="AP1840" s="300" t="str">
        <f t="shared" si="1342"/>
        <v/>
      </c>
      <c r="AQ1840" s="300" t="str">
        <f t="shared" si="1343"/>
        <v/>
      </c>
      <c r="AR1840" s="306" t="str">
        <f t="shared" si="1344"/>
        <v/>
      </c>
      <c r="AS1840" s="300" t="str">
        <f t="shared" si="1345"/>
        <v/>
      </c>
      <c r="AT1840" s="300" t="str">
        <f t="shared" si="1346"/>
        <v/>
      </c>
      <c r="AU1840" s="192" t="str">
        <f t="shared" si="1347"/>
        <v>рбс</v>
      </c>
      <c r="AV1840" s="192" t="str">
        <f t="shared" si="1348"/>
        <v>рбс87520709общпро</v>
      </c>
      <c r="AW1840" s="191">
        <f t="shared" si="1349"/>
        <v>0</v>
      </c>
      <c r="AX1840" s="191">
        <f t="shared" si="1350"/>
        <v>0</v>
      </c>
      <c r="AY1840" s="191">
        <f t="shared" si="1351"/>
        <v>0</v>
      </c>
      <c r="AZ1840" s="191">
        <f t="shared" si="1352"/>
        <v>0</v>
      </c>
      <c r="BA1840" s="193">
        <f t="shared" si="1353"/>
        <v>1</v>
      </c>
      <c r="BB1840" s="193">
        <f t="shared" si="1354"/>
        <v>1</v>
      </c>
      <c r="BC1840" s="193">
        <f t="shared" si="1355"/>
        <v>1</v>
      </c>
      <c r="BD1840" s="191">
        <f t="shared" ref="BD1840:BD1903" si="1367">IF(ISNA(BA1840),0,AY1840*$BA1840)</f>
        <v>0</v>
      </c>
      <c r="BE1840" s="191">
        <f t="shared" si="1356"/>
        <v>0</v>
      </c>
      <c r="BF1840" s="210">
        <f t="shared" si="1357"/>
        <v>0</v>
      </c>
      <c r="BG1840" s="211">
        <f t="shared" si="1358"/>
        <v>0</v>
      </c>
      <c r="BH1840" s="289"/>
      <c r="BI1840" s="289"/>
      <c r="BL1840" s="233" t="str">
        <f t="shared" si="1359"/>
        <v/>
      </c>
    </row>
    <row r="1841" spans="1:64" ht="12" hidden="1" customHeight="1">
      <c r="A1841" s="333" t="s">
        <v>759</v>
      </c>
      <c r="B1841" s="381" t="s">
        <v>327</v>
      </c>
      <c r="C1841" s="333" t="s">
        <v>760</v>
      </c>
      <c r="D1841" s="381" t="s">
        <v>316</v>
      </c>
      <c r="E1841" s="381" t="s">
        <v>1451</v>
      </c>
      <c r="F1841" s="381" t="s">
        <v>586</v>
      </c>
      <c r="G1841" s="381" t="s">
        <v>397</v>
      </c>
      <c r="H1841" s="100" t="s">
        <v>653</v>
      </c>
      <c r="I1841" s="381" t="s">
        <v>339</v>
      </c>
      <c r="J1841" s="382">
        <v>181150</v>
      </c>
      <c r="K1841" s="382">
        <v>41668.730000000003</v>
      </c>
      <c r="L1841" s="191" t="str">
        <f t="shared" si="1318"/>
        <v>875207090701011007588024434010</v>
      </c>
      <c r="M1841" s="192">
        <f t="array" ref="M1841">IF(COUNT(SEARCH(Удалить_Роспись_КВСР,$B1841)*SEARCH(Удалить_Роспись_ПБС,$C1841)*SEARCH(Удалить_Роспись_КФСР, $D1841)*SEARCH(Удалить_Роспись_КЦСР,$E1841)*SEARCH(Удалить_Роспись_КВР,$F1841)*SEARCH(Удалить_Роспись_ЭК,$H1841)*SEARCH(Удалить_Роспись_КР,$I1841))&gt;0,0,1)</f>
        <v>0</v>
      </c>
      <c r="N1841" s="192">
        <v>0</v>
      </c>
      <c r="O1841" s="192" t="str">
        <f t="shared" si="1319"/>
        <v/>
      </c>
      <c r="P1841" s="192" t="str">
        <f t="shared" si="1362"/>
        <v/>
      </c>
      <c r="Q1841" s="300" t="str">
        <f t="shared" si="1320"/>
        <v/>
      </c>
      <c r="R1841" s="300" t="str">
        <f t="shared" si="1321"/>
        <v/>
      </c>
      <c r="S1841" s="300" t="str">
        <f t="shared" si="1322"/>
        <v/>
      </c>
      <c r="T1841" s="192" t="str">
        <f t="shared" si="1323"/>
        <v/>
      </c>
      <c r="U1841" s="303" t="str">
        <f t="shared" si="1324"/>
        <v/>
      </c>
      <c r="V1841" s="300" t="str">
        <f t="shared" si="1325"/>
        <v/>
      </c>
      <c r="W1841" s="192" t="str">
        <f t="shared" si="1326"/>
        <v/>
      </c>
      <c r="X1841" s="303" t="str">
        <f t="shared" si="1327"/>
        <v/>
      </c>
      <c r="Y1841" s="300" t="str">
        <f t="shared" si="1328"/>
        <v/>
      </c>
      <c r="Z1841" s="300" t="str">
        <f t="shared" si="1329"/>
        <v/>
      </c>
      <c r="AA1841" s="303" t="str">
        <f t="shared" si="1330"/>
        <v/>
      </c>
      <c r="AB1841" s="300" t="str">
        <f t="shared" si="1331"/>
        <v/>
      </c>
      <c r="AC1841" s="300" t="str">
        <f t="shared" si="1332"/>
        <v/>
      </c>
      <c r="AD1841" s="300" t="str">
        <f t="shared" si="1333"/>
        <v/>
      </c>
      <c r="AE1841" s="192" t="str">
        <f t="shared" si="1334"/>
        <v/>
      </c>
      <c r="AF1841" s="192" t="str">
        <f t="shared" si="1335"/>
        <v/>
      </c>
      <c r="AG1841" s="192"/>
      <c r="AJ1841" s="300" t="str">
        <f t="shared" si="1336"/>
        <v/>
      </c>
      <c r="AK1841" s="300" t="str">
        <f t="shared" si="1337"/>
        <v/>
      </c>
      <c r="AL1841" s="300" t="str">
        <f t="shared" si="1338"/>
        <v/>
      </c>
      <c r="AM1841" s="300" t="str">
        <f t="shared" si="1339"/>
        <v/>
      </c>
      <c r="AN1841" s="300" t="str">
        <f t="shared" si="1340"/>
        <v/>
      </c>
      <c r="AO1841" s="300" t="str">
        <f t="shared" si="1341"/>
        <v/>
      </c>
      <c r="AP1841" s="300" t="str">
        <f t="shared" si="1342"/>
        <v/>
      </c>
      <c r="AQ1841" s="300" t="str">
        <f t="shared" si="1343"/>
        <v/>
      </c>
      <c r="AR1841" s="306" t="str">
        <f t="shared" si="1344"/>
        <v/>
      </c>
      <c r="AS1841" s="300" t="str">
        <f t="shared" si="1345"/>
        <v/>
      </c>
      <c r="AT1841" s="300" t="str">
        <f t="shared" si="1346"/>
        <v/>
      </c>
      <c r="AU1841" s="192" t="str">
        <f t="shared" si="1347"/>
        <v>рбс</v>
      </c>
      <c r="AV1841" s="192" t="str">
        <f t="shared" si="1348"/>
        <v>рбс87520709общпро</v>
      </c>
      <c r="AW1841" s="191">
        <f t="shared" si="1349"/>
        <v>0</v>
      </c>
      <c r="AX1841" s="191">
        <f t="shared" si="1350"/>
        <v>0</v>
      </c>
      <c r="AY1841" s="191">
        <f t="shared" si="1351"/>
        <v>0</v>
      </c>
      <c r="AZ1841" s="191">
        <f t="shared" si="1352"/>
        <v>0</v>
      </c>
      <c r="BA1841" s="193">
        <f t="shared" si="1353"/>
        <v>1</v>
      </c>
      <c r="BB1841" s="193">
        <f t="shared" si="1354"/>
        <v>1</v>
      </c>
      <c r="BC1841" s="193">
        <f t="shared" si="1355"/>
        <v>1</v>
      </c>
      <c r="BD1841" s="191">
        <f t="shared" si="1367"/>
        <v>0</v>
      </c>
      <c r="BE1841" s="191">
        <f t="shared" si="1356"/>
        <v>0</v>
      </c>
      <c r="BF1841" s="210">
        <f t="shared" si="1357"/>
        <v>0</v>
      </c>
      <c r="BG1841" s="211">
        <f t="shared" si="1358"/>
        <v>0</v>
      </c>
      <c r="BH1841" s="289"/>
      <c r="BI1841" s="289"/>
      <c r="BL1841" s="233" t="str">
        <f t="shared" si="1359"/>
        <v/>
      </c>
    </row>
    <row r="1842" spans="1:64" ht="12" hidden="1" customHeight="1">
      <c r="A1842" s="333" t="s">
        <v>759</v>
      </c>
      <c r="B1842" s="381" t="s">
        <v>327</v>
      </c>
      <c r="C1842" s="333" t="s">
        <v>760</v>
      </c>
      <c r="D1842" s="381" t="s">
        <v>316</v>
      </c>
      <c r="E1842" s="381" t="s">
        <v>1451</v>
      </c>
      <c r="F1842" s="381" t="s">
        <v>609</v>
      </c>
      <c r="G1842" s="381" t="s">
        <v>395</v>
      </c>
      <c r="H1842" s="100" t="s">
        <v>653</v>
      </c>
      <c r="I1842" s="381" t="s">
        <v>339</v>
      </c>
      <c r="J1842" s="382">
        <v>1800</v>
      </c>
      <c r="K1842" s="382">
        <v>400</v>
      </c>
      <c r="L1842" s="191" t="str">
        <f t="shared" si="1318"/>
        <v>875207090701011007588085229010</v>
      </c>
      <c r="M1842" s="192">
        <f t="array" ref="M1842">IF(COUNT(SEARCH(Удалить_Роспись_КВСР,$B1842)*SEARCH(Удалить_Роспись_ПБС,$C1842)*SEARCH(Удалить_Роспись_КФСР, $D1842)*SEARCH(Удалить_Роспись_КЦСР,$E1842)*SEARCH(Удалить_Роспись_КВР,$F1842)*SEARCH(Удалить_Роспись_ЭК,$H1842)*SEARCH(Удалить_Роспись_КР,$I1842))&gt;0,0,1)</f>
        <v>0</v>
      </c>
      <c r="N1842" s="192">
        <v>0</v>
      </c>
      <c r="O1842" s="192" t="str">
        <f t="shared" si="1319"/>
        <v/>
      </c>
      <c r="P1842" s="192" t="str">
        <f t="shared" si="1362"/>
        <v/>
      </c>
      <c r="Q1842" s="300" t="str">
        <f t="shared" si="1320"/>
        <v/>
      </c>
      <c r="R1842" s="300" t="str">
        <f t="shared" si="1321"/>
        <v/>
      </c>
      <c r="S1842" s="300" t="str">
        <f t="shared" si="1322"/>
        <v/>
      </c>
      <c r="T1842" s="192" t="str">
        <f t="shared" si="1323"/>
        <v/>
      </c>
      <c r="U1842" s="303" t="str">
        <f t="shared" si="1324"/>
        <v/>
      </c>
      <c r="V1842" s="300" t="str">
        <f t="shared" si="1325"/>
        <v/>
      </c>
      <c r="W1842" s="192" t="str">
        <f t="shared" si="1326"/>
        <v/>
      </c>
      <c r="X1842" s="303" t="str">
        <f t="shared" si="1327"/>
        <v/>
      </c>
      <c r="Y1842" s="300" t="str">
        <f t="shared" si="1328"/>
        <v/>
      </c>
      <c r="Z1842" s="300" t="str">
        <f t="shared" si="1329"/>
        <v/>
      </c>
      <c r="AA1842" s="303" t="str">
        <f t="shared" si="1330"/>
        <v/>
      </c>
      <c r="AB1842" s="300" t="str">
        <f t="shared" si="1331"/>
        <v/>
      </c>
      <c r="AC1842" s="300" t="str">
        <f t="shared" si="1332"/>
        <v/>
      </c>
      <c r="AD1842" s="300" t="str">
        <f t="shared" si="1333"/>
        <v/>
      </c>
      <c r="AE1842" s="192" t="str">
        <f t="shared" si="1334"/>
        <v/>
      </c>
      <c r="AF1842" s="192" t="str">
        <f t="shared" si="1335"/>
        <v/>
      </c>
      <c r="AG1842" s="192"/>
      <c r="AJ1842" s="300" t="str">
        <f t="shared" si="1336"/>
        <v/>
      </c>
      <c r="AK1842" s="300" t="str">
        <f t="shared" si="1337"/>
        <v/>
      </c>
      <c r="AL1842" s="300" t="str">
        <f t="shared" si="1338"/>
        <v/>
      </c>
      <c r="AM1842" s="300" t="str">
        <f t="shared" si="1339"/>
        <v/>
      </c>
      <c r="AN1842" s="300" t="str">
        <f t="shared" si="1340"/>
        <v/>
      </c>
      <c r="AO1842" s="300" t="str">
        <f t="shared" si="1341"/>
        <v/>
      </c>
      <c r="AP1842" s="300" t="str">
        <f t="shared" si="1342"/>
        <v/>
      </c>
      <c r="AQ1842" s="300" t="str">
        <f t="shared" si="1343"/>
        <v/>
      </c>
      <c r="AR1842" s="306" t="str">
        <f t="shared" si="1344"/>
        <v/>
      </c>
      <c r="AS1842" s="300" t="str">
        <f t="shared" si="1345"/>
        <v/>
      </c>
      <c r="AT1842" s="300" t="str">
        <f t="shared" si="1346"/>
        <v/>
      </c>
      <c r="AU1842" s="192" t="str">
        <f t="shared" si="1347"/>
        <v>рбс</v>
      </c>
      <c r="AV1842" s="192" t="str">
        <f t="shared" si="1348"/>
        <v>рбс87520709общпро</v>
      </c>
      <c r="AW1842" s="191">
        <f t="shared" si="1349"/>
        <v>0</v>
      </c>
      <c r="AX1842" s="191">
        <f t="shared" si="1350"/>
        <v>0</v>
      </c>
      <c r="AY1842" s="191">
        <f t="shared" si="1351"/>
        <v>0</v>
      </c>
      <c r="AZ1842" s="191">
        <f t="shared" si="1352"/>
        <v>0</v>
      </c>
      <c r="BA1842" s="193">
        <f t="shared" si="1353"/>
        <v>1</v>
      </c>
      <c r="BB1842" s="193">
        <f t="shared" si="1354"/>
        <v>1</v>
      </c>
      <c r="BC1842" s="193">
        <f t="shared" si="1355"/>
        <v>1</v>
      </c>
      <c r="BD1842" s="191">
        <f t="shared" si="1367"/>
        <v>0</v>
      </c>
      <c r="BE1842" s="191">
        <f t="shared" si="1356"/>
        <v>0</v>
      </c>
      <c r="BF1842" s="210">
        <f t="shared" si="1357"/>
        <v>0</v>
      </c>
      <c r="BG1842" s="211">
        <f t="shared" si="1358"/>
        <v>0</v>
      </c>
      <c r="BH1842" s="289"/>
      <c r="BI1842" s="289"/>
      <c r="BL1842" s="233" t="str">
        <f t="shared" si="1359"/>
        <v/>
      </c>
    </row>
    <row r="1843" spans="1:64" ht="12" hidden="1" customHeight="1">
      <c r="A1843" s="333" t="s">
        <v>759</v>
      </c>
      <c r="B1843" s="381" t="s">
        <v>327</v>
      </c>
      <c r="C1843" s="333" t="s">
        <v>760</v>
      </c>
      <c r="D1843" s="381" t="s">
        <v>311</v>
      </c>
      <c r="E1843" s="381" t="s">
        <v>1452</v>
      </c>
      <c r="F1843" s="381" t="s">
        <v>586</v>
      </c>
      <c r="G1843" s="381" t="s">
        <v>397</v>
      </c>
      <c r="H1843" s="100" t="s">
        <v>653</v>
      </c>
      <c r="I1843" s="381" t="s">
        <v>339</v>
      </c>
      <c r="J1843" s="382">
        <v>17520</v>
      </c>
      <c r="K1843" s="382">
        <v>0</v>
      </c>
      <c r="L1843" s="191" t="str">
        <f t="shared" si="1318"/>
        <v>875207091003011007554024434010</v>
      </c>
      <c r="M1843" s="192">
        <f t="array" ref="M1843">IF(COUNT(SEARCH(Удалить_Роспись_КВСР,$B1843)*SEARCH(Удалить_Роспись_ПБС,$C1843)*SEARCH(Удалить_Роспись_КФСР, $D1843)*SEARCH(Удалить_Роспись_КЦСР,$E1843)*SEARCH(Удалить_Роспись_КВР,$F1843)*SEARCH(Удалить_Роспись_ЭК,$H1843)*SEARCH(Удалить_Роспись_КР,$I1843))&gt;0,0,1)</f>
        <v>0</v>
      </c>
      <c r="N1843" s="192">
        <v>0</v>
      </c>
      <c r="O1843" s="192" t="str">
        <f t="shared" si="1319"/>
        <v/>
      </c>
      <c r="P1843" s="192" t="str">
        <f t="shared" si="1362"/>
        <v/>
      </c>
      <c r="Q1843" s="300" t="str">
        <f t="shared" si="1320"/>
        <v/>
      </c>
      <c r="R1843" s="300" t="str">
        <f t="shared" si="1321"/>
        <v/>
      </c>
      <c r="S1843" s="300" t="str">
        <f t="shared" si="1322"/>
        <v/>
      </c>
      <c r="T1843" s="192" t="str">
        <f t="shared" si="1323"/>
        <v/>
      </c>
      <c r="U1843" s="303" t="str">
        <f t="shared" si="1324"/>
        <v/>
      </c>
      <c r="V1843" s="300" t="str">
        <f t="shared" si="1325"/>
        <v/>
      </c>
      <c r="W1843" s="192" t="str">
        <f t="shared" si="1326"/>
        <v/>
      </c>
      <c r="X1843" s="303" t="str">
        <f t="shared" si="1327"/>
        <v/>
      </c>
      <c r="Y1843" s="300" t="str">
        <f t="shared" si="1328"/>
        <v/>
      </c>
      <c r="Z1843" s="300" t="str">
        <f t="shared" si="1329"/>
        <v/>
      </c>
      <c r="AA1843" s="303" t="str">
        <f t="shared" si="1330"/>
        <v/>
      </c>
      <c r="AB1843" s="300" t="str">
        <f t="shared" si="1331"/>
        <v/>
      </c>
      <c r="AC1843" s="300" t="str">
        <f t="shared" si="1332"/>
        <v/>
      </c>
      <c r="AD1843" s="300" t="str">
        <f t="shared" si="1333"/>
        <v/>
      </c>
      <c r="AE1843" s="192" t="str">
        <f t="shared" si="1334"/>
        <v/>
      </c>
      <c r="AF1843" s="192" t="str">
        <f t="shared" si="1335"/>
        <v/>
      </c>
      <c r="AG1843" s="192"/>
      <c r="AJ1843" s="300" t="str">
        <f t="shared" si="1336"/>
        <v/>
      </c>
      <c r="AK1843" s="300" t="str">
        <f t="shared" si="1337"/>
        <v/>
      </c>
      <c r="AL1843" s="300" t="str">
        <f t="shared" si="1338"/>
        <v/>
      </c>
      <c r="AM1843" s="300" t="str">
        <f t="shared" si="1339"/>
        <v/>
      </c>
      <c r="AN1843" s="300" t="str">
        <f t="shared" si="1340"/>
        <v/>
      </c>
      <c r="AO1843" s="300" t="str">
        <f t="shared" si="1341"/>
        <v/>
      </c>
      <c r="AP1843" s="300" t="str">
        <f t="shared" si="1342"/>
        <v/>
      </c>
      <c r="AQ1843" s="300" t="str">
        <f t="shared" si="1343"/>
        <v/>
      </c>
      <c r="AR1843" s="306" t="str">
        <f t="shared" si="1344"/>
        <v/>
      </c>
      <c r="AS1843" s="300" t="str">
        <f t="shared" si="1345"/>
        <v/>
      </c>
      <c r="AT1843" s="300" t="str">
        <f t="shared" si="1346"/>
        <v/>
      </c>
      <c r="AU1843" s="192" t="str">
        <f t="shared" si="1347"/>
        <v>рбс</v>
      </c>
      <c r="AV1843" s="192" t="str">
        <f t="shared" si="1348"/>
        <v>рбс87520709общпро</v>
      </c>
      <c r="AW1843" s="191">
        <f t="shared" si="1349"/>
        <v>0</v>
      </c>
      <c r="AX1843" s="191">
        <f t="shared" si="1350"/>
        <v>0</v>
      </c>
      <c r="AY1843" s="191">
        <f t="shared" si="1351"/>
        <v>0</v>
      </c>
      <c r="AZ1843" s="191">
        <f t="shared" si="1352"/>
        <v>0</v>
      </c>
      <c r="BA1843" s="193">
        <f t="shared" si="1353"/>
        <v>1</v>
      </c>
      <c r="BB1843" s="193">
        <f t="shared" si="1354"/>
        <v>1</v>
      </c>
      <c r="BC1843" s="193">
        <f t="shared" si="1355"/>
        <v>1</v>
      </c>
      <c r="BD1843" s="191">
        <f t="shared" si="1367"/>
        <v>0</v>
      </c>
      <c r="BE1843" s="191">
        <f t="shared" si="1356"/>
        <v>0</v>
      </c>
      <c r="BF1843" s="210">
        <f t="shared" si="1357"/>
        <v>0</v>
      </c>
      <c r="BG1843" s="211">
        <f t="shared" si="1358"/>
        <v>0</v>
      </c>
      <c r="BH1843" s="289"/>
      <c r="BI1843" s="289"/>
      <c r="BJ1843" s="228"/>
      <c r="BK1843" s="228"/>
      <c r="BL1843" s="233" t="str">
        <f t="shared" si="1359"/>
        <v/>
      </c>
    </row>
    <row r="1844" spans="1:64" ht="12" customHeight="1">
      <c r="A1844" s="333" t="s">
        <v>761</v>
      </c>
      <c r="B1844" s="381" t="s">
        <v>327</v>
      </c>
      <c r="C1844" s="333" t="s">
        <v>762</v>
      </c>
      <c r="D1844" s="381" t="s">
        <v>316</v>
      </c>
      <c r="E1844" s="381" t="s">
        <v>1443</v>
      </c>
      <c r="F1844" s="381" t="s">
        <v>608</v>
      </c>
      <c r="G1844" s="381" t="s">
        <v>385</v>
      </c>
      <c r="H1844" s="100" t="s">
        <v>653</v>
      </c>
      <c r="I1844" s="381" t="s">
        <v>505</v>
      </c>
      <c r="J1844" s="382">
        <v>710212</v>
      </c>
      <c r="K1844" s="382">
        <v>441593.05</v>
      </c>
      <c r="L1844" s="191" t="str">
        <f t="shared" si="1318"/>
        <v>875205290701011004001011121101</v>
      </c>
      <c r="M1844" s="192">
        <f t="array" ref="M1844">IF(COUNT(SEARCH(Удалить_Роспись_КВСР,$B1844)*SEARCH(Удалить_Роспись_ПБС,$C1844)*SEARCH(Удалить_Роспись_КФСР, $D1844)*SEARCH(Удалить_Роспись_КЦСР,$E1844)*SEARCH(Удалить_Роспись_КВР,$F1844)*SEARCH(Удалить_Роспись_ЭК,$H1844)*SEARCH(Удалить_Роспись_КР,$I1844))&gt;0,0,1)</f>
        <v>0</v>
      </c>
      <c r="N1844" s="192">
        <v>0</v>
      </c>
      <c r="O1844" s="192" t="str">
        <f t="shared" si="1319"/>
        <v/>
      </c>
      <c r="P1844" s="192" t="str">
        <f t="shared" si="1362"/>
        <v/>
      </c>
      <c r="Q1844" s="300" t="str">
        <f t="shared" si="1320"/>
        <v/>
      </c>
      <c r="R1844" s="300" t="str">
        <f t="shared" si="1321"/>
        <v/>
      </c>
      <c r="S1844" s="300" t="str">
        <f t="shared" si="1322"/>
        <v/>
      </c>
      <c r="T1844" s="192" t="str">
        <f t="shared" si="1323"/>
        <v/>
      </c>
      <c r="U1844" s="303" t="str">
        <f t="shared" si="1324"/>
        <v/>
      </c>
      <c r="V1844" s="300" t="str">
        <f t="shared" si="1325"/>
        <v/>
      </c>
      <c r="W1844" s="192" t="str">
        <f t="shared" si="1326"/>
        <v/>
      </c>
      <c r="X1844" s="303" t="str">
        <f t="shared" si="1327"/>
        <v/>
      </c>
      <c r="Y1844" s="300" t="str">
        <f t="shared" si="1328"/>
        <v/>
      </c>
      <c r="Z1844" s="300" t="str">
        <f t="shared" si="1329"/>
        <v/>
      </c>
      <c r="AA1844" s="303" t="str">
        <f t="shared" si="1330"/>
        <v/>
      </c>
      <c r="AB1844" s="300" t="str">
        <f t="shared" si="1331"/>
        <v/>
      </c>
      <c r="AC1844" s="300" t="str">
        <f t="shared" si="1332"/>
        <v/>
      </c>
      <c r="AD1844" s="300" t="str">
        <f t="shared" si="1333"/>
        <v/>
      </c>
      <c r="AE1844" s="192" t="str">
        <f t="shared" si="1334"/>
        <v/>
      </c>
      <c r="AF1844" s="192" t="str">
        <f t="shared" si="1335"/>
        <v/>
      </c>
      <c r="AG1844" s="192"/>
      <c r="AJ1844" s="300" t="str">
        <f t="shared" si="1336"/>
        <v/>
      </c>
      <c r="AK1844" s="300" t="str">
        <f t="shared" si="1337"/>
        <v/>
      </c>
      <c r="AL1844" s="300" t="str">
        <f t="shared" si="1338"/>
        <v/>
      </c>
      <c r="AM1844" s="300" t="str">
        <f t="shared" si="1339"/>
        <v/>
      </c>
      <c r="AN1844" s="300" t="str">
        <f t="shared" si="1340"/>
        <v/>
      </c>
      <c r="AO1844" s="300" t="str">
        <f t="shared" si="1341"/>
        <v/>
      </c>
      <c r="AP1844" s="300" t="str">
        <f t="shared" si="1342"/>
        <v/>
      </c>
      <c r="AQ1844" s="300" t="str">
        <f t="shared" si="1343"/>
        <v/>
      </c>
      <c r="AR1844" s="306" t="str">
        <f t="shared" si="1344"/>
        <v/>
      </c>
      <c r="AS1844" s="300" t="str">
        <f t="shared" si="1345"/>
        <v/>
      </c>
      <c r="AT1844" s="300" t="str">
        <f t="shared" si="1346"/>
        <v/>
      </c>
      <c r="AU1844" s="192" t="str">
        <f t="shared" si="1347"/>
        <v>рбс</v>
      </c>
      <c r="AV1844" s="192" t="str">
        <f t="shared" si="1348"/>
        <v>рбс87520529общопл</v>
      </c>
      <c r="AW1844" s="191">
        <f t="shared" si="1349"/>
        <v>0</v>
      </c>
      <c r="AX1844" s="191">
        <f t="shared" si="1350"/>
        <v>0</v>
      </c>
      <c r="AY1844" s="191">
        <f t="shared" si="1351"/>
        <v>0</v>
      </c>
      <c r="AZ1844" s="191">
        <f t="shared" si="1352"/>
        <v>0</v>
      </c>
      <c r="BA1844" s="193">
        <f t="shared" si="1353"/>
        <v>1</v>
      </c>
      <c r="BB1844" s="193">
        <f t="shared" si="1354"/>
        <v>1</v>
      </c>
      <c r="BC1844" s="193">
        <f t="shared" si="1355"/>
        <v>1</v>
      </c>
      <c r="BD1844" s="191">
        <f t="shared" si="1367"/>
        <v>0</v>
      </c>
      <c r="BE1844" s="191">
        <f t="shared" si="1356"/>
        <v>0</v>
      </c>
      <c r="BF1844" s="210">
        <f t="shared" si="1357"/>
        <v>0</v>
      </c>
      <c r="BG1844" s="211">
        <f t="shared" si="1358"/>
        <v>0</v>
      </c>
      <c r="BH1844" s="289"/>
      <c r="BI1844" s="289"/>
      <c r="BL1844" s="233" t="str">
        <f t="shared" si="1359"/>
        <v/>
      </c>
    </row>
    <row r="1845" spans="1:64" ht="12" customHeight="1">
      <c r="A1845" s="333" t="s">
        <v>761</v>
      </c>
      <c r="B1845" s="381" t="s">
        <v>327</v>
      </c>
      <c r="C1845" s="333" t="s">
        <v>762</v>
      </c>
      <c r="D1845" s="381" t="s">
        <v>316</v>
      </c>
      <c r="E1845" s="381" t="s">
        <v>1443</v>
      </c>
      <c r="F1845" s="381" t="s">
        <v>589</v>
      </c>
      <c r="G1845" s="381" t="s">
        <v>386</v>
      </c>
      <c r="H1845" s="100" t="s">
        <v>653</v>
      </c>
      <c r="I1845" s="381" t="s">
        <v>505</v>
      </c>
      <c r="J1845" s="382">
        <v>6944</v>
      </c>
      <c r="K1845" s="382">
        <v>6944</v>
      </c>
      <c r="L1845" s="191" t="str">
        <f t="shared" si="1318"/>
        <v>875205290701011004001011221201</v>
      </c>
      <c r="M1845" s="192">
        <f t="array" ref="M1845">IF(COUNT(SEARCH(Удалить_Роспись_КВСР,$B1845)*SEARCH(Удалить_Роспись_ПБС,$C1845)*SEARCH(Удалить_Роспись_КФСР, $D1845)*SEARCH(Удалить_Роспись_КЦСР,$E1845)*SEARCH(Удалить_Роспись_КВР,$F1845)*SEARCH(Удалить_Роспись_ЭК,$H1845)*SEARCH(Удалить_Роспись_КР,$I1845))&gt;0,0,1)</f>
        <v>0</v>
      </c>
      <c r="N1845" s="192">
        <v>0</v>
      </c>
      <c r="O1845" s="192" t="str">
        <f t="shared" si="1319"/>
        <v/>
      </c>
      <c r="P1845" s="192" t="str">
        <f t="shared" si="1362"/>
        <v/>
      </c>
      <c r="Q1845" s="300" t="str">
        <f t="shared" si="1320"/>
        <v/>
      </c>
      <c r="R1845" s="300" t="str">
        <f t="shared" si="1321"/>
        <v/>
      </c>
      <c r="S1845" s="300" t="str">
        <f t="shared" si="1322"/>
        <v/>
      </c>
      <c r="T1845" s="192" t="str">
        <f t="shared" si="1323"/>
        <v/>
      </c>
      <c r="U1845" s="303" t="str">
        <f t="shared" si="1324"/>
        <v/>
      </c>
      <c r="V1845" s="300" t="str">
        <f t="shared" si="1325"/>
        <v/>
      </c>
      <c r="W1845" s="192" t="str">
        <f t="shared" si="1326"/>
        <v/>
      </c>
      <c r="X1845" s="303" t="str">
        <f t="shared" si="1327"/>
        <v/>
      </c>
      <c r="Y1845" s="300" t="str">
        <f t="shared" si="1328"/>
        <v/>
      </c>
      <c r="Z1845" s="300" t="str">
        <f t="shared" si="1329"/>
        <v/>
      </c>
      <c r="AA1845" s="303" t="str">
        <f t="shared" si="1330"/>
        <v/>
      </c>
      <c r="AB1845" s="300" t="str">
        <f t="shared" si="1331"/>
        <v/>
      </c>
      <c r="AC1845" s="300" t="str">
        <f t="shared" si="1332"/>
        <v/>
      </c>
      <c r="AD1845" s="300" t="str">
        <f t="shared" si="1333"/>
        <v/>
      </c>
      <c r="AE1845" s="192" t="str">
        <f t="shared" si="1334"/>
        <v/>
      </c>
      <c r="AF1845" s="192" t="str">
        <f t="shared" si="1335"/>
        <v/>
      </c>
      <c r="AG1845" s="192"/>
      <c r="AJ1845" s="300" t="str">
        <f t="shared" si="1336"/>
        <v/>
      </c>
      <c r="AK1845" s="300" t="str">
        <f t="shared" si="1337"/>
        <v/>
      </c>
      <c r="AL1845" s="300" t="str">
        <f t="shared" si="1338"/>
        <v/>
      </c>
      <c r="AM1845" s="300" t="str">
        <f t="shared" si="1339"/>
        <v/>
      </c>
      <c r="AN1845" s="300" t="str">
        <f t="shared" si="1340"/>
        <v/>
      </c>
      <c r="AO1845" s="300" t="str">
        <f t="shared" si="1341"/>
        <v/>
      </c>
      <c r="AP1845" s="300" t="str">
        <f t="shared" si="1342"/>
        <v/>
      </c>
      <c r="AQ1845" s="300" t="str">
        <f t="shared" si="1343"/>
        <v/>
      </c>
      <c r="AR1845" s="306" t="str">
        <f t="shared" si="1344"/>
        <v/>
      </c>
      <c r="AS1845" s="300" t="str">
        <f t="shared" si="1345"/>
        <v/>
      </c>
      <c r="AT1845" s="300" t="str">
        <f t="shared" si="1346"/>
        <v/>
      </c>
      <c r="AU1845" s="192" t="str">
        <f t="shared" si="1347"/>
        <v>рбс</v>
      </c>
      <c r="AV1845" s="192" t="str">
        <f t="shared" si="1348"/>
        <v>рбс87520529общпро</v>
      </c>
      <c r="AW1845" s="191">
        <f t="shared" si="1349"/>
        <v>0</v>
      </c>
      <c r="AX1845" s="191">
        <f t="shared" si="1350"/>
        <v>0</v>
      </c>
      <c r="AY1845" s="191">
        <f t="shared" si="1351"/>
        <v>0</v>
      </c>
      <c r="AZ1845" s="191">
        <f t="shared" si="1352"/>
        <v>0</v>
      </c>
      <c r="BA1845" s="193">
        <f t="shared" si="1353"/>
        <v>1</v>
      </c>
      <c r="BB1845" s="193">
        <f t="shared" si="1354"/>
        <v>1</v>
      </c>
      <c r="BC1845" s="193">
        <f t="shared" si="1355"/>
        <v>1</v>
      </c>
      <c r="BD1845" s="191">
        <f t="shared" si="1367"/>
        <v>0</v>
      </c>
      <c r="BE1845" s="191">
        <f t="shared" si="1356"/>
        <v>0</v>
      </c>
      <c r="BF1845" s="210">
        <f t="shared" si="1357"/>
        <v>0</v>
      </c>
      <c r="BG1845" s="211">
        <f t="shared" si="1358"/>
        <v>0</v>
      </c>
      <c r="BH1845" s="289"/>
      <c r="BI1845" s="289"/>
      <c r="BL1845" s="233" t="str">
        <f t="shared" si="1359"/>
        <v/>
      </c>
    </row>
    <row r="1846" spans="1:64" ht="12" customHeight="1">
      <c r="A1846" s="333" t="s">
        <v>761</v>
      </c>
      <c r="B1846" s="381" t="s">
        <v>327</v>
      </c>
      <c r="C1846" s="333" t="s">
        <v>762</v>
      </c>
      <c r="D1846" s="381" t="s">
        <v>316</v>
      </c>
      <c r="E1846" s="381" t="s">
        <v>1443</v>
      </c>
      <c r="F1846" s="381" t="s">
        <v>902</v>
      </c>
      <c r="G1846" s="381" t="s">
        <v>387</v>
      </c>
      <c r="H1846" s="100" t="s">
        <v>653</v>
      </c>
      <c r="I1846" s="381" t="s">
        <v>505</v>
      </c>
      <c r="J1846" s="382">
        <v>213479.95</v>
      </c>
      <c r="K1846" s="382">
        <v>126366.24</v>
      </c>
      <c r="L1846" s="191" t="str">
        <f t="shared" si="1318"/>
        <v>875205290701011004001011921301</v>
      </c>
      <c r="M1846" s="192">
        <f t="array" ref="M1846">IF(COUNT(SEARCH(Удалить_Роспись_КВСР,$B1846)*SEARCH(Удалить_Роспись_ПБС,$C1846)*SEARCH(Удалить_Роспись_КФСР, $D1846)*SEARCH(Удалить_Роспись_КЦСР,$E1846)*SEARCH(Удалить_Роспись_КВР,$F1846)*SEARCH(Удалить_Роспись_ЭК,$H1846)*SEARCH(Удалить_Роспись_КР,$I1846))&gt;0,0,1)</f>
        <v>0</v>
      </c>
      <c r="N1846" s="192">
        <v>0</v>
      </c>
      <c r="O1846" s="192" t="str">
        <f t="shared" si="1319"/>
        <v/>
      </c>
      <c r="P1846" s="192" t="str">
        <f t="shared" si="1362"/>
        <v/>
      </c>
      <c r="Q1846" s="300" t="str">
        <f t="shared" si="1320"/>
        <v/>
      </c>
      <c r="R1846" s="300" t="str">
        <f t="shared" si="1321"/>
        <v/>
      </c>
      <c r="S1846" s="300" t="str">
        <f t="shared" si="1322"/>
        <v/>
      </c>
      <c r="T1846" s="192" t="str">
        <f t="shared" si="1323"/>
        <v/>
      </c>
      <c r="U1846" s="303" t="str">
        <f t="shared" si="1324"/>
        <v/>
      </c>
      <c r="V1846" s="300" t="str">
        <f t="shared" si="1325"/>
        <v/>
      </c>
      <c r="W1846" s="192" t="str">
        <f t="shared" si="1326"/>
        <v/>
      </c>
      <c r="X1846" s="303" t="str">
        <f t="shared" si="1327"/>
        <v/>
      </c>
      <c r="Y1846" s="300" t="str">
        <f t="shared" si="1328"/>
        <v/>
      </c>
      <c r="Z1846" s="300" t="str">
        <f t="shared" si="1329"/>
        <v/>
      </c>
      <c r="AA1846" s="303" t="str">
        <f t="shared" si="1330"/>
        <v/>
      </c>
      <c r="AB1846" s="300" t="str">
        <f t="shared" si="1331"/>
        <v/>
      </c>
      <c r="AC1846" s="300" t="str">
        <f t="shared" si="1332"/>
        <v/>
      </c>
      <c r="AD1846" s="300" t="str">
        <f t="shared" si="1333"/>
        <v/>
      </c>
      <c r="AE1846" s="192" t="str">
        <f t="shared" si="1334"/>
        <v/>
      </c>
      <c r="AF1846" s="192" t="str">
        <f t="shared" si="1335"/>
        <v/>
      </c>
      <c r="AG1846" s="192"/>
      <c r="AJ1846" s="300" t="str">
        <f t="shared" si="1336"/>
        <v/>
      </c>
      <c r="AK1846" s="300" t="str">
        <f t="shared" si="1337"/>
        <v/>
      </c>
      <c r="AL1846" s="300" t="str">
        <f t="shared" si="1338"/>
        <v/>
      </c>
      <c r="AM1846" s="300" t="str">
        <f t="shared" si="1339"/>
        <v/>
      </c>
      <c r="AN1846" s="300" t="str">
        <f t="shared" si="1340"/>
        <v/>
      </c>
      <c r="AO1846" s="300" t="str">
        <f t="shared" si="1341"/>
        <v/>
      </c>
      <c r="AP1846" s="300" t="str">
        <f t="shared" si="1342"/>
        <v/>
      </c>
      <c r="AQ1846" s="300" t="str">
        <f t="shared" si="1343"/>
        <v/>
      </c>
      <c r="AR1846" s="306" t="str">
        <f t="shared" si="1344"/>
        <v/>
      </c>
      <c r="AS1846" s="300" t="str">
        <f t="shared" si="1345"/>
        <v/>
      </c>
      <c r="AT1846" s="300" t="str">
        <f t="shared" si="1346"/>
        <v/>
      </c>
      <c r="AU1846" s="192" t="str">
        <f t="shared" si="1347"/>
        <v>рбс</v>
      </c>
      <c r="AV1846" s="192" t="str">
        <f t="shared" si="1348"/>
        <v>рбс87520529общопл</v>
      </c>
      <c r="AW1846" s="191">
        <f t="shared" si="1349"/>
        <v>0</v>
      </c>
      <c r="AX1846" s="191">
        <f t="shared" si="1350"/>
        <v>0</v>
      </c>
      <c r="AY1846" s="191">
        <f t="shared" si="1351"/>
        <v>0</v>
      </c>
      <c r="AZ1846" s="191">
        <f t="shared" si="1352"/>
        <v>0</v>
      </c>
      <c r="BA1846" s="193">
        <f t="shared" si="1353"/>
        <v>1</v>
      </c>
      <c r="BB1846" s="193">
        <f t="shared" si="1354"/>
        <v>1</v>
      </c>
      <c r="BC1846" s="193">
        <f t="shared" si="1355"/>
        <v>1</v>
      </c>
      <c r="BD1846" s="191">
        <f t="shared" si="1367"/>
        <v>0</v>
      </c>
      <c r="BE1846" s="191">
        <f t="shared" si="1356"/>
        <v>0</v>
      </c>
      <c r="BF1846" s="210">
        <f t="shared" si="1357"/>
        <v>0</v>
      </c>
      <c r="BG1846" s="211">
        <f t="shared" si="1358"/>
        <v>0</v>
      </c>
      <c r="BH1846" s="289"/>
      <c r="BI1846" s="289"/>
      <c r="BL1846" s="233" t="str">
        <f t="shared" si="1359"/>
        <v/>
      </c>
    </row>
    <row r="1847" spans="1:64" ht="12" customHeight="1">
      <c r="A1847" s="333" t="s">
        <v>761</v>
      </c>
      <c r="B1847" s="381" t="s">
        <v>327</v>
      </c>
      <c r="C1847" s="333" t="s">
        <v>762</v>
      </c>
      <c r="D1847" s="381" t="s">
        <v>316</v>
      </c>
      <c r="E1847" s="381" t="s">
        <v>1443</v>
      </c>
      <c r="F1847" s="381" t="s">
        <v>586</v>
      </c>
      <c r="G1847" s="381" t="s">
        <v>391</v>
      </c>
      <c r="H1847" s="100" t="s">
        <v>653</v>
      </c>
      <c r="I1847" s="381" t="s">
        <v>505</v>
      </c>
      <c r="J1847" s="382">
        <v>4800</v>
      </c>
      <c r="K1847" s="382">
        <v>4800</v>
      </c>
      <c r="L1847" s="191" t="str">
        <f t="shared" si="1318"/>
        <v>875205290701011004001024422101</v>
      </c>
      <c r="M1847" s="192">
        <f t="array" ref="M1847">IF(COUNT(SEARCH(Удалить_Роспись_КВСР,$B1847)*SEARCH(Удалить_Роспись_ПБС,$C1847)*SEARCH(Удалить_Роспись_КФСР, $D1847)*SEARCH(Удалить_Роспись_КЦСР,$E1847)*SEARCH(Удалить_Роспись_КВР,$F1847)*SEARCH(Удалить_Роспись_ЭК,$H1847)*SEARCH(Удалить_Роспись_КР,$I1847))&gt;0,0,1)</f>
        <v>0</v>
      </c>
      <c r="N1847" s="192">
        <f>IF(COUNT(SEARCH(Удалить_Индекс_КВСР,$B1847)*SEARCH(Удалить_Индекс_ПБС,$C1847)*SEARCH(Удалить_Индекс_КФСР,$D1847)*SEARCH(Удалить_Индекс_КЦСР,$E1847)*SEARCH(Удалить_Индекс_КВР,$F1847)*SEARCH(Удалить_Индекс_ЭК,$H1847)*SEARCH(Удалить_Индекс_КР,$I1847))&gt;0,0,1)</f>
        <v>1</v>
      </c>
      <c r="O1847" s="192" t="str">
        <f t="shared" si="1319"/>
        <v/>
      </c>
      <c r="P1847" s="192" t="str">
        <f t="shared" si="1362"/>
        <v/>
      </c>
      <c r="Q1847" s="300" t="str">
        <f t="shared" si="1320"/>
        <v/>
      </c>
      <c r="R1847" s="300" t="str">
        <f t="shared" si="1321"/>
        <v/>
      </c>
      <c r="S1847" s="300" t="str">
        <f t="shared" si="1322"/>
        <v/>
      </c>
      <c r="T1847" s="192" t="str">
        <f t="shared" si="1323"/>
        <v/>
      </c>
      <c r="U1847" s="303" t="str">
        <f t="shared" si="1324"/>
        <v/>
      </c>
      <c r="V1847" s="300" t="str">
        <f t="shared" si="1325"/>
        <v/>
      </c>
      <c r="W1847" s="192" t="str">
        <f t="shared" si="1326"/>
        <v/>
      </c>
      <c r="X1847" s="303" t="str">
        <f t="shared" si="1327"/>
        <v/>
      </c>
      <c r="Y1847" s="300" t="str">
        <f t="shared" si="1328"/>
        <v/>
      </c>
      <c r="Z1847" s="300" t="str">
        <f t="shared" si="1329"/>
        <v/>
      </c>
      <c r="AA1847" s="303" t="str">
        <f t="shared" si="1330"/>
        <v/>
      </c>
      <c r="AB1847" s="300" t="str">
        <f t="shared" si="1331"/>
        <v/>
      </c>
      <c r="AC1847" s="300" t="str">
        <f t="shared" si="1332"/>
        <v/>
      </c>
      <c r="AD1847" s="300" t="str">
        <f t="shared" si="1333"/>
        <v/>
      </c>
      <c r="AE1847" s="192" t="str">
        <f t="shared" si="1334"/>
        <v/>
      </c>
      <c r="AF1847" s="192" t="str">
        <f t="shared" si="1335"/>
        <v/>
      </c>
      <c r="AG1847" s="192"/>
      <c r="AJ1847" s="300" t="str">
        <f t="shared" si="1336"/>
        <v/>
      </c>
      <c r="AK1847" s="300" t="str">
        <f t="shared" si="1337"/>
        <v/>
      </c>
      <c r="AL1847" s="300" t="str">
        <f t="shared" si="1338"/>
        <v/>
      </c>
      <c r="AM1847" s="300" t="str">
        <f t="shared" si="1339"/>
        <v/>
      </c>
      <c r="AN1847" s="300" t="str">
        <f t="shared" si="1340"/>
        <v/>
      </c>
      <c r="AO1847" s="300" t="str">
        <f t="shared" si="1341"/>
        <v/>
      </c>
      <c r="AP1847" s="300" t="str">
        <f t="shared" si="1342"/>
        <v/>
      </c>
      <c r="AQ1847" s="300" t="str">
        <f t="shared" si="1343"/>
        <v/>
      </c>
      <c r="AR1847" s="306" t="str">
        <f t="shared" si="1344"/>
        <v/>
      </c>
      <c r="AS1847" s="300" t="str">
        <f t="shared" si="1345"/>
        <v/>
      </c>
      <c r="AT1847" s="300" t="str">
        <f t="shared" si="1346"/>
        <v/>
      </c>
      <c r="AU1847" s="192" t="str">
        <f t="shared" si="1347"/>
        <v>рбс</v>
      </c>
      <c r="AV1847" s="192" t="str">
        <f t="shared" si="1348"/>
        <v>рбс87520529общпро</v>
      </c>
      <c r="AW1847" s="191">
        <f t="shared" si="1349"/>
        <v>0</v>
      </c>
      <c r="AX1847" s="191">
        <f t="shared" si="1350"/>
        <v>0</v>
      </c>
      <c r="AY1847" s="191">
        <f t="shared" si="1351"/>
        <v>4800</v>
      </c>
      <c r="AZ1847" s="191">
        <f t="shared" si="1352"/>
        <v>4800</v>
      </c>
      <c r="BA1847" s="193">
        <f t="shared" si="1353"/>
        <v>1</v>
      </c>
      <c r="BB1847" s="193">
        <f t="shared" si="1354"/>
        <v>1</v>
      </c>
      <c r="BC1847" s="193">
        <f t="shared" si="1355"/>
        <v>1</v>
      </c>
      <c r="BD1847" s="191">
        <f t="shared" si="1367"/>
        <v>4800</v>
      </c>
      <c r="BE1847" s="191">
        <f t="shared" si="1356"/>
        <v>4800</v>
      </c>
      <c r="BF1847" s="210">
        <f t="shared" si="1357"/>
        <v>4800</v>
      </c>
      <c r="BG1847" s="211">
        <f t="shared" si="1358"/>
        <v>4800</v>
      </c>
      <c r="BH1847" s="289"/>
      <c r="BI1847" s="289"/>
      <c r="BL1847" s="233" t="str">
        <f t="shared" si="1359"/>
        <v/>
      </c>
    </row>
    <row r="1848" spans="1:64" ht="12" customHeight="1">
      <c r="A1848" s="333" t="s">
        <v>761</v>
      </c>
      <c r="B1848" s="381" t="s">
        <v>327</v>
      </c>
      <c r="C1848" s="333" t="s">
        <v>762</v>
      </c>
      <c r="D1848" s="381" t="s">
        <v>316</v>
      </c>
      <c r="E1848" s="381" t="s">
        <v>1443</v>
      </c>
      <c r="F1848" s="381" t="s">
        <v>586</v>
      </c>
      <c r="G1848" s="381" t="s">
        <v>394</v>
      </c>
      <c r="H1848" s="100" t="s">
        <v>653</v>
      </c>
      <c r="I1848" s="381" t="s">
        <v>505</v>
      </c>
      <c r="J1848" s="382">
        <v>91547.5</v>
      </c>
      <c r="K1848" s="382">
        <v>64021.25</v>
      </c>
      <c r="L1848" s="191" t="str">
        <f t="shared" si="1318"/>
        <v>875205290701011004001024422501</v>
      </c>
      <c r="M1848" s="192">
        <f t="array" ref="M1848">IF(COUNT(SEARCH(Удалить_Роспись_КВСР,$B1848)*SEARCH(Удалить_Роспись_ПБС,$C1848)*SEARCH(Удалить_Роспись_КФСР, $D1848)*SEARCH(Удалить_Роспись_КЦСР,$E1848)*SEARCH(Удалить_Роспись_КВР,$F1848)*SEARCH(Удалить_Роспись_ЭК,$H1848)*SEARCH(Удалить_Роспись_КР,$I1848))&gt;0,0,1)</f>
        <v>0</v>
      </c>
      <c r="N1848" s="192">
        <f>IF(COUNT(SEARCH(Удалить_Индекс_КВСР,$B1848)*SEARCH(Удалить_Индекс_ПБС,$C1848)*SEARCH(Удалить_Индекс_КФСР,$D1848)*SEARCH(Удалить_Индекс_КЦСР,$E1848)*SEARCH(Удалить_Индекс_КВР,$F1848)*SEARCH(Удалить_Индекс_ЭК,$H1848)*SEARCH(Удалить_Индекс_КР,$I1848))&gt;0,0,1)</f>
        <v>1</v>
      </c>
      <c r="O1848" s="192" t="str">
        <f t="shared" si="1319"/>
        <v/>
      </c>
      <c r="P1848" s="192" t="str">
        <f t="shared" si="1362"/>
        <v/>
      </c>
      <c r="Q1848" s="300" t="str">
        <f t="shared" si="1320"/>
        <v/>
      </c>
      <c r="R1848" s="300" t="str">
        <f t="shared" si="1321"/>
        <v/>
      </c>
      <c r="S1848" s="300" t="str">
        <f t="shared" si="1322"/>
        <v/>
      </c>
      <c r="T1848" s="192" t="str">
        <f t="shared" si="1323"/>
        <v/>
      </c>
      <c r="U1848" s="303" t="str">
        <f t="shared" si="1324"/>
        <v/>
      </c>
      <c r="V1848" s="300" t="str">
        <f t="shared" si="1325"/>
        <v/>
      </c>
      <c r="W1848" s="192" t="str">
        <f t="shared" si="1326"/>
        <v/>
      </c>
      <c r="X1848" s="303" t="str">
        <f t="shared" si="1327"/>
        <v/>
      </c>
      <c r="Y1848" s="300" t="str">
        <f t="shared" si="1328"/>
        <v/>
      </c>
      <c r="Z1848" s="300" t="str">
        <f t="shared" si="1329"/>
        <v/>
      </c>
      <c r="AA1848" s="303" t="str">
        <f t="shared" si="1330"/>
        <v/>
      </c>
      <c r="AB1848" s="300" t="str">
        <f t="shared" si="1331"/>
        <v/>
      </c>
      <c r="AC1848" s="300" t="str">
        <f t="shared" si="1332"/>
        <v/>
      </c>
      <c r="AD1848" s="300" t="str">
        <f t="shared" si="1333"/>
        <v/>
      </c>
      <c r="AE1848" s="192" t="str">
        <f t="shared" si="1334"/>
        <v/>
      </c>
      <c r="AF1848" s="192" t="str">
        <f t="shared" si="1335"/>
        <v/>
      </c>
      <c r="AG1848" s="192"/>
      <c r="AJ1848" s="300" t="str">
        <f t="shared" si="1336"/>
        <v/>
      </c>
      <c r="AK1848" s="300" t="str">
        <f t="shared" si="1337"/>
        <v/>
      </c>
      <c r="AL1848" s="300" t="str">
        <f t="shared" si="1338"/>
        <v/>
      </c>
      <c r="AM1848" s="300" t="str">
        <f t="shared" si="1339"/>
        <v/>
      </c>
      <c r="AN1848" s="300" t="str">
        <f t="shared" si="1340"/>
        <v/>
      </c>
      <c r="AO1848" s="300" t="str">
        <f t="shared" si="1341"/>
        <v/>
      </c>
      <c r="AP1848" s="300" t="str">
        <f t="shared" si="1342"/>
        <v/>
      </c>
      <c r="AQ1848" s="300" t="str">
        <f t="shared" si="1343"/>
        <v/>
      </c>
      <c r="AR1848" s="306" t="str">
        <f t="shared" si="1344"/>
        <v/>
      </c>
      <c r="AS1848" s="300" t="str">
        <f t="shared" si="1345"/>
        <v/>
      </c>
      <c r="AT1848" s="300" t="str">
        <f t="shared" si="1346"/>
        <v/>
      </c>
      <c r="AU1848" s="192" t="str">
        <f t="shared" si="1347"/>
        <v>рбс</v>
      </c>
      <c r="AV1848" s="192" t="str">
        <f t="shared" si="1348"/>
        <v>рбс87520529общпро</v>
      </c>
      <c r="AW1848" s="191">
        <f t="shared" si="1349"/>
        <v>0</v>
      </c>
      <c r="AX1848" s="191">
        <f t="shared" si="1350"/>
        <v>0</v>
      </c>
      <c r="AY1848" s="191">
        <f t="shared" si="1351"/>
        <v>91547.5</v>
      </c>
      <c r="AZ1848" s="191">
        <f t="shared" si="1352"/>
        <v>64021.25</v>
      </c>
      <c r="BA1848" s="193">
        <f t="shared" si="1353"/>
        <v>1</v>
      </c>
      <c r="BB1848" s="193">
        <f t="shared" si="1354"/>
        <v>1</v>
      </c>
      <c r="BC1848" s="193">
        <f t="shared" si="1355"/>
        <v>1</v>
      </c>
      <c r="BD1848" s="191">
        <f t="shared" si="1367"/>
        <v>91547.5</v>
      </c>
      <c r="BE1848" s="191">
        <f t="shared" si="1356"/>
        <v>64021.25</v>
      </c>
      <c r="BF1848" s="210">
        <f t="shared" si="1357"/>
        <v>91547.5</v>
      </c>
      <c r="BG1848" s="211">
        <f t="shared" si="1358"/>
        <v>91547.5</v>
      </c>
      <c r="BH1848" s="289"/>
      <c r="BI1848" s="289"/>
      <c r="BL1848" s="233" t="str">
        <f t="shared" si="1359"/>
        <v/>
      </c>
    </row>
    <row r="1849" spans="1:64" ht="12" customHeight="1">
      <c r="A1849" s="333" t="s">
        <v>761</v>
      </c>
      <c r="B1849" s="381" t="s">
        <v>327</v>
      </c>
      <c r="C1849" s="333" t="s">
        <v>762</v>
      </c>
      <c r="D1849" s="381" t="s">
        <v>316</v>
      </c>
      <c r="E1849" s="381" t="s">
        <v>1443</v>
      </c>
      <c r="F1849" s="381" t="s">
        <v>586</v>
      </c>
      <c r="G1849" s="381" t="s">
        <v>389</v>
      </c>
      <c r="H1849" s="100" t="s">
        <v>653</v>
      </c>
      <c r="I1849" s="381" t="s">
        <v>505</v>
      </c>
      <c r="J1849" s="382">
        <v>50908.5</v>
      </c>
      <c r="K1849" s="382">
        <v>46891.37</v>
      </c>
      <c r="L1849" s="191" t="str">
        <f t="shared" si="1318"/>
        <v>875205290701011004001024422601</v>
      </c>
      <c r="M1849" s="192">
        <f t="array" ref="M1849">IF(COUNT(SEARCH(Удалить_Роспись_КВСР,$B1849)*SEARCH(Удалить_Роспись_ПБС,$C1849)*SEARCH(Удалить_Роспись_КФСР, $D1849)*SEARCH(Удалить_Роспись_КЦСР,$E1849)*SEARCH(Удалить_Роспись_КВР,$F1849)*SEARCH(Удалить_Роспись_ЭК,$H1849)*SEARCH(Удалить_Роспись_КР,$I1849))&gt;0,0,1)</f>
        <v>0</v>
      </c>
      <c r="N1849" s="192">
        <f>IF(COUNT(SEARCH(Удалить_Индекс_КВСР,$B1849)*SEARCH(Удалить_Индекс_ПБС,$C1849)*SEARCH(Удалить_Индекс_КФСР,$D1849)*SEARCH(Удалить_Индекс_КЦСР,$E1849)*SEARCH(Удалить_Индекс_КВР,$F1849)*SEARCH(Удалить_Индекс_ЭК,$H1849)*SEARCH(Удалить_Индекс_КР,$I1849))&gt;0,0,1)</f>
        <v>1</v>
      </c>
      <c r="O1849" s="192" t="str">
        <f t="shared" si="1319"/>
        <v/>
      </c>
      <c r="P1849" s="192" t="str">
        <f t="shared" si="1362"/>
        <v/>
      </c>
      <c r="Q1849" s="300" t="str">
        <f t="shared" si="1320"/>
        <v/>
      </c>
      <c r="R1849" s="300" t="str">
        <f t="shared" si="1321"/>
        <v/>
      </c>
      <c r="S1849" s="300" t="str">
        <f t="shared" si="1322"/>
        <v/>
      </c>
      <c r="T1849" s="192" t="str">
        <f t="shared" si="1323"/>
        <v/>
      </c>
      <c r="U1849" s="303" t="str">
        <f t="shared" si="1324"/>
        <v/>
      </c>
      <c r="V1849" s="300" t="str">
        <f t="shared" si="1325"/>
        <v/>
      </c>
      <c r="W1849" s="192" t="str">
        <f t="shared" si="1326"/>
        <v/>
      </c>
      <c r="X1849" s="303" t="str">
        <f t="shared" si="1327"/>
        <v/>
      </c>
      <c r="Y1849" s="300" t="str">
        <f t="shared" si="1328"/>
        <v/>
      </c>
      <c r="Z1849" s="300" t="str">
        <f t="shared" si="1329"/>
        <v/>
      </c>
      <c r="AA1849" s="303" t="str">
        <f t="shared" si="1330"/>
        <v/>
      </c>
      <c r="AB1849" s="300" t="str">
        <f t="shared" si="1331"/>
        <v/>
      </c>
      <c r="AC1849" s="300" t="str">
        <f t="shared" si="1332"/>
        <v/>
      </c>
      <c r="AD1849" s="300" t="str">
        <f t="shared" si="1333"/>
        <v/>
      </c>
      <c r="AE1849" s="192" t="str">
        <f t="shared" si="1334"/>
        <v/>
      </c>
      <c r="AF1849" s="192" t="str">
        <f t="shared" si="1335"/>
        <v/>
      </c>
      <c r="AG1849" s="192"/>
      <c r="AJ1849" s="300" t="str">
        <f t="shared" si="1336"/>
        <v/>
      </c>
      <c r="AK1849" s="300" t="str">
        <f t="shared" si="1337"/>
        <v/>
      </c>
      <c r="AL1849" s="300" t="str">
        <f t="shared" si="1338"/>
        <v/>
      </c>
      <c r="AM1849" s="300" t="str">
        <f t="shared" si="1339"/>
        <v/>
      </c>
      <c r="AN1849" s="300" t="str">
        <f t="shared" si="1340"/>
        <v/>
      </c>
      <c r="AO1849" s="300" t="str">
        <f t="shared" si="1341"/>
        <v/>
      </c>
      <c r="AP1849" s="300" t="str">
        <f t="shared" si="1342"/>
        <v/>
      </c>
      <c r="AQ1849" s="300" t="str">
        <f t="shared" si="1343"/>
        <v/>
      </c>
      <c r="AR1849" s="306" t="str">
        <f t="shared" si="1344"/>
        <v/>
      </c>
      <c r="AS1849" s="300" t="str">
        <f t="shared" si="1345"/>
        <v/>
      </c>
      <c r="AT1849" s="300" t="str">
        <f t="shared" si="1346"/>
        <v/>
      </c>
      <c r="AU1849" s="192" t="str">
        <f t="shared" si="1347"/>
        <v>рбс</v>
      </c>
      <c r="AV1849" s="192" t="str">
        <f t="shared" si="1348"/>
        <v>рбс87520529общпро</v>
      </c>
      <c r="AW1849" s="191">
        <f t="shared" si="1349"/>
        <v>0</v>
      </c>
      <c r="AX1849" s="191">
        <f t="shared" si="1350"/>
        <v>0</v>
      </c>
      <c r="AY1849" s="191">
        <f t="shared" si="1351"/>
        <v>50908.5</v>
      </c>
      <c r="AZ1849" s="191">
        <f t="shared" si="1352"/>
        <v>46891.37</v>
      </c>
      <c r="BA1849" s="193">
        <f t="shared" si="1353"/>
        <v>1</v>
      </c>
      <c r="BB1849" s="193">
        <f t="shared" si="1354"/>
        <v>1</v>
      </c>
      <c r="BC1849" s="193">
        <f t="shared" si="1355"/>
        <v>1</v>
      </c>
      <c r="BD1849" s="191">
        <f t="shared" si="1367"/>
        <v>50908.5</v>
      </c>
      <c r="BE1849" s="191">
        <f t="shared" si="1356"/>
        <v>46891.37</v>
      </c>
      <c r="BF1849" s="210">
        <f t="shared" si="1357"/>
        <v>50908.5</v>
      </c>
      <c r="BG1849" s="211">
        <f t="shared" si="1358"/>
        <v>50908.5</v>
      </c>
      <c r="BH1849" s="289"/>
      <c r="BI1849" s="289"/>
      <c r="BL1849" s="233" t="str">
        <f t="shared" si="1359"/>
        <v/>
      </c>
    </row>
    <row r="1850" spans="1:64" ht="12" customHeight="1">
      <c r="A1850" s="333" t="s">
        <v>761</v>
      </c>
      <c r="B1850" s="381" t="s">
        <v>327</v>
      </c>
      <c r="C1850" s="333" t="s">
        <v>762</v>
      </c>
      <c r="D1850" s="381" t="s">
        <v>316</v>
      </c>
      <c r="E1850" s="381" t="s">
        <v>1443</v>
      </c>
      <c r="F1850" s="381" t="s">
        <v>586</v>
      </c>
      <c r="G1850" s="381" t="s">
        <v>397</v>
      </c>
      <c r="H1850" s="100" t="s">
        <v>653</v>
      </c>
      <c r="I1850" s="381" t="s">
        <v>505</v>
      </c>
      <c r="J1850" s="382">
        <v>53386</v>
      </c>
      <c r="K1850" s="382">
        <v>52586</v>
      </c>
      <c r="L1850" s="191" t="str">
        <f t="shared" si="1318"/>
        <v>875205290701011004001024434001</v>
      </c>
      <c r="M1850" s="192">
        <f t="array" ref="M1850">IF(COUNT(SEARCH(Удалить_Роспись_КВСР,$B1850)*SEARCH(Удалить_Роспись_ПБС,$C1850)*SEARCH(Удалить_Роспись_КФСР, $D1850)*SEARCH(Удалить_Роспись_КЦСР,$E1850)*SEARCH(Удалить_Роспись_КВР,$F1850)*SEARCH(Удалить_Роспись_ЭК,$H1850)*SEARCH(Удалить_Роспись_КР,$I1850))&gt;0,0,1)</f>
        <v>0</v>
      </c>
      <c r="N1850" s="192">
        <f>IF(COUNT(SEARCH(Удалить_Индекс_КВСР,$B1850)*SEARCH(Удалить_Индекс_ПБС,$C1850)*SEARCH(Удалить_Индекс_КФСР,$D1850)*SEARCH(Удалить_Индекс_КЦСР,$E1850)*SEARCH(Удалить_Индекс_КВР,$F1850)*SEARCH(Удалить_Индекс_ЭК,$H1850)*SEARCH(Удалить_Индекс_КР,$I1850))&gt;0,0,1)</f>
        <v>1</v>
      </c>
      <c r="O1850" s="192" t="str">
        <f t="shared" si="1319"/>
        <v/>
      </c>
      <c r="P1850" s="192" t="str">
        <f t="shared" si="1362"/>
        <v/>
      </c>
      <c r="Q1850" s="300" t="str">
        <f t="shared" si="1320"/>
        <v/>
      </c>
      <c r="R1850" s="300" t="str">
        <f t="shared" si="1321"/>
        <v/>
      </c>
      <c r="S1850" s="300" t="str">
        <f t="shared" si="1322"/>
        <v/>
      </c>
      <c r="T1850" s="192" t="str">
        <f t="shared" si="1323"/>
        <v/>
      </c>
      <c r="U1850" s="303" t="str">
        <f t="shared" si="1324"/>
        <v/>
      </c>
      <c r="V1850" s="300" t="str">
        <f t="shared" si="1325"/>
        <v/>
      </c>
      <c r="W1850" s="192" t="str">
        <f t="shared" si="1326"/>
        <v/>
      </c>
      <c r="X1850" s="303" t="str">
        <f t="shared" si="1327"/>
        <v/>
      </c>
      <c r="Y1850" s="300" t="str">
        <f t="shared" si="1328"/>
        <v/>
      </c>
      <c r="Z1850" s="300" t="str">
        <f t="shared" si="1329"/>
        <v/>
      </c>
      <c r="AA1850" s="303" t="str">
        <f t="shared" si="1330"/>
        <v/>
      </c>
      <c r="AB1850" s="300" t="str">
        <f t="shared" si="1331"/>
        <v/>
      </c>
      <c r="AC1850" s="300" t="str">
        <f t="shared" si="1332"/>
        <v/>
      </c>
      <c r="AD1850" s="300" t="str">
        <f t="shared" si="1333"/>
        <v/>
      </c>
      <c r="AE1850" s="192" t="str">
        <f t="shared" si="1334"/>
        <v/>
      </c>
      <c r="AF1850" s="192" t="str">
        <f t="shared" si="1335"/>
        <v/>
      </c>
      <c r="AG1850" s="192"/>
      <c r="AJ1850" s="300" t="str">
        <f t="shared" si="1336"/>
        <v/>
      </c>
      <c r="AK1850" s="300" t="str">
        <f t="shared" si="1337"/>
        <v/>
      </c>
      <c r="AL1850" s="300" t="str">
        <f t="shared" si="1338"/>
        <v/>
      </c>
      <c r="AM1850" s="300" t="str">
        <f t="shared" si="1339"/>
        <v/>
      </c>
      <c r="AN1850" s="300" t="str">
        <f t="shared" si="1340"/>
        <v/>
      </c>
      <c r="AO1850" s="300" t="str">
        <f t="shared" si="1341"/>
        <v/>
      </c>
      <c r="AP1850" s="300" t="str">
        <f t="shared" si="1342"/>
        <v/>
      </c>
      <c r="AQ1850" s="300" t="str">
        <f t="shared" si="1343"/>
        <v/>
      </c>
      <c r="AR1850" s="306" t="str">
        <f t="shared" si="1344"/>
        <v/>
      </c>
      <c r="AS1850" s="300" t="str">
        <f t="shared" si="1345"/>
        <v/>
      </c>
      <c r="AT1850" s="300" t="str">
        <f t="shared" si="1346"/>
        <v/>
      </c>
      <c r="AU1850" s="192" t="str">
        <f t="shared" si="1347"/>
        <v>рбс</v>
      </c>
      <c r="AV1850" s="192" t="str">
        <f t="shared" si="1348"/>
        <v>рбс87520529общпро</v>
      </c>
      <c r="AW1850" s="191">
        <f t="shared" si="1349"/>
        <v>0</v>
      </c>
      <c r="AX1850" s="191">
        <f t="shared" si="1350"/>
        <v>0</v>
      </c>
      <c r="AY1850" s="191">
        <f t="shared" si="1351"/>
        <v>53386</v>
      </c>
      <c r="AZ1850" s="191">
        <f t="shared" si="1352"/>
        <v>52586</v>
      </c>
      <c r="BA1850" s="193">
        <f t="shared" si="1353"/>
        <v>1</v>
      </c>
      <c r="BB1850" s="193">
        <f t="shared" si="1354"/>
        <v>1</v>
      </c>
      <c r="BC1850" s="193">
        <f t="shared" si="1355"/>
        <v>1</v>
      </c>
      <c r="BD1850" s="191">
        <f t="shared" si="1367"/>
        <v>53386</v>
      </c>
      <c r="BE1850" s="191">
        <f t="shared" si="1356"/>
        <v>52586</v>
      </c>
      <c r="BF1850" s="210">
        <f t="shared" si="1357"/>
        <v>53386</v>
      </c>
      <c r="BG1850" s="211">
        <f t="shared" si="1358"/>
        <v>53386</v>
      </c>
      <c r="BH1850" s="289"/>
      <c r="BI1850" s="289"/>
      <c r="BL1850" s="233" t="str">
        <f t="shared" si="1359"/>
        <v/>
      </c>
    </row>
    <row r="1851" spans="1:64" ht="12" customHeight="1">
      <c r="A1851" s="333" t="s">
        <v>761</v>
      </c>
      <c r="B1851" s="381" t="s">
        <v>327</v>
      </c>
      <c r="C1851" s="333" t="s">
        <v>762</v>
      </c>
      <c r="D1851" s="381" t="s">
        <v>316</v>
      </c>
      <c r="E1851" s="381" t="s">
        <v>1443</v>
      </c>
      <c r="F1851" s="381" t="s">
        <v>658</v>
      </c>
      <c r="G1851" s="381" t="s">
        <v>395</v>
      </c>
      <c r="H1851" s="100" t="s">
        <v>653</v>
      </c>
      <c r="I1851" s="381" t="s">
        <v>505</v>
      </c>
      <c r="J1851" s="382">
        <v>1000.05</v>
      </c>
      <c r="K1851" s="382">
        <v>1000.05</v>
      </c>
      <c r="L1851" s="191" t="str">
        <f t="shared" si="1318"/>
        <v>875205290701011004001085329001</v>
      </c>
      <c r="M1851" s="192">
        <f t="array" ref="M1851">IF(COUNT(SEARCH(Удалить_Роспись_КВСР,$B1851)*SEARCH(Удалить_Роспись_ПБС,$C1851)*SEARCH(Удалить_Роспись_КФСР, $D1851)*SEARCH(Удалить_Роспись_КЦСР,$E1851)*SEARCH(Удалить_Роспись_КВР,$F1851)*SEARCH(Удалить_Роспись_ЭК,$H1851)*SEARCH(Удалить_Роспись_КР,$I1851))&gt;0,0,1)</f>
        <v>0</v>
      </c>
      <c r="N1851" s="192">
        <v>0</v>
      </c>
      <c r="O1851" s="192" t="str">
        <f t="shared" si="1319"/>
        <v/>
      </c>
      <c r="P1851" s="192" t="str">
        <f t="shared" si="1362"/>
        <v/>
      </c>
      <c r="Q1851" s="300" t="str">
        <f t="shared" si="1320"/>
        <v/>
      </c>
      <c r="R1851" s="300" t="str">
        <f t="shared" si="1321"/>
        <v/>
      </c>
      <c r="S1851" s="300" t="str">
        <f t="shared" si="1322"/>
        <v/>
      </c>
      <c r="T1851" s="192" t="str">
        <f t="shared" si="1323"/>
        <v/>
      </c>
      <c r="U1851" s="303" t="str">
        <f t="shared" si="1324"/>
        <v/>
      </c>
      <c r="V1851" s="300" t="str">
        <f t="shared" si="1325"/>
        <v/>
      </c>
      <c r="W1851" s="192" t="str">
        <f t="shared" si="1326"/>
        <v/>
      </c>
      <c r="X1851" s="303" t="str">
        <f t="shared" si="1327"/>
        <v/>
      </c>
      <c r="Y1851" s="300" t="str">
        <f t="shared" si="1328"/>
        <v/>
      </c>
      <c r="Z1851" s="300" t="str">
        <f t="shared" si="1329"/>
        <v/>
      </c>
      <c r="AA1851" s="303" t="str">
        <f t="shared" si="1330"/>
        <v/>
      </c>
      <c r="AB1851" s="300" t="str">
        <f t="shared" si="1331"/>
        <v/>
      </c>
      <c r="AC1851" s="300" t="str">
        <f t="shared" si="1332"/>
        <v/>
      </c>
      <c r="AD1851" s="300" t="str">
        <f t="shared" si="1333"/>
        <v/>
      </c>
      <c r="AE1851" s="192" t="str">
        <f t="shared" si="1334"/>
        <v/>
      </c>
      <c r="AF1851" s="192" t="str">
        <f t="shared" si="1335"/>
        <v/>
      </c>
      <c r="AG1851" s="192"/>
      <c r="AJ1851" s="300" t="str">
        <f t="shared" si="1336"/>
        <v/>
      </c>
      <c r="AK1851" s="300" t="str">
        <f t="shared" si="1337"/>
        <v/>
      </c>
      <c r="AL1851" s="300" t="str">
        <f t="shared" si="1338"/>
        <v/>
      </c>
      <c r="AM1851" s="300" t="str">
        <f t="shared" si="1339"/>
        <v/>
      </c>
      <c r="AN1851" s="300" t="str">
        <f t="shared" si="1340"/>
        <v/>
      </c>
      <c r="AO1851" s="300" t="str">
        <f t="shared" si="1341"/>
        <v/>
      </c>
      <c r="AP1851" s="300" t="str">
        <f t="shared" si="1342"/>
        <v/>
      </c>
      <c r="AQ1851" s="300" t="str">
        <f t="shared" si="1343"/>
        <v/>
      </c>
      <c r="AR1851" s="306" t="str">
        <f t="shared" si="1344"/>
        <v/>
      </c>
      <c r="AS1851" s="300" t="str">
        <f t="shared" si="1345"/>
        <v/>
      </c>
      <c r="AT1851" s="300" t="str">
        <f t="shared" si="1346"/>
        <v/>
      </c>
      <c r="AU1851" s="192" t="str">
        <f t="shared" si="1347"/>
        <v>рбс</v>
      </c>
      <c r="AV1851" s="192" t="str">
        <f t="shared" si="1348"/>
        <v>рбс87520529общпро</v>
      </c>
      <c r="AW1851" s="191">
        <f t="shared" si="1349"/>
        <v>0</v>
      </c>
      <c r="AX1851" s="191">
        <f t="shared" si="1350"/>
        <v>0</v>
      </c>
      <c r="AY1851" s="191">
        <f t="shared" si="1351"/>
        <v>0</v>
      </c>
      <c r="AZ1851" s="191">
        <f t="shared" si="1352"/>
        <v>0</v>
      </c>
      <c r="BA1851" s="193">
        <f t="shared" si="1353"/>
        <v>1</v>
      </c>
      <c r="BB1851" s="193">
        <f t="shared" si="1354"/>
        <v>1</v>
      </c>
      <c r="BC1851" s="193">
        <f t="shared" si="1355"/>
        <v>1</v>
      </c>
      <c r="BD1851" s="191">
        <f t="shared" si="1367"/>
        <v>0</v>
      </c>
      <c r="BE1851" s="191">
        <f t="shared" si="1356"/>
        <v>0</v>
      </c>
      <c r="BF1851" s="210">
        <f t="shared" si="1357"/>
        <v>0</v>
      </c>
      <c r="BG1851" s="211">
        <f t="shared" si="1358"/>
        <v>0</v>
      </c>
      <c r="BH1851" s="289"/>
      <c r="BI1851" s="289"/>
      <c r="BL1851" s="233" t="str">
        <f t="shared" si="1359"/>
        <v/>
      </c>
    </row>
    <row r="1852" spans="1:64" ht="12" customHeight="1">
      <c r="A1852" s="333" t="s">
        <v>761</v>
      </c>
      <c r="B1852" s="381" t="s">
        <v>327</v>
      </c>
      <c r="C1852" s="333" t="s">
        <v>762</v>
      </c>
      <c r="D1852" s="381" t="s">
        <v>316</v>
      </c>
      <c r="E1852" s="381" t="s">
        <v>1444</v>
      </c>
      <c r="F1852" s="381" t="s">
        <v>608</v>
      </c>
      <c r="G1852" s="381" t="s">
        <v>385</v>
      </c>
      <c r="H1852" s="100" t="s">
        <v>653</v>
      </c>
      <c r="I1852" s="381" t="s">
        <v>505</v>
      </c>
      <c r="J1852" s="382">
        <v>671990</v>
      </c>
      <c r="K1852" s="382">
        <v>669302.06000000006</v>
      </c>
      <c r="L1852" s="191" t="str">
        <f t="shared" si="1318"/>
        <v>875205290701011004101011121101</v>
      </c>
      <c r="M1852" s="192">
        <f t="array" ref="M1852">IF(COUNT(SEARCH(Удалить_Роспись_КВСР,$B1852)*SEARCH(Удалить_Роспись_ПБС,$C1852)*SEARCH(Удалить_Роспись_КФСР, $D1852)*SEARCH(Удалить_Роспись_КЦСР,$E1852)*SEARCH(Удалить_Роспись_КВР,$F1852)*SEARCH(Удалить_Роспись_ЭК,$H1852)*SEARCH(Удалить_Роспись_КР,$I1852))&gt;0,0,1)</f>
        <v>0</v>
      </c>
      <c r="N1852" s="192">
        <v>0</v>
      </c>
      <c r="O1852" s="192" t="str">
        <f t="shared" si="1319"/>
        <v/>
      </c>
      <c r="P1852" s="192" t="str">
        <f t="shared" si="1362"/>
        <v/>
      </c>
      <c r="Q1852" s="300" t="str">
        <f t="shared" si="1320"/>
        <v/>
      </c>
      <c r="R1852" s="300" t="str">
        <f t="shared" si="1321"/>
        <v/>
      </c>
      <c r="S1852" s="300" t="str">
        <f t="shared" si="1322"/>
        <v/>
      </c>
      <c r="T1852" s="192" t="str">
        <f t="shared" si="1323"/>
        <v/>
      </c>
      <c r="U1852" s="303" t="str">
        <f t="shared" si="1324"/>
        <v/>
      </c>
      <c r="V1852" s="300" t="str">
        <f t="shared" si="1325"/>
        <v/>
      </c>
      <c r="W1852" s="192" t="str">
        <f t="shared" si="1326"/>
        <v/>
      </c>
      <c r="X1852" s="303" t="str">
        <f t="shared" si="1327"/>
        <v/>
      </c>
      <c r="Y1852" s="300" t="str">
        <f t="shared" si="1328"/>
        <v/>
      </c>
      <c r="Z1852" s="300" t="str">
        <f t="shared" si="1329"/>
        <v/>
      </c>
      <c r="AA1852" s="303" t="str">
        <f t="shared" si="1330"/>
        <v/>
      </c>
      <c r="AB1852" s="300" t="str">
        <f t="shared" si="1331"/>
        <v/>
      </c>
      <c r="AC1852" s="300" t="str">
        <f t="shared" si="1332"/>
        <v/>
      </c>
      <c r="AD1852" s="300" t="str">
        <f t="shared" si="1333"/>
        <v/>
      </c>
      <c r="AE1852" s="192" t="str">
        <f t="shared" si="1334"/>
        <v/>
      </c>
      <c r="AF1852" s="192" t="str">
        <f t="shared" si="1335"/>
        <v/>
      </c>
      <c r="AG1852" s="192"/>
      <c r="AJ1852" s="300" t="str">
        <f t="shared" si="1336"/>
        <v/>
      </c>
      <c r="AK1852" s="300" t="str">
        <f t="shared" si="1337"/>
        <v/>
      </c>
      <c r="AL1852" s="300" t="str">
        <f t="shared" si="1338"/>
        <v/>
      </c>
      <c r="AM1852" s="300" t="str">
        <f t="shared" si="1339"/>
        <v/>
      </c>
      <c r="AN1852" s="300" t="str">
        <f t="shared" si="1340"/>
        <v/>
      </c>
      <c r="AO1852" s="300" t="str">
        <f t="shared" si="1341"/>
        <v/>
      </c>
      <c r="AP1852" s="300" t="str">
        <f t="shared" si="1342"/>
        <v/>
      </c>
      <c r="AQ1852" s="300" t="str">
        <f t="shared" si="1343"/>
        <v/>
      </c>
      <c r="AR1852" s="306" t="str">
        <f t="shared" si="1344"/>
        <v/>
      </c>
      <c r="AS1852" s="300" t="str">
        <f t="shared" si="1345"/>
        <v/>
      </c>
      <c r="AT1852" s="300" t="str">
        <f t="shared" si="1346"/>
        <v/>
      </c>
      <c r="AU1852" s="192" t="str">
        <f t="shared" si="1347"/>
        <v>рбс</v>
      </c>
      <c r="AV1852" s="192" t="str">
        <f t="shared" si="1348"/>
        <v>рбс87520529общопл</v>
      </c>
      <c r="AW1852" s="191">
        <f t="shared" si="1349"/>
        <v>0</v>
      </c>
      <c r="AX1852" s="191">
        <f t="shared" si="1350"/>
        <v>0</v>
      </c>
      <c r="AY1852" s="191">
        <f t="shared" si="1351"/>
        <v>0</v>
      </c>
      <c r="AZ1852" s="191">
        <f t="shared" si="1352"/>
        <v>0</v>
      </c>
      <c r="BA1852" s="193">
        <f t="shared" si="1353"/>
        <v>1</v>
      </c>
      <c r="BB1852" s="193">
        <f t="shared" si="1354"/>
        <v>1</v>
      </c>
      <c r="BC1852" s="193">
        <f t="shared" si="1355"/>
        <v>1</v>
      </c>
      <c r="BD1852" s="191">
        <f t="shared" si="1367"/>
        <v>0</v>
      </c>
      <c r="BE1852" s="191">
        <f t="shared" si="1356"/>
        <v>0</v>
      </c>
      <c r="BF1852" s="210">
        <f t="shared" si="1357"/>
        <v>0</v>
      </c>
      <c r="BG1852" s="211">
        <f t="shared" si="1358"/>
        <v>0</v>
      </c>
      <c r="BH1852" s="289"/>
      <c r="BI1852" s="289"/>
      <c r="BL1852" s="233" t="str">
        <f t="shared" si="1359"/>
        <v/>
      </c>
    </row>
    <row r="1853" spans="1:64" ht="12" customHeight="1">
      <c r="A1853" s="333" t="s">
        <v>761</v>
      </c>
      <c r="B1853" s="381" t="s">
        <v>327</v>
      </c>
      <c r="C1853" s="333" t="s">
        <v>762</v>
      </c>
      <c r="D1853" s="381" t="s">
        <v>316</v>
      </c>
      <c r="E1853" s="381" t="s">
        <v>1444</v>
      </c>
      <c r="F1853" s="381" t="s">
        <v>902</v>
      </c>
      <c r="G1853" s="381" t="s">
        <v>387</v>
      </c>
      <c r="H1853" s="100" t="s">
        <v>653</v>
      </c>
      <c r="I1853" s="381" t="s">
        <v>505</v>
      </c>
      <c r="J1853" s="382">
        <v>210195.78</v>
      </c>
      <c r="K1853" s="382">
        <v>181523.41</v>
      </c>
      <c r="L1853" s="191" t="str">
        <f t="shared" si="1318"/>
        <v>875205290701011004101011921301</v>
      </c>
      <c r="M1853" s="192">
        <f t="array" ref="M1853">IF(COUNT(SEARCH(Удалить_Роспись_КВСР,$B1853)*SEARCH(Удалить_Роспись_ПБС,$C1853)*SEARCH(Удалить_Роспись_КФСР, $D1853)*SEARCH(Удалить_Роспись_КЦСР,$E1853)*SEARCH(Удалить_Роспись_КВР,$F1853)*SEARCH(Удалить_Роспись_ЭК,$H1853)*SEARCH(Удалить_Роспись_КР,$I1853))&gt;0,0,1)</f>
        <v>0</v>
      </c>
      <c r="N1853" s="192">
        <v>0</v>
      </c>
      <c r="O1853" s="192" t="str">
        <f t="shared" si="1319"/>
        <v/>
      </c>
      <c r="P1853" s="192" t="str">
        <f t="shared" si="1362"/>
        <v/>
      </c>
      <c r="Q1853" s="300" t="str">
        <f t="shared" si="1320"/>
        <v/>
      </c>
      <c r="R1853" s="300" t="str">
        <f t="shared" si="1321"/>
        <v/>
      </c>
      <c r="S1853" s="300" t="str">
        <f t="shared" si="1322"/>
        <v/>
      </c>
      <c r="T1853" s="192" t="str">
        <f t="shared" si="1323"/>
        <v/>
      </c>
      <c r="U1853" s="303" t="str">
        <f t="shared" si="1324"/>
        <v/>
      </c>
      <c r="V1853" s="300" t="str">
        <f t="shared" si="1325"/>
        <v/>
      </c>
      <c r="W1853" s="192" t="str">
        <f t="shared" si="1326"/>
        <v/>
      </c>
      <c r="X1853" s="303" t="str">
        <f t="shared" si="1327"/>
        <v/>
      </c>
      <c r="Y1853" s="300" t="str">
        <f t="shared" si="1328"/>
        <v/>
      </c>
      <c r="Z1853" s="300" t="str">
        <f t="shared" si="1329"/>
        <v/>
      </c>
      <c r="AA1853" s="303" t="str">
        <f t="shared" si="1330"/>
        <v/>
      </c>
      <c r="AB1853" s="300" t="str">
        <f t="shared" si="1331"/>
        <v/>
      </c>
      <c r="AC1853" s="300" t="str">
        <f t="shared" si="1332"/>
        <v/>
      </c>
      <c r="AD1853" s="300" t="str">
        <f t="shared" si="1333"/>
        <v/>
      </c>
      <c r="AE1853" s="192" t="str">
        <f t="shared" si="1334"/>
        <v/>
      </c>
      <c r="AF1853" s="192" t="str">
        <f t="shared" si="1335"/>
        <v/>
      </c>
      <c r="AG1853" s="192"/>
      <c r="AJ1853" s="300" t="str">
        <f t="shared" si="1336"/>
        <v/>
      </c>
      <c r="AK1853" s="300" t="str">
        <f t="shared" si="1337"/>
        <v/>
      </c>
      <c r="AL1853" s="300" t="str">
        <f t="shared" si="1338"/>
        <v/>
      </c>
      <c r="AM1853" s="300" t="str">
        <f t="shared" si="1339"/>
        <v/>
      </c>
      <c r="AN1853" s="300" t="str">
        <f t="shared" si="1340"/>
        <v/>
      </c>
      <c r="AO1853" s="300" t="str">
        <f t="shared" si="1341"/>
        <v/>
      </c>
      <c r="AP1853" s="300" t="str">
        <f t="shared" si="1342"/>
        <v/>
      </c>
      <c r="AQ1853" s="300" t="str">
        <f t="shared" si="1343"/>
        <v/>
      </c>
      <c r="AR1853" s="306" t="str">
        <f t="shared" si="1344"/>
        <v/>
      </c>
      <c r="AS1853" s="300" t="str">
        <f t="shared" si="1345"/>
        <v/>
      </c>
      <c r="AT1853" s="300" t="str">
        <f t="shared" si="1346"/>
        <v/>
      </c>
      <c r="AU1853" s="192" t="str">
        <f t="shared" si="1347"/>
        <v>рбс</v>
      </c>
      <c r="AV1853" s="192" t="str">
        <f t="shared" si="1348"/>
        <v>рбс87520529общопл</v>
      </c>
      <c r="AW1853" s="191">
        <f t="shared" si="1349"/>
        <v>0</v>
      </c>
      <c r="AX1853" s="191">
        <f t="shared" si="1350"/>
        <v>0</v>
      </c>
      <c r="AY1853" s="191">
        <f t="shared" si="1351"/>
        <v>0</v>
      </c>
      <c r="AZ1853" s="191">
        <f t="shared" si="1352"/>
        <v>0</v>
      </c>
      <c r="BA1853" s="193">
        <f t="shared" si="1353"/>
        <v>1</v>
      </c>
      <c r="BB1853" s="193">
        <f t="shared" si="1354"/>
        <v>1</v>
      </c>
      <c r="BC1853" s="193">
        <f t="shared" si="1355"/>
        <v>1</v>
      </c>
      <c r="BD1853" s="191">
        <f t="shared" si="1367"/>
        <v>0</v>
      </c>
      <c r="BE1853" s="191">
        <f t="shared" si="1356"/>
        <v>0</v>
      </c>
      <c r="BF1853" s="210">
        <f t="shared" si="1357"/>
        <v>0</v>
      </c>
      <c r="BG1853" s="211">
        <f t="shared" si="1358"/>
        <v>0</v>
      </c>
      <c r="BH1853" s="289" t="str">
        <f>B1853</f>
        <v>875</v>
      </c>
      <c r="BI1853" s="289" t="str">
        <f>D1853</f>
        <v>0701</v>
      </c>
      <c r="BJ1853" s="284" t="s">
        <v>592</v>
      </c>
      <c r="BK1853" s="284" t="s">
        <v>589</v>
      </c>
      <c r="BL1853" s="233" t="str">
        <f t="shared" si="1359"/>
        <v/>
      </c>
    </row>
    <row r="1854" spans="1:64" ht="12" customHeight="1">
      <c r="A1854" s="333" t="s">
        <v>761</v>
      </c>
      <c r="B1854" s="381" t="s">
        <v>327</v>
      </c>
      <c r="C1854" s="333" t="s">
        <v>762</v>
      </c>
      <c r="D1854" s="381" t="s">
        <v>316</v>
      </c>
      <c r="E1854" s="381" t="s">
        <v>1445</v>
      </c>
      <c r="F1854" s="381" t="s">
        <v>589</v>
      </c>
      <c r="G1854" s="381" t="s">
        <v>386</v>
      </c>
      <c r="H1854" s="100" t="s">
        <v>653</v>
      </c>
      <c r="I1854" s="381" t="s">
        <v>505</v>
      </c>
      <c r="J1854" s="382">
        <v>25000</v>
      </c>
      <c r="K1854" s="382">
        <v>25000</v>
      </c>
      <c r="L1854" s="191" t="str">
        <f t="shared" si="1318"/>
        <v>875205290701011004701011221201</v>
      </c>
      <c r="M1854" s="192">
        <f t="array" ref="M1854">IF(COUNT(SEARCH(Удалить_Роспись_КВСР,$B1854)*SEARCH(Удалить_Роспись_ПБС,$C1854)*SEARCH(Удалить_Роспись_КФСР, $D1854)*SEARCH(Удалить_Роспись_КЦСР,$E1854)*SEARCH(Удалить_Роспись_КВР,$F1854)*SEARCH(Удалить_Роспись_ЭК,$H1854)*SEARCH(Удалить_Роспись_КР,$I1854))&gt;0,0,1)</f>
        <v>0</v>
      </c>
      <c r="N1854" s="192">
        <v>0</v>
      </c>
      <c r="O1854" s="192" t="str">
        <f t="shared" si="1319"/>
        <v/>
      </c>
      <c r="P1854" s="192" t="str">
        <f t="shared" si="1362"/>
        <v/>
      </c>
      <c r="Q1854" s="300" t="str">
        <f t="shared" si="1320"/>
        <v/>
      </c>
      <c r="R1854" s="300" t="str">
        <f t="shared" si="1321"/>
        <v/>
      </c>
      <c r="S1854" s="300" t="str">
        <f t="shared" si="1322"/>
        <v/>
      </c>
      <c r="T1854" s="192" t="str">
        <f t="shared" si="1323"/>
        <v/>
      </c>
      <c r="U1854" s="303" t="str">
        <f t="shared" si="1324"/>
        <v/>
      </c>
      <c r="V1854" s="300" t="str">
        <f t="shared" si="1325"/>
        <v/>
      </c>
      <c r="W1854" s="192" t="str">
        <f t="shared" si="1326"/>
        <v/>
      </c>
      <c r="X1854" s="303" t="str">
        <f t="shared" si="1327"/>
        <v/>
      </c>
      <c r="Y1854" s="300" t="str">
        <f t="shared" si="1328"/>
        <v/>
      </c>
      <c r="Z1854" s="300" t="str">
        <f t="shared" si="1329"/>
        <v/>
      </c>
      <c r="AA1854" s="303" t="str">
        <f t="shared" si="1330"/>
        <v/>
      </c>
      <c r="AB1854" s="300" t="str">
        <f t="shared" si="1331"/>
        <v/>
      </c>
      <c r="AC1854" s="300" t="str">
        <f t="shared" si="1332"/>
        <v/>
      </c>
      <c r="AD1854" s="300" t="str">
        <f t="shared" si="1333"/>
        <v/>
      </c>
      <c r="AE1854" s="192" t="str">
        <f t="shared" si="1334"/>
        <v/>
      </c>
      <c r="AF1854" s="192" t="str">
        <f t="shared" si="1335"/>
        <v/>
      </c>
      <c r="AG1854" s="192"/>
      <c r="AJ1854" s="300" t="str">
        <f t="shared" si="1336"/>
        <v/>
      </c>
      <c r="AK1854" s="300" t="str">
        <f t="shared" si="1337"/>
        <v/>
      </c>
      <c r="AL1854" s="300" t="str">
        <f t="shared" si="1338"/>
        <v/>
      </c>
      <c r="AM1854" s="300" t="str">
        <f t="shared" si="1339"/>
        <v/>
      </c>
      <c r="AN1854" s="300" t="str">
        <f t="shared" si="1340"/>
        <v/>
      </c>
      <c r="AO1854" s="300" t="str">
        <f t="shared" si="1341"/>
        <v/>
      </c>
      <c r="AP1854" s="300" t="str">
        <f t="shared" si="1342"/>
        <v/>
      </c>
      <c r="AQ1854" s="300" t="str">
        <f t="shared" si="1343"/>
        <v/>
      </c>
      <c r="AR1854" s="306" t="str">
        <f t="shared" si="1344"/>
        <v/>
      </c>
      <c r="AS1854" s="300" t="str">
        <f t="shared" si="1345"/>
        <v/>
      </c>
      <c r="AT1854" s="300" t="str">
        <f t="shared" si="1346"/>
        <v/>
      </c>
      <c r="AU1854" s="192" t="str">
        <f t="shared" si="1347"/>
        <v>рбс</v>
      </c>
      <c r="AV1854" s="192" t="str">
        <f t="shared" si="1348"/>
        <v>рбс87520529общпро</v>
      </c>
      <c r="AW1854" s="191">
        <f t="shared" si="1349"/>
        <v>0</v>
      </c>
      <c r="AX1854" s="191">
        <f t="shared" si="1350"/>
        <v>0</v>
      </c>
      <c r="AY1854" s="191">
        <f t="shared" si="1351"/>
        <v>0</v>
      </c>
      <c r="AZ1854" s="191">
        <f t="shared" si="1352"/>
        <v>0</v>
      </c>
      <c r="BA1854" s="193">
        <f t="shared" si="1353"/>
        <v>1</v>
      </c>
      <c r="BB1854" s="193">
        <f t="shared" si="1354"/>
        <v>1</v>
      </c>
      <c r="BC1854" s="193">
        <f t="shared" si="1355"/>
        <v>1</v>
      </c>
      <c r="BD1854" s="191">
        <f t="shared" si="1367"/>
        <v>0</v>
      </c>
      <c r="BE1854" s="191">
        <f t="shared" si="1356"/>
        <v>0</v>
      </c>
      <c r="BF1854" s="210">
        <f t="shared" si="1357"/>
        <v>0</v>
      </c>
      <c r="BG1854" s="211">
        <f t="shared" si="1358"/>
        <v>0</v>
      </c>
      <c r="BH1854" s="289" t="str">
        <f>B1854</f>
        <v>875</v>
      </c>
      <c r="BI1854" s="289" t="str">
        <f>D1854</f>
        <v>0701</v>
      </c>
      <c r="BJ1854" s="284" t="s">
        <v>592</v>
      </c>
      <c r="BK1854" s="284" t="s">
        <v>589</v>
      </c>
      <c r="BL1854" s="233" t="str">
        <f t="shared" si="1359"/>
        <v/>
      </c>
    </row>
    <row r="1855" spans="1:64" ht="12" customHeight="1">
      <c r="A1855" s="333" t="s">
        <v>761</v>
      </c>
      <c r="B1855" s="381" t="s">
        <v>327</v>
      </c>
      <c r="C1855" s="333" t="s">
        <v>762</v>
      </c>
      <c r="D1855" s="381" t="s">
        <v>316</v>
      </c>
      <c r="E1855" s="381" t="s">
        <v>1446</v>
      </c>
      <c r="F1855" s="381" t="s">
        <v>586</v>
      </c>
      <c r="G1855" s="381" t="s">
        <v>393</v>
      </c>
      <c r="H1855" s="100" t="s">
        <v>653</v>
      </c>
      <c r="I1855" s="381" t="s">
        <v>505</v>
      </c>
      <c r="J1855" s="382">
        <v>42168.77</v>
      </c>
      <c r="K1855" s="382">
        <v>11326.14</v>
      </c>
      <c r="L1855" s="191" t="str">
        <f t="shared" si="1318"/>
        <v>875205290701011004Г01024422301</v>
      </c>
      <c r="M1855" s="192">
        <f t="array" ref="M1855">IF(COUNT(SEARCH(Удалить_Роспись_КВСР,$B1855)*SEARCH(Удалить_Роспись_ПБС,$C1855)*SEARCH(Удалить_Роспись_КФСР, $D1855)*SEARCH(Удалить_Роспись_КЦСР,$E1855)*SEARCH(Удалить_Роспись_КВР,$F1855)*SEARCH(Удалить_Роспись_ЭК,$H1855)*SEARCH(Удалить_Роспись_КР,$I1855))&gt;0,0,1)</f>
        <v>0</v>
      </c>
      <c r="N1855" s="192">
        <f>IF(COUNT(SEARCH(Удалить_Индекс_КВСР,$B1855)*SEARCH(Удалить_Индекс_ПБС,$C1855)*SEARCH(Удалить_Индекс_КФСР,$D1855)*SEARCH(Удалить_Индекс_КЦСР,$E1855)*SEARCH(Удалить_Индекс_КВР,$F1855)*SEARCH(Удалить_Индекс_ЭК,$H1855)*SEARCH(Удалить_Индекс_КР,$I1855))&gt;0,0,1)</f>
        <v>1</v>
      </c>
      <c r="O1855" s="192" t="str">
        <f t="shared" si="1319"/>
        <v/>
      </c>
      <c r="P1855" s="192" t="str">
        <f t="shared" si="1362"/>
        <v/>
      </c>
      <c r="Q1855" s="300" t="str">
        <f t="shared" si="1320"/>
        <v/>
      </c>
      <c r="R1855" s="300" t="str">
        <f t="shared" si="1321"/>
        <v/>
      </c>
      <c r="S1855" s="300" t="str">
        <f t="shared" si="1322"/>
        <v/>
      </c>
      <c r="T1855" s="192" t="str">
        <f t="shared" si="1323"/>
        <v/>
      </c>
      <c r="U1855" s="303" t="str">
        <f t="shared" si="1324"/>
        <v/>
      </c>
      <c r="V1855" s="300" t="str">
        <f t="shared" si="1325"/>
        <v/>
      </c>
      <c r="W1855" s="192" t="str">
        <f t="shared" si="1326"/>
        <v/>
      </c>
      <c r="X1855" s="303" t="str">
        <f t="shared" si="1327"/>
        <v/>
      </c>
      <c r="Y1855" s="300" t="str">
        <f t="shared" si="1328"/>
        <v/>
      </c>
      <c r="Z1855" s="300" t="str">
        <f t="shared" si="1329"/>
        <v/>
      </c>
      <c r="AA1855" s="303" t="str">
        <f t="shared" si="1330"/>
        <v/>
      </c>
      <c r="AB1855" s="300" t="str">
        <f t="shared" si="1331"/>
        <v/>
      </c>
      <c r="AC1855" s="300" t="str">
        <f t="shared" si="1332"/>
        <v/>
      </c>
      <c r="AD1855" s="300" t="str">
        <f t="shared" si="1333"/>
        <v/>
      </c>
      <c r="AE1855" s="192" t="str">
        <f t="shared" si="1334"/>
        <v/>
      </c>
      <c r="AF1855" s="192" t="str">
        <f t="shared" si="1335"/>
        <v/>
      </c>
      <c r="AG1855" s="192"/>
      <c r="AJ1855" s="300" t="str">
        <f t="shared" si="1336"/>
        <v/>
      </c>
      <c r="AK1855" s="300" t="str">
        <f t="shared" si="1337"/>
        <v/>
      </c>
      <c r="AL1855" s="300" t="str">
        <f t="shared" si="1338"/>
        <v/>
      </c>
      <c r="AM1855" s="300" t="str">
        <f t="shared" si="1339"/>
        <v/>
      </c>
      <c r="AN1855" s="300" t="str">
        <f t="shared" si="1340"/>
        <v/>
      </c>
      <c r="AO1855" s="300" t="str">
        <f t="shared" si="1341"/>
        <v/>
      </c>
      <c r="AP1855" s="300" t="str">
        <f t="shared" si="1342"/>
        <v/>
      </c>
      <c r="AQ1855" s="300" t="str">
        <f t="shared" si="1343"/>
        <v/>
      </c>
      <c r="AR1855" s="306" t="str">
        <f t="shared" si="1344"/>
        <v/>
      </c>
      <c r="AS1855" s="300" t="str">
        <f t="shared" si="1345"/>
        <v/>
      </c>
      <c r="AT1855" s="300" t="str">
        <f t="shared" si="1346"/>
        <v/>
      </c>
      <c r="AU1855" s="192" t="str">
        <f t="shared" si="1347"/>
        <v>рбс</v>
      </c>
      <c r="AV1855" s="192" t="str">
        <f t="shared" si="1348"/>
        <v>рбс87520529общком</v>
      </c>
      <c r="AW1855" s="191">
        <f t="shared" si="1349"/>
        <v>0</v>
      </c>
      <c r="AX1855" s="191">
        <f t="shared" si="1350"/>
        <v>0</v>
      </c>
      <c r="AY1855" s="191">
        <f t="shared" si="1351"/>
        <v>42168.77</v>
      </c>
      <c r="AZ1855" s="191">
        <f t="shared" si="1352"/>
        <v>11326.14</v>
      </c>
      <c r="BA1855" s="193">
        <f t="shared" si="1353"/>
        <v>1</v>
      </c>
      <c r="BB1855" s="193">
        <f t="shared" si="1354"/>
        <v>1</v>
      </c>
      <c r="BC1855" s="193">
        <f t="shared" si="1355"/>
        <v>1</v>
      </c>
      <c r="BD1855" s="191">
        <f t="shared" si="1367"/>
        <v>42168.77</v>
      </c>
      <c r="BE1855" s="191">
        <f t="shared" si="1356"/>
        <v>11326.14</v>
      </c>
      <c r="BF1855" s="210">
        <f t="shared" si="1357"/>
        <v>42168.77</v>
      </c>
      <c r="BG1855" s="211">
        <f t="shared" si="1358"/>
        <v>42168.77</v>
      </c>
      <c r="BH1855" s="289" t="str">
        <f>B1855</f>
        <v>875</v>
      </c>
      <c r="BI1855" s="289" t="str">
        <f>D1855</f>
        <v>0701</v>
      </c>
      <c r="BJ1855" s="284" t="s">
        <v>592</v>
      </c>
      <c r="BK1855" s="284" t="s">
        <v>589</v>
      </c>
      <c r="BL1855" s="233" t="str">
        <f t="shared" si="1359"/>
        <v/>
      </c>
    </row>
    <row r="1856" spans="1:64" ht="12" customHeight="1">
      <c r="A1856" s="333" t="s">
        <v>761</v>
      </c>
      <c r="B1856" s="381" t="s">
        <v>327</v>
      </c>
      <c r="C1856" s="333" t="s">
        <v>762</v>
      </c>
      <c r="D1856" s="381" t="s">
        <v>316</v>
      </c>
      <c r="E1856" s="381" t="s">
        <v>1447</v>
      </c>
      <c r="F1856" s="381" t="s">
        <v>586</v>
      </c>
      <c r="G1856" s="381" t="s">
        <v>397</v>
      </c>
      <c r="H1856" s="100" t="s">
        <v>653</v>
      </c>
      <c r="I1856" s="381" t="s">
        <v>505</v>
      </c>
      <c r="J1856" s="382">
        <v>861006.92</v>
      </c>
      <c r="K1856" s="382">
        <v>416985.93</v>
      </c>
      <c r="L1856" s="191" t="str">
        <f t="shared" si="1318"/>
        <v>875205290701011004П01024434001</v>
      </c>
      <c r="M1856" s="192">
        <f t="array" ref="M1856">IF(COUNT(SEARCH(Удалить_Роспись_КВСР,$B1856)*SEARCH(Удалить_Роспись_ПБС,$C1856)*SEARCH(Удалить_Роспись_КФСР, $D1856)*SEARCH(Удалить_Роспись_КЦСР,$E1856)*SEARCH(Удалить_Роспись_КВР,$F1856)*SEARCH(Удалить_Роспись_ЭК,$H1856)*SEARCH(Удалить_Роспись_КР,$I1856))&gt;0,0,1)</f>
        <v>0</v>
      </c>
      <c r="N1856" s="192">
        <f>IF(COUNT(SEARCH(Удалить_Индекс_КВСР,$B1856)*SEARCH(Удалить_Индекс_ПБС,$C1856)*SEARCH(Удалить_Индекс_КФСР,$D1856)*SEARCH(Удалить_Индекс_КЦСР,$E1856)*SEARCH(Удалить_Индекс_КВР,$F1856)*SEARCH(Удалить_Индекс_ЭК,$H1856)*SEARCH(Удалить_Индекс_КР,$I1856))&gt;0,0,1)</f>
        <v>1</v>
      </c>
      <c r="O1856" s="192" t="str">
        <f t="shared" si="1319"/>
        <v/>
      </c>
      <c r="P1856" s="192" t="str">
        <f t="shared" si="1362"/>
        <v/>
      </c>
      <c r="Q1856" s="300" t="str">
        <f t="shared" si="1320"/>
        <v/>
      </c>
      <c r="R1856" s="300" t="str">
        <f t="shared" si="1321"/>
        <v/>
      </c>
      <c r="S1856" s="300" t="str">
        <f t="shared" si="1322"/>
        <v/>
      </c>
      <c r="T1856" s="192" t="str">
        <f t="shared" si="1323"/>
        <v/>
      </c>
      <c r="U1856" s="303" t="str">
        <f t="shared" si="1324"/>
        <v/>
      </c>
      <c r="V1856" s="300" t="str">
        <f t="shared" si="1325"/>
        <v/>
      </c>
      <c r="W1856" s="192" t="str">
        <f t="shared" si="1326"/>
        <v/>
      </c>
      <c r="X1856" s="303" t="str">
        <f t="shared" si="1327"/>
        <v/>
      </c>
      <c r="Y1856" s="300" t="str">
        <f t="shared" si="1328"/>
        <v/>
      </c>
      <c r="Z1856" s="300" t="str">
        <f t="shared" si="1329"/>
        <v/>
      </c>
      <c r="AA1856" s="303" t="str">
        <f t="shared" si="1330"/>
        <v/>
      </c>
      <c r="AB1856" s="300" t="str">
        <f t="shared" si="1331"/>
        <v/>
      </c>
      <c r="AC1856" s="300" t="str">
        <f t="shared" si="1332"/>
        <v/>
      </c>
      <c r="AD1856" s="300" t="str">
        <f t="shared" si="1333"/>
        <v/>
      </c>
      <c r="AE1856" s="192" t="str">
        <f t="shared" si="1334"/>
        <v/>
      </c>
      <c r="AF1856" s="192" t="str">
        <f t="shared" si="1335"/>
        <v/>
      </c>
      <c r="AG1856" s="192"/>
      <c r="AJ1856" s="300" t="str">
        <f t="shared" si="1336"/>
        <v/>
      </c>
      <c r="AK1856" s="300" t="str">
        <f t="shared" si="1337"/>
        <v/>
      </c>
      <c r="AL1856" s="300" t="str">
        <f t="shared" si="1338"/>
        <v/>
      </c>
      <c r="AM1856" s="300" t="str">
        <f t="shared" si="1339"/>
        <v/>
      </c>
      <c r="AN1856" s="300" t="str">
        <f t="shared" si="1340"/>
        <v/>
      </c>
      <c r="AO1856" s="300" t="str">
        <f t="shared" si="1341"/>
        <v/>
      </c>
      <c r="AP1856" s="300" t="str">
        <f t="shared" si="1342"/>
        <v/>
      </c>
      <c r="AQ1856" s="300" t="str">
        <f t="shared" si="1343"/>
        <v/>
      </c>
      <c r="AR1856" s="306" t="str">
        <f t="shared" si="1344"/>
        <v/>
      </c>
      <c r="AS1856" s="300" t="str">
        <f t="shared" si="1345"/>
        <v/>
      </c>
      <c r="AT1856" s="300" t="str">
        <f t="shared" si="1346"/>
        <v/>
      </c>
      <c r="AU1856" s="192" t="str">
        <f t="shared" si="1347"/>
        <v>рбс</v>
      </c>
      <c r="AV1856" s="192" t="str">
        <f t="shared" si="1348"/>
        <v>рбс87520529общпро</v>
      </c>
      <c r="AW1856" s="191">
        <f t="shared" si="1349"/>
        <v>0</v>
      </c>
      <c r="AX1856" s="191">
        <f t="shared" si="1350"/>
        <v>0</v>
      </c>
      <c r="AY1856" s="191">
        <f t="shared" si="1351"/>
        <v>861006.92</v>
      </c>
      <c r="AZ1856" s="191">
        <f t="shared" si="1352"/>
        <v>416985.93</v>
      </c>
      <c r="BA1856" s="193">
        <f t="shared" si="1353"/>
        <v>1</v>
      </c>
      <c r="BB1856" s="193">
        <f t="shared" si="1354"/>
        <v>1</v>
      </c>
      <c r="BC1856" s="193">
        <f t="shared" si="1355"/>
        <v>1</v>
      </c>
      <c r="BD1856" s="191">
        <f t="shared" si="1367"/>
        <v>861006.92</v>
      </c>
      <c r="BE1856" s="191">
        <f t="shared" si="1356"/>
        <v>416985.93</v>
      </c>
      <c r="BF1856" s="210">
        <f t="shared" si="1357"/>
        <v>861006.92</v>
      </c>
      <c r="BG1856" s="211">
        <f t="shared" si="1358"/>
        <v>861006.92</v>
      </c>
      <c r="BH1856" s="289"/>
      <c r="BI1856" s="289"/>
      <c r="BL1856" s="233" t="str">
        <f t="shared" si="1359"/>
        <v/>
      </c>
    </row>
    <row r="1857" spans="1:64" ht="12" customHeight="1">
      <c r="A1857" s="333" t="s">
        <v>761</v>
      </c>
      <c r="B1857" s="381" t="s">
        <v>327</v>
      </c>
      <c r="C1857" s="333" t="s">
        <v>762</v>
      </c>
      <c r="D1857" s="381" t="s">
        <v>316</v>
      </c>
      <c r="E1857" s="381" t="s">
        <v>1449</v>
      </c>
      <c r="F1857" s="381" t="s">
        <v>586</v>
      </c>
      <c r="G1857" s="381" t="s">
        <v>393</v>
      </c>
      <c r="H1857" s="100" t="s">
        <v>653</v>
      </c>
      <c r="I1857" s="381" t="s">
        <v>505</v>
      </c>
      <c r="J1857" s="382">
        <v>831946</v>
      </c>
      <c r="K1857" s="382">
        <v>640130.56000000006</v>
      </c>
      <c r="L1857" s="191" t="str">
        <f t="shared" si="1318"/>
        <v>875205290701011004Э01024422301</v>
      </c>
      <c r="M1857" s="192">
        <f t="array" ref="M1857">IF(COUNT(SEARCH(Удалить_Роспись_КВСР,$B1857)*SEARCH(Удалить_Роспись_ПБС,$C1857)*SEARCH(Удалить_Роспись_КФСР, $D1857)*SEARCH(Удалить_Роспись_КЦСР,$E1857)*SEARCH(Удалить_Роспись_КВР,$F1857)*SEARCH(Удалить_Роспись_ЭК,$H1857)*SEARCH(Удалить_Роспись_КР,$I1857))&gt;0,0,1)</f>
        <v>0</v>
      </c>
      <c r="N1857" s="192">
        <f>IF(COUNT(SEARCH(Удалить_Индекс_КВСР,$B1857)*SEARCH(Удалить_Индекс_ПБС,$C1857)*SEARCH(Удалить_Индекс_КФСР,$D1857)*SEARCH(Удалить_Индекс_КЦСР,$E1857)*SEARCH(Удалить_Индекс_КВР,$F1857)*SEARCH(Удалить_Индекс_ЭК,$H1857)*SEARCH(Удалить_Индекс_КР,$I1857))&gt;0,0,1)</f>
        <v>1</v>
      </c>
      <c r="O1857" s="192" t="str">
        <f t="shared" si="1319"/>
        <v/>
      </c>
      <c r="P1857" s="192" t="str">
        <f t="shared" si="1362"/>
        <v/>
      </c>
      <c r="Q1857" s="300" t="str">
        <f t="shared" si="1320"/>
        <v/>
      </c>
      <c r="R1857" s="300" t="str">
        <f t="shared" si="1321"/>
        <v/>
      </c>
      <c r="S1857" s="300" t="str">
        <f t="shared" si="1322"/>
        <v/>
      </c>
      <c r="T1857" s="192" t="str">
        <f t="shared" si="1323"/>
        <v/>
      </c>
      <c r="U1857" s="303" t="str">
        <f t="shared" si="1324"/>
        <v/>
      </c>
      <c r="V1857" s="300" t="str">
        <f t="shared" si="1325"/>
        <v/>
      </c>
      <c r="W1857" s="192" t="str">
        <f t="shared" si="1326"/>
        <v/>
      </c>
      <c r="X1857" s="303" t="str">
        <f t="shared" si="1327"/>
        <v/>
      </c>
      <c r="Y1857" s="300" t="str">
        <f t="shared" si="1328"/>
        <v/>
      </c>
      <c r="Z1857" s="300" t="str">
        <f t="shared" si="1329"/>
        <v/>
      </c>
      <c r="AA1857" s="303" t="str">
        <f t="shared" si="1330"/>
        <v/>
      </c>
      <c r="AB1857" s="300" t="str">
        <f t="shared" si="1331"/>
        <v/>
      </c>
      <c r="AC1857" s="300" t="str">
        <f t="shared" si="1332"/>
        <v/>
      </c>
      <c r="AD1857" s="300" t="str">
        <f t="shared" si="1333"/>
        <v/>
      </c>
      <c r="AE1857" s="192" t="str">
        <f t="shared" si="1334"/>
        <v/>
      </c>
      <c r="AF1857" s="192" t="str">
        <f t="shared" si="1335"/>
        <v/>
      </c>
      <c r="AG1857" s="192"/>
      <c r="AJ1857" s="300" t="str">
        <f t="shared" si="1336"/>
        <v/>
      </c>
      <c r="AK1857" s="300" t="str">
        <f t="shared" si="1337"/>
        <v/>
      </c>
      <c r="AL1857" s="300" t="str">
        <f t="shared" si="1338"/>
        <v/>
      </c>
      <c r="AM1857" s="300" t="str">
        <f t="shared" si="1339"/>
        <v/>
      </c>
      <c r="AN1857" s="300" t="str">
        <f t="shared" si="1340"/>
        <v/>
      </c>
      <c r="AO1857" s="300" t="str">
        <f t="shared" si="1341"/>
        <v/>
      </c>
      <c r="AP1857" s="300" t="str">
        <f t="shared" si="1342"/>
        <v/>
      </c>
      <c r="AQ1857" s="300" t="str">
        <f t="shared" si="1343"/>
        <v/>
      </c>
      <c r="AR1857" s="306" t="str">
        <f t="shared" si="1344"/>
        <v/>
      </c>
      <c r="AS1857" s="300" t="str">
        <f t="shared" si="1345"/>
        <v/>
      </c>
      <c r="AT1857" s="300" t="str">
        <f t="shared" si="1346"/>
        <v/>
      </c>
      <c r="AU1857" s="192" t="str">
        <f t="shared" si="1347"/>
        <v>рбс</v>
      </c>
      <c r="AV1857" s="192" t="str">
        <f t="shared" si="1348"/>
        <v>рбс87520529общком</v>
      </c>
      <c r="AW1857" s="191">
        <f t="shared" si="1349"/>
        <v>0</v>
      </c>
      <c r="AX1857" s="191">
        <f t="shared" si="1350"/>
        <v>0</v>
      </c>
      <c r="AY1857" s="191">
        <f t="shared" si="1351"/>
        <v>831946</v>
      </c>
      <c r="AZ1857" s="191">
        <f t="shared" si="1352"/>
        <v>640130.56000000006</v>
      </c>
      <c r="BA1857" s="193">
        <f t="shared" si="1353"/>
        <v>1</v>
      </c>
      <c r="BB1857" s="193">
        <f t="shared" si="1354"/>
        <v>1</v>
      </c>
      <c r="BC1857" s="193">
        <f t="shared" si="1355"/>
        <v>1</v>
      </c>
      <c r="BD1857" s="191">
        <f t="shared" si="1367"/>
        <v>831946</v>
      </c>
      <c r="BE1857" s="191">
        <f t="shared" si="1356"/>
        <v>640130.56000000006</v>
      </c>
      <c r="BF1857" s="210">
        <f t="shared" si="1357"/>
        <v>831946</v>
      </c>
      <c r="BG1857" s="211">
        <f t="shared" si="1358"/>
        <v>831946</v>
      </c>
      <c r="BH1857" s="289" t="str">
        <f t="shared" ref="BH1857:BH1865" si="1368">B1857</f>
        <v>875</v>
      </c>
      <c r="BI1857" s="289" t="str">
        <f t="shared" ref="BI1857:BI1865" si="1369">D1857</f>
        <v>0701</v>
      </c>
      <c r="BJ1857" s="284" t="s">
        <v>592</v>
      </c>
      <c r="BK1857" s="284" t="s">
        <v>586</v>
      </c>
      <c r="BL1857" s="233" t="str">
        <f t="shared" si="1359"/>
        <v/>
      </c>
    </row>
    <row r="1858" spans="1:64" ht="12" hidden="1" customHeight="1">
      <c r="A1858" s="333" t="s">
        <v>761</v>
      </c>
      <c r="B1858" s="381" t="s">
        <v>327</v>
      </c>
      <c r="C1858" s="333" t="s">
        <v>762</v>
      </c>
      <c r="D1858" s="381" t="s">
        <v>316</v>
      </c>
      <c r="E1858" s="381" t="s">
        <v>1450</v>
      </c>
      <c r="F1858" s="381" t="s">
        <v>608</v>
      </c>
      <c r="G1858" s="381" t="s">
        <v>385</v>
      </c>
      <c r="H1858" s="100" t="s">
        <v>653</v>
      </c>
      <c r="I1858" s="381" t="s">
        <v>339</v>
      </c>
      <c r="J1858" s="382">
        <v>713660.46</v>
      </c>
      <c r="K1858" s="382">
        <v>712858.88</v>
      </c>
      <c r="L1858" s="191" t="str">
        <f t="shared" si="1318"/>
        <v>875205290701011007408011121110</v>
      </c>
      <c r="M1858" s="192">
        <f t="array" ref="M1858">IF(COUNT(SEARCH(Удалить_Роспись_КВСР,$B1858)*SEARCH(Удалить_Роспись_ПБС,$C1858)*SEARCH(Удалить_Роспись_КФСР, $D1858)*SEARCH(Удалить_Роспись_КЦСР,$E1858)*SEARCH(Удалить_Роспись_КВР,$F1858)*SEARCH(Удалить_Роспись_ЭК,$H1858)*SEARCH(Удалить_Роспись_КР,$I1858))&gt;0,0,1)</f>
        <v>0</v>
      </c>
      <c r="N1858" s="192">
        <v>0</v>
      </c>
      <c r="O1858" s="192" t="str">
        <f t="shared" si="1319"/>
        <v/>
      </c>
      <c r="P1858" s="192" t="str">
        <f t="shared" si="1362"/>
        <v/>
      </c>
      <c r="Q1858" s="300" t="str">
        <f t="shared" si="1320"/>
        <v/>
      </c>
      <c r="R1858" s="300" t="str">
        <f t="shared" si="1321"/>
        <v/>
      </c>
      <c r="S1858" s="300" t="str">
        <f t="shared" si="1322"/>
        <v/>
      </c>
      <c r="T1858" s="192" t="str">
        <f t="shared" si="1323"/>
        <v/>
      </c>
      <c r="U1858" s="303" t="str">
        <f t="shared" si="1324"/>
        <v/>
      </c>
      <c r="V1858" s="300" t="str">
        <f t="shared" si="1325"/>
        <v/>
      </c>
      <c r="W1858" s="192" t="str">
        <f t="shared" si="1326"/>
        <v/>
      </c>
      <c r="X1858" s="303" t="str">
        <f t="shared" si="1327"/>
        <v/>
      </c>
      <c r="Y1858" s="300" t="str">
        <f t="shared" si="1328"/>
        <v/>
      </c>
      <c r="Z1858" s="300" t="str">
        <f t="shared" si="1329"/>
        <v/>
      </c>
      <c r="AA1858" s="303" t="str">
        <f t="shared" si="1330"/>
        <v/>
      </c>
      <c r="AB1858" s="300" t="str">
        <f t="shared" si="1331"/>
        <v/>
      </c>
      <c r="AC1858" s="300" t="str">
        <f t="shared" si="1332"/>
        <v/>
      </c>
      <c r="AD1858" s="300" t="str">
        <f t="shared" si="1333"/>
        <v/>
      </c>
      <c r="AE1858" s="192" t="str">
        <f t="shared" si="1334"/>
        <v/>
      </c>
      <c r="AF1858" s="192" t="str">
        <f t="shared" si="1335"/>
        <v/>
      </c>
      <c r="AG1858" s="192"/>
      <c r="AJ1858" s="300" t="str">
        <f t="shared" si="1336"/>
        <v/>
      </c>
      <c r="AK1858" s="300" t="str">
        <f t="shared" si="1337"/>
        <v/>
      </c>
      <c r="AL1858" s="300" t="str">
        <f t="shared" si="1338"/>
        <v/>
      </c>
      <c r="AM1858" s="300" t="str">
        <f t="shared" si="1339"/>
        <v/>
      </c>
      <c r="AN1858" s="300" t="str">
        <f t="shared" si="1340"/>
        <v/>
      </c>
      <c r="AO1858" s="300" t="str">
        <f t="shared" si="1341"/>
        <v/>
      </c>
      <c r="AP1858" s="300" t="str">
        <f t="shared" si="1342"/>
        <v/>
      </c>
      <c r="AQ1858" s="300" t="str">
        <f t="shared" si="1343"/>
        <v/>
      </c>
      <c r="AR1858" s="306" t="str">
        <f t="shared" si="1344"/>
        <v/>
      </c>
      <c r="AS1858" s="300" t="str">
        <f t="shared" si="1345"/>
        <v/>
      </c>
      <c r="AT1858" s="300" t="str">
        <f t="shared" si="1346"/>
        <v/>
      </c>
      <c r="AU1858" s="192" t="str">
        <f t="shared" si="1347"/>
        <v>рбс</v>
      </c>
      <c r="AV1858" s="192" t="str">
        <f t="shared" si="1348"/>
        <v>рбс87520529общопл</v>
      </c>
      <c r="AW1858" s="191">
        <f t="shared" si="1349"/>
        <v>0</v>
      </c>
      <c r="AX1858" s="191">
        <f t="shared" si="1350"/>
        <v>0</v>
      </c>
      <c r="AY1858" s="191">
        <f t="shared" si="1351"/>
        <v>0</v>
      </c>
      <c r="AZ1858" s="191">
        <f t="shared" si="1352"/>
        <v>0</v>
      </c>
      <c r="BA1858" s="193">
        <f t="shared" si="1353"/>
        <v>1</v>
      </c>
      <c r="BB1858" s="193">
        <f t="shared" si="1354"/>
        <v>1</v>
      </c>
      <c r="BC1858" s="193">
        <f t="shared" si="1355"/>
        <v>1</v>
      </c>
      <c r="BD1858" s="191">
        <f t="shared" si="1367"/>
        <v>0</v>
      </c>
      <c r="BE1858" s="191">
        <f t="shared" si="1356"/>
        <v>0</v>
      </c>
      <c r="BF1858" s="210">
        <f t="shared" si="1357"/>
        <v>0</v>
      </c>
      <c r="BG1858" s="211">
        <f t="shared" si="1358"/>
        <v>0</v>
      </c>
      <c r="BH1858" s="289" t="str">
        <f t="shared" si="1368"/>
        <v>875</v>
      </c>
      <c r="BI1858" s="289" t="str">
        <f t="shared" si="1369"/>
        <v>0701</v>
      </c>
      <c r="BJ1858" s="284" t="s">
        <v>592</v>
      </c>
      <c r="BK1858" s="284" t="s">
        <v>586</v>
      </c>
      <c r="BL1858" s="233" t="str">
        <f t="shared" si="1359"/>
        <v/>
      </c>
    </row>
    <row r="1859" spans="1:64" ht="12" hidden="1" customHeight="1">
      <c r="A1859" s="333" t="s">
        <v>761</v>
      </c>
      <c r="B1859" s="381" t="s">
        <v>327</v>
      </c>
      <c r="C1859" s="333" t="s">
        <v>762</v>
      </c>
      <c r="D1859" s="381" t="s">
        <v>316</v>
      </c>
      <c r="E1859" s="381" t="s">
        <v>1450</v>
      </c>
      <c r="F1859" s="381" t="s">
        <v>902</v>
      </c>
      <c r="G1859" s="381" t="s">
        <v>387</v>
      </c>
      <c r="H1859" s="100" t="s">
        <v>653</v>
      </c>
      <c r="I1859" s="381" t="s">
        <v>339</v>
      </c>
      <c r="J1859" s="382">
        <v>217366</v>
      </c>
      <c r="K1859" s="382">
        <v>191929.91</v>
      </c>
      <c r="L1859" s="191" t="str">
        <f t="shared" si="1318"/>
        <v>875205290701011007408011921310</v>
      </c>
      <c r="M1859" s="192">
        <f t="array" ref="M1859">IF(COUNT(SEARCH(Удалить_Роспись_КВСР,$B1859)*SEARCH(Удалить_Роспись_ПБС,$C1859)*SEARCH(Удалить_Роспись_КФСР, $D1859)*SEARCH(Удалить_Роспись_КЦСР,$E1859)*SEARCH(Удалить_Роспись_КВР,$F1859)*SEARCH(Удалить_Роспись_ЭК,$H1859)*SEARCH(Удалить_Роспись_КР,$I1859))&gt;0,0,1)</f>
        <v>0</v>
      </c>
      <c r="N1859" s="192">
        <v>0</v>
      </c>
      <c r="O1859" s="192" t="str">
        <f t="shared" si="1319"/>
        <v/>
      </c>
      <c r="P1859" s="192" t="str">
        <f t="shared" si="1362"/>
        <v/>
      </c>
      <c r="Q1859" s="300" t="str">
        <f t="shared" si="1320"/>
        <v/>
      </c>
      <c r="R1859" s="300" t="str">
        <f t="shared" si="1321"/>
        <v/>
      </c>
      <c r="S1859" s="300" t="str">
        <f t="shared" si="1322"/>
        <v/>
      </c>
      <c r="T1859" s="192" t="str">
        <f t="shared" si="1323"/>
        <v/>
      </c>
      <c r="U1859" s="303" t="str">
        <f t="shared" si="1324"/>
        <v/>
      </c>
      <c r="V1859" s="300" t="str">
        <f t="shared" si="1325"/>
        <v/>
      </c>
      <c r="W1859" s="192" t="str">
        <f t="shared" si="1326"/>
        <v/>
      </c>
      <c r="X1859" s="303" t="str">
        <f t="shared" si="1327"/>
        <v/>
      </c>
      <c r="Y1859" s="300" t="str">
        <f t="shared" si="1328"/>
        <v/>
      </c>
      <c r="Z1859" s="300" t="str">
        <f t="shared" si="1329"/>
        <v/>
      </c>
      <c r="AA1859" s="303" t="str">
        <f t="shared" si="1330"/>
        <v/>
      </c>
      <c r="AB1859" s="300" t="str">
        <f t="shared" si="1331"/>
        <v/>
      </c>
      <c r="AC1859" s="300" t="str">
        <f t="shared" si="1332"/>
        <v/>
      </c>
      <c r="AD1859" s="300" t="str">
        <f t="shared" si="1333"/>
        <v/>
      </c>
      <c r="AE1859" s="192" t="str">
        <f t="shared" si="1334"/>
        <v/>
      </c>
      <c r="AF1859" s="192" t="str">
        <f t="shared" si="1335"/>
        <v/>
      </c>
      <c r="AG1859" s="192"/>
      <c r="AJ1859" s="300" t="str">
        <f t="shared" si="1336"/>
        <v/>
      </c>
      <c r="AK1859" s="300" t="str">
        <f t="shared" si="1337"/>
        <v/>
      </c>
      <c r="AL1859" s="300" t="str">
        <f t="shared" si="1338"/>
        <v/>
      </c>
      <c r="AM1859" s="300" t="str">
        <f t="shared" si="1339"/>
        <v/>
      </c>
      <c r="AN1859" s="300" t="str">
        <f t="shared" si="1340"/>
        <v/>
      </c>
      <c r="AO1859" s="300" t="str">
        <f t="shared" si="1341"/>
        <v/>
      </c>
      <c r="AP1859" s="300" t="str">
        <f t="shared" si="1342"/>
        <v/>
      </c>
      <c r="AQ1859" s="300" t="str">
        <f t="shared" si="1343"/>
        <v/>
      </c>
      <c r="AR1859" s="306" t="str">
        <f t="shared" si="1344"/>
        <v/>
      </c>
      <c r="AS1859" s="300" t="str">
        <f t="shared" si="1345"/>
        <v/>
      </c>
      <c r="AT1859" s="300" t="str">
        <f t="shared" si="1346"/>
        <v/>
      </c>
      <c r="AU1859" s="192" t="str">
        <f t="shared" si="1347"/>
        <v>рбс</v>
      </c>
      <c r="AV1859" s="192" t="str">
        <f t="shared" si="1348"/>
        <v>рбс87520529общопл</v>
      </c>
      <c r="AW1859" s="191">
        <f t="shared" si="1349"/>
        <v>0</v>
      </c>
      <c r="AX1859" s="191">
        <f t="shared" si="1350"/>
        <v>0</v>
      </c>
      <c r="AY1859" s="191">
        <f t="shared" si="1351"/>
        <v>0</v>
      </c>
      <c r="AZ1859" s="191">
        <f t="shared" si="1352"/>
        <v>0</v>
      </c>
      <c r="BA1859" s="193">
        <f t="shared" si="1353"/>
        <v>1</v>
      </c>
      <c r="BB1859" s="193">
        <f t="shared" si="1354"/>
        <v>1</v>
      </c>
      <c r="BC1859" s="193">
        <f t="shared" si="1355"/>
        <v>1</v>
      </c>
      <c r="BD1859" s="191">
        <f t="shared" si="1367"/>
        <v>0</v>
      </c>
      <c r="BE1859" s="191">
        <f t="shared" si="1356"/>
        <v>0</v>
      </c>
      <c r="BF1859" s="210">
        <f t="shared" si="1357"/>
        <v>0</v>
      </c>
      <c r="BG1859" s="211">
        <f t="shared" si="1358"/>
        <v>0</v>
      </c>
      <c r="BH1859" s="289" t="str">
        <f t="shared" si="1368"/>
        <v>875</v>
      </c>
      <c r="BI1859" s="289" t="str">
        <f t="shared" si="1369"/>
        <v>0701</v>
      </c>
      <c r="BJ1859" s="284" t="s">
        <v>592</v>
      </c>
      <c r="BK1859" s="284" t="s">
        <v>586</v>
      </c>
      <c r="BL1859" s="233" t="str">
        <f t="shared" si="1359"/>
        <v/>
      </c>
    </row>
    <row r="1860" spans="1:64" ht="12" hidden="1" customHeight="1">
      <c r="A1860" s="333" t="s">
        <v>761</v>
      </c>
      <c r="B1860" s="381" t="s">
        <v>327</v>
      </c>
      <c r="C1860" s="333" t="s">
        <v>762</v>
      </c>
      <c r="D1860" s="381" t="s">
        <v>316</v>
      </c>
      <c r="E1860" s="381" t="s">
        <v>1450</v>
      </c>
      <c r="F1860" s="381" t="s">
        <v>586</v>
      </c>
      <c r="G1860" s="381" t="s">
        <v>389</v>
      </c>
      <c r="H1860" s="100" t="s">
        <v>653</v>
      </c>
      <c r="I1860" s="381" t="s">
        <v>339</v>
      </c>
      <c r="J1860" s="382">
        <v>11949</v>
      </c>
      <c r="K1860" s="382">
        <v>11949</v>
      </c>
      <c r="L1860" s="191" t="str">
        <f t="shared" si="1318"/>
        <v>875205290701011007408024422610</v>
      </c>
      <c r="M1860" s="192">
        <f t="array" ref="M1860">IF(COUNT(SEARCH(Удалить_Роспись_КВСР,$B1860)*SEARCH(Удалить_Роспись_ПБС,$C1860)*SEARCH(Удалить_Роспись_КФСР, $D1860)*SEARCH(Удалить_Роспись_КЦСР,$E1860)*SEARCH(Удалить_Роспись_КВР,$F1860)*SEARCH(Удалить_Роспись_ЭК,$H1860)*SEARCH(Удалить_Роспись_КР,$I1860))&gt;0,0,1)</f>
        <v>0</v>
      </c>
      <c r="N1860" s="192">
        <v>0</v>
      </c>
      <c r="O1860" s="192" t="str">
        <f t="shared" si="1319"/>
        <v/>
      </c>
      <c r="P1860" s="192" t="str">
        <f t="shared" si="1362"/>
        <v/>
      </c>
      <c r="Q1860" s="300" t="str">
        <f t="shared" si="1320"/>
        <v/>
      </c>
      <c r="R1860" s="300" t="str">
        <f t="shared" si="1321"/>
        <v/>
      </c>
      <c r="S1860" s="300" t="str">
        <f t="shared" si="1322"/>
        <v/>
      </c>
      <c r="T1860" s="192" t="str">
        <f t="shared" si="1323"/>
        <v/>
      </c>
      <c r="U1860" s="303" t="str">
        <f t="shared" si="1324"/>
        <v/>
      </c>
      <c r="V1860" s="300" t="str">
        <f t="shared" si="1325"/>
        <v/>
      </c>
      <c r="W1860" s="192" t="str">
        <f t="shared" si="1326"/>
        <v/>
      </c>
      <c r="X1860" s="303" t="str">
        <f t="shared" si="1327"/>
        <v/>
      </c>
      <c r="Y1860" s="300" t="str">
        <f t="shared" si="1328"/>
        <v/>
      </c>
      <c r="Z1860" s="300" t="str">
        <f t="shared" si="1329"/>
        <v/>
      </c>
      <c r="AA1860" s="303" t="str">
        <f t="shared" si="1330"/>
        <v/>
      </c>
      <c r="AB1860" s="300" t="str">
        <f t="shared" si="1331"/>
        <v/>
      </c>
      <c r="AC1860" s="300" t="str">
        <f t="shared" si="1332"/>
        <v/>
      </c>
      <c r="AD1860" s="300" t="str">
        <f t="shared" si="1333"/>
        <v/>
      </c>
      <c r="AE1860" s="192" t="str">
        <f t="shared" si="1334"/>
        <v/>
      </c>
      <c r="AF1860" s="192" t="str">
        <f t="shared" si="1335"/>
        <v/>
      </c>
      <c r="AG1860" s="192"/>
      <c r="AJ1860" s="300" t="str">
        <f t="shared" si="1336"/>
        <v/>
      </c>
      <c r="AK1860" s="300" t="str">
        <f t="shared" si="1337"/>
        <v/>
      </c>
      <c r="AL1860" s="300" t="str">
        <f t="shared" si="1338"/>
        <v/>
      </c>
      <c r="AM1860" s="300" t="str">
        <f t="shared" si="1339"/>
        <v/>
      </c>
      <c r="AN1860" s="300" t="str">
        <f t="shared" si="1340"/>
        <v/>
      </c>
      <c r="AO1860" s="300" t="str">
        <f t="shared" si="1341"/>
        <v/>
      </c>
      <c r="AP1860" s="300" t="str">
        <f t="shared" si="1342"/>
        <v/>
      </c>
      <c r="AQ1860" s="300" t="str">
        <f t="shared" si="1343"/>
        <v/>
      </c>
      <c r="AR1860" s="306" t="str">
        <f t="shared" si="1344"/>
        <v/>
      </c>
      <c r="AS1860" s="300" t="str">
        <f t="shared" si="1345"/>
        <v/>
      </c>
      <c r="AT1860" s="300" t="str">
        <f t="shared" si="1346"/>
        <v/>
      </c>
      <c r="AU1860" s="192" t="str">
        <f t="shared" si="1347"/>
        <v>рбс</v>
      </c>
      <c r="AV1860" s="192" t="str">
        <f t="shared" si="1348"/>
        <v>рбс87520529общпро</v>
      </c>
      <c r="AW1860" s="191">
        <f t="shared" si="1349"/>
        <v>0</v>
      </c>
      <c r="AX1860" s="191">
        <f t="shared" si="1350"/>
        <v>0</v>
      </c>
      <c r="AY1860" s="191">
        <f t="shared" si="1351"/>
        <v>0</v>
      </c>
      <c r="AZ1860" s="191">
        <f t="shared" si="1352"/>
        <v>0</v>
      </c>
      <c r="BA1860" s="193">
        <f t="shared" si="1353"/>
        <v>1</v>
      </c>
      <c r="BB1860" s="193">
        <f t="shared" si="1354"/>
        <v>1</v>
      </c>
      <c r="BC1860" s="193">
        <f t="shared" si="1355"/>
        <v>1</v>
      </c>
      <c r="BD1860" s="191">
        <f t="shared" si="1367"/>
        <v>0</v>
      </c>
      <c r="BE1860" s="191">
        <f t="shared" si="1356"/>
        <v>0</v>
      </c>
      <c r="BF1860" s="210">
        <f t="shared" si="1357"/>
        <v>0</v>
      </c>
      <c r="BG1860" s="211">
        <f t="shared" si="1358"/>
        <v>0</v>
      </c>
      <c r="BH1860" s="289" t="str">
        <f t="shared" si="1368"/>
        <v>875</v>
      </c>
      <c r="BI1860" s="289" t="str">
        <f t="shared" si="1369"/>
        <v>0701</v>
      </c>
      <c r="BJ1860" s="284" t="s">
        <v>592</v>
      </c>
      <c r="BK1860" s="284" t="s">
        <v>586</v>
      </c>
      <c r="BL1860" s="233" t="str">
        <f t="shared" si="1359"/>
        <v/>
      </c>
    </row>
    <row r="1861" spans="1:64" ht="12" hidden="1" customHeight="1">
      <c r="A1861" s="333" t="s">
        <v>761</v>
      </c>
      <c r="B1861" s="381" t="s">
        <v>327</v>
      </c>
      <c r="C1861" s="333" t="s">
        <v>762</v>
      </c>
      <c r="D1861" s="381" t="s">
        <v>316</v>
      </c>
      <c r="E1861" s="381" t="s">
        <v>1451</v>
      </c>
      <c r="F1861" s="381" t="s">
        <v>608</v>
      </c>
      <c r="G1861" s="381" t="s">
        <v>385</v>
      </c>
      <c r="H1861" s="100" t="s">
        <v>653</v>
      </c>
      <c r="I1861" s="381" t="s">
        <v>339</v>
      </c>
      <c r="J1861" s="382">
        <v>973365.42</v>
      </c>
      <c r="K1861" s="382">
        <v>752992.94</v>
      </c>
      <c r="L1861" s="191" t="str">
        <f t="shared" si="1318"/>
        <v>875205290701011007588011121110</v>
      </c>
      <c r="M1861" s="192">
        <f t="array" ref="M1861">IF(COUNT(SEARCH(Удалить_Роспись_КВСР,$B1861)*SEARCH(Удалить_Роспись_ПБС,$C1861)*SEARCH(Удалить_Роспись_КФСР, $D1861)*SEARCH(Удалить_Роспись_КЦСР,$E1861)*SEARCH(Удалить_Роспись_КВР,$F1861)*SEARCH(Удалить_Роспись_ЭК,$H1861)*SEARCH(Удалить_Роспись_КР,$I1861))&gt;0,0,1)</f>
        <v>0</v>
      </c>
      <c r="N1861" s="192">
        <v>0</v>
      </c>
      <c r="O1861" s="192" t="str">
        <f t="shared" si="1319"/>
        <v/>
      </c>
      <c r="P1861" s="192" t="str">
        <f t="shared" si="1362"/>
        <v/>
      </c>
      <c r="Q1861" s="300" t="str">
        <f t="shared" si="1320"/>
        <v/>
      </c>
      <c r="R1861" s="300" t="str">
        <f t="shared" si="1321"/>
        <v/>
      </c>
      <c r="S1861" s="300" t="str">
        <f t="shared" si="1322"/>
        <v/>
      </c>
      <c r="T1861" s="192" t="str">
        <f t="shared" si="1323"/>
        <v/>
      </c>
      <c r="U1861" s="303" t="str">
        <f t="shared" si="1324"/>
        <v/>
      </c>
      <c r="V1861" s="300" t="str">
        <f t="shared" si="1325"/>
        <v/>
      </c>
      <c r="W1861" s="192" t="str">
        <f t="shared" si="1326"/>
        <v/>
      </c>
      <c r="X1861" s="303" t="str">
        <f t="shared" si="1327"/>
        <v/>
      </c>
      <c r="Y1861" s="300" t="str">
        <f t="shared" si="1328"/>
        <v/>
      </c>
      <c r="Z1861" s="300" t="str">
        <f t="shared" si="1329"/>
        <v/>
      </c>
      <c r="AA1861" s="303" t="str">
        <f t="shared" si="1330"/>
        <v/>
      </c>
      <c r="AB1861" s="300" t="str">
        <f t="shared" si="1331"/>
        <v/>
      </c>
      <c r="AC1861" s="300" t="str">
        <f t="shared" si="1332"/>
        <v/>
      </c>
      <c r="AD1861" s="300" t="str">
        <f t="shared" si="1333"/>
        <v/>
      </c>
      <c r="AE1861" s="192" t="str">
        <f t="shared" si="1334"/>
        <v/>
      </c>
      <c r="AF1861" s="192" t="str">
        <f t="shared" si="1335"/>
        <v/>
      </c>
      <c r="AG1861" s="192"/>
      <c r="AJ1861" s="300" t="str">
        <f t="shared" si="1336"/>
        <v/>
      </c>
      <c r="AK1861" s="300" t="str">
        <f t="shared" si="1337"/>
        <v/>
      </c>
      <c r="AL1861" s="300" t="str">
        <f t="shared" si="1338"/>
        <v/>
      </c>
      <c r="AM1861" s="300" t="str">
        <f t="shared" si="1339"/>
        <v/>
      </c>
      <c r="AN1861" s="300" t="str">
        <f t="shared" si="1340"/>
        <v/>
      </c>
      <c r="AO1861" s="300" t="str">
        <f t="shared" si="1341"/>
        <v/>
      </c>
      <c r="AP1861" s="300" t="str">
        <f t="shared" si="1342"/>
        <v/>
      </c>
      <c r="AQ1861" s="300" t="str">
        <f t="shared" si="1343"/>
        <v/>
      </c>
      <c r="AR1861" s="306" t="str">
        <f t="shared" si="1344"/>
        <v/>
      </c>
      <c r="AS1861" s="300" t="str">
        <f t="shared" si="1345"/>
        <v/>
      </c>
      <c r="AT1861" s="300" t="str">
        <f t="shared" si="1346"/>
        <v/>
      </c>
      <c r="AU1861" s="192" t="str">
        <f t="shared" si="1347"/>
        <v>рбс</v>
      </c>
      <c r="AV1861" s="192" t="str">
        <f t="shared" si="1348"/>
        <v>рбс87520529общопл</v>
      </c>
      <c r="AW1861" s="191">
        <f t="shared" si="1349"/>
        <v>0</v>
      </c>
      <c r="AX1861" s="191">
        <f t="shared" si="1350"/>
        <v>0</v>
      </c>
      <c r="AY1861" s="191">
        <f t="shared" si="1351"/>
        <v>0</v>
      </c>
      <c r="AZ1861" s="191">
        <f t="shared" si="1352"/>
        <v>0</v>
      </c>
      <c r="BA1861" s="193">
        <f t="shared" si="1353"/>
        <v>1</v>
      </c>
      <c r="BB1861" s="193">
        <f t="shared" si="1354"/>
        <v>1</v>
      </c>
      <c r="BC1861" s="193">
        <f t="shared" si="1355"/>
        <v>1</v>
      </c>
      <c r="BD1861" s="191">
        <f t="shared" si="1367"/>
        <v>0</v>
      </c>
      <c r="BE1861" s="191">
        <f t="shared" si="1356"/>
        <v>0</v>
      </c>
      <c r="BF1861" s="210">
        <f t="shared" si="1357"/>
        <v>0</v>
      </c>
      <c r="BG1861" s="211">
        <f t="shared" si="1358"/>
        <v>0</v>
      </c>
      <c r="BH1861" s="289" t="str">
        <f t="shared" si="1368"/>
        <v>875</v>
      </c>
      <c r="BI1861" s="289" t="str">
        <f t="shared" si="1369"/>
        <v>0701</v>
      </c>
      <c r="BJ1861" s="284" t="s">
        <v>592</v>
      </c>
      <c r="BK1861" s="284" t="s">
        <v>586</v>
      </c>
      <c r="BL1861" s="233" t="str">
        <f t="shared" si="1359"/>
        <v/>
      </c>
    </row>
    <row r="1862" spans="1:64" ht="12" hidden="1" customHeight="1">
      <c r="A1862" s="333" t="s">
        <v>761</v>
      </c>
      <c r="B1862" s="381" t="s">
        <v>327</v>
      </c>
      <c r="C1862" s="333" t="s">
        <v>762</v>
      </c>
      <c r="D1862" s="381" t="s">
        <v>316</v>
      </c>
      <c r="E1862" s="381" t="s">
        <v>1451</v>
      </c>
      <c r="F1862" s="381" t="s">
        <v>589</v>
      </c>
      <c r="G1862" s="381" t="s">
        <v>386</v>
      </c>
      <c r="H1862" s="100" t="s">
        <v>653</v>
      </c>
      <c r="I1862" s="381" t="s">
        <v>339</v>
      </c>
      <c r="J1862" s="382">
        <v>10500</v>
      </c>
      <c r="K1862" s="382">
        <v>0</v>
      </c>
      <c r="L1862" s="191" t="str">
        <f t="shared" si="1318"/>
        <v>875205290701011007588011221210</v>
      </c>
      <c r="M1862" s="192">
        <f t="array" ref="M1862">IF(COUNT(SEARCH(Удалить_Роспись_КВСР,$B1862)*SEARCH(Удалить_Роспись_ПБС,$C1862)*SEARCH(Удалить_Роспись_КФСР, $D1862)*SEARCH(Удалить_Роспись_КЦСР,$E1862)*SEARCH(Удалить_Роспись_КВР,$F1862)*SEARCH(Удалить_Роспись_ЭК,$H1862)*SEARCH(Удалить_Роспись_КР,$I1862))&gt;0,0,1)</f>
        <v>0</v>
      </c>
      <c r="N1862" s="192">
        <v>0</v>
      </c>
      <c r="O1862" s="192" t="str">
        <f t="shared" si="1319"/>
        <v/>
      </c>
      <c r="P1862" s="192" t="str">
        <f t="shared" si="1362"/>
        <v/>
      </c>
      <c r="Q1862" s="300" t="str">
        <f t="shared" si="1320"/>
        <v/>
      </c>
      <c r="R1862" s="300" t="str">
        <f t="shared" si="1321"/>
        <v/>
      </c>
      <c r="S1862" s="300" t="str">
        <f t="shared" si="1322"/>
        <v/>
      </c>
      <c r="T1862" s="192" t="str">
        <f t="shared" si="1323"/>
        <v/>
      </c>
      <c r="U1862" s="303" t="str">
        <f t="shared" si="1324"/>
        <v/>
      </c>
      <c r="V1862" s="300" t="str">
        <f t="shared" si="1325"/>
        <v/>
      </c>
      <c r="W1862" s="192" t="str">
        <f t="shared" si="1326"/>
        <v/>
      </c>
      <c r="X1862" s="303" t="str">
        <f t="shared" si="1327"/>
        <v/>
      </c>
      <c r="Y1862" s="300" t="str">
        <f t="shared" si="1328"/>
        <v/>
      </c>
      <c r="Z1862" s="300" t="str">
        <f t="shared" si="1329"/>
        <v/>
      </c>
      <c r="AA1862" s="303" t="str">
        <f t="shared" si="1330"/>
        <v/>
      </c>
      <c r="AB1862" s="300" t="str">
        <f t="shared" si="1331"/>
        <v/>
      </c>
      <c r="AC1862" s="300" t="str">
        <f t="shared" si="1332"/>
        <v/>
      </c>
      <c r="AD1862" s="300" t="str">
        <f t="shared" si="1333"/>
        <v/>
      </c>
      <c r="AE1862" s="192" t="str">
        <f t="shared" si="1334"/>
        <v/>
      </c>
      <c r="AF1862" s="192" t="str">
        <f t="shared" si="1335"/>
        <v/>
      </c>
      <c r="AG1862" s="192"/>
      <c r="AJ1862" s="300" t="str">
        <f t="shared" si="1336"/>
        <v/>
      </c>
      <c r="AK1862" s="300" t="str">
        <f t="shared" si="1337"/>
        <v/>
      </c>
      <c r="AL1862" s="300" t="str">
        <f t="shared" si="1338"/>
        <v/>
      </c>
      <c r="AM1862" s="300" t="str">
        <f t="shared" si="1339"/>
        <v/>
      </c>
      <c r="AN1862" s="300" t="str">
        <f t="shared" si="1340"/>
        <v/>
      </c>
      <c r="AO1862" s="300" t="str">
        <f t="shared" si="1341"/>
        <v/>
      </c>
      <c r="AP1862" s="300" t="str">
        <f t="shared" si="1342"/>
        <v/>
      </c>
      <c r="AQ1862" s="300" t="str">
        <f t="shared" si="1343"/>
        <v/>
      </c>
      <c r="AR1862" s="306" t="str">
        <f t="shared" si="1344"/>
        <v/>
      </c>
      <c r="AS1862" s="300" t="str">
        <f t="shared" si="1345"/>
        <v/>
      </c>
      <c r="AT1862" s="300" t="str">
        <f t="shared" si="1346"/>
        <v/>
      </c>
      <c r="AU1862" s="192" t="str">
        <f t="shared" si="1347"/>
        <v>рбс</v>
      </c>
      <c r="AV1862" s="192" t="str">
        <f t="shared" si="1348"/>
        <v>рбс87520529общпро</v>
      </c>
      <c r="AW1862" s="191">
        <f t="shared" si="1349"/>
        <v>0</v>
      </c>
      <c r="AX1862" s="191">
        <f t="shared" si="1350"/>
        <v>0</v>
      </c>
      <c r="AY1862" s="191">
        <f t="shared" si="1351"/>
        <v>0</v>
      </c>
      <c r="AZ1862" s="191">
        <f t="shared" si="1352"/>
        <v>0</v>
      </c>
      <c r="BA1862" s="193">
        <f t="shared" si="1353"/>
        <v>1</v>
      </c>
      <c r="BB1862" s="193">
        <f t="shared" si="1354"/>
        <v>1</v>
      </c>
      <c r="BC1862" s="193">
        <f t="shared" si="1355"/>
        <v>1</v>
      </c>
      <c r="BD1862" s="191">
        <f t="shared" si="1367"/>
        <v>0</v>
      </c>
      <c r="BE1862" s="191">
        <f t="shared" si="1356"/>
        <v>0</v>
      </c>
      <c r="BF1862" s="210">
        <f t="shared" si="1357"/>
        <v>0</v>
      </c>
      <c r="BG1862" s="211">
        <f t="shared" si="1358"/>
        <v>0</v>
      </c>
      <c r="BH1862" s="289" t="str">
        <f t="shared" si="1368"/>
        <v>875</v>
      </c>
      <c r="BI1862" s="289" t="str">
        <f t="shared" si="1369"/>
        <v>0701</v>
      </c>
      <c r="BJ1862" s="284" t="s">
        <v>592</v>
      </c>
      <c r="BK1862" s="284" t="s">
        <v>586</v>
      </c>
      <c r="BL1862" s="233" t="str">
        <f t="shared" si="1359"/>
        <v/>
      </c>
    </row>
    <row r="1863" spans="1:64" ht="12" hidden="1" customHeight="1">
      <c r="A1863" s="333" t="s">
        <v>761</v>
      </c>
      <c r="B1863" s="381" t="s">
        <v>327</v>
      </c>
      <c r="C1863" s="333" t="s">
        <v>762</v>
      </c>
      <c r="D1863" s="381" t="s">
        <v>316</v>
      </c>
      <c r="E1863" s="381" t="s">
        <v>1451</v>
      </c>
      <c r="F1863" s="381" t="s">
        <v>902</v>
      </c>
      <c r="G1863" s="381" t="s">
        <v>387</v>
      </c>
      <c r="H1863" s="100" t="s">
        <v>653</v>
      </c>
      <c r="I1863" s="381" t="s">
        <v>339</v>
      </c>
      <c r="J1863" s="382">
        <v>287156.36</v>
      </c>
      <c r="K1863" s="382">
        <v>248405.07</v>
      </c>
      <c r="L1863" s="191" t="str">
        <f t="shared" si="1318"/>
        <v>875205290701011007588011921310</v>
      </c>
      <c r="M1863" s="192">
        <f t="array" ref="M1863">IF(COUNT(SEARCH(Удалить_Роспись_КВСР,$B1863)*SEARCH(Удалить_Роспись_ПБС,$C1863)*SEARCH(Удалить_Роспись_КФСР, $D1863)*SEARCH(Удалить_Роспись_КЦСР,$E1863)*SEARCH(Удалить_Роспись_КВР,$F1863)*SEARCH(Удалить_Роспись_ЭК,$H1863)*SEARCH(Удалить_Роспись_КР,$I1863))&gt;0,0,1)</f>
        <v>0</v>
      </c>
      <c r="N1863" s="192">
        <v>0</v>
      </c>
      <c r="O1863" s="192" t="str">
        <f t="shared" si="1319"/>
        <v/>
      </c>
      <c r="P1863" s="192" t="str">
        <f t="shared" si="1362"/>
        <v/>
      </c>
      <c r="Q1863" s="300" t="str">
        <f t="shared" si="1320"/>
        <v/>
      </c>
      <c r="R1863" s="300" t="str">
        <f t="shared" si="1321"/>
        <v/>
      </c>
      <c r="S1863" s="300" t="str">
        <f t="shared" si="1322"/>
        <v/>
      </c>
      <c r="T1863" s="192" t="str">
        <f t="shared" si="1323"/>
        <v/>
      </c>
      <c r="U1863" s="303" t="str">
        <f t="shared" si="1324"/>
        <v/>
      </c>
      <c r="V1863" s="300" t="str">
        <f t="shared" si="1325"/>
        <v/>
      </c>
      <c r="W1863" s="192" t="str">
        <f t="shared" si="1326"/>
        <v/>
      </c>
      <c r="X1863" s="303" t="str">
        <f t="shared" si="1327"/>
        <v/>
      </c>
      <c r="Y1863" s="300" t="str">
        <f t="shared" si="1328"/>
        <v/>
      </c>
      <c r="Z1863" s="300" t="str">
        <f t="shared" si="1329"/>
        <v/>
      </c>
      <c r="AA1863" s="303" t="str">
        <f t="shared" si="1330"/>
        <v/>
      </c>
      <c r="AB1863" s="300" t="str">
        <f t="shared" si="1331"/>
        <v/>
      </c>
      <c r="AC1863" s="300" t="str">
        <f t="shared" si="1332"/>
        <v/>
      </c>
      <c r="AD1863" s="300" t="str">
        <f t="shared" si="1333"/>
        <v/>
      </c>
      <c r="AE1863" s="192" t="str">
        <f t="shared" si="1334"/>
        <v/>
      </c>
      <c r="AF1863" s="192" t="str">
        <f t="shared" si="1335"/>
        <v/>
      </c>
      <c r="AG1863" s="192"/>
      <c r="AJ1863" s="300" t="str">
        <f t="shared" si="1336"/>
        <v/>
      </c>
      <c r="AK1863" s="300" t="str">
        <f t="shared" si="1337"/>
        <v/>
      </c>
      <c r="AL1863" s="300" t="str">
        <f t="shared" si="1338"/>
        <v/>
      </c>
      <c r="AM1863" s="300" t="str">
        <f t="shared" si="1339"/>
        <v/>
      </c>
      <c r="AN1863" s="300" t="str">
        <f t="shared" si="1340"/>
        <v/>
      </c>
      <c r="AO1863" s="300" t="str">
        <f t="shared" si="1341"/>
        <v/>
      </c>
      <c r="AP1863" s="300" t="str">
        <f t="shared" si="1342"/>
        <v/>
      </c>
      <c r="AQ1863" s="300" t="str">
        <f t="shared" si="1343"/>
        <v/>
      </c>
      <c r="AR1863" s="306" t="str">
        <f t="shared" si="1344"/>
        <v/>
      </c>
      <c r="AS1863" s="300" t="str">
        <f t="shared" si="1345"/>
        <v/>
      </c>
      <c r="AT1863" s="300" t="str">
        <f t="shared" si="1346"/>
        <v/>
      </c>
      <c r="AU1863" s="192" t="str">
        <f t="shared" si="1347"/>
        <v>рбс</v>
      </c>
      <c r="AV1863" s="192" t="str">
        <f t="shared" si="1348"/>
        <v>рбс87520529общопл</v>
      </c>
      <c r="AW1863" s="191">
        <f t="shared" si="1349"/>
        <v>0</v>
      </c>
      <c r="AX1863" s="191">
        <f t="shared" si="1350"/>
        <v>0</v>
      </c>
      <c r="AY1863" s="191">
        <f t="shared" si="1351"/>
        <v>0</v>
      </c>
      <c r="AZ1863" s="191">
        <f t="shared" si="1352"/>
        <v>0</v>
      </c>
      <c r="BA1863" s="193">
        <f t="shared" si="1353"/>
        <v>1</v>
      </c>
      <c r="BB1863" s="193">
        <f t="shared" si="1354"/>
        <v>1</v>
      </c>
      <c r="BC1863" s="193">
        <f t="shared" si="1355"/>
        <v>1</v>
      </c>
      <c r="BD1863" s="191">
        <f t="shared" si="1367"/>
        <v>0</v>
      </c>
      <c r="BE1863" s="191">
        <f t="shared" si="1356"/>
        <v>0</v>
      </c>
      <c r="BF1863" s="210">
        <f t="shared" si="1357"/>
        <v>0</v>
      </c>
      <c r="BG1863" s="211">
        <f t="shared" si="1358"/>
        <v>0</v>
      </c>
      <c r="BH1863" s="289" t="str">
        <f t="shared" si="1368"/>
        <v>875</v>
      </c>
      <c r="BI1863" s="289" t="str">
        <f t="shared" si="1369"/>
        <v>0701</v>
      </c>
      <c r="BJ1863" s="284" t="s">
        <v>592</v>
      </c>
      <c r="BK1863" s="284" t="s">
        <v>586</v>
      </c>
      <c r="BL1863" s="233" t="str">
        <f t="shared" si="1359"/>
        <v/>
      </c>
    </row>
    <row r="1864" spans="1:64" ht="12" hidden="1" customHeight="1">
      <c r="A1864" s="333" t="s">
        <v>761</v>
      </c>
      <c r="B1864" s="381" t="s">
        <v>327</v>
      </c>
      <c r="C1864" s="333" t="s">
        <v>762</v>
      </c>
      <c r="D1864" s="381" t="s">
        <v>316</v>
      </c>
      <c r="E1864" s="381" t="s">
        <v>1451</v>
      </c>
      <c r="F1864" s="381" t="s">
        <v>586</v>
      </c>
      <c r="G1864" s="381" t="s">
        <v>391</v>
      </c>
      <c r="H1864" s="100" t="s">
        <v>653</v>
      </c>
      <c r="I1864" s="381" t="s">
        <v>339</v>
      </c>
      <c r="J1864" s="382">
        <v>4000</v>
      </c>
      <c r="K1864" s="382">
        <v>0</v>
      </c>
      <c r="L1864" s="191" t="str">
        <f t="shared" si="1318"/>
        <v>875205290701011007588024422110</v>
      </c>
      <c r="M1864" s="192">
        <f t="array" ref="M1864">IF(COUNT(SEARCH(Удалить_Роспись_КВСР,$B1864)*SEARCH(Удалить_Роспись_ПБС,$C1864)*SEARCH(Удалить_Роспись_КФСР, $D1864)*SEARCH(Удалить_Роспись_КЦСР,$E1864)*SEARCH(Удалить_Роспись_КВР,$F1864)*SEARCH(Удалить_Роспись_ЭК,$H1864)*SEARCH(Удалить_Роспись_КР,$I1864))&gt;0,0,1)</f>
        <v>0</v>
      </c>
      <c r="N1864" s="192">
        <v>0</v>
      </c>
      <c r="O1864" s="192" t="str">
        <f t="shared" si="1319"/>
        <v/>
      </c>
      <c r="P1864" s="192" t="str">
        <f t="shared" si="1362"/>
        <v/>
      </c>
      <c r="Q1864" s="300" t="str">
        <f t="shared" si="1320"/>
        <v/>
      </c>
      <c r="R1864" s="300" t="str">
        <f t="shared" si="1321"/>
        <v/>
      </c>
      <c r="S1864" s="300" t="str">
        <f t="shared" si="1322"/>
        <v/>
      </c>
      <c r="T1864" s="192" t="str">
        <f t="shared" si="1323"/>
        <v/>
      </c>
      <c r="U1864" s="303" t="str">
        <f t="shared" si="1324"/>
        <v/>
      </c>
      <c r="V1864" s="300" t="str">
        <f t="shared" si="1325"/>
        <v/>
      </c>
      <c r="W1864" s="192" t="str">
        <f t="shared" si="1326"/>
        <v/>
      </c>
      <c r="X1864" s="303" t="str">
        <f t="shared" si="1327"/>
        <v/>
      </c>
      <c r="Y1864" s="300" t="str">
        <f t="shared" si="1328"/>
        <v/>
      </c>
      <c r="Z1864" s="300" t="str">
        <f t="shared" si="1329"/>
        <v/>
      </c>
      <c r="AA1864" s="303" t="str">
        <f t="shared" si="1330"/>
        <v/>
      </c>
      <c r="AB1864" s="300" t="str">
        <f t="shared" si="1331"/>
        <v/>
      </c>
      <c r="AC1864" s="300" t="str">
        <f t="shared" si="1332"/>
        <v/>
      </c>
      <c r="AD1864" s="300" t="str">
        <f t="shared" si="1333"/>
        <v/>
      </c>
      <c r="AE1864" s="192" t="str">
        <f t="shared" si="1334"/>
        <v/>
      </c>
      <c r="AF1864" s="192" t="str">
        <f t="shared" si="1335"/>
        <v/>
      </c>
      <c r="AG1864" s="192"/>
      <c r="AJ1864" s="300" t="str">
        <f t="shared" si="1336"/>
        <v/>
      </c>
      <c r="AK1864" s="300" t="str">
        <f t="shared" si="1337"/>
        <v/>
      </c>
      <c r="AL1864" s="300" t="str">
        <f t="shared" si="1338"/>
        <v/>
      </c>
      <c r="AM1864" s="300" t="str">
        <f t="shared" si="1339"/>
        <v/>
      </c>
      <c r="AN1864" s="300" t="str">
        <f t="shared" si="1340"/>
        <v/>
      </c>
      <c r="AO1864" s="300" t="str">
        <f t="shared" si="1341"/>
        <v/>
      </c>
      <c r="AP1864" s="300" t="str">
        <f t="shared" si="1342"/>
        <v/>
      </c>
      <c r="AQ1864" s="300" t="str">
        <f t="shared" si="1343"/>
        <v/>
      </c>
      <c r="AR1864" s="306" t="str">
        <f t="shared" si="1344"/>
        <v/>
      </c>
      <c r="AS1864" s="300" t="str">
        <f t="shared" si="1345"/>
        <v/>
      </c>
      <c r="AT1864" s="300" t="str">
        <f t="shared" si="1346"/>
        <v/>
      </c>
      <c r="AU1864" s="192" t="str">
        <f t="shared" si="1347"/>
        <v>рбс</v>
      </c>
      <c r="AV1864" s="192" t="str">
        <f t="shared" si="1348"/>
        <v>рбс87520529общпро</v>
      </c>
      <c r="AW1864" s="191">
        <f t="shared" si="1349"/>
        <v>0</v>
      </c>
      <c r="AX1864" s="191">
        <f t="shared" si="1350"/>
        <v>0</v>
      </c>
      <c r="AY1864" s="191">
        <f t="shared" si="1351"/>
        <v>0</v>
      </c>
      <c r="AZ1864" s="191">
        <f t="shared" si="1352"/>
        <v>0</v>
      </c>
      <c r="BA1864" s="193">
        <f t="shared" si="1353"/>
        <v>1</v>
      </c>
      <c r="BB1864" s="193">
        <f t="shared" si="1354"/>
        <v>1</v>
      </c>
      <c r="BC1864" s="193">
        <f t="shared" si="1355"/>
        <v>1</v>
      </c>
      <c r="BD1864" s="191">
        <f t="shared" si="1367"/>
        <v>0</v>
      </c>
      <c r="BE1864" s="191">
        <f t="shared" si="1356"/>
        <v>0</v>
      </c>
      <c r="BF1864" s="210">
        <f t="shared" si="1357"/>
        <v>0</v>
      </c>
      <c r="BG1864" s="211">
        <f t="shared" si="1358"/>
        <v>0</v>
      </c>
      <c r="BH1864" s="289" t="str">
        <f t="shared" si="1368"/>
        <v>875</v>
      </c>
      <c r="BI1864" s="289" t="str">
        <f t="shared" si="1369"/>
        <v>0701</v>
      </c>
      <c r="BJ1864" s="284" t="s">
        <v>592</v>
      </c>
      <c r="BK1864" s="284" t="s">
        <v>586</v>
      </c>
      <c r="BL1864" s="233" t="str">
        <f t="shared" si="1359"/>
        <v/>
      </c>
    </row>
    <row r="1865" spans="1:64" ht="12" hidden="1" customHeight="1">
      <c r="A1865" s="333" t="s">
        <v>761</v>
      </c>
      <c r="B1865" s="381" t="s">
        <v>327</v>
      </c>
      <c r="C1865" s="333" t="s">
        <v>762</v>
      </c>
      <c r="D1865" s="381" t="s">
        <v>316</v>
      </c>
      <c r="E1865" s="381" t="s">
        <v>1451</v>
      </c>
      <c r="F1865" s="381" t="s">
        <v>586</v>
      </c>
      <c r="G1865" s="381" t="s">
        <v>394</v>
      </c>
      <c r="H1865" s="100" t="s">
        <v>653</v>
      </c>
      <c r="I1865" s="381" t="s">
        <v>339</v>
      </c>
      <c r="J1865" s="382">
        <v>8000</v>
      </c>
      <c r="K1865" s="382">
        <v>0</v>
      </c>
      <c r="L1865" s="191" t="str">
        <f t="shared" si="1318"/>
        <v>875205290701011007588024422510</v>
      </c>
      <c r="M1865" s="192">
        <f t="array" ref="M1865">IF(COUNT(SEARCH(Удалить_Роспись_КВСР,$B1865)*SEARCH(Удалить_Роспись_ПБС,$C1865)*SEARCH(Удалить_Роспись_КФСР, $D1865)*SEARCH(Удалить_Роспись_КЦСР,$E1865)*SEARCH(Удалить_Роспись_КВР,$F1865)*SEARCH(Удалить_Роспись_ЭК,$H1865)*SEARCH(Удалить_Роспись_КР,$I1865))&gt;0,0,1)</f>
        <v>0</v>
      </c>
      <c r="N1865" s="192">
        <v>0</v>
      </c>
      <c r="O1865" s="192" t="str">
        <f t="shared" si="1319"/>
        <v/>
      </c>
      <c r="P1865" s="192" t="str">
        <f t="shared" si="1362"/>
        <v/>
      </c>
      <c r="Q1865" s="300" t="str">
        <f t="shared" si="1320"/>
        <v/>
      </c>
      <c r="R1865" s="300" t="str">
        <f t="shared" si="1321"/>
        <v/>
      </c>
      <c r="S1865" s="300" t="str">
        <f t="shared" si="1322"/>
        <v/>
      </c>
      <c r="T1865" s="192" t="str">
        <f t="shared" si="1323"/>
        <v/>
      </c>
      <c r="U1865" s="303" t="str">
        <f t="shared" si="1324"/>
        <v/>
      </c>
      <c r="V1865" s="300" t="str">
        <f t="shared" si="1325"/>
        <v/>
      </c>
      <c r="W1865" s="192" t="str">
        <f t="shared" si="1326"/>
        <v/>
      </c>
      <c r="X1865" s="303" t="str">
        <f t="shared" si="1327"/>
        <v/>
      </c>
      <c r="Y1865" s="300" t="str">
        <f t="shared" si="1328"/>
        <v/>
      </c>
      <c r="Z1865" s="300" t="str">
        <f t="shared" si="1329"/>
        <v/>
      </c>
      <c r="AA1865" s="303" t="str">
        <f t="shared" si="1330"/>
        <v/>
      </c>
      <c r="AB1865" s="300" t="str">
        <f t="shared" si="1331"/>
        <v/>
      </c>
      <c r="AC1865" s="300" t="str">
        <f t="shared" si="1332"/>
        <v/>
      </c>
      <c r="AD1865" s="300" t="str">
        <f t="shared" si="1333"/>
        <v/>
      </c>
      <c r="AE1865" s="192" t="str">
        <f t="shared" si="1334"/>
        <v/>
      </c>
      <c r="AF1865" s="192" t="str">
        <f t="shared" si="1335"/>
        <v/>
      </c>
      <c r="AG1865" s="192"/>
      <c r="AJ1865" s="300" t="str">
        <f t="shared" si="1336"/>
        <v/>
      </c>
      <c r="AK1865" s="300" t="str">
        <f t="shared" si="1337"/>
        <v/>
      </c>
      <c r="AL1865" s="300" t="str">
        <f t="shared" si="1338"/>
        <v/>
      </c>
      <c r="AM1865" s="300" t="str">
        <f t="shared" si="1339"/>
        <v/>
      </c>
      <c r="AN1865" s="300" t="str">
        <f t="shared" si="1340"/>
        <v/>
      </c>
      <c r="AO1865" s="300" t="str">
        <f t="shared" si="1341"/>
        <v/>
      </c>
      <c r="AP1865" s="300" t="str">
        <f t="shared" si="1342"/>
        <v/>
      </c>
      <c r="AQ1865" s="300" t="str">
        <f t="shared" si="1343"/>
        <v/>
      </c>
      <c r="AR1865" s="306" t="str">
        <f t="shared" si="1344"/>
        <v/>
      </c>
      <c r="AS1865" s="300" t="str">
        <f t="shared" si="1345"/>
        <v/>
      </c>
      <c r="AT1865" s="300" t="str">
        <f t="shared" si="1346"/>
        <v/>
      </c>
      <c r="AU1865" s="192" t="str">
        <f t="shared" si="1347"/>
        <v>рбс</v>
      </c>
      <c r="AV1865" s="192" t="str">
        <f t="shared" si="1348"/>
        <v>рбс87520529общпро</v>
      </c>
      <c r="AW1865" s="191">
        <f t="shared" si="1349"/>
        <v>0</v>
      </c>
      <c r="AX1865" s="191">
        <f t="shared" si="1350"/>
        <v>0</v>
      </c>
      <c r="AY1865" s="191">
        <f t="shared" si="1351"/>
        <v>0</v>
      </c>
      <c r="AZ1865" s="191">
        <f t="shared" si="1352"/>
        <v>0</v>
      </c>
      <c r="BA1865" s="193">
        <f t="shared" si="1353"/>
        <v>1</v>
      </c>
      <c r="BB1865" s="193">
        <f t="shared" si="1354"/>
        <v>1</v>
      </c>
      <c r="BC1865" s="193">
        <f t="shared" si="1355"/>
        <v>1</v>
      </c>
      <c r="BD1865" s="191">
        <f t="shared" si="1367"/>
        <v>0</v>
      </c>
      <c r="BE1865" s="191">
        <f t="shared" si="1356"/>
        <v>0</v>
      </c>
      <c r="BF1865" s="210">
        <f t="shared" si="1357"/>
        <v>0</v>
      </c>
      <c r="BG1865" s="211">
        <f t="shared" si="1358"/>
        <v>0</v>
      </c>
      <c r="BH1865" s="289" t="str">
        <f t="shared" si="1368"/>
        <v>875</v>
      </c>
      <c r="BI1865" s="289" t="str">
        <f t="shared" si="1369"/>
        <v>0701</v>
      </c>
      <c r="BJ1865" s="284" t="s">
        <v>592</v>
      </c>
      <c r="BK1865" s="284" t="s">
        <v>586</v>
      </c>
      <c r="BL1865" s="233" t="str">
        <f t="shared" si="1359"/>
        <v/>
      </c>
    </row>
    <row r="1866" spans="1:64" ht="12" hidden="1" customHeight="1">
      <c r="A1866" s="333" t="s">
        <v>761</v>
      </c>
      <c r="B1866" s="381" t="s">
        <v>327</v>
      </c>
      <c r="C1866" s="333" t="s">
        <v>762</v>
      </c>
      <c r="D1866" s="381" t="s">
        <v>316</v>
      </c>
      <c r="E1866" s="381" t="s">
        <v>1451</v>
      </c>
      <c r="F1866" s="381" t="s">
        <v>586</v>
      </c>
      <c r="G1866" s="381" t="s">
        <v>389</v>
      </c>
      <c r="H1866" s="100" t="s">
        <v>653</v>
      </c>
      <c r="I1866" s="381" t="s">
        <v>339</v>
      </c>
      <c r="J1866" s="382">
        <v>29242.68</v>
      </c>
      <c r="K1866" s="382">
        <v>15512</v>
      </c>
      <c r="L1866" s="191" t="str">
        <f t="shared" si="1318"/>
        <v>875205290701011007588024422610</v>
      </c>
      <c r="M1866" s="192">
        <f t="array" ref="M1866">IF(COUNT(SEARCH(Удалить_Роспись_КВСР,$B1866)*SEARCH(Удалить_Роспись_ПБС,$C1866)*SEARCH(Удалить_Роспись_КФСР, $D1866)*SEARCH(Удалить_Роспись_КЦСР,$E1866)*SEARCH(Удалить_Роспись_КВР,$F1866)*SEARCH(Удалить_Роспись_ЭК,$H1866)*SEARCH(Удалить_Роспись_КР,$I1866))&gt;0,0,1)</f>
        <v>0</v>
      </c>
      <c r="N1866" s="192">
        <v>0</v>
      </c>
      <c r="O1866" s="192" t="str">
        <f t="shared" si="1319"/>
        <v/>
      </c>
      <c r="P1866" s="192" t="str">
        <f t="shared" si="1362"/>
        <v/>
      </c>
      <c r="Q1866" s="300" t="str">
        <f t="shared" si="1320"/>
        <v/>
      </c>
      <c r="R1866" s="300" t="str">
        <f t="shared" si="1321"/>
        <v/>
      </c>
      <c r="S1866" s="300" t="str">
        <f t="shared" si="1322"/>
        <v/>
      </c>
      <c r="T1866" s="192" t="str">
        <f t="shared" si="1323"/>
        <v/>
      </c>
      <c r="U1866" s="303" t="str">
        <f t="shared" si="1324"/>
        <v/>
      </c>
      <c r="V1866" s="300" t="str">
        <f t="shared" si="1325"/>
        <v/>
      </c>
      <c r="W1866" s="192" t="str">
        <f t="shared" si="1326"/>
        <v/>
      </c>
      <c r="X1866" s="303" t="str">
        <f t="shared" si="1327"/>
        <v/>
      </c>
      <c r="Y1866" s="300" t="str">
        <f t="shared" si="1328"/>
        <v/>
      </c>
      <c r="Z1866" s="300" t="str">
        <f t="shared" si="1329"/>
        <v/>
      </c>
      <c r="AA1866" s="303" t="str">
        <f t="shared" si="1330"/>
        <v/>
      </c>
      <c r="AB1866" s="300" t="str">
        <f t="shared" si="1331"/>
        <v/>
      </c>
      <c r="AC1866" s="300" t="str">
        <f t="shared" si="1332"/>
        <v/>
      </c>
      <c r="AD1866" s="300" t="str">
        <f t="shared" si="1333"/>
        <v/>
      </c>
      <c r="AE1866" s="192" t="str">
        <f t="shared" si="1334"/>
        <v/>
      </c>
      <c r="AF1866" s="192" t="str">
        <f t="shared" si="1335"/>
        <v/>
      </c>
      <c r="AG1866" s="192"/>
      <c r="AJ1866" s="300" t="str">
        <f t="shared" si="1336"/>
        <v/>
      </c>
      <c r="AK1866" s="300" t="str">
        <f t="shared" si="1337"/>
        <v/>
      </c>
      <c r="AL1866" s="300" t="str">
        <f t="shared" si="1338"/>
        <v/>
      </c>
      <c r="AM1866" s="300" t="str">
        <f t="shared" si="1339"/>
        <v/>
      </c>
      <c r="AN1866" s="300" t="str">
        <f t="shared" si="1340"/>
        <v/>
      </c>
      <c r="AO1866" s="300" t="str">
        <f t="shared" si="1341"/>
        <v/>
      </c>
      <c r="AP1866" s="300" t="str">
        <f t="shared" si="1342"/>
        <v/>
      </c>
      <c r="AQ1866" s="300" t="str">
        <f t="shared" si="1343"/>
        <v/>
      </c>
      <c r="AR1866" s="306" t="str">
        <f t="shared" si="1344"/>
        <v/>
      </c>
      <c r="AS1866" s="300" t="str">
        <f t="shared" si="1345"/>
        <v/>
      </c>
      <c r="AT1866" s="300" t="str">
        <f t="shared" si="1346"/>
        <v/>
      </c>
      <c r="AU1866" s="192" t="str">
        <f t="shared" si="1347"/>
        <v>рбс</v>
      </c>
      <c r="AV1866" s="192" t="str">
        <f t="shared" si="1348"/>
        <v>рбс87520529общпро</v>
      </c>
      <c r="AW1866" s="191">
        <f t="shared" si="1349"/>
        <v>0</v>
      </c>
      <c r="AX1866" s="191">
        <f t="shared" si="1350"/>
        <v>0</v>
      </c>
      <c r="AY1866" s="191">
        <f t="shared" si="1351"/>
        <v>0</v>
      </c>
      <c r="AZ1866" s="191">
        <f t="shared" si="1352"/>
        <v>0</v>
      </c>
      <c r="BA1866" s="193">
        <f t="shared" si="1353"/>
        <v>1</v>
      </c>
      <c r="BB1866" s="193">
        <f t="shared" si="1354"/>
        <v>1</v>
      </c>
      <c r="BC1866" s="193">
        <f t="shared" si="1355"/>
        <v>1</v>
      </c>
      <c r="BD1866" s="191">
        <f t="shared" si="1367"/>
        <v>0</v>
      </c>
      <c r="BE1866" s="191">
        <f t="shared" si="1356"/>
        <v>0</v>
      </c>
      <c r="BF1866" s="210">
        <f t="shared" si="1357"/>
        <v>0</v>
      </c>
      <c r="BG1866" s="211">
        <f t="shared" si="1358"/>
        <v>0</v>
      </c>
      <c r="BH1866" s="289"/>
      <c r="BI1866" s="289"/>
      <c r="BL1866" s="233" t="str">
        <f t="shared" si="1359"/>
        <v/>
      </c>
    </row>
    <row r="1867" spans="1:64" ht="12" hidden="1" customHeight="1">
      <c r="A1867" s="333" t="s">
        <v>761</v>
      </c>
      <c r="B1867" s="381" t="s">
        <v>327</v>
      </c>
      <c r="C1867" s="333" t="s">
        <v>762</v>
      </c>
      <c r="D1867" s="381" t="s">
        <v>316</v>
      </c>
      <c r="E1867" s="381" t="s">
        <v>1451</v>
      </c>
      <c r="F1867" s="381" t="s">
        <v>586</v>
      </c>
      <c r="G1867" s="381" t="s">
        <v>407</v>
      </c>
      <c r="H1867" s="100" t="s">
        <v>653</v>
      </c>
      <c r="I1867" s="381" t="s">
        <v>339</v>
      </c>
      <c r="J1867" s="382">
        <v>85785.74</v>
      </c>
      <c r="K1867" s="382">
        <v>37285.74</v>
      </c>
      <c r="L1867" s="191" t="str">
        <f t="shared" si="1318"/>
        <v>875205290701011007588024431010</v>
      </c>
      <c r="M1867" s="192">
        <f t="array" ref="M1867">IF(COUNT(SEARCH(Удалить_Роспись_КВСР,$B1867)*SEARCH(Удалить_Роспись_ПБС,$C1867)*SEARCH(Удалить_Роспись_КФСР, $D1867)*SEARCH(Удалить_Роспись_КЦСР,$E1867)*SEARCH(Удалить_Роспись_КВР,$F1867)*SEARCH(Удалить_Роспись_ЭК,$H1867)*SEARCH(Удалить_Роспись_КР,$I1867))&gt;0,0,1)</f>
        <v>0</v>
      </c>
      <c r="N1867" s="192">
        <v>0</v>
      </c>
      <c r="O1867" s="192" t="str">
        <f t="shared" si="1319"/>
        <v/>
      </c>
      <c r="P1867" s="192" t="str">
        <f t="shared" si="1362"/>
        <v/>
      </c>
      <c r="Q1867" s="300" t="str">
        <f t="shared" si="1320"/>
        <v/>
      </c>
      <c r="R1867" s="300" t="str">
        <f t="shared" si="1321"/>
        <v/>
      </c>
      <c r="S1867" s="300" t="str">
        <f t="shared" si="1322"/>
        <v/>
      </c>
      <c r="T1867" s="192" t="str">
        <f t="shared" si="1323"/>
        <v/>
      </c>
      <c r="U1867" s="303" t="str">
        <f t="shared" si="1324"/>
        <v/>
      </c>
      <c r="V1867" s="300" t="str">
        <f t="shared" si="1325"/>
        <v/>
      </c>
      <c r="W1867" s="192" t="str">
        <f t="shared" si="1326"/>
        <v/>
      </c>
      <c r="X1867" s="303" t="str">
        <f t="shared" si="1327"/>
        <v/>
      </c>
      <c r="Y1867" s="300" t="str">
        <f t="shared" si="1328"/>
        <v/>
      </c>
      <c r="Z1867" s="300" t="str">
        <f t="shared" si="1329"/>
        <v/>
      </c>
      <c r="AA1867" s="303" t="str">
        <f t="shared" si="1330"/>
        <v/>
      </c>
      <c r="AB1867" s="300" t="str">
        <f t="shared" si="1331"/>
        <v/>
      </c>
      <c r="AC1867" s="300" t="str">
        <f t="shared" si="1332"/>
        <v/>
      </c>
      <c r="AD1867" s="300" t="str">
        <f t="shared" si="1333"/>
        <v/>
      </c>
      <c r="AE1867" s="192" t="str">
        <f t="shared" si="1334"/>
        <v/>
      </c>
      <c r="AF1867" s="192" t="str">
        <f t="shared" si="1335"/>
        <v/>
      </c>
      <c r="AG1867" s="192"/>
      <c r="AJ1867" s="300" t="str">
        <f t="shared" si="1336"/>
        <v/>
      </c>
      <c r="AK1867" s="300" t="str">
        <f t="shared" si="1337"/>
        <v/>
      </c>
      <c r="AL1867" s="300" t="str">
        <f t="shared" si="1338"/>
        <v/>
      </c>
      <c r="AM1867" s="300" t="str">
        <f t="shared" si="1339"/>
        <v/>
      </c>
      <c r="AN1867" s="300" t="str">
        <f t="shared" si="1340"/>
        <v/>
      </c>
      <c r="AO1867" s="300" t="str">
        <f t="shared" si="1341"/>
        <v/>
      </c>
      <c r="AP1867" s="300" t="str">
        <f t="shared" si="1342"/>
        <v/>
      </c>
      <c r="AQ1867" s="300" t="str">
        <f t="shared" si="1343"/>
        <v/>
      </c>
      <c r="AR1867" s="306" t="str">
        <f t="shared" si="1344"/>
        <v/>
      </c>
      <c r="AS1867" s="300" t="str">
        <f t="shared" si="1345"/>
        <v/>
      </c>
      <c r="AT1867" s="300" t="str">
        <f t="shared" si="1346"/>
        <v/>
      </c>
      <c r="AU1867" s="192" t="str">
        <f t="shared" si="1347"/>
        <v>рбс</v>
      </c>
      <c r="AV1867" s="192" t="str">
        <f t="shared" si="1348"/>
        <v>рбс87520529общосн</v>
      </c>
      <c r="AW1867" s="191">
        <f t="shared" si="1349"/>
        <v>0</v>
      </c>
      <c r="AX1867" s="191">
        <f t="shared" si="1350"/>
        <v>0</v>
      </c>
      <c r="AY1867" s="191">
        <f t="shared" si="1351"/>
        <v>0</v>
      </c>
      <c r="AZ1867" s="191">
        <f t="shared" si="1352"/>
        <v>0</v>
      </c>
      <c r="BA1867" s="193">
        <f t="shared" si="1353"/>
        <v>1</v>
      </c>
      <c r="BB1867" s="193">
        <f t="shared" si="1354"/>
        <v>1</v>
      </c>
      <c r="BC1867" s="193">
        <f t="shared" si="1355"/>
        <v>1</v>
      </c>
      <c r="BD1867" s="191">
        <f t="shared" si="1367"/>
        <v>0</v>
      </c>
      <c r="BE1867" s="191">
        <f t="shared" si="1356"/>
        <v>0</v>
      </c>
      <c r="BF1867" s="210">
        <f t="shared" si="1357"/>
        <v>0</v>
      </c>
      <c r="BG1867" s="211">
        <f t="shared" si="1358"/>
        <v>0</v>
      </c>
      <c r="BH1867" s="289"/>
      <c r="BI1867" s="289"/>
      <c r="BL1867" s="233" t="str">
        <f t="shared" si="1359"/>
        <v/>
      </c>
    </row>
    <row r="1868" spans="1:64" ht="12" hidden="1" customHeight="1">
      <c r="A1868" s="333" t="s">
        <v>761</v>
      </c>
      <c r="B1868" s="381" t="s">
        <v>327</v>
      </c>
      <c r="C1868" s="333" t="s">
        <v>762</v>
      </c>
      <c r="D1868" s="381" t="s">
        <v>316</v>
      </c>
      <c r="E1868" s="381" t="s">
        <v>1451</v>
      </c>
      <c r="F1868" s="381" t="s">
        <v>586</v>
      </c>
      <c r="G1868" s="381" t="s">
        <v>397</v>
      </c>
      <c r="H1868" s="100" t="s">
        <v>653</v>
      </c>
      <c r="I1868" s="381" t="s">
        <v>339</v>
      </c>
      <c r="J1868" s="382">
        <v>57971.58</v>
      </c>
      <c r="K1868" s="382">
        <v>9971.58</v>
      </c>
      <c r="L1868" s="191" t="str">
        <f t="shared" si="1318"/>
        <v>875205290701011007588024434010</v>
      </c>
      <c r="M1868" s="192">
        <f t="array" ref="M1868">IF(COUNT(SEARCH(Удалить_Роспись_КВСР,$B1868)*SEARCH(Удалить_Роспись_ПБС,$C1868)*SEARCH(Удалить_Роспись_КФСР, $D1868)*SEARCH(Удалить_Роспись_КЦСР,$E1868)*SEARCH(Удалить_Роспись_КВР,$F1868)*SEARCH(Удалить_Роспись_ЭК,$H1868)*SEARCH(Удалить_Роспись_КР,$I1868))&gt;0,0,1)</f>
        <v>0</v>
      </c>
      <c r="N1868" s="192">
        <v>0</v>
      </c>
      <c r="O1868" s="192" t="str">
        <f t="shared" si="1319"/>
        <v/>
      </c>
      <c r="P1868" s="192" t="str">
        <f t="shared" si="1362"/>
        <v/>
      </c>
      <c r="Q1868" s="300" t="str">
        <f t="shared" si="1320"/>
        <v/>
      </c>
      <c r="R1868" s="300" t="str">
        <f t="shared" si="1321"/>
        <v/>
      </c>
      <c r="S1868" s="300" t="str">
        <f t="shared" si="1322"/>
        <v/>
      </c>
      <c r="T1868" s="192" t="str">
        <f t="shared" si="1323"/>
        <v/>
      </c>
      <c r="U1868" s="303" t="str">
        <f t="shared" si="1324"/>
        <v/>
      </c>
      <c r="V1868" s="300" t="str">
        <f t="shared" si="1325"/>
        <v/>
      </c>
      <c r="W1868" s="192" t="str">
        <f t="shared" si="1326"/>
        <v/>
      </c>
      <c r="X1868" s="303" t="str">
        <f t="shared" si="1327"/>
        <v/>
      </c>
      <c r="Y1868" s="300" t="str">
        <f t="shared" si="1328"/>
        <v/>
      </c>
      <c r="Z1868" s="300" t="str">
        <f t="shared" si="1329"/>
        <v/>
      </c>
      <c r="AA1868" s="303" t="str">
        <f t="shared" si="1330"/>
        <v/>
      </c>
      <c r="AB1868" s="300" t="str">
        <f t="shared" si="1331"/>
        <v/>
      </c>
      <c r="AC1868" s="300" t="str">
        <f t="shared" si="1332"/>
        <v/>
      </c>
      <c r="AD1868" s="300" t="str">
        <f t="shared" si="1333"/>
        <v/>
      </c>
      <c r="AE1868" s="192" t="str">
        <f t="shared" si="1334"/>
        <v/>
      </c>
      <c r="AF1868" s="192" t="str">
        <f t="shared" si="1335"/>
        <v/>
      </c>
      <c r="AG1868" s="192"/>
      <c r="AJ1868" s="300" t="str">
        <f t="shared" si="1336"/>
        <v/>
      </c>
      <c r="AK1868" s="300" t="str">
        <f t="shared" si="1337"/>
        <v/>
      </c>
      <c r="AL1868" s="300" t="str">
        <f t="shared" si="1338"/>
        <v/>
      </c>
      <c r="AM1868" s="300" t="str">
        <f t="shared" si="1339"/>
        <v/>
      </c>
      <c r="AN1868" s="300" t="str">
        <f t="shared" si="1340"/>
        <v/>
      </c>
      <c r="AO1868" s="300" t="str">
        <f t="shared" si="1341"/>
        <v/>
      </c>
      <c r="AP1868" s="300" t="str">
        <f t="shared" si="1342"/>
        <v/>
      </c>
      <c r="AQ1868" s="300" t="str">
        <f t="shared" si="1343"/>
        <v/>
      </c>
      <c r="AR1868" s="306" t="str">
        <f t="shared" si="1344"/>
        <v/>
      </c>
      <c r="AS1868" s="300" t="str">
        <f t="shared" si="1345"/>
        <v/>
      </c>
      <c r="AT1868" s="300" t="str">
        <f t="shared" si="1346"/>
        <v/>
      </c>
      <c r="AU1868" s="192" t="str">
        <f t="shared" si="1347"/>
        <v>рбс</v>
      </c>
      <c r="AV1868" s="192" t="str">
        <f t="shared" si="1348"/>
        <v>рбс87520529общпро</v>
      </c>
      <c r="AW1868" s="191">
        <f t="shared" si="1349"/>
        <v>0</v>
      </c>
      <c r="AX1868" s="191">
        <f t="shared" si="1350"/>
        <v>0</v>
      </c>
      <c r="AY1868" s="191">
        <f t="shared" si="1351"/>
        <v>0</v>
      </c>
      <c r="AZ1868" s="191">
        <f t="shared" si="1352"/>
        <v>0</v>
      </c>
      <c r="BA1868" s="193">
        <f t="shared" si="1353"/>
        <v>1</v>
      </c>
      <c r="BB1868" s="193">
        <f t="shared" si="1354"/>
        <v>1</v>
      </c>
      <c r="BC1868" s="193">
        <f t="shared" si="1355"/>
        <v>1</v>
      </c>
      <c r="BD1868" s="191">
        <f t="shared" si="1367"/>
        <v>0</v>
      </c>
      <c r="BE1868" s="191">
        <f t="shared" si="1356"/>
        <v>0</v>
      </c>
      <c r="BF1868" s="210">
        <f t="shared" si="1357"/>
        <v>0</v>
      </c>
      <c r="BG1868" s="211">
        <f t="shared" si="1358"/>
        <v>0</v>
      </c>
      <c r="BH1868" s="289"/>
      <c r="BI1868" s="289"/>
      <c r="BL1868" s="233" t="str">
        <f t="shared" si="1359"/>
        <v/>
      </c>
    </row>
    <row r="1869" spans="1:64" ht="12" hidden="1" customHeight="1">
      <c r="A1869" s="333" t="s">
        <v>761</v>
      </c>
      <c r="B1869" s="381" t="s">
        <v>327</v>
      </c>
      <c r="C1869" s="333" t="s">
        <v>762</v>
      </c>
      <c r="D1869" s="381" t="s">
        <v>316</v>
      </c>
      <c r="E1869" s="381" t="s">
        <v>1451</v>
      </c>
      <c r="F1869" s="381" t="s">
        <v>609</v>
      </c>
      <c r="G1869" s="381" t="s">
        <v>395</v>
      </c>
      <c r="H1869" s="100" t="s">
        <v>653</v>
      </c>
      <c r="I1869" s="381" t="s">
        <v>339</v>
      </c>
      <c r="J1869" s="382">
        <v>6800</v>
      </c>
      <c r="K1869" s="382">
        <v>6800</v>
      </c>
      <c r="L1869" s="191" t="str">
        <f t="shared" si="1318"/>
        <v>875205290701011007588085229010</v>
      </c>
      <c r="M1869" s="192">
        <f t="array" ref="M1869">IF(COUNT(SEARCH(Удалить_Роспись_КВСР,$B1869)*SEARCH(Удалить_Роспись_ПБС,$C1869)*SEARCH(Удалить_Роспись_КФСР, $D1869)*SEARCH(Удалить_Роспись_КЦСР,$E1869)*SEARCH(Удалить_Роспись_КВР,$F1869)*SEARCH(Удалить_Роспись_ЭК,$H1869)*SEARCH(Удалить_Роспись_КР,$I1869))&gt;0,0,1)</f>
        <v>0</v>
      </c>
      <c r="N1869" s="192">
        <v>0</v>
      </c>
      <c r="O1869" s="192" t="str">
        <f t="shared" si="1319"/>
        <v/>
      </c>
      <c r="P1869" s="192" t="str">
        <f t="shared" si="1362"/>
        <v/>
      </c>
      <c r="Q1869" s="300" t="str">
        <f t="shared" si="1320"/>
        <v/>
      </c>
      <c r="R1869" s="300" t="str">
        <f t="shared" si="1321"/>
        <v/>
      </c>
      <c r="S1869" s="300" t="str">
        <f t="shared" si="1322"/>
        <v/>
      </c>
      <c r="T1869" s="192" t="str">
        <f t="shared" si="1323"/>
        <v/>
      </c>
      <c r="U1869" s="303" t="str">
        <f t="shared" si="1324"/>
        <v/>
      </c>
      <c r="V1869" s="300" t="str">
        <f t="shared" si="1325"/>
        <v/>
      </c>
      <c r="W1869" s="192" t="str">
        <f t="shared" si="1326"/>
        <v/>
      </c>
      <c r="X1869" s="303" t="str">
        <f t="shared" si="1327"/>
        <v/>
      </c>
      <c r="Y1869" s="300" t="str">
        <f t="shared" si="1328"/>
        <v/>
      </c>
      <c r="Z1869" s="300" t="str">
        <f t="shared" si="1329"/>
        <v/>
      </c>
      <c r="AA1869" s="303" t="str">
        <f t="shared" si="1330"/>
        <v/>
      </c>
      <c r="AB1869" s="300" t="str">
        <f t="shared" si="1331"/>
        <v/>
      </c>
      <c r="AC1869" s="300" t="str">
        <f t="shared" si="1332"/>
        <v/>
      </c>
      <c r="AD1869" s="300" t="str">
        <f t="shared" si="1333"/>
        <v/>
      </c>
      <c r="AE1869" s="192" t="str">
        <f t="shared" si="1334"/>
        <v/>
      </c>
      <c r="AF1869" s="192" t="str">
        <f t="shared" si="1335"/>
        <v/>
      </c>
      <c r="AG1869" s="192"/>
      <c r="AJ1869" s="300" t="str">
        <f t="shared" si="1336"/>
        <v/>
      </c>
      <c r="AK1869" s="300" t="str">
        <f t="shared" si="1337"/>
        <v/>
      </c>
      <c r="AL1869" s="300" t="str">
        <f t="shared" si="1338"/>
        <v/>
      </c>
      <c r="AM1869" s="300" t="str">
        <f t="shared" si="1339"/>
        <v/>
      </c>
      <c r="AN1869" s="300" t="str">
        <f t="shared" si="1340"/>
        <v/>
      </c>
      <c r="AO1869" s="300" t="str">
        <f t="shared" si="1341"/>
        <v/>
      </c>
      <c r="AP1869" s="300" t="str">
        <f t="shared" si="1342"/>
        <v/>
      </c>
      <c r="AQ1869" s="300" t="str">
        <f t="shared" si="1343"/>
        <v/>
      </c>
      <c r="AR1869" s="306" t="str">
        <f t="shared" si="1344"/>
        <v/>
      </c>
      <c r="AS1869" s="300" t="str">
        <f t="shared" si="1345"/>
        <v/>
      </c>
      <c r="AT1869" s="300" t="str">
        <f t="shared" si="1346"/>
        <v/>
      </c>
      <c r="AU1869" s="192" t="str">
        <f t="shared" si="1347"/>
        <v>рбс</v>
      </c>
      <c r="AV1869" s="192" t="str">
        <f t="shared" si="1348"/>
        <v>рбс87520529общпро</v>
      </c>
      <c r="AW1869" s="191">
        <f t="shared" si="1349"/>
        <v>0</v>
      </c>
      <c r="AX1869" s="191">
        <f t="shared" si="1350"/>
        <v>0</v>
      </c>
      <c r="AY1869" s="191">
        <f t="shared" si="1351"/>
        <v>0</v>
      </c>
      <c r="AZ1869" s="191">
        <f t="shared" si="1352"/>
        <v>0</v>
      </c>
      <c r="BA1869" s="193">
        <f t="shared" si="1353"/>
        <v>1</v>
      </c>
      <c r="BB1869" s="193">
        <f t="shared" si="1354"/>
        <v>1</v>
      </c>
      <c r="BC1869" s="193">
        <f t="shared" si="1355"/>
        <v>1</v>
      </c>
      <c r="BD1869" s="191">
        <f t="shared" si="1367"/>
        <v>0</v>
      </c>
      <c r="BE1869" s="191">
        <f t="shared" si="1356"/>
        <v>0</v>
      </c>
      <c r="BF1869" s="210">
        <f t="shared" si="1357"/>
        <v>0</v>
      </c>
      <c r="BG1869" s="211">
        <f t="shared" si="1358"/>
        <v>0</v>
      </c>
      <c r="BH1869" s="289"/>
      <c r="BI1869" s="289"/>
      <c r="BL1869" s="233" t="str">
        <f t="shared" si="1359"/>
        <v/>
      </c>
    </row>
    <row r="1870" spans="1:64" ht="12" customHeight="1">
      <c r="A1870" s="333" t="s">
        <v>763</v>
      </c>
      <c r="B1870" s="381" t="s">
        <v>327</v>
      </c>
      <c r="C1870" s="333" t="s">
        <v>764</v>
      </c>
      <c r="D1870" s="381" t="s">
        <v>316</v>
      </c>
      <c r="E1870" s="381" t="s">
        <v>1443</v>
      </c>
      <c r="F1870" s="381" t="s">
        <v>608</v>
      </c>
      <c r="G1870" s="381" t="s">
        <v>385</v>
      </c>
      <c r="H1870" s="100" t="s">
        <v>653</v>
      </c>
      <c r="I1870" s="381" t="s">
        <v>505</v>
      </c>
      <c r="J1870" s="382">
        <v>640599</v>
      </c>
      <c r="K1870" s="382">
        <v>475494.64</v>
      </c>
      <c r="L1870" s="191" t="str">
        <f t="shared" ref="L1870:L1933" si="1370">CONCATENATE(B1870,C1870,D1870,E1870,F1870,G1870,I1870)</f>
        <v>875206470701011004001011121101</v>
      </c>
      <c r="M1870" s="192">
        <f t="array" ref="M1870">IF(COUNT(SEARCH(Удалить_Роспись_КВСР,$B1870)*SEARCH(Удалить_Роспись_ПБС,$C1870)*SEARCH(Удалить_Роспись_КФСР, $D1870)*SEARCH(Удалить_Роспись_КЦСР,$E1870)*SEARCH(Удалить_Роспись_КВР,$F1870)*SEARCH(Удалить_Роспись_ЭК,$H1870)*SEARCH(Удалить_Роспись_КР,$I1870))&gt;0,0,1)</f>
        <v>0</v>
      </c>
      <c r="N1870" s="192">
        <v>0</v>
      </c>
      <c r="O1870" s="192" t="str">
        <f t="shared" ref="O1870:O1933" si="1371">IF(OR($E1870="263П001",$E1870="092П000"),"атп","")</f>
        <v/>
      </c>
      <c r="P1870" s="192" t="str">
        <f t="shared" si="1362"/>
        <v/>
      </c>
      <c r="Q1870" s="300" t="str">
        <f t="shared" ref="Q1870:Q1933" si="1372">IF(OR($E1870="282Д002",$E1870="909Д000"),"инв","")</f>
        <v/>
      </c>
      <c r="R1870" s="300" t="str">
        <f t="shared" ref="R1870:R1933" si="1373">IF(OR($E1870="2928006",$E1870="4118004",$E1870="909Ж000"),"зем","")</f>
        <v/>
      </c>
      <c r="S1870" s="300" t="str">
        <f t="shared" ref="S1870:S1933" si="1374">IF($D1870="1001","пен","")</f>
        <v/>
      </c>
      <c r="T1870" s="192" t="str">
        <f t="shared" ref="T1870:T1933" si="1375">IF($E1870="9018000","рез","")</f>
        <v/>
      </c>
      <c r="U1870" s="303" t="str">
        <f t="shared" ref="U1870:U1933" si="1376">IF(LEFT($E1870,3)="795","рцп","")</f>
        <v/>
      </c>
      <c r="V1870" s="300" t="str">
        <f t="shared" ref="V1870:V1933" si="1377">IF(AND($B1870="830",OR($E1870="1038212",$E1870="0358000",E1870="0348223",E1870="1018001",E1870="1018210",E1870="1038000",E1870="0318202",E1870="0368203",E1870="0538001")),"мер","")</f>
        <v/>
      </c>
      <c r="W1870" s="192" t="str">
        <f t="shared" ref="W1870:W1933" si="1378">IF(AND($B1870="806",$D1870="0503"),"бла","")</f>
        <v/>
      </c>
      <c r="X1870" s="303" t="str">
        <f t="shared" ref="X1870:X1933" si="1379">IF(AND($B1870="806",$E1870="5058606"),"жил","")</f>
        <v/>
      </c>
      <c r="Y1870" s="300" t="str">
        <f t="shared" ref="Y1870:Y1933" si="1380">IF($D1870="0107","выб","")</f>
        <v/>
      </c>
      <c r="Z1870" s="300" t="str">
        <f t="shared" ref="Z1870:Z1933" si="1381">IF($G1870="251","меж","")</f>
        <v/>
      </c>
      <c r="AA1870" s="303" t="str">
        <f t="shared" ref="AA1870:AA1933" si="1382">IF($B1870="800","кцп","")</f>
        <v/>
      </c>
      <c r="AB1870" s="300" t="str">
        <f t="shared" ref="AB1870:AB1933" si="1383">IF($F1870="611","смз","")</f>
        <v/>
      </c>
      <c r="AC1870" s="300" t="str">
        <f t="shared" ref="AC1870:AC1933" si="1384">IF($D1870="1301","дол","")</f>
        <v/>
      </c>
      <c r="AD1870" s="300" t="str">
        <f t="shared" ref="AD1870:AD1933" si="1385">IF($F1870="612","сиц","")</f>
        <v/>
      </c>
      <c r="AE1870" s="192" t="str">
        <f t="shared" ref="AE1870:AE1933" si="1386">IF(AND($B1870="890",$E1870="9098000",F1870="870"),"рсф","")</f>
        <v/>
      </c>
      <c r="AF1870" s="192" t="str">
        <f t="shared" ref="AF1870:AF1933" si="1387">IF(AND($F1870="330",B1870="806"),"поч","")</f>
        <v/>
      </c>
      <c r="AG1870" s="192"/>
      <c r="AJ1870" s="300" t="str">
        <f t="shared" ref="AJ1870:AJ1933" si="1388">IF(AND(D1870="0503",G1870="223",OR(E1870="2118002",E1870="2218002",E1870="2338004",E1870="2718002",E1870="2928002",E1870="3018002",E1870="3118002",E1870="3218002",E1870="3418002",E1870="3658002",E1870="3718002",E1870="3818002",E1870="3948001",E1870="4118002",E1870="4218002",E1870="4218001",E1870="4318002",E1870="4418002",E1870="4618002")),"осв","")</f>
        <v/>
      </c>
      <c r="AK1870" s="300" t="str">
        <f t="shared" ref="AK1870:AK1933" si="1389">IF($D1870="0107","выб","")</f>
        <v/>
      </c>
      <c r="AL1870" s="300" t="str">
        <f t="shared" ref="AL1870:AL1933" si="1390">IF(OR($D1870="0409",$D1870="0503"),"бла","")</f>
        <v/>
      </c>
      <c r="AM1870" s="300" t="str">
        <f t="shared" ref="AM1870:AM1933" si="1391">IF($G1870="251","меж","")</f>
        <v/>
      </c>
      <c r="AN1870" s="300" t="str">
        <f t="shared" ref="AN1870:AN1933" si="1392">IF($D1870="0501","жил","")</f>
        <v/>
      </c>
      <c r="AO1870" s="300" t="str">
        <f t="shared" ref="AO1870:AO1933" si="1393">IF($D1870="1101","физ","")</f>
        <v/>
      </c>
      <c r="AP1870" s="300" t="str">
        <f t="shared" ref="AP1870:AP1933" si="1394">IF($D1870="0408","тра","")</f>
        <v/>
      </c>
      <c r="AQ1870" s="300" t="str">
        <f t="shared" ref="AQ1870:AQ1933" si="1395">IF($D1870="1001","пен","")</f>
        <v/>
      </c>
      <c r="AR1870" s="306" t="str">
        <f t="shared" ref="AR1870:AR1933" si="1396">IF(LEFT($E1870,3)="795","рцп","")</f>
        <v/>
      </c>
      <c r="AS1870" s="300" t="str">
        <f t="shared" ref="AS1870:AS1933" si="1397">IF($F1870="611","смз","")</f>
        <v/>
      </c>
      <c r="AT1870" s="300" t="str">
        <f t="shared" ref="AT1870:AT1933" si="1398">IF($F1870="612","сиц","")</f>
        <v/>
      </c>
      <c r="AU1870" s="192" t="str">
        <f t="shared" ref="AU1870:AU1933" si="1399">IF(LEFT(B1870,1)="9",LEFT(CONCATENATE(AJ1870,AK1870,AL1870,AM1870,AN1870,AP1870,AQ1870,AR1870,AS1870,AT1870,AO1870,"рбс"),3),LEFT(CONCATENATE(O1870,P1870,Q1870,R1870,S1870,T1870,U1870,V1870,W1870,X1870,Y1870,Z1870,AA1870,AB1870,AC1870,AD1870,AE1870,AF1870,"рбс"),3))</f>
        <v>рбс</v>
      </c>
      <c r="AV1870" s="192" t="str">
        <f t="shared" ref="AV1870:AV1933" si="1400">CONCATENATE(AU1870,B1870,IF(C1870="ЦП270","ЦП273",IF(AND(C1870="ЦС300",LEFT(E1870,3)="440"),"ЦС306",IF(AND(C1870="ЦУ340",LEFT(E1870,3)="440"),"ЦУ347",C1870))),IF(ISNA(VLOOKUP(F1870,спр_Платные,1,FALSE)),"общ","пла"),VLOOKUP(G1870,спр_Индексации_ЭКР,3,FALSE))</f>
        <v>рбс87520647общопл</v>
      </c>
      <c r="AW1870" s="191">
        <f t="shared" ref="AW1870:AW1933" si="1401">J1870*$M1870</f>
        <v>0</v>
      </c>
      <c r="AX1870" s="191">
        <f t="shared" ref="AX1870:AX1933" si="1402">K1870*$M1870</f>
        <v>0</v>
      </c>
      <c r="AY1870" s="191">
        <f t="shared" ref="AY1870:AY1933" si="1403">J1870*$N1870</f>
        <v>0</v>
      </c>
      <c r="AZ1870" s="191">
        <f t="shared" ref="AZ1870:AZ1933" si="1404">K1870*$N1870</f>
        <v>0</v>
      </c>
      <c r="BA1870" s="193">
        <f t="shared" ref="BA1870:BA1933" si="1405">VLOOKUP(G1870,спр_Индексации_ЭКР,2,FALSE)</f>
        <v>1</v>
      </c>
      <c r="BB1870" s="193">
        <f t="shared" ref="BB1870:BB1933" si="1406">VLOOKUP(G1870,спр_Индексации_ЭКР,4,FALSE)</f>
        <v>1</v>
      </c>
      <c r="BC1870" s="193">
        <f t="shared" ref="BC1870:BC1933" si="1407">VLOOKUP(G1870,спр_Индексации_ЭКР,5,FALSE)</f>
        <v>1</v>
      </c>
      <c r="BD1870" s="191">
        <f t="shared" si="1367"/>
        <v>0</v>
      </c>
      <c r="BE1870" s="191">
        <f t="shared" ref="BE1870:BE1933" si="1408">AZ1870*$BA1870</f>
        <v>0</v>
      </c>
      <c r="BF1870" s="210">
        <f t="shared" ref="BF1870:BF1933" si="1409">BD1870*BB1870</f>
        <v>0</v>
      </c>
      <c r="BG1870" s="211">
        <f t="shared" ref="BG1870:BG1933" si="1410">BF1870*BC1870</f>
        <v>0</v>
      </c>
      <c r="BH1870" s="289"/>
      <c r="BI1870" s="289"/>
      <c r="BL1870" s="233" t="str">
        <f t="shared" ref="BL1870:BL1933" si="1411">IF(LEFT(B1870,1)="9",LEFT(D1870,2),"")</f>
        <v/>
      </c>
    </row>
    <row r="1871" spans="1:64" ht="12" customHeight="1">
      <c r="A1871" s="333" t="s">
        <v>763</v>
      </c>
      <c r="B1871" s="381" t="s">
        <v>327</v>
      </c>
      <c r="C1871" s="333" t="s">
        <v>764</v>
      </c>
      <c r="D1871" s="381" t="s">
        <v>316</v>
      </c>
      <c r="E1871" s="381" t="s">
        <v>1443</v>
      </c>
      <c r="F1871" s="381" t="s">
        <v>902</v>
      </c>
      <c r="G1871" s="381" t="s">
        <v>387</v>
      </c>
      <c r="H1871" s="100" t="s">
        <v>653</v>
      </c>
      <c r="I1871" s="381" t="s">
        <v>505</v>
      </c>
      <c r="J1871" s="382">
        <v>193397.76000000001</v>
      </c>
      <c r="K1871" s="382">
        <v>127407.34</v>
      </c>
      <c r="L1871" s="191" t="str">
        <f t="shared" si="1370"/>
        <v>875206470701011004001011921301</v>
      </c>
      <c r="M1871" s="192">
        <f t="array" ref="M1871">IF(COUNT(SEARCH(Удалить_Роспись_КВСР,$B1871)*SEARCH(Удалить_Роспись_ПБС,$C1871)*SEARCH(Удалить_Роспись_КФСР, $D1871)*SEARCH(Удалить_Роспись_КЦСР,$E1871)*SEARCH(Удалить_Роспись_КВР,$F1871)*SEARCH(Удалить_Роспись_ЭК,$H1871)*SEARCH(Удалить_Роспись_КР,$I1871))&gt;0,0,1)</f>
        <v>0</v>
      </c>
      <c r="N1871" s="192">
        <v>0</v>
      </c>
      <c r="O1871" s="192" t="str">
        <f t="shared" si="1371"/>
        <v/>
      </c>
      <c r="P1871" s="192" t="str">
        <f t="shared" si="1362"/>
        <v/>
      </c>
      <c r="Q1871" s="300" t="str">
        <f t="shared" si="1372"/>
        <v/>
      </c>
      <c r="R1871" s="300" t="str">
        <f t="shared" si="1373"/>
        <v/>
      </c>
      <c r="S1871" s="300" t="str">
        <f t="shared" si="1374"/>
        <v/>
      </c>
      <c r="T1871" s="192" t="str">
        <f t="shared" si="1375"/>
        <v/>
      </c>
      <c r="U1871" s="303" t="str">
        <f t="shared" si="1376"/>
        <v/>
      </c>
      <c r="V1871" s="300" t="str">
        <f t="shared" si="1377"/>
        <v/>
      </c>
      <c r="W1871" s="192" t="str">
        <f t="shared" si="1378"/>
        <v/>
      </c>
      <c r="X1871" s="303" t="str">
        <f t="shared" si="1379"/>
        <v/>
      </c>
      <c r="Y1871" s="300" t="str">
        <f t="shared" si="1380"/>
        <v/>
      </c>
      <c r="Z1871" s="300" t="str">
        <f t="shared" si="1381"/>
        <v/>
      </c>
      <c r="AA1871" s="303" t="str">
        <f t="shared" si="1382"/>
        <v/>
      </c>
      <c r="AB1871" s="300" t="str">
        <f t="shared" si="1383"/>
        <v/>
      </c>
      <c r="AC1871" s="300" t="str">
        <f t="shared" si="1384"/>
        <v/>
      </c>
      <c r="AD1871" s="300" t="str">
        <f t="shared" si="1385"/>
        <v/>
      </c>
      <c r="AE1871" s="192" t="str">
        <f t="shared" si="1386"/>
        <v/>
      </c>
      <c r="AF1871" s="192" t="str">
        <f t="shared" si="1387"/>
        <v/>
      </c>
      <c r="AG1871" s="192"/>
      <c r="AJ1871" s="300" t="str">
        <f t="shared" si="1388"/>
        <v/>
      </c>
      <c r="AK1871" s="300" t="str">
        <f t="shared" si="1389"/>
        <v/>
      </c>
      <c r="AL1871" s="300" t="str">
        <f t="shared" si="1390"/>
        <v/>
      </c>
      <c r="AM1871" s="300" t="str">
        <f t="shared" si="1391"/>
        <v/>
      </c>
      <c r="AN1871" s="300" t="str">
        <f t="shared" si="1392"/>
        <v/>
      </c>
      <c r="AO1871" s="300" t="str">
        <f t="shared" si="1393"/>
        <v/>
      </c>
      <c r="AP1871" s="300" t="str">
        <f t="shared" si="1394"/>
        <v/>
      </c>
      <c r="AQ1871" s="300" t="str">
        <f t="shared" si="1395"/>
        <v/>
      </c>
      <c r="AR1871" s="306" t="str">
        <f t="shared" si="1396"/>
        <v/>
      </c>
      <c r="AS1871" s="300" t="str">
        <f t="shared" si="1397"/>
        <v/>
      </c>
      <c r="AT1871" s="300" t="str">
        <f t="shared" si="1398"/>
        <v/>
      </c>
      <c r="AU1871" s="192" t="str">
        <f t="shared" si="1399"/>
        <v>рбс</v>
      </c>
      <c r="AV1871" s="192" t="str">
        <f t="shared" si="1400"/>
        <v>рбс87520647общопл</v>
      </c>
      <c r="AW1871" s="191">
        <f t="shared" si="1401"/>
        <v>0</v>
      </c>
      <c r="AX1871" s="191">
        <f t="shared" si="1402"/>
        <v>0</v>
      </c>
      <c r="AY1871" s="191">
        <f t="shared" si="1403"/>
        <v>0</v>
      </c>
      <c r="AZ1871" s="191">
        <f t="shared" si="1404"/>
        <v>0</v>
      </c>
      <c r="BA1871" s="193">
        <f t="shared" si="1405"/>
        <v>1</v>
      </c>
      <c r="BB1871" s="193">
        <f t="shared" si="1406"/>
        <v>1</v>
      </c>
      <c r="BC1871" s="193">
        <f t="shared" si="1407"/>
        <v>1</v>
      </c>
      <c r="BD1871" s="191">
        <f t="shared" si="1367"/>
        <v>0</v>
      </c>
      <c r="BE1871" s="191">
        <f t="shared" si="1408"/>
        <v>0</v>
      </c>
      <c r="BF1871" s="210">
        <f t="shared" si="1409"/>
        <v>0</v>
      </c>
      <c r="BG1871" s="211">
        <f t="shared" si="1410"/>
        <v>0</v>
      </c>
      <c r="BH1871" s="289"/>
      <c r="BI1871" s="289"/>
      <c r="BJ1871" s="228"/>
      <c r="BK1871" s="228"/>
      <c r="BL1871" s="233" t="str">
        <f t="shared" si="1411"/>
        <v/>
      </c>
    </row>
    <row r="1872" spans="1:64" ht="12" customHeight="1">
      <c r="A1872" s="333" t="s">
        <v>763</v>
      </c>
      <c r="B1872" s="381" t="s">
        <v>327</v>
      </c>
      <c r="C1872" s="333" t="s">
        <v>764</v>
      </c>
      <c r="D1872" s="381" t="s">
        <v>316</v>
      </c>
      <c r="E1872" s="381" t="s">
        <v>1443</v>
      </c>
      <c r="F1872" s="381" t="s">
        <v>586</v>
      </c>
      <c r="G1872" s="381" t="s">
        <v>391</v>
      </c>
      <c r="H1872" s="100" t="s">
        <v>653</v>
      </c>
      <c r="I1872" s="381" t="s">
        <v>505</v>
      </c>
      <c r="J1872" s="382">
        <v>18.16</v>
      </c>
      <c r="K1872" s="382">
        <v>0</v>
      </c>
      <c r="L1872" s="191" t="str">
        <f t="shared" si="1370"/>
        <v>875206470701011004001024422101</v>
      </c>
      <c r="M1872" s="192">
        <f t="array" ref="M1872">IF(COUNT(SEARCH(Удалить_Роспись_КВСР,$B1872)*SEARCH(Удалить_Роспись_ПБС,$C1872)*SEARCH(Удалить_Роспись_КФСР, $D1872)*SEARCH(Удалить_Роспись_КЦСР,$E1872)*SEARCH(Удалить_Роспись_КВР,$F1872)*SEARCH(Удалить_Роспись_ЭК,$H1872)*SEARCH(Удалить_Роспись_КР,$I1872))&gt;0,0,1)</f>
        <v>0</v>
      </c>
      <c r="N1872" s="192">
        <f>IF(COUNT(SEARCH(Удалить_Индекс_КВСР,$B1872)*SEARCH(Удалить_Индекс_ПБС,$C1872)*SEARCH(Удалить_Индекс_КФСР,$D1872)*SEARCH(Удалить_Индекс_КЦСР,$E1872)*SEARCH(Удалить_Индекс_КВР,$F1872)*SEARCH(Удалить_Индекс_ЭК,$H1872)*SEARCH(Удалить_Индекс_КР,$I1872))&gt;0,0,1)</f>
        <v>1</v>
      </c>
      <c r="O1872" s="192" t="str">
        <f t="shared" si="1371"/>
        <v/>
      </c>
      <c r="P1872" s="192" t="str">
        <f t="shared" si="1362"/>
        <v/>
      </c>
      <c r="Q1872" s="300" t="str">
        <f t="shared" si="1372"/>
        <v/>
      </c>
      <c r="R1872" s="300" t="str">
        <f t="shared" si="1373"/>
        <v/>
      </c>
      <c r="S1872" s="300" t="str">
        <f t="shared" si="1374"/>
        <v/>
      </c>
      <c r="T1872" s="192" t="str">
        <f t="shared" si="1375"/>
        <v/>
      </c>
      <c r="U1872" s="303" t="str">
        <f t="shared" si="1376"/>
        <v/>
      </c>
      <c r="V1872" s="300" t="str">
        <f t="shared" si="1377"/>
        <v/>
      </c>
      <c r="W1872" s="192" t="str">
        <f t="shared" si="1378"/>
        <v/>
      </c>
      <c r="X1872" s="303" t="str">
        <f t="shared" si="1379"/>
        <v/>
      </c>
      <c r="Y1872" s="300" t="str">
        <f t="shared" si="1380"/>
        <v/>
      </c>
      <c r="Z1872" s="300" t="str">
        <f t="shared" si="1381"/>
        <v/>
      </c>
      <c r="AA1872" s="303" t="str">
        <f t="shared" si="1382"/>
        <v/>
      </c>
      <c r="AB1872" s="300" t="str">
        <f t="shared" si="1383"/>
        <v/>
      </c>
      <c r="AC1872" s="300" t="str">
        <f t="shared" si="1384"/>
        <v/>
      </c>
      <c r="AD1872" s="300" t="str">
        <f t="shared" si="1385"/>
        <v/>
      </c>
      <c r="AE1872" s="192" t="str">
        <f t="shared" si="1386"/>
        <v/>
      </c>
      <c r="AF1872" s="192" t="str">
        <f t="shared" si="1387"/>
        <v/>
      </c>
      <c r="AG1872" s="192"/>
      <c r="AJ1872" s="300" t="str">
        <f t="shared" si="1388"/>
        <v/>
      </c>
      <c r="AK1872" s="300" t="str">
        <f t="shared" si="1389"/>
        <v/>
      </c>
      <c r="AL1872" s="300" t="str">
        <f t="shared" si="1390"/>
        <v/>
      </c>
      <c r="AM1872" s="300" t="str">
        <f t="shared" si="1391"/>
        <v/>
      </c>
      <c r="AN1872" s="300" t="str">
        <f t="shared" si="1392"/>
        <v/>
      </c>
      <c r="AO1872" s="300" t="str">
        <f t="shared" si="1393"/>
        <v/>
      </c>
      <c r="AP1872" s="300" t="str">
        <f t="shared" si="1394"/>
        <v/>
      </c>
      <c r="AQ1872" s="300" t="str">
        <f t="shared" si="1395"/>
        <v/>
      </c>
      <c r="AR1872" s="306" t="str">
        <f t="shared" si="1396"/>
        <v/>
      </c>
      <c r="AS1872" s="300" t="str">
        <f t="shared" si="1397"/>
        <v/>
      </c>
      <c r="AT1872" s="300" t="str">
        <f t="shared" si="1398"/>
        <v/>
      </c>
      <c r="AU1872" s="192" t="str">
        <f t="shared" si="1399"/>
        <v>рбс</v>
      </c>
      <c r="AV1872" s="192" t="str">
        <f t="shared" si="1400"/>
        <v>рбс87520647общпро</v>
      </c>
      <c r="AW1872" s="191">
        <f t="shared" si="1401"/>
        <v>0</v>
      </c>
      <c r="AX1872" s="191">
        <f t="shared" si="1402"/>
        <v>0</v>
      </c>
      <c r="AY1872" s="191">
        <f t="shared" si="1403"/>
        <v>18.16</v>
      </c>
      <c r="AZ1872" s="191">
        <f t="shared" si="1404"/>
        <v>0</v>
      </c>
      <c r="BA1872" s="193">
        <f t="shared" si="1405"/>
        <v>1</v>
      </c>
      <c r="BB1872" s="193">
        <f t="shared" si="1406"/>
        <v>1</v>
      </c>
      <c r="BC1872" s="193">
        <f t="shared" si="1407"/>
        <v>1</v>
      </c>
      <c r="BD1872" s="191">
        <f t="shared" si="1367"/>
        <v>18.16</v>
      </c>
      <c r="BE1872" s="191">
        <f t="shared" si="1408"/>
        <v>0</v>
      </c>
      <c r="BF1872" s="210">
        <f t="shared" si="1409"/>
        <v>18.16</v>
      </c>
      <c r="BG1872" s="211">
        <f t="shared" si="1410"/>
        <v>18.16</v>
      </c>
      <c r="BH1872" s="289"/>
      <c r="BI1872" s="289"/>
      <c r="BL1872" s="233" t="str">
        <f t="shared" si="1411"/>
        <v/>
      </c>
    </row>
    <row r="1873" spans="1:64" ht="12" customHeight="1">
      <c r="A1873" s="333" t="s">
        <v>763</v>
      </c>
      <c r="B1873" s="381" t="s">
        <v>327</v>
      </c>
      <c r="C1873" s="333" t="s">
        <v>764</v>
      </c>
      <c r="D1873" s="381" t="s">
        <v>316</v>
      </c>
      <c r="E1873" s="381" t="s">
        <v>1443</v>
      </c>
      <c r="F1873" s="381" t="s">
        <v>586</v>
      </c>
      <c r="G1873" s="381" t="s">
        <v>394</v>
      </c>
      <c r="H1873" s="100" t="s">
        <v>653</v>
      </c>
      <c r="I1873" s="381" t="s">
        <v>505</v>
      </c>
      <c r="J1873" s="382">
        <v>136000</v>
      </c>
      <c r="K1873" s="382">
        <v>34207.61</v>
      </c>
      <c r="L1873" s="191" t="str">
        <f t="shared" si="1370"/>
        <v>875206470701011004001024422501</v>
      </c>
      <c r="M1873" s="192">
        <f t="array" ref="M1873">IF(COUNT(SEARCH(Удалить_Роспись_КВСР,$B1873)*SEARCH(Удалить_Роспись_ПБС,$C1873)*SEARCH(Удалить_Роспись_КФСР, $D1873)*SEARCH(Удалить_Роспись_КЦСР,$E1873)*SEARCH(Удалить_Роспись_КВР,$F1873)*SEARCH(Удалить_Роспись_ЭК,$H1873)*SEARCH(Удалить_Роспись_КР,$I1873))&gt;0,0,1)</f>
        <v>0</v>
      </c>
      <c r="N1873" s="192">
        <f>IF(COUNT(SEARCH(Удалить_Индекс_КВСР,$B1873)*SEARCH(Удалить_Индекс_ПБС,$C1873)*SEARCH(Удалить_Индекс_КФСР,$D1873)*SEARCH(Удалить_Индекс_КЦСР,$E1873)*SEARCH(Удалить_Индекс_КВР,$F1873)*SEARCH(Удалить_Индекс_ЭК,$H1873)*SEARCH(Удалить_Индекс_КР,$I1873))&gt;0,0,1)</f>
        <v>1</v>
      </c>
      <c r="O1873" s="192" t="str">
        <f t="shared" si="1371"/>
        <v/>
      </c>
      <c r="P1873" s="192" t="str">
        <f t="shared" si="1362"/>
        <v/>
      </c>
      <c r="Q1873" s="300" t="str">
        <f t="shared" si="1372"/>
        <v/>
      </c>
      <c r="R1873" s="300" t="str">
        <f t="shared" si="1373"/>
        <v/>
      </c>
      <c r="S1873" s="300" t="str">
        <f t="shared" si="1374"/>
        <v/>
      </c>
      <c r="T1873" s="192" t="str">
        <f t="shared" si="1375"/>
        <v/>
      </c>
      <c r="U1873" s="303" t="str">
        <f t="shared" si="1376"/>
        <v/>
      </c>
      <c r="V1873" s="300" t="str">
        <f t="shared" si="1377"/>
        <v/>
      </c>
      <c r="W1873" s="192" t="str">
        <f t="shared" si="1378"/>
        <v/>
      </c>
      <c r="X1873" s="303" t="str">
        <f t="shared" si="1379"/>
        <v/>
      </c>
      <c r="Y1873" s="300" t="str">
        <f t="shared" si="1380"/>
        <v/>
      </c>
      <c r="Z1873" s="300" t="str">
        <f t="shared" si="1381"/>
        <v/>
      </c>
      <c r="AA1873" s="303" t="str">
        <f t="shared" si="1382"/>
        <v/>
      </c>
      <c r="AB1873" s="300" t="str">
        <f t="shared" si="1383"/>
        <v/>
      </c>
      <c r="AC1873" s="300" t="str">
        <f t="shared" si="1384"/>
        <v/>
      </c>
      <c r="AD1873" s="300" t="str">
        <f t="shared" si="1385"/>
        <v/>
      </c>
      <c r="AE1873" s="192" t="str">
        <f t="shared" si="1386"/>
        <v/>
      </c>
      <c r="AF1873" s="192" t="str">
        <f t="shared" si="1387"/>
        <v/>
      </c>
      <c r="AG1873" s="192"/>
      <c r="AJ1873" s="300" t="str">
        <f t="shared" si="1388"/>
        <v/>
      </c>
      <c r="AK1873" s="300" t="str">
        <f t="shared" si="1389"/>
        <v/>
      </c>
      <c r="AL1873" s="300" t="str">
        <f t="shared" si="1390"/>
        <v/>
      </c>
      <c r="AM1873" s="300" t="str">
        <f t="shared" si="1391"/>
        <v/>
      </c>
      <c r="AN1873" s="300" t="str">
        <f t="shared" si="1392"/>
        <v/>
      </c>
      <c r="AO1873" s="300" t="str">
        <f t="shared" si="1393"/>
        <v/>
      </c>
      <c r="AP1873" s="300" t="str">
        <f t="shared" si="1394"/>
        <v/>
      </c>
      <c r="AQ1873" s="300" t="str">
        <f t="shared" si="1395"/>
        <v/>
      </c>
      <c r="AR1873" s="306" t="str">
        <f t="shared" si="1396"/>
        <v/>
      </c>
      <c r="AS1873" s="300" t="str">
        <f t="shared" si="1397"/>
        <v/>
      </c>
      <c r="AT1873" s="300" t="str">
        <f t="shared" si="1398"/>
        <v/>
      </c>
      <c r="AU1873" s="192" t="str">
        <f t="shared" si="1399"/>
        <v>рбс</v>
      </c>
      <c r="AV1873" s="192" t="str">
        <f t="shared" si="1400"/>
        <v>рбс87520647общпро</v>
      </c>
      <c r="AW1873" s="191">
        <f t="shared" si="1401"/>
        <v>0</v>
      </c>
      <c r="AX1873" s="191">
        <f t="shared" si="1402"/>
        <v>0</v>
      </c>
      <c r="AY1873" s="191">
        <f t="shared" si="1403"/>
        <v>136000</v>
      </c>
      <c r="AZ1873" s="191">
        <f t="shared" si="1404"/>
        <v>34207.61</v>
      </c>
      <c r="BA1873" s="193">
        <f t="shared" si="1405"/>
        <v>1</v>
      </c>
      <c r="BB1873" s="193">
        <f t="shared" si="1406"/>
        <v>1</v>
      </c>
      <c r="BC1873" s="193">
        <f t="shared" si="1407"/>
        <v>1</v>
      </c>
      <c r="BD1873" s="191">
        <f t="shared" si="1367"/>
        <v>136000</v>
      </c>
      <c r="BE1873" s="191">
        <f t="shared" si="1408"/>
        <v>34207.61</v>
      </c>
      <c r="BF1873" s="210">
        <f t="shared" si="1409"/>
        <v>136000</v>
      </c>
      <c r="BG1873" s="211">
        <f t="shared" si="1410"/>
        <v>136000</v>
      </c>
      <c r="BH1873" s="289"/>
      <c r="BI1873" s="289"/>
      <c r="BL1873" s="233" t="str">
        <f t="shared" si="1411"/>
        <v/>
      </c>
    </row>
    <row r="1874" spans="1:64" ht="12" customHeight="1">
      <c r="A1874" s="333" t="s">
        <v>763</v>
      </c>
      <c r="B1874" s="381" t="s">
        <v>327</v>
      </c>
      <c r="C1874" s="333" t="s">
        <v>764</v>
      </c>
      <c r="D1874" s="381" t="s">
        <v>316</v>
      </c>
      <c r="E1874" s="381" t="s">
        <v>1443</v>
      </c>
      <c r="F1874" s="381" t="s">
        <v>586</v>
      </c>
      <c r="G1874" s="381" t="s">
        <v>389</v>
      </c>
      <c r="H1874" s="100" t="s">
        <v>653</v>
      </c>
      <c r="I1874" s="381" t="s">
        <v>505</v>
      </c>
      <c r="J1874" s="382">
        <v>89700</v>
      </c>
      <c r="K1874" s="382">
        <v>37980</v>
      </c>
      <c r="L1874" s="191" t="str">
        <f t="shared" si="1370"/>
        <v>875206470701011004001024422601</v>
      </c>
      <c r="M1874" s="192">
        <f t="array" ref="M1874">IF(COUNT(SEARCH(Удалить_Роспись_КВСР,$B1874)*SEARCH(Удалить_Роспись_ПБС,$C1874)*SEARCH(Удалить_Роспись_КФСР, $D1874)*SEARCH(Удалить_Роспись_КЦСР,$E1874)*SEARCH(Удалить_Роспись_КВР,$F1874)*SEARCH(Удалить_Роспись_ЭК,$H1874)*SEARCH(Удалить_Роспись_КР,$I1874))&gt;0,0,1)</f>
        <v>0</v>
      </c>
      <c r="N1874" s="192">
        <f>IF(COUNT(SEARCH(Удалить_Индекс_КВСР,$B1874)*SEARCH(Удалить_Индекс_ПБС,$C1874)*SEARCH(Удалить_Индекс_КФСР,$D1874)*SEARCH(Удалить_Индекс_КЦСР,$E1874)*SEARCH(Удалить_Индекс_КВР,$F1874)*SEARCH(Удалить_Индекс_ЭК,$H1874)*SEARCH(Удалить_Индекс_КР,$I1874))&gt;0,0,1)</f>
        <v>1</v>
      </c>
      <c r="O1874" s="192" t="str">
        <f t="shared" si="1371"/>
        <v/>
      </c>
      <c r="P1874" s="192" t="str">
        <f t="shared" si="1362"/>
        <v/>
      </c>
      <c r="Q1874" s="300" t="str">
        <f t="shared" si="1372"/>
        <v/>
      </c>
      <c r="R1874" s="300" t="str">
        <f t="shared" si="1373"/>
        <v/>
      </c>
      <c r="S1874" s="300" t="str">
        <f t="shared" si="1374"/>
        <v/>
      </c>
      <c r="T1874" s="192" t="str">
        <f t="shared" si="1375"/>
        <v/>
      </c>
      <c r="U1874" s="303" t="str">
        <f t="shared" si="1376"/>
        <v/>
      </c>
      <c r="V1874" s="300" t="str">
        <f t="shared" si="1377"/>
        <v/>
      </c>
      <c r="W1874" s="192" t="str">
        <f t="shared" si="1378"/>
        <v/>
      </c>
      <c r="X1874" s="303" t="str">
        <f t="shared" si="1379"/>
        <v/>
      </c>
      <c r="Y1874" s="300" t="str">
        <f t="shared" si="1380"/>
        <v/>
      </c>
      <c r="Z1874" s="300" t="str">
        <f t="shared" si="1381"/>
        <v/>
      </c>
      <c r="AA1874" s="303" t="str">
        <f t="shared" si="1382"/>
        <v/>
      </c>
      <c r="AB1874" s="300" t="str">
        <f t="shared" si="1383"/>
        <v/>
      </c>
      <c r="AC1874" s="300" t="str">
        <f t="shared" si="1384"/>
        <v/>
      </c>
      <c r="AD1874" s="300" t="str">
        <f t="shared" si="1385"/>
        <v/>
      </c>
      <c r="AE1874" s="192" t="str">
        <f t="shared" si="1386"/>
        <v/>
      </c>
      <c r="AF1874" s="192" t="str">
        <f t="shared" si="1387"/>
        <v/>
      </c>
      <c r="AG1874" s="192"/>
      <c r="AJ1874" s="300" t="str">
        <f t="shared" si="1388"/>
        <v/>
      </c>
      <c r="AK1874" s="300" t="str">
        <f t="shared" si="1389"/>
        <v/>
      </c>
      <c r="AL1874" s="300" t="str">
        <f t="shared" si="1390"/>
        <v/>
      </c>
      <c r="AM1874" s="300" t="str">
        <f t="shared" si="1391"/>
        <v/>
      </c>
      <c r="AN1874" s="300" t="str">
        <f t="shared" si="1392"/>
        <v/>
      </c>
      <c r="AO1874" s="300" t="str">
        <f t="shared" si="1393"/>
        <v/>
      </c>
      <c r="AP1874" s="300" t="str">
        <f t="shared" si="1394"/>
        <v/>
      </c>
      <c r="AQ1874" s="300" t="str">
        <f t="shared" si="1395"/>
        <v/>
      </c>
      <c r="AR1874" s="306" t="str">
        <f t="shared" si="1396"/>
        <v/>
      </c>
      <c r="AS1874" s="300" t="str">
        <f t="shared" si="1397"/>
        <v/>
      </c>
      <c r="AT1874" s="300" t="str">
        <f t="shared" si="1398"/>
        <v/>
      </c>
      <c r="AU1874" s="192" t="str">
        <f t="shared" si="1399"/>
        <v>рбс</v>
      </c>
      <c r="AV1874" s="192" t="str">
        <f t="shared" si="1400"/>
        <v>рбс87520647общпро</v>
      </c>
      <c r="AW1874" s="191">
        <f t="shared" si="1401"/>
        <v>0</v>
      </c>
      <c r="AX1874" s="191">
        <f t="shared" si="1402"/>
        <v>0</v>
      </c>
      <c r="AY1874" s="191">
        <f t="shared" si="1403"/>
        <v>89700</v>
      </c>
      <c r="AZ1874" s="191">
        <f t="shared" si="1404"/>
        <v>37980</v>
      </c>
      <c r="BA1874" s="193">
        <f t="shared" si="1405"/>
        <v>1</v>
      </c>
      <c r="BB1874" s="193">
        <f t="shared" si="1406"/>
        <v>1</v>
      </c>
      <c r="BC1874" s="193">
        <f t="shared" si="1407"/>
        <v>1</v>
      </c>
      <c r="BD1874" s="191">
        <f t="shared" si="1367"/>
        <v>89700</v>
      </c>
      <c r="BE1874" s="191">
        <f t="shared" si="1408"/>
        <v>37980</v>
      </c>
      <c r="BF1874" s="210">
        <f t="shared" si="1409"/>
        <v>89700</v>
      </c>
      <c r="BG1874" s="211">
        <f t="shared" si="1410"/>
        <v>89700</v>
      </c>
      <c r="BH1874" s="289"/>
      <c r="BI1874" s="289"/>
      <c r="BL1874" s="233" t="str">
        <f t="shared" si="1411"/>
        <v/>
      </c>
    </row>
    <row r="1875" spans="1:64" ht="12" customHeight="1">
      <c r="A1875" s="333" t="s">
        <v>763</v>
      </c>
      <c r="B1875" s="381" t="s">
        <v>327</v>
      </c>
      <c r="C1875" s="333" t="s">
        <v>764</v>
      </c>
      <c r="D1875" s="381" t="s">
        <v>316</v>
      </c>
      <c r="E1875" s="381" t="s">
        <v>1443</v>
      </c>
      <c r="F1875" s="381" t="s">
        <v>586</v>
      </c>
      <c r="G1875" s="381" t="s">
        <v>397</v>
      </c>
      <c r="H1875" s="100" t="s">
        <v>653</v>
      </c>
      <c r="I1875" s="381" t="s">
        <v>505</v>
      </c>
      <c r="J1875" s="382">
        <v>73826</v>
      </c>
      <c r="K1875" s="382">
        <v>73826</v>
      </c>
      <c r="L1875" s="191" t="str">
        <f t="shared" si="1370"/>
        <v>875206470701011004001024434001</v>
      </c>
      <c r="M1875" s="192">
        <f t="array" ref="M1875">IF(COUNT(SEARCH(Удалить_Роспись_КВСР,$B1875)*SEARCH(Удалить_Роспись_ПБС,$C1875)*SEARCH(Удалить_Роспись_КФСР, $D1875)*SEARCH(Удалить_Роспись_КЦСР,$E1875)*SEARCH(Удалить_Роспись_КВР,$F1875)*SEARCH(Удалить_Роспись_ЭК,$H1875)*SEARCH(Удалить_Роспись_КР,$I1875))&gt;0,0,1)</f>
        <v>0</v>
      </c>
      <c r="N1875" s="192">
        <f>IF(COUNT(SEARCH(Удалить_Индекс_КВСР,$B1875)*SEARCH(Удалить_Индекс_ПБС,$C1875)*SEARCH(Удалить_Индекс_КФСР,$D1875)*SEARCH(Удалить_Индекс_КЦСР,$E1875)*SEARCH(Удалить_Индекс_КВР,$F1875)*SEARCH(Удалить_Индекс_ЭК,$H1875)*SEARCH(Удалить_Индекс_КР,$I1875))&gt;0,0,1)</f>
        <v>1</v>
      </c>
      <c r="O1875" s="192" t="str">
        <f t="shared" si="1371"/>
        <v/>
      </c>
      <c r="P1875" s="192" t="str">
        <f t="shared" si="1362"/>
        <v/>
      </c>
      <c r="Q1875" s="300" t="str">
        <f t="shared" si="1372"/>
        <v/>
      </c>
      <c r="R1875" s="300" t="str">
        <f t="shared" si="1373"/>
        <v/>
      </c>
      <c r="S1875" s="300" t="str">
        <f t="shared" si="1374"/>
        <v/>
      </c>
      <c r="T1875" s="192" t="str">
        <f t="shared" si="1375"/>
        <v/>
      </c>
      <c r="U1875" s="303" t="str">
        <f t="shared" si="1376"/>
        <v/>
      </c>
      <c r="V1875" s="300" t="str">
        <f t="shared" si="1377"/>
        <v/>
      </c>
      <c r="W1875" s="192" t="str">
        <f t="shared" si="1378"/>
        <v/>
      </c>
      <c r="X1875" s="303" t="str">
        <f t="shared" si="1379"/>
        <v/>
      </c>
      <c r="Y1875" s="300" t="str">
        <f t="shared" si="1380"/>
        <v/>
      </c>
      <c r="Z1875" s="300" t="str">
        <f t="shared" si="1381"/>
        <v/>
      </c>
      <c r="AA1875" s="303" t="str">
        <f t="shared" si="1382"/>
        <v/>
      </c>
      <c r="AB1875" s="300" t="str">
        <f t="shared" si="1383"/>
        <v/>
      </c>
      <c r="AC1875" s="300" t="str">
        <f t="shared" si="1384"/>
        <v/>
      </c>
      <c r="AD1875" s="300" t="str">
        <f t="shared" si="1385"/>
        <v/>
      </c>
      <c r="AE1875" s="192" t="str">
        <f t="shared" si="1386"/>
        <v/>
      </c>
      <c r="AF1875" s="192" t="str">
        <f t="shared" si="1387"/>
        <v/>
      </c>
      <c r="AG1875" s="192"/>
      <c r="AJ1875" s="300" t="str">
        <f t="shared" si="1388"/>
        <v/>
      </c>
      <c r="AK1875" s="300" t="str">
        <f t="shared" si="1389"/>
        <v/>
      </c>
      <c r="AL1875" s="300" t="str">
        <f t="shared" si="1390"/>
        <v/>
      </c>
      <c r="AM1875" s="300" t="str">
        <f t="shared" si="1391"/>
        <v/>
      </c>
      <c r="AN1875" s="300" t="str">
        <f t="shared" si="1392"/>
        <v/>
      </c>
      <c r="AO1875" s="300" t="str">
        <f t="shared" si="1393"/>
        <v/>
      </c>
      <c r="AP1875" s="300" t="str">
        <f t="shared" si="1394"/>
        <v/>
      </c>
      <c r="AQ1875" s="300" t="str">
        <f t="shared" si="1395"/>
        <v/>
      </c>
      <c r="AR1875" s="306" t="str">
        <f t="shared" si="1396"/>
        <v/>
      </c>
      <c r="AS1875" s="300" t="str">
        <f t="shared" si="1397"/>
        <v/>
      </c>
      <c r="AT1875" s="300" t="str">
        <f t="shared" si="1398"/>
        <v/>
      </c>
      <c r="AU1875" s="192" t="str">
        <f t="shared" si="1399"/>
        <v>рбс</v>
      </c>
      <c r="AV1875" s="192" t="str">
        <f t="shared" si="1400"/>
        <v>рбс87520647общпро</v>
      </c>
      <c r="AW1875" s="191">
        <f t="shared" si="1401"/>
        <v>0</v>
      </c>
      <c r="AX1875" s="191">
        <f t="shared" si="1402"/>
        <v>0</v>
      </c>
      <c r="AY1875" s="191">
        <f t="shared" si="1403"/>
        <v>73826</v>
      </c>
      <c r="AZ1875" s="191">
        <f t="shared" si="1404"/>
        <v>73826</v>
      </c>
      <c r="BA1875" s="193">
        <f t="shared" si="1405"/>
        <v>1</v>
      </c>
      <c r="BB1875" s="193">
        <f t="shared" si="1406"/>
        <v>1</v>
      </c>
      <c r="BC1875" s="193">
        <f t="shared" si="1407"/>
        <v>1</v>
      </c>
      <c r="BD1875" s="191">
        <f t="shared" si="1367"/>
        <v>73826</v>
      </c>
      <c r="BE1875" s="191">
        <f t="shared" si="1408"/>
        <v>73826</v>
      </c>
      <c r="BF1875" s="210">
        <f t="shared" si="1409"/>
        <v>73826</v>
      </c>
      <c r="BG1875" s="211">
        <f t="shared" si="1410"/>
        <v>73826</v>
      </c>
      <c r="BH1875" s="289"/>
      <c r="BI1875" s="289"/>
      <c r="BL1875" s="233" t="str">
        <f t="shared" si="1411"/>
        <v/>
      </c>
    </row>
    <row r="1876" spans="1:64" ht="12" customHeight="1">
      <c r="A1876" s="333" t="s">
        <v>763</v>
      </c>
      <c r="B1876" s="381" t="s">
        <v>327</v>
      </c>
      <c r="C1876" s="333" t="s">
        <v>764</v>
      </c>
      <c r="D1876" s="381" t="s">
        <v>316</v>
      </c>
      <c r="E1876" s="381" t="s">
        <v>1443</v>
      </c>
      <c r="F1876" s="381" t="s">
        <v>658</v>
      </c>
      <c r="G1876" s="381" t="s">
        <v>395</v>
      </c>
      <c r="H1876" s="100" t="s">
        <v>653</v>
      </c>
      <c r="I1876" s="381" t="s">
        <v>505</v>
      </c>
      <c r="J1876" s="382">
        <v>4544.08</v>
      </c>
      <c r="K1876" s="382">
        <v>4543.99</v>
      </c>
      <c r="L1876" s="191" t="str">
        <f t="shared" si="1370"/>
        <v>875206470701011004001085329001</v>
      </c>
      <c r="M1876" s="192">
        <f t="array" ref="M1876">IF(COUNT(SEARCH(Удалить_Роспись_КВСР,$B1876)*SEARCH(Удалить_Роспись_ПБС,$C1876)*SEARCH(Удалить_Роспись_КФСР, $D1876)*SEARCH(Удалить_Роспись_КЦСР,$E1876)*SEARCH(Удалить_Роспись_КВР,$F1876)*SEARCH(Удалить_Роспись_ЭК,$H1876)*SEARCH(Удалить_Роспись_КР,$I1876))&gt;0,0,1)</f>
        <v>0</v>
      </c>
      <c r="N1876" s="192">
        <v>0</v>
      </c>
      <c r="O1876" s="192" t="str">
        <f t="shared" si="1371"/>
        <v/>
      </c>
      <c r="P1876" s="192" t="str">
        <f t="shared" ref="P1876:P1939" si="1412">IF($E1876="092Л000","воз","")</f>
        <v/>
      </c>
      <c r="Q1876" s="300" t="str">
        <f t="shared" si="1372"/>
        <v/>
      </c>
      <c r="R1876" s="300" t="str">
        <f t="shared" si="1373"/>
        <v/>
      </c>
      <c r="S1876" s="300" t="str">
        <f t="shared" si="1374"/>
        <v/>
      </c>
      <c r="T1876" s="192" t="str">
        <f t="shared" si="1375"/>
        <v/>
      </c>
      <c r="U1876" s="303" t="str">
        <f t="shared" si="1376"/>
        <v/>
      </c>
      <c r="V1876" s="300" t="str">
        <f t="shared" si="1377"/>
        <v/>
      </c>
      <c r="W1876" s="192" t="str">
        <f t="shared" si="1378"/>
        <v/>
      </c>
      <c r="X1876" s="303" t="str">
        <f t="shared" si="1379"/>
        <v/>
      </c>
      <c r="Y1876" s="300" t="str">
        <f t="shared" si="1380"/>
        <v/>
      </c>
      <c r="Z1876" s="300" t="str">
        <f t="shared" si="1381"/>
        <v/>
      </c>
      <c r="AA1876" s="303" t="str">
        <f t="shared" si="1382"/>
        <v/>
      </c>
      <c r="AB1876" s="300" t="str">
        <f t="shared" si="1383"/>
        <v/>
      </c>
      <c r="AC1876" s="300" t="str">
        <f t="shared" si="1384"/>
        <v/>
      </c>
      <c r="AD1876" s="300" t="str">
        <f t="shared" si="1385"/>
        <v/>
      </c>
      <c r="AE1876" s="192" t="str">
        <f t="shared" si="1386"/>
        <v/>
      </c>
      <c r="AF1876" s="192" t="str">
        <f t="shared" si="1387"/>
        <v/>
      </c>
      <c r="AG1876" s="192"/>
      <c r="AJ1876" s="300" t="str">
        <f t="shared" si="1388"/>
        <v/>
      </c>
      <c r="AK1876" s="300" t="str">
        <f t="shared" si="1389"/>
        <v/>
      </c>
      <c r="AL1876" s="300" t="str">
        <f t="shared" si="1390"/>
        <v/>
      </c>
      <c r="AM1876" s="300" t="str">
        <f t="shared" si="1391"/>
        <v/>
      </c>
      <c r="AN1876" s="300" t="str">
        <f t="shared" si="1392"/>
        <v/>
      </c>
      <c r="AO1876" s="300" t="str">
        <f t="shared" si="1393"/>
        <v/>
      </c>
      <c r="AP1876" s="300" t="str">
        <f t="shared" si="1394"/>
        <v/>
      </c>
      <c r="AQ1876" s="300" t="str">
        <f t="shared" si="1395"/>
        <v/>
      </c>
      <c r="AR1876" s="306" t="str">
        <f t="shared" si="1396"/>
        <v/>
      </c>
      <c r="AS1876" s="300" t="str">
        <f t="shared" si="1397"/>
        <v/>
      </c>
      <c r="AT1876" s="300" t="str">
        <f t="shared" si="1398"/>
        <v/>
      </c>
      <c r="AU1876" s="192" t="str">
        <f t="shared" si="1399"/>
        <v>рбс</v>
      </c>
      <c r="AV1876" s="192" t="str">
        <f t="shared" si="1400"/>
        <v>рбс87520647общпро</v>
      </c>
      <c r="AW1876" s="191">
        <f t="shared" si="1401"/>
        <v>0</v>
      </c>
      <c r="AX1876" s="191">
        <f t="shared" si="1402"/>
        <v>0</v>
      </c>
      <c r="AY1876" s="191">
        <f t="shared" si="1403"/>
        <v>0</v>
      </c>
      <c r="AZ1876" s="191">
        <f t="shared" si="1404"/>
        <v>0</v>
      </c>
      <c r="BA1876" s="193">
        <f t="shared" si="1405"/>
        <v>1</v>
      </c>
      <c r="BB1876" s="193">
        <f t="shared" si="1406"/>
        <v>1</v>
      </c>
      <c r="BC1876" s="193">
        <f t="shared" si="1407"/>
        <v>1</v>
      </c>
      <c r="BD1876" s="191">
        <f t="shared" si="1367"/>
        <v>0</v>
      </c>
      <c r="BE1876" s="191">
        <f t="shared" si="1408"/>
        <v>0</v>
      </c>
      <c r="BF1876" s="210">
        <f t="shared" si="1409"/>
        <v>0</v>
      </c>
      <c r="BG1876" s="211">
        <f t="shared" si="1410"/>
        <v>0</v>
      </c>
      <c r="BH1876" s="289"/>
      <c r="BI1876" s="289"/>
      <c r="BL1876" s="233" t="str">
        <f t="shared" si="1411"/>
        <v/>
      </c>
    </row>
    <row r="1877" spans="1:64" ht="12" customHeight="1">
      <c r="A1877" s="333" t="s">
        <v>763</v>
      </c>
      <c r="B1877" s="381" t="s">
        <v>327</v>
      </c>
      <c r="C1877" s="333" t="s">
        <v>764</v>
      </c>
      <c r="D1877" s="381" t="s">
        <v>316</v>
      </c>
      <c r="E1877" s="381" t="s">
        <v>1444</v>
      </c>
      <c r="F1877" s="381" t="s">
        <v>608</v>
      </c>
      <c r="G1877" s="381" t="s">
        <v>385</v>
      </c>
      <c r="H1877" s="100" t="s">
        <v>653</v>
      </c>
      <c r="I1877" s="381" t="s">
        <v>505</v>
      </c>
      <c r="J1877" s="382">
        <v>627890</v>
      </c>
      <c r="K1877" s="382">
        <v>602603.55000000005</v>
      </c>
      <c r="L1877" s="191" t="str">
        <f t="shared" si="1370"/>
        <v>875206470701011004101011121101</v>
      </c>
      <c r="M1877" s="192">
        <f t="array" ref="M1877">IF(COUNT(SEARCH(Удалить_Роспись_КВСР,$B1877)*SEARCH(Удалить_Роспись_ПБС,$C1877)*SEARCH(Удалить_Роспись_КФСР, $D1877)*SEARCH(Удалить_Роспись_КЦСР,$E1877)*SEARCH(Удалить_Роспись_КВР,$F1877)*SEARCH(Удалить_Роспись_ЭК,$H1877)*SEARCH(Удалить_Роспись_КР,$I1877))&gt;0,0,1)</f>
        <v>0</v>
      </c>
      <c r="N1877" s="192">
        <v>0</v>
      </c>
      <c r="O1877" s="192" t="str">
        <f t="shared" si="1371"/>
        <v/>
      </c>
      <c r="P1877" s="192" t="str">
        <f t="shared" si="1412"/>
        <v/>
      </c>
      <c r="Q1877" s="300" t="str">
        <f t="shared" si="1372"/>
        <v/>
      </c>
      <c r="R1877" s="300" t="str">
        <f t="shared" si="1373"/>
        <v/>
      </c>
      <c r="S1877" s="300" t="str">
        <f t="shared" si="1374"/>
        <v/>
      </c>
      <c r="T1877" s="192" t="str">
        <f t="shared" si="1375"/>
        <v/>
      </c>
      <c r="U1877" s="303" t="str">
        <f t="shared" si="1376"/>
        <v/>
      </c>
      <c r="V1877" s="300" t="str">
        <f t="shared" si="1377"/>
        <v/>
      </c>
      <c r="W1877" s="192" t="str">
        <f t="shared" si="1378"/>
        <v/>
      </c>
      <c r="X1877" s="303" t="str">
        <f t="shared" si="1379"/>
        <v/>
      </c>
      <c r="Y1877" s="300" t="str">
        <f t="shared" si="1380"/>
        <v/>
      </c>
      <c r="Z1877" s="300" t="str">
        <f t="shared" si="1381"/>
        <v/>
      </c>
      <c r="AA1877" s="303" t="str">
        <f t="shared" si="1382"/>
        <v/>
      </c>
      <c r="AB1877" s="300" t="str">
        <f t="shared" si="1383"/>
        <v/>
      </c>
      <c r="AC1877" s="300" t="str">
        <f t="shared" si="1384"/>
        <v/>
      </c>
      <c r="AD1877" s="300" t="str">
        <f t="shared" si="1385"/>
        <v/>
      </c>
      <c r="AE1877" s="192" t="str">
        <f t="shared" si="1386"/>
        <v/>
      </c>
      <c r="AF1877" s="192" t="str">
        <f t="shared" si="1387"/>
        <v/>
      </c>
      <c r="AG1877" s="192"/>
      <c r="AJ1877" s="300" t="str">
        <f t="shared" si="1388"/>
        <v/>
      </c>
      <c r="AK1877" s="300" t="str">
        <f t="shared" si="1389"/>
        <v/>
      </c>
      <c r="AL1877" s="300" t="str">
        <f t="shared" si="1390"/>
        <v/>
      </c>
      <c r="AM1877" s="300" t="str">
        <f t="shared" si="1391"/>
        <v/>
      </c>
      <c r="AN1877" s="300" t="str">
        <f t="shared" si="1392"/>
        <v/>
      </c>
      <c r="AO1877" s="300" t="str">
        <f t="shared" si="1393"/>
        <v/>
      </c>
      <c r="AP1877" s="300" t="str">
        <f t="shared" si="1394"/>
        <v/>
      </c>
      <c r="AQ1877" s="300" t="str">
        <f t="shared" si="1395"/>
        <v/>
      </c>
      <c r="AR1877" s="306" t="str">
        <f t="shared" si="1396"/>
        <v/>
      </c>
      <c r="AS1877" s="300" t="str">
        <f t="shared" si="1397"/>
        <v/>
      </c>
      <c r="AT1877" s="300" t="str">
        <f t="shared" si="1398"/>
        <v/>
      </c>
      <c r="AU1877" s="192" t="str">
        <f t="shared" si="1399"/>
        <v>рбс</v>
      </c>
      <c r="AV1877" s="192" t="str">
        <f t="shared" si="1400"/>
        <v>рбс87520647общопл</v>
      </c>
      <c r="AW1877" s="191">
        <f t="shared" si="1401"/>
        <v>0</v>
      </c>
      <c r="AX1877" s="191">
        <f t="shared" si="1402"/>
        <v>0</v>
      </c>
      <c r="AY1877" s="191">
        <f t="shared" si="1403"/>
        <v>0</v>
      </c>
      <c r="AZ1877" s="191">
        <f t="shared" si="1404"/>
        <v>0</v>
      </c>
      <c r="BA1877" s="193">
        <f t="shared" si="1405"/>
        <v>1</v>
      </c>
      <c r="BB1877" s="193">
        <f t="shared" si="1406"/>
        <v>1</v>
      </c>
      <c r="BC1877" s="193">
        <f t="shared" si="1407"/>
        <v>1</v>
      </c>
      <c r="BD1877" s="191">
        <f t="shared" si="1367"/>
        <v>0</v>
      </c>
      <c r="BE1877" s="191">
        <f t="shared" si="1408"/>
        <v>0</v>
      </c>
      <c r="BF1877" s="210">
        <f t="shared" si="1409"/>
        <v>0</v>
      </c>
      <c r="BG1877" s="211">
        <f t="shared" si="1410"/>
        <v>0</v>
      </c>
      <c r="BH1877" s="289"/>
      <c r="BI1877" s="289"/>
      <c r="BL1877" s="233" t="str">
        <f t="shared" si="1411"/>
        <v/>
      </c>
    </row>
    <row r="1878" spans="1:64" ht="12" customHeight="1">
      <c r="A1878" s="333" t="s">
        <v>763</v>
      </c>
      <c r="B1878" s="381" t="s">
        <v>327</v>
      </c>
      <c r="C1878" s="333" t="s">
        <v>764</v>
      </c>
      <c r="D1878" s="381" t="s">
        <v>316</v>
      </c>
      <c r="E1878" s="381" t="s">
        <v>1444</v>
      </c>
      <c r="F1878" s="381" t="s">
        <v>902</v>
      </c>
      <c r="G1878" s="381" t="s">
        <v>387</v>
      </c>
      <c r="H1878" s="100" t="s">
        <v>653</v>
      </c>
      <c r="I1878" s="381" t="s">
        <v>505</v>
      </c>
      <c r="J1878" s="382">
        <v>187815</v>
      </c>
      <c r="K1878" s="382">
        <v>176470.08</v>
      </c>
      <c r="L1878" s="191" t="str">
        <f t="shared" si="1370"/>
        <v>875206470701011004101011921301</v>
      </c>
      <c r="M1878" s="192">
        <f t="array" ref="M1878">IF(COUNT(SEARCH(Удалить_Роспись_КВСР,$B1878)*SEARCH(Удалить_Роспись_ПБС,$C1878)*SEARCH(Удалить_Роспись_КФСР, $D1878)*SEARCH(Удалить_Роспись_КЦСР,$E1878)*SEARCH(Удалить_Роспись_КВР,$F1878)*SEARCH(Удалить_Роспись_ЭК,$H1878)*SEARCH(Удалить_Роспись_КР,$I1878))&gt;0,0,1)</f>
        <v>0</v>
      </c>
      <c r="N1878" s="192">
        <v>0</v>
      </c>
      <c r="O1878" s="192" t="str">
        <f t="shared" si="1371"/>
        <v/>
      </c>
      <c r="P1878" s="192" t="str">
        <f t="shared" si="1412"/>
        <v/>
      </c>
      <c r="Q1878" s="300" t="str">
        <f t="shared" si="1372"/>
        <v/>
      </c>
      <c r="R1878" s="300" t="str">
        <f t="shared" si="1373"/>
        <v/>
      </c>
      <c r="S1878" s="300" t="str">
        <f t="shared" si="1374"/>
        <v/>
      </c>
      <c r="T1878" s="192" t="str">
        <f t="shared" si="1375"/>
        <v/>
      </c>
      <c r="U1878" s="303" t="str">
        <f t="shared" si="1376"/>
        <v/>
      </c>
      <c r="V1878" s="300" t="str">
        <f t="shared" si="1377"/>
        <v/>
      </c>
      <c r="W1878" s="192" t="str">
        <f t="shared" si="1378"/>
        <v/>
      </c>
      <c r="X1878" s="303" t="str">
        <f t="shared" si="1379"/>
        <v/>
      </c>
      <c r="Y1878" s="300" t="str">
        <f t="shared" si="1380"/>
        <v/>
      </c>
      <c r="Z1878" s="300" t="str">
        <f t="shared" si="1381"/>
        <v/>
      </c>
      <c r="AA1878" s="303" t="str">
        <f t="shared" si="1382"/>
        <v/>
      </c>
      <c r="AB1878" s="300" t="str">
        <f t="shared" si="1383"/>
        <v/>
      </c>
      <c r="AC1878" s="300" t="str">
        <f t="shared" si="1384"/>
        <v/>
      </c>
      <c r="AD1878" s="300" t="str">
        <f t="shared" si="1385"/>
        <v/>
      </c>
      <c r="AE1878" s="192" t="str">
        <f t="shared" si="1386"/>
        <v/>
      </c>
      <c r="AF1878" s="192" t="str">
        <f t="shared" si="1387"/>
        <v/>
      </c>
      <c r="AG1878" s="192"/>
      <c r="AJ1878" s="300" t="str">
        <f t="shared" si="1388"/>
        <v/>
      </c>
      <c r="AK1878" s="300" t="str">
        <f t="shared" si="1389"/>
        <v/>
      </c>
      <c r="AL1878" s="300" t="str">
        <f t="shared" si="1390"/>
        <v/>
      </c>
      <c r="AM1878" s="300" t="str">
        <f t="shared" si="1391"/>
        <v/>
      </c>
      <c r="AN1878" s="300" t="str">
        <f t="shared" si="1392"/>
        <v/>
      </c>
      <c r="AO1878" s="300" t="str">
        <f t="shared" si="1393"/>
        <v/>
      </c>
      <c r="AP1878" s="300" t="str">
        <f t="shared" si="1394"/>
        <v/>
      </c>
      <c r="AQ1878" s="300" t="str">
        <f t="shared" si="1395"/>
        <v/>
      </c>
      <c r="AR1878" s="306" t="str">
        <f t="shared" si="1396"/>
        <v/>
      </c>
      <c r="AS1878" s="300" t="str">
        <f t="shared" si="1397"/>
        <v/>
      </c>
      <c r="AT1878" s="300" t="str">
        <f t="shared" si="1398"/>
        <v/>
      </c>
      <c r="AU1878" s="192" t="str">
        <f t="shared" si="1399"/>
        <v>рбс</v>
      </c>
      <c r="AV1878" s="192" t="str">
        <f t="shared" si="1400"/>
        <v>рбс87520647общопл</v>
      </c>
      <c r="AW1878" s="191">
        <f t="shared" si="1401"/>
        <v>0</v>
      </c>
      <c r="AX1878" s="191">
        <f t="shared" si="1402"/>
        <v>0</v>
      </c>
      <c r="AY1878" s="191">
        <f t="shared" si="1403"/>
        <v>0</v>
      </c>
      <c r="AZ1878" s="191">
        <f t="shared" si="1404"/>
        <v>0</v>
      </c>
      <c r="BA1878" s="193">
        <f t="shared" si="1405"/>
        <v>1</v>
      </c>
      <c r="BB1878" s="193">
        <f t="shared" si="1406"/>
        <v>1</v>
      </c>
      <c r="BC1878" s="193">
        <f t="shared" si="1407"/>
        <v>1</v>
      </c>
      <c r="BD1878" s="191">
        <f t="shared" si="1367"/>
        <v>0</v>
      </c>
      <c r="BE1878" s="191">
        <f t="shared" si="1408"/>
        <v>0</v>
      </c>
      <c r="BF1878" s="210">
        <f t="shared" si="1409"/>
        <v>0</v>
      </c>
      <c r="BG1878" s="211">
        <f t="shared" si="1410"/>
        <v>0</v>
      </c>
      <c r="BH1878" s="289"/>
      <c r="BI1878" s="289"/>
      <c r="BL1878" s="233" t="str">
        <f t="shared" si="1411"/>
        <v/>
      </c>
    </row>
    <row r="1879" spans="1:64" ht="12" customHeight="1">
      <c r="A1879" s="333" t="s">
        <v>763</v>
      </c>
      <c r="B1879" s="381" t="s">
        <v>327</v>
      </c>
      <c r="C1879" s="333" t="s">
        <v>764</v>
      </c>
      <c r="D1879" s="381" t="s">
        <v>316</v>
      </c>
      <c r="E1879" s="381" t="s">
        <v>1445</v>
      </c>
      <c r="F1879" s="381" t="s">
        <v>589</v>
      </c>
      <c r="G1879" s="381" t="s">
        <v>386</v>
      </c>
      <c r="H1879" s="100" t="s">
        <v>653</v>
      </c>
      <c r="I1879" s="381" t="s">
        <v>505</v>
      </c>
      <c r="J1879" s="382">
        <v>50000</v>
      </c>
      <c r="K1879" s="382">
        <v>46463.85</v>
      </c>
      <c r="L1879" s="191" t="str">
        <f t="shared" si="1370"/>
        <v>875206470701011004701011221201</v>
      </c>
      <c r="M1879" s="192">
        <f t="array" ref="M1879">IF(COUNT(SEARCH(Удалить_Роспись_КВСР,$B1879)*SEARCH(Удалить_Роспись_ПБС,$C1879)*SEARCH(Удалить_Роспись_КФСР, $D1879)*SEARCH(Удалить_Роспись_КЦСР,$E1879)*SEARCH(Удалить_Роспись_КВР,$F1879)*SEARCH(Удалить_Роспись_ЭК,$H1879)*SEARCH(Удалить_Роспись_КР,$I1879))&gt;0,0,1)</f>
        <v>0</v>
      </c>
      <c r="N1879" s="192">
        <v>0</v>
      </c>
      <c r="O1879" s="192" t="str">
        <f t="shared" si="1371"/>
        <v/>
      </c>
      <c r="P1879" s="192" t="str">
        <f t="shared" si="1412"/>
        <v/>
      </c>
      <c r="Q1879" s="300" t="str">
        <f t="shared" si="1372"/>
        <v/>
      </c>
      <c r="R1879" s="300" t="str">
        <f t="shared" si="1373"/>
        <v/>
      </c>
      <c r="S1879" s="300" t="str">
        <f t="shared" si="1374"/>
        <v/>
      </c>
      <c r="T1879" s="192" t="str">
        <f t="shared" si="1375"/>
        <v/>
      </c>
      <c r="U1879" s="303" t="str">
        <f t="shared" si="1376"/>
        <v/>
      </c>
      <c r="V1879" s="300" t="str">
        <f t="shared" si="1377"/>
        <v/>
      </c>
      <c r="W1879" s="192" t="str">
        <f t="shared" si="1378"/>
        <v/>
      </c>
      <c r="X1879" s="303" t="str">
        <f t="shared" si="1379"/>
        <v/>
      </c>
      <c r="Y1879" s="300" t="str">
        <f t="shared" si="1380"/>
        <v/>
      </c>
      <c r="Z1879" s="300" t="str">
        <f t="shared" si="1381"/>
        <v/>
      </c>
      <c r="AA1879" s="303" t="str">
        <f t="shared" si="1382"/>
        <v/>
      </c>
      <c r="AB1879" s="300" t="str">
        <f t="shared" si="1383"/>
        <v/>
      </c>
      <c r="AC1879" s="300" t="str">
        <f t="shared" si="1384"/>
        <v/>
      </c>
      <c r="AD1879" s="300" t="str">
        <f t="shared" si="1385"/>
        <v/>
      </c>
      <c r="AE1879" s="192" t="str">
        <f t="shared" si="1386"/>
        <v/>
      </c>
      <c r="AF1879" s="192" t="str">
        <f t="shared" si="1387"/>
        <v/>
      </c>
      <c r="AG1879" s="192"/>
      <c r="AJ1879" s="300" t="str">
        <f t="shared" si="1388"/>
        <v/>
      </c>
      <c r="AK1879" s="300" t="str">
        <f t="shared" si="1389"/>
        <v/>
      </c>
      <c r="AL1879" s="300" t="str">
        <f t="shared" si="1390"/>
        <v/>
      </c>
      <c r="AM1879" s="300" t="str">
        <f t="shared" si="1391"/>
        <v/>
      </c>
      <c r="AN1879" s="300" t="str">
        <f t="shared" si="1392"/>
        <v/>
      </c>
      <c r="AO1879" s="300" t="str">
        <f t="shared" si="1393"/>
        <v/>
      </c>
      <c r="AP1879" s="300" t="str">
        <f t="shared" si="1394"/>
        <v/>
      </c>
      <c r="AQ1879" s="300" t="str">
        <f t="shared" si="1395"/>
        <v/>
      </c>
      <c r="AR1879" s="306" t="str">
        <f t="shared" si="1396"/>
        <v/>
      </c>
      <c r="AS1879" s="300" t="str">
        <f t="shared" si="1397"/>
        <v/>
      </c>
      <c r="AT1879" s="300" t="str">
        <f t="shared" si="1398"/>
        <v/>
      </c>
      <c r="AU1879" s="192" t="str">
        <f t="shared" si="1399"/>
        <v>рбс</v>
      </c>
      <c r="AV1879" s="192" t="str">
        <f t="shared" si="1400"/>
        <v>рбс87520647общпро</v>
      </c>
      <c r="AW1879" s="191">
        <f t="shared" si="1401"/>
        <v>0</v>
      </c>
      <c r="AX1879" s="191">
        <f t="shared" si="1402"/>
        <v>0</v>
      </c>
      <c r="AY1879" s="191">
        <f t="shared" si="1403"/>
        <v>0</v>
      </c>
      <c r="AZ1879" s="191">
        <f t="shared" si="1404"/>
        <v>0</v>
      </c>
      <c r="BA1879" s="193">
        <f t="shared" si="1405"/>
        <v>1</v>
      </c>
      <c r="BB1879" s="193">
        <f t="shared" si="1406"/>
        <v>1</v>
      </c>
      <c r="BC1879" s="193">
        <f t="shared" si="1407"/>
        <v>1</v>
      </c>
      <c r="BD1879" s="191">
        <f t="shared" si="1367"/>
        <v>0</v>
      </c>
      <c r="BE1879" s="191">
        <f t="shared" si="1408"/>
        <v>0</v>
      </c>
      <c r="BF1879" s="210">
        <f t="shared" si="1409"/>
        <v>0</v>
      </c>
      <c r="BG1879" s="211">
        <f t="shared" si="1410"/>
        <v>0</v>
      </c>
      <c r="BH1879" s="289"/>
      <c r="BI1879" s="289"/>
      <c r="BL1879" s="233" t="str">
        <f t="shared" si="1411"/>
        <v/>
      </c>
    </row>
    <row r="1880" spans="1:64" ht="12" customHeight="1">
      <c r="A1880" s="333" t="s">
        <v>763</v>
      </c>
      <c r="B1880" s="381" t="s">
        <v>327</v>
      </c>
      <c r="C1880" s="333" t="s">
        <v>764</v>
      </c>
      <c r="D1880" s="381" t="s">
        <v>316</v>
      </c>
      <c r="E1880" s="381" t="s">
        <v>1446</v>
      </c>
      <c r="F1880" s="381" t="s">
        <v>586</v>
      </c>
      <c r="G1880" s="381" t="s">
        <v>393</v>
      </c>
      <c r="H1880" s="100" t="s">
        <v>653</v>
      </c>
      <c r="I1880" s="381" t="s">
        <v>505</v>
      </c>
      <c r="J1880" s="382">
        <v>1421364.49</v>
      </c>
      <c r="K1880" s="382">
        <v>781138.92</v>
      </c>
      <c r="L1880" s="191" t="str">
        <f t="shared" si="1370"/>
        <v>875206470701011004Г01024422301</v>
      </c>
      <c r="M1880" s="192">
        <f t="array" ref="M1880">IF(COUNT(SEARCH(Удалить_Роспись_КВСР,$B1880)*SEARCH(Удалить_Роспись_ПБС,$C1880)*SEARCH(Удалить_Роспись_КФСР, $D1880)*SEARCH(Удалить_Роспись_КЦСР,$E1880)*SEARCH(Удалить_Роспись_КВР,$F1880)*SEARCH(Удалить_Роспись_ЭК,$H1880)*SEARCH(Удалить_Роспись_КР,$I1880))&gt;0,0,1)</f>
        <v>0</v>
      </c>
      <c r="N1880" s="192">
        <f>IF(COUNT(SEARCH(Удалить_Индекс_КВСР,$B1880)*SEARCH(Удалить_Индекс_ПБС,$C1880)*SEARCH(Удалить_Индекс_КФСР,$D1880)*SEARCH(Удалить_Индекс_КЦСР,$E1880)*SEARCH(Удалить_Индекс_КВР,$F1880)*SEARCH(Удалить_Индекс_ЭК,$H1880)*SEARCH(Удалить_Индекс_КР,$I1880))&gt;0,0,1)</f>
        <v>1</v>
      </c>
      <c r="O1880" s="192" t="str">
        <f t="shared" si="1371"/>
        <v/>
      </c>
      <c r="P1880" s="192" t="str">
        <f t="shared" si="1412"/>
        <v/>
      </c>
      <c r="Q1880" s="300" t="str">
        <f t="shared" si="1372"/>
        <v/>
      </c>
      <c r="R1880" s="300" t="str">
        <f t="shared" si="1373"/>
        <v/>
      </c>
      <c r="S1880" s="300" t="str">
        <f t="shared" si="1374"/>
        <v/>
      </c>
      <c r="T1880" s="192" t="str">
        <f t="shared" si="1375"/>
        <v/>
      </c>
      <c r="U1880" s="303" t="str">
        <f t="shared" si="1376"/>
        <v/>
      </c>
      <c r="V1880" s="300" t="str">
        <f t="shared" si="1377"/>
        <v/>
      </c>
      <c r="W1880" s="192" t="str">
        <f t="shared" si="1378"/>
        <v/>
      </c>
      <c r="X1880" s="303" t="str">
        <f t="shared" si="1379"/>
        <v/>
      </c>
      <c r="Y1880" s="300" t="str">
        <f t="shared" si="1380"/>
        <v/>
      </c>
      <c r="Z1880" s="300" t="str">
        <f t="shared" si="1381"/>
        <v/>
      </c>
      <c r="AA1880" s="303" t="str">
        <f t="shared" si="1382"/>
        <v/>
      </c>
      <c r="AB1880" s="300" t="str">
        <f t="shared" si="1383"/>
        <v/>
      </c>
      <c r="AC1880" s="300" t="str">
        <f t="shared" si="1384"/>
        <v/>
      </c>
      <c r="AD1880" s="300" t="str">
        <f t="shared" si="1385"/>
        <v/>
      </c>
      <c r="AE1880" s="192" t="str">
        <f t="shared" si="1386"/>
        <v/>
      </c>
      <c r="AF1880" s="192" t="str">
        <f t="shared" si="1387"/>
        <v/>
      </c>
      <c r="AG1880" s="192"/>
      <c r="AJ1880" s="300" t="str">
        <f t="shared" si="1388"/>
        <v/>
      </c>
      <c r="AK1880" s="300" t="str">
        <f t="shared" si="1389"/>
        <v/>
      </c>
      <c r="AL1880" s="300" t="str">
        <f t="shared" si="1390"/>
        <v/>
      </c>
      <c r="AM1880" s="300" t="str">
        <f t="shared" si="1391"/>
        <v/>
      </c>
      <c r="AN1880" s="300" t="str">
        <f t="shared" si="1392"/>
        <v/>
      </c>
      <c r="AO1880" s="300" t="str">
        <f t="shared" si="1393"/>
        <v/>
      </c>
      <c r="AP1880" s="300" t="str">
        <f t="shared" si="1394"/>
        <v/>
      </c>
      <c r="AQ1880" s="300" t="str">
        <f t="shared" si="1395"/>
        <v/>
      </c>
      <c r="AR1880" s="306" t="str">
        <f t="shared" si="1396"/>
        <v/>
      </c>
      <c r="AS1880" s="300" t="str">
        <f t="shared" si="1397"/>
        <v/>
      </c>
      <c r="AT1880" s="300" t="str">
        <f t="shared" si="1398"/>
        <v/>
      </c>
      <c r="AU1880" s="192" t="str">
        <f t="shared" si="1399"/>
        <v>рбс</v>
      </c>
      <c r="AV1880" s="192" t="str">
        <f t="shared" si="1400"/>
        <v>рбс87520647общком</v>
      </c>
      <c r="AW1880" s="191">
        <f t="shared" si="1401"/>
        <v>0</v>
      </c>
      <c r="AX1880" s="191">
        <f t="shared" si="1402"/>
        <v>0</v>
      </c>
      <c r="AY1880" s="191">
        <f t="shared" si="1403"/>
        <v>1421364.49</v>
      </c>
      <c r="AZ1880" s="191">
        <f t="shared" si="1404"/>
        <v>781138.92</v>
      </c>
      <c r="BA1880" s="193">
        <f t="shared" si="1405"/>
        <v>1</v>
      </c>
      <c r="BB1880" s="193">
        <f t="shared" si="1406"/>
        <v>1</v>
      </c>
      <c r="BC1880" s="193">
        <f t="shared" si="1407"/>
        <v>1</v>
      </c>
      <c r="BD1880" s="191">
        <f t="shared" si="1367"/>
        <v>1421364.49</v>
      </c>
      <c r="BE1880" s="191">
        <f t="shared" si="1408"/>
        <v>781138.92</v>
      </c>
      <c r="BF1880" s="210">
        <f t="shared" si="1409"/>
        <v>1421364.49</v>
      </c>
      <c r="BG1880" s="211">
        <f t="shared" si="1410"/>
        <v>1421364.49</v>
      </c>
      <c r="BH1880" s="289"/>
      <c r="BI1880" s="289"/>
      <c r="BL1880" s="233" t="str">
        <f t="shared" si="1411"/>
        <v/>
      </c>
    </row>
    <row r="1881" spans="1:64" ht="12" customHeight="1">
      <c r="A1881" s="333" t="s">
        <v>763</v>
      </c>
      <c r="B1881" s="381" t="s">
        <v>327</v>
      </c>
      <c r="C1881" s="333" t="s">
        <v>764</v>
      </c>
      <c r="D1881" s="381" t="s">
        <v>316</v>
      </c>
      <c r="E1881" s="381" t="s">
        <v>1447</v>
      </c>
      <c r="F1881" s="381" t="s">
        <v>586</v>
      </c>
      <c r="G1881" s="381" t="s">
        <v>397</v>
      </c>
      <c r="H1881" s="100" t="s">
        <v>653</v>
      </c>
      <c r="I1881" s="381" t="s">
        <v>505</v>
      </c>
      <c r="J1881" s="382">
        <v>407159.44</v>
      </c>
      <c r="K1881" s="382">
        <v>193265</v>
      </c>
      <c r="L1881" s="191" t="str">
        <f t="shared" si="1370"/>
        <v>875206470701011004П01024434001</v>
      </c>
      <c r="M1881" s="192">
        <f t="array" ref="M1881">IF(COUNT(SEARCH(Удалить_Роспись_КВСР,$B1881)*SEARCH(Удалить_Роспись_ПБС,$C1881)*SEARCH(Удалить_Роспись_КФСР, $D1881)*SEARCH(Удалить_Роспись_КЦСР,$E1881)*SEARCH(Удалить_Роспись_КВР,$F1881)*SEARCH(Удалить_Роспись_ЭК,$H1881)*SEARCH(Удалить_Роспись_КР,$I1881))&gt;0,0,1)</f>
        <v>0</v>
      </c>
      <c r="N1881" s="192">
        <f>IF(COUNT(SEARCH(Удалить_Индекс_КВСР,$B1881)*SEARCH(Удалить_Индекс_ПБС,$C1881)*SEARCH(Удалить_Индекс_КФСР,$D1881)*SEARCH(Удалить_Индекс_КЦСР,$E1881)*SEARCH(Удалить_Индекс_КВР,$F1881)*SEARCH(Удалить_Индекс_ЭК,$H1881)*SEARCH(Удалить_Индекс_КР,$I1881))&gt;0,0,1)</f>
        <v>1</v>
      </c>
      <c r="O1881" s="192" t="str">
        <f t="shared" si="1371"/>
        <v/>
      </c>
      <c r="P1881" s="192" t="str">
        <f t="shared" si="1412"/>
        <v/>
      </c>
      <c r="Q1881" s="300" t="str">
        <f t="shared" si="1372"/>
        <v/>
      </c>
      <c r="R1881" s="300" t="str">
        <f t="shared" si="1373"/>
        <v/>
      </c>
      <c r="S1881" s="300" t="str">
        <f t="shared" si="1374"/>
        <v/>
      </c>
      <c r="T1881" s="192" t="str">
        <f t="shared" si="1375"/>
        <v/>
      </c>
      <c r="U1881" s="303" t="str">
        <f t="shared" si="1376"/>
        <v/>
      </c>
      <c r="V1881" s="300" t="str">
        <f t="shared" si="1377"/>
        <v/>
      </c>
      <c r="W1881" s="192" t="str">
        <f t="shared" si="1378"/>
        <v/>
      </c>
      <c r="X1881" s="303" t="str">
        <f t="shared" si="1379"/>
        <v/>
      </c>
      <c r="Y1881" s="300" t="str">
        <f t="shared" si="1380"/>
        <v/>
      </c>
      <c r="Z1881" s="300" t="str">
        <f t="shared" si="1381"/>
        <v/>
      </c>
      <c r="AA1881" s="303" t="str">
        <f t="shared" si="1382"/>
        <v/>
      </c>
      <c r="AB1881" s="300" t="str">
        <f t="shared" si="1383"/>
        <v/>
      </c>
      <c r="AC1881" s="300" t="str">
        <f t="shared" si="1384"/>
        <v/>
      </c>
      <c r="AD1881" s="300" t="str">
        <f t="shared" si="1385"/>
        <v/>
      </c>
      <c r="AE1881" s="192" t="str">
        <f t="shared" si="1386"/>
        <v/>
      </c>
      <c r="AF1881" s="192" t="str">
        <f t="shared" si="1387"/>
        <v/>
      </c>
      <c r="AG1881" s="192"/>
      <c r="AJ1881" s="300" t="str">
        <f t="shared" si="1388"/>
        <v/>
      </c>
      <c r="AK1881" s="300" t="str">
        <f t="shared" si="1389"/>
        <v/>
      </c>
      <c r="AL1881" s="300" t="str">
        <f t="shared" si="1390"/>
        <v/>
      </c>
      <c r="AM1881" s="300" t="str">
        <f t="shared" si="1391"/>
        <v/>
      </c>
      <c r="AN1881" s="300" t="str">
        <f t="shared" si="1392"/>
        <v/>
      </c>
      <c r="AO1881" s="300" t="str">
        <f t="shared" si="1393"/>
        <v/>
      </c>
      <c r="AP1881" s="300" t="str">
        <f t="shared" si="1394"/>
        <v/>
      </c>
      <c r="AQ1881" s="300" t="str">
        <f t="shared" si="1395"/>
        <v/>
      </c>
      <c r="AR1881" s="306" t="str">
        <f t="shared" si="1396"/>
        <v/>
      </c>
      <c r="AS1881" s="300" t="str">
        <f t="shared" si="1397"/>
        <v/>
      </c>
      <c r="AT1881" s="300" t="str">
        <f t="shared" si="1398"/>
        <v/>
      </c>
      <c r="AU1881" s="192" t="str">
        <f t="shared" si="1399"/>
        <v>рбс</v>
      </c>
      <c r="AV1881" s="192" t="str">
        <f t="shared" si="1400"/>
        <v>рбс87520647общпро</v>
      </c>
      <c r="AW1881" s="191">
        <f t="shared" si="1401"/>
        <v>0</v>
      </c>
      <c r="AX1881" s="191">
        <f t="shared" si="1402"/>
        <v>0</v>
      </c>
      <c r="AY1881" s="191">
        <f t="shared" si="1403"/>
        <v>407159.44</v>
      </c>
      <c r="AZ1881" s="191">
        <f t="shared" si="1404"/>
        <v>193265</v>
      </c>
      <c r="BA1881" s="193">
        <f t="shared" si="1405"/>
        <v>1</v>
      </c>
      <c r="BB1881" s="193">
        <f t="shared" si="1406"/>
        <v>1</v>
      </c>
      <c r="BC1881" s="193">
        <f t="shared" si="1407"/>
        <v>1</v>
      </c>
      <c r="BD1881" s="191">
        <f t="shared" si="1367"/>
        <v>407159.44</v>
      </c>
      <c r="BE1881" s="191">
        <f t="shared" si="1408"/>
        <v>193265</v>
      </c>
      <c r="BF1881" s="210">
        <f t="shared" si="1409"/>
        <v>407159.44</v>
      </c>
      <c r="BG1881" s="211">
        <f t="shared" si="1410"/>
        <v>407159.44</v>
      </c>
      <c r="BH1881" s="289"/>
      <c r="BI1881" s="289"/>
      <c r="BL1881" s="233" t="str">
        <f t="shared" si="1411"/>
        <v/>
      </c>
    </row>
    <row r="1882" spans="1:64" ht="12" customHeight="1">
      <c r="A1882" s="333" t="s">
        <v>763</v>
      </c>
      <c r="B1882" s="381" t="s">
        <v>327</v>
      </c>
      <c r="C1882" s="333" t="s">
        <v>764</v>
      </c>
      <c r="D1882" s="381" t="s">
        <v>316</v>
      </c>
      <c r="E1882" s="381" t="s">
        <v>1449</v>
      </c>
      <c r="F1882" s="381" t="s">
        <v>586</v>
      </c>
      <c r="G1882" s="381" t="s">
        <v>393</v>
      </c>
      <c r="H1882" s="100" t="s">
        <v>653</v>
      </c>
      <c r="I1882" s="381" t="s">
        <v>505</v>
      </c>
      <c r="J1882" s="382">
        <v>98280</v>
      </c>
      <c r="K1882" s="382">
        <v>53267.58</v>
      </c>
      <c r="L1882" s="191" t="str">
        <f t="shared" si="1370"/>
        <v>875206470701011004Э01024422301</v>
      </c>
      <c r="M1882" s="192">
        <f t="array" ref="M1882">IF(COUNT(SEARCH(Удалить_Роспись_КВСР,$B1882)*SEARCH(Удалить_Роспись_ПБС,$C1882)*SEARCH(Удалить_Роспись_КФСР, $D1882)*SEARCH(Удалить_Роспись_КЦСР,$E1882)*SEARCH(Удалить_Роспись_КВР,$F1882)*SEARCH(Удалить_Роспись_ЭК,$H1882)*SEARCH(Удалить_Роспись_КР,$I1882))&gt;0,0,1)</f>
        <v>0</v>
      </c>
      <c r="N1882" s="192">
        <f>IF(COUNT(SEARCH(Удалить_Индекс_КВСР,$B1882)*SEARCH(Удалить_Индекс_ПБС,$C1882)*SEARCH(Удалить_Индекс_КФСР,$D1882)*SEARCH(Удалить_Индекс_КЦСР,$E1882)*SEARCH(Удалить_Индекс_КВР,$F1882)*SEARCH(Удалить_Индекс_ЭК,$H1882)*SEARCH(Удалить_Индекс_КР,$I1882))&gt;0,0,1)</f>
        <v>1</v>
      </c>
      <c r="O1882" s="192" t="str">
        <f t="shared" si="1371"/>
        <v/>
      </c>
      <c r="P1882" s="192" t="str">
        <f t="shared" si="1412"/>
        <v/>
      </c>
      <c r="Q1882" s="300" t="str">
        <f t="shared" si="1372"/>
        <v/>
      </c>
      <c r="R1882" s="300" t="str">
        <f t="shared" si="1373"/>
        <v/>
      </c>
      <c r="S1882" s="300" t="str">
        <f t="shared" si="1374"/>
        <v/>
      </c>
      <c r="T1882" s="192" t="str">
        <f t="shared" si="1375"/>
        <v/>
      </c>
      <c r="U1882" s="303" t="str">
        <f t="shared" si="1376"/>
        <v/>
      </c>
      <c r="V1882" s="300" t="str">
        <f t="shared" si="1377"/>
        <v/>
      </c>
      <c r="W1882" s="192" t="str">
        <f t="shared" si="1378"/>
        <v/>
      </c>
      <c r="X1882" s="303" t="str">
        <f t="shared" si="1379"/>
        <v/>
      </c>
      <c r="Y1882" s="300" t="str">
        <f t="shared" si="1380"/>
        <v/>
      </c>
      <c r="Z1882" s="300" t="str">
        <f t="shared" si="1381"/>
        <v/>
      </c>
      <c r="AA1882" s="303" t="str">
        <f t="shared" si="1382"/>
        <v/>
      </c>
      <c r="AB1882" s="300" t="str">
        <f t="shared" si="1383"/>
        <v/>
      </c>
      <c r="AC1882" s="300" t="str">
        <f t="shared" si="1384"/>
        <v/>
      </c>
      <c r="AD1882" s="300" t="str">
        <f t="shared" si="1385"/>
        <v/>
      </c>
      <c r="AE1882" s="192" t="str">
        <f t="shared" si="1386"/>
        <v/>
      </c>
      <c r="AF1882" s="192" t="str">
        <f t="shared" si="1387"/>
        <v/>
      </c>
      <c r="AG1882" s="192"/>
      <c r="AJ1882" s="300" t="str">
        <f t="shared" si="1388"/>
        <v/>
      </c>
      <c r="AK1882" s="300" t="str">
        <f t="shared" si="1389"/>
        <v/>
      </c>
      <c r="AL1882" s="300" t="str">
        <f t="shared" si="1390"/>
        <v/>
      </c>
      <c r="AM1882" s="300" t="str">
        <f t="shared" si="1391"/>
        <v/>
      </c>
      <c r="AN1882" s="300" t="str">
        <f t="shared" si="1392"/>
        <v/>
      </c>
      <c r="AO1882" s="300" t="str">
        <f t="shared" si="1393"/>
        <v/>
      </c>
      <c r="AP1882" s="300" t="str">
        <f t="shared" si="1394"/>
        <v/>
      </c>
      <c r="AQ1882" s="300" t="str">
        <f t="shared" si="1395"/>
        <v/>
      </c>
      <c r="AR1882" s="306" t="str">
        <f t="shared" si="1396"/>
        <v/>
      </c>
      <c r="AS1882" s="300" t="str">
        <f t="shared" si="1397"/>
        <v/>
      </c>
      <c r="AT1882" s="300" t="str">
        <f t="shared" si="1398"/>
        <v/>
      </c>
      <c r="AU1882" s="192" t="str">
        <f t="shared" si="1399"/>
        <v>рбс</v>
      </c>
      <c r="AV1882" s="192" t="str">
        <f t="shared" si="1400"/>
        <v>рбс87520647общком</v>
      </c>
      <c r="AW1882" s="191">
        <f t="shared" si="1401"/>
        <v>0</v>
      </c>
      <c r="AX1882" s="191">
        <f t="shared" si="1402"/>
        <v>0</v>
      </c>
      <c r="AY1882" s="191">
        <f t="shared" si="1403"/>
        <v>98280</v>
      </c>
      <c r="AZ1882" s="191">
        <f t="shared" si="1404"/>
        <v>53267.58</v>
      </c>
      <c r="BA1882" s="193">
        <f t="shared" si="1405"/>
        <v>1</v>
      </c>
      <c r="BB1882" s="193">
        <f t="shared" si="1406"/>
        <v>1</v>
      </c>
      <c r="BC1882" s="193">
        <f t="shared" si="1407"/>
        <v>1</v>
      </c>
      <c r="BD1882" s="191">
        <f t="shared" si="1367"/>
        <v>98280</v>
      </c>
      <c r="BE1882" s="191">
        <f t="shared" si="1408"/>
        <v>53267.58</v>
      </c>
      <c r="BF1882" s="210">
        <f t="shared" si="1409"/>
        <v>98280</v>
      </c>
      <c r="BG1882" s="211">
        <f t="shared" si="1410"/>
        <v>98280</v>
      </c>
      <c r="BH1882" s="289"/>
      <c r="BI1882" s="289"/>
      <c r="BL1882" s="233" t="str">
        <f t="shared" si="1411"/>
        <v/>
      </c>
    </row>
    <row r="1883" spans="1:64" ht="12" hidden="1" customHeight="1">
      <c r="A1883" s="333" t="s">
        <v>763</v>
      </c>
      <c r="B1883" s="381" t="s">
        <v>327</v>
      </c>
      <c r="C1883" s="333" t="s">
        <v>764</v>
      </c>
      <c r="D1883" s="381" t="s">
        <v>316</v>
      </c>
      <c r="E1883" s="381" t="s">
        <v>1450</v>
      </c>
      <c r="F1883" s="381" t="s">
        <v>608</v>
      </c>
      <c r="G1883" s="381" t="s">
        <v>385</v>
      </c>
      <c r="H1883" s="100" t="s">
        <v>653</v>
      </c>
      <c r="I1883" s="381" t="s">
        <v>339</v>
      </c>
      <c r="J1883" s="382">
        <v>661202.59</v>
      </c>
      <c r="K1883" s="382">
        <v>640192.46</v>
      </c>
      <c r="L1883" s="191" t="str">
        <f t="shared" si="1370"/>
        <v>875206470701011007408011121110</v>
      </c>
      <c r="M1883" s="192">
        <f t="array" ref="M1883">IF(COUNT(SEARCH(Удалить_Роспись_КВСР,$B1883)*SEARCH(Удалить_Роспись_ПБС,$C1883)*SEARCH(Удалить_Роспись_КФСР, $D1883)*SEARCH(Удалить_Роспись_КЦСР,$E1883)*SEARCH(Удалить_Роспись_КВР,$F1883)*SEARCH(Удалить_Роспись_ЭК,$H1883)*SEARCH(Удалить_Роспись_КР,$I1883))&gt;0,0,1)</f>
        <v>0</v>
      </c>
      <c r="N1883" s="192">
        <v>0</v>
      </c>
      <c r="O1883" s="192" t="str">
        <f t="shared" si="1371"/>
        <v/>
      </c>
      <c r="P1883" s="192" t="str">
        <f t="shared" si="1412"/>
        <v/>
      </c>
      <c r="Q1883" s="300" t="str">
        <f t="shared" si="1372"/>
        <v/>
      </c>
      <c r="R1883" s="300" t="str">
        <f t="shared" si="1373"/>
        <v/>
      </c>
      <c r="S1883" s="300" t="str">
        <f t="shared" si="1374"/>
        <v/>
      </c>
      <c r="T1883" s="192" t="str">
        <f t="shared" si="1375"/>
        <v/>
      </c>
      <c r="U1883" s="303" t="str">
        <f t="shared" si="1376"/>
        <v/>
      </c>
      <c r="V1883" s="300" t="str">
        <f t="shared" si="1377"/>
        <v/>
      </c>
      <c r="W1883" s="192" t="str">
        <f t="shared" si="1378"/>
        <v/>
      </c>
      <c r="X1883" s="303" t="str">
        <f t="shared" si="1379"/>
        <v/>
      </c>
      <c r="Y1883" s="300" t="str">
        <f t="shared" si="1380"/>
        <v/>
      </c>
      <c r="Z1883" s="300" t="str">
        <f t="shared" si="1381"/>
        <v/>
      </c>
      <c r="AA1883" s="303" t="str">
        <f t="shared" si="1382"/>
        <v/>
      </c>
      <c r="AB1883" s="300" t="str">
        <f t="shared" si="1383"/>
        <v/>
      </c>
      <c r="AC1883" s="300" t="str">
        <f t="shared" si="1384"/>
        <v/>
      </c>
      <c r="AD1883" s="300" t="str">
        <f t="shared" si="1385"/>
        <v/>
      </c>
      <c r="AE1883" s="192" t="str">
        <f t="shared" si="1386"/>
        <v/>
      </c>
      <c r="AF1883" s="192" t="str">
        <f t="shared" si="1387"/>
        <v/>
      </c>
      <c r="AG1883" s="192"/>
      <c r="AJ1883" s="300" t="str">
        <f t="shared" si="1388"/>
        <v/>
      </c>
      <c r="AK1883" s="300" t="str">
        <f t="shared" si="1389"/>
        <v/>
      </c>
      <c r="AL1883" s="300" t="str">
        <f t="shared" si="1390"/>
        <v/>
      </c>
      <c r="AM1883" s="300" t="str">
        <f t="shared" si="1391"/>
        <v/>
      </c>
      <c r="AN1883" s="300" t="str">
        <f t="shared" si="1392"/>
        <v/>
      </c>
      <c r="AO1883" s="300" t="str">
        <f t="shared" si="1393"/>
        <v/>
      </c>
      <c r="AP1883" s="300" t="str">
        <f t="shared" si="1394"/>
        <v/>
      </c>
      <c r="AQ1883" s="300" t="str">
        <f t="shared" si="1395"/>
        <v/>
      </c>
      <c r="AR1883" s="306" t="str">
        <f t="shared" si="1396"/>
        <v/>
      </c>
      <c r="AS1883" s="300" t="str">
        <f t="shared" si="1397"/>
        <v/>
      </c>
      <c r="AT1883" s="300" t="str">
        <f t="shared" si="1398"/>
        <v/>
      </c>
      <c r="AU1883" s="192" t="str">
        <f t="shared" si="1399"/>
        <v>рбс</v>
      </c>
      <c r="AV1883" s="192" t="str">
        <f t="shared" si="1400"/>
        <v>рбс87520647общопл</v>
      </c>
      <c r="AW1883" s="191">
        <f t="shared" si="1401"/>
        <v>0</v>
      </c>
      <c r="AX1883" s="191">
        <f t="shared" si="1402"/>
        <v>0</v>
      </c>
      <c r="AY1883" s="191">
        <f t="shared" si="1403"/>
        <v>0</v>
      </c>
      <c r="AZ1883" s="191">
        <f t="shared" si="1404"/>
        <v>0</v>
      </c>
      <c r="BA1883" s="193">
        <f t="shared" si="1405"/>
        <v>1</v>
      </c>
      <c r="BB1883" s="193">
        <f t="shared" si="1406"/>
        <v>1</v>
      </c>
      <c r="BC1883" s="193">
        <f t="shared" si="1407"/>
        <v>1</v>
      </c>
      <c r="BD1883" s="191">
        <f t="shared" si="1367"/>
        <v>0</v>
      </c>
      <c r="BE1883" s="191">
        <f t="shared" si="1408"/>
        <v>0</v>
      </c>
      <c r="BF1883" s="210">
        <f t="shared" si="1409"/>
        <v>0</v>
      </c>
      <c r="BG1883" s="211">
        <f t="shared" si="1410"/>
        <v>0</v>
      </c>
      <c r="BH1883" s="289"/>
      <c r="BI1883" s="289"/>
      <c r="BL1883" s="233" t="str">
        <f t="shared" si="1411"/>
        <v/>
      </c>
    </row>
    <row r="1884" spans="1:64" ht="12" hidden="1" customHeight="1">
      <c r="A1884" s="333" t="s">
        <v>763</v>
      </c>
      <c r="B1884" s="381" t="s">
        <v>327</v>
      </c>
      <c r="C1884" s="333" t="s">
        <v>764</v>
      </c>
      <c r="D1884" s="381" t="s">
        <v>316</v>
      </c>
      <c r="E1884" s="381" t="s">
        <v>1450</v>
      </c>
      <c r="F1884" s="381" t="s">
        <v>589</v>
      </c>
      <c r="G1884" s="381" t="s">
        <v>386</v>
      </c>
      <c r="H1884" s="100" t="s">
        <v>653</v>
      </c>
      <c r="I1884" s="381" t="s">
        <v>339</v>
      </c>
      <c r="J1884" s="382">
        <v>1044</v>
      </c>
      <c r="K1884" s="382">
        <v>0</v>
      </c>
      <c r="L1884" s="191" t="str">
        <f t="shared" si="1370"/>
        <v>875206470701011007408011221210</v>
      </c>
      <c r="M1884" s="192">
        <f t="array" ref="M1884">IF(COUNT(SEARCH(Удалить_Роспись_КВСР,$B1884)*SEARCH(Удалить_Роспись_ПБС,$C1884)*SEARCH(Удалить_Роспись_КФСР, $D1884)*SEARCH(Удалить_Роспись_КЦСР,$E1884)*SEARCH(Удалить_Роспись_КВР,$F1884)*SEARCH(Удалить_Роспись_ЭК,$H1884)*SEARCH(Удалить_Роспись_КР,$I1884))&gt;0,0,1)</f>
        <v>0</v>
      </c>
      <c r="N1884" s="192">
        <v>0</v>
      </c>
      <c r="O1884" s="192" t="str">
        <f t="shared" si="1371"/>
        <v/>
      </c>
      <c r="P1884" s="192" t="str">
        <f t="shared" si="1412"/>
        <v/>
      </c>
      <c r="Q1884" s="300" t="str">
        <f t="shared" si="1372"/>
        <v/>
      </c>
      <c r="R1884" s="300" t="str">
        <f t="shared" si="1373"/>
        <v/>
      </c>
      <c r="S1884" s="300" t="str">
        <f t="shared" si="1374"/>
        <v/>
      </c>
      <c r="T1884" s="192" t="str">
        <f t="shared" si="1375"/>
        <v/>
      </c>
      <c r="U1884" s="303" t="str">
        <f t="shared" si="1376"/>
        <v/>
      </c>
      <c r="V1884" s="300" t="str">
        <f t="shared" si="1377"/>
        <v/>
      </c>
      <c r="W1884" s="192" t="str">
        <f t="shared" si="1378"/>
        <v/>
      </c>
      <c r="X1884" s="303" t="str">
        <f t="shared" si="1379"/>
        <v/>
      </c>
      <c r="Y1884" s="300" t="str">
        <f t="shared" si="1380"/>
        <v/>
      </c>
      <c r="Z1884" s="300" t="str">
        <f t="shared" si="1381"/>
        <v/>
      </c>
      <c r="AA1884" s="303" t="str">
        <f t="shared" si="1382"/>
        <v/>
      </c>
      <c r="AB1884" s="300" t="str">
        <f t="shared" si="1383"/>
        <v/>
      </c>
      <c r="AC1884" s="300" t="str">
        <f t="shared" si="1384"/>
        <v/>
      </c>
      <c r="AD1884" s="300" t="str">
        <f t="shared" si="1385"/>
        <v/>
      </c>
      <c r="AE1884" s="192" t="str">
        <f t="shared" si="1386"/>
        <v/>
      </c>
      <c r="AF1884" s="192" t="str">
        <f t="shared" si="1387"/>
        <v/>
      </c>
      <c r="AG1884" s="192"/>
      <c r="AJ1884" s="300" t="str">
        <f t="shared" si="1388"/>
        <v/>
      </c>
      <c r="AK1884" s="300" t="str">
        <f t="shared" si="1389"/>
        <v/>
      </c>
      <c r="AL1884" s="300" t="str">
        <f t="shared" si="1390"/>
        <v/>
      </c>
      <c r="AM1884" s="300" t="str">
        <f t="shared" si="1391"/>
        <v/>
      </c>
      <c r="AN1884" s="300" t="str">
        <f t="shared" si="1392"/>
        <v/>
      </c>
      <c r="AO1884" s="300" t="str">
        <f t="shared" si="1393"/>
        <v/>
      </c>
      <c r="AP1884" s="300" t="str">
        <f t="shared" si="1394"/>
        <v/>
      </c>
      <c r="AQ1884" s="300" t="str">
        <f t="shared" si="1395"/>
        <v/>
      </c>
      <c r="AR1884" s="306" t="str">
        <f t="shared" si="1396"/>
        <v/>
      </c>
      <c r="AS1884" s="300" t="str">
        <f t="shared" si="1397"/>
        <v/>
      </c>
      <c r="AT1884" s="300" t="str">
        <f t="shared" si="1398"/>
        <v/>
      </c>
      <c r="AU1884" s="192" t="str">
        <f t="shared" si="1399"/>
        <v>рбс</v>
      </c>
      <c r="AV1884" s="192" t="str">
        <f t="shared" si="1400"/>
        <v>рбс87520647общпро</v>
      </c>
      <c r="AW1884" s="191">
        <f t="shared" si="1401"/>
        <v>0</v>
      </c>
      <c r="AX1884" s="191">
        <f t="shared" si="1402"/>
        <v>0</v>
      </c>
      <c r="AY1884" s="191">
        <f t="shared" si="1403"/>
        <v>0</v>
      </c>
      <c r="AZ1884" s="191">
        <f t="shared" si="1404"/>
        <v>0</v>
      </c>
      <c r="BA1884" s="193">
        <f t="shared" si="1405"/>
        <v>1</v>
      </c>
      <c r="BB1884" s="193">
        <f t="shared" si="1406"/>
        <v>1</v>
      </c>
      <c r="BC1884" s="193">
        <f t="shared" si="1407"/>
        <v>1</v>
      </c>
      <c r="BD1884" s="191">
        <f t="shared" si="1367"/>
        <v>0</v>
      </c>
      <c r="BE1884" s="191">
        <f t="shared" si="1408"/>
        <v>0</v>
      </c>
      <c r="BF1884" s="210">
        <f t="shared" si="1409"/>
        <v>0</v>
      </c>
      <c r="BG1884" s="211">
        <f t="shared" si="1410"/>
        <v>0</v>
      </c>
      <c r="BH1884" s="289"/>
      <c r="BI1884" s="289"/>
      <c r="BL1884" s="233" t="str">
        <f t="shared" si="1411"/>
        <v/>
      </c>
    </row>
    <row r="1885" spans="1:64" ht="12" hidden="1" customHeight="1">
      <c r="A1885" s="333" t="s">
        <v>763</v>
      </c>
      <c r="B1885" s="381" t="s">
        <v>327</v>
      </c>
      <c r="C1885" s="333" t="s">
        <v>764</v>
      </c>
      <c r="D1885" s="381" t="s">
        <v>316</v>
      </c>
      <c r="E1885" s="381" t="s">
        <v>1450</v>
      </c>
      <c r="F1885" s="381" t="s">
        <v>902</v>
      </c>
      <c r="G1885" s="381" t="s">
        <v>387</v>
      </c>
      <c r="H1885" s="100" t="s">
        <v>653</v>
      </c>
      <c r="I1885" s="381" t="s">
        <v>339</v>
      </c>
      <c r="J1885" s="382">
        <v>199683.17</v>
      </c>
      <c r="K1885" s="382">
        <v>181994.54</v>
      </c>
      <c r="L1885" s="191" t="str">
        <f t="shared" si="1370"/>
        <v>875206470701011007408011921310</v>
      </c>
      <c r="M1885" s="192">
        <f t="array" ref="M1885">IF(COUNT(SEARCH(Удалить_Роспись_КВСР,$B1885)*SEARCH(Удалить_Роспись_ПБС,$C1885)*SEARCH(Удалить_Роспись_КФСР, $D1885)*SEARCH(Удалить_Роспись_КЦСР,$E1885)*SEARCH(Удалить_Роспись_КВР,$F1885)*SEARCH(Удалить_Роспись_ЭК,$H1885)*SEARCH(Удалить_Роспись_КР,$I1885))&gt;0,0,1)</f>
        <v>0</v>
      </c>
      <c r="N1885" s="192">
        <v>0</v>
      </c>
      <c r="O1885" s="192" t="str">
        <f t="shared" si="1371"/>
        <v/>
      </c>
      <c r="P1885" s="192" t="str">
        <f t="shared" si="1412"/>
        <v/>
      </c>
      <c r="Q1885" s="300" t="str">
        <f t="shared" si="1372"/>
        <v/>
      </c>
      <c r="R1885" s="300" t="str">
        <f t="shared" si="1373"/>
        <v/>
      </c>
      <c r="S1885" s="300" t="str">
        <f t="shared" si="1374"/>
        <v/>
      </c>
      <c r="T1885" s="192" t="str">
        <f t="shared" si="1375"/>
        <v/>
      </c>
      <c r="U1885" s="303" t="str">
        <f t="shared" si="1376"/>
        <v/>
      </c>
      <c r="V1885" s="300" t="str">
        <f t="shared" si="1377"/>
        <v/>
      </c>
      <c r="W1885" s="192" t="str">
        <f t="shared" si="1378"/>
        <v/>
      </c>
      <c r="X1885" s="303" t="str">
        <f t="shared" si="1379"/>
        <v/>
      </c>
      <c r="Y1885" s="300" t="str">
        <f t="shared" si="1380"/>
        <v/>
      </c>
      <c r="Z1885" s="300" t="str">
        <f t="shared" si="1381"/>
        <v/>
      </c>
      <c r="AA1885" s="303" t="str">
        <f t="shared" si="1382"/>
        <v/>
      </c>
      <c r="AB1885" s="300" t="str">
        <f t="shared" si="1383"/>
        <v/>
      </c>
      <c r="AC1885" s="300" t="str">
        <f t="shared" si="1384"/>
        <v/>
      </c>
      <c r="AD1885" s="300" t="str">
        <f t="shared" si="1385"/>
        <v/>
      </c>
      <c r="AE1885" s="192" t="str">
        <f t="shared" si="1386"/>
        <v/>
      </c>
      <c r="AF1885" s="192" t="str">
        <f t="shared" si="1387"/>
        <v/>
      </c>
      <c r="AG1885" s="192"/>
      <c r="AJ1885" s="300" t="str">
        <f t="shared" si="1388"/>
        <v/>
      </c>
      <c r="AK1885" s="300" t="str">
        <f t="shared" si="1389"/>
        <v/>
      </c>
      <c r="AL1885" s="300" t="str">
        <f t="shared" si="1390"/>
        <v/>
      </c>
      <c r="AM1885" s="300" t="str">
        <f t="shared" si="1391"/>
        <v/>
      </c>
      <c r="AN1885" s="300" t="str">
        <f t="shared" si="1392"/>
        <v/>
      </c>
      <c r="AO1885" s="300" t="str">
        <f t="shared" si="1393"/>
        <v/>
      </c>
      <c r="AP1885" s="300" t="str">
        <f t="shared" si="1394"/>
        <v/>
      </c>
      <c r="AQ1885" s="300" t="str">
        <f t="shared" si="1395"/>
        <v/>
      </c>
      <c r="AR1885" s="306" t="str">
        <f t="shared" si="1396"/>
        <v/>
      </c>
      <c r="AS1885" s="300" t="str">
        <f t="shared" si="1397"/>
        <v/>
      </c>
      <c r="AT1885" s="300" t="str">
        <f t="shared" si="1398"/>
        <v/>
      </c>
      <c r="AU1885" s="192" t="str">
        <f t="shared" si="1399"/>
        <v>рбс</v>
      </c>
      <c r="AV1885" s="192" t="str">
        <f t="shared" si="1400"/>
        <v>рбс87520647общопл</v>
      </c>
      <c r="AW1885" s="191">
        <f t="shared" si="1401"/>
        <v>0</v>
      </c>
      <c r="AX1885" s="191">
        <f t="shared" si="1402"/>
        <v>0</v>
      </c>
      <c r="AY1885" s="191">
        <f t="shared" si="1403"/>
        <v>0</v>
      </c>
      <c r="AZ1885" s="191">
        <f t="shared" si="1404"/>
        <v>0</v>
      </c>
      <c r="BA1885" s="193">
        <f t="shared" si="1405"/>
        <v>1</v>
      </c>
      <c r="BB1885" s="193">
        <f t="shared" si="1406"/>
        <v>1</v>
      </c>
      <c r="BC1885" s="193">
        <f t="shared" si="1407"/>
        <v>1</v>
      </c>
      <c r="BD1885" s="191">
        <f t="shared" si="1367"/>
        <v>0</v>
      </c>
      <c r="BE1885" s="191">
        <f t="shared" si="1408"/>
        <v>0</v>
      </c>
      <c r="BF1885" s="210">
        <f t="shared" si="1409"/>
        <v>0</v>
      </c>
      <c r="BG1885" s="211">
        <f t="shared" si="1410"/>
        <v>0</v>
      </c>
      <c r="BH1885" s="289"/>
      <c r="BI1885" s="289"/>
      <c r="BL1885" s="233" t="str">
        <f t="shared" si="1411"/>
        <v/>
      </c>
    </row>
    <row r="1886" spans="1:64" ht="12" hidden="1" customHeight="1">
      <c r="A1886" s="333" t="s">
        <v>763</v>
      </c>
      <c r="B1886" s="381" t="s">
        <v>327</v>
      </c>
      <c r="C1886" s="333" t="s">
        <v>764</v>
      </c>
      <c r="D1886" s="381" t="s">
        <v>316</v>
      </c>
      <c r="E1886" s="381" t="s">
        <v>1450</v>
      </c>
      <c r="F1886" s="381" t="s">
        <v>586</v>
      </c>
      <c r="G1886" s="381" t="s">
        <v>389</v>
      </c>
      <c r="H1886" s="100" t="s">
        <v>653</v>
      </c>
      <c r="I1886" s="381" t="s">
        <v>339</v>
      </c>
      <c r="J1886" s="382">
        <v>8696</v>
      </c>
      <c r="K1886" s="382">
        <v>8696</v>
      </c>
      <c r="L1886" s="191" t="str">
        <f t="shared" si="1370"/>
        <v>875206470701011007408024422610</v>
      </c>
      <c r="M1886" s="192">
        <f t="array" ref="M1886">IF(COUNT(SEARCH(Удалить_Роспись_КВСР,$B1886)*SEARCH(Удалить_Роспись_ПБС,$C1886)*SEARCH(Удалить_Роспись_КФСР, $D1886)*SEARCH(Удалить_Роспись_КЦСР,$E1886)*SEARCH(Удалить_Роспись_КВР,$F1886)*SEARCH(Удалить_Роспись_ЭК,$H1886)*SEARCH(Удалить_Роспись_КР,$I1886))&gt;0,0,1)</f>
        <v>0</v>
      </c>
      <c r="N1886" s="192">
        <v>0</v>
      </c>
      <c r="O1886" s="192" t="str">
        <f t="shared" si="1371"/>
        <v/>
      </c>
      <c r="P1886" s="192" t="str">
        <f t="shared" si="1412"/>
        <v/>
      </c>
      <c r="Q1886" s="300" t="str">
        <f t="shared" si="1372"/>
        <v/>
      </c>
      <c r="R1886" s="300" t="str">
        <f t="shared" si="1373"/>
        <v/>
      </c>
      <c r="S1886" s="300" t="str">
        <f t="shared" si="1374"/>
        <v/>
      </c>
      <c r="T1886" s="192" t="str">
        <f t="shared" si="1375"/>
        <v/>
      </c>
      <c r="U1886" s="303" t="str">
        <f t="shared" si="1376"/>
        <v/>
      </c>
      <c r="V1886" s="300" t="str">
        <f t="shared" si="1377"/>
        <v/>
      </c>
      <c r="W1886" s="192" t="str">
        <f t="shared" si="1378"/>
        <v/>
      </c>
      <c r="X1886" s="303" t="str">
        <f t="shared" si="1379"/>
        <v/>
      </c>
      <c r="Y1886" s="300" t="str">
        <f t="shared" si="1380"/>
        <v/>
      </c>
      <c r="Z1886" s="300" t="str">
        <f t="shared" si="1381"/>
        <v/>
      </c>
      <c r="AA1886" s="303" t="str">
        <f t="shared" si="1382"/>
        <v/>
      </c>
      <c r="AB1886" s="300" t="str">
        <f t="shared" si="1383"/>
        <v/>
      </c>
      <c r="AC1886" s="300" t="str">
        <f t="shared" si="1384"/>
        <v/>
      </c>
      <c r="AD1886" s="300" t="str">
        <f t="shared" si="1385"/>
        <v/>
      </c>
      <c r="AE1886" s="192" t="str">
        <f t="shared" si="1386"/>
        <v/>
      </c>
      <c r="AF1886" s="192" t="str">
        <f t="shared" si="1387"/>
        <v/>
      </c>
      <c r="AG1886" s="192"/>
      <c r="AJ1886" s="300" t="str">
        <f t="shared" si="1388"/>
        <v/>
      </c>
      <c r="AK1886" s="300" t="str">
        <f t="shared" si="1389"/>
        <v/>
      </c>
      <c r="AL1886" s="300" t="str">
        <f t="shared" si="1390"/>
        <v/>
      </c>
      <c r="AM1886" s="300" t="str">
        <f t="shared" si="1391"/>
        <v/>
      </c>
      <c r="AN1886" s="300" t="str">
        <f t="shared" si="1392"/>
        <v/>
      </c>
      <c r="AO1886" s="300" t="str">
        <f t="shared" si="1393"/>
        <v/>
      </c>
      <c r="AP1886" s="300" t="str">
        <f t="shared" si="1394"/>
        <v/>
      </c>
      <c r="AQ1886" s="300" t="str">
        <f t="shared" si="1395"/>
        <v/>
      </c>
      <c r="AR1886" s="306" t="str">
        <f t="shared" si="1396"/>
        <v/>
      </c>
      <c r="AS1886" s="300" t="str">
        <f t="shared" si="1397"/>
        <v/>
      </c>
      <c r="AT1886" s="300" t="str">
        <f t="shared" si="1398"/>
        <v/>
      </c>
      <c r="AU1886" s="192" t="str">
        <f t="shared" si="1399"/>
        <v>рбс</v>
      </c>
      <c r="AV1886" s="192" t="str">
        <f t="shared" si="1400"/>
        <v>рбс87520647общпро</v>
      </c>
      <c r="AW1886" s="191">
        <f t="shared" si="1401"/>
        <v>0</v>
      </c>
      <c r="AX1886" s="191">
        <f t="shared" si="1402"/>
        <v>0</v>
      </c>
      <c r="AY1886" s="191">
        <f t="shared" si="1403"/>
        <v>0</v>
      </c>
      <c r="AZ1886" s="191">
        <f t="shared" si="1404"/>
        <v>0</v>
      </c>
      <c r="BA1886" s="193">
        <f t="shared" si="1405"/>
        <v>1</v>
      </c>
      <c r="BB1886" s="193">
        <f t="shared" si="1406"/>
        <v>1</v>
      </c>
      <c r="BC1886" s="193">
        <f t="shared" si="1407"/>
        <v>1</v>
      </c>
      <c r="BD1886" s="191">
        <f t="shared" si="1367"/>
        <v>0</v>
      </c>
      <c r="BE1886" s="191">
        <f t="shared" si="1408"/>
        <v>0</v>
      </c>
      <c r="BF1886" s="210">
        <f t="shared" si="1409"/>
        <v>0</v>
      </c>
      <c r="BG1886" s="211">
        <f t="shared" si="1410"/>
        <v>0</v>
      </c>
      <c r="BH1886" s="289"/>
      <c r="BI1886" s="289"/>
      <c r="BL1886" s="233" t="str">
        <f t="shared" si="1411"/>
        <v/>
      </c>
    </row>
    <row r="1887" spans="1:64" ht="12" hidden="1" customHeight="1">
      <c r="A1887" s="333" t="s">
        <v>763</v>
      </c>
      <c r="B1887" s="381" t="s">
        <v>327</v>
      </c>
      <c r="C1887" s="333" t="s">
        <v>764</v>
      </c>
      <c r="D1887" s="381" t="s">
        <v>316</v>
      </c>
      <c r="E1887" s="381" t="s">
        <v>1451</v>
      </c>
      <c r="F1887" s="381" t="s">
        <v>608</v>
      </c>
      <c r="G1887" s="381" t="s">
        <v>385</v>
      </c>
      <c r="H1887" s="100" t="s">
        <v>653</v>
      </c>
      <c r="I1887" s="381" t="s">
        <v>339</v>
      </c>
      <c r="J1887" s="382">
        <v>995262.7</v>
      </c>
      <c r="K1887" s="382">
        <v>757139.6</v>
      </c>
      <c r="L1887" s="191" t="str">
        <f t="shared" si="1370"/>
        <v>875206470701011007588011121110</v>
      </c>
      <c r="M1887" s="192">
        <f t="array" ref="M1887">IF(COUNT(SEARCH(Удалить_Роспись_КВСР,$B1887)*SEARCH(Удалить_Роспись_ПБС,$C1887)*SEARCH(Удалить_Роспись_КФСР, $D1887)*SEARCH(Удалить_Роспись_КЦСР,$E1887)*SEARCH(Удалить_Роспись_КВР,$F1887)*SEARCH(Удалить_Роспись_ЭК,$H1887)*SEARCH(Удалить_Роспись_КР,$I1887))&gt;0,0,1)</f>
        <v>0</v>
      </c>
      <c r="N1887" s="192">
        <v>0</v>
      </c>
      <c r="O1887" s="192" t="str">
        <f t="shared" si="1371"/>
        <v/>
      </c>
      <c r="P1887" s="192" t="str">
        <f t="shared" si="1412"/>
        <v/>
      </c>
      <c r="Q1887" s="300" t="str">
        <f t="shared" si="1372"/>
        <v/>
      </c>
      <c r="R1887" s="300" t="str">
        <f t="shared" si="1373"/>
        <v/>
      </c>
      <c r="S1887" s="300" t="str">
        <f t="shared" si="1374"/>
        <v/>
      </c>
      <c r="T1887" s="192" t="str">
        <f t="shared" si="1375"/>
        <v/>
      </c>
      <c r="U1887" s="303" t="str">
        <f t="shared" si="1376"/>
        <v/>
      </c>
      <c r="V1887" s="300" t="str">
        <f t="shared" si="1377"/>
        <v/>
      </c>
      <c r="W1887" s="192" t="str">
        <f t="shared" si="1378"/>
        <v/>
      </c>
      <c r="X1887" s="303" t="str">
        <f t="shared" si="1379"/>
        <v/>
      </c>
      <c r="Y1887" s="300" t="str">
        <f t="shared" si="1380"/>
        <v/>
      </c>
      <c r="Z1887" s="300" t="str">
        <f t="shared" si="1381"/>
        <v/>
      </c>
      <c r="AA1887" s="303" t="str">
        <f t="shared" si="1382"/>
        <v/>
      </c>
      <c r="AB1887" s="300" t="str">
        <f t="shared" si="1383"/>
        <v/>
      </c>
      <c r="AC1887" s="300" t="str">
        <f t="shared" si="1384"/>
        <v/>
      </c>
      <c r="AD1887" s="300" t="str">
        <f t="shared" si="1385"/>
        <v/>
      </c>
      <c r="AE1887" s="192" t="str">
        <f t="shared" si="1386"/>
        <v/>
      </c>
      <c r="AF1887" s="192" t="str">
        <f t="shared" si="1387"/>
        <v/>
      </c>
      <c r="AG1887" s="192"/>
      <c r="AJ1887" s="300" t="str">
        <f t="shared" si="1388"/>
        <v/>
      </c>
      <c r="AK1887" s="300" t="str">
        <f t="shared" si="1389"/>
        <v/>
      </c>
      <c r="AL1887" s="300" t="str">
        <f t="shared" si="1390"/>
        <v/>
      </c>
      <c r="AM1887" s="300" t="str">
        <f t="shared" si="1391"/>
        <v/>
      </c>
      <c r="AN1887" s="300" t="str">
        <f t="shared" si="1392"/>
        <v/>
      </c>
      <c r="AO1887" s="300" t="str">
        <f t="shared" si="1393"/>
        <v/>
      </c>
      <c r="AP1887" s="300" t="str">
        <f t="shared" si="1394"/>
        <v/>
      </c>
      <c r="AQ1887" s="300" t="str">
        <f t="shared" si="1395"/>
        <v/>
      </c>
      <c r="AR1887" s="306" t="str">
        <f t="shared" si="1396"/>
        <v/>
      </c>
      <c r="AS1887" s="300" t="str">
        <f t="shared" si="1397"/>
        <v/>
      </c>
      <c r="AT1887" s="300" t="str">
        <f t="shared" si="1398"/>
        <v/>
      </c>
      <c r="AU1887" s="192" t="str">
        <f t="shared" si="1399"/>
        <v>рбс</v>
      </c>
      <c r="AV1887" s="192" t="str">
        <f t="shared" si="1400"/>
        <v>рбс87520647общопл</v>
      </c>
      <c r="AW1887" s="191">
        <f t="shared" si="1401"/>
        <v>0</v>
      </c>
      <c r="AX1887" s="191">
        <f t="shared" si="1402"/>
        <v>0</v>
      </c>
      <c r="AY1887" s="191">
        <f t="shared" si="1403"/>
        <v>0</v>
      </c>
      <c r="AZ1887" s="191">
        <f t="shared" si="1404"/>
        <v>0</v>
      </c>
      <c r="BA1887" s="193">
        <f t="shared" si="1405"/>
        <v>1</v>
      </c>
      <c r="BB1887" s="193">
        <f t="shared" si="1406"/>
        <v>1</v>
      </c>
      <c r="BC1887" s="193">
        <f t="shared" si="1407"/>
        <v>1</v>
      </c>
      <c r="BD1887" s="191">
        <f t="shared" si="1367"/>
        <v>0</v>
      </c>
      <c r="BE1887" s="191">
        <f t="shared" si="1408"/>
        <v>0</v>
      </c>
      <c r="BF1887" s="210">
        <f t="shared" si="1409"/>
        <v>0</v>
      </c>
      <c r="BG1887" s="211">
        <f t="shared" si="1410"/>
        <v>0</v>
      </c>
      <c r="BH1887" s="289"/>
      <c r="BI1887" s="289"/>
      <c r="BL1887" s="233" t="str">
        <f t="shared" si="1411"/>
        <v/>
      </c>
    </row>
    <row r="1888" spans="1:64" ht="12" hidden="1" customHeight="1">
      <c r="A1888" s="333" t="s">
        <v>763</v>
      </c>
      <c r="B1888" s="381" t="s">
        <v>327</v>
      </c>
      <c r="C1888" s="333" t="s">
        <v>764</v>
      </c>
      <c r="D1888" s="381" t="s">
        <v>316</v>
      </c>
      <c r="E1888" s="381" t="s">
        <v>1451</v>
      </c>
      <c r="F1888" s="381" t="s">
        <v>589</v>
      </c>
      <c r="G1888" s="381" t="s">
        <v>386</v>
      </c>
      <c r="H1888" s="100" t="s">
        <v>653</v>
      </c>
      <c r="I1888" s="381" t="s">
        <v>339</v>
      </c>
      <c r="J1888" s="382">
        <v>9600</v>
      </c>
      <c r="K1888" s="382">
        <v>0</v>
      </c>
      <c r="L1888" s="191" t="str">
        <f t="shared" si="1370"/>
        <v>875206470701011007588011221210</v>
      </c>
      <c r="M1888" s="192">
        <f t="array" ref="M1888">IF(COUNT(SEARCH(Удалить_Роспись_КВСР,$B1888)*SEARCH(Удалить_Роспись_ПБС,$C1888)*SEARCH(Удалить_Роспись_КФСР, $D1888)*SEARCH(Удалить_Роспись_КЦСР,$E1888)*SEARCH(Удалить_Роспись_КВР,$F1888)*SEARCH(Удалить_Роспись_ЭК,$H1888)*SEARCH(Удалить_Роспись_КР,$I1888))&gt;0,0,1)</f>
        <v>0</v>
      </c>
      <c r="N1888" s="192">
        <v>0</v>
      </c>
      <c r="O1888" s="192" t="str">
        <f t="shared" si="1371"/>
        <v/>
      </c>
      <c r="P1888" s="192" t="str">
        <f t="shared" si="1412"/>
        <v/>
      </c>
      <c r="Q1888" s="300" t="str">
        <f t="shared" si="1372"/>
        <v/>
      </c>
      <c r="R1888" s="300" t="str">
        <f t="shared" si="1373"/>
        <v/>
      </c>
      <c r="S1888" s="300" t="str">
        <f t="shared" si="1374"/>
        <v/>
      </c>
      <c r="T1888" s="192" t="str">
        <f t="shared" si="1375"/>
        <v/>
      </c>
      <c r="U1888" s="303" t="str">
        <f t="shared" si="1376"/>
        <v/>
      </c>
      <c r="V1888" s="300" t="str">
        <f t="shared" si="1377"/>
        <v/>
      </c>
      <c r="W1888" s="192" t="str">
        <f t="shared" si="1378"/>
        <v/>
      </c>
      <c r="X1888" s="303" t="str">
        <f t="shared" si="1379"/>
        <v/>
      </c>
      <c r="Y1888" s="300" t="str">
        <f t="shared" si="1380"/>
        <v/>
      </c>
      <c r="Z1888" s="300" t="str">
        <f t="shared" si="1381"/>
        <v/>
      </c>
      <c r="AA1888" s="303" t="str">
        <f t="shared" si="1382"/>
        <v/>
      </c>
      <c r="AB1888" s="300" t="str">
        <f t="shared" si="1383"/>
        <v/>
      </c>
      <c r="AC1888" s="300" t="str">
        <f t="shared" si="1384"/>
        <v/>
      </c>
      <c r="AD1888" s="300" t="str">
        <f t="shared" si="1385"/>
        <v/>
      </c>
      <c r="AE1888" s="192" t="str">
        <f t="shared" si="1386"/>
        <v/>
      </c>
      <c r="AF1888" s="192" t="str">
        <f t="shared" si="1387"/>
        <v/>
      </c>
      <c r="AG1888" s="192"/>
      <c r="AJ1888" s="300" t="str">
        <f t="shared" si="1388"/>
        <v/>
      </c>
      <c r="AK1888" s="300" t="str">
        <f t="shared" si="1389"/>
        <v/>
      </c>
      <c r="AL1888" s="300" t="str">
        <f t="shared" si="1390"/>
        <v/>
      </c>
      <c r="AM1888" s="300" t="str">
        <f t="shared" si="1391"/>
        <v/>
      </c>
      <c r="AN1888" s="300" t="str">
        <f t="shared" si="1392"/>
        <v/>
      </c>
      <c r="AO1888" s="300" t="str">
        <f t="shared" si="1393"/>
        <v/>
      </c>
      <c r="AP1888" s="300" t="str">
        <f t="shared" si="1394"/>
        <v/>
      </c>
      <c r="AQ1888" s="300" t="str">
        <f t="shared" si="1395"/>
        <v/>
      </c>
      <c r="AR1888" s="306" t="str">
        <f t="shared" si="1396"/>
        <v/>
      </c>
      <c r="AS1888" s="300" t="str">
        <f t="shared" si="1397"/>
        <v/>
      </c>
      <c r="AT1888" s="300" t="str">
        <f t="shared" si="1398"/>
        <v/>
      </c>
      <c r="AU1888" s="192" t="str">
        <f t="shared" si="1399"/>
        <v>рбс</v>
      </c>
      <c r="AV1888" s="192" t="str">
        <f t="shared" si="1400"/>
        <v>рбс87520647общпро</v>
      </c>
      <c r="AW1888" s="191">
        <f t="shared" si="1401"/>
        <v>0</v>
      </c>
      <c r="AX1888" s="191">
        <f t="shared" si="1402"/>
        <v>0</v>
      </c>
      <c r="AY1888" s="191">
        <f t="shared" si="1403"/>
        <v>0</v>
      </c>
      <c r="AZ1888" s="191">
        <f t="shared" si="1404"/>
        <v>0</v>
      </c>
      <c r="BA1888" s="193">
        <f t="shared" si="1405"/>
        <v>1</v>
      </c>
      <c r="BB1888" s="193">
        <f t="shared" si="1406"/>
        <v>1</v>
      </c>
      <c r="BC1888" s="193">
        <f t="shared" si="1407"/>
        <v>1</v>
      </c>
      <c r="BD1888" s="191">
        <f t="shared" si="1367"/>
        <v>0</v>
      </c>
      <c r="BE1888" s="191">
        <f t="shared" si="1408"/>
        <v>0</v>
      </c>
      <c r="BF1888" s="210">
        <f t="shared" si="1409"/>
        <v>0</v>
      </c>
      <c r="BG1888" s="211">
        <f t="shared" si="1410"/>
        <v>0</v>
      </c>
      <c r="BH1888" s="289"/>
      <c r="BI1888" s="289"/>
      <c r="BL1888" s="233" t="str">
        <f t="shared" si="1411"/>
        <v/>
      </c>
    </row>
    <row r="1889" spans="1:64" ht="12" hidden="1" customHeight="1">
      <c r="A1889" s="333" t="s">
        <v>763</v>
      </c>
      <c r="B1889" s="381" t="s">
        <v>327</v>
      </c>
      <c r="C1889" s="333" t="s">
        <v>764</v>
      </c>
      <c r="D1889" s="381" t="s">
        <v>316</v>
      </c>
      <c r="E1889" s="381" t="s">
        <v>1451</v>
      </c>
      <c r="F1889" s="381" t="s">
        <v>902</v>
      </c>
      <c r="G1889" s="381" t="s">
        <v>387</v>
      </c>
      <c r="H1889" s="100" t="s">
        <v>653</v>
      </c>
      <c r="I1889" s="381" t="s">
        <v>339</v>
      </c>
      <c r="J1889" s="382">
        <v>300569.34000000003</v>
      </c>
      <c r="K1889" s="382">
        <v>226523.8</v>
      </c>
      <c r="L1889" s="191" t="str">
        <f t="shared" si="1370"/>
        <v>875206470701011007588011921310</v>
      </c>
      <c r="M1889" s="192">
        <f t="array" ref="M1889">IF(COUNT(SEARCH(Удалить_Роспись_КВСР,$B1889)*SEARCH(Удалить_Роспись_ПБС,$C1889)*SEARCH(Удалить_Роспись_КФСР, $D1889)*SEARCH(Удалить_Роспись_КЦСР,$E1889)*SEARCH(Удалить_Роспись_КВР,$F1889)*SEARCH(Удалить_Роспись_ЭК,$H1889)*SEARCH(Удалить_Роспись_КР,$I1889))&gt;0,0,1)</f>
        <v>0</v>
      </c>
      <c r="N1889" s="192">
        <v>0</v>
      </c>
      <c r="O1889" s="192" t="str">
        <f t="shared" si="1371"/>
        <v/>
      </c>
      <c r="P1889" s="192" t="str">
        <f t="shared" si="1412"/>
        <v/>
      </c>
      <c r="Q1889" s="300" t="str">
        <f t="shared" si="1372"/>
        <v/>
      </c>
      <c r="R1889" s="300" t="str">
        <f t="shared" si="1373"/>
        <v/>
      </c>
      <c r="S1889" s="300" t="str">
        <f t="shared" si="1374"/>
        <v/>
      </c>
      <c r="T1889" s="192" t="str">
        <f t="shared" si="1375"/>
        <v/>
      </c>
      <c r="U1889" s="303" t="str">
        <f t="shared" si="1376"/>
        <v/>
      </c>
      <c r="V1889" s="300" t="str">
        <f t="shared" si="1377"/>
        <v/>
      </c>
      <c r="W1889" s="192" t="str">
        <f t="shared" si="1378"/>
        <v/>
      </c>
      <c r="X1889" s="303" t="str">
        <f t="shared" si="1379"/>
        <v/>
      </c>
      <c r="Y1889" s="300" t="str">
        <f t="shared" si="1380"/>
        <v/>
      </c>
      <c r="Z1889" s="300" t="str">
        <f t="shared" si="1381"/>
        <v/>
      </c>
      <c r="AA1889" s="303" t="str">
        <f t="shared" si="1382"/>
        <v/>
      </c>
      <c r="AB1889" s="300" t="str">
        <f t="shared" si="1383"/>
        <v/>
      </c>
      <c r="AC1889" s="300" t="str">
        <f t="shared" si="1384"/>
        <v/>
      </c>
      <c r="AD1889" s="300" t="str">
        <f t="shared" si="1385"/>
        <v/>
      </c>
      <c r="AE1889" s="192" t="str">
        <f t="shared" si="1386"/>
        <v/>
      </c>
      <c r="AF1889" s="192" t="str">
        <f t="shared" si="1387"/>
        <v/>
      </c>
      <c r="AG1889" s="192"/>
      <c r="AJ1889" s="300" t="str">
        <f t="shared" si="1388"/>
        <v/>
      </c>
      <c r="AK1889" s="300" t="str">
        <f t="shared" si="1389"/>
        <v/>
      </c>
      <c r="AL1889" s="300" t="str">
        <f t="shared" si="1390"/>
        <v/>
      </c>
      <c r="AM1889" s="300" t="str">
        <f t="shared" si="1391"/>
        <v/>
      </c>
      <c r="AN1889" s="300" t="str">
        <f t="shared" si="1392"/>
        <v/>
      </c>
      <c r="AO1889" s="300" t="str">
        <f t="shared" si="1393"/>
        <v/>
      </c>
      <c r="AP1889" s="300" t="str">
        <f t="shared" si="1394"/>
        <v/>
      </c>
      <c r="AQ1889" s="300" t="str">
        <f t="shared" si="1395"/>
        <v/>
      </c>
      <c r="AR1889" s="306" t="str">
        <f t="shared" si="1396"/>
        <v/>
      </c>
      <c r="AS1889" s="300" t="str">
        <f t="shared" si="1397"/>
        <v/>
      </c>
      <c r="AT1889" s="300" t="str">
        <f t="shared" si="1398"/>
        <v/>
      </c>
      <c r="AU1889" s="192" t="str">
        <f t="shared" si="1399"/>
        <v>рбс</v>
      </c>
      <c r="AV1889" s="192" t="str">
        <f t="shared" si="1400"/>
        <v>рбс87520647общопл</v>
      </c>
      <c r="AW1889" s="191">
        <f t="shared" si="1401"/>
        <v>0</v>
      </c>
      <c r="AX1889" s="191">
        <f t="shared" si="1402"/>
        <v>0</v>
      </c>
      <c r="AY1889" s="191">
        <f t="shared" si="1403"/>
        <v>0</v>
      </c>
      <c r="AZ1889" s="191">
        <f t="shared" si="1404"/>
        <v>0</v>
      </c>
      <c r="BA1889" s="193">
        <f t="shared" si="1405"/>
        <v>1</v>
      </c>
      <c r="BB1889" s="193">
        <f t="shared" si="1406"/>
        <v>1</v>
      </c>
      <c r="BC1889" s="193">
        <f t="shared" si="1407"/>
        <v>1</v>
      </c>
      <c r="BD1889" s="191">
        <f t="shared" si="1367"/>
        <v>0</v>
      </c>
      <c r="BE1889" s="191">
        <f t="shared" si="1408"/>
        <v>0</v>
      </c>
      <c r="BF1889" s="210">
        <f t="shared" si="1409"/>
        <v>0</v>
      </c>
      <c r="BG1889" s="211">
        <f t="shared" si="1410"/>
        <v>0</v>
      </c>
      <c r="BH1889" s="289"/>
      <c r="BI1889" s="289"/>
      <c r="BL1889" s="233" t="str">
        <f t="shared" si="1411"/>
        <v/>
      </c>
    </row>
    <row r="1890" spans="1:64" ht="12" hidden="1" customHeight="1">
      <c r="A1890" s="333" t="s">
        <v>763</v>
      </c>
      <c r="B1890" s="381" t="s">
        <v>327</v>
      </c>
      <c r="C1890" s="333" t="s">
        <v>764</v>
      </c>
      <c r="D1890" s="381" t="s">
        <v>316</v>
      </c>
      <c r="E1890" s="381" t="s">
        <v>1451</v>
      </c>
      <c r="F1890" s="381" t="s">
        <v>586</v>
      </c>
      <c r="G1890" s="381" t="s">
        <v>391</v>
      </c>
      <c r="H1890" s="100" t="s">
        <v>653</v>
      </c>
      <c r="I1890" s="381" t="s">
        <v>339</v>
      </c>
      <c r="J1890" s="382">
        <v>14000</v>
      </c>
      <c r="K1890" s="382">
        <v>10800</v>
      </c>
      <c r="L1890" s="191" t="str">
        <f t="shared" si="1370"/>
        <v>875206470701011007588024422110</v>
      </c>
      <c r="M1890" s="192">
        <f t="array" ref="M1890">IF(COUNT(SEARCH(Удалить_Роспись_КВСР,$B1890)*SEARCH(Удалить_Роспись_ПБС,$C1890)*SEARCH(Удалить_Роспись_КФСР, $D1890)*SEARCH(Удалить_Роспись_КЦСР,$E1890)*SEARCH(Удалить_Роспись_КВР,$F1890)*SEARCH(Удалить_Роспись_ЭК,$H1890)*SEARCH(Удалить_Роспись_КР,$I1890))&gt;0,0,1)</f>
        <v>0</v>
      </c>
      <c r="N1890" s="192">
        <v>0</v>
      </c>
      <c r="O1890" s="192" t="str">
        <f t="shared" si="1371"/>
        <v/>
      </c>
      <c r="P1890" s="192" t="str">
        <f t="shared" si="1412"/>
        <v/>
      </c>
      <c r="Q1890" s="300" t="str">
        <f t="shared" si="1372"/>
        <v/>
      </c>
      <c r="R1890" s="300" t="str">
        <f t="shared" si="1373"/>
        <v/>
      </c>
      <c r="S1890" s="300" t="str">
        <f t="shared" si="1374"/>
        <v/>
      </c>
      <c r="T1890" s="192" t="str">
        <f t="shared" si="1375"/>
        <v/>
      </c>
      <c r="U1890" s="303" t="str">
        <f t="shared" si="1376"/>
        <v/>
      </c>
      <c r="V1890" s="300" t="str">
        <f t="shared" si="1377"/>
        <v/>
      </c>
      <c r="W1890" s="192" t="str">
        <f t="shared" si="1378"/>
        <v/>
      </c>
      <c r="X1890" s="303" t="str">
        <f t="shared" si="1379"/>
        <v/>
      </c>
      <c r="Y1890" s="300" t="str">
        <f t="shared" si="1380"/>
        <v/>
      </c>
      <c r="Z1890" s="300" t="str">
        <f t="shared" si="1381"/>
        <v/>
      </c>
      <c r="AA1890" s="303" t="str">
        <f t="shared" si="1382"/>
        <v/>
      </c>
      <c r="AB1890" s="300" t="str">
        <f t="shared" si="1383"/>
        <v/>
      </c>
      <c r="AC1890" s="300" t="str">
        <f t="shared" si="1384"/>
        <v/>
      </c>
      <c r="AD1890" s="300" t="str">
        <f t="shared" si="1385"/>
        <v/>
      </c>
      <c r="AE1890" s="192" t="str">
        <f t="shared" si="1386"/>
        <v/>
      </c>
      <c r="AF1890" s="192" t="str">
        <f t="shared" si="1387"/>
        <v/>
      </c>
      <c r="AG1890" s="192"/>
      <c r="AJ1890" s="300" t="str">
        <f t="shared" si="1388"/>
        <v/>
      </c>
      <c r="AK1890" s="300" t="str">
        <f t="shared" si="1389"/>
        <v/>
      </c>
      <c r="AL1890" s="300" t="str">
        <f t="shared" si="1390"/>
        <v/>
      </c>
      <c r="AM1890" s="300" t="str">
        <f t="shared" si="1391"/>
        <v/>
      </c>
      <c r="AN1890" s="300" t="str">
        <f t="shared" si="1392"/>
        <v/>
      </c>
      <c r="AO1890" s="300" t="str">
        <f t="shared" si="1393"/>
        <v/>
      </c>
      <c r="AP1890" s="300" t="str">
        <f t="shared" si="1394"/>
        <v/>
      </c>
      <c r="AQ1890" s="300" t="str">
        <f t="shared" si="1395"/>
        <v/>
      </c>
      <c r="AR1890" s="306" t="str">
        <f t="shared" si="1396"/>
        <v/>
      </c>
      <c r="AS1890" s="300" t="str">
        <f t="shared" si="1397"/>
        <v/>
      </c>
      <c r="AT1890" s="300" t="str">
        <f t="shared" si="1398"/>
        <v/>
      </c>
      <c r="AU1890" s="192" t="str">
        <f t="shared" si="1399"/>
        <v>рбс</v>
      </c>
      <c r="AV1890" s="192" t="str">
        <f t="shared" si="1400"/>
        <v>рбс87520647общпро</v>
      </c>
      <c r="AW1890" s="191">
        <f t="shared" si="1401"/>
        <v>0</v>
      </c>
      <c r="AX1890" s="191">
        <f t="shared" si="1402"/>
        <v>0</v>
      </c>
      <c r="AY1890" s="191">
        <f t="shared" si="1403"/>
        <v>0</v>
      </c>
      <c r="AZ1890" s="191">
        <f t="shared" si="1404"/>
        <v>0</v>
      </c>
      <c r="BA1890" s="193">
        <f t="shared" si="1405"/>
        <v>1</v>
      </c>
      <c r="BB1890" s="193">
        <f t="shared" si="1406"/>
        <v>1</v>
      </c>
      <c r="BC1890" s="193">
        <f t="shared" si="1407"/>
        <v>1</v>
      </c>
      <c r="BD1890" s="191">
        <f t="shared" si="1367"/>
        <v>0</v>
      </c>
      <c r="BE1890" s="191">
        <f t="shared" si="1408"/>
        <v>0</v>
      </c>
      <c r="BF1890" s="210">
        <f t="shared" si="1409"/>
        <v>0</v>
      </c>
      <c r="BG1890" s="211">
        <f t="shared" si="1410"/>
        <v>0</v>
      </c>
      <c r="BH1890" s="289" t="str">
        <f>B1890</f>
        <v>875</v>
      </c>
      <c r="BI1890" s="289" t="str">
        <f>D1890</f>
        <v>0701</v>
      </c>
      <c r="BJ1890" s="284" t="s">
        <v>592</v>
      </c>
      <c r="BK1890" s="284" t="s">
        <v>589</v>
      </c>
      <c r="BL1890" s="233" t="str">
        <f t="shared" si="1411"/>
        <v/>
      </c>
    </row>
    <row r="1891" spans="1:64" ht="12" hidden="1" customHeight="1">
      <c r="A1891" s="333" t="s">
        <v>763</v>
      </c>
      <c r="B1891" s="381" t="s">
        <v>327</v>
      </c>
      <c r="C1891" s="333" t="s">
        <v>764</v>
      </c>
      <c r="D1891" s="381" t="s">
        <v>316</v>
      </c>
      <c r="E1891" s="381" t="s">
        <v>1451</v>
      </c>
      <c r="F1891" s="381" t="s">
        <v>586</v>
      </c>
      <c r="G1891" s="381" t="s">
        <v>389</v>
      </c>
      <c r="H1891" s="100" t="s">
        <v>653</v>
      </c>
      <c r="I1891" s="381" t="s">
        <v>339</v>
      </c>
      <c r="J1891" s="382">
        <v>19000</v>
      </c>
      <c r="K1891" s="382">
        <v>6522</v>
      </c>
      <c r="L1891" s="191" t="str">
        <f t="shared" si="1370"/>
        <v>875206470701011007588024422610</v>
      </c>
      <c r="M1891" s="192">
        <f t="array" ref="M1891">IF(COUNT(SEARCH(Удалить_Роспись_КВСР,$B1891)*SEARCH(Удалить_Роспись_ПБС,$C1891)*SEARCH(Удалить_Роспись_КФСР, $D1891)*SEARCH(Удалить_Роспись_КЦСР,$E1891)*SEARCH(Удалить_Роспись_КВР,$F1891)*SEARCH(Удалить_Роспись_ЭК,$H1891)*SEARCH(Удалить_Роспись_КР,$I1891))&gt;0,0,1)</f>
        <v>0</v>
      </c>
      <c r="N1891" s="192">
        <v>0</v>
      </c>
      <c r="O1891" s="192" t="str">
        <f t="shared" si="1371"/>
        <v/>
      </c>
      <c r="P1891" s="192" t="str">
        <f t="shared" si="1412"/>
        <v/>
      </c>
      <c r="Q1891" s="300" t="str">
        <f t="shared" si="1372"/>
        <v/>
      </c>
      <c r="R1891" s="300" t="str">
        <f t="shared" si="1373"/>
        <v/>
      </c>
      <c r="S1891" s="300" t="str">
        <f t="shared" si="1374"/>
        <v/>
      </c>
      <c r="T1891" s="192" t="str">
        <f t="shared" si="1375"/>
        <v/>
      </c>
      <c r="U1891" s="303" t="str">
        <f t="shared" si="1376"/>
        <v/>
      </c>
      <c r="V1891" s="300" t="str">
        <f t="shared" si="1377"/>
        <v/>
      </c>
      <c r="W1891" s="192" t="str">
        <f t="shared" si="1378"/>
        <v/>
      </c>
      <c r="X1891" s="303" t="str">
        <f t="shared" si="1379"/>
        <v/>
      </c>
      <c r="Y1891" s="300" t="str">
        <f t="shared" si="1380"/>
        <v/>
      </c>
      <c r="Z1891" s="300" t="str">
        <f t="shared" si="1381"/>
        <v/>
      </c>
      <c r="AA1891" s="303" t="str">
        <f t="shared" si="1382"/>
        <v/>
      </c>
      <c r="AB1891" s="300" t="str">
        <f t="shared" si="1383"/>
        <v/>
      </c>
      <c r="AC1891" s="300" t="str">
        <f t="shared" si="1384"/>
        <v/>
      </c>
      <c r="AD1891" s="300" t="str">
        <f t="shared" si="1385"/>
        <v/>
      </c>
      <c r="AE1891" s="192" t="str">
        <f t="shared" si="1386"/>
        <v/>
      </c>
      <c r="AF1891" s="192" t="str">
        <f t="shared" si="1387"/>
        <v/>
      </c>
      <c r="AG1891" s="192"/>
      <c r="AJ1891" s="300" t="str">
        <f t="shared" si="1388"/>
        <v/>
      </c>
      <c r="AK1891" s="300" t="str">
        <f t="shared" si="1389"/>
        <v/>
      </c>
      <c r="AL1891" s="300" t="str">
        <f t="shared" si="1390"/>
        <v/>
      </c>
      <c r="AM1891" s="300" t="str">
        <f t="shared" si="1391"/>
        <v/>
      </c>
      <c r="AN1891" s="300" t="str">
        <f t="shared" si="1392"/>
        <v/>
      </c>
      <c r="AO1891" s="300" t="str">
        <f t="shared" si="1393"/>
        <v/>
      </c>
      <c r="AP1891" s="300" t="str">
        <f t="shared" si="1394"/>
        <v/>
      </c>
      <c r="AQ1891" s="300" t="str">
        <f t="shared" si="1395"/>
        <v/>
      </c>
      <c r="AR1891" s="306" t="str">
        <f t="shared" si="1396"/>
        <v/>
      </c>
      <c r="AS1891" s="300" t="str">
        <f t="shared" si="1397"/>
        <v/>
      </c>
      <c r="AT1891" s="300" t="str">
        <f t="shared" si="1398"/>
        <v/>
      </c>
      <c r="AU1891" s="192" t="str">
        <f t="shared" si="1399"/>
        <v>рбс</v>
      </c>
      <c r="AV1891" s="192" t="str">
        <f t="shared" si="1400"/>
        <v>рбс87520647общпро</v>
      </c>
      <c r="AW1891" s="191">
        <f t="shared" si="1401"/>
        <v>0</v>
      </c>
      <c r="AX1891" s="191">
        <f t="shared" si="1402"/>
        <v>0</v>
      </c>
      <c r="AY1891" s="191">
        <f t="shared" si="1403"/>
        <v>0</v>
      </c>
      <c r="AZ1891" s="191">
        <f t="shared" si="1404"/>
        <v>0</v>
      </c>
      <c r="BA1891" s="193">
        <f t="shared" si="1405"/>
        <v>1</v>
      </c>
      <c r="BB1891" s="193">
        <f t="shared" si="1406"/>
        <v>1</v>
      </c>
      <c r="BC1891" s="193">
        <f t="shared" si="1407"/>
        <v>1</v>
      </c>
      <c r="BD1891" s="191">
        <f t="shared" si="1367"/>
        <v>0</v>
      </c>
      <c r="BE1891" s="191">
        <f t="shared" si="1408"/>
        <v>0</v>
      </c>
      <c r="BF1891" s="210">
        <f t="shared" si="1409"/>
        <v>0</v>
      </c>
      <c r="BG1891" s="211">
        <f t="shared" si="1410"/>
        <v>0</v>
      </c>
      <c r="BH1891" s="289" t="str">
        <f>B1891</f>
        <v>875</v>
      </c>
      <c r="BI1891" s="289" t="str">
        <f>D1891</f>
        <v>0701</v>
      </c>
      <c r="BJ1891" s="284" t="s">
        <v>592</v>
      </c>
      <c r="BK1891" s="284" t="s">
        <v>589</v>
      </c>
      <c r="BL1891" s="233" t="str">
        <f t="shared" si="1411"/>
        <v/>
      </c>
    </row>
    <row r="1892" spans="1:64" ht="12" hidden="1" customHeight="1">
      <c r="A1892" s="333" t="s">
        <v>763</v>
      </c>
      <c r="B1892" s="381" t="s">
        <v>327</v>
      </c>
      <c r="C1892" s="333" t="s">
        <v>764</v>
      </c>
      <c r="D1892" s="381" t="s">
        <v>316</v>
      </c>
      <c r="E1892" s="381" t="s">
        <v>1451</v>
      </c>
      <c r="F1892" s="381" t="s">
        <v>586</v>
      </c>
      <c r="G1892" s="381" t="s">
        <v>407</v>
      </c>
      <c r="H1892" s="100" t="s">
        <v>653</v>
      </c>
      <c r="I1892" s="381" t="s">
        <v>339</v>
      </c>
      <c r="J1892" s="382">
        <v>272000</v>
      </c>
      <c r="K1892" s="382">
        <v>0</v>
      </c>
      <c r="L1892" s="191" t="str">
        <f t="shared" si="1370"/>
        <v>875206470701011007588024431010</v>
      </c>
      <c r="M1892" s="192">
        <f t="array" ref="M1892">IF(COUNT(SEARCH(Удалить_Роспись_КВСР,$B1892)*SEARCH(Удалить_Роспись_ПБС,$C1892)*SEARCH(Удалить_Роспись_КФСР, $D1892)*SEARCH(Удалить_Роспись_КЦСР,$E1892)*SEARCH(Удалить_Роспись_КВР,$F1892)*SEARCH(Удалить_Роспись_ЭК,$H1892)*SEARCH(Удалить_Роспись_КР,$I1892))&gt;0,0,1)</f>
        <v>0</v>
      </c>
      <c r="N1892" s="192">
        <v>0</v>
      </c>
      <c r="O1892" s="192" t="str">
        <f t="shared" si="1371"/>
        <v/>
      </c>
      <c r="P1892" s="192" t="str">
        <f t="shared" si="1412"/>
        <v/>
      </c>
      <c r="Q1892" s="300" t="str">
        <f t="shared" si="1372"/>
        <v/>
      </c>
      <c r="R1892" s="300" t="str">
        <f t="shared" si="1373"/>
        <v/>
      </c>
      <c r="S1892" s="300" t="str">
        <f t="shared" si="1374"/>
        <v/>
      </c>
      <c r="T1892" s="192" t="str">
        <f t="shared" si="1375"/>
        <v/>
      </c>
      <c r="U1892" s="303" t="str">
        <f t="shared" si="1376"/>
        <v/>
      </c>
      <c r="V1892" s="300" t="str">
        <f t="shared" si="1377"/>
        <v/>
      </c>
      <c r="W1892" s="192" t="str">
        <f t="shared" si="1378"/>
        <v/>
      </c>
      <c r="X1892" s="303" t="str">
        <f t="shared" si="1379"/>
        <v/>
      </c>
      <c r="Y1892" s="300" t="str">
        <f t="shared" si="1380"/>
        <v/>
      </c>
      <c r="Z1892" s="300" t="str">
        <f t="shared" si="1381"/>
        <v/>
      </c>
      <c r="AA1892" s="303" t="str">
        <f t="shared" si="1382"/>
        <v/>
      </c>
      <c r="AB1892" s="300" t="str">
        <f t="shared" si="1383"/>
        <v/>
      </c>
      <c r="AC1892" s="300" t="str">
        <f t="shared" si="1384"/>
        <v/>
      </c>
      <c r="AD1892" s="300" t="str">
        <f t="shared" si="1385"/>
        <v/>
      </c>
      <c r="AE1892" s="192" t="str">
        <f t="shared" si="1386"/>
        <v/>
      </c>
      <c r="AF1892" s="192" t="str">
        <f t="shared" si="1387"/>
        <v/>
      </c>
      <c r="AG1892" s="192"/>
      <c r="AJ1892" s="300" t="str">
        <f t="shared" si="1388"/>
        <v/>
      </c>
      <c r="AK1892" s="300" t="str">
        <f t="shared" si="1389"/>
        <v/>
      </c>
      <c r="AL1892" s="300" t="str">
        <f t="shared" si="1390"/>
        <v/>
      </c>
      <c r="AM1892" s="300" t="str">
        <f t="shared" si="1391"/>
        <v/>
      </c>
      <c r="AN1892" s="300" t="str">
        <f t="shared" si="1392"/>
        <v/>
      </c>
      <c r="AO1892" s="300" t="str">
        <f t="shared" si="1393"/>
        <v/>
      </c>
      <c r="AP1892" s="300" t="str">
        <f t="shared" si="1394"/>
        <v/>
      </c>
      <c r="AQ1892" s="300" t="str">
        <f t="shared" si="1395"/>
        <v/>
      </c>
      <c r="AR1892" s="306" t="str">
        <f t="shared" si="1396"/>
        <v/>
      </c>
      <c r="AS1892" s="300" t="str">
        <f t="shared" si="1397"/>
        <v/>
      </c>
      <c r="AT1892" s="300" t="str">
        <f t="shared" si="1398"/>
        <v/>
      </c>
      <c r="AU1892" s="192" t="str">
        <f t="shared" si="1399"/>
        <v>рбс</v>
      </c>
      <c r="AV1892" s="192" t="str">
        <f t="shared" si="1400"/>
        <v>рбс87520647общосн</v>
      </c>
      <c r="AW1892" s="191">
        <f t="shared" si="1401"/>
        <v>0</v>
      </c>
      <c r="AX1892" s="191">
        <f t="shared" si="1402"/>
        <v>0</v>
      </c>
      <c r="AY1892" s="191">
        <f t="shared" si="1403"/>
        <v>0</v>
      </c>
      <c r="AZ1892" s="191">
        <f t="shared" si="1404"/>
        <v>0</v>
      </c>
      <c r="BA1892" s="193">
        <f t="shared" si="1405"/>
        <v>1</v>
      </c>
      <c r="BB1892" s="193">
        <f t="shared" si="1406"/>
        <v>1</v>
      </c>
      <c r="BC1892" s="193">
        <f t="shared" si="1407"/>
        <v>1</v>
      </c>
      <c r="BD1892" s="191">
        <f t="shared" si="1367"/>
        <v>0</v>
      </c>
      <c r="BE1892" s="191">
        <f t="shared" si="1408"/>
        <v>0</v>
      </c>
      <c r="BF1892" s="210">
        <f t="shared" si="1409"/>
        <v>0</v>
      </c>
      <c r="BG1892" s="211">
        <f t="shared" si="1410"/>
        <v>0</v>
      </c>
      <c r="BH1892" s="289"/>
      <c r="BI1892" s="289"/>
      <c r="BL1892" s="233" t="str">
        <f t="shared" si="1411"/>
        <v/>
      </c>
    </row>
    <row r="1893" spans="1:64" ht="12" hidden="1" customHeight="1">
      <c r="A1893" s="333" t="s">
        <v>763</v>
      </c>
      <c r="B1893" s="381" t="s">
        <v>327</v>
      </c>
      <c r="C1893" s="333" t="s">
        <v>764</v>
      </c>
      <c r="D1893" s="381" t="s">
        <v>316</v>
      </c>
      <c r="E1893" s="381" t="s">
        <v>1451</v>
      </c>
      <c r="F1893" s="381" t="s">
        <v>586</v>
      </c>
      <c r="G1893" s="381" t="s">
        <v>397</v>
      </c>
      <c r="H1893" s="100" t="s">
        <v>653</v>
      </c>
      <c r="I1893" s="381" t="s">
        <v>339</v>
      </c>
      <c r="J1893" s="382">
        <v>68000</v>
      </c>
      <c r="K1893" s="382">
        <v>0</v>
      </c>
      <c r="L1893" s="191" t="str">
        <f t="shared" si="1370"/>
        <v>875206470701011007588024434010</v>
      </c>
      <c r="M1893" s="192">
        <f t="array" ref="M1893">IF(COUNT(SEARCH(Удалить_Роспись_КВСР,$B1893)*SEARCH(Удалить_Роспись_ПБС,$C1893)*SEARCH(Удалить_Роспись_КФСР, $D1893)*SEARCH(Удалить_Роспись_КЦСР,$E1893)*SEARCH(Удалить_Роспись_КВР,$F1893)*SEARCH(Удалить_Роспись_ЭК,$H1893)*SEARCH(Удалить_Роспись_КР,$I1893))&gt;0,0,1)</f>
        <v>0</v>
      </c>
      <c r="N1893" s="192">
        <v>0</v>
      </c>
      <c r="O1893" s="192" t="str">
        <f t="shared" si="1371"/>
        <v/>
      </c>
      <c r="P1893" s="192" t="str">
        <f t="shared" si="1412"/>
        <v/>
      </c>
      <c r="Q1893" s="300" t="str">
        <f t="shared" si="1372"/>
        <v/>
      </c>
      <c r="R1893" s="300" t="str">
        <f t="shared" si="1373"/>
        <v/>
      </c>
      <c r="S1893" s="300" t="str">
        <f t="shared" si="1374"/>
        <v/>
      </c>
      <c r="T1893" s="192" t="str">
        <f t="shared" si="1375"/>
        <v/>
      </c>
      <c r="U1893" s="303" t="str">
        <f t="shared" si="1376"/>
        <v/>
      </c>
      <c r="V1893" s="300" t="str">
        <f t="shared" si="1377"/>
        <v/>
      </c>
      <c r="W1893" s="192" t="str">
        <f t="shared" si="1378"/>
        <v/>
      </c>
      <c r="X1893" s="303" t="str">
        <f t="shared" si="1379"/>
        <v/>
      </c>
      <c r="Y1893" s="300" t="str">
        <f t="shared" si="1380"/>
        <v/>
      </c>
      <c r="Z1893" s="300" t="str">
        <f t="shared" si="1381"/>
        <v/>
      </c>
      <c r="AA1893" s="303" t="str">
        <f t="shared" si="1382"/>
        <v/>
      </c>
      <c r="AB1893" s="300" t="str">
        <f t="shared" si="1383"/>
        <v/>
      </c>
      <c r="AC1893" s="300" t="str">
        <f t="shared" si="1384"/>
        <v/>
      </c>
      <c r="AD1893" s="300" t="str">
        <f t="shared" si="1385"/>
        <v/>
      </c>
      <c r="AE1893" s="192" t="str">
        <f t="shared" si="1386"/>
        <v/>
      </c>
      <c r="AF1893" s="192" t="str">
        <f t="shared" si="1387"/>
        <v/>
      </c>
      <c r="AG1893" s="192"/>
      <c r="AJ1893" s="300" t="str">
        <f t="shared" si="1388"/>
        <v/>
      </c>
      <c r="AK1893" s="300" t="str">
        <f t="shared" si="1389"/>
        <v/>
      </c>
      <c r="AL1893" s="300" t="str">
        <f t="shared" si="1390"/>
        <v/>
      </c>
      <c r="AM1893" s="300" t="str">
        <f t="shared" si="1391"/>
        <v/>
      </c>
      <c r="AN1893" s="300" t="str">
        <f t="shared" si="1392"/>
        <v/>
      </c>
      <c r="AO1893" s="300" t="str">
        <f t="shared" si="1393"/>
        <v/>
      </c>
      <c r="AP1893" s="300" t="str">
        <f t="shared" si="1394"/>
        <v/>
      </c>
      <c r="AQ1893" s="300" t="str">
        <f t="shared" si="1395"/>
        <v/>
      </c>
      <c r="AR1893" s="306" t="str">
        <f t="shared" si="1396"/>
        <v/>
      </c>
      <c r="AS1893" s="300" t="str">
        <f t="shared" si="1397"/>
        <v/>
      </c>
      <c r="AT1893" s="300" t="str">
        <f t="shared" si="1398"/>
        <v/>
      </c>
      <c r="AU1893" s="192" t="str">
        <f t="shared" si="1399"/>
        <v>рбс</v>
      </c>
      <c r="AV1893" s="192" t="str">
        <f t="shared" si="1400"/>
        <v>рбс87520647общпро</v>
      </c>
      <c r="AW1893" s="191">
        <f t="shared" si="1401"/>
        <v>0</v>
      </c>
      <c r="AX1893" s="191">
        <f t="shared" si="1402"/>
        <v>0</v>
      </c>
      <c r="AY1893" s="191">
        <f t="shared" si="1403"/>
        <v>0</v>
      </c>
      <c r="AZ1893" s="191">
        <f t="shared" si="1404"/>
        <v>0</v>
      </c>
      <c r="BA1893" s="193">
        <f t="shared" si="1405"/>
        <v>1</v>
      </c>
      <c r="BB1893" s="193">
        <f t="shared" si="1406"/>
        <v>1</v>
      </c>
      <c r="BC1893" s="193">
        <f t="shared" si="1407"/>
        <v>1</v>
      </c>
      <c r="BD1893" s="191">
        <f t="shared" si="1367"/>
        <v>0</v>
      </c>
      <c r="BE1893" s="191">
        <f t="shared" si="1408"/>
        <v>0</v>
      </c>
      <c r="BF1893" s="210">
        <f t="shared" si="1409"/>
        <v>0</v>
      </c>
      <c r="BG1893" s="211">
        <f t="shared" si="1410"/>
        <v>0</v>
      </c>
      <c r="BH1893" s="289" t="str">
        <f t="shared" ref="BH1893:BH1902" si="1413">B1893</f>
        <v>875</v>
      </c>
      <c r="BI1893" s="289" t="str">
        <f t="shared" ref="BI1893:BI1902" si="1414">D1893</f>
        <v>0701</v>
      </c>
      <c r="BJ1893" s="284" t="s">
        <v>592</v>
      </c>
      <c r="BK1893" s="284" t="s">
        <v>586</v>
      </c>
      <c r="BL1893" s="233" t="str">
        <f t="shared" si="1411"/>
        <v/>
      </c>
    </row>
    <row r="1894" spans="1:64" ht="12" hidden="1" customHeight="1">
      <c r="A1894" s="333" t="s">
        <v>763</v>
      </c>
      <c r="B1894" s="381" t="s">
        <v>327</v>
      </c>
      <c r="C1894" s="333" t="s">
        <v>764</v>
      </c>
      <c r="D1894" s="381" t="s">
        <v>311</v>
      </c>
      <c r="E1894" s="381" t="s">
        <v>1452</v>
      </c>
      <c r="F1894" s="381" t="s">
        <v>586</v>
      </c>
      <c r="G1894" s="381" t="s">
        <v>397</v>
      </c>
      <c r="H1894" s="100" t="s">
        <v>653</v>
      </c>
      <c r="I1894" s="381" t="s">
        <v>339</v>
      </c>
      <c r="J1894" s="382">
        <v>17520</v>
      </c>
      <c r="K1894" s="382">
        <v>0</v>
      </c>
      <c r="L1894" s="191" t="str">
        <f t="shared" si="1370"/>
        <v>875206471003011007554024434010</v>
      </c>
      <c r="M1894" s="192">
        <f t="array" ref="M1894">IF(COUNT(SEARCH(Удалить_Роспись_КВСР,$B1894)*SEARCH(Удалить_Роспись_ПБС,$C1894)*SEARCH(Удалить_Роспись_КФСР, $D1894)*SEARCH(Удалить_Роспись_КЦСР,$E1894)*SEARCH(Удалить_Роспись_КВР,$F1894)*SEARCH(Удалить_Роспись_ЭК,$H1894)*SEARCH(Удалить_Роспись_КР,$I1894))&gt;0,0,1)</f>
        <v>0</v>
      </c>
      <c r="N1894" s="192">
        <v>0</v>
      </c>
      <c r="O1894" s="192" t="str">
        <f t="shared" si="1371"/>
        <v/>
      </c>
      <c r="P1894" s="192" t="str">
        <f t="shared" si="1412"/>
        <v/>
      </c>
      <c r="Q1894" s="300" t="str">
        <f t="shared" si="1372"/>
        <v/>
      </c>
      <c r="R1894" s="300" t="str">
        <f t="shared" si="1373"/>
        <v/>
      </c>
      <c r="S1894" s="300" t="str">
        <f t="shared" si="1374"/>
        <v/>
      </c>
      <c r="T1894" s="192" t="str">
        <f t="shared" si="1375"/>
        <v/>
      </c>
      <c r="U1894" s="303" t="str">
        <f t="shared" si="1376"/>
        <v/>
      </c>
      <c r="V1894" s="300" t="str">
        <f t="shared" si="1377"/>
        <v/>
      </c>
      <c r="W1894" s="192" t="str">
        <f t="shared" si="1378"/>
        <v/>
      </c>
      <c r="X1894" s="303" t="str">
        <f t="shared" si="1379"/>
        <v/>
      </c>
      <c r="Y1894" s="300" t="str">
        <f t="shared" si="1380"/>
        <v/>
      </c>
      <c r="Z1894" s="300" t="str">
        <f t="shared" si="1381"/>
        <v/>
      </c>
      <c r="AA1894" s="303" t="str">
        <f t="shared" si="1382"/>
        <v/>
      </c>
      <c r="AB1894" s="300" t="str">
        <f t="shared" si="1383"/>
        <v/>
      </c>
      <c r="AC1894" s="300" t="str">
        <f t="shared" si="1384"/>
        <v/>
      </c>
      <c r="AD1894" s="300" t="str">
        <f t="shared" si="1385"/>
        <v/>
      </c>
      <c r="AE1894" s="192" t="str">
        <f t="shared" si="1386"/>
        <v/>
      </c>
      <c r="AF1894" s="192" t="str">
        <f t="shared" si="1387"/>
        <v/>
      </c>
      <c r="AG1894" s="192"/>
      <c r="AJ1894" s="300" t="str">
        <f t="shared" si="1388"/>
        <v/>
      </c>
      <c r="AK1894" s="300" t="str">
        <f t="shared" si="1389"/>
        <v/>
      </c>
      <c r="AL1894" s="300" t="str">
        <f t="shared" si="1390"/>
        <v/>
      </c>
      <c r="AM1894" s="300" t="str">
        <f t="shared" si="1391"/>
        <v/>
      </c>
      <c r="AN1894" s="300" t="str">
        <f t="shared" si="1392"/>
        <v/>
      </c>
      <c r="AO1894" s="300" t="str">
        <f t="shared" si="1393"/>
        <v/>
      </c>
      <c r="AP1894" s="300" t="str">
        <f t="shared" si="1394"/>
        <v/>
      </c>
      <c r="AQ1894" s="300" t="str">
        <f t="shared" si="1395"/>
        <v/>
      </c>
      <c r="AR1894" s="306" t="str">
        <f t="shared" si="1396"/>
        <v/>
      </c>
      <c r="AS1894" s="300" t="str">
        <f t="shared" si="1397"/>
        <v/>
      </c>
      <c r="AT1894" s="300" t="str">
        <f t="shared" si="1398"/>
        <v/>
      </c>
      <c r="AU1894" s="192" t="str">
        <f t="shared" si="1399"/>
        <v>рбс</v>
      </c>
      <c r="AV1894" s="192" t="str">
        <f t="shared" si="1400"/>
        <v>рбс87520647общпро</v>
      </c>
      <c r="AW1894" s="191">
        <f t="shared" si="1401"/>
        <v>0</v>
      </c>
      <c r="AX1894" s="191">
        <f t="shared" si="1402"/>
        <v>0</v>
      </c>
      <c r="AY1894" s="191">
        <f t="shared" si="1403"/>
        <v>0</v>
      </c>
      <c r="AZ1894" s="191">
        <f t="shared" si="1404"/>
        <v>0</v>
      </c>
      <c r="BA1894" s="193">
        <f t="shared" si="1405"/>
        <v>1</v>
      </c>
      <c r="BB1894" s="193">
        <f t="shared" si="1406"/>
        <v>1</v>
      </c>
      <c r="BC1894" s="193">
        <f t="shared" si="1407"/>
        <v>1</v>
      </c>
      <c r="BD1894" s="191">
        <f t="shared" si="1367"/>
        <v>0</v>
      </c>
      <c r="BE1894" s="191">
        <f t="shared" si="1408"/>
        <v>0</v>
      </c>
      <c r="BF1894" s="210">
        <f t="shared" si="1409"/>
        <v>0</v>
      </c>
      <c r="BG1894" s="211">
        <f t="shared" si="1410"/>
        <v>0</v>
      </c>
      <c r="BH1894" s="289" t="str">
        <f t="shared" si="1413"/>
        <v>875</v>
      </c>
      <c r="BI1894" s="289" t="str">
        <f t="shared" si="1414"/>
        <v>1003</v>
      </c>
      <c r="BJ1894" s="284" t="s">
        <v>592</v>
      </c>
      <c r="BK1894" s="284" t="s">
        <v>586</v>
      </c>
      <c r="BL1894" s="233" t="str">
        <f t="shared" si="1411"/>
        <v/>
      </c>
    </row>
    <row r="1895" spans="1:64" ht="12" customHeight="1">
      <c r="A1895" s="333" t="s">
        <v>765</v>
      </c>
      <c r="B1895" s="381" t="s">
        <v>327</v>
      </c>
      <c r="C1895" s="333" t="s">
        <v>766</v>
      </c>
      <c r="D1895" s="381" t="s">
        <v>316</v>
      </c>
      <c r="E1895" s="381" t="s">
        <v>1443</v>
      </c>
      <c r="F1895" s="381" t="s">
        <v>608</v>
      </c>
      <c r="G1895" s="381" t="s">
        <v>385</v>
      </c>
      <c r="H1895" s="100" t="s">
        <v>653</v>
      </c>
      <c r="I1895" s="381" t="s">
        <v>505</v>
      </c>
      <c r="J1895" s="382">
        <v>598061</v>
      </c>
      <c r="K1895" s="382">
        <v>447181.61</v>
      </c>
      <c r="L1895" s="191" t="str">
        <f t="shared" si="1370"/>
        <v>875207160701011004001011121101</v>
      </c>
      <c r="M1895" s="192">
        <f t="array" ref="M1895">IF(COUNT(SEARCH(Удалить_Роспись_КВСР,$B1895)*SEARCH(Удалить_Роспись_ПБС,$C1895)*SEARCH(Удалить_Роспись_КФСР, $D1895)*SEARCH(Удалить_Роспись_КЦСР,$E1895)*SEARCH(Удалить_Роспись_КВР,$F1895)*SEARCH(Удалить_Роспись_ЭК,$H1895)*SEARCH(Удалить_Роспись_КР,$I1895))&gt;0,0,1)</f>
        <v>0</v>
      </c>
      <c r="N1895" s="192">
        <v>0</v>
      </c>
      <c r="O1895" s="192" t="str">
        <f t="shared" si="1371"/>
        <v/>
      </c>
      <c r="P1895" s="192" t="str">
        <f t="shared" si="1412"/>
        <v/>
      </c>
      <c r="Q1895" s="300" t="str">
        <f t="shared" si="1372"/>
        <v/>
      </c>
      <c r="R1895" s="300" t="str">
        <f t="shared" si="1373"/>
        <v/>
      </c>
      <c r="S1895" s="300" t="str">
        <f t="shared" si="1374"/>
        <v/>
      </c>
      <c r="T1895" s="192" t="str">
        <f t="shared" si="1375"/>
        <v/>
      </c>
      <c r="U1895" s="303" t="str">
        <f t="shared" si="1376"/>
        <v/>
      </c>
      <c r="V1895" s="300" t="str">
        <f t="shared" si="1377"/>
        <v/>
      </c>
      <c r="W1895" s="192" t="str">
        <f t="shared" si="1378"/>
        <v/>
      </c>
      <c r="X1895" s="303" t="str">
        <f t="shared" si="1379"/>
        <v/>
      </c>
      <c r="Y1895" s="300" t="str">
        <f t="shared" si="1380"/>
        <v/>
      </c>
      <c r="Z1895" s="300" t="str">
        <f t="shared" si="1381"/>
        <v/>
      </c>
      <c r="AA1895" s="303" t="str">
        <f t="shared" si="1382"/>
        <v/>
      </c>
      <c r="AB1895" s="300" t="str">
        <f t="shared" si="1383"/>
        <v/>
      </c>
      <c r="AC1895" s="300" t="str">
        <f t="shared" si="1384"/>
        <v/>
      </c>
      <c r="AD1895" s="300" t="str">
        <f t="shared" si="1385"/>
        <v/>
      </c>
      <c r="AE1895" s="192" t="str">
        <f t="shared" si="1386"/>
        <v/>
      </c>
      <c r="AF1895" s="192" t="str">
        <f t="shared" si="1387"/>
        <v/>
      </c>
      <c r="AG1895" s="192"/>
      <c r="AJ1895" s="300" t="str">
        <f t="shared" si="1388"/>
        <v/>
      </c>
      <c r="AK1895" s="300" t="str">
        <f t="shared" si="1389"/>
        <v/>
      </c>
      <c r="AL1895" s="300" t="str">
        <f t="shared" si="1390"/>
        <v/>
      </c>
      <c r="AM1895" s="300" t="str">
        <f t="shared" si="1391"/>
        <v/>
      </c>
      <c r="AN1895" s="300" t="str">
        <f t="shared" si="1392"/>
        <v/>
      </c>
      <c r="AO1895" s="300" t="str">
        <f t="shared" si="1393"/>
        <v/>
      </c>
      <c r="AP1895" s="300" t="str">
        <f t="shared" si="1394"/>
        <v/>
      </c>
      <c r="AQ1895" s="300" t="str">
        <f t="shared" si="1395"/>
        <v/>
      </c>
      <c r="AR1895" s="306" t="str">
        <f t="shared" si="1396"/>
        <v/>
      </c>
      <c r="AS1895" s="300" t="str">
        <f t="shared" si="1397"/>
        <v/>
      </c>
      <c r="AT1895" s="300" t="str">
        <f t="shared" si="1398"/>
        <v/>
      </c>
      <c r="AU1895" s="192" t="str">
        <f t="shared" si="1399"/>
        <v>рбс</v>
      </c>
      <c r="AV1895" s="192" t="str">
        <f t="shared" si="1400"/>
        <v>рбс87520716общопл</v>
      </c>
      <c r="AW1895" s="191">
        <f t="shared" si="1401"/>
        <v>0</v>
      </c>
      <c r="AX1895" s="191">
        <f t="shared" si="1402"/>
        <v>0</v>
      </c>
      <c r="AY1895" s="191">
        <f t="shared" si="1403"/>
        <v>0</v>
      </c>
      <c r="AZ1895" s="191">
        <f t="shared" si="1404"/>
        <v>0</v>
      </c>
      <c r="BA1895" s="193">
        <f t="shared" si="1405"/>
        <v>1</v>
      </c>
      <c r="BB1895" s="193">
        <f t="shared" si="1406"/>
        <v>1</v>
      </c>
      <c r="BC1895" s="193">
        <f t="shared" si="1407"/>
        <v>1</v>
      </c>
      <c r="BD1895" s="191">
        <f t="shared" si="1367"/>
        <v>0</v>
      </c>
      <c r="BE1895" s="191">
        <f t="shared" si="1408"/>
        <v>0</v>
      </c>
      <c r="BF1895" s="210">
        <f t="shared" si="1409"/>
        <v>0</v>
      </c>
      <c r="BG1895" s="211">
        <f t="shared" si="1410"/>
        <v>0</v>
      </c>
      <c r="BH1895" s="289" t="str">
        <f t="shared" si="1413"/>
        <v>875</v>
      </c>
      <c r="BI1895" s="289" t="str">
        <f t="shared" si="1414"/>
        <v>0701</v>
      </c>
      <c r="BJ1895" s="284" t="s">
        <v>592</v>
      </c>
      <c r="BK1895" s="284" t="s">
        <v>586</v>
      </c>
      <c r="BL1895" s="233" t="str">
        <f t="shared" si="1411"/>
        <v/>
      </c>
    </row>
    <row r="1896" spans="1:64" ht="12" customHeight="1">
      <c r="A1896" s="333" t="s">
        <v>765</v>
      </c>
      <c r="B1896" s="381" t="s">
        <v>327</v>
      </c>
      <c r="C1896" s="333" t="s">
        <v>766</v>
      </c>
      <c r="D1896" s="381" t="s">
        <v>316</v>
      </c>
      <c r="E1896" s="381" t="s">
        <v>1443</v>
      </c>
      <c r="F1896" s="381" t="s">
        <v>902</v>
      </c>
      <c r="G1896" s="381" t="s">
        <v>387</v>
      </c>
      <c r="H1896" s="100" t="s">
        <v>653</v>
      </c>
      <c r="I1896" s="381" t="s">
        <v>505</v>
      </c>
      <c r="J1896" s="382">
        <v>180498.36</v>
      </c>
      <c r="K1896" s="382">
        <v>145514.22</v>
      </c>
      <c r="L1896" s="191" t="str">
        <f t="shared" si="1370"/>
        <v>875207160701011004001011921301</v>
      </c>
      <c r="M1896" s="192">
        <f t="array" ref="M1896">IF(COUNT(SEARCH(Удалить_Роспись_КВСР,$B1896)*SEARCH(Удалить_Роспись_ПБС,$C1896)*SEARCH(Удалить_Роспись_КФСР, $D1896)*SEARCH(Удалить_Роспись_КЦСР,$E1896)*SEARCH(Удалить_Роспись_КВР,$F1896)*SEARCH(Удалить_Роспись_ЭК,$H1896)*SEARCH(Удалить_Роспись_КР,$I1896))&gt;0,0,1)</f>
        <v>0</v>
      </c>
      <c r="N1896" s="192">
        <v>0</v>
      </c>
      <c r="O1896" s="192" t="str">
        <f t="shared" si="1371"/>
        <v/>
      </c>
      <c r="P1896" s="192" t="str">
        <f t="shared" si="1412"/>
        <v/>
      </c>
      <c r="Q1896" s="300" t="str">
        <f t="shared" si="1372"/>
        <v/>
      </c>
      <c r="R1896" s="300" t="str">
        <f t="shared" si="1373"/>
        <v/>
      </c>
      <c r="S1896" s="300" t="str">
        <f t="shared" si="1374"/>
        <v/>
      </c>
      <c r="T1896" s="192" t="str">
        <f t="shared" si="1375"/>
        <v/>
      </c>
      <c r="U1896" s="303" t="str">
        <f t="shared" si="1376"/>
        <v/>
      </c>
      <c r="V1896" s="300" t="str">
        <f t="shared" si="1377"/>
        <v/>
      </c>
      <c r="W1896" s="192" t="str">
        <f t="shared" si="1378"/>
        <v/>
      </c>
      <c r="X1896" s="303" t="str">
        <f t="shared" si="1379"/>
        <v/>
      </c>
      <c r="Y1896" s="300" t="str">
        <f t="shared" si="1380"/>
        <v/>
      </c>
      <c r="Z1896" s="300" t="str">
        <f t="shared" si="1381"/>
        <v/>
      </c>
      <c r="AA1896" s="303" t="str">
        <f t="shared" si="1382"/>
        <v/>
      </c>
      <c r="AB1896" s="300" t="str">
        <f t="shared" si="1383"/>
        <v/>
      </c>
      <c r="AC1896" s="300" t="str">
        <f t="shared" si="1384"/>
        <v/>
      </c>
      <c r="AD1896" s="300" t="str">
        <f t="shared" si="1385"/>
        <v/>
      </c>
      <c r="AE1896" s="192" t="str">
        <f t="shared" si="1386"/>
        <v/>
      </c>
      <c r="AF1896" s="192" t="str">
        <f t="shared" si="1387"/>
        <v/>
      </c>
      <c r="AG1896" s="192"/>
      <c r="AJ1896" s="300" t="str">
        <f t="shared" si="1388"/>
        <v/>
      </c>
      <c r="AK1896" s="300" t="str">
        <f t="shared" si="1389"/>
        <v/>
      </c>
      <c r="AL1896" s="300" t="str">
        <f t="shared" si="1390"/>
        <v/>
      </c>
      <c r="AM1896" s="300" t="str">
        <f t="shared" si="1391"/>
        <v/>
      </c>
      <c r="AN1896" s="300" t="str">
        <f t="shared" si="1392"/>
        <v/>
      </c>
      <c r="AO1896" s="300" t="str">
        <f t="shared" si="1393"/>
        <v/>
      </c>
      <c r="AP1896" s="300" t="str">
        <f t="shared" si="1394"/>
        <v/>
      </c>
      <c r="AQ1896" s="300" t="str">
        <f t="shared" si="1395"/>
        <v/>
      </c>
      <c r="AR1896" s="306" t="str">
        <f t="shared" si="1396"/>
        <v/>
      </c>
      <c r="AS1896" s="300" t="str">
        <f t="shared" si="1397"/>
        <v/>
      </c>
      <c r="AT1896" s="300" t="str">
        <f t="shared" si="1398"/>
        <v/>
      </c>
      <c r="AU1896" s="192" t="str">
        <f t="shared" si="1399"/>
        <v>рбс</v>
      </c>
      <c r="AV1896" s="192" t="str">
        <f t="shared" si="1400"/>
        <v>рбс87520716общопл</v>
      </c>
      <c r="AW1896" s="191">
        <f t="shared" si="1401"/>
        <v>0</v>
      </c>
      <c r="AX1896" s="191">
        <f t="shared" si="1402"/>
        <v>0</v>
      </c>
      <c r="AY1896" s="191">
        <f t="shared" si="1403"/>
        <v>0</v>
      </c>
      <c r="AZ1896" s="191">
        <f t="shared" si="1404"/>
        <v>0</v>
      </c>
      <c r="BA1896" s="193">
        <f t="shared" si="1405"/>
        <v>1</v>
      </c>
      <c r="BB1896" s="193">
        <f t="shared" si="1406"/>
        <v>1</v>
      </c>
      <c r="BC1896" s="193">
        <f t="shared" si="1407"/>
        <v>1</v>
      </c>
      <c r="BD1896" s="191">
        <f t="shared" si="1367"/>
        <v>0</v>
      </c>
      <c r="BE1896" s="191">
        <f t="shared" si="1408"/>
        <v>0</v>
      </c>
      <c r="BF1896" s="210">
        <f t="shared" si="1409"/>
        <v>0</v>
      </c>
      <c r="BG1896" s="211">
        <f t="shared" si="1410"/>
        <v>0</v>
      </c>
      <c r="BH1896" s="289" t="str">
        <f t="shared" si="1413"/>
        <v>875</v>
      </c>
      <c r="BI1896" s="289" t="str">
        <f t="shared" si="1414"/>
        <v>0701</v>
      </c>
      <c r="BJ1896" s="284" t="s">
        <v>592</v>
      </c>
      <c r="BK1896" s="284" t="s">
        <v>586</v>
      </c>
      <c r="BL1896" s="233" t="str">
        <f t="shared" si="1411"/>
        <v/>
      </c>
    </row>
    <row r="1897" spans="1:64" ht="12" customHeight="1">
      <c r="A1897" s="333" t="s">
        <v>765</v>
      </c>
      <c r="B1897" s="381" t="s">
        <v>327</v>
      </c>
      <c r="C1897" s="333" t="s">
        <v>766</v>
      </c>
      <c r="D1897" s="381" t="s">
        <v>316</v>
      </c>
      <c r="E1897" s="381" t="s">
        <v>1443</v>
      </c>
      <c r="F1897" s="381" t="s">
        <v>586</v>
      </c>
      <c r="G1897" s="381" t="s">
        <v>391</v>
      </c>
      <c r="H1897" s="100" t="s">
        <v>653</v>
      </c>
      <c r="I1897" s="381" t="s">
        <v>505</v>
      </c>
      <c r="J1897" s="382">
        <v>9600</v>
      </c>
      <c r="K1897" s="382">
        <v>5331.64</v>
      </c>
      <c r="L1897" s="191" t="str">
        <f t="shared" si="1370"/>
        <v>875207160701011004001024422101</v>
      </c>
      <c r="M1897" s="192">
        <f t="array" ref="M1897">IF(COUNT(SEARCH(Удалить_Роспись_КВСР,$B1897)*SEARCH(Удалить_Роспись_ПБС,$C1897)*SEARCH(Удалить_Роспись_КФСР, $D1897)*SEARCH(Удалить_Роспись_КЦСР,$E1897)*SEARCH(Удалить_Роспись_КВР,$F1897)*SEARCH(Удалить_Роспись_ЭК,$H1897)*SEARCH(Удалить_Роспись_КР,$I1897))&gt;0,0,1)</f>
        <v>0</v>
      </c>
      <c r="N1897" s="192">
        <f>IF(COUNT(SEARCH(Удалить_Индекс_КВСР,$B1897)*SEARCH(Удалить_Индекс_ПБС,$C1897)*SEARCH(Удалить_Индекс_КФСР,$D1897)*SEARCH(Удалить_Индекс_КЦСР,$E1897)*SEARCH(Удалить_Индекс_КВР,$F1897)*SEARCH(Удалить_Индекс_ЭК,$H1897)*SEARCH(Удалить_Индекс_КР,$I1897))&gt;0,0,1)</f>
        <v>1</v>
      </c>
      <c r="O1897" s="192" t="str">
        <f t="shared" si="1371"/>
        <v/>
      </c>
      <c r="P1897" s="192" t="str">
        <f t="shared" si="1412"/>
        <v/>
      </c>
      <c r="Q1897" s="300" t="str">
        <f t="shared" si="1372"/>
        <v/>
      </c>
      <c r="R1897" s="300" t="str">
        <f t="shared" si="1373"/>
        <v/>
      </c>
      <c r="S1897" s="300" t="str">
        <f t="shared" si="1374"/>
        <v/>
      </c>
      <c r="T1897" s="192" t="str">
        <f t="shared" si="1375"/>
        <v/>
      </c>
      <c r="U1897" s="303" t="str">
        <f t="shared" si="1376"/>
        <v/>
      </c>
      <c r="V1897" s="300" t="str">
        <f t="shared" si="1377"/>
        <v/>
      </c>
      <c r="W1897" s="192" t="str">
        <f t="shared" si="1378"/>
        <v/>
      </c>
      <c r="X1897" s="303" t="str">
        <f t="shared" si="1379"/>
        <v/>
      </c>
      <c r="Y1897" s="300" t="str">
        <f t="shared" si="1380"/>
        <v/>
      </c>
      <c r="Z1897" s="300" t="str">
        <f t="shared" si="1381"/>
        <v/>
      </c>
      <c r="AA1897" s="303" t="str">
        <f t="shared" si="1382"/>
        <v/>
      </c>
      <c r="AB1897" s="300" t="str">
        <f t="shared" si="1383"/>
        <v/>
      </c>
      <c r="AC1897" s="300" t="str">
        <f t="shared" si="1384"/>
        <v/>
      </c>
      <c r="AD1897" s="300" t="str">
        <f t="shared" si="1385"/>
        <v/>
      </c>
      <c r="AE1897" s="192" t="str">
        <f t="shared" si="1386"/>
        <v/>
      </c>
      <c r="AF1897" s="192" t="str">
        <f t="shared" si="1387"/>
        <v/>
      </c>
      <c r="AG1897" s="192"/>
      <c r="AJ1897" s="300" t="str">
        <f t="shared" si="1388"/>
        <v/>
      </c>
      <c r="AK1897" s="300" t="str">
        <f t="shared" si="1389"/>
        <v/>
      </c>
      <c r="AL1897" s="300" t="str">
        <f t="shared" si="1390"/>
        <v/>
      </c>
      <c r="AM1897" s="300" t="str">
        <f t="shared" si="1391"/>
        <v/>
      </c>
      <c r="AN1897" s="300" t="str">
        <f t="shared" si="1392"/>
        <v/>
      </c>
      <c r="AO1897" s="300" t="str">
        <f t="shared" si="1393"/>
        <v/>
      </c>
      <c r="AP1897" s="300" t="str">
        <f t="shared" si="1394"/>
        <v/>
      </c>
      <c r="AQ1897" s="300" t="str">
        <f t="shared" si="1395"/>
        <v/>
      </c>
      <c r="AR1897" s="306" t="str">
        <f t="shared" si="1396"/>
        <v/>
      </c>
      <c r="AS1897" s="300" t="str">
        <f t="shared" si="1397"/>
        <v/>
      </c>
      <c r="AT1897" s="300" t="str">
        <f t="shared" si="1398"/>
        <v/>
      </c>
      <c r="AU1897" s="192" t="str">
        <f t="shared" si="1399"/>
        <v>рбс</v>
      </c>
      <c r="AV1897" s="192" t="str">
        <f t="shared" si="1400"/>
        <v>рбс87520716общпро</v>
      </c>
      <c r="AW1897" s="191">
        <f t="shared" si="1401"/>
        <v>0</v>
      </c>
      <c r="AX1897" s="191">
        <f t="shared" si="1402"/>
        <v>0</v>
      </c>
      <c r="AY1897" s="191">
        <f t="shared" si="1403"/>
        <v>9600</v>
      </c>
      <c r="AZ1897" s="191">
        <f t="shared" si="1404"/>
        <v>5331.64</v>
      </c>
      <c r="BA1897" s="193">
        <f t="shared" si="1405"/>
        <v>1</v>
      </c>
      <c r="BB1897" s="193">
        <f t="shared" si="1406"/>
        <v>1</v>
      </c>
      <c r="BC1897" s="193">
        <f t="shared" si="1407"/>
        <v>1</v>
      </c>
      <c r="BD1897" s="191">
        <f t="shared" si="1367"/>
        <v>9600</v>
      </c>
      <c r="BE1897" s="191">
        <f t="shared" si="1408"/>
        <v>5331.64</v>
      </c>
      <c r="BF1897" s="210">
        <f t="shared" si="1409"/>
        <v>9600</v>
      </c>
      <c r="BG1897" s="211">
        <f t="shared" si="1410"/>
        <v>9600</v>
      </c>
      <c r="BH1897" s="289" t="str">
        <f t="shared" si="1413"/>
        <v>875</v>
      </c>
      <c r="BI1897" s="289" t="str">
        <f t="shared" si="1414"/>
        <v>0701</v>
      </c>
      <c r="BJ1897" s="284" t="s">
        <v>592</v>
      </c>
      <c r="BK1897" s="284" t="s">
        <v>586</v>
      </c>
      <c r="BL1897" s="233" t="str">
        <f t="shared" si="1411"/>
        <v/>
      </c>
    </row>
    <row r="1898" spans="1:64" ht="12" customHeight="1">
      <c r="A1898" s="333" t="s">
        <v>765</v>
      </c>
      <c r="B1898" s="381" t="s">
        <v>327</v>
      </c>
      <c r="C1898" s="333" t="s">
        <v>766</v>
      </c>
      <c r="D1898" s="381" t="s">
        <v>316</v>
      </c>
      <c r="E1898" s="381" t="s">
        <v>1443</v>
      </c>
      <c r="F1898" s="381" t="s">
        <v>586</v>
      </c>
      <c r="G1898" s="381" t="s">
        <v>394</v>
      </c>
      <c r="H1898" s="100" t="s">
        <v>653</v>
      </c>
      <c r="I1898" s="381" t="s">
        <v>505</v>
      </c>
      <c r="J1898" s="382">
        <v>59236.61</v>
      </c>
      <c r="K1898" s="382">
        <v>14276.16</v>
      </c>
      <c r="L1898" s="191" t="str">
        <f t="shared" si="1370"/>
        <v>875207160701011004001024422501</v>
      </c>
      <c r="M1898" s="192">
        <f t="array" ref="M1898">IF(COUNT(SEARCH(Удалить_Роспись_КВСР,$B1898)*SEARCH(Удалить_Роспись_ПБС,$C1898)*SEARCH(Удалить_Роспись_КФСР, $D1898)*SEARCH(Удалить_Роспись_КЦСР,$E1898)*SEARCH(Удалить_Роспись_КВР,$F1898)*SEARCH(Удалить_Роспись_ЭК,$H1898)*SEARCH(Удалить_Роспись_КР,$I1898))&gt;0,0,1)</f>
        <v>0</v>
      </c>
      <c r="N1898" s="192">
        <f>IF(COUNT(SEARCH(Удалить_Индекс_КВСР,$B1898)*SEARCH(Удалить_Индекс_ПБС,$C1898)*SEARCH(Удалить_Индекс_КФСР,$D1898)*SEARCH(Удалить_Индекс_КЦСР,$E1898)*SEARCH(Удалить_Индекс_КВР,$F1898)*SEARCH(Удалить_Индекс_ЭК,$H1898)*SEARCH(Удалить_Индекс_КР,$I1898))&gt;0,0,1)</f>
        <v>1</v>
      </c>
      <c r="O1898" s="192" t="str">
        <f t="shared" si="1371"/>
        <v/>
      </c>
      <c r="P1898" s="192" t="str">
        <f t="shared" si="1412"/>
        <v/>
      </c>
      <c r="Q1898" s="300" t="str">
        <f t="shared" si="1372"/>
        <v/>
      </c>
      <c r="R1898" s="300" t="str">
        <f t="shared" si="1373"/>
        <v/>
      </c>
      <c r="S1898" s="300" t="str">
        <f t="shared" si="1374"/>
        <v/>
      </c>
      <c r="T1898" s="192" t="str">
        <f t="shared" si="1375"/>
        <v/>
      </c>
      <c r="U1898" s="303" t="str">
        <f t="shared" si="1376"/>
        <v/>
      </c>
      <c r="V1898" s="300" t="str">
        <f t="shared" si="1377"/>
        <v/>
      </c>
      <c r="W1898" s="192" t="str">
        <f t="shared" si="1378"/>
        <v/>
      </c>
      <c r="X1898" s="303" t="str">
        <f t="shared" si="1379"/>
        <v/>
      </c>
      <c r="Y1898" s="300" t="str">
        <f t="shared" si="1380"/>
        <v/>
      </c>
      <c r="Z1898" s="300" t="str">
        <f t="shared" si="1381"/>
        <v/>
      </c>
      <c r="AA1898" s="303" t="str">
        <f t="shared" si="1382"/>
        <v/>
      </c>
      <c r="AB1898" s="300" t="str">
        <f t="shared" si="1383"/>
        <v/>
      </c>
      <c r="AC1898" s="300" t="str">
        <f t="shared" si="1384"/>
        <v/>
      </c>
      <c r="AD1898" s="300" t="str">
        <f t="shared" si="1385"/>
        <v/>
      </c>
      <c r="AE1898" s="192" t="str">
        <f t="shared" si="1386"/>
        <v/>
      </c>
      <c r="AF1898" s="192" t="str">
        <f t="shared" si="1387"/>
        <v/>
      </c>
      <c r="AG1898" s="192"/>
      <c r="AJ1898" s="300" t="str">
        <f t="shared" si="1388"/>
        <v/>
      </c>
      <c r="AK1898" s="300" t="str">
        <f t="shared" si="1389"/>
        <v/>
      </c>
      <c r="AL1898" s="300" t="str">
        <f t="shared" si="1390"/>
        <v/>
      </c>
      <c r="AM1898" s="300" t="str">
        <f t="shared" si="1391"/>
        <v/>
      </c>
      <c r="AN1898" s="300" t="str">
        <f t="shared" si="1392"/>
        <v/>
      </c>
      <c r="AO1898" s="300" t="str">
        <f t="shared" si="1393"/>
        <v/>
      </c>
      <c r="AP1898" s="300" t="str">
        <f t="shared" si="1394"/>
        <v/>
      </c>
      <c r="AQ1898" s="300" t="str">
        <f t="shared" si="1395"/>
        <v/>
      </c>
      <c r="AR1898" s="306" t="str">
        <f t="shared" si="1396"/>
        <v/>
      </c>
      <c r="AS1898" s="300" t="str">
        <f t="shared" si="1397"/>
        <v/>
      </c>
      <c r="AT1898" s="300" t="str">
        <f t="shared" si="1398"/>
        <v/>
      </c>
      <c r="AU1898" s="192" t="str">
        <f t="shared" si="1399"/>
        <v>рбс</v>
      </c>
      <c r="AV1898" s="192" t="str">
        <f t="shared" si="1400"/>
        <v>рбс87520716общпро</v>
      </c>
      <c r="AW1898" s="191">
        <f t="shared" si="1401"/>
        <v>0</v>
      </c>
      <c r="AX1898" s="191">
        <f t="shared" si="1402"/>
        <v>0</v>
      </c>
      <c r="AY1898" s="191">
        <f t="shared" si="1403"/>
        <v>59236.61</v>
      </c>
      <c r="AZ1898" s="191">
        <f t="shared" si="1404"/>
        <v>14276.16</v>
      </c>
      <c r="BA1898" s="193">
        <f t="shared" si="1405"/>
        <v>1</v>
      </c>
      <c r="BB1898" s="193">
        <f t="shared" si="1406"/>
        <v>1</v>
      </c>
      <c r="BC1898" s="193">
        <f t="shared" si="1407"/>
        <v>1</v>
      </c>
      <c r="BD1898" s="191">
        <f t="shared" si="1367"/>
        <v>59236.61</v>
      </c>
      <c r="BE1898" s="191">
        <f t="shared" si="1408"/>
        <v>14276.16</v>
      </c>
      <c r="BF1898" s="210">
        <f t="shared" si="1409"/>
        <v>59236.61</v>
      </c>
      <c r="BG1898" s="211">
        <f t="shared" si="1410"/>
        <v>59236.61</v>
      </c>
      <c r="BH1898" s="289" t="str">
        <f t="shared" si="1413"/>
        <v>875</v>
      </c>
      <c r="BI1898" s="289" t="str">
        <f t="shared" si="1414"/>
        <v>0701</v>
      </c>
      <c r="BJ1898" s="284" t="s">
        <v>592</v>
      </c>
      <c r="BK1898" s="284" t="s">
        <v>586</v>
      </c>
      <c r="BL1898" s="233" t="str">
        <f t="shared" si="1411"/>
        <v/>
      </c>
    </row>
    <row r="1899" spans="1:64" ht="12" customHeight="1">
      <c r="A1899" s="333" t="s">
        <v>765</v>
      </c>
      <c r="B1899" s="381" t="s">
        <v>327</v>
      </c>
      <c r="C1899" s="333" t="s">
        <v>766</v>
      </c>
      <c r="D1899" s="381" t="s">
        <v>316</v>
      </c>
      <c r="E1899" s="381" t="s">
        <v>1443</v>
      </c>
      <c r="F1899" s="381" t="s">
        <v>586</v>
      </c>
      <c r="G1899" s="381" t="s">
        <v>389</v>
      </c>
      <c r="H1899" s="100" t="s">
        <v>653</v>
      </c>
      <c r="I1899" s="381" t="s">
        <v>505</v>
      </c>
      <c r="J1899" s="382">
        <v>70500</v>
      </c>
      <c r="K1899" s="382">
        <v>51290.65</v>
      </c>
      <c r="L1899" s="191" t="str">
        <f t="shared" si="1370"/>
        <v>875207160701011004001024422601</v>
      </c>
      <c r="M1899" s="192">
        <f t="array" ref="M1899">IF(COUNT(SEARCH(Удалить_Роспись_КВСР,$B1899)*SEARCH(Удалить_Роспись_ПБС,$C1899)*SEARCH(Удалить_Роспись_КФСР, $D1899)*SEARCH(Удалить_Роспись_КЦСР,$E1899)*SEARCH(Удалить_Роспись_КВР,$F1899)*SEARCH(Удалить_Роспись_ЭК,$H1899)*SEARCH(Удалить_Роспись_КР,$I1899))&gt;0,0,1)</f>
        <v>0</v>
      </c>
      <c r="N1899" s="192">
        <f>IF(COUNT(SEARCH(Удалить_Индекс_КВСР,$B1899)*SEARCH(Удалить_Индекс_ПБС,$C1899)*SEARCH(Удалить_Индекс_КФСР,$D1899)*SEARCH(Удалить_Индекс_КЦСР,$E1899)*SEARCH(Удалить_Индекс_КВР,$F1899)*SEARCH(Удалить_Индекс_ЭК,$H1899)*SEARCH(Удалить_Индекс_КР,$I1899))&gt;0,0,1)</f>
        <v>1</v>
      </c>
      <c r="O1899" s="192" t="str">
        <f t="shared" si="1371"/>
        <v/>
      </c>
      <c r="P1899" s="192" t="str">
        <f t="shared" si="1412"/>
        <v/>
      </c>
      <c r="Q1899" s="300" t="str">
        <f t="shared" si="1372"/>
        <v/>
      </c>
      <c r="R1899" s="300" t="str">
        <f t="shared" si="1373"/>
        <v/>
      </c>
      <c r="S1899" s="300" t="str">
        <f t="shared" si="1374"/>
        <v/>
      </c>
      <c r="T1899" s="192" t="str">
        <f t="shared" si="1375"/>
        <v/>
      </c>
      <c r="U1899" s="303" t="str">
        <f t="shared" si="1376"/>
        <v/>
      </c>
      <c r="V1899" s="300" t="str">
        <f t="shared" si="1377"/>
        <v/>
      </c>
      <c r="W1899" s="192" t="str">
        <f t="shared" si="1378"/>
        <v/>
      </c>
      <c r="X1899" s="303" t="str">
        <f t="shared" si="1379"/>
        <v/>
      </c>
      <c r="Y1899" s="300" t="str">
        <f t="shared" si="1380"/>
        <v/>
      </c>
      <c r="Z1899" s="300" t="str">
        <f t="shared" si="1381"/>
        <v/>
      </c>
      <c r="AA1899" s="303" t="str">
        <f t="shared" si="1382"/>
        <v/>
      </c>
      <c r="AB1899" s="300" t="str">
        <f t="shared" si="1383"/>
        <v/>
      </c>
      <c r="AC1899" s="300" t="str">
        <f t="shared" si="1384"/>
        <v/>
      </c>
      <c r="AD1899" s="300" t="str">
        <f t="shared" si="1385"/>
        <v/>
      </c>
      <c r="AE1899" s="192" t="str">
        <f t="shared" si="1386"/>
        <v/>
      </c>
      <c r="AF1899" s="192" t="str">
        <f t="shared" si="1387"/>
        <v/>
      </c>
      <c r="AG1899" s="192"/>
      <c r="AJ1899" s="300" t="str">
        <f t="shared" si="1388"/>
        <v/>
      </c>
      <c r="AK1899" s="300" t="str">
        <f t="shared" si="1389"/>
        <v/>
      </c>
      <c r="AL1899" s="300" t="str">
        <f t="shared" si="1390"/>
        <v/>
      </c>
      <c r="AM1899" s="300" t="str">
        <f t="shared" si="1391"/>
        <v/>
      </c>
      <c r="AN1899" s="300" t="str">
        <f t="shared" si="1392"/>
        <v/>
      </c>
      <c r="AO1899" s="300" t="str">
        <f t="shared" si="1393"/>
        <v/>
      </c>
      <c r="AP1899" s="300" t="str">
        <f t="shared" si="1394"/>
        <v/>
      </c>
      <c r="AQ1899" s="300" t="str">
        <f t="shared" si="1395"/>
        <v/>
      </c>
      <c r="AR1899" s="306" t="str">
        <f t="shared" si="1396"/>
        <v/>
      </c>
      <c r="AS1899" s="300" t="str">
        <f t="shared" si="1397"/>
        <v/>
      </c>
      <c r="AT1899" s="300" t="str">
        <f t="shared" si="1398"/>
        <v/>
      </c>
      <c r="AU1899" s="192" t="str">
        <f t="shared" si="1399"/>
        <v>рбс</v>
      </c>
      <c r="AV1899" s="192" t="str">
        <f t="shared" si="1400"/>
        <v>рбс87520716общпро</v>
      </c>
      <c r="AW1899" s="191">
        <f t="shared" si="1401"/>
        <v>0</v>
      </c>
      <c r="AX1899" s="191">
        <f t="shared" si="1402"/>
        <v>0</v>
      </c>
      <c r="AY1899" s="191">
        <f t="shared" si="1403"/>
        <v>70500</v>
      </c>
      <c r="AZ1899" s="191">
        <f t="shared" si="1404"/>
        <v>51290.65</v>
      </c>
      <c r="BA1899" s="193">
        <f t="shared" si="1405"/>
        <v>1</v>
      </c>
      <c r="BB1899" s="193">
        <f t="shared" si="1406"/>
        <v>1</v>
      </c>
      <c r="BC1899" s="193">
        <f t="shared" si="1407"/>
        <v>1</v>
      </c>
      <c r="BD1899" s="191">
        <f t="shared" si="1367"/>
        <v>70500</v>
      </c>
      <c r="BE1899" s="191">
        <f t="shared" si="1408"/>
        <v>51290.65</v>
      </c>
      <c r="BF1899" s="210">
        <f t="shared" si="1409"/>
        <v>70500</v>
      </c>
      <c r="BG1899" s="211">
        <f t="shared" si="1410"/>
        <v>70500</v>
      </c>
      <c r="BH1899" s="289" t="str">
        <f t="shared" si="1413"/>
        <v>875</v>
      </c>
      <c r="BI1899" s="289" t="str">
        <f t="shared" si="1414"/>
        <v>0701</v>
      </c>
      <c r="BJ1899" s="284" t="s">
        <v>592</v>
      </c>
      <c r="BK1899" s="284" t="s">
        <v>586</v>
      </c>
      <c r="BL1899" s="233" t="str">
        <f t="shared" si="1411"/>
        <v/>
      </c>
    </row>
    <row r="1900" spans="1:64" ht="12" customHeight="1">
      <c r="A1900" s="333" t="s">
        <v>765</v>
      </c>
      <c r="B1900" s="381" t="s">
        <v>327</v>
      </c>
      <c r="C1900" s="333" t="s">
        <v>766</v>
      </c>
      <c r="D1900" s="381" t="s">
        <v>316</v>
      </c>
      <c r="E1900" s="381" t="s">
        <v>1443</v>
      </c>
      <c r="F1900" s="381" t="s">
        <v>586</v>
      </c>
      <c r="G1900" s="381" t="s">
        <v>397</v>
      </c>
      <c r="H1900" s="100" t="s">
        <v>653</v>
      </c>
      <c r="I1900" s="381" t="s">
        <v>505</v>
      </c>
      <c r="J1900" s="382">
        <v>33089</v>
      </c>
      <c r="K1900" s="382">
        <v>33089</v>
      </c>
      <c r="L1900" s="191" t="str">
        <f t="shared" si="1370"/>
        <v>875207160701011004001024434001</v>
      </c>
      <c r="M1900" s="192">
        <f t="array" ref="M1900">IF(COUNT(SEARCH(Удалить_Роспись_КВСР,$B1900)*SEARCH(Удалить_Роспись_ПБС,$C1900)*SEARCH(Удалить_Роспись_КФСР, $D1900)*SEARCH(Удалить_Роспись_КЦСР,$E1900)*SEARCH(Удалить_Роспись_КВР,$F1900)*SEARCH(Удалить_Роспись_ЭК,$H1900)*SEARCH(Удалить_Роспись_КР,$I1900))&gt;0,0,1)</f>
        <v>0</v>
      </c>
      <c r="N1900" s="192">
        <f>IF(COUNT(SEARCH(Удалить_Индекс_КВСР,$B1900)*SEARCH(Удалить_Индекс_ПБС,$C1900)*SEARCH(Удалить_Индекс_КФСР,$D1900)*SEARCH(Удалить_Индекс_КЦСР,$E1900)*SEARCH(Удалить_Индекс_КВР,$F1900)*SEARCH(Удалить_Индекс_ЭК,$H1900)*SEARCH(Удалить_Индекс_КР,$I1900))&gt;0,0,1)</f>
        <v>1</v>
      </c>
      <c r="O1900" s="192" t="str">
        <f t="shared" si="1371"/>
        <v/>
      </c>
      <c r="P1900" s="192" t="str">
        <f t="shared" si="1412"/>
        <v/>
      </c>
      <c r="Q1900" s="300" t="str">
        <f t="shared" si="1372"/>
        <v/>
      </c>
      <c r="R1900" s="300" t="str">
        <f t="shared" si="1373"/>
        <v/>
      </c>
      <c r="S1900" s="300" t="str">
        <f t="shared" si="1374"/>
        <v/>
      </c>
      <c r="T1900" s="192" t="str">
        <f t="shared" si="1375"/>
        <v/>
      </c>
      <c r="U1900" s="303" t="str">
        <f t="shared" si="1376"/>
        <v/>
      </c>
      <c r="V1900" s="300" t="str">
        <f t="shared" si="1377"/>
        <v/>
      </c>
      <c r="W1900" s="192" t="str">
        <f t="shared" si="1378"/>
        <v/>
      </c>
      <c r="X1900" s="303" t="str">
        <f t="shared" si="1379"/>
        <v/>
      </c>
      <c r="Y1900" s="300" t="str">
        <f t="shared" si="1380"/>
        <v/>
      </c>
      <c r="Z1900" s="300" t="str">
        <f t="shared" si="1381"/>
        <v/>
      </c>
      <c r="AA1900" s="303" t="str">
        <f t="shared" si="1382"/>
        <v/>
      </c>
      <c r="AB1900" s="300" t="str">
        <f t="shared" si="1383"/>
        <v/>
      </c>
      <c r="AC1900" s="300" t="str">
        <f t="shared" si="1384"/>
        <v/>
      </c>
      <c r="AD1900" s="300" t="str">
        <f t="shared" si="1385"/>
        <v/>
      </c>
      <c r="AE1900" s="192" t="str">
        <f t="shared" si="1386"/>
        <v/>
      </c>
      <c r="AF1900" s="192" t="str">
        <f t="shared" si="1387"/>
        <v/>
      </c>
      <c r="AG1900" s="192"/>
      <c r="AJ1900" s="300" t="str">
        <f t="shared" si="1388"/>
        <v/>
      </c>
      <c r="AK1900" s="300" t="str">
        <f t="shared" si="1389"/>
        <v/>
      </c>
      <c r="AL1900" s="300" t="str">
        <f t="shared" si="1390"/>
        <v/>
      </c>
      <c r="AM1900" s="300" t="str">
        <f t="shared" si="1391"/>
        <v/>
      </c>
      <c r="AN1900" s="300" t="str">
        <f t="shared" si="1392"/>
        <v/>
      </c>
      <c r="AO1900" s="300" t="str">
        <f t="shared" si="1393"/>
        <v/>
      </c>
      <c r="AP1900" s="300" t="str">
        <f t="shared" si="1394"/>
        <v/>
      </c>
      <c r="AQ1900" s="300" t="str">
        <f t="shared" si="1395"/>
        <v/>
      </c>
      <c r="AR1900" s="306" t="str">
        <f t="shared" si="1396"/>
        <v/>
      </c>
      <c r="AS1900" s="300" t="str">
        <f t="shared" si="1397"/>
        <v/>
      </c>
      <c r="AT1900" s="300" t="str">
        <f t="shared" si="1398"/>
        <v/>
      </c>
      <c r="AU1900" s="192" t="str">
        <f t="shared" si="1399"/>
        <v>рбс</v>
      </c>
      <c r="AV1900" s="192" t="str">
        <f t="shared" si="1400"/>
        <v>рбс87520716общпро</v>
      </c>
      <c r="AW1900" s="191">
        <f t="shared" si="1401"/>
        <v>0</v>
      </c>
      <c r="AX1900" s="191">
        <f t="shared" si="1402"/>
        <v>0</v>
      </c>
      <c r="AY1900" s="191">
        <f t="shared" si="1403"/>
        <v>33089</v>
      </c>
      <c r="AZ1900" s="191">
        <f t="shared" si="1404"/>
        <v>33089</v>
      </c>
      <c r="BA1900" s="193">
        <f t="shared" si="1405"/>
        <v>1</v>
      </c>
      <c r="BB1900" s="193">
        <f t="shared" si="1406"/>
        <v>1</v>
      </c>
      <c r="BC1900" s="193">
        <f t="shared" si="1407"/>
        <v>1</v>
      </c>
      <c r="BD1900" s="191">
        <f t="shared" si="1367"/>
        <v>33089</v>
      </c>
      <c r="BE1900" s="191">
        <f t="shared" si="1408"/>
        <v>33089</v>
      </c>
      <c r="BF1900" s="210">
        <f t="shared" si="1409"/>
        <v>33089</v>
      </c>
      <c r="BG1900" s="211">
        <f t="shared" si="1410"/>
        <v>33089</v>
      </c>
      <c r="BH1900" s="289" t="str">
        <f t="shared" si="1413"/>
        <v>875</v>
      </c>
      <c r="BI1900" s="289" t="str">
        <f t="shared" si="1414"/>
        <v>0701</v>
      </c>
      <c r="BJ1900" s="284" t="s">
        <v>592</v>
      </c>
      <c r="BK1900" s="284" t="s">
        <v>586</v>
      </c>
      <c r="BL1900" s="233" t="str">
        <f t="shared" si="1411"/>
        <v/>
      </c>
    </row>
    <row r="1901" spans="1:64" ht="12" customHeight="1">
      <c r="A1901" s="333" t="s">
        <v>765</v>
      </c>
      <c r="B1901" s="381" t="s">
        <v>327</v>
      </c>
      <c r="C1901" s="333" t="s">
        <v>766</v>
      </c>
      <c r="D1901" s="381" t="s">
        <v>316</v>
      </c>
      <c r="E1901" s="381" t="s">
        <v>1443</v>
      </c>
      <c r="F1901" s="381" t="s">
        <v>658</v>
      </c>
      <c r="G1901" s="381" t="s">
        <v>395</v>
      </c>
      <c r="H1901" s="100" t="s">
        <v>653</v>
      </c>
      <c r="I1901" s="381" t="s">
        <v>505</v>
      </c>
      <c r="J1901" s="382">
        <v>115.64</v>
      </c>
      <c r="K1901" s="382">
        <v>115.64</v>
      </c>
      <c r="L1901" s="191" t="str">
        <f t="shared" si="1370"/>
        <v>875207160701011004001085329001</v>
      </c>
      <c r="M1901" s="192">
        <f t="array" ref="M1901">IF(COUNT(SEARCH(Удалить_Роспись_КВСР,$B1901)*SEARCH(Удалить_Роспись_ПБС,$C1901)*SEARCH(Удалить_Роспись_КФСР, $D1901)*SEARCH(Удалить_Роспись_КЦСР,$E1901)*SEARCH(Удалить_Роспись_КВР,$F1901)*SEARCH(Удалить_Роспись_ЭК,$H1901)*SEARCH(Удалить_Роспись_КР,$I1901))&gt;0,0,1)</f>
        <v>0</v>
      </c>
      <c r="N1901" s="192">
        <v>0</v>
      </c>
      <c r="O1901" s="192" t="str">
        <f t="shared" si="1371"/>
        <v/>
      </c>
      <c r="P1901" s="192" t="str">
        <f t="shared" si="1412"/>
        <v/>
      </c>
      <c r="Q1901" s="300" t="str">
        <f t="shared" si="1372"/>
        <v/>
      </c>
      <c r="R1901" s="300" t="str">
        <f t="shared" si="1373"/>
        <v/>
      </c>
      <c r="S1901" s="300" t="str">
        <f t="shared" si="1374"/>
        <v/>
      </c>
      <c r="T1901" s="192" t="str">
        <f t="shared" si="1375"/>
        <v/>
      </c>
      <c r="U1901" s="303" t="str">
        <f t="shared" si="1376"/>
        <v/>
      </c>
      <c r="V1901" s="300" t="str">
        <f t="shared" si="1377"/>
        <v/>
      </c>
      <c r="W1901" s="192" t="str">
        <f t="shared" si="1378"/>
        <v/>
      </c>
      <c r="X1901" s="303" t="str">
        <f t="shared" si="1379"/>
        <v/>
      </c>
      <c r="Y1901" s="300" t="str">
        <f t="shared" si="1380"/>
        <v/>
      </c>
      <c r="Z1901" s="300" t="str">
        <f t="shared" si="1381"/>
        <v/>
      </c>
      <c r="AA1901" s="303" t="str">
        <f t="shared" si="1382"/>
        <v/>
      </c>
      <c r="AB1901" s="300" t="str">
        <f t="shared" si="1383"/>
        <v/>
      </c>
      <c r="AC1901" s="300" t="str">
        <f t="shared" si="1384"/>
        <v/>
      </c>
      <c r="AD1901" s="300" t="str">
        <f t="shared" si="1385"/>
        <v/>
      </c>
      <c r="AE1901" s="192" t="str">
        <f t="shared" si="1386"/>
        <v/>
      </c>
      <c r="AF1901" s="192" t="str">
        <f t="shared" si="1387"/>
        <v/>
      </c>
      <c r="AG1901" s="192"/>
      <c r="AJ1901" s="300" t="str">
        <f t="shared" si="1388"/>
        <v/>
      </c>
      <c r="AK1901" s="300" t="str">
        <f t="shared" si="1389"/>
        <v/>
      </c>
      <c r="AL1901" s="300" t="str">
        <f t="shared" si="1390"/>
        <v/>
      </c>
      <c r="AM1901" s="300" t="str">
        <f t="shared" si="1391"/>
        <v/>
      </c>
      <c r="AN1901" s="300" t="str">
        <f t="shared" si="1392"/>
        <v/>
      </c>
      <c r="AO1901" s="300" t="str">
        <f t="shared" si="1393"/>
        <v/>
      </c>
      <c r="AP1901" s="300" t="str">
        <f t="shared" si="1394"/>
        <v/>
      </c>
      <c r="AQ1901" s="300" t="str">
        <f t="shared" si="1395"/>
        <v/>
      </c>
      <c r="AR1901" s="306" t="str">
        <f t="shared" si="1396"/>
        <v/>
      </c>
      <c r="AS1901" s="300" t="str">
        <f t="shared" si="1397"/>
        <v/>
      </c>
      <c r="AT1901" s="300" t="str">
        <f t="shared" si="1398"/>
        <v/>
      </c>
      <c r="AU1901" s="192" t="str">
        <f t="shared" si="1399"/>
        <v>рбс</v>
      </c>
      <c r="AV1901" s="192" t="str">
        <f t="shared" si="1400"/>
        <v>рбс87520716общпро</v>
      </c>
      <c r="AW1901" s="191">
        <f t="shared" si="1401"/>
        <v>0</v>
      </c>
      <c r="AX1901" s="191">
        <f t="shared" si="1402"/>
        <v>0</v>
      </c>
      <c r="AY1901" s="191">
        <f t="shared" si="1403"/>
        <v>0</v>
      </c>
      <c r="AZ1901" s="191">
        <f t="shared" si="1404"/>
        <v>0</v>
      </c>
      <c r="BA1901" s="193">
        <f t="shared" si="1405"/>
        <v>1</v>
      </c>
      <c r="BB1901" s="193">
        <f t="shared" si="1406"/>
        <v>1</v>
      </c>
      <c r="BC1901" s="193">
        <f t="shared" si="1407"/>
        <v>1</v>
      </c>
      <c r="BD1901" s="191">
        <f t="shared" si="1367"/>
        <v>0</v>
      </c>
      <c r="BE1901" s="191">
        <f t="shared" si="1408"/>
        <v>0</v>
      </c>
      <c r="BF1901" s="210">
        <f t="shared" si="1409"/>
        <v>0</v>
      </c>
      <c r="BG1901" s="211">
        <f t="shared" si="1410"/>
        <v>0</v>
      </c>
      <c r="BH1901" s="289" t="str">
        <f t="shared" si="1413"/>
        <v>875</v>
      </c>
      <c r="BI1901" s="289" t="str">
        <f t="shared" si="1414"/>
        <v>0701</v>
      </c>
      <c r="BJ1901" s="284" t="s">
        <v>592</v>
      </c>
      <c r="BK1901" s="284" t="s">
        <v>586</v>
      </c>
      <c r="BL1901" s="233" t="str">
        <f t="shared" si="1411"/>
        <v/>
      </c>
    </row>
    <row r="1902" spans="1:64" ht="12" customHeight="1">
      <c r="A1902" s="333" t="s">
        <v>765</v>
      </c>
      <c r="B1902" s="381" t="s">
        <v>327</v>
      </c>
      <c r="C1902" s="333" t="s">
        <v>766</v>
      </c>
      <c r="D1902" s="381" t="s">
        <v>316</v>
      </c>
      <c r="E1902" s="381" t="s">
        <v>1444</v>
      </c>
      <c r="F1902" s="381" t="s">
        <v>608</v>
      </c>
      <c r="G1902" s="381" t="s">
        <v>385</v>
      </c>
      <c r="H1902" s="100" t="s">
        <v>653</v>
      </c>
      <c r="I1902" s="381" t="s">
        <v>505</v>
      </c>
      <c r="J1902" s="382">
        <v>619790</v>
      </c>
      <c r="K1902" s="382">
        <v>513377.37</v>
      </c>
      <c r="L1902" s="191" t="str">
        <f t="shared" si="1370"/>
        <v>875207160701011004101011121101</v>
      </c>
      <c r="M1902" s="192">
        <f t="array" ref="M1902">IF(COUNT(SEARCH(Удалить_Роспись_КВСР,$B1902)*SEARCH(Удалить_Роспись_ПБС,$C1902)*SEARCH(Удалить_Роспись_КФСР, $D1902)*SEARCH(Удалить_Роспись_КЦСР,$E1902)*SEARCH(Удалить_Роспись_КВР,$F1902)*SEARCH(Удалить_Роспись_ЭК,$H1902)*SEARCH(Удалить_Роспись_КР,$I1902))&gt;0,0,1)</f>
        <v>0</v>
      </c>
      <c r="N1902" s="192">
        <v>0</v>
      </c>
      <c r="O1902" s="192" t="str">
        <f t="shared" si="1371"/>
        <v/>
      </c>
      <c r="P1902" s="192" t="str">
        <f t="shared" si="1412"/>
        <v/>
      </c>
      <c r="Q1902" s="300" t="str">
        <f t="shared" si="1372"/>
        <v/>
      </c>
      <c r="R1902" s="300" t="str">
        <f t="shared" si="1373"/>
        <v/>
      </c>
      <c r="S1902" s="300" t="str">
        <f t="shared" si="1374"/>
        <v/>
      </c>
      <c r="T1902" s="192" t="str">
        <f t="shared" si="1375"/>
        <v/>
      </c>
      <c r="U1902" s="303" t="str">
        <f t="shared" si="1376"/>
        <v/>
      </c>
      <c r="V1902" s="300" t="str">
        <f t="shared" si="1377"/>
        <v/>
      </c>
      <c r="W1902" s="192" t="str">
        <f t="shared" si="1378"/>
        <v/>
      </c>
      <c r="X1902" s="303" t="str">
        <f t="shared" si="1379"/>
        <v/>
      </c>
      <c r="Y1902" s="300" t="str">
        <f t="shared" si="1380"/>
        <v/>
      </c>
      <c r="Z1902" s="300" t="str">
        <f t="shared" si="1381"/>
        <v/>
      </c>
      <c r="AA1902" s="303" t="str">
        <f t="shared" si="1382"/>
        <v/>
      </c>
      <c r="AB1902" s="300" t="str">
        <f t="shared" si="1383"/>
        <v/>
      </c>
      <c r="AC1902" s="300" t="str">
        <f t="shared" si="1384"/>
        <v/>
      </c>
      <c r="AD1902" s="300" t="str">
        <f t="shared" si="1385"/>
        <v/>
      </c>
      <c r="AE1902" s="192" t="str">
        <f t="shared" si="1386"/>
        <v/>
      </c>
      <c r="AF1902" s="192" t="str">
        <f t="shared" si="1387"/>
        <v/>
      </c>
      <c r="AG1902" s="192"/>
      <c r="AJ1902" s="300" t="str">
        <f t="shared" si="1388"/>
        <v/>
      </c>
      <c r="AK1902" s="300" t="str">
        <f t="shared" si="1389"/>
        <v/>
      </c>
      <c r="AL1902" s="300" t="str">
        <f t="shared" si="1390"/>
        <v/>
      </c>
      <c r="AM1902" s="300" t="str">
        <f t="shared" si="1391"/>
        <v/>
      </c>
      <c r="AN1902" s="300" t="str">
        <f t="shared" si="1392"/>
        <v/>
      </c>
      <c r="AO1902" s="300" t="str">
        <f t="shared" si="1393"/>
        <v/>
      </c>
      <c r="AP1902" s="300" t="str">
        <f t="shared" si="1394"/>
        <v/>
      </c>
      <c r="AQ1902" s="300" t="str">
        <f t="shared" si="1395"/>
        <v/>
      </c>
      <c r="AR1902" s="306" t="str">
        <f t="shared" si="1396"/>
        <v/>
      </c>
      <c r="AS1902" s="300" t="str">
        <f t="shared" si="1397"/>
        <v/>
      </c>
      <c r="AT1902" s="300" t="str">
        <f t="shared" si="1398"/>
        <v/>
      </c>
      <c r="AU1902" s="192" t="str">
        <f t="shared" si="1399"/>
        <v>рбс</v>
      </c>
      <c r="AV1902" s="192" t="str">
        <f t="shared" si="1400"/>
        <v>рбс87520716общопл</v>
      </c>
      <c r="AW1902" s="191">
        <f t="shared" si="1401"/>
        <v>0</v>
      </c>
      <c r="AX1902" s="191">
        <f t="shared" si="1402"/>
        <v>0</v>
      </c>
      <c r="AY1902" s="191">
        <f t="shared" si="1403"/>
        <v>0</v>
      </c>
      <c r="AZ1902" s="191">
        <f t="shared" si="1404"/>
        <v>0</v>
      </c>
      <c r="BA1902" s="193">
        <f t="shared" si="1405"/>
        <v>1</v>
      </c>
      <c r="BB1902" s="193">
        <f t="shared" si="1406"/>
        <v>1</v>
      </c>
      <c r="BC1902" s="193">
        <f t="shared" si="1407"/>
        <v>1</v>
      </c>
      <c r="BD1902" s="191">
        <f t="shared" si="1367"/>
        <v>0</v>
      </c>
      <c r="BE1902" s="191">
        <f t="shared" si="1408"/>
        <v>0</v>
      </c>
      <c r="BF1902" s="210">
        <f t="shared" si="1409"/>
        <v>0</v>
      </c>
      <c r="BG1902" s="211">
        <f t="shared" si="1410"/>
        <v>0</v>
      </c>
      <c r="BH1902" s="289" t="str">
        <f t="shared" si="1413"/>
        <v>875</v>
      </c>
      <c r="BI1902" s="289" t="str">
        <f t="shared" si="1414"/>
        <v>0701</v>
      </c>
      <c r="BJ1902" s="284" t="s">
        <v>592</v>
      </c>
      <c r="BK1902" s="284" t="s">
        <v>586</v>
      </c>
      <c r="BL1902" s="233" t="str">
        <f t="shared" si="1411"/>
        <v/>
      </c>
    </row>
    <row r="1903" spans="1:64" ht="12" customHeight="1">
      <c r="A1903" s="333" t="s">
        <v>765</v>
      </c>
      <c r="B1903" s="381" t="s">
        <v>327</v>
      </c>
      <c r="C1903" s="333" t="s">
        <v>766</v>
      </c>
      <c r="D1903" s="381" t="s">
        <v>316</v>
      </c>
      <c r="E1903" s="381" t="s">
        <v>1444</v>
      </c>
      <c r="F1903" s="381" t="s">
        <v>902</v>
      </c>
      <c r="G1903" s="381" t="s">
        <v>387</v>
      </c>
      <c r="H1903" s="100" t="s">
        <v>653</v>
      </c>
      <c r="I1903" s="381" t="s">
        <v>505</v>
      </c>
      <c r="J1903" s="382">
        <v>185368</v>
      </c>
      <c r="K1903" s="382">
        <v>152992.74</v>
      </c>
      <c r="L1903" s="191" t="str">
        <f t="shared" si="1370"/>
        <v>875207160701011004101011921301</v>
      </c>
      <c r="M1903" s="192">
        <f t="array" ref="M1903">IF(COUNT(SEARCH(Удалить_Роспись_КВСР,$B1903)*SEARCH(Удалить_Роспись_ПБС,$C1903)*SEARCH(Удалить_Роспись_КФСР, $D1903)*SEARCH(Удалить_Роспись_КЦСР,$E1903)*SEARCH(Удалить_Роспись_КВР,$F1903)*SEARCH(Удалить_Роспись_ЭК,$H1903)*SEARCH(Удалить_Роспись_КР,$I1903))&gt;0,0,1)</f>
        <v>0</v>
      </c>
      <c r="N1903" s="192">
        <v>0</v>
      </c>
      <c r="O1903" s="192" t="str">
        <f t="shared" si="1371"/>
        <v/>
      </c>
      <c r="P1903" s="192" t="str">
        <f t="shared" si="1412"/>
        <v/>
      </c>
      <c r="Q1903" s="300" t="str">
        <f t="shared" si="1372"/>
        <v/>
      </c>
      <c r="R1903" s="300" t="str">
        <f t="shared" si="1373"/>
        <v/>
      </c>
      <c r="S1903" s="300" t="str">
        <f t="shared" si="1374"/>
        <v/>
      </c>
      <c r="T1903" s="192" t="str">
        <f t="shared" si="1375"/>
        <v/>
      </c>
      <c r="U1903" s="303" t="str">
        <f t="shared" si="1376"/>
        <v/>
      </c>
      <c r="V1903" s="300" t="str">
        <f t="shared" si="1377"/>
        <v/>
      </c>
      <c r="W1903" s="192" t="str">
        <f t="shared" si="1378"/>
        <v/>
      </c>
      <c r="X1903" s="303" t="str">
        <f t="shared" si="1379"/>
        <v/>
      </c>
      <c r="Y1903" s="300" t="str">
        <f t="shared" si="1380"/>
        <v/>
      </c>
      <c r="Z1903" s="300" t="str">
        <f t="shared" si="1381"/>
        <v/>
      </c>
      <c r="AA1903" s="303" t="str">
        <f t="shared" si="1382"/>
        <v/>
      </c>
      <c r="AB1903" s="300" t="str">
        <f t="shared" si="1383"/>
        <v/>
      </c>
      <c r="AC1903" s="300" t="str">
        <f t="shared" si="1384"/>
        <v/>
      </c>
      <c r="AD1903" s="300" t="str">
        <f t="shared" si="1385"/>
        <v/>
      </c>
      <c r="AE1903" s="192" t="str">
        <f t="shared" si="1386"/>
        <v/>
      </c>
      <c r="AF1903" s="192" t="str">
        <f t="shared" si="1387"/>
        <v/>
      </c>
      <c r="AG1903" s="192"/>
      <c r="AJ1903" s="300" t="str">
        <f t="shared" si="1388"/>
        <v/>
      </c>
      <c r="AK1903" s="300" t="str">
        <f t="shared" si="1389"/>
        <v/>
      </c>
      <c r="AL1903" s="300" t="str">
        <f t="shared" si="1390"/>
        <v/>
      </c>
      <c r="AM1903" s="300" t="str">
        <f t="shared" si="1391"/>
        <v/>
      </c>
      <c r="AN1903" s="300" t="str">
        <f t="shared" si="1392"/>
        <v/>
      </c>
      <c r="AO1903" s="300" t="str">
        <f t="shared" si="1393"/>
        <v/>
      </c>
      <c r="AP1903" s="300" t="str">
        <f t="shared" si="1394"/>
        <v/>
      </c>
      <c r="AQ1903" s="300" t="str">
        <f t="shared" si="1395"/>
        <v/>
      </c>
      <c r="AR1903" s="306" t="str">
        <f t="shared" si="1396"/>
        <v/>
      </c>
      <c r="AS1903" s="300" t="str">
        <f t="shared" si="1397"/>
        <v/>
      </c>
      <c r="AT1903" s="300" t="str">
        <f t="shared" si="1398"/>
        <v/>
      </c>
      <c r="AU1903" s="192" t="str">
        <f t="shared" si="1399"/>
        <v>рбс</v>
      </c>
      <c r="AV1903" s="192" t="str">
        <f t="shared" si="1400"/>
        <v>рбс87520716общопл</v>
      </c>
      <c r="AW1903" s="191">
        <f t="shared" si="1401"/>
        <v>0</v>
      </c>
      <c r="AX1903" s="191">
        <f t="shared" si="1402"/>
        <v>0</v>
      </c>
      <c r="AY1903" s="191">
        <f t="shared" si="1403"/>
        <v>0</v>
      </c>
      <c r="AZ1903" s="191">
        <f t="shared" si="1404"/>
        <v>0</v>
      </c>
      <c r="BA1903" s="193">
        <f t="shared" si="1405"/>
        <v>1</v>
      </c>
      <c r="BB1903" s="193">
        <f t="shared" si="1406"/>
        <v>1</v>
      </c>
      <c r="BC1903" s="193">
        <f t="shared" si="1407"/>
        <v>1</v>
      </c>
      <c r="BD1903" s="191">
        <f t="shared" si="1367"/>
        <v>0</v>
      </c>
      <c r="BE1903" s="191">
        <f t="shared" si="1408"/>
        <v>0</v>
      </c>
      <c r="BF1903" s="210">
        <f t="shared" si="1409"/>
        <v>0</v>
      </c>
      <c r="BG1903" s="211">
        <f t="shared" si="1410"/>
        <v>0</v>
      </c>
      <c r="BH1903" s="289"/>
      <c r="BI1903" s="289"/>
      <c r="BJ1903" s="228"/>
      <c r="BK1903" s="228"/>
      <c r="BL1903" s="233" t="str">
        <f t="shared" si="1411"/>
        <v/>
      </c>
    </row>
    <row r="1904" spans="1:64" ht="12" customHeight="1">
      <c r="A1904" s="333" t="s">
        <v>765</v>
      </c>
      <c r="B1904" s="381" t="s">
        <v>327</v>
      </c>
      <c r="C1904" s="333" t="s">
        <v>766</v>
      </c>
      <c r="D1904" s="381" t="s">
        <v>316</v>
      </c>
      <c r="E1904" s="381" t="s">
        <v>1445</v>
      </c>
      <c r="F1904" s="381" t="s">
        <v>589</v>
      </c>
      <c r="G1904" s="381" t="s">
        <v>386</v>
      </c>
      <c r="H1904" s="100" t="s">
        <v>653</v>
      </c>
      <c r="I1904" s="381" t="s">
        <v>505</v>
      </c>
      <c r="J1904" s="382">
        <v>40000</v>
      </c>
      <c r="K1904" s="382">
        <v>40000</v>
      </c>
      <c r="L1904" s="191" t="str">
        <f t="shared" si="1370"/>
        <v>875207160701011004701011221201</v>
      </c>
      <c r="M1904" s="192">
        <f t="array" ref="M1904">IF(COUNT(SEARCH(Удалить_Роспись_КВСР,$B1904)*SEARCH(Удалить_Роспись_ПБС,$C1904)*SEARCH(Удалить_Роспись_КФСР, $D1904)*SEARCH(Удалить_Роспись_КЦСР,$E1904)*SEARCH(Удалить_Роспись_КВР,$F1904)*SEARCH(Удалить_Роспись_ЭК,$H1904)*SEARCH(Удалить_Роспись_КР,$I1904))&gt;0,0,1)</f>
        <v>0</v>
      </c>
      <c r="N1904" s="192">
        <v>0</v>
      </c>
      <c r="O1904" s="192" t="str">
        <f t="shared" si="1371"/>
        <v/>
      </c>
      <c r="P1904" s="192" t="str">
        <f t="shared" si="1412"/>
        <v/>
      </c>
      <c r="Q1904" s="300" t="str">
        <f t="shared" si="1372"/>
        <v/>
      </c>
      <c r="R1904" s="300" t="str">
        <f t="shared" si="1373"/>
        <v/>
      </c>
      <c r="S1904" s="300" t="str">
        <f t="shared" si="1374"/>
        <v/>
      </c>
      <c r="T1904" s="192" t="str">
        <f t="shared" si="1375"/>
        <v/>
      </c>
      <c r="U1904" s="303" t="str">
        <f t="shared" si="1376"/>
        <v/>
      </c>
      <c r="V1904" s="300" t="str">
        <f t="shared" si="1377"/>
        <v/>
      </c>
      <c r="W1904" s="192" t="str">
        <f t="shared" si="1378"/>
        <v/>
      </c>
      <c r="X1904" s="303" t="str">
        <f t="shared" si="1379"/>
        <v/>
      </c>
      <c r="Y1904" s="300" t="str">
        <f t="shared" si="1380"/>
        <v/>
      </c>
      <c r="Z1904" s="300" t="str">
        <f t="shared" si="1381"/>
        <v/>
      </c>
      <c r="AA1904" s="303" t="str">
        <f t="shared" si="1382"/>
        <v/>
      </c>
      <c r="AB1904" s="300" t="str">
        <f t="shared" si="1383"/>
        <v/>
      </c>
      <c r="AC1904" s="300" t="str">
        <f t="shared" si="1384"/>
        <v/>
      </c>
      <c r="AD1904" s="300" t="str">
        <f t="shared" si="1385"/>
        <v/>
      </c>
      <c r="AE1904" s="192" t="str">
        <f t="shared" si="1386"/>
        <v/>
      </c>
      <c r="AF1904" s="192" t="str">
        <f t="shared" si="1387"/>
        <v/>
      </c>
      <c r="AG1904" s="192"/>
      <c r="AJ1904" s="300" t="str">
        <f t="shared" si="1388"/>
        <v/>
      </c>
      <c r="AK1904" s="300" t="str">
        <f t="shared" si="1389"/>
        <v/>
      </c>
      <c r="AL1904" s="300" t="str">
        <f t="shared" si="1390"/>
        <v/>
      </c>
      <c r="AM1904" s="300" t="str">
        <f t="shared" si="1391"/>
        <v/>
      </c>
      <c r="AN1904" s="300" t="str">
        <f t="shared" si="1392"/>
        <v/>
      </c>
      <c r="AO1904" s="300" t="str">
        <f t="shared" si="1393"/>
        <v/>
      </c>
      <c r="AP1904" s="300" t="str">
        <f t="shared" si="1394"/>
        <v/>
      </c>
      <c r="AQ1904" s="300" t="str">
        <f t="shared" si="1395"/>
        <v/>
      </c>
      <c r="AR1904" s="306" t="str">
        <f t="shared" si="1396"/>
        <v/>
      </c>
      <c r="AS1904" s="300" t="str">
        <f t="shared" si="1397"/>
        <v/>
      </c>
      <c r="AT1904" s="300" t="str">
        <f t="shared" si="1398"/>
        <v/>
      </c>
      <c r="AU1904" s="192" t="str">
        <f t="shared" si="1399"/>
        <v>рбс</v>
      </c>
      <c r="AV1904" s="192" t="str">
        <f t="shared" si="1400"/>
        <v>рбс87520716общпро</v>
      </c>
      <c r="AW1904" s="191">
        <f t="shared" si="1401"/>
        <v>0</v>
      </c>
      <c r="AX1904" s="191">
        <f t="shared" si="1402"/>
        <v>0</v>
      </c>
      <c r="AY1904" s="191">
        <f t="shared" si="1403"/>
        <v>0</v>
      </c>
      <c r="AZ1904" s="191">
        <f t="shared" si="1404"/>
        <v>0</v>
      </c>
      <c r="BA1904" s="193">
        <f t="shared" si="1405"/>
        <v>1</v>
      </c>
      <c r="BB1904" s="193">
        <f t="shared" si="1406"/>
        <v>1</v>
      </c>
      <c r="BC1904" s="193">
        <f t="shared" si="1407"/>
        <v>1</v>
      </c>
      <c r="BD1904" s="191">
        <f t="shared" ref="BD1904:BD1967" si="1415">IF(ISNA(BA1904),0,AY1904*$BA1904)</f>
        <v>0</v>
      </c>
      <c r="BE1904" s="191">
        <f t="shared" si="1408"/>
        <v>0</v>
      </c>
      <c r="BF1904" s="210">
        <f t="shared" si="1409"/>
        <v>0</v>
      </c>
      <c r="BG1904" s="211">
        <f t="shared" si="1410"/>
        <v>0</v>
      </c>
      <c r="BH1904" s="289"/>
      <c r="BI1904" s="289"/>
      <c r="BL1904" s="233" t="str">
        <f t="shared" si="1411"/>
        <v/>
      </c>
    </row>
    <row r="1905" spans="1:64" ht="12" customHeight="1">
      <c r="A1905" s="333" t="s">
        <v>765</v>
      </c>
      <c r="B1905" s="381" t="s">
        <v>327</v>
      </c>
      <c r="C1905" s="333" t="s">
        <v>766</v>
      </c>
      <c r="D1905" s="381" t="s">
        <v>316</v>
      </c>
      <c r="E1905" s="381" t="s">
        <v>1446</v>
      </c>
      <c r="F1905" s="381" t="s">
        <v>586</v>
      </c>
      <c r="G1905" s="381" t="s">
        <v>393</v>
      </c>
      <c r="H1905" s="100" t="s">
        <v>653</v>
      </c>
      <c r="I1905" s="381" t="s">
        <v>505</v>
      </c>
      <c r="J1905" s="382">
        <v>1117913.82</v>
      </c>
      <c r="K1905" s="382">
        <v>602778.24</v>
      </c>
      <c r="L1905" s="191" t="str">
        <f t="shared" si="1370"/>
        <v>875207160701011004Г01024422301</v>
      </c>
      <c r="M1905" s="192">
        <f t="array" ref="M1905">IF(COUNT(SEARCH(Удалить_Роспись_КВСР,$B1905)*SEARCH(Удалить_Роспись_ПБС,$C1905)*SEARCH(Удалить_Роспись_КФСР, $D1905)*SEARCH(Удалить_Роспись_КЦСР,$E1905)*SEARCH(Удалить_Роспись_КВР,$F1905)*SEARCH(Удалить_Роспись_ЭК,$H1905)*SEARCH(Удалить_Роспись_КР,$I1905))&gt;0,0,1)</f>
        <v>0</v>
      </c>
      <c r="N1905" s="192">
        <f>IF(COUNT(SEARCH(Удалить_Индекс_КВСР,$B1905)*SEARCH(Удалить_Индекс_ПБС,$C1905)*SEARCH(Удалить_Индекс_КФСР,$D1905)*SEARCH(Удалить_Индекс_КЦСР,$E1905)*SEARCH(Удалить_Индекс_КВР,$F1905)*SEARCH(Удалить_Индекс_ЭК,$H1905)*SEARCH(Удалить_Индекс_КР,$I1905))&gt;0,0,1)</f>
        <v>1</v>
      </c>
      <c r="O1905" s="192" t="str">
        <f t="shared" si="1371"/>
        <v/>
      </c>
      <c r="P1905" s="192" t="str">
        <f t="shared" si="1412"/>
        <v/>
      </c>
      <c r="Q1905" s="300" t="str">
        <f t="shared" si="1372"/>
        <v/>
      </c>
      <c r="R1905" s="300" t="str">
        <f t="shared" si="1373"/>
        <v/>
      </c>
      <c r="S1905" s="300" t="str">
        <f t="shared" si="1374"/>
        <v/>
      </c>
      <c r="T1905" s="192" t="str">
        <f t="shared" si="1375"/>
        <v/>
      </c>
      <c r="U1905" s="303" t="str">
        <f t="shared" si="1376"/>
        <v/>
      </c>
      <c r="V1905" s="300" t="str">
        <f t="shared" si="1377"/>
        <v/>
      </c>
      <c r="W1905" s="192" t="str">
        <f t="shared" si="1378"/>
        <v/>
      </c>
      <c r="X1905" s="303" t="str">
        <f t="shared" si="1379"/>
        <v/>
      </c>
      <c r="Y1905" s="300" t="str">
        <f t="shared" si="1380"/>
        <v/>
      </c>
      <c r="Z1905" s="300" t="str">
        <f t="shared" si="1381"/>
        <v/>
      </c>
      <c r="AA1905" s="303" t="str">
        <f t="shared" si="1382"/>
        <v/>
      </c>
      <c r="AB1905" s="300" t="str">
        <f t="shared" si="1383"/>
        <v/>
      </c>
      <c r="AC1905" s="300" t="str">
        <f t="shared" si="1384"/>
        <v/>
      </c>
      <c r="AD1905" s="300" t="str">
        <f t="shared" si="1385"/>
        <v/>
      </c>
      <c r="AE1905" s="192" t="str">
        <f t="shared" si="1386"/>
        <v/>
      </c>
      <c r="AF1905" s="192" t="str">
        <f t="shared" si="1387"/>
        <v/>
      </c>
      <c r="AG1905" s="192"/>
      <c r="AJ1905" s="300" t="str">
        <f t="shared" si="1388"/>
        <v/>
      </c>
      <c r="AK1905" s="300" t="str">
        <f t="shared" si="1389"/>
        <v/>
      </c>
      <c r="AL1905" s="300" t="str">
        <f t="shared" si="1390"/>
        <v/>
      </c>
      <c r="AM1905" s="300" t="str">
        <f t="shared" si="1391"/>
        <v/>
      </c>
      <c r="AN1905" s="300" t="str">
        <f t="shared" si="1392"/>
        <v/>
      </c>
      <c r="AO1905" s="300" t="str">
        <f t="shared" si="1393"/>
        <v/>
      </c>
      <c r="AP1905" s="300" t="str">
        <f t="shared" si="1394"/>
        <v/>
      </c>
      <c r="AQ1905" s="300" t="str">
        <f t="shared" si="1395"/>
        <v/>
      </c>
      <c r="AR1905" s="306" t="str">
        <f t="shared" si="1396"/>
        <v/>
      </c>
      <c r="AS1905" s="300" t="str">
        <f t="shared" si="1397"/>
        <v/>
      </c>
      <c r="AT1905" s="300" t="str">
        <f t="shared" si="1398"/>
        <v/>
      </c>
      <c r="AU1905" s="192" t="str">
        <f t="shared" si="1399"/>
        <v>рбс</v>
      </c>
      <c r="AV1905" s="192" t="str">
        <f t="shared" si="1400"/>
        <v>рбс87520716общком</v>
      </c>
      <c r="AW1905" s="191">
        <f t="shared" si="1401"/>
        <v>0</v>
      </c>
      <c r="AX1905" s="191">
        <f t="shared" si="1402"/>
        <v>0</v>
      </c>
      <c r="AY1905" s="191">
        <f t="shared" si="1403"/>
        <v>1117913.82</v>
      </c>
      <c r="AZ1905" s="191">
        <f t="shared" si="1404"/>
        <v>602778.24</v>
      </c>
      <c r="BA1905" s="193">
        <f t="shared" si="1405"/>
        <v>1</v>
      </c>
      <c r="BB1905" s="193">
        <f t="shared" si="1406"/>
        <v>1</v>
      </c>
      <c r="BC1905" s="193">
        <f t="shared" si="1407"/>
        <v>1</v>
      </c>
      <c r="BD1905" s="191">
        <f t="shared" si="1415"/>
        <v>1117913.82</v>
      </c>
      <c r="BE1905" s="191">
        <f t="shared" si="1408"/>
        <v>602778.24</v>
      </c>
      <c r="BF1905" s="210">
        <f t="shared" si="1409"/>
        <v>1117913.82</v>
      </c>
      <c r="BG1905" s="211">
        <f t="shared" si="1410"/>
        <v>1117913.82</v>
      </c>
      <c r="BH1905" s="289"/>
      <c r="BI1905" s="289"/>
      <c r="BL1905" s="233" t="str">
        <f t="shared" si="1411"/>
        <v/>
      </c>
    </row>
    <row r="1906" spans="1:64" ht="12" customHeight="1">
      <c r="A1906" s="333" t="s">
        <v>765</v>
      </c>
      <c r="B1906" s="381" t="s">
        <v>327</v>
      </c>
      <c r="C1906" s="333" t="s">
        <v>766</v>
      </c>
      <c r="D1906" s="381" t="s">
        <v>316</v>
      </c>
      <c r="E1906" s="381" t="s">
        <v>1447</v>
      </c>
      <c r="F1906" s="381" t="s">
        <v>586</v>
      </c>
      <c r="G1906" s="381" t="s">
        <v>397</v>
      </c>
      <c r="H1906" s="100" t="s">
        <v>653</v>
      </c>
      <c r="I1906" s="381" t="s">
        <v>505</v>
      </c>
      <c r="J1906" s="382">
        <v>414037.71</v>
      </c>
      <c r="K1906" s="382">
        <v>365717.19</v>
      </c>
      <c r="L1906" s="191" t="str">
        <f t="shared" si="1370"/>
        <v>875207160701011004П01024434001</v>
      </c>
      <c r="M1906" s="192">
        <f t="array" ref="M1906">IF(COUNT(SEARCH(Удалить_Роспись_КВСР,$B1906)*SEARCH(Удалить_Роспись_ПБС,$C1906)*SEARCH(Удалить_Роспись_КФСР, $D1906)*SEARCH(Удалить_Роспись_КЦСР,$E1906)*SEARCH(Удалить_Роспись_КВР,$F1906)*SEARCH(Удалить_Роспись_ЭК,$H1906)*SEARCH(Удалить_Роспись_КР,$I1906))&gt;0,0,1)</f>
        <v>0</v>
      </c>
      <c r="N1906" s="192">
        <f>IF(COUNT(SEARCH(Удалить_Индекс_КВСР,$B1906)*SEARCH(Удалить_Индекс_ПБС,$C1906)*SEARCH(Удалить_Индекс_КФСР,$D1906)*SEARCH(Удалить_Индекс_КЦСР,$E1906)*SEARCH(Удалить_Индекс_КВР,$F1906)*SEARCH(Удалить_Индекс_ЭК,$H1906)*SEARCH(Удалить_Индекс_КР,$I1906))&gt;0,0,1)</f>
        <v>1</v>
      </c>
      <c r="O1906" s="192" t="str">
        <f t="shared" si="1371"/>
        <v/>
      </c>
      <c r="P1906" s="192" t="str">
        <f t="shared" si="1412"/>
        <v/>
      </c>
      <c r="Q1906" s="300" t="str">
        <f t="shared" si="1372"/>
        <v/>
      </c>
      <c r="R1906" s="300" t="str">
        <f t="shared" si="1373"/>
        <v/>
      </c>
      <c r="S1906" s="300" t="str">
        <f t="shared" si="1374"/>
        <v/>
      </c>
      <c r="T1906" s="192" t="str">
        <f t="shared" si="1375"/>
        <v/>
      </c>
      <c r="U1906" s="303" t="str">
        <f t="shared" si="1376"/>
        <v/>
      </c>
      <c r="V1906" s="300" t="str">
        <f t="shared" si="1377"/>
        <v/>
      </c>
      <c r="W1906" s="192" t="str">
        <f t="shared" si="1378"/>
        <v/>
      </c>
      <c r="X1906" s="303" t="str">
        <f t="shared" si="1379"/>
        <v/>
      </c>
      <c r="Y1906" s="300" t="str">
        <f t="shared" si="1380"/>
        <v/>
      </c>
      <c r="Z1906" s="300" t="str">
        <f t="shared" si="1381"/>
        <v/>
      </c>
      <c r="AA1906" s="303" t="str">
        <f t="shared" si="1382"/>
        <v/>
      </c>
      <c r="AB1906" s="300" t="str">
        <f t="shared" si="1383"/>
        <v/>
      </c>
      <c r="AC1906" s="300" t="str">
        <f t="shared" si="1384"/>
        <v/>
      </c>
      <c r="AD1906" s="300" t="str">
        <f t="shared" si="1385"/>
        <v/>
      </c>
      <c r="AE1906" s="192" t="str">
        <f t="shared" si="1386"/>
        <v/>
      </c>
      <c r="AF1906" s="192" t="str">
        <f t="shared" si="1387"/>
        <v/>
      </c>
      <c r="AG1906" s="192"/>
      <c r="AJ1906" s="300" t="str">
        <f t="shared" si="1388"/>
        <v/>
      </c>
      <c r="AK1906" s="300" t="str">
        <f t="shared" si="1389"/>
        <v/>
      </c>
      <c r="AL1906" s="300" t="str">
        <f t="shared" si="1390"/>
        <v/>
      </c>
      <c r="AM1906" s="300" t="str">
        <f t="shared" si="1391"/>
        <v/>
      </c>
      <c r="AN1906" s="300" t="str">
        <f t="shared" si="1392"/>
        <v/>
      </c>
      <c r="AO1906" s="300" t="str">
        <f t="shared" si="1393"/>
        <v/>
      </c>
      <c r="AP1906" s="300" t="str">
        <f t="shared" si="1394"/>
        <v/>
      </c>
      <c r="AQ1906" s="300" t="str">
        <f t="shared" si="1395"/>
        <v/>
      </c>
      <c r="AR1906" s="306" t="str">
        <f t="shared" si="1396"/>
        <v/>
      </c>
      <c r="AS1906" s="300" t="str">
        <f t="shared" si="1397"/>
        <v/>
      </c>
      <c r="AT1906" s="300" t="str">
        <f t="shared" si="1398"/>
        <v/>
      </c>
      <c r="AU1906" s="192" t="str">
        <f t="shared" si="1399"/>
        <v>рбс</v>
      </c>
      <c r="AV1906" s="192" t="str">
        <f t="shared" si="1400"/>
        <v>рбс87520716общпро</v>
      </c>
      <c r="AW1906" s="191">
        <f t="shared" si="1401"/>
        <v>0</v>
      </c>
      <c r="AX1906" s="191">
        <f t="shared" si="1402"/>
        <v>0</v>
      </c>
      <c r="AY1906" s="191">
        <f t="shared" si="1403"/>
        <v>414037.71</v>
      </c>
      <c r="AZ1906" s="191">
        <f t="shared" si="1404"/>
        <v>365717.19</v>
      </c>
      <c r="BA1906" s="193">
        <f t="shared" si="1405"/>
        <v>1</v>
      </c>
      <c r="BB1906" s="193">
        <f t="shared" si="1406"/>
        <v>1</v>
      </c>
      <c r="BC1906" s="193">
        <f t="shared" si="1407"/>
        <v>1</v>
      </c>
      <c r="BD1906" s="191">
        <f t="shared" si="1415"/>
        <v>414037.71</v>
      </c>
      <c r="BE1906" s="191">
        <f t="shared" si="1408"/>
        <v>365717.19</v>
      </c>
      <c r="BF1906" s="210">
        <f t="shared" si="1409"/>
        <v>414037.71</v>
      </c>
      <c r="BG1906" s="211">
        <f t="shared" si="1410"/>
        <v>414037.71</v>
      </c>
      <c r="BH1906" s="289"/>
      <c r="BI1906" s="289"/>
      <c r="BL1906" s="233" t="str">
        <f t="shared" si="1411"/>
        <v/>
      </c>
    </row>
    <row r="1907" spans="1:64" ht="12" customHeight="1">
      <c r="A1907" s="333" t="s">
        <v>765</v>
      </c>
      <c r="B1907" s="381" t="s">
        <v>327</v>
      </c>
      <c r="C1907" s="333" t="s">
        <v>766</v>
      </c>
      <c r="D1907" s="381" t="s">
        <v>316</v>
      </c>
      <c r="E1907" s="381" t="s">
        <v>1449</v>
      </c>
      <c r="F1907" s="381" t="s">
        <v>586</v>
      </c>
      <c r="G1907" s="381" t="s">
        <v>393</v>
      </c>
      <c r="H1907" s="100" t="s">
        <v>653</v>
      </c>
      <c r="I1907" s="381" t="s">
        <v>505</v>
      </c>
      <c r="J1907" s="382">
        <v>84503</v>
      </c>
      <c r="K1907" s="382">
        <v>67204.5</v>
      </c>
      <c r="L1907" s="191" t="str">
        <f t="shared" si="1370"/>
        <v>875207160701011004Э01024422301</v>
      </c>
      <c r="M1907" s="192">
        <f t="array" ref="M1907">IF(COUNT(SEARCH(Удалить_Роспись_КВСР,$B1907)*SEARCH(Удалить_Роспись_ПБС,$C1907)*SEARCH(Удалить_Роспись_КФСР, $D1907)*SEARCH(Удалить_Роспись_КЦСР,$E1907)*SEARCH(Удалить_Роспись_КВР,$F1907)*SEARCH(Удалить_Роспись_ЭК,$H1907)*SEARCH(Удалить_Роспись_КР,$I1907))&gt;0,0,1)</f>
        <v>0</v>
      </c>
      <c r="N1907" s="192">
        <f>IF(COUNT(SEARCH(Удалить_Индекс_КВСР,$B1907)*SEARCH(Удалить_Индекс_ПБС,$C1907)*SEARCH(Удалить_Индекс_КФСР,$D1907)*SEARCH(Удалить_Индекс_КЦСР,$E1907)*SEARCH(Удалить_Индекс_КВР,$F1907)*SEARCH(Удалить_Индекс_ЭК,$H1907)*SEARCH(Удалить_Индекс_КР,$I1907))&gt;0,0,1)</f>
        <v>1</v>
      </c>
      <c r="O1907" s="192" t="str">
        <f t="shared" si="1371"/>
        <v/>
      </c>
      <c r="P1907" s="192" t="str">
        <f t="shared" si="1412"/>
        <v/>
      </c>
      <c r="Q1907" s="300" t="str">
        <f t="shared" si="1372"/>
        <v/>
      </c>
      <c r="R1907" s="300" t="str">
        <f t="shared" si="1373"/>
        <v/>
      </c>
      <c r="S1907" s="300" t="str">
        <f t="shared" si="1374"/>
        <v/>
      </c>
      <c r="T1907" s="192" t="str">
        <f t="shared" si="1375"/>
        <v/>
      </c>
      <c r="U1907" s="303" t="str">
        <f t="shared" si="1376"/>
        <v/>
      </c>
      <c r="V1907" s="300" t="str">
        <f t="shared" si="1377"/>
        <v/>
      </c>
      <c r="W1907" s="192" t="str">
        <f t="shared" si="1378"/>
        <v/>
      </c>
      <c r="X1907" s="303" t="str">
        <f t="shared" si="1379"/>
        <v/>
      </c>
      <c r="Y1907" s="300" t="str">
        <f t="shared" si="1380"/>
        <v/>
      </c>
      <c r="Z1907" s="300" t="str">
        <f t="shared" si="1381"/>
        <v/>
      </c>
      <c r="AA1907" s="303" t="str">
        <f t="shared" si="1382"/>
        <v/>
      </c>
      <c r="AB1907" s="300" t="str">
        <f t="shared" si="1383"/>
        <v/>
      </c>
      <c r="AC1907" s="300" t="str">
        <f t="shared" si="1384"/>
        <v/>
      </c>
      <c r="AD1907" s="300" t="str">
        <f t="shared" si="1385"/>
        <v/>
      </c>
      <c r="AE1907" s="192" t="str">
        <f t="shared" si="1386"/>
        <v/>
      </c>
      <c r="AF1907" s="192" t="str">
        <f t="shared" si="1387"/>
        <v/>
      </c>
      <c r="AG1907" s="192"/>
      <c r="AJ1907" s="300" t="str">
        <f t="shared" si="1388"/>
        <v/>
      </c>
      <c r="AK1907" s="300" t="str">
        <f t="shared" si="1389"/>
        <v/>
      </c>
      <c r="AL1907" s="300" t="str">
        <f t="shared" si="1390"/>
        <v/>
      </c>
      <c r="AM1907" s="300" t="str">
        <f t="shared" si="1391"/>
        <v/>
      </c>
      <c r="AN1907" s="300" t="str">
        <f t="shared" si="1392"/>
        <v/>
      </c>
      <c r="AO1907" s="300" t="str">
        <f t="shared" si="1393"/>
        <v/>
      </c>
      <c r="AP1907" s="300" t="str">
        <f t="shared" si="1394"/>
        <v/>
      </c>
      <c r="AQ1907" s="300" t="str">
        <f t="shared" si="1395"/>
        <v/>
      </c>
      <c r="AR1907" s="306" t="str">
        <f t="shared" si="1396"/>
        <v/>
      </c>
      <c r="AS1907" s="300" t="str">
        <f t="shared" si="1397"/>
        <v/>
      </c>
      <c r="AT1907" s="300" t="str">
        <f t="shared" si="1398"/>
        <v/>
      </c>
      <c r="AU1907" s="192" t="str">
        <f t="shared" si="1399"/>
        <v>рбс</v>
      </c>
      <c r="AV1907" s="192" t="str">
        <f t="shared" si="1400"/>
        <v>рбс87520716общком</v>
      </c>
      <c r="AW1907" s="191">
        <f t="shared" si="1401"/>
        <v>0</v>
      </c>
      <c r="AX1907" s="191">
        <f t="shared" si="1402"/>
        <v>0</v>
      </c>
      <c r="AY1907" s="191">
        <f t="shared" si="1403"/>
        <v>84503</v>
      </c>
      <c r="AZ1907" s="191">
        <f t="shared" si="1404"/>
        <v>67204.5</v>
      </c>
      <c r="BA1907" s="193">
        <f t="shared" si="1405"/>
        <v>1</v>
      </c>
      <c r="BB1907" s="193">
        <f t="shared" si="1406"/>
        <v>1</v>
      </c>
      <c r="BC1907" s="193">
        <f t="shared" si="1407"/>
        <v>1</v>
      </c>
      <c r="BD1907" s="191">
        <f t="shared" si="1415"/>
        <v>84503</v>
      </c>
      <c r="BE1907" s="191">
        <f t="shared" si="1408"/>
        <v>67204.5</v>
      </c>
      <c r="BF1907" s="210">
        <f t="shared" si="1409"/>
        <v>84503</v>
      </c>
      <c r="BG1907" s="211">
        <f t="shared" si="1410"/>
        <v>84503</v>
      </c>
      <c r="BH1907" s="289"/>
      <c r="BI1907" s="289"/>
      <c r="BL1907" s="233" t="str">
        <f t="shared" si="1411"/>
        <v/>
      </c>
    </row>
    <row r="1908" spans="1:64" ht="12" hidden="1" customHeight="1">
      <c r="A1908" s="333" t="s">
        <v>765</v>
      </c>
      <c r="B1908" s="381" t="s">
        <v>327</v>
      </c>
      <c r="C1908" s="333" t="s">
        <v>766</v>
      </c>
      <c r="D1908" s="381" t="s">
        <v>316</v>
      </c>
      <c r="E1908" s="381" t="s">
        <v>1450</v>
      </c>
      <c r="F1908" s="381" t="s">
        <v>608</v>
      </c>
      <c r="G1908" s="381" t="s">
        <v>385</v>
      </c>
      <c r="H1908" s="100" t="s">
        <v>653</v>
      </c>
      <c r="I1908" s="381" t="s">
        <v>339</v>
      </c>
      <c r="J1908" s="382">
        <v>802181.87</v>
      </c>
      <c r="K1908" s="382">
        <v>802041.62</v>
      </c>
      <c r="L1908" s="191" t="str">
        <f t="shared" si="1370"/>
        <v>875207160701011007408011121110</v>
      </c>
      <c r="M1908" s="192">
        <f t="array" ref="M1908">IF(COUNT(SEARCH(Удалить_Роспись_КВСР,$B1908)*SEARCH(Удалить_Роспись_ПБС,$C1908)*SEARCH(Удалить_Роспись_КФСР, $D1908)*SEARCH(Удалить_Роспись_КЦСР,$E1908)*SEARCH(Удалить_Роспись_КВР,$F1908)*SEARCH(Удалить_Роспись_ЭК,$H1908)*SEARCH(Удалить_Роспись_КР,$I1908))&gt;0,0,1)</f>
        <v>0</v>
      </c>
      <c r="N1908" s="192">
        <v>0</v>
      </c>
      <c r="O1908" s="192" t="str">
        <f t="shared" si="1371"/>
        <v/>
      </c>
      <c r="P1908" s="192" t="str">
        <f t="shared" si="1412"/>
        <v/>
      </c>
      <c r="Q1908" s="300" t="str">
        <f t="shared" si="1372"/>
        <v/>
      </c>
      <c r="R1908" s="300" t="str">
        <f t="shared" si="1373"/>
        <v/>
      </c>
      <c r="S1908" s="300" t="str">
        <f t="shared" si="1374"/>
        <v/>
      </c>
      <c r="T1908" s="192" t="str">
        <f t="shared" si="1375"/>
        <v/>
      </c>
      <c r="U1908" s="303" t="str">
        <f t="shared" si="1376"/>
        <v/>
      </c>
      <c r="V1908" s="300" t="str">
        <f t="shared" si="1377"/>
        <v/>
      </c>
      <c r="W1908" s="192" t="str">
        <f t="shared" si="1378"/>
        <v/>
      </c>
      <c r="X1908" s="303" t="str">
        <f t="shared" si="1379"/>
        <v/>
      </c>
      <c r="Y1908" s="300" t="str">
        <f t="shared" si="1380"/>
        <v/>
      </c>
      <c r="Z1908" s="300" t="str">
        <f t="shared" si="1381"/>
        <v/>
      </c>
      <c r="AA1908" s="303" t="str">
        <f t="shared" si="1382"/>
        <v/>
      </c>
      <c r="AB1908" s="300" t="str">
        <f t="shared" si="1383"/>
        <v/>
      </c>
      <c r="AC1908" s="300" t="str">
        <f t="shared" si="1384"/>
        <v/>
      </c>
      <c r="AD1908" s="300" t="str">
        <f t="shared" si="1385"/>
        <v/>
      </c>
      <c r="AE1908" s="192" t="str">
        <f t="shared" si="1386"/>
        <v/>
      </c>
      <c r="AF1908" s="192" t="str">
        <f t="shared" si="1387"/>
        <v/>
      </c>
      <c r="AG1908" s="192"/>
      <c r="AJ1908" s="300" t="str">
        <f t="shared" si="1388"/>
        <v/>
      </c>
      <c r="AK1908" s="300" t="str">
        <f t="shared" si="1389"/>
        <v/>
      </c>
      <c r="AL1908" s="300" t="str">
        <f t="shared" si="1390"/>
        <v/>
      </c>
      <c r="AM1908" s="300" t="str">
        <f t="shared" si="1391"/>
        <v/>
      </c>
      <c r="AN1908" s="300" t="str">
        <f t="shared" si="1392"/>
        <v/>
      </c>
      <c r="AO1908" s="300" t="str">
        <f t="shared" si="1393"/>
        <v/>
      </c>
      <c r="AP1908" s="300" t="str">
        <f t="shared" si="1394"/>
        <v/>
      </c>
      <c r="AQ1908" s="300" t="str">
        <f t="shared" si="1395"/>
        <v/>
      </c>
      <c r="AR1908" s="306" t="str">
        <f t="shared" si="1396"/>
        <v/>
      </c>
      <c r="AS1908" s="300" t="str">
        <f t="shared" si="1397"/>
        <v/>
      </c>
      <c r="AT1908" s="300" t="str">
        <f t="shared" si="1398"/>
        <v/>
      </c>
      <c r="AU1908" s="192" t="str">
        <f t="shared" si="1399"/>
        <v>рбс</v>
      </c>
      <c r="AV1908" s="192" t="str">
        <f t="shared" si="1400"/>
        <v>рбс87520716общопл</v>
      </c>
      <c r="AW1908" s="191">
        <f t="shared" si="1401"/>
        <v>0</v>
      </c>
      <c r="AX1908" s="191">
        <f t="shared" si="1402"/>
        <v>0</v>
      </c>
      <c r="AY1908" s="191">
        <f t="shared" si="1403"/>
        <v>0</v>
      </c>
      <c r="AZ1908" s="191">
        <f t="shared" si="1404"/>
        <v>0</v>
      </c>
      <c r="BA1908" s="193">
        <f t="shared" si="1405"/>
        <v>1</v>
      </c>
      <c r="BB1908" s="193">
        <f t="shared" si="1406"/>
        <v>1</v>
      </c>
      <c r="BC1908" s="193">
        <f t="shared" si="1407"/>
        <v>1</v>
      </c>
      <c r="BD1908" s="191">
        <f t="shared" si="1415"/>
        <v>0</v>
      </c>
      <c r="BE1908" s="191">
        <f t="shared" si="1408"/>
        <v>0</v>
      </c>
      <c r="BF1908" s="210">
        <f t="shared" si="1409"/>
        <v>0</v>
      </c>
      <c r="BG1908" s="211">
        <f t="shared" si="1410"/>
        <v>0</v>
      </c>
      <c r="BH1908" s="289"/>
      <c r="BI1908" s="289"/>
      <c r="BJ1908" s="228"/>
      <c r="BK1908" s="228"/>
      <c r="BL1908" s="233" t="str">
        <f t="shared" si="1411"/>
        <v/>
      </c>
    </row>
    <row r="1909" spans="1:64" ht="12" hidden="1" customHeight="1">
      <c r="A1909" s="333" t="s">
        <v>765</v>
      </c>
      <c r="B1909" s="381" t="s">
        <v>327</v>
      </c>
      <c r="C1909" s="333" t="s">
        <v>766</v>
      </c>
      <c r="D1909" s="381" t="s">
        <v>316</v>
      </c>
      <c r="E1909" s="381" t="s">
        <v>1450</v>
      </c>
      <c r="F1909" s="381" t="s">
        <v>902</v>
      </c>
      <c r="G1909" s="381" t="s">
        <v>387</v>
      </c>
      <c r="H1909" s="100" t="s">
        <v>653</v>
      </c>
      <c r="I1909" s="381" t="s">
        <v>339</v>
      </c>
      <c r="J1909" s="382">
        <v>235085.73</v>
      </c>
      <c r="K1909" s="382">
        <v>228281.93</v>
      </c>
      <c r="L1909" s="191" t="str">
        <f t="shared" si="1370"/>
        <v>875207160701011007408011921310</v>
      </c>
      <c r="M1909" s="192">
        <f t="array" ref="M1909">IF(COUNT(SEARCH(Удалить_Роспись_КВСР,$B1909)*SEARCH(Удалить_Роспись_ПБС,$C1909)*SEARCH(Удалить_Роспись_КФСР, $D1909)*SEARCH(Удалить_Роспись_КЦСР,$E1909)*SEARCH(Удалить_Роспись_КВР,$F1909)*SEARCH(Удалить_Роспись_ЭК,$H1909)*SEARCH(Удалить_Роспись_КР,$I1909))&gt;0,0,1)</f>
        <v>0</v>
      </c>
      <c r="N1909" s="192">
        <v>0</v>
      </c>
      <c r="O1909" s="192" t="str">
        <f t="shared" si="1371"/>
        <v/>
      </c>
      <c r="P1909" s="192" t="str">
        <f t="shared" si="1412"/>
        <v/>
      </c>
      <c r="Q1909" s="300" t="str">
        <f t="shared" si="1372"/>
        <v/>
      </c>
      <c r="R1909" s="300" t="str">
        <f t="shared" si="1373"/>
        <v/>
      </c>
      <c r="S1909" s="300" t="str">
        <f t="shared" si="1374"/>
        <v/>
      </c>
      <c r="T1909" s="192" t="str">
        <f t="shared" si="1375"/>
        <v/>
      </c>
      <c r="U1909" s="303" t="str">
        <f t="shared" si="1376"/>
        <v/>
      </c>
      <c r="V1909" s="300" t="str">
        <f t="shared" si="1377"/>
        <v/>
      </c>
      <c r="W1909" s="192" t="str">
        <f t="shared" si="1378"/>
        <v/>
      </c>
      <c r="X1909" s="303" t="str">
        <f t="shared" si="1379"/>
        <v/>
      </c>
      <c r="Y1909" s="300" t="str">
        <f t="shared" si="1380"/>
        <v/>
      </c>
      <c r="Z1909" s="300" t="str">
        <f t="shared" si="1381"/>
        <v/>
      </c>
      <c r="AA1909" s="303" t="str">
        <f t="shared" si="1382"/>
        <v/>
      </c>
      <c r="AB1909" s="300" t="str">
        <f t="shared" si="1383"/>
        <v/>
      </c>
      <c r="AC1909" s="300" t="str">
        <f t="shared" si="1384"/>
        <v/>
      </c>
      <c r="AD1909" s="300" t="str">
        <f t="shared" si="1385"/>
        <v/>
      </c>
      <c r="AE1909" s="192" t="str">
        <f t="shared" si="1386"/>
        <v/>
      </c>
      <c r="AF1909" s="192" t="str">
        <f t="shared" si="1387"/>
        <v/>
      </c>
      <c r="AG1909" s="192"/>
      <c r="AJ1909" s="300" t="str">
        <f t="shared" si="1388"/>
        <v/>
      </c>
      <c r="AK1909" s="300" t="str">
        <f t="shared" si="1389"/>
        <v/>
      </c>
      <c r="AL1909" s="300" t="str">
        <f t="shared" si="1390"/>
        <v/>
      </c>
      <c r="AM1909" s="300" t="str">
        <f t="shared" si="1391"/>
        <v/>
      </c>
      <c r="AN1909" s="300" t="str">
        <f t="shared" si="1392"/>
        <v/>
      </c>
      <c r="AO1909" s="300" t="str">
        <f t="shared" si="1393"/>
        <v/>
      </c>
      <c r="AP1909" s="300" t="str">
        <f t="shared" si="1394"/>
        <v/>
      </c>
      <c r="AQ1909" s="300" t="str">
        <f t="shared" si="1395"/>
        <v/>
      </c>
      <c r="AR1909" s="306" t="str">
        <f t="shared" si="1396"/>
        <v/>
      </c>
      <c r="AS1909" s="300" t="str">
        <f t="shared" si="1397"/>
        <v/>
      </c>
      <c r="AT1909" s="300" t="str">
        <f t="shared" si="1398"/>
        <v/>
      </c>
      <c r="AU1909" s="192" t="str">
        <f t="shared" si="1399"/>
        <v>рбс</v>
      </c>
      <c r="AV1909" s="192" t="str">
        <f t="shared" si="1400"/>
        <v>рбс87520716общопл</v>
      </c>
      <c r="AW1909" s="191">
        <f t="shared" si="1401"/>
        <v>0</v>
      </c>
      <c r="AX1909" s="191">
        <f t="shared" si="1402"/>
        <v>0</v>
      </c>
      <c r="AY1909" s="191">
        <f t="shared" si="1403"/>
        <v>0</v>
      </c>
      <c r="AZ1909" s="191">
        <f t="shared" si="1404"/>
        <v>0</v>
      </c>
      <c r="BA1909" s="193">
        <f t="shared" si="1405"/>
        <v>1</v>
      </c>
      <c r="BB1909" s="193">
        <f t="shared" si="1406"/>
        <v>1</v>
      </c>
      <c r="BC1909" s="193">
        <f t="shared" si="1407"/>
        <v>1</v>
      </c>
      <c r="BD1909" s="191">
        <f t="shared" si="1415"/>
        <v>0</v>
      </c>
      <c r="BE1909" s="191">
        <f t="shared" si="1408"/>
        <v>0</v>
      </c>
      <c r="BF1909" s="210">
        <f t="shared" si="1409"/>
        <v>0</v>
      </c>
      <c r="BG1909" s="211">
        <f t="shared" si="1410"/>
        <v>0</v>
      </c>
      <c r="BH1909" s="289"/>
      <c r="BI1909" s="289"/>
      <c r="BL1909" s="233" t="str">
        <f t="shared" si="1411"/>
        <v/>
      </c>
    </row>
    <row r="1910" spans="1:64" ht="12" hidden="1" customHeight="1">
      <c r="A1910" s="333" t="s">
        <v>765</v>
      </c>
      <c r="B1910" s="381" t="s">
        <v>327</v>
      </c>
      <c r="C1910" s="333" t="s">
        <v>766</v>
      </c>
      <c r="D1910" s="381" t="s">
        <v>316</v>
      </c>
      <c r="E1910" s="381" t="s">
        <v>1450</v>
      </c>
      <c r="F1910" s="381" t="s">
        <v>586</v>
      </c>
      <c r="G1910" s="381" t="s">
        <v>389</v>
      </c>
      <c r="H1910" s="100" t="s">
        <v>653</v>
      </c>
      <c r="I1910" s="381" t="s">
        <v>339</v>
      </c>
      <c r="J1910" s="382">
        <v>12818</v>
      </c>
      <c r="K1910" s="382">
        <v>12818</v>
      </c>
      <c r="L1910" s="191" t="str">
        <f t="shared" si="1370"/>
        <v>875207160701011007408024422610</v>
      </c>
      <c r="M1910" s="192">
        <f t="array" ref="M1910">IF(COUNT(SEARCH(Удалить_Роспись_КВСР,$B1910)*SEARCH(Удалить_Роспись_ПБС,$C1910)*SEARCH(Удалить_Роспись_КФСР, $D1910)*SEARCH(Удалить_Роспись_КЦСР,$E1910)*SEARCH(Удалить_Роспись_КВР,$F1910)*SEARCH(Удалить_Роспись_ЭК,$H1910)*SEARCH(Удалить_Роспись_КР,$I1910))&gt;0,0,1)</f>
        <v>0</v>
      </c>
      <c r="N1910" s="192">
        <v>0</v>
      </c>
      <c r="O1910" s="192" t="str">
        <f t="shared" si="1371"/>
        <v/>
      </c>
      <c r="P1910" s="192" t="str">
        <f t="shared" si="1412"/>
        <v/>
      </c>
      <c r="Q1910" s="300" t="str">
        <f t="shared" si="1372"/>
        <v/>
      </c>
      <c r="R1910" s="300" t="str">
        <f t="shared" si="1373"/>
        <v/>
      </c>
      <c r="S1910" s="300" t="str">
        <f t="shared" si="1374"/>
        <v/>
      </c>
      <c r="T1910" s="192" t="str">
        <f t="shared" si="1375"/>
        <v/>
      </c>
      <c r="U1910" s="303" t="str">
        <f t="shared" si="1376"/>
        <v/>
      </c>
      <c r="V1910" s="300" t="str">
        <f t="shared" si="1377"/>
        <v/>
      </c>
      <c r="W1910" s="192" t="str">
        <f t="shared" si="1378"/>
        <v/>
      </c>
      <c r="X1910" s="303" t="str">
        <f t="shared" si="1379"/>
        <v/>
      </c>
      <c r="Y1910" s="300" t="str">
        <f t="shared" si="1380"/>
        <v/>
      </c>
      <c r="Z1910" s="300" t="str">
        <f t="shared" si="1381"/>
        <v/>
      </c>
      <c r="AA1910" s="303" t="str">
        <f t="shared" si="1382"/>
        <v/>
      </c>
      <c r="AB1910" s="300" t="str">
        <f t="shared" si="1383"/>
        <v/>
      </c>
      <c r="AC1910" s="300" t="str">
        <f t="shared" si="1384"/>
        <v/>
      </c>
      <c r="AD1910" s="300" t="str">
        <f t="shared" si="1385"/>
        <v/>
      </c>
      <c r="AE1910" s="192" t="str">
        <f t="shared" si="1386"/>
        <v/>
      </c>
      <c r="AF1910" s="192" t="str">
        <f t="shared" si="1387"/>
        <v/>
      </c>
      <c r="AG1910" s="192"/>
      <c r="AJ1910" s="300" t="str">
        <f t="shared" si="1388"/>
        <v/>
      </c>
      <c r="AK1910" s="300" t="str">
        <f t="shared" si="1389"/>
        <v/>
      </c>
      <c r="AL1910" s="300" t="str">
        <f t="shared" si="1390"/>
        <v/>
      </c>
      <c r="AM1910" s="300" t="str">
        <f t="shared" si="1391"/>
        <v/>
      </c>
      <c r="AN1910" s="300" t="str">
        <f t="shared" si="1392"/>
        <v/>
      </c>
      <c r="AO1910" s="300" t="str">
        <f t="shared" si="1393"/>
        <v/>
      </c>
      <c r="AP1910" s="300" t="str">
        <f t="shared" si="1394"/>
        <v/>
      </c>
      <c r="AQ1910" s="300" t="str">
        <f t="shared" si="1395"/>
        <v/>
      </c>
      <c r="AR1910" s="306" t="str">
        <f t="shared" si="1396"/>
        <v/>
      </c>
      <c r="AS1910" s="300" t="str">
        <f t="shared" si="1397"/>
        <v/>
      </c>
      <c r="AT1910" s="300" t="str">
        <f t="shared" si="1398"/>
        <v/>
      </c>
      <c r="AU1910" s="192" t="str">
        <f t="shared" si="1399"/>
        <v>рбс</v>
      </c>
      <c r="AV1910" s="192" t="str">
        <f t="shared" si="1400"/>
        <v>рбс87520716общпро</v>
      </c>
      <c r="AW1910" s="191">
        <f t="shared" si="1401"/>
        <v>0</v>
      </c>
      <c r="AX1910" s="191">
        <f t="shared" si="1402"/>
        <v>0</v>
      </c>
      <c r="AY1910" s="191">
        <f t="shared" si="1403"/>
        <v>0</v>
      </c>
      <c r="AZ1910" s="191">
        <f t="shared" si="1404"/>
        <v>0</v>
      </c>
      <c r="BA1910" s="193">
        <f t="shared" si="1405"/>
        <v>1</v>
      </c>
      <c r="BB1910" s="193">
        <f t="shared" si="1406"/>
        <v>1</v>
      </c>
      <c r="BC1910" s="193">
        <f t="shared" si="1407"/>
        <v>1</v>
      </c>
      <c r="BD1910" s="191">
        <f t="shared" si="1415"/>
        <v>0</v>
      </c>
      <c r="BE1910" s="191">
        <f t="shared" si="1408"/>
        <v>0</v>
      </c>
      <c r="BF1910" s="210">
        <f t="shared" si="1409"/>
        <v>0</v>
      </c>
      <c r="BG1910" s="211">
        <f t="shared" si="1410"/>
        <v>0</v>
      </c>
      <c r="BH1910" s="289"/>
      <c r="BI1910" s="289"/>
      <c r="BL1910" s="233" t="str">
        <f t="shared" si="1411"/>
        <v/>
      </c>
    </row>
    <row r="1911" spans="1:64" ht="12" hidden="1" customHeight="1">
      <c r="A1911" s="333" t="s">
        <v>765</v>
      </c>
      <c r="B1911" s="381" t="s">
        <v>327</v>
      </c>
      <c r="C1911" s="333" t="s">
        <v>766</v>
      </c>
      <c r="D1911" s="381" t="s">
        <v>316</v>
      </c>
      <c r="E1911" s="381" t="s">
        <v>1451</v>
      </c>
      <c r="F1911" s="381" t="s">
        <v>608</v>
      </c>
      <c r="G1911" s="381" t="s">
        <v>385</v>
      </c>
      <c r="H1911" s="100" t="s">
        <v>653</v>
      </c>
      <c r="I1911" s="381" t="s">
        <v>339</v>
      </c>
      <c r="J1911" s="382">
        <v>1631397.06</v>
      </c>
      <c r="K1911" s="382">
        <v>1249075.71</v>
      </c>
      <c r="L1911" s="191" t="str">
        <f t="shared" si="1370"/>
        <v>875207160701011007588011121110</v>
      </c>
      <c r="M1911" s="192">
        <f t="array" ref="M1911">IF(COUNT(SEARCH(Удалить_Роспись_КВСР,$B1911)*SEARCH(Удалить_Роспись_ПБС,$C1911)*SEARCH(Удалить_Роспись_КФСР, $D1911)*SEARCH(Удалить_Роспись_КЦСР,$E1911)*SEARCH(Удалить_Роспись_КВР,$F1911)*SEARCH(Удалить_Роспись_ЭК,$H1911)*SEARCH(Удалить_Роспись_КР,$I1911))&gt;0,0,1)</f>
        <v>0</v>
      </c>
      <c r="N1911" s="192">
        <v>0</v>
      </c>
      <c r="O1911" s="192" t="str">
        <f t="shared" si="1371"/>
        <v/>
      </c>
      <c r="P1911" s="192" t="str">
        <f t="shared" si="1412"/>
        <v/>
      </c>
      <c r="Q1911" s="300" t="str">
        <f t="shared" si="1372"/>
        <v/>
      </c>
      <c r="R1911" s="300" t="str">
        <f t="shared" si="1373"/>
        <v/>
      </c>
      <c r="S1911" s="300" t="str">
        <f t="shared" si="1374"/>
        <v/>
      </c>
      <c r="T1911" s="192" t="str">
        <f t="shared" si="1375"/>
        <v/>
      </c>
      <c r="U1911" s="303" t="str">
        <f t="shared" si="1376"/>
        <v/>
      </c>
      <c r="V1911" s="300" t="str">
        <f t="shared" si="1377"/>
        <v/>
      </c>
      <c r="W1911" s="192" t="str">
        <f t="shared" si="1378"/>
        <v/>
      </c>
      <c r="X1911" s="303" t="str">
        <f t="shared" si="1379"/>
        <v/>
      </c>
      <c r="Y1911" s="300" t="str">
        <f t="shared" si="1380"/>
        <v/>
      </c>
      <c r="Z1911" s="300" t="str">
        <f t="shared" si="1381"/>
        <v/>
      </c>
      <c r="AA1911" s="303" t="str">
        <f t="shared" si="1382"/>
        <v/>
      </c>
      <c r="AB1911" s="300" t="str">
        <f t="shared" si="1383"/>
        <v/>
      </c>
      <c r="AC1911" s="300" t="str">
        <f t="shared" si="1384"/>
        <v/>
      </c>
      <c r="AD1911" s="300" t="str">
        <f t="shared" si="1385"/>
        <v/>
      </c>
      <c r="AE1911" s="192" t="str">
        <f t="shared" si="1386"/>
        <v/>
      </c>
      <c r="AF1911" s="192" t="str">
        <f t="shared" si="1387"/>
        <v/>
      </c>
      <c r="AG1911" s="192"/>
      <c r="AJ1911" s="300" t="str">
        <f t="shared" si="1388"/>
        <v/>
      </c>
      <c r="AK1911" s="300" t="str">
        <f t="shared" si="1389"/>
        <v/>
      </c>
      <c r="AL1911" s="300" t="str">
        <f t="shared" si="1390"/>
        <v/>
      </c>
      <c r="AM1911" s="300" t="str">
        <f t="shared" si="1391"/>
        <v/>
      </c>
      <c r="AN1911" s="300" t="str">
        <f t="shared" si="1392"/>
        <v/>
      </c>
      <c r="AO1911" s="300" t="str">
        <f t="shared" si="1393"/>
        <v/>
      </c>
      <c r="AP1911" s="300" t="str">
        <f t="shared" si="1394"/>
        <v/>
      </c>
      <c r="AQ1911" s="300" t="str">
        <f t="shared" si="1395"/>
        <v/>
      </c>
      <c r="AR1911" s="306" t="str">
        <f t="shared" si="1396"/>
        <v/>
      </c>
      <c r="AS1911" s="300" t="str">
        <f t="shared" si="1397"/>
        <v/>
      </c>
      <c r="AT1911" s="300" t="str">
        <f t="shared" si="1398"/>
        <v/>
      </c>
      <c r="AU1911" s="192" t="str">
        <f t="shared" si="1399"/>
        <v>рбс</v>
      </c>
      <c r="AV1911" s="192" t="str">
        <f t="shared" si="1400"/>
        <v>рбс87520716общопл</v>
      </c>
      <c r="AW1911" s="191">
        <f t="shared" si="1401"/>
        <v>0</v>
      </c>
      <c r="AX1911" s="191">
        <f t="shared" si="1402"/>
        <v>0</v>
      </c>
      <c r="AY1911" s="191">
        <f t="shared" si="1403"/>
        <v>0</v>
      </c>
      <c r="AZ1911" s="191">
        <f t="shared" si="1404"/>
        <v>0</v>
      </c>
      <c r="BA1911" s="193">
        <f t="shared" si="1405"/>
        <v>1</v>
      </c>
      <c r="BB1911" s="193">
        <f t="shared" si="1406"/>
        <v>1</v>
      </c>
      <c r="BC1911" s="193">
        <f t="shared" si="1407"/>
        <v>1</v>
      </c>
      <c r="BD1911" s="191">
        <f t="shared" si="1415"/>
        <v>0</v>
      </c>
      <c r="BE1911" s="191">
        <f t="shared" si="1408"/>
        <v>0</v>
      </c>
      <c r="BF1911" s="210">
        <f t="shared" si="1409"/>
        <v>0</v>
      </c>
      <c r="BG1911" s="211">
        <f t="shared" si="1410"/>
        <v>0</v>
      </c>
      <c r="BH1911" s="289"/>
      <c r="BI1911" s="289"/>
      <c r="BL1911" s="233" t="str">
        <f t="shared" si="1411"/>
        <v/>
      </c>
    </row>
    <row r="1912" spans="1:64" ht="12" hidden="1" customHeight="1">
      <c r="A1912" s="333" t="s">
        <v>765</v>
      </c>
      <c r="B1912" s="381" t="s">
        <v>327</v>
      </c>
      <c r="C1912" s="333" t="s">
        <v>766</v>
      </c>
      <c r="D1912" s="381" t="s">
        <v>316</v>
      </c>
      <c r="E1912" s="381" t="s">
        <v>1451</v>
      </c>
      <c r="F1912" s="381" t="s">
        <v>589</v>
      </c>
      <c r="G1912" s="381" t="s">
        <v>386</v>
      </c>
      <c r="H1912" s="100" t="s">
        <v>653</v>
      </c>
      <c r="I1912" s="381" t="s">
        <v>339</v>
      </c>
      <c r="J1912" s="382">
        <v>7750</v>
      </c>
      <c r="K1912" s="382">
        <v>7560</v>
      </c>
      <c r="L1912" s="191" t="str">
        <f t="shared" si="1370"/>
        <v>875207160701011007588011221210</v>
      </c>
      <c r="M1912" s="192">
        <f t="array" ref="M1912">IF(COUNT(SEARCH(Удалить_Роспись_КВСР,$B1912)*SEARCH(Удалить_Роспись_ПБС,$C1912)*SEARCH(Удалить_Роспись_КФСР, $D1912)*SEARCH(Удалить_Роспись_КЦСР,$E1912)*SEARCH(Удалить_Роспись_КВР,$F1912)*SEARCH(Удалить_Роспись_ЭК,$H1912)*SEARCH(Удалить_Роспись_КР,$I1912))&gt;0,0,1)</f>
        <v>0</v>
      </c>
      <c r="N1912" s="192">
        <v>0</v>
      </c>
      <c r="O1912" s="192" t="str">
        <f t="shared" si="1371"/>
        <v/>
      </c>
      <c r="P1912" s="192" t="str">
        <f t="shared" si="1412"/>
        <v/>
      </c>
      <c r="Q1912" s="300" t="str">
        <f t="shared" si="1372"/>
        <v/>
      </c>
      <c r="R1912" s="300" t="str">
        <f t="shared" si="1373"/>
        <v/>
      </c>
      <c r="S1912" s="300" t="str">
        <f t="shared" si="1374"/>
        <v/>
      </c>
      <c r="T1912" s="192" t="str">
        <f t="shared" si="1375"/>
        <v/>
      </c>
      <c r="U1912" s="303" t="str">
        <f t="shared" si="1376"/>
        <v/>
      </c>
      <c r="V1912" s="300" t="str">
        <f t="shared" si="1377"/>
        <v/>
      </c>
      <c r="W1912" s="192" t="str">
        <f t="shared" si="1378"/>
        <v/>
      </c>
      <c r="X1912" s="303" t="str">
        <f t="shared" si="1379"/>
        <v/>
      </c>
      <c r="Y1912" s="300" t="str">
        <f t="shared" si="1380"/>
        <v/>
      </c>
      <c r="Z1912" s="300" t="str">
        <f t="shared" si="1381"/>
        <v/>
      </c>
      <c r="AA1912" s="303" t="str">
        <f t="shared" si="1382"/>
        <v/>
      </c>
      <c r="AB1912" s="300" t="str">
        <f t="shared" si="1383"/>
        <v/>
      </c>
      <c r="AC1912" s="300" t="str">
        <f t="shared" si="1384"/>
        <v/>
      </c>
      <c r="AD1912" s="300" t="str">
        <f t="shared" si="1385"/>
        <v/>
      </c>
      <c r="AE1912" s="192" t="str">
        <f t="shared" si="1386"/>
        <v/>
      </c>
      <c r="AF1912" s="192" t="str">
        <f t="shared" si="1387"/>
        <v/>
      </c>
      <c r="AG1912" s="192"/>
      <c r="AJ1912" s="300" t="str">
        <f t="shared" si="1388"/>
        <v/>
      </c>
      <c r="AK1912" s="300" t="str">
        <f t="shared" si="1389"/>
        <v/>
      </c>
      <c r="AL1912" s="300" t="str">
        <f t="shared" si="1390"/>
        <v/>
      </c>
      <c r="AM1912" s="300" t="str">
        <f t="shared" si="1391"/>
        <v/>
      </c>
      <c r="AN1912" s="300" t="str">
        <f t="shared" si="1392"/>
        <v/>
      </c>
      <c r="AO1912" s="300" t="str">
        <f t="shared" si="1393"/>
        <v/>
      </c>
      <c r="AP1912" s="300" t="str">
        <f t="shared" si="1394"/>
        <v/>
      </c>
      <c r="AQ1912" s="300" t="str">
        <f t="shared" si="1395"/>
        <v/>
      </c>
      <c r="AR1912" s="306" t="str">
        <f t="shared" si="1396"/>
        <v/>
      </c>
      <c r="AS1912" s="300" t="str">
        <f t="shared" si="1397"/>
        <v/>
      </c>
      <c r="AT1912" s="300" t="str">
        <f t="shared" si="1398"/>
        <v/>
      </c>
      <c r="AU1912" s="192" t="str">
        <f t="shared" si="1399"/>
        <v>рбс</v>
      </c>
      <c r="AV1912" s="192" t="str">
        <f t="shared" si="1400"/>
        <v>рбс87520716общпро</v>
      </c>
      <c r="AW1912" s="191">
        <f t="shared" si="1401"/>
        <v>0</v>
      </c>
      <c r="AX1912" s="191">
        <f t="shared" si="1402"/>
        <v>0</v>
      </c>
      <c r="AY1912" s="191">
        <f t="shared" si="1403"/>
        <v>0</v>
      </c>
      <c r="AZ1912" s="191">
        <f t="shared" si="1404"/>
        <v>0</v>
      </c>
      <c r="BA1912" s="193">
        <f t="shared" si="1405"/>
        <v>1</v>
      </c>
      <c r="BB1912" s="193">
        <f t="shared" si="1406"/>
        <v>1</v>
      </c>
      <c r="BC1912" s="193">
        <f t="shared" si="1407"/>
        <v>1</v>
      </c>
      <c r="BD1912" s="191">
        <f t="shared" si="1415"/>
        <v>0</v>
      </c>
      <c r="BE1912" s="191">
        <f t="shared" si="1408"/>
        <v>0</v>
      </c>
      <c r="BF1912" s="210">
        <f t="shared" si="1409"/>
        <v>0</v>
      </c>
      <c r="BG1912" s="211">
        <f t="shared" si="1410"/>
        <v>0</v>
      </c>
      <c r="BH1912" s="289"/>
      <c r="BI1912" s="289"/>
      <c r="BL1912" s="233" t="str">
        <f t="shared" si="1411"/>
        <v/>
      </c>
    </row>
    <row r="1913" spans="1:64" ht="12" hidden="1" customHeight="1">
      <c r="A1913" s="333" t="s">
        <v>765</v>
      </c>
      <c r="B1913" s="381" t="s">
        <v>327</v>
      </c>
      <c r="C1913" s="333" t="s">
        <v>766</v>
      </c>
      <c r="D1913" s="381" t="s">
        <v>316</v>
      </c>
      <c r="E1913" s="381" t="s">
        <v>1451</v>
      </c>
      <c r="F1913" s="381" t="s">
        <v>902</v>
      </c>
      <c r="G1913" s="381" t="s">
        <v>387</v>
      </c>
      <c r="H1913" s="100" t="s">
        <v>653</v>
      </c>
      <c r="I1913" s="381" t="s">
        <v>339</v>
      </c>
      <c r="J1913" s="382">
        <v>483081.91</v>
      </c>
      <c r="K1913" s="382">
        <v>378934.74</v>
      </c>
      <c r="L1913" s="191" t="str">
        <f t="shared" si="1370"/>
        <v>875207160701011007588011921310</v>
      </c>
      <c r="M1913" s="192">
        <f t="array" ref="M1913">IF(COUNT(SEARCH(Удалить_Роспись_КВСР,$B1913)*SEARCH(Удалить_Роспись_ПБС,$C1913)*SEARCH(Удалить_Роспись_КФСР, $D1913)*SEARCH(Удалить_Роспись_КЦСР,$E1913)*SEARCH(Удалить_Роспись_КВР,$F1913)*SEARCH(Удалить_Роспись_ЭК,$H1913)*SEARCH(Удалить_Роспись_КР,$I1913))&gt;0,0,1)</f>
        <v>0</v>
      </c>
      <c r="N1913" s="192">
        <v>0</v>
      </c>
      <c r="O1913" s="192" t="str">
        <f t="shared" si="1371"/>
        <v/>
      </c>
      <c r="P1913" s="192" t="str">
        <f t="shared" si="1412"/>
        <v/>
      </c>
      <c r="Q1913" s="300" t="str">
        <f t="shared" si="1372"/>
        <v/>
      </c>
      <c r="R1913" s="300" t="str">
        <f t="shared" si="1373"/>
        <v/>
      </c>
      <c r="S1913" s="300" t="str">
        <f t="shared" si="1374"/>
        <v/>
      </c>
      <c r="T1913" s="192" t="str">
        <f t="shared" si="1375"/>
        <v/>
      </c>
      <c r="U1913" s="303" t="str">
        <f t="shared" si="1376"/>
        <v/>
      </c>
      <c r="V1913" s="300" t="str">
        <f t="shared" si="1377"/>
        <v/>
      </c>
      <c r="W1913" s="192" t="str">
        <f t="shared" si="1378"/>
        <v/>
      </c>
      <c r="X1913" s="303" t="str">
        <f t="shared" si="1379"/>
        <v/>
      </c>
      <c r="Y1913" s="300" t="str">
        <f t="shared" si="1380"/>
        <v/>
      </c>
      <c r="Z1913" s="300" t="str">
        <f t="shared" si="1381"/>
        <v/>
      </c>
      <c r="AA1913" s="303" t="str">
        <f t="shared" si="1382"/>
        <v/>
      </c>
      <c r="AB1913" s="300" t="str">
        <f t="shared" si="1383"/>
        <v/>
      </c>
      <c r="AC1913" s="300" t="str">
        <f t="shared" si="1384"/>
        <v/>
      </c>
      <c r="AD1913" s="300" t="str">
        <f t="shared" si="1385"/>
        <v/>
      </c>
      <c r="AE1913" s="192" t="str">
        <f t="shared" si="1386"/>
        <v/>
      </c>
      <c r="AF1913" s="192" t="str">
        <f t="shared" si="1387"/>
        <v/>
      </c>
      <c r="AG1913" s="192"/>
      <c r="AJ1913" s="300" t="str">
        <f t="shared" si="1388"/>
        <v/>
      </c>
      <c r="AK1913" s="300" t="str">
        <f t="shared" si="1389"/>
        <v/>
      </c>
      <c r="AL1913" s="300" t="str">
        <f t="shared" si="1390"/>
        <v/>
      </c>
      <c r="AM1913" s="300" t="str">
        <f t="shared" si="1391"/>
        <v/>
      </c>
      <c r="AN1913" s="300" t="str">
        <f t="shared" si="1392"/>
        <v/>
      </c>
      <c r="AO1913" s="300" t="str">
        <f t="shared" si="1393"/>
        <v/>
      </c>
      <c r="AP1913" s="300" t="str">
        <f t="shared" si="1394"/>
        <v/>
      </c>
      <c r="AQ1913" s="300" t="str">
        <f t="shared" si="1395"/>
        <v/>
      </c>
      <c r="AR1913" s="306" t="str">
        <f t="shared" si="1396"/>
        <v/>
      </c>
      <c r="AS1913" s="300" t="str">
        <f t="shared" si="1397"/>
        <v/>
      </c>
      <c r="AT1913" s="300" t="str">
        <f t="shared" si="1398"/>
        <v/>
      </c>
      <c r="AU1913" s="192" t="str">
        <f t="shared" si="1399"/>
        <v>рбс</v>
      </c>
      <c r="AV1913" s="192" t="str">
        <f t="shared" si="1400"/>
        <v>рбс87520716общопл</v>
      </c>
      <c r="AW1913" s="191">
        <f t="shared" si="1401"/>
        <v>0</v>
      </c>
      <c r="AX1913" s="191">
        <f t="shared" si="1402"/>
        <v>0</v>
      </c>
      <c r="AY1913" s="191">
        <f t="shared" si="1403"/>
        <v>0</v>
      </c>
      <c r="AZ1913" s="191">
        <f t="shared" si="1404"/>
        <v>0</v>
      </c>
      <c r="BA1913" s="193">
        <f t="shared" si="1405"/>
        <v>1</v>
      </c>
      <c r="BB1913" s="193">
        <f t="shared" si="1406"/>
        <v>1</v>
      </c>
      <c r="BC1913" s="193">
        <f t="shared" si="1407"/>
        <v>1</v>
      </c>
      <c r="BD1913" s="191">
        <f t="shared" si="1415"/>
        <v>0</v>
      </c>
      <c r="BE1913" s="191">
        <f t="shared" si="1408"/>
        <v>0</v>
      </c>
      <c r="BF1913" s="210">
        <f t="shared" si="1409"/>
        <v>0</v>
      </c>
      <c r="BG1913" s="211">
        <f t="shared" si="1410"/>
        <v>0</v>
      </c>
      <c r="BH1913" s="289"/>
      <c r="BI1913" s="289"/>
      <c r="BL1913" s="233" t="str">
        <f t="shared" si="1411"/>
        <v/>
      </c>
    </row>
    <row r="1914" spans="1:64" ht="12" hidden="1" customHeight="1">
      <c r="A1914" s="333" t="s">
        <v>765</v>
      </c>
      <c r="B1914" s="381" t="s">
        <v>327</v>
      </c>
      <c r="C1914" s="333" t="s">
        <v>766</v>
      </c>
      <c r="D1914" s="381" t="s">
        <v>316</v>
      </c>
      <c r="E1914" s="381" t="s">
        <v>1451</v>
      </c>
      <c r="F1914" s="381" t="s">
        <v>586</v>
      </c>
      <c r="G1914" s="381" t="s">
        <v>391</v>
      </c>
      <c r="H1914" s="100" t="s">
        <v>653</v>
      </c>
      <c r="I1914" s="381" t="s">
        <v>339</v>
      </c>
      <c r="J1914" s="382">
        <v>14400</v>
      </c>
      <c r="K1914" s="382">
        <v>10800</v>
      </c>
      <c r="L1914" s="191" t="str">
        <f t="shared" si="1370"/>
        <v>875207160701011007588024422110</v>
      </c>
      <c r="M1914" s="192">
        <f t="array" ref="M1914">IF(COUNT(SEARCH(Удалить_Роспись_КВСР,$B1914)*SEARCH(Удалить_Роспись_ПБС,$C1914)*SEARCH(Удалить_Роспись_КФСР, $D1914)*SEARCH(Удалить_Роспись_КЦСР,$E1914)*SEARCH(Удалить_Роспись_КВР,$F1914)*SEARCH(Удалить_Роспись_ЭК,$H1914)*SEARCH(Удалить_Роспись_КР,$I1914))&gt;0,0,1)</f>
        <v>0</v>
      </c>
      <c r="N1914" s="192">
        <v>0</v>
      </c>
      <c r="O1914" s="192" t="str">
        <f t="shared" si="1371"/>
        <v/>
      </c>
      <c r="P1914" s="192" t="str">
        <f t="shared" si="1412"/>
        <v/>
      </c>
      <c r="Q1914" s="300" t="str">
        <f t="shared" si="1372"/>
        <v/>
      </c>
      <c r="R1914" s="300" t="str">
        <f t="shared" si="1373"/>
        <v/>
      </c>
      <c r="S1914" s="300" t="str">
        <f t="shared" si="1374"/>
        <v/>
      </c>
      <c r="T1914" s="192" t="str">
        <f t="shared" si="1375"/>
        <v/>
      </c>
      <c r="U1914" s="303" t="str">
        <f t="shared" si="1376"/>
        <v/>
      </c>
      <c r="V1914" s="300" t="str">
        <f t="shared" si="1377"/>
        <v/>
      </c>
      <c r="W1914" s="192" t="str">
        <f t="shared" si="1378"/>
        <v/>
      </c>
      <c r="X1914" s="303" t="str">
        <f t="shared" si="1379"/>
        <v/>
      </c>
      <c r="Y1914" s="300" t="str">
        <f t="shared" si="1380"/>
        <v/>
      </c>
      <c r="Z1914" s="300" t="str">
        <f t="shared" si="1381"/>
        <v/>
      </c>
      <c r="AA1914" s="303" t="str">
        <f t="shared" si="1382"/>
        <v/>
      </c>
      <c r="AB1914" s="300" t="str">
        <f t="shared" si="1383"/>
        <v/>
      </c>
      <c r="AC1914" s="300" t="str">
        <f t="shared" si="1384"/>
        <v/>
      </c>
      <c r="AD1914" s="300" t="str">
        <f t="shared" si="1385"/>
        <v/>
      </c>
      <c r="AE1914" s="192" t="str">
        <f t="shared" si="1386"/>
        <v/>
      </c>
      <c r="AF1914" s="192" t="str">
        <f t="shared" si="1387"/>
        <v/>
      </c>
      <c r="AG1914" s="192"/>
      <c r="AJ1914" s="300" t="str">
        <f t="shared" si="1388"/>
        <v/>
      </c>
      <c r="AK1914" s="300" t="str">
        <f t="shared" si="1389"/>
        <v/>
      </c>
      <c r="AL1914" s="300" t="str">
        <f t="shared" si="1390"/>
        <v/>
      </c>
      <c r="AM1914" s="300" t="str">
        <f t="shared" si="1391"/>
        <v/>
      </c>
      <c r="AN1914" s="300" t="str">
        <f t="shared" si="1392"/>
        <v/>
      </c>
      <c r="AO1914" s="300" t="str">
        <f t="shared" si="1393"/>
        <v/>
      </c>
      <c r="AP1914" s="300" t="str">
        <f t="shared" si="1394"/>
        <v/>
      </c>
      <c r="AQ1914" s="300" t="str">
        <f t="shared" si="1395"/>
        <v/>
      </c>
      <c r="AR1914" s="306" t="str">
        <f t="shared" si="1396"/>
        <v/>
      </c>
      <c r="AS1914" s="300" t="str">
        <f t="shared" si="1397"/>
        <v/>
      </c>
      <c r="AT1914" s="300" t="str">
        <f t="shared" si="1398"/>
        <v/>
      </c>
      <c r="AU1914" s="192" t="str">
        <f t="shared" si="1399"/>
        <v>рбс</v>
      </c>
      <c r="AV1914" s="192" t="str">
        <f t="shared" si="1400"/>
        <v>рбс87520716общпро</v>
      </c>
      <c r="AW1914" s="191">
        <f t="shared" si="1401"/>
        <v>0</v>
      </c>
      <c r="AX1914" s="191">
        <f t="shared" si="1402"/>
        <v>0</v>
      </c>
      <c r="AY1914" s="191">
        <f t="shared" si="1403"/>
        <v>0</v>
      </c>
      <c r="AZ1914" s="191">
        <f t="shared" si="1404"/>
        <v>0</v>
      </c>
      <c r="BA1914" s="193">
        <f t="shared" si="1405"/>
        <v>1</v>
      </c>
      <c r="BB1914" s="193">
        <f t="shared" si="1406"/>
        <v>1</v>
      </c>
      <c r="BC1914" s="193">
        <f t="shared" si="1407"/>
        <v>1</v>
      </c>
      <c r="BD1914" s="191">
        <f t="shared" si="1415"/>
        <v>0</v>
      </c>
      <c r="BE1914" s="191">
        <f t="shared" si="1408"/>
        <v>0</v>
      </c>
      <c r="BF1914" s="210">
        <f t="shared" si="1409"/>
        <v>0</v>
      </c>
      <c r="BG1914" s="211">
        <f t="shared" si="1410"/>
        <v>0</v>
      </c>
      <c r="BH1914" s="289"/>
      <c r="BI1914" s="289"/>
      <c r="BL1914" s="233" t="str">
        <f t="shared" si="1411"/>
        <v/>
      </c>
    </row>
    <row r="1915" spans="1:64" ht="12" hidden="1" customHeight="1">
      <c r="A1915" s="333" t="s">
        <v>765</v>
      </c>
      <c r="B1915" s="381" t="s">
        <v>327</v>
      </c>
      <c r="C1915" s="333" t="s">
        <v>766</v>
      </c>
      <c r="D1915" s="381" t="s">
        <v>316</v>
      </c>
      <c r="E1915" s="381" t="s">
        <v>1451</v>
      </c>
      <c r="F1915" s="381" t="s">
        <v>586</v>
      </c>
      <c r="G1915" s="381" t="s">
        <v>389</v>
      </c>
      <c r="H1915" s="100" t="s">
        <v>653</v>
      </c>
      <c r="I1915" s="381" t="s">
        <v>339</v>
      </c>
      <c r="J1915" s="382">
        <v>33000</v>
      </c>
      <c r="K1915" s="382">
        <v>13845</v>
      </c>
      <c r="L1915" s="191" t="str">
        <f t="shared" si="1370"/>
        <v>875207160701011007588024422610</v>
      </c>
      <c r="M1915" s="192">
        <f t="array" ref="M1915">IF(COUNT(SEARCH(Удалить_Роспись_КВСР,$B1915)*SEARCH(Удалить_Роспись_ПБС,$C1915)*SEARCH(Удалить_Роспись_КФСР, $D1915)*SEARCH(Удалить_Роспись_КЦСР,$E1915)*SEARCH(Удалить_Роспись_КВР,$F1915)*SEARCH(Удалить_Роспись_ЭК,$H1915)*SEARCH(Удалить_Роспись_КР,$I1915))&gt;0,0,1)</f>
        <v>0</v>
      </c>
      <c r="N1915" s="192">
        <v>0</v>
      </c>
      <c r="O1915" s="192" t="str">
        <f t="shared" si="1371"/>
        <v/>
      </c>
      <c r="P1915" s="192" t="str">
        <f t="shared" si="1412"/>
        <v/>
      </c>
      <c r="Q1915" s="300" t="str">
        <f t="shared" si="1372"/>
        <v/>
      </c>
      <c r="R1915" s="300" t="str">
        <f t="shared" si="1373"/>
        <v/>
      </c>
      <c r="S1915" s="300" t="str">
        <f t="shared" si="1374"/>
        <v/>
      </c>
      <c r="T1915" s="192" t="str">
        <f t="shared" si="1375"/>
        <v/>
      </c>
      <c r="U1915" s="303" t="str">
        <f t="shared" si="1376"/>
        <v/>
      </c>
      <c r="V1915" s="300" t="str">
        <f t="shared" si="1377"/>
        <v/>
      </c>
      <c r="W1915" s="192" t="str">
        <f t="shared" si="1378"/>
        <v/>
      </c>
      <c r="X1915" s="303" t="str">
        <f t="shared" si="1379"/>
        <v/>
      </c>
      <c r="Y1915" s="300" t="str">
        <f t="shared" si="1380"/>
        <v/>
      </c>
      <c r="Z1915" s="300" t="str">
        <f t="shared" si="1381"/>
        <v/>
      </c>
      <c r="AA1915" s="303" t="str">
        <f t="shared" si="1382"/>
        <v/>
      </c>
      <c r="AB1915" s="300" t="str">
        <f t="shared" si="1383"/>
        <v/>
      </c>
      <c r="AC1915" s="300" t="str">
        <f t="shared" si="1384"/>
        <v/>
      </c>
      <c r="AD1915" s="300" t="str">
        <f t="shared" si="1385"/>
        <v/>
      </c>
      <c r="AE1915" s="192" t="str">
        <f t="shared" si="1386"/>
        <v/>
      </c>
      <c r="AF1915" s="192" t="str">
        <f t="shared" si="1387"/>
        <v/>
      </c>
      <c r="AG1915" s="192"/>
      <c r="AJ1915" s="300" t="str">
        <f t="shared" si="1388"/>
        <v/>
      </c>
      <c r="AK1915" s="300" t="str">
        <f t="shared" si="1389"/>
        <v/>
      </c>
      <c r="AL1915" s="300" t="str">
        <f t="shared" si="1390"/>
        <v/>
      </c>
      <c r="AM1915" s="300" t="str">
        <f t="shared" si="1391"/>
        <v/>
      </c>
      <c r="AN1915" s="300" t="str">
        <f t="shared" si="1392"/>
        <v/>
      </c>
      <c r="AO1915" s="300" t="str">
        <f t="shared" si="1393"/>
        <v/>
      </c>
      <c r="AP1915" s="300" t="str">
        <f t="shared" si="1394"/>
        <v/>
      </c>
      <c r="AQ1915" s="300" t="str">
        <f t="shared" si="1395"/>
        <v/>
      </c>
      <c r="AR1915" s="306" t="str">
        <f t="shared" si="1396"/>
        <v/>
      </c>
      <c r="AS1915" s="300" t="str">
        <f t="shared" si="1397"/>
        <v/>
      </c>
      <c r="AT1915" s="300" t="str">
        <f t="shared" si="1398"/>
        <v/>
      </c>
      <c r="AU1915" s="192" t="str">
        <f t="shared" si="1399"/>
        <v>рбс</v>
      </c>
      <c r="AV1915" s="192" t="str">
        <f t="shared" si="1400"/>
        <v>рбс87520716общпро</v>
      </c>
      <c r="AW1915" s="191">
        <f t="shared" si="1401"/>
        <v>0</v>
      </c>
      <c r="AX1915" s="191">
        <f t="shared" si="1402"/>
        <v>0</v>
      </c>
      <c r="AY1915" s="191">
        <f t="shared" si="1403"/>
        <v>0</v>
      </c>
      <c r="AZ1915" s="191">
        <f t="shared" si="1404"/>
        <v>0</v>
      </c>
      <c r="BA1915" s="193">
        <f t="shared" si="1405"/>
        <v>1</v>
      </c>
      <c r="BB1915" s="193">
        <f t="shared" si="1406"/>
        <v>1</v>
      </c>
      <c r="BC1915" s="193">
        <f t="shared" si="1407"/>
        <v>1</v>
      </c>
      <c r="BD1915" s="191">
        <f t="shared" si="1415"/>
        <v>0</v>
      </c>
      <c r="BE1915" s="191">
        <f t="shared" si="1408"/>
        <v>0</v>
      </c>
      <c r="BF1915" s="210">
        <f t="shared" si="1409"/>
        <v>0</v>
      </c>
      <c r="BG1915" s="211">
        <f t="shared" si="1410"/>
        <v>0</v>
      </c>
      <c r="BH1915" s="289"/>
      <c r="BI1915" s="289"/>
      <c r="BL1915" s="233" t="str">
        <f t="shared" si="1411"/>
        <v/>
      </c>
    </row>
    <row r="1916" spans="1:64" ht="12" hidden="1" customHeight="1">
      <c r="A1916" s="333" t="s">
        <v>765</v>
      </c>
      <c r="B1916" s="381" t="s">
        <v>327</v>
      </c>
      <c r="C1916" s="333" t="s">
        <v>766</v>
      </c>
      <c r="D1916" s="381" t="s">
        <v>316</v>
      </c>
      <c r="E1916" s="381" t="s">
        <v>1451</v>
      </c>
      <c r="F1916" s="381" t="s">
        <v>586</v>
      </c>
      <c r="G1916" s="381" t="s">
        <v>407</v>
      </c>
      <c r="H1916" s="100" t="s">
        <v>653</v>
      </c>
      <c r="I1916" s="381" t="s">
        <v>339</v>
      </c>
      <c r="J1916" s="382">
        <v>82000</v>
      </c>
      <c r="K1916" s="382">
        <v>0</v>
      </c>
      <c r="L1916" s="191" t="str">
        <f t="shared" si="1370"/>
        <v>875207160701011007588024431010</v>
      </c>
      <c r="M1916" s="192">
        <f t="array" ref="M1916">IF(COUNT(SEARCH(Удалить_Роспись_КВСР,$B1916)*SEARCH(Удалить_Роспись_ПБС,$C1916)*SEARCH(Удалить_Роспись_КФСР, $D1916)*SEARCH(Удалить_Роспись_КЦСР,$E1916)*SEARCH(Удалить_Роспись_КВР,$F1916)*SEARCH(Удалить_Роспись_ЭК,$H1916)*SEARCH(Удалить_Роспись_КР,$I1916))&gt;0,0,1)</f>
        <v>0</v>
      </c>
      <c r="N1916" s="192">
        <v>0</v>
      </c>
      <c r="O1916" s="192" t="str">
        <f t="shared" si="1371"/>
        <v/>
      </c>
      <c r="P1916" s="192" t="str">
        <f t="shared" si="1412"/>
        <v/>
      </c>
      <c r="Q1916" s="300" t="str">
        <f t="shared" si="1372"/>
        <v/>
      </c>
      <c r="R1916" s="300" t="str">
        <f t="shared" si="1373"/>
        <v/>
      </c>
      <c r="S1916" s="300" t="str">
        <f t="shared" si="1374"/>
        <v/>
      </c>
      <c r="T1916" s="192" t="str">
        <f t="shared" si="1375"/>
        <v/>
      </c>
      <c r="U1916" s="303" t="str">
        <f t="shared" si="1376"/>
        <v/>
      </c>
      <c r="V1916" s="300" t="str">
        <f t="shared" si="1377"/>
        <v/>
      </c>
      <c r="W1916" s="192" t="str">
        <f t="shared" si="1378"/>
        <v/>
      </c>
      <c r="X1916" s="303" t="str">
        <f t="shared" si="1379"/>
        <v/>
      </c>
      <c r="Y1916" s="300" t="str">
        <f t="shared" si="1380"/>
        <v/>
      </c>
      <c r="Z1916" s="300" t="str">
        <f t="shared" si="1381"/>
        <v/>
      </c>
      <c r="AA1916" s="303" t="str">
        <f t="shared" si="1382"/>
        <v/>
      </c>
      <c r="AB1916" s="300" t="str">
        <f t="shared" si="1383"/>
        <v/>
      </c>
      <c r="AC1916" s="300" t="str">
        <f t="shared" si="1384"/>
        <v/>
      </c>
      <c r="AD1916" s="300" t="str">
        <f t="shared" si="1385"/>
        <v/>
      </c>
      <c r="AE1916" s="192" t="str">
        <f t="shared" si="1386"/>
        <v/>
      </c>
      <c r="AF1916" s="192" t="str">
        <f t="shared" si="1387"/>
        <v/>
      </c>
      <c r="AG1916" s="192"/>
      <c r="AJ1916" s="300" t="str">
        <f t="shared" si="1388"/>
        <v/>
      </c>
      <c r="AK1916" s="300" t="str">
        <f t="shared" si="1389"/>
        <v/>
      </c>
      <c r="AL1916" s="300" t="str">
        <f t="shared" si="1390"/>
        <v/>
      </c>
      <c r="AM1916" s="300" t="str">
        <f t="shared" si="1391"/>
        <v/>
      </c>
      <c r="AN1916" s="300" t="str">
        <f t="shared" si="1392"/>
        <v/>
      </c>
      <c r="AO1916" s="300" t="str">
        <f t="shared" si="1393"/>
        <v/>
      </c>
      <c r="AP1916" s="300" t="str">
        <f t="shared" si="1394"/>
        <v/>
      </c>
      <c r="AQ1916" s="300" t="str">
        <f t="shared" si="1395"/>
        <v/>
      </c>
      <c r="AR1916" s="306" t="str">
        <f t="shared" si="1396"/>
        <v/>
      </c>
      <c r="AS1916" s="300" t="str">
        <f t="shared" si="1397"/>
        <v/>
      </c>
      <c r="AT1916" s="300" t="str">
        <f t="shared" si="1398"/>
        <v/>
      </c>
      <c r="AU1916" s="192" t="str">
        <f t="shared" si="1399"/>
        <v>рбс</v>
      </c>
      <c r="AV1916" s="192" t="str">
        <f t="shared" si="1400"/>
        <v>рбс87520716общосн</v>
      </c>
      <c r="AW1916" s="191">
        <f t="shared" si="1401"/>
        <v>0</v>
      </c>
      <c r="AX1916" s="191">
        <f t="shared" si="1402"/>
        <v>0</v>
      </c>
      <c r="AY1916" s="191">
        <f t="shared" si="1403"/>
        <v>0</v>
      </c>
      <c r="AZ1916" s="191">
        <f t="shared" si="1404"/>
        <v>0</v>
      </c>
      <c r="BA1916" s="193">
        <f t="shared" si="1405"/>
        <v>1</v>
      </c>
      <c r="BB1916" s="193">
        <f t="shared" si="1406"/>
        <v>1</v>
      </c>
      <c r="BC1916" s="193">
        <f t="shared" si="1407"/>
        <v>1</v>
      </c>
      <c r="BD1916" s="191">
        <f t="shared" si="1415"/>
        <v>0</v>
      </c>
      <c r="BE1916" s="191">
        <f t="shared" si="1408"/>
        <v>0</v>
      </c>
      <c r="BF1916" s="210">
        <f t="shared" si="1409"/>
        <v>0</v>
      </c>
      <c r="BG1916" s="211">
        <f t="shared" si="1410"/>
        <v>0</v>
      </c>
      <c r="BH1916" s="289"/>
      <c r="BI1916" s="289"/>
      <c r="BL1916" s="233" t="str">
        <f t="shared" si="1411"/>
        <v/>
      </c>
    </row>
    <row r="1917" spans="1:64" ht="12" hidden="1" customHeight="1">
      <c r="A1917" s="333" t="s">
        <v>765</v>
      </c>
      <c r="B1917" s="381" t="s">
        <v>327</v>
      </c>
      <c r="C1917" s="333" t="s">
        <v>766</v>
      </c>
      <c r="D1917" s="381" t="s">
        <v>316</v>
      </c>
      <c r="E1917" s="381" t="s">
        <v>1451</v>
      </c>
      <c r="F1917" s="381" t="s">
        <v>586</v>
      </c>
      <c r="G1917" s="381" t="s">
        <v>397</v>
      </c>
      <c r="H1917" s="100" t="s">
        <v>653</v>
      </c>
      <c r="I1917" s="381" t="s">
        <v>339</v>
      </c>
      <c r="J1917" s="382">
        <v>95000</v>
      </c>
      <c r="K1917" s="382">
        <v>12400</v>
      </c>
      <c r="L1917" s="191" t="str">
        <f t="shared" si="1370"/>
        <v>875207160701011007588024434010</v>
      </c>
      <c r="M1917" s="192">
        <f t="array" ref="M1917">IF(COUNT(SEARCH(Удалить_Роспись_КВСР,$B1917)*SEARCH(Удалить_Роспись_ПБС,$C1917)*SEARCH(Удалить_Роспись_КФСР, $D1917)*SEARCH(Удалить_Роспись_КЦСР,$E1917)*SEARCH(Удалить_Роспись_КВР,$F1917)*SEARCH(Удалить_Роспись_ЭК,$H1917)*SEARCH(Удалить_Роспись_КР,$I1917))&gt;0,0,1)</f>
        <v>0</v>
      </c>
      <c r="N1917" s="192">
        <v>0</v>
      </c>
      <c r="O1917" s="192" t="str">
        <f t="shared" si="1371"/>
        <v/>
      </c>
      <c r="P1917" s="192" t="str">
        <f t="shared" si="1412"/>
        <v/>
      </c>
      <c r="Q1917" s="300" t="str">
        <f t="shared" si="1372"/>
        <v/>
      </c>
      <c r="R1917" s="300" t="str">
        <f t="shared" si="1373"/>
        <v/>
      </c>
      <c r="S1917" s="300" t="str">
        <f t="shared" si="1374"/>
        <v/>
      </c>
      <c r="T1917" s="192" t="str">
        <f t="shared" si="1375"/>
        <v/>
      </c>
      <c r="U1917" s="303" t="str">
        <f t="shared" si="1376"/>
        <v/>
      </c>
      <c r="V1917" s="300" t="str">
        <f t="shared" si="1377"/>
        <v/>
      </c>
      <c r="W1917" s="192" t="str">
        <f t="shared" si="1378"/>
        <v/>
      </c>
      <c r="X1917" s="303" t="str">
        <f t="shared" si="1379"/>
        <v/>
      </c>
      <c r="Y1917" s="300" t="str">
        <f t="shared" si="1380"/>
        <v/>
      </c>
      <c r="Z1917" s="300" t="str">
        <f t="shared" si="1381"/>
        <v/>
      </c>
      <c r="AA1917" s="303" t="str">
        <f t="shared" si="1382"/>
        <v/>
      </c>
      <c r="AB1917" s="300" t="str">
        <f t="shared" si="1383"/>
        <v/>
      </c>
      <c r="AC1917" s="300" t="str">
        <f t="shared" si="1384"/>
        <v/>
      </c>
      <c r="AD1917" s="300" t="str">
        <f t="shared" si="1385"/>
        <v/>
      </c>
      <c r="AE1917" s="192" t="str">
        <f t="shared" si="1386"/>
        <v/>
      </c>
      <c r="AF1917" s="192" t="str">
        <f t="shared" si="1387"/>
        <v/>
      </c>
      <c r="AG1917" s="192"/>
      <c r="AJ1917" s="300" t="str">
        <f t="shared" si="1388"/>
        <v/>
      </c>
      <c r="AK1917" s="300" t="str">
        <f t="shared" si="1389"/>
        <v/>
      </c>
      <c r="AL1917" s="300" t="str">
        <f t="shared" si="1390"/>
        <v/>
      </c>
      <c r="AM1917" s="300" t="str">
        <f t="shared" si="1391"/>
        <v/>
      </c>
      <c r="AN1917" s="300" t="str">
        <f t="shared" si="1392"/>
        <v/>
      </c>
      <c r="AO1917" s="300" t="str">
        <f t="shared" si="1393"/>
        <v/>
      </c>
      <c r="AP1917" s="300" t="str">
        <f t="shared" si="1394"/>
        <v/>
      </c>
      <c r="AQ1917" s="300" t="str">
        <f t="shared" si="1395"/>
        <v/>
      </c>
      <c r="AR1917" s="306" t="str">
        <f t="shared" si="1396"/>
        <v/>
      </c>
      <c r="AS1917" s="300" t="str">
        <f t="shared" si="1397"/>
        <v/>
      </c>
      <c r="AT1917" s="300" t="str">
        <f t="shared" si="1398"/>
        <v/>
      </c>
      <c r="AU1917" s="192" t="str">
        <f t="shared" si="1399"/>
        <v>рбс</v>
      </c>
      <c r="AV1917" s="192" t="str">
        <f t="shared" si="1400"/>
        <v>рбс87520716общпро</v>
      </c>
      <c r="AW1917" s="191">
        <f t="shared" si="1401"/>
        <v>0</v>
      </c>
      <c r="AX1917" s="191">
        <f t="shared" si="1402"/>
        <v>0</v>
      </c>
      <c r="AY1917" s="191">
        <f t="shared" si="1403"/>
        <v>0</v>
      </c>
      <c r="AZ1917" s="191">
        <f t="shared" si="1404"/>
        <v>0</v>
      </c>
      <c r="BA1917" s="193">
        <f t="shared" si="1405"/>
        <v>1</v>
      </c>
      <c r="BB1917" s="193">
        <f t="shared" si="1406"/>
        <v>1</v>
      </c>
      <c r="BC1917" s="193">
        <f t="shared" si="1407"/>
        <v>1</v>
      </c>
      <c r="BD1917" s="191">
        <f t="shared" si="1415"/>
        <v>0</v>
      </c>
      <c r="BE1917" s="191">
        <f t="shared" si="1408"/>
        <v>0</v>
      </c>
      <c r="BF1917" s="210">
        <f t="shared" si="1409"/>
        <v>0</v>
      </c>
      <c r="BG1917" s="211">
        <f t="shared" si="1410"/>
        <v>0</v>
      </c>
      <c r="BH1917" s="289"/>
      <c r="BI1917" s="289"/>
      <c r="BL1917" s="233" t="str">
        <f t="shared" si="1411"/>
        <v/>
      </c>
    </row>
    <row r="1918" spans="1:64" ht="12" hidden="1" customHeight="1">
      <c r="A1918" s="333" t="s">
        <v>765</v>
      </c>
      <c r="B1918" s="381" t="s">
        <v>327</v>
      </c>
      <c r="C1918" s="333" t="s">
        <v>766</v>
      </c>
      <c r="D1918" s="381" t="s">
        <v>316</v>
      </c>
      <c r="E1918" s="381" t="s">
        <v>1451</v>
      </c>
      <c r="F1918" s="381" t="s">
        <v>609</v>
      </c>
      <c r="G1918" s="381" t="s">
        <v>395</v>
      </c>
      <c r="H1918" s="100" t="s">
        <v>653</v>
      </c>
      <c r="I1918" s="381" t="s">
        <v>339</v>
      </c>
      <c r="J1918" s="382">
        <v>9600</v>
      </c>
      <c r="K1918" s="382">
        <v>9600</v>
      </c>
      <c r="L1918" s="191" t="str">
        <f t="shared" si="1370"/>
        <v>875207160701011007588085229010</v>
      </c>
      <c r="M1918" s="192">
        <f t="array" ref="M1918">IF(COUNT(SEARCH(Удалить_Роспись_КВСР,$B1918)*SEARCH(Удалить_Роспись_ПБС,$C1918)*SEARCH(Удалить_Роспись_КФСР, $D1918)*SEARCH(Удалить_Роспись_КЦСР,$E1918)*SEARCH(Удалить_Роспись_КВР,$F1918)*SEARCH(Удалить_Роспись_ЭК,$H1918)*SEARCH(Удалить_Роспись_КР,$I1918))&gt;0,0,1)</f>
        <v>0</v>
      </c>
      <c r="N1918" s="192">
        <v>0</v>
      </c>
      <c r="O1918" s="192" t="str">
        <f t="shared" si="1371"/>
        <v/>
      </c>
      <c r="P1918" s="192" t="str">
        <f t="shared" si="1412"/>
        <v/>
      </c>
      <c r="Q1918" s="300" t="str">
        <f t="shared" si="1372"/>
        <v/>
      </c>
      <c r="R1918" s="300" t="str">
        <f t="shared" si="1373"/>
        <v/>
      </c>
      <c r="S1918" s="300" t="str">
        <f t="shared" si="1374"/>
        <v/>
      </c>
      <c r="T1918" s="192" t="str">
        <f t="shared" si="1375"/>
        <v/>
      </c>
      <c r="U1918" s="303" t="str">
        <f t="shared" si="1376"/>
        <v/>
      </c>
      <c r="V1918" s="300" t="str">
        <f t="shared" si="1377"/>
        <v/>
      </c>
      <c r="W1918" s="192" t="str">
        <f t="shared" si="1378"/>
        <v/>
      </c>
      <c r="X1918" s="303" t="str">
        <f t="shared" si="1379"/>
        <v/>
      </c>
      <c r="Y1918" s="300" t="str">
        <f t="shared" si="1380"/>
        <v/>
      </c>
      <c r="Z1918" s="300" t="str">
        <f t="shared" si="1381"/>
        <v/>
      </c>
      <c r="AA1918" s="303" t="str">
        <f t="shared" si="1382"/>
        <v/>
      </c>
      <c r="AB1918" s="300" t="str">
        <f t="shared" si="1383"/>
        <v/>
      </c>
      <c r="AC1918" s="300" t="str">
        <f t="shared" si="1384"/>
        <v/>
      </c>
      <c r="AD1918" s="300" t="str">
        <f t="shared" si="1385"/>
        <v/>
      </c>
      <c r="AE1918" s="192" t="str">
        <f t="shared" si="1386"/>
        <v/>
      </c>
      <c r="AF1918" s="192" t="str">
        <f t="shared" si="1387"/>
        <v/>
      </c>
      <c r="AG1918" s="192"/>
      <c r="AJ1918" s="300" t="str">
        <f t="shared" si="1388"/>
        <v/>
      </c>
      <c r="AK1918" s="300" t="str">
        <f t="shared" si="1389"/>
        <v/>
      </c>
      <c r="AL1918" s="300" t="str">
        <f t="shared" si="1390"/>
        <v/>
      </c>
      <c r="AM1918" s="300" t="str">
        <f t="shared" si="1391"/>
        <v/>
      </c>
      <c r="AN1918" s="300" t="str">
        <f t="shared" si="1392"/>
        <v/>
      </c>
      <c r="AO1918" s="300" t="str">
        <f t="shared" si="1393"/>
        <v/>
      </c>
      <c r="AP1918" s="300" t="str">
        <f t="shared" si="1394"/>
        <v/>
      </c>
      <c r="AQ1918" s="300" t="str">
        <f t="shared" si="1395"/>
        <v/>
      </c>
      <c r="AR1918" s="306" t="str">
        <f t="shared" si="1396"/>
        <v/>
      </c>
      <c r="AS1918" s="300" t="str">
        <f t="shared" si="1397"/>
        <v/>
      </c>
      <c r="AT1918" s="300" t="str">
        <f t="shared" si="1398"/>
        <v/>
      </c>
      <c r="AU1918" s="192" t="str">
        <f t="shared" si="1399"/>
        <v>рбс</v>
      </c>
      <c r="AV1918" s="192" t="str">
        <f t="shared" si="1400"/>
        <v>рбс87520716общпро</v>
      </c>
      <c r="AW1918" s="191">
        <f t="shared" si="1401"/>
        <v>0</v>
      </c>
      <c r="AX1918" s="191">
        <f t="shared" si="1402"/>
        <v>0</v>
      </c>
      <c r="AY1918" s="191">
        <f t="shared" si="1403"/>
        <v>0</v>
      </c>
      <c r="AZ1918" s="191">
        <f t="shared" si="1404"/>
        <v>0</v>
      </c>
      <c r="BA1918" s="193">
        <f t="shared" si="1405"/>
        <v>1</v>
      </c>
      <c r="BB1918" s="193">
        <f t="shared" si="1406"/>
        <v>1</v>
      </c>
      <c r="BC1918" s="193">
        <f t="shared" si="1407"/>
        <v>1</v>
      </c>
      <c r="BD1918" s="191">
        <f t="shared" si="1415"/>
        <v>0</v>
      </c>
      <c r="BE1918" s="191">
        <f t="shared" si="1408"/>
        <v>0</v>
      </c>
      <c r="BF1918" s="210">
        <f t="shared" si="1409"/>
        <v>0</v>
      </c>
      <c r="BG1918" s="211">
        <f t="shared" si="1410"/>
        <v>0</v>
      </c>
      <c r="BH1918" s="289"/>
      <c r="BI1918" s="289"/>
      <c r="BL1918" s="233" t="str">
        <f t="shared" si="1411"/>
        <v/>
      </c>
    </row>
    <row r="1919" spans="1:64" ht="12" hidden="1" customHeight="1">
      <c r="A1919" s="333" t="s">
        <v>765</v>
      </c>
      <c r="B1919" s="381" t="s">
        <v>327</v>
      </c>
      <c r="C1919" s="333" t="s">
        <v>766</v>
      </c>
      <c r="D1919" s="381" t="s">
        <v>311</v>
      </c>
      <c r="E1919" s="381" t="s">
        <v>1452</v>
      </c>
      <c r="F1919" s="381" t="s">
        <v>586</v>
      </c>
      <c r="G1919" s="381" t="s">
        <v>397</v>
      </c>
      <c r="H1919" s="100" t="s">
        <v>653</v>
      </c>
      <c r="I1919" s="381" t="s">
        <v>339</v>
      </c>
      <c r="J1919" s="382">
        <v>17520</v>
      </c>
      <c r="K1919" s="382">
        <v>0</v>
      </c>
      <c r="L1919" s="191" t="str">
        <f t="shared" si="1370"/>
        <v>875207161003011007554024434010</v>
      </c>
      <c r="M1919" s="192">
        <f t="array" ref="M1919">IF(COUNT(SEARCH(Удалить_Роспись_КВСР,$B1919)*SEARCH(Удалить_Роспись_ПБС,$C1919)*SEARCH(Удалить_Роспись_КФСР, $D1919)*SEARCH(Удалить_Роспись_КЦСР,$E1919)*SEARCH(Удалить_Роспись_КВР,$F1919)*SEARCH(Удалить_Роспись_ЭК,$H1919)*SEARCH(Удалить_Роспись_КР,$I1919))&gt;0,0,1)</f>
        <v>0</v>
      </c>
      <c r="N1919" s="192">
        <v>0</v>
      </c>
      <c r="O1919" s="192" t="str">
        <f t="shared" si="1371"/>
        <v/>
      </c>
      <c r="P1919" s="192" t="str">
        <f t="shared" si="1412"/>
        <v/>
      </c>
      <c r="Q1919" s="300" t="str">
        <f t="shared" si="1372"/>
        <v/>
      </c>
      <c r="R1919" s="300" t="str">
        <f t="shared" si="1373"/>
        <v/>
      </c>
      <c r="S1919" s="300" t="str">
        <f t="shared" si="1374"/>
        <v/>
      </c>
      <c r="T1919" s="192" t="str">
        <f t="shared" si="1375"/>
        <v/>
      </c>
      <c r="U1919" s="303" t="str">
        <f t="shared" si="1376"/>
        <v/>
      </c>
      <c r="V1919" s="300" t="str">
        <f t="shared" si="1377"/>
        <v/>
      </c>
      <c r="W1919" s="192" t="str">
        <f t="shared" si="1378"/>
        <v/>
      </c>
      <c r="X1919" s="303" t="str">
        <f t="shared" si="1379"/>
        <v/>
      </c>
      <c r="Y1919" s="300" t="str">
        <f t="shared" si="1380"/>
        <v/>
      </c>
      <c r="Z1919" s="300" t="str">
        <f t="shared" si="1381"/>
        <v/>
      </c>
      <c r="AA1919" s="303" t="str">
        <f t="shared" si="1382"/>
        <v/>
      </c>
      <c r="AB1919" s="300" t="str">
        <f t="shared" si="1383"/>
        <v/>
      </c>
      <c r="AC1919" s="300" t="str">
        <f t="shared" si="1384"/>
        <v/>
      </c>
      <c r="AD1919" s="300" t="str">
        <f t="shared" si="1385"/>
        <v/>
      </c>
      <c r="AE1919" s="192" t="str">
        <f t="shared" si="1386"/>
        <v/>
      </c>
      <c r="AF1919" s="192" t="str">
        <f t="shared" si="1387"/>
        <v/>
      </c>
      <c r="AG1919" s="192"/>
      <c r="AJ1919" s="300" t="str">
        <f t="shared" si="1388"/>
        <v/>
      </c>
      <c r="AK1919" s="300" t="str">
        <f t="shared" si="1389"/>
        <v/>
      </c>
      <c r="AL1919" s="300" t="str">
        <f t="shared" si="1390"/>
        <v/>
      </c>
      <c r="AM1919" s="300" t="str">
        <f t="shared" si="1391"/>
        <v/>
      </c>
      <c r="AN1919" s="300" t="str">
        <f t="shared" si="1392"/>
        <v/>
      </c>
      <c r="AO1919" s="300" t="str">
        <f t="shared" si="1393"/>
        <v/>
      </c>
      <c r="AP1919" s="300" t="str">
        <f t="shared" si="1394"/>
        <v/>
      </c>
      <c r="AQ1919" s="300" t="str">
        <f t="shared" si="1395"/>
        <v/>
      </c>
      <c r="AR1919" s="306" t="str">
        <f t="shared" si="1396"/>
        <v/>
      </c>
      <c r="AS1919" s="300" t="str">
        <f t="shared" si="1397"/>
        <v/>
      </c>
      <c r="AT1919" s="300" t="str">
        <f t="shared" si="1398"/>
        <v/>
      </c>
      <c r="AU1919" s="192" t="str">
        <f t="shared" si="1399"/>
        <v>рбс</v>
      </c>
      <c r="AV1919" s="192" t="str">
        <f t="shared" si="1400"/>
        <v>рбс87520716общпро</v>
      </c>
      <c r="AW1919" s="191">
        <f t="shared" si="1401"/>
        <v>0</v>
      </c>
      <c r="AX1919" s="191">
        <f t="shared" si="1402"/>
        <v>0</v>
      </c>
      <c r="AY1919" s="191">
        <f t="shared" si="1403"/>
        <v>0</v>
      </c>
      <c r="AZ1919" s="191">
        <f t="shared" si="1404"/>
        <v>0</v>
      </c>
      <c r="BA1919" s="193">
        <f t="shared" si="1405"/>
        <v>1</v>
      </c>
      <c r="BB1919" s="193">
        <f t="shared" si="1406"/>
        <v>1</v>
      </c>
      <c r="BC1919" s="193">
        <f t="shared" si="1407"/>
        <v>1</v>
      </c>
      <c r="BD1919" s="191">
        <f t="shared" si="1415"/>
        <v>0</v>
      </c>
      <c r="BE1919" s="191">
        <f t="shared" si="1408"/>
        <v>0</v>
      </c>
      <c r="BF1919" s="210">
        <f t="shared" si="1409"/>
        <v>0</v>
      </c>
      <c r="BG1919" s="211">
        <f t="shared" si="1410"/>
        <v>0</v>
      </c>
      <c r="BH1919" s="289"/>
      <c r="BI1919" s="289"/>
      <c r="BL1919" s="233" t="str">
        <f t="shared" si="1411"/>
        <v/>
      </c>
    </row>
    <row r="1920" spans="1:64" ht="12" customHeight="1">
      <c r="A1920" s="333" t="s">
        <v>767</v>
      </c>
      <c r="B1920" s="381" t="s">
        <v>327</v>
      </c>
      <c r="C1920" s="333" t="s">
        <v>768</v>
      </c>
      <c r="D1920" s="381" t="s">
        <v>316</v>
      </c>
      <c r="E1920" s="381" t="s">
        <v>1443</v>
      </c>
      <c r="F1920" s="381" t="s">
        <v>608</v>
      </c>
      <c r="G1920" s="381" t="s">
        <v>385</v>
      </c>
      <c r="H1920" s="100" t="s">
        <v>653</v>
      </c>
      <c r="I1920" s="381" t="s">
        <v>505</v>
      </c>
      <c r="J1920" s="382">
        <v>964225</v>
      </c>
      <c r="K1920" s="382">
        <v>753701.44</v>
      </c>
      <c r="L1920" s="191" t="str">
        <f t="shared" si="1370"/>
        <v>875207130701011004001011121101</v>
      </c>
      <c r="M1920" s="192">
        <f t="array" ref="M1920">IF(COUNT(SEARCH(Удалить_Роспись_КВСР,$B1920)*SEARCH(Удалить_Роспись_ПБС,$C1920)*SEARCH(Удалить_Роспись_КФСР, $D1920)*SEARCH(Удалить_Роспись_КЦСР,$E1920)*SEARCH(Удалить_Роспись_КВР,$F1920)*SEARCH(Удалить_Роспись_ЭК,$H1920)*SEARCH(Удалить_Роспись_КР,$I1920))&gt;0,0,1)</f>
        <v>0</v>
      </c>
      <c r="N1920" s="192">
        <v>0</v>
      </c>
      <c r="O1920" s="192" t="str">
        <f t="shared" si="1371"/>
        <v/>
      </c>
      <c r="P1920" s="192" t="str">
        <f t="shared" si="1412"/>
        <v/>
      </c>
      <c r="Q1920" s="300" t="str">
        <f t="shared" si="1372"/>
        <v/>
      </c>
      <c r="R1920" s="300" t="str">
        <f t="shared" si="1373"/>
        <v/>
      </c>
      <c r="S1920" s="300" t="str">
        <f t="shared" si="1374"/>
        <v/>
      </c>
      <c r="T1920" s="192" t="str">
        <f t="shared" si="1375"/>
        <v/>
      </c>
      <c r="U1920" s="303" t="str">
        <f t="shared" si="1376"/>
        <v/>
      </c>
      <c r="V1920" s="300" t="str">
        <f t="shared" si="1377"/>
        <v/>
      </c>
      <c r="W1920" s="192" t="str">
        <f t="shared" si="1378"/>
        <v/>
      </c>
      <c r="X1920" s="303" t="str">
        <f t="shared" si="1379"/>
        <v/>
      </c>
      <c r="Y1920" s="300" t="str">
        <f t="shared" si="1380"/>
        <v/>
      </c>
      <c r="Z1920" s="300" t="str">
        <f t="shared" si="1381"/>
        <v/>
      </c>
      <c r="AA1920" s="303" t="str">
        <f t="shared" si="1382"/>
        <v/>
      </c>
      <c r="AB1920" s="300" t="str">
        <f t="shared" si="1383"/>
        <v/>
      </c>
      <c r="AC1920" s="300" t="str">
        <f t="shared" si="1384"/>
        <v/>
      </c>
      <c r="AD1920" s="300" t="str">
        <f t="shared" si="1385"/>
        <v/>
      </c>
      <c r="AE1920" s="192" t="str">
        <f t="shared" si="1386"/>
        <v/>
      </c>
      <c r="AF1920" s="192" t="str">
        <f t="shared" si="1387"/>
        <v/>
      </c>
      <c r="AG1920" s="192"/>
      <c r="AJ1920" s="300" t="str">
        <f t="shared" si="1388"/>
        <v/>
      </c>
      <c r="AK1920" s="300" t="str">
        <f t="shared" si="1389"/>
        <v/>
      </c>
      <c r="AL1920" s="300" t="str">
        <f t="shared" si="1390"/>
        <v/>
      </c>
      <c r="AM1920" s="300" t="str">
        <f t="shared" si="1391"/>
        <v/>
      </c>
      <c r="AN1920" s="300" t="str">
        <f t="shared" si="1392"/>
        <v/>
      </c>
      <c r="AO1920" s="300" t="str">
        <f t="shared" si="1393"/>
        <v/>
      </c>
      <c r="AP1920" s="300" t="str">
        <f t="shared" si="1394"/>
        <v/>
      </c>
      <c r="AQ1920" s="300" t="str">
        <f t="shared" si="1395"/>
        <v/>
      </c>
      <c r="AR1920" s="306" t="str">
        <f t="shared" si="1396"/>
        <v/>
      </c>
      <c r="AS1920" s="300" t="str">
        <f t="shared" si="1397"/>
        <v/>
      </c>
      <c r="AT1920" s="300" t="str">
        <f t="shared" si="1398"/>
        <v/>
      </c>
      <c r="AU1920" s="192" t="str">
        <f t="shared" si="1399"/>
        <v>рбс</v>
      </c>
      <c r="AV1920" s="192" t="str">
        <f t="shared" si="1400"/>
        <v>рбс87520713общопл</v>
      </c>
      <c r="AW1920" s="191">
        <f t="shared" si="1401"/>
        <v>0</v>
      </c>
      <c r="AX1920" s="191">
        <f t="shared" si="1402"/>
        <v>0</v>
      </c>
      <c r="AY1920" s="191">
        <f t="shared" si="1403"/>
        <v>0</v>
      </c>
      <c r="AZ1920" s="191">
        <f t="shared" si="1404"/>
        <v>0</v>
      </c>
      <c r="BA1920" s="193">
        <f t="shared" si="1405"/>
        <v>1</v>
      </c>
      <c r="BB1920" s="193">
        <f t="shared" si="1406"/>
        <v>1</v>
      </c>
      <c r="BC1920" s="193">
        <f t="shared" si="1407"/>
        <v>1</v>
      </c>
      <c r="BD1920" s="191">
        <f t="shared" si="1415"/>
        <v>0</v>
      </c>
      <c r="BE1920" s="191">
        <f t="shared" si="1408"/>
        <v>0</v>
      </c>
      <c r="BF1920" s="210">
        <f t="shared" si="1409"/>
        <v>0</v>
      </c>
      <c r="BG1920" s="211">
        <f t="shared" si="1410"/>
        <v>0</v>
      </c>
      <c r="BH1920" s="289"/>
      <c r="BI1920" s="289"/>
      <c r="BL1920" s="233" t="str">
        <f t="shared" si="1411"/>
        <v/>
      </c>
    </row>
    <row r="1921" spans="1:64" ht="12" customHeight="1">
      <c r="A1921" s="333" t="s">
        <v>767</v>
      </c>
      <c r="B1921" s="381" t="s">
        <v>327</v>
      </c>
      <c r="C1921" s="333" t="s">
        <v>768</v>
      </c>
      <c r="D1921" s="381" t="s">
        <v>316</v>
      </c>
      <c r="E1921" s="381" t="s">
        <v>1443</v>
      </c>
      <c r="F1921" s="381" t="s">
        <v>589</v>
      </c>
      <c r="G1921" s="381" t="s">
        <v>386</v>
      </c>
      <c r="H1921" s="100" t="s">
        <v>653</v>
      </c>
      <c r="I1921" s="381" t="s">
        <v>505</v>
      </c>
      <c r="J1921" s="382">
        <v>1256.76</v>
      </c>
      <c r="K1921" s="382">
        <v>0</v>
      </c>
      <c r="L1921" s="191" t="str">
        <f t="shared" si="1370"/>
        <v>875207130701011004001011221201</v>
      </c>
      <c r="M1921" s="192">
        <f t="array" ref="M1921">IF(COUNT(SEARCH(Удалить_Роспись_КВСР,$B1921)*SEARCH(Удалить_Роспись_ПБС,$C1921)*SEARCH(Удалить_Роспись_КФСР, $D1921)*SEARCH(Удалить_Роспись_КЦСР,$E1921)*SEARCH(Удалить_Роспись_КВР,$F1921)*SEARCH(Удалить_Роспись_ЭК,$H1921)*SEARCH(Удалить_Роспись_КР,$I1921))&gt;0,0,1)</f>
        <v>0</v>
      </c>
      <c r="N1921" s="192">
        <v>0</v>
      </c>
      <c r="O1921" s="192" t="str">
        <f t="shared" si="1371"/>
        <v/>
      </c>
      <c r="P1921" s="192" t="str">
        <f t="shared" si="1412"/>
        <v/>
      </c>
      <c r="Q1921" s="300" t="str">
        <f t="shared" si="1372"/>
        <v/>
      </c>
      <c r="R1921" s="300" t="str">
        <f t="shared" si="1373"/>
        <v/>
      </c>
      <c r="S1921" s="300" t="str">
        <f t="shared" si="1374"/>
        <v/>
      </c>
      <c r="T1921" s="192" t="str">
        <f t="shared" si="1375"/>
        <v/>
      </c>
      <c r="U1921" s="303" t="str">
        <f t="shared" si="1376"/>
        <v/>
      </c>
      <c r="V1921" s="300" t="str">
        <f t="shared" si="1377"/>
        <v/>
      </c>
      <c r="W1921" s="192" t="str">
        <f t="shared" si="1378"/>
        <v/>
      </c>
      <c r="X1921" s="303" t="str">
        <f t="shared" si="1379"/>
        <v/>
      </c>
      <c r="Y1921" s="300" t="str">
        <f t="shared" si="1380"/>
        <v/>
      </c>
      <c r="Z1921" s="300" t="str">
        <f t="shared" si="1381"/>
        <v/>
      </c>
      <c r="AA1921" s="303" t="str">
        <f t="shared" si="1382"/>
        <v/>
      </c>
      <c r="AB1921" s="300" t="str">
        <f t="shared" si="1383"/>
        <v/>
      </c>
      <c r="AC1921" s="300" t="str">
        <f t="shared" si="1384"/>
        <v/>
      </c>
      <c r="AD1921" s="300" t="str">
        <f t="shared" si="1385"/>
        <v/>
      </c>
      <c r="AE1921" s="192" t="str">
        <f t="shared" si="1386"/>
        <v/>
      </c>
      <c r="AF1921" s="192" t="str">
        <f t="shared" si="1387"/>
        <v/>
      </c>
      <c r="AG1921" s="192"/>
      <c r="AJ1921" s="300" t="str">
        <f t="shared" si="1388"/>
        <v/>
      </c>
      <c r="AK1921" s="300" t="str">
        <f t="shared" si="1389"/>
        <v/>
      </c>
      <c r="AL1921" s="300" t="str">
        <f t="shared" si="1390"/>
        <v/>
      </c>
      <c r="AM1921" s="300" t="str">
        <f t="shared" si="1391"/>
        <v/>
      </c>
      <c r="AN1921" s="300" t="str">
        <f t="shared" si="1392"/>
        <v/>
      </c>
      <c r="AO1921" s="300" t="str">
        <f t="shared" si="1393"/>
        <v/>
      </c>
      <c r="AP1921" s="300" t="str">
        <f t="shared" si="1394"/>
        <v/>
      </c>
      <c r="AQ1921" s="300" t="str">
        <f t="shared" si="1395"/>
        <v/>
      </c>
      <c r="AR1921" s="306" t="str">
        <f t="shared" si="1396"/>
        <v/>
      </c>
      <c r="AS1921" s="300" t="str">
        <f t="shared" si="1397"/>
        <v/>
      </c>
      <c r="AT1921" s="300" t="str">
        <f t="shared" si="1398"/>
        <v/>
      </c>
      <c r="AU1921" s="192" t="str">
        <f t="shared" si="1399"/>
        <v>рбс</v>
      </c>
      <c r="AV1921" s="192" t="str">
        <f t="shared" si="1400"/>
        <v>рбс87520713общпро</v>
      </c>
      <c r="AW1921" s="191">
        <f t="shared" si="1401"/>
        <v>0</v>
      </c>
      <c r="AX1921" s="191">
        <f t="shared" si="1402"/>
        <v>0</v>
      </c>
      <c r="AY1921" s="191">
        <f t="shared" si="1403"/>
        <v>0</v>
      </c>
      <c r="AZ1921" s="191">
        <f t="shared" si="1404"/>
        <v>0</v>
      </c>
      <c r="BA1921" s="193">
        <f t="shared" si="1405"/>
        <v>1</v>
      </c>
      <c r="BB1921" s="193">
        <f t="shared" si="1406"/>
        <v>1</v>
      </c>
      <c r="BC1921" s="193">
        <f t="shared" si="1407"/>
        <v>1</v>
      </c>
      <c r="BD1921" s="191">
        <f t="shared" si="1415"/>
        <v>0</v>
      </c>
      <c r="BE1921" s="191">
        <f t="shared" si="1408"/>
        <v>0</v>
      </c>
      <c r="BF1921" s="210">
        <f t="shared" si="1409"/>
        <v>0</v>
      </c>
      <c r="BG1921" s="211">
        <f t="shared" si="1410"/>
        <v>0</v>
      </c>
      <c r="BH1921" s="289"/>
      <c r="BI1921" s="289"/>
      <c r="BL1921" s="233" t="str">
        <f t="shared" si="1411"/>
        <v/>
      </c>
    </row>
    <row r="1922" spans="1:64" ht="12" customHeight="1">
      <c r="A1922" s="333" t="s">
        <v>767</v>
      </c>
      <c r="B1922" s="381" t="s">
        <v>327</v>
      </c>
      <c r="C1922" s="333" t="s">
        <v>768</v>
      </c>
      <c r="D1922" s="381" t="s">
        <v>316</v>
      </c>
      <c r="E1922" s="381" t="s">
        <v>1443</v>
      </c>
      <c r="F1922" s="381" t="s">
        <v>902</v>
      </c>
      <c r="G1922" s="381" t="s">
        <v>387</v>
      </c>
      <c r="H1922" s="100" t="s">
        <v>653</v>
      </c>
      <c r="I1922" s="381" t="s">
        <v>505</v>
      </c>
      <c r="J1922" s="382">
        <v>291089.8</v>
      </c>
      <c r="K1922" s="382">
        <v>219328.74</v>
      </c>
      <c r="L1922" s="191" t="str">
        <f t="shared" si="1370"/>
        <v>875207130701011004001011921301</v>
      </c>
      <c r="M1922" s="192">
        <f t="array" ref="M1922">IF(COUNT(SEARCH(Удалить_Роспись_КВСР,$B1922)*SEARCH(Удалить_Роспись_ПБС,$C1922)*SEARCH(Удалить_Роспись_КФСР, $D1922)*SEARCH(Удалить_Роспись_КЦСР,$E1922)*SEARCH(Удалить_Роспись_КВР,$F1922)*SEARCH(Удалить_Роспись_ЭК,$H1922)*SEARCH(Удалить_Роспись_КР,$I1922))&gt;0,0,1)</f>
        <v>0</v>
      </c>
      <c r="N1922" s="192">
        <v>0</v>
      </c>
      <c r="O1922" s="192" t="str">
        <f t="shared" si="1371"/>
        <v/>
      </c>
      <c r="P1922" s="192" t="str">
        <f t="shared" si="1412"/>
        <v/>
      </c>
      <c r="Q1922" s="300" t="str">
        <f t="shared" si="1372"/>
        <v/>
      </c>
      <c r="R1922" s="300" t="str">
        <f t="shared" si="1373"/>
        <v/>
      </c>
      <c r="S1922" s="300" t="str">
        <f t="shared" si="1374"/>
        <v/>
      </c>
      <c r="T1922" s="192" t="str">
        <f t="shared" si="1375"/>
        <v/>
      </c>
      <c r="U1922" s="303" t="str">
        <f t="shared" si="1376"/>
        <v/>
      </c>
      <c r="V1922" s="300" t="str">
        <f t="shared" si="1377"/>
        <v/>
      </c>
      <c r="W1922" s="192" t="str">
        <f t="shared" si="1378"/>
        <v/>
      </c>
      <c r="X1922" s="303" t="str">
        <f t="shared" si="1379"/>
        <v/>
      </c>
      <c r="Y1922" s="300" t="str">
        <f t="shared" si="1380"/>
        <v/>
      </c>
      <c r="Z1922" s="300" t="str">
        <f t="shared" si="1381"/>
        <v/>
      </c>
      <c r="AA1922" s="303" t="str">
        <f t="shared" si="1382"/>
        <v/>
      </c>
      <c r="AB1922" s="300" t="str">
        <f t="shared" si="1383"/>
        <v/>
      </c>
      <c r="AC1922" s="300" t="str">
        <f t="shared" si="1384"/>
        <v/>
      </c>
      <c r="AD1922" s="300" t="str">
        <f t="shared" si="1385"/>
        <v/>
      </c>
      <c r="AE1922" s="192" t="str">
        <f t="shared" si="1386"/>
        <v/>
      </c>
      <c r="AF1922" s="192" t="str">
        <f t="shared" si="1387"/>
        <v/>
      </c>
      <c r="AG1922" s="192"/>
      <c r="AJ1922" s="300" t="str">
        <f t="shared" si="1388"/>
        <v/>
      </c>
      <c r="AK1922" s="300" t="str">
        <f t="shared" si="1389"/>
        <v/>
      </c>
      <c r="AL1922" s="300" t="str">
        <f t="shared" si="1390"/>
        <v/>
      </c>
      <c r="AM1922" s="300" t="str">
        <f t="shared" si="1391"/>
        <v/>
      </c>
      <c r="AN1922" s="300" t="str">
        <f t="shared" si="1392"/>
        <v/>
      </c>
      <c r="AO1922" s="300" t="str">
        <f t="shared" si="1393"/>
        <v/>
      </c>
      <c r="AP1922" s="300" t="str">
        <f t="shared" si="1394"/>
        <v/>
      </c>
      <c r="AQ1922" s="300" t="str">
        <f t="shared" si="1395"/>
        <v/>
      </c>
      <c r="AR1922" s="306" t="str">
        <f t="shared" si="1396"/>
        <v/>
      </c>
      <c r="AS1922" s="300" t="str">
        <f t="shared" si="1397"/>
        <v/>
      </c>
      <c r="AT1922" s="300" t="str">
        <f t="shared" si="1398"/>
        <v/>
      </c>
      <c r="AU1922" s="192" t="str">
        <f t="shared" si="1399"/>
        <v>рбс</v>
      </c>
      <c r="AV1922" s="192" t="str">
        <f t="shared" si="1400"/>
        <v>рбс87520713общопл</v>
      </c>
      <c r="AW1922" s="191">
        <f t="shared" si="1401"/>
        <v>0</v>
      </c>
      <c r="AX1922" s="191">
        <f t="shared" si="1402"/>
        <v>0</v>
      </c>
      <c r="AY1922" s="191">
        <f t="shared" si="1403"/>
        <v>0</v>
      </c>
      <c r="AZ1922" s="191">
        <f t="shared" si="1404"/>
        <v>0</v>
      </c>
      <c r="BA1922" s="193">
        <f t="shared" si="1405"/>
        <v>1</v>
      </c>
      <c r="BB1922" s="193">
        <f t="shared" si="1406"/>
        <v>1</v>
      </c>
      <c r="BC1922" s="193">
        <f t="shared" si="1407"/>
        <v>1</v>
      </c>
      <c r="BD1922" s="191">
        <f t="shared" si="1415"/>
        <v>0</v>
      </c>
      <c r="BE1922" s="191">
        <f t="shared" si="1408"/>
        <v>0</v>
      </c>
      <c r="BF1922" s="210">
        <f t="shared" si="1409"/>
        <v>0</v>
      </c>
      <c r="BG1922" s="211">
        <f t="shared" si="1410"/>
        <v>0</v>
      </c>
      <c r="BH1922" s="289"/>
      <c r="BI1922" s="289"/>
      <c r="BL1922" s="233" t="str">
        <f t="shared" si="1411"/>
        <v/>
      </c>
    </row>
    <row r="1923" spans="1:64" ht="12" customHeight="1">
      <c r="A1923" s="333" t="s">
        <v>767</v>
      </c>
      <c r="B1923" s="381" t="s">
        <v>327</v>
      </c>
      <c r="C1923" s="333" t="s">
        <v>768</v>
      </c>
      <c r="D1923" s="381" t="s">
        <v>316</v>
      </c>
      <c r="E1923" s="381" t="s">
        <v>1443</v>
      </c>
      <c r="F1923" s="381" t="s">
        <v>586</v>
      </c>
      <c r="G1923" s="381" t="s">
        <v>391</v>
      </c>
      <c r="H1923" s="100" t="s">
        <v>653</v>
      </c>
      <c r="I1923" s="381" t="s">
        <v>505</v>
      </c>
      <c r="J1923" s="382">
        <v>10200</v>
      </c>
      <c r="K1923" s="382">
        <v>4460.3999999999996</v>
      </c>
      <c r="L1923" s="191" t="str">
        <f t="shared" si="1370"/>
        <v>875207130701011004001024422101</v>
      </c>
      <c r="M1923" s="192">
        <f t="array" ref="M1923">IF(COUNT(SEARCH(Удалить_Роспись_КВСР,$B1923)*SEARCH(Удалить_Роспись_ПБС,$C1923)*SEARCH(Удалить_Роспись_КФСР, $D1923)*SEARCH(Удалить_Роспись_КЦСР,$E1923)*SEARCH(Удалить_Роспись_КВР,$F1923)*SEARCH(Удалить_Роспись_ЭК,$H1923)*SEARCH(Удалить_Роспись_КР,$I1923))&gt;0,0,1)</f>
        <v>0</v>
      </c>
      <c r="N1923" s="192">
        <f>IF(COUNT(SEARCH(Удалить_Индекс_КВСР,$B1923)*SEARCH(Удалить_Индекс_ПБС,$C1923)*SEARCH(Удалить_Индекс_КФСР,$D1923)*SEARCH(Удалить_Индекс_КЦСР,$E1923)*SEARCH(Удалить_Индекс_КВР,$F1923)*SEARCH(Удалить_Индекс_ЭК,$H1923)*SEARCH(Удалить_Индекс_КР,$I1923))&gt;0,0,1)</f>
        <v>1</v>
      </c>
      <c r="O1923" s="192" t="str">
        <f t="shared" si="1371"/>
        <v/>
      </c>
      <c r="P1923" s="192" t="str">
        <f t="shared" si="1412"/>
        <v/>
      </c>
      <c r="Q1923" s="300" t="str">
        <f t="shared" si="1372"/>
        <v/>
      </c>
      <c r="R1923" s="300" t="str">
        <f t="shared" si="1373"/>
        <v/>
      </c>
      <c r="S1923" s="300" t="str">
        <f t="shared" si="1374"/>
        <v/>
      </c>
      <c r="T1923" s="192" t="str">
        <f t="shared" si="1375"/>
        <v/>
      </c>
      <c r="U1923" s="303" t="str">
        <f t="shared" si="1376"/>
        <v/>
      </c>
      <c r="V1923" s="300" t="str">
        <f t="shared" si="1377"/>
        <v/>
      </c>
      <c r="W1923" s="192" t="str">
        <f t="shared" si="1378"/>
        <v/>
      </c>
      <c r="X1923" s="303" t="str">
        <f t="shared" si="1379"/>
        <v/>
      </c>
      <c r="Y1923" s="300" t="str">
        <f t="shared" si="1380"/>
        <v/>
      </c>
      <c r="Z1923" s="300" t="str">
        <f t="shared" si="1381"/>
        <v/>
      </c>
      <c r="AA1923" s="303" t="str">
        <f t="shared" si="1382"/>
        <v/>
      </c>
      <c r="AB1923" s="300" t="str">
        <f t="shared" si="1383"/>
        <v/>
      </c>
      <c r="AC1923" s="300" t="str">
        <f t="shared" si="1384"/>
        <v/>
      </c>
      <c r="AD1923" s="300" t="str">
        <f t="shared" si="1385"/>
        <v/>
      </c>
      <c r="AE1923" s="192" t="str">
        <f t="shared" si="1386"/>
        <v/>
      </c>
      <c r="AF1923" s="192" t="str">
        <f t="shared" si="1387"/>
        <v/>
      </c>
      <c r="AG1923" s="192"/>
      <c r="AJ1923" s="300" t="str">
        <f t="shared" si="1388"/>
        <v/>
      </c>
      <c r="AK1923" s="300" t="str">
        <f t="shared" si="1389"/>
        <v/>
      </c>
      <c r="AL1923" s="300" t="str">
        <f t="shared" si="1390"/>
        <v/>
      </c>
      <c r="AM1923" s="300" t="str">
        <f t="shared" si="1391"/>
        <v/>
      </c>
      <c r="AN1923" s="300" t="str">
        <f t="shared" si="1392"/>
        <v/>
      </c>
      <c r="AO1923" s="300" t="str">
        <f t="shared" si="1393"/>
        <v/>
      </c>
      <c r="AP1923" s="300" t="str">
        <f t="shared" si="1394"/>
        <v/>
      </c>
      <c r="AQ1923" s="300" t="str">
        <f t="shared" si="1395"/>
        <v/>
      </c>
      <c r="AR1923" s="306" t="str">
        <f t="shared" si="1396"/>
        <v/>
      </c>
      <c r="AS1923" s="300" t="str">
        <f t="shared" si="1397"/>
        <v/>
      </c>
      <c r="AT1923" s="300" t="str">
        <f t="shared" si="1398"/>
        <v/>
      </c>
      <c r="AU1923" s="192" t="str">
        <f t="shared" si="1399"/>
        <v>рбс</v>
      </c>
      <c r="AV1923" s="192" t="str">
        <f t="shared" si="1400"/>
        <v>рбс87520713общпро</v>
      </c>
      <c r="AW1923" s="191">
        <f t="shared" si="1401"/>
        <v>0</v>
      </c>
      <c r="AX1923" s="191">
        <f t="shared" si="1402"/>
        <v>0</v>
      </c>
      <c r="AY1923" s="191">
        <f t="shared" si="1403"/>
        <v>10200</v>
      </c>
      <c r="AZ1923" s="191">
        <f t="shared" si="1404"/>
        <v>4460.3999999999996</v>
      </c>
      <c r="BA1923" s="193">
        <f t="shared" si="1405"/>
        <v>1</v>
      </c>
      <c r="BB1923" s="193">
        <f t="shared" si="1406"/>
        <v>1</v>
      </c>
      <c r="BC1923" s="193">
        <f t="shared" si="1407"/>
        <v>1</v>
      </c>
      <c r="BD1923" s="191">
        <f t="shared" si="1415"/>
        <v>10200</v>
      </c>
      <c r="BE1923" s="191">
        <f t="shared" si="1408"/>
        <v>4460.3999999999996</v>
      </c>
      <c r="BF1923" s="210">
        <f t="shared" si="1409"/>
        <v>10200</v>
      </c>
      <c r="BG1923" s="211">
        <f t="shared" si="1410"/>
        <v>10200</v>
      </c>
      <c r="BH1923" s="289"/>
      <c r="BI1923" s="289"/>
      <c r="BL1923" s="233" t="str">
        <f t="shared" si="1411"/>
        <v/>
      </c>
    </row>
    <row r="1924" spans="1:64" ht="12" customHeight="1">
      <c r="A1924" s="333" t="s">
        <v>767</v>
      </c>
      <c r="B1924" s="381" t="s">
        <v>327</v>
      </c>
      <c r="C1924" s="333" t="s">
        <v>768</v>
      </c>
      <c r="D1924" s="381" t="s">
        <v>316</v>
      </c>
      <c r="E1924" s="381" t="s">
        <v>1443</v>
      </c>
      <c r="F1924" s="381" t="s">
        <v>586</v>
      </c>
      <c r="G1924" s="381" t="s">
        <v>394</v>
      </c>
      <c r="H1924" s="100" t="s">
        <v>653</v>
      </c>
      <c r="I1924" s="381" t="s">
        <v>505</v>
      </c>
      <c r="J1924" s="382">
        <v>88585</v>
      </c>
      <c r="K1924" s="382">
        <v>30425.56</v>
      </c>
      <c r="L1924" s="191" t="str">
        <f t="shared" si="1370"/>
        <v>875207130701011004001024422501</v>
      </c>
      <c r="M1924" s="192">
        <f t="array" ref="M1924">IF(COUNT(SEARCH(Удалить_Роспись_КВСР,$B1924)*SEARCH(Удалить_Роспись_ПБС,$C1924)*SEARCH(Удалить_Роспись_КФСР, $D1924)*SEARCH(Удалить_Роспись_КЦСР,$E1924)*SEARCH(Удалить_Роспись_КВР,$F1924)*SEARCH(Удалить_Роспись_ЭК,$H1924)*SEARCH(Удалить_Роспись_КР,$I1924))&gt;0,0,1)</f>
        <v>0</v>
      </c>
      <c r="N1924" s="192">
        <f>IF(COUNT(SEARCH(Удалить_Индекс_КВСР,$B1924)*SEARCH(Удалить_Индекс_ПБС,$C1924)*SEARCH(Удалить_Индекс_КФСР,$D1924)*SEARCH(Удалить_Индекс_КЦСР,$E1924)*SEARCH(Удалить_Индекс_КВР,$F1924)*SEARCH(Удалить_Индекс_ЭК,$H1924)*SEARCH(Удалить_Индекс_КР,$I1924))&gt;0,0,1)</f>
        <v>1</v>
      </c>
      <c r="O1924" s="192" t="str">
        <f t="shared" si="1371"/>
        <v/>
      </c>
      <c r="P1924" s="192" t="str">
        <f t="shared" si="1412"/>
        <v/>
      </c>
      <c r="Q1924" s="300" t="str">
        <f t="shared" si="1372"/>
        <v/>
      </c>
      <c r="R1924" s="300" t="str">
        <f t="shared" si="1373"/>
        <v/>
      </c>
      <c r="S1924" s="300" t="str">
        <f t="shared" si="1374"/>
        <v/>
      </c>
      <c r="T1924" s="192" t="str">
        <f t="shared" si="1375"/>
        <v/>
      </c>
      <c r="U1924" s="303" t="str">
        <f t="shared" si="1376"/>
        <v/>
      </c>
      <c r="V1924" s="300" t="str">
        <f t="shared" si="1377"/>
        <v/>
      </c>
      <c r="W1924" s="192" t="str">
        <f t="shared" si="1378"/>
        <v/>
      </c>
      <c r="X1924" s="303" t="str">
        <f t="shared" si="1379"/>
        <v/>
      </c>
      <c r="Y1924" s="300" t="str">
        <f t="shared" si="1380"/>
        <v/>
      </c>
      <c r="Z1924" s="300" t="str">
        <f t="shared" si="1381"/>
        <v/>
      </c>
      <c r="AA1924" s="303" t="str">
        <f t="shared" si="1382"/>
        <v/>
      </c>
      <c r="AB1924" s="300" t="str">
        <f t="shared" si="1383"/>
        <v/>
      </c>
      <c r="AC1924" s="300" t="str">
        <f t="shared" si="1384"/>
        <v/>
      </c>
      <c r="AD1924" s="300" t="str">
        <f t="shared" si="1385"/>
        <v/>
      </c>
      <c r="AE1924" s="192" t="str">
        <f t="shared" si="1386"/>
        <v/>
      </c>
      <c r="AF1924" s="192" t="str">
        <f t="shared" si="1387"/>
        <v/>
      </c>
      <c r="AG1924" s="192"/>
      <c r="AJ1924" s="300" t="str">
        <f t="shared" si="1388"/>
        <v/>
      </c>
      <c r="AK1924" s="300" t="str">
        <f t="shared" si="1389"/>
        <v/>
      </c>
      <c r="AL1924" s="300" t="str">
        <f t="shared" si="1390"/>
        <v/>
      </c>
      <c r="AM1924" s="300" t="str">
        <f t="shared" si="1391"/>
        <v/>
      </c>
      <c r="AN1924" s="300" t="str">
        <f t="shared" si="1392"/>
        <v/>
      </c>
      <c r="AO1924" s="300" t="str">
        <f t="shared" si="1393"/>
        <v/>
      </c>
      <c r="AP1924" s="300" t="str">
        <f t="shared" si="1394"/>
        <v/>
      </c>
      <c r="AQ1924" s="300" t="str">
        <f t="shared" si="1395"/>
        <v/>
      </c>
      <c r="AR1924" s="306" t="str">
        <f t="shared" si="1396"/>
        <v/>
      </c>
      <c r="AS1924" s="300" t="str">
        <f t="shared" si="1397"/>
        <v/>
      </c>
      <c r="AT1924" s="300" t="str">
        <f t="shared" si="1398"/>
        <v/>
      </c>
      <c r="AU1924" s="192" t="str">
        <f t="shared" si="1399"/>
        <v>рбс</v>
      </c>
      <c r="AV1924" s="192" t="str">
        <f t="shared" si="1400"/>
        <v>рбс87520713общпро</v>
      </c>
      <c r="AW1924" s="191">
        <f t="shared" si="1401"/>
        <v>0</v>
      </c>
      <c r="AX1924" s="191">
        <f t="shared" si="1402"/>
        <v>0</v>
      </c>
      <c r="AY1924" s="191">
        <f t="shared" si="1403"/>
        <v>88585</v>
      </c>
      <c r="AZ1924" s="191">
        <f t="shared" si="1404"/>
        <v>30425.56</v>
      </c>
      <c r="BA1924" s="193">
        <f t="shared" si="1405"/>
        <v>1</v>
      </c>
      <c r="BB1924" s="193">
        <f t="shared" si="1406"/>
        <v>1</v>
      </c>
      <c r="BC1924" s="193">
        <f t="shared" si="1407"/>
        <v>1</v>
      </c>
      <c r="BD1924" s="191">
        <f t="shared" si="1415"/>
        <v>88585</v>
      </c>
      <c r="BE1924" s="191">
        <f t="shared" si="1408"/>
        <v>30425.56</v>
      </c>
      <c r="BF1924" s="210">
        <f t="shared" si="1409"/>
        <v>88585</v>
      </c>
      <c r="BG1924" s="211">
        <f t="shared" si="1410"/>
        <v>88585</v>
      </c>
      <c r="BH1924" s="289"/>
      <c r="BI1924" s="289"/>
      <c r="BL1924" s="233" t="str">
        <f t="shared" si="1411"/>
        <v/>
      </c>
    </row>
    <row r="1925" spans="1:64" ht="12" customHeight="1">
      <c r="A1925" s="333" t="s">
        <v>767</v>
      </c>
      <c r="B1925" s="381" t="s">
        <v>327</v>
      </c>
      <c r="C1925" s="333" t="s">
        <v>768</v>
      </c>
      <c r="D1925" s="381" t="s">
        <v>316</v>
      </c>
      <c r="E1925" s="381" t="s">
        <v>1443</v>
      </c>
      <c r="F1925" s="381" t="s">
        <v>586</v>
      </c>
      <c r="G1925" s="381" t="s">
        <v>389</v>
      </c>
      <c r="H1925" s="100" t="s">
        <v>653</v>
      </c>
      <c r="I1925" s="381" t="s">
        <v>505</v>
      </c>
      <c r="J1925" s="382">
        <v>91743.24</v>
      </c>
      <c r="K1925" s="382">
        <v>36706.730000000003</v>
      </c>
      <c r="L1925" s="191" t="str">
        <f t="shared" si="1370"/>
        <v>875207130701011004001024422601</v>
      </c>
      <c r="M1925" s="192">
        <f t="array" ref="M1925">IF(COUNT(SEARCH(Удалить_Роспись_КВСР,$B1925)*SEARCH(Удалить_Роспись_ПБС,$C1925)*SEARCH(Удалить_Роспись_КФСР, $D1925)*SEARCH(Удалить_Роспись_КЦСР,$E1925)*SEARCH(Удалить_Роспись_КВР,$F1925)*SEARCH(Удалить_Роспись_ЭК,$H1925)*SEARCH(Удалить_Роспись_КР,$I1925))&gt;0,0,1)</f>
        <v>0</v>
      </c>
      <c r="N1925" s="192">
        <f>IF(COUNT(SEARCH(Удалить_Индекс_КВСР,$B1925)*SEARCH(Удалить_Индекс_ПБС,$C1925)*SEARCH(Удалить_Индекс_КФСР,$D1925)*SEARCH(Удалить_Индекс_КЦСР,$E1925)*SEARCH(Удалить_Индекс_КВР,$F1925)*SEARCH(Удалить_Индекс_ЭК,$H1925)*SEARCH(Удалить_Индекс_КР,$I1925))&gt;0,0,1)</f>
        <v>1</v>
      </c>
      <c r="O1925" s="192" t="str">
        <f t="shared" si="1371"/>
        <v/>
      </c>
      <c r="P1925" s="192" t="str">
        <f t="shared" si="1412"/>
        <v/>
      </c>
      <c r="Q1925" s="300" t="str">
        <f t="shared" si="1372"/>
        <v/>
      </c>
      <c r="R1925" s="300" t="str">
        <f t="shared" si="1373"/>
        <v/>
      </c>
      <c r="S1925" s="300" t="str">
        <f t="shared" si="1374"/>
        <v/>
      </c>
      <c r="T1925" s="192" t="str">
        <f t="shared" si="1375"/>
        <v/>
      </c>
      <c r="U1925" s="303" t="str">
        <f t="shared" si="1376"/>
        <v/>
      </c>
      <c r="V1925" s="300" t="str">
        <f t="shared" si="1377"/>
        <v/>
      </c>
      <c r="W1925" s="192" t="str">
        <f t="shared" si="1378"/>
        <v/>
      </c>
      <c r="X1925" s="303" t="str">
        <f t="shared" si="1379"/>
        <v/>
      </c>
      <c r="Y1925" s="300" t="str">
        <f t="shared" si="1380"/>
        <v/>
      </c>
      <c r="Z1925" s="300" t="str">
        <f t="shared" si="1381"/>
        <v/>
      </c>
      <c r="AA1925" s="303" t="str">
        <f t="shared" si="1382"/>
        <v/>
      </c>
      <c r="AB1925" s="300" t="str">
        <f t="shared" si="1383"/>
        <v/>
      </c>
      <c r="AC1925" s="300" t="str">
        <f t="shared" si="1384"/>
        <v/>
      </c>
      <c r="AD1925" s="300" t="str">
        <f t="shared" si="1385"/>
        <v/>
      </c>
      <c r="AE1925" s="192" t="str">
        <f t="shared" si="1386"/>
        <v/>
      </c>
      <c r="AF1925" s="192" t="str">
        <f t="shared" si="1387"/>
        <v/>
      </c>
      <c r="AG1925" s="192"/>
      <c r="AJ1925" s="300" t="str">
        <f t="shared" si="1388"/>
        <v/>
      </c>
      <c r="AK1925" s="300" t="str">
        <f t="shared" si="1389"/>
        <v/>
      </c>
      <c r="AL1925" s="300" t="str">
        <f t="shared" si="1390"/>
        <v/>
      </c>
      <c r="AM1925" s="300" t="str">
        <f t="shared" si="1391"/>
        <v/>
      </c>
      <c r="AN1925" s="300" t="str">
        <f t="shared" si="1392"/>
        <v/>
      </c>
      <c r="AO1925" s="300" t="str">
        <f t="shared" si="1393"/>
        <v/>
      </c>
      <c r="AP1925" s="300" t="str">
        <f t="shared" si="1394"/>
        <v/>
      </c>
      <c r="AQ1925" s="300" t="str">
        <f t="shared" si="1395"/>
        <v/>
      </c>
      <c r="AR1925" s="306" t="str">
        <f t="shared" si="1396"/>
        <v/>
      </c>
      <c r="AS1925" s="300" t="str">
        <f t="shared" si="1397"/>
        <v/>
      </c>
      <c r="AT1925" s="300" t="str">
        <f t="shared" si="1398"/>
        <v/>
      </c>
      <c r="AU1925" s="192" t="str">
        <f t="shared" si="1399"/>
        <v>рбс</v>
      </c>
      <c r="AV1925" s="192" t="str">
        <f t="shared" si="1400"/>
        <v>рбс87520713общпро</v>
      </c>
      <c r="AW1925" s="191">
        <f t="shared" si="1401"/>
        <v>0</v>
      </c>
      <c r="AX1925" s="191">
        <f t="shared" si="1402"/>
        <v>0</v>
      </c>
      <c r="AY1925" s="191">
        <f t="shared" si="1403"/>
        <v>91743.24</v>
      </c>
      <c r="AZ1925" s="191">
        <f t="shared" si="1404"/>
        <v>36706.730000000003</v>
      </c>
      <c r="BA1925" s="193">
        <f t="shared" si="1405"/>
        <v>1</v>
      </c>
      <c r="BB1925" s="193">
        <f t="shared" si="1406"/>
        <v>1</v>
      </c>
      <c r="BC1925" s="193">
        <f t="shared" si="1407"/>
        <v>1</v>
      </c>
      <c r="BD1925" s="191">
        <f t="shared" si="1415"/>
        <v>91743.24</v>
      </c>
      <c r="BE1925" s="191">
        <f t="shared" si="1408"/>
        <v>36706.730000000003</v>
      </c>
      <c r="BF1925" s="210">
        <f t="shared" si="1409"/>
        <v>91743.24</v>
      </c>
      <c r="BG1925" s="211">
        <f t="shared" si="1410"/>
        <v>91743.24</v>
      </c>
      <c r="BH1925" s="289" t="str">
        <f>B1925</f>
        <v>875</v>
      </c>
      <c r="BI1925" s="289" t="str">
        <f>D1925</f>
        <v>0701</v>
      </c>
      <c r="BJ1925" s="284" t="s">
        <v>592</v>
      </c>
      <c r="BK1925" s="284" t="s">
        <v>589</v>
      </c>
      <c r="BL1925" s="233" t="str">
        <f t="shared" si="1411"/>
        <v/>
      </c>
    </row>
    <row r="1926" spans="1:64" ht="12" customHeight="1">
      <c r="A1926" s="333" t="s">
        <v>767</v>
      </c>
      <c r="B1926" s="381" t="s">
        <v>327</v>
      </c>
      <c r="C1926" s="333" t="s">
        <v>768</v>
      </c>
      <c r="D1926" s="381" t="s">
        <v>316</v>
      </c>
      <c r="E1926" s="381" t="s">
        <v>1443</v>
      </c>
      <c r="F1926" s="381" t="s">
        <v>586</v>
      </c>
      <c r="G1926" s="381" t="s">
        <v>397</v>
      </c>
      <c r="H1926" s="100" t="s">
        <v>653</v>
      </c>
      <c r="I1926" s="381" t="s">
        <v>505</v>
      </c>
      <c r="J1926" s="382">
        <v>85262</v>
      </c>
      <c r="K1926" s="382">
        <v>83007</v>
      </c>
      <c r="L1926" s="191" t="str">
        <f t="shared" si="1370"/>
        <v>875207130701011004001024434001</v>
      </c>
      <c r="M1926" s="192">
        <f t="array" ref="M1926">IF(COUNT(SEARCH(Удалить_Роспись_КВСР,$B1926)*SEARCH(Удалить_Роспись_ПБС,$C1926)*SEARCH(Удалить_Роспись_КФСР, $D1926)*SEARCH(Удалить_Роспись_КЦСР,$E1926)*SEARCH(Удалить_Роспись_КВР,$F1926)*SEARCH(Удалить_Роспись_ЭК,$H1926)*SEARCH(Удалить_Роспись_КР,$I1926))&gt;0,0,1)</f>
        <v>0</v>
      </c>
      <c r="N1926" s="192">
        <f>IF(COUNT(SEARCH(Удалить_Индекс_КВСР,$B1926)*SEARCH(Удалить_Индекс_ПБС,$C1926)*SEARCH(Удалить_Индекс_КФСР,$D1926)*SEARCH(Удалить_Индекс_КЦСР,$E1926)*SEARCH(Удалить_Индекс_КВР,$F1926)*SEARCH(Удалить_Индекс_ЭК,$H1926)*SEARCH(Удалить_Индекс_КР,$I1926))&gt;0,0,1)</f>
        <v>1</v>
      </c>
      <c r="O1926" s="192" t="str">
        <f t="shared" si="1371"/>
        <v/>
      </c>
      <c r="P1926" s="192" t="str">
        <f t="shared" si="1412"/>
        <v/>
      </c>
      <c r="Q1926" s="300" t="str">
        <f t="shared" si="1372"/>
        <v/>
      </c>
      <c r="R1926" s="300" t="str">
        <f t="shared" si="1373"/>
        <v/>
      </c>
      <c r="S1926" s="300" t="str">
        <f t="shared" si="1374"/>
        <v/>
      </c>
      <c r="T1926" s="192" t="str">
        <f t="shared" si="1375"/>
        <v/>
      </c>
      <c r="U1926" s="303" t="str">
        <f t="shared" si="1376"/>
        <v/>
      </c>
      <c r="V1926" s="300" t="str">
        <f t="shared" si="1377"/>
        <v/>
      </c>
      <c r="W1926" s="192" t="str">
        <f t="shared" si="1378"/>
        <v/>
      </c>
      <c r="X1926" s="303" t="str">
        <f t="shared" si="1379"/>
        <v/>
      </c>
      <c r="Y1926" s="300" t="str">
        <f t="shared" si="1380"/>
        <v/>
      </c>
      <c r="Z1926" s="300" t="str">
        <f t="shared" si="1381"/>
        <v/>
      </c>
      <c r="AA1926" s="303" t="str">
        <f t="shared" si="1382"/>
        <v/>
      </c>
      <c r="AB1926" s="300" t="str">
        <f t="shared" si="1383"/>
        <v/>
      </c>
      <c r="AC1926" s="300" t="str">
        <f t="shared" si="1384"/>
        <v/>
      </c>
      <c r="AD1926" s="300" t="str">
        <f t="shared" si="1385"/>
        <v/>
      </c>
      <c r="AE1926" s="192" t="str">
        <f t="shared" si="1386"/>
        <v/>
      </c>
      <c r="AF1926" s="192" t="str">
        <f t="shared" si="1387"/>
        <v/>
      </c>
      <c r="AG1926" s="192"/>
      <c r="AJ1926" s="300" t="str">
        <f t="shared" si="1388"/>
        <v/>
      </c>
      <c r="AK1926" s="300" t="str">
        <f t="shared" si="1389"/>
        <v/>
      </c>
      <c r="AL1926" s="300" t="str">
        <f t="shared" si="1390"/>
        <v/>
      </c>
      <c r="AM1926" s="300" t="str">
        <f t="shared" si="1391"/>
        <v/>
      </c>
      <c r="AN1926" s="300" t="str">
        <f t="shared" si="1392"/>
        <v/>
      </c>
      <c r="AO1926" s="300" t="str">
        <f t="shared" si="1393"/>
        <v/>
      </c>
      <c r="AP1926" s="300" t="str">
        <f t="shared" si="1394"/>
        <v/>
      </c>
      <c r="AQ1926" s="300" t="str">
        <f t="shared" si="1395"/>
        <v/>
      </c>
      <c r="AR1926" s="306" t="str">
        <f t="shared" si="1396"/>
        <v/>
      </c>
      <c r="AS1926" s="300" t="str">
        <f t="shared" si="1397"/>
        <v/>
      </c>
      <c r="AT1926" s="300" t="str">
        <f t="shared" si="1398"/>
        <v/>
      </c>
      <c r="AU1926" s="192" t="str">
        <f t="shared" si="1399"/>
        <v>рбс</v>
      </c>
      <c r="AV1926" s="192" t="str">
        <f t="shared" si="1400"/>
        <v>рбс87520713общпро</v>
      </c>
      <c r="AW1926" s="191">
        <f t="shared" si="1401"/>
        <v>0</v>
      </c>
      <c r="AX1926" s="191">
        <f t="shared" si="1402"/>
        <v>0</v>
      </c>
      <c r="AY1926" s="191">
        <f t="shared" si="1403"/>
        <v>85262</v>
      </c>
      <c r="AZ1926" s="191">
        <f t="shared" si="1404"/>
        <v>83007</v>
      </c>
      <c r="BA1926" s="193">
        <f t="shared" si="1405"/>
        <v>1</v>
      </c>
      <c r="BB1926" s="193">
        <f t="shared" si="1406"/>
        <v>1</v>
      </c>
      <c r="BC1926" s="193">
        <f t="shared" si="1407"/>
        <v>1</v>
      </c>
      <c r="BD1926" s="191">
        <f t="shared" si="1415"/>
        <v>85262</v>
      </c>
      <c r="BE1926" s="191">
        <f t="shared" si="1408"/>
        <v>83007</v>
      </c>
      <c r="BF1926" s="210">
        <f t="shared" si="1409"/>
        <v>85262</v>
      </c>
      <c r="BG1926" s="211">
        <f t="shared" si="1410"/>
        <v>85262</v>
      </c>
      <c r="BH1926" s="289" t="str">
        <f>B1926</f>
        <v>875</v>
      </c>
      <c r="BI1926" s="289" t="str">
        <f>D1926</f>
        <v>0701</v>
      </c>
      <c r="BJ1926" s="284" t="s">
        <v>592</v>
      </c>
      <c r="BK1926" s="284" t="s">
        <v>589</v>
      </c>
      <c r="BL1926" s="233" t="str">
        <f t="shared" si="1411"/>
        <v/>
      </c>
    </row>
    <row r="1927" spans="1:64" ht="12" customHeight="1">
      <c r="A1927" s="333" t="s">
        <v>767</v>
      </c>
      <c r="B1927" s="381" t="s">
        <v>327</v>
      </c>
      <c r="C1927" s="333" t="s">
        <v>768</v>
      </c>
      <c r="D1927" s="381" t="s">
        <v>316</v>
      </c>
      <c r="E1927" s="381" t="s">
        <v>1443</v>
      </c>
      <c r="F1927" s="381" t="s">
        <v>658</v>
      </c>
      <c r="G1927" s="381" t="s">
        <v>395</v>
      </c>
      <c r="H1927" s="100" t="s">
        <v>653</v>
      </c>
      <c r="I1927" s="381" t="s">
        <v>505</v>
      </c>
      <c r="J1927" s="382">
        <v>105.2</v>
      </c>
      <c r="K1927" s="382">
        <v>105.2</v>
      </c>
      <c r="L1927" s="191" t="str">
        <f t="shared" si="1370"/>
        <v>875207130701011004001085329001</v>
      </c>
      <c r="M1927" s="192">
        <f t="array" ref="M1927">IF(COUNT(SEARCH(Удалить_Роспись_КВСР,$B1927)*SEARCH(Удалить_Роспись_ПБС,$C1927)*SEARCH(Удалить_Роспись_КФСР, $D1927)*SEARCH(Удалить_Роспись_КЦСР,$E1927)*SEARCH(Удалить_Роспись_КВР,$F1927)*SEARCH(Удалить_Роспись_ЭК,$H1927)*SEARCH(Удалить_Роспись_КР,$I1927))&gt;0,0,1)</f>
        <v>0</v>
      </c>
      <c r="N1927" s="192">
        <v>0</v>
      </c>
      <c r="O1927" s="192" t="str">
        <f t="shared" si="1371"/>
        <v/>
      </c>
      <c r="P1927" s="192" t="str">
        <f t="shared" si="1412"/>
        <v/>
      </c>
      <c r="Q1927" s="300" t="str">
        <f t="shared" si="1372"/>
        <v/>
      </c>
      <c r="R1927" s="300" t="str">
        <f t="shared" si="1373"/>
        <v/>
      </c>
      <c r="S1927" s="300" t="str">
        <f t="shared" si="1374"/>
        <v/>
      </c>
      <c r="T1927" s="192" t="str">
        <f t="shared" si="1375"/>
        <v/>
      </c>
      <c r="U1927" s="303" t="str">
        <f t="shared" si="1376"/>
        <v/>
      </c>
      <c r="V1927" s="300" t="str">
        <f t="shared" si="1377"/>
        <v/>
      </c>
      <c r="W1927" s="192" t="str">
        <f t="shared" si="1378"/>
        <v/>
      </c>
      <c r="X1927" s="303" t="str">
        <f t="shared" si="1379"/>
        <v/>
      </c>
      <c r="Y1927" s="300" t="str">
        <f t="shared" si="1380"/>
        <v/>
      </c>
      <c r="Z1927" s="300" t="str">
        <f t="shared" si="1381"/>
        <v/>
      </c>
      <c r="AA1927" s="303" t="str">
        <f t="shared" si="1382"/>
        <v/>
      </c>
      <c r="AB1927" s="300" t="str">
        <f t="shared" si="1383"/>
        <v/>
      </c>
      <c r="AC1927" s="300" t="str">
        <f t="shared" si="1384"/>
        <v/>
      </c>
      <c r="AD1927" s="300" t="str">
        <f t="shared" si="1385"/>
        <v/>
      </c>
      <c r="AE1927" s="192" t="str">
        <f t="shared" si="1386"/>
        <v/>
      </c>
      <c r="AF1927" s="192" t="str">
        <f t="shared" si="1387"/>
        <v/>
      </c>
      <c r="AG1927" s="192"/>
      <c r="AJ1927" s="300" t="str">
        <f t="shared" si="1388"/>
        <v/>
      </c>
      <c r="AK1927" s="300" t="str">
        <f t="shared" si="1389"/>
        <v/>
      </c>
      <c r="AL1927" s="300" t="str">
        <f t="shared" si="1390"/>
        <v/>
      </c>
      <c r="AM1927" s="300" t="str">
        <f t="shared" si="1391"/>
        <v/>
      </c>
      <c r="AN1927" s="300" t="str">
        <f t="shared" si="1392"/>
        <v/>
      </c>
      <c r="AO1927" s="300" t="str">
        <f t="shared" si="1393"/>
        <v/>
      </c>
      <c r="AP1927" s="300" t="str">
        <f t="shared" si="1394"/>
        <v/>
      </c>
      <c r="AQ1927" s="300" t="str">
        <f t="shared" si="1395"/>
        <v/>
      </c>
      <c r="AR1927" s="306" t="str">
        <f t="shared" si="1396"/>
        <v/>
      </c>
      <c r="AS1927" s="300" t="str">
        <f t="shared" si="1397"/>
        <v/>
      </c>
      <c r="AT1927" s="300" t="str">
        <f t="shared" si="1398"/>
        <v/>
      </c>
      <c r="AU1927" s="192" t="str">
        <f t="shared" si="1399"/>
        <v>рбс</v>
      </c>
      <c r="AV1927" s="192" t="str">
        <f t="shared" si="1400"/>
        <v>рбс87520713общпро</v>
      </c>
      <c r="AW1927" s="191">
        <f t="shared" si="1401"/>
        <v>0</v>
      </c>
      <c r="AX1927" s="191">
        <f t="shared" si="1402"/>
        <v>0</v>
      </c>
      <c r="AY1927" s="191">
        <f t="shared" si="1403"/>
        <v>0</v>
      </c>
      <c r="AZ1927" s="191">
        <f t="shared" si="1404"/>
        <v>0</v>
      </c>
      <c r="BA1927" s="193">
        <f t="shared" si="1405"/>
        <v>1</v>
      </c>
      <c r="BB1927" s="193">
        <f t="shared" si="1406"/>
        <v>1</v>
      </c>
      <c r="BC1927" s="193">
        <f t="shared" si="1407"/>
        <v>1</v>
      </c>
      <c r="BD1927" s="191">
        <f t="shared" si="1415"/>
        <v>0</v>
      </c>
      <c r="BE1927" s="191">
        <f t="shared" si="1408"/>
        <v>0</v>
      </c>
      <c r="BF1927" s="210">
        <f t="shared" si="1409"/>
        <v>0</v>
      </c>
      <c r="BG1927" s="211">
        <f t="shared" si="1410"/>
        <v>0</v>
      </c>
      <c r="BH1927" s="289" t="str">
        <f>B1927</f>
        <v>875</v>
      </c>
      <c r="BI1927" s="289" t="str">
        <f>D1927</f>
        <v>0701</v>
      </c>
      <c r="BJ1927" s="284" t="s">
        <v>592</v>
      </c>
      <c r="BK1927" s="284" t="s">
        <v>589</v>
      </c>
      <c r="BL1927" s="233" t="str">
        <f t="shared" si="1411"/>
        <v/>
      </c>
    </row>
    <row r="1928" spans="1:64" ht="12" customHeight="1">
      <c r="A1928" s="333" t="s">
        <v>767</v>
      </c>
      <c r="B1928" s="381" t="s">
        <v>327</v>
      </c>
      <c r="C1928" s="333" t="s">
        <v>768</v>
      </c>
      <c r="D1928" s="381" t="s">
        <v>316</v>
      </c>
      <c r="E1928" s="381" t="s">
        <v>1444</v>
      </c>
      <c r="F1928" s="381" t="s">
        <v>608</v>
      </c>
      <c r="G1928" s="381" t="s">
        <v>385</v>
      </c>
      <c r="H1928" s="100" t="s">
        <v>653</v>
      </c>
      <c r="I1928" s="381" t="s">
        <v>505</v>
      </c>
      <c r="J1928" s="382">
        <v>991490</v>
      </c>
      <c r="K1928" s="382">
        <v>855008.97</v>
      </c>
      <c r="L1928" s="191" t="str">
        <f t="shared" si="1370"/>
        <v>875207130701011004101011121101</v>
      </c>
      <c r="M1928" s="192">
        <f t="array" ref="M1928">IF(COUNT(SEARCH(Удалить_Роспись_КВСР,$B1928)*SEARCH(Удалить_Роспись_ПБС,$C1928)*SEARCH(Удалить_Роспись_КФСР, $D1928)*SEARCH(Удалить_Роспись_КЦСР,$E1928)*SEARCH(Удалить_Роспись_КВР,$F1928)*SEARCH(Удалить_Роспись_ЭК,$H1928)*SEARCH(Удалить_Роспись_КР,$I1928))&gt;0,0,1)</f>
        <v>0</v>
      </c>
      <c r="N1928" s="192">
        <v>0</v>
      </c>
      <c r="O1928" s="192" t="str">
        <f t="shared" si="1371"/>
        <v/>
      </c>
      <c r="P1928" s="192" t="str">
        <f t="shared" si="1412"/>
        <v/>
      </c>
      <c r="Q1928" s="300" t="str">
        <f t="shared" si="1372"/>
        <v/>
      </c>
      <c r="R1928" s="300" t="str">
        <f t="shared" si="1373"/>
        <v/>
      </c>
      <c r="S1928" s="300" t="str">
        <f t="shared" si="1374"/>
        <v/>
      </c>
      <c r="T1928" s="192" t="str">
        <f t="shared" si="1375"/>
        <v/>
      </c>
      <c r="U1928" s="303" t="str">
        <f t="shared" si="1376"/>
        <v/>
      </c>
      <c r="V1928" s="300" t="str">
        <f t="shared" si="1377"/>
        <v/>
      </c>
      <c r="W1928" s="192" t="str">
        <f t="shared" si="1378"/>
        <v/>
      </c>
      <c r="X1928" s="303" t="str">
        <f t="shared" si="1379"/>
        <v/>
      </c>
      <c r="Y1928" s="300" t="str">
        <f t="shared" si="1380"/>
        <v/>
      </c>
      <c r="Z1928" s="300" t="str">
        <f t="shared" si="1381"/>
        <v/>
      </c>
      <c r="AA1928" s="303" t="str">
        <f t="shared" si="1382"/>
        <v/>
      </c>
      <c r="AB1928" s="300" t="str">
        <f t="shared" si="1383"/>
        <v/>
      </c>
      <c r="AC1928" s="300" t="str">
        <f t="shared" si="1384"/>
        <v/>
      </c>
      <c r="AD1928" s="300" t="str">
        <f t="shared" si="1385"/>
        <v/>
      </c>
      <c r="AE1928" s="192" t="str">
        <f t="shared" si="1386"/>
        <v/>
      </c>
      <c r="AF1928" s="192" t="str">
        <f t="shared" si="1387"/>
        <v/>
      </c>
      <c r="AG1928" s="192"/>
      <c r="AJ1928" s="300" t="str">
        <f t="shared" si="1388"/>
        <v/>
      </c>
      <c r="AK1928" s="300" t="str">
        <f t="shared" si="1389"/>
        <v/>
      </c>
      <c r="AL1928" s="300" t="str">
        <f t="shared" si="1390"/>
        <v/>
      </c>
      <c r="AM1928" s="300" t="str">
        <f t="shared" si="1391"/>
        <v/>
      </c>
      <c r="AN1928" s="300" t="str">
        <f t="shared" si="1392"/>
        <v/>
      </c>
      <c r="AO1928" s="300" t="str">
        <f t="shared" si="1393"/>
        <v/>
      </c>
      <c r="AP1928" s="300" t="str">
        <f t="shared" si="1394"/>
        <v/>
      </c>
      <c r="AQ1928" s="300" t="str">
        <f t="shared" si="1395"/>
        <v/>
      </c>
      <c r="AR1928" s="306" t="str">
        <f t="shared" si="1396"/>
        <v/>
      </c>
      <c r="AS1928" s="300" t="str">
        <f t="shared" si="1397"/>
        <v/>
      </c>
      <c r="AT1928" s="300" t="str">
        <f t="shared" si="1398"/>
        <v/>
      </c>
      <c r="AU1928" s="192" t="str">
        <f t="shared" si="1399"/>
        <v>рбс</v>
      </c>
      <c r="AV1928" s="192" t="str">
        <f t="shared" si="1400"/>
        <v>рбс87520713общопл</v>
      </c>
      <c r="AW1928" s="191">
        <f t="shared" si="1401"/>
        <v>0</v>
      </c>
      <c r="AX1928" s="191">
        <f t="shared" si="1402"/>
        <v>0</v>
      </c>
      <c r="AY1928" s="191">
        <f t="shared" si="1403"/>
        <v>0</v>
      </c>
      <c r="AZ1928" s="191">
        <f t="shared" si="1404"/>
        <v>0</v>
      </c>
      <c r="BA1928" s="193">
        <f t="shared" si="1405"/>
        <v>1</v>
      </c>
      <c r="BB1928" s="193">
        <f t="shared" si="1406"/>
        <v>1</v>
      </c>
      <c r="BC1928" s="193">
        <f t="shared" si="1407"/>
        <v>1</v>
      </c>
      <c r="BD1928" s="191">
        <f t="shared" si="1415"/>
        <v>0</v>
      </c>
      <c r="BE1928" s="191">
        <f t="shared" si="1408"/>
        <v>0</v>
      </c>
      <c r="BF1928" s="210">
        <f t="shared" si="1409"/>
        <v>0</v>
      </c>
      <c r="BG1928" s="211">
        <f t="shared" si="1410"/>
        <v>0</v>
      </c>
      <c r="BH1928" s="289"/>
      <c r="BI1928" s="289"/>
      <c r="BL1928" s="233" t="str">
        <f t="shared" si="1411"/>
        <v/>
      </c>
    </row>
    <row r="1929" spans="1:64" ht="12" customHeight="1">
      <c r="A1929" s="333" t="s">
        <v>767</v>
      </c>
      <c r="B1929" s="381" t="s">
        <v>327</v>
      </c>
      <c r="C1929" s="333" t="s">
        <v>768</v>
      </c>
      <c r="D1929" s="381" t="s">
        <v>316</v>
      </c>
      <c r="E1929" s="381" t="s">
        <v>1444</v>
      </c>
      <c r="F1929" s="381" t="s">
        <v>902</v>
      </c>
      <c r="G1929" s="381" t="s">
        <v>387</v>
      </c>
      <c r="H1929" s="100" t="s">
        <v>653</v>
      </c>
      <c r="I1929" s="381" t="s">
        <v>505</v>
      </c>
      <c r="J1929" s="382">
        <v>297621</v>
      </c>
      <c r="K1929" s="382">
        <v>253652.61</v>
      </c>
      <c r="L1929" s="191" t="str">
        <f t="shared" si="1370"/>
        <v>875207130701011004101011921301</v>
      </c>
      <c r="M1929" s="192">
        <f t="array" ref="M1929">IF(COUNT(SEARCH(Удалить_Роспись_КВСР,$B1929)*SEARCH(Удалить_Роспись_ПБС,$C1929)*SEARCH(Удалить_Роспись_КФСР, $D1929)*SEARCH(Удалить_Роспись_КЦСР,$E1929)*SEARCH(Удалить_Роспись_КВР,$F1929)*SEARCH(Удалить_Роспись_ЭК,$H1929)*SEARCH(Удалить_Роспись_КР,$I1929))&gt;0,0,1)</f>
        <v>0</v>
      </c>
      <c r="N1929" s="192">
        <v>0</v>
      </c>
      <c r="O1929" s="192" t="str">
        <f t="shared" si="1371"/>
        <v/>
      </c>
      <c r="P1929" s="192" t="str">
        <f t="shared" si="1412"/>
        <v/>
      </c>
      <c r="Q1929" s="300" t="str">
        <f t="shared" si="1372"/>
        <v/>
      </c>
      <c r="R1929" s="300" t="str">
        <f t="shared" si="1373"/>
        <v/>
      </c>
      <c r="S1929" s="300" t="str">
        <f t="shared" si="1374"/>
        <v/>
      </c>
      <c r="T1929" s="192" t="str">
        <f t="shared" si="1375"/>
        <v/>
      </c>
      <c r="U1929" s="303" t="str">
        <f t="shared" si="1376"/>
        <v/>
      </c>
      <c r="V1929" s="300" t="str">
        <f t="shared" si="1377"/>
        <v/>
      </c>
      <c r="W1929" s="192" t="str">
        <f t="shared" si="1378"/>
        <v/>
      </c>
      <c r="X1929" s="303" t="str">
        <f t="shared" si="1379"/>
        <v/>
      </c>
      <c r="Y1929" s="300" t="str">
        <f t="shared" si="1380"/>
        <v/>
      </c>
      <c r="Z1929" s="300" t="str">
        <f t="shared" si="1381"/>
        <v/>
      </c>
      <c r="AA1929" s="303" t="str">
        <f t="shared" si="1382"/>
        <v/>
      </c>
      <c r="AB1929" s="300" t="str">
        <f t="shared" si="1383"/>
        <v/>
      </c>
      <c r="AC1929" s="300" t="str">
        <f t="shared" si="1384"/>
        <v/>
      </c>
      <c r="AD1929" s="300" t="str">
        <f t="shared" si="1385"/>
        <v/>
      </c>
      <c r="AE1929" s="192" t="str">
        <f t="shared" si="1386"/>
        <v/>
      </c>
      <c r="AF1929" s="192" t="str">
        <f t="shared" si="1387"/>
        <v/>
      </c>
      <c r="AG1929" s="192"/>
      <c r="AJ1929" s="300" t="str">
        <f t="shared" si="1388"/>
        <v/>
      </c>
      <c r="AK1929" s="300" t="str">
        <f t="shared" si="1389"/>
        <v/>
      </c>
      <c r="AL1929" s="300" t="str">
        <f t="shared" si="1390"/>
        <v/>
      </c>
      <c r="AM1929" s="300" t="str">
        <f t="shared" si="1391"/>
        <v/>
      </c>
      <c r="AN1929" s="300" t="str">
        <f t="shared" si="1392"/>
        <v/>
      </c>
      <c r="AO1929" s="300" t="str">
        <f t="shared" si="1393"/>
        <v/>
      </c>
      <c r="AP1929" s="300" t="str">
        <f t="shared" si="1394"/>
        <v/>
      </c>
      <c r="AQ1929" s="300" t="str">
        <f t="shared" si="1395"/>
        <v/>
      </c>
      <c r="AR1929" s="306" t="str">
        <f t="shared" si="1396"/>
        <v/>
      </c>
      <c r="AS1929" s="300" t="str">
        <f t="shared" si="1397"/>
        <v/>
      </c>
      <c r="AT1929" s="300" t="str">
        <f t="shared" si="1398"/>
        <v/>
      </c>
      <c r="AU1929" s="192" t="str">
        <f t="shared" si="1399"/>
        <v>рбс</v>
      </c>
      <c r="AV1929" s="192" t="str">
        <f t="shared" si="1400"/>
        <v>рбс87520713общопл</v>
      </c>
      <c r="AW1929" s="191">
        <f t="shared" si="1401"/>
        <v>0</v>
      </c>
      <c r="AX1929" s="191">
        <f t="shared" si="1402"/>
        <v>0</v>
      </c>
      <c r="AY1929" s="191">
        <f t="shared" si="1403"/>
        <v>0</v>
      </c>
      <c r="AZ1929" s="191">
        <f t="shared" si="1404"/>
        <v>0</v>
      </c>
      <c r="BA1929" s="193">
        <f t="shared" si="1405"/>
        <v>1</v>
      </c>
      <c r="BB1929" s="193">
        <f t="shared" si="1406"/>
        <v>1</v>
      </c>
      <c r="BC1929" s="193">
        <f t="shared" si="1407"/>
        <v>1</v>
      </c>
      <c r="BD1929" s="191">
        <f t="shared" si="1415"/>
        <v>0</v>
      </c>
      <c r="BE1929" s="191">
        <f t="shared" si="1408"/>
        <v>0</v>
      </c>
      <c r="BF1929" s="210">
        <f t="shared" si="1409"/>
        <v>0</v>
      </c>
      <c r="BG1929" s="211">
        <f t="shared" si="1410"/>
        <v>0</v>
      </c>
      <c r="BH1929" s="289" t="str">
        <f>B1929</f>
        <v>875</v>
      </c>
      <c r="BI1929" s="289" t="str">
        <f>D1929</f>
        <v>0701</v>
      </c>
      <c r="BJ1929" s="284" t="s">
        <v>592</v>
      </c>
      <c r="BK1929" s="284" t="s">
        <v>586</v>
      </c>
      <c r="BL1929" s="233" t="str">
        <f t="shared" si="1411"/>
        <v/>
      </c>
    </row>
    <row r="1930" spans="1:64" ht="12" customHeight="1">
      <c r="A1930" s="333" t="s">
        <v>767</v>
      </c>
      <c r="B1930" s="381" t="s">
        <v>327</v>
      </c>
      <c r="C1930" s="333" t="s">
        <v>768</v>
      </c>
      <c r="D1930" s="381" t="s">
        <v>316</v>
      </c>
      <c r="E1930" s="381" t="s">
        <v>1445</v>
      </c>
      <c r="F1930" s="381" t="s">
        <v>589</v>
      </c>
      <c r="G1930" s="381" t="s">
        <v>386</v>
      </c>
      <c r="H1930" s="100" t="s">
        <v>653</v>
      </c>
      <c r="I1930" s="381" t="s">
        <v>505</v>
      </c>
      <c r="J1930" s="382">
        <v>55000</v>
      </c>
      <c r="K1930" s="382">
        <v>48607.3</v>
      </c>
      <c r="L1930" s="191" t="str">
        <f t="shared" si="1370"/>
        <v>875207130701011004701011221201</v>
      </c>
      <c r="M1930" s="192">
        <f t="array" ref="M1930">IF(COUNT(SEARCH(Удалить_Роспись_КВСР,$B1930)*SEARCH(Удалить_Роспись_ПБС,$C1930)*SEARCH(Удалить_Роспись_КФСР, $D1930)*SEARCH(Удалить_Роспись_КЦСР,$E1930)*SEARCH(Удалить_Роспись_КВР,$F1930)*SEARCH(Удалить_Роспись_ЭК,$H1930)*SEARCH(Удалить_Роспись_КР,$I1930))&gt;0,0,1)</f>
        <v>0</v>
      </c>
      <c r="N1930" s="192">
        <f>IF(COUNT(SEARCH(Удалить_Индекс_КВСР,$B1930)*SEARCH(Удалить_Индекс_ПБС,$C1930)*SEARCH(Удалить_Индекс_КФСР,$D1930)*SEARCH(Удалить_Индекс_КЦСР,$E1930)*SEARCH(Удалить_Индекс_КВР,$F1930)*SEARCH(Удалить_Индекс_ЭК,$H1930)*SEARCH(Удалить_Индекс_КР,$I1930))&gt;0,0,1)</f>
        <v>1</v>
      </c>
      <c r="O1930" s="192" t="str">
        <f t="shared" si="1371"/>
        <v/>
      </c>
      <c r="P1930" s="192" t="str">
        <f t="shared" si="1412"/>
        <v/>
      </c>
      <c r="Q1930" s="300" t="str">
        <f t="shared" si="1372"/>
        <v/>
      </c>
      <c r="R1930" s="300" t="str">
        <f t="shared" si="1373"/>
        <v/>
      </c>
      <c r="S1930" s="300" t="str">
        <f t="shared" si="1374"/>
        <v/>
      </c>
      <c r="T1930" s="192" t="str">
        <f t="shared" si="1375"/>
        <v/>
      </c>
      <c r="U1930" s="303" t="str">
        <f t="shared" si="1376"/>
        <v/>
      </c>
      <c r="V1930" s="300" t="str">
        <f t="shared" si="1377"/>
        <v/>
      </c>
      <c r="W1930" s="192" t="str">
        <f t="shared" si="1378"/>
        <v/>
      </c>
      <c r="X1930" s="303" t="str">
        <f t="shared" si="1379"/>
        <v/>
      </c>
      <c r="Y1930" s="300" t="str">
        <f t="shared" si="1380"/>
        <v/>
      </c>
      <c r="Z1930" s="300" t="str">
        <f t="shared" si="1381"/>
        <v/>
      </c>
      <c r="AA1930" s="303" t="str">
        <f t="shared" si="1382"/>
        <v/>
      </c>
      <c r="AB1930" s="300" t="str">
        <f t="shared" si="1383"/>
        <v/>
      </c>
      <c r="AC1930" s="300" t="str">
        <f t="shared" si="1384"/>
        <v/>
      </c>
      <c r="AD1930" s="300" t="str">
        <f t="shared" si="1385"/>
        <v/>
      </c>
      <c r="AE1930" s="192" t="str">
        <f t="shared" si="1386"/>
        <v/>
      </c>
      <c r="AF1930" s="192" t="str">
        <f t="shared" si="1387"/>
        <v/>
      </c>
      <c r="AG1930" s="192"/>
      <c r="AJ1930" s="300" t="str">
        <f t="shared" si="1388"/>
        <v/>
      </c>
      <c r="AK1930" s="300" t="str">
        <f t="shared" si="1389"/>
        <v/>
      </c>
      <c r="AL1930" s="300" t="str">
        <f t="shared" si="1390"/>
        <v/>
      </c>
      <c r="AM1930" s="300" t="str">
        <f t="shared" si="1391"/>
        <v/>
      </c>
      <c r="AN1930" s="300" t="str">
        <f t="shared" si="1392"/>
        <v/>
      </c>
      <c r="AO1930" s="300" t="str">
        <f t="shared" si="1393"/>
        <v/>
      </c>
      <c r="AP1930" s="300" t="str">
        <f t="shared" si="1394"/>
        <v/>
      </c>
      <c r="AQ1930" s="300" t="str">
        <f t="shared" si="1395"/>
        <v/>
      </c>
      <c r="AR1930" s="306" t="str">
        <f t="shared" si="1396"/>
        <v/>
      </c>
      <c r="AS1930" s="300" t="str">
        <f t="shared" si="1397"/>
        <v/>
      </c>
      <c r="AT1930" s="300" t="str">
        <f t="shared" si="1398"/>
        <v/>
      </c>
      <c r="AU1930" s="192" t="str">
        <f t="shared" si="1399"/>
        <v>рбс</v>
      </c>
      <c r="AV1930" s="192" t="str">
        <f t="shared" si="1400"/>
        <v>рбс87520713общпро</v>
      </c>
      <c r="AW1930" s="191">
        <f t="shared" si="1401"/>
        <v>0</v>
      </c>
      <c r="AX1930" s="191">
        <f t="shared" si="1402"/>
        <v>0</v>
      </c>
      <c r="AY1930" s="191">
        <f t="shared" si="1403"/>
        <v>55000</v>
      </c>
      <c r="AZ1930" s="191">
        <f t="shared" si="1404"/>
        <v>48607.3</v>
      </c>
      <c r="BA1930" s="193">
        <f t="shared" si="1405"/>
        <v>1</v>
      </c>
      <c r="BB1930" s="193">
        <f t="shared" si="1406"/>
        <v>1</v>
      </c>
      <c r="BC1930" s="193">
        <f t="shared" si="1407"/>
        <v>1</v>
      </c>
      <c r="BD1930" s="191">
        <f t="shared" si="1415"/>
        <v>55000</v>
      </c>
      <c r="BE1930" s="191">
        <f t="shared" si="1408"/>
        <v>48607.3</v>
      </c>
      <c r="BF1930" s="210">
        <f t="shared" si="1409"/>
        <v>55000</v>
      </c>
      <c r="BG1930" s="211">
        <f t="shared" si="1410"/>
        <v>55000</v>
      </c>
      <c r="BH1930" s="289" t="str">
        <f>B1930</f>
        <v>875</v>
      </c>
      <c r="BI1930" s="289" t="str">
        <f>D1930</f>
        <v>0701</v>
      </c>
      <c r="BJ1930" s="284" t="s">
        <v>592</v>
      </c>
      <c r="BK1930" s="284" t="s">
        <v>586</v>
      </c>
      <c r="BL1930" s="233" t="str">
        <f t="shared" si="1411"/>
        <v/>
      </c>
    </row>
    <row r="1931" spans="1:64" ht="12" customHeight="1">
      <c r="A1931" s="333" t="s">
        <v>767</v>
      </c>
      <c r="B1931" s="381" t="s">
        <v>327</v>
      </c>
      <c r="C1931" s="333" t="s">
        <v>768</v>
      </c>
      <c r="D1931" s="381" t="s">
        <v>316</v>
      </c>
      <c r="E1931" s="381" t="s">
        <v>1446</v>
      </c>
      <c r="F1931" s="381" t="s">
        <v>586</v>
      </c>
      <c r="G1931" s="381" t="s">
        <v>393</v>
      </c>
      <c r="H1931" s="100" t="s">
        <v>653</v>
      </c>
      <c r="I1931" s="381" t="s">
        <v>505</v>
      </c>
      <c r="J1931" s="382">
        <v>1797483</v>
      </c>
      <c r="K1931" s="382">
        <v>1662203.57</v>
      </c>
      <c r="L1931" s="191" t="str">
        <f t="shared" si="1370"/>
        <v>875207130701011004Г01024422301</v>
      </c>
      <c r="M1931" s="192">
        <f t="array" ref="M1931">IF(COUNT(SEARCH(Удалить_Роспись_КВСР,$B1931)*SEARCH(Удалить_Роспись_ПБС,$C1931)*SEARCH(Удалить_Роспись_КФСР, $D1931)*SEARCH(Удалить_Роспись_КЦСР,$E1931)*SEARCH(Удалить_Роспись_КВР,$F1931)*SEARCH(Удалить_Роспись_ЭК,$H1931)*SEARCH(Удалить_Роспись_КР,$I1931))&gt;0,0,1)</f>
        <v>0</v>
      </c>
      <c r="N1931" s="192">
        <f>IF(COUNT(SEARCH(Удалить_Индекс_КВСР,$B1931)*SEARCH(Удалить_Индекс_ПБС,$C1931)*SEARCH(Удалить_Индекс_КФСР,$D1931)*SEARCH(Удалить_Индекс_КЦСР,$E1931)*SEARCH(Удалить_Индекс_КВР,$F1931)*SEARCH(Удалить_Индекс_ЭК,$H1931)*SEARCH(Удалить_Индекс_КР,$I1931))&gt;0,0,1)</f>
        <v>1</v>
      </c>
      <c r="O1931" s="192" t="str">
        <f t="shared" si="1371"/>
        <v/>
      </c>
      <c r="P1931" s="192" t="str">
        <f t="shared" si="1412"/>
        <v/>
      </c>
      <c r="Q1931" s="300" t="str">
        <f t="shared" si="1372"/>
        <v/>
      </c>
      <c r="R1931" s="300" t="str">
        <f t="shared" si="1373"/>
        <v/>
      </c>
      <c r="S1931" s="300" t="str">
        <f t="shared" si="1374"/>
        <v/>
      </c>
      <c r="T1931" s="192" t="str">
        <f t="shared" si="1375"/>
        <v/>
      </c>
      <c r="U1931" s="303" t="str">
        <f t="shared" si="1376"/>
        <v/>
      </c>
      <c r="V1931" s="300" t="str">
        <f t="shared" si="1377"/>
        <v/>
      </c>
      <c r="W1931" s="192" t="str">
        <f t="shared" si="1378"/>
        <v/>
      </c>
      <c r="X1931" s="303" t="str">
        <f t="shared" si="1379"/>
        <v/>
      </c>
      <c r="Y1931" s="300" t="str">
        <f t="shared" si="1380"/>
        <v/>
      </c>
      <c r="Z1931" s="300" t="str">
        <f t="shared" si="1381"/>
        <v/>
      </c>
      <c r="AA1931" s="303" t="str">
        <f t="shared" si="1382"/>
        <v/>
      </c>
      <c r="AB1931" s="300" t="str">
        <f t="shared" si="1383"/>
        <v/>
      </c>
      <c r="AC1931" s="300" t="str">
        <f t="shared" si="1384"/>
        <v/>
      </c>
      <c r="AD1931" s="300" t="str">
        <f t="shared" si="1385"/>
        <v/>
      </c>
      <c r="AE1931" s="192" t="str">
        <f t="shared" si="1386"/>
        <v/>
      </c>
      <c r="AF1931" s="192" t="str">
        <f t="shared" si="1387"/>
        <v/>
      </c>
      <c r="AG1931" s="192"/>
      <c r="AJ1931" s="300" t="str">
        <f t="shared" si="1388"/>
        <v/>
      </c>
      <c r="AK1931" s="300" t="str">
        <f t="shared" si="1389"/>
        <v/>
      </c>
      <c r="AL1931" s="300" t="str">
        <f t="shared" si="1390"/>
        <v/>
      </c>
      <c r="AM1931" s="300" t="str">
        <f t="shared" si="1391"/>
        <v/>
      </c>
      <c r="AN1931" s="300" t="str">
        <f t="shared" si="1392"/>
        <v/>
      </c>
      <c r="AO1931" s="300" t="str">
        <f t="shared" si="1393"/>
        <v/>
      </c>
      <c r="AP1931" s="300" t="str">
        <f t="shared" si="1394"/>
        <v/>
      </c>
      <c r="AQ1931" s="300" t="str">
        <f t="shared" si="1395"/>
        <v/>
      </c>
      <c r="AR1931" s="306" t="str">
        <f t="shared" si="1396"/>
        <v/>
      </c>
      <c r="AS1931" s="300" t="str">
        <f t="shared" si="1397"/>
        <v/>
      </c>
      <c r="AT1931" s="300" t="str">
        <f t="shared" si="1398"/>
        <v/>
      </c>
      <c r="AU1931" s="192" t="str">
        <f t="shared" si="1399"/>
        <v>рбс</v>
      </c>
      <c r="AV1931" s="192" t="str">
        <f t="shared" si="1400"/>
        <v>рбс87520713общком</v>
      </c>
      <c r="AW1931" s="191">
        <f t="shared" si="1401"/>
        <v>0</v>
      </c>
      <c r="AX1931" s="191">
        <f t="shared" si="1402"/>
        <v>0</v>
      </c>
      <c r="AY1931" s="191">
        <f t="shared" si="1403"/>
        <v>1797483</v>
      </c>
      <c r="AZ1931" s="191">
        <f t="shared" si="1404"/>
        <v>1662203.57</v>
      </c>
      <c r="BA1931" s="193">
        <f t="shared" si="1405"/>
        <v>1</v>
      </c>
      <c r="BB1931" s="193">
        <f t="shared" si="1406"/>
        <v>1</v>
      </c>
      <c r="BC1931" s="193">
        <f t="shared" si="1407"/>
        <v>1</v>
      </c>
      <c r="BD1931" s="191">
        <f t="shared" si="1415"/>
        <v>1797483</v>
      </c>
      <c r="BE1931" s="191">
        <f t="shared" si="1408"/>
        <v>1662203.57</v>
      </c>
      <c r="BF1931" s="210">
        <f t="shared" si="1409"/>
        <v>1797483</v>
      </c>
      <c r="BG1931" s="211">
        <f t="shared" si="1410"/>
        <v>1797483</v>
      </c>
      <c r="BH1931" s="289" t="str">
        <f>B1931</f>
        <v>875</v>
      </c>
      <c r="BI1931" s="289" t="str">
        <f>D1931</f>
        <v>0701</v>
      </c>
      <c r="BJ1931" s="284" t="s">
        <v>592</v>
      </c>
      <c r="BK1931" s="284" t="s">
        <v>586</v>
      </c>
      <c r="BL1931" s="233" t="str">
        <f t="shared" si="1411"/>
        <v/>
      </c>
    </row>
    <row r="1932" spans="1:64" ht="12" customHeight="1">
      <c r="A1932" s="333" t="s">
        <v>767</v>
      </c>
      <c r="B1932" s="381" t="s">
        <v>327</v>
      </c>
      <c r="C1932" s="333" t="s">
        <v>768</v>
      </c>
      <c r="D1932" s="381" t="s">
        <v>316</v>
      </c>
      <c r="E1932" s="381" t="s">
        <v>1447</v>
      </c>
      <c r="F1932" s="381" t="s">
        <v>586</v>
      </c>
      <c r="G1932" s="381" t="s">
        <v>397</v>
      </c>
      <c r="H1932" s="100" t="s">
        <v>653</v>
      </c>
      <c r="I1932" s="381" t="s">
        <v>505</v>
      </c>
      <c r="J1932" s="382">
        <v>1548323.7</v>
      </c>
      <c r="K1932" s="382">
        <v>1044448.15</v>
      </c>
      <c r="L1932" s="191" t="str">
        <f t="shared" si="1370"/>
        <v>875207130701011004П01024434001</v>
      </c>
      <c r="M1932" s="192">
        <f t="array" ref="M1932">IF(COUNT(SEARCH(Удалить_Роспись_КВСР,$B1932)*SEARCH(Удалить_Роспись_ПБС,$C1932)*SEARCH(Удалить_Роспись_КФСР, $D1932)*SEARCH(Удалить_Роспись_КЦСР,$E1932)*SEARCH(Удалить_Роспись_КВР,$F1932)*SEARCH(Удалить_Роспись_ЭК,$H1932)*SEARCH(Удалить_Роспись_КР,$I1932))&gt;0,0,1)</f>
        <v>0</v>
      </c>
      <c r="N1932" s="192">
        <f>IF(COUNT(SEARCH(Удалить_Индекс_КВСР,$B1932)*SEARCH(Удалить_Индекс_ПБС,$C1932)*SEARCH(Удалить_Индекс_КФСР,$D1932)*SEARCH(Удалить_Индекс_КЦСР,$E1932)*SEARCH(Удалить_Индекс_КВР,$F1932)*SEARCH(Удалить_Индекс_ЭК,$H1932)*SEARCH(Удалить_Индекс_КР,$I1932))&gt;0,0,1)</f>
        <v>1</v>
      </c>
      <c r="O1932" s="192" t="str">
        <f t="shared" si="1371"/>
        <v/>
      </c>
      <c r="P1932" s="192" t="str">
        <f t="shared" si="1412"/>
        <v/>
      </c>
      <c r="Q1932" s="300" t="str">
        <f t="shared" si="1372"/>
        <v/>
      </c>
      <c r="R1932" s="300" t="str">
        <f t="shared" si="1373"/>
        <v/>
      </c>
      <c r="S1932" s="300" t="str">
        <f t="shared" si="1374"/>
        <v/>
      </c>
      <c r="T1932" s="192" t="str">
        <f t="shared" si="1375"/>
        <v/>
      </c>
      <c r="U1932" s="303" t="str">
        <f t="shared" si="1376"/>
        <v/>
      </c>
      <c r="V1932" s="300" t="str">
        <f t="shared" si="1377"/>
        <v/>
      </c>
      <c r="W1932" s="192" t="str">
        <f t="shared" si="1378"/>
        <v/>
      </c>
      <c r="X1932" s="303" t="str">
        <f t="shared" si="1379"/>
        <v/>
      </c>
      <c r="Y1932" s="300" t="str">
        <f t="shared" si="1380"/>
        <v/>
      </c>
      <c r="Z1932" s="300" t="str">
        <f t="shared" si="1381"/>
        <v/>
      </c>
      <c r="AA1932" s="303" t="str">
        <f t="shared" si="1382"/>
        <v/>
      </c>
      <c r="AB1932" s="300" t="str">
        <f t="shared" si="1383"/>
        <v/>
      </c>
      <c r="AC1932" s="300" t="str">
        <f t="shared" si="1384"/>
        <v/>
      </c>
      <c r="AD1932" s="300" t="str">
        <f t="shared" si="1385"/>
        <v/>
      </c>
      <c r="AE1932" s="192" t="str">
        <f t="shared" si="1386"/>
        <v/>
      </c>
      <c r="AF1932" s="192" t="str">
        <f t="shared" si="1387"/>
        <v/>
      </c>
      <c r="AG1932" s="192"/>
      <c r="AJ1932" s="300" t="str">
        <f t="shared" si="1388"/>
        <v/>
      </c>
      <c r="AK1932" s="300" t="str">
        <f t="shared" si="1389"/>
        <v/>
      </c>
      <c r="AL1932" s="300" t="str">
        <f t="shared" si="1390"/>
        <v/>
      </c>
      <c r="AM1932" s="300" t="str">
        <f t="shared" si="1391"/>
        <v/>
      </c>
      <c r="AN1932" s="300" t="str">
        <f t="shared" si="1392"/>
        <v/>
      </c>
      <c r="AO1932" s="300" t="str">
        <f t="shared" si="1393"/>
        <v/>
      </c>
      <c r="AP1932" s="300" t="str">
        <f t="shared" si="1394"/>
        <v/>
      </c>
      <c r="AQ1932" s="300" t="str">
        <f t="shared" si="1395"/>
        <v/>
      </c>
      <c r="AR1932" s="306" t="str">
        <f t="shared" si="1396"/>
        <v/>
      </c>
      <c r="AS1932" s="300" t="str">
        <f t="shared" si="1397"/>
        <v/>
      </c>
      <c r="AT1932" s="300" t="str">
        <f t="shared" si="1398"/>
        <v/>
      </c>
      <c r="AU1932" s="192" t="str">
        <f t="shared" si="1399"/>
        <v>рбс</v>
      </c>
      <c r="AV1932" s="192" t="str">
        <f t="shared" si="1400"/>
        <v>рбс87520713общпро</v>
      </c>
      <c r="AW1932" s="191">
        <f t="shared" si="1401"/>
        <v>0</v>
      </c>
      <c r="AX1932" s="191">
        <f t="shared" si="1402"/>
        <v>0</v>
      </c>
      <c r="AY1932" s="191">
        <f t="shared" si="1403"/>
        <v>1548323.7</v>
      </c>
      <c r="AZ1932" s="191">
        <f t="shared" si="1404"/>
        <v>1044448.15</v>
      </c>
      <c r="BA1932" s="193">
        <f t="shared" si="1405"/>
        <v>1</v>
      </c>
      <c r="BB1932" s="193">
        <f t="shared" si="1406"/>
        <v>1</v>
      </c>
      <c r="BC1932" s="193">
        <f t="shared" si="1407"/>
        <v>1</v>
      </c>
      <c r="BD1932" s="191">
        <f t="shared" si="1415"/>
        <v>1548323.7</v>
      </c>
      <c r="BE1932" s="191">
        <f t="shared" si="1408"/>
        <v>1044448.15</v>
      </c>
      <c r="BF1932" s="210">
        <f t="shared" si="1409"/>
        <v>1548323.7</v>
      </c>
      <c r="BG1932" s="211">
        <f t="shared" si="1410"/>
        <v>1548323.7</v>
      </c>
      <c r="BH1932" s="289" t="str">
        <f>B1932</f>
        <v>875</v>
      </c>
      <c r="BI1932" s="289" t="str">
        <f>D1932</f>
        <v>0701</v>
      </c>
      <c r="BJ1932" s="284" t="s">
        <v>592</v>
      </c>
      <c r="BK1932" s="284" t="s">
        <v>586</v>
      </c>
      <c r="BL1932" s="233" t="str">
        <f t="shared" si="1411"/>
        <v/>
      </c>
    </row>
    <row r="1933" spans="1:64" ht="12" customHeight="1">
      <c r="A1933" s="333" t="s">
        <v>767</v>
      </c>
      <c r="B1933" s="381" t="s">
        <v>327</v>
      </c>
      <c r="C1933" s="333" t="s">
        <v>768</v>
      </c>
      <c r="D1933" s="381" t="s">
        <v>316</v>
      </c>
      <c r="E1933" s="381" t="s">
        <v>1449</v>
      </c>
      <c r="F1933" s="381" t="s">
        <v>586</v>
      </c>
      <c r="G1933" s="381" t="s">
        <v>393</v>
      </c>
      <c r="H1933" s="100" t="s">
        <v>653</v>
      </c>
      <c r="I1933" s="381" t="s">
        <v>505</v>
      </c>
      <c r="J1933" s="382">
        <v>198712</v>
      </c>
      <c r="K1933" s="382">
        <v>163316.84</v>
      </c>
      <c r="L1933" s="191" t="str">
        <f t="shared" si="1370"/>
        <v>875207130701011004Э01024422301</v>
      </c>
      <c r="M1933" s="192">
        <f t="array" ref="M1933">IF(COUNT(SEARCH(Удалить_Роспись_КВСР,$B1933)*SEARCH(Удалить_Роспись_ПБС,$C1933)*SEARCH(Удалить_Роспись_КФСР, $D1933)*SEARCH(Удалить_Роспись_КЦСР,$E1933)*SEARCH(Удалить_Роспись_КВР,$F1933)*SEARCH(Удалить_Роспись_ЭК,$H1933)*SEARCH(Удалить_Роспись_КР,$I1933))&gt;0,0,1)</f>
        <v>0</v>
      </c>
      <c r="N1933" s="192">
        <f>IF(COUNT(SEARCH(Удалить_Индекс_КВСР,$B1933)*SEARCH(Удалить_Индекс_ПБС,$C1933)*SEARCH(Удалить_Индекс_КФСР,$D1933)*SEARCH(Удалить_Индекс_КЦСР,$E1933)*SEARCH(Удалить_Индекс_КВР,$F1933)*SEARCH(Удалить_Индекс_ЭК,$H1933)*SEARCH(Удалить_Индекс_КР,$I1933))&gt;0,0,1)</f>
        <v>1</v>
      </c>
      <c r="O1933" s="192" t="str">
        <f t="shared" si="1371"/>
        <v/>
      </c>
      <c r="P1933" s="192" t="str">
        <f t="shared" si="1412"/>
        <v/>
      </c>
      <c r="Q1933" s="300" t="str">
        <f t="shared" si="1372"/>
        <v/>
      </c>
      <c r="R1933" s="300" t="str">
        <f t="shared" si="1373"/>
        <v/>
      </c>
      <c r="S1933" s="300" t="str">
        <f t="shared" si="1374"/>
        <v/>
      </c>
      <c r="T1933" s="192" t="str">
        <f t="shared" si="1375"/>
        <v/>
      </c>
      <c r="U1933" s="303" t="str">
        <f t="shared" si="1376"/>
        <v/>
      </c>
      <c r="V1933" s="300" t="str">
        <f t="shared" si="1377"/>
        <v/>
      </c>
      <c r="W1933" s="192" t="str">
        <f t="shared" si="1378"/>
        <v/>
      </c>
      <c r="X1933" s="303" t="str">
        <f t="shared" si="1379"/>
        <v/>
      </c>
      <c r="Y1933" s="300" t="str">
        <f t="shared" si="1380"/>
        <v/>
      </c>
      <c r="Z1933" s="300" t="str">
        <f t="shared" si="1381"/>
        <v/>
      </c>
      <c r="AA1933" s="303" t="str">
        <f t="shared" si="1382"/>
        <v/>
      </c>
      <c r="AB1933" s="300" t="str">
        <f t="shared" si="1383"/>
        <v/>
      </c>
      <c r="AC1933" s="300" t="str">
        <f t="shared" si="1384"/>
        <v/>
      </c>
      <c r="AD1933" s="300" t="str">
        <f t="shared" si="1385"/>
        <v/>
      </c>
      <c r="AE1933" s="192" t="str">
        <f t="shared" si="1386"/>
        <v/>
      </c>
      <c r="AF1933" s="192" t="str">
        <f t="shared" si="1387"/>
        <v/>
      </c>
      <c r="AG1933" s="192"/>
      <c r="AJ1933" s="300" t="str">
        <f t="shared" si="1388"/>
        <v/>
      </c>
      <c r="AK1933" s="300" t="str">
        <f t="shared" si="1389"/>
        <v/>
      </c>
      <c r="AL1933" s="300" t="str">
        <f t="shared" si="1390"/>
        <v/>
      </c>
      <c r="AM1933" s="300" t="str">
        <f t="shared" si="1391"/>
        <v/>
      </c>
      <c r="AN1933" s="300" t="str">
        <f t="shared" si="1392"/>
        <v/>
      </c>
      <c r="AO1933" s="300" t="str">
        <f t="shared" si="1393"/>
        <v/>
      </c>
      <c r="AP1933" s="300" t="str">
        <f t="shared" si="1394"/>
        <v/>
      </c>
      <c r="AQ1933" s="300" t="str">
        <f t="shared" si="1395"/>
        <v/>
      </c>
      <c r="AR1933" s="306" t="str">
        <f t="shared" si="1396"/>
        <v/>
      </c>
      <c r="AS1933" s="300" t="str">
        <f t="shared" si="1397"/>
        <v/>
      </c>
      <c r="AT1933" s="300" t="str">
        <f t="shared" si="1398"/>
        <v/>
      </c>
      <c r="AU1933" s="192" t="str">
        <f t="shared" si="1399"/>
        <v>рбс</v>
      </c>
      <c r="AV1933" s="192" t="str">
        <f t="shared" si="1400"/>
        <v>рбс87520713общком</v>
      </c>
      <c r="AW1933" s="191">
        <f t="shared" si="1401"/>
        <v>0</v>
      </c>
      <c r="AX1933" s="191">
        <f t="shared" si="1402"/>
        <v>0</v>
      </c>
      <c r="AY1933" s="191">
        <f t="shared" si="1403"/>
        <v>198712</v>
      </c>
      <c r="AZ1933" s="191">
        <f t="shared" si="1404"/>
        <v>163316.84</v>
      </c>
      <c r="BA1933" s="193">
        <f t="shared" si="1405"/>
        <v>1</v>
      </c>
      <c r="BB1933" s="193">
        <f t="shared" si="1406"/>
        <v>1</v>
      </c>
      <c r="BC1933" s="193">
        <f t="shared" si="1407"/>
        <v>1</v>
      </c>
      <c r="BD1933" s="191">
        <f t="shared" si="1415"/>
        <v>198712</v>
      </c>
      <c r="BE1933" s="191">
        <f t="shared" si="1408"/>
        <v>163316.84</v>
      </c>
      <c r="BF1933" s="210">
        <f t="shared" si="1409"/>
        <v>198712</v>
      </c>
      <c r="BG1933" s="211">
        <f t="shared" si="1410"/>
        <v>198712</v>
      </c>
      <c r="BH1933" s="289"/>
      <c r="BI1933" s="289"/>
      <c r="BJ1933" s="228"/>
      <c r="BK1933" s="228"/>
      <c r="BL1933" s="233" t="str">
        <f t="shared" si="1411"/>
        <v/>
      </c>
    </row>
    <row r="1934" spans="1:64" ht="12" hidden="1" customHeight="1">
      <c r="A1934" s="333" t="s">
        <v>767</v>
      </c>
      <c r="B1934" s="381" t="s">
        <v>327</v>
      </c>
      <c r="C1934" s="333" t="s">
        <v>768</v>
      </c>
      <c r="D1934" s="381" t="s">
        <v>316</v>
      </c>
      <c r="E1934" s="381" t="s">
        <v>1450</v>
      </c>
      <c r="F1934" s="381" t="s">
        <v>608</v>
      </c>
      <c r="G1934" s="381" t="s">
        <v>385</v>
      </c>
      <c r="H1934" s="100" t="s">
        <v>653</v>
      </c>
      <c r="I1934" s="381" t="s">
        <v>339</v>
      </c>
      <c r="J1934" s="382">
        <v>1532474.81</v>
      </c>
      <c r="K1934" s="382">
        <v>1303972.2</v>
      </c>
      <c r="L1934" s="191" t="str">
        <f t="shared" ref="L1934:L1997" si="1416">CONCATENATE(B1934,C1934,D1934,E1934,F1934,G1934,I1934)</f>
        <v>875207130701011007408011121110</v>
      </c>
      <c r="M1934" s="192">
        <f t="array" ref="M1934">IF(COUNT(SEARCH(Удалить_Роспись_КВСР,$B1934)*SEARCH(Удалить_Роспись_ПБС,$C1934)*SEARCH(Удалить_Роспись_КФСР, $D1934)*SEARCH(Удалить_Роспись_КЦСР,$E1934)*SEARCH(Удалить_Роспись_КВР,$F1934)*SEARCH(Удалить_Роспись_ЭК,$H1934)*SEARCH(Удалить_Роспись_КР,$I1934))&gt;0,0,1)</f>
        <v>0</v>
      </c>
      <c r="N1934" s="192">
        <v>0</v>
      </c>
      <c r="O1934" s="192" t="str">
        <f t="shared" ref="O1934:O1997" si="1417">IF(OR($E1934="263П001",$E1934="092П000"),"атп","")</f>
        <v/>
      </c>
      <c r="P1934" s="192" t="str">
        <f t="shared" si="1412"/>
        <v/>
      </c>
      <c r="Q1934" s="300" t="str">
        <f t="shared" ref="Q1934:Q1997" si="1418">IF(OR($E1934="282Д002",$E1934="909Д000"),"инв","")</f>
        <v/>
      </c>
      <c r="R1934" s="300" t="str">
        <f t="shared" ref="R1934:R1997" si="1419">IF(OR($E1934="2928006",$E1934="4118004",$E1934="909Ж000"),"зем","")</f>
        <v/>
      </c>
      <c r="S1934" s="300" t="str">
        <f t="shared" ref="S1934:S1997" si="1420">IF($D1934="1001","пен","")</f>
        <v/>
      </c>
      <c r="T1934" s="192" t="str">
        <f t="shared" ref="T1934:T1997" si="1421">IF($E1934="9018000","рез","")</f>
        <v/>
      </c>
      <c r="U1934" s="303" t="str">
        <f t="shared" ref="U1934:U1997" si="1422">IF(LEFT($E1934,3)="795","рцп","")</f>
        <v/>
      </c>
      <c r="V1934" s="300" t="str">
        <f t="shared" ref="V1934:V1997" si="1423">IF(AND($B1934="830",OR($E1934="1038212",$E1934="0358000",E1934="0348223",E1934="1018001",E1934="1018210",E1934="1038000",E1934="0318202",E1934="0368203",E1934="0538001")),"мер","")</f>
        <v/>
      </c>
      <c r="W1934" s="192" t="str">
        <f t="shared" ref="W1934:W1997" si="1424">IF(AND($B1934="806",$D1934="0503"),"бла","")</f>
        <v/>
      </c>
      <c r="X1934" s="303" t="str">
        <f t="shared" ref="X1934:X1997" si="1425">IF(AND($B1934="806",$E1934="5058606"),"жил","")</f>
        <v/>
      </c>
      <c r="Y1934" s="300" t="str">
        <f t="shared" ref="Y1934:Y1997" si="1426">IF($D1934="0107","выб","")</f>
        <v/>
      </c>
      <c r="Z1934" s="300" t="str">
        <f t="shared" ref="Z1934:Z1997" si="1427">IF($G1934="251","меж","")</f>
        <v/>
      </c>
      <c r="AA1934" s="303" t="str">
        <f t="shared" ref="AA1934:AA1997" si="1428">IF($B1934="800","кцп","")</f>
        <v/>
      </c>
      <c r="AB1934" s="300" t="str">
        <f t="shared" ref="AB1934:AB1997" si="1429">IF($F1934="611","смз","")</f>
        <v/>
      </c>
      <c r="AC1934" s="300" t="str">
        <f t="shared" ref="AC1934:AC1997" si="1430">IF($D1934="1301","дол","")</f>
        <v/>
      </c>
      <c r="AD1934" s="300" t="str">
        <f t="shared" ref="AD1934:AD1997" si="1431">IF($F1934="612","сиц","")</f>
        <v/>
      </c>
      <c r="AE1934" s="192" t="str">
        <f t="shared" ref="AE1934:AE1997" si="1432">IF(AND($B1934="890",$E1934="9098000",F1934="870"),"рсф","")</f>
        <v/>
      </c>
      <c r="AF1934" s="192" t="str">
        <f t="shared" ref="AF1934:AF1997" si="1433">IF(AND($F1934="330",B1934="806"),"поч","")</f>
        <v/>
      </c>
      <c r="AG1934" s="192"/>
      <c r="AJ1934" s="300" t="str">
        <f t="shared" ref="AJ1934:AJ1997" si="1434">IF(AND(D1934="0503",G1934="223",OR(E1934="2118002",E1934="2218002",E1934="2338004",E1934="2718002",E1934="2928002",E1934="3018002",E1934="3118002",E1934="3218002",E1934="3418002",E1934="3658002",E1934="3718002",E1934="3818002",E1934="3948001",E1934="4118002",E1934="4218002",E1934="4218001",E1934="4318002",E1934="4418002",E1934="4618002")),"осв","")</f>
        <v/>
      </c>
      <c r="AK1934" s="300" t="str">
        <f t="shared" ref="AK1934:AK1997" si="1435">IF($D1934="0107","выб","")</f>
        <v/>
      </c>
      <c r="AL1934" s="300" t="str">
        <f t="shared" ref="AL1934:AL1997" si="1436">IF(OR($D1934="0409",$D1934="0503"),"бла","")</f>
        <v/>
      </c>
      <c r="AM1934" s="300" t="str">
        <f t="shared" ref="AM1934:AM1997" si="1437">IF($G1934="251","меж","")</f>
        <v/>
      </c>
      <c r="AN1934" s="300" t="str">
        <f t="shared" ref="AN1934:AN1997" si="1438">IF($D1934="0501","жил","")</f>
        <v/>
      </c>
      <c r="AO1934" s="300" t="str">
        <f t="shared" ref="AO1934:AO1997" si="1439">IF($D1934="1101","физ","")</f>
        <v/>
      </c>
      <c r="AP1934" s="300" t="str">
        <f t="shared" ref="AP1934:AP1997" si="1440">IF($D1934="0408","тра","")</f>
        <v/>
      </c>
      <c r="AQ1934" s="300" t="str">
        <f t="shared" ref="AQ1934:AQ1997" si="1441">IF($D1934="1001","пен","")</f>
        <v/>
      </c>
      <c r="AR1934" s="306" t="str">
        <f t="shared" ref="AR1934:AR1997" si="1442">IF(LEFT($E1934,3)="795","рцп","")</f>
        <v/>
      </c>
      <c r="AS1934" s="300" t="str">
        <f t="shared" ref="AS1934:AS1997" si="1443">IF($F1934="611","смз","")</f>
        <v/>
      </c>
      <c r="AT1934" s="300" t="str">
        <f t="shared" ref="AT1934:AT1997" si="1444">IF($F1934="612","сиц","")</f>
        <v/>
      </c>
      <c r="AU1934" s="192" t="str">
        <f t="shared" ref="AU1934:AU1997" si="1445">IF(LEFT(B1934,1)="9",LEFT(CONCATENATE(AJ1934,AK1934,AL1934,AM1934,AN1934,AP1934,AQ1934,AR1934,AS1934,AT1934,AO1934,"рбс"),3),LEFT(CONCATENATE(O1934,P1934,Q1934,R1934,S1934,T1934,U1934,V1934,W1934,X1934,Y1934,Z1934,AA1934,AB1934,AC1934,AD1934,AE1934,AF1934,"рбс"),3))</f>
        <v>рбс</v>
      </c>
      <c r="AV1934" s="192" t="str">
        <f t="shared" ref="AV1934:AV1997" si="1446">CONCATENATE(AU1934,B1934,IF(C1934="ЦП270","ЦП273",IF(AND(C1934="ЦС300",LEFT(E1934,3)="440"),"ЦС306",IF(AND(C1934="ЦУ340",LEFT(E1934,3)="440"),"ЦУ347",C1934))),IF(ISNA(VLOOKUP(F1934,спр_Платные,1,FALSE)),"общ","пла"),VLOOKUP(G1934,спр_Индексации_ЭКР,3,FALSE))</f>
        <v>рбс87520713общопл</v>
      </c>
      <c r="AW1934" s="191">
        <f t="shared" ref="AW1934:AW1997" si="1447">J1934*$M1934</f>
        <v>0</v>
      </c>
      <c r="AX1934" s="191">
        <f t="shared" ref="AX1934:AX1997" si="1448">K1934*$M1934</f>
        <v>0</v>
      </c>
      <c r="AY1934" s="191">
        <f t="shared" ref="AY1934:AY1997" si="1449">J1934*$N1934</f>
        <v>0</v>
      </c>
      <c r="AZ1934" s="191">
        <f t="shared" ref="AZ1934:AZ1997" si="1450">K1934*$N1934</f>
        <v>0</v>
      </c>
      <c r="BA1934" s="193">
        <f t="shared" ref="BA1934:BA1997" si="1451">VLOOKUP(G1934,спр_Индексации_ЭКР,2,FALSE)</f>
        <v>1</v>
      </c>
      <c r="BB1934" s="193">
        <f t="shared" ref="BB1934:BB1997" si="1452">VLOOKUP(G1934,спр_Индексации_ЭКР,4,FALSE)</f>
        <v>1</v>
      </c>
      <c r="BC1934" s="193">
        <f t="shared" ref="BC1934:BC1997" si="1453">VLOOKUP(G1934,спр_Индексации_ЭКР,5,FALSE)</f>
        <v>1</v>
      </c>
      <c r="BD1934" s="191">
        <f t="shared" si="1415"/>
        <v>0</v>
      </c>
      <c r="BE1934" s="191">
        <f t="shared" ref="BE1934:BE1997" si="1454">AZ1934*$BA1934</f>
        <v>0</v>
      </c>
      <c r="BF1934" s="210">
        <f t="shared" ref="BF1934:BF1997" si="1455">BD1934*BB1934</f>
        <v>0</v>
      </c>
      <c r="BG1934" s="211">
        <f t="shared" ref="BG1934:BG1997" si="1456">BF1934*BC1934</f>
        <v>0</v>
      </c>
      <c r="BH1934" s="289" t="str">
        <f t="shared" ref="BH1934:BH1939" si="1457">B1934</f>
        <v>875</v>
      </c>
      <c r="BI1934" s="289" t="str">
        <f t="shared" ref="BI1934:BI1939" si="1458">D1934</f>
        <v>0701</v>
      </c>
      <c r="BJ1934" s="284" t="s">
        <v>592</v>
      </c>
      <c r="BK1934" s="284" t="s">
        <v>586</v>
      </c>
      <c r="BL1934" s="233" t="str">
        <f t="shared" ref="BL1934:BL1997" si="1459">IF(LEFT(B1934,1)="9",LEFT(D1934,2),"")</f>
        <v/>
      </c>
    </row>
    <row r="1935" spans="1:64" ht="12" hidden="1" customHeight="1">
      <c r="A1935" s="333" t="s">
        <v>767</v>
      </c>
      <c r="B1935" s="381" t="s">
        <v>327</v>
      </c>
      <c r="C1935" s="333" t="s">
        <v>768</v>
      </c>
      <c r="D1935" s="381" t="s">
        <v>316</v>
      </c>
      <c r="E1935" s="381" t="s">
        <v>1450</v>
      </c>
      <c r="F1935" s="381" t="s">
        <v>589</v>
      </c>
      <c r="G1935" s="381" t="s">
        <v>386</v>
      </c>
      <c r="H1935" s="100" t="s">
        <v>653</v>
      </c>
      <c r="I1935" s="381" t="s">
        <v>339</v>
      </c>
      <c r="J1935" s="382">
        <v>6840</v>
      </c>
      <c r="K1935" s="382">
        <v>3677.14</v>
      </c>
      <c r="L1935" s="191" t="str">
        <f t="shared" si="1416"/>
        <v>875207130701011007408011221210</v>
      </c>
      <c r="M1935" s="192">
        <f t="array" ref="M1935">IF(COUNT(SEARCH(Удалить_Роспись_КВСР,$B1935)*SEARCH(Удалить_Роспись_ПБС,$C1935)*SEARCH(Удалить_Роспись_КФСР, $D1935)*SEARCH(Удалить_Роспись_КЦСР,$E1935)*SEARCH(Удалить_Роспись_КВР,$F1935)*SEARCH(Удалить_Роспись_ЭК,$H1935)*SEARCH(Удалить_Роспись_КР,$I1935))&gt;0,0,1)</f>
        <v>0</v>
      </c>
      <c r="N1935" s="192">
        <v>0</v>
      </c>
      <c r="O1935" s="192" t="str">
        <f t="shared" si="1417"/>
        <v/>
      </c>
      <c r="P1935" s="192" t="str">
        <f t="shared" si="1412"/>
        <v/>
      </c>
      <c r="Q1935" s="300" t="str">
        <f t="shared" si="1418"/>
        <v/>
      </c>
      <c r="R1935" s="300" t="str">
        <f t="shared" si="1419"/>
        <v/>
      </c>
      <c r="S1935" s="300" t="str">
        <f t="shared" si="1420"/>
        <v/>
      </c>
      <c r="T1935" s="192" t="str">
        <f t="shared" si="1421"/>
        <v/>
      </c>
      <c r="U1935" s="303" t="str">
        <f t="shared" si="1422"/>
        <v/>
      </c>
      <c r="V1935" s="300" t="str">
        <f t="shared" si="1423"/>
        <v/>
      </c>
      <c r="W1935" s="192" t="str">
        <f t="shared" si="1424"/>
        <v/>
      </c>
      <c r="X1935" s="303" t="str">
        <f t="shared" si="1425"/>
        <v/>
      </c>
      <c r="Y1935" s="300" t="str">
        <f t="shared" si="1426"/>
        <v/>
      </c>
      <c r="Z1935" s="300" t="str">
        <f t="shared" si="1427"/>
        <v/>
      </c>
      <c r="AA1935" s="303" t="str">
        <f t="shared" si="1428"/>
        <v/>
      </c>
      <c r="AB1935" s="300" t="str">
        <f t="shared" si="1429"/>
        <v/>
      </c>
      <c r="AC1935" s="300" t="str">
        <f t="shared" si="1430"/>
        <v/>
      </c>
      <c r="AD1935" s="300" t="str">
        <f t="shared" si="1431"/>
        <v/>
      </c>
      <c r="AE1935" s="192" t="str">
        <f t="shared" si="1432"/>
        <v/>
      </c>
      <c r="AF1935" s="192" t="str">
        <f t="shared" si="1433"/>
        <v/>
      </c>
      <c r="AG1935" s="192"/>
      <c r="AJ1935" s="300" t="str">
        <f t="shared" si="1434"/>
        <v/>
      </c>
      <c r="AK1935" s="300" t="str">
        <f t="shared" si="1435"/>
        <v/>
      </c>
      <c r="AL1935" s="300" t="str">
        <f t="shared" si="1436"/>
        <v/>
      </c>
      <c r="AM1935" s="300" t="str">
        <f t="shared" si="1437"/>
        <v/>
      </c>
      <c r="AN1935" s="300" t="str">
        <f t="shared" si="1438"/>
        <v/>
      </c>
      <c r="AO1935" s="300" t="str">
        <f t="shared" si="1439"/>
        <v/>
      </c>
      <c r="AP1935" s="300" t="str">
        <f t="shared" si="1440"/>
        <v/>
      </c>
      <c r="AQ1935" s="300" t="str">
        <f t="shared" si="1441"/>
        <v/>
      </c>
      <c r="AR1935" s="306" t="str">
        <f t="shared" si="1442"/>
        <v/>
      </c>
      <c r="AS1935" s="300" t="str">
        <f t="shared" si="1443"/>
        <v/>
      </c>
      <c r="AT1935" s="300" t="str">
        <f t="shared" si="1444"/>
        <v/>
      </c>
      <c r="AU1935" s="192" t="str">
        <f t="shared" si="1445"/>
        <v>рбс</v>
      </c>
      <c r="AV1935" s="192" t="str">
        <f t="shared" si="1446"/>
        <v>рбс87520713общпро</v>
      </c>
      <c r="AW1935" s="191">
        <f t="shared" si="1447"/>
        <v>0</v>
      </c>
      <c r="AX1935" s="191">
        <f t="shared" si="1448"/>
        <v>0</v>
      </c>
      <c r="AY1935" s="191">
        <f t="shared" si="1449"/>
        <v>0</v>
      </c>
      <c r="AZ1935" s="191">
        <f t="shared" si="1450"/>
        <v>0</v>
      </c>
      <c r="BA1935" s="193">
        <f t="shared" si="1451"/>
        <v>1</v>
      </c>
      <c r="BB1935" s="193">
        <f t="shared" si="1452"/>
        <v>1</v>
      </c>
      <c r="BC1935" s="193">
        <f t="shared" si="1453"/>
        <v>1</v>
      </c>
      <c r="BD1935" s="191">
        <f t="shared" si="1415"/>
        <v>0</v>
      </c>
      <c r="BE1935" s="191">
        <f t="shared" si="1454"/>
        <v>0</v>
      </c>
      <c r="BF1935" s="210">
        <f t="shared" si="1455"/>
        <v>0</v>
      </c>
      <c r="BG1935" s="211">
        <f t="shared" si="1456"/>
        <v>0</v>
      </c>
      <c r="BH1935" s="289" t="str">
        <f t="shared" si="1457"/>
        <v>875</v>
      </c>
      <c r="BI1935" s="289" t="str">
        <f t="shared" si="1458"/>
        <v>0701</v>
      </c>
      <c r="BJ1935" s="284" t="s">
        <v>592</v>
      </c>
      <c r="BK1935" s="284" t="s">
        <v>586</v>
      </c>
      <c r="BL1935" s="233" t="str">
        <f t="shared" si="1459"/>
        <v/>
      </c>
    </row>
    <row r="1936" spans="1:64" ht="12" hidden="1" customHeight="1">
      <c r="A1936" s="333" t="s">
        <v>767</v>
      </c>
      <c r="B1936" s="381" t="s">
        <v>327</v>
      </c>
      <c r="C1936" s="333" t="s">
        <v>768</v>
      </c>
      <c r="D1936" s="381" t="s">
        <v>316</v>
      </c>
      <c r="E1936" s="381" t="s">
        <v>1450</v>
      </c>
      <c r="F1936" s="381" t="s">
        <v>902</v>
      </c>
      <c r="G1936" s="381" t="s">
        <v>387</v>
      </c>
      <c r="H1936" s="100" t="s">
        <v>653</v>
      </c>
      <c r="I1936" s="381" t="s">
        <v>339</v>
      </c>
      <c r="J1936" s="382">
        <v>462807.4</v>
      </c>
      <c r="K1936" s="382">
        <v>370277.37</v>
      </c>
      <c r="L1936" s="191" t="str">
        <f t="shared" si="1416"/>
        <v>875207130701011007408011921310</v>
      </c>
      <c r="M1936" s="192">
        <f t="array" ref="M1936">IF(COUNT(SEARCH(Удалить_Роспись_КВСР,$B1936)*SEARCH(Удалить_Роспись_ПБС,$C1936)*SEARCH(Удалить_Роспись_КФСР, $D1936)*SEARCH(Удалить_Роспись_КЦСР,$E1936)*SEARCH(Удалить_Роспись_КВР,$F1936)*SEARCH(Удалить_Роспись_ЭК,$H1936)*SEARCH(Удалить_Роспись_КР,$I1936))&gt;0,0,1)</f>
        <v>0</v>
      </c>
      <c r="N1936" s="192">
        <v>0</v>
      </c>
      <c r="O1936" s="192" t="str">
        <f t="shared" si="1417"/>
        <v/>
      </c>
      <c r="P1936" s="192" t="str">
        <f t="shared" si="1412"/>
        <v/>
      </c>
      <c r="Q1936" s="300" t="str">
        <f t="shared" si="1418"/>
        <v/>
      </c>
      <c r="R1936" s="300" t="str">
        <f t="shared" si="1419"/>
        <v/>
      </c>
      <c r="S1936" s="300" t="str">
        <f t="shared" si="1420"/>
        <v/>
      </c>
      <c r="T1936" s="192" t="str">
        <f t="shared" si="1421"/>
        <v/>
      </c>
      <c r="U1936" s="303" t="str">
        <f t="shared" si="1422"/>
        <v/>
      </c>
      <c r="V1936" s="300" t="str">
        <f t="shared" si="1423"/>
        <v/>
      </c>
      <c r="W1936" s="192" t="str">
        <f t="shared" si="1424"/>
        <v/>
      </c>
      <c r="X1936" s="303" t="str">
        <f t="shared" si="1425"/>
        <v/>
      </c>
      <c r="Y1936" s="300" t="str">
        <f t="shared" si="1426"/>
        <v/>
      </c>
      <c r="Z1936" s="300" t="str">
        <f t="shared" si="1427"/>
        <v/>
      </c>
      <c r="AA1936" s="303" t="str">
        <f t="shared" si="1428"/>
        <v/>
      </c>
      <c r="AB1936" s="300" t="str">
        <f t="shared" si="1429"/>
        <v/>
      </c>
      <c r="AC1936" s="300" t="str">
        <f t="shared" si="1430"/>
        <v/>
      </c>
      <c r="AD1936" s="300" t="str">
        <f t="shared" si="1431"/>
        <v/>
      </c>
      <c r="AE1936" s="192" t="str">
        <f t="shared" si="1432"/>
        <v/>
      </c>
      <c r="AF1936" s="192" t="str">
        <f t="shared" si="1433"/>
        <v/>
      </c>
      <c r="AG1936" s="192"/>
      <c r="AJ1936" s="300" t="str">
        <f t="shared" si="1434"/>
        <v/>
      </c>
      <c r="AK1936" s="300" t="str">
        <f t="shared" si="1435"/>
        <v/>
      </c>
      <c r="AL1936" s="300" t="str">
        <f t="shared" si="1436"/>
        <v/>
      </c>
      <c r="AM1936" s="300" t="str">
        <f t="shared" si="1437"/>
        <v/>
      </c>
      <c r="AN1936" s="300" t="str">
        <f t="shared" si="1438"/>
        <v/>
      </c>
      <c r="AO1936" s="300" t="str">
        <f t="shared" si="1439"/>
        <v/>
      </c>
      <c r="AP1936" s="300" t="str">
        <f t="shared" si="1440"/>
        <v/>
      </c>
      <c r="AQ1936" s="300" t="str">
        <f t="shared" si="1441"/>
        <v/>
      </c>
      <c r="AR1936" s="306" t="str">
        <f t="shared" si="1442"/>
        <v/>
      </c>
      <c r="AS1936" s="300" t="str">
        <f t="shared" si="1443"/>
        <v/>
      </c>
      <c r="AT1936" s="300" t="str">
        <f t="shared" si="1444"/>
        <v/>
      </c>
      <c r="AU1936" s="192" t="str">
        <f t="shared" si="1445"/>
        <v>рбс</v>
      </c>
      <c r="AV1936" s="192" t="str">
        <f t="shared" si="1446"/>
        <v>рбс87520713общопл</v>
      </c>
      <c r="AW1936" s="191">
        <f t="shared" si="1447"/>
        <v>0</v>
      </c>
      <c r="AX1936" s="191">
        <f t="shared" si="1448"/>
        <v>0</v>
      </c>
      <c r="AY1936" s="191">
        <f t="shared" si="1449"/>
        <v>0</v>
      </c>
      <c r="AZ1936" s="191">
        <f t="shared" si="1450"/>
        <v>0</v>
      </c>
      <c r="BA1936" s="193">
        <f t="shared" si="1451"/>
        <v>1</v>
      </c>
      <c r="BB1936" s="193">
        <f t="shared" si="1452"/>
        <v>1</v>
      </c>
      <c r="BC1936" s="193">
        <f t="shared" si="1453"/>
        <v>1</v>
      </c>
      <c r="BD1936" s="191">
        <f t="shared" si="1415"/>
        <v>0</v>
      </c>
      <c r="BE1936" s="191">
        <f t="shared" si="1454"/>
        <v>0</v>
      </c>
      <c r="BF1936" s="210">
        <f t="shared" si="1455"/>
        <v>0</v>
      </c>
      <c r="BG1936" s="211">
        <f t="shared" si="1456"/>
        <v>0</v>
      </c>
      <c r="BH1936" s="289" t="str">
        <f t="shared" si="1457"/>
        <v>875</v>
      </c>
      <c r="BI1936" s="289" t="str">
        <f t="shared" si="1458"/>
        <v>0701</v>
      </c>
      <c r="BJ1936" s="284" t="s">
        <v>592</v>
      </c>
      <c r="BK1936" s="284" t="s">
        <v>586</v>
      </c>
      <c r="BL1936" s="233" t="str">
        <f t="shared" si="1459"/>
        <v/>
      </c>
    </row>
    <row r="1937" spans="1:64" ht="12" hidden="1" customHeight="1">
      <c r="A1937" s="333" t="s">
        <v>767</v>
      </c>
      <c r="B1937" s="381" t="s">
        <v>327</v>
      </c>
      <c r="C1937" s="333" t="s">
        <v>768</v>
      </c>
      <c r="D1937" s="381" t="s">
        <v>316</v>
      </c>
      <c r="E1937" s="381" t="s">
        <v>1450</v>
      </c>
      <c r="F1937" s="381" t="s">
        <v>586</v>
      </c>
      <c r="G1937" s="381" t="s">
        <v>389</v>
      </c>
      <c r="H1937" s="100" t="s">
        <v>653</v>
      </c>
      <c r="I1937" s="381" t="s">
        <v>339</v>
      </c>
      <c r="J1937" s="382">
        <v>13400</v>
      </c>
      <c r="K1937" s="382">
        <v>0</v>
      </c>
      <c r="L1937" s="191" t="str">
        <f t="shared" si="1416"/>
        <v>875207130701011007408024422610</v>
      </c>
      <c r="M1937" s="192">
        <f t="array" ref="M1937">IF(COUNT(SEARCH(Удалить_Роспись_КВСР,$B1937)*SEARCH(Удалить_Роспись_ПБС,$C1937)*SEARCH(Удалить_Роспись_КФСР, $D1937)*SEARCH(Удалить_Роспись_КЦСР,$E1937)*SEARCH(Удалить_Роспись_КВР,$F1937)*SEARCH(Удалить_Роспись_ЭК,$H1937)*SEARCH(Удалить_Роспись_КР,$I1937))&gt;0,0,1)</f>
        <v>0</v>
      </c>
      <c r="N1937" s="192">
        <v>0</v>
      </c>
      <c r="O1937" s="192" t="str">
        <f t="shared" si="1417"/>
        <v/>
      </c>
      <c r="P1937" s="192" t="str">
        <f t="shared" si="1412"/>
        <v/>
      </c>
      <c r="Q1937" s="300" t="str">
        <f t="shared" si="1418"/>
        <v/>
      </c>
      <c r="R1937" s="300" t="str">
        <f t="shared" si="1419"/>
        <v/>
      </c>
      <c r="S1937" s="300" t="str">
        <f t="shared" si="1420"/>
        <v/>
      </c>
      <c r="T1937" s="192" t="str">
        <f t="shared" si="1421"/>
        <v/>
      </c>
      <c r="U1937" s="303" t="str">
        <f t="shared" si="1422"/>
        <v/>
      </c>
      <c r="V1937" s="300" t="str">
        <f t="shared" si="1423"/>
        <v/>
      </c>
      <c r="W1937" s="192" t="str">
        <f t="shared" si="1424"/>
        <v/>
      </c>
      <c r="X1937" s="303" t="str">
        <f t="shared" si="1425"/>
        <v/>
      </c>
      <c r="Y1937" s="300" t="str">
        <f t="shared" si="1426"/>
        <v/>
      </c>
      <c r="Z1937" s="300" t="str">
        <f t="shared" si="1427"/>
        <v/>
      </c>
      <c r="AA1937" s="303" t="str">
        <f t="shared" si="1428"/>
        <v/>
      </c>
      <c r="AB1937" s="300" t="str">
        <f t="shared" si="1429"/>
        <v/>
      </c>
      <c r="AC1937" s="300" t="str">
        <f t="shared" si="1430"/>
        <v/>
      </c>
      <c r="AD1937" s="300" t="str">
        <f t="shared" si="1431"/>
        <v/>
      </c>
      <c r="AE1937" s="192" t="str">
        <f t="shared" si="1432"/>
        <v/>
      </c>
      <c r="AF1937" s="192" t="str">
        <f t="shared" si="1433"/>
        <v/>
      </c>
      <c r="AG1937" s="192"/>
      <c r="AJ1937" s="300" t="str">
        <f t="shared" si="1434"/>
        <v/>
      </c>
      <c r="AK1937" s="300" t="str">
        <f t="shared" si="1435"/>
        <v/>
      </c>
      <c r="AL1937" s="300" t="str">
        <f t="shared" si="1436"/>
        <v/>
      </c>
      <c r="AM1937" s="300" t="str">
        <f t="shared" si="1437"/>
        <v/>
      </c>
      <c r="AN1937" s="300" t="str">
        <f t="shared" si="1438"/>
        <v/>
      </c>
      <c r="AO1937" s="300" t="str">
        <f t="shared" si="1439"/>
        <v/>
      </c>
      <c r="AP1937" s="300" t="str">
        <f t="shared" si="1440"/>
        <v/>
      </c>
      <c r="AQ1937" s="300" t="str">
        <f t="shared" si="1441"/>
        <v/>
      </c>
      <c r="AR1937" s="306" t="str">
        <f t="shared" si="1442"/>
        <v/>
      </c>
      <c r="AS1937" s="300" t="str">
        <f t="shared" si="1443"/>
        <v/>
      </c>
      <c r="AT1937" s="300" t="str">
        <f t="shared" si="1444"/>
        <v/>
      </c>
      <c r="AU1937" s="192" t="str">
        <f t="shared" si="1445"/>
        <v>рбс</v>
      </c>
      <c r="AV1937" s="192" t="str">
        <f t="shared" si="1446"/>
        <v>рбс87520713общпро</v>
      </c>
      <c r="AW1937" s="191">
        <f t="shared" si="1447"/>
        <v>0</v>
      </c>
      <c r="AX1937" s="191">
        <f t="shared" si="1448"/>
        <v>0</v>
      </c>
      <c r="AY1937" s="191">
        <f t="shared" si="1449"/>
        <v>0</v>
      </c>
      <c r="AZ1937" s="191">
        <f t="shared" si="1450"/>
        <v>0</v>
      </c>
      <c r="BA1937" s="193">
        <f t="shared" si="1451"/>
        <v>1</v>
      </c>
      <c r="BB1937" s="193">
        <f t="shared" si="1452"/>
        <v>1</v>
      </c>
      <c r="BC1937" s="193">
        <f t="shared" si="1453"/>
        <v>1</v>
      </c>
      <c r="BD1937" s="191">
        <f t="shared" si="1415"/>
        <v>0</v>
      </c>
      <c r="BE1937" s="191">
        <f t="shared" si="1454"/>
        <v>0</v>
      </c>
      <c r="BF1937" s="210">
        <f t="shared" si="1455"/>
        <v>0</v>
      </c>
      <c r="BG1937" s="211">
        <f t="shared" si="1456"/>
        <v>0</v>
      </c>
      <c r="BH1937" s="289" t="str">
        <f t="shared" si="1457"/>
        <v>875</v>
      </c>
      <c r="BI1937" s="289" t="str">
        <f t="shared" si="1458"/>
        <v>0701</v>
      </c>
      <c r="BJ1937" s="284" t="s">
        <v>592</v>
      </c>
      <c r="BK1937" s="284" t="s">
        <v>586</v>
      </c>
      <c r="BL1937" s="233" t="str">
        <f t="shared" si="1459"/>
        <v/>
      </c>
    </row>
    <row r="1938" spans="1:64" ht="12" hidden="1" customHeight="1">
      <c r="A1938" s="333" t="s">
        <v>767</v>
      </c>
      <c r="B1938" s="381" t="s">
        <v>327</v>
      </c>
      <c r="C1938" s="333" t="s">
        <v>768</v>
      </c>
      <c r="D1938" s="381" t="s">
        <v>316</v>
      </c>
      <c r="E1938" s="381" t="s">
        <v>1451</v>
      </c>
      <c r="F1938" s="381" t="s">
        <v>608</v>
      </c>
      <c r="G1938" s="381" t="s">
        <v>385</v>
      </c>
      <c r="H1938" s="100" t="s">
        <v>653</v>
      </c>
      <c r="I1938" s="381" t="s">
        <v>339</v>
      </c>
      <c r="J1938" s="382">
        <v>4052604.71</v>
      </c>
      <c r="K1938" s="382">
        <v>2685184.62</v>
      </c>
      <c r="L1938" s="191" t="str">
        <f t="shared" si="1416"/>
        <v>875207130701011007588011121110</v>
      </c>
      <c r="M1938" s="192">
        <f t="array" ref="M1938">IF(COUNT(SEARCH(Удалить_Роспись_КВСР,$B1938)*SEARCH(Удалить_Роспись_ПБС,$C1938)*SEARCH(Удалить_Роспись_КФСР, $D1938)*SEARCH(Удалить_Роспись_КЦСР,$E1938)*SEARCH(Удалить_Роспись_КВР,$F1938)*SEARCH(Удалить_Роспись_ЭК,$H1938)*SEARCH(Удалить_Роспись_КР,$I1938))&gt;0,0,1)</f>
        <v>0</v>
      </c>
      <c r="N1938" s="192">
        <v>0</v>
      </c>
      <c r="O1938" s="192" t="str">
        <f t="shared" si="1417"/>
        <v/>
      </c>
      <c r="P1938" s="192" t="str">
        <f t="shared" si="1412"/>
        <v/>
      </c>
      <c r="Q1938" s="300" t="str">
        <f t="shared" si="1418"/>
        <v/>
      </c>
      <c r="R1938" s="300" t="str">
        <f t="shared" si="1419"/>
        <v/>
      </c>
      <c r="S1938" s="300" t="str">
        <f t="shared" si="1420"/>
        <v/>
      </c>
      <c r="T1938" s="192" t="str">
        <f t="shared" si="1421"/>
        <v/>
      </c>
      <c r="U1938" s="303" t="str">
        <f t="shared" si="1422"/>
        <v/>
      </c>
      <c r="V1938" s="300" t="str">
        <f t="shared" si="1423"/>
        <v/>
      </c>
      <c r="W1938" s="192" t="str">
        <f t="shared" si="1424"/>
        <v/>
      </c>
      <c r="X1938" s="303" t="str">
        <f t="shared" si="1425"/>
        <v/>
      </c>
      <c r="Y1938" s="300" t="str">
        <f t="shared" si="1426"/>
        <v/>
      </c>
      <c r="Z1938" s="300" t="str">
        <f t="shared" si="1427"/>
        <v/>
      </c>
      <c r="AA1938" s="303" t="str">
        <f t="shared" si="1428"/>
        <v/>
      </c>
      <c r="AB1938" s="300" t="str">
        <f t="shared" si="1429"/>
        <v/>
      </c>
      <c r="AC1938" s="300" t="str">
        <f t="shared" si="1430"/>
        <v/>
      </c>
      <c r="AD1938" s="300" t="str">
        <f t="shared" si="1431"/>
        <v/>
      </c>
      <c r="AE1938" s="192" t="str">
        <f t="shared" si="1432"/>
        <v/>
      </c>
      <c r="AF1938" s="192" t="str">
        <f t="shared" si="1433"/>
        <v/>
      </c>
      <c r="AG1938" s="192"/>
      <c r="AJ1938" s="300" t="str">
        <f t="shared" si="1434"/>
        <v/>
      </c>
      <c r="AK1938" s="300" t="str">
        <f t="shared" si="1435"/>
        <v/>
      </c>
      <c r="AL1938" s="300" t="str">
        <f t="shared" si="1436"/>
        <v/>
      </c>
      <c r="AM1938" s="300" t="str">
        <f t="shared" si="1437"/>
        <v/>
      </c>
      <c r="AN1938" s="300" t="str">
        <f t="shared" si="1438"/>
        <v/>
      </c>
      <c r="AO1938" s="300" t="str">
        <f t="shared" si="1439"/>
        <v/>
      </c>
      <c r="AP1938" s="300" t="str">
        <f t="shared" si="1440"/>
        <v/>
      </c>
      <c r="AQ1938" s="300" t="str">
        <f t="shared" si="1441"/>
        <v/>
      </c>
      <c r="AR1938" s="306" t="str">
        <f t="shared" si="1442"/>
        <v/>
      </c>
      <c r="AS1938" s="300" t="str">
        <f t="shared" si="1443"/>
        <v/>
      </c>
      <c r="AT1938" s="300" t="str">
        <f t="shared" si="1444"/>
        <v/>
      </c>
      <c r="AU1938" s="192" t="str">
        <f t="shared" si="1445"/>
        <v>рбс</v>
      </c>
      <c r="AV1938" s="192" t="str">
        <f t="shared" si="1446"/>
        <v>рбс87520713общопл</v>
      </c>
      <c r="AW1938" s="191">
        <f t="shared" si="1447"/>
        <v>0</v>
      </c>
      <c r="AX1938" s="191">
        <f t="shared" si="1448"/>
        <v>0</v>
      </c>
      <c r="AY1938" s="191">
        <f t="shared" si="1449"/>
        <v>0</v>
      </c>
      <c r="AZ1938" s="191">
        <f t="shared" si="1450"/>
        <v>0</v>
      </c>
      <c r="BA1938" s="193">
        <f t="shared" si="1451"/>
        <v>1</v>
      </c>
      <c r="BB1938" s="193">
        <f t="shared" si="1452"/>
        <v>1</v>
      </c>
      <c r="BC1938" s="193">
        <f t="shared" si="1453"/>
        <v>1</v>
      </c>
      <c r="BD1938" s="191">
        <f t="shared" si="1415"/>
        <v>0</v>
      </c>
      <c r="BE1938" s="191">
        <f t="shared" si="1454"/>
        <v>0</v>
      </c>
      <c r="BF1938" s="210">
        <f t="shared" si="1455"/>
        <v>0</v>
      </c>
      <c r="BG1938" s="211">
        <f t="shared" si="1456"/>
        <v>0</v>
      </c>
      <c r="BH1938" s="289" t="str">
        <f t="shared" si="1457"/>
        <v>875</v>
      </c>
      <c r="BI1938" s="289" t="str">
        <f t="shared" si="1458"/>
        <v>0701</v>
      </c>
      <c r="BJ1938" s="284" t="s">
        <v>592</v>
      </c>
      <c r="BK1938" s="284" t="s">
        <v>586</v>
      </c>
      <c r="BL1938" s="233" t="str">
        <f t="shared" si="1459"/>
        <v/>
      </c>
    </row>
    <row r="1939" spans="1:64" ht="12" hidden="1" customHeight="1">
      <c r="A1939" s="333" t="s">
        <v>767</v>
      </c>
      <c r="B1939" s="381" t="s">
        <v>327</v>
      </c>
      <c r="C1939" s="333" t="s">
        <v>768</v>
      </c>
      <c r="D1939" s="381" t="s">
        <v>316</v>
      </c>
      <c r="E1939" s="381" t="s">
        <v>1451</v>
      </c>
      <c r="F1939" s="381" t="s">
        <v>589</v>
      </c>
      <c r="G1939" s="381" t="s">
        <v>386</v>
      </c>
      <c r="H1939" s="100" t="s">
        <v>653</v>
      </c>
      <c r="I1939" s="381" t="s">
        <v>339</v>
      </c>
      <c r="J1939" s="382">
        <v>11450</v>
      </c>
      <c r="K1939" s="382">
        <v>0</v>
      </c>
      <c r="L1939" s="191" t="str">
        <f t="shared" si="1416"/>
        <v>875207130701011007588011221210</v>
      </c>
      <c r="M1939" s="192">
        <f t="array" ref="M1939">IF(COUNT(SEARCH(Удалить_Роспись_КВСР,$B1939)*SEARCH(Удалить_Роспись_ПБС,$C1939)*SEARCH(Удалить_Роспись_КФСР, $D1939)*SEARCH(Удалить_Роспись_КЦСР,$E1939)*SEARCH(Удалить_Роспись_КВР,$F1939)*SEARCH(Удалить_Роспись_ЭК,$H1939)*SEARCH(Удалить_Роспись_КР,$I1939))&gt;0,0,1)</f>
        <v>0</v>
      </c>
      <c r="N1939" s="192">
        <v>0</v>
      </c>
      <c r="O1939" s="192" t="str">
        <f t="shared" si="1417"/>
        <v/>
      </c>
      <c r="P1939" s="192" t="str">
        <f t="shared" si="1412"/>
        <v/>
      </c>
      <c r="Q1939" s="300" t="str">
        <f t="shared" si="1418"/>
        <v/>
      </c>
      <c r="R1939" s="300" t="str">
        <f t="shared" si="1419"/>
        <v/>
      </c>
      <c r="S1939" s="300" t="str">
        <f t="shared" si="1420"/>
        <v/>
      </c>
      <c r="T1939" s="192" t="str">
        <f t="shared" si="1421"/>
        <v/>
      </c>
      <c r="U1939" s="303" t="str">
        <f t="shared" si="1422"/>
        <v/>
      </c>
      <c r="V1939" s="300" t="str">
        <f t="shared" si="1423"/>
        <v/>
      </c>
      <c r="W1939" s="192" t="str">
        <f t="shared" si="1424"/>
        <v/>
      </c>
      <c r="X1939" s="303" t="str">
        <f t="shared" si="1425"/>
        <v/>
      </c>
      <c r="Y1939" s="300" t="str">
        <f t="shared" si="1426"/>
        <v/>
      </c>
      <c r="Z1939" s="300" t="str">
        <f t="shared" si="1427"/>
        <v/>
      </c>
      <c r="AA1939" s="303" t="str">
        <f t="shared" si="1428"/>
        <v/>
      </c>
      <c r="AB1939" s="300" t="str">
        <f t="shared" si="1429"/>
        <v/>
      </c>
      <c r="AC1939" s="300" t="str">
        <f t="shared" si="1430"/>
        <v/>
      </c>
      <c r="AD1939" s="300" t="str">
        <f t="shared" si="1431"/>
        <v/>
      </c>
      <c r="AE1939" s="192" t="str">
        <f t="shared" si="1432"/>
        <v/>
      </c>
      <c r="AF1939" s="192" t="str">
        <f t="shared" si="1433"/>
        <v/>
      </c>
      <c r="AG1939" s="192"/>
      <c r="AJ1939" s="300" t="str">
        <f t="shared" si="1434"/>
        <v/>
      </c>
      <c r="AK1939" s="300" t="str">
        <f t="shared" si="1435"/>
        <v/>
      </c>
      <c r="AL1939" s="300" t="str">
        <f t="shared" si="1436"/>
        <v/>
      </c>
      <c r="AM1939" s="300" t="str">
        <f t="shared" si="1437"/>
        <v/>
      </c>
      <c r="AN1939" s="300" t="str">
        <f t="shared" si="1438"/>
        <v/>
      </c>
      <c r="AO1939" s="300" t="str">
        <f t="shared" si="1439"/>
        <v/>
      </c>
      <c r="AP1939" s="300" t="str">
        <f t="shared" si="1440"/>
        <v/>
      </c>
      <c r="AQ1939" s="300" t="str">
        <f t="shared" si="1441"/>
        <v/>
      </c>
      <c r="AR1939" s="306" t="str">
        <f t="shared" si="1442"/>
        <v/>
      </c>
      <c r="AS1939" s="300" t="str">
        <f t="shared" si="1443"/>
        <v/>
      </c>
      <c r="AT1939" s="300" t="str">
        <f t="shared" si="1444"/>
        <v/>
      </c>
      <c r="AU1939" s="192" t="str">
        <f t="shared" si="1445"/>
        <v>рбс</v>
      </c>
      <c r="AV1939" s="192" t="str">
        <f t="shared" si="1446"/>
        <v>рбс87520713общпро</v>
      </c>
      <c r="AW1939" s="191">
        <f t="shared" si="1447"/>
        <v>0</v>
      </c>
      <c r="AX1939" s="191">
        <f t="shared" si="1448"/>
        <v>0</v>
      </c>
      <c r="AY1939" s="191">
        <f t="shared" si="1449"/>
        <v>0</v>
      </c>
      <c r="AZ1939" s="191">
        <f t="shared" si="1450"/>
        <v>0</v>
      </c>
      <c r="BA1939" s="193">
        <f t="shared" si="1451"/>
        <v>1</v>
      </c>
      <c r="BB1939" s="193">
        <f t="shared" si="1452"/>
        <v>1</v>
      </c>
      <c r="BC1939" s="193">
        <f t="shared" si="1453"/>
        <v>1</v>
      </c>
      <c r="BD1939" s="191">
        <f t="shared" si="1415"/>
        <v>0</v>
      </c>
      <c r="BE1939" s="191">
        <f t="shared" si="1454"/>
        <v>0</v>
      </c>
      <c r="BF1939" s="210">
        <f t="shared" si="1455"/>
        <v>0</v>
      </c>
      <c r="BG1939" s="211">
        <f t="shared" si="1456"/>
        <v>0</v>
      </c>
      <c r="BH1939" s="289" t="str">
        <f t="shared" si="1457"/>
        <v>875</v>
      </c>
      <c r="BI1939" s="289" t="str">
        <f t="shared" si="1458"/>
        <v>0701</v>
      </c>
      <c r="BJ1939" s="284" t="s">
        <v>592</v>
      </c>
      <c r="BK1939" s="284" t="s">
        <v>586</v>
      </c>
      <c r="BL1939" s="233" t="str">
        <f t="shared" si="1459"/>
        <v/>
      </c>
    </row>
    <row r="1940" spans="1:64" ht="12" hidden="1" customHeight="1">
      <c r="A1940" s="333" t="s">
        <v>767</v>
      </c>
      <c r="B1940" s="381" t="s">
        <v>327</v>
      </c>
      <c r="C1940" s="333" t="s">
        <v>768</v>
      </c>
      <c r="D1940" s="381" t="s">
        <v>316</v>
      </c>
      <c r="E1940" s="381" t="s">
        <v>1451</v>
      </c>
      <c r="F1940" s="381" t="s">
        <v>902</v>
      </c>
      <c r="G1940" s="381" t="s">
        <v>387</v>
      </c>
      <c r="H1940" s="100" t="s">
        <v>653</v>
      </c>
      <c r="I1940" s="381" t="s">
        <v>339</v>
      </c>
      <c r="J1940" s="382">
        <v>1221086.6299999999</v>
      </c>
      <c r="K1940" s="382">
        <v>819152.54</v>
      </c>
      <c r="L1940" s="191" t="str">
        <f t="shared" si="1416"/>
        <v>875207130701011007588011921310</v>
      </c>
      <c r="M1940" s="192">
        <f t="array" ref="M1940">IF(COUNT(SEARCH(Удалить_Роспись_КВСР,$B1940)*SEARCH(Удалить_Роспись_ПБС,$C1940)*SEARCH(Удалить_Роспись_КФСР, $D1940)*SEARCH(Удалить_Роспись_КЦСР,$E1940)*SEARCH(Удалить_Роспись_КВР,$F1940)*SEARCH(Удалить_Роспись_ЭК,$H1940)*SEARCH(Удалить_Роспись_КР,$I1940))&gt;0,0,1)</f>
        <v>0</v>
      </c>
      <c r="N1940" s="192">
        <v>0</v>
      </c>
      <c r="O1940" s="192" t="str">
        <f t="shared" si="1417"/>
        <v/>
      </c>
      <c r="P1940" s="192" t="str">
        <f t="shared" ref="P1940:P2003" si="1460">IF($E1940="092Л000","воз","")</f>
        <v/>
      </c>
      <c r="Q1940" s="300" t="str">
        <f t="shared" si="1418"/>
        <v/>
      </c>
      <c r="R1940" s="300" t="str">
        <f t="shared" si="1419"/>
        <v/>
      </c>
      <c r="S1940" s="300" t="str">
        <f t="shared" si="1420"/>
        <v/>
      </c>
      <c r="T1940" s="192" t="str">
        <f t="shared" si="1421"/>
        <v/>
      </c>
      <c r="U1940" s="303" t="str">
        <f t="shared" si="1422"/>
        <v/>
      </c>
      <c r="V1940" s="300" t="str">
        <f t="shared" si="1423"/>
        <v/>
      </c>
      <c r="W1940" s="192" t="str">
        <f t="shared" si="1424"/>
        <v/>
      </c>
      <c r="X1940" s="303" t="str">
        <f t="shared" si="1425"/>
        <v/>
      </c>
      <c r="Y1940" s="300" t="str">
        <f t="shared" si="1426"/>
        <v/>
      </c>
      <c r="Z1940" s="300" t="str">
        <f t="shared" si="1427"/>
        <v/>
      </c>
      <c r="AA1940" s="303" t="str">
        <f t="shared" si="1428"/>
        <v/>
      </c>
      <c r="AB1940" s="300" t="str">
        <f t="shared" si="1429"/>
        <v/>
      </c>
      <c r="AC1940" s="300" t="str">
        <f t="shared" si="1430"/>
        <v/>
      </c>
      <c r="AD1940" s="300" t="str">
        <f t="shared" si="1431"/>
        <v/>
      </c>
      <c r="AE1940" s="192" t="str">
        <f t="shared" si="1432"/>
        <v/>
      </c>
      <c r="AF1940" s="192" t="str">
        <f t="shared" si="1433"/>
        <v/>
      </c>
      <c r="AG1940" s="192"/>
      <c r="AJ1940" s="300" t="str">
        <f t="shared" si="1434"/>
        <v/>
      </c>
      <c r="AK1940" s="300" t="str">
        <f t="shared" si="1435"/>
        <v/>
      </c>
      <c r="AL1940" s="300" t="str">
        <f t="shared" si="1436"/>
        <v/>
      </c>
      <c r="AM1940" s="300" t="str">
        <f t="shared" si="1437"/>
        <v/>
      </c>
      <c r="AN1940" s="300" t="str">
        <f t="shared" si="1438"/>
        <v/>
      </c>
      <c r="AO1940" s="300" t="str">
        <f t="shared" si="1439"/>
        <v/>
      </c>
      <c r="AP1940" s="300" t="str">
        <f t="shared" si="1440"/>
        <v/>
      </c>
      <c r="AQ1940" s="300" t="str">
        <f t="shared" si="1441"/>
        <v/>
      </c>
      <c r="AR1940" s="306" t="str">
        <f t="shared" si="1442"/>
        <v/>
      </c>
      <c r="AS1940" s="300" t="str">
        <f t="shared" si="1443"/>
        <v/>
      </c>
      <c r="AT1940" s="300" t="str">
        <f t="shared" si="1444"/>
        <v/>
      </c>
      <c r="AU1940" s="192" t="str">
        <f t="shared" si="1445"/>
        <v>рбс</v>
      </c>
      <c r="AV1940" s="192" t="str">
        <f t="shared" si="1446"/>
        <v>рбс87520713общопл</v>
      </c>
      <c r="AW1940" s="191">
        <f t="shared" si="1447"/>
        <v>0</v>
      </c>
      <c r="AX1940" s="191">
        <f t="shared" si="1448"/>
        <v>0</v>
      </c>
      <c r="AY1940" s="191">
        <f t="shared" si="1449"/>
        <v>0</v>
      </c>
      <c r="AZ1940" s="191">
        <f t="shared" si="1450"/>
        <v>0</v>
      </c>
      <c r="BA1940" s="193">
        <f t="shared" si="1451"/>
        <v>1</v>
      </c>
      <c r="BB1940" s="193">
        <f t="shared" si="1452"/>
        <v>1</v>
      </c>
      <c r="BC1940" s="193">
        <f t="shared" si="1453"/>
        <v>1</v>
      </c>
      <c r="BD1940" s="191">
        <f t="shared" si="1415"/>
        <v>0</v>
      </c>
      <c r="BE1940" s="191">
        <f t="shared" si="1454"/>
        <v>0</v>
      </c>
      <c r="BF1940" s="210">
        <f t="shared" si="1455"/>
        <v>0</v>
      </c>
      <c r="BG1940" s="211">
        <f t="shared" si="1456"/>
        <v>0</v>
      </c>
      <c r="BH1940" s="289"/>
      <c r="BI1940" s="289"/>
      <c r="BL1940" s="233" t="str">
        <f t="shared" si="1459"/>
        <v/>
      </c>
    </row>
    <row r="1941" spans="1:64" ht="12" hidden="1" customHeight="1">
      <c r="A1941" s="333" t="s">
        <v>767</v>
      </c>
      <c r="B1941" s="381" t="s">
        <v>327</v>
      </c>
      <c r="C1941" s="333" t="s">
        <v>768</v>
      </c>
      <c r="D1941" s="381" t="s">
        <v>316</v>
      </c>
      <c r="E1941" s="381" t="s">
        <v>1451</v>
      </c>
      <c r="F1941" s="381" t="s">
        <v>586</v>
      </c>
      <c r="G1941" s="381" t="s">
        <v>391</v>
      </c>
      <c r="H1941" s="100" t="s">
        <v>653</v>
      </c>
      <c r="I1941" s="381" t="s">
        <v>339</v>
      </c>
      <c r="J1941" s="382">
        <v>7200</v>
      </c>
      <c r="K1941" s="382">
        <v>0</v>
      </c>
      <c r="L1941" s="191" t="str">
        <f t="shared" si="1416"/>
        <v>875207130701011007588024422110</v>
      </c>
      <c r="M1941" s="192">
        <f t="array" ref="M1941">IF(COUNT(SEARCH(Удалить_Роспись_КВСР,$B1941)*SEARCH(Удалить_Роспись_ПБС,$C1941)*SEARCH(Удалить_Роспись_КФСР, $D1941)*SEARCH(Удалить_Роспись_КЦСР,$E1941)*SEARCH(Удалить_Роспись_КВР,$F1941)*SEARCH(Удалить_Роспись_ЭК,$H1941)*SEARCH(Удалить_Роспись_КР,$I1941))&gt;0,0,1)</f>
        <v>0</v>
      </c>
      <c r="N1941" s="192">
        <v>0</v>
      </c>
      <c r="O1941" s="192" t="str">
        <f t="shared" si="1417"/>
        <v/>
      </c>
      <c r="P1941" s="192" t="str">
        <f t="shared" si="1460"/>
        <v/>
      </c>
      <c r="Q1941" s="300" t="str">
        <f t="shared" si="1418"/>
        <v/>
      </c>
      <c r="R1941" s="300" t="str">
        <f t="shared" si="1419"/>
        <v/>
      </c>
      <c r="S1941" s="300" t="str">
        <f t="shared" si="1420"/>
        <v/>
      </c>
      <c r="T1941" s="192" t="str">
        <f t="shared" si="1421"/>
        <v/>
      </c>
      <c r="U1941" s="303" t="str">
        <f t="shared" si="1422"/>
        <v/>
      </c>
      <c r="V1941" s="300" t="str">
        <f t="shared" si="1423"/>
        <v/>
      </c>
      <c r="W1941" s="192" t="str">
        <f t="shared" si="1424"/>
        <v/>
      </c>
      <c r="X1941" s="303" t="str">
        <f t="shared" si="1425"/>
        <v/>
      </c>
      <c r="Y1941" s="300" t="str">
        <f t="shared" si="1426"/>
        <v/>
      </c>
      <c r="Z1941" s="300" t="str">
        <f t="shared" si="1427"/>
        <v/>
      </c>
      <c r="AA1941" s="303" t="str">
        <f t="shared" si="1428"/>
        <v/>
      </c>
      <c r="AB1941" s="300" t="str">
        <f t="shared" si="1429"/>
        <v/>
      </c>
      <c r="AC1941" s="300" t="str">
        <f t="shared" si="1430"/>
        <v/>
      </c>
      <c r="AD1941" s="300" t="str">
        <f t="shared" si="1431"/>
        <v/>
      </c>
      <c r="AE1941" s="192" t="str">
        <f t="shared" si="1432"/>
        <v/>
      </c>
      <c r="AF1941" s="192" t="str">
        <f t="shared" si="1433"/>
        <v/>
      </c>
      <c r="AG1941" s="192"/>
      <c r="AJ1941" s="300" t="str">
        <f t="shared" si="1434"/>
        <v/>
      </c>
      <c r="AK1941" s="300" t="str">
        <f t="shared" si="1435"/>
        <v/>
      </c>
      <c r="AL1941" s="300" t="str">
        <f t="shared" si="1436"/>
        <v/>
      </c>
      <c r="AM1941" s="300" t="str">
        <f t="shared" si="1437"/>
        <v/>
      </c>
      <c r="AN1941" s="300" t="str">
        <f t="shared" si="1438"/>
        <v/>
      </c>
      <c r="AO1941" s="300" t="str">
        <f t="shared" si="1439"/>
        <v/>
      </c>
      <c r="AP1941" s="300" t="str">
        <f t="shared" si="1440"/>
        <v/>
      </c>
      <c r="AQ1941" s="300" t="str">
        <f t="shared" si="1441"/>
        <v/>
      </c>
      <c r="AR1941" s="306" t="str">
        <f t="shared" si="1442"/>
        <v/>
      </c>
      <c r="AS1941" s="300" t="str">
        <f t="shared" si="1443"/>
        <v/>
      </c>
      <c r="AT1941" s="300" t="str">
        <f t="shared" si="1444"/>
        <v/>
      </c>
      <c r="AU1941" s="192" t="str">
        <f t="shared" si="1445"/>
        <v>рбс</v>
      </c>
      <c r="AV1941" s="192" t="str">
        <f t="shared" si="1446"/>
        <v>рбс87520713общпро</v>
      </c>
      <c r="AW1941" s="191">
        <f t="shared" si="1447"/>
        <v>0</v>
      </c>
      <c r="AX1941" s="191">
        <f t="shared" si="1448"/>
        <v>0</v>
      </c>
      <c r="AY1941" s="191">
        <f t="shared" si="1449"/>
        <v>0</v>
      </c>
      <c r="AZ1941" s="191">
        <f t="shared" si="1450"/>
        <v>0</v>
      </c>
      <c r="BA1941" s="193">
        <f t="shared" si="1451"/>
        <v>1</v>
      </c>
      <c r="BB1941" s="193">
        <f t="shared" si="1452"/>
        <v>1</v>
      </c>
      <c r="BC1941" s="193">
        <f t="shared" si="1453"/>
        <v>1</v>
      </c>
      <c r="BD1941" s="191">
        <f t="shared" si="1415"/>
        <v>0</v>
      </c>
      <c r="BE1941" s="191">
        <f t="shared" si="1454"/>
        <v>0</v>
      </c>
      <c r="BF1941" s="210">
        <f t="shared" si="1455"/>
        <v>0</v>
      </c>
      <c r="BG1941" s="211">
        <f t="shared" si="1456"/>
        <v>0</v>
      </c>
      <c r="BH1941" s="289"/>
      <c r="BI1941" s="289"/>
      <c r="BL1941" s="233" t="str">
        <f t="shared" si="1459"/>
        <v/>
      </c>
    </row>
    <row r="1942" spans="1:64" ht="12" hidden="1" customHeight="1">
      <c r="A1942" s="333" t="s">
        <v>767</v>
      </c>
      <c r="B1942" s="381" t="s">
        <v>327</v>
      </c>
      <c r="C1942" s="333" t="s">
        <v>768</v>
      </c>
      <c r="D1942" s="381" t="s">
        <v>316</v>
      </c>
      <c r="E1942" s="381" t="s">
        <v>1451</v>
      </c>
      <c r="F1942" s="381" t="s">
        <v>586</v>
      </c>
      <c r="G1942" s="381" t="s">
        <v>389</v>
      </c>
      <c r="H1942" s="100" t="s">
        <v>653</v>
      </c>
      <c r="I1942" s="381" t="s">
        <v>339</v>
      </c>
      <c r="J1942" s="382">
        <v>65000</v>
      </c>
      <c r="K1942" s="382">
        <v>11309.88</v>
      </c>
      <c r="L1942" s="191" t="str">
        <f t="shared" si="1416"/>
        <v>875207130701011007588024422610</v>
      </c>
      <c r="M1942" s="192">
        <f t="array" ref="M1942">IF(COUNT(SEARCH(Удалить_Роспись_КВСР,$B1942)*SEARCH(Удалить_Роспись_ПБС,$C1942)*SEARCH(Удалить_Роспись_КФСР, $D1942)*SEARCH(Удалить_Роспись_КЦСР,$E1942)*SEARCH(Удалить_Роспись_КВР,$F1942)*SEARCH(Удалить_Роспись_ЭК,$H1942)*SEARCH(Удалить_Роспись_КР,$I1942))&gt;0,0,1)</f>
        <v>0</v>
      </c>
      <c r="N1942" s="192">
        <v>0</v>
      </c>
      <c r="O1942" s="192" t="str">
        <f t="shared" si="1417"/>
        <v/>
      </c>
      <c r="P1942" s="192" t="str">
        <f t="shared" si="1460"/>
        <v/>
      </c>
      <c r="Q1942" s="300" t="str">
        <f t="shared" si="1418"/>
        <v/>
      </c>
      <c r="R1942" s="300" t="str">
        <f t="shared" si="1419"/>
        <v/>
      </c>
      <c r="S1942" s="300" t="str">
        <f t="shared" si="1420"/>
        <v/>
      </c>
      <c r="T1942" s="192" t="str">
        <f t="shared" si="1421"/>
        <v/>
      </c>
      <c r="U1942" s="303" t="str">
        <f t="shared" si="1422"/>
        <v/>
      </c>
      <c r="V1942" s="300" t="str">
        <f t="shared" si="1423"/>
        <v/>
      </c>
      <c r="W1942" s="192" t="str">
        <f t="shared" si="1424"/>
        <v/>
      </c>
      <c r="X1942" s="303" t="str">
        <f t="shared" si="1425"/>
        <v/>
      </c>
      <c r="Y1942" s="300" t="str">
        <f t="shared" si="1426"/>
        <v/>
      </c>
      <c r="Z1942" s="300" t="str">
        <f t="shared" si="1427"/>
        <v/>
      </c>
      <c r="AA1942" s="303" t="str">
        <f t="shared" si="1428"/>
        <v/>
      </c>
      <c r="AB1942" s="300" t="str">
        <f t="shared" si="1429"/>
        <v/>
      </c>
      <c r="AC1942" s="300" t="str">
        <f t="shared" si="1430"/>
        <v/>
      </c>
      <c r="AD1942" s="300" t="str">
        <f t="shared" si="1431"/>
        <v/>
      </c>
      <c r="AE1942" s="192" t="str">
        <f t="shared" si="1432"/>
        <v/>
      </c>
      <c r="AF1942" s="192" t="str">
        <f t="shared" si="1433"/>
        <v/>
      </c>
      <c r="AG1942" s="192"/>
      <c r="AJ1942" s="300" t="str">
        <f t="shared" si="1434"/>
        <v/>
      </c>
      <c r="AK1942" s="300" t="str">
        <f t="shared" si="1435"/>
        <v/>
      </c>
      <c r="AL1942" s="300" t="str">
        <f t="shared" si="1436"/>
        <v/>
      </c>
      <c r="AM1942" s="300" t="str">
        <f t="shared" si="1437"/>
        <v/>
      </c>
      <c r="AN1942" s="300" t="str">
        <f t="shared" si="1438"/>
        <v/>
      </c>
      <c r="AO1942" s="300" t="str">
        <f t="shared" si="1439"/>
        <v/>
      </c>
      <c r="AP1942" s="300" t="str">
        <f t="shared" si="1440"/>
        <v/>
      </c>
      <c r="AQ1942" s="300" t="str">
        <f t="shared" si="1441"/>
        <v/>
      </c>
      <c r="AR1942" s="306" t="str">
        <f t="shared" si="1442"/>
        <v/>
      </c>
      <c r="AS1942" s="300" t="str">
        <f t="shared" si="1443"/>
        <v/>
      </c>
      <c r="AT1942" s="300" t="str">
        <f t="shared" si="1444"/>
        <v/>
      </c>
      <c r="AU1942" s="192" t="str">
        <f t="shared" si="1445"/>
        <v>рбс</v>
      </c>
      <c r="AV1942" s="192" t="str">
        <f t="shared" si="1446"/>
        <v>рбс87520713общпро</v>
      </c>
      <c r="AW1942" s="191">
        <f t="shared" si="1447"/>
        <v>0</v>
      </c>
      <c r="AX1942" s="191">
        <f t="shared" si="1448"/>
        <v>0</v>
      </c>
      <c r="AY1942" s="191">
        <f t="shared" si="1449"/>
        <v>0</v>
      </c>
      <c r="AZ1942" s="191">
        <f t="shared" si="1450"/>
        <v>0</v>
      </c>
      <c r="BA1942" s="193">
        <f t="shared" si="1451"/>
        <v>1</v>
      </c>
      <c r="BB1942" s="193">
        <f t="shared" si="1452"/>
        <v>1</v>
      </c>
      <c r="BC1942" s="193">
        <f t="shared" si="1453"/>
        <v>1</v>
      </c>
      <c r="BD1942" s="191">
        <f t="shared" si="1415"/>
        <v>0</v>
      </c>
      <c r="BE1942" s="191">
        <f t="shared" si="1454"/>
        <v>0</v>
      </c>
      <c r="BF1942" s="210">
        <f t="shared" si="1455"/>
        <v>0</v>
      </c>
      <c r="BG1942" s="211">
        <f t="shared" si="1456"/>
        <v>0</v>
      </c>
      <c r="BH1942" s="289"/>
      <c r="BI1942" s="289"/>
      <c r="BL1942" s="233" t="str">
        <f t="shared" si="1459"/>
        <v/>
      </c>
    </row>
    <row r="1943" spans="1:64" ht="12" hidden="1" customHeight="1">
      <c r="A1943" s="333" t="s">
        <v>767</v>
      </c>
      <c r="B1943" s="381" t="s">
        <v>327</v>
      </c>
      <c r="C1943" s="333" t="s">
        <v>768</v>
      </c>
      <c r="D1943" s="381" t="s">
        <v>316</v>
      </c>
      <c r="E1943" s="381" t="s">
        <v>1451</v>
      </c>
      <c r="F1943" s="381" t="s">
        <v>586</v>
      </c>
      <c r="G1943" s="381" t="s">
        <v>407</v>
      </c>
      <c r="H1943" s="100" t="s">
        <v>653</v>
      </c>
      <c r="I1943" s="381" t="s">
        <v>339</v>
      </c>
      <c r="J1943" s="382">
        <v>346200</v>
      </c>
      <c r="K1943" s="382">
        <v>93882</v>
      </c>
      <c r="L1943" s="191" t="str">
        <f t="shared" si="1416"/>
        <v>875207130701011007588024431010</v>
      </c>
      <c r="M1943" s="192">
        <f t="array" ref="M1943">IF(COUNT(SEARCH(Удалить_Роспись_КВСР,$B1943)*SEARCH(Удалить_Роспись_ПБС,$C1943)*SEARCH(Удалить_Роспись_КФСР, $D1943)*SEARCH(Удалить_Роспись_КЦСР,$E1943)*SEARCH(Удалить_Роспись_КВР,$F1943)*SEARCH(Удалить_Роспись_ЭК,$H1943)*SEARCH(Удалить_Роспись_КР,$I1943))&gt;0,0,1)</f>
        <v>0</v>
      </c>
      <c r="N1943" s="192">
        <v>0</v>
      </c>
      <c r="O1943" s="192" t="str">
        <f t="shared" si="1417"/>
        <v/>
      </c>
      <c r="P1943" s="192" t="str">
        <f t="shared" si="1460"/>
        <v/>
      </c>
      <c r="Q1943" s="300" t="str">
        <f t="shared" si="1418"/>
        <v/>
      </c>
      <c r="R1943" s="300" t="str">
        <f t="shared" si="1419"/>
        <v/>
      </c>
      <c r="S1943" s="300" t="str">
        <f t="shared" si="1420"/>
        <v/>
      </c>
      <c r="T1943" s="192" t="str">
        <f t="shared" si="1421"/>
        <v/>
      </c>
      <c r="U1943" s="303" t="str">
        <f t="shared" si="1422"/>
        <v/>
      </c>
      <c r="V1943" s="300" t="str">
        <f t="shared" si="1423"/>
        <v/>
      </c>
      <c r="W1943" s="192" t="str">
        <f t="shared" si="1424"/>
        <v/>
      </c>
      <c r="X1943" s="303" t="str">
        <f t="shared" si="1425"/>
        <v/>
      </c>
      <c r="Y1943" s="300" t="str">
        <f t="shared" si="1426"/>
        <v/>
      </c>
      <c r="Z1943" s="300" t="str">
        <f t="shared" si="1427"/>
        <v/>
      </c>
      <c r="AA1943" s="303" t="str">
        <f t="shared" si="1428"/>
        <v/>
      </c>
      <c r="AB1943" s="300" t="str">
        <f t="shared" si="1429"/>
        <v/>
      </c>
      <c r="AC1943" s="300" t="str">
        <f t="shared" si="1430"/>
        <v/>
      </c>
      <c r="AD1943" s="300" t="str">
        <f t="shared" si="1431"/>
        <v/>
      </c>
      <c r="AE1943" s="192" t="str">
        <f t="shared" si="1432"/>
        <v/>
      </c>
      <c r="AF1943" s="192" t="str">
        <f t="shared" si="1433"/>
        <v/>
      </c>
      <c r="AG1943" s="192"/>
      <c r="AJ1943" s="300" t="str">
        <f t="shared" si="1434"/>
        <v/>
      </c>
      <c r="AK1943" s="300" t="str">
        <f t="shared" si="1435"/>
        <v/>
      </c>
      <c r="AL1943" s="300" t="str">
        <f t="shared" si="1436"/>
        <v/>
      </c>
      <c r="AM1943" s="300" t="str">
        <f t="shared" si="1437"/>
        <v/>
      </c>
      <c r="AN1943" s="300" t="str">
        <f t="shared" si="1438"/>
        <v/>
      </c>
      <c r="AO1943" s="300" t="str">
        <f t="shared" si="1439"/>
        <v/>
      </c>
      <c r="AP1943" s="300" t="str">
        <f t="shared" si="1440"/>
        <v/>
      </c>
      <c r="AQ1943" s="300" t="str">
        <f t="shared" si="1441"/>
        <v/>
      </c>
      <c r="AR1943" s="306" t="str">
        <f t="shared" si="1442"/>
        <v/>
      </c>
      <c r="AS1943" s="300" t="str">
        <f t="shared" si="1443"/>
        <v/>
      </c>
      <c r="AT1943" s="300" t="str">
        <f t="shared" si="1444"/>
        <v/>
      </c>
      <c r="AU1943" s="192" t="str">
        <f t="shared" si="1445"/>
        <v>рбс</v>
      </c>
      <c r="AV1943" s="192" t="str">
        <f t="shared" si="1446"/>
        <v>рбс87520713общосн</v>
      </c>
      <c r="AW1943" s="191">
        <f t="shared" si="1447"/>
        <v>0</v>
      </c>
      <c r="AX1943" s="191">
        <f t="shared" si="1448"/>
        <v>0</v>
      </c>
      <c r="AY1943" s="191">
        <f t="shared" si="1449"/>
        <v>0</v>
      </c>
      <c r="AZ1943" s="191">
        <f t="shared" si="1450"/>
        <v>0</v>
      </c>
      <c r="BA1943" s="193">
        <f t="shared" si="1451"/>
        <v>1</v>
      </c>
      <c r="BB1943" s="193">
        <f t="shared" si="1452"/>
        <v>1</v>
      </c>
      <c r="BC1943" s="193">
        <f t="shared" si="1453"/>
        <v>1</v>
      </c>
      <c r="BD1943" s="191">
        <f t="shared" si="1415"/>
        <v>0</v>
      </c>
      <c r="BE1943" s="191">
        <f t="shared" si="1454"/>
        <v>0</v>
      </c>
      <c r="BF1943" s="210">
        <f t="shared" si="1455"/>
        <v>0</v>
      </c>
      <c r="BG1943" s="211">
        <f t="shared" si="1456"/>
        <v>0</v>
      </c>
      <c r="BH1943" s="289"/>
      <c r="BI1943" s="289"/>
      <c r="BL1943" s="233" t="str">
        <f t="shared" si="1459"/>
        <v/>
      </c>
    </row>
    <row r="1944" spans="1:64" ht="12" hidden="1" customHeight="1">
      <c r="A1944" s="333" t="s">
        <v>767</v>
      </c>
      <c r="B1944" s="381" t="s">
        <v>327</v>
      </c>
      <c r="C1944" s="333" t="s">
        <v>768</v>
      </c>
      <c r="D1944" s="381" t="s">
        <v>316</v>
      </c>
      <c r="E1944" s="381" t="s">
        <v>1451</v>
      </c>
      <c r="F1944" s="381" t="s">
        <v>586</v>
      </c>
      <c r="G1944" s="381" t="s">
        <v>397</v>
      </c>
      <c r="H1944" s="100" t="s">
        <v>653</v>
      </c>
      <c r="I1944" s="381" t="s">
        <v>339</v>
      </c>
      <c r="J1944" s="382">
        <v>238000</v>
      </c>
      <c r="K1944" s="382">
        <v>3919.2</v>
      </c>
      <c r="L1944" s="191" t="str">
        <f t="shared" si="1416"/>
        <v>875207130701011007588024434010</v>
      </c>
      <c r="M1944" s="192">
        <f t="array" ref="M1944">IF(COUNT(SEARCH(Удалить_Роспись_КВСР,$B1944)*SEARCH(Удалить_Роспись_ПБС,$C1944)*SEARCH(Удалить_Роспись_КФСР, $D1944)*SEARCH(Удалить_Роспись_КЦСР,$E1944)*SEARCH(Удалить_Роспись_КВР,$F1944)*SEARCH(Удалить_Роспись_ЭК,$H1944)*SEARCH(Удалить_Роспись_КР,$I1944))&gt;0,0,1)</f>
        <v>0</v>
      </c>
      <c r="N1944" s="192">
        <v>0</v>
      </c>
      <c r="O1944" s="192" t="str">
        <f t="shared" si="1417"/>
        <v/>
      </c>
      <c r="P1944" s="192" t="str">
        <f t="shared" si="1460"/>
        <v/>
      </c>
      <c r="Q1944" s="300" t="str">
        <f t="shared" si="1418"/>
        <v/>
      </c>
      <c r="R1944" s="300" t="str">
        <f t="shared" si="1419"/>
        <v/>
      </c>
      <c r="S1944" s="300" t="str">
        <f t="shared" si="1420"/>
        <v/>
      </c>
      <c r="T1944" s="192" t="str">
        <f t="shared" si="1421"/>
        <v/>
      </c>
      <c r="U1944" s="303" t="str">
        <f t="shared" si="1422"/>
        <v/>
      </c>
      <c r="V1944" s="300" t="str">
        <f t="shared" si="1423"/>
        <v/>
      </c>
      <c r="W1944" s="192" t="str">
        <f t="shared" si="1424"/>
        <v/>
      </c>
      <c r="X1944" s="303" t="str">
        <f t="shared" si="1425"/>
        <v/>
      </c>
      <c r="Y1944" s="300" t="str">
        <f t="shared" si="1426"/>
        <v/>
      </c>
      <c r="Z1944" s="300" t="str">
        <f t="shared" si="1427"/>
        <v/>
      </c>
      <c r="AA1944" s="303" t="str">
        <f t="shared" si="1428"/>
        <v/>
      </c>
      <c r="AB1944" s="300" t="str">
        <f t="shared" si="1429"/>
        <v/>
      </c>
      <c r="AC1944" s="300" t="str">
        <f t="shared" si="1430"/>
        <v/>
      </c>
      <c r="AD1944" s="300" t="str">
        <f t="shared" si="1431"/>
        <v/>
      </c>
      <c r="AE1944" s="192" t="str">
        <f t="shared" si="1432"/>
        <v/>
      </c>
      <c r="AF1944" s="192" t="str">
        <f t="shared" si="1433"/>
        <v/>
      </c>
      <c r="AG1944" s="192"/>
      <c r="AJ1944" s="300" t="str">
        <f t="shared" si="1434"/>
        <v/>
      </c>
      <c r="AK1944" s="300" t="str">
        <f t="shared" si="1435"/>
        <v/>
      </c>
      <c r="AL1944" s="300" t="str">
        <f t="shared" si="1436"/>
        <v/>
      </c>
      <c r="AM1944" s="300" t="str">
        <f t="shared" si="1437"/>
        <v/>
      </c>
      <c r="AN1944" s="300" t="str">
        <f t="shared" si="1438"/>
        <v/>
      </c>
      <c r="AO1944" s="300" t="str">
        <f t="shared" si="1439"/>
        <v/>
      </c>
      <c r="AP1944" s="300" t="str">
        <f t="shared" si="1440"/>
        <v/>
      </c>
      <c r="AQ1944" s="300" t="str">
        <f t="shared" si="1441"/>
        <v/>
      </c>
      <c r="AR1944" s="306" t="str">
        <f t="shared" si="1442"/>
        <v/>
      </c>
      <c r="AS1944" s="300" t="str">
        <f t="shared" si="1443"/>
        <v/>
      </c>
      <c r="AT1944" s="300" t="str">
        <f t="shared" si="1444"/>
        <v/>
      </c>
      <c r="AU1944" s="192" t="str">
        <f t="shared" si="1445"/>
        <v>рбс</v>
      </c>
      <c r="AV1944" s="192" t="str">
        <f t="shared" si="1446"/>
        <v>рбс87520713общпро</v>
      </c>
      <c r="AW1944" s="191">
        <f t="shared" si="1447"/>
        <v>0</v>
      </c>
      <c r="AX1944" s="191">
        <f t="shared" si="1448"/>
        <v>0</v>
      </c>
      <c r="AY1944" s="191">
        <f t="shared" si="1449"/>
        <v>0</v>
      </c>
      <c r="AZ1944" s="191">
        <f t="shared" si="1450"/>
        <v>0</v>
      </c>
      <c r="BA1944" s="193">
        <f t="shared" si="1451"/>
        <v>1</v>
      </c>
      <c r="BB1944" s="193">
        <f t="shared" si="1452"/>
        <v>1</v>
      </c>
      <c r="BC1944" s="193">
        <f t="shared" si="1453"/>
        <v>1</v>
      </c>
      <c r="BD1944" s="191">
        <f t="shared" si="1415"/>
        <v>0</v>
      </c>
      <c r="BE1944" s="191">
        <f t="shared" si="1454"/>
        <v>0</v>
      </c>
      <c r="BF1944" s="210">
        <f t="shared" si="1455"/>
        <v>0</v>
      </c>
      <c r="BG1944" s="211">
        <f t="shared" si="1456"/>
        <v>0</v>
      </c>
      <c r="BH1944" s="289"/>
      <c r="BI1944" s="289"/>
      <c r="BL1944" s="233" t="str">
        <f t="shared" si="1459"/>
        <v/>
      </c>
    </row>
    <row r="1945" spans="1:64" ht="12" hidden="1" customHeight="1">
      <c r="A1945" s="333" t="s">
        <v>767</v>
      </c>
      <c r="B1945" s="381" t="s">
        <v>327</v>
      </c>
      <c r="C1945" s="333" t="s">
        <v>768</v>
      </c>
      <c r="D1945" s="381" t="s">
        <v>316</v>
      </c>
      <c r="E1945" s="381" t="s">
        <v>1451</v>
      </c>
      <c r="F1945" s="381" t="s">
        <v>609</v>
      </c>
      <c r="G1945" s="381" t="s">
        <v>395</v>
      </c>
      <c r="H1945" s="100" t="s">
        <v>653</v>
      </c>
      <c r="I1945" s="381" t="s">
        <v>339</v>
      </c>
      <c r="J1945" s="382">
        <v>3600</v>
      </c>
      <c r="K1945" s="382">
        <v>3600</v>
      </c>
      <c r="L1945" s="191" t="str">
        <f t="shared" si="1416"/>
        <v>875207130701011007588085229010</v>
      </c>
      <c r="M1945" s="192">
        <f t="array" ref="M1945">IF(COUNT(SEARCH(Удалить_Роспись_КВСР,$B1945)*SEARCH(Удалить_Роспись_ПБС,$C1945)*SEARCH(Удалить_Роспись_КФСР, $D1945)*SEARCH(Удалить_Роспись_КЦСР,$E1945)*SEARCH(Удалить_Роспись_КВР,$F1945)*SEARCH(Удалить_Роспись_ЭК,$H1945)*SEARCH(Удалить_Роспись_КР,$I1945))&gt;0,0,1)</f>
        <v>0</v>
      </c>
      <c r="N1945" s="192">
        <v>0</v>
      </c>
      <c r="O1945" s="192" t="str">
        <f t="shared" si="1417"/>
        <v/>
      </c>
      <c r="P1945" s="192" t="str">
        <f t="shared" si="1460"/>
        <v/>
      </c>
      <c r="Q1945" s="300" t="str">
        <f t="shared" si="1418"/>
        <v/>
      </c>
      <c r="R1945" s="300" t="str">
        <f t="shared" si="1419"/>
        <v/>
      </c>
      <c r="S1945" s="300" t="str">
        <f t="shared" si="1420"/>
        <v/>
      </c>
      <c r="T1945" s="192" t="str">
        <f t="shared" si="1421"/>
        <v/>
      </c>
      <c r="U1945" s="303" t="str">
        <f t="shared" si="1422"/>
        <v/>
      </c>
      <c r="V1945" s="300" t="str">
        <f t="shared" si="1423"/>
        <v/>
      </c>
      <c r="W1945" s="192" t="str">
        <f t="shared" si="1424"/>
        <v/>
      </c>
      <c r="X1945" s="303" t="str">
        <f t="shared" si="1425"/>
        <v/>
      </c>
      <c r="Y1945" s="300" t="str">
        <f t="shared" si="1426"/>
        <v/>
      </c>
      <c r="Z1945" s="300" t="str">
        <f t="shared" si="1427"/>
        <v/>
      </c>
      <c r="AA1945" s="303" t="str">
        <f t="shared" si="1428"/>
        <v/>
      </c>
      <c r="AB1945" s="300" t="str">
        <f t="shared" si="1429"/>
        <v/>
      </c>
      <c r="AC1945" s="300" t="str">
        <f t="shared" si="1430"/>
        <v/>
      </c>
      <c r="AD1945" s="300" t="str">
        <f t="shared" si="1431"/>
        <v/>
      </c>
      <c r="AE1945" s="192" t="str">
        <f t="shared" si="1432"/>
        <v/>
      </c>
      <c r="AF1945" s="192" t="str">
        <f t="shared" si="1433"/>
        <v/>
      </c>
      <c r="AG1945" s="192"/>
      <c r="AJ1945" s="300" t="str">
        <f t="shared" si="1434"/>
        <v/>
      </c>
      <c r="AK1945" s="300" t="str">
        <f t="shared" si="1435"/>
        <v/>
      </c>
      <c r="AL1945" s="300" t="str">
        <f t="shared" si="1436"/>
        <v/>
      </c>
      <c r="AM1945" s="300" t="str">
        <f t="shared" si="1437"/>
        <v/>
      </c>
      <c r="AN1945" s="300" t="str">
        <f t="shared" si="1438"/>
        <v/>
      </c>
      <c r="AO1945" s="300" t="str">
        <f t="shared" si="1439"/>
        <v/>
      </c>
      <c r="AP1945" s="300" t="str">
        <f t="shared" si="1440"/>
        <v/>
      </c>
      <c r="AQ1945" s="300" t="str">
        <f t="shared" si="1441"/>
        <v/>
      </c>
      <c r="AR1945" s="306" t="str">
        <f t="shared" si="1442"/>
        <v/>
      </c>
      <c r="AS1945" s="300" t="str">
        <f t="shared" si="1443"/>
        <v/>
      </c>
      <c r="AT1945" s="300" t="str">
        <f t="shared" si="1444"/>
        <v/>
      </c>
      <c r="AU1945" s="192" t="str">
        <f t="shared" si="1445"/>
        <v>рбс</v>
      </c>
      <c r="AV1945" s="192" t="str">
        <f t="shared" si="1446"/>
        <v>рбс87520713общпро</v>
      </c>
      <c r="AW1945" s="191">
        <f t="shared" si="1447"/>
        <v>0</v>
      </c>
      <c r="AX1945" s="191">
        <f t="shared" si="1448"/>
        <v>0</v>
      </c>
      <c r="AY1945" s="191">
        <f t="shared" si="1449"/>
        <v>0</v>
      </c>
      <c r="AZ1945" s="191">
        <f t="shared" si="1450"/>
        <v>0</v>
      </c>
      <c r="BA1945" s="193">
        <f t="shared" si="1451"/>
        <v>1</v>
      </c>
      <c r="BB1945" s="193">
        <f t="shared" si="1452"/>
        <v>1</v>
      </c>
      <c r="BC1945" s="193">
        <f t="shared" si="1453"/>
        <v>1</v>
      </c>
      <c r="BD1945" s="191">
        <f t="shared" si="1415"/>
        <v>0</v>
      </c>
      <c r="BE1945" s="191">
        <f t="shared" si="1454"/>
        <v>0</v>
      </c>
      <c r="BF1945" s="210">
        <f t="shared" si="1455"/>
        <v>0</v>
      </c>
      <c r="BG1945" s="211">
        <f t="shared" si="1456"/>
        <v>0</v>
      </c>
      <c r="BH1945" s="289"/>
      <c r="BI1945" s="289"/>
      <c r="BL1945" s="233" t="str">
        <f t="shared" si="1459"/>
        <v/>
      </c>
    </row>
    <row r="1946" spans="1:64" ht="12" hidden="1" customHeight="1">
      <c r="A1946" s="333" t="s">
        <v>767</v>
      </c>
      <c r="B1946" s="381" t="s">
        <v>327</v>
      </c>
      <c r="C1946" s="333" t="s">
        <v>768</v>
      </c>
      <c r="D1946" s="381" t="s">
        <v>311</v>
      </c>
      <c r="E1946" s="381" t="s">
        <v>1452</v>
      </c>
      <c r="F1946" s="381" t="s">
        <v>586</v>
      </c>
      <c r="G1946" s="381" t="s">
        <v>397</v>
      </c>
      <c r="H1946" s="100" t="s">
        <v>653</v>
      </c>
      <c r="I1946" s="381" t="s">
        <v>339</v>
      </c>
      <c r="J1946" s="382">
        <v>52560</v>
      </c>
      <c r="K1946" s="382">
        <v>2000</v>
      </c>
      <c r="L1946" s="191" t="str">
        <f t="shared" si="1416"/>
        <v>875207131003011007554024434010</v>
      </c>
      <c r="M1946" s="192">
        <f t="array" ref="M1946">IF(COUNT(SEARCH(Удалить_Роспись_КВСР,$B1946)*SEARCH(Удалить_Роспись_ПБС,$C1946)*SEARCH(Удалить_Роспись_КФСР, $D1946)*SEARCH(Удалить_Роспись_КЦСР,$E1946)*SEARCH(Удалить_Роспись_КВР,$F1946)*SEARCH(Удалить_Роспись_ЭК,$H1946)*SEARCH(Удалить_Роспись_КР,$I1946))&gt;0,0,1)</f>
        <v>0</v>
      </c>
      <c r="N1946" s="192">
        <v>0</v>
      </c>
      <c r="O1946" s="192" t="str">
        <f t="shared" si="1417"/>
        <v/>
      </c>
      <c r="P1946" s="192" t="str">
        <f t="shared" si="1460"/>
        <v/>
      </c>
      <c r="Q1946" s="300" t="str">
        <f t="shared" si="1418"/>
        <v/>
      </c>
      <c r="R1946" s="300" t="str">
        <f t="shared" si="1419"/>
        <v/>
      </c>
      <c r="S1946" s="300" t="str">
        <f t="shared" si="1420"/>
        <v/>
      </c>
      <c r="T1946" s="192" t="str">
        <f t="shared" si="1421"/>
        <v/>
      </c>
      <c r="U1946" s="303" t="str">
        <f t="shared" si="1422"/>
        <v/>
      </c>
      <c r="V1946" s="300" t="str">
        <f t="shared" si="1423"/>
        <v/>
      </c>
      <c r="W1946" s="192" t="str">
        <f t="shared" si="1424"/>
        <v/>
      </c>
      <c r="X1946" s="303" t="str">
        <f t="shared" si="1425"/>
        <v/>
      </c>
      <c r="Y1946" s="300" t="str">
        <f t="shared" si="1426"/>
        <v/>
      </c>
      <c r="Z1946" s="300" t="str">
        <f t="shared" si="1427"/>
        <v/>
      </c>
      <c r="AA1946" s="303" t="str">
        <f t="shared" si="1428"/>
        <v/>
      </c>
      <c r="AB1946" s="300" t="str">
        <f t="shared" si="1429"/>
        <v/>
      </c>
      <c r="AC1946" s="300" t="str">
        <f t="shared" si="1430"/>
        <v/>
      </c>
      <c r="AD1946" s="300" t="str">
        <f t="shared" si="1431"/>
        <v/>
      </c>
      <c r="AE1946" s="192" t="str">
        <f t="shared" si="1432"/>
        <v/>
      </c>
      <c r="AF1946" s="192" t="str">
        <f t="shared" si="1433"/>
        <v/>
      </c>
      <c r="AG1946" s="192"/>
      <c r="AJ1946" s="300" t="str">
        <f t="shared" si="1434"/>
        <v/>
      </c>
      <c r="AK1946" s="300" t="str">
        <f t="shared" si="1435"/>
        <v/>
      </c>
      <c r="AL1946" s="300" t="str">
        <f t="shared" si="1436"/>
        <v/>
      </c>
      <c r="AM1946" s="300" t="str">
        <f t="shared" si="1437"/>
        <v/>
      </c>
      <c r="AN1946" s="300" t="str">
        <f t="shared" si="1438"/>
        <v/>
      </c>
      <c r="AO1946" s="300" t="str">
        <f t="shared" si="1439"/>
        <v/>
      </c>
      <c r="AP1946" s="300" t="str">
        <f t="shared" si="1440"/>
        <v/>
      </c>
      <c r="AQ1946" s="300" t="str">
        <f t="shared" si="1441"/>
        <v/>
      </c>
      <c r="AR1946" s="306" t="str">
        <f t="shared" si="1442"/>
        <v/>
      </c>
      <c r="AS1946" s="300" t="str">
        <f t="shared" si="1443"/>
        <v/>
      </c>
      <c r="AT1946" s="300" t="str">
        <f t="shared" si="1444"/>
        <v/>
      </c>
      <c r="AU1946" s="192" t="str">
        <f t="shared" si="1445"/>
        <v>рбс</v>
      </c>
      <c r="AV1946" s="192" t="str">
        <f t="shared" si="1446"/>
        <v>рбс87520713общпро</v>
      </c>
      <c r="AW1946" s="191">
        <f t="shared" si="1447"/>
        <v>0</v>
      </c>
      <c r="AX1946" s="191">
        <f t="shared" si="1448"/>
        <v>0</v>
      </c>
      <c r="AY1946" s="191">
        <f t="shared" si="1449"/>
        <v>0</v>
      </c>
      <c r="AZ1946" s="191">
        <f t="shared" si="1450"/>
        <v>0</v>
      </c>
      <c r="BA1946" s="193">
        <f t="shared" si="1451"/>
        <v>1</v>
      </c>
      <c r="BB1946" s="193">
        <f t="shared" si="1452"/>
        <v>1</v>
      </c>
      <c r="BC1946" s="193">
        <f t="shared" si="1453"/>
        <v>1</v>
      </c>
      <c r="BD1946" s="191">
        <f t="shared" si="1415"/>
        <v>0</v>
      </c>
      <c r="BE1946" s="191">
        <f t="shared" si="1454"/>
        <v>0</v>
      </c>
      <c r="BF1946" s="210">
        <f t="shared" si="1455"/>
        <v>0</v>
      </c>
      <c r="BG1946" s="211">
        <f t="shared" si="1456"/>
        <v>0</v>
      </c>
      <c r="BH1946" s="289"/>
      <c r="BI1946" s="289"/>
      <c r="BL1946" s="233" t="str">
        <f t="shared" si="1459"/>
        <v/>
      </c>
    </row>
    <row r="1947" spans="1:64" ht="12" customHeight="1">
      <c r="A1947" s="333" t="s">
        <v>769</v>
      </c>
      <c r="B1947" s="381" t="s">
        <v>327</v>
      </c>
      <c r="C1947" s="333" t="s">
        <v>770</v>
      </c>
      <c r="D1947" s="381" t="s">
        <v>316</v>
      </c>
      <c r="E1947" s="381" t="s">
        <v>1443</v>
      </c>
      <c r="F1947" s="381" t="s">
        <v>608</v>
      </c>
      <c r="G1947" s="381" t="s">
        <v>385</v>
      </c>
      <c r="H1947" s="100" t="s">
        <v>653</v>
      </c>
      <c r="I1947" s="381" t="s">
        <v>505</v>
      </c>
      <c r="J1947" s="382">
        <v>857495</v>
      </c>
      <c r="K1947" s="382">
        <v>653881.30000000005</v>
      </c>
      <c r="L1947" s="191" t="str">
        <f t="shared" si="1416"/>
        <v>875206980701011004001011121101</v>
      </c>
      <c r="M1947" s="192">
        <f t="array" ref="M1947">IF(COUNT(SEARCH(Удалить_Роспись_КВСР,$B1947)*SEARCH(Удалить_Роспись_ПБС,$C1947)*SEARCH(Удалить_Роспись_КФСР, $D1947)*SEARCH(Удалить_Роспись_КЦСР,$E1947)*SEARCH(Удалить_Роспись_КВР,$F1947)*SEARCH(Удалить_Роспись_ЭК,$H1947)*SEARCH(Удалить_Роспись_КР,$I1947))&gt;0,0,1)</f>
        <v>0</v>
      </c>
      <c r="N1947" s="192">
        <v>0</v>
      </c>
      <c r="O1947" s="192" t="str">
        <f t="shared" si="1417"/>
        <v/>
      </c>
      <c r="P1947" s="192" t="str">
        <f t="shared" si="1460"/>
        <v/>
      </c>
      <c r="Q1947" s="300" t="str">
        <f t="shared" si="1418"/>
        <v/>
      </c>
      <c r="R1947" s="300" t="str">
        <f t="shared" si="1419"/>
        <v/>
      </c>
      <c r="S1947" s="300" t="str">
        <f t="shared" si="1420"/>
        <v/>
      </c>
      <c r="T1947" s="192" t="str">
        <f t="shared" si="1421"/>
        <v/>
      </c>
      <c r="U1947" s="303" t="str">
        <f t="shared" si="1422"/>
        <v/>
      </c>
      <c r="V1947" s="300" t="str">
        <f t="shared" si="1423"/>
        <v/>
      </c>
      <c r="W1947" s="192" t="str">
        <f t="shared" si="1424"/>
        <v/>
      </c>
      <c r="X1947" s="303" t="str">
        <f t="shared" si="1425"/>
        <v/>
      </c>
      <c r="Y1947" s="300" t="str">
        <f t="shared" si="1426"/>
        <v/>
      </c>
      <c r="Z1947" s="300" t="str">
        <f t="shared" si="1427"/>
        <v/>
      </c>
      <c r="AA1947" s="303" t="str">
        <f t="shared" si="1428"/>
        <v/>
      </c>
      <c r="AB1947" s="300" t="str">
        <f t="shared" si="1429"/>
        <v/>
      </c>
      <c r="AC1947" s="300" t="str">
        <f t="shared" si="1430"/>
        <v/>
      </c>
      <c r="AD1947" s="300" t="str">
        <f t="shared" si="1431"/>
        <v/>
      </c>
      <c r="AE1947" s="192" t="str">
        <f t="shared" si="1432"/>
        <v/>
      </c>
      <c r="AF1947" s="192" t="str">
        <f t="shared" si="1433"/>
        <v/>
      </c>
      <c r="AG1947" s="192"/>
      <c r="AJ1947" s="300" t="str">
        <f t="shared" si="1434"/>
        <v/>
      </c>
      <c r="AK1947" s="300" t="str">
        <f t="shared" si="1435"/>
        <v/>
      </c>
      <c r="AL1947" s="300" t="str">
        <f t="shared" si="1436"/>
        <v/>
      </c>
      <c r="AM1947" s="300" t="str">
        <f t="shared" si="1437"/>
        <v/>
      </c>
      <c r="AN1947" s="300" t="str">
        <f t="shared" si="1438"/>
        <v/>
      </c>
      <c r="AO1947" s="300" t="str">
        <f t="shared" si="1439"/>
        <v/>
      </c>
      <c r="AP1947" s="300" t="str">
        <f t="shared" si="1440"/>
        <v/>
      </c>
      <c r="AQ1947" s="300" t="str">
        <f t="shared" si="1441"/>
        <v/>
      </c>
      <c r="AR1947" s="306" t="str">
        <f t="shared" si="1442"/>
        <v/>
      </c>
      <c r="AS1947" s="300" t="str">
        <f t="shared" si="1443"/>
        <v/>
      </c>
      <c r="AT1947" s="300" t="str">
        <f t="shared" si="1444"/>
        <v/>
      </c>
      <c r="AU1947" s="192" t="str">
        <f t="shared" si="1445"/>
        <v>рбс</v>
      </c>
      <c r="AV1947" s="192" t="str">
        <f t="shared" si="1446"/>
        <v>рбс87520698общопл</v>
      </c>
      <c r="AW1947" s="191">
        <f t="shared" si="1447"/>
        <v>0</v>
      </c>
      <c r="AX1947" s="191">
        <f t="shared" si="1448"/>
        <v>0</v>
      </c>
      <c r="AY1947" s="191">
        <f t="shared" si="1449"/>
        <v>0</v>
      </c>
      <c r="AZ1947" s="191">
        <f t="shared" si="1450"/>
        <v>0</v>
      </c>
      <c r="BA1947" s="193">
        <f t="shared" si="1451"/>
        <v>1</v>
      </c>
      <c r="BB1947" s="193">
        <f t="shared" si="1452"/>
        <v>1</v>
      </c>
      <c r="BC1947" s="193">
        <f t="shared" si="1453"/>
        <v>1</v>
      </c>
      <c r="BD1947" s="191">
        <f t="shared" si="1415"/>
        <v>0</v>
      </c>
      <c r="BE1947" s="191">
        <f t="shared" si="1454"/>
        <v>0</v>
      </c>
      <c r="BF1947" s="210">
        <f t="shared" si="1455"/>
        <v>0</v>
      </c>
      <c r="BG1947" s="211">
        <f t="shared" si="1456"/>
        <v>0</v>
      </c>
      <c r="BH1947" s="289"/>
      <c r="BI1947" s="289"/>
      <c r="BL1947" s="233" t="str">
        <f t="shared" si="1459"/>
        <v/>
      </c>
    </row>
    <row r="1948" spans="1:64" ht="12" customHeight="1">
      <c r="A1948" s="333" t="s">
        <v>769</v>
      </c>
      <c r="B1948" s="381" t="s">
        <v>327</v>
      </c>
      <c r="C1948" s="333" t="s">
        <v>770</v>
      </c>
      <c r="D1948" s="381" t="s">
        <v>316</v>
      </c>
      <c r="E1948" s="381" t="s">
        <v>1443</v>
      </c>
      <c r="F1948" s="381" t="s">
        <v>589</v>
      </c>
      <c r="G1948" s="381" t="s">
        <v>386</v>
      </c>
      <c r="H1948" s="100" t="s">
        <v>653</v>
      </c>
      <c r="I1948" s="381" t="s">
        <v>505</v>
      </c>
      <c r="J1948" s="382">
        <v>3535.14</v>
      </c>
      <c r="K1948" s="382">
        <v>2981.14</v>
      </c>
      <c r="L1948" s="191" t="str">
        <f t="shared" si="1416"/>
        <v>875206980701011004001011221201</v>
      </c>
      <c r="M1948" s="192">
        <f t="array" ref="M1948">IF(COUNT(SEARCH(Удалить_Роспись_КВСР,$B1948)*SEARCH(Удалить_Роспись_ПБС,$C1948)*SEARCH(Удалить_Роспись_КФСР, $D1948)*SEARCH(Удалить_Роспись_КЦСР,$E1948)*SEARCH(Удалить_Роспись_КВР,$F1948)*SEARCH(Удалить_Роспись_ЭК,$H1948)*SEARCH(Удалить_Роспись_КР,$I1948))&gt;0,0,1)</f>
        <v>0</v>
      </c>
      <c r="N1948" s="192">
        <f>IF(COUNT(SEARCH(Удалить_Индекс_КВСР,$B1948)*SEARCH(Удалить_Индекс_ПБС,$C1948)*SEARCH(Удалить_Индекс_КФСР,$D1948)*SEARCH(Удалить_Индекс_КЦСР,$E1948)*SEARCH(Удалить_Индекс_КВР,$F1948)*SEARCH(Удалить_Индекс_ЭК,$H1948)*SEARCH(Удалить_Индекс_КР,$I1948))&gt;0,0,1)</f>
        <v>1</v>
      </c>
      <c r="O1948" s="192" t="str">
        <f t="shared" si="1417"/>
        <v/>
      </c>
      <c r="P1948" s="192" t="str">
        <f t="shared" si="1460"/>
        <v/>
      </c>
      <c r="Q1948" s="300" t="str">
        <f t="shared" si="1418"/>
        <v/>
      </c>
      <c r="R1948" s="300" t="str">
        <f t="shared" si="1419"/>
        <v/>
      </c>
      <c r="S1948" s="300" t="str">
        <f t="shared" si="1420"/>
        <v/>
      </c>
      <c r="T1948" s="192" t="str">
        <f t="shared" si="1421"/>
        <v/>
      </c>
      <c r="U1948" s="303" t="str">
        <f t="shared" si="1422"/>
        <v/>
      </c>
      <c r="V1948" s="300" t="str">
        <f t="shared" si="1423"/>
        <v/>
      </c>
      <c r="W1948" s="192" t="str">
        <f t="shared" si="1424"/>
        <v/>
      </c>
      <c r="X1948" s="303" t="str">
        <f t="shared" si="1425"/>
        <v/>
      </c>
      <c r="Y1948" s="300" t="str">
        <f t="shared" si="1426"/>
        <v/>
      </c>
      <c r="Z1948" s="300" t="str">
        <f t="shared" si="1427"/>
        <v/>
      </c>
      <c r="AA1948" s="303" t="str">
        <f t="shared" si="1428"/>
        <v/>
      </c>
      <c r="AB1948" s="300" t="str">
        <f t="shared" si="1429"/>
        <v/>
      </c>
      <c r="AC1948" s="300" t="str">
        <f t="shared" si="1430"/>
        <v/>
      </c>
      <c r="AD1948" s="300" t="str">
        <f t="shared" si="1431"/>
        <v/>
      </c>
      <c r="AE1948" s="192" t="str">
        <f t="shared" si="1432"/>
        <v/>
      </c>
      <c r="AF1948" s="192" t="str">
        <f t="shared" si="1433"/>
        <v/>
      </c>
      <c r="AG1948" s="192"/>
      <c r="AJ1948" s="300" t="str">
        <f t="shared" si="1434"/>
        <v/>
      </c>
      <c r="AK1948" s="300" t="str">
        <f t="shared" si="1435"/>
        <v/>
      </c>
      <c r="AL1948" s="300" t="str">
        <f t="shared" si="1436"/>
        <v/>
      </c>
      <c r="AM1948" s="300" t="str">
        <f t="shared" si="1437"/>
        <v/>
      </c>
      <c r="AN1948" s="300" t="str">
        <f t="shared" si="1438"/>
        <v/>
      </c>
      <c r="AO1948" s="300" t="str">
        <f t="shared" si="1439"/>
        <v/>
      </c>
      <c r="AP1948" s="300" t="str">
        <f t="shared" si="1440"/>
        <v/>
      </c>
      <c r="AQ1948" s="300" t="str">
        <f t="shared" si="1441"/>
        <v/>
      </c>
      <c r="AR1948" s="306" t="str">
        <f t="shared" si="1442"/>
        <v/>
      </c>
      <c r="AS1948" s="300" t="str">
        <f t="shared" si="1443"/>
        <v/>
      </c>
      <c r="AT1948" s="300" t="str">
        <f t="shared" si="1444"/>
        <v/>
      </c>
      <c r="AU1948" s="192" t="str">
        <f t="shared" si="1445"/>
        <v>рбс</v>
      </c>
      <c r="AV1948" s="192" t="str">
        <f t="shared" si="1446"/>
        <v>рбс87520698общпро</v>
      </c>
      <c r="AW1948" s="191">
        <f t="shared" si="1447"/>
        <v>0</v>
      </c>
      <c r="AX1948" s="191">
        <f t="shared" si="1448"/>
        <v>0</v>
      </c>
      <c r="AY1948" s="191">
        <f t="shared" si="1449"/>
        <v>3535.14</v>
      </c>
      <c r="AZ1948" s="191">
        <f t="shared" si="1450"/>
        <v>2981.14</v>
      </c>
      <c r="BA1948" s="193">
        <f t="shared" si="1451"/>
        <v>1</v>
      </c>
      <c r="BB1948" s="193">
        <f t="shared" si="1452"/>
        <v>1</v>
      </c>
      <c r="BC1948" s="193">
        <f t="shared" si="1453"/>
        <v>1</v>
      </c>
      <c r="BD1948" s="191">
        <f t="shared" si="1415"/>
        <v>3535.14</v>
      </c>
      <c r="BE1948" s="191">
        <f t="shared" si="1454"/>
        <v>2981.14</v>
      </c>
      <c r="BF1948" s="210">
        <f t="shared" si="1455"/>
        <v>3535.14</v>
      </c>
      <c r="BG1948" s="211">
        <f t="shared" si="1456"/>
        <v>3535.14</v>
      </c>
      <c r="BH1948" s="289"/>
      <c r="BI1948" s="289"/>
      <c r="BL1948" s="233" t="str">
        <f t="shared" si="1459"/>
        <v/>
      </c>
    </row>
    <row r="1949" spans="1:64" ht="12" customHeight="1">
      <c r="A1949" s="333" t="s">
        <v>769</v>
      </c>
      <c r="B1949" s="381" t="s">
        <v>327</v>
      </c>
      <c r="C1949" s="333" t="s">
        <v>770</v>
      </c>
      <c r="D1949" s="381" t="s">
        <v>316</v>
      </c>
      <c r="E1949" s="381" t="s">
        <v>1443</v>
      </c>
      <c r="F1949" s="381" t="s">
        <v>902</v>
      </c>
      <c r="G1949" s="381" t="s">
        <v>387</v>
      </c>
      <c r="H1949" s="100" t="s">
        <v>653</v>
      </c>
      <c r="I1949" s="381" t="s">
        <v>505</v>
      </c>
      <c r="J1949" s="382">
        <v>258462.27</v>
      </c>
      <c r="K1949" s="382">
        <v>164586.01</v>
      </c>
      <c r="L1949" s="191" t="str">
        <f t="shared" si="1416"/>
        <v>875206980701011004001011921301</v>
      </c>
      <c r="M1949" s="192">
        <f t="array" ref="M1949">IF(COUNT(SEARCH(Удалить_Роспись_КВСР,$B1949)*SEARCH(Удалить_Роспись_ПБС,$C1949)*SEARCH(Удалить_Роспись_КФСР, $D1949)*SEARCH(Удалить_Роспись_КЦСР,$E1949)*SEARCH(Удалить_Роспись_КВР,$F1949)*SEARCH(Удалить_Роспись_ЭК,$H1949)*SEARCH(Удалить_Роспись_КР,$I1949))&gt;0,0,1)</f>
        <v>0</v>
      </c>
      <c r="N1949" s="192">
        <v>0</v>
      </c>
      <c r="O1949" s="192" t="str">
        <f t="shared" si="1417"/>
        <v/>
      </c>
      <c r="P1949" s="192" t="str">
        <f t="shared" si="1460"/>
        <v/>
      </c>
      <c r="Q1949" s="300" t="str">
        <f t="shared" si="1418"/>
        <v/>
      </c>
      <c r="R1949" s="300" t="str">
        <f t="shared" si="1419"/>
        <v/>
      </c>
      <c r="S1949" s="300" t="str">
        <f t="shared" si="1420"/>
        <v/>
      </c>
      <c r="T1949" s="192" t="str">
        <f t="shared" si="1421"/>
        <v/>
      </c>
      <c r="U1949" s="303" t="str">
        <f t="shared" si="1422"/>
        <v/>
      </c>
      <c r="V1949" s="300" t="str">
        <f t="shared" si="1423"/>
        <v/>
      </c>
      <c r="W1949" s="192" t="str">
        <f t="shared" si="1424"/>
        <v/>
      </c>
      <c r="X1949" s="303" t="str">
        <f t="shared" si="1425"/>
        <v/>
      </c>
      <c r="Y1949" s="300" t="str">
        <f t="shared" si="1426"/>
        <v/>
      </c>
      <c r="Z1949" s="300" t="str">
        <f t="shared" si="1427"/>
        <v/>
      </c>
      <c r="AA1949" s="303" t="str">
        <f t="shared" si="1428"/>
        <v/>
      </c>
      <c r="AB1949" s="300" t="str">
        <f t="shared" si="1429"/>
        <v/>
      </c>
      <c r="AC1949" s="300" t="str">
        <f t="shared" si="1430"/>
        <v/>
      </c>
      <c r="AD1949" s="300" t="str">
        <f t="shared" si="1431"/>
        <v/>
      </c>
      <c r="AE1949" s="192" t="str">
        <f t="shared" si="1432"/>
        <v/>
      </c>
      <c r="AF1949" s="192" t="str">
        <f t="shared" si="1433"/>
        <v/>
      </c>
      <c r="AG1949" s="192"/>
      <c r="AJ1949" s="300" t="str">
        <f t="shared" si="1434"/>
        <v/>
      </c>
      <c r="AK1949" s="300" t="str">
        <f t="shared" si="1435"/>
        <v/>
      </c>
      <c r="AL1949" s="300" t="str">
        <f t="shared" si="1436"/>
        <v/>
      </c>
      <c r="AM1949" s="300" t="str">
        <f t="shared" si="1437"/>
        <v/>
      </c>
      <c r="AN1949" s="300" t="str">
        <f t="shared" si="1438"/>
        <v/>
      </c>
      <c r="AO1949" s="300" t="str">
        <f t="shared" si="1439"/>
        <v/>
      </c>
      <c r="AP1949" s="300" t="str">
        <f t="shared" si="1440"/>
        <v/>
      </c>
      <c r="AQ1949" s="300" t="str">
        <f t="shared" si="1441"/>
        <v/>
      </c>
      <c r="AR1949" s="306" t="str">
        <f t="shared" si="1442"/>
        <v/>
      </c>
      <c r="AS1949" s="300" t="str">
        <f t="shared" si="1443"/>
        <v/>
      </c>
      <c r="AT1949" s="300" t="str">
        <f t="shared" si="1444"/>
        <v/>
      </c>
      <c r="AU1949" s="192" t="str">
        <f t="shared" si="1445"/>
        <v>рбс</v>
      </c>
      <c r="AV1949" s="192" t="str">
        <f t="shared" si="1446"/>
        <v>рбс87520698общопл</v>
      </c>
      <c r="AW1949" s="191">
        <f t="shared" si="1447"/>
        <v>0</v>
      </c>
      <c r="AX1949" s="191">
        <f t="shared" si="1448"/>
        <v>0</v>
      </c>
      <c r="AY1949" s="191">
        <f t="shared" si="1449"/>
        <v>0</v>
      </c>
      <c r="AZ1949" s="191">
        <f t="shared" si="1450"/>
        <v>0</v>
      </c>
      <c r="BA1949" s="193">
        <f t="shared" si="1451"/>
        <v>1</v>
      </c>
      <c r="BB1949" s="193">
        <f t="shared" si="1452"/>
        <v>1</v>
      </c>
      <c r="BC1949" s="193">
        <f t="shared" si="1453"/>
        <v>1</v>
      </c>
      <c r="BD1949" s="191">
        <f t="shared" si="1415"/>
        <v>0</v>
      </c>
      <c r="BE1949" s="191">
        <f t="shared" si="1454"/>
        <v>0</v>
      </c>
      <c r="BF1949" s="210">
        <f t="shared" si="1455"/>
        <v>0</v>
      </c>
      <c r="BG1949" s="211">
        <f t="shared" si="1456"/>
        <v>0</v>
      </c>
      <c r="BH1949" s="289"/>
      <c r="BI1949" s="289"/>
      <c r="BL1949" s="233" t="str">
        <f t="shared" si="1459"/>
        <v/>
      </c>
    </row>
    <row r="1950" spans="1:64" ht="12" customHeight="1">
      <c r="A1950" s="333" t="s">
        <v>769</v>
      </c>
      <c r="B1950" s="381" t="s">
        <v>327</v>
      </c>
      <c r="C1950" s="333" t="s">
        <v>770</v>
      </c>
      <c r="D1950" s="381" t="s">
        <v>316</v>
      </c>
      <c r="E1950" s="381" t="s">
        <v>1443</v>
      </c>
      <c r="F1950" s="381" t="s">
        <v>586</v>
      </c>
      <c r="G1950" s="381" t="s">
        <v>391</v>
      </c>
      <c r="H1950" s="100" t="s">
        <v>653</v>
      </c>
      <c r="I1950" s="381" t="s">
        <v>505</v>
      </c>
      <c r="J1950" s="382">
        <v>7800</v>
      </c>
      <c r="K1950" s="382">
        <v>5475.61</v>
      </c>
      <c r="L1950" s="191" t="str">
        <f t="shared" si="1416"/>
        <v>875206980701011004001024422101</v>
      </c>
      <c r="M1950" s="192">
        <f t="array" ref="M1950">IF(COUNT(SEARCH(Удалить_Роспись_КВСР,$B1950)*SEARCH(Удалить_Роспись_ПБС,$C1950)*SEARCH(Удалить_Роспись_КФСР, $D1950)*SEARCH(Удалить_Роспись_КЦСР,$E1950)*SEARCH(Удалить_Роспись_КВР,$F1950)*SEARCH(Удалить_Роспись_ЭК,$H1950)*SEARCH(Удалить_Роспись_КР,$I1950))&gt;0,0,1)</f>
        <v>0</v>
      </c>
      <c r="N1950" s="192">
        <f>IF(COUNT(SEARCH(Удалить_Индекс_КВСР,$B1950)*SEARCH(Удалить_Индекс_ПБС,$C1950)*SEARCH(Удалить_Индекс_КФСР,$D1950)*SEARCH(Удалить_Индекс_КЦСР,$E1950)*SEARCH(Удалить_Индекс_КВР,$F1950)*SEARCH(Удалить_Индекс_ЭК,$H1950)*SEARCH(Удалить_Индекс_КР,$I1950))&gt;0,0,1)</f>
        <v>1</v>
      </c>
      <c r="O1950" s="192" t="str">
        <f t="shared" si="1417"/>
        <v/>
      </c>
      <c r="P1950" s="192" t="str">
        <f t="shared" si="1460"/>
        <v/>
      </c>
      <c r="Q1950" s="300" t="str">
        <f t="shared" si="1418"/>
        <v/>
      </c>
      <c r="R1950" s="300" t="str">
        <f t="shared" si="1419"/>
        <v/>
      </c>
      <c r="S1950" s="300" t="str">
        <f t="shared" si="1420"/>
        <v/>
      </c>
      <c r="T1950" s="192" t="str">
        <f t="shared" si="1421"/>
        <v/>
      </c>
      <c r="U1950" s="303" t="str">
        <f t="shared" si="1422"/>
        <v/>
      </c>
      <c r="V1950" s="300" t="str">
        <f t="shared" si="1423"/>
        <v/>
      </c>
      <c r="W1950" s="192" t="str">
        <f t="shared" si="1424"/>
        <v/>
      </c>
      <c r="X1950" s="303" t="str">
        <f t="shared" si="1425"/>
        <v/>
      </c>
      <c r="Y1950" s="300" t="str">
        <f t="shared" si="1426"/>
        <v/>
      </c>
      <c r="Z1950" s="300" t="str">
        <f t="shared" si="1427"/>
        <v/>
      </c>
      <c r="AA1950" s="303" t="str">
        <f t="shared" si="1428"/>
        <v/>
      </c>
      <c r="AB1950" s="300" t="str">
        <f t="shared" si="1429"/>
        <v/>
      </c>
      <c r="AC1950" s="300" t="str">
        <f t="shared" si="1430"/>
        <v/>
      </c>
      <c r="AD1950" s="300" t="str">
        <f t="shared" si="1431"/>
        <v/>
      </c>
      <c r="AE1950" s="192" t="str">
        <f t="shared" si="1432"/>
        <v/>
      </c>
      <c r="AF1950" s="192" t="str">
        <f t="shared" si="1433"/>
        <v/>
      </c>
      <c r="AG1950" s="192"/>
      <c r="AJ1950" s="300" t="str">
        <f t="shared" si="1434"/>
        <v/>
      </c>
      <c r="AK1950" s="300" t="str">
        <f t="shared" si="1435"/>
        <v/>
      </c>
      <c r="AL1950" s="300" t="str">
        <f t="shared" si="1436"/>
        <v/>
      </c>
      <c r="AM1950" s="300" t="str">
        <f t="shared" si="1437"/>
        <v/>
      </c>
      <c r="AN1950" s="300" t="str">
        <f t="shared" si="1438"/>
        <v/>
      </c>
      <c r="AO1950" s="300" t="str">
        <f t="shared" si="1439"/>
        <v/>
      </c>
      <c r="AP1950" s="300" t="str">
        <f t="shared" si="1440"/>
        <v/>
      </c>
      <c r="AQ1950" s="300" t="str">
        <f t="shared" si="1441"/>
        <v/>
      </c>
      <c r="AR1950" s="306" t="str">
        <f t="shared" si="1442"/>
        <v/>
      </c>
      <c r="AS1950" s="300" t="str">
        <f t="shared" si="1443"/>
        <v/>
      </c>
      <c r="AT1950" s="300" t="str">
        <f t="shared" si="1444"/>
        <v/>
      </c>
      <c r="AU1950" s="192" t="str">
        <f t="shared" si="1445"/>
        <v>рбс</v>
      </c>
      <c r="AV1950" s="192" t="str">
        <f t="shared" si="1446"/>
        <v>рбс87520698общпро</v>
      </c>
      <c r="AW1950" s="191">
        <f t="shared" si="1447"/>
        <v>0</v>
      </c>
      <c r="AX1950" s="191">
        <f t="shared" si="1448"/>
        <v>0</v>
      </c>
      <c r="AY1950" s="191">
        <f t="shared" si="1449"/>
        <v>7800</v>
      </c>
      <c r="AZ1950" s="191">
        <f t="shared" si="1450"/>
        <v>5475.61</v>
      </c>
      <c r="BA1950" s="193">
        <f t="shared" si="1451"/>
        <v>1</v>
      </c>
      <c r="BB1950" s="193">
        <f t="shared" si="1452"/>
        <v>1</v>
      </c>
      <c r="BC1950" s="193">
        <f t="shared" si="1453"/>
        <v>1</v>
      </c>
      <c r="BD1950" s="191">
        <f t="shared" si="1415"/>
        <v>7800</v>
      </c>
      <c r="BE1950" s="191">
        <f t="shared" si="1454"/>
        <v>5475.61</v>
      </c>
      <c r="BF1950" s="210">
        <f t="shared" si="1455"/>
        <v>7800</v>
      </c>
      <c r="BG1950" s="211">
        <f t="shared" si="1456"/>
        <v>7800</v>
      </c>
      <c r="BH1950" s="289"/>
      <c r="BI1950" s="289"/>
      <c r="BL1950" s="233" t="str">
        <f t="shared" si="1459"/>
        <v/>
      </c>
    </row>
    <row r="1951" spans="1:64" ht="12" customHeight="1">
      <c r="A1951" s="333" t="s">
        <v>769</v>
      </c>
      <c r="B1951" s="381" t="s">
        <v>327</v>
      </c>
      <c r="C1951" s="333" t="s">
        <v>770</v>
      </c>
      <c r="D1951" s="381" t="s">
        <v>316</v>
      </c>
      <c r="E1951" s="381" t="s">
        <v>1443</v>
      </c>
      <c r="F1951" s="381" t="s">
        <v>586</v>
      </c>
      <c r="G1951" s="381" t="s">
        <v>394</v>
      </c>
      <c r="H1951" s="100" t="s">
        <v>653</v>
      </c>
      <c r="I1951" s="381" t="s">
        <v>505</v>
      </c>
      <c r="J1951" s="382">
        <v>89380.45</v>
      </c>
      <c r="K1951" s="382">
        <v>62734.52</v>
      </c>
      <c r="L1951" s="191" t="str">
        <f t="shared" si="1416"/>
        <v>875206980701011004001024422501</v>
      </c>
      <c r="M1951" s="192">
        <f t="array" ref="M1951">IF(COUNT(SEARCH(Удалить_Роспись_КВСР,$B1951)*SEARCH(Удалить_Роспись_ПБС,$C1951)*SEARCH(Удалить_Роспись_КФСР, $D1951)*SEARCH(Удалить_Роспись_КЦСР,$E1951)*SEARCH(Удалить_Роспись_КВР,$F1951)*SEARCH(Удалить_Роспись_ЭК,$H1951)*SEARCH(Удалить_Роспись_КР,$I1951))&gt;0,0,1)</f>
        <v>0</v>
      </c>
      <c r="N1951" s="192">
        <f>IF(COUNT(SEARCH(Удалить_Индекс_КВСР,$B1951)*SEARCH(Удалить_Индекс_ПБС,$C1951)*SEARCH(Удалить_Индекс_КФСР,$D1951)*SEARCH(Удалить_Индекс_КЦСР,$E1951)*SEARCH(Удалить_Индекс_КВР,$F1951)*SEARCH(Удалить_Индекс_ЭК,$H1951)*SEARCH(Удалить_Индекс_КР,$I1951))&gt;0,0,1)</f>
        <v>1</v>
      </c>
      <c r="O1951" s="192" t="str">
        <f t="shared" si="1417"/>
        <v/>
      </c>
      <c r="P1951" s="192" t="str">
        <f t="shared" si="1460"/>
        <v/>
      </c>
      <c r="Q1951" s="300" t="str">
        <f t="shared" si="1418"/>
        <v/>
      </c>
      <c r="R1951" s="300" t="str">
        <f t="shared" si="1419"/>
        <v/>
      </c>
      <c r="S1951" s="300" t="str">
        <f t="shared" si="1420"/>
        <v/>
      </c>
      <c r="T1951" s="192" t="str">
        <f t="shared" si="1421"/>
        <v/>
      </c>
      <c r="U1951" s="303" t="str">
        <f t="shared" si="1422"/>
        <v/>
      </c>
      <c r="V1951" s="300" t="str">
        <f t="shared" si="1423"/>
        <v/>
      </c>
      <c r="W1951" s="192" t="str">
        <f t="shared" si="1424"/>
        <v/>
      </c>
      <c r="X1951" s="303" t="str">
        <f t="shared" si="1425"/>
        <v/>
      </c>
      <c r="Y1951" s="300" t="str">
        <f t="shared" si="1426"/>
        <v/>
      </c>
      <c r="Z1951" s="300" t="str">
        <f t="shared" si="1427"/>
        <v/>
      </c>
      <c r="AA1951" s="303" t="str">
        <f t="shared" si="1428"/>
        <v/>
      </c>
      <c r="AB1951" s="300" t="str">
        <f t="shared" si="1429"/>
        <v/>
      </c>
      <c r="AC1951" s="300" t="str">
        <f t="shared" si="1430"/>
        <v/>
      </c>
      <c r="AD1951" s="300" t="str">
        <f t="shared" si="1431"/>
        <v/>
      </c>
      <c r="AE1951" s="192" t="str">
        <f t="shared" si="1432"/>
        <v/>
      </c>
      <c r="AF1951" s="192" t="str">
        <f t="shared" si="1433"/>
        <v/>
      </c>
      <c r="AG1951" s="192"/>
      <c r="AJ1951" s="300" t="str">
        <f t="shared" si="1434"/>
        <v/>
      </c>
      <c r="AK1951" s="300" t="str">
        <f t="shared" si="1435"/>
        <v/>
      </c>
      <c r="AL1951" s="300" t="str">
        <f t="shared" si="1436"/>
        <v/>
      </c>
      <c r="AM1951" s="300" t="str">
        <f t="shared" si="1437"/>
        <v/>
      </c>
      <c r="AN1951" s="300" t="str">
        <f t="shared" si="1438"/>
        <v/>
      </c>
      <c r="AO1951" s="300" t="str">
        <f t="shared" si="1439"/>
        <v/>
      </c>
      <c r="AP1951" s="300" t="str">
        <f t="shared" si="1440"/>
        <v/>
      </c>
      <c r="AQ1951" s="300" t="str">
        <f t="shared" si="1441"/>
        <v/>
      </c>
      <c r="AR1951" s="306" t="str">
        <f t="shared" si="1442"/>
        <v/>
      </c>
      <c r="AS1951" s="300" t="str">
        <f t="shared" si="1443"/>
        <v/>
      </c>
      <c r="AT1951" s="300" t="str">
        <f t="shared" si="1444"/>
        <v/>
      </c>
      <c r="AU1951" s="192" t="str">
        <f t="shared" si="1445"/>
        <v>рбс</v>
      </c>
      <c r="AV1951" s="192" t="str">
        <f t="shared" si="1446"/>
        <v>рбс87520698общпро</v>
      </c>
      <c r="AW1951" s="191">
        <f t="shared" si="1447"/>
        <v>0</v>
      </c>
      <c r="AX1951" s="191">
        <f t="shared" si="1448"/>
        <v>0</v>
      </c>
      <c r="AY1951" s="191">
        <f t="shared" si="1449"/>
        <v>89380.45</v>
      </c>
      <c r="AZ1951" s="191">
        <f t="shared" si="1450"/>
        <v>62734.52</v>
      </c>
      <c r="BA1951" s="193">
        <f t="shared" si="1451"/>
        <v>1</v>
      </c>
      <c r="BB1951" s="193">
        <f t="shared" si="1452"/>
        <v>1</v>
      </c>
      <c r="BC1951" s="193">
        <f t="shared" si="1453"/>
        <v>1</v>
      </c>
      <c r="BD1951" s="191">
        <f t="shared" si="1415"/>
        <v>89380.45</v>
      </c>
      <c r="BE1951" s="191">
        <f t="shared" si="1454"/>
        <v>62734.52</v>
      </c>
      <c r="BF1951" s="210">
        <f t="shared" si="1455"/>
        <v>89380.45</v>
      </c>
      <c r="BG1951" s="211">
        <f t="shared" si="1456"/>
        <v>89380.45</v>
      </c>
      <c r="BH1951" s="289"/>
      <c r="BI1951" s="289"/>
      <c r="BL1951" s="233" t="str">
        <f t="shared" si="1459"/>
        <v/>
      </c>
    </row>
    <row r="1952" spans="1:64" ht="12" customHeight="1">
      <c r="A1952" s="333" t="s">
        <v>769</v>
      </c>
      <c r="B1952" s="381" t="s">
        <v>327</v>
      </c>
      <c r="C1952" s="333" t="s">
        <v>770</v>
      </c>
      <c r="D1952" s="381" t="s">
        <v>316</v>
      </c>
      <c r="E1952" s="381" t="s">
        <v>1443</v>
      </c>
      <c r="F1952" s="381" t="s">
        <v>586</v>
      </c>
      <c r="G1952" s="381" t="s">
        <v>389</v>
      </c>
      <c r="H1952" s="100" t="s">
        <v>653</v>
      </c>
      <c r="I1952" s="381" t="s">
        <v>505</v>
      </c>
      <c r="J1952" s="382">
        <v>148245.29</v>
      </c>
      <c r="K1952" s="382">
        <v>142245.29</v>
      </c>
      <c r="L1952" s="191" t="str">
        <f t="shared" si="1416"/>
        <v>875206980701011004001024422601</v>
      </c>
      <c r="M1952" s="192">
        <f t="array" ref="M1952">IF(COUNT(SEARCH(Удалить_Роспись_КВСР,$B1952)*SEARCH(Удалить_Роспись_ПБС,$C1952)*SEARCH(Удалить_Роспись_КФСР, $D1952)*SEARCH(Удалить_Роспись_КЦСР,$E1952)*SEARCH(Удалить_Роспись_КВР,$F1952)*SEARCH(Удалить_Роспись_ЭК,$H1952)*SEARCH(Удалить_Роспись_КР,$I1952))&gt;0,0,1)</f>
        <v>0</v>
      </c>
      <c r="N1952" s="192">
        <f>IF(COUNT(SEARCH(Удалить_Индекс_КВСР,$B1952)*SEARCH(Удалить_Индекс_ПБС,$C1952)*SEARCH(Удалить_Индекс_КФСР,$D1952)*SEARCH(Удалить_Индекс_КЦСР,$E1952)*SEARCH(Удалить_Индекс_КВР,$F1952)*SEARCH(Удалить_Индекс_ЭК,$H1952)*SEARCH(Удалить_Индекс_КР,$I1952))&gt;0,0,1)</f>
        <v>1</v>
      </c>
      <c r="O1952" s="192" t="str">
        <f t="shared" si="1417"/>
        <v/>
      </c>
      <c r="P1952" s="192" t="str">
        <f t="shared" si="1460"/>
        <v/>
      </c>
      <c r="Q1952" s="300" t="str">
        <f t="shared" si="1418"/>
        <v/>
      </c>
      <c r="R1952" s="300" t="str">
        <f t="shared" si="1419"/>
        <v/>
      </c>
      <c r="S1952" s="300" t="str">
        <f t="shared" si="1420"/>
        <v/>
      </c>
      <c r="T1952" s="192" t="str">
        <f t="shared" si="1421"/>
        <v/>
      </c>
      <c r="U1952" s="303" t="str">
        <f t="shared" si="1422"/>
        <v/>
      </c>
      <c r="V1952" s="300" t="str">
        <f t="shared" si="1423"/>
        <v/>
      </c>
      <c r="W1952" s="192" t="str">
        <f t="shared" si="1424"/>
        <v/>
      </c>
      <c r="X1952" s="303" t="str">
        <f t="shared" si="1425"/>
        <v/>
      </c>
      <c r="Y1952" s="300" t="str">
        <f t="shared" si="1426"/>
        <v/>
      </c>
      <c r="Z1952" s="300" t="str">
        <f t="shared" si="1427"/>
        <v/>
      </c>
      <c r="AA1952" s="303" t="str">
        <f t="shared" si="1428"/>
        <v/>
      </c>
      <c r="AB1952" s="300" t="str">
        <f t="shared" si="1429"/>
        <v/>
      </c>
      <c r="AC1952" s="300" t="str">
        <f t="shared" si="1430"/>
        <v/>
      </c>
      <c r="AD1952" s="300" t="str">
        <f t="shared" si="1431"/>
        <v/>
      </c>
      <c r="AE1952" s="192" t="str">
        <f t="shared" si="1432"/>
        <v/>
      </c>
      <c r="AF1952" s="192" t="str">
        <f t="shared" si="1433"/>
        <v/>
      </c>
      <c r="AG1952" s="192"/>
      <c r="AJ1952" s="300" t="str">
        <f t="shared" si="1434"/>
        <v/>
      </c>
      <c r="AK1952" s="300" t="str">
        <f t="shared" si="1435"/>
        <v/>
      </c>
      <c r="AL1952" s="300" t="str">
        <f t="shared" si="1436"/>
        <v/>
      </c>
      <c r="AM1952" s="300" t="str">
        <f t="shared" si="1437"/>
        <v/>
      </c>
      <c r="AN1952" s="300" t="str">
        <f t="shared" si="1438"/>
        <v/>
      </c>
      <c r="AO1952" s="300" t="str">
        <f t="shared" si="1439"/>
        <v/>
      </c>
      <c r="AP1952" s="300" t="str">
        <f t="shared" si="1440"/>
        <v/>
      </c>
      <c r="AQ1952" s="300" t="str">
        <f t="shared" si="1441"/>
        <v/>
      </c>
      <c r="AR1952" s="306" t="str">
        <f t="shared" si="1442"/>
        <v/>
      </c>
      <c r="AS1952" s="300" t="str">
        <f t="shared" si="1443"/>
        <v/>
      </c>
      <c r="AT1952" s="300" t="str">
        <f t="shared" si="1444"/>
        <v/>
      </c>
      <c r="AU1952" s="192" t="str">
        <f t="shared" si="1445"/>
        <v>рбс</v>
      </c>
      <c r="AV1952" s="192" t="str">
        <f t="shared" si="1446"/>
        <v>рбс87520698общпро</v>
      </c>
      <c r="AW1952" s="191">
        <f t="shared" si="1447"/>
        <v>0</v>
      </c>
      <c r="AX1952" s="191">
        <f t="shared" si="1448"/>
        <v>0</v>
      </c>
      <c r="AY1952" s="191">
        <f t="shared" si="1449"/>
        <v>148245.29</v>
      </c>
      <c r="AZ1952" s="191">
        <f t="shared" si="1450"/>
        <v>142245.29</v>
      </c>
      <c r="BA1952" s="193">
        <f t="shared" si="1451"/>
        <v>1</v>
      </c>
      <c r="BB1952" s="193">
        <f t="shared" si="1452"/>
        <v>1</v>
      </c>
      <c r="BC1952" s="193">
        <f t="shared" si="1453"/>
        <v>1</v>
      </c>
      <c r="BD1952" s="191">
        <f t="shared" si="1415"/>
        <v>148245.29</v>
      </c>
      <c r="BE1952" s="191">
        <f t="shared" si="1454"/>
        <v>142245.29</v>
      </c>
      <c r="BF1952" s="210">
        <f t="shared" si="1455"/>
        <v>148245.29</v>
      </c>
      <c r="BG1952" s="211">
        <f t="shared" si="1456"/>
        <v>148245.29</v>
      </c>
      <c r="BH1952" s="289"/>
      <c r="BI1952" s="289"/>
      <c r="BL1952" s="233" t="str">
        <f t="shared" si="1459"/>
        <v/>
      </c>
    </row>
    <row r="1953" spans="1:64" ht="12" customHeight="1">
      <c r="A1953" s="333" t="s">
        <v>769</v>
      </c>
      <c r="B1953" s="381" t="s">
        <v>327</v>
      </c>
      <c r="C1953" s="333" t="s">
        <v>770</v>
      </c>
      <c r="D1953" s="381" t="s">
        <v>316</v>
      </c>
      <c r="E1953" s="381" t="s">
        <v>1443</v>
      </c>
      <c r="F1953" s="381" t="s">
        <v>586</v>
      </c>
      <c r="G1953" s="381" t="s">
        <v>397</v>
      </c>
      <c r="H1953" s="100" t="s">
        <v>653</v>
      </c>
      <c r="I1953" s="381" t="s">
        <v>505</v>
      </c>
      <c r="J1953" s="382">
        <v>89467.12</v>
      </c>
      <c r="K1953" s="382">
        <v>70228</v>
      </c>
      <c r="L1953" s="191" t="str">
        <f t="shared" si="1416"/>
        <v>875206980701011004001024434001</v>
      </c>
      <c r="M1953" s="192">
        <f t="array" ref="M1953">IF(COUNT(SEARCH(Удалить_Роспись_КВСР,$B1953)*SEARCH(Удалить_Роспись_ПБС,$C1953)*SEARCH(Удалить_Роспись_КФСР, $D1953)*SEARCH(Удалить_Роспись_КЦСР,$E1953)*SEARCH(Удалить_Роспись_КВР,$F1953)*SEARCH(Удалить_Роспись_ЭК,$H1953)*SEARCH(Удалить_Роспись_КР,$I1953))&gt;0,0,1)</f>
        <v>0</v>
      </c>
      <c r="N1953" s="192">
        <f>IF(COUNT(SEARCH(Удалить_Индекс_КВСР,$B1953)*SEARCH(Удалить_Индекс_ПБС,$C1953)*SEARCH(Удалить_Индекс_КФСР,$D1953)*SEARCH(Удалить_Индекс_КЦСР,$E1953)*SEARCH(Удалить_Индекс_КВР,$F1953)*SEARCH(Удалить_Индекс_ЭК,$H1953)*SEARCH(Удалить_Индекс_КР,$I1953))&gt;0,0,1)</f>
        <v>1</v>
      </c>
      <c r="O1953" s="192" t="str">
        <f t="shared" si="1417"/>
        <v/>
      </c>
      <c r="P1953" s="192" t="str">
        <f t="shared" si="1460"/>
        <v/>
      </c>
      <c r="Q1953" s="300" t="str">
        <f t="shared" si="1418"/>
        <v/>
      </c>
      <c r="R1953" s="300" t="str">
        <f t="shared" si="1419"/>
        <v/>
      </c>
      <c r="S1953" s="300" t="str">
        <f t="shared" si="1420"/>
        <v/>
      </c>
      <c r="T1953" s="192" t="str">
        <f t="shared" si="1421"/>
        <v/>
      </c>
      <c r="U1953" s="303" t="str">
        <f t="shared" si="1422"/>
        <v/>
      </c>
      <c r="V1953" s="300" t="str">
        <f t="shared" si="1423"/>
        <v/>
      </c>
      <c r="W1953" s="192" t="str">
        <f t="shared" si="1424"/>
        <v/>
      </c>
      <c r="X1953" s="303" t="str">
        <f t="shared" si="1425"/>
        <v/>
      </c>
      <c r="Y1953" s="300" t="str">
        <f t="shared" si="1426"/>
        <v/>
      </c>
      <c r="Z1953" s="300" t="str">
        <f t="shared" si="1427"/>
        <v/>
      </c>
      <c r="AA1953" s="303" t="str">
        <f t="shared" si="1428"/>
        <v/>
      </c>
      <c r="AB1953" s="300" t="str">
        <f t="shared" si="1429"/>
        <v/>
      </c>
      <c r="AC1953" s="300" t="str">
        <f t="shared" si="1430"/>
        <v/>
      </c>
      <c r="AD1953" s="300" t="str">
        <f t="shared" si="1431"/>
        <v/>
      </c>
      <c r="AE1953" s="192" t="str">
        <f t="shared" si="1432"/>
        <v/>
      </c>
      <c r="AF1953" s="192" t="str">
        <f t="shared" si="1433"/>
        <v/>
      </c>
      <c r="AG1953" s="192"/>
      <c r="AJ1953" s="300" t="str">
        <f t="shared" si="1434"/>
        <v/>
      </c>
      <c r="AK1953" s="300" t="str">
        <f t="shared" si="1435"/>
        <v/>
      </c>
      <c r="AL1953" s="300" t="str">
        <f t="shared" si="1436"/>
        <v/>
      </c>
      <c r="AM1953" s="300" t="str">
        <f t="shared" si="1437"/>
        <v/>
      </c>
      <c r="AN1953" s="300" t="str">
        <f t="shared" si="1438"/>
        <v/>
      </c>
      <c r="AO1953" s="300" t="str">
        <f t="shared" si="1439"/>
        <v/>
      </c>
      <c r="AP1953" s="300" t="str">
        <f t="shared" si="1440"/>
        <v/>
      </c>
      <c r="AQ1953" s="300" t="str">
        <f t="shared" si="1441"/>
        <v/>
      </c>
      <c r="AR1953" s="306" t="str">
        <f t="shared" si="1442"/>
        <v/>
      </c>
      <c r="AS1953" s="300" t="str">
        <f t="shared" si="1443"/>
        <v/>
      </c>
      <c r="AT1953" s="300" t="str">
        <f t="shared" si="1444"/>
        <v/>
      </c>
      <c r="AU1953" s="192" t="str">
        <f t="shared" si="1445"/>
        <v>рбс</v>
      </c>
      <c r="AV1953" s="192" t="str">
        <f t="shared" si="1446"/>
        <v>рбс87520698общпро</v>
      </c>
      <c r="AW1953" s="191">
        <f t="shared" si="1447"/>
        <v>0</v>
      </c>
      <c r="AX1953" s="191">
        <f t="shared" si="1448"/>
        <v>0</v>
      </c>
      <c r="AY1953" s="191">
        <f t="shared" si="1449"/>
        <v>89467.12</v>
      </c>
      <c r="AZ1953" s="191">
        <f t="shared" si="1450"/>
        <v>70228</v>
      </c>
      <c r="BA1953" s="193">
        <f t="shared" si="1451"/>
        <v>1</v>
      </c>
      <c r="BB1953" s="193">
        <f t="shared" si="1452"/>
        <v>1</v>
      </c>
      <c r="BC1953" s="193">
        <f t="shared" si="1453"/>
        <v>1</v>
      </c>
      <c r="BD1953" s="191">
        <f t="shared" si="1415"/>
        <v>89467.12</v>
      </c>
      <c r="BE1953" s="191">
        <f t="shared" si="1454"/>
        <v>70228</v>
      </c>
      <c r="BF1953" s="210">
        <f t="shared" si="1455"/>
        <v>89467.12</v>
      </c>
      <c r="BG1953" s="211">
        <f t="shared" si="1456"/>
        <v>89467.12</v>
      </c>
      <c r="BH1953" s="289"/>
      <c r="BI1953" s="289"/>
      <c r="BL1953" s="233" t="str">
        <f t="shared" si="1459"/>
        <v/>
      </c>
    </row>
    <row r="1954" spans="1:64" ht="12" customHeight="1">
      <c r="A1954" s="333" t="s">
        <v>769</v>
      </c>
      <c r="B1954" s="381" t="s">
        <v>327</v>
      </c>
      <c r="C1954" s="333" t="s">
        <v>770</v>
      </c>
      <c r="D1954" s="381" t="s">
        <v>316</v>
      </c>
      <c r="E1954" s="381" t="s">
        <v>1443</v>
      </c>
      <c r="F1954" s="381" t="s">
        <v>658</v>
      </c>
      <c r="G1954" s="381" t="s">
        <v>395</v>
      </c>
      <c r="H1954" s="100" t="s">
        <v>653</v>
      </c>
      <c r="I1954" s="381" t="s">
        <v>505</v>
      </c>
      <c r="J1954" s="382">
        <v>500.73</v>
      </c>
      <c r="K1954" s="382">
        <v>500.73</v>
      </c>
      <c r="L1954" s="191" t="str">
        <f t="shared" si="1416"/>
        <v>875206980701011004001085329001</v>
      </c>
      <c r="M1954" s="192">
        <f t="array" ref="M1954">IF(COUNT(SEARCH(Удалить_Роспись_КВСР,$B1954)*SEARCH(Удалить_Роспись_ПБС,$C1954)*SEARCH(Удалить_Роспись_КФСР, $D1954)*SEARCH(Удалить_Роспись_КЦСР,$E1954)*SEARCH(Удалить_Роспись_КВР,$F1954)*SEARCH(Удалить_Роспись_ЭК,$H1954)*SEARCH(Удалить_Роспись_КР,$I1954))&gt;0,0,1)</f>
        <v>0</v>
      </c>
      <c r="N1954" s="192">
        <v>0</v>
      </c>
      <c r="O1954" s="192" t="str">
        <f t="shared" si="1417"/>
        <v/>
      </c>
      <c r="P1954" s="192" t="str">
        <f t="shared" si="1460"/>
        <v/>
      </c>
      <c r="Q1954" s="300" t="str">
        <f t="shared" si="1418"/>
        <v/>
      </c>
      <c r="R1954" s="300" t="str">
        <f t="shared" si="1419"/>
        <v/>
      </c>
      <c r="S1954" s="300" t="str">
        <f t="shared" si="1420"/>
        <v/>
      </c>
      <c r="T1954" s="192" t="str">
        <f t="shared" si="1421"/>
        <v/>
      </c>
      <c r="U1954" s="303" t="str">
        <f t="shared" si="1422"/>
        <v/>
      </c>
      <c r="V1954" s="300" t="str">
        <f t="shared" si="1423"/>
        <v/>
      </c>
      <c r="W1954" s="192" t="str">
        <f t="shared" si="1424"/>
        <v/>
      </c>
      <c r="X1954" s="303" t="str">
        <f t="shared" si="1425"/>
        <v/>
      </c>
      <c r="Y1954" s="300" t="str">
        <f t="shared" si="1426"/>
        <v/>
      </c>
      <c r="Z1954" s="300" t="str">
        <f t="shared" si="1427"/>
        <v/>
      </c>
      <c r="AA1954" s="303" t="str">
        <f t="shared" si="1428"/>
        <v/>
      </c>
      <c r="AB1954" s="300" t="str">
        <f t="shared" si="1429"/>
        <v/>
      </c>
      <c r="AC1954" s="300" t="str">
        <f t="shared" si="1430"/>
        <v/>
      </c>
      <c r="AD1954" s="300" t="str">
        <f t="shared" si="1431"/>
        <v/>
      </c>
      <c r="AE1954" s="192" t="str">
        <f t="shared" si="1432"/>
        <v/>
      </c>
      <c r="AF1954" s="192" t="str">
        <f t="shared" si="1433"/>
        <v/>
      </c>
      <c r="AG1954" s="192"/>
      <c r="AJ1954" s="300" t="str">
        <f t="shared" si="1434"/>
        <v/>
      </c>
      <c r="AK1954" s="300" t="str">
        <f t="shared" si="1435"/>
        <v/>
      </c>
      <c r="AL1954" s="300" t="str">
        <f t="shared" si="1436"/>
        <v/>
      </c>
      <c r="AM1954" s="300" t="str">
        <f t="shared" si="1437"/>
        <v/>
      </c>
      <c r="AN1954" s="300" t="str">
        <f t="shared" si="1438"/>
        <v/>
      </c>
      <c r="AO1954" s="300" t="str">
        <f t="shared" si="1439"/>
        <v/>
      </c>
      <c r="AP1954" s="300" t="str">
        <f t="shared" si="1440"/>
        <v/>
      </c>
      <c r="AQ1954" s="300" t="str">
        <f t="shared" si="1441"/>
        <v/>
      </c>
      <c r="AR1954" s="306" t="str">
        <f t="shared" si="1442"/>
        <v/>
      </c>
      <c r="AS1954" s="300" t="str">
        <f t="shared" si="1443"/>
        <v/>
      </c>
      <c r="AT1954" s="300" t="str">
        <f t="shared" si="1444"/>
        <v/>
      </c>
      <c r="AU1954" s="192" t="str">
        <f t="shared" si="1445"/>
        <v>рбс</v>
      </c>
      <c r="AV1954" s="192" t="str">
        <f t="shared" si="1446"/>
        <v>рбс87520698общпро</v>
      </c>
      <c r="AW1954" s="191">
        <f t="shared" si="1447"/>
        <v>0</v>
      </c>
      <c r="AX1954" s="191">
        <f t="shared" si="1448"/>
        <v>0</v>
      </c>
      <c r="AY1954" s="191">
        <f t="shared" si="1449"/>
        <v>0</v>
      </c>
      <c r="AZ1954" s="191">
        <f t="shared" si="1450"/>
        <v>0</v>
      </c>
      <c r="BA1954" s="193">
        <f t="shared" si="1451"/>
        <v>1</v>
      </c>
      <c r="BB1954" s="193">
        <f t="shared" si="1452"/>
        <v>1</v>
      </c>
      <c r="BC1954" s="193">
        <f t="shared" si="1453"/>
        <v>1</v>
      </c>
      <c r="BD1954" s="191">
        <f t="shared" si="1415"/>
        <v>0</v>
      </c>
      <c r="BE1954" s="191">
        <f t="shared" si="1454"/>
        <v>0</v>
      </c>
      <c r="BF1954" s="210">
        <f t="shared" si="1455"/>
        <v>0</v>
      </c>
      <c r="BG1954" s="211">
        <f t="shared" si="1456"/>
        <v>0</v>
      </c>
      <c r="BH1954" s="289"/>
      <c r="BI1954" s="289"/>
      <c r="BL1954" s="233" t="str">
        <f t="shared" si="1459"/>
        <v/>
      </c>
    </row>
    <row r="1955" spans="1:64" ht="12" customHeight="1">
      <c r="A1955" s="333" t="s">
        <v>769</v>
      </c>
      <c r="B1955" s="381" t="s">
        <v>327</v>
      </c>
      <c r="C1955" s="333" t="s">
        <v>770</v>
      </c>
      <c r="D1955" s="381" t="s">
        <v>316</v>
      </c>
      <c r="E1955" s="381" t="s">
        <v>1444</v>
      </c>
      <c r="F1955" s="381" t="s">
        <v>608</v>
      </c>
      <c r="G1955" s="381" t="s">
        <v>385</v>
      </c>
      <c r="H1955" s="100" t="s">
        <v>653</v>
      </c>
      <c r="I1955" s="381" t="s">
        <v>505</v>
      </c>
      <c r="J1955" s="382">
        <v>978613.09</v>
      </c>
      <c r="K1955" s="382">
        <v>959717.19</v>
      </c>
      <c r="L1955" s="191" t="str">
        <f t="shared" si="1416"/>
        <v>875206980701011004101011121101</v>
      </c>
      <c r="M1955" s="192">
        <f t="array" ref="M1955">IF(COUNT(SEARCH(Удалить_Роспись_КВСР,$B1955)*SEARCH(Удалить_Роспись_ПБС,$C1955)*SEARCH(Удалить_Роспись_КФСР, $D1955)*SEARCH(Удалить_Роспись_КЦСР,$E1955)*SEARCH(Удалить_Роспись_КВР,$F1955)*SEARCH(Удалить_Роспись_ЭК,$H1955)*SEARCH(Удалить_Роспись_КР,$I1955))&gt;0,0,1)</f>
        <v>0</v>
      </c>
      <c r="N1955" s="192">
        <v>0</v>
      </c>
      <c r="O1955" s="192" t="str">
        <f t="shared" si="1417"/>
        <v/>
      </c>
      <c r="P1955" s="192" t="str">
        <f t="shared" si="1460"/>
        <v/>
      </c>
      <c r="Q1955" s="300" t="str">
        <f t="shared" si="1418"/>
        <v/>
      </c>
      <c r="R1955" s="300" t="str">
        <f t="shared" si="1419"/>
        <v/>
      </c>
      <c r="S1955" s="300" t="str">
        <f t="shared" si="1420"/>
        <v/>
      </c>
      <c r="T1955" s="192" t="str">
        <f t="shared" si="1421"/>
        <v/>
      </c>
      <c r="U1955" s="303" t="str">
        <f t="shared" si="1422"/>
        <v/>
      </c>
      <c r="V1955" s="300" t="str">
        <f t="shared" si="1423"/>
        <v/>
      </c>
      <c r="W1955" s="192" t="str">
        <f t="shared" si="1424"/>
        <v/>
      </c>
      <c r="X1955" s="303" t="str">
        <f t="shared" si="1425"/>
        <v/>
      </c>
      <c r="Y1955" s="300" t="str">
        <f t="shared" si="1426"/>
        <v/>
      </c>
      <c r="Z1955" s="300" t="str">
        <f t="shared" si="1427"/>
        <v/>
      </c>
      <c r="AA1955" s="303" t="str">
        <f t="shared" si="1428"/>
        <v/>
      </c>
      <c r="AB1955" s="300" t="str">
        <f t="shared" si="1429"/>
        <v/>
      </c>
      <c r="AC1955" s="300" t="str">
        <f t="shared" si="1430"/>
        <v/>
      </c>
      <c r="AD1955" s="300" t="str">
        <f t="shared" si="1431"/>
        <v/>
      </c>
      <c r="AE1955" s="192" t="str">
        <f t="shared" si="1432"/>
        <v/>
      </c>
      <c r="AF1955" s="192" t="str">
        <f t="shared" si="1433"/>
        <v/>
      </c>
      <c r="AG1955" s="192"/>
      <c r="AJ1955" s="300" t="str">
        <f t="shared" si="1434"/>
        <v/>
      </c>
      <c r="AK1955" s="300" t="str">
        <f t="shared" si="1435"/>
        <v/>
      </c>
      <c r="AL1955" s="300" t="str">
        <f t="shared" si="1436"/>
        <v/>
      </c>
      <c r="AM1955" s="300" t="str">
        <f t="shared" si="1437"/>
        <v/>
      </c>
      <c r="AN1955" s="300" t="str">
        <f t="shared" si="1438"/>
        <v/>
      </c>
      <c r="AO1955" s="300" t="str">
        <f t="shared" si="1439"/>
        <v/>
      </c>
      <c r="AP1955" s="300" t="str">
        <f t="shared" si="1440"/>
        <v/>
      </c>
      <c r="AQ1955" s="300" t="str">
        <f t="shared" si="1441"/>
        <v/>
      </c>
      <c r="AR1955" s="306" t="str">
        <f t="shared" si="1442"/>
        <v/>
      </c>
      <c r="AS1955" s="300" t="str">
        <f t="shared" si="1443"/>
        <v/>
      </c>
      <c r="AT1955" s="300" t="str">
        <f t="shared" si="1444"/>
        <v/>
      </c>
      <c r="AU1955" s="192" t="str">
        <f t="shared" si="1445"/>
        <v>рбс</v>
      </c>
      <c r="AV1955" s="192" t="str">
        <f t="shared" si="1446"/>
        <v>рбс87520698общопл</v>
      </c>
      <c r="AW1955" s="191">
        <f t="shared" si="1447"/>
        <v>0</v>
      </c>
      <c r="AX1955" s="191">
        <f t="shared" si="1448"/>
        <v>0</v>
      </c>
      <c r="AY1955" s="191">
        <f t="shared" si="1449"/>
        <v>0</v>
      </c>
      <c r="AZ1955" s="191">
        <f t="shared" si="1450"/>
        <v>0</v>
      </c>
      <c r="BA1955" s="193">
        <f t="shared" si="1451"/>
        <v>1</v>
      </c>
      <c r="BB1955" s="193">
        <f t="shared" si="1452"/>
        <v>1</v>
      </c>
      <c r="BC1955" s="193">
        <f t="shared" si="1453"/>
        <v>1</v>
      </c>
      <c r="BD1955" s="191">
        <f t="shared" si="1415"/>
        <v>0</v>
      </c>
      <c r="BE1955" s="191">
        <f t="shared" si="1454"/>
        <v>0</v>
      </c>
      <c r="BF1955" s="210">
        <f t="shared" si="1455"/>
        <v>0</v>
      </c>
      <c r="BG1955" s="211">
        <f t="shared" si="1456"/>
        <v>0</v>
      </c>
      <c r="BH1955" s="289"/>
      <c r="BI1955" s="289"/>
      <c r="BL1955" s="233" t="str">
        <f t="shared" si="1459"/>
        <v/>
      </c>
    </row>
    <row r="1956" spans="1:64" ht="12" customHeight="1">
      <c r="A1956" s="333" t="s">
        <v>769</v>
      </c>
      <c r="B1956" s="381" t="s">
        <v>327</v>
      </c>
      <c r="C1956" s="333" t="s">
        <v>770</v>
      </c>
      <c r="D1956" s="381" t="s">
        <v>316</v>
      </c>
      <c r="E1956" s="381" t="s">
        <v>1444</v>
      </c>
      <c r="F1956" s="381" t="s">
        <v>902</v>
      </c>
      <c r="G1956" s="381" t="s">
        <v>387</v>
      </c>
      <c r="H1956" s="100" t="s">
        <v>653</v>
      </c>
      <c r="I1956" s="381" t="s">
        <v>505</v>
      </c>
      <c r="J1956" s="382">
        <v>286206.3</v>
      </c>
      <c r="K1956" s="382">
        <v>280182.73</v>
      </c>
      <c r="L1956" s="191" t="str">
        <f t="shared" si="1416"/>
        <v>875206980701011004101011921301</v>
      </c>
      <c r="M1956" s="192">
        <f t="array" ref="M1956">IF(COUNT(SEARCH(Удалить_Роспись_КВСР,$B1956)*SEARCH(Удалить_Роспись_ПБС,$C1956)*SEARCH(Удалить_Роспись_КФСР, $D1956)*SEARCH(Удалить_Роспись_КЦСР,$E1956)*SEARCH(Удалить_Роспись_КВР,$F1956)*SEARCH(Удалить_Роспись_ЭК,$H1956)*SEARCH(Удалить_Роспись_КР,$I1956))&gt;0,0,1)</f>
        <v>0</v>
      </c>
      <c r="N1956" s="192">
        <v>0</v>
      </c>
      <c r="O1956" s="192" t="str">
        <f t="shared" si="1417"/>
        <v/>
      </c>
      <c r="P1956" s="192" t="str">
        <f t="shared" si="1460"/>
        <v/>
      </c>
      <c r="Q1956" s="300" t="str">
        <f t="shared" si="1418"/>
        <v/>
      </c>
      <c r="R1956" s="300" t="str">
        <f t="shared" si="1419"/>
        <v/>
      </c>
      <c r="S1956" s="300" t="str">
        <f t="shared" si="1420"/>
        <v/>
      </c>
      <c r="T1956" s="192" t="str">
        <f t="shared" si="1421"/>
        <v/>
      </c>
      <c r="U1956" s="303" t="str">
        <f t="shared" si="1422"/>
        <v/>
      </c>
      <c r="V1956" s="300" t="str">
        <f t="shared" si="1423"/>
        <v/>
      </c>
      <c r="W1956" s="192" t="str">
        <f t="shared" si="1424"/>
        <v/>
      </c>
      <c r="X1956" s="303" t="str">
        <f t="shared" si="1425"/>
        <v/>
      </c>
      <c r="Y1956" s="300" t="str">
        <f t="shared" si="1426"/>
        <v/>
      </c>
      <c r="Z1956" s="300" t="str">
        <f t="shared" si="1427"/>
        <v/>
      </c>
      <c r="AA1956" s="303" t="str">
        <f t="shared" si="1428"/>
        <v/>
      </c>
      <c r="AB1956" s="300" t="str">
        <f t="shared" si="1429"/>
        <v/>
      </c>
      <c r="AC1956" s="300" t="str">
        <f t="shared" si="1430"/>
        <v/>
      </c>
      <c r="AD1956" s="300" t="str">
        <f t="shared" si="1431"/>
        <v/>
      </c>
      <c r="AE1956" s="192" t="str">
        <f t="shared" si="1432"/>
        <v/>
      </c>
      <c r="AF1956" s="192" t="str">
        <f t="shared" si="1433"/>
        <v/>
      </c>
      <c r="AG1956" s="192"/>
      <c r="AJ1956" s="300" t="str">
        <f t="shared" si="1434"/>
        <v/>
      </c>
      <c r="AK1956" s="300" t="str">
        <f t="shared" si="1435"/>
        <v/>
      </c>
      <c r="AL1956" s="300" t="str">
        <f t="shared" si="1436"/>
        <v/>
      </c>
      <c r="AM1956" s="300" t="str">
        <f t="shared" si="1437"/>
        <v/>
      </c>
      <c r="AN1956" s="300" t="str">
        <f t="shared" si="1438"/>
        <v/>
      </c>
      <c r="AO1956" s="300" t="str">
        <f t="shared" si="1439"/>
        <v/>
      </c>
      <c r="AP1956" s="300" t="str">
        <f t="shared" si="1440"/>
        <v/>
      </c>
      <c r="AQ1956" s="300" t="str">
        <f t="shared" si="1441"/>
        <v/>
      </c>
      <c r="AR1956" s="306" t="str">
        <f t="shared" si="1442"/>
        <v/>
      </c>
      <c r="AS1956" s="300" t="str">
        <f t="shared" si="1443"/>
        <v/>
      </c>
      <c r="AT1956" s="300" t="str">
        <f t="shared" si="1444"/>
        <v/>
      </c>
      <c r="AU1956" s="192" t="str">
        <f t="shared" si="1445"/>
        <v>рбс</v>
      </c>
      <c r="AV1956" s="192" t="str">
        <f t="shared" si="1446"/>
        <v>рбс87520698общопл</v>
      </c>
      <c r="AW1956" s="191">
        <f t="shared" si="1447"/>
        <v>0</v>
      </c>
      <c r="AX1956" s="191">
        <f t="shared" si="1448"/>
        <v>0</v>
      </c>
      <c r="AY1956" s="191">
        <f t="shared" si="1449"/>
        <v>0</v>
      </c>
      <c r="AZ1956" s="191">
        <f t="shared" si="1450"/>
        <v>0</v>
      </c>
      <c r="BA1956" s="193">
        <f t="shared" si="1451"/>
        <v>1</v>
      </c>
      <c r="BB1956" s="193">
        <f t="shared" si="1452"/>
        <v>1</v>
      </c>
      <c r="BC1956" s="193">
        <f t="shared" si="1453"/>
        <v>1</v>
      </c>
      <c r="BD1956" s="191">
        <f t="shared" si="1415"/>
        <v>0</v>
      </c>
      <c r="BE1956" s="191">
        <f t="shared" si="1454"/>
        <v>0</v>
      </c>
      <c r="BF1956" s="210">
        <f t="shared" si="1455"/>
        <v>0</v>
      </c>
      <c r="BG1956" s="211">
        <f t="shared" si="1456"/>
        <v>0</v>
      </c>
      <c r="BH1956" s="289"/>
      <c r="BI1956" s="289"/>
      <c r="BL1956" s="233" t="str">
        <f t="shared" si="1459"/>
        <v/>
      </c>
    </row>
    <row r="1957" spans="1:64" ht="12" customHeight="1">
      <c r="A1957" s="333" t="s">
        <v>769</v>
      </c>
      <c r="B1957" s="381" t="s">
        <v>327</v>
      </c>
      <c r="C1957" s="333" t="s">
        <v>770</v>
      </c>
      <c r="D1957" s="381" t="s">
        <v>316</v>
      </c>
      <c r="E1957" s="381" t="s">
        <v>1445</v>
      </c>
      <c r="F1957" s="381" t="s">
        <v>589</v>
      </c>
      <c r="G1957" s="381" t="s">
        <v>386</v>
      </c>
      <c r="H1957" s="100" t="s">
        <v>653</v>
      </c>
      <c r="I1957" s="381" t="s">
        <v>505</v>
      </c>
      <c r="J1957" s="382">
        <v>40800</v>
      </c>
      <c r="K1957" s="382">
        <v>40800</v>
      </c>
      <c r="L1957" s="191" t="str">
        <f t="shared" si="1416"/>
        <v>875206980701011004701011221201</v>
      </c>
      <c r="M1957" s="192">
        <f t="array" ref="M1957">IF(COUNT(SEARCH(Удалить_Роспись_КВСР,$B1957)*SEARCH(Удалить_Роспись_ПБС,$C1957)*SEARCH(Удалить_Роспись_КФСР, $D1957)*SEARCH(Удалить_Роспись_КЦСР,$E1957)*SEARCH(Удалить_Роспись_КВР,$F1957)*SEARCH(Удалить_Роспись_ЭК,$H1957)*SEARCH(Удалить_Роспись_КР,$I1957))&gt;0,0,1)</f>
        <v>0</v>
      </c>
      <c r="N1957" s="192">
        <f>IF(COUNT(SEARCH(Удалить_Индекс_КВСР,$B1957)*SEARCH(Удалить_Индекс_ПБС,$C1957)*SEARCH(Удалить_Индекс_КФСР,$D1957)*SEARCH(Удалить_Индекс_КЦСР,$E1957)*SEARCH(Удалить_Индекс_КВР,$F1957)*SEARCH(Удалить_Индекс_ЭК,$H1957)*SEARCH(Удалить_Индекс_КР,$I1957))&gt;0,0,1)</f>
        <v>1</v>
      </c>
      <c r="O1957" s="192" t="str">
        <f t="shared" si="1417"/>
        <v/>
      </c>
      <c r="P1957" s="192" t="str">
        <f t="shared" si="1460"/>
        <v/>
      </c>
      <c r="Q1957" s="300" t="str">
        <f t="shared" si="1418"/>
        <v/>
      </c>
      <c r="R1957" s="300" t="str">
        <f t="shared" si="1419"/>
        <v/>
      </c>
      <c r="S1957" s="300" t="str">
        <f t="shared" si="1420"/>
        <v/>
      </c>
      <c r="T1957" s="192" t="str">
        <f t="shared" si="1421"/>
        <v/>
      </c>
      <c r="U1957" s="303" t="str">
        <f t="shared" si="1422"/>
        <v/>
      </c>
      <c r="V1957" s="300" t="str">
        <f t="shared" si="1423"/>
        <v/>
      </c>
      <c r="W1957" s="192" t="str">
        <f t="shared" si="1424"/>
        <v/>
      </c>
      <c r="X1957" s="303" t="str">
        <f t="shared" si="1425"/>
        <v/>
      </c>
      <c r="Y1957" s="300" t="str">
        <f t="shared" si="1426"/>
        <v/>
      </c>
      <c r="Z1957" s="300" t="str">
        <f t="shared" si="1427"/>
        <v/>
      </c>
      <c r="AA1957" s="303" t="str">
        <f t="shared" si="1428"/>
        <v/>
      </c>
      <c r="AB1957" s="300" t="str">
        <f t="shared" si="1429"/>
        <v/>
      </c>
      <c r="AC1957" s="300" t="str">
        <f t="shared" si="1430"/>
        <v/>
      </c>
      <c r="AD1957" s="300" t="str">
        <f t="shared" si="1431"/>
        <v/>
      </c>
      <c r="AE1957" s="192" t="str">
        <f t="shared" si="1432"/>
        <v/>
      </c>
      <c r="AF1957" s="192" t="str">
        <f t="shared" si="1433"/>
        <v/>
      </c>
      <c r="AG1957" s="192"/>
      <c r="AJ1957" s="300" t="str">
        <f t="shared" si="1434"/>
        <v/>
      </c>
      <c r="AK1957" s="300" t="str">
        <f t="shared" si="1435"/>
        <v/>
      </c>
      <c r="AL1957" s="300" t="str">
        <f t="shared" si="1436"/>
        <v/>
      </c>
      <c r="AM1957" s="300" t="str">
        <f t="shared" si="1437"/>
        <v/>
      </c>
      <c r="AN1957" s="300" t="str">
        <f t="shared" si="1438"/>
        <v/>
      </c>
      <c r="AO1957" s="300" t="str">
        <f t="shared" si="1439"/>
        <v/>
      </c>
      <c r="AP1957" s="300" t="str">
        <f t="shared" si="1440"/>
        <v/>
      </c>
      <c r="AQ1957" s="300" t="str">
        <f t="shared" si="1441"/>
        <v/>
      </c>
      <c r="AR1957" s="306" t="str">
        <f t="shared" si="1442"/>
        <v/>
      </c>
      <c r="AS1957" s="300" t="str">
        <f t="shared" si="1443"/>
        <v/>
      </c>
      <c r="AT1957" s="300" t="str">
        <f t="shared" si="1444"/>
        <v/>
      </c>
      <c r="AU1957" s="192" t="str">
        <f t="shared" si="1445"/>
        <v>рбс</v>
      </c>
      <c r="AV1957" s="192" t="str">
        <f t="shared" si="1446"/>
        <v>рбс87520698общпро</v>
      </c>
      <c r="AW1957" s="191">
        <f t="shared" si="1447"/>
        <v>0</v>
      </c>
      <c r="AX1957" s="191">
        <f t="shared" si="1448"/>
        <v>0</v>
      </c>
      <c r="AY1957" s="191">
        <f t="shared" si="1449"/>
        <v>40800</v>
      </c>
      <c r="AZ1957" s="191">
        <f t="shared" si="1450"/>
        <v>40800</v>
      </c>
      <c r="BA1957" s="193">
        <f t="shared" si="1451"/>
        <v>1</v>
      </c>
      <c r="BB1957" s="193">
        <f t="shared" si="1452"/>
        <v>1</v>
      </c>
      <c r="BC1957" s="193">
        <f t="shared" si="1453"/>
        <v>1</v>
      </c>
      <c r="BD1957" s="191">
        <f t="shared" si="1415"/>
        <v>40800</v>
      </c>
      <c r="BE1957" s="191">
        <f t="shared" si="1454"/>
        <v>40800</v>
      </c>
      <c r="BF1957" s="210">
        <f t="shared" si="1455"/>
        <v>40800</v>
      </c>
      <c r="BG1957" s="211">
        <f t="shared" si="1456"/>
        <v>40800</v>
      </c>
      <c r="BH1957" s="289"/>
      <c r="BI1957" s="289"/>
      <c r="BL1957" s="233" t="str">
        <f t="shared" si="1459"/>
        <v/>
      </c>
    </row>
    <row r="1958" spans="1:64" ht="12" customHeight="1">
      <c r="A1958" s="333" t="s">
        <v>769</v>
      </c>
      <c r="B1958" s="381" t="s">
        <v>327</v>
      </c>
      <c r="C1958" s="333" t="s">
        <v>770</v>
      </c>
      <c r="D1958" s="381" t="s">
        <v>316</v>
      </c>
      <c r="E1958" s="381" t="s">
        <v>1446</v>
      </c>
      <c r="F1958" s="381" t="s">
        <v>586</v>
      </c>
      <c r="G1958" s="381" t="s">
        <v>393</v>
      </c>
      <c r="H1958" s="100" t="s">
        <v>653</v>
      </c>
      <c r="I1958" s="381" t="s">
        <v>505</v>
      </c>
      <c r="J1958" s="382">
        <v>854039.79</v>
      </c>
      <c r="K1958" s="382">
        <v>613581.55000000005</v>
      </c>
      <c r="L1958" s="191" t="str">
        <f t="shared" si="1416"/>
        <v>875206980701011004Г01024422301</v>
      </c>
      <c r="M1958" s="192">
        <f t="array" ref="M1958">IF(COUNT(SEARCH(Удалить_Роспись_КВСР,$B1958)*SEARCH(Удалить_Роспись_ПБС,$C1958)*SEARCH(Удалить_Роспись_КФСР, $D1958)*SEARCH(Удалить_Роспись_КЦСР,$E1958)*SEARCH(Удалить_Роспись_КВР,$F1958)*SEARCH(Удалить_Роспись_ЭК,$H1958)*SEARCH(Удалить_Роспись_КР,$I1958))&gt;0,0,1)</f>
        <v>0</v>
      </c>
      <c r="N1958" s="192">
        <f>IF(COUNT(SEARCH(Удалить_Индекс_КВСР,$B1958)*SEARCH(Удалить_Индекс_ПБС,$C1958)*SEARCH(Удалить_Индекс_КФСР,$D1958)*SEARCH(Удалить_Индекс_КЦСР,$E1958)*SEARCH(Удалить_Индекс_КВР,$F1958)*SEARCH(Удалить_Индекс_ЭК,$H1958)*SEARCH(Удалить_Индекс_КР,$I1958))&gt;0,0,1)</f>
        <v>1</v>
      </c>
      <c r="O1958" s="192" t="str">
        <f t="shared" si="1417"/>
        <v/>
      </c>
      <c r="P1958" s="192" t="str">
        <f t="shared" si="1460"/>
        <v/>
      </c>
      <c r="Q1958" s="300" t="str">
        <f t="shared" si="1418"/>
        <v/>
      </c>
      <c r="R1958" s="300" t="str">
        <f t="shared" si="1419"/>
        <v/>
      </c>
      <c r="S1958" s="300" t="str">
        <f t="shared" si="1420"/>
        <v/>
      </c>
      <c r="T1958" s="192" t="str">
        <f t="shared" si="1421"/>
        <v/>
      </c>
      <c r="U1958" s="303" t="str">
        <f t="shared" si="1422"/>
        <v/>
      </c>
      <c r="V1958" s="300" t="str">
        <f t="shared" si="1423"/>
        <v/>
      </c>
      <c r="W1958" s="192" t="str">
        <f t="shared" si="1424"/>
        <v/>
      </c>
      <c r="X1958" s="303" t="str">
        <f t="shared" si="1425"/>
        <v/>
      </c>
      <c r="Y1958" s="300" t="str">
        <f t="shared" si="1426"/>
        <v/>
      </c>
      <c r="Z1958" s="300" t="str">
        <f t="shared" si="1427"/>
        <v/>
      </c>
      <c r="AA1958" s="303" t="str">
        <f t="shared" si="1428"/>
        <v/>
      </c>
      <c r="AB1958" s="300" t="str">
        <f t="shared" si="1429"/>
        <v/>
      </c>
      <c r="AC1958" s="300" t="str">
        <f t="shared" si="1430"/>
        <v/>
      </c>
      <c r="AD1958" s="300" t="str">
        <f t="shared" si="1431"/>
        <v/>
      </c>
      <c r="AE1958" s="192" t="str">
        <f t="shared" si="1432"/>
        <v/>
      </c>
      <c r="AF1958" s="192" t="str">
        <f t="shared" si="1433"/>
        <v/>
      </c>
      <c r="AG1958" s="192"/>
      <c r="AJ1958" s="300" t="str">
        <f t="shared" si="1434"/>
        <v/>
      </c>
      <c r="AK1958" s="300" t="str">
        <f t="shared" si="1435"/>
        <v/>
      </c>
      <c r="AL1958" s="300" t="str">
        <f t="shared" si="1436"/>
        <v/>
      </c>
      <c r="AM1958" s="300" t="str">
        <f t="shared" si="1437"/>
        <v/>
      </c>
      <c r="AN1958" s="300" t="str">
        <f t="shared" si="1438"/>
        <v/>
      </c>
      <c r="AO1958" s="300" t="str">
        <f t="shared" si="1439"/>
        <v/>
      </c>
      <c r="AP1958" s="300" t="str">
        <f t="shared" si="1440"/>
        <v/>
      </c>
      <c r="AQ1958" s="300" t="str">
        <f t="shared" si="1441"/>
        <v/>
      </c>
      <c r="AR1958" s="306" t="str">
        <f t="shared" si="1442"/>
        <v/>
      </c>
      <c r="AS1958" s="300" t="str">
        <f t="shared" si="1443"/>
        <v/>
      </c>
      <c r="AT1958" s="300" t="str">
        <f t="shared" si="1444"/>
        <v/>
      </c>
      <c r="AU1958" s="192" t="str">
        <f t="shared" si="1445"/>
        <v>рбс</v>
      </c>
      <c r="AV1958" s="192" t="str">
        <f t="shared" si="1446"/>
        <v>рбс87520698общком</v>
      </c>
      <c r="AW1958" s="191">
        <f t="shared" si="1447"/>
        <v>0</v>
      </c>
      <c r="AX1958" s="191">
        <f t="shared" si="1448"/>
        <v>0</v>
      </c>
      <c r="AY1958" s="191">
        <f t="shared" si="1449"/>
        <v>854039.79</v>
      </c>
      <c r="AZ1958" s="191">
        <f t="shared" si="1450"/>
        <v>613581.55000000005</v>
      </c>
      <c r="BA1958" s="193">
        <f t="shared" si="1451"/>
        <v>1</v>
      </c>
      <c r="BB1958" s="193">
        <f t="shared" si="1452"/>
        <v>1</v>
      </c>
      <c r="BC1958" s="193">
        <f t="shared" si="1453"/>
        <v>1</v>
      </c>
      <c r="BD1958" s="191">
        <f t="shared" si="1415"/>
        <v>854039.79</v>
      </c>
      <c r="BE1958" s="191">
        <f t="shared" si="1454"/>
        <v>613581.55000000005</v>
      </c>
      <c r="BF1958" s="210">
        <f t="shared" si="1455"/>
        <v>854039.79</v>
      </c>
      <c r="BG1958" s="211">
        <f t="shared" si="1456"/>
        <v>854039.79</v>
      </c>
      <c r="BH1958" s="289"/>
      <c r="BI1958" s="289"/>
      <c r="BL1958" s="233" t="str">
        <f t="shared" si="1459"/>
        <v/>
      </c>
    </row>
    <row r="1959" spans="1:64" ht="12" customHeight="1">
      <c r="A1959" s="333" t="s">
        <v>769</v>
      </c>
      <c r="B1959" s="381" t="s">
        <v>327</v>
      </c>
      <c r="C1959" s="333" t="s">
        <v>770</v>
      </c>
      <c r="D1959" s="381" t="s">
        <v>316</v>
      </c>
      <c r="E1959" s="381" t="s">
        <v>1447</v>
      </c>
      <c r="F1959" s="381" t="s">
        <v>586</v>
      </c>
      <c r="G1959" s="381" t="s">
        <v>397</v>
      </c>
      <c r="H1959" s="100" t="s">
        <v>653</v>
      </c>
      <c r="I1959" s="381" t="s">
        <v>505</v>
      </c>
      <c r="J1959" s="382">
        <v>925926.11</v>
      </c>
      <c r="K1959" s="382">
        <v>718897.67</v>
      </c>
      <c r="L1959" s="191" t="str">
        <f t="shared" si="1416"/>
        <v>875206980701011004П01024434001</v>
      </c>
      <c r="M1959" s="192">
        <f t="array" ref="M1959">IF(COUNT(SEARCH(Удалить_Роспись_КВСР,$B1959)*SEARCH(Удалить_Роспись_ПБС,$C1959)*SEARCH(Удалить_Роспись_КФСР, $D1959)*SEARCH(Удалить_Роспись_КЦСР,$E1959)*SEARCH(Удалить_Роспись_КВР,$F1959)*SEARCH(Удалить_Роспись_ЭК,$H1959)*SEARCH(Удалить_Роспись_КР,$I1959))&gt;0,0,1)</f>
        <v>0</v>
      </c>
      <c r="N1959" s="192">
        <f>IF(COUNT(SEARCH(Удалить_Индекс_КВСР,$B1959)*SEARCH(Удалить_Индекс_ПБС,$C1959)*SEARCH(Удалить_Индекс_КФСР,$D1959)*SEARCH(Удалить_Индекс_КЦСР,$E1959)*SEARCH(Удалить_Индекс_КВР,$F1959)*SEARCH(Удалить_Индекс_ЭК,$H1959)*SEARCH(Удалить_Индекс_КР,$I1959))&gt;0,0,1)</f>
        <v>1</v>
      </c>
      <c r="O1959" s="192" t="str">
        <f t="shared" si="1417"/>
        <v/>
      </c>
      <c r="P1959" s="192" t="str">
        <f t="shared" si="1460"/>
        <v/>
      </c>
      <c r="Q1959" s="300" t="str">
        <f t="shared" si="1418"/>
        <v/>
      </c>
      <c r="R1959" s="300" t="str">
        <f t="shared" si="1419"/>
        <v/>
      </c>
      <c r="S1959" s="300" t="str">
        <f t="shared" si="1420"/>
        <v/>
      </c>
      <c r="T1959" s="192" t="str">
        <f t="shared" si="1421"/>
        <v/>
      </c>
      <c r="U1959" s="303" t="str">
        <f t="shared" si="1422"/>
        <v/>
      </c>
      <c r="V1959" s="300" t="str">
        <f t="shared" si="1423"/>
        <v/>
      </c>
      <c r="W1959" s="192" t="str">
        <f t="shared" si="1424"/>
        <v/>
      </c>
      <c r="X1959" s="303" t="str">
        <f t="shared" si="1425"/>
        <v/>
      </c>
      <c r="Y1959" s="300" t="str">
        <f t="shared" si="1426"/>
        <v/>
      </c>
      <c r="Z1959" s="300" t="str">
        <f t="shared" si="1427"/>
        <v/>
      </c>
      <c r="AA1959" s="303" t="str">
        <f t="shared" si="1428"/>
        <v/>
      </c>
      <c r="AB1959" s="300" t="str">
        <f t="shared" si="1429"/>
        <v/>
      </c>
      <c r="AC1959" s="300" t="str">
        <f t="shared" si="1430"/>
        <v/>
      </c>
      <c r="AD1959" s="300" t="str">
        <f t="shared" si="1431"/>
        <v/>
      </c>
      <c r="AE1959" s="192" t="str">
        <f t="shared" si="1432"/>
        <v/>
      </c>
      <c r="AF1959" s="192" t="str">
        <f t="shared" si="1433"/>
        <v/>
      </c>
      <c r="AG1959" s="192"/>
      <c r="AJ1959" s="300" t="str">
        <f t="shared" si="1434"/>
        <v/>
      </c>
      <c r="AK1959" s="300" t="str">
        <f t="shared" si="1435"/>
        <v/>
      </c>
      <c r="AL1959" s="300" t="str">
        <f t="shared" si="1436"/>
        <v/>
      </c>
      <c r="AM1959" s="300" t="str">
        <f t="shared" si="1437"/>
        <v/>
      </c>
      <c r="AN1959" s="300" t="str">
        <f t="shared" si="1438"/>
        <v/>
      </c>
      <c r="AO1959" s="300" t="str">
        <f t="shared" si="1439"/>
        <v/>
      </c>
      <c r="AP1959" s="300" t="str">
        <f t="shared" si="1440"/>
        <v/>
      </c>
      <c r="AQ1959" s="300" t="str">
        <f t="shared" si="1441"/>
        <v/>
      </c>
      <c r="AR1959" s="306" t="str">
        <f t="shared" si="1442"/>
        <v/>
      </c>
      <c r="AS1959" s="300" t="str">
        <f t="shared" si="1443"/>
        <v/>
      </c>
      <c r="AT1959" s="300" t="str">
        <f t="shared" si="1444"/>
        <v/>
      </c>
      <c r="AU1959" s="192" t="str">
        <f t="shared" si="1445"/>
        <v>рбс</v>
      </c>
      <c r="AV1959" s="192" t="str">
        <f t="shared" si="1446"/>
        <v>рбс87520698общпро</v>
      </c>
      <c r="AW1959" s="191">
        <f t="shared" si="1447"/>
        <v>0</v>
      </c>
      <c r="AX1959" s="191">
        <f t="shared" si="1448"/>
        <v>0</v>
      </c>
      <c r="AY1959" s="191">
        <f t="shared" si="1449"/>
        <v>925926.11</v>
      </c>
      <c r="AZ1959" s="191">
        <f t="shared" si="1450"/>
        <v>718897.67</v>
      </c>
      <c r="BA1959" s="193">
        <f t="shared" si="1451"/>
        <v>1</v>
      </c>
      <c r="BB1959" s="193">
        <f t="shared" si="1452"/>
        <v>1</v>
      </c>
      <c r="BC1959" s="193">
        <f t="shared" si="1453"/>
        <v>1</v>
      </c>
      <c r="BD1959" s="191">
        <f t="shared" si="1415"/>
        <v>925926.11</v>
      </c>
      <c r="BE1959" s="191">
        <f t="shared" si="1454"/>
        <v>718897.67</v>
      </c>
      <c r="BF1959" s="210">
        <f t="shared" si="1455"/>
        <v>925926.11</v>
      </c>
      <c r="BG1959" s="211">
        <f t="shared" si="1456"/>
        <v>925926.11</v>
      </c>
      <c r="BH1959" s="289"/>
      <c r="BI1959" s="289"/>
      <c r="BL1959" s="233" t="str">
        <f t="shared" si="1459"/>
        <v/>
      </c>
    </row>
    <row r="1960" spans="1:64" ht="12" customHeight="1">
      <c r="A1960" s="333" t="s">
        <v>769</v>
      </c>
      <c r="B1960" s="381" t="s">
        <v>327</v>
      </c>
      <c r="C1960" s="333" t="s">
        <v>770</v>
      </c>
      <c r="D1960" s="381" t="s">
        <v>316</v>
      </c>
      <c r="E1960" s="381" t="s">
        <v>1449</v>
      </c>
      <c r="F1960" s="381" t="s">
        <v>586</v>
      </c>
      <c r="G1960" s="381" t="s">
        <v>393</v>
      </c>
      <c r="H1960" s="100" t="s">
        <v>653</v>
      </c>
      <c r="I1960" s="381" t="s">
        <v>505</v>
      </c>
      <c r="J1960" s="382">
        <v>102141</v>
      </c>
      <c r="K1960" s="382">
        <v>68141</v>
      </c>
      <c r="L1960" s="191" t="str">
        <f t="shared" si="1416"/>
        <v>875206980701011004Э01024422301</v>
      </c>
      <c r="M1960" s="192">
        <f t="array" ref="M1960">IF(COUNT(SEARCH(Удалить_Роспись_КВСР,$B1960)*SEARCH(Удалить_Роспись_ПБС,$C1960)*SEARCH(Удалить_Роспись_КФСР, $D1960)*SEARCH(Удалить_Роспись_КЦСР,$E1960)*SEARCH(Удалить_Роспись_КВР,$F1960)*SEARCH(Удалить_Роспись_ЭК,$H1960)*SEARCH(Удалить_Роспись_КР,$I1960))&gt;0,0,1)</f>
        <v>0</v>
      </c>
      <c r="N1960" s="192">
        <f>IF(COUNT(SEARCH(Удалить_Индекс_КВСР,$B1960)*SEARCH(Удалить_Индекс_ПБС,$C1960)*SEARCH(Удалить_Индекс_КФСР,$D1960)*SEARCH(Удалить_Индекс_КЦСР,$E1960)*SEARCH(Удалить_Индекс_КВР,$F1960)*SEARCH(Удалить_Индекс_ЭК,$H1960)*SEARCH(Удалить_Индекс_КР,$I1960))&gt;0,0,1)</f>
        <v>1</v>
      </c>
      <c r="O1960" s="192" t="str">
        <f t="shared" si="1417"/>
        <v/>
      </c>
      <c r="P1960" s="192" t="str">
        <f t="shared" si="1460"/>
        <v/>
      </c>
      <c r="Q1960" s="300" t="str">
        <f t="shared" si="1418"/>
        <v/>
      </c>
      <c r="R1960" s="300" t="str">
        <f t="shared" si="1419"/>
        <v/>
      </c>
      <c r="S1960" s="300" t="str">
        <f t="shared" si="1420"/>
        <v/>
      </c>
      <c r="T1960" s="192" t="str">
        <f t="shared" si="1421"/>
        <v/>
      </c>
      <c r="U1960" s="303" t="str">
        <f t="shared" si="1422"/>
        <v/>
      </c>
      <c r="V1960" s="300" t="str">
        <f t="shared" si="1423"/>
        <v/>
      </c>
      <c r="W1960" s="192" t="str">
        <f t="shared" si="1424"/>
        <v/>
      </c>
      <c r="X1960" s="303" t="str">
        <f t="shared" si="1425"/>
        <v/>
      </c>
      <c r="Y1960" s="300" t="str">
        <f t="shared" si="1426"/>
        <v/>
      </c>
      <c r="Z1960" s="300" t="str">
        <f t="shared" si="1427"/>
        <v/>
      </c>
      <c r="AA1960" s="303" t="str">
        <f t="shared" si="1428"/>
        <v/>
      </c>
      <c r="AB1960" s="300" t="str">
        <f t="shared" si="1429"/>
        <v/>
      </c>
      <c r="AC1960" s="300" t="str">
        <f t="shared" si="1430"/>
        <v/>
      </c>
      <c r="AD1960" s="300" t="str">
        <f t="shared" si="1431"/>
        <v/>
      </c>
      <c r="AE1960" s="192" t="str">
        <f t="shared" si="1432"/>
        <v/>
      </c>
      <c r="AF1960" s="192" t="str">
        <f t="shared" si="1433"/>
        <v/>
      </c>
      <c r="AG1960" s="192"/>
      <c r="AJ1960" s="300" t="str">
        <f t="shared" si="1434"/>
        <v/>
      </c>
      <c r="AK1960" s="300" t="str">
        <f t="shared" si="1435"/>
        <v/>
      </c>
      <c r="AL1960" s="300" t="str">
        <f t="shared" si="1436"/>
        <v/>
      </c>
      <c r="AM1960" s="300" t="str">
        <f t="shared" si="1437"/>
        <v/>
      </c>
      <c r="AN1960" s="300" t="str">
        <f t="shared" si="1438"/>
        <v/>
      </c>
      <c r="AO1960" s="300" t="str">
        <f t="shared" si="1439"/>
        <v/>
      </c>
      <c r="AP1960" s="300" t="str">
        <f t="shared" si="1440"/>
        <v/>
      </c>
      <c r="AQ1960" s="300" t="str">
        <f t="shared" si="1441"/>
        <v/>
      </c>
      <c r="AR1960" s="306" t="str">
        <f t="shared" si="1442"/>
        <v/>
      </c>
      <c r="AS1960" s="300" t="str">
        <f t="shared" si="1443"/>
        <v/>
      </c>
      <c r="AT1960" s="300" t="str">
        <f t="shared" si="1444"/>
        <v/>
      </c>
      <c r="AU1960" s="192" t="str">
        <f t="shared" si="1445"/>
        <v>рбс</v>
      </c>
      <c r="AV1960" s="192" t="str">
        <f t="shared" si="1446"/>
        <v>рбс87520698общком</v>
      </c>
      <c r="AW1960" s="191">
        <f t="shared" si="1447"/>
        <v>0</v>
      </c>
      <c r="AX1960" s="191">
        <f t="shared" si="1448"/>
        <v>0</v>
      </c>
      <c r="AY1960" s="191">
        <f t="shared" si="1449"/>
        <v>102141</v>
      </c>
      <c r="AZ1960" s="191">
        <f t="shared" si="1450"/>
        <v>68141</v>
      </c>
      <c r="BA1960" s="193">
        <f t="shared" si="1451"/>
        <v>1</v>
      </c>
      <c r="BB1960" s="193">
        <f t="shared" si="1452"/>
        <v>1</v>
      </c>
      <c r="BC1960" s="193">
        <f t="shared" si="1453"/>
        <v>1</v>
      </c>
      <c r="BD1960" s="191">
        <f t="shared" si="1415"/>
        <v>102141</v>
      </c>
      <c r="BE1960" s="191">
        <f t="shared" si="1454"/>
        <v>68141</v>
      </c>
      <c r="BF1960" s="210">
        <f t="shared" si="1455"/>
        <v>102141</v>
      </c>
      <c r="BG1960" s="211">
        <f t="shared" si="1456"/>
        <v>102141</v>
      </c>
      <c r="BH1960" s="289"/>
      <c r="BI1960" s="289"/>
      <c r="BL1960" s="233" t="str">
        <f t="shared" si="1459"/>
        <v/>
      </c>
    </row>
    <row r="1961" spans="1:64" ht="12" hidden="1" customHeight="1">
      <c r="A1961" s="333" t="s">
        <v>769</v>
      </c>
      <c r="B1961" s="381" t="s">
        <v>327</v>
      </c>
      <c r="C1961" s="333" t="s">
        <v>770</v>
      </c>
      <c r="D1961" s="381" t="s">
        <v>316</v>
      </c>
      <c r="E1961" s="381" t="s">
        <v>1450</v>
      </c>
      <c r="F1961" s="381" t="s">
        <v>608</v>
      </c>
      <c r="G1961" s="381" t="s">
        <v>385</v>
      </c>
      <c r="H1961" s="100" t="s">
        <v>653</v>
      </c>
      <c r="I1961" s="381" t="s">
        <v>339</v>
      </c>
      <c r="J1961" s="382">
        <v>1008096.9</v>
      </c>
      <c r="K1961" s="382">
        <v>944813.86</v>
      </c>
      <c r="L1961" s="191" t="str">
        <f t="shared" si="1416"/>
        <v>875206980701011007408011121110</v>
      </c>
      <c r="M1961" s="192">
        <f t="array" ref="M1961">IF(COUNT(SEARCH(Удалить_Роспись_КВСР,$B1961)*SEARCH(Удалить_Роспись_ПБС,$C1961)*SEARCH(Удалить_Роспись_КФСР, $D1961)*SEARCH(Удалить_Роспись_КЦСР,$E1961)*SEARCH(Удалить_Роспись_КВР,$F1961)*SEARCH(Удалить_Роспись_ЭК,$H1961)*SEARCH(Удалить_Роспись_КР,$I1961))&gt;0,0,1)</f>
        <v>0</v>
      </c>
      <c r="N1961" s="192">
        <v>0</v>
      </c>
      <c r="O1961" s="192" t="str">
        <f t="shared" si="1417"/>
        <v/>
      </c>
      <c r="P1961" s="192" t="str">
        <f t="shared" si="1460"/>
        <v/>
      </c>
      <c r="Q1961" s="300" t="str">
        <f t="shared" si="1418"/>
        <v/>
      </c>
      <c r="R1961" s="300" t="str">
        <f t="shared" si="1419"/>
        <v/>
      </c>
      <c r="S1961" s="300" t="str">
        <f t="shared" si="1420"/>
        <v/>
      </c>
      <c r="T1961" s="192" t="str">
        <f t="shared" si="1421"/>
        <v/>
      </c>
      <c r="U1961" s="303" t="str">
        <f t="shared" si="1422"/>
        <v/>
      </c>
      <c r="V1961" s="300" t="str">
        <f t="shared" si="1423"/>
        <v/>
      </c>
      <c r="W1961" s="192" t="str">
        <f t="shared" si="1424"/>
        <v/>
      </c>
      <c r="X1961" s="303" t="str">
        <f t="shared" si="1425"/>
        <v/>
      </c>
      <c r="Y1961" s="300" t="str">
        <f t="shared" si="1426"/>
        <v/>
      </c>
      <c r="Z1961" s="300" t="str">
        <f t="shared" si="1427"/>
        <v/>
      </c>
      <c r="AA1961" s="303" t="str">
        <f t="shared" si="1428"/>
        <v/>
      </c>
      <c r="AB1961" s="300" t="str">
        <f t="shared" si="1429"/>
        <v/>
      </c>
      <c r="AC1961" s="300" t="str">
        <f t="shared" si="1430"/>
        <v/>
      </c>
      <c r="AD1961" s="300" t="str">
        <f t="shared" si="1431"/>
        <v/>
      </c>
      <c r="AE1961" s="192" t="str">
        <f t="shared" si="1432"/>
        <v/>
      </c>
      <c r="AF1961" s="192" t="str">
        <f t="shared" si="1433"/>
        <v/>
      </c>
      <c r="AG1961" s="192"/>
      <c r="AJ1961" s="300" t="str">
        <f t="shared" si="1434"/>
        <v/>
      </c>
      <c r="AK1961" s="300" t="str">
        <f t="shared" si="1435"/>
        <v/>
      </c>
      <c r="AL1961" s="300" t="str">
        <f t="shared" si="1436"/>
        <v/>
      </c>
      <c r="AM1961" s="300" t="str">
        <f t="shared" si="1437"/>
        <v/>
      </c>
      <c r="AN1961" s="300" t="str">
        <f t="shared" si="1438"/>
        <v/>
      </c>
      <c r="AO1961" s="300" t="str">
        <f t="shared" si="1439"/>
        <v/>
      </c>
      <c r="AP1961" s="300" t="str">
        <f t="shared" si="1440"/>
        <v/>
      </c>
      <c r="AQ1961" s="300" t="str">
        <f t="shared" si="1441"/>
        <v/>
      </c>
      <c r="AR1961" s="306" t="str">
        <f t="shared" si="1442"/>
        <v/>
      </c>
      <c r="AS1961" s="300" t="str">
        <f t="shared" si="1443"/>
        <v/>
      </c>
      <c r="AT1961" s="300" t="str">
        <f t="shared" si="1444"/>
        <v/>
      </c>
      <c r="AU1961" s="192" t="str">
        <f t="shared" si="1445"/>
        <v>рбс</v>
      </c>
      <c r="AV1961" s="192" t="str">
        <f t="shared" si="1446"/>
        <v>рбс87520698общопл</v>
      </c>
      <c r="AW1961" s="191">
        <f t="shared" si="1447"/>
        <v>0</v>
      </c>
      <c r="AX1961" s="191">
        <f t="shared" si="1448"/>
        <v>0</v>
      </c>
      <c r="AY1961" s="191">
        <f t="shared" si="1449"/>
        <v>0</v>
      </c>
      <c r="AZ1961" s="191">
        <f t="shared" si="1450"/>
        <v>0</v>
      </c>
      <c r="BA1961" s="193">
        <f t="shared" si="1451"/>
        <v>1</v>
      </c>
      <c r="BB1961" s="193">
        <f t="shared" si="1452"/>
        <v>1</v>
      </c>
      <c r="BC1961" s="193">
        <f t="shared" si="1453"/>
        <v>1</v>
      </c>
      <c r="BD1961" s="191">
        <f t="shared" si="1415"/>
        <v>0</v>
      </c>
      <c r="BE1961" s="191">
        <f t="shared" si="1454"/>
        <v>0</v>
      </c>
      <c r="BF1961" s="210">
        <f t="shared" si="1455"/>
        <v>0</v>
      </c>
      <c r="BG1961" s="211">
        <f t="shared" si="1456"/>
        <v>0</v>
      </c>
      <c r="BH1961" s="289"/>
      <c r="BI1961" s="289"/>
      <c r="BL1961" s="233" t="str">
        <f t="shared" si="1459"/>
        <v/>
      </c>
    </row>
    <row r="1962" spans="1:64" ht="12" hidden="1" customHeight="1">
      <c r="A1962" s="333" t="s">
        <v>769</v>
      </c>
      <c r="B1962" s="381" t="s">
        <v>327</v>
      </c>
      <c r="C1962" s="333" t="s">
        <v>770</v>
      </c>
      <c r="D1962" s="381" t="s">
        <v>316</v>
      </c>
      <c r="E1962" s="381" t="s">
        <v>1450</v>
      </c>
      <c r="F1962" s="381" t="s">
        <v>589</v>
      </c>
      <c r="G1962" s="381" t="s">
        <v>386</v>
      </c>
      <c r="H1962" s="100" t="s">
        <v>653</v>
      </c>
      <c r="I1962" s="381" t="s">
        <v>339</v>
      </c>
      <c r="J1962" s="382">
        <v>6530</v>
      </c>
      <c r="K1962" s="382">
        <v>0</v>
      </c>
      <c r="L1962" s="191" t="str">
        <f t="shared" si="1416"/>
        <v>875206980701011007408011221210</v>
      </c>
      <c r="M1962" s="192">
        <f t="array" ref="M1962">IF(COUNT(SEARCH(Удалить_Роспись_КВСР,$B1962)*SEARCH(Удалить_Роспись_ПБС,$C1962)*SEARCH(Удалить_Роспись_КФСР, $D1962)*SEARCH(Удалить_Роспись_КЦСР,$E1962)*SEARCH(Удалить_Роспись_КВР,$F1962)*SEARCH(Удалить_Роспись_ЭК,$H1962)*SEARCH(Удалить_Роспись_КР,$I1962))&gt;0,0,1)</f>
        <v>0</v>
      </c>
      <c r="N1962" s="192">
        <v>0</v>
      </c>
      <c r="O1962" s="192" t="str">
        <f t="shared" si="1417"/>
        <v/>
      </c>
      <c r="P1962" s="192" t="str">
        <f t="shared" si="1460"/>
        <v/>
      </c>
      <c r="Q1962" s="300" t="str">
        <f t="shared" si="1418"/>
        <v/>
      </c>
      <c r="R1962" s="300" t="str">
        <f t="shared" si="1419"/>
        <v/>
      </c>
      <c r="S1962" s="300" t="str">
        <f t="shared" si="1420"/>
        <v/>
      </c>
      <c r="T1962" s="192" t="str">
        <f t="shared" si="1421"/>
        <v/>
      </c>
      <c r="U1962" s="303" t="str">
        <f t="shared" si="1422"/>
        <v/>
      </c>
      <c r="V1962" s="300" t="str">
        <f t="shared" si="1423"/>
        <v/>
      </c>
      <c r="W1962" s="192" t="str">
        <f t="shared" si="1424"/>
        <v/>
      </c>
      <c r="X1962" s="303" t="str">
        <f t="shared" si="1425"/>
        <v/>
      </c>
      <c r="Y1962" s="300" t="str">
        <f t="shared" si="1426"/>
        <v/>
      </c>
      <c r="Z1962" s="300" t="str">
        <f t="shared" si="1427"/>
        <v/>
      </c>
      <c r="AA1962" s="303" t="str">
        <f t="shared" si="1428"/>
        <v/>
      </c>
      <c r="AB1962" s="300" t="str">
        <f t="shared" si="1429"/>
        <v/>
      </c>
      <c r="AC1962" s="300" t="str">
        <f t="shared" si="1430"/>
        <v/>
      </c>
      <c r="AD1962" s="300" t="str">
        <f t="shared" si="1431"/>
        <v/>
      </c>
      <c r="AE1962" s="192" t="str">
        <f t="shared" si="1432"/>
        <v/>
      </c>
      <c r="AF1962" s="192" t="str">
        <f t="shared" si="1433"/>
        <v/>
      </c>
      <c r="AG1962" s="192"/>
      <c r="AJ1962" s="300" t="str">
        <f t="shared" si="1434"/>
        <v/>
      </c>
      <c r="AK1962" s="300" t="str">
        <f t="shared" si="1435"/>
        <v/>
      </c>
      <c r="AL1962" s="300" t="str">
        <f t="shared" si="1436"/>
        <v/>
      </c>
      <c r="AM1962" s="300" t="str">
        <f t="shared" si="1437"/>
        <v/>
      </c>
      <c r="AN1962" s="300" t="str">
        <f t="shared" si="1438"/>
        <v/>
      </c>
      <c r="AO1962" s="300" t="str">
        <f t="shared" si="1439"/>
        <v/>
      </c>
      <c r="AP1962" s="300" t="str">
        <f t="shared" si="1440"/>
        <v/>
      </c>
      <c r="AQ1962" s="300" t="str">
        <f t="shared" si="1441"/>
        <v/>
      </c>
      <c r="AR1962" s="306" t="str">
        <f t="shared" si="1442"/>
        <v/>
      </c>
      <c r="AS1962" s="300" t="str">
        <f t="shared" si="1443"/>
        <v/>
      </c>
      <c r="AT1962" s="300" t="str">
        <f t="shared" si="1444"/>
        <v/>
      </c>
      <c r="AU1962" s="192" t="str">
        <f t="shared" si="1445"/>
        <v>рбс</v>
      </c>
      <c r="AV1962" s="192" t="str">
        <f t="shared" si="1446"/>
        <v>рбс87520698общпро</v>
      </c>
      <c r="AW1962" s="191">
        <f t="shared" si="1447"/>
        <v>0</v>
      </c>
      <c r="AX1962" s="191">
        <f t="shared" si="1448"/>
        <v>0</v>
      </c>
      <c r="AY1962" s="191">
        <f t="shared" si="1449"/>
        <v>0</v>
      </c>
      <c r="AZ1962" s="191">
        <f t="shared" si="1450"/>
        <v>0</v>
      </c>
      <c r="BA1962" s="193">
        <f t="shared" si="1451"/>
        <v>1</v>
      </c>
      <c r="BB1962" s="193">
        <f t="shared" si="1452"/>
        <v>1</v>
      </c>
      <c r="BC1962" s="193">
        <f t="shared" si="1453"/>
        <v>1</v>
      </c>
      <c r="BD1962" s="191">
        <f t="shared" si="1415"/>
        <v>0</v>
      </c>
      <c r="BE1962" s="191">
        <f t="shared" si="1454"/>
        <v>0</v>
      </c>
      <c r="BF1962" s="210">
        <f t="shared" si="1455"/>
        <v>0</v>
      </c>
      <c r="BG1962" s="211">
        <f t="shared" si="1456"/>
        <v>0</v>
      </c>
      <c r="BH1962" s="289"/>
      <c r="BI1962" s="289"/>
      <c r="BL1962" s="233" t="str">
        <f t="shared" si="1459"/>
        <v/>
      </c>
    </row>
    <row r="1963" spans="1:64" ht="12" hidden="1" customHeight="1">
      <c r="A1963" s="333" t="s">
        <v>769</v>
      </c>
      <c r="B1963" s="381" t="s">
        <v>327</v>
      </c>
      <c r="C1963" s="333" t="s">
        <v>770</v>
      </c>
      <c r="D1963" s="381" t="s">
        <v>316</v>
      </c>
      <c r="E1963" s="381" t="s">
        <v>1450</v>
      </c>
      <c r="F1963" s="381" t="s">
        <v>902</v>
      </c>
      <c r="G1963" s="381" t="s">
        <v>387</v>
      </c>
      <c r="H1963" s="100" t="s">
        <v>653</v>
      </c>
      <c r="I1963" s="381" t="s">
        <v>339</v>
      </c>
      <c r="J1963" s="382">
        <v>304445.27</v>
      </c>
      <c r="K1963" s="382">
        <v>223431.66</v>
      </c>
      <c r="L1963" s="191" t="str">
        <f t="shared" si="1416"/>
        <v>875206980701011007408011921310</v>
      </c>
      <c r="M1963" s="192">
        <f t="array" ref="M1963">IF(COUNT(SEARCH(Удалить_Роспись_КВСР,$B1963)*SEARCH(Удалить_Роспись_ПБС,$C1963)*SEARCH(Удалить_Роспись_КФСР, $D1963)*SEARCH(Удалить_Роспись_КЦСР,$E1963)*SEARCH(Удалить_Роспись_КВР,$F1963)*SEARCH(Удалить_Роспись_ЭК,$H1963)*SEARCH(Удалить_Роспись_КР,$I1963))&gt;0,0,1)</f>
        <v>0</v>
      </c>
      <c r="N1963" s="192">
        <v>0</v>
      </c>
      <c r="O1963" s="192" t="str">
        <f t="shared" si="1417"/>
        <v/>
      </c>
      <c r="P1963" s="192" t="str">
        <f t="shared" si="1460"/>
        <v/>
      </c>
      <c r="Q1963" s="300" t="str">
        <f t="shared" si="1418"/>
        <v/>
      </c>
      <c r="R1963" s="300" t="str">
        <f t="shared" si="1419"/>
        <v/>
      </c>
      <c r="S1963" s="300" t="str">
        <f t="shared" si="1420"/>
        <v/>
      </c>
      <c r="T1963" s="192" t="str">
        <f t="shared" si="1421"/>
        <v/>
      </c>
      <c r="U1963" s="303" t="str">
        <f t="shared" si="1422"/>
        <v/>
      </c>
      <c r="V1963" s="300" t="str">
        <f t="shared" si="1423"/>
        <v/>
      </c>
      <c r="W1963" s="192" t="str">
        <f t="shared" si="1424"/>
        <v/>
      </c>
      <c r="X1963" s="303" t="str">
        <f t="shared" si="1425"/>
        <v/>
      </c>
      <c r="Y1963" s="300" t="str">
        <f t="shared" si="1426"/>
        <v/>
      </c>
      <c r="Z1963" s="300" t="str">
        <f t="shared" si="1427"/>
        <v/>
      </c>
      <c r="AA1963" s="303" t="str">
        <f t="shared" si="1428"/>
        <v/>
      </c>
      <c r="AB1963" s="300" t="str">
        <f t="shared" si="1429"/>
        <v/>
      </c>
      <c r="AC1963" s="300" t="str">
        <f t="shared" si="1430"/>
        <v/>
      </c>
      <c r="AD1963" s="300" t="str">
        <f t="shared" si="1431"/>
        <v/>
      </c>
      <c r="AE1963" s="192" t="str">
        <f t="shared" si="1432"/>
        <v/>
      </c>
      <c r="AF1963" s="192" t="str">
        <f t="shared" si="1433"/>
        <v/>
      </c>
      <c r="AG1963" s="192"/>
      <c r="AJ1963" s="300" t="str">
        <f t="shared" si="1434"/>
        <v/>
      </c>
      <c r="AK1963" s="300" t="str">
        <f t="shared" si="1435"/>
        <v/>
      </c>
      <c r="AL1963" s="300" t="str">
        <f t="shared" si="1436"/>
        <v/>
      </c>
      <c r="AM1963" s="300" t="str">
        <f t="shared" si="1437"/>
        <v/>
      </c>
      <c r="AN1963" s="300" t="str">
        <f t="shared" si="1438"/>
        <v/>
      </c>
      <c r="AO1963" s="300" t="str">
        <f t="shared" si="1439"/>
        <v/>
      </c>
      <c r="AP1963" s="300" t="str">
        <f t="shared" si="1440"/>
        <v/>
      </c>
      <c r="AQ1963" s="300" t="str">
        <f t="shared" si="1441"/>
        <v/>
      </c>
      <c r="AR1963" s="306" t="str">
        <f t="shared" si="1442"/>
        <v/>
      </c>
      <c r="AS1963" s="300" t="str">
        <f t="shared" si="1443"/>
        <v/>
      </c>
      <c r="AT1963" s="300" t="str">
        <f t="shared" si="1444"/>
        <v/>
      </c>
      <c r="AU1963" s="192" t="str">
        <f t="shared" si="1445"/>
        <v>рбс</v>
      </c>
      <c r="AV1963" s="192" t="str">
        <f t="shared" si="1446"/>
        <v>рбс87520698общопл</v>
      </c>
      <c r="AW1963" s="191">
        <f t="shared" si="1447"/>
        <v>0</v>
      </c>
      <c r="AX1963" s="191">
        <f t="shared" si="1448"/>
        <v>0</v>
      </c>
      <c r="AY1963" s="191">
        <f t="shared" si="1449"/>
        <v>0</v>
      </c>
      <c r="AZ1963" s="191">
        <f t="shared" si="1450"/>
        <v>0</v>
      </c>
      <c r="BA1963" s="193">
        <f t="shared" si="1451"/>
        <v>1</v>
      </c>
      <c r="BB1963" s="193">
        <f t="shared" si="1452"/>
        <v>1</v>
      </c>
      <c r="BC1963" s="193">
        <f t="shared" si="1453"/>
        <v>1</v>
      </c>
      <c r="BD1963" s="191">
        <f t="shared" si="1415"/>
        <v>0</v>
      </c>
      <c r="BE1963" s="191">
        <f t="shared" si="1454"/>
        <v>0</v>
      </c>
      <c r="BF1963" s="210">
        <f t="shared" si="1455"/>
        <v>0</v>
      </c>
      <c r="BG1963" s="211">
        <f t="shared" si="1456"/>
        <v>0</v>
      </c>
      <c r="BH1963" s="289"/>
      <c r="BI1963" s="289"/>
      <c r="BL1963" s="233" t="str">
        <f t="shared" si="1459"/>
        <v/>
      </c>
    </row>
    <row r="1964" spans="1:64" ht="12" hidden="1" customHeight="1">
      <c r="A1964" s="333" t="s">
        <v>769</v>
      </c>
      <c r="B1964" s="381" t="s">
        <v>327</v>
      </c>
      <c r="C1964" s="333" t="s">
        <v>770</v>
      </c>
      <c r="D1964" s="381" t="s">
        <v>316</v>
      </c>
      <c r="E1964" s="381" t="s">
        <v>1450</v>
      </c>
      <c r="F1964" s="381" t="s">
        <v>586</v>
      </c>
      <c r="G1964" s="381" t="s">
        <v>389</v>
      </c>
      <c r="H1964" s="100" t="s">
        <v>653</v>
      </c>
      <c r="I1964" s="381" t="s">
        <v>339</v>
      </c>
      <c r="J1964" s="382">
        <v>9900</v>
      </c>
      <c r="K1964" s="382">
        <v>0</v>
      </c>
      <c r="L1964" s="191" t="str">
        <f t="shared" si="1416"/>
        <v>875206980701011007408024422610</v>
      </c>
      <c r="M1964" s="192">
        <f t="array" ref="M1964">IF(COUNT(SEARCH(Удалить_Роспись_КВСР,$B1964)*SEARCH(Удалить_Роспись_ПБС,$C1964)*SEARCH(Удалить_Роспись_КФСР, $D1964)*SEARCH(Удалить_Роспись_КЦСР,$E1964)*SEARCH(Удалить_Роспись_КВР,$F1964)*SEARCH(Удалить_Роспись_ЭК,$H1964)*SEARCH(Удалить_Роспись_КР,$I1964))&gt;0,0,1)</f>
        <v>0</v>
      </c>
      <c r="N1964" s="192">
        <v>0</v>
      </c>
      <c r="O1964" s="192" t="str">
        <f t="shared" si="1417"/>
        <v/>
      </c>
      <c r="P1964" s="192" t="str">
        <f t="shared" si="1460"/>
        <v/>
      </c>
      <c r="Q1964" s="300" t="str">
        <f t="shared" si="1418"/>
        <v/>
      </c>
      <c r="R1964" s="300" t="str">
        <f t="shared" si="1419"/>
        <v/>
      </c>
      <c r="S1964" s="300" t="str">
        <f t="shared" si="1420"/>
        <v/>
      </c>
      <c r="T1964" s="192" t="str">
        <f t="shared" si="1421"/>
        <v/>
      </c>
      <c r="U1964" s="303" t="str">
        <f t="shared" si="1422"/>
        <v/>
      </c>
      <c r="V1964" s="300" t="str">
        <f t="shared" si="1423"/>
        <v/>
      </c>
      <c r="W1964" s="192" t="str">
        <f t="shared" si="1424"/>
        <v/>
      </c>
      <c r="X1964" s="303" t="str">
        <f t="shared" si="1425"/>
        <v/>
      </c>
      <c r="Y1964" s="300" t="str">
        <f t="shared" si="1426"/>
        <v/>
      </c>
      <c r="Z1964" s="300" t="str">
        <f t="shared" si="1427"/>
        <v/>
      </c>
      <c r="AA1964" s="303" t="str">
        <f t="shared" si="1428"/>
        <v/>
      </c>
      <c r="AB1964" s="300" t="str">
        <f t="shared" si="1429"/>
        <v/>
      </c>
      <c r="AC1964" s="300" t="str">
        <f t="shared" si="1430"/>
        <v/>
      </c>
      <c r="AD1964" s="300" t="str">
        <f t="shared" si="1431"/>
        <v/>
      </c>
      <c r="AE1964" s="192" t="str">
        <f t="shared" si="1432"/>
        <v/>
      </c>
      <c r="AF1964" s="192" t="str">
        <f t="shared" si="1433"/>
        <v/>
      </c>
      <c r="AG1964" s="192"/>
      <c r="AJ1964" s="300" t="str">
        <f t="shared" si="1434"/>
        <v/>
      </c>
      <c r="AK1964" s="300" t="str">
        <f t="shared" si="1435"/>
        <v/>
      </c>
      <c r="AL1964" s="300" t="str">
        <f t="shared" si="1436"/>
        <v/>
      </c>
      <c r="AM1964" s="300" t="str">
        <f t="shared" si="1437"/>
        <v/>
      </c>
      <c r="AN1964" s="300" t="str">
        <f t="shared" si="1438"/>
        <v/>
      </c>
      <c r="AO1964" s="300" t="str">
        <f t="shared" si="1439"/>
        <v/>
      </c>
      <c r="AP1964" s="300" t="str">
        <f t="shared" si="1440"/>
        <v/>
      </c>
      <c r="AQ1964" s="300" t="str">
        <f t="shared" si="1441"/>
        <v/>
      </c>
      <c r="AR1964" s="306" t="str">
        <f t="shared" si="1442"/>
        <v/>
      </c>
      <c r="AS1964" s="300" t="str">
        <f t="shared" si="1443"/>
        <v/>
      </c>
      <c r="AT1964" s="300" t="str">
        <f t="shared" si="1444"/>
        <v/>
      </c>
      <c r="AU1964" s="192" t="str">
        <f t="shared" si="1445"/>
        <v>рбс</v>
      </c>
      <c r="AV1964" s="192" t="str">
        <f t="shared" si="1446"/>
        <v>рбс87520698общпро</v>
      </c>
      <c r="AW1964" s="191">
        <f t="shared" si="1447"/>
        <v>0</v>
      </c>
      <c r="AX1964" s="191">
        <f t="shared" si="1448"/>
        <v>0</v>
      </c>
      <c r="AY1964" s="191">
        <f t="shared" si="1449"/>
        <v>0</v>
      </c>
      <c r="AZ1964" s="191">
        <f t="shared" si="1450"/>
        <v>0</v>
      </c>
      <c r="BA1964" s="193">
        <f t="shared" si="1451"/>
        <v>1</v>
      </c>
      <c r="BB1964" s="193">
        <f t="shared" si="1452"/>
        <v>1</v>
      </c>
      <c r="BC1964" s="193">
        <f t="shared" si="1453"/>
        <v>1</v>
      </c>
      <c r="BD1964" s="191">
        <f t="shared" si="1415"/>
        <v>0</v>
      </c>
      <c r="BE1964" s="191">
        <f t="shared" si="1454"/>
        <v>0</v>
      </c>
      <c r="BF1964" s="210">
        <f t="shared" si="1455"/>
        <v>0</v>
      </c>
      <c r="BG1964" s="211">
        <f t="shared" si="1456"/>
        <v>0</v>
      </c>
      <c r="BH1964" s="289" t="str">
        <f>B1964</f>
        <v>875</v>
      </c>
      <c r="BI1964" s="289" t="str">
        <f>D1964</f>
        <v>0701</v>
      </c>
      <c r="BJ1964" s="284" t="s">
        <v>592</v>
      </c>
      <c r="BK1964" s="284" t="s">
        <v>589</v>
      </c>
      <c r="BL1964" s="233" t="str">
        <f t="shared" si="1459"/>
        <v/>
      </c>
    </row>
    <row r="1965" spans="1:64" ht="12" hidden="1" customHeight="1">
      <c r="A1965" s="333" t="s">
        <v>769</v>
      </c>
      <c r="B1965" s="381" t="s">
        <v>327</v>
      </c>
      <c r="C1965" s="333" t="s">
        <v>770</v>
      </c>
      <c r="D1965" s="381" t="s">
        <v>316</v>
      </c>
      <c r="E1965" s="381" t="s">
        <v>1451</v>
      </c>
      <c r="F1965" s="381" t="s">
        <v>608</v>
      </c>
      <c r="G1965" s="381" t="s">
        <v>385</v>
      </c>
      <c r="H1965" s="100" t="s">
        <v>653</v>
      </c>
      <c r="I1965" s="381" t="s">
        <v>339</v>
      </c>
      <c r="J1965" s="382">
        <v>2466636.62</v>
      </c>
      <c r="K1965" s="382">
        <v>1697938.88</v>
      </c>
      <c r="L1965" s="191" t="str">
        <f t="shared" si="1416"/>
        <v>875206980701011007588011121110</v>
      </c>
      <c r="M1965" s="192">
        <f t="array" ref="M1965">IF(COUNT(SEARCH(Удалить_Роспись_КВСР,$B1965)*SEARCH(Удалить_Роспись_ПБС,$C1965)*SEARCH(Удалить_Роспись_КФСР, $D1965)*SEARCH(Удалить_Роспись_КЦСР,$E1965)*SEARCH(Удалить_Роспись_КВР,$F1965)*SEARCH(Удалить_Роспись_ЭК,$H1965)*SEARCH(Удалить_Роспись_КР,$I1965))&gt;0,0,1)</f>
        <v>0</v>
      </c>
      <c r="N1965" s="192">
        <v>0</v>
      </c>
      <c r="O1965" s="192" t="str">
        <f t="shared" si="1417"/>
        <v/>
      </c>
      <c r="P1965" s="192" t="str">
        <f t="shared" si="1460"/>
        <v/>
      </c>
      <c r="Q1965" s="300" t="str">
        <f t="shared" si="1418"/>
        <v/>
      </c>
      <c r="R1965" s="300" t="str">
        <f t="shared" si="1419"/>
        <v/>
      </c>
      <c r="S1965" s="300" t="str">
        <f t="shared" si="1420"/>
        <v/>
      </c>
      <c r="T1965" s="192" t="str">
        <f t="shared" si="1421"/>
        <v/>
      </c>
      <c r="U1965" s="303" t="str">
        <f t="shared" si="1422"/>
        <v/>
      </c>
      <c r="V1965" s="300" t="str">
        <f t="shared" si="1423"/>
        <v/>
      </c>
      <c r="W1965" s="192" t="str">
        <f t="shared" si="1424"/>
        <v/>
      </c>
      <c r="X1965" s="303" t="str">
        <f t="shared" si="1425"/>
        <v/>
      </c>
      <c r="Y1965" s="300" t="str">
        <f t="shared" si="1426"/>
        <v/>
      </c>
      <c r="Z1965" s="300" t="str">
        <f t="shared" si="1427"/>
        <v/>
      </c>
      <c r="AA1965" s="303" t="str">
        <f t="shared" si="1428"/>
        <v/>
      </c>
      <c r="AB1965" s="300" t="str">
        <f t="shared" si="1429"/>
        <v/>
      </c>
      <c r="AC1965" s="300" t="str">
        <f t="shared" si="1430"/>
        <v/>
      </c>
      <c r="AD1965" s="300" t="str">
        <f t="shared" si="1431"/>
        <v/>
      </c>
      <c r="AE1965" s="192" t="str">
        <f t="shared" si="1432"/>
        <v/>
      </c>
      <c r="AF1965" s="192" t="str">
        <f t="shared" si="1433"/>
        <v/>
      </c>
      <c r="AG1965" s="192"/>
      <c r="AJ1965" s="300" t="str">
        <f t="shared" si="1434"/>
        <v/>
      </c>
      <c r="AK1965" s="300" t="str">
        <f t="shared" si="1435"/>
        <v/>
      </c>
      <c r="AL1965" s="300" t="str">
        <f t="shared" si="1436"/>
        <v/>
      </c>
      <c r="AM1965" s="300" t="str">
        <f t="shared" si="1437"/>
        <v/>
      </c>
      <c r="AN1965" s="300" t="str">
        <f t="shared" si="1438"/>
        <v/>
      </c>
      <c r="AO1965" s="300" t="str">
        <f t="shared" si="1439"/>
        <v/>
      </c>
      <c r="AP1965" s="300" t="str">
        <f t="shared" si="1440"/>
        <v/>
      </c>
      <c r="AQ1965" s="300" t="str">
        <f t="shared" si="1441"/>
        <v/>
      </c>
      <c r="AR1965" s="306" t="str">
        <f t="shared" si="1442"/>
        <v/>
      </c>
      <c r="AS1965" s="300" t="str">
        <f t="shared" si="1443"/>
        <v/>
      </c>
      <c r="AT1965" s="300" t="str">
        <f t="shared" si="1444"/>
        <v/>
      </c>
      <c r="AU1965" s="192" t="str">
        <f t="shared" si="1445"/>
        <v>рбс</v>
      </c>
      <c r="AV1965" s="192" t="str">
        <f t="shared" si="1446"/>
        <v>рбс87520698общопл</v>
      </c>
      <c r="AW1965" s="191">
        <f t="shared" si="1447"/>
        <v>0</v>
      </c>
      <c r="AX1965" s="191">
        <f t="shared" si="1448"/>
        <v>0</v>
      </c>
      <c r="AY1965" s="191">
        <f t="shared" si="1449"/>
        <v>0</v>
      </c>
      <c r="AZ1965" s="191">
        <f t="shared" si="1450"/>
        <v>0</v>
      </c>
      <c r="BA1965" s="193">
        <f t="shared" si="1451"/>
        <v>1</v>
      </c>
      <c r="BB1965" s="193">
        <f t="shared" si="1452"/>
        <v>1</v>
      </c>
      <c r="BC1965" s="193">
        <f t="shared" si="1453"/>
        <v>1</v>
      </c>
      <c r="BD1965" s="191">
        <f t="shared" si="1415"/>
        <v>0</v>
      </c>
      <c r="BE1965" s="191">
        <f t="shared" si="1454"/>
        <v>0</v>
      </c>
      <c r="BF1965" s="210">
        <f t="shared" si="1455"/>
        <v>0</v>
      </c>
      <c r="BG1965" s="211">
        <f t="shared" si="1456"/>
        <v>0</v>
      </c>
      <c r="BH1965" s="289" t="str">
        <f>B1965</f>
        <v>875</v>
      </c>
      <c r="BI1965" s="289" t="str">
        <f>D1965</f>
        <v>0701</v>
      </c>
      <c r="BJ1965" s="284" t="s">
        <v>592</v>
      </c>
      <c r="BK1965" s="284" t="s">
        <v>589</v>
      </c>
      <c r="BL1965" s="233" t="str">
        <f t="shared" si="1459"/>
        <v/>
      </c>
    </row>
    <row r="1966" spans="1:64" ht="12" hidden="1" customHeight="1">
      <c r="A1966" s="333" t="s">
        <v>769</v>
      </c>
      <c r="B1966" s="381" t="s">
        <v>327</v>
      </c>
      <c r="C1966" s="333" t="s">
        <v>770</v>
      </c>
      <c r="D1966" s="381" t="s">
        <v>316</v>
      </c>
      <c r="E1966" s="381" t="s">
        <v>1451</v>
      </c>
      <c r="F1966" s="381" t="s">
        <v>589</v>
      </c>
      <c r="G1966" s="381" t="s">
        <v>386</v>
      </c>
      <c r="H1966" s="100" t="s">
        <v>653</v>
      </c>
      <c r="I1966" s="381" t="s">
        <v>339</v>
      </c>
      <c r="J1966" s="382">
        <v>11149.8</v>
      </c>
      <c r="K1966" s="382">
        <v>11149.8</v>
      </c>
      <c r="L1966" s="191" t="str">
        <f t="shared" si="1416"/>
        <v>875206980701011007588011221210</v>
      </c>
      <c r="M1966" s="192">
        <f t="array" ref="M1966">IF(COUNT(SEARCH(Удалить_Роспись_КВСР,$B1966)*SEARCH(Удалить_Роспись_ПБС,$C1966)*SEARCH(Удалить_Роспись_КФСР, $D1966)*SEARCH(Удалить_Роспись_КЦСР,$E1966)*SEARCH(Удалить_Роспись_КВР,$F1966)*SEARCH(Удалить_Роспись_ЭК,$H1966)*SEARCH(Удалить_Роспись_КР,$I1966))&gt;0,0,1)</f>
        <v>0</v>
      </c>
      <c r="N1966" s="192">
        <v>0</v>
      </c>
      <c r="O1966" s="192" t="str">
        <f t="shared" si="1417"/>
        <v/>
      </c>
      <c r="P1966" s="192" t="str">
        <f t="shared" si="1460"/>
        <v/>
      </c>
      <c r="Q1966" s="300" t="str">
        <f t="shared" si="1418"/>
        <v/>
      </c>
      <c r="R1966" s="300" t="str">
        <f t="shared" si="1419"/>
        <v/>
      </c>
      <c r="S1966" s="300" t="str">
        <f t="shared" si="1420"/>
        <v/>
      </c>
      <c r="T1966" s="192" t="str">
        <f t="shared" si="1421"/>
        <v/>
      </c>
      <c r="U1966" s="303" t="str">
        <f t="shared" si="1422"/>
        <v/>
      </c>
      <c r="V1966" s="300" t="str">
        <f t="shared" si="1423"/>
        <v/>
      </c>
      <c r="W1966" s="192" t="str">
        <f t="shared" si="1424"/>
        <v/>
      </c>
      <c r="X1966" s="303" t="str">
        <f t="shared" si="1425"/>
        <v/>
      </c>
      <c r="Y1966" s="300" t="str">
        <f t="shared" si="1426"/>
        <v/>
      </c>
      <c r="Z1966" s="300" t="str">
        <f t="shared" si="1427"/>
        <v/>
      </c>
      <c r="AA1966" s="303" t="str">
        <f t="shared" si="1428"/>
        <v/>
      </c>
      <c r="AB1966" s="300" t="str">
        <f t="shared" si="1429"/>
        <v/>
      </c>
      <c r="AC1966" s="300" t="str">
        <f t="shared" si="1430"/>
        <v/>
      </c>
      <c r="AD1966" s="300" t="str">
        <f t="shared" si="1431"/>
        <v/>
      </c>
      <c r="AE1966" s="192" t="str">
        <f t="shared" si="1432"/>
        <v/>
      </c>
      <c r="AF1966" s="192" t="str">
        <f t="shared" si="1433"/>
        <v/>
      </c>
      <c r="AG1966" s="192"/>
      <c r="AJ1966" s="300" t="str">
        <f t="shared" si="1434"/>
        <v/>
      </c>
      <c r="AK1966" s="300" t="str">
        <f t="shared" si="1435"/>
        <v/>
      </c>
      <c r="AL1966" s="300" t="str">
        <f t="shared" si="1436"/>
        <v/>
      </c>
      <c r="AM1966" s="300" t="str">
        <f t="shared" si="1437"/>
        <v/>
      </c>
      <c r="AN1966" s="300" t="str">
        <f t="shared" si="1438"/>
        <v/>
      </c>
      <c r="AO1966" s="300" t="str">
        <f t="shared" si="1439"/>
        <v/>
      </c>
      <c r="AP1966" s="300" t="str">
        <f t="shared" si="1440"/>
        <v/>
      </c>
      <c r="AQ1966" s="300" t="str">
        <f t="shared" si="1441"/>
        <v/>
      </c>
      <c r="AR1966" s="306" t="str">
        <f t="shared" si="1442"/>
        <v/>
      </c>
      <c r="AS1966" s="300" t="str">
        <f t="shared" si="1443"/>
        <v/>
      </c>
      <c r="AT1966" s="300" t="str">
        <f t="shared" si="1444"/>
        <v/>
      </c>
      <c r="AU1966" s="192" t="str">
        <f t="shared" si="1445"/>
        <v>рбс</v>
      </c>
      <c r="AV1966" s="192" t="str">
        <f t="shared" si="1446"/>
        <v>рбс87520698общпро</v>
      </c>
      <c r="AW1966" s="191">
        <f t="shared" si="1447"/>
        <v>0</v>
      </c>
      <c r="AX1966" s="191">
        <f t="shared" si="1448"/>
        <v>0</v>
      </c>
      <c r="AY1966" s="191">
        <f t="shared" si="1449"/>
        <v>0</v>
      </c>
      <c r="AZ1966" s="191">
        <f t="shared" si="1450"/>
        <v>0</v>
      </c>
      <c r="BA1966" s="193">
        <f t="shared" si="1451"/>
        <v>1</v>
      </c>
      <c r="BB1966" s="193">
        <f t="shared" si="1452"/>
        <v>1</v>
      </c>
      <c r="BC1966" s="193">
        <f t="shared" si="1453"/>
        <v>1</v>
      </c>
      <c r="BD1966" s="191">
        <f t="shared" si="1415"/>
        <v>0</v>
      </c>
      <c r="BE1966" s="191">
        <f t="shared" si="1454"/>
        <v>0</v>
      </c>
      <c r="BF1966" s="210">
        <f t="shared" si="1455"/>
        <v>0</v>
      </c>
      <c r="BG1966" s="211">
        <f t="shared" si="1456"/>
        <v>0</v>
      </c>
      <c r="BH1966" s="289" t="str">
        <f>B1966</f>
        <v>875</v>
      </c>
      <c r="BI1966" s="289" t="str">
        <f>D1966</f>
        <v>0701</v>
      </c>
      <c r="BJ1966" s="284" t="s">
        <v>592</v>
      </c>
      <c r="BK1966" s="284" t="s">
        <v>589</v>
      </c>
      <c r="BL1966" s="233" t="str">
        <f t="shared" si="1459"/>
        <v/>
      </c>
    </row>
    <row r="1967" spans="1:64" ht="12" hidden="1" customHeight="1">
      <c r="A1967" s="333" t="s">
        <v>769</v>
      </c>
      <c r="B1967" s="381" t="s">
        <v>327</v>
      </c>
      <c r="C1967" s="333" t="s">
        <v>770</v>
      </c>
      <c r="D1967" s="381" t="s">
        <v>316</v>
      </c>
      <c r="E1967" s="381" t="s">
        <v>1451</v>
      </c>
      <c r="F1967" s="381" t="s">
        <v>902</v>
      </c>
      <c r="G1967" s="381" t="s">
        <v>387</v>
      </c>
      <c r="H1967" s="100" t="s">
        <v>653</v>
      </c>
      <c r="I1967" s="381" t="s">
        <v>339</v>
      </c>
      <c r="J1967" s="382">
        <v>735978.26</v>
      </c>
      <c r="K1967" s="382">
        <v>618627.4</v>
      </c>
      <c r="L1967" s="191" t="str">
        <f t="shared" si="1416"/>
        <v>875206980701011007588011921310</v>
      </c>
      <c r="M1967" s="192">
        <f t="array" ref="M1967">IF(COUNT(SEARCH(Удалить_Роспись_КВСР,$B1967)*SEARCH(Удалить_Роспись_ПБС,$C1967)*SEARCH(Удалить_Роспись_КФСР, $D1967)*SEARCH(Удалить_Роспись_КЦСР,$E1967)*SEARCH(Удалить_Роспись_КВР,$F1967)*SEARCH(Удалить_Роспись_ЭК,$H1967)*SEARCH(Удалить_Роспись_КР,$I1967))&gt;0,0,1)</f>
        <v>0</v>
      </c>
      <c r="N1967" s="192">
        <v>0</v>
      </c>
      <c r="O1967" s="192" t="str">
        <f t="shared" si="1417"/>
        <v/>
      </c>
      <c r="P1967" s="192" t="str">
        <f t="shared" si="1460"/>
        <v/>
      </c>
      <c r="Q1967" s="300" t="str">
        <f t="shared" si="1418"/>
        <v/>
      </c>
      <c r="R1967" s="300" t="str">
        <f t="shared" si="1419"/>
        <v/>
      </c>
      <c r="S1967" s="300" t="str">
        <f t="shared" si="1420"/>
        <v/>
      </c>
      <c r="T1967" s="192" t="str">
        <f t="shared" si="1421"/>
        <v/>
      </c>
      <c r="U1967" s="303" t="str">
        <f t="shared" si="1422"/>
        <v/>
      </c>
      <c r="V1967" s="300" t="str">
        <f t="shared" si="1423"/>
        <v/>
      </c>
      <c r="W1967" s="192" t="str">
        <f t="shared" si="1424"/>
        <v/>
      </c>
      <c r="X1967" s="303" t="str">
        <f t="shared" si="1425"/>
        <v/>
      </c>
      <c r="Y1967" s="300" t="str">
        <f t="shared" si="1426"/>
        <v/>
      </c>
      <c r="Z1967" s="300" t="str">
        <f t="shared" si="1427"/>
        <v/>
      </c>
      <c r="AA1967" s="303" t="str">
        <f t="shared" si="1428"/>
        <v/>
      </c>
      <c r="AB1967" s="300" t="str">
        <f t="shared" si="1429"/>
        <v/>
      </c>
      <c r="AC1967" s="300" t="str">
        <f t="shared" si="1430"/>
        <v/>
      </c>
      <c r="AD1967" s="300" t="str">
        <f t="shared" si="1431"/>
        <v/>
      </c>
      <c r="AE1967" s="192" t="str">
        <f t="shared" si="1432"/>
        <v/>
      </c>
      <c r="AF1967" s="192" t="str">
        <f t="shared" si="1433"/>
        <v/>
      </c>
      <c r="AG1967" s="192"/>
      <c r="AJ1967" s="300" t="str">
        <f t="shared" si="1434"/>
        <v/>
      </c>
      <c r="AK1967" s="300" t="str">
        <f t="shared" si="1435"/>
        <v/>
      </c>
      <c r="AL1967" s="300" t="str">
        <f t="shared" si="1436"/>
        <v/>
      </c>
      <c r="AM1967" s="300" t="str">
        <f t="shared" si="1437"/>
        <v/>
      </c>
      <c r="AN1967" s="300" t="str">
        <f t="shared" si="1438"/>
        <v/>
      </c>
      <c r="AO1967" s="300" t="str">
        <f t="shared" si="1439"/>
        <v/>
      </c>
      <c r="AP1967" s="300" t="str">
        <f t="shared" si="1440"/>
        <v/>
      </c>
      <c r="AQ1967" s="300" t="str">
        <f t="shared" si="1441"/>
        <v/>
      </c>
      <c r="AR1967" s="306" t="str">
        <f t="shared" si="1442"/>
        <v/>
      </c>
      <c r="AS1967" s="300" t="str">
        <f t="shared" si="1443"/>
        <v/>
      </c>
      <c r="AT1967" s="300" t="str">
        <f t="shared" si="1444"/>
        <v/>
      </c>
      <c r="AU1967" s="192" t="str">
        <f t="shared" si="1445"/>
        <v>рбс</v>
      </c>
      <c r="AV1967" s="192" t="str">
        <f t="shared" si="1446"/>
        <v>рбс87520698общопл</v>
      </c>
      <c r="AW1967" s="191">
        <f t="shared" si="1447"/>
        <v>0</v>
      </c>
      <c r="AX1967" s="191">
        <f t="shared" si="1448"/>
        <v>0</v>
      </c>
      <c r="AY1967" s="191">
        <f t="shared" si="1449"/>
        <v>0</v>
      </c>
      <c r="AZ1967" s="191">
        <f t="shared" si="1450"/>
        <v>0</v>
      </c>
      <c r="BA1967" s="193">
        <f t="shared" si="1451"/>
        <v>1</v>
      </c>
      <c r="BB1967" s="193">
        <f t="shared" si="1452"/>
        <v>1</v>
      </c>
      <c r="BC1967" s="193">
        <f t="shared" si="1453"/>
        <v>1</v>
      </c>
      <c r="BD1967" s="191">
        <f t="shared" si="1415"/>
        <v>0</v>
      </c>
      <c r="BE1967" s="191">
        <f t="shared" si="1454"/>
        <v>0</v>
      </c>
      <c r="BF1967" s="210">
        <f t="shared" si="1455"/>
        <v>0</v>
      </c>
      <c r="BG1967" s="211">
        <f t="shared" si="1456"/>
        <v>0</v>
      </c>
      <c r="BH1967" s="289"/>
      <c r="BI1967" s="289"/>
      <c r="BL1967" s="233" t="str">
        <f t="shared" si="1459"/>
        <v/>
      </c>
    </row>
    <row r="1968" spans="1:64" ht="12" hidden="1" customHeight="1">
      <c r="A1968" s="333" t="s">
        <v>769</v>
      </c>
      <c r="B1968" s="381" t="s">
        <v>327</v>
      </c>
      <c r="C1968" s="333" t="s">
        <v>770</v>
      </c>
      <c r="D1968" s="381" t="s">
        <v>316</v>
      </c>
      <c r="E1968" s="381" t="s">
        <v>1451</v>
      </c>
      <c r="F1968" s="381" t="s">
        <v>586</v>
      </c>
      <c r="G1968" s="381" t="s">
        <v>391</v>
      </c>
      <c r="H1968" s="100" t="s">
        <v>653</v>
      </c>
      <c r="I1968" s="381" t="s">
        <v>339</v>
      </c>
      <c r="J1968" s="382">
        <v>17785.2</v>
      </c>
      <c r="K1968" s="382">
        <v>14655.54</v>
      </c>
      <c r="L1968" s="191" t="str">
        <f t="shared" si="1416"/>
        <v>875206980701011007588024422110</v>
      </c>
      <c r="M1968" s="192">
        <f t="array" ref="M1968">IF(COUNT(SEARCH(Удалить_Роспись_КВСР,$B1968)*SEARCH(Удалить_Роспись_ПБС,$C1968)*SEARCH(Удалить_Роспись_КФСР, $D1968)*SEARCH(Удалить_Роспись_КЦСР,$E1968)*SEARCH(Удалить_Роспись_КВР,$F1968)*SEARCH(Удалить_Роспись_ЭК,$H1968)*SEARCH(Удалить_Роспись_КР,$I1968))&gt;0,0,1)</f>
        <v>0</v>
      </c>
      <c r="N1968" s="192">
        <v>0</v>
      </c>
      <c r="O1968" s="192" t="str">
        <f t="shared" si="1417"/>
        <v/>
      </c>
      <c r="P1968" s="192" t="str">
        <f t="shared" si="1460"/>
        <v/>
      </c>
      <c r="Q1968" s="300" t="str">
        <f t="shared" si="1418"/>
        <v/>
      </c>
      <c r="R1968" s="300" t="str">
        <f t="shared" si="1419"/>
        <v/>
      </c>
      <c r="S1968" s="300" t="str">
        <f t="shared" si="1420"/>
        <v/>
      </c>
      <c r="T1968" s="192" t="str">
        <f t="shared" si="1421"/>
        <v/>
      </c>
      <c r="U1968" s="303" t="str">
        <f t="shared" si="1422"/>
        <v/>
      </c>
      <c r="V1968" s="300" t="str">
        <f t="shared" si="1423"/>
        <v/>
      </c>
      <c r="W1968" s="192" t="str">
        <f t="shared" si="1424"/>
        <v/>
      </c>
      <c r="X1968" s="303" t="str">
        <f t="shared" si="1425"/>
        <v/>
      </c>
      <c r="Y1968" s="300" t="str">
        <f t="shared" si="1426"/>
        <v/>
      </c>
      <c r="Z1968" s="300" t="str">
        <f t="shared" si="1427"/>
        <v/>
      </c>
      <c r="AA1968" s="303" t="str">
        <f t="shared" si="1428"/>
        <v/>
      </c>
      <c r="AB1968" s="300" t="str">
        <f t="shared" si="1429"/>
        <v/>
      </c>
      <c r="AC1968" s="300" t="str">
        <f t="shared" si="1430"/>
        <v/>
      </c>
      <c r="AD1968" s="300" t="str">
        <f t="shared" si="1431"/>
        <v/>
      </c>
      <c r="AE1968" s="192" t="str">
        <f t="shared" si="1432"/>
        <v/>
      </c>
      <c r="AF1968" s="192" t="str">
        <f t="shared" si="1433"/>
        <v/>
      </c>
      <c r="AG1968" s="192"/>
      <c r="AJ1968" s="300" t="str">
        <f t="shared" si="1434"/>
        <v/>
      </c>
      <c r="AK1968" s="300" t="str">
        <f t="shared" si="1435"/>
        <v/>
      </c>
      <c r="AL1968" s="300" t="str">
        <f t="shared" si="1436"/>
        <v/>
      </c>
      <c r="AM1968" s="300" t="str">
        <f t="shared" si="1437"/>
        <v/>
      </c>
      <c r="AN1968" s="300" t="str">
        <f t="shared" si="1438"/>
        <v/>
      </c>
      <c r="AO1968" s="300" t="str">
        <f t="shared" si="1439"/>
        <v/>
      </c>
      <c r="AP1968" s="300" t="str">
        <f t="shared" si="1440"/>
        <v/>
      </c>
      <c r="AQ1968" s="300" t="str">
        <f t="shared" si="1441"/>
        <v/>
      </c>
      <c r="AR1968" s="306" t="str">
        <f t="shared" si="1442"/>
        <v/>
      </c>
      <c r="AS1968" s="300" t="str">
        <f t="shared" si="1443"/>
        <v/>
      </c>
      <c r="AT1968" s="300" t="str">
        <f t="shared" si="1444"/>
        <v/>
      </c>
      <c r="AU1968" s="192" t="str">
        <f t="shared" si="1445"/>
        <v>рбс</v>
      </c>
      <c r="AV1968" s="192" t="str">
        <f t="shared" si="1446"/>
        <v>рбс87520698общпро</v>
      </c>
      <c r="AW1968" s="191">
        <f t="shared" si="1447"/>
        <v>0</v>
      </c>
      <c r="AX1968" s="191">
        <f t="shared" si="1448"/>
        <v>0</v>
      </c>
      <c r="AY1968" s="191">
        <f t="shared" si="1449"/>
        <v>0</v>
      </c>
      <c r="AZ1968" s="191">
        <f t="shared" si="1450"/>
        <v>0</v>
      </c>
      <c r="BA1968" s="193">
        <f t="shared" si="1451"/>
        <v>1</v>
      </c>
      <c r="BB1968" s="193">
        <f t="shared" si="1452"/>
        <v>1</v>
      </c>
      <c r="BC1968" s="193">
        <f t="shared" si="1453"/>
        <v>1</v>
      </c>
      <c r="BD1968" s="191">
        <f t="shared" ref="BD1968:BD2031" si="1461">IF(ISNA(BA1968),0,AY1968*$BA1968)</f>
        <v>0</v>
      </c>
      <c r="BE1968" s="191">
        <f t="shared" si="1454"/>
        <v>0</v>
      </c>
      <c r="BF1968" s="210">
        <f t="shared" si="1455"/>
        <v>0</v>
      </c>
      <c r="BG1968" s="211">
        <f t="shared" si="1456"/>
        <v>0</v>
      </c>
      <c r="BH1968" s="289" t="str">
        <f t="shared" ref="BH1968:BH1979" si="1462">B1968</f>
        <v>875</v>
      </c>
      <c r="BI1968" s="289" t="str">
        <f t="shared" ref="BI1968:BI1979" si="1463">D1968</f>
        <v>0701</v>
      </c>
      <c r="BJ1968" s="284" t="s">
        <v>592</v>
      </c>
      <c r="BK1968" s="284" t="s">
        <v>586</v>
      </c>
      <c r="BL1968" s="233" t="str">
        <f t="shared" si="1459"/>
        <v/>
      </c>
    </row>
    <row r="1969" spans="1:64" ht="12" hidden="1" customHeight="1">
      <c r="A1969" s="333" t="s">
        <v>769</v>
      </c>
      <c r="B1969" s="381" t="s">
        <v>327</v>
      </c>
      <c r="C1969" s="333" t="s">
        <v>770</v>
      </c>
      <c r="D1969" s="381" t="s">
        <v>316</v>
      </c>
      <c r="E1969" s="381" t="s">
        <v>1451</v>
      </c>
      <c r="F1969" s="381" t="s">
        <v>586</v>
      </c>
      <c r="G1969" s="381" t="s">
        <v>394</v>
      </c>
      <c r="H1969" s="100" t="s">
        <v>653</v>
      </c>
      <c r="I1969" s="381" t="s">
        <v>339</v>
      </c>
      <c r="J1969" s="382">
        <v>900</v>
      </c>
      <c r="K1969" s="382">
        <v>0</v>
      </c>
      <c r="L1969" s="191" t="str">
        <f t="shared" si="1416"/>
        <v>875206980701011007588024422510</v>
      </c>
      <c r="M1969" s="192">
        <f t="array" ref="M1969">IF(COUNT(SEARCH(Удалить_Роспись_КВСР,$B1969)*SEARCH(Удалить_Роспись_ПБС,$C1969)*SEARCH(Удалить_Роспись_КФСР, $D1969)*SEARCH(Удалить_Роспись_КЦСР,$E1969)*SEARCH(Удалить_Роспись_КВР,$F1969)*SEARCH(Удалить_Роспись_ЭК,$H1969)*SEARCH(Удалить_Роспись_КР,$I1969))&gt;0,0,1)</f>
        <v>0</v>
      </c>
      <c r="N1969" s="192">
        <v>0</v>
      </c>
      <c r="O1969" s="192" t="str">
        <f t="shared" si="1417"/>
        <v/>
      </c>
      <c r="P1969" s="192" t="str">
        <f t="shared" si="1460"/>
        <v/>
      </c>
      <c r="Q1969" s="300" t="str">
        <f t="shared" si="1418"/>
        <v/>
      </c>
      <c r="R1969" s="300" t="str">
        <f t="shared" si="1419"/>
        <v/>
      </c>
      <c r="S1969" s="300" t="str">
        <f t="shared" si="1420"/>
        <v/>
      </c>
      <c r="T1969" s="192" t="str">
        <f t="shared" si="1421"/>
        <v/>
      </c>
      <c r="U1969" s="303" t="str">
        <f t="shared" si="1422"/>
        <v/>
      </c>
      <c r="V1969" s="300" t="str">
        <f t="shared" si="1423"/>
        <v/>
      </c>
      <c r="W1969" s="192" t="str">
        <f t="shared" si="1424"/>
        <v/>
      </c>
      <c r="X1969" s="303" t="str">
        <f t="shared" si="1425"/>
        <v/>
      </c>
      <c r="Y1969" s="300" t="str">
        <f t="shared" si="1426"/>
        <v/>
      </c>
      <c r="Z1969" s="300" t="str">
        <f t="shared" si="1427"/>
        <v/>
      </c>
      <c r="AA1969" s="303" t="str">
        <f t="shared" si="1428"/>
        <v/>
      </c>
      <c r="AB1969" s="300" t="str">
        <f t="shared" si="1429"/>
        <v/>
      </c>
      <c r="AC1969" s="300" t="str">
        <f t="shared" si="1430"/>
        <v/>
      </c>
      <c r="AD1969" s="300" t="str">
        <f t="shared" si="1431"/>
        <v/>
      </c>
      <c r="AE1969" s="192" t="str">
        <f t="shared" si="1432"/>
        <v/>
      </c>
      <c r="AF1969" s="192" t="str">
        <f t="shared" si="1433"/>
        <v/>
      </c>
      <c r="AG1969" s="192"/>
      <c r="AJ1969" s="300" t="str">
        <f t="shared" si="1434"/>
        <v/>
      </c>
      <c r="AK1969" s="300" t="str">
        <f t="shared" si="1435"/>
        <v/>
      </c>
      <c r="AL1969" s="300" t="str">
        <f t="shared" si="1436"/>
        <v/>
      </c>
      <c r="AM1969" s="300" t="str">
        <f t="shared" si="1437"/>
        <v/>
      </c>
      <c r="AN1969" s="300" t="str">
        <f t="shared" si="1438"/>
        <v/>
      </c>
      <c r="AO1969" s="300" t="str">
        <f t="shared" si="1439"/>
        <v/>
      </c>
      <c r="AP1969" s="300" t="str">
        <f t="shared" si="1440"/>
        <v/>
      </c>
      <c r="AQ1969" s="300" t="str">
        <f t="shared" si="1441"/>
        <v/>
      </c>
      <c r="AR1969" s="306" t="str">
        <f t="shared" si="1442"/>
        <v/>
      </c>
      <c r="AS1969" s="300" t="str">
        <f t="shared" si="1443"/>
        <v/>
      </c>
      <c r="AT1969" s="300" t="str">
        <f t="shared" si="1444"/>
        <v/>
      </c>
      <c r="AU1969" s="192" t="str">
        <f t="shared" si="1445"/>
        <v>рбс</v>
      </c>
      <c r="AV1969" s="192" t="str">
        <f t="shared" si="1446"/>
        <v>рбс87520698общпро</v>
      </c>
      <c r="AW1969" s="191">
        <f t="shared" si="1447"/>
        <v>0</v>
      </c>
      <c r="AX1969" s="191">
        <f t="shared" si="1448"/>
        <v>0</v>
      </c>
      <c r="AY1969" s="191">
        <f t="shared" si="1449"/>
        <v>0</v>
      </c>
      <c r="AZ1969" s="191">
        <f t="shared" si="1450"/>
        <v>0</v>
      </c>
      <c r="BA1969" s="193">
        <f t="shared" si="1451"/>
        <v>1</v>
      </c>
      <c r="BB1969" s="193">
        <f t="shared" si="1452"/>
        <v>1</v>
      </c>
      <c r="BC1969" s="193">
        <f t="shared" si="1453"/>
        <v>1</v>
      </c>
      <c r="BD1969" s="191">
        <f t="shared" si="1461"/>
        <v>0</v>
      </c>
      <c r="BE1969" s="191">
        <f t="shared" si="1454"/>
        <v>0</v>
      </c>
      <c r="BF1969" s="210">
        <f t="shared" si="1455"/>
        <v>0</v>
      </c>
      <c r="BG1969" s="211">
        <f t="shared" si="1456"/>
        <v>0</v>
      </c>
      <c r="BH1969" s="289" t="str">
        <f t="shared" si="1462"/>
        <v>875</v>
      </c>
      <c r="BI1969" s="289" t="str">
        <f t="shared" si="1463"/>
        <v>0701</v>
      </c>
      <c r="BJ1969" s="284" t="s">
        <v>592</v>
      </c>
      <c r="BK1969" s="284" t="s">
        <v>586</v>
      </c>
      <c r="BL1969" s="233" t="str">
        <f t="shared" si="1459"/>
        <v/>
      </c>
    </row>
    <row r="1970" spans="1:64" ht="12" hidden="1" customHeight="1">
      <c r="A1970" s="333" t="s">
        <v>769</v>
      </c>
      <c r="B1970" s="381" t="s">
        <v>327</v>
      </c>
      <c r="C1970" s="333" t="s">
        <v>770</v>
      </c>
      <c r="D1970" s="381" t="s">
        <v>316</v>
      </c>
      <c r="E1970" s="381" t="s">
        <v>1451</v>
      </c>
      <c r="F1970" s="381" t="s">
        <v>586</v>
      </c>
      <c r="G1970" s="381" t="s">
        <v>389</v>
      </c>
      <c r="H1970" s="100" t="s">
        <v>653</v>
      </c>
      <c r="I1970" s="381" t="s">
        <v>339</v>
      </c>
      <c r="J1970" s="382">
        <v>47000</v>
      </c>
      <c r="K1970" s="382">
        <v>31355.88</v>
      </c>
      <c r="L1970" s="191" t="str">
        <f t="shared" si="1416"/>
        <v>875206980701011007588024422610</v>
      </c>
      <c r="M1970" s="192">
        <f t="array" ref="M1970">IF(COUNT(SEARCH(Удалить_Роспись_КВСР,$B1970)*SEARCH(Удалить_Роспись_ПБС,$C1970)*SEARCH(Удалить_Роспись_КФСР, $D1970)*SEARCH(Удалить_Роспись_КЦСР,$E1970)*SEARCH(Удалить_Роспись_КВР,$F1970)*SEARCH(Удалить_Роспись_ЭК,$H1970)*SEARCH(Удалить_Роспись_КР,$I1970))&gt;0,0,1)</f>
        <v>0</v>
      </c>
      <c r="N1970" s="192">
        <v>0</v>
      </c>
      <c r="O1970" s="192" t="str">
        <f t="shared" si="1417"/>
        <v/>
      </c>
      <c r="P1970" s="192" t="str">
        <f t="shared" si="1460"/>
        <v/>
      </c>
      <c r="Q1970" s="300" t="str">
        <f t="shared" si="1418"/>
        <v/>
      </c>
      <c r="R1970" s="300" t="str">
        <f t="shared" si="1419"/>
        <v/>
      </c>
      <c r="S1970" s="300" t="str">
        <f t="shared" si="1420"/>
        <v/>
      </c>
      <c r="T1970" s="192" t="str">
        <f t="shared" si="1421"/>
        <v/>
      </c>
      <c r="U1970" s="303" t="str">
        <f t="shared" si="1422"/>
        <v/>
      </c>
      <c r="V1970" s="300" t="str">
        <f t="shared" si="1423"/>
        <v/>
      </c>
      <c r="W1970" s="192" t="str">
        <f t="shared" si="1424"/>
        <v/>
      </c>
      <c r="X1970" s="303" t="str">
        <f t="shared" si="1425"/>
        <v/>
      </c>
      <c r="Y1970" s="300" t="str">
        <f t="shared" si="1426"/>
        <v/>
      </c>
      <c r="Z1970" s="300" t="str">
        <f t="shared" si="1427"/>
        <v/>
      </c>
      <c r="AA1970" s="303" t="str">
        <f t="shared" si="1428"/>
        <v/>
      </c>
      <c r="AB1970" s="300" t="str">
        <f t="shared" si="1429"/>
        <v/>
      </c>
      <c r="AC1970" s="300" t="str">
        <f t="shared" si="1430"/>
        <v/>
      </c>
      <c r="AD1970" s="300" t="str">
        <f t="shared" si="1431"/>
        <v/>
      </c>
      <c r="AE1970" s="192" t="str">
        <f t="shared" si="1432"/>
        <v/>
      </c>
      <c r="AF1970" s="192" t="str">
        <f t="shared" si="1433"/>
        <v/>
      </c>
      <c r="AG1970" s="192"/>
      <c r="AJ1970" s="300" t="str">
        <f t="shared" si="1434"/>
        <v/>
      </c>
      <c r="AK1970" s="300" t="str">
        <f t="shared" si="1435"/>
        <v/>
      </c>
      <c r="AL1970" s="300" t="str">
        <f t="shared" si="1436"/>
        <v/>
      </c>
      <c r="AM1970" s="300" t="str">
        <f t="shared" si="1437"/>
        <v/>
      </c>
      <c r="AN1970" s="300" t="str">
        <f t="shared" si="1438"/>
        <v/>
      </c>
      <c r="AO1970" s="300" t="str">
        <f t="shared" si="1439"/>
        <v/>
      </c>
      <c r="AP1970" s="300" t="str">
        <f t="shared" si="1440"/>
        <v/>
      </c>
      <c r="AQ1970" s="300" t="str">
        <f t="shared" si="1441"/>
        <v/>
      </c>
      <c r="AR1970" s="306" t="str">
        <f t="shared" si="1442"/>
        <v/>
      </c>
      <c r="AS1970" s="300" t="str">
        <f t="shared" si="1443"/>
        <v/>
      </c>
      <c r="AT1970" s="300" t="str">
        <f t="shared" si="1444"/>
        <v/>
      </c>
      <c r="AU1970" s="192" t="str">
        <f t="shared" si="1445"/>
        <v>рбс</v>
      </c>
      <c r="AV1970" s="192" t="str">
        <f t="shared" si="1446"/>
        <v>рбс87520698общпро</v>
      </c>
      <c r="AW1970" s="191">
        <f t="shared" si="1447"/>
        <v>0</v>
      </c>
      <c r="AX1970" s="191">
        <f t="shared" si="1448"/>
        <v>0</v>
      </c>
      <c r="AY1970" s="191">
        <f t="shared" si="1449"/>
        <v>0</v>
      </c>
      <c r="AZ1970" s="191">
        <f t="shared" si="1450"/>
        <v>0</v>
      </c>
      <c r="BA1970" s="193">
        <f t="shared" si="1451"/>
        <v>1</v>
      </c>
      <c r="BB1970" s="193">
        <f t="shared" si="1452"/>
        <v>1</v>
      </c>
      <c r="BC1970" s="193">
        <f t="shared" si="1453"/>
        <v>1</v>
      </c>
      <c r="BD1970" s="191">
        <f t="shared" si="1461"/>
        <v>0</v>
      </c>
      <c r="BE1970" s="191">
        <f t="shared" si="1454"/>
        <v>0</v>
      </c>
      <c r="BF1970" s="210">
        <f t="shared" si="1455"/>
        <v>0</v>
      </c>
      <c r="BG1970" s="211">
        <f t="shared" si="1456"/>
        <v>0</v>
      </c>
      <c r="BH1970" s="289" t="str">
        <f t="shared" si="1462"/>
        <v>875</v>
      </c>
      <c r="BI1970" s="289" t="str">
        <f t="shared" si="1463"/>
        <v>0701</v>
      </c>
      <c r="BJ1970" s="284" t="s">
        <v>592</v>
      </c>
      <c r="BK1970" s="284" t="s">
        <v>586</v>
      </c>
      <c r="BL1970" s="233" t="str">
        <f t="shared" si="1459"/>
        <v/>
      </c>
    </row>
    <row r="1971" spans="1:64" ht="12" hidden="1" customHeight="1">
      <c r="A1971" s="333" t="s">
        <v>769</v>
      </c>
      <c r="B1971" s="381" t="s">
        <v>327</v>
      </c>
      <c r="C1971" s="333" t="s">
        <v>770</v>
      </c>
      <c r="D1971" s="381" t="s">
        <v>316</v>
      </c>
      <c r="E1971" s="381" t="s">
        <v>1451</v>
      </c>
      <c r="F1971" s="381" t="s">
        <v>586</v>
      </c>
      <c r="G1971" s="381" t="s">
        <v>407</v>
      </c>
      <c r="H1971" s="100" t="s">
        <v>653</v>
      </c>
      <c r="I1971" s="381" t="s">
        <v>339</v>
      </c>
      <c r="J1971" s="382">
        <v>206000</v>
      </c>
      <c r="K1971" s="382">
        <v>83691.67</v>
      </c>
      <c r="L1971" s="191" t="str">
        <f t="shared" si="1416"/>
        <v>875206980701011007588024431010</v>
      </c>
      <c r="M1971" s="192">
        <f t="array" ref="M1971">IF(COUNT(SEARCH(Удалить_Роспись_КВСР,$B1971)*SEARCH(Удалить_Роспись_ПБС,$C1971)*SEARCH(Удалить_Роспись_КФСР, $D1971)*SEARCH(Удалить_Роспись_КЦСР,$E1971)*SEARCH(Удалить_Роспись_КВР,$F1971)*SEARCH(Удалить_Роспись_ЭК,$H1971)*SEARCH(Удалить_Роспись_КР,$I1971))&gt;0,0,1)</f>
        <v>0</v>
      </c>
      <c r="N1971" s="192">
        <v>0</v>
      </c>
      <c r="O1971" s="192" t="str">
        <f t="shared" si="1417"/>
        <v/>
      </c>
      <c r="P1971" s="192" t="str">
        <f t="shared" si="1460"/>
        <v/>
      </c>
      <c r="Q1971" s="300" t="str">
        <f t="shared" si="1418"/>
        <v/>
      </c>
      <c r="R1971" s="300" t="str">
        <f t="shared" si="1419"/>
        <v/>
      </c>
      <c r="S1971" s="300" t="str">
        <f t="shared" si="1420"/>
        <v/>
      </c>
      <c r="T1971" s="192" t="str">
        <f t="shared" si="1421"/>
        <v/>
      </c>
      <c r="U1971" s="303" t="str">
        <f t="shared" si="1422"/>
        <v/>
      </c>
      <c r="V1971" s="300" t="str">
        <f t="shared" si="1423"/>
        <v/>
      </c>
      <c r="W1971" s="192" t="str">
        <f t="shared" si="1424"/>
        <v/>
      </c>
      <c r="X1971" s="303" t="str">
        <f t="shared" si="1425"/>
        <v/>
      </c>
      <c r="Y1971" s="300" t="str">
        <f t="shared" si="1426"/>
        <v/>
      </c>
      <c r="Z1971" s="300" t="str">
        <f t="shared" si="1427"/>
        <v/>
      </c>
      <c r="AA1971" s="303" t="str">
        <f t="shared" si="1428"/>
        <v/>
      </c>
      <c r="AB1971" s="300" t="str">
        <f t="shared" si="1429"/>
        <v/>
      </c>
      <c r="AC1971" s="300" t="str">
        <f t="shared" si="1430"/>
        <v/>
      </c>
      <c r="AD1971" s="300" t="str">
        <f t="shared" si="1431"/>
        <v/>
      </c>
      <c r="AE1971" s="192" t="str">
        <f t="shared" si="1432"/>
        <v/>
      </c>
      <c r="AF1971" s="192" t="str">
        <f t="shared" si="1433"/>
        <v/>
      </c>
      <c r="AG1971" s="192"/>
      <c r="AJ1971" s="300" t="str">
        <f t="shared" si="1434"/>
        <v/>
      </c>
      <c r="AK1971" s="300" t="str">
        <f t="shared" si="1435"/>
        <v/>
      </c>
      <c r="AL1971" s="300" t="str">
        <f t="shared" si="1436"/>
        <v/>
      </c>
      <c r="AM1971" s="300" t="str">
        <f t="shared" si="1437"/>
        <v/>
      </c>
      <c r="AN1971" s="300" t="str">
        <f t="shared" si="1438"/>
        <v/>
      </c>
      <c r="AO1971" s="300" t="str">
        <f t="shared" si="1439"/>
        <v/>
      </c>
      <c r="AP1971" s="300" t="str">
        <f t="shared" si="1440"/>
        <v/>
      </c>
      <c r="AQ1971" s="300" t="str">
        <f t="shared" si="1441"/>
        <v/>
      </c>
      <c r="AR1971" s="306" t="str">
        <f t="shared" si="1442"/>
        <v/>
      </c>
      <c r="AS1971" s="300" t="str">
        <f t="shared" si="1443"/>
        <v/>
      </c>
      <c r="AT1971" s="300" t="str">
        <f t="shared" si="1444"/>
        <v/>
      </c>
      <c r="AU1971" s="192" t="str">
        <f t="shared" si="1445"/>
        <v>рбс</v>
      </c>
      <c r="AV1971" s="192" t="str">
        <f t="shared" si="1446"/>
        <v>рбс87520698общосн</v>
      </c>
      <c r="AW1971" s="191">
        <f t="shared" si="1447"/>
        <v>0</v>
      </c>
      <c r="AX1971" s="191">
        <f t="shared" si="1448"/>
        <v>0</v>
      </c>
      <c r="AY1971" s="191">
        <f t="shared" si="1449"/>
        <v>0</v>
      </c>
      <c r="AZ1971" s="191">
        <f t="shared" si="1450"/>
        <v>0</v>
      </c>
      <c r="BA1971" s="193">
        <f t="shared" si="1451"/>
        <v>1</v>
      </c>
      <c r="BB1971" s="193">
        <f t="shared" si="1452"/>
        <v>1</v>
      </c>
      <c r="BC1971" s="193">
        <f t="shared" si="1453"/>
        <v>1</v>
      </c>
      <c r="BD1971" s="191">
        <f t="shared" si="1461"/>
        <v>0</v>
      </c>
      <c r="BE1971" s="191">
        <f t="shared" si="1454"/>
        <v>0</v>
      </c>
      <c r="BF1971" s="210">
        <f t="shared" si="1455"/>
        <v>0</v>
      </c>
      <c r="BG1971" s="211">
        <f t="shared" si="1456"/>
        <v>0</v>
      </c>
      <c r="BH1971" s="289" t="str">
        <f t="shared" si="1462"/>
        <v>875</v>
      </c>
      <c r="BI1971" s="289" t="str">
        <f t="shared" si="1463"/>
        <v>0701</v>
      </c>
      <c r="BJ1971" s="284" t="s">
        <v>592</v>
      </c>
      <c r="BK1971" s="284" t="s">
        <v>586</v>
      </c>
      <c r="BL1971" s="233" t="str">
        <f t="shared" si="1459"/>
        <v/>
      </c>
    </row>
    <row r="1972" spans="1:64" ht="12" hidden="1" customHeight="1">
      <c r="A1972" s="333" t="s">
        <v>769</v>
      </c>
      <c r="B1972" s="381" t="s">
        <v>327</v>
      </c>
      <c r="C1972" s="333" t="s">
        <v>770</v>
      </c>
      <c r="D1972" s="381" t="s">
        <v>316</v>
      </c>
      <c r="E1972" s="381" t="s">
        <v>1451</v>
      </c>
      <c r="F1972" s="381" t="s">
        <v>586</v>
      </c>
      <c r="G1972" s="381" t="s">
        <v>397</v>
      </c>
      <c r="H1972" s="100" t="s">
        <v>653</v>
      </c>
      <c r="I1972" s="381" t="s">
        <v>339</v>
      </c>
      <c r="J1972" s="382">
        <v>155000</v>
      </c>
      <c r="K1972" s="382">
        <v>0</v>
      </c>
      <c r="L1972" s="191" t="str">
        <f t="shared" si="1416"/>
        <v>875206980701011007588024434010</v>
      </c>
      <c r="M1972" s="192">
        <f t="array" ref="M1972">IF(COUNT(SEARCH(Удалить_Роспись_КВСР,$B1972)*SEARCH(Удалить_Роспись_ПБС,$C1972)*SEARCH(Удалить_Роспись_КФСР, $D1972)*SEARCH(Удалить_Роспись_КЦСР,$E1972)*SEARCH(Удалить_Роспись_КВР,$F1972)*SEARCH(Удалить_Роспись_ЭК,$H1972)*SEARCH(Удалить_Роспись_КР,$I1972))&gt;0,0,1)</f>
        <v>0</v>
      </c>
      <c r="N1972" s="192">
        <v>0</v>
      </c>
      <c r="O1972" s="192" t="str">
        <f t="shared" si="1417"/>
        <v/>
      </c>
      <c r="P1972" s="192" t="str">
        <f t="shared" si="1460"/>
        <v/>
      </c>
      <c r="Q1972" s="300" t="str">
        <f t="shared" si="1418"/>
        <v/>
      </c>
      <c r="R1972" s="300" t="str">
        <f t="shared" si="1419"/>
        <v/>
      </c>
      <c r="S1972" s="300" t="str">
        <f t="shared" si="1420"/>
        <v/>
      </c>
      <c r="T1972" s="192" t="str">
        <f t="shared" si="1421"/>
        <v/>
      </c>
      <c r="U1972" s="303" t="str">
        <f t="shared" si="1422"/>
        <v/>
      </c>
      <c r="V1972" s="300" t="str">
        <f t="shared" si="1423"/>
        <v/>
      </c>
      <c r="W1972" s="192" t="str">
        <f t="shared" si="1424"/>
        <v/>
      </c>
      <c r="X1972" s="303" t="str">
        <f t="shared" si="1425"/>
        <v/>
      </c>
      <c r="Y1972" s="300" t="str">
        <f t="shared" si="1426"/>
        <v/>
      </c>
      <c r="Z1972" s="300" t="str">
        <f t="shared" si="1427"/>
        <v/>
      </c>
      <c r="AA1972" s="303" t="str">
        <f t="shared" si="1428"/>
        <v/>
      </c>
      <c r="AB1972" s="300" t="str">
        <f t="shared" si="1429"/>
        <v/>
      </c>
      <c r="AC1972" s="300" t="str">
        <f t="shared" si="1430"/>
        <v/>
      </c>
      <c r="AD1972" s="300" t="str">
        <f t="shared" si="1431"/>
        <v/>
      </c>
      <c r="AE1972" s="192" t="str">
        <f t="shared" si="1432"/>
        <v/>
      </c>
      <c r="AF1972" s="192" t="str">
        <f t="shared" si="1433"/>
        <v/>
      </c>
      <c r="AG1972" s="192"/>
      <c r="AJ1972" s="300" t="str">
        <f t="shared" si="1434"/>
        <v/>
      </c>
      <c r="AK1972" s="300" t="str">
        <f t="shared" si="1435"/>
        <v/>
      </c>
      <c r="AL1972" s="300" t="str">
        <f t="shared" si="1436"/>
        <v/>
      </c>
      <c r="AM1972" s="300" t="str">
        <f t="shared" si="1437"/>
        <v/>
      </c>
      <c r="AN1972" s="300" t="str">
        <f t="shared" si="1438"/>
        <v/>
      </c>
      <c r="AO1972" s="300" t="str">
        <f t="shared" si="1439"/>
        <v/>
      </c>
      <c r="AP1972" s="300" t="str">
        <f t="shared" si="1440"/>
        <v/>
      </c>
      <c r="AQ1972" s="300" t="str">
        <f t="shared" si="1441"/>
        <v/>
      </c>
      <c r="AR1972" s="306" t="str">
        <f t="shared" si="1442"/>
        <v/>
      </c>
      <c r="AS1972" s="300" t="str">
        <f t="shared" si="1443"/>
        <v/>
      </c>
      <c r="AT1972" s="300" t="str">
        <f t="shared" si="1444"/>
        <v/>
      </c>
      <c r="AU1972" s="192" t="str">
        <f t="shared" si="1445"/>
        <v>рбс</v>
      </c>
      <c r="AV1972" s="192" t="str">
        <f t="shared" si="1446"/>
        <v>рбс87520698общпро</v>
      </c>
      <c r="AW1972" s="191">
        <f t="shared" si="1447"/>
        <v>0</v>
      </c>
      <c r="AX1972" s="191">
        <f t="shared" si="1448"/>
        <v>0</v>
      </c>
      <c r="AY1972" s="191">
        <f t="shared" si="1449"/>
        <v>0</v>
      </c>
      <c r="AZ1972" s="191">
        <f t="shared" si="1450"/>
        <v>0</v>
      </c>
      <c r="BA1972" s="193">
        <f t="shared" si="1451"/>
        <v>1</v>
      </c>
      <c r="BB1972" s="193">
        <f t="shared" si="1452"/>
        <v>1</v>
      </c>
      <c r="BC1972" s="193">
        <f t="shared" si="1453"/>
        <v>1</v>
      </c>
      <c r="BD1972" s="191">
        <f t="shared" si="1461"/>
        <v>0</v>
      </c>
      <c r="BE1972" s="191">
        <f t="shared" si="1454"/>
        <v>0</v>
      </c>
      <c r="BF1972" s="210">
        <f t="shared" si="1455"/>
        <v>0</v>
      </c>
      <c r="BG1972" s="211">
        <f t="shared" si="1456"/>
        <v>0</v>
      </c>
      <c r="BH1972" s="289" t="str">
        <f t="shared" si="1462"/>
        <v>875</v>
      </c>
      <c r="BI1972" s="289" t="str">
        <f t="shared" si="1463"/>
        <v>0701</v>
      </c>
      <c r="BJ1972" s="284" t="s">
        <v>592</v>
      </c>
      <c r="BK1972" s="284" t="s">
        <v>586</v>
      </c>
      <c r="BL1972" s="233" t="str">
        <f t="shared" si="1459"/>
        <v/>
      </c>
    </row>
    <row r="1973" spans="1:64" ht="12" hidden="1" customHeight="1">
      <c r="A1973" s="333" t="s">
        <v>769</v>
      </c>
      <c r="B1973" s="381" t="s">
        <v>327</v>
      </c>
      <c r="C1973" s="333" t="s">
        <v>770</v>
      </c>
      <c r="D1973" s="381" t="s">
        <v>316</v>
      </c>
      <c r="E1973" s="381" t="s">
        <v>1451</v>
      </c>
      <c r="F1973" s="381" t="s">
        <v>609</v>
      </c>
      <c r="G1973" s="381" t="s">
        <v>395</v>
      </c>
      <c r="H1973" s="100" t="s">
        <v>653</v>
      </c>
      <c r="I1973" s="381" t="s">
        <v>339</v>
      </c>
      <c r="J1973" s="382">
        <v>8946</v>
      </c>
      <c r="K1973" s="382">
        <v>8946</v>
      </c>
      <c r="L1973" s="191" t="str">
        <f t="shared" si="1416"/>
        <v>875206980701011007588085229010</v>
      </c>
      <c r="M1973" s="192">
        <f t="array" ref="M1973">IF(COUNT(SEARCH(Удалить_Роспись_КВСР,$B1973)*SEARCH(Удалить_Роспись_ПБС,$C1973)*SEARCH(Удалить_Роспись_КФСР, $D1973)*SEARCH(Удалить_Роспись_КЦСР,$E1973)*SEARCH(Удалить_Роспись_КВР,$F1973)*SEARCH(Удалить_Роспись_ЭК,$H1973)*SEARCH(Удалить_Роспись_КР,$I1973))&gt;0,0,1)</f>
        <v>0</v>
      </c>
      <c r="N1973" s="192">
        <v>0</v>
      </c>
      <c r="O1973" s="192" t="str">
        <f t="shared" si="1417"/>
        <v/>
      </c>
      <c r="P1973" s="192" t="str">
        <f t="shared" si="1460"/>
        <v/>
      </c>
      <c r="Q1973" s="300" t="str">
        <f t="shared" si="1418"/>
        <v/>
      </c>
      <c r="R1973" s="300" t="str">
        <f t="shared" si="1419"/>
        <v/>
      </c>
      <c r="S1973" s="300" t="str">
        <f t="shared" si="1420"/>
        <v/>
      </c>
      <c r="T1973" s="192" t="str">
        <f t="shared" si="1421"/>
        <v/>
      </c>
      <c r="U1973" s="303" t="str">
        <f t="shared" si="1422"/>
        <v/>
      </c>
      <c r="V1973" s="300" t="str">
        <f t="shared" si="1423"/>
        <v/>
      </c>
      <c r="W1973" s="192" t="str">
        <f t="shared" si="1424"/>
        <v/>
      </c>
      <c r="X1973" s="303" t="str">
        <f t="shared" si="1425"/>
        <v/>
      </c>
      <c r="Y1973" s="300" t="str">
        <f t="shared" si="1426"/>
        <v/>
      </c>
      <c r="Z1973" s="300" t="str">
        <f t="shared" si="1427"/>
        <v/>
      </c>
      <c r="AA1973" s="303" t="str">
        <f t="shared" si="1428"/>
        <v/>
      </c>
      <c r="AB1973" s="300" t="str">
        <f t="shared" si="1429"/>
        <v/>
      </c>
      <c r="AC1973" s="300" t="str">
        <f t="shared" si="1430"/>
        <v/>
      </c>
      <c r="AD1973" s="300" t="str">
        <f t="shared" si="1431"/>
        <v/>
      </c>
      <c r="AE1973" s="192" t="str">
        <f t="shared" si="1432"/>
        <v/>
      </c>
      <c r="AF1973" s="192" t="str">
        <f t="shared" si="1433"/>
        <v/>
      </c>
      <c r="AG1973" s="192"/>
      <c r="AJ1973" s="300" t="str">
        <f t="shared" si="1434"/>
        <v/>
      </c>
      <c r="AK1973" s="300" t="str">
        <f t="shared" si="1435"/>
        <v/>
      </c>
      <c r="AL1973" s="300" t="str">
        <f t="shared" si="1436"/>
        <v/>
      </c>
      <c r="AM1973" s="300" t="str">
        <f t="shared" si="1437"/>
        <v/>
      </c>
      <c r="AN1973" s="300" t="str">
        <f t="shared" si="1438"/>
        <v/>
      </c>
      <c r="AO1973" s="300" t="str">
        <f t="shared" si="1439"/>
        <v/>
      </c>
      <c r="AP1973" s="300" t="str">
        <f t="shared" si="1440"/>
        <v/>
      </c>
      <c r="AQ1973" s="300" t="str">
        <f t="shared" si="1441"/>
        <v/>
      </c>
      <c r="AR1973" s="306" t="str">
        <f t="shared" si="1442"/>
        <v/>
      </c>
      <c r="AS1973" s="300" t="str">
        <f t="shared" si="1443"/>
        <v/>
      </c>
      <c r="AT1973" s="300" t="str">
        <f t="shared" si="1444"/>
        <v/>
      </c>
      <c r="AU1973" s="192" t="str">
        <f t="shared" si="1445"/>
        <v>рбс</v>
      </c>
      <c r="AV1973" s="192" t="str">
        <f t="shared" si="1446"/>
        <v>рбс87520698общпро</v>
      </c>
      <c r="AW1973" s="191">
        <f t="shared" si="1447"/>
        <v>0</v>
      </c>
      <c r="AX1973" s="191">
        <f t="shared" si="1448"/>
        <v>0</v>
      </c>
      <c r="AY1973" s="191">
        <f t="shared" si="1449"/>
        <v>0</v>
      </c>
      <c r="AZ1973" s="191">
        <f t="shared" si="1450"/>
        <v>0</v>
      </c>
      <c r="BA1973" s="193">
        <f t="shared" si="1451"/>
        <v>1</v>
      </c>
      <c r="BB1973" s="193">
        <f t="shared" si="1452"/>
        <v>1</v>
      </c>
      <c r="BC1973" s="193">
        <f t="shared" si="1453"/>
        <v>1</v>
      </c>
      <c r="BD1973" s="191">
        <f t="shared" si="1461"/>
        <v>0</v>
      </c>
      <c r="BE1973" s="191">
        <f t="shared" si="1454"/>
        <v>0</v>
      </c>
      <c r="BF1973" s="210">
        <f t="shared" si="1455"/>
        <v>0</v>
      </c>
      <c r="BG1973" s="211">
        <f t="shared" si="1456"/>
        <v>0</v>
      </c>
      <c r="BH1973" s="289" t="str">
        <f t="shared" si="1462"/>
        <v>875</v>
      </c>
      <c r="BI1973" s="289" t="str">
        <f t="shared" si="1463"/>
        <v>0701</v>
      </c>
      <c r="BJ1973" s="284" t="s">
        <v>592</v>
      </c>
      <c r="BK1973" s="284" t="s">
        <v>586</v>
      </c>
      <c r="BL1973" s="233" t="str">
        <f t="shared" si="1459"/>
        <v/>
      </c>
    </row>
    <row r="1974" spans="1:64" ht="12" hidden="1" customHeight="1">
      <c r="A1974" s="333" t="s">
        <v>769</v>
      </c>
      <c r="B1974" s="381" t="s">
        <v>327</v>
      </c>
      <c r="C1974" s="333" t="s">
        <v>770</v>
      </c>
      <c r="D1974" s="381" t="s">
        <v>311</v>
      </c>
      <c r="E1974" s="381" t="s">
        <v>1452</v>
      </c>
      <c r="F1974" s="381" t="s">
        <v>586</v>
      </c>
      <c r="G1974" s="381" t="s">
        <v>397</v>
      </c>
      <c r="H1974" s="100" t="s">
        <v>653</v>
      </c>
      <c r="I1974" s="381" t="s">
        <v>339</v>
      </c>
      <c r="J1974" s="382">
        <v>35040</v>
      </c>
      <c r="K1974" s="382">
        <v>0</v>
      </c>
      <c r="L1974" s="191" t="str">
        <f t="shared" si="1416"/>
        <v>875206981003011007554024434010</v>
      </c>
      <c r="M1974" s="192">
        <f t="array" ref="M1974">IF(COUNT(SEARCH(Удалить_Роспись_КВСР,$B1974)*SEARCH(Удалить_Роспись_ПБС,$C1974)*SEARCH(Удалить_Роспись_КФСР, $D1974)*SEARCH(Удалить_Роспись_КЦСР,$E1974)*SEARCH(Удалить_Роспись_КВР,$F1974)*SEARCH(Удалить_Роспись_ЭК,$H1974)*SEARCH(Удалить_Роспись_КР,$I1974))&gt;0,0,1)</f>
        <v>0</v>
      </c>
      <c r="N1974" s="192">
        <v>0</v>
      </c>
      <c r="O1974" s="192" t="str">
        <f t="shared" si="1417"/>
        <v/>
      </c>
      <c r="P1974" s="192" t="str">
        <f t="shared" si="1460"/>
        <v/>
      </c>
      <c r="Q1974" s="300" t="str">
        <f t="shared" si="1418"/>
        <v/>
      </c>
      <c r="R1974" s="300" t="str">
        <f t="shared" si="1419"/>
        <v/>
      </c>
      <c r="S1974" s="300" t="str">
        <f t="shared" si="1420"/>
        <v/>
      </c>
      <c r="T1974" s="192" t="str">
        <f t="shared" si="1421"/>
        <v/>
      </c>
      <c r="U1974" s="303" t="str">
        <f t="shared" si="1422"/>
        <v/>
      </c>
      <c r="V1974" s="300" t="str">
        <f t="shared" si="1423"/>
        <v/>
      </c>
      <c r="W1974" s="192" t="str">
        <f t="shared" si="1424"/>
        <v/>
      </c>
      <c r="X1974" s="303" t="str">
        <f t="shared" si="1425"/>
        <v/>
      </c>
      <c r="Y1974" s="300" t="str">
        <f t="shared" si="1426"/>
        <v/>
      </c>
      <c r="Z1974" s="300" t="str">
        <f t="shared" si="1427"/>
        <v/>
      </c>
      <c r="AA1974" s="303" t="str">
        <f t="shared" si="1428"/>
        <v/>
      </c>
      <c r="AB1974" s="300" t="str">
        <f t="shared" si="1429"/>
        <v/>
      </c>
      <c r="AC1974" s="300" t="str">
        <f t="shared" si="1430"/>
        <v/>
      </c>
      <c r="AD1974" s="300" t="str">
        <f t="shared" si="1431"/>
        <v/>
      </c>
      <c r="AE1974" s="192" t="str">
        <f t="shared" si="1432"/>
        <v/>
      </c>
      <c r="AF1974" s="192" t="str">
        <f t="shared" si="1433"/>
        <v/>
      </c>
      <c r="AG1974" s="192"/>
      <c r="AJ1974" s="300" t="str">
        <f t="shared" si="1434"/>
        <v/>
      </c>
      <c r="AK1974" s="300" t="str">
        <f t="shared" si="1435"/>
        <v/>
      </c>
      <c r="AL1974" s="300" t="str">
        <f t="shared" si="1436"/>
        <v/>
      </c>
      <c r="AM1974" s="300" t="str">
        <f t="shared" si="1437"/>
        <v/>
      </c>
      <c r="AN1974" s="300" t="str">
        <f t="shared" si="1438"/>
        <v/>
      </c>
      <c r="AO1974" s="300" t="str">
        <f t="shared" si="1439"/>
        <v/>
      </c>
      <c r="AP1974" s="300" t="str">
        <f t="shared" si="1440"/>
        <v/>
      </c>
      <c r="AQ1974" s="300" t="str">
        <f t="shared" si="1441"/>
        <v/>
      </c>
      <c r="AR1974" s="306" t="str">
        <f t="shared" si="1442"/>
        <v/>
      </c>
      <c r="AS1974" s="300" t="str">
        <f t="shared" si="1443"/>
        <v/>
      </c>
      <c r="AT1974" s="300" t="str">
        <f t="shared" si="1444"/>
        <v/>
      </c>
      <c r="AU1974" s="192" t="str">
        <f t="shared" si="1445"/>
        <v>рбс</v>
      </c>
      <c r="AV1974" s="192" t="str">
        <f t="shared" si="1446"/>
        <v>рбс87520698общпро</v>
      </c>
      <c r="AW1974" s="191">
        <f t="shared" si="1447"/>
        <v>0</v>
      </c>
      <c r="AX1974" s="191">
        <f t="shared" si="1448"/>
        <v>0</v>
      </c>
      <c r="AY1974" s="191">
        <f t="shared" si="1449"/>
        <v>0</v>
      </c>
      <c r="AZ1974" s="191">
        <f t="shared" si="1450"/>
        <v>0</v>
      </c>
      <c r="BA1974" s="193">
        <f t="shared" si="1451"/>
        <v>1</v>
      </c>
      <c r="BB1974" s="193">
        <f t="shared" si="1452"/>
        <v>1</v>
      </c>
      <c r="BC1974" s="193">
        <f t="shared" si="1453"/>
        <v>1</v>
      </c>
      <c r="BD1974" s="191">
        <f t="shared" si="1461"/>
        <v>0</v>
      </c>
      <c r="BE1974" s="191">
        <f t="shared" si="1454"/>
        <v>0</v>
      </c>
      <c r="BF1974" s="210">
        <f t="shared" si="1455"/>
        <v>0</v>
      </c>
      <c r="BG1974" s="211">
        <f t="shared" si="1456"/>
        <v>0</v>
      </c>
      <c r="BH1974" s="289" t="str">
        <f t="shared" si="1462"/>
        <v>875</v>
      </c>
      <c r="BI1974" s="289" t="str">
        <f t="shared" si="1463"/>
        <v>1003</v>
      </c>
      <c r="BJ1974" s="284" t="s">
        <v>592</v>
      </c>
      <c r="BK1974" s="284" t="s">
        <v>586</v>
      </c>
      <c r="BL1974" s="233" t="str">
        <f t="shared" si="1459"/>
        <v/>
      </c>
    </row>
    <row r="1975" spans="1:64" ht="12" customHeight="1">
      <c r="A1975" s="333" t="s">
        <v>771</v>
      </c>
      <c r="B1975" s="381" t="s">
        <v>327</v>
      </c>
      <c r="C1975" s="333" t="s">
        <v>772</v>
      </c>
      <c r="D1975" s="381" t="s">
        <v>316</v>
      </c>
      <c r="E1975" s="381" t="s">
        <v>1443</v>
      </c>
      <c r="F1975" s="381" t="s">
        <v>608</v>
      </c>
      <c r="G1975" s="381" t="s">
        <v>385</v>
      </c>
      <c r="H1975" s="100" t="s">
        <v>653</v>
      </c>
      <c r="I1975" s="381" t="s">
        <v>505</v>
      </c>
      <c r="J1975" s="382">
        <v>993851</v>
      </c>
      <c r="K1975" s="382">
        <v>622832.27</v>
      </c>
      <c r="L1975" s="191" t="str">
        <f t="shared" si="1416"/>
        <v>875205300701011004001011121101</v>
      </c>
      <c r="M1975" s="192">
        <f t="array" ref="M1975">IF(COUNT(SEARCH(Удалить_Роспись_КВСР,$B1975)*SEARCH(Удалить_Роспись_ПБС,$C1975)*SEARCH(Удалить_Роспись_КФСР, $D1975)*SEARCH(Удалить_Роспись_КЦСР,$E1975)*SEARCH(Удалить_Роспись_КВР,$F1975)*SEARCH(Удалить_Роспись_ЭК,$H1975)*SEARCH(Удалить_Роспись_КР,$I1975))&gt;0,0,1)</f>
        <v>0</v>
      </c>
      <c r="N1975" s="192">
        <v>0</v>
      </c>
      <c r="O1975" s="192" t="str">
        <f t="shared" si="1417"/>
        <v/>
      </c>
      <c r="P1975" s="192" t="str">
        <f t="shared" si="1460"/>
        <v/>
      </c>
      <c r="Q1975" s="300" t="str">
        <f t="shared" si="1418"/>
        <v/>
      </c>
      <c r="R1975" s="300" t="str">
        <f t="shared" si="1419"/>
        <v/>
      </c>
      <c r="S1975" s="300" t="str">
        <f t="shared" si="1420"/>
        <v/>
      </c>
      <c r="T1975" s="192" t="str">
        <f t="shared" si="1421"/>
        <v/>
      </c>
      <c r="U1975" s="303" t="str">
        <f t="shared" si="1422"/>
        <v/>
      </c>
      <c r="V1975" s="300" t="str">
        <f t="shared" si="1423"/>
        <v/>
      </c>
      <c r="W1975" s="192" t="str">
        <f t="shared" si="1424"/>
        <v/>
      </c>
      <c r="X1975" s="303" t="str">
        <f t="shared" si="1425"/>
        <v/>
      </c>
      <c r="Y1975" s="300" t="str">
        <f t="shared" si="1426"/>
        <v/>
      </c>
      <c r="Z1975" s="300" t="str">
        <f t="shared" si="1427"/>
        <v/>
      </c>
      <c r="AA1975" s="303" t="str">
        <f t="shared" si="1428"/>
        <v/>
      </c>
      <c r="AB1975" s="300" t="str">
        <f t="shared" si="1429"/>
        <v/>
      </c>
      <c r="AC1975" s="300" t="str">
        <f t="shared" si="1430"/>
        <v/>
      </c>
      <c r="AD1975" s="300" t="str">
        <f t="shared" si="1431"/>
        <v/>
      </c>
      <c r="AE1975" s="192" t="str">
        <f t="shared" si="1432"/>
        <v/>
      </c>
      <c r="AF1975" s="192" t="str">
        <f t="shared" si="1433"/>
        <v/>
      </c>
      <c r="AG1975" s="192"/>
      <c r="AJ1975" s="300" t="str">
        <f t="shared" si="1434"/>
        <v/>
      </c>
      <c r="AK1975" s="300" t="str">
        <f t="shared" si="1435"/>
        <v/>
      </c>
      <c r="AL1975" s="300" t="str">
        <f t="shared" si="1436"/>
        <v/>
      </c>
      <c r="AM1975" s="300" t="str">
        <f t="shared" si="1437"/>
        <v/>
      </c>
      <c r="AN1975" s="300" t="str">
        <f t="shared" si="1438"/>
        <v/>
      </c>
      <c r="AO1975" s="300" t="str">
        <f t="shared" si="1439"/>
        <v/>
      </c>
      <c r="AP1975" s="300" t="str">
        <f t="shared" si="1440"/>
        <v/>
      </c>
      <c r="AQ1975" s="300" t="str">
        <f t="shared" si="1441"/>
        <v/>
      </c>
      <c r="AR1975" s="306" t="str">
        <f t="shared" si="1442"/>
        <v/>
      </c>
      <c r="AS1975" s="300" t="str">
        <f t="shared" si="1443"/>
        <v/>
      </c>
      <c r="AT1975" s="300" t="str">
        <f t="shared" si="1444"/>
        <v/>
      </c>
      <c r="AU1975" s="192" t="str">
        <f t="shared" si="1445"/>
        <v>рбс</v>
      </c>
      <c r="AV1975" s="192" t="str">
        <f t="shared" si="1446"/>
        <v>рбс87520530общопл</v>
      </c>
      <c r="AW1975" s="191">
        <f t="shared" si="1447"/>
        <v>0</v>
      </c>
      <c r="AX1975" s="191">
        <f t="shared" si="1448"/>
        <v>0</v>
      </c>
      <c r="AY1975" s="191">
        <f t="shared" si="1449"/>
        <v>0</v>
      </c>
      <c r="AZ1975" s="191">
        <f t="shared" si="1450"/>
        <v>0</v>
      </c>
      <c r="BA1975" s="193">
        <f t="shared" si="1451"/>
        <v>1</v>
      </c>
      <c r="BB1975" s="193">
        <f t="shared" si="1452"/>
        <v>1</v>
      </c>
      <c r="BC1975" s="193">
        <f t="shared" si="1453"/>
        <v>1</v>
      </c>
      <c r="BD1975" s="191">
        <f t="shared" si="1461"/>
        <v>0</v>
      </c>
      <c r="BE1975" s="191">
        <f t="shared" si="1454"/>
        <v>0</v>
      </c>
      <c r="BF1975" s="210">
        <f t="shared" si="1455"/>
        <v>0</v>
      </c>
      <c r="BG1975" s="211">
        <f t="shared" si="1456"/>
        <v>0</v>
      </c>
      <c r="BH1975" s="289" t="str">
        <f t="shared" si="1462"/>
        <v>875</v>
      </c>
      <c r="BI1975" s="289" t="str">
        <f t="shared" si="1463"/>
        <v>0701</v>
      </c>
      <c r="BJ1975" s="284" t="s">
        <v>592</v>
      </c>
      <c r="BK1975" s="284" t="s">
        <v>586</v>
      </c>
      <c r="BL1975" s="233" t="str">
        <f t="shared" si="1459"/>
        <v/>
      </c>
    </row>
    <row r="1976" spans="1:64" ht="12" customHeight="1">
      <c r="A1976" s="333" t="s">
        <v>771</v>
      </c>
      <c r="B1976" s="381" t="s">
        <v>327</v>
      </c>
      <c r="C1976" s="333" t="s">
        <v>772</v>
      </c>
      <c r="D1976" s="381" t="s">
        <v>316</v>
      </c>
      <c r="E1976" s="381" t="s">
        <v>1443</v>
      </c>
      <c r="F1976" s="381" t="s">
        <v>902</v>
      </c>
      <c r="G1976" s="381" t="s">
        <v>387</v>
      </c>
      <c r="H1976" s="100" t="s">
        <v>653</v>
      </c>
      <c r="I1976" s="381" t="s">
        <v>505</v>
      </c>
      <c r="J1976" s="382">
        <v>300124.58</v>
      </c>
      <c r="K1976" s="382">
        <v>185007.03</v>
      </c>
      <c r="L1976" s="191" t="str">
        <f t="shared" si="1416"/>
        <v>875205300701011004001011921301</v>
      </c>
      <c r="M1976" s="192">
        <f t="array" ref="M1976">IF(COUNT(SEARCH(Удалить_Роспись_КВСР,$B1976)*SEARCH(Удалить_Роспись_ПБС,$C1976)*SEARCH(Удалить_Роспись_КФСР, $D1976)*SEARCH(Удалить_Роспись_КЦСР,$E1976)*SEARCH(Удалить_Роспись_КВР,$F1976)*SEARCH(Удалить_Роспись_ЭК,$H1976)*SEARCH(Удалить_Роспись_КР,$I1976))&gt;0,0,1)</f>
        <v>0</v>
      </c>
      <c r="N1976" s="192">
        <v>0</v>
      </c>
      <c r="O1976" s="192" t="str">
        <f t="shared" si="1417"/>
        <v/>
      </c>
      <c r="P1976" s="192" t="str">
        <f t="shared" si="1460"/>
        <v/>
      </c>
      <c r="Q1976" s="300" t="str">
        <f t="shared" si="1418"/>
        <v/>
      </c>
      <c r="R1976" s="300" t="str">
        <f t="shared" si="1419"/>
        <v/>
      </c>
      <c r="S1976" s="300" t="str">
        <f t="shared" si="1420"/>
        <v/>
      </c>
      <c r="T1976" s="192" t="str">
        <f t="shared" si="1421"/>
        <v/>
      </c>
      <c r="U1976" s="303" t="str">
        <f t="shared" si="1422"/>
        <v/>
      </c>
      <c r="V1976" s="300" t="str">
        <f t="shared" si="1423"/>
        <v/>
      </c>
      <c r="W1976" s="192" t="str">
        <f t="shared" si="1424"/>
        <v/>
      </c>
      <c r="X1976" s="303" t="str">
        <f t="shared" si="1425"/>
        <v/>
      </c>
      <c r="Y1976" s="300" t="str">
        <f t="shared" si="1426"/>
        <v/>
      </c>
      <c r="Z1976" s="300" t="str">
        <f t="shared" si="1427"/>
        <v/>
      </c>
      <c r="AA1976" s="303" t="str">
        <f t="shared" si="1428"/>
        <v/>
      </c>
      <c r="AB1976" s="300" t="str">
        <f t="shared" si="1429"/>
        <v/>
      </c>
      <c r="AC1976" s="300" t="str">
        <f t="shared" si="1430"/>
        <v/>
      </c>
      <c r="AD1976" s="300" t="str">
        <f t="shared" si="1431"/>
        <v/>
      </c>
      <c r="AE1976" s="192" t="str">
        <f t="shared" si="1432"/>
        <v/>
      </c>
      <c r="AF1976" s="192" t="str">
        <f t="shared" si="1433"/>
        <v/>
      </c>
      <c r="AG1976" s="192"/>
      <c r="AJ1976" s="300" t="str">
        <f t="shared" si="1434"/>
        <v/>
      </c>
      <c r="AK1976" s="300" t="str">
        <f t="shared" si="1435"/>
        <v/>
      </c>
      <c r="AL1976" s="300" t="str">
        <f t="shared" si="1436"/>
        <v/>
      </c>
      <c r="AM1976" s="300" t="str">
        <f t="shared" si="1437"/>
        <v/>
      </c>
      <c r="AN1976" s="300" t="str">
        <f t="shared" si="1438"/>
        <v/>
      </c>
      <c r="AO1976" s="300" t="str">
        <f t="shared" si="1439"/>
        <v/>
      </c>
      <c r="AP1976" s="300" t="str">
        <f t="shared" si="1440"/>
        <v/>
      </c>
      <c r="AQ1976" s="300" t="str">
        <f t="shared" si="1441"/>
        <v/>
      </c>
      <c r="AR1976" s="306" t="str">
        <f t="shared" si="1442"/>
        <v/>
      </c>
      <c r="AS1976" s="300" t="str">
        <f t="shared" si="1443"/>
        <v/>
      </c>
      <c r="AT1976" s="300" t="str">
        <f t="shared" si="1444"/>
        <v/>
      </c>
      <c r="AU1976" s="192" t="str">
        <f t="shared" si="1445"/>
        <v>рбс</v>
      </c>
      <c r="AV1976" s="192" t="str">
        <f t="shared" si="1446"/>
        <v>рбс87520530общопл</v>
      </c>
      <c r="AW1976" s="191">
        <f t="shared" si="1447"/>
        <v>0</v>
      </c>
      <c r="AX1976" s="191">
        <f t="shared" si="1448"/>
        <v>0</v>
      </c>
      <c r="AY1976" s="191">
        <f t="shared" si="1449"/>
        <v>0</v>
      </c>
      <c r="AZ1976" s="191">
        <f t="shared" si="1450"/>
        <v>0</v>
      </c>
      <c r="BA1976" s="193">
        <f t="shared" si="1451"/>
        <v>1</v>
      </c>
      <c r="BB1976" s="193">
        <f t="shared" si="1452"/>
        <v>1</v>
      </c>
      <c r="BC1976" s="193">
        <f t="shared" si="1453"/>
        <v>1</v>
      </c>
      <c r="BD1976" s="191">
        <f t="shared" si="1461"/>
        <v>0</v>
      </c>
      <c r="BE1976" s="191">
        <f t="shared" si="1454"/>
        <v>0</v>
      </c>
      <c r="BF1976" s="210">
        <f t="shared" si="1455"/>
        <v>0</v>
      </c>
      <c r="BG1976" s="211">
        <f t="shared" si="1456"/>
        <v>0</v>
      </c>
      <c r="BH1976" s="289" t="str">
        <f t="shared" si="1462"/>
        <v>875</v>
      </c>
      <c r="BI1976" s="289" t="str">
        <f t="shared" si="1463"/>
        <v>0701</v>
      </c>
      <c r="BJ1976" s="284" t="s">
        <v>592</v>
      </c>
      <c r="BK1976" s="284" t="s">
        <v>586</v>
      </c>
      <c r="BL1976" s="233" t="str">
        <f t="shared" si="1459"/>
        <v/>
      </c>
    </row>
    <row r="1977" spans="1:64" ht="12" customHeight="1">
      <c r="A1977" s="333" t="s">
        <v>771</v>
      </c>
      <c r="B1977" s="381" t="s">
        <v>327</v>
      </c>
      <c r="C1977" s="333" t="s">
        <v>772</v>
      </c>
      <c r="D1977" s="381" t="s">
        <v>316</v>
      </c>
      <c r="E1977" s="381" t="s">
        <v>1443</v>
      </c>
      <c r="F1977" s="381" t="s">
        <v>586</v>
      </c>
      <c r="G1977" s="381" t="s">
        <v>394</v>
      </c>
      <c r="H1977" s="100" t="s">
        <v>653</v>
      </c>
      <c r="I1977" s="381" t="s">
        <v>505</v>
      </c>
      <c r="J1977" s="382">
        <v>117076.69</v>
      </c>
      <c r="K1977" s="382">
        <v>24277.9</v>
      </c>
      <c r="L1977" s="191" t="str">
        <f t="shared" si="1416"/>
        <v>875205300701011004001024422501</v>
      </c>
      <c r="M1977" s="192">
        <f t="array" ref="M1977">IF(COUNT(SEARCH(Удалить_Роспись_КВСР,$B1977)*SEARCH(Удалить_Роспись_ПБС,$C1977)*SEARCH(Удалить_Роспись_КФСР, $D1977)*SEARCH(Удалить_Роспись_КЦСР,$E1977)*SEARCH(Удалить_Роспись_КВР,$F1977)*SEARCH(Удалить_Роспись_ЭК,$H1977)*SEARCH(Удалить_Роспись_КР,$I1977))&gt;0,0,1)</f>
        <v>0</v>
      </c>
      <c r="N1977" s="192">
        <f>IF(COUNT(SEARCH(Удалить_Индекс_КВСР,$B1977)*SEARCH(Удалить_Индекс_ПБС,$C1977)*SEARCH(Удалить_Индекс_КФСР,$D1977)*SEARCH(Удалить_Индекс_КЦСР,$E1977)*SEARCH(Удалить_Индекс_КВР,$F1977)*SEARCH(Удалить_Индекс_ЭК,$H1977)*SEARCH(Удалить_Индекс_КР,$I1977))&gt;0,0,1)</f>
        <v>1</v>
      </c>
      <c r="O1977" s="192" t="str">
        <f t="shared" si="1417"/>
        <v/>
      </c>
      <c r="P1977" s="192" t="str">
        <f t="shared" si="1460"/>
        <v/>
      </c>
      <c r="Q1977" s="300" t="str">
        <f t="shared" si="1418"/>
        <v/>
      </c>
      <c r="R1977" s="300" t="str">
        <f t="shared" si="1419"/>
        <v/>
      </c>
      <c r="S1977" s="300" t="str">
        <f t="shared" si="1420"/>
        <v/>
      </c>
      <c r="T1977" s="192" t="str">
        <f t="shared" si="1421"/>
        <v/>
      </c>
      <c r="U1977" s="303" t="str">
        <f t="shared" si="1422"/>
        <v/>
      </c>
      <c r="V1977" s="300" t="str">
        <f t="shared" si="1423"/>
        <v/>
      </c>
      <c r="W1977" s="192" t="str">
        <f t="shared" si="1424"/>
        <v/>
      </c>
      <c r="X1977" s="303" t="str">
        <f t="shared" si="1425"/>
        <v/>
      </c>
      <c r="Y1977" s="300" t="str">
        <f t="shared" si="1426"/>
        <v/>
      </c>
      <c r="Z1977" s="300" t="str">
        <f t="shared" si="1427"/>
        <v/>
      </c>
      <c r="AA1977" s="303" t="str">
        <f t="shared" si="1428"/>
        <v/>
      </c>
      <c r="AB1977" s="300" t="str">
        <f t="shared" si="1429"/>
        <v/>
      </c>
      <c r="AC1977" s="300" t="str">
        <f t="shared" si="1430"/>
        <v/>
      </c>
      <c r="AD1977" s="300" t="str">
        <f t="shared" si="1431"/>
        <v/>
      </c>
      <c r="AE1977" s="192" t="str">
        <f t="shared" si="1432"/>
        <v/>
      </c>
      <c r="AF1977" s="192" t="str">
        <f t="shared" si="1433"/>
        <v/>
      </c>
      <c r="AG1977" s="192"/>
      <c r="AJ1977" s="300" t="str">
        <f t="shared" si="1434"/>
        <v/>
      </c>
      <c r="AK1977" s="300" t="str">
        <f t="shared" si="1435"/>
        <v/>
      </c>
      <c r="AL1977" s="300" t="str">
        <f t="shared" si="1436"/>
        <v/>
      </c>
      <c r="AM1977" s="300" t="str">
        <f t="shared" si="1437"/>
        <v/>
      </c>
      <c r="AN1977" s="300" t="str">
        <f t="shared" si="1438"/>
        <v/>
      </c>
      <c r="AO1977" s="300" t="str">
        <f t="shared" si="1439"/>
        <v/>
      </c>
      <c r="AP1977" s="300" t="str">
        <f t="shared" si="1440"/>
        <v/>
      </c>
      <c r="AQ1977" s="300" t="str">
        <f t="shared" si="1441"/>
        <v/>
      </c>
      <c r="AR1977" s="306" t="str">
        <f t="shared" si="1442"/>
        <v/>
      </c>
      <c r="AS1977" s="300" t="str">
        <f t="shared" si="1443"/>
        <v/>
      </c>
      <c r="AT1977" s="300" t="str">
        <f t="shared" si="1444"/>
        <v/>
      </c>
      <c r="AU1977" s="192" t="str">
        <f t="shared" si="1445"/>
        <v>рбс</v>
      </c>
      <c r="AV1977" s="192" t="str">
        <f t="shared" si="1446"/>
        <v>рбс87520530общпро</v>
      </c>
      <c r="AW1977" s="191">
        <f t="shared" si="1447"/>
        <v>0</v>
      </c>
      <c r="AX1977" s="191">
        <f t="shared" si="1448"/>
        <v>0</v>
      </c>
      <c r="AY1977" s="191">
        <f t="shared" si="1449"/>
        <v>117076.69</v>
      </c>
      <c r="AZ1977" s="191">
        <f t="shared" si="1450"/>
        <v>24277.9</v>
      </c>
      <c r="BA1977" s="193">
        <f t="shared" si="1451"/>
        <v>1</v>
      </c>
      <c r="BB1977" s="193">
        <f t="shared" si="1452"/>
        <v>1</v>
      </c>
      <c r="BC1977" s="193">
        <f t="shared" si="1453"/>
        <v>1</v>
      </c>
      <c r="BD1977" s="191">
        <f t="shared" si="1461"/>
        <v>117076.69</v>
      </c>
      <c r="BE1977" s="191">
        <f t="shared" si="1454"/>
        <v>24277.9</v>
      </c>
      <c r="BF1977" s="210">
        <f t="shared" si="1455"/>
        <v>117076.69</v>
      </c>
      <c r="BG1977" s="211">
        <f t="shared" si="1456"/>
        <v>117076.69</v>
      </c>
      <c r="BH1977" s="289" t="str">
        <f t="shared" si="1462"/>
        <v>875</v>
      </c>
      <c r="BI1977" s="289" t="str">
        <f t="shared" si="1463"/>
        <v>0701</v>
      </c>
      <c r="BJ1977" s="284" t="s">
        <v>592</v>
      </c>
      <c r="BK1977" s="284" t="s">
        <v>586</v>
      </c>
      <c r="BL1977" s="233" t="str">
        <f t="shared" si="1459"/>
        <v/>
      </c>
    </row>
    <row r="1978" spans="1:64" ht="12" customHeight="1">
      <c r="A1978" s="333" t="s">
        <v>771</v>
      </c>
      <c r="B1978" s="381" t="s">
        <v>327</v>
      </c>
      <c r="C1978" s="333" t="s">
        <v>772</v>
      </c>
      <c r="D1978" s="381" t="s">
        <v>316</v>
      </c>
      <c r="E1978" s="381" t="s">
        <v>1443</v>
      </c>
      <c r="F1978" s="381" t="s">
        <v>586</v>
      </c>
      <c r="G1978" s="381" t="s">
        <v>389</v>
      </c>
      <c r="H1978" s="100" t="s">
        <v>653</v>
      </c>
      <c r="I1978" s="381" t="s">
        <v>505</v>
      </c>
      <c r="J1978" s="382">
        <v>65009.05</v>
      </c>
      <c r="K1978" s="382">
        <v>18300</v>
      </c>
      <c r="L1978" s="191" t="str">
        <f t="shared" si="1416"/>
        <v>875205300701011004001024422601</v>
      </c>
      <c r="M1978" s="192">
        <f t="array" ref="M1978">IF(COUNT(SEARCH(Удалить_Роспись_КВСР,$B1978)*SEARCH(Удалить_Роспись_ПБС,$C1978)*SEARCH(Удалить_Роспись_КФСР, $D1978)*SEARCH(Удалить_Роспись_КЦСР,$E1978)*SEARCH(Удалить_Роспись_КВР,$F1978)*SEARCH(Удалить_Роспись_ЭК,$H1978)*SEARCH(Удалить_Роспись_КР,$I1978))&gt;0,0,1)</f>
        <v>0</v>
      </c>
      <c r="N1978" s="192">
        <f>IF(COUNT(SEARCH(Удалить_Индекс_КВСР,$B1978)*SEARCH(Удалить_Индекс_ПБС,$C1978)*SEARCH(Удалить_Индекс_КФСР,$D1978)*SEARCH(Удалить_Индекс_КЦСР,$E1978)*SEARCH(Удалить_Индекс_КВР,$F1978)*SEARCH(Удалить_Индекс_ЭК,$H1978)*SEARCH(Удалить_Индекс_КР,$I1978))&gt;0,0,1)</f>
        <v>1</v>
      </c>
      <c r="O1978" s="192" t="str">
        <f t="shared" si="1417"/>
        <v/>
      </c>
      <c r="P1978" s="192" t="str">
        <f t="shared" si="1460"/>
        <v/>
      </c>
      <c r="Q1978" s="300" t="str">
        <f t="shared" si="1418"/>
        <v/>
      </c>
      <c r="R1978" s="300" t="str">
        <f t="shared" si="1419"/>
        <v/>
      </c>
      <c r="S1978" s="300" t="str">
        <f t="shared" si="1420"/>
        <v/>
      </c>
      <c r="T1978" s="192" t="str">
        <f t="shared" si="1421"/>
        <v/>
      </c>
      <c r="U1978" s="303" t="str">
        <f t="shared" si="1422"/>
        <v/>
      </c>
      <c r="V1978" s="300" t="str">
        <f t="shared" si="1423"/>
        <v/>
      </c>
      <c r="W1978" s="192" t="str">
        <f t="shared" si="1424"/>
        <v/>
      </c>
      <c r="X1978" s="303" t="str">
        <f t="shared" si="1425"/>
        <v/>
      </c>
      <c r="Y1978" s="300" t="str">
        <f t="shared" si="1426"/>
        <v/>
      </c>
      <c r="Z1978" s="300" t="str">
        <f t="shared" si="1427"/>
        <v/>
      </c>
      <c r="AA1978" s="303" t="str">
        <f t="shared" si="1428"/>
        <v/>
      </c>
      <c r="AB1978" s="300" t="str">
        <f t="shared" si="1429"/>
        <v/>
      </c>
      <c r="AC1978" s="300" t="str">
        <f t="shared" si="1430"/>
        <v/>
      </c>
      <c r="AD1978" s="300" t="str">
        <f t="shared" si="1431"/>
        <v/>
      </c>
      <c r="AE1978" s="192" t="str">
        <f t="shared" si="1432"/>
        <v/>
      </c>
      <c r="AF1978" s="192" t="str">
        <f t="shared" si="1433"/>
        <v/>
      </c>
      <c r="AG1978" s="192"/>
      <c r="AJ1978" s="300" t="str">
        <f t="shared" si="1434"/>
        <v/>
      </c>
      <c r="AK1978" s="300" t="str">
        <f t="shared" si="1435"/>
        <v/>
      </c>
      <c r="AL1978" s="300" t="str">
        <f t="shared" si="1436"/>
        <v/>
      </c>
      <c r="AM1978" s="300" t="str">
        <f t="shared" si="1437"/>
        <v/>
      </c>
      <c r="AN1978" s="300" t="str">
        <f t="shared" si="1438"/>
        <v/>
      </c>
      <c r="AO1978" s="300" t="str">
        <f t="shared" si="1439"/>
        <v/>
      </c>
      <c r="AP1978" s="300" t="str">
        <f t="shared" si="1440"/>
        <v/>
      </c>
      <c r="AQ1978" s="300" t="str">
        <f t="shared" si="1441"/>
        <v/>
      </c>
      <c r="AR1978" s="306" t="str">
        <f t="shared" si="1442"/>
        <v/>
      </c>
      <c r="AS1978" s="300" t="str">
        <f t="shared" si="1443"/>
        <v/>
      </c>
      <c r="AT1978" s="300" t="str">
        <f t="shared" si="1444"/>
        <v/>
      </c>
      <c r="AU1978" s="192" t="str">
        <f t="shared" si="1445"/>
        <v>рбс</v>
      </c>
      <c r="AV1978" s="192" t="str">
        <f t="shared" si="1446"/>
        <v>рбс87520530общпро</v>
      </c>
      <c r="AW1978" s="191">
        <f t="shared" si="1447"/>
        <v>0</v>
      </c>
      <c r="AX1978" s="191">
        <f t="shared" si="1448"/>
        <v>0</v>
      </c>
      <c r="AY1978" s="191">
        <f t="shared" si="1449"/>
        <v>65009.05</v>
      </c>
      <c r="AZ1978" s="191">
        <f t="shared" si="1450"/>
        <v>18300</v>
      </c>
      <c r="BA1978" s="193">
        <f t="shared" si="1451"/>
        <v>1</v>
      </c>
      <c r="BB1978" s="193">
        <f t="shared" si="1452"/>
        <v>1</v>
      </c>
      <c r="BC1978" s="193">
        <f t="shared" si="1453"/>
        <v>1</v>
      </c>
      <c r="BD1978" s="191">
        <f t="shared" si="1461"/>
        <v>65009.05</v>
      </c>
      <c r="BE1978" s="191">
        <f t="shared" si="1454"/>
        <v>18300</v>
      </c>
      <c r="BF1978" s="210">
        <f t="shared" si="1455"/>
        <v>65009.05</v>
      </c>
      <c r="BG1978" s="211">
        <f t="shared" si="1456"/>
        <v>65009.05</v>
      </c>
      <c r="BH1978" s="289" t="str">
        <f t="shared" si="1462"/>
        <v>875</v>
      </c>
      <c r="BI1978" s="289" t="str">
        <f t="shared" si="1463"/>
        <v>0701</v>
      </c>
      <c r="BJ1978" s="284" t="s">
        <v>592</v>
      </c>
      <c r="BK1978" s="284" t="s">
        <v>586</v>
      </c>
      <c r="BL1978" s="233" t="str">
        <f t="shared" si="1459"/>
        <v/>
      </c>
    </row>
    <row r="1979" spans="1:64" ht="12" customHeight="1">
      <c r="A1979" s="333" t="s">
        <v>771</v>
      </c>
      <c r="B1979" s="381" t="s">
        <v>327</v>
      </c>
      <c r="C1979" s="333" t="s">
        <v>772</v>
      </c>
      <c r="D1979" s="381" t="s">
        <v>316</v>
      </c>
      <c r="E1979" s="381" t="s">
        <v>1443</v>
      </c>
      <c r="F1979" s="381" t="s">
        <v>586</v>
      </c>
      <c r="G1979" s="381" t="s">
        <v>397</v>
      </c>
      <c r="H1979" s="100" t="s">
        <v>653</v>
      </c>
      <c r="I1979" s="381" t="s">
        <v>505</v>
      </c>
      <c r="J1979" s="382">
        <v>82576.259999999995</v>
      </c>
      <c r="K1979" s="382">
        <v>82576.259999999995</v>
      </c>
      <c r="L1979" s="191" t="str">
        <f t="shared" si="1416"/>
        <v>875205300701011004001024434001</v>
      </c>
      <c r="M1979" s="192">
        <f t="array" ref="M1979">IF(COUNT(SEARCH(Удалить_Роспись_КВСР,$B1979)*SEARCH(Удалить_Роспись_ПБС,$C1979)*SEARCH(Удалить_Роспись_КФСР, $D1979)*SEARCH(Удалить_Роспись_КЦСР,$E1979)*SEARCH(Удалить_Роспись_КВР,$F1979)*SEARCH(Удалить_Роспись_ЭК,$H1979)*SEARCH(Удалить_Роспись_КР,$I1979))&gt;0,0,1)</f>
        <v>0</v>
      </c>
      <c r="N1979" s="192">
        <f>IF(COUNT(SEARCH(Удалить_Индекс_КВСР,$B1979)*SEARCH(Удалить_Индекс_ПБС,$C1979)*SEARCH(Удалить_Индекс_КФСР,$D1979)*SEARCH(Удалить_Индекс_КЦСР,$E1979)*SEARCH(Удалить_Индекс_КВР,$F1979)*SEARCH(Удалить_Индекс_ЭК,$H1979)*SEARCH(Удалить_Индекс_КР,$I1979))&gt;0,0,1)</f>
        <v>1</v>
      </c>
      <c r="O1979" s="192" t="str">
        <f t="shared" si="1417"/>
        <v/>
      </c>
      <c r="P1979" s="192" t="str">
        <f t="shared" si="1460"/>
        <v/>
      </c>
      <c r="Q1979" s="300" t="str">
        <f t="shared" si="1418"/>
        <v/>
      </c>
      <c r="R1979" s="300" t="str">
        <f t="shared" si="1419"/>
        <v/>
      </c>
      <c r="S1979" s="300" t="str">
        <f t="shared" si="1420"/>
        <v/>
      </c>
      <c r="T1979" s="192" t="str">
        <f t="shared" si="1421"/>
        <v/>
      </c>
      <c r="U1979" s="303" t="str">
        <f t="shared" si="1422"/>
        <v/>
      </c>
      <c r="V1979" s="300" t="str">
        <f t="shared" si="1423"/>
        <v/>
      </c>
      <c r="W1979" s="192" t="str">
        <f t="shared" si="1424"/>
        <v/>
      </c>
      <c r="X1979" s="303" t="str">
        <f t="shared" si="1425"/>
        <v/>
      </c>
      <c r="Y1979" s="300" t="str">
        <f t="shared" si="1426"/>
        <v/>
      </c>
      <c r="Z1979" s="300" t="str">
        <f t="shared" si="1427"/>
        <v/>
      </c>
      <c r="AA1979" s="303" t="str">
        <f t="shared" si="1428"/>
        <v/>
      </c>
      <c r="AB1979" s="300" t="str">
        <f t="shared" si="1429"/>
        <v/>
      </c>
      <c r="AC1979" s="300" t="str">
        <f t="shared" si="1430"/>
        <v/>
      </c>
      <c r="AD1979" s="300" t="str">
        <f t="shared" si="1431"/>
        <v/>
      </c>
      <c r="AE1979" s="192" t="str">
        <f t="shared" si="1432"/>
        <v/>
      </c>
      <c r="AF1979" s="192" t="str">
        <f t="shared" si="1433"/>
        <v/>
      </c>
      <c r="AG1979" s="192"/>
      <c r="AJ1979" s="300" t="str">
        <f t="shared" si="1434"/>
        <v/>
      </c>
      <c r="AK1979" s="300" t="str">
        <f t="shared" si="1435"/>
        <v/>
      </c>
      <c r="AL1979" s="300" t="str">
        <f t="shared" si="1436"/>
        <v/>
      </c>
      <c r="AM1979" s="300" t="str">
        <f t="shared" si="1437"/>
        <v/>
      </c>
      <c r="AN1979" s="300" t="str">
        <f t="shared" si="1438"/>
        <v/>
      </c>
      <c r="AO1979" s="300" t="str">
        <f t="shared" si="1439"/>
        <v/>
      </c>
      <c r="AP1979" s="300" t="str">
        <f t="shared" si="1440"/>
        <v/>
      </c>
      <c r="AQ1979" s="300" t="str">
        <f t="shared" si="1441"/>
        <v/>
      </c>
      <c r="AR1979" s="306" t="str">
        <f t="shared" si="1442"/>
        <v/>
      </c>
      <c r="AS1979" s="300" t="str">
        <f t="shared" si="1443"/>
        <v/>
      </c>
      <c r="AT1979" s="300" t="str">
        <f t="shared" si="1444"/>
        <v/>
      </c>
      <c r="AU1979" s="192" t="str">
        <f t="shared" si="1445"/>
        <v>рбс</v>
      </c>
      <c r="AV1979" s="192" t="str">
        <f t="shared" si="1446"/>
        <v>рбс87520530общпро</v>
      </c>
      <c r="AW1979" s="191">
        <f t="shared" si="1447"/>
        <v>0</v>
      </c>
      <c r="AX1979" s="191">
        <f t="shared" si="1448"/>
        <v>0</v>
      </c>
      <c r="AY1979" s="191">
        <f t="shared" si="1449"/>
        <v>82576.259999999995</v>
      </c>
      <c r="AZ1979" s="191">
        <f t="shared" si="1450"/>
        <v>82576.259999999995</v>
      </c>
      <c r="BA1979" s="193">
        <f t="shared" si="1451"/>
        <v>1</v>
      </c>
      <c r="BB1979" s="193">
        <f t="shared" si="1452"/>
        <v>1</v>
      </c>
      <c r="BC1979" s="193">
        <f t="shared" si="1453"/>
        <v>1</v>
      </c>
      <c r="BD1979" s="191">
        <f t="shared" si="1461"/>
        <v>82576.259999999995</v>
      </c>
      <c r="BE1979" s="191">
        <f t="shared" si="1454"/>
        <v>82576.259999999995</v>
      </c>
      <c r="BF1979" s="210">
        <f t="shared" si="1455"/>
        <v>82576.259999999995</v>
      </c>
      <c r="BG1979" s="211">
        <f t="shared" si="1456"/>
        <v>82576.259999999995</v>
      </c>
      <c r="BH1979" s="289" t="str">
        <f t="shared" si="1462"/>
        <v>875</v>
      </c>
      <c r="BI1979" s="289" t="str">
        <f t="shared" si="1463"/>
        <v>0701</v>
      </c>
      <c r="BJ1979" s="284" t="s">
        <v>592</v>
      </c>
      <c r="BK1979" s="284" t="s">
        <v>586</v>
      </c>
      <c r="BL1979" s="233" t="str">
        <f t="shared" si="1459"/>
        <v/>
      </c>
    </row>
    <row r="1980" spans="1:64" ht="12" customHeight="1">
      <c r="A1980" s="333" t="s">
        <v>771</v>
      </c>
      <c r="B1980" s="381" t="s">
        <v>327</v>
      </c>
      <c r="C1980" s="333" t="s">
        <v>772</v>
      </c>
      <c r="D1980" s="381" t="s">
        <v>316</v>
      </c>
      <c r="E1980" s="381" t="s">
        <v>1443</v>
      </c>
      <c r="F1980" s="381" t="s">
        <v>658</v>
      </c>
      <c r="G1980" s="381" t="s">
        <v>395</v>
      </c>
      <c r="H1980" s="100" t="s">
        <v>653</v>
      </c>
      <c r="I1980" s="381" t="s">
        <v>505</v>
      </c>
      <c r="J1980" s="382">
        <v>30018.42</v>
      </c>
      <c r="K1980" s="382">
        <v>30018.42</v>
      </c>
      <c r="L1980" s="191" t="str">
        <f t="shared" si="1416"/>
        <v>875205300701011004001085329001</v>
      </c>
      <c r="M1980" s="192">
        <f t="array" ref="M1980">IF(COUNT(SEARCH(Удалить_Роспись_КВСР,$B1980)*SEARCH(Удалить_Роспись_ПБС,$C1980)*SEARCH(Удалить_Роспись_КФСР, $D1980)*SEARCH(Удалить_Роспись_КЦСР,$E1980)*SEARCH(Удалить_Роспись_КВР,$F1980)*SEARCH(Удалить_Роспись_ЭК,$H1980)*SEARCH(Удалить_Роспись_КР,$I1980))&gt;0,0,1)</f>
        <v>0</v>
      </c>
      <c r="N1980" s="192">
        <v>0</v>
      </c>
      <c r="O1980" s="192" t="str">
        <f t="shared" si="1417"/>
        <v/>
      </c>
      <c r="P1980" s="192" t="str">
        <f t="shared" si="1460"/>
        <v/>
      </c>
      <c r="Q1980" s="300" t="str">
        <f t="shared" si="1418"/>
        <v/>
      </c>
      <c r="R1980" s="300" t="str">
        <f t="shared" si="1419"/>
        <v/>
      </c>
      <c r="S1980" s="300" t="str">
        <f t="shared" si="1420"/>
        <v/>
      </c>
      <c r="T1980" s="192" t="str">
        <f t="shared" si="1421"/>
        <v/>
      </c>
      <c r="U1980" s="303" t="str">
        <f t="shared" si="1422"/>
        <v/>
      </c>
      <c r="V1980" s="300" t="str">
        <f t="shared" si="1423"/>
        <v/>
      </c>
      <c r="W1980" s="192" t="str">
        <f t="shared" si="1424"/>
        <v/>
      </c>
      <c r="X1980" s="303" t="str">
        <f t="shared" si="1425"/>
        <v/>
      </c>
      <c r="Y1980" s="300" t="str">
        <f t="shared" si="1426"/>
        <v/>
      </c>
      <c r="Z1980" s="300" t="str">
        <f t="shared" si="1427"/>
        <v/>
      </c>
      <c r="AA1980" s="303" t="str">
        <f t="shared" si="1428"/>
        <v/>
      </c>
      <c r="AB1980" s="300" t="str">
        <f t="shared" si="1429"/>
        <v/>
      </c>
      <c r="AC1980" s="300" t="str">
        <f t="shared" si="1430"/>
        <v/>
      </c>
      <c r="AD1980" s="300" t="str">
        <f t="shared" si="1431"/>
        <v/>
      </c>
      <c r="AE1980" s="192" t="str">
        <f t="shared" si="1432"/>
        <v/>
      </c>
      <c r="AF1980" s="192" t="str">
        <f t="shared" si="1433"/>
        <v/>
      </c>
      <c r="AG1980" s="192"/>
      <c r="AJ1980" s="300" t="str">
        <f t="shared" si="1434"/>
        <v/>
      </c>
      <c r="AK1980" s="300" t="str">
        <f t="shared" si="1435"/>
        <v/>
      </c>
      <c r="AL1980" s="300" t="str">
        <f t="shared" si="1436"/>
        <v/>
      </c>
      <c r="AM1980" s="300" t="str">
        <f t="shared" si="1437"/>
        <v/>
      </c>
      <c r="AN1980" s="300" t="str">
        <f t="shared" si="1438"/>
        <v/>
      </c>
      <c r="AO1980" s="300" t="str">
        <f t="shared" si="1439"/>
        <v/>
      </c>
      <c r="AP1980" s="300" t="str">
        <f t="shared" si="1440"/>
        <v/>
      </c>
      <c r="AQ1980" s="300" t="str">
        <f t="shared" si="1441"/>
        <v/>
      </c>
      <c r="AR1980" s="306" t="str">
        <f t="shared" si="1442"/>
        <v/>
      </c>
      <c r="AS1980" s="300" t="str">
        <f t="shared" si="1443"/>
        <v/>
      </c>
      <c r="AT1980" s="300" t="str">
        <f t="shared" si="1444"/>
        <v/>
      </c>
      <c r="AU1980" s="192" t="str">
        <f t="shared" si="1445"/>
        <v>рбс</v>
      </c>
      <c r="AV1980" s="192" t="str">
        <f t="shared" si="1446"/>
        <v>рбс87520530общпро</v>
      </c>
      <c r="AW1980" s="191">
        <f t="shared" si="1447"/>
        <v>0</v>
      </c>
      <c r="AX1980" s="191">
        <f t="shared" si="1448"/>
        <v>0</v>
      </c>
      <c r="AY1980" s="191">
        <f t="shared" si="1449"/>
        <v>0</v>
      </c>
      <c r="AZ1980" s="191">
        <f t="shared" si="1450"/>
        <v>0</v>
      </c>
      <c r="BA1980" s="193">
        <f t="shared" si="1451"/>
        <v>1</v>
      </c>
      <c r="BB1980" s="193">
        <f t="shared" si="1452"/>
        <v>1</v>
      </c>
      <c r="BC1980" s="193">
        <f t="shared" si="1453"/>
        <v>1</v>
      </c>
      <c r="BD1980" s="191">
        <f t="shared" si="1461"/>
        <v>0</v>
      </c>
      <c r="BE1980" s="191">
        <f t="shared" si="1454"/>
        <v>0</v>
      </c>
      <c r="BF1980" s="210">
        <f t="shared" si="1455"/>
        <v>0</v>
      </c>
      <c r="BG1980" s="211">
        <f t="shared" si="1456"/>
        <v>0</v>
      </c>
      <c r="BH1980" s="289"/>
      <c r="BI1980" s="289"/>
      <c r="BL1980" s="233" t="str">
        <f t="shared" si="1459"/>
        <v/>
      </c>
    </row>
    <row r="1981" spans="1:64" ht="12" customHeight="1">
      <c r="A1981" s="333" t="s">
        <v>771</v>
      </c>
      <c r="B1981" s="381" t="s">
        <v>327</v>
      </c>
      <c r="C1981" s="333" t="s">
        <v>772</v>
      </c>
      <c r="D1981" s="381" t="s">
        <v>316</v>
      </c>
      <c r="E1981" s="381" t="s">
        <v>1444</v>
      </c>
      <c r="F1981" s="381" t="s">
        <v>608</v>
      </c>
      <c r="G1981" s="381" t="s">
        <v>385</v>
      </c>
      <c r="H1981" s="100" t="s">
        <v>653</v>
      </c>
      <c r="I1981" s="381" t="s">
        <v>505</v>
      </c>
      <c r="J1981" s="382">
        <v>955490</v>
      </c>
      <c r="K1981" s="382">
        <v>836797.25</v>
      </c>
      <c r="L1981" s="191" t="str">
        <f t="shared" si="1416"/>
        <v>875205300701011004101011121101</v>
      </c>
      <c r="M1981" s="192">
        <f t="array" ref="M1981">IF(COUNT(SEARCH(Удалить_Роспись_КВСР,$B1981)*SEARCH(Удалить_Роспись_ПБС,$C1981)*SEARCH(Удалить_Роспись_КФСР, $D1981)*SEARCH(Удалить_Роспись_КЦСР,$E1981)*SEARCH(Удалить_Роспись_КВР,$F1981)*SEARCH(Удалить_Роспись_ЭК,$H1981)*SEARCH(Удалить_Роспись_КР,$I1981))&gt;0,0,1)</f>
        <v>0</v>
      </c>
      <c r="N1981" s="192">
        <v>0</v>
      </c>
      <c r="O1981" s="192" t="str">
        <f t="shared" si="1417"/>
        <v/>
      </c>
      <c r="P1981" s="192" t="str">
        <f t="shared" si="1460"/>
        <v/>
      </c>
      <c r="Q1981" s="300" t="str">
        <f t="shared" si="1418"/>
        <v/>
      </c>
      <c r="R1981" s="300" t="str">
        <f t="shared" si="1419"/>
        <v/>
      </c>
      <c r="S1981" s="300" t="str">
        <f t="shared" si="1420"/>
        <v/>
      </c>
      <c r="T1981" s="192" t="str">
        <f t="shared" si="1421"/>
        <v/>
      </c>
      <c r="U1981" s="303" t="str">
        <f t="shared" si="1422"/>
        <v/>
      </c>
      <c r="V1981" s="300" t="str">
        <f t="shared" si="1423"/>
        <v/>
      </c>
      <c r="W1981" s="192" t="str">
        <f t="shared" si="1424"/>
        <v/>
      </c>
      <c r="X1981" s="303" t="str">
        <f t="shared" si="1425"/>
        <v/>
      </c>
      <c r="Y1981" s="300" t="str">
        <f t="shared" si="1426"/>
        <v/>
      </c>
      <c r="Z1981" s="300" t="str">
        <f t="shared" si="1427"/>
        <v/>
      </c>
      <c r="AA1981" s="303" t="str">
        <f t="shared" si="1428"/>
        <v/>
      </c>
      <c r="AB1981" s="300" t="str">
        <f t="shared" si="1429"/>
        <v/>
      </c>
      <c r="AC1981" s="300" t="str">
        <f t="shared" si="1430"/>
        <v/>
      </c>
      <c r="AD1981" s="300" t="str">
        <f t="shared" si="1431"/>
        <v/>
      </c>
      <c r="AE1981" s="192" t="str">
        <f t="shared" si="1432"/>
        <v/>
      </c>
      <c r="AF1981" s="192" t="str">
        <f t="shared" si="1433"/>
        <v/>
      </c>
      <c r="AG1981" s="192"/>
      <c r="AJ1981" s="300" t="str">
        <f t="shared" si="1434"/>
        <v/>
      </c>
      <c r="AK1981" s="300" t="str">
        <f t="shared" si="1435"/>
        <v/>
      </c>
      <c r="AL1981" s="300" t="str">
        <f t="shared" si="1436"/>
        <v/>
      </c>
      <c r="AM1981" s="300" t="str">
        <f t="shared" si="1437"/>
        <v/>
      </c>
      <c r="AN1981" s="300" t="str">
        <f t="shared" si="1438"/>
        <v/>
      </c>
      <c r="AO1981" s="300" t="str">
        <f t="shared" si="1439"/>
        <v/>
      </c>
      <c r="AP1981" s="300" t="str">
        <f t="shared" si="1440"/>
        <v/>
      </c>
      <c r="AQ1981" s="300" t="str">
        <f t="shared" si="1441"/>
        <v/>
      </c>
      <c r="AR1981" s="306" t="str">
        <f t="shared" si="1442"/>
        <v/>
      </c>
      <c r="AS1981" s="300" t="str">
        <f t="shared" si="1443"/>
        <v/>
      </c>
      <c r="AT1981" s="300" t="str">
        <f t="shared" si="1444"/>
        <v/>
      </c>
      <c r="AU1981" s="192" t="str">
        <f t="shared" si="1445"/>
        <v>рбс</v>
      </c>
      <c r="AV1981" s="192" t="str">
        <f t="shared" si="1446"/>
        <v>рбс87520530общопл</v>
      </c>
      <c r="AW1981" s="191">
        <f t="shared" si="1447"/>
        <v>0</v>
      </c>
      <c r="AX1981" s="191">
        <f t="shared" si="1448"/>
        <v>0</v>
      </c>
      <c r="AY1981" s="191">
        <f t="shared" si="1449"/>
        <v>0</v>
      </c>
      <c r="AZ1981" s="191">
        <f t="shared" si="1450"/>
        <v>0</v>
      </c>
      <c r="BA1981" s="193">
        <f t="shared" si="1451"/>
        <v>1</v>
      </c>
      <c r="BB1981" s="193">
        <f t="shared" si="1452"/>
        <v>1</v>
      </c>
      <c r="BC1981" s="193">
        <f t="shared" si="1453"/>
        <v>1</v>
      </c>
      <c r="BD1981" s="191">
        <f t="shared" si="1461"/>
        <v>0</v>
      </c>
      <c r="BE1981" s="191">
        <f t="shared" si="1454"/>
        <v>0</v>
      </c>
      <c r="BF1981" s="210">
        <f t="shared" si="1455"/>
        <v>0</v>
      </c>
      <c r="BG1981" s="211">
        <f t="shared" si="1456"/>
        <v>0</v>
      </c>
      <c r="BH1981" s="289"/>
      <c r="BI1981" s="289"/>
      <c r="BL1981" s="233" t="str">
        <f t="shared" si="1459"/>
        <v/>
      </c>
    </row>
    <row r="1982" spans="1:64" ht="12" customHeight="1">
      <c r="A1982" s="333" t="s">
        <v>771</v>
      </c>
      <c r="B1982" s="381" t="s">
        <v>327</v>
      </c>
      <c r="C1982" s="333" t="s">
        <v>772</v>
      </c>
      <c r="D1982" s="381" t="s">
        <v>316</v>
      </c>
      <c r="E1982" s="381" t="s">
        <v>1444</v>
      </c>
      <c r="F1982" s="381" t="s">
        <v>902</v>
      </c>
      <c r="G1982" s="381" t="s">
        <v>387</v>
      </c>
      <c r="H1982" s="100" t="s">
        <v>653</v>
      </c>
      <c r="I1982" s="381" t="s">
        <v>505</v>
      </c>
      <c r="J1982" s="382">
        <v>286750</v>
      </c>
      <c r="K1982" s="382">
        <v>250378.92</v>
      </c>
      <c r="L1982" s="191" t="str">
        <f t="shared" si="1416"/>
        <v>875205300701011004101011921301</v>
      </c>
      <c r="M1982" s="192">
        <f t="array" ref="M1982">IF(COUNT(SEARCH(Удалить_Роспись_КВСР,$B1982)*SEARCH(Удалить_Роспись_ПБС,$C1982)*SEARCH(Удалить_Роспись_КФСР, $D1982)*SEARCH(Удалить_Роспись_КЦСР,$E1982)*SEARCH(Удалить_Роспись_КВР,$F1982)*SEARCH(Удалить_Роспись_ЭК,$H1982)*SEARCH(Удалить_Роспись_КР,$I1982))&gt;0,0,1)</f>
        <v>0</v>
      </c>
      <c r="N1982" s="192">
        <v>0</v>
      </c>
      <c r="O1982" s="192" t="str">
        <f t="shared" si="1417"/>
        <v/>
      </c>
      <c r="P1982" s="192" t="str">
        <f t="shared" si="1460"/>
        <v/>
      </c>
      <c r="Q1982" s="300" t="str">
        <f t="shared" si="1418"/>
        <v/>
      </c>
      <c r="R1982" s="300" t="str">
        <f t="shared" si="1419"/>
        <v/>
      </c>
      <c r="S1982" s="300" t="str">
        <f t="shared" si="1420"/>
        <v/>
      </c>
      <c r="T1982" s="192" t="str">
        <f t="shared" si="1421"/>
        <v/>
      </c>
      <c r="U1982" s="303" t="str">
        <f t="shared" si="1422"/>
        <v/>
      </c>
      <c r="V1982" s="300" t="str">
        <f t="shared" si="1423"/>
        <v/>
      </c>
      <c r="W1982" s="192" t="str">
        <f t="shared" si="1424"/>
        <v/>
      </c>
      <c r="X1982" s="303" t="str">
        <f t="shared" si="1425"/>
        <v/>
      </c>
      <c r="Y1982" s="300" t="str">
        <f t="shared" si="1426"/>
        <v/>
      </c>
      <c r="Z1982" s="300" t="str">
        <f t="shared" si="1427"/>
        <v/>
      </c>
      <c r="AA1982" s="303" t="str">
        <f t="shared" si="1428"/>
        <v/>
      </c>
      <c r="AB1982" s="300" t="str">
        <f t="shared" si="1429"/>
        <v/>
      </c>
      <c r="AC1982" s="300" t="str">
        <f t="shared" si="1430"/>
        <v/>
      </c>
      <c r="AD1982" s="300" t="str">
        <f t="shared" si="1431"/>
        <v/>
      </c>
      <c r="AE1982" s="192" t="str">
        <f t="shared" si="1432"/>
        <v/>
      </c>
      <c r="AF1982" s="192" t="str">
        <f t="shared" si="1433"/>
        <v/>
      </c>
      <c r="AG1982" s="192"/>
      <c r="AJ1982" s="300" t="str">
        <f t="shared" si="1434"/>
        <v/>
      </c>
      <c r="AK1982" s="300" t="str">
        <f t="shared" si="1435"/>
        <v/>
      </c>
      <c r="AL1982" s="300" t="str">
        <f t="shared" si="1436"/>
        <v/>
      </c>
      <c r="AM1982" s="300" t="str">
        <f t="shared" si="1437"/>
        <v/>
      </c>
      <c r="AN1982" s="300" t="str">
        <f t="shared" si="1438"/>
        <v/>
      </c>
      <c r="AO1982" s="300" t="str">
        <f t="shared" si="1439"/>
        <v/>
      </c>
      <c r="AP1982" s="300" t="str">
        <f t="shared" si="1440"/>
        <v/>
      </c>
      <c r="AQ1982" s="300" t="str">
        <f t="shared" si="1441"/>
        <v/>
      </c>
      <c r="AR1982" s="306" t="str">
        <f t="shared" si="1442"/>
        <v/>
      </c>
      <c r="AS1982" s="300" t="str">
        <f t="shared" si="1443"/>
        <v/>
      </c>
      <c r="AT1982" s="300" t="str">
        <f t="shared" si="1444"/>
        <v/>
      </c>
      <c r="AU1982" s="192" t="str">
        <f t="shared" si="1445"/>
        <v>рбс</v>
      </c>
      <c r="AV1982" s="192" t="str">
        <f t="shared" si="1446"/>
        <v>рбс87520530общопл</v>
      </c>
      <c r="AW1982" s="191">
        <f t="shared" si="1447"/>
        <v>0</v>
      </c>
      <c r="AX1982" s="191">
        <f t="shared" si="1448"/>
        <v>0</v>
      </c>
      <c r="AY1982" s="191">
        <f t="shared" si="1449"/>
        <v>0</v>
      </c>
      <c r="AZ1982" s="191">
        <f t="shared" si="1450"/>
        <v>0</v>
      </c>
      <c r="BA1982" s="193">
        <f t="shared" si="1451"/>
        <v>1</v>
      </c>
      <c r="BB1982" s="193">
        <f t="shared" si="1452"/>
        <v>1</v>
      </c>
      <c r="BC1982" s="193">
        <f t="shared" si="1453"/>
        <v>1</v>
      </c>
      <c r="BD1982" s="191">
        <f t="shared" si="1461"/>
        <v>0</v>
      </c>
      <c r="BE1982" s="191">
        <f t="shared" si="1454"/>
        <v>0</v>
      </c>
      <c r="BF1982" s="210">
        <f t="shared" si="1455"/>
        <v>0</v>
      </c>
      <c r="BG1982" s="211">
        <f t="shared" si="1456"/>
        <v>0</v>
      </c>
      <c r="BH1982" s="289"/>
      <c r="BI1982" s="289"/>
      <c r="BL1982" s="233" t="str">
        <f t="shared" si="1459"/>
        <v/>
      </c>
    </row>
    <row r="1983" spans="1:64" ht="12" customHeight="1">
      <c r="A1983" s="333" t="s">
        <v>771</v>
      </c>
      <c r="B1983" s="381" t="s">
        <v>327</v>
      </c>
      <c r="C1983" s="333" t="s">
        <v>772</v>
      </c>
      <c r="D1983" s="381" t="s">
        <v>316</v>
      </c>
      <c r="E1983" s="381" t="s">
        <v>1445</v>
      </c>
      <c r="F1983" s="381" t="s">
        <v>589</v>
      </c>
      <c r="G1983" s="381" t="s">
        <v>386</v>
      </c>
      <c r="H1983" s="100" t="s">
        <v>653</v>
      </c>
      <c r="I1983" s="381" t="s">
        <v>505</v>
      </c>
      <c r="J1983" s="382">
        <v>90000</v>
      </c>
      <c r="K1983" s="382">
        <v>50000</v>
      </c>
      <c r="L1983" s="191" t="str">
        <f t="shared" si="1416"/>
        <v>875205300701011004701011221201</v>
      </c>
      <c r="M1983" s="192">
        <f t="array" ref="M1983">IF(COUNT(SEARCH(Удалить_Роспись_КВСР,$B1983)*SEARCH(Удалить_Роспись_ПБС,$C1983)*SEARCH(Удалить_Роспись_КФСР, $D1983)*SEARCH(Удалить_Роспись_КЦСР,$E1983)*SEARCH(Удалить_Роспись_КВР,$F1983)*SEARCH(Удалить_Роспись_ЭК,$H1983)*SEARCH(Удалить_Роспись_КР,$I1983))&gt;0,0,1)</f>
        <v>0</v>
      </c>
      <c r="N1983" s="192">
        <f>IF(COUNT(SEARCH(Удалить_Индекс_КВСР,$B1983)*SEARCH(Удалить_Индекс_ПБС,$C1983)*SEARCH(Удалить_Индекс_КФСР,$D1983)*SEARCH(Удалить_Индекс_КЦСР,$E1983)*SEARCH(Удалить_Индекс_КВР,$F1983)*SEARCH(Удалить_Индекс_ЭК,$H1983)*SEARCH(Удалить_Индекс_КР,$I1983))&gt;0,0,1)</f>
        <v>1</v>
      </c>
      <c r="O1983" s="192" t="str">
        <f t="shared" si="1417"/>
        <v/>
      </c>
      <c r="P1983" s="192" t="str">
        <f t="shared" si="1460"/>
        <v/>
      </c>
      <c r="Q1983" s="300" t="str">
        <f t="shared" si="1418"/>
        <v/>
      </c>
      <c r="R1983" s="300" t="str">
        <f t="shared" si="1419"/>
        <v/>
      </c>
      <c r="S1983" s="300" t="str">
        <f t="shared" si="1420"/>
        <v/>
      </c>
      <c r="T1983" s="192" t="str">
        <f t="shared" si="1421"/>
        <v/>
      </c>
      <c r="U1983" s="303" t="str">
        <f t="shared" si="1422"/>
        <v/>
      </c>
      <c r="V1983" s="300" t="str">
        <f t="shared" si="1423"/>
        <v/>
      </c>
      <c r="W1983" s="192" t="str">
        <f t="shared" si="1424"/>
        <v/>
      </c>
      <c r="X1983" s="303" t="str">
        <f t="shared" si="1425"/>
        <v/>
      </c>
      <c r="Y1983" s="300" t="str">
        <f t="shared" si="1426"/>
        <v/>
      </c>
      <c r="Z1983" s="300" t="str">
        <f t="shared" si="1427"/>
        <v/>
      </c>
      <c r="AA1983" s="303" t="str">
        <f t="shared" si="1428"/>
        <v/>
      </c>
      <c r="AB1983" s="300" t="str">
        <f t="shared" si="1429"/>
        <v/>
      </c>
      <c r="AC1983" s="300" t="str">
        <f t="shared" si="1430"/>
        <v/>
      </c>
      <c r="AD1983" s="300" t="str">
        <f t="shared" si="1431"/>
        <v/>
      </c>
      <c r="AE1983" s="192" t="str">
        <f t="shared" si="1432"/>
        <v/>
      </c>
      <c r="AF1983" s="192" t="str">
        <f t="shared" si="1433"/>
        <v/>
      </c>
      <c r="AG1983" s="192"/>
      <c r="AJ1983" s="300" t="str">
        <f t="shared" si="1434"/>
        <v/>
      </c>
      <c r="AK1983" s="300" t="str">
        <f t="shared" si="1435"/>
        <v/>
      </c>
      <c r="AL1983" s="300" t="str">
        <f t="shared" si="1436"/>
        <v/>
      </c>
      <c r="AM1983" s="300" t="str">
        <f t="shared" si="1437"/>
        <v/>
      </c>
      <c r="AN1983" s="300" t="str">
        <f t="shared" si="1438"/>
        <v/>
      </c>
      <c r="AO1983" s="300" t="str">
        <f t="shared" si="1439"/>
        <v/>
      </c>
      <c r="AP1983" s="300" t="str">
        <f t="shared" si="1440"/>
        <v/>
      </c>
      <c r="AQ1983" s="300" t="str">
        <f t="shared" si="1441"/>
        <v/>
      </c>
      <c r="AR1983" s="306" t="str">
        <f t="shared" si="1442"/>
        <v/>
      </c>
      <c r="AS1983" s="300" t="str">
        <f t="shared" si="1443"/>
        <v/>
      </c>
      <c r="AT1983" s="300" t="str">
        <f t="shared" si="1444"/>
        <v/>
      </c>
      <c r="AU1983" s="192" t="str">
        <f t="shared" si="1445"/>
        <v>рбс</v>
      </c>
      <c r="AV1983" s="192" t="str">
        <f t="shared" si="1446"/>
        <v>рбс87520530общпро</v>
      </c>
      <c r="AW1983" s="191">
        <f t="shared" si="1447"/>
        <v>0</v>
      </c>
      <c r="AX1983" s="191">
        <f t="shared" si="1448"/>
        <v>0</v>
      </c>
      <c r="AY1983" s="191">
        <f t="shared" si="1449"/>
        <v>90000</v>
      </c>
      <c r="AZ1983" s="191">
        <f t="shared" si="1450"/>
        <v>50000</v>
      </c>
      <c r="BA1983" s="193">
        <f t="shared" si="1451"/>
        <v>1</v>
      </c>
      <c r="BB1983" s="193">
        <f t="shared" si="1452"/>
        <v>1</v>
      </c>
      <c r="BC1983" s="193">
        <f t="shared" si="1453"/>
        <v>1</v>
      </c>
      <c r="BD1983" s="191">
        <f t="shared" si="1461"/>
        <v>90000</v>
      </c>
      <c r="BE1983" s="191">
        <f t="shared" si="1454"/>
        <v>50000</v>
      </c>
      <c r="BF1983" s="210">
        <f t="shared" si="1455"/>
        <v>90000</v>
      </c>
      <c r="BG1983" s="211">
        <f t="shared" si="1456"/>
        <v>90000</v>
      </c>
      <c r="BH1983" s="289"/>
      <c r="BI1983" s="289"/>
      <c r="BL1983" s="233" t="str">
        <f t="shared" si="1459"/>
        <v/>
      </c>
    </row>
    <row r="1984" spans="1:64" ht="12" customHeight="1">
      <c r="A1984" s="333" t="s">
        <v>771</v>
      </c>
      <c r="B1984" s="381" t="s">
        <v>327</v>
      </c>
      <c r="C1984" s="333" t="s">
        <v>772</v>
      </c>
      <c r="D1984" s="381" t="s">
        <v>316</v>
      </c>
      <c r="E1984" s="381" t="s">
        <v>1446</v>
      </c>
      <c r="F1984" s="381" t="s">
        <v>586</v>
      </c>
      <c r="G1984" s="381" t="s">
        <v>393</v>
      </c>
      <c r="H1984" s="100" t="s">
        <v>653</v>
      </c>
      <c r="I1984" s="381" t="s">
        <v>505</v>
      </c>
      <c r="J1984" s="382">
        <v>1275795.02</v>
      </c>
      <c r="K1984" s="382">
        <v>780309.48</v>
      </c>
      <c r="L1984" s="191" t="str">
        <f t="shared" si="1416"/>
        <v>875205300701011004Г01024422301</v>
      </c>
      <c r="M1984" s="192">
        <f t="array" ref="M1984">IF(COUNT(SEARCH(Удалить_Роспись_КВСР,$B1984)*SEARCH(Удалить_Роспись_ПБС,$C1984)*SEARCH(Удалить_Роспись_КФСР, $D1984)*SEARCH(Удалить_Роспись_КЦСР,$E1984)*SEARCH(Удалить_Роспись_КВР,$F1984)*SEARCH(Удалить_Роспись_ЭК,$H1984)*SEARCH(Удалить_Роспись_КР,$I1984))&gt;0,0,1)</f>
        <v>0</v>
      </c>
      <c r="N1984" s="192">
        <f>IF(COUNT(SEARCH(Удалить_Индекс_КВСР,$B1984)*SEARCH(Удалить_Индекс_ПБС,$C1984)*SEARCH(Удалить_Индекс_КФСР,$D1984)*SEARCH(Удалить_Индекс_КЦСР,$E1984)*SEARCH(Удалить_Индекс_КВР,$F1984)*SEARCH(Удалить_Индекс_ЭК,$H1984)*SEARCH(Удалить_Индекс_КР,$I1984))&gt;0,0,1)</f>
        <v>1</v>
      </c>
      <c r="O1984" s="192" t="str">
        <f t="shared" si="1417"/>
        <v/>
      </c>
      <c r="P1984" s="192" t="str">
        <f t="shared" si="1460"/>
        <v/>
      </c>
      <c r="Q1984" s="300" t="str">
        <f t="shared" si="1418"/>
        <v/>
      </c>
      <c r="R1984" s="300" t="str">
        <f t="shared" si="1419"/>
        <v/>
      </c>
      <c r="S1984" s="300" t="str">
        <f t="shared" si="1420"/>
        <v/>
      </c>
      <c r="T1984" s="192" t="str">
        <f t="shared" si="1421"/>
        <v/>
      </c>
      <c r="U1984" s="303" t="str">
        <f t="shared" si="1422"/>
        <v/>
      </c>
      <c r="V1984" s="300" t="str">
        <f t="shared" si="1423"/>
        <v/>
      </c>
      <c r="W1984" s="192" t="str">
        <f t="shared" si="1424"/>
        <v/>
      </c>
      <c r="X1984" s="303" t="str">
        <f t="shared" si="1425"/>
        <v/>
      </c>
      <c r="Y1984" s="300" t="str">
        <f t="shared" si="1426"/>
        <v/>
      </c>
      <c r="Z1984" s="300" t="str">
        <f t="shared" si="1427"/>
        <v/>
      </c>
      <c r="AA1984" s="303" t="str">
        <f t="shared" si="1428"/>
        <v/>
      </c>
      <c r="AB1984" s="300" t="str">
        <f t="shared" si="1429"/>
        <v/>
      </c>
      <c r="AC1984" s="300" t="str">
        <f t="shared" si="1430"/>
        <v/>
      </c>
      <c r="AD1984" s="300" t="str">
        <f t="shared" si="1431"/>
        <v/>
      </c>
      <c r="AE1984" s="192" t="str">
        <f t="shared" si="1432"/>
        <v/>
      </c>
      <c r="AF1984" s="192" t="str">
        <f t="shared" si="1433"/>
        <v/>
      </c>
      <c r="AG1984" s="192"/>
      <c r="AJ1984" s="300" t="str">
        <f t="shared" si="1434"/>
        <v/>
      </c>
      <c r="AK1984" s="300" t="str">
        <f t="shared" si="1435"/>
        <v/>
      </c>
      <c r="AL1984" s="300" t="str">
        <f t="shared" si="1436"/>
        <v/>
      </c>
      <c r="AM1984" s="300" t="str">
        <f t="shared" si="1437"/>
        <v/>
      </c>
      <c r="AN1984" s="300" t="str">
        <f t="shared" si="1438"/>
        <v/>
      </c>
      <c r="AO1984" s="300" t="str">
        <f t="shared" si="1439"/>
        <v/>
      </c>
      <c r="AP1984" s="300" t="str">
        <f t="shared" si="1440"/>
        <v/>
      </c>
      <c r="AQ1984" s="300" t="str">
        <f t="shared" si="1441"/>
        <v/>
      </c>
      <c r="AR1984" s="306" t="str">
        <f t="shared" si="1442"/>
        <v/>
      </c>
      <c r="AS1984" s="300" t="str">
        <f t="shared" si="1443"/>
        <v/>
      </c>
      <c r="AT1984" s="300" t="str">
        <f t="shared" si="1444"/>
        <v/>
      </c>
      <c r="AU1984" s="192" t="str">
        <f t="shared" si="1445"/>
        <v>рбс</v>
      </c>
      <c r="AV1984" s="192" t="str">
        <f t="shared" si="1446"/>
        <v>рбс87520530общком</v>
      </c>
      <c r="AW1984" s="191">
        <f t="shared" si="1447"/>
        <v>0</v>
      </c>
      <c r="AX1984" s="191">
        <f t="shared" si="1448"/>
        <v>0</v>
      </c>
      <c r="AY1984" s="191">
        <f t="shared" si="1449"/>
        <v>1275795.02</v>
      </c>
      <c r="AZ1984" s="191">
        <f t="shared" si="1450"/>
        <v>780309.48</v>
      </c>
      <c r="BA1984" s="193">
        <f t="shared" si="1451"/>
        <v>1</v>
      </c>
      <c r="BB1984" s="193">
        <f t="shared" si="1452"/>
        <v>1</v>
      </c>
      <c r="BC1984" s="193">
        <f t="shared" si="1453"/>
        <v>1</v>
      </c>
      <c r="BD1984" s="191">
        <f t="shared" si="1461"/>
        <v>1275795.02</v>
      </c>
      <c r="BE1984" s="191">
        <f t="shared" si="1454"/>
        <v>780309.48</v>
      </c>
      <c r="BF1984" s="210">
        <f t="shared" si="1455"/>
        <v>1275795.02</v>
      </c>
      <c r="BG1984" s="211">
        <f t="shared" si="1456"/>
        <v>1275795.02</v>
      </c>
      <c r="BH1984" s="289"/>
      <c r="BI1984" s="289"/>
      <c r="BL1984" s="233" t="str">
        <f t="shared" si="1459"/>
        <v/>
      </c>
    </row>
    <row r="1985" spans="1:64" ht="12" customHeight="1">
      <c r="A1985" s="333" t="s">
        <v>771</v>
      </c>
      <c r="B1985" s="381" t="s">
        <v>327</v>
      </c>
      <c r="C1985" s="333" t="s">
        <v>772</v>
      </c>
      <c r="D1985" s="381" t="s">
        <v>316</v>
      </c>
      <c r="E1985" s="381" t="s">
        <v>1447</v>
      </c>
      <c r="F1985" s="381" t="s">
        <v>586</v>
      </c>
      <c r="G1985" s="381" t="s">
        <v>397</v>
      </c>
      <c r="H1985" s="100" t="s">
        <v>653</v>
      </c>
      <c r="I1985" s="381" t="s">
        <v>505</v>
      </c>
      <c r="J1985" s="382">
        <v>1707148.24</v>
      </c>
      <c r="K1985" s="382">
        <v>1419516.58</v>
      </c>
      <c r="L1985" s="191" t="str">
        <f t="shared" si="1416"/>
        <v>875205300701011004П01024434001</v>
      </c>
      <c r="M1985" s="192">
        <f t="array" ref="M1985">IF(COUNT(SEARCH(Удалить_Роспись_КВСР,$B1985)*SEARCH(Удалить_Роспись_ПБС,$C1985)*SEARCH(Удалить_Роспись_КФСР, $D1985)*SEARCH(Удалить_Роспись_КЦСР,$E1985)*SEARCH(Удалить_Роспись_КВР,$F1985)*SEARCH(Удалить_Роспись_ЭК,$H1985)*SEARCH(Удалить_Роспись_КР,$I1985))&gt;0,0,1)</f>
        <v>0</v>
      </c>
      <c r="N1985" s="192">
        <f>IF(COUNT(SEARCH(Удалить_Индекс_КВСР,$B1985)*SEARCH(Удалить_Индекс_ПБС,$C1985)*SEARCH(Удалить_Индекс_КФСР,$D1985)*SEARCH(Удалить_Индекс_КЦСР,$E1985)*SEARCH(Удалить_Индекс_КВР,$F1985)*SEARCH(Удалить_Индекс_ЭК,$H1985)*SEARCH(Удалить_Индекс_КР,$I1985))&gt;0,0,1)</f>
        <v>1</v>
      </c>
      <c r="O1985" s="192" t="str">
        <f t="shared" si="1417"/>
        <v/>
      </c>
      <c r="P1985" s="192" t="str">
        <f t="shared" si="1460"/>
        <v/>
      </c>
      <c r="Q1985" s="300" t="str">
        <f t="shared" si="1418"/>
        <v/>
      </c>
      <c r="R1985" s="300" t="str">
        <f t="shared" si="1419"/>
        <v/>
      </c>
      <c r="S1985" s="300" t="str">
        <f t="shared" si="1420"/>
        <v/>
      </c>
      <c r="T1985" s="192" t="str">
        <f t="shared" si="1421"/>
        <v/>
      </c>
      <c r="U1985" s="303" t="str">
        <f t="shared" si="1422"/>
        <v/>
      </c>
      <c r="V1985" s="300" t="str">
        <f t="shared" si="1423"/>
        <v/>
      </c>
      <c r="W1985" s="192" t="str">
        <f t="shared" si="1424"/>
        <v/>
      </c>
      <c r="X1985" s="303" t="str">
        <f t="shared" si="1425"/>
        <v/>
      </c>
      <c r="Y1985" s="300" t="str">
        <f t="shared" si="1426"/>
        <v/>
      </c>
      <c r="Z1985" s="300" t="str">
        <f t="shared" si="1427"/>
        <v/>
      </c>
      <c r="AA1985" s="303" t="str">
        <f t="shared" si="1428"/>
        <v/>
      </c>
      <c r="AB1985" s="300" t="str">
        <f t="shared" si="1429"/>
        <v/>
      </c>
      <c r="AC1985" s="300" t="str">
        <f t="shared" si="1430"/>
        <v/>
      </c>
      <c r="AD1985" s="300" t="str">
        <f t="shared" si="1431"/>
        <v/>
      </c>
      <c r="AE1985" s="192" t="str">
        <f t="shared" si="1432"/>
        <v/>
      </c>
      <c r="AF1985" s="192" t="str">
        <f t="shared" si="1433"/>
        <v/>
      </c>
      <c r="AG1985" s="192"/>
      <c r="AJ1985" s="300" t="str">
        <f t="shared" si="1434"/>
        <v/>
      </c>
      <c r="AK1985" s="300" t="str">
        <f t="shared" si="1435"/>
        <v/>
      </c>
      <c r="AL1985" s="300" t="str">
        <f t="shared" si="1436"/>
        <v/>
      </c>
      <c r="AM1985" s="300" t="str">
        <f t="shared" si="1437"/>
        <v/>
      </c>
      <c r="AN1985" s="300" t="str">
        <f t="shared" si="1438"/>
        <v/>
      </c>
      <c r="AO1985" s="300" t="str">
        <f t="shared" si="1439"/>
        <v/>
      </c>
      <c r="AP1985" s="300" t="str">
        <f t="shared" si="1440"/>
        <v/>
      </c>
      <c r="AQ1985" s="300" t="str">
        <f t="shared" si="1441"/>
        <v/>
      </c>
      <c r="AR1985" s="306" t="str">
        <f t="shared" si="1442"/>
        <v/>
      </c>
      <c r="AS1985" s="300" t="str">
        <f t="shared" si="1443"/>
        <v/>
      </c>
      <c r="AT1985" s="300" t="str">
        <f t="shared" si="1444"/>
        <v/>
      </c>
      <c r="AU1985" s="192" t="str">
        <f t="shared" si="1445"/>
        <v>рбс</v>
      </c>
      <c r="AV1985" s="192" t="str">
        <f t="shared" si="1446"/>
        <v>рбс87520530общпро</v>
      </c>
      <c r="AW1985" s="191">
        <f t="shared" si="1447"/>
        <v>0</v>
      </c>
      <c r="AX1985" s="191">
        <f t="shared" si="1448"/>
        <v>0</v>
      </c>
      <c r="AY1985" s="191">
        <f t="shared" si="1449"/>
        <v>1707148.24</v>
      </c>
      <c r="AZ1985" s="191">
        <f t="shared" si="1450"/>
        <v>1419516.58</v>
      </c>
      <c r="BA1985" s="193">
        <f t="shared" si="1451"/>
        <v>1</v>
      </c>
      <c r="BB1985" s="193">
        <f t="shared" si="1452"/>
        <v>1</v>
      </c>
      <c r="BC1985" s="193">
        <f t="shared" si="1453"/>
        <v>1</v>
      </c>
      <c r="BD1985" s="191">
        <f t="shared" si="1461"/>
        <v>1707148.24</v>
      </c>
      <c r="BE1985" s="191">
        <f t="shared" si="1454"/>
        <v>1419516.58</v>
      </c>
      <c r="BF1985" s="210">
        <f t="shared" si="1455"/>
        <v>1707148.24</v>
      </c>
      <c r="BG1985" s="211">
        <f t="shared" si="1456"/>
        <v>1707148.24</v>
      </c>
      <c r="BH1985" s="289"/>
      <c r="BI1985" s="289"/>
      <c r="BL1985" s="233" t="str">
        <f t="shared" si="1459"/>
        <v/>
      </c>
    </row>
    <row r="1986" spans="1:64" ht="12" customHeight="1">
      <c r="A1986" s="333" t="s">
        <v>771</v>
      </c>
      <c r="B1986" s="381" t="s">
        <v>327</v>
      </c>
      <c r="C1986" s="333" t="s">
        <v>772</v>
      </c>
      <c r="D1986" s="381" t="s">
        <v>316</v>
      </c>
      <c r="E1986" s="381" t="s">
        <v>1448</v>
      </c>
      <c r="F1986" s="381" t="s">
        <v>586</v>
      </c>
      <c r="G1986" s="381" t="s">
        <v>407</v>
      </c>
      <c r="H1986" s="100" t="s">
        <v>653</v>
      </c>
      <c r="I1986" s="381" t="s">
        <v>505</v>
      </c>
      <c r="J1986" s="382">
        <v>19500</v>
      </c>
      <c r="K1986" s="382">
        <v>1800</v>
      </c>
      <c r="L1986" s="191" t="str">
        <f t="shared" si="1416"/>
        <v>875205300701011004Ф00024431001</v>
      </c>
      <c r="M1986" s="192">
        <f t="array" ref="M1986">IF(COUNT(SEARCH(Удалить_Роспись_КВСР,$B1986)*SEARCH(Удалить_Роспись_ПБС,$C1986)*SEARCH(Удалить_Роспись_КФСР, $D1986)*SEARCH(Удалить_Роспись_КЦСР,$E1986)*SEARCH(Удалить_Роспись_КВР,$F1986)*SEARCH(Удалить_Роспись_ЭК,$H1986)*SEARCH(Удалить_Роспись_КР,$I1986))&gt;0,0,1)</f>
        <v>0</v>
      </c>
      <c r="N1986" s="192">
        <v>0</v>
      </c>
      <c r="O1986" s="192" t="str">
        <f t="shared" si="1417"/>
        <v/>
      </c>
      <c r="P1986" s="192" t="str">
        <f t="shared" si="1460"/>
        <v/>
      </c>
      <c r="Q1986" s="300" t="str">
        <f t="shared" si="1418"/>
        <v/>
      </c>
      <c r="R1986" s="300" t="str">
        <f t="shared" si="1419"/>
        <v/>
      </c>
      <c r="S1986" s="300" t="str">
        <f t="shared" si="1420"/>
        <v/>
      </c>
      <c r="T1986" s="192" t="str">
        <f t="shared" si="1421"/>
        <v/>
      </c>
      <c r="U1986" s="303" t="str">
        <f t="shared" si="1422"/>
        <v/>
      </c>
      <c r="V1986" s="300" t="str">
        <f t="shared" si="1423"/>
        <v/>
      </c>
      <c r="W1986" s="192" t="str">
        <f t="shared" si="1424"/>
        <v/>
      </c>
      <c r="X1986" s="303" t="str">
        <f t="shared" si="1425"/>
        <v/>
      </c>
      <c r="Y1986" s="300" t="str">
        <f t="shared" si="1426"/>
        <v/>
      </c>
      <c r="Z1986" s="300" t="str">
        <f t="shared" si="1427"/>
        <v/>
      </c>
      <c r="AA1986" s="303" t="str">
        <f t="shared" si="1428"/>
        <v/>
      </c>
      <c r="AB1986" s="300" t="str">
        <f t="shared" si="1429"/>
        <v/>
      </c>
      <c r="AC1986" s="300" t="str">
        <f t="shared" si="1430"/>
        <v/>
      </c>
      <c r="AD1986" s="300" t="str">
        <f t="shared" si="1431"/>
        <v/>
      </c>
      <c r="AE1986" s="192" t="str">
        <f t="shared" si="1432"/>
        <v/>
      </c>
      <c r="AF1986" s="192" t="str">
        <f t="shared" si="1433"/>
        <v/>
      </c>
      <c r="AG1986" s="192"/>
      <c r="AJ1986" s="300" t="str">
        <f t="shared" si="1434"/>
        <v/>
      </c>
      <c r="AK1986" s="300" t="str">
        <f t="shared" si="1435"/>
        <v/>
      </c>
      <c r="AL1986" s="300" t="str">
        <f t="shared" si="1436"/>
        <v/>
      </c>
      <c r="AM1986" s="300" t="str">
        <f t="shared" si="1437"/>
        <v/>
      </c>
      <c r="AN1986" s="300" t="str">
        <f t="shared" si="1438"/>
        <v/>
      </c>
      <c r="AO1986" s="300" t="str">
        <f t="shared" si="1439"/>
        <v/>
      </c>
      <c r="AP1986" s="300" t="str">
        <f t="shared" si="1440"/>
        <v/>
      </c>
      <c r="AQ1986" s="300" t="str">
        <f t="shared" si="1441"/>
        <v/>
      </c>
      <c r="AR1986" s="306" t="str">
        <f t="shared" si="1442"/>
        <v/>
      </c>
      <c r="AS1986" s="300" t="str">
        <f t="shared" si="1443"/>
        <v/>
      </c>
      <c r="AT1986" s="300" t="str">
        <f t="shared" si="1444"/>
        <v/>
      </c>
      <c r="AU1986" s="192" t="str">
        <f t="shared" si="1445"/>
        <v>рбс</v>
      </c>
      <c r="AV1986" s="192" t="str">
        <f t="shared" si="1446"/>
        <v>рбс87520530общосн</v>
      </c>
      <c r="AW1986" s="191">
        <f t="shared" si="1447"/>
        <v>0</v>
      </c>
      <c r="AX1986" s="191">
        <f t="shared" si="1448"/>
        <v>0</v>
      </c>
      <c r="AY1986" s="191">
        <f t="shared" si="1449"/>
        <v>0</v>
      </c>
      <c r="AZ1986" s="191">
        <f t="shared" si="1450"/>
        <v>0</v>
      </c>
      <c r="BA1986" s="193">
        <f t="shared" si="1451"/>
        <v>1</v>
      </c>
      <c r="BB1986" s="193">
        <f t="shared" si="1452"/>
        <v>1</v>
      </c>
      <c r="BC1986" s="193">
        <f t="shared" si="1453"/>
        <v>1</v>
      </c>
      <c r="BD1986" s="191">
        <f t="shared" si="1461"/>
        <v>0</v>
      </c>
      <c r="BE1986" s="191">
        <f t="shared" si="1454"/>
        <v>0</v>
      </c>
      <c r="BF1986" s="210">
        <f t="shared" si="1455"/>
        <v>0</v>
      </c>
      <c r="BG1986" s="211">
        <f t="shared" si="1456"/>
        <v>0</v>
      </c>
      <c r="BH1986" s="289"/>
      <c r="BI1986" s="289"/>
      <c r="BL1986" s="233" t="str">
        <f t="shared" si="1459"/>
        <v/>
      </c>
    </row>
    <row r="1987" spans="1:64" ht="12" customHeight="1">
      <c r="A1987" s="333" t="s">
        <v>771</v>
      </c>
      <c r="B1987" s="381" t="s">
        <v>327</v>
      </c>
      <c r="C1987" s="333" t="s">
        <v>772</v>
      </c>
      <c r="D1987" s="381" t="s">
        <v>316</v>
      </c>
      <c r="E1987" s="381" t="s">
        <v>1449</v>
      </c>
      <c r="F1987" s="381" t="s">
        <v>586</v>
      </c>
      <c r="G1987" s="381" t="s">
        <v>393</v>
      </c>
      <c r="H1987" s="100" t="s">
        <v>653</v>
      </c>
      <c r="I1987" s="381" t="s">
        <v>505</v>
      </c>
      <c r="J1987" s="382">
        <v>169508</v>
      </c>
      <c r="K1987" s="382">
        <v>157742.88</v>
      </c>
      <c r="L1987" s="191" t="str">
        <f t="shared" si="1416"/>
        <v>875205300701011004Э01024422301</v>
      </c>
      <c r="M1987" s="192">
        <f t="array" ref="M1987">IF(COUNT(SEARCH(Удалить_Роспись_КВСР,$B1987)*SEARCH(Удалить_Роспись_ПБС,$C1987)*SEARCH(Удалить_Роспись_КФСР, $D1987)*SEARCH(Удалить_Роспись_КЦСР,$E1987)*SEARCH(Удалить_Роспись_КВР,$F1987)*SEARCH(Удалить_Роспись_ЭК,$H1987)*SEARCH(Удалить_Роспись_КР,$I1987))&gt;0,0,1)</f>
        <v>0</v>
      </c>
      <c r="N1987" s="192">
        <f>IF(COUNT(SEARCH(Удалить_Индекс_КВСР,$B1987)*SEARCH(Удалить_Индекс_ПБС,$C1987)*SEARCH(Удалить_Индекс_КФСР,$D1987)*SEARCH(Удалить_Индекс_КЦСР,$E1987)*SEARCH(Удалить_Индекс_КВР,$F1987)*SEARCH(Удалить_Индекс_ЭК,$H1987)*SEARCH(Удалить_Индекс_КР,$I1987))&gt;0,0,1)</f>
        <v>1</v>
      </c>
      <c r="O1987" s="192" t="str">
        <f t="shared" si="1417"/>
        <v/>
      </c>
      <c r="P1987" s="192" t="str">
        <f t="shared" si="1460"/>
        <v/>
      </c>
      <c r="Q1987" s="300" t="str">
        <f t="shared" si="1418"/>
        <v/>
      </c>
      <c r="R1987" s="300" t="str">
        <f t="shared" si="1419"/>
        <v/>
      </c>
      <c r="S1987" s="300" t="str">
        <f t="shared" si="1420"/>
        <v/>
      </c>
      <c r="T1987" s="192" t="str">
        <f t="shared" si="1421"/>
        <v/>
      </c>
      <c r="U1987" s="303" t="str">
        <f t="shared" si="1422"/>
        <v/>
      </c>
      <c r="V1987" s="300" t="str">
        <f t="shared" si="1423"/>
        <v/>
      </c>
      <c r="W1987" s="192" t="str">
        <f t="shared" si="1424"/>
        <v/>
      </c>
      <c r="X1987" s="303" t="str">
        <f t="shared" si="1425"/>
        <v/>
      </c>
      <c r="Y1987" s="300" t="str">
        <f t="shared" si="1426"/>
        <v/>
      </c>
      <c r="Z1987" s="300" t="str">
        <f t="shared" si="1427"/>
        <v/>
      </c>
      <c r="AA1987" s="303" t="str">
        <f t="shared" si="1428"/>
        <v/>
      </c>
      <c r="AB1987" s="300" t="str">
        <f t="shared" si="1429"/>
        <v/>
      </c>
      <c r="AC1987" s="300" t="str">
        <f t="shared" si="1430"/>
        <v/>
      </c>
      <c r="AD1987" s="300" t="str">
        <f t="shared" si="1431"/>
        <v/>
      </c>
      <c r="AE1987" s="192" t="str">
        <f t="shared" si="1432"/>
        <v/>
      </c>
      <c r="AF1987" s="192" t="str">
        <f t="shared" si="1433"/>
        <v/>
      </c>
      <c r="AG1987" s="192"/>
      <c r="AJ1987" s="300" t="str">
        <f t="shared" si="1434"/>
        <v/>
      </c>
      <c r="AK1987" s="300" t="str">
        <f t="shared" si="1435"/>
        <v/>
      </c>
      <c r="AL1987" s="300" t="str">
        <f t="shared" si="1436"/>
        <v/>
      </c>
      <c r="AM1987" s="300" t="str">
        <f t="shared" si="1437"/>
        <v/>
      </c>
      <c r="AN1987" s="300" t="str">
        <f t="shared" si="1438"/>
        <v/>
      </c>
      <c r="AO1987" s="300" t="str">
        <f t="shared" si="1439"/>
        <v/>
      </c>
      <c r="AP1987" s="300" t="str">
        <f t="shared" si="1440"/>
        <v/>
      </c>
      <c r="AQ1987" s="300" t="str">
        <f t="shared" si="1441"/>
        <v/>
      </c>
      <c r="AR1987" s="306" t="str">
        <f t="shared" si="1442"/>
        <v/>
      </c>
      <c r="AS1987" s="300" t="str">
        <f t="shared" si="1443"/>
        <v/>
      </c>
      <c r="AT1987" s="300" t="str">
        <f t="shared" si="1444"/>
        <v/>
      </c>
      <c r="AU1987" s="192" t="str">
        <f t="shared" si="1445"/>
        <v>рбс</v>
      </c>
      <c r="AV1987" s="192" t="str">
        <f t="shared" si="1446"/>
        <v>рбс87520530общком</v>
      </c>
      <c r="AW1987" s="191">
        <f t="shared" si="1447"/>
        <v>0</v>
      </c>
      <c r="AX1987" s="191">
        <f t="shared" si="1448"/>
        <v>0</v>
      </c>
      <c r="AY1987" s="191">
        <f t="shared" si="1449"/>
        <v>169508</v>
      </c>
      <c r="AZ1987" s="191">
        <f t="shared" si="1450"/>
        <v>157742.88</v>
      </c>
      <c r="BA1987" s="193">
        <f t="shared" si="1451"/>
        <v>1</v>
      </c>
      <c r="BB1987" s="193">
        <f t="shared" si="1452"/>
        <v>1</v>
      </c>
      <c r="BC1987" s="193">
        <f t="shared" si="1453"/>
        <v>1</v>
      </c>
      <c r="BD1987" s="191">
        <f t="shared" si="1461"/>
        <v>169508</v>
      </c>
      <c r="BE1987" s="191">
        <f t="shared" si="1454"/>
        <v>157742.88</v>
      </c>
      <c r="BF1987" s="210">
        <f t="shared" si="1455"/>
        <v>169508</v>
      </c>
      <c r="BG1987" s="211">
        <f t="shared" si="1456"/>
        <v>169508</v>
      </c>
      <c r="BH1987" s="289"/>
      <c r="BI1987" s="289"/>
      <c r="BL1987" s="233" t="str">
        <f t="shared" si="1459"/>
        <v/>
      </c>
    </row>
    <row r="1988" spans="1:64" ht="12" hidden="1" customHeight="1">
      <c r="A1988" s="333" t="s">
        <v>771</v>
      </c>
      <c r="B1988" s="381" t="s">
        <v>327</v>
      </c>
      <c r="C1988" s="333" t="s">
        <v>772</v>
      </c>
      <c r="D1988" s="381" t="s">
        <v>316</v>
      </c>
      <c r="E1988" s="381" t="s">
        <v>1450</v>
      </c>
      <c r="F1988" s="381" t="s">
        <v>608</v>
      </c>
      <c r="G1988" s="381" t="s">
        <v>385</v>
      </c>
      <c r="H1988" s="100" t="s">
        <v>653</v>
      </c>
      <c r="I1988" s="381" t="s">
        <v>339</v>
      </c>
      <c r="J1988" s="382">
        <v>2004989.5</v>
      </c>
      <c r="K1988" s="382">
        <v>1736254.42</v>
      </c>
      <c r="L1988" s="191" t="str">
        <f t="shared" si="1416"/>
        <v>875205300701011007408011121110</v>
      </c>
      <c r="M1988" s="192">
        <f t="array" ref="M1988">IF(COUNT(SEARCH(Удалить_Роспись_КВСР,$B1988)*SEARCH(Удалить_Роспись_ПБС,$C1988)*SEARCH(Удалить_Роспись_КФСР, $D1988)*SEARCH(Удалить_Роспись_КЦСР,$E1988)*SEARCH(Удалить_Роспись_КВР,$F1988)*SEARCH(Удалить_Роспись_ЭК,$H1988)*SEARCH(Удалить_Роспись_КР,$I1988))&gt;0,0,1)</f>
        <v>0</v>
      </c>
      <c r="N1988" s="192">
        <v>0</v>
      </c>
      <c r="O1988" s="192" t="str">
        <f t="shared" si="1417"/>
        <v/>
      </c>
      <c r="P1988" s="192" t="str">
        <f t="shared" si="1460"/>
        <v/>
      </c>
      <c r="Q1988" s="300" t="str">
        <f t="shared" si="1418"/>
        <v/>
      </c>
      <c r="R1988" s="300" t="str">
        <f t="shared" si="1419"/>
        <v/>
      </c>
      <c r="S1988" s="300" t="str">
        <f t="shared" si="1420"/>
        <v/>
      </c>
      <c r="T1988" s="192" t="str">
        <f t="shared" si="1421"/>
        <v/>
      </c>
      <c r="U1988" s="303" t="str">
        <f t="shared" si="1422"/>
        <v/>
      </c>
      <c r="V1988" s="300" t="str">
        <f t="shared" si="1423"/>
        <v/>
      </c>
      <c r="W1988" s="192" t="str">
        <f t="shared" si="1424"/>
        <v/>
      </c>
      <c r="X1988" s="303" t="str">
        <f t="shared" si="1425"/>
        <v/>
      </c>
      <c r="Y1988" s="300" t="str">
        <f t="shared" si="1426"/>
        <v/>
      </c>
      <c r="Z1988" s="300" t="str">
        <f t="shared" si="1427"/>
        <v/>
      </c>
      <c r="AA1988" s="303" t="str">
        <f t="shared" si="1428"/>
        <v/>
      </c>
      <c r="AB1988" s="300" t="str">
        <f t="shared" si="1429"/>
        <v/>
      </c>
      <c r="AC1988" s="300" t="str">
        <f t="shared" si="1430"/>
        <v/>
      </c>
      <c r="AD1988" s="300" t="str">
        <f t="shared" si="1431"/>
        <v/>
      </c>
      <c r="AE1988" s="192" t="str">
        <f t="shared" si="1432"/>
        <v/>
      </c>
      <c r="AF1988" s="192" t="str">
        <f t="shared" si="1433"/>
        <v/>
      </c>
      <c r="AG1988" s="192"/>
      <c r="AJ1988" s="300" t="str">
        <f t="shared" si="1434"/>
        <v/>
      </c>
      <c r="AK1988" s="300" t="str">
        <f t="shared" si="1435"/>
        <v/>
      </c>
      <c r="AL1988" s="300" t="str">
        <f t="shared" si="1436"/>
        <v/>
      </c>
      <c r="AM1988" s="300" t="str">
        <f t="shared" si="1437"/>
        <v/>
      </c>
      <c r="AN1988" s="300" t="str">
        <f t="shared" si="1438"/>
        <v/>
      </c>
      <c r="AO1988" s="300" t="str">
        <f t="shared" si="1439"/>
        <v/>
      </c>
      <c r="AP1988" s="300" t="str">
        <f t="shared" si="1440"/>
        <v/>
      </c>
      <c r="AQ1988" s="300" t="str">
        <f t="shared" si="1441"/>
        <v/>
      </c>
      <c r="AR1988" s="306" t="str">
        <f t="shared" si="1442"/>
        <v/>
      </c>
      <c r="AS1988" s="300" t="str">
        <f t="shared" si="1443"/>
        <v/>
      </c>
      <c r="AT1988" s="300" t="str">
        <f t="shared" si="1444"/>
        <v/>
      </c>
      <c r="AU1988" s="192" t="str">
        <f t="shared" si="1445"/>
        <v>рбс</v>
      </c>
      <c r="AV1988" s="192" t="str">
        <f t="shared" si="1446"/>
        <v>рбс87520530общопл</v>
      </c>
      <c r="AW1988" s="191">
        <f t="shared" si="1447"/>
        <v>0</v>
      </c>
      <c r="AX1988" s="191">
        <f t="shared" si="1448"/>
        <v>0</v>
      </c>
      <c r="AY1988" s="191">
        <f t="shared" si="1449"/>
        <v>0</v>
      </c>
      <c r="AZ1988" s="191">
        <f t="shared" si="1450"/>
        <v>0</v>
      </c>
      <c r="BA1988" s="193">
        <f t="shared" si="1451"/>
        <v>1</v>
      </c>
      <c r="BB1988" s="193">
        <f t="shared" si="1452"/>
        <v>1</v>
      </c>
      <c r="BC1988" s="193">
        <f t="shared" si="1453"/>
        <v>1</v>
      </c>
      <c r="BD1988" s="191">
        <f t="shared" si="1461"/>
        <v>0</v>
      </c>
      <c r="BE1988" s="191">
        <f t="shared" si="1454"/>
        <v>0</v>
      </c>
      <c r="BF1988" s="210">
        <f t="shared" si="1455"/>
        <v>0</v>
      </c>
      <c r="BG1988" s="211">
        <f t="shared" si="1456"/>
        <v>0</v>
      </c>
      <c r="BH1988" s="289"/>
      <c r="BI1988" s="289"/>
      <c r="BL1988" s="233" t="str">
        <f t="shared" si="1459"/>
        <v/>
      </c>
    </row>
    <row r="1989" spans="1:64" ht="12" hidden="1" customHeight="1">
      <c r="A1989" s="333" t="s">
        <v>771</v>
      </c>
      <c r="B1989" s="381" t="s">
        <v>327</v>
      </c>
      <c r="C1989" s="333" t="s">
        <v>772</v>
      </c>
      <c r="D1989" s="381" t="s">
        <v>316</v>
      </c>
      <c r="E1989" s="381" t="s">
        <v>1450</v>
      </c>
      <c r="F1989" s="381" t="s">
        <v>589</v>
      </c>
      <c r="G1989" s="381" t="s">
        <v>386</v>
      </c>
      <c r="H1989" s="100" t="s">
        <v>653</v>
      </c>
      <c r="I1989" s="381" t="s">
        <v>339</v>
      </c>
      <c r="J1989" s="382">
        <v>9710</v>
      </c>
      <c r="K1989" s="382">
        <v>0</v>
      </c>
      <c r="L1989" s="191" t="str">
        <f t="shared" si="1416"/>
        <v>875205300701011007408011221210</v>
      </c>
      <c r="M1989" s="192">
        <f t="array" ref="M1989">IF(COUNT(SEARCH(Удалить_Роспись_КВСР,$B1989)*SEARCH(Удалить_Роспись_ПБС,$C1989)*SEARCH(Удалить_Роспись_КФСР, $D1989)*SEARCH(Удалить_Роспись_КЦСР,$E1989)*SEARCH(Удалить_Роспись_КВР,$F1989)*SEARCH(Удалить_Роспись_ЭК,$H1989)*SEARCH(Удалить_Роспись_КР,$I1989))&gt;0,0,1)</f>
        <v>0</v>
      </c>
      <c r="N1989" s="192">
        <v>0</v>
      </c>
      <c r="O1989" s="192" t="str">
        <f t="shared" si="1417"/>
        <v/>
      </c>
      <c r="P1989" s="192" t="str">
        <f t="shared" si="1460"/>
        <v/>
      </c>
      <c r="Q1989" s="300" t="str">
        <f t="shared" si="1418"/>
        <v/>
      </c>
      <c r="R1989" s="300" t="str">
        <f t="shared" si="1419"/>
        <v/>
      </c>
      <c r="S1989" s="300" t="str">
        <f t="shared" si="1420"/>
        <v/>
      </c>
      <c r="T1989" s="192" t="str">
        <f t="shared" si="1421"/>
        <v/>
      </c>
      <c r="U1989" s="303" t="str">
        <f t="shared" si="1422"/>
        <v/>
      </c>
      <c r="V1989" s="300" t="str">
        <f t="shared" si="1423"/>
        <v/>
      </c>
      <c r="W1989" s="192" t="str">
        <f t="shared" si="1424"/>
        <v/>
      </c>
      <c r="X1989" s="303" t="str">
        <f t="shared" si="1425"/>
        <v/>
      </c>
      <c r="Y1989" s="300" t="str">
        <f t="shared" si="1426"/>
        <v/>
      </c>
      <c r="Z1989" s="300" t="str">
        <f t="shared" si="1427"/>
        <v/>
      </c>
      <c r="AA1989" s="303" t="str">
        <f t="shared" si="1428"/>
        <v/>
      </c>
      <c r="AB1989" s="300" t="str">
        <f t="shared" si="1429"/>
        <v/>
      </c>
      <c r="AC1989" s="300" t="str">
        <f t="shared" si="1430"/>
        <v/>
      </c>
      <c r="AD1989" s="300" t="str">
        <f t="shared" si="1431"/>
        <v/>
      </c>
      <c r="AE1989" s="192" t="str">
        <f t="shared" si="1432"/>
        <v/>
      </c>
      <c r="AF1989" s="192" t="str">
        <f t="shared" si="1433"/>
        <v/>
      </c>
      <c r="AG1989" s="192"/>
      <c r="AJ1989" s="300" t="str">
        <f t="shared" si="1434"/>
        <v/>
      </c>
      <c r="AK1989" s="300" t="str">
        <f t="shared" si="1435"/>
        <v/>
      </c>
      <c r="AL1989" s="300" t="str">
        <f t="shared" si="1436"/>
        <v/>
      </c>
      <c r="AM1989" s="300" t="str">
        <f t="shared" si="1437"/>
        <v/>
      </c>
      <c r="AN1989" s="300" t="str">
        <f t="shared" si="1438"/>
        <v/>
      </c>
      <c r="AO1989" s="300" t="str">
        <f t="shared" si="1439"/>
        <v/>
      </c>
      <c r="AP1989" s="300" t="str">
        <f t="shared" si="1440"/>
        <v/>
      </c>
      <c r="AQ1989" s="300" t="str">
        <f t="shared" si="1441"/>
        <v/>
      </c>
      <c r="AR1989" s="306" t="str">
        <f t="shared" si="1442"/>
        <v/>
      </c>
      <c r="AS1989" s="300" t="str">
        <f t="shared" si="1443"/>
        <v/>
      </c>
      <c r="AT1989" s="300" t="str">
        <f t="shared" si="1444"/>
        <v/>
      </c>
      <c r="AU1989" s="192" t="str">
        <f t="shared" si="1445"/>
        <v>рбс</v>
      </c>
      <c r="AV1989" s="192" t="str">
        <f t="shared" si="1446"/>
        <v>рбс87520530общпро</v>
      </c>
      <c r="AW1989" s="191">
        <f t="shared" si="1447"/>
        <v>0</v>
      </c>
      <c r="AX1989" s="191">
        <f t="shared" si="1448"/>
        <v>0</v>
      </c>
      <c r="AY1989" s="191">
        <f t="shared" si="1449"/>
        <v>0</v>
      </c>
      <c r="AZ1989" s="191">
        <f t="shared" si="1450"/>
        <v>0</v>
      </c>
      <c r="BA1989" s="193">
        <f t="shared" si="1451"/>
        <v>1</v>
      </c>
      <c r="BB1989" s="193">
        <f t="shared" si="1452"/>
        <v>1</v>
      </c>
      <c r="BC1989" s="193">
        <f t="shared" si="1453"/>
        <v>1</v>
      </c>
      <c r="BD1989" s="191">
        <f t="shared" si="1461"/>
        <v>0</v>
      </c>
      <c r="BE1989" s="191">
        <f t="shared" si="1454"/>
        <v>0</v>
      </c>
      <c r="BF1989" s="210">
        <f t="shared" si="1455"/>
        <v>0</v>
      </c>
      <c r="BG1989" s="211">
        <f t="shared" si="1456"/>
        <v>0</v>
      </c>
      <c r="BH1989" s="289"/>
      <c r="BI1989" s="289"/>
      <c r="BL1989" s="233" t="str">
        <f t="shared" si="1459"/>
        <v/>
      </c>
    </row>
    <row r="1990" spans="1:64" ht="12" hidden="1" customHeight="1">
      <c r="A1990" s="333" t="s">
        <v>771</v>
      </c>
      <c r="B1990" s="381" t="s">
        <v>327</v>
      </c>
      <c r="C1990" s="333" t="s">
        <v>772</v>
      </c>
      <c r="D1990" s="381" t="s">
        <v>316</v>
      </c>
      <c r="E1990" s="381" t="s">
        <v>1450</v>
      </c>
      <c r="F1990" s="381" t="s">
        <v>902</v>
      </c>
      <c r="G1990" s="381" t="s">
        <v>387</v>
      </c>
      <c r="H1990" s="100" t="s">
        <v>653</v>
      </c>
      <c r="I1990" s="381" t="s">
        <v>339</v>
      </c>
      <c r="J1990" s="382">
        <v>605506.82999999996</v>
      </c>
      <c r="K1990" s="382">
        <v>556982.71</v>
      </c>
      <c r="L1990" s="191" t="str">
        <f t="shared" si="1416"/>
        <v>875205300701011007408011921310</v>
      </c>
      <c r="M1990" s="192">
        <f t="array" ref="M1990">IF(COUNT(SEARCH(Удалить_Роспись_КВСР,$B1990)*SEARCH(Удалить_Роспись_ПБС,$C1990)*SEARCH(Удалить_Роспись_КФСР, $D1990)*SEARCH(Удалить_Роспись_КЦСР,$E1990)*SEARCH(Удалить_Роспись_КВР,$F1990)*SEARCH(Удалить_Роспись_ЭК,$H1990)*SEARCH(Удалить_Роспись_КР,$I1990))&gt;0,0,1)</f>
        <v>0</v>
      </c>
      <c r="N1990" s="192">
        <v>0</v>
      </c>
      <c r="O1990" s="192" t="str">
        <f t="shared" si="1417"/>
        <v/>
      </c>
      <c r="P1990" s="192" t="str">
        <f t="shared" si="1460"/>
        <v/>
      </c>
      <c r="Q1990" s="300" t="str">
        <f t="shared" si="1418"/>
        <v/>
      </c>
      <c r="R1990" s="300" t="str">
        <f t="shared" si="1419"/>
        <v/>
      </c>
      <c r="S1990" s="300" t="str">
        <f t="shared" si="1420"/>
        <v/>
      </c>
      <c r="T1990" s="192" t="str">
        <f t="shared" si="1421"/>
        <v/>
      </c>
      <c r="U1990" s="303" t="str">
        <f t="shared" si="1422"/>
        <v/>
      </c>
      <c r="V1990" s="300" t="str">
        <f t="shared" si="1423"/>
        <v/>
      </c>
      <c r="W1990" s="192" t="str">
        <f t="shared" si="1424"/>
        <v/>
      </c>
      <c r="X1990" s="303" t="str">
        <f t="shared" si="1425"/>
        <v/>
      </c>
      <c r="Y1990" s="300" t="str">
        <f t="shared" si="1426"/>
        <v/>
      </c>
      <c r="Z1990" s="300" t="str">
        <f t="shared" si="1427"/>
        <v/>
      </c>
      <c r="AA1990" s="303" t="str">
        <f t="shared" si="1428"/>
        <v/>
      </c>
      <c r="AB1990" s="300" t="str">
        <f t="shared" si="1429"/>
        <v/>
      </c>
      <c r="AC1990" s="300" t="str">
        <f t="shared" si="1430"/>
        <v/>
      </c>
      <c r="AD1990" s="300" t="str">
        <f t="shared" si="1431"/>
        <v/>
      </c>
      <c r="AE1990" s="192" t="str">
        <f t="shared" si="1432"/>
        <v/>
      </c>
      <c r="AF1990" s="192" t="str">
        <f t="shared" si="1433"/>
        <v/>
      </c>
      <c r="AG1990" s="192"/>
      <c r="AJ1990" s="300" t="str">
        <f t="shared" si="1434"/>
        <v/>
      </c>
      <c r="AK1990" s="300" t="str">
        <f t="shared" si="1435"/>
        <v/>
      </c>
      <c r="AL1990" s="300" t="str">
        <f t="shared" si="1436"/>
        <v/>
      </c>
      <c r="AM1990" s="300" t="str">
        <f t="shared" si="1437"/>
        <v/>
      </c>
      <c r="AN1990" s="300" t="str">
        <f t="shared" si="1438"/>
        <v/>
      </c>
      <c r="AO1990" s="300" t="str">
        <f t="shared" si="1439"/>
        <v/>
      </c>
      <c r="AP1990" s="300" t="str">
        <f t="shared" si="1440"/>
        <v/>
      </c>
      <c r="AQ1990" s="300" t="str">
        <f t="shared" si="1441"/>
        <v/>
      </c>
      <c r="AR1990" s="306" t="str">
        <f t="shared" si="1442"/>
        <v/>
      </c>
      <c r="AS1990" s="300" t="str">
        <f t="shared" si="1443"/>
        <v/>
      </c>
      <c r="AT1990" s="300" t="str">
        <f t="shared" si="1444"/>
        <v/>
      </c>
      <c r="AU1990" s="192" t="str">
        <f t="shared" si="1445"/>
        <v>рбс</v>
      </c>
      <c r="AV1990" s="192" t="str">
        <f t="shared" si="1446"/>
        <v>рбс87520530общопл</v>
      </c>
      <c r="AW1990" s="191">
        <f t="shared" si="1447"/>
        <v>0</v>
      </c>
      <c r="AX1990" s="191">
        <f t="shared" si="1448"/>
        <v>0</v>
      </c>
      <c r="AY1990" s="191">
        <f t="shared" si="1449"/>
        <v>0</v>
      </c>
      <c r="AZ1990" s="191">
        <f t="shared" si="1450"/>
        <v>0</v>
      </c>
      <c r="BA1990" s="193">
        <f t="shared" si="1451"/>
        <v>1</v>
      </c>
      <c r="BB1990" s="193">
        <f t="shared" si="1452"/>
        <v>1</v>
      </c>
      <c r="BC1990" s="193">
        <f t="shared" si="1453"/>
        <v>1</v>
      </c>
      <c r="BD1990" s="191">
        <f t="shared" si="1461"/>
        <v>0</v>
      </c>
      <c r="BE1990" s="191">
        <f t="shared" si="1454"/>
        <v>0</v>
      </c>
      <c r="BF1990" s="210">
        <f t="shared" si="1455"/>
        <v>0</v>
      </c>
      <c r="BG1990" s="211">
        <f t="shared" si="1456"/>
        <v>0</v>
      </c>
      <c r="BH1990" s="289"/>
      <c r="BI1990" s="289"/>
      <c r="BL1990" s="233" t="str">
        <f t="shared" si="1459"/>
        <v/>
      </c>
    </row>
    <row r="1991" spans="1:64" ht="12" hidden="1" customHeight="1">
      <c r="A1991" s="333" t="s">
        <v>771</v>
      </c>
      <c r="B1991" s="381" t="s">
        <v>327</v>
      </c>
      <c r="C1991" s="333" t="s">
        <v>772</v>
      </c>
      <c r="D1991" s="381" t="s">
        <v>316</v>
      </c>
      <c r="E1991" s="381" t="s">
        <v>1450</v>
      </c>
      <c r="F1991" s="381" t="s">
        <v>586</v>
      </c>
      <c r="G1991" s="381" t="s">
        <v>389</v>
      </c>
      <c r="H1991" s="100" t="s">
        <v>653</v>
      </c>
      <c r="I1991" s="381" t="s">
        <v>339</v>
      </c>
      <c r="J1991" s="382">
        <v>39600</v>
      </c>
      <c r="K1991" s="382">
        <v>0</v>
      </c>
      <c r="L1991" s="191" t="str">
        <f t="shared" si="1416"/>
        <v>875205300701011007408024422610</v>
      </c>
      <c r="M1991" s="192">
        <f t="array" ref="M1991">IF(COUNT(SEARCH(Удалить_Роспись_КВСР,$B1991)*SEARCH(Удалить_Роспись_ПБС,$C1991)*SEARCH(Удалить_Роспись_КФСР, $D1991)*SEARCH(Удалить_Роспись_КЦСР,$E1991)*SEARCH(Удалить_Роспись_КВР,$F1991)*SEARCH(Удалить_Роспись_ЭК,$H1991)*SEARCH(Удалить_Роспись_КР,$I1991))&gt;0,0,1)</f>
        <v>0</v>
      </c>
      <c r="N1991" s="192">
        <v>0</v>
      </c>
      <c r="O1991" s="192" t="str">
        <f t="shared" si="1417"/>
        <v/>
      </c>
      <c r="P1991" s="192" t="str">
        <f t="shared" si="1460"/>
        <v/>
      </c>
      <c r="Q1991" s="300" t="str">
        <f t="shared" si="1418"/>
        <v/>
      </c>
      <c r="R1991" s="300" t="str">
        <f t="shared" si="1419"/>
        <v/>
      </c>
      <c r="S1991" s="300" t="str">
        <f t="shared" si="1420"/>
        <v/>
      </c>
      <c r="T1991" s="192" t="str">
        <f t="shared" si="1421"/>
        <v/>
      </c>
      <c r="U1991" s="303" t="str">
        <f t="shared" si="1422"/>
        <v/>
      </c>
      <c r="V1991" s="300" t="str">
        <f t="shared" si="1423"/>
        <v/>
      </c>
      <c r="W1991" s="192" t="str">
        <f t="shared" si="1424"/>
        <v/>
      </c>
      <c r="X1991" s="303" t="str">
        <f t="shared" si="1425"/>
        <v/>
      </c>
      <c r="Y1991" s="300" t="str">
        <f t="shared" si="1426"/>
        <v/>
      </c>
      <c r="Z1991" s="300" t="str">
        <f t="shared" si="1427"/>
        <v/>
      </c>
      <c r="AA1991" s="303" t="str">
        <f t="shared" si="1428"/>
        <v/>
      </c>
      <c r="AB1991" s="300" t="str">
        <f t="shared" si="1429"/>
        <v/>
      </c>
      <c r="AC1991" s="300" t="str">
        <f t="shared" si="1430"/>
        <v/>
      </c>
      <c r="AD1991" s="300" t="str">
        <f t="shared" si="1431"/>
        <v/>
      </c>
      <c r="AE1991" s="192" t="str">
        <f t="shared" si="1432"/>
        <v/>
      </c>
      <c r="AF1991" s="192" t="str">
        <f t="shared" si="1433"/>
        <v/>
      </c>
      <c r="AG1991" s="192"/>
      <c r="AJ1991" s="300" t="str">
        <f t="shared" si="1434"/>
        <v/>
      </c>
      <c r="AK1991" s="300" t="str">
        <f t="shared" si="1435"/>
        <v/>
      </c>
      <c r="AL1991" s="300" t="str">
        <f t="shared" si="1436"/>
        <v/>
      </c>
      <c r="AM1991" s="300" t="str">
        <f t="shared" si="1437"/>
        <v/>
      </c>
      <c r="AN1991" s="300" t="str">
        <f t="shared" si="1438"/>
        <v/>
      </c>
      <c r="AO1991" s="300" t="str">
        <f t="shared" si="1439"/>
        <v/>
      </c>
      <c r="AP1991" s="300" t="str">
        <f t="shared" si="1440"/>
        <v/>
      </c>
      <c r="AQ1991" s="300" t="str">
        <f t="shared" si="1441"/>
        <v/>
      </c>
      <c r="AR1991" s="306" t="str">
        <f t="shared" si="1442"/>
        <v/>
      </c>
      <c r="AS1991" s="300" t="str">
        <f t="shared" si="1443"/>
        <v/>
      </c>
      <c r="AT1991" s="300" t="str">
        <f t="shared" si="1444"/>
        <v/>
      </c>
      <c r="AU1991" s="192" t="str">
        <f t="shared" si="1445"/>
        <v>рбс</v>
      </c>
      <c r="AV1991" s="192" t="str">
        <f t="shared" si="1446"/>
        <v>рбс87520530общпро</v>
      </c>
      <c r="AW1991" s="191">
        <f t="shared" si="1447"/>
        <v>0</v>
      </c>
      <c r="AX1991" s="191">
        <f t="shared" si="1448"/>
        <v>0</v>
      </c>
      <c r="AY1991" s="191">
        <f t="shared" si="1449"/>
        <v>0</v>
      </c>
      <c r="AZ1991" s="191">
        <f t="shared" si="1450"/>
        <v>0</v>
      </c>
      <c r="BA1991" s="193">
        <f t="shared" si="1451"/>
        <v>1</v>
      </c>
      <c r="BB1991" s="193">
        <f t="shared" si="1452"/>
        <v>1</v>
      </c>
      <c r="BC1991" s="193">
        <f t="shared" si="1453"/>
        <v>1</v>
      </c>
      <c r="BD1991" s="191">
        <f t="shared" si="1461"/>
        <v>0</v>
      </c>
      <c r="BE1991" s="191">
        <f t="shared" si="1454"/>
        <v>0</v>
      </c>
      <c r="BF1991" s="210">
        <f t="shared" si="1455"/>
        <v>0</v>
      </c>
      <c r="BG1991" s="211">
        <f t="shared" si="1456"/>
        <v>0</v>
      </c>
      <c r="BH1991" s="289"/>
      <c r="BI1991" s="289"/>
      <c r="BL1991" s="233" t="str">
        <f t="shared" si="1459"/>
        <v/>
      </c>
    </row>
    <row r="1992" spans="1:64" ht="12" hidden="1" customHeight="1">
      <c r="A1992" s="333" t="s">
        <v>771</v>
      </c>
      <c r="B1992" s="381" t="s">
        <v>327</v>
      </c>
      <c r="C1992" s="333" t="s">
        <v>772</v>
      </c>
      <c r="D1992" s="381" t="s">
        <v>316</v>
      </c>
      <c r="E1992" s="381" t="s">
        <v>1451</v>
      </c>
      <c r="F1992" s="381" t="s">
        <v>608</v>
      </c>
      <c r="G1992" s="381" t="s">
        <v>385</v>
      </c>
      <c r="H1992" s="100" t="s">
        <v>653</v>
      </c>
      <c r="I1992" s="381" t="s">
        <v>339</v>
      </c>
      <c r="J1992" s="382">
        <v>5152252.5999999996</v>
      </c>
      <c r="K1992" s="382">
        <v>3600410.81</v>
      </c>
      <c r="L1992" s="191" t="str">
        <f t="shared" si="1416"/>
        <v>875205300701011007588011121110</v>
      </c>
      <c r="M1992" s="192">
        <f t="array" ref="M1992">IF(COUNT(SEARCH(Удалить_Роспись_КВСР,$B1992)*SEARCH(Удалить_Роспись_ПБС,$C1992)*SEARCH(Удалить_Роспись_КФСР, $D1992)*SEARCH(Удалить_Роспись_КЦСР,$E1992)*SEARCH(Удалить_Роспись_КВР,$F1992)*SEARCH(Удалить_Роспись_ЭК,$H1992)*SEARCH(Удалить_Роспись_КР,$I1992))&gt;0,0,1)</f>
        <v>0</v>
      </c>
      <c r="N1992" s="192">
        <v>0</v>
      </c>
      <c r="O1992" s="192" t="str">
        <f t="shared" si="1417"/>
        <v/>
      </c>
      <c r="P1992" s="192" t="str">
        <f t="shared" si="1460"/>
        <v/>
      </c>
      <c r="Q1992" s="300" t="str">
        <f t="shared" si="1418"/>
        <v/>
      </c>
      <c r="R1992" s="300" t="str">
        <f t="shared" si="1419"/>
        <v/>
      </c>
      <c r="S1992" s="300" t="str">
        <f t="shared" si="1420"/>
        <v/>
      </c>
      <c r="T1992" s="192" t="str">
        <f t="shared" si="1421"/>
        <v/>
      </c>
      <c r="U1992" s="303" t="str">
        <f t="shared" si="1422"/>
        <v/>
      </c>
      <c r="V1992" s="300" t="str">
        <f t="shared" si="1423"/>
        <v/>
      </c>
      <c r="W1992" s="192" t="str">
        <f t="shared" si="1424"/>
        <v/>
      </c>
      <c r="X1992" s="303" t="str">
        <f t="shared" si="1425"/>
        <v/>
      </c>
      <c r="Y1992" s="300" t="str">
        <f t="shared" si="1426"/>
        <v/>
      </c>
      <c r="Z1992" s="300" t="str">
        <f t="shared" si="1427"/>
        <v/>
      </c>
      <c r="AA1992" s="303" t="str">
        <f t="shared" si="1428"/>
        <v/>
      </c>
      <c r="AB1992" s="300" t="str">
        <f t="shared" si="1429"/>
        <v/>
      </c>
      <c r="AC1992" s="300" t="str">
        <f t="shared" si="1430"/>
        <v/>
      </c>
      <c r="AD1992" s="300" t="str">
        <f t="shared" si="1431"/>
        <v/>
      </c>
      <c r="AE1992" s="192" t="str">
        <f t="shared" si="1432"/>
        <v/>
      </c>
      <c r="AF1992" s="192" t="str">
        <f t="shared" si="1433"/>
        <v/>
      </c>
      <c r="AG1992" s="192"/>
      <c r="AJ1992" s="300" t="str">
        <f t="shared" si="1434"/>
        <v/>
      </c>
      <c r="AK1992" s="300" t="str">
        <f t="shared" si="1435"/>
        <v/>
      </c>
      <c r="AL1992" s="300" t="str">
        <f t="shared" si="1436"/>
        <v/>
      </c>
      <c r="AM1992" s="300" t="str">
        <f t="shared" si="1437"/>
        <v/>
      </c>
      <c r="AN1992" s="300" t="str">
        <f t="shared" si="1438"/>
        <v/>
      </c>
      <c r="AO1992" s="300" t="str">
        <f t="shared" si="1439"/>
        <v/>
      </c>
      <c r="AP1992" s="300" t="str">
        <f t="shared" si="1440"/>
        <v/>
      </c>
      <c r="AQ1992" s="300" t="str">
        <f t="shared" si="1441"/>
        <v/>
      </c>
      <c r="AR1992" s="306" t="str">
        <f t="shared" si="1442"/>
        <v/>
      </c>
      <c r="AS1992" s="300" t="str">
        <f t="shared" si="1443"/>
        <v/>
      </c>
      <c r="AT1992" s="300" t="str">
        <f t="shared" si="1444"/>
        <v/>
      </c>
      <c r="AU1992" s="192" t="str">
        <f t="shared" si="1445"/>
        <v>рбс</v>
      </c>
      <c r="AV1992" s="192" t="str">
        <f t="shared" si="1446"/>
        <v>рбс87520530общопл</v>
      </c>
      <c r="AW1992" s="191">
        <f t="shared" si="1447"/>
        <v>0</v>
      </c>
      <c r="AX1992" s="191">
        <f t="shared" si="1448"/>
        <v>0</v>
      </c>
      <c r="AY1992" s="191">
        <f t="shared" si="1449"/>
        <v>0</v>
      </c>
      <c r="AZ1992" s="191">
        <f t="shared" si="1450"/>
        <v>0</v>
      </c>
      <c r="BA1992" s="193">
        <f t="shared" si="1451"/>
        <v>1</v>
      </c>
      <c r="BB1992" s="193">
        <f t="shared" si="1452"/>
        <v>1</v>
      </c>
      <c r="BC1992" s="193">
        <f t="shared" si="1453"/>
        <v>1</v>
      </c>
      <c r="BD1992" s="191">
        <f t="shared" si="1461"/>
        <v>0</v>
      </c>
      <c r="BE1992" s="191">
        <f t="shared" si="1454"/>
        <v>0</v>
      </c>
      <c r="BF1992" s="210">
        <f t="shared" si="1455"/>
        <v>0</v>
      </c>
      <c r="BG1992" s="211">
        <f t="shared" si="1456"/>
        <v>0</v>
      </c>
      <c r="BH1992" s="289"/>
      <c r="BI1992" s="289"/>
      <c r="BL1992" s="233" t="str">
        <f t="shared" si="1459"/>
        <v/>
      </c>
    </row>
    <row r="1993" spans="1:64" ht="12" hidden="1" customHeight="1">
      <c r="A1993" s="333" t="s">
        <v>771</v>
      </c>
      <c r="B1993" s="381" t="s">
        <v>327</v>
      </c>
      <c r="C1993" s="333" t="s">
        <v>772</v>
      </c>
      <c r="D1993" s="381" t="s">
        <v>316</v>
      </c>
      <c r="E1993" s="381" t="s">
        <v>1451</v>
      </c>
      <c r="F1993" s="381" t="s">
        <v>589</v>
      </c>
      <c r="G1993" s="381" t="s">
        <v>386</v>
      </c>
      <c r="H1993" s="100" t="s">
        <v>653</v>
      </c>
      <c r="I1993" s="381" t="s">
        <v>339</v>
      </c>
      <c r="J1993" s="382">
        <v>16245</v>
      </c>
      <c r="K1993" s="382">
        <v>16245</v>
      </c>
      <c r="L1993" s="191" t="str">
        <f t="shared" si="1416"/>
        <v>875205300701011007588011221210</v>
      </c>
      <c r="M1993" s="192">
        <f t="array" ref="M1993">IF(COUNT(SEARCH(Удалить_Роспись_КВСР,$B1993)*SEARCH(Удалить_Роспись_ПБС,$C1993)*SEARCH(Удалить_Роспись_КФСР, $D1993)*SEARCH(Удалить_Роспись_КЦСР,$E1993)*SEARCH(Удалить_Роспись_КВР,$F1993)*SEARCH(Удалить_Роспись_ЭК,$H1993)*SEARCH(Удалить_Роспись_КР,$I1993))&gt;0,0,1)</f>
        <v>0</v>
      </c>
      <c r="N1993" s="192">
        <v>0</v>
      </c>
      <c r="O1993" s="192" t="str">
        <f t="shared" si="1417"/>
        <v/>
      </c>
      <c r="P1993" s="192" t="str">
        <f t="shared" si="1460"/>
        <v/>
      </c>
      <c r="Q1993" s="300" t="str">
        <f t="shared" si="1418"/>
        <v/>
      </c>
      <c r="R1993" s="300" t="str">
        <f t="shared" si="1419"/>
        <v/>
      </c>
      <c r="S1993" s="300" t="str">
        <f t="shared" si="1420"/>
        <v/>
      </c>
      <c r="T1993" s="192" t="str">
        <f t="shared" si="1421"/>
        <v/>
      </c>
      <c r="U1993" s="303" t="str">
        <f t="shared" si="1422"/>
        <v/>
      </c>
      <c r="V1993" s="300" t="str">
        <f t="shared" si="1423"/>
        <v/>
      </c>
      <c r="W1993" s="192" t="str">
        <f t="shared" si="1424"/>
        <v/>
      </c>
      <c r="X1993" s="303" t="str">
        <f t="shared" si="1425"/>
        <v/>
      </c>
      <c r="Y1993" s="300" t="str">
        <f t="shared" si="1426"/>
        <v/>
      </c>
      <c r="Z1993" s="300" t="str">
        <f t="shared" si="1427"/>
        <v/>
      </c>
      <c r="AA1993" s="303" t="str">
        <f t="shared" si="1428"/>
        <v/>
      </c>
      <c r="AB1993" s="300" t="str">
        <f t="shared" si="1429"/>
        <v/>
      </c>
      <c r="AC1993" s="300" t="str">
        <f t="shared" si="1430"/>
        <v/>
      </c>
      <c r="AD1993" s="300" t="str">
        <f t="shared" si="1431"/>
        <v/>
      </c>
      <c r="AE1993" s="192" t="str">
        <f t="shared" si="1432"/>
        <v/>
      </c>
      <c r="AF1993" s="192" t="str">
        <f t="shared" si="1433"/>
        <v/>
      </c>
      <c r="AG1993" s="192"/>
      <c r="AJ1993" s="300" t="str">
        <f t="shared" si="1434"/>
        <v/>
      </c>
      <c r="AK1993" s="300" t="str">
        <f t="shared" si="1435"/>
        <v/>
      </c>
      <c r="AL1993" s="300" t="str">
        <f t="shared" si="1436"/>
        <v/>
      </c>
      <c r="AM1993" s="300" t="str">
        <f t="shared" si="1437"/>
        <v/>
      </c>
      <c r="AN1993" s="300" t="str">
        <f t="shared" si="1438"/>
        <v/>
      </c>
      <c r="AO1993" s="300" t="str">
        <f t="shared" si="1439"/>
        <v/>
      </c>
      <c r="AP1993" s="300" t="str">
        <f t="shared" si="1440"/>
        <v/>
      </c>
      <c r="AQ1993" s="300" t="str">
        <f t="shared" si="1441"/>
        <v/>
      </c>
      <c r="AR1993" s="306" t="str">
        <f t="shared" si="1442"/>
        <v/>
      </c>
      <c r="AS1993" s="300" t="str">
        <f t="shared" si="1443"/>
        <v/>
      </c>
      <c r="AT1993" s="300" t="str">
        <f t="shared" si="1444"/>
        <v/>
      </c>
      <c r="AU1993" s="192" t="str">
        <f t="shared" si="1445"/>
        <v>рбс</v>
      </c>
      <c r="AV1993" s="192" t="str">
        <f t="shared" si="1446"/>
        <v>рбс87520530общпро</v>
      </c>
      <c r="AW1993" s="191">
        <f t="shared" si="1447"/>
        <v>0</v>
      </c>
      <c r="AX1993" s="191">
        <f t="shared" si="1448"/>
        <v>0</v>
      </c>
      <c r="AY1993" s="191">
        <f t="shared" si="1449"/>
        <v>0</v>
      </c>
      <c r="AZ1993" s="191">
        <f t="shared" si="1450"/>
        <v>0</v>
      </c>
      <c r="BA1993" s="193">
        <f t="shared" si="1451"/>
        <v>1</v>
      </c>
      <c r="BB1993" s="193">
        <f t="shared" si="1452"/>
        <v>1</v>
      </c>
      <c r="BC1993" s="193">
        <f t="shared" si="1453"/>
        <v>1</v>
      </c>
      <c r="BD1993" s="191">
        <f t="shared" si="1461"/>
        <v>0</v>
      </c>
      <c r="BE1993" s="191">
        <f t="shared" si="1454"/>
        <v>0</v>
      </c>
      <c r="BF1993" s="210">
        <f t="shared" si="1455"/>
        <v>0</v>
      </c>
      <c r="BG1993" s="211">
        <f t="shared" si="1456"/>
        <v>0</v>
      </c>
      <c r="BH1993" s="289"/>
      <c r="BI1993" s="289"/>
      <c r="BL1993" s="233" t="str">
        <f t="shared" si="1459"/>
        <v/>
      </c>
    </row>
    <row r="1994" spans="1:64" ht="12" hidden="1" customHeight="1">
      <c r="A1994" s="333" t="s">
        <v>771</v>
      </c>
      <c r="B1994" s="381" t="s">
        <v>327</v>
      </c>
      <c r="C1994" s="333" t="s">
        <v>772</v>
      </c>
      <c r="D1994" s="381" t="s">
        <v>316</v>
      </c>
      <c r="E1994" s="381" t="s">
        <v>1451</v>
      </c>
      <c r="F1994" s="381" t="s">
        <v>902</v>
      </c>
      <c r="G1994" s="381" t="s">
        <v>387</v>
      </c>
      <c r="H1994" s="100" t="s">
        <v>653</v>
      </c>
      <c r="I1994" s="381" t="s">
        <v>339</v>
      </c>
      <c r="J1994" s="382">
        <v>1549330.53</v>
      </c>
      <c r="K1994" s="382">
        <v>1098405.3799999999</v>
      </c>
      <c r="L1994" s="191" t="str">
        <f t="shared" si="1416"/>
        <v>875205300701011007588011921310</v>
      </c>
      <c r="M1994" s="192">
        <f t="array" ref="M1994">IF(COUNT(SEARCH(Удалить_Роспись_КВСР,$B1994)*SEARCH(Удалить_Роспись_ПБС,$C1994)*SEARCH(Удалить_Роспись_КФСР, $D1994)*SEARCH(Удалить_Роспись_КЦСР,$E1994)*SEARCH(Удалить_Роспись_КВР,$F1994)*SEARCH(Удалить_Роспись_ЭК,$H1994)*SEARCH(Удалить_Роспись_КР,$I1994))&gt;0,0,1)</f>
        <v>0</v>
      </c>
      <c r="N1994" s="192">
        <v>0</v>
      </c>
      <c r="O1994" s="192" t="str">
        <f t="shared" si="1417"/>
        <v/>
      </c>
      <c r="P1994" s="192" t="str">
        <f t="shared" si="1460"/>
        <v/>
      </c>
      <c r="Q1994" s="300" t="str">
        <f t="shared" si="1418"/>
        <v/>
      </c>
      <c r="R1994" s="300" t="str">
        <f t="shared" si="1419"/>
        <v/>
      </c>
      <c r="S1994" s="300" t="str">
        <f t="shared" si="1420"/>
        <v/>
      </c>
      <c r="T1994" s="192" t="str">
        <f t="shared" si="1421"/>
        <v/>
      </c>
      <c r="U1994" s="303" t="str">
        <f t="shared" si="1422"/>
        <v/>
      </c>
      <c r="V1994" s="300" t="str">
        <f t="shared" si="1423"/>
        <v/>
      </c>
      <c r="W1994" s="192" t="str">
        <f t="shared" si="1424"/>
        <v/>
      </c>
      <c r="X1994" s="303" t="str">
        <f t="shared" si="1425"/>
        <v/>
      </c>
      <c r="Y1994" s="300" t="str">
        <f t="shared" si="1426"/>
        <v/>
      </c>
      <c r="Z1994" s="300" t="str">
        <f t="shared" si="1427"/>
        <v/>
      </c>
      <c r="AA1994" s="303" t="str">
        <f t="shared" si="1428"/>
        <v/>
      </c>
      <c r="AB1994" s="300" t="str">
        <f t="shared" si="1429"/>
        <v/>
      </c>
      <c r="AC1994" s="300" t="str">
        <f t="shared" si="1430"/>
        <v/>
      </c>
      <c r="AD1994" s="300" t="str">
        <f t="shared" si="1431"/>
        <v/>
      </c>
      <c r="AE1994" s="192" t="str">
        <f t="shared" si="1432"/>
        <v/>
      </c>
      <c r="AF1994" s="192" t="str">
        <f t="shared" si="1433"/>
        <v/>
      </c>
      <c r="AG1994" s="192"/>
      <c r="AJ1994" s="300" t="str">
        <f t="shared" si="1434"/>
        <v/>
      </c>
      <c r="AK1994" s="300" t="str">
        <f t="shared" si="1435"/>
        <v/>
      </c>
      <c r="AL1994" s="300" t="str">
        <f t="shared" si="1436"/>
        <v/>
      </c>
      <c r="AM1994" s="300" t="str">
        <f t="shared" si="1437"/>
        <v/>
      </c>
      <c r="AN1994" s="300" t="str">
        <f t="shared" si="1438"/>
        <v/>
      </c>
      <c r="AO1994" s="300" t="str">
        <f t="shared" si="1439"/>
        <v/>
      </c>
      <c r="AP1994" s="300" t="str">
        <f t="shared" si="1440"/>
        <v/>
      </c>
      <c r="AQ1994" s="300" t="str">
        <f t="shared" si="1441"/>
        <v/>
      </c>
      <c r="AR1994" s="306" t="str">
        <f t="shared" si="1442"/>
        <v/>
      </c>
      <c r="AS1994" s="300" t="str">
        <f t="shared" si="1443"/>
        <v/>
      </c>
      <c r="AT1994" s="300" t="str">
        <f t="shared" si="1444"/>
        <v/>
      </c>
      <c r="AU1994" s="192" t="str">
        <f t="shared" si="1445"/>
        <v>рбс</v>
      </c>
      <c r="AV1994" s="192" t="str">
        <f t="shared" si="1446"/>
        <v>рбс87520530общопл</v>
      </c>
      <c r="AW1994" s="191">
        <f t="shared" si="1447"/>
        <v>0</v>
      </c>
      <c r="AX1994" s="191">
        <f t="shared" si="1448"/>
        <v>0</v>
      </c>
      <c r="AY1994" s="191">
        <f t="shared" si="1449"/>
        <v>0</v>
      </c>
      <c r="AZ1994" s="191">
        <f t="shared" si="1450"/>
        <v>0</v>
      </c>
      <c r="BA1994" s="193">
        <f t="shared" si="1451"/>
        <v>1</v>
      </c>
      <c r="BB1994" s="193">
        <f t="shared" si="1452"/>
        <v>1</v>
      </c>
      <c r="BC1994" s="193">
        <f t="shared" si="1453"/>
        <v>1</v>
      </c>
      <c r="BD1994" s="191">
        <f t="shared" si="1461"/>
        <v>0</v>
      </c>
      <c r="BE1994" s="191">
        <f t="shared" si="1454"/>
        <v>0</v>
      </c>
      <c r="BF1994" s="210">
        <f t="shared" si="1455"/>
        <v>0</v>
      </c>
      <c r="BG1994" s="211">
        <f t="shared" si="1456"/>
        <v>0</v>
      </c>
      <c r="BH1994" s="289"/>
      <c r="BI1994" s="289"/>
      <c r="BL1994" s="233" t="str">
        <f t="shared" si="1459"/>
        <v/>
      </c>
    </row>
    <row r="1995" spans="1:64" ht="12" hidden="1" customHeight="1">
      <c r="A1995" s="333" t="s">
        <v>771</v>
      </c>
      <c r="B1995" s="381" t="s">
        <v>327</v>
      </c>
      <c r="C1995" s="333" t="s">
        <v>772</v>
      </c>
      <c r="D1995" s="381" t="s">
        <v>316</v>
      </c>
      <c r="E1995" s="381" t="s">
        <v>1451</v>
      </c>
      <c r="F1995" s="381" t="s">
        <v>586</v>
      </c>
      <c r="G1995" s="381" t="s">
        <v>391</v>
      </c>
      <c r="H1995" s="100" t="s">
        <v>653</v>
      </c>
      <c r="I1995" s="381" t="s">
        <v>339</v>
      </c>
      <c r="J1995" s="382">
        <v>10000</v>
      </c>
      <c r="K1995" s="382">
        <v>0</v>
      </c>
      <c r="L1995" s="191" t="str">
        <f t="shared" si="1416"/>
        <v>875205300701011007588024422110</v>
      </c>
      <c r="M1995" s="192">
        <f t="array" ref="M1995">IF(COUNT(SEARCH(Удалить_Роспись_КВСР,$B1995)*SEARCH(Удалить_Роспись_ПБС,$C1995)*SEARCH(Удалить_Роспись_КФСР, $D1995)*SEARCH(Удалить_Роспись_КЦСР,$E1995)*SEARCH(Удалить_Роспись_КВР,$F1995)*SEARCH(Удалить_Роспись_ЭК,$H1995)*SEARCH(Удалить_Роспись_КР,$I1995))&gt;0,0,1)</f>
        <v>0</v>
      </c>
      <c r="N1995" s="192">
        <v>0</v>
      </c>
      <c r="O1995" s="192" t="str">
        <f t="shared" si="1417"/>
        <v/>
      </c>
      <c r="P1995" s="192" t="str">
        <f t="shared" si="1460"/>
        <v/>
      </c>
      <c r="Q1995" s="300" t="str">
        <f t="shared" si="1418"/>
        <v/>
      </c>
      <c r="R1995" s="300" t="str">
        <f t="shared" si="1419"/>
        <v/>
      </c>
      <c r="S1995" s="300" t="str">
        <f t="shared" si="1420"/>
        <v/>
      </c>
      <c r="T1995" s="192" t="str">
        <f t="shared" si="1421"/>
        <v/>
      </c>
      <c r="U1995" s="303" t="str">
        <f t="shared" si="1422"/>
        <v/>
      </c>
      <c r="V1995" s="300" t="str">
        <f t="shared" si="1423"/>
        <v/>
      </c>
      <c r="W1995" s="192" t="str">
        <f t="shared" si="1424"/>
        <v/>
      </c>
      <c r="X1995" s="303" t="str">
        <f t="shared" si="1425"/>
        <v/>
      </c>
      <c r="Y1995" s="300" t="str">
        <f t="shared" si="1426"/>
        <v/>
      </c>
      <c r="Z1995" s="300" t="str">
        <f t="shared" si="1427"/>
        <v/>
      </c>
      <c r="AA1995" s="303" t="str">
        <f t="shared" si="1428"/>
        <v/>
      </c>
      <c r="AB1995" s="300" t="str">
        <f t="shared" si="1429"/>
        <v/>
      </c>
      <c r="AC1995" s="300" t="str">
        <f t="shared" si="1430"/>
        <v/>
      </c>
      <c r="AD1995" s="300" t="str">
        <f t="shared" si="1431"/>
        <v/>
      </c>
      <c r="AE1995" s="192" t="str">
        <f t="shared" si="1432"/>
        <v/>
      </c>
      <c r="AF1995" s="192" t="str">
        <f t="shared" si="1433"/>
        <v/>
      </c>
      <c r="AG1995" s="192"/>
      <c r="AJ1995" s="300" t="str">
        <f t="shared" si="1434"/>
        <v/>
      </c>
      <c r="AK1995" s="300" t="str">
        <f t="shared" si="1435"/>
        <v/>
      </c>
      <c r="AL1995" s="300" t="str">
        <f t="shared" si="1436"/>
        <v/>
      </c>
      <c r="AM1995" s="300" t="str">
        <f t="shared" si="1437"/>
        <v/>
      </c>
      <c r="AN1995" s="300" t="str">
        <f t="shared" si="1438"/>
        <v/>
      </c>
      <c r="AO1995" s="300" t="str">
        <f t="shared" si="1439"/>
        <v/>
      </c>
      <c r="AP1995" s="300" t="str">
        <f t="shared" si="1440"/>
        <v/>
      </c>
      <c r="AQ1995" s="300" t="str">
        <f t="shared" si="1441"/>
        <v/>
      </c>
      <c r="AR1995" s="306" t="str">
        <f t="shared" si="1442"/>
        <v/>
      </c>
      <c r="AS1995" s="300" t="str">
        <f t="shared" si="1443"/>
        <v/>
      </c>
      <c r="AT1995" s="300" t="str">
        <f t="shared" si="1444"/>
        <v/>
      </c>
      <c r="AU1995" s="192" t="str">
        <f t="shared" si="1445"/>
        <v>рбс</v>
      </c>
      <c r="AV1995" s="192" t="str">
        <f t="shared" si="1446"/>
        <v>рбс87520530общпро</v>
      </c>
      <c r="AW1995" s="191">
        <f t="shared" si="1447"/>
        <v>0</v>
      </c>
      <c r="AX1995" s="191">
        <f t="shared" si="1448"/>
        <v>0</v>
      </c>
      <c r="AY1995" s="191">
        <f t="shared" si="1449"/>
        <v>0</v>
      </c>
      <c r="AZ1995" s="191">
        <f t="shared" si="1450"/>
        <v>0</v>
      </c>
      <c r="BA1995" s="193">
        <f t="shared" si="1451"/>
        <v>1</v>
      </c>
      <c r="BB1995" s="193">
        <f t="shared" si="1452"/>
        <v>1</v>
      </c>
      <c r="BC1995" s="193">
        <f t="shared" si="1453"/>
        <v>1</v>
      </c>
      <c r="BD1995" s="191">
        <f t="shared" si="1461"/>
        <v>0</v>
      </c>
      <c r="BE1995" s="191">
        <f t="shared" si="1454"/>
        <v>0</v>
      </c>
      <c r="BF1995" s="210">
        <f t="shared" si="1455"/>
        <v>0</v>
      </c>
      <c r="BG1995" s="211">
        <f t="shared" si="1456"/>
        <v>0</v>
      </c>
      <c r="BH1995" s="289"/>
      <c r="BI1995" s="289"/>
      <c r="BL1995" s="233" t="str">
        <f t="shared" si="1459"/>
        <v/>
      </c>
    </row>
    <row r="1996" spans="1:64" ht="12" hidden="1" customHeight="1">
      <c r="A1996" s="333" t="s">
        <v>771</v>
      </c>
      <c r="B1996" s="381" t="s">
        <v>327</v>
      </c>
      <c r="C1996" s="333" t="s">
        <v>772</v>
      </c>
      <c r="D1996" s="381" t="s">
        <v>316</v>
      </c>
      <c r="E1996" s="381" t="s">
        <v>1451</v>
      </c>
      <c r="F1996" s="381" t="s">
        <v>586</v>
      </c>
      <c r="G1996" s="381" t="s">
        <v>394</v>
      </c>
      <c r="H1996" s="100" t="s">
        <v>653</v>
      </c>
      <c r="I1996" s="381" t="s">
        <v>339</v>
      </c>
      <c r="J1996" s="382">
        <v>8965</v>
      </c>
      <c r="K1996" s="382">
        <v>8965</v>
      </c>
      <c r="L1996" s="191" t="str">
        <f t="shared" si="1416"/>
        <v>875205300701011007588024422510</v>
      </c>
      <c r="M1996" s="192">
        <f t="array" ref="M1996">IF(COUNT(SEARCH(Удалить_Роспись_КВСР,$B1996)*SEARCH(Удалить_Роспись_ПБС,$C1996)*SEARCH(Удалить_Роспись_КФСР, $D1996)*SEARCH(Удалить_Роспись_КЦСР,$E1996)*SEARCH(Удалить_Роспись_КВР,$F1996)*SEARCH(Удалить_Роспись_ЭК,$H1996)*SEARCH(Удалить_Роспись_КР,$I1996))&gt;0,0,1)</f>
        <v>0</v>
      </c>
      <c r="N1996" s="192">
        <v>0</v>
      </c>
      <c r="O1996" s="192" t="str">
        <f t="shared" si="1417"/>
        <v/>
      </c>
      <c r="P1996" s="192" t="str">
        <f t="shared" si="1460"/>
        <v/>
      </c>
      <c r="Q1996" s="300" t="str">
        <f t="shared" si="1418"/>
        <v/>
      </c>
      <c r="R1996" s="300" t="str">
        <f t="shared" si="1419"/>
        <v/>
      </c>
      <c r="S1996" s="300" t="str">
        <f t="shared" si="1420"/>
        <v/>
      </c>
      <c r="T1996" s="192" t="str">
        <f t="shared" si="1421"/>
        <v/>
      </c>
      <c r="U1996" s="303" t="str">
        <f t="shared" si="1422"/>
        <v/>
      </c>
      <c r="V1996" s="300" t="str">
        <f t="shared" si="1423"/>
        <v/>
      </c>
      <c r="W1996" s="192" t="str">
        <f t="shared" si="1424"/>
        <v/>
      </c>
      <c r="X1996" s="303" t="str">
        <f t="shared" si="1425"/>
        <v/>
      </c>
      <c r="Y1996" s="300" t="str">
        <f t="shared" si="1426"/>
        <v/>
      </c>
      <c r="Z1996" s="300" t="str">
        <f t="shared" si="1427"/>
        <v/>
      </c>
      <c r="AA1996" s="303" t="str">
        <f t="shared" si="1428"/>
        <v/>
      </c>
      <c r="AB1996" s="300" t="str">
        <f t="shared" si="1429"/>
        <v/>
      </c>
      <c r="AC1996" s="300" t="str">
        <f t="shared" si="1430"/>
        <v/>
      </c>
      <c r="AD1996" s="300" t="str">
        <f t="shared" si="1431"/>
        <v/>
      </c>
      <c r="AE1996" s="192" t="str">
        <f t="shared" si="1432"/>
        <v/>
      </c>
      <c r="AF1996" s="192" t="str">
        <f t="shared" si="1433"/>
        <v/>
      </c>
      <c r="AG1996" s="192"/>
      <c r="AJ1996" s="300" t="str">
        <f t="shared" si="1434"/>
        <v/>
      </c>
      <c r="AK1996" s="300" t="str">
        <f t="shared" si="1435"/>
        <v/>
      </c>
      <c r="AL1996" s="300" t="str">
        <f t="shared" si="1436"/>
        <v/>
      </c>
      <c r="AM1996" s="300" t="str">
        <f t="shared" si="1437"/>
        <v/>
      </c>
      <c r="AN1996" s="300" t="str">
        <f t="shared" si="1438"/>
        <v/>
      </c>
      <c r="AO1996" s="300" t="str">
        <f t="shared" si="1439"/>
        <v/>
      </c>
      <c r="AP1996" s="300" t="str">
        <f t="shared" si="1440"/>
        <v/>
      </c>
      <c r="AQ1996" s="300" t="str">
        <f t="shared" si="1441"/>
        <v/>
      </c>
      <c r="AR1996" s="306" t="str">
        <f t="shared" si="1442"/>
        <v/>
      </c>
      <c r="AS1996" s="300" t="str">
        <f t="shared" si="1443"/>
        <v/>
      </c>
      <c r="AT1996" s="300" t="str">
        <f t="shared" si="1444"/>
        <v/>
      </c>
      <c r="AU1996" s="192" t="str">
        <f t="shared" si="1445"/>
        <v>рбс</v>
      </c>
      <c r="AV1996" s="192" t="str">
        <f t="shared" si="1446"/>
        <v>рбс87520530общпро</v>
      </c>
      <c r="AW1996" s="191">
        <f t="shared" si="1447"/>
        <v>0</v>
      </c>
      <c r="AX1996" s="191">
        <f t="shared" si="1448"/>
        <v>0</v>
      </c>
      <c r="AY1996" s="191">
        <f t="shared" si="1449"/>
        <v>0</v>
      </c>
      <c r="AZ1996" s="191">
        <f t="shared" si="1450"/>
        <v>0</v>
      </c>
      <c r="BA1996" s="193">
        <f t="shared" si="1451"/>
        <v>1</v>
      </c>
      <c r="BB1996" s="193">
        <f t="shared" si="1452"/>
        <v>1</v>
      </c>
      <c r="BC1996" s="193">
        <f t="shared" si="1453"/>
        <v>1</v>
      </c>
      <c r="BD1996" s="191">
        <f t="shared" si="1461"/>
        <v>0</v>
      </c>
      <c r="BE1996" s="191">
        <f t="shared" si="1454"/>
        <v>0</v>
      </c>
      <c r="BF1996" s="210">
        <f t="shared" si="1455"/>
        <v>0</v>
      </c>
      <c r="BG1996" s="211">
        <f t="shared" si="1456"/>
        <v>0</v>
      </c>
      <c r="BH1996" s="289"/>
      <c r="BI1996" s="289"/>
      <c r="BL1996" s="233" t="str">
        <f t="shared" si="1459"/>
        <v/>
      </c>
    </row>
    <row r="1997" spans="1:64" ht="12" hidden="1" customHeight="1">
      <c r="A1997" s="333" t="s">
        <v>771</v>
      </c>
      <c r="B1997" s="381" t="s">
        <v>327</v>
      </c>
      <c r="C1997" s="333" t="s">
        <v>772</v>
      </c>
      <c r="D1997" s="381" t="s">
        <v>316</v>
      </c>
      <c r="E1997" s="381" t="s">
        <v>1451</v>
      </c>
      <c r="F1997" s="381" t="s">
        <v>586</v>
      </c>
      <c r="G1997" s="381" t="s">
        <v>389</v>
      </c>
      <c r="H1997" s="100" t="s">
        <v>653</v>
      </c>
      <c r="I1997" s="381" t="s">
        <v>339</v>
      </c>
      <c r="J1997" s="382">
        <v>191000</v>
      </c>
      <c r="K1997" s="382">
        <v>4213.4399999999996</v>
      </c>
      <c r="L1997" s="191" t="str">
        <f t="shared" si="1416"/>
        <v>875205300701011007588024422610</v>
      </c>
      <c r="M1997" s="192">
        <f t="array" ref="M1997">IF(COUNT(SEARCH(Удалить_Роспись_КВСР,$B1997)*SEARCH(Удалить_Роспись_ПБС,$C1997)*SEARCH(Удалить_Роспись_КФСР, $D1997)*SEARCH(Удалить_Роспись_КЦСР,$E1997)*SEARCH(Удалить_Роспись_КВР,$F1997)*SEARCH(Удалить_Роспись_ЭК,$H1997)*SEARCH(Удалить_Роспись_КР,$I1997))&gt;0,0,1)</f>
        <v>0</v>
      </c>
      <c r="N1997" s="192">
        <v>0</v>
      </c>
      <c r="O1997" s="192" t="str">
        <f t="shared" si="1417"/>
        <v/>
      </c>
      <c r="P1997" s="192" t="str">
        <f t="shared" si="1460"/>
        <v/>
      </c>
      <c r="Q1997" s="300" t="str">
        <f t="shared" si="1418"/>
        <v/>
      </c>
      <c r="R1997" s="300" t="str">
        <f t="shared" si="1419"/>
        <v/>
      </c>
      <c r="S1997" s="300" t="str">
        <f t="shared" si="1420"/>
        <v/>
      </c>
      <c r="T1997" s="192" t="str">
        <f t="shared" si="1421"/>
        <v/>
      </c>
      <c r="U1997" s="303" t="str">
        <f t="shared" si="1422"/>
        <v/>
      </c>
      <c r="V1997" s="300" t="str">
        <f t="shared" si="1423"/>
        <v/>
      </c>
      <c r="W1997" s="192" t="str">
        <f t="shared" si="1424"/>
        <v/>
      </c>
      <c r="X1997" s="303" t="str">
        <f t="shared" si="1425"/>
        <v/>
      </c>
      <c r="Y1997" s="300" t="str">
        <f t="shared" si="1426"/>
        <v/>
      </c>
      <c r="Z1997" s="300" t="str">
        <f t="shared" si="1427"/>
        <v/>
      </c>
      <c r="AA1997" s="303" t="str">
        <f t="shared" si="1428"/>
        <v/>
      </c>
      <c r="AB1997" s="300" t="str">
        <f t="shared" si="1429"/>
        <v/>
      </c>
      <c r="AC1997" s="300" t="str">
        <f t="shared" si="1430"/>
        <v/>
      </c>
      <c r="AD1997" s="300" t="str">
        <f t="shared" si="1431"/>
        <v/>
      </c>
      <c r="AE1997" s="192" t="str">
        <f t="shared" si="1432"/>
        <v/>
      </c>
      <c r="AF1997" s="192" t="str">
        <f t="shared" si="1433"/>
        <v/>
      </c>
      <c r="AG1997" s="192"/>
      <c r="AJ1997" s="300" t="str">
        <f t="shared" si="1434"/>
        <v/>
      </c>
      <c r="AK1997" s="300" t="str">
        <f t="shared" si="1435"/>
        <v/>
      </c>
      <c r="AL1997" s="300" t="str">
        <f t="shared" si="1436"/>
        <v/>
      </c>
      <c r="AM1997" s="300" t="str">
        <f t="shared" si="1437"/>
        <v/>
      </c>
      <c r="AN1997" s="300" t="str">
        <f t="shared" si="1438"/>
        <v/>
      </c>
      <c r="AO1997" s="300" t="str">
        <f t="shared" si="1439"/>
        <v/>
      </c>
      <c r="AP1997" s="300" t="str">
        <f t="shared" si="1440"/>
        <v/>
      </c>
      <c r="AQ1997" s="300" t="str">
        <f t="shared" si="1441"/>
        <v/>
      </c>
      <c r="AR1997" s="306" t="str">
        <f t="shared" si="1442"/>
        <v/>
      </c>
      <c r="AS1997" s="300" t="str">
        <f t="shared" si="1443"/>
        <v/>
      </c>
      <c r="AT1997" s="300" t="str">
        <f t="shared" si="1444"/>
        <v/>
      </c>
      <c r="AU1997" s="192" t="str">
        <f t="shared" si="1445"/>
        <v>рбс</v>
      </c>
      <c r="AV1997" s="192" t="str">
        <f t="shared" si="1446"/>
        <v>рбс87520530общпро</v>
      </c>
      <c r="AW1997" s="191">
        <f t="shared" si="1447"/>
        <v>0</v>
      </c>
      <c r="AX1997" s="191">
        <f t="shared" si="1448"/>
        <v>0</v>
      </c>
      <c r="AY1997" s="191">
        <f t="shared" si="1449"/>
        <v>0</v>
      </c>
      <c r="AZ1997" s="191">
        <f t="shared" si="1450"/>
        <v>0</v>
      </c>
      <c r="BA1997" s="193">
        <f t="shared" si="1451"/>
        <v>1</v>
      </c>
      <c r="BB1997" s="193">
        <f t="shared" si="1452"/>
        <v>1</v>
      </c>
      <c r="BC1997" s="193">
        <f t="shared" si="1453"/>
        <v>1</v>
      </c>
      <c r="BD1997" s="191">
        <f t="shared" si="1461"/>
        <v>0</v>
      </c>
      <c r="BE1997" s="191">
        <f t="shared" si="1454"/>
        <v>0</v>
      </c>
      <c r="BF1997" s="210">
        <f t="shared" si="1455"/>
        <v>0</v>
      </c>
      <c r="BG1997" s="211">
        <f t="shared" si="1456"/>
        <v>0</v>
      </c>
      <c r="BH1997" s="289"/>
      <c r="BI1997" s="289"/>
      <c r="BL1997" s="233" t="str">
        <f t="shared" si="1459"/>
        <v/>
      </c>
    </row>
    <row r="1998" spans="1:64" ht="12" hidden="1" customHeight="1">
      <c r="A1998" s="333" t="s">
        <v>771</v>
      </c>
      <c r="B1998" s="381" t="s">
        <v>327</v>
      </c>
      <c r="C1998" s="333" t="s">
        <v>772</v>
      </c>
      <c r="D1998" s="381" t="s">
        <v>316</v>
      </c>
      <c r="E1998" s="381" t="s">
        <v>1451</v>
      </c>
      <c r="F1998" s="381" t="s">
        <v>586</v>
      </c>
      <c r="G1998" s="381" t="s">
        <v>407</v>
      </c>
      <c r="H1998" s="100" t="s">
        <v>653</v>
      </c>
      <c r="I1998" s="381" t="s">
        <v>339</v>
      </c>
      <c r="J1998" s="382">
        <v>750035</v>
      </c>
      <c r="K1998" s="382">
        <v>0</v>
      </c>
      <c r="L1998" s="191" t="str">
        <f t="shared" ref="L1998:L2061" si="1464">CONCATENATE(B1998,C1998,D1998,E1998,F1998,G1998,I1998)</f>
        <v>875205300701011007588024431010</v>
      </c>
      <c r="M1998" s="192">
        <f t="array" ref="M1998">IF(COUNT(SEARCH(Удалить_Роспись_КВСР,$B1998)*SEARCH(Удалить_Роспись_ПБС,$C1998)*SEARCH(Удалить_Роспись_КФСР, $D1998)*SEARCH(Удалить_Роспись_КЦСР,$E1998)*SEARCH(Удалить_Роспись_КВР,$F1998)*SEARCH(Удалить_Роспись_ЭК,$H1998)*SEARCH(Удалить_Роспись_КР,$I1998))&gt;0,0,1)</f>
        <v>0</v>
      </c>
      <c r="N1998" s="192">
        <v>0</v>
      </c>
      <c r="O1998" s="192" t="str">
        <f t="shared" ref="O1998:O2061" si="1465">IF(OR($E1998="263П001",$E1998="092П000"),"атп","")</f>
        <v/>
      </c>
      <c r="P1998" s="192" t="str">
        <f t="shared" si="1460"/>
        <v/>
      </c>
      <c r="Q1998" s="300" t="str">
        <f t="shared" ref="Q1998:Q2061" si="1466">IF(OR($E1998="282Д002",$E1998="909Д000"),"инв","")</f>
        <v/>
      </c>
      <c r="R1998" s="300" t="str">
        <f t="shared" ref="R1998:R2061" si="1467">IF(OR($E1998="2928006",$E1998="4118004",$E1998="909Ж000"),"зем","")</f>
        <v/>
      </c>
      <c r="S1998" s="300" t="str">
        <f t="shared" ref="S1998:S2061" si="1468">IF($D1998="1001","пен","")</f>
        <v/>
      </c>
      <c r="T1998" s="192" t="str">
        <f t="shared" ref="T1998:T2061" si="1469">IF($E1998="9018000","рез","")</f>
        <v/>
      </c>
      <c r="U1998" s="303" t="str">
        <f t="shared" ref="U1998:U2061" si="1470">IF(LEFT($E1998,3)="795","рцп","")</f>
        <v/>
      </c>
      <c r="V1998" s="300" t="str">
        <f t="shared" ref="V1998:V2061" si="1471">IF(AND($B1998="830",OR($E1998="1038212",$E1998="0358000",E1998="0348223",E1998="1018001",E1998="1018210",E1998="1038000",E1998="0318202",E1998="0368203",E1998="0538001")),"мер","")</f>
        <v/>
      </c>
      <c r="W1998" s="192" t="str">
        <f t="shared" ref="W1998:W2061" si="1472">IF(AND($B1998="806",$D1998="0503"),"бла","")</f>
        <v/>
      </c>
      <c r="X1998" s="303" t="str">
        <f t="shared" ref="X1998:X2061" si="1473">IF(AND($B1998="806",$E1998="5058606"),"жил","")</f>
        <v/>
      </c>
      <c r="Y1998" s="300" t="str">
        <f t="shared" ref="Y1998:Y2061" si="1474">IF($D1998="0107","выб","")</f>
        <v/>
      </c>
      <c r="Z1998" s="300" t="str">
        <f t="shared" ref="Z1998:Z2061" si="1475">IF($G1998="251","меж","")</f>
        <v/>
      </c>
      <c r="AA1998" s="303" t="str">
        <f t="shared" ref="AA1998:AA2061" si="1476">IF($B1998="800","кцп","")</f>
        <v/>
      </c>
      <c r="AB1998" s="300" t="str">
        <f t="shared" ref="AB1998:AB2061" si="1477">IF($F1998="611","смз","")</f>
        <v/>
      </c>
      <c r="AC1998" s="300" t="str">
        <f t="shared" ref="AC1998:AC2061" si="1478">IF($D1998="1301","дол","")</f>
        <v/>
      </c>
      <c r="AD1998" s="300" t="str">
        <f t="shared" ref="AD1998:AD2061" si="1479">IF($F1998="612","сиц","")</f>
        <v/>
      </c>
      <c r="AE1998" s="192" t="str">
        <f t="shared" ref="AE1998:AE2061" si="1480">IF(AND($B1998="890",$E1998="9098000",F1998="870"),"рсф","")</f>
        <v/>
      </c>
      <c r="AF1998" s="192" t="str">
        <f t="shared" ref="AF1998:AF2061" si="1481">IF(AND($F1998="330",B1998="806"),"поч","")</f>
        <v/>
      </c>
      <c r="AG1998" s="192"/>
      <c r="AJ1998" s="300" t="str">
        <f t="shared" ref="AJ1998:AJ2061" si="1482">IF(AND(D1998="0503",G1998="223",OR(E1998="2118002",E1998="2218002",E1998="2338004",E1998="2718002",E1998="2928002",E1998="3018002",E1998="3118002",E1998="3218002",E1998="3418002",E1998="3658002",E1998="3718002",E1998="3818002",E1998="3948001",E1998="4118002",E1998="4218002",E1998="4218001",E1998="4318002",E1998="4418002",E1998="4618002")),"осв","")</f>
        <v/>
      </c>
      <c r="AK1998" s="300" t="str">
        <f t="shared" ref="AK1998:AK2061" si="1483">IF($D1998="0107","выб","")</f>
        <v/>
      </c>
      <c r="AL1998" s="300" t="str">
        <f t="shared" ref="AL1998:AL2061" si="1484">IF(OR($D1998="0409",$D1998="0503"),"бла","")</f>
        <v/>
      </c>
      <c r="AM1998" s="300" t="str">
        <f t="shared" ref="AM1998:AM2061" si="1485">IF($G1998="251","меж","")</f>
        <v/>
      </c>
      <c r="AN1998" s="300" t="str">
        <f t="shared" ref="AN1998:AN2061" si="1486">IF($D1998="0501","жил","")</f>
        <v/>
      </c>
      <c r="AO1998" s="300" t="str">
        <f t="shared" ref="AO1998:AO2061" si="1487">IF($D1998="1101","физ","")</f>
        <v/>
      </c>
      <c r="AP1998" s="300" t="str">
        <f t="shared" ref="AP1998:AP2061" si="1488">IF($D1998="0408","тра","")</f>
        <v/>
      </c>
      <c r="AQ1998" s="300" t="str">
        <f t="shared" ref="AQ1998:AQ2061" si="1489">IF($D1998="1001","пен","")</f>
        <v/>
      </c>
      <c r="AR1998" s="306" t="str">
        <f t="shared" ref="AR1998:AR2061" si="1490">IF(LEFT($E1998,3)="795","рцп","")</f>
        <v/>
      </c>
      <c r="AS1998" s="300" t="str">
        <f t="shared" ref="AS1998:AS2061" si="1491">IF($F1998="611","смз","")</f>
        <v/>
      </c>
      <c r="AT1998" s="300" t="str">
        <f t="shared" ref="AT1998:AT2061" si="1492">IF($F1998="612","сиц","")</f>
        <v/>
      </c>
      <c r="AU1998" s="192" t="str">
        <f t="shared" ref="AU1998:AU2061" si="1493">IF(LEFT(B1998,1)="9",LEFT(CONCATENATE(AJ1998,AK1998,AL1998,AM1998,AN1998,AP1998,AQ1998,AR1998,AS1998,AT1998,AO1998,"рбс"),3),LEFT(CONCATENATE(O1998,P1998,Q1998,R1998,S1998,T1998,U1998,V1998,W1998,X1998,Y1998,Z1998,AA1998,AB1998,AC1998,AD1998,AE1998,AF1998,"рбс"),3))</f>
        <v>рбс</v>
      </c>
      <c r="AV1998" s="192" t="str">
        <f t="shared" ref="AV1998:AV2061" si="1494">CONCATENATE(AU1998,B1998,IF(C1998="ЦП270","ЦП273",IF(AND(C1998="ЦС300",LEFT(E1998,3)="440"),"ЦС306",IF(AND(C1998="ЦУ340",LEFT(E1998,3)="440"),"ЦУ347",C1998))),IF(ISNA(VLOOKUP(F1998,спр_Платные,1,FALSE)),"общ","пла"),VLOOKUP(G1998,спр_Индексации_ЭКР,3,FALSE))</f>
        <v>рбс87520530общосн</v>
      </c>
      <c r="AW1998" s="191">
        <f t="shared" ref="AW1998:AW2061" si="1495">J1998*$M1998</f>
        <v>0</v>
      </c>
      <c r="AX1998" s="191">
        <f t="shared" ref="AX1998:AX2061" si="1496">K1998*$M1998</f>
        <v>0</v>
      </c>
      <c r="AY1998" s="191">
        <f t="shared" ref="AY1998:AY2061" si="1497">J1998*$N1998</f>
        <v>0</v>
      </c>
      <c r="AZ1998" s="191">
        <f t="shared" ref="AZ1998:AZ2061" si="1498">K1998*$N1998</f>
        <v>0</v>
      </c>
      <c r="BA1998" s="193">
        <f t="shared" ref="BA1998:BA2061" si="1499">VLOOKUP(G1998,спр_Индексации_ЭКР,2,FALSE)</f>
        <v>1</v>
      </c>
      <c r="BB1998" s="193">
        <f t="shared" ref="BB1998:BB2061" si="1500">VLOOKUP(G1998,спр_Индексации_ЭКР,4,FALSE)</f>
        <v>1</v>
      </c>
      <c r="BC1998" s="193">
        <f t="shared" ref="BC1998:BC2061" si="1501">VLOOKUP(G1998,спр_Индексации_ЭКР,5,FALSE)</f>
        <v>1</v>
      </c>
      <c r="BD1998" s="191">
        <f t="shared" si="1461"/>
        <v>0</v>
      </c>
      <c r="BE1998" s="191">
        <f t="shared" ref="BE1998:BE2061" si="1502">AZ1998*$BA1998</f>
        <v>0</v>
      </c>
      <c r="BF1998" s="210">
        <f t="shared" ref="BF1998:BF2061" si="1503">BD1998*BB1998</f>
        <v>0</v>
      </c>
      <c r="BG1998" s="211">
        <f t="shared" ref="BG1998:BG2061" si="1504">BF1998*BC1998</f>
        <v>0</v>
      </c>
      <c r="BH1998" s="289"/>
      <c r="BI1998" s="289"/>
      <c r="BL1998" s="233" t="str">
        <f t="shared" ref="BL1998:BL2061" si="1505">IF(LEFT(B1998,1)="9",LEFT(D1998,2),"")</f>
        <v/>
      </c>
    </row>
    <row r="1999" spans="1:64" ht="12" hidden="1" customHeight="1">
      <c r="A1999" s="333" t="s">
        <v>771</v>
      </c>
      <c r="B1999" s="381" t="s">
        <v>327</v>
      </c>
      <c r="C1999" s="333" t="s">
        <v>772</v>
      </c>
      <c r="D1999" s="381" t="s">
        <v>316</v>
      </c>
      <c r="E1999" s="381" t="s">
        <v>1451</v>
      </c>
      <c r="F1999" s="381" t="s">
        <v>586</v>
      </c>
      <c r="G1999" s="381" t="s">
        <v>397</v>
      </c>
      <c r="H1999" s="100" t="s">
        <v>653</v>
      </c>
      <c r="I1999" s="381" t="s">
        <v>339</v>
      </c>
      <c r="J1999" s="382">
        <v>249000</v>
      </c>
      <c r="K1999" s="382">
        <v>88306.64</v>
      </c>
      <c r="L1999" s="191" t="str">
        <f t="shared" si="1464"/>
        <v>875205300701011007588024434010</v>
      </c>
      <c r="M1999" s="192">
        <f t="array" ref="M1999">IF(COUNT(SEARCH(Удалить_Роспись_КВСР,$B1999)*SEARCH(Удалить_Роспись_ПБС,$C1999)*SEARCH(Удалить_Роспись_КФСР, $D1999)*SEARCH(Удалить_Роспись_КЦСР,$E1999)*SEARCH(Удалить_Роспись_КВР,$F1999)*SEARCH(Удалить_Роспись_ЭК,$H1999)*SEARCH(Удалить_Роспись_КР,$I1999))&gt;0,0,1)</f>
        <v>0</v>
      </c>
      <c r="N1999" s="192">
        <v>0</v>
      </c>
      <c r="O1999" s="192" t="str">
        <f t="shared" si="1465"/>
        <v/>
      </c>
      <c r="P1999" s="192" t="str">
        <f t="shared" si="1460"/>
        <v/>
      </c>
      <c r="Q1999" s="300" t="str">
        <f t="shared" si="1466"/>
        <v/>
      </c>
      <c r="R1999" s="300" t="str">
        <f t="shared" si="1467"/>
        <v/>
      </c>
      <c r="S1999" s="300" t="str">
        <f t="shared" si="1468"/>
        <v/>
      </c>
      <c r="T1999" s="192" t="str">
        <f t="shared" si="1469"/>
        <v/>
      </c>
      <c r="U1999" s="303" t="str">
        <f t="shared" si="1470"/>
        <v/>
      </c>
      <c r="V1999" s="300" t="str">
        <f t="shared" si="1471"/>
        <v/>
      </c>
      <c r="W1999" s="192" t="str">
        <f t="shared" si="1472"/>
        <v/>
      </c>
      <c r="X1999" s="303" t="str">
        <f t="shared" si="1473"/>
        <v/>
      </c>
      <c r="Y1999" s="300" t="str">
        <f t="shared" si="1474"/>
        <v/>
      </c>
      <c r="Z1999" s="300" t="str">
        <f t="shared" si="1475"/>
        <v/>
      </c>
      <c r="AA1999" s="303" t="str">
        <f t="shared" si="1476"/>
        <v/>
      </c>
      <c r="AB1999" s="300" t="str">
        <f t="shared" si="1477"/>
        <v/>
      </c>
      <c r="AC1999" s="300" t="str">
        <f t="shared" si="1478"/>
        <v/>
      </c>
      <c r="AD1999" s="300" t="str">
        <f t="shared" si="1479"/>
        <v/>
      </c>
      <c r="AE1999" s="192" t="str">
        <f t="shared" si="1480"/>
        <v/>
      </c>
      <c r="AF1999" s="192" t="str">
        <f t="shared" si="1481"/>
        <v/>
      </c>
      <c r="AG1999" s="192"/>
      <c r="AJ1999" s="300" t="str">
        <f t="shared" si="1482"/>
        <v/>
      </c>
      <c r="AK1999" s="300" t="str">
        <f t="shared" si="1483"/>
        <v/>
      </c>
      <c r="AL1999" s="300" t="str">
        <f t="shared" si="1484"/>
        <v/>
      </c>
      <c r="AM1999" s="300" t="str">
        <f t="shared" si="1485"/>
        <v/>
      </c>
      <c r="AN1999" s="300" t="str">
        <f t="shared" si="1486"/>
        <v/>
      </c>
      <c r="AO1999" s="300" t="str">
        <f t="shared" si="1487"/>
        <v/>
      </c>
      <c r="AP1999" s="300" t="str">
        <f t="shared" si="1488"/>
        <v/>
      </c>
      <c r="AQ1999" s="300" t="str">
        <f t="shared" si="1489"/>
        <v/>
      </c>
      <c r="AR1999" s="306" t="str">
        <f t="shared" si="1490"/>
        <v/>
      </c>
      <c r="AS1999" s="300" t="str">
        <f t="shared" si="1491"/>
        <v/>
      </c>
      <c r="AT1999" s="300" t="str">
        <f t="shared" si="1492"/>
        <v/>
      </c>
      <c r="AU1999" s="192" t="str">
        <f t="shared" si="1493"/>
        <v>рбс</v>
      </c>
      <c r="AV1999" s="192" t="str">
        <f t="shared" si="1494"/>
        <v>рбс87520530общпро</v>
      </c>
      <c r="AW1999" s="191">
        <f t="shared" si="1495"/>
        <v>0</v>
      </c>
      <c r="AX1999" s="191">
        <f t="shared" si="1496"/>
        <v>0</v>
      </c>
      <c r="AY1999" s="191">
        <f t="shared" si="1497"/>
        <v>0</v>
      </c>
      <c r="AZ1999" s="191">
        <f t="shared" si="1498"/>
        <v>0</v>
      </c>
      <c r="BA1999" s="193">
        <f t="shared" si="1499"/>
        <v>1</v>
      </c>
      <c r="BB1999" s="193">
        <f t="shared" si="1500"/>
        <v>1</v>
      </c>
      <c r="BC1999" s="193">
        <f t="shared" si="1501"/>
        <v>1</v>
      </c>
      <c r="BD1999" s="191">
        <f t="shared" si="1461"/>
        <v>0</v>
      </c>
      <c r="BE1999" s="191">
        <f t="shared" si="1502"/>
        <v>0</v>
      </c>
      <c r="BF1999" s="210">
        <f t="shared" si="1503"/>
        <v>0</v>
      </c>
      <c r="BG1999" s="211">
        <f t="shared" si="1504"/>
        <v>0</v>
      </c>
      <c r="BH1999" s="289"/>
      <c r="BI1999" s="289"/>
      <c r="BL1999" s="233" t="str">
        <f t="shared" si="1505"/>
        <v/>
      </c>
    </row>
    <row r="2000" spans="1:64" ht="12" hidden="1" customHeight="1">
      <c r="A2000" s="333" t="s">
        <v>771</v>
      </c>
      <c r="B2000" s="381" t="s">
        <v>327</v>
      </c>
      <c r="C2000" s="333" t="s">
        <v>772</v>
      </c>
      <c r="D2000" s="381" t="s">
        <v>316</v>
      </c>
      <c r="E2000" s="381" t="s">
        <v>1451</v>
      </c>
      <c r="F2000" s="381" t="s">
        <v>609</v>
      </c>
      <c r="G2000" s="381" t="s">
        <v>395</v>
      </c>
      <c r="H2000" s="100" t="s">
        <v>653</v>
      </c>
      <c r="I2000" s="381" t="s">
        <v>339</v>
      </c>
      <c r="J2000" s="382">
        <v>6649.75</v>
      </c>
      <c r="K2000" s="382">
        <v>6649.75</v>
      </c>
      <c r="L2000" s="191" t="str">
        <f t="shared" si="1464"/>
        <v>875205300701011007588085229010</v>
      </c>
      <c r="M2000" s="192">
        <f t="array" ref="M2000">IF(COUNT(SEARCH(Удалить_Роспись_КВСР,$B2000)*SEARCH(Удалить_Роспись_ПБС,$C2000)*SEARCH(Удалить_Роспись_КФСР, $D2000)*SEARCH(Удалить_Роспись_КЦСР,$E2000)*SEARCH(Удалить_Роспись_КВР,$F2000)*SEARCH(Удалить_Роспись_ЭК,$H2000)*SEARCH(Удалить_Роспись_КР,$I2000))&gt;0,0,1)</f>
        <v>0</v>
      </c>
      <c r="N2000" s="192">
        <v>0</v>
      </c>
      <c r="O2000" s="192" t="str">
        <f t="shared" si="1465"/>
        <v/>
      </c>
      <c r="P2000" s="192" t="str">
        <f t="shared" si="1460"/>
        <v/>
      </c>
      <c r="Q2000" s="300" t="str">
        <f t="shared" si="1466"/>
        <v/>
      </c>
      <c r="R2000" s="300" t="str">
        <f t="shared" si="1467"/>
        <v/>
      </c>
      <c r="S2000" s="300" t="str">
        <f t="shared" si="1468"/>
        <v/>
      </c>
      <c r="T2000" s="192" t="str">
        <f t="shared" si="1469"/>
        <v/>
      </c>
      <c r="U2000" s="303" t="str">
        <f t="shared" si="1470"/>
        <v/>
      </c>
      <c r="V2000" s="300" t="str">
        <f t="shared" si="1471"/>
        <v/>
      </c>
      <c r="W2000" s="192" t="str">
        <f t="shared" si="1472"/>
        <v/>
      </c>
      <c r="X2000" s="303" t="str">
        <f t="shared" si="1473"/>
        <v/>
      </c>
      <c r="Y2000" s="300" t="str">
        <f t="shared" si="1474"/>
        <v/>
      </c>
      <c r="Z2000" s="300" t="str">
        <f t="shared" si="1475"/>
        <v/>
      </c>
      <c r="AA2000" s="303" t="str">
        <f t="shared" si="1476"/>
        <v/>
      </c>
      <c r="AB2000" s="300" t="str">
        <f t="shared" si="1477"/>
        <v/>
      </c>
      <c r="AC2000" s="300" t="str">
        <f t="shared" si="1478"/>
        <v/>
      </c>
      <c r="AD2000" s="300" t="str">
        <f t="shared" si="1479"/>
        <v/>
      </c>
      <c r="AE2000" s="192" t="str">
        <f t="shared" si="1480"/>
        <v/>
      </c>
      <c r="AF2000" s="192" t="str">
        <f t="shared" si="1481"/>
        <v/>
      </c>
      <c r="AG2000" s="192"/>
      <c r="AJ2000" s="300" t="str">
        <f t="shared" si="1482"/>
        <v/>
      </c>
      <c r="AK2000" s="300" t="str">
        <f t="shared" si="1483"/>
        <v/>
      </c>
      <c r="AL2000" s="300" t="str">
        <f t="shared" si="1484"/>
        <v/>
      </c>
      <c r="AM2000" s="300" t="str">
        <f t="shared" si="1485"/>
        <v/>
      </c>
      <c r="AN2000" s="300" t="str">
        <f t="shared" si="1486"/>
        <v/>
      </c>
      <c r="AO2000" s="300" t="str">
        <f t="shared" si="1487"/>
        <v/>
      </c>
      <c r="AP2000" s="300" t="str">
        <f t="shared" si="1488"/>
        <v/>
      </c>
      <c r="AQ2000" s="300" t="str">
        <f t="shared" si="1489"/>
        <v/>
      </c>
      <c r="AR2000" s="306" t="str">
        <f t="shared" si="1490"/>
        <v/>
      </c>
      <c r="AS2000" s="300" t="str">
        <f t="shared" si="1491"/>
        <v/>
      </c>
      <c r="AT2000" s="300" t="str">
        <f t="shared" si="1492"/>
        <v/>
      </c>
      <c r="AU2000" s="192" t="str">
        <f t="shared" si="1493"/>
        <v>рбс</v>
      </c>
      <c r="AV2000" s="192" t="str">
        <f t="shared" si="1494"/>
        <v>рбс87520530общпро</v>
      </c>
      <c r="AW2000" s="191">
        <f t="shared" si="1495"/>
        <v>0</v>
      </c>
      <c r="AX2000" s="191">
        <f t="shared" si="1496"/>
        <v>0</v>
      </c>
      <c r="AY2000" s="191">
        <f t="shared" si="1497"/>
        <v>0</v>
      </c>
      <c r="AZ2000" s="191">
        <f t="shared" si="1498"/>
        <v>0</v>
      </c>
      <c r="BA2000" s="193">
        <f t="shared" si="1499"/>
        <v>1</v>
      </c>
      <c r="BB2000" s="193">
        <f t="shared" si="1500"/>
        <v>1</v>
      </c>
      <c r="BC2000" s="193">
        <f t="shared" si="1501"/>
        <v>1</v>
      </c>
      <c r="BD2000" s="191">
        <f t="shared" si="1461"/>
        <v>0</v>
      </c>
      <c r="BE2000" s="191">
        <f t="shared" si="1502"/>
        <v>0</v>
      </c>
      <c r="BF2000" s="210">
        <f t="shared" si="1503"/>
        <v>0</v>
      </c>
      <c r="BG2000" s="211">
        <f t="shared" si="1504"/>
        <v>0</v>
      </c>
      <c r="BH2000" s="289"/>
      <c r="BI2000" s="289"/>
      <c r="BL2000" s="233" t="str">
        <f t="shared" si="1505"/>
        <v/>
      </c>
    </row>
    <row r="2001" spans="1:64" ht="12" hidden="1" customHeight="1">
      <c r="A2001" s="333" t="s">
        <v>771</v>
      </c>
      <c r="B2001" s="381" t="s">
        <v>327</v>
      </c>
      <c r="C2001" s="333" t="s">
        <v>772</v>
      </c>
      <c r="D2001" s="381" t="s">
        <v>311</v>
      </c>
      <c r="E2001" s="381" t="s">
        <v>1452</v>
      </c>
      <c r="F2001" s="381" t="s">
        <v>586</v>
      </c>
      <c r="G2001" s="381" t="s">
        <v>397</v>
      </c>
      <c r="H2001" s="100" t="s">
        <v>653</v>
      </c>
      <c r="I2001" s="381" t="s">
        <v>339</v>
      </c>
      <c r="J2001" s="382">
        <v>17520</v>
      </c>
      <c r="K2001" s="382">
        <v>0</v>
      </c>
      <c r="L2001" s="191" t="str">
        <f t="shared" si="1464"/>
        <v>875205301003011007554024434010</v>
      </c>
      <c r="M2001" s="192">
        <f t="array" ref="M2001">IF(COUNT(SEARCH(Удалить_Роспись_КВСР,$B2001)*SEARCH(Удалить_Роспись_ПБС,$C2001)*SEARCH(Удалить_Роспись_КФСР, $D2001)*SEARCH(Удалить_Роспись_КЦСР,$E2001)*SEARCH(Удалить_Роспись_КВР,$F2001)*SEARCH(Удалить_Роспись_ЭК,$H2001)*SEARCH(Удалить_Роспись_КР,$I2001))&gt;0,0,1)</f>
        <v>0</v>
      </c>
      <c r="N2001" s="192">
        <v>0</v>
      </c>
      <c r="O2001" s="192" t="str">
        <f t="shared" si="1465"/>
        <v/>
      </c>
      <c r="P2001" s="192" t="str">
        <f t="shared" si="1460"/>
        <v/>
      </c>
      <c r="Q2001" s="300" t="str">
        <f t="shared" si="1466"/>
        <v/>
      </c>
      <c r="R2001" s="300" t="str">
        <f t="shared" si="1467"/>
        <v/>
      </c>
      <c r="S2001" s="300" t="str">
        <f t="shared" si="1468"/>
        <v/>
      </c>
      <c r="T2001" s="192" t="str">
        <f t="shared" si="1469"/>
        <v/>
      </c>
      <c r="U2001" s="303" t="str">
        <f t="shared" si="1470"/>
        <v/>
      </c>
      <c r="V2001" s="300" t="str">
        <f t="shared" si="1471"/>
        <v/>
      </c>
      <c r="W2001" s="192" t="str">
        <f t="shared" si="1472"/>
        <v/>
      </c>
      <c r="X2001" s="303" t="str">
        <f t="shared" si="1473"/>
        <v/>
      </c>
      <c r="Y2001" s="300" t="str">
        <f t="shared" si="1474"/>
        <v/>
      </c>
      <c r="Z2001" s="300" t="str">
        <f t="shared" si="1475"/>
        <v/>
      </c>
      <c r="AA2001" s="303" t="str">
        <f t="shared" si="1476"/>
        <v/>
      </c>
      <c r="AB2001" s="300" t="str">
        <f t="shared" si="1477"/>
        <v/>
      </c>
      <c r="AC2001" s="300" t="str">
        <f t="shared" si="1478"/>
        <v/>
      </c>
      <c r="AD2001" s="300" t="str">
        <f t="shared" si="1479"/>
        <v/>
      </c>
      <c r="AE2001" s="192" t="str">
        <f t="shared" si="1480"/>
        <v/>
      </c>
      <c r="AF2001" s="192" t="str">
        <f t="shared" si="1481"/>
        <v/>
      </c>
      <c r="AG2001" s="192"/>
      <c r="AJ2001" s="300" t="str">
        <f t="shared" si="1482"/>
        <v/>
      </c>
      <c r="AK2001" s="300" t="str">
        <f t="shared" si="1483"/>
        <v/>
      </c>
      <c r="AL2001" s="300" t="str">
        <f t="shared" si="1484"/>
        <v/>
      </c>
      <c r="AM2001" s="300" t="str">
        <f t="shared" si="1485"/>
        <v/>
      </c>
      <c r="AN2001" s="300" t="str">
        <f t="shared" si="1486"/>
        <v/>
      </c>
      <c r="AO2001" s="300" t="str">
        <f t="shared" si="1487"/>
        <v/>
      </c>
      <c r="AP2001" s="300" t="str">
        <f t="shared" si="1488"/>
        <v/>
      </c>
      <c r="AQ2001" s="300" t="str">
        <f t="shared" si="1489"/>
        <v/>
      </c>
      <c r="AR2001" s="306" t="str">
        <f t="shared" si="1490"/>
        <v/>
      </c>
      <c r="AS2001" s="300" t="str">
        <f t="shared" si="1491"/>
        <v/>
      </c>
      <c r="AT2001" s="300" t="str">
        <f t="shared" si="1492"/>
        <v/>
      </c>
      <c r="AU2001" s="192" t="str">
        <f t="shared" si="1493"/>
        <v>рбс</v>
      </c>
      <c r="AV2001" s="192" t="str">
        <f t="shared" si="1494"/>
        <v>рбс87520530общпро</v>
      </c>
      <c r="AW2001" s="191">
        <f t="shared" si="1495"/>
        <v>0</v>
      </c>
      <c r="AX2001" s="191">
        <f t="shared" si="1496"/>
        <v>0</v>
      </c>
      <c r="AY2001" s="191">
        <f t="shared" si="1497"/>
        <v>0</v>
      </c>
      <c r="AZ2001" s="191">
        <f t="shared" si="1498"/>
        <v>0</v>
      </c>
      <c r="BA2001" s="193">
        <f t="shared" si="1499"/>
        <v>1</v>
      </c>
      <c r="BB2001" s="193">
        <f t="shared" si="1500"/>
        <v>1</v>
      </c>
      <c r="BC2001" s="193">
        <f t="shared" si="1501"/>
        <v>1</v>
      </c>
      <c r="BD2001" s="191">
        <f t="shared" si="1461"/>
        <v>0</v>
      </c>
      <c r="BE2001" s="191">
        <f t="shared" si="1502"/>
        <v>0</v>
      </c>
      <c r="BF2001" s="210">
        <f t="shared" si="1503"/>
        <v>0</v>
      </c>
      <c r="BG2001" s="211">
        <f t="shared" si="1504"/>
        <v>0</v>
      </c>
      <c r="BH2001" s="289"/>
      <c r="BI2001" s="289"/>
      <c r="BL2001" s="233" t="str">
        <f t="shared" si="1505"/>
        <v/>
      </c>
    </row>
    <row r="2002" spans="1:64" ht="12" customHeight="1">
      <c r="A2002" s="333" t="s">
        <v>773</v>
      </c>
      <c r="B2002" s="381" t="s">
        <v>327</v>
      </c>
      <c r="C2002" s="333" t="s">
        <v>774</v>
      </c>
      <c r="D2002" s="381" t="s">
        <v>316</v>
      </c>
      <c r="E2002" s="381" t="s">
        <v>1443</v>
      </c>
      <c r="F2002" s="381" t="s">
        <v>608</v>
      </c>
      <c r="G2002" s="381" t="s">
        <v>385</v>
      </c>
      <c r="H2002" s="100" t="s">
        <v>653</v>
      </c>
      <c r="I2002" s="381" t="s">
        <v>505</v>
      </c>
      <c r="J2002" s="382">
        <v>926070</v>
      </c>
      <c r="K2002" s="382">
        <v>792694.75</v>
      </c>
      <c r="L2002" s="191" t="str">
        <f t="shared" si="1464"/>
        <v>875207140701011004001011121101</v>
      </c>
      <c r="M2002" s="192">
        <f t="array" ref="M2002">IF(COUNT(SEARCH(Удалить_Роспись_КВСР,$B2002)*SEARCH(Удалить_Роспись_ПБС,$C2002)*SEARCH(Удалить_Роспись_КФСР, $D2002)*SEARCH(Удалить_Роспись_КЦСР,$E2002)*SEARCH(Удалить_Роспись_КВР,$F2002)*SEARCH(Удалить_Роспись_ЭК,$H2002)*SEARCH(Удалить_Роспись_КР,$I2002))&gt;0,0,1)</f>
        <v>0</v>
      </c>
      <c r="N2002" s="192">
        <v>0</v>
      </c>
      <c r="O2002" s="192" t="str">
        <f t="shared" si="1465"/>
        <v/>
      </c>
      <c r="P2002" s="192" t="str">
        <f t="shared" si="1460"/>
        <v/>
      </c>
      <c r="Q2002" s="300" t="str">
        <f t="shared" si="1466"/>
        <v/>
      </c>
      <c r="R2002" s="300" t="str">
        <f t="shared" si="1467"/>
        <v/>
      </c>
      <c r="S2002" s="300" t="str">
        <f t="shared" si="1468"/>
        <v/>
      </c>
      <c r="T2002" s="192" t="str">
        <f t="shared" si="1469"/>
        <v/>
      </c>
      <c r="U2002" s="303" t="str">
        <f t="shared" si="1470"/>
        <v/>
      </c>
      <c r="V2002" s="300" t="str">
        <f t="shared" si="1471"/>
        <v/>
      </c>
      <c r="W2002" s="192" t="str">
        <f t="shared" si="1472"/>
        <v/>
      </c>
      <c r="X2002" s="303" t="str">
        <f t="shared" si="1473"/>
        <v/>
      </c>
      <c r="Y2002" s="300" t="str">
        <f t="shared" si="1474"/>
        <v/>
      </c>
      <c r="Z2002" s="300" t="str">
        <f t="shared" si="1475"/>
        <v/>
      </c>
      <c r="AA2002" s="303" t="str">
        <f t="shared" si="1476"/>
        <v/>
      </c>
      <c r="AB2002" s="300" t="str">
        <f t="shared" si="1477"/>
        <v/>
      </c>
      <c r="AC2002" s="300" t="str">
        <f t="shared" si="1478"/>
        <v/>
      </c>
      <c r="AD2002" s="300" t="str">
        <f t="shared" si="1479"/>
        <v/>
      </c>
      <c r="AE2002" s="192" t="str">
        <f t="shared" si="1480"/>
        <v/>
      </c>
      <c r="AF2002" s="192" t="str">
        <f t="shared" si="1481"/>
        <v/>
      </c>
      <c r="AG2002" s="192"/>
      <c r="AJ2002" s="300" t="str">
        <f t="shared" si="1482"/>
        <v/>
      </c>
      <c r="AK2002" s="300" t="str">
        <f t="shared" si="1483"/>
        <v/>
      </c>
      <c r="AL2002" s="300" t="str">
        <f t="shared" si="1484"/>
        <v/>
      </c>
      <c r="AM2002" s="300" t="str">
        <f t="shared" si="1485"/>
        <v/>
      </c>
      <c r="AN2002" s="300" t="str">
        <f t="shared" si="1486"/>
        <v/>
      </c>
      <c r="AO2002" s="300" t="str">
        <f t="shared" si="1487"/>
        <v/>
      </c>
      <c r="AP2002" s="300" t="str">
        <f t="shared" si="1488"/>
        <v/>
      </c>
      <c r="AQ2002" s="300" t="str">
        <f t="shared" si="1489"/>
        <v/>
      </c>
      <c r="AR2002" s="306" t="str">
        <f t="shared" si="1490"/>
        <v/>
      </c>
      <c r="AS2002" s="300" t="str">
        <f t="shared" si="1491"/>
        <v/>
      </c>
      <c r="AT2002" s="300" t="str">
        <f t="shared" si="1492"/>
        <v/>
      </c>
      <c r="AU2002" s="192" t="str">
        <f t="shared" si="1493"/>
        <v>рбс</v>
      </c>
      <c r="AV2002" s="192" t="str">
        <f t="shared" si="1494"/>
        <v>рбс87520714общопл</v>
      </c>
      <c r="AW2002" s="191">
        <f t="shared" si="1495"/>
        <v>0</v>
      </c>
      <c r="AX2002" s="191">
        <f t="shared" si="1496"/>
        <v>0</v>
      </c>
      <c r="AY2002" s="191">
        <f t="shared" si="1497"/>
        <v>0</v>
      </c>
      <c r="AZ2002" s="191">
        <f t="shared" si="1498"/>
        <v>0</v>
      </c>
      <c r="BA2002" s="193">
        <f t="shared" si="1499"/>
        <v>1</v>
      </c>
      <c r="BB2002" s="193">
        <f t="shared" si="1500"/>
        <v>1</v>
      </c>
      <c r="BC2002" s="193">
        <f t="shared" si="1501"/>
        <v>1</v>
      </c>
      <c r="BD2002" s="191">
        <f t="shared" si="1461"/>
        <v>0</v>
      </c>
      <c r="BE2002" s="191">
        <f t="shared" si="1502"/>
        <v>0</v>
      </c>
      <c r="BF2002" s="210">
        <f t="shared" si="1503"/>
        <v>0</v>
      </c>
      <c r="BG2002" s="211">
        <f t="shared" si="1504"/>
        <v>0</v>
      </c>
      <c r="BH2002" s="289"/>
      <c r="BI2002" s="289"/>
      <c r="BL2002" s="233" t="str">
        <f t="shared" si="1505"/>
        <v/>
      </c>
    </row>
    <row r="2003" spans="1:64" ht="12" customHeight="1">
      <c r="A2003" s="333" t="s">
        <v>773</v>
      </c>
      <c r="B2003" s="381" t="s">
        <v>327</v>
      </c>
      <c r="C2003" s="333" t="s">
        <v>774</v>
      </c>
      <c r="D2003" s="381" t="s">
        <v>316</v>
      </c>
      <c r="E2003" s="381" t="s">
        <v>1443</v>
      </c>
      <c r="F2003" s="381" t="s">
        <v>902</v>
      </c>
      <c r="G2003" s="381" t="s">
        <v>387</v>
      </c>
      <c r="H2003" s="100" t="s">
        <v>653</v>
      </c>
      <c r="I2003" s="381" t="s">
        <v>505</v>
      </c>
      <c r="J2003" s="382">
        <v>278063.12</v>
      </c>
      <c r="K2003" s="382">
        <v>186174.21</v>
      </c>
      <c r="L2003" s="191" t="str">
        <f t="shared" si="1464"/>
        <v>875207140701011004001011921301</v>
      </c>
      <c r="M2003" s="192">
        <f t="array" ref="M2003">IF(COUNT(SEARCH(Удалить_Роспись_КВСР,$B2003)*SEARCH(Удалить_Роспись_ПБС,$C2003)*SEARCH(Удалить_Роспись_КФСР, $D2003)*SEARCH(Удалить_Роспись_КЦСР,$E2003)*SEARCH(Удалить_Роспись_КВР,$F2003)*SEARCH(Удалить_Роспись_ЭК,$H2003)*SEARCH(Удалить_Роспись_КР,$I2003))&gt;0,0,1)</f>
        <v>0</v>
      </c>
      <c r="N2003" s="192">
        <v>0</v>
      </c>
      <c r="O2003" s="192" t="str">
        <f t="shared" si="1465"/>
        <v/>
      </c>
      <c r="P2003" s="192" t="str">
        <f t="shared" si="1460"/>
        <v/>
      </c>
      <c r="Q2003" s="300" t="str">
        <f t="shared" si="1466"/>
        <v/>
      </c>
      <c r="R2003" s="300" t="str">
        <f t="shared" si="1467"/>
        <v/>
      </c>
      <c r="S2003" s="300" t="str">
        <f t="shared" si="1468"/>
        <v/>
      </c>
      <c r="T2003" s="192" t="str">
        <f t="shared" si="1469"/>
        <v/>
      </c>
      <c r="U2003" s="303" t="str">
        <f t="shared" si="1470"/>
        <v/>
      </c>
      <c r="V2003" s="300" t="str">
        <f t="shared" si="1471"/>
        <v/>
      </c>
      <c r="W2003" s="192" t="str">
        <f t="shared" si="1472"/>
        <v/>
      </c>
      <c r="X2003" s="303" t="str">
        <f t="shared" si="1473"/>
        <v/>
      </c>
      <c r="Y2003" s="300" t="str">
        <f t="shared" si="1474"/>
        <v/>
      </c>
      <c r="Z2003" s="300" t="str">
        <f t="shared" si="1475"/>
        <v/>
      </c>
      <c r="AA2003" s="303" t="str">
        <f t="shared" si="1476"/>
        <v/>
      </c>
      <c r="AB2003" s="300" t="str">
        <f t="shared" si="1477"/>
        <v/>
      </c>
      <c r="AC2003" s="300" t="str">
        <f t="shared" si="1478"/>
        <v/>
      </c>
      <c r="AD2003" s="300" t="str">
        <f t="shared" si="1479"/>
        <v/>
      </c>
      <c r="AE2003" s="192" t="str">
        <f t="shared" si="1480"/>
        <v/>
      </c>
      <c r="AF2003" s="192" t="str">
        <f t="shared" si="1481"/>
        <v/>
      </c>
      <c r="AG2003" s="192"/>
      <c r="AJ2003" s="300" t="str">
        <f t="shared" si="1482"/>
        <v/>
      </c>
      <c r="AK2003" s="300" t="str">
        <f t="shared" si="1483"/>
        <v/>
      </c>
      <c r="AL2003" s="300" t="str">
        <f t="shared" si="1484"/>
        <v/>
      </c>
      <c r="AM2003" s="300" t="str">
        <f t="shared" si="1485"/>
        <v/>
      </c>
      <c r="AN2003" s="300" t="str">
        <f t="shared" si="1486"/>
        <v/>
      </c>
      <c r="AO2003" s="300" t="str">
        <f t="shared" si="1487"/>
        <v/>
      </c>
      <c r="AP2003" s="300" t="str">
        <f t="shared" si="1488"/>
        <v/>
      </c>
      <c r="AQ2003" s="300" t="str">
        <f t="shared" si="1489"/>
        <v/>
      </c>
      <c r="AR2003" s="306" t="str">
        <f t="shared" si="1490"/>
        <v/>
      </c>
      <c r="AS2003" s="300" t="str">
        <f t="shared" si="1491"/>
        <v/>
      </c>
      <c r="AT2003" s="300" t="str">
        <f t="shared" si="1492"/>
        <v/>
      </c>
      <c r="AU2003" s="192" t="str">
        <f t="shared" si="1493"/>
        <v>рбс</v>
      </c>
      <c r="AV2003" s="192" t="str">
        <f t="shared" si="1494"/>
        <v>рбс87520714общопл</v>
      </c>
      <c r="AW2003" s="191">
        <f t="shared" si="1495"/>
        <v>0</v>
      </c>
      <c r="AX2003" s="191">
        <f t="shared" si="1496"/>
        <v>0</v>
      </c>
      <c r="AY2003" s="191">
        <f t="shared" si="1497"/>
        <v>0</v>
      </c>
      <c r="AZ2003" s="191">
        <f t="shared" si="1498"/>
        <v>0</v>
      </c>
      <c r="BA2003" s="193">
        <f t="shared" si="1499"/>
        <v>1</v>
      </c>
      <c r="BB2003" s="193">
        <f t="shared" si="1500"/>
        <v>1</v>
      </c>
      <c r="BC2003" s="193">
        <f t="shared" si="1501"/>
        <v>1</v>
      </c>
      <c r="BD2003" s="191">
        <f t="shared" si="1461"/>
        <v>0</v>
      </c>
      <c r="BE2003" s="191">
        <f t="shared" si="1502"/>
        <v>0</v>
      </c>
      <c r="BF2003" s="210">
        <f t="shared" si="1503"/>
        <v>0</v>
      </c>
      <c r="BG2003" s="211">
        <f t="shared" si="1504"/>
        <v>0</v>
      </c>
      <c r="BH2003" s="289"/>
      <c r="BI2003" s="289"/>
      <c r="BL2003" s="233" t="str">
        <f t="shared" si="1505"/>
        <v/>
      </c>
    </row>
    <row r="2004" spans="1:64" ht="12" customHeight="1">
      <c r="A2004" s="333" t="s">
        <v>773</v>
      </c>
      <c r="B2004" s="381" t="s">
        <v>327</v>
      </c>
      <c r="C2004" s="333" t="s">
        <v>774</v>
      </c>
      <c r="D2004" s="381" t="s">
        <v>316</v>
      </c>
      <c r="E2004" s="381" t="s">
        <v>1443</v>
      </c>
      <c r="F2004" s="381" t="s">
        <v>586</v>
      </c>
      <c r="G2004" s="381" t="s">
        <v>391</v>
      </c>
      <c r="H2004" s="100" t="s">
        <v>653</v>
      </c>
      <c r="I2004" s="381" t="s">
        <v>505</v>
      </c>
      <c r="J2004" s="382">
        <v>15000</v>
      </c>
      <c r="K2004" s="382">
        <v>5900</v>
      </c>
      <c r="L2004" s="191" t="str">
        <f t="shared" si="1464"/>
        <v>875207140701011004001024422101</v>
      </c>
      <c r="M2004" s="192">
        <f t="array" ref="M2004">IF(COUNT(SEARCH(Удалить_Роспись_КВСР,$B2004)*SEARCH(Удалить_Роспись_ПБС,$C2004)*SEARCH(Удалить_Роспись_КФСР, $D2004)*SEARCH(Удалить_Роспись_КЦСР,$E2004)*SEARCH(Удалить_Роспись_КВР,$F2004)*SEARCH(Удалить_Роспись_ЭК,$H2004)*SEARCH(Удалить_Роспись_КР,$I2004))&gt;0,0,1)</f>
        <v>0</v>
      </c>
      <c r="N2004" s="192">
        <f>IF(COUNT(SEARCH(Удалить_Индекс_КВСР,$B2004)*SEARCH(Удалить_Индекс_ПБС,$C2004)*SEARCH(Удалить_Индекс_КФСР,$D2004)*SEARCH(Удалить_Индекс_КЦСР,$E2004)*SEARCH(Удалить_Индекс_КВР,$F2004)*SEARCH(Удалить_Индекс_ЭК,$H2004)*SEARCH(Удалить_Индекс_КР,$I2004))&gt;0,0,1)</f>
        <v>1</v>
      </c>
      <c r="O2004" s="192" t="str">
        <f t="shared" si="1465"/>
        <v/>
      </c>
      <c r="P2004" s="192" t="str">
        <f t="shared" ref="P2004:P2067" si="1506">IF($E2004="092Л000","воз","")</f>
        <v/>
      </c>
      <c r="Q2004" s="300" t="str">
        <f t="shared" si="1466"/>
        <v/>
      </c>
      <c r="R2004" s="300" t="str">
        <f t="shared" si="1467"/>
        <v/>
      </c>
      <c r="S2004" s="300" t="str">
        <f t="shared" si="1468"/>
        <v/>
      </c>
      <c r="T2004" s="192" t="str">
        <f t="shared" si="1469"/>
        <v/>
      </c>
      <c r="U2004" s="303" t="str">
        <f t="shared" si="1470"/>
        <v/>
      </c>
      <c r="V2004" s="300" t="str">
        <f t="shared" si="1471"/>
        <v/>
      </c>
      <c r="W2004" s="192" t="str">
        <f t="shared" si="1472"/>
        <v/>
      </c>
      <c r="X2004" s="303" t="str">
        <f t="shared" si="1473"/>
        <v/>
      </c>
      <c r="Y2004" s="300" t="str">
        <f t="shared" si="1474"/>
        <v/>
      </c>
      <c r="Z2004" s="300" t="str">
        <f t="shared" si="1475"/>
        <v/>
      </c>
      <c r="AA2004" s="303" t="str">
        <f t="shared" si="1476"/>
        <v/>
      </c>
      <c r="AB2004" s="300" t="str">
        <f t="shared" si="1477"/>
        <v/>
      </c>
      <c r="AC2004" s="300" t="str">
        <f t="shared" si="1478"/>
        <v/>
      </c>
      <c r="AD2004" s="300" t="str">
        <f t="shared" si="1479"/>
        <v/>
      </c>
      <c r="AE2004" s="192" t="str">
        <f t="shared" si="1480"/>
        <v/>
      </c>
      <c r="AF2004" s="192" t="str">
        <f t="shared" si="1481"/>
        <v/>
      </c>
      <c r="AG2004" s="192"/>
      <c r="AJ2004" s="300" t="str">
        <f t="shared" si="1482"/>
        <v/>
      </c>
      <c r="AK2004" s="300" t="str">
        <f t="shared" si="1483"/>
        <v/>
      </c>
      <c r="AL2004" s="300" t="str">
        <f t="shared" si="1484"/>
        <v/>
      </c>
      <c r="AM2004" s="300" t="str">
        <f t="shared" si="1485"/>
        <v/>
      </c>
      <c r="AN2004" s="300" t="str">
        <f t="shared" si="1486"/>
        <v/>
      </c>
      <c r="AO2004" s="300" t="str">
        <f t="shared" si="1487"/>
        <v/>
      </c>
      <c r="AP2004" s="300" t="str">
        <f t="shared" si="1488"/>
        <v/>
      </c>
      <c r="AQ2004" s="300" t="str">
        <f t="shared" si="1489"/>
        <v/>
      </c>
      <c r="AR2004" s="306" t="str">
        <f t="shared" si="1490"/>
        <v/>
      </c>
      <c r="AS2004" s="300" t="str">
        <f t="shared" si="1491"/>
        <v/>
      </c>
      <c r="AT2004" s="300" t="str">
        <f t="shared" si="1492"/>
        <v/>
      </c>
      <c r="AU2004" s="192" t="str">
        <f t="shared" si="1493"/>
        <v>рбс</v>
      </c>
      <c r="AV2004" s="192" t="str">
        <f t="shared" si="1494"/>
        <v>рбс87520714общпро</v>
      </c>
      <c r="AW2004" s="191">
        <f t="shared" si="1495"/>
        <v>0</v>
      </c>
      <c r="AX2004" s="191">
        <f t="shared" si="1496"/>
        <v>0</v>
      </c>
      <c r="AY2004" s="191">
        <f t="shared" si="1497"/>
        <v>15000</v>
      </c>
      <c r="AZ2004" s="191">
        <f t="shared" si="1498"/>
        <v>5900</v>
      </c>
      <c r="BA2004" s="193">
        <f t="shared" si="1499"/>
        <v>1</v>
      </c>
      <c r="BB2004" s="193">
        <f t="shared" si="1500"/>
        <v>1</v>
      </c>
      <c r="BC2004" s="193">
        <f t="shared" si="1501"/>
        <v>1</v>
      </c>
      <c r="BD2004" s="191">
        <f t="shared" si="1461"/>
        <v>15000</v>
      </c>
      <c r="BE2004" s="191">
        <f t="shared" si="1502"/>
        <v>5900</v>
      </c>
      <c r="BF2004" s="210">
        <f t="shared" si="1503"/>
        <v>15000</v>
      </c>
      <c r="BG2004" s="211">
        <f t="shared" si="1504"/>
        <v>15000</v>
      </c>
      <c r="BH2004" s="289"/>
      <c r="BI2004" s="289"/>
      <c r="BL2004" s="233" t="str">
        <f t="shared" si="1505"/>
        <v/>
      </c>
    </row>
    <row r="2005" spans="1:64" ht="12" customHeight="1">
      <c r="A2005" s="333" t="s">
        <v>773</v>
      </c>
      <c r="B2005" s="381" t="s">
        <v>327</v>
      </c>
      <c r="C2005" s="333" t="s">
        <v>774</v>
      </c>
      <c r="D2005" s="381" t="s">
        <v>316</v>
      </c>
      <c r="E2005" s="381" t="s">
        <v>1443</v>
      </c>
      <c r="F2005" s="381" t="s">
        <v>586</v>
      </c>
      <c r="G2005" s="381" t="s">
        <v>394</v>
      </c>
      <c r="H2005" s="100" t="s">
        <v>653</v>
      </c>
      <c r="I2005" s="381" t="s">
        <v>505</v>
      </c>
      <c r="J2005" s="382">
        <v>144153.09</v>
      </c>
      <c r="K2005" s="382">
        <v>119022.1</v>
      </c>
      <c r="L2005" s="191" t="str">
        <f t="shared" si="1464"/>
        <v>875207140701011004001024422501</v>
      </c>
      <c r="M2005" s="192">
        <f t="array" ref="M2005">IF(COUNT(SEARCH(Удалить_Роспись_КВСР,$B2005)*SEARCH(Удалить_Роспись_ПБС,$C2005)*SEARCH(Удалить_Роспись_КФСР, $D2005)*SEARCH(Удалить_Роспись_КЦСР,$E2005)*SEARCH(Удалить_Роспись_КВР,$F2005)*SEARCH(Удалить_Роспись_ЭК,$H2005)*SEARCH(Удалить_Роспись_КР,$I2005))&gt;0,0,1)</f>
        <v>0</v>
      </c>
      <c r="N2005" s="192">
        <f>IF(COUNT(SEARCH(Удалить_Индекс_КВСР,$B2005)*SEARCH(Удалить_Индекс_ПБС,$C2005)*SEARCH(Удалить_Индекс_КФСР,$D2005)*SEARCH(Удалить_Индекс_КЦСР,$E2005)*SEARCH(Удалить_Индекс_КВР,$F2005)*SEARCH(Удалить_Индекс_ЭК,$H2005)*SEARCH(Удалить_Индекс_КР,$I2005))&gt;0,0,1)</f>
        <v>1</v>
      </c>
      <c r="O2005" s="192" t="str">
        <f t="shared" si="1465"/>
        <v/>
      </c>
      <c r="P2005" s="192" t="str">
        <f t="shared" si="1506"/>
        <v/>
      </c>
      <c r="Q2005" s="300" t="str">
        <f t="shared" si="1466"/>
        <v/>
      </c>
      <c r="R2005" s="300" t="str">
        <f t="shared" si="1467"/>
        <v/>
      </c>
      <c r="S2005" s="300" t="str">
        <f t="shared" si="1468"/>
        <v/>
      </c>
      <c r="T2005" s="192" t="str">
        <f t="shared" si="1469"/>
        <v/>
      </c>
      <c r="U2005" s="303" t="str">
        <f t="shared" si="1470"/>
        <v/>
      </c>
      <c r="V2005" s="300" t="str">
        <f t="shared" si="1471"/>
        <v/>
      </c>
      <c r="W2005" s="192" t="str">
        <f t="shared" si="1472"/>
        <v/>
      </c>
      <c r="X2005" s="303" t="str">
        <f t="shared" si="1473"/>
        <v/>
      </c>
      <c r="Y2005" s="300" t="str">
        <f t="shared" si="1474"/>
        <v/>
      </c>
      <c r="Z2005" s="300" t="str">
        <f t="shared" si="1475"/>
        <v/>
      </c>
      <c r="AA2005" s="303" t="str">
        <f t="shared" si="1476"/>
        <v/>
      </c>
      <c r="AB2005" s="300" t="str">
        <f t="shared" si="1477"/>
        <v/>
      </c>
      <c r="AC2005" s="300" t="str">
        <f t="shared" si="1478"/>
        <v/>
      </c>
      <c r="AD2005" s="300" t="str">
        <f t="shared" si="1479"/>
        <v/>
      </c>
      <c r="AE2005" s="192" t="str">
        <f t="shared" si="1480"/>
        <v/>
      </c>
      <c r="AF2005" s="192" t="str">
        <f t="shared" si="1481"/>
        <v/>
      </c>
      <c r="AG2005" s="192"/>
      <c r="AJ2005" s="300" t="str">
        <f t="shared" si="1482"/>
        <v/>
      </c>
      <c r="AK2005" s="300" t="str">
        <f t="shared" si="1483"/>
        <v/>
      </c>
      <c r="AL2005" s="300" t="str">
        <f t="shared" si="1484"/>
        <v/>
      </c>
      <c r="AM2005" s="300" t="str">
        <f t="shared" si="1485"/>
        <v/>
      </c>
      <c r="AN2005" s="300" t="str">
        <f t="shared" si="1486"/>
        <v/>
      </c>
      <c r="AO2005" s="300" t="str">
        <f t="shared" si="1487"/>
        <v/>
      </c>
      <c r="AP2005" s="300" t="str">
        <f t="shared" si="1488"/>
        <v/>
      </c>
      <c r="AQ2005" s="300" t="str">
        <f t="shared" si="1489"/>
        <v/>
      </c>
      <c r="AR2005" s="306" t="str">
        <f t="shared" si="1490"/>
        <v/>
      </c>
      <c r="AS2005" s="300" t="str">
        <f t="shared" si="1491"/>
        <v/>
      </c>
      <c r="AT2005" s="300" t="str">
        <f t="shared" si="1492"/>
        <v/>
      </c>
      <c r="AU2005" s="192" t="str">
        <f t="shared" si="1493"/>
        <v>рбс</v>
      </c>
      <c r="AV2005" s="192" t="str">
        <f t="shared" si="1494"/>
        <v>рбс87520714общпро</v>
      </c>
      <c r="AW2005" s="191">
        <f t="shared" si="1495"/>
        <v>0</v>
      </c>
      <c r="AX2005" s="191">
        <f t="shared" si="1496"/>
        <v>0</v>
      </c>
      <c r="AY2005" s="191">
        <f t="shared" si="1497"/>
        <v>144153.09</v>
      </c>
      <c r="AZ2005" s="191">
        <f t="shared" si="1498"/>
        <v>119022.1</v>
      </c>
      <c r="BA2005" s="193">
        <f t="shared" si="1499"/>
        <v>1</v>
      </c>
      <c r="BB2005" s="193">
        <f t="shared" si="1500"/>
        <v>1</v>
      </c>
      <c r="BC2005" s="193">
        <f t="shared" si="1501"/>
        <v>1</v>
      </c>
      <c r="BD2005" s="191">
        <f t="shared" si="1461"/>
        <v>144153.09</v>
      </c>
      <c r="BE2005" s="191">
        <f t="shared" si="1502"/>
        <v>119022.1</v>
      </c>
      <c r="BF2005" s="210">
        <f t="shared" si="1503"/>
        <v>144153.09</v>
      </c>
      <c r="BG2005" s="211">
        <f t="shared" si="1504"/>
        <v>144153.09</v>
      </c>
      <c r="BH2005" s="289" t="str">
        <f>B2005</f>
        <v>875</v>
      </c>
      <c r="BI2005" s="289" t="str">
        <f>D2005</f>
        <v>0701</v>
      </c>
      <c r="BJ2005" s="284" t="s">
        <v>592</v>
      </c>
      <c r="BK2005" s="284" t="s">
        <v>589</v>
      </c>
      <c r="BL2005" s="233" t="str">
        <f t="shared" si="1505"/>
        <v/>
      </c>
    </row>
    <row r="2006" spans="1:64" ht="12" customHeight="1">
      <c r="A2006" s="333" t="s">
        <v>773</v>
      </c>
      <c r="B2006" s="381" t="s">
        <v>327</v>
      </c>
      <c r="C2006" s="333" t="s">
        <v>774</v>
      </c>
      <c r="D2006" s="381" t="s">
        <v>316</v>
      </c>
      <c r="E2006" s="381" t="s">
        <v>1443</v>
      </c>
      <c r="F2006" s="381" t="s">
        <v>586</v>
      </c>
      <c r="G2006" s="381" t="s">
        <v>389</v>
      </c>
      <c r="H2006" s="100" t="s">
        <v>653</v>
      </c>
      <c r="I2006" s="381" t="s">
        <v>505</v>
      </c>
      <c r="J2006" s="382">
        <v>62918.39</v>
      </c>
      <c r="K2006" s="382">
        <v>56918.39</v>
      </c>
      <c r="L2006" s="191" t="str">
        <f t="shared" si="1464"/>
        <v>875207140701011004001024422601</v>
      </c>
      <c r="M2006" s="192">
        <f t="array" ref="M2006">IF(COUNT(SEARCH(Удалить_Роспись_КВСР,$B2006)*SEARCH(Удалить_Роспись_ПБС,$C2006)*SEARCH(Удалить_Роспись_КФСР, $D2006)*SEARCH(Удалить_Роспись_КЦСР,$E2006)*SEARCH(Удалить_Роспись_КВР,$F2006)*SEARCH(Удалить_Роспись_ЭК,$H2006)*SEARCH(Удалить_Роспись_КР,$I2006))&gt;0,0,1)</f>
        <v>0</v>
      </c>
      <c r="N2006" s="192">
        <f>IF(COUNT(SEARCH(Удалить_Индекс_КВСР,$B2006)*SEARCH(Удалить_Индекс_ПБС,$C2006)*SEARCH(Удалить_Индекс_КФСР,$D2006)*SEARCH(Удалить_Индекс_КЦСР,$E2006)*SEARCH(Удалить_Индекс_КВР,$F2006)*SEARCH(Удалить_Индекс_ЭК,$H2006)*SEARCH(Удалить_Индекс_КР,$I2006))&gt;0,0,1)</f>
        <v>1</v>
      </c>
      <c r="O2006" s="192" t="str">
        <f t="shared" si="1465"/>
        <v/>
      </c>
      <c r="P2006" s="192" t="str">
        <f t="shared" si="1506"/>
        <v/>
      </c>
      <c r="Q2006" s="300" t="str">
        <f t="shared" si="1466"/>
        <v/>
      </c>
      <c r="R2006" s="300" t="str">
        <f t="shared" si="1467"/>
        <v/>
      </c>
      <c r="S2006" s="300" t="str">
        <f t="shared" si="1468"/>
        <v/>
      </c>
      <c r="T2006" s="192" t="str">
        <f t="shared" si="1469"/>
        <v/>
      </c>
      <c r="U2006" s="303" t="str">
        <f t="shared" si="1470"/>
        <v/>
      </c>
      <c r="V2006" s="300" t="str">
        <f t="shared" si="1471"/>
        <v/>
      </c>
      <c r="W2006" s="192" t="str">
        <f t="shared" si="1472"/>
        <v/>
      </c>
      <c r="X2006" s="303" t="str">
        <f t="shared" si="1473"/>
        <v/>
      </c>
      <c r="Y2006" s="300" t="str">
        <f t="shared" si="1474"/>
        <v/>
      </c>
      <c r="Z2006" s="300" t="str">
        <f t="shared" si="1475"/>
        <v/>
      </c>
      <c r="AA2006" s="303" t="str">
        <f t="shared" si="1476"/>
        <v/>
      </c>
      <c r="AB2006" s="300" t="str">
        <f t="shared" si="1477"/>
        <v/>
      </c>
      <c r="AC2006" s="300" t="str">
        <f t="shared" si="1478"/>
        <v/>
      </c>
      <c r="AD2006" s="300" t="str">
        <f t="shared" si="1479"/>
        <v/>
      </c>
      <c r="AE2006" s="192" t="str">
        <f t="shared" si="1480"/>
        <v/>
      </c>
      <c r="AF2006" s="192" t="str">
        <f t="shared" si="1481"/>
        <v/>
      </c>
      <c r="AG2006" s="192"/>
      <c r="AJ2006" s="300" t="str">
        <f t="shared" si="1482"/>
        <v/>
      </c>
      <c r="AK2006" s="300" t="str">
        <f t="shared" si="1483"/>
        <v/>
      </c>
      <c r="AL2006" s="300" t="str">
        <f t="shared" si="1484"/>
        <v/>
      </c>
      <c r="AM2006" s="300" t="str">
        <f t="shared" si="1485"/>
        <v/>
      </c>
      <c r="AN2006" s="300" t="str">
        <f t="shared" si="1486"/>
        <v/>
      </c>
      <c r="AO2006" s="300" t="str">
        <f t="shared" si="1487"/>
        <v/>
      </c>
      <c r="AP2006" s="300" t="str">
        <f t="shared" si="1488"/>
        <v/>
      </c>
      <c r="AQ2006" s="300" t="str">
        <f t="shared" si="1489"/>
        <v/>
      </c>
      <c r="AR2006" s="306" t="str">
        <f t="shared" si="1490"/>
        <v/>
      </c>
      <c r="AS2006" s="300" t="str">
        <f t="shared" si="1491"/>
        <v/>
      </c>
      <c r="AT2006" s="300" t="str">
        <f t="shared" si="1492"/>
        <v/>
      </c>
      <c r="AU2006" s="192" t="str">
        <f t="shared" si="1493"/>
        <v>рбс</v>
      </c>
      <c r="AV2006" s="192" t="str">
        <f t="shared" si="1494"/>
        <v>рбс87520714общпро</v>
      </c>
      <c r="AW2006" s="191">
        <f t="shared" si="1495"/>
        <v>0</v>
      </c>
      <c r="AX2006" s="191">
        <f t="shared" si="1496"/>
        <v>0</v>
      </c>
      <c r="AY2006" s="191">
        <f t="shared" si="1497"/>
        <v>62918.39</v>
      </c>
      <c r="AZ2006" s="191">
        <f t="shared" si="1498"/>
        <v>56918.39</v>
      </c>
      <c r="BA2006" s="193">
        <f t="shared" si="1499"/>
        <v>1</v>
      </c>
      <c r="BB2006" s="193">
        <f t="shared" si="1500"/>
        <v>1</v>
      </c>
      <c r="BC2006" s="193">
        <f t="shared" si="1501"/>
        <v>1</v>
      </c>
      <c r="BD2006" s="191">
        <f t="shared" si="1461"/>
        <v>62918.39</v>
      </c>
      <c r="BE2006" s="191">
        <f t="shared" si="1502"/>
        <v>56918.39</v>
      </c>
      <c r="BF2006" s="210">
        <f t="shared" si="1503"/>
        <v>62918.39</v>
      </c>
      <c r="BG2006" s="211">
        <f t="shared" si="1504"/>
        <v>62918.39</v>
      </c>
      <c r="BH2006" s="289" t="str">
        <f>B2006</f>
        <v>875</v>
      </c>
      <c r="BI2006" s="289" t="str">
        <f>D2006</f>
        <v>0701</v>
      </c>
      <c r="BJ2006" s="284" t="s">
        <v>592</v>
      </c>
      <c r="BK2006" s="284" t="s">
        <v>589</v>
      </c>
      <c r="BL2006" s="233" t="str">
        <f t="shared" si="1505"/>
        <v/>
      </c>
    </row>
    <row r="2007" spans="1:64" ht="12" customHeight="1">
      <c r="A2007" s="333" t="s">
        <v>773</v>
      </c>
      <c r="B2007" s="381" t="s">
        <v>327</v>
      </c>
      <c r="C2007" s="333" t="s">
        <v>774</v>
      </c>
      <c r="D2007" s="381" t="s">
        <v>316</v>
      </c>
      <c r="E2007" s="381" t="s">
        <v>1443</v>
      </c>
      <c r="F2007" s="381" t="s">
        <v>586</v>
      </c>
      <c r="G2007" s="381" t="s">
        <v>397</v>
      </c>
      <c r="H2007" s="100" t="s">
        <v>653</v>
      </c>
      <c r="I2007" s="381" t="s">
        <v>505</v>
      </c>
      <c r="J2007" s="382">
        <v>34164.519999999997</v>
      </c>
      <c r="K2007" s="382">
        <v>34164.519999999997</v>
      </c>
      <c r="L2007" s="191" t="str">
        <f t="shared" si="1464"/>
        <v>875207140701011004001024434001</v>
      </c>
      <c r="M2007" s="192">
        <f t="array" ref="M2007">IF(COUNT(SEARCH(Удалить_Роспись_КВСР,$B2007)*SEARCH(Удалить_Роспись_ПБС,$C2007)*SEARCH(Удалить_Роспись_КФСР, $D2007)*SEARCH(Удалить_Роспись_КЦСР,$E2007)*SEARCH(Удалить_Роспись_КВР,$F2007)*SEARCH(Удалить_Роспись_ЭК,$H2007)*SEARCH(Удалить_Роспись_КР,$I2007))&gt;0,0,1)</f>
        <v>0</v>
      </c>
      <c r="N2007" s="192">
        <f>IF(COUNT(SEARCH(Удалить_Индекс_КВСР,$B2007)*SEARCH(Удалить_Индекс_ПБС,$C2007)*SEARCH(Удалить_Индекс_КФСР,$D2007)*SEARCH(Удалить_Индекс_КЦСР,$E2007)*SEARCH(Удалить_Индекс_КВР,$F2007)*SEARCH(Удалить_Индекс_ЭК,$H2007)*SEARCH(Удалить_Индекс_КР,$I2007))&gt;0,0,1)</f>
        <v>1</v>
      </c>
      <c r="O2007" s="192" t="str">
        <f t="shared" si="1465"/>
        <v/>
      </c>
      <c r="P2007" s="192" t="str">
        <f t="shared" si="1506"/>
        <v/>
      </c>
      <c r="Q2007" s="300" t="str">
        <f t="shared" si="1466"/>
        <v/>
      </c>
      <c r="R2007" s="300" t="str">
        <f t="shared" si="1467"/>
        <v/>
      </c>
      <c r="S2007" s="300" t="str">
        <f t="shared" si="1468"/>
        <v/>
      </c>
      <c r="T2007" s="192" t="str">
        <f t="shared" si="1469"/>
        <v/>
      </c>
      <c r="U2007" s="303" t="str">
        <f t="shared" si="1470"/>
        <v/>
      </c>
      <c r="V2007" s="300" t="str">
        <f t="shared" si="1471"/>
        <v/>
      </c>
      <c r="W2007" s="192" t="str">
        <f t="shared" si="1472"/>
        <v/>
      </c>
      <c r="X2007" s="303" t="str">
        <f t="shared" si="1473"/>
        <v/>
      </c>
      <c r="Y2007" s="300" t="str">
        <f t="shared" si="1474"/>
        <v/>
      </c>
      <c r="Z2007" s="300" t="str">
        <f t="shared" si="1475"/>
        <v/>
      </c>
      <c r="AA2007" s="303" t="str">
        <f t="shared" si="1476"/>
        <v/>
      </c>
      <c r="AB2007" s="300" t="str">
        <f t="shared" si="1477"/>
        <v/>
      </c>
      <c r="AC2007" s="300" t="str">
        <f t="shared" si="1478"/>
        <v/>
      </c>
      <c r="AD2007" s="300" t="str">
        <f t="shared" si="1479"/>
        <v/>
      </c>
      <c r="AE2007" s="192" t="str">
        <f t="shared" si="1480"/>
        <v/>
      </c>
      <c r="AF2007" s="192" t="str">
        <f t="shared" si="1481"/>
        <v/>
      </c>
      <c r="AG2007" s="192"/>
      <c r="AJ2007" s="300" t="str">
        <f t="shared" si="1482"/>
        <v/>
      </c>
      <c r="AK2007" s="300" t="str">
        <f t="shared" si="1483"/>
        <v/>
      </c>
      <c r="AL2007" s="300" t="str">
        <f t="shared" si="1484"/>
        <v/>
      </c>
      <c r="AM2007" s="300" t="str">
        <f t="shared" si="1485"/>
        <v/>
      </c>
      <c r="AN2007" s="300" t="str">
        <f t="shared" si="1486"/>
        <v/>
      </c>
      <c r="AO2007" s="300" t="str">
        <f t="shared" si="1487"/>
        <v/>
      </c>
      <c r="AP2007" s="300" t="str">
        <f t="shared" si="1488"/>
        <v/>
      </c>
      <c r="AQ2007" s="300" t="str">
        <f t="shared" si="1489"/>
        <v/>
      </c>
      <c r="AR2007" s="306" t="str">
        <f t="shared" si="1490"/>
        <v/>
      </c>
      <c r="AS2007" s="300" t="str">
        <f t="shared" si="1491"/>
        <v/>
      </c>
      <c r="AT2007" s="300" t="str">
        <f t="shared" si="1492"/>
        <v/>
      </c>
      <c r="AU2007" s="192" t="str">
        <f t="shared" si="1493"/>
        <v>рбс</v>
      </c>
      <c r="AV2007" s="192" t="str">
        <f t="shared" si="1494"/>
        <v>рбс87520714общпро</v>
      </c>
      <c r="AW2007" s="191">
        <f t="shared" si="1495"/>
        <v>0</v>
      </c>
      <c r="AX2007" s="191">
        <f t="shared" si="1496"/>
        <v>0</v>
      </c>
      <c r="AY2007" s="191">
        <f t="shared" si="1497"/>
        <v>34164.519999999997</v>
      </c>
      <c r="AZ2007" s="191">
        <f t="shared" si="1498"/>
        <v>34164.519999999997</v>
      </c>
      <c r="BA2007" s="193">
        <f t="shared" si="1499"/>
        <v>1</v>
      </c>
      <c r="BB2007" s="193">
        <f t="shared" si="1500"/>
        <v>1</v>
      </c>
      <c r="BC2007" s="193">
        <f t="shared" si="1501"/>
        <v>1</v>
      </c>
      <c r="BD2007" s="191">
        <f t="shared" si="1461"/>
        <v>34164.519999999997</v>
      </c>
      <c r="BE2007" s="191">
        <f t="shared" si="1502"/>
        <v>34164.519999999997</v>
      </c>
      <c r="BF2007" s="210">
        <f t="shared" si="1503"/>
        <v>34164.519999999997</v>
      </c>
      <c r="BG2007" s="211">
        <f t="shared" si="1504"/>
        <v>34164.519999999997</v>
      </c>
      <c r="BH2007" s="289"/>
      <c r="BI2007" s="289"/>
      <c r="BL2007" s="233" t="str">
        <f t="shared" si="1505"/>
        <v/>
      </c>
    </row>
    <row r="2008" spans="1:64" ht="12" customHeight="1">
      <c r="A2008" s="333" t="s">
        <v>773</v>
      </c>
      <c r="B2008" s="381" t="s">
        <v>327</v>
      </c>
      <c r="C2008" s="333" t="s">
        <v>774</v>
      </c>
      <c r="D2008" s="381" t="s">
        <v>316</v>
      </c>
      <c r="E2008" s="381" t="s">
        <v>1443</v>
      </c>
      <c r="F2008" s="381" t="s">
        <v>658</v>
      </c>
      <c r="G2008" s="381" t="s">
        <v>395</v>
      </c>
      <c r="H2008" s="100" t="s">
        <v>653</v>
      </c>
      <c r="I2008" s="381" t="s">
        <v>505</v>
      </c>
      <c r="J2008" s="382">
        <v>11609.88</v>
      </c>
      <c r="K2008" s="382">
        <v>11609.88</v>
      </c>
      <c r="L2008" s="191" t="str">
        <f t="shared" si="1464"/>
        <v>875207140701011004001085329001</v>
      </c>
      <c r="M2008" s="192">
        <f t="array" ref="M2008">IF(COUNT(SEARCH(Удалить_Роспись_КВСР,$B2008)*SEARCH(Удалить_Роспись_ПБС,$C2008)*SEARCH(Удалить_Роспись_КФСР, $D2008)*SEARCH(Удалить_Роспись_КЦСР,$E2008)*SEARCH(Удалить_Роспись_КВР,$F2008)*SEARCH(Удалить_Роспись_ЭК,$H2008)*SEARCH(Удалить_Роспись_КР,$I2008))&gt;0,0,1)</f>
        <v>0</v>
      </c>
      <c r="N2008" s="192">
        <v>0</v>
      </c>
      <c r="O2008" s="192" t="str">
        <f t="shared" si="1465"/>
        <v/>
      </c>
      <c r="P2008" s="192" t="str">
        <f t="shared" si="1506"/>
        <v/>
      </c>
      <c r="Q2008" s="300" t="str">
        <f t="shared" si="1466"/>
        <v/>
      </c>
      <c r="R2008" s="300" t="str">
        <f t="shared" si="1467"/>
        <v/>
      </c>
      <c r="S2008" s="300" t="str">
        <f t="shared" si="1468"/>
        <v/>
      </c>
      <c r="T2008" s="192" t="str">
        <f t="shared" si="1469"/>
        <v/>
      </c>
      <c r="U2008" s="303" t="str">
        <f t="shared" si="1470"/>
        <v/>
      </c>
      <c r="V2008" s="300" t="str">
        <f t="shared" si="1471"/>
        <v/>
      </c>
      <c r="W2008" s="192" t="str">
        <f t="shared" si="1472"/>
        <v/>
      </c>
      <c r="X2008" s="303" t="str">
        <f t="shared" si="1473"/>
        <v/>
      </c>
      <c r="Y2008" s="300" t="str">
        <f t="shared" si="1474"/>
        <v/>
      </c>
      <c r="Z2008" s="300" t="str">
        <f t="shared" si="1475"/>
        <v/>
      </c>
      <c r="AA2008" s="303" t="str">
        <f t="shared" si="1476"/>
        <v/>
      </c>
      <c r="AB2008" s="300" t="str">
        <f t="shared" si="1477"/>
        <v/>
      </c>
      <c r="AC2008" s="300" t="str">
        <f t="shared" si="1478"/>
        <v/>
      </c>
      <c r="AD2008" s="300" t="str">
        <f t="shared" si="1479"/>
        <v/>
      </c>
      <c r="AE2008" s="192" t="str">
        <f t="shared" si="1480"/>
        <v/>
      </c>
      <c r="AF2008" s="192" t="str">
        <f t="shared" si="1481"/>
        <v/>
      </c>
      <c r="AG2008" s="192"/>
      <c r="AJ2008" s="300" t="str">
        <f t="shared" si="1482"/>
        <v/>
      </c>
      <c r="AK2008" s="300" t="str">
        <f t="shared" si="1483"/>
        <v/>
      </c>
      <c r="AL2008" s="300" t="str">
        <f t="shared" si="1484"/>
        <v/>
      </c>
      <c r="AM2008" s="300" t="str">
        <f t="shared" si="1485"/>
        <v/>
      </c>
      <c r="AN2008" s="300" t="str">
        <f t="shared" si="1486"/>
        <v/>
      </c>
      <c r="AO2008" s="300" t="str">
        <f t="shared" si="1487"/>
        <v/>
      </c>
      <c r="AP2008" s="300" t="str">
        <f t="shared" si="1488"/>
        <v/>
      </c>
      <c r="AQ2008" s="300" t="str">
        <f t="shared" si="1489"/>
        <v/>
      </c>
      <c r="AR2008" s="306" t="str">
        <f t="shared" si="1490"/>
        <v/>
      </c>
      <c r="AS2008" s="300" t="str">
        <f t="shared" si="1491"/>
        <v/>
      </c>
      <c r="AT2008" s="300" t="str">
        <f t="shared" si="1492"/>
        <v/>
      </c>
      <c r="AU2008" s="192" t="str">
        <f t="shared" si="1493"/>
        <v>рбс</v>
      </c>
      <c r="AV2008" s="192" t="str">
        <f t="shared" si="1494"/>
        <v>рбс87520714общпро</v>
      </c>
      <c r="AW2008" s="191">
        <f t="shared" si="1495"/>
        <v>0</v>
      </c>
      <c r="AX2008" s="191">
        <f t="shared" si="1496"/>
        <v>0</v>
      </c>
      <c r="AY2008" s="191">
        <f t="shared" si="1497"/>
        <v>0</v>
      </c>
      <c r="AZ2008" s="191">
        <f t="shared" si="1498"/>
        <v>0</v>
      </c>
      <c r="BA2008" s="193">
        <f t="shared" si="1499"/>
        <v>1</v>
      </c>
      <c r="BB2008" s="193">
        <f t="shared" si="1500"/>
        <v>1</v>
      </c>
      <c r="BC2008" s="193">
        <f t="shared" si="1501"/>
        <v>1</v>
      </c>
      <c r="BD2008" s="191">
        <f t="shared" si="1461"/>
        <v>0</v>
      </c>
      <c r="BE2008" s="191">
        <f t="shared" si="1502"/>
        <v>0</v>
      </c>
      <c r="BF2008" s="210">
        <f t="shared" si="1503"/>
        <v>0</v>
      </c>
      <c r="BG2008" s="211">
        <f t="shared" si="1504"/>
        <v>0</v>
      </c>
      <c r="BH2008" s="289" t="str">
        <f t="shared" ref="BH2008:BH2018" si="1507">B2008</f>
        <v>875</v>
      </c>
      <c r="BI2008" s="289" t="str">
        <f t="shared" ref="BI2008:BI2018" si="1508">D2008</f>
        <v>0701</v>
      </c>
      <c r="BJ2008" s="284" t="s">
        <v>592</v>
      </c>
      <c r="BK2008" s="284" t="s">
        <v>586</v>
      </c>
      <c r="BL2008" s="233" t="str">
        <f t="shared" si="1505"/>
        <v/>
      </c>
    </row>
    <row r="2009" spans="1:64" ht="12" customHeight="1">
      <c r="A2009" s="333" t="s">
        <v>773</v>
      </c>
      <c r="B2009" s="381" t="s">
        <v>327</v>
      </c>
      <c r="C2009" s="333" t="s">
        <v>774</v>
      </c>
      <c r="D2009" s="381" t="s">
        <v>316</v>
      </c>
      <c r="E2009" s="381" t="s">
        <v>1444</v>
      </c>
      <c r="F2009" s="381" t="s">
        <v>608</v>
      </c>
      <c r="G2009" s="381" t="s">
        <v>385</v>
      </c>
      <c r="H2009" s="100" t="s">
        <v>653</v>
      </c>
      <c r="I2009" s="381" t="s">
        <v>505</v>
      </c>
      <c r="J2009" s="382">
        <v>932990</v>
      </c>
      <c r="K2009" s="382">
        <v>700646.5</v>
      </c>
      <c r="L2009" s="191" t="str">
        <f t="shared" si="1464"/>
        <v>875207140701011004101011121101</v>
      </c>
      <c r="M2009" s="192">
        <f t="array" ref="M2009">IF(COUNT(SEARCH(Удалить_Роспись_КВСР,$B2009)*SEARCH(Удалить_Роспись_ПБС,$C2009)*SEARCH(Удалить_Роспись_КФСР, $D2009)*SEARCH(Удалить_Роспись_КЦСР,$E2009)*SEARCH(Удалить_Роспись_КВР,$F2009)*SEARCH(Удалить_Роспись_ЭК,$H2009)*SEARCH(Удалить_Роспись_КР,$I2009))&gt;0,0,1)</f>
        <v>0</v>
      </c>
      <c r="N2009" s="192">
        <v>0</v>
      </c>
      <c r="O2009" s="192" t="str">
        <f t="shared" si="1465"/>
        <v/>
      </c>
      <c r="P2009" s="192" t="str">
        <f t="shared" si="1506"/>
        <v/>
      </c>
      <c r="Q2009" s="300" t="str">
        <f t="shared" si="1466"/>
        <v/>
      </c>
      <c r="R2009" s="300" t="str">
        <f t="shared" si="1467"/>
        <v/>
      </c>
      <c r="S2009" s="300" t="str">
        <f t="shared" si="1468"/>
        <v/>
      </c>
      <c r="T2009" s="192" t="str">
        <f t="shared" si="1469"/>
        <v/>
      </c>
      <c r="U2009" s="303" t="str">
        <f t="shared" si="1470"/>
        <v/>
      </c>
      <c r="V2009" s="300" t="str">
        <f t="shared" si="1471"/>
        <v/>
      </c>
      <c r="W2009" s="192" t="str">
        <f t="shared" si="1472"/>
        <v/>
      </c>
      <c r="X2009" s="303" t="str">
        <f t="shared" si="1473"/>
        <v/>
      </c>
      <c r="Y2009" s="300" t="str">
        <f t="shared" si="1474"/>
        <v/>
      </c>
      <c r="Z2009" s="300" t="str">
        <f t="shared" si="1475"/>
        <v/>
      </c>
      <c r="AA2009" s="303" t="str">
        <f t="shared" si="1476"/>
        <v/>
      </c>
      <c r="AB2009" s="300" t="str">
        <f t="shared" si="1477"/>
        <v/>
      </c>
      <c r="AC2009" s="300" t="str">
        <f t="shared" si="1478"/>
        <v/>
      </c>
      <c r="AD2009" s="300" t="str">
        <f t="shared" si="1479"/>
        <v/>
      </c>
      <c r="AE2009" s="192" t="str">
        <f t="shared" si="1480"/>
        <v/>
      </c>
      <c r="AF2009" s="192" t="str">
        <f t="shared" si="1481"/>
        <v/>
      </c>
      <c r="AG2009" s="192"/>
      <c r="AJ2009" s="300" t="str">
        <f t="shared" si="1482"/>
        <v/>
      </c>
      <c r="AK2009" s="300" t="str">
        <f t="shared" si="1483"/>
        <v/>
      </c>
      <c r="AL2009" s="300" t="str">
        <f t="shared" si="1484"/>
        <v/>
      </c>
      <c r="AM2009" s="300" t="str">
        <f t="shared" si="1485"/>
        <v/>
      </c>
      <c r="AN2009" s="300" t="str">
        <f t="shared" si="1486"/>
        <v/>
      </c>
      <c r="AO2009" s="300" t="str">
        <f t="shared" si="1487"/>
        <v/>
      </c>
      <c r="AP2009" s="300" t="str">
        <f t="shared" si="1488"/>
        <v/>
      </c>
      <c r="AQ2009" s="300" t="str">
        <f t="shared" si="1489"/>
        <v/>
      </c>
      <c r="AR2009" s="306" t="str">
        <f t="shared" si="1490"/>
        <v/>
      </c>
      <c r="AS2009" s="300" t="str">
        <f t="shared" si="1491"/>
        <v/>
      </c>
      <c r="AT2009" s="300" t="str">
        <f t="shared" si="1492"/>
        <v/>
      </c>
      <c r="AU2009" s="192" t="str">
        <f t="shared" si="1493"/>
        <v>рбс</v>
      </c>
      <c r="AV2009" s="192" t="str">
        <f t="shared" si="1494"/>
        <v>рбс87520714общопл</v>
      </c>
      <c r="AW2009" s="191">
        <f t="shared" si="1495"/>
        <v>0</v>
      </c>
      <c r="AX2009" s="191">
        <f t="shared" si="1496"/>
        <v>0</v>
      </c>
      <c r="AY2009" s="191">
        <f t="shared" si="1497"/>
        <v>0</v>
      </c>
      <c r="AZ2009" s="191">
        <f t="shared" si="1498"/>
        <v>0</v>
      </c>
      <c r="BA2009" s="193">
        <f t="shared" si="1499"/>
        <v>1</v>
      </c>
      <c r="BB2009" s="193">
        <f t="shared" si="1500"/>
        <v>1</v>
      </c>
      <c r="BC2009" s="193">
        <f t="shared" si="1501"/>
        <v>1</v>
      </c>
      <c r="BD2009" s="191">
        <f t="shared" si="1461"/>
        <v>0</v>
      </c>
      <c r="BE2009" s="191">
        <f t="shared" si="1502"/>
        <v>0</v>
      </c>
      <c r="BF2009" s="210">
        <f t="shared" si="1503"/>
        <v>0</v>
      </c>
      <c r="BG2009" s="211">
        <f t="shared" si="1504"/>
        <v>0</v>
      </c>
      <c r="BH2009" s="289" t="str">
        <f t="shared" si="1507"/>
        <v>875</v>
      </c>
      <c r="BI2009" s="289" t="str">
        <f t="shared" si="1508"/>
        <v>0701</v>
      </c>
      <c r="BJ2009" s="284" t="s">
        <v>592</v>
      </c>
      <c r="BK2009" s="284" t="s">
        <v>586</v>
      </c>
      <c r="BL2009" s="233" t="str">
        <f t="shared" si="1505"/>
        <v/>
      </c>
    </row>
    <row r="2010" spans="1:64" ht="12" customHeight="1">
      <c r="A2010" s="333" t="s">
        <v>773</v>
      </c>
      <c r="B2010" s="381" t="s">
        <v>327</v>
      </c>
      <c r="C2010" s="333" t="s">
        <v>774</v>
      </c>
      <c r="D2010" s="381" t="s">
        <v>316</v>
      </c>
      <c r="E2010" s="381" t="s">
        <v>1444</v>
      </c>
      <c r="F2010" s="381" t="s">
        <v>902</v>
      </c>
      <c r="G2010" s="381" t="s">
        <v>387</v>
      </c>
      <c r="H2010" s="100" t="s">
        <v>653</v>
      </c>
      <c r="I2010" s="381" t="s">
        <v>505</v>
      </c>
      <c r="J2010" s="382">
        <v>280000</v>
      </c>
      <c r="K2010" s="382">
        <v>242158.18</v>
      </c>
      <c r="L2010" s="191" t="str">
        <f t="shared" si="1464"/>
        <v>875207140701011004101011921301</v>
      </c>
      <c r="M2010" s="192">
        <f t="array" ref="M2010">IF(COUNT(SEARCH(Удалить_Роспись_КВСР,$B2010)*SEARCH(Удалить_Роспись_ПБС,$C2010)*SEARCH(Удалить_Роспись_КФСР, $D2010)*SEARCH(Удалить_Роспись_КЦСР,$E2010)*SEARCH(Удалить_Роспись_КВР,$F2010)*SEARCH(Удалить_Роспись_ЭК,$H2010)*SEARCH(Удалить_Роспись_КР,$I2010))&gt;0,0,1)</f>
        <v>0</v>
      </c>
      <c r="N2010" s="192">
        <v>0</v>
      </c>
      <c r="O2010" s="192" t="str">
        <f t="shared" si="1465"/>
        <v/>
      </c>
      <c r="P2010" s="192" t="str">
        <f t="shared" si="1506"/>
        <v/>
      </c>
      <c r="Q2010" s="300" t="str">
        <f t="shared" si="1466"/>
        <v/>
      </c>
      <c r="R2010" s="300" t="str">
        <f t="shared" si="1467"/>
        <v/>
      </c>
      <c r="S2010" s="300" t="str">
        <f t="shared" si="1468"/>
        <v/>
      </c>
      <c r="T2010" s="192" t="str">
        <f t="shared" si="1469"/>
        <v/>
      </c>
      <c r="U2010" s="303" t="str">
        <f t="shared" si="1470"/>
        <v/>
      </c>
      <c r="V2010" s="300" t="str">
        <f t="shared" si="1471"/>
        <v/>
      </c>
      <c r="W2010" s="192" t="str">
        <f t="shared" si="1472"/>
        <v/>
      </c>
      <c r="X2010" s="303" t="str">
        <f t="shared" si="1473"/>
        <v/>
      </c>
      <c r="Y2010" s="300" t="str">
        <f t="shared" si="1474"/>
        <v/>
      </c>
      <c r="Z2010" s="300" t="str">
        <f t="shared" si="1475"/>
        <v/>
      </c>
      <c r="AA2010" s="303" t="str">
        <f t="shared" si="1476"/>
        <v/>
      </c>
      <c r="AB2010" s="300" t="str">
        <f t="shared" si="1477"/>
        <v/>
      </c>
      <c r="AC2010" s="300" t="str">
        <f t="shared" si="1478"/>
        <v/>
      </c>
      <c r="AD2010" s="300" t="str">
        <f t="shared" si="1479"/>
        <v/>
      </c>
      <c r="AE2010" s="192" t="str">
        <f t="shared" si="1480"/>
        <v/>
      </c>
      <c r="AF2010" s="192" t="str">
        <f t="shared" si="1481"/>
        <v/>
      </c>
      <c r="AG2010" s="192"/>
      <c r="AJ2010" s="300" t="str">
        <f t="shared" si="1482"/>
        <v/>
      </c>
      <c r="AK2010" s="300" t="str">
        <f t="shared" si="1483"/>
        <v/>
      </c>
      <c r="AL2010" s="300" t="str">
        <f t="shared" si="1484"/>
        <v/>
      </c>
      <c r="AM2010" s="300" t="str">
        <f t="shared" si="1485"/>
        <v/>
      </c>
      <c r="AN2010" s="300" t="str">
        <f t="shared" si="1486"/>
        <v/>
      </c>
      <c r="AO2010" s="300" t="str">
        <f t="shared" si="1487"/>
        <v/>
      </c>
      <c r="AP2010" s="300" t="str">
        <f t="shared" si="1488"/>
        <v/>
      </c>
      <c r="AQ2010" s="300" t="str">
        <f t="shared" si="1489"/>
        <v/>
      </c>
      <c r="AR2010" s="306" t="str">
        <f t="shared" si="1490"/>
        <v/>
      </c>
      <c r="AS2010" s="300" t="str">
        <f t="shared" si="1491"/>
        <v/>
      </c>
      <c r="AT2010" s="300" t="str">
        <f t="shared" si="1492"/>
        <v/>
      </c>
      <c r="AU2010" s="192" t="str">
        <f t="shared" si="1493"/>
        <v>рбс</v>
      </c>
      <c r="AV2010" s="192" t="str">
        <f t="shared" si="1494"/>
        <v>рбс87520714общопл</v>
      </c>
      <c r="AW2010" s="191">
        <f t="shared" si="1495"/>
        <v>0</v>
      </c>
      <c r="AX2010" s="191">
        <f t="shared" si="1496"/>
        <v>0</v>
      </c>
      <c r="AY2010" s="191">
        <f t="shared" si="1497"/>
        <v>0</v>
      </c>
      <c r="AZ2010" s="191">
        <f t="shared" si="1498"/>
        <v>0</v>
      </c>
      <c r="BA2010" s="193">
        <f t="shared" si="1499"/>
        <v>1</v>
      </c>
      <c r="BB2010" s="193">
        <f t="shared" si="1500"/>
        <v>1</v>
      </c>
      <c r="BC2010" s="193">
        <f t="shared" si="1501"/>
        <v>1</v>
      </c>
      <c r="BD2010" s="191">
        <f t="shared" si="1461"/>
        <v>0</v>
      </c>
      <c r="BE2010" s="191">
        <f t="shared" si="1502"/>
        <v>0</v>
      </c>
      <c r="BF2010" s="210">
        <f t="shared" si="1503"/>
        <v>0</v>
      </c>
      <c r="BG2010" s="211">
        <f t="shared" si="1504"/>
        <v>0</v>
      </c>
      <c r="BH2010" s="289" t="str">
        <f t="shared" si="1507"/>
        <v>875</v>
      </c>
      <c r="BI2010" s="289" t="str">
        <f t="shared" si="1508"/>
        <v>0701</v>
      </c>
      <c r="BJ2010" s="284" t="s">
        <v>592</v>
      </c>
      <c r="BK2010" s="284" t="s">
        <v>586</v>
      </c>
      <c r="BL2010" s="233" t="str">
        <f t="shared" si="1505"/>
        <v/>
      </c>
    </row>
    <row r="2011" spans="1:64" ht="12" customHeight="1">
      <c r="A2011" s="333" t="s">
        <v>773</v>
      </c>
      <c r="B2011" s="381" t="s">
        <v>327</v>
      </c>
      <c r="C2011" s="333" t="s">
        <v>774</v>
      </c>
      <c r="D2011" s="381" t="s">
        <v>316</v>
      </c>
      <c r="E2011" s="381" t="s">
        <v>1445</v>
      </c>
      <c r="F2011" s="381" t="s">
        <v>589</v>
      </c>
      <c r="G2011" s="381" t="s">
        <v>386</v>
      </c>
      <c r="H2011" s="100" t="s">
        <v>653</v>
      </c>
      <c r="I2011" s="381" t="s">
        <v>505</v>
      </c>
      <c r="J2011" s="382">
        <v>130000</v>
      </c>
      <c r="K2011" s="382">
        <v>58000</v>
      </c>
      <c r="L2011" s="191" t="str">
        <f t="shared" si="1464"/>
        <v>875207140701011004701011221201</v>
      </c>
      <c r="M2011" s="192">
        <f t="array" ref="M2011">IF(COUNT(SEARCH(Удалить_Роспись_КВСР,$B2011)*SEARCH(Удалить_Роспись_ПБС,$C2011)*SEARCH(Удалить_Роспись_КФСР, $D2011)*SEARCH(Удалить_Роспись_КЦСР,$E2011)*SEARCH(Удалить_Роспись_КВР,$F2011)*SEARCH(Удалить_Роспись_ЭК,$H2011)*SEARCH(Удалить_Роспись_КР,$I2011))&gt;0,0,1)</f>
        <v>0</v>
      </c>
      <c r="N2011" s="192">
        <f>IF(COUNT(SEARCH(Удалить_Индекс_КВСР,$B2011)*SEARCH(Удалить_Индекс_ПБС,$C2011)*SEARCH(Удалить_Индекс_КФСР,$D2011)*SEARCH(Удалить_Индекс_КЦСР,$E2011)*SEARCH(Удалить_Индекс_КВР,$F2011)*SEARCH(Удалить_Индекс_ЭК,$H2011)*SEARCH(Удалить_Индекс_КР,$I2011))&gt;0,0,1)</f>
        <v>1</v>
      </c>
      <c r="O2011" s="192" t="str">
        <f t="shared" si="1465"/>
        <v/>
      </c>
      <c r="P2011" s="192" t="str">
        <f t="shared" si="1506"/>
        <v/>
      </c>
      <c r="Q2011" s="300" t="str">
        <f t="shared" si="1466"/>
        <v/>
      </c>
      <c r="R2011" s="300" t="str">
        <f t="shared" si="1467"/>
        <v/>
      </c>
      <c r="S2011" s="300" t="str">
        <f t="shared" si="1468"/>
        <v/>
      </c>
      <c r="T2011" s="192" t="str">
        <f t="shared" si="1469"/>
        <v/>
      </c>
      <c r="U2011" s="303" t="str">
        <f t="shared" si="1470"/>
        <v/>
      </c>
      <c r="V2011" s="300" t="str">
        <f t="shared" si="1471"/>
        <v/>
      </c>
      <c r="W2011" s="192" t="str">
        <f t="shared" si="1472"/>
        <v/>
      </c>
      <c r="X2011" s="303" t="str">
        <f t="shared" si="1473"/>
        <v/>
      </c>
      <c r="Y2011" s="300" t="str">
        <f t="shared" si="1474"/>
        <v/>
      </c>
      <c r="Z2011" s="300" t="str">
        <f t="shared" si="1475"/>
        <v/>
      </c>
      <c r="AA2011" s="303" t="str">
        <f t="shared" si="1476"/>
        <v/>
      </c>
      <c r="AB2011" s="300" t="str">
        <f t="shared" si="1477"/>
        <v/>
      </c>
      <c r="AC2011" s="300" t="str">
        <f t="shared" si="1478"/>
        <v/>
      </c>
      <c r="AD2011" s="300" t="str">
        <f t="shared" si="1479"/>
        <v/>
      </c>
      <c r="AE2011" s="192" t="str">
        <f t="shared" si="1480"/>
        <v/>
      </c>
      <c r="AF2011" s="192" t="str">
        <f t="shared" si="1481"/>
        <v/>
      </c>
      <c r="AG2011" s="192"/>
      <c r="AJ2011" s="300" t="str">
        <f t="shared" si="1482"/>
        <v/>
      </c>
      <c r="AK2011" s="300" t="str">
        <f t="shared" si="1483"/>
        <v/>
      </c>
      <c r="AL2011" s="300" t="str">
        <f t="shared" si="1484"/>
        <v/>
      </c>
      <c r="AM2011" s="300" t="str">
        <f t="shared" si="1485"/>
        <v/>
      </c>
      <c r="AN2011" s="300" t="str">
        <f t="shared" si="1486"/>
        <v/>
      </c>
      <c r="AO2011" s="300" t="str">
        <f t="shared" si="1487"/>
        <v/>
      </c>
      <c r="AP2011" s="300" t="str">
        <f t="shared" si="1488"/>
        <v/>
      </c>
      <c r="AQ2011" s="300" t="str">
        <f t="shared" si="1489"/>
        <v/>
      </c>
      <c r="AR2011" s="306" t="str">
        <f t="shared" si="1490"/>
        <v/>
      </c>
      <c r="AS2011" s="300" t="str">
        <f t="shared" si="1491"/>
        <v/>
      </c>
      <c r="AT2011" s="300" t="str">
        <f t="shared" si="1492"/>
        <v/>
      </c>
      <c r="AU2011" s="192" t="str">
        <f t="shared" si="1493"/>
        <v>рбс</v>
      </c>
      <c r="AV2011" s="192" t="str">
        <f t="shared" si="1494"/>
        <v>рбс87520714общпро</v>
      </c>
      <c r="AW2011" s="191">
        <f t="shared" si="1495"/>
        <v>0</v>
      </c>
      <c r="AX2011" s="191">
        <f t="shared" si="1496"/>
        <v>0</v>
      </c>
      <c r="AY2011" s="191">
        <f t="shared" si="1497"/>
        <v>130000</v>
      </c>
      <c r="AZ2011" s="191">
        <f t="shared" si="1498"/>
        <v>58000</v>
      </c>
      <c r="BA2011" s="193">
        <f t="shared" si="1499"/>
        <v>1</v>
      </c>
      <c r="BB2011" s="193">
        <f t="shared" si="1500"/>
        <v>1</v>
      </c>
      <c r="BC2011" s="193">
        <f t="shared" si="1501"/>
        <v>1</v>
      </c>
      <c r="BD2011" s="191">
        <f t="shared" si="1461"/>
        <v>130000</v>
      </c>
      <c r="BE2011" s="191">
        <f t="shared" si="1502"/>
        <v>58000</v>
      </c>
      <c r="BF2011" s="210">
        <f t="shared" si="1503"/>
        <v>130000</v>
      </c>
      <c r="BG2011" s="211">
        <f t="shared" si="1504"/>
        <v>130000</v>
      </c>
      <c r="BH2011" s="289" t="str">
        <f t="shared" si="1507"/>
        <v>875</v>
      </c>
      <c r="BI2011" s="289" t="str">
        <f t="shared" si="1508"/>
        <v>0701</v>
      </c>
      <c r="BJ2011" s="284" t="s">
        <v>592</v>
      </c>
      <c r="BK2011" s="284" t="s">
        <v>586</v>
      </c>
      <c r="BL2011" s="233" t="str">
        <f t="shared" si="1505"/>
        <v/>
      </c>
    </row>
    <row r="2012" spans="1:64" ht="12" customHeight="1">
      <c r="A2012" s="333" t="s">
        <v>773</v>
      </c>
      <c r="B2012" s="381" t="s">
        <v>327</v>
      </c>
      <c r="C2012" s="333" t="s">
        <v>774</v>
      </c>
      <c r="D2012" s="381" t="s">
        <v>316</v>
      </c>
      <c r="E2012" s="381" t="s">
        <v>1446</v>
      </c>
      <c r="F2012" s="381" t="s">
        <v>586</v>
      </c>
      <c r="G2012" s="381" t="s">
        <v>393</v>
      </c>
      <c r="H2012" s="100" t="s">
        <v>653</v>
      </c>
      <c r="I2012" s="381" t="s">
        <v>505</v>
      </c>
      <c r="J2012" s="382">
        <v>1408786.76</v>
      </c>
      <c r="K2012" s="382">
        <v>746988.96</v>
      </c>
      <c r="L2012" s="191" t="str">
        <f t="shared" si="1464"/>
        <v>875207140701011004Г01024422301</v>
      </c>
      <c r="M2012" s="192">
        <f t="array" ref="M2012">IF(COUNT(SEARCH(Удалить_Роспись_КВСР,$B2012)*SEARCH(Удалить_Роспись_ПБС,$C2012)*SEARCH(Удалить_Роспись_КФСР, $D2012)*SEARCH(Удалить_Роспись_КЦСР,$E2012)*SEARCH(Удалить_Роспись_КВР,$F2012)*SEARCH(Удалить_Роспись_ЭК,$H2012)*SEARCH(Удалить_Роспись_КР,$I2012))&gt;0,0,1)</f>
        <v>0</v>
      </c>
      <c r="N2012" s="192">
        <f>IF(COUNT(SEARCH(Удалить_Индекс_КВСР,$B2012)*SEARCH(Удалить_Индекс_ПБС,$C2012)*SEARCH(Удалить_Индекс_КФСР,$D2012)*SEARCH(Удалить_Индекс_КЦСР,$E2012)*SEARCH(Удалить_Индекс_КВР,$F2012)*SEARCH(Удалить_Индекс_ЭК,$H2012)*SEARCH(Удалить_Индекс_КР,$I2012))&gt;0,0,1)</f>
        <v>1</v>
      </c>
      <c r="O2012" s="192" t="str">
        <f t="shared" si="1465"/>
        <v/>
      </c>
      <c r="P2012" s="192" t="str">
        <f t="shared" si="1506"/>
        <v/>
      </c>
      <c r="Q2012" s="300" t="str">
        <f t="shared" si="1466"/>
        <v/>
      </c>
      <c r="R2012" s="300" t="str">
        <f t="shared" si="1467"/>
        <v/>
      </c>
      <c r="S2012" s="300" t="str">
        <f t="shared" si="1468"/>
        <v/>
      </c>
      <c r="T2012" s="192" t="str">
        <f t="shared" si="1469"/>
        <v/>
      </c>
      <c r="U2012" s="303" t="str">
        <f t="shared" si="1470"/>
        <v/>
      </c>
      <c r="V2012" s="300" t="str">
        <f t="shared" si="1471"/>
        <v/>
      </c>
      <c r="W2012" s="192" t="str">
        <f t="shared" si="1472"/>
        <v/>
      </c>
      <c r="X2012" s="303" t="str">
        <f t="shared" si="1473"/>
        <v/>
      </c>
      <c r="Y2012" s="300" t="str">
        <f t="shared" si="1474"/>
        <v/>
      </c>
      <c r="Z2012" s="300" t="str">
        <f t="shared" si="1475"/>
        <v/>
      </c>
      <c r="AA2012" s="303" t="str">
        <f t="shared" si="1476"/>
        <v/>
      </c>
      <c r="AB2012" s="300" t="str">
        <f t="shared" si="1477"/>
        <v/>
      </c>
      <c r="AC2012" s="300" t="str">
        <f t="shared" si="1478"/>
        <v/>
      </c>
      <c r="AD2012" s="300" t="str">
        <f t="shared" si="1479"/>
        <v/>
      </c>
      <c r="AE2012" s="192" t="str">
        <f t="shared" si="1480"/>
        <v/>
      </c>
      <c r="AF2012" s="192" t="str">
        <f t="shared" si="1481"/>
        <v/>
      </c>
      <c r="AG2012" s="192"/>
      <c r="AJ2012" s="300" t="str">
        <f t="shared" si="1482"/>
        <v/>
      </c>
      <c r="AK2012" s="300" t="str">
        <f t="shared" si="1483"/>
        <v/>
      </c>
      <c r="AL2012" s="300" t="str">
        <f t="shared" si="1484"/>
        <v/>
      </c>
      <c r="AM2012" s="300" t="str">
        <f t="shared" si="1485"/>
        <v/>
      </c>
      <c r="AN2012" s="300" t="str">
        <f t="shared" si="1486"/>
        <v/>
      </c>
      <c r="AO2012" s="300" t="str">
        <f t="shared" si="1487"/>
        <v/>
      </c>
      <c r="AP2012" s="300" t="str">
        <f t="shared" si="1488"/>
        <v/>
      </c>
      <c r="AQ2012" s="300" t="str">
        <f t="shared" si="1489"/>
        <v/>
      </c>
      <c r="AR2012" s="306" t="str">
        <f t="shared" si="1490"/>
        <v/>
      </c>
      <c r="AS2012" s="300" t="str">
        <f t="shared" si="1491"/>
        <v/>
      </c>
      <c r="AT2012" s="300" t="str">
        <f t="shared" si="1492"/>
        <v/>
      </c>
      <c r="AU2012" s="192" t="str">
        <f t="shared" si="1493"/>
        <v>рбс</v>
      </c>
      <c r="AV2012" s="192" t="str">
        <f t="shared" si="1494"/>
        <v>рбс87520714общком</v>
      </c>
      <c r="AW2012" s="191">
        <f t="shared" si="1495"/>
        <v>0</v>
      </c>
      <c r="AX2012" s="191">
        <f t="shared" si="1496"/>
        <v>0</v>
      </c>
      <c r="AY2012" s="191">
        <f t="shared" si="1497"/>
        <v>1408786.76</v>
      </c>
      <c r="AZ2012" s="191">
        <f t="shared" si="1498"/>
        <v>746988.96</v>
      </c>
      <c r="BA2012" s="193">
        <f t="shared" si="1499"/>
        <v>1</v>
      </c>
      <c r="BB2012" s="193">
        <f t="shared" si="1500"/>
        <v>1</v>
      </c>
      <c r="BC2012" s="193">
        <f t="shared" si="1501"/>
        <v>1</v>
      </c>
      <c r="BD2012" s="191">
        <f t="shared" si="1461"/>
        <v>1408786.76</v>
      </c>
      <c r="BE2012" s="191">
        <f t="shared" si="1502"/>
        <v>746988.96</v>
      </c>
      <c r="BF2012" s="210">
        <f t="shared" si="1503"/>
        <v>1408786.76</v>
      </c>
      <c r="BG2012" s="211">
        <f t="shared" si="1504"/>
        <v>1408786.76</v>
      </c>
      <c r="BH2012" s="289" t="str">
        <f t="shared" si="1507"/>
        <v>875</v>
      </c>
      <c r="BI2012" s="289" t="str">
        <f t="shared" si="1508"/>
        <v>0701</v>
      </c>
      <c r="BJ2012" s="284" t="s">
        <v>592</v>
      </c>
      <c r="BK2012" s="284" t="s">
        <v>586</v>
      </c>
      <c r="BL2012" s="233" t="str">
        <f t="shared" si="1505"/>
        <v/>
      </c>
    </row>
    <row r="2013" spans="1:64" ht="12" customHeight="1">
      <c r="A2013" s="333" t="s">
        <v>773</v>
      </c>
      <c r="B2013" s="381" t="s">
        <v>327</v>
      </c>
      <c r="C2013" s="333" t="s">
        <v>774</v>
      </c>
      <c r="D2013" s="381" t="s">
        <v>316</v>
      </c>
      <c r="E2013" s="381" t="s">
        <v>1447</v>
      </c>
      <c r="F2013" s="381" t="s">
        <v>586</v>
      </c>
      <c r="G2013" s="381" t="s">
        <v>397</v>
      </c>
      <c r="H2013" s="100" t="s">
        <v>653</v>
      </c>
      <c r="I2013" s="381" t="s">
        <v>505</v>
      </c>
      <c r="J2013" s="382">
        <v>1957418.29</v>
      </c>
      <c r="K2013" s="382">
        <v>1056673.57</v>
      </c>
      <c r="L2013" s="191" t="str">
        <f t="shared" si="1464"/>
        <v>875207140701011004П01024434001</v>
      </c>
      <c r="M2013" s="192">
        <f t="array" ref="M2013">IF(COUNT(SEARCH(Удалить_Роспись_КВСР,$B2013)*SEARCH(Удалить_Роспись_ПБС,$C2013)*SEARCH(Удалить_Роспись_КФСР, $D2013)*SEARCH(Удалить_Роспись_КЦСР,$E2013)*SEARCH(Удалить_Роспись_КВР,$F2013)*SEARCH(Удалить_Роспись_ЭК,$H2013)*SEARCH(Удалить_Роспись_КР,$I2013))&gt;0,0,1)</f>
        <v>0</v>
      </c>
      <c r="N2013" s="192">
        <f>IF(COUNT(SEARCH(Удалить_Индекс_КВСР,$B2013)*SEARCH(Удалить_Индекс_ПБС,$C2013)*SEARCH(Удалить_Индекс_КФСР,$D2013)*SEARCH(Удалить_Индекс_КЦСР,$E2013)*SEARCH(Удалить_Индекс_КВР,$F2013)*SEARCH(Удалить_Индекс_ЭК,$H2013)*SEARCH(Удалить_Индекс_КР,$I2013))&gt;0,0,1)</f>
        <v>1</v>
      </c>
      <c r="O2013" s="192" t="str">
        <f t="shared" si="1465"/>
        <v/>
      </c>
      <c r="P2013" s="192" t="str">
        <f t="shared" si="1506"/>
        <v/>
      </c>
      <c r="Q2013" s="300" t="str">
        <f t="shared" si="1466"/>
        <v/>
      </c>
      <c r="R2013" s="300" t="str">
        <f t="shared" si="1467"/>
        <v/>
      </c>
      <c r="S2013" s="300" t="str">
        <f t="shared" si="1468"/>
        <v/>
      </c>
      <c r="T2013" s="192" t="str">
        <f t="shared" si="1469"/>
        <v/>
      </c>
      <c r="U2013" s="303" t="str">
        <f t="shared" si="1470"/>
        <v/>
      </c>
      <c r="V2013" s="300" t="str">
        <f t="shared" si="1471"/>
        <v/>
      </c>
      <c r="W2013" s="192" t="str">
        <f t="shared" si="1472"/>
        <v/>
      </c>
      <c r="X2013" s="303" t="str">
        <f t="shared" si="1473"/>
        <v/>
      </c>
      <c r="Y2013" s="300" t="str">
        <f t="shared" si="1474"/>
        <v/>
      </c>
      <c r="Z2013" s="300" t="str">
        <f t="shared" si="1475"/>
        <v/>
      </c>
      <c r="AA2013" s="303" t="str">
        <f t="shared" si="1476"/>
        <v/>
      </c>
      <c r="AB2013" s="300" t="str">
        <f t="shared" si="1477"/>
        <v/>
      </c>
      <c r="AC2013" s="300" t="str">
        <f t="shared" si="1478"/>
        <v/>
      </c>
      <c r="AD2013" s="300" t="str">
        <f t="shared" si="1479"/>
        <v/>
      </c>
      <c r="AE2013" s="192" t="str">
        <f t="shared" si="1480"/>
        <v/>
      </c>
      <c r="AF2013" s="192" t="str">
        <f t="shared" si="1481"/>
        <v/>
      </c>
      <c r="AG2013" s="192"/>
      <c r="AJ2013" s="300" t="str">
        <f t="shared" si="1482"/>
        <v/>
      </c>
      <c r="AK2013" s="300" t="str">
        <f t="shared" si="1483"/>
        <v/>
      </c>
      <c r="AL2013" s="300" t="str">
        <f t="shared" si="1484"/>
        <v/>
      </c>
      <c r="AM2013" s="300" t="str">
        <f t="shared" si="1485"/>
        <v/>
      </c>
      <c r="AN2013" s="300" t="str">
        <f t="shared" si="1486"/>
        <v/>
      </c>
      <c r="AO2013" s="300" t="str">
        <f t="shared" si="1487"/>
        <v/>
      </c>
      <c r="AP2013" s="300" t="str">
        <f t="shared" si="1488"/>
        <v/>
      </c>
      <c r="AQ2013" s="300" t="str">
        <f t="shared" si="1489"/>
        <v/>
      </c>
      <c r="AR2013" s="306" t="str">
        <f t="shared" si="1490"/>
        <v/>
      </c>
      <c r="AS2013" s="300" t="str">
        <f t="shared" si="1491"/>
        <v/>
      </c>
      <c r="AT2013" s="300" t="str">
        <f t="shared" si="1492"/>
        <v/>
      </c>
      <c r="AU2013" s="192" t="str">
        <f t="shared" si="1493"/>
        <v>рбс</v>
      </c>
      <c r="AV2013" s="192" t="str">
        <f t="shared" si="1494"/>
        <v>рбс87520714общпро</v>
      </c>
      <c r="AW2013" s="191">
        <f t="shared" si="1495"/>
        <v>0</v>
      </c>
      <c r="AX2013" s="191">
        <f t="shared" si="1496"/>
        <v>0</v>
      </c>
      <c r="AY2013" s="191">
        <f t="shared" si="1497"/>
        <v>1957418.29</v>
      </c>
      <c r="AZ2013" s="191">
        <f t="shared" si="1498"/>
        <v>1056673.57</v>
      </c>
      <c r="BA2013" s="193">
        <f t="shared" si="1499"/>
        <v>1</v>
      </c>
      <c r="BB2013" s="193">
        <f t="shared" si="1500"/>
        <v>1</v>
      </c>
      <c r="BC2013" s="193">
        <f t="shared" si="1501"/>
        <v>1</v>
      </c>
      <c r="BD2013" s="191">
        <f t="shared" si="1461"/>
        <v>1957418.29</v>
      </c>
      <c r="BE2013" s="191">
        <f t="shared" si="1502"/>
        <v>1056673.57</v>
      </c>
      <c r="BF2013" s="210">
        <f t="shared" si="1503"/>
        <v>1957418.29</v>
      </c>
      <c r="BG2013" s="211">
        <f t="shared" si="1504"/>
        <v>1957418.29</v>
      </c>
      <c r="BH2013" s="289" t="str">
        <f t="shared" si="1507"/>
        <v>875</v>
      </c>
      <c r="BI2013" s="289" t="str">
        <f t="shared" si="1508"/>
        <v>0701</v>
      </c>
      <c r="BJ2013" s="284" t="s">
        <v>592</v>
      </c>
      <c r="BK2013" s="284" t="s">
        <v>586</v>
      </c>
      <c r="BL2013" s="233" t="str">
        <f t="shared" si="1505"/>
        <v/>
      </c>
    </row>
    <row r="2014" spans="1:64" ht="12" customHeight="1">
      <c r="A2014" s="333" t="s">
        <v>773</v>
      </c>
      <c r="B2014" s="381" t="s">
        <v>327</v>
      </c>
      <c r="C2014" s="333" t="s">
        <v>774</v>
      </c>
      <c r="D2014" s="381" t="s">
        <v>316</v>
      </c>
      <c r="E2014" s="381" t="s">
        <v>1448</v>
      </c>
      <c r="F2014" s="381" t="s">
        <v>586</v>
      </c>
      <c r="G2014" s="381" t="s">
        <v>407</v>
      </c>
      <c r="H2014" s="100" t="s">
        <v>653</v>
      </c>
      <c r="I2014" s="381" t="s">
        <v>505</v>
      </c>
      <c r="J2014" s="382">
        <v>1700</v>
      </c>
      <c r="K2014" s="382">
        <v>1700</v>
      </c>
      <c r="L2014" s="191" t="str">
        <f t="shared" si="1464"/>
        <v>875207140701011004Ф00024431001</v>
      </c>
      <c r="M2014" s="192">
        <f t="array" ref="M2014">IF(COUNT(SEARCH(Удалить_Роспись_КВСР,$B2014)*SEARCH(Удалить_Роспись_ПБС,$C2014)*SEARCH(Удалить_Роспись_КФСР, $D2014)*SEARCH(Удалить_Роспись_КЦСР,$E2014)*SEARCH(Удалить_Роспись_КВР,$F2014)*SEARCH(Удалить_Роспись_ЭК,$H2014)*SEARCH(Удалить_Роспись_КР,$I2014))&gt;0,0,1)</f>
        <v>0</v>
      </c>
      <c r="N2014" s="192">
        <v>0</v>
      </c>
      <c r="O2014" s="192" t="str">
        <f t="shared" si="1465"/>
        <v/>
      </c>
      <c r="P2014" s="192" t="str">
        <f t="shared" si="1506"/>
        <v/>
      </c>
      <c r="Q2014" s="300" t="str">
        <f t="shared" si="1466"/>
        <v/>
      </c>
      <c r="R2014" s="300" t="str">
        <f t="shared" si="1467"/>
        <v/>
      </c>
      <c r="S2014" s="300" t="str">
        <f t="shared" si="1468"/>
        <v/>
      </c>
      <c r="T2014" s="192" t="str">
        <f t="shared" si="1469"/>
        <v/>
      </c>
      <c r="U2014" s="303" t="str">
        <f t="shared" si="1470"/>
        <v/>
      </c>
      <c r="V2014" s="300" t="str">
        <f t="shared" si="1471"/>
        <v/>
      </c>
      <c r="W2014" s="192" t="str">
        <f t="shared" si="1472"/>
        <v/>
      </c>
      <c r="X2014" s="303" t="str">
        <f t="shared" si="1473"/>
        <v/>
      </c>
      <c r="Y2014" s="300" t="str">
        <f t="shared" si="1474"/>
        <v/>
      </c>
      <c r="Z2014" s="300" t="str">
        <f t="shared" si="1475"/>
        <v/>
      </c>
      <c r="AA2014" s="303" t="str">
        <f t="shared" si="1476"/>
        <v/>
      </c>
      <c r="AB2014" s="300" t="str">
        <f t="shared" si="1477"/>
        <v/>
      </c>
      <c r="AC2014" s="300" t="str">
        <f t="shared" si="1478"/>
        <v/>
      </c>
      <c r="AD2014" s="300" t="str">
        <f t="shared" si="1479"/>
        <v/>
      </c>
      <c r="AE2014" s="192" t="str">
        <f t="shared" si="1480"/>
        <v/>
      </c>
      <c r="AF2014" s="192" t="str">
        <f t="shared" si="1481"/>
        <v/>
      </c>
      <c r="AG2014" s="192"/>
      <c r="AJ2014" s="300" t="str">
        <f t="shared" si="1482"/>
        <v/>
      </c>
      <c r="AK2014" s="300" t="str">
        <f t="shared" si="1483"/>
        <v/>
      </c>
      <c r="AL2014" s="300" t="str">
        <f t="shared" si="1484"/>
        <v/>
      </c>
      <c r="AM2014" s="300" t="str">
        <f t="shared" si="1485"/>
        <v/>
      </c>
      <c r="AN2014" s="300" t="str">
        <f t="shared" si="1486"/>
        <v/>
      </c>
      <c r="AO2014" s="300" t="str">
        <f t="shared" si="1487"/>
        <v/>
      </c>
      <c r="AP2014" s="300" t="str">
        <f t="shared" si="1488"/>
        <v/>
      </c>
      <c r="AQ2014" s="300" t="str">
        <f t="shared" si="1489"/>
        <v/>
      </c>
      <c r="AR2014" s="306" t="str">
        <f t="shared" si="1490"/>
        <v/>
      </c>
      <c r="AS2014" s="300" t="str">
        <f t="shared" si="1491"/>
        <v/>
      </c>
      <c r="AT2014" s="300" t="str">
        <f t="shared" si="1492"/>
        <v/>
      </c>
      <c r="AU2014" s="192" t="str">
        <f t="shared" si="1493"/>
        <v>рбс</v>
      </c>
      <c r="AV2014" s="192" t="str">
        <f t="shared" si="1494"/>
        <v>рбс87520714общосн</v>
      </c>
      <c r="AW2014" s="191">
        <f t="shared" si="1495"/>
        <v>0</v>
      </c>
      <c r="AX2014" s="191">
        <f t="shared" si="1496"/>
        <v>0</v>
      </c>
      <c r="AY2014" s="191">
        <f t="shared" si="1497"/>
        <v>0</v>
      </c>
      <c r="AZ2014" s="191">
        <f t="shared" si="1498"/>
        <v>0</v>
      </c>
      <c r="BA2014" s="193">
        <f t="shared" si="1499"/>
        <v>1</v>
      </c>
      <c r="BB2014" s="193">
        <f t="shared" si="1500"/>
        <v>1</v>
      </c>
      <c r="BC2014" s="193">
        <f t="shared" si="1501"/>
        <v>1</v>
      </c>
      <c r="BD2014" s="191">
        <f t="shared" si="1461"/>
        <v>0</v>
      </c>
      <c r="BE2014" s="191">
        <f t="shared" si="1502"/>
        <v>0</v>
      </c>
      <c r="BF2014" s="210">
        <f t="shared" si="1503"/>
        <v>0</v>
      </c>
      <c r="BG2014" s="211">
        <f t="shared" si="1504"/>
        <v>0</v>
      </c>
      <c r="BH2014" s="289" t="str">
        <f t="shared" si="1507"/>
        <v>875</v>
      </c>
      <c r="BI2014" s="289" t="str">
        <f t="shared" si="1508"/>
        <v>0701</v>
      </c>
      <c r="BJ2014" s="284" t="s">
        <v>592</v>
      </c>
      <c r="BK2014" s="284" t="s">
        <v>586</v>
      </c>
      <c r="BL2014" s="233" t="str">
        <f t="shared" si="1505"/>
        <v/>
      </c>
    </row>
    <row r="2015" spans="1:64" ht="12" customHeight="1">
      <c r="A2015" s="333" t="s">
        <v>773</v>
      </c>
      <c r="B2015" s="381" t="s">
        <v>327</v>
      </c>
      <c r="C2015" s="333" t="s">
        <v>774</v>
      </c>
      <c r="D2015" s="381" t="s">
        <v>316</v>
      </c>
      <c r="E2015" s="381" t="s">
        <v>1449</v>
      </c>
      <c r="F2015" s="381" t="s">
        <v>586</v>
      </c>
      <c r="G2015" s="381" t="s">
        <v>393</v>
      </c>
      <c r="H2015" s="100" t="s">
        <v>653</v>
      </c>
      <c r="I2015" s="381" t="s">
        <v>505</v>
      </c>
      <c r="J2015" s="382">
        <v>199292</v>
      </c>
      <c r="K2015" s="382">
        <v>167907.89</v>
      </c>
      <c r="L2015" s="191" t="str">
        <f t="shared" si="1464"/>
        <v>875207140701011004Э01024422301</v>
      </c>
      <c r="M2015" s="192">
        <f t="array" ref="M2015">IF(COUNT(SEARCH(Удалить_Роспись_КВСР,$B2015)*SEARCH(Удалить_Роспись_ПБС,$C2015)*SEARCH(Удалить_Роспись_КФСР, $D2015)*SEARCH(Удалить_Роспись_КЦСР,$E2015)*SEARCH(Удалить_Роспись_КВР,$F2015)*SEARCH(Удалить_Роспись_ЭК,$H2015)*SEARCH(Удалить_Роспись_КР,$I2015))&gt;0,0,1)</f>
        <v>0</v>
      </c>
      <c r="N2015" s="192">
        <f>IF(COUNT(SEARCH(Удалить_Индекс_КВСР,$B2015)*SEARCH(Удалить_Индекс_ПБС,$C2015)*SEARCH(Удалить_Индекс_КФСР,$D2015)*SEARCH(Удалить_Индекс_КЦСР,$E2015)*SEARCH(Удалить_Индекс_КВР,$F2015)*SEARCH(Удалить_Индекс_ЭК,$H2015)*SEARCH(Удалить_Индекс_КР,$I2015))&gt;0,0,1)</f>
        <v>1</v>
      </c>
      <c r="O2015" s="192" t="str">
        <f t="shared" si="1465"/>
        <v/>
      </c>
      <c r="P2015" s="192" t="str">
        <f t="shared" si="1506"/>
        <v/>
      </c>
      <c r="Q2015" s="300" t="str">
        <f t="shared" si="1466"/>
        <v/>
      </c>
      <c r="R2015" s="300" t="str">
        <f t="shared" si="1467"/>
        <v/>
      </c>
      <c r="S2015" s="300" t="str">
        <f t="shared" si="1468"/>
        <v/>
      </c>
      <c r="T2015" s="192" t="str">
        <f t="shared" si="1469"/>
        <v/>
      </c>
      <c r="U2015" s="303" t="str">
        <f t="shared" si="1470"/>
        <v/>
      </c>
      <c r="V2015" s="300" t="str">
        <f t="shared" si="1471"/>
        <v/>
      </c>
      <c r="W2015" s="192" t="str">
        <f t="shared" si="1472"/>
        <v/>
      </c>
      <c r="X2015" s="303" t="str">
        <f t="shared" si="1473"/>
        <v/>
      </c>
      <c r="Y2015" s="300" t="str">
        <f t="shared" si="1474"/>
        <v/>
      </c>
      <c r="Z2015" s="300" t="str">
        <f t="shared" si="1475"/>
        <v/>
      </c>
      <c r="AA2015" s="303" t="str">
        <f t="shared" si="1476"/>
        <v/>
      </c>
      <c r="AB2015" s="300" t="str">
        <f t="shared" si="1477"/>
        <v/>
      </c>
      <c r="AC2015" s="300" t="str">
        <f t="shared" si="1478"/>
        <v/>
      </c>
      <c r="AD2015" s="300" t="str">
        <f t="shared" si="1479"/>
        <v/>
      </c>
      <c r="AE2015" s="192" t="str">
        <f t="shared" si="1480"/>
        <v/>
      </c>
      <c r="AF2015" s="192" t="str">
        <f t="shared" si="1481"/>
        <v/>
      </c>
      <c r="AG2015" s="192"/>
      <c r="AJ2015" s="300" t="str">
        <f t="shared" si="1482"/>
        <v/>
      </c>
      <c r="AK2015" s="300" t="str">
        <f t="shared" si="1483"/>
        <v/>
      </c>
      <c r="AL2015" s="300" t="str">
        <f t="shared" si="1484"/>
        <v/>
      </c>
      <c r="AM2015" s="300" t="str">
        <f t="shared" si="1485"/>
        <v/>
      </c>
      <c r="AN2015" s="300" t="str">
        <f t="shared" si="1486"/>
        <v/>
      </c>
      <c r="AO2015" s="300" t="str">
        <f t="shared" si="1487"/>
        <v/>
      </c>
      <c r="AP2015" s="300" t="str">
        <f t="shared" si="1488"/>
        <v/>
      </c>
      <c r="AQ2015" s="300" t="str">
        <f t="shared" si="1489"/>
        <v/>
      </c>
      <c r="AR2015" s="306" t="str">
        <f t="shared" si="1490"/>
        <v/>
      </c>
      <c r="AS2015" s="300" t="str">
        <f t="shared" si="1491"/>
        <v/>
      </c>
      <c r="AT2015" s="300" t="str">
        <f t="shared" si="1492"/>
        <v/>
      </c>
      <c r="AU2015" s="192" t="str">
        <f t="shared" si="1493"/>
        <v>рбс</v>
      </c>
      <c r="AV2015" s="192" t="str">
        <f t="shared" si="1494"/>
        <v>рбс87520714общком</v>
      </c>
      <c r="AW2015" s="191">
        <f t="shared" si="1495"/>
        <v>0</v>
      </c>
      <c r="AX2015" s="191">
        <f t="shared" si="1496"/>
        <v>0</v>
      </c>
      <c r="AY2015" s="191">
        <f t="shared" si="1497"/>
        <v>199292</v>
      </c>
      <c r="AZ2015" s="191">
        <f t="shared" si="1498"/>
        <v>167907.89</v>
      </c>
      <c r="BA2015" s="193">
        <f t="shared" si="1499"/>
        <v>1</v>
      </c>
      <c r="BB2015" s="193">
        <f t="shared" si="1500"/>
        <v>1</v>
      </c>
      <c r="BC2015" s="193">
        <f t="shared" si="1501"/>
        <v>1</v>
      </c>
      <c r="BD2015" s="191">
        <f t="shared" si="1461"/>
        <v>199292</v>
      </c>
      <c r="BE2015" s="191">
        <f t="shared" si="1502"/>
        <v>167907.89</v>
      </c>
      <c r="BF2015" s="210">
        <f t="shared" si="1503"/>
        <v>199292</v>
      </c>
      <c r="BG2015" s="211">
        <f t="shared" si="1504"/>
        <v>199292</v>
      </c>
      <c r="BH2015" s="289" t="str">
        <f t="shared" si="1507"/>
        <v>875</v>
      </c>
      <c r="BI2015" s="289" t="str">
        <f t="shared" si="1508"/>
        <v>0701</v>
      </c>
      <c r="BJ2015" s="284" t="s">
        <v>592</v>
      </c>
      <c r="BK2015" s="284" t="s">
        <v>586</v>
      </c>
      <c r="BL2015" s="233" t="str">
        <f t="shared" si="1505"/>
        <v/>
      </c>
    </row>
    <row r="2016" spans="1:64" ht="12" hidden="1" customHeight="1">
      <c r="A2016" s="333" t="s">
        <v>773</v>
      </c>
      <c r="B2016" s="381" t="s">
        <v>327</v>
      </c>
      <c r="C2016" s="333" t="s">
        <v>774</v>
      </c>
      <c r="D2016" s="381" t="s">
        <v>316</v>
      </c>
      <c r="E2016" s="381" t="s">
        <v>1450</v>
      </c>
      <c r="F2016" s="381" t="s">
        <v>608</v>
      </c>
      <c r="G2016" s="381" t="s">
        <v>385</v>
      </c>
      <c r="H2016" s="100" t="s">
        <v>653</v>
      </c>
      <c r="I2016" s="381" t="s">
        <v>339</v>
      </c>
      <c r="J2016" s="382">
        <v>1918634.42</v>
      </c>
      <c r="K2016" s="382">
        <v>1702155.72</v>
      </c>
      <c r="L2016" s="191" t="str">
        <f t="shared" si="1464"/>
        <v>875207140701011007408011121110</v>
      </c>
      <c r="M2016" s="192">
        <f t="array" ref="M2016">IF(COUNT(SEARCH(Удалить_Роспись_КВСР,$B2016)*SEARCH(Удалить_Роспись_ПБС,$C2016)*SEARCH(Удалить_Роспись_КФСР, $D2016)*SEARCH(Удалить_Роспись_КЦСР,$E2016)*SEARCH(Удалить_Роспись_КВР,$F2016)*SEARCH(Удалить_Роспись_ЭК,$H2016)*SEARCH(Удалить_Роспись_КР,$I2016))&gt;0,0,1)</f>
        <v>0</v>
      </c>
      <c r="N2016" s="192">
        <v>0</v>
      </c>
      <c r="O2016" s="192" t="str">
        <f t="shared" si="1465"/>
        <v/>
      </c>
      <c r="P2016" s="192" t="str">
        <f t="shared" si="1506"/>
        <v/>
      </c>
      <c r="Q2016" s="300" t="str">
        <f t="shared" si="1466"/>
        <v/>
      </c>
      <c r="R2016" s="300" t="str">
        <f t="shared" si="1467"/>
        <v/>
      </c>
      <c r="S2016" s="300" t="str">
        <f t="shared" si="1468"/>
        <v/>
      </c>
      <c r="T2016" s="192" t="str">
        <f t="shared" si="1469"/>
        <v/>
      </c>
      <c r="U2016" s="303" t="str">
        <f t="shared" si="1470"/>
        <v/>
      </c>
      <c r="V2016" s="300" t="str">
        <f t="shared" si="1471"/>
        <v/>
      </c>
      <c r="W2016" s="192" t="str">
        <f t="shared" si="1472"/>
        <v/>
      </c>
      <c r="X2016" s="303" t="str">
        <f t="shared" si="1473"/>
        <v/>
      </c>
      <c r="Y2016" s="300" t="str">
        <f t="shared" si="1474"/>
        <v/>
      </c>
      <c r="Z2016" s="300" t="str">
        <f t="shared" si="1475"/>
        <v/>
      </c>
      <c r="AA2016" s="303" t="str">
        <f t="shared" si="1476"/>
        <v/>
      </c>
      <c r="AB2016" s="300" t="str">
        <f t="shared" si="1477"/>
        <v/>
      </c>
      <c r="AC2016" s="300" t="str">
        <f t="shared" si="1478"/>
        <v/>
      </c>
      <c r="AD2016" s="300" t="str">
        <f t="shared" si="1479"/>
        <v/>
      </c>
      <c r="AE2016" s="192" t="str">
        <f t="shared" si="1480"/>
        <v/>
      </c>
      <c r="AF2016" s="192" t="str">
        <f t="shared" si="1481"/>
        <v/>
      </c>
      <c r="AG2016" s="192"/>
      <c r="AJ2016" s="300" t="str">
        <f t="shared" si="1482"/>
        <v/>
      </c>
      <c r="AK2016" s="300" t="str">
        <f t="shared" si="1483"/>
        <v/>
      </c>
      <c r="AL2016" s="300" t="str">
        <f t="shared" si="1484"/>
        <v/>
      </c>
      <c r="AM2016" s="300" t="str">
        <f t="shared" si="1485"/>
        <v/>
      </c>
      <c r="AN2016" s="300" t="str">
        <f t="shared" si="1486"/>
        <v/>
      </c>
      <c r="AO2016" s="300" t="str">
        <f t="shared" si="1487"/>
        <v/>
      </c>
      <c r="AP2016" s="300" t="str">
        <f t="shared" si="1488"/>
        <v/>
      </c>
      <c r="AQ2016" s="300" t="str">
        <f t="shared" si="1489"/>
        <v/>
      </c>
      <c r="AR2016" s="306" t="str">
        <f t="shared" si="1490"/>
        <v/>
      </c>
      <c r="AS2016" s="300" t="str">
        <f t="shared" si="1491"/>
        <v/>
      </c>
      <c r="AT2016" s="300" t="str">
        <f t="shared" si="1492"/>
        <v/>
      </c>
      <c r="AU2016" s="192" t="str">
        <f t="shared" si="1493"/>
        <v>рбс</v>
      </c>
      <c r="AV2016" s="192" t="str">
        <f t="shared" si="1494"/>
        <v>рбс87520714общопл</v>
      </c>
      <c r="AW2016" s="191">
        <f t="shared" si="1495"/>
        <v>0</v>
      </c>
      <c r="AX2016" s="191">
        <f t="shared" si="1496"/>
        <v>0</v>
      </c>
      <c r="AY2016" s="191">
        <f t="shared" si="1497"/>
        <v>0</v>
      </c>
      <c r="AZ2016" s="191">
        <f t="shared" si="1498"/>
        <v>0</v>
      </c>
      <c r="BA2016" s="193">
        <f t="shared" si="1499"/>
        <v>1</v>
      </c>
      <c r="BB2016" s="193">
        <f t="shared" si="1500"/>
        <v>1</v>
      </c>
      <c r="BC2016" s="193">
        <f t="shared" si="1501"/>
        <v>1</v>
      </c>
      <c r="BD2016" s="191">
        <f t="shared" si="1461"/>
        <v>0</v>
      </c>
      <c r="BE2016" s="191">
        <f t="shared" si="1502"/>
        <v>0</v>
      </c>
      <c r="BF2016" s="210">
        <f t="shared" si="1503"/>
        <v>0</v>
      </c>
      <c r="BG2016" s="211">
        <f t="shared" si="1504"/>
        <v>0</v>
      </c>
      <c r="BH2016" s="289" t="str">
        <f t="shared" si="1507"/>
        <v>875</v>
      </c>
      <c r="BI2016" s="289" t="str">
        <f t="shared" si="1508"/>
        <v>0701</v>
      </c>
      <c r="BJ2016" s="284" t="s">
        <v>592</v>
      </c>
      <c r="BK2016" s="284" t="s">
        <v>586</v>
      </c>
      <c r="BL2016" s="233" t="str">
        <f t="shared" si="1505"/>
        <v/>
      </c>
    </row>
    <row r="2017" spans="1:64" ht="12" hidden="1" customHeight="1">
      <c r="A2017" s="333" t="s">
        <v>773</v>
      </c>
      <c r="B2017" s="381" t="s">
        <v>327</v>
      </c>
      <c r="C2017" s="333" t="s">
        <v>774</v>
      </c>
      <c r="D2017" s="381" t="s">
        <v>316</v>
      </c>
      <c r="E2017" s="381" t="s">
        <v>1450</v>
      </c>
      <c r="F2017" s="381" t="s">
        <v>589</v>
      </c>
      <c r="G2017" s="381" t="s">
        <v>386</v>
      </c>
      <c r="H2017" s="100" t="s">
        <v>653</v>
      </c>
      <c r="I2017" s="381" t="s">
        <v>339</v>
      </c>
      <c r="J2017" s="382">
        <v>13070</v>
      </c>
      <c r="K2017" s="382">
        <v>958</v>
      </c>
      <c r="L2017" s="191" t="str">
        <f t="shared" si="1464"/>
        <v>875207140701011007408011221210</v>
      </c>
      <c r="M2017" s="192">
        <f t="array" ref="M2017">IF(COUNT(SEARCH(Удалить_Роспись_КВСР,$B2017)*SEARCH(Удалить_Роспись_ПБС,$C2017)*SEARCH(Удалить_Роспись_КФСР, $D2017)*SEARCH(Удалить_Роспись_КЦСР,$E2017)*SEARCH(Удалить_Роспись_КВР,$F2017)*SEARCH(Удалить_Роспись_ЭК,$H2017)*SEARCH(Удалить_Роспись_КР,$I2017))&gt;0,0,1)</f>
        <v>0</v>
      </c>
      <c r="N2017" s="192">
        <v>0</v>
      </c>
      <c r="O2017" s="192" t="str">
        <f t="shared" si="1465"/>
        <v/>
      </c>
      <c r="P2017" s="192" t="str">
        <f t="shared" si="1506"/>
        <v/>
      </c>
      <c r="Q2017" s="300" t="str">
        <f t="shared" si="1466"/>
        <v/>
      </c>
      <c r="R2017" s="300" t="str">
        <f t="shared" si="1467"/>
        <v/>
      </c>
      <c r="S2017" s="300" t="str">
        <f t="shared" si="1468"/>
        <v/>
      </c>
      <c r="T2017" s="192" t="str">
        <f t="shared" si="1469"/>
        <v/>
      </c>
      <c r="U2017" s="303" t="str">
        <f t="shared" si="1470"/>
        <v/>
      </c>
      <c r="V2017" s="300" t="str">
        <f t="shared" si="1471"/>
        <v/>
      </c>
      <c r="W2017" s="192" t="str">
        <f t="shared" si="1472"/>
        <v/>
      </c>
      <c r="X2017" s="303" t="str">
        <f t="shared" si="1473"/>
        <v/>
      </c>
      <c r="Y2017" s="300" t="str">
        <f t="shared" si="1474"/>
        <v/>
      </c>
      <c r="Z2017" s="300" t="str">
        <f t="shared" si="1475"/>
        <v/>
      </c>
      <c r="AA2017" s="303" t="str">
        <f t="shared" si="1476"/>
        <v/>
      </c>
      <c r="AB2017" s="300" t="str">
        <f t="shared" si="1477"/>
        <v/>
      </c>
      <c r="AC2017" s="300" t="str">
        <f t="shared" si="1478"/>
        <v/>
      </c>
      <c r="AD2017" s="300" t="str">
        <f t="shared" si="1479"/>
        <v/>
      </c>
      <c r="AE2017" s="192" t="str">
        <f t="shared" si="1480"/>
        <v/>
      </c>
      <c r="AF2017" s="192" t="str">
        <f t="shared" si="1481"/>
        <v/>
      </c>
      <c r="AG2017" s="192"/>
      <c r="AJ2017" s="300" t="str">
        <f t="shared" si="1482"/>
        <v/>
      </c>
      <c r="AK2017" s="300" t="str">
        <f t="shared" si="1483"/>
        <v/>
      </c>
      <c r="AL2017" s="300" t="str">
        <f t="shared" si="1484"/>
        <v/>
      </c>
      <c r="AM2017" s="300" t="str">
        <f t="shared" si="1485"/>
        <v/>
      </c>
      <c r="AN2017" s="300" t="str">
        <f t="shared" si="1486"/>
        <v/>
      </c>
      <c r="AO2017" s="300" t="str">
        <f t="shared" si="1487"/>
        <v/>
      </c>
      <c r="AP2017" s="300" t="str">
        <f t="shared" si="1488"/>
        <v/>
      </c>
      <c r="AQ2017" s="300" t="str">
        <f t="shared" si="1489"/>
        <v/>
      </c>
      <c r="AR2017" s="306" t="str">
        <f t="shared" si="1490"/>
        <v/>
      </c>
      <c r="AS2017" s="300" t="str">
        <f t="shared" si="1491"/>
        <v/>
      </c>
      <c r="AT2017" s="300" t="str">
        <f t="shared" si="1492"/>
        <v/>
      </c>
      <c r="AU2017" s="192" t="str">
        <f t="shared" si="1493"/>
        <v>рбс</v>
      </c>
      <c r="AV2017" s="192" t="str">
        <f t="shared" si="1494"/>
        <v>рбс87520714общпро</v>
      </c>
      <c r="AW2017" s="191">
        <f t="shared" si="1495"/>
        <v>0</v>
      </c>
      <c r="AX2017" s="191">
        <f t="shared" si="1496"/>
        <v>0</v>
      </c>
      <c r="AY2017" s="191">
        <f t="shared" si="1497"/>
        <v>0</v>
      </c>
      <c r="AZ2017" s="191">
        <f t="shared" si="1498"/>
        <v>0</v>
      </c>
      <c r="BA2017" s="193">
        <f t="shared" si="1499"/>
        <v>1</v>
      </c>
      <c r="BB2017" s="193">
        <f t="shared" si="1500"/>
        <v>1</v>
      </c>
      <c r="BC2017" s="193">
        <f t="shared" si="1501"/>
        <v>1</v>
      </c>
      <c r="BD2017" s="191">
        <f t="shared" si="1461"/>
        <v>0</v>
      </c>
      <c r="BE2017" s="191">
        <f t="shared" si="1502"/>
        <v>0</v>
      </c>
      <c r="BF2017" s="210">
        <f t="shared" si="1503"/>
        <v>0</v>
      </c>
      <c r="BG2017" s="211">
        <f t="shared" si="1504"/>
        <v>0</v>
      </c>
      <c r="BH2017" s="289" t="str">
        <f t="shared" si="1507"/>
        <v>875</v>
      </c>
      <c r="BI2017" s="289" t="str">
        <f t="shared" si="1508"/>
        <v>0701</v>
      </c>
      <c r="BJ2017" s="284" t="s">
        <v>592</v>
      </c>
      <c r="BK2017" s="284" t="s">
        <v>586</v>
      </c>
      <c r="BL2017" s="233" t="str">
        <f t="shared" si="1505"/>
        <v/>
      </c>
    </row>
    <row r="2018" spans="1:64" ht="12" hidden="1" customHeight="1">
      <c r="A2018" s="333" t="s">
        <v>773</v>
      </c>
      <c r="B2018" s="381" t="s">
        <v>327</v>
      </c>
      <c r="C2018" s="333" t="s">
        <v>774</v>
      </c>
      <c r="D2018" s="381" t="s">
        <v>316</v>
      </c>
      <c r="E2018" s="381" t="s">
        <v>1450</v>
      </c>
      <c r="F2018" s="381" t="s">
        <v>902</v>
      </c>
      <c r="G2018" s="381" t="s">
        <v>387</v>
      </c>
      <c r="H2018" s="100" t="s">
        <v>653</v>
      </c>
      <c r="I2018" s="381" t="s">
        <v>339</v>
      </c>
      <c r="J2018" s="382">
        <v>579427.6</v>
      </c>
      <c r="K2018" s="382">
        <v>506251.77</v>
      </c>
      <c r="L2018" s="191" t="str">
        <f t="shared" si="1464"/>
        <v>875207140701011007408011921310</v>
      </c>
      <c r="M2018" s="192">
        <f t="array" ref="M2018">IF(COUNT(SEARCH(Удалить_Роспись_КВСР,$B2018)*SEARCH(Удалить_Роспись_ПБС,$C2018)*SEARCH(Удалить_Роспись_КФСР, $D2018)*SEARCH(Удалить_Роспись_КЦСР,$E2018)*SEARCH(Удалить_Роспись_КВР,$F2018)*SEARCH(Удалить_Роспись_ЭК,$H2018)*SEARCH(Удалить_Роспись_КР,$I2018))&gt;0,0,1)</f>
        <v>0</v>
      </c>
      <c r="N2018" s="192">
        <v>0</v>
      </c>
      <c r="O2018" s="192" t="str">
        <f t="shared" si="1465"/>
        <v/>
      </c>
      <c r="P2018" s="192" t="str">
        <f t="shared" si="1506"/>
        <v/>
      </c>
      <c r="Q2018" s="300" t="str">
        <f t="shared" si="1466"/>
        <v/>
      </c>
      <c r="R2018" s="300" t="str">
        <f t="shared" si="1467"/>
        <v/>
      </c>
      <c r="S2018" s="300" t="str">
        <f t="shared" si="1468"/>
        <v/>
      </c>
      <c r="T2018" s="192" t="str">
        <f t="shared" si="1469"/>
        <v/>
      </c>
      <c r="U2018" s="303" t="str">
        <f t="shared" si="1470"/>
        <v/>
      </c>
      <c r="V2018" s="300" t="str">
        <f t="shared" si="1471"/>
        <v/>
      </c>
      <c r="W2018" s="192" t="str">
        <f t="shared" si="1472"/>
        <v/>
      </c>
      <c r="X2018" s="303" t="str">
        <f t="shared" si="1473"/>
        <v/>
      </c>
      <c r="Y2018" s="300" t="str">
        <f t="shared" si="1474"/>
        <v/>
      </c>
      <c r="Z2018" s="300" t="str">
        <f t="shared" si="1475"/>
        <v/>
      </c>
      <c r="AA2018" s="303" t="str">
        <f t="shared" si="1476"/>
        <v/>
      </c>
      <c r="AB2018" s="300" t="str">
        <f t="shared" si="1477"/>
        <v/>
      </c>
      <c r="AC2018" s="300" t="str">
        <f t="shared" si="1478"/>
        <v/>
      </c>
      <c r="AD2018" s="300" t="str">
        <f t="shared" si="1479"/>
        <v/>
      </c>
      <c r="AE2018" s="192" t="str">
        <f t="shared" si="1480"/>
        <v/>
      </c>
      <c r="AF2018" s="192" t="str">
        <f t="shared" si="1481"/>
        <v/>
      </c>
      <c r="AG2018" s="192"/>
      <c r="AJ2018" s="300" t="str">
        <f t="shared" si="1482"/>
        <v/>
      </c>
      <c r="AK2018" s="300" t="str">
        <f t="shared" si="1483"/>
        <v/>
      </c>
      <c r="AL2018" s="300" t="str">
        <f t="shared" si="1484"/>
        <v/>
      </c>
      <c r="AM2018" s="300" t="str">
        <f t="shared" si="1485"/>
        <v/>
      </c>
      <c r="AN2018" s="300" t="str">
        <f t="shared" si="1486"/>
        <v/>
      </c>
      <c r="AO2018" s="300" t="str">
        <f t="shared" si="1487"/>
        <v/>
      </c>
      <c r="AP2018" s="300" t="str">
        <f t="shared" si="1488"/>
        <v/>
      </c>
      <c r="AQ2018" s="300" t="str">
        <f t="shared" si="1489"/>
        <v/>
      </c>
      <c r="AR2018" s="306" t="str">
        <f t="shared" si="1490"/>
        <v/>
      </c>
      <c r="AS2018" s="300" t="str">
        <f t="shared" si="1491"/>
        <v/>
      </c>
      <c r="AT2018" s="300" t="str">
        <f t="shared" si="1492"/>
        <v/>
      </c>
      <c r="AU2018" s="192" t="str">
        <f t="shared" si="1493"/>
        <v>рбс</v>
      </c>
      <c r="AV2018" s="192" t="str">
        <f t="shared" si="1494"/>
        <v>рбс87520714общопл</v>
      </c>
      <c r="AW2018" s="191">
        <f t="shared" si="1495"/>
        <v>0</v>
      </c>
      <c r="AX2018" s="191">
        <f t="shared" si="1496"/>
        <v>0</v>
      </c>
      <c r="AY2018" s="191">
        <f t="shared" si="1497"/>
        <v>0</v>
      </c>
      <c r="AZ2018" s="191">
        <f t="shared" si="1498"/>
        <v>0</v>
      </c>
      <c r="BA2018" s="193">
        <f t="shared" si="1499"/>
        <v>1</v>
      </c>
      <c r="BB2018" s="193">
        <f t="shared" si="1500"/>
        <v>1</v>
      </c>
      <c r="BC2018" s="193">
        <f t="shared" si="1501"/>
        <v>1</v>
      </c>
      <c r="BD2018" s="191">
        <f t="shared" si="1461"/>
        <v>0</v>
      </c>
      <c r="BE2018" s="191">
        <f t="shared" si="1502"/>
        <v>0</v>
      </c>
      <c r="BF2018" s="210">
        <f t="shared" si="1503"/>
        <v>0</v>
      </c>
      <c r="BG2018" s="211">
        <f t="shared" si="1504"/>
        <v>0</v>
      </c>
      <c r="BH2018" s="289" t="str">
        <f t="shared" si="1507"/>
        <v>875</v>
      </c>
      <c r="BI2018" s="289" t="str">
        <f t="shared" si="1508"/>
        <v>0701</v>
      </c>
      <c r="BJ2018" s="284" t="s">
        <v>592</v>
      </c>
      <c r="BK2018" s="284" t="s">
        <v>586</v>
      </c>
      <c r="BL2018" s="233" t="str">
        <f t="shared" si="1505"/>
        <v/>
      </c>
    </row>
    <row r="2019" spans="1:64" ht="12" hidden="1" customHeight="1">
      <c r="A2019" s="333" t="s">
        <v>773</v>
      </c>
      <c r="B2019" s="381" t="s">
        <v>327</v>
      </c>
      <c r="C2019" s="333" t="s">
        <v>774</v>
      </c>
      <c r="D2019" s="381" t="s">
        <v>316</v>
      </c>
      <c r="E2019" s="381" t="s">
        <v>1450</v>
      </c>
      <c r="F2019" s="381" t="s">
        <v>586</v>
      </c>
      <c r="G2019" s="381" t="s">
        <v>389</v>
      </c>
      <c r="H2019" s="100" t="s">
        <v>653</v>
      </c>
      <c r="I2019" s="381" t="s">
        <v>339</v>
      </c>
      <c r="J2019" s="382">
        <v>17500</v>
      </c>
      <c r="K2019" s="382">
        <v>0</v>
      </c>
      <c r="L2019" s="191" t="str">
        <f t="shared" si="1464"/>
        <v>875207140701011007408024422610</v>
      </c>
      <c r="M2019" s="192">
        <f t="array" ref="M2019">IF(COUNT(SEARCH(Удалить_Роспись_КВСР,$B2019)*SEARCH(Удалить_Роспись_ПБС,$C2019)*SEARCH(Удалить_Роспись_КФСР, $D2019)*SEARCH(Удалить_Роспись_КЦСР,$E2019)*SEARCH(Удалить_Роспись_КВР,$F2019)*SEARCH(Удалить_Роспись_ЭК,$H2019)*SEARCH(Удалить_Роспись_КР,$I2019))&gt;0,0,1)</f>
        <v>0</v>
      </c>
      <c r="N2019" s="192">
        <v>0</v>
      </c>
      <c r="O2019" s="192" t="str">
        <f t="shared" si="1465"/>
        <v/>
      </c>
      <c r="P2019" s="192" t="str">
        <f t="shared" si="1506"/>
        <v/>
      </c>
      <c r="Q2019" s="300" t="str">
        <f t="shared" si="1466"/>
        <v/>
      </c>
      <c r="R2019" s="300" t="str">
        <f t="shared" si="1467"/>
        <v/>
      </c>
      <c r="S2019" s="300" t="str">
        <f t="shared" si="1468"/>
        <v/>
      </c>
      <c r="T2019" s="192" t="str">
        <f t="shared" si="1469"/>
        <v/>
      </c>
      <c r="U2019" s="303" t="str">
        <f t="shared" si="1470"/>
        <v/>
      </c>
      <c r="V2019" s="300" t="str">
        <f t="shared" si="1471"/>
        <v/>
      </c>
      <c r="W2019" s="192" t="str">
        <f t="shared" si="1472"/>
        <v/>
      </c>
      <c r="X2019" s="303" t="str">
        <f t="shared" si="1473"/>
        <v/>
      </c>
      <c r="Y2019" s="300" t="str">
        <f t="shared" si="1474"/>
        <v/>
      </c>
      <c r="Z2019" s="300" t="str">
        <f t="shared" si="1475"/>
        <v/>
      </c>
      <c r="AA2019" s="303" t="str">
        <f t="shared" si="1476"/>
        <v/>
      </c>
      <c r="AB2019" s="300" t="str">
        <f t="shared" si="1477"/>
        <v/>
      </c>
      <c r="AC2019" s="300" t="str">
        <f t="shared" si="1478"/>
        <v/>
      </c>
      <c r="AD2019" s="300" t="str">
        <f t="shared" si="1479"/>
        <v/>
      </c>
      <c r="AE2019" s="192" t="str">
        <f t="shared" si="1480"/>
        <v/>
      </c>
      <c r="AF2019" s="192" t="str">
        <f t="shared" si="1481"/>
        <v/>
      </c>
      <c r="AG2019" s="192"/>
      <c r="AJ2019" s="300" t="str">
        <f t="shared" si="1482"/>
        <v/>
      </c>
      <c r="AK2019" s="300" t="str">
        <f t="shared" si="1483"/>
        <v/>
      </c>
      <c r="AL2019" s="300" t="str">
        <f t="shared" si="1484"/>
        <v/>
      </c>
      <c r="AM2019" s="300" t="str">
        <f t="shared" si="1485"/>
        <v/>
      </c>
      <c r="AN2019" s="300" t="str">
        <f t="shared" si="1486"/>
        <v/>
      </c>
      <c r="AO2019" s="300" t="str">
        <f t="shared" si="1487"/>
        <v/>
      </c>
      <c r="AP2019" s="300" t="str">
        <f t="shared" si="1488"/>
        <v/>
      </c>
      <c r="AQ2019" s="300" t="str">
        <f t="shared" si="1489"/>
        <v/>
      </c>
      <c r="AR2019" s="306" t="str">
        <f t="shared" si="1490"/>
        <v/>
      </c>
      <c r="AS2019" s="300" t="str">
        <f t="shared" si="1491"/>
        <v/>
      </c>
      <c r="AT2019" s="300" t="str">
        <f t="shared" si="1492"/>
        <v/>
      </c>
      <c r="AU2019" s="192" t="str">
        <f t="shared" si="1493"/>
        <v>рбс</v>
      </c>
      <c r="AV2019" s="192" t="str">
        <f t="shared" si="1494"/>
        <v>рбс87520714общпро</v>
      </c>
      <c r="AW2019" s="191">
        <f t="shared" si="1495"/>
        <v>0</v>
      </c>
      <c r="AX2019" s="191">
        <f t="shared" si="1496"/>
        <v>0</v>
      </c>
      <c r="AY2019" s="191">
        <f t="shared" si="1497"/>
        <v>0</v>
      </c>
      <c r="AZ2019" s="191">
        <f t="shared" si="1498"/>
        <v>0</v>
      </c>
      <c r="BA2019" s="193">
        <f t="shared" si="1499"/>
        <v>1</v>
      </c>
      <c r="BB2019" s="193">
        <f t="shared" si="1500"/>
        <v>1</v>
      </c>
      <c r="BC2019" s="193">
        <f t="shared" si="1501"/>
        <v>1</v>
      </c>
      <c r="BD2019" s="191">
        <f t="shared" si="1461"/>
        <v>0</v>
      </c>
      <c r="BE2019" s="191">
        <f t="shared" si="1502"/>
        <v>0</v>
      </c>
      <c r="BF2019" s="210">
        <f t="shared" si="1503"/>
        <v>0</v>
      </c>
      <c r="BG2019" s="211">
        <f t="shared" si="1504"/>
        <v>0</v>
      </c>
      <c r="BH2019" s="289"/>
      <c r="BI2019" s="289"/>
      <c r="BL2019" s="233" t="str">
        <f t="shared" si="1505"/>
        <v/>
      </c>
    </row>
    <row r="2020" spans="1:64" ht="12" hidden="1" customHeight="1">
      <c r="A2020" s="333" t="s">
        <v>773</v>
      </c>
      <c r="B2020" s="381" t="s">
        <v>327</v>
      </c>
      <c r="C2020" s="333" t="s">
        <v>774</v>
      </c>
      <c r="D2020" s="381" t="s">
        <v>316</v>
      </c>
      <c r="E2020" s="381" t="s">
        <v>1451</v>
      </c>
      <c r="F2020" s="381" t="s">
        <v>608</v>
      </c>
      <c r="G2020" s="381" t="s">
        <v>385</v>
      </c>
      <c r="H2020" s="100" t="s">
        <v>653</v>
      </c>
      <c r="I2020" s="381" t="s">
        <v>339</v>
      </c>
      <c r="J2020" s="382">
        <v>4953182.68</v>
      </c>
      <c r="K2020" s="382">
        <v>3717605.55</v>
      </c>
      <c r="L2020" s="191" t="str">
        <f t="shared" si="1464"/>
        <v>875207140701011007588011121110</v>
      </c>
      <c r="M2020" s="192">
        <f t="array" ref="M2020">IF(COUNT(SEARCH(Удалить_Роспись_КВСР,$B2020)*SEARCH(Удалить_Роспись_ПБС,$C2020)*SEARCH(Удалить_Роспись_КФСР, $D2020)*SEARCH(Удалить_Роспись_КЦСР,$E2020)*SEARCH(Удалить_Роспись_КВР,$F2020)*SEARCH(Удалить_Роспись_ЭК,$H2020)*SEARCH(Удалить_Роспись_КР,$I2020))&gt;0,0,1)</f>
        <v>0</v>
      </c>
      <c r="N2020" s="192">
        <v>0</v>
      </c>
      <c r="O2020" s="192" t="str">
        <f t="shared" si="1465"/>
        <v/>
      </c>
      <c r="P2020" s="192" t="str">
        <f t="shared" si="1506"/>
        <v/>
      </c>
      <c r="Q2020" s="300" t="str">
        <f t="shared" si="1466"/>
        <v/>
      </c>
      <c r="R2020" s="300" t="str">
        <f t="shared" si="1467"/>
        <v/>
      </c>
      <c r="S2020" s="300" t="str">
        <f t="shared" si="1468"/>
        <v/>
      </c>
      <c r="T2020" s="192" t="str">
        <f t="shared" si="1469"/>
        <v/>
      </c>
      <c r="U2020" s="303" t="str">
        <f t="shared" si="1470"/>
        <v/>
      </c>
      <c r="V2020" s="300" t="str">
        <f t="shared" si="1471"/>
        <v/>
      </c>
      <c r="W2020" s="192" t="str">
        <f t="shared" si="1472"/>
        <v/>
      </c>
      <c r="X2020" s="303" t="str">
        <f t="shared" si="1473"/>
        <v/>
      </c>
      <c r="Y2020" s="300" t="str">
        <f t="shared" si="1474"/>
        <v/>
      </c>
      <c r="Z2020" s="300" t="str">
        <f t="shared" si="1475"/>
        <v/>
      </c>
      <c r="AA2020" s="303" t="str">
        <f t="shared" si="1476"/>
        <v/>
      </c>
      <c r="AB2020" s="300" t="str">
        <f t="shared" si="1477"/>
        <v/>
      </c>
      <c r="AC2020" s="300" t="str">
        <f t="shared" si="1478"/>
        <v/>
      </c>
      <c r="AD2020" s="300" t="str">
        <f t="shared" si="1479"/>
        <v/>
      </c>
      <c r="AE2020" s="192" t="str">
        <f t="shared" si="1480"/>
        <v/>
      </c>
      <c r="AF2020" s="192" t="str">
        <f t="shared" si="1481"/>
        <v/>
      </c>
      <c r="AG2020" s="192"/>
      <c r="AJ2020" s="300" t="str">
        <f t="shared" si="1482"/>
        <v/>
      </c>
      <c r="AK2020" s="300" t="str">
        <f t="shared" si="1483"/>
        <v/>
      </c>
      <c r="AL2020" s="300" t="str">
        <f t="shared" si="1484"/>
        <v/>
      </c>
      <c r="AM2020" s="300" t="str">
        <f t="shared" si="1485"/>
        <v/>
      </c>
      <c r="AN2020" s="300" t="str">
        <f t="shared" si="1486"/>
        <v/>
      </c>
      <c r="AO2020" s="300" t="str">
        <f t="shared" si="1487"/>
        <v/>
      </c>
      <c r="AP2020" s="300" t="str">
        <f t="shared" si="1488"/>
        <v/>
      </c>
      <c r="AQ2020" s="300" t="str">
        <f t="shared" si="1489"/>
        <v/>
      </c>
      <c r="AR2020" s="306" t="str">
        <f t="shared" si="1490"/>
        <v/>
      </c>
      <c r="AS2020" s="300" t="str">
        <f t="shared" si="1491"/>
        <v/>
      </c>
      <c r="AT2020" s="300" t="str">
        <f t="shared" si="1492"/>
        <v/>
      </c>
      <c r="AU2020" s="192" t="str">
        <f t="shared" si="1493"/>
        <v>рбс</v>
      </c>
      <c r="AV2020" s="192" t="str">
        <f t="shared" si="1494"/>
        <v>рбс87520714общопл</v>
      </c>
      <c r="AW2020" s="191">
        <f t="shared" si="1495"/>
        <v>0</v>
      </c>
      <c r="AX2020" s="191">
        <f t="shared" si="1496"/>
        <v>0</v>
      </c>
      <c r="AY2020" s="191">
        <f t="shared" si="1497"/>
        <v>0</v>
      </c>
      <c r="AZ2020" s="191">
        <f t="shared" si="1498"/>
        <v>0</v>
      </c>
      <c r="BA2020" s="193">
        <f t="shared" si="1499"/>
        <v>1</v>
      </c>
      <c r="BB2020" s="193">
        <f t="shared" si="1500"/>
        <v>1</v>
      </c>
      <c r="BC2020" s="193">
        <f t="shared" si="1501"/>
        <v>1</v>
      </c>
      <c r="BD2020" s="191">
        <f t="shared" si="1461"/>
        <v>0</v>
      </c>
      <c r="BE2020" s="191">
        <f t="shared" si="1502"/>
        <v>0</v>
      </c>
      <c r="BF2020" s="210">
        <f t="shared" si="1503"/>
        <v>0</v>
      </c>
      <c r="BG2020" s="211">
        <f t="shared" si="1504"/>
        <v>0</v>
      </c>
      <c r="BH2020" s="289"/>
      <c r="BI2020" s="289"/>
      <c r="BL2020" s="233" t="str">
        <f t="shared" si="1505"/>
        <v/>
      </c>
    </row>
    <row r="2021" spans="1:64" ht="12" hidden="1" customHeight="1">
      <c r="A2021" s="333" t="s">
        <v>773</v>
      </c>
      <c r="B2021" s="381" t="s">
        <v>327</v>
      </c>
      <c r="C2021" s="333" t="s">
        <v>774</v>
      </c>
      <c r="D2021" s="381" t="s">
        <v>316</v>
      </c>
      <c r="E2021" s="381" t="s">
        <v>1451</v>
      </c>
      <c r="F2021" s="381" t="s">
        <v>589</v>
      </c>
      <c r="G2021" s="381" t="s">
        <v>386</v>
      </c>
      <c r="H2021" s="100" t="s">
        <v>653</v>
      </c>
      <c r="I2021" s="381" t="s">
        <v>339</v>
      </c>
      <c r="J2021" s="382">
        <v>21875</v>
      </c>
      <c r="K2021" s="382">
        <v>0</v>
      </c>
      <c r="L2021" s="191" t="str">
        <f t="shared" si="1464"/>
        <v>875207140701011007588011221210</v>
      </c>
      <c r="M2021" s="192">
        <f t="array" ref="M2021">IF(COUNT(SEARCH(Удалить_Роспись_КВСР,$B2021)*SEARCH(Удалить_Роспись_ПБС,$C2021)*SEARCH(Удалить_Роспись_КФСР, $D2021)*SEARCH(Удалить_Роспись_КЦСР,$E2021)*SEARCH(Удалить_Роспись_КВР,$F2021)*SEARCH(Удалить_Роспись_ЭК,$H2021)*SEARCH(Удалить_Роспись_КР,$I2021))&gt;0,0,1)</f>
        <v>0</v>
      </c>
      <c r="N2021" s="192">
        <v>0</v>
      </c>
      <c r="O2021" s="192" t="str">
        <f t="shared" si="1465"/>
        <v/>
      </c>
      <c r="P2021" s="192" t="str">
        <f t="shared" si="1506"/>
        <v/>
      </c>
      <c r="Q2021" s="300" t="str">
        <f t="shared" si="1466"/>
        <v/>
      </c>
      <c r="R2021" s="300" t="str">
        <f t="shared" si="1467"/>
        <v/>
      </c>
      <c r="S2021" s="300" t="str">
        <f t="shared" si="1468"/>
        <v/>
      </c>
      <c r="T2021" s="192" t="str">
        <f t="shared" si="1469"/>
        <v/>
      </c>
      <c r="U2021" s="303" t="str">
        <f t="shared" si="1470"/>
        <v/>
      </c>
      <c r="V2021" s="300" t="str">
        <f t="shared" si="1471"/>
        <v/>
      </c>
      <c r="W2021" s="192" t="str">
        <f t="shared" si="1472"/>
        <v/>
      </c>
      <c r="X2021" s="303" t="str">
        <f t="shared" si="1473"/>
        <v/>
      </c>
      <c r="Y2021" s="300" t="str">
        <f t="shared" si="1474"/>
        <v/>
      </c>
      <c r="Z2021" s="300" t="str">
        <f t="shared" si="1475"/>
        <v/>
      </c>
      <c r="AA2021" s="303" t="str">
        <f t="shared" si="1476"/>
        <v/>
      </c>
      <c r="AB2021" s="300" t="str">
        <f t="shared" si="1477"/>
        <v/>
      </c>
      <c r="AC2021" s="300" t="str">
        <f t="shared" si="1478"/>
        <v/>
      </c>
      <c r="AD2021" s="300" t="str">
        <f t="shared" si="1479"/>
        <v/>
      </c>
      <c r="AE2021" s="192" t="str">
        <f t="shared" si="1480"/>
        <v/>
      </c>
      <c r="AF2021" s="192" t="str">
        <f t="shared" si="1481"/>
        <v/>
      </c>
      <c r="AG2021" s="192"/>
      <c r="AJ2021" s="300" t="str">
        <f t="shared" si="1482"/>
        <v/>
      </c>
      <c r="AK2021" s="300" t="str">
        <f t="shared" si="1483"/>
        <v/>
      </c>
      <c r="AL2021" s="300" t="str">
        <f t="shared" si="1484"/>
        <v/>
      </c>
      <c r="AM2021" s="300" t="str">
        <f t="shared" si="1485"/>
        <v/>
      </c>
      <c r="AN2021" s="300" t="str">
        <f t="shared" si="1486"/>
        <v/>
      </c>
      <c r="AO2021" s="300" t="str">
        <f t="shared" si="1487"/>
        <v/>
      </c>
      <c r="AP2021" s="300" t="str">
        <f t="shared" si="1488"/>
        <v/>
      </c>
      <c r="AQ2021" s="300" t="str">
        <f t="shared" si="1489"/>
        <v/>
      </c>
      <c r="AR2021" s="306" t="str">
        <f t="shared" si="1490"/>
        <v/>
      </c>
      <c r="AS2021" s="300" t="str">
        <f t="shared" si="1491"/>
        <v/>
      </c>
      <c r="AT2021" s="300" t="str">
        <f t="shared" si="1492"/>
        <v/>
      </c>
      <c r="AU2021" s="192" t="str">
        <f t="shared" si="1493"/>
        <v>рбс</v>
      </c>
      <c r="AV2021" s="192" t="str">
        <f t="shared" si="1494"/>
        <v>рбс87520714общпро</v>
      </c>
      <c r="AW2021" s="191">
        <f t="shared" si="1495"/>
        <v>0</v>
      </c>
      <c r="AX2021" s="191">
        <f t="shared" si="1496"/>
        <v>0</v>
      </c>
      <c r="AY2021" s="191">
        <f t="shared" si="1497"/>
        <v>0</v>
      </c>
      <c r="AZ2021" s="191">
        <f t="shared" si="1498"/>
        <v>0</v>
      </c>
      <c r="BA2021" s="193">
        <f t="shared" si="1499"/>
        <v>1</v>
      </c>
      <c r="BB2021" s="193">
        <f t="shared" si="1500"/>
        <v>1</v>
      </c>
      <c r="BC2021" s="193">
        <f t="shared" si="1501"/>
        <v>1</v>
      </c>
      <c r="BD2021" s="191">
        <f t="shared" si="1461"/>
        <v>0</v>
      </c>
      <c r="BE2021" s="191">
        <f t="shared" si="1502"/>
        <v>0</v>
      </c>
      <c r="BF2021" s="210">
        <f t="shared" si="1503"/>
        <v>0</v>
      </c>
      <c r="BG2021" s="211">
        <f t="shared" si="1504"/>
        <v>0</v>
      </c>
      <c r="BH2021" s="289"/>
      <c r="BI2021" s="289"/>
      <c r="BL2021" s="233" t="str">
        <f t="shared" si="1505"/>
        <v/>
      </c>
    </row>
    <row r="2022" spans="1:64" ht="12" hidden="1" customHeight="1">
      <c r="A2022" s="333" t="s">
        <v>773</v>
      </c>
      <c r="B2022" s="381" t="s">
        <v>327</v>
      </c>
      <c r="C2022" s="333" t="s">
        <v>774</v>
      </c>
      <c r="D2022" s="381" t="s">
        <v>316</v>
      </c>
      <c r="E2022" s="381" t="s">
        <v>1451</v>
      </c>
      <c r="F2022" s="381" t="s">
        <v>902</v>
      </c>
      <c r="G2022" s="381" t="s">
        <v>387</v>
      </c>
      <c r="H2022" s="100" t="s">
        <v>653</v>
      </c>
      <c r="I2022" s="381" t="s">
        <v>339</v>
      </c>
      <c r="J2022" s="382">
        <v>1495061.17</v>
      </c>
      <c r="K2022" s="382">
        <v>1075126.3899999999</v>
      </c>
      <c r="L2022" s="191" t="str">
        <f t="shared" si="1464"/>
        <v>875207140701011007588011921310</v>
      </c>
      <c r="M2022" s="192">
        <f t="array" ref="M2022">IF(COUNT(SEARCH(Удалить_Роспись_КВСР,$B2022)*SEARCH(Удалить_Роспись_ПБС,$C2022)*SEARCH(Удалить_Роспись_КФСР, $D2022)*SEARCH(Удалить_Роспись_КЦСР,$E2022)*SEARCH(Удалить_Роспись_КВР,$F2022)*SEARCH(Удалить_Роспись_ЭК,$H2022)*SEARCH(Удалить_Роспись_КР,$I2022))&gt;0,0,1)</f>
        <v>0</v>
      </c>
      <c r="N2022" s="192">
        <v>0</v>
      </c>
      <c r="O2022" s="192" t="str">
        <f t="shared" si="1465"/>
        <v/>
      </c>
      <c r="P2022" s="192" t="str">
        <f t="shared" si="1506"/>
        <v/>
      </c>
      <c r="Q2022" s="300" t="str">
        <f t="shared" si="1466"/>
        <v/>
      </c>
      <c r="R2022" s="300" t="str">
        <f t="shared" si="1467"/>
        <v/>
      </c>
      <c r="S2022" s="300" t="str">
        <f t="shared" si="1468"/>
        <v/>
      </c>
      <c r="T2022" s="192" t="str">
        <f t="shared" si="1469"/>
        <v/>
      </c>
      <c r="U2022" s="303" t="str">
        <f t="shared" si="1470"/>
        <v/>
      </c>
      <c r="V2022" s="300" t="str">
        <f t="shared" si="1471"/>
        <v/>
      </c>
      <c r="W2022" s="192" t="str">
        <f t="shared" si="1472"/>
        <v/>
      </c>
      <c r="X2022" s="303" t="str">
        <f t="shared" si="1473"/>
        <v/>
      </c>
      <c r="Y2022" s="300" t="str">
        <f t="shared" si="1474"/>
        <v/>
      </c>
      <c r="Z2022" s="300" t="str">
        <f t="shared" si="1475"/>
        <v/>
      </c>
      <c r="AA2022" s="303" t="str">
        <f t="shared" si="1476"/>
        <v/>
      </c>
      <c r="AB2022" s="300" t="str">
        <f t="shared" si="1477"/>
        <v/>
      </c>
      <c r="AC2022" s="300" t="str">
        <f t="shared" si="1478"/>
        <v/>
      </c>
      <c r="AD2022" s="300" t="str">
        <f t="shared" si="1479"/>
        <v/>
      </c>
      <c r="AE2022" s="192" t="str">
        <f t="shared" si="1480"/>
        <v/>
      </c>
      <c r="AF2022" s="192" t="str">
        <f t="shared" si="1481"/>
        <v/>
      </c>
      <c r="AG2022" s="192"/>
      <c r="AJ2022" s="300" t="str">
        <f t="shared" si="1482"/>
        <v/>
      </c>
      <c r="AK2022" s="300" t="str">
        <f t="shared" si="1483"/>
        <v/>
      </c>
      <c r="AL2022" s="300" t="str">
        <f t="shared" si="1484"/>
        <v/>
      </c>
      <c r="AM2022" s="300" t="str">
        <f t="shared" si="1485"/>
        <v/>
      </c>
      <c r="AN2022" s="300" t="str">
        <f t="shared" si="1486"/>
        <v/>
      </c>
      <c r="AO2022" s="300" t="str">
        <f t="shared" si="1487"/>
        <v/>
      </c>
      <c r="AP2022" s="300" t="str">
        <f t="shared" si="1488"/>
        <v/>
      </c>
      <c r="AQ2022" s="300" t="str">
        <f t="shared" si="1489"/>
        <v/>
      </c>
      <c r="AR2022" s="306" t="str">
        <f t="shared" si="1490"/>
        <v/>
      </c>
      <c r="AS2022" s="300" t="str">
        <f t="shared" si="1491"/>
        <v/>
      </c>
      <c r="AT2022" s="300" t="str">
        <f t="shared" si="1492"/>
        <v/>
      </c>
      <c r="AU2022" s="192" t="str">
        <f t="shared" si="1493"/>
        <v>рбс</v>
      </c>
      <c r="AV2022" s="192" t="str">
        <f t="shared" si="1494"/>
        <v>рбс87520714общопл</v>
      </c>
      <c r="AW2022" s="191">
        <f t="shared" si="1495"/>
        <v>0</v>
      </c>
      <c r="AX2022" s="191">
        <f t="shared" si="1496"/>
        <v>0</v>
      </c>
      <c r="AY2022" s="191">
        <f t="shared" si="1497"/>
        <v>0</v>
      </c>
      <c r="AZ2022" s="191">
        <f t="shared" si="1498"/>
        <v>0</v>
      </c>
      <c r="BA2022" s="193">
        <f t="shared" si="1499"/>
        <v>1</v>
      </c>
      <c r="BB2022" s="193">
        <f t="shared" si="1500"/>
        <v>1</v>
      </c>
      <c r="BC2022" s="193">
        <f t="shared" si="1501"/>
        <v>1</v>
      </c>
      <c r="BD2022" s="191">
        <f t="shared" si="1461"/>
        <v>0</v>
      </c>
      <c r="BE2022" s="191">
        <f t="shared" si="1502"/>
        <v>0</v>
      </c>
      <c r="BF2022" s="210">
        <f t="shared" si="1503"/>
        <v>0</v>
      </c>
      <c r="BG2022" s="211">
        <f t="shared" si="1504"/>
        <v>0</v>
      </c>
      <c r="BH2022" s="289"/>
      <c r="BI2022" s="289"/>
      <c r="BL2022" s="233" t="str">
        <f t="shared" si="1505"/>
        <v/>
      </c>
    </row>
    <row r="2023" spans="1:64" ht="12" hidden="1" customHeight="1">
      <c r="A2023" s="333" t="s">
        <v>773</v>
      </c>
      <c r="B2023" s="381" t="s">
        <v>327</v>
      </c>
      <c r="C2023" s="333" t="s">
        <v>774</v>
      </c>
      <c r="D2023" s="381" t="s">
        <v>316</v>
      </c>
      <c r="E2023" s="381" t="s">
        <v>1451</v>
      </c>
      <c r="F2023" s="381" t="s">
        <v>586</v>
      </c>
      <c r="G2023" s="381" t="s">
        <v>391</v>
      </c>
      <c r="H2023" s="100" t="s">
        <v>653</v>
      </c>
      <c r="I2023" s="381" t="s">
        <v>339</v>
      </c>
      <c r="J2023" s="382">
        <v>45000</v>
      </c>
      <c r="K2023" s="382">
        <v>18000</v>
      </c>
      <c r="L2023" s="191" t="str">
        <f t="shared" si="1464"/>
        <v>875207140701011007588024422110</v>
      </c>
      <c r="M2023" s="192">
        <f t="array" ref="M2023">IF(COUNT(SEARCH(Удалить_Роспись_КВСР,$B2023)*SEARCH(Удалить_Роспись_ПБС,$C2023)*SEARCH(Удалить_Роспись_КФСР, $D2023)*SEARCH(Удалить_Роспись_КЦСР,$E2023)*SEARCH(Удалить_Роспись_КВР,$F2023)*SEARCH(Удалить_Роспись_ЭК,$H2023)*SEARCH(Удалить_Роспись_КР,$I2023))&gt;0,0,1)</f>
        <v>0</v>
      </c>
      <c r="N2023" s="192">
        <v>0</v>
      </c>
      <c r="O2023" s="192" t="str">
        <f t="shared" si="1465"/>
        <v/>
      </c>
      <c r="P2023" s="192" t="str">
        <f t="shared" si="1506"/>
        <v/>
      </c>
      <c r="Q2023" s="300" t="str">
        <f t="shared" si="1466"/>
        <v/>
      </c>
      <c r="R2023" s="300" t="str">
        <f t="shared" si="1467"/>
        <v/>
      </c>
      <c r="S2023" s="300" t="str">
        <f t="shared" si="1468"/>
        <v/>
      </c>
      <c r="T2023" s="192" t="str">
        <f t="shared" si="1469"/>
        <v/>
      </c>
      <c r="U2023" s="303" t="str">
        <f t="shared" si="1470"/>
        <v/>
      </c>
      <c r="V2023" s="300" t="str">
        <f t="shared" si="1471"/>
        <v/>
      </c>
      <c r="W2023" s="192" t="str">
        <f t="shared" si="1472"/>
        <v/>
      </c>
      <c r="X2023" s="303" t="str">
        <f t="shared" si="1473"/>
        <v/>
      </c>
      <c r="Y2023" s="300" t="str">
        <f t="shared" si="1474"/>
        <v/>
      </c>
      <c r="Z2023" s="300" t="str">
        <f t="shared" si="1475"/>
        <v/>
      </c>
      <c r="AA2023" s="303" t="str">
        <f t="shared" si="1476"/>
        <v/>
      </c>
      <c r="AB2023" s="300" t="str">
        <f t="shared" si="1477"/>
        <v/>
      </c>
      <c r="AC2023" s="300" t="str">
        <f t="shared" si="1478"/>
        <v/>
      </c>
      <c r="AD2023" s="300" t="str">
        <f t="shared" si="1479"/>
        <v/>
      </c>
      <c r="AE2023" s="192" t="str">
        <f t="shared" si="1480"/>
        <v/>
      </c>
      <c r="AF2023" s="192" t="str">
        <f t="shared" si="1481"/>
        <v/>
      </c>
      <c r="AG2023" s="192"/>
      <c r="AJ2023" s="300" t="str">
        <f t="shared" si="1482"/>
        <v/>
      </c>
      <c r="AK2023" s="300" t="str">
        <f t="shared" si="1483"/>
        <v/>
      </c>
      <c r="AL2023" s="300" t="str">
        <f t="shared" si="1484"/>
        <v/>
      </c>
      <c r="AM2023" s="300" t="str">
        <f t="shared" si="1485"/>
        <v/>
      </c>
      <c r="AN2023" s="300" t="str">
        <f t="shared" si="1486"/>
        <v/>
      </c>
      <c r="AO2023" s="300" t="str">
        <f t="shared" si="1487"/>
        <v/>
      </c>
      <c r="AP2023" s="300" t="str">
        <f t="shared" si="1488"/>
        <v/>
      </c>
      <c r="AQ2023" s="300" t="str">
        <f t="shared" si="1489"/>
        <v/>
      </c>
      <c r="AR2023" s="306" t="str">
        <f t="shared" si="1490"/>
        <v/>
      </c>
      <c r="AS2023" s="300" t="str">
        <f t="shared" si="1491"/>
        <v/>
      </c>
      <c r="AT2023" s="300" t="str">
        <f t="shared" si="1492"/>
        <v/>
      </c>
      <c r="AU2023" s="192" t="str">
        <f t="shared" si="1493"/>
        <v>рбс</v>
      </c>
      <c r="AV2023" s="192" t="str">
        <f t="shared" si="1494"/>
        <v>рбс87520714общпро</v>
      </c>
      <c r="AW2023" s="191">
        <f t="shared" si="1495"/>
        <v>0</v>
      </c>
      <c r="AX2023" s="191">
        <f t="shared" si="1496"/>
        <v>0</v>
      </c>
      <c r="AY2023" s="191">
        <f t="shared" si="1497"/>
        <v>0</v>
      </c>
      <c r="AZ2023" s="191">
        <f t="shared" si="1498"/>
        <v>0</v>
      </c>
      <c r="BA2023" s="193">
        <f t="shared" si="1499"/>
        <v>1</v>
      </c>
      <c r="BB2023" s="193">
        <f t="shared" si="1500"/>
        <v>1</v>
      </c>
      <c r="BC2023" s="193">
        <f t="shared" si="1501"/>
        <v>1</v>
      </c>
      <c r="BD2023" s="191">
        <f t="shared" si="1461"/>
        <v>0</v>
      </c>
      <c r="BE2023" s="191">
        <f t="shared" si="1502"/>
        <v>0</v>
      </c>
      <c r="BF2023" s="210">
        <f t="shared" si="1503"/>
        <v>0</v>
      </c>
      <c r="BG2023" s="211">
        <f t="shared" si="1504"/>
        <v>0</v>
      </c>
      <c r="BH2023" s="289"/>
      <c r="BI2023" s="289"/>
      <c r="BL2023" s="233" t="str">
        <f t="shared" si="1505"/>
        <v/>
      </c>
    </row>
    <row r="2024" spans="1:64" ht="12" hidden="1" customHeight="1">
      <c r="A2024" s="333" t="s">
        <v>773</v>
      </c>
      <c r="B2024" s="381" t="s">
        <v>327</v>
      </c>
      <c r="C2024" s="333" t="s">
        <v>774</v>
      </c>
      <c r="D2024" s="381" t="s">
        <v>316</v>
      </c>
      <c r="E2024" s="381" t="s">
        <v>1451</v>
      </c>
      <c r="F2024" s="381" t="s">
        <v>586</v>
      </c>
      <c r="G2024" s="381" t="s">
        <v>389</v>
      </c>
      <c r="H2024" s="100" t="s">
        <v>653</v>
      </c>
      <c r="I2024" s="381" t="s">
        <v>339</v>
      </c>
      <c r="J2024" s="382">
        <v>88000</v>
      </c>
      <c r="K2024" s="382">
        <v>80268.460000000006</v>
      </c>
      <c r="L2024" s="191" t="str">
        <f t="shared" si="1464"/>
        <v>875207140701011007588024422610</v>
      </c>
      <c r="M2024" s="192">
        <f t="array" ref="M2024">IF(COUNT(SEARCH(Удалить_Роспись_КВСР,$B2024)*SEARCH(Удалить_Роспись_ПБС,$C2024)*SEARCH(Удалить_Роспись_КФСР, $D2024)*SEARCH(Удалить_Роспись_КЦСР,$E2024)*SEARCH(Удалить_Роспись_КВР,$F2024)*SEARCH(Удалить_Роспись_ЭК,$H2024)*SEARCH(Удалить_Роспись_КР,$I2024))&gt;0,0,1)</f>
        <v>0</v>
      </c>
      <c r="N2024" s="192">
        <v>0</v>
      </c>
      <c r="O2024" s="192" t="str">
        <f t="shared" si="1465"/>
        <v/>
      </c>
      <c r="P2024" s="192" t="str">
        <f t="shared" si="1506"/>
        <v/>
      </c>
      <c r="Q2024" s="300" t="str">
        <f t="shared" si="1466"/>
        <v/>
      </c>
      <c r="R2024" s="300" t="str">
        <f t="shared" si="1467"/>
        <v/>
      </c>
      <c r="S2024" s="300" t="str">
        <f t="shared" si="1468"/>
        <v/>
      </c>
      <c r="T2024" s="192" t="str">
        <f t="shared" si="1469"/>
        <v/>
      </c>
      <c r="U2024" s="303" t="str">
        <f t="shared" si="1470"/>
        <v/>
      </c>
      <c r="V2024" s="300" t="str">
        <f t="shared" si="1471"/>
        <v/>
      </c>
      <c r="W2024" s="192" t="str">
        <f t="shared" si="1472"/>
        <v/>
      </c>
      <c r="X2024" s="303" t="str">
        <f t="shared" si="1473"/>
        <v/>
      </c>
      <c r="Y2024" s="300" t="str">
        <f t="shared" si="1474"/>
        <v/>
      </c>
      <c r="Z2024" s="300" t="str">
        <f t="shared" si="1475"/>
        <v/>
      </c>
      <c r="AA2024" s="303" t="str">
        <f t="shared" si="1476"/>
        <v/>
      </c>
      <c r="AB2024" s="300" t="str">
        <f t="shared" si="1477"/>
        <v/>
      </c>
      <c r="AC2024" s="300" t="str">
        <f t="shared" si="1478"/>
        <v/>
      </c>
      <c r="AD2024" s="300" t="str">
        <f t="shared" si="1479"/>
        <v/>
      </c>
      <c r="AE2024" s="192" t="str">
        <f t="shared" si="1480"/>
        <v/>
      </c>
      <c r="AF2024" s="192" t="str">
        <f t="shared" si="1481"/>
        <v/>
      </c>
      <c r="AG2024" s="192"/>
      <c r="AJ2024" s="300" t="str">
        <f t="shared" si="1482"/>
        <v/>
      </c>
      <c r="AK2024" s="300" t="str">
        <f t="shared" si="1483"/>
        <v/>
      </c>
      <c r="AL2024" s="300" t="str">
        <f t="shared" si="1484"/>
        <v/>
      </c>
      <c r="AM2024" s="300" t="str">
        <f t="shared" si="1485"/>
        <v/>
      </c>
      <c r="AN2024" s="300" t="str">
        <f t="shared" si="1486"/>
        <v/>
      </c>
      <c r="AO2024" s="300" t="str">
        <f t="shared" si="1487"/>
        <v/>
      </c>
      <c r="AP2024" s="300" t="str">
        <f t="shared" si="1488"/>
        <v/>
      </c>
      <c r="AQ2024" s="300" t="str">
        <f t="shared" si="1489"/>
        <v/>
      </c>
      <c r="AR2024" s="306" t="str">
        <f t="shared" si="1490"/>
        <v/>
      </c>
      <c r="AS2024" s="300" t="str">
        <f t="shared" si="1491"/>
        <v/>
      </c>
      <c r="AT2024" s="300" t="str">
        <f t="shared" si="1492"/>
        <v/>
      </c>
      <c r="AU2024" s="192" t="str">
        <f t="shared" si="1493"/>
        <v>рбс</v>
      </c>
      <c r="AV2024" s="192" t="str">
        <f t="shared" si="1494"/>
        <v>рбс87520714общпро</v>
      </c>
      <c r="AW2024" s="191">
        <f t="shared" si="1495"/>
        <v>0</v>
      </c>
      <c r="AX2024" s="191">
        <f t="shared" si="1496"/>
        <v>0</v>
      </c>
      <c r="AY2024" s="191">
        <f t="shared" si="1497"/>
        <v>0</v>
      </c>
      <c r="AZ2024" s="191">
        <f t="shared" si="1498"/>
        <v>0</v>
      </c>
      <c r="BA2024" s="193">
        <f t="shared" si="1499"/>
        <v>1</v>
      </c>
      <c r="BB2024" s="193">
        <f t="shared" si="1500"/>
        <v>1</v>
      </c>
      <c r="BC2024" s="193">
        <f t="shared" si="1501"/>
        <v>1</v>
      </c>
      <c r="BD2024" s="191">
        <f t="shared" si="1461"/>
        <v>0</v>
      </c>
      <c r="BE2024" s="191">
        <f t="shared" si="1502"/>
        <v>0</v>
      </c>
      <c r="BF2024" s="210">
        <f t="shared" si="1503"/>
        <v>0</v>
      </c>
      <c r="BG2024" s="211">
        <f t="shared" si="1504"/>
        <v>0</v>
      </c>
      <c r="BH2024" s="289"/>
      <c r="BI2024" s="289"/>
      <c r="BL2024" s="233" t="str">
        <f t="shared" si="1505"/>
        <v/>
      </c>
    </row>
    <row r="2025" spans="1:64" ht="12" hidden="1" customHeight="1">
      <c r="A2025" s="333" t="s">
        <v>773</v>
      </c>
      <c r="B2025" s="381" t="s">
        <v>327</v>
      </c>
      <c r="C2025" s="333" t="s">
        <v>774</v>
      </c>
      <c r="D2025" s="381" t="s">
        <v>316</v>
      </c>
      <c r="E2025" s="381" t="s">
        <v>1451</v>
      </c>
      <c r="F2025" s="381" t="s">
        <v>586</v>
      </c>
      <c r="G2025" s="381" t="s">
        <v>407</v>
      </c>
      <c r="H2025" s="100" t="s">
        <v>653</v>
      </c>
      <c r="I2025" s="381" t="s">
        <v>339</v>
      </c>
      <c r="J2025" s="382">
        <v>438824.8</v>
      </c>
      <c r="K2025" s="382">
        <v>216830</v>
      </c>
      <c r="L2025" s="191" t="str">
        <f t="shared" si="1464"/>
        <v>875207140701011007588024431010</v>
      </c>
      <c r="M2025" s="192">
        <f t="array" ref="M2025">IF(COUNT(SEARCH(Удалить_Роспись_КВСР,$B2025)*SEARCH(Удалить_Роспись_ПБС,$C2025)*SEARCH(Удалить_Роспись_КФСР, $D2025)*SEARCH(Удалить_Роспись_КЦСР,$E2025)*SEARCH(Удалить_Роспись_КВР,$F2025)*SEARCH(Удалить_Роспись_ЭК,$H2025)*SEARCH(Удалить_Роспись_КР,$I2025))&gt;0,0,1)</f>
        <v>0</v>
      </c>
      <c r="N2025" s="192">
        <v>0</v>
      </c>
      <c r="O2025" s="192" t="str">
        <f t="shared" si="1465"/>
        <v/>
      </c>
      <c r="P2025" s="192" t="str">
        <f t="shared" si="1506"/>
        <v/>
      </c>
      <c r="Q2025" s="300" t="str">
        <f t="shared" si="1466"/>
        <v/>
      </c>
      <c r="R2025" s="300" t="str">
        <f t="shared" si="1467"/>
        <v/>
      </c>
      <c r="S2025" s="300" t="str">
        <f t="shared" si="1468"/>
        <v/>
      </c>
      <c r="T2025" s="192" t="str">
        <f t="shared" si="1469"/>
        <v/>
      </c>
      <c r="U2025" s="303" t="str">
        <f t="shared" si="1470"/>
        <v/>
      </c>
      <c r="V2025" s="300" t="str">
        <f t="shared" si="1471"/>
        <v/>
      </c>
      <c r="W2025" s="192" t="str">
        <f t="shared" si="1472"/>
        <v/>
      </c>
      <c r="X2025" s="303" t="str">
        <f t="shared" si="1473"/>
        <v/>
      </c>
      <c r="Y2025" s="300" t="str">
        <f t="shared" si="1474"/>
        <v/>
      </c>
      <c r="Z2025" s="300" t="str">
        <f t="shared" si="1475"/>
        <v/>
      </c>
      <c r="AA2025" s="303" t="str">
        <f t="shared" si="1476"/>
        <v/>
      </c>
      <c r="AB2025" s="300" t="str">
        <f t="shared" si="1477"/>
        <v/>
      </c>
      <c r="AC2025" s="300" t="str">
        <f t="shared" si="1478"/>
        <v/>
      </c>
      <c r="AD2025" s="300" t="str">
        <f t="shared" si="1479"/>
        <v/>
      </c>
      <c r="AE2025" s="192" t="str">
        <f t="shared" si="1480"/>
        <v/>
      </c>
      <c r="AF2025" s="192" t="str">
        <f t="shared" si="1481"/>
        <v/>
      </c>
      <c r="AG2025" s="192"/>
      <c r="AJ2025" s="300" t="str">
        <f t="shared" si="1482"/>
        <v/>
      </c>
      <c r="AK2025" s="300" t="str">
        <f t="shared" si="1483"/>
        <v/>
      </c>
      <c r="AL2025" s="300" t="str">
        <f t="shared" si="1484"/>
        <v/>
      </c>
      <c r="AM2025" s="300" t="str">
        <f t="shared" si="1485"/>
        <v/>
      </c>
      <c r="AN2025" s="300" t="str">
        <f t="shared" si="1486"/>
        <v/>
      </c>
      <c r="AO2025" s="300" t="str">
        <f t="shared" si="1487"/>
        <v/>
      </c>
      <c r="AP2025" s="300" t="str">
        <f t="shared" si="1488"/>
        <v/>
      </c>
      <c r="AQ2025" s="300" t="str">
        <f t="shared" si="1489"/>
        <v/>
      </c>
      <c r="AR2025" s="306" t="str">
        <f t="shared" si="1490"/>
        <v/>
      </c>
      <c r="AS2025" s="300" t="str">
        <f t="shared" si="1491"/>
        <v/>
      </c>
      <c r="AT2025" s="300" t="str">
        <f t="shared" si="1492"/>
        <v/>
      </c>
      <c r="AU2025" s="192" t="str">
        <f t="shared" si="1493"/>
        <v>рбс</v>
      </c>
      <c r="AV2025" s="192" t="str">
        <f t="shared" si="1494"/>
        <v>рбс87520714общосн</v>
      </c>
      <c r="AW2025" s="191">
        <f t="shared" si="1495"/>
        <v>0</v>
      </c>
      <c r="AX2025" s="191">
        <f t="shared" si="1496"/>
        <v>0</v>
      </c>
      <c r="AY2025" s="191">
        <f t="shared" si="1497"/>
        <v>0</v>
      </c>
      <c r="AZ2025" s="191">
        <f t="shared" si="1498"/>
        <v>0</v>
      </c>
      <c r="BA2025" s="193">
        <f t="shared" si="1499"/>
        <v>1</v>
      </c>
      <c r="BB2025" s="193">
        <f t="shared" si="1500"/>
        <v>1</v>
      </c>
      <c r="BC2025" s="193">
        <f t="shared" si="1501"/>
        <v>1</v>
      </c>
      <c r="BD2025" s="191">
        <f t="shared" si="1461"/>
        <v>0</v>
      </c>
      <c r="BE2025" s="191">
        <f t="shared" si="1502"/>
        <v>0</v>
      </c>
      <c r="BF2025" s="210">
        <f t="shared" si="1503"/>
        <v>0</v>
      </c>
      <c r="BG2025" s="211">
        <f t="shared" si="1504"/>
        <v>0</v>
      </c>
      <c r="BH2025" s="289"/>
      <c r="BI2025" s="289"/>
      <c r="BL2025" s="233" t="str">
        <f t="shared" si="1505"/>
        <v/>
      </c>
    </row>
    <row r="2026" spans="1:64" ht="12" hidden="1" customHeight="1">
      <c r="A2026" s="333" t="s">
        <v>773</v>
      </c>
      <c r="B2026" s="381" t="s">
        <v>327</v>
      </c>
      <c r="C2026" s="333" t="s">
        <v>774</v>
      </c>
      <c r="D2026" s="381" t="s">
        <v>316</v>
      </c>
      <c r="E2026" s="381" t="s">
        <v>1451</v>
      </c>
      <c r="F2026" s="381" t="s">
        <v>586</v>
      </c>
      <c r="G2026" s="381" t="s">
        <v>397</v>
      </c>
      <c r="H2026" s="100" t="s">
        <v>653</v>
      </c>
      <c r="I2026" s="381" t="s">
        <v>339</v>
      </c>
      <c r="J2026" s="382">
        <v>366175.2</v>
      </c>
      <c r="K2026" s="382">
        <v>24561.200000000001</v>
      </c>
      <c r="L2026" s="191" t="str">
        <f t="shared" si="1464"/>
        <v>875207140701011007588024434010</v>
      </c>
      <c r="M2026" s="192">
        <f t="array" ref="M2026">IF(COUNT(SEARCH(Удалить_Роспись_КВСР,$B2026)*SEARCH(Удалить_Роспись_ПБС,$C2026)*SEARCH(Удалить_Роспись_КФСР, $D2026)*SEARCH(Удалить_Роспись_КЦСР,$E2026)*SEARCH(Удалить_Роспись_КВР,$F2026)*SEARCH(Удалить_Роспись_ЭК,$H2026)*SEARCH(Удалить_Роспись_КР,$I2026))&gt;0,0,1)</f>
        <v>0</v>
      </c>
      <c r="N2026" s="192">
        <v>0</v>
      </c>
      <c r="O2026" s="192" t="str">
        <f t="shared" si="1465"/>
        <v/>
      </c>
      <c r="P2026" s="192" t="str">
        <f t="shared" si="1506"/>
        <v/>
      </c>
      <c r="Q2026" s="300" t="str">
        <f t="shared" si="1466"/>
        <v/>
      </c>
      <c r="R2026" s="300" t="str">
        <f t="shared" si="1467"/>
        <v/>
      </c>
      <c r="S2026" s="300" t="str">
        <f t="shared" si="1468"/>
        <v/>
      </c>
      <c r="T2026" s="192" t="str">
        <f t="shared" si="1469"/>
        <v/>
      </c>
      <c r="U2026" s="303" t="str">
        <f t="shared" si="1470"/>
        <v/>
      </c>
      <c r="V2026" s="300" t="str">
        <f t="shared" si="1471"/>
        <v/>
      </c>
      <c r="W2026" s="192" t="str">
        <f t="shared" si="1472"/>
        <v/>
      </c>
      <c r="X2026" s="303" t="str">
        <f t="shared" si="1473"/>
        <v/>
      </c>
      <c r="Y2026" s="300" t="str">
        <f t="shared" si="1474"/>
        <v/>
      </c>
      <c r="Z2026" s="300" t="str">
        <f t="shared" si="1475"/>
        <v/>
      </c>
      <c r="AA2026" s="303" t="str">
        <f t="shared" si="1476"/>
        <v/>
      </c>
      <c r="AB2026" s="300" t="str">
        <f t="shared" si="1477"/>
        <v/>
      </c>
      <c r="AC2026" s="300" t="str">
        <f t="shared" si="1478"/>
        <v/>
      </c>
      <c r="AD2026" s="300" t="str">
        <f t="shared" si="1479"/>
        <v/>
      </c>
      <c r="AE2026" s="192" t="str">
        <f t="shared" si="1480"/>
        <v/>
      </c>
      <c r="AF2026" s="192" t="str">
        <f t="shared" si="1481"/>
        <v/>
      </c>
      <c r="AG2026" s="192"/>
      <c r="AJ2026" s="300" t="str">
        <f t="shared" si="1482"/>
        <v/>
      </c>
      <c r="AK2026" s="300" t="str">
        <f t="shared" si="1483"/>
        <v/>
      </c>
      <c r="AL2026" s="300" t="str">
        <f t="shared" si="1484"/>
        <v/>
      </c>
      <c r="AM2026" s="300" t="str">
        <f t="shared" si="1485"/>
        <v/>
      </c>
      <c r="AN2026" s="300" t="str">
        <f t="shared" si="1486"/>
        <v/>
      </c>
      <c r="AO2026" s="300" t="str">
        <f t="shared" si="1487"/>
        <v/>
      </c>
      <c r="AP2026" s="300" t="str">
        <f t="shared" si="1488"/>
        <v/>
      </c>
      <c r="AQ2026" s="300" t="str">
        <f t="shared" si="1489"/>
        <v/>
      </c>
      <c r="AR2026" s="306" t="str">
        <f t="shared" si="1490"/>
        <v/>
      </c>
      <c r="AS2026" s="300" t="str">
        <f t="shared" si="1491"/>
        <v/>
      </c>
      <c r="AT2026" s="300" t="str">
        <f t="shared" si="1492"/>
        <v/>
      </c>
      <c r="AU2026" s="192" t="str">
        <f t="shared" si="1493"/>
        <v>рбс</v>
      </c>
      <c r="AV2026" s="192" t="str">
        <f t="shared" si="1494"/>
        <v>рбс87520714общпро</v>
      </c>
      <c r="AW2026" s="191">
        <f t="shared" si="1495"/>
        <v>0</v>
      </c>
      <c r="AX2026" s="191">
        <f t="shared" si="1496"/>
        <v>0</v>
      </c>
      <c r="AY2026" s="191">
        <f t="shared" si="1497"/>
        <v>0</v>
      </c>
      <c r="AZ2026" s="191">
        <f t="shared" si="1498"/>
        <v>0</v>
      </c>
      <c r="BA2026" s="193">
        <f t="shared" si="1499"/>
        <v>1</v>
      </c>
      <c r="BB2026" s="193">
        <f t="shared" si="1500"/>
        <v>1</v>
      </c>
      <c r="BC2026" s="193">
        <f t="shared" si="1501"/>
        <v>1</v>
      </c>
      <c r="BD2026" s="191">
        <f t="shared" si="1461"/>
        <v>0</v>
      </c>
      <c r="BE2026" s="191">
        <f t="shared" si="1502"/>
        <v>0</v>
      </c>
      <c r="BF2026" s="210">
        <f t="shared" si="1503"/>
        <v>0</v>
      </c>
      <c r="BG2026" s="211">
        <f t="shared" si="1504"/>
        <v>0</v>
      </c>
      <c r="BH2026" s="289"/>
      <c r="BI2026" s="289"/>
      <c r="BL2026" s="233" t="str">
        <f t="shared" si="1505"/>
        <v/>
      </c>
    </row>
    <row r="2027" spans="1:64" ht="12" hidden="1" customHeight="1">
      <c r="A2027" s="333" t="s">
        <v>773</v>
      </c>
      <c r="B2027" s="381" t="s">
        <v>327</v>
      </c>
      <c r="C2027" s="333" t="s">
        <v>774</v>
      </c>
      <c r="D2027" s="381" t="s">
        <v>316</v>
      </c>
      <c r="E2027" s="381" t="s">
        <v>1451</v>
      </c>
      <c r="F2027" s="381" t="s">
        <v>609</v>
      </c>
      <c r="G2027" s="381" t="s">
        <v>395</v>
      </c>
      <c r="H2027" s="100" t="s">
        <v>653</v>
      </c>
      <c r="I2027" s="381" t="s">
        <v>339</v>
      </c>
      <c r="J2027" s="382">
        <v>800</v>
      </c>
      <c r="K2027" s="382">
        <v>800</v>
      </c>
      <c r="L2027" s="191" t="str">
        <f t="shared" si="1464"/>
        <v>875207140701011007588085229010</v>
      </c>
      <c r="M2027" s="192">
        <f t="array" ref="M2027">IF(COUNT(SEARCH(Удалить_Роспись_КВСР,$B2027)*SEARCH(Удалить_Роспись_ПБС,$C2027)*SEARCH(Удалить_Роспись_КФСР, $D2027)*SEARCH(Удалить_Роспись_КЦСР,$E2027)*SEARCH(Удалить_Роспись_КВР,$F2027)*SEARCH(Удалить_Роспись_ЭК,$H2027)*SEARCH(Удалить_Роспись_КР,$I2027))&gt;0,0,1)</f>
        <v>0</v>
      </c>
      <c r="N2027" s="192">
        <v>0</v>
      </c>
      <c r="O2027" s="192" t="str">
        <f t="shared" si="1465"/>
        <v/>
      </c>
      <c r="P2027" s="192" t="str">
        <f t="shared" si="1506"/>
        <v/>
      </c>
      <c r="Q2027" s="300" t="str">
        <f t="shared" si="1466"/>
        <v/>
      </c>
      <c r="R2027" s="300" t="str">
        <f t="shared" si="1467"/>
        <v/>
      </c>
      <c r="S2027" s="300" t="str">
        <f t="shared" si="1468"/>
        <v/>
      </c>
      <c r="T2027" s="192" t="str">
        <f t="shared" si="1469"/>
        <v/>
      </c>
      <c r="U2027" s="303" t="str">
        <f t="shared" si="1470"/>
        <v/>
      </c>
      <c r="V2027" s="300" t="str">
        <f t="shared" si="1471"/>
        <v/>
      </c>
      <c r="W2027" s="192" t="str">
        <f t="shared" si="1472"/>
        <v/>
      </c>
      <c r="X2027" s="303" t="str">
        <f t="shared" si="1473"/>
        <v/>
      </c>
      <c r="Y2027" s="300" t="str">
        <f t="shared" si="1474"/>
        <v/>
      </c>
      <c r="Z2027" s="300" t="str">
        <f t="shared" si="1475"/>
        <v/>
      </c>
      <c r="AA2027" s="303" t="str">
        <f t="shared" si="1476"/>
        <v/>
      </c>
      <c r="AB2027" s="300" t="str">
        <f t="shared" si="1477"/>
        <v/>
      </c>
      <c r="AC2027" s="300" t="str">
        <f t="shared" si="1478"/>
        <v/>
      </c>
      <c r="AD2027" s="300" t="str">
        <f t="shared" si="1479"/>
        <v/>
      </c>
      <c r="AE2027" s="192" t="str">
        <f t="shared" si="1480"/>
        <v/>
      </c>
      <c r="AF2027" s="192" t="str">
        <f t="shared" si="1481"/>
        <v/>
      </c>
      <c r="AG2027" s="192"/>
      <c r="AJ2027" s="300" t="str">
        <f t="shared" si="1482"/>
        <v/>
      </c>
      <c r="AK2027" s="300" t="str">
        <f t="shared" si="1483"/>
        <v/>
      </c>
      <c r="AL2027" s="300" t="str">
        <f t="shared" si="1484"/>
        <v/>
      </c>
      <c r="AM2027" s="300" t="str">
        <f t="shared" si="1485"/>
        <v/>
      </c>
      <c r="AN2027" s="300" t="str">
        <f t="shared" si="1486"/>
        <v/>
      </c>
      <c r="AO2027" s="300" t="str">
        <f t="shared" si="1487"/>
        <v/>
      </c>
      <c r="AP2027" s="300" t="str">
        <f t="shared" si="1488"/>
        <v/>
      </c>
      <c r="AQ2027" s="300" t="str">
        <f t="shared" si="1489"/>
        <v/>
      </c>
      <c r="AR2027" s="306" t="str">
        <f t="shared" si="1490"/>
        <v/>
      </c>
      <c r="AS2027" s="300" t="str">
        <f t="shared" si="1491"/>
        <v/>
      </c>
      <c r="AT2027" s="300" t="str">
        <f t="shared" si="1492"/>
        <v/>
      </c>
      <c r="AU2027" s="192" t="str">
        <f t="shared" si="1493"/>
        <v>рбс</v>
      </c>
      <c r="AV2027" s="192" t="str">
        <f t="shared" si="1494"/>
        <v>рбс87520714общпро</v>
      </c>
      <c r="AW2027" s="191">
        <f t="shared" si="1495"/>
        <v>0</v>
      </c>
      <c r="AX2027" s="191">
        <f t="shared" si="1496"/>
        <v>0</v>
      </c>
      <c r="AY2027" s="191">
        <f t="shared" si="1497"/>
        <v>0</v>
      </c>
      <c r="AZ2027" s="191">
        <f t="shared" si="1498"/>
        <v>0</v>
      </c>
      <c r="BA2027" s="193">
        <f t="shared" si="1499"/>
        <v>1</v>
      </c>
      <c r="BB2027" s="193">
        <f t="shared" si="1500"/>
        <v>1</v>
      </c>
      <c r="BC2027" s="193">
        <f t="shared" si="1501"/>
        <v>1</v>
      </c>
      <c r="BD2027" s="191">
        <f t="shared" si="1461"/>
        <v>0</v>
      </c>
      <c r="BE2027" s="191">
        <f t="shared" si="1502"/>
        <v>0</v>
      </c>
      <c r="BF2027" s="210">
        <f t="shared" si="1503"/>
        <v>0</v>
      </c>
      <c r="BG2027" s="211">
        <f t="shared" si="1504"/>
        <v>0</v>
      </c>
      <c r="BH2027" s="289"/>
      <c r="BI2027" s="289"/>
      <c r="BL2027" s="233" t="str">
        <f t="shared" si="1505"/>
        <v/>
      </c>
    </row>
    <row r="2028" spans="1:64" ht="12" hidden="1" customHeight="1">
      <c r="A2028" s="333" t="s">
        <v>773</v>
      </c>
      <c r="B2028" s="381" t="s">
        <v>327</v>
      </c>
      <c r="C2028" s="333" t="s">
        <v>774</v>
      </c>
      <c r="D2028" s="381" t="s">
        <v>311</v>
      </c>
      <c r="E2028" s="381" t="s">
        <v>1452</v>
      </c>
      <c r="F2028" s="381" t="s">
        <v>586</v>
      </c>
      <c r="G2028" s="381" t="s">
        <v>397</v>
      </c>
      <c r="H2028" s="100" t="s">
        <v>653</v>
      </c>
      <c r="I2028" s="381" t="s">
        <v>339</v>
      </c>
      <c r="J2028" s="382">
        <v>70080</v>
      </c>
      <c r="K2028" s="382">
        <v>22500</v>
      </c>
      <c r="L2028" s="191" t="str">
        <f t="shared" si="1464"/>
        <v>875207141003011007554024434010</v>
      </c>
      <c r="M2028" s="192">
        <f t="array" ref="M2028">IF(COUNT(SEARCH(Удалить_Роспись_КВСР,$B2028)*SEARCH(Удалить_Роспись_ПБС,$C2028)*SEARCH(Удалить_Роспись_КФСР, $D2028)*SEARCH(Удалить_Роспись_КЦСР,$E2028)*SEARCH(Удалить_Роспись_КВР,$F2028)*SEARCH(Удалить_Роспись_ЭК,$H2028)*SEARCH(Удалить_Роспись_КР,$I2028))&gt;0,0,1)</f>
        <v>0</v>
      </c>
      <c r="N2028" s="192">
        <v>0</v>
      </c>
      <c r="O2028" s="192" t="str">
        <f t="shared" si="1465"/>
        <v/>
      </c>
      <c r="P2028" s="192" t="str">
        <f t="shared" si="1506"/>
        <v/>
      </c>
      <c r="Q2028" s="300" t="str">
        <f t="shared" si="1466"/>
        <v/>
      </c>
      <c r="R2028" s="300" t="str">
        <f t="shared" si="1467"/>
        <v/>
      </c>
      <c r="S2028" s="300" t="str">
        <f t="shared" si="1468"/>
        <v/>
      </c>
      <c r="T2028" s="192" t="str">
        <f t="shared" si="1469"/>
        <v/>
      </c>
      <c r="U2028" s="303" t="str">
        <f t="shared" si="1470"/>
        <v/>
      </c>
      <c r="V2028" s="300" t="str">
        <f t="shared" si="1471"/>
        <v/>
      </c>
      <c r="W2028" s="192" t="str">
        <f t="shared" si="1472"/>
        <v/>
      </c>
      <c r="X2028" s="303" t="str">
        <f t="shared" si="1473"/>
        <v/>
      </c>
      <c r="Y2028" s="300" t="str">
        <f t="shared" si="1474"/>
        <v/>
      </c>
      <c r="Z2028" s="300" t="str">
        <f t="shared" si="1475"/>
        <v/>
      </c>
      <c r="AA2028" s="303" t="str">
        <f t="shared" si="1476"/>
        <v/>
      </c>
      <c r="AB2028" s="300" t="str">
        <f t="shared" si="1477"/>
        <v/>
      </c>
      <c r="AC2028" s="300" t="str">
        <f t="shared" si="1478"/>
        <v/>
      </c>
      <c r="AD2028" s="300" t="str">
        <f t="shared" si="1479"/>
        <v/>
      </c>
      <c r="AE2028" s="192" t="str">
        <f t="shared" si="1480"/>
        <v/>
      </c>
      <c r="AF2028" s="192" t="str">
        <f t="shared" si="1481"/>
        <v/>
      </c>
      <c r="AG2028" s="192"/>
      <c r="AJ2028" s="300" t="str">
        <f t="shared" si="1482"/>
        <v/>
      </c>
      <c r="AK2028" s="300" t="str">
        <f t="shared" si="1483"/>
        <v/>
      </c>
      <c r="AL2028" s="300" t="str">
        <f t="shared" si="1484"/>
        <v/>
      </c>
      <c r="AM2028" s="300" t="str">
        <f t="shared" si="1485"/>
        <v/>
      </c>
      <c r="AN2028" s="300" t="str">
        <f t="shared" si="1486"/>
        <v/>
      </c>
      <c r="AO2028" s="300" t="str">
        <f t="shared" si="1487"/>
        <v/>
      </c>
      <c r="AP2028" s="300" t="str">
        <f t="shared" si="1488"/>
        <v/>
      </c>
      <c r="AQ2028" s="300" t="str">
        <f t="shared" si="1489"/>
        <v/>
      </c>
      <c r="AR2028" s="306" t="str">
        <f t="shared" si="1490"/>
        <v/>
      </c>
      <c r="AS2028" s="300" t="str">
        <f t="shared" si="1491"/>
        <v/>
      </c>
      <c r="AT2028" s="300" t="str">
        <f t="shared" si="1492"/>
        <v/>
      </c>
      <c r="AU2028" s="192" t="str">
        <f t="shared" si="1493"/>
        <v>рбс</v>
      </c>
      <c r="AV2028" s="192" t="str">
        <f t="shared" si="1494"/>
        <v>рбс87520714общпро</v>
      </c>
      <c r="AW2028" s="191">
        <f t="shared" si="1495"/>
        <v>0</v>
      </c>
      <c r="AX2028" s="191">
        <f t="shared" si="1496"/>
        <v>0</v>
      </c>
      <c r="AY2028" s="191">
        <f t="shared" si="1497"/>
        <v>0</v>
      </c>
      <c r="AZ2028" s="191">
        <f t="shared" si="1498"/>
        <v>0</v>
      </c>
      <c r="BA2028" s="193">
        <f t="shared" si="1499"/>
        <v>1</v>
      </c>
      <c r="BB2028" s="193">
        <f t="shared" si="1500"/>
        <v>1</v>
      </c>
      <c r="BC2028" s="193">
        <f t="shared" si="1501"/>
        <v>1</v>
      </c>
      <c r="BD2028" s="191">
        <f t="shared" si="1461"/>
        <v>0</v>
      </c>
      <c r="BE2028" s="191">
        <f t="shared" si="1502"/>
        <v>0</v>
      </c>
      <c r="BF2028" s="210">
        <f t="shared" si="1503"/>
        <v>0</v>
      </c>
      <c r="BG2028" s="211">
        <f t="shared" si="1504"/>
        <v>0</v>
      </c>
      <c r="BH2028" s="289"/>
      <c r="BI2028" s="289"/>
      <c r="BL2028" s="233" t="str">
        <f t="shared" si="1505"/>
        <v/>
      </c>
    </row>
    <row r="2029" spans="1:64" ht="12" customHeight="1">
      <c r="A2029" s="333" t="s">
        <v>775</v>
      </c>
      <c r="B2029" s="381" t="s">
        <v>327</v>
      </c>
      <c r="C2029" s="333" t="s">
        <v>776</v>
      </c>
      <c r="D2029" s="381" t="s">
        <v>316</v>
      </c>
      <c r="E2029" s="381" t="s">
        <v>1443</v>
      </c>
      <c r="F2029" s="381" t="s">
        <v>608</v>
      </c>
      <c r="G2029" s="381" t="s">
        <v>385</v>
      </c>
      <c r="H2029" s="100" t="s">
        <v>653</v>
      </c>
      <c r="I2029" s="381" t="s">
        <v>505</v>
      </c>
      <c r="J2029" s="382">
        <v>582754</v>
      </c>
      <c r="K2029" s="382">
        <v>393519.07</v>
      </c>
      <c r="L2029" s="191" t="str">
        <f t="shared" si="1464"/>
        <v>875207190701011004001011121101</v>
      </c>
      <c r="M2029" s="192">
        <f t="array" ref="M2029">IF(COUNT(SEARCH(Удалить_Роспись_КВСР,$B2029)*SEARCH(Удалить_Роспись_ПБС,$C2029)*SEARCH(Удалить_Роспись_КФСР, $D2029)*SEARCH(Удалить_Роспись_КЦСР,$E2029)*SEARCH(Удалить_Роспись_КВР,$F2029)*SEARCH(Удалить_Роспись_ЭК,$H2029)*SEARCH(Удалить_Роспись_КР,$I2029))&gt;0,0,1)</f>
        <v>0</v>
      </c>
      <c r="N2029" s="192">
        <v>0</v>
      </c>
      <c r="O2029" s="192" t="str">
        <f t="shared" si="1465"/>
        <v/>
      </c>
      <c r="P2029" s="192" t="str">
        <f t="shared" si="1506"/>
        <v/>
      </c>
      <c r="Q2029" s="300" t="str">
        <f t="shared" si="1466"/>
        <v/>
      </c>
      <c r="R2029" s="300" t="str">
        <f t="shared" si="1467"/>
        <v/>
      </c>
      <c r="S2029" s="300" t="str">
        <f t="shared" si="1468"/>
        <v/>
      </c>
      <c r="T2029" s="192" t="str">
        <f t="shared" si="1469"/>
        <v/>
      </c>
      <c r="U2029" s="303" t="str">
        <f t="shared" si="1470"/>
        <v/>
      </c>
      <c r="V2029" s="300" t="str">
        <f t="shared" si="1471"/>
        <v/>
      </c>
      <c r="W2029" s="192" t="str">
        <f t="shared" si="1472"/>
        <v/>
      </c>
      <c r="X2029" s="303" t="str">
        <f t="shared" si="1473"/>
        <v/>
      </c>
      <c r="Y2029" s="300" t="str">
        <f t="shared" si="1474"/>
        <v/>
      </c>
      <c r="Z2029" s="300" t="str">
        <f t="shared" si="1475"/>
        <v/>
      </c>
      <c r="AA2029" s="303" t="str">
        <f t="shared" si="1476"/>
        <v/>
      </c>
      <c r="AB2029" s="300" t="str">
        <f t="shared" si="1477"/>
        <v/>
      </c>
      <c r="AC2029" s="300" t="str">
        <f t="shared" si="1478"/>
        <v/>
      </c>
      <c r="AD2029" s="300" t="str">
        <f t="shared" si="1479"/>
        <v/>
      </c>
      <c r="AE2029" s="192" t="str">
        <f t="shared" si="1480"/>
        <v/>
      </c>
      <c r="AF2029" s="192" t="str">
        <f t="shared" si="1481"/>
        <v/>
      </c>
      <c r="AG2029" s="192"/>
      <c r="AJ2029" s="300" t="str">
        <f t="shared" si="1482"/>
        <v/>
      </c>
      <c r="AK2029" s="300" t="str">
        <f t="shared" si="1483"/>
        <v/>
      </c>
      <c r="AL2029" s="300" t="str">
        <f t="shared" si="1484"/>
        <v/>
      </c>
      <c r="AM2029" s="300" t="str">
        <f t="shared" si="1485"/>
        <v/>
      </c>
      <c r="AN2029" s="300" t="str">
        <f t="shared" si="1486"/>
        <v/>
      </c>
      <c r="AO2029" s="300" t="str">
        <f t="shared" si="1487"/>
        <v/>
      </c>
      <c r="AP2029" s="300" t="str">
        <f t="shared" si="1488"/>
        <v/>
      </c>
      <c r="AQ2029" s="300" t="str">
        <f t="shared" si="1489"/>
        <v/>
      </c>
      <c r="AR2029" s="306" t="str">
        <f t="shared" si="1490"/>
        <v/>
      </c>
      <c r="AS2029" s="300" t="str">
        <f t="shared" si="1491"/>
        <v/>
      </c>
      <c r="AT2029" s="300" t="str">
        <f t="shared" si="1492"/>
        <v/>
      </c>
      <c r="AU2029" s="192" t="str">
        <f t="shared" si="1493"/>
        <v>рбс</v>
      </c>
      <c r="AV2029" s="192" t="str">
        <f t="shared" si="1494"/>
        <v>рбс87520719общопл</v>
      </c>
      <c r="AW2029" s="191">
        <f t="shared" si="1495"/>
        <v>0</v>
      </c>
      <c r="AX2029" s="191">
        <f t="shared" si="1496"/>
        <v>0</v>
      </c>
      <c r="AY2029" s="191">
        <f t="shared" si="1497"/>
        <v>0</v>
      </c>
      <c r="AZ2029" s="191">
        <f t="shared" si="1498"/>
        <v>0</v>
      </c>
      <c r="BA2029" s="193">
        <f t="shared" si="1499"/>
        <v>1</v>
      </c>
      <c r="BB2029" s="193">
        <f t="shared" si="1500"/>
        <v>1</v>
      </c>
      <c r="BC2029" s="193">
        <f t="shared" si="1501"/>
        <v>1</v>
      </c>
      <c r="BD2029" s="191">
        <f t="shared" si="1461"/>
        <v>0</v>
      </c>
      <c r="BE2029" s="191">
        <f t="shared" si="1502"/>
        <v>0</v>
      </c>
      <c r="BF2029" s="210">
        <f t="shared" si="1503"/>
        <v>0</v>
      </c>
      <c r="BG2029" s="211">
        <f t="shared" si="1504"/>
        <v>0</v>
      </c>
      <c r="BH2029" s="289"/>
      <c r="BI2029" s="289"/>
      <c r="BL2029" s="233" t="str">
        <f t="shared" si="1505"/>
        <v/>
      </c>
    </row>
    <row r="2030" spans="1:64" ht="12" customHeight="1">
      <c r="A2030" s="333" t="s">
        <v>775</v>
      </c>
      <c r="B2030" s="381" t="s">
        <v>327</v>
      </c>
      <c r="C2030" s="333" t="s">
        <v>776</v>
      </c>
      <c r="D2030" s="381" t="s">
        <v>316</v>
      </c>
      <c r="E2030" s="381" t="s">
        <v>1443</v>
      </c>
      <c r="F2030" s="381" t="s">
        <v>902</v>
      </c>
      <c r="G2030" s="381" t="s">
        <v>387</v>
      </c>
      <c r="H2030" s="100" t="s">
        <v>653</v>
      </c>
      <c r="I2030" s="381" t="s">
        <v>505</v>
      </c>
      <c r="J2030" s="382">
        <v>175976.23</v>
      </c>
      <c r="K2030" s="382">
        <v>107498.25</v>
      </c>
      <c r="L2030" s="191" t="str">
        <f t="shared" si="1464"/>
        <v>875207190701011004001011921301</v>
      </c>
      <c r="M2030" s="192">
        <f t="array" ref="M2030">IF(COUNT(SEARCH(Удалить_Роспись_КВСР,$B2030)*SEARCH(Удалить_Роспись_ПБС,$C2030)*SEARCH(Удалить_Роспись_КФСР, $D2030)*SEARCH(Удалить_Роспись_КЦСР,$E2030)*SEARCH(Удалить_Роспись_КВР,$F2030)*SEARCH(Удалить_Роспись_ЭК,$H2030)*SEARCH(Удалить_Роспись_КР,$I2030))&gt;0,0,1)</f>
        <v>0</v>
      </c>
      <c r="N2030" s="192">
        <v>0</v>
      </c>
      <c r="O2030" s="192" t="str">
        <f t="shared" si="1465"/>
        <v/>
      </c>
      <c r="P2030" s="192" t="str">
        <f t="shared" si="1506"/>
        <v/>
      </c>
      <c r="Q2030" s="300" t="str">
        <f t="shared" si="1466"/>
        <v/>
      </c>
      <c r="R2030" s="300" t="str">
        <f t="shared" si="1467"/>
        <v/>
      </c>
      <c r="S2030" s="300" t="str">
        <f t="shared" si="1468"/>
        <v/>
      </c>
      <c r="T2030" s="192" t="str">
        <f t="shared" si="1469"/>
        <v/>
      </c>
      <c r="U2030" s="303" t="str">
        <f t="shared" si="1470"/>
        <v/>
      </c>
      <c r="V2030" s="300" t="str">
        <f t="shared" si="1471"/>
        <v/>
      </c>
      <c r="W2030" s="192" t="str">
        <f t="shared" si="1472"/>
        <v/>
      </c>
      <c r="X2030" s="303" t="str">
        <f t="shared" si="1473"/>
        <v/>
      </c>
      <c r="Y2030" s="300" t="str">
        <f t="shared" si="1474"/>
        <v/>
      </c>
      <c r="Z2030" s="300" t="str">
        <f t="shared" si="1475"/>
        <v/>
      </c>
      <c r="AA2030" s="303" t="str">
        <f t="shared" si="1476"/>
        <v/>
      </c>
      <c r="AB2030" s="300" t="str">
        <f t="shared" si="1477"/>
        <v/>
      </c>
      <c r="AC2030" s="300" t="str">
        <f t="shared" si="1478"/>
        <v/>
      </c>
      <c r="AD2030" s="300" t="str">
        <f t="shared" si="1479"/>
        <v/>
      </c>
      <c r="AE2030" s="192" t="str">
        <f t="shared" si="1480"/>
        <v/>
      </c>
      <c r="AF2030" s="192" t="str">
        <f t="shared" si="1481"/>
        <v/>
      </c>
      <c r="AG2030" s="192"/>
      <c r="AJ2030" s="300" t="str">
        <f t="shared" si="1482"/>
        <v/>
      </c>
      <c r="AK2030" s="300" t="str">
        <f t="shared" si="1483"/>
        <v/>
      </c>
      <c r="AL2030" s="300" t="str">
        <f t="shared" si="1484"/>
        <v/>
      </c>
      <c r="AM2030" s="300" t="str">
        <f t="shared" si="1485"/>
        <v/>
      </c>
      <c r="AN2030" s="300" t="str">
        <f t="shared" si="1486"/>
        <v/>
      </c>
      <c r="AO2030" s="300" t="str">
        <f t="shared" si="1487"/>
        <v/>
      </c>
      <c r="AP2030" s="300" t="str">
        <f t="shared" si="1488"/>
        <v/>
      </c>
      <c r="AQ2030" s="300" t="str">
        <f t="shared" si="1489"/>
        <v/>
      </c>
      <c r="AR2030" s="306" t="str">
        <f t="shared" si="1490"/>
        <v/>
      </c>
      <c r="AS2030" s="300" t="str">
        <f t="shared" si="1491"/>
        <v/>
      </c>
      <c r="AT2030" s="300" t="str">
        <f t="shared" si="1492"/>
        <v/>
      </c>
      <c r="AU2030" s="192" t="str">
        <f t="shared" si="1493"/>
        <v>рбс</v>
      </c>
      <c r="AV2030" s="192" t="str">
        <f t="shared" si="1494"/>
        <v>рбс87520719общопл</v>
      </c>
      <c r="AW2030" s="191">
        <f t="shared" si="1495"/>
        <v>0</v>
      </c>
      <c r="AX2030" s="191">
        <f t="shared" si="1496"/>
        <v>0</v>
      </c>
      <c r="AY2030" s="191">
        <f t="shared" si="1497"/>
        <v>0</v>
      </c>
      <c r="AZ2030" s="191">
        <f t="shared" si="1498"/>
        <v>0</v>
      </c>
      <c r="BA2030" s="193">
        <f t="shared" si="1499"/>
        <v>1</v>
      </c>
      <c r="BB2030" s="193">
        <f t="shared" si="1500"/>
        <v>1</v>
      </c>
      <c r="BC2030" s="193">
        <f t="shared" si="1501"/>
        <v>1</v>
      </c>
      <c r="BD2030" s="191">
        <f t="shared" si="1461"/>
        <v>0</v>
      </c>
      <c r="BE2030" s="191">
        <f t="shared" si="1502"/>
        <v>0</v>
      </c>
      <c r="BF2030" s="210">
        <f t="shared" si="1503"/>
        <v>0</v>
      </c>
      <c r="BG2030" s="211">
        <f t="shared" si="1504"/>
        <v>0</v>
      </c>
      <c r="BH2030" s="289"/>
      <c r="BI2030" s="289"/>
      <c r="BL2030" s="233" t="str">
        <f t="shared" si="1505"/>
        <v/>
      </c>
    </row>
    <row r="2031" spans="1:64" ht="12" customHeight="1">
      <c r="A2031" s="333" t="s">
        <v>775</v>
      </c>
      <c r="B2031" s="381" t="s">
        <v>327</v>
      </c>
      <c r="C2031" s="333" t="s">
        <v>776</v>
      </c>
      <c r="D2031" s="381" t="s">
        <v>316</v>
      </c>
      <c r="E2031" s="381" t="s">
        <v>1443</v>
      </c>
      <c r="F2031" s="381" t="s">
        <v>586</v>
      </c>
      <c r="G2031" s="381" t="s">
        <v>391</v>
      </c>
      <c r="H2031" s="100" t="s">
        <v>653</v>
      </c>
      <c r="I2031" s="381" t="s">
        <v>505</v>
      </c>
      <c r="J2031" s="382">
        <v>10354.209999999999</v>
      </c>
      <c r="K2031" s="382">
        <v>6531.96</v>
      </c>
      <c r="L2031" s="191" t="str">
        <f t="shared" si="1464"/>
        <v>875207190701011004001024422101</v>
      </c>
      <c r="M2031" s="192">
        <f t="array" ref="M2031">IF(COUNT(SEARCH(Удалить_Роспись_КВСР,$B2031)*SEARCH(Удалить_Роспись_ПБС,$C2031)*SEARCH(Удалить_Роспись_КФСР, $D2031)*SEARCH(Удалить_Роспись_КЦСР,$E2031)*SEARCH(Удалить_Роспись_КВР,$F2031)*SEARCH(Удалить_Роспись_ЭК,$H2031)*SEARCH(Удалить_Роспись_КР,$I2031))&gt;0,0,1)</f>
        <v>0</v>
      </c>
      <c r="N2031" s="192">
        <f>IF(COUNT(SEARCH(Удалить_Индекс_КВСР,$B2031)*SEARCH(Удалить_Индекс_ПБС,$C2031)*SEARCH(Удалить_Индекс_КФСР,$D2031)*SEARCH(Удалить_Индекс_КЦСР,$E2031)*SEARCH(Удалить_Индекс_КВР,$F2031)*SEARCH(Удалить_Индекс_ЭК,$H2031)*SEARCH(Удалить_Индекс_КР,$I2031))&gt;0,0,1)</f>
        <v>1</v>
      </c>
      <c r="O2031" s="192" t="str">
        <f t="shared" si="1465"/>
        <v/>
      </c>
      <c r="P2031" s="192" t="str">
        <f t="shared" si="1506"/>
        <v/>
      </c>
      <c r="Q2031" s="300" t="str">
        <f t="shared" si="1466"/>
        <v/>
      </c>
      <c r="R2031" s="300" t="str">
        <f t="shared" si="1467"/>
        <v/>
      </c>
      <c r="S2031" s="300" t="str">
        <f t="shared" si="1468"/>
        <v/>
      </c>
      <c r="T2031" s="192" t="str">
        <f t="shared" si="1469"/>
        <v/>
      </c>
      <c r="U2031" s="303" t="str">
        <f t="shared" si="1470"/>
        <v/>
      </c>
      <c r="V2031" s="300" t="str">
        <f t="shared" si="1471"/>
        <v/>
      </c>
      <c r="W2031" s="192" t="str">
        <f t="shared" si="1472"/>
        <v/>
      </c>
      <c r="X2031" s="303" t="str">
        <f t="shared" si="1473"/>
        <v/>
      </c>
      <c r="Y2031" s="300" t="str">
        <f t="shared" si="1474"/>
        <v/>
      </c>
      <c r="Z2031" s="300" t="str">
        <f t="shared" si="1475"/>
        <v/>
      </c>
      <c r="AA2031" s="303" t="str">
        <f t="shared" si="1476"/>
        <v/>
      </c>
      <c r="AB2031" s="300" t="str">
        <f t="shared" si="1477"/>
        <v/>
      </c>
      <c r="AC2031" s="300" t="str">
        <f t="shared" si="1478"/>
        <v/>
      </c>
      <c r="AD2031" s="300" t="str">
        <f t="shared" si="1479"/>
        <v/>
      </c>
      <c r="AE2031" s="192" t="str">
        <f t="shared" si="1480"/>
        <v/>
      </c>
      <c r="AF2031" s="192" t="str">
        <f t="shared" si="1481"/>
        <v/>
      </c>
      <c r="AG2031" s="192"/>
      <c r="AJ2031" s="300" t="str">
        <f t="shared" si="1482"/>
        <v/>
      </c>
      <c r="AK2031" s="300" t="str">
        <f t="shared" si="1483"/>
        <v/>
      </c>
      <c r="AL2031" s="300" t="str">
        <f t="shared" si="1484"/>
        <v/>
      </c>
      <c r="AM2031" s="300" t="str">
        <f t="shared" si="1485"/>
        <v/>
      </c>
      <c r="AN2031" s="300" t="str">
        <f t="shared" si="1486"/>
        <v/>
      </c>
      <c r="AO2031" s="300" t="str">
        <f t="shared" si="1487"/>
        <v/>
      </c>
      <c r="AP2031" s="300" t="str">
        <f t="shared" si="1488"/>
        <v/>
      </c>
      <c r="AQ2031" s="300" t="str">
        <f t="shared" si="1489"/>
        <v/>
      </c>
      <c r="AR2031" s="306" t="str">
        <f t="shared" si="1490"/>
        <v/>
      </c>
      <c r="AS2031" s="300" t="str">
        <f t="shared" si="1491"/>
        <v/>
      </c>
      <c r="AT2031" s="300" t="str">
        <f t="shared" si="1492"/>
        <v/>
      </c>
      <c r="AU2031" s="192" t="str">
        <f t="shared" si="1493"/>
        <v>рбс</v>
      </c>
      <c r="AV2031" s="192" t="str">
        <f t="shared" si="1494"/>
        <v>рбс87520719общпро</v>
      </c>
      <c r="AW2031" s="191">
        <f t="shared" si="1495"/>
        <v>0</v>
      </c>
      <c r="AX2031" s="191">
        <f t="shared" si="1496"/>
        <v>0</v>
      </c>
      <c r="AY2031" s="191">
        <f t="shared" si="1497"/>
        <v>10354.209999999999</v>
      </c>
      <c r="AZ2031" s="191">
        <f t="shared" si="1498"/>
        <v>6531.96</v>
      </c>
      <c r="BA2031" s="193">
        <f t="shared" si="1499"/>
        <v>1</v>
      </c>
      <c r="BB2031" s="193">
        <f t="shared" si="1500"/>
        <v>1</v>
      </c>
      <c r="BC2031" s="193">
        <f t="shared" si="1501"/>
        <v>1</v>
      </c>
      <c r="BD2031" s="191">
        <f t="shared" si="1461"/>
        <v>10354.209999999999</v>
      </c>
      <c r="BE2031" s="191">
        <f t="shared" si="1502"/>
        <v>6531.96</v>
      </c>
      <c r="BF2031" s="210">
        <f t="shared" si="1503"/>
        <v>10354.209999999999</v>
      </c>
      <c r="BG2031" s="211">
        <f t="shared" si="1504"/>
        <v>10354.209999999999</v>
      </c>
      <c r="BH2031" s="289"/>
      <c r="BI2031" s="289"/>
      <c r="BL2031" s="233" t="str">
        <f t="shared" si="1505"/>
        <v/>
      </c>
    </row>
    <row r="2032" spans="1:64" ht="12" customHeight="1">
      <c r="A2032" s="333" t="s">
        <v>775</v>
      </c>
      <c r="B2032" s="381" t="s">
        <v>327</v>
      </c>
      <c r="C2032" s="333" t="s">
        <v>776</v>
      </c>
      <c r="D2032" s="381" t="s">
        <v>316</v>
      </c>
      <c r="E2032" s="381" t="s">
        <v>1443</v>
      </c>
      <c r="F2032" s="381" t="s">
        <v>586</v>
      </c>
      <c r="G2032" s="381" t="s">
        <v>394</v>
      </c>
      <c r="H2032" s="100" t="s">
        <v>653</v>
      </c>
      <c r="I2032" s="381" t="s">
        <v>505</v>
      </c>
      <c r="J2032" s="382">
        <v>93382.46</v>
      </c>
      <c r="K2032" s="382">
        <v>71898</v>
      </c>
      <c r="L2032" s="191" t="str">
        <f t="shared" si="1464"/>
        <v>875207190701011004001024422501</v>
      </c>
      <c r="M2032" s="192">
        <f t="array" ref="M2032">IF(COUNT(SEARCH(Удалить_Роспись_КВСР,$B2032)*SEARCH(Удалить_Роспись_ПБС,$C2032)*SEARCH(Удалить_Роспись_КФСР, $D2032)*SEARCH(Удалить_Роспись_КЦСР,$E2032)*SEARCH(Удалить_Роспись_КВР,$F2032)*SEARCH(Удалить_Роспись_ЭК,$H2032)*SEARCH(Удалить_Роспись_КР,$I2032))&gt;0,0,1)</f>
        <v>0</v>
      </c>
      <c r="N2032" s="192">
        <f>IF(COUNT(SEARCH(Удалить_Индекс_КВСР,$B2032)*SEARCH(Удалить_Индекс_ПБС,$C2032)*SEARCH(Удалить_Индекс_КФСР,$D2032)*SEARCH(Удалить_Индекс_КЦСР,$E2032)*SEARCH(Удалить_Индекс_КВР,$F2032)*SEARCH(Удалить_Индекс_ЭК,$H2032)*SEARCH(Удалить_Индекс_КР,$I2032))&gt;0,0,1)</f>
        <v>1</v>
      </c>
      <c r="O2032" s="192" t="str">
        <f t="shared" si="1465"/>
        <v/>
      </c>
      <c r="P2032" s="192" t="str">
        <f t="shared" si="1506"/>
        <v/>
      </c>
      <c r="Q2032" s="300" t="str">
        <f t="shared" si="1466"/>
        <v/>
      </c>
      <c r="R2032" s="300" t="str">
        <f t="shared" si="1467"/>
        <v/>
      </c>
      <c r="S2032" s="300" t="str">
        <f t="shared" si="1468"/>
        <v/>
      </c>
      <c r="T2032" s="192" t="str">
        <f t="shared" si="1469"/>
        <v/>
      </c>
      <c r="U2032" s="303" t="str">
        <f t="shared" si="1470"/>
        <v/>
      </c>
      <c r="V2032" s="300" t="str">
        <f t="shared" si="1471"/>
        <v/>
      </c>
      <c r="W2032" s="192" t="str">
        <f t="shared" si="1472"/>
        <v/>
      </c>
      <c r="X2032" s="303" t="str">
        <f t="shared" si="1473"/>
        <v/>
      </c>
      <c r="Y2032" s="300" t="str">
        <f t="shared" si="1474"/>
        <v/>
      </c>
      <c r="Z2032" s="300" t="str">
        <f t="shared" si="1475"/>
        <v/>
      </c>
      <c r="AA2032" s="303" t="str">
        <f t="shared" si="1476"/>
        <v/>
      </c>
      <c r="AB2032" s="300" t="str">
        <f t="shared" si="1477"/>
        <v/>
      </c>
      <c r="AC2032" s="300" t="str">
        <f t="shared" si="1478"/>
        <v/>
      </c>
      <c r="AD2032" s="300" t="str">
        <f t="shared" si="1479"/>
        <v/>
      </c>
      <c r="AE2032" s="192" t="str">
        <f t="shared" si="1480"/>
        <v/>
      </c>
      <c r="AF2032" s="192" t="str">
        <f t="shared" si="1481"/>
        <v/>
      </c>
      <c r="AG2032" s="192"/>
      <c r="AJ2032" s="300" t="str">
        <f t="shared" si="1482"/>
        <v/>
      </c>
      <c r="AK2032" s="300" t="str">
        <f t="shared" si="1483"/>
        <v/>
      </c>
      <c r="AL2032" s="300" t="str">
        <f t="shared" si="1484"/>
        <v/>
      </c>
      <c r="AM2032" s="300" t="str">
        <f t="shared" si="1485"/>
        <v/>
      </c>
      <c r="AN2032" s="300" t="str">
        <f t="shared" si="1486"/>
        <v/>
      </c>
      <c r="AO2032" s="300" t="str">
        <f t="shared" si="1487"/>
        <v/>
      </c>
      <c r="AP2032" s="300" t="str">
        <f t="shared" si="1488"/>
        <v/>
      </c>
      <c r="AQ2032" s="300" t="str">
        <f t="shared" si="1489"/>
        <v/>
      </c>
      <c r="AR2032" s="306" t="str">
        <f t="shared" si="1490"/>
        <v/>
      </c>
      <c r="AS2032" s="300" t="str">
        <f t="shared" si="1491"/>
        <v/>
      </c>
      <c r="AT2032" s="300" t="str">
        <f t="shared" si="1492"/>
        <v/>
      </c>
      <c r="AU2032" s="192" t="str">
        <f t="shared" si="1493"/>
        <v>рбс</v>
      </c>
      <c r="AV2032" s="192" t="str">
        <f t="shared" si="1494"/>
        <v>рбс87520719общпро</v>
      </c>
      <c r="AW2032" s="191">
        <f t="shared" si="1495"/>
        <v>0</v>
      </c>
      <c r="AX2032" s="191">
        <f t="shared" si="1496"/>
        <v>0</v>
      </c>
      <c r="AY2032" s="191">
        <f t="shared" si="1497"/>
        <v>93382.46</v>
      </c>
      <c r="AZ2032" s="191">
        <f t="shared" si="1498"/>
        <v>71898</v>
      </c>
      <c r="BA2032" s="193">
        <f t="shared" si="1499"/>
        <v>1</v>
      </c>
      <c r="BB2032" s="193">
        <f t="shared" si="1500"/>
        <v>1</v>
      </c>
      <c r="BC2032" s="193">
        <f t="shared" si="1501"/>
        <v>1</v>
      </c>
      <c r="BD2032" s="191">
        <f t="shared" ref="BD2032:BD2095" si="1509">IF(ISNA(BA2032),0,AY2032*$BA2032)</f>
        <v>93382.46</v>
      </c>
      <c r="BE2032" s="191">
        <f t="shared" si="1502"/>
        <v>71898</v>
      </c>
      <c r="BF2032" s="210">
        <f t="shared" si="1503"/>
        <v>93382.46</v>
      </c>
      <c r="BG2032" s="211">
        <f t="shared" si="1504"/>
        <v>93382.46</v>
      </c>
      <c r="BH2032" s="289"/>
      <c r="BI2032" s="289"/>
      <c r="BL2032" s="233" t="str">
        <f t="shared" si="1505"/>
        <v/>
      </c>
    </row>
    <row r="2033" spans="1:64" ht="12" customHeight="1">
      <c r="A2033" s="333" t="s">
        <v>775</v>
      </c>
      <c r="B2033" s="381" t="s">
        <v>327</v>
      </c>
      <c r="C2033" s="333" t="s">
        <v>776</v>
      </c>
      <c r="D2033" s="381" t="s">
        <v>316</v>
      </c>
      <c r="E2033" s="381" t="s">
        <v>1443</v>
      </c>
      <c r="F2033" s="381" t="s">
        <v>586</v>
      </c>
      <c r="G2033" s="381" t="s">
        <v>389</v>
      </c>
      <c r="H2033" s="100" t="s">
        <v>653</v>
      </c>
      <c r="I2033" s="381" t="s">
        <v>505</v>
      </c>
      <c r="J2033" s="382">
        <v>69745.789999999994</v>
      </c>
      <c r="K2033" s="382">
        <v>42439.79</v>
      </c>
      <c r="L2033" s="191" t="str">
        <f t="shared" si="1464"/>
        <v>875207190701011004001024422601</v>
      </c>
      <c r="M2033" s="192">
        <f t="array" ref="M2033">IF(COUNT(SEARCH(Удалить_Роспись_КВСР,$B2033)*SEARCH(Удалить_Роспись_ПБС,$C2033)*SEARCH(Удалить_Роспись_КФСР, $D2033)*SEARCH(Удалить_Роспись_КЦСР,$E2033)*SEARCH(Удалить_Роспись_КВР,$F2033)*SEARCH(Удалить_Роспись_ЭК,$H2033)*SEARCH(Удалить_Роспись_КР,$I2033))&gt;0,0,1)</f>
        <v>0</v>
      </c>
      <c r="N2033" s="192">
        <f>IF(COUNT(SEARCH(Удалить_Индекс_КВСР,$B2033)*SEARCH(Удалить_Индекс_ПБС,$C2033)*SEARCH(Удалить_Индекс_КФСР,$D2033)*SEARCH(Удалить_Индекс_КЦСР,$E2033)*SEARCH(Удалить_Индекс_КВР,$F2033)*SEARCH(Удалить_Индекс_ЭК,$H2033)*SEARCH(Удалить_Индекс_КР,$I2033))&gt;0,0,1)</f>
        <v>1</v>
      </c>
      <c r="O2033" s="192" t="str">
        <f t="shared" si="1465"/>
        <v/>
      </c>
      <c r="P2033" s="192" t="str">
        <f t="shared" si="1506"/>
        <v/>
      </c>
      <c r="Q2033" s="300" t="str">
        <f t="shared" si="1466"/>
        <v/>
      </c>
      <c r="R2033" s="300" t="str">
        <f t="shared" si="1467"/>
        <v/>
      </c>
      <c r="S2033" s="300" t="str">
        <f t="shared" si="1468"/>
        <v/>
      </c>
      <c r="T2033" s="192" t="str">
        <f t="shared" si="1469"/>
        <v/>
      </c>
      <c r="U2033" s="303" t="str">
        <f t="shared" si="1470"/>
        <v/>
      </c>
      <c r="V2033" s="300" t="str">
        <f t="shared" si="1471"/>
        <v/>
      </c>
      <c r="W2033" s="192" t="str">
        <f t="shared" si="1472"/>
        <v/>
      </c>
      <c r="X2033" s="303" t="str">
        <f t="shared" si="1473"/>
        <v/>
      </c>
      <c r="Y2033" s="300" t="str">
        <f t="shared" si="1474"/>
        <v/>
      </c>
      <c r="Z2033" s="300" t="str">
        <f t="shared" si="1475"/>
        <v/>
      </c>
      <c r="AA2033" s="303" t="str">
        <f t="shared" si="1476"/>
        <v/>
      </c>
      <c r="AB2033" s="300" t="str">
        <f t="shared" si="1477"/>
        <v/>
      </c>
      <c r="AC2033" s="300" t="str">
        <f t="shared" si="1478"/>
        <v/>
      </c>
      <c r="AD2033" s="300" t="str">
        <f t="shared" si="1479"/>
        <v/>
      </c>
      <c r="AE2033" s="192" t="str">
        <f t="shared" si="1480"/>
        <v/>
      </c>
      <c r="AF2033" s="192" t="str">
        <f t="shared" si="1481"/>
        <v/>
      </c>
      <c r="AG2033" s="192"/>
      <c r="AJ2033" s="300" t="str">
        <f t="shared" si="1482"/>
        <v/>
      </c>
      <c r="AK2033" s="300" t="str">
        <f t="shared" si="1483"/>
        <v/>
      </c>
      <c r="AL2033" s="300" t="str">
        <f t="shared" si="1484"/>
        <v/>
      </c>
      <c r="AM2033" s="300" t="str">
        <f t="shared" si="1485"/>
        <v/>
      </c>
      <c r="AN2033" s="300" t="str">
        <f t="shared" si="1486"/>
        <v/>
      </c>
      <c r="AO2033" s="300" t="str">
        <f t="shared" si="1487"/>
        <v/>
      </c>
      <c r="AP2033" s="300" t="str">
        <f t="shared" si="1488"/>
        <v/>
      </c>
      <c r="AQ2033" s="300" t="str">
        <f t="shared" si="1489"/>
        <v/>
      </c>
      <c r="AR2033" s="306" t="str">
        <f t="shared" si="1490"/>
        <v/>
      </c>
      <c r="AS2033" s="300" t="str">
        <f t="shared" si="1491"/>
        <v/>
      </c>
      <c r="AT2033" s="300" t="str">
        <f t="shared" si="1492"/>
        <v/>
      </c>
      <c r="AU2033" s="192" t="str">
        <f t="shared" si="1493"/>
        <v>рбс</v>
      </c>
      <c r="AV2033" s="192" t="str">
        <f t="shared" si="1494"/>
        <v>рбс87520719общпро</v>
      </c>
      <c r="AW2033" s="191">
        <f t="shared" si="1495"/>
        <v>0</v>
      </c>
      <c r="AX2033" s="191">
        <f t="shared" si="1496"/>
        <v>0</v>
      </c>
      <c r="AY2033" s="191">
        <f t="shared" si="1497"/>
        <v>69745.789999999994</v>
      </c>
      <c r="AZ2033" s="191">
        <f t="shared" si="1498"/>
        <v>42439.79</v>
      </c>
      <c r="BA2033" s="193">
        <f t="shared" si="1499"/>
        <v>1</v>
      </c>
      <c r="BB2033" s="193">
        <f t="shared" si="1500"/>
        <v>1</v>
      </c>
      <c r="BC2033" s="193">
        <f t="shared" si="1501"/>
        <v>1</v>
      </c>
      <c r="BD2033" s="191">
        <f t="shared" si="1509"/>
        <v>69745.789999999994</v>
      </c>
      <c r="BE2033" s="191">
        <f t="shared" si="1502"/>
        <v>42439.79</v>
      </c>
      <c r="BF2033" s="210">
        <f t="shared" si="1503"/>
        <v>69745.789999999994</v>
      </c>
      <c r="BG2033" s="211">
        <f t="shared" si="1504"/>
        <v>69745.789999999994</v>
      </c>
      <c r="BH2033" s="289"/>
      <c r="BI2033" s="289"/>
      <c r="BL2033" s="233" t="str">
        <f t="shared" si="1505"/>
        <v/>
      </c>
    </row>
    <row r="2034" spans="1:64" ht="12" customHeight="1">
      <c r="A2034" s="333" t="s">
        <v>775</v>
      </c>
      <c r="B2034" s="381" t="s">
        <v>327</v>
      </c>
      <c r="C2034" s="333" t="s">
        <v>776</v>
      </c>
      <c r="D2034" s="381" t="s">
        <v>316</v>
      </c>
      <c r="E2034" s="381" t="s">
        <v>1443</v>
      </c>
      <c r="F2034" s="381" t="s">
        <v>586</v>
      </c>
      <c r="G2034" s="381" t="s">
        <v>397</v>
      </c>
      <c r="H2034" s="100" t="s">
        <v>653</v>
      </c>
      <c r="I2034" s="381" t="s">
        <v>505</v>
      </c>
      <c r="J2034" s="382">
        <v>13610</v>
      </c>
      <c r="K2034" s="382">
        <v>13610</v>
      </c>
      <c r="L2034" s="191" t="str">
        <f t="shared" si="1464"/>
        <v>875207190701011004001024434001</v>
      </c>
      <c r="M2034" s="192">
        <f t="array" ref="M2034">IF(COUNT(SEARCH(Удалить_Роспись_КВСР,$B2034)*SEARCH(Удалить_Роспись_ПБС,$C2034)*SEARCH(Удалить_Роспись_КФСР, $D2034)*SEARCH(Удалить_Роспись_КЦСР,$E2034)*SEARCH(Удалить_Роспись_КВР,$F2034)*SEARCH(Удалить_Роспись_ЭК,$H2034)*SEARCH(Удалить_Роспись_КР,$I2034))&gt;0,0,1)</f>
        <v>0</v>
      </c>
      <c r="N2034" s="192">
        <f>IF(COUNT(SEARCH(Удалить_Индекс_КВСР,$B2034)*SEARCH(Удалить_Индекс_ПБС,$C2034)*SEARCH(Удалить_Индекс_КФСР,$D2034)*SEARCH(Удалить_Индекс_КЦСР,$E2034)*SEARCH(Удалить_Индекс_КВР,$F2034)*SEARCH(Удалить_Индекс_ЭК,$H2034)*SEARCH(Удалить_Индекс_КР,$I2034))&gt;0,0,1)</f>
        <v>1</v>
      </c>
      <c r="O2034" s="192" t="str">
        <f t="shared" si="1465"/>
        <v/>
      </c>
      <c r="P2034" s="192" t="str">
        <f t="shared" si="1506"/>
        <v/>
      </c>
      <c r="Q2034" s="300" t="str">
        <f t="shared" si="1466"/>
        <v/>
      </c>
      <c r="R2034" s="300" t="str">
        <f t="shared" si="1467"/>
        <v/>
      </c>
      <c r="S2034" s="300" t="str">
        <f t="shared" si="1468"/>
        <v/>
      </c>
      <c r="T2034" s="192" t="str">
        <f t="shared" si="1469"/>
        <v/>
      </c>
      <c r="U2034" s="303" t="str">
        <f t="shared" si="1470"/>
        <v/>
      </c>
      <c r="V2034" s="300" t="str">
        <f t="shared" si="1471"/>
        <v/>
      </c>
      <c r="W2034" s="192" t="str">
        <f t="shared" si="1472"/>
        <v/>
      </c>
      <c r="X2034" s="303" t="str">
        <f t="shared" si="1473"/>
        <v/>
      </c>
      <c r="Y2034" s="300" t="str">
        <f t="shared" si="1474"/>
        <v/>
      </c>
      <c r="Z2034" s="300" t="str">
        <f t="shared" si="1475"/>
        <v/>
      </c>
      <c r="AA2034" s="303" t="str">
        <f t="shared" si="1476"/>
        <v/>
      </c>
      <c r="AB2034" s="300" t="str">
        <f t="shared" si="1477"/>
        <v/>
      </c>
      <c r="AC2034" s="300" t="str">
        <f t="shared" si="1478"/>
        <v/>
      </c>
      <c r="AD2034" s="300" t="str">
        <f t="shared" si="1479"/>
        <v/>
      </c>
      <c r="AE2034" s="192" t="str">
        <f t="shared" si="1480"/>
        <v/>
      </c>
      <c r="AF2034" s="192" t="str">
        <f t="shared" si="1481"/>
        <v/>
      </c>
      <c r="AG2034" s="192"/>
      <c r="AJ2034" s="300" t="str">
        <f t="shared" si="1482"/>
        <v/>
      </c>
      <c r="AK2034" s="300" t="str">
        <f t="shared" si="1483"/>
        <v/>
      </c>
      <c r="AL2034" s="300" t="str">
        <f t="shared" si="1484"/>
        <v/>
      </c>
      <c r="AM2034" s="300" t="str">
        <f t="shared" si="1485"/>
        <v/>
      </c>
      <c r="AN2034" s="300" t="str">
        <f t="shared" si="1486"/>
        <v/>
      </c>
      <c r="AO2034" s="300" t="str">
        <f t="shared" si="1487"/>
        <v/>
      </c>
      <c r="AP2034" s="300" t="str">
        <f t="shared" si="1488"/>
        <v/>
      </c>
      <c r="AQ2034" s="300" t="str">
        <f t="shared" si="1489"/>
        <v/>
      </c>
      <c r="AR2034" s="306" t="str">
        <f t="shared" si="1490"/>
        <v/>
      </c>
      <c r="AS2034" s="300" t="str">
        <f t="shared" si="1491"/>
        <v/>
      </c>
      <c r="AT2034" s="300" t="str">
        <f t="shared" si="1492"/>
        <v/>
      </c>
      <c r="AU2034" s="192" t="str">
        <f t="shared" si="1493"/>
        <v>рбс</v>
      </c>
      <c r="AV2034" s="192" t="str">
        <f t="shared" si="1494"/>
        <v>рбс87520719общпро</v>
      </c>
      <c r="AW2034" s="191">
        <f t="shared" si="1495"/>
        <v>0</v>
      </c>
      <c r="AX2034" s="191">
        <f t="shared" si="1496"/>
        <v>0</v>
      </c>
      <c r="AY2034" s="191">
        <f t="shared" si="1497"/>
        <v>13610</v>
      </c>
      <c r="AZ2034" s="191">
        <f t="shared" si="1498"/>
        <v>13610</v>
      </c>
      <c r="BA2034" s="193">
        <f t="shared" si="1499"/>
        <v>1</v>
      </c>
      <c r="BB2034" s="193">
        <f t="shared" si="1500"/>
        <v>1</v>
      </c>
      <c r="BC2034" s="193">
        <f t="shared" si="1501"/>
        <v>1</v>
      </c>
      <c r="BD2034" s="191">
        <f t="shared" si="1509"/>
        <v>13610</v>
      </c>
      <c r="BE2034" s="191">
        <f t="shared" si="1502"/>
        <v>13610</v>
      </c>
      <c r="BF2034" s="210">
        <f t="shared" si="1503"/>
        <v>13610</v>
      </c>
      <c r="BG2034" s="211">
        <f t="shared" si="1504"/>
        <v>13610</v>
      </c>
      <c r="BH2034" s="289"/>
      <c r="BI2034" s="289"/>
      <c r="BL2034" s="233" t="str">
        <f t="shared" si="1505"/>
        <v/>
      </c>
    </row>
    <row r="2035" spans="1:64" ht="12" customHeight="1">
      <c r="A2035" s="333" t="s">
        <v>775</v>
      </c>
      <c r="B2035" s="381" t="s">
        <v>327</v>
      </c>
      <c r="C2035" s="333" t="s">
        <v>776</v>
      </c>
      <c r="D2035" s="381" t="s">
        <v>316</v>
      </c>
      <c r="E2035" s="381" t="s">
        <v>1443</v>
      </c>
      <c r="F2035" s="381" t="s">
        <v>658</v>
      </c>
      <c r="G2035" s="381" t="s">
        <v>395</v>
      </c>
      <c r="H2035" s="100" t="s">
        <v>653</v>
      </c>
      <c r="I2035" s="381" t="s">
        <v>505</v>
      </c>
      <c r="J2035" s="382">
        <v>14.77</v>
      </c>
      <c r="K2035" s="382">
        <v>14.77</v>
      </c>
      <c r="L2035" s="191" t="str">
        <f t="shared" si="1464"/>
        <v>875207190701011004001085329001</v>
      </c>
      <c r="M2035" s="192">
        <f t="array" ref="M2035">IF(COUNT(SEARCH(Удалить_Роспись_КВСР,$B2035)*SEARCH(Удалить_Роспись_ПБС,$C2035)*SEARCH(Удалить_Роспись_КФСР, $D2035)*SEARCH(Удалить_Роспись_КЦСР,$E2035)*SEARCH(Удалить_Роспись_КВР,$F2035)*SEARCH(Удалить_Роспись_ЭК,$H2035)*SEARCH(Удалить_Роспись_КР,$I2035))&gt;0,0,1)</f>
        <v>0</v>
      </c>
      <c r="N2035" s="192">
        <v>0</v>
      </c>
      <c r="O2035" s="192" t="str">
        <f t="shared" si="1465"/>
        <v/>
      </c>
      <c r="P2035" s="192" t="str">
        <f t="shared" si="1506"/>
        <v/>
      </c>
      <c r="Q2035" s="300" t="str">
        <f t="shared" si="1466"/>
        <v/>
      </c>
      <c r="R2035" s="300" t="str">
        <f t="shared" si="1467"/>
        <v/>
      </c>
      <c r="S2035" s="300" t="str">
        <f t="shared" si="1468"/>
        <v/>
      </c>
      <c r="T2035" s="192" t="str">
        <f t="shared" si="1469"/>
        <v/>
      </c>
      <c r="U2035" s="303" t="str">
        <f t="shared" si="1470"/>
        <v/>
      </c>
      <c r="V2035" s="300" t="str">
        <f t="shared" si="1471"/>
        <v/>
      </c>
      <c r="W2035" s="192" t="str">
        <f t="shared" si="1472"/>
        <v/>
      </c>
      <c r="X2035" s="303" t="str">
        <f t="shared" si="1473"/>
        <v/>
      </c>
      <c r="Y2035" s="300" t="str">
        <f t="shared" si="1474"/>
        <v/>
      </c>
      <c r="Z2035" s="300" t="str">
        <f t="shared" si="1475"/>
        <v/>
      </c>
      <c r="AA2035" s="303" t="str">
        <f t="shared" si="1476"/>
        <v/>
      </c>
      <c r="AB2035" s="300" t="str">
        <f t="shared" si="1477"/>
        <v/>
      </c>
      <c r="AC2035" s="300" t="str">
        <f t="shared" si="1478"/>
        <v/>
      </c>
      <c r="AD2035" s="300" t="str">
        <f t="shared" si="1479"/>
        <v/>
      </c>
      <c r="AE2035" s="192" t="str">
        <f t="shared" si="1480"/>
        <v/>
      </c>
      <c r="AF2035" s="192" t="str">
        <f t="shared" si="1481"/>
        <v/>
      </c>
      <c r="AG2035" s="192"/>
      <c r="AJ2035" s="300" t="str">
        <f t="shared" si="1482"/>
        <v/>
      </c>
      <c r="AK2035" s="300" t="str">
        <f t="shared" si="1483"/>
        <v/>
      </c>
      <c r="AL2035" s="300" t="str">
        <f t="shared" si="1484"/>
        <v/>
      </c>
      <c r="AM2035" s="300" t="str">
        <f t="shared" si="1485"/>
        <v/>
      </c>
      <c r="AN2035" s="300" t="str">
        <f t="shared" si="1486"/>
        <v/>
      </c>
      <c r="AO2035" s="300" t="str">
        <f t="shared" si="1487"/>
        <v/>
      </c>
      <c r="AP2035" s="300" t="str">
        <f t="shared" si="1488"/>
        <v/>
      </c>
      <c r="AQ2035" s="300" t="str">
        <f t="shared" si="1489"/>
        <v/>
      </c>
      <c r="AR2035" s="306" t="str">
        <f t="shared" si="1490"/>
        <v/>
      </c>
      <c r="AS2035" s="300" t="str">
        <f t="shared" si="1491"/>
        <v/>
      </c>
      <c r="AT2035" s="300" t="str">
        <f t="shared" si="1492"/>
        <v/>
      </c>
      <c r="AU2035" s="192" t="str">
        <f t="shared" si="1493"/>
        <v>рбс</v>
      </c>
      <c r="AV2035" s="192" t="str">
        <f t="shared" si="1494"/>
        <v>рбс87520719общпро</v>
      </c>
      <c r="AW2035" s="191">
        <f t="shared" si="1495"/>
        <v>0</v>
      </c>
      <c r="AX2035" s="191">
        <f t="shared" si="1496"/>
        <v>0</v>
      </c>
      <c r="AY2035" s="191">
        <f t="shared" si="1497"/>
        <v>0</v>
      </c>
      <c r="AZ2035" s="191">
        <f t="shared" si="1498"/>
        <v>0</v>
      </c>
      <c r="BA2035" s="193">
        <f t="shared" si="1499"/>
        <v>1</v>
      </c>
      <c r="BB2035" s="193">
        <f t="shared" si="1500"/>
        <v>1</v>
      </c>
      <c r="BC2035" s="193">
        <f t="shared" si="1501"/>
        <v>1</v>
      </c>
      <c r="BD2035" s="191">
        <f t="shared" si="1509"/>
        <v>0</v>
      </c>
      <c r="BE2035" s="191">
        <f t="shared" si="1502"/>
        <v>0</v>
      </c>
      <c r="BF2035" s="210">
        <f t="shared" si="1503"/>
        <v>0</v>
      </c>
      <c r="BG2035" s="211">
        <f t="shared" si="1504"/>
        <v>0</v>
      </c>
      <c r="BH2035" s="289"/>
      <c r="BI2035" s="289"/>
      <c r="BL2035" s="233" t="str">
        <f t="shared" si="1505"/>
        <v/>
      </c>
    </row>
    <row r="2036" spans="1:64" ht="12" customHeight="1">
      <c r="A2036" s="333" t="s">
        <v>775</v>
      </c>
      <c r="B2036" s="381" t="s">
        <v>327</v>
      </c>
      <c r="C2036" s="333" t="s">
        <v>776</v>
      </c>
      <c r="D2036" s="381" t="s">
        <v>316</v>
      </c>
      <c r="E2036" s="381" t="s">
        <v>1444</v>
      </c>
      <c r="F2036" s="381" t="s">
        <v>608</v>
      </c>
      <c r="G2036" s="381" t="s">
        <v>385</v>
      </c>
      <c r="H2036" s="100" t="s">
        <v>653</v>
      </c>
      <c r="I2036" s="381" t="s">
        <v>505</v>
      </c>
      <c r="J2036" s="382">
        <v>556990</v>
      </c>
      <c r="K2036" s="382">
        <v>555765.34</v>
      </c>
      <c r="L2036" s="191" t="str">
        <f t="shared" si="1464"/>
        <v>875207190701011004101011121101</v>
      </c>
      <c r="M2036" s="192">
        <f t="array" ref="M2036">IF(COUNT(SEARCH(Удалить_Роспись_КВСР,$B2036)*SEARCH(Удалить_Роспись_ПБС,$C2036)*SEARCH(Удалить_Роспись_КФСР, $D2036)*SEARCH(Удалить_Роспись_КЦСР,$E2036)*SEARCH(Удалить_Роспись_КВР,$F2036)*SEARCH(Удалить_Роспись_ЭК,$H2036)*SEARCH(Удалить_Роспись_КР,$I2036))&gt;0,0,1)</f>
        <v>0</v>
      </c>
      <c r="N2036" s="192">
        <v>0</v>
      </c>
      <c r="O2036" s="192" t="str">
        <f t="shared" si="1465"/>
        <v/>
      </c>
      <c r="P2036" s="192" t="str">
        <f t="shared" si="1506"/>
        <v/>
      </c>
      <c r="Q2036" s="300" t="str">
        <f t="shared" si="1466"/>
        <v/>
      </c>
      <c r="R2036" s="300" t="str">
        <f t="shared" si="1467"/>
        <v/>
      </c>
      <c r="S2036" s="300" t="str">
        <f t="shared" si="1468"/>
        <v/>
      </c>
      <c r="T2036" s="192" t="str">
        <f t="shared" si="1469"/>
        <v/>
      </c>
      <c r="U2036" s="303" t="str">
        <f t="shared" si="1470"/>
        <v/>
      </c>
      <c r="V2036" s="300" t="str">
        <f t="shared" si="1471"/>
        <v/>
      </c>
      <c r="W2036" s="192" t="str">
        <f t="shared" si="1472"/>
        <v/>
      </c>
      <c r="X2036" s="303" t="str">
        <f t="shared" si="1473"/>
        <v/>
      </c>
      <c r="Y2036" s="300" t="str">
        <f t="shared" si="1474"/>
        <v/>
      </c>
      <c r="Z2036" s="300" t="str">
        <f t="shared" si="1475"/>
        <v/>
      </c>
      <c r="AA2036" s="303" t="str">
        <f t="shared" si="1476"/>
        <v/>
      </c>
      <c r="AB2036" s="300" t="str">
        <f t="shared" si="1477"/>
        <v/>
      </c>
      <c r="AC2036" s="300" t="str">
        <f t="shared" si="1478"/>
        <v/>
      </c>
      <c r="AD2036" s="300" t="str">
        <f t="shared" si="1479"/>
        <v/>
      </c>
      <c r="AE2036" s="192" t="str">
        <f t="shared" si="1480"/>
        <v/>
      </c>
      <c r="AF2036" s="192" t="str">
        <f t="shared" si="1481"/>
        <v/>
      </c>
      <c r="AG2036" s="192"/>
      <c r="AJ2036" s="300" t="str">
        <f t="shared" si="1482"/>
        <v/>
      </c>
      <c r="AK2036" s="300" t="str">
        <f t="shared" si="1483"/>
        <v/>
      </c>
      <c r="AL2036" s="300" t="str">
        <f t="shared" si="1484"/>
        <v/>
      </c>
      <c r="AM2036" s="300" t="str">
        <f t="shared" si="1485"/>
        <v/>
      </c>
      <c r="AN2036" s="300" t="str">
        <f t="shared" si="1486"/>
        <v/>
      </c>
      <c r="AO2036" s="300" t="str">
        <f t="shared" si="1487"/>
        <v/>
      </c>
      <c r="AP2036" s="300" t="str">
        <f t="shared" si="1488"/>
        <v/>
      </c>
      <c r="AQ2036" s="300" t="str">
        <f t="shared" si="1489"/>
        <v/>
      </c>
      <c r="AR2036" s="306" t="str">
        <f t="shared" si="1490"/>
        <v/>
      </c>
      <c r="AS2036" s="300" t="str">
        <f t="shared" si="1491"/>
        <v/>
      </c>
      <c r="AT2036" s="300" t="str">
        <f t="shared" si="1492"/>
        <v/>
      </c>
      <c r="AU2036" s="192" t="str">
        <f t="shared" si="1493"/>
        <v>рбс</v>
      </c>
      <c r="AV2036" s="192" t="str">
        <f t="shared" si="1494"/>
        <v>рбс87520719общопл</v>
      </c>
      <c r="AW2036" s="191">
        <f t="shared" si="1495"/>
        <v>0</v>
      </c>
      <c r="AX2036" s="191">
        <f t="shared" si="1496"/>
        <v>0</v>
      </c>
      <c r="AY2036" s="191">
        <f t="shared" si="1497"/>
        <v>0</v>
      </c>
      <c r="AZ2036" s="191">
        <f t="shared" si="1498"/>
        <v>0</v>
      </c>
      <c r="BA2036" s="193">
        <f t="shared" si="1499"/>
        <v>1</v>
      </c>
      <c r="BB2036" s="193">
        <f t="shared" si="1500"/>
        <v>1</v>
      </c>
      <c r="BC2036" s="193">
        <f t="shared" si="1501"/>
        <v>1</v>
      </c>
      <c r="BD2036" s="191">
        <f t="shared" si="1509"/>
        <v>0</v>
      </c>
      <c r="BE2036" s="191">
        <f t="shared" si="1502"/>
        <v>0</v>
      </c>
      <c r="BF2036" s="210">
        <f t="shared" si="1503"/>
        <v>0</v>
      </c>
      <c r="BG2036" s="211">
        <f t="shared" si="1504"/>
        <v>0</v>
      </c>
      <c r="BH2036" s="289"/>
      <c r="BI2036" s="289"/>
      <c r="BL2036" s="233" t="str">
        <f t="shared" si="1505"/>
        <v/>
      </c>
    </row>
    <row r="2037" spans="1:64" ht="12" customHeight="1">
      <c r="A2037" s="333" t="s">
        <v>775</v>
      </c>
      <c r="B2037" s="381" t="s">
        <v>327</v>
      </c>
      <c r="C2037" s="333" t="s">
        <v>776</v>
      </c>
      <c r="D2037" s="381" t="s">
        <v>316</v>
      </c>
      <c r="E2037" s="381" t="s">
        <v>1444</v>
      </c>
      <c r="F2037" s="381" t="s">
        <v>902</v>
      </c>
      <c r="G2037" s="381" t="s">
        <v>387</v>
      </c>
      <c r="H2037" s="100" t="s">
        <v>653</v>
      </c>
      <c r="I2037" s="381" t="s">
        <v>505</v>
      </c>
      <c r="J2037" s="382">
        <v>169612</v>
      </c>
      <c r="K2037" s="382">
        <v>166680.24</v>
      </c>
      <c r="L2037" s="191" t="str">
        <f t="shared" si="1464"/>
        <v>875207190701011004101011921301</v>
      </c>
      <c r="M2037" s="192">
        <f t="array" ref="M2037">IF(COUNT(SEARCH(Удалить_Роспись_КВСР,$B2037)*SEARCH(Удалить_Роспись_ПБС,$C2037)*SEARCH(Удалить_Роспись_КФСР, $D2037)*SEARCH(Удалить_Роспись_КЦСР,$E2037)*SEARCH(Удалить_Роспись_КВР,$F2037)*SEARCH(Удалить_Роспись_ЭК,$H2037)*SEARCH(Удалить_Роспись_КР,$I2037))&gt;0,0,1)</f>
        <v>0</v>
      </c>
      <c r="N2037" s="192">
        <v>0</v>
      </c>
      <c r="O2037" s="192" t="str">
        <f t="shared" si="1465"/>
        <v/>
      </c>
      <c r="P2037" s="192" t="str">
        <f t="shared" si="1506"/>
        <v/>
      </c>
      <c r="Q2037" s="300" t="str">
        <f t="shared" si="1466"/>
        <v/>
      </c>
      <c r="R2037" s="300" t="str">
        <f t="shared" si="1467"/>
        <v/>
      </c>
      <c r="S2037" s="300" t="str">
        <f t="shared" si="1468"/>
        <v/>
      </c>
      <c r="T2037" s="192" t="str">
        <f t="shared" si="1469"/>
        <v/>
      </c>
      <c r="U2037" s="303" t="str">
        <f t="shared" si="1470"/>
        <v/>
      </c>
      <c r="V2037" s="300" t="str">
        <f t="shared" si="1471"/>
        <v/>
      </c>
      <c r="W2037" s="192" t="str">
        <f t="shared" si="1472"/>
        <v/>
      </c>
      <c r="X2037" s="303" t="str">
        <f t="shared" si="1473"/>
        <v/>
      </c>
      <c r="Y2037" s="300" t="str">
        <f t="shared" si="1474"/>
        <v/>
      </c>
      <c r="Z2037" s="300" t="str">
        <f t="shared" si="1475"/>
        <v/>
      </c>
      <c r="AA2037" s="303" t="str">
        <f t="shared" si="1476"/>
        <v/>
      </c>
      <c r="AB2037" s="300" t="str">
        <f t="shared" si="1477"/>
        <v/>
      </c>
      <c r="AC2037" s="300" t="str">
        <f t="shared" si="1478"/>
        <v/>
      </c>
      <c r="AD2037" s="300" t="str">
        <f t="shared" si="1479"/>
        <v/>
      </c>
      <c r="AE2037" s="192" t="str">
        <f t="shared" si="1480"/>
        <v/>
      </c>
      <c r="AF2037" s="192" t="str">
        <f t="shared" si="1481"/>
        <v/>
      </c>
      <c r="AG2037" s="192"/>
      <c r="AJ2037" s="300" t="str">
        <f t="shared" si="1482"/>
        <v/>
      </c>
      <c r="AK2037" s="300" t="str">
        <f t="shared" si="1483"/>
        <v/>
      </c>
      <c r="AL2037" s="300" t="str">
        <f t="shared" si="1484"/>
        <v/>
      </c>
      <c r="AM2037" s="300" t="str">
        <f t="shared" si="1485"/>
        <v/>
      </c>
      <c r="AN2037" s="300" t="str">
        <f t="shared" si="1486"/>
        <v/>
      </c>
      <c r="AO2037" s="300" t="str">
        <f t="shared" si="1487"/>
        <v/>
      </c>
      <c r="AP2037" s="300" t="str">
        <f t="shared" si="1488"/>
        <v/>
      </c>
      <c r="AQ2037" s="300" t="str">
        <f t="shared" si="1489"/>
        <v/>
      </c>
      <c r="AR2037" s="306" t="str">
        <f t="shared" si="1490"/>
        <v/>
      </c>
      <c r="AS2037" s="300" t="str">
        <f t="shared" si="1491"/>
        <v/>
      </c>
      <c r="AT2037" s="300" t="str">
        <f t="shared" si="1492"/>
        <v/>
      </c>
      <c r="AU2037" s="192" t="str">
        <f t="shared" si="1493"/>
        <v>рбс</v>
      </c>
      <c r="AV2037" s="192" t="str">
        <f t="shared" si="1494"/>
        <v>рбс87520719общопл</v>
      </c>
      <c r="AW2037" s="191">
        <f t="shared" si="1495"/>
        <v>0</v>
      </c>
      <c r="AX2037" s="191">
        <f t="shared" si="1496"/>
        <v>0</v>
      </c>
      <c r="AY2037" s="191">
        <f t="shared" si="1497"/>
        <v>0</v>
      </c>
      <c r="AZ2037" s="191">
        <f t="shared" si="1498"/>
        <v>0</v>
      </c>
      <c r="BA2037" s="193">
        <f t="shared" si="1499"/>
        <v>1</v>
      </c>
      <c r="BB2037" s="193">
        <f t="shared" si="1500"/>
        <v>1</v>
      </c>
      <c r="BC2037" s="193">
        <f t="shared" si="1501"/>
        <v>1</v>
      </c>
      <c r="BD2037" s="191">
        <f t="shared" si="1509"/>
        <v>0</v>
      </c>
      <c r="BE2037" s="191">
        <f t="shared" si="1502"/>
        <v>0</v>
      </c>
      <c r="BF2037" s="210">
        <f t="shared" si="1503"/>
        <v>0</v>
      </c>
      <c r="BG2037" s="211">
        <f t="shared" si="1504"/>
        <v>0</v>
      </c>
      <c r="BH2037" s="289"/>
      <c r="BI2037" s="289"/>
      <c r="BL2037" s="233" t="str">
        <f t="shared" si="1505"/>
        <v/>
      </c>
    </row>
    <row r="2038" spans="1:64" ht="12" customHeight="1">
      <c r="A2038" s="333" t="s">
        <v>775</v>
      </c>
      <c r="B2038" s="381" t="s">
        <v>327</v>
      </c>
      <c r="C2038" s="333" t="s">
        <v>776</v>
      </c>
      <c r="D2038" s="381" t="s">
        <v>316</v>
      </c>
      <c r="E2038" s="381" t="s">
        <v>1445</v>
      </c>
      <c r="F2038" s="381" t="s">
        <v>589</v>
      </c>
      <c r="G2038" s="381" t="s">
        <v>386</v>
      </c>
      <c r="H2038" s="100" t="s">
        <v>653</v>
      </c>
      <c r="I2038" s="381" t="s">
        <v>505</v>
      </c>
      <c r="J2038" s="382">
        <v>15000</v>
      </c>
      <c r="K2038" s="382">
        <v>14000</v>
      </c>
      <c r="L2038" s="191" t="str">
        <f t="shared" si="1464"/>
        <v>875207190701011004701011221201</v>
      </c>
      <c r="M2038" s="192">
        <f t="array" ref="M2038">IF(COUNT(SEARCH(Удалить_Роспись_КВСР,$B2038)*SEARCH(Удалить_Роспись_ПБС,$C2038)*SEARCH(Удалить_Роспись_КФСР, $D2038)*SEARCH(Удалить_Роспись_КЦСР,$E2038)*SEARCH(Удалить_Роспись_КВР,$F2038)*SEARCH(Удалить_Роспись_ЭК,$H2038)*SEARCH(Удалить_Роспись_КР,$I2038))&gt;0,0,1)</f>
        <v>0</v>
      </c>
      <c r="N2038" s="192">
        <f>IF(COUNT(SEARCH(Удалить_Индекс_КВСР,$B2038)*SEARCH(Удалить_Индекс_ПБС,$C2038)*SEARCH(Удалить_Индекс_КФСР,$D2038)*SEARCH(Удалить_Индекс_КЦСР,$E2038)*SEARCH(Удалить_Индекс_КВР,$F2038)*SEARCH(Удалить_Индекс_ЭК,$H2038)*SEARCH(Удалить_Индекс_КР,$I2038))&gt;0,0,1)</f>
        <v>1</v>
      </c>
      <c r="O2038" s="192" t="str">
        <f t="shared" si="1465"/>
        <v/>
      </c>
      <c r="P2038" s="192" t="str">
        <f t="shared" si="1506"/>
        <v/>
      </c>
      <c r="Q2038" s="300" t="str">
        <f t="shared" si="1466"/>
        <v/>
      </c>
      <c r="R2038" s="300" t="str">
        <f t="shared" si="1467"/>
        <v/>
      </c>
      <c r="S2038" s="300" t="str">
        <f t="shared" si="1468"/>
        <v/>
      </c>
      <c r="T2038" s="192" t="str">
        <f t="shared" si="1469"/>
        <v/>
      </c>
      <c r="U2038" s="303" t="str">
        <f t="shared" si="1470"/>
        <v/>
      </c>
      <c r="V2038" s="300" t="str">
        <f t="shared" si="1471"/>
        <v/>
      </c>
      <c r="W2038" s="192" t="str">
        <f t="shared" si="1472"/>
        <v/>
      </c>
      <c r="X2038" s="303" t="str">
        <f t="shared" si="1473"/>
        <v/>
      </c>
      <c r="Y2038" s="300" t="str">
        <f t="shared" si="1474"/>
        <v/>
      </c>
      <c r="Z2038" s="300" t="str">
        <f t="shared" si="1475"/>
        <v/>
      </c>
      <c r="AA2038" s="303" t="str">
        <f t="shared" si="1476"/>
        <v/>
      </c>
      <c r="AB2038" s="300" t="str">
        <f t="shared" si="1477"/>
        <v/>
      </c>
      <c r="AC2038" s="300" t="str">
        <f t="shared" si="1478"/>
        <v/>
      </c>
      <c r="AD2038" s="300" t="str">
        <f t="shared" si="1479"/>
        <v/>
      </c>
      <c r="AE2038" s="192" t="str">
        <f t="shared" si="1480"/>
        <v/>
      </c>
      <c r="AF2038" s="192" t="str">
        <f t="shared" si="1481"/>
        <v/>
      </c>
      <c r="AG2038" s="192"/>
      <c r="AJ2038" s="300" t="str">
        <f t="shared" si="1482"/>
        <v/>
      </c>
      <c r="AK2038" s="300" t="str">
        <f t="shared" si="1483"/>
        <v/>
      </c>
      <c r="AL2038" s="300" t="str">
        <f t="shared" si="1484"/>
        <v/>
      </c>
      <c r="AM2038" s="300" t="str">
        <f t="shared" si="1485"/>
        <v/>
      </c>
      <c r="AN2038" s="300" t="str">
        <f t="shared" si="1486"/>
        <v/>
      </c>
      <c r="AO2038" s="300" t="str">
        <f t="shared" si="1487"/>
        <v/>
      </c>
      <c r="AP2038" s="300" t="str">
        <f t="shared" si="1488"/>
        <v/>
      </c>
      <c r="AQ2038" s="300" t="str">
        <f t="shared" si="1489"/>
        <v/>
      </c>
      <c r="AR2038" s="306" t="str">
        <f t="shared" si="1490"/>
        <v/>
      </c>
      <c r="AS2038" s="300" t="str">
        <f t="shared" si="1491"/>
        <v/>
      </c>
      <c r="AT2038" s="300" t="str">
        <f t="shared" si="1492"/>
        <v/>
      </c>
      <c r="AU2038" s="192" t="str">
        <f t="shared" si="1493"/>
        <v>рбс</v>
      </c>
      <c r="AV2038" s="192" t="str">
        <f t="shared" si="1494"/>
        <v>рбс87520719общпро</v>
      </c>
      <c r="AW2038" s="191">
        <f t="shared" si="1495"/>
        <v>0</v>
      </c>
      <c r="AX2038" s="191">
        <f t="shared" si="1496"/>
        <v>0</v>
      </c>
      <c r="AY2038" s="191">
        <f t="shared" si="1497"/>
        <v>15000</v>
      </c>
      <c r="AZ2038" s="191">
        <f t="shared" si="1498"/>
        <v>14000</v>
      </c>
      <c r="BA2038" s="193">
        <f t="shared" si="1499"/>
        <v>1</v>
      </c>
      <c r="BB2038" s="193">
        <f t="shared" si="1500"/>
        <v>1</v>
      </c>
      <c r="BC2038" s="193">
        <f t="shared" si="1501"/>
        <v>1</v>
      </c>
      <c r="BD2038" s="191">
        <f t="shared" si="1509"/>
        <v>15000</v>
      </c>
      <c r="BE2038" s="191">
        <f t="shared" si="1502"/>
        <v>14000</v>
      </c>
      <c r="BF2038" s="210">
        <f t="shared" si="1503"/>
        <v>15000</v>
      </c>
      <c r="BG2038" s="211">
        <f t="shared" si="1504"/>
        <v>15000</v>
      </c>
      <c r="BH2038" s="289"/>
      <c r="BI2038" s="289"/>
      <c r="BL2038" s="233" t="str">
        <f t="shared" si="1505"/>
        <v/>
      </c>
    </row>
    <row r="2039" spans="1:64" ht="12" customHeight="1">
      <c r="A2039" s="333" t="s">
        <v>775</v>
      </c>
      <c r="B2039" s="381" t="s">
        <v>327</v>
      </c>
      <c r="C2039" s="333" t="s">
        <v>776</v>
      </c>
      <c r="D2039" s="381" t="s">
        <v>316</v>
      </c>
      <c r="E2039" s="381" t="s">
        <v>1446</v>
      </c>
      <c r="F2039" s="381" t="s">
        <v>586</v>
      </c>
      <c r="G2039" s="381" t="s">
        <v>393</v>
      </c>
      <c r="H2039" s="100" t="s">
        <v>653</v>
      </c>
      <c r="I2039" s="381" t="s">
        <v>505</v>
      </c>
      <c r="J2039" s="382">
        <v>337482.65</v>
      </c>
      <c r="K2039" s="382">
        <v>192379.01</v>
      </c>
      <c r="L2039" s="191" t="str">
        <f t="shared" si="1464"/>
        <v>875207190701011004Г01024422301</v>
      </c>
      <c r="M2039" s="192">
        <f t="array" ref="M2039">IF(COUNT(SEARCH(Удалить_Роспись_КВСР,$B2039)*SEARCH(Удалить_Роспись_ПБС,$C2039)*SEARCH(Удалить_Роспись_КФСР, $D2039)*SEARCH(Удалить_Роспись_КЦСР,$E2039)*SEARCH(Удалить_Роспись_КВР,$F2039)*SEARCH(Удалить_Роспись_ЭК,$H2039)*SEARCH(Удалить_Роспись_КР,$I2039))&gt;0,0,1)</f>
        <v>0</v>
      </c>
      <c r="N2039" s="192">
        <f>IF(COUNT(SEARCH(Удалить_Индекс_КВСР,$B2039)*SEARCH(Удалить_Индекс_ПБС,$C2039)*SEARCH(Удалить_Индекс_КФСР,$D2039)*SEARCH(Удалить_Индекс_КЦСР,$E2039)*SEARCH(Удалить_Индекс_КВР,$F2039)*SEARCH(Удалить_Индекс_ЭК,$H2039)*SEARCH(Удалить_Индекс_КР,$I2039))&gt;0,0,1)</f>
        <v>1</v>
      </c>
      <c r="O2039" s="192" t="str">
        <f t="shared" si="1465"/>
        <v/>
      </c>
      <c r="P2039" s="192" t="str">
        <f t="shared" si="1506"/>
        <v/>
      </c>
      <c r="Q2039" s="300" t="str">
        <f t="shared" si="1466"/>
        <v/>
      </c>
      <c r="R2039" s="300" t="str">
        <f t="shared" si="1467"/>
        <v/>
      </c>
      <c r="S2039" s="300" t="str">
        <f t="shared" si="1468"/>
        <v/>
      </c>
      <c r="T2039" s="192" t="str">
        <f t="shared" si="1469"/>
        <v/>
      </c>
      <c r="U2039" s="303" t="str">
        <f t="shared" si="1470"/>
        <v/>
      </c>
      <c r="V2039" s="300" t="str">
        <f t="shared" si="1471"/>
        <v/>
      </c>
      <c r="W2039" s="192" t="str">
        <f t="shared" si="1472"/>
        <v/>
      </c>
      <c r="X2039" s="303" t="str">
        <f t="shared" si="1473"/>
        <v/>
      </c>
      <c r="Y2039" s="300" t="str">
        <f t="shared" si="1474"/>
        <v/>
      </c>
      <c r="Z2039" s="300" t="str">
        <f t="shared" si="1475"/>
        <v/>
      </c>
      <c r="AA2039" s="303" t="str">
        <f t="shared" si="1476"/>
        <v/>
      </c>
      <c r="AB2039" s="300" t="str">
        <f t="shared" si="1477"/>
        <v/>
      </c>
      <c r="AC2039" s="300" t="str">
        <f t="shared" si="1478"/>
        <v/>
      </c>
      <c r="AD2039" s="300" t="str">
        <f t="shared" si="1479"/>
        <v/>
      </c>
      <c r="AE2039" s="192" t="str">
        <f t="shared" si="1480"/>
        <v/>
      </c>
      <c r="AF2039" s="192" t="str">
        <f t="shared" si="1481"/>
        <v/>
      </c>
      <c r="AG2039" s="192"/>
      <c r="AJ2039" s="300" t="str">
        <f t="shared" si="1482"/>
        <v/>
      </c>
      <c r="AK2039" s="300" t="str">
        <f t="shared" si="1483"/>
        <v/>
      </c>
      <c r="AL2039" s="300" t="str">
        <f t="shared" si="1484"/>
        <v/>
      </c>
      <c r="AM2039" s="300" t="str">
        <f t="shared" si="1485"/>
        <v/>
      </c>
      <c r="AN2039" s="300" t="str">
        <f t="shared" si="1486"/>
        <v/>
      </c>
      <c r="AO2039" s="300" t="str">
        <f t="shared" si="1487"/>
        <v/>
      </c>
      <c r="AP2039" s="300" t="str">
        <f t="shared" si="1488"/>
        <v/>
      </c>
      <c r="AQ2039" s="300" t="str">
        <f t="shared" si="1489"/>
        <v/>
      </c>
      <c r="AR2039" s="306" t="str">
        <f t="shared" si="1490"/>
        <v/>
      </c>
      <c r="AS2039" s="300" t="str">
        <f t="shared" si="1491"/>
        <v/>
      </c>
      <c r="AT2039" s="300" t="str">
        <f t="shared" si="1492"/>
        <v/>
      </c>
      <c r="AU2039" s="192" t="str">
        <f t="shared" si="1493"/>
        <v>рбс</v>
      </c>
      <c r="AV2039" s="192" t="str">
        <f t="shared" si="1494"/>
        <v>рбс87520719общком</v>
      </c>
      <c r="AW2039" s="191">
        <f t="shared" si="1495"/>
        <v>0</v>
      </c>
      <c r="AX2039" s="191">
        <f t="shared" si="1496"/>
        <v>0</v>
      </c>
      <c r="AY2039" s="191">
        <f t="shared" si="1497"/>
        <v>337482.65</v>
      </c>
      <c r="AZ2039" s="191">
        <f t="shared" si="1498"/>
        <v>192379.01</v>
      </c>
      <c r="BA2039" s="193">
        <f t="shared" si="1499"/>
        <v>1</v>
      </c>
      <c r="BB2039" s="193">
        <f t="shared" si="1500"/>
        <v>1</v>
      </c>
      <c r="BC2039" s="193">
        <f t="shared" si="1501"/>
        <v>1</v>
      </c>
      <c r="BD2039" s="191">
        <f t="shared" si="1509"/>
        <v>337482.65</v>
      </c>
      <c r="BE2039" s="191">
        <f t="shared" si="1502"/>
        <v>192379.01</v>
      </c>
      <c r="BF2039" s="210">
        <f t="shared" si="1503"/>
        <v>337482.65</v>
      </c>
      <c r="BG2039" s="211">
        <f t="shared" si="1504"/>
        <v>337482.65</v>
      </c>
      <c r="BH2039" s="289"/>
      <c r="BI2039" s="289"/>
      <c r="BL2039" s="233" t="str">
        <f t="shared" si="1505"/>
        <v/>
      </c>
    </row>
    <row r="2040" spans="1:64" ht="12" customHeight="1">
      <c r="A2040" s="333" t="s">
        <v>775</v>
      </c>
      <c r="B2040" s="381" t="s">
        <v>327</v>
      </c>
      <c r="C2040" s="333" t="s">
        <v>776</v>
      </c>
      <c r="D2040" s="381" t="s">
        <v>316</v>
      </c>
      <c r="E2040" s="381" t="s">
        <v>1447</v>
      </c>
      <c r="F2040" s="381" t="s">
        <v>586</v>
      </c>
      <c r="G2040" s="381" t="s">
        <v>397</v>
      </c>
      <c r="H2040" s="100" t="s">
        <v>653</v>
      </c>
      <c r="I2040" s="381" t="s">
        <v>505</v>
      </c>
      <c r="J2040" s="382">
        <v>326361.34999999998</v>
      </c>
      <c r="K2040" s="382">
        <v>219535</v>
      </c>
      <c r="L2040" s="191" t="str">
        <f t="shared" si="1464"/>
        <v>875207190701011004П01024434001</v>
      </c>
      <c r="M2040" s="192">
        <f t="array" ref="M2040">IF(COUNT(SEARCH(Удалить_Роспись_КВСР,$B2040)*SEARCH(Удалить_Роспись_ПБС,$C2040)*SEARCH(Удалить_Роспись_КФСР, $D2040)*SEARCH(Удалить_Роспись_КЦСР,$E2040)*SEARCH(Удалить_Роспись_КВР,$F2040)*SEARCH(Удалить_Роспись_ЭК,$H2040)*SEARCH(Удалить_Роспись_КР,$I2040))&gt;0,0,1)</f>
        <v>0</v>
      </c>
      <c r="N2040" s="192">
        <f>IF(COUNT(SEARCH(Удалить_Индекс_КВСР,$B2040)*SEARCH(Удалить_Индекс_ПБС,$C2040)*SEARCH(Удалить_Индекс_КФСР,$D2040)*SEARCH(Удалить_Индекс_КЦСР,$E2040)*SEARCH(Удалить_Индекс_КВР,$F2040)*SEARCH(Удалить_Индекс_ЭК,$H2040)*SEARCH(Удалить_Индекс_КР,$I2040))&gt;0,0,1)</f>
        <v>1</v>
      </c>
      <c r="O2040" s="192" t="str">
        <f t="shared" si="1465"/>
        <v/>
      </c>
      <c r="P2040" s="192" t="str">
        <f t="shared" si="1506"/>
        <v/>
      </c>
      <c r="Q2040" s="300" t="str">
        <f t="shared" si="1466"/>
        <v/>
      </c>
      <c r="R2040" s="300" t="str">
        <f t="shared" si="1467"/>
        <v/>
      </c>
      <c r="S2040" s="300" t="str">
        <f t="shared" si="1468"/>
        <v/>
      </c>
      <c r="T2040" s="192" t="str">
        <f t="shared" si="1469"/>
        <v/>
      </c>
      <c r="U2040" s="303" t="str">
        <f t="shared" si="1470"/>
        <v/>
      </c>
      <c r="V2040" s="300" t="str">
        <f t="shared" si="1471"/>
        <v/>
      </c>
      <c r="W2040" s="192" t="str">
        <f t="shared" si="1472"/>
        <v/>
      </c>
      <c r="X2040" s="303" t="str">
        <f t="shared" si="1473"/>
        <v/>
      </c>
      <c r="Y2040" s="300" t="str">
        <f t="shared" si="1474"/>
        <v/>
      </c>
      <c r="Z2040" s="300" t="str">
        <f t="shared" si="1475"/>
        <v/>
      </c>
      <c r="AA2040" s="303" t="str">
        <f t="shared" si="1476"/>
        <v/>
      </c>
      <c r="AB2040" s="300" t="str">
        <f t="shared" si="1477"/>
        <v/>
      </c>
      <c r="AC2040" s="300" t="str">
        <f t="shared" si="1478"/>
        <v/>
      </c>
      <c r="AD2040" s="300" t="str">
        <f t="shared" si="1479"/>
        <v/>
      </c>
      <c r="AE2040" s="192" t="str">
        <f t="shared" si="1480"/>
        <v/>
      </c>
      <c r="AF2040" s="192" t="str">
        <f t="shared" si="1481"/>
        <v/>
      </c>
      <c r="AG2040" s="192"/>
      <c r="AJ2040" s="300" t="str">
        <f t="shared" si="1482"/>
        <v/>
      </c>
      <c r="AK2040" s="300" t="str">
        <f t="shared" si="1483"/>
        <v/>
      </c>
      <c r="AL2040" s="300" t="str">
        <f t="shared" si="1484"/>
        <v/>
      </c>
      <c r="AM2040" s="300" t="str">
        <f t="shared" si="1485"/>
        <v/>
      </c>
      <c r="AN2040" s="300" t="str">
        <f t="shared" si="1486"/>
        <v/>
      </c>
      <c r="AO2040" s="300" t="str">
        <f t="shared" si="1487"/>
        <v/>
      </c>
      <c r="AP2040" s="300" t="str">
        <f t="shared" si="1488"/>
        <v/>
      </c>
      <c r="AQ2040" s="300" t="str">
        <f t="shared" si="1489"/>
        <v/>
      </c>
      <c r="AR2040" s="306" t="str">
        <f t="shared" si="1490"/>
        <v/>
      </c>
      <c r="AS2040" s="300" t="str">
        <f t="shared" si="1491"/>
        <v/>
      </c>
      <c r="AT2040" s="300" t="str">
        <f t="shared" si="1492"/>
        <v/>
      </c>
      <c r="AU2040" s="192" t="str">
        <f t="shared" si="1493"/>
        <v>рбс</v>
      </c>
      <c r="AV2040" s="192" t="str">
        <f t="shared" si="1494"/>
        <v>рбс87520719общпро</v>
      </c>
      <c r="AW2040" s="191">
        <f t="shared" si="1495"/>
        <v>0</v>
      </c>
      <c r="AX2040" s="191">
        <f t="shared" si="1496"/>
        <v>0</v>
      </c>
      <c r="AY2040" s="191">
        <f t="shared" si="1497"/>
        <v>326361.34999999998</v>
      </c>
      <c r="AZ2040" s="191">
        <f t="shared" si="1498"/>
        <v>219535</v>
      </c>
      <c r="BA2040" s="193">
        <f t="shared" si="1499"/>
        <v>1</v>
      </c>
      <c r="BB2040" s="193">
        <f t="shared" si="1500"/>
        <v>1</v>
      </c>
      <c r="BC2040" s="193">
        <f t="shared" si="1501"/>
        <v>1</v>
      </c>
      <c r="BD2040" s="191">
        <f t="shared" si="1509"/>
        <v>326361.34999999998</v>
      </c>
      <c r="BE2040" s="191">
        <f t="shared" si="1502"/>
        <v>219535</v>
      </c>
      <c r="BF2040" s="210">
        <f t="shared" si="1503"/>
        <v>326361.34999999998</v>
      </c>
      <c r="BG2040" s="211">
        <f t="shared" si="1504"/>
        <v>326361.34999999998</v>
      </c>
      <c r="BH2040" s="289"/>
      <c r="BI2040" s="289"/>
      <c r="BL2040" s="233" t="str">
        <f t="shared" si="1505"/>
        <v/>
      </c>
    </row>
    <row r="2041" spans="1:64" ht="12" customHeight="1">
      <c r="A2041" s="333" t="s">
        <v>775</v>
      </c>
      <c r="B2041" s="381" t="s">
        <v>327</v>
      </c>
      <c r="C2041" s="333" t="s">
        <v>776</v>
      </c>
      <c r="D2041" s="381" t="s">
        <v>316</v>
      </c>
      <c r="E2041" s="381" t="s">
        <v>1449</v>
      </c>
      <c r="F2041" s="381" t="s">
        <v>586</v>
      </c>
      <c r="G2041" s="381" t="s">
        <v>393</v>
      </c>
      <c r="H2041" s="100" t="s">
        <v>653</v>
      </c>
      <c r="I2041" s="381" t="s">
        <v>505</v>
      </c>
      <c r="J2041" s="382">
        <v>57064</v>
      </c>
      <c r="K2041" s="382">
        <v>49263.8</v>
      </c>
      <c r="L2041" s="191" t="str">
        <f t="shared" si="1464"/>
        <v>875207190701011004Э01024422301</v>
      </c>
      <c r="M2041" s="192">
        <f t="array" ref="M2041">IF(COUNT(SEARCH(Удалить_Роспись_КВСР,$B2041)*SEARCH(Удалить_Роспись_ПБС,$C2041)*SEARCH(Удалить_Роспись_КФСР, $D2041)*SEARCH(Удалить_Роспись_КЦСР,$E2041)*SEARCH(Удалить_Роспись_КВР,$F2041)*SEARCH(Удалить_Роспись_ЭК,$H2041)*SEARCH(Удалить_Роспись_КР,$I2041))&gt;0,0,1)</f>
        <v>0</v>
      </c>
      <c r="N2041" s="192">
        <f>IF(COUNT(SEARCH(Удалить_Индекс_КВСР,$B2041)*SEARCH(Удалить_Индекс_ПБС,$C2041)*SEARCH(Удалить_Индекс_КФСР,$D2041)*SEARCH(Удалить_Индекс_КЦСР,$E2041)*SEARCH(Удалить_Индекс_КВР,$F2041)*SEARCH(Удалить_Индекс_ЭК,$H2041)*SEARCH(Удалить_Индекс_КР,$I2041))&gt;0,0,1)</f>
        <v>1</v>
      </c>
      <c r="O2041" s="192" t="str">
        <f t="shared" si="1465"/>
        <v/>
      </c>
      <c r="P2041" s="192" t="str">
        <f t="shared" si="1506"/>
        <v/>
      </c>
      <c r="Q2041" s="300" t="str">
        <f t="shared" si="1466"/>
        <v/>
      </c>
      <c r="R2041" s="300" t="str">
        <f t="shared" si="1467"/>
        <v/>
      </c>
      <c r="S2041" s="300" t="str">
        <f t="shared" si="1468"/>
        <v/>
      </c>
      <c r="T2041" s="192" t="str">
        <f t="shared" si="1469"/>
        <v/>
      </c>
      <c r="U2041" s="303" t="str">
        <f t="shared" si="1470"/>
        <v/>
      </c>
      <c r="V2041" s="300" t="str">
        <f t="shared" si="1471"/>
        <v/>
      </c>
      <c r="W2041" s="192" t="str">
        <f t="shared" si="1472"/>
        <v/>
      </c>
      <c r="X2041" s="303" t="str">
        <f t="shared" si="1473"/>
        <v/>
      </c>
      <c r="Y2041" s="300" t="str">
        <f t="shared" si="1474"/>
        <v/>
      </c>
      <c r="Z2041" s="300" t="str">
        <f t="shared" si="1475"/>
        <v/>
      </c>
      <c r="AA2041" s="303" t="str">
        <f t="shared" si="1476"/>
        <v/>
      </c>
      <c r="AB2041" s="300" t="str">
        <f t="shared" si="1477"/>
        <v/>
      </c>
      <c r="AC2041" s="300" t="str">
        <f t="shared" si="1478"/>
        <v/>
      </c>
      <c r="AD2041" s="300" t="str">
        <f t="shared" si="1479"/>
        <v/>
      </c>
      <c r="AE2041" s="192" t="str">
        <f t="shared" si="1480"/>
        <v/>
      </c>
      <c r="AF2041" s="192" t="str">
        <f t="shared" si="1481"/>
        <v/>
      </c>
      <c r="AG2041" s="192"/>
      <c r="AJ2041" s="300" t="str">
        <f t="shared" si="1482"/>
        <v/>
      </c>
      <c r="AK2041" s="300" t="str">
        <f t="shared" si="1483"/>
        <v/>
      </c>
      <c r="AL2041" s="300" t="str">
        <f t="shared" si="1484"/>
        <v/>
      </c>
      <c r="AM2041" s="300" t="str">
        <f t="shared" si="1485"/>
        <v/>
      </c>
      <c r="AN2041" s="300" t="str">
        <f t="shared" si="1486"/>
        <v/>
      </c>
      <c r="AO2041" s="300" t="str">
        <f t="shared" si="1487"/>
        <v/>
      </c>
      <c r="AP2041" s="300" t="str">
        <f t="shared" si="1488"/>
        <v/>
      </c>
      <c r="AQ2041" s="300" t="str">
        <f t="shared" si="1489"/>
        <v/>
      </c>
      <c r="AR2041" s="306" t="str">
        <f t="shared" si="1490"/>
        <v/>
      </c>
      <c r="AS2041" s="300" t="str">
        <f t="shared" si="1491"/>
        <v/>
      </c>
      <c r="AT2041" s="300" t="str">
        <f t="shared" si="1492"/>
        <v/>
      </c>
      <c r="AU2041" s="192" t="str">
        <f t="shared" si="1493"/>
        <v>рбс</v>
      </c>
      <c r="AV2041" s="192" t="str">
        <f t="shared" si="1494"/>
        <v>рбс87520719общком</v>
      </c>
      <c r="AW2041" s="191">
        <f t="shared" si="1495"/>
        <v>0</v>
      </c>
      <c r="AX2041" s="191">
        <f t="shared" si="1496"/>
        <v>0</v>
      </c>
      <c r="AY2041" s="191">
        <f t="shared" si="1497"/>
        <v>57064</v>
      </c>
      <c r="AZ2041" s="191">
        <f t="shared" si="1498"/>
        <v>49263.8</v>
      </c>
      <c r="BA2041" s="193">
        <f t="shared" si="1499"/>
        <v>1</v>
      </c>
      <c r="BB2041" s="193">
        <f t="shared" si="1500"/>
        <v>1</v>
      </c>
      <c r="BC2041" s="193">
        <f t="shared" si="1501"/>
        <v>1</v>
      </c>
      <c r="BD2041" s="191">
        <f t="shared" si="1509"/>
        <v>57064</v>
      </c>
      <c r="BE2041" s="191">
        <f t="shared" si="1502"/>
        <v>49263.8</v>
      </c>
      <c r="BF2041" s="210">
        <f t="shared" si="1503"/>
        <v>57064</v>
      </c>
      <c r="BG2041" s="211">
        <f t="shared" si="1504"/>
        <v>57064</v>
      </c>
      <c r="BH2041" s="289" t="str">
        <f>B2041</f>
        <v>875</v>
      </c>
      <c r="BI2041" s="289" t="str">
        <f>D2041</f>
        <v>0701</v>
      </c>
      <c r="BJ2041" s="284" t="s">
        <v>592</v>
      </c>
      <c r="BK2041" s="284" t="s">
        <v>589</v>
      </c>
      <c r="BL2041" s="233" t="str">
        <f t="shared" si="1505"/>
        <v/>
      </c>
    </row>
    <row r="2042" spans="1:64" ht="12" hidden="1" customHeight="1">
      <c r="A2042" s="333" t="s">
        <v>775</v>
      </c>
      <c r="B2042" s="381" t="s">
        <v>327</v>
      </c>
      <c r="C2042" s="333" t="s">
        <v>776</v>
      </c>
      <c r="D2042" s="381" t="s">
        <v>316</v>
      </c>
      <c r="E2042" s="381" t="s">
        <v>1450</v>
      </c>
      <c r="F2042" s="381" t="s">
        <v>608</v>
      </c>
      <c r="G2042" s="381" t="s">
        <v>385</v>
      </c>
      <c r="H2042" s="100" t="s">
        <v>653</v>
      </c>
      <c r="I2042" s="381" t="s">
        <v>339</v>
      </c>
      <c r="J2042" s="382">
        <v>504691.62</v>
      </c>
      <c r="K2042" s="382">
        <v>439548.07</v>
      </c>
      <c r="L2042" s="191" t="str">
        <f t="shared" si="1464"/>
        <v>875207190701011007408011121110</v>
      </c>
      <c r="M2042" s="192">
        <f t="array" ref="M2042">IF(COUNT(SEARCH(Удалить_Роспись_КВСР,$B2042)*SEARCH(Удалить_Роспись_ПБС,$C2042)*SEARCH(Удалить_Роспись_КФСР, $D2042)*SEARCH(Удалить_Роспись_КЦСР,$E2042)*SEARCH(Удалить_Роспись_КВР,$F2042)*SEARCH(Удалить_Роспись_ЭК,$H2042)*SEARCH(Удалить_Роспись_КР,$I2042))&gt;0,0,1)</f>
        <v>0</v>
      </c>
      <c r="N2042" s="192">
        <v>0</v>
      </c>
      <c r="O2042" s="192" t="str">
        <f t="shared" si="1465"/>
        <v/>
      </c>
      <c r="P2042" s="192" t="str">
        <f t="shared" si="1506"/>
        <v/>
      </c>
      <c r="Q2042" s="300" t="str">
        <f t="shared" si="1466"/>
        <v/>
      </c>
      <c r="R2042" s="300" t="str">
        <f t="shared" si="1467"/>
        <v/>
      </c>
      <c r="S2042" s="300" t="str">
        <f t="shared" si="1468"/>
        <v/>
      </c>
      <c r="T2042" s="192" t="str">
        <f t="shared" si="1469"/>
        <v/>
      </c>
      <c r="U2042" s="303" t="str">
        <f t="shared" si="1470"/>
        <v/>
      </c>
      <c r="V2042" s="300" t="str">
        <f t="shared" si="1471"/>
        <v/>
      </c>
      <c r="W2042" s="192" t="str">
        <f t="shared" si="1472"/>
        <v/>
      </c>
      <c r="X2042" s="303" t="str">
        <f t="shared" si="1473"/>
        <v/>
      </c>
      <c r="Y2042" s="300" t="str">
        <f t="shared" si="1474"/>
        <v/>
      </c>
      <c r="Z2042" s="300" t="str">
        <f t="shared" si="1475"/>
        <v/>
      </c>
      <c r="AA2042" s="303" t="str">
        <f t="shared" si="1476"/>
        <v/>
      </c>
      <c r="AB2042" s="300" t="str">
        <f t="shared" si="1477"/>
        <v/>
      </c>
      <c r="AC2042" s="300" t="str">
        <f t="shared" si="1478"/>
        <v/>
      </c>
      <c r="AD2042" s="300" t="str">
        <f t="shared" si="1479"/>
        <v/>
      </c>
      <c r="AE2042" s="192" t="str">
        <f t="shared" si="1480"/>
        <v/>
      </c>
      <c r="AF2042" s="192" t="str">
        <f t="shared" si="1481"/>
        <v/>
      </c>
      <c r="AG2042" s="192"/>
      <c r="AJ2042" s="300" t="str">
        <f t="shared" si="1482"/>
        <v/>
      </c>
      <c r="AK2042" s="300" t="str">
        <f t="shared" si="1483"/>
        <v/>
      </c>
      <c r="AL2042" s="300" t="str">
        <f t="shared" si="1484"/>
        <v/>
      </c>
      <c r="AM2042" s="300" t="str">
        <f t="shared" si="1485"/>
        <v/>
      </c>
      <c r="AN2042" s="300" t="str">
        <f t="shared" si="1486"/>
        <v/>
      </c>
      <c r="AO2042" s="300" t="str">
        <f t="shared" si="1487"/>
        <v/>
      </c>
      <c r="AP2042" s="300" t="str">
        <f t="shared" si="1488"/>
        <v/>
      </c>
      <c r="AQ2042" s="300" t="str">
        <f t="shared" si="1489"/>
        <v/>
      </c>
      <c r="AR2042" s="306" t="str">
        <f t="shared" si="1490"/>
        <v/>
      </c>
      <c r="AS2042" s="300" t="str">
        <f t="shared" si="1491"/>
        <v/>
      </c>
      <c r="AT2042" s="300" t="str">
        <f t="shared" si="1492"/>
        <v/>
      </c>
      <c r="AU2042" s="192" t="str">
        <f t="shared" si="1493"/>
        <v>рбс</v>
      </c>
      <c r="AV2042" s="192" t="str">
        <f t="shared" si="1494"/>
        <v>рбс87520719общопл</v>
      </c>
      <c r="AW2042" s="191">
        <f t="shared" si="1495"/>
        <v>0</v>
      </c>
      <c r="AX2042" s="191">
        <f t="shared" si="1496"/>
        <v>0</v>
      </c>
      <c r="AY2042" s="191">
        <f t="shared" si="1497"/>
        <v>0</v>
      </c>
      <c r="AZ2042" s="191">
        <f t="shared" si="1498"/>
        <v>0</v>
      </c>
      <c r="BA2042" s="193">
        <f t="shared" si="1499"/>
        <v>1</v>
      </c>
      <c r="BB2042" s="193">
        <f t="shared" si="1500"/>
        <v>1</v>
      </c>
      <c r="BC2042" s="193">
        <f t="shared" si="1501"/>
        <v>1</v>
      </c>
      <c r="BD2042" s="191">
        <f t="shared" si="1509"/>
        <v>0</v>
      </c>
      <c r="BE2042" s="191">
        <f t="shared" si="1502"/>
        <v>0</v>
      </c>
      <c r="BF2042" s="210">
        <f t="shared" si="1503"/>
        <v>0</v>
      </c>
      <c r="BG2042" s="211">
        <f t="shared" si="1504"/>
        <v>0</v>
      </c>
      <c r="BH2042" s="289" t="str">
        <f>B2042</f>
        <v>875</v>
      </c>
      <c r="BI2042" s="289" t="str">
        <f>D2042</f>
        <v>0701</v>
      </c>
      <c r="BJ2042" s="284" t="s">
        <v>592</v>
      </c>
      <c r="BK2042" s="284" t="s">
        <v>589</v>
      </c>
      <c r="BL2042" s="233" t="str">
        <f t="shared" si="1505"/>
        <v/>
      </c>
    </row>
    <row r="2043" spans="1:64" ht="12" hidden="1" customHeight="1">
      <c r="A2043" s="333" t="s">
        <v>775</v>
      </c>
      <c r="B2043" s="381" t="s">
        <v>327</v>
      </c>
      <c r="C2043" s="333" t="s">
        <v>776</v>
      </c>
      <c r="D2043" s="381" t="s">
        <v>316</v>
      </c>
      <c r="E2043" s="381" t="s">
        <v>1450</v>
      </c>
      <c r="F2043" s="381" t="s">
        <v>902</v>
      </c>
      <c r="G2043" s="381" t="s">
        <v>387</v>
      </c>
      <c r="H2043" s="100" t="s">
        <v>653</v>
      </c>
      <c r="I2043" s="381" t="s">
        <v>339</v>
      </c>
      <c r="J2043" s="382">
        <v>152416.87</v>
      </c>
      <c r="K2043" s="382">
        <v>127094.74</v>
      </c>
      <c r="L2043" s="191" t="str">
        <f t="shared" si="1464"/>
        <v>875207190701011007408011921310</v>
      </c>
      <c r="M2043" s="192">
        <f t="array" ref="M2043">IF(COUNT(SEARCH(Удалить_Роспись_КВСР,$B2043)*SEARCH(Удалить_Роспись_ПБС,$C2043)*SEARCH(Удалить_Роспись_КФСР, $D2043)*SEARCH(Удалить_Роспись_КЦСР,$E2043)*SEARCH(Удалить_Роспись_КВР,$F2043)*SEARCH(Удалить_Роспись_ЭК,$H2043)*SEARCH(Удалить_Роспись_КР,$I2043))&gt;0,0,1)</f>
        <v>0</v>
      </c>
      <c r="N2043" s="192">
        <v>0</v>
      </c>
      <c r="O2043" s="192" t="str">
        <f t="shared" si="1465"/>
        <v/>
      </c>
      <c r="P2043" s="192" t="str">
        <f t="shared" si="1506"/>
        <v/>
      </c>
      <c r="Q2043" s="300" t="str">
        <f t="shared" si="1466"/>
        <v/>
      </c>
      <c r="R2043" s="300" t="str">
        <f t="shared" si="1467"/>
        <v/>
      </c>
      <c r="S2043" s="300" t="str">
        <f t="shared" si="1468"/>
        <v/>
      </c>
      <c r="T2043" s="192" t="str">
        <f t="shared" si="1469"/>
        <v/>
      </c>
      <c r="U2043" s="303" t="str">
        <f t="shared" si="1470"/>
        <v/>
      </c>
      <c r="V2043" s="300" t="str">
        <f t="shared" si="1471"/>
        <v/>
      </c>
      <c r="W2043" s="192" t="str">
        <f t="shared" si="1472"/>
        <v/>
      </c>
      <c r="X2043" s="303" t="str">
        <f t="shared" si="1473"/>
        <v/>
      </c>
      <c r="Y2043" s="300" t="str">
        <f t="shared" si="1474"/>
        <v/>
      </c>
      <c r="Z2043" s="300" t="str">
        <f t="shared" si="1475"/>
        <v/>
      </c>
      <c r="AA2043" s="303" t="str">
        <f t="shared" si="1476"/>
        <v/>
      </c>
      <c r="AB2043" s="300" t="str">
        <f t="shared" si="1477"/>
        <v/>
      </c>
      <c r="AC2043" s="300" t="str">
        <f t="shared" si="1478"/>
        <v/>
      </c>
      <c r="AD2043" s="300" t="str">
        <f t="shared" si="1479"/>
        <v/>
      </c>
      <c r="AE2043" s="192" t="str">
        <f t="shared" si="1480"/>
        <v/>
      </c>
      <c r="AF2043" s="192" t="str">
        <f t="shared" si="1481"/>
        <v/>
      </c>
      <c r="AG2043" s="192"/>
      <c r="AJ2043" s="300" t="str">
        <f t="shared" si="1482"/>
        <v/>
      </c>
      <c r="AK2043" s="300" t="str">
        <f t="shared" si="1483"/>
        <v/>
      </c>
      <c r="AL2043" s="300" t="str">
        <f t="shared" si="1484"/>
        <v/>
      </c>
      <c r="AM2043" s="300" t="str">
        <f t="shared" si="1485"/>
        <v/>
      </c>
      <c r="AN2043" s="300" t="str">
        <f t="shared" si="1486"/>
        <v/>
      </c>
      <c r="AO2043" s="300" t="str">
        <f t="shared" si="1487"/>
        <v/>
      </c>
      <c r="AP2043" s="300" t="str">
        <f t="shared" si="1488"/>
        <v/>
      </c>
      <c r="AQ2043" s="300" t="str">
        <f t="shared" si="1489"/>
        <v/>
      </c>
      <c r="AR2043" s="306" t="str">
        <f t="shared" si="1490"/>
        <v/>
      </c>
      <c r="AS2043" s="300" t="str">
        <f t="shared" si="1491"/>
        <v/>
      </c>
      <c r="AT2043" s="300" t="str">
        <f t="shared" si="1492"/>
        <v/>
      </c>
      <c r="AU2043" s="192" t="str">
        <f t="shared" si="1493"/>
        <v>рбс</v>
      </c>
      <c r="AV2043" s="192" t="str">
        <f t="shared" si="1494"/>
        <v>рбс87520719общопл</v>
      </c>
      <c r="AW2043" s="191">
        <f t="shared" si="1495"/>
        <v>0</v>
      </c>
      <c r="AX2043" s="191">
        <f t="shared" si="1496"/>
        <v>0</v>
      </c>
      <c r="AY2043" s="191">
        <f t="shared" si="1497"/>
        <v>0</v>
      </c>
      <c r="AZ2043" s="191">
        <f t="shared" si="1498"/>
        <v>0</v>
      </c>
      <c r="BA2043" s="193">
        <f t="shared" si="1499"/>
        <v>1</v>
      </c>
      <c r="BB2043" s="193">
        <f t="shared" si="1500"/>
        <v>1</v>
      </c>
      <c r="BC2043" s="193">
        <f t="shared" si="1501"/>
        <v>1</v>
      </c>
      <c r="BD2043" s="191">
        <f t="shared" si="1509"/>
        <v>0</v>
      </c>
      <c r="BE2043" s="191">
        <f t="shared" si="1502"/>
        <v>0</v>
      </c>
      <c r="BF2043" s="210">
        <f t="shared" si="1503"/>
        <v>0</v>
      </c>
      <c r="BG2043" s="211">
        <f t="shared" si="1504"/>
        <v>0</v>
      </c>
      <c r="BH2043" s="289"/>
      <c r="BI2043" s="289"/>
      <c r="BL2043" s="233" t="str">
        <f t="shared" si="1505"/>
        <v/>
      </c>
    </row>
    <row r="2044" spans="1:64" ht="12" hidden="1" customHeight="1">
      <c r="A2044" s="333" t="s">
        <v>775</v>
      </c>
      <c r="B2044" s="381" t="s">
        <v>327</v>
      </c>
      <c r="C2044" s="333" t="s">
        <v>776</v>
      </c>
      <c r="D2044" s="381" t="s">
        <v>316</v>
      </c>
      <c r="E2044" s="381" t="s">
        <v>1450</v>
      </c>
      <c r="F2044" s="381" t="s">
        <v>586</v>
      </c>
      <c r="G2044" s="381" t="s">
        <v>389</v>
      </c>
      <c r="H2044" s="100" t="s">
        <v>653</v>
      </c>
      <c r="I2044" s="381" t="s">
        <v>339</v>
      </c>
      <c r="J2044" s="382">
        <v>9923</v>
      </c>
      <c r="K2044" s="382">
        <v>0</v>
      </c>
      <c r="L2044" s="191" t="str">
        <f t="shared" si="1464"/>
        <v>875207190701011007408024422610</v>
      </c>
      <c r="M2044" s="192">
        <f t="array" ref="M2044">IF(COUNT(SEARCH(Удалить_Роспись_КВСР,$B2044)*SEARCH(Удалить_Роспись_ПБС,$C2044)*SEARCH(Удалить_Роспись_КФСР, $D2044)*SEARCH(Удалить_Роспись_КЦСР,$E2044)*SEARCH(Удалить_Роспись_КВР,$F2044)*SEARCH(Удалить_Роспись_ЭК,$H2044)*SEARCH(Удалить_Роспись_КР,$I2044))&gt;0,0,1)</f>
        <v>0</v>
      </c>
      <c r="N2044" s="192">
        <v>0</v>
      </c>
      <c r="O2044" s="192" t="str">
        <f t="shared" si="1465"/>
        <v/>
      </c>
      <c r="P2044" s="192" t="str">
        <f t="shared" si="1506"/>
        <v/>
      </c>
      <c r="Q2044" s="300" t="str">
        <f t="shared" si="1466"/>
        <v/>
      </c>
      <c r="R2044" s="300" t="str">
        <f t="shared" si="1467"/>
        <v/>
      </c>
      <c r="S2044" s="300" t="str">
        <f t="shared" si="1468"/>
        <v/>
      </c>
      <c r="T2044" s="192" t="str">
        <f t="shared" si="1469"/>
        <v/>
      </c>
      <c r="U2044" s="303" t="str">
        <f t="shared" si="1470"/>
        <v/>
      </c>
      <c r="V2044" s="300" t="str">
        <f t="shared" si="1471"/>
        <v/>
      </c>
      <c r="W2044" s="192" t="str">
        <f t="shared" si="1472"/>
        <v/>
      </c>
      <c r="X2044" s="303" t="str">
        <f t="shared" si="1473"/>
        <v/>
      </c>
      <c r="Y2044" s="300" t="str">
        <f t="shared" si="1474"/>
        <v/>
      </c>
      <c r="Z2044" s="300" t="str">
        <f t="shared" si="1475"/>
        <v/>
      </c>
      <c r="AA2044" s="303" t="str">
        <f t="shared" si="1476"/>
        <v/>
      </c>
      <c r="AB2044" s="300" t="str">
        <f t="shared" si="1477"/>
        <v/>
      </c>
      <c r="AC2044" s="300" t="str">
        <f t="shared" si="1478"/>
        <v/>
      </c>
      <c r="AD2044" s="300" t="str">
        <f t="shared" si="1479"/>
        <v/>
      </c>
      <c r="AE2044" s="192" t="str">
        <f t="shared" si="1480"/>
        <v/>
      </c>
      <c r="AF2044" s="192" t="str">
        <f t="shared" si="1481"/>
        <v/>
      </c>
      <c r="AG2044" s="192"/>
      <c r="AJ2044" s="300" t="str">
        <f t="shared" si="1482"/>
        <v/>
      </c>
      <c r="AK2044" s="300" t="str">
        <f t="shared" si="1483"/>
        <v/>
      </c>
      <c r="AL2044" s="300" t="str">
        <f t="shared" si="1484"/>
        <v/>
      </c>
      <c r="AM2044" s="300" t="str">
        <f t="shared" si="1485"/>
        <v/>
      </c>
      <c r="AN2044" s="300" t="str">
        <f t="shared" si="1486"/>
        <v/>
      </c>
      <c r="AO2044" s="300" t="str">
        <f t="shared" si="1487"/>
        <v/>
      </c>
      <c r="AP2044" s="300" t="str">
        <f t="shared" si="1488"/>
        <v/>
      </c>
      <c r="AQ2044" s="300" t="str">
        <f t="shared" si="1489"/>
        <v/>
      </c>
      <c r="AR2044" s="306" t="str">
        <f t="shared" si="1490"/>
        <v/>
      </c>
      <c r="AS2044" s="300" t="str">
        <f t="shared" si="1491"/>
        <v/>
      </c>
      <c r="AT2044" s="300" t="str">
        <f t="shared" si="1492"/>
        <v/>
      </c>
      <c r="AU2044" s="192" t="str">
        <f t="shared" si="1493"/>
        <v>рбс</v>
      </c>
      <c r="AV2044" s="192" t="str">
        <f t="shared" si="1494"/>
        <v>рбс87520719общпро</v>
      </c>
      <c r="AW2044" s="191">
        <f t="shared" si="1495"/>
        <v>0</v>
      </c>
      <c r="AX2044" s="191">
        <f t="shared" si="1496"/>
        <v>0</v>
      </c>
      <c r="AY2044" s="191">
        <f t="shared" si="1497"/>
        <v>0</v>
      </c>
      <c r="AZ2044" s="191">
        <f t="shared" si="1498"/>
        <v>0</v>
      </c>
      <c r="BA2044" s="193">
        <f t="shared" si="1499"/>
        <v>1</v>
      </c>
      <c r="BB2044" s="193">
        <f t="shared" si="1500"/>
        <v>1</v>
      </c>
      <c r="BC2044" s="193">
        <f t="shared" si="1501"/>
        <v>1</v>
      </c>
      <c r="BD2044" s="191">
        <f t="shared" si="1509"/>
        <v>0</v>
      </c>
      <c r="BE2044" s="191">
        <f t="shared" si="1502"/>
        <v>0</v>
      </c>
      <c r="BF2044" s="210">
        <f t="shared" si="1503"/>
        <v>0</v>
      </c>
      <c r="BG2044" s="211">
        <f t="shared" si="1504"/>
        <v>0</v>
      </c>
      <c r="BH2044" s="289" t="str">
        <f t="shared" ref="BH2044:BH2052" si="1510">B2044</f>
        <v>875</v>
      </c>
      <c r="BI2044" s="289" t="str">
        <f t="shared" ref="BI2044:BI2052" si="1511">D2044</f>
        <v>0701</v>
      </c>
      <c r="BJ2044" s="284" t="s">
        <v>592</v>
      </c>
      <c r="BK2044" s="284" t="s">
        <v>586</v>
      </c>
      <c r="BL2044" s="233" t="str">
        <f t="shared" si="1505"/>
        <v/>
      </c>
    </row>
    <row r="2045" spans="1:64" ht="12" hidden="1" customHeight="1">
      <c r="A2045" s="333" t="s">
        <v>775</v>
      </c>
      <c r="B2045" s="381" t="s">
        <v>327</v>
      </c>
      <c r="C2045" s="333" t="s">
        <v>776</v>
      </c>
      <c r="D2045" s="381" t="s">
        <v>316</v>
      </c>
      <c r="E2045" s="381" t="s">
        <v>1451</v>
      </c>
      <c r="F2045" s="381" t="s">
        <v>608</v>
      </c>
      <c r="G2045" s="381" t="s">
        <v>385</v>
      </c>
      <c r="H2045" s="100" t="s">
        <v>653</v>
      </c>
      <c r="I2045" s="381" t="s">
        <v>339</v>
      </c>
      <c r="J2045" s="382">
        <v>625635.38</v>
      </c>
      <c r="K2045" s="382">
        <v>418403.83</v>
      </c>
      <c r="L2045" s="191" t="str">
        <f t="shared" si="1464"/>
        <v>875207190701011007588011121110</v>
      </c>
      <c r="M2045" s="192">
        <f t="array" ref="M2045">IF(COUNT(SEARCH(Удалить_Роспись_КВСР,$B2045)*SEARCH(Удалить_Роспись_ПБС,$C2045)*SEARCH(Удалить_Роспись_КФСР, $D2045)*SEARCH(Удалить_Роспись_КЦСР,$E2045)*SEARCH(Удалить_Роспись_КВР,$F2045)*SEARCH(Удалить_Роспись_ЭК,$H2045)*SEARCH(Удалить_Роспись_КР,$I2045))&gt;0,0,1)</f>
        <v>0</v>
      </c>
      <c r="N2045" s="192">
        <v>0</v>
      </c>
      <c r="O2045" s="192" t="str">
        <f t="shared" si="1465"/>
        <v/>
      </c>
      <c r="P2045" s="192" t="str">
        <f t="shared" si="1506"/>
        <v/>
      </c>
      <c r="Q2045" s="300" t="str">
        <f t="shared" si="1466"/>
        <v/>
      </c>
      <c r="R2045" s="300" t="str">
        <f t="shared" si="1467"/>
        <v/>
      </c>
      <c r="S2045" s="300" t="str">
        <f t="shared" si="1468"/>
        <v/>
      </c>
      <c r="T2045" s="192" t="str">
        <f t="shared" si="1469"/>
        <v/>
      </c>
      <c r="U2045" s="303" t="str">
        <f t="shared" si="1470"/>
        <v/>
      </c>
      <c r="V2045" s="300" t="str">
        <f t="shared" si="1471"/>
        <v/>
      </c>
      <c r="W2045" s="192" t="str">
        <f t="shared" si="1472"/>
        <v/>
      </c>
      <c r="X2045" s="303" t="str">
        <f t="shared" si="1473"/>
        <v/>
      </c>
      <c r="Y2045" s="300" t="str">
        <f t="shared" si="1474"/>
        <v/>
      </c>
      <c r="Z2045" s="300" t="str">
        <f t="shared" si="1475"/>
        <v/>
      </c>
      <c r="AA2045" s="303" t="str">
        <f t="shared" si="1476"/>
        <v/>
      </c>
      <c r="AB2045" s="300" t="str">
        <f t="shared" si="1477"/>
        <v/>
      </c>
      <c r="AC2045" s="300" t="str">
        <f t="shared" si="1478"/>
        <v/>
      </c>
      <c r="AD2045" s="300" t="str">
        <f t="shared" si="1479"/>
        <v/>
      </c>
      <c r="AE2045" s="192" t="str">
        <f t="shared" si="1480"/>
        <v/>
      </c>
      <c r="AF2045" s="192" t="str">
        <f t="shared" si="1481"/>
        <v/>
      </c>
      <c r="AG2045" s="192"/>
      <c r="AJ2045" s="300" t="str">
        <f t="shared" si="1482"/>
        <v/>
      </c>
      <c r="AK2045" s="300" t="str">
        <f t="shared" si="1483"/>
        <v/>
      </c>
      <c r="AL2045" s="300" t="str">
        <f t="shared" si="1484"/>
        <v/>
      </c>
      <c r="AM2045" s="300" t="str">
        <f t="shared" si="1485"/>
        <v/>
      </c>
      <c r="AN2045" s="300" t="str">
        <f t="shared" si="1486"/>
        <v/>
      </c>
      <c r="AO2045" s="300" t="str">
        <f t="shared" si="1487"/>
        <v/>
      </c>
      <c r="AP2045" s="300" t="str">
        <f t="shared" si="1488"/>
        <v/>
      </c>
      <c r="AQ2045" s="300" t="str">
        <f t="shared" si="1489"/>
        <v/>
      </c>
      <c r="AR2045" s="306" t="str">
        <f t="shared" si="1490"/>
        <v/>
      </c>
      <c r="AS2045" s="300" t="str">
        <f t="shared" si="1491"/>
        <v/>
      </c>
      <c r="AT2045" s="300" t="str">
        <f t="shared" si="1492"/>
        <v/>
      </c>
      <c r="AU2045" s="192" t="str">
        <f t="shared" si="1493"/>
        <v>рбс</v>
      </c>
      <c r="AV2045" s="192" t="str">
        <f t="shared" si="1494"/>
        <v>рбс87520719общопл</v>
      </c>
      <c r="AW2045" s="191">
        <f t="shared" si="1495"/>
        <v>0</v>
      </c>
      <c r="AX2045" s="191">
        <f t="shared" si="1496"/>
        <v>0</v>
      </c>
      <c r="AY2045" s="191">
        <f t="shared" si="1497"/>
        <v>0</v>
      </c>
      <c r="AZ2045" s="191">
        <f t="shared" si="1498"/>
        <v>0</v>
      </c>
      <c r="BA2045" s="193">
        <f t="shared" si="1499"/>
        <v>1</v>
      </c>
      <c r="BB2045" s="193">
        <f t="shared" si="1500"/>
        <v>1</v>
      </c>
      <c r="BC2045" s="193">
        <f t="shared" si="1501"/>
        <v>1</v>
      </c>
      <c r="BD2045" s="191">
        <f t="shared" si="1509"/>
        <v>0</v>
      </c>
      <c r="BE2045" s="191">
        <f t="shared" si="1502"/>
        <v>0</v>
      </c>
      <c r="BF2045" s="210">
        <f t="shared" si="1503"/>
        <v>0</v>
      </c>
      <c r="BG2045" s="211">
        <f t="shared" si="1504"/>
        <v>0</v>
      </c>
      <c r="BH2045" s="289" t="str">
        <f t="shared" si="1510"/>
        <v>875</v>
      </c>
      <c r="BI2045" s="289" t="str">
        <f t="shared" si="1511"/>
        <v>0701</v>
      </c>
      <c r="BJ2045" s="284" t="s">
        <v>592</v>
      </c>
      <c r="BK2045" s="284" t="s">
        <v>586</v>
      </c>
      <c r="BL2045" s="233" t="str">
        <f t="shared" si="1505"/>
        <v/>
      </c>
    </row>
    <row r="2046" spans="1:64" ht="12" hidden="1" customHeight="1">
      <c r="A2046" s="333" t="s">
        <v>775</v>
      </c>
      <c r="B2046" s="381" t="s">
        <v>327</v>
      </c>
      <c r="C2046" s="333" t="s">
        <v>776</v>
      </c>
      <c r="D2046" s="381" t="s">
        <v>316</v>
      </c>
      <c r="E2046" s="381" t="s">
        <v>1451</v>
      </c>
      <c r="F2046" s="381" t="s">
        <v>589</v>
      </c>
      <c r="G2046" s="381" t="s">
        <v>386</v>
      </c>
      <c r="H2046" s="100" t="s">
        <v>653</v>
      </c>
      <c r="I2046" s="381" t="s">
        <v>339</v>
      </c>
      <c r="J2046" s="382">
        <v>7810</v>
      </c>
      <c r="K2046" s="382">
        <v>1050</v>
      </c>
      <c r="L2046" s="191" t="str">
        <f t="shared" si="1464"/>
        <v>875207190701011007588011221210</v>
      </c>
      <c r="M2046" s="192">
        <f t="array" ref="M2046">IF(COUNT(SEARCH(Удалить_Роспись_КВСР,$B2046)*SEARCH(Удалить_Роспись_ПБС,$C2046)*SEARCH(Удалить_Роспись_КФСР, $D2046)*SEARCH(Удалить_Роспись_КЦСР,$E2046)*SEARCH(Удалить_Роспись_КВР,$F2046)*SEARCH(Удалить_Роспись_ЭК,$H2046)*SEARCH(Удалить_Роспись_КР,$I2046))&gt;0,0,1)</f>
        <v>0</v>
      </c>
      <c r="N2046" s="192">
        <v>0</v>
      </c>
      <c r="O2046" s="192" t="str">
        <f t="shared" si="1465"/>
        <v/>
      </c>
      <c r="P2046" s="192" t="str">
        <f t="shared" si="1506"/>
        <v/>
      </c>
      <c r="Q2046" s="300" t="str">
        <f t="shared" si="1466"/>
        <v/>
      </c>
      <c r="R2046" s="300" t="str">
        <f t="shared" si="1467"/>
        <v/>
      </c>
      <c r="S2046" s="300" t="str">
        <f t="shared" si="1468"/>
        <v/>
      </c>
      <c r="T2046" s="192" t="str">
        <f t="shared" si="1469"/>
        <v/>
      </c>
      <c r="U2046" s="303" t="str">
        <f t="shared" si="1470"/>
        <v/>
      </c>
      <c r="V2046" s="300" t="str">
        <f t="shared" si="1471"/>
        <v/>
      </c>
      <c r="W2046" s="192" t="str">
        <f t="shared" si="1472"/>
        <v/>
      </c>
      <c r="X2046" s="303" t="str">
        <f t="shared" si="1473"/>
        <v/>
      </c>
      <c r="Y2046" s="300" t="str">
        <f t="shared" si="1474"/>
        <v/>
      </c>
      <c r="Z2046" s="300" t="str">
        <f t="shared" si="1475"/>
        <v/>
      </c>
      <c r="AA2046" s="303" t="str">
        <f t="shared" si="1476"/>
        <v/>
      </c>
      <c r="AB2046" s="300" t="str">
        <f t="shared" si="1477"/>
        <v/>
      </c>
      <c r="AC2046" s="300" t="str">
        <f t="shared" si="1478"/>
        <v/>
      </c>
      <c r="AD2046" s="300" t="str">
        <f t="shared" si="1479"/>
        <v/>
      </c>
      <c r="AE2046" s="192" t="str">
        <f t="shared" si="1480"/>
        <v/>
      </c>
      <c r="AF2046" s="192" t="str">
        <f t="shared" si="1481"/>
        <v/>
      </c>
      <c r="AG2046" s="192"/>
      <c r="AJ2046" s="300" t="str">
        <f t="shared" si="1482"/>
        <v/>
      </c>
      <c r="AK2046" s="300" t="str">
        <f t="shared" si="1483"/>
        <v/>
      </c>
      <c r="AL2046" s="300" t="str">
        <f t="shared" si="1484"/>
        <v/>
      </c>
      <c r="AM2046" s="300" t="str">
        <f t="shared" si="1485"/>
        <v/>
      </c>
      <c r="AN2046" s="300" t="str">
        <f t="shared" si="1486"/>
        <v/>
      </c>
      <c r="AO2046" s="300" t="str">
        <f t="shared" si="1487"/>
        <v/>
      </c>
      <c r="AP2046" s="300" t="str">
        <f t="shared" si="1488"/>
        <v/>
      </c>
      <c r="AQ2046" s="300" t="str">
        <f t="shared" si="1489"/>
        <v/>
      </c>
      <c r="AR2046" s="306" t="str">
        <f t="shared" si="1490"/>
        <v/>
      </c>
      <c r="AS2046" s="300" t="str">
        <f t="shared" si="1491"/>
        <v/>
      </c>
      <c r="AT2046" s="300" t="str">
        <f t="shared" si="1492"/>
        <v/>
      </c>
      <c r="AU2046" s="192" t="str">
        <f t="shared" si="1493"/>
        <v>рбс</v>
      </c>
      <c r="AV2046" s="192" t="str">
        <f t="shared" si="1494"/>
        <v>рбс87520719общпро</v>
      </c>
      <c r="AW2046" s="191">
        <f t="shared" si="1495"/>
        <v>0</v>
      </c>
      <c r="AX2046" s="191">
        <f t="shared" si="1496"/>
        <v>0</v>
      </c>
      <c r="AY2046" s="191">
        <f t="shared" si="1497"/>
        <v>0</v>
      </c>
      <c r="AZ2046" s="191">
        <f t="shared" si="1498"/>
        <v>0</v>
      </c>
      <c r="BA2046" s="193">
        <f t="shared" si="1499"/>
        <v>1</v>
      </c>
      <c r="BB2046" s="193">
        <f t="shared" si="1500"/>
        <v>1</v>
      </c>
      <c r="BC2046" s="193">
        <f t="shared" si="1501"/>
        <v>1</v>
      </c>
      <c r="BD2046" s="191">
        <f t="shared" si="1509"/>
        <v>0</v>
      </c>
      <c r="BE2046" s="191">
        <f t="shared" si="1502"/>
        <v>0</v>
      </c>
      <c r="BF2046" s="210">
        <f t="shared" si="1503"/>
        <v>0</v>
      </c>
      <c r="BG2046" s="211">
        <f t="shared" si="1504"/>
        <v>0</v>
      </c>
      <c r="BH2046" s="289" t="str">
        <f t="shared" si="1510"/>
        <v>875</v>
      </c>
      <c r="BI2046" s="289" t="str">
        <f t="shared" si="1511"/>
        <v>0701</v>
      </c>
      <c r="BJ2046" s="284" t="s">
        <v>592</v>
      </c>
      <c r="BK2046" s="284" t="s">
        <v>586</v>
      </c>
      <c r="BL2046" s="233" t="str">
        <f t="shared" si="1505"/>
        <v/>
      </c>
    </row>
    <row r="2047" spans="1:64" ht="12" hidden="1" customHeight="1">
      <c r="A2047" s="333" t="s">
        <v>775</v>
      </c>
      <c r="B2047" s="381" t="s">
        <v>327</v>
      </c>
      <c r="C2047" s="333" t="s">
        <v>776</v>
      </c>
      <c r="D2047" s="381" t="s">
        <v>316</v>
      </c>
      <c r="E2047" s="381" t="s">
        <v>1451</v>
      </c>
      <c r="F2047" s="381" t="s">
        <v>902</v>
      </c>
      <c r="G2047" s="381" t="s">
        <v>387</v>
      </c>
      <c r="H2047" s="100" t="s">
        <v>653</v>
      </c>
      <c r="I2047" s="381" t="s">
        <v>339</v>
      </c>
      <c r="J2047" s="382">
        <v>188541.88</v>
      </c>
      <c r="K2047" s="382">
        <v>131633.92000000001</v>
      </c>
      <c r="L2047" s="191" t="str">
        <f t="shared" si="1464"/>
        <v>875207190701011007588011921310</v>
      </c>
      <c r="M2047" s="192">
        <f t="array" ref="M2047">IF(COUNT(SEARCH(Удалить_Роспись_КВСР,$B2047)*SEARCH(Удалить_Роспись_ПБС,$C2047)*SEARCH(Удалить_Роспись_КФСР, $D2047)*SEARCH(Удалить_Роспись_КЦСР,$E2047)*SEARCH(Удалить_Роспись_КВР,$F2047)*SEARCH(Удалить_Роспись_ЭК,$H2047)*SEARCH(Удалить_Роспись_КР,$I2047))&gt;0,0,1)</f>
        <v>0</v>
      </c>
      <c r="N2047" s="192">
        <v>0</v>
      </c>
      <c r="O2047" s="192" t="str">
        <f t="shared" si="1465"/>
        <v/>
      </c>
      <c r="P2047" s="192" t="str">
        <f t="shared" si="1506"/>
        <v/>
      </c>
      <c r="Q2047" s="300" t="str">
        <f t="shared" si="1466"/>
        <v/>
      </c>
      <c r="R2047" s="300" t="str">
        <f t="shared" si="1467"/>
        <v/>
      </c>
      <c r="S2047" s="300" t="str">
        <f t="shared" si="1468"/>
        <v/>
      </c>
      <c r="T2047" s="192" t="str">
        <f t="shared" si="1469"/>
        <v/>
      </c>
      <c r="U2047" s="303" t="str">
        <f t="shared" si="1470"/>
        <v/>
      </c>
      <c r="V2047" s="300" t="str">
        <f t="shared" si="1471"/>
        <v/>
      </c>
      <c r="W2047" s="192" t="str">
        <f t="shared" si="1472"/>
        <v/>
      </c>
      <c r="X2047" s="303" t="str">
        <f t="shared" si="1473"/>
        <v/>
      </c>
      <c r="Y2047" s="300" t="str">
        <f t="shared" si="1474"/>
        <v/>
      </c>
      <c r="Z2047" s="300" t="str">
        <f t="shared" si="1475"/>
        <v/>
      </c>
      <c r="AA2047" s="303" t="str">
        <f t="shared" si="1476"/>
        <v/>
      </c>
      <c r="AB2047" s="300" t="str">
        <f t="shared" si="1477"/>
        <v/>
      </c>
      <c r="AC2047" s="300" t="str">
        <f t="shared" si="1478"/>
        <v/>
      </c>
      <c r="AD2047" s="300" t="str">
        <f t="shared" si="1479"/>
        <v/>
      </c>
      <c r="AE2047" s="192" t="str">
        <f t="shared" si="1480"/>
        <v/>
      </c>
      <c r="AF2047" s="192" t="str">
        <f t="shared" si="1481"/>
        <v/>
      </c>
      <c r="AG2047" s="192"/>
      <c r="AJ2047" s="300" t="str">
        <f t="shared" si="1482"/>
        <v/>
      </c>
      <c r="AK2047" s="300" t="str">
        <f t="shared" si="1483"/>
        <v/>
      </c>
      <c r="AL2047" s="300" t="str">
        <f t="shared" si="1484"/>
        <v/>
      </c>
      <c r="AM2047" s="300" t="str">
        <f t="shared" si="1485"/>
        <v/>
      </c>
      <c r="AN2047" s="300" t="str">
        <f t="shared" si="1486"/>
        <v/>
      </c>
      <c r="AO2047" s="300" t="str">
        <f t="shared" si="1487"/>
        <v/>
      </c>
      <c r="AP2047" s="300" t="str">
        <f t="shared" si="1488"/>
        <v/>
      </c>
      <c r="AQ2047" s="300" t="str">
        <f t="shared" si="1489"/>
        <v/>
      </c>
      <c r="AR2047" s="306" t="str">
        <f t="shared" si="1490"/>
        <v/>
      </c>
      <c r="AS2047" s="300" t="str">
        <f t="shared" si="1491"/>
        <v/>
      </c>
      <c r="AT2047" s="300" t="str">
        <f t="shared" si="1492"/>
        <v/>
      </c>
      <c r="AU2047" s="192" t="str">
        <f t="shared" si="1493"/>
        <v>рбс</v>
      </c>
      <c r="AV2047" s="192" t="str">
        <f t="shared" si="1494"/>
        <v>рбс87520719общопл</v>
      </c>
      <c r="AW2047" s="191">
        <f t="shared" si="1495"/>
        <v>0</v>
      </c>
      <c r="AX2047" s="191">
        <f t="shared" si="1496"/>
        <v>0</v>
      </c>
      <c r="AY2047" s="191">
        <f t="shared" si="1497"/>
        <v>0</v>
      </c>
      <c r="AZ2047" s="191">
        <f t="shared" si="1498"/>
        <v>0</v>
      </c>
      <c r="BA2047" s="193">
        <f t="shared" si="1499"/>
        <v>1</v>
      </c>
      <c r="BB2047" s="193">
        <f t="shared" si="1500"/>
        <v>1</v>
      </c>
      <c r="BC2047" s="193">
        <f t="shared" si="1501"/>
        <v>1</v>
      </c>
      <c r="BD2047" s="191">
        <f t="shared" si="1509"/>
        <v>0</v>
      </c>
      <c r="BE2047" s="191">
        <f t="shared" si="1502"/>
        <v>0</v>
      </c>
      <c r="BF2047" s="210">
        <f t="shared" si="1503"/>
        <v>0</v>
      </c>
      <c r="BG2047" s="211">
        <f t="shared" si="1504"/>
        <v>0</v>
      </c>
      <c r="BH2047" s="289" t="str">
        <f t="shared" si="1510"/>
        <v>875</v>
      </c>
      <c r="BI2047" s="289" t="str">
        <f t="shared" si="1511"/>
        <v>0701</v>
      </c>
      <c r="BJ2047" s="284" t="s">
        <v>592</v>
      </c>
      <c r="BK2047" s="284" t="s">
        <v>586</v>
      </c>
      <c r="BL2047" s="233" t="str">
        <f t="shared" si="1505"/>
        <v/>
      </c>
    </row>
    <row r="2048" spans="1:64" ht="12" hidden="1" customHeight="1">
      <c r="A2048" s="333" t="s">
        <v>775</v>
      </c>
      <c r="B2048" s="381" t="s">
        <v>327</v>
      </c>
      <c r="C2048" s="333" t="s">
        <v>776</v>
      </c>
      <c r="D2048" s="381" t="s">
        <v>316</v>
      </c>
      <c r="E2048" s="381" t="s">
        <v>1451</v>
      </c>
      <c r="F2048" s="381" t="s">
        <v>586</v>
      </c>
      <c r="G2048" s="381" t="s">
        <v>391</v>
      </c>
      <c r="H2048" s="100" t="s">
        <v>653</v>
      </c>
      <c r="I2048" s="381" t="s">
        <v>339</v>
      </c>
      <c r="J2048" s="382">
        <v>24000</v>
      </c>
      <c r="K2048" s="382">
        <v>18000</v>
      </c>
      <c r="L2048" s="191" t="str">
        <f t="shared" si="1464"/>
        <v>875207190701011007588024422110</v>
      </c>
      <c r="M2048" s="192">
        <f t="array" ref="M2048">IF(COUNT(SEARCH(Удалить_Роспись_КВСР,$B2048)*SEARCH(Удалить_Роспись_ПБС,$C2048)*SEARCH(Удалить_Роспись_КФСР, $D2048)*SEARCH(Удалить_Роспись_КЦСР,$E2048)*SEARCH(Удалить_Роспись_КВР,$F2048)*SEARCH(Удалить_Роспись_ЭК,$H2048)*SEARCH(Удалить_Роспись_КР,$I2048))&gt;0,0,1)</f>
        <v>0</v>
      </c>
      <c r="N2048" s="192">
        <v>0</v>
      </c>
      <c r="O2048" s="192" t="str">
        <f t="shared" si="1465"/>
        <v/>
      </c>
      <c r="P2048" s="192" t="str">
        <f t="shared" si="1506"/>
        <v/>
      </c>
      <c r="Q2048" s="300" t="str">
        <f t="shared" si="1466"/>
        <v/>
      </c>
      <c r="R2048" s="300" t="str">
        <f t="shared" si="1467"/>
        <v/>
      </c>
      <c r="S2048" s="300" t="str">
        <f t="shared" si="1468"/>
        <v/>
      </c>
      <c r="T2048" s="192" t="str">
        <f t="shared" si="1469"/>
        <v/>
      </c>
      <c r="U2048" s="303" t="str">
        <f t="shared" si="1470"/>
        <v/>
      </c>
      <c r="V2048" s="300" t="str">
        <f t="shared" si="1471"/>
        <v/>
      </c>
      <c r="W2048" s="192" t="str">
        <f t="shared" si="1472"/>
        <v/>
      </c>
      <c r="X2048" s="303" t="str">
        <f t="shared" si="1473"/>
        <v/>
      </c>
      <c r="Y2048" s="300" t="str">
        <f t="shared" si="1474"/>
        <v/>
      </c>
      <c r="Z2048" s="300" t="str">
        <f t="shared" si="1475"/>
        <v/>
      </c>
      <c r="AA2048" s="303" t="str">
        <f t="shared" si="1476"/>
        <v/>
      </c>
      <c r="AB2048" s="300" t="str">
        <f t="shared" si="1477"/>
        <v/>
      </c>
      <c r="AC2048" s="300" t="str">
        <f t="shared" si="1478"/>
        <v/>
      </c>
      <c r="AD2048" s="300" t="str">
        <f t="shared" si="1479"/>
        <v/>
      </c>
      <c r="AE2048" s="192" t="str">
        <f t="shared" si="1480"/>
        <v/>
      </c>
      <c r="AF2048" s="192" t="str">
        <f t="shared" si="1481"/>
        <v/>
      </c>
      <c r="AG2048" s="192"/>
      <c r="AJ2048" s="300" t="str">
        <f t="shared" si="1482"/>
        <v/>
      </c>
      <c r="AK2048" s="300" t="str">
        <f t="shared" si="1483"/>
        <v/>
      </c>
      <c r="AL2048" s="300" t="str">
        <f t="shared" si="1484"/>
        <v/>
      </c>
      <c r="AM2048" s="300" t="str">
        <f t="shared" si="1485"/>
        <v/>
      </c>
      <c r="AN2048" s="300" t="str">
        <f t="shared" si="1486"/>
        <v/>
      </c>
      <c r="AO2048" s="300" t="str">
        <f t="shared" si="1487"/>
        <v/>
      </c>
      <c r="AP2048" s="300" t="str">
        <f t="shared" si="1488"/>
        <v/>
      </c>
      <c r="AQ2048" s="300" t="str">
        <f t="shared" si="1489"/>
        <v/>
      </c>
      <c r="AR2048" s="306" t="str">
        <f t="shared" si="1490"/>
        <v/>
      </c>
      <c r="AS2048" s="300" t="str">
        <f t="shared" si="1491"/>
        <v/>
      </c>
      <c r="AT2048" s="300" t="str">
        <f t="shared" si="1492"/>
        <v/>
      </c>
      <c r="AU2048" s="192" t="str">
        <f t="shared" si="1493"/>
        <v>рбс</v>
      </c>
      <c r="AV2048" s="192" t="str">
        <f t="shared" si="1494"/>
        <v>рбс87520719общпро</v>
      </c>
      <c r="AW2048" s="191">
        <f t="shared" si="1495"/>
        <v>0</v>
      </c>
      <c r="AX2048" s="191">
        <f t="shared" si="1496"/>
        <v>0</v>
      </c>
      <c r="AY2048" s="191">
        <f t="shared" si="1497"/>
        <v>0</v>
      </c>
      <c r="AZ2048" s="191">
        <f t="shared" si="1498"/>
        <v>0</v>
      </c>
      <c r="BA2048" s="193">
        <f t="shared" si="1499"/>
        <v>1</v>
      </c>
      <c r="BB2048" s="193">
        <f t="shared" si="1500"/>
        <v>1</v>
      </c>
      <c r="BC2048" s="193">
        <f t="shared" si="1501"/>
        <v>1</v>
      </c>
      <c r="BD2048" s="191">
        <f t="shared" si="1509"/>
        <v>0</v>
      </c>
      <c r="BE2048" s="191">
        <f t="shared" si="1502"/>
        <v>0</v>
      </c>
      <c r="BF2048" s="210">
        <f t="shared" si="1503"/>
        <v>0</v>
      </c>
      <c r="BG2048" s="211">
        <f t="shared" si="1504"/>
        <v>0</v>
      </c>
      <c r="BH2048" s="289" t="str">
        <f t="shared" si="1510"/>
        <v>875</v>
      </c>
      <c r="BI2048" s="289" t="str">
        <f t="shared" si="1511"/>
        <v>0701</v>
      </c>
      <c r="BJ2048" s="284" t="s">
        <v>592</v>
      </c>
      <c r="BK2048" s="284" t="s">
        <v>586</v>
      </c>
      <c r="BL2048" s="233" t="str">
        <f t="shared" si="1505"/>
        <v/>
      </c>
    </row>
    <row r="2049" spans="1:64" ht="12" hidden="1" customHeight="1">
      <c r="A2049" s="333" t="s">
        <v>775</v>
      </c>
      <c r="B2049" s="381" t="s">
        <v>327</v>
      </c>
      <c r="C2049" s="333" t="s">
        <v>776</v>
      </c>
      <c r="D2049" s="381" t="s">
        <v>316</v>
      </c>
      <c r="E2049" s="381" t="s">
        <v>1451</v>
      </c>
      <c r="F2049" s="381" t="s">
        <v>586</v>
      </c>
      <c r="G2049" s="381" t="s">
        <v>394</v>
      </c>
      <c r="H2049" s="100" t="s">
        <v>653</v>
      </c>
      <c r="I2049" s="381" t="s">
        <v>339</v>
      </c>
      <c r="J2049" s="382">
        <v>10000</v>
      </c>
      <c r="K2049" s="382">
        <v>10000</v>
      </c>
      <c r="L2049" s="191" t="str">
        <f t="shared" si="1464"/>
        <v>875207190701011007588024422510</v>
      </c>
      <c r="M2049" s="192">
        <f t="array" ref="M2049">IF(COUNT(SEARCH(Удалить_Роспись_КВСР,$B2049)*SEARCH(Удалить_Роспись_ПБС,$C2049)*SEARCH(Удалить_Роспись_КФСР, $D2049)*SEARCH(Удалить_Роспись_КЦСР,$E2049)*SEARCH(Удалить_Роспись_КВР,$F2049)*SEARCH(Удалить_Роспись_ЭК,$H2049)*SEARCH(Удалить_Роспись_КР,$I2049))&gt;0,0,1)</f>
        <v>0</v>
      </c>
      <c r="N2049" s="192">
        <v>0</v>
      </c>
      <c r="O2049" s="192" t="str">
        <f t="shared" si="1465"/>
        <v/>
      </c>
      <c r="P2049" s="192" t="str">
        <f t="shared" si="1506"/>
        <v/>
      </c>
      <c r="Q2049" s="300" t="str">
        <f t="shared" si="1466"/>
        <v/>
      </c>
      <c r="R2049" s="300" t="str">
        <f t="shared" si="1467"/>
        <v/>
      </c>
      <c r="S2049" s="300" t="str">
        <f t="shared" si="1468"/>
        <v/>
      </c>
      <c r="T2049" s="192" t="str">
        <f t="shared" si="1469"/>
        <v/>
      </c>
      <c r="U2049" s="303" t="str">
        <f t="shared" si="1470"/>
        <v/>
      </c>
      <c r="V2049" s="300" t="str">
        <f t="shared" si="1471"/>
        <v/>
      </c>
      <c r="W2049" s="192" t="str">
        <f t="shared" si="1472"/>
        <v/>
      </c>
      <c r="X2049" s="303" t="str">
        <f t="shared" si="1473"/>
        <v/>
      </c>
      <c r="Y2049" s="300" t="str">
        <f t="shared" si="1474"/>
        <v/>
      </c>
      <c r="Z2049" s="300" t="str">
        <f t="shared" si="1475"/>
        <v/>
      </c>
      <c r="AA2049" s="303" t="str">
        <f t="shared" si="1476"/>
        <v/>
      </c>
      <c r="AB2049" s="300" t="str">
        <f t="shared" si="1477"/>
        <v/>
      </c>
      <c r="AC2049" s="300" t="str">
        <f t="shared" si="1478"/>
        <v/>
      </c>
      <c r="AD2049" s="300" t="str">
        <f t="shared" si="1479"/>
        <v/>
      </c>
      <c r="AE2049" s="192" t="str">
        <f t="shared" si="1480"/>
        <v/>
      </c>
      <c r="AF2049" s="192" t="str">
        <f t="shared" si="1481"/>
        <v/>
      </c>
      <c r="AG2049" s="192"/>
      <c r="AJ2049" s="300" t="str">
        <f t="shared" si="1482"/>
        <v/>
      </c>
      <c r="AK2049" s="300" t="str">
        <f t="shared" si="1483"/>
        <v/>
      </c>
      <c r="AL2049" s="300" t="str">
        <f t="shared" si="1484"/>
        <v/>
      </c>
      <c r="AM2049" s="300" t="str">
        <f t="shared" si="1485"/>
        <v/>
      </c>
      <c r="AN2049" s="300" t="str">
        <f t="shared" si="1486"/>
        <v/>
      </c>
      <c r="AO2049" s="300" t="str">
        <f t="shared" si="1487"/>
        <v/>
      </c>
      <c r="AP2049" s="300" t="str">
        <f t="shared" si="1488"/>
        <v/>
      </c>
      <c r="AQ2049" s="300" t="str">
        <f t="shared" si="1489"/>
        <v/>
      </c>
      <c r="AR2049" s="306" t="str">
        <f t="shared" si="1490"/>
        <v/>
      </c>
      <c r="AS2049" s="300" t="str">
        <f t="shared" si="1491"/>
        <v/>
      </c>
      <c r="AT2049" s="300" t="str">
        <f t="shared" si="1492"/>
        <v/>
      </c>
      <c r="AU2049" s="192" t="str">
        <f t="shared" si="1493"/>
        <v>рбс</v>
      </c>
      <c r="AV2049" s="192" t="str">
        <f t="shared" si="1494"/>
        <v>рбс87520719общпро</v>
      </c>
      <c r="AW2049" s="191">
        <f t="shared" si="1495"/>
        <v>0</v>
      </c>
      <c r="AX2049" s="191">
        <f t="shared" si="1496"/>
        <v>0</v>
      </c>
      <c r="AY2049" s="191">
        <f t="shared" si="1497"/>
        <v>0</v>
      </c>
      <c r="AZ2049" s="191">
        <f t="shared" si="1498"/>
        <v>0</v>
      </c>
      <c r="BA2049" s="193">
        <f t="shared" si="1499"/>
        <v>1</v>
      </c>
      <c r="BB2049" s="193">
        <f t="shared" si="1500"/>
        <v>1</v>
      </c>
      <c r="BC2049" s="193">
        <f t="shared" si="1501"/>
        <v>1</v>
      </c>
      <c r="BD2049" s="191">
        <f t="shared" si="1509"/>
        <v>0</v>
      </c>
      <c r="BE2049" s="191">
        <f t="shared" si="1502"/>
        <v>0</v>
      </c>
      <c r="BF2049" s="210">
        <f t="shared" si="1503"/>
        <v>0</v>
      </c>
      <c r="BG2049" s="211">
        <f t="shared" si="1504"/>
        <v>0</v>
      </c>
      <c r="BH2049" s="289" t="str">
        <f t="shared" si="1510"/>
        <v>875</v>
      </c>
      <c r="BI2049" s="289" t="str">
        <f t="shared" si="1511"/>
        <v>0701</v>
      </c>
      <c r="BJ2049" s="284" t="s">
        <v>592</v>
      </c>
      <c r="BK2049" s="284" t="s">
        <v>586</v>
      </c>
      <c r="BL2049" s="233" t="str">
        <f t="shared" si="1505"/>
        <v/>
      </c>
    </row>
    <row r="2050" spans="1:64" ht="12" hidden="1" customHeight="1">
      <c r="A2050" s="333" t="s">
        <v>775</v>
      </c>
      <c r="B2050" s="381" t="s">
        <v>327</v>
      </c>
      <c r="C2050" s="333" t="s">
        <v>776</v>
      </c>
      <c r="D2050" s="381" t="s">
        <v>316</v>
      </c>
      <c r="E2050" s="381" t="s">
        <v>1451</v>
      </c>
      <c r="F2050" s="381" t="s">
        <v>586</v>
      </c>
      <c r="G2050" s="381" t="s">
        <v>389</v>
      </c>
      <c r="H2050" s="100" t="s">
        <v>653</v>
      </c>
      <c r="I2050" s="381" t="s">
        <v>339</v>
      </c>
      <c r="J2050" s="382">
        <v>18000</v>
      </c>
      <c r="K2050" s="382">
        <v>9707.4599999999991</v>
      </c>
      <c r="L2050" s="191" t="str">
        <f t="shared" si="1464"/>
        <v>875207190701011007588024422610</v>
      </c>
      <c r="M2050" s="192">
        <f t="array" ref="M2050">IF(COUNT(SEARCH(Удалить_Роспись_КВСР,$B2050)*SEARCH(Удалить_Роспись_ПБС,$C2050)*SEARCH(Удалить_Роспись_КФСР, $D2050)*SEARCH(Удалить_Роспись_КЦСР,$E2050)*SEARCH(Удалить_Роспись_КВР,$F2050)*SEARCH(Удалить_Роспись_ЭК,$H2050)*SEARCH(Удалить_Роспись_КР,$I2050))&gt;0,0,1)</f>
        <v>0</v>
      </c>
      <c r="N2050" s="192">
        <v>0</v>
      </c>
      <c r="O2050" s="192" t="str">
        <f t="shared" si="1465"/>
        <v/>
      </c>
      <c r="P2050" s="192" t="str">
        <f t="shared" si="1506"/>
        <v/>
      </c>
      <c r="Q2050" s="300" t="str">
        <f t="shared" si="1466"/>
        <v/>
      </c>
      <c r="R2050" s="300" t="str">
        <f t="shared" si="1467"/>
        <v/>
      </c>
      <c r="S2050" s="300" t="str">
        <f t="shared" si="1468"/>
        <v/>
      </c>
      <c r="T2050" s="192" t="str">
        <f t="shared" si="1469"/>
        <v/>
      </c>
      <c r="U2050" s="303" t="str">
        <f t="shared" si="1470"/>
        <v/>
      </c>
      <c r="V2050" s="300" t="str">
        <f t="shared" si="1471"/>
        <v/>
      </c>
      <c r="W2050" s="192" t="str">
        <f t="shared" si="1472"/>
        <v/>
      </c>
      <c r="X2050" s="303" t="str">
        <f t="shared" si="1473"/>
        <v/>
      </c>
      <c r="Y2050" s="300" t="str">
        <f t="shared" si="1474"/>
        <v/>
      </c>
      <c r="Z2050" s="300" t="str">
        <f t="shared" si="1475"/>
        <v/>
      </c>
      <c r="AA2050" s="303" t="str">
        <f t="shared" si="1476"/>
        <v/>
      </c>
      <c r="AB2050" s="300" t="str">
        <f t="shared" si="1477"/>
        <v/>
      </c>
      <c r="AC2050" s="300" t="str">
        <f t="shared" si="1478"/>
        <v/>
      </c>
      <c r="AD2050" s="300" t="str">
        <f t="shared" si="1479"/>
        <v/>
      </c>
      <c r="AE2050" s="192" t="str">
        <f t="shared" si="1480"/>
        <v/>
      </c>
      <c r="AF2050" s="192" t="str">
        <f t="shared" si="1481"/>
        <v/>
      </c>
      <c r="AG2050" s="192"/>
      <c r="AJ2050" s="300" t="str">
        <f t="shared" si="1482"/>
        <v/>
      </c>
      <c r="AK2050" s="300" t="str">
        <f t="shared" si="1483"/>
        <v/>
      </c>
      <c r="AL2050" s="300" t="str">
        <f t="shared" si="1484"/>
        <v/>
      </c>
      <c r="AM2050" s="300" t="str">
        <f t="shared" si="1485"/>
        <v/>
      </c>
      <c r="AN2050" s="300" t="str">
        <f t="shared" si="1486"/>
        <v/>
      </c>
      <c r="AO2050" s="300" t="str">
        <f t="shared" si="1487"/>
        <v/>
      </c>
      <c r="AP2050" s="300" t="str">
        <f t="shared" si="1488"/>
        <v/>
      </c>
      <c r="AQ2050" s="300" t="str">
        <f t="shared" si="1489"/>
        <v/>
      </c>
      <c r="AR2050" s="306" t="str">
        <f t="shared" si="1490"/>
        <v/>
      </c>
      <c r="AS2050" s="300" t="str">
        <f t="shared" si="1491"/>
        <v/>
      </c>
      <c r="AT2050" s="300" t="str">
        <f t="shared" si="1492"/>
        <v/>
      </c>
      <c r="AU2050" s="192" t="str">
        <f t="shared" si="1493"/>
        <v>рбс</v>
      </c>
      <c r="AV2050" s="192" t="str">
        <f t="shared" si="1494"/>
        <v>рбс87520719общпро</v>
      </c>
      <c r="AW2050" s="191">
        <f t="shared" si="1495"/>
        <v>0</v>
      </c>
      <c r="AX2050" s="191">
        <f t="shared" si="1496"/>
        <v>0</v>
      </c>
      <c r="AY2050" s="191">
        <f t="shared" si="1497"/>
        <v>0</v>
      </c>
      <c r="AZ2050" s="191">
        <f t="shared" si="1498"/>
        <v>0</v>
      </c>
      <c r="BA2050" s="193">
        <f t="shared" si="1499"/>
        <v>1</v>
      </c>
      <c r="BB2050" s="193">
        <f t="shared" si="1500"/>
        <v>1</v>
      </c>
      <c r="BC2050" s="193">
        <f t="shared" si="1501"/>
        <v>1</v>
      </c>
      <c r="BD2050" s="191">
        <f t="shared" si="1509"/>
        <v>0</v>
      </c>
      <c r="BE2050" s="191">
        <f t="shared" si="1502"/>
        <v>0</v>
      </c>
      <c r="BF2050" s="210">
        <f t="shared" si="1503"/>
        <v>0</v>
      </c>
      <c r="BG2050" s="211">
        <f t="shared" si="1504"/>
        <v>0</v>
      </c>
      <c r="BH2050" s="289" t="str">
        <f t="shared" si="1510"/>
        <v>875</v>
      </c>
      <c r="BI2050" s="289" t="str">
        <f t="shared" si="1511"/>
        <v>0701</v>
      </c>
      <c r="BJ2050" s="284" t="s">
        <v>592</v>
      </c>
      <c r="BK2050" s="284" t="s">
        <v>586</v>
      </c>
      <c r="BL2050" s="233" t="str">
        <f t="shared" si="1505"/>
        <v/>
      </c>
    </row>
    <row r="2051" spans="1:64" ht="12" hidden="1" customHeight="1">
      <c r="A2051" s="333" t="s">
        <v>775</v>
      </c>
      <c r="B2051" s="381" t="s">
        <v>327</v>
      </c>
      <c r="C2051" s="333" t="s">
        <v>776</v>
      </c>
      <c r="D2051" s="381" t="s">
        <v>316</v>
      </c>
      <c r="E2051" s="381" t="s">
        <v>1451</v>
      </c>
      <c r="F2051" s="381" t="s">
        <v>586</v>
      </c>
      <c r="G2051" s="381" t="s">
        <v>407</v>
      </c>
      <c r="H2051" s="100" t="s">
        <v>653</v>
      </c>
      <c r="I2051" s="381" t="s">
        <v>339</v>
      </c>
      <c r="J2051" s="382">
        <v>73000</v>
      </c>
      <c r="K2051" s="382">
        <v>70216.899999999994</v>
      </c>
      <c r="L2051" s="191" t="str">
        <f t="shared" si="1464"/>
        <v>875207190701011007588024431010</v>
      </c>
      <c r="M2051" s="192">
        <f t="array" ref="M2051">IF(COUNT(SEARCH(Удалить_Роспись_КВСР,$B2051)*SEARCH(Удалить_Роспись_ПБС,$C2051)*SEARCH(Удалить_Роспись_КФСР, $D2051)*SEARCH(Удалить_Роспись_КЦСР,$E2051)*SEARCH(Удалить_Роспись_КВР,$F2051)*SEARCH(Удалить_Роспись_ЭК,$H2051)*SEARCH(Удалить_Роспись_КР,$I2051))&gt;0,0,1)</f>
        <v>0</v>
      </c>
      <c r="N2051" s="192">
        <v>0</v>
      </c>
      <c r="O2051" s="192" t="str">
        <f t="shared" si="1465"/>
        <v/>
      </c>
      <c r="P2051" s="192" t="str">
        <f t="shared" si="1506"/>
        <v/>
      </c>
      <c r="Q2051" s="300" t="str">
        <f t="shared" si="1466"/>
        <v/>
      </c>
      <c r="R2051" s="300" t="str">
        <f t="shared" si="1467"/>
        <v/>
      </c>
      <c r="S2051" s="300" t="str">
        <f t="shared" si="1468"/>
        <v/>
      </c>
      <c r="T2051" s="192" t="str">
        <f t="shared" si="1469"/>
        <v/>
      </c>
      <c r="U2051" s="303" t="str">
        <f t="shared" si="1470"/>
        <v/>
      </c>
      <c r="V2051" s="300" t="str">
        <f t="shared" si="1471"/>
        <v/>
      </c>
      <c r="W2051" s="192" t="str">
        <f t="shared" si="1472"/>
        <v/>
      </c>
      <c r="X2051" s="303" t="str">
        <f t="shared" si="1473"/>
        <v/>
      </c>
      <c r="Y2051" s="300" t="str">
        <f t="shared" si="1474"/>
        <v/>
      </c>
      <c r="Z2051" s="300" t="str">
        <f t="shared" si="1475"/>
        <v/>
      </c>
      <c r="AA2051" s="303" t="str">
        <f t="shared" si="1476"/>
        <v/>
      </c>
      <c r="AB2051" s="300" t="str">
        <f t="shared" si="1477"/>
        <v/>
      </c>
      <c r="AC2051" s="300" t="str">
        <f t="shared" si="1478"/>
        <v/>
      </c>
      <c r="AD2051" s="300" t="str">
        <f t="shared" si="1479"/>
        <v/>
      </c>
      <c r="AE2051" s="192" t="str">
        <f t="shared" si="1480"/>
        <v/>
      </c>
      <c r="AF2051" s="192" t="str">
        <f t="shared" si="1481"/>
        <v/>
      </c>
      <c r="AG2051" s="192"/>
      <c r="AJ2051" s="300" t="str">
        <f t="shared" si="1482"/>
        <v/>
      </c>
      <c r="AK2051" s="300" t="str">
        <f t="shared" si="1483"/>
        <v/>
      </c>
      <c r="AL2051" s="300" t="str">
        <f t="shared" si="1484"/>
        <v/>
      </c>
      <c r="AM2051" s="300" t="str">
        <f t="shared" si="1485"/>
        <v/>
      </c>
      <c r="AN2051" s="300" t="str">
        <f t="shared" si="1486"/>
        <v/>
      </c>
      <c r="AO2051" s="300" t="str">
        <f t="shared" si="1487"/>
        <v/>
      </c>
      <c r="AP2051" s="300" t="str">
        <f t="shared" si="1488"/>
        <v/>
      </c>
      <c r="AQ2051" s="300" t="str">
        <f t="shared" si="1489"/>
        <v/>
      </c>
      <c r="AR2051" s="306" t="str">
        <f t="shared" si="1490"/>
        <v/>
      </c>
      <c r="AS2051" s="300" t="str">
        <f t="shared" si="1491"/>
        <v/>
      </c>
      <c r="AT2051" s="300" t="str">
        <f t="shared" si="1492"/>
        <v/>
      </c>
      <c r="AU2051" s="192" t="str">
        <f t="shared" si="1493"/>
        <v>рбс</v>
      </c>
      <c r="AV2051" s="192" t="str">
        <f t="shared" si="1494"/>
        <v>рбс87520719общосн</v>
      </c>
      <c r="AW2051" s="191">
        <f t="shared" si="1495"/>
        <v>0</v>
      </c>
      <c r="AX2051" s="191">
        <f t="shared" si="1496"/>
        <v>0</v>
      </c>
      <c r="AY2051" s="191">
        <f t="shared" si="1497"/>
        <v>0</v>
      </c>
      <c r="AZ2051" s="191">
        <f t="shared" si="1498"/>
        <v>0</v>
      </c>
      <c r="BA2051" s="193">
        <f t="shared" si="1499"/>
        <v>1</v>
      </c>
      <c r="BB2051" s="193">
        <f t="shared" si="1500"/>
        <v>1</v>
      </c>
      <c r="BC2051" s="193">
        <f t="shared" si="1501"/>
        <v>1</v>
      </c>
      <c r="BD2051" s="191">
        <f t="shared" si="1509"/>
        <v>0</v>
      </c>
      <c r="BE2051" s="191">
        <f t="shared" si="1502"/>
        <v>0</v>
      </c>
      <c r="BF2051" s="210">
        <f t="shared" si="1503"/>
        <v>0</v>
      </c>
      <c r="BG2051" s="211">
        <f t="shared" si="1504"/>
        <v>0</v>
      </c>
      <c r="BH2051" s="289" t="str">
        <f t="shared" si="1510"/>
        <v>875</v>
      </c>
      <c r="BI2051" s="289" t="str">
        <f t="shared" si="1511"/>
        <v>0701</v>
      </c>
      <c r="BJ2051" s="284" t="s">
        <v>592</v>
      </c>
      <c r="BK2051" s="284" t="s">
        <v>586</v>
      </c>
      <c r="BL2051" s="233" t="str">
        <f t="shared" si="1505"/>
        <v/>
      </c>
    </row>
    <row r="2052" spans="1:64" ht="12" hidden="1" customHeight="1">
      <c r="A2052" s="333" t="s">
        <v>775</v>
      </c>
      <c r="B2052" s="381" t="s">
        <v>327</v>
      </c>
      <c r="C2052" s="333" t="s">
        <v>776</v>
      </c>
      <c r="D2052" s="381" t="s">
        <v>316</v>
      </c>
      <c r="E2052" s="381" t="s">
        <v>1451</v>
      </c>
      <c r="F2052" s="381" t="s">
        <v>586</v>
      </c>
      <c r="G2052" s="381" t="s">
        <v>397</v>
      </c>
      <c r="H2052" s="100" t="s">
        <v>653</v>
      </c>
      <c r="I2052" s="381" t="s">
        <v>339</v>
      </c>
      <c r="J2052" s="382">
        <v>58000</v>
      </c>
      <c r="K2052" s="382">
        <v>57944.68</v>
      </c>
      <c r="L2052" s="191" t="str">
        <f t="shared" si="1464"/>
        <v>875207190701011007588024434010</v>
      </c>
      <c r="M2052" s="192">
        <f t="array" ref="M2052">IF(COUNT(SEARCH(Удалить_Роспись_КВСР,$B2052)*SEARCH(Удалить_Роспись_ПБС,$C2052)*SEARCH(Удалить_Роспись_КФСР, $D2052)*SEARCH(Удалить_Роспись_КЦСР,$E2052)*SEARCH(Удалить_Роспись_КВР,$F2052)*SEARCH(Удалить_Роспись_ЭК,$H2052)*SEARCH(Удалить_Роспись_КР,$I2052))&gt;0,0,1)</f>
        <v>0</v>
      </c>
      <c r="N2052" s="192">
        <v>0</v>
      </c>
      <c r="O2052" s="192" t="str">
        <f t="shared" si="1465"/>
        <v/>
      </c>
      <c r="P2052" s="192" t="str">
        <f t="shared" si="1506"/>
        <v/>
      </c>
      <c r="Q2052" s="300" t="str">
        <f t="shared" si="1466"/>
        <v/>
      </c>
      <c r="R2052" s="300" t="str">
        <f t="shared" si="1467"/>
        <v/>
      </c>
      <c r="S2052" s="300" t="str">
        <f t="shared" si="1468"/>
        <v/>
      </c>
      <c r="T2052" s="192" t="str">
        <f t="shared" si="1469"/>
        <v/>
      </c>
      <c r="U2052" s="303" t="str">
        <f t="shared" si="1470"/>
        <v/>
      </c>
      <c r="V2052" s="300" t="str">
        <f t="shared" si="1471"/>
        <v/>
      </c>
      <c r="W2052" s="192" t="str">
        <f t="shared" si="1472"/>
        <v/>
      </c>
      <c r="X2052" s="303" t="str">
        <f t="shared" si="1473"/>
        <v/>
      </c>
      <c r="Y2052" s="300" t="str">
        <f t="shared" si="1474"/>
        <v/>
      </c>
      <c r="Z2052" s="300" t="str">
        <f t="shared" si="1475"/>
        <v/>
      </c>
      <c r="AA2052" s="303" t="str">
        <f t="shared" si="1476"/>
        <v/>
      </c>
      <c r="AB2052" s="300" t="str">
        <f t="shared" si="1477"/>
        <v/>
      </c>
      <c r="AC2052" s="300" t="str">
        <f t="shared" si="1478"/>
        <v/>
      </c>
      <c r="AD2052" s="300" t="str">
        <f t="shared" si="1479"/>
        <v/>
      </c>
      <c r="AE2052" s="192" t="str">
        <f t="shared" si="1480"/>
        <v/>
      </c>
      <c r="AF2052" s="192" t="str">
        <f t="shared" si="1481"/>
        <v/>
      </c>
      <c r="AG2052" s="192"/>
      <c r="AJ2052" s="300" t="str">
        <f t="shared" si="1482"/>
        <v/>
      </c>
      <c r="AK2052" s="300" t="str">
        <f t="shared" si="1483"/>
        <v/>
      </c>
      <c r="AL2052" s="300" t="str">
        <f t="shared" si="1484"/>
        <v/>
      </c>
      <c r="AM2052" s="300" t="str">
        <f t="shared" si="1485"/>
        <v/>
      </c>
      <c r="AN2052" s="300" t="str">
        <f t="shared" si="1486"/>
        <v/>
      </c>
      <c r="AO2052" s="300" t="str">
        <f t="shared" si="1487"/>
        <v/>
      </c>
      <c r="AP2052" s="300" t="str">
        <f t="shared" si="1488"/>
        <v/>
      </c>
      <c r="AQ2052" s="300" t="str">
        <f t="shared" si="1489"/>
        <v/>
      </c>
      <c r="AR2052" s="306" t="str">
        <f t="shared" si="1490"/>
        <v/>
      </c>
      <c r="AS2052" s="300" t="str">
        <f t="shared" si="1491"/>
        <v/>
      </c>
      <c r="AT2052" s="300" t="str">
        <f t="shared" si="1492"/>
        <v/>
      </c>
      <c r="AU2052" s="192" t="str">
        <f t="shared" si="1493"/>
        <v>рбс</v>
      </c>
      <c r="AV2052" s="192" t="str">
        <f t="shared" si="1494"/>
        <v>рбс87520719общпро</v>
      </c>
      <c r="AW2052" s="191">
        <f t="shared" si="1495"/>
        <v>0</v>
      </c>
      <c r="AX2052" s="191">
        <f t="shared" si="1496"/>
        <v>0</v>
      </c>
      <c r="AY2052" s="191">
        <f t="shared" si="1497"/>
        <v>0</v>
      </c>
      <c r="AZ2052" s="191">
        <f t="shared" si="1498"/>
        <v>0</v>
      </c>
      <c r="BA2052" s="193">
        <f t="shared" si="1499"/>
        <v>1</v>
      </c>
      <c r="BB2052" s="193">
        <f t="shared" si="1500"/>
        <v>1</v>
      </c>
      <c r="BC2052" s="193">
        <f t="shared" si="1501"/>
        <v>1</v>
      </c>
      <c r="BD2052" s="191">
        <f t="shared" si="1509"/>
        <v>0</v>
      </c>
      <c r="BE2052" s="191">
        <f t="shared" si="1502"/>
        <v>0</v>
      </c>
      <c r="BF2052" s="210">
        <f t="shared" si="1503"/>
        <v>0</v>
      </c>
      <c r="BG2052" s="211">
        <f t="shared" si="1504"/>
        <v>0</v>
      </c>
      <c r="BH2052" s="289" t="str">
        <f t="shared" si="1510"/>
        <v>875</v>
      </c>
      <c r="BI2052" s="289" t="str">
        <f t="shared" si="1511"/>
        <v>0701</v>
      </c>
      <c r="BJ2052" s="284" t="s">
        <v>592</v>
      </c>
      <c r="BK2052" s="284" t="s">
        <v>586</v>
      </c>
      <c r="BL2052" s="233" t="str">
        <f t="shared" si="1505"/>
        <v/>
      </c>
    </row>
    <row r="2053" spans="1:64" ht="12" hidden="1" customHeight="1">
      <c r="A2053" s="333" t="s">
        <v>775</v>
      </c>
      <c r="B2053" s="381" t="s">
        <v>327</v>
      </c>
      <c r="C2053" s="333" t="s">
        <v>776</v>
      </c>
      <c r="D2053" s="381" t="s">
        <v>316</v>
      </c>
      <c r="E2053" s="381" t="s">
        <v>1451</v>
      </c>
      <c r="F2053" s="381" t="s">
        <v>609</v>
      </c>
      <c r="G2053" s="381" t="s">
        <v>395</v>
      </c>
      <c r="H2053" s="100" t="s">
        <v>653</v>
      </c>
      <c r="I2053" s="381" t="s">
        <v>339</v>
      </c>
      <c r="J2053" s="382">
        <v>400</v>
      </c>
      <c r="K2053" s="382">
        <v>400</v>
      </c>
      <c r="L2053" s="191" t="str">
        <f t="shared" si="1464"/>
        <v>875207190701011007588085229010</v>
      </c>
      <c r="M2053" s="192">
        <f t="array" ref="M2053">IF(COUNT(SEARCH(Удалить_Роспись_КВСР,$B2053)*SEARCH(Удалить_Роспись_ПБС,$C2053)*SEARCH(Удалить_Роспись_КФСР, $D2053)*SEARCH(Удалить_Роспись_КЦСР,$E2053)*SEARCH(Удалить_Роспись_КВР,$F2053)*SEARCH(Удалить_Роспись_ЭК,$H2053)*SEARCH(Удалить_Роспись_КР,$I2053))&gt;0,0,1)</f>
        <v>0</v>
      </c>
      <c r="N2053" s="192">
        <v>0</v>
      </c>
      <c r="O2053" s="192" t="str">
        <f t="shared" si="1465"/>
        <v/>
      </c>
      <c r="P2053" s="192" t="str">
        <f t="shared" si="1506"/>
        <v/>
      </c>
      <c r="Q2053" s="300" t="str">
        <f t="shared" si="1466"/>
        <v/>
      </c>
      <c r="R2053" s="300" t="str">
        <f t="shared" si="1467"/>
        <v/>
      </c>
      <c r="S2053" s="300" t="str">
        <f t="shared" si="1468"/>
        <v/>
      </c>
      <c r="T2053" s="192" t="str">
        <f t="shared" si="1469"/>
        <v/>
      </c>
      <c r="U2053" s="303" t="str">
        <f t="shared" si="1470"/>
        <v/>
      </c>
      <c r="V2053" s="300" t="str">
        <f t="shared" si="1471"/>
        <v/>
      </c>
      <c r="W2053" s="192" t="str">
        <f t="shared" si="1472"/>
        <v/>
      </c>
      <c r="X2053" s="303" t="str">
        <f t="shared" si="1473"/>
        <v/>
      </c>
      <c r="Y2053" s="300" t="str">
        <f t="shared" si="1474"/>
        <v/>
      </c>
      <c r="Z2053" s="300" t="str">
        <f t="shared" si="1475"/>
        <v/>
      </c>
      <c r="AA2053" s="303" t="str">
        <f t="shared" si="1476"/>
        <v/>
      </c>
      <c r="AB2053" s="300" t="str">
        <f t="shared" si="1477"/>
        <v/>
      </c>
      <c r="AC2053" s="300" t="str">
        <f t="shared" si="1478"/>
        <v/>
      </c>
      <c r="AD2053" s="300" t="str">
        <f t="shared" si="1479"/>
        <v/>
      </c>
      <c r="AE2053" s="192" t="str">
        <f t="shared" si="1480"/>
        <v/>
      </c>
      <c r="AF2053" s="192" t="str">
        <f t="shared" si="1481"/>
        <v/>
      </c>
      <c r="AG2053" s="192"/>
      <c r="AJ2053" s="300" t="str">
        <f t="shared" si="1482"/>
        <v/>
      </c>
      <c r="AK2053" s="300" t="str">
        <f t="shared" si="1483"/>
        <v/>
      </c>
      <c r="AL2053" s="300" t="str">
        <f t="shared" si="1484"/>
        <v/>
      </c>
      <c r="AM2053" s="300" t="str">
        <f t="shared" si="1485"/>
        <v/>
      </c>
      <c r="AN2053" s="300" t="str">
        <f t="shared" si="1486"/>
        <v/>
      </c>
      <c r="AO2053" s="300" t="str">
        <f t="shared" si="1487"/>
        <v/>
      </c>
      <c r="AP2053" s="300" t="str">
        <f t="shared" si="1488"/>
        <v/>
      </c>
      <c r="AQ2053" s="300" t="str">
        <f t="shared" si="1489"/>
        <v/>
      </c>
      <c r="AR2053" s="306" t="str">
        <f t="shared" si="1490"/>
        <v/>
      </c>
      <c r="AS2053" s="300" t="str">
        <f t="shared" si="1491"/>
        <v/>
      </c>
      <c r="AT2053" s="300" t="str">
        <f t="shared" si="1492"/>
        <v/>
      </c>
      <c r="AU2053" s="192" t="str">
        <f t="shared" si="1493"/>
        <v>рбс</v>
      </c>
      <c r="AV2053" s="192" t="str">
        <f t="shared" si="1494"/>
        <v>рбс87520719общпро</v>
      </c>
      <c r="AW2053" s="191">
        <f t="shared" si="1495"/>
        <v>0</v>
      </c>
      <c r="AX2053" s="191">
        <f t="shared" si="1496"/>
        <v>0</v>
      </c>
      <c r="AY2053" s="191">
        <f t="shared" si="1497"/>
        <v>0</v>
      </c>
      <c r="AZ2053" s="191">
        <f t="shared" si="1498"/>
        <v>0</v>
      </c>
      <c r="BA2053" s="193">
        <f t="shared" si="1499"/>
        <v>1</v>
      </c>
      <c r="BB2053" s="193">
        <f t="shared" si="1500"/>
        <v>1</v>
      </c>
      <c r="BC2053" s="193">
        <f t="shared" si="1501"/>
        <v>1</v>
      </c>
      <c r="BD2053" s="191">
        <f t="shared" si="1509"/>
        <v>0</v>
      </c>
      <c r="BE2053" s="191">
        <f t="shared" si="1502"/>
        <v>0</v>
      </c>
      <c r="BF2053" s="210">
        <f t="shared" si="1503"/>
        <v>0</v>
      </c>
      <c r="BG2053" s="211">
        <f t="shared" si="1504"/>
        <v>0</v>
      </c>
      <c r="BH2053" s="289"/>
      <c r="BI2053" s="289"/>
      <c r="BL2053" s="233" t="str">
        <f t="shared" si="1505"/>
        <v/>
      </c>
    </row>
    <row r="2054" spans="1:64" ht="12" customHeight="1">
      <c r="A2054" s="333" t="s">
        <v>777</v>
      </c>
      <c r="B2054" s="381" t="s">
        <v>327</v>
      </c>
      <c r="C2054" s="333" t="s">
        <v>778</v>
      </c>
      <c r="D2054" s="381" t="s">
        <v>316</v>
      </c>
      <c r="E2054" s="381" t="s">
        <v>1443</v>
      </c>
      <c r="F2054" s="381" t="s">
        <v>608</v>
      </c>
      <c r="G2054" s="381" t="s">
        <v>385</v>
      </c>
      <c r="H2054" s="100" t="s">
        <v>653</v>
      </c>
      <c r="I2054" s="381" t="s">
        <v>505</v>
      </c>
      <c r="J2054" s="382">
        <v>639267</v>
      </c>
      <c r="K2054" s="382">
        <v>458176.4</v>
      </c>
      <c r="L2054" s="191" t="str">
        <f t="shared" si="1464"/>
        <v>875207180701011004001011121101</v>
      </c>
      <c r="M2054" s="192">
        <f t="array" ref="M2054">IF(COUNT(SEARCH(Удалить_Роспись_КВСР,$B2054)*SEARCH(Удалить_Роспись_ПБС,$C2054)*SEARCH(Удалить_Роспись_КФСР, $D2054)*SEARCH(Удалить_Роспись_КЦСР,$E2054)*SEARCH(Удалить_Роспись_КВР,$F2054)*SEARCH(Удалить_Роспись_ЭК,$H2054)*SEARCH(Удалить_Роспись_КР,$I2054))&gt;0,0,1)</f>
        <v>0</v>
      </c>
      <c r="N2054" s="192">
        <v>0</v>
      </c>
      <c r="O2054" s="192" t="str">
        <f t="shared" si="1465"/>
        <v/>
      </c>
      <c r="P2054" s="192" t="str">
        <f t="shared" si="1506"/>
        <v/>
      </c>
      <c r="Q2054" s="300" t="str">
        <f t="shared" si="1466"/>
        <v/>
      </c>
      <c r="R2054" s="300" t="str">
        <f t="shared" si="1467"/>
        <v/>
      </c>
      <c r="S2054" s="300" t="str">
        <f t="shared" si="1468"/>
        <v/>
      </c>
      <c r="T2054" s="192" t="str">
        <f t="shared" si="1469"/>
        <v/>
      </c>
      <c r="U2054" s="303" t="str">
        <f t="shared" si="1470"/>
        <v/>
      </c>
      <c r="V2054" s="300" t="str">
        <f t="shared" si="1471"/>
        <v/>
      </c>
      <c r="W2054" s="192" t="str">
        <f t="shared" si="1472"/>
        <v/>
      </c>
      <c r="X2054" s="303" t="str">
        <f t="shared" si="1473"/>
        <v/>
      </c>
      <c r="Y2054" s="300" t="str">
        <f t="shared" si="1474"/>
        <v/>
      </c>
      <c r="Z2054" s="300" t="str">
        <f t="shared" si="1475"/>
        <v/>
      </c>
      <c r="AA2054" s="303" t="str">
        <f t="shared" si="1476"/>
        <v/>
      </c>
      <c r="AB2054" s="300" t="str">
        <f t="shared" si="1477"/>
        <v/>
      </c>
      <c r="AC2054" s="300" t="str">
        <f t="shared" si="1478"/>
        <v/>
      </c>
      <c r="AD2054" s="300" t="str">
        <f t="shared" si="1479"/>
        <v/>
      </c>
      <c r="AE2054" s="192" t="str">
        <f t="shared" si="1480"/>
        <v/>
      </c>
      <c r="AF2054" s="192" t="str">
        <f t="shared" si="1481"/>
        <v/>
      </c>
      <c r="AG2054" s="192"/>
      <c r="AJ2054" s="300" t="str">
        <f t="shared" si="1482"/>
        <v/>
      </c>
      <c r="AK2054" s="300" t="str">
        <f t="shared" si="1483"/>
        <v/>
      </c>
      <c r="AL2054" s="300" t="str">
        <f t="shared" si="1484"/>
        <v/>
      </c>
      <c r="AM2054" s="300" t="str">
        <f t="shared" si="1485"/>
        <v/>
      </c>
      <c r="AN2054" s="300" t="str">
        <f t="shared" si="1486"/>
        <v/>
      </c>
      <c r="AO2054" s="300" t="str">
        <f t="shared" si="1487"/>
        <v/>
      </c>
      <c r="AP2054" s="300" t="str">
        <f t="shared" si="1488"/>
        <v/>
      </c>
      <c r="AQ2054" s="300" t="str">
        <f t="shared" si="1489"/>
        <v/>
      </c>
      <c r="AR2054" s="306" t="str">
        <f t="shared" si="1490"/>
        <v/>
      </c>
      <c r="AS2054" s="300" t="str">
        <f t="shared" si="1491"/>
        <v/>
      </c>
      <c r="AT2054" s="300" t="str">
        <f t="shared" si="1492"/>
        <v/>
      </c>
      <c r="AU2054" s="192" t="str">
        <f t="shared" si="1493"/>
        <v>рбс</v>
      </c>
      <c r="AV2054" s="192" t="str">
        <f t="shared" si="1494"/>
        <v>рбс87520718общопл</v>
      </c>
      <c r="AW2054" s="191">
        <f t="shared" si="1495"/>
        <v>0</v>
      </c>
      <c r="AX2054" s="191">
        <f t="shared" si="1496"/>
        <v>0</v>
      </c>
      <c r="AY2054" s="191">
        <f t="shared" si="1497"/>
        <v>0</v>
      </c>
      <c r="AZ2054" s="191">
        <f t="shared" si="1498"/>
        <v>0</v>
      </c>
      <c r="BA2054" s="193">
        <f t="shared" si="1499"/>
        <v>1</v>
      </c>
      <c r="BB2054" s="193">
        <f t="shared" si="1500"/>
        <v>1</v>
      </c>
      <c r="BC2054" s="193">
        <f t="shared" si="1501"/>
        <v>1</v>
      </c>
      <c r="BD2054" s="191">
        <f t="shared" si="1509"/>
        <v>0</v>
      </c>
      <c r="BE2054" s="191">
        <f t="shared" si="1502"/>
        <v>0</v>
      </c>
      <c r="BF2054" s="210">
        <f t="shared" si="1503"/>
        <v>0</v>
      </c>
      <c r="BG2054" s="211">
        <f t="shared" si="1504"/>
        <v>0</v>
      </c>
      <c r="BH2054" s="289"/>
      <c r="BI2054" s="289"/>
      <c r="BL2054" s="233" t="str">
        <f t="shared" si="1505"/>
        <v/>
      </c>
    </row>
    <row r="2055" spans="1:64" ht="12" customHeight="1">
      <c r="A2055" s="333" t="s">
        <v>777</v>
      </c>
      <c r="B2055" s="381" t="s">
        <v>327</v>
      </c>
      <c r="C2055" s="333" t="s">
        <v>778</v>
      </c>
      <c r="D2055" s="381" t="s">
        <v>316</v>
      </c>
      <c r="E2055" s="381" t="s">
        <v>1443</v>
      </c>
      <c r="F2055" s="381" t="s">
        <v>902</v>
      </c>
      <c r="G2055" s="381" t="s">
        <v>387</v>
      </c>
      <c r="H2055" s="100" t="s">
        <v>653</v>
      </c>
      <c r="I2055" s="381" t="s">
        <v>505</v>
      </c>
      <c r="J2055" s="382">
        <v>193056.36</v>
      </c>
      <c r="K2055" s="382">
        <v>112002.57</v>
      </c>
      <c r="L2055" s="191" t="str">
        <f t="shared" si="1464"/>
        <v>875207180701011004001011921301</v>
      </c>
      <c r="M2055" s="192">
        <f t="array" ref="M2055">IF(COUNT(SEARCH(Удалить_Роспись_КВСР,$B2055)*SEARCH(Удалить_Роспись_ПБС,$C2055)*SEARCH(Удалить_Роспись_КФСР, $D2055)*SEARCH(Удалить_Роспись_КЦСР,$E2055)*SEARCH(Удалить_Роспись_КВР,$F2055)*SEARCH(Удалить_Роспись_ЭК,$H2055)*SEARCH(Удалить_Роспись_КР,$I2055))&gt;0,0,1)</f>
        <v>0</v>
      </c>
      <c r="N2055" s="192">
        <v>0</v>
      </c>
      <c r="O2055" s="192" t="str">
        <f t="shared" si="1465"/>
        <v/>
      </c>
      <c r="P2055" s="192" t="str">
        <f t="shared" si="1506"/>
        <v/>
      </c>
      <c r="Q2055" s="300" t="str">
        <f t="shared" si="1466"/>
        <v/>
      </c>
      <c r="R2055" s="300" t="str">
        <f t="shared" si="1467"/>
        <v/>
      </c>
      <c r="S2055" s="300" t="str">
        <f t="shared" si="1468"/>
        <v/>
      </c>
      <c r="T2055" s="192" t="str">
        <f t="shared" si="1469"/>
        <v/>
      </c>
      <c r="U2055" s="303" t="str">
        <f t="shared" si="1470"/>
        <v/>
      </c>
      <c r="V2055" s="300" t="str">
        <f t="shared" si="1471"/>
        <v/>
      </c>
      <c r="W2055" s="192" t="str">
        <f t="shared" si="1472"/>
        <v/>
      </c>
      <c r="X2055" s="303" t="str">
        <f t="shared" si="1473"/>
        <v/>
      </c>
      <c r="Y2055" s="300" t="str">
        <f t="shared" si="1474"/>
        <v/>
      </c>
      <c r="Z2055" s="300" t="str">
        <f t="shared" si="1475"/>
        <v/>
      </c>
      <c r="AA2055" s="303" t="str">
        <f t="shared" si="1476"/>
        <v/>
      </c>
      <c r="AB2055" s="300" t="str">
        <f t="shared" si="1477"/>
        <v/>
      </c>
      <c r="AC2055" s="300" t="str">
        <f t="shared" si="1478"/>
        <v/>
      </c>
      <c r="AD2055" s="300" t="str">
        <f t="shared" si="1479"/>
        <v/>
      </c>
      <c r="AE2055" s="192" t="str">
        <f t="shared" si="1480"/>
        <v/>
      </c>
      <c r="AF2055" s="192" t="str">
        <f t="shared" si="1481"/>
        <v/>
      </c>
      <c r="AG2055" s="192"/>
      <c r="AJ2055" s="300" t="str">
        <f t="shared" si="1482"/>
        <v/>
      </c>
      <c r="AK2055" s="300" t="str">
        <f t="shared" si="1483"/>
        <v/>
      </c>
      <c r="AL2055" s="300" t="str">
        <f t="shared" si="1484"/>
        <v/>
      </c>
      <c r="AM2055" s="300" t="str">
        <f t="shared" si="1485"/>
        <v/>
      </c>
      <c r="AN2055" s="300" t="str">
        <f t="shared" si="1486"/>
        <v/>
      </c>
      <c r="AO2055" s="300" t="str">
        <f t="shared" si="1487"/>
        <v/>
      </c>
      <c r="AP2055" s="300" t="str">
        <f t="shared" si="1488"/>
        <v/>
      </c>
      <c r="AQ2055" s="300" t="str">
        <f t="shared" si="1489"/>
        <v/>
      </c>
      <c r="AR2055" s="306" t="str">
        <f t="shared" si="1490"/>
        <v/>
      </c>
      <c r="AS2055" s="300" t="str">
        <f t="shared" si="1491"/>
        <v/>
      </c>
      <c r="AT2055" s="300" t="str">
        <f t="shared" si="1492"/>
        <v/>
      </c>
      <c r="AU2055" s="192" t="str">
        <f t="shared" si="1493"/>
        <v>рбс</v>
      </c>
      <c r="AV2055" s="192" t="str">
        <f t="shared" si="1494"/>
        <v>рбс87520718общопл</v>
      </c>
      <c r="AW2055" s="191">
        <f t="shared" si="1495"/>
        <v>0</v>
      </c>
      <c r="AX2055" s="191">
        <f t="shared" si="1496"/>
        <v>0</v>
      </c>
      <c r="AY2055" s="191">
        <f t="shared" si="1497"/>
        <v>0</v>
      </c>
      <c r="AZ2055" s="191">
        <f t="shared" si="1498"/>
        <v>0</v>
      </c>
      <c r="BA2055" s="193">
        <f t="shared" si="1499"/>
        <v>1</v>
      </c>
      <c r="BB2055" s="193">
        <f t="shared" si="1500"/>
        <v>1</v>
      </c>
      <c r="BC2055" s="193">
        <f t="shared" si="1501"/>
        <v>1</v>
      </c>
      <c r="BD2055" s="191">
        <f t="shared" si="1509"/>
        <v>0</v>
      </c>
      <c r="BE2055" s="191">
        <f t="shared" si="1502"/>
        <v>0</v>
      </c>
      <c r="BF2055" s="210">
        <f t="shared" si="1503"/>
        <v>0</v>
      </c>
      <c r="BG2055" s="211">
        <f t="shared" si="1504"/>
        <v>0</v>
      </c>
      <c r="BH2055" s="289"/>
      <c r="BI2055" s="289"/>
      <c r="BL2055" s="233" t="str">
        <f t="shared" si="1505"/>
        <v/>
      </c>
    </row>
    <row r="2056" spans="1:64" ht="12" customHeight="1">
      <c r="A2056" s="333" t="s">
        <v>777</v>
      </c>
      <c r="B2056" s="381" t="s">
        <v>327</v>
      </c>
      <c r="C2056" s="333" t="s">
        <v>778</v>
      </c>
      <c r="D2056" s="381" t="s">
        <v>316</v>
      </c>
      <c r="E2056" s="381" t="s">
        <v>1443</v>
      </c>
      <c r="F2056" s="381" t="s">
        <v>586</v>
      </c>
      <c r="G2056" s="381" t="s">
        <v>391</v>
      </c>
      <c r="H2056" s="100" t="s">
        <v>653</v>
      </c>
      <c r="I2056" s="381" t="s">
        <v>505</v>
      </c>
      <c r="J2056" s="382">
        <v>15000</v>
      </c>
      <c r="K2056" s="382">
        <v>9800</v>
      </c>
      <c r="L2056" s="191" t="str">
        <f t="shared" si="1464"/>
        <v>875207180701011004001024422101</v>
      </c>
      <c r="M2056" s="192">
        <f t="array" ref="M2056">IF(COUNT(SEARCH(Удалить_Роспись_КВСР,$B2056)*SEARCH(Удалить_Роспись_ПБС,$C2056)*SEARCH(Удалить_Роспись_КФСР, $D2056)*SEARCH(Удалить_Роспись_КЦСР,$E2056)*SEARCH(Удалить_Роспись_КВР,$F2056)*SEARCH(Удалить_Роспись_ЭК,$H2056)*SEARCH(Удалить_Роспись_КР,$I2056))&gt;0,0,1)</f>
        <v>0</v>
      </c>
      <c r="N2056" s="192">
        <f>IF(COUNT(SEARCH(Удалить_Индекс_КВСР,$B2056)*SEARCH(Удалить_Индекс_ПБС,$C2056)*SEARCH(Удалить_Индекс_КФСР,$D2056)*SEARCH(Удалить_Индекс_КЦСР,$E2056)*SEARCH(Удалить_Индекс_КВР,$F2056)*SEARCH(Удалить_Индекс_ЭК,$H2056)*SEARCH(Удалить_Индекс_КР,$I2056))&gt;0,0,1)</f>
        <v>1</v>
      </c>
      <c r="O2056" s="192" t="str">
        <f t="shared" si="1465"/>
        <v/>
      </c>
      <c r="P2056" s="192" t="str">
        <f t="shared" si="1506"/>
        <v/>
      </c>
      <c r="Q2056" s="300" t="str">
        <f t="shared" si="1466"/>
        <v/>
      </c>
      <c r="R2056" s="300" t="str">
        <f t="shared" si="1467"/>
        <v/>
      </c>
      <c r="S2056" s="300" t="str">
        <f t="shared" si="1468"/>
        <v/>
      </c>
      <c r="T2056" s="192" t="str">
        <f t="shared" si="1469"/>
        <v/>
      </c>
      <c r="U2056" s="303" t="str">
        <f t="shared" si="1470"/>
        <v/>
      </c>
      <c r="V2056" s="300" t="str">
        <f t="shared" si="1471"/>
        <v/>
      </c>
      <c r="W2056" s="192" t="str">
        <f t="shared" si="1472"/>
        <v/>
      </c>
      <c r="X2056" s="303" t="str">
        <f t="shared" si="1473"/>
        <v/>
      </c>
      <c r="Y2056" s="300" t="str">
        <f t="shared" si="1474"/>
        <v/>
      </c>
      <c r="Z2056" s="300" t="str">
        <f t="shared" si="1475"/>
        <v/>
      </c>
      <c r="AA2056" s="303" t="str">
        <f t="shared" si="1476"/>
        <v/>
      </c>
      <c r="AB2056" s="300" t="str">
        <f t="shared" si="1477"/>
        <v/>
      </c>
      <c r="AC2056" s="300" t="str">
        <f t="shared" si="1478"/>
        <v/>
      </c>
      <c r="AD2056" s="300" t="str">
        <f t="shared" si="1479"/>
        <v/>
      </c>
      <c r="AE2056" s="192" t="str">
        <f t="shared" si="1480"/>
        <v/>
      </c>
      <c r="AF2056" s="192" t="str">
        <f t="shared" si="1481"/>
        <v/>
      </c>
      <c r="AG2056" s="192"/>
      <c r="AJ2056" s="300" t="str">
        <f t="shared" si="1482"/>
        <v/>
      </c>
      <c r="AK2056" s="300" t="str">
        <f t="shared" si="1483"/>
        <v/>
      </c>
      <c r="AL2056" s="300" t="str">
        <f t="shared" si="1484"/>
        <v/>
      </c>
      <c r="AM2056" s="300" t="str">
        <f t="shared" si="1485"/>
        <v/>
      </c>
      <c r="AN2056" s="300" t="str">
        <f t="shared" si="1486"/>
        <v/>
      </c>
      <c r="AO2056" s="300" t="str">
        <f t="shared" si="1487"/>
        <v/>
      </c>
      <c r="AP2056" s="300" t="str">
        <f t="shared" si="1488"/>
        <v/>
      </c>
      <c r="AQ2056" s="300" t="str">
        <f t="shared" si="1489"/>
        <v/>
      </c>
      <c r="AR2056" s="306" t="str">
        <f t="shared" si="1490"/>
        <v/>
      </c>
      <c r="AS2056" s="300" t="str">
        <f t="shared" si="1491"/>
        <v/>
      </c>
      <c r="AT2056" s="300" t="str">
        <f t="shared" si="1492"/>
        <v/>
      </c>
      <c r="AU2056" s="192" t="str">
        <f t="shared" si="1493"/>
        <v>рбс</v>
      </c>
      <c r="AV2056" s="192" t="str">
        <f t="shared" si="1494"/>
        <v>рбс87520718общпро</v>
      </c>
      <c r="AW2056" s="191">
        <f t="shared" si="1495"/>
        <v>0</v>
      </c>
      <c r="AX2056" s="191">
        <f t="shared" si="1496"/>
        <v>0</v>
      </c>
      <c r="AY2056" s="191">
        <f t="shared" si="1497"/>
        <v>15000</v>
      </c>
      <c r="AZ2056" s="191">
        <f t="shared" si="1498"/>
        <v>9800</v>
      </c>
      <c r="BA2056" s="193">
        <f t="shared" si="1499"/>
        <v>1</v>
      </c>
      <c r="BB2056" s="193">
        <f t="shared" si="1500"/>
        <v>1</v>
      </c>
      <c r="BC2056" s="193">
        <f t="shared" si="1501"/>
        <v>1</v>
      </c>
      <c r="BD2056" s="191">
        <f t="shared" si="1509"/>
        <v>15000</v>
      </c>
      <c r="BE2056" s="191">
        <f t="shared" si="1502"/>
        <v>9800</v>
      </c>
      <c r="BF2056" s="210">
        <f t="shared" si="1503"/>
        <v>15000</v>
      </c>
      <c r="BG2056" s="211">
        <f t="shared" si="1504"/>
        <v>15000</v>
      </c>
      <c r="BH2056" s="289"/>
      <c r="BI2056" s="289"/>
      <c r="BL2056" s="233" t="str">
        <f t="shared" si="1505"/>
        <v/>
      </c>
    </row>
    <row r="2057" spans="1:64" ht="12" customHeight="1">
      <c r="A2057" s="333" t="s">
        <v>777</v>
      </c>
      <c r="B2057" s="381" t="s">
        <v>327</v>
      </c>
      <c r="C2057" s="333" t="s">
        <v>778</v>
      </c>
      <c r="D2057" s="381" t="s">
        <v>316</v>
      </c>
      <c r="E2057" s="381" t="s">
        <v>1443</v>
      </c>
      <c r="F2057" s="381" t="s">
        <v>586</v>
      </c>
      <c r="G2057" s="381" t="s">
        <v>394</v>
      </c>
      <c r="H2057" s="100" t="s">
        <v>653</v>
      </c>
      <c r="I2057" s="381" t="s">
        <v>505</v>
      </c>
      <c r="J2057" s="382">
        <v>98243.54</v>
      </c>
      <c r="K2057" s="382">
        <v>35611.800000000003</v>
      </c>
      <c r="L2057" s="191" t="str">
        <f t="shared" si="1464"/>
        <v>875207180701011004001024422501</v>
      </c>
      <c r="M2057" s="192">
        <f t="array" ref="M2057">IF(COUNT(SEARCH(Удалить_Роспись_КВСР,$B2057)*SEARCH(Удалить_Роспись_ПБС,$C2057)*SEARCH(Удалить_Роспись_КФСР, $D2057)*SEARCH(Удалить_Роспись_КЦСР,$E2057)*SEARCH(Удалить_Роспись_КВР,$F2057)*SEARCH(Удалить_Роспись_ЭК,$H2057)*SEARCH(Удалить_Роспись_КР,$I2057))&gt;0,0,1)</f>
        <v>0</v>
      </c>
      <c r="N2057" s="192">
        <f>IF(COUNT(SEARCH(Удалить_Индекс_КВСР,$B2057)*SEARCH(Удалить_Индекс_ПБС,$C2057)*SEARCH(Удалить_Индекс_КФСР,$D2057)*SEARCH(Удалить_Индекс_КЦСР,$E2057)*SEARCH(Удалить_Индекс_КВР,$F2057)*SEARCH(Удалить_Индекс_ЭК,$H2057)*SEARCH(Удалить_Индекс_КР,$I2057))&gt;0,0,1)</f>
        <v>1</v>
      </c>
      <c r="O2057" s="192" t="str">
        <f t="shared" si="1465"/>
        <v/>
      </c>
      <c r="P2057" s="192" t="str">
        <f t="shared" si="1506"/>
        <v/>
      </c>
      <c r="Q2057" s="300" t="str">
        <f t="shared" si="1466"/>
        <v/>
      </c>
      <c r="R2057" s="300" t="str">
        <f t="shared" si="1467"/>
        <v/>
      </c>
      <c r="S2057" s="300" t="str">
        <f t="shared" si="1468"/>
        <v/>
      </c>
      <c r="T2057" s="192" t="str">
        <f t="shared" si="1469"/>
        <v/>
      </c>
      <c r="U2057" s="303" t="str">
        <f t="shared" si="1470"/>
        <v/>
      </c>
      <c r="V2057" s="300" t="str">
        <f t="shared" si="1471"/>
        <v/>
      </c>
      <c r="W2057" s="192" t="str">
        <f t="shared" si="1472"/>
        <v/>
      </c>
      <c r="X2057" s="303" t="str">
        <f t="shared" si="1473"/>
        <v/>
      </c>
      <c r="Y2057" s="300" t="str">
        <f t="shared" si="1474"/>
        <v/>
      </c>
      <c r="Z2057" s="300" t="str">
        <f t="shared" si="1475"/>
        <v/>
      </c>
      <c r="AA2057" s="303" t="str">
        <f t="shared" si="1476"/>
        <v/>
      </c>
      <c r="AB2057" s="300" t="str">
        <f t="shared" si="1477"/>
        <v/>
      </c>
      <c r="AC2057" s="300" t="str">
        <f t="shared" si="1478"/>
        <v/>
      </c>
      <c r="AD2057" s="300" t="str">
        <f t="shared" si="1479"/>
        <v/>
      </c>
      <c r="AE2057" s="192" t="str">
        <f t="shared" si="1480"/>
        <v/>
      </c>
      <c r="AF2057" s="192" t="str">
        <f t="shared" si="1481"/>
        <v/>
      </c>
      <c r="AG2057" s="192"/>
      <c r="AJ2057" s="300" t="str">
        <f t="shared" si="1482"/>
        <v/>
      </c>
      <c r="AK2057" s="300" t="str">
        <f t="shared" si="1483"/>
        <v/>
      </c>
      <c r="AL2057" s="300" t="str">
        <f t="shared" si="1484"/>
        <v/>
      </c>
      <c r="AM2057" s="300" t="str">
        <f t="shared" si="1485"/>
        <v/>
      </c>
      <c r="AN2057" s="300" t="str">
        <f t="shared" si="1486"/>
        <v/>
      </c>
      <c r="AO2057" s="300" t="str">
        <f t="shared" si="1487"/>
        <v/>
      </c>
      <c r="AP2057" s="300" t="str">
        <f t="shared" si="1488"/>
        <v/>
      </c>
      <c r="AQ2057" s="300" t="str">
        <f t="shared" si="1489"/>
        <v/>
      </c>
      <c r="AR2057" s="306" t="str">
        <f t="shared" si="1490"/>
        <v/>
      </c>
      <c r="AS2057" s="300" t="str">
        <f t="shared" si="1491"/>
        <v/>
      </c>
      <c r="AT2057" s="300" t="str">
        <f t="shared" si="1492"/>
        <v/>
      </c>
      <c r="AU2057" s="192" t="str">
        <f t="shared" si="1493"/>
        <v>рбс</v>
      </c>
      <c r="AV2057" s="192" t="str">
        <f t="shared" si="1494"/>
        <v>рбс87520718общпро</v>
      </c>
      <c r="AW2057" s="191">
        <f t="shared" si="1495"/>
        <v>0</v>
      </c>
      <c r="AX2057" s="191">
        <f t="shared" si="1496"/>
        <v>0</v>
      </c>
      <c r="AY2057" s="191">
        <f t="shared" si="1497"/>
        <v>98243.54</v>
      </c>
      <c r="AZ2057" s="191">
        <f t="shared" si="1498"/>
        <v>35611.800000000003</v>
      </c>
      <c r="BA2057" s="193">
        <f t="shared" si="1499"/>
        <v>1</v>
      </c>
      <c r="BB2057" s="193">
        <f t="shared" si="1500"/>
        <v>1</v>
      </c>
      <c r="BC2057" s="193">
        <f t="shared" si="1501"/>
        <v>1</v>
      </c>
      <c r="BD2057" s="191">
        <f t="shared" si="1509"/>
        <v>98243.54</v>
      </c>
      <c r="BE2057" s="191">
        <f t="shared" si="1502"/>
        <v>35611.800000000003</v>
      </c>
      <c r="BF2057" s="210">
        <f t="shared" si="1503"/>
        <v>98243.54</v>
      </c>
      <c r="BG2057" s="211">
        <f t="shared" si="1504"/>
        <v>98243.54</v>
      </c>
      <c r="BH2057" s="289"/>
      <c r="BI2057" s="289"/>
      <c r="BL2057" s="233" t="str">
        <f t="shared" si="1505"/>
        <v/>
      </c>
    </row>
    <row r="2058" spans="1:64" ht="12" customHeight="1">
      <c r="A2058" s="333" t="s">
        <v>777</v>
      </c>
      <c r="B2058" s="381" t="s">
        <v>327</v>
      </c>
      <c r="C2058" s="333" t="s">
        <v>778</v>
      </c>
      <c r="D2058" s="381" t="s">
        <v>316</v>
      </c>
      <c r="E2058" s="381" t="s">
        <v>1443</v>
      </c>
      <c r="F2058" s="381" t="s">
        <v>586</v>
      </c>
      <c r="G2058" s="381" t="s">
        <v>389</v>
      </c>
      <c r="H2058" s="100" t="s">
        <v>653</v>
      </c>
      <c r="I2058" s="381" t="s">
        <v>505</v>
      </c>
      <c r="J2058" s="382">
        <v>77274</v>
      </c>
      <c r="K2058" s="382">
        <v>60089.4</v>
      </c>
      <c r="L2058" s="191" t="str">
        <f t="shared" si="1464"/>
        <v>875207180701011004001024422601</v>
      </c>
      <c r="M2058" s="192">
        <f t="array" ref="M2058">IF(COUNT(SEARCH(Удалить_Роспись_КВСР,$B2058)*SEARCH(Удалить_Роспись_ПБС,$C2058)*SEARCH(Удалить_Роспись_КФСР, $D2058)*SEARCH(Удалить_Роспись_КЦСР,$E2058)*SEARCH(Удалить_Роспись_КВР,$F2058)*SEARCH(Удалить_Роспись_ЭК,$H2058)*SEARCH(Удалить_Роспись_КР,$I2058))&gt;0,0,1)</f>
        <v>0</v>
      </c>
      <c r="N2058" s="192">
        <f>IF(COUNT(SEARCH(Удалить_Индекс_КВСР,$B2058)*SEARCH(Удалить_Индекс_ПБС,$C2058)*SEARCH(Удалить_Индекс_КФСР,$D2058)*SEARCH(Удалить_Индекс_КЦСР,$E2058)*SEARCH(Удалить_Индекс_КВР,$F2058)*SEARCH(Удалить_Индекс_ЭК,$H2058)*SEARCH(Удалить_Индекс_КР,$I2058))&gt;0,0,1)</f>
        <v>1</v>
      </c>
      <c r="O2058" s="192" t="str">
        <f t="shared" si="1465"/>
        <v/>
      </c>
      <c r="P2058" s="192" t="str">
        <f t="shared" si="1506"/>
        <v/>
      </c>
      <c r="Q2058" s="300" t="str">
        <f t="shared" si="1466"/>
        <v/>
      </c>
      <c r="R2058" s="300" t="str">
        <f t="shared" si="1467"/>
        <v/>
      </c>
      <c r="S2058" s="300" t="str">
        <f t="shared" si="1468"/>
        <v/>
      </c>
      <c r="T2058" s="192" t="str">
        <f t="shared" si="1469"/>
        <v/>
      </c>
      <c r="U2058" s="303" t="str">
        <f t="shared" si="1470"/>
        <v/>
      </c>
      <c r="V2058" s="300" t="str">
        <f t="shared" si="1471"/>
        <v/>
      </c>
      <c r="W2058" s="192" t="str">
        <f t="shared" si="1472"/>
        <v/>
      </c>
      <c r="X2058" s="303" t="str">
        <f t="shared" si="1473"/>
        <v/>
      </c>
      <c r="Y2058" s="300" t="str">
        <f t="shared" si="1474"/>
        <v/>
      </c>
      <c r="Z2058" s="300" t="str">
        <f t="shared" si="1475"/>
        <v/>
      </c>
      <c r="AA2058" s="303" t="str">
        <f t="shared" si="1476"/>
        <v/>
      </c>
      <c r="AB2058" s="300" t="str">
        <f t="shared" si="1477"/>
        <v/>
      </c>
      <c r="AC2058" s="300" t="str">
        <f t="shared" si="1478"/>
        <v/>
      </c>
      <c r="AD2058" s="300" t="str">
        <f t="shared" si="1479"/>
        <v/>
      </c>
      <c r="AE2058" s="192" t="str">
        <f t="shared" si="1480"/>
        <v/>
      </c>
      <c r="AF2058" s="192" t="str">
        <f t="shared" si="1481"/>
        <v/>
      </c>
      <c r="AG2058" s="192"/>
      <c r="AJ2058" s="300" t="str">
        <f t="shared" si="1482"/>
        <v/>
      </c>
      <c r="AK2058" s="300" t="str">
        <f t="shared" si="1483"/>
        <v/>
      </c>
      <c r="AL2058" s="300" t="str">
        <f t="shared" si="1484"/>
        <v/>
      </c>
      <c r="AM2058" s="300" t="str">
        <f t="shared" si="1485"/>
        <v/>
      </c>
      <c r="AN2058" s="300" t="str">
        <f t="shared" si="1486"/>
        <v/>
      </c>
      <c r="AO2058" s="300" t="str">
        <f t="shared" si="1487"/>
        <v/>
      </c>
      <c r="AP2058" s="300" t="str">
        <f t="shared" si="1488"/>
        <v/>
      </c>
      <c r="AQ2058" s="300" t="str">
        <f t="shared" si="1489"/>
        <v/>
      </c>
      <c r="AR2058" s="306" t="str">
        <f t="shared" si="1490"/>
        <v/>
      </c>
      <c r="AS2058" s="300" t="str">
        <f t="shared" si="1491"/>
        <v/>
      </c>
      <c r="AT2058" s="300" t="str">
        <f t="shared" si="1492"/>
        <v/>
      </c>
      <c r="AU2058" s="192" t="str">
        <f t="shared" si="1493"/>
        <v>рбс</v>
      </c>
      <c r="AV2058" s="192" t="str">
        <f t="shared" si="1494"/>
        <v>рбс87520718общпро</v>
      </c>
      <c r="AW2058" s="191">
        <f t="shared" si="1495"/>
        <v>0</v>
      </c>
      <c r="AX2058" s="191">
        <f t="shared" si="1496"/>
        <v>0</v>
      </c>
      <c r="AY2058" s="191">
        <f t="shared" si="1497"/>
        <v>77274</v>
      </c>
      <c r="AZ2058" s="191">
        <f t="shared" si="1498"/>
        <v>60089.4</v>
      </c>
      <c r="BA2058" s="193">
        <f t="shared" si="1499"/>
        <v>1</v>
      </c>
      <c r="BB2058" s="193">
        <f t="shared" si="1500"/>
        <v>1</v>
      </c>
      <c r="BC2058" s="193">
        <f t="shared" si="1501"/>
        <v>1</v>
      </c>
      <c r="BD2058" s="191">
        <f t="shared" si="1509"/>
        <v>77274</v>
      </c>
      <c r="BE2058" s="191">
        <f t="shared" si="1502"/>
        <v>60089.4</v>
      </c>
      <c r="BF2058" s="210">
        <f t="shared" si="1503"/>
        <v>77274</v>
      </c>
      <c r="BG2058" s="211">
        <f t="shared" si="1504"/>
        <v>77274</v>
      </c>
      <c r="BH2058" s="289"/>
      <c r="BI2058" s="289"/>
      <c r="BL2058" s="233" t="str">
        <f t="shared" si="1505"/>
        <v/>
      </c>
    </row>
    <row r="2059" spans="1:64" ht="12" customHeight="1">
      <c r="A2059" s="333" t="s">
        <v>777</v>
      </c>
      <c r="B2059" s="381" t="s">
        <v>327</v>
      </c>
      <c r="C2059" s="333" t="s">
        <v>778</v>
      </c>
      <c r="D2059" s="381" t="s">
        <v>316</v>
      </c>
      <c r="E2059" s="381" t="s">
        <v>1443</v>
      </c>
      <c r="F2059" s="381" t="s">
        <v>586</v>
      </c>
      <c r="G2059" s="381" t="s">
        <v>397</v>
      </c>
      <c r="H2059" s="100" t="s">
        <v>653</v>
      </c>
      <c r="I2059" s="381" t="s">
        <v>505</v>
      </c>
      <c r="J2059" s="382">
        <v>60000</v>
      </c>
      <c r="K2059" s="382">
        <v>39175</v>
      </c>
      <c r="L2059" s="191" t="str">
        <f t="shared" si="1464"/>
        <v>875207180701011004001024434001</v>
      </c>
      <c r="M2059" s="192">
        <f t="array" ref="M2059">IF(COUNT(SEARCH(Удалить_Роспись_КВСР,$B2059)*SEARCH(Удалить_Роспись_ПБС,$C2059)*SEARCH(Удалить_Роспись_КФСР, $D2059)*SEARCH(Удалить_Роспись_КЦСР,$E2059)*SEARCH(Удалить_Роспись_КВР,$F2059)*SEARCH(Удалить_Роспись_ЭК,$H2059)*SEARCH(Удалить_Роспись_КР,$I2059))&gt;0,0,1)</f>
        <v>0</v>
      </c>
      <c r="N2059" s="192">
        <f>IF(COUNT(SEARCH(Удалить_Индекс_КВСР,$B2059)*SEARCH(Удалить_Индекс_ПБС,$C2059)*SEARCH(Удалить_Индекс_КФСР,$D2059)*SEARCH(Удалить_Индекс_КЦСР,$E2059)*SEARCH(Удалить_Индекс_КВР,$F2059)*SEARCH(Удалить_Индекс_ЭК,$H2059)*SEARCH(Удалить_Индекс_КР,$I2059))&gt;0,0,1)</f>
        <v>1</v>
      </c>
      <c r="O2059" s="192" t="str">
        <f t="shared" si="1465"/>
        <v/>
      </c>
      <c r="P2059" s="192" t="str">
        <f t="shared" si="1506"/>
        <v/>
      </c>
      <c r="Q2059" s="300" t="str">
        <f t="shared" si="1466"/>
        <v/>
      </c>
      <c r="R2059" s="300" t="str">
        <f t="shared" si="1467"/>
        <v/>
      </c>
      <c r="S2059" s="300" t="str">
        <f t="shared" si="1468"/>
        <v/>
      </c>
      <c r="T2059" s="192" t="str">
        <f t="shared" si="1469"/>
        <v/>
      </c>
      <c r="U2059" s="303" t="str">
        <f t="shared" si="1470"/>
        <v/>
      </c>
      <c r="V2059" s="300" t="str">
        <f t="shared" si="1471"/>
        <v/>
      </c>
      <c r="W2059" s="192" t="str">
        <f t="shared" si="1472"/>
        <v/>
      </c>
      <c r="X2059" s="303" t="str">
        <f t="shared" si="1473"/>
        <v/>
      </c>
      <c r="Y2059" s="300" t="str">
        <f t="shared" si="1474"/>
        <v/>
      </c>
      <c r="Z2059" s="300" t="str">
        <f t="shared" si="1475"/>
        <v/>
      </c>
      <c r="AA2059" s="303" t="str">
        <f t="shared" si="1476"/>
        <v/>
      </c>
      <c r="AB2059" s="300" t="str">
        <f t="shared" si="1477"/>
        <v/>
      </c>
      <c r="AC2059" s="300" t="str">
        <f t="shared" si="1478"/>
        <v/>
      </c>
      <c r="AD2059" s="300" t="str">
        <f t="shared" si="1479"/>
        <v/>
      </c>
      <c r="AE2059" s="192" t="str">
        <f t="shared" si="1480"/>
        <v/>
      </c>
      <c r="AF2059" s="192" t="str">
        <f t="shared" si="1481"/>
        <v/>
      </c>
      <c r="AG2059" s="192"/>
      <c r="AJ2059" s="300" t="str">
        <f t="shared" si="1482"/>
        <v/>
      </c>
      <c r="AK2059" s="300" t="str">
        <f t="shared" si="1483"/>
        <v/>
      </c>
      <c r="AL2059" s="300" t="str">
        <f t="shared" si="1484"/>
        <v/>
      </c>
      <c r="AM2059" s="300" t="str">
        <f t="shared" si="1485"/>
        <v/>
      </c>
      <c r="AN2059" s="300" t="str">
        <f t="shared" si="1486"/>
        <v/>
      </c>
      <c r="AO2059" s="300" t="str">
        <f t="shared" si="1487"/>
        <v/>
      </c>
      <c r="AP2059" s="300" t="str">
        <f t="shared" si="1488"/>
        <v/>
      </c>
      <c r="AQ2059" s="300" t="str">
        <f t="shared" si="1489"/>
        <v/>
      </c>
      <c r="AR2059" s="306" t="str">
        <f t="shared" si="1490"/>
        <v/>
      </c>
      <c r="AS2059" s="300" t="str">
        <f t="shared" si="1491"/>
        <v/>
      </c>
      <c r="AT2059" s="300" t="str">
        <f t="shared" si="1492"/>
        <v/>
      </c>
      <c r="AU2059" s="192" t="str">
        <f t="shared" si="1493"/>
        <v>рбс</v>
      </c>
      <c r="AV2059" s="192" t="str">
        <f t="shared" si="1494"/>
        <v>рбс87520718общпро</v>
      </c>
      <c r="AW2059" s="191">
        <f t="shared" si="1495"/>
        <v>0</v>
      </c>
      <c r="AX2059" s="191">
        <f t="shared" si="1496"/>
        <v>0</v>
      </c>
      <c r="AY2059" s="191">
        <f t="shared" si="1497"/>
        <v>60000</v>
      </c>
      <c r="AZ2059" s="191">
        <f t="shared" si="1498"/>
        <v>39175</v>
      </c>
      <c r="BA2059" s="193">
        <f t="shared" si="1499"/>
        <v>1</v>
      </c>
      <c r="BB2059" s="193">
        <f t="shared" si="1500"/>
        <v>1</v>
      </c>
      <c r="BC2059" s="193">
        <f t="shared" si="1501"/>
        <v>1</v>
      </c>
      <c r="BD2059" s="191">
        <f t="shared" si="1509"/>
        <v>60000</v>
      </c>
      <c r="BE2059" s="191">
        <f t="shared" si="1502"/>
        <v>39175</v>
      </c>
      <c r="BF2059" s="210">
        <f t="shared" si="1503"/>
        <v>60000</v>
      </c>
      <c r="BG2059" s="211">
        <f t="shared" si="1504"/>
        <v>60000</v>
      </c>
      <c r="BH2059" s="289"/>
      <c r="BI2059" s="289"/>
      <c r="BL2059" s="233" t="str">
        <f t="shared" si="1505"/>
        <v/>
      </c>
    </row>
    <row r="2060" spans="1:64" ht="12" customHeight="1">
      <c r="A2060" s="333" t="s">
        <v>777</v>
      </c>
      <c r="B2060" s="381" t="s">
        <v>327</v>
      </c>
      <c r="C2060" s="333" t="s">
        <v>778</v>
      </c>
      <c r="D2060" s="381" t="s">
        <v>316</v>
      </c>
      <c r="E2060" s="381" t="s">
        <v>1443</v>
      </c>
      <c r="F2060" s="381" t="s">
        <v>658</v>
      </c>
      <c r="G2060" s="381" t="s">
        <v>395</v>
      </c>
      <c r="H2060" s="100" t="s">
        <v>653</v>
      </c>
      <c r="I2060" s="381" t="s">
        <v>505</v>
      </c>
      <c r="J2060" s="382">
        <v>601.64</v>
      </c>
      <c r="K2060" s="382">
        <v>601.64</v>
      </c>
      <c r="L2060" s="191" t="str">
        <f t="shared" si="1464"/>
        <v>875207180701011004001085329001</v>
      </c>
      <c r="M2060" s="192">
        <f t="array" ref="M2060">IF(COUNT(SEARCH(Удалить_Роспись_КВСР,$B2060)*SEARCH(Удалить_Роспись_ПБС,$C2060)*SEARCH(Удалить_Роспись_КФСР, $D2060)*SEARCH(Удалить_Роспись_КЦСР,$E2060)*SEARCH(Удалить_Роспись_КВР,$F2060)*SEARCH(Удалить_Роспись_ЭК,$H2060)*SEARCH(Удалить_Роспись_КР,$I2060))&gt;0,0,1)</f>
        <v>0</v>
      </c>
      <c r="N2060" s="192">
        <v>0</v>
      </c>
      <c r="O2060" s="192" t="str">
        <f t="shared" si="1465"/>
        <v/>
      </c>
      <c r="P2060" s="192" t="str">
        <f t="shared" si="1506"/>
        <v/>
      </c>
      <c r="Q2060" s="300" t="str">
        <f t="shared" si="1466"/>
        <v/>
      </c>
      <c r="R2060" s="300" t="str">
        <f t="shared" si="1467"/>
        <v/>
      </c>
      <c r="S2060" s="300" t="str">
        <f t="shared" si="1468"/>
        <v/>
      </c>
      <c r="T2060" s="192" t="str">
        <f t="shared" si="1469"/>
        <v/>
      </c>
      <c r="U2060" s="303" t="str">
        <f t="shared" si="1470"/>
        <v/>
      </c>
      <c r="V2060" s="300" t="str">
        <f t="shared" si="1471"/>
        <v/>
      </c>
      <c r="W2060" s="192" t="str">
        <f t="shared" si="1472"/>
        <v/>
      </c>
      <c r="X2060" s="303" t="str">
        <f t="shared" si="1473"/>
        <v/>
      </c>
      <c r="Y2060" s="300" t="str">
        <f t="shared" si="1474"/>
        <v/>
      </c>
      <c r="Z2060" s="300" t="str">
        <f t="shared" si="1475"/>
        <v/>
      </c>
      <c r="AA2060" s="303" t="str">
        <f t="shared" si="1476"/>
        <v/>
      </c>
      <c r="AB2060" s="300" t="str">
        <f t="shared" si="1477"/>
        <v/>
      </c>
      <c r="AC2060" s="300" t="str">
        <f t="shared" si="1478"/>
        <v/>
      </c>
      <c r="AD2060" s="300" t="str">
        <f t="shared" si="1479"/>
        <v/>
      </c>
      <c r="AE2060" s="192" t="str">
        <f t="shared" si="1480"/>
        <v/>
      </c>
      <c r="AF2060" s="192" t="str">
        <f t="shared" si="1481"/>
        <v/>
      </c>
      <c r="AG2060" s="192"/>
      <c r="AJ2060" s="300" t="str">
        <f t="shared" si="1482"/>
        <v/>
      </c>
      <c r="AK2060" s="300" t="str">
        <f t="shared" si="1483"/>
        <v/>
      </c>
      <c r="AL2060" s="300" t="str">
        <f t="shared" si="1484"/>
        <v/>
      </c>
      <c r="AM2060" s="300" t="str">
        <f t="shared" si="1485"/>
        <v/>
      </c>
      <c r="AN2060" s="300" t="str">
        <f t="shared" si="1486"/>
        <v/>
      </c>
      <c r="AO2060" s="300" t="str">
        <f t="shared" si="1487"/>
        <v/>
      </c>
      <c r="AP2060" s="300" t="str">
        <f t="shared" si="1488"/>
        <v/>
      </c>
      <c r="AQ2060" s="300" t="str">
        <f t="shared" si="1489"/>
        <v/>
      </c>
      <c r="AR2060" s="306" t="str">
        <f t="shared" si="1490"/>
        <v/>
      </c>
      <c r="AS2060" s="300" t="str">
        <f t="shared" si="1491"/>
        <v/>
      </c>
      <c r="AT2060" s="300" t="str">
        <f t="shared" si="1492"/>
        <v/>
      </c>
      <c r="AU2060" s="192" t="str">
        <f t="shared" si="1493"/>
        <v>рбс</v>
      </c>
      <c r="AV2060" s="192" t="str">
        <f t="shared" si="1494"/>
        <v>рбс87520718общпро</v>
      </c>
      <c r="AW2060" s="191">
        <f t="shared" si="1495"/>
        <v>0</v>
      </c>
      <c r="AX2060" s="191">
        <f t="shared" si="1496"/>
        <v>0</v>
      </c>
      <c r="AY2060" s="191">
        <f t="shared" si="1497"/>
        <v>0</v>
      </c>
      <c r="AZ2060" s="191">
        <f t="shared" si="1498"/>
        <v>0</v>
      </c>
      <c r="BA2060" s="193">
        <f t="shared" si="1499"/>
        <v>1</v>
      </c>
      <c r="BB2060" s="193">
        <f t="shared" si="1500"/>
        <v>1</v>
      </c>
      <c r="BC2060" s="193">
        <f t="shared" si="1501"/>
        <v>1</v>
      </c>
      <c r="BD2060" s="191">
        <f t="shared" si="1509"/>
        <v>0</v>
      </c>
      <c r="BE2060" s="191">
        <f t="shared" si="1502"/>
        <v>0</v>
      </c>
      <c r="BF2060" s="210">
        <f t="shared" si="1503"/>
        <v>0</v>
      </c>
      <c r="BG2060" s="211">
        <f t="shared" si="1504"/>
        <v>0</v>
      </c>
      <c r="BH2060" s="289"/>
      <c r="BI2060" s="289"/>
      <c r="BL2060" s="233" t="str">
        <f t="shared" si="1505"/>
        <v/>
      </c>
    </row>
    <row r="2061" spans="1:64" ht="12" customHeight="1">
      <c r="A2061" s="333" t="s">
        <v>777</v>
      </c>
      <c r="B2061" s="381" t="s">
        <v>327</v>
      </c>
      <c r="C2061" s="333" t="s">
        <v>778</v>
      </c>
      <c r="D2061" s="381" t="s">
        <v>316</v>
      </c>
      <c r="E2061" s="381" t="s">
        <v>1444</v>
      </c>
      <c r="F2061" s="381" t="s">
        <v>608</v>
      </c>
      <c r="G2061" s="381" t="s">
        <v>385</v>
      </c>
      <c r="H2061" s="100" t="s">
        <v>653</v>
      </c>
      <c r="I2061" s="381" t="s">
        <v>505</v>
      </c>
      <c r="J2061" s="382">
        <v>602657.01</v>
      </c>
      <c r="K2061" s="382">
        <v>595051.89</v>
      </c>
      <c r="L2061" s="191" t="str">
        <f t="shared" si="1464"/>
        <v>875207180701011004101011121101</v>
      </c>
      <c r="M2061" s="192">
        <f t="array" ref="M2061">IF(COUNT(SEARCH(Удалить_Роспись_КВСР,$B2061)*SEARCH(Удалить_Роспись_ПБС,$C2061)*SEARCH(Удалить_Роспись_КФСР, $D2061)*SEARCH(Удалить_Роспись_КЦСР,$E2061)*SEARCH(Удалить_Роспись_КВР,$F2061)*SEARCH(Удалить_Роспись_ЭК,$H2061)*SEARCH(Удалить_Роспись_КР,$I2061))&gt;0,0,1)</f>
        <v>0</v>
      </c>
      <c r="N2061" s="192">
        <v>0</v>
      </c>
      <c r="O2061" s="192" t="str">
        <f t="shared" si="1465"/>
        <v/>
      </c>
      <c r="P2061" s="192" t="str">
        <f t="shared" si="1506"/>
        <v/>
      </c>
      <c r="Q2061" s="300" t="str">
        <f t="shared" si="1466"/>
        <v/>
      </c>
      <c r="R2061" s="300" t="str">
        <f t="shared" si="1467"/>
        <v/>
      </c>
      <c r="S2061" s="300" t="str">
        <f t="shared" si="1468"/>
        <v/>
      </c>
      <c r="T2061" s="192" t="str">
        <f t="shared" si="1469"/>
        <v/>
      </c>
      <c r="U2061" s="303" t="str">
        <f t="shared" si="1470"/>
        <v/>
      </c>
      <c r="V2061" s="300" t="str">
        <f t="shared" si="1471"/>
        <v/>
      </c>
      <c r="W2061" s="192" t="str">
        <f t="shared" si="1472"/>
        <v/>
      </c>
      <c r="X2061" s="303" t="str">
        <f t="shared" si="1473"/>
        <v/>
      </c>
      <c r="Y2061" s="300" t="str">
        <f t="shared" si="1474"/>
        <v/>
      </c>
      <c r="Z2061" s="300" t="str">
        <f t="shared" si="1475"/>
        <v/>
      </c>
      <c r="AA2061" s="303" t="str">
        <f t="shared" si="1476"/>
        <v/>
      </c>
      <c r="AB2061" s="300" t="str">
        <f t="shared" si="1477"/>
        <v/>
      </c>
      <c r="AC2061" s="300" t="str">
        <f t="shared" si="1478"/>
        <v/>
      </c>
      <c r="AD2061" s="300" t="str">
        <f t="shared" si="1479"/>
        <v/>
      </c>
      <c r="AE2061" s="192" t="str">
        <f t="shared" si="1480"/>
        <v/>
      </c>
      <c r="AF2061" s="192" t="str">
        <f t="shared" si="1481"/>
        <v/>
      </c>
      <c r="AG2061" s="192"/>
      <c r="AJ2061" s="300" t="str">
        <f t="shared" si="1482"/>
        <v/>
      </c>
      <c r="AK2061" s="300" t="str">
        <f t="shared" si="1483"/>
        <v/>
      </c>
      <c r="AL2061" s="300" t="str">
        <f t="shared" si="1484"/>
        <v/>
      </c>
      <c r="AM2061" s="300" t="str">
        <f t="shared" si="1485"/>
        <v/>
      </c>
      <c r="AN2061" s="300" t="str">
        <f t="shared" si="1486"/>
        <v/>
      </c>
      <c r="AO2061" s="300" t="str">
        <f t="shared" si="1487"/>
        <v/>
      </c>
      <c r="AP2061" s="300" t="str">
        <f t="shared" si="1488"/>
        <v/>
      </c>
      <c r="AQ2061" s="300" t="str">
        <f t="shared" si="1489"/>
        <v/>
      </c>
      <c r="AR2061" s="306" t="str">
        <f t="shared" si="1490"/>
        <v/>
      </c>
      <c r="AS2061" s="300" t="str">
        <f t="shared" si="1491"/>
        <v/>
      </c>
      <c r="AT2061" s="300" t="str">
        <f t="shared" si="1492"/>
        <v/>
      </c>
      <c r="AU2061" s="192" t="str">
        <f t="shared" si="1493"/>
        <v>рбс</v>
      </c>
      <c r="AV2061" s="192" t="str">
        <f t="shared" si="1494"/>
        <v>рбс87520718общопл</v>
      </c>
      <c r="AW2061" s="191">
        <f t="shared" si="1495"/>
        <v>0</v>
      </c>
      <c r="AX2061" s="191">
        <f t="shared" si="1496"/>
        <v>0</v>
      </c>
      <c r="AY2061" s="191">
        <f t="shared" si="1497"/>
        <v>0</v>
      </c>
      <c r="AZ2061" s="191">
        <f t="shared" si="1498"/>
        <v>0</v>
      </c>
      <c r="BA2061" s="193">
        <f t="shared" si="1499"/>
        <v>1</v>
      </c>
      <c r="BB2061" s="193">
        <f t="shared" si="1500"/>
        <v>1</v>
      </c>
      <c r="BC2061" s="193">
        <f t="shared" si="1501"/>
        <v>1</v>
      </c>
      <c r="BD2061" s="191">
        <f t="shared" si="1509"/>
        <v>0</v>
      </c>
      <c r="BE2061" s="191">
        <f t="shared" si="1502"/>
        <v>0</v>
      </c>
      <c r="BF2061" s="210">
        <f t="shared" si="1503"/>
        <v>0</v>
      </c>
      <c r="BG2061" s="211">
        <f t="shared" si="1504"/>
        <v>0</v>
      </c>
      <c r="BH2061" s="289"/>
      <c r="BI2061" s="289"/>
      <c r="BL2061" s="233" t="str">
        <f t="shared" si="1505"/>
        <v/>
      </c>
    </row>
    <row r="2062" spans="1:64" ht="12" customHeight="1">
      <c r="A2062" s="333" t="s">
        <v>777</v>
      </c>
      <c r="B2062" s="381" t="s">
        <v>327</v>
      </c>
      <c r="C2062" s="333" t="s">
        <v>778</v>
      </c>
      <c r="D2062" s="381" t="s">
        <v>316</v>
      </c>
      <c r="E2062" s="381" t="s">
        <v>1444</v>
      </c>
      <c r="F2062" s="381" t="s">
        <v>902</v>
      </c>
      <c r="G2062" s="381" t="s">
        <v>387</v>
      </c>
      <c r="H2062" s="100" t="s">
        <v>653</v>
      </c>
      <c r="I2062" s="381" t="s">
        <v>505</v>
      </c>
      <c r="J2062" s="382">
        <v>185000.47</v>
      </c>
      <c r="K2062" s="382">
        <v>159462.73000000001</v>
      </c>
      <c r="L2062" s="191" t="str">
        <f t="shared" ref="L2062:L2125" si="1512">CONCATENATE(B2062,C2062,D2062,E2062,F2062,G2062,I2062)</f>
        <v>875207180701011004101011921301</v>
      </c>
      <c r="M2062" s="192">
        <f t="array" ref="M2062">IF(COUNT(SEARCH(Удалить_Роспись_КВСР,$B2062)*SEARCH(Удалить_Роспись_ПБС,$C2062)*SEARCH(Удалить_Роспись_КФСР, $D2062)*SEARCH(Удалить_Роспись_КЦСР,$E2062)*SEARCH(Удалить_Роспись_КВР,$F2062)*SEARCH(Удалить_Роспись_ЭК,$H2062)*SEARCH(Удалить_Роспись_КР,$I2062))&gt;0,0,1)</f>
        <v>0</v>
      </c>
      <c r="N2062" s="192">
        <v>0</v>
      </c>
      <c r="O2062" s="192" t="str">
        <f t="shared" ref="O2062:O2125" si="1513">IF(OR($E2062="263П001",$E2062="092П000"),"атп","")</f>
        <v/>
      </c>
      <c r="P2062" s="192" t="str">
        <f t="shared" si="1506"/>
        <v/>
      </c>
      <c r="Q2062" s="300" t="str">
        <f t="shared" ref="Q2062:Q2125" si="1514">IF(OR($E2062="282Д002",$E2062="909Д000"),"инв","")</f>
        <v/>
      </c>
      <c r="R2062" s="300" t="str">
        <f t="shared" ref="R2062:R2125" si="1515">IF(OR($E2062="2928006",$E2062="4118004",$E2062="909Ж000"),"зем","")</f>
        <v/>
      </c>
      <c r="S2062" s="300" t="str">
        <f t="shared" ref="S2062:S2125" si="1516">IF($D2062="1001","пен","")</f>
        <v/>
      </c>
      <c r="T2062" s="192" t="str">
        <f t="shared" ref="T2062:T2125" si="1517">IF($E2062="9018000","рез","")</f>
        <v/>
      </c>
      <c r="U2062" s="303" t="str">
        <f t="shared" ref="U2062:U2125" si="1518">IF(LEFT($E2062,3)="795","рцп","")</f>
        <v/>
      </c>
      <c r="V2062" s="300" t="str">
        <f t="shared" ref="V2062:V2125" si="1519">IF(AND($B2062="830",OR($E2062="1038212",$E2062="0358000",E2062="0348223",E2062="1018001",E2062="1018210",E2062="1038000",E2062="0318202",E2062="0368203",E2062="0538001")),"мер","")</f>
        <v/>
      </c>
      <c r="W2062" s="192" t="str">
        <f t="shared" ref="W2062:W2125" si="1520">IF(AND($B2062="806",$D2062="0503"),"бла","")</f>
        <v/>
      </c>
      <c r="X2062" s="303" t="str">
        <f t="shared" ref="X2062:X2125" si="1521">IF(AND($B2062="806",$E2062="5058606"),"жил","")</f>
        <v/>
      </c>
      <c r="Y2062" s="300" t="str">
        <f t="shared" ref="Y2062:Y2125" si="1522">IF($D2062="0107","выб","")</f>
        <v/>
      </c>
      <c r="Z2062" s="300" t="str">
        <f t="shared" ref="Z2062:Z2125" si="1523">IF($G2062="251","меж","")</f>
        <v/>
      </c>
      <c r="AA2062" s="303" t="str">
        <f t="shared" ref="AA2062:AA2125" si="1524">IF($B2062="800","кцп","")</f>
        <v/>
      </c>
      <c r="AB2062" s="300" t="str">
        <f t="shared" ref="AB2062:AB2125" si="1525">IF($F2062="611","смз","")</f>
        <v/>
      </c>
      <c r="AC2062" s="300" t="str">
        <f t="shared" ref="AC2062:AC2125" si="1526">IF($D2062="1301","дол","")</f>
        <v/>
      </c>
      <c r="AD2062" s="300" t="str">
        <f t="shared" ref="AD2062:AD2125" si="1527">IF($F2062="612","сиц","")</f>
        <v/>
      </c>
      <c r="AE2062" s="192" t="str">
        <f t="shared" ref="AE2062:AE2125" si="1528">IF(AND($B2062="890",$E2062="9098000",F2062="870"),"рсф","")</f>
        <v/>
      </c>
      <c r="AF2062" s="192" t="str">
        <f t="shared" ref="AF2062:AF2125" si="1529">IF(AND($F2062="330",B2062="806"),"поч","")</f>
        <v/>
      </c>
      <c r="AG2062" s="192"/>
      <c r="AJ2062" s="300" t="str">
        <f t="shared" ref="AJ2062:AJ2125" si="1530">IF(AND(D2062="0503",G2062="223",OR(E2062="2118002",E2062="2218002",E2062="2338004",E2062="2718002",E2062="2928002",E2062="3018002",E2062="3118002",E2062="3218002",E2062="3418002",E2062="3658002",E2062="3718002",E2062="3818002",E2062="3948001",E2062="4118002",E2062="4218002",E2062="4218001",E2062="4318002",E2062="4418002",E2062="4618002")),"осв","")</f>
        <v/>
      </c>
      <c r="AK2062" s="300" t="str">
        <f t="shared" ref="AK2062:AK2125" si="1531">IF($D2062="0107","выб","")</f>
        <v/>
      </c>
      <c r="AL2062" s="300" t="str">
        <f t="shared" ref="AL2062:AL2125" si="1532">IF(OR($D2062="0409",$D2062="0503"),"бла","")</f>
        <v/>
      </c>
      <c r="AM2062" s="300" t="str">
        <f t="shared" ref="AM2062:AM2125" si="1533">IF($G2062="251","меж","")</f>
        <v/>
      </c>
      <c r="AN2062" s="300" t="str">
        <f t="shared" ref="AN2062:AN2125" si="1534">IF($D2062="0501","жил","")</f>
        <v/>
      </c>
      <c r="AO2062" s="300" t="str">
        <f t="shared" ref="AO2062:AO2125" si="1535">IF($D2062="1101","физ","")</f>
        <v/>
      </c>
      <c r="AP2062" s="300" t="str">
        <f t="shared" ref="AP2062:AP2125" si="1536">IF($D2062="0408","тра","")</f>
        <v/>
      </c>
      <c r="AQ2062" s="300" t="str">
        <f t="shared" ref="AQ2062:AQ2125" si="1537">IF($D2062="1001","пен","")</f>
        <v/>
      </c>
      <c r="AR2062" s="306" t="str">
        <f t="shared" ref="AR2062:AR2125" si="1538">IF(LEFT($E2062,3)="795","рцп","")</f>
        <v/>
      </c>
      <c r="AS2062" s="300" t="str">
        <f t="shared" ref="AS2062:AS2125" si="1539">IF($F2062="611","смз","")</f>
        <v/>
      </c>
      <c r="AT2062" s="300" t="str">
        <f t="shared" ref="AT2062:AT2125" si="1540">IF($F2062="612","сиц","")</f>
        <v/>
      </c>
      <c r="AU2062" s="192" t="str">
        <f t="shared" ref="AU2062:AU2125" si="1541">IF(LEFT(B2062,1)="9",LEFT(CONCATENATE(AJ2062,AK2062,AL2062,AM2062,AN2062,AP2062,AQ2062,AR2062,AS2062,AT2062,AO2062,"рбс"),3),LEFT(CONCATENATE(O2062,P2062,Q2062,R2062,S2062,T2062,U2062,V2062,W2062,X2062,Y2062,Z2062,AA2062,AB2062,AC2062,AD2062,AE2062,AF2062,"рбс"),3))</f>
        <v>рбс</v>
      </c>
      <c r="AV2062" s="192" t="str">
        <f t="shared" ref="AV2062:AV2125" si="1542">CONCATENATE(AU2062,B2062,IF(C2062="ЦП270","ЦП273",IF(AND(C2062="ЦС300",LEFT(E2062,3)="440"),"ЦС306",IF(AND(C2062="ЦУ340",LEFT(E2062,3)="440"),"ЦУ347",C2062))),IF(ISNA(VLOOKUP(F2062,спр_Платные,1,FALSE)),"общ","пла"),VLOOKUP(G2062,спр_Индексации_ЭКР,3,FALSE))</f>
        <v>рбс87520718общопл</v>
      </c>
      <c r="AW2062" s="191">
        <f t="shared" ref="AW2062:AW2125" si="1543">J2062*$M2062</f>
        <v>0</v>
      </c>
      <c r="AX2062" s="191">
        <f t="shared" ref="AX2062:AX2125" si="1544">K2062*$M2062</f>
        <v>0</v>
      </c>
      <c r="AY2062" s="191">
        <f t="shared" ref="AY2062:AY2125" si="1545">J2062*$N2062</f>
        <v>0</v>
      </c>
      <c r="AZ2062" s="191">
        <f t="shared" ref="AZ2062:AZ2125" si="1546">K2062*$N2062</f>
        <v>0</v>
      </c>
      <c r="BA2062" s="193">
        <f t="shared" ref="BA2062:BA2125" si="1547">VLOOKUP(G2062,спр_Индексации_ЭКР,2,FALSE)</f>
        <v>1</v>
      </c>
      <c r="BB2062" s="193">
        <f t="shared" ref="BB2062:BB2125" si="1548">VLOOKUP(G2062,спр_Индексации_ЭКР,4,FALSE)</f>
        <v>1</v>
      </c>
      <c r="BC2062" s="193">
        <f t="shared" ref="BC2062:BC2125" si="1549">VLOOKUP(G2062,спр_Индексации_ЭКР,5,FALSE)</f>
        <v>1</v>
      </c>
      <c r="BD2062" s="191">
        <f t="shared" si="1509"/>
        <v>0</v>
      </c>
      <c r="BE2062" s="191">
        <f t="shared" ref="BE2062:BE2125" si="1550">AZ2062*$BA2062</f>
        <v>0</v>
      </c>
      <c r="BF2062" s="210">
        <f t="shared" ref="BF2062:BF2125" si="1551">BD2062*BB2062</f>
        <v>0</v>
      </c>
      <c r="BG2062" s="211">
        <f t="shared" ref="BG2062:BG2125" si="1552">BF2062*BC2062</f>
        <v>0</v>
      </c>
      <c r="BH2062" s="289"/>
      <c r="BI2062" s="289"/>
      <c r="BL2062" s="233" t="str">
        <f t="shared" ref="BL2062:BL2125" si="1553">IF(LEFT(B2062,1)="9",LEFT(D2062,2),"")</f>
        <v/>
      </c>
    </row>
    <row r="2063" spans="1:64" ht="12" customHeight="1">
      <c r="A2063" s="333" t="s">
        <v>777</v>
      </c>
      <c r="B2063" s="381" t="s">
        <v>327</v>
      </c>
      <c r="C2063" s="333" t="s">
        <v>778</v>
      </c>
      <c r="D2063" s="381" t="s">
        <v>316</v>
      </c>
      <c r="E2063" s="381" t="s">
        <v>1445</v>
      </c>
      <c r="F2063" s="381" t="s">
        <v>589</v>
      </c>
      <c r="G2063" s="381" t="s">
        <v>386</v>
      </c>
      <c r="H2063" s="100" t="s">
        <v>653</v>
      </c>
      <c r="I2063" s="381" t="s">
        <v>505</v>
      </c>
      <c r="J2063" s="382">
        <v>70000</v>
      </c>
      <c r="K2063" s="382">
        <v>70000</v>
      </c>
      <c r="L2063" s="191" t="str">
        <f t="shared" si="1512"/>
        <v>875207180701011004701011221201</v>
      </c>
      <c r="M2063" s="192">
        <f t="array" ref="M2063">IF(COUNT(SEARCH(Удалить_Роспись_КВСР,$B2063)*SEARCH(Удалить_Роспись_ПБС,$C2063)*SEARCH(Удалить_Роспись_КФСР, $D2063)*SEARCH(Удалить_Роспись_КЦСР,$E2063)*SEARCH(Удалить_Роспись_КВР,$F2063)*SEARCH(Удалить_Роспись_ЭК,$H2063)*SEARCH(Удалить_Роспись_КР,$I2063))&gt;0,0,1)</f>
        <v>0</v>
      </c>
      <c r="N2063" s="192">
        <f>IF(COUNT(SEARCH(Удалить_Индекс_КВСР,$B2063)*SEARCH(Удалить_Индекс_ПБС,$C2063)*SEARCH(Удалить_Индекс_КФСР,$D2063)*SEARCH(Удалить_Индекс_КЦСР,$E2063)*SEARCH(Удалить_Индекс_КВР,$F2063)*SEARCH(Удалить_Индекс_ЭК,$H2063)*SEARCH(Удалить_Индекс_КР,$I2063))&gt;0,0,1)</f>
        <v>1</v>
      </c>
      <c r="O2063" s="192" t="str">
        <f t="shared" si="1513"/>
        <v/>
      </c>
      <c r="P2063" s="192" t="str">
        <f t="shared" si="1506"/>
        <v/>
      </c>
      <c r="Q2063" s="300" t="str">
        <f t="shared" si="1514"/>
        <v/>
      </c>
      <c r="R2063" s="300" t="str">
        <f t="shared" si="1515"/>
        <v/>
      </c>
      <c r="S2063" s="300" t="str">
        <f t="shared" si="1516"/>
        <v/>
      </c>
      <c r="T2063" s="192" t="str">
        <f t="shared" si="1517"/>
        <v/>
      </c>
      <c r="U2063" s="303" t="str">
        <f t="shared" si="1518"/>
        <v/>
      </c>
      <c r="V2063" s="300" t="str">
        <f t="shared" si="1519"/>
        <v/>
      </c>
      <c r="W2063" s="192" t="str">
        <f t="shared" si="1520"/>
        <v/>
      </c>
      <c r="X2063" s="303" t="str">
        <f t="shared" si="1521"/>
        <v/>
      </c>
      <c r="Y2063" s="300" t="str">
        <f t="shared" si="1522"/>
        <v/>
      </c>
      <c r="Z2063" s="300" t="str">
        <f t="shared" si="1523"/>
        <v/>
      </c>
      <c r="AA2063" s="303" t="str">
        <f t="shared" si="1524"/>
        <v/>
      </c>
      <c r="AB2063" s="300" t="str">
        <f t="shared" si="1525"/>
        <v/>
      </c>
      <c r="AC2063" s="300" t="str">
        <f t="shared" si="1526"/>
        <v/>
      </c>
      <c r="AD2063" s="300" t="str">
        <f t="shared" si="1527"/>
        <v/>
      </c>
      <c r="AE2063" s="192" t="str">
        <f t="shared" si="1528"/>
        <v/>
      </c>
      <c r="AF2063" s="192" t="str">
        <f t="shared" si="1529"/>
        <v/>
      </c>
      <c r="AG2063" s="192"/>
      <c r="AJ2063" s="300" t="str">
        <f t="shared" si="1530"/>
        <v/>
      </c>
      <c r="AK2063" s="300" t="str">
        <f t="shared" si="1531"/>
        <v/>
      </c>
      <c r="AL2063" s="300" t="str">
        <f t="shared" si="1532"/>
        <v/>
      </c>
      <c r="AM2063" s="300" t="str">
        <f t="shared" si="1533"/>
        <v/>
      </c>
      <c r="AN2063" s="300" t="str">
        <f t="shared" si="1534"/>
        <v/>
      </c>
      <c r="AO2063" s="300" t="str">
        <f t="shared" si="1535"/>
        <v/>
      </c>
      <c r="AP2063" s="300" t="str">
        <f t="shared" si="1536"/>
        <v/>
      </c>
      <c r="AQ2063" s="300" t="str">
        <f t="shared" si="1537"/>
        <v/>
      </c>
      <c r="AR2063" s="306" t="str">
        <f t="shared" si="1538"/>
        <v/>
      </c>
      <c r="AS2063" s="300" t="str">
        <f t="shared" si="1539"/>
        <v/>
      </c>
      <c r="AT2063" s="300" t="str">
        <f t="shared" si="1540"/>
        <v/>
      </c>
      <c r="AU2063" s="192" t="str">
        <f t="shared" si="1541"/>
        <v>рбс</v>
      </c>
      <c r="AV2063" s="192" t="str">
        <f t="shared" si="1542"/>
        <v>рбс87520718общпро</v>
      </c>
      <c r="AW2063" s="191">
        <f t="shared" si="1543"/>
        <v>0</v>
      </c>
      <c r="AX2063" s="191">
        <f t="shared" si="1544"/>
        <v>0</v>
      </c>
      <c r="AY2063" s="191">
        <f t="shared" si="1545"/>
        <v>70000</v>
      </c>
      <c r="AZ2063" s="191">
        <f t="shared" si="1546"/>
        <v>70000</v>
      </c>
      <c r="BA2063" s="193">
        <f t="shared" si="1547"/>
        <v>1</v>
      </c>
      <c r="BB2063" s="193">
        <f t="shared" si="1548"/>
        <v>1</v>
      </c>
      <c r="BC2063" s="193">
        <f t="shared" si="1549"/>
        <v>1</v>
      </c>
      <c r="BD2063" s="191">
        <f t="shared" si="1509"/>
        <v>70000</v>
      </c>
      <c r="BE2063" s="191">
        <f t="shared" si="1550"/>
        <v>70000</v>
      </c>
      <c r="BF2063" s="210">
        <f t="shared" si="1551"/>
        <v>70000</v>
      </c>
      <c r="BG2063" s="211">
        <f t="shared" si="1552"/>
        <v>70000</v>
      </c>
      <c r="BH2063" s="289"/>
      <c r="BI2063" s="289"/>
      <c r="BL2063" s="233" t="str">
        <f t="shared" si="1553"/>
        <v/>
      </c>
    </row>
    <row r="2064" spans="1:64" ht="12" customHeight="1">
      <c r="A2064" s="333" t="s">
        <v>777</v>
      </c>
      <c r="B2064" s="381" t="s">
        <v>327</v>
      </c>
      <c r="C2064" s="333" t="s">
        <v>778</v>
      </c>
      <c r="D2064" s="381" t="s">
        <v>316</v>
      </c>
      <c r="E2064" s="381" t="s">
        <v>1446</v>
      </c>
      <c r="F2064" s="381" t="s">
        <v>586</v>
      </c>
      <c r="G2064" s="381" t="s">
        <v>393</v>
      </c>
      <c r="H2064" s="100" t="s">
        <v>653</v>
      </c>
      <c r="I2064" s="381" t="s">
        <v>505</v>
      </c>
      <c r="J2064" s="382">
        <v>1056899.8600000001</v>
      </c>
      <c r="K2064" s="382">
        <v>583893.69999999995</v>
      </c>
      <c r="L2064" s="191" t="str">
        <f t="shared" si="1512"/>
        <v>875207180701011004Г01024422301</v>
      </c>
      <c r="M2064" s="192">
        <f t="array" ref="M2064">IF(COUNT(SEARCH(Удалить_Роспись_КВСР,$B2064)*SEARCH(Удалить_Роспись_ПБС,$C2064)*SEARCH(Удалить_Роспись_КФСР, $D2064)*SEARCH(Удалить_Роспись_КЦСР,$E2064)*SEARCH(Удалить_Роспись_КВР,$F2064)*SEARCH(Удалить_Роспись_ЭК,$H2064)*SEARCH(Удалить_Роспись_КР,$I2064))&gt;0,0,1)</f>
        <v>0</v>
      </c>
      <c r="N2064" s="192">
        <f>IF(COUNT(SEARCH(Удалить_Индекс_КВСР,$B2064)*SEARCH(Удалить_Индекс_ПБС,$C2064)*SEARCH(Удалить_Индекс_КФСР,$D2064)*SEARCH(Удалить_Индекс_КЦСР,$E2064)*SEARCH(Удалить_Индекс_КВР,$F2064)*SEARCH(Удалить_Индекс_ЭК,$H2064)*SEARCH(Удалить_Индекс_КР,$I2064))&gt;0,0,1)</f>
        <v>1</v>
      </c>
      <c r="O2064" s="192" t="str">
        <f t="shared" si="1513"/>
        <v/>
      </c>
      <c r="P2064" s="192" t="str">
        <f t="shared" si="1506"/>
        <v/>
      </c>
      <c r="Q2064" s="300" t="str">
        <f t="shared" si="1514"/>
        <v/>
      </c>
      <c r="R2064" s="300" t="str">
        <f t="shared" si="1515"/>
        <v/>
      </c>
      <c r="S2064" s="300" t="str">
        <f t="shared" si="1516"/>
        <v/>
      </c>
      <c r="T2064" s="192" t="str">
        <f t="shared" si="1517"/>
        <v/>
      </c>
      <c r="U2064" s="303" t="str">
        <f t="shared" si="1518"/>
        <v/>
      </c>
      <c r="V2064" s="300" t="str">
        <f t="shared" si="1519"/>
        <v/>
      </c>
      <c r="W2064" s="192" t="str">
        <f t="shared" si="1520"/>
        <v/>
      </c>
      <c r="X2064" s="303" t="str">
        <f t="shared" si="1521"/>
        <v/>
      </c>
      <c r="Y2064" s="300" t="str">
        <f t="shared" si="1522"/>
        <v/>
      </c>
      <c r="Z2064" s="300" t="str">
        <f t="shared" si="1523"/>
        <v/>
      </c>
      <c r="AA2064" s="303" t="str">
        <f t="shared" si="1524"/>
        <v/>
      </c>
      <c r="AB2064" s="300" t="str">
        <f t="shared" si="1525"/>
        <v/>
      </c>
      <c r="AC2064" s="300" t="str">
        <f t="shared" si="1526"/>
        <v/>
      </c>
      <c r="AD2064" s="300" t="str">
        <f t="shared" si="1527"/>
        <v/>
      </c>
      <c r="AE2064" s="192" t="str">
        <f t="shared" si="1528"/>
        <v/>
      </c>
      <c r="AF2064" s="192" t="str">
        <f t="shared" si="1529"/>
        <v/>
      </c>
      <c r="AG2064" s="192"/>
      <c r="AJ2064" s="300" t="str">
        <f t="shared" si="1530"/>
        <v/>
      </c>
      <c r="AK2064" s="300" t="str">
        <f t="shared" si="1531"/>
        <v/>
      </c>
      <c r="AL2064" s="300" t="str">
        <f t="shared" si="1532"/>
        <v/>
      </c>
      <c r="AM2064" s="300" t="str">
        <f t="shared" si="1533"/>
        <v/>
      </c>
      <c r="AN2064" s="300" t="str">
        <f t="shared" si="1534"/>
        <v/>
      </c>
      <c r="AO2064" s="300" t="str">
        <f t="shared" si="1535"/>
        <v/>
      </c>
      <c r="AP2064" s="300" t="str">
        <f t="shared" si="1536"/>
        <v/>
      </c>
      <c r="AQ2064" s="300" t="str">
        <f t="shared" si="1537"/>
        <v/>
      </c>
      <c r="AR2064" s="306" t="str">
        <f t="shared" si="1538"/>
        <v/>
      </c>
      <c r="AS2064" s="300" t="str">
        <f t="shared" si="1539"/>
        <v/>
      </c>
      <c r="AT2064" s="300" t="str">
        <f t="shared" si="1540"/>
        <v/>
      </c>
      <c r="AU2064" s="192" t="str">
        <f t="shared" si="1541"/>
        <v>рбс</v>
      </c>
      <c r="AV2064" s="192" t="str">
        <f t="shared" si="1542"/>
        <v>рбс87520718общком</v>
      </c>
      <c r="AW2064" s="191">
        <f t="shared" si="1543"/>
        <v>0</v>
      </c>
      <c r="AX2064" s="191">
        <f t="shared" si="1544"/>
        <v>0</v>
      </c>
      <c r="AY2064" s="191">
        <f t="shared" si="1545"/>
        <v>1056899.8600000001</v>
      </c>
      <c r="AZ2064" s="191">
        <f t="shared" si="1546"/>
        <v>583893.69999999995</v>
      </c>
      <c r="BA2064" s="193">
        <f t="shared" si="1547"/>
        <v>1</v>
      </c>
      <c r="BB2064" s="193">
        <f t="shared" si="1548"/>
        <v>1</v>
      </c>
      <c r="BC2064" s="193">
        <f t="shared" si="1549"/>
        <v>1</v>
      </c>
      <c r="BD2064" s="191">
        <f t="shared" si="1509"/>
        <v>1056899.8600000001</v>
      </c>
      <c r="BE2064" s="191">
        <f t="shared" si="1550"/>
        <v>583893.69999999995</v>
      </c>
      <c r="BF2064" s="210">
        <f t="shared" si="1551"/>
        <v>1056899.8600000001</v>
      </c>
      <c r="BG2064" s="211">
        <f t="shared" si="1552"/>
        <v>1056899.8600000001</v>
      </c>
      <c r="BH2064" s="289"/>
      <c r="BI2064" s="289"/>
      <c r="BL2064" s="233" t="str">
        <f t="shared" si="1553"/>
        <v/>
      </c>
    </row>
    <row r="2065" spans="1:64" ht="12" customHeight="1">
      <c r="A2065" s="333" t="s">
        <v>777</v>
      </c>
      <c r="B2065" s="381" t="s">
        <v>327</v>
      </c>
      <c r="C2065" s="333" t="s">
        <v>778</v>
      </c>
      <c r="D2065" s="381" t="s">
        <v>316</v>
      </c>
      <c r="E2065" s="381" t="s">
        <v>1447</v>
      </c>
      <c r="F2065" s="381" t="s">
        <v>586</v>
      </c>
      <c r="G2065" s="381" t="s">
        <v>397</v>
      </c>
      <c r="H2065" s="100" t="s">
        <v>653</v>
      </c>
      <c r="I2065" s="381" t="s">
        <v>505</v>
      </c>
      <c r="J2065" s="382">
        <v>532162.96</v>
      </c>
      <c r="K2065" s="382">
        <v>304005</v>
      </c>
      <c r="L2065" s="191" t="str">
        <f t="shared" si="1512"/>
        <v>875207180701011004П01024434001</v>
      </c>
      <c r="M2065" s="192">
        <f t="array" ref="M2065">IF(COUNT(SEARCH(Удалить_Роспись_КВСР,$B2065)*SEARCH(Удалить_Роспись_ПБС,$C2065)*SEARCH(Удалить_Роспись_КФСР, $D2065)*SEARCH(Удалить_Роспись_КЦСР,$E2065)*SEARCH(Удалить_Роспись_КВР,$F2065)*SEARCH(Удалить_Роспись_ЭК,$H2065)*SEARCH(Удалить_Роспись_КР,$I2065))&gt;0,0,1)</f>
        <v>0</v>
      </c>
      <c r="N2065" s="192">
        <f>IF(COUNT(SEARCH(Удалить_Индекс_КВСР,$B2065)*SEARCH(Удалить_Индекс_ПБС,$C2065)*SEARCH(Удалить_Индекс_КФСР,$D2065)*SEARCH(Удалить_Индекс_КЦСР,$E2065)*SEARCH(Удалить_Индекс_КВР,$F2065)*SEARCH(Удалить_Индекс_ЭК,$H2065)*SEARCH(Удалить_Индекс_КР,$I2065))&gt;0,0,1)</f>
        <v>1</v>
      </c>
      <c r="O2065" s="192" t="str">
        <f t="shared" si="1513"/>
        <v/>
      </c>
      <c r="P2065" s="192" t="str">
        <f t="shared" si="1506"/>
        <v/>
      </c>
      <c r="Q2065" s="300" t="str">
        <f t="shared" si="1514"/>
        <v/>
      </c>
      <c r="R2065" s="300" t="str">
        <f t="shared" si="1515"/>
        <v/>
      </c>
      <c r="S2065" s="300" t="str">
        <f t="shared" si="1516"/>
        <v/>
      </c>
      <c r="T2065" s="192" t="str">
        <f t="shared" si="1517"/>
        <v/>
      </c>
      <c r="U2065" s="303" t="str">
        <f t="shared" si="1518"/>
        <v/>
      </c>
      <c r="V2065" s="300" t="str">
        <f t="shared" si="1519"/>
        <v/>
      </c>
      <c r="W2065" s="192" t="str">
        <f t="shared" si="1520"/>
        <v/>
      </c>
      <c r="X2065" s="303" t="str">
        <f t="shared" si="1521"/>
        <v/>
      </c>
      <c r="Y2065" s="300" t="str">
        <f t="shared" si="1522"/>
        <v/>
      </c>
      <c r="Z2065" s="300" t="str">
        <f t="shared" si="1523"/>
        <v/>
      </c>
      <c r="AA2065" s="303" t="str">
        <f t="shared" si="1524"/>
        <v/>
      </c>
      <c r="AB2065" s="300" t="str">
        <f t="shared" si="1525"/>
        <v/>
      </c>
      <c r="AC2065" s="300" t="str">
        <f t="shared" si="1526"/>
        <v/>
      </c>
      <c r="AD2065" s="300" t="str">
        <f t="shared" si="1527"/>
        <v/>
      </c>
      <c r="AE2065" s="192" t="str">
        <f t="shared" si="1528"/>
        <v/>
      </c>
      <c r="AF2065" s="192" t="str">
        <f t="shared" si="1529"/>
        <v/>
      </c>
      <c r="AG2065" s="192"/>
      <c r="AJ2065" s="300" t="str">
        <f t="shared" si="1530"/>
        <v/>
      </c>
      <c r="AK2065" s="300" t="str">
        <f t="shared" si="1531"/>
        <v/>
      </c>
      <c r="AL2065" s="300" t="str">
        <f t="shared" si="1532"/>
        <v/>
      </c>
      <c r="AM2065" s="300" t="str">
        <f t="shared" si="1533"/>
        <v/>
      </c>
      <c r="AN2065" s="300" t="str">
        <f t="shared" si="1534"/>
        <v/>
      </c>
      <c r="AO2065" s="300" t="str">
        <f t="shared" si="1535"/>
        <v/>
      </c>
      <c r="AP2065" s="300" t="str">
        <f t="shared" si="1536"/>
        <v/>
      </c>
      <c r="AQ2065" s="300" t="str">
        <f t="shared" si="1537"/>
        <v/>
      </c>
      <c r="AR2065" s="306" t="str">
        <f t="shared" si="1538"/>
        <v/>
      </c>
      <c r="AS2065" s="300" t="str">
        <f t="shared" si="1539"/>
        <v/>
      </c>
      <c r="AT2065" s="300" t="str">
        <f t="shared" si="1540"/>
        <v/>
      </c>
      <c r="AU2065" s="192" t="str">
        <f t="shared" si="1541"/>
        <v>рбс</v>
      </c>
      <c r="AV2065" s="192" t="str">
        <f t="shared" si="1542"/>
        <v>рбс87520718общпро</v>
      </c>
      <c r="AW2065" s="191">
        <f t="shared" si="1543"/>
        <v>0</v>
      </c>
      <c r="AX2065" s="191">
        <f t="shared" si="1544"/>
        <v>0</v>
      </c>
      <c r="AY2065" s="191">
        <f t="shared" si="1545"/>
        <v>532162.96</v>
      </c>
      <c r="AZ2065" s="191">
        <f t="shared" si="1546"/>
        <v>304005</v>
      </c>
      <c r="BA2065" s="193">
        <f t="shared" si="1547"/>
        <v>1</v>
      </c>
      <c r="BB2065" s="193">
        <f t="shared" si="1548"/>
        <v>1</v>
      </c>
      <c r="BC2065" s="193">
        <f t="shared" si="1549"/>
        <v>1</v>
      </c>
      <c r="BD2065" s="191">
        <f t="shared" si="1509"/>
        <v>532162.96</v>
      </c>
      <c r="BE2065" s="191">
        <f t="shared" si="1550"/>
        <v>304005</v>
      </c>
      <c r="BF2065" s="210">
        <f t="shared" si="1551"/>
        <v>532162.96</v>
      </c>
      <c r="BG2065" s="211">
        <f t="shared" si="1552"/>
        <v>532162.96</v>
      </c>
      <c r="BH2065" s="289"/>
      <c r="BI2065" s="289"/>
      <c r="BL2065" s="233" t="str">
        <f t="shared" si="1553"/>
        <v/>
      </c>
    </row>
    <row r="2066" spans="1:64" ht="12" customHeight="1">
      <c r="A2066" s="333" t="s">
        <v>777</v>
      </c>
      <c r="B2066" s="381" t="s">
        <v>327</v>
      </c>
      <c r="C2066" s="333" t="s">
        <v>778</v>
      </c>
      <c r="D2066" s="381" t="s">
        <v>316</v>
      </c>
      <c r="E2066" s="381" t="s">
        <v>1449</v>
      </c>
      <c r="F2066" s="381" t="s">
        <v>586</v>
      </c>
      <c r="G2066" s="381" t="s">
        <v>393</v>
      </c>
      <c r="H2066" s="100" t="s">
        <v>653</v>
      </c>
      <c r="I2066" s="381" t="s">
        <v>505</v>
      </c>
      <c r="J2066" s="382">
        <v>113280</v>
      </c>
      <c r="K2066" s="382">
        <v>75520</v>
      </c>
      <c r="L2066" s="191" t="str">
        <f t="shared" si="1512"/>
        <v>875207180701011004Э01024422301</v>
      </c>
      <c r="M2066" s="192">
        <f t="array" ref="M2066">IF(COUNT(SEARCH(Удалить_Роспись_КВСР,$B2066)*SEARCH(Удалить_Роспись_ПБС,$C2066)*SEARCH(Удалить_Роспись_КФСР, $D2066)*SEARCH(Удалить_Роспись_КЦСР,$E2066)*SEARCH(Удалить_Роспись_КВР,$F2066)*SEARCH(Удалить_Роспись_ЭК,$H2066)*SEARCH(Удалить_Роспись_КР,$I2066))&gt;0,0,1)</f>
        <v>0</v>
      </c>
      <c r="N2066" s="192">
        <f>IF(COUNT(SEARCH(Удалить_Индекс_КВСР,$B2066)*SEARCH(Удалить_Индекс_ПБС,$C2066)*SEARCH(Удалить_Индекс_КФСР,$D2066)*SEARCH(Удалить_Индекс_КЦСР,$E2066)*SEARCH(Удалить_Индекс_КВР,$F2066)*SEARCH(Удалить_Индекс_ЭК,$H2066)*SEARCH(Удалить_Индекс_КР,$I2066))&gt;0,0,1)</f>
        <v>1</v>
      </c>
      <c r="O2066" s="192" t="str">
        <f t="shared" si="1513"/>
        <v/>
      </c>
      <c r="P2066" s="192" t="str">
        <f t="shared" si="1506"/>
        <v/>
      </c>
      <c r="Q2066" s="300" t="str">
        <f t="shared" si="1514"/>
        <v/>
      </c>
      <c r="R2066" s="300" t="str">
        <f t="shared" si="1515"/>
        <v/>
      </c>
      <c r="S2066" s="300" t="str">
        <f t="shared" si="1516"/>
        <v/>
      </c>
      <c r="T2066" s="192" t="str">
        <f t="shared" si="1517"/>
        <v/>
      </c>
      <c r="U2066" s="303" t="str">
        <f t="shared" si="1518"/>
        <v/>
      </c>
      <c r="V2066" s="300" t="str">
        <f t="shared" si="1519"/>
        <v/>
      </c>
      <c r="W2066" s="192" t="str">
        <f t="shared" si="1520"/>
        <v/>
      </c>
      <c r="X2066" s="303" t="str">
        <f t="shared" si="1521"/>
        <v/>
      </c>
      <c r="Y2066" s="300" t="str">
        <f t="shared" si="1522"/>
        <v/>
      </c>
      <c r="Z2066" s="300" t="str">
        <f t="shared" si="1523"/>
        <v/>
      </c>
      <c r="AA2066" s="303" t="str">
        <f t="shared" si="1524"/>
        <v/>
      </c>
      <c r="AB2066" s="300" t="str">
        <f t="shared" si="1525"/>
        <v/>
      </c>
      <c r="AC2066" s="300" t="str">
        <f t="shared" si="1526"/>
        <v/>
      </c>
      <c r="AD2066" s="300" t="str">
        <f t="shared" si="1527"/>
        <v/>
      </c>
      <c r="AE2066" s="192" t="str">
        <f t="shared" si="1528"/>
        <v/>
      </c>
      <c r="AF2066" s="192" t="str">
        <f t="shared" si="1529"/>
        <v/>
      </c>
      <c r="AG2066" s="192"/>
      <c r="AJ2066" s="300" t="str">
        <f t="shared" si="1530"/>
        <v/>
      </c>
      <c r="AK2066" s="300" t="str">
        <f t="shared" si="1531"/>
        <v/>
      </c>
      <c r="AL2066" s="300" t="str">
        <f t="shared" si="1532"/>
        <v/>
      </c>
      <c r="AM2066" s="300" t="str">
        <f t="shared" si="1533"/>
        <v/>
      </c>
      <c r="AN2066" s="300" t="str">
        <f t="shared" si="1534"/>
        <v/>
      </c>
      <c r="AO2066" s="300" t="str">
        <f t="shared" si="1535"/>
        <v/>
      </c>
      <c r="AP2066" s="300" t="str">
        <f t="shared" si="1536"/>
        <v/>
      </c>
      <c r="AQ2066" s="300" t="str">
        <f t="shared" si="1537"/>
        <v/>
      </c>
      <c r="AR2066" s="306" t="str">
        <f t="shared" si="1538"/>
        <v/>
      </c>
      <c r="AS2066" s="300" t="str">
        <f t="shared" si="1539"/>
        <v/>
      </c>
      <c r="AT2066" s="300" t="str">
        <f t="shared" si="1540"/>
        <v/>
      </c>
      <c r="AU2066" s="192" t="str">
        <f t="shared" si="1541"/>
        <v>рбс</v>
      </c>
      <c r="AV2066" s="192" t="str">
        <f t="shared" si="1542"/>
        <v>рбс87520718общком</v>
      </c>
      <c r="AW2066" s="191">
        <f t="shared" si="1543"/>
        <v>0</v>
      </c>
      <c r="AX2066" s="191">
        <f t="shared" si="1544"/>
        <v>0</v>
      </c>
      <c r="AY2066" s="191">
        <f t="shared" si="1545"/>
        <v>113280</v>
      </c>
      <c r="AZ2066" s="191">
        <f t="shared" si="1546"/>
        <v>75520</v>
      </c>
      <c r="BA2066" s="193">
        <f t="shared" si="1547"/>
        <v>1</v>
      </c>
      <c r="BB2066" s="193">
        <f t="shared" si="1548"/>
        <v>1</v>
      </c>
      <c r="BC2066" s="193">
        <f t="shared" si="1549"/>
        <v>1</v>
      </c>
      <c r="BD2066" s="191">
        <f t="shared" si="1509"/>
        <v>113280</v>
      </c>
      <c r="BE2066" s="191">
        <f t="shared" si="1550"/>
        <v>75520</v>
      </c>
      <c r="BF2066" s="210">
        <f t="shared" si="1551"/>
        <v>113280</v>
      </c>
      <c r="BG2066" s="211">
        <f t="shared" si="1552"/>
        <v>113280</v>
      </c>
      <c r="BH2066" s="289"/>
      <c r="BI2066" s="289"/>
      <c r="BL2066" s="233" t="str">
        <f t="shared" si="1553"/>
        <v/>
      </c>
    </row>
    <row r="2067" spans="1:64" ht="12" hidden="1" customHeight="1">
      <c r="A2067" s="333" t="s">
        <v>777</v>
      </c>
      <c r="B2067" s="381" t="s">
        <v>327</v>
      </c>
      <c r="C2067" s="333" t="s">
        <v>778</v>
      </c>
      <c r="D2067" s="381" t="s">
        <v>316</v>
      </c>
      <c r="E2067" s="381" t="s">
        <v>1450</v>
      </c>
      <c r="F2067" s="381" t="s">
        <v>608</v>
      </c>
      <c r="G2067" s="381" t="s">
        <v>385</v>
      </c>
      <c r="H2067" s="100" t="s">
        <v>653</v>
      </c>
      <c r="I2067" s="381" t="s">
        <v>339</v>
      </c>
      <c r="J2067" s="382">
        <v>876659.19999999995</v>
      </c>
      <c r="K2067" s="382">
        <v>811884.77</v>
      </c>
      <c r="L2067" s="191" t="str">
        <f t="shared" si="1512"/>
        <v>875207180701011007408011121110</v>
      </c>
      <c r="M2067" s="192">
        <f t="array" ref="M2067">IF(COUNT(SEARCH(Удалить_Роспись_КВСР,$B2067)*SEARCH(Удалить_Роспись_ПБС,$C2067)*SEARCH(Удалить_Роспись_КФСР, $D2067)*SEARCH(Удалить_Роспись_КЦСР,$E2067)*SEARCH(Удалить_Роспись_КВР,$F2067)*SEARCH(Удалить_Роспись_ЭК,$H2067)*SEARCH(Удалить_Роспись_КР,$I2067))&gt;0,0,1)</f>
        <v>0</v>
      </c>
      <c r="N2067" s="192">
        <v>0</v>
      </c>
      <c r="O2067" s="192" t="str">
        <f t="shared" si="1513"/>
        <v/>
      </c>
      <c r="P2067" s="192" t="str">
        <f t="shared" si="1506"/>
        <v/>
      </c>
      <c r="Q2067" s="300" t="str">
        <f t="shared" si="1514"/>
        <v/>
      </c>
      <c r="R2067" s="300" t="str">
        <f t="shared" si="1515"/>
        <v/>
      </c>
      <c r="S2067" s="300" t="str">
        <f t="shared" si="1516"/>
        <v/>
      </c>
      <c r="T2067" s="192" t="str">
        <f t="shared" si="1517"/>
        <v/>
      </c>
      <c r="U2067" s="303" t="str">
        <f t="shared" si="1518"/>
        <v/>
      </c>
      <c r="V2067" s="300" t="str">
        <f t="shared" si="1519"/>
        <v/>
      </c>
      <c r="W2067" s="192" t="str">
        <f t="shared" si="1520"/>
        <v/>
      </c>
      <c r="X2067" s="303" t="str">
        <f t="shared" si="1521"/>
        <v/>
      </c>
      <c r="Y2067" s="300" t="str">
        <f t="shared" si="1522"/>
        <v/>
      </c>
      <c r="Z2067" s="300" t="str">
        <f t="shared" si="1523"/>
        <v/>
      </c>
      <c r="AA2067" s="303" t="str">
        <f t="shared" si="1524"/>
        <v/>
      </c>
      <c r="AB2067" s="300" t="str">
        <f t="shared" si="1525"/>
        <v/>
      </c>
      <c r="AC2067" s="300" t="str">
        <f t="shared" si="1526"/>
        <v/>
      </c>
      <c r="AD2067" s="300" t="str">
        <f t="shared" si="1527"/>
        <v/>
      </c>
      <c r="AE2067" s="192" t="str">
        <f t="shared" si="1528"/>
        <v/>
      </c>
      <c r="AF2067" s="192" t="str">
        <f t="shared" si="1529"/>
        <v/>
      </c>
      <c r="AG2067" s="192"/>
      <c r="AJ2067" s="300" t="str">
        <f t="shared" si="1530"/>
        <v/>
      </c>
      <c r="AK2067" s="300" t="str">
        <f t="shared" si="1531"/>
        <v/>
      </c>
      <c r="AL2067" s="300" t="str">
        <f t="shared" si="1532"/>
        <v/>
      </c>
      <c r="AM2067" s="300" t="str">
        <f t="shared" si="1533"/>
        <v/>
      </c>
      <c r="AN2067" s="300" t="str">
        <f t="shared" si="1534"/>
        <v/>
      </c>
      <c r="AO2067" s="300" t="str">
        <f t="shared" si="1535"/>
        <v/>
      </c>
      <c r="AP2067" s="300" t="str">
        <f t="shared" si="1536"/>
        <v/>
      </c>
      <c r="AQ2067" s="300" t="str">
        <f t="shared" si="1537"/>
        <v/>
      </c>
      <c r="AR2067" s="306" t="str">
        <f t="shared" si="1538"/>
        <v/>
      </c>
      <c r="AS2067" s="300" t="str">
        <f t="shared" si="1539"/>
        <v/>
      </c>
      <c r="AT2067" s="300" t="str">
        <f t="shared" si="1540"/>
        <v/>
      </c>
      <c r="AU2067" s="192" t="str">
        <f t="shared" si="1541"/>
        <v>рбс</v>
      </c>
      <c r="AV2067" s="192" t="str">
        <f t="shared" si="1542"/>
        <v>рбс87520718общопл</v>
      </c>
      <c r="AW2067" s="191">
        <f t="shared" si="1543"/>
        <v>0</v>
      </c>
      <c r="AX2067" s="191">
        <f t="shared" si="1544"/>
        <v>0</v>
      </c>
      <c r="AY2067" s="191">
        <f t="shared" si="1545"/>
        <v>0</v>
      </c>
      <c r="AZ2067" s="191">
        <f t="shared" si="1546"/>
        <v>0</v>
      </c>
      <c r="BA2067" s="193">
        <f t="shared" si="1547"/>
        <v>1</v>
      </c>
      <c r="BB2067" s="193">
        <f t="shared" si="1548"/>
        <v>1</v>
      </c>
      <c r="BC2067" s="193">
        <f t="shared" si="1549"/>
        <v>1</v>
      </c>
      <c r="BD2067" s="191">
        <f t="shared" si="1509"/>
        <v>0</v>
      </c>
      <c r="BE2067" s="191">
        <f t="shared" si="1550"/>
        <v>0</v>
      </c>
      <c r="BF2067" s="210">
        <f t="shared" si="1551"/>
        <v>0</v>
      </c>
      <c r="BG2067" s="211">
        <f t="shared" si="1552"/>
        <v>0</v>
      </c>
      <c r="BH2067" s="289"/>
      <c r="BI2067" s="289"/>
      <c r="BL2067" s="233" t="str">
        <f t="shared" si="1553"/>
        <v/>
      </c>
    </row>
    <row r="2068" spans="1:64" ht="12" hidden="1" customHeight="1">
      <c r="A2068" s="333" t="s">
        <v>777</v>
      </c>
      <c r="B2068" s="381" t="s">
        <v>327</v>
      </c>
      <c r="C2068" s="333" t="s">
        <v>778</v>
      </c>
      <c r="D2068" s="381" t="s">
        <v>316</v>
      </c>
      <c r="E2068" s="381" t="s">
        <v>1450</v>
      </c>
      <c r="F2068" s="381" t="s">
        <v>589</v>
      </c>
      <c r="G2068" s="381" t="s">
        <v>386</v>
      </c>
      <c r="H2068" s="100" t="s">
        <v>653</v>
      </c>
      <c r="I2068" s="381" t="s">
        <v>339</v>
      </c>
      <c r="J2068" s="382">
        <v>13830</v>
      </c>
      <c r="K2068" s="382">
        <v>6185.2</v>
      </c>
      <c r="L2068" s="191" t="str">
        <f t="shared" si="1512"/>
        <v>875207180701011007408011221210</v>
      </c>
      <c r="M2068" s="192">
        <f t="array" ref="M2068">IF(COUNT(SEARCH(Удалить_Роспись_КВСР,$B2068)*SEARCH(Удалить_Роспись_ПБС,$C2068)*SEARCH(Удалить_Роспись_КФСР, $D2068)*SEARCH(Удалить_Роспись_КЦСР,$E2068)*SEARCH(Удалить_Роспись_КВР,$F2068)*SEARCH(Удалить_Роспись_ЭК,$H2068)*SEARCH(Удалить_Роспись_КР,$I2068))&gt;0,0,1)</f>
        <v>0</v>
      </c>
      <c r="N2068" s="192">
        <v>0</v>
      </c>
      <c r="O2068" s="192" t="str">
        <f t="shared" si="1513"/>
        <v/>
      </c>
      <c r="P2068" s="192" t="str">
        <f t="shared" ref="P2068:P2131" si="1554">IF($E2068="092Л000","воз","")</f>
        <v/>
      </c>
      <c r="Q2068" s="300" t="str">
        <f t="shared" si="1514"/>
        <v/>
      </c>
      <c r="R2068" s="300" t="str">
        <f t="shared" si="1515"/>
        <v/>
      </c>
      <c r="S2068" s="300" t="str">
        <f t="shared" si="1516"/>
        <v/>
      </c>
      <c r="T2068" s="192" t="str">
        <f t="shared" si="1517"/>
        <v/>
      </c>
      <c r="U2068" s="303" t="str">
        <f t="shared" si="1518"/>
        <v/>
      </c>
      <c r="V2068" s="300" t="str">
        <f t="shared" si="1519"/>
        <v/>
      </c>
      <c r="W2068" s="192" t="str">
        <f t="shared" si="1520"/>
        <v/>
      </c>
      <c r="X2068" s="303" t="str">
        <f t="shared" si="1521"/>
        <v/>
      </c>
      <c r="Y2068" s="300" t="str">
        <f t="shared" si="1522"/>
        <v/>
      </c>
      <c r="Z2068" s="300" t="str">
        <f t="shared" si="1523"/>
        <v/>
      </c>
      <c r="AA2068" s="303" t="str">
        <f t="shared" si="1524"/>
        <v/>
      </c>
      <c r="AB2068" s="300" t="str">
        <f t="shared" si="1525"/>
        <v/>
      </c>
      <c r="AC2068" s="300" t="str">
        <f t="shared" si="1526"/>
        <v/>
      </c>
      <c r="AD2068" s="300" t="str">
        <f t="shared" si="1527"/>
        <v/>
      </c>
      <c r="AE2068" s="192" t="str">
        <f t="shared" si="1528"/>
        <v/>
      </c>
      <c r="AF2068" s="192" t="str">
        <f t="shared" si="1529"/>
        <v/>
      </c>
      <c r="AG2068" s="192"/>
      <c r="AJ2068" s="300" t="str">
        <f t="shared" si="1530"/>
        <v/>
      </c>
      <c r="AK2068" s="300" t="str">
        <f t="shared" si="1531"/>
        <v/>
      </c>
      <c r="AL2068" s="300" t="str">
        <f t="shared" si="1532"/>
        <v/>
      </c>
      <c r="AM2068" s="300" t="str">
        <f t="shared" si="1533"/>
        <v/>
      </c>
      <c r="AN2068" s="300" t="str">
        <f t="shared" si="1534"/>
        <v/>
      </c>
      <c r="AO2068" s="300" t="str">
        <f t="shared" si="1535"/>
        <v/>
      </c>
      <c r="AP2068" s="300" t="str">
        <f t="shared" si="1536"/>
        <v/>
      </c>
      <c r="AQ2068" s="300" t="str">
        <f t="shared" si="1537"/>
        <v/>
      </c>
      <c r="AR2068" s="306" t="str">
        <f t="shared" si="1538"/>
        <v/>
      </c>
      <c r="AS2068" s="300" t="str">
        <f t="shared" si="1539"/>
        <v/>
      </c>
      <c r="AT2068" s="300" t="str">
        <f t="shared" si="1540"/>
        <v/>
      </c>
      <c r="AU2068" s="192" t="str">
        <f t="shared" si="1541"/>
        <v>рбс</v>
      </c>
      <c r="AV2068" s="192" t="str">
        <f t="shared" si="1542"/>
        <v>рбс87520718общпро</v>
      </c>
      <c r="AW2068" s="191">
        <f t="shared" si="1543"/>
        <v>0</v>
      </c>
      <c r="AX2068" s="191">
        <f t="shared" si="1544"/>
        <v>0</v>
      </c>
      <c r="AY2068" s="191">
        <f t="shared" si="1545"/>
        <v>0</v>
      </c>
      <c r="AZ2068" s="191">
        <f t="shared" si="1546"/>
        <v>0</v>
      </c>
      <c r="BA2068" s="193">
        <f t="shared" si="1547"/>
        <v>1</v>
      </c>
      <c r="BB2068" s="193">
        <f t="shared" si="1548"/>
        <v>1</v>
      </c>
      <c r="BC2068" s="193">
        <f t="shared" si="1549"/>
        <v>1</v>
      </c>
      <c r="BD2068" s="191">
        <f t="shared" si="1509"/>
        <v>0</v>
      </c>
      <c r="BE2068" s="191">
        <f t="shared" si="1550"/>
        <v>0</v>
      </c>
      <c r="BF2068" s="210">
        <f t="shared" si="1551"/>
        <v>0</v>
      </c>
      <c r="BG2068" s="211">
        <f t="shared" si="1552"/>
        <v>0</v>
      </c>
      <c r="BH2068" s="289"/>
      <c r="BI2068" s="289"/>
      <c r="BL2068" s="233" t="str">
        <f t="shared" si="1553"/>
        <v/>
      </c>
    </row>
    <row r="2069" spans="1:64" ht="12" hidden="1" customHeight="1">
      <c r="A2069" s="333" t="s">
        <v>777</v>
      </c>
      <c r="B2069" s="381" t="s">
        <v>327</v>
      </c>
      <c r="C2069" s="333" t="s">
        <v>778</v>
      </c>
      <c r="D2069" s="381" t="s">
        <v>316</v>
      </c>
      <c r="E2069" s="381" t="s">
        <v>1450</v>
      </c>
      <c r="F2069" s="381" t="s">
        <v>902</v>
      </c>
      <c r="G2069" s="381" t="s">
        <v>387</v>
      </c>
      <c r="H2069" s="100" t="s">
        <v>653</v>
      </c>
      <c r="I2069" s="381" t="s">
        <v>339</v>
      </c>
      <c r="J2069" s="382">
        <v>264751.05</v>
      </c>
      <c r="K2069" s="382">
        <v>224466.14</v>
      </c>
      <c r="L2069" s="191" t="str">
        <f t="shared" si="1512"/>
        <v>875207180701011007408011921310</v>
      </c>
      <c r="M2069" s="192">
        <f t="array" ref="M2069">IF(COUNT(SEARCH(Удалить_Роспись_КВСР,$B2069)*SEARCH(Удалить_Роспись_ПБС,$C2069)*SEARCH(Удалить_Роспись_КФСР, $D2069)*SEARCH(Удалить_Роспись_КЦСР,$E2069)*SEARCH(Удалить_Роспись_КВР,$F2069)*SEARCH(Удалить_Роспись_ЭК,$H2069)*SEARCH(Удалить_Роспись_КР,$I2069))&gt;0,0,1)</f>
        <v>0</v>
      </c>
      <c r="N2069" s="192">
        <v>0</v>
      </c>
      <c r="O2069" s="192" t="str">
        <f t="shared" si="1513"/>
        <v/>
      </c>
      <c r="P2069" s="192" t="str">
        <f t="shared" si="1554"/>
        <v/>
      </c>
      <c r="Q2069" s="300" t="str">
        <f t="shared" si="1514"/>
        <v/>
      </c>
      <c r="R2069" s="300" t="str">
        <f t="shared" si="1515"/>
        <v/>
      </c>
      <c r="S2069" s="300" t="str">
        <f t="shared" si="1516"/>
        <v/>
      </c>
      <c r="T2069" s="192" t="str">
        <f t="shared" si="1517"/>
        <v/>
      </c>
      <c r="U2069" s="303" t="str">
        <f t="shared" si="1518"/>
        <v/>
      </c>
      <c r="V2069" s="300" t="str">
        <f t="shared" si="1519"/>
        <v/>
      </c>
      <c r="W2069" s="192" t="str">
        <f t="shared" si="1520"/>
        <v/>
      </c>
      <c r="X2069" s="303" t="str">
        <f t="shared" si="1521"/>
        <v/>
      </c>
      <c r="Y2069" s="300" t="str">
        <f t="shared" si="1522"/>
        <v/>
      </c>
      <c r="Z2069" s="300" t="str">
        <f t="shared" si="1523"/>
        <v/>
      </c>
      <c r="AA2069" s="303" t="str">
        <f t="shared" si="1524"/>
        <v/>
      </c>
      <c r="AB2069" s="300" t="str">
        <f t="shared" si="1525"/>
        <v/>
      </c>
      <c r="AC2069" s="300" t="str">
        <f t="shared" si="1526"/>
        <v/>
      </c>
      <c r="AD2069" s="300" t="str">
        <f t="shared" si="1527"/>
        <v/>
      </c>
      <c r="AE2069" s="192" t="str">
        <f t="shared" si="1528"/>
        <v/>
      </c>
      <c r="AF2069" s="192" t="str">
        <f t="shared" si="1529"/>
        <v/>
      </c>
      <c r="AG2069" s="192"/>
      <c r="AJ2069" s="300" t="str">
        <f t="shared" si="1530"/>
        <v/>
      </c>
      <c r="AK2069" s="300" t="str">
        <f t="shared" si="1531"/>
        <v/>
      </c>
      <c r="AL2069" s="300" t="str">
        <f t="shared" si="1532"/>
        <v/>
      </c>
      <c r="AM2069" s="300" t="str">
        <f t="shared" si="1533"/>
        <v/>
      </c>
      <c r="AN2069" s="300" t="str">
        <f t="shared" si="1534"/>
        <v/>
      </c>
      <c r="AO2069" s="300" t="str">
        <f t="shared" si="1535"/>
        <v/>
      </c>
      <c r="AP2069" s="300" t="str">
        <f t="shared" si="1536"/>
        <v/>
      </c>
      <c r="AQ2069" s="300" t="str">
        <f t="shared" si="1537"/>
        <v/>
      </c>
      <c r="AR2069" s="306" t="str">
        <f t="shared" si="1538"/>
        <v/>
      </c>
      <c r="AS2069" s="300" t="str">
        <f t="shared" si="1539"/>
        <v/>
      </c>
      <c r="AT2069" s="300" t="str">
        <f t="shared" si="1540"/>
        <v/>
      </c>
      <c r="AU2069" s="192" t="str">
        <f t="shared" si="1541"/>
        <v>рбс</v>
      </c>
      <c r="AV2069" s="192" t="str">
        <f t="shared" si="1542"/>
        <v>рбс87520718общопл</v>
      </c>
      <c r="AW2069" s="191">
        <f t="shared" si="1543"/>
        <v>0</v>
      </c>
      <c r="AX2069" s="191">
        <f t="shared" si="1544"/>
        <v>0</v>
      </c>
      <c r="AY2069" s="191">
        <f t="shared" si="1545"/>
        <v>0</v>
      </c>
      <c r="AZ2069" s="191">
        <f t="shared" si="1546"/>
        <v>0</v>
      </c>
      <c r="BA2069" s="193">
        <f t="shared" si="1547"/>
        <v>1</v>
      </c>
      <c r="BB2069" s="193">
        <f t="shared" si="1548"/>
        <v>1</v>
      </c>
      <c r="BC2069" s="193">
        <f t="shared" si="1549"/>
        <v>1</v>
      </c>
      <c r="BD2069" s="191">
        <f t="shared" si="1509"/>
        <v>0</v>
      </c>
      <c r="BE2069" s="191">
        <f t="shared" si="1550"/>
        <v>0</v>
      </c>
      <c r="BF2069" s="210">
        <f t="shared" si="1551"/>
        <v>0</v>
      </c>
      <c r="BG2069" s="211">
        <f t="shared" si="1552"/>
        <v>0</v>
      </c>
      <c r="BH2069" s="289"/>
      <c r="BI2069" s="289"/>
      <c r="BL2069" s="233" t="str">
        <f t="shared" si="1553"/>
        <v/>
      </c>
    </row>
    <row r="2070" spans="1:64" ht="12" hidden="1" customHeight="1">
      <c r="A2070" s="333" t="s">
        <v>777</v>
      </c>
      <c r="B2070" s="381" t="s">
        <v>327</v>
      </c>
      <c r="C2070" s="333" t="s">
        <v>778</v>
      </c>
      <c r="D2070" s="381" t="s">
        <v>316</v>
      </c>
      <c r="E2070" s="381" t="s">
        <v>1450</v>
      </c>
      <c r="F2070" s="381" t="s">
        <v>586</v>
      </c>
      <c r="G2070" s="381" t="s">
        <v>389</v>
      </c>
      <c r="H2070" s="100" t="s">
        <v>653</v>
      </c>
      <c r="I2070" s="381" t="s">
        <v>339</v>
      </c>
      <c r="J2070" s="382">
        <v>6200</v>
      </c>
      <c r="K2070" s="382">
        <v>0</v>
      </c>
      <c r="L2070" s="191" t="str">
        <f t="shared" si="1512"/>
        <v>875207180701011007408024422610</v>
      </c>
      <c r="M2070" s="192">
        <f t="array" ref="M2070">IF(COUNT(SEARCH(Удалить_Роспись_КВСР,$B2070)*SEARCH(Удалить_Роспись_ПБС,$C2070)*SEARCH(Удалить_Роспись_КФСР, $D2070)*SEARCH(Удалить_Роспись_КЦСР,$E2070)*SEARCH(Удалить_Роспись_КВР,$F2070)*SEARCH(Удалить_Роспись_ЭК,$H2070)*SEARCH(Удалить_Роспись_КР,$I2070))&gt;0,0,1)</f>
        <v>0</v>
      </c>
      <c r="N2070" s="192">
        <v>0</v>
      </c>
      <c r="O2070" s="192" t="str">
        <f t="shared" si="1513"/>
        <v/>
      </c>
      <c r="P2070" s="192" t="str">
        <f t="shared" si="1554"/>
        <v/>
      </c>
      <c r="Q2070" s="300" t="str">
        <f t="shared" si="1514"/>
        <v/>
      </c>
      <c r="R2070" s="300" t="str">
        <f t="shared" si="1515"/>
        <v/>
      </c>
      <c r="S2070" s="300" t="str">
        <f t="shared" si="1516"/>
        <v/>
      </c>
      <c r="T2070" s="192" t="str">
        <f t="shared" si="1517"/>
        <v/>
      </c>
      <c r="U2070" s="303" t="str">
        <f t="shared" si="1518"/>
        <v/>
      </c>
      <c r="V2070" s="300" t="str">
        <f t="shared" si="1519"/>
        <v/>
      </c>
      <c r="W2070" s="192" t="str">
        <f t="shared" si="1520"/>
        <v/>
      </c>
      <c r="X2070" s="303" t="str">
        <f t="shared" si="1521"/>
        <v/>
      </c>
      <c r="Y2070" s="300" t="str">
        <f t="shared" si="1522"/>
        <v/>
      </c>
      <c r="Z2070" s="300" t="str">
        <f t="shared" si="1523"/>
        <v/>
      </c>
      <c r="AA2070" s="303" t="str">
        <f t="shared" si="1524"/>
        <v/>
      </c>
      <c r="AB2070" s="300" t="str">
        <f t="shared" si="1525"/>
        <v/>
      </c>
      <c r="AC2070" s="300" t="str">
        <f t="shared" si="1526"/>
        <v/>
      </c>
      <c r="AD2070" s="300" t="str">
        <f t="shared" si="1527"/>
        <v/>
      </c>
      <c r="AE2070" s="192" t="str">
        <f t="shared" si="1528"/>
        <v/>
      </c>
      <c r="AF2070" s="192" t="str">
        <f t="shared" si="1529"/>
        <v/>
      </c>
      <c r="AG2070" s="192"/>
      <c r="AJ2070" s="300" t="str">
        <f t="shared" si="1530"/>
        <v/>
      </c>
      <c r="AK2070" s="300" t="str">
        <f t="shared" si="1531"/>
        <v/>
      </c>
      <c r="AL2070" s="300" t="str">
        <f t="shared" si="1532"/>
        <v/>
      </c>
      <c r="AM2070" s="300" t="str">
        <f t="shared" si="1533"/>
        <v/>
      </c>
      <c r="AN2070" s="300" t="str">
        <f t="shared" si="1534"/>
        <v/>
      </c>
      <c r="AO2070" s="300" t="str">
        <f t="shared" si="1535"/>
        <v/>
      </c>
      <c r="AP2070" s="300" t="str">
        <f t="shared" si="1536"/>
        <v/>
      </c>
      <c r="AQ2070" s="300" t="str">
        <f t="shared" si="1537"/>
        <v/>
      </c>
      <c r="AR2070" s="306" t="str">
        <f t="shared" si="1538"/>
        <v/>
      </c>
      <c r="AS2070" s="300" t="str">
        <f t="shared" si="1539"/>
        <v/>
      </c>
      <c r="AT2070" s="300" t="str">
        <f t="shared" si="1540"/>
        <v/>
      </c>
      <c r="AU2070" s="192" t="str">
        <f t="shared" si="1541"/>
        <v>рбс</v>
      </c>
      <c r="AV2070" s="192" t="str">
        <f t="shared" si="1542"/>
        <v>рбс87520718общпро</v>
      </c>
      <c r="AW2070" s="191">
        <f t="shared" si="1543"/>
        <v>0</v>
      </c>
      <c r="AX2070" s="191">
        <f t="shared" si="1544"/>
        <v>0</v>
      </c>
      <c r="AY2070" s="191">
        <f t="shared" si="1545"/>
        <v>0</v>
      </c>
      <c r="AZ2070" s="191">
        <f t="shared" si="1546"/>
        <v>0</v>
      </c>
      <c r="BA2070" s="193">
        <f t="shared" si="1547"/>
        <v>1</v>
      </c>
      <c r="BB2070" s="193">
        <f t="shared" si="1548"/>
        <v>1</v>
      </c>
      <c r="BC2070" s="193">
        <f t="shared" si="1549"/>
        <v>1</v>
      </c>
      <c r="BD2070" s="191">
        <f t="shared" si="1509"/>
        <v>0</v>
      </c>
      <c r="BE2070" s="191">
        <f t="shared" si="1550"/>
        <v>0</v>
      </c>
      <c r="BF2070" s="210">
        <f t="shared" si="1551"/>
        <v>0</v>
      </c>
      <c r="BG2070" s="211">
        <f t="shared" si="1552"/>
        <v>0</v>
      </c>
      <c r="BH2070" s="289"/>
      <c r="BI2070" s="289"/>
      <c r="BL2070" s="233" t="str">
        <f t="shared" si="1553"/>
        <v/>
      </c>
    </row>
    <row r="2071" spans="1:64" ht="12" hidden="1" customHeight="1">
      <c r="A2071" s="333" t="s">
        <v>777</v>
      </c>
      <c r="B2071" s="381" t="s">
        <v>327</v>
      </c>
      <c r="C2071" s="333" t="s">
        <v>778</v>
      </c>
      <c r="D2071" s="381" t="s">
        <v>316</v>
      </c>
      <c r="E2071" s="381" t="s">
        <v>1451</v>
      </c>
      <c r="F2071" s="381" t="s">
        <v>608</v>
      </c>
      <c r="G2071" s="381" t="s">
        <v>385</v>
      </c>
      <c r="H2071" s="100" t="s">
        <v>653</v>
      </c>
      <c r="I2071" s="381" t="s">
        <v>339</v>
      </c>
      <c r="J2071" s="382">
        <v>1922828.15</v>
      </c>
      <c r="K2071" s="382">
        <v>1065461.58</v>
      </c>
      <c r="L2071" s="191" t="str">
        <f t="shared" si="1512"/>
        <v>875207180701011007588011121110</v>
      </c>
      <c r="M2071" s="192">
        <f t="array" ref="M2071">IF(COUNT(SEARCH(Удалить_Роспись_КВСР,$B2071)*SEARCH(Удалить_Роспись_ПБС,$C2071)*SEARCH(Удалить_Роспись_КФСР, $D2071)*SEARCH(Удалить_Роспись_КЦСР,$E2071)*SEARCH(Удалить_Роспись_КВР,$F2071)*SEARCH(Удалить_Роспись_ЭК,$H2071)*SEARCH(Удалить_Роспись_КР,$I2071))&gt;0,0,1)</f>
        <v>0</v>
      </c>
      <c r="N2071" s="192">
        <v>0</v>
      </c>
      <c r="O2071" s="192" t="str">
        <f t="shared" si="1513"/>
        <v/>
      </c>
      <c r="P2071" s="192" t="str">
        <f t="shared" si="1554"/>
        <v/>
      </c>
      <c r="Q2071" s="300" t="str">
        <f t="shared" si="1514"/>
        <v/>
      </c>
      <c r="R2071" s="300" t="str">
        <f t="shared" si="1515"/>
        <v/>
      </c>
      <c r="S2071" s="300" t="str">
        <f t="shared" si="1516"/>
        <v/>
      </c>
      <c r="T2071" s="192" t="str">
        <f t="shared" si="1517"/>
        <v/>
      </c>
      <c r="U2071" s="303" t="str">
        <f t="shared" si="1518"/>
        <v/>
      </c>
      <c r="V2071" s="300" t="str">
        <f t="shared" si="1519"/>
        <v/>
      </c>
      <c r="W2071" s="192" t="str">
        <f t="shared" si="1520"/>
        <v/>
      </c>
      <c r="X2071" s="303" t="str">
        <f t="shared" si="1521"/>
        <v/>
      </c>
      <c r="Y2071" s="300" t="str">
        <f t="shared" si="1522"/>
        <v/>
      </c>
      <c r="Z2071" s="300" t="str">
        <f t="shared" si="1523"/>
        <v/>
      </c>
      <c r="AA2071" s="303" t="str">
        <f t="shared" si="1524"/>
        <v/>
      </c>
      <c r="AB2071" s="300" t="str">
        <f t="shared" si="1525"/>
        <v/>
      </c>
      <c r="AC2071" s="300" t="str">
        <f t="shared" si="1526"/>
        <v/>
      </c>
      <c r="AD2071" s="300" t="str">
        <f t="shared" si="1527"/>
        <v/>
      </c>
      <c r="AE2071" s="192" t="str">
        <f t="shared" si="1528"/>
        <v/>
      </c>
      <c r="AF2071" s="192" t="str">
        <f t="shared" si="1529"/>
        <v/>
      </c>
      <c r="AG2071" s="192"/>
      <c r="AJ2071" s="300" t="str">
        <f t="shared" si="1530"/>
        <v/>
      </c>
      <c r="AK2071" s="300" t="str">
        <f t="shared" si="1531"/>
        <v/>
      </c>
      <c r="AL2071" s="300" t="str">
        <f t="shared" si="1532"/>
        <v/>
      </c>
      <c r="AM2071" s="300" t="str">
        <f t="shared" si="1533"/>
        <v/>
      </c>
      <c r="AN2071" s="300" t="str">
        <f t="shared" si="1534"/>
        <v/>
      </c>
      <c r="AO2071" s="300" t="str">
        <f t="shared" si="1535"/>
        <v/>
      </c>
      <c r="AP2071" s="300" t="str">
        <f t="shared" si="1536"/>
        <v/>
      </c>
      <c r="AQ2071" s="300" t="str">
        <f t="shared" si="1537"/>
        <v/>
      </c>
      <c r="AR2071" s="306" t="str">
        <f t="shared" si="1538"/>
        <v/>
      </c>
      <c r="AS2071" s="300" t="str">
        <f t="shared" si="1539"/>
        <v/>
      </c>
      <c r="AT2071" s="300" t="str">
        <f t="shared" si="1540"/>
        <v/>
      </c>
      <c r="AU2071" s="192" t="str">
        <f t="shared" si="1541"/>
        <v>рбс</v>
      </c>
      <c r="AV2071" s="192" t="str">
        <f t="shared" si="1542"/>
        <v>рбс87520718общопл</v>
      </c>
      <c r="AW2071" s="191">
        <f t="shared" si="1543"/>
        <v>0</v>
      </c>
      <c r="AX2071" s="191">
        <f t="shared" si="1544"/>
        <v>0</v>
      </c>
      <c r="AY2071" s="191">
        <f t="shared" si="1545"/>
        <v>0</v>
      </c>
      <c r="AZ2071" s="191">
        <f t="shared" si="1546"/>
        <v>0</v>
      </c>
      <c r="BA2071" s="193">
        <f t="shared" si="1547"/>
        <v>1</v>
      </c>
      <c r="BB2071" s="193">
        <f t="shared" si="1548"/>
        <v>1</v>
      </c>
      <c r="BC2071" s="193">
        <f t="shared" si="1549"/>
        <v>1</v>
      </c>
      <c r="BD2071" s="191">
        <f t="shared" si="1509"/>
        <v>0</v>
      </c>
      <c r="BE2071" s="191">
        <f t="shared" si="1550"/>
        <v>0</v>
      </c>
      <c r="BF2071" s="210">
        <f t="shared" si="1551"/>
        <v>0</v>
      </c>
      <c r="BG2071" s="211">
        <f t="shared" si="1552"/>
        <v>0</v>
      </c>
      <c r="BH2071" s="289"/>
      <c r="BI2071" s="289"/>
      <c r="BL2071" s="233" t="str">
        <f t="shared" si="1553"/>
        <v/>
      </c>
    </row>
    <row r="2072" spans="1:64" ht="12" hidden="1" customHeight="1">
      <c r="A2072" s="333" t="s">
        <v>777</v>
      </c>
      <c r="B2072" s="381" t="s">
        <v>327</v>
      </c>
      <c r="C2072" s="333" t="s">
        <v>778</v>
      </c>
      <c r="D2072" s="381" t="s">
        <v>316</v>
      </c>
      <c r="E2072" s="381" t="s">
        <v>1451</v>
      </c>
      <c r="F2072" s="381" t="s">
        <v>589</v>
      </c>
      <c r="G2072" s="381" t="s">
        <v>386</v>
      </c>
      <c r="H2072" s="100" t="s">
        <v>653</v>
      </c>
      <c r="I2072" s="381" t="s">
        <v>339</v>
      </c>
      <c r="J2072" s="382">
        <v>23125</v>
      </c>
      <c r="K2072" s="382">
        <v>0</v>
      </c>
      <c r="L2072" s="191" t="str">
        <f t="shared" si="1512"/>
        <v>875207180701011007588011221210</v>
      </c>
      <c r="M2072" s="192">
        <f t="array" ref="M2072">IF(COUNT(SEARCH(Удалить_Роспись_КВСР,$B2072)*SEARCH(Удалить_Роспись_ПБС,$C2072)*SEARCH(Удалить_Роспись_КФСР, $D2072)*SEARCH(Удалить_Роспись_КЦСР,$E2072)*SEARCH(Удалить_Роспись_КВР,$F2072)*SEARCH(Удалить_Роспись_ЭК,$H2072)*SEARCH(Удалить_Роспись_КР,$I2072))&gt;0,0,1)</f>
        <v>0</v>
      </c>
      <c r="N2072" s="192">
        <v>0</v>
      </c>
      <c r="O2072" s="192" t="str">
        <f t="shared" si="1513"/>
        <v/>
      </c>
      <c r="P2072" s="192" t="str">
        <f t="shared" si="1554"/>
        <v/>
      </c>
      <c r="Q2072" s="300" t="str">
        <f t="shared" si="1514"/>
        <v/>
      </c>
      <c r="R2072" s="300" t="str">
        <f t="shared" si="1515"/>
        <v/>
      </c>
      <c r="S2072" s="300" t="str">
        <f t="shared" si="1516"/>
        <v/>
      </c>
      <c r="T2072" s="192" t="str">
        <f t="shared" si="1517"/>
        <v/>
      </c>
      <c r="U2072" s="303" t="str">
        <f t="shared" si="1518"/>
        <v/>
      </c>
      <c r="V2072" s="300" t="str">
        <f t="shared" si="1519"/>
        <v/>
      </c>
      <c r="W2072" s="192" t="str">
        <f t="shared" si="1520"/>
        <v/>
      </c>
      <c r="X2072" s="303" t="str">
        <f t="shared" si="1521"/>
        <v/>
      </c>
      <c r="Y2072" s="300" t="str">
        <f t="shared" si="1522"/>
        <v/>
      </c>
      <c r="Z2072" s="300" t="str">
        <f t="shared" si="1523"/>
        <v/>
      </c>
      <c r="AA2072" s="303" t="str">
        <f t="shared" si="1524"/>
        <v/>
      </c>
      <c r="AB2072" s="300" t="str">
        <f t="shared" si="1525"/>
        <v/>
      </c>
      <c r="AC2072" s="300" t="str">
        <f t="shared" si="1526"/>
        <v/>
      </c>
      <c r="AD2072" s="300" t="str">
        <f t="shared" si="1527"/>
        <v/>
      </c>
      <c r="AE2072" s="192" t="str">
        <f t="shared" si="1528"/>
        <v/>
      </c>
      <c r="AF2072" s="192" t="str">
        <f t="shared" si="1529"/>
        <v/>
      </c>
      <c r="AG2072" s="192"/>
      <c r="AJ2072" s="300" t="str">
        <f t="shared" si="1530"/>
        <v/>
      </c>
      <c r="AK2072" s="300" t="str">
        <f t="shared" si="1531"/>
        <v/>
      </c>
      <c r="AL2072" s="300" t="str">
        <f t="shared" si="1532"/>
        <v/>
      </c>
      <c r="AM2072" s="300" t="str">
        <f t="shared" si="1533"/>
        <v/>
      </c>
      <c r="AN2072" s="300" t="str">
        <f t="shared" si="1534"/>
        <v/>
      </c>
      <c r="AO2072" s="300" t="str">
        <f t="shared" si="1535"/>
        <v/>
      </c>
      <c r="AP2072" s="300" t="str">
        <f t="shared" si="1536"/>
        <v/>
      </c>
      <c r="AQ2072" s="300" t="str">
        <f t="shared" si="1537"/>
        <v/>
      </c>
      <c r="AR2072" s="306" t="str">
        <f t="shared" si="1538"/>
        <v/>
      </c>
      <c r="AS2072" s="300" t="str">
        <f t="shared" si="1539"/>
        <v/>
      </c>
      <c r="AT2072" s="300" t="str">
        <f t="shared" si="1540"/>
        <v/>
      </c>
      <c r="AU2072" s="192" t="str">
        <f t="shared" si="1541"/>
        <v>рбс</v>
      </c>
      <c r="AV2072" s="192" t="str">
        <f t="shared" si="1542"/>
        <v>рбс87520718общпро</v>
      </c>
      <c r="AW2072" s="191">
        <f t="shared" si="1543"/>
        <v>0</v>
      </c>
      <c r="AX2072" s="191">
        <f t="shared" si="1544"/>
        <v>0</v>
      </c>
      <c r="AY2072" s="191">
        <f t="shared" si="1545"/>
        <v>0</v>
      </c>
      <c r="AZ2072" s="191">
        <f t="shared" si="1546"/>
        <v>0</v>
      </c>
      <c r="BA2072" s="193">
        <f t="shared" si="1547"/>
        <v>1</v>
      </c>
      <c r="BB2072" s="193">
        <f t="shared" si="1548"/>
        <v>1</v>
      </c>
      <c r="BC2072" s="193">
        <f t="shared" si="1549"/>
        <v>1</v>
      </c>
      <c r="BD2072" s="191">
        <f t="shared" si="1509"/>
        <v>0</v>
      </c>
      <c r="BE2072" s="191">
        <f t="shared" si="1550"/>
        <v>0</v>
      </c>
      <c r="BF2072" s="210">
        <f t="shared" si="1551"/>
        <v>0</v>
      </c>
      <c r="BG2072" s="211">
        <f t="shared" si="1552"/>
        <v>0</v>
      </c>
      <c r="BH2072" s="289"/>
      <c r="BI2072" s="289"/>
      <c r="BL2072" s="233" t="str">
        <f t="shared" si="1553"/>
        <v/>
      </c>
    </row>
    <row r="2073" spans="1:64" ht="12" hidden="1" customHeight="1">
      <c r="A2073" s="333" t="s">
        <v>777</v>
      </c>
      <c r="B2073" s="381" t="s">
        <v>327</v>
      </c>
      <c r="C2073" s="333" t="s">
        <v>778</v>
      </c>
      <c r="D2073" s="381" t="s">
        <v>316</v>
      </c>
      <c r="E2073" s="381" t="s">
        <v>1451</v>
      </c>
      <c r="F2073" s="381" t="s">
        <v>902</v>
      </c>
      <c r="G2073" s="381" t="s">
        <v>387</v>
      </c>
      <c r="H2073" s="100" t="s">
        <v>653</v>
      </c>
      <c r="I2073" s="381" t="s">
        <v>339</v>
      </c>
      <c r="J2073" s="382">
        <v>579894.1</v>
      </c>
      <c r="K2073" s="382">
        <v>349586.54</v>
      </c>
      <c r="L2073" s="191" t="str">
        <f t="shared" si="1512"/>
        <v>875207180701011007588011921310</v>
      </c>
      <c r="M2073" s="192">
        <f t="array" ref="M2073">IF(COUNT(SEARCH(Удалить_Роспись_КВСР,$B2073)*SEARCH(Удалить_Роспись_ПБС,$C2073)*SEARCH(Удалить_Роспись_КФСР, $D2073)*SEARCH(Удалить_Роспись_КЦСР,$E2073)*SEARCH(Удалить_Роспись_КВР,$F2073)*SEARCH(Удалить_Роспись_ЭК,$H2073)*SEARCH(Удалить_Роспись_КР,$I2073))&gt;0,0,1)</f>
        <v>0</v>
      </c>
      <c r="N2073" s="192">
        <v>0</v>
      </c>
      <c r="O2073" s="192" t="str">
        <f t="shared" si="1513"/>
        <v/>
      </c>
      <c r="P2073" s="192" t="str">
        <f t="shared" si="1554"/>
        <v/>
      </c>
      <c r="Q2073" s="300" t="str">
        <f t="shared" si="1514"/>
        <v/>
      </c>
      <c r="R2073" s="300" t="str">
        <f t="shared" si="1515"/>
        <v/>
      </c>
      <c r="S2073" s="300" t="str">
        <f t="shared" si="1516"/>
        <v/>
      </c>
      <c r="T2073" s="192" t="str">
        <f t="shared" si="1517"/>
        <v/>
      </c>
      <c r="U2073" s="303" t="str">
        <f t="shared" si="1518"/>
        <v/>
      </c>
      <c r="V2073" s="300" t="str">
        <f t="shared" si="1519"/>
        <v/>
      </c>
      <c r="W2073" s="192" t="str">
        <f t="shared" si="1520"/>
        <v/>
      </c>
      <c r="X2073" s="303" t="str">
        <f t="shared" si="1521"/>
        <v/>
      </c>
      <c r="Y2073" s="300" t="str">
        <f t="shared" si="1522"/>
        <v/>
      </c>
      <c r="Z2073" s="300" t="str">
        <f t="shared" si="1523"/>
        <v/>
      </c>
      <c r="AA2073" s="303" t="str">
        <f t="shared" si="1524"/>
        <v/>
      </c>
      <c r="AB2073" s="300" t="str">
        <f t="shared" si="1525"/>
        <v/>
      </c>
      <c r="AC2073" s="300" t="str">
        <f t="shared" si="1526"/>
        <v/>
      </c>
      <c r="AD2073" s="300" t="str">
        <f t="shared" si="1527"/>
        <v/>
      </c>
      <c r="AE2073" s="192" t="str">
        <f t="shared" si="1528"/>
        <v/>
      </c>
      <c r="AF2073" s="192" t="str">
        <f t="shared" si="1529"/>
        <v/>
      </c>
      <c r="AG2073" s="192"/>
      <c r="AJ2073" s="300" t="str">
        <f t="shared" si="1530"/>
        <v/>
      </c>
      <c r="AK2073" s="300" t="str">
        <f t="shared" si="1531"/>
        <v/>
      </c>
      <c r="AL2073" s="300" t="str">
        <f t="shared" si="1532"/>
        <v/>
      </c>
      <c r="AM2073" s="300" t="str">
        <f t="shared" si="1533"/>
        <v/>
      </c>
      <c r="AN2073" s="300" t="str">
        <f t="shared" si="1534"/>
        <v/>
      </c>
      <c r="AO2073" s="300" t="str">
        <f t="shared" si="1535"/>
        <v/>
      </c>
      <c r="AP2073" s="300" t="str">
        <f t="shared" si="1536"/>
        <v/>
      </c>
      <c r="AQ2073" s="300" t="str">
        <f t="shared" si="1537"/>
        <v/>
      </c>
      <c r="AR2073" s="306" t="str">
        <f t="shared" si="1538"/>
        <v/>
      </c>
      <c r="AS2073" s="300" t="str">
        <f t="shared" si="1539"/>
        <v/>
      </c>
      <c r="AT2073" s="300" t="str">
        <f t="shared" si="1540"/>
        <v/>
      </c>
      <c r="AU2073" s="192" t="str">
        <f t="shared" si="1541"/>
        <v>рбс</v>
      </c>
      <c r="AV2073" s="192" t="str">
        <f t="shared" si="1542"/>
        <v>рбс87520718общопл</v>
      </c>
      <c r="AW2073" s="191">
        <f t="shared" si="1543"/>
        <v>0</v>
      </c>
      <c r="AX2073" s="191">
        <f t="shared" si="1544"/>
        <v>0</v>
      </c>
      <c r="AY2073" s="191">
        <f t="shared" si="1545"/>
        <v>0</v>
      </c>
      <c r="AZ2073" s="191">
        <f t="shared" si="1546"/>
        <v>0</v>
      </c>
      <c r="BA2073" s="193">
        <f t="shared" si="1547"/>
        <v>1</v>
      </c>
      <c r="BB2073" s="193">
        <f t="shared" si="1548"/>
        <v>1</v>
      </c>
      <c r="BC2073" s="193">
        <f t="shared" si="1549"/>
        <v>1</v>
      </c>
      <c r="BD2073" s="191">
        <f t="shared" si="1509"/>
        <v>0</v>
      </c>
      <c r="BE2073" s="191">
        <f t="shared" si="1550"/>
        <v>0</v>
      </c>
      <c r="BF2073" s="210">
        <f t="shared" si="1551"/>
        <v>0</v>
      </c>
      <c r="BG2073" s="211">
        <f t="shared" si="1552"/>
        <v>0</v>
      </c>
      <c r="BH2073" s="289"/>
      <c r="BI2073" s="289"/>
      <c r="BL2073" s="233" t="str">
        <f t="shared" si="1553"/>
        <v/>
      </c>
    </row>
    <row r="2074" spans="1:64" ht="12" hidden="1" customHeight="1">
      <c r="A2074" s="333" t="s">
        <v>777</v>
      </c>
      <c r="B2074" s="381" t="s">
        <v>327</v>
      </c>
      <c r="C2074" s="333" t="s">
        <v>778</v>
      </c>
      <c r="D2074" s="381" t="s">
        <v>316</v>
      </c>
      <c r="E2074" s="381" t="s">
        <v>1451</v>
      </c>
      <c r="F2074" s="381" t="s">
        <v>586</v>
      </c>
      <c r="G2074" s="381" t="s">
        <v>391</v>
      </c>
      <c r="H2074" s="100" t="s">
        <v>653</v>
      </c>
      <c r="I2074" s="381" t="s">
        <v>339</v>
      </c>
      <c r="J2074" s="382">
        <v>17000</v>
      </c>
      <c r="K2074" s="382">
        <v>11200</v>
      </c>
      <c r="L2074" s="191" t="str">
        <f t="shared" si="1512"/>
        <v>875207180701011007588024422110</v>
      </c>
      <c r="M2074" s="192">
        <f t="array" ref="M2074">IF(COUNT(SEARCH(Удалить_Роспись_КВСР,$B2074)*SEARCH(Удалить_Роспись_ПБС,$C2074)*SEARCH(Удалить_Роспись_КФСР, $D2074)*SEARCH(Удалить_Роспись_КЦСР,$E2074)*SEARCH(Удалить_Роспись_КВР,$F2074)*SEARCH(Удалить_Роспись_ЭК,$H2074)*SEARCH(Удалить_Роспись_КР,$I2074))&gt;0,0,1)</f>
        <v>0</v>
      </c>
      <c r="N2074" s="192">
        <v>0</v>
      </c>
      <c r="O2074" s="192" t="str">
        <f t="shared" si="1513"/>
        <v/>
      </c>
      <c r="P2074" s="192" t="str">
        <f t="shared" si="1554"/>
        <v/>
      </c>
      <c r="Q2074" s="300" t="str">
        <f t="shared" si="1514"/>
        <v/>
      </c>
      <c r="R2074" s="300" t="str">
        <f t="shared" si="1515"/>
        <v/>
      </c>
      <c r="S2074" s="300" t="str">
        <f t="shared" si="1516"/>
        <v/>
      </c>
      <c r="T2074" s="192" t="str">
        <f t="shared" si="1517"/>
        <v/>
      </c>
      <c r="U2074" s="303" t="str">
        <f t="shared" si="1518"/>
        <v/>
      </c>
      <c r="V2074" s="300" t="str">
        <f t="shared" si="1519"/>
        <v/>
      </c>
      <c r="W2074" s="192" t="str">
        <f t="shared" si="1520"/>
        <v/>
      </c>
      <c r="X2074" s="303" t="str">
        <f t="shared" si="1521"/>
        <v/>
      </c>
      <c r="Y2074" s="300" t="str">
        <f t="shared" si="1522"/>
        <v/>
      </c>
      <c r="Z2074" s="300" t="str">
        <f t="shared" si="1523"/>
        <v/>
      </c>
      <c r="AA2074" s="303" t="str">
        <f t="shared" si="1524"/>
        <v/>
      </c>
      <c r="AB2074" s="300" t="str">
        <f t="shared" si="1525"/>
        <v/>
      </c>
      <c r="AC2074" s="300" t="str">
        <f t="shared" si="1526"/>
        <v/>
      </c>
      <c r="AD2074" s="300" t="str">
        <f t="shared" si="1527"/>
        <v/>
      </c>
      <c r="AE2074" s="192" t="str">
        <f t="shared" si="1528"/>
        <v/>
      </c>
      <c r="AF2074" s="192" t="str">
        <f t="shared" si="1529"/>
        <v/>
      </c>
      <c r="AG2074" s="192"/>
      <c r="AJ2074" s="300" t="str">
        <f t="shared" si="1530"/>
        <v/>
      </c>
      <c r="AK2074" s="300" t="str">
        <f t="shared" si="1531"/>
        <v/>
      </c>
      <c r="AL2074" s="300" t="str">
        <f t="shared" si="1532"/>
        <v/>
      </c>
      <c r="AM2074" s="300" t="str">
        <f t="shared" si="1533"/>
        <v/>
      </c>
      <c r="AN2074" s="300" t="str">
        <f t="shared" si="1534"/>
        <v/>
      </c>
      <c r="AO2074" s="300" t="str">
        <f t="shared" si="1535"/>
        <v/>
      </c>
      <c r="AP2074" s="300" t="str">
        <f t="shared" si="1536"/>
        <v/>
      </c>
      <c r="AQ2074" s="300" t="str">
        <f t="shared" si="1537"/>
        <v/>
      </c>
      <c r="AR2074" s="306" t="str">
        <f t="shared" si="1538"/>
        <v/>
      </c>
      <c r="AS2074" s="300" t="str">
        <f t="shared" si="1539"/>
        <v/>
      </c>
      <c r="AT2074" s="300" t="str">
        <f t="shared" si="1540"/>
        <v/>
      </c>
      <c r="AU2074" s="192" t="str">
        <f t="shared" si="1541"/>
        <v>рбс</v>
      </c>
      <c r="AV2074" s="192" t="str">
        <f t="shared" si="1542"/>
        <v>рбс87520718общпро</v>
      </c>
      <c r="AW2074" s="191">
        <f t="shared" si="1543"/>
        <v>0</v>
      </c>
      <c r="AX2074" s="191">
        <f t="shared" si="1544"/>
        <v>0</v>
      </c>
      <c r="AY2074" s="191">
        <f t="shared" si="1545"/>
        <v>0</v>
      </c>
      <c r="AZ2074" s="191">
        <f t="shared" si="1546"/>
        <v>0</v>
      </c>
      <c r="BA2074" s="193">
        <f t="shared" si="1547"/>
        <v>1</v>
      </c>
      <c r="BB2074" s="193">
        <f t="shared" si="1548"/>
        <v>1</v>
      </c>
      <c r="BC2074" s="193">
        <f t="shared" si="1549"/>
        <v>1</v>
      </c>
      <c r="BD2074" s="191">
        <f t="shared" si="1509"/>
        <v>0</v>
      </c>
      <c r="BE2074" s="191">
        <f t="shared" si="1550"/>
        <v>0</v>
      </c>
      <c r="BF2074" s="210">
        <f t="shared" si="1551"/>
        <v>0</v>
      </c>
      <c r="BG2074" s="211">
        <f t="shared" si="1552"/>
        <v>0</v>
      </c>
      <c r="BH2074" s="289"/>
      <c r="BI2074" s="289"/>
      <c r="BL2074" s="233" t="str">
        <f t="shared" si="1553"/>
        <v/>
      </c>
    </row>
    <row r="2075" spans="1:64" ht="12" hidden="1" customHeight="1">
      <c r="A2075" s="333" t="s">
        <v>777</v>
      </c>
      <c r="B2075" s="381" t="s">
        <v>327</v>
      </c>
      <c r="C2075" s="333" t="s">
        <v>778</v>
      </c>
      <c r="D2075" s="381" t="s">
        <v>316</v>
      </c>
      <c r="E2075" s="381" t="s">
        <v>1451</v>
      </c>
      <c r="F2075" s="381" t="s">
        <v>586</v>
      </c>
      <c r="G2075" s="381" t="s">
        <v>389</v>
      </c>
      <c r="H2075" s="100" t="s">
        <v>653</v>
      </c>
      <c r="I2075" s="381" t="s">
        <v>339</v>
      </c>
      <c r="J2075" s="382">
        <v>30000</v>
      </c>
      <c r="K2075" s="382">
        <v>28218</v>
      </c>
      <c r="L2075" s="191" t="str">
        <f t="shared" si="1512"/>
        <v>875207180701011007588024422610</v>
      </c>
      <c r="M2075" s="192">
        <f t="array" ref="M2075">IF(COUNT(SEARCH(Удалить_Роспись_КВСР,$B2075)*SEARCH(Удалить_Роспись_ПБС,$C2075)*SEARCH(Удалить_Роспись_КФСР, $D2075)*SEARCH(Удалить_Роспись_КЦСР,$E2075)*SEARCH(Удалить_Роспись_КВР,$F2075)*SEARCH(Удалить_Роспись_ЭК,$H2075)*SEARCH(Удалить_Роспись_КР,$I2075))&gt;0,0,1)</f>
        <v>0</v>
      </c>
      <c r="N2075" s="192">
        <v>0</v>
      </c>
      <c r="O2075" s="192" t="str">
        <f t="shared" si="1513"/>
        <v/>
      </c>
      <c r="P2075" s="192" t="str">
        <f t="shared" si="1554"/>
        <v/>
      </c>
      <c r="Q2075" s="300" t="str">
        <f t="shared" si="1514"/>
        <v/>
      </c>
      <c r="R2075" s="300" t="str">
        <f t="shared" si="1515"/>
        <v/>
      </c>
      <c r="S2075" s="300" t="str">
        <f t="shared" si="1516"/>
        <v/>
      </c>
      <c r="T2075" s="192" t="str">
        <f t="shared" si="1517"/>
        <v/>
      </c>
      <c r="U2075" s="303" t="str">
        <f t="shared" si="1518"/>
        <v/>
      </c>
      <c r="V2075" s="300" t="str">
        <f t="shared" si="1519"/>
        <v/>
      </c>
      <c r="W2075" s="192" t="str">
        <f t="shared" si="1520"/>
        <v/>
      </c>
      <c r="X2075" s="303" t="str">
        <f t="shared" si="1521"/>
        <v/>
      </c>
      <c r="Y2075" s="300" t="str">
        <f t="shared" si="1522"/>
        <v/>
      </c>
      <c r="Z2075" s="300" t="str">
        <f t="shared" si="1523"/>
        <v/>
      </c>
      <c r="AA2075" s="303" t="str">
        <f t="shared" si="1524"/>
        <v/>
      </c>
      <c r="AB2075" s="300" t="str">
        <f t="shared" si="1525"/>
        <v/>
      </c>
      <c r="AC2075" s="300" t="str">
        <f t="shared" si="1526"/>
        <v/>
      </c>
      <c r="AD2075" s="300" t="str">
        <f t="shared" si="1527"/>
        <v/>
      </c>
      <c r="AE2075" s="192" t="str">
        <f t="shared" si="1528"/>
        <v/>
      </c>
      <c r="AF2075" s="192" t="str">
        <f t="shared" si="1529"/>
        <v/>
      </c>
      <c r="AG2075" s="192"/>
      <c r="AJ2075" s="300" t="str">
        <f t="shared" si="1530"/>
        <v/>
      </c>
      <c r="AK2075" s="300" t="str">
        <f t="shared" si="1531"/>
        <v/>
      </c>
      <c r="AL2075" s="300" t="str">
        <f t="shared" si="1532"/>
        <v/>
      </c>
      <c r="AM2075" s="300" t="str">
        <f t="shared" si="1533"/>
        <v/>
      </c>
      <c r="AN2075" s="300" t="str">
        <f t="shared" si="1534"/>
        <v/>
      </c>
      <c r="AO2075" s="300" t="str">
        <f t="shared" si="1535"/>
        <v/>
      </c>
      <c r="AP2075" s="300" t="str">
        <f t="shared" si="1536"/>
        <v/>
      </c>
      <c r="AQ2075" s="300" t="str">
        <f t="shared" si="1537"/>
        <v/>
      </c>
      <c r="AR2075" s="306" t="str">
        <f t="shared" si="1538"/>
        <v/>
      </c>
      <c r="AS2075" s="300" t="str">
        <f t="shared" si="1539"/>
        <v/>
      </c>
      <c r="AT2075" s="300" t="str">
        <f t="shared" si="1540"/>
        <v/>
      </c>
      <c r="AU2075" s="192" t="str">
        <f t="shared" si="1541"/>
        <v>рбс</v>
      </c>
      <c r="AV2075" s="192" t="str">
        <f t="shared" si="1542"/>
        <v>рбс87520718общпро</v>
      </c>
      <c r="AW2075" s="191">
        <f t="shared" si="1543"/>
        <v>0</v>
      </c>
      <c r="AX2075" s="191">
        <f t="shared" si="1544"/>
        <v>0</v>
      </c>
      <c r="AY2075" s="191">
        <f t="shared" si="1545"/>
        <v>0</v>
      </c>
      <c r="AZ2075" s="191">
        <f t="shared" si="1546"/>
        <v>0</v>
      </c>
      <c r="BA2075" s="193">
        <f t="shared" si="1547"/>
        <v>1</v>
      </c>
      <c r="BB2075" s="193">
        <f t="shared" si="1548"/>
        <v>1</v>
      </c>
      <c r="BC2075" s="193">
        <f t="shared" si="1549"/>
        <v>1</v>
      </c>
      <c r="BD2075" s="191">
        <f t="shared" si="1509"/>
        <v>0</v>
      </c>
      <c r="BE2075" s="191">
        <f t="shared" si="1550"/>
        <v>0</v>
      </c>
      <c r="BF2075" s="210">
        <f t="shared" si="1551"/>
        <v>0</v>
      </c>
      <c r="BG2075" s="211">
        <f t="shared" si="1552"/>
        <v>0</v>
      </c>
      <c r="BH2075" s="289" t="str">
        <f>B2075</f>
        <v>875</v>
      </c>
      <c r="BI2075" s="289" t="str">
        <f>D2075</f>
        <v>0701</v>
      </c>
      <c r="BJ2075" s="284" t="s">
        <v>592</v>
      </c>
      <c r="BK2075" s="284" t="s">
        <v>589</v>
      </c>
      <c r="BL2075" s="233" t="str">
        <f t="shared" si="1553"/>
        <v/>
      </c>
    </row>
    <row r="2076" spans="1:64" ht="12" hidden="1" customHeight="1">
      <c r="A2076" s="333" t="s">
        <v>777</v>
      </c>
      <c r="B2076" s="381" t="s">
        <v>327</v>
      </c>
      <c r="C2076" s="333" t="s">
        <v>778</v>
      </c>
      <c r="D2076" s="381" t="s">
        <v>316</v>
      </c>
      <c r="E2076" s="381" t="s">
        <v>1451</v>
      </c>
      <c r="F2076" s="381" t="s">
        <v>586</v>
      </c>
      <c r="G2076" s="381" t="s">
        <v>407</v>
      </c>
      <c r="H2076" s="100" t="s">
        <v>653</v>
      </c>
      <c r="I2076" s="381" t="s">
        <v>339</v>
      </c>
      <c r="J2076" s="382">
        <v>299000</v>
      </c>
      <c r="K2076" s="382">
        <v>0</v>
      </c>
      <c r="L2076" s="191" t="str">
        <f t="shared" si="1512"/>
        <v>875207180701011007588024431010</v>
      </c>
      <c r="M2076" s="192">
        <f t="array" ref="M2076">IF(COUNT(SEARCH(Удалить_Роспись_КВСР,$B2076)*SEARCH(Удалить_Роспись_ПБС,$C2076)*SEARCH(Удалить_Роспись_КФСР, $D2076)*SEARCH(Удалить_Роспись_КЦСР,$E2076)*SEARCH(Удалить_Роспись_КВР,$F2076)*SEARCH(Удалить_Роспись_ЭК,$H2076)*SEARCH(Удалить_Роспись_КР,$I2076))&gt;0,0,1)</f>
        <v>0</v>
      </c>
      <c r="N2076" s="192">
        <v>0</v>
      </c>
      <c r="O2076" s="192" t="str">
        <f t="shared" si="1513"/>
        <v/>
      </c>
      <c r="P2076" s="192" t="str">
        <f t="shared" si="1554"/>
        <v/>
      </c>
      <c r="Q2076" s="300" t="str">
        <f t="shared" si="1514"/>
        <v/>
      </c>
      <c r="R2076" s="300" t="str">
        <f t="shared" si="1515"/>
        <v/>
      </c>
      <c r="S2076" s="300" t="str">
        <f t="shared" si="1516"/>
        <v/>
      </c>
      <c r="T2076" s="192" t="str">
        <f t="shared" si="1517"/>
        <v/>
      </c>
      <c r="U2076" s="303" t="str">
        <f t="shared" si="1518"/>
        <v/>
      </c>
      <c r="V2076" s="300" t="str">
        <f t="shared" si="1519"/>
        <v/>
      </c>
      <c r="W2076" s="192" t="str">
        <f t="shared" si="1520"/>
        <v/>
      </c>
      <c r="X2076" s="303" t="str">
        <f t="shared" si="1521"/>
        <v/>
      </c>
      <c r="Y2076" s="300" t="str">
        <f t="shared" si="1522"/>
        <v/>
      </c>
      <c r="Z2076" s="300" t="str">
        <f t="shared" si="1523"/>
        <v/>
      </c>
      <c r="AA2076" s="303" t="str">
        <f t="shared" si="1524"/>
        <v/>
      </c>
      <c r="AB2076" s="300" t="str">
        <f t="shared" si="1525"/>
        <v/>
      </c>
      <c r="AC2076" s="300" t="str">
        <f t="shared" si="1526"/>
        <v/>
      </c>
      <c r="AD2076" s="300" t="str">
        <f t="shared" si="1527"/>
        <v/>
      </c>
      <c r="AE2076" s="192" t="str">
        <f t="shared" si="1528"/>
        <v/>
      </c>
      <c r="AF2076" s="192" t="str">
        <f t="shared" si="1529"/>
        <v/>
      </c>
      <c r="AG2076" s="192"/>
      <c r="AJ2076" s="300" t="str">
        <f t="shared" si="1530"/>
        <v/>
      </c>
      <c r="AK2076" s="300" t="str">
        <f t="shared" si="1531"/>
        <v/>
      </c>
      <c r="AL2076" s="300" t="str">
        <f t="shared" si="1532"/>
        <v/>
      </c>
      <c r="AM2076" s="300" t="str">
        <f t="shared" si="1533"/>
        <v/>
      </c>
      <c r="AN2076" s="300" t="str">
        <f t="shared" si="1534"/>
        <v/>
      </c>
      <c r="AO2076" s="300" t="str">
        <f t="shared" si="1535"/>
        <v/>
      </c>
      <c r="AP2076" s="300" t="str">
        <f t="shared" si="1536"/>
        <v/>
      </c>
      <c r="AQ2076" s="300" t="str">
        <f t="shared" si="1537"/>
        <v/>
      </c>
      <c r="AR2076" s="306" t="str">
        <f t="shared" si="1538"/>
        <v/>
      </c>
      <c r="AS2076" s="300" t="str">
        <f t="shared" si="1539"/>
        <v/>
      </c>
      <c r="AT2076" s="300" t="str">
        <f t="shared" si="1540"/>
        <v/>
      </c>
      <c r="AU2076" s="192" t="str">
        <f t="shared" si="1541"/>
        <v>рбс</v>
      </c>
      <c r="AV2076" s="192" t="str">
        <f t="shared" si="1542"/>
        <v>рбс87520718общосн</v>
      </c>
      <c r="AW2076" s="191">
        <f t="shared" si="1543"/>
        <v>0</v>
      </c>
      <c r="AX2076" s="191">
        <f t="shared" si="1544"/>
        <v>0</v>
      </c>
      <c r="AY2076" s="191">
        <f t="shared" si="1545"/>
        <v>0</v>
      </c>
      <c r="AZ2076" s="191">
        <f t="shared" si="1546"/>
        <v>0</v>
      </c>
      <c r="BA2076" s="193">
        <f t="shared" si="1547"/>
        <v>1</v>
      </c>
      <c r="BB2076" s="193">
        <f t="shared" si="1548"/>
        <v>1</v>
      </c>
      <c r="BC2076" s="193">
        <f t="shared" si="1549"/>
        <v>1</v>
      </c>
      <c r="BD2076" s="191">
        <f t="shared" si="1509"/>
        <v>0</v>
      </c>
      <c r="BE2076" s="191">
        <f t="shared" si="1550"/>
        <v>0</v>
      </c>
      <c r="BF2076" s="210">
        <f t="shared" si="1551"/>
        <v>0</v>
      </c>
      <c r="BG2076" s="211">
        <f t="shared" si="1552"/>
        <v>0</v>
      </c>
      <c r="BH2076" s="289" t="str">
        <f>B2076</f>
        <v>875</v>
      </c>
      <c r="BI2076" s="289" t="str">
        <f>D2076</f>
        <v>0701</v>
      </c>
      <c r="BJ2076" s="284" t="s">
        <v>592</v>
      </c>
      <c r="BK2076" s="284" t="s">
        <v>589</v>
      </c>
      <c r="BL2076" s="233" t="str">
        <f t="shared" si="1553"/>
        <v/>
      </c>
    </row>
    <row r="2077" spans="1:64" ht="12" hidden="1" customHeight="1">
      <c r="A2077" s="333" t="s">
        <v>777</v>
      </c>
      <c r="B2077" s="381" t="s">
        <v>327</v>
      </c>
      <c r="C2077" s="333" t="s">
        <v>778</v>
      </c>
      <c r="D2077" s="381" t="s">
        <v>316</v>
      </c>
      <c r="E2077" s="381" t="s">
        <v>1451</v>
      </c>
      <c r="F2077" s="381" t="s">
        <v>586</v>
      </c>
      <c r="G2077" s="381" t="s">
        <v>397</v>
      </c>
      <c r="H2077" s="100" t="s">
        <v>653</v>
      </c>
      <c r="I2077" s="381" t="s">
        <v>339</v>
      </c>
      <c r="J2077" s="382">
        <v>141000</v>
      </c>
      <c r="K2077" s="382">
        <v>2958</v>
      </c>
      <c r="L2077" s="191" t="str">
        <f t="shared" si="1512"/>
        <v>875207180701011007588024434010</v>
      </c>
      <c r="M2077" s="192">
        <f t="array" ref="M2077">IF(COUNT(SEARCH(Удалить_Роспись_КВСР,$B2077)*SEARCH(Удалить_Роспись_ПБС,$C2077)*SEARCH(Удалить_Роспись_КФСР, $D2077)*SEARCH(Удалить_Роспись_КЦСР,$E2077)*SEARCH(Удалить_Роспись_КВР,$F2077)*SEARCH(Удалить_Роспись_ЭК,$H2077)*SEARCH(Удалить_Роспись_КР,$I2077))&gt;0,0,1)</f>
        <v>0</v>
      </c>
      <c r="N2077" s="192">
        <v>0</v>
      </c>
      <c r="O2077" s="192" t="str">
        <f t="shared" si="1513"/>
        <v/>
      </c>
      <c r="P2077" s="192" t="str">
        <f t="shared" si="1554"/>
        <v/>
      </c>
      <c r="Q2077" s="300" t="str">
        <f t="shared" si="1514"/>
        <v/>
      </c>
      <c r="R2077" s="300" t="str">
        <f t="shared" si="1515"/>
        <v/>
      </c>
      <c r="S2077" s="300" t="str">
        <f t="shared" si="1516"/>
        <v/>
      </c>
      <c r="T2077" s="192" t="str">
        <f t="shared" si="1517"/>
        <v/>
      </c>
      <c r="U2077" s="303" t="str">
        <f t="shared" si="1518"/>
        <v/>
      </c>
      <c r="V2077" s="300" t="str">
        <f t="shared" si="1519"/>
        <v/>
      </c>
      <c r="W2077" s="192" t="str">
        <f t="shared" si="1520"/>
        <v/>
      </c>
      <c r="X2077" s="303" t="str">
        <f t="shared" si="1521"/>
        <v/>
      </c>
      <c r="Y2077" s="300" t="str">
        <f t="shared" si="1522"/>
        <v/>
      </c>
      <c r="Z2077" s="300" t="str">
        <f t="shared" si="1523"/>
        <v/>
      </c>
      <c r="AA2077" s="303" t="str">
        <f t="shared" si="1524"/>
        <v/>
      </c>
      <c r="AB2077" s="300" t="str">
        <f t="shared" si="1525"/>
        <v/>
      </c>
      <c r="AC2077" s="300" t="str">
        <f t="shared" si="1526"/>
        <v/>
      </c>
      <c r="AD2077" s="300" t="str">
        <f t="shared" si="1527"/>
        <v/>
      </c>
      <c r="AE2077" s="192" t="str">
        <f t="shared" si="1528"/>
        <v/>
      </c>
      <c r="AF2077" s="192" t="str">
        <f t="shared" si="1529"/>
        <v/>
      </c>
      <c r="AG2077" s="192"/>
      <c r="AJ2077" s="300" t="str">
        <f t="shared" si="1530"/>
        <v/>
      </c>
      <c r="AK2077" s="300" t="str">
        <f t="shared" si="1531"/>
        <v/>
      </c>
      <c r="AL2077" s="300" t="str">
        <f t="shared" si="1532"/>
        <v/>
      </c>
      <c r="AM2077" s="300" t="str">
        <f t="shared" si="1533"/>
        <v/>
      </c>
      <c r="AN2077" s="300" t="str">
        <f t="shared" si="1534"/>
        <v/>
      </c>
      <c r="AO2077" s="300" t="str">
        <f t="shared" si="1535"/>
        <v/>
      </c>
      <c r="AP2077" s="300" t="str">
        <f t="shared" si="1536"/>
        <v/>
      </c>
      <c r="AQ2077" s="300" t="str">
        <f t="shared" si="1537"/>
        <v/>
      </c>
      <c r="AR2077" s="306" t="str">
        <f t="shared" si="1538"/>
        <v/>
      </c>
      <c r="AS2077" s="300" t="str">
        <f t="shared" si="1539"/>
        <v/>
      </c>
      <c r="AT2077" s="300" t="str">
        <f t="shared" si="1540"/>
        <v/>
      </c>
      <c r="AU2077" s="192" t="str">
        <f t="shared" si="1541"/>
        <v>рбс</v>
      </c>
      <c r="AV2077" s="192" t="str">
        <f t="shared" si="1542"/>
        <v>рбс87520718общпро</v>
      </c>
      <c r="AW2077" s="191">
        <f t="shared" si="1543"/>
        <v>0</v>
      </c>
      <c r="AX2077" s="191">
        <f t="shared" si="1544"/>
        <v>0</v>
      </c>
      <c r="AY2077" s="191">
        <f t="shared" si="1545"/>
        <v>0</v>
      </c>
      <c r="AZ2077" s="191">
        <f t="shared" si="1546"/>
        <v>0</v>
      </c>
      <c r="BA2077" s="193">
        <f t="shared" si="1547"/>
        <v>1</v>
      </c>
      <c r="BB2077" s="193">
        <f t="shared" si="1548"/>
        <v>1</v>
      </c>
      <c r="BC2077" s="193">
        <f t="shared" si="1549"/>
        <v>1</v>
      </c>
      <c r="BD2077" s="191">
        <f t="shared" si="1509"/>
        <v>0</v>
      </c>
      <c r="BE2077" s="191">
        <f t="shared" si="1550"/>
        <v>0</v>
      </c>
      <c r="BF2077" s="210">
        <f t="shared" si="1551"/>
        <v>0</v>
      </c>
      <c r="BG2077" s="211">
        <f t="shared" si="1552"/>
        <v>0</v>
      </c>
      <c r="BH2077" s="289"/>
      <c r="BI2077" s="289"/>
      <c r="BL2077" s="233" t="str">
        <f t="shared" si="1553"/>
        <v/>
      </c>
    </row>
    <row r="2078" spans="1:64" ht="12" hidden="1" customHeight="1">
      <c r="A2078" s="333" t="s">
        <v>777</v>
      </c>
      <c r="B2078" s="381" t="s">
        <v>327</v>
      </c>
      <c r="C2078" s="333" t="s">
        <v>778</v>
      </c>
      <c r="D2078" s="381" t="s">
        <v>316</v>
      </c>
      <c r="E2078" s="381" t="s">
        <v>1451</v>
      </c>
      <c r="F2078" s="381" t="s">
        <v>609</v>
      </c>
      <c r="G2078" s="381" t="s">
        <v>395</v>
      </c>
      <c r="H2078" s="100" t="s">
        <v>653</v>
      </c>
      <c r="I2078" s="381" t="s">
        <v>339</v>
      </c>
      <c r="J2078" s="382">
        <v>800</v>
      </c>
      <c r="K2078" s="382">
        <v>800</v>
      </c>
      <c r="L2078" s="191" t="str">
        <f t="shared" si="1512"/>
        <v>875207180701011007588085229010</v>
      </c>
      <c r="M2078" s="192">
        <f t="array" ref="M2078">IF(COUNT(SEARCH(Удалить_Роспись_КВСР,$B2078)*SEARCH(Удалить_Роспись_ПБС,$C2078)*SEARCH(Удалить_Роспись_КФСР, $D2078)*SEARCH(Удалить_Роспись_КЦСР,$E2078)*SEARCH(Удалить_Роспись_КВР,$F2078)*SEARCH(Удалить_Роспись_ЭК,$H2078)*SEARCH(Удалить_Роспись_КР,$I2078))&gt;0,0,1)</f>
        <v>0</v>
      </c>
      <c r="N2078" s="192">
        <v>0</v>
      </c>
      <c r="O2078" s="192" t="str">
        <f t="shared" si="1513"/>
        <v/>
      </c>
      <c r="P2078" s="192" t="str">
        <f t="shared" si="1554"/>
        <v/>
      </c>
      <c r="Q2078" s="300" t="str">
        <f t="shared" si="1514"/>
        <v/>
      </c>
      <c r="R2078" s="300" t="str">
        <f t="shared" si="1515"/>
        <v/>
      </c>
      <c r="S2078" s="300" t="str">
        <f t="shared" si="1516"/>
        <v/>
      </c>
      <c r="T2078" s="192" t="str">
        <f t="shared" si="1517"/>
        <v/>
      </c>
      <c r="U2078" s="303" t="str">
        <f t="shared" si="1518"/>
        <v/>
      </c>
      <c r="V2078" s="300" t="str">
        <f t="shared" si="1519"/>
        <v/>
      </c>
      <c r="W2078" s="192" t="str">
        <f t="shared" si="1520"/>
        <v/>
      </c>
      <c r="X2078" s="303" t="str">
        <f t="shared" si="1521"/>
        <v/>
      </c>
      <c r="Y2078" s="300" t="str">
        <f t="shared" si="1522"/>
        <v/>
      </c>
      <c r="Z2078" s="300" t="str">
        <f t="shared" si="1523"/>
        <v/>
      </c>
      <c r="AA2078" s="303" t="str">
        <f t="shared" si="1524"/>
        <v/>
      </c>
      <c r="AB2078" s="300" t="str">
        <f t="shared" si="1525"/>
        <v/>
      </c>
      <c r="AC2078" s="300" t="str">
        <f t="shared" si="1526"/>
        <v/>
      </c>
      <c r="AD2078" s="300" t="str">
        <f t="shared" si="1527"/>
        <v/>
      </c>
      <c r="AE2078" s="192" t="str">
        <f t="shared" si="1528"/>
        <v/>
      </c>
      <c r="AF2078" s="192" t="str">
        <f t="shared" si="1529"/>
        <v/>
      </c>
      <c r="AG2078" s="192"/>
      <c r="AJ2078" s="300" t="str">
        <f t="shared" si="1530"/>
        <v/>
      </c>
      <c r="AK2078" s="300" t="str">
        <f t="shared" si="1531"/>
        <v/>
      </c>
      <c r="AL2078" s="300" t="str">
        <f t="shared" si="1532"/>
        <v/>
      </c>
      <c r="AM2078" s="300" t="str">
        <f t="shared" si="1533"/>
        <v/>
      </c>
      <c r="AN2078" s="300" t="str">
        <f t="shared" si="1534"/>
        <v/>
      </c>
      <c r="AO2078" s="300" t="str">
        <f t="shared" si="1535"/>
        <v/>
      </c>
      <c r="AP2078" s="300" t="str">
        <f t="shared" si="1536"/>
        <v/>
      </c>
      <c r="AQ2078" s="300" t="str">
        <f t="shared" si="1537"/>
        <v/>
      </c>
      <c r="AR2078" s="306" t="str">
        <f t="shared" si="1538"/>
        <v/>
      </c>
      <c r="AS2078" s="300" t="str">
        <f t="shared" si="1539"/>
        <v/>
      </c>
      <c r="AT2078" s="300" t="str">
        <f t="shared" si="1540"/>
        <v/>
      </c>
      <c r="AU2078" s="192" t="str">
        <f t="shared" si="1541"/>
        <v>рбс</v>
      </c>
      <c r="AV2078" s="192" t="str">
        <f t="shared" si="1542"/>
        <v>рбс87520718общпро</v>
      </c>
      <c r="AW2078" s="191">
        <f t="shared" si="1543"/>
        <v>0</v>
      </c>
      <c r="AX2078" s="191">
        <f t="shared" si="1544"/>
        <v>0</v>
      </c>
      <c r="AY2078" s="191">
        <f t="shared" si="1545"/>
        <v>0</v>
      </c>
      <c r="AZ2078" s="191">
        <f t="shared" si="1546"/>
        <v>0</v>
      </c>
      <c r="BA2078" s="193">
        <f t="shared" si="1547"/>
        <v>1</v>
      </c>
      <c r="BB2078" s="193">
        <f t="shared" si="1548"/>
        <v>1</v>
      </c>
      <c r="BC2078" s="193">
        <f t="shared" si="1549"/>
        <v>1</v>
      </c>
      <c r="BD2078" s="191">
        <f t="shared" si="1509"/>
        <v>0</v>
      </c>
      <c r="BE2078" s="191">
        <f t="shared" si="1550"/>
        <v>0</v>
      </c>
      <c r="BF2078" s="210">
        <f t="shared" si="1551"/>
        <v>0</v>
      </c>
      <c r="BG2078" s="211">
        <f t="shared" si="1552"/>
        <v>0</v>
      </c>
      <c r="BH2078" s="289" t="str">
        <f>B2078</f>
        <v>875</v>
      </c>
      <c r="BI2078" s="289" t="str">
        <f>D2078</f>
        <v>0701</v>
      </c>
      <c r="BJ2078" s="284" t="s">
        <v>592</v>
      </c>
      <c r="BK2078" s="284" t="s">
        <v>586</v>
      </c>
      <c r="BL2078" s="233" t="str">
        <f t="shared" si="1553"/>
        <v/>
      </c>
    </row>
    <row r="2079" spans="1:64" ht="12" customHeight="1">
      <c r="A2079" s="333" t="s">
        <v>779</v>
      </c>
      <c r="B2079" s="381" t="s">
        <v>327</v>
      </c>
      <c r="C2079" s="333" t="s">
        <v>780</v>
      </c>
      <c r="D2079" s="381" t="s">
        <v>316</v>
      </c>
      <c r="E2079" s="381" t="s">
        <v>1443</v>
      </c>
      <c r="F2079" s="381" t="s">
        <v>608</v>
      </c>
      <c r="G2079" s="381" t="s">
        <v>385</v>
      </c>
      <c r="H2079" s="100" t="s">
        <v>653</v>
      </c>
      <c r="I2079" s="381" t="s">
        <v>505</v>
      </c>
      <c r="J2079" s="382">
        <v>452783</v>
      </c>
      <c r="K2079" s="382">
        <v>339989.42</v>
      </c>
      <c r="L2079" s="191" t="str">
        <f t="shared" si="1512"/>
        <v>875256790701011004001011121101</v>
      </c>
      <c r="M2079" s="192">
        <f t="array" ref="M2079">IF(COUNT(SEARCH(Удалить_Роспись_КВСР,$B2079)*SEARCH(Удалить_Роспись_ПБС,$C2079)*SEARCH(Удалить_Роспись_КФСР, $D2079)*SEARCH(Удалить_Роспись_КЦСР,$E2079)*SEARCH(Удалить_Роспись_КВР,$F2079)*SEARCH(Удалить_Роспись_ЭК,$H2079)*SEARCH(Удалить_Роспись_КР,$I2079))&gt;0,0,1)</f>
        <v>0</v>
      </c>
      <c r="N2079" s="192">
        <v>0</v>
      </c>
      <c r="O2079" s="192" t="str">
        <f t="shared" si="1513"/>
        <v/>
      </c>
      <c r="P2079" s="192" t="str">
        <f t="shared" si="1554"/>
        <v/>
      </c>
      <c r="Q2079" s="300" t="str">
        <f t="shared" si="1514"/>
        <v/>
      </c>
      <c r="R2079" s="300" t="str">
        <f t="shared" si="1515"/>
        <v/>
      </c>
      <c r="S2079" s="300" t="str">
        <f t="shared" si="1516"/>
        <v/>
      </c>
      <c r="T2079" s="192" t="str">
        <f t="shared" si="1517"/>
        <v/>
      </c>
      <c r="U2079" s="303" t="str">
        <f t="shared" si="1518"/>
        <v/>
      </c>
      <c r="V2079" s="300" t="str">
        <f t="shared" si="1519"/>
        <v/>
      </c>
      <c r="W2079" s="192" t="str">
        <f t="shared" si="1520"/>
        <v/>
      </c>
      <c r="X2079" s="303" t="str">
        <f t="shared" si="1521"/>
        <v/>
      </c>
      <c r="Y2079" s="300" t="str">
        <f t="shared" si="1522"/>
        <v/>
      </c>
      <c r="Z2079" s="300" t="str">
        <f t="shared" si="1523"/>
        <v/>
      </c>
      <c r="AA2079" s="303" t="str">
        <f t="shared" si="1524"/>
        <v/>
      </c>
      <c r="AB2079" s="300" t="str">
        <f t="shared" si="1525"/>
        <v/>
      </c>
      <c r="AC2079" s="300" t="str">
        <f t="shared" si="1526"/>
        <v/>
      </c>
      <c r="AD2079" s="300" t="str">
        <f t="shared" si="1527"/>
        <v/>
      </c>
      <c r="AE2079" s="192" t="str">
        <f t="shared" si="1528"/>
        <v/>
      </c>
      <c r="AF2079" s="192" t="str">
        <f t="shared" si="1529"/>
        <v/>
      </c>
      <c r="AG2079" s="192"/>
      <c r="AJ2079" s="300" t="str">
        <f t="shared" si="1530"/>
        <v/>
      </c>
      <c r="AK2079" s="300" t="str">
        <f t="shared" si="1531"/>
        <v/>
      </c>
      <c r="AL2079" s="300" t="str">
        <f t="shared" si="1532"/>
        <v/>
      </c>
      <c r="AM2079" s="300" t="str">
        <f t="shared" si="1533"/>
        <v/>
      </c>
      <c r="AN2079" s="300" t="str">
        <f t="shared" si="1534"/>
        <v/>
      </c>
      <c r="AO2079" s="300" t="str">
        <f t="shared" si="1535"/>
        <v/>
      </c>
      <c r="AP2079" s="300" t="str">
        <f t="shared" si="1536"/>
        <v/>
      </c>
      <c r="AQ2079" s="300" t="str">
        <f t="shared" si="1537"/>
        <v/>
      </c>
      <c r="AR2079" s="306" t="str">
        <f t="shared" si="1538"/>
        <v/>
      </c>
      <c r="AS2079" s="300" t="str">
        <f t="shared" si="1539"/>
        <v/>
      </c>
      <c r="AT2079" s="300" t="str">
        <f t="shared" si="1540"/>
        <v/>
      </c>
      <c r="AU2079" s="192" t="str">
        <f t="shared" si="1541"/>
        <v>рбс</v>
      </c>
      <c r="AV2079" s="192" t="str">
        <f t="shared" si="1542"/>
        <v>рбс87525679общопл</v>
      </c>
      <c r="AW2079" s="191">
        <f t="shared" si="1543"/>
        <v>0</v>
      </c>
      <c r="AX2079" s="191">
        <f t="shared" si="1544"/>
        <v>0</v>
      </c>
      <c r="AY2079" s="191">
        <f t="shared" si="1545"/>
        <v>0</v>
      </c>
      <c r="AZ2079" s="191">
        <f t="shared" si="1546"/>
        <v>0</v>
      </c>
      <c r="BA2079" s="193">
        <f t="shared" si="1547"/>
        <v>1</v>
      </c>
      <c r="BB2079" s="193">
        <f t="shared" si="1548"/>
        <v>1</v>
      </c>
      <c r="BC2079" s="193">
        <f t="shared" si="1549"/>
        <v>1</v>
      </c>
      <c r="BD2079" s="191">
        <f t="shared" si="1509"/>
        <v>0</v>
      </c>
      <c r="BE2079" s="191">
        <f t="shared" si="1550"/>
        <v>0</v>
      </c>
      <c r="BF2079" s="210">
        <f t="shared" si="1551"/>
        <v>0</v>
      </c>
      <c r="BG2079" s="211">
        <f t="shared" si="1552"/>
        <v>0</v>
      </c>
      <c r="BH2079" s="289" t="str">
        <f>B2079</f>
        <v>875</v>
      </c>
      <c r="BI2079" s="289" t="str">
        <f>D2079</f>
        <v>0701</v>
      </c>
      <c r="BJ2079" s="284" t="s">
        <v>592</v>
      </c>
      <c r="BK2079" s="284" t="s">
        <v>586</v>
      </c>
      <c r="BL2079" s="233" t="str">
        <f t="shared" si="1553"/>
        <v/>
      </c>
    </row>
    <row r="2080" spans="1:64" ht="12" customHeight="1">
      <c r="A2080" s="333" t="s">
        <v>779</v>
      </c>
      <c r="B2080" s="381" t="s">
        <v>327</v>
      </c>
      <c r="C2080" s="333" t="s">
        <v>780</v>
      </c>
      <c r="D2080" s="381" t="s">
        <v>316</v>
      </c>
      <c r="E2080" s="381" t="s">
        <v>1443</v>
      </c>
      <c r="F2080" s="381" t="s">
        <v>902</v>
      </c>
      <c r="G2080" s="381" t="s">
        <v>387</v>
      </c>
      <c r="H2080" s="100" t="s">
        <v>653</v>
      </c>
      <c r="I2080" s="381" t="s">
        <v>505</v>
      </c>
      <c r="J2080" s="382">
        <v>133625.99</v>
      </c>
      <c r="K2080" s="382">
        <v>110680.19</v>
      </c>
      <c r="L2080" s="191" t="str">
        <f t="shared" si="1512"/>
        <v>875256790701011004001011921301</v>
      </c>
      <c r="M2080" s="192">
        <f t="array" ref="M2080">IF(COUNT(SEARCH(Удалить_Роспись_КВСР,$B2080)*SEARCH(Удалить_Роспись_ПБС,$C2080)*SEARCH(Удалить_Роспись_КФСР, $D2080)*SEARCH(Удалить_Роспись_КЦСР,$E2080)*SEARCH(Удалить_Роспись_КВР,$F2080)*SEARCH(Удалить_Роспись_ЭК,$H2080)*SEARCH(Удалить_Роспись_КР,$I2080))&gt;0,0,1)</f>
        <v>0</v>
      </c>
      <c r="N2080" s="192">
        <v>0</v>
      </c>
      <c r="O2080" s="192" t="str">
        <f t="shared" si="1513"/>
        <v/>
      </c>
      <c r="P2080" s="192" t="str">
        <f t="shared" si="1554"/>
        <v/>
      </c>
      <c r="Q2080" s="300" t="str">
        <f t="shared" si="1514"/>
        <v/>
      </c>
      <c r="R2080" s="300" t="str">
        <f t="shared" si="1515"/>
        <v/>
      </c>
      <c r="S2080" s="300" t="str">
        <f t="shared" si="1516"/>
        <v/>
      </c>
      <c r="T2080" s="192" t="str">
        <f t="shared" si="1517"/>
        <v/>
      </c>
      <c r="U2080" s="303" t="str">
        <f t="shared" si="1518"/>
        <v/>
      </c>
      <c r="V2080" s="300" t="str">
        <f t="shared" si="1519"/>
        <v/>
      </c>
      <c r="W2080" s="192" t="str">
        <f t="shared" si="1520"/>
        <v/>
      </c>
      <c r="X2080" s="303" t="str">
        <f t="shared" si="1521"/>
        <v/>
      </c>
      <c r="Y2080" s="300" t="str">
        <f t="shared" si="1522"/>
        <v/>
      </c>
      <c r="Z2080" s="300" t="str">
        <f t="shared" si="1523"/>
        <v/>
      </c>
      <c r="AA2080" s="303" t="str">
        <f t="shared" si="1524"/>
        <v/>
      </c>
      <c r="AB2080" s="300" t="str">
        <f t="shared" si="1525"/>
        <v/>
      </c>
      <c r="AC2080" s="300" t="str">
        <f t="shared" si="1526"/>
        <v/>
      </c>
      <c r="AD2080" s="300" t="str">
        <f t="shared" si="1527"/>
        <v/>
      </c>
      <c r="AE2080" s="192" t="str">
        <f t="shared" si="1528"/>
        <v/>
      </c>
      <c r="AF2080" s="192" t="str">
        <f t="shared" si="1529"/>
        <v/>
      </c>
      <c r="AG2080" s="192"/>
      <c r="AJ2080" s="300" t="str">
        <f t="shared" si="1530"/>
        <v/>
      </c>
      <c r="AK2080" s="300" t="str">
        <f t="shared" si="1531"/>
        <v/>
      </c>
      <c r="AL2080" s="300" t="str">
        <f t="shared" si="1532"/>
        <v/>
      </c>
      <c r="AM2080" s="300" t="str">
        <f t="shared" si="1533"/>
        <v/>
      </c>
      <c r="AN2080" s="300" t="str">
        <f t="shared" si="1534"/>
        <v/>
      </c>
      <c r="AO2080" s="300" t="str">
        <f t="shared" si="1535"/>
        <v/>
      </c>
      <c r="AP2080" s="300" t="str">
        <f t="shared" si="1536"/>
        <v/>
      </c>
      <c r="AQ2080" s="300" t="str">
        <f t="shared" si="1537"/>
        <v/>
      </c>
      <c r="AR2080" s="306" t="str">
        <f t="shared" si="1538"/>
        <v/>
      </c>
      <c r="AS2080" s="300" t="str">
        <f t="shared" si="1539"/>
        <v/>
      </c>
      <c r="AT2080" s="300" t="str">
        <f t="shared" si="1540"/>
        <v/>
      </c>
      <c r="AU2080" s="192" t="str">
        <f t="shared" si="1541"/>
        <v>рбс</v>
      </c>
      <c r="AV2080" s="192" t="str">
        <f t="shared" si="1542"/>
        <v>рбс87525679общопл</v>
      </c>
      <c r="AW2080" s="191">
        <f t="shared" si="1543"/>
        <v>0</v>
      </c>
      <c r="AX2080" s="191">
        <f t="shared" si="1544"/>
        <v>0</v>
      </c>
      <c r="AY2080" s="191">
        <f t="shared" si="1545"/>
        <v>0</v>
      </c>
      <c r="AZ2080" s="191">
        <f t="shared" si="1546"/>
        <v>0</v>
      </c>
      <c r="BA2080" s="193">
        <f t="shared" si="1547"/>
        <v>1</v>
      </c>
      <c r="BB2080" s="193">
        <f t="shared" si="1548"/>
        <v>1</v>
      </c>
      <c r="BC2080" s="193">
        <f t="shared" si="1549"/>
        <v>1</v>
      </c>
      <c r="BD2080" s="191">
        <f t="shared" si="1509"/>
        <v>0</v>
      </c>
      <c r="BE2080" s="191">
        <f t="shared" si="1550"/>
        <v>0</v>
      </c>
      <c r="BF2080" s="210">
        <f t="shared" si="1551"/>
        <v>0</v>
      </c>
      <c r="BG2080" s="211">
        <f t="shared" si="1552"/>
        <v>0</v>
      </c>
      <c r="BH2080" s="289" t="str">
        <f>B2080</f>
        <v>875</v>
      </c>
      <c r="BI2080" s="289" t="str">
        <f>D2080</f>
        <v>0701</v>
      </c>
      <c r="BJ2080" s="284" t="s">
        <v>592</v>
      </c>
      <c r="BK2080" s="284" t="s">
        <v>586</v>
      </c>
      <c r="BL2080" s="233" t="str">
        <f t="shared" si="1553"/>
        <v/>
      </c>
    </row>
    <row r="2081" spans="1:64" ht="12" customHeight="1">
      <c r="A2081" s="333" t="s">
        <v>779</v>
      </c>
      <c r="B2081" s="381" t="s">
        <v>327</v>
      </c>
      <c r="C2081" s="333" t="s">
        <v>780</v>
      </c>
      <c r="D2081" s="381" t="s">
        <v>316</v>
      </c>
      <c r="E2081" s="381" t="s">
        <v>1443</v>
      </c>
      <c r="F2081" s="381" t="s">
        <v>586</v>
      </c>
      <c r="G2081" s="381" t="s">
        <v>394</v>
      </c>
      <c r="H2081" s="100" t="s">
        <v>653</v>
      </c>
      <c r="I2081" s="381" t="s">
        <v>505</v>
      </c>
      <c r="J2081" s="382">
        <v>39354</v>
      </c>
      <c r="K2081" s="382">
        <v>19746.439999999999</v>
      </c>
      <c r="L2081" s="191" t="str">
        <f t="shared" si="1512"/>
        <v>875256790701011004001024422501</v>
      </c>
      <c r="M2081" s="192">
        <f t="array" ref="M2081">IF(COUNT(SEARCH(Удалить_Роспись_КВСР,$B2081)*SEARCH(Удалить_Роспись_ПБС,$C2081)*SEARCH(Удалить_Роспись_КФСР, $D2081)*SEARCH(Удалить_Роспись_КЦСР,$E2081)*SEARCH(Удалить_Роспись_КВР,$F2081)*SEARCH(Удалить_Роспись_ЭК,$H2081)*SEARCH(Удалить_Роспись_КР,$I2081))&gt;0,0,1)</f>
        <v>0</v>
      </c>
      <c r="N2081" s="192">
        <f>IF(COUNT(SEARCH(Удалить_Индекс_КВСР,$B2081)*SEARCH(Удалить_Индекс_ПБС,$C2081)*SEARCH(Удалить_Индекс_КФСР,$D2081)*SEARCH(Удалить_Индекс_КЦСР,$E2081)*SEARCH(Удалить_Индекс_КВР,$F2081)*SEARCH(Удалить_Индекс_ЭК,$H2081)*SEARCH(Удалить_Индекс_КР,$I2081))&gt;0,0,1)</f>
        <v>1</v>
      </c>
      <c r="O2081" s="192" t="str">
        <f t="shared" si="1513"/>
        <v/>
      </c>
      <c r="P2081" s="192" t="str">
        <f t="shared" si="1554"/>
        <v/>
      </c>
      <c r="Q2081" s="300" t="str">
        <f t="shared" si="1514"/>
        <v/>
      </c>
      <c r="R2081" s="300" t="str">
        <f t="shared" si="1515"/>
        <v/>
      </c>
      <c r="S2081" s="300" t="str">
        <f t="shared" si="1516"/>
        <v/>
      </c>
      <c r="T2081" s="192" t="str">
        <f t="shared" si="1517"/>
        <v/>
      </c>
      <c r="U2081" s="303" t="str">
        <f t="shared" si="1518"/>
        <v/>
      </c>
      <c r="V2081" s="300" t="str">
        <f t="shared" si="1519"/>
        <v/>
      </c>
      <c r="W2081" s="192" t="str">
        <f t="shared" si="1520"/>
        <v/>
      </c>
      <c r="X2081" s="303" t="str">
        <f t="shared" si="1521"/>
        <v/>
      </c>
      <c r="Y2081" s="300" t="str">
        <f t="shared" si="1522"/>
        <v/>
      </c>
      <c r="Z2081" s="300" t="str">
        <f t="shared" si="1523"/>
        <v/>
      </c>
      <c r="AA2081" s="303" t="str">
        <f t="shared" si="1524"/>
        <v/>
      </c>
      <c r="AB2081" s="300" t="str">
        <f t="shared" si="1525"/>
        <v/>
      </c>
      <c r="AC2081" s="300" t="str">
        <f t="shared" si="1526"/>
        <v/>
      </c>
      <c r="AD2081" s="300" t="str">
        <f t="shared" si="1527"/>
        <v/>
      </c>
      <c r="AE2081" s="192" t="str">
        <f t="shared" si="1528"/>
        <v/>
      </c>
      <c r="AF2081" s="192" t="str">
        <f t="shared" si="1529"/>
        <v/>
      </c>
      <c r="AG2081" s="192"/>
      <c r="AJ2081" s="300" t="str">
        <f t="shared" si="1530"/>
        <v/>
      </c>
      <c r="AK2081" s="300" t="str">
        <f t="shared" si="1531"/>
        <v/>
      </c>
      <c r="AL2081" s="300" t="str">
        <f t="shared" si="1532"/>
        <v/>
      </c>
      <c r="AM2081" s="300" t="str">
        <f t="shared" si="1533"/>
        <v/>
      </c>
      <c r="AN2081" s="300" t="str">
        <f t="shared" si="1534"/>
        <v/>
      </c>
      <c r="AO2081" s="300" t="str">
        <f t="shared" si="1535"/>
        <v/>
      </c>
      <c r="AP2081" s="300" t="str">
        <f t="shared" si="1536"/>
        <v/>
      </c>
      <c r="AQ2081" s="300" t="str">
        <f t="shared" si="1537"/>
        <v/>
      </c>
      <c r="AR2081" s="306" t="str">
        <f t="shared" si="1538"/>
        <v/>
      </c>
      <c r="AS2081" s="300" t="str">
        <f t="shared" si="1539"/>
        <v/>
      </c>
      <c r="AT2081" s="300" t="str">
        <f t="shared" si="1540"/>
        <v/>
      </c>
      <c r="AU2081" s="192" t="str">
        <f t="shared" si="1541"/>
        <v>рбс</v>
      </c>
      <c r="AV2081" s="192" t="str">
        <f t="shared" si="1542"/>
        <v>рбс87525679общпро</v>
      </c>
      <c r="AW2081" s="191">
        <f t="shared" si="1543"/>
        <v>0</v>
      </c>
      <c r="AX2081" s="191">
        <f t="shared" si="1544"/>
        <v>0</v>
      </c>
      <c r="AY2081" s="191">
        <f t="shared" si="1545"/>
        <v>39354</v>
      </c>
      <c r="AZ2081" s="191">
        <f t="shared" si="1546"/>
        <v>19746.439999999999</v>
      </c>
      <c r="BA2081" s="193">
        <f t="shared" si="1547"/>
        <v>1</v>
      </c>
      <c r="BB2081" s="193">
        <f t="shared" si="1548"/>
        <v>1</v>
      </c>
      <c r="BC2081" s="193">
        <f t="shared" si="1549"/>
        <v>1</v>
      </c>
      <c r="BD2081" s="191">
        <f t="shared" si="1509"/>
        <v>39354</v>
      </c>
      <c r="BE2081" s="191">
        <f t="shared" si="1550"/>
        <v>19746.439999999999</v>
      </c>
      <c r="BF2081" s="210">
        <f t="shared" si="1551"/>
        <v>39354</v>
      </c>
      <c r="BG2081" s="211">
        <f t="shared" si="1552"/>
        <v>39354</v>
      </c>
      <c r="BH2081" s="289" t="str">
        <f>B2081</f>
        <v>875</v>
      </c>
      <c r="BI2081" s="289" t="str">
        <f>D2081</f>
        <v>0701</v>
      </c>
      <c r="BJ2081" s="284" t="s">
        <v>592</v>
      </c>
      <c r="BK2081" s="284" t="s">
        <v>586</v>
      </c>
      <c r="BL2081" s="233" t="str">
        <f t="shared" si="1553"/>
        <v/>
      </c>
    </row>
    <row r="2082" spans="1:64" ht="12" customHeight="1">
      <c r="A2082" s="333" t="s">
        <v>779</v>
      </c>
      <c r="B2082" s="381" t="s">
        <v>327</v>
      </c>
      <c r="C2082" s="333" t="s">
        <v>780</v>
      </c>
      <c r="D2082" s="381" t="s">
        <v>316</v>
      </c>
      <c r="E2082" s="381" t="s">
        <v>1443</v>
      </c>
      <c r="F2082" s="381" t="s">
        <v>586</v>
      </c>
      <c r="G2082" s="381" t="s">
        <v>389</v>
      </c>
      <c r="H2082" s="100" t="s">
        <v>653</v>
      </c>
      <c r="I2082" s="381" t="s">
        <v>505</v>
      </c>
      <c r="J2082" s="382">
        <v>47500</v>
      </c>
      <c r="K2082" s="382">
        <v>0</v>
      </c>
      <c r="L2082" s="191" t="str">
        <f t="shared" si="1512"/>
        <v>875256790701011004001024422601</v>
      </c>
      <c r="M2082" s="192">
        <f t="array" ref="M2082">IF(COUNT(SEARCH(Удалить_Роспись_КВСР,$B2082)*SEARCH(Удалить_Роспись_ПБС,$C2082)*SEARCH(Удалить_Роспись_КФСР, $D2082)*SEARCH(Удалить_Роспись_КЦСР,$E2082)*SEARCH(Удалить_Роспись_КВР,$F2082)*SEARCH(Удалить_Роспись_ЭК,$H2082)*SEARCH(Удалить_Роспись_КР,$I2082))&gt;0,0,1)</f>
        <v>0</v>
      </c>
      <c r="N2082" s="192">
        <f>IF(COUNT(SEARCH(Удалить_Индекс_КВСР,$B2082)*SEARCH(Удалить_Индекс_ПБС,$C2082)*SEARCH(Удалить_Индекс_КФСР,$D2082)*SEARCH(Удалить_Индекс_КЦСР,$E2082)*SEARCH(Удалить_Индекс_КВР,$F2082)*SEARCH(Удалить_Индекс_ЭК,$H2082)*SEARCH(Удалить_Индекс_КР,$I2082))&gt;0,0,1)</f>
        <v>1</v>
      </c>
      <c r="O2082" s="192" t="str">
        <f t="shared" si="1513"/>
        <v/>
      </c>
      <c r="P2082" s="192" t="str">
        <f t="shared" si="1554"/>
        <v/>
      </c>
      <c r="Q2082" s="300" t="str">
        <f t="shared" si="1514"/>
        <v/>
      </c>
      <c r="R2082" s="300" t="str">
        <f t="shared" si="1515"/>
        <v/>
      </c>
      <c r="S2082" s="300" t="str">
        <f t="shared" si="1516"/>
        <v/>
      </c>
      <c r="T2082" s="192" t="str">
        <f t="shared" si="1517"/>
        <v/>
      </c>
      <c r="U2082" s="303" t="str">
        <f t="shared" si="1518"/>
        <v/>
      </c>
      <c r="V2082" s="300" t="str">
        <f t="shared" si="1519"/>
        <v/>
      </c>
      <c r="W2082" s="192" t="str">
        <f t="shared" si="1520"/>
        <v/>
      </c>
      <c r="X2082" s="303" t="str">
        <f t="shared" si="1521"/>
        <v/>
      </c>
      <c r="Y2082" s="300" t="str">
        <f t="shared" si="1522"/>
        <v/>
      </c>
      <c r="Z2082" s="300" t="str">
        <f t="shared" si="1523"/>
        <v/>
      </c>
      <c r="AA2082" s="303" t="str">
        <f t="shared" si="1524"/>
        <v/>
      </c>
      <c r="AB2082" s="300" t="str">
        <f t="shared" si="1525"/>
        <v/>
      </c>
      <c r="AC2082" s="300" t="str">
        <f t="shared" si="1526"/>
        <v/>
      </c>
      <c r="AD2082" s="300" t="str">
        <f t="shared" si="1527"/>
        <v/>
      </c>
      <c r="AE2082" s="192" t="str">
        <f t="shared" si="1528"/>
        <v/>
      </c>
      <c r="AF2082" s="192" t="str">
        <f t="shared" si="1529"/>
        <v/>
      </c>
      <c r="AG2082" s="192"/>
      <c r="AJ2082" s="300" t="str">
        <f t="shared" si="1530"/>
        <v/>
      </c>
      <c r="AK2082" s="300" t="str">
        <f t="shared" si="1531"/>
        <v/>
      </c>
      <c r="AL2082" s="300" t="str">
        <f t="shared" si="1532"/>
        <v/>
      </c>
      <c r="AM2082" s="300" t="str">
        <f t="shared" si="1533"/>
        <v/>
      </c>
      <c r="AN2082" s="300" t="str">
        <f t="shared" si="1534"/>
        <v/>
      </c>
      <c r="AO2082" s="300" t="str">
        <f t="shared" si="1535"/>
        <v/>
      </c>
      <c r="AP2082" s="300" t="str">
        <f t="shared" si="1536"/>
        <v/>
      </c>
      <c r="AQ2082" s="300" t="str">
        <f t="shared" si="1537"/>
        <v/>
      </c>
      <c r="AR2082" s="306" t="str">
        <f t="shared" si="1538"/>
        <v/>
      </c>
      <c r="AS2082" s="300" t="str">
        <f t="shared" si="1539"/>
        <v/>
      </c>
      <c r="AT2082" s="300" t="str">
        <f t="shared" si="1540"/>
        <v/>
      </c>
      <c r="AU2082" s="192" t="str">
        <f t="shared" si="1541"/>
        <v>рбс</v>
      </c>
      <c r="AV2082" s="192" t="str">
        <f t="shared" si="1542"/>
        <v>рбс87525679общпро</v>
      </c>
      <c r="AW2082" s="191">
        <f t="shared" si="1543"/>
        <v>0</v>
      </c>
      <c r="AX2082" s="191">
        <f t="shared" si="1544"/>
        <v>0</v>
      </c>
      <c r="AY2082" s="191">
        <f t="shared" si="1545"/>
        <v>47500</v>
      </c>
      <c r="AZ2082" s="191">
        <f t="shared" si="1546"/>
        <v>0</v>
      </c>
      <c r="BA2082" s="193">
        <f t="shared" si="1547"/>
        <v>1</v>
      </c>
      <c r="BB2082" s="193">
        <f t="shared" si="1548"/>
        <v>1</v>
      </c>
      <c r="BC2082" s="193">
        <f t="shared" si="1549"/>
        <v>1</v>
      </c>
      <c r="BD2082" s="191">
        <f t="shared" si="1509"/>
        <v>47500</v>
      </c>
      <c r="BE2082" s="191">
        <f t="shared" si="1550"/>
        <v>0</v>
      </c>
      <c r="BF2082" s="210">
        <f t="shared" si="1551"/>
        <v>47500</v>
      </c>
      <c r="BG2082" s="211">
        <f t="shared" si="1552"/>
        <v>47500</v>
      </c>
      <c r="BH2082" s="289"/>
      <c r="BI2082" s="289"/>
      <c r="BJ2082" s="228"/>
      <c r="BK2082" s="228"/>
      <c r="BL2082" s="233" t="str">
        <f t="shared" si="1553"/>
        <v/>
      </c>
    </row>
    <row r="2083" spans="1:64" ht="12" customHeight="1">
      <c r="A2083" s="333" t="s">
        <v>779</v>
      </c>
      <c r="B2083" s="381" t="s">
        <v>327</v>
      </c>
      <c r="C2083" s="333" t="s">
        <v>780</v>
      </c>
      <c r="D2083" s="381" t="s">
        <v>316</v>
      </c>
      <c r="E2083" s="381" t="s">
        <v>1443</v>
      </c>
      <c r="F2083" s="381" t="s">
        <v>586</v>
      </c>
      <c r="G2083" s="381" t="s">
        <v>397</v>
      </c>
      <c r="H2083" s="100" t="s">
        <v>653</v>
      </c>
      <c r="I2083" s="381" t="s">
        <v>505</v>
      </c>
      <c r="J2083" s="382">
        <v>28170</v>
      </c>
      <c r="K2083" s="382">
        <v>28163</v>
      </c>
      <c r="L2083" s="191" t="str">
        <f t="shared" si="1512"/>
        <v>875256790701011004001024434001</v>
      </c>
      <c r="M2083" s="192">
        <f t="array" ref="M2083">IF(COUNT(SEARCH(Удалить_Роспись_КВСР,$B2083)*SEARCH(Удалить_Роспись_ПБС,$C2083)*SEARCH(Удалить_Роспись_КФСР, $D2083)*SEARCH(Удалить_Роспись_КЦСР,$E2083)*SEARCH(Удалить_Роспись_КВР,$F2083)*SEARCH(Удалить_Роспись_ЭК,$H2083)*SEARCH(Удалить_Роспись_КР,$I2083))&gt;0,0,1)</f>
        <v>0</v>
      </c>
      <c r="N2083" s="192">
        <f>IF(COUNT(SEARCH(Удалить_Индекс_КВСР,$B2083)*SEARCH(Удалить_Индекс_ПБС,$C2083)*SEARCH(Удалить_Индекс_КФСР,$D2083)*SEARCH(Удалить_Индекс_КЦСР,$E2083)*SEARCH(Удалить_Индекс_КВР,$F2083)*SEARCH(Удалить_Индекс_ЭК,$H2083)*SEARCH(Удалить_Индекс_КР,$I2083))&gt;0,0,1)</f>
        <v>1</v>
      </c>
      <c r="O2083" s="192" t="str">
        <f t="shared" si="1513"/>
        <v/>
      </c>
      <c r="P2083" s="192" t="str">
        <f t="shared" si="1554"/>
        <v/>
      </c>
      <c r="Q2083" s="300" t="str">
        <f t="shared" si="1514"/>
        <v/>
      </c>
      <c r="R2083" s="300" t="str">
        <f t="shared" si="1515"/>
        <v/>
      </c>
      <c r="S2083" s="300" t="str">
        <f t="shared" si="1516"/>
        <v/>
      </c>
      <c r="T2083" s="192" t="str">
        <f t="shared" si="1517"/>
        <v/>
      </c>
      <c r="U2083" s="303" t="str">
        <f t="shared" si="1518"/>
        <v/>
      </c>
      <c r="V2083" s="300" t="str">
        <f t="shared" si="1519"/>
        <v/>
      </c>
      <c r="W2083" s="192" t="str">
        <f t="shared" si="1520"/>
        <v/>
      </c>
      <c r="X2083" s="303" t="str">
        <f t="shared" si="1521"/>
        <v/>
      </c>
      <c r="Y2083" s="300" t="str">
        <f t="shared" si="1522"/>
        <v/>
      </c>
      <c r="Z2083" s="300" t="str">
        <f t="shared" si="1523"/>
        <v/>
      </c>
      <c r="AA2083" s="303" t="str">
        <f t="shared" si="1524"/>
        <v/>
      </c>
      <c r="AB2083" s="300" t="str">
        <f t="shared" si="1525"/>
        <v/>
      </c>
      <c r="AC2083" s="300" t="str">
        <f t="shared" si="1526"/>
        <v/>
      </c>
      <c r="AD2083" s="300" t="str">
        <f t="shared" si="1527"/>
        <v/>
      </c>
      <c r="AE2083" s="192" t="str">
        <f t="shared" si="1528"/>
        <v/>
      </c>
      <c r="AF2083" s="192" t="str">
        <f t="shared" si="1529"/>
        <v/>
      </c>
      <c r="AG2083" s="192"/>
      <c r="AJ2083" s="300" t="str">
        <f t="shared" si="1530"/>
        <v/>
      </c>
      <c r="AK2083" s="300" t="str">
        <f t="shared" si="1531"/>
        <v/>
      </c>
      <c r="AL2083" s="300" t="str">
        <f t="shared" si="1532"/>
        <v/>
      </c>
      <c r="AM2083" s="300" t="str">
        <f t="shared" si="1533"/>
        <v/>
      </c>
      <c r="AN2083" s="300" t="str">
        <f t="shared" si="1534"/>
        <v/>
      </c>
      <c r="AO2083" s="300" t="str">
        <f t="shared" si="1535"/>
        <v/>
      </c>
      <c r="AP2083" s="300" t="str">
        <f t="shared" si="1536"/>
        <v/>
      </c>
      <c r="AQ2083" s="300" t="str">
        <f t="shared" si="1537"/>
        <v/>
      </c>
      <c r="AR2083" s="306" t="str">
        <f t="shared" si="1538"/>
        <v/>
      </c>
      <c r="AS2083" s="300" t="str">
        <f t="shared" si="1539"/>
        <v/>
      </c>
      <c r="AT2083" s="300" t="str">
        <f t="shared" si="1540"/>
        <v/>
      </c>
      <c r="AU2083" s="192" t="str">
        <f t="shared" si="1541"/>
        <v>рбс</v>
      </c>
      <c r="AV2083" s="192" t="str">
        <f t="shared" si="1542"/>
        <v>рбс87525679общпро</v>
      </c>
      <c r="AW2083" s="191">
        <f t="shared" si="1543"/>
        <v>0</v>
      </c>
      <c r="AX2083" s="191">
        <f t="shared" si="1544"/>
        <v>0</v>
      </c>
      <c r="AY2083" s="191">
        <f t="shared" si="1545"/>
        <v>28170</v>
      </c>
      <c r="AZ2083" s="191">
        <f t="shared" si="1546"/>
        <v>28163</v>
      </c>
      <c r="BA2083" s="193">
        <f t="shared" si="1547"/>
        <v>1</v>
      </c>
      <c r="BB2083" s="193">
        <f t="shared" si="1548"/>
        <v>1</v>
      </c>
      <c r="BC2083" s="193">
        <f t="shared" si="1549"/>
        <v>1</v>
      </c>
      <c r="BD2083" s="191">
        <f t="shared" si="1509"/>
        <v>28170</v>
      </c>
      <c r="BE2083" s="191">
        <f t="shared" si="1550"/>
        <v>28163</v>
      </c>
      <c r="BF2083" s="210">
        <f t="shared" si="1551"/>
        <v>28170</v>
      </c>
      <c r="BG2083" s="211">
        <f t="shared" si="1552"/>
        <v>28170</v>
      </c>
      <c r="BH2083" s="289" t="str">
        <f t="shared" ref="BH2083:BH2088" si="1555">B2083</f>
        <v>875</v>
      </c>
      <c r="BI2083" s="289" t="str">
        <f t="shared" ref="BI2083:BI2088" si="1556">D2083</f>
        <v>0701</v>
      </c>
      <c r="BJ2083" s="284" t="s">
        <v>592</v>
      </c>
      <c r="BK2083" s="284" t="s">
        <v>586</v>
      </c>
      <c r="BL2083" s="233" t="str">
        <f t="shared" si="1553"/>
        <v/>
      </c>
    </row>
    <row r="2084" spans="1:64" ht="12" customHeight="1">
      <c r="A2084" s="333" t="s">
        <v>779</v>
      </c>
      <c r="B2084" s="381" t="s">
        <v>327</v>
      </c>
      <c r="C2084" s="333" t="s">
        <v>780</v>
      </c>
      <c r="D2084" s="381" t="s">
        <v>316</v>
      </c>
      <c r="E2084" s="381" t="s">
        <v>1443</v>
      </c>
      <c r="F2084" s="381" t="s">
        <v>658</v>
      </c>
      <c r="G2084" s="381" t="s">
        <v>395</v>
      </c>
      <c r="H2084" s="100" t="s">
        <v>653</v>
      </c>
      <c r="I2084" s="381" t="s">
        <v>505</v>
      </c>
      <c r="J2084" s="382">
        <v>3247</v>
      </c>
      <c r="K2084" s="382">
        <v>3247</v>
      </c>
      <c r="L2084" s="191" t="str">
        <f t="shared" si="1512"/>
        <v>875256790701011004001085329001</v>
      </c>
      <c r="M2084" s="192">
        <f t="array" ref="M2084">IF(COUNT(SEARCH(Удалить_Роспись_КВСР,$B2084)*SEARCH(Удалить_Роспись_ПБС,$C2084)*SEARCH(Удалить_Роспись_КФСР, $D2084)*SEARCH(Удалить_Роспись_КЦСР,$E2084)*SEARCH(Удалить_Роспись_КВР,$F2084)*SEARCH(Удалить_Роспись_ЭК,$H2084)*SEARCH(Удалить_Роспись_КР,$I2084))&gt;0,0,1)</f>
        <v>0</v>
      </c>
      <c r="N2084" s="192">
        <v>0</v>
      </c>
      <c r="O2084" s="192" t="str">
        <f t="shared" si="1513"/>
        <v/>
      </c>
      <c r="P2084" s="192" t="str">
        <f t="shared" si="1554"/>
        <v/>
      </c>
      <c r="Q2084" s="300" t="str">
        <f t="shared" si="1514"/>
        <v/>
      </c>
      <c r="R2084" s="300" t="str">
        <f t="shared" si="1515"/>
        <v/>
      </c>
      <c r="S2084" s="300" t="str">
        <f t="shared" si="1516"/>
        <v/>
      </c>
      <c r="T2084" s="192" t="str">
        <f t="shared" si="1517"/>
        <v/>
      </c>
      <c r="U2084" s="303" t="str">
        <f t="shared" si="1518"/>
        <v/>
      </c>
      <c r="V2084" s="300" t="str">
        <f t="shared" si="1519"/>
        <v/>
      </c>
      <c r="W2084" s="192" t="str">
        <f t="shared" si="1520"/>
        <v/>
      </c>
      <c r="X2084" s="303" t="str">
        <f t="shared" si="1521"/>
        <v/>
      </c>
      <c r="Y2084" s="300" t="str">
        <f t="shared" si="1522"/>
        <v/>
      </c>
      <c r="Z2084" s="300" t="str">
        <f t="shared" si="1523"/>
        <v/>
      </c>
      <c r="AA2084" s="303" t="str">
        <f t="shared" si="1524"/>
        <v/>
      </c>
      <c r="AB2084" s="300" t="str">
        <f t="shared" si="1525"/>
        <v/>
      </c>
      <c r="AC2084" s="300" t="str">
        <f t="shared" si="1526"/>
        <v/>
      </c>
      <c r="AD2084" s="300" t="str">
        <f t="shared" si="1527"/>
        <v/>
      </c>
      <c r="AE2084" s="192" t="str">
        <f t="shared" si="1528"/>
        <v/>
      </c>
      <c r="AF2084" s="192" t="str">
        <f t="shared" si="1529"/>
        <v/>
      </c>
      <c r="AG2084" s="192"/>
      <c r="AJ2084" s="300" t="str">
        <f t="shared" si="1530"/>
        <v/>
      </c>
      <c r="AK2084" s="300" t="str">
        <f t="shared" si="1531"/>
        <v/>
      </c>
      <c r="AL2084" s="300" t="str">
        <f t="shared" si="1532"/>
        <v/>
      </c>
      <c r="AM2084" s="300" t="str">
        <f t="shared" si="1533"/>
        <v/>
      </c>
      <c r="AN2084" s="300" t="str">
        <f t="shared" si="1534"/>
        <v/>
      </c>
      <c r="AO2084" s="300" t="str">
        <f t="shared" si="1535"/>
        <v/>
      </c>
      <c r="AP2084" s="300" t="str">
        <f t="shared" si="1536"/>
        <v/>
      </c>
      <c r="AQ2084" s="300" t="str">
        <f t="shared" si="1537"/>
        <v/>
      </c>
      <c r="AR2084" s="306" t="str">
        <f t="shared" si="1538"/>
        <v/>
      </c>
      <c r="AS2084" s="300" t="str">
        <f t="shared" si="1539"/>
        <v/>
      </c>
      <c r="AT2084" s="300" t="str">
        <f t="shared" si="1540"/>
        <v/>
      </c>
      <c r="AU2084" s="192" t="str">
        <f t="shared" si="1541"/>
        <v>рбс</v>
      </c>
      <c r="AV2084" s="192" t="str">
        <f t="shared" si="1542"/>
        <v>рбс87525679общпро</v>
      </c>
      <c r="AW2084" s="191">
        <f t="shared" si="1543"/>
        <v>0</v>
      </c>
      <c r="AX2084" s="191">
        <f t="shared" si="1544"/>
        <v>0</v>
      </c>
      <c r="AY2084" s="191">
        <f t="shared" si="1545"/>
        <v>0</v>
      </c>
      <c r="AZ2084" s="191">
        <f t="shared" si="1546"/>
        <v>0</v>
      </c>
      <c r="BA2084" s="193">
        <f t="shared" si="1547"/>
        <v>1</v>
      </c>
      <c r="BB2084" s="193">
        <f t="shared" si="1548"/>
        <v>1</v>
      </c>
      <c r="BC2084" s="193">
        <f t="shared" si="1549"/>
        <v>1</v>
      </c>
      <c r="BD2084" s="191">
        <f t="shared" si="1509"/>
        <v>0</v>
      </c>
      <c r="BE2084" s="191">
        <f t="shared" si="1550"/>
        <v>0</v>
      </c>
      <c r="BF2084" s="210">
        <f t="shared" si="1551"/>
        <v>0</v>
      </c>
      <c r="BG2084" s="211">
        <f t="shared" si="1552"/>
        <v>0</v>
      </c>
      <c r="BH2084" s="289" t="str">
        <f t="shared" si="1555"/>
        <v>875</v>
      </c>
      <c r="BI2084" s="289" t="str">
        <f t="shared" si="1556"/>
        <v>0701</v>
      </c>
      <c r="BJ2084" s="284" t="s">
        <v>592</v>
      </c>
      <c r="BK2084" s="284" t="s">
        <v>586</v>
      </c>
      <c r="BL2084" s="233" t="str">
        <f t="shared" si="1553"/>
        <v/>
      </c>
    </row>
    <row r="2085" spans="1:64" ht="12" customHeight="1">
      <c r="A2085" s="333" t="s">
        <v>779</v>
      </c>
      <c r="B2085" s="381" t="s">
        <v>327</v>
      </c>
      <c r="C2085" s="333" t="s">
        <v>780</v>
      </c>
      <c r="D2085" s="381" t="s">
        <v>316</v>
      </c>
      <c r="E2085" s="381" t="s">
        <v>1444</v>
      </c>
      <c r="F2085" s="381" t="s">
        <v>608</v>
      </c>
      <c r="G2085" s="381" t="s">
        <v>385</v>
      </c>
      <c r="H2085" s="100" t="s">
        <v>653</v>
      </c>
      <c r="I2085" s="381" t="s">
        <v>505</v>
      </c>
      <c r="J2085" s="382">
        <v>444290</v>
      </c>
      <c r="K2085" s="382">
        <v>397180.75</v>
      </c>
      <c r="L2085" s="191" t="str">
        <f t="shared" si="1512"/>
        <v>875256790701011004101011121101</v>
      </c>
      <c r="M2085" s="192">
        <f t="array" ref="M2085">IF(COUNT(SEARCH(Удалить_Роспись_КВСР,$B2085)*SEARCH(Удалить_Роспись_ПБС,$C2085)*SEARCH(Удалить_Роспись_КФСР, $D2085)*SEARCH(Удалить_Роспись_КЦСР,$E2085)*SEARCH(Удалить_Роспись_КВР,$F2085)*SEARCH(Удалить_Роспись_ЭК,$H2085)*SEARCH(Удалить_Роспись_КР,$I2085))&gt;0,0,1)</f>
        <v>0</v>
      </c>
      <c r="N2085" s="192">
        <v>0</v>
      </c>
      <c r="O2085" s="192" t="str">
        <f t="shared" si="1513"/>
        <v/>
      </c>
      <c r="P2085" s="192" t="str">
        <f t="shared" si="1554"/>
        <v/>
      </c>
      <c r="Q2085" s="300" t="str">
        <f t="shared" si="1514"/>
        <v/>
      </c>
      <c r="R2085" s="300" t="str">
        <f t="shared" si="1515"/>
        <v/>
      </c>
      <c r="S2085" s="300" t="str">
        <f t="shared" si="1516"/>
        <v/>
      </c>
      <c r="T2085" s="192" t="str">
        <f t="shared" si="1517"/>
        <v/>
      </c>
      <c r="U2085" s="303" t="str">
        <f t="shared" si="1518"/>
        <v/>
      </c>
      <c r="V2085" s="300" t="str">
        <f t="shared" si="1519"/>
        <v/>
      </c>
      <c r="W2085" s="192" t="str">
        <f t="shared" si="1520"/>
        <v/>
      </c>
      <c r="X2085" s="303" t="str">
        <f t="shared" si="1521"/>
        <v/>
      </c>
      <c r="Y2085" s="300" t="str">
        <f t="shared" si="1522"/>
        <v/>
      </c>
      <c r="Z2085" s="300" t="str">
        <f t="shared" si="1523"/>
        <v/>
      </c>
      <c r="AA2085" s="303" t="str">
        <f t="shared" si="1524"/>
        <v/>
      </c>
      <c r="AB2085" s="300" t="str">
        <f t="shared" si="1525"/>
        <v/>
      </c>
      <c r="AC2085" s="300" t="str">
        <f t="shared" si="1526"/>
        <v/>
      </c>
      <c r="AD2085" s="300" t="str">
        <f t="shared" si="1527"/>
        <v/>
      </c>
      <c r="AE2085" s="192" t="str">
        <f t="shared" si="1528"/>
        <v/>
      </c>
      <c r="AF2085" s="192" t="str">
        <f t="shared" si="1529"/>
        <v/>
      </c>
      <c r="AG2085" s="192"/>
      <c r="AJ2085" s="300" t="str">
        <f t="shared" si="1530"/>
        <v/>
      </c>
      <c r="AK2085" s="300" t="str">
        <f t="shared" si="1531"/>
        <v/>
      </c>
      <c r="AL2085" s="300" t="str">
        <f t="shared" si="1532"/>
        <v/>
      </c>
      <c r="AM2085" s="300" t="str">
        <f t="shared" si="1533"/>
        <v/>
      </c>
      <c r="AN2085" s="300" t="str">
        <f t="shared" si="1534"/>
        <v/>
      </c>
      <c r="AO2085" s="300" t="str">
        <f t="shared" si="1535"/>
        <v/>
      </c>
      <c r="AP2085" s="300" t="str">
        <f t="shared" si="1536"/>
        <v/>
      </c>
      <c r="AQ2085" s="300" t="str">
        <f t="shared" si="1537"/>
        <v/>
      </c>
      <c r="AR2085" s="306" t="str">
        <f t="shared" si="1538"/>
        <v/>
      </c>
      <c r="AS2085" s="300" t="str">
        <f t="shared" si="1539"/>
        <v/>
      </c>
      <c r="AT2085" s="300" t="str">
        <f t="shared" si="1540"/>
        <v/>
      </c>
      <c r="AU2085" s="192" t="str">
        <f t="shared" si="1541"/>
        <v>рбс</v>
      </c>
      <c r="AV2085" s="192" t="str">
        <f t="shared" si="1542"/>
        <v>рбс87525679общопл</v>
      </c>
      <c r="AW2085" s="191">
        <f t="shared" si="1543"/>
        <v>0</v>
      </c>
      <c r="AX2085" s="191">
        <f t="shared" si="1544"/>
        <v>0</v>
      </c>
      <c r="AY2085" s="191">
        <f t="shared" si="1545"/>
        <v>0</v>
      </c>
      <c r="AZ2085" s="191">
        <f t="shared" si="1546"/>
        <v>0</v>
      </c>
      <c r="BA2085" s="193">
        <f t="shared" si="1547"/>
        <v>1</v>
      </c>
      <c r="BB2085" s="193">
        <f t="shared" si="1548"/>
        <v>1</v>
      </c>
      <c r="BC2085" s="193">
        <f t="shared" si="1549"/>
        <v>1</v>
      </c>
      <c r="BD2085" s="191">
        <f t="shared" si="1509"/>
        <v>0</v>
      </c>
      <c r="BE2085" s="191">
        <f t="shared" si="1550"/>
        <v>0</v>
      </c>
      <c r="BF2085" s="210">
        <f t="shared" si="1551"/>
        <v>0</v>
      </c>
      <c r="BG2085" s="211">
        <f t="shared" si="1552"/>
        <v>0</v>
      </c>
      <c r="BH2085" s="289" t="str">
        <f t="shared" si="1555"/>
        <v>875</v>
      </c>
      <c r="BI2085" s="289" t="str">
        <f t="shared" si="1556"/>
        <v>0701</v>
      </c>
      <c r="BJ2085" s="284" t="s">
        <v>592</v>
      </c>
      <c r="BK2085" s="284" t="s">
        <v>586</v>
      </c>
      <c r="BL2085" s="233" t="str">
        <f t="shared" si="1553"/>
        <v/>
      </c>
    </row>
    <row r="2086" spans="1:64" ht="12" customHeight="1">
      <c r="A2086" s="333" t="s">
        <v>779</v>
      </c>
      <c r="B2086" s="381" t="s">
        <v>327</v>
      </c>
      <c r="C2086" s="333" t="s">
        <v>780</v>
      </c>
      <c r="D2086" s="381" t="s">
        <v>316</v>
      </c>
      <c r="E2086" s="381" t="s">
        <v>1444</v>
      </c>
      <c r="F2086" s="381" t="s">
        <v>902</v>
      </c>
      <c r="G2086" s="381" t="s">
        <v>387</v>
      </c>
      <c r="H2086" s="100" t="s">
        <v>653</v>
      </c>
      <c r="I2086" s="381" t="s">
        <v>505</v>
      </c>
      <c r="J2086" s="382">
        <v>132234.01</v>
      </c>
      <c r="K2086" s="382">
        <v>114867.47</v>
      </c>
      <c r="L2086" s="191" t="str">
        <f t="shared" si="1512"/>
        <v>875256790701011004101011921301</v>
      </c>
      <c r="M2086" s="192">
        <f t="array" ref="M2086">IF(COUNT(SEARCH(Удалить_Роспись_КВСР,$B2086)*SEARCH(Удалить_Роспись_ПБС,$C2086)*SEARCH(Удалить_Роспись_КФСР, $D2086)*SEARCH(Удалить_Роспись_КЦСР,$E2086)*SEARCH(Удалить_Роспись_КВР,$F2086)*SEARCH(Удалить_Роспись_ЭК,$H2086)*SEARCH(Удалить_Роспись_КР,$I2086))&gt;0,0,1)</f>
        <v>0</v>
      </c>
      <c r="N2086" s="192">
        <v>0</v>
      </c>
      <c r="O2086" s="192" t="str">
        <f t="shared" si="1513"/>
        <v/>
      </c>
      <c r="P2086" s="192" t="str">
        <f t="shared" si="1554"/>
        <v/>
      </c>
      <c r="Q2086" s="300" t="str">
        <f t="shared" si="1514"/>
        <v/>
      </c>
      <c r="R2086" s="300" t="str">
        <f t="shared" si="1515"/>
        <v/>
      </c>
      <c r="S2086" s="300" t="str">
        <f t="shared" si="1516"/>
        <v/>
      </c>
      <c r="T2086" s="192" t="str">
        <f t="shared" si="1517"/>
        <v/>
      </c>
      <c r="U2086" s="303" t="str">
        <f t="shared" si="1518"/>
        <v/>
      </c>
      <c r="V2086" s="300" t="str">
        <f t="shared" si="1519"/>
        <v/>
      </c>
      <c r="W2086" s="192" t="str">
        <f t="shared" si="1520"/>
        <v/>
      </c>
      <c r="X2086" s="303" t="str">
        <f t="shared" si="1521"/>
        <v/>
      </c>
      <c r="Y2086" s="300" t="str">
        <f t="shared" si="1522"/>
        <v/>
      </c>
      <c r="Z2086" s="300" t="str">
        <f t="shared" si="1523"/>
        <v/>
      </c>
      <c r="AA2086" s="303" t="str">
        <f t="shared" si="1524"/>
        <v/>
      </c>
      <c r="AB2086" s="300" t="str">
        <f t="shared" si="1525"/>
        <v/>
      </c>
      <c r="AC2086" s="300" t="str">
        <f t="shared" si="1526"/>
        <v/>
      </c>
      <c r="AD2086" s="300" t="str">
        <f t="shared" si="1527"/>
        <v/>
      </c>
      <c r="AE2086" s="192" t="str">
        <f t="shared" si="1528"/>
        <v/>
      </c>
      <c r="AF2086" s="192" t="str">
        <f t="shared" si="1529"/>
        <v/>
      </c>
      <c r="AG2086" s="192"/>
      <c r="AJ2086" s="300" t="str">
        <f t="shared" si="1530"/>
        <v/>
      </c>
      <c r="AK2086" s="300" t="str">
        <f t="shared" si="1531"/>
        <v/>
      </c>
      <c r="AL2086" s="300" t="str">
        <f t="shared" si="1532"/>
        <v/>
      </c>
      <c r="AM2086" s="300" t="str">
        <f t="shared" si="1533"/>
        <v/>
      </c>
      <c r="AN2086" s="300" t="str">
        <f t="shared" si="1534"/>
        <v/>
      </c>
      <c r="AO2086" s="300" t="str">
        <f t="shared" si="1535"/>
        <v/>
      </c>
      <c r="AP2086" s="300" t="str">
        <f t="shared" si="1536"/>
        <v/>
      </c>
      <c r="AQ2086" s="300" t="str">
        <f t="shared" si="1537"/>
        <v/>
      </c>
      <c r="AR2086" s="306" t="str">
        <f t="shared" si="1538"/>
        <v/>
      </c>
      <c r="AS2086" s="300" t="str">
        <f t="shared" si="1539"/>
        <v/>
      </c>
      <c r="AT2086" s="300" t="str">
        <f t="shared" si="1540"/>
        <v/>
      </c>
      <c r="AU2086" s="192" t="str">
        <f t="shared" si="1541"/>
        <v>рбс</v>
      </c>
      <c r="AV2086" s="192" t="str">
        <f t="shared" si="1542"/>
        <v>рбс87525679общопл</v>
      </c>
      <c r="AW2086" s="191">
        <f t="shared" si="1543"/>
        <v>0</v>
      </c>
      <c r="AX2086" s="191">
        <f t="shared" si="1544"/>
        <v>0</v>
      </c>
      <c r="AY2086" s="191">
        <f t="shared" si="1545"/>
        <v>0</v>
      </c>
      <c r="AZ2086" s="191">
        <f t="shared" si="1546"/>
        <v>0</v>
      </c>
      <c r="BA2086" s="193">
        <f t="shared" si="1547"/>
        <v>1</v>
      </c>
      <c r="BB2086" s="193">
        <f t="shared" si="1548"/>
        <v>1</v>
      </c>
      <c r="BC2086" s="193">
        <f t="shared" si="1549"/>
        <v>1</v>
      </c>
      <c r="BD2086" s="191">
        <f t="shared" si="1509"/>
        <v>0</v>
      </c>
      <c r="BE2086" s="191">
        <f t="shared" si="1550"/>
        <v>0</v>
      </c>
      <c r="BF2086" s="210">
        <f t="shared" si="1551"/>
        <v>0</v>
      </c>
      <c r="BG2086" s="211">
        <f t="shared" si="1552"/>
        <v>0</v>
      </c>
      <c r="BH2086" s="289" t="str">
        <f t="shared" si="1555"/>
        <v>875</v>
      </c>
      <c r="BI2086" s="289" t="str">
        <f t="shared" si="1556"/>
        <v>0701</v>
      </c>
      <c r="BJ2086" s="284" t="s">
        <v>592</v>
      </c>
      <c r="BK2086" s="284" t="s">
        <v>586</v>
      </c>
      <c r="BL2086" s="233" t="str">
        <f t="shared" si="1553"/>
        <v/>
      </c>
    </row>
    <row r="2087" spans="1:64" ht="12" customHeight="1">
      <c r="A2087" s="333" t="s">
        <v>779</v>
      </c>
      <c r="B2087" s="381" t="s">
        <v>327</v>
      </c>
      <c r="C2087" s="333" t="s">
        <v>780</v>
      </c>
      <c r="D2087" s="381" t="s">
        <v>316</v>
      </c>
      <c r="E2087" s="381" t="s">
        <v>1445</v>
      </c>
      <c r="F2087" s="381" t="s">
        <v>589</v>
      </c>
      <c r="G2087" s="381" t="s">
        <v>386</v>
      </c>
      <c r="H2087" s="100" t="s">
        <v>653</v>
      </c>
      <c r="I2087" s="381" t="s">
        <v>505</v>
      </c>
      <c r="J2087" s="382">
        <v>28783.1</v>
      </c>
      <c r="K2087" s="382">
        <v>28783.1</v>
      </c>
      <c r="L2087" s="191" t="str">
        <f t="shared" si="1512"/>
        <v>875256790701011004701011221201</v>
      </c>
      <c r="M2087" s="192">
        <f t="array" ref="M2087">IF(COUNT(SEARCH(Удалить_Роспись_КВСР,$B2087)*SEARCH(Удалить_Роспись_ПБС,$C2087)*SEARCH(Удалить_Роспись_КФСР, $D2087)*SEARCH(Удалить_Роспись_КЦСР,$E2087)*SEARCH(Удалить_Роспись_КВР,$F2087)*SEARCH(Удалить_Роспись_ЭК,$H2087)*SEARCH(Удалить_Роспись_КР,$I2087))&gt;0,0,1)</f>
        <v>0</v>
      </c>
      <c r="N2087" s="192">
        <f>IF(COUNT(SEARCH(Удалить_Индекс_КВСР,$B2087)*SEARCH(Удалить_Индекс_ПБС,$C2087)*SEARCH(Удалить_Индекс_КФСР,$D2087)*SEARCH(Удалить_Индекс_КЦСР,$E2087)*SEARCH(Удалить_Индекс_КВР,$F2087)*SEARCH(Удалить_Индекс_ЭК,$H2087)*SEARCH(Удалить_Индекс_КР,$I2087))&gt;0,0,1)</f>
        <v>1</v>
      </c>
      <c r="O2087" s="192" t="str">
        <f t="shared" si="1513"/>
        <v/>
      </c>
      <c r="P2087" s="192" t="str">
        <f t="shared" si="1554"/>
        <v/>
      </c>
      <c r="Q2087" s="300" t="str">
        <f t="shared" si="1514"/>
        <v/>
      </c>
      <c r="R2087" s="300" t="str">
        <f t="shared" si="1515"/>
        <v/>
      </c>
      <c r="S2087" s="300" t="str">
        <f t="shared" si="1516"/>
        <v/>
      </c>
      <c r="T2087" s="192" t="str">
        <f t="shared" si="1517"/>
        <v/>
      </c>
      <c r="U2087" s="303" t="str">
        <f t="shared" si="1518"/>
        <v/>
      </c>
      <c r="V2087" s="300" t="str">
        <f t="shared" si="1519"/>
        <v/>
      </c>
      <c r="W2087" s="192" t="str">
        <f t="shared" si="1520"/>
        <v/>
      </c>
      <c r="X2087" s="303" t="str">
        <f t="shared" si="1521"/>
        <v/>
      </c>
      <c r="Y2087" s="300" t="str">
        <f t="shared" si="1522"/>
        <v/>
      </c>
      <c r="Z2087" s="300" t="str">
        <f t="shared" si="1523"/>
        <v/>
      </c>
      <c r="AA2087" s="303" t="str">
        <f t="shared" si="1524"/>
        <v/>
      </c>
      <c r="AB2087" s="300" t="str">
        <f t="shared" si="1525"/>
        <v/>
      </c>
      <c r="AC2087" s="300" t="str">
        <f t="shared" si="1526"/>
        <v/>
      </c>
      <c r="AD2087" s="300" t="str">
        <f t="shared" si="1527"/>
        <v/>
      </c>
      <c r="AE2087" s="192" t="str">
        <f t="shared" si="1528"/>
        <v/>
      </c>
      <c r="AF2087" s="192" t="str">
        <f t="shared" si="1529"/>
        <v/>
      </c>
      <c r="AG2087" s="192"/>
      <c r="AJ2087" s="300" t="str">
        <f t="shared" si="1530"/>
        <v/>
      </c>
      <c r="AK2087" s="300" t="str">
        <f t="shared" si="1531"/>
        <v/>
      </c>
      <c r="AL2087" s="300" t="str">
        <f t="shared" si="1532"/>
        <v/>
      </c>
      <c r="AM2087" s="300" t="str">
        <f t="shared" si="1533"/>
        <v/>
      </c>
      <c r="AN2087" s="300" t="str">
        <f t="shared" si="1534"/>
        <v/>
      </c>
      <c r="AO2087" s="300" t="str">
        <f t="shared" si="1535"/>
        <v/>
      </c>
      <c r="AP2087" s="300" t="str">
        <f t="shared" si="1536"/>
        <v/>
      </c>
      <c r="AQ2087" s="300" t="str">
        <f t="shared" si="1537"/>
        <v/>
      </c>
      <c r="AR2087" s="306" t="str">
        <f t="shared" si="1538"/>
        <v/>
      </c>
      <c r="AS2087" s="300" t="str">
        <f t="shared" si="1539"/>
        <v/>
      </c>
      <c r="AT2087" s="300" t="str">
        <f t="shared" si="1540"/>
        <v/>
      </c>
      <c r="AU2087" s="192" t="str">
        <f t="shared" si="1541"/>
        <v>рбс</v>
      </c>
      <c r="AV2087" s="192" t="str">
        <f t="shared" si="1542"/>
        <v>рбс87525679общпро</v>
      </c>
      <c r="AW2087" s="191">
        <f t="shared" si="1543"/>
        <v>0</v>
      </c>
      <c r="AX2087" s="191">
        <f t="shared" si="1544"/>
        <v>0</v>
      </c>
      <c r="AY2087" s="191">
        <f t="shared" si="1545"/>
        <v>28783.1</v>
      </c>
      <c r="AZ2087" s="191">
        <f t="shared" si="1546"/>
        <v>28783.1</v>
      </c>
      <c r="BA2087" s="193">
        <f t="shared" si="1547"/>
        <v>1</v>
      </c>
      <c r="BB2087" s="193">
        <f t="shared" si="1548"/>
        <v>1</v>
      </c>
      <c r="BC2087" s="193">
        <f t="shared" si="1549"/>
        <v>1</v>
      </c>
      <c r="BD2087" s="191">
        <f t="shared" si="1509"/>
        <v>28783.1</v>
      </c>
      <c r="BE2087" s="191">
        <f t="shared" si="1550"/>
        <v>28783.1</v>
      </c>
      <c r="BF2087" s="210">
        <f t="shared" si="1551"/>
        <v>28783.1</v>
      </c>
      <c r="BG2087" s="211">
        <f t="shared" si="1552"/>
        <v>28783.1</v>
      </c>
      <c r="BH2087" s="289" t="str">
        <f t="shared" si="1555"/>
        <v>875</v>
      </c>
      <c r="BI2087" s="289" t="str">
        <f t="shared" si="1556"/>
        <v>0701</v>
      </c>
      <c r="BJ2087" s="284" t="s">
        <v>592</v>
      </c>
      <c r="BK2087" s="284" t="s">
        <v>586</v>
      </c>
      <c r="BL2087" s="233" t="str">
        <f t="shared" si="1553"/>
        <v/>
      </c>
    </row>
    <row r="2088" spans="1:64" ht="12" customHeight="1">
      <c r="A2088" s="333" t="s">
        <v>779</v>
      </c>
      <c r="B2088" s="381" t="s">
        <v>327</v>
      </c>
      <c r="C2088" s="333" t="s">
        <v>780</v>
      </c>
      <c r="D2088" s="381" t="s">
        <v>316</v>
      </c>
      <c r="E2088" s="381" t="s">
        <v>1446</v>
      </c>
      <c r="F2088" s="381" t="s">
        <v>586</v>
      </c>
      <c r="G2088" s="381" t="s">
        <v>393</v>
      </c>
      <c r="H2088" s="100" t="s">
        <v>653</v>
      </c>
      <c r="I2088" s="381" t="s">
        <v>505</v>
      </c>
      <c r="J2088" s="382">
        <v>726926.4</v>
      </c>
      <c r="K2088" s="382">
        <v>404890.4</v>
      </c>
      <c r="L2088" s="191" t="str">
        <f t="shared" si="1512"/>
        <v>875256790701011004Г01024422301</v>
      </c>
      <c r="M2088" s="192">
        <f t="array" ref="M2088">IF(COUNT(SEARCH(Удалить_Роспись_КВСР,$B2088)*SEARCH(Удалить_Роспись_ПБС,$C2088)*SEARCH(Удалить_Роспись_КФСР, $D2088)*SEARCH(Удалить_Роспись_КЦСР,$E2088)*SEARCH(Удалить_Роспись_КВР,$F2088)*SEARCH(Удалить_Роспись_ЭК,$H2088)*SEARCH(Удалить_Роспись_КР,$I2088))&gt;0,0,1)</f>
        <v>0</v>
      </c>
      <c r="N2088" s="192">
        <f>IF(COUNT(SEARCH(Удалить_Индекс_КВСР,$B2088)*SEARCH(Удалить_Индекс_ПБС,$C2088)*SEARCH(Удалить_Индекс_КФСР,$D2088)*SEARCH(Удалить_Индекс_КЦСР,$E2088)*SEARCH(Удалить_Индекс_КВР,$F2088)*SEARCH(Удалить_Индекс_ЭК,$H2088)*SEARCH(Удалить_Индекс_КР,$I2088))&gt;0,0,1)</f>
        <v>1</v>
      </c>
      <c r="O2088" s="192" t="str">
        <f t="shared" si="1513"/>
        <v/>
      </c>
      <c r="P2088" s="192" t="str">
        <f t="shared" si="1554"/>
        <v/>
      </c>
      <c r="Q2088" s="300" t="str">
        <f t="shared" si="1514"/>
        <v/>
      </c>
      <c r="R2088" s="300" t="str">
        <f t="shared" si="1515"/>
        <v/>
      </c>
      <c r="S2088" s="300" t="str">
        <f t="shared" si="1516"/>
        <v/>
      </c>
      <c r="T2088" s="192" t="str">
        <f t="shared" si="1517"/>
        <v/>
      </c>
      <c r="U2088" s="303" t="str">
        <f t="shared" si="1518"/>
        <v/>
      </c>
      <c r="V2088" s="300" t="str">
        <f t="shared" si="1519"/>
        <v/>
      </c>
      <c r="W2088" s="192" t="str">
        <f t="shared" si="1520"/>
        <v/>
      </c>
      <c r="X2088" s="303" t="str">
        <f t="shared" si="1521"/>
        <v/>
      </c>
      <c r="Y2088" s="300" t="str">
        <f t="shared" si="1522"/>
        <v/>
      </c>
      <c r="Z2088" s="300" t="str">
        <f t="shared" si="1523"/>
        <v/>
      </c>
      <c r="AA2088" s="303" t="str">
        <f t="shared" si="1524"/>
        <v/>
      </c>
      <c r="AB2088" s="300" t="str">
        <f t="shared" si="1525"/>
        <v/>
      </c>
      <c r="AC2088" s="300" t="str">
        <f t="shared" si="1526"/>
        <v/>
      </c>
      <c r="AD2088" s="300" t="str">
        <f t="shared" si="1527"/>
        <v/>
      </c>
      <c r="AE2088" s="192" t="str">
        <f t="shared" si="1528"/>
        <v/>
      </c>
      <c r="AF2088" s="192" t="str">
        <f t="shared" si="1529"/>
        <v/>
      </c>
      <c r="AG2088" s="192"/>
      <c r="AJ2088" s="300" t="str">
        <f t="shared" si="1530"/>
        <v/>
      </c>
      <c r="AK2088" s="300" t="str">
        <f t="shared" si="1531"/>
        <v/>
      </c>
      <c r="AL2088" s="300" t="str">
        <f t="shared" si="1532"/>
        <v/>
      </c>
      <c r="AM2088" s="300" t="str">
        <f t="shared" si="1533"/>
        <v/>
      </c>
      <c r="AN2088" s="300" t="str">
        <f t="shared" si="1534"/>
        <v/>
      </c>
      <c r="AO2088" s="300" t="str">
        <f t="shared" si="1535"/>
        <v/>
      </c>
      <c r="AP2088" s="300" t="str">
        <f t="shared" si="1536"/>
        <v/>
      </c>
      <c r="AQ2088" s="300" t="str">
        <f t="shared" si="1537"/>
        <v/>
      </c>
      <c r="AR2088" s="306" t="str">
        <f t="shared" si="1538"/>
        <v/>
      </c>
      <c r="AS2088" s="300" t="str">
        <f t="shared" si="1539"/>
        <v/>
      </c>
      <c r="AT2088" s="300" t="str">
        <f t="shared" si="1540"/>
        <v/>
      </c>
      <c r="AU2088" s="192" t="str">
        <f t="shared" si="1541"/>
        <v>рбс</v>
      </c>
      <c r="AV2088" s="192" t="str">
        <f t="shared" si="1542"/>
        <v>рбс87525679общком</v>
      </c>
      <c r="AW2088" s="191">
        <f t="shared" si="1543"/>
        <v>0</v>
      </c>
      <c r="AX2088" s="191">
        <f t="shared" si="1544"/>
        <v>0</v>
      </c>
      <c r="AY2088" s="191">
        <f t="shared" si="1545"/>
        <v>726926.4</v>
      </c>
      <c r="AZ2088" s="191">
        <f t="shared" si="1546"/>
        <v>404890.4</v>
      </c>
      <c r="BA2088" s="193">
        <f t="shared" si="1547"/>
        <v>1</v>
      </c>
      <c r="BB2088" s="193">
        <f t="shared" si="1548"/>
        <v>1</v>
      </c>
      <c r="BC2088" s="193">
        <f t="shared" si="1549"/>
        <v>1</v>
      </c>
      <c r="BD2088" s="191">
        <f t="shared" si="1509"/>
        <v>726926.4</v>
      </c>
      <c r="BE2088" s="191">
        <f t="shared" si="1550"/>
        <v>404890.4</v>
      </c>
      <c r="BF2088" s="210">
        <f t="shared" si="1551"/>
        <v>726926.4</v>
      </c>
      <c r="BG2088" s="211">
        <f t="shared" si="1552"/>
        <v>726926.4</v>
      </c>
      <c r="BH2088" s="289" t="str">
        <f t="shared" si="1555"/>
        <v>875</v>
      </c>
      <c r="BI2088" s="289" t="str">
        <f t="shared" si="1556"/>
        <v>0701</v>
      </c>
      <c r="BJ2088" s="284" t="s">
        <v>592</v>
      </c>
      <c r="BK2088" s="284" t="s">
        <v>586</v>
      </c>
      <c r="BL2088" s="233" t="str">
        <f t="shared" si="1553"/>
        <v/>
      </c>
    </row>
    <row r="2089" spans="1:64" ht="12" customHeight="1">
      <c r="A2089" s="333" t="s">
        <v>779</v>
      </c>
      <c r="B2089" s="381" t="s">
        <v>327</v>
      </c>
      <c r="C2089" s="333" t="s">
        <v>780</v>
      </c>
      <c r="D2089" s="381" t="s">
        <v>316</v>
      </c>
      <c r="E2089" s="381" t="s">
        <v>1447</v>
      </c>
      <c r="F2089" s="381" t="s">
        <v>586</v>
      </c>
      <c r="G2089" s="381" t="s">
        <v>397</v>
      </c>
      <c r="H2089" s="100" t="s">
        <v>653</v>
      </c>
      <c r="I2089" s="381" t="s">
        <v>505</v>
      </c>
      <c r="J2089" s="382">
        <v>133795.01</v>
      </c>
      <c r="K2089" s="382">
        <v>86700.91</v>
      </c>
      <c r="L2089" s="191" t="str">
        <f t="shared" si="1512"/>
        <v>875256790701011004П01024434001</v>
      </c>
      <c r="M2089" s="192">
        <f t="array" ref="M2089">IF(COUNT(SEARCH(Удалить_Роспись_КВСР,$B2089)*SEARCH(Удалить_Роспись_ПБС,$C2089)*SEARCH(Удалить_Роспись_КФСР, $D2089)*SEARCH(Удалить_Роспись_КЦСР,$E2089)*SEARCH(Удалить_Роспись_КВР,$F2089)*SEARCH(Удалить_Роспись_ЭК,$H2089)*SEARCH(Удалить_Роспись_КР,$I2089))&gt;0,0,1)</f>
        <v>0</v>
      </c>
      <c r="N2089" s="192">
        <f>IF(COUNT(SEARCH(Удалить_Индекс_КВСР,$B2089)*SEARCH(Удалить_Индекс_ПБС,$C2089)*SEARCH(Удалить_Индекс_КФСР,$D2089)*SEARCH(Удалить_Индекс_КЦСР,$E2089)*SEARCH(Удалить_Индекс_КВР,$F2089)*SEARCH(Удалить_Индекс_ЭК,$H2089)*SEARCH(Удалить_Индекс_КР,$I2089))&gt;0,0,1)</f>
        <v>1</v>
      </c>
      <c r="O2089" s="192" t="str">
        <f t="shared" si="1513"/>
        <v/>
      </c>
      <c r="P2089" s="192" t="str">
        <f t="shared" si="1554"/>
        <v/>
      </c>
      <c r="Q2089" s="300" t="str">
        <f t="shared" si="1514"/>
        <v/>
      </c>
      <c r="R2089" s="300" t="str">
        <f t="shared" si="1515"/>
        <v/>
      </c>
      <c r="S2089" s="300" t="str">
        <f t="shared" si="1516"/>
        <v/>
      </c>
      <c r="T2089" s="192" t="str">
        <f t="shared" si="1517"/>
        <v/>
      </c>
      <c r="U2089" s="303" t="str">
        <f t="shared" si="1518"/>
        <v/>
      </c>
      <c r="V2089" s="300" t="str">
        <f t="shared" si="1519"/>
        <v/>
      </c>
      <c r="W2089" s="192" t="str">
        <f t="shared" si="1520"/>
        <v/>
      </c>
      <c r="X2089" s="303" t="str">
        <f t="shared" si="1521"/>
        <v/>
      </c>
      <c r="Y2089" s="300" t="str">
        <f t="shared" si="1522"/>
        <v/>
      </c>
      <c r="Z2089" s="300" t="str">
        <f t="shared" si="1523"/>
        <v/>
      </c>
      <c r="AA2089" s="303" t="str">
        <f t="shared" si="1524"/>
        <v/>
      </c>
      <c r="AB2089" s="300" t="str">
        <f t="shared" si="1525"/>
        <v/>
      </c>
      <c r="AC2089" s="300" t="str">
        <f t="shared" si="1526"/>
        <v/>
      </c>
      <c r="AD2089" s="300" t="str">
        <f t="shared" si="1527"/>
        <v/>
      </c>
      <c r="AE2089" s="192" t="str">
        <f t="shared" si="1528"/>
        <v/>
      </c>
      <c r="AF2089" s="192" t="str">
        <f t="shared" si="1529"/>
        <v/>
      </c>
      <c r="AG2089" s="192"/>
      <c r="AJ2089" s="300" t="str">
        <f t="shared" si="1530"/>
        <v/>
      </c>
      <c r="AK2089" s="300" t="str">
        <f t="shared" si="1531"/>
        <v/>
      </c>
      <c r="AL2089" s="300" t="str">
        <f t="shared" si="1532"/>
        <v/>
      </c>
      <c r="AM2089" s="300" t="str">
        <f t="shared" si="1533"/>
        <v/>
      </c>
      <c r="AN2089" s="300" t="str">
        <f t="shared" si="1534"/>
        <v/>
      </c>
      <c r="AO2089" s="300" t="str">
        <f t="shared" si="1535"/>
        <v/>
      </c>
      <c r="AP2089" s="300" t="str">
        <f t="shared" si="1536"/>
        <v/>
      </c>
      <c r="AQ2089" s="300" t="str">
        <f t="shared" si="1537"/>
        <v/>
      </c>
      <c r="AR2089" s="306" t="str">
        <f t="shared" si="1538"/>
        <v/>
      </c>
      <c r="AS2089" s="300" t="str">
        <f t="shared" si="1539"/>
        <v/>
      </c>
      <c r="AT2089" s="300" t="str">
        <f t="shared" si="1540"/>
        <v/>
      </c>
      <c r="AU2089" s="192" t="str">
        <f t="shared" si="1541"/>
        <v>рбс</v>
      </c>
      <c r="AV2089" s="192" t="str">
        <f t="shared" si="1542"/>
        <v>рбс87525679общпро</v>
      </c>
      <c r="AW2089" s="191">
        <f t="shared" si="1543"/>
        <v>0</v>
      </c>
      <c r="AX2089" s="191">
        <f t="shared" si="1544"/>
        <v>0</v>
      </c>
      <c r="AY2089" s="191">
        <f t="shared" si="1545"/>
        <v>133795.01</v>
      </c>
      <c r="AZ2089" s="191">
        <f t="shared" si="1546"/>
        <v>86700.91</v>
      </c>
      <c r="BA2089" s="193">
        <f t="shared" si="1547"/>
        <v>1</v>
      </c>
      <c r="BB2089" s="193">
        <f t="shared" si="1548"/>
        <v>1</v>
      </c>
      <c r="BC2089" s="193">
        <f t="shared" si="1549"/>
        <v>1</v>
      </c>
      <c r="BD2089" s="191">
        <f t="shared" si="1509"/>
        <v>133795.01</v>
      </c>
      <c r="BE2089" s="191">
        <f t="shared" si="1550"/>
        <v>86700.91</v>
      </c>
      <c r="BF2089" s="210">
        <f t="shared" si="1551"/>
        <v>133795.01</v>
      </c>
      <c r="BG2089" s="211">
        <f t="shared" si="1552"/>
        <v>133795.01</v>
      </c>
      <c r="BH2089" s="289"/>
      <c r="BI2089" s="289"/>
      <c r="BL2089" s="233" t="str">
        <f t="shared" si="1553"/>
        <v/>
      </c>
    </row>
    <row r="2090" spans="1:64" ht="12" customHeight="1">
      <c r="A2090" s="333" t="s">
        <v>779</v>
      </c>
      <c r="B2090" s="381" t="s">
        <v>327</v>
      </c>
      <c r="C2090" s="333" t="s">
        <v>780</v>
      </c>
      <c r="D2090" s="381" t="s">
        <v>316</v>
      </c>
      <c r="E2090" s="381" t="s">
        <v>1449</v>
      </c>
      <c r="F2090" s="381" t="s">
        <v>586</v>
      </c>
      <c r="G2090" s="381" t="s">
        <v>393</v>
      </c>
      <c r="H2090" s="100" t="s">
        <v>653</v>
      </c>
      <c r="I2090" s="381" t="s">
        <v>505</v>
      </c>
      <c r="J2090" s="382">
        <v>154128</v>
      </c>
      <c r="K2090" s="382">
        <v>45815.519999999997</v>
      </c>
      <c r="L2090" s="191" t="str">
        <f t="shared" si="1512"/>
        <v>875256790701011004Э01024422301</v>
      </c>
      <c r="M2090" s="192">
        <f t="array" ref="M2090">IF(COUNT(SEARCH(Удалить_Роспись_КВСР,$B2090)*SEARCH(Удалить_Роспись_ПБС,$C2090)*SEARCH(Удалить_Роспись_КФСР, $D2090)*SEARCH(Удалить_Роспись_КЦСР,$E2090)*SEARCH(Удалить_Роспись_КВР,$F2090)*SEARCH(Удалить_Роспись_ЭК,$H2090)*SEARCH(Удалить_Роспись_КР,$I2090))&gt;0,0,1)</f>
        <v>0</v>
      </c>
      <c r="N2090" s="192">
        <f>IF(COUNT(SEARCH(Удалить_Индекс_КВСР,$B2090)*SEARCH(Удалить_Индекс_ПБС,$C2090)*SEARCH(Удалить_Индекс_КФСР,$D2090)*SEARCH(Удалить_Индекс_КЦСР,$E2090)*SEARCH(Удалить_Индекс_КВР,$F2090)*SEARCH(Удалить_Индекс_ЭК,$H2090)*SEARCH(Удалить_Индекс_КР,$I2090))&gt;0,0,1)</f>
        <v>1</v>
      </c>
      <c r="O2090" s="192" t="str">
        <f t="shared" si="1513"/>
        <v/>
      </c>
      <c r="P2090" s="192" t="str">
        <f t="shared" si="1554"/>
        <v/>
      </c>
      <c r="Q2090" s="300" t="str">
        <f t="shared" si="1514"/>
        <v/>
      </c>
      <c r="R2090" s="300" t="str">
        <f t="shared" si="1515"/>
        <v/>
      </c>
      <c r="S2090" s="300" t="str">
        <f t="shared" si="1516"/>
        <v/>
      </c>
      <c r="T2090" s="192" t="str">
        <f t="shared" si="1517"/>
        <v/>
      </c>
      <c r="U2090" s="303" t="str">
        <f t="shared" si="1518"/>
        <v/>
      </c>
      <c r="V2090" s="300" t="str">
        <f t="shared" si="1519"/>
        <v/>
      </c>
      <c r="W2090" s="192" t="str">
        <f t="shared" si="1520"/>
        <v/>
      </c>
      <c r="X2090" s="303" t="str">
        <f t="shared" si="1521"/>
        <v/>
      </c>
      <c r="Y2090" s="300" t="str">
        <f t="shared" si="1522"/>
        <v/>
      </c>
      <c r="Z2090" s="300" t="str">
        <f t="shared" si="1523"/>
        <v/>
      </c>
      <c r="AA2090" s="303" t="str">
        <f t="shared" si="1524"/>
        <v/>
      </c>
      <c r="AB2090" s="300" t="str">
        <f t="shared" si="1525"/>
        <v/>
      </c>
      <c r="AC2090" s="300" t="str">
        <f t="shared" si="1526"/>
        <v/>
      </c>
      <c r="AD2090" s="300" t="str">
        <f t="shared" si="1527"/>
        <v/>
      </c>
      <c r="AE2090" s="192" t="str">
        <f t="shared" si="1528"/>
        <v/>
      </c>
      <c r="AF2090" s="192" t="str">
        <f t="shared" si="1529"/>
        <v/>
      </c>
      <c r="AG2090" s="192"/>
      <c r="AJ2090" s="300" t="str">
        <f t="shared" si="1530"/>
        <v/>
      </c>
      <c r="AK2090" s="300" t="str">
        <f t="shared" si="1531"/>
        <v/>
      </c>
      <c r="AL2090" s="300" t="str">
        <f t="shared" si="1532"/>
        <v/>
      </c>
      <c r="AM2090" s="300" t="str">
        <f t="shared" si="1533"/>
        <v/>
      </c>
      <c r="AN2090" s="300" t="str">
        <f t="shared" si="1534"/>
        <v/>
      </c>
      <c r="AO2090" s="300" t="str">
        <f t="shared" si="1535"/>
        <v/>
      </c>
      <c r="AP2090" s="300" t="str">
        <f t="shared" si="1536"/>
        <v/>
      </c>
      <c r="AQ2090" s="300" t="str">
        <f t="shared" si="1537"/>
        <v/>
      </c>
      <c r="AR2090" s="306" t="str">
        <f t="shared" si="1538"/>
        <v/>
      </c>
      <c r="AS2090" s="300" t="str">
        <f t="shared" si="1539"/>
        <v/>
      </c>
      <c r="AT2090" s="300" t="str">
        <f t="shared" si="1540"/>
        <v/>
      </c>
      <c r="AU2090" s="192" t="str">
        <f t="shared" si="1541"/>
        <v>рбс</v>
      </c>
      <c r="AV2090" s="192" t="str">
        <f t="shared" si="1542"/>
        <v>рбс87525679общком</v>
      </c>
      <c r="AW2090" s="191">
        <f t="shared" si="1543"/>
        <v>0</v>
      </c>
      <c r="AX2090" s="191">
        <f t="shared" si="1544"/>
        <v>0</v>
      </c>
      <c r="AY2090" s="191">
        <f t="shared" si="1545"/>
        <v>154128</v>
      </c>
      <c r="AZ2090" s="191">
        <f t="shared" si="1546"/>
        <v>45815.519999999997</v>
      </c>
      <c r="BA2090" s="193">
        <f t="shared" si="1547"/>
        <v>1</v>
      </c>
      <c r="BB2090" s="193">
        <f t="shared" si="1548"/>
        <v>1</v>
      </c>
      <c r="BC2090" s="193">
        <f t="shared" si="1549"/>
        <v>1</v>
      </c>
      <c r="BD2090" s="191">
        <f t="shared" si="1509"/>
        <v>154128</v>
      </c>
      <c r="BE2090" s="191">
        <f t="shared" si="1550"/>
        <v>45815.519999999997</v>
      </c>
      <c r="BF2090" s="210">
        <f t="shared" si="1551"/>
        <v>154128</v>
      </c>
      <c r="BG2090" s="211">
        <f t="shared" si="1552"/>
        <v>154128</v>
      </c>
      <c r="BH2090" s="289"/>
      <c r="BI2090" s="289"/>
      <c r="BL2090" s="233" t="str">
        <f t="shared" si="1553"/>
        <v/>
      </c>
    </row>
    <row r="2091" spans="1:64" ht="12" hidden="1" customHeight="1">
      <c r="A2091" s="333" t="s">
        <v>779</v>
      </c>
      <c r="B2091" s="381" t="s">
        <v>327</v>
      </c>
      <c r="C2091" s="333" t="s">
        <v>780</v>
      </c>
      <c r="D2091" s="381" t="s">
        <v>316</v>
      </c>
      <c r="E2091" s="381" t="s">
        <v>1450</v>
      </c>
      <c r="F2091" s="381" t="s">
        <v>608</v>
      </c>
      <c r="G2091" s="381" t="s">
        <v>385</v>
      </c>
      <c r="H2091" s="100" t="s">
        <v>653</v>
      </c>
      <c r="I2091" s="381" t="s">
        <v>339</v>
      </c>
      <c r="J2091" s="382">
        <v>465471.17</v>
      </c>
      <c r="K2091" s="382">
        <v>376049.9</v>
      </c>
      <c r="L2091" s="191" t="str">
        <f t="shared" si="1512"/>
        <v>875256790701011007408011121110</v>
      </c>
      <c r="M2091" s="192">
        <f t="array" ref="M2091">IF(COUNT(SEARCH(Удалить_Роспись_КВСР,$B2091)*SEARCH(Удалить_Роспись_ПБС,$C2091)*SEARCH(Удалить_Роспись_КФСР, $D2091)*SEARCH(Удалить_Роспись_КЦСР,$E2091)*SEARCH(Удалить_Роспись_КВР,$F2091)*SEARCH(Удалить_Роспись_ЭК,$H2091)*SEARCH(Удалить_Роспись_КР,$I2091))&gt;0,0,1)</f>
        <v>0</v>
      </c>
      <c r="N2091" s="192">
        <v>0</v>
      </c>
      <c r="O2091" s="192" t="str">
        <f t="shared" si="1513"/>
        <v/>
      </c>
      <c r="P2091" s="192" t="str">
        <f t="shared" si="1554"/>
        <v/>
      </c>
      <c r="Q2091" s="300" t="str">
        <f t="shared" si="1514"/>
        <v/>
      </c>
      <c r="R2091" s="300" t="str">
        <f t="shared" si="1515"/>
        <v/>
      </c>
      <c r="S2091" s="300" t="str">
        <f t="shared" si="1516"/>
        <v/>
      </c>
      <c r="T2091" s="192" t="str">
        <f t="shared" si="1517"/>
        <v/>
      </c>
      <c r="U2091" s="303" t="str">
        <f t="shared" si="1518"/>
        <v/>
      </c>
      <c r="V2091" s="300" t="str">
        <f t="shared" si="1519"/>
        <v/>
      </c>
      <c r="W2091" s="192" t="str">
        <f t="shared" si="1520"/>
        <v/>
      </c>
      <c r="X2091" s="303" t="str">
        <f t="shared" si="1521"/>
        <v/>
      </c>
      <c r="Y2091" s="300" t="str">
        <f t="shared" si="1522"/>
        <v/>
      </c>
      <c r="Z2091" s="300" t="str">
        <f t="shared" si="1523"/>
        <v/>
      </c>
      <c r="AA2091" s="303" t="str">
        <f t="shared" si="1524"/>
        <v/>
      </c>
      <c r="AB2091" s="300" t="str">
        <f t="shared" si="1525"/>
        <v/>
      </c>
      <c r="AC2091" s="300" t="str">
        <f t="shared" si="1526"/>
        <v/>
      </c>
      <c r="AD2091" s="300" t="str">
        <f t="shared" si="1527"/>
        <v/>
      </c>
      <c r="AE2091" s="192" t="str">
        <f t="shared" si="1528"/>
        <v/>
      </c>
      <c r="AF2091" s="192" t="str">
        <f t="shared" si="1529"/>
        <v/>
      </c>
      <c r="AG2091" s="192"/>
      <c r="AJ2091" s="300" t="str">
        <f t="shared" si="1530"/>
        <v/>
      </c>
      <c r="AK2091" s="300" t="str">
        <f t="shared" si="1531"/>
        <v/>
      </c>
      <c r="AL2091" s="300" t="str">
        <f t="shared" si="1532"/>
        <v/>
      </c>
      <c r="AM2091" s="300" t="str">
        <f t="shared" si="1533"/>
        <v/>
      </c>
      <c r="AN2091" s="300" t="str">
        <f t="shared" si="1534"/>
        <v/>
      </c>
      <c r="AO2091" s="300" t="str">
        <f t="shared" si="1535"/>
        <v/>
      </c>
      <c r="AP2091" s="300" t="str">
        <f t="shared" si="1536"/>
        <v/>
      </c>
      <c r="AQ2091" s="300" t="str">
        <f t="shared" si="1537"/>
        <v/>
      </c>
      <c r="AR2091" s="306" t="str">
        <f t="shared" si="1538"/>
        <v/>
      </c>
      <c r="AS2091" s="300" t="str">
        <f t="shared" si="1539"/>
        <v/>
      </c>
      <c r="AT2091" s="300" t="str">
        <f t="shared" si="1540"/>
        <v/>
      </c>
      <c r="AU2091" s="192" t="str">
        <f t="shared" si="1541"/>
        <v>рбс</v>
      </c>
      <c r="AV2091" s="192" t="str">
        <f t="shared" si="1542"/>
        <v>рбс87525679общопл</v>
      </c>
      <c r="AW2091" s="191">
        <f t="shared" si="1543"/>
        <v>0</v>
      </c>
      <c r="AX2091" s="191">
        <f t="shared" si="1544"/>
        <v>0</v>
      </c>
      <c r="AY2091" s="191">
        <f t="shared" si="1545"/>
        <v>0</v>
      </c>
      <c r="AZ2091" s="191">
        <f t="shared" si="1546"/>
        <v>0</v>
      </c>
      <c r="BA2091" s="193">
        <f t="shared" si="1547"/>
        <v>1</v>
      </c>
      <c r="BB2091" s="193">
        <f t="shared" si="1548"/>
        <v>1</v>
      </c>
      <c r="BC2091" s="193">
        <f t="shared" si="1549"/>
        <v>1</v>
      </c>
      <c r="BD2091" s="191">
        <f t="shared" si="1509"/>
        <v>0</v>
      </c>
      <c r="BE2091" s="191">
        <f t="shared" si="1550"/>
        <v>0</v>
      </c>
      <c r="BF2091" s="210">
        <f t="shared" si="1551"/>
        <v>0</v>
      </c>
      <c r="BG2091" s="211">
        <f t="shared" si="1552"/>
        <v>0</v>
      </c>
      <c r="BH2091" s="289"/>
      <c r="BI2091" s="289"/>
      <c r="BL2091" s="233" t="str">
        <f t="shared" si="1553"/>
        <v/>
      </c>
    </row>
    <row r="2092" spans="1:64" ht="12" hidden="1" customHeight="1">
      <c r="A2092" s="333" t="s">
        <v>779</v>
      </c>
      <c r="B2092" s="381" t="s">
        <v>327</v>
      </c>
      <c r="C2092" s="333" t="s">
        <v>780</v>
      </c>
      <c r="D2092" s="381" t="s">
        <v>316</v>
      </c>
      <c r="E2092" s="381" t="s">
        <v>1450</v>
      </c>
      <c r="F2092" s="381" t="s">
        <v>589</v>
      </c>
      <c r="G2092" s="381" t="s">
        <v>386</v>
      </c>
      <c r="H2092" s="100" t="s">
        <v>653</v>
      </c>
      <c r="I2092" s="381" t="s">
        <v>339</v>
      </c>
      <c r="J2092" s="382">
        <v>4370</v>
      </c>
      <c r="K2092" s="382">
        <v>0</v>
      </c>
      <c r="L2092" s="191" t="str">
        <f t="shared" si="1512"/>
        <v>875256790701011007408011221210</v>
      </c>
      <c r="M2092" s="192">
        <f t="array" ref="M2092">IF(COUNT(SEARCH(Удалить_Роспись_КВСР,$B2092)*SEARCH(Удалить_Роспись_ПБС,$C2092)*SEARCH(Удалить_Роспись_КФСР, $D2092)*SEARCH(Удалить_Роспись_КЦСР,$E2092)*SEARCH(Удалить_Роспись_КВР,$F2092)*SEARCH(Удалить_Роспись_ЭК,$H2092)*SEARCH(Удалить_Роспись_КР,$I2092))&gt;0,0,1)</f>
        <v>0</v>
      </c>
      <c r="N2092" s="192">
        <v>0</v>
      </c>
      <c r="O2092" s="192" t="str">
        <f t="shared" si="1513"/>
        <v/>
      </c>
      <c r="P2092" s="192" t="str">
        <f t="shared" si="1554"/>
        <v/>
      </c>
      <c r="Q2092" s="300" t="str">
        <f t="shared" si="1514"/>
        <v/>
      </c>
      <c r="R2092" s="300" t="str">
        <f t="shared" si="1515"/>
        <v/>
      </c>
      <c r="S2092" s="300" t="str">
        <f t="shared" si="1516"/>
        <v/>
      </c>
      <c r="T2092" s="192" t="str">
        <f t="shared" si="1517"/>
        <v/>
      </c>
      <c r="U2092" s="303" t="str">
        <f t="shared" si="1518"/>
        <v/>
      </c>
      <c r="V2092" s="300" t="str">
        <f t="shared" si="1519"/>
        <v/>
      </c>
      <c r="W2092" s="192" t="str">
        <f t="shared" si="1520"/>
        <v/>
      </c>
      <c r="X2092" s="303" t="str">
        <f t="shared" si="1521"/>
        <v/>
      </c>
      <c r="Y2092" s="300" t="str">
        <f t="shared" si="1522"/>
        <v/>
      </c>
      <c r="Z2092" s="300" t="str">
        <f t="shared" si="1523"/>
        <v/>
      </c>
      <c r="AA2092" s="303" t="str">
        <f t="shared" si="1524"/>
        <v/>
      </c>
      <c r="AB2092" s="300" t="str">
        <f t="shared" si="1525"/>
        <v/>
      </c>
      <c r="AC2092" s="300" t="str">
        <f t="shared" si="1526"/>
        <v/>
      </c>
      <c r="AD2092" s="300" t="str">
        <f t="shared" si="1527"/>
        <v/>
      </c>
      <c r="AE2092" s="192" t="str">
        <f t="shared" si="1528"/>
        <v/>
      </c>
      <c r="AF2092" s="192" t="str">
        <f t="shared" si="1529"/>
        <v/>
      </c>
      <c r="AG2092" s="192"/>
      <c r="AJ2092" s="300" t="str">
        <f t="shared" si="1530"/>
        <v/>
      </c>
      <c r="AK2092" s="300" t="str">
        <f t="shared" si="1531"/>
        <v/>
      </c>
      <c r="AL2092" s="300" t="str">
        <f t="shared" si="1532"/>
        <v/>
      </c>
      <c r="AM2092" s="300" t="str">
        <f t="shared" si="1533"/>
        <v/>
      </c>
      <c r="AN2092" s="300" t="str">
        <f t="shared" si="1534"/>
        <v/>
      </c>
      <c r="AO2092" s="300" t="str">
        <f t="shared" si="1535"/>
        <v/>
      </c>
      <c r="AP2092" s="300" t="str">
        <f t="shared" si="1536"/>
        <v/>
      </c>
      <c r="AQ2092" s="300" t="str">
        <f t="shared" si="1537"/>
        <v/>
      </c>
      <c r="AR2092" s="306" t="str">
        <f t="shared" si="1538"/>
        <v/>
      </c>
      <c r="AS2092" s="300" t="str">
        <f t="shared" si="1539"/>
        <v/>
      </c>
      <c r="AT2092" s="300" t="str">
        <f t="shared" si="1540"/>
        <v/>
      </c>
      <c r="AU2092" s="192" t="str">
        <f t="shared" si="1541"/>
        <v>рбс</v>
      </c>
      <c r="AV2092" s="192" t="str">
        <f t="shared" si="1542"/>
        <v>рбс87525679общпро</v>
      </c>
      <c r="AW2092" s="191">
        <f t="shared" si="1543"/>
        <v>0</v>
      </c>
      <c r="AX2092" s="191">
        <f t="shared" si="1544"/>
        <v>0</v>
      </c>
      <c r="AY2092" s="191">
        <f t="shared" si="1545"/>
        <v>0</v>
      </c>
      <c r="AZ2092" s="191">
        <f t="shared" si="1546"/>
        <v>0</v>
      </c>
      <c r="BA2092" s="193">
        <f t="shared" si="1547"/>
        <v>1</v>
      </c>
      <c r="BB2092" s="193">
        <f t="shared" si="1548"/>
        <v>1</v>
      </c>
      <c r="BC2092" s="193">
        <f t="shared" si="1549"/>
        <v>1</v>
      </c>
      <c r="BD2092" s="191">
        <f t="shared" si="1509"/>
        <v>0</v>
      </c>
      <c r="BE2092" s="191">
        <f t="shared" si="1550"/>
        <v>0</v>
      </c>
      <c r="BF2092" s="210">
        <f t="shared" si="1551"/>
        <v>0</v>
      </c>
      <c r="BG2092" s="211">
        <f t="shared" si="1552"/>
        <v>0</v>
      </c>
      <c r="BH2092" s="289"/>
      <c r="BI2092" s="289"/>
      <c r="BL2092" s="233" t="str">
        <f t="shared" si="1553"/>
        <v/>
      </c>
    </row>
    <row r="2093" spans="1:64" ht="12" hidden="1" customHeight="1">
      <c r="A2093" s="333" t="s">
        <v>779</v>
      </c>
      <c r="B2093" s="381" t="s">
        <v>327</v>
      </c>
      <c r="C2093" s="333" t="s">
        <v>780</v>
      </c>
      <c r="D2093" s="381" t="s">
        <v>316</v>
      </c>
      <c r="E2093" s="381" t="s">
        <v>1450</v>
      </c>
      <c r="F2093" s="381" t="s">
        <v>902</v>
      </c>
      <c r="G2093" s="381" t="s">
        <v>387</v>
      </c>
      <c r="H2093" s="100" t="s">
        <v>653</v>
      </c>
      <c r="I2093" s="381" t="s">
        <v>339</v>
      </c>
      <c r="J2093" s="382">
        <v>140572.29</v>
      </c>
      <c r="K2093" s="382">
        <v>123053.2</v>
      </c>
      <c r="L2093" s="191" t="str">
        <f t="shared" si="1512"/>
        <v>875256790701011007408011921310</v>
      </c>
      <c r="M2093" s="192">
        <f t="array" ref="M2093">IF(COUNT(SEARCH(Удалить_Роспись_КВСР,$B2093)*SEARCH(Удалить_Роспись_ПБС,$C2093)*SEARCH(Удалить_Роспись_КФСР, $D2093)*SEARCH(Удалить_Роспись_КЦСР,$E2093)*SEARCH(Удалить_Роспись_КВР,$F2093)*SEARCH(Удалить_Роспись_ЭК,$H2093)*SEARCH(Удалить_Роспись_КР,$I2093))&gt;0,0,1)</f>
        <v>0</v>
      </c>
      <c r="N2093" s="192">
        <v>0</v>
      </c>
      <c r="O2093" s="192" t="str">
        <f t="shared" si="1513"/>
        <v/>
      </c>
      <c r="P2093" s="192" t="str">
        <f t="shared" si="1554"/>
        <v/>
      </c>
      <c r="Q2093" s="300" t="str">
        <f t="shared" si="1514"/>
        <v/>
      </c>
      <c r="R2093" s="300" t="str">
        <f t="shared" si="1515"/>
        <v/>
      </c>
      <c r="S2093" s="300" t="str">
        <f t="shared" si="1516"/>
        <v/>
      </c>
      <c r="T2093" s="192" t="str">
        <f t="shared" si="1517"/>
        <v/>
      </c>
      <c r="U2093" s="303" t="str">
        <f t="shared" si="1518"/>
        <v/>
      </c>
      <c r="V2093" s="300" t="str">
        <f t="shared" si="1519"/>
        <v/>
      </c>
      <c r="W2093" s="192" t="str">
        <f t="shared" si="1520"/>
        <v/>
      </c>
      <c r="X2093" s="303" t="str">
        <f t="shared" si="1521"/>
        <v/>
      </c>
      <c r="Y2093" s="300" t="str">
        <f t="shared" si="1522"/>
        <v/>
      </c>
      <c r="Z2093" s="300" t="str">
        <f t="shared" si="1523"/>
        <v/>
      </c>
      <c r="AA2093" s="303" t="str">
        <f t="shared" si="1524"/>
        <v/>
      </c>
      <c r="AB2093" s="300" t="str">
        <f t="shared" si="1525"/>
        <v/>
      </c>
      <c r="AC2093" s="300" t="str">
        <f t="shared" si="1526"/>
        <v/>
      </c>
      <c r="AD2093" s="300" t="str">
        <f t="shared" si="1527"/>
        <v/>
      </c>
      <c r="AE2093" s="192" t="str">
        <f t="shared" si="1528"/>
        <v/>
      </c>
      <c r="AF2093" s="192" t="str">
        <f t="shared" si="1529"/>
        <v/>
      </c>
      <c r="AG2093" s="192"/>
      <c r="AJ2093" s="300" t="str">
        <f t="shared" si="1530"/>
        <v/>
      </c>
      <c r="AK2093" s="300" t="str">
        <f t="shared" si="1531"/>
        <v/>
      </c>
      <c r="AL2093" s="300" t="str">
        <f t="shared" si="1532"/>
        <v/>
      </c>
      <c r="AM2093" s="300" t="str">
        <f t="shared" si="1533"/>
        <v/>
      </c>
      <c r="AN2093" s="300" t="str">
        <f t="shared" si="1534"/>
        <v/>
      </c>
      <c r="AO2093" s="300" t="str">
        <f t="shared" si="1535"/>
        <v/>
      </c>
      <c r="AP2093" s="300" t="str">
        <f t="shared" si="1536"/>
        <v/>
      </c>
      <c r="AQ2093" s="300" t="str">
        <f t="shared" si="1537"/>
        <v/>
      </c>
      <c r="AR2093" s="306" t="str">
        <f t="shared" si="1538"/>
        <v/>
      </c>
      <c r="AS2093" s="300" t="str">
        <f t="shared" si="1539"/>
        <v/>
      </c>
      <c r="AT2093" s="300" t="str">
        <f t="shared" si="1540"/>
        <v/>
      </c>
      <c r="AU2093" s="192" t="str">
        <f t="shared" si="1541"/>
        <v>рбс</v>
      </c>
      <c r="AV2093" s="192" t="str">
        <f t="shared" si="1542"/>
        <v>рбс87525679общопл</v>
      </c>
      <c r="AW2093" s="191">
        <f t="shared" si="1543"/>
        <v>0</v>
      </c>
      <c r="AX2093" s="191">
        <f t="shared" si="1544"/>
        <v>0</v>
      </c>
      <c r="AY2093" s="191">
        <f t="shared" si="1545"/>
        <v>0</v>
      </c>
      <c r="AZ2093" s="191">
        <f t="shared" si="1546"/>
        <v>0</v>
      </c>
      <c r="BA2093" s="193">
        <f t="shared" si="1547"/>
        <v>1</v>
      </c>
      <c r="BB2093" s="193">
        <f t="shared" si="1548"/>
        <v>1</v>
      </c>
      <c r="BC2093" s="193">
        <f t="shared" si="1549"/>
        <v>1</v>
      </c>
      <c r="BD2093" s="191">
        <f t="shared" si="1509"/>
        <v>0</v>
      </c>
      <c r="BE2093" s="191">
        <f t="shared" si="1550"/>
        <v>0</v>
      </c>
      <c r="BF2093" s="210">
        <f t="shared" si="1551"/>
        <v>0</v>
      </c>
      <c r="BG2093" s="211">
        <f t="shared" si="1552"/>
        <v>0</v>
      </c>
      <c r="BH2093" s="289"/>
      <c r="BI2093" s="289"/>
      <c r="BL2093" s="233" t="str">
        <f t="shared" si="1553"/>
        <v/>
      </c>
    </row>
    <row r="2094" spans="1:64" ht="12" hidden="1" customHeight="1">
      <c r="A2094" s="333" t="s">
        <v>779</v>
      </c>
      <c r="B2094" s="381" t="s">
        <v>327</v>
      </c>
      <c r="C2094" s="333" t="s">
        <v>780</v>
      </c>
      <c r="D2094" s="381" t="s">
        <v>316</v>
      </c>
      <c r="E2094" s="381" t="s">
        <v>1450</v>
      </c>
      <c r="F2094" s="381" t="s">
        <v>586</v>
      </c>
      <c r="G2094" s="381" t="s">
        <v>389</v>
      </c>
      <c r="H2094" s="100" t="s">
        <v>653</v>
      </c>
      <c r="I2094" s="381" t="s">
        <v>339</v>
      </c>
      <c r="J2094" s="382">
        <v>1900</v>
      </c>
      <c r="K2094" s="382">
        <v>0</v>
      </c>
      <c r="L2094" s="191" t="str">
        <f t="shared" si="1512"/>
        <v>875256790701011007408024422610</v>
      </c>
      <c r="M2094" s="192">
        <f t="array" ref="M2094">IF(COUNT(SEARCH(Удалить_Роспись_КВСР,$B2094)*SEARCH(Удалить_Роспись_ПБС,$C2094)*SEARCH(Удалить_Роспись_КФСР, $D2094)*SEARCH(Удалить_Роспись_КЦСР,$E2094)*SEARCH(Удалить_Роспись_КВР,$F2094)*SEARCH(Удалить_Роспись_ЭК,$H2094)*SEARCH(Удалить_Роспись_КР,$I2094))&gt;0,0,1)</f>
        <v>0</v>
      </c>
      <c r="N2094" s="192">
        <v>0</v>
      </c>
      <c r="O2094" s="192" t="str">
        <f t="shared" si="1513"/>
        <v/>
      </c>
      <c r="P2094" s="192" t="str">
        <f t="shared" si="1554"/>
        <v/>
      </c>
      <c r="Q2094" s="300" t="str">
        <f t="shared" si="1514"/>
        <v/>
      </c>
      <c r="R2094" s="300" t="str">
        <f t="shared" si="1515"/>
        <v/>
      </c>
      <c r="S2094" s="300" t="str">
        <f t="shared" si="1516"/>
        <v/>
      </c>
      <c r="T2094" s="192" t="str">
        <f t="shared" si="1517"/>
        <v/>
      </c>
      <c r="U2094" s="303" t="str">
        <f t="shared" si="1518"/>
        <v/>
      </c>
      <c r="V2094" s="300" t="str">
        <f t="shared" si="1519"/>
        <v/>
      </c>
      <c r="W2094" s="192" t="str">
        <f t="shared" si="1520"/>
        <v/>
      </c>
      <c r="X2094" s="303" t="str">
        <f t="shared" si="1521"/>
        <v/>
      </c>
      <c r="Y2094" s="300" t="str">
        <f t="shared" si="1522"/>
        <v/>
      </c>
      <c r="Z2094" s="300" t="str">
        <f t="shared" si="1523"/>
        <v/>
      </c>
      <c r="AA2094" s="303" t="str">
        <f t="shared" si="1524"/>
        <v/>
      </c>
      <c r="AB2094" s="300" t="str">
        <f t="shared" si="1525"/>
        <v/>
      </c>
      <c r="AC2094" s="300" t="str">
        <f t="shared" si="1526"/>
        <v/>
      </c>
      <c r="AD2094" s="300" t="str">
        <f t="shared" si="1527"/>
        <v/>
      </c>
      <c r="AE2094" s="192" t="str">
        <f t="shared" si="1528"/>
        <v/>
      </c>
      <c r="AF2094" s="192" t="str">
        <f t="shared" si="1529"/>
        <v/>
      </c>
      <c r="AG2094" s="192"/>
      <c r="AJ2094" s="300" t="str">
        <f t="shared" si="1530"/>
        <v/>
      </c>
      <c r="AK2094" s="300" t="str">
        <f t="shared" si="1531"/>
        <v/>
      </c>
      <c r="AL2094" s="300" t="str">
        <f t="shared" si="1532"/>
        <v/>
      </c>
      <c r="AM2094" s="300" t="str">
        <f t="shared" si="1533"/>
        <v/>
      </c>
      <c r="AN2094" s="300" t="str">
        <f t="shared" si="1534"/>
        <v/>
      </c>
      <c r="AO2094" s="300" t="str">
        <f t="shared" si="1535"/>
        <v/>
      </c>
      <c r="AP2094" s="300" t="str">
        <f t="shared" si="1536"/>
        <v/>
      </c>
      <c r="AQ2094" s="300" t="str">
        <f t="shared" si="1537"/>
        <v/>
      </c>
      <c r="AR2094" s="306" t="str">
        <f t="shared" si="1538"/>
        <v/>
      </c>
      <c r="AS2094" s="300" t="str">
        <f t="shared" si="1539"/>
        <v/>
      </c>
      <c r="AT2094" s="300" t="str">
        <f t="shared" si="1540"/>
        <v/>
      </c>
      <c r="AU2094" s="192" t="str">
        <f t="shared" si="1541"/>
        <v>рбс</v>
      </c>
      <c r="AV2094" s="192" t="str">
        <f t="shared" si="1542"/>
        <v>рбс87525679общпро</v>
      </c>
      <c r="AW2094" s="191">
        <f t="shared" si="1543"/>
        <v>0</v>
      </c>
      <c r="AX2094" s="191">
        <f t="shared" si="1544"/>
        <v>0</v>
      </c>
      <c r="AY2094" s="191">
        <f t="shared" si="1545"/>
        <v>0</v>
      </c>
      <c r="AZ2094" s="191">
        <f t="shared" si="1546"/>
        <v>0</v>
      </c>
      <c r="BA2094" s="193">
        <f t="shared" si="1547"/>
        <v>1</v>
      </c>
      <c r="BB2094" s="193">
        <f t="shared" si="1548"/>
        <v>1</v>
      </c>
      <c r="BC2094" s="193">
        <f t="shared" si="1549"/>
        <v>1</v>
      </c>
      <c r="BD2094" s="191">
        <f t="shared" si="1509"/>
        <v>0</v>
      </c>
      <c r="BE2094" s="191">
        <f t="shared" si="1550"/>
        <v>0</v>
      </c>
      <c r="BF2094" s="210">
        <f t="shared" si="1551"/>
        <v>0</v>
      </c>
      <c r="BG2094" s="211">
        <f t="shared" si="1552"/>
        <v>0</v>
      </c>
      <c r="BH2094" s="289"/>
      <c r="BI2094" s="289"/>
      <c r="BL2094" s="233" t="str">
        <f t="shared" si="1553"/>
        <v/>
      </c>
    </row>
    <row r="2095" spans="1:64" ht="12" hidden="1" customHeight="1">
      <c r="A2095" s="333" t="s">
        <v>779</v>
      </c>
      <c r="B2095" s="381" t="s">
        <v>327</v>
      </c>
      <c r="C2095" s="333" t="s">
        <v>780</v>
      </c>
      <c r="D2095" s="381" t="s">
        <v>316</v>
      </c>
      <c r="E2095" s="381" t="s">
        <v>1451</v>
      </c>
      <c r="F2095" s="381" t="s">
        <v>608</v>
      </c>
      <c r="G2095" s="381" t="s">
        <v>385</v>
      </c>
      <c r="H2095" s="100" t="s">
        <v>653</v>
      </c>
      <c r="I2095" s="381" t="s">
        <v>339</v>
      </c>
      <c r="J2095" s="382">
        <v>377409.66</v>
      </c>
      <c r="K2095" s="382">
        <v>236756.76</v>
      </c>
      <c r="L2095" s="191" t="str">
        <f t="shared" si="1512"/>
        <v>875256790701011007588011121110</v>
      </c>
      <c r="M2095" s="192">
        <f t="array" ref="M2095">IF(COUNT(SEARCH(Удалить_Роспись_КВСР,$B2095)*SEARCH(Удалить_Роспись_ПБС,$C2095)*SEARCH(Удалить_Роспись_КФСР, $D2095)*SEARCH(Удалить_Роспись_КЦСР,$E2095)*SEARCH(Удалить_Роспись_КВР,$F2095)*SEARCH(Удалить_Роспись_ЭК,$H2095)*SEARCH(Удалить_Роспись_КР,$I2095))&gt;0,0,1)</f>
        <v>0</v>
      </c>
      <c r="N2095" s="192">
        <v>0</v>
      </c>
      <c r="O2095" s="192" t="str">
        <f t="shared" si="1513"/>
        <v/>
      </c>
      <c r="P2095" s="192" t="str">
        <f t="shared" si="1554"/>
        <v/>
      </c>
      <c r="Q2095" s="300" t="str">
        <f t="shared" si="1514"/>
        <v/>
      </c>
      <c r="R2095" s="300" t="str">
        <f t="shared" si="1515"/>
        <v/>
      </c>
      <c r="S2095" s="300" t="str">
        <f t="shared" si="1516"/>
        <v/>
      </c>
      <c r="T2095" s="192" t="str">
        <f t="shared" si="1517"/>
        <v/>
      </c>
      <c r="U2095" s="303" t="str">
        <f t="shared" si="1518"/>
        <v/>
      </c>
      <c r="V2095" s="300" t="str">
        <f t="shared" si="1519"/>
        <v/>
      </c>
      <c r="W2095" s="192" t="str">
        <f t="shared" si="1520"/>
        <v/>
      </c>
      <c r="X2095" s="303" t="str">
        <f t="shared" si="1521"/>
        <v/>
      </c>
      <c r="Y2095" s="300" t="str">
        <f t="shared" si="1522"/>
        <v/>
      </c>
      <c r="Z2095" s="300" t="str">
        <f t="shared" si="1523"/>
        <v/>
      </c>
      <c r="AA2095" s="303" t="str">
        <f t="shared" si="1524"/>
        <v/>
      </c>
      <c r="AB2095" s="300" t="str">
        <f t="shared" si="1525"/>
        <v/>
      </c>
      <c r="AC2095" s="300" t="str">
        <f t="shared" si="1526"/>
        <v/>
      </c>
      <c r="AD2095" s="300" t="str">
        <f t="shared" si="1527"/>
        <v/>
      </c>
      <c r="AE2095" s="192" t="str">
        <f t="shared" si="1528"/>
        <v/>
      </c>
      <c r="AF2095" s="192" t="str">
        <f t="shared" si="1529"/>
        <v/>
      </c>
      <c r="AG2095" s="192"/>
      <c r="AJ2095" s="300" t="str">
        <f t="shared" si="1530"/>
        <v/>
      </c>
      <c r="AK2095" s="300" t="str">
        <f t="shared" si="1531"/>
        <v/>
      </c>
      <c r="AL2095" s="300" t="str">
        <f t="shared" si="1532"/>
        <v/>
      </c>
      <c r="AM2095" s="300" t="str">
        <f t="shared" si="1533"/>
        <v/>
      </c>
      <c r="AN2095" s="300" t="str">
        <f t="shared" si="1534"/>
        <v/>
      </c>
      <c r="AO2095" s="300" t="str">
        <f t="shared" si="1535"/>
        <v/>
      </c>
      <c r="AP2095" s="300" t="str">
        <f t="shared" si="1536"/>
        <v/>
      </c>
      <c r="AQ2095" s="300" t="str">
        <f t="shared" si="1537"/>
        <v/>
      </c>
      <c r="AR2095" s="306" t="str">
        <f t="shared" si="1538"/>
        <v/>
      </c>
      <c r="AS2095" s="300" t="str">
        <f t="shared" si="1539"/>
        <v/>
      </c>
      <c r="AT2095" s="300" t="str">
        <f t="shared" si="1540"/>
        <v/>
      </c>
      <c r="AU2095" s="192" t="str">
        <f t="shared" si="1541"/>
        <v>рбс</v>
      </c>
      <c r="AV2095" s="192" t="str">
        <f t="shared" si="1542"/>
        <v>рбс87525679общопл</v>
      </c>
      <c r="AW2095" s="191">
        <f t="shared" si="1543"/>
        <v>0</v>
      </c>
      <c r="AX2095" s="191">
        <f t="shared" si="1544"/>
        <v>0</v>
      </c>
      <c r="AY2095" s="191">
        <f t="shared" si="1545"/>
        <v>0</v>
      </c>
      <c r="AZ2095" s="191">
        <f t="shared" si="1546"/>
        <v>0</v>
      </c>
      <c r="BA2095" s="193">
        <f t="shared" si="1547"/>
        <v>1</v>
      </c>
      <c r="BB2095" s="193">
        <f t="shared" si="1548"/>
        <v>1</v>
      </c>
      <c r="BC2095" s="193">
        <f t="shared" si="1549"/>
        <v>1</v>
      </c>
      <c r="BD2095" s="191">
        <f t="shared" si="1509"/>
        <v>0</v>
      </c>
      <c r="BE2095" s="191">
        <f t="shared" si="1550"/>
        <v>0</v>
      </c>
      <c r="BF2095" s="210">
        <f t="shared" si="1551"/>
        <v>0</v>
      </c>
      <c r="BG2095" s="211">
        <f t="shared" si="1552"/>
        <v>0</v>
      </c>
      <c r="BH2095" s="289"/>
      <c r="BI2095" s="289"/>
      <c r="BL2095" s="233" t="str">
        <f t="shared" si="1553"/>
        <v/>
      </c>
    </row>
    <row r="2096" spans="1:64" ht="12" hidden="1" customHeight="1">
      <c r="A2096" s="333" t="s">
        <v>779</v>
      </c>
      <c r="B2096" s="381" t="s">
        <v>327</v>
      </c>
      <c r="C2096" s="333" t="s">
        <v>780</v>
      </c>
      <c r="D2096" s="381" t="s">
        <v>316</v>
      </c>
      <c r="E2096" s="381" t="s">
        <v>1451</v>
      </c>
      <c r="F2096" s="381" t="s">
        <v>589</v>
      </c>
      <c r="G2096" s="381" t="s">
        <v>386</v>
      </c>
      <c r="H2096" s="100" t="s">
        <v>653</v>
      </c>
      <c r="I2096" s="381" t="s">
        <v>339</v>
      </c>
      <c r="J2096" s="382">
        <v>7310</v>
      </c>
      <c r="K2096" s="382">
        <v>0</v>
      </c>
      <c r="L2096" s="191" t="str">
        <f t="shared" si="1512"/>
        <v>875256790701011007588011221210</v>
      </c>
      <c r="M2096" s="192">
        <f t="array" ref="M2096">IF(COUNT(SEARCH(Удалить_Роспись_КВСР,$B2096)*SEARCH(Удалить_Роспись_ПБС,$C2096)*SEARCH(Удалить_Роспись_КФСР, $D2096)*SEARCH(Удалить_Роспись_КЦСР,$E2096)*SEARCH(Удалить_Роспись_КВР,$F2096)*SEARCH(Удалить_Роспись_ЭК,$H2096)*SEARCH(Удалить_Роспись_КР,$I2096))&gt;0,0,1)</f>
        <v>0</v>
      </c>
      <c r="N2096" s="192">
        <v>0</v>
      </c>
      <c r="O2096" s="192" t="str">
        <f t="shared" si="1513"/>
        <v/>
      </c>
      <c r="P2096" s="192" t="str">
        <f t="shared" si="1554"/>
        <v/>
      </c>
      <c r="Q2096" s="300" t="str">
        <f t="shared" si="1514"/>
        <v/>
      </c>
      <c r="R2096" s="300" t="str">
        <f t="shared" si="1515"/>
        <v/>
      </c>
      <c r="S2096" s="300" t="str">
        <f t="shared" si="1516"/>
        <v/>
      </c>
      <c r="T2096" s="192" t="str">
        <f t="shared" si="1517"/>
        <v/>
      </c>
      <c r="U2096" s="303" t="str">
        <f t="shared" si="1518"/>
        <v/>
      </c>
      <c r="V2096" s="300" t="str">
        <f t="shared" si="1519"/>
        <v/>
      </c>
      <c r="W2096" s="192" t="str">
        <f t="shared" si="1520"/>
        <v/>
      </c>
      <c r="X2096" s="303" t="str">
        <f t="shared" si="1521"/>
        <v/>
      </c>
      <c r="Y2096" s="300" t="str">
        <f t="shared" si="1522"/>
        <v/>
      </c>
      <c r="Z2096" s="300" t="str">
        <f t="shared" si="1523"/>
        <v/>
      </c>
      <c r="AA2096" s="303" t="str">
        <f t="shared" si="1524"/>
        <v/>
      </c>
      <c r="AB2096" s="300" t="str">
        <f t="shared" si="1525"/>
        <v/>
      </c>
      <c r="AC2096" s="300" t="str">
        <f t="shared" si="1526"/>
        <v/>
      </c>
      <c r="AD2096" s="300" t="str">
        <f t="shared" si="1527"/>
        <v/>
      </c>
      <c r="AE2096" s="192" t="str">
        <f t="shared" si="1528"/>
        <v/>
      </c>
      <c r="AF2096" s="192" t="str">
        <f t="shared" si="1529"/>
        <v/>
      </c>
      <c r="AG2096" s="192"/>
      <c r="AJ2096" s="300" t="str">
        <f t="shared" si="1530"/>
        <v/>
      </c>
      <c r="AK2096" s="300" t="str">
        <f t="shared" si="1531"/>
        <v/>
      </c>
      <c r="AL2096" s="300" t="str">
        <f t="shared" si="1532"/>
        <v/>
      </c>
      <c r="AM2096" s="300" t="str">
        <f t="shared" si="1533"/>
        <v/>
      </c>
      <c r="AN2096" s="300" t="str">
        <f t="shared" si="1534"/>
        <v/>
      </c>
      <c r="AO2096" s="300" t="str">
        <f t="shared" si="1535"/>
        <v/>
      </c>
      <c r="AP2096" s="300" t="str">
        <f t="shared" si="1536"/>
        <v/>
      </c>
      <c r="AQ2096" s="300" t="str">
        <f t="shared" si="1537"/>
        <v/>
      </c>
      <c r="AR2096" s="306" t="str">
        <f t="shared" si="1538"/>
        <v/>
      </c>
      <c r="AS2096" s="300" t="str">
        <f t="shared" si="1539"/>
        <v/>
      </c>
      <c r="AT2096" s="300" t="str">
        <f t="shared" si="1540"/>
        <v/>
      </c>
      <c r="AU2096" s="192" t="str">
        <f t="shared" si="1541"/>
        <v>рбс</v>
      </c>
      <c r="AV2096" s="192" t="str">
        <f t="shared" si="1542"/>
        <v>рбс87525679общпро</v>
      </c>
      <c r="AW2096" s="191">
        <f t="shared" si="1543"/>
        <v>0</v>
      </c>
      <c r="AX2096" s="191">
        <f t="shared" si="1544"/>
        <v>0</v>
      </c>
      <c r="AY2096" s="191">
        <f t="shared" si="1545"/>
        <v>0</v>
      </c>
      <c r="AZ2096" s="191">
        <f t="shared" si="1546"/>
        <v>0</v>
      </c>
      <c r="BA2096" s="193">
        <f t="shared" si="1547"/>
        <v>1</v>
      </c>
      <c r="BB2096" s="193">
        <f t="shared" si="1548"/>
        <v>1</v>
      </c>
      <c r="BC2096" s="193">
        <f t="shared" si="1549"/>
        <v>1</v>
      </c>
      <c r="BD2096" s="191">
        <f t="shared" ref="BD2096:BD2159" si="1557">IF(ISNA(BA2096),0,AY2096*$BA2096)</f>
        <v>0</v>
      </c>
      <c r="BE2096" s="191">
        <f t="shared" si="1550"/>
        <v>0</v>
      </c>
      <c r="BF2096" s="210">
        <f t="shared" si="1551"/>
        <v>0</v>
      </c>
      <c r="BG2096" s="211">
        <f t="shared" si="1552"/>
        <v>0</v>
      </c>
      <c r="BH2096" s="289"/>
      <c r="BI2096" s="289"/>
      <c r="BL2096" s="233" t="str">
        <f t="shared" si="1553"/>
        <v/>
      </c>
    </row>
    <row r="2097" spans="1:64" ht="12" hidden="1" customHeight="1">
      <c r="A2097" s="333" t="s">
        <v>779</v>
      </c>
      <c r="B2097" s="381" t="s">
        <v>327</v>
      </c>
      <c r="C2097" s="333" t="s">
        <v>780</v>
      </c>
      <c r="D2097" s="381" t="s">
        <v>316</v>
      </c>
      <c r="E2097" s="381" t="s">
        <v>1451</v>
      </c>
      <c r="F2097" s="381" t="s">
        <v>902</v>
      </c>
      <c r="G2097" s="381" t="s">
        <v>387</v>
      </c>
      <c r="H2097" s="100" t="s">
        <v>653</v>
      </c>
      <c r="I2097" s="381" t="s">
        <v>339</v>
      </c>
      <c r="J2097" s="382">
        <v>113977.72</v>
      </c>
      <c r="K2097" s="382">
        <v>70256.600000000006</v>
      </c>
      <c r="L2097" s="191" t="str">
        <f t="shared" si="1512"/>
        <v>875256790701011007588011921310</v>
      </c>
      <c r="M2097" s="192">
        <f t="array" ref="M2097">IF(COUNT(SEARCH(Удалить_Роспись_КВСР,$B2097)*SEARCH(Удалить_Роспись_ПБС,$C2097)*SEARCH(Удалить_Роспись_КФСР, $D2097)*SEARCH(Удалить_Роспись_КЦСР,$E2097)*SEARCH(Удалить_Роспись_КВР,$F2097)*SEARCH(Удалить_Роспись_ЭК,$H2097)*SEARCH(Удалить_Роспись_КР,$I2097))&gt;0,0,1)</f>
        <v>0</v>
      </c>
      <c r="N2097" s="192">
        <v>0</v>
      </c>
      <c r="O2097" s="192" t="str">
        <f t="shared" si="1513"/>
        <v/>
      </c>
      <c r="P2097" s="192" t="str">
        <f t="shared" si="1554"/>
        <v/>
      </c>
      <c r="Q2097" s="300" t="str">
        <f t="shared" si="1514"/>
        <v/>
      </c>
      <c r="R2097" s="300" t="str">
        <f t="shared" si="1515"/>
        <v/>
      </c>
      <c r="S2097" s="300" t="str">
        <f t="shared" si="1516"/>
        <v/>
      </c>
      <c r="T2097" s="192" t="str">
        <f t="shared" si="1517"/>
        <v/>
      </c>
      <c r="U2097" s="303" t="str">
        <f t="shared" si="1518"/>
        <v/>
      </c>
      <c r="V2097" s="300" t="str">
        <f t="shared" si="1519"/>
        <v/>
      </c>
      <c r="W2097" s="192" t="str">
        <f t="shared" si="1520"/>
        <v/>
      </c>
      <c r="X2097" s="303" t="str">
        <f t="shared" si="1521"/>
        <v/>
      </c>
      <c r="Y2097" s="300" t="str">
        <f t="shared" si="1522"/>
        <v/>
      </c>
      <c r="Z2097" s="300" t="str">
        <f t="shared" si="1523"/>
        <v/>
      </c>
      <c r="AA2097" s="303" t="str">
        <f t="shared" si="1524"/>
        <v/>
      </c>
      <c r="AB2097" s="300" t="str">
        <f t="shared" si="1525"/>
        <v/>
      </c>
      <c r="AC2097" s="300" t="str">
        <f t="shared" si="1526"/>
        <v/>
      </c>
      <c r="AD2097" s="300" t="str">
        <f t="shared" si="1527"/>
        <v/>
      </c>
      <c r="AE2097" s="192" t="str">
        <f t="shared" si="1528"/>
        <v/>
      </c>
      <c r="AF2097" s="192" t="str">
        <f t="shared" si="1529"/>
        <v/>
      </c>
      <c r="AG2097" s="192"/>
      <c r="AJ2097" s="300" t="str">
        <f t="shared" si="1530"/>
        <v/>
      </c>
      <c r="AK2097" s="300" t="str">
        <f t="shared" si="1531"/>
        <v/>
      </c>
      <c r="AL2097" s="300" t="str">
        <f t="shared" si="1532"/>
        <v/>
      </c>
      <c r="AM2097" s="300" t="str">
        <f t="shared" si="1533"/>
        <v/>
      </c>
      <c r="AN2097" s="300" t="str">
        <f t="shared" si="1534"/>
        <v/>
      </c>
      <c r="AO2097" s="300" t="str">
        <f t="shared" si="1535"/>
        <v/>
      </c>
      <c r="AP2097" s="300" t="str">
        <f t="shared" si="1536"/>
        <v/>
      </c>
      <c r="AQ2097" s="300" t="str">
        <f t="shared" si="1537"/>
        <v/>
      </c>
      <c r="AR2097" s="306" t="str">
        <f t="shared" si="1538"/>
        <v/>
      </c>
      <c r="AS2097" s="300" t="str">
        <f t="shared" si="1539"/>
        <v/>
      </c>
      <c r="AT2097" s="300" t="str">
        <f t="shared" si="1540"/>
        <v/>
      </c>
      <c r="AU2097" s="192" t="str">
        <f t="shared" si="1541"/>
        <v>рбс</v>
      </c>
      <c r="AV2097" s="192" t="str">
        <f t="shared" si="1542"/>
        <v>рбс87525679общопл</v>
      </c>
      <c r="AW2097" s="191">
        <f t="shared" si="1543"/>
        <v>0</v>
      </c>
      <c r="AX2097" s="191">
        <f t="shared" si="1544"/>
        <v>0</v>
      </c>
      <c r="AY2097" s="191">
        <f t="shared" si="1545"/>
        <v>0</v>
      </c>
      <c r="AZ2097" s="191">
        <f t="shared" si="1546"/>
        <v>0</v>
      </c>
      <c r="BA2097" s="193">
        <f t="shared" si="1547"/>
        <v>1</v>
      </c>
      <c r="BB2097" s="193">
        <f t="shared" si="1548"/>
        <v>1</v>
      </c>
      <c r="BC2097" s="193">
        <f t="shared" si="1549"/>
        <v>1</v>
      </c>
      <c r="BD2097" s="191">
        <f t="shared" si="1557"/>
        <v>0</v>
      </c>
      <c r="BE2097" s="191">
        <f t="shared" si="1550"/>
        <v>0</v>
      </c>
      <c r="BF2097" s="210">
        <f t="shared" si="1551"/>
        <v>0</v>
      </c>
      <c r="BG2097" s="211">
        <f t="shared" si="1552"/>
        <v>0</v>
      </c>
      <c r="BH2097" s="289"/>
      <c r="BI2097" s="289"/>
      <c r="BL2097" s="233" t="str">
        <f t="shared" si="1553"/>
        <v/>
      </c>
    </row>
    <row r="2098" spans="1:64" ht="12" hidden="1" customHeight="1">
      <c r="A2098" s="333" t="s">
        <v>779</v>
      </c>
      <c r="B2098" s="381" t="s">
        <v>327</v>
      </c>
      <c r="C2098" s="333" t="s">
        <v>780</v>
      </c>
      <c r="D2098" s="381" t="s">
        <v>316</v>
      </c>
      <c r="E2098" s="381" t="s">
        <v>1451</v>
      </c>
      <c r="F2098" s="381" t="s">
        <v>586</v>
      </c>
      <c r="G2098" s="381" t="s">
        <v>389</v>
      </c>
      <c r="H2098" s="100" t="s">
        <v>653</v>
      </c>
      <c r="I2098" s="381" t="s">
        <v>339</v>
      </c>
      <c r="J2098" s="382">
        <v>9000</v>
      </c>
      <c r="K2098" s="382">
        <v>0</v>
      </c>
      <c r="L2098" s="191" t="str">
        <f t="shared" si="1512"/>
        <v>875256790701011007588024422610</v>
      </c>
      <c r="M2098" s="192">
        <f t="array" ref="M2098">IF(COUNT(SEARCH(Удалить_Роспись_КВСР,$B2098)*SEARCH(Удалить_Роспись_ПБС,$C2098)*SEARCH(Удалить_Роспись_КФСР, $D2098)*SEARCH(Удалить_Роспись_КЦСР,$E2098)*SEARCH(Удалить_Роспись_КВР,$F2098)*SEARCH(Удалить_Роспись_ЭК,$H2098)*SEARCH(Удалить_Роспись_КР,$I2098))&gt;0,0,1)</f>
        <v>0</v>
      </c>
      <c r="N2098" s="192">
        <v>0</v>
      </c>
      <c r="O2098" s="192" t="str">
        <f t="shared" si="1513"/>
        <v/>
      </c>
      <c r="P2098" s="192" t="str">
        <f t="shared" si="1554"/>
        <v/>
      </c>
      <c r="Q2098" s="300" t="str">
        <f t="shared" si="1514"/>
        <v/>
      </c>
      <c r="R2098" s="300" t="str">
        <f t="shared" si="1515"/>
        <v/>
      </c>
      <c r="S2098" s="300" t="str">
        <f t="shared" si="1516"/>
        <v/>
      </c>
      <c r="T2098" s="192" t="str">
        <f t="shared" si="1517"/>
        <v/>
      </c>
      <c r="U2098" s="303" t="str">
        <f t="shared" si="1518"/>
        <v/>
      </c>
      <c r="V2098" s="300" t="str">
        <f t="shared" si="1519"/>
        <v/>
      </c>
      <c r="W2098" s="192" t="str">
        <f t="shared" si="1520"/>
        <v/>
      </c>
      <c r="X2098" s="303" t="str">
        <f t="shared" si="1521"/>
        <v/>
      </c>
      <c r="Y2098" s="300" t="str">
        <f t="shared" si="1522"/>
        <v/>
      </c>
      <c r="Z2098" s="300" t="str">
        <f t="shared" si="1523"/>
        <v/>
      </c>
      <c r="AA2098" s="303" t="str">
        <f t="shared" si="1524"/>
        <v/>
      </c>
      <c r="AB2098" s="300" t="str">
        <f t="shared" si="1525"/>
        <v/>
      </c>
      <c r="AC2098" s="300" t="str">
        <f t="shared" si="1526"/>
        <v/>
      </c>
      <c r="AD2098" s="300" t="str">
        <f t="shared" si="1527"/>
        <v/>
      </c>
      <c r="AE2098" s="192" t="str">
        <f t="shared" si="1528"/>
        <v/>
      </c>
      <c r="AF2098" s="192" t="str">
        <f t="shared" si="1529"/>
        <v/>
      </c>
      <c r="AG2098" s="192"/>
      <c r="AJ2098" s="300" t="str">
        <f t="shared" si="1530"/>
        <v/>
      </c>
      <c r="AK2098" s="300" t="str">
        <f t="shared" si="1531"/>
        <v/>
      </c>
      <c r="AL2098" s="300" t="str">
        <f t="shared" si="1532"/>
        <v/>
      </c>
      <c r="AM2098" s="300" t="str">
        <f t="shared" si="1533"/>
        <v/>
      </c>
      <c r="AN2098" s="300" t="str">
        <f t="shared" si="1534"/>
        <v/>
      </c>
      <c r="AO2098" s="300" t="str">
        <f t="shared" si="1535"/>
        <v/>
      </c>
      <c r="AP2098" s="300" t="str">
        <f t="shared" si="1536"/>
        <v/>
      </c>
      <c r="AQ2098" s="300" t="str">
        <f t="shared" si="1537"/>
        <v/>
      </c>
      <c r="AR2098" s="306" t="str">
        <f t="shared" si="1538"/>
        <v/>
      </c>
      <c r="AS2098" s="300" t="str">
        <f t="shared" si="1539"/>
        <v/>
      </c>
      <c r="AT2098" s="300" t="str">
        <f t="shared" si="1540"/>
        <v/>
      </c>
      <c r="AU2098" s="192" t="str">
        <f t="shared" si="1541"/>
        <v>рбс</v>
      </c>
      <c r="AV2098" s="192" t="str">
        <f t="shared" si="1542"/>
        <v>рбс87525679общпро</v>
      </c>
      <c r="AW2098" s="191">
        <f t="shared" si="1543"/>
        <v>0</v>
      </c>
      <c r="AX2098" s="191">
        <f t="shared" si="1544"/>
        <v>0</v>
      </c>
      <c r="AY2098" s="191">
        <f t="shared" si="1545"/>
        <v>0</v>
      </c>
      <c r="AZ2098" s="191">
        <f t="shared" si="1546"/>
        <v>0</v>
      </c>
      <c r="BA2098" s="193">
        <f t="shared" si="1547"/>
        <v>1</v>
      </c>
      <c r="BB2098" s="193">
        <f t="shared" si="1548"/>
        <v>1</v>
      </c>
      <c r="BC2098" s="193">
        <f t="shared" si="1549"/>
        <v>1</v>
      </c>
      <c r="BD2098" s="191">
        <f t="shared" si="1557"/>
        <v>0</v>
      </c>
      <c r="BE2098" s="191">
        <f t="shared" si="1550"/>
        <v>0</v>
      </c>
      <c r="BF2098" s="210">
        <f t="shared" si="1551"/>
        <v>0</v>
      </c>
      <c r="BG2098" s="211">
        <f t="shared" si="1552"/>
        <v>0</v>
      </c>
      <c r="BH2098" s="289"/>
      <c r="BI2098" s="289"/>
      <c r="BL2098" s="233" t="str">
        <f t="shared" si="1553"/>
        <v/>
      </c>
    </row>
    <row r="2099" spans="1:64" ht="12" hidden="1" customHeight="1">
      <c r="A2099" s="333" t="s">
        <v>779</v>
      </c>
      <c r="B2099" s="381" t="s">
        <v>327</v>
      </c>
      <c r="C2099" s="333" t="s">
        <v>780</v>
      </c>
      <c r="D2099" s="381" t="s">
        <v>316</v>
      </c>
      <c r="E2099" s="381" t="s">
        <v>1451</v>
      </c>
      <c r="F2099" s="381" t="s">
        <v>586</v>
      </c>
      <c r="G2099" s="381" t="s">
        <v>407</v>
      </c>
      <c r="H2099" s="100" t="s">
        <v>653</v>
      </c>
      <c r="I2099" s="381" t="s">
        <v>339</v>
      </c>
      <c r="J2099" s="382">
        <v>52000</v>
      </c>
      <c r="K2099" s="382">
        <v>32474</v>
      </c>
      <c r="L2099" s="191" t="str">
        <f t="shared" si="1512"/>
        <v>875256790701011007588024431010</v>
      </c>
      <c r="M2099" s="192">
        <f t="array" ref="M2099">IF(COUNT(SEARCH(Удалить_Роспись_КВСР,$B2099)*SEARCH(Удалить_Роспись_ПБС,$C2099)*SEARCH(Удалить_Роспись_КФСР, $D2099)*SEARCH(Удалить_Роспись_КЦСР,$E2099)*SEARCH(Удалить_Роспись_КВР,$F2099)*SEARCH(Удалить_Роспись_ЭК,$H2099)*SEARCH(Удалить_Роспись_КР,$I2099))&gt;0,0,1)</f>
        <v>0</v>
      </c>
      <c r="N2099" s="192">
        <v>0</v>
      </c>
      <c r="O2099" s="192" t="str">
        <f t="shared" si="1513"/>
        <v/>
      </c>
      <c r="P2099" s="192" t="str">
        <f t="shared" si="1554"/>
        <v/>
      </c>
      <c r="Q2099" s="300" t="str">
        <f t="shared" si="1514"/>
        <v/>
      </c>
      <c r="R2099" s="300" t="str">
        <f t="shared" si="1515"/>
        <v/>
      </c>
      <c r="S2099" s="300" t="str">
        <f t="shared" si="1516"/>
        <v/>
      </c>
      <c r="T2099" s="192" t="str">
        <f t="shared" si="1517"/>
        <v/>
      </c>
      <c r="U2099" s="303" t="str">
        <f t="shared" si="1518"/>
        <v/>
      </c>
      <c r="V2099" s="300" t="str">
        <f t="shared" si="1519"/>
        <v/>
      </c>
      <c r="W2099" s="192" t="str">
        <f t="shared" si="1520"/>
        <v/>
      </c>
      <c r="X2099" s="303" t="str">
        <f t="shared" si="1521"/>
        <v/>
      </c>
      <c r="Y2099" s="300" t="str">
        <f t="shared" si="1522"/>
        <v/>
      </c>
      <c r="Z2099" s="300" t="str">
        <f t="shared" si="1523"/>
        <v/>
      </c>
      <c r="AA2099" s="303" t="str">
        <f t="shared" si="1524"/>
        <v/>
      </c>
      <c r="AB2099" s="300" t="str">
        <f t="shared" si="1525"/>
        <v/>
      </c>
      <c r="AC2099" s="300" t="str">
        <f t="shared" si="1526"/>
        <v/>
      </c>
      <c r="AD2099" s="300" t="str">
        <f t="shared" si="1527"/>
        <v/>
      </c>
      <c r="AE2099" s="192" t="str">
        <f t="shared" si="1528"/>
        <v/>
      </c>
      <c r="AF2099" s="192" t="str">
        <f t="shared" si="1529"/>
        <v/>
      </c>
      <c r="AG2099" s="192"/>
      <c r="AJ2099" s="300" t="str">
        <f t="shared" si="1530"/>
        <v/>
      </c>
      <c r="AK2099" s="300" t="str">
        <f t="shared" si="1531"/>
        <v/>
      </c>
      <c r="AL2099" s="300" t="str">
        <f t="shared" si="1532"/>
        <v/>
      </c>
      <c r="AM2099" s="300" t="str">
        <f t="shared" si="1533"/>
        <v/>
      </c>
      <c r="AN2099" s="300" t="str">
        <f t="shared" si="1534"/>
        <v/>
      </c>
      <c r="AO2099" s="300" t="str">
        <f t="shared" si="1535"/>
        <v/>
      </c>
      <c r="AP2099" s="300" t="str">
        <f t="shared" si="1536"/>
        <v/>
      </c>
      <c r="AQ2099" s="300" t="str">
        <f t="shared" si="1537"/>
        <v/>
      </c>
      <c r="AR2099" s="306" t="str">
        <f t="shared" si="1538"/>
        <v/>
      </c>
      <c r="AS2099" s="300" t="str">
        <f t="shared" si="1539"/>
        <v/>
      </c>
      <c r="AT2099" s="300" t="str">
        <f t="shared" si="1540"/>
        <v/>
      </c>
      <c r="AU2099" s="192" t="str">
        <f t="shared" si="1541"/>
        <v>рбс</v>
      </c>
      <c r="AV2099" s="192" t="str">
        <f t="shared" si="1542"/>
        <v>рбс87525679общосн</v>
      </c>
      <c r="AW2099" s="191">
        <f t="shared" si="1543"/>
        <v>0</v>
      </c>
      <c r="AX2099" s="191">
        <f t="shared" si="1544"/>
        <v>0</v>
      </c>
      <c r="AY2099" s="191">
        <f t="shared" si="1545"/>
        <v>0</v>
      </c>
      <c r="AZ2099" s="191">
        <f t="shared" si="1546"/>
        <v>0</v>
      </c>
      <c r="BA2099" s="193">
        <f t="shared" si="1547"/>
        <v>1</v>
      </c>
      <c r="BB2099" s="193">
        <f t="shared" si="1548"/>
        <v>1</v>
      </c>
      <c r="BC2099" s="193">
        <f t="shared" si="1549"/>
        <v>1</v>
      </c>
      <c r="BD2099" s="191">
        <f t="shared" si="1557"/>
        <v>0</v>
      </c>
      <c r="BE2099" s="191">
        <f t="shared" si="1550"/>
        <v>0</v>
      </c>
      <c r="BF2099" s="210">
        <f t="shared" si="1551"/>
        <v>0</v>
      </c>
      <c r="BG2099" s="211">
        <f t="shared" si="1552"/>
        <v>0</v>
      </c>
      <c r="BH2099" s="289"/>
      <c r="BI2099" s="289"/>
      <c r="BL2099" s="233" t="str">
        <f t="shared" si="1553"/>
        <v/>
      </c>
    </row>
    <row r="2100" spans="1:64" ht="12" hidden="1" customHeight="1">
      <c r="A2100" s="333" t="s">
        <v>779</v>
      </c>
      <c r="B2100" s="381" t="s">
        <v>327</v>
      </c>
      <c r="C2100" s="333" t="s">
        <v>780</v>
      </c>
      <c r="D2100" s="381" t="s">
        <v>316</v>
      </c>
      <c r="E2100" s="381" t="s">
        <v>1451</v>
      </c>
      <c r="F2100" s="381" t="s">
        <v>586</v>
      </c>
      <c r="G2100" s="381" t="s">
        <v>397</v>
      </c>
      <c r="H2100" s="100" t="s">
        <v>653</v>
      </c>
      <c r="I2100" s="381" t="s">
        <v>339</v>
      </c>
      <c r="J2100" s="382">
        <v>41000</v>
      </c>
      <c r="K2100" s="382">
        <v>13029</v>
      </c>
      <c r="L2100" s="191" t="str">
        <f t="shared" si="1512"/>
        <v>875256790701011007588024434010</v>
      </c>
      <c r="M2100" s="192">
        <f t="array" ref="M2100">IF(COUNT(SEARCH(Удалить_Роспись_КВСР,$B2100)*SEARCH(Удалить_Роспись_ПБС,$C2100)*SEARCH(Удалить_Роспись_КФСР, $D2100)*SEARCH(Удалить_Роспись_КЦСР,$E2100)*SEARCH(Удалить_Роспись_КВР,$F2100)*SEARCH(Удалить_Роспись_ЭК,$H2100)*SEARCH(Удалить_Роспись_КР,$I2100))&gt;0,0,1)</f>
        <v>0</v>
      </c>
      <c r="N2100" s="192">
        <v>0</v>
      </c>
      <c r="O2100" s="192" t="str">
        <f t="shared" si="1513"/>
        <v/>
      </c>
      <c r="P2100" s="192" t="str">
        <f t="shared" si="1554"/>
        <v/>
      </c>
      <c r="Q2100" s="300" t="str">
        <f t="shared" si="1514"/>
        <v/>
      </c>
      <c r="R2100" s="300" t="str">
        <f t="shared" si="1515"/>
        <v/>
      </c>
      <c r="S2100" s="300" t="str">
        <f t="shared" si="1516"/>
        <v/>
      </c>
      <c r="T2100" s="192" t="str">
        <f t="shared" si="1517"/>
        <v/>
      </c>
      <c r="U2100" s="303" t="str">
        <f t="shared" si="1518"/>
        <v/>
      </c>
      <c r="V2100" s="300" t="str">
        <f t="shared" si="1519"/>
        <v/>
      </c>
      <c r="W2100" s="192" t="str">
        <f t="shared" si="1520"/>
        <v/>
      </c>
      <c r="X2100" s="303" t="str">
        <f t="shared" si="1521"/>
        <v/>
      </c>
      <c r="Y2100" s="300" t="str">
        <f t="shared" si="1522"/>
        <v/>
      </c>
      <c r="Z2100" s="300" t="str">
        <f t="shared" si="1523"/>
        <v/>
      </c>
      <c r="AA2100" s="303" t="str">
        <f t="shared" si="1524"/>
        <v/>
      </c>
      <c r="AB2100" s="300" t="str">
        <f t="shared" si="1525"/>
        <v/>
      </c>
      <c r="AC2100" s="300" t="str">
        <f t="shared" si="1526"/>
        <v/>
      </c>
      <c r="AD2100" s="300" t="str">
        <f t="shared" si="1527"/>
        <v/>
      </c>
      <c r="AE2100" s="192" t="str">
        <f t="shared" si="1528"/>
        <v/>
      </c>
      <c r="AF2100" s="192" t="str">
        <f t="shared" si="1529"/>
        <v/>
      </c>
      <c r="AG2100" s="192"/>
      <c r="AJ2100" s="300" t="str">
        <f t="shared" si="1530"/>
        <v/>
      </c>
      <c r="AK2100" s="300" t="str">
        <f t="shared" si="1531"/>
        <v/>
      </c>
      <c r="AL2100" s="300" t="str">
        <f t="shared" si="1532"/>
        <v/>
      </c>
      <c r="AM2100" s="300" t="str">
        <f t="shared" si="1533"/>
        <v/>
      </c>
      <c r="AN2100" s="300" t="str">
        <f t="shared" si="1534"/>
        <v/>
      </c>
      <c r="AO2100" s="300" t="str">
        <f t="shared" si="1535"/>
        <v/>
      </c>
      <c r="AP2100" s="300" t="str">
        <f t="shared" si="1536"/>
        <v/>
      </c>
      <c r="AQ2100" s="300" t="str">
        <f t="shared" si="1537"/>
        <v/>
      </c>
      <c r="AR2100" s="306" t="str">
        <f t="shared" si="1538"/>
        <v/>
      </c>
      <c r="AS2100" s="300" t="str">
        <f t="shared" si="1539"/>
        <v/>
      </c>
      <c r="AT2100" s="300" t="str">
        <f t="shared" si="1540"/>
        <v/>
      </c>
      <c r="AU2100" s="192" t="str">
        <f t="shared" si="1541"/>
        <v>рбс</v>
      </c>
      <c r="AV2100" s="192" t="str">
        <f t="shared" si="1542"/>
        <v>рбс87525679общпро</v>
      </c>
      <c r="AW2100" s="191">
        <f t="shared" si="1543"/>
        <v>0</v>
      </c>
      <c r="AX2100" s="191">
        <f t="shared" si="1544"/>
        <v>0</v>
      </c>
      <c r="AY2100" s="191">
        <f t="shared" si="1545"/>
        <v>0</v>
      </c>
      <c r="AZ2100" s="191">
        <f t="shared" si="1546"/>
        <v>0</v>
      </c>
      <c r="BA2100" s="193">
        <f t="shared" si="1547"/>
        <v>1</v>
      </c>
      <c r="BB2100" s="193">
        <f t="shared" si="1548"/>
        <v>1</v>
      </c>
      <c r="BC2100" s="193">
        <f t="shared" si="1549"/>
        <v>1</v>
      </c>
      <c r="BD2100" s="191">
        <f t="shared" si="1557"/>
        <v>0</v>
      </c>
      <c r="BE2100" s="191">
        <f t="shared" si="1550"/>
        <v>0</v>
      </c>
      <c r="BF2100" s="210">
        <f t="shared" si="1551"/>
        <v>0</v>
      </c>
      <c r="BG2100" s="211">
        <f t="shared" si="1552"/>
        <v>0</v>
      </c>
      <c r="BH2100" s="289"/>
      <c r="BI2100" s="289"/>
      <c r="BL2100" s="233" t="str">
        <f t="shared" si="1553"/>
        <v/>
      </c>
    </row>
    <row r="2101" spans="1:64" ht="12" hidden="1" customHeight="1">
      <c r="A2101" s="333" t="s">
        <v>779</v>
      </c>
      <c r="B2101" s="381" t="s">
        <v>327</v>
      </c>
      <c r="C2101" s="333" t="s">
        <v>780</v>
      </c>
      <c r="D2101" s="381" t="s">
        <v>311</v>
      </c>
      <c r="E2101" s="381" t="s">
        <v>1452</v>
      </c>
      <c r="F2101" s="381" t="s">
        <v>586</v>
      </c>
      <c r="G2101" s="381" t="s">
        <v>397</v>
      </c>
      <c r="H2101" s="100" t="s">
        <v>653</v>
      </c>
      <c r="I2101" s="381" t="s">
        <v>339</v>
      </c>
      <c r="J2101" s="382">
        <v>35040</v>
      </c>
      <c r="K2101" s="382">
        <v>0</v>
      </c>
      <c r="L2101" s="191" t="str">
        <f t="shared" si="1512"/>
        <v>875256791003011007554024434010</v>
      </c>
      <c r="M2101" s="192">
        <f t="array" ref="M2101">IF(COUNT(SEARCH(Удалить_Роспись_КВСР,$B2101)*SEARCH(Удалить_Роспись_ПБС,$C2101)*SEARCH(Удалить_Роспись_КФСР, $D2101)*SEARCH(Удалить_Роспись_КЦСР,$E2101)*SEARCH(Удалить_Роспись_КВР,$F2101)*SEARCH(Удалить_Роспись_ЭК,$H2101)*SEARCH(Удалить_Роспись_КР,$I2101))&gt;0,0,1)</f>
        <v>0</v>
      </c>
      <c r="N2101" s="192">
        <v>0</v>
      </c>
      <c r="O2101" s="192" t="str">
        <f t="shared" si="1513"/>
        <v/>
      </c>
      <c r="P2101" s="192" t="str">
        <f t="shared" si="1554"/>
        <v/>
      </c>
      <c r="Q2101" s="300" t="str">
        <f t="shared" si="1514"/>
        <v/>
      </c>
      <c r="R2101" s="300" t="str">
        <f t="shared" si="1515"/>
        <v/>
      </c>
      <c r="S2101" s="300" t="str">
        <f t="shared" si="1516"/>
        <v/>
      </c>
      <c r="T2101" s="192" t="str">
        <f t="shared" si="1517"/>
        <v/>
      </c>
      <c r="U2101" s="303" t="str">
        <f t="shared" si="1518"/>
        <v/>
      </c>
      <c r="V2101" s="300" t="str">
        <f t="shared" si="1519"/>
        <v/>
      </c>
      <c r="W2101" s="192" t="str">
        <f t="shared" si="1520"/>
        <v/>
      </c>
      <c r="X2101" s="303" t="str">
        <f t="shared" si="1521"/>
        <v/>
      </c>
      <c r="Y2101" s="300" t="str">
        <f t="shared" si="1522"/>
        <v/>
      </c>
      <c r="Z2101" s="300" t="str">
        <f t="shared" si="1523"/>
        <v/>
      </c>
      <c r="AA2101" s="303" t="str">
        <f t="shared" si="1524"/>
        <v/>
      </c>
      <c r="AB2101" s="300" t="str">
        <f t="shared" si="1525"/>
        <v/>
      </c>
      <c r="AC2101" s="300" t="str">
        <f t="shared" si="1526"/>
        <v/>
      </c>
      <c r="AD2101" s="300" t="str">
        <f t="shared" si="1527"/>
        <v/>
      </c>
      <c r="AE2101" s="192" t="str">
        <f t="shared" si="1528"/>
        <v/>
      </c>
      <c r="AF2101" s="192" t="str">
        <f t="shared" si="1529"/>
        <v/>
      </c>
      <c r="AG2101" s="192"/>
      <c r="AJ2101" s="300" t="str">
        <f t="shared" si="1530"/>
        <v/>
      </c>
      <c r="AK2101" s="300" t="str">
        <f t="shared" si="1531"/>
        <v/>
      </c>
      <c r="AL2101" s="300" t="str">
        <f t="shared" si="1532"/>
        <v/>
      </c>
      <c r="AM2101" s="300" t="str">
        <f t="shared" si="1533"/>
        <v/>
      </c>
      <c r="AN2101" s="300" t="str">
        <f t="shared" si="1534"/>
        <v/>
      </c>
      <c r="AO2101" s="300" t="str">
        <f t="shared" si="1535"/>
        <v/>
      </c>
      <c r="AP2101" s="300" t="str">
        <f t="shared" si="1536"/>
        <v/>
      </c>
      <c r="AQ2101" s="300" t="str">
        <f t="shared" si="1537"/>
        <v/>
      </c>
      <c r="AR2101" s="306" t="str">
        <f t="shared" si="1538"/>
        <v/>
      </c>
      <c r="AS2101" s="300" t="str">
        <f t="shared" si="1539"/>
        <v/>
      </c>
      <c r="AT2101" s="300" t="str">
        <f t="shared" si="1540"/>
        <v/>
      </c>
      <c r="AU2101" s="192" t="str">
        <f t="shared" si="1541"/>
        <v>рбс</v>
      </c>
      <c r="AV2101" s="192" t="str">
        <f t="shared" si="1542"/>
        <v>рбс87525679общпро</v>
      </c>
      <c r="AW2101" s="191">
        <f t="shared" si="1543"/>
        <v>0</v>
      </c>
      <c r="AX2101" s="191">
        <f t="shared" si="1544"/>
        <v>0</v>
      </c>
      <c r="AY2101" s="191">
        <f t="shared" si="1545"/>
        <v>0</v>
      </c>
      <c r="AZ2101" s="191">
        <f t="shared" si="1546"/>
        <v>0</v>
      </c>
      <c r="BA2101" s="193">
        <f t="shared" si="1547"/>
        <v>1</v>
      </c>
      <c r="BB2101" s="193">
        <f t="shared" si="1548"/>
        <v>1</v>
      </c>
      <c r="BC2101" s="193">
        <f t="shared" si="1549"/>
        <v>1</v>
      </c>
      <c r="BD2101" s="191">
        <f t="shared" si="1557"/>
        <v>0</v>
      </c>
      <c r="BE2101" s="191">
        <f t="shared" si="1550"/>
        <v>0</v>
      </c>
      <c r="BF2101" s="210">
        <f t="shared" si="1551"/>
        <v>0</v>
      </c>
      <c r="BG2101" s="211">
        <f t="shared" si="1552"/>
        <v>0</v>
      </c>
      <c r="BH2101" s="289"/>
      <c r="BI2101" s="289"/>
      <c r="BL2101" s="233" t="str">
        <f t="shared" si="1553"/>
        <v/>
      </c>
    </row>
    <row r="2102" spans="1:64" ht="12" customHeight="1">
      <c r="A2102" s="333" t="s">
        <v>781</v>
      </c>
      <c r="B2102" s="381" t="s">
        <v>327</v>
      </c>
      <c r="C2102" s="333" t="s">
        <v>782</v>
      </c>
      <c r="D2102" s="381" t="s">
        <v>316</v>
      </c>
      <c r="E2102" s="381" t="s">
        <v>1443</v>
      </c>
      <c r="F2102" s="381" t="s">
        <v>608</v>
      </c>
      <c r="G2102" s="381" t="s">
        <v>385</v>
      </c>
      <c r="H2102" s="100" t="s">
        <v>653</v>
      </c>
      <c r="I2102" s="381" t="s">
        <v>505</v>
      </c>
      <c r="J2102" s="382">
        <v>872477</v>
      </c>
      <c r="K2102" s="382">
        <v>636658.09</v>
      </c>
      <c r="L2102" s="191" t="str">
        <f t="shared" si="1512"/>
        <v>875206990701011004001011121101</v>
      </c>
      <c r="M2102" s="192">
        <f t="array" ref="M2102">IF(COUNT(SEARCH(Удалить_Роспись_КВСР,$B2102)*SEARCH(Удалить_Роспись_ПБС,$C2102)*SEARCH(Удалить_Роспись_КФСР, $D2102)*SEARCH(Удалить_Роспись_КЦСР,$E2102)*SEARCH(Удалить_Роспись_КВР,$F2102)*SEARCH(Удалить_Роспись_ЭК,$H2102)*SEARCH(Удалить_Роспись_КР,$I2102))&gt;0,0,1)</f>
        <v>0</v>
      </c>
      <c r="N2102" s="192">
        <v>0</v>
      </c>
      <c r="O2102" s="192" t="str">
        <f t="shared" si="1513"/>
        <v/>
      </c>
      <c r="P2102" s="192" t="str">
        <f t="shared" si="1554"/>
        <v/>
      </c>
      <c r="Q2102" s="300" t="str">
        <f t="shared" si="1514"/>
        <v/>
      </c>
      <c r="R2102" s="300" t="str">
        <f t="shared" si="1515"/>
        <v/>
      </c>
      <c r="S2102" s="300" t="str">
        <f t="shared" si="1516"/>
        <v/>
      </c>
      <c r="T2102" s="192" t="str">
        <f t="shared" si="1517"/>
        <v/>
      </c>
      <c r="U2102" s="303" t="str">
        <f t="shared" si="1518"/>
        <v/>
      </c>
      <c r="V2102" s="300" t="str">
        <f t="shared" si="1519"/>
        <v/>
      </c>
      <c r="W2102" s="192" t="str">
        <f t="shared" si="1520"/>
        <v/>
      </c>
      <c r="X2102" s="303" t="str">
        <f t="shared" si="1521"/>
        <v/>
      </c>
      <c r="Y2102" s="300" t="str">
        <f t="shared" si="1522"/>
        <v/>
      </c>
      <c r="Z2102" s="300" t="str">
        <f t="shared" si="1523"/>
        <v/>
      </c>
      <c r="AA2102" s="303" t="str">
        <f t="shared" si="1524"/>
        <v/>
      </c>
      <c r="AB2102" s="300" t="str">
        <f t="shared" si="1525"/>
        <v/>
      </c>
      <c r="AC2102" s="300" t="str">
        <f t="shared" si="1526"/>
        <v/>
      </c>
      <c r="AD2102" s="300" t="str">
        <f t="shared" si="1527"/>
        <v/>
      </c>
      <c r="AE2102" s="192" t="str">
        <f t="shared" si="1528"/>
        <v/>
      </c>
      <c r="AF2102" s="192" t="str">
        <f t="shared" si="1529"/>
        <v/>
      </c>
      <c r="AG2102" s="192"/>
      <c r="AJ2102" s="300" t="str">
        <f t="shared" si="1530"/>
        <v/>
      </c>
      <c r="AK2102" s="300" t="str">
        <f t="shared" si="1531"/>
        <v/>
      </c>
      <c r="AL2102" s="300" t="str">
        <f t="shared" si="1532"/>
        <v/>
      </c>
      <c r="AM2102" s="300" t="str">
        <f t="shared" si="1533"/>
        <v/>
      </c>
      <c r="AN2102" s="300" t="str">
        <f t="shared" si="1534"/>
        <v/>
      </c>
      <c r="AO2102" s="300" t="str">
        <f t="shared" si="1535"/>
        <v/>
      </c>
      <c r="AP2102" s="300" t="str">
        <f t="shared" si="1536"/>
        <v/>
      </c>
      <c r="AQ2102" s="300" t="str">
        <f t="shared" si="1537"/>
        <v/>
      </c>
      <c r="AR2102" s="306" t="str">
        <f t="shared" si="1538"/>
        <v/>
      </c>
      <c r="AS2102" s="300" t="str">
        <f t="shared" si="1539"/>
        <v/>
      </c>
      <c r="AT2102" s="300" t="str">
        <f t="shared" si="1540"/>
        <v/>
      </c>
      <c r="AU2102" s="192" t="str">
        <f t="shared" si="1541"/>
        <v>рбс</v>
      </c>
      <c r="AV2102" s="192" t="str">
        <f t="shared" si="1542"/>
        <v>рбс87520699общопл</v>
      </c>
      <c r="AW2102" s="191">
        <f t="shared" si="1543"/>
        <v>0</v>
      </c>
      <c r="AX2102" s="191">
        <f t="shared" si="1544"/>
        <v>0</v>
      </c>
      <c r="AY2102" s="191">
        <f t="shared" si="1545"/>
        <v>0</v>
      </c>
      <c r="AZ2102" s="191">
        <f t="shared" si="1546"/>
        <v>0</v>
      </c>
      <c r="BA2102" s="193">
        <f t="shared" si="1547"/>
        <v>1</v>
      </c>
      <c r="BB2102" s="193">
        <f t="shared" si="1548"/>
        <v>1</v>
      </c>
      <c r="BC2102" s="193">
        <f t="shared" si="1549"/>
        <v>1</v>
      </c>
      <c r="BD2102" s="191">
        <f t="shared" si="1557"/>
        <v>0</v>
      </c>
      <c r="BE2102" s="191">
        <f t="shared" si="1550"/>
        <v>0</v>
      </c>
      <c r="BF2102" s="210">
        <f t="shared" si="1551"/>
        <v>0</v>
      </c>
      <c r="BG2102" s="211">
        <f t="shared" si="1552"/>
        <v>0</v>
      </c>
      <c r="BH2102" s="289"/>
      <c r="BI2102" s="289"/>
      <c r="BL2102" s="233" t="str">
        <f t="shared" si="1553"/>
        <v/>
      </c>
    </row>
    <row r="2103" spans="1:64" ht="12" customHeight="1">
      <c r="A2103" s="333" t="s">
        <v>781</v>
      </c>
      <c r="B2103" s="381" t="s">
        <v>327</v>
      </c>
      <c r="C2103" s="333" t="s">
        <v>782</v>
      </c>
      <c r="D2103" s="381" t="s">
        <v>316</v>
      </c>
      <c r="E2103" s="381" t="s">
        <v>1443</v>
      </c>
      <c r="F2103" s="381" t="s">
        <v>902</v>
      </c>
      <c r="G2103" s="381" t="s">
        <v>387</v>
      </c>
      <c r="H2103" s="100" t="s">
        <v>653</v>
      </c>
      <c r="I2103" s="381" t="s">
        <v>505</v>
      </c>
      <c r="J2103" s="382">
        <v>263183.89</v>
      </c>
      <c r="K2103" s="382">
        <v>210827.68</v>
      </c>
      <c r="L2103" s="191" t="str">
        <f t="shared" si="1512"/>
        <v>875206990701011004001011921301</v>
      </c>
      <c r="M2103" s="192">
        <f t="array" ref="M2103">IF(COUNT(SEARCH(Удалить_Роспись_КВСР,$B2103)*SEARCH(Удалить_Роспись_ПБС,$C2103)*SEARCH(Удалить_Роспись_КФСР, $D2103)*SEARCH(Удалить_Роспись_КЦСР,$E2103)*SEARCH(Удалить_Роспись_КВР,$F2103)*SEARCH(Удалить_Роспись_ЭК,$H2103)*SEARCH(Удалить_Роспись_КР,$I2103))&gt;0,0,1)</f>
        <v>0</v>
      </c>
      <c r="N2103" s="192">
        <v>0</v>
      </c>
      <c r="O2103" s="192" t="str">
        <f t="shared" si="1513"/>
        <v/>
      </c>
      <c r="P2103" s="192" t="str">
        <f t="shared" si="1554"/>
        <v/>
      </c>
      <c r="Q2103" s="300" t="str">
        <f t="shared" si="1514"/>
        <v/>
      </c>
      <c r="R2103" s="300" t="str">
        <f t="shared" si="1515"/>
        <v/>
      </c>
      <c r="S2103" s="300" t="str">
        <f t="shared" si="1516"/>
        <v/>
      </c>
      <c r="T2103" s="192" t="str">
        <f t="shared" si="1517"/>
        <v/>
      </c>
      <c r="U2103" s="303" t="str">
        <f t="shared" si="1518"/>
        <v/>
      </c>
      <c r="V2103" s="300" t="str">
        <f t="shared" si="1519"/>
        <v/>
      </c>
      <c r="W2103" s="192" t="str">
        <f t="shared" si="1520"/>
        <v/>
      </c>
      <c r="X2103" s="303" t="str">
        <f t="shared" si="1521"/>
        <v/>
      </c>
      <c r="Y2103" s="300" t="str">
        <f t="shared" si="1522"/>
        <v/>
      </c>
      <c r="Z2103" s="300" t="str">
        <f t="shared" si="1523"/>
        <v/>
      </c>
      <c r="AA2103" s="303" t="str">
        <f t="shared" si="1524"/>
        <v/>
      </c>
      <c r="AB2103" s="300" t="str">
        <f t="shared" si="1525"/>
        <v/>
      </c>
      <c r="AC2103" s="300" t="str">
        <f t="shared" si="1526"/>
        <v/>
      </c>
      <c r="AD2103" s="300" t="str">
        <f t="shared" si="1527"/>
        <v/>
      </c>
      <c r="AE2103" s="192" t="str">
        <f t="shared" si="1528"/>
        <v/>
      </c>
      <c r="AF2103" s="192" t="str">
        <f t="shared" si="1529"/>
        <v/>
      </c>
      <c r="AG2103" s="192"/>
      <c r="AJ2103" s="300" t="str">
        <f t="shared" si="1530"/>
        <v/>
      </c>
      <c r="AK2103" s="300" t="str">
        <f t="shared" si="1531"/>
        <v/>
      </c>
      <c r="AL2103" s="300" t="str">
        <f t="shared" si="1532"/>
        <v/>
      </c>
      <c r="AM2103" s="300" t="str">
        <f t="shared" si="1533"/>
        <v/>
      </c>
      <c r="AN2103" s="300" t="str">
        <f t="shared" si="1534"/>
        <v/>
      </c>
      <c r="AO2103" s="300" t="str">
        <f t="shared" si="1535"/>
        <v/>
      </c>
      <c r="AP2103" s="300" t="str">
        <f t="shared" si="1536"/>
        <v/>
      </c>
      <c r="AQ2103" s="300" t="str">
        <f t="shared" si="1537"/>
        <v/>
      </c>
      <c r="AR2103" s="306" t="str">
        <f t="shared" si="1538"/>
        <v/>
      </c>
      <c r="AS2103" s="300" t="str">
        <f t="shared" si="1539"/>
        <v/>
      </c>
      <c r="AT2103" s="300" t="str">
        <f t="shared" si="1540"/>
        <v/>
      </c>
      <c r="AU2103" s="192" t="str">
        <f t="shared" si="1541"/>
        <v>рбс</v>
      </c>
      <c r="AV2103" s="192" t="str">
        <f t="shared" si="1542"/>
        <v>рбс87520699общопл</v>
      </c>
      <c r="AW2103" s="191">
        <f t="shared" si="1543"/>
        <v>0</v>
      </c>
      <c r="AX2103" s="191">
        <f t="shared" si="1544"/>
        <v>0</v>
      </c>
      <c r="AY2103" s="191">
        <f t="shared" si="1545"/>
        <v>0</v>
      </c>
      <c r="AZ2103" s="191">
        <f t="shared" si="1546"/>
        <v>0</v>
      </c>
      <c r="BA2103" s="193">
        <f t="shared" si="1547"/>
        <v>1</v>
      </c>
      <c r="BB2103" s="193">
        <f t="shared" si="1548"/>
        <v>1</v>
      </c>
      <c r="BC2103" s="193">
        <f t="shared" si="1549"/>
        <v>1</v>
      </c>
      <c r="BD2103" s="191">
        <f t="shared" si="1557"/>
        <v>0</v>
      </c>
      <c r="BE2103" s="191">
        <f t="shared" si="1550"/>
        <v>0</v>
      </c>
      <c r="BF2103" s="210">
        <f t="shared" si="1551"/>
        <v>0</v>
      </c>
      <c r="BG2103" s="211">
        <f t="shared" si="1552"/>
        <v>0</v>
      </c>
      <c r="BH2103" s="289"/>
      <c r="BI2103" s="289"/>
      <c r="BL2103" s="233" t="str">
        <f t="shared" si="1553"/>
        <v/>
      </c>
    </row>
    <row r="2104" spans="1:64" ht="12" customHeight="1">
      <c r="A2104" s="333" t="s">
        <v>781</v>
      </c>
      <c r="B2104" s="381" t="s">
        <v>327</v>
      </c>
      <c r="C2104" s="333" t="s">
        <v>782</v>
      </c>
      <c r="D2104" s="381" t="s">
        <v>316</v>
      </c>
      <c r="E2104" s="381" t="s">
        <v>1443</v>
      </c>
      <c r="F2104" s="381" t="s">
        <v>586</v>
      </c>
      <c r="G2104" s="381" t="s">
        <v>391</v>
      </c>
      <c r="H2104" s="100" t="s">
        <v>653</v>
      </c>
      <c r="I2104" s="381" t="s">
        <v>505</v>
      </c>
      <c r="J2104" s="382">
        <v>373.94</v>
      </c>
      <c r="K2104" s="382">
        <v>0</v>
      </c>
      <c r="L2104" s="191" t="str">
        <f t="shared" si="1512"/>
        <v>875206990701011004001024422101</v>
      </c>
      <c r="M2104" s="192">
        <f t="array" ref="M2104">IF(COUNT(SEARCH(Удалить_Роспись_КВСР,$B2104)*SEARCH(Удалить_Роспись_ПБС,$C2104)*SEARCH(Удалить_Роспись_КФСР, $D2104)*SEARCH(Удалить_Роспись_КЦСР,$E2104)*SEARCH(Удалить_Роспись_КВР,$F2104)*SEARCH(Удалить_Роспись_ЭК,$H2104)*SEARCH(Удалить_Роспись_КР,$I2104))&gt;0,0,1)</f>
        <v>0</v>
      </c>
      <c r="N2104" s="192">
        <f>IF(COUNT(SEARCH(Удалить_Индекс_КВСР,$B2104)*SEARCH(Удалить_Индекс_ПБС,$C2104)*SEARCH(Удалить_Индекс_КФСР,$D2104)*SEARCH(Удалить_Индекс_КЦСР,$E2104)*SEARCH(Удалить_Индекс_КВР,$F2104)*SEARCH(Удалить_Индекс_ЭК,$H2104)*SEARCH(Удалить_Индекс_КР,$I2104))&gt;0,0,1)</f>
        <v>1</v>
      </c>
      <c r="O2104" s="192" t="str">
        <f t="shared" si="1513"/>
        <v/>
      </c>
      <c r="P2104" s="192" t="str">
        <f t="shared" si="1554"/>
        <v/>
      </c>
      <c r="Q2104" s="300" t="str">
        <f t="shared" si="1514"/>
        <v/>
      </c>
      <c r="R2104" s="300" t="str">
        <f t="shared" si="1515"/>
        <v/>
      </c>
      <c r="S2104" s="300" t="str">
        <f t="shared" si="1516"/>
        <v/>
      </c>
      <c r="T2104" s="192" t="str">
        <f t="shared" si="1517"/>
        <v/>
      </c>
      <c r="U2104" s="303" t="str">
        <f t="shared" si="1518"/>
        <v/>
      </c>
      <c r="V2104" s="300" t="str">
        <f t="shared" si="1519"/>
        <v/>
      </c>
      <c r="W2104" s="192" t="str">
        <f t="shared" si="1520"/>
        <v/>
      </c>
      <c r="X2104" s="303" t="str">
        <f t="shared" si="1521"/>
        <v/>
      </c>
      <c r="Y2104" s="300" t="str">
        <f t="shared" si="1522"/>
        <v/>
      </c>
      <c r="Z2104" s="300" t="str">
        <f t="shared" si="1523"/>
        <v/>
      </c>
      <c r="AA2104" s="303" t="str">
        <f t="shared" si="1524"/>
        <v/>
      </c>
      <c r="AB2104" s="300" t="str">
        <f t="shared" si="1525"/>
        <v/>
      </c>
      <c r="AC2104" s="300" t="str">
        <f t="shared" si="1526"/>
        <v/>
      </c>
      <c r="AD2104" s="300" t="str">
        <f t="shared" si="1527"/>
        <v/>
      </c>
      <c r="AE2104" s="192" t="str">
        <f t="shared" si="1528"/>
        <v/>
      </c>
      <c r="AF2104" s="192" t="str">
        <f t="shared" si="1529"/>
        <v/>
      </c>
      <c r="AG2104" s="192"/>
      <c r="AJ2104" s="300" t="str">
        <f t="shared" si="1530"/>
        <v/>
      </c>
      <c r="AK2104" s="300" t="str">
        <f t="shared" si="1531"/>
        <v/>
      </c>
      <c r="AL2104" s="300" t="str">
        <f t="shared" si="1532"/>
        <v/>
      </c>
      <c r="AM2104" s="300" t="str">
        <f t="shared" si="1533"/>
        <v/>
      </c>
      <c r="AN2104" s="300" t="str">
        <f t="shared" si="1534"/>
        <v/>
      </c>
      <c r="AO2104" s="300" t="str">
        <f t="shared" si="1535"/>
        <v/>
      </c>
      <c r="AP2104" s="300" t="str">
        <f t="shared" si="1536"/>
        <v/>
      </c>
      <c r="AQ2104" s="300" t="str">
        <f t="shared" si="1537"/>
        <v/>
      </c>
      <c r="AR2104" s="306" t="str">
        <f t="shared" si="1538"/>
        <v/>
      </c>
      <c r="AS2104" s="300" t="str">
        <f t="shared" si="1539"/>
        <v/>
      </c>
      <c r="AT2104" s="300" t="str">
        <f t="shared" si="1540"/>
        <v/>
      </c>
      <c r="AU2104" s="192" t="str">
        <f t="shared" si="1541"/>
        <v>рбс</v>
      </c>
      <c r="AV2104" s="192" t="str">
        <f t="shared" si="1542"/>
        <v>рбс87520699общпро</v>
      </c>
      <c r="AW2104" s="191">
        <f t="shared" si="1543"/>
        <v>0</v>
      </c>
      <c r="AX2104" s="191">
        <f t="shared" si="1544"/>
        <v>0</v>
      </c>
      <c r="AY2104" s="191">
        <f t="shared" si="1545"/>
        <v>373.94</v>
      </c>
      <c r="AZ2104" s="191">
        <f t="shared" si="1546"/>
        <v>0</v>
      </c>
      <c r="BA2104" s="193">
        <f t="shared" si="1547"/>
        <v>1</v>
      </c>
      <c r="BB2104" s="193">
        <f t="shared" si="1548"/>
        <v>1</v>
      </c>
      <c r="BC2104" s="193">
        <f t="shared" si="1549"/>
        <v>1</v>
      </c>
      <c r="BD2104" s="191">
        <f t="shared" si="1557"/>
        <v>373.94</v>
      </c>
      <c r="BE2104" s="191">
        <f t="shared" si="1550"/>
        <v>0</v>
      </c>
      <c r="BF2104" s="210">
        <f t="shared" si="1551"/>
        <v>373.94</v>
      </c>
      <c r="BG2104" s="211">
        <f t="shared" si="1552"/>
        <v>373.94</v>
      </c>
      <c r="BH2104" s="289"/>
      <c r="BI2104" s="289"/>
      <c r="BL2104" s="233" t="str">
        <f t="shared" si="1553"/>
        <v/>
      </c>
    </row>
    <row r="2105" spans="1:64" ht="12" customHeight="1">
      <c r="A2105" s="333" t="s">
        <v>781</v>
      </c>
      <c r="B2105" s="381" t="s">
        <v>327</v>
      </c>
      <c r="C2105" s="333" t="s">
        <v>782</v>
      </c>
      <c r="D2105" s="381" t="s">
        <v>316</v>
      </c>
      <c r="E2105" s="381" t="s">
        <v>1443</v>
      </c>
      <c r="F2105" s="381" t="s">
        <v>586</v>
      </c>
      <c r="G2105" s="381" t="s">
        <v>394</v>
      </c>
      <c r="H2105" s="100" t="s">
        <v>653</v>
      </c>
      <c r="I2105" s="381" t="s">
        <v>505</v>
      </c>
      <c r="J2105" s="382">
        <v>92666.06</v>
      </c>
      <c r="K2105" s="382">
        <v>63469.88</v>
      </c>
      <c r="L2105" s="191" t="str">
        <f t="shared" si="1512"/>
        <v>875206990701011004001024422501</v>
      </c>
      <c r="M2105" s="192">
        <f t="array" ref="M2105">IF(COUNT(SEARCH(Удалить_Роспись_КВСР,$B2105)*SEARCH(Удалить_Роспись_ПБС,$C2105)*SEARCH(Удалить_Роспись_КФСР, $D2105)*SEARCH(Удалить_Роспись_КЦСР,$E2105)*SEARCH(Удалить_Роспись_КВР,$F2105)*SEARCH(Удалить_Роспись_ЭК,$H2105)*SEARCH(Удалить_Роспись_КР,$I2105))&gt;0,0,1)</f>
        <v>0</v>
      </c>
      <c r="N2105" s="192">
        <f>IF(COUNT(SEARCH(Удалить_Индекс_КВСР,$B2105)*SEARCH(Удалить_Индекс_ПБС,$C2105)*SEARCH(Удалить_Индекс_КФСР,$D2105)*SEARCH(Удалить_Индекс_КЦСР,$E2105)*SEARCH(Удалить_Индекс_КВР,$F2105)*SEARCH(Удалить_Индекс_ЭК,$H2105)*SEARCH(Удалить_Индекс_КР,$I2105))&gt;0,0,1)</f>
        <v>1</v>
      </c>
      <c r="O2105" s="192" t="str">
        <f t="shared" si="1513"/>
        <v/>
      </c>
      <c r="P2105" s="192" t="str">
        <f t="shared" si="1554"/>
        <v/>
      </c>
      <c r="Q2105" s="300" t="str">
        <f t="shared" si="1514"/>
        <v/>
      </c>
      <c r="R2105" s="300" t="str">
        <f t="shared" si="1515"/>
        <v/>
      </c>
      <c r="S2105" s="300" t="str">
        <f t="shared" si="1516"/>
        <v/>
      </c>
      <c r="T2105" s="192" t="str">
        <f t="shared" si="1517"/>
        <v/>
      </c>
      <c r="U2105" s="303" t="str">
        <f t="shared" si="1518"/>
        <v/>
      </c>
      <c r="V2105" s="300" t="str">
        <f t="shared" si="1519"/>
        <v/>
      </c>
      <c r="W2105" s="192" t="str">
        <f t="shared" si="1520"/>
        <v/>
      </c>
      <c r="X2105" s="303" t="str">
        <f t="shared" si="1521"/>
        <v/>
      </c>
      <c r="Y2105" s="300" t="str">
        <f t="shared" si="1522"/>
        <v/>
      </c>
      <c r="Z2105" s="300" t="str">
        <f t="shared" si="1523"/>
        <v/>
      </c>
      <c r="AA2105" s="303" t="str">
        <f t="shared" si="1524"/>
        <v/>
      </c>
      <c r="AB2105" s="300" t="str">
        <f t="shared" si="1525"/>
        <v/>
      </c>
      <c r="AC2105" s="300" t="str">
        <f t="shared" si="1526"/>
        <v/>
      </c>
      <c r="AD2105" s="300" t="str">
        <f t="shared" si="1527"/>
        <v/>
      </c>
      <c r="AE2105" s="192" t="str">
        <f t="shared" si="1528"/>
        <v/>
      </c>
      <c r="AF2105" s="192" t="str">
        <f t="shared" si="1529"/>
        <v/>
      </c>
      <c r="AG2105" s="192"/>
      <c r="AJ2105" s="300" t="str">
        <f t="shared" si="1530"/>
        <v/>
      </c>
      <c r="AK2105" s="300" t="str">
        <f t="shared" si="1531"/>
        <v/>
      </c>
      <c r="AL2105" s="300" t="str">
        <f t="shared" si="1532"/>
        <v/>
      </c>
      <c r="AM2105" s="300" t="str">
        <f t="shared" si="1533"/>
        <v/>
      </c>
      <c r="AN2105" s="300" t="str">
        <f t="shared" si="1534"/>
        <v/>
      </c>
      <c r="AO2105" s="300" t="str">
        <f t="shared" si="1535"/>
        <v/>
      </c>
      <c r="AP2105" s="300" t="str">
        <f t="shared" si="1536"/>
        <v/>
      </c>
      <c r="AQ2105" s="300" t="str">
        <f t="shared" si="1537"/>
        <v/>
      </c>
      <c r="AR2105" s="306" t="str">
        <f t="shared" si="1538"/>
        <v/>
      </c>
      <c r="AS2105" s="300" t="str">
        <f t="shared" si="1539"/>
        <v/>
      </c>
      <c r="AT2105" s="300" t="str">
        <f t="shared" si="1540"/>
        <v/>
      </c>
      <c r="AU2105" s="192" t="str">
        <f t="shared" si="1541"/>
        <v>рбс</v>
      </c>
      <c r="AV2105" s="192" t="str">
        <f t="shared" si="1542"/>
        <v>рбс87520699общпро</v>
      </c>
      <c r="AW2105" s="191">
        <f t="shared" si="1543"/>
        <v>0</v>
      </c>
      <c r="AX2105" s="191">
        <f t="shared" si="1544"/>
        <v>0</v>
      </c>
      <c r="AY2105" s="191">
        <f t="shared" si="1545"/>
        <v>92666.06</v>
      </c>
      <c r="AZ2105" s="191">
        <f t="shared" si="1546"/>
        <v>63469.88</v>
      </c>
      <c r="BA2105" s="193">
        <f t="shared" si="1547"/>
        <v>1</v>
      </c>
      <c r="BB2105" s="193">
        <f t="shared" si="1548"/>
        <v>1</v>
      </c>
      <c r="BC2105" s="193">
        <f t="shared" si="1549"/>
        <v>1</v>
      </c>
      <c r="BD2105" s="191">
        <f t="shared" si="1557"/>
        <v>92666.06</v>
      </c>
      <c r="BE2105" s="191">
        <f t="shared" si="1550"/>
        <v>63469.88</v>
      </c>
      <c r="BF2105" s="210">
        <f t="shared" si="1551"/>
        <v>92666.06</v>
      </c>
      <c r="BG2105" s="211">
        <f t="shared" si="1552"/>
        <v>92666.06</v>
      </c>
      <c r="BH2105" s="289"/>
      <c r="BI2105" s="289"/>
      <c r="BL2105" s="233" t="str">
        <f t="shared" si="1553"/>
        <v/>
      </c>
    </row>
    <row r="2106" spans="1:64" ht="12" customHeight="1">
      <c r="A2106" s="333" t="s">
        <v>781</v>
      </c>
      <c r="B2106" s="381" t="s">
        <v>327</v>
      </c>
      <c r="C2106" s="333" t="s">
        <v>782</v>
      </c>
      <c r="D2106" s="381" t="s">
        <v>316</v>
      </c>
      <c r="E2106" s="381" t="s">
        <v>1443</v>
      </c>
      <c r="F2106" s="381" t="s">
        <v>586</v>
      </c>
      <c r="G2106" s="381" t="s">
        <v>389</v>
      </c>
      <c r="H2106" s="100" t="s">
        <v>653</v>
      </c>
      <c r="I2106" s="381" t="s">
        <v>505</v>
      </c>
      <c r="J2106" s="382">
        <v>103960</v>
      </c>
      <c r="K2106" s="382">
        <v>78405</v>
      </c>
      <c r="L2106" s="191" t="str">
        <f t="shared" si="1512"/>
        <v>875206990701011004001024422601</v>
      </c>
      <c r="M2106" s="192">
        <f t="array" ref="M2106">IF(COUNT(SEARCH(Удалить_Роспись_КВСР,$B2106)*SEARCH(Удалить_Роспись_ПБС,$C2106)*SEARCH(Удалить_Роспись_КФСР, $D2106)*SEARCH(Удалить_Роспись_КЦСР,$E2106)*SEARCH(Удалить_Роспись_КВР,$F2106)*SEARCH(Удалить_Роспись_ЭК,$H2106)*SEARCH(Удалить_Роспись_КР,$I2106))&gt;0,0,1)</f>
        <v>0</v>
      </c>
      <c r="N2106" s="192">
        <f>IF(COUNT(SEARCH(Удалить_Индекс_КВСР,$B2106)*SEARCH(Удалить_Индекс_ПБС,$C2106)*SEARCH(Удалить_Индекс_КФСР,$D2106)*SEARCH(Удалить_Индекс_КЦСР,$E2106)*SEARCH(Удалить_Индекс_КВР,$F2106)*SEARCH(Удалить_Индекс_ЭК,$H2106)*SEARCH(Удалить_Индекс_КР,$I2106))&gt;0,0,1)</f>
        <v>1</v>
      </c>
      <c r="O2106" s="192" t="str">
        <f t="shared" si="1513"/>
        <v/>
      </c>
      <c r="P2106" s="192" t="str">
        <f t="shared" si="1554"/>
        <v/>
      </c>
      <c r="Q2106" s="300" t="str">
        <f t="shared" si="1514"/>
        <v/>
      </c>
      <c r="R2106" s="300" t="str">
        <f t="shared" si="1515"/>
        <v/>
      </c>
      <c r="S2106" s="300" t="str">
        <f t="shared" si="1516"/>
        <v/>
      </c>
      <c r="T2106" s="192" t="str">
        <f t="shared" si="1517"/>
        <v/>
      </c>
      <c r="U2106" s="303" t="str">
        <f t="shared" si="1518"/>
        <v/>
      </c>
      <c r="V2106" s="300" t="str">
        <f t="shared" si="1519"/>
        <v/>
      </c>
      <c r="W2106" s="192" t="str">
        <f t="shared" si="1520"/>
        <v/>
      </c>
      <c r="X2106" s="303" t="str">
        <f t="shared" si="1521"/>
        <v/>
      </c>
      <c r="Y2106" s="300" t="str">
        <f t="shared" si="1522"/>
        <v/>
      </c>
      <c r="Z2106" s="300" t="str">
        <f t="shared" si="1523"/>
        <v/>
      </c>
      <c r="AA2106" s="303" t="str">
        <f t="shared" si="1524"/>
        <v/>
      </c>
      <c r="AB2106" s="300" t="str">
        <f t="shared" si="1525"/>
        <v/>
      </c>
      <c r="AC2106" s="300" t="str">
        <f t="shared" si="1526"/>
        <v/>
      </c>
      <c r="AD2106" s="300" t="str">
        <f t="shared" si="1527"/>
        <v/>
      </c>
      <c r="AE2106" s="192" t="str">
        <f t="shared" si="1528"/>
        <v/>
      </c>
      <c r="AF2106" s="192" t="str">
        <f t="shared" si="1529"/>
        <v/>
      </c>
      <c r="AG2106" s="192"/>
      <c r="AJ2106" s="300" t="str">
        <f t="shared" si="1530"/>
        <v/>
      </c>
      <c r="AK2106" s="300" t="str">
        <f t="shared" si="1531"/>
        <v/>
      </c>
      <c r="AL2106" s="300" t="str">
        <f t="shared" si="1532"/>
        <v/>
      </c>
      <c r="AM2106" s="300" t="str">
        <f t="shared" si="1533"/>
        <v/>
      </c>
      <c r="AN2106" s="300" t="str">
        <f t="shared" si="1534"/>
        <v/>
      </c>
      <c r="AO2106" s="300" t="str">
        <f t="shared" si="1535"/>
        <v/>
      </c>
      <c r="AP2106" s="300" t="str">
        <f t="shared" si="1536"/>
        <v/>
      </c>
      <c r="AQ2106" s="300" t="str">
        <f t="shared" si="1537"/>
        <v/>
      </c>
      <c r="AR2106" s="306" t="str">
        <f t="shared" si="1538"/>
        <v/>
      </c>
      <c r="AS2106" s="300" t="str">
        <f t="shared" si="1539"/>
        <v/>
      </c>
      <c r="AT2106" s="300" t="str">
        <f t="shared" si="1540"/>
        <v/>
      </c>
      <c r="AU2106" s="192" t="str">
        <f t="shared" si="1541"/>
        <v>рбс</v>
      </c>
      <c r="AV2106" s="192" t="str">
        <f t="shared" si="1542"/>
        <v>рбс87520699общпро</v>
      </c>
      <c r="AW2106" s="191">
        <f t="shared" si="1543"/>
        <v>0</v>
      </c>
      <c r="AX2106" s="191">
        <f t="shared" si="1544"/>
        <v>0</v>
      </c>
      <c r="AY2106" s="191">
        <f t="shared" si="1545"/>
        <v>103960</v>
      </c>
      <c r="AZ2106" s="191">
        <f t="shared" si="1546"/>
        <v>78405</v>
      </c>
      <c r="BA2106" s="193">
        <f t="shared" si="1547"/>
        <v>1</v>
      </c>
      <c r="BB2106" s="193">
        <f t="shared" si="1548"/>
        <v>1</v>
      </c>
      <c r="BC2106" s="193">
        <f t="shared" si="1549"/>
        <v>1</v>
      </c>
      <c r="BD2106" s="191">
        <f t="shared" si="1557"/>
        <v>103960</v>
      </c>
      <c r="BE2106" s="191">
        <f t="shared" si="1550"/>
        <v>78405</v>
      </c>
      <c r="BF2106" s="210">
        <f t="shared" si="1551"/>
        <v>103960</v>
      </c>
      <c r="BG2106" s="211">
        <f t="shared" si="1552"/>
        <v>103960</v>
      </c>
      <c r="BH2106" s="289"/>
      <c r="BI2106" s="289"/>
      <c r="BL2106" s="233" t="str">
        <f t="shared" si="1553"/>
        <v/>
      </c>
    </row>
    <row r="2107" spans="1:64" ht="12" customHeight="1">
      <c r="A2107" s="333" t="s">
        <v>781</v>
      </c>
      <c r="B2107" s="381" t="s">
        <v>327</v>
      </c>
      <c r="C2107" s="333" t="s">
        <v>782</v>
      </c>
      <c r="D2107" s="381" t="s">
        <v>316</v>
      </c>
      <c r="E2107" s="381" t="s">
        <v>1443</v>
      </c>
      <c r="F2107" s="381" t="s">
        <v>586</v>
      </c>
      <c r="G2107" s="381" t="s">
        <v>397</v>
      </c>
      <c r="H2107" s="100" t="s">
        <v>653</v>
      </c>
      <c r="I2107" s="381" t="s">
        <v>505</v>
      </c>
      <c r="J2107" s="382">
        <v>47250</v>
      </c>
      <c r="K2107" s="382">
        <v>47250</v>
      </c>
      <c r="L2107" s="191" t="str">
        <f t="shared" si="1512"/>
        <v>875206990701011004001024434001</v>
      </c>
      <c r="M2107" s="192">
        <f t="array" ref="M2107">IF(COUNT(SEARCH(Удалить_Роспись_КВСР,$B2107)*SEARCH(Удалить_Роспись_ПБС,$C2107)*SEARCH(Удалить_Роспись_КФСР, $D2107)*SEARCH(Удалить_Роспись_КЦСР,$E2107)*SEARCH(Удалить_Роспись_КВР,$F2107)*SEARCH(Удалить_Роспись_ЭК,$H2107)*SEARCH(Удалить_Роспись_КР,$I2107))&gt;0,0,1)</f>
        <v>0</v>
      </c>
      <c r="N2107" s="192">
        <f>IF(COUNT(SEARCH(Удалить_Индекс_КВСР,$B2107)*SEARCH(Удалить_Индекс_ПБС,$C2107)*SEARCH(Удалить_Индекс_КФСР,$D2107)*SEARCH(Удалить_Индекс_КЦСР,$E2107)*SEARCH(Удалить_Индекс_КВР,$F2107)*SEARCH(Удалить_Индекс_ЭК,$H2107)*SEARCH(Удалить_Индекс_КР,$I2107))&gt;0,0,1)</f>
        <v>1</v>
      </c>
      <c r="O2107" s="192" t="str">
        <f t="shared" si="1513"/>
        <v/>
      </c>
      <c r="P2107" s="192" t="str">
        <f t="shared" si="1554"/>
        <v/>
      </c>
      <c r="Q2107" s="300" t="str">
        <f t="shared" si="1514"/>
        <v/>
      </c>
      <c r="R2107" s="300" t="str">
        <f t="shared" si="1515"/>
        <v/>
      </c>
      <c r="S2107" s="300" t="str">
        <f t="shared" si="1516"/>
        <v/>
      </c>
      <c r="T2107" s="192" t="str">
        <f t="shared" si="1517"/>
        <v/>
      </c>
      <c r="U2107" s="303" t="str">
        <f t="shared" si="1518"/>
        <v/>
      </c>
      <c r="V2107" s="300" t="str">
        <f t="shared" si="1519"/>
        <v/>
      </c>
      <c r="W2107" s="192" t="str">
        <f t="shared" si="1520"/>
        <v/>
      </c>
      <c r="X2107" s="303" t="str">
        <f t="shared" si="1521"/>
        <v/>
      </c>
      <c r="Y2107" s="300" t="str">
        <f t="shared" si="1522"/>
        <v/>
      </c>
      <c r="Z2107" s="300" t="str">
        <f t="shared" si="1523"/>
        <v/>
      </c>
      <c r="AA2107" s="303" t="str">
        <f t="shared" si="1524"/>
        <v/>
      </c>
      <c r="AB2107" s="300" t="str">
        <f t="shared" si="1525"/>
        <v/>
      </c>
      <c r="AC2107" s="300" t="str">
        <f t="shared" si="1526"/>
        <v/>
      </c>
      <c r="AD2107" s="300" t="str">
        <f t="shared" si="1527"/>
        <v/>
      </c>
      <c r="AE2107" s="192" t="str">
        <f t="shared" si="1528"/>
        <v/>
      </c>
      <c r="AF2107" s="192" t="str">
        <f t="shared" si="1529"/>
        <v/>
      </c>
      <c r="AG2107" s="192"/>
      <c r="AJ2107" s="300" t="str">
        <f t="shared" si="1530"/>
        <v/>
      </c>
      <c r="AK2107" s="300" t="str">
        <f t="shared" si="1531"/>
        <v/>
      </c>
      <c r="AL2107" s="300" t="str">
        <f t="shared" si="1532"/>
        <v/>
      </c>
      <c r="AM2107" s="300" t="str">
        <f t="shared" si="1533"/>
        <v/>
      </c>
      <c r="AN2107" s="300" t="str">
        <f t="shared" si="1534"/>
        <v/>
      </c>
      <c r="AO2107" s="300" t="str">
        <f t="shared" si="1535"/>
        <v/>
      </c>
      <c r="AP2107" s="300" t="str">
        <f t="shared" si="1536"/>
        <v/>
      </c>
      <c r="AQ2107" s="300" t="str">
        <f t="shared" si="1537"/>
        <v/>
      </c>
      <c r="AR2107" s="306" t="str">
        <f t="shared" si="1538"/>
        <v/>
      </c>
      <c r="AS2107" s="300" t="str">
        <f t="shared" si="1539"/>
        <v/>
      </c>
      <c r="AT2107" s="300" t="str">
        <f t="shared" si="1540"/>
        <v/>
      </c>
      <c r="AU2107" s="192" t="str">
        <f t="shared" si="1541"/>
        <v>рбс</v>
      </c>
      <c r="AV2107" s="192" t="str">
        <f t="shared" si="1542"/>
        <v>рбс87520699общпро</v>
      </c>
      <c r="AW2107" s="191">
        <f t="shared" si="1543"/>
        <v>0</v>
      </c>
      <c r="AX2107" s="191">
        <f t="shared" si="1544"/>
        <v>0</v>
      </c>
      <c r="AY2107" s="191">
        <f t="shared" si="1545"/>
        <v>47250</v>
      </c>
      <c r="AZ2107" s="191">
        <f t="shared" si="1546"/>
        <v>47250</v>
      </c>
      <c r="BA2107" s="193">
        <f t="shared" si="1547"/>
        <v>1</v>
      </c>
      <c r="BB2107" s="193">
        <f t="shared" si="1548"/>
        <v>1</v>
      </c>
      <c r="BC2107" s="193">
        <f t="shared" si="1549"/>
        <v>1</v>
      </c>
      <c r="BD2107" s="191">
        <f t="shared" si="1557"/>
        <v>47250</v>
      </c>
      <c r="BE2107" s="191">
        <f t="shared" si="1550"/>
        <v>47250</v>
      </c>
      <c r="BF2107" s="210">
        <f t="shared" si="1551"/>
        <v>47250</v>
      </c>
      <c r="BG2107" s="211">
        <f t="shared" si="1552"/>
        <v>47250</v>
      </c>
      <c r="BH2107" s="289"/>
      <c r="BI2107" s="289"/>
      <c r="BL2107" s="233" t="str">
        <f t="shared" si="1553"/>
        <v/>
      </c>
    </row>
    <row r="2108" spans="1:64" ht="12" customHeight="1">
      <c r="A2108" s="333" t="s">
        <v>781</v>
      </c>
      <c r="B2108" s="381" t="s">
        <v>327</v>
      </c>
      <c r="C2108" s="333" t="s">
        <v>782</v>
      </c>
      <c r="D2108" s="381" t="s">
        <v>316</v>
      </c>
      <c r="E2108" s="381" t="s">
        <v>1443</v>
      </c>
      <c r="F2108" s="381" t="s">
        <v>658</v>
      </c>
      <c r="G2108" s="381" t="s">
        <v>395</v>
      </c>
      <c r="H2108" s="100" t="s">
        <v>653</v>
      </c>
      <c r="I2108" s="381" t="s">
        <v>505</v>
      </c>
      <c r="J2108" s="382">
        <v>2104.11</v>
      </c>
      <c r="K2108" s="382">
        <v>2104.11</v>
      </c>
      <c r="L2108" s="191" t="str">
        <f t="shared" si="1512"/>
        <v>875206990701011004001085329001</v>
      </c>
      <c r="M2108" s="192">
        <f t="array" ref="M2108">IF(COUNT(SEARCH(Удалить_Роспись_КВСР,$B2108)*SEARCH(Удалить_Роспись_ПБС,$C2108)*SEARCH(Удалить_Роспись_КФСР, $D2108)*SEARCH(Удалить_Роспись_КЦСР,$E2108)*SEARCH(Удалить_Роспись_КВР,$F2108)*SEARCH(Удалить_Роспись_ЭК,$H2108)*SEARCH(Удалить_Роспись_КР,$I2108))&gt;0,0,1)</f>
        <v>0</v>
      </c>
      <c r="N2108" s="192">
        <v>0</v>
      </c>
      <c r="O2108" s="192" t="str">
        <f t="shared" si="1513"/>
        <v/>
      </c>
      <c r="P2108" s="192" t="str">
        <f t="shared" si="1554"/>
        <v/>
      </c>
      <c r="Q2108" s="300" t="str">
        <f t="shared" si="1514"/>
        <v/>
      </c>
      <c r="R2108" s="300" t="str">
        <f t="shared" si="1515"/>
        <v/>
      </c>
      <c r="S2108" s="300" t="str">
        <f t="shared" si="1516"/>
        <v/>
      </c>
      <c r="T2108" s="192" t="str">
        <f t="shared" si="1517"/>
        <v/>
      </c>
      <c r="U2108" s="303" t="str">
        <f t="shared" si="1518"/>
        <v/>
      </c>
      <c r="V2108" s="300" t="str">
        <f t="shared" si="1519"/>
        <v/>
      </c>
      <c r="W2108" s="192" t="str">
        <f t="shared" si="1520"/>
        <v/>
      </c>
      <c r="X2108" s="303" t="str">
        <f t="shared" si="1521"/>
        <v/>
      </c>
      <c r="Y2108" s="300" t="str">
        <f t="shared" si="1522"/>
        <v/>
      </c>
      <c r="Z2108" s="300" t="str">
        <f t="shared" si="1523"/>
        <v/>
      </c>
      <c r="AA2108" s="303" t="str">
        <f t="shared" si="1524"/>
        <v/>
      </c>
      <c r="AB2108" s="300" t="str">
        <f t="shared" si="1525"/>
        <v/>
      </c>
      <c r="AC2108" s="300" t="str">
        <f t="shared" si="1526"/>
        <v/>
      </c>
      <c r="AD2108" s="300" t="str">
        <f t="shared" si="1527"/>
        <v/>
      </c>
      <c r="AE2108" s="192" t="str">
        <f t="shared" si="1528"/>
        <v/>
      </c>
      <c r="AF2108" s="192" t="str">
        <f t="shared" si="1529"/>
        <v/>
      </c>
      <c r="AG2108" s="192"/>
      <c r="AJ2108" s="300" t="str">
        <f t="shared" si="1530"/>
        <v/>
      </c>
      <c r="AK2108" s="300" t="str">
        <f t="shared" si="1531"/>
        <v/>
      </c>
      <c r="AL2108" s="300" t="str">
        <f t="shared" si="1532"/>
        <v/>
      </c>
      <c r="AM2108" s="300" t="str">
        <f t="shared" si="1533"/>
        <v/>
      </c>
      <c r="AN2108" s="300" t="str">
        <f t="shared" si="1534"/>
        <v/>
      </c>
      <c r="AO2108" s="300" t="str">
        <f t="shared" si="1535"/>
        <v/>
      </c>
      <c r="AP2108" s="300" t="str">
        <f t="shared" si="1536"/>
        <v/>
      </c>
      <c r="AQ2108" s="300" t="str">
        <f t="shared" si="1537"/>
        <v/>
      </c>
      <c r="AR2108" s="306" t="str">
        <f t="shared" si="1538"/>
        <v/>
      </c>
      <c r="AS2108" s="300" t="str">
        <f t="shared" si="1539"/>
        <v/>
      </c>
      <c r="AT2108" s="300" t="str">
        <f t="shared" si="1540"/>
        <v/>
      </c>
      <c r="AU2108" s="192" t="str">
        <f t="shared" si="1541"/>
        <v>рбс</v>
      </c>
      <c r="AV2108" s="192" t="str">
        <f t="shared" si="1542"/>
        <v>рбс87520699общпро</v>
      </c>
      <c r="AW2108" s="191">
        <f t="shared" si="1543"/>
        <v>0</v>
      </c>
      <c r="AX2108" s="191">
        <f t="shared" si="1544"/>
        <v>0</v>
      </c>
      <c r="AY2108" s="191">
        <f t="shared" si="1545"/>
        <v>0</v>
      </c>
      <c r="AZ2108" s="191">
        <f t="shared" si="1546"/>
        <v>0</v>
      </c>
      <c r="BA2108" s="193">
        <f t="shared" si="1547"/>
        <v>1</v>
      </c>
      <c r="BB2108" s="193">
        <f t="shared" si="1548"/>
        <v>1</v>
      </c>
      <c r="BC2108" s="193">
        <f t="shared" si="1549"/>
        <v>1</v>
      </c>
      <c r="BD2108" s="191">
        <f t="shared" si="1557"/>
        <v>0</v>
      </c>
      <c r="BE2108" s="191">
        <f t="shared" si="1550"/>
        <v>0</v>
      </c>
      <c r="BF2108" s="210">
        <f t="shared" si="1551"/>
        <v>0</v>
      </c>
      <c r="BG2108" s="211">
        <f t="shared" si="1552"/>
        <v>0</v>
      </c>
      <c r="BH2108" s="289"/>
      <c r="BI2108" s="289"/>
      <c r="BL2108" s="233" t="str">
        <f t="shared" si="1553"/>
        <v/>
      </c>
    </row>
    <row r="2109" spans="1:64" ht="12" customHeight="1">
      <c r="A2109" s="333" t="s">
        <v>781</v>
      </c>
      <c r="B2109" s="381" t="s">
        <v>327</v>
      </c>
      <c r="C2109" s="333" t="s">
        <v>782</v>
      </c>
      <c r="D2109" s="381" t="s">
        <v>316</v>
      </c>
      <c r="E2109" s="381" t="s">
        <v>1444</v>
      </c>
      <c r="F2109" s="381" t="s">
        <v>608</v>
      </c>
      <c r="G2109" s="381" t="s">
        <v>385</v>
      </c>
      <c r="H2109" s="100" t="s">
        <v>653</v>
      </c>
      <c r="I2109" s="381" t="s">
        <v>505</v>
      </c>
      <c r="J2109" s="382">
        <v>666697.1</v>
      </c>
      <c r="K2109" s="382">
        <v>544863.32999999996</v>
      </c>
      <c r="L2109" s="191" t="str">
        <f t="shared" si="1512"/>
        <v>875206990701011004101011121101</v>
      </c>
      <c r="M2109" s="192">
        <f t="array" ref="M2109">IF(COUNT(SEARCH(Удалить_Роспись_КВСР,$B2109)*SEARCH(Удалить_Роспись_ПБС,$C2109)*SEARCH(Удалить_Роспись_КФСР, $D2109)*SEARCH(Удалить_Роспись_КЦСР,$E2109)*SEARCH(Удалить_Роспись_КВР,$F2109)*SEARCH(Удалить_Роспись_ЭК,$H2109)*SEARCH(Удалить_Роспись_КР,$I2109))&gt;0,0,1)</f>
        <v>0</v>
      </c>
      <c r="N2109" s="192">
        <v>0</v>
      </c>
      <c r="O2109" s="192" t="str">
        <f t="shared" si="1513"/>
        <v/>
      </c>
      <c r="P2109" s="192" t="str">
        <f t="shared" si="1554"/>
        <v/>
      </c>
      <c r="Q2109" s="300" t="str">
        <f t="shared" si="1514"/>
        <v/>
      </c>
      <c r="R2109" s="300" t="str">
        <f t="shared" si="1515"/>
        <v/>
      </c>
      <c r="S2109" s="300" t="str">
        <f t="shared" si="1516"/>
        <v/>
      </c>
      <c r="T2109" s="192" t="str">
        <f t="shared" si="1517"/>
        <v/>
      </c>
      <c r="U2109" s="303" t="str">
        <f t="shared" si="1518"/>
        <v/>
      </c>
      <c r="V2109" s="300" t="str">
        <f t="shared" si="1519"/>
        <v/>
      </c>
      <c r="W2109" s="192" t="str">
        <f t="shared" si="1520"/>
        <v/>
      </c>
      <c r="X2109" s="303" t="str">
        <f t="shared" si="1521"/>
        <v/>
      </c>
      <c r="Y2109" s="300" t="str">
        <f t="shared" si="1522"/>
        <v/>
      </c>
      <c r="Z2109" s="300" t="str">
        <f t="shared" si="1523"/>
        <v/>
      </c>
      <c r="AA2109" s="303" t="str">
        <f t="shared" si="1524"/>
        <v/>
      </c>
      <c r="AB2109" s="300" t="str">
        <f t="shared" si="1525"/>
        <v/>
      </c>
      <c r="AC2109" s="300" t="str">
        <f t="shared" si="1526"/>
        <v/>
      </c>
      <c r="AD2109" s="300" t="str">
        <f t="shared" si="1527"/>
        <v/>
      </c>
      <c r="AE2109" s="192" t="str">
        <f t="shared" si="1528"/>
        <v/>
      </c>
      <c r="AF2109" s="192" t="str">
        <f t="shared" si="1529"/>
        <v/>
      </c>
      <c r="AG2109" s="192"/>
      <c r="AJ2109" s="300" t="str">
        <f t="shared" si="1530"/>
        <v/>
      </c>
      <c r="AK2109" s="300" t="str">
        <f t="shared" si="1531"/>
        <v/>
      </c>
      <c r="AL2109" s="300" t="str">
        <f t="shared" si="1532"/>
        <v/>
      </c>
      <c r="AM2109" s="300" t="str">
        <f t="shared" si="1533"/>
        <v/>
      </c>
      <c r="AN2109" s="300" t="str">
        <f t="shared" si="1534"/>
        <v/>
      </c>
      <c r="AO2109" s="300" t="str">
        <f t="shared" si="1535"/>
        <v/>
      </c>
      <c r="AP2109" s="300" t="str">
        <f t="shared" si="1536"/>
        <v/>
      </c>
      <c r="AQ2109" s="300" t="str">
        <f t="shared" si="1537"/>
        <v/>
      </c>
      <c r="AR2109" s="306" t="str">
        <f t="shared" si="1538"/>
        <v/>
      </c>
      <c r="AS2109" s="300" t="str">
        <f t="shared" si="1539"/>
        <v/>
      </c>
      <c r="AT2109" s="300" t="str">
        <f t="shared" si="1540"/>
        <v/>
      </c>
      <c r="AU2109" s="192" t="str">
        <f t="shared" si="1541"/>
        <v>рбс</v>
      </c>
      <c r="AV2109" s="192" t="str">
        <f t="shared" si="1542"/>
        <v>рбс87520699общопл</v>
      </c>
      <c r="AW2109" s="191">
        <f t="shared" si="1543"/>
        <v>0</v>
      </c>
      <c r="AX2109" s="191">
        <f t="shared" si="1544"/>
        <v>0</v>
      </c>
      <c r="AY2109" s="191">
        <f t="shared" si="1545"/>
        <v>0</v>
      </c>
      <c r="AZ2109" s="191">
        <f t="shared" si="1546"/>
        <v>0</v>
      </c>
      <c r="BA2109" s="193">
        <f t="shared" si="1547"/>
        <v>1</v>
      </c>
      <c r="BB2109" s="193">
        <f t="shared" si="1548"/>
        <v>1</v>
      </c>
      <c r="BC2109" s="193">
        <f t="shared" si="1549"/>
        <v>1</v>
      </c>
      <c r="BD2109" s="191">
        <f t="shared" si="1557"/>
        <v>0</v>
      </c>
      <c r="BE2109" s="191">
        <f t="shared" si="1550"/>
        <v>0</v>
      </c>
      <c r="BF2109" s="210">
        <f t="shared" si="1551"/>
        <v>0</v>
      </c>
      <c r="BG2109" s="211">
        <f t="shared" si="1552"/>
        <v>0</v>
      </c>
      <c r="BH2109" s="289"/>
      <c r="BI2109" s="289"/>
      <c r="BL2109" s="233" t="str">
        <f t="shared" si="1553"/>
        <v/>
      </c>
    </row>
    <row r="2110" spans="1:64" ht="12" customHeight="1">
      <c r="A2110" s="333" t="s">
        <v>781</v>
      </c>
      <c r="B2110" s="381" t="s">
        <v>327</v>
      </c>
      <c r="C2110" s="333" t="s">
        <v>782</v>
      </c>
      <c r="D2110" s="381" t="s">
        <v>316</v>
      </c>
      <c r="E2110" s="381" t="s">
        <v>1444</v>
      </c>
      <c r="F2110" s="381" t="s">
        <v>902</v>
      </c>
      <c r="G2110" s="381" t="s">
        <v>387</v>
      </c>
      <c r="H2110" s="100" t="s">
        <v>653</v>
      </c>
      <c r="I2110" s="381" t="s">
        <v>505</v>
      </c>
      <c r="J2110" s="382">
        <v>201694.19</v>
      </c>
      <c r="K2110" s="382">
        <v>167165.57999999999</v>
      </c>
      <c r="L2110" s="191" t="str">
        <f t="shared" si="1512"/>
        <v>875206990701011004101011921301</v>
      </c>
      <c r="M2110" s="192">
        <f t="array" ref="M2110">IF(COUNT(SEARCH(Удалить_Роспись_КВСР,$B2110)*SEARCH(Удалить_Роспись_ПБС,$C2110)*SEARCH(Удалить_Роспись_КФСР, $D2110)*SEARCH(Удалить_Роспись_КЦСР,$E2110)*SEARCH(Удалить_Роспись_КВР,$F2110)*SEARCH(Удалить_Роспись_ЭК,$H2110)*SEARCH(Удалить_Роспись_КР,$I2110))&gt;0,0,1)</f>
        <v>0</v>
      </c>
      <c r="N2110" s="192">
        <v>0</v>
      </c>
      <c r="O2110" s="192" t="str">
        <f t="shared" si="1513"/>
        <v/>
      </c>
      <c r="P2110" s="192" t="str">
        <f t="shared" si="1554"/>
        <v/>
      </c>
      <c r="Q2110" s="300" t="str">
        <f t="shared" si="1514"/>
        <v/>
      </c>
      <c r="R2110" s="300" t="str">
        <f t="shared" si="1515"/>
        <v/>
      </c>
      <c r="S2110" s="300" t="str">
        <f t="shared" si="1516"/>
        <v/>
      </c>
      <c r="T2110" s="192" t="str">
        <f t="shared" si="1517"/>
        <v/>
      </c>
      <c r="U2110" s="303" t="str">
        <f t="shared" si="1518"/>
        <v/>
      </c>
      <c r="V2110" s="300" t="str">
        <f t="shared" si="1519"/>
        <v/>
      </c>
      <c r="W2110" s="192" t="str">
        <f t="shared" si="1520"/>
        <v/>
      </c>
      <c r="X2110" s="303" t="str">
        <f t="shared" si="1521"/>
        <v/>
      </c>
      <c r="Y2110" s="300" t="str">
        <f t="shared" si="1522"/>
        <v/>
      </c>
      <c r="Z2110" s="300" t="str">
        <f t="shared" si="1523"/>
        <v/>
      </c>
      <c r="AA2110" s="303" t="str">
        <f t="shared" si="1524"/>
        <v/>
      </c>
      <c r="AB2110" s="300" t="str">
        <f t="shared" si="1525"/>
        <v/>
      </c>
      <c r="AC2110" s="300" t="str">
        <f t="shared" si="1526"/>
        <v/>
      </c>
      <c r="AD2110" s="300" t="str">
        <f t="shared" si="1527"/>
        <v/>
      </c>
      <c r="AE2110" s="192" t="str">
        <f t="shared" si="1528"/>
        <v/>
      </c>
      <c r="AF2110" s="192" t="str">
        <f t="shared" si="1529"/>
        <v/>
      </c>
      <c r="AG2110" s="192"/>
      <c r="AJ2110" s="300" t="str">
        <f t="shared" si="1530"/>
        <v/>
      </c>
      <c r="AK2110" s="300" t="str">
        <f t="shared" si="1531"/>
        <v/>
      </c>
      <c r="AL2110" s="300" t="str">
        <f t="shared" si="1532"/>
        <v/>
      </c>
      <c r="AM2110" s="300" t="str">
        <f t="shared" si="1533"/>
        <v/>
      </c>
      <c r="AN2110" s="300" t="str">
        <f t="shared" si="1534"/>
        <v/>
      </c>
      <c r="AO2110" s="300" t="str">
        <f t="shared" si="1535"/>
        <v/>
      </c>
      <c r="AP2110" s="300" t="str">
        <f t="shared" si="1536"/>
        <v/>
      </c>
      <c r="AQ2110" s="300" t="str">
        <f t="shared" si="1537"/>
        <v/>
      </c>
      <c r="AR2110" s="306" t="str">
        <f t="shared" si="1538"/>
        <v/>
      </c>
      <c r="AS2110" s="300" t="str">
        <f t="shared" si="1539"/>
        <v/>
      </c>
      <c r="AT2110" s="300" t="str">
        <f t="shared" si="1540"/>
        <v/>
      </c>
      <c r="AU2110" s="192" t="str">
        <f t="shared" si="1541"/>
        <v>рбс</v>
      </c>
      <c r="AV2110" s="192" t="str">
        <f t="shared" si="1542"/>
        <v>рбс87520699общопл</v>
      </c>
      <c r="AW2110" s="191">
        <f t="shared" si="1543"/>
        <v>0</v>
      </c>
      <c r="AX2110" s="191">
        <f t="shared" si="1544"/>
        <v>0</v>
      </c>
      <c r="AY2110" s="191">
        <f t="shared" si="1545"/>
        <v>0</v>
      </c>
      <c r="AZ2110" s="191">
        <f t="shared" si="1546"/>
        <v>0</v>
      </c>
      <c r="BA2110" s="193">
        <f t="shared" si="1547"/>
        <v>1</v>
      </c>
      <c r="BB2110" s="193">
        <f t="shared" si="1548"/>
        <v>1</v>
      </c>
      <c r="BC2110" s="193">
        <f t="shared" si="1549"/>
        <v>1</v>
      </c>
      <c r="BD2110" s="191">
        <f t="shared" si="1557"/>
        <v>0</v>
      </c>
      <c r="BE2110" s="191">
        <f t="shared" si="1550"/>
        <v>0</v>
      </c>
      <c r="BF2110" s="210">
        <f t="shared" si="1551"/>
        <v>0</v>
      </c>
      <c r="BG2110" s="211">
        <f t="shared" si="1552"/>
        <v>0</v>
      </c>
      <c r="BH2110" s="289"/>
      <c r="BI2110" s="289"/>
      <c r="BL2110" s="233" t="str">
        <f t="shared" si="1553"/>
        <v/>
      </c>
    </row>
    <row r="2111" spans="1:64" ht="12" customHeight="1">
      <c r="A2111" s="333" t="s">
        <v>781</v>
      </c>
      <c r="B2111" s="381" t="s">
        <v>327</v>
      </c>
      <c r="C2111" s="333" t="s">
        <v>782</v>
      </c>
      <c r="D2111" s="381" t="s">
        <v>316</v>
      </c>
      <c r="E2111" s="381" t="s">
        <v>1445</v>
      </c>
      <c r="F2111" s="381" t="s">
        <v>589</v>
      </c>
      <c r="G2111" s="381" t="s">
        <v>386</v>
      </c>
      <c r="H2111" s="100" t="s">
        <v>653</v>
      </c>
      <c r="I2111" s="381" t="s">
        <v>505</v>
      </c>
      <c r="J2111" s="382">
        <v>60000</v>
      </c>
      <c r="K2111" s="382">
        <v>32450</v>
      </c>
      <c r="L2111" s="191" t="str">
        <f t="shared" si="1512"/>
        <v>875206990701011004701011221201</v>
      </c>
      <c r="M2111" s="192">
        <f t="array" ref="M2111">IF(COUNT(SEARCH(Удалить_Роспись_КВСР,$B2111)*SEARCH(Удалить_Роспись_ПБС,$C2111)*SEARCH(Удалить_Роспись_КФСР, $D2111)*SEARCH(Удалить_Роспись_КЦСР,$E2111)*SEARCH(Удалить_Роспись_КВР,$F2111)*SEARCH(Удалить_Роспись_ЭК,$H2111)*SEARCH(Удалить_Роспись_КР,$I2111))&gt;0,0,1)</f>
        <v>0</v>
      </c>
      <c r="N2111" s="192">
        <f>IF(COUNT(SEARCH(Удалить_Индекс_КВСР,$B2111)*SEARCH(Удалить_Индекс_ПБС,$C2111)*SEARCH(Удалить_Индекс_КФСР,$D2111)*SEARCH(Удалить_Индекс_КЦСР,$E2111)*SEARCH(Удалить_Индекс_КВР,$F2111)*SEARCH(Удалить_Индекс_ЭК,$H2111)*SEARCH(Удалить_Индекс_КР,$I2111))&gt;0,0,1)</f>
        <v>1</v>
      </c>
      <c r="O2111" s="192" t="str">
        <f t="shared" si="1513"/>
        <v/>
      </c>
      <c r="P2111" s="192" t="str">
        <f t="shared" si="1554"/>
        <v/>
      </c>
      <c r="Q2111" s="300" t="str">
        <f t="shared" si="1514"/>
        <v/>
      </c>
      <c r="R2111" s="300" t="str">
        <f t="shared" si="1515"/>
        <v/>
      </c>
      <c r="S2111" s="300" t="str">
        <f t="shared" si="1516"/>
        <v/>
      </c>
      <c r="T2111" s="192" t="str">
        <f t="shared" si="1517"/>
        <v/>
      </c>
      <c r="U2111" s="303" t="str">
        <f t="shared" si="1518"/>
        <v/>
      </c>
      <c r="V2111" s="300" t="str">
        <f t="shared" si="1519"/>
        <v/>
      </c>
      <c r="W2111" s="192" t="str">
        <f t="shared" si="1520"/>
        <v/>
      </c>
      <c r="X2111" s="303" t="str">
        <f t="shared" si="1521"/>
        <v/>
      </c>
      <c r="Y2111" s="300" t="str">
        <f t="shared" si="1522"/>
        <v/>
      </c>
      <c r="Z2111" s="300" t="str">
        <f t="shared" si="1523"/>
        <v/>
      </c>
      <c r="AA2111" s="303" t="str">
        <f t="shared" si="1524"/>
        <v/>
      </c>
      <c r="AB2111" s="300" t="str">
        <f t="shared" si="1525"/>
        <v/>
      </c>
      <c r="AC2111" s="300" t="str">
        <f t="shared" si="1526"/>
        <v/>
      </c>
      <c r="AD2111" s="300" t="str">
        <f t="shared" si="1527"/>
        <v/>
      </c>
      <c r="AE2111" s="192" t="str">
        <f t="shared" si="1528"/>
        <v/>
      </c>
      <c r="AF2111" s="192" t="str">
        <f t="shared" si="1529"/>
        <v/>
      </c>
      <c r="AG2111" s="192"/>
      <c r="AJ2111" s="300" t="str">
        <f t="shared" si="1530"/>
        <v/>
      </c>
      <c r="AK2111" s="300" t="str">
        <f t="shared" si="1531"/>
        <v/>
      </c>
      <c r="AL2111" s="300" t="str">
        <f t="shared" si="1532"/>
        <v/>
      </c>
      <c r="AM2111" s="300" t="str">
        <f t="shared" si="1533"/>
        <v/>
      </c>
      <c r="AN2111" s="300" t="str">
        <f t="shared" si="1534"/>
        <v/>
      </c>
      <c r="AO2111" s="300" t="str">
        <f t="shared" si="1535"/>
        <v/>
      </c>
      <c r="AP2111" s="300" t="str">
        <f t="shared" si="1536"/>
        <v/>
      </c>
      <c r="AQ2111" s="300" t="str">
        <f t="shared" si="1537"/>
        <v/>
      </c>
      <c r="AR2111" s="306" t="str">
        <f t="shared" si="1538"/>
        <v/>
      </c>
      <c r="AS2111" s="300" t="str">
        <f t="shared" si="1539"/>
        <v/>
      </c>
      <c r="AT2111" s="300" t="str">
        <f t="shared" si="1540"/>
        <v/>
      </c>
      <c r="AU2111" s="192" t="str">
        <f t="shared" si="1541"/>
        <v>рбс</v>
      </c>
      <c r="AV2111" s="192" t="str">
        <f t="shared" si="1542"/>
        <v>рбс87520699общпро</v>
      </c>
      <c r="AW2111" s="191">
        <f t="shared" si="1543"/>
        <v>0</v>
      </c>
      <c r="AX2111" s="191">
        <f t="shared" si="1544"/>
        <v>0</v>
      </c>
      <c r="AY2111" s="191">
        <f t="shared" si="1545"/>
        <v>60000</v>
      </c>
      <c r="AZ2111" s="191">
        <f t="shared" si="1546"/>
        <v>32450</v>
      </c>
      <c r="BA2111" s="193">
        <f t="shared" si="1547"/>
        <v>1</v>
      </c>
      <c r="BB2111" s="193">
        <f t="shared" si="1548"/>
        <v>1</v>
      </c>
      <c r="BC2111" s="193">
        <f t="shared" si="1549"/>
        <v>1</v>
      </c>
      <c r="BD2111" s="191">
        <f t="shared" si="1557"/>
        <v>60000</v>
      </c>
      <c r="BE2111" s="191">
        <f t="shared" si="1550"/>
        <v>32450</v>
      </c>
      <c r="BF2111" s="210">
        <f t="shared" si="1551"/>
        <v>60000</v>
      </c>
      <c r="BG2111" s="211">
        <f t="shared" si="1552"/>
        <v>60000</v>
      </c>
      <c r="BH2111" s="289"/>
      <c r="BI2111" s="289"/>
      <c r="BL2111" s="233" t="str">
        <f t="shared" si="1553"/>
        <v/>
      </c>
    </row>
    <row r="2112" spans="1:64" ht="12" customHeight="1">
      <c r="A2112" s="333" t="s">
        <v>781</v>
      </c>
      <c r="B2112" s="381" t="s">
        <v>327</v>
      </c>
      <c r="C2112" s="333" t="s">
        <v>782</v>
      </c>
      <c r="D2112" s="381" t="s">
        <v>316</v>
      </c>
      <c r="E2112" s="381" t="s">
        <v>1446</v>
      </c>
      <c r="F2112" s="381" t="s">
        <v>586</v>
      </c>
      <c r="G2112" s="381" t="s">
        <v>393</v>
      </c>
      <c r="H2112" s="100" t="s">
        <v>653</v>
      </c>
      <c r="I2112" s="381" t="s">
        <v>505</v>
      </c>
      <c r="J2112" s="382">
        <v>1269433.0900000001</v>
      </c>
      <c r="K2112" s="382">
        <v>1256442.99</v>
      </c>
      <c r="L2112" s="191" t="str">
        <f t="shared" si="1512"/>
        <v>875206990701011004Г01024422301</v>
      </c>
      <c r="M2112" s="192">
        <f t="array" ref="M2112">IF(COUNT(SEARCH(Удалить_Роспись_КВСР,$B2112)*SEARCH(Удалить_Роспись_ПБС,$C2112)*SEARCH(Удалить_Роспись_КФСР, $D2112)*SEARCH(Удалить_Роспись_КЦСР,$E2112)*SEARCH(Удалить_Роспись_КВР,$F2112)*SEARCH(Удалить_Роспись_ЭК,$H2112)*SEARCH(Удалить_Роспись_КР,$I2112))&gt;0,0,1)</f>
        <v>0</v>
      </c>
      <c r="N2112" s="192">
        <f>IF(COUNT(SEARCH(Удалить_Индекс_КВСР,$B2112)*SEARCH(Удалить_Индекс_ПБС,$C2112)*SEARCH(Удалить_Индекс_КФСР,$D2112)*SEARCH(Удалить_Индекс_КЦСР,$E2112)*SEARCH(Удалить_Индекс_КВР,$F2112)*SEARCH(Удалить_Индекс_ЭК,$H2112)*SEARCH(Удалить_Индекс_КР,$I2112))&gt;0,0,1)</f>
        <v>1</v>
      </c>
      <c r="O2112" s="192" t="str">
        <f t="shared" si="1513"/>
        <v/>
      </c>
      <c r="P2112" s="192" t="str">
        <f t="shared" si="1554"/>
        <v/>
      </c>
      <c r="Q2112" s="300" t="str">
        <f t="shared" si="1514"/>
        <v/>
      </c>
      <c r="R2112" s="300" t="str">
        <f t="shared" si="1515"/>
        <v/>
      </c>
      <c r="S2112" s="300" t="str">
        <f t="shared" si="1516"/>
        <v/>
      </c>
      <c r="T2112" s="192" t="str">
        <f t="shared" si="1517"/>
        <v/>
      </c>
      <c r="U2112" s="303" t="str">
        <f t="shared" si="1518"/>
        <v/>
      </c>
      <c r="V2112" s="300" t="str">
        <f t="shared" si="1519"/>
        <v/>
      </c>
      <c r="W2112" s="192" t="str">
        <f t="shared" si="1520"/>
        <v/>
      </c>
      <c r="X2112" s="303" t="str">
        <f t="shared" si="1521"/>
        <v/>
      </c>
      <c r="Y2112" s="300" t="str">
        <f t="shared" si="1522"/>
        <v/>
      </c>
      <c r="Z2112" s="300" t="str">
        <f t="shared" si="1523"/>
        <v/>
      </c>
      <c r="AA2112" s="303" t="str">
        <f t="shared" si="1524"/>
        <v/>
      </c>
      <c r="AB2112" s="300" t="str">
        <f t="shared" si="1525"/>
        <v/>
      </c>
      <c r="AC2112" s="300" t="str">
        <f t="shared" si="1526"/>
        <v/>
      </c>
      <c r="AD2112" s="300" t="str">
        <f t="shared" si="1527"/>
        <v/>
      </c>
      <c r="AE2112" s="192" t="str">
        <f t="shared" si="1528"/>
        <v/>
      </c>
      <c r="AF2112" s="192" t="str">
        <f t="shared" si="1529"/>
        <v/>
      </c>
      <c r="AG2112" s="192"/>
      <c r="AJ2112" s="300" t="str">
        <f t="shared" si="1530"/>
        <v/>
      </c>
      <c r="AK2112" s="300" t="str">
        <f t="shared" si="1531"/>
        <v/>
      </c>
      <c r="AL2112" s="300" t="str">
        <f t="shared" si="1532"/>
        <v/>
      </c>
      <c r="AM2112" s="300" t="str">
        <f t="shared" si="1533"/>
        <v/>
      </c>
      <c r="AN2112" s="300" t="str">
        <f t="shared" si="1534"/>
        <v/>
      </c>
      <c r="AO2112" s="300" t="str">
        <f t="shared" si="1535"/>
        <v/>
      </c>
      <c r="AP2112" s="300" t="str">
        <f t="shared" si="1536"/>
        <v/>
      </c>
      <c r="AQ2112" s="300" t="str">
        <f t="shared" si="1537"/>
        <v/>
      </c>
      <c r="AR2112" s="306" t="str">
        <f t="shared" si="1538"/>
        <v/>
      </c>
      <c r="AS2112" s="300" t="str">
        <f t="shared" si="1539"/>
        <v/>
      </c>
      <c r="AT2112" s="300" t="str">
        <f t="shared" si="1540"/>
        <v/>
      </c>
      <c r="AU2112" s="192" t="str">
        <f t="shared" si="1541"/>
        <v>рбс</v>
      </c>
      <c r="AV2112" s="192" t="str">
        <f t="shared" si="1542"/>
        <v>рбс87520699общком</v>
      </c>
      <c r="AW2112" s="191">
        <f t="shared" si="1543"/>
        <v>0</v>
      </c>
      <c r="AX2112" s="191">
        <f t="shared" si="1544"/>
        <v>0</v>
      </c>
      <c r="AY2112" s="191">
        <f t="shared" si="1545"/>
        <v>1269433.0900000001</v>
      </c>
      <c r="AZ2112" s="191">
        <f t="shared" si="1546"/>
        <v>1256442.99</v>
      </c>
      <c r="BA2112" s="193">
        <f t="shared" si="1547"/>
        <v>1</v>
      </c>
      <c r="BB2112" s="193">
        <f t="shared" si="1548"/>
        <v>1</v>
      </c>
      <c r="BC2112" s="193">
        <f t="shared" si="1549"/>
        <v>1</v>
      </c>
      <c r="BD2112" s="191">
        <f t="shared" si="1557"/>
        <v>1269433.0900000001</v>
      </c>
      <c r="BE2112" s="191">
        <f t="shared" si="1550"/>
        <v>1256442.99</v>
      </c>
      <c r="BF2112" s="210">
        <f t="shared" si="1551"/>
        <v>1269433.0900000001</v>
      </c>
      <c r="BG2112" s="211">
        <f t="shared" si="1552"/>
        <v>1269433.0900000001</v>
      </c>
      <c r="BH2112" s="289"/>
      <c r="BI2112" s="289"/>
      <c r="BL2112" s="233" t="str">
        <f t="shared" si="1553"/>
        <v/>
      </c>
    </row>
    <row r="2113" spans="1:64" ht="12" customHeight="1">
      <c r="A2113" s="333" t="s">
        <v>781</v>
      </c>
      <c r="B2113" s="381" t="s">
        <v>327</v>
      </c>
      <c r="C2113" s="333" t="s">
        <v>782</v>
      </c>
      <c r="D2113" s="381" t="s">
        <v>316</v>
      </c>
      <c r="E2113" s="381" t="s">
        <v>1447</v>
      </c>
      <c r="F2113" s="381" t="s">
        <v>586</v>
      </c>
      <c r="G2113" s="381" t="s">
        <v>397</v>
      </c>
      <c r="H2113" s="100" t="s">
        <v>653</v>
      </c>
      <c r="I2113" s="381" t="s">
        <v>505</v>
      </c>
      <c r="J2113" s="382">
        <v>1164244.44</v>
      </c>
      <c r="K2113" s="382">
        <v>693723.74</v>
      </c>
      <c r="L2113" s="191" t="str">
        <f t="shared" si="1512"/>
        <v>875206990701011004П01024434001</v>
      </c>
      <c r="M2113" s="192">
        <f t="array" ref="M2113">IF(COUNT(SEARCH(Удалить_Роспись_КВСР,$B2113)*SEARCH(Удалить_Роспись_ПБС,$C2113)*SEARCH(Удалить_Роспись_КФСР, $D2113)*SEARCH(Удалить_Роспись_КЦСР,$E2113)*SEARCH(Удалить_Роспись_КВР,$F2113)*SEARCH(Удалить_Роспись_ЭК,$H2113)*SEARCH(Удалить_Роспись_КР,$I2113))&gt;0,0,1)</f>
        <v>0</v>
      </c>
      <c r="N2113" s="192">
        <f>IF(COUNT(SEARCH(Удалить_Индекс_КВСР,$B2113)*SEARCH(Удалить_Индекс_ПБС,$C2113)*SEARCH(Удалить_Индекс_КФСР,$D2113)*SEARCH(Удалить_Индекс_КЦСР,$E2113)*SEARCH(Удалить_Индекс_КВР,$F2113)*SEARCH(Удалить_Индекс_ЭК,$H2113)*SEARCH(Удалить_Индекс_КР,$I2113))&gt;0,0,1)</f>
        <v>1</v>
      </c>
      <c r="O2113" s="192" t="str">
        <f t="shared" si="1513"/>
        <v/>
      </c>
      <c r="P2113" s="192" t="str">
        <f t="shared" si="1554"/>
        <v/>
      </c>
      <c r="Q2113" s="300" t="str">
        <f t="shared" si="1514"/>
        <v/>
      </c>
      <c r="R2113" s="300" t="str">
        <f t="shared" si="1515"/>
        <v/>
      </c>
      <c r="S2113" s="300" t="str">
        <f t="shared" si="1516"/>
        <v/>
      </c>
      <c r="T2113" s="192" t="str">
        <f t="shared" si="1517"/>
        <v/>
      </c>
      <c r="U2113" s="303" t="str">
        <f t="shared" si="1518"/>
        <v/>
      </c>
      <c r="V2113" s="300" t="str">
        <f t="shared" si="1519"/>
        <v/>
      </c>
      <c r="W2113" s="192" t="str">
        <f t="shared" si="1520"/>
        <v/>
      </c>
      <c r="X2113" s="303" t="str">
        <f t="shared" si="1521"/>
        <v/>
      </c>
      <c r="Y2113" s="300" t="str">
        <f t="shared" si="1522"/>
        <v/>
      </c>
      <c r="Z2113" s="300" t="str">
        <f t="shared" si="1523"/>
        <v/>
      </c>
      <c r="AA2113" s="303" t="str">
        <f t="shared" si="1524"/>
        <v/>
      </c>
      <c r="AB2113" s="300" t="str">
        <f t="shared" si="1525"/>
        <v/>
      </c>
      <c r="AC2113" s="300" t="str">
        <f t="shared" si="1526"/>
        <v/>
      </c>
      <c r="AD2113" s="300" t="str">
        <f t="shared" si="1527"/>
        <v/>
      </c>
      <c r="AE2113" s="192" t="str">
        <f t="shared" si="1528"/>
        <v/>
      </c>
      <c r="AF2113" s="192" t="str">
        <f t="shared" si="1529"/>
        <v/>
      </c>
      <c r="AG2113" s="192"/>
      <c r="AJ2113" s="300" t="str">
        <f t="shared" si="1530"/>
        <v/>
      </c>
      <c r="AK2113" s="300" t="str">
        <f t="shared" si="1531"/>
        <v/>
      </c>
      <c r="AL2113" s="300" t="str">
        <f t="shared" si="1532"/>
        <v/>
      </c>
      <c r="AM2113" s="300" t="str">
        <f t="shared" si="1533"/>
        <v/>
      </c>
      <c r="AN2113" s="300" t="str">
        <f t="shared" si="1534"/>
        <v/>
      </c>
      <c r="AO2113" s="300" t="str">
        <f t="shared" si="1535"/>
        <v/>
      </c>
      <c r="AP2113" s="300" t="str">
        <f t="shared" si="1536"/>
        <v/>
      </c>
      <c r="AQ2113" s="300" t="str">
        <f t="shared" si="1537"/>
        <v/>
      </c>
      <c r="AR2113" s="306" t="str">
        <f t="shared" si="1538"/>
        <v/>
      </c>
      <c r="AS2113" s="300" t="str">
        <f t="shared" si="1539"/>
        <v/>
      </c>
      <c r="AT2113" s="300" t="str">
        <f t="shared" si="1540"/>
        <v/>
      </c>
      <c r="AU2113" s="192" t="str">
        <f t="shared" si="1541"/>
        <v>рбс</v>
      </c>
      <c r="AV2113" s="192" t="str">
        <f t="shared" si="1542"/>
        <v>рбс87520699общпро</v>
      </c>
      <c r="AW2113" s="191">
        <f t="shared" si="1543"/>
        <v>0</v>
      </c>
      <c r="AX2113" s="191">
        <f t="shared" si="1544"/>
        <v>0</v>
      </c>
      <c r="AY2113" s="191">
        <f t="shared" si="1545"/>
        <v>1164244.44</v>
      </c>
      <c r="AZ2113" s="191">
        <f t="shared" si="1546"/>
        <v>693723.74</v>
      </c>
      <c r="BA2113" s="193">
        <f t="shared" si="1547"/>
        <v>1</v>
      </c>
      <c r="BB2113" s="193">
        <f t="shared" si="1548"/>
        <v>1</v>
      </c>
      <c r="BC2113" s="193">
        <f t="shared" si="1549"/>
        <v>1</v>
      </c>
      <c r="BD2113" s="191">
        <f t="shared" si="1557"/>
        <v>1164244.44</v>
      </c>
      <c r="BE2113" s="191">
        <f t="shared" si="1550"/>
        <v>693723.74</v>
      </c>
      <c r="BF2113" s="210">
        <f t="shared" si="1551"/>
        <v>1164244.44</v>
      </c>
      <c r="BG2113" s="211">
        <f t="shared" si="1552"/>
        <v>1164244.44</v>
      </c>
      <c r="BH2113" s="289"/>
      <c r="BI2113" s="289"/>
      <c r="BL2113" s="233" t="str">
        <f t="shared" si="1553"/>
        <v/>
      </c>
    </row>
    <row r="2114" spans="1:64" ht="12" customHeight="1">
      <c r="A2114" s="333" t="s">
        <v>781</v>
      </c>
      <c r="B2114" s="381" t="s">
        <v>327</v>
      </c>
      <c r="C2114" s="333" t="s">
        <v>782</v>
      </c>
      <c r="D2114" s="381" t="s">
        <v>316</v>
      </c>
      <c r="E2114" s="381" t="s">
        <v>1449</v>
      </c>
      <c r="F2114" s="381" t="s">
        <v>586</v>
      </c>
      <c r="G2114" s="381" t="s">
        <v>393</v>
      </c>
      <c r="H2114" s="100" t="s">
        <v>653</v>
      </c>
      <c r="I2114" s="381" t="s">
        <v>505</v>
      </c>
      <c r="J2114" s="382">
        <v>166054</v>
      </c>
      <c r="K2114" s="382">
        <v>165622.87</v>
      </c>
      <c r="L2114" s="191" t="str">
        <f t="shared" si="1512"/>
        <v>875206990701011004Э01024422301</v>
      </c>
      <c r="M2114" s="192">
        <f t="array" ref="M2114">IF(COUNT(SEARCH(Удалить_Роспись_КВСР,$B2114)*SEARCH(Удалить_Роспись_ПБС,$C2114)*SEARCH(Удалить_Роспись_КФСР, $D2114)*SEARCH(Удалить_Роспись_КЦСР,$E2114)*SEARCH(Удалить_Роспись_КВР,$F2114)*SEARCH(Удалить_Роспись_ЭК,$H2114)*SEARCH(Удалить_Роспись_КР,$I2114))&gt;0,0,1)</f>
        <v>0</v>
      </c>
      <c r="N2114" s="192">
        <f>IF(COUNT(SEARCH(Удалить_Индекс_КВСР,$B2114)*SEARCH(Удалить_Индекс_ПБС,$C2114)*SEARCH(Удалить_Индекс_КФСР,$D2114)*SEARCH(Удалить_Индекс_КЦСР,$E2114)*SEARCH(Удалить_Индекс_КВР,$F2114)*SEARCH(Удалить_Индекс_ЭК,$H2114)*SEARCH(Удалить_Индекс_КР,$I2114))&gt;0,0,1)</f>
        <v>1</v>
      </c>
      <c r="O2114" s="192" t="str">
        <f t="shared" si="1513"/>
        <v/>
      </c>
      <c r="P2114" s="192" t="str">
        <f t="shared" si="1554"/>
        <v/>
      </c>
      <c r="Q2114" s="300" t="str">
        <f t="shared" si="1514"/>
        <v/>
      </c>
      <c r="R2114" s="300" t="str">
        <f t="shared" si="1515"/>
        <v/>
      </c>
      <c r="S2114" s="300" t="str">
        <f t="shared" si="1516"/>
        <v/>
      </c>
      <c r="T2114" s="192" t="str">
        <f t="shared" si="1517"/>
        <v/>
      </c>
      <c r="U2114" s="303" t="str">
        <f t="shared" si="1518"/>
        <v/>
      </c>
      <c r="V2114" s="300" t="str">
        <f t="shared" si="1519"/>
        <v/>
      </c>
      <c r="W2114" s="192" t="str">
        <f t="shared" si="1520"/>
        <v/>
      </c>
      <c r="X2114" s="303" t="str">
        <f t="shared" si="1521"/>
        <v/>
      </c>
      <c r="Y2114" s="300" t="str">
        <f t="shared" si="1522"/>
        <v/>
      </c>
      <c r="Z2114" s="300" t="str">
        <f t="shared" si="1523"/>
        <v/>
      </c>
      <c r="AA2114" s="303" t="str">
        <f t="shared" si="1524"/>
        <v/>
      </c>
      <c r="AB2114" s="300" t="str">
        <f t="shared" si="1525"/>
        <v/>
      </c>
      <c r="AC2114" s="300" t="str">
        <f t="shared" si="1526"/>
        <v/>
      </c>
      <c r="AD2114" s="300" t="str">
        <f t="shared" si="1527"/>
        <v/>
      </c>
      <c r="AE2114" s="192" t="str">
        <f t="shared" si="1528"/>
        <v/>
      </c>
      <c r="AF2114" s="192" t="str">
        <f t="shared" si="1529"/>
        <v/>
      </c>
      <c r="AG2114" s="192"/>
      <c r="AJ2114" s="300" t="str">
        <f t="shared" si="1530"/>
        <v/>
      </c>
      <c r="AK2114" s="300" t="str">
        <f t="shared" si="1531"/>
        <v/>
      </c>
      <c r="AL2114" s="300" t="str">
        <f t="shared" si="1532"/>
        <v/>
      </c>
      <c r="AM2114" s="300" t="str">
        <f t="shared" si="1533"/>
        <v/>
      </c>
      <c r="AN2114" s="300" t="str">
        <f t="shared" si="1534"/>
        <v/>
      </c>
      <c r="AO2114" s="300" t="str">
        <f t="shared" si="1535"/>
        <v/>
      </c>
      <c r="AP2114" s="300" t="str">
        <f t="shared" si="1536"/>
        <v/>
      </c>
      <c r="AQ2114" s="300" t="str">
        <f t="shared" si="1537"/>
        <v/>
      </c>
      <c r="AR2114" s="306" t="str">
        <f t="shared" si="1538"/>
        <v/>
      </c>
      <c r="AS2114" s="300" t="str">
        <f t="shared" si="1539"/>
        <v/>
      </c>
      <c r="AT2114" s="300" t="str">
        <f t="shared" si="1540"/>
        <v/>
      </c>
      <c r="AU2114" s="192" t="str">
        <f t="shared" si="1541"/>
        <v>рбс</v>
      </c>
      <c r="AV2114" s="192" t="str">
        <f t="shared" si="1542"/>
        <v>рбс87520699общком</v>
      </c>
      <c r="AW2114" s="191">
        <f t="shared" si="1543"/>
        <v>0</v>
      </c>
      <c r="AX2114" s="191">
        <f t="shared" si="1544"/>
        <v>0</v>
      </c>
      <c r="AY2114" s="191">
        <f t="shared" si="1545"/>
        <v>166054</v>
      </c>
      <c r="AZ2114" s="191">
        <f t="shared" si="1546"/>
        <v>165622.87</v>
      </c>
      <c r="BA2114" s="193">
        <f t="shared" si="1547"/>
        <v>1</v>
      </c>
      <c r="BB2114" s="193">
        <f t="shared" si="1548"/>
        <v>1</v>
      </c>
      <c r="BC2114" s="193">
        <f t="shared" si="1549"/>
        <v>1</v>
      </c>
      <c r="BD2114" s="191">
        <f t="shared" si="1557"/>
        <v>166054</v>
      </c>
      <c r="BE2114" s="191">
        <f t="shared" si="1550"/>
        <v>165622.87</v>
      </c>
      <c r="BF2114" s="210">
        <f t="shared" si="1551"/>
        <v>166054</v>
      </c>
      <c r="BG2114" s="211">
        <f t="shared" si="1552"/>
        <v>166054</v>
      </c>
      <c r="BH2114" s="289" t="str">
        <f>B2114</f>
        <v>875</v>
      </c>
      <c r="BI2114" s="289" t="str">
        <f>D2114</f>
        <v>0701</v>
      </c>
      <c r="BJ2114" s="284" t="s">
        <v>592</v>
      </c>
      <c r="BK2114" s="284" t="s">
        <v>589</v>
      </c>
      <c r="BL2114" s="233" t="str">
        <f t="shared" si="1553"/>
        <v/>
      </c>
    </row>
    <row r="2115" spans="1:64" ht="12" hidden="1" customHeight="1">
      <c r="A2115" s="333" t="s">
        <v>781</v>
      </c>
      <c r="B2115" s="381" t="s">
        <v>327</v>
      </c>
      <c r="C2115" s="333" t="s">
        <v>782</v>
      </c>
      <c r="D2115" s="381" t="s">
        <v>316</v>
      </c>
      <c r="E2115" s="381" t="s">
        <v>1450</v>
      </c>
      <c r="F2115" s="381" t="s">
        <v>608</v>
      </c>
      <c r="G2115" s="381" t="s">
        <v>385</v>
      </c>
      <c r="H2115" s="100" t="s">
        <v>653</v>
      </c>
      <c r="I2115" s="381" t="s">
        <v>339</v>
      </c>
      <c r="J2115" s="382">
        <v>1184464.93</v>
      </c>
      <c r="K2115" s="382">
        <v>1070872.92</v>
      </c>
      <c r="L2115" s="191" t="str">
        <f t="shared" si="1512"/>
        <v>875206990701011007408011121110</v>
      </c>
      <c r="M2115" s="192">
        <f t="array" ref="M2115">IF(COUNT(SEARCH(Удалить_Роспись_КВСР,$B2115)*SEARCH(Удалить_Роспись_ПБС,$C2115)*SEARCH(Удалить_Роспись_КФСР, $D2115)*SEARCH(Удалить_Роспись_КЦСР,$E2115)*SEARCH(Удалить_Роспись_КВР,$F2115)*SEARCH(Удалить_Роспись_ЭК,$H2115)*SEARCH(Удалить_Роспись_КР,$I2115))&gt;0,0,1)</f>
        <v>0</v>
      </c>
      <c r="N2115" s="192">
        <v>0</v>
      </c>
      <c r="O2115" s="192" t="str">
        <f t="shared" si="1513"/>
        <v/>
      </c>
      <c r="P2115" s="192" t="str">
        <f t="shared" si="1554"/>
        <v/>
      </c>
      <c r="Q2115" s="300" t="str">
        <f t="shared" si="1514"/>
        <v/>
      </c>
      <c r="R2115" s="300" t="str">
        <f t="shared" si="1515"/>
        <v/>
      </c>
      <c r="S2115" s="300" t="str">
        <f t="shared" si="1516"/>
        <v/>
      </c>
      <c r="T2115" s="192" t="str">
        <f t="shared" si="1517"/>
        <v/>
      </c>
      <c r="U2115" s="303" t="str">
        <f t="shared" si="1518"/>
        <v/>
      </c>
      <c r="V2115" s="300" t="str">
        <f t="shared" si="1519"/>
        <v/>
      </c>
      <c r="W2115" s="192" t="str">
        <f t="shared" si="1520"/>
        <v/>
      </c>
      <c r="X2115" s="303" t="str">
        <f t="shared" si="1521"/>
        <v/>
      </c>
      <c r="Y2115" s="300" t="str">
        <f t="shared" si="1522"/>
        <v/>
      </c>
      <c r="Z2115" s="300" t="str">
        <f t="shared" si="1523"/>
        <v/>
      </c>
      <c r="AA2115" s="303" t="str">
        <f t="shared" si="1524"/>
        <v/>
      </c>
      <c r="AB2115" s="300" t="str">
        <f t="shared" si="1525"/>
        <v/>
      </c>
      <c r="AC2115" s="300" t="str">
        <f t="shared" si="1526"/>
        <v/>
      </c>
      <c r="AD2115" s="300" t="str">
        <f t="shared" si="1527"/>
        <v/>
      </c>
      <c r="AE2115" s="192" t="str">
        <f t="shared" si="1528"/>
        <v/>
      </c>
      <c r="AF2115" s="192" t="str">
        <f t="shared" si="1529"/>
        <v/>
      </c>
      <c r="AG2115" s="192"/>
      <c r="AJ2115" s="300" t="str">
        <f t="shared" si="1530"/>
        <v/>
      </c>
      <c r="AK2115" s="300" t="str">
        <f t="shared" si="1531"/>
        <v/>
      </c>
      <c r="AL2115" s="300" t="str">
        <f t="shared" si="1532"/>
        <v/>
      </c>
      <c r="AM2115" s="300" t="str">
        <f t="shared" si="1533"/>
        <v/>
      </c>
      <c r="AN2115" s="300" t="str">
        <f t="shared" si="1534"/>
        <v/>
      </c>
      <c r="AO2115" s="300" t="str">
        <f t="shared" si="1535"/>
        <v/>
      </c>
      <c r="AP2115" s="300" t="str">
        <f t="shared" si="1536"/>
        <v/>
      </c>
      <c r="AQ2115" s="300" t="str">
        <f t="shared" si="1537"/>
        <v/>
      </c>
      <c r="AR2115" s="306" t="str">
        <f t="shared" si="1538"/>
        <v/>
      </c>
      <c r="AS2115" s="300" t="str">
        <f t="shared" si="1539"/>
        <v/>
      </c>
      <c r="AT2115" s="300" t="str">
        <f t="shared" si="1540"/>
        <v/>
      </c>
      <c r="AU2115" s="192" t="str">
        <f t="shared" si="1541"/>
        <v>рбс</v>
      </c>
      <c r="AV2115" s="192" t="str">
        <f t="shared" si="1542"/>
        <v>рбс87520699общопл</v>
      </c>
      <c r="AW2115" s="191">
        <f t="shared" si="1543"/>
        <v>0</v>
      </c>
      <c r="AX2115" s="191">
        <f t="shared" si="1544"/>
        <v>0</v>
      </c>
      <c r="AY2115" s="191">
        <f t="shared" si="1545"/>
        <v>0</v>
      </c>
      <c r="AZ2115" s="191">
        <f t="shared" si="1546"/>
        <v>0</v>
      </c>
      <c r="BA2115" s="193">
        <f t="shared" si="1547"/>
        <v>1</v>
      </c>
      <c r="BB2115" s="193">
        <f t="shared" si="1548"/>
        <v>1</v>
      </c>
      <c r="BC2115" s="193">
        <f t="shared" si="1549"/>
        <v>1</v>
      </c>
      <c r="BD2115" s="191">
        <f t="shared" si="1557"/>
        <v>0</v>
      </c>
      <c r="BE2115" s="191">
        <f t="shared" si="1550"/>
        <v>0</v>
      </c>
      <c r="BF2115" s="210">
        <f t="shared" si="1551"/>
        <v>0</v>
      </c>
      <c r="BG2115" s="211">
        <f t="shared" si="1552"/>
        <v>0</v>
      </c>
      <c r="BH2115" s="289" t="str">
        <f>B2115</f>
        <v>875</v>
      </c>
      <c r="BI2115" s="289" t="str">
        <f>D2115</f>
        <v>0701</v>
      </c>
      <c r="BJ2115" s="284" t="s">
        <v>592</v>
      </c>
      <c r="BK2115" s="284" t="s">
        <v>589</v>
      </c>
      <c r="BL2115" s="233" t="str">
        <f t="shared" si="1553"/>
        <v/>
      </c>
    </row>
    <row r="2116" spans="1:64" ht="12" hidden="1" customHeight="1">
      <c r="A2116" s="333" t="s">
        <v>781</v>
      </c>
      <c r="B2116" s="381" t="s">
        <v>327</v>
      </c>
      <c r="C2116" s="333" t="s">
        <v>782</v>
      </c>
      <c r="D2116" s="381" t="s">
        <v>316</v>
      </c>
      <c r="E2116" s="381" t="s">
        <v>1450</v>
      </c>
      <c r="F2116" s="381" t="s">
        <v>589</v>
      </c>
      <c r="G2116" s="381" t="s">
        <v>386</v>
      </c>
      <c r="H2116" s="100" t="s">
        <v>653</v>
      </c>
      <c r="I2116" s="381" t="s">
        <v>339</v>
      </c>
      <c r="J2116" s="382">
        <v>9520</v>
      </c>
      <c r="K2116" s="382">
        <v>0</v>
      </c>
      <c r="L2116" s="191" t="str">
        <f t="shared" si="1512"/>
        <v>875206990701011007408011221210</v>
      </c>
      <c r="M2116" s="192">
        <f t="array" ref="M2116">IF(COUNT(SEARCH(Удалить_Роспись_КВСР,$B2116)*SEARCH(Удалить_Роспись_ПБС,$C2116)*SEARCH(Удалить_Роспись_КФСР, $D2116)*SEARCH(Удалить_Роспись_КЦСР,$E2116)*SEARCH(Удалить_Роспись_КВР,$F2116)*SEARCH(Удалить_Роспись_ЭК,$H2116)*SEARCH(Удалить_Роспись_КР,$I2116))&gt;0,0,1)</f>
        <v>0</v>
      </c>
      <c r="N2116" s="192">
        <v>0</v>
      </c>
      <c r="O2116" s="192" t="str">
        <f t="shared" si="1513"/>
        <v/>
      </c>
      <c r="P2116" s="192" t="str">
        <f t="shared" si="1554"/>
        <v/>
      </c>
      <c r="Q2116" s="300" t="str">
        <f t="shared" si="1514"/>
        <v/>
      </c>
      <c r="R2116" s="300" t="str">
        <f t="shared" si="1515"/>
        <v/>
      </c>
      <c r="S2116" s="300" t="str">
        <f t="shared" si="1516"/>
        <v/>
      </c>
      <c r="T2116" s="192" t="str">
        <f t="shared" si="1517"/>
        <v/>
      </c>
      <c r="U2116" s="303" t="str">
        <f t="shared" si="1518"/>
        <v/>
      </c>
      <c r="V2116" s="300" t="str">
        <f t="shared" si="1519"/>
        <v/>
      </c>
      <c r="W2116" s="192" t="str">
        <f t="shared" si="1520"/>
        <v/>
      </c>
      <c r="X2116" s="303" t="str">
        <f t="shared" si="1521"/>
        <v/>
      </c>
      <c r="Y2116" s="300" t="str">
        <f t="shared" si="1522"/>
        <v/>
      </c>
      <c r="Z2116" s="300" t="str">
        <f t="shared" si="1523"/>
        <v/>
      </c>
      <c r="AA2116" s="303" t="str">
        <f t="shared" si="1524"/>
        <v/>
      </c>
      <c r="AB2116" s="300" t="str">
        <f t="shared" si="1525"/>
        <v/>
      </c>
      <c r="AC2116" s="300" t="str">
        <f t="shared" si="1526"/>
        <v/>
      </c>
      <c r="AD2116" s="300" t="str">
        <f t="shared" si="1527"/>
        <v/>
      </c>
      <c r="AE2116" s="192" t="str">
        <f t="shared" si="1528"/>
        <v/>
      </c>
      <c r="AF2116" s="192" t="str">
        <f t="shared" si="1529"/>
        <v/>
      </c>
      <c r="AG2116" s="192"/>
      <c r="AJ2116" s="300" t="str">
        <f t="shared" si="1530"/>
        <v/>
      </c>
      <c r="AK2116" s="300" t="str">
        <f t="shared" si="1531"/>
        <v/>
      </c>
      <c r="AL2116" s="300" t="str">
        <f t="shared" si="1532"/>
        <v/>
      </c>
      <c r="AM2116" s="300" t="str">
        <f t="shared" si="1533"/>
        <v/>
      </c>
      <c r="AN2116" s="300" t="str">
        <f t="shared" si="1534"/>
        <v/>
      </c>
      <c r="AO2116" s="300" t="str">
        <f t="shared" si="1535"/>
        <v/>
      </c>
      <c r="AP2116" s="300" t="str">
        <f t="shared" si="1536"/>
        <v/>
      </c>
      <c r="AQ2116" s="300" t="str">
        <f t="shared" si="1537"/>
        <v/>
      </c>
      <c r="AR2116" s="306" t="str">
        <f t="shared" si="1538"/>
        <v/>
      </c>
      <c r="AS2116" s="300" t="str">
        <f t="shared" si="1539"/>
        <v/>
      </c>
      <c r="AT2116" s="300" t="str">
        <f t="shared" si="1540"/>
        <v/>
      </c>
      <c r="AU2116" s="192" t="str">
        <f t="shared" si="1541"/>
        <v>рбс</v>
      </c>
      <c r="AV2116" s="192" t="str">
        <f t="shared" si="1542"/>
        <v>рбс87520699общпро</v>
      </c>
      <c r="AW2116" s="191">
        <f t="shared" si="1543"/>
        <v>0</v>
      </c>
      <c r="AX2116" s="191">
        <f t="shared" si="1544"/>
        <v>0</v>
      </c>
      <c r="AY2116" s="191">
        <f t="shared" si="1545"/>
        <v>0</v>
      </c>
      <c r="AZ2116" s="191">
        <f t="shared" si="1546"/>
        <v>0</v>
      </c>
      <c r="BA2116" s="193">
        <f t="shared" si="1547"/>
        <v>1</v>
      </c>
      <c r="BB2116" s="193">
        <f t="shared" si="1548"/>
        <v>1</v>
      </c>
      <c r="BC2116" s="193">
        <f t="shared" si="1549"/>
        <v>1</v>
      </c>
      <c r="BD2116" s="191">
        <f t="shared" si="1557"/>
        <v>0</v>
      </c>
      <c r="BE2116" s="191">
        <f t="shared" si="1550"/>
        <v>0</v>
      </c>
      <c r="BF2116" s="210">
        <f t="shared" si="1551"/>
        <v>0</v>
      </c>
      <c r="BG2116" s="211">
        <f t="shared" si="1552"/>
        <v>0</v>
      </c>
      <c r="BH2116" s="289"/>
      <c r="BI2116" s="289"/>
      <c r="BL2116" s="233" t="str">
        <f t="shared" si="1553"/>
        <v/>
      </c>
    </row>
    <row r="2117" spans="1:64" ht="12" hidden="1" customHeight="1">
      <c r="A2117" s="333" t="s">
        <v>781</v>
      </c>
      <c r="B2117" s="381" t="s">
        <v>327</v>
      </c>
      <c r="C2117" s="333" t="s">
        <v>782</v>
      </c>
      <c r="D2117" s="381" t="s">
        <v>316</v>
      </c>
      <c r="E2117" s="381" t="s">
        <v>1450</v>
      </c>
      <c r="F2117" s="381" t="s">
        <v>902</v>
      </c>
      <c r="G2117" s="381" t="s">
        <v>387</v>
      </c>
      <c r="H2117" s="100" t="s">
        <v>653</v>
      </c>
      <c r="I2117" s="381" t="s">
        <v>339</v>
      </c>
      <c r="J2117" s="382">
        <v>357708.41</v>
      </c>
      <c r="K2117" s="382">
        <v>294645.05</v>
      </c>
      <c r="L2117" s="191" t="str">
        <f t="shared" si="1512"/>
        <v>875206990701011007408011921310</v>
      </c>
      <c r="M2117" s="192">
        <f t="array" ref="M2117">IF(COUNT(SEARCH(Удалить_Роспись_КВСР,$B2117)*SEARCH(Удалить_Роспись_ПБС,$C2117)*SEARCH(Удалить_Роспись_КФСР, $D2117)*SEARCH(Удалить_Роспись_КЦСР,$E2117)*SEARCH(Удалить_Роспись_КВР,$F2117)*SEARCH(Удалить_Роспись_ЭК,$H2117)*SEARCH(Удалить_Роспись_КР,$I2117))&gt;0,0,1)</f>
        <v>0</v>
      </c>
      <c r="N2117" s="192">
        <v>0</v>
      </c>
      <c r="O2117" s="192" t="str">
        <f t="shared" si="1513"/>
        <v/>
      </c>
      <c r="P2117" s="192" t="str">
        <f t="shared" si="1554"/>
        <v/>
      </c>
      <c r="Q2117" s="300" t="str">
        <f t="shared" si="1514"/>
        <v/>
      </c>
      <c r="R2117" s="300" t="str">
        <f t="shared" si="1515"/>
        <v/>
      </c>
      <c r="S2117" s="300" t="str">
        <f t="shared" si="1516"/>
        <v/>
      </c>
      <c r="T2117" s="192" t="str">
        <f t="shared" si="1517"/>
        <v/>
      </c>
      <c r="U2117" s="303" t="str">
        <f t="shared" si="1518"/>
        <v/>
      </c>
      <c r="V2117" s="300" t="str">
        <f t="shared" si="1519"/>
        <v/>
      </c>
      <c r="W2117" s="192" t="str">
        <f t="shared" si="1520"/>
        <v/>
      </c>
      <c r="X2117" s="303" t="str">
        <f t="shared" si="1521"/>
        <v/>
      </c>
      <c r="Y2117" s="300" t="str">
        <f t="shared" si="1522"/>
        <v/>
      </c>
      <c r="Z2117" s="300" t="str">
        <f t="shared" si="1523"/>
        <v/>
      </c>
      <c r="AA2117" s="303" t="str">
        <f t="shared" si="1524"/>
        <v/>
      </c>
      <c r="AB2117" s="300" t="str">
        <f t="shared" si="1525"/>
        <v/>
      </c>
      <c r="AC2117" s="300" t="str">
        <f t="shared" si="1526"/>
        <v/>
      </c>
      <c r="AD2117" s="300" t="str">
        <f t="shared" si="1527"/>
        <v/>
      </c>
      <c r="AE2117" s="192" t="str">
        <f t="shared" si="1528"/>
        <v/>
      </c>
      <c r="AF2117" s="192" t="str">
        <f t="shared" si="1529"/>
        <v/>
      </c>
      <c r="AG2117" s="192"/>
      <c r="AJ2117" s="300" t="str">
        <f t="shared" si="1530"/>
        <v/>
      </c>
      <c r="AK2117" s="300" t="str">
        <f t="shared" si="1531"/>
        <v/>
      </c>
      <c r="AL2117" s="300" t="str">
        <f t="shared" si="1532"/>
        <v/>
      </c>
      <c r="AM2117" s="300" t="str">
        <f t="shared" si="1533"/>
        <v/>
      </c>
      <c r="AN2117" s="300" t="str">
        <f t="shared" si="1534"/>
        <v/>
      </c>
      <c r="AO2117" s="300" t="str">
        <f t="shared" si="1535"/>
        <v/>
      </c>
      <c r="AP2117" s="300" t="str">
        <f t="shared" si="1536"/>
        <v/>
      </c>
      <c r="AQ2117" s="300" t="str">
        <f t="shared" si="1537"/>
        <v/>
      </c>
      <c r="AR2117" s="306" t="str">
        <f t="shared" si="1538"/>
        <v/>
      </c>
      <c r="AS2117" s="300" t="str">
        <f t="shared" si="1539"/>
        <v/>
      </c>
      <c r="AT2117" s="300" t="str">
        <f t="shared" si="1540"/>
        <v/>
      </c>
      <c r="AU2117" s="192" t="str">
        <f t="shared" si="1541"/>
        <v>рбс</v>
      </c>
      <c r="AV2117" s="192" t="str">
        <f t="shared" si="1542"/>
        <v>рбс87520699общопл</v>
      </c>
      <c r="AW2117" s="191">
        <f t="shared" si="1543"/>
        <v>0</v>
      </c>
      <c r="AX2117" s="191">
        <f t="shared" si="1544"/>
        <v>0</v>
      </c>
      <c r="AY2117" s="191">
        <f t="shared" si="1545"/>
        <v>0</v>
      </c>
      <c r="AZ2117" s="191">
        <f t="shared" si="1546"/>
        <v>0</v>
      </c>
      <c r="BA2117" s="193">
        <f t="shared" si="1547"/>
        <v>1</v>
      </c>
      <c r="BB2117" s="193">
        <f t="shared" si="1548"/>
        <v>1</v>
      </c>
      <c r="BC2117" s="193">
        <f t="shared" si="1549"/>
        <v>1</v>
      </c>
      <c r="BD2117" s="191">
        <f t="shared" si="1557"/>
        <v>0</v>
      </c>
      <c r="BE2117" s="191">
        <f t="shared" si="1550"/>
        <v>0</v>
      </c>
      <c r="BF2117" s="210">
        <f t="shared" si="1551"/>
        <v>0</v>
      </c>
      <c r="BG2117" s="211">
        <f t="shared" si="1552"/>
        <v>0</v>
      </c>
      <c r="BH2117" s="289" t="str">
        <f>B2117</f>
        <v>875</v>
      </c>
      <c r="BI2117" s="289" t="str">
        <f>D2117</f>
        <v>0701</v>
      </c>
      <c r="BJ2117" s="284" t="s">
        <v>592</v>
      </c>
      <c r="BK2117" s="284" t="s">
        <v>586</v>
      </c>
      <c r="BL2117" s="233" t="str">
        <f t="shared" si="1553"/>
        <v/>
      </c>
    </row>
    <row r="2118" spans="1:64" ht="12" hidden="1" customHeight="1">
      <c r="A2118" s="333" t="s">
        <v>781</v>
      </c>
      <c r="B2118" s="381" t="s">
        <v>327</v>
      </c>
      <c r="C2118" s="333" t="s">
        <v>782</v>
      </c>
      <c r="D2118" s="381" t="s">
        <v>316</v>
      </c>
      <c r="E2118" s="381" t="s">
        <v>1450</v>
      </c>
      <c r="F2118" s="381" t="s">
        <v>586</v>
      </c>
      <c r="G2118" s="381" t="s">
        <v>389</v>
      </c>
      <c r="H2118" s="100" t="s">
        <v>653</v>
      </c>
      <c r="I2118" s="381" t="s">
        <v>339</v>
      </c>
      <c r="J2118" s="382">
        <v>18877</v>
      </c>
      <c r="K2118" s="382">
        <v>18877</v>
      </c>
      <c r="L2118" s="191" t="str">
        <f t="shared" si="1512"/>
        <v>875206990701011007408024422610</v>
      </c>
      <c r="M2118" s="192">
        <f t="array" ref="M2118">IF(COUNT(SEARCH(Удалить_Роспись_КВСР,$B2118)*SEARCH(Удалить_Роспись_ПБС,$C2118)*SEARCH(Удалить_Роспись_КФСР, $D2118)*SEARCH(Удалить_Роспись_КЦСР,$E2118)*SEARCH(Удалить_Роспись_КВР,$F2118)*SEARCH(Удалить_Роспись_ЭК,$H2118)*SEARCH(Удалить_Роспись_КР,$I2118))&gt;0,0,1)</f>
        <v>0</v>
      </c>
      <c r="N2118" s="192">
        <v>0</v>
      </c>
      <c r="O2118" s="192" t="str">
        <f t="shared" si="1513"/>
        <v/>
      </c>
      <c r="P2118" s="192" t="str">
        <f t="shared" si="1554"/>
        <v/>
      </c>
      <c r="Q2118" s="300" t="str">
        <f t="shared" si="1514"/>
        <v/>
      </c>
      <c r="R2118" s="300" t="str">
        <f t="shared" si="1515"/>
        <v/>
      </c>
      <c r="S2118" s="300" t="str">
        <f t="shared" si="1516"/>
        <v/>
      </c>
      <c r="T2118" s="192" t="str">
        <f t="shared" si="1517"/>
        <v/>
      </c>
      <c r="U2118" s="303" t="str">
        <f t="shared" si="1518"/>
        <v/>
      </c>
      <c r="V2118" s="300" t="str">
        <f t="shared" si="1519"/>
        <v/>
      </c>
      <c r="W2118" s="192" t="str">
        <f t="shared" si="1520"/>
        <v/>
      </c>
      <c r="X2118" s="303" t="str">
        <f t="shared" si="1521"/>
        <v/>
      </c>
      <c r="Y2118" s="300" t="str">
        <f t="shared" si="1522"/>
        <v/>
      </c>
      <c r="Z2118" s="300" t="str">
        <f t="shared" si="1523"/>
        <v/>
      </c>
      <c r="AA2118" s="303" t="str">
        <f t="shared" si="1524"/>
        <v/>
      </c>
      <c r="AB2118" s="300" t="str">
        <f t="shared" si="1525"/>
        <v/>
      </c>
      <c r="AC2118" s="300" t="str">
        <f t="shared" si="1526"/>
        <v/>
      </c>
      <c r="AD2118" s="300" t="str">
        <f t="shared" si="1527"/>
        <v/>
      </c>
      <c r="AE2118" s="192" t="str">
        <f t="shared" si="1528"/>
        <v/>
      </c>
      <c r="AF2118" s="192" t="str">
        <f t="shared" si="1529"/>
        <v/>
      </c>
      <c r="AG2118" s="192"/>
      <c r="AJ2118" s="300" t="str">
        <f t="shared" si="1530"/>
        <v/>
      </c>
      <c r="AK2118" s="300" t="str">
        <f t="shared" si="1531"/>
        <v/>
      </c>
      <c r="AL2118" s="300" t="str">
        <f t="shared" si="1532"/>
        <v/>
      </c>
      <c r="AM2118" s="300" t="str">
        <f t="shared" si="1533"/>
        <v/>
      </c>
      <c r="AN2118" s="300" t="str">
        <f t="shared" si="1534"/>
        <v/>
      </c>
      <c r="AO2118" s="300" t="str">
        <f t="shared" si="1535"/>
        <v/>
      </c>
      <c r="AP2118" s="300" t="str">
        <f t="shared" si="1536"/>
        <v/>
      </c>
      <c r="AQ2118" s="300" t="str">
        <f t="shared" si="1537"/>
        <v/>
      </c>
      <c r="AR2118" s="306" t="str">
        <f t="shared" si="1538"/>
        <v/>
      </c>
      <c r="AS2118" s="300" t="str">
        <f t="shared" si="1539"/>
        <v/>
      </c>
      <c r="AT2118" s="300" t="str">
        <f t="shared" si="1540"/>
        <v/>
      </c>
      <c r="AU2118" s="192" t="str">
        <f t="shared" si="1541"/>
        <v>рбс</v>
      </c>
      <c r="AV2118" s="192" t="str">
        <f t="shared" si="1542"/>
        <v>рбс87520699общпро</v>
      </c>
      <c r="AW2118" s="191">
        <f t="shared" si="1543"/>
        <v>0</v>
      </c>
      <c r="AX2118" s="191">
        <f t="shared" si="1544"/>
        <v>0</v>
      </c>
      <c r="AY2118" s="191">
        <f t="shared" si="1545"/>
        <v>0</v>
      </c>
      <c r="AZ2118" s="191">
        <f t="shared" si="1546"/>
        <v>0</v>
      </c>
      <c r="BA2118" s="193">
        <f t="shared" si="1547"/>
        <v>1</v>
      </c>
      <c r="BB2118" s="193">
        <f t="shared" si="1548"/>
        <v>1</v>
      </c>
      <c r="BC2118" s="193">
        <f t="shared" si="1549"/>
        <v>1</v>
      </c>
      <c r="BD2118" s="191">
        <f t="shared" si="1557"/>
        <v>0</v>
      </c>
      <c r="BE2118" s="191">
        <f t="shared" si="1550"/>
        <v>0</v>
      </c>
      <c r="BF2118" s="210">
        <f t="shared" si="1551"/>
        <v>0</v>
      </c>
      <c r="BG2118" s="211">
        <f t="shared" si="1552"/>
        <v>0</v>
      </c>
      <c r="BH2118" s="289" t="str">
        <f>B2118</f>
        <v>875</v>
      </c>
      <c r="BI2118" s="289" t="str">
        <f>D2118</f>
        <v>0701</v>
      </c>
      <c r="BJ2118" s="284" t="s">
        <v>592</v>
      </c>
      <c r="BK2118" s="284" t="s">
        <v>586</v>
      </c>
      <c r="BL2118" s="233" t="str">
        <f t="shared" si="1553"/>
        <v/>
      </c>
    </row>
    <row r="2119" spans="1:64" ht="12" hidden="1" customHeight="1">
      <c r="A2119" s="333" t="s">
        <v>781</v>
      </c>
      <c r="B2119" s="381" t="s">
        <v>327</v>
      </c>
      <c r="C2119" s="333" t="s">
        <v>782</v>
      </c>
      <c r="D2119" s="381" t="s">
        <v>316</v>
      </c>
      <c r="E2119" s="381" t="s">
        <v>1451</v>
      </c>
      <c r="F2119" s="381" t="s">
        <v>608</v>
      </c>
      <c r="G2119" s="381" t="s">
        <v>385</v>
      </c>
      <c r="H2119" s="100" t="s">
        <v>653</v>
      </c>
      <c r="I2119" s="381" t="s">
        <v>339</v>
      </c>
      <c r="J2119" s="382">
        <v>3920758.07</v>
      </c>
      <c r="K2119" s="382">
        <v>2934955.32</v>
      </c>
      <c r="L2119" s="191" t="str">
        <f t="shared" si="1512"/>
        <v>875206990701011007588011121110</v>
      </c>
      <c r="M2119" s="192">
        <f t="array" ref="M2119">IF(COUNT(SEARCH(Удалить_Роспись_КВСР,$B2119)*SEARCH(Удалить_Роспись_ПБС,$C2119)*SEARCH(Удалить_Роспись_КФСР, $D2119)*SEARCH(Удалить_Роспись_КЦСР,$E2119)*SEARCH(Удалить_Роспись_КВР,$F2119)*SEARCH(Удалить_Роспись_ЭК,$H2119)*SEARCH(Удалить_Роспись_КР,$I2119))&gt;0,0,1)</f>
        <v>0</v>
      </c>
      <c r="N2119" s="192">
        <v>0</v>
      </c>
      <c r="O2119" s="192" t="str">
        <f t="shared" si="1513"/>
        <v/>
      </c>
      <c r="P2119" s="192" t="str">
        <f t="shared" si="1554"/>
        <v/>
      </c>
      <c r="Q2119" s="300" t="str">
        <f t="shared" si="1514"/>
        <v/>
      </c>
      <c r="R2119" s="300" t="str">
        <f t="shared" si="1515"/>
        <v/>
      </c>
      <c r="S2119" s="300" t="str">
        <f t="shared" si="1516"/>
        <v/>
      </c>
      <c r="T2119" s="192" t="str">
        <f t="shared" si="1517"/>
        <v/>
      </c>
      <c r="U2119" s="303" t="str">
        <f t="shared" si="1518"/>
        <v/>
      </c>
      <c r="V2119" s="300" t="str">
        <f t="shared" si="1519"/>
        <v/>
      </c>
      <c r="W2119" s="192" t="str">
        <f t="shared" si="1520"/>
        <v/>
      </c>
      <c r="X2119" s="303" t="str">
        <f t="shared" si="1521"/>
        <v/>
      </c>
      <c r="Y2119" s="300" t="str">
        <f t="shared" si="1522"/>
        <v/>
      </c>
      <c r="Z2119" s="300" t="str">
        <f t="shared" si="1523"/>
        <v/>
      </c>
      <c r="AA2119" s="303" t="str">
        <f t="shared" si="1524"/>
        <v/>
      </c>
      <c r="AB2119" s="300" t="str">
        <f t="shared" si="1525"/>
        <v/>
      </c>
      <c r="AC2119" s="300" t="str">
        <f t="shared" si="1526"/>
        <v/>
      </c>
      <c r="AD2119" s="300" t="str">
        <f t="shared" si="1527"/>
        <v/>
      </c>
      <c r="AE2119" s="192" t="str">
        <f t="shared" si="1528"/>
        <v/>
      </c>
      <c r="AF2119" s="192" t="str">
        <f t="shared" si="1529"/>
        <v/>
      </c>
      <c r="AG2119" s="192"/>
      <c r="AJ2119" s="300" t="str">
        <f t="shared" si="1530"/>
        <v/>
      </c>
      <c r="AK2119" s="300" t="str">
        <f t="shared" si="1531"/>
        <v/>
      </c>
      <c r="AL2119" s="300" t="str">
        <f t="shared" si="1532"/>
        <v/>
      </c>
      <c r="AM2119" s="300" t="str">
        <f t="shared" si="1533"/>
        <v/>
      </c>
      <c r="AN2119" s="300" t="str">
        <f t="shared" si="1534"/>
        <v/>
      </c>
      <c r="AO2119" s="300" t="str">
        <f t="shared" si="1535"/>
        <v/>
      </c>
      <c r="AP2119" s="300" t="str">
        <f t="shared" si="1536"/>
        <v/>
      </c>
      <c r="AQ2119" s="300" t="str">
        <f t="shared" si="1537"/>
        <v/>
      </c>
      <c r="AR2119" s="306" t="str">
        <f t="shared" si="1538"/>
        <v/>
      </c>
      <c r="AS2119" s="300" t="str">
        <f t="shared" si="1539"/>
        <v/>
      </c>
      <c r="AT2119" s="300" t="str">
        <f t="shared" si="1540"/>
        <v/>
      </c>
      <c r="AU2119" s="192" t="str">
        <f t="shared" si="1541"/>
        <v>рбс</v>
      </c>
      <c r="AV2119" s="192" t="str">
        <f t="shared" si="1542"/>
        <v>рбс87520699общопл</v>
      </c>
      <c r="AW2119" s="191">
        <f t="shared" si="1543"/>
        <v>0</v>
      </c>
      <c r="AX2119" s="191">
        <f t="shared" si="1544"/>
        <v>0</v>
      </c>
      <c r="AY2119" s="191">
        <f t="shared" si="1545"/>
        <v>0</v>
      </c>
      <c r="AZ2119" s="191">
        <f t="shared" si="1546"/>
        <v>0</v>
      </c>
      <c r="BA2119" s="193">
        <f t="shared" si="1547"/>
        <v>1</v>
      </c>
      <c r="BB2119" s="193">
        <f t="shared" si="1548"/>
        <v>1</v>
      </c>
      <c r="BC2119" s="193">
        <f t="shared" si="1549"/>
        <v>1</v>
      </c>
      <c r="BD2119" s="191">
        <f t="shared" si="1557"/>
        <v>0</v>
      </c>
      <c r="BE2119" s="191">
        <f t="shared" si="1550"/>
        <v>0</v>
      </c>
      <c r="BF2119" s="210">
        <f t="shared" si="1551"/>
        <v>0</v>
      </c>
      <c r="BG2119" s="211">
        <f t="shared" si="1552"/>
        <v>0</v>
      </c>
      <c r="BH2119" s="289" t="str">
        <f>B2119</f>
        <v>875</v>
      </c>
      <c r="BI2119" s="289" t="str">
        <f>D2119</f>
        <v>0701</v>
      </c>
      <c r="BJ2119" s="284" t="s">
        <v>592</v>
      </c>
      <c r="BK2119" s="284" t="s">
        <v>586</v>
      </c>
      <c r="BL2119" s="233" t="str">
        <f t="shared" si="1553"/>
        <v/>
      </c>
    </row>
    <row r="2120" spans="1:64" ht="12" hidden="1" customHeight="1">
      <c r="A2120" s="333" t="s">
        <v>781</v>
      </c>
      <c r="B2120" s="381" t="s">
        <v>327</v>
      </c>
      <c r="C2120" s="333" t="s">
        <v>782</v>
      </c>
      <c r="D2120" s="381" t="s">
        <v>316</v>
      </c>
      <c r="E2120" s="381" t="s">
        <v>1451</v>
      </c>
      <c r="F2120" s="381" t="s">
        <v>589</v>
      </c>
      <c r="G2120" s="381" t="s">
        <v>386</v>
      </c>
      <c r="H2120" s="100" t="s">
        <v>653</v>
      </c>
      <c r="I2120" s="381" t="s">
        <v>339</v>
      </c>
      <c r="J2120" s="382">
        <v>15935</v>
      </c>
      <c r="K2120" s="382">
        <v>15935</v>
      </c>
      <c r="L2120" s="191" t="str">
        <f t="shared" si="1512"/>
        <v>875206990701011007588011221210</v>
      </c>
      <c r="M2120" s="192">
        <f t="array" ref="M2120">IF(COUNT(SEARCH(Удалить_Роспись_КВСР,$B2120)*SEARCH(Удалить_Роспись_ПБС,$C2120)*SEARCH(Удалить_Роспись_КФСР, $D2120)*SEARCH(Удалить_Роспись_КЦСР,$E2120)*SEARCH(Удалить_Роспись_КВР,$F2120)*SEARCH(Удалить_Роспись_ЭК,$H2120)*SEARCH(Удалить_Роспись_КР,$I2120))&gt;0,0,1)</f>
        <v>0</v>
      </c>
      <c r="N2120" s="192">
        <v>0</v>
      </c>
      <c r="O2120" s="192" t="str">
        <f t="shared" si="1513"/>
        <v/>
      </c>
      <c r="P2120" s="192" t="str">
        <f t="shared" si="1554"/>
        <v/>
      </c>
      <c r="Q2120" s="300" t="str">
        <f t="shared" si="1514"/>
        <v/>
      </c>
      <c r="R2120" s="300" t="str">
        <f t="shared" si="1515"/>
        <v/>
      </c>
      <c r="S2120" s="300" t="str">
        <f t="shared" si="1516"/>
        <v/>
      </c>
      <c r="T2120" s="192" t="str">
        <f t="shared" si="1517"/>
        <v/>
      </c>
      <c r="U2120" s="303" t="str">
        <f t="shared" si="1518"/>
        <v/>
      </c>
      <c r="V2120" s="300" t="str">
        <f t="shared" si="1519"/>
        <v/>
      </c>
      <c r="W2120" s="192" t="str">
        <f t="shared" si="1520"/>
        <v/>
      </c>
      <c r="X2120" s="303" t="str">
        <f t="shared" si="1521"/>
        <v/>
      </c>
      <c r="Y2120" s="300" t="str">
        <f t="shared" si="1522"/>
        <v/>
      </c>
      <c r="Z2120" s="300" t="str">
        <f t="shared" si="1523"/>
        <v/>
      </c>
      <c r="AA2120" s="303" t="str">
        <f t="shared" si="1524"/>
        <v/>
      </c>
      <c r="AB2120" s="300" t="str">
        <f t="shared" si="1525"/>
        <v/>
      </c>
      <c r="AC2120" s="300" t="str">
        <f t="shared" si="1526"/>
        <v/>
      </c>
      <c r="AD2120" s="300" t="str">
        <f t="shared" si="1527"/>
        <v/>
      </c>
      <c r="AE2120" s="192" t="str">
        <f t="shared" si="1528"/>
        <v/>
      </c>
      <c r="AF2120" s="192" t="str">
        <f t="shared" si="1529"/>
        <v/>
      </c>
      <c r="AG2120" s="192"/>
      <c r="AJ2120" s="300" t="str">
        <f t="shared" si="1530"/>
        <v/>
      </c>
      <c r="AK2120" s="300" t="str">
        <f t="shared" si="1531"/>
        <v/>
      </c>
      <c r="AL2120" s="300" t="str">
        <f t="shared" si="1532"/>
        <v/>
      </c>
      <c r="AM2120" s="300" t="str">
        <f t="shared" si="1533"/>
        <v/>
      </c>
      <c r="AN2120" s="300" t="str">
        <f t="shared" si="1534"/>
        <v/>
      </c>
      <c r="AO2120" s="300" t="str">
        <f t="shared" si="1535"/>
        <v/>
      </c>
      <c r="AP2120" s="300" t="str">
        <f t="shared" si="1536"/>
        <v/>
      </c>
      <c r="AQ2120" s="300" t="str">
        <f t="shared" si="1537"/>
        <v/>
      </c>
      <c r="AR2120" s="306" t="str">
        <f t="shared" si="1538"/>
        <v/>
      </c>
      <c r="AS2120" s="300" t="str">
        <f t="shared" si="1539"/>
        <v/>
      </c>
      <c r="AT2120" s="300" t="str">
        <f t="shared" si="1540"/>
        <v/>
      </c>
      <c r="AU2120" s="192" t="str">
        <f t="shared" si="1541"/>
        <v>рбс</v>
      </c>
      <c r="AV2120" s="192" t="str">
        <f t="shared" si="1542"/>
        <v>рбс87520699общпро</v>
      </c>
      <c r="AW2120" s="191">
        <f t="shared" si="1543"/>
        <v>0</v>
      </c>
      <c r="AX2120" s="191">
        <f t="shared" si="1544"/>
        <v>0</v>
      </c>
      <c r="AY2120" s="191">
        <f t="shared" si="1545"/>
        <v>0</v>
      </c>
      <c r="AZ2120" s="191">
        <f t="shared" si="1546"/>
        <v>0</v>
      </c>
      <c r="BA2120" s="193">
        <f t="shared" si="1547"/>
        <v>1</v>
      </c>
      <c r="BB2120" s="193">
        <f t="shared" si="1548"/>
        <v>1</v>
      </c>
      <c r="BC2120" s="193">
        <f t="shared" si="1549"/>
        <v>1</v>
      </c>
      <c r="BD2120" s="191">
        <f t="shared" si="1557"/>
        <v>0</v>
      </c>
      <c r="BE2120" s="191">
        <f t="shared" si="1550"/>
        <v>0</v>
      </c>
      <c r="BF2120" s="210">
        <f t="shared" si="1551"/>
        <v>0</v>
      </c>
      <c r="BG2120" s="211">
        <f t="shared" si="1552"/>
        <v>0</v>
      </c>
      <c r="BH2120" s="289"/>
      <c r="BI2120" s="289"/>
      <c r="BJ2120" s="228"/>
      <c r="BK2120" s="228"/>
      <c r="BL2120" s="233" t="str">
        <f t="shared" si="1553"/>
        <v/>
      </c>
    </row>
    <row r="2121" spans="1:64" ht="12" hidden="1" customHeight="1">
      <c r="A2121" s="333" t="s">
        <v>781</v>
      </c>
      <c r="B2121" s="381" t="s">
        <v>327</v>
      </c>
      <c r="C2121" s="333" t="s">
        <v>782</v>
      </c>
      <c r="D2121" s="381" t="s">
        <v>316</v>
      </c>
      <c r="E2121" s="381" t="s">
        <v>1451</v>
      </c>
      <c r="F2121" s="381" t="s">
        <v>902</v>
      </c>
      <c r="G2121" s="381" t="s">
        <v>387</v>
      </c>
      <c r="H2121" s="100" t="s">
        <v>653</v>
      </c>
      <c r="I2121" s="381" t="s">
        <v>339</v>
      </c>
      <c r="J2121" s="382">
        <v>1182868.94</v>
      </c>
      <c r="K2121" s="382">
        <v>922773.09</v>
      </c>
      <c r="L2121" s="191" t="str">
        <f t="shared" si="1512"/>
        <v>875206990701011007588011921310</v>
      </c>
      <c r="M2121" s="192">
        <f t="array" ref="M2121">IF(COUNT(SEARCH(Удалить_Роспись_КВСР,$B2121)*SEARCH(Удалить_Роспись_ПБС,$C2121)*SEARCH(Удалить_Роспись_КФСР, $D2121)*SEARCH(Удалить_Роспись_КЦСР,$E2121)*SEARCH(Удалить_Роспись_КВР,$F2121)*SEARCH(Удалить_Роспись_ЭК,$H2121)*SEARCH(Удалить_Роспись_КР,$I2121))&gt;0,0,1)</f>
        <v>0</v>
      </c>
      <c r="N2121" s="192">
        <v>0</v>
      </c>
      <c r="O2121" s="192" t="str">
        <f t="shared" si="1513"/>
        <v/>
      </c>
      <c r="P2121" s="192" t="str">
        <f t="shared" si="1554"/>
        <v/>
      </c>
      <c r="Q2121" s="300" t="str">
        <f t="shared" si="1514"/>
        <v/>
      </c>
      <c r="R2121" s="300" t="str">
        <f t="shared" si="1515"/>
        <v/>
      </c>
      <c r="S2121" s="300" t="str">
        <f t="shared" si="1516"/>
        <v/>
      </c>
      <c r="T2121" s="192" t="str">
        <f t="shared" si="1517"/>
        <v/>
      </c>
      <c r="U2121" s="303" t="str">
        <f t="shared" si="1518"/>
        <v/>
      </c>
      <c r="V2121" s="300" t="str">
        <f t="shared" si="1519"/>
        <v/>
      </c>
      <c r="W2121" s="192" t="str">
        <f t="shared" si="1520"/>
        <v/>
      </c>
      <c r="X2121" s="303" t="str">
        <f t="shared" si="1521"/>
        <v/>
      </c>
      <c r="Y2121" s="300" t="str">
        <f t="shared" si="1522"/>
        <v/>
      </c>
      <c r="Z2121" s="300" t="str">
        <f t="shared" si="1523"/>
        <v/>
      </c>
      <c r="AA2121" s="303" t="str">
        <f t="shared" si="1524"/>
        <v/>
      </c>
      <c r="AB2121" s="300" t="str">
        <f t="shared" si="1525"/>
        <v/>
      </c>
      <c r="AC2121" s="300" t="str">
        <f t="shared" si="1526"/>
        <v/>
      </c>
      <c r="AD2121" s="300" t="str">
        <f t="shared" si="1527"/>
        <v/>
      </c>
      <c r="AE2121" s="192" t="str">
        <f t="shared" si="1528"/>
        <v/>
      </c>
      <c r="AF2121" s="192" t="str">
        <f t="shared" si="1529"/>
        <v/>
      </c>
      <c r="AG2121" s="192"/>
      <c r="AJ2121" s="300" t="str">
        <f t="shared" si="1530"/>
        <v/>
      </c>
      <c r="AK2121" s="300" t="str">
        <f t="shared" si="1531"/>
        <v/>
      </c>
      <c r="AL2121" s="300" t="str">
        <f t="shared" si="1532"/>
        <v/>
      </c>
      <c r="AM2121" s="300" t="str">
        <f t="shared" si="1533"/>
        <v/>
      </c>
      <c r="AN2121" s="300" t="str">
        <f t="shared" si="1534"/>
        <v/>
      </c>
      <c r="AO2121" s="300" t="str">
        <f t="shared" si="1535"/>
        <v/>
      </c>
      <c r="AP2121" s="300" t="str">
        <f t="shared" si="1536"/>
        <v/>
      </c>
      <c r="AQ2121" s="300" t="str">
        <f t="shared" si="1537"/>
        <v/>
      </c>
      <c r="AR2121" s="306" t="str">
        <f t="shared" si="1538"/>
        <v/>
      </c>
      <c r="AS2121" s="300" t="str">
        <f t="shared" si="1539"/>
        <v/>
      </c>
      <c r="AT2121" s="300" t="str">
        <f t="shared" si="1540"/>
        <v/>
      </c>
      <c r="AU2121" s="192" t="str">
        <f t="shared" si="1541"/>
        <v>рбс</v>
      </c>
      <c r="AV2121" s="192" t="str">
        <f t="shared" si="1542"/>
        <v>рбс87520699общопл</v>
      </c>
      <c r="AW2121" s="191">
        <f t="shared" si="1543"/>
        <v>0</v>
      </c>
      <c r="AX2121" s="191">
        <f t="shared" si="1544"/>
        <v>0</v>
      </c>
      <c r="AY2121" s="191">
        <f t="shared" si="1545"/>
        <v>0</v>
      </c>
      <c r="AZ2121" s="191">
        <f t="shared" si="1546"/>
        <v>0</v>
      </c>
      <c r="BA2121" s="193">
        <f t="shared" si="1547"/>
        <v>1</v>
      </c>
      <c r="BB2121" s="193">
        <f t="shared" si="1548"/>
        <v>1</v>
      </c>
      <c r="BC2121" s="193">
        <f t="shared" si="1549"/>
        <v>1</v>
      </c>
      <c r="BD2121" s="191">
        <f t="shared" si="1557"/>
        <v>0</v>
      </c>
      <c r="BE2121" s="191">
        <f t="shared" si="1550"/>
        <v>0</v>
      </c>
      <c r="BF2121" s="210">
        <f t="shared" si="1551"/>
        <v>0</v>
      </c>
      <c r="BG2121" s="211">
        <f t="shared" si="1552"/>
        <v>0</v>
      </c>
      <c r="BH2121" s="289" t="str">
        <f t="shared" ref="BH2121:BH2127" si="1558">B2121</f>
        <v>875</v>
      </c>
      <c r="BI2121" s="289" t="str">
        <f t="shared" ref="BI2121:BI2127" si="1559">D2121</f>
        <v>0701</v>
      </c>
      <c r="BJ2121" s="284" t="s">
        <v>592</v>
      </c>
      <c r="BK2121" s="284" t="s">
        <v>586</v>
      </c>
      <c r="BL2121" s="233" t="str">
        <f t="shared" si="1553"/>
        <v/>
      </c>
    </row>
    <row r="2122" spans="1:64" ht="12" hidden="1" customHeight="1">
      <c r="A2122" s="333" t="s">
        <v>781</v>
      </c>
      <c r="B2122" s="381" t="s">
        <v>327</v>
      </c>
      <c r="C2122" s="333" t="s">
        <v>782</v>
      </c>
      <c r="D2122" s="381" t="s">
        <v>316</v>
      </c>
      <c r="E2122" s="381" t="s">
        <v>1451</v>
      </c>
      <c r="F2122" s="381" t="s">
        <v>586</v>
      </c>
      <c r="G2122" s="381" t="s">
        <v>391</v>
      </c>
      <c r="H2122" s="100" t="s">
        <v>653</v>
      </c>
      <c r="I2122" s="381" t="s">
        <v>339</v>
      </c>
      <c r="J2122" s="382">
        <v>24000</v>
      </c>
      <c r="K2122" s="382">
        <v>8582.25</v>
      </c>
      <c r="L2122" s="191" t="str">
        <f t="shared" si="1512"/>
        <v>875206990701011007588024422110</v>
      </c>
      <c r="M2122" s="192">
        <f t="array" ref="M2122">IF(COUNT(SEARCH(Удалить_Роспись_КВСР,$B2122)*SEARCH(Удалить_Роспись_ПБС,$C2122)*SEARCH(Удалить_Роспись_КФСР, $D2122)*SEARCH(Удалить_Роспись_КЦСР,$E2122)*SEARCH(Удалить_Роспись_КВР,$F2122)*SEARCH(Удалить_Роспись_ЭК,$H2122)*SEARCH(Удалить_Роспись_КР,$I2122))&gt;0,0,1)</f>
        <v>0</v>
      </c>
      <c r="N2122" s="192">
        <v>0</v>
      </c>
      <c r="O2122" s="192" t="str">
        <f t="shared" si="1513"/>
        <v/>
      </c>
      <c r="P2122" s="192" t="str">
        <f t="shared" si="1554"/>
        <v/>
      </c>
      <c r="Q2122" s="300" t="str">
        <f t="shared" si="1514"/>
        <v/>
      </c>
      <c r="R2122" s="300" t="str">
        <f t="shared" si="1515"/>
        <v/>
      </c>
      <c r="S2122" s="300" t="str">
        <f t="shared" si="1516"/>
        <v/>
      </c>
      <c r="T2122" s="192" t="str">
        <f t="shared" si="1517"/>
        <v/>
      </c>
      <c r="U2122" s="303" t="str">
        <f t="shared" si="1518"/>
        <v/>
      </c>
      <c r="V2122" s="300" t="str">
        <f t="shared" si="1519"/>
        <v/>
      </c>
      <c r="W2122" s="192" t="str">
        <f t="shared" si="1520"/>
        <v/>
      </c>
      <c r="X2122" s="303" t="str">
        <f t="shared" si="1521"/>
        <v/>
      </c>
      <c r="Y2122" s="300" t="str">
        <f t="shared" si="1522"/>
        <v/>
      </c>
      <c r="Z2122" s="300" t="str">
        <f t="shared" si="1523"/>
        <v/>
      </c>
      <c r="AA2122" s="303" t="str">
        <f t="shared" si="1524"/>
        <v/>
      </c>
      <c r="AB2122" s="300" t="str">
        <f t="shared" si="1525"/>
        <v/>
      </c>
      <c r="AC2122" s="300" t="str">
        <f t="shared" si="1526"/>
        <v/>
      </c>
      <c r="AD2122" s="300" t="str">
        <f t="shared" si="1527"/>
        <v/>
      </c>
      <c r="AE2122" s="192" t="str">
        <f t="shared" si="1528"/>
        <v/>
      </c>
      <c r="AF2122" s="192" t="str">
        <f t="shared" si="1529"/>
        <v/>
      </c>
      <c r="AG2122" s="192"/>
      <c r="AJ2122" s="300" t="str">
        <f t="shared" si="1530"/>
        <v/>
      </c>
      <c r="AK2122" s="300" t="str">
        <f t="shared" si="1531"/>
        <v/>
      </c>
      <c r="AL2122" s="300" t="str">
        <f t="shared" si="1532"/>
        <v/>
      </c>
      <c r="AM2122" s="300" t="str">
        <f t="shared" si="1533"/>
        <v/>
      </c>
      <c r="AN2122" s="300" t="str">
        <f t="shared" si="1534"/>
        <v/>
      </c>
      <c r="AO2122" s="300" t="str">
        <f t="shared" si="1535"/>
        <v/>
      </c>
      <c r="AP2122" s="300" t="str">
        <f t="shared" si="1536"/>
        <v/>
      </c>
      <c r="AQ2122" s="300" t="str">
        <f t="shared" si="1537"/>
        <v/>
      </c>
      <c r="AR2122" s="306" t="str">
        <f t="shared" si="1538"/>
        <v/>
      </c>
      <c r="AS2122" s="300" t="str">
        <f t="shared" si="1539"/>
        <v/>
      </c>
      <c r="AT2122" s="300" t="str">
        <f t="shared" si="1540"/>
        <v/>
      </c>
      <c r="AU2122" s="192" t="str">
        <f t="shared" si="1541"/>
        <v>рбс</v>
      </c>
      <c r="AV2122" s="192" t="str">
        <f t="shared" si="1542"/>
        <v>рбс87520699общпро</v>
      </c>
      <c r="AW2122" s="191">
        <f t="shared" si="1543"/>
        <v>0</v>
      </c>
      <c r="AX2122" s="191">
        <f t="shared" si="1544"/>
        <v>0</v>
      </c>
      <c r="AY2122" s="191">
        <f t="shared" si="1545"/>
        <v>0</v>
      </c>
      <c r="AZ2122" s="191">
        <f t="shared" si="1546"/>
        <v>0</v>
      </c>
      <c r="BA2122" s="193">
        <f t="shared" si="1547"/>
        <v>1</v>
      </c>
      <c r="BB2122" s="193">
        <f t="shared" si="1548"/>
        <v>1</v>
      </c>
      <c r="BC2122" s="193">
        <f t="shared" si="1549"/>
        <v>1</v>
      </c>
      <c r="BD2122" s="191">
        <f t="shared" si="1557"/>
        <v>0</v>
      </c>
      <c r="BE2122" s="191">
        <f t="shared" si="1550"/>
        <v>0</v>
      </c>
      <c r="BF2122" s="210">
        <f t="shared" si="1551"/>
        <v>0</v>
      </c>
      <c r="BG2122" s="211">
        <f t="shared" si="1552"/>
        <v>0</v>
      </c>
      <c r="BH2122" s="289" t="str">
        <f t="shared" si="1558"/>
        <v>875</v>
      </c>
      <c r="BI2122" s="289" t="str">
        <f t="shared" si="1559"/>
        <v>0701</v>
      </c>
      <c r="BJ2122" s="284" t="s">
        <v>592</v>
      </c>
      <c r="BK2122" s="284" t="s">
        <v>586</v>
      </c>
      <c r="BL2122" s="233" t="str">
        <f t="shared" si="1553"/>
        <v/>
      </c>
    </row>
    <row r="2123" spans="1:64" ht="12" hidden="1" customHeight="1">
      <c r="A2123" s="333" t="s">
        <v>781</v>
      </c>
      <c r="B2123" s="381" t="s">
        <v>327</v>
      </c>
      <c r="C2123" s="333" t="s">
        <v>782</v>
      </c>
      <c r="D2123" s="381" t="s">
        <v>316</v>
      </c>
      <c r="E2123" s="381" t="s">
        <v>1451</v>
      </c>
      <c r="F2123" s="381" t="s">
        <v>586</v>
      </c>
      <c r="G2123" s="381" t="s">
        <v>394</v>
      </c>
      <c r="H2123" s="100" t="s">
        <v>653</v>
      </c>
      <c r="I2123" s="381" t="s">
        <v>339</v>
      </c>
      <c r="J2123" s="382">
        <v>9000</v>
      </c>
      <c r="K2123" s="382">
        <v>0</v>
      </c>
      <c r="L2123" s="191" t="str">
        <f t="shared" si="1512"/>
        <v>875206990701011007588024422510</v>
      </c>
      <c r="M2123" s="192">
        <f t="array" ref="M2123">IF(COUNT(SEARCH(Удалить_Роспись_КВСР,$B2123)*SEARCH(Удалить_Роспись_ПБС,$C2123)*SEARCH(Удалить_Роспись_КФСР, $D2123)*SEARCH(Удалить_Роспись_КЦСР,$E2123)*SEARCH(Удалить_Роспись_КВР,$F2123)*SEARCH(Удалить_Роспись_ЭК,$H2123)*SEARCH(Удалить_Роспись_КР,$I2123))&gt;0,0,1)</f>
        <v>0</v>
      </c>
      <c r="N2123" s="192">
        <v>0</v>
      </c>
      <c r="O2123" s="192" t="str">
        <f t="shared" si="1513"/>
        <v/>
      </c>
      <c r="P2123" s="192" t="str">
        <f t="shared" si="1554"/>
        <v/>
      </c>
      <c r="Q2123" s="300" t="str">
        <f t="shared" si="1514"/>
        <v/>
      </c>
      <c r="R2123" s="300" t="str">
        <f t="shared" si="1515"/>
        <v/>
      </c>
      <c r="S2123" s="300" t="str">
        <f t="shared" si="1516"/>
        <v/>
      </c>
      <c r="T2123" s="192" t="str">
        <f t="shared" si="1517"/>
        <v/>
      </c>
      <c r="U2123" s="303" t="str">
        <f t="shared" si="1518"/>
        <v/>
      </c>
      <c r="V2123" s="300" t="str">
        <f t="shared" si="1519"/>
        <v/>
      </c>
      <c r="W2123" s="192" t="str">
        <f t="shared" si="1520"/>
        <v/>
      </c>
      <c r="X2123" s="303" t="str">
        <f t="shared" si="1521"/>
        <v/>
      </c>
      <c r="Y2123" s="300" t="str">
        <f t="shared" si="1522"/>
        <v/>
      </c>
      <c r="Z2123" s="300" t="str">
        <f t="shared" si="1523"/>
        <v/>
      </c>
      <c r="AA2123" s="303" t="str">
        <f t="shared" si="1524"/>
        <v/>
      </c>
      <c r="AB2123" s="300" t="str">
        <f t="shared" si="1525"/>
        <v/>
      </c>
      <c r="AC2123" s="300" t="str">
        <f t="shared" si="1526"/>
        <v/>
      </c>
      <c r="AD2123" s="300" t="str">
        <f t="shared" si="1527"/>
        <v/>
      </c>
      <c r="AE2123" s="192" t="str">
        <f t="shared" si="1528"/>
        <v/>
      </c>
      <c r="AF2123" s="192" t="str">
        <f t="shared" si="1529"/>
        <v/>
      </c>
      <c r="AG2123" s="192"/>
      <c r="AJ2123" s="300" t="str">
        <f t="shared" si="1530"/>
        <v/>
      </c>
      <c r="AK2123" s="300" t="str">
        <f t="shared" si="1531"/>
        <v/>
      </c>
      <c r="AL2123" s="300" t="str">
        <f t="shared" si="1532"/>
        <v/>
      </c>
      <c r="AM2123" s="300" t="str">
        <f t="shared" si="1533"/>
        <v/>
      </c>
      <c r="AN2123" s="300" t="str">
        <f t="shared" si="1534"/>
        <v/>
      </c>
      <c r="AO2123" s="300" t="str">
        <f t="shared" si="1535"/>
        <v/>
      </c>
      <c r="AP2123" s="300" t="str">
        <f t="shared" si="1536"/>
        <v/>
      </c>
      <c r="AQ2123" s="300" t="str">
        <f t="shared" si="1537"/>
        <v/>
      </c>
      <c r="AR2123" s="306" t="str">
        <f t="shared" si="1538"/>
        <v/>
      </c>
      <c r="AS2123" s="300" t="str">
        <f t="shared" si="1539"/>
        <v/>
      </c>
      <c r="AT2123" s="300" t="str">
        <f t="shared" si="1540"/>
        <v/>
      </c>
      <c r="AU2123" s="192" t="str">
        <f t="shared" si="1541"/>
        <v>рбс</v>
      </c>
      <c r="AV2123" s="192" t="str">
        <f t="shared" si="1542"/>
        <v>рбс87520699общпро</v>
      </c>
      <c r="AW2123" s="191">
        <f t="shared" si="1543"/>
        <v>0</v>
      </c>
      <c r="AX2123" s="191">
        <f t="shared" si="1544"/>
        <v>0</v>
      </c>
      <c r="AY2123" s="191">
        <f t="shared" si="1545"/>
        <v>0</v>
      </c>
      <c r="AZ2123" s="191">
        <f t="shared" si="1546"/>
        <v>0</v>
      </c>
      <c r="BA2123" s="193">
        <f t="shared" si="1547"/>
        <v>1</v>
      </c>
      <c r="BB2123" s="193">
        <f t="shared" si="1548"/>
        <v>1</v>
      </c>
      <c r="BC2123" s="193">
        <f t="shared" si="1549"/>
        <v>1</v>
      </c>
      <c r="BD2123" s="191">
        <f t="shared" si="1557"/>
        <v>0</v>
      </c>
      <c r="BE2123" s="191">
        <f t="shared" si="1550"/>
        <v>0</v>
      </c>
      <c r="BF2123" s="210">
        <f t="shared" si="1551"/>
        <v>0</v>
      </c>
      <c r="BG2123" s="211">
        <f t="shared" si="1552"/>
        <v>0</v>
      </c>
      <c r="BH2123" s="289" t="str">
        <f t="shared" si="1558"/>
        <v>875</v>
      </c>
      <c r="BI2123" s="289" t="str">
        <f t="shared" si="1559"/>
        <v>0701</v>
      </c>
      <c r="BJ2123" s="284" t="s">
        <v>592</v>
      </c>
      <c r="BK2123" s="284" t="s">
        <v>586</v>
      </c>
      <c r="BL2123" s="233" t="str">
        <f t="shared" si="1553"/>
        <v/>
      </c>
    </row>
    <row r="2124" spans="1:64" ht="12" hidden="1" customHeight="1">
      <c r="A2124" s="333" t="s">
        <v>781</v>
      </c>
      <c r="B2124" s="381" t="s">
        <v>327</v>
      </c>
      <c r="C2124" s="333" t="s">
        <v>782</v>
      </c>
      <c r="D2124" s="381" t="s">
        <v>316</v>
      </c>
      <c r="E2124" s="381" t="s">
        <v>1451</v>
      </c>
      <c r="F2124" s="381" t="s">
        <v>586</v>
      </c>
      <c r="G2124" s="381" t="s">
        <v>389</v>
      </c>
      <c r="H2124" s="100" t="s">
        <v>653</v>
      </c>
      <c r="I2124" s="381" t="s">
        <v>339</v>
      </c>
      <c r="J2124" s="382">
        <v>31000</v>
      </c>
      <c r="K2124" s="382">
        <v>24446</v>
      </c>
      <c r="L2124" s="191" t="str">
        <f t="shared" si="1512"/>
        <v>875206990701011007588024422610</v>
      </c>
      <c r="M2124" s="192">
        <f t="array" ref="M2124">IF(COUNT(SEARCH(Удалить_Роспись_КВСР,$B2124)*SEARCH(Удалить_Роспись_ПБС,$C2124)*SEARCH(Удалить_Роспись_КФСР, $D2124)*SEARCH(Удалить_Роспись_КЦСР,$E2124)*SEARCH(Удалить_Роспись_КВР,$F2124)*SEARCH(Удалить_Роспись_ЭК,$H2124)*SEARCH(Удалить_Роспись_КР,$I2124))&gt;0,0,1)</f>
        <v>0</v>
      </c>
      <c r="N2124" s="192">
        <v>0</v>
      </c>
      <c r="O2124" s="192" t="str">
        <f t="shared" si="1513"/>
        <v/>
      </c>
      <c r="P2124" s="192" t="str">
        <f t="shared" si="1554"/>
        <v/>
      </c>
      <c r="Q2124" s="300" t="str">
        <f t="shared" si="1514"/>
        <v/>
      </c>
      <c r="R2124" s="300" t="str">
        <f t="shared" si="1515"/>
        <v/>
      </c>
      <c r="S2124" s="300" t="str">
        <f t="shared" si="1516"/>
        <v/>
      </c>
      <c r="T2124" s="192" t="str">
        <f t="shared" si="1517"/>
        <v/>
      </c>
      <c r="U2124" s="303" t="str">
        <f t="shared" si="1518"/>
        <v/>
      </c>
      <c r="V2124" s="300" t="str">
        <f t="shared" si="1519"/>
        <v/>
      </c>
      <c r="W2124" s="192" t="str">
        <f t="shared" si="1520"/>
        <v/>
      </c>
      <c r="X2124" s="303" t="str">
        <f t="shared" si="1521"/>
        <v/>
      </c>
      <c r="Y2124" s="300" t="str">
        <f t="shared" si="1522"/>
        <v/>
      </c>
      <c r="Z2124" s="300" t="str">
        <f t="shared" si="1523"/>
        <v/>
      </c>
      <c r="AA2124" s="303" t="str">
        <f t="shared" si="1524"/>
        <v/>
      </c>
      <c r="AB2124" s="300" t="str">
        <f t="shared" si="1525"/>
        <v/>
      </c>
      <c r="AC2124" s="300" t="str">
        <f t="shared" si="1526"/>
        <v/>
      </c>
      <c r="AD2124" s="300" t="str">
        <f t="shared" si="1527"/>
        <v/>
      </c>
      <c r="AE2124" s="192" t="str">
        <f t="shared" si="1528"/>
        <v/>
      </c>
      <c r="AF2124" s="192" t="str">
        <f t="shared" si="1529"/>
        <v/>
      </c>
      <c r="AG2124" s="192"/>
      <c r="AJ2124" s="300" t="str">
        <f t="shared" si="1530"/>
        <v/>
      </c>
      <c r="AK2124" s="300" t="str">
        <f t="shared" si="1531"/>
        <v/>
      </c>
      <c r="AL2124" s="300" t="str">
        <f t="shared" si="1532"/>
        <v/>
      </c>
      <c r="AM2124" s="300" t="str">
        <f t="shared" si="1533"/>
        <v/>
      </c>
      <c r="AN2124" s="300" t="str">
        <f t="shared" si="1534"/>
        <v/>
      </c>
      <c r="AO2124" s="300" t="str">
        <f t="shared" si="1535"/>
        <v/>
      </c>
      <c r="AP2124" s="300" t="str">
        <f t="shared" si="1536"/>
        <v/>
      </c>
      <c r="AQ2124" s="300" t="str">
        <f t="shared" si="1537"/>
        <v/>
      </c>
      <c r="AR2124" s="306" t="str">
        <f t="shared" si="1538"/>
        <v/>
      </c>
      <c r="AS2124" s="300" t="str">
        <f t="shared" si="1539"/>
        <v/>
      </c>
      <c r="AT2124" s="300" t="str">
        <f t="shared" si="1540"/>
        <v/>
      </c>
      <c r="AU2124" s="192" t="str">
        <f t="shared" si="1541"/>
        <v>рбс</v>
      </c>
      <c r="AV2124" s="192" t="str">
        <f t="shared" si="1542"/>
        <v>рбс87520699общпро</v>
      </c>
      <c r="AW2124" s="191">
        <f t="shared" si="1543"/>
        <v>0</v>
      </c>
      <c r="AX2124" s="191">
        <f t="shared" si="1544"/>
        <v>0</v>
      </c>
      <c r="AY2124" s="191">
        <f t="shared" si="1545"/>
        <v>0</v>
      </c>
      <c r="AZ2124" s="191">
        <f t="shared" si="1546"/>
        <v>0</v>
      </c>
      <c r="BA2124" s="193">
        <f t="shared" si="1547"/>
        <v>1</v>
      </c>
      <c r="BB2124" s="193">
        <f t="shared" si="1548"/>
        <v>1</v>
      </c>
      <c r="BC2124" s="193">
        <f t="shared" si="1549"/>
        <v>1</v>
      </c>
      <c r="BD2124" s="191">
        <f t="shared" si="1557"/>
        <v>0</v>
      </c>
      <c r="BE2124" s="191">
        <f t="shared" si="1550"/>
        <v>0</v>
      </c>
      <c r="BF2124" s="210">
        <f t="shared" si="1551"/>
        <v>0</v>
      </c>
      <c r="BG2124" s="211">
        <f t="shared" si="1552"/>
        <v>0</v>
      </c>
      <c r="BH2124" s="289" t="str">
        <f t="shared" si="1558"/>
        <v>875</v>
      </c>
      <c r="BI2124" s="289" t="str">
        <f t="shared" si="1559"/>
        <v>0701</v>
      </c>
      <c r="BJ2124" s="284" t="s">
        <v>592</v>
      </c>
      <c r="BK2124" s="284" t="s">
        <v>586</v>
      </c>
      <c r="BL2124" s="233" t="str">
        <f t="shared" si="1553"/>
        <v/>
      </c>
    </row>
    <row r="2125" spans="1:64" ht="12" hidden="1" customHeight="1">
      <c r="A2125" s="333" t="s">
        <v>781</v>
      </c>
      <c r="B2125" s="381" t="s">
        <v>327</v>
      </c>
      <c r="C2125" s="333" t="s">
        <v>782</v>
      </c>
      <c r="D2125" s="381" t="s">
        <v>316</v>
      </c>
      <c r="E2125" s="381" t="s">
        <v>1451</v>
      </c>
      <c r="F2125" s="381" t="s">
        <v>586</v>
      </c>
      <c r="G2125" s="381" t="s">
        <v>407</v>
      </c>
      <c r="H2125" s="100" t="s">
        <v>653</v>
      </c>
      <c r="I2125" s="381" t="s">
        <v>339</v>
      </c>
      <c r="J2125" s="382">
        <v>393000</v>
      </c>
      <c r="K2125" s="382">
        <v>98000</v>
      </c>
      <c r="L2125" s="191" t="str">
        <f t="shared" si="1512"/>
        <v>875206990701011007588024431010</v>
      </c>
      <c r="M2125" s="192">
        <f t="array" ref="M2125">IF(COUNT(SEARCH(Удалить_Роспись_КВСР,$B2125)*SEARCH(Удалить_Роспись_ПБС,$C2125)*SEARCH(Удалить_Роспись_КФСР, $D2125)*SEARCH(Удалить_Роспись_КЦСР,$E2125)*SEARCH(Удалить_Роспись_КВР,$F2125)*SEARCH(Удалить_Роспись_ЭК,$H2125)*SEARCH(Удалить_Роспись_КР,$I2125))&gt;0,0,1)</f>
        <v>0</v>
      </c>
      <c r="N2125" s="192">
        <v>0</v>
      </c>
      <c r="O2125" s="192" t="str">
        <f t="shared" si="1513"/>
        <v/>
      </c>
      <c r="P2125" s="192" t="str">
        <f t="shared" si="1554"/>
        <v/>
      </c>
      <c r="Q2125" s="300" t="str">
        <f t="shared" si="1514"/>
        <v/>
      </c>
      <c r="R2125" s="300" t="str">
        <f t="shared" si="1515"/>
        <v/>
      </c>
      <c r="S2125" s="300" t="str">
        <f t="shared" si="1516"/>
        <v/>
      </c>
      <c r="T2125" s="192" t="str">
        <f t="shared" si="1517"/>
        <v/>
      </c>
      <c r="U2125" s="303" t="str">
        <f t="shared" si="1518"/>
        <v/>
      </c>
      <c r="V2125" s="300" t="str">
        <f t="shared" si="1519"/>
        <v/>
      </c>
      <c r="W2125" s="192" t="str">
        <f t="shared" si="1520"/>
        <v/>
      </c>
      <c r="X2125" s="303" t="str">
        <f t="shared" si="1521"/>
        <v/>
      </c>
      <c r="Y2125" s="300" t="str">
        <f t="shared" si="1522"/>
        <v/>
      </c>
      <c r="Z2125" s="300" t="str">
        <f t="shared" si="1523"/>
        <v/>
      </c>
      <c r="AA2125" s="303" t="str">
        <f t="shared" si="1524"/>
        <v/>
      </c>
      <c r="AB2125" s="300" t="str">
        <f t="shared" si="1525"/>
        <v/>
      </c>
      <c r="AC2125" s="300" t="str">
        <f t="shared" si="1526"/>
        <v/>
      </c>
      <c r="AD2125" s="300" t="str">
        <f t="shared" si="1527"/>
        <v/>
      </c>
      <c r="AE2125" s="192" t="str">
        <f t="shared" si="1528"/>
        <v/>
      </c>
      <c r="AF2125" s="192" t="str">
        <f t="shared" si="1529"/>
        <v/>
      </c>
      <c r="AG2125" s="192"/>
      <c r="AJ2125" s="300" t="str">
        <f t="shared" si="1530"/>
        <v/>
      </c>
      <c r="AK2125" s="300" t="str">
        <f t="shared" si="1531"/>
        <v/>
      </c>
      <c r="AL2125" s="300" t="str">
        <f t="shared" si="1532"/>
        <v/>
      </c>
      <c r="AM2125" s="300" t="str">
        <f t="shared" si="1533"/>
        <v/>
      </c>
      <c r="AN2125" s="300" t="str">
        <f t="shared" si="1534"/>
        <v/>
      </c>
      <c r="AO2125" s="300" t="str">
        <f t="shared" si="1535"/>
        <v/>
      </c>
      <c r="AP2125" s="300" t="str">
        <f t="shared" si="1536"/>
        <v/>
      </c>
      <c r="AQ2125" s="300" t="str">
        <f t="shared" si="1537"/>
        <v/>
      </c>
      <c r="AR2125" s="306" t="str">
        <f t="shared" si="1538"/>
        <v/>
      </c>
      <c r="AS2125" s="300" t="str">
        <f t="shared" si="1539"/>
        <v/>
      </c>
      <c r="AT2125" s="300" t="str">
        <f t="shared" si="1540"/>
        <v/>
      </c>
      <c r="AU2125" s="192" t="str">
        <f t="shared" si="1541"/>
        <v>рбс</v>
      </c>
      <c r="AV2125" s="192" t="str">
        <f t="shared" si="1542"/>
        <v>рбс87520699общосн</v>
      </c>
      <c r="AW2125" s="191">
        <f t="shared" si="1543"/>
        <v>0</v>
      </c>
      <c r="AX2125" s="191">
        <f t="shared" si="1544"/>
        <v>0</v>
      </c>
      <c r="AY2125" s="191">
        <f t="shared" si="1545"/>
        <v>0</v>
      </c>
      <c r="AZ2125" s="191">
        <f t="shared" si="1546"/>
        <v>0</v>
      </c>
      <c r="BA2125" s="193">
        <f t="shared" si="1547"/>
        <v>1</v>
      </c>
      <c r="BB2125" s="193">
        <f t="shared" si="1548"/>
        <v>1</v>
      </c>
      <c r="BC2125" s="193">
        <f t="shared" si="1549"/>
        <v>1</v>
      </c>
      <c r="BD2125" s="191">
        <f t="shared" si="1557"/>
        <v>0</v>
      </c>
      <c r="BE2125" s="191">
        <f t="shared" si="1550"/>
        <v>0</v>
      </c>
      <c r="BF2125" s="210">
        <f t="shared" si="1551"/>
        <v>0</v>
      </c>
      <c r="BG2125" s="211">
        <f t="shared" si="1552"/>
        <v>0</v>
      </c>
      <c r="BH2125" s="289" t="str">
        <f t="shared" si="1558"/>
        <v>875</v>
      </c>
      <c r="BI2125" s="289" t="str">
        <f t="shared" si="1559"/>
        <v>0701</v>
      </c>
      <c r="BJ2125" s="284" t="s">
        <v>592</v>
      </c>
      <c r="BK2125" s="284" t="s">
        <v>586</v>
      </c>
      <c r="BL2125" s="233" t="str">
        <f t="shared" si="1553"/>
        <v/>
      </c>
    </row>
    <row r="2126" spans="1:64" ht="12" hidden="1" customHeight="1">
      <c r="A2126" s="333" t="s">
        <v>781</v>
      </c>
      <c r="B2126" s="381" t="s">
        <v>327</v>
      </c>
      <c r="C2126" s="333" t="s">
        <v>782</v>
      </c>
      <c r="D2126" s="381" t="s">
        <v>316</v>
      </c>
      <c r="E2126" s="381" t="s">
        <v>1451</v>
      </c>
      <c r="F2126" s="381" t="s">
        <v>586</v>
      </c>
      <c r="G2126" s="381" t="s">
        <v>397</v>
      </c>
      <c r="H2126" s="100" t="s">
        <v>653</v>
      </c>
      <c r="I2126" s="381" t="s">
        <v>339</v>
      </c>
      <c r="J2126" s="382">
        <v>134000</v>
      </c>
      <c r="K2126" s="382">
        <v>0</v>
      </c>
      <c r="L2126" s="191" t="str">
        <f t="shared" ref="L2126:L2189" si="1560">CONCATENATE(B2126,C2126,D2126,E2126,F2126,G2126,I2126)</f>
        <v>875206990701011007588024434010</v>
      </c>
      <c r="M2126" s="192">
        <f t="array" ref="M2126">IF(COUNT(SEARCH(Удалить_Роспись_КВСР,$B2126)*SEARCH(Удалить_Роспись_ПБС,$C2126)*SEARCH(Удалить_Роспись_КФСР, $D2126)*SEARCH(Удалить_Роспись_КЦСР,$E2126)*SEARCH(Удалить_Роспись_КВР,$F2126)*SEARCH(Удалить_Роспись_ЭК,$H2126)*SEARCH(Удалить_Роспись_КР,$I2126))&gt;0,0,1)</f>
        <v>0</v>
      </c>
      <c r="N2126" s="192">
        <v>0</v>
      </c>
      <c r="O2126" s="192" t="str">
        <f t="shared" ref="O2126:O2189" si="1561">IF(OR($E2126="263П001",$E2126="092П000"),"атп","")</f>
        <v/>
      </c>
      <c r="P2126" s="192" t="str">
        <f t="shared" si="1554"/>
        <v/>
      </c>
      <c r="Q2126" s="300" t="str">
        <f t="shared" ref="Q2126:Q2189" si="1562">IF(OR($E2126="282Д002",$E2126="909Д000"),"инв","")</f>
        <v/>
      </c>
      <c r="R2126" s="300" t="str">
        <f t="shared" ref="R2126:R2189" si="1563">IF(OR($E2126="2928006",$E2126="4118004",$E2126="909Ж000"),"зем","")</f>
        <v/>
      </c>
      <c r="S2126" s="300" t="str">
        <f t="shared" ref="S2126:S2189" si="1564">IF($D2126="1001","пен","")</f>
        <v/>
      </c>
      <c r="T2126" s="192" t="str">
        <f t="shared" ref="T2126:T2189" si="1565">IF($E2126="9018000","рез","")</f>
        <v/>
      </c>
      <c r="U2126" s="303" t="str">
        <f t="shared" ref="U2126:U2189" si="1566">IF(LEFT($E2126,3)="795","рцп","")</f>
        <v/>
      </c>
      <c r="V2126" s="300" t="str">
        <f t="shared" ref="V2126:V2189" si="1567">IF(AND($B2126="830",OR($E2126="1038212",$E2126="0358000",E2126="0348223",E2126="1018001",E2126="1018210",E2126="1038000",E2126="0318202",E2126="0368203",E2126="0538001")),"мер","")</f>
        <v/>
      </c>
      <c r="W2126" s="192" t="str">
        <f t="shared" ref="W2126:W2189" si="1568">IF(AND($B2126="806",$D2126="0503"),"бла","")</f>
        <v/>
      </c>
      <c r="X2126" s="303" t="str">
        <f t="shared" ref="X2126:X2189" si="1569">IF(AND($B2126="806",$E2126="5058606"),"жил","")</f>
        <v/>
      </c>
      <c r="Y2126" s="300" t="str">
        <f t="shared" ref="Y2126:Y2189" si="1570">IF($D2126="0107","выб","")</f>
        <v/>
      </c>
      <c r="Z2126" s="300" t="str">
        <f t="shared" ref="Z2126:Z2189" si="1571">IF($G2126="251","меж","")</f>
        <v/>
      </c>
      <c r="AA2126" s="303" t="str">
        <f t="shared" ref="AA2126:AA2189" si="1572">IF($B2126="800","кцп","")</f>
        <v/>
      </c>
      <c r="AB2126" s="300" t="str">
        <f t="shared" ref="AB2126:AB2189" si="1573">IF($F2126="611","смз","")</f>
        <v/>
      </c>
      <c r="AC2126" s="300" t="str">
        <f t="shared" ref="AC2126:AC2189" si="1574">IF($D2126="1301","дол","")</f>
        <v/>
      </c>
      <c r="AD2126" s="300" t="str">
        <f t="shared" ref="AD2126:AD2189" si="1575">IF($F2126="612","сиц","")</f>
        <v/>
      </c>
      <c r="AE2126" s="192" t="str">
        <f t="shared" ref="AE2126:AE2189" si="1576">IF(AND($B2126="890",$E2126="9098000",F2126="870"),"рсф","")</f>
        <v/>
      </c>
      <c r="AF2126" s="192" t="str">
        <f t="shared" ref="AF2126:AF2189" si="1577">IF(AND($F2126="330",B2126="806"),"поч","")</f>
        <v/>
      </c>
      <c r="AG2126" s="192"/>
      <c r="AJ2126" s="300" t="str">
        <f t="shared" ref="AJ2126:AJ2189" si="1578">IF(AND(D2126="0503",G2126="223",OR(E2126="2118002",E2126="2218002",E2126="2338004",E2126="2718002",E2126="2928002",E2126="3018002",E2126="3118002",E2126="3218002",E2126="3418002",E2126="3658002",E2126="3718002",E2126="3818002",E2126="3948001",E2126="4118002",E2126="4218002",E2126="4218001",E2126="4318002",E2126="4418002",E2126="4618002")),"осв","")</f>
        <v/>
      </c>
      <c r="AK2126" s="300" t="str">
        <f t="shared" ref="AK2126:AK2189" si="1579">IF($D2126="0107","выб","")</f>
        <v/>
      </c>
      <c r="AL2126" s="300" t="str">
        <f t="shared" ref="AL2126:AL2189" si="1580">IF(OR($D2126="0409",$D2126="0503"),"бла","")</f>
        <v/>
      </c>
      <c r="AM2126" s="300" t="str">
        <f t="shared" ref="AM2126:AM2189" si="1581">IF($G2126="251","меж","")</f>
        <v/>
      </c>
      <c r="AN2126" s="300" t="str">
        <f t="shared" ref="AN2126:AN2189" si="1582">IF($D2126="0501","жил","")</f>
        <v/>
      </c>
      <c r="AO2126" s="300" t="str">
        <f t="shared" ref="AO2126:AO2189" si="1583">IF($D2126="1101","физ","")</f>
        <v/>
      </c>
      <c r="AP2126" s="300" t="str">
        <f t="shared" ref="AP2126:AP2189" si="1584">IF($D2126="0408","тра","")</f>
        <v/>
      </c>
      <c r="AQ2126" s="300" t="str">
        <f t="shared" ref="AQ2126:AQ2189" si="1585">IF($D2126="1001","пен","")</f>
        <v/>
      </c>
      <c r="AR2126" s="306" t="str">
        <f t="shared" ref="AR2126:AR2189" si="1586">IF(LEFT($E2126,3)="795","рцп","")</f>
        <v/>
      </c>
      <c r="AS2126" s="300" t="str">
        <f t="shared" ref="AS2126:AS2189" si="1587">IF($F2126="611","смз","")</f>
        <v/>
      </c>
      <c r="AT2126" s="300" t="str">
        <f t="shared" ref="AT2126:AT2189" si="1588">IF($F2126="612","сиц","")</f>
        <v/>
      </c>
      <c r="AU2126" s="192" t="str">
        <f t="shared" ref="AU2126:AU2189" si="1589">IF(LEFT(B2126,1)="9",LEFT(CONCATENATE(AJ2126,AK2126,AL2126,AM2126,AN2126,AP2126,AQ2126,AR2126,AS2126,AT2126,AO2126,"рбс"),3),LEFT(CONCATENATE(O2126,P2126,Q2126,R2126,S2126,T2126,U2126,V2126,W2126,X2126,Y2126,Z2126,AA2126,AB2126,AC2126,AD2126,AE2126,AF2126,"рбс"),3))</f>
        <v>рбс</v>
      </c>
      <c r="AV2126" s="192" t="str">
        <f t="shared" ref="AV2126:AV2189" si="1590">CONCATENATE(AU2126,B2126,IF(C2126="ЦП270","ЦП273",IF(AND(C2126="ЦС300",LEFT(E2126,3)="440"),"ЦС306",IF(AND(C2126="ЦУ340",LEFT(E2126,3)="440"),"ЦУ347",C2126))),IF(ISNA(VLOOKUP(F2126,спр_Платные,1,FALSE)),"общ","пла"),VLOOKUP(G2126,спр_Индексации_ЭКР,3,FALSE))</f>
        <v>рбс87520699общпро</v>
      </c>
      <c r="AW2126" s="191">
        <f t="shared" ref="AW2126:AW2189" si="1591">J2126*$M2126</f>
        <v>0</v>
      </c>
      <c r="AX2126" s="191">
        <f t="shared" ref="AX2126:AX2189" si="1592">K2126*$M2126</f>
        <v>0</v>
      </c>
      <c r="AY2126" s="191">
        <f t="shared" ref="AY2126:AY2189" si="1593">J2126*$N2126</f>
        <v>0</v>
      </c>
      <c r="AZ2126" s="191">
        <f t="shared" ref="AZ2126:AZ2189" si="1594">K2126*$N2126</f>
        <v>0</v>
      </c>
      <c r="BA2126" s="193">
        <f t="shared" ref="BA2126:BA2189" si="1595">VLOOKUP(G2126,спр_Индексации_ЭКР,2,FALSE)</f>
        <v>1</v>
      </c>
      <c r="BB2126" s="193">
        <f t="shared" ref="BB2126:BB2189" si="1596">VLOOKUP(G2126,спр_Индексации_ЭКР,4,FALSE)</f>
        <v>1</v>
      </c>
      <c r="BC2126" s="193">
        <f t="shared" ref="BC2126:BC2189" si="1597">VLOOKUP(G2126,спр_Индексации_ЭКР,5,FALSE)</f>
        <v>1</v>
      </c>
      <c r="BD2126" s="191">
        <f t="shared" si="1557"/>
        <v>0</v>
      </c>
      <c r="BE2126" s="191">
        <f t="shared" ref="BE2126:BE2189" si="1598">AZ2126*$BA2126</f>
        <v>0</v>
      </c>
      <c r="BF2126" s="210">
        <f t="shared" ref="BF2126:BF2189" si="1599">BD2126*BB2126</f>
        <v>0</v>
      </c>
      <c r="BG2126" s="211">
        <f t="shared" ref="BG2126:BG2189" si="1600">BF2126*BC2126</f>
        <v>0</v>
      </c>
      <c r="BH2126" s="289" t="str">
        <f t="shared" si="1558"/>
        <v>875</v>
      </c>
      <c r="BI2126" s="289" t="str">
        <f t="shared" si="1559"/>
        <v>0701</v>
      </c>
      <c r="BJ2126" s="284" t="s">
        <v>592</v>
      </c>
      <c r="BK2126" s="284" t="s">
        <v>586</v>
      </c>
      <c r="BL2126" s="233" t="str">
        <f t="shared" ref="BL2126:BL2189" si="1601">IF(LEFT(B2126,1)="9",LEFT(D2126,2),"")</f>
        <v/>
      </c>
    </row>
    <row r="2127" spans="1:64" ht="12" hidden="1" customHeight="1">
      <c r="A2127" s="333" t="s">
        <v>781</v>
      </c>
      <c r="B2127" s="381" t="s">
        <v>327</v>
      </c>
      <c r="C2127" s="333" t="s">
        <v>782</v>
      </c>
      <c r="D2127" s="381" t="s">
        <v>316</v>
      </c>
      <c r="E2127" s="381" t="s">
        <v>1451</v>
      </c>
      <c r="F2127" s="381" t="s">
        <v>609</v>
      </c>
      <c r="G2127" s="381" t="s">
        <v>395</v>
      </c>
      <c r="H2127" s="100" t="s">
        <v>653</v>
      </c>
      <c r="I2127" s="381" t="s">
        <v>339</v>
      </c>
      <c r="J2127" s="382">
        <v>1200</v>
      </c>
      <c r="K2127" s="382">
        <v>800</v>
      </c>
      <c r="L2127" s="191" t="str">
        <f t="shared" si="1560"/>
        <v>875206990701011007588085229010</v>
      </c>
      <c r="M2127" s="192">
        <f t="array" ref="M2127">IF(COUNT(SEARCH(Удалить_Роспись_КВСР,$B2127)*SEARCH(Удалить_Роспись_ПБС,$C2127)*SEARCH(Удалить_Роспись_КФСР, $D2127)*SEARCH(Удалить_Роспись_КЦСР,$E2127)*SEARCH(Удалить_Роспись_КВР,$F2127)*SEARCH(Удалить_Роспись_ЭК,$H2127)*SEARCH(Удалить_Роспись_КР,$I2127))&gt;0,0,1)</f>
        <v>0</v>
      </c>
      <c r="N2127" s="192">
        <v>0</v>
      </c>
      <c r="O2127" s="192" t="str">
        <f t="shared" si="1561"/>
        <v/>
      </c>
      <c r="P2127" s="192" t="str">
        <f t="shared" si="1554"/>
        <v/>
      </c>
      <c r="Q2127" s="300" t="str">
        <f t="shared" si="1562"/>
        <v/>
      </c>
      <c r="R2127" s="300" t="str">
        <f t="shared" si="1563"/>
        <v/>
      </c>
      <c r="S2127" s="300" t="str">
        <f t="shared" si="1564"/>
        <v/>
      </c>
      <c r="T2127" s="192" t="str">
        <f t="shared" si="1565"/>
        <v/>
      </c>
      <c r="U2127" s="303" t="str">
        <f t="shared" si="1566"/>
        <v/>
      </c>
      <c r="V2127" s="300" t="str">
        <f t="shared" si="1567"/>
        <v/>
      </c>
      <c r="W2127" s="192" t="str">
        <f t="shared" si="1568"/>
        <v/>
      </c>
      <c r="X2127" s="303" t="str">
        <f t="shared" si="1569"/>
        <v/>
      </c>
      <c r="Y2127" s="300" t="str">
        <f t="shared" si="1570"/>
        <v/>
      </c>
      <c r="Z2127" s="300" t="str">
        <f t="shared" si="1571"/>
        <v/>
      </c>
      <c r="AA2127" s="303" t="str">
        <f t="shared" si="1572"/>
        <v/>
      </c>
      <c r="AB2127" s="300" t="str">
        <f t="shared" si="1573"/>
        <v/>
      </c>
      <c r="AC2127" s="300" t="str">
        <f t="shared" si="1574"/>
        <v/>
      </c>
      <c r="AD2127" s="300" t="str">
        <f t="shared" si="1575"/>
        <v/>
      </c>
      <c r="AE2127" s="192" t="str">
        <f t="shared" si="1576"/>
        <v/>
      </c>
      <c r="AF2127" s="192" t="str">
        <f t="shared" si="1577"/>
        <v/>
      </c>
      <c r="AG2127" s="192"/>
      <c r="AJ2127" s="300" t="str">
        <f t="shared" si="1578"/>
        <v/>
      </c>
      <c r="AK2127" s="300" t="str">
        <f t="shared" si="1579"/>
        <v/>
      </c>
      <c r="AL2127" s="300" t="str">
        <f t="shared" si="1580"/>
        <v/>
      </c>
      <c r="AM2127" s="300" t="str">
        <f t="shared" si="1581"/>
        <v/>
      </c>
      <c r="AN2127" s="300" t="str">
        <f t="shared" si="1582"/>
        <v/>
      </c>
      <c r="AO2127" s="300" t="str">
        <f t="shared" si="1583"/>
        <v/>
      </c>
      <c r="AP2127" s="300" t="str">
        <f t="shared" si="1584"/>
        <v/>
      </c>
      <c r="AQ2127" s="300" t="str">
        <f t="shared" si="1585"/>
        <v/>
      </c>
      <c r="AR2127" s="306" t="str">
        <f t="shared" si="1586"/>
        <v/>
      </c>
      <c r="AS2127" s="300" t="str">
        <f t="shared" si="1587"/>
        <v/>
      </c>
      <c r="AT2127" s="300" t="str">
        <f t="shared" si="1588"/>
        <v/>
      </c>
      <c r="AU2127" s="192" t="str">
        <f t="shared" si="1589"/>
        <v>рбс</v>
      </c>
      <c r="AV2127" s="192" t="str">
        <f t="shared" si="1590"/>
        <v>рбс87520699общпро</v>
      </c>
      <c r="AW2127" s="191">
        <f t="shared" si="1591"/>
        <v>0</v>
      </c>
      <c r="AX2127" s="191">
        <f t="shared" si="1592"/>
        <v>0</v>
      </c>
      <c r="AY2127" s="191">
        <f t="shared" si="1593"/>
        <v>0</v>
      </c>
      <c r="AZ2127" s="191">
        <f t="shared" si="1594"/>
        <v>0</v>
      </c>
      <c r="BA2127" s="193">
        <f t="shared" si="1595"/>
        <v>1</v>
      </c>
      <c r="BB2127" s="193">
        <f t="shared" si="1596"/>
        <v>1</v>
      </c>
      <c r="BC2127" s="193">
        <f t="shared" si="1597"/>
        <v>1</v>
      </c>
      <c r="BD2127" s="191">
        <f t="shared" si="1557"/>
        <v>0</v>
      </c>
      <c r="BE2127" s="191">
        <f t="shared" si="1598"/>
        <v>0</v>
      </c>
      <c r="BF2127" s="210">
        <f t="shared" si="1599"/>
        <v>0</v>
      </c>
      <c r="BG2127" s="211">
        <f t="shared" si="1600"/>
        <v>0</v>
      </c>
      <c r="BH2127" s="289" t="str">
        <f t="shared" si="1558"/>
        <v>875</v>
      </c>
      <c r="BI2127" s="289" t="str">
        <f t="shared" si="1559"/>
        <v>0701</v>
      </c>
      <c r="BJ2127" s="284" t="s">
        <v>592</v>
      </c>
      <c r="BK2127" s="284" t="s">
        <v>586</v>
      </c>
      <c r="BL2127" s="233" t="str">
        <f t="shared" si="1601"/>
        <v/>
      </c>
    </row>
    <row r="2128" spans="1:64" ht="12" customHeight="1">
      <c r="A2128" s="333" t="s">
        <v>783</v>
      </c>
      <c r="B2128" s="381" t="s">
        <v>327</v>
      </c>
      <c r="C2128" s="333" t="s">
        <v>784</v>
      </c>
      <c r="D2128" s="381" t="s">
        <v>316</v>
      </c>
      <c r="E2128" s="381" t="s">
        <v>1443</v>
      </c>
      <c r="F2128" s="381" t="s">
        <v>608</v>
      </c>
      <c r="G2128" s="381" t="s">
        <v>385</v>
      </c>
      <c r="H2128" s="100" t="s">
        <v>653</v>
      </c>
      <c r="I2128" s="381" t="s">
        <v>505</v>
      </c>
      <c r="J2128" s="382">
        <v>604911</v>
      </c>
      <c r="K2128" s="382">
        <v>498671.31</v>
      </c>
      <c r="L2128" s="191" t="str">
        <f t="shared" si="1560"/>
        <v>875206450701011004001011121101</v>
      </c>
      <c r="M2128" s="192">
        <f t="array" ref="M2128">IF(COUNT(SEARCH(Удалить_Роспись_КВСР,$B2128)*SEARCH(Удалить_Роспись_ПБС,$C2128)*SEARCH(Удалить_Роспись_КФСР, $D2128)*SEARCH(Удалить_Роспись_КЦСР,$E2128)*SEARCH(Удалить_Роспись_КВР,$F2128)*SEARCH(Удалить_Роспись_ЭК,$H2128)*SEARCH(Удалить_Роспись_КР,$I2128))&gt;0,0,1)</f>
        <v>0</v>
      </c>
      <c r="N2128" s="192">
        <v>0</v>
      </c>
      <c r="O2128" s="192" t="str">
        <f t="shared" si="1561"/>
        <v/>
      </c>
      <c r="P2128" s="192" t="str">
        <f t="shared" si="1554"/>
        <v/>
      </c>
      <c r="Q2128" s="300" t="str">
        <f t="shared" si="1562"/>
        <v/>
      </c>
      <c r="R2128" s="300" t="str">
        <f t="shared" si="1563"/>
        <v/>
      </c>
      <c r="S2128" s="300" t="str">
        <f t="shared" si="1564"/>
        <v/>
      </c>
      <c r="T2128" s="192" t="str">
        <f t="shared" si="1565"/>
        <v/>
      </c>
      <c r="U2128" s="303" t="str">
        <f t="shared" si="1566"/>
        <v/>
      </c>
      <c r="V2128" s="300" t="str">
        <f t="shared" si="1567"/>
        <v/>
      </c>
      <c r="W2128" s="192" t="str">
        <f t="shared" si="1568"/>
        <v/>
      </c>
      <c r="X2128" s="303" t="str">
        <f t="shared" si="1569"/>
        <v/>
      </c>
      <c r="Y2128" s="300" t="str">
        <f t="shared" si="1570"/>
        <v/>
      </c>
      <c r="Z2128" s="300" t="str">
        <f t="shared" si="1571"/>
        <v/>
      </c>
      <c r="AA2128" s="303" t="str">
        <f t="shared" si="1572"/>
        <v/>
      </c>
      <c r="AB2128" s="300" t="str">
        <f t="shared" si="1573"/>
        <v/>
      </c>
      <c r="AC2128" s="300" t="str">
        <f t="shared" si="1574"/>
        <v/>
      </c>
      <c r="AD2128" s="300" t="str">
        <f t="shared" si="1575"/>
        <v/>
      </c>
      <c r="AE2128" s="192" t="str">
        <f t="shared" si="1576"/>
        <v/>
      </c>
      <c r="AF2128" s="192" t="str">
        <f t="shared" si="1577"/>
        <v/>
      </c>
      <c r="AG2128" s="192"/>
      <c r="AJ2128" s="300" t="str">
        <f t="shared" si="1578"/>
        <v/>
      </c>
      <c r="AK2128" s="300" t="str">
        <f t="shared" si="1579"/>
        <v/>
      </c>
      <c r="AL2128" s="300" t="str">
        <f t="shared" si="1580"/>
        <v/>
      </c>
      <c r="AM2128" s="300" t="str">
        <f t="shared" si="1581"/>
        <v/>
      </c>
      <c r="AN2128" s="300" t="str">
        <f t="shared" si="1582"/>
        <v/>
      </c>
      <c r="AO2128" s="300" t="str">
        <f t="shared" si="1583"/>
        <v/>
      </c>
      <c r="AP2128" s="300" t="str">
        <f t="shared" si="1584"/>
        <v/>
      </c>
      <c r="AQ2128" s="300" t="str">
        <f t="shared" si="1585"/>
        <v/>
      </c>
      <c r="AR2128" s="306" t="str">
        <f t="shared" si="1586"/>
        <v/>
      </c>
      <c r="AS2128" s="300" t="str">
        <f t="shared" si="1587"/>
        <v/>
      </c>
      <c r="AT2128" s="300" t="str">
        <f t="shared" si="1588"/>
        <v/>
      </c>
      <c r="AU2128" s="192" t="str">
        <f t="shared" si="1589"/>
        <v>рбс</v>
      </c>
      <c r="AV2128" s="192" t="str">
        <f t="shared" si="1590"/>
        <v>рбс87520645общопл</v>
      </c>
      <c r="AW2128" s="191">
        <f t="shared" si="1591"/>
        <v>0</v>
      </c>
      <c r="AX2128" s="191">
        <f t="shared" si="1592"/>
        <v>0</v>
      </c>
      <c r="AY2128" s="191">
        <f t="shared" si="1593"/>
        <v>0</v>
      </c>
      <c r="AZ2128" s="191">
        <f t="shared" si="1594"/>
        <v>0</v>
      </c>
      <c r="BA2128" s="193">
        <f t="shared" si="1595"/>
        <v>1</v>
      </c>
      <c r="BB2128" s="193">
        <f t="shared" si="1596"/>
        <v>1</v>
      </c>
      <c r="BC2128" s="193">
        <f t="shared" si="1597"/>
        <v>1</v>
      </c>
      <c r="BD2128" s="191">
        <f t="shared" si="1557"/>
        <v>0</v>
      </c>
      <c r="BE2128" s="191">
        <f t="shared" si="1598"/>
        <v>0</v>
      </c>
      <c r="BF2128" s="210">
        <f t="shared" si="1599"/>
        <v>0</v>
      </c>
      <c r="BG2128" s="211">
        <f t="shared" si="1600"/>
        <v>0</v>
      </c>
      <c r="BH2128" s="289"/>
      <c r="BI2128" s="289"/>
      <c r="BL2128" s="233" t="str">
        <f t="shared" si="1601"/>
        <v/>
      </c>
    </row>
    <row r="2129" spans="1:64" ht="12" customHeight="1">
      <c r="A2129" s="333" t="s">
        <v>783</v>
      </c>
      <c r="B2129" s="381" t="s">
        <v>327</v>
      </c>
      <c r="C2129" s="333" t="s">
        <v>784</v>
      </c>
      <c r="D2129" s="381" t="s">
        <v>316</v>
      </c>
      <c r="E2129" s="381" t="s">
        <v>1443</v>
      </c>
      <c r="F2129" s="381" t="s">
        <v>902</v>
      </c>
      <c r="G2129" s="381" t="s">
        <v>387</v>
      </c>
      <c r="H2129" s="100" t="s">
        <v>653</v>
      </c>
      <c r="I2129" s="381" t="s">
        <v>505</v>
      </c>
      <c r="J2129" s="382">
        <v>182629.68</v>
      </c>
      <c r="K2129" s="382">
        <v>133877.79</v>
      </c>
      <c r="L2129" s="191" t="str">
        <f t="shared" si="1560"/>
        <v>875206450701011004001011921301</v>
      </c>
      <c r="M2129" s="192">
        <f t="array" ref="M2129">IF(COUNT(SEARCH(Удалить_Роспись_КВСР,$B2129)*SEARCH(Удалить_Роспись_ПБС,$C2129)*SEARCH(Удалить_Роспись_КФСР, $D2129)*SEARCH(Удалить_Роспись_КЦСР,$E2129)*SEARCH(Удалить_Роспись_КВР,$F2129)*SEARCH(Удалить_Роспись_ЭК,$H2129)*SEARCH(Удалить_Роспись_КР,$I2129))&gt;0,0,1)</f>
        <v>0</v>
      </c>
      <c r="N2129" s="192">
        <v>0</v>
      </c>
      <c r="O2129" s="192" t="str">
        <f t="shared" si="1561"/>
        <v/>
      </c>
      <c r="P2129" s="192" t="str">
        <f t="shared" si="1554"/>
        <v/>
      </c>
      <c r="Q2129" s="300" t="str">
        <f t="shared" si="1562"/>
        <v/>
      </c>
      <c r="R2129" s="300" t="str">
        <f t="shared" si="1563"/>
        <v/>
      </c>
      <c r="S2129" s="300" t="str">
        <f t="shared" si="1564"/>
        <v/>
      </c>
      <c r="T2129" s="192" t="str">
        <f t="shared" si="1565"/>
        <v/>
      </c>
      <c r="U2129" s="303" t="str">
        <f t="shared" si="1566"/>
        <v/>
      </c>
      <c r="V2129" s="300" t="str">
        <f t="shared" si="1567"/>
        <v/>
      </c>
      <c r="W2129" s="192" t="str">
        <f t="shared" si="1568"/>
        <v/>
      </c>
      <c r="X2129" s="303" t="str">
        <f t="shared" si="1569"/>
        <v/>
      </c>
      <c r="Y2129" s="300" t="str">
        <f t="shared" si="1570"/>
        <v/>
      </c>
      <c r="Z2129" s="300" t="str">
        <f t="shared" si="1571"/>
        <v/>
      </c>
      <c r="AA2129" s="303" t="str">
        <f t="shared" si="1572"/>
        <v/>
      </c>
      <c r="AB2129" s="300" t="str">
        <f t="shared" si="1573"/>
        <v/>
      </c>
      <c r="AC2129" s="300" t="str">
        <f t="shared" si="1574"/>
        <v/>
      </c>
      <c r="AD2129" s="300" t="str">
        <f t="shared" si="1575"/>
        <v/>
      </c>
      <c r="AE2129" s="192" t="str">
        <f t="shared" si="1576"/>
        <v/>
      </c>
      <c r="AF2129" s="192" t="str">
        <f t="shared" si="1577"/>
        <v/>
      </c>
      <c r="AG2129" s="192"/>
      <c r="AJ2129" s="300" t="str">
        <f t="shared" si="1578"/>
        <v/>
      </c>
      <c r="AK2129" s="300" t="str">
        <f t="shared" si="1579"/>
        <v/>
      </c>
      <c r="AL2129" s="300" t="str">
        <f t="shared" si="1580"/>
        <v/>
      </c>
      <c r="AM2129" s="300" t="str">
        <f t="shared" si="1581"/>
        <v/>
      </c>
      <c r="AN2129" s="300" t="str">
        <f t="shared" si="1582"/>
        <v/>
      </c>
      <c r="AO2129" s="300" t="str">
        <f t="shared" si="1583"/>
        <v/>
      </c>
      <c r="AP2129" s="300" t="str">
        <f t="shared" si="1584"/>
        <v/>
      </c>
      <c r="AQ2129" s="300" t="str">
        <f t="shared" si="1585"/>
        <v/>
      </c>
      <c r="AR2129" s="306" t="str">
        <f t="shared" si="1586"/>
        <v/>
      </c>
      <c r="AS2129" s="300" t="str">
        <f t="shared" si="1587"/>
        <v/>
      </c>
      <c r="AT2129" s="300" t="str">
        <f t="shared" si="1588"/>
        <v/>
      </c>
      <c r="AU2129" s="192" t="str">
        <f t="shared" si="1589"/>
        <v>рбс</v>
      </c>
      <c r="AV2129" s="192" t="str">
        <f t="shared" si="1590"/>
        <v>рбс87520645общопл</v>
      </c>
      <c r="AW2129" s="191">
        <f t="shared" si="1591"/>
        <v>0</v>
      </c>
      <c r="AX2129" s="191">
        <f t="shared" si="1592"/>
        <v>0</v>
      </c>
      <c r="AY2129" s="191">
        <f t="shared" si="1593"/>
        <v>0</v>
      </c>
      <c r="AZ2129" s="191">
        <f t="shared" si="1594"/>
        <v>0</v>
      </c>
      <c r="BA2129" s="193">
        <f t="shared" si="1595"/>
        <v>1</v>
      </c>
      <c r="BB2129" s="193">
        <f t="shared" si="1596"/>
        <v>1</v>
      </c>
      <c r="BC2129" s="193">
        <f t="shared" si="1597"/>
        <v>1</v>
      </c>
      <c r="BD2129" s="191">
        <f t="shared" si="1557"/>
        <v>0</v>
      </c>
      <c r="BE2129" s="191">
        <f t="shared" si="1598"/>
        <v>0</v>
      </c>
      <c r="BF2129" s="210">
        <f t="shared" si="1599"/>
        <v>0</v>
      </c>
      <c r="BG2129" s="211">
        <f t="shared" si="1600"/>
        <v>0</v>
      </c>
      <c r="BH2129" s="289"/>
      <c r="BI2129" s="289"/>
      <c r="BL2129" s="233" t="str">
        <f t="shared" si="1601"/>
        <v/>
      </c>
    </row>
    <row r="2130" spans="1:64" ht="12" customHeight="1">
      <c r="A2130" s="333" t="s">
        <v>783</v>
      </c>
      <c r="B2130" s="381" t="s">
        <v>327</v>
      </c>
      <c r="C2130" s="333" t="s">
        <v>784</v>
      </c>
      <c r="D2130" s="381" t="s">
        <v>316</v>
      </c>
      <c r="E2130" s="381" t="s">
        <v>1443</v>
      </c>
      <c r="F2130" s="381" t="s">
        <v>586</v>
      </c>
      <c r="G2130" s="381" t="s">
        <v>394</v>
      </c>
      <c r="H2130" s="100" t="s">
        <v>653</v>
      </c>
      <c r="I2130" s="381" t="s">
        <v>505</v>
      </c>
      <c r="J2130" s="382">
        <v>90060</v>
      </c>
      <c r="K2130" s="382">
        <v>28591.13</v>
      </c>
      <c r="L2130" s="191" t="str">
        <f t="shared" si="1560"/>
        <v>875206450701011004001024422501</v>
      </c>
      <c r="M2130" s="192">
        <f t="array" ref="M2130">IF(COUNT(SEARCH(Удалить_Роспись_КВСР,$B2130)*SEARCH(Удалить_Роспись_ПБС,$C2130)*SEARCH(Удалить_Роспись_КФСР, $D2130)*SEARCH(Удалить_Роспись_КЦСР,$E2130)*SEARCH(Удалить_Роспись_КВР,$F2130)*SEARCH(Удалить_Роспись_ЭК,$H2130)*SEARCH(Удалить_Роспись_КР,$I2130))&gt;0,0,1)</f>
        <v>0</v>
      </c>
      <c r="N2130" s="192">
        <f>IF(COUNT(SEARCH(Удалить_Индекс_КВСР,$B2130)*SEARCH(Удалить_Индекс_ПБС,$C2130)*SEARCH(Удалить_Индекс_КФСР,$D2130)*SEARCH(Удалить_Индекс_КЦСР,$E2130)*SEARCH(Удалить_Индекс_КВР,$F2130)*SEARCH(Удалить_Индекс_ЭК,$H2130)*SEARCH(Удалить_Индекс_КР,$I2130))&gt;0,0,1)</f>
        <v>1</v>
      </c>
      <c r="O2130" s="192" t="str">
        <f t="shared" si="1561"/>
        <v/>
      </c>
      <c r="P2130" s="192" t="str">
        <f t="shared" si="1554"/>
        <v/>
      </c>
      <c r="Q2130" s="300" t="str">
        <f t="shared" si="1562"/>
        <v/>
      </c>
      <c r="R2130" s="300" t="str">
        <f t="shared" si="1563"/>
        <v/>
      </c>
      <c r="S2130" s="300" t="str">
        <f t="shared" si="1564"/>
        <v/>
      </c>
      <c r="T2130" s="192" t="str">
        <f t="shared" si="1565"/>
        <v/>
      </c>
      <c r="U2130" s="303" t="str">
        <f t="shared" si="1566"/>
        <v/>
      </c>
      <c r="V2130" s="300" t="str">
        <f t="shared" si="1567"/>
        <v/>
      </c>
      <c r="W2130" s="192" t="str">
        <f t="shared" si="1568"/>
        <v/>
      </c>
      <c r="X2130" s="303" t="str">
        <f t="shared" si="1569"/>
        <v/>
      </c>
      <c r="Y2130" s="300" t="str">
        <f t="shared" si="1570"/>
        <v/>
      </c>
      <c r="Z2130" s="300" t="str">
        <f t="shared" si="1571"/>
        <v/>
      </c>
      <c r="AA2130" s="303" t="str">
        <f t="shared" si="1572"/>
        <v/>
      </c>
      <c r="AB2130" s="300" t="str">
        <f t="shared" si="1573"/>
        <v/>
      </c>
      <c r="AC2130" s="300" t="str">
        <f t="shared" si="1574"/>
        <v/>
      </c>
      <c r="AD2130" s="300" t="str">
        <f t="shared" si="1575"/>
        <v/>
      </c>
      <c r="AE2130" s="192" t="str">
        <f t="shared" si="1576"/>
        <v/>
      </c>
      <c r="AF2130" s="192" t="str">
        <f t="shared" si="1577"/>
        <v/>
      </c>
      <c r="AG2130" s="192"/>
      <c r="AJ2130" s="300" t="str">
        <f t="shared" si="1578"/>
        <v/>
      </c>
      <c r="AK2130" s="300" t="str">
        <f t="shared" si="1579"/>
        <v/>
      </c>
      <c r="AL2130" s="300" t="str">
        <f t="shared" si="1580"/>
        <v/>
      </c>
      <c r="AM2130" s="300" t="str">
        <f t="shared" si="1581"/>
        <v/>
      </c>
      <c r="AN2130" s="300" t="str">
        <f t="shared" si="1582"/>
        <v/>
      </c>
      <c r="AO2130" s="300" t="str">
        <f t="shared" si="1583"/>
        <v/>
      </c>
      <c r="AP2130" s="300" t="str">
        <f t="shared" si="1584"/>
        <v/>
      </c>
      <c r="AQ2130" s="300" t="str">
        <f t="shared" si="1585"/>
        <v/>
      </c>
      <c r="AR2130" s="306" t="str">
        <f t="shared" si="1586"/>
        <v/>
      </c>
      <c r="AS2130" s="300" t="str">
        <f t="shared" si="1587"/>
        <v/>
      </c>
      <c r="AT2130" s="300" t="str">
        <f t="shared" si="1588"/>
        <v/>
      </c>
      <c r="AU2130" s="192" t="str">
        <f t="shared" si="1589"/>
        <v>рбс</v>
      </c>
      <c r="AV2130" s="192" t="str">
        <f t="shared" si="1590"/>
        <v>рбс87520645общпро</v>
      </c>
      <c r="AW2130" s="191">
        <f t="shared" si="1591"/>
        <v>0</v>
      </c>
      <c r="AX2130" s="191">
        <f t="shared" si="1592"/>
        <v>0</v>
      </c>
      <c r="AY2130" s="191">
        <f t="shared" si="1593"/>
        <v>90060</v>
      </c>
      <c r="AZ2130" s="191">
        <f t="shared" si="1594"/>
        <v>28591.13</v>
      </c>
      <c r="BA2130" s="193">
        <f t="shared" si="1595"/>
        <v>1</v>
      </c>
      <c r="BB2130" s="193">
        <f t="shared" si="1596"/>
        <v>1</v>
      </c>
      <c r="BC2130" s="193">
        <f t="shared" si="1597"/>
        <v>1</v>
      </c>
      <c r="BD2130" s="191">
        <f t="shared" si="1557"/>
        <v>90060</v>
      </c>
      <c r="BE2130" s="191">
        <f t="shared" si="1598"/>
        <v>28591.13</v>
      </c>
      <c r="BF2130" s="210">
        <f t="shared" si="1599"/>
        <v>90060</v>
      </c>
      <c r="BG2130" s="211">
        <f t="shared" si="1600"/>
        <v>90060</v>
      </c>
      <c r="BH2130" s="289"/>
      <c r="BI2130" s="289"/>
      <c r="BL2130" s="233" t="str">
        <f t="shared" si="1601"/>
        <v/>
      </c>
    </row>
    <row r="2131" spans="1:64" ht="12" customHeight="1">
      <c r="A2131" s="333" t="s">
        <v>783</v>
      </c>
      <c r="B2131" s="381" t="s">
        <v>327</v>
      </c>
      <c r="C2131" s="333" t="s">
        <v>784</v>
      </c>
      <c r="D2131" s="381" t="s">
        <v>316</v>
      </c>
      <c r="E2131" s="381" t="s">
        <v>1443</v>
      </c>
      <c r="F2131" s="381" t="s">
        <v>586</v>
      </c>
      <c r="G2131" s="381" t="s">
        <v>389</v>
      </c>
      <c r="H2131" s="100" t="s">
        <v>653</v>
      </c>
      <c r="I2131" s="381" t="s">
        <v>505</v>
      </c>
      <c r="J2131" s="382">
        <v>82340</v>
      </c>
      <c r="K2131" s="382">
        <v>51484</v>
      </c>
      <c r="L2131" s="191" t="str">
        <f t="shared" si="1560"/>
        <v>875206450701011004001024422601</v>
      </c>
      <c r="M2131" s="192">
        <f t="array" ref="M2131">IF(COUNT(SEARCH(Удалить_Роспись_КВСР,$B2131)*SEARCH(Удалить_Роспись_ПБС,$C2131)*SEARCH(Удалить_Роспись_КФСР, $D2131)*SEARCH(Удалить_Роспись_КЦСР,$E2131)*SEARCH(Удалить_Роспись_КВР,$F2131)*SEARCH(Удалить_Роспись_ЭК,$H2131)*SEARCH(Удалить_Роспись_КР,$I2131))&gt;0,0,1)</f>
        <v>0</v>
      </c>
      <c r="N2131" s="192">
        <f>IF(COUNT(SEARCH(Удалить_Индекс_КВСР,$B2131)*SEARCH(Удалить_Индекс_ПБС,$C2131)*SEARCH(Удалить_Индекс_КФСР,$D2131)*SEARCH(Удалить_Индекс_КЦСР,$E2131)*SEARCH(Удалить_Индекс_КВР,$F2131)*SEARCH(Удалить_Индекс_ЭК,$H2131)*SEARCH(Удалить_Индекс_КР,$I2131))&gt;0,0,1)</f>
        <v>1</v>
      </c>
      <c r="O2131" s="192" t="str">
        <f t="shared" si="1561"/>
        <v/>
      </c>
      <c r="P2131" s="192" t="str">
        <f t="shared" si="1554"/>
        <v/>
      </c>
      <c r="Q2131" s="300" t="str">
        <f t="shared" si="1562"/>
        <v/>
      </c>
      <c r="R2131" s="300" t="str">
        <f t="shared" si="1563"/>
        <v/>
      </c>
      <c r="S2131" s="300" t="str">
        <f t="shared" si="1564"/>
        <v/>
      </c>
      <c r="T2131" s="192" t="str">
        <f t="shared" si="1565"/>
        <v/>
      </c>
      <c r="U2131" s="303" t="str">
        <f t="shared" si="1566"/>
        <v/>
      </c>
      <c r="V2131" s="300" t="str">
        <f t="shared" si="1567"/>
        <v/>
      </c>
      <c r="W2131" s="192" t="str">
        <f t="shared" si="1568"/>
        <v/>
      </c>
      <c r="X2131" s="303" t="str">
        <f t="shared" si="1569"/>
        <v/>
      </c>
      <c r="Y2131" s="300" t="str">
        <f t="shared" si="1570"/>
        <v/>
      </c>
      <c r="Z2131" s="300" t="str">
        <f t="shared" si="1571"/>
        <v/>
      </c>
      <c r="AA2131" s="303" t="str">
        <f t="shared" si="1572"/>
        <v/>
      </c>
      <c r="AB2131" s="300" t="str">
        <f t="shared" si="1573"/>
        <v/>
      </c>
      <c r="AC2131" s="300" t="str">
        <f t="shared" si="1574"/>
        <v/>
      </c>
      <c r="AD2131" s="300" t="str">
        <f t="shared" si="1575"/>
        <v/>
      </c>
      <c r="AE2131" s="192" t="str">
        <f t="shared" si="1576"/>
        <v/>
      </c>
      <c r="AF2131" s="192" t="str">
        <f t="shared" si="1577"/>
        <v/>
      </c>
      <c r="AG2131" s="192"/>
      <c r="AJ2131" s="300" t="str">
        <f t="shared" si="1578"/>
        <v/>
      </c>
      <c r="AK2131" s="300" t="str">
        <f t="shared" si="1579"/>
        <v/>
      </c>
      <c r="AL2131" s="300" t="str">
        <f t="shared" si="1580"/>
        <v/>
      </c>
      <c r="AM2131" s="300" t="str">
        <f t="shared" si="1581"/>
        <v/>
      </c>
      <c r="AN2131" s="300" t="str">
        <f t="shared" si="1582"/>
        <v/>
      </c>
      <c r="AO2131" s="300" t="str">
        <f t="shared" si="1583"/>
        <v/>
      </c>
      <c r="AP2131" s="300" t="str">
        <f t="shared" si="1584"/>
        <v/>
      </c>
      <c r="AQ2131" s="300" t="str">
        <f t="shared" si="1585"/>
        <v/>
      </c>
      <c r="AR2131" s="306" t="str">
        <f t="shared" si="1586"/>
        <v/>
      </c>
      <c r="AS2131" s="300" t="str">
        <f t="shared" si="1587"/>
        <v/>
      </c>
      <c r="AT2131" s="300" t="str">
        <f t="shared" si="1588"/>
        <v/>
      </c>
      <c r="AU2131" s="192" t="str">
        <f t="shared" si="1589"/>
        <v>рбс</v>
      </c>
      <c r="AV2131" s="192" t="str">
        <f t="shared" si="1590"/>
        <v>рбс87520645общпро</v>
      </c>
      <c r="AW2131" s="191">
        <f t="shared" si="1591"/>
        <v>0</v>
      </c>
      <c r="AX2131" s="191">
        <f t="shared" si="1592"/>
        <v>0</v>
      </c>
      <c r="AY2131" s="191">
        <f t="shared" si="1593"/>
        <v>82340</v>
      </c>
      <c r="AZ2131" s="191">
        <f t="shared" si="1594"/>
        <v>51484</v>
      </c>
      <c r="BA2131" s="193">
        <f t="shared" si="1595"/>
        <v>1</v>
      </c>
      <c r="BB2131" s="193">
        <f t="shared" si="1596"/>
        <v>1</v>
      </c>
      <c r="BC2131" s="193">
        <f t="shared" si="1597"/>
        <v>1</v>
      </c>
      <c r="BD2131" s="191">
        <f t="shared" si="1557"/>
        <v>82340</v>
      </c>
      <c r="BE2131" s="191">
        <f t="shared" si="1598"/>
        <v>51484</v>
      </c>
      <c r="BF2131" s="210">
        <f t="shared" si="1599"/>
        <v>82340</v>
      </c>
      <c r="BG2131" s="211">
        <f t="shared" si="1600"/>
        <v>82340</v>
      </c>
      <c r="BH2131" s="289"/>
      <c r="BI2131" s="289"/>
      <c r="BL2131" s="233" t="str">
        <f t="shared" si="1601"/>
        <v/>
      </c>
    </row>
    <row r="2132" spans="1:64" ht="12" customHeight="1">
      <c r="A2132" s="333" t="s">
        <v>783</v>
      </c>
      <c r="B2132" s="381" t="s">
        <v>327</v>
      </c>
      <c r="C2132" s="333" t="s">
        <v>784</v>
      </c>
      <c r="D2132" s="381" t="s">
        <v>316</v>
      </c>
      <c r="E2132" s="381" t="s">
        <v>1443</v>
      </c>
      <c r="F2132" s="381" t="s">
        <v>586</v>
      </c>
      <c r="G2132" s="381" t="s">
        <v>397</v>
      </c>
      <c r="H2132" s="100" t="s">
        <v>653</v>
      </c>
      <c r="I2132" s="381" t="s">
        <v>505</v>
      </c>
      <c r="J2132" s="382">
        <v>36175</v>
      </c>
      <c r="K2132" s="382">
        <v>35885</v>
      </c>
      <c r="L2132" s="191" t="str">
        <f t="shared" si="1560"/>
        <v>875206450701011004001024434001</v>
      </c>
      <c r="M2132" s="192">
        <f t="array" ref="M2132">IF(COUNT(SEARCH(Удалить_Роспись_КВСР,$B2132)*SEARCH(Удалить_Роспись_ПБС,$C2132)*SEARCH(Удалить_Роспись_КФСР, $D2132)*SEARCH(Удалить_Роспись_КЦСР,$E2132)*SEARCH(Удалить_Роспись_КВР,$F2132)*SEARCH(Удалить_Роспись_ЭК,$H2132)*SEARCH(Удалить_Роспись_КР,$I2132))&gt;0,0,1)</f>
        <v>0</v>
      </c>
      <c r="N2132" s="192">
        <f>IF(COUNT(SEARCH(Удалить_Индекс_КВСР,$B2132)*SEARCH(Удалить_Индекс_ПБС,$C2132)*SEARCH(Удалить_Индекс_КФСР,$D2132)*SEARCH(Удалить_Индекс_КЦСР,$E2132)*SEARCH(Удалить_Индекс_КВР,$F2132)*SEARCH(Удалить_Индекс_ЭК,$H2132)*SEARCH(Удалить_Индекс_КР,$I2132))&gt;0,0,1)</f>
        <v>1</v>
      </c>
      <c r="O2132" s="192" t="str">
        <f t="shared" si="1561"/>
        <v/>
      </c>
      <c r="P2132" s="192" t="str">
        <f t="shared" ref="P2132:P2195" si="1602">IF($E2132="092Л000","воз","")</f>
        <v/>
      </c>
      <c r="Q2132" s="300" t="str">
        <f t="shared" si="1562"/>
        <v/>
      </c>
      <c r="R2132" s="300" t="str">
        <f t="shared" si="1563"/>
        <v/>
      </c>
      <c r="S2132" s="300" t="str">
        <f t="shared" si="1564"/>
        <v/>
      </c>
      <c r="T2132" s="192" t="str">
        <f t="shared" si="1565"/>
        <v/>
      </c>
      <c r="U2132" s="303" t="str">
        <f t="shared" si="1566"/>
        <v/>
      </c>
      <c r="V2132" s="300" t="str">
        <f t="shared" si="1567"/>
        <v/>
      </c>
      <c r="W2132" s="192" t="str">
        <f t="shared" si="1568"/>
        <v/>
      </c>
      <c r="X2132" s="303" t="str">
        <f t="shared" si="1569"/>
        <v/>
      </c>
      <c r="Y2132" s="300" t="str">
        <f t="shared" si="1570"/>
        <v/>
      </c>
      <c r="Z2132" s="300" t="str">
        <f t="shared" si="1571"/>
        <v/>
      </c>
      <c r="AA2132" s="303" t="str">
        <f t="shared" si="1572"/>
        <v/>
      </c>
      <c r="AB2132" s="300" t="str">
        <f t="shared" si="1573"/>
        <v/>
      </c>
      <c r="AC2132" s="300" t="str">
        <f t="shared" si="1574"/>
        <v/>
      </c>
      <c r="AD2132" s="300" t="str">
        <f t="shared" si="1575"/>
        <v/>
      </c>
      <c r="AE2132" s="192" t="str">
        <f t="shared" si="1576"/>
        <v/>
      </c>
      <c r="AF2132" s="192" t="str">
        <f t="shared" si="1577"/>
        <v/>
      </c>
      <c r="AG2132" s="192"/>
      <c r="AJ2132" s="300" t="str">
        <f t="shared" si="1578"/>
        <v/>
      </c>
      <c r="AK2132" s="300" t="str">
        <f t="shared" si="1579"/>
        <v/>
      </c>
      <c r="AL2132" s="300" t="str">
        <f t="shared" si="1580"/>
        <v/>
      </c>
      <c r="AM2132" s="300" t="str">
        <f t="shared" si="1581"/>
        <v/>
      </c>
      <c r="AN2132" s="300" t="str">
        <f t="shared" si="1582"/>
        <v/>
      </c>
      <c r="AO2132" s="300" t="str">
        <f t="shared" si="1583"/>
        <v/>
      </c>
      <c r="AP2132" s="300" t="str">
        <f t="shared" si="1584"/>
        <v/>
      </c>
      <c r="AQ2132" s="300" t="str">
        <f t="shared" si="1585"/>
        <v/>
      </c>
      <c r="AR2132" s="306" t="str">
        <f t="shared" si="1586"/>
        <v/>
      </c>
      <c r="AS2132" s="300" t="str">
        <f t="shared" si="1587"/>
        <v/>
      </c>
      <c r="AT2132" s="300" t="str">
        <f t="shared" si="1588"/>
        <v/>
      </c>
      <c r="AU2132" s="192" t="str">
        <f t="shared" si="1589"/>
        <v>рбс</v>
      </c>
      <c r="AV2132" s="192" t="str">
        <f t="shared" si="1590"/>
        <v>рбс87520645общпро</v>
      </c>
      <c r="AW2132" s="191">
        <f t="shared" si="1591"/>
        <v>0</v>
      </c>
      <c r="AX2132" s="191">
        <f t="shared" si="1592"/>
        <v>0</v>
      </c>
      <c r="AY2132" s="191">
        <f t="shared" si="1593"/>
        <v>36175</v>
      </c>
      <c r="AZ2132" s="191">
        <f t="shared" si="1594"/>
        <v>35885</v>
      </c>
      <c r="BA2132" s="193">
        <f t="shared" si="1595"/>
        <v>1</v>
      </c>
      <c r="BB2132" s="193">
        <f t="shared" si="1596"/>
        <v>1</v>
      </c>
      <c r="BC2132" s="193">
        <f t="shared" si="1597"/>
        <v>1</v>
      </c>
      <c r="BD2132" s="191">
        <f t="shared" si="1557"/>
        <v>36175</v>
      </c>
      <c r="BE2132" s="191">
        <f t="shared" si="1598"/>
        <v>35885</v>
      </c>
      <c r="BF2132" s="210">
        <f t="shared" si="1599"/>
        <v>36175</v>
      </c>
      <c r="BG2132" s="211">
        <f t="shared" si="1600"/>
        <v>36175</v>
      </c>
      <c r="BH2132" s="289"/>
      <c r="BI2132" s="289"/>
      <c r="BJ2132" s="228"/>
      <c r="BK2132" s="228"/>
      <c r="BL2132" s="233" t="str">
        <f t="shared" si="1601"/>
        <v/>
      </c>
    </row>
    <row r="2133" spans="1:64" ht="12" customHeight="1">
      <c r="A2133" s="333" t="s">
        <v>783</v>
      </c>
      <c r="B2133" s="381" t="s">
        <v>327</v>
      </c>
      <c r="C2133" s="333" t="s">
        <v>784</v>
      </c>
      <c r="D2133" s="381" t="s">
        <v>316</v>
      </c>
      <c r="E2133" s="381" t="s">
        <v>1443</v>
      </c>
      <c r="F2133" s="381" t="s">
        <v>658</v>
      </c>
      <c r="G2133" s="381" t="s">
        <v>395</v>
      </c>
      <c r="H2133" s="100" t="s">
        <v>653</v>
      </c>
      <c r="I2133" s="381" t="s">
        <v>505</v>
      </c>
      <c r="J2133" s="382">
        <v>53.32</v>
      </c>
      <c r="K2133" s="382">
        <v>53.32</v>
      </c>
      <c r="L2133" s="191" t="str">
        <f t="shared" si="1560"/>
        <v>875206450701011004001085329001</v>
      </c>
      <c r="M2133" s="192">
        <f t="array" ref="M2133">IF(COUNT(SEARCH(Удалить_Роспись_КВСР,$B2133)*SEARCH(Удалить_Роспись_ПБС,$C2133)*SEARCH(Удалить_Роспись_КФСР, $D2133)*SEARCH(Удалить_Роспись_КЦСР,$E2133)*SEARCH(Удалить_Роспись_КВР,$F2133)*SEARCH(Удалить_Роспись_ЭК,$H2133)*SEARCH(Удалить_Роспись_КР,$I2133))&gt;0,0,1)</f>
        <v>0</v>
      </c>
      <c r="N2133" s="192">
        <v>0</v>
      </c>
      <c r="O2133" s="192" t="str">
        <f t="shared" si="1561"/>
        <v/>
      </c>
      <c r="P2133" s="192" t="str">
        <f t="shared" si="1602"/>
        <v/>
      </c>
      <c r="Q2133" s="300" t="str">
        <f t="shared" si="1562"/>
        <v/>
      </c>
      <c r="R2133" s="300" t="str">
        <f t="shared" si="1563"/>
        <v/>
      </c>
      <c r="S2133" s="300" t="str">
        <f t="shared" si="1564"/>
        <v/>
      </c>
      <c r="T2133" s="192" t="str">
        <f t="shared" si="1565"/>
        <v/>
      </c>
      <c r="U2133" s="303" t="str">
        <f t="shared" si="1566"/>
        <v/>
      </c>
      <c r="V2133" s="300" t="str">
        <f t="shared" si="1567"/>
        <v/>
      </c>
      <c r="W2133" s="192" t="str">
        <f t="shared" si="1568"/>
        <v/>
      </c>
      <c r="X2133" s="303" t="str">
        <f t="shared" si="1569"/>
        <v/>
      </c>
      <c r="Y2133" s="300" t="str">
        <f t="shared" si="1570"/>
        <v/>
      </c>
      <c r="Z2133" s="300" t="str">
        <f t="shared" si="1571"/>
        <v/>
      </c>
      <c r="AA2133" s="303" t="str">
        <f t="shared" si="1572"/>
        <v/>
      </c>
      <c r="AB2133" s="300" t="str">
        <f t="shared" si="1573"/>
        <v/>
      </c>
      <c r="AC2133" s="300" t="str">
        <f t="shared" si="1574"/>
        <v/>
      </c>
      <c r="AD2133" s="300" t="str">
        <f t="shared" si="1575"/>
        <v/>
      </c>
      <c r="AE2133" s="192" t="str">
        <f t="shared" si="1576"/>
        <v/>
      </c>
      <c r="AF2133" s="192" t="str">
        <f t="shared" si="1577"/>
        <v/>
      </c>
      <c r="AG2133" s="192"/>
      <c r="AJ2133" s="300" t="str">
        <f t="shared" si="1578"/>
        <v/>
      </c>
      <c r="AK2133" s="300" t="str">
        <f t="shared" si="1579"/>
        <v/>
      </c>
      <c r="AL2133" s="300" t="str">
        <f t="shared" si="1580"/>
        <v/>
      </c>
      <c r="AM2133" s="300" t="str">
        <f t="shared" si="1581"/>
        <v/>
      </c>
      <c r="AN2133" s="300" t="str">
        <f t="shared" si="1582"/>
        <v/>
      </c>
      <c r="AO2133" s="300" t="str">
        <f t="shared" si="1583"/>
        <v/>
      </c>
      <c r="AP2133" s="300" t="str">
        <f t="shared" si="1584"/>
        <v/>
      </c>
      <c r="AQ2133" s="300" t="str">
        <f t="shared" si="1585"/>
        <v/>
      </c>
      <c r="AR2133" s="306" t="str">
        <f t="shared" si="1586"/>
        <v/>
      </c>
      <c r="AS2133" s="300" t="str">
        <f t="shared" si="1587"/>
        <v/>
      </c>
      <c r="AT2133" s="300" t="str">
        <f t="shared" si="1588"/>
        <v/>
      </c>
      <c r="AU2133" s="192" t="str">
        <f t="shared" si="1589"/>
        <v>рбс</v>
      </c>
      <c r="AV2133" s="192" t="str">
        <f t="shared" si="1590"/>
        <v>рбс87520645общпро</v>
      </c>
      <c r="AW2133" s="191">
        <f t="shared" si="1591"/>
        <v>0</v>
      </c>
      <c r="AX2133" s="191">
        <f t="shared" si="1592"/>
        <v>0</v>
      </c>
      <c r="AY2133" s="191">
        <f t="shared" si="1593"/>
        <v>0</v>
      </c>
      <c r="AZ2133" s="191">
        <f t="shared" si="1594"/>
        <v>0</v>
      </c>
      <c r="BA2133" s="193">
        <f t="shared" si="1595"/>
        <v>1</v>
      </c>
      <c r="BB2133" s="193">
        <f t="shared" si="1596"/>
        <v>1</v>
      </c>
      <c r="BC2133" s="193">
        <f t="shared" si="1597"/>
        <v>1</v>
      </c>
      <c r="BD2133" s="191">
        <f t="shared" si="1557"/>
        <v>0</v>
      </c>
      <c r="BE2133" s="191">
        <f t="shared" si="1598"/>
        <v>0</v>
      </c>
      <c r="BF2133" s="210">
        <f t="shared" si="1599"/>
        <v>0</v>
      </c>
      <c r="BG2133" s="211">
        <f t="shared" si="1600"/>
        <v>0</v>
      </c>
      <c r="BH2133" s="289"/>
      <c r="BI2133" s="289"/>
      <c r="BL2133" s="233" t="str">
        <f t="shared" si="1601"/>
        <v/>
      </c>
    </row>
    <row r="2134" spans="1:64" ht="12" customHeight="1">
      <c r="A2134" s="333" t="s">
        <v>783</v>
      </c>
      <c r="B2134" s="381" t="s">
        <v>327</v>
      </c>
      <c r="C2134" s="333" t="s">
        <v>784</v>
      </c>
      <c r="D2134" s="381" t="s">
        <v>316</v>
      </c>
      <c r="E2134" s="381" t="s">
        <v>1444</v>
      </c>
      <c r="F2134" s="381" t="s">
        <v>608</v>
      </c>
      <c r="G2134" s="381" t="s">
        <v>385</v>
      </c>
      <c r="H2134" s="100" t="s">
        <v>653</v>
      </c>
      <c r="I2134" s="381" t="s">
        <v>505</v>
      </c>
      <c r="J2134" s="382">
        <v>579758</v>
      </c>
      <c r="K2134" s="382">
        <v>574214.40000000002</v>
      </c>
      <c r="L2134" s="191" t="str">
        <f t="shared" si="1560"/>
        <v>875206450701011004101011121101</v>
      </c>
      <c r="M2134" s="192">
        <f t="array" ref="M2134">IF(COUNT(SEARCH(Удалить_Роспись_КВСР,$B2134)*SEARCH(Удалить_Роспись_ПБС,$C2134)*SEARCH(Удалить_Роспись_КФСР, $D2134)*SEARCH(Удалить_Роспись_КЦСР,$E2134)*SEARCH(Удалить_Роспись_КВР,$F2134)*SEARCH(Удалить_Роспись_ЭК,$H2134)*SEARCH(Удалить_Роспись_КР,$I2134))&gt;0,0,1)</f>
        <v>0</v>
      </c>
      <c r="N2134" s="192">
        <v>0</v>
      </c>
      <c r="O2134" s="192" t="str">
        <f t="shared" si="1561"/>
        <v/>
      </c>
      <c r="P2134" s="192" t="str">
        <f t="shared" si="1602"/>
        <v/>
      </c>
      <c r="Q2134" s="300" t="str">
        <f t="shared" si="1562"/>
        <v/>
      </c>
      <c r="R2134" s="300" t="str">
        <f t="shared" si="1563"/>
        <v/>
      </c>
      <c r="S2134" s="300" t="str">
        <f t="shared" si="1564"/>
        <v/>
      </c>
      <c r="T2134" s="192" t="str">
        <f t="shared" si="1565"/>
        <v/>
      </c>
      <c r="U2134" s="303" t="str">
        <f t="shared" si="1566"/>
        <v/>
      </c>
      <c r="V2134" s="300" t="str">
        <f t="shared" si="1567"/>
        <v/>
      </c>
      <c r="W2134" s="192" t="str">
        <f t="shared" si="1568"/>
        <v/>
      </c>
      <c r="X2134" s="303" t="str">
        <f t="shared" si="1569"/>
        <v/>
      </c>
      <c r="Y2134" s="300" t="str">
        <f t="shared" si="1570"/>
        <v/>
      </c>
      <c r="Z2134" s="300" t="str">
        <f t="shared" si="1571"/>
        <v/>
      </c>
      <c r="AA2134" s="303" t="str">
        <f t="shared" si="1572"/>
        <v/>
      </c>
      <c r="AB2134" s="300" t="str">
        <f t="shared" si="1573"/>
        <v/>
      </c>
      <c r="AC2134" s="300" t="str">
        <f t="shared" si="1574"/>
        <v/>
      </c>
      <c r="AD2134" s="300" t="str">
        <f t="shared" si="1575"/>
        <v/>
      </c>
      <c r="AE2134" s="192" t="str">
        <f t="shared" si="1576"/>
        <v/>
      </c>
      <c r="AF2134" s="192" t="str">
        <f t="shared" si="1577"/>
        <v/>
      </c>
      <c r="AG2134" s="192"/>
      <c r="AJ2134" s="300" t="str">
        <f t="shared" si="1578"/>
        <v/>
      </c>
      <c r="AK2134" s="300" t="str">
        <f t="shared" si="1579"/>
        <v/>
      </c>
      <c r="AL2134" s="300" t="str">
        <f t="shared" si="1580"/>
        <v/>
      </c>
      <c r="AM2134" s="300" t="str">
        <f t="shared" si="1581"/>
        <v/>
      </c>
      <c r="AN2134" s="300" t="str">
        <f t="shared" si="1582"/>
        <v/>
      </c>
      <c r="AO2134" s="300" t="str">
        <f t="shared" si="1583"/>
        <v/>
      </c>
      <c r="AP2134" s="300" t="str">
        <f t="shared" si="1584"/>
        <v/>
      </c>
      <c r="AQ2134" s="300" t="str">
        <f t="shared" si="1585"/>
        <v/>
      </c>
      <c r="AR2134" s="306" t="str">
        <f t="shared" si="1586"/>
        <v/>
      </c>
      <c r="AS2134" s="300" t="str">
        <f t="shared" si="1587"/>
        <v/>
      </c>
      <c r="AT2134" s="300" t="str">
        <f t="shared" si="1588"/>
        <v/>
      </c>
      <c r="AU2134" s="192" t="str">
        <f t="shared" si="1589"/>
        <v>рбс</v>
      </c>
      <c r="AV2134" s="192" t="str">
        <f t="shared" si="1590"/>
        <v>рбс87520645общопл</v>
      </c>
      <c r="AW2134" s="191">
        <f t="shared" si="1591"/>
        <v>0</v>
      </c>
      <c r="AX2134" s="191">
        <f t="shared" si="1592"/>
        <v>0</v>
      </c>
      <c r="AY2134" s="191">
        <f t="shared" si="1593"/>
        <v>0</v>
      </c>
      <c r="AZ2134" s="191">
        <f t="shared" si="1594"/>
        <v>0</v>
      </c>
      <c r="BA2134" s="193">
        <f t="shared" si="1595"/>
        <v>1</v>
      </c>
      <c r="BB2134" s="193">
        <f t="shared" si="1596"/>
        <v>1</v>
      </c>
      <c r="BC2134" s="193">
        <f t="shared" si="1597"/>
        <v>1</v>
      </c>
      <c r="BD2134" s="191">
        <f t="shared" si="1557"/>
        <v>0</v>
      </c>
      <c r="BE2134" s="191">
        <f t="shared" si="1598"/>
        <v>0</v>
      </c>
      <c r="BF2134" s="210">
        <f t="shared" si="1599"/>
        <v>0</v>
      </c>
      <c r="BG2134" s="211">
        <f t="shared" si="1600"/>
        <v>0</v>
      </c>
      <c r="BH2134" s="289"/>
      <c r="BI2134" s="289"/>
      <c r="BL2134" s="233" t="str">
        <f t="shared" si="1601"/>
        <v/>
      </c>
    </row>
    <row r="2135" spans="1:64" ht="12" customHeight="1">
      <c r="A2135" s="333" t="s">
        <v>783</v>
      </c>
      <c r="B2135" s="381" t="s">
        <v>327</v>
      </c>
      <c r="C2135" s="333" t="s">
        <v>784</v>
      </c>
      <c r="D2135" s="381" t="s">
        <v>316</v>
      </c>
      <c r="E2135" s="381" t="s">
        <v>1444</v>
      </c>
      <c r="F2135" s="381" t="s">
        <v>902</v>
      </c>
      <c r="G2135" s="381" t="s">
        <v>387</v>
      </c>
      <c r="H2135" s="100" t="s">
        <v>653</v>
      </c>
      <c r="I2135" s="381" t="s">
        <v>505</v>
      </c>
      <c r="J2135" s="382">
        <v>173300</v>
      </c>
      <c r="K2135" s="382">
        <v>172166.23</v>
      </c>
      <c r="L2135" s="191" t="str">
        <f t="shared" si="1560"/>
        <v>875206450701011004101011921301</v>
      </c>
      <c r="M2135" s="192">
        <f t="array" ref="M2135">IF(COUNT(SEARCH(Удалить_Роспись_КВСР,$B2135)*SEARCH(Удалить_Роспись_ПБС,$C2135)*SEARCH(Удалить_Роспись_КФСР, $D2135)*SEARCH(Удалить_Роспись_КЦСР,$E2135)*SEARCH(Удалить_Роспись_КВР,$F2135)*SEARCH(Удалить_Роспись_ЭК,$H2135)*SEARCH(Удалить_Роспись_КР,$I2135))&gt;0,0,1)</f>
        <v>0</v>
      </c>
      <c r="N2135" s="192">
        <v>0</v>
      </c>
      <c r="O2135" s="192" t="str">
        <f t="shared" si="1561"/>
        <v/>
      </c>
      <c r="P2135" s="192" t="str">
        <f t="shared" si="1602"/>
        <v/>
      </c>
      <c r="Q2135" s="300" t="str">
        <f t="shared" si="1562"/>
        <v/>
      </c>
      <c r="R2135" s="300" t="str">
        <f t="shared" si="1563"/>
        <v/>
      </c>
      <c r="S2135" s="300" t="str">
        <f t="shared" si="1564"/>
        <v/>
      </c>
      <c r="T2135" s="192" t="str">
        <f t="shared" si="1565"/>
        <v/>
      </c>
      <c r="U2135" s="303" t="str">
        <f t="shared" si="1566"/>
        <v/>
      </c>
      <c r="V2135" s="300" t="str">
        <f t="shared" si="1567"/>
        <v/>
      </c>
      <c r="W2135" s="192" t="str">
        <f t="shared" si="1568"/>
        <v/>
      </c>
      <c r="X2135" s="303" t="str">
        <f t="shared" si="1569"/>
        <v/>
      </c>
      <c r="Y2135" s="300" t="str">
        <f t="shared" si="1570"/>
        <v/>
      </c>
      <c r="Z2135" s="300" t="str">
        <f t="shared" si="1571"/>
        <v/>
      </c>
      <c r="AA2135" s="303" t="str">
        <f t="shared" si="1572"/>
        <v/>
      </c>
      <c r="AB2135" s="300" t="str">
        <f t="shared" si="1573"/>
        <v/>
      </c>
      <c r="AC2135" s="300" t="str">
        <f t="shared" si="1574"/>
        <v/>
      </c>
      <c r="AD2135" s="300" t="str">
        <f t="shared" si="1575"/>
        <v/>
      </c>
      <c r="AE2135" s="192" t="str">
        <f t="shared" si="1576"/>
        <v/>
      </c>
      <c r="AF2135" s="192" t="str">
        <f t="shared" si="1577"/>
        <v/>
      </c>
      <c r="AG2135" s="192"/>
      <c r="AJ2135" s="300" t="str">
        <f t="shared" si="1578"/>
        <v/>
      </c>
      <c r="AK2135" s="300" t="str">
        <f t="shared" si="1579"/>
        <v/>
      </c>
      <c r="AL2135" s="300" t="str">
        <f t="shared" si="1580"/>
        <v/>
      </c>
      <c r="AM2135" s="300" t="str">
        <f t="shared" si="1581"/>
        <v/>
      </c>
      <c r="AN2135" s="300" t="str">
        <f t="shared" si="1582"/>
        <v/>
      </c>
      <c r="AO2135" s="300" t="str">
        <f t="shared" si="1583"/>
        <v/>
      </c>
      <c r="AP2135" s="300" t="str">
        <f t="shared" si="1584"/>
        <v/>
      </c>
      <c r="AQ2135" s="300" t="str">
        <f t="shared" si="1585"/>
        <v/>
      </c>
      <c r="AR2135" s="306" t="str">
        <f t="shared" si="1586"/>
        <v/>
      </c>
      <c r="AS2135" s="300" t="str">
        <f t="shared" si="1587"/>
        <v/>
      </c>
      <c r="AT2135" s="300" t="str">
        <f t="shared" si="1588"/>
        <v/>
      </c>
      <c r="AU2135" s="192" t="str">
        <f t="shared" si="1589"/>
        <v>рбс</v>
      </c>
      <c r="AV2135" s="192" t="str">
        <f t="shared" si="1590"/>
        <v>рбс87520645общопл</v>
      </c>
      <c r="AW2135" s="191">
        <f t="shared" si="1591"/>
        <v>0</v>
      </c>
      <c r="AX2135" s="191">
        <f t="shared" si="1592"/>
        <v>0</v>
      </c>
      <c r="AY2135" s="191">
        <f t="shared" si="1593"/>
        <v>0</v>
      </c>
      <c r="AZ2135" s="191">
        <f t="shared" si="1594"/>
        <v>0</v>
      </c>
      <c r="BA2135" s="193">
        <f t="shared" si="1595"/>
        <v>1</v>
      </c>
      <c r="BB2135" s="193">
        <f t="shared" si="1596"/>
        <v>1</v>
      </c>
      <c r="BC2135" s="193">
        <f t="shared" si="1597"/>
        <v>1</v>
      </c>
      <c r="BD2135" s="191">
        <f t="shared" si="1557"/>
        <v>0</v>
      </c>
      <c r="BE2135" s="191">
        <f t="shared" si="1598"/>
        <v>0</v>
      </c>
      <c r="BF2135" s="210">
        <f t="shared" si="1599"/>
        <v>0</v>
      </c>
      <c r="BG2135" s="211">
        <f t="shared" si="1600"/>
        <v>0</v>
      </c>
      <c r="BH2135" s="289"/>
      <c r="BI2135" s="289"/>
      <c r="BL2135" s="233" t="str">
        <f t="shared" si="1601"/>
        <v/>
      </c>
    </row>
    <row r="2136" spans="1:64" ht="12" customHeight="1">
      <c r="A2136" s="333" t="s">
        <v>783</v>
      </c>
      <c r="B2136" s="381" t="s">
        <v>327</v>
      </c>
      <c r="C2136" s="333" t="s">
        <v>784</v>
      </c>
      <c r="D2136" s="381" t="s">
        <v>316</v>
      </c>
      <c r="E2136" s="381" t="s">
        <v>1445</v>
      </c>
      <c r="F2136" s="381" t="s">
        <v>589</v>
      </c>
      <c r="G2136" s="381" t="s">
        <v>386</v>
      </c>
      <c r="H2136" s="100" t="s">
        <v>653</v>
      </c>
      <c r="I2136" s="381" t="s">
        <v>505</v>
      </c>
      <c r="J2136" s="382">
        <v>80000</v>
      </c>
      <c r="K2136" s="382">
        <v>77714</v>
      </c>
      <c r="L2136" s="191" t="str">
        <f t="shared" si="1560"/>
        <v>875206450701011004701011221201</v>
      </c>
      <c r="M2136" s="192">
        <f t="array" ref="M2136">IF(COUNT(SEARCH(Удалить_Роспись_КВСР,$B2136)*SEARCH(Удалить_Роспись_ПБС,$C2136)*SEARCH(Удалить_Роспись_КФСР, $D2136)*SEARCH(Удалить_Роспись_КЦСР,$E2136)*SEARCH(Удалить_Роспись_КВР,$F2136)*SEARCH(Удалить_Роспись_ЭК,$H2136)*SEARCH(Удалить_Роспись_КР,$I2136))&gt;0,0,1)</f>
        <v>0</v>
      </c>
      <c r="N2136" s="192">
        <f>IF(COUNT(SEARCH(Удалить_Индекс_КВСР,$B2136)*SEARCH(Удалить_Индекс_ПБС,$C2136)*SEARCH(Удалить_Индекс_КФСР,$D2136)*SEARCH(Удалить_Индекс_КЦСР,$E2136)*SEARCH(Удалить_Индекс_КВР,$F2136)*SEARCH(Удалить_Индекс_ЭК,$H2136)*SEARCH(Удалить_Индекс_КР,$I2136))&gt;0,0,1)</f>
        <v>1</v>
      </c>
      <c r="O2136" s="192" t="str">
        <f t="shared" si="1561"/>
        <v/>
      </c>
      <c r="P2136" s="192" t="str">
        <f t="shared" si="1602"/>
        <v/>
      </c>
      <c r="Q2136" s="300" t="str">
        <f t="shared" si="1562"/>
        <v/>
      </c>
      <c r="R2136" s="300" t="str">
        <f t="shared" si="1563"/>
        <v/>
      </c>
      <c r="S2136" s="300" t="str">
        <f t="shared" si="1564"/>
        <v/>
      </c>
      <c r="T2136" s="192" t="str">
        <f t="shared" si="1565"/>
        <v/>
      </c>
      <c r="U2136" s="303" t="str">
        <f t="shared" si="1566"/>
        <v/>
      </c>
      <c r="V2136" s="300" t="str">
        <f t="shared" si="1567"/>
        <v/>
      </c>
      <c r="W2136" s="192" t="str">
        <f t="shared" si="1568"/>
        <v/>
      </c>
      <c r="X2136" s="303" t="str">
        <f t="shared" si="1569"/>
        <v/>
      </c>
      <c r="Y2136" s="300" t="str">
        <f t="shared" si="1570"/>
        <v/>
      </c>
      <c r="Z2136" s="300" t="str">
        <f t="shared" si="1571"/>
        <v/>
      </c>
      <c r="AA2136" s="303" t="str">
        <f t="shared" si="1572"/>
        <v/>
      </c>
      <c r="AB2136" s="300" t="str">
        <f t="shared" si="1573"/>
        <v/>
      </c>
      <c r="AC2136" s="300" t="str">
        <f t="shared" si="1574"/>
        <v/>
      </c>
      <c r="AD2136" s="300" t="str">
        <f t="shared" si="1575"/>
        <v/>
      </c>
      <c r="AE2136" s="192" t="str">
        <f t="shared" si="1576"/>
        <v/>
      </c>
      <c r="AF2136" s="192" t="str">
        <f t="shared" si="1577"/>
        <v/>
      </c>
      <c r="AG2136" s="192"/>
      <c r="AJ2136" s="300" t="str">
        <f t="shared" si="1578"/>
        <v/>
      </c>
      <c r="AK2136" s="300" t="str">
        <f t="shared" si="1579"/>
        <v/>
      </c>
      <c r="AL2136" s="300" t="str">
        <f t="shared" si="1580"/>
        <v/>
      </c>
      <c r="AM2136" s="300" t="str">
        <f t="shared" si="1581"/>
        <v/>
      </c>
      <c r="AN2136" s="300" t="str">
        <f t="shared" si="1582"/>
        <v/>
      </c>
      <c r="AO2136" s="300" t="str">
        <f t="shared" si="1583"/>
        <v/>
      </c>
      <c r="AP2136" s="300" t="str">
        <f t="shared" si="1584"/>
        <v/>
      </c>
      <c r="AQ2136" s="300" t="str">
        <f t="shared" si="1585"/>
        <v/>
      </c>
      <c r="AR2136" s="306" t="str">
        <f t="shared" si="1586"/>
        <v/>
      </c>
      <c r="AS2136" s="300" t="str">
        <f t="shared" si="1587"/>
        <v/>
      </c>
      <c r="AT2136" s="300" t="str">
        <f t="shared" si="1588"/>
        <v/>
      </c>
      <c r="AU2136" s="192" t="str">
        <f t="shared" si="1589"/>
        <v>рбс</v>
      </c>
      <c r="AV2136" s="192" t="str">
        <f t="shared" si="1590"/>
        <v>рбс87520645общпро</v>
      </c>
      <c r="AW2136" s="191">
        <f t="shared" si="1591"/>
        <v>0</v>
      </c>
      <c r="AX2136" s="191">
        <f t="shared" si="1592"/>
        <v>0</v>
      </c>
      <c r="AY2136" s="191">
        <f t="shared" si="1593"/>
        <v>80000</v>
      </c>
      <c r="AZ2136" s="191">
        <f t="shared" si="1594"/>
        <v>77714</v>
      </c>
      <c r="BA2136" s="193">
        <f t="shared" si="1595"/>
        <v>1</v>
      </c>
      <c r="BB2136" s="193">
        <f t="shared" si="1596"/>
        <v>1</v>
      </c>
      <c r="BC2136" s="193">
        <f t="shared" si="1597"/>
        <v>1</v>
      </c>
      <c r="BD2136" s="191">
        <f t="shared" si="1557"/>
        <v>80000</v>
      </c>
      <c r="BE2136" s="191">
        <f t="shared" si="1598"/>
        <v>77714</v>
      </c>
      <c r="BF2136" s="210">
        <f t="shared" si="1599"/>
        <v>80000</v>
      </c>
      <c r="BG2136" s="211">
        <f t="shared" si="1600"/>
        <v>80000</v>
      </c>
      <c r="BH2136" s="289"/>
      <c r="BI2136" s="289"/>
      <c r="BL2136" s="233" t="str">
        <f t="shared" si="1601"/>
        <v/>
      </c>
    </row>
    <row r="2137" spans="1:64" ht="12" customHeight="1">
      <c r="A2137" s="333" t="s">
        <v>783</v>
      </c>
      <c r="B2137" s="381" t="s">
        <v>327</v>
      </c>
      <c r="C2137" s="333" t="s">
        <v>784</v>
      </c>
      <c r="D2137" s="381" t="s">
        <v>316</v>
      </c>
      <c r="E2137" s="381" t="s">
        <v>1446</v>
      </c>
      <c r="F2137" s="381" t="s">
        <v>586</v>
      </c>
      <c r="G2137" s="381" t="s">
        <v>393</v>
      </c>
      <c r="H2137" s="100" t="s">
        <v>653</v>
      </c>
      <c r="I2137" s="381" t="s">
        <v>505</v>
      </c>
      <c r="J2137" s="382">
        <v>692880</v>
      </c>
      <c r="K2137" s="382">
        <v>420154.32</v>
      </c>
      <c r="L2137" s="191" t="str">
        <f t="shared" si="1560"/>
        <v>875206450701011004Г01024422301</v>
      </c>
      <c r="M2137" s="192">
        <f t="array" ref="M2137">IF(COUNT(SEARCH(Удалить_Роспись_КВСР,$B2137)*SEARCH(Удалить_Роспись_ПБС,$C2137)*SEARCH(Удалить_Роспись_КФСР, $D2137)*SEARCH(Удалить_Роспись_КЦСР,$E2137)*SEARCH(Удалить_Роспись_КВР,$F2137)*SEARCH(Удалить_Роспись_ЭК,$H2137)*SEARCH(Удалить_Роспись_КР,$I2137))&gt;0,0,1)</f>
        <v>0</v>
      </c>
      <c r="N2137" s="192">
        <f>IF(COUNT(SEARCH(Удалить_Индекс_КВСР,$B2137)*SEARCH(Удалить_Индекс_ПБС,$C2137)*SEARCH(Удалить_Индекс_КФСР,$D2137)*SEARCH(Удалить_Индекс_КЦСР,$E2137)*SEARCH(Удалить_Индекс_КВР,$F2137)*SEARCH(Удалить_Индекс_ЭК,$H2137)*SEARCH(Удалить_Индекс_КР,$I2137))&gt;0,0,1)</f>
        <v>1</v>
      </c>
      <c r="O2137" s="192" t="str">
        <f t="shared" si="1561"/>
        <v/>
      </c>
      <c r="P2137" s="192" t="str">
        <f t="shared" si="1602"/>
        <v/>
      </c>
      <c r="Q2137" s="300" t="str">
        <f t="shared" si="1562"/>
        <v/>
      </c>
      <c r="R2137" s="300" t="str">
        <f t="shared" si="1563"/>
        <v/>
      </c>
      <c r="S2137" s="300" t="str">
        <f t="shared" si="1564"/>
        <v/>
      </c>
      <c r="T2137" s="192" t="str">
        <f t="shared" si="1565"/>
        <v/>
      </c>
      <c r="U2137" s="303" t="str">
        <f t="shared" si="1566"/>
        <v/>
      </c>
      <c r="V2137" s="300" t="str">
        <f t="shared" si="1567"/>
        <v/>
      </c>
      <c r="W2137" s="192" t="str">
        <f t="shared" si="1568"/>
        <v/>
      </c>
      <c r="X2137" s="303" t="str">
        <f t="shared" si="1569"/>
        <v/>
      </c>
      <c r="Y2137" s="300" t="str">
        <f t="shared" si="1570"/>
        <v/>
      </c>
      <c r="Z2137" s="300" t="str">
        <f t="shared" si="1571"/>
        <v/>
      </c>
      <c r="AA2137" s="303" t="str">
        <f t="shared" si="1572"/>
        <v/>
      </c>
      <c r="AB2137" s="300" t="str">
        <f t="shared" si="1573"/>
        <v/>
      </c>
      <c r="AC2137" s="300" t="str">
        <f t="shared" si="1574"/>
        <v/>
      </c>
      <c r="AD2137" s="300" t="str">
        <f t="shared" si="1575"/>
        <v/>
      </c>
      <c r="AE2137" s="192" t="str">
        <f t="shared" si="1576"/>
        <v/>
      </c>
      <c r="AF2137" s="192" t="str">
        <f t="shared" si="1577"/>
        <v/>
      </c>
      <c r="AG2137" s="192"/>
      <c r="AJ2137" s="300" t="str">
        <f t="shared" si="1578"/>
        <v/>
      </c>
      <c r="AK2137" s="300" t="str">
        <f t="shared" si="1579"/>
        <v/>
      </c>
      <c r="AL2137" s="300" t="str">
        <f t="shared" si="1580"/>
        <v/>
      </c>
      <c r="AM2137" s="300" t="str">
        <f t="shared" si="1581"/>
        <v/>
      </c>
      <c r="AN2137" s="300" t="str">
        <f t="shared" si="1582"/>
        <v/>
      </c>
      <c r="AO2137" s="300" t="str">
        <f t="shared" si="1583"/>
        <v/>
      </c>
      <c r="AP2137" s="300" t="str">
        <f t="shared" si="1584"/>
        <v/>
      </c>
      <c r="AQ2137" s="300" t="str">
        <f t="shared" si="1585"/>
        <v/>
      </c>
      <c r="AR2137" s="306" t="str">
        <f t="shared" si="1586"/>
        <v/>
      </c>
      <c r="AS2137" s="300" t="str">
        <f t="shared" si="1587"/>
        <v/>
      </c>
      <c r="AT2137" s="300" t="str">
        <f t="shared" si="1588"/>
        <v/>
      </c>
      <c r="AU2137" s="192" t="str">
        <f t="shared" si="1589"/>
        <v>рбс</v>
      </c>
      <c r="AV2137" s="192" t="str">
        <f t="shared" si="1590"/>
        <v>рбс87520645общком</v>
      </c>
      <c r="AW2137" s="191">
        <f t="shared" si="1591"/>
        <v>0</v>
      </c>
      <c r="AX2137" s="191">
        <f t="shared" si="1592"/>
        <v>0</v>
      </c>
      <c r="AY2137" s="191">
        <f t="shared" si="1593"/>
        <v>692880</v>
      </c>
      <c r="AZ2137" s="191">
        <f t="shared" si="1594"/>
        <v>420154.32</v>
      </c>
      <c r="BA2137" s="193">
        <f t="shared" si="1595"/>
        <v>1</v>
      </c>
      <c r="BB2137" s="193">
        <f t="shared" si="1596"/>
        <v>1</v>
      </c>
      <c r="BC2137" s="193">
        <f t="shared" si="1597"/>
        <v>1</v>
      </c>
      <c r="BD2137" s="191">
        <f t="shared" si="1557"/>
        <v>692880</v>
      </c>
      <c r="BE2137" s="191">
        <f t="shared" si="1598"/>
        <v>420154.32</v>
      </c>
      <c r="BF2137" s="210">
        <f t="shared" si="1599"/>
        <v>692880</v>
      </c>
      <c r="BG2137" s="211">
        <f t="shared" si="1600"/>
        <v>692880</v>
      </c>
      <c r="BH2137" s="289"/>
      <c r="BI2137" s="289"/>
      <c r="BL2137" s="233" t="str">
        <f t="shared" si="1601"/>
        <v/>
      </c>
    </row>
    <row r="2138" spans="1:64" ht="12" customHeight="1">
      <c r="A2138" s="333" t="s">
        <v>783</v>
      </c>
      <c r="B2138" s="381" t="s">
        <v>327</v>
      </c>
      <c r="C2138" s="333" t="s">
        <v>784</v>
      </c>
      <c r="D2138" s="381" t="s">
        <v>316</v>
      </c>
      <c r="E2138" s="381" t="s">
        <v>1447</v>
      </c>
      <c r="F2138" s="381" t="s">
        <v>586</v>
      </c>
      <c r="G2138" s="381" t="s">
        <v>397</v>
      </c>
      <c r="H2138" s="100" t="s">
        <v>653</v>
      </c>
      <c r="I2138" s="381" t="s">
        <v>505</v>
      </c>
      <c r="J2138" s="382">
        <v>504400</v>
      </c>
      <c r="K2138" s="382">
        <v>362192.5</v>
      </c>
      <c r="L2138" s="191" t="str">
        <f t="shared" si="1560"/>
        <v>875206450701011004П01024434001</v>
      </c>
      <c r="M2138" s="192">
        <f t="array" ref="M2138">IF(COUNT(SEARCH(Удалить_Роспись_КВСР,$B2138)*SEARCH(Удалить_Роспись_ПБС,$C2138)*SEARCH(Удалить_Роспись_КФСР, $D2138)*SEARCH(Удалить_Роспись_КЦСР,$E2138)*SEARCH(Удалить_Роспись_КВР,$F2138)*SEARCH(Удалить_Роспись_ЭК,$H2138)*SEARCH(Удалить_Роспись_КР,$I2138))&gt;0,0,1)</f>
        <v>0</v>
      </c>
      <c r="N2138" s="192">
        <f>IF(COUNT(SEARCH(Удалить_Индекс_КВСР,$B2138)*SEARCH(Удалить_Индекс_ПБС,$C2138)*SEARCH(Удалить_Индекс_КФСР,$D2138)*SEARCH(Удалить_Индекс_КЦСР,$E2138)*SEARCH(Удалить_Индекс_КВР,$F2138)*SEARCH(Удалить_Индекс_ЭК,$H2138)*SEARCH(Удалить_Индекс_КР,$I2138))&gt;0,0,1)</f>
        <v>1</v>
      </c>
      <c r="O2138" s="192" t="str">
        <f t="shared" si="1561"/>
        <v/>
      </c>
      <c r="P2138" s="192" t="str">
        <f t="shared" si="1602"/>
        <v/>
      </c>
      <c r="Q2138" s="300" t="str">
        <f t="shared" si="1562"/>
        <v/>
      </c>
      <c r="R2138" s="300" t="str">
        <f t="shared" si="1563"/>
        <v/>
      </c>
      <c r="S2138" s="300" t="str">
        <f t="shared" si="1564"/>
        <v/>
      </c>
      <c r="T2138" s="192" t="str">
        <f t="shared" si="1565"/>
        <v/>
      </c>
      <c r="U2138" s="303" t="str">
        <f t="shared" si="1566"/>
        <v/>
      </c>
      <c r="V2138" s="300" t="str">
        <f t="shared" si="1567"/>
        <v/>
      </c>
      <c r="W2138" s="192" t="str">
        <f t="shared" si="1568"/>
        <v/>
      </c>
      <c r="X2138" s="303" t="str">
        <f t="shared" si="1569"/>
        <v/>
      </c>
      <c r="Y2138" s="300" t="str">
        <f t="shared" si="1570"/>
        <v/>
      </c>
      <c r="Z2138" s="300" t="str">
        <f t="shared" si="1571"/>
        <v/>
      </c>
      <c r="AA2138" s="303" t="str">
        <f t="shared" si="1572"/>
        <v/>
      </c>
      <c r="AB2138" s="300" t="str">
        <f t="shared" si="1573"/>
        <v/>
      </c>
      <c r="AC2138" s="300" t="str">
        <f t="shared" si="1574"/>
        <v/>
      </c>
      <c r="AD2138" s="300" t="str">
        <f t="shared" si="1575"/>
        <v/>
      </c>
      <c r="AE2138" s="192" t="str">
        <f t="shared" si="1576"/>
        <v/>
      </c>
      <c r="AF2138" s="192" t="str">
        <f t="shared" si="1577"/>
        <v/>
      </c>
      <c r="AG2138" s="192"/>
      <c r="AJ2138" s="300" t="str">
        <f t="shared" si="1578"/>
        <v/>
      </c>
      <c r="AK2138" s="300" t="str">
        <f t="shared" si="1579"/>
        <v/>
      </c>
      <c r="AL2138" s="300" t="str">
        <f t="shared" si="1580"/>
        <v/>
      </c>
      <c r="AM2138" s="300" t="str">
        <f t="shared" si="1581"/>
        <v/>
      </c>
      <c r="AN2138" s="300" t="str">
        <f t="shared" si="1582"/>
        <v/>
      </c>
      <c r="AO2138" s="300" t="str">
        <f t="shared" si="1583"/>
        <v/>
      </c>
      <c r="AP2138" s="300" t="str">
        <f t="shared" si="1584"/>
        <v/>
      </c>
      <c r="AQ2138" s="300" t="str">
        <f t="shared" si="1585"/>
        <v/>
      </c>
      <c r="AR2138" s="306" t="str">
        <f t="shared" si="1586"/>
        <v/>
      </c>
      <c r="AS2138" s="300" t="str">
        <f t="shared" si="1587"/>
        <v/>
      </c>
      <c r="AT2138" s="300" t="str">
        <f t="shared" si="1588"/>
        <v/>
      </c>
      <c r="AU2138" s="192" t="str">
        <f t="shared" si="1589"/>
        <v>рбс</v>
      </c>
      <c r="AV2138" s="192" t="str">
        <f t="shared" si="1590"/>
        <v>рбс87520645общпро</v>
      </c>
      <c r="AW2138" s="191">
        <f t="shared" si="1591"/>
        <v>0</v>
      </c>
      <c r="AX2138" s="191">
        <f t="shared" si="1592"/>
        <v>0</v>
      </c>
      <c r="AY2138" s="191">
        <f t="shared" si="1593"/>
        <v>504400</v>
      </c>
      <c r="AZ2138" s="191">
        <f t="shared" si="1594"/>
        <v>362192.5</v>
      </c>
      <c r="BA2138" s="193">
        <f t="shared" si="1595"/>
        <v>1</v>
      </c>
      <c r="BB2138" s="193">
        <f t="shared" si="1596"/>
        <v>1</v>
      </c>
      <c r="BC2138" s="193">
        <f t="shared" si="1597"/>
        <v>1</v>
      </c>
      <c r="BD2138" s="191">
        <f t="shared" si="1557"/>
        <v>504400</v>
      </c>
      <c r="BE2138" s="191">
        <f t="shared" si="1598"/>
        <v>362192.5</v>
      </c>
      <c r="BF2138" s="210">
        <f t="shared" si="1599"/>
        <v>504400</v>
      </c>
      <c r="BG2138" s="211">
        <f t="shared" si="1600"/>
        <v>504400</v>
      </c>
      <c r="BH2138" s="289"/>
      <c r="BI2138" s="289"/>
      <c r="BL2138" s="233" t="str">
        <f t="shared" si="1601"/>
        <v/>
      </c>
    </row>
    <row r="2139" spans="1:64" ht="12" customHeight="1">
      <c r="A2139" s="333" t="s">
        <v>783</v>
      </c>
      <c r="B2139" s="381" t="s">
        <v>327</v>
      </c>
      <c r="C2139" s="333" t="s">
        <v>784</v>
      </c>
      <c r="D2139" s="381" t="s">
        <v>316</v>
      </c>
      <c r="E2139" s="381" t="s">
        <v>1449</v>
      </c>
      <c r="F2139" s="381" t="s">
        <v>586</v>
      </c>
      <c r="G2139" s="381" t="s">
        <v>393</v>
      </c>
      <c r="H2139" s="100" t="s">
        <v>653</v>
      </c>
      <c r="I2139" s="381" t="s">
        <v>505</v>
      </c>
      <c r="J2139" s="382">
        <v>73464</v>
      </c>
      <c r="K2139" s="382">
        <v>68394.75</v>
      </c>
      <c r="L2139" s="191" t="str">
        <f t="shared" si="1560"/>
        <v>875206450701011004Э01024422301</v>
      </c>
      <c r="M2139" s="192">
        <f t="array" ref="M2139">IF(COUNT(SEARCH(Удалить_Роспись_КВСР,$B2139)*SEARCH(Удалить_Роспись_ПБС,$C2139)*SEARCH(Удалить_Роспись_КФСР, $D2139)*SEARCH(Удалить_Роспись_КЦСР,$E2139)*SEARCH(Удалить_Роспись_КВР,$F2139)*SEARCH(Удалить_Роспись_ЭК,$H2139)*SEARCH(Удалить_Роспись_КР,$I2139))&gt;0,0,1)</f>
        <v>0</v>
      </c>
      <c r="N2139" s="192">
        <f>IF(COUNT(SEARCH(Удалить_Индекс_КВСР,$B2139)*SEARCH(Удалить_Индекс_ПБС,$C2139)*SEARCH(Удалить_Индекс_КФСР,$D2139)*SEARCH(Удалить_Индекс_КЦСР,$E2139)*SEARCH(Удалить_Индекс_КВР,$F2139)*SEARCH(Удалить_Индекс_ЭК,$H2139)*SEARCH(Удалить_Индекс_КР,$I2139))&gt;0,0,1)</f>
        <v>1</v>
      </c>
      <c r="O2139" s="192" t="str">
        <f t="shared" si="1561"/>
        <v/>
      </c>
      <c r="P2139" s="192" t="str">
        <f t="shared" si="1602"/>
        <v/>
      </c>
      <c r="Q2139" s="300" t="str">
        <f t="shared" si="1562"/>
        <v/>
      </c>
      <c r="R2139" s="300" t="str">
        <f t="shared" si="1563"/>
        <v/>
      </c>
      <c r="S2139" s="300" t="str">
        <f t="shared" si="1564"/>
        <v/>
      </c>
      <c r="T2139" s="192" t="str">
        <f t="shared" si="1565"/>
        <v/>
      </c>
      <c r="U2139" s="303" t="str">
        <f t="shared" si="1566"/>
        <v/>
      </c>
      <c r="V2139" s="300" t="str">
        <f t="shared" si="1567"/>
        <v/>
      </c>
      <c r="W2139" s="192" t="str">
        <f t="shared" si="1568"/>
        <v/>
      </c>
      <c r="X2139" s="303" t="str">
        <f t="shared" si="1569"/>
        <v/>
      </c>
      <c r="Y2139" s="300" t="str">
        <f t="shared" si="1570"/>
        <v/>
      </c>
      <c r="Z2139" s="300" t="str">
        <f t="shared" si="1571"/>
        <v/>
      </c>
      <c r="AA2139" s="303" t="str">
        <f t="shared" si="1572"/>
        <v/>
      </c>
      <c r="AB2139" s="300" t="str">
        <f t="shared" si="1573"/>
        <v/>
      </c>
      <c r="AC2139" s="300" t="str">
        <f t="shared" si="1574"/>
        <v/>
      </c>
      <c r="AD2139" s="300" t="str">
        <f t="shared" si="1575"/>
        <v/>
      </c>
      <c r="AE2139" s="192" t="str">
        <f t="shared" si="1576"/>
        <v/>
      </c>
      <c r="AF2139" s="192" t="str">
        <f t="shared" si="1577"/>
        <v/>
      </c>
      <c r="AG2139" s="192"/>
      <c r="AJ2139" s="300" t="str">
        <f t="shared" si="1578"/>
        <v/>
      </c>
      <c r="AK2139" s="300" t="str">
        <f t="shared" si="1579"/>
        <v/>
      </c>
      <c r="AL2139" s="300" t="str">
        <f t="shared" si="1580"/>
        <v/>
      </c>
      <c r="AM2139" s="300" t="str">
        <f t="shared" si="1581"/>
        <v/>
      </c>
      <c r="AN2139" s="300" t="str">
        <f t="shared" si="1582"/>
        <v/>
      </c>
      <c r="AO2139" s="300" t="str">
        <f t="shared" si="1583"/>
        <v/>
      </c>
      <c r="AP2139" s="300" t="str">
        <f t="shared" si="1584"/>
        <v/>
      </c>
      <c r="AQ2139" s="300" t="str">
        <f t="shared" si="1585"/>
        <v/>
      </c>
      <c r="AR2139" s="306" t="str">
        <f t="shared" si="1586"/>
        <v/>
      </c>
      <c r="AS2139" s="300" t="str">
        <f t="shared" si="1587"/>
        <v/>
      </c>
      <c r="AT2139" s="300" t="str">
        <f t="shared" si="1588"/>
        <v/>
      </c>
      <c r="AU2139" s="192" t="str">
        <f t="shared" si="1589"/>
        <v>рбс</v>
      </c>
      <c r="AV2139" s="192" t="str">
        <f t="shared" si="1590"/>
        <v>рбс87520645общком</v>
      </c>
      <c r="AW2139" s="191">
        <f t="shared" si="1591"/>
        <v>0</v>
      </c>
      <c r="AX2139" s="191">
        <f t="shared" si="1592"/>
        <v>0</v>
      </c>
      <c r="AY2139" s="191">
        <f t="shared" si="1593"/>
        <v>73464</v>
      </c>
      <c r="AZ2139" s="191">
        <f t="shared" si="1594"/>
        <v>68394.75</v>
      </c>
      <c r="BA2139" s="193">
        <f t="shared" si="1595"/>
        <v>1</v>
      </c>
      <c r="BB2139" s="193">
        <f t="shared" si="1596"/>
        <v>1</v>
      </c>
      <c r="BC2139" s="193">
        <f t="shared" si="1597"/>
        <v>1</v>
      </c>
      <c r="BD2139" s="191">
        <f t="shared" si="1557"/>
        <v>73464</v>
      </c>
      <c r="BE2139" s="191">
        <f t="shared" si="1598"/>
        <v>68394.75</v>
      </c>
      <c r="BF2139" s="210">
        <f t="shared" si="1599"/>
        <v>73464</v>
      </c>
      <c r="BG2139" s="211">
        <f t="shared" si="1600"/>
        <v>73464</v>
      </c>
      <c r="BH2139" s="289"/>
      <c r="BI2139" s="289"/>
      <c r="BL2139" s="233" t="str">
        <f t="shared" si="1601"/>
        <v/>
      </c>
    </row>
    <row r="2140" spans="1:64" ht="12" hidden="1" customHeight="1">
      <c r="A2140" s="333" t="s">
        <v>783</v>
      </c>
      <c r="B2140" s="381" t="s">
        <v>327</v>
      </c>
      <c r="C2140" s="333" t="s">
        <v>784</v>
      </c>
      <c r="D2140" s="381" t="s">
        <v>316</v>
      </c>
      <c r="E2140" s="381" t="s">
        <v>1450</v>
      </c>
      <c r="F2140" s="381" t="s">
        <v>608</v>
      </c>
      <c r="G2140" s="381" t="s">
        <v>385</v>
      </c>
      <c r="H2140" s="100" t="s">
        <v>653</v>
      </c>
      <c r="I2140" s="381" t="s">
        <v>339</v>
      </c>
      <c r="J2140" s="382">
        <v>897776.68</v>
      </c>
      <c r="K2140" s="382">
        <v>791275.94</v>
      </c>
      <c r="L2140" s="191" t="str">
        <f t="shared" si="1560"/>
        <v>875206450701011007408011121110</v>
      </c>
      <c r="M2140" s="192">
        <f t="array" ref="M2140">IF(COUNT(SEARCH(Удалить_Роспись_КВСР,$B2140)*SEARCH(Удалить_Роспись_ПБС,$C2140)*SEARCH(Удалить_Роспись_КФСР, $D2140)*SEARCH(Удалить_Роспись_КЦСР,$E2140)*SEARCH(Удалить_Роспись_КВР,$F2140)*SEARCH(Удалить_Роспись_ЭК,$H2140)*SEARCH(Удалить_Роспись_КР,$I2140))&gt;0,0,1)</f>
        <v>0</v>
      </c>
      <c r="N2140" s="192">
        <v>0</v>
      </c>
      <c r="O2140" s="192" t="str">
        <f t="shared" si="1561"/>
        <v/>
      </c>
      <c r="P2140" s="192" t="str">
        <f t="shared" si="1602"/>
        <v/>
      </c>
      <c r="Q2140" s="300" t="str">
        <f t="shared" si="1562"/>
        <v/>
      </c>
      <c r="R2140" s="300" t="str">
        <f t="shared" si="1563"/>
        <v/>
      </c>
      <c r="S2140" s="300" t="str">
        <f t="shared" si="1564"/>
        <v/>
      </c>
      <c r="T2140" s="192" t="str">
        <f t="shared" si="1565"/>
        <v/>
      </c>
      <c r="U2140" s="303" t="str">
        <f t="shared" si="1566"/>
        <v/>
      </c>
      <c r="V2140" s="300" t="str">
        <f t="shared" si="1567"/>
        <v/>
      </c>
      <c r="W2140" s="192" t="str">
        <f t="shared" si="1568"/>
        <v/>
      </c>
      <c r="X2140" s="303" t="str">
        <f t="shared" si="1569"/>
        <v/>
      </c>
      <c r="Y2140" s="300" t="str">
        <f t="shared" si="1570"/>
        <v/>
      </c>
      <c r="Z2140" s="300" t="str">
        <f t="shared" si="1571"/>
        <v/>
      </c>
      <c r="AA2140" s="303" t="str">
        <f t="shared" si="1572"/>
        <v/>
      </c>
      <c r="AB2140" s="300" t="str">
        <f t="shared" si="1573"/>
        <v/>
      </c>
      <c r="AC2140" s="300" t="str">
        <f t="shared" si="1574"/>
        <v/>
      </c>
      <c r="AD2140" s="300" t="str">
        <f t="shared" si="1575"/>
        <v/>
      </c>
      <c r="AE2140" s="192" t="str">
        <f t="shared" si="1576"/>
        <v/>
      </c>
      <c r="AF2140" s="192" t="str">
        <f t="shared" si="1577"/>
        <v/>
      </c>
      <c r="AG2140" s="192"/>
      <c r="AJ2140" s="300" t="str">
        <f t="shared" si="1578"/>
        <v/>
      </c>
      <c r="AK2140" s="300" t="str">
        <f t="shared" si="1579"/>
        <v/>
      </c>
      <c r="AL2140" s="300" t="str">
        <f t="shared" si="1580"/>
        <v/>
      </c>
      <c r="AM2140" s="300" t="str">
        <f t="shared" si="1581"/>
        <v/>
      </c>
      <c r="AN2140" s="300" t="str">
        <f t="shared" si="1582"/>
        <v/>
      </c>
      <c r="AO2140" s="300" t="str">
        <f t="shared" si="1583"/>
        <v/>
      </c>
      <c r="AP2140" s="300" t="str">
        <f t="shared" si="1584"/>
        <v/>
      </c>
      <c r="AQ2140" s="300" t="str">
        <f t="shared" si="1585"/>
        <v/>
      </c>
      <c r="AR2140" s="306" t="str">
        <f t="shared" si="1586"/>
        <v/>
      </c>
      <c r="AS2140" s="300" t="str">
        <f t="shared" si="1587"/>
        <v/>
      </c>
      <c r="AT2140" s="300" t="str">
        <f t="shared" si="1588"/>
        <v/>
      </c>
      <c r="AU2140" s="192" t="str">
        <f t="shared" si="1589"/>
        <v>рбс</v>
      </c>
      <c r="AV2140" s="192" t="str">
        <f t="shared" si="1590"/>
        <v>рбс87520645общопл</v>
      </c>
      <c r="AW2140" s="191">
        <f t="shared" si="1591"/>
        <v>0</v>
      </c>
      <c r="AX2140" s="191">
        <f t="shared" si="1592"/>
        <v>0</v>
      </c>
      <c r="AY2140" s="191">
        <f t="shared" si="1593"/>
        <v>0</v>
      </c>
      <c r="AZ2140" s="191">
        <f t="shared" si="1594"/>
        <v>0</v>
      </c>
      <c r="BA2140" s="193">
        <f t="shared" si="1595"/>
        <v>1</v>
      </c>
      <c r="BB2140" s="193">
        <f t="shared" si="1596"/>
        <v>1</v>
      </c>
      <c r="BC2140" s="193">
        <f t="shared" si="1597"/>
        <v>1</v>
      </c>
      <c r="BD2140" s="191">
        <f t="shared" si="1557"/>
        <v>0</v>
      </c>
      <c r="BE2140" s="191">
        <f t="shared" si="1598"/>
        <v>0</v>
      </c>
      <c r="BF2140" s="210">
        <f t="shared" si="1599"/>
        <v>0</v>
      </c>
      <c r="BG2140" s="211">
        <f t="shared" si="1600"/>
        <v>0</v>
      </c>
      <c r="BH2140" s="289"/>
      <c r="BI2140" s="289"/>
      <c r="BL2140" s="233" t="str">
        <f t="shared" si="1601"/>
        <v/>
      </c>
    </row>
    <row r="2141" spans="1:64" ht="12" hidden="1" customHeight="1">
      <c r="A2141" s="333" t="s">
        <v>783</v>
      </c>
      <c r="B2141" s="381" t="s">
        <v>327</v>
      </c>
      <c r="C2141" s="333" t="s">
        <v>784</v>
      </c>
      <c r="D2141" s="381" t="s">
        <v>316</v>
      </c>
      <c r="E2141" s="381" t="s">
        <v>1450</v>
      </c>
      <c r="F2141" s="381" t="s">
        <v>589</v>
      </c>
      <c r="G2141" s="381" t="s">
        <v>386</v>
      </c>
      <c r="H2141" s="100" t="s">
        <v>653</v>
      </c>
      <c r="I2141" s="381" t="s">
        <v>339</v>
      </c>
      <c r="J2141" s="382">
        <v>8000</v>
      </c>
      <c r="K2141" s="382">
        <v>0</v>
      </c>
      <c r="L2141" s="191" t="str">
        <f t="shared" si="1560"/>
        <v>875206450701011007408011221210</v>
      </c>
      <c r="M2141" s="192">
        <f t="array" ref="M2141">IF(COUNT(SEARCH(Удалить_Роспись_КВСР,$B2141)*SEARCH(Удалить_Роспись_ПБС,$C2141)*SEARCH(Удалить_Роспись_КФСР, $D2141)*SEARCH(Удалить_Роспись_КЦСР,$E2141)*SEARCH(Удалить_Роспись_КВР,$F2141)*SEARCH(Удалить_Роспись_ЭК,$H2141)*SEARCH(Удалить_Роспись_КР,$I2141))&gt;0,0,1)</f>
        <v>0</v>
      </c>
      <c r="N2141" s="192">
        <v>0</v>
      </c>
      <c r="O2141" s="192" t="str">
        <f t="shared" si="1561"/>
        <v/>
      </c>
      <c r="P2141" s="192" t="str">
        <f t="shared" si="1602"/>
        <v/>
      </c>
      <c r="Q2141" s="300" t="str">
        <f t="shared" si="1562"/>
        <v/>
      </c>
      <c r="R2141" s="300" t="str">
        <f t="shared" si="1563"/>
        <v/>
      </c>
      <c r="S2141" s="300" t="str">
        <f t="shared" si="1564"/>
        <v/>
      </c>
      <c r="T2141" s="192" t="str">
        <f t="shared" si="1565"/>
        <v/>
      </c>
      <c r="U2141" s="303" t="str">
        <f t="shared" si="1566"/>
        <v/>
      </c>
      <c r="V2141" s="300" t="str">
        <f t="shared" si="1567"/>
        <v/>
      </c>
      <c r="W2141" s="192" t="str">
        <f t="shared" si="1568"/>
        <v/>
      </c>
      <c r="X2141" s="303" t="str">
        <f t="shared" si="1569"/>
        <v/>
      </c>
      <c r="Y2141" s="300" t="str">
        <f t="shared" si="1570"/>
        <v/>
      </c>
      <c r="Z2141" s="300" t="str">
        <f t="shared" si="1571"/>
        <v/>
      </c>
      <c r="AA2141" s="303" t="str">
        <f t="shared" si="1572"/>
        <v/>
      </c>
      <c r="AB2141" s="300" t="str">
        <f t="shared" si="1573"/>
        <v/>
      </c>
      <c r="AC2141" s="300" t="str">
        <f t="shared" si="1574"/>
        <v/>
      </c>
      <c r="AD2141" s="300" t="str">
        <f t="shared" si="1575"/>
        <v/>
      </c>
      <c r="AE2141" s="192" t="str">
        <f t="shared" si="1576"/>
        <v/>
      </c>
      <c r="AF2141" s="192" t="str">
        <f t="shared" si="1577"/>
        <v/>
      </c>
      <c r="AG2141" s="192"/>
      <c r="AJ2141" s="300" t="str">
        <f t="shared" si="1578"/>
        <v/>
      </c>
      <c r="AK2141" s="300" t="str">
        <f t="shared" si="1579"/>
        <v/>
      </c>
      <c r="AL2141" s="300" t="str">
        <f t="shared" si="1580"/>
        <v/>
      </c>
      <c r="AM2141" s="300" t="str">
        <f t="shared" si="1581"/>
        <v/>
      </c>
      <c r="AN2141" s="300" t="str">
        <f t="shared" si="1582"/>
        <v/>
      </c>
      <c r="AO2141" s="300" t="str">
        <f t="shared" si="1583"/>
        <v/>
      </c>
      <c r="AP2141" s="300" t="str">
        <f t="shared" si="1584"/>
        <v/>
      </c>
      <c r="AQ2141" s="300" t="str">
        <f t="shared" si="1585"/>
        <v/>
      </c>
      <c r="AR2141" s="306" t="str">
        <f t="shared" si="1586"/>
        <v/>
      </c>
      <c r="AS2141" s="300" t="str">
        <f t="shared" si="1587"/>
        <v/>
      </c>
      <c r="AT2141" s="300" t="str">
        <f t="shared" si="1588"/>
        <v/>
      </c>
      <c r="AU2141" s="192" t="str">
        <f t="shared" si="1589"/>
        <v>рбс</v>
      </c>
      <c r="AV2141" s="192" t="str">
        <f t="shared" si="1590"/>
        <v>рбс87520645общпро</v>
      </c>
      <c r="AW2141" s="191">
        <f t="shared" si="1591"/>
        <v>0</v>
      </c>
      <c r="AX2141" s="191">
        <f t="shared" si="1592"/>
        <v>0</v>
      </c>
      <c r="AY2141" s="191">
        <f t="shared" si="1593"/>
        <v>0</v>
      </c>
      <c r="AZ2141" s="191">
        <f t="shared" si="1594"/>
        <v>0</v>
      </c>
      <c r="BA2141" s="193">
        <f t="shared" si="1595"/>
        <v>1</v>
      </c>
      <c r="BB2141" s="193">
        <f t="shared" si="1596"/>
        <v>1</v>
      </c>
      <c r="BC2141" s="193">
        <f t="shared" si="1597"/>
        <v>1</v>
      </c>
      <c r="BD2141" s="191">
        <f t="shared" si="1557"/>
        <v>0</v>
      </c>
      <c r="BE2141" s="191">
        <f t="shared" si="1598"/>
        <v>0</v>
      </c>
      <c r="BF2141" s="210">
        <f t="shared" si="1599"/>
        <v>0</v>
      </c>
      <c r="BG2141" s="211">
        <f t="shared" si="1600"/>
        <v>0</v>
      </c>
      <c r="BH2141" s="289"/>
      <c r="BI2141" s="289"/>
      <c r="BL2141" s="233" t="str">
        <f t="shared" si="1601"/>
        <v/>
      </c>
    </row>
    <row r="2142" spans="1:64" ht="12" hidden="1" customHeight="1">
      <c r="A2142" s="333" t="s">
        <v>783</v>
      </c>
      <c r="B2142" s="381" t="s">
        <v>327</v>
      </c>
      <c r="C2142" s="333" t="s">
        <v>784</v>
      </c>
      <c r="D2142" s="381" t="s">
        <v>316</v>
      </c>
      <c r="E2142" s="381" t="s">
        <v>1450</v>
      </c>
      <c r="F2142" s="381" t="s">
        <v>902</v>
      </c>
      <c r="G2142" s="381" t="s">
        <v>387</v>
      </c>
      <c r="H2142" s="100" t="s">
        <v>653</v>
      </c>
      <c r="I2142" s="381" t="s">
        <v>339</v>
      </c>
      <c r="J2142" s="382">
        <v>271128.57</v>
      </c>
      <c r="K2142" s="382">
        <v>232047.07</v>
      </c>
      <c r="L2142" s="191" t="str">
        <f t="shared" si="1560"/>
        <v>875206450701011007408011921310</v>
      </c>
      <c r="M2142" s="192">
        <f t="array" ref="M2142">IF(COUNT(SEARCH(Удалить_Роспись_КВСР,$B2142)*SEARCH(Удалить_Роспись_ПБС,$C2142)*SEARCH(Удалить_Роспись_КФСР, $D2142)*SEARCH(Удалить_Роспись_КЦСР,$E2142)*SEARCH(Удалить_Роспись_КВР,$F2142)*SEARCH(Удалить_Роспись_ЭК,$H2142)*SEARCH(Удалить_Роспись_КР,$I2142))&gt;0,0,1)</f>
        <v>0</v>
      </c>
      <c r="N2142" s="192">
        <v>0</v>
      </c>
      <c r="O2142" s="192" t="str">
        <f t="shared" si="1561"/>
        <v/>
      </c>
      <c r="P2142" s="192" t="str">
        <f t="shared" si="1602"/>
        <v/>
      </c>
      <c r="Q2142" s="300" t="str">
        <f t="shared" si="1562"/>
        <v/>
      </c>
      <c r="R2142" s="300" t="str">
        <f t="shared" si="1563"/>
        <v/>
      </c>
      <c r="S2142" s="300" t="str">
        <f t="shared" si="1564"/>
        <v/>
      </c>
      <c r="T2142" s="192" t="str">
        <f t="shared" si="1565"/>
        <v/>
      </c>
      <c r="U2142" s="303" t="str">
        <f t="shared" si="1566"/>
        <v/>
      </c>
      <c r="V2142" s="300" t="str">
        <f t="shared" si="1567"/>
        <v/>
      </c>
      <c r="W2142" s="192" t="str">
        <f t="shared" si="1568"/>
        <v/>
      </c>
      <c r="X2142" s="303" t="str">
        <f t="shared" si="1569"/>
        <v/>
      </c>
      <c r="Y2142" s="300" t="str">
        <f t="shared" si="1570"/>
        <v/>
      </c>
      <c r="Z2142" s="300" t="str">
        <f t="shared" si="1571"/>
        <v/>
      </c>
      <c r="AA2142" s="303" t="str">
        <f t="shared" si="1572"/>
        <v/>
      </c>
      <c r="AB2142" s="300" t="str">
        <f t="shared" si="1573"/>
        <v/>
      </c>
      <c r="AC2142" s="300" t="str">
        <f t="shared" si="1574"/>
        <v/>
      </c>
      <c r="AD2142" s="300" t="str">
        <f t="shared" si="1575"/>
        <v/>
      </c>
      <c r="AE2142" s="192" t="str">
        <f t="shared" si="1576"/>
        <v/>
      </c>
      <c r="AF2142" s="192" t="str">
        <f t="shared" si="1577"/>
        <v/>
      </c>
      <c r="AG2142" s="192"/>
      <c r="AJ2142" s="300" t="str">
        <f t="shared" si="1578"/>
        <v/>
      </c>
      <c r="AK2142" s="300" t="str">
        <f t="shared" si="1579"/>
        <v/>
      </c>
      <c r="AL2142" s="300" t="str">
        <f t="shared" si="1580"/>
        <v/>
      </c>
      <c r="AM2142" s="300" t="str">
        <f t="shared" si="1581"/>
        <v/>
      </c>
      <c r="AN2142" s="300" t="str">
        <f t="shared" si="1582"/>
        <v/>
      </c>
      <c r="AO2142" s="300" t="str">
        <f t="shared" si="1583"/>
        <v/>
      </c>
      <c r="AP2142" s="300" t="str">
        <f t="shared" si="1584"/>
        <v/>
      </c>
      <c r="AQ2142" s="300" t="str">
        <f t="shared" si="1585"/>
        <v/>
      </c>
      <c r="AR2142" s="306" t="str">
        <f t="shared" si="1586"/>
        <v/>
      </c>
      <c r="AS2142" s="300" t="str">
        <f t="shared" si="1587"/>
        <v/>
      </c>
      <c r="AT2142" s="300" t="str">
        <f t="shared" si="1588"/>
        <v/>
      </c>
      <c r="AU2142" s="192" t="str">
        <f t="shared" si="1589"/>
        <v>рбс</v>
      </c>
      <c r="AV2142" s="192" t="str">
        <f t="shared" si="1590"/>
        <v>рбс87520645общопл</v>
      </c>
      <c r="AW2142" s="191">
        <f t="shared" si="1591"/>
        <v>0</v>
      </c>
      <c r="AX2142" s="191">
        <f t="shared" si="1592"/>
        <v>0</v>
      </c>
      <c r="AY2142" s="191">
        <f t="shared" si="1593"/>
        <v>0</v>
      </c>
      <c r="AZ2142" s="191">
        <f t="shared" si="1594"/>
        <v>0</v>
      </c>
      <c r="BA2142" s="193">
        <f t="shared" si="1595"/>
        <v>1</v>
      </c>
      <c r="BB2142" s="193">
        <f t="shared" si="1596"/>
        <v>1</v>
      </c>
      <c r="BC2142" s="193">
        <f t="shared" si="1597"/>
        <v>1</v>
      </c>
      <c r="BD2142" s="191">
        <f t="shared" si="1557"/>
        <v>0</v>
      </c>
      <c r="BE2142" s="191">
        <f t="shared" si="1598"/>
        <v>0</v>
      </c>
      <c r="BF2142" s="210">
        <f t="shared" si="1599"/>
        <v>0</v>
      </c>
      <c r="BG2142" s="211">
        <f t="shared" si="1600"/>
        <v>0</v>
      </c>
      <c r="BH2142" s="289"/>
      <c r="BI2142" s="289"/>
      <c r="BL2142" s="233" t="str">
        <f t="shared" si="1601"/>
        <v/>
      </c>
    </row>
    <row r="2143" spans="1:64" ht="12" hidden="1" customHeight="1">
      <c r="A2143" s="333" t="s">
        <v>783</v>
      </c>
      <c r="B2143" s="381" t="s">
        <v>327</v>
      </c>
      <c r="C2143" s="333" t="s">
        <v>784</v>
      </c>
      <c r="D2143" s="381" t="s">
        <v>316</v>
      </c>
      <c r="E2143" s="381" t="s">
        <v>1450</v>
      </c>
      <c r="F2143" s="381" t="s">
        <v>586</v>
      </c>
      <c r="G2143" s="381" t="s">
        <v>389</v>
      </c>
      <c r="H2143" s="100" t="s">
        <v>653</v>
      </c>
      <c r="I2143" s="381" t="s">
        <v>339</v>
      </c>
      <c r="J2143" s="382">
        <v>9100</v>
      </c>
      <c r="K2143" s="382">
        <v>0</v>
      </c>
      <c r="L2143" s="191" t="str">
        <f t="shared" si="1560"/>
        <v>875206450701011007408024422610</v>
      </c>
      <c r="M2143" s="192">
        <f t="array" ref="M2143">IF(COUNT(SEARCH(Удалить_Роспись_КВСР,$B2143)*SEARCH(Удалить_Роспись_ПБС,$C2143)*SEARCH(Удалить_Роспись_КФСР, $D2143)*SEARCH(Удалить_Роспись_КЦСР,$E2143)*SEARCH(Удалить_Роспись_КВР,$F2143)*SEARCH(Удалить_Роспись_ЭК,$H2143)*SEARCH(Удалить_Роспись_КР,$I2143))&gt;0,0,1)</f>
        <v>0</v>
      </c>
      <c r="N2143" s="192">
        <v>0</v>
      </c>
      <c r="O2143" s="192" t="str">
        <f t="shared" si="1561"/>
        <v/>
      </c>
      <c r="P2143" s="192" t="str">
        <f t="shared" si="1602"/>
        <v/>
      </c>
      <c r="Q2143" s="300" t="str">
        <f t="shared" si="1562"/>
        <v/>
      </c>
      <c r="R2143" s="300" t="str">
        <f t="shared" si="1563"/>
        <v/>
      </c>
      <c r="S2143" s="300" t="str">
        <f t="shared" si="1564"/>
        <v/>
      </c>
      <c r="T2143" s="192" t="str">
        <f t="shared" si="1565"/>
        <v/>
      </c>
      <c r="U2143" s="303" t="str">
        <f t="shared" si="1566"/>
        <v/>
      </c>
      <c r="V2143" s="300" t="str">
        <f t="shared" si="1567"/>
        <v/>
      </c>
      <c r="W2143" s="192" t="str">
        <f t="shared" si="1568"/>
        <v/>
      </c>
      <c r="X2143" s="303" t="str">
        <f t="shared" si="1569"/>
        <v/>
      </c>
      <c r="Y2143" s="300" t="str">
        <f t="shared" si="1570"/>
        <v/>
      </c>
      <c r="Z2143" s="300" t="str">
        <f t="shared" si="1571"/>
        <v/>
      </c>
      <c r="AA2143" s="303" t="str">
        <f t="shared" si="1572"/>
        <v/>
      </c>
      <c r="AB2143" s="300" t="str">
        <f t="shared" si="1573"/>
        <v/>
      </c>
      <c r="AC2143" s="300" t="str">
        <f t="shared" si="1574"/>
        <v/>
      </c>
      <c r="AD2143" s="300" t="str">
        <f t="shared" si="1575"/>
        <v/>
      </c>
      <c r="AE2143" s="192" t="str">
        <f t="shared" si="1576"/>
        <v/>
      </c>
      <c r="AF2143" s="192" t="str">
        <f t="shared" si="1577"/>
        <v/>
      </c>
      <c r="AG2143" s="192"/>
      <c r="AJ2143" s="300" t="str">
        <f t="shared" si="1578"/>
        <v/>
      </c>
      <c r="AK2143" s="300" t="str">
        <f t="shared" si="1579"/>
        <v/>
      </c>
      <c r="AL2143" s="300" t="str">
        <f t="shared" si="1580"/>
        <v/>
      </c>
      <c r="AM2143" s="300" t="str">
        <f t="shared" si="1581"/>
        <v/>
      </c>
      <c r="AN2143" s="300" t="str">
        <f t="shared" si="1582"/>
        <v/>
      </c>
      <c r="AO2143" s="300" t="str">
        <f t="shared" si="1583"/>
        <v/>
      </c>
      <c r="AP2143" s="300" t="str">
        <f t="shared" si="1584"/>
        <v/>
      </c>
      <c r="AQ2143" s="300" t="str">
        <f t="shared" si="1585"/>
        <v/>
      </c>
      <c r="AR2143" s="306" t="str">
        <f t="shared" si="1586"/>
        <v/>
      </c>
      <c r="AS2143" s="300" t="str">
        <f t="shared" si="1587"/>
        <v/>
      </c>
      <c r="AT2143" s="300" t="str">
        <f t="shared" si="1588"/>
        <v/>
      </c>
      <c r="AU2143" s="192" t="str">
        <f t="shared" si="1589"/>
        <v>рбс</v>
      </c>
      <c r="AV2143" s="192" t="str">
        <f t="shared" si="1590"/>
        <v>рбс87520645общпро</v>
      </c>
      <c r="AW2143" s="191">
        <f t="shared" si="1591"/>
        <v>0</v>
      </c>
      <c r="AX2143" s="191">
        <f t="shared" si="1592"/>
        <v>0</v>
      </c>
      <c r="AY2143" s="191">
        <f t="shared" si="1593"/>
        <v>0</v>
      </c>
      <c r="AZ2143" s="191">
        <f t="shared" si="1594"/>
        <v>0</v>
      </c>
      <c r="BA2143" s="193">
        <f t="shared" si="1595"/>
        <v>1</v>
      </c>
      <c r="BB2143" s="193">
        <f t="shared" si="1596"/>
        <v>1</v>
      </c>
      <c r="BC2143" s="193">
        <f t="shared" si="1597"/>
        <v>1</v>
      </c>
      <c r="BD2143" s="191">
        <f t="shared" si="1557"/>
        <v>0</v>
      </c>
      <c r="BE2143" s="191">
        <f t="shared" si="1598"/>
        <v>0</v>
      </c>
      <c r="BF2143" s="210">
        <f t="shared" si="1599"/>
        <v>0</v>
      </c>
      <c r="BG2143" s="211">
        <f t="shared" si="1600"/>
        <v>0</v>
      </c>
      <c r="BH2143" s="289"/>
      <c r="BI2143" s="289"/>
      <c r="BL2143" s="233" t="str">
        <f t="shared" si="1601"/>
        <v/>
      </c>
    </row>
    <row r="2144" spans="1:64" ht="12" hidden="1" customHeight="1">
      <c r="A2144" s="333" t="s">
        <v>783</v>
      </c>
      <c r="B2144" s="381" t="s">
        <v>327</v>
      </c>
      <c r="C2144" s="333" t="s">
        <v>784</v>
      </c>
      <c r="D2144" s="381" t="s">
        <v>316</v>
      </c>
      <c r="E2144" s="381" t="s">
        <v>1451</v>
      </c>
      <c r="F2144" s="381" t="s">
        <v>608</v>
      </c>
      <c r="G2144" s="381" t="s">
        <v>385</v>
      </c>
      <c r="H2144" s="100" t="s">
        <v>653</v>
      </c>
      <c r="I2144" s="381" t="s">
        <v>339</v>
      </c>
      <c r="J2144" s="382">
        <v>1855754.56</v>
      </c>
      <c r="K2144" s="382">
        <v>1147904.55</v>
      </c>
      <c r="L2144" s="191" t="str">
        <f t="shared" si="1560"/>
        <v>875206450701011007588011121110</v>
      </c>
      <c r="M2144" s="192">
        <f t="array" ref="M2144">IF(COUNT(SEARCH(Удалить_Роспись_КВСР,$B2144)*SEARCH(Удалить_Роспись_ПБС,$C2144)*SEARCH(Удалить_Роспись_КФСР, $D2144)*SEARCH(Удалить_Роспись_КЦСР,$E2144)*SEARCH(Удалить_Роспись_КВР,$F2144)*SEARCH(Удалить_Роспись_ЭК,$H2144)*SEARCH(Удалить_Роспись_КР,$I2144))&gt;0,0,1)</f>
        <v>0</v>
      </c>
      <c r="N2144" s="192">
        <v>0</v>
      </c>
      <c r="O2144" s="192" t="str">
        <f t="shared" si="1561"/>
        <v/>
      </c>
      <c r="P2144" s="192" t="str">
        <f t="shared" si="1602"/>
        <v/>
      </c>
      <c r="Q2144" s="300" t="str">
        <f t="shared" si="1562"/>
        <v/>
      </c>
      <c r="R2144" s="300" t="str">
        <f t="shared" si="1563"/>
        <v/>
      </c>
      <c r="S2144" s="300" t="str">
        <f t="shared" si="1564"/>
        <v/>
      </c>
      <c r="T2144" s="192" t="str">
        <f t="shared" si="1565"/>
        <v/>
      </c>
      <c r="U2144" s="303" t="str">
        <f t="shared" si="1566"/>
        <v/>
      </c>
      <c r="V2144" s="300" t="str">
        <f t="shared" si="1567"/>
        <v/>
      </c>
      <c r="W2144" s="192" t="str">
        <f t="shared" si="1568"/>
        <v/>
      </c>
      <c r="X2144" s="303" t="str">
        <f t="shared" si="1569"/>
        <v/>
      </c>
      <c r="Y2144" s="300" t="str">
        <f t="shared" si="1570"/>
        <v/>
      </c>
      <c r="Z2144" s="300" t="str">
        <f t="shared" si="1571"/>
        <v/>
      </c>
      <c r="AA2144" s="303" t="str">
        <f t="shared" si="1572"/>
        <v/>
      </c>
      <c r="AB2144" s="300" t="str">
        <f t="shared" si="1573"/>
        <v/>
      </c>
      <c r="AC2144" s="300" t="str">
        <f t="shared" si="1574"/>
        <v/>
      </c>
      <c r="AD2144" s="300" t="str">
        <f t="shared" si="1575"/>
        <v/>
      </c>
      <c r="AE2144" s="192" t="str">
        <f t="shared" si="1576"/>
        <v/>
      </c>
      <c r="AF2144" s="192" t="str">
        <f t="shared" si="1577"/>
        <v/>
      </c>
      <c r="AG2144" s="192"/>
      <c r="AJ2144" s="300" t="str">
        <f t="shared" si="1578"/>
        <v/>
      </c>
      <c r="AK2144" s="300" t="str">
        <f t="shared" si="1579"/>
        <v/>
      </c>
      <c r="AL2144" s="300" t="str">
        <f t="shared" si="1580"/>
        <v/>
      </c>
      <c r="AM2144" s="300" t="str">
        <f t="shared" si="1581"/>
        <v/>
      </c>
      <c r="AN2144" s="300" t="str">
        <f t="shared" si="1582"/>
        <v/>
      </c>
      <c r="AO2144" s="300" t="str">
        <f t="shared" si="1583"/>
        <v/>
      </c>
      <c r="AP2144" s="300" t="str">
        <f t="shared" si="1584"/>
        <v/>
      </c>
      <c r="AQ2144" s="300" t="str">
        <f t="shared" si="1585"/>
        <v/>
      </c>
      <c r="AR2144" s="306" t="str">
        <f t="shared" si="1586"/>
        <v/>
      </c>
      <c r="AS2144" s="300" t="str">
        <f t="shared" si="1587"/>
        <v/>
      </c>
      <c r="AT2144" s="300" t="str">
        <f t="shared" si="1588"/>
        <v/>
      </c>
      <c r="AU2144" s="192" t="str">
        <f t="shared" si="1589"/>
        <v>рбс</v>
      </c>
      <c r="AV2144" s="192" t="str">
        <f t="shared" si="1590"/>
        <v>рбс87520645общопл</v>
      </c>
      <c r="AW2144" s="191">
        <f t="shared" si="1591"/>
        <v>0</v>
      </c>
      <c r="AX2144" s="191">
        <f t="shared" si="1592"/>
        <v>0</v>
      </c>
      <c r="AY2144" s="191">
        <f t="shared" si="1593"/>
        <v>0</v>
      </c>
      <c r="AZ2144" s="191">
        <f t="shared" si="1594"/>
        <v>0</v>
      </c>
      <c r="BA2144" s="193">
        <f t="shared" si="1595"/>
        <v>1</v>
      </c>
      <c r="BB2144" s="193">
        <f t="shared" si="1596"/>
        <v>1</v>
      </c>
      <c r="BC2144" s="193">
        <f t="shared" si="1597"/>
        <v>1</v>
      </c>
      <c r="BD2144" s="191">
        <f t="shared" si="1557"/>
        <v>0</v>
      </c>
      <c r="BE2144" s="191">
        <f t="shared" si="1598"/>
        <v>0</v>
      </c>
      <c r="BF2144" s="210">
        <f t="shared" si="1599"/>
        <v>0</v>
      </c>
      <c r="BG2144" s="211">
        <f t="shared" si="1600"/>
        <v>0</v>
      </c>
      <c r="BH2144" s="289"/>
      <c r="BI2144" s="289"/>
      <c r="BL2144" s="233" t="str">
        <f t="shared" si="1601"/>
        <v/>
      </c>
    </row>
    <row r="2145" spans="1:64" ht="12" hidden="1" customHeight="1">
      <c r="A2145" s="333" t="s">
        <v>783</v>
      </c>
      <c r="B2145" s="381" t="s">
        <v>327</v>
      </c>
      <c r="C2145" s="333" t="s">
        <v>784</v>
      </c>
      <c r="D2145" s="381" t="s">
        <v>316</v>
      </c>
      <c r="E2145" s="381" t="s">
        <v>1451</v>
      </c>
      <c r="F2145" s="381" t="s">
        <v>589</v>
      </c>
      <c r="G2145" s="381" t="s">
        <v>386</v>
      </c>
      <c r="H2145" s="100" t="s">
        <v>653</v>
      </c>
      <c r="I2145" s="381" t="s">
        <v>339</v>
      </c>
      <c r="J2145" s="382">
        <v>13375</v>
      </c>
      <c r="K2145" s="382">
        <v>9600</v>
      </c>
      <c r="L2145" s="191" t="str">
        <f t="shared" si="1560"/>
        <v>875206450701011007588011221210</v>
      </c>
      <c r="M2145" s="192">
        <f t="array" ref="M2145">IF(COUNT(SEARCH(Удалить_Роспись_КВСР,$B2145)*SEARCH(Удалить_Роспись_ПБС,$C2145)*SEARCH(Удалить_Роспись_КФСР, $D2145)*SEARCH(Удалить_Роспись_КЦСР,$E2145)*SEARCH(Удалить_Роспись_КВР,$F2145)*SEARCH(Удалить_Роспись_ЭК,$H2145)*SEARCH(Удалить_Роспись_КР,$I2145))&gt;0,0,1)</f>
        <v>0</v>
      </c>
      <c r="N2145" s="192">
        <v>0</v>
      </c>
      <c r="O2145" s="192" t="str">
        <f t="shared" si="1561"/>
        <v/>
      </c>
      <c r="P2145" s="192" t="str">
        <f t="shared" si="1602"/>
        <v/>
      </c>
      <c r="Q2145" s="300" t="str">
        <f t="shared" si="1562"/>
        <v/>
      </c>
      <c r="R2145" s="300" t="str">
        <f t="shared" si="1563"/>
        <v/>
      </c>
      <c r="S2145" s="300" t="str">
        <f t="shared" si="1564"/>
        <v/>
      </c>
      <c r="T2145" s="192" t="str">
        <f t="shared" si="1565"/>
        <v/>
      </c>
      <c r="U2145" s="303" t="str">
        <f t="shared" si="1566"/>
        <v/>
      </c>
      <c r="V2145" s="300" t="str">
        <f t="shared" si="1567"/>
        <v/>
      </c>
      <c r="W2145" s="192" t="str">
        <f t="shared" si="1568"/>
        <v/>
      </c>
      <c r="X2145" s="303" t="str">
        <f t="shared" si="1569"/>
        <v/>
      </c>
      <c r="Y2145" s="300" t="str">
        <f t="shared" si="1570"/>
        <v/>
      </c>
      <c r="Z2145" s="300" t="str">
        <f t="shared" si="1571"/>
        <v/>
      </c>
      <c r="AA2145" s="303" t="str">
        <f t="shared" si="1572"/>
        <v/>
      </c>
      <c r="AB2145" s="300" t="str">
        <f t="shared" si="1573"/>
        <v/>
      </c>
      <c r="AC2145" s="300" t="str">
        <f t="shared" si="1574"/>
        <v/>
      </c>
      <c r="AD2145" s="300" t="str">
        <f t="shared" si="1575"/>
        <v/>
      </c>
      <c r="AE2145" s="192" t="str">
        <f t="shared" si="1576"/>
        <v/>
      </c>
      <c r="AF2145" s="192" t="str">
        <f t="shared" si="1577"/>
        <v/>
      </c>
      <c r="AG2145" s="192"/>
      <c r="AJ2145" s="300" t="str">
        <f t="shared" si="1578"/>
        <v/>
      </c>
      <c r="AK2145" s="300" t="str">
        <f t="shared" si="1579"/>
        <v/>
      </c>
      <c r="AL2145" s="300" t="str">
        <f t="shared" si="1580"/>
        <v/>
      </c>
      <c r="AM2145" s="300" t="str">
        <f t="shared" si="1581"/>
        <v/>
      </c>
      <c r="AN2145" s="300" t="str">
        <f t="shared" si="1582"/>
        <v/>
      </c>
      <c r="AO2145" s="300" t="str">
        <f t="shared" si="1583"/>
        <v/>
      </c>
      <c r="AP2145" s="300" t="str">
        <f t="shared" si="1584"/>
        <v/>
      </c>
      <c r="AQ2145" s="300" t="str">
        <f t="shared" si="1585"/>
        <v/>
      </c>
      <c r="AR2145" s="306" t="str">
        <f t="shared" si="1586"/>
        <v/>
      </c>
      <c r="AS2145" s="300" t="str">
        <f t="shared" si="1587"/>
        <v/>
      </c>
      <c r="AT2145" s="300" t="str">
        <f t="shared" si="1588"/>
        <v/>
      </c>
      <c r="AU2145" s="192" t="str">
        <f t="shared" si="1589"/>
        <v>рбс</v>
      </c>
      <c r="AV2145" s="192" t="str">
        <f t="shared" si="1590"/>
        <v>рбс87520645общпро</v>
      </c>
      <c r="AW2145" s="191">
        <f t="shared" si="1591"/>
        <v>0</v>
      </c>
      <c r="AX2145" s="191">
        <f t="shared" si="1592"/>
        <v>0</v>
      </c>
      <c r="AY2145" s="191">
        <f t="shared" si="1593"/>
        <v>0</v>
      </c>
      <c r="AZ2145" s="191">
        <f t="shared" si="1594"/>
        <v>0</v>
      </c>
      <c r="BA2145" s="193">
        <f t="shared" si="1595"/>
        <v>1</v>
      </c>
      <c r="BB2145" s="193">
        <f t="shared" si="1596"/>
        <v>1</v>
      </c>
      <c r="BC2145" s="193">
        <f t="shared" si="1597"/>
        <v>1</v>
      </c>
      <c r="BD2145" s="191">
        <f t="shared" si="1557"/>
        <v>0</v>
      </c>
      <c r="BE2145" s="191">
        <f t="shared" si="1598"/>
        <v>0</v>
      </c>
      <c r="BF2145" s="210">
        <f t="shared" si="1599"/>
        <v>0</v>
      </c>
      <c r="BG2145" s="211">
        <f t="shared" si="1600"/>
        <v>0</v>
      </c>
      <c r="BH2145" s="289"/>
      <c r="BI2145" s="289"/>
      <c r="BL2145" s="233" t="str">
        <f t="shared" si="1601"/>
        <v/>
      </c>
    </row>
    <row r="2146" spans="1:64" ht="12" hidden="1" customHeight="1">
      <c r="A2146" s="333" t="s">
        <v>783</v>
      </c>
      <c r="B2146" s="381" t="s">
        <v>327</v>
      </c>
      <c r="C2146" s="333" t="s">
        <v>784</v>
      </c>
      <c r="D2146" s="381" t="s">
        <v>316</v>
      </c>
      <c r="E2146" s="381" t="s">
        <v>1451</v>
      </c>
      <c r="F2146" s="381" t="s">
        <v>902</v>
      </c>
      <c r="G2146" s="381" t="s">
        <v>387</v>
      </c>
      <c r="H2146" s="100" t="s">
        <v>653</v>
      </c>
      <c r="I2146" s="381" t="s">
        <v>339</v>
      </c>
      <c r="J2146" s="382">
        <v>558037.87</v>
      </c>
      <c r="K2146" s="382">
        <v>360843.68</v>
      </c>
      <c r="L2146" s="191" t="str">
        <f t="shared" si="1560"/>
        <v>875206450701011007588011921310</v>
      </c>
      <c r="M2146" s="192">
        <f t="array" ref="M2146">IF(COUNT(SEARCH(Удалить_Роспись_КВСР,$B2146)*SEARCH(Удалить_Роспись_ПБС,$C2146)*SEARCH(Удалить_Роспись_КФСР, $D2146)*SEARCH(Удалить_Роспись_КЦСР,$E2146)*SEARCH(Удалить_Роспись_КВР,$F2146)*SEARCH(Удалить_Роспись_ЭК,$H2146)*SEARCH(Удалить_Роспись_КР,$I2146))&gt;0,0,1)</f>
        <v>0</v>
      </c>
      <c r="N2146" s="192">
        <v>0</v>
      </c>
      <c r="O2146" s="192" t="str">
        <f t="shared" si="1561"/>
        <v/>
      </c>
      <c r="P2146" s="192" t="str">
        <f t="shared" si="1602"/>
        <v/>
      </c>
      <c r="Q2146" s="300" t="str">
        <f t="shared" si="1562"/>
        <v/>
      </c>
      <c r="R2146" s="300" t="str">
        <f t="shared" si="1563"/>
        <v/>
      </c>
      <c r="S2146" s="300" t="str">
        <f t="shared" si="1564"/>
        <v/>
      </c>
      <c r="T2146" s="192" t="str">
        <f t="shared" si="1565"/>
        <v/>
      </c>
      <c r="U2146" s="303" t="str">
        <f t="shared" si="1566"/>
        <v/>
      </c>
      <c r="V2146" s="300" t="str">
        <f t="shared" si="1567"/>
        <v/>
      </c>
      <c r="W2146" s="192" t="str">
        <f t="shared" si="1568"/>
        <v/>
      </c>
      <c r="X2146" s="303" t="str">
        <f t="shared" si="1569"/>
        <v/>
      </c>
      <c r="Y2146" s="300" t="str">
        <f t="shared" si="1570"/>
        <v/>
      </c>
      <c r="Z2146" s="300" t="str">
        <f t="shared" si="1571"/>
        <v/>
      </c>
      <c r="AA2146" s="303" t="str">
        <f t="shared" si="1572"/>
        <v/>
      </c>
      <c r="AB2146" s="300" t="str">
        <f t="shared" si="1573"/>
        <v/>
      </c>
      <c r="AC2146" s="300" t="str">
        <f t="shared" si="1574"/>
        <v/>
      </c>
      <c r="AD2146" s="300" t="str">
        <f t="shared" si="1575"/>
        <v/>
      </c>
      <c r="AE2146" s="192" t="str">
        <f t="shared" si="1576"/>
        <v/>
      </c>
      <c r="AF2146" s="192" t="str">
        <f t="shared" si="1577"/>
        <v/>
      </c>
      <c r="AG2146" s="192"/>
      <c r="AJ2146" s="300" t="str">
        <f t="shared" si="1578"/>
        <v/>
      </c>
      <c r="AK2146" s="300" t="str">
        <f t="shared" si="1579"/>
        <v/>
      </c>
      <c r="AL2146" s="300" t="str">
        <f t="shared" si="1580"/>
        <v/>
      </c>
      <c r="AM2146" s="300" t="str">
        <f t="shared" si="1581"/>
        <v/>
      </c>
      <c r="AN2146" s="300" t="str">
        <f t="shared" si="1582"/>
        <v/>
      </c>
      <c r="AO2146" s="300" t="str">
        <f t="shared" si="1583"/>
        <v/>
      </c>
      <c r="AP2146" s="300" t="str">
        <f t="shared" si="1584"/>
        <v/>
      </c>
      <c r="AQ2146" s="300" t="str">
        <f t="shared" si="1585"/>
        <v/>
      </c>
      <c r="AR2146" s="306" t="str">
        <f t="shared" si="1586"/>
        <v/>
      </c>
      <c r="AS2146" s="300" t="str">
        <f t="shared" si="1587"/>
        <v/>
      </c>
      <c r="AT2146" s="300" t="str">
        <f t="shared" si="1588"/>
        <v/>
      </c>
      <c r="AU2146" s="192" t="str">
        <f t="shared" si="1589"/>
        <v>рбс</v>
      </c>
      <c r="AV2146" s="192" t="str">
        <f t="shared" si="1590"/>
        <v>рбс87520645общопл</v>
      </c>
      <c r="AW2146" s="191">
        <f t="shared" si="1591"/>
        <v>0</v>
      </c>
      <c r="AX2146" s="191">
        <f t="shared" si="1592"/>
        <v>0</v>
      </c>
      <c r="AY2146" s="191">
        <f t="shared" si="1593"/>
        <v>0</v>
      </c>
      <c r="AZ2146" s="191">
        <f t="shared" si="1594"/>
        <v>0</v>
      </c>
      <c r="BA2146" s="193">
        <f t="shared" si="1595"/>
        <v>1</v>
      </c>
      <c r="BB2146" s="193">
        <f t="shared" si="1596"/>
        <v>1</v>
      </c>
      <c r="BC2146" s="193">
        <f t="shared" si="1597"/>
        <v>1</v>
      </c>
      <c r="BD2146" s="191">
        <f t="shared" si="1557"/>
        <v>0</v>
      </c>
      <c r="BE2146" s="191">
        <f t="shared" si="1598"/>
        <v>0</v>
      </c>
      <c r="BF2146" s="210">
        <f t="shared" si="1599"/>
        <v>0</v>
      </c>
      <c r="BG2146" s="211">
        <f t="shared" si="1600"/>
        <v>0</v>
      </c>
      <c r="BH2146" s="289"/>
      <c r="BI2146" s="289"/>
      <c r="BL2146" s="233" t="str">
        <f t="shared" si="1601"/>
        <v/>
      </c>
    </row>
    <row r="2147" spans="1:64" ht="12" hidden="1" customHeight="1">
      <c r="A2147" s="333" t="s">
        <v>783</v>
      </c>
      <c r="B2147" s="381" t="s">
        <v>327</v>
      </c>
      <c r="C2147" s="333" t="s">
        <v>784</v>
      </c>
      <c r="D2147" s="381" t="s">
        <v>316</v>
      </c>
      <c r="E2147" s="381" t="s">
        <v>1451</v>
      </c>
      <c r="F2147" s="381" t="s">
        <v>586</v>
      </c>
      <c r="G2147" s="381" t="s">
        <v>391</v>
      </c>
      <c r="H2147" s="100" t="s">
        <v>653</v>
      </c>
      <c r="I2147" s="381" t="s">
        <v>339</v>
      </c>
      <c r="J2147" s="382">
        <v>20000</v>
      </c>
      <c r="K2147" s="382">
        <v>14720.13</v>
      </c>
      <c r="L2147" s="191" t="str">
        <f t="shared" si="1560"/>
        <v>875206450701011007588024422110</v>
      </c>
      <c r="M2147" s="192">
        <f t="array" ref="M2147">IF(COUNT(SEARCH(Удалить_Роспись_КВСР,$B2147)*SEARCH(Удалить_Роспись_ПБС,$C2147)*SEARCH(Удалить_Роспись_КФСР, $D2147)*SEARCH(Удалить_Роспись_КЦСР,$E2147)*SEARCH(Удалить_Роспись_КВР,$F2147)*SEARCH(Удалить_Роспись_ЭК,$H2147)*SEARCH(Удалить_Роспись_КР,$I2147))&gt;0,0,1)</f>
        <v>0</v>
      </c>
      <c r="N2147" s="192">
        <v>0</v>
      </c>
      <c r="O2147" s="192" t="str">
        <f t="shared" si="1561"/>
        <v/>
      </c>
      <c r="P2147" s="192" t="str">
        <f t="shared" si="1602"/>
        <v/>
      </c>
      <c r="Q2147" s="300" t="str">
        <f t="shared" si="1562"/>
        <v/>
      </c>
      <c r="R2147" s="300" t="str">
        <f t="shared" si="1563"/>
        <v/>
      </c>
      <c r="S2147" s="300" t="str">
        <f t="shared" si="1564"/>
        <v/>
      </c>
      <c r="T2147" s="192" t="str">
        <f t="shared" si="1565"/>
        <v/>
      </c>
      <c r="U2147" s="303" t="str">
        <f t="shared" si="1566"/>
        <v/>
      </c>
      <c r="V2147" s="300" t="str">
        <f t="shared" si="1567"/>
        <v/>
      </c>
      <c r="W2147" s="192" t="str">
        <f t="shared" si="1568"/>
        <v/>
      </c>
      <c r="X2147" s="303" t="str">
        <f t="shared" si="1569"/>
        <v/>
      </c>
      <c r="Y2147" s="300" t="str">
        <f t="shared" si="1570"/>
        <v/>
      </c>
      <c r="Z2147" s="300" t="str">
        <f t="shared" si="1571"/>
        <v/>
      </c>
      <c r="AA2147" s="303" t="str">
        <f t="shared" si="1572"/>
        <v/>
      </c>
      <c r="AB2147" s="300" t="str">
        <f t="shared" si="1573"/>
        <v/>
      </c>
      <c r="AC2147" s="300" t="str">
        <f t="shared" si="1574"/>
        <v/>
      </c>
      <c r="AD2147" s="300" t="str">
        <f t="shared" si="1575"/>
        <v/>
      </c>
      <c r="AE2147" s="192" t="str">
        <f t="shared" si="1576"/>
        <v/>
      </c>
      <c r="AF2147" s="192" t="str">
        <f t="shared" si="1577"/>
        <v/>
      </c>
      <c r="AG2147" s="192"/>
      <c r="AJ2147" s="300" t="str">
        <f t="shared" si="1578"/>
        <v/>
      </c>
      <c r="AK2147" s="300" t="str">
        <f t="shared" si="1579"/>
        <v/>
      </c>
      <c r="AL2147" s="300" t="str">
        <f t="shared" si="1580"/>
        <v/>
      </c>
      <c r="AM2147" s="300" t="str">
        <f t="shared" si="1581"/>
        <v/>
      </c>
      <c r="AN2147" s="300" t="str">
        <f t="shared" si="1582"/>
        <v/>
      </c>
      <c r="AO2147" s="300" t="str">
        <f t="shared" si="1583"/>
        <v/>
      </c>
      <c r="AP2147" s="300" t="str">
        <f t="shared" si="1584"/>
        <v/>
      </c>
      <c r="AQ2147" s="300" t="str">
        <f t="shared" si="1585"/>
        <v/>
      </c>
      <c r="AR2147" s="306" t="str">
        <f t="shared" si="1586"/>
        <v/>
      </c>
      <c r="AS2147" s="300" t="str">
        <f t="shared" si="1587"/>
        <v/>
      </c>
      <c r="AT2147" s="300" t="str">
        <f t="shared" si="1588"/>
        <v/>
      </c>
      <c r="AU2147" s="192" t="str">
        <f t="shared" si="1589"/>
        <v>рбс</v>
      </c>
      <c r="AV2147" s="192" t="str">
        <f t="shared" si="1590"/>
        <v>рбс87520645общпро</v>
      </c>
      <c r="AW2147" s="191">
        <f t="shared" si="1591"/>
        <v>0</v>
      </c>
      <c r="AX2147" s="191">
        <f t="shared" si="1592"/>
        <v>0</v>
      </c>
      <c r="AY2147" s="191">
        <f t="shared" si="1593"/>
        <v>0</v>
      </c>
      <c r="AZ2147" s="191">
        <f t="shared" si="1594"/>
        <v>0</v>
      </c>
      <c r="BA2147" s="193">
        <f t="shared" si="1595"/>
        <v>1</v>
      </c>
      <c r="BB2147" s="193">
        <f t="shared" si="1596"/>
        <v>1</v>
      </c>
      <c r="BC2147" s="193">
        <f t="shared" si="1597"/>
        <v>1</v>
      </c>
      <c r="BD2147" s="191">
        <f t="shared" si="1557"/>
        <v>0</v>
      </c>
      <c r="BE2147" s="191">
        <f t="shared" si="1598"/>
        <v>0</v>
      </c>
      <c r="BF2147" s="210">
        <f t="shared" si="1599"/>
        <v>0</v>
      </c>
      <c r="BG2147" s="211">
        <f t="shared" si="1600"/>
        <v>0</v>
      </c>
      <c r="BH2147" s="289"/>
      <c r="BI2147" s="289"/>
      <c r="BL2147" s="233" t="str">
        <f t="shared" si="1601"/>
        <v/>
      </c>
    </row>
    <row r="2148" spans="1:64" ht="12" hidden="1" customHeight="1">
      <c r="A2148" s="333" t="s">
        <v>783</v>
      </c>
      <c r="B2148" s="381" t="s">
        <v>327</v>
      </c>
      <c r="C2148" s="333" t="s">
        <v>784</v>
      </c>
      <c r="D2148" s="381" t="s">
        <v>316</v>
      </c>
      <c r="E2148" s="381" t="s">
        <v>1451</v>
      </c>
      <c r="F2148" s="381" t="s">
        <v>586</v>
      </c>
      <c r="G2148" s="381" t="s">
        <v>394</v>
      </c>
      <c r="H2148" s="100" t="s">
        <v>653</v>
      </c>
      <c r="I2148" s="381" t="s">
        <v>339</v>
      </c>
      <c r="J2148" s="382">
        <v>7000</v>
      </c>
      <c r="K2148" s="382">
        <v>5000</v>
      </c>
      <c r="L2148" s="191" t="str">
        <f t="shared" si="1560"/>
        <v>875206450701011007588024422510</v>
      </c>
      <c r="M2148" s="192">
        <f t="array" ref="M2148">IF(COUNT(SEARCH(Удалить_Роспись_КВСР,$B2148)*SEARCH(Удалить_Роспись_ПБС,$C2148)*SEARCH(Удалить_Роспись_КФСР, $D2148)*SEARCH(Удалить_Роспись_КЦСР,$E2148)*SEARCH(Удалить_Роспись_КВР,$F2148)*SEARCH(Удалить_Роспись_ЭК,$H2148)*SEARCH(Удалить_Роспись_КР,$I2148))&gt;0,0,1)</f>
        <v>0</v>
      </c>
      <c r="N2148" s="192">
        <v>0</v>
      </c>
      <c r="O2148" s="192" t="str">
        <f t="shared" si="1561"/>
        <v/>
      </c>
      <c r="P2148" s="192" t="str">
        <f t="shared" si="1602"/>
        <v/>
      </c>
      <c r="Q2148" s="300" t="str">
        <f t="shared" si="1562"/>
        <v/>
      </c>
      <c r="R2148" s="300" t="str">
        <f t="shared" si="1563"/>
        <v/>
      </c>
      <c r="S2148" s="300" t="str">
        <f t="shared" si="1564"/>
        <v/>
      </c>
      <c r="T2148" s="192" t="str">
        <f t="shared" si="1565"/>
        <v/>
      </c>
      <c r="U2148" s="303" t="str">
        <f t="shared" si="1566"/>
        <v/>
      </c>
      <c r="V2148" s="300" t="str">
        <f t="shared" si="1567"/>
        <v/>
      </c>
      <c r="W2148" s="192" t="str">
        <f t="shared" si="1568"/>
        <v/>
      </c>
      <c r="X2148" s="303" t="str">
        <f t="shared" si="1569"/>
        <v/>
      </c>
      <c r="Y2148" s="300" t="str">
        <f t="shared" si="1570"/>
        <v/>
      </c>
      <c r="Z2148" s="300" t="str">
        <f t="shared" si="1571"/>
        <v/>
      </c>
      <c r="AA2148" s="303" t="str">
        <f t="shared" si="1572"/>
        <v/>
      </c>
      <c r="AB2148" s="300" t="str">
        <f t="shared" si="1573"/>
        <v/>
      </c>
      <c r="AC2148" s="300" t="str">
        <f t="shared" si="1574"/>
        <v/>
      </c>
      <c r="AD2148" s="300" t="str">
        <f t="shared" si="1575"/>
        <v/>
      </c>
      <c r="AE2148" s="192" t="str">
        <f t="shared" si="1576"/>
        <v/>
      </c>
      <c r="AF2148" s="192" t="str">
        <f t="shared" si="1577"/>
        <v/>
      </c>
      <c r="AG2148" s="192"/>
      <c r="AJ2148" s="300" t="str">
        <f t="shared" si="1578"/>
        <v/>
      </c>
      <c r="AK2148" s="300" t="str">
        <f t="shared" si="1579"/>
        <v/>
      </c>
      <c r="AL2148" s="300" t="str">
        <f t="shared" si="1580"/>
        <v/>
      </c>
      <c r="AM2148" s="300" t="str">
        <f t="shared" si="1581"/>
        <v/>
      </c>
      <c r="AN2148" s="300" t="str">
        <f t="shared" si="1582"/>
        <v/>
      </c>
      <c r="AO2148" s="300" t="str">
        <f t="shared" si="1583"/>
        <v/>
      </c>
      <c r="AP2148" s="300" t="str">
        <f t="shared" si="1584"/>
        <v/>
      </c>
      <c r="AQ2148" s="300" t="str">
        <f t="shared" si="1585"/>
        <v/>
      </c>
      <c r="AR2148" s="306" t="str">
        <f t="shared" si="1586"/>
        <v/>
      </c>
      <c r="AS2148" s="300" t="str">
        <f t="shared" si="1587"/>
        <v/>
      </c>
      <c r="AT2148" s="300" t="str">
        <f t="shared" si="1588"/>
        <v/>
      </c>
      <c r="AU2148" s="192" t="str">
        <f t="shared" si="1589"/>
        <v>рбс</v>
      </c>
      <c r="AV2148" s="192" t="str">
        <f t="shared" si="1590"/>
        <v>рбс87520645общпро</v>
      </c>
      <c r="AW2148" s="191">
        <f t="shared" si="1591"/>
        <v>0</v>
      </c>
      <c r="AX2148" s="191">
        <f t="shared" si="1592"/>
        <v>0</v>
      </c>
      <c r="AY2148" s="191">
        <f t="shared" si="1593"/>
        <v>0</v>
      </c>
      <c r="AZ2148" s="191">
        <f t="shared" si="1594"/>
        <v>0</v>
      </c>
      <c r="BA2148" s="193">
        <f t="shared" si="1595"/>
        <v>1</v>
      </c>
      <c r="BB2148" s="193">
        <f t="shared" si="1596"/>
        <v>1</v>
      </c>
      <c r="BC2148" s="193">
        <f t="shared" si="1597"/>
        <v>1</v>
      </c>
      <c r="BD2148" s="191">
        <f t="shared" si="1557"/>
        <v>0</v>
      </c>
      <c r="BE2148" s="191">
        <f t="shared" si="1598"/>
        <v>0</v>
      </c>
      <c r="BF2148" s="210">
        <f t="shared" si="1599"/>
        <v>0</v>
      </c>
      <c r="BG2148" s="211">
        <f t="shared" si="1600"/>
        <v>0</v>
      </c>
      <c r="BH2148" s="289"/>
      <c r="BI2148" s="289"/>
      <c r="BL2148" s="233" t="str">
        <f t="shared" si="1601"/>
        <v/>
      </c>
    </row>
    <row r="2149" spans="1:64" ht="12" hidden="1" customHeight="1">
      <c r="A2149" s="333" t="s">
        <v>783</v>
      </c>
      <c r="B2149" s="381" t="s">
        <v>327</v>
      </c>
      <c r="C2149" s="333" t="s">
        <v>784</v>
      </c>
      <c r="D2149" s="381" t="s">
        <v>316</v>
      </c>
      <c r="E2149" s="381" t="s">
        <v>1451</v>
      </c>
      <c r="F2149" s="381" t="s">
        <v>586</v>
      </c>
      <c r="G2149" s="381" t="s">
        <v>389</v>
      </c>
      <c r="H2149" s="100" t="s">
        <v>653</v>
      </c>
      <c r="I2149" s="381" t="s">
        <v>339</v>
      </c>
      <c r="J2149" s="382">
        <v>44000</v>
      </c>
      <c r="K2149" s="382">
        <v>40298</v>
      </c>
      <c r="L2149" s="191" t="str">
        <f t="shared" si="1560"/>
        <v>875206450701011007588024422610</v>
      </c>
      <c r="M2149" s="192">
        <f t="array" ref="M2149">IF(COUNT(SEARCH(Удалить_Роспись_КВСР,$B2149)*SEARCH(Удалить_Роспись_ПБС,$C2149)*SEARCH(Удалить_Роспись_КФСР, $D2149)*SEARCH(Удалить_Роспись_КЦСР,$E2149)*SEARCH(Удалить_Роспись_КВР,$F2149)*SEARCH(Удалить_Роспись_ЭК,$H2149)*SEARCH(Удалить_Роспись_КР,$I2149))&gt;0,0,1)</f>
        <v>0</v>
      </c>
      <c r="N2149" s="192">
        <v>0</v>
      </c>
      <c r="O2149" s="192" t="str">
        <f t="shared" si="1561"/>
        <v/>
      </c>
      <c r="P2149" s="192" t="str">
        <f t="shared" si="1602"/>
        <v/>
      </c>
      <c r="Q2149" s="300" t="str">
        <f t="shared" si="1562"/>
        <v/>
      </c>
      <c r="R2149" s="300" t="str">
        <f t="shared" si="1563"/>
        <v/>
      </c>
      <c r="S2149" s="300" t="str">
        <f t="shared" si="1564"/>
        <v/>
      </c>
      <c r="T2149" s="192" t="str">
        <f t="shared" si="1565"/>
        <v/>
      </c>
      <c r="U2149" s="303" t="str">
        <f t="shared" si="1566"/>
        <v/>
      </c>
      <c r="V2149" s="300" t="str">
        <f t="shared" si="1567"/>
        <v/>
      </c>
      <c r="W2149" s="192" t="str">
        <f t="shared" si="1568"/>
        <v/>
      </c>
      <c r="X2149" s="303" t="str">
        <f t="shared" si="1569"/>
        <v/>
      </c>
      <c r="Y2149" s="300" t="str">
        <f t="shared" si="1570"/>
        <v/>
      </c>
      <c r="Z2149" s="300" t="str">
        <f t="shared" si="1571"/>
        <v/>
      </c>
      <c r="AA2149" s="303" t="str">
        <f t="shared" si="1572"/>
        <v/>
      </c>
      <c r="AB2149" s="300" t="str">
        <f t="shared" si="1573"/>
        <v/>
      </c>
      <c r="AC2149" s="300" t="str">
        <f t="shared" si="1574"/>
        <v/>
      </c>
      <c r="AD2149" s="300" t="str">
        <f t="shared" si="1575"/>
        <v/>
      </c>
      <c r="AE2149" s="192" t="str">
        <f t="shared" si="1576"/>
        <v/>
      </c>
      <c r="AF2149" s="192" t="str">
        <f t="shared" si="1577"/>
        <v/>
      </c>
      <c r="AG2149" s="192"/>
      <c r="AJ2149" s="300" t="str">
        <f t="shared" si="1578"/>
        <v/>
      </c>
      <c r="AK2149" s="300" t="str">
        <f t="shared" si="1579"/>
        <v/>
      </c>
      <c r="AL2149" s="300" t="str">
        <f t="shared" si="1580"/>
        <v/>
      </c>
      <c r="AM2149" s="300" t="str">
        <f t="shared" si="1581"/>
        <v/>
      </c>
      <c r="AN2149" s="300" t="str">
        <f t="shared" si="1582"/>
        <v/>
      </c>
      <c r="AO2149" s="300" t="str">
        <f t="shared" si="1583"/>
        <v/>
      </c>
      <c r="AP2149" s="300" t="str">
        <f t="shared" si="1584"/>
        <v/>
      </c>
      <c r="AQ2149" s="300" t="str">
        <f t="shared" si="1585"/>
        <v/>
      </c>
      <c r="AR2149" s="306" t="str">
        <f t="shared" si="1586"/>
        <v/>
      </c>
      <c r="AS2149" s="300" t="str">
        <f t="shared" si="1587"/>
        <v/>
      </c>
      <c r="AT2149" s="300" t="str">
        <f t="shared" si="1588"/>
        <v/>
      </c>
      <c r="AU2149" s="192" t="str">
        <f t="shared" si="1589"/>
        <v>рбс</v>
      </c>
      <c r="AV2149" s="192" t="str">
        <f t="shared" si="1590"/>
        <v>рбс87520645общпро</v>
      </c>
      <c r="AW2149" s="191">
        <f t="shared" si="1591"/>
        <v>0</v>
      </c>
      <c r="AX2149" s="191">
        <f t="shared" si="1592"/>
        <v>0</v>
      </c>
      <c r="AY2149" s="191">
        <f t="shared" si="1593"/>
        <v>0</v>
      </c>
      <c r="AZ2149" s="191">
        <f t="shared" si="1594"/>
        <v>0</v>
      </c>
      <c r="BA2149" s="193">
        <f t="shared" si="1595"/>
        <v>1</v>
      </c>
      <c r="BB2149" s="193">
        <f t="shared" si="1596"/>
        <v>1</v>
      </c>
      <c r="BC2149" s="193">
        <f t="shared" si="1597"/>
        <v>1</v>
      </c>
      <c r="BD2149" s="191">
        <f t="shared" si="1557"/>
        <v>0</v>
      </c>
      <c r="BE2149" s="191">
        <f t="shared" si="1598"/>
        <v>0</v>
      </c>
      <c r="BF2149" s="210">
        <f t="shared" si="1599"/>
        <v>0</v>
      </c>
      <c r="BG2149" s="211">
        <f t="shared" si="1600"/>
        <v>0</v>
      </c>
      <c r="BH2149" s="289"/>
      <c r="BI2149" s="289"/>
      <c r="BL2149" s="233" t="str">
        <f t="shared" si="1601"/>
        <v/>
      </c>
    </row>
    <row r="2150" spans="1:64" ht="12" hidden="1" customHeight="1">
      <c r="A2150" s="333" t="s">
        <v>783</v>
      </c>
      <c r="B2150" s="381" t="s">
        <v>327</v>
      </c>
      <c r="C2150" s="333" t="s">
        <v>784</v>
      </c>
      <c r="D2150" s="381" t="s">
        <v>316</v>
      </c>
      <c r="E2150" s="381" t="s">
        <v>1451</v>
      </c>
      <c r="F2150" s="381" t="s">
        <v>586</v>
      </c>
      <c r="G2150" s="381" t="s">
        <v>407</v>
      </c>
      <c r="H2150" s="100" t="s">
        <v>653</v>
      </c>
      <c r="I2150" s="381" t="s">
        <v>339</v>
      </c>
      <c r="J2150" s="382">
        <v>383000</v>
      </c>
      <c r="K2150" s="382">
        <v>193000</v>
      </c>
      <c r="L2150" s="191" t="str">
        <f t="shared" si="1560"/>
        <v>875206450701011007588024431010</v>
      </c>
      <c r="M2150" s="192">
        <f t="array" ref="M2150">IF(COUNT(SEARCH(Удалить_Роспись_КВСР,$B2150)*SEARCH(Удалить_Роспись_ПБС,$C2150)*SEARCH(Удалить_Роспись_КФСР, $D2150)*SEARCH(Удалить_Роспись_КЦСР,$E2150)*SEARCH(Удалить_Роспись_КВР,$F2150)*SEARCH(Удалить_Роспись_ЭК,$H2150)*SEARCH(Удалить_Роспись_КР,$I2150))&gt;0,0,1)</f>
        <v>0</v>
      </c>
      <c r="N2150" s="192">
        <v>0</v>
      </c>
      <c r="O2150" s="192" t="str">
        <f t="shared" si="1561"/>
        <v/>
      </c>
      <c r="P2150" s="192" t="str">
        <f t="shared" si="1602"/>
        <v/>
      </c>
      <c r="Q2150" s="300" t="str">
        <f t="shared" si="1562"/>
        <v/>
      </c>
      <c r="R2150" s="300" t="str">
        <f t="shared" si="1563"/>
        <v/>
      </c>
      <c r="S2150" s="300" t="str">
        <f t="shared" si="1564"/>
        <v/>
      </c>
      <c r="T2150" s="192" t="str">
        <f t="shared" si="1565"/>
        <v/>
      </c>
      <c r="U2150" s="303" t="str">
        <f t="shared" si="1566"/>
        <v/>
      </c>
      <c r="V2150" s="300" t="str">
        <f t="shared" si="1567"/>
        <v/>
      </c>
      <c r="W2150" s="192" t="str">
        <f t="shared" si="1568"/>
        <v/>
      </c>
      <c r="X2150" s="303" t="str">
        <f t="shared" si="1569"/>
        <v/>
      </c>
      <c r="Y2150" s="300" t="str">
        <f t="shared" si="1570"/>
        <v/>
      </c>
      <c r="Z2150" s="300" t="str">
        <f t="shared" si="1571"/>
        <v/>
      </c>
      <c r="AA2150" s="303" t="str">
        <f t="shared" si="1572"/>
        <v/>
      </c>
      <c r="AB2150" s="300" t="str">
        <f t="shared" si="1573"/>
        <v/>
      </c>
      <c r="AC2150" s="300" t="str">
        <f t="shared" si="1574"/>
        <v/>
      </c>
      <c r="AD2150" s="300" t="str">
        <f t="shared" si="1575"/>
        <v/>
      </c>
      <c r="AE2150" s="192" t="str">
        <f t="shared" si="1576"/>
        <v/>
      </c>
      <c r="AF2150" s="192" t="str">
        <f t="shared" si="1577"/>
        <v/>
      </c>
      <c r="AG2150" s="192"/>
      <c r="AJ2150" s="300" t="str">
        <f t="shared" si="1578"/>
        <v/>
      </c>
      <c r="AK2150" s="300" t="str">
        <f t="shared" si="1579"/>
        <v/>
      </c>
      <c r="AL2150" s="300" t="str">
        <f t="shared" si="1580"/>
        <v/>
      </c>
      <c r="AM2150" s="300" t="str">
        <f t="shared" si="1581"/>
        <v/>
      </c>
      <c r="AN2150" s="300" t="str">
        <f t="shared" si="1582"/>
        <v/>
      </c>
      <c r="AO2150" s="300" t="str">
        <f t="shared" si="1583"/>
        <v/>
      </c>
      <c r="AP2150" s="300" t="str">
        <f t="shared" si="1584"/>
        <v/>
      </c>
      <c r="AQ2150" s="300" t="str">
        <f t="shared" si="1585"/>
        <v/>
      </c>
      <c r="AR2150" s="306" t="str">
        <f t="shared" si="1586"/>
        <v/>
      </c>
      <c r="AS2150" s="300" t="str">
        <f t="shared" si="1587"/>
        <v/>
      </c>
      <c r="AT2150" s="300" t="str">
        <f t="shared" si="1588"/>
        <v/>
      </c>
      <c r="AU2150" s="192" t="str">
        <f t="shared" si="1589"/>
        <v>рбс</v>
      </c>
      <c r="AV2150" s="192" t="str">
        <f t="shared" si="1590"/>
        <v>рбс87520645общосн</v>
      </c>
      <c r="AW2150" s="191">
        <f t="shared" si="1591"/>
        <v>0</v>
      </c>
      <c r="AX2150" s="191">
        <f t="shared" si="1592"/>
        <v>0</v>
      </c>
      <c r="AY2150" s="191">
        <f t="shared" si="1593"/>
        <v>0</v>
      </c>
      <c r="AZ2150" s="191">
        <f t="shared" si="1594"/>
        <v>0</v>
      </c>
      <c r="BA2150" s="193">
        <f t="shared" si="1595"/>
        <v>1</v>
      </c>
      <c r="BB2150" s="193">
        <f t="shared" si="1596"/>
        <v>1</v>
      </c>
      <c r="BC2150" s="193">
        <f t="shared" si="1597"/>
        <v>1</v>
      </c>
      <c r="BD2150" s="191">
        <f t="shared" si="1557"/>
        <v>0</v>
      </c>
      <c r="BE2150" s="191">
        <f t="shared" si="1598"/>
        <v>0</v>
      </c>
      <c r="BF2150" s="210">
        <f t="shared" si="1599"/>
        <v>0</v>
      </c>
      <c r="BG2150" s="211">
        <f t="shared" si="1600"/>
        <v>0</v>
      </c>
      <c r="BH2150" s="289"/>
      <c r="BI2150" s="289"/>
      <c r="BL2150" s="233" t="str">
        <f t="shared" si="1601"/>
        <v/>
      </c>
    </row>
    <row r="2151" spans="1:64" ht="12" hidden="1" customHeight="1">
      <c r="A2151" s="333" t="s">
        <v>783</v>
      </c>
      <c r="B2151" s="381" t="s">
        <v>327</v>
      </c>
      <c r="C2151" s="333" t="s">
        <v>784</v>
      </c>
      <c r="D2151" s="381" t="s">
        <v>316</v>
      </c>
      <c r="E2151" s="381" t="s">
        <v>1451</v>
      </c>
      <c r="F2151" s="381" t="s">
        <v>586</v>
      </c>
      <c r="G2151" s="381" t="s">
        <v>397</v>
      </c>
      <c r="H2151" s="100" t="s">
        <v>653</v>
      </c>
      <c r="I2151" s="381" t="s">
        <v>339</v>
      </c>
      <c r="J2151" s="382">
        <v>123000</v>
      </c>
      <c r="K2151" s="382">
        <v>27267.38</v>
      </c>
      <c r="L2151" s="191" t="str">
        <f t="shared" si="1560"/>
        <v>875206450701011007588024434010</v>
      </c>
      <c r="M2151" s="192">
        <f t="array" ref="M2151">IF(COUNT(SEARCH(Удалить_Роспись_КВСР,$B2151)*SEARCH(Удалить_Роспись_ПБС,$C2151)*SEARCH(Удалить_Роспись_КФСР, $D2151)*SEARCH(Удалить_Роспись_КЦСР,$E2151)*SEARCH(Удалить_Роспись_КВР,$F2151)*SEARCH(Удалить_Роспись_ЭК,$H2151)*SEARCH(Удалить_Роспись_КР,$I2151))&gt;0,0,1)</f>
        <v>0</v>
      </c>
      <c r="N2151" s="192">
        <v>0</v>
      </c>
      <c r="O2151" s="192" t="str">
        <f t="shared" si="1561"/>
        <v/>
      </c>
      <c r="P2151" s="192" t="str">
        <f t="shared" si="1602"/>
        <v/>
      </c>
      <c r="Q2151" s="300" t="str">
        <f t="shared" si="1562"/>
        <v/>
      </c>
      <c r="R2151" s="300" t="str">
        <f t="shared" si="1563"/>
        <v/>
      </c>
      <c r="S2151" s="300" t="str">
        <f t="shared" si="1564"/>
        <v/>
      </c>
      <c r="T2151" s="192" t="str">
        <f t="shared" si="1565"/>
        <v/>
      </c>
      <c r="U2151" s="303" t="str">
        <f t="shared" si="1566"/>
        <v/>
      </c>
      <c r="V2151" s="300" t="str">
        <f t="shared" si="1567"/>
        <v/>
      </c>
      <c r="W2151" s="192" t="str">
        <f t="shared" si="1568"/>
        <v/>
      </c>
      <c r="X2151" s="303" t="str">
        <f t="shared" si="1569"/>
        <v/>
      </c>
      <c r="Y2151" s="300" t="str">
        <f t="shared" si="1570"/>
        <v/>
      </c>
      <c r="Z2151" s="300" t="str">
        <f t="shared" si="1571"/>
        <v/>
      </c>
      <c r="AA2151" s="303" t="str">
        <f t="shared" si="1572"/>
        <v/>
      </c>
      <c r="AB2151" s="300" t="str">
        <f t="shared" si="1573"/>
        <v/>
      </c>
      <c r="AC2151" s="300" t="str">
        <f t="shared" si="1574"/>
        <v/>
      </c>
      <c r="AD2151" s="300" t="str">
        <f t="shared" si="1575"/>
        <v/>
      </c>
      <c r="AE2151" s="192" t="str">
        <f t="shared" si="1576"/>
        <v/>
      </c>
      <c r="AF2151" s="192" t="str">
        <f t="shared" si="1577"/>
        <v/>
      </c>
      <c r="AG2151" s="192"/>
      <c r="AJ2151" s="300" t="str">
        <f t="shared" si="1578"/>
        <v/>
      </c>
      <c r="AK2151" s="300" t="str">
        <f t="shared" si="1579"/>
        <v/>
      </c>
      <c r="AL2151" s="300" t="str">
        <f t="shared" si="1580"/>
        <v/>
      </c>
      <c r="AM2151" s="300" t="str">
        <f t="shared" si="1581"/>
        <v/>
      </c>
      <c r="AN2151" s="300" t="str">
        <f t="shared" si="1582"/>
        <v/>
      </c>
      <c r="AO2151" s="300" t="str">
        <f t="shared" si="1583"/>
        <v/>
      </c>
      <c r="AP2151" s="300" t="str">
        <f t="shared" si="1584"/>
        <v/>
      </c>
      <c r="AQ2151" s="300" t="str">
        <f t="shared" si="1585"/>
        <v/>
      </c>
      <c r="AR2151" s="306" t="str">
        <f t="shared" si="1586"/>
        <v/>
      </c>
      <c r="AS2151" s="300" t="str">
        <f t="shared" si="1587"/>
        <v/>
      </c>
      <c r="AT2151" s="300" t="str">
        <f t="shared" si="1588"/>
        <v/>
      </c>
      <c r="AU2151" s="192" t="str">
        <f t="shared" si="1589"/>
        <v>рбс</v>
      </c>
      <c r="AV2151" s="192" t="str">
        <f t="shared" si="1590"/>
        <v>рбс87520645общпро</v>
      </c>
      <c r="AW2151" s="191">
        <f t="shared" si="1591"/>
        <v>0</v>
      </c>
      <c r="AX2151" s="191">
        <f t="shared" si="1592"/>
        <v>0</v>
      </c>
      <c r="AY2151" s="191">
        <f t="shared" si="1593"/>
        <v>0</v>
      </c>
      <c r="AZ2151" s="191">
        <f t="shared" si="1594"/>
        <v>0</v>
      </c>
      <c r="BA2151" s="193">
        <f t="shared" si="1595"/>
        <v>1</v>
      </c>
      <c r="BB2151" s="193">
        <f t="shared" si="1596"/>
        <v>1</v>
      </c>
      <c r="BC2151" s="193">
        <f t="shared" si="1597"/>
        <v>1</v>
      </c>
      <c r="BD2151" s="191">
        <f t="shared" si="1557"/>
        <v>0</v>
      </c>
      <c r="BE2151" s="191">
        <f t="shared" si="1598"/>
        <v>0</v>
      </c>
      <c r="BF2151" s="210">
        <f t="shared" si="1599"/>
        <v>0</v>
      </c>
      <c r="BG2151" s="211">
        <f t="shared" si="1600"/>
        <v>0</v>
      </c>
      <c r="BH2151" s="289"/>
      <c r="BI2151" s="289"/>
      <c r="BL2151" s="233" t="str">
        <f t="shared" si="1601"/>
        <v/>
      </c>
    </row>
    <row r="2152" spans="1:64" ht="12" hidden="1" customHeight="1">
      <c r="A2152" s="333" t="s">
        <v>783</v>
      </c>
      <c r="B2152" s="381" t="s">
        <v>327</v>
      </c>
      <c r="C2152" s="333" t="s">
        <v>784</v>
      </c>
      <c r="D2152" s="381" t="s">
        <v>316</v>
      </c>
      <c r="E2152" s="381" t="s">
        <v>1451</v>
      </c>
      <c r="F2152" s="381" t="s">
        <v>609</v>
      </c>
      <c r="G2152" s="381" t="s">
        <v>395</v>
      </c>
      <c r="H2152" s="100" t="s">
        <v>653</v>
      </c>
      <c r="I2152" s="381" t="s">
        <v>339</v>
      </c>
      <c r="J2152" s="382">
        <v>2400</v>
      </c>
      <c r="K2152" s="382">
        <v>2400</v>
      </c>
      <c r="L2152" s="191" t="str">
        <f t="shared" si="1560"/>
        <v>875206450701011007588085229010</v>
      </c>
      <c r="M2152" s="192">
        <f t="array" ref="M2152">IF(COUNT(SEARCH(Удалить_Роспись_КВСР,$B2152)*SEARCH(Удалить_Роспись_ПБС,$C2152)*SEARCH(Удалить_Роспись_КФСР, $D2152)*SEARCH(Удалить_Роспись_КЦСР,$E2152)*SEARCH(Удалить_Роспись_КВР,$F2152)*SEARCH(Удалить_Роспись_ЭК,$H2152)*SEARCH(Удалить_Роспись_КР,$I2152))&gt;0,0,1)</f>
        <v>0</v>
      </c>
      <c r="N2152" s="192">
        <v>0</v>
      </c>
      <c r="O2152" s="192" t="str">
        <f t="shared" si="1561"/>
        <v/>
      </c>
      <c r="P2152" s="192" t="str">
        <f t="shared" si="1602"/>
        <v/>
      </c>
      <c r="Q2152" s="300" t="str">
        <f t="shared" si="1562"/>
        <v/>
      </c>
      <c r="R2152" s="300" t="str">
        <f t="shared" si="1563"/>
        <v/>
      </c>
      <c r="S2152" s="300" t="str">
        <f t="shared" si="1564"/>
        <v/>
      </c>
      <c r="T2152" s="192" t="str">
        <f t="shared" si="1565"/>
        <v/>
      </c>
      <c r="U2152" s="303" t="str">
        <f t="shared" si="1566"/>
        <v/>
      </c>
      <c r="V2152" s="300" t="str">
        <f t="shared" si="1567"/>
        <v/>
      </c>
      <c r="W2152" s="192" t="str">
        <f t="shared" si="1568"/>
        <v/>
      </c>
      <c r="X2152" s="303" t="str">
        <f t="shared" si="1569"/>
        <v/>
      </c>
      <c r="Y2152" s="300" t="str">
        <f t="shared" si="1570"/>
        <v/>
      </c>
      <c r="Z2152" s="300" t="str">
        <f t="shared" si="1571"/>
        <v/>
      </c>
      <c r="AA2152" s="303" t="str">
        <f t="shared" si="1572"/>
        <v/>
      </c>
      <c r="AB2152" s="300" t="str">
        <f t="shared" si="1573"/>
        <v/>
      </c>
      <c r="AC2152" s="300" t="str">
        <f t="shared" si="1574"/>
        <v/>
      </c>
      <c r="AD2152" s="300" t="str">
        <f t="shared" si="1575"/>
        <v/>
      </c>
      <c r="AE2152" s="192" t="str">
        <f t="shared" si="1576"/>
        <v/>
      </c>
      <c r="AF2152" s="192" t="str">
        <f t="shared" si="1577"/>
        <v/>
      </c>
      <c r="AG2152" s="192"/>
      <c r="AJ2152" s="300" t="str">
        <f t="shared" si="1578"/>
        <v/>
      </c>
      <c r="AK2152" s="300" t="str">
        <f t="shared" si="1579"/>
        <v/>
      </c>
      <c r="AL2152" s="300" t="str">
        <f t="shared" si="1580"/>
        <v/>
      </c>
      <c r="AM2152" s="300" t="str">
        <f t="shared" si="1581"/>
        <v/>
      </c>
      <c r="AN2152" s="300" t="str">
        <f t="shared" si="1582"/>
        <v/>
      </c>
      <c r="AO2152" s="300" t="str">
        <f t="shared" si="1583"/>
        <v/>
      </c>
      <c r="AP2152" s="300" t="str">
        <f t="shared" si="1584"/>
        <v/>
      </c>
      <c r="AQ2152" s="300" t="str">
        <f t="shared" si="1585"/>
        <v/>
      </c>
      <c r="AR2152" s="306" t="str">
        <f t="shared" si="1586"/>
        <v/>
      </c>
      <c r="AS2152" s="300" t="str">
        <f t="shared" si="1587"/>
        <v/>
      </c>
      <c r="AT2152" s="300" t="str">
        <f t="shared" si="1588"/>
        <v/>
      </c>
      <c r="AU2152" s="192" t="str">
        <f t="shared" si="1589"/>
        <v>рбс</v>
      </c>
      <c r="AV2152" s="192" t="str">
        <f t="shared" si="1590"/>
        <v>рбс87520645общпро</v>
      </c>
      <c r="AW2152" s="191">
        <f t="shared" si="1591"/>
        <v>0</v>
      </c>
      <c r="AX2152" s="191">
        <f t="shared" si="1592"/>
        <v>0</v>
      </c>
      <c r="AY2152" s="191">
        <f t="shared" si="1593"/>
        <v>0</v>
      </c>
      <c r="AZ2152" s="191">
        <f t="shared" si="1594"/>
        <v>0</v>
      </c>
      <c r="BA2152" s="193">
        <f t="shared" si="1595"/>
        <v>1</v>
      </c>
      <c r="BB2152" s="193">
        <f t="shared" si="1596"/>
        <v>1</v>
      </c>
      <c r="BC2152" s="193">
        <f t="shared" si="1597"/>
        <v>1</v>
      </c>
      <c r="BD2152" s="191">
        <f t="shared" si="1557"/>
        <v>0</v>
      </c>
      <c r="BE2152" s="191">
        <f t="shared" si="1598"/>
        <v>0</v>
      </c>
      <c r="BF2152" s="210">
        <f t="shared" si="1599"/>
        <v>0</v>
      </c>
      <c r="BG2152" s="211">
        <f t="shared" si="1600"/>
        <v>0</v>
      </c>
      <c r="BH2152" s="289" t="str">
        <f>B2152</f>
        <v>875</v>
      </c>
      <c r="BI2152" s="289" t="str">
        <f>D2152</f>
        <v>0701</v>
      </c>
      <c r="BJ2152" s="284" t="s">
        <v>592</v>
      </c>
      <c r="BK2152" s="284" t="s">
        <v>589</v>
      </c>
      <c r="BL2152" s="233" t="str">
        <f t="shared" si="1601"/>
        <v/>
      </c>
    </row>
    <row r="2153" spans="1:64" ht="12" customHeight="1">
      <c r="A2153" s="333" t="s">
        <v>785</v>
      </c>
      <c r="B2153" s="381" t="s">
        <v>327</v>
      </c>
      <c r="C2153" s="333" t="s">
        <v>786</v>
      </c>
      <c r="D2153" s="381" t="s">
        <v>316</v>
      </c>
      <c r="E2153" s="381" t="s">
        <v>1443</v>
      </c>
      <c r="F2153" s="381" t="s">
        <v>608</v>
      </c>
      <c r="G2153" s="381" t="s">
        <v>385</v>
      </c>
      <c r="H2153" s="100" t="s">
        <v>653</v>
      </c>
      <c r="I2153" s="381" t="s">
        <v>505</v>
      </c>
      <c r="J2153" s="382">
        <v>751074</v>
      </c>
      <c r="K2153" s="382">
        <v>540053.69999999995</v>
      </c>
      <c r="L2153" s="191" t="str">
        <f t="shared" si="1560"/>
        <v>875207260701011004001011121101</v>
      </c>
      <c r="M2153" s="192">
        <f t="array" ref="M2153">IF(COUNT(SEARCH(Удалить_Роспись_КВСР,$B2153)*SEARCH(Удалить_Роспись_ПБС,$C2153)*SEARCH(Удалить_Роспись_КФСР, $D2153)*SEARCH(Удалить_Роспись_КЦСР,$E2153)*SEARCH(Удалить_Роспись_КВР,$F2153)*SEARCH(Удалить_Роспись_ЭК,$H2153)*SEARCH(Удалить_Роспись_КР,$I2153))&gt;0,0,1)</f>
        <v>0</v>
      </c>
      <c r="N2153" s="192">
        <v>0</v>
      </c>
      <c r="O2153" s="192" t="str">
        <f t="shared" si="1561"/>
        <v/>
      </c>
      <c r="P2153" s="192" t="str">
        <f t="shared" si="1602"/>
        <v/>
      </c>
      <c r="Q2153" s="300" t="str">
        <f t="shared" si="1562"/>
        <v/>
      </c>
      <c r="R2153" s="300" t="str">
        <f t="shared" si="1563"/>
        <v/>
      </c>
      <c r="S2153" s="300" t="str">
        <f t="shared" si="1564"/>
        <v/>
      </c>
      <c r="T2153" s="192" t="str">
        <f t="shared" si="1565"/>
        <v/>
      </c>
      <c r="U2153" s="303" t="str">
        <f t="shared" si="1566"/>
        <v/>
      </c>
      <c r="V2153" s="300" t="str">
        <f t="shared" si="1567"/>
        <v/>
      </c>
      <c r="W2153" s="192" t="str">
        <f t="shared" si="1568"/>
        <v/>
      </c>
      <c r="X2153" s="303" t="str">
        <f t="shared" si="1569"/>
        <v/>
      </c>
      <c r="Y2153" s="300" t="str">
        <f t="shared" si="1570"/>
        <v/>
      </c>
      <c r="Z2153" s="300" t="str">
        <f t="shared" si="1571"/>
        <v/>
      </c>
      <c r="AA2153" s="303" t="str">
        <f t="shared" si="1572"/>
        <v/>
      </c>
      <c r="AB2153" s="300" t="str">
        <f t="shared" si="1573"/>
        <v/>
      </c>
      <c r="AC2153" s="300" t="str">
        <f t="shared" si="1574"/>
        <v/>
      </c>
      <c r="AD2153" s="300" t="str">
        <f t="shared" si="1575"/>
        <v/>
      </c>
      <c r="AE2153" s="192" t="str">
        <f t="shared" si="1576"/>
        <v/>
      </c>
      <c r="AF2153" s="192" t="str">
        <f t="shared" si="1577"/>
        <v/>
      </c>
      <c r="AG2153" s="192"/>
      <c r="AJ2153" s="300" t="str">
        <f t="shared" si="1578"/>
        <v/>
      </c>
      <c r="AK2153" s="300" t="str">
        <f t="shared" si="1579"/>
        <v/>
      </c>
      <c r="AL2153" s="300" t="str">
        <f t="shared" si="1580"/>
        <v/>
      </c>
      <c r="AM2153" s="300" t="str">
        <f t="shared" si="1581"/>
        <v/>
      </c>
      <c r="AN2153" s="300" t="str">
        <f t="shared" si="1582"/>
        <v/>
      </c>
      <c r="AO2153" s="300" t="str">
        <f t="shared" si="1583"/>
        <v/>
      </c>
      <c r="AP2153" s="300" t="str">
        <f t="shared" si="1584"/>
        <v/>
      </c>
      <c r="AQ2153" s="300" t="str">
        <f t="shared" si="1585"/>
        <v/>
      </c>
      <c r="AR2153" s="306" t="str">
        <f t="shared" si="1586"/>
        <v/>
      </c>
      <c r="AS2153" s="300" t="str">
        <f t="shared" si="1587"/>
        <v/>
      </c>
      <c r="AT2153" s="300" t="str">
        <f t="shared" si="1588"/>
        <v/>
      </c>
      <c r="AU2153" s="192" t="str">
        <f t="shared" si="1589"/>
        <v>рбс</v>
      </c>
      <c r="AV2153" s="192" t="str">
        <f t="shared" si="1590"/>
        <v>рбс87520726общопл</v>
      </c>
      <c r="AW2153" s="191">
        <f t="shared" si="1591"/>
        <v>0</v>
      </c>
      <c r="AX2153" s="191">
        <f t="shared" si="1592"/>
        <v>0</v>
      </c>
      <c r="AY2153" s="191">
        <f t="shared" si="1593"/>
        <v>0</v>
      </c>
      <c r="AZ2153" s="191">
        <f t="shared" si="1594"/>
        <v>0</v>
      </c>
      <c r="BA2153" s="193">
        <f t="shared" si="1595"/>
        <v>1</v>
      </c>
      <c r="BB2153" s="193">
        <f t="shared" si="1596"/>
        <v>1</v>
      </c>
      <c r="BC2153" s="193">
        <f t="shared" si="1597"/>
        <v>1</v>
      </c>
      <c r="BD2153" s="191">
        <f t="shared" si="1557"/>
        <v>0</v>
      </c>
      <c r="BE2153" s="191">
        <f t="shared" si="1598"/>
        <v>0</v>
      </c>
      <c r="BF2153" s="210">
        <f t="shared" si="1599"/>
        <v>0</v>
      </c>
      <c r="BG2153" s="211">
        <f t="shared" si="1600"/>
        <v>0</v>
      </c>
      <c r="BH2153" s="289" t="str">
        <f>B2153</f>
        <v>875</v>
      </c>
      <c r="BI2153" s="289" t="str">
        <f>D2153</f>
        <v>0701</v>
      </c>
      <c r="BJ2153" s="284" t="s">
        <v>592</v>
      </c>
      <c r="BK2153" s="284" t="s">
        <v>589</v>
      </c>
      <c r="BL2153" s="233" t="str">
        <f t="shared" si="1601"/>
        <v/>
      </c>
    </row>
    <row r="2154" spans="1:64" ht="12" customHeight="1">
      <c r="A2154" s="333" t="s">
        <v>785</v>
      </c>
      <c r="B2154" s="381" t="s">
        <v>327</v>
      </c>
      <c r="C2154" s="333" t="s">
        <v>786</v>
      </c>
      <c r="D2154" s="381" t="s">
        <v>316</v>
      </c>
      <c r="E2154" s="381" t="s">
        <v>1443</v>
      </c>
      <c r="F2154" s="381" t="s">
        <v>902</v>
      </c>
      <c r="G2154" s="381" t="s">
        <v>387</v>
      </c>
      <c r="H2154" s="100" t="s">
        <v>653</v>
      </c>
      <c r="I2154" s="381" t="s">
        <v>505</v>
      </c>
      <c r="J2154" s="382">
        <v>226540.11</v>
      </c>
      <c r="K2154" s="382">
        <v>187800.39</v>
      </c>
      <c r="L2154" s="191" t="str">
        <f t="shared" si="1560"/>
        <v>875207260701011004001011921301</v>
      </c>
      <c r="M2154" s="192">
        <f t="array" ref="M2154">IF(COUNT(SEARCH(Удалить_Роспись_КВСР,$B2154)*SEARCH(Удалить_Роспись_ПБС,$C2154)*SEARCH(Удалить_Роспись_КФСР, $D2154)*SEARCH(Удалить_Роспись_КЦСР,$E2154)*SEARCH(Удалить_Роспись_КВР,$F2154)*SEARCH(Удалить_Роспись_ЭК,$H2154)*SEARCH(Удалить_Роспись_КР,$I2154))&gt;0,0,1)</f>
        <v>0</v>
      </c>
      <c r="N2154" s="192">
        <v>0</v>
      </c>
      <c r="O2154" s="192" t="str">
        <f t="shared" si="1561"/>
        <v/>
      </c>
      <c r="P2154" s="192" t="str">
        <f t="shared" si="1602"/>
        <v/>
      </c>
      <c r="Q2154" s="300" t="str">
        <f t="shared" si="1562"/>
        <v/>
      </c>
      <c r="R2154" s="300" t="str">
        <f t="shared" si="1563"/>
        <v/>
      </c>
      <c r="S2154" s="300" t="str">
        <f t="shared" si="1564"/>
        <v/>
      </c>
      <c r="T2154" s="192" t="str">
        <f t="shared" si="1565"/>
        <v/>
      </c>
      <c r="U2154" s="303" t="str">
        <f t="shared" si="1566"/>
        <v/>
      </c>
      <c r="V2154" s="300" t="str">
        <f t="shared" si="1567"/>
        <v/>
      </c>
      <c r="W2154" s="192" t="str">
        <f t="shared" si="1568"/>
        <v/>
      </c>
      <c r="X2154" s="303" t="str">
        <f t="shared" si="1569"/>
        <v/>
      </c>
      <c r="Y2154" s="300" t="str">
        <f t="shared" si="1570"/>
        <v/>
      </c>
      <c r="Z2154" s="300" t="str">
        <f t="shared" si="1571"/>
        <v/>
      </c>
      <c r="AA2154" s="303" t="str">
        <f t="shared" si="1572"/>
        <v/>
      </c>
      <c r="AB2154" s="300" t="str">
        <f t="shared" si="1573"/>
        <v/>
      </c>
      <c r="AC2154" s="300" t="str">
        <f t="shared" si="1574"/>
        <v/>
      </c>
      <c r="AD2154" s="300" t="str">
        <f t="shared" si="1575"/>
        <v/>
      </c>
      <c r="AE2154" s="192" t="str">
        <f t="shared" si="1576"/>
        <v/>
      </c>
      <c r="AF2154" s="192" t="str">
        <f t="shared" si="1577"/>
        <v/>
      </c>
      <c r="AG2154" s="192"/>
      <c r="AJ2154" s="300" t="str">
        <f t="shared" si="1578"/>
        <v/>
      </c>
      <c r="AK2154" s="300" t="str">
        <f t="shared" si="1579"/>
        <v/>
      </c>
      <c r="AL2154" s="300" t="str">
        <f t="shared" si="1580"/>
        <v/>
      </c>
      <c r="AM2154" s="300" t="str">
        <f t="shared" si="1581"/>
        <v/>
      </c>
      <c r="AN2154" s="300" t="str">
        <f t="shared" si="1582"/>
        <v/>
      </c>
      <c r="AO2154" s="300" t="str">
        <f t="shared" si="1583"/>
        <v/>
      </c>
      <c r="AP2154" s="300" t="str">
        <f t="shared" si="1584"/>
        <v/>
      </c>
      <c r="AQ2154" s="300" t="str">
        <f t="shared" si="1585"/>
        <v/>
      </c>
      <c r="AR2154" s="306" t="str">
        <f t="shared" si="1586"/>
        <v/>
      </c>
      <c r="AS2154" s="300" t="str">
        <f t="shared" si="1587"/>
        <v/>
      </c>
      <c r="AT2154" s="300" t="str">
        <f t="shared" si="1588"/>
        <v/>
      </c>
      <c r="AU2154" s="192" t="str">
        <f t="shared" si="1589"/>
        <v>рбс</v>
      </c>
      <c r="AV2154" s="192" t="str">
        <f t="shared" si="1590"/>
        <v>рбс87520726общопл</v>
      </c>
      <c r="AW2154" s="191">
        <f t="shared" si="1591"/>
        <v>0</v>
      </c>
      <c r="AX2154" s="191">
        <f t="shared" si="1592"/>
        <v>0</v>
      </c>
      <c r="AY2154" s="191">
        <f t="shared" si="1593"/>
        <v>0</v>
      </c>
      <c r="AZ2154" s="191">
        <f t="shared" si="1594"/>
        <v>0</v>
      </c>
      <c r="BA2154" s="193">
        <f t="shared" si="1595"/>
        <v>1</v>
      </c>
      <c r="BB2154" s="193">
        <f t="shared" si="1596"/>
        <v>1</v>
      </c>
      <c r="BC2154" s="193">
        <f t="shared" si="1597"/>
        <v>1</v>
      </c>
      <c r="BD2154" s="191">
        <f t="shared" si="1557"/>
        <v>0</v>
      </c>
      <c r="BE2154" s="191">
        <f t="shared" si="1598"/>
        <v>0</v>
      </c>
      <c r="BF2154" s="210">
        <f t="shared" si="1599"/>
        <v>0</v>
      </c>
      <c r="BG2154" s="211">
        <f t="shared" si="1600"/>
        <v>0</v>
      </c>
      <c r="BH2154" s="289"/>
      <c r="BI2154" s="289"/>
      <c r="BL2154" s="233" t="str">
        <f t="shared" si="1601"/>
        <v/>
      </c>
    </row>
    <row r="2155" spans="1:64" ht="12" customHeight="1">
      <c r="A2155" s="333" t="s">
        <v>785</v>
      </c>
      <c r="B2155" s="381" t="s">
        <v>327</v>
      </c>
      <c r="C2155" s="333" t="s">
        <v>786</v>
      </c>
      <c r="D2155" s="381" t="s">
        <v>316</v>
      </c>
      <c r="E2155" s="381" t="s">
        <v>1443</v>
      </c>
      <c r="F2155" s="381" t="s">
        <v>586</v>
      </c>
      <c r="G2155" s="381" t="s">
        <v>391</v>
      </c>
      <c r="H2155" s="100" t="s">
        <v>653</v>
      </c>
      <c r="I2155" s="381" t="s">
        <v>505</v>
      </c>
      <c r="J2155" s="382">
        <v>15519</v>
      </c>
      <c r="K2155" s="382">
        <v>9800</v>
      </c>
      <c r="L2155" s="191" t="str">
        <f t="shared" si="1560"/>
        <v>875207260701011004001024422101</v>
      </c>
      <c r="M2155" s="192">
        <f t="array" ref="M2155">IF(COUNT(SEARCH(Удалить_Роспись_КВСР,$B2155)*SEARCH(Удалить_Роспись_ПБС,$C2155)*SEARCH(Удалить_Роспись_КФСР, $D2155)*SEARCH(Удалить_Роспись_КЦСР,$E2155)*SEARCH(Удалить_Роспись_КВР,$F2155)*SEARCH(Удалить_Роспись_ЭК,$H2155)*SEARCH(Удалить_Роспись_КР,$I2155))&gt;0,0,1)</f>
        <v>0</v>
      </c>
      <c r="N2155" s="192">
        <f>IF(COUNT(SEARCH(Удалить_Индекс_КВСР,$B2155)*SEARCH(Удалить_Индекс_ПБС,$C2155)*SEARCH(Удалить_Индекс_КФСР,$D2155)*SEARCH(Удалить_Индекс_КЦСР,$E2155)*SEARCH(Удалить_Индекс_КВР,$F2155)*SEARCH(Удалить_Индекс_ЭК,$H2155)*SEARCH(Удалить_Индекс_КР,$I2155))&gt;0,0,1)</f>
        <v>1</v>
      </c>
      <c r="O2155" s="192" t="str">
        <f t="shared" si="1561"/>
        <v/>
      </c>
      <c r="P2155" s="192" t="str">
        <f t="shared" si="1602"/>
        <v/>
      </c>
      <c r="Q2155" s="300" t="str">
        <f t="shared" si="1562"/>
        <v/>
      </c>
      <c r="R2155" s="300" t="str">
        <f t="shared" si="1563"/>
        <v/>
      </c>
      <c r="S2155" s="300" t="str">
        <f t="shared" si="1564"/>
        <v/>
      </c>
      <c r="T2155" s="192" t="str">
        <f t="shared" si="1565"/>
        <v/>
      </c>
      <c r="U2155" s="303" t="str">
        <f t="shared" si="1566"/>
        <v/>
      </c>
      <c r="V2155" s="300" t="str">
        <f t="shared" si="1567"/>
        <v/>
      </c>
      <c r="W2155" s="192" t="str">
        <f t="shared" si="1568"/>
        <v/>
      </c>
      <c r="X2155" s="303" t="str">
        <f t="shared" si="1569"/>
        <v/>
      </c>
      <c r="Y2155" s="300" t="str">
        <f t="shared" si="1570"/>
        <v/>
      </c>
      <c r="Z2155" s="300" t="str">
        <f t="shared" si="1571"/>
        <v/>
      </c>
      <c r="AA2155" s="303" t="str">
        <f t="shared" si="1572"/>
        <v/>
      </c>
      <c r="AB2155" s="300" t="str">
        <f t="shared" si="1573"/>
        <v/>
      </c>
      <c r="AC2155" s="300" t="str">
        <f t="shared" si="1574"/>
        <v/>
      </c>
      <c r="AD2155" s="300" t="str">
        <f t="shared" si="1575"/>
        <v/>
      </c>
      <c r="AE2155" s="192" t="str">
        <f t="shared" si="1576"/>
        <v/>
      </c>
      <c r="AF2155" s="192" t="str">
        <f t="shared" si="1577"/>
        <v/>
      </c>
      <c r="AG2155" s="192"/>
      <c r="AJ2155" s="300" t="str">
        <f t="shared" si="1578"/>
        <v/>
      </c>
      <c r="AK2155" s="300" t="str">
        <f t="shared" si="1579"/>
        <v/>
      </c>
      <c r="AL2155" s="300" t="str">
        <f t="shared" si="1580"/>
        <v/>
      </c>
      <c r="AM2155" s="300" t="str">
        <f t="shared" si="1581"/>
        <v/>
      </c>
      <c r="AN2155" s="300" t="str">
        <f t="shared" si="1582"/>
        <v/>
      </c>
      <c r="AO2155" s="300" t="str">
        <f t="shared" si="1583"/>
        <v/>
      </c>
      <c r="AP2155" s="300" t="str">
        <f t="shared" si="1584"/>
        <v/>
      </c>
      <c r="AQ2155" s="300" t="str">
        <f t="shared" si="1585"/>
        <v/>
      </c>
      <c r="AR2155" s="306" t="str">
        <f t="shared" si="1586"/>
        <v/>
      </c>
      <c r="AS2155" s="300" t="str">
        <f t="shared" si="1587"/>
        <v/>
      </c>
      <c r="AT2155" s="300" t="str">
        <f t="shared" si="1588"/>
        <v/>
      </c>
      <c r="AU2155" s="192" t="str">
        <f t="shared" si="1589"/>
        <v>рбс</v>
      </c>
      <c r="AV2155" s="192" t="str">
        <f t="shared" si="1590"/>
        <v>рбс87520726общпро</v>
      </c>
      <c r="AW2155" s="191">
        <f t="shared" si="1591"/>
        <v>0</v>
      </c>
      <c r="AX2155" s="191">
        <f t="shared" si="1592"/>
        <v>0</v>
      </c>
      <c r="AY2155" s="191">
        <f t="shared" si="1593"/>
        <v>15519</v>
      </c>
      <c r="AZ2155" s="191">
        <f t="shared" si="1594"/>
        <v>9800</v>
      </c>
      <c r="BA2155" s="193">
        <f t="shared" si="1595"/>
        <v>1</v>
      </c>
      <c r="BB2155" s="193">
        <f t="shared" si="1596"/>
        <v>1</v>
      </c>
      <c r="BC2155" s="193">
        <f t="shared" si="1597"/>
        <v>1</v>
      </c>
      <c r="BD2155" s="191">
        <f t="shared" si="1557"/>
        <v>15519</v>
      </c>
      <c r="BE2155" s="191">
        <f t="shared" si="1598"/>
        <v>9800</v>
      </c>
      <c r="BF2155" s="210">
        <f t="shared" si="1599"/>
        <v>15519</v>
      </c>
      <c r="BG2155" s="211">
        <f t="shared" si="1600"/>
        <v>15519</v>
      </c>
      <c r="BH2155" s="289" t="str">
        <f t="shared" ref="BH2155:BH2162" si="1603">B2155</f>
        <v>875</v>
      </c>
      <c r="BI2155" s="289" t="str">
        <f t="shared" ref="BI2155:BI2162" si="1604">D2155</f>
        <v>0701</v>
      </c>
      <c r="BJ2155" s="284" t="s">
        <v>592</v>
      </c>
      <c r="BK2155" s="284" t="s">
        <v>586</v>
      </c>
      <c r="BL2155" s="233" t="str">
        <f t="shared" si="1601"/>
        <v/>
      </c>
    </row>
    <row r="2156" spans="1:64" ht="12" customHeight="1">
      <c r="A2156" s="333" t="s">
        <v>785</v>
      </c>
      <c r="B2156" s="381" t="s">
        <v>327</v>
      </c>
      <c r="C2156" s="333" t="s">
        <v>786</v>
      </c>
      <c r="D2156" s="381" t="s">
        <v>316</v>
      </c>
      <c r="E2156" s="381" t="s">
        <v>1443</v>
      </c>
      <c r="F2156" s="381" t="s">
        <v>586</v>
      </c>
      <c r="G2156" s="381" t="s">
        <v>394</v>
      </c>
      <c r="H2156" s="100" t="s">
        <v>653</v>
      </c>
      <c r="I2156" s="381" t="s">
        <v>505</v>
      </c>
      <c r="J2156" s="382">
        <v>62681.34</v>
      </c>
      <c r="K2156" s="382">
        <v>29000</v>
      </c>
      <c r="L2156" s="191" t="str">
        <f t="shared" si="1560"/>
        <v>875207260701011004001024422501</v>
      </c>
      <c r="M2156" s="192">
        <f t="array" ref="M2156">IF(COUNT(SEARCH(Удалить_Роспись_КВСР,$B2156)*SEARCH(Удалить_Роспись_ПБС,$C2156)*SEARCH(Удалить_Роспись_КФСР, $D2156)*SEARCH(Удалить_Роспись_КЦСР,$E2156)*SEARCH(Удалить_Роспись_КВР,$F2156)*SEARCH(Удалить_Роспись_ЭК,$H2156)*SEARCH(Удалить_Роспись_КР,$I2156))&gt;0,0,1)</f>
        <v>0</v>
      </c>
      <c r="N2156" s="192">
        <f>IF(COUNT(SEARCH(Удалить_Индекс_КВСР,$B2156)*SEARCH(Удалить_Индекс_ПБС,$C2156)*SEARCH(Удалить_Индекс_КФСР,$D2156)*SEARCH(Удалить_Индекс_КЦСР,$E2156)*SEARCH(Удалить_Индекс_КВР,$F2156)*SEARCH(Удалить_Индекс_ЭК,$H2156)*SEARCH(Удалить_Индекс_КР,$I2156))&gt;0,0,1)</f>
        <v>1</v>
      </c>
      <c r="O2156" s="192" t="str">
        <f t="shared" si="1561"/>
        <v/>
      </c>
      <c r="P2156" s="192" t="str">
        <f t="shared" si="1602"/>
        <v/>
      </c>
      <c r="Q2156" s="300" t="str">
        <f t="shared" si="1562"/>
        <v/>
      </c>
      <c r="R2156" s="300" t="str">
        <f t="shared" si="1563"/>
        <v/>
      </c>
      <c r="S2156" s="300" t="str">
        <f t="shared" si="1564"/>
        <v/>
      </c>
      <c r="T2156" s="192" t="str">
        <f t="shared" si="1565"/>
        <v/>
      </c>
      <c r="U2156" s="303" t="str">
        <f t="shared" si="1566"/>
        <v/>
      </c>
      <c r="V2156" s="300" t="str">
        <f t="shared" si="1567"/>
        <v/>
      </c>
      <c r="W2156" s="192" t="str">
        <f t="shared" si="1568"/>
        <v/>
      </c>
      <c r="X2156" s="303" t="str">
        <f t="shared" si="1569"/>
        <v/>
      </c>
      <c r="Y2156" s="300" t="str">
        <f t="shared" si="1570"/>
        <v/>
      </c>
      <c r="Z2156" s="300" t="str">
        <f t="shared" si="1571"/>
        <v/>
      </c>
      <c r="AA2156" s="303" t="str">
        <f t="shared" si="1572"/>
        <v/>
      </c>
      <c r="AB2156" s="300" t="str">
        <f t="shared" si="1573"/>
        <v/>
      </c>
      <c r="AC2156" s="300" t="str">
        <f t="shared" si="1574"/>
        <v/>
      </c>
      <c r="AD2156" s="300" t="str">
        <f t="shared" si="1575"/>
        <v/>
      </c>
      <c r="AE2156" s="192" t="str">
        <f t="shared" si="1576"/>
        <v/>
      </c>
      <c r="AF2156" s="192" t="str">
        <f t="shared" si="1577"/>
        <v/>
      </c>
      <c r="AG2156" s="192"/>
      <c r="AJ2156" s="300" t="str">
        <f t="shared" si="1578"/>
        <v/>
      </c>
      <c r="AK2156" s="300" t="str">
        <f t="shared" si="1579"/>
        <v/>
      </c>
      <c r="AL2156" s="300" t="str">
        <f t="shared" si="1580"/>
        <v/>
      </c>
      <c r="AM2156" s="300" t="str">
        <f t="shared" si="1581"/>
        <v/>
      </c>
      <c r="AN2156" s="300" t="str">
        <f t="shared" si="1582"/>
        <v/>
      </c>
      <c r="AO2156" s="300" t="str">
        <f t="shared" si="1583"/>
        <v/>
      </c>
      <c r="AP2156" s="300" t="str">
        <f t="shared" si="1584"/>
        <v/>
      </c>
      <c r="AQ2156" s="300" t="str">
        <f t="shared" si="1585"/>
        <v/>
      </c>
      <c r="AR2156" s="306" t="str">
        <f t="shared" si="1586"/>
        <v/>
      </c>
      <c r="AS2156" s="300" t="str">
        <f t="shared" si="1587"/>
        <v/>
      </c>
      <c r="AT2156" s="300" t="str">
        <f t="shared" si="1588"/>
        <v/>
      </c>
      <c r="AU2156" s="192" t="str">
        <f t="shared" si="1589"/>
        <v>рбс</v>
      </c>
      <c r="AV2156" s="192" t="str">
        <f t="shared" si="1590"/>
        <v>рбс87520726общпро</v>
      </c>
      <c r="AW2156" s="191">
        <f t="shared" si="1591"/>
        <v>0</v>
      </c>
      <c r="AX2156" s="191">
        <f t="shared" si="1592"/>
        <v>0</v>
      </c>
      <c r="AY2156" s="191">
        <f t="shared" si="1593"/>
        <v>62681.34</v>
      </c>
      <c r="AZ2156" s="191">
        <f t="shared" si="1594"/>
        <v>29000</v>
      </c>
      <c r="BA2156" s="193">
        <f t="shared" si="1595"/>
        <v>1</v>
      </c>
      <c r="BB2156" s="193">
        <f t="shared" si="1596"/>
        <v>1</v>
      </c>
      <c r="BC2156" s="193">
        <f t="shared" si="1597"/>
        <v>1</v>
      </c>
      <c r="BD2156" s="191">
        <f t="shared" si="1557"/>
        <v>62681.34</v>
      </c>
      <c r="BE2156" s="191">
        <f t="shared" si="1598"/>
        <v>29000</v>
      </c>
      <c r="BF2156" s="210">
        <f t="shared" si="1599"/>
        <v>62681.34</v>
      </c>
      <c r="BG2156" s="211">
        <f t="shared" si="1600"/>
        <v>62681.34</v>
      </c>
      <c r="BH2156" s="289" t="str">
        <f t="shared" si="1603"/>
        <v>875</v>
      </c>
      <c r="BI2156" s="289" t="str">
        <f t="shared" si="1604"/>
        <v>0701</v>
      </c>
      <c r="BJ2156" s="284" t="s">
        <v>592</v>
      </c>
      <c r="BK2156" s="284" t="s">
        <v>586</v>
      </c>
      <c r="BL2156" s="233" t="str">
        <f t="shared" si="1601"/>
        <v/>
      </c>
    </row>
    <row r="2157" spans="1:64" ht="12" customHeight="1">
      <c r="A2157" s="333" t="s">
        <v>785</v>
      </c>
      <c r="B2157" s="381" t="s">
        <v>327</v>
      </c>
      <c r="C2157" s="333" t="s">
        <v>786</v>
      </c>
      <c r="D2157" s="381" t="s">
        <v>316</v>
      </c>
      <c r="E2157" s="381" t="s">
        <v>1443</v>
      </c>
      <c r="F2157" s="381" t="s">
        <v>586</v>
      </c>
      <c r="G2157" s="381" t="s">
        <v>389</v>
      </c>
      <c r="H2157" s="100" t="s">
        <v>653</v>
      </c>
      <c r="I2157" s="381" t="s">
        <v>505</v>
      </c>
      <c r="J2157" s="382">
        <v>75100</v>
      </c>
      <c r="K2157" s="382">
        <v>41573</v>
      </c>
      <c r="L2157" s="191" t="str">
        <f t="shared" si="1560"/>
        <v>875207260701011004001024422601</v>
      </c>
      <c r="M2157" s="192">
        <f t="array" ref="M2157">IF(COUNT(SEARCH(Удалить_Роспись_КВСР,$B2157)*SEARCH(Удалить_Роспись_ПБС,$C2157)*SEARCH(Удалить_Роспись_КФСР, $D2157)*SEARCH(Удалить_Роспись_КЦСР,$E2157)*SEARCH(Удалить_Роспись_КВР,$F2157)*SEARCH(Удалить_Роспись_ЭК,$H2157)*SEARCH(Удалить_Роспись_КР,$I2157))&gt;0,0,1)</f>
        <v>0</v>
      </c>
      <c r="N2157" s="192">
        <f>IF(COUNT(SEARCH(Удалить_Индекс_КВСР,$B2157)*SEARCH(Удалить_Индекс_ПБС,$C2157)*SEARCH(Удалить_Индекс_КФСР,$D2157)*SEARCH(Удалить_Индекс_КЦСР,$E2157)*SEARCH(Удалить_Индекс_КВР,$F2157)*SEARCH(Удалить_Индекс_ЭК,$H2157)*SEARCH(Удалить_Индекс_КР,$I2157))&gt;0,0,1)</f>
        <v>1</v>
      </c>
      <c r="O2157" s="192" t="str">
        <f t="shared" si="1561"/>
        <v/>
      </c>
      <c r="P2157" s="192" t="str">
        <f t="shared" si="1602"/>
        <v/>
      </c>
      <c r="Q2157" s="300" t="str">
        <f t="shared" si="1562"/>
        <v/>
      </c>
      <c r="R2157" s="300" t="str">
        <f t="shared" si="1563"/>
        <v/>
      </c>
      <c r="S2157" s="300" t="str">
        <f t="shared" si="1564"/>
        <v/>
      </c>
      <c r="T2157" s="192" t="str">
        <f t="shared" si="1565"/>
        <v/>
      </c>
      <c r="U2157" s="303" t="str">
        <f t="shared" si="1566"/>
        <v/>
      </c>
      <c r="V2157" s="300" t="str">
        <f t="shared" si="1567"/>
        <v/>
      </c>
      <c r="W2157" s="192" t="str">
        <f t="shared" si="1568"/>
        <v/>
      </c>
      <c r="X2157" s="303" t="str">
        <f t="shared" si="1569"/>
        <v/>
      </c>
      <c r="Y2157" s="300" t="str">
        <f t="shared" si="1570"/>
        <v/>
      </c>
      <c r="Z2157" s="300" t="str">
        <f t="shared" si="1571"/>
        <v/>
      </c>
      <c r="AA2157" s="303" t="str">
        <f t="shared" si="1572"/>
        <v/>
      </c>
      <c r="AB2157" s="300" t="str">
        <f t="shared" si="1573"/>
        <v/>
      </c>
      <c r="AC2157" s="300" t="str">
        <f t="shared" si="1574"/>
        <v/>
      </c>
      <c r="AD2157" s="300" t="str">
        <f t="shared" si="1575"/>
        <v/>
      </c>
      <c r="AE2157" s="192" t="str">
        <f t="shared" si="1576"/>
        <v/>
      </c>
      <c r="AF2157" s="192" t="str">
        <f t="shared" si="1577"/>
        <v/>
      </c>
      <c r="AG2157" s="192"/>
      <c r="AJ2157" s="300" t="str">
        <f t="shared" si="1578"/>
        <v/>
      </c>
      <c r="AK2157" s="300" t="str">
        <f t="shared" si="1579"/>
        <v/>
      </c>
      <c r="AL2157" s="300" t="str">
        <f t="shared" si="1580"/>
        <v/>
      </c>
      <c r="AM2157" s="300" t="str">
        <f t="shared" si="1581"/>
        <v/>
      </c>
      <c r="AN2157" s="300" t="str">
        <f t="shared" si="1582"/>
        <v/>
      </c>
      <c r="AO2157" s="300" t="str">
        <f t="shared" si="1583"/>
        <v/>
      </c>
      <c r="AP2157" s="300" t="str">
        <f t="shared" si="1584"/>
        <v/>
      </c>
      <c r="AQ2157" s="300" t="str">
        <f t="shared" si="1585"/>
        <v/>
      </c>
      <c r="AR2157" s="306" t="str">
        <f t="shared" si="1586"/>
        <v/>
      </c>
      <c r="AS2157" s="300" t="str">
        <f t="shared" si="1587"/>
        <v/>
      </c>
      <c r="AT2157" s="300" t="str">
        <f t="shared" si="1588"/>
        <v/>
      </c>
      <c r="AU2157" s="192" t="str">
        <f t="shared" si="1589"/>
        <v>рбс</v>
      </c>
      <c r="AV2157" s="192" t="str">
        <f t="shared" si="1590"/>
        <v>рбс87520726общпро</v>
      </c>
      <c r="AW2157" s="191">
        <f t="shared" si="1591"/>
        <v>0</v>
      </c>
      <c r="AX2157" s="191">
        <f t="shared" si="1592"/>
        <v>0</v>
      </c>
      <c r="AY2157" s="191">
        <f t="shared" si="1593"/>
        <v>75100</v>
      </c>
      <c r="AZ2157" s="191">
        <f t="shared" si="1594"/>
        <v>41573</v>
      </c>
      <c r="BA2157" s="193">
        <f t="shared" si="1595"/>
        <v>1</v>
      </c>
      <c r="BB2157" s="193">
        <f t="shared" si="1596"/>
        <v>1</v>
      </c>
      <c r="BC2157" s="193">
        <f t="shared" si="1597"/>
        <v>1</v>
      </c>
      <c r="BD2157" s="191">
        <f t="shared" si="1557"/>
        <v>75100</v>
      </c>
      <c r="BE2157" s="191">
        <f t="shared" si="1598"/>
        <v>41573</v>
      </c>
      <c r="BF2157" s="210">
        <f t="shared" si="1599"/>
        <v>75100</v>
      </c>
      <c r="BG2157" s="211">
        <f t="shared" si="1600"/>
        <v>75100</v>
      </c>
      <c r="BH2157" s="289" t="str">
        <f t="shared" si="1603"/>
        <v>875</v>
      </c>
      <c r="BI2157" s="289" t="str">
        <f t="shared" si="1604"/>
        <v>0701</v>
      </c>
      <c r="BJ2157" s="284" t="s">
        <v>592</v>
      </c>
      <c r="BK2157" s="284" t="s">
        <v>586</v>
      </c>
      <c r="BL2157" s="233" t="str">
        <f t="shared" si="1601"/>
        <v/>
      </c>
    </row>
    <row r="2158" spans="1:64" ht="12" customHeight="1">
      <c r="A2158" s="333" t="s">
        <v>785</v>
      </c>
      <c r="B2158" s="381" t="s">
        <v>327</v>
      </c>
      <c r="C2158" s="333" t="s">
        <v>786</v>
      </c>
      <c r="D2158" s="381" t="s">
        <v>316</v>
      </c>
      <c r="E2158" s="381" t="s">
        <v>1443</v>
      </c>
      <c r="F2158" s="381" t="s">
        <v>586</v>
      </c>
      <c r="G2158" s="381" t="s">
        <v>397</v>
      </c>
      <c r="H2158" s="100" t="s">
        <v>653</v>
      </c>
      <c r="I2158" s="381" t="s">
        <v>505</v>
      </c>
      <c r="J2158" s="382">
        <v>55141</v>
      </c>
      <c r="K2158" s="382">
        <v>46961</v>
      </c>
      <c r="L2158" s="191" t="str">
        <f t="shared" si="1560"/>
        <v>875207260701011004001024434001</v>
      </c>
      <c r="M2158" s="192">
        <f t="array" ref="M2158">IF(COUNT(SEARCH(Удалить_Роспись_КВСР,$B2158)*SEARCH(Удалить_Роспись_ПБС,$C2158)*SEARCH(Удалить_Роспись_КФСР, $D2158)*SEARCH(Удалить_Роспись_КЦСР,$E2158)*SEARCH(Удалить_Роспись_КВР,$F2158)*SEARCH(Удалить_Роспись_ЭК,$H2158)*SEARCH(Удалить_Роспись_КР,$I2158))&gt;0,0,1)</f>
        <v>0</v>
      </c>
      <c r="N2158" s="192">
        <f>IF(COUNT(SEARCH(Удалить_Индекс_КВСР,$B2158)*SEARCH(Удалить_Индекс_ПБС,$C2158)*SEARCH(Удалить_Индекс_КФСР,$D2158)*SEARCH(Удалить_Индекс_КЦСР,$E2158)*SEARCH(Удалить_Индекс_КВР,$F2158)*SEARCH(Удалить_Индекс_ЭК,$H2158)*SEARCH(Удалить_Индекс_КР,$I2158))&gt;0,0,1)</f>
        <v>1</v>
      </c>
      <c r="O2158" s="192" t="str">
        <f t="shared" si="1561"/>
        <v/>
      </c>
      <c r="P2158" s="192" t="str">
        <f t="shared" si="1602"/>
        <v/>
      </c>
      <c r="Q2158" s="300" t="str">
        <f t="shared" si="1562"/>
        <v/>
      </c>
      <c r="R2158" s="300" t="str">
        <f t="shared" si="1563"/>
        <v/>
      </c>
      <c r="S2158" s="300" t="str">
        <f t="shared" si="1564"/>
        <v/>
      </c>
      <c r="T2158" s="192" t="str">
        <f t="shared" si="1565"/>
        <v/>
      </c>
      <c r="U2158" s="303" t="str">
        <f t="shared" si="1566"/>
        <v/>
      </c>
      <c r="V2158" s="300" t="str">
        <f t="shared" si="1567"/>
        <v/>
      </c>
      <c r="W2158" s="192" t="str">
        <f t="shared" si="1568"/>
        <v/>
      </c>
      <c r="X2158" s="303" t="str">
        <f t="shared" si="1569"/>
        <v/>
      </c>
      <c r="Y2158" s="300" t="str">
        <f t="shared" si="1570"/>
        <v/>
      </c>
      <c r="Z2158" s="300" t="str">
        <f t="shared" si="1571"/>
        <v/>
      </c>
      <c r="AA2158" s="303" t="str">
        <f t="shared" si="1572"/>
        <v/>
      </c>
      <c r="AB2158" s="300" t="str">
        <f t="shared" si="1573"/>
        <v/>
      </c>
      <c r="AC2158" s="300" t="str">
        <f t="shared" si="1574"/>
        <v/>
      </c>
      <c r="AD2158" s="300" t="str">
        <f t="shared" si="1575"/>
        <v/>
      </c>
      <c r="AE2158" s="192" t="str">
        <f t="shared" si="1576"/>
        <v/>
      </c>
      <c r="AF2158" s="192" t="str">
        <f t="shared" si="1577"/>
        <v/>
      </c>
      <c r="AG2158" s="192"/>
      <c r="AJ2158" s="300" t="str">
        <f t="shared" si="1578"/>
        <v/>
      </c>
      <c r="AK2158" s="300" t="str">
        <f t="shared" si="1579"/>
        <v/>
      </c>
      <c r="AL2158" s="300" t="str">
        <f t="shared" si="1580"/>
        <v/>
      </c>
      <c r="AM2158" s="300" t="str">
        <f t="shared" si="1581"/>
        <v/>
      </c>
      <c r="AN2158" s="300" t="str">
        <f t="shared" si="1582"/>
        <v/>
      </c>
      <c r="AO2158" s="300" t="str">
        <f t="shared" si="1583"/>
        <v/>
      </c>
      <c r="AP2158" s="300" t="str">
        <f t="shared" si="1584"/>
        <v/>
      </c>
      <c r="AQ2158" s="300" t="str">
        <f t="shared" si="1585"/>
        <v/>
      </c>
      <c r="AR2158" s="306" t="str">
        <f t="shared" si="1586"/>
        <v/>
      </c>
      <c r="AS2158" s="300" t="str">
        <f t="shared" si="1587"/>
        <v/>
      </c>
      <c r="AT2158" s="300" t="str">
        <f t="shared" si="1588"/>
        <v/>
      </c>
      <c r="AU2158" s="192" t="str">
        <f t="shared" si="1589"/>
        <v>рбс</v>
      </c>
      <c r="AV2158" s="192" t="str">
        <f t="shared" si="1590"/>
        <v>рбс87520726общпро</v>
      </c>
      <c r="AW2158" s="191">
        <f t="shared" si="1591"/>
        <v>0</v>
      </c>
      <c r="AX2158" s="191">
        <f t="shared" si="1592"/>
        <v>0</v>
      </c>
      <c r="AY2158" s="191">
        <f t="shared" si="1593"/>
        <v>55141</v>
      </c>
      <c r="AZ2158" s="191">
        <f t="shared" si="1594"/>
        <v>46961</v>
      </c>
      <c r="BA2158" s="193">
        <f t="shared" si="1595"/>
        <v>1</v>
      </c>
      <c r="BB2158" s="193">
        <f t="shared" si="1596"/>
        <v>1</v>
      </c>
      <c r="BC2158" s="193">
        <f t="shared" si="1597"/>
        <v>1</v>
      </c>
      <c r="BD2158" s="191">
        <f t="shared" si="1557"/>
        <v>55141</v>
      </c>
      <c r="BE2158" s="191">
        <f t="shared" si="1598"/>
        <v>46961</v>
      </c>
      <c r="BF2158" s="210">
        <f t="shared" si="1599"/>
        <v>55141</v>
      </c>
      <c r="BG2158" s="211">
        <f t="shared" si="1600"/>
        <v>55141</v>
      </c>
      <c r="BH2158" s="289" t="str">
        <f t="shared" si="1603"/>
        <v>875</v>
      </c>
      <c r="BI2158" s="289" t="str">
        <f t="shared" si="1604"/>
        <v>0701</v>
      </c>
      <c r="BJ2158" s="284" t="s">
        <v>592</v>
      </c>
      <c r="BK2158" s="284" t="s">
        <v>586</v>
      </c>
      <c r="BL2158" s="233" t="str">
        <f t="shared" si="1601"/>
        <v/>
      </c>
    </row>
    <row r="2159" spans="1:64" ht="12" customHeight="1">
      <c r="A2159" s="333" t="s">
        <v>785</v>
      </c>
      <c r="B2159" s="381" t="s">
        <v>327</v>
      </c>
      <c r="C2159" s="333" t="s">
        <v>786</v>
      </c>
      <c r="D2159" s="381" t="s">
        <v>316</v>
      </c>
      <c r="E2159" s="381" t="s">
        <v>1443</v>
      </c>
      <c r="F2159" s="381" t="s">
        <v>658</v>
      </c>
      <c r="G2159" s="381" t="s">
        <v>395</v>
      </c>
      <c r="H2159" s="100" t="s">
        <v>653</v>
      </c>
      <c r="I2159" s="381" t="s">
        <v>505</v>
      </c>
      <c r="J2159" s="382">
        <v>283.89</v>
      </c>
      <c r="K2159" s="382">
        <v>283.89</v>
      </c>
      <c r="L2159" s="191" t="str">
        <f t="shared" si="1560"/>
        <v>875207260701011004001085329001</v>
      </c>
      <c r="M2159" s="192">
        <f t="array" ref="M2159">IF(COUNT(SEARCH(Удалить_Роспись_КВСР,$B2159)*SEARCH(Удалить_Роспись_ПБС,$C2159)*SEARCH(Удалить_Роспись_КФСР, $D2159)*SEARCH(Удалить_Роспись_КЦСР,$E2159)*SEARCH(Удалить_Роспись_КВР,$F2159)*SEARCH(Удалить_Роспись_ЭК,$H2159)*SEARCH(Удалить_Роспись_КР,$I2159))&gt;0,0,1)</f>
        <v>0</v>
      </c>
      <c r="N2159" s="192">
        <v>0</v>
      </c>
      <c r="O2159" s="192" t="str">
        <f t="shared" si="1561"/>
        <v/>
      </c>
      <c r="P2159" s="192" t="str">
        <f t="shared" si="1602"/>
        <v/>
      </c>
      <c r="Q2159" s="300" t="str">
        <f t="shared" si="1562"/>
        <v/>
      </c>
      <c r="R2159" s="300" t="str">
        <f t="shared" si="1563"/>
        <v/>
      </c>
      <c r="S2159" s="300" t="str">
        <f t="shared" si="1564"/>
        <v/>
      </c>
      <c r="T2159" s="192" t="str">
        <f t="shared" si="1565"/>
        <v/>
      </c>
      <c r="U2159" s="303" t="str">
        <f t="shared" si="1566"/>
        <v/>
      </c>
      <c r="V2159" s="300" t="str">
        <f t="shared" si="1567"/>
        <v/>
      </c>
      <c r="W2159" s="192" t="str">
        <f t="shared" si="1568"/>
        <v/>
      </c>
      <c r="X2159" s="303" t="str">
        <f t="shared" si="1569"/>
        <v/>
      </c>
      <c r="Y2159" s="300" t="str">
        <f t="shared" si="1570"/>
        <v/>
      </c>
      <c r="Z2159" s="300" t="str">
        <f t="shared" si="1571"/>
        <v/>
      </c>
      <c r="AA2159" s="303" t="str">
        <f t="shared" si="1572"/>
        <v/>
      </c>
      <c r="AB2159" s="300" t="str">
        <f t="shared" si="1573"/>
        <v/>
      </c>
      <c r="AC2159" s="300" t="str">
        <f t="shared" si="1574"/>
        <v/>
      </c>
      <c r="AD2159" s="300" t="str">
        <f t="shared" si="1575"/>
        <v/>
      </c>
      <c r="AE2159" s="192" t="str">
        <f t="shared" si="1576"/>
        <v/>
      </c>
      <c r="AF2159" s="192" t="str">
        <f t="shared" si="1577"/>
        <v/>
      </c>
      <c r="AG2159" s="192"/>
      <c r="AJ2159" s="300" t="str">
        <f t="shared" si="1578"/>
        <v/>
      </c>
      <c r="AK2159" s="300" t="str">
        <f t="shared" si="1579"/>
        <v/>
      </c>
      <c r="AL2159" s="300" t="str">
        <f t="shared" si="1580"/>
        <v/>
      </c>
      <c r="AM2159" s="300" t="str">
        <f t="shared" si="1581"/>
        <v/>
      </c>
      <c r="AN2159" s="300" t="str">
        <f t="shared" si="1582"/>
        <v/>
      </c>
      <c r="AO2159" s="300" t="str">
        <f t="shared" si="1583"/>
        <v/>
      </c>
      <c r="AP2159" s="300" t="str">
        <f t="shared" si="1584"/>
        <v/>
      </c>
      <c r="AQ2159" s="300" t="str">
        <f t="shared" si="1585"/>
        <v/>
      </c>
      <c r="AR2159" s="306" t="str">
        <f t="shared" si="1586"/>
        <v/>
      </c>
      <c r="AS2159" s="300" t="str">
        <f t="shared" si="1587"/>
        <v/>
      </c>
      <c r="AT2159" s="300" t="str">
        <f t="shared" si="1588"/>
        <v/>
      </c>
      <c r="AU2159" s="192" t="str">
        <f t="shared" si="1589"/>
        <v>рбс</v>
      </c>
      <c r="AV2159" s="192" t="str">
        <f t="shared" si="1590"/>
        <v>рбс87520726общпро</v>
      </c>
      <c r="AW2159" s="191">
        <f t="shared" si="1591"/>
        <v>0</v>
      </c>
      <c r="AX2159" s="191">
        <f t="shared" si="1592"/>
        <v>0</v>
      </c>
      <c r="AY2159" s="191">
        <f t="shared" si="1593"/>
        <v>0</v>
      </c>
      <c r="AZ2159" s="191">
        <f t="shared" si="1594"/>
        <v>0</v>
      </c>
      <c r="BA2159" s="193">
        <f t="shared" si="1595"/>
        <v>1</v>
      </c>
      <c r="BB2159" s="193">
        <f t="shared" si="1596"/>
        <v>1</v>
      </c>
      <c r="BC2159" s="193">
        <f t="shared" si="1597"/>
        <v>1</v>
      </c>
      <c r="BD2159" s="191">
        <f t="shared" si="1557"/>
        <v>0</v>
      </c>
      <c r="BE2159" s="191">
        <f t="shared" si="1598"/>
        <v>0</v>
      </c>
      <c r="BF2159" s="210">
        <f t="shared" si="1599"/>
        <v>0</v>
      </c>
      <c r="BG2159" s="211">
        <f t="shared" si="1600"/>
        <v>0</v>
      </c>
      <c r="BH2159" s="289" t="str">
        <f t="shared" si="1603"/>
        <v>875</v>
      </c>
      <c r="BI2159" s="289" t="str">
        <f t="shared" si="1604"/>
        <v>0701</v>
      </c>
      <c r="BJ2159" s="284" t="s">
        <v>592</v>
      </c>
      <c r="BK2159" s="284" t="s">
        <v>586</v>
      </c>
      <c r="BL2159" s="233" t="str">
        <f t="shared" si="1601"/>
        <v/>
      </c>
    </row>
    <row r="2160" spans="1:64" ht="12" customHeight="1">
      <c r="A2160" s="333" t="s">
        <v>785</v>
      </c>
      <c r="B2160" s="381" t="s">
        <v>327</v>
      </c>
      <c r="C2160" s="333" t="s">
        <v>786</v>
      </c>
      <c r="D2160" s="381" t="s">
        <v>316</v>
      </c>
      <c r="E2160" s="381" t="s">
        <v>1444</v>
      </c>
      <c r="F2160" s="381" t="s">
        <v>608</v>
      </c>
      <c r="G2160" s="381" t="s">
        <v>385</v>
      </c>
      <c r="H2160" s="100" t="s">
        <v>653</v>
      </c>
      <c r="I2160" s="381" t="s">
        <v>505</v>
      </c>
      <c r="J2160" s="382">
        <v>758390</v>
      </c>
      <c r="K2160" s="382">
        <v>632188.93000000005</v>
      </c>
      <c r="L2160" s="191" t="str">
        <f t="shared" si="1560"/>
        <v>875207260701011004101011121101</v>
      </c>
      <c r="M2160" s="192">
        <f t="array" ref="M2160">IF(COUNT(SEARCH(Удалить_Роспись_КВСР,$B2160)*SEARCH(Удалить_Роспись_ПБС,$C2160)*SEARCH(Удалить_Роспись_КФСР, $D2160)*SEARCH(Удалить_Роспись_КЦСР,$E2160)*SEARCH(Удалить_Роспись_КВР,$F2160)*SEARCH(Удалить_Роспись_ЭК,$H2160)*SEARCH(Удалить_Роспись_КР,$I2160))&gt;0,0,1)</f>
        <v>0</v>
      </c>
      <c r="N2160" s="192">
        <v>0</v>
      </c>
      <c r="O2160" s="192" t="str">
        <f t="shared" si="1561"/>
        <v/>
      </c>
      <c r="P2160" s="192" t="str">
        <f t="shared" si="1602"/>
        <v/>
      </c>
      <c r="Q2160" s="300" t="str">
        <f t="shared" si="1562"/>
        <v/>
      </c>
      <c r="R2160" s="300" t="str">
        <f t="shared" si="1563"/>
        <v/>
      </c>
      <c r="S2160" s="300" t="str">
        <f t="shared" si="1564"/>
        <v/>
      </c>
      <c r="T2160" s="192" t="str">
        <f t="shared" si="1565"/>
        <v/>
      </c>
      <c r="U2160" s="303" t="str">
        <f t="shared" si="1566"/>
        <v/>
      </c>
      <c r="V2160" s="300" t="str">
        <f t="shared" si="1567"/>
        <v/>
      </c>
      <c r="W2160" s="192" t="str">
        <f t="shared" si="1568"/>
        <v/>
      </c>
      <c r="X2160" s="303" t="str">
        <f t="shared" si="1569"/>
        <v/>
      </c>
      <c r="Y2160" s="300" t="str">
        <f t="shared" si="1570"/>
        <v/>
      </c>
      <c r="Z2160" s="300" t="str">
        <f t="shared" si="1571"/>
        <v/>
      </c>
      <c r="AA2160" s="303" t="str">
        <f t="shared" si="1572"/>
        <v/>
      </c>
      <c r="AB2160" s="300" t="str">
        <f t="shared" si="1573"/>
        <v/>
      </c>
      <c r="AC2160" s="300" t="str">
        <f t="shared" si="1574"/>
        <v/>
      </c>
      <c r="AD2160" s="300" t="str">
        <f t="shared" si="1575"/>
        <v/>
      </c>
      <c r="AE2160" s="192" t="str">
        <f t="shared" si="1576"/>
        <v/>
      </c>
      <c r="AF2160" s="192" t="str">
        <f t="shared" si="1577"/>
        <v/>
      </c>
      <c r="AG2160" s="192"/>
      <c r="AJ2160" s="300" t="str">
        <f t="shared" si="1578"/>
        <v/>
      </c>
      <c r="AK2160" s="300" t="str">
        <f t="shared" si="1579"/>
        <v/>
      </c>
      <c r="AL2160" s="300" t="str">
        <f t="shared" si="1580"/>
        <v/>
      </c>
      <c r="AM2160" s="300" t="str">
        <f t="shared" si="1581"/>
        <v/>
      </c>
      <c r="AN2160" s="300" t="str">
        <f t="shared" si="1582"/>
        <v/>
      </c>
      <c r="AO2160" s="300" t="str">
        <f t="shared" si="1583"/>
        <v/>
      </c>
      <c r="AP2160" s="300" t="str">
        <f t="shared" si="1584"/>
        <v/>
      </c>
      <c r="AQ2160" s="300" t="str">
        <f t="shared" si="1585"/>
        <v/>
      </c>
      <c r="AR2160" s="306" t="str">
        <f t="shared" si="1586"/>
        <v/>
      </c>
      <c r="AS2160" s="300" t="str">
        <f t="shared" si="1587"/>
        <v/>
      </c>
      <c r="AT2160" s="300" t="str">
        <f t="shared" si="1588"/>
        <v/>
      </c>
      <c r="AU2160" s="192" t="str">
        <f t="shared" si="1589"/>
        <v>рбс</v>
      </c>
      <c r="AV2160" s="192" t="str">
        <f t="shared" si="1590"/>
        <v>рбс87520726общопл</v>
      </c>
      <c r="AW2160" s="191">
        <f t="shared" si="1591"/>
        <v>0</v>
      </c>
      <c r="AX2160" s="191">
        <f t="shared" si="1592"/>
        <v>0</v>
      </c>
      <c r="AY2160" s="191">
        <f t="shared" si="1593"/>
        <v>0</v>
      </c>
      <c r="AZ2160" s="191">
        <f t="shared" si="1594"/>
        <v>0</v>
      </c>
      <c r="BA2160" s="193">
        <f t="shared" si="1595"/>
        <v>1</v>
      </c>
      <c r="BB2160" s="193">
        <f t="shared" si="1596"/>
        <v>1</v>
      </c>
      <c r="BC2160" s="193">
        <f t="shared" si="1597"/>
        <v>1</v>
      </c>
      <c r="BD2160" s="191">
        <f t="shared" ref="BD2160:BD2223" si="1605">IF(ISNA(BA2160),0,AY2160*$BA2160)</f>
        <v>0</v>
      </c>
      <c r="BE2160" s="191">
        <f t="shared" si="1598"/>
        <v>0</v>
      </c>
      <c r="BF2160" s="210">
        <f t="shared" si="1599"/>
        <v>0</v>
      </c>
      <c r="BG2160" s="211">
        <f t="shared" si="1600"/>
        <v>0</v>
      </c>
      <c r="BH2160" s="289" t="str">
        <f t="shared" si="1603"/>
        <v>875</v>
      </c>
      <c r="BI2160" s="289" t="str">
        <f t="shared" si="1604"/>
        <v>0701</v>
      </c>
      <c r="BJ2160" s="284" t="s">
        <v>592</v>
      </c>
      <c r="BK2160" s="284" t="s">
        <v>586</v>
      </c>
      <c r="BL2160" s="233" t="str">
        <f t="shared" si="1601"/>
        <v/>
      </c>
    </row>
    <row r="2161" spans="1:64" ht="12" customHeight="1">
      <c r="A2161" s="333" t="s">
        <v>785</v>
      </c>
      <c r="B2161" s="381" t="s">
        <v>327</v>
      </c>
      <c r="C2161" s="333" t="s">
        <v>786</v>
      </c>
      <c r="D2161" s="381" t="s">
        <v>316</v>
      </c>
      <c r="E2161" s="381" t="s">
        <v>1444</v>
      </c>
      <c r="F2161" s="381" t="s">
        <v>902</v>
      </c>
      <c r="G2161" s="381" t="s">
        <v>387</v>
      </c>
      <c r="H2161" s="100" t="s">
        <v>653</v>
      </c>
      <c r="I2161" s="381" t="s">
        <v>505</v>
      </c>
      <c r="J2161" s="382">
        <v>227225</v>
      </c>
      <c r="K2161" s="382">
        <v>187651.18</v>
      </c>
      <c r="L2161" s="191" t="str">
        <f t="shared" si="1560"/>
        <v>875207260701011004101011921301</v>
      </c>
      <c r="M2161" s="192">
        <f t="array" ref="M2161">IF(COUNT(SEARCH(Удалить_Роспись_КВСР,$B2161)*SEARCH(Удалить_Роспись_ПБС,$C2161)*SEARCH(Удалить_Роспись_КФСР, $D2161)*SEARCH(Удалить_Роспись_КЦСР,$E2161)*SEARCH(Удалить_Роспись_КВР,$F2161)*SEARCH(Удалить_Роспись_ЭК,$H2161)*SEARCH(Удалить_Роспись_КР,$I2161))&gt;0,0,1)</f>
        <v>0</v>
      </c>
      <c r="N2161" s="192">
        <v>0</v>
      </c>
      <c r="O2161" s="192" t="str">
        <f t="shared" si="1561"/>
        <v/>
      </c>
      <c r="P2161" s="192" t="str">
        <f t="shared" si="1602"/>
        <v/>
      </c>
      <c r="Q2161" s="300" t="str">
        <f t="shared" si="1562"/>
        <v/>
      </c>
      <c r="R2161" s="300" t="str">
        <f t="shared" si="1563"/>
        <v/>
      </c>
      <c r="S2161" s="300" t="str">
        <f t="shared" si="1564"/>
        <v/>
      </c>
      <c r="T2161" s="192" t="str">
        <f t="shared" si="1565"/>
        <v/>
      </c>
      <c r="U2161" s="303" t="str">
        <f t="shared" si="1566"/>
        <v/>
      </c>
      <c r="V2161" s="300" t="str">
        <f t="shared" si="1567"/>
        <v/>
      </c>
      <c r="W2161" s="192" t="str">
        <f t="shared" si="1568"/>
        <v/>
      </c>
      <c r="X2161" s="303" t="str">
        <f t="shared" si="1569"/>
        <v/>
      </c>
      <c r="Y2161" s="300" t="str">
        <f t="shared" si="1570"/>
        <v/>
      </c>
      <c r="Z2161" s="300" t="str">
        <f t="shared" si="1571"/>
        <v/>
      </c>
      <c r="AA2161" s="303" t="str">
        <f t="shared" si="1572"/>
        <v/>
      </c>
      <c r="AB2161" s="300" t="str">
        <f t="shared" si="1573"/>
        <v/>
      </c>
      <c r="AC2161" s="300" t="str">
        <f t="shared" si="1574"/>
        <v/>
      </c>
      <c r="AD2161" s="300" t="str">
        <f t="shared" si="1575"/>
        <v/>
      </c>
      <c r="AE2161" s="192" t="str">
        <f t="shared" si="1576"/>
        <v/>
      </c>
      <c r="AF2161" s="192" t="str">
        <f t="shared" si="1577"/>
        <v/>
      </c>
      <c r="AG2161" s="192"/>
      <c r="AJ2161" s="300" t="str">
        <f t="shared" si="1578"/>
        <v/>
      </c>
      <c r="AK2161" s="300" t="str">
        <f t="shared" si="1579"/>
        <v/>
      </c>
      <c r="AL2161" s="300" t="str">
        <f t="shared" si="1580"/>
        <v/>
      </c>
      <c r="AM2161" s="300" t="str">
        <f t="shared" si="1581"/>
        <v/>
      </c>
      <c r="AN2161" s="300" t="str">
        <f t="shared" si="1582"/>
        <v/>
      </c>
      <c r="AO2161" s="300" t="str">
        <f t="shared" si="1583"/>
        <v/>
      </c>
      <c r="AP2161" s="300" t="str">
        <f t="shared" si="1584"/>
        <v/>
      </c>
      <c r="AQ2161" s="300" t="str">
        <f t="shared" si="1585"/>
        <v/>
      </c>
      <c r="AR2161" s="306" t="str">
        <f t="shared" si="1586"/>
        <v/>
      </c>
      <c r="AS2161" s="300" t="str">
        <f t="shared" si="1587"/>
        <v/>
      </c>
      <c r="AT2161" s="300" t="str">
        <f t="shared" si="1588"/>
        <v/>
      </c>
      <c r="AU2161" s="192" t="str">
        <f t="shared" si="1589"/>
        <v>рбс</v>
      </c>
      <c r="AV2161" s="192" t="str">
        <f t="shared" si="1590"/>
        <v>рбс87520726общопл</v>
      </c>
      <c r="AW2161" s="191">
        <f t="shared" si="1591"/>
        <v>0</v>
      </c>
      <c r="AX2161" s="191">
        <f t="shared" si="1592"/>
        <v>0</v>
      </c>
      <c r="AY2161" s="191">
        <f t="shared" si="1593"/>
        <v>0</v>
      </c>
      <c r="AZ2161" s="191">
        <f t="shared" si="1594"/>
        <v>0</v>
      </c>
      <c r="BA2161" s="193">
        <f t="shared" si="1595"/>
        <v>1</v>
      </c>
      <c r="BB2161" s="193">
        <f t="shared" si="1596"/>
        <v>1</v>
      </c>
      <c r="BC2161" s="193">
        <f t="shared" si="1597"/>
        <v>1</v>
      </c>
      <c r="BD2161" s="191">
        <f t="shared" si="1605"/>
        <v>0</v>
      </c>
      <c r="BE2161" s="191">
        <f t="shared" si="1598"/>
        <v>0</v>
      </c>
      <c r="BF2161" s="210">
        <f t="shared" si="1599"/>
        <v>0</v>
      </c>
      <c r="BG2161" s="211">
        <f t="shared" si="1600"/>
        <v>0</v>
      </c>
      <c r="BH2161" s="289" t="str">
        <f t="shared" si="1603"/>
        <v>875</v>
      </c>
      <c r="BI2161" s="289" t="str">
        <f t="shared" si="1604"/>
        <v>0701</v>
      </c>
      <c r="BJ2161" s="284" t="s">
        <v>592</v>
      </c>
      <c r="BK2161" s="284" t="s">
        <v>586</v>
      </c>
      <c r="BL2161" s="233" t="str">
        <f t="shared" si="1601"/>
        <v/>
      </c>
    </row>
    <row r="2162" spans="1:64" ht="12" customHeight="1">
      <c r="A2162" s="333" t="s">
        <v>785</v>
      </c>
      <c r="B2162" s="381" t="s">
        <v>327</v>
      </c>
      <c r="C2162" s="333" t="s">
        <v>786</v>
      </c>
      <c r="D2162" s="381" t="s">
        <v>316</v>
      </c>
      <c r="E2162" s="381" t="s">
        <v>1445</v>
      </c>
      <c r="F2162" s="381" t="s">
        <v>589</v>
      </c>
      <c r="G2162" s="381" t="s">
        <v>386</v>
      </c>
      <c r="H2162" s="100" t="s">
        <v>653</v>
      </c>
      <c r="I2162" s="381" t="s">
        <v>505</v>
      </c>
      <c r="J2162" s="382">
        <v>64818.66</v>
      </c>
      <c r="K2162" s="382">
        <v>64818.66</v>
      </c>
      <c r="L2162" s="191" t="str">
        <f t="shared" si="1560"/>
        <v>875207260701011004701011221201</v>
      </c>
      <c r="M2162" s="192">
        <f t="array" ref="M2162">IF(COUNT(SEARCH(Удалить_Роспись_КВСР,$B2162)*SEARCH(Удалить_Роспись_ПБС,$C2162)*SEARCH(Удалить_Роспись_КФСР, $D2162)*SEARCH(Удалить_Роспись_КЦСР,$E2162)*SEARCH(Удалить_Роспись_КВР,$F2162)*SEARCH(Удалить_Роспись_ЭК,$H2162)*SEARCH(Удалить_Роспись_КР,$I2162))&gt;0,0,1)</f>
        <v>0</v>
      </c>
      <c r="N2162" s="192">
        <f>IF(COUNT(SEARCH(Удалить_Индекс_КВСР,$B2162)*SEARCH(Удалить_Индекс_ПБС,$C2162)*SEARCH(Удалить_Индекс_КФСР,$D2162)*SEARCH(Удалить_Индекс_КЦСР,$E2162)*SEARCH(Удалить_Индекс_КВР,$F2162)*SEARCH(Удалить_Индекс_ЭК,$H2162)*SEARCH(Удалить_Индекс_КР,$I2162))&gt;0,0,1)</f>
        <v>1</v>
      </c>
      <c r="O2162" s="192" t="str">
        <f t="shared" si="1561"/>
        <v/>
      </c>
      <c r="P2162" s="192" t="str">
        <f t="shared" si="1602"/>
        <v/>
      </c>
      <c r="Q2162" s="300" t="str">
        <f t="shared" si="1562"/>
        <v/>
      </c>
      <c r="R2162" s="300" t="str">
        <f t="shared" si="1563"/>
        <v/>
      </c>
      <c r="S2162" s="300" t="str">
        <f t="shared" si="1564"/>
        <v/>
      </c>
      <c r="T2162" s="192" t="str">
        <f t="shared" si="1565"/>
        <v/>
      </c>
      <c r="U2162" s="303" t="str">
        <f t="shared" si="1566"/>
        <v/>
      </c>
      <c r="V2162" s="300" t="str">
        <f t="shared" si="1567"/>
        <v/>
      </c>
      <c r="W2162" s="192" t="str">
        <f t="shared" si="1568"/>
        <v/>
      </c>
      <c r="X2162" s="303" t="str">
        <f t="shared" si="1569"/>
        <v/>
      </c>
      <c r="Y2162" s="300" t="str">
        <f t="shared" si="1570"/>
        <v/>
      </c>
      <c r="Z2162" s="300" t="str">
        <f t="shared" si="1571"/>
        <v/>
      </c>
      <c r="AA2162" s="303" t="str">
        <f t="shared" si="1572"/>
        <v/>
      </c>
      <c r="AB2162" s="300" t="str">
        <f t="shared" si="1573"/>
        <v/>
      </c>
      <c r="AC2162" s="300" t="str">
        <f t="shared" si="1574"/>
        <v/>
      </c>
      <c r="AD2162" s="300" t="str">
        <f t="shared" si="1575"/>
        <v/>
      </c>
      <c r="AE2162" s="192" t="str">
        <f t="shared" si="1576"/>
        <v/>
      </c>
      <c r="AF2162" s="192" t="str">
        <f t="shared" si="1577"/>
        <v/>
      </c>
      <c r="AG2162" s="192"/>
      <c r="AJ2162" s="300" t="str">
        <f t="shared" si="1578"/>
        <v/>
      </c>
      <c r="AK2162" s="300" t="str">
        <f t="shared" si="1579"/>
        <v/>
      </c>
      <c r="AL2162" s="300" t="str">
        <f t="shared" si="1580"/>
        <v/>
      </c>
      <c r="AM2162" s="300" t="str">
        <f t="shared" si="1581"/>
        <v/>
      </c>
      <c r="AN2162" s="300" t="str">
        <f t="shared" si="1582"/>
        <v/>
      </c>
      <c r="AO2162" s="300" t="str">
        <f t="shared" si="1583"/>
        <v/>
      </c>
      <c r="AP2162" s="300" t="str">
        <f t="shared" si="1584"/>
        <v/>
      </c>
      <c r="AQ2162" s="300" t="str">
        <f t="shared" si="1585"/>
        <v/>
      </c>
      <c r="AR2162" s="306" t="str">
        <f t="shared" si="1586"/>
        <v/>
      </c>
      <c r="AS2162" s="300" t="str">
        <f t="shared" si="1587"/>
        <v/>
      </c>
      <c r="AT2162" s="300" t="str">
        <f t="shared" si="1588"/>
        <v/>
      </c>
      <c r="AU2162" s="192" t="str">
        <f t="shared" si="1589"/>
        <v>рбс</v>
      </c>
      <c r="AV2162" s="192" t="str">
        <f t="shared" si="1590"/>
        <v>рбс87520726общпро</v>
      </c>
      <c r="AW2162" s="191">
        <f t="shared" si="1591"/>
        <v>0</v>
      </c>
      <c r="AX2162" s="191">
        <f t="shared" si="1592"/>
        <v>0</v>
      </c>
      <c r="AY2162" s="191">
        <f t="shared" si="1593"/>
        <v>64818.66</v>
      </c>
      <c r="AZ2162" s="191">
        <f t="shared" si="1594"/>
        <v>64818.66</v>
      </c>
      <c r="BA2162" s="193">
        <f t="shared" si="1595"/>
        <v>1</v>
      </c>
      <c r="BB2162" s="193">
        <f t="shared" si="1596"/>
        <v>1</v>
      </c>
      <c r="BC2162" s="193">
        <f t="shared" si="1597"/>
        <v>1</v>
      </c>
      <c r="BD2162" s="191">
        <f t="shared" si="1605"/>
        <v>64818.66</v>
      </c>
      <c r="BE2162" s="191">
        <f t="shared" si="1598"/>
        <v>64818.66</v>
      </c>
      <c r="BF2162" s="210">
        <f t="shared" si="1599"/>
        <v>64818.66</v>
      </c>
      <c r="BG2162" s="211">
        <f t="shared" si="1600"/>
        <v>64818.66</v>
      </c>
      <c r="BH2162" s="289" t="str">
        <f t="shared" si="1603"/>
        <v>875</v>
      </c>
      <c r="BI2162" s="289" t="str">
        <f t="shared" si="1604"/>
        <v>0701</v>
      </c>
      <c r="BJ2162" s="284" t="s">
        <v>592</v>
      </c>
      <c r="BK2162" s="284" t="s">
        <v>586</v>
      </c>
      <c r="BL2162" s="233" t="str">
        <f t="shared" si="1601"/>
        <v/>
      </c>
    </row>
    <row r="2163" spans="1:64" ht="12" customHeight="1">
      <c r="A2163" s="333" t="s">
        <v>785</v>
      </c>
      <c r="B2163" s="381" t="s">
        <v>327</v>
      </c>
      <c r="C2163" s="333" t="s">
        <v>786</v>
      </c>
      <c r="D2163" s="381" t="s">
        <v>316</v>
      </c>
      <c r="E2163" s="381" t="s">
        <v>1446</v>
      </c>
      <c r="F2163" s="381" t="s">
        <v>586</v>
      </c>
      <c r="G2163" s="381" t="s">
        <v>393</v>
      </c>
      <c r="H2163" s="100" t="s">
        <v>653</v>
      </c>
      <c r="I2163" s="381" t="s">
        <v>505</v>
      </c>
      <c r="J2163" s="382">
        <v>767699.58</v>
      </c>
      <c r="K2163" s="382">
        <v>431267.14</v>
      </c>
      <c r="L2163" s="191" t="str">
        <f t="shared" si="1560"/>
        <v>875207260701011004Г01024422301</v>
      </c>
      <c r="M2163" s="192">
        <f t="array" ref="M2163">IF(COUNT(SEARCH(Удалить_Роспись_КВСР,$B2163)*SEARCH(Удалить_Роспись_ПБС,$C2163)*SEARCH(Удалить_Роспись_КФСР, $D2163)*SEARCH(Удалить_Роспись_КЦСР,$E2163)*SEARCH(Удалить_Роспись_КВР,$F2163)*SEARCH(Удалить_Роспись_ЭК,$H2163)*SEARCH(Удалить_Роспись_КР,$I2163))&gt;0,0,1)</f>
        <v>0</v>
      </c>
      <c r="N2163" s="192">
        <f>IF(COUNT(SEARCH(Удалить_Индекс_КВСР,$B2163)*SEARCH(Удалить_Индекс_ПБС,$C2163)*SEARCH(Удалить_Индекс_КФСР,$D2163)*SEARCH(Удалить_Индекс_КЦСР,$E2163)*SEARCH(Удалить_Индекс_КВР,$F2163)*SEARCH(Удалить_Индекс_ЭК,$H2163)*SEARCH(Удалить_Индекс_КР,$I2163))&gt;0,0,1)</f>
        <v>1</v>
      </c>
      <c r="O2163" s="192" t="str">
        <f t="shared" si="1561"/>
        <v/>
      </c>
      <c r="P2163" s="192" t="str">
        <f t="shared" si="1602"/>
        <v/>
      </c>
      <c r="Q2163" s="300" t="str">
        <f t="shared" si="1562"/>
        <v/>
      </c>
      <c r="R2163" s="300" t="str">
        <f t="shared" si="1563"/>
        <v/>
      </c>
      <c r="S2163" s="300" t="str">
        <f t="shared" si="1564"/>
        <v/>
      </c>
      <c r="T2163" s="192" t="str">
        <f t="shared" si="1565"/>
        <v/>
      </c>
      <c r="U2163" s="303" t="str">
        <f t="shared" si="1566"/>
        <v/>
      </c>
      <c r="V2163" s="300" t="str">
        <f t="shared" si="1567"/>
        <v/>
      </c>
      <c r="W2163" s="192" t="str">
        <f t="shared" si="1568"/>
        <v/>
      </c>
      <c r="X2163" s="303" t="str">
        <f t="shared" si="1569"/>
        <v/>
      </c>
      <c r="Y2163" s="300" t="str">
        <f t="shared" si="1570"/>
        <v/>
      </c>
      <c r="Z2163" s="300" t="str">
        <f t="shared" si="1571"/>
        <v/>
      </c>
      <c r="AA2163" s="303" t="str">
        <f t="shared" si="1572"/>
        <v/>
      </c>
      <c r="AB2163" s="300" t="str">
        <f t="shared" si="1573"/>
        <v/>
      </c>
      <c r="AC2163" s="300" t="str">
        <f t="shared" si="1574"/>
        <v/>
      </c>
      <c r="AD2163" s="300" t="str">
        <f t="shared" si="1575"/>
        <v/>
      </c>
      <c r="AE2163" s="192" t="str">
        <f t="shared" si="1576"/>
        <v/>
      </c>
      <c r="AF2163" s="192" t="str">
        <f t="shared" si="1577"/>
        <v/>
      </c>
      <c r="AG2163" s="192"/>
      <c r="AJ2163" s="300" t="str">
        <f t="shared" si="1578"/>
        <v/>
      </c>
      <c r="AK2163" s="300" t="str">
        <f t="shared" si="1579"/>
        <v/>
      </c>
      <c r="AL2163" s="300" t="str">
        <f t="shared" si="1580"/>
        <v/>
      </c>
      <c r="AM2163" s="300" t="str">
        <f t="shared" si="1581"/>
        <v/>
      </c>
      <c r="AN2163" s="300" t="str">
        <f t="shared" si="1582"/>
        <v/>
      </c>
      <c r="AO2163" s="300" t="str">
        <f t="shared" si="1583"/>
        <v/>
      </c>
      <c r="AP2163" s="300" t="str">
        <f t="shared" si="1584"/>
        <v/>
      </c>
      <c r="AQ2163" s="300" t="str">
        <f t="shared" si="1585"/>
        <v/>
      </c>
      <c r="AR2163" s="306" t="str">
        <f t="shared" si="1586"/>
        <v/>
      </c>
      <c r="AS2163" s="300" t="str">
        <f t="shared" si="1587"/>
        <v/>
      </c>
      <c r="AT2163" s="300" t="str">
        <f t="shared" si="1588"/>
        <v/>
      </c>
      <c r="AU2163" s="192" t="str">
        <f t="shared" si="1589"/>
        <v>рбс</v>
      </c>
      <c r="AV2163" s="192" t="str">
        <f t="shared" si="1590"/>
        <v>рбс87520726общком</v>
      </c>
      <c r="AW2163" s="191">
        <f t="shared" si="1591"/>
        <v>0</v>
      </c>
      <c r="AX2163" s="191">
        <f t="shared" si="1592"/>
        <v>0</v>
      </c>
      <c r="AY2163" s="191">
        <f t="shared" si="1593"/>
        <v>767699.58</v>
      </c>
      <c r="AZ2163" s="191">
        <f t="shared" si="1594"/>
        <v>431267.14</v>
      </c>
      <c r="BA2163" s="193">
        <f t="shared" si="1595"/>
        <v>1</v>
      </c>
      <c r="BB2163" s="193">
        <f t="shared" si="1596"/>
        <v>1</v>
      </c>
      <c r="BC2163" s="193">
        <f t="shared" si="1597"/>
        <v>1</v>
      </c>
      <c r="BD2163" s="191">
        <f t="shared" si="1605"/>
        <v>767699.58</v>
      </c>
      <c r="BE2163" s="191">
        <f t="shared" si="1598"/>
        <v>431267.14</v>
      </c>
      <c r="BF2163" s="210">
        <f t="shared" si="1599"/>
        <v>767699.58</v>
      </c>
      <c r="BG2163" s="211">
        <f t="shared" si="1600"/>
        <v>767699.58</v>
      </c>
      <c r="BH2163" s="289"/>
      <c r="BI2163" s="289"/>
      <c r="BJ2163" s="228"/>
      <c r="BK2163" s="228"/>
      <c r="BL2163" s="233" t="str">
        <f t="shared" si="1601"/>
        <v/>
      </c>
    </row>
    <row r="2164" spans="1:64" ht="12" customHeight="1">
      <c r="A2164" s="333" t="s">
        <v>785</v>
      </c>
      <c r="B2164" s="381" t="s">
        <v>327</v>
      </c>
      <c r="C2164" s="333" t="s">
        <v>786</v>
      </c>
      <c r="D2164" s="381" t="s">
        <v>316</v>
      </c>
      <c r="E2164" s="381" t="s">
        <v>1447</v>
      </c>
      <c r="F2164" s="381" t="s">
        <v>586</v>
      </c>
      <c r="G2164" s="381" t="s">
        <v>397</v>
      </c>
      <c r="H2164" s="100" t="s">
        <v>653</v>
      </c>
      <c r="I2164" s="381" t="s">
        <v>505</v>
      </c>
      <c r="J2164" s="382">
        <v>859459.77</v>
      </c>
      <c r="K2164" s="382">
        <v>480424</v>
      </c>
      <c r="L2164" s="191" t="str">
        <f t="shared" si="1560"/>
        <v>875207260701011004П01024434001</v>
      </c>
      <c r="M2164" s="192">
        <f t="array" ref="M2164">IF(COUNT(SEARCH(Удалить_Роспись_КВСР,$B2164)*SEARCH(Удалить_Роспись_ПБС,$C2164)*SEARCH(Удалить_Роспись_КФСР, $D2164)*SEARCH(Удалить_Роспись_КЦСР,$E2164)*SEARCH(Удалить_Роспись_КВР,$F2164)*SEARCH(Удалить_Роспись_ЭК,$H2164)*SEARCH(Удалить_Роспись_КР,$I2164))&gt;0,0,1)</f>
        <v>0</v>
      </c>
      <c r="N2164" s="192">
        <f>IF(COUNT(SEARCH(Удалить_Индекс_КВСР,$B2164)*SEARCH(Удалить_Индекс_ПБС,$C2164)*SEARCH(Удалить_Индекс_КФСР,$D2164)*SEARCH(Удалить_Индекс_КЦСР,$E2164)*SEARCH(Удалить_Индекс_КВР,$F2164)*SEARCH(Удалить_Индекс_ЭК,$H2164)*SEARCH(Удалить_Индекс_КР,$I2164))&gt;0,0,1)</f>
        <v>1</v>
      </c>
      <c r="O2164" s="192" t="str">
        <f t="shared" si="1561"/>
        <v/>
      </c>
      <c r="P2164" s="192" t="str">
        <f t="shared" si="1602"/>
        <v/>
      </c>
      <c r="Q2164" s="300" t="str">
        <f t="shared" si="1562"/>
        <v/>
      </c>
      <c r="R2164" s="300" t="str">
        <f t="shared" si="1563"/>
        <v/>
      </c>
      <c r="S2164" s="300" t="str">
        <f t="shared" si="1564"/>
        <v/>
      </c>
      <c r="T2164" s="192" t="str">
        <f t="shared" si="1565"/>
        <v/>
      </c>
      <c r="U2164" s="303" t="str">
        <f t="shared" si="1566"/>
        <v/>
      </c>
      <c r="V2164" s="300" t="str">
        <f t="shared" si="1567"/>
        <v/>
      </c>
      <c r="W2164" s="192" t="str">
        <f t="shared" si="1568"/>
        <v/>
      </c>
      <c r="X2164" s="303" t="str">
        <f t="shared" si="1569"/>
        <v/>
      </c>
      <c r="Y2164" s="300" t="str">
        <f t="shared" si="1570"/>
        <v/>
      </c>
      <c r="Z2164" s="300" t="str">
        <f t="shared" si="1571"/>
        <v/>
      </c>
      <c r="AA2164" s="303" t="str">
        <f t="shared" si="1572"/>
        <v/>
      </c>
      <c r="AB2164" s="300" t="str">
        <f t="shared" si="1573"/>
        <v/>
      </c>
      <c r="AC2164" s="300" t="str">
        <f t="shared" si="1574"/>
        <v/>
      </c>
      <c r="AD2164" s="300" t="str">
        <f t="shared" si="1575"/>
        <v/>
      </c>
      <c r="AE2164" s="192" t="str">
        <f t="shared" si="1576"/>
        <v/>
      </c>
      <c r="AF2164" s="192" t="str">
        <f t="shared" si="1577"/>
        <v/>
      </c>
      <c r="AG2164" s="192"/>
      <c r="AJ2164" s="300" t="str">
        <f t="shared" si="1578"/>
        <v/>
      </c>
      <c r="AK2164" s="300" t="str">
        <f t="shared" si="1579"/>
        <v/>
      </c>
      <c r="AL2164" s="300" t="str">
        <f t="shared" si="1580"/>
        <v/>
      </c>
      <c r="AM2164" s="300" t="str">
        <f t="shared" si="1581"/>
        <v/>
      </c>
      <c r="AN2164" s="300" t="str">
        <f t="shared" si="1582"/>
        <v/>
      </c>
      <c r="AO2164" s="300" t="str">
        <f t="shared" si="1583"/>
        <v/>
      </c>
      <c r="AP2164" s="300" t="str">
        <f t="shared" si="1584"/>
        <v/>
      </c>
      <c r="AQ2164" s="300" t="str">
        <f t="shared" si="1585"/>
        <v/>
      </c>
      <c r="AR2164" s="306" t="str">
        <f t="shared" si="1586"/>
        <v/>
      </c>
      <c r="AS2164" s="300" t="str">
        <f t="shared" si="1587"/>
        <v/>
      </c>
      <c r="AT2164" s="300" t="str">
        <f t="shared" si="1588"/>
        <v/>
      </c>
      <c r="AU2164" s="192" t="str">
        <f t="shared" si="1589"/>
        <v>рбс</v>
      </c>
      <c r="AV2164" s="192" t="str">
        <f t="shared" si="1590"/>
        <v>рбс87520726общпро</v>
      </c>
      <c r="AW2164" s="191">
        <f t="shared" si="1591"/>
        <v>0</v>
      </c>
      <c r="AX2164" s="191">
        <f t="shared" si="1592"/>
        <v>0</v>
      </c>
      <c r="AY2164" s="191">
        <f t="shared" si="1593"/>
        <v>859459.77</v>
      </c>
      <c r="AZ2164" s="191">
        <f t="shared" si="1594"/>
        <v>480424</v>
      </c>
      <c r="BA2164" s="193">
        <f t="shared" si="1595"/>
        <v>1</v>
      </c>
      <c r="BB2164" s="193">
        <f t="shared" si="1596"/>
        <v>1</v>
      </c>
      <c r="BC2164" s="193">
        <f t="shared" si="1597"/>
        <v>1</v>
      </c>
      <c r="BD2164" s="191">
        <f t="shared" si="1605"/>
        <v>859459.77</v>
      </c>
      <c r="BE2164" s="191">
        <f t="shared" si="1598"/>
        <v>480424</v>
      </c>
      <c r="BF2164" s="210">
        <f t="shared" si="1599"/>
        <v>859459.77</v>
      </c>
      <c r="BG2164" s="211">
        <f t="shared" si="1600"/>
        <v>859459.77</v>
      </c>
      <c r="BH2164" s="289" t="str">
        <f>B2164</f>
        <v>875</v>
      </c>
      <c r="BI2164" s="289" t="str">
        <f>D2164</f>
        <v>0701</v>
      </c>
      <c r="BJ2164" s="284" t="s">
        <v>592</v>
      </c>
      <c r="BK2164" s="284" t="s">
        <v>586</v>
      </c>
      <c r="BL2164" s="233" t="str">
        <f t="shared" si="1601"/>
        <v/>
      </c>
    </row>
    <row r="2165" spans="1:64" ht="12" customHeight="1">
      <c r="A2165" s="333" t="s">
        <v>785</v>
      </c>
      <c r="B2165" s="381" t="s">
        <v>327</v>
      </c>
      <c r="C2165" s="333" t="s">
        <v>786</v>
      </c>
      <c r="D2165" s="381" t="s">
        <v>316</v>
      </c>
      <c r="E2165" s="381" t="s">
        <v>1449</v>
      </c>
      <c r="F2165" s="381" t="s">
        <v>586</v>
      </c>
      <c r="G2165" s="381" t="s">
        <v>393</v>
      </c>
      <c r="H2165" s="100" t="s">
        <v>653</v>
      </c>
      <c r="I2165" s="381" t="s">
        <v>505</v>
      </c>
      <c r="J2165" s="382">
        <v>167947</v>
      </c>
      <c r="K2165" s="382">
        <v>127660.2</v>
      </c>
      <c r="L2165" s="191" t="str">
        <f t="shared" si="1560"/>
        <v>875207260701011004Э01024422301</v>
      </c>
      <c r="M2165" s="192">
        <f t="array" ref="M2165">IF(COUNT(SEARCH(Удалить_Роспись_КВСР,$B2165)*SEARCH(Удалить_Роспись_ПБС,$C2165)*SEARCH(Удалить_Роспись_КФСР, $D2165)*SEARCH(Удалить_Роспись_КЦСР,$E2165)*SEARCH(Удалить_Роспись_КВР,$F2165)*SEARCH(Удалить_Роспись_ЭК,$H2165)*SEARCH(Удалить_Роспись_КР,$I2165))&gt;0,0,1)</f>
        <v>0</v>
      </c>
      <c r="N2165" s="192">
        <f>IF(COUNT(SEARCH(Удалить_Индекс_КВСР,$B2165)*SEARCH(Удалить_Индекс_ПБС,$C2165)*SEARCH(Удалить_Индекс_КФСР,$D2165)*SEARCH(Удалить_Индекс_КЦСР,$E2165)*SEARCH(Удалить_Индекс_КВР,$F2165)*SEARCH(Удалить_Индекс_ЭК,$H2165)*SEARCH(Удалить_Индекс_КР,$I2165))&gt;0,0,1)</f>
        <v>1</v>
      </c>
      <c r="O2165" s="192" t="str">
        <f t="shared" si="1561"/>
        <v/>
      </c>
      <c r="P2165" s="192" t="str">
        <f t="shared" si="1602"/>
        <v/>
      </c>
      <c r="Q2165" s="300" t="str">
        <f t="shared" si="1562"/>
        <v/>
      </c>
      <c r="R2165" s="300" t="str">
        <f t="shared" si="1563"/>
        <v/>
      </c>
      <c r="S2165" s="300" t="str">
        <f t="shared" si="1564"/>
        <v/>
      </c>
      <c r="T2165" s="192" t="str">
        <f t="shared" si="1565"/>
        <v/>
      </c>
      <c r="U2165" s="303" t="str">
        <f t="shared" si="1566"/>
        <v/>
      </c>
      <c r="V2165" s="300" t="str">
        <f t="shared" si="1567"/>
        <v/>
      </c>
      <c r="W2165" s="192" t="str">
        <f t="shared" si="1568"/>
        <v/>
      </c>
      <c r="X2165" s="303" t="str">
        <f t="shared" si="1569"/>
        <v/>
      </c>
      <c r="Y2165" s="300" t="str">
        <f t="shared" si="1570"/>
        <v/>
      </c>
      <c r="Z2165" s="300" t="str">
        <f t="shared" si="1571"/>
        <v/>
      </c>
      <c r="AA2165" s="303" t="str">
        <f t="shared" si="1572"/>
        <v/>
      </c>
      <c r="AB2165" s="300" t="str">
        <f t="shared" si="1573"/>
        <v/>
      </c>
      <c r="AC2165" s="300" t="str">
        <f t="shared" si="1574"/>
        <v/>
      </c>
      <c r="AD2165" s="300" t="str">
        <f t="shared" si="1575"/>
        <v/>
      </c>
      <c r="AE2165" s="192" t="str">
        <f t="shared" si="1576"/>
        <v/>
      </c>
      <c r="AF2165" s="192" t="str">
        <f t="shared" si="1577"/>
        <v/>
      </c>
      <c r="AG2165" s="192"/>
      <c r="AJ2165" s="300" t="str">
        <f t="shared" si="1578"/>
        <v/>
      </c>
      <c r="AK2165" s="300" t="str">
        <f t="shared" si="1579"/>
        <v/>
      </c>
      <c r="AL2165" s="300" t="str">
        <f t="shared" si="1580"/>
        <v/>
      </c>
      <c r="AM2165" s="300" t="str">
        <f t="shared" si="1581"/>
        <v/>
      </c>
      <c r="AN2165" s="300" t="str">
        <f t="shared" si="1582"/>
        <v/>
      </c>
      <c r="AO2165" s="300" t="str">
        <f t="shared" si="1583"/>
        <v/>
      </c>
      <c r="AP2165" s="300" t="str">
        <f t="shared" si="1584"/>
        <v/>
      </c>
      <c r="AQ2165" s="300" t="str">
        <f t="shared" si="1585"/>
        <v/>
      </c>
      <c r="AR2165" s="306" t="str">
        <f t="shared" si="1586"/>
        <v/>
      </c>
      <c r="AS2165" s="300" t="str">
        <f t="shared" si="1587"/>
        <v/>
      </c>
      <c r="AT2165" s="300" t="str">
        <f t="shared" si="1588"/>
        <v/>
      </c>
      <c r="AU2165" s="192" t="str">
        <f t="shared" si="1589"/>
        <v>рбс</v>
      </c>
      <c r="AV2165" s="192" t="str">
        <f t="shared" si="1590"/>
        <v>рбс87520726общком</v>
      </c>
      <c r="AW2165" s="191">
        <f t="shared" si="1591"/>
        <v>0</v>
      </c>
      <c r="AX2165" s="191">
        <f t="shared" si="1592"/>
        <v>0</v>
      </c>
      <c r="AY2165" s="191">
        <f t="shared" si="1593"/>
        <v>167947</v>
      </c>
      <c r="AZ2165" s="191">
        <f t="shared" si="1594"/>
        <v>127660.2</v>
      </c>
      <c r="BA2165" s="193">
        <f t="shared" si="1595"/>
        <v>1</v>
      </c>
      <c r="BB2165" s="193">
        <f t="shared" si="1596"/>
        <v>1</v>
      </c>
      <c r="BC2165" s="193">
        <f t="shared" si="1597"/>
        <v>1</v>
      </c>
      <c r="BD2165" s="191">
        <f t="shared" si="1605"/>
        <v>167947</v>
      </c>
      <c r="BE2165" s="191">
        <f t="shared" si="1598"/>
        <v>127660.2</v>
      </c>
      <c r="BF2165" s="210">
        <f t="shared" si="1599"/>
        <v>167947</v>
      </c>
      <c r="BG2165" s="211">
        <f t="shared" si="1600"/>
        <v>167947</v>
      </c>
      <c r="BH2165" s="289" t="str">
        <f>B2165</f>
        <v>875</v>
      </c>
      <c r="BI2165" s="289" t="str">
        <f>D2165</f>
        <v>0701</v>
      </c>
      <c r="BJ2165" s="284" t="s">
        <v>592</v>
      </c>
      <c r="BK2165" s="284" t="s">
        <v>586</v>
      </c>
      <c r="BL2165" s="233" t="str">
        <f t="shared" si="1601"/>
        <v/>
      </c>
    </row>
    <row r="2166" spans="1:64" ht="12" hidden="1" customHeight="1">
      <c r="A2166" s="333" t="s">
        <v>785</v>
      </c>
      <c r="B2166" s="381" t="s">
        <v>327</v>
      </c>
      <c r="C2166" s="333" t="s">
        <v>786</v>
      </c>
      <c r="D2166" s="381" t="s">
        <v>316</v>
      </c>
      <c r="E2166" s="381" t="s">
        <v>1450</v>
      </c>
      <c r="F2166" s="381" t="s">
        <v>608</v>
      </c>
      <c r="G2166" s="381" t="s">
        <v>385</v>
      </c>
      <c r="H2166" s="100" t="s">
        <v>653</v>
      </c>
      <c r="I2166" s="381" t="s">
        <v>339</v>
      </c>
      <c r="J2166" s="382">
        <v>1004920.26</v>
      </c>
      <c r="K2166" s="382">
        <v>936215.75</v>
      </c>
      <c r="L2166" s="191" t="str">
        <f t="shared" si="1560"/>
        <v>875207260701011007408011121110</v>
      </c>
      <c r="M2166" s="192">
        <f t="array" ref="M2166">IF(COUNT(SEARCH(Удалить_Роспись_КВСР,$B2166)*SEARCH(Удалить_Роспись_ПБС,$C2166)*SEARCH(Удалить_Роспись_КФСР, $D2166)*SEARCH(Удалить_Роспись_КЦСР,$E2166)*SEARCH(Удалить_Роспись_КВР,$F2166)*SEARCH(Удалить_Роспись_ЭК,$H2166)*SEARCH(Удалить_Роспись_КР,$I2166))&gt;0,0,1)</f>
        <v>0</v>
      </c>
      <c r="N2166" s="192">
        <v>0</v>
      </c>
      <c r="O2166" s="192" t="str">
        <f t="shared" si="1561"/>
        <v/>
      </c>
      <c r="P2166" s="192" t="str">
        <f t="shared" si="1602"/>
        <v/>
      </c>
      <c r="Q2166" s="300" t="str">
        <f t="shared" si="1562"/>
        <v/>
      </c>
      <c r="R2166" s="300" t="str">
        <f t="shared" si="1563"/>
        <v/>
      </c>
      <c r="S2166" s="300" t="str">
        <f t="shared" si="1564"/>
        <v/>
      </c>
      <c r="T2166" s="192" t="str">
        <f t="shared" si="1565"/>
        <v/>
      </c>
      <c r="U2166" s="303" t="str">
        <f t="shared" si="1566"/>
        <v/>
      </c>
      <c r="V2166" s="300" t="str">
        <f t="shared" si="1567"/>
        <v/>
      </c>
      <c r="W2166" s="192" t="str">
        <f t="shared" si="1568"/>
        <v/>
      </c>
      <c r="X2166" s="303" t="str">
        <f t="shared" si="1569"/>
        <v/>
      </c>
      <c r="Y2166" s="300" t="str">
        <f t="shared" si="1570"/>
        <v/>
      </c>
      <c r="Z2166" s="300" t="str">
        <f t="shared" si="1571"/>
        <v/>
      </c>
      <c r="AA2166" s="303" t="str">
        <f t="shared" si="1572"/>
        <v/>
      </c>
      <c r="AB2166" s="300" t="str">
        <f t="shared" si="1573"/>
        <v/>
      </c>
      <c r="AC2166" s="300" t="str">
        <f t="shared" si="1574"/>
        <v/>
      </c>
      <c r="AD2166" s="300" t="str">
        <f t="shared" si="1575"/>
        <v/>
      </c>
      <c r="AE2166" s="192" t="str">
        <f t="shared" si="1576"/>
        <v/>
      </c>
      <c r="AF2166" s="192" t="str">
        <f t="shared" si="1577"/>
        <v/>
      </c>
      <c r="AG2166" s="192"/>
      <c r="AJ2166" s="300" t="str">
        <f t="shared" si="1578"/>
        <v/>
      </c>
      <c r="AK2166" s="300" t="str">
        <f t="shared" si="1579"/>
        <v/>
      </c>
      <c r="AL2166" s="300" t="str">
        <f t="shared" si="1580"/>
        <v/>
      </c>
      <c r="AM2166" s="300" t="str">
        <f t="shared" si="1581"/>
        <v/>
      </c>
      <c r="AN2166" s="300" t="str">
        <f t="shared" si="1582"/>
        <v/>
      </c>
      <c r="AO2166" s="300" t="str">
        <f t="shared" si="1583"/>
        <v/>
      </c>
      <c r="AP2166" s="300" t="str">
        <f t="shared" si="1584"/>
        <v/>
      </c>
      <c r="AQ2166" s="300" t="str">
        <f t="shared" si="1585"/>
        <v/>
      </c>
      <c r="AR2166" s="306" t="str">
        <f t="shared" si="1586"/>
        <v/>
      </c>
      <c r="AS2166" s="300" t="str">
        <f t="shared" si="1587"/>
        <v/>
      </c>
      <c r="AT2166" s="300" t="str">
        <f t="shared" si="1588"/>
        <v/>
      </c>
      <c r="AU2166" s="192" t="str">
        <f t="shared" si="1589"/>
        <v>рбс</v>
      </c>
      <c r="AV2166" s="192" t="str">
        <f t="shared" si="1590"/>
        <v>рбс87520726общопл</v>
      </c>
      <c r="AW2166" s="191">
        <f t="shared" si="1591"/>
        <v>0</v>
      </c>
      <c r="AX2166" s="191">
        <f t="shared" si="1592"/>
        <v>0</v>
      </c>
      <c r="AY2166" s="191">
        <f t="shared" si="1593"/>
        <v>0</v>
      </c>
      <c r="AZ2166" s="191">
        <f t="shared" si="1594"/>
        <v>0</v>
      </c>
      <c r="BA2166" s="193">
        <f t="shared" si="1595"/>
        <v>1</v>
      </c>
      <c r="BB2166" s="193">
        <f t="shared" si="1596"/>
        <v>1</v>
      </c>
      <c r="BC2166" s="193">
        <f t="shared" si="1597"/>
        <v>1</v>
      </c>
      <c r="BD2166" s="191">
        <f t="shared" si="1605"/>
        <v>0</v>
      </c>
      <c r="BE2166" s="191">
        <f t="shared" si="1598"/>
        <v>0</v>
      </c>
      <c r="BF2166" s="210">
        <f t="shared" si="1599"/>
        <v>0</v>
      </c>
      <c r="BG2166" s="211">
        <f t="shared" si="1600"/>
        <v>0</v>
      </c>
      <c r="BH2166" s="289" t="str">
        <f>B2166</f>
        <v>875</v>
      </c>
      <c r="BI2166" s="289" t="str">
        <f>D2166</f>
        <v>0701</v>
      </c>
      <c r="BJ2166" s="284" t="s">
        <v>592</v>
      </c>
      <c r="BK2166" s="284" t="s">
        <v>586</v>
      </c>
      <c r="BL2166" s="233" t="str">
        <f t="shared" si="1601"/>
        <v/>
      </c>
    </row>
    <row r="2167" spans="1:64" ht="12" hidden="1" customHeight="1">
      <c r="A2167" s="333" t="s">
        <v>785</v>
      </c>
      <c r="B2167" s="381" t="s">
        <v>327</v>
      </c>
      <c r="C2167" s="333" t="s">
        <v>786</v>
      </c>
      <c r="D2167" s="381" t="s">
        <v>316</v>
      </c>
      <c r="E2167" s="381" t="s">
        <v>1450</v>
      </c>
      <c r="F2167" s="381" t="s">
        <v>589</v>
      </c>
      <c r="G2167" s="381" t="s">
        <v>386</v>
      </c>
      <c r="H2167" s="100" t="s">
        <v>653</v>
      </c>
      <c r="I2167" s="381" t="s">
        <v>339</v>
      </c>
      <c r="J2167" s="382">
        <v>16070</v>
      </c>
      <c r="K2167" s="382">
        <v>0</v>
      </c>
      <c r="L2167" s="191" t="str">
        <f t="shared" si="1560"/>
        <v>875207260701011007408011221210</v>
      </c>
      <c r="M2167" s="192">
        <f t="array" ref="M2167">IF(COUNT(SEARCH(Удалить_Роспись_КВСР,$B2167)*SEARCH(Удалить_Роспись_ПБС,$C2167)*SEARCH(Удалить_Роспись_КФСР, $D2167)*SEARCH(Удалить_Роспись_КЦСР,$E2167)*SEARCH(Удалить_Роспись_КВР,$F2167)*SEARCH(Удалить_Роспись_ЭК,$H2167)*SEARCH(Удалить_Роспись_КР,$I2167))&gt;0,0,1)</f>
        <v>0</v>
      </c>
      <c r="N2167" s="192">
        <v>0</v>
      </c>
      <c r="O2167" s="192" t="str">
        <f t="shared" si="1561"/>
        <v/>
      </c>
      <c r="P2167" s="192" t="str">
        <f t="shared" si="1602"/>
        <v/>
      </c>
      <c r="Q2167" s="300" t="str">
        <f t="shared" si="1562"/>
        <v/>
      </c>
      <c r="R2167" s="300" t="str">
        <f t="shared" si="1563"/>
        <v/>
      </c>
      <c r="S2167" s="300" t="str">
        <f t="shared" si="1564"/>
        <v/>
      </c>
      <c r="T2167" s="192" t="str">
        <f t="shared" si="1565"/>
        <v/>
      </c>
      <c r="U2167" s="303" t="str">
        <f t="shared" si="1566"/>
        <v/>
      </c>
      <c r="V2167" s="300" t="str">
        <f t="shared" si="1567"/>
        <v/>
      </c>
      <c r="W2167" s="192" t="str">
        <f t="shared" si="1568"/>
        <v/>
      </c>
      <c r="X2167" s="303" t="str">
        <f t="shared" si="1569"/>
        <v/>
      </c>
      <c r="Y2167" s="300" t="str">
        <f t="shared" si="1570"/>
        <v/>
      </c>
      <c r="Z2167" s="300" t="str">
        <f t="shared" si="1571"/>
        <v/>
      </c>
      <c r="AA2167" s="303" t="str">
        <f t="shared" si="1572"/>
        <v/>
      </c>
      <c r="AB2167" s="300" t="str">
        <f t="shared" si="1573"/>
        <v/>
      </c>
      <c r="AC2167" s="300" t="str">
        <f t="shared" si="1574"/>
        <v/>
      </c>
      <c r="AD2167" s="300" t="str">
        <f t="shared" si="1575"/>
        <v/>
      </c>
      <c r="AE2167" s="192" t="str">
        <f t="shared" si="1576"/>
        <v/>
      </c>
      <c r="AF2167" s="192" t="str">
        <f t="shared" si="1577"/>
        <v/>
      </c>
      <c r="AG2167" s="192"/>
      <c r="AJ2167" s="300" t="str">
        <f t="shared" si="1578"/>
        <v/>
      </c>
      <c r="AK2167" s="300" t="str">
        <f t="shared" si="1579"/>
        <v/>
      </c>
      <c r="AL2167" s="300" t="str">
        <f t="shared" si="1580"/>
        <v/>
      </c>
      <c r="AM2167" s="300" t="str">
        <f t="shared" si="1581"/>
        <v/>
      </c>
      <c r="AN2167" s="300" t="str">
        <f t="shared" si="1582"/>
        <v/>
      </c>
      <c r="AO2167" s="300" t="str">
        <f t="shared" si="1583"/>
        <v/>
      </c>
      <c r="AP2167" s="300" t="str">
        <f t="shared" si="1584"/>
        <v/>
      </c>
      <c r="AQ2167" s="300" t="str">
        <f t="shared" si="1585"/>
        <v/>
      </c>
      <c r="AR2167" s="306" t="str">
        <f t="shared" si="1586"/>
        <v/>
      </c>
      <c r="AS2167" s="300" t="str">
        <f t="shared" si="1587"/>
        <v/>
      </c>
      <c r="AT2167" s="300" t="str">
        <f t="shared" si="1588"/>
        <v/>
      </c>
      <c r="AU2167" s="192" t="str">
        <f t="shared" si="1589"/>
        <v>рбс</v>
      </c>
      <c r="AV2167" s="192" t="str">
        <f t="shared" si="1590"/>
        <v>рбс87520726общпро</v>
      </c>
      <c r="AW2167" s="191">
        <f t="shared" si="1591"/>
        <v>0</v>
      </c>
      <c r="AX2167" s="191">
        <f t="shared" si="1592"/>
        <v>0</v>
      </c>
      <c r="AY2167" s="191">
        <f t="shared" si="1593"/>
        <v>0</v>
      </c>
      <c r="AZ2167" s="191">
        <f t="shared" si="1594"/>
        <v>0</v>
      </c>
      <c r="BA2167" s="193">
        <f t="shared" si="1595"/>
        <v>1</v>
      </c>
      <c r="BB2167" s="193">
        <f t="shared" si="1596"/>
        <v>1</v>
      </c>
      <c r="BC2167" s="193">
        <f t="shared" si="1597"/>
        <v>1</v>
      </c>
      <c r="BD2167" s="191">
        <f t="shared" si="1605"/>
        <v>0</v>
      </c>
      <c r="BE2167" s="191">
        <f t="shared" si="1598"/>
        <v>0</v>
      </c>
      <c r="BF2167" s="210">
        <f t="shared" si="1599"/>
        <v>0</v>
      </c>
      <c r="BG2167" s="211">
        <f t="shared" si="1600"/>
        <v>0</v>
      </c>
      <c r="BH2167" s="289"/>
      <c r="BI2167" s="289"/>
      <c r="BL2167" s="233" t="str">
        <f t="shared" si="1601"/>
        <v/>
      </c>
    </row>
    <row r="2168" spans="1:64" ht="12" hidden="1" customHeight="1">
      <c r="A2168" s="333" t="s">
        <v>785</v>
      </c>
      <c r="B2168" s="381" t="s">
        <v>327</v>
      </c>
      <c r="C2168" s="333" t="s">
        <v>786</v>
      </c>
      <c r="D2168" s="381" t="s">
        <v>316</v>
      </c>
      <c r="E2168" s="381" t="s">
        <v>1450</v>
      </c>
      <c r="F2168" s="381" t="s">
        <v>902</v>
      </c>
      <c r="G2168" s="381" t="s">
        <v>387</v>
      </c>
      <c r="H2168" s="100" t="s">
        <v>653</v>
      </c>
      <c r="I2168" s="381" t="s">
        <v>339</v>
      </c>
      <c r="J2168" s="382">
        <v>303485.92</v>
      </c>
      <c r="K2168" s="382">
        <v>269459.42</v>
      </c>
      <c r="L2168" s="191" t="str">
        <f t="shared" si="1560"/>
        <v>875207260701011007408011921310</v>
      </c>
      <c r="M2168" s="192">
        <f t="array" ref="M2168">IF(COUNT(SEARCH(Удалить_Роспись_КВСР,$B2168)*SEARCH(Удалить_Роспись_ПБС,$C2168)*SEARCH(Удалить_Роспись_КФСР, $D2168)*SEARCH(Удалить_Роспись_КЦСР,$E2168)*SEARCH(Удалить_Роспись_КВР,$F2168)*SEARCH(Удалить_Роспись_ЭК,$H2168)*SEARCH(Удалить_Роспись_КР,$I2168))&gt;0,0,1)</f>
        <v>0</v>
      </c>
      <c r="N2168" s="192">
        <v>0</v>
      </c>
      <c r="O2168" s="192" t="str">
        <f t="shared" si="1561"/>
        <v/>
      </c>
      <c r="P2168" s="192" t="str">
        <f t="shared" si="1602"/>
        <v/>
      </c>
      <c r="Q2168" s="300" t="str">
        <f t="shared" si="1562"/>
        <v/>
      </c>
      <c r="R2168" s="300" t="str">
        <f t="shared" si="1563"/>
        <v/>
      </c>
      <c r="S2168" s="300" t="str">
        <f t="shared" si="1564"/>
        <v/>
      </c>
      <c r="T2168" s="192" t="str">
        <f t="shared" si="1565"/>
        <v/>
      </c>
      <c r="U2168" s="303" t="str">
        <f t="shared" si="1566"/>
        <v/>
      </c>
      <c r="V2168" s="300" t="str">
        <f t="shared" si="1567"/>
        <v/>
      </c>
      <c r="W2168" s="192" t="str">
        <f t="shared" si="1568"/>
        <v/>
      </c>
      <c r="X2168" s="303" t="str">
        <f t="shared" si="1569"/>
        <v/>
      </c>
      <c r="Y2168" s="300" t="str">
        <f t="shared" si="1570"/>
        <v/>
      </c>
      <c r="Z2168" s="300" t="str">
        <f t="shared" si="1571"/>
        <v/>
      </c>
      <c r="AA2168" s="303" t="str">
        <f t="shared" si="1572"/>
        <v/>
      </c>
      <c r="AB2168" s="300" t="str">
        <f t="shared" si="1573"/>
        <v/>
      </c>
      <c r="AC2168" s="300" t="str">
        <f t="shared" si="1574"/>
        <v/>
      </c>
      <c r="AD2168" s="300" t="str">
        <f t="shared" si="1575"/>
        <v/>
      </c>
      <c r="AE2168" s="192" t="str">
        <f t="shared" si="1576"/>
        <v/>
      </c>
      <c r="AF2168" s="192" t="str">
        <f t="shared" si="1577"/>
        <v/>
      </c>
      <c r="AG2168" s="192"/>
      <c r="AJ2168" s="300" t="str">
        <f t="shared" si="1578"/>
        <v/>
      </c>
      <c r="AK2168" s="300" t="str">
        <f t="shared" si="1579"/>
        <v/>
      </c>
      <c r="AL2168" s="300" t="str">
        <f t="shared" si="1580"/>
        <v/>
      </c>
      <c r="AM2168" s="300" t="str">
        <f t="shared" si="1581"/>
        <v/>
      </c>
      <c r="AN2168" s="300" t="str">
        <f t="shared" si="1582"/>
        <v/>
      </c>
      <c r="AO2168" s="300" t="str">
        <f t="shared" si="1583"/>
        <v/>
      </c>
      <c r="AP2168" s="300" t="str">
        <f t="shared" si="1584"/>
        <v/>
      </c>
      <c r="AQ2168" s="300" t="str">
        <f t="shared" si="1585"/>
        <v/>
      </c>
      <c r="AR2168" s="306" t="str">
        <f t="shared" si="1586"/>
        <v/>
      </c>
      <c r="AS2168" s="300" t="str">
        <f t="shared" si="1587"/>
        <v/>
      </c>
      <c r="AT2168" s="300" t="str">
        <f t="shared" si="1588"/>
        <v/>
      </c>
      <c r="AU2168" s="192" t="str">
        <f t="shared" si="1589"/>
        <v>рбс</v>
      </c>
      <c r="AV2168" s="192" t="str">
        <f t="shared" si="1590"/>
        <v>рбс87520726общопл</v>
      </c>
      <c r="AW2168" s="191">
        <f t="shared" si="1591"/>
        <v>0</v>
      </c>
      <c r="AX2168" s="191">
        <f t="shared" si="1592"/>
        <v>0</v>
      </c>
      <c r="AY2168" s="191">
        <f t="shared" si="1593"/>
        <v>0</v>
      </c>
      <c r="AZ2168" s="191">
        <f t="shared" si="1594"/>
        <v>0</v>
      </c>
      <c r="BA2168" s="193">
        <f t="shared" si="1595"/>
        <v>1</v>
      </c>
      <c r="BB2168" s="193">
        <f t="shared" si="1596"/>
        <v>1</v>
      </c>
      <c r="BC2168" s="193">
        <f t="shared" si="1597"/>
        <v>1</v>
      </c>
      <c r="BD2168" s="191">
        <f t="shared" si="1605"/>
        <v>0</v>
      </c>
      <c r="BE2168" s="191">
        <f t="shared" si="1598"/>
        <v>0</v>
      </c>
      <c r="BF2168" s="210">
        <f t="shared" si="1599"/>
        <v>0</v>
      </c>
      <c r="BG2168" s="211">
        <f t="shared" si="1600"/>
        <v>0</v>
      </c>
      <c r="BH2168" s="289"/>
      <c r="BI2168" s="289"/>
      <c r="BL2168" s="233" t="str">
        <f t="shared" si="1601"/>
        <v/>
      </c>
    </row>
    <row r="2169" spans="1:64" ht="12" hidden="1" customHeight="1">
      <c r="A2169" s="333" t="s">
        <v>785</v>
      </c>
      <c r="B2169" s="381" t="s">
        <v>327</v>
      </c>
      <c r="C2169" s="333" t="s">
        <v>786</v>
      </c>
      <c r="D2169" s="381" t="s">
        <v>316</v>
      </c>
      <c r="E2169" s="381" t="s">
        <v>1450</v>
      </c>
      <c r="F2169" s="381" t="s">
        <v>586</v>
      </c>
      <c r="G2169" s="381" t="s">
        <v>389</v>
      </c>
      <c r="H2169" s="100" t="s">
        <v>653</v>
      </c>
      <c r="I2169" s="381" t="s">
        <v>339</v>
      </c>
      <c r="J2169" s="382">
        <v>11333</v>
      </c>
      <c r="K2169" s="382">
        <v>11333</v>
      </c>
      <c r="L2169" s="191" t="str">
        <f t="shared" si="1560"/>
        <v>875207260701011007408024422610</v>
      </c>
      <c r="M2169" s="192">
        <f t="array" ref="M2169">IF(COUNT(SEARCH(Удалить_Роспись_КВСР,$B2169)*SEARCH(Удалить_Роспись_ПБС,$C2169)*SEARCH(Удалить_Роспись_КФСР, $D2169)*SEARCH(Удалить_Роспись_КЦСР,$E2169)*SEARCH(Удалить_Роспись_КВР,$F2169)*SEARCH(Удалить_Роспись_ЭК,$H2169)*SEARCH(Удалить_Роспись_КР,$I2169))&gt;0,0,1)</f>
        <v>0</v>
      </c>
      <c r="N2169" s="192">
        <v>0</v>
      </c>
      <c r="O2169" s="192" t="str">
        <f t="shared" si="1561"/>
        <v/>
      </c>
      <c r="P2169" s="192" t="str">
        <f t="shared" si="1602"/>
        <v/>
      </c>
      <c r="Q2169" s="300" t="str">
        <f t="shared" si="1562"/>
        <v/>
      </c>
      <c r="R2169" s="300" t="str">
        <f t="shared" si="1563"/>
        <v/>
      </c>
      <c r="S2169" s="300" t="str">
        <f t="shared" si="1564"/>
        <v/>
      </c>
      <c r="T2169" s="192" t="str">
        <f t="shared" si="1565"/>
        <v/>
      </c>
      <c r="U2169" s="303" t="str">
        <f t="shared" si="1566"/>
        <v/>
      </c>
      <c r="V2169" s="300" t="str">
        <f t="shared" si="1567"/>
        <v/>
      </c>
      <c r="W2169" s="192" t="str">
        <f t="shared" si="1568"/>
        <v/>
      </c>
      <c r="X2169" s="303" t="str">
        <f t="shared" si="1569"/>
        <v/>
      </c>
      <c r="Y2169" s="300" t="str">
        <f t="shared" si="1570"/>
        <v/>
      </c>
      <c r="Z2169" s="300" t="str">
        <f t="shared" si="1571"/>
        <v/>
      </c>
      <c r="AA2169" s="303" t="str">
        <f t="shared" si="1572"/>
        <v/>
      </c>
      <c r="AB2169" s="300" t="str">
        <f t="shared" si="1573"/>
        <v/>
      </c>
      <c r="AC2169" s="300" t="str">
        <f t="shared" si="1574"/>
        <v/>
      </c>
      <c r="AD2169" s="300" t="str">
        <f t="shared" si="1575"/>
        <v/>
      </c>
      <c r="AE2169" s="192" t="str">
        <f t="shared" si="1576"/>
        <v/>
      </c>
      <c r="AF2169" s="192" t="str">
        <f t="shared" si="1577"/>
        <v/>
      </c>
      <c r="AG2169" s="192"/>
      <c r="AJ2169" s="300" t="str">
        <f t="shared" si="1578"/>
        <v/>
      </c>
      <c r="AK2169" s="300" t="str">
        <f t="shared" si="1579"/>
        <v/>
      </c>
      <c r="AL2169" s="300" t="str">
        <f t="shared" si="1580"/>
        <v/>
      </c>
      <c r="AM2169" s="300" t="str">
        <f t="shared" si="1581"/>
        <v/>
      </c>
      <c r="AN2169" s="300" t="str">
        <f t="shared" si="1582"/>
        <v/>
      </c>
      <c r="AO2169" s="300" t="str">
        <f t="shared" si="1583"/>
        <v/>
      </c>
      <c r="AP2169" s="300" t="str">
        <f t="shared" si="1584"/>
        <v/>
      </c>
      <c r="AQ2169" s="300" t="str">
        <f t="shared" si="1585"/>
        <v/>
      </c>
      <c r="AR2169" s="306" t="str">
        <f t="shared" si="1586"/>
        <v/>
      </c>
      <c r="AS2169" s="300" t="str">
        <f t="shared" si="1587"/>
        <v/>
      </c>
      <c r="AT2169" s="300" t="str">
        <f t="shared" si="1588"/>
        <v/>
      </c>
      <c r="AU2169" s="192" t="str">
        <f t="shared" si="1589"/>
        <v>рбс</v>
      </c>
      <c r="AV2169" s="192" t="str">
        <f t="shared" si="1590"/>
        <v>рбс87520726общпро</v>
      </c>
      <c r="AW2169" s="191">
        <f t="shared" si="1591"/>
        <v>0</v>
      </c>
      <c r="AX2169" s="191">
        <f t="shared" si="1592"/>
        <v>0</v>
      </c>
      <c r="AY2169" s="191">
        <f t="shared" si="1593"/>
        <v>0</v>
      </c>
      <c r="AZ2169" s="191">
        <f t="shared" si="1594"/>
        <v>0</v>
      </c>
      <c r="BA2169" s="193">
        <f t="shared" si="1595"/>
        <v>1</v>
      </c>
      <c r="BB2169" s="193">
        <f t="shared" si="1596"/>
        <v>1</v>
      </c>
      <c r="BC2169" s="193">
        <f t="shared" si="1597"/>
        <v>1</v>
      </c>
      <c r="BD2169" s="191">
        <f t="shared" si="1605"/>
        <v>0</v>
      </c>
      <c r="BE2169" s="191">
        <f t="shared" si="1598"/>
        <v>0</v>
      </c>
      <c r="BF2169" s="210">
        <f t="shared" si="1599"/>
        <v>0</v>
      </c>
      <c r="BG2169" s="211">
        <f t="shared" si="1600"/>
        <v>0</v>
      </c>
      <c r="BH2169" s="289"/>
      <c r="BI2169" s="289"/>
      <c r="BL2169" s="233" t="str">
        <f t="shared" si="1601"/>
        <v/>
      </c>
    </row>
    <row r="2170" spans="1:64" ht="12" hidden="1" customHeight="1">
      <c r="A2170" s="333" t="s">
        <v>785</v>
      </c>
      <c r="B2170" s="381" t="s">
        <v>327</v>
      </c>
      <c r="C2170" s="333" t="s">
        <v>786</v>
      </c>
      <c r="D2170" s="381" t="s">
        <v>316</v>
      </c>
      <c r="E2170" s="381" t="s">
        <v>1451</v>
      </c>
      <c r="F2170" s="381" t="s">
        <v>608</v>
      </c>
      <c r="G2170" s="381" t="s">
        <v>385</v>
      </c>
      <c r="H2170" s="100" t="s">
        <v>653</v>
      </c>
      <c r="I2170" s="381" t="s">
        <v>339</v>
      </c>
      <c r="J2170" s="382">
        <v>2684096.94</v>
      </c>
      <c r="K2170" s="382">
        <v>1856771.56</v>
      </c>
      <c r="L2170" s="191" t="str">
        <f t="shared" si="1560"/>
        <v>875207260701011007588011121110</v>
      </c>
      <c r="M2170" s="192">
        <f t="array" ref="M2170">IF(COUNT(SEARCH(Удалить_Роспись_КВСР,$B2170)*SEARCH(Удалить_Роспись_ПБС,$C2170)*SEARCH(Удалить_Роспись_КФСР, $D2170)*SEARCH(Удалить_Роспись_КЦСР,$E2170)*SEARCH(Удалить_Роспись_КВР,$F2170)*SEARCH(Удалить_Роспись_ЭК,$H2170)*SEARCH(Удалить_Роспись_КР,$I2170))&gt;0,0,1)</f>
        <v>0</v>
      </c>
      <c r="N2170" s="192">
        <v>0</v>
      </c>
      <c r="O2170" s="192" t="str">
        <f t="shared" si="1561"/>
        <v/>
      </c>
      <c r="P2170" s="192" t="str">
        <f t="shared" si="1602"/>
        <v/>
      </c>
      <c r="Q2170" s="300" t="str">
        <f t="shared" si="1562"/>
        <v/>
      </c>
      <c r="R2170" s="300" t="str">
        <f t="shared" si="1563"/>
        <v/>
      </c>
      <c r="S2170" s="300" t="str">
        <f t="shared" si="1564"/>
        <v/>
      </c>
      <c r="T2170" s="192" t="str">
        <f t="shared" si="1565"/>
        <v/>
      </c>
      <c r="U2170" s="303" t="str">
        <f t="shared" si="1566"/>
        <v/>
      </c>
      <c r="V2170" s="300" t="str">
        <f t="shared" si="1567"/>
        <v/>
      </c>
      <c r="W2170" s="192" t="str">
        <f t="shared" si="1568"/>
        <v/>
      </c>
      <c r="X2170" s="303" t="str">
        <f t="shared" si="1569"/>
        <v/>
      </c>
      <c r="Y2170" s="300" t="str">
        <f t="shared" si="1570"/>
        <v/>
      </c>
      <c r="Z2170" s="300" t="str">
        <f t="shared" si="1571"/>
        <v/>
      </c>
      <c r="AA2170" s="303" t="str">
        <f t="shared" si="1572"/>
        <v/>
      </c>
      <c r="AB2170" s="300" t="str">
        <f t="shared" si="1573"/>
        <v/>
      </c>
      <c r="AC2170" s="300" t="str">
        <f t="shared" si="1574"/>
        <v/>
      </c>
      <c r="AD2170" s="300" t="str">
        <f t="shared" si="1575"/>
        <v/>
      </c>
      <c r="AE2170" s="192" t="str">
        <f t="shared" si="1576"/>
        <v/>
      </c>
      <c r="AF2170" s="192" t="str">
        <f t="shared" si="1577"/>
        <v/>
      </c>
      <c r="AG2170" s="192"/>
      <c r="AJ2170" s="300" t="str">
        <f t="shared" si="1578"/>
        <v/>
      </c>
      <c r="AK2170" s="300" t="str">
        <f t="shared" si="1579"/>
        <v/>
      </c>
      <c r="AL2170" s="300" t="str">
        <f t="shared" si="1580"/>
        <v/>
      </c>
      <c r="AM2170" s="300" t="str">
        <f t="shared" si="1581"/>
        <v/>
      </c>
      <c r="AN2170" s="300" t="str">
        <f t="shared" si="1582"/>
        <v/>
      </c>
      <c r="AO2170" s="300" t="str">
        <f t="shared" si="1583"/>
        <v/>
      </c>
      <c r="AP2170" s="300" t="str">
        <f t="shared" si="1584"/>
        <v/>
      </c>
      <c r="AQ2170" s="300" t="str">
        <f t="shared" si="1585"/>
        <v/>
      </c>
      <c r="AR2170" s="306" t="str">
        <f t="shared" si="1586"/>
        <v/>
      </c>
      <c r="AS2170" s="300" t="str">
        <f t="shared" si="1587"/>
        <v/>
      </c>
      <c r="AT2170" s="300" t="str">
        <f t="shared" si="1588"/>
        <v/>
      </c>
      <c r="AU2170" s="192" t="str">
        <f t="shared" si="1589"/>
        <v>рбс</v>
      </c>
      <c r="AV2170" s="192" t="str">
        <f t="shared" si="1590"/>
        <v>рбс87520726общопл</v>
      </c>
      <c r="AW2170" s="191">
        <f t="shared" si="1591"/>
        <v>0</v>
      </c>
      <c r="AX2170" s="191">
        <f t="shared" si="1592"/>
        <v>0</v>
      </c>
      <c r="AY2170" s="191">
        <f t="shared" si="1593"/>
        <v>0</v>
      </c>
      <c r="AZ2170" s="191">
        <f t="shared" si="1594"/>
        <v>0</v>
      </c>
      <c r="BA2170" s="193">
        <f t="shared" si="1595"/>
        <v>1</v>
      </c>
      <c r="BB2170" s="193">
        <f t="shared" si="1596"/>
        <v>1</v>
      </c>
      <c r="BC2170" s="193">
        <f t="shared" si="1597"/>
        <v>1</v>
      </c>
      <c r="BD2170" s="191">
        <f t="shared" si="1605"/>
        <v>0</v>
      </c>
      <c r="BE2170" s="191">
        <f t="shared" si="1598"/>
        <v>0</v>
      </c>
      <c r="BF2170" s="210">
        <f t="shared" si="1599"/>
        <v>0</v>
      </c>
      <c r="BG2170" s="211">
        <f t="shared" si="1600"/>
        <v>0</v>
      </c>
      <c r="BH2170" s="289"/>
      <c r="BI2170" s="289"/>
      <c r="BL2170" s="233" t="str">
        <f t="shared" si="1601"/>
        <v/>
      </c>
    </row>
    <row r="2171" spans="1:64" ht="12" hidden="1" customHeight="1">
      <c r="A2171" s="333" t="s">
        <v>785</v>
      </c>
      <c r="B2171" s="381" t="s">
        <v>327</v>
      </c>
      <c r="C2171" s="333" t="s">
        <v>786</v>
      </c>
      <c r="D2171" s="381" t="s">
        <v>316</v>
      </c>
      <c r="E2171" s="381" t="s">
        <v>1451</v>
      </c>
      <c r="F2171" s="381" t="s">
        <v>589</v>
      </c>
      <c r="G2171" s="381" t="s">
        <v>386</v>
      </c>
      <c r="H2171" s="100" t="s">
        <v>653</v>
      </c>
      <c r="I2171" s="381" t="s">
        <v>339</v>
      </c>
      <c r="J2171" s="382">
        <v>26800</v>
      </c>
      <c r="K2171" s="382">
        <v>11650.4</v>
      </c>
      <c r="L2171" s="191" t="str">
        <f t="shared" si="1560"/>
        <v>875207260701011007588011221210</v>
      </c>
      <c r="M2171" s="192">
        <f t="array" ref="M2171">IF(COUNT(SEARCH(Удалить_Роспись_КВСР,$B2171)*SEARCH(Удалить_Роспись_ПБС,$C2171)*SEARCH(Удалить_Роспись_КФСР, $D2171)*SEARCH(Удалить_Роспись_КЦСР,$E2171)*SEARCH(Удалить_Роспись_КВР,$F2171)*SEARCH(Удалить_Роспись_ЭК,$H2171)*SEARCH(Удалить_Роспись_КР,$I2171))&gt;0,0,1)</f>
        <v>0</v>
      </c>
      <c r="N2171" s="192">
        <v>0</v>
      </c>
      <c r="O2171" s="192" t="str">
        <f t="shared" si="1561"/>
        <v/>
      </c>
      <c r="P2171" s="192" t="str">
        <f t="shared" si="1602"/>
        <v/>
      </c>
      <c r="Q2171" s="300" t="str">
        <f t="shared" si="1562"/>
        <v/>
      </c>
      <c r="R2171" s="300" t="str">
        <f t="shared" si="1563"/>
        <v/>
      </c>
      <c r="S2171" s="300" t="str">
        <f t="shared" si="1564"/>
        <v/>
      </c>
      <c r="T2171" s="192" t="str">
        <f t="shared" si="1565"/>
        <v/>
      </c>
      <c r="U2171" s="303" t="str">
        <f t="shared" si="1566"/>
        <v/>
      </c>
      <c r="V2171" s="300" t="str">
        <f t="shared" si="1567"/>
        <v/>
      </c>
      <c r="W2171" s="192" t="str">
        <f t="shared" si="1568"/>
        <v/>
      </c>
      <c r="X2171" s="303" t="str">
        <f t="shared" si="1569"/>
        <v/>
      </c>
      <c r="Y2171" s="300" t="str">
        <f t="shared" si="1570"/>
        <v/>
      </c>
      <c r="Z2171" s="300" t="str">
        <f t="shared" si="1571"/>
        <v/>
      </c>
      <c r="AA2171" s="303" t="str">
        <f t="shared" si="1572"/>
        <v/>
      </c>
      <c r="AB2171" s="300" t="str">
        <f t="shared" si="1573"/>
        <v/>
      </c>
      <c r="AC2171" s="300" t="str">
        <f t="shared" si="1574"/>
        <v/>
      </c>
      <c r="AD2171" s="300" t="str">
        <f t="shared" si="1575"/>
        <v/>
      </c>
      <c r="AE2171" s="192" t="str">
        <f t="shared" si="1576"/>
        <v/>
      </c>
      <c r="AF2171" s="192" t="str">
        <f t="shared" si="1577"/>
        <v/>
      </c>
      <c r="AG2171" s="192"/>
      <c r="AJ2171" s="300" t="str">
        <f t="shared" si="1578"/>
        <v/>
      </c>
      <c r="AK2171" s="300" t="str">
        <f t="shared" si="1579"/>
        <v/>
      </c>
      <c r="AL2171" s="300" t="str">
        <f t="shared" si="1580"/>
        <v/>
      </c>
      <c r="AM2171" s="300" t="str">
        <f t="shared" si="1581"/>
        <v/>
      </c>
      <c r="AN2171" s="300" t="str">
        <f t="shared" si="1582"/>
        <v/>
      </c>
      <c r="AO2171" s="300" t="str">
        <f t="shared" si="1583"/>
        <v/>
      </c>
      <c r="AP2171" s="300" t="str">
        <f t="shared" si="1584"/>
        <v/>
      </c>
      <c r="AQ2171" s="300" t="str">
        <f t="shared" si="1585"/>
        <v/>
      </c>
      <c r="AR2171" s="306" t="str">
        <f t="shared" si="1586"/>
        <v/>
      </c>
      <c r="AS2171" s="300" t="str">
        <f t="shared" si="1587"/>
        <v/>
      </c>
      <c r="AT2171" s="300" t="str">
        <f t="shared" si="1588"/>
        <v/>
      </c>
      <c r="AU2171" s="192" t="str">
        <f t="shared" si="1589"/>
        <v>рбс</v>
      </c>
      <c r="AV2171" s="192" t="str">
        <f t="shared" si="1590"/>
        <v>рбс87520726общпро</v>
      </c>
      <c r="AW2171" s="191">
        <f t="shared" si="1591"/>
        <v>0</v>
      </c>
      <c r="AX2171" s="191">
        <f t="shared" si="1592"/>
        <v>0</v>
      </c>
      <c r="AY2171" s="191">
        <f t="shared" si="1593"/>
        <v>0</v>
      </c>
      <c r="AZ2171" s="191">
        <f t="shared" si="1594"/>
        <v>0</v>
      </c>
      <c r="BA2171" s="193">
        <f t="shared" si="1595"/>
        <v>1</v>
      </c>
      <c r="BB2171" s="193">
        <f t="shared" si="1596"/>
        <v>1</v>
      </c>
      <c r="BC2171" s="193">
        <f t="shared" si="1597"/>
        <v>1</v>
      </c>
      <c r="BD2171" s="191">
        <f t="shared" si="1605"/>
        <v>0</v>
      </c>
      <c r="BE2171" s="191">
        <f t="shared" si="1598"/>
        <v>0</v>
      </c>
      <c r="BF2171" s="210">
        <f t="shared" si="1599"/>
        <v>0</v>
      </c>
      <c r="BG2171" s="211">
        <f t="shared" si="1600"/>
        <v>0</v>
      </c>
      <c r="BH2171" s="289"/>
      <c r="BI2171" s="289"/>
      <c r="BL2171" s="233" t="str">
        <f t="shared" si="1601"/>
        <v/>
      </c>
    </row>
    <row r="2172" spans="1:64" ht="12" hidden="1" customHeight="1">
      <c r="A2172" s="333" t="s">
        <v>785</v>
      </c>
      <c r="B2172" s="381" t="s">
        <v>327</v>
      </c>
      <c r="C2172" s="333" t="s">
        <v>786</v>
      </c>
      <c r="D2172" s="381" t="s">
        <v>316</v>
      </c>
      <c r="E2172" s="381" t="s">
        <v>1451</v>
      </c>
      <c r="F2172" s="381" t="s">
        <v>902</v>
      </c>
      <c r="G2172" s="381" t="s">
        <v>387</v>
      </c>
      <c r="H2172" s="100" t="s">
        <v>653</v>
      </c>
      <c r="I2172" s="381" t="s">
        <v>339</v>
      </c>
      <c r="J2172" s="382">
        <v>808597.27</v>
      </c>
      <c r="K2172" s="382">
        <v>520510.92</v>
      </c>
      <c r="L2172" s="191" t="str">
        <f t="shared" si="1560"/>
        <v>875207260701011007588011921310</v>
      </c>
      <c r="M2172" s="192">
        <f t="array" ref="M2172">IF(COUNT(SEARCH(Удалить_Роспись_КВСР,$B2172)*SEARCH(Удалить_Роспись_ПБС,$C2172)*SEARCH(Удалить_Роспись_КФСР, $D2172)*SEARCH(Удалить_Роспись_КЦСР,$E2172)*SEARCH(Удалить_Роспись_КВР,$F2172)*SEARCH(Удалить_Роспись_ЭК,$H2172)*SEARCH(Удалить_Роспись_КР,$I2172))&gt;0,0,1)</f>
        <v>0</v>
      </c>
      <c r="N2172" s="192">
        <v>0</v>
      </c>
      <c r="O2172" s="192" t="str">
        <f t="shared" si="1561"/>
        <v/>
      </c>
      <c r="P2172" s="192" t="str">
        <f t="shared" si="1602"/>
        <v/>
      </c>
      <c r="Q2172" s="300" t="str">
        <f t="shared" si="1562"/>
        <v/>
      </c>
      <c r="R2172" s="300" t="str">
        <f t="shared" si="1563"/>
        <v/>
      </c>
      <c r="S2172" s="300" t="str">
        <f t="shared" si="1564"/>
        <v/>
      </c>
      <c r="T2172" s="192" t="str">
        <f t="shared" si="1565"/>
        <v/>
      </c>
      <c r="U2172" s="303" t="str">
        <f t="shared" si="1566"/>
        <v/>
      </c>
      <c r="V2172" s="300" t="str">
        <f t="shared" si="1567"/>
        <v/>
      </c>
      <c r="W2172" s="192" t="str">
        <f t="shared" si="1568"/>
        <v/>
      </c>
      <c r="X2172" s="303" t="str">
        <f t="shared" si="1569"/>
        <v/>
      </c>
      <c r="Y2172" s="300" t="str">
        <f t="shared" si="1570"/>
        <v/>
      </c>
      <c r="Z2172" s="300" t="str">
        <f t="shared" si="1571"/>
        <v/>
      </c>
      <c r="AA2172" s="303" t="str">
        <f t="shared" si="1572"/>
        <v/>
      </c>
      <c r="AB2172" s="300" t="str">
        <f t="shared" si="1573"/>
        <v/>
      </c>
      <c r="AC2172" s="300" t="str">
        <f t="shared" si="1574"/>
        <v/>
      </c>
      <c r="AD2172" s="300" t="str">
        <f t="shared" si="1575"/>
        <v/>
      </c>
      <c r="AE2172" s="192" t="str">
        <f t="shared" si="1576"/>
        <v/>
      </c>
      <c r="AF2172" s="192" t="str">
        <f t="shared" si="1577"/>
        <v/>
      </c>
      <c r="AG2172" s="192"/>
      <c r="AJ2172" s="300" t="str">
        <f t="shared" si="1578"/>
        <v/>
      </c>
      <c r="AK2172" s="300" t="str">
        <f t="shared" si="1579"/>
        <v/>
      </c>
      <c r="AL2172" s="300" t="str">
        <f t="shared" si="1580"/>
        <v/>
      </c>
      <c r="AM2172" s="300" t="str">
        <f t="shared" si="1581"/>
        <v/>
      </c>
      <c r="AN2172" s="300" t="str">
        <f t="shared" si="1582"/>
        <v/>
      </c>
      <c r="AO2172" s="300" t="str">
        <f t="shared" si="1583"/>
        <v/>
      </c>
      <c r="AP2172" s="300" t="str">
        <f t="shared" si="1584"/>
        <v/>
      </c>
      <c r="AQ2172" s="300" t="str">
        <f t="shared" si="1585"/>
        <v/>
      </c>
      <c r="AR2172" s="306" t="str">
        <f t="shared" si="1586"/>
        <v/>
      </c>
      <c r="AS2172" s="300" t="str">
        <f t="shared" si="1587"/>
        <v/>
      </c>
      <c r="AT2172" s="300" t="str">
        <f t="shared" si="1588"/>
        <v/>
      </c>
      <c r="AU2172" s="192" t="str">
        <f t="shared" si="1589"/>
        <v>рбс</v>
      </c>
      <c r="AV2172" s="192" t="str">
        <f t="shared" si="1590"/>
        <v>рбс87520726общопл</v>
      </c>
      <c r="AW2172" s="191">
        <f t="shared" si="1591"/>
        <v>0</v>
      </c>
      <c r="AX2172" s="191">
        <f t="shared" si="1592"/>
        <v>0</v>
      </c>
      <c r="AY2172" s="191">
        <f t="shared" si="1593"/>
        <v>0</v>
      </c>
      <c r="AZ2172" s="191">
        <f t="shared" si="1594"/>
        <v>0</v>
      </c>
      <c r="BA2172" s="193">
        <f t="shared" si="1595"/>
        <v>1</v>
      </c>
      <c r="BB2172" s="193">
        <f t="shared" si="1596"/>
        <v>1</v>
      </c>
      <c r="BC2172" s="193">
        <f t="shared" si="1597"/>
        <v>1</v>
      </c>
      <c r="BD2172" s="191">
        <f t="shared" si="1605"/>
        <v>0</v>
      </c>
      <c r="BE2172" s="191">
        <f t="shared" si="1598"/>
        <v>0</v>
      </c>
      <c r="BF2172" s="210">
        <f t="shared" si="1599"/>
        <v>0</v>
      </c>
      <c r="BG2172" s="211">
        <f t="shared" si="1600"/>
        <v>0</v>
      </c>
      <c r="BH2172" s="289"/>
      <c r="BI2172" s="289"/>
      <c r="BL2172" s="233" t="str">
        <f t="shared" si="1601"/>
        <v/>
      </c>
    </row>
    <row r="2173" spans="1:64" ht="12" hidden="1" customHeight="1">
      <c r="A2173" s="333" t="s">
        <v>785</v>
      </c>
      <c r="B2173" s="381" t="s">
        <v>327</v>
      </c>
      <c r="C2173" s="333" t="s">
        <v>786</v>
      </c>
      <c r="D2173" s="381" t="s">
        <v>316</v>
      </c>
      <c r="E2173" s="381" t="s">
        <v>1451</v>
      </c>
      <c r="F2173" s="381" t="s">
        <v>586</v>
      </c>
      <c r="G2173" s="381" t="s">
        <v>394</v>
      </c>
      <c r="H2173" s="100" t="s">
        <v>653</v>
      </c>
      <c r="I2173" s="381" t="s">
        <v>339</v>
      </c>
      <c r="J2173" s="382">
        <v>14000</v>
      </c>
      <c r="K2173" s="382">
        <v>0</v>
      </c>
      <c r="L2173" s="191" t="str">
        <f t="shared" si="1560"/>
        <v>875207260701011007588024422510</v>
      </c>
      <c r="M2173" s="192">
        <f t="array" ref="M2173">IF(COUNT(SEARCH(Удалить_Роспись_КВСР,$B2173)*SEARCH(Удалить_Роспись_ПБС,$C2173)*SEARCH(Удалить_Роспись_КФСР, $D2173)*SEARCH(Удалить_Роспись_КЦСР,$E2173)*SEARCH(Удалить_Роспись_КВР,$F2173)*SEARCH(Удалить_Роспись_ЭК,$H2173)*SEARCH(Удалить_Роспись_КР,$I2173))&gt;0,0,1)</f>
        <v>0</v>
      </c>
      <c r="N2173" s="192">
        <v>0</v>
      </c>
      <c r="O2173" s="192" t="str">
        <f t="shared" si="1561"/>
        <v/>
      </c>
      <c r="P2173" s="192" t="str">
        <f t="shared" si="1602"/>
        <v/>
      </c>
      <c r="Q2173" s="300" t="str">
        <f t="shared" si="1562"/>
        <v/>
      </c>
      <c r="R2173" s="300" t="str">
        <f t="shared" si="1563"/>
        <v/>
      </c>
      <c r="S2173" s="300" t="str">
        <f t="shared" si="1564"/>
        <v/>
      </c>
      <c r="T2173" s="192" t="str">
        <f t="shared" si="1565"/>
        <v/>
      </c>
      <c r="U2173" s="303" t="str">
        <f t="shared" si="1566"/>
        <v/>
      </c>
      <c r="V2173" s="300" t="str">
        <f t="shared" si="1567"/>
        <v/>
      </c>
      <c r="W2173" s="192" t="str">
        <f t="shared" si="1568"/>
        <v/>
      </c>
      <c r="X2173" s="303" t="str">
        <f t="shared" si="1569"/>
        <v/>
      </c>
      <c r="Y2173" s="300" t="str">
        <f t="shared" si="1570"/>
        <v/>
      </c>
      <c r="Z2173" s="300" t="str">
        <f t="shared" si="1571"/>
        <v/>
      </c>
      <c r="AA2173" s="303" t="str">
        <f t="shared" si="1572"/>
        <v/>
      </c>
      <c r="AB2173" s="300" t="str">
        <f t="shared" si="1573"/>
        <v/>
      </c>
      <c r="AC2173" s="300" t="str">
        <f t="shared" si="1574"/>
        <v/>
      </c>
      <c r="AD2173" s="300" t="str">
        <f t="shared" si="1575"/>
        <v/>
      </c>
      <c r="AE2173" s="192" t="str">
        <f t="shared" si="1576"/>
        <v/>
      </c>
      <c r="AF2173" s="192" t="str">
        <f t="shared" si="1577"/>
        <v/>
      </c>
      <c r="AG2173" s="192"/>
      <c r="AJ2173" s="300" t="str">
        <f t="shared" si="1578"/>
        <v/>
      </c>
      <c r="AK2173" s="300" t="str">
        <f t="shared" si="1579"/>
        <v/>
      </c>
      <c r="AL2173" s="300" t="str">
        <f t="shared" si="1580"/>
        <v/>
      </c>
      <c r="AM2173" s="300" t="str">
        <f t="shared" si="1581"/>
        <v/>
      </c>
      <c r="AN2173" s="300" t="str">
        <f t="shared" si="1582"/>
        <v/>
      </c>
      <c r="AO2173" s="300" t="str">
        <f t="shared" si="1583"/>
        <v/>
      </c>
      <c r="AP2173" s="300" t="str">
        <f t="shared" si="1584"/>
        <v/>
      </c>
      <c r="AQ2173" s="300" t="str">
        <f t="shared" si="1585"/>
        <v/>
      </c>
      <c r="AR2173" s="306" t="str">
        <f t="shared" si="1586"/>
        <v/>
      </c>
      <c r="AS2173" s="300" t="str">
        <f t="shared" si="1587"/>
        <v/>
      </c>
      <c r="AT2173" s="300" t="str">
        <f t="shared" si="1588"/>
        <v/>
      </c>
      <c r="AU2173" s="192" t="str">
        <f t="shared" si="1589"/>
        <v>рбс</v>
      </c>
      <c r="AV2173" s="192" t="str">
        <f t="shared" si="1590"/>
        <v>рбс87520726общпро</v>
      </c>
      <c r="AW2173" s="191">
        <f t="shared" si="1591"/>
        <v>0</v>
      </c>
      <c r="AX2173" s="191">
        <f t="shared" si="1592"/>
        <v>0</v>
      </c>
      <c r="AY2173" s="191">
        <f t="shared" si="1593"/>
        <v>0</v>
      </c>
      <c r="AZ2173" s="191">
        <f t="shared" si="1594"/>
        <v>0</v>
      </c>
      <c r="BA2173" s="193">
        <f t="shared" si="1595"/>
        <v>1</v>
      </c>
      <c r="BB2173" s="193">
        <f t="shared" si="1596"/>
        <v>1</v>
      </c>
      <c r="BC2173" s="193">
        <f t="shared" si="1597"/>
        <v>1</v>
      </c>
      <c r="BD2173" s="191">
        <f t="shared" si="1605"/>
        <v>0</v>
      </c>
      <c r="BE2173" s="191">
        <f t="shared" si="1598"/>
        <v>0</v>
      </c>
      <c r="BF2173" s="210">
        <f t="shared" si="1599"/>
        <v>0</v>
      </c>
      <c r="BG2173" s="211">
        <f t="shared" si="1600"/>
        <v>0</v>
      </c>
      <c r="BH2173" s="289"/>
      <c r="BI2173" s="289"/>
      <c r="BL2173" s="233" t="str">
        <f t="shared" si="1601"/>
        <v/>
      </c>
    </row>
    <row r="2174" spans="1:64" ht="12" hidden="1" customHeight="1">
      <c r="A2174" s="333" t="s">
        <v>785</v>
      </c>
      <c r="B2174" s="381" t="s">
        <v>327</v>
      </c>
      <c r="C2174" s="333" t="s">
        <v>786</v>
      </c>
      <c r="D2174" s="381" t="s">
        <v>316</v>
      </c>
      <c r="E2174" s="381" t="s">
        <v>1451</v>
      </c>
      <c r="F2174" s="381" t="s">
        <v>586</v>
      </c>
      <c r="G2174" s="381" t="s">
        <v>389</v>
      </c>
      <c r="H2174" s="100" t="s">
        <v>653</v>
      </c>
      <c r="I2174" s="381" t="s">
        <v>339</v>
      </c>
      <c r="J2174" s="382">
        <v>47000</v>
      </c>
      <c r="K2174" s="382">
        <v>28453.4</v>
      </c>
      <c r="L2174" s="191" t="str">
        <f t="shared" si="1560"/>
        <v>875207260701011007588024422610</v>
      </c>
      <c r="M2174" s="192">
        <f t="array" ref="M2174">IF(COUNT(SEARCH(Удалить_Роспись_КВСР,$B2174)*SEARCH(Удалить_Роспись_ПБС,$C2174)*SEARCH(Удалить_Роспись_КФСР, $D2174)*SEARCH(Удалить_Роспись_КЦСР,$E2174)*SEARCH(Удалить_Роспись_КВР,$F2174)*SEARCH(Удалить_Роспись_ЭК,$H2174)*SEARCH(Удалить_Роспись_КР,$I2174))&gt;0,0,1)</f>
        <v>0</v>
      </c>
      <c r="N2174" s="192">
        <v>0</v>
      </c>
      <c r="O2174" s="192" t="str">
        <f t="shared" si="1561"/>
        <v/>
      </c>
      <c r="P2174" s="192" t="str">
        <f t="shared" si="1602"/>
        <v/>
      </c>
      <c r="Q2174" s="300" t="str">
        <f t="shared" si="1562"/>
        <v/>
      </c>
      <c r="R2174" s="300" t="str">
        <f t="shared" si="1563"/>
        <v/>
      </c>
      <c r="S2174" s="300" t="str">
        <f t="shared" si="1564"/>
        <v/>
      </c>
      <c r="T2174" s="192" t="str">
        <f t="shared" si="1565"/>
        <v/>
      </c>
      <c r="U2174" s="303" t="str">
        <f t="shared" si="1566"/>
        <v/>
      </c>
      <c r="V2174" s="300" t="str">
        <f t="shared" si="1567"/>
        <v/>
      </c>
      <c r="W2174" s="192" t="str">
        <f t="shared" si="1568"/>
        <v/>
      </c>
      <c r="X2174" s="303" t="str">
        <f t="shared" si="1569"/>
        <v/>
      </c>
      <c r="Y2174" s="300" t="str">
        <f t="shared" si="1570"/>
        <v/>
      </c>
      <c r="Z2174" s="300" t="str">
        <f t="shared" si="1571"/>
        <v/>
      </c>
      <c r="AA2174" s="303" t="str">
        <f t="shared" si="1572"/>
        <v/>
      </c>
      <c r="AB2174" s="300" t="str">
        <f t="shared" si="1573"/>
        <v/>
      </c>
      <c r="AC2174" s="300" t="str">
        <f t="shared" si="1574"/>
        <v/>
      </c>
      <c r="AD2174" s="300" t="str">
        <f t="shared" si="1575"/>
        <v/>
      </c>
      <c r="AE2174" s="192" t="str">
        <f t="shared" si="1576"/>
        <v/>
      </c>
      <c r="AF2174" s="192" t="str">
        <f t="shared" si="1577"/>
        <v/>
      </c>
      <c r="AG2174" s="192"/>
      <c r="AJ2174" s="300" t="str">
        <f t="shared" si="1578"/>
        <v/>
      </c>
      <c r="AK2174" s="300" t="str">
        <f t="shared" si="1579"/>
        <v/>
      </c>
      <c r="AL2174" s="300" t="str">
        <f t="shared" si="1580"/>
        <v/>
      </c>
      <c r="AM2174" s="300" t="str">
        <f t="shared" si="1581"/>
        <v/>
      </c>
      <c r="AN2174" s="300" t="str">
        <f t="shared" si="1582"/>
        <v/>
      </c>
      <c r="AO2174" s="300" t="str">
        <f t="shared" si="1583"/>
        <v/>
      </c>
      <c r="AP2174" s="300" t="str">
        <f t="shared" si="1584"/>
        <v/>
      </c>
      <c r="AQ2174" s="300" t="str">
        <f t="shared" si="1585"/>
        <v/>
      </c>
      <c r="AR2174" s="306" t="str">
        <f t="shared" si="1586"/>
        <v/>
      </c>
      <c r="AS2174" s="300" t="str">
        <f t="shared" si="1587"/>
        <v/>
      </c>
      <c r="AT2174" s="300" t="str">
        <f t="shared" si="1588"/>
        <v/>
      </c>
      <c r="AU2174" s="192" t="str">
        <f t="shared" si="1589"/>
        <v>рбс</v>
      </c>
      <c r="AV2174" s="192" t="str">
        <f t="shared" si="1590"/>
        <v>рбс87520726общпро</v>
      </c>
      <c r="AW2174" s="191">
        <f t="shared" si="1591"/>
        <v>0</v>
      </c>
      <c r="AX2174" s="191">
        <f t="shared" si="1592"/>
        <v>0</v>
      </c>
      <c r="AY2174" s="191">
        <f t="shared" si="1593"/>
        <v>0</v>
      </c>
      <c r="AZ2174" s="191">
        <f t="shared" si="1594"/>
        <v>0</v>
      </c>
      <c r="BA2174" s="193">
        <f t="shared" si="1595"/>
        <v>1</v>
      </c>
      <c r="BB2174" s="193">
        <f t="shared" si="1596"/>
        <v>1</v>
      </c>
      <c r="BC2174" s="193">
        <f t="shared" si="1597"/>
        <v>1</v>
      </c>
      <c r="BD2174" s="191">
        <f t="shared" si="1605"/>
        <v>0</v>
      </c>
      <c r="BE2174" s="191">
        <f t="shared" si="1598"/>
        <v>0</v>
      </c>
      <c r="BF2174" s="210">
        <f t="shared" si="1599"/>
        <v>0</v>
      </c>
      <c r="BG2174" s="211">
        <f t="shared" si="1600"/>
        <v>0</v>
      </c>
      <c r="BH2174" s="289"/>
      <c r="BI2174" s="289"/>
      <c r="BL2174" s="233" t="str">
        <f t="shared" si="1601"/>
        <v/>
      </c>
    </row>
    <row r="2175" spans="1:64" ht="12" hidden="1" customHeight="1">
      <c r="A2175" s="333" t="s">
        <v>785</v>
      </c>
      <c r="B2175" s="381" t="s">
        <v>327</v>
      </c>
      <c r="C2175" s="333" t="s">
        <v>786</v>
      </c>
      <c r="D2175" s="381" t="s">
        <v>316</v>
      </c>
      <c r="E2175" s="381" t="s">
        <v>1451</v>
      </c>
      <c r="F2175" s="381" t="s">
        <v>586</v>
      </c>
      <c r="G2175" s="381" t="s">
        <v>407</v>
      </c>
      <c r="H2175" s="100" t="s">
        <v>653</v>
      </c>
      <c r="I2175" s="381" t="s">
        <v>339</v>
      </c>
      <c r="J2175" s="382">
        <v>139457.39000000001</v>
      </c>
      <c r="K2175" s="382">
        <v>47719.89</v>
      </c>
      <c r="L2175" s="191" t="str">
        <f t="shared" si="1560"/>
        <v>875207260701011007588024431010</v>
      </c>
      <c r="M2175" s="192">
        <f t="array" ref="M2175">IF(COUNT(SEARCH(Удалить_Роспись_КВСР,$B2175)*SEARCH(Удалить_Роспись_ПБС,$C2175)*SEARCH(Удалить_Роспись_КФСР, $D2175)*SEARCH(Удалить_Роспись_КЦСР,$E2175)*SEARCH(Удалить_Роспись_КВР,$F2175)*SEARCH(Удалить_Роспись_ЭК,$H2175)*SEARCH(Удалить_Роспись_КР,$I2175))&gt;0,0,1)</f>
        <v>0</v>
      </c>
      <c r="N2175" s="192">
        <v>0</v>
      </c>
      <c r="O2175" s="192" t="str">
        <f t="shared" si="1561"/>
        <v/>
      </c>
      <c r="P2175" s="192" t="str">
        <f t="shared" si="1602"/>
        <v/>
      </c>
      <c r="Q2175" s="300" t="str">
        <f t="shared" si="1562"/>
        <v/>
      </c>
      <c r="R2175" s="300" t="str">
        <f t="shared" si="1563"/>
        <v/>
      </c>
      <c r="S2175" s="300" t="str">
        <f t="shared" si="1564"/>
        <v/>
      </c>
      <c r="T2175" s="192" t="str">
        <f t="shared" si="1565"/>
        <v/>
      </c>
      <c r="U2175" s="303" t="str">
        <f t="shared" si="1566"/>
        <v/>
      </c>
      <c r="V2175" s="300" t="str">
        <f t="shared" si="1567"/>
        <v/>
      </c>
      <c r="W2175" s="192" t="str">
        <f t="shared" si="1568"/>
        <v/>
      </c>
      <c r="X2175" s="303" t="str">
        <f t="shared" si="1569"/>
        <v/>
      </c>
      <c r="Y2175" s="300" t="str">
        <f t="shared" si="1570"/>
        <v/>
      </c>
      <c r="Z2175" s="300" t="str">
        <f t="shared" si="1571"/>
        <v/>
      </c>
      <c r="AA2175" s="303" t="str">
        <f t="shared" si="1572"/>
        <v/>
      </c>
      <c r="AB2175" s="300" t="str">
        <f t="shared" si="1573"/>
        <v/>
      </c>
      <c r="AC2175" s="300" t="str">
        <f t="shared" si="1574"/>
        <v/>
      </c>
      <c r="AD2175" s="300" t="str">
        <f t="shared" si="1575"/>
        <v/>
      </c>
      <c r="AE2175" s="192" t="str">
        <f t="shared" si="1576"/>
        <v/>
      </c>
      <c r="AF2175" s="192" t="str">
        <f t="shared" si="1577"/>
        <v/>
      </c>
      <c r="AG2175" s="192"/>
      <c r="AJ2175" s="300" t="str">
        <f t="shared" si="1578"/>
        <v/>
      </c>
      <c r="AK2175" s="300" t="str">
        <f t="shared" si="1579"/>
        <v/>
      </c>
      <c r="AL2175" s="300" t="str">
        <f t="shared" si="1580"/>
        <v/>
      </c>
      <c r="AM2175" s="300" t="str">
        <f t="shared" si="1581"/>
        <v/>
      </c>
      <c r="AN2175" s="300" t="str">
        <f t="shared" si="1582"/>
        <v/>
      </c>
      <c r="AO2175" s="300" t="str">
        <f t="shared" si="1583"/>
        <v/>
      </c>
      <c r="AP2175" s="300" t="str">
        <f t="shared" si="1584"/>
        <v/>
      </c>
      <c r="AQ2175" s="300" t="str">
        <f t="shared" si="1585"/>
        <v/>
      </c>
      <c r="AR2175" s="306" t="str">
        <f t="shared" si="1586"/>
        <v/>
      </c>
      <c r="AS2175" s="300" t="str">
        <f t="shared" si="1587"/>
        <v/>
      </c>
      <c r="AT2175" s="300" t="str">
        <f t="shared" si="1588"/>
        <v/>
      </c>
      <c r="AU2175" s="192" t="str">
        <f t="shared" si="1589"/>
        <v>рбс</v>
      </c>
      <c r="AV2175" s="192" t="str">
        <f t="shared" si="1590"/>
        <v>рбс87520726общосн</v>
      </c>
      <c r="AW2175" s="191">
        <f t="shared" si="1591"/>
        <v>0</v>
      </c>
      <c r="AX2175" s="191">
        <f t="shared" si="1592"/>
        <v>0</v>
      </c>
      <c r="AY2175" s="191">
        <f t="shared" si="1593"/>
        <v>0</v>
      </c>
      <c r="AZ2175" s="191">
        <f t="shared" si="1594"/>
        <v>0</v>
      </c>
      <c r="BA2175" s="193">
        <f t="shared" si="1595"/>
        <v>1</v>
      </c>
      <c r="BB2175" s="193">
        <f t="shared" si="1596"/>
        <v>1</v>
      </c>
      <c r="BC2175" s="193">
        <f t="shared" si="1597"/>
        <v>1</v>
      </c>
      <c r="BD2175" s="191">
        <f t="shared" si="1605"/>
        <v>0</v>
      </c>
      <c r="BE2175" s="191">
        <f t="shared" si="1598"/>
        <v>0</v>
      </c>
      <c r="BF2175" s="210">
        <f t="shared" si="1599"/>
        <v>0</v>
      </c>
      <c r="BG2175" s="211">
        <f t="shared" si="1600"/>
        <v>0</v>
      </c>
      <c r="BH2175" s="289"/>
      <c r="BI2175" s="289"/>
      <c r="BL2175" s="233" t="str">
        <f t="shared" si="1601"/>
        <v/>
      </c>
    </row>
    <row r="2176" spans="1:64" ht="12" hidden="1" customHeight="1">
      <c r="A2176" s="333" t="s">
        <v>785</v>
      </c>
      <c r="B2176" s="381" t="s">
        <v>327</v>
      </c>
      <c r="C2176" s="333" t="s">
        <v>786</v>
      </c>
      <c r="D2176" s="381" t="s">
        <v>316</v>
      </c>
      <c r="E2176" s="381" t="s">
        <v>1451</v>
      </c>
      <c r="F2176" s="381" t="s">
        <v>586</v>
      </c>
      <c r="G2176" s="381" t="s">
        <v>397</v>
      </c>
      <c r="H2176" s="100" t="s">
        <v>653</v>
      </c>
      <c r="I2176" s="381" t="s">
        <v>339</v>
      </c>
      <c r="J2176" s="382">
        <v>169542.61</v>
      </c>
      <c r="K2176" s="382">
        <v>47953.03</v>
      </c>
      <c r="L2176" s="191" t="str">
        <f t="shared" si="1560"/>
        <v>875207260701011007588024434010</v>
      </c>
      <c r="M2176" s="192">
        <f t="array" ref="M2176">IF(COUNT(SEARCH(Удалить_Роспись_КВСР,$B2176)*SEARCH(Удалить_Роспись_ПБС,$C2176)*SEARCH(Удалить_Роспись_КФСР, $D2176)*SEARCH(Удалить_Роспись_КЦСР,$E2176)*SEARCH(Удалить_Роспись_КВР,$F2176)*SEARCH(Удалить_Роспись_ЭК,$H2176)*SEARCH(Удалить_Роспись_КР,$I2176))&gt;0,0,1)</f>
        <v>0</v>
      </c>
      <c r="N2176" s="192">
        <v>0</v>
      </c>
      <c r="O2176" s="192" t="str">
        <f t="shared" si="1561"/>
        <v/>
      </c>
      <c r="P2176" s="192" t="str">
        <f t="shared" si="1602"/>
        <v/>
      </c>
      <c r="Q2176" s="300" t="str">
        <f t="shared" si="1562"/>
        <v/>
      </c>
      <c r="R2176" s="300" t="str">
        <f t="shared" si="1563"/>
        <v/>
      </c>
      <c r="S2176" s="300" t="str">
        <f t="shared" si="1564"/>
        <v/>
      </c>
      <c r="T2176" s="192" t="str">
        <f t="shared" si="1565"/>
        <v/>
      </c>
      <c r="U2176" s="303" t="str">
        <f t="shared" si="1566"/>
        <v/>
      </c>
      <c r="V2176" s="300" t="str">
        <f t="shared" si="1567"/>
        <v/>
      </c>
      <c r="W2176" s="192" t="str">
        <f t="shared" si="1568"/>
        <v/>
      </c>
      <c r="X2176" s="303" t="str">
        <f t="shared" si="1569"/>
        <v/>
      </c>
      <c r="Y2176" s="300" t="str">
        <f t="shared" si="1570"/>
        <v/>
      </c>
      <c r="Z2176" s="300" t="str">
        <f t="shared" si="1571"/>
        <v/>
      </c>
      <c r="AA2176" s="303" t="str">
        <f t="shared" si="1572"/>
        <v/>
      </c>
      <c r="AB2176" s="300" t="str">
        <f t="shared" si="1573"/>
        <v/>
      </c>
      <c r="AC2176" s="300" t="str">
        <f t="shared" si="1574"/>
        <v/>
      </c>
      <c r="AD2176" s="300" t="str">
        <f t="shared" si="1575"/>
        <v/>
      </c>
      <c r="AE2176" s="192" t="str">
        <f t="shared" si="1576"/>
        <v/>
      </c>
      <c r="AF2176" s="192" t="str">
        <f t="shared" si="1577"/>
        <v/>
      </c>
      <c r="AG2176" s="192"/>
      <c r="AJ2176" s="300" t="str">
        <f t="shared" si="1578"/>
        <v/>
      </c>
      <c r="AK2176" s="300" t="str">
        <f t="shared" si="1579"/>
        <v/>
      </c>
      <c r="AL2176" s="300" t="str">
        <f t="shared" si="1580"/>
        <v/>
      </c>
      <c r="AM2176" s="300" t="str">
        <f t="shared" si="1581"/>
        <v/>
      </c>
      <c r="AN2176" s="300" t="str">
        <f t="shared" si="1582"/>
        <v/>
      </c>
      <c r="AO2176" s="300" t="str">
        <f t="shared" si="1583"/>
        <v/>
      </c>
      <c r="AP2176" s="300" t="str">
        <f t="shared" si="1584"/>
        <v/>
      </c>
      <c r="AQ2176" s="300" t="str">
        <f t="shared" si="1585"/>
        <v/>
      </c>
      <c r="AR2176" s="306" t="str">
        <f t="shared" si="1586"/>
        <v/>
      </c>
      <c r="AS2176" s="300" t="str">
        <f t="shared" si="1587"/>
        <v/>
      </c>
      <c r="AT2176" s="300" t="str">
        <f t="shared" si="1588"/>
        <v/>
      </c>
      <c r="AU2176" s="192" t="str">
        <f t="shared" si="1589"/>
        <v>рбс</v>
      </c>
      <c r="AV2176" s="192" t="str">
        <f t="shared" si="1590"/>
        <v>рбс87520726общпро</v>
      </c>
      <c r="AW2176" s="191">
        <f t="shared" si="1591"/>
        <v>0</v>
      </c>
      <c r="AX2176" s="191">
        <f t="shared" si="1592"/>
        <v>0</v>
      </c>
      <c r="AY2176" s="191">
        <f t="shared" si="1593"/>
        <v>0</v>
      </c>
      <c r="AZ2176" s="191">
        <f t="shared" si="1594"/>
        <v>0</v>
      </c>
      <c r="BA2176" s="193">
        <f t="shared" si="1595"/>
        <v>1</v>
      </c>
      <c r="BB2176" s="193">
        <f t="shared" si="1596"/>
        <v>1</v>
      </c>
      <c r="BC2176" s="193">
        <f t="shared" si="1597"/>
        <v>1</v>
      </c>
      <c r="BD2176" s="191">
        <f t="shared" si="1605"/>
        <v>0</v>
      </c>
      <c r="BE2176" s="191">
        <f t="shared" si="1598"/>
        <v>0</v>
      </c>
      <c r="BF2176" s="210">
        <f t="shared" si="1599"/>
        <v>0</v>
      </c>
      <c r="BG2176" s="211">
        <f t="shared" si="1600"/>
        <v>0</v>
      </c>
      <c r="BH2176" s="289"/>
      <c r="BI2176" s="289"/>
      <c r="BL2176" s="233" t="str">
        <f t="shared" si="1601"/>
        <v/>
      </c>
    </row>
    <row r="2177" spans="1:64" ht="12" hidden="1" customHeight="1">
      <c r="A2177" s="333" t="s">
        <v>785</v>
      </c>
      <c r="B2177" s="381" t="s">
        <v>327</v>
      </c>
      <c r="C2177" s="333" t="s">
        <v>786</v>
      </c>
      <c r="D2177" s="381" t="s">
        <v>316</v>
      </c>
      <c r="E2177" s="381" t="s">
        <v>1451</v>
      </c>
      <c r="F2177" s="381" t="s">
        <v>609</v>
      </c>
      <c r="G2177" s="381" t="s">
        <v>395</v>
      </c>
      <c r="H2177" s="100" t="s">
        <v>653</v>
      </c>
      <c r="I2177" s="381" t="s">
        <v>339</v>
      </c>
      <c r="J2177" s="382">
        <v>2000</v>
      </c>
      <c r="K2177" s="382">
        <v>1600</v>
      </c>
      <c r="L2177" s="191" t="str">
        <f t="shared" si="1560"/>
        <v>875207260701011007588085229010</v>
      </c>
      <c r="M2177" s="192">
        <f t="array" ref="M2177">IF(COUNT(SEARCH(Удалить_Роспись_КВСР,$B2177)*SEARCH(Удалить_Роспись_ПБС,$C2177)*SEARCH(Удалить_Роспись_КФСР, $D2177)*SEARCH(Удалить_Роспись_КЦСР,$E2177)*SEARCH(Удалить_Роспись_КВР,$F2177)*SEARCH(Удалить_Роспись_ЭК,$H2177)*SEARCH(Удалить_Роспись_КР,$I2177))&gt;0,0,1)</f>
        <v>0</v>
      </c>
      <c r="N2177" s="192">
        <v>0</v>
      </c>
      <c r="O2177" s="192" t="str">
        <f t="shared" si="1561"/>
        <v/>
      </c>
      <c r="P2177" s="192" t="str">
        <f t="shared" si="1602"/>
        <v/>
      </c>
      <c r="Q2177" s="300" t="str">
        <f t="shared" si="1562"/>
        <v/>
      </c>
      <c r="R2177" s="300" t="str">
        <f t="shared" si="1563"/>
        <v/>
      </c>
      <c r="S2177" s="300" t="str">
        <f t="shared" si="1564"/>
        <v/>
      </c>
      <c r="T2177" s="192" t="str">
        <f t="shared" si="1565"/>
        <v/>
      </c>
      <c r="U2177" s="303" t="str">
        <f t="shared" si="1566"/>
        <v/>
      </c>
      <c r="V2177" s="300" t="str">
        <f t="shared" si="1567"/>
        <v/>
      </c>
      <c r="W2177" s="192" t="str">
        <f t="shared" si="1568"/>
        <v/>
      </c>
      <c r="X2177" s="303" t="str">
        <f t="shared" si="1569"/>
        <v/>
      </c>
      <c r="Y2177" s="300" t="str">
        <f t="shared" si="1570"/>
        <v/>
      </c>
      <c r="Z2177" s="300" t="str">
        <f t="shared" si="1571"/>
        <v/>
      </c>
      <c r="AA2177" s="303" t="str">
        <f t="shared" si="1572"/>
        <v/>
      </c>
      <c r="AB2177" s="300" t="str">
        <f t="shared" si="1573"/>
        <v/>
      </c>
      <c r="AC2177" s="300" t="str">
        <f t="shared" si="1574"/>
        <v/>
      </c>
      <c r="AD2177" s="300" t="str">
        <f t="shared" si="1575"/>
        <v/>
      </c>
      <c r="AE2177" s="192" t="str">
        <f t="shared" si="1576"/>
        <v/>
      </c>
      <c r="AF2177" s="192" t="str">
        <f t="shared" si="1577"/>
        <v/>
      </c>
      <c r="AG2177" s="192"/>
      <c r="AJ2177" s="300" t="str">
        <f t="shared" si="1578"/>
        <v/>
      </c>
      <c r="AK2177" s="300" t="str">
        <f t="shared" si="1579"/>
        <v/>
      </c>
      <c r="AL2177" s="300" t="str">
        <f t="shared" si="1580"/>
        <v/>
      </c>
      <c r="AM2177" s="300" t="str">
        <f t="shared" si="1581"/>
        <v/>
      </c>
      <c r="AN2177" s="300" t="str">
        <f t="shared" si="1582"/>
        <v/>
      </c>
      <c r="AO2177" s="300" t="str">
        <f t="shared" si="1583"/>
        <v/>
      </c>
      <c r="AP2177" s="300" t="str">
        <f t="shared" si="1584"/>
        <v/>
      </c>
      <c r="AQ2177" s="300" t="str">
        <f t="shared" si="1585"/>
        <v/>
      </c>
      <c r="AR2177" s="306" t="str">
        <f t="shared" si="1586"/>
        <v/>
      </c>
      <c r="AS2177" s="300" t="str">
        <f t="shared" si="1587"/>
        <v/>
      </c>
      <c r="AT2177" s="300" t="str">
        <f t="shared" si="1588"/>
        <v/>
      </c>
      <c r="AU2177" s="192" t="str">
        <f t="shared" si="1589"/>
        <v>рбс</v>
      </c>
      <c r="AV2177" s="192" t="str">
        <f t="shared" si="1590"/>
        <v>рбс87520726общпро</v>
      </c>
      <c r="AW2177" s="191">
        <f t="shared" si="1591"/>
        <v>0</v>
      </c>
      <c r="AX2177" s="191">
        <f t="shared" si="1592"/>
        <v>0</v>
      </c>
      <c r="AY2177" s="191">
        <f t="shared" si="1593"/>
        <v>0</v>
      </c>
      <c r="AZ2177" s="191">
        <f t="shared" si="1594"/>
        <v>0</v>
      </c>
      <c r="BA2177" s="193">
        <f t="shared" si="1595"/>
        <v>1</v>
      </c>
      <c r="BB2177" s="193">
        <f t="shared" si="1596"/>
        <v>1</v>
      </c>
      <c r="BC2177" s="193">
        <f t="shared" si="1597"/>
        <v>1</v>
      </c>
      <c r="BD2177" s="191">
        <f t="shared" si="1605"/>
        <v>0</v>
      </c>
      <c r="BE2177" s="191">
        <f t="shared" si="1598"/>
        <v>0</v>
      </c>
      <c r="BF2177" s="210">
        <f t="shared" si="1599"/>
        <v>0</v>
      </c>
      <c r="BG2177" s="211">
        <f t="shared" si="1600"/>
        <v>0</v>
      </c>
      <c r="BH2177" s="289"/>
      <c r="BI2177" s="289"/>
      <c r="BL2177" s="233" t="str">
        <f t="shared" si="1601"/>
        <v/>
      </c>
    </row>
    <row r="2178" spans="1:64" ht="12" hidden="1" customHeight="1">
      <c r="A2178" s="333" t="s">
        <v>785</v>
      </c>
      <c r="B2178" s="381" t="s">
        <v>327</v>
      </c>
      <c r="C2178" s="333" t="s">
        <v>786</v>
      </c>
      <c r="D2178" s="381" t="s">
        <v>311</v>
      </c>
      <c r="E2178" s="381" t="s">
        <v>1452</v>
      </c>
      <c r="F2178" s="381" t="s">
        <v>586</v>
      </c>
      <c r="G2178" s="381" t="s">
        <v>397</v>
      </c>
      <c r="H2178" s="100" t="s">
        <v>653</v>
      </c>
      <c r="I2178" s="381" t="s">
        <v>339</v>
      </c>
      <c r="J2178" s="382">
        <v>35040</v>
      </c>
      <c r="K2178" s="382">
        <v>0</v>
      </c>
      <c r="L2178" s="191" t="str">
        <f t="shared" si="1560"/>
        <v>875207261003011007554024434010</v>
      </c>
      <c r="M2178" s="192">
        <f t="array" ref="M2178">IF(COUNT(SEARCH(Удалить_Роспись_КВСР,$B2178)*SEARCH(Удалить_Роспись_ПБС,$C2178)*SEARCH(Удалить_Роспись_КФСР, $D2178)*SEARCH(Удалить_Роспись_КЦСР,$E2178)*SEARCH(Удалить_Роспись_КВР,$F2178)*SEARCH(Удалить_Роспись_ЭК,$H2178)*SEARCH(Удалить_Роспись_КР,$I2178))&gt;0,0,1)</f>
        <v>0</v>
      </c>
      <c r="N2178" s="192">
        <v>0</v>
      </c>
      <c r="O2178" s="192" t="str">
        <f t="shared" si="1561"/>
        <v/>
      </c>
      <c r="P2178" s="192" t="str">
        <f t="shared" si="1602"/>
        <v/>
      </c>
      <c r="Q2178" s="300" t="str">
        <f t="shared" si="1562"/>
        <v/>
      </c>
      <c r="R2178" s="300" t="str">
        <f t="shared" si="1563"/>
        <v/>
      </c>
      <c r="S2178" s="300" t="str">
        <f t="shared" si="1564"/>
        <v/>
      </c>
      <c r="T2178" s="192" t="str">
        <f t="shared" si="1565"/>
        <v/>
      </c>
      <c r="U2178" s="303" t="str">
        <f t="shared" si="1566"/>
        <v/>
      </c>
      <c r="V2178" s="300" t="str">
        <f t="shared" si="1567"/>
        <v/>
      </c>
      <c r="W2178" s="192" t="str">
        <f t="shared" si="1568"/>
        <v/>
      </c>
      <c r="X2178" s="303" t="str">
        <f t="shared" si="1569"/>
        <v/>
      </c>
      <c r="Y2178" s="300" t="str">
        <f t="shared" si="1570"/>
        <v/>
      </c>
      <c r="Z2178" s="300" t="str">
        <f t="shared" si="1571"/>
        <v/>
      </c>
      <c r="AA2178" s="303" t="str">
        <f t="shared" si="1572"/>
        <v/>
      </c>
      <c r="AB2178" s="300" t="str">
        <f t="shared" si="1573"/>
        <v/>
      </c>
      <c r="AC2178" s="300" t="str">
        <f t="shared" si="1574"/>
        <v/>
      </c>
      <c r="AD2178" s="300" t="str">
        <f t="shared" si="1575"/>
        <v/>
      </c>
      <c r="AE2178" s="192" t="str">
        <f t="shared" si="1576"/>
        <v/>
      </c>
      <c r="AF2178" s="192" t="str">
        <f t="shared" si="1577"/>
        <v/>
      </c>
      <c r="AG2178" s="192"/>
      <c r="AJ2178" s="300" t="str">
        <f t="shared" si="1578"/>
        <v/>
      </c>
      <c r="AK2178" s="300" t="str">
        <f t="shared" si="1579"/>
        <v/>
      </c>
      <c r="AL2178" s="300" t="str">
        <f t="shared" si="1580"/>
        <v/>
      </c>
      <c r="AM2178" s="300" t="str">
        <f t="shared" si="1581"/>
        <v/>
      </c>
      <c r="AN2178" s="300" t="str">
        <f t="shared" si="1582"/>
        <v/>
      </c>
      <c r="AO2178" s="300" t="str">
        <f t="shared" si="1583"/>
        <v/>
      </c>
      <c r="AP2178" s="300" t="str">
        <f t="shared" si="1584"/>
        <v/>
      </c>
      <c r="AQ2178" s="300" t="str">
        <f t="shared" si="1585"/>
        <v/>
      </c>
      <c r="AR2178" s="306" t="str">
        <f t="shared" si="1586"/>
        <v/>
      </c>
      <c r="AS2178" s="300" t="str">
        <f t="shared" si="1587"/>
        <v/>
      </c>
      <c r="AT2178" s="300" t="str">
        <f t="shared" si="1588"/>
        <v/>
      </c>
      <c r="AU2178" s="192" t="str">
        <f t="shared" si="1589"/>
        <v>рбс</v>
      </c>
      <c r="AV2178" s="192" t="str">
        <f t="shared" si="1590"/>
        <v>рбс87520726общпро</v>
      </c>
      <c r="AW2178" s="191">
        <f t="shared" si="1591"/>
        <v>0</v>
      </c>
      <c r="AX2178" s="191">
        <f t="shared" si="1592"/>
        <v>0</v>
      </c>
      <c r="AY2178" s="191">
        <f t="shared" si="1593"/>
        <v>0</v>
      </c>
      <c r="AZ2178" s="191">
        <f t="shared" si="1594"/>
        <v>0</v>
      </c>
      <c r="BA2178" s="193">
        <f t="shared" si="1595"/>
        <v>1</v>
      </c>
      <c r="BB2178" s="193">
        <f t="shared" si="1596"/>
        <v>1</v>
      </c>
      <c r="BC2178" s="193">
        <f t="shared" si="1597"/>
        <v>1</v>
      </c>
      <c r="BD2178" s="191">
        <f t="shared" si="1605"/>
        <v>0</v>
      </c>
      <c r="BE2178" s="191">
        <f t="shared" si="1598"/>
        <v>0</v>
      </c>
      <c r="BF2178" s="210">
        <f t="shared" si="1599"/>
        <v>0</v>
      </c>
      <c r="BG2178" s="211">
        <f t="shared" si="1600"/>
        <v>0</v>
      </c>
      <c r="BH2178" s="289"/>
      <c r="BI2178" s="289"/>
      <c r="BL2178" s="233" t="str">
        <f t="shared" si="1601"/>
        <v/>
      </c>
    </row>
    <row r="2179" spans="1:64" ht="12" customHeight="1">
      <c r="A2179" s="333" t="s">
        <v>787</v>
      </c>
      <c r="B2179" s="381" t="s">
        <v>327</v>
      </c>
      <c r="C2179" s="333" t="s">
        <v>788</v>
      </c>
      <c r="D2179" s="381" t="s">
        <v>316</v>
      </c>
      <c r="E2179" s="381" t="s">
        <v>1443</v>
      </c>
      <c r="F2179" s="381" t="s">
        <v>608</v>
      </c>
      <c r="G2179" s="381" t="s">
        <v>385</v>
      </c>
      <c r="H2179" s="100" t="s">
        <v>653</v>
      </c>
      <c r="I2179" s="381" t="s">
        <v>505</v>
      </c>
      <c r="J2179" s="382">
        <v>663443</v>
      </c>
      <c r="K2179" s="382">
        <v>599361.41</v>
      </c>
      <c r="L2179" s="191" t="str">
        <f t="shared" si="1560"/>
        <v>875207280701011004001011121101</v>
      </c>
      <c r="M2179" s="192">
        <f t="array" ref="M2179">IF(COUNT(SEARCH(Удалить_Роспись_КВСР,$B2179)*SEARCH(Удалить_Роспись_ПБС,$C2179)*SEARCH(Удалить_Роспись_КФСР, $D2179)*SEARCH(Удалить_Роспись_КЦСР,$E2179)*SEARCH(Удалить_Роспись_КВР,$F2179)*SEARCH(Удалить_Роспись_ЭК,$H2179)*SEARCH(Удалить_Роспись_КР,$I2179))&gt;0,0,1)</f>
        <v>0</v>
      </c>
      <c r="N2179" s="192">
        <v>0</v>
      </c>
      <c r="O2179" s="192" t="str">
        <f t="shared" si="1561"/>
        <v/>
      </c>
      <c r="P2179" s="192" t="str">
        <f t="shared" si="1602"/>
        <v/>
      </c>
      <c r="Q2179" s="300" t="str">
        <f t="shared" si="1562"/>
        <v/>
      </c>
      <c r="R2179" s="300" t="str">
        <f t="shared" si="1563"/>
        <v/>
      </c>
      <c r="S2179" s="300" t="str">
        <f t="shared" si="1564"/>
        <v/>
      </c>
      <c r="T2179" s="192" t="str">
        <f t="shared" si="1565"/>
        <v/>
      </c>
      <c r="U2179" s="303" t="str">
        <f t="shared" si="1566"/>
        <v/>
      </c>
      <c r="V2179" s="300" t="str">
        <f t="shared" si="1567"/>
        <v/>
      </c>
      <c r="W2179" s="192" t="str">
        <f t="shared" si="1568"/>
        <v/>
      </c>
      <c r="X2179" s="303" t="str">
        <f t="shared" si="1569"/>
        <v/>
      </c>
      <c r="Y2179" s="300" t="str">
        <f t="shared" si="1570"/>
        <v/>
      </c>
      <c r="Z2179" s="300" t="str">
        <f t="shared" si="1571"/>
        <v/>
      </c>
      <c r="AA2179" s="303" t="str">
        <f t="shared" si="1572"/>
        <v/>
      </c>
      <c r="AB2179" s="300" t="str">
        <f t="shared" si="1573"/>
        <v/>
      </c>
      <c r="AC2179" s="300" t="str">
        <f t="shared" si="1574"/>
        <v/>
      </c>
      <c r="AD2179" s="300" t="str">
        <f t="shared" si="1575"/>
        <v/>
      </c>
      <c r="AE2179" s="192" t="str">
        <f t="shared" si="1576"/>
        <v/>
      </c>
      <c r="AF2179" s="192" t="str">
        <f t="shared" si="1577"/>
        <v/>
      </c>
      <c r="AG2179" s="192"/>
      <c r="AJ2179" s="300" t="str">
        <f t="shared" si="1578"/>
        <v/>
      </c>
      <c r="AK2179" s="300" t="str">
        <f t="shared" si="1579"/>
        <v/>
      </c>
      <c r="AL2179" s="300" t="str">
        <f t="shared" si="1580"/>
        <v/>
      </c>
      <c r="AM2179" s="300" t="str">
        <f t="shared" si="1581"/>
        <v/>
      </c>
      <c r="AN2179" s="300" t="str">
        <f t="shared" si="1582"/>
        <v/>
      </c>
      <c r="AO2179" s="300" t="str">
        <f t="shared" si="1583"/>
        <v/>
      </c>
      <c r="AP2179" s="300" t="str">
        <f t="shared" si="1584"/>
        <v/>
      </c>
      <c r="AQ2179" s="300" t="str">
        <f t="shared" si="1585"/>
        <v/>
      </c>
      <c r="AR2179" s="306" t="str">
        <f t="shared" si="1586"/>
        <v/>
      </c>
      <c r="AS2179" s="300" t="str">
        <f t="shared" si="1587"/>
        <v/>
      </c>
      <c r="AT2179" s="300" t="str">
        <f t="shared" si="1588"/>
        <v/>
      </c>
      <c r="AU2179" s="192" t="str">
        <f t="shared" si="1589"/>
        <v>рбс</v>
      </c>
      <c r="AV2179" s="192" t="str">
        <f t="shared" si="1590"/>
        <v>рбс87520728общопл</v>
      </c>
      <c r="AW2179" s="191">
        <f t="shared" si="1591"/>
        <v>0</v>
      </c>
      <c r="AX2179" s="191">
        <f t="shared" si="1592"/>
        <v>0</v>
      </c>
      <c r="AY2179" s="191">
        <f t="shared" si="1593"/>
        <v>0</v>
      </c>
      <c r="AZ2179" s="191">
        <f t="shared" si="1594"/>
        <v>0</v>
      </c>
      <c r="BA2179" s="193">
        <f t="shared" si="1595"/>
        <v>1</v>
      </c>
      <c r="BB2179" s="193">
        <f t="shared" si="1596"/>
        <v>1</v>
      </c>
      <c r="BC2179" s="193">
        <f t="shared" si="1597"/>
        <v>1</v>
      </c>
      <c r="BD2179" s="191">
        <f t="shared" si="1605"/>
        <v>0</v>
      </c>
      <c r="BE2179" s="191">
        <f t="shared" si="1598"/>
        <v>0</v>
      </c>
      <c r="BF2179" s="210">
        <f t="shared" si="1599"/>
        <v>0</v>
      </c>
      <c r="BG2179" s="211">
        <f t="shared" si="1600"/>
        <v>0</v>
      </c>
      <c r="BH2179" s="289"/>
      <c r="BI2179" s="289"/>
      <c r="BL2179" s="233" t="str">
        <f t="shared" si="1601"/>
        <v/>
      </c>
    </row>
    <row r="2180" spans="1:64" ht="12" customHeight="1">
      <c r="A2180" s="333" t="s">
        <v>787</v>
      </c>
      <c r="B2180" s="381" t="s">
        <v>327</v>
      </c>
      <c r="C2180" s="333" t="s">
        <v>788</v>
      </c>
      <c r="D2180" s="381" t="s">
        <v>316</v>
      </c>
      <c r="E2180" s="381" t="s">
        <v>1443</v>
      </c>
      <c r="F2180" s="381" t="s">
        <v>902</v>
      </c>
      <c r="G2180" s="381" t="s">
        <v>387</v>
      </c>
      <c r="H2180" s="100" t="s">
        <v>653</v>
      </c>
      <c r="I2180" s="381" t="s">
        <v>505</v>
      </c>
      <c r="J2180" s="382">
        <v>195778.17</v>
      </c>
      <c r="K2180" s="382">
        <v>162816.44</v>
      </c>
      <c r="L2180" s="191" t="str">
        <f t="shared" si="1560"/>
        <v>875207280701011004001011921301</v>
      </c>
      <c r="M2180" s="192">
        <f t="array" ref="M2180">IF(COUNT(SEARCH(Удалить_Роспись_КВСР,$B2180)*SEARCH(Удалить_Роспись_ПБС,$C2180)*SEARCH(Удалить_Роспись_КФСР, $D2180)*SEARCH(Удалить_Роспись_КЦСР,$E2180)*SEARCH(Удалить_Роспись_КВР,$F2180)*SEARCH(Удалить_Роспись_ЭК,$H2180)*SEARCH(Удалить_Роспись_КР,$I2180))&gt;0,0,1)</f>
        <v>0</v>
      </c>
      <c r="N2180" s="192">
        <v>0</v>
      </c>
      <c r="O2180" s="192" t="str">
        <f t="shared" si="1561"/>
        <v/>
      </c>
      <c r="P2180" s="192" t="str">
        <f t="shared" si="1602"/>
        <v/>
      </c>
      <c r="Q2180" s="300" t="str">
        <f t="shared" si="1562"/>
        <v/>
      </c>
      <c r="R2180" s="300" t="str">
        <f t="shared" si="1563"/>
        <v/>
      </c>
      <c r="S2180" s="300" t="str">
        <f t="shared" si="1564"/>
        <v/>
      </c>
      <c r="T2180" s="192" t="str">
        <f t="shared" si="1565"/>
        <v/>
      </c>
      <c r="U2180" s="303" t="str">
        <f t="shared" si="1566"/>
        <v/>
      </c>
      <c r="V2180" s="300" t="str">
        <f t="shared" si="1567"/>
        <v/>
      </c>
      <c r="W2180" s="192" t="str">
        <f t="shared" si="1568"/>
        <v/>
      </c>
      <c r="X2180" s="303" t="str">
        <f t="shared" si="1569"/>
        <v/>
      </c>
      <c r="Y2180" s="300" t="str">
        <f t="shared" si="1570"/>
        <v/>
      </c>
      <c r="Z2180" s="300" t="str">
        <f t="shared" si="1571"/>
        <v/>
      </c>
      <c r="AA2180" s="303" t="str">
        <f t="shared" si="1572"/>
        <v/>
      </c>
      <c r="AB2180" s="300" t="str">
        <f t="shared" si="1573"/>
        <v/>
      </c>
      <c r="AC2180" s="300" t="str">
        <f t="shared" si="1574"/>
        <v/>
      </c>
      <c r="AD2180" s="300" t="str">
        <f t="shared" si="1575"/>
        <v/>
      </c>
      <c r="AE2180" s="192" t="str">
        <f t="shared" si="1576"/>
        <v/>
      </c>
      <c r="AF2180" s="192" t="str">
        <f t="shared" si="1577"/>
        <v/>
      </c>
      <c r="AG2180" s="192"/>
      <c r="AJ2180" s="300" t="str">
        <f t="shared" si="1578"/>
        <v/>
      </c>
      <c r="AK2180" s="300" t="str">
        <f t="shared" si="1579"/>
        <v/>
      </c>
      <c r="AL2180" s="300" t="str">
        <f t="shared" si="1580"/>
        <v/>
      </c>
      <c r="AM2180" s="300" t="str">
        <f t="shared" si="1581"/>
        <v/>
      </c>
      <c r="AN2180" s="300" t="str">
        <f t="shared" si="1582"/>
        <v/>
      </c>
      <c r="AO2180" s="300" t="str">
        <f t="shared" si="1583"/>
        <v/>
      </c>
      <c r="AP2180" s="300" t="str">
        <f t="shared" si="1584"/>
        <v/>
      </c>
      <c r="AQ2180" s="300" t="str">
        <f t="shared" si="1585"/>
        <v/>
      </c>
      <c r="AR2180" s="306" t="str">
        <f t="shared" si="1586"/>
        <v/>
      </c>
      <c r="AS2180" s="300" t="str">
        <f t="shared" si="1587"/>
        <v/>
      </c>
      <c r="AT2180" s="300" t="str">
        <f t="shared" si="1588"/>
        <v/>
      </c>
      <c r="AU2180" s="192" t="str">
        <f t="shared" si="1589"/>
        <v>рбс</v>
      </c>
      <c r="AV2180" s="192" t="str">
        <f t="shared" si="1590"/>
        <v>рбс87520728общопл</v>
      </c>
      <c r="AW2180" s="191">
        <f t="shared" si="1591"/>
        <v>0</v>
      </c>
      <c r="AX2180" s="191">
        <f t="shared" si="1592"/>
        <v>0</v>
      </c>
      <c r="AY2180" s="191">
        <f t="shared" si="1593"/>
        <v>0</v>
      </c>
      <c r="AZ2180" s="191">
        <f t="shared" si="1594"/>
        <v>0</v>
      </c>
      <c r="BA2180" s="193">
        <f t="shared" si="1595"/>
        <v>1</v>
      </c>
      <c r="BB2180" s="193">
        <f t="shared" si="1596"/>
        <v>1</v>
      </c>
      <c r="BC2180" s="193">
        <f t="shared" si="1597"/>
        <v>1</v>
      </c>
      <c r="BD2180" s="191">
        <f t="shared" si="1605"/>
        <v>0</v>
      </c>
      <c r="BE2180" s="191">
        <f t="shared" si="1598"/>
        <v>0</v>
      </c>
      <c r="BF2180" s="210">
        <f t="shared" si="1599"/>
        <v>0</v>
      </c>
      <c r="BG2180" s="211">
        <f t="shared" si="1600"/>
        <v>0</v>
      </c>
      <c r="BH2180" s="289"/>
      <c r="BI2180" s="289"/>
      <c r="BL2180" s="233" t="str">
        <f t="shared" si="1601"/>
        <v/>
      </c>
    </row>
    <row r="2181" spans="1:64" ht="12" customHeight="1">
      <c r="A2181" s="333" t="s">
        <v>787</v>
      </c>
      <c r="B2181" s="381" t="s">
        <v>327</v>
      </c>
      <c r="C2181" s="333" t="s">
        <v>788</v>
      </c>
      <c r="D2181" s="381" t="s">
        <v>316</v>
      </c>
      <c r="E2181" s="381" t="s">
        <v>1443</v>
      </c>
      <c r="F2181" s="381" t="s">
        <v>586</v>
      </c>
      <c r="G2181" s="381" t="s">
        <v>394</v>
      </c>
      <c r="H2181" s="100" t="s">
        <v>653</v>
      </c>
      <c r="I2181" s="381" t="s">
        <v>505</v>
      </c>
      <c r="J2181" s="382">
        <v>77000</v>
      </c>
      <c r="K2181" s="382">
        <v>24813.82</v>
      </c>
      <c r="L2181" s="191" t="str">
        <f t="shared" si="1560"/>
        <v>875207280701011004001024422501</v>
      </c>
      <c r="M2181" s="192">
        <f t="array" ref="M2181">IF(COUNT(SEARCH(Удалить_Роспись_КВСР,$B2181)*SEARCH(Удалить_Роспись_ПБС,$C2181)*SEARCH(Удалить_Роспись_КФСР, $D2181)*SEARCH(Удалить_Роспись_КЦСР,$E2181)*SEARCH(Удалить_Роспись_КВР,$F2181)*SEARCH(Удалить_Роспись_ЭК,$H2181)*SEARCH(Удалить_Роспись_КР,$I2181))&gt;0,0,1)</f>
        <v>0</v>
      </c>
      <c r="N2181" s="192">
        <f>IF(COUNT(SEARCH(Удалить_Индекс_КВСР,$B2181)*SEARCH(Удалить_Индекс_ПБС,$C2181)*SEARCH(Удалить_Индекс_КФСР,$D2181)*SEARCH(Удалить_Индекс_КЦСР,$E2181)*SEARCH(Удалить_Индекс_КВР,$F2181)*SEARCH(Удалить_Индекс_ЭК,$H2181)*SEARCH(Удалить_Индекс_КР,$I2181))&gt;0,0,1)</f>
        <v>1</v>
      </c>
      <c r="O2181" s="192" t="str">
        <f t="shared" si="1561"/>
        <v/>
      </c>
      <c r="P2181" s="192" t="str">
        <f t="shared" si="1602"/>
        <v/>
      </c>
      <c r="Q2181" s="300" t="str">
        <f t="shared" si="1562"/>
        <v/>
      </c>
      <c r="R2181" s="300" t="str">
        <f t="shared" si="1563"/>
        <v/>
      </c>
      <c r="S2181" s="300" t="str">
        <f t="shared" si="1564"/>
        <v/>
      </c>
      <c r="T2181" s="192" t="str">
        <f t="shared" si="1565"/>
        <v/>
      </c>
      <c r="U2181" s="303" t="str">
        <f t="shared" si="1566"/>
        <v/>
      </c>
      <c r="V2181" s="300" t="str">
        <f t="shared" si="1567"/>
        <v/>
      </c>
      <c r="W2181" s="192" t="str">
        <f t="shared" si="1568"/>
        <v/>
      </c>
      <c r="X2181" s="303" t="str">
        <f t="shared" si="1569"/>
        <v/>
      </c>
      <c r="Y2181" s="300" t="str">
        <f t="shared" si="1570"/>
        <v/>
      </c>
      <c r="Z2181" s="300" t="str">
        <f t="shared" si="1571"/>
        <v/>
      </c>
      <c r="AA2181" s="303" t="str">
        <f t="shared" si="1572"/>
        <v/>
      </c>
      <c r="AB2181" s="300" t="str">
        <f t="shared" si="1573"/>
        <v/>
      </c>
      <c r="AC2181" s="300" t="str">
        <f t="shared" si="1574"/>
        <v/>
      </c>
      <c r="AD2181" s="300" t="str">
        <f t="shared" si="1575"/>
        <v/>
      </c>
      <c r="AE2181" s="192" t="str">
        <f t="shared" si="1576"/>
        <v/>
      </c>
      <c r="AF2181" s="192" t="str">
        <f t="shared" si="1577"/>
        <v/>
      </c>
      <c r="AG2181" s="192"/>
      <c r="AJ2181" s="300" t="str">
        <f t="shared" si="1578"/>
        <v/>
      </c>
      <c r="AK2181" s="300" t="str">
        <f t="shared" si="1579"/>
        <v/>
      </c>
      <c r="AL2181" s="300" t="str">
        <f t="shared" si="1580"/>
        <v/>
      </c>
      <c r="AM2181" s="300" t="str">
        <f t="shared" si="1581"/>
        <v/>
      </c>
      <c r="AN2181" s="300" t="str">
        <f t="shared" si="1582"/>
        <v/>
      </c>
      <c r="AO2181" s="300" t="str">
        <f t="shared" si="1583"/>
        <v/>
      </c>
      <c r="AP2181" s="300" t="str">
        <f t="shared" si="1584"/>
        <v/>
      </c>
      <c r="AQ2181" s="300" t="str">
        <f t="shared" si="1585"/>
        <v/>
      </c>
      <c r="AR2181" s="306" t="str">
        <f t="shared" si="1586"/>
        <v/>
      </c>
      <c r="AS2181" s="300" t="str">
        <f t="shared" si="1587"/>
        <v/>
      </c>
      <c r="AT2181" s="300" t="str">
        <f t="shared" si="1588"/>
        <v/>
      </c>
      <c r="AU2181" s="192" t="str">
        <f t="shared" si="1589"/>
        <v>рбс</v>
      </c>
      <c r="AV2181" s="192" t="str">
        <f t="shared" si="1590"/>
        <v>рбс87520728общпро</v>
      </c>
      <c r="AW2181" s="191">
        <f t="shared" si="1591"/>
        <v>0</v>
      </c>
      <c r="AX2181" s="191">
        <f t="shared" si="1592"/>
        <v>0</v>
      </c>
      <c r="AY2181" s="191">
        <f t="shared" si="1593"/>
        <v>77000</v>
      </c>
      <c r="AZ2181" s="191">
        <f t="shared" si="1594"/>
        <v>24813.82</v>
      </c>
      <c r="BA2181" s="193">
        <f t="shared" si="1595"/>
        <v>1</v>
      </c>
      <c r="BB2181" s="193">
        <f t="shared" si="1596"/>
        <v>1</v>
      </c>
      <c r="BC2181" s="193">
        <f t="shared" si="1597"/>
        <v>1</v>
      </c>
      <c r="BD2181" s="191">
        <f t="shared" si="1605"/>
        <v>77000</v>
      </c>
      <c r="BE2181" s="191">
        <f t="shared" si="1598"/>
        <v>24813.82</v>
      </c>
      <c r="BF2181" s="210">
        <f t="shared" si="1599"/>
        <v>77000</v>
      </c>
      <c r="BG2181" s="211">
        <f t="shared" si="1600"/>
        <v>77000</v>
      </c>
      <c r="BH2181" s="289"/>
      <c r="BI2181" s="289"/>
      <c r="BL2181" s="233" t="str">
        <f t="shared" si="1601"/>
        <v/>
      </c>
    </row>
    <row r="2182" spans="1:64" ht="12" customHeight="1">
      <c r="A2182" s="333" t="s">
        <v>787</v>
      </c>
      <c r="B2182" s="381" t="s">
        <v>327</v>
      </c>
      <c r="C2182" s="333" t="s">
        <v>788</v>
      </c>
      <c r="D2182" s="381" t="s">
        <v>316</v>
      </c>
      <c r="E2182" s="381" t="s">
        <v>1443</v>
      </c>
      <c r="F2182" s="381" t="s">
        <v>586</v>
      </c>
      <c r="G2182" s="381" t="s">
        <v>389</v>
      </c>
      <c r="H2182" s="100" t="s">
        <v>653</v>
      </c>
      <c r="I2182" s="381" t="s">
        <v>505</v>
      </c>
      <c r="J2182" s="382">
        <v>94592</v>
      </c>
      <c r="K2182" s="382">
        <v>43364.93</v>
      </c>
      <c r="L2182" s="191" t="str">
        <f t="shared" si="1560"/>
        <v>875207280701011004001024422601</v>
      </c>
      <c r="M2182" s="192">
        <f t="array" ref="M2182">IF(COUNT(SEARCH(Удалить_Роспись_КВСР,$B2182)*SEARCH(Удалить_Роспись_ПБС,$C2182)*SEARCH(Удалить_Роспись_КФСР, $D2182)*SEARCH(Удалить_Роспись_КЦСР,$E2182)*SEARCH(Удалить_Роспись_КВР,$F2182)*SEARCH(Удалить_Роспись_ЭК,$H2182)*SEARCH(Удалить_Роспись_КР,$I2182))&gt;0,0,1)</f>
        <v>0</v>
      </c>
      <c r="N2182" s="192">
        <f>IF(COUNT(SEARCH(Удалить_Индекс_КВСР,$B2182)*SEARCH(Удалить_Индекс_ПБС,$C2182)*SEARCH(Удалить_Индекс_КФСР,$D2182)*SEARCH(Удалить_Индекс_КЦСР,$E2182)*SEARCH(Удалить_Индекс_КВР,$F2182)*SEARCH(Удалить_Индекс_ЭК,$H2182)*SEARCH(Удалить_Индекс_КР,$I2182))&gt;0,0,1)</f>
        <v>1</v>
      </c>
      <c r="O2182" s="192" t="str">
        <f t="shared" si="1561"/>
        <v/>
      </c>
      <c r="P2182" s="192" t="str">
        <f t="shared" si="1602"/>
        <v/>
      </c>
      <c r="Q2182" s="300" t="str">
        <f t="shared" si="1562"/>
        <v/>
      </c>
      <c r="R2182" s="300" t="str">
        <f t="shared" si="1563"/>
        <v/>
      </c>
      <c r="S2182" s="300" t="str">
        <f t="shared" si="1564"/>
        <v/>
      </c>
      <c r="T2182" s="192" t="str">
        <f t="shared" si="1565"/>
        <v/>
      </c>
      <c r="U2182" s="303" t="str">
        <f t="shared" si="1566"/>
        <v/>
      </c>
      <c r="V2182" s="300" t="str">
        <f t="shared" si="1567"/>
        <v/>
      </c>
      <c r="W2182" s="192" t="str">
        <f t="shared" si="1568"/>
        <v/>
      </c>
      <c r="X2182" s="303" t="str">
        <f t="shared" si="1569"/>
        <v/>
      </c>
      <c r="Y2182" s="300" t="str">
        <f t="shared" si="1570"/>
        <v/>
      </c>
      <c r="Z2182" s="300" t="str">
        <f t="shared" si="1571"/>
        <v/>
      </c>
      <c r="AA2182" s="303" t="str">
        <f t="shared" si="1572"/>
        <v/>
      </c>
      <c r="AB2182" s="300" t="str">
        <f t="shared" si="1573"/>
        <v/>
      </c>
      <c r="AC2182" s="300" t="str">
        <f t="shared" si="1574"/>
        <v/>
      </c>
      <c r="AD2182" s="300" t="str">
        <f t="shared" si="1575"/>
        <v/>
      </c>
      <c r="AE2182" s="192" t="str">
        <f t="shared" si="1576"/>
        <v/>
      </c>
      <c r="AF2182" s="192" t="str">
        <f t="shared" si="1577"/>
        <v/>
      </c>
      <c r="AG2182" s="192"/>
      <c r="AJ2182" s="300" t="str">
        <f t="shared" si="1578"/>
        <v/>
      </c>
      <c r="AK2182" s="300" t="str">
        <f t="shared" si="1579"/>
        <v/>
      </c>
      <c r="AL2182" s="300" t="str">
        <f t="shared" si="1580"/>
        <v/>
      </c>
      <c r="AM2182" s="300" t="str">
        <f t="shared" si="1581"/>
        <v/>
      </c>
      <c r="AN2182" s="300" t="str">
        <f t="shared" si="1582"/>
        <v/>
      </c>
      <c r="AO2182" s="300" t="str">
        <f t="shared" si="1583"/>
        <v/>
      </c>
      <c r="AP2182" s="300" t="str">
        <f t="shared" si="1584"/>
        <v/>
      </c>
      <c r="AQ2182" s="300" t="str">
        <f t="shared" si="1585"/>
        <v/>
      </c>
      <c r="AR2182" s="306" t="str">
        <f t="shared" si="1586"/>
        <v/>
      </c>
      <c r="AS2182" s="300" t="str">
        <f t="shared" si="1587"/>
        <v/>
      </c>
      <c r="AT2182" s="300" t="str">
        <f t="shared" si="1588"/>
        <v/>
      </c>
      <c r="AU2182" s="192" t="str">
        <f t="shared" si="1589"/>
        <v>рбс</v>
      </c>
      <c r="AV2182" s="192" t="str">
        <f t="shared" si="1590"/>
        <v>рбс87520728общпро</v>
      </c>
      <c r="AW2182" s="191">
        <f t="shared" si="1591"/>
        <v>0</v>
      </c>
      <c r="AX2182" s="191">
        <f t="shared" si="1592"/>
        <v>0</v>
      </c>
      <c r="AY2182" s="191">
        <f t="shared" si="1593"/>
        <v>94592</v>
      </c>
      <c r="AZ2182" s="191">
        <f t="shared" si="1594"/>
        <v>43364.93</v>
      </c>
      <c r="BA2182" s="193">
        <f t="shared" si="1595"/>
        <v>1</v>
      </c>
      <c r="BB2182" s="193">
        <f t="shared" si="1596"/>
        <v>1</v>
      </c>
      <c r="BC2182" s="193">
        <f t="shared" si="1597"/>
        <v>1</v>
      </c>
      <c r="BD2182" s="191">
        <f t="shared" si="1605"/>
        <v>94592</v>
      </c>
      <c r="BE2182" s="191">
        <f t="shared" si="1598"/>
        <v>43364.93</v>
      </c>
      <c r="BF2182" s="210">
        <f t="shared" si="1599"/>
        <v>94592</v>
      </c>
      <c r="BG2182" s="211">
        <f t="shared" si="1600"/>
        <v>94592</v>
      </c>
      <c r="BH2182" s="289"/>
      <c r="BI2182" s="289"/>
      <c r="BL2182" s="233" t="str">
        <f t="shared" si="1601"/>
        <v/>
      </c>
    </row>
    <row r="2183" spans="1:64" ht="12" customHeight="1">
      <c r="A2183" s="333" t="s">
        <v>787</v>
      </c>
      <c r="B2183" s="381" t="s">
        <v>327</v>
      </c>
      <c r="C2183" s="333" t="s">
        <v>788</v>
      </c>
      <c r="D2183" s="381" t="s">
        <v>316</v>
      </c>
      <c r="E2183" s="381" t="s">
        <v>1443</v>
      </c>
      <c r="F2183" s="381" t="s">
        <v>586</v>
      </c>
      <c r="G2183" s="381" t="s">
        <v>397</v>
      </c>
      <c r="H2183" s="100" t="s">
        <v>653</v>
      </c>
      <c r="I2183" s="381" t="s">
        <v>505</v>
      </c>
      <c r="J2183" s="382">
        <v>35497</v>
      </c>
      <c r="K2183" s="382">
        <v>34600</v>
      </c>
      <c r="L2183" s="191" t="str">
        <f t="shared" si="1560"/>
        <v>875207280701011004001024434001</v>
      </c>
      <c r="M2183" s="192">
        <f t="array" ref="M2183">IF(COUNT(SEARCH(Удалить_Роспись_КВСР,$B2183)*SEARCH(Удалить_Роспись_ПБС,$C2183)*SEARCH(Удалить_Роспись_КФСР, $D2183)*SEARCH(Удалить_Роспись_КЦСР,$E2183)*SEARCH(Удалить_Роспись_КВР,$F2183)*SEARCH(Удалить_Роспись_ЭК,$H2183)*SEARCH(Удалить_Роспись_КР,$I2183))&gt;0,0,1)</f>
        <v>0</v>
      </c>
      <c r="N2183" s="192">
        <f>IF(COUNT(SEARCH(Удалить_Индекс_КВСР,$B2183)*SEARCH(Удалить_Индекс_ПБС,$C2183)*SEARCH(Удалить_Индекс_КФСР,$D2183)*SEARCH(Удалить_Индекс_КЦСР,$E2183)*SEARCH(Удалить_Индекс_КВР,$F2183)*SEARCH(Удалить_Индекс_ЭК,$H2183)*SEARCH(Удалить_Индекс_КР,$I2183))&gt;0,0,1)</f>
        <v>1</v>
      </c>
      <c r="O2183" s="192" t="str">
        <f t="shared" si="1561"/>
        <v/>
      </c>
      <c r="P2183" s="192" t="str">
        <f t="shared" si="1602"/>
        <v/>
      </c>
      <c r="Q2183" s="300" t="str">
        <f t="shared" si="1562"/>
        <v/>
      </c>
      <c r="R2183" s="300" t="str">
        <f t="shared" si="1563"/>
        <v/>
      </c>
      <c r="S2183" s="300" t="str">
        <f t="shared" si="1564"/>
        <v/>
      </c>
      <c r="T2183" s="192" t="str">
        <f t="shared" si="1565"/>
        <v/>
      </c>
      <c r="U2183" s="303" t="str">
        <f t="shared" si="1566"/>
        <v/>
      </c>
      <c r="V2183" s="300" t="str">
        <f t="shared" si="1567"/>
        <v/>
      </c>
      <c r="W2183" s="192" t="str">
        <f t="shared" si="1568"/>
        <v/>
      </c>
      <c r="X2183" s="303" t="str">
        <f t="shared" si="1569"/>
        <v/>
      </c>
      <c r="Y2183" s="300" t="str">
        <f t="shared" si="1570"/>
        <v/>
      </c>
      <c r="Z2183" s="300" t="str">
        <f t="shared" si="1571"/>
        <v/>
      </c>
      <c r="AA2183" s="303" t="str">
        <f t="shared" si="1572"/>
        <v/>
      </c>
      <c r="AB2183" s="300" t="str">
        <f t="shared" si="1573"/>
        <v/>
      </c>
      <c r="AC2183" s="300" t="str">
        <f t="shared" si="1574"/>
        <v/>
      </c>
      <c r="AD2183" s="300" t="str">
        <f t="shared" si="1575"/>
        <v/>
      </c>
      <c r="AE2183" s="192" t="str">
        <f t="shared" si="1576"/>
        <v/>
      </c>
      <c r="AF2183" s="192" t="str">
        <f t="shared" si="1577"/>
        <v/>
      </c>
      <c r="AG2183" s="192"/>
      <c r="AJ2183" s="300" t="str">
        <f t="shared" si="1578"/>
        <v/>
      </c>
      <c r="AK2183" s="300" t="str">
        <f t="shared" si="1579"/>
        <v/>
      </c>
      <c r="AL2183" s="300" t="str">
        <f t="shared" si="1580"/>
        <v/>
      </c>
      <c r="AM2183" s="300" t="str">
        <f t="shared" si="1581"/>
        <v/>
      </c>
      <c r="AN2183" s="300" t="str">
        <f t="shared" si="1582"/>
        <v/>
      </c>
      <c r="AO2183" s="300" t="str">
        <f t="shared" si="1583"/>
        <v/>
      </c>
      <c r="AP2183" s="300" t="str">
        <f t="shared" si="1584"/>
        <v/>
      </c>
      <c r="AQ2183" s="300" t="str">
        <f t="shared" si="1585"/>
        <v/>
      </c>
      <c r="AR2183" s="306" t="str">
        <f t="shared" si="1586"/>
        <v/>
      </c>
      <c r="AS2183" s="300" t="str">
        <f t="shared" si="1587"/>
        <v/>
      </c>
      <c r="AT2183" s="300" t="str">
        <f t="shared" si="1588"/>
        <v/>
      </c>
      <c r="AU2183" s="192" t="str">
        <f t="shared" si="1589"/>
        <v>рбс</v>
      </c>
      <c r="AV2183" s="192" t="str">
        <f t="shared" si="1590"/>
        <v>рбс87520728общпро</v>
      </c>
      <c r="AW2183" s="191">
        <f t="shared" si="1591"/>
        <v>0</v>
      </c>
      <c r="AX2183" s="191">
        <f t="shared" si="1592"/>
        <v>0</v>
      </c>
      <c r="AY2183" s="191">
        <f t="shared" si="1593"/>
        <v>35497</v>
      </c>
      <c r="AZ2183" s="191">
        <f t="shared" si="1594"/>
        <v>34600</v>
      </c>
      <c r="BA2183" s="193">
        <f t="shared" si="1595"/>
        <v>1</v>
      </c>
      <c r="BB2183" s="193">
        <f t="shared" si="1596"/>
        <v>1</v>
      </c>
      <c r="BC2183" s="193">
        <f t="shared" si="1597"/>
        <v>1</v>
      </c>
      <c r="BD2183" s="191">
        <f t="shared" si="1605"/>
        <v>35497</v>
      </c>
      <c r="BE2183" s="191">
        <f t="shared" si="1598"/>
        <v>34600</v>
      </c>
      <c r="BF2183" s="210">
        <f t="shared" si="1599"/>
        <v>35497</v>
      </c>
      <c r="BG2183" s="211">
        <f t="shared" si="1600"/>
        <v>35497</v>
      </c>
      <c r="BH2183" s="289"/>
      <c r="BI2183" s="289"/>
      <c r="BL2183" s="233" t="str">
        <f t="shared" si="1601"/>
        <v/>
      </c>
    </row>
    <row r="2184" spans="1:64" ht="12" customHeight="1">
      <c r="A2184" s="333" t="s">
        <v>787</v>
      </c>
      <c r="B2184" s="381" t="s">
        <v>327</v>
      </c>
      <c r="C2184" s="333" t="s">
        <v>788</v>
      </c>
      <c r="D2184" s="381" t="s">
        <v>316</v>
      </c>
      <c r="E2184" s="381" t="s">
        <v>1443</v>
      </c>
      <c r="F2184" s="381" t="s">
        <v>609</v>
      </c>
      <c r="G2184" s="381" t="s">
        <v>395</v>
      </c>
      <c r="H2184" s="100" t="s">
        <v>653</v>
      </c>
      <c r="I2184" s="381" t="s">
        <v>505</v>
      </c>
      <c r="J2184" s="382">
        <v>2800</v>
      </c>
      <c r="K2184" s="382">
        <v>0</v>
      </c>
      <c r="L2184" s="191" t="str">
        <f t="shared" si="1560"/>
        <v>875207280701011004001085229001</v>
      </c>
      <c r="M2184" s="192">
        <f t="array" ref="M2184">IF(COUNT(SEARCH(Удалить_Роспись_КВСР,$B2184)*SEARCH(Удалить_Роспись_ПБС,$C2184)*SEARCH(Удалить_Роспись_КФСР, $D2184)*SEARCH(Удалить_Роспись_КЦСР,$E2184)*SEARCH(Удалить_Роспись_КВР,$F2184)*SEARCH(Удалить_Роспись_ЭК,$H2184)*SEARCH(Удалить_Роспись_КР,$I2184))&gt;0,0,1)</f>
        <v>0</v>
      </c>
      <c r="N2184" s="192">
        <v>0</v>
      </c>
      <c r="O2184" s="192" t="str">
        <f t="shared" si="1561"/>
        <v/>
      </c>
      <c r="P2184" s="192" t="str">
        <f t="shared" si="1602"/>
        <v/>
      </c>
      <c r="Q2184" s="300" t="str">
        <f t="shared" si="1562"/>
        <v/>
      </c>
      <c r="R2184" s="300" t="str">
        <f t="shared" si="1563"/>
        <v/>
      </c>
      <c r="S2184" s="300" t="str">
        <f t="shared" si="1564"/>
        <v/>
      </c>
      <c r="T2184" s="192" t="str">
        <f t="shared" si="1565"/>
        <v/>
      </c>
      <c r="U2184" s="303" t="str">
        <f t="shared" si="1566"/>
        <v/>
      </c>
      <c r="V2184" s="300" t="str">
        <f t="shared" si="1567"/>
        <v/>
      </c>
      <c r="W2184" s="192" t="str">
        <f t="shared" si="1568"/>
        <v/>
      </c>
      <c r="X2184" s="303" t="str">
        <f t="shared" si="1569"/>
        <v/>
      </c>
      <c r="Y2184" s="300" t="str">
        <f t="shared" si="1570"/>
        <v/>
      </c>
      <c r="Z2184" s="300" t="str">
        <f t="shared" si="1571"/>
        <v/>
      </c>
      <c r="AA2184" s="303" t="str">
        <f t="shared" si="1572"/>
        <v/>
      </c>
      <c r="AB2184" s="300" t="str">
        <f t="shared" si="1573"/>
        <v/>
      </c>
      <c r="AC2184" s="300" t="str">
        <f t="shared" si="1574"/>
        <v/>
      </c>
      <c r="AD2184" s="300" t="str">
        <f t="shared" si="1575"/>
        <v/>
      </c>
      <c r="AE2184" s="192" t="str">
        <f t="shared" si="1576"/>
        <v/>
      </c>
      <c r="AF2184" s="192" t="str">
        <f t="shared" si="1577"/>
        <v/>
      </c>
      <c r="AG2184" s="192"/>
      <c r="AJ2184" s="300" t="str">
        <f t="shared" si="1578"/>
        <v/>
      </c>
      <c r="AK2184" s="300" t="str">
        <f t="shared" si="1579"/>
        <v/>
      </c>
      <c r="AL2184" s="300" t="str">
        <f t="shared" si="1580"/>
        <v/>
      </c>
      <c r="AM2184" s="300" t="str">
        <f t="shared" si="1581"/>
        <v/>
      </c>
      <c r="AN2184" s="300" t="str">
        <f t="shared" si="1582"/>
        <v/>
      </c>
      <c r="AO2184" s="300" t="str">
        <f t="shared" si="1583"/>
        <v/>
      </c>
      <c r="AP2184" s="300" t="str">
        <f t="shared" si="1584"/>
        <v/>
      </c>
      <c r="AQ2184" s="300" t="str">
        <f t="shared" si="1585"/>
        <v/>
      </c>
      <c r="AR2184" s="306" t="str">
        <f t="shared" si="1586"/>
        <v/>
      </c>
      <c r="AS2184" s="300" t="str">
        <f t="shared" si="1587"/>
        <v/>
      </c>
      <c r="AT2184" s="300" t="str">
        <f t="shared" si="1588"/>
        <v/>
      </c>
      <c r="AU2184" s="192" t="str">
        <f t="shared" si="1589"/>
        <v>рбс</v>
      </c>
      <c r="AV2184" s="192" t="str">
        <f t="shared" si="1590"/>
        <v>рбс87520728общпро</v>
      </c>
      <c r="AW2184" s="191">
        <f t="shared" si="1591"/>
        <v>0</v>
      </c>
      <c r="AX2184" s="191">
        <f t="shared" si="1592"/>
        <v>0</v>
      </c>
      <c r="AY2184" s="191">
        <f t="shared" si="1593"/>
        <v>0</v>
      </c>
      <c r="AZ2184" s="191">
        <f t="shared" si="1594"/>
        <v>0</v>
      </c>
      <c r="BA2184" s="193">
        <f t="shared" si="1595"/>
        <v>1</v>
      </c>
      <c r="BB2184" s="193">
        <f t="shared" si="1596"/>
        <v>1</v>
      </c>
      <c r="BC2184" s="193">
        <f t="shared" si="1597"/>
        <v>1</v>
      </c>
      <c r="BD2184" s="191">
        <f t="shared" si="1605"/>
        <v>0</v>
      </c>
      <c r="BE2184" s="191">
        <f t="shared" si="1598"/>
        <v>0</v>
      </c>
      <c r="BF2184" s="210">
        <f t="shared" si="1599"/>
        <v>0</v>
      </c>
      <c r="BG2184" s="211">
        <f t="shared" si="1600"/>
        <v>0</v>
      </c>
      <c r="BH2184" s="289"/>
      <c r="BI2184" s="289"/>
      <c r="BL2184" s="233" t="str">
        <f t="shared" si="1601"/>
        <v/>
      </c>
    </row>
    <row r="2185" spans="1:64" ht="12" customHeight="1">
      <c r="A2185" s="333" t="s">
        <v>787</v>
      </c>
      <c r="B2185" s="381" t="s">
        <v>327</v>
      </c>
      <c r="C2185" s="333" t="s">
        <v>788</v>
      </c>
      <c r="D2185" s="381" t="s">
        <v>316</v>
      </c>
      <c r="E2185" s="381" t="s">
        <v>1443</v>
      </c>
      <c r="F2185" s="381" t="s">
        <v>658</v>
      </c>
      <c r="G2185" s="381" t="s">
        <v>395</v>
      </c>
      <c r="H2185" s="100" t="s">
        <v>653</v>
      </c>
      <c r="I2185" s="381" t="s">
        <v>505</v>
      </c>
      <c r="J2185" s="382">
        <v>1980.83</v>
      </c>
      <c r="K2185" s="382">
        <v>425.38</v>
      </c>
      <c r="L2185" s="191" t="str">
        <f t="shared" si="1560"/>
        <v>875207280701011004001085329001</v>
      </c>
      <c r="M2185" s="192">
        <f t="array" ref="M2185">IF(COUNT(SEARCH(Удалить_Роспись_КВСР,$B2185)*SEARCH(Удалить_Роспись_ПБС,$C2185)*SEARCH(Удалить_Роспись_КФСР, $D2185)*SEARCH(Удалить_Роспись_КЦСР,$E2185)*SEARCH(Удалить_Роспись_КВР,$F2185)*SEARCH(Удалить_Роспись_ЭК,$H2185)*SEARCH(Удалить_Роспись_КР,$I2185))&gt;0,0,1)</f>
        <v>0</v>
      </c>
      <c r="N2185" s="192">
        <v>0</v>
      </c>
      <c r="O2185" s="192" t="str">
        <f t="shared" si="1561"/>
        <v/>
      </c>
      <c r="P2185" s="192" t="str">
        <f t="shared" si="1602"/>
        <v/>
      </c>
      <c r="Q2185" s="300" t="str">
        <f t="shared" si="1562"/>
        <v/>
      </c>
      <c r="R2185" s="300" t="str">
        <f t="shared" si="1563"/>
        <v/>
      </c>
      <c r="S2185" s="300" t="str">
        <f t="shared" si="1564"/>
        <v/>
      </c>
      <c r="T2185" s="192" t="str">
        <f t="shared" si="1565"/>
        <v/>
      </c>
      <c r="U2185" s="303" t="str">
        <f t="shared" si="1566"/>
        <v/>
      </c>
      <c r="V2185" s="300" t="str">
        <f t="shared" si="1567"/>
        <v/>
      </c>
      <c r="W2185" s="192" t="str">
        <f t="shared" si="1568"/>
        <v/>
      </c>
      <c r="X2185" s="303" t="str">
        <f t="shared" si="1569"/>
        <v/>
      </c>
      <c r="Y2185" s="300" t="str">
        <f t="shared" si="1570"/>
        <v/>
      </c>
      <c r="Z2185" s="300" t="str">
        <f t="shared" si="1571"/>
        <v/>
      </c>
      <c r="AA2185" s="303" t="str">
        <f t="shared" si="1572"/>
        <v/>
      </c>
      <c r="AB2185" s="300" t="str">
        <f t="shared" si="1573"/>
        <v/>
      </c>
      <c r="AC2185" s="300" t="str">
        <f t="shared" si="1574"/>
        <v/>
      </c>
      <c r="AD2185" s="300" t="str">
        <f t="shared" si="1575"/>
        <v/>
      </c>
      <c r="AE2185" s="192" t="str">
        <f t="shared" si="1576"/>
        <v/>
      </c>
      <c r="AF2185" s="192" t="str">
        <f t="shared" si="1577"/>
        <v/>
      </c>
      <c r="AG2185" s="192"/>
      <c r="AJ2185" s="300" t="str">
        <f t="shared" si="1578"/>
        <v/>
      </c>
      <c r="AK2185" s="300" t="str">
        <f t="shared" si="1579"/>
        <v/>
      </c>
      <c r="AL2185" s="300" t="str">
        <f t="shared" si="1580"/>
        <v/>
      </c>
      <c r="AM2185" s="300" t="str">
        <f t="shared" si="1581"/>
        <v/>
      </c>
      <c r="AN2185" s="300" t="str">
        <f t="shared" si="1582"/>
        <v/>
      </c>
      <c r="AO2185" s="300" t="str">
        <f t="shared" si="1583"/>
        <v/>
      </c>
      <c r="AP2185" s="300" t="str">
        <f t="shared" si="1584"/>
        <v/>
      </c>
      <c r="AQ2185" s="300" t="str">
        <f t="shared" si="1585"/>
        <v/>
      </c>
      <c r="AR2185" s="306" t="str">
        <f t="shared" si="1586"/>
        <v/>
      </c>
      <c r="AS2185" s="300" t="str">
        <f t="shared" si="1587"/>
        <v/>
      </c>
      <c r="AT2185" s="300" t="str">
        <f t="shared" si="1588"/>
        <v/>
      </c>
      <c r="AU2185" s="192" t="str">
        <f t="shared" si="1589"/>
        <v>рбс</v>
      </c>
      <c r="AV2185" s="192" t="str">
        <f t="shared" si="1590"/>
        <v>рбс87520728общпро</v>
      </c>
      <c r="AW2185" s="191">
        <f t="shared" si="1591"/>
        <v>0</v>
      </c>
      <c r="AX2185" s="191">
        <f t="shared" si="1592"/>
        <v>0</v>
      </c>
      <c r="AY2185" s="191">
        <f t="shared" si="1593"/>
        <v>0</v>
      </c>
      <c r="AZ2185" s="191">
        <f t="shared" si="1594"/>
        <v>0</v>
      </c>
      <c r="BA2185" s="193">
        <f t="shared" si="1595"/>
        <v>1</v>
      </c>
      <c r="BB2185" s="193">
        <f t="shared" si="1596"/>
        <v>1</v>
      </c>
      <c r="BC2185" s="193">
        <f t="shared" si="1597"/>
        <v>1</v>
      </c>
      <c r="BD2185" s="191">
        <f t="shared" si="1605"/>
        <v>0</v>
      </c>
      <c r="BE2185" s="191">
        <f t="shared" si="1598"/>
        <v>0</v>
      </c>
      <c r="BF2185" s="210">
        <f t="shared" si="1599"/>
        <v>0</v>
      </c>
      <c r="BG2185" s="211">
        <f t="shared" si="1600"/>
        <v>0</v>
      </c>
      <c r="BH2185" s="289"/>
      <c r="BI2185" s="289"/>
      <c r="BL2185" s="233" t="str">
        <f t="shared" si="1601"/>
        <v/>
      </c>
    </row>
    <row r="2186" spans="1:64" ht="12" customHeight="1">
      <c r="A2186" s="333" t="s">
        <v>787</v>
      </c>
      <c r="B2186" s="381" t="s">
        <v>327</v>
      </c>
      <c r="C2186" s="333" t="s">
        <v>788</v>
      </c>
      <c r="D2186" s="381" t="s">
        <v>316</v>
      </c>
      <c r="E2186" s="381" t="s">
        <v>1444</v>
      </c>
      <c r="F2186" s="381" t="s">
        <v>608</v>
      </c>
      <c r="G2186" s="381" t="s">
        <v>385</v>
      </c>
      <c r="H2186" s="100" t="s">
        <v>653</v>
      </c>
      <c r="I2186" s="381" t="s">
        <v>505</v>
      </c>
      <c r="J2186" s="382">
        <v>680990</v>
      </c>
      <c r="K2186" s="382">
        <v>624014.17000000004</v>
      </c>
      <c r="L2186" s="191" t="str">
        <f t="shared" si="1560"/>
        <v>875207280701011004101011121101</v>
      </c>
      <c r="M2186" s="192">
        <f t="array" ref="M2186">IF(COUNT(SEARCH(Удалить_Роспись_КВСР,$B2186)*SEARCH(Удалить_Роспись_ПБС,$C2186)*SEARCH(Удалить_Роспись_КФСР, $D2186)*SEARCH(Удалить_Роспись_КЦСР,$E2186)*SEARCH(Удалить_Роспись_КВР,$F2186)*SEARCH(Удалить_Роспись_ЭК,$H2186)*SEARCH(Удалить_Роспись_КР,$I2186))&gt;0,0,1)</f>
        <v>0</v>
      </c>
      <c r="N2186" s="192">
        <v>0</v>
      </c>
      <c r="O2186" s="192" t="str">
        <f t="shared" si="1561"/>
        <v/>
      </c>
      <c r="P2186" s="192" t="str">
        <f t="shared" si="1602"/>
        <v/>
      </c>
      <c r="Q2186" s="300" t="str">
        <f t="shared" si="1562"/>
        <v/>
      </c>
      <c r="R2186" s="300" t="str">
        <f t="shared" si="1563"/>
        <v/>
      </c>
      <c r="S2186" s="300" t="str">
        <f t="shared" si="1564"/>
        <v/>
      </c>
      <c r="T2186" s="192" t="str">
        <f t="shared" si="1565"/>
        <v/>
      </c>
      <c r="U2186" s="303" t="str">
        <f t="shared" si="1566"/>
        <v/>
      </c>
      <c r="V2186" s="300" t="str">
        <f t="shared" si="1567"/>
        <v/>
      </c>
      <c r="W2186" s="192" t="str">
        <f t="shared" si="1568"/>
        <v/>
      </c>
      <c r="X2186" s="303" t="str">
        <f t="shared" si="1569"/>
        <v/>
      </c>
      <c r="Y2186" s="300" t="str">
        <f t="shared" si="1570"/>
        <v/>
      </c>
      <c r="Z2186" s="300" t="str">
        <f t="shared" si="1571"/>
        <v/>
      </c>
      <c r="AA2186" s="303" t="str">
        <f t="shared" si="1572"/>
        <v/>
      </c>
      <c r="AB2186" s="300" t="str">
        <f t="shared" si="1573"/>
        <v/>
      </c>
      <c r="AC2186" s="300" t="str">
        <f t="shared" si="1574"/>
        <v/>
      </c>
      <c r="AD2186" s="300" t="str">
        <f t="shared" si="1575"/>
        <v/>
      </c>
      <c r="AE2186" s="192" t="str">
        <f t="shared" si="1576"/>
        <v/>
      </c>
      <c r="AF2186" s="192" t="str">
        <f t="shared" si="1577"/>
        <v/>
      </c>
      <c r="AG2186" s="192"/>
      <c r="AJ2186" s="300" t="str">
        <f t="shared" si="1578"/>
        <v/>
      </c>
      <c r="AK2186" s="300" t="str">
        <f t="shared" si="1579"/>
        <v/>
      </c>
      <c r="AL2186" s="300" t="str">
        <f t="shared" si="1580"/>
        <v/>
      </c>
      <c r="AM2186" s="300" t="str">
        <f t="shared" si="1581"/>
        <v/>
      </c>
      <c r="AN2186" s="300" t="str">
        <f t="shared" si="1582"/>
        <v/>
      </c>
      <c r="AO2186" s="300" t="str">
        <f t="shared" si="1583"/>
        <v/>
      </c>
      <c r="AP2186" s="300" t="str">
        <f t="shared" si="1584"/>
        <v/>
      </c>
      <c r="AQ2186" s="300" t="str">
        <f t="shared" si="1585"/>
        <v/>
      </c>
      <c r="AR2186" s="306" t="str">
        <f t="shared" si="1586"/>
        <v/>
      </c>
      <c r="AS2186" s="300" t="str">
        <f t="shared" si="1587"/>
        <v/>
      </c>
      <c r="AT2186" s="300" t="str">
        <f t="shared" si="1588"/>
        <v/>
      </c>
      <c r="AU2186" s="192" t="str">
        <f t="shared" si="1589"/>
        <v>рбс</v>
      </c>
      <c r="AV2186" s="192" t="str">
        <f t="shared" si="1590"/>
        <v>рбс87520728общопл</v>
      </c>
      <c r="AW2186" s="191">
        <f t="shared" si="1591"/>
        <v>0</v>
      </c>
      <c r="AX2186" s="191">
        <f t="shared" si="1592"/>
        <v>0</v>
      </c>
      <c r="AY2186" s="191">
        <f t="shared" si="1593"/>
        <v>0</v>
      </c>
      <c r="AZ2186" s="191">
        <f t="shared" si="1594"/>
        <v>0</v>
      </c>
      <c r="BA2186" s="193">
        <f t="shared" si="1595"/>
        <v>1</v>
      </c>
      <c r="BB2186" s="193">
        <f t="shared" si="1596"/>
        <v>1</v>
      </c>
      <c r="BC2186" s="193">
        <f t="shared" si="1597"/>
        <v>1</v>
      </c>
      <c r="BD2186" s="191">
        <f t="shared" si="1605"/>
        <v>0</v>
      </c>
      <c r="BE2186" s="191">
        <f t="shared" si="1598"/>
        <v>0</v>
      </c>
      <c r="BF2186" s="210">
        <f t="shared" si="1599"/>
        <v>0</v>
      </c>
      <c r="BG2186" s="211">
        <f t="shared" si="1600"/>
        <v>0</v>
      </c>
      <c r="BH2186" s="289"/>
      <c r="BI2186" s="289"/>
      <c r="BL2186" s="233" t="str">
        <f t="shared" si="1601"/>
        <v/>
      </c>
    </row>
    <row r="2187" spans="1:64" ht="12" customHeight="1">
      <c r="A2187" s="333" t="s">
        <v>787</v>
      </c>
      <c r="B2187" s="381" t="s">
        <v>327</v>
      </c>
      <c r="C2187" s="333" t="s">
        <v>788</v>
      </c>
      <c r="D2187" s="381" t="s">
        <v>316</v>
      </c>
      <c r="E2187" s="381" t="s">
        <v>1444</v>
      </c>
      <c r="F2187" s="381" t="s">
        <v>902</v>
      </c>
      <c r="G2187" s="381" t="s">
        <v>387</v>
      </c>
      <c r="H2187" s="100" t="s">
        <v>653</v>
      </c>
      <c r="I2187" s="381" t="s">
        <v>505</v>
      </c>
      <c r="J2187" s="382">
        <v>203850</v>
      </c>
      <c r="K2187" s="382">
        <v>181062.63</v>
      </c>
      <c r="L2187" s="191" t="str">
        <f t="shared" si="1560"/>
        <v>875207280701011004101011921301</v>
      </c>
      <c r="M2187" s="192">
        <f t="array" ref="M2187">IF(COUNT(SEARCH(Удалить_Роспись_КВСР,$B2187)*SEARCH(Удалить_Роспись_ПБС,$C2187)*SEARCH(Удалить_Роспись_КФСР, $D2187)*SEARCH(Удалить_Роспись_КЦСР,$E2187)*SEARCH(Удалить_Роспись_КВР,$F2187)*SEARCH(Удалить_Роспись_ЭК,$H2187)*SEARCH(Удалить_Роспись_КР,$I2187))&gt;0,0,1)</f>
        <v>0</v>
      </c>
      <c r="N2187" s="192">
        <v>0</v>
      </c>
      <c r="O2187" s="192" t="str">
        <f t="shared" si="1561"/>
        <v/>
      </c>
      <c r="P2187" s="192" t="str">
        <f t="shared" si="1602"/>
        <v/>
      </c>
      <c r="Q2187" s="300" t="str">
        <f t="shared" si="1562"/>
        <v/>
      </c>
      <c r="R2187" s="300" t="str">
        <f t="shared" si="1563"/>
        <v/>
      </c>
      <c r="S2187" s="300" t="str">
        <f t="shared" si="1564"/>
        <v/>
      </c>
      <c r="T2187" s="192" t="str">
        <f t="shared" si="1565"/>
        <v/>
      </c>
      <c r="U2187" s="303" t="str">
        <f t="shared" si="1566"/>
        <v/>
      </c>
      <c r="V2187" s="300" t="str">
        <f t="shared" si="1567"/>
        <v/>
      </c>
      <c r="W2187" s="192" t="str">
        <f t="shared" si="1568"/>
        <v/>
      </c>
      <c r="X2187" s="303" t="str">
        <f t="shared" si="1569"/>
        <v/>
      </c>
      <c r="Y2187" s="300" t="str">
        <f t="shared" si="1570"/>
        <v/>
      </c>
      <c r="Z2187" s="300" t="str">
        <f t="shared" si="1571"/>
        <v/>
      </c>
      <c r="AA2187" s="303" t="str">
        <f t="shared" si="1572"/>
        <v/>
      </c>
      <c r="AB2187" s="300" t="str">
        <f t="shared" si="1573"/>
        <v/>
      </c>
      <c r="AC2187" s="300" t="str">
        <f t="shared" si="1574"/>
        <v/>
      </c>
      <c r="AD2187" s="300" t="str">
        <f t="shared" si="1575"/>
        <v/>
      </c>
      <c r="AE2187" s="192" t="str">
        <f t="shared" si="1576"/>
        <v/>
      </c>
      <c r="AF2187" s="192" t="str">
        <f t="shared" si="1577"/>
        <v/>
      </c>
      <c r="AG2187" s="192"/>
      <c r="AJ2187" s="300" t="str">
        <f t="shared" si="1578"/>
        <v/>
      </c>
      <c r="AK2187" s="300" t="str">
        <f t="shared" si="1579"/>
        <v/>
      </c>
      <c r="AL2187" s="300" t="str">
        <f t="shared" si="1580"/>
        <v/>
      </c>
      <c r="AM2187" s="300" t="str">
        <f t="shared" si="1581"/>
        <v/>
      </c>
      <c r="AN2187" s="300" t="str">
        <f t="shared" si="1582"/>
        <v/>
      </c>
      <c r="AO2187" s="300" t="str">
        <f t="shared" si="1583"/>
        <v/>
      </c>
      <c r="AP2187" s="300" t="str">
        <f t="shared" si="1584"/>
        <v/>
      </c>
      <c r="AQ2187" s="300" t="str">
        <f t="shared" si="1585"/>
        <v/>
      </c>
      <c r="AR2187" s="306" t="str">
        <f t="shared" si="1586"/>
        <v/>
      </c>
      <c r="AS2187" s="300" t="str">
        <f t="shared" si="1587"/>
        <v/>
      </c>
      <c r="AT2187" s="300" t="str">
        <f t="shared" si="1588"/>
        <v/>
      </c>
      <c r="AU2187" s="192" t="str">
        <f t="shared" si="1589"/>
        <v>рбс</v>
      </c>
      <c r="AV2187" s="192" t="str">
        <f t="shared" si="1590"/>
        <v>рбс87520728общопл</v>
      </c>
      <c r="AW2187" s="191">
        <f t="shared" si="1591"/>
        <v>0</v>
      </c>
      <c r="AX2187" s="191">
        <f t="shared" si="1592"/>
        <v>0</v>
      </c>
      <c r="AY2187" s="191">
        <f t="shared" si="1593"/>
        <v>0</v>
      </c>
      <c r="AZ2187" s="191">
        <f t="shared" si="1594"/>
        <v>0</v>
      </c>
      <c r="BA2187" s="193">
        <f t="shared" si="1595"/>
        <v>1</v>
      </c>
      <c r="BB2187" s="193">
        <f t="shared" si="1596"/>
        <v>1</v>
      </c>
      <c r="BC2187" s="193">
        <f t="shared" si="1597"/>
        <v>1</v>
      </c>
      <c r="BD2187" s="191">
        <f t="shared" si="1605"/>
        <v>0</v>
      </c>
      <c r="BE2187" s="191">
        <f t="shared" si="1598"/>
        <v>0</v>
      </c>
      <c r="BF2187" s="210">
        <f t="shared" si="1599"/>
        <v>0</v>
      </c>
      <c r="BG2187" s="211">
        <f t="shared" si="1600"/>
        <v>0</v>
      </c>
      <c r="BH2187" s="289"/>
      <c r="BI2187" s="289"/>
      <c r="BL2187" s="233" t="str">
        <f t="shared" si="1601"/>
        <v/>
      </c>
    </row>
    <row r="2188" spans="1:64" ht="12" customHeight="1">
      <c r="A2188" s="333" t="s">
        <v>787</v>
      </c>
      <c r="B2188" s="381" t="s">
        <v>327</v>
      </c>
      <c r="C2188" s="333" t="s">
        <v>788</v>
      </c>
      <c r="D2188" s="381" t="s">
        <v>316</v>
      </c>
      <c r="E2188" s="381" t="s">
        <v>1445</v>
      </c>
      <c r="F2188" s="381" t="s">
        <v>589</v>
      </c>
      <c r="G2188" s="381" t="s">
        <v>386</v>
      </c>
      <c r="H2188" s="100" t="s">
        <v>653</v>
      </c>
      <c r="I2188" s="381" t="s">
        <v>505</v>
      </c>
      <c r="J2188" s="382">
        <v>55000</v>
      </c>
      <c r="K2188" s="382">
        <v>55000</v>
      </c>
      <c r="L2188" s="191" t="str">
        <f t="shared" si="1560"/>
        <v>875207280701011004701011221201</v>
      </c>
      <c r="M2188" s="192">
        <f t="array" ref="M2188">IF(COUNT(SEARCH(Удалить_Роспись_КВСР,$B2188)*SEARCH(Удалить_Роспись_ПБС,$C2188)*SEARCH(Удалить_Роспись_КФСР, $D2188)*SEARCH(Удалить_Роспись_КЦСР,$E2188)*SEARCH(Удалить_Роспись_КВР,$F2188)*SEARCH(Удалить_Роспись_ЭК,$H2188)*SEARCH(Удалить_Роспись_КР,$I2188))&gt;0,0,1)</f>
        <v>0</v>
      </c>
      <c r="N2188" s="192">
        <f>IF(COUNT(SEARCH(Удалить_Индекс_КВСР,$B2188)*SEARCH(Удалить_Индекс_ПБС,$C2188)*SEARCH(Удалить_Индекс_КФСР,$D2188)*SEARCH(Удалить_Индекс_КЦСР,$E2188)*SEARCH(Удалить_Индекс_КВР,$F2188)*SEARCH(Удалить_Индекс_ЭК,$H2188)*SEARCH(Удалить_Индекс_КР,$I2188))&gt;0,0,1)</f>
        <v>1</v>
      </c>
      <c r="O2188" s="192" t="str">
        <f t="shared" si="1561"/>
        <v/>
      </c>
      <c r="P2188" s="192" t="str">
        <f t="shared" si="1602"/>
        <v/>
      </c>
      <c r="Q2188" s="300" t="str">
        <f t="shared" si="1562"/>
        <v/>
      </c>
      <c r="R2188" s="300" t="str">
        <f t="shared" si="1563"/>
        <v/>
      </c>
      <c r="S2188" s="300" t="str">
        <f t="shared" si="1564"/>
        <v/>
      </c>
      <c r="T2188" s="192" t="str">
        <f t="shared" si="1565"/>
        <v/>
      </c>
      <c r="U2188" s="303" t="str">
        <f t="shared" si="1566"/>
        <v/>
      </c>
      <c r="V2188" s="300" t="str">
        <f t="shared" si="1567"/>
        <v/>
      </c>
      <c r="W2188" s="192" t="str">
        <f t="shared" si="1568"/>
        <v/>
      </c>
      <c r="X2188" s="303" t="str">
        <f t="shared" si="1569"/>
        <v/>
      </c>
      <c r="Y2188" s="300" t="str">
        <f t="shared" si="1570"/>
        <v/>
      </c>
      <c r="Z2188" s="300" t="str">
        <f t="shared" si="1571"/>
        <v/>
      </c>
      <c r="AA2188" s="303" t="str">
        <f t="shared" si="1572"/>
        <v/>
      </c>
      <c r="AB2188" s="300" t="str">
        <f t="shared" si="1573"/>
        <v/>
      </c>
      <c r="AC2188" s="300" t="str">
        <f t="shared" si="1574"/>
        <v/>
      </c>
      <c r="AD2188" s="300" t="str">
        <f t="shared" si="1575"/>
        <v/>
      </c>
      <c r="AE2188" s="192" t="str">
        <f t="shared" si="1576"/>
        <v/>
      </c>
      <c r="AF2188" s="192" t="str">
        <f t="shared" si="1577"/>
        <v/>
      </c>
      <c r="AG2188" s="192"/>
      <c r="AJ2188" s="300" t="str">
        <f t="shared" si="1578"/>
        <v/>
      </c>
      <c r="AK2188" s="300" t="str">
        <f t="shared" si="1579"/>
        <v/>
      </c>
      <c r="AL2188" s="300" t="str">
        <f t="shared" si="1580"/>
        <v/>
      </c>
      <c r="AM2188" s="300" t="str">
        <f t="shared" si="1581"/>
        <v/>
      </c>
      <c r="AN2188" s="300" t="str">
        <f t="shared" si="1582"/>
        <v/>
      </c>
      <c r="AO2188" s="300" t="str">
        <f t="shared" si="1583"/>
        <v/>
      </c>
      <c r="AP2188" s="300" t="str">
        <f t="shared" si="1584"/>
        <v/>
      </c>
      <c r="AQ2188" s="300" t="str">
        <f t="shared" si="1585"/>
        <v/>
      </c>
      <c r="AR2188" s="306" t="str">
        <f t="shared" si="1586"/>
        <v/>
      </c>
      <c r="AS2188" s="300" t="str">
        <f t="shared" si="1587"/>
        <v/>
      </c>
      <c r="AT2188" s="300" t="str">
        <f t="shared" si="1588"/>
        <v/>
      </c>
      <c r="AU2188" s="192" t="str">
        <f t="shared" si="1589"/>
        <v>рбс</v>
      </c>
      <c r="AV2188" s="192" t="str">
        <f t="shared" si="1590"/>
        <v>рбс87520728общпро</v>
      </c>
      <c r="AW2188" s="191">
        <f t="shared" si="1591"/>
        <v>0</v>
      </c>
      <c r="AX2188" s="191">
        <f t="shared" si="1592"/>
        <v>0</v>
      </c>
      <c r="AY2188" s="191">
        <f t="shared" si="1593"/>
        <v>55000</v>
      </c>
      <c r="AZ2188" s="191">
        <f t="shared" si="1594"/>
        <v>55000</v>
      </c>
      <c r="BA2188" s="193">
        <f t="shared" si="1595"/>
        <v>1</v>
      </c>
      <c r="BB2188" s="193">
        <f t="shared" si="1596"/>
        <v>1</v>
      </c>
      <c r="BC2188" s="193">
        <f t="shared" si="1597"/>
        <v>1</v>
      </c>
      <c r="BD2188" s="191">
        <f t="shared" si="1605"/>
        <v>55000</v>
      </c>
      <c r="BE2188" s="191">
        <f t="shared" si="1598"/>
        <v>55000</v>
      </c>
      <c r="BF2188" s="210">
        <f t="shared" si="1599"/>
        <v>55000</v>
      </c>
      <c r="BG2188" s="211">
        <f t="shared" si="1600"/>
        <v>55000</v>
      </c>
      <c r="BH2188" s="289" t="str">
        <f>B2188</f>
        <v>875</v>
      </c>
      <c r="BI2188" s="289" t="str">
        <f>D2188</f>
        <v>0701</v>
      </c>
      <c r="BJ2188" s="284" t="s">
        <v>592</v>
      </c>
      <c r="BK2188" s="284" t="s">
        <v>589</v>
      </c>
      <c r="BL2188" s="233" t="str">
        <f t="shared" si="1601"/>
        <v/>
      </c>
    </row>
    <row r="2189" spans="1:64" ht="12" customHeight="1">
      <c r="A2189" s="333" t="s">
        <v>787</v>
      </c>
      <c r="B2189" s="381" t="s">
        <v>327</v>
      </c>
      <c r="C2189" s="333" t="s">
        <v>788</v>
      </c>
      <c r="D2189" s="381" t="s">
        <v>316</v>
      </c>
      <c r="E2189" s="381" t="s">
        <v>1446</v>
      </c>
      <c r="F2189" s="381" t="s">
        <v>586</v>
      </c>
      <c r="G2189" s="381" t="s">
        <v>393</v>
      </c>
      <c r="H2189" s="100" t="s">
        <v>653</v>
      </c>
      <c r="I2189" s="381" t="s">
        <v>505</v>
      </c>
      <c r="J2189" s="382">
        <v>854878.23</v>
      </c>
      <c r="K2189" s="382">
        <v>522656.65</v>
      </c>
      <c r="L2189" s="191" t="str">
        <f t="shared" si="1560"/>
        <v>875207280701011004Г01024422301</v>
      </c>
      <c r="M2189" s="192">
        <f t="array" ref="M2189">IF(COUNT(SEARCH(Удалить_Роспись_КВСР,$B2189)*SEARCH(Удалить_Роспись_ПБС,$C2189)*SEARCH(Удалить_Роспись_КФСР, $D2189)*SEARCH(Удалить_Роспись_КЦСР,$E2189)*SEARCH(Удалить_Роспись_КВР,$F2189)*SEARCH(Удалить_Роспись_ЭК,$H2189)*SEARCH(Удалить_Роспись_КР,$I2189))&gt;0,0,1)</f>
        <v>0</v>
      </c>
      <c r="N2189" s="192">
        <f>IF(COUNT(SEARCH(Удалить_Индекс_КВСР,$B2189)*SEARCH(Удалить_Индекс_ПБС,$C2189)*SEARCH(Удалить_Индекс_КФСР,$D2189)*SEARCH(Удалить_Индекс_КЦСР,$E2189)*SEARCH(Удалить_Индекс_КВР,$F2189)*SEARCH(Удалить_Индекс_ЭК,$H2189)*SEARCH(Удалить_Индекс_КР,$I2189))&gt;0,0,1)</f>
        <v>1</v>
      </c>
      <c r="O2189" s="192" t="str">
        <f t="shared" si="1561"/>
        <v/>
      </c>
      <c r="P2189" s="192" t="str">
        <f t="shared" si="1602"/>
        <v/>
      </c>
      <c r="Q2189" s="300" t="str">
        <f t="shared" si="1562"/>
        <v/>
      </c>
      <c r="R2189" s="300" t="str">
        <f t="shared" si="1563"/>
        <v/>
      </c>
      <c r="S2189" s="300" t="str">
        <f t="shared" si="1564"/>
        <v/>
      </c>
      <c r="T2189" s="192" t="str">
        <f t="shared" si="1565"/>
        <v/>
      </c>
      <c r="U2189" s="303" t="str">
        <f t="shared" si="1566"/>
        <v/>
      </c>
      <c r="V2189" s="300" t="str">
        <f t="shared" si="1567"/>
        <v/>
      </c>
      <c r="W2189" s="192" t="str">
        <f t="shared" si="1568"/>
        <v/>
      </c>
      <c r="X2189" s="303" t="str">
        <f t="shared" si="1569"/>
        <v/>
      </c>
      <c r="Y2189" s="300" t="str">
        <f t="shared" si="1570"/>
        <v/>
      </c>
      <c r="Z2189" s="300" t="str">
        <f t="shared" si="1571"/>
        <v/>
      </c>
      <c r="AA2189" s="303" t="str">
        <f t="shared" si="1572"/>
        <v/>
      </c>
      <c r="AB2189" s="300" t="str">
        <f t="shared" si="1573"/>
        <v/>
      </c>
      <c r="AC2189" s="300" t="str">
        <f t="shared" si="1574"/>
        <v/>
      </c>
      <c r="AD2189" s="300" t="str">
        <f t="shared" si="1575"/>
        <v/>
      </c>
      <c r="AE2189" s="192" t="str">
        <f t="shared" si="1576"/>
        <v/>
      </c>
      <c r="AF2189" s="192" t="str">
        <f t="shared" si="1577"/>
        <v/>
      </c>
      <c r="AG2189" s="192"/>
      <c r="AJ2189" s="300" t="str">
        <f t="shared" si="1578"/>
        <v/>
      </c>
      <c r="AK2189" s="300" t="str">
        <f t="shared" si="1579"/>
        <v/>
      </c>
      <c r="AL2189" s="300" t="str">
        <f t="shared" si="1580"/>
        <v/>
      </c>
      <c r="AM2189" s="300" t="str">
        <f t="shared" si="1581"/>
        <v/>
      </c>
      <c r="AN2189" s="300" t="str">
        <f t="shared" si="1582"/>
        <v/>
      </c>
      <c r="AO2189" s="300" t="str">
        <f t="shared" si="1583"/>
        <v/>
      </c>
      <c r="AP2189" s="300" t="str">
        <f t="shared" si="1584"/>
        <v/>
      </c>
      <c r="AQ2189" s="300" t="str">
        <f t="shared" si="1585"/>
        <v/>
      </c>
      <c r="AR2189" s="306" t="str">
        <f t="shared" si="1586"/>
        <v/>
      </c>
      <c r="AS2189" s="300" t="str">
        <f t="shared" si="1587"/>
        <v/>
      </c>
      <c r="AT2189" s="300" t="str">
        <f t="shared" si="1588"/>
        <v/>
      </c>
      <c r="AU2189" s="192" t="str">
        <f t="shared" si="1589"/>
        <v>рбс</v>
      </c>
      <c r="AV2189" s="192" t="str">
        <f t="shared" si="1590"/>
        <v>рбс87520728общком</v>
      </c>
      <c r="AW2189" s="191">
        <f t="shared" si="1591"/>
        <v>0</v>
      </c>
      <c r="AX2189" s="191">
        <f t="shared" si="1592"/>
        <v>0</v>
      </c>
      <c r="AY2189" s="191">
        <f t="shared" si="1593"/>
        <v>854878.23</v>
      </c>
      <c r="AZ2189" s="191">
        <f t="shared" si="1594"/>
        <v>522656.65</v>
      </c>
      <c r="BA2189" s="193">
        <f t="shared" si="1595"/>
        <v>1</v>
      </c>
      <c r="BB2189" s="193">
        <f t="shared" si="1596"/>
        <v>1</v>
      </c>
      <c r="BC2189" s="193">
        <f t="shared" si="1597"/>
        <v>1</v>
      </c>
      <c r="BD2189" s="191">
        <f t="shared" si="1605"/>
        <v>854878.23</v>
      </c>
      <c r="BE2189" s="191">
        <f t="shared" si="1598"/>
        <v>522656.65</v>
      </c>
      <c r="BF2189" s="210">
        <f t="shared" si="1599"/>
        <v>854878.23</v>
      </c>
      <c r="BG2189" s="211">
        <f t="shared" si="1600"/>
        <v>854878.23</v>
      </c>
      <c r="BH2189" s="289" t="str">
        <f>B2189</f>
        <v>875</v>
      </c>
      <c r="BI2189" s="289" t="str">
        <f>D2189</f>
        <v>0701</v>
      </c>
      <c r="BJ2189" s="284" t="s">
        <v>592</v>
      </c>
      <c r="BK2189" s="284" t="s">
        <v>589</v>
      </c>
      <c r="BL2189" s="233" t="str">
        <f t="shared" si="1601"/>
        <v/>
      </c>
    </row>
    <row r="2190" spans="1:64" ht="12" customHeight="1">
      <c r="A2190" s="333" t="s">
        <v>787</v>
      </c>
      <c r="B2190" s="381" t="s">
        <v>327</v>
      </c>
      <c r="C2190" s="333" t="s">
        <v>788</v>
      </c>
      <c r="D2190" s="381" t="s">
        <v>316</v>
      </c>
      <c r="E2190" s="381" t="s">
        <v>1447</v>
      </c>
      <c r="F2190" s="381" t="s">
        <v>586</v>
      </c>
      <c r="G2190" s="381" t="s">
        <v>397</v>
      </c>
      <c r="H2190" s="100" t="s">
        <v>653</v>
      </c>
      <c r="I2190" s="381" t="s">
        <v>505</v>
      </c>
      <c r="J2190" s="382">
        <v>793655.94</v>
      </c>
      <c r="K2190" s="382">
        <v>522783.62</v>
      </c>
      <c r="L2190" s="191" t="str">
        <f t="shared" ref="L2190:L2253" si="1606">CONCATENATE(B2190,C2190,D2190,E2190,F2190,G2190,I2190)</f>
        <v>875207280701011004П01024434001</v>
      </c>
      <c r="M2190" s="192">
        <f t="array" ref="M2190">IF(COUNT(SEARCH(Удалить_Роспись_КВСР,$B2190)*SEARCH(Удалить_Роспись_ПБС,$C2190)*SEARCH(Удалить_Роспись_КФСР, $D2190)*SEARCH(Удалить_Роспись_КЦСР,$E2190)*SEARCH(Удалить_Роспись_КВР,$F2190)*SEARCH(Удалить_Роспись_ЭК,$H2190)*SEARCH(Удалить_Роспись_КР,$I2190))&gt;0,0,1)</f>
        <v>0</v>
      </c>
      <c r="N2190" s="192">
        <f>IF(COUNT(SEARCH(Удалить_Индекс_КВСР,$B2190)*SEARCH(Удалить_Индекс_ПБС,$C2190)*SEARCH(Удалить_Индекс_КФСР,$D2190)*SEARCH(Удалить_Индекс_КЦСР,$E2190)*SEARCH(Удалить_Индекс_КВР,$F2190)*SEARCH(Удалить_Индекс_ЭК,$H2190)*SEARCH(Удалить_Индекс_КР,$I2190))&gt;0,0,1)</f>
        <v>1</v>
      </c>
      <c r="O2190" s="192" t="str">
        <f t="shared" ref="O2190:O2253" si="1607">IF(OR($E2190="263П001",$E2190="092П000"),"атп","")</f>
        <v/>
      </c>
      <c r="P2190" s="192" t="str">
        <f t="shared" si="1602"/>
        <v/>
      </c>
      <c r="Q2190" s="300" t="str">
        <f t="shared" ref="Q2190:Q2253" si="1608">IF(OR($E2190="282Д002",$E2190="909Д000"),"инв","")</f>
        <v/>
      </c>
      <c r="R2190" s="300" t="str">
        <f t="shared" ref="R2190:R2253" si="1609">IF(OR($E2190="2928006",$E2190="4118004",$E2190="909Ж000"),"зем","")</f>
        <v/>
      </c>
      <c r="S2190" s="300" t="str">
        <f t="shared" ref="S2190:S2253" si="1610">IF($D2190="1001","пен","")</f>
        <v/>
      </c>
      <c r="T2190" s="192" t="str">
        <f t="shared" ref="T2190:T2253" si="1611">IF($E2190="9018000","рез","")</f>
        <v/>
      </c>
      <c r="U2190" s="303" t="str">
        <f t="shared" ref="U2190:U2253" si="1612">IF(LEFT($E2190,3)="795","рцп","")</f>
        <v/>
      </c>
      <c r="V2190" s="300" t="str">
        <f t="shared" ref="V2190:V2253" si="1613">IF(AND($B2190="830",OR($E2190="1038212",$E2190="0358000",E2190="0348223",E2190="1018001",E2190="1018210",E2190="1038000",E2190="0318202",E2190="0368203",E2190="0538001")),"мер","")</f>
        <v/>
      </c>
      <c r="W2190" s="192" t="str">
        <f t="shared" ref="W2190:W2253" si="1614">IF(AND($B2190="806",$D2190="0503"),"бла","")</f>
        <v/>
      </c>
      <c r="X2190" s="303" t="str">
        <f t="shared" ref="X2190:X2253" si="1615">IF(AND($B2190="806",$E2190="5058606"),"жил","")</f>
        <v/>
      </c>
      <c r="Y2190" s="300" t="str">
        <f t="shared" ref="Y2190:Y2253" si="1616">IF($D2190="0107","выб","")</f>
        <v/>
      </c>
      <c r="Z2190" s="300" t="str">
        <f t="shared" ref="Z2190:Z2253" si="1617">IF($G2190="251","меж","")</f>
        <v/>
      </c>
      <c r="AA2190" s="303" t="str">
        <f t="shared" ref="AA2190:AA2253" si="1618">IF($B2190="800","кцп","")</f>
        <v/>
      </c>
      <c r="AB2190" s="300" t="str">
        <f t="shared" ref="AB2190:AB2253" si="1619">IF($F2190="611","смз","")</f>
        <v/>
      </c>
      <c r="AC2190" s="300" t="str">
        <f t="shared" ref="AC2190:AC2253" si="1620">IF($D2190="1301","дол","")</f>
        <v/>
      </c>
      <c r="AD2190" s="300" t="str">
        <f t="shared" ref="AD2190:AD2253" si="1621">IF($F2190="612","сиц","")</f>
        <v/>
      </c>
      <c r="AE2190" s="192" t="str">
        <f t="shared" ref="AE2190:AE2253" si="1622">IF(AND($B2190="890",$E2190="9098000",F2190="870"),"рсф","")</f>
        <v/>
      </c>
      <c r="AF2190" s="192" t="str">
        <f t="shared" ref="AF2190:AF2253" si="1623">IF(AND($F2190="330",B2190="806"),"поч","")</f>
        <v/>
      </c>
      <c r="AG2190" s="192"/>
      <c r="AJ2190" s="300" t="str">
        <f t="shared" ref="AJ2190:AJ2253" si="1624">IF(AND(D2190="0503",G2190="223",OR(E2190="2118002",E2190="2218002",E2190="2338004",E2190="2718002",E2190="2928002",E2190="3018002",E2190="3118002",E2190="3218002",E2190="3418002",E2190="3658002",E2190="3718002",E2190="3818002",E2190="3948001",E2190="4118002",E2190="4218002",E2190="4218001",E2190="4318002",E2190="4418002",E2190="4618002")),"осв","")</f>
        <v/>
      </c>
      <c r="AK2190" s="300" t="str">
        <f t="shared" ref="AK2190:AK2253" si="1625">IF($D2190="0107","выб","")</f>
        <v/>
      </c>
      <c r="AL2190" s="300" t="str">
        <f t="shared" ref="AL2190:AL2253" si="1626">IF(OR($D2190="0409",$D2190="0503"),"бла","")</f>
        <v/>
      </c>
      <c r="AM2190" s="300" t="str">
        <f t="shared" ref="AM2190:AM2253" si="1627">IF($G2190="251","меж","")</f>
        <v/>
      </c>
      <c r="AN2190" s="300" t="str">
        <f t="shared" ref="AN2190:AN2253" si="1628">IF($D2190="0501","жил","")</f>
        <v/>
      </c>
      <c r="AO2190" s="300" t="str">
        <f t="shared" ref="AO2190:AO2253" si="1629">IF($D2190="1101","физ","")</f>
        <v/>
      </c>
      <c r="AP2190" s="300" t="str">
        <f t="shared" ref="AP2190:AP2253" si="1630">IF($D2190="0408","тра","")</f>
        <v/>
      </c>
      <c r="AQ2190" s="300" t="str">
        <f t="shared" ref="AQ2190:AQ2253" si="1631">IF($D2190="1001","пен","")</f>
        <v/>
      </c>
      <c r="AR2190" s="306" t="str">
        <f t="shared" ref="AR2190:AR2253" si="1632">IF(LEFT($E2190,3)="795","рцп","")</f>
        <v/>
      </c>
      <c r="AS2190" s="300" t="str">
        <f t="shared" ref="AS2190:AS2253" si="1633">IF($F2190="611","смз","")</f>
        <v/>
      </c>
      <c r="AT2190" s="300" t="str">
        <f t="shared" ref="AT2190:AT2253" si="1634">IF($F2190="612","сиц","")</f>
        <v/>
      </c>
      <c r="AU2190" s="192" t="str">
        <f t="shared" ref="AU2190:AU2253" si="1635">IF(LEFT(B2190,1)="9",LEFT(CONCATENATE(AJ2190,AK2190,AL2190,AM2190,AN2190,AP2190,AQ2190,AR2190,AS2190,AT2190,AO2190,"рбс"),3),LEFT(CONCATENATE(O2190,P2190,Q2190,R2190,S2190,T2190,U2190,V2190,W2190,X2190,Y2190,Z2190,AA2190,AB2190,AC2190,AD2190,AE2190,AF2190,"рбс"),3))</f>
        <v>рбс</v>
      </c>
      <c r="AV2190" s="192" t="str">
        <f t="shared" ref="AV2190:AV2253" si="1636">CONCATENATE(AU2190,B2190,IF(C2190="ЦП270","ЦП273",IF(AND(C2190="ЦС300",LEFT(E2190,3)="440"),"ЦС306",IF(AND(C2190="ЦУ340",LEFT(E2190,3)="440"),"ЦУ347",C2190))),IF(ISNA(VLOOKUP(F2190,спр_Платные,1,FALSE)),"общ","пла"),VLOOKUP(G2190,спр_Индексации_ЭКР,3,FALSE))</f>
        <v>рбс87520728общпро</v>
      </c>
      <c r="AW2190" s="191">
        <f t="shared" ref="AW2190:AW2253" si="1637">J2190*$M2190</f>
        <v>0</v>
      </c>
      <c r="AX2190" s="191">
        <f t="shared" ref="AX2190:AX2253" si="1638">K2190*$M2190</f>
        <v>0</v>
      </c>
      <c r="AY2190" s="191">
        <f t="shared" ref="AY2190:AY2253" si="1639">J2190*$N2190</f>
        <v>793655.94</v>
      </c>
      <c r="AZ2190" s="191">
        <f t="shared" ref="AZ2190:AZ2253" si="1640">K2190*$N2190</f>
        <v>522783.62</v>
      </c>
      <c r="BA2190" s="193">
        <f t="shared" ref="BA2190:BA2253" si="1641">VLOOKUP(G2190,спр_Индексации_ЭКР,2,FALSE)</f>
        <v>1</v>
      </c>
      <c r="BB2190" s="193">
        <f t="shared" ref="BB2190:BB2253" si="1642">VLOOKUP(G2190,спр_Индексации_ЭКР,4,FALSE)</f>
        <v>1</v>
      </c>
      <c r="BC2190" s="193">
        <f t="shared" ref="BC2190:BC2253" si="1643">VLOOKUP(G2190,спр_Индексации_ЭКР,5,FALSE)</f>
        <v>1</v>
      </c>
      <c r="BD2190" s="191">
        <f t="shared" si="1605"/>
        <v>793655.94</v>
      </c>
      <c r="BE2190" s="191">
        <f t="shared" ref="BE2190:BE2253" si="1644">AZ2190*$BA2190</f>
        <v>522783.62</v>
      </c>
      <c r="BF2190" s="210">
        <f t="shared" ref="BF2190:BF2253" si="1645">BD2190*BB2190</f>
        <v>793655.94</v>
      </c>
      <c r="BG2190" s="211">
        <f t="shared" ref="BG2190:BG2253" si="1646">BF2190*BC2190</f>
        <v>793655.94</v>
      </c>
      <c r="BH2190" s="289"/>
      <c r="BI2190" s="289"/>
      <c r="BL2190" s="233" t="str">
        <f t="shared" ref="BL2190:BL2253" si="1647">IF(LEFT(B2190,1)="9",LEFT(D2190,2),"")</f>
        <v/>
      </c>
    </row>
    <row r="2191" spans="1:64" ht="12" customHeight="1">
      <c r="A2191" s="333" t="s">
        <v>787</v>
      </c>
      <c r="B2191" s="381" t="s">
        <v>327</v>
      </c>
      <c r="C2191" s="333" t="s">
        <v>788</v>
      </c>
      <c r="D2191" s="381" t="s">
        <v>316</v>
      </c>
      <c r="E2191" s="381" t="s">
        <v>1449</v>
      </c>
      <c r="F2191" s="381" t="s">
        <v>586</v>
      </c>
      <c r="G2191" s="381" t="s">
        <v>393</v>
      </c>
      <c r="H2191" s="100" t="s">
        <v>653</v>
      </c>
      <c r="I2191" s="381" t="s">
        <v>505</v>
      </c>
      <c r="J2191" s="382">
        <v>228237</v>
      </c>
      <c r="K2191" s="382">
        <v>157737</v>
      </c>
      <c r="L2191" s="191" t="str">
        <f t="shared" si="1606"/>
        <v>875207280701011004Э01024422301</v>
      </c>
      <c r="M2191" s="192">
        <f t="array" ref="M2191">IF(COUNT(SEARCH(Удалить_Роспись_КВСР,$B2191)*SEARCH(Удалить_Роспись_ПБС,$C2191)*SEARCH(Удалить_Роспись_КФСР, $D2191)*SEARCH(Удалить_Роспись_КЦСР,$E2191)*SEARCH(Удалить_Роспись_КВР,$F2191)*SEARCH(Удалить_Роспись_ЭК,$H2191)*SEARCH(Удалить_Роспись_КР,$I2191))&gt;0,0,1)</f>
        <v>0</v>
      </c>
      <c r="N2191" s="192">
        <f>IF(COUNT(SEARCH(Удалить_Индекс_КВСР,$B2191)*SEARCH(Удалить_Индекс_ПБС,$C2191)*SEARCH(Удалить_Индекс_КФСР,$D2191)*SEARCH(Удалить_Индекс_КЦСР,$E2191)*SEARCH(Удалить_Индекс_КВР,$F2191)*SEARCH(Удалить_Индекс_ЭК,$H2191)*SEARCH(Удалить_Индекс_КР,$I2191))&gt;0,0,1)</f>
        <v>1</v>
      </c>
      <c r="O2191" s="192" t="str">
        <f t="shared" si="1607"/>
        <v/>
      </c>
      <c r="P2191" s="192" t="str">
        <f t="shared" si="1602"/>
        <v/>
      </c>
      <c r="Q2191" s="300" t="str">
        <f t="shared" si="1608"/>
        <v/>
      </c>
      <c r="R2191" s="300" t="str">
        <f t="shared" si="1609"/>
        <v/>
      </c>
      <c r="S2191" s="300" t="str">
        <f t="shared" si="1610"/>
        <v/>
      </c>
      <c r="T2191" s="192" t="str">
        <f t="shared" si="1611"/>
        <v/>
      </c>
      <c r="U2191" s="303" t="str">
        <f t="shared" si="1612"/>
        <v/>
      </c>
      <c r="V2191" s="300" t="str">
        <f t="shared" si="1613"/>
        <v/>
      </c>
      <c r="W2191" s="192" t="str">
        <f t="shared" si="1614"/>
        <v/>
      </c>
      <c r="X2191" s="303" t="str">
        <f t="shared" si="1615"/>
        <v/>
      </c>
      <c r="Y2191" s="300" t="str">
        <f t="shared" si="1616"/>
        <v/>
      </c>
      <c r="Z2191" s="300" t="str">
        <f t="shared" si="1617"/>
        <v/>
      </c>
      <c r="AA2191" s="303" t="str">
        <f t="shared" si="1618"/>
        <v/>
      </c>
      <c r="AB2191" s="300" t="str">
        <f t="shared" si="1619"/>
        <v/>
      </c>
      <c r="AC2191" s="300" t="str">
        <f t="shared" si="1620"/>
        <v/>
      </c>
      <c r="AD2191" s="300" t="str">
        <f t="shared" si="1621"/>
        <v/>
      </c>
      <c r="AE2191" s="192" t="str">
        <f t="shared" si="1622"/>
        <v/>
      </c>
      <c r="AF2191" s="192" t="str">
        <f t="shared" si="1623"/>
        <v/>
      </c>
      <c r="AG2191" s="192"/>
      <c r="AJ2191" s="300" t="str">
        <f t="shared" si="1624"/>
        <v/>
      </c>
      <c r="AK2191" s="300" t="str">
        <f t="shared" si="1625"/>
        <v/>
      </c>
      <c r="AL2191" s="300" t="str">
        <f t="shared" si="1626"/>
        <v/>
      </c>
      <c r="AM2191" s="300" t="str">
        <f t="shared" si="1627"/>
        <v/>
      </c>
      <c r="AN2191" s="300" t="str">
        <f t="shared" si="1628"/>
        <v/>
      </c>
      <c r="AO2191" s="300" t="str">
        <f t="shared" si="1629"/>
        <v/>
      </c>
      <c r="AP2191" s="300" t="str">
        <f t="shared" si="1630"/>
        <v/>
      </c>
      <c r="AQ2191" s="300" t="str">
        <f t="shared" si="1631"/>
        <v/>
      </c>
      <c r="AR2191" s="306" t="str">
        <f t="shared" si="1632"/>
        <v/>
      </c>
      <c r="AS2191" s="300" t="str">
        <f t="shared" si="1633"/>
        <v/>
      </c>
      <c r="AT2191" s="300" t="str">
        <f t="shared" si="1634"/>
        <v/>
      </c>
      <c r="AU2191" s="192" t="str">
        <f t="shared" si="1635"/>
        <v>рбс</v>
      </c>
      <c r="AV2191" s="192" t="str">
        <f t="shared" si="1636"/>
        <v>рбс87520728общком</v>
      </c>
      <c r="AW2191" s="191">
        <f t="shared" si="1637"/>
        <v>0</v>
      </c>
      <c r="AX2191" s="191">
        <f t="shared" si="1638"/>
        <v>0</v>
      </c>
      <c r="AY2191" s="191">
        <f t="shared" si="1639"/>
        <v>228237</v>
      </c>
      <c r="AZ2191" s="191">
        <f t="shared" si="1640"/>
        <v>157737</v>
      </c>
      <c r="BA2191" s="193">
        <f t="shared" si="1641"/>
        <v>1</v>
      </c>
      <c r="BB2191" s="193">
        <f t="shared" si="1642"/>
        <v>1</v>
      </c>
      <c r="BC2191" s="193">
        <f t="shared" si="1643"/>
        <v>1</v>
      </c>
      <c r="BD2191" s="191">
        <f t="shared" si="1605"/>
        <v>228237</v>
      </c>
      <c r="BE2191" s="191">
        <f t="shared" si="1644"/>
        <v>157737</v>
      </c>
      <c r="BF2191" s="210">
        <f t="shared" si="1645"/>
        <v>228237</v>
      </c>
      <c r="BG2191" s="211">
        <f t="shared" si="1646"/>
        <v>228237</v>
      </c>
      <c r="BH2191" s="289" t="str">
        <f t="shared" ref="BH2191:BH2201" si="1648">B2191</f>
        <v>875</v>
      </c>
      <c r="BI2191" s="289" t="str">
        <f t="shared" ref="BI2191:BI2201" si="1649">D2191</f>
        <v>0701</v>
      </c>
      <c r="BJ2191" s="284" t="s">
        <v>592</v>
      </c>
      <c r="BK2191" s="284" t="s">
        <v>586</v>
      </c>
      <c r="BL2191" s="233" t="str">
        <f t="shared" si="1647"/>
        <v/>
      </c>
    </row>
    <row r="2192" spans="1:64" ht="12" hidden="1" customHeight="1">
      <c r="A2192" s="333" t="s">
        <v>787</v>
      </c>
      <c r="B2192" s="381" t="s">
        <v>327</v>
      </c>
      <c r="C2192" s="333" t="s">
        <v>788</v>
      </c>
      <c r="D2192" s="381" t="s">
        <v>316</v>
      </c>
      <c r="E2192" s="381" t="s">
        <v>1450</v>
      </c>
      <c r="F2192" s="381" t="s">
        <v>608</v>
      </c>
      <c r="G2192" s="381" t="s">
        <v>385</v>
      </c>
      <c r="H2192" s="100" t="s">
        <v>653</v>
      </c>
      <c r="I2192" s="381" t="s">
        <v>339</v>
      </c>
      <c r="J2192" s="382">
        <v>823929.24</v>
      </c>
      <c r="K2192" s="382">
        <v>704205.68</v>
      </c>
      <c r="L2192" s="191" t="str">
        <f t="shared" si="1606"/>
        <v>875207280701011007408011121110</v>
      </c>
      <c r="M2192" s="192">
        <f t="array" ref="M2192">IF(COUNT(SEARCH(Удалить_Роспись_КВСР,$B2192)*SEARCH(Удалить_Роспись_ПБС,$C2192)*SEARCH(Удалить_Роспись_КФСР, $D2192)*SEARCH(Удалить_Роспись_КЦСР,$E2192)*SEARCH(Удалить_Роспись_КВР,$F2192)*SEARCH(Удалить_Роспись_ЭК,$H2192)*SEARCH(Удалить_Роспись_КР,$I2192))&gt;0,0,1)</f>
        <v>0</v>
      </c>
      <c r="N2192" s="192">
        <v>0</v>
      </c>
      <c r="O2192" s="192" t="str">
        <f t="shared" si="1607"/>
        <v/>
      </c>
      <c r="P2192" s="192" t="str">
        <f t="shared" si="1602"/>
        <v/>
      </c>
      <c r="Q2192" s="300" t="str">
        <f t="shared" si="1608"/>
        <v/>
      </c>
      <c r="R2192" s="300" t="str">
        <f t="shared" si="1609"/>
        <v/>
      </c>
      <c r="S2192" s="300" t="str">
        <f t="shared" si="1610"/>
        <v/>
      </c>
      <c r="T2192" s="192" t="str">
        <f t="shared" si="1611"/>
        <v/>
      </c>
      <c r="U2192" s="303" t="str">
        <f t="shared" si="1612"/>
        <v/>
      </c>
      <c r="V2192" s="300" t="str">
        <f t="shared" si="1613"/>
        <v/>
      </c>
      <c r="W2192" s="192" t="str">
        <f t="shared" si="1614"/>
        <v/>
      </c>
      <c r="X2192" s="303" t="str">
        <f t="shared" si="1615"/>
        <v/>
      </c>
      <c r="Y2192" s="300" t="str">
        <f t="shared" si="1616"/>
        <v/>
      </c>
      <c r="Z2192" s="300" t="str">
        <f t="shared" si="1617"/>
        <v/>
      </c>
      <c r="AA2192" s="303" t="str">
        <f t="shared" si="1618"/>
        <v/>
      </c>
      <c r="AB2192" s="300" t="str">
        <f t="shared" si="1619"/>
        <v/>
      </c>
      <c r="AC2192" s="300" t="str">
        <f t="shared" si="1620"/>
        <v/>
      </c>
      <c r="AD2192" s="300" t="str">
        <f t="shared" si="1621"/>
        <v/>
      </c>
      <c r="AE2192" s="192" t="str">
        <f t="shared" si="1622"/>
        <v/>
      </c>
      <c r="AF2192" s="192" t="str">
        <f t="shared" si="1623"/>
        <v/>
      </c>
      <c r="AG2192" s="192"/>
      <c r="AJ2192" s="300" t="str">
        <f t="shared" si="1624"/>
        <v/>
      </c>
      <c r="AK2192" s="300" t="str">
        <f t="shared" si="1625"/>
        <v/>
      </c>
      <c r="AL2192" s="300" t="str">
        <f t="shared" si="1626"/>
        <v/>
      </c>
      <c r="AM2192" s="300" t="str">
        <f t="shared" si="1627"/>
        <v/>
      </c>
      <c r="AN2192" s="300" t="str">
        <f t="shared" si="1628"/>
        <v/>
      </c>
      <c r="AO2192" s="300" t="str">
        <f t="shared" si="1629"/>
        <v/>
      </c>
      <c r="AP2192" s="300" t="str">
        <f t="shared" si="1630"/>
        <v/>
      </c>
      <c r="AQ2192" s="300" t="str">
        <f t="shared" si="1631"/>
        <v/>
      </c>
      <c r="AR2192" s="306" t="str">
        <f t="shared" si="1632"/>
        <v/>
      </c>
      <c r="AS2192" s="300" t="str">
        <f t="shared" si="1633"/>
        <v/>
      </c>
      <c r="AT2192" s="300" t="str">
        <f t="shared" si="1634"/>
        <v/>
      </c>
      <c r="AU2192" s="192" t="str">
        <f t="shared" si="1635"/>
        <v>рбс</v>
      </c>
      <c r="AV2192" s="192" t="str">
        <f t="shared" si="1636"/>
        <v>рбс87520728общопл</v>
      </c>
      <c r="AW2192" s="191">
        <f t="shared" si="1637"/>
        <v>0</v>
      </c>
      <c r="AX2192" s="191">
        <f t="shared" si="1638"/>
        <v>0</v>
      </c>
      <c r="AY2192" s="191">
        <f t="shared" si="1639"/>
        <v>0</v>
      </c>
      <c r="AZ2192" s="191">
        <f t="shared" si="1640"/>
        <v>0</v>
      </c>
      <c r="BA2192" s="193">
        <f t="shared" si="1641"/>
        <v>1</v>
      </c>
      <c r="BB2192" s="193">
        <f t="shared" si="1642"/>
        <v>1</v>
      </c>
      <c r="BC2192" s="193">
        <f t="shared" si="1643"/>
        <v>1</v>
      </c>
      <c r="BD2192" s="191">
        <f t="shared" si="1605"/>
        <v>0</v>
      </c>
      <c r="BE2192" s="191">
        <f t="shared" si="1644"/>
        <v>0</v>
      </c>
      <c r="BF2192" s="210">
        <f t="shared" si="1645"/>
        <v>0</v>
      </c>
      <c r="BG2192" s="211">
        <f t="shared" si="1646"/>
        <v>0</v>
      </c>
      <c r="BH2192" s="289" t="str">
        <f t="shared" si="1648"/>
        <v>875</v>
      </c>
      <c r="BI2192" s="289" t="str">
        <f t="shared" si="1649"/>
        <v>0701</v>
      </c>
      <c r="BJ2192" s="284" t="s">
        <v>592</v>
      </c>
      <c r="BK2192" s="284" t="s">
        <v>586</v>
      </c>
      <c r="BL2192" s="233" t="str">
        <f t="shared" si="1647"/>
        <v/>
      </c>
    </row>
    <row r="2193" spans="1:64" ht="12" hidden="1" customHeight="1">
      <c r="A2193" s="333" t="s">
        <v>787</v>
      </c>
      <c r="B2193" s="381" t="s">
        <v>327</v>
      </c>
      <c r="C2193" s="333" t="s">
        <v>788</v>
      </c>
      <c r="D2193" s="381" t="s">
        <v>316</v>
      </c>
      <c r="E2193" s="381" t="s">
        <v>1450</v>
      </c>
      <c r="F2193" s="381" t="s">
        <v>589</v>
      </c>
      <c r="G2193" s="381" t="s">
        <v>386</v>
      </c>
      <c r="H2193" s="100" t="s">
        <v>653</v>
      </c>
      <c r="I2193" s="381" t="s">
        <v>339</v>
      </c>
      <c r="J2193" s="382">
        <v>898.25</v>
      </c>
      <c r="K2193" s="382">
        <v>0</v>
      </c>
      <c r="L2193" s="191" t="str">
        <f t="shared" si="1606"/>
        <v>875207280701011007408011221210</v>
      </c>
      <c r="M2193" s="192">
        <f t="array" ref="M2193">IF(COUNT(SEARCH(Удалить_Роспись_КВСР,$B2193)*SEARCH(Удалить_Роспись_ПБС,$C2193)*SEARCH(Удалить_Роспись_КФСР, $D2193)*SEARCH(Удалить_Роспись_КЦСР,$E2193)*SEARCH(Удалить_Роспись_КВР,$F2193)*SEARCH(Удалить_Роспись_ЭК,$H2193)*SEARCH(Удалить_Роспись_КР,$I2193))&gt;0,0,1)</f>
        <v>0</v>
      </c>
      <c r="N2193" s="192">
        <v>0</v>
      </c>
      <c r="O2193" s="192" t="str">
        <f t="shared" si="1607"/>
        <v/>
      </c>
      <c r="P2193" s="192" t="str">
        <f t="shared" si="1602"/>
        <v/>
      </c>
      <c r="Q2193" s="300" t="str">
        <f t="shared" si="1608"/>
        <v/>
      </c>
      <c r="R2193" s="300" t="str">
        <f t="shared" si="1609"/>
        <v/>
      </c>
      <c r="S2193" s="300" t="str">
        <f t="shared" si="1610"/>
        <v/>
      </c>
      <c r="T2193" s="192" t="str">
        <f t="shared" si="1611"/>
        <v/>
      </c>
      <c r="U2193" s="303" t="str">
        <f t="shared" si="1612"/>
        <v/>
      </c>
      <c r="V2193" s="300" t="str">
        <f t="shared" si="1613"/>
        <v/>
      </c>
      <c r="W2193" s="192" t="str">
        <f t="shared" si="1614"/>
        <v/>
      </c>
      <c r="X2193" s="303" t="str">
        <f t="shared" si="1615"/>
        <v/>
      </c>
      <c r="Y2193" s="300" t="str">
        <f t="shared" si="1616"/>
        <v/>
      </c>
      <c r="Z2193" s="300" t="str">
        <f t="shared" si="1617"/>
        <v/>
      </c>
      <c r="AA2193" s="303" t="str">
        <f t="shared" si="1618"/>
        <v/>
      </c>
      <c r="AB2193" s="300" t="str">
        <f t="shared" si="1619"/>
        <v/>
      </c>
      <c r="AC2193" s="300" t="str">
        <f t="shared" si="1620"/>
        <v/>
      </c>
      <c r="AD2193" s="300" t="str">
        <f t="shared" si="1621"/>
        <v/>
      </c>
      <c r="AE2193" s="192" t="str">
        <f t="shared" si="1622"/>
        <v/>
      </c>
      <c r="AF2193" s="192" t="str">
        <f t="shared" si="1623"/>
        <v/>
      </c>
      <c r="AG2193" s="192"/>
      <c r="AJ2193" s="300" t="str">
        <f t="shared" si="1624"/>
        <v/>
      </c>
      <c r="AK2193" s="300" t="str">
        <f t="shared" si="1625"/>
        <v/>
      </c>
      <c r="AL2193" s="300" t="str">
        <f t="shared" si="1626"/>
        <v/>
      </c>
      <c r="AM2193" s="300" t="str">
        <f t="shared" si="1627"/>
        <v/>
      </c>
      <c r="AN2193" s="300" t="str">
        <f t="shared" si="1628"/>
        <v/>
      </c>
      <c r="AO2193" s="300" t="str">
        <f t="shared" si="1629"/>
        <v/>
      </c>
      <c r="AP2193" s="300" t="str">
        <f t="shared" si="1630"/>
        <v/>
      </c>
      <c r="AQ2193" s="300" t="str">
        <f t="shared" si="1631"/>
        <v/>
      </c>
      <c r="AR2193" s="306" t="str">
        <f t="shared" si="1632"/>
        <v/>
      </c>
      <c r="AS2193" s="300" t="str">
        <f t="shared" si="1633"/>
        <v/>
      </c>
      <c r="AT2193" s="300" t="str">
        <f t="shared" si="1634"/>
        <v/>
      </c>
      <c r="AU2193" s="192" t="str">
        <f t="shared" si="1635"/>
        <v>рбс</v>
      </c>
      <c r="AV2193" s="192" t="str">
        <f t="shared" si="1636"/>
        <v>рбс87520728общпро</v>
      </c>
      <c r="AW2193" s="191">
        <f t="shared" si="1637"/>
        <v>0</v>
      </c>
      <c r="AX2193" s="191">
        <f t="shared" si="1638"/>
        <v>0</v>
      </c>
      <c r="AY2193" s="191">
        <f t="shared" si="1639"/>
        <v>0</v>
      </c>
      <c r="AZ2193" s="191">
        <f t="shared" si="1640"/>
        <v>0</v>
      </c>
      <c r="BA2193" s="193">
        <f t="shared" si="1641"/>
        <v>1</v>
      </c>
      <c r="BB2193" s="193">
        <f t="shared" si="1642"/>
        <v>1</v>
      </c>
      <c r="BC2193" s="193">
        <f t="shared" si="1643"/>
        <v>1</v>
      </c>
      <c r="BD2193" s="191">
        <f t="shared" si="1605"/>
        <v>0</v>
      </c>
      <c r="BE2193" s="191">
        <f t="shared" si="1644"/>
        <v>0</v>
      </c>
      <c r="BF2193" s="210">
        <f t="shared" si="1645"/>
        <v>0</v>
      </c>
      <c r="BG2193" s="211">
        <f t="shared" si="1646"/>
        <v>0</v>
      </c>
      <c r="BH2193" s="289" t="str">
        <f t="shared" si="1648"/>
        <v>875</v>
      </c>
      <c r="BI2193" s="289" t="str">
        <f t="shared" si="1649"/>
        <v>0701</v>
      </c>
      <c r="BJ2193" s="284" t="s">
        <v>592</v>
      </c>
      <c r="BK2193" s="284" t="s">
        <v>586</v>
      </c>
      <c r="BL2193" s="233" t="str">
        <f t="shared" si="1647"/>
        <v/>
      </c>
    </row>
    <row r="2194" spans="1:64" ht="12" hidden="1" customHeight="1">
      <c r="A2194" s="333" t="s">
        <v>787</v>
      </c>
      <c r="B2194" s="381" t="s">
        <v>327</v>
      </c>
      <c r="C2194" s="333" t="s">
        <v>788</v>
      </c>
      <c r="D2194" s="381" t="s">
        <v>316</v>
      </c>
      <c r="E2194" s="381" t="s">
        <v>1450</v>
      </c>
      <c r="F2194" s="381" t="s">
        <v>902</v>
      </c>
      <c r="G2194" s="381" t="s">
        <v>387</v>
      </c>
      <c r="H2194" s="100" t="s">
        <v>653</v>
      </c>
      <c r="I2194" s="381" t="s">
        <v>339</v>
      </c>
      <c r="J2194" s="382">
        <v>248826.62</v>
      </c>
      <c r="K2194" s="382">
        <v>188888.51</v>
      </c>
      <c r="L2194" s="191" t="str">
        <f t="shared" si="1606"/>
        <v>875207280701011007408011921310</v>
      </c>
      <c r="M2194" s="192">
        <f t="array" ref="M2194">IF(COUNT(SEARCH(Удалить_Роспись_КВСР,$B2194)*SEARCH(Удалить_Роспись_ПБС,$C2194)*SEARCH(Удалить_Роспись_КФСР, $D2194)*SEARCH(Удалить_Роспись_КЦСР,$E2194)*SEARCH(Удалить_Роспись_КВР,$F2194)*SEARCH(Удалить_Роспись_ЭК,$H2194)*SEARCH(Удалить_Роспись_КР,$I2194))&gt;0,0,1)</f>
        <v>0</v>
      </c>
      <c r="N2194" s="192">
        <v>0</v>
      </c>
      <c r="O2194" s="192" t="str">
        <f t="shared" si="1607"/>
        <v/>
      </c>
      <c r="P2194" s="192" t="str">
        <f t="shared" si="1602"/>
        <v/>
      </c>
      <c r="Q2194" s="300" t="str">
        <f t="shared" si="1608"/>
        <v/>
      </c>
      <c r="R2194" s="300" t="str">
        <f t="shared" si="1609"/>
        <v/>
      </c>
      <c r="S2194" s="300" t="str">
        <f t="shared" si="1610"/>
        <v/>
      </c>
      <c r="T2194" s="192" t="str">
        <f t="shared" si="1611"/>
        <v/>
      </c>
      <c r="U2194" s="303" t="str">
        <f t="shared" si="1612"/>
        <v/>
      </c>
      <c r="V2194" s="300" t="str">
        <f t="shared" si="1613"/>
        <v/>
      </c>
      <c r="W2194" s="192" t="str">
        <f t="shared" si="1614"/>
        <v/>
      </c>
      <c r="X2194" s="303" t="str">
        <f t="shared" si="1615"/>
        <v/>
      </c>
      <c r="Y2194" s="300" t="str">
        <f t="shared" si="1616"/>
        <v/>
      </c>
      <c r="Z2194" s="300" t="str">
        <f t="shared" si="1617"/>
        <v/>
      </c>
      <c r="AA2194" s="303" t="str">
        <f t="shared" si="1618"/>
        <v/>
      </c>
      <c r="AB2194" s="300" t="str">
        <f t="shared" si="1619"/>
        <v/>
      </c>
      <c r="AC2194" s="300" t="str">
        <f t="shared" si="1620"/>
        <v/>
      </c>
      <c r="AD2194" s="300" t="str">
        <f t="shared" si="1621"/>
        <v/>
      </c>
      <c r="AE2194" s="192" t="str">
        <f t="shared" si="1622"/>
        <v/>
      </c>
      <c r="AF2194" s="192" t="str">
        <f t="shared" si="1623"/>
        <v/>
      </c>
      <c r="AG2194" s="192"/>
      <c r="AJ2194" s="300" t="str">
        <f t="shared" si="1624"/>
        <v/>
      </c>
      <c r="AK2194" s="300" t="str">
        <f t="shared" si="1625"/>
        <v/>
      </c>
      <c r="AL2194" s="300" t="str">
        <f t="shared" si="1626"/>
        <v/>
      </c>
      <c r="AM2194" s="300" t="str">
        <f t="shared" si="1627"/>
        <v/>
      </c>
      <c r="AN2194" s="300" t="str">
        <f t="shared" si="1628"/>
        <v/>
      </c>
      <c r="AO2194" s="300" t="str">
        <f t="shared" si="1629"/>
        <v/>
      </c>
      <c r="AP2194" s="300" t="str">
        <f t="shared" si="1630"/>
        <v/>
      </c>
      <c r="AQ2194" s="300" t="str">
        <f t="shared" si="1631"/>
        <v/>
      </c>
      <c r="AR2194" s="306" t="str">
        <f t="shared" si="1632"/>
        <v/>
      </c>
      <c r="AS2194" s="300" t="str">
        <f t="shared" si="1633"/>
        <v/>
      </c>
      <c r="AT2194" s="300" t="str">
        <f t="shared" si="1634"/>
        <v/>
      </c>
      <c r="AU2194" s="192" t="str">
        <f t="shared" si="1635"/>
        <v>рбс</v>
      </c>
      <c r="AV2194" s="192" t="str">
        <f t="shared" si="1636"/>
        <v>рбс87520728общопл</v>
      </c>
      <c r="AW2194" s="191">
        <f t="shared" si="1637"/>
        <v>0</v>
      </c>
      <c r="AX2194" s="191">
        <f t="shared" si="1638"/>
        <v>0</v>
      </c>
      <c r="AY2194" s="191">
        <f t="shared" si="1639"/>
        <v>0</v>
      </c>
      <c r="AZ2194" s="191">
        <f t="shared" si="1640"/>
        <v>0</v>
      </c>
      <c r="BA2194" s="193">
        <f t="shared" si="1641"/>
        <v>1</v>
      </c>
      <c r="BB2194" s="193">
        <f t="shared" si="1642"/>
        <v>1</v>
      </c>
      <c r="BC2194" s="193">
        <f t="shared" si="1643"/>
        <v>1</v>
      </c>
      <c r="BD2194" s="191">
        <f t="shared" si="1605"/>
        <v>0</v>
      </c>
      <c r="BE2194" s="191">
        <f t="shared" si="1644"/>
        <v>0</v>
      </c>
      <c r="BF2194" s="210">
        <f t="shared" si="1645"/>
        <v>0</v>
      </c>
      <c r="BG2194" s="211">
        <f t="shared" si="1646"/>
        <v>0</v>
      </c>
      <c r="BH2194" s="289" t="str">
        <f t="shared" si="1648"/>
        <v>875</v>
      </c>
      <c r="BI2194" s="289" t="str">
        <f t="shared" si="1649"/>
        <v>0701</v>
      </c>
      <c r="BJ2194" s="284" t="s">
        <v>592</v>
      </c>
      <c r="BK2194" s="284" t="s">
        <v>586</v>
      </c>
      <c r="BL2194" s="233" t="str">
        <f t="shared" si="1647"/>
        <v/>
      </c>
    </row>
    <row r="2195" spans="1:64" ht="12" hidden="1" customHeight="1">
      <c r="A2195" s="333" t="s">
        <v>787</v>
      </c>
      <c r="B2195" s="381" t="s">
        <v>327</v>
      </c>
      <c r="C2195" s="333" t="s">
        <v>788</v>
      </c>
      <c r="D2195" s="381" t="s">
        <v>316</v>
      </c>
      <c r="E2195" s="381" t="s">
        <v>1450</v>
      </c>
      <c r="F2195" s="381" t="s">
        <v>586</v>
      </c>
      <c r="G2195" s="381" t="s">
        <v>389</v>
      </c>
      <c r="H2195" s="100" t="s">
        <v>653</v>
      </c>
      <c r="I2195" s="381" t="s">
        <v>339</v>
      </c>
      <c r="J2195" s="382">
        <v>13815</v>
      </c>
      <c r="K2195" s="382">
        <v>0</v>
      </c>
      <c r="L2195" s="191" t="str">
        <f t="shared" si="1606"/>
        <v>875207280701011007408024422610</v>
      </c>
      <c r="M2195" s="192">
        <f t="array" ref="M2195">IF(COUNT(SEARCH(Удалить_Роспись_КВСР,$B2195)*SEARCH(Удалить_Роспись_ПБС,$C2195)*SEARCH(Удалить_Роспись_КФСР, $D2195)*SEARCH(Удалить_Роспись_КЦСР,$E2195)*SEARCH(Удалить_Роспись_КВР,$F2195)*SEARCH(Удалить_Роспись_ЭК,$H2195)*SEARCH(Удалить_Роспись_КР,$I2195))&gt;0,0,1)</f>
        <v>0</v>
      </c>
      <c r="N2195" s="192">
        <v>0</v>
      </c>
      <c r="O2195" s="192" t="str">
        <f t="shared" si="1607"/>
        <v/>
      </c>
      <c r="P2195" s="192" t="str">
        <f t="shared" si="1602"/>
        <v/>
      </c>
      <c r="Q2195" s="300" t="str">
        <f t="shared" si="1608"/>
        <v/>
      </c>
      <c r="R2195" s="300" t="str">
        <f t="shared" si="1609"/>
        <v/>
      </c>
      <c r="S2195" s="300" t="str">
        <f t="shared" si="1610"/>
        <v/>
      </c>
      <c r="T2195" s="192" t="str">
        <f t="shared" si="1611"/>
        <v/>
      </c>
      <c r="U2195" s="303" t="str">
        <f t="shared" si="1612"/>
        <v/>
      </c>
      <c r="V2195" s="300" t="str">
        <f t="shared" si="1613"/>
        <v/>
      </c>
      <c r="W2195" s="192" t="str">
        <f t="shared" si="1614"/>
        <v/>
      </c>
      <c r="X2195" s="303" t="str">
        <f t="shared" si="1615"/>
        <v/>
      </c>
      <c r="Y2195" s="300" t="str">
        <f t="shared" si="1616"/>
        <v/>
      </c>
      <c r="Z2195" s="300" t="str">
        <f t="shared" si="1617"/>
        <v/>
      </c>
      <c r="AA2195" s="303" t="str">
        <f t="shared" si="1618"/>
        <v/>
      </c>
      <c r="AB2195" s="300" t="str">
        <f t="shared" si="1619"/>
        <v/>
      </c>
      <c r="AC2195" s="300" t="str">
        <f t="shared" si="1620"/>
        <v/>
      </c>
      <c r="AD2195" s="300" t="str">
        <f t="shared" si="1621"/>
        <v/>
      </c>
      <c r="AE2195" s="192" t="str">
        <f t="shared" si="1622"/>
        <v/>
      </c>
      <c r="AF2195" s="192" t="str">
        <f t="shared" si="1623"/>
        <v/>
      </c>
      <c r="AG2195" s="192"/>
      <c r="AJ2195" s="300" t="str">
        <f t="shared" si="1624"/>
        <v/>
      </c>
      <c r="AK2195" s="300" t="str">
        <f t="shared" si="1625"/>
        <v/>
      </c>
      <c r="AL2195" s="300" t="str">
        <f t="shared" si="1626"/>
        <v/>
      </c>
      <c r="AM2195" s="300" t="str">
        <f t="shared" si="1627"/>
        <v/>
      </c>
      <c r="AN2195" s="300" t="str">
        <f t="shared" si="1628"/>
        <v/>
      </c>
      <c r="AO2195" s="300" t="str">
        <f t="shared" si="1629"/>
        <v/>
      </c>
      <c r="AP2195" s="300" t="str">
        <f t="shared" si="1630"/>
        <v/>
      </c>
      <c r="AQ2195" s="300" t="str">
        <f t="shared" si="1631"/>
        <v/>
      </c>
      <c r="AR2195" s="306" t="str">
        <f t="shared" si="1632"/>
        <v/>
      </c>
      <c r="AS2195" s="300" t="str">
        <f t="shared" si="1633"/>
        <v/>
      </c>
      <c r="AT2195" s="300" t="str">
        <f t="shared" si="1634"/>
        <v/>
      </c>
      <c r="AU2195" s="192" t="str">
        <f t="shared" si="1635"/>
        <v>рбс</v>
      </c>
      <c r="AV2195" s="192" t="str">
        <f t="shared" si="1636"/>
        <v>рбс87520728общпро</v>
      </c>
      <c r="AW2195" s="191">
        <f t="shared" si="1637"/>
        <v>0</v>
      </c>
      <c r="AX2195" s="191">
        <f t="shared" si="1638"/>
        <v>0</v>
      </c>
      <c r="AY2195" s="191">
        <f t="shared" si="1639"/>
        <v>0</v>
      </c>
      <c r="AZ2195" s="191">
        <f t="shared" si="1640"/>
        <v>0</v>
      </c>
      <c r="BA2195" s="193">
        <f t="shared" si="1641"/>
        <v>1</v>
      </c>
      <c r="BB2195" s="193">
        <f t="shared" si="1642"/>
        <v>1</v>
      </c>
      <c r="BC2195" s="193">
        <f t="shared" si="1643"/>
        <v>1</v>
      </c>
      <c r="BD2195" s="191">
        <f t="shared" si="1605"/>
        <v>0</v>
      </c>
      <c r="BE2195" s="191">
        <f t="shared" si="1644"/>
        <v>0</v>
      </c>
      <c r="BF2195" s="210">
        <f t="shared" si="1645"/>
        <v>0</v>
      </c>
      <c r="BG2195" s="211">
        <f t="shared" si="1646"/>
        <v>0</v>
      </c>
      <c r="BH2195" s="289" t="str">
        <f t="shared" si="1648"/>
        <v>875</v>
      </c>
      <c r="BI2195" s="289" t="str">
        <f t="shared" si="1649"/>
        <v>0701</v>
      </c>
      <c r="BJ2195" s="284" t="s">
        <v>592</v>
      </c>
      <c r="BK2195" s="284" t="s">
        <v>586</v>
      </c>
      <c r="BL2195" s="233" t="str">
        <f t="shared" si="1647"/>
        <v/>
      </c>
    </row>
    <row r="2196" spans="1:64" ht="12" hidden="1" customHeight="1">
      <c r="A2196" s="333" t="s">
        <v>787</v>
      </c>
      <c r="B2196" s="381" t="s">
        <v>327</v>
      </c>
      <c r="C2196" s="333" t="s">
        <v>788</v>
      </c>
      <c r="D2196" s="381" t="s">
        <v>316</v>
      </c>
      <c r="E2196" s="381" t="s">
        <v>1451</v>
      </c>
      <c r="F2196" s="381" t="s">
        <v>608</v>
      </c>
      <c r="G2196" s="381" t="s">
        <v>385</v>
      </c>
      <c r="H2196" s="100" t="s">
        <v>653</v>
      </c>
      <c r="I2196" s="381" t="s">
        <v>339</v>
      </c>
      <c r="J2196" s="382">
        <v>1771812.59</v>
      </c>
      <c r="K2196" s="382">
        <v>1193851.52</v>
      </c>
      <c r="L2196" s="191" t="str">
        <f t="shared" si="1606"/>
        <v>875207280701011007588011121110</v>
      </c>
      <c r="M2196" s="192">
        <f t="array" ref="M2196">IF(COUNT(SEARCH(Удалить_Роспись_КВСР,$B2196)*SEARCH(Удалить_Роспись_ПБС,$C2196)*SEARCH(Удалить_Роспись_КФСР, $D2196)*SEARCH(Удалить_Роспись_КЦСР,$E2196)*SEARCH(Удалить_Роспись_КВР,$F2196)*SEARCH(Удалить_Роспись_ЭК,$H2196)*SEARCH(Удалить_Роспись_КР,$I2196))&gt;0,0,1)</f>
        <v>0</v>
      </c>
      <c r="N2196" s="192">
        <v>0</v>
      </c>
      <c r="O2196" s="192" t="str">
        <f t="shared" si="1607"/>
        <v/>
      </c>
      <c r="P2196" s="192" t="str">
        <f t="shared" ref="P2196:P2259" si="1650">IF($E2196="092Л000","воз","")</f>
        <v/>
      </c>
      <c r="Q2196" s="300" t="str">
        <f t="shared" si="1608"/>
        <v/>
      </c>
      <c r="R2196" s="300" t="str">
        <f t="shared" si="1609"/>
        <v/>
      </c>
      <c r="S2196" s="300" t="str">
        <f t="shared" si="1610"/>
        <v/>
      </c>
      <c r="T2196" s="192" t="str">
        <f t="shared" si="1611"/>
        <v/>
      </c>
      <c r="U2196" s="303" t="str">
        <f t="shared" si="1612"/>
        <v/>
      </c>
      <c r="V2196" s="300" t="str">
        <f t="shared" si="1613"/>
        <v/>
      </c>
      <c r="W2196" s="192" t="str">
        <f t="shared" si="1614"/>
        <v/>
      </c>
      <c r="X2196" s="303" t="str">
        <f t="shared" si="1615"/>
        <v/>
      </c>
      <c r="Y2196" s="300" t="str">
        <f t="shared" si="1616"/>
        <v/>
      </c>
      <c r="Z2196" s="300" t="str">
        <f t="shared" si="1617"/>
        <v/>
      </c>
      <c r="AA2196" s="303" t="str">
        <f t="shared" si="1618"/>
        <v/>
      </c>
      <c r="AB2196" s="300" t="str">
        <f t="shared" si="1619"/>
        <v/>
      </c>
      <c r="AC2196" s="300" t="str">
        <f t="shared" si="1620"/>
        <v/>
      </c>
      <c r="AD2196" s="300" t="str">
        <f t="shared" si="1621"/>
        <v/>
      </c>
      <c r="AE2196" s="192" t="str">
        <f t="shared" si="1622"/>
        <v/>
      </c>
      <c r="AF2196" s="192" t="str">
        <f t="shared" si="1623"/>
        <v/>
      </c>
      <c r="AG2196" s="192"/>
      <c r="AJ2196" s="300" t="str">
        <f t="shared" si="1624"/>
        <v/>
      </c>
      <c r="AK2196" s="300" t="str">
        <f t="shared" si="1625"/>
        <v/>
      </c>
      <c r="AL2196" s="300" t="str">
        <f t="shared" si="1626"/>
        <v/>
      </c>
      <c r="AM2196" s="300" t="str">
        <f t="shared" si="1627"/>
        <v/>
      </c>
      <c r="AN2196" s="300" t="str">
        <f t="shared" si="1628"/>
        <v/>
      </c>
      <c r="AO2196" s="300" t="str">
        <f t="shared" si="1629"/>
        <v/>
      </c>
      <c r="AP2196" s="300" t="str">
        <f t="shared" si="1630"/>
        <v/>
      </c>
      <c r="AQ2196" s="300" t="str">
        <f t="shared" si="1631"/>
        <v/>
      </c>
      <c r="AR2196" s="306" t="str">
        <f t="shared" si="1632"/>
        <v/>
      </c>
      <c r="AS2196" s="300" t="str">
        <f t="shared" si="1633"/>
        <v/>
      </c>
      <c r="AT2196" s="300" t="str">
        <f t="shared" si="1634"/>
        <v/>
      </c>
      <c r="AU2196" s="192" t="str">
        <f t="shared" si="1635"/>
        <v>рбс</v>
      </c>
      <c r="AV2196" s="192" t="str">
        <f t="shared" si="1636"/>
        <v>рбс87520728общопл</v>
      </c>
      <c r="AW2196" s="191">
        <f t="shared" si="1637"/>
        <v>0</v>
      </c>
      <c r="AX2196" s="191">
        <f t="shared" si="1638"/>
        <v>0</v>
      </c>
      <c r="AY2196" s="191">
        <f t="shared" si="1639"/>
        <v>0</v>
      </c>
      <c r="AZ2196" s="191">
        <f t="shared" si="1640"/>
        <v>0</v>
      </c>
      <c r="BA2196" s="193">
        <f t="shared" si="1641"/>
        <v>1</v>
      </c>
      <c r="BB2196" s="193">
        <f t="shared" si="1642"/>
        <v>1</v>
      </c>
      <c r="BC2196" s="193">
        <f t="shared" si="1643"/>
        <v>1</v>
      </c>
      <c r="BD2196" s="191">
        <f t="shared" si="1605"/>
        <v>0</v>
      </c>
      <c r="BE2196" s="191">
        <f t="shared" si="1644"/>
        <v>0</v>
      </c>
      <c r="BF2196" s="210">
        <f t="shared" si="1645"/>
        <v>0</v>
      </c>
      <c r="BG2196" s="211">
        <f t="shared" si="1646"/>
        <v>0</v>
      </c>
      <c r="BH2196" s="289" t="str">
        <f t="shared" si="1648"/>
        <v>875</v>
      </c>
      <c r="BI2196" s="289" t="str">
        <f t="shared" si="1649"/>
        <v>0701</v>
      </c>
      <c r="BJ2196" s="284" t="s">
        <v>592</v>
      </c>
      <c r="BK2196" s="284" t="s">
        <v>586</v>
      </c>
      <c r="BL2196" s="233" t="str">
        <f t="shared" si="1647"/>
        <v/>
      </c>
    </row>
    <row r="2197" spans="1:64" ht="12" hidden="1" customHeight="1">
      <c r="A2197" s="333" t="s">
        <v>787</v>
      </c>
      <c r="B2197" s="381" t="s">
        <v>327</v>
      </c>
      <c r="C2197" s="333" t="s">
        <v>788</v>
      </c>
      <c r="D2197" s="381" t="s">
        <v>316</v>
      </c>
      <c r="E2197" s="381" t="s">
        <v>1451</v>
      </c>
      <c r="F2197" s="381" t="s">
        <v>589</v>
      </c>
      <c r="G2197" s="381" t="s">
        <v>386</v>
      </c>
      <c r="H2197" s="100" t="s">
        <v>653</v>
      </c>
      <c r="I2197" s="381" t="s">
        <v>339</v>
      </c>
      <c r="J2197" s="382">
        <v>14060</v>
      </c>
      <c r="K2197" s="382">
        <v>10214</v>
      </c>
      <c r="L2197" s="191" t="str">
        <f t="shared" si="1606"/>
        <v>875207280701011007588011221210</v>
      </c>
      <c r="M2197" s="192">
        <f t="array" ref="M2197">IF(COUNT(SEARCH(Удалить_Роспись_КВСР,$B2197)*SEARCH(Удалить_Роспись_ПБС,$C2197)*SEARCH(Удалить_Роспись_КФСР, $D2197)*SEARCH(Удалить_Роспись_КЦСР,$E2197)*SEARCH(Удалить_Роспись_КВР,$F2197)*SEARCH(Удалить_Роспись_ЭК,$H2197)*SEARCH(Удалить_Роспись_КР,$I2197))&gt;0,0,1)</f>
        <v>0</v>
      </c>
      <c r="N2197" s="192">
        <v>0</v>
      </c>
      <c r="O2197" s="192" t="str">
        <f t="shared" si="1607"/>
        <v/>
      </c>
      <c r="P2197" s="192" t="str">
        <f t="shared" si="1650"/>
        <v/>
      </c>
      <c r="Q2197" s="300" t="str">
        <f t="shared" si="1608"/>
        <v/>
      </c>
      <c r="R2197" s="300" t="str">
        <f t="shared" si="1609"/>
        <v/>
      </c>
      <c r="S2197" s="300" t="str">
        <f t="shared" si="1610"/>
        <v/>
      </c>
      <c r="T2197" s="192" t="str">
        <f t="shared" si="1611"/>
        <v/>
      </c>
      <c r="U2197" s="303" t="str">
        <f t="shared" si="1612"/>
        <v/>
      </c>
      <c r="V2197" s="300" t="str">
        <f t="shared" si="1613"/>
        <v/>
      </c>
      <c r="W2197" s="192" t="str">
        <f t="shared" si="1614"/>
        <v/>
      </c>
      <c r="X2197" s="303" t="str">
        <f t="shared" si="1615"/>
        <v/>
      </c>
      <c r="Y2197" s="300" t="str">
        <f t="shared" si="1616"/>
        <v/>
      </c>
      <c r="Z2197" s="300" t="str">
        <f t="shared" si="1617"/>
        <v/>
      </c>
      <c r="AA2197" s="303" t="str">
        <f t="shared" si="1618"/>
        <v/>
      </c>
      <c r="AB2197" s="300" t="str">
        <f t="shared" si="1619"/>
        <v/>
      </c>
      <c r="AC2197" s="300" t="str">
        <f t="shared" si="1620"/>
        <v/>
      </c>
      <c r="AD2197" s="300" t="str">
        <f t="shared" si="1621"/>
        <v/>
      </c>
      <c r="AE2197" s="192" t="str">
        <f t="shared" si="1622"/>
        <v/>
      </c>
      <c r="AF2197" s="192" t="str">
        <f t="shared" si="1623"/>
        <v/>
      </c>
      <c r="AG2197" s="192"/>
      <c r="AJ2197" s="300" t="str">
        <f t="shared" si="1624"/>
        <v/>
      </c>
      <c r="AK2197" s="300" t="str">
        <f t="shared" si="1625"/>
        <v/>
      </c>
      <c r="AL2197" s="300" t="str">
        <f t="shared" si="1626"/>
        <v/>
      </c>
      <c r="AM2197" s="300" t="str">
        <f t="shared" si="1627"/>
        <v/>
      </c>
      <c r="AN2197" s="300" t="str">
        <f t="shared" si="1628"/>
        <v/>
      </c>
      <c r="AO2197" s="300" t="str">
        <f t="shared" si="1629"/>
        <v/>
      </c>
      <c r="AP2197" s="300" t="str">
        <f t="shared" si="1630"/>
        <v/>
      </c>
      <c r="AQ2197" s="300" t="str">
        <f t="shared" si="1631"/>
        <v/>
      </c>
      <c r="AR2197" s="306" t="str">
        <f t="shared" si="1632"/>
        <v/>
      </c>
      <c r="AS2197" s="300" t="str">
        <f t="shared" si="1633"/>
        <v/>
      </c>
      <c r="AT2197" s="300" t="str">
        <f t="shared" si="1634"/>
        <v/>
      </c>
      <c r="AU2197" s="192" t="str">
        <f t="shared" si="1635"/>
        <v>рбс</v>
      </c>
      <c r="AV2197" s="192" t="str">
        <f t="shared" si="1636"/>
        <v>рбс87520728общпро</v>
      </c>
      <c r="AW2197" s="191">
        <f t="shared" si="1637"/>
        <v>0</v>
      </c>
      <c r="AX2197" s="191">
        <f t="shared" si="1638"/>
        <v>0</v>
      </c>
      <c r="AY2197" s="191">
        <f t="shared" si="1639"/>
        <v>0</v>
      </c>
      <c r="AZ2197" s="191">
        <f t="shared" si="1640"/>
        <v>0</v>
      </c>
      <c r="BA2197" s="193">
        <f t="shared" si="1641"/>
        <v>1</v>
      </c>
      <c r="BB2197" s="193">
        <f t="shared" si="1642"/>
        <v>1</v>
      </c>
      <c r="BC2197" s="193">
        <f t="shared" si="1643"/>
        <v>1</v>
      </c>
      <c r="BD2197" s="191">
        <f t="shared" si="1605"/>
        <v>0</v>
      </c>
      <c r="BE2197" s="191">
        <f t="shared" si="1644"/>
        <v>0</v>
      </c>
      <c r="BF2197" s="210">
        <f t="shared" si="1645"/>
        <v>0</v>
      </c>
      <c r="BG2197" s="211">
        <f t="shared" si="1646"/>
        <v>0</v>
      </c>
      <c r="BH2197" s="289" t="str">
        <f t="shared" si="1648"/>
        <v>875</v>
      </c>
      <c r="BI2197" s="289" t="str">
        <f t="shared" si="1649"/>
        <v>0701</v>
      </c>
      <c r="BJ2197" s="284" t="s">
        <v>592</v>
      </c>
      <c r="BK2197" s="284" t="s">
        <v>586</v>
      </c>
      <c r="BL2197" s="233" t="str">
        <f t="shared" si="1647"/>
        <v/>
      </c>
    </row>
    <row r="2198" spans="1:64" ht="12" hidden="1" customHeight="1">
      <c r="A2198" s="333" t="s">
        <v>787</v>
      </c>
      <c r="B2198" s="381" t="s">
        <v>327</v>
      </c>
      <c r="C2198" s="333" t="s">
        <v>788</v>
      </c>
      <c r="D2198" s="381" t="s">
        <v>316</v>
      </c>
      <c r="E2198" s="381" t="s">
        <v>1451</v>
      </c>
      <c r="F2198" s="381" t="s">
        <v>902</v>
      </c>
      <c r="G2198" s="381" t="s">
        <v>387</v>
      </c>
      <c r="H2198" s="100" t="s">
        <v>653</v>
      </c>
      <c r="I2198" s="381" t="s">
        <v>339</v>
      </c>
      <c r="J2198" s="382">
        <v>521059.01</v>
      </c>
      <c r="K2198" s="382">
        <v>404857.88</v>
      </c>
      <c r="L2198" s="191" t="str">
        <f t="shared" si="1606"/>
        <v>875207280701011007588011921310</v>
      </c>
      <c r="M2198" s="192">
        <f t="array" ref="M2198">IF(COUNT(SEARCH(Удалить_Роспись_КВСР,$B2198)*SEARCH(Удалить_Роспись_ПБС,$C2198)*SEARCH(Удалить_Роспись_КФСР, $D2198)*SEARCH(Удалить_Роспись_КЦСР,$E2198)*SEARCH(Удалить_Роспись_КВР,$F2198)*SEARCH(Удалить_Роспись_ЭК,$H2198)*SEARCH(Удалить_Роспись_КР,$I2198))&gt;0,0,1)</f>
        <v>0</v>
      </c>
      <c r="N2198" s="192">
        <v>0</v>
      </c>
      <c r="O2198" s="192" t="str">
        <f t="shared" si="1607"/>
        <v/>
      </c>
      <c r="P2198" s="192" t="str">
        <f t="shared" si="1650"/>
        <v/>
      </c>
      <c r="Q2198" s="300" t="str">
        <f t="shared" si="1608"/>
        <v/>
      </c>
      <c r="R2198" s="300" t="str">
        <f t="shared" si="1609"/>
        <v/>
      </c>
      <c r="S2198" s="300" t="str">
        <f t="shared" si="1610"/>
        <v/>
      </c>
      <c r="T2198" s="192" t="str">
        <f t="shared" si="1611"/>
        <v/>
      </c>
      <c r="U2198" s="303" t="str">
        <f t="shared" si="1612"/>
        <v/>
      </c>
      <c r="V2198" s="300" t="str">
        <f t="shared" si="1613"/>
        <v/>
      </c>
      <c r="W2198" s="192" t="str">
        <f t="shared" si="1614"/>
        <v/>
      </c>
      <c r="X2198" s="303" t="str">
        <f t="shared" si="1615"/>
        <v/>
      </c>
      <c r="Y2198" s="300" t="str">
        <f t="shared" si="1616"/>
        <v/>
      </c>
      <c r="Z2198" s="300" t="str">
        <f t="shared" si="1617"/>
        <v/>
      </c>
      <c r="AA2198" s="303" t="str">
        <f t="shared" si="1618"/>
        <v/>
      </c>
      <c r="AB2198" s="300" t="str">
        <f t="shared" si="1619"/>
        <v/>
      </c>
      <c r="AC2198" s="300" t="str">
        <f t="shared" si="1620"/>
        <v/>
      </c>
      <c r="AD2198" s="300" t="str">
        <f t="shared" si="1621"/>
        <v/>
      </c>
      <c r="AE2198" s="192" t="str">
        <f t="shared" si="1622"/>
        <v/>
      </c>
      <c r="AF2198" s="192" t="str">
        <f t="shared" si="1623"/>
        <v/>
      </c>
      <c r="AG2198" s="192"/>
      <c r="AJ2198" s="300" t="str">
        <f t="shared" si="1624"/>
        <v/>
      </c>
      <c r="AK2198" s="300" t="str">
        <f t="shared" si="1625"/>
        <v/>
      </c>
      <c r="AL2198" s="300" t="str">
        <f t="shared" si="1626"/>
        <v/>
      </c>
      <c r="AM2198" s="300" t="str">
        <f t="shared" si="1627"/>
        <v/>
      </c>
      <c r="AN2198" s="300" t="str">
        <f t="shared" si="1628"/>
        <v/>
      </c>
      <c r="AO2198" s="300" t="str">
        <f t="shared" si="1629"/>
        <v/>
      </c>
      <c r="AP2198" s="300" t="str">
        <f t="shared" si="1630"/>
        <v/>
      </c>
      <c r="AQ2198" s="300" t="str">
        <f t="shared" si="1631"/>
        <v/>
      </c>
      <c r="AR2198" s="306" t="str">
        <f t="shared" si="1632"/>
        <v/>
      </c>
      <c r="AS2198" s="300" t="str">
        <f t="shared" si="1633"/>
        <v/>
      </c>
      <c r="AT2198" s="300" t="str">
        <f t="shared" si="1634"/>
        <v/>
      </c>
      <c r="AU2198" s="192" t="str">
        <f t="shared" si="1635"/>
        <v>рбс</v>
      </c>
      <c r="AV2198" s="192" t="str">
        <f t="shared" si="1636"/>
        <v>рбс87520728общопл</v>
      </c>
      <c r="AW2198" s="191">
        <f t="shared" si="1637"/>
        <v>0</v>
      </c>
      <c r="AX2198" s="191">
        <f t="shared" si="1638"/>
        <v>0</v>
      </c>
      <c r="AY2198" s="191">
        <f t="shared" si="1639"/>
        <v>0</v>
      </c>
      <c r="AZ2198" s="191">
        <f t="shared" si="1640"/>
        <v>0</v>
      </c>
      <c r="BA2198" s="193">
        <f t="shared" si="1641"/>
        <v>1</v>
      </c>
      <c r="BB2198" s="193">
        <f t="shared" si="1642"/>
        <v>1</v>
      </c>
      <c r="BC2198" s="193">
        <f t="shared" si="1643"/>
        <v>1</v>
      </c>
      <c r="BD2198" s="191">
        <f t="shared" si="1605"/>
        <v>0</v>
      </c>
      <c r="BE2198" s="191">
        <f t="shared" si="1644"/>
        <v>0</v>
      </c>
      <c r="BF2198" s="210">
        <f t="shared" si="1645"/>
        <v>0</v>
      </c>
      <c r="BG2198" s="211">
        <f t="shared" si="1646"/>
        <v>0</v>
      </c>
      <c r="BH2198" s="289" t="str">
        <f t="shared" si="1648"/>
        <v>875</v>
      </c>
      <c r="BI2198" s="289" t="str">
        <f t="shared" si="1649"/>
        <v>0701</v>
      </c>
      <c r="BJ2198" s="284" t="s">
        <v>592</v>
      </c>
      <c r="BK2198" s="284" t="s">
        <v>586</v>
      </c>
      <c r="BL2198" s="233" t="str">
        <f t="shared" si="1647"/>
        <v/>
      </c>
    </row>
    <row r="2199" spans="1:64" ht="12" hidden="1" customHeight="1">
      <c r="A2199" s="333" t="s">
        <v>787</v>
      </c>
      <c r="B2199" s="381" t="s">
        <v>327</v>
      </c>
      <c r="C2199" s="333" t="s">
        <v>788</v>
      </c>
      <c r="D2199" s="381" t="s">
        <v>316</v>
      </c>
      <c r="E2199" s="381" t="s">
        <v>1451</v>
      </c>
      <c r="F2199" s="381" t="s">
        <v>586</v>
      </c>
      <c r="G2199" s="381" t="s">
        <v>391</v>
      </c>
      <c r="H2199" s="100" t="s">
        <v>653</v>
      </c>
      <c r="I2199" s="381" t="s">
        <v>339</v>
      </c>
      <c r="J2199" s="382">
        <v>18000</v>
      </c>
      <c r="K2199" s="382">
        <v>12000</v>
      </c>
      <c r="L2199" s="191" t="str">
        <f t="shared" si="1606"/>
        <v>875207280701011007588024422110</v>
      </c>
      <c r="M2199" s="192">
        <f t="array" ref="M2199">IF(COUNT(SEARCH(Удалить_Роспись_КВСР,$B2199)*SEARCH(Удалить_Роспись_ПБС,$C2199)*SEARCH(Удалить_Роспись_КФСР, $D2199)*SEARCH(Удалить_Роспись_КЦСР,$E2199)*SEARCH(Удалить_Роспись_КВР,$F2199)*SEARCH(Удалить_Роспись_ЭК,$H2199)*SEARCH(Удалить_Роспись_КР,$I2199))&gt;0,0,1)</f>
        <v>0</v>
      </c>
      <c r="N2199" s="192">
        <v>0</v>
      </c>
      <c r="O2199" s="192" t="str">
        <f t="shared" si="1607"/>
        <v/>
      </c>
      <c r="P2199" s="192" t="str">
        <f t="shared" si="1650"/>
        <v/>
      </c>
      <c r="Q2199" s="300" t="str">
        <f t="shared" si="1608"/>
        <v/>
      </c>
      <c r="R2199" s="300" t="str">
        <f t="shared" si="1609"/>
        <v/>
      </c>
      <c r="S2199" s="300" t="str">
        <f t="shared" si="1610"/>
        <v/>
      </c>
      <c r="T2199" s="192" t="str">
        <f t="shared" si="1611"/>
        <v/>
      </c>
      <c r="U2199" s="303" t="str">
        <f t="shared" si="1612"/>
        <v/>
      </c>
      <c r="V2199" s="300" t="str">
        <f t="shared" si="1613"/>
        <v/>
      </c>
      <c r="W2199" s="192" t="str">
        <f t="shared" si="1614"/>
        <v/>
      </c>
      <c r="X2199" s="303" t="str">
        <f t="shared" si="1615"/>
        <v/>
      </c>
      <c r="Y2199" s="300" t="str">
        <f t="shared" si="1616"/>
        <v/>
      </c>
      <c r="Z2199" s="300" t="str">
        <f t="shared" si="1617"/>
        <v/>
      </c>
      <c r="AA2199" s="303" t="str">
        <f t="shared" si="1618"/>
        <v/>
      </c>
      <c r="AB2199" s="300" t="str">
        <f t="shared" si="1619"/>
        <v/>
      </c>
      <c r="AC2199" s="300" t="str">
        <f t="shared" si="1620"/>
        <v/>
      </c>
      <c r="AD2199" s="300" t="str">
        <f t="shared" si="1621"/>
        <v/>
      </c>
      <c r="AE2199" s="192" t="str">
        <f t="shared" si="1622"/>
        <v/>
      </c>
      <c r="AF2199" s="192" t="str">
        <f t="shared" si="1623"/>
        <v/>
      </c>
      <c r="AG2199" s="192"/>
      <c r="AJ2199" s="300" t="str">
        <f t="shared" si="1624"/>
        <v/>
      </c>
      <c r="AK2199" s="300" t="str">
        <f t="shared" si="1625"/>
        <v/>
      </c>
      <c r="AL2199" s="300" t="str">
        <f t="shared" si="1626"/>
        <v/>
      </c>
      <c r="AM2199" s="300" t="str">
        <f t="shared" si="1627"/>
        <v/>
      </c>
      <c r="AN2199" s="300" t="str">
        <f t="shared" si="1628"/>
        <v/>
      </c>
      <c r="AO2199" s="300" t="str">
        <f t="shared" si="1629"/>
        <v/>
      </c>
      <c r="AP2199" s="300" t="str">
        <f t="shared" si="1630"/>
        <v/>
      </c>
      <c r="AQ2199" s="300" t="str">
        <f t="shared" si="1631"/>
        <v/>
      </c>
      <c r="AR2199" s="306" t="str">
        <f t="shared" si="1632"/>
        <v/>
      </c>
      <c r="AS2199" s="300" t="str">
        <f t="shared" si="1633"/>
        <v/>
      </c>
      <c r="AT2199" s="300" t="str">
        <f t="shared" si="1634"/>
        <v/>
      </c>
      <c r="AU2199" s="192" t="str">
        <f t="shared" si="1635"/>
        <v>рбс</v>
      </c>
      <c r="AV2199" s="192" t="str">
        <f t="shared" si="1636"/>
        <v>рбс87520728общпро</v>
      </c>
      <c r="AW2199" s="191">
        <f t="shared" si="1637"/>
        <v>0</v>
      </c>
      <c r="AX2199" s="191">
        <f t="shared" si="1638"/>
        <v>0</v>
      </c>
      <c r="AY2199" s="191">
        <f t="shared" si="1639"/>
        <v>0</v>
      </c>
      <c r="AZ2199" s="191">
        <f t="shared" si="1640"/>
        <v>0</v>
      </c>
      <c r="BA2199" s="193">
        <f t="shared" si="1641"/>
        <v>1</v>
      </c>
      <c r="BB2199" s="193">
        <f t="shared" si="1642"/>
        <v>1</v>
      </c>
      <c r="BC2199" s="193">
        <f t="shared" si="1643"/>
        <v>1</v>
      </c>
      <c r="BD2199" s="191">
        <f t="shared" si="1605"/>
        <v>0</v>
      </c>
      <c r="BE2199" s="191">
        <f t="shared" si="1644"/>
        <v>0</v>
      </c>
      <c r="BF2199" s="210">
        <f t="shared" si="1645"/>
        <v>0</v>
      </c>
      <c r="BG2199" s="211">
        <f t="shared" si="1646"/>
        <v>0</v>
      </c>
      <c r="BH2199" s="289" t="str">
        <f t="shared" si="1648"/>
        <v>875</v>
      </c>
      <c r="BI2199" s="289" t="str">
        <f t="shared" si="1649"/>
        <v>0701</v>
      </c>
      <c r="BJ2199" s="284" t="s">
        <v>592</v>
      </c>
      <c r="BK2199" s="284" t="s">
        <v>586</v>
      </c>
      <c r="BL2199" s="233" t="str">
        <f t="shared" si="1647"/>
        <v/>
      </c>
    </row>
    <row r="2200" spans="1:64" ht="12" hidden="1" customHeight="1">
      <c r="A2200" s="333" t="s">
        <v>787</v>
      </c>
      <c r="B2200" s="381" t="s">
        <v>327</v>
      </c>
      <c r="C2200" s="333" t="s">
        <v>788</v>
      </c>
      <c r="D2200" s="381" t="s">
        <v>316</v>
      </c>
      <c r="E2200" s="381" t="s">
        <v>1451</v>
      </c>
      <c r="F2200" s="381" t="s">
        <v>586</v>
      </c>
      <c r="G2200" s="381" t="s">
        <v>394</v>
      </c>
      <c r="H2200" s="100" t="s">
        <v>653</v>
      </c>
      <c r="I2200" s="381" t="s">
        <v>339</v>
      </c>
      <c r="J2200" s="382">
        <v>5000</v>
      </c>
      <c r="K2200" s="382">
        <v>2750</v>
      </c>
      <c r="L2200" s="191" t="str">
        <f t="shared" si="1606"/>
        <v>875207280701011007588024422510</v>
      </c>
      <c r="M2200" s="192">
        <f t="array" ref="M2200">IF(COUNT(SEARCH(Удалить_Роспись_КВСР,$B2200)*SEARCH(Удалить_Роспись_ПБС,$C2200)*SEARCH(Удалить_Роспись_КФСР, $D2200)*SEARCH(Удалить_Роспись_КЦСР,$E2200)*SEARCH(Удалить_Роспись_КВР,$F2200)*SEARCH(Удалить_Роспись_ЭК,$H2200)*SEARCH(Удалить_Роспись_КР,$I2200))&gt;0,0,1)</f>
        <v>0</v>
      </c>
      <c r="N2200" s="192">
        <v>0</v>
      </c>
      <c r="O2200" s="192" t="str">
        <f t="shared" si="1607"/>
        <v/>
      </c>
      <c r="P2200" s="192" t="str">
        <f t="shared" si="1650"/>
        <v/>
      </c>
      <c r="Q2200" s="300" t="str">
        <f t="shared" si="1608"/>
        <v/>
      </c>
      <c r="R2200" s="300" t="str">
        <f t="shared" si="1609"/>
        <v/>
      </c>
      <c r="S2200" s="300" t="str">
        <f t="shared" si="1610"/>
        <v/>
      </c>
      <c r="T2200" s="192" t="str">
        <f t="shared" si="1611"/>
        <v/>
      </c>
      <c r="U2200" s="303" t="str">
        <f t="shared" si="1612"/>
        <v/>
      </c>
      <c r="V2200" s="300" t="str">
        <f t="shared" si="1613"/>
        <v/>
      </c>
      <c r="W2200" s="192" t="str">
        <f t="shared" si="1614"/>
        <v/>
      </c>
      <c r="X2200" s="303" t="str">
        <f t="shared" si="1615"/>
        <v/>
      </c>
      <c r="Y2200" s="300" t="str">
        <f t="shared" si="1616"/>
        <v/>
      </c>
      <c r="Z2200" s="300" t="str">
        <f t="shared" si="1617"/>
        <v/>
      </c>
      <c r="AA2200" s="303" t="str">
        <f t="shared" si="1618"/>
        <v/>
      </c>
      <c r="AB2200" s="300" t="str">
        <f t="shared" si="1619"/>
        <v/>
      </c>
      <c r="AC2200" s="300" t="str">
        <f t="shared" si="1620"/>
        <v/>
      </c>
      <c r="AD2200" s="300" t="str">
        <f t="shared" si="1621"/>
        <v/>
      </c>
      <c r="AE2200" s="192" t="str">
        <f t="shared" si="1622"/>
        <v/>
      </c>
      <c r="AF2200" s="192" t="str">
        <f t="shared" si="1623"/>
        <v/>
      </c>
      <c r="AG2200" s="192"/>
      <c r="AJ2200" s="300" t="str">
        <f t="shared" si="1624"/>
        <v/>
      </c>
      <c r="AK2200" s="300" t="str">
        <f t="shared" si="1625"/>
        <v/>
      </c>
      <c r="AL2200" s="300" t="str">
        <f t="shared" si="1626"/>
        <v/>
      </c>
      <c r="AM2200" s="300" t="str">
        <f t="shared" si="1627"/>
        <v/>
      </c>
      <c r="AN2200" s="300" t="str">
        <f t="shared" si="1628"/>
        <v/>
      </c>
      <c r="AO2200" s="300" t="str">
        <f t="shared" si="1629"/>
        <v/>
      </c>
      <c r="AP2200" s="300" t="str">
        <f t="shared" si="1630"/>
        <v/>
      </c>
      <c r="AQ2200" s="300" t="str">
        <f t="shared" si="1631"/>
        <v/>
      </c>
      <c r="AR2200" s="306" t="str">
        <f t="shared" si="1632"/>
        <v/>
      </c>
      <c r="AS2200" s="300" t="str">
        <f t="shared" si="1633"/>
        <v/>
      </c>
      <c r="AT2200" s="300" t="str">
        <f t="shared" si="1634"/>
        <v/>
      </c>
      <c r="AU2200" s="192" t="str">
        <f t="shared" si="1635"/>
        <v>рбс</v>
      </c>
      <c r="AV2200" s="192" t="str">
        <f t="shared" si="1636"/>
        <v>рбс87520728общпро</v>
      </c>
      <c r="AW2200" s="191">
        <f t="shared" si="1637"/>
        <v>0</v>
      </c>
      <c r="AX2200" s="191">
        <f t="shared" si="1638"/>
        <v>0</v>
      </c>
      <c r="AY2200" s="191">
        <f t="shared" si="1639"/>
        <v>0</v>
      </c>
      <c r="AZ2200" s="191">
        <f t="shared" si="1640"/>
        <v>0</v>
      </c>
      <c r="BA2200" s="193">
        <f t="shared" si="1641"/>
        <v>1</v>
      </c>
      <c r="BB2200" s="193">
        <f t="shared" si="1642"/>
        <v>1</v>
      </c>
      <c r="BC2200" s="193">
        <f t="shared" si="1643"/>
        <v>1</v>
      </c>
      <c r="BD2200" s="191">
        <f t="shared" si="1605"/>
        <v>0</v>
      </c>
      <c r="BE2200" s="191">
        <f t="shared" si="1644"/>
        <v>0</v>
      </c>
      <c r="BF2200" s="210">
        <f t="shared" si="1645"/>
        <v>0</v>
      </c>
      <c r="BG2200" s="211">
        <f t="shared" si="1646"/>
        <v>0</v>
      </c>
      <c r="BH2200" s="289" t="str">
        <f t="shared" si="1648"/>
        <v>875</v>
      </c>
      <c r="BI2200" s="289" t="str">
        <f t="shared" si="1649"/>
        <v>0701</v>
      </c>
      <c r="BJ2200" s="284" t="s">
        <v>592</v>
      </c>
      <c r="BK2200" s="284" t="s">
        <v>586</v>
      </c>
      <c r="BL2200" s="233" t="str">
        <f t="shared" si="1647"/>
        <v/>
      </c>
    </row>
    <row r="2201" spans="1:64" ht="12" hidden="1" customHeight="1">
      <c r="A2201" s="333" t="s">
        <v>787</v>
      </c>
      <c r="B2201" s="381" t="s">
        <v>327</v>
      </c>
      <c r="C2201" s="333" t="s">
        <v>788</v>
      </c>
      <c r="D2201" s="381" t="s">
        <v>316</v>
      </c>
      <c r="E2201" s="381" t="s">
        <v>1451</v>
      </c>
      <c r="F2201" s="381" t="s">
        <v>586</v>
      </c>
      <c r="G2201" s="381" t="s">
        <v>389</v>
      </c>
      <c r="H2201" s="100" t="s">
        <v>653</v>
      </c>
      <c r="I2201" s="381" t="s">
        <v>339</v>
      </c>
      <c r="J2201" s="382">
        <v>36000</v>
      </c>
      <c r="K2201" s="382">
        <v>13219.74</v>
      </c>
      <c r="L2201" s="191" t="str">
        <f t="shared" si="1606"/>
        <v>875207280701011007588024422610</v>
      </c>
      <c r="M2201" s="192">
        <f t="array" ref="M2201">IF(COUNT(SEARCH(Удалить_Роспись_КВСР,$B2201)*SEARCH(Удалить_Роспись_ПБС,$C2201)*SEARCH(Удалить_Роспись_КФСР, $D2201)*SEARCH(Удалить_Роспись_КЦСР,$E2201)*SEARCH(Удалить_Роспись_КВР,$F2201)*SEARCH(Удалить_Роспись_ЭК,$H2201)*SEARCH(Удалить_Роспись_КР,$I2201))&gt;0,0,1)</f>
        <v>0</v>
      </c>
      <c r="N2201" s="192">
        <v>0</v>
      </c>
      <c r="O2201" s="192" t="str">
        <f t="shared" si="1607"/>
        <v/>
      </c>
      <c r="P2201" s="192" t="str">
        <f t="shared" si="1650"/>
        <v/>
      </c>
      <c r="Q2201" s="300" t="str">
        <f t="shared" si="1608"/>
        <v/>
      </c>
      <c r="R2201" s="300" t="str">
        <f t="shared" si="1609"/>
        <v/>
      </c>
      <c r="S2201" s="300" t="str">
        <f t="shared" si="1610"/>
        <v/>
      </c>
      <c r="T2201" s="192" t="str">
        <f t="shared" si="1611"/>
        <v/>
      </c>
      <c r="U2201" s="303" t="str">
        <f t="shared" si="1612"/>
        <v/>
      </c>
      <c r="V2201" s="300" t="str">
        <f t="shared" si="1613"/>
        <v/>
      </c>
      <c r="W2201" s="192" t="str">
        <f t="shared" si="1614"/>
        <v/>
      </c>
      <c r="X2201" s="303" t="str">
        <f t="shared" si="1615"/>
        <v/>
      </c>
      <c r="Y2201" s="300" t="str">
        <f t="shared" si="1616"/>
        <v/>
      </c>
      <c r="Z2201" s="300" t="str">
        <f t="shared" si="1617"/>
        <v/>
      </c>
      <c r="AA2201" s="303" t="str">
        <f t="shared" si="1618"/>
        <v/>
      </c>
      <c r="AB2201" s="300" t="str">
        <f t="shared" si="1619"/>
        <v/>
      </c>
      <c r="AC2201" s="300" t="str">
        <f t="shared" si="1620"/>
        <v/>
      </c>
      <c r="AD2201" s="300" t="str">
        <f t="shared" si="1621"/>
        <v/>
      </c>
      <c r="AE2201" s="192" t="str">
        <f t="shared" si="1622"/>
        <v/>
      </c>
      <c r="AF2201" s="192" t="str">
        <f t="shared" si="1623"/>
        <v/>
      </c>
      <c r="AG2201" s="192"/>
      <c r="AJ2201" s="300" t="str">
        <f t="shared" si="1624"/>
        <v/>
      </c>
      <c r="AK2201" s="300" t="str">
        <f t="shared" si="1625"/>
        <v/>
      </c>
      <c r="AL2201" s="300" t="str">
        <f t="shared" si="1626"/>
        <v/>
      </c>
      <c r="AM2201" s="300" t="str">
        <f t="shared" si="1627"/>
        <v/>
      </c>
      <c r="AN2201" s="300" t="str">
        <f t="shared" si="1628"/>
        <v/>
      </c>
      <c r="AO2201" s="300" t="str">
        <f t="shared" si="1629"/>
        <v/>
      </c>
      <c r="AP2201" s="300" t="str">
        <f t="shared" si="1630"/>
        <v/>
      </c>
      <c r="AQ2201" s="300" t="str">
        <f t="shared" si="1631"/>
        <v/>
      </c>
      <c r="AR2201" s="306" t="str">
        <f t="shared" si="1632"/>
        <v/>
      </c>
      <c r="AS2201" s="300" t="str">
        <f t="shared" si="1633"/>
        <v/>
      </c>
      <c r="AT2201" s="300" t="str">
        <f t="shared" si="1634"/>
        <v/>
      </c>
      <c r="AU2201" s="192" t="str">
        <f t="shared" si="1635"/>
        <v>рбс</v>
      </c>
      <c r="AV2201" s="192" t="str">
        <f t="shared" si="1636"/>
        <v>рбс87520728общпро</v>
      </c>
      <c r="AW2201" s="191">
        <f t="shared" si="1637"/>
        <v>0</v>
      </c>
      <c r="AX2201" s="191">
        <f t="shared" si="1638"/>
        <v>0</v>
      </c>
      <c r="AY2201" s="191">
        <f t="shared" si="1639"/>
        <v>0</v>
      </c>
      <c r="AZ2201" s="191">
        <f t="shared" si="1640"/>
        <v>0</v>
      </c>
      <c r="BA2201" s="193">
        <f t="shared" si="1641"/>
        <v>1</v>
      </c>
      <c r="BB2201" s="193">
        <f t="shared" si="1642"/>
        <v>1</v>
      </c>
      <c r="BC2201" s="193">
        <f t="shared" si="1643"/>
        <v>1</v>
      </c>
      <c r="BD2201" s="191">
        <f t="shared" si="1605"/>
        <v>0</v>
      </c>
      <c r="BE2201" s="191">
        <f t="shared" si="1644"/>
        <v>0</v>
      </c>
      <c r="BF2201" s="210">
        <f t="shared" si="1645"/>
        <v>0</v>
      </c>
      <c r="BG2201" s="211">
        <f t="shared" si="1646"/>
        <v>0</v>
      </c>
      <c r="BH2201" s="289" t="str">
        <f t="shared" si="1648"/>
        <v>875</v>
      </c>
      <c r="BI2201" s="289" t="str">
        <f t="shared" si="1649"/>
        <v>0701</v>
      </c>
      <c r="BJ2201" s="284" t="s">
        <v>592</v>
      </c>
      <c r="BK2201" s="284" t="s">
        <v>586</v>
      </c>
      <c r="BL2201" s="233" t="str">
        <f t="shared" si="1647"/>
        <v/>
      </c>
    </row>
    <row r="2202" spans="1:64" ht="12" hidden="1" customHeight="1">
      <c r="A2202" s="333" t="s">
        <v>787</v>
      </c>
      <c r="B2202" s="381" t="s">
        <v>327</v>
      </c>
      <c r="C2202" s="333" t="s">
        <v>788</v>
      </c>
      <c r="D2202" s="381" t="s">
        <v>316</v>
      </c>
      <c r="E2202" s="381" t="s">
        <v>1451</v>
      </c>
      <c r="F2202" s="381" t="s">
        <v>586</v>
      </c>
      <c r="G2202" s="381" t="s">
        <v>407</v>
      </c>
      <c r="H2202" s="100" t="s">
        <v>653</v>
      </c>
      <c r="I2202" s="381" t="s">
        <v>339</v>
      </c>
      <c r="J2202" s="382">
        <v>188518.96</v>
      </c>
      <c r="K2202" s="382">
        <v>58025</v>
      </c>
      <c r="L2202" s="191" t="str">
        <f t="shared" si="1606"/>
        <v>875207280701011007588024431010</v>
      </c>
      <c r="M2202" s="192">
        <f t="array" ref="M2202">IF(COUNT(SEARCH(Удалить_Роспись_КВСР,$B2202)*SEARCH(Удалить_Роспись_ПБС,$C2202)*SEARCH(Удалить_Роспись_КФСР, $D2202)*SEARCH(Удалить_Роспись_КЦСР,$E2202)*SEARCH(Удалить_Роспись_КВР,$F2202)*SEARCH(Удалить_Роспись_ЭК,$H2202)*SEARCH(Удалить_Роспись_КР,$I2202))&gt;0,0,1)</f>
        <v>0</v>
      </c>
      <c r="N2202" s="192">
        <v>0</v>
      </c>
      <c r="O2202" s="192" t="str">
        <f t="shared" si="1607"/>
        <v/>
      </c>
      <c r="P2202" s="192" t="str">
        <f t="shared" si="1650"/>
        <v/>
      </c>
      <c r="Q2202" s="300" t="str">
        <f t="shared" si="1608"/>
        <v/>
      </c>
      <c r="R2202" s="300" t="str">
        <f t="shared" si="1609"/>
        <v/>
      </c>
      <c r="S2202" s="300" t="str">
        <f t="shared" si="1610"/>
        <v/>
      </c>
      <c r="T2202" s="192" t="str">
        <f t="shared" si="1611"/>
        <v/>
      </c>
      <c r="U2202" s="303" t="str">
        <f t="shared" si="1612"/>
        <v/>
      </c>
      <c r="V2202" s="300" t="str">
        <f t="shared" si="1613"/>
        <v/>
      </c>
      <c r="W2202" s="192" t="str">
        <f t="shared" si="1614"/>
        <v/>
      </c>
      <c r="X2202" s="303" t="str">
        <f t="shared" si="1615"/>
        <v/>
      </c>
      <c r="Y2202" s="300" t="str">
        <f t="shared" si="1616"/>
        <v/>
      </c>
      <c r="Z2202" s="300" t="str">
        <f t="shared" si="1617"/>
        <v/>
      </c>
      <c r="AA2202" s="303" t="str">
        <f t="shared" si="1618"/>
        <v/>
      </c>
      <c r="AB2202" s="300" t="str">
        <f t="shared" si="1619"/>
        <v/>
      </c>
      <c r="AC2202" s="300" t="str">
        <f t="shared" si="1620"/>
        <v/>
      </c>
      <c r="AD2202" s="300" t="str">
        <f t="shared" si="1621"/>
        <v/>
      </c>
      <c r="AE2202" s="192" t="str">
        <f t="shared" si="1622"/>
        <v/>
      </c>
      <c r="AF2202" s="192" t="str">
        <f t="shared" si="1623"/>
        <v/>
      </c>
      <c r="AG2202" s="192"/>
      <c r="AJ2202" s="300" t="str">
        <f t="shared" si="1624"/>
        <v/>
      </c>
      <c r="AK2202" s="300" t="str">
        <f t="shared" si="1625"/>
        <v/>
      </c>
      <c r="AL2202" s="300" t="str">
        <f t="shared" si="1626"/>
        <v/>
      </c>
      <c r="AM2202" s="300" t="str">
        <f t="shared" si="1627"/>
        <v/>
      </c>
      <c r="AN2202" s="300" t="str">
        <f t="shared" si="1628"/>
        <v/>
      </c>
      <c r="AO2202" s="300" t="str">
        <f t="shared" si="1629"/>
        <v/>
      </c>
      <c r="AP2202" s="300" t="str">
        <f t="shared" si="1630"/>
        <v/>
      </c>
      <c r="AQ2202" s="300" t="str">
        <f t="shared" si="1631"/>
        <v/>
      </c>
      <c r="AR2202" s="306" t="str">
        <f t="shared" si="1632"/>
        <v/>
      </c>
      <c r="AS2202" s="300" t="str">
        <f t="shared" si="1633"/>
        <v/>
      </c>
      <c r="AT2202" s="300" t="str">
        <f t="shared" si="1634"/>
        <v/>
      </c>
      <c r="AU2202" s="192" t="str">
        <f t="shared" si="1635"/>
        <v>рбс</v>
      </c>
      <c r="AV2202" s="192" t="str">
        <f t="shared" si="1636"/>
        <v>рбс87520728общосн</v>
      </c>
      <c r="AW2202" s="191">
        <f t="shared" si="1637"/>
        <v>0</v>
      </c>
      <c r="AX2202" s="191">
        <f t="shared" si="1638"/>
        <v>0</v>
      </c>
      <c r="AY2202" s="191">
        <f t="shared" si="1639"/>
        <v>0</v>
      </c>
      <c r="AZ2202" s="191">
        <f t="shared" si="1640"/>
        <v>0</v>
      </c>
      <c r="BA2202" s="193">
        <f t="shared" si="1641"/>
        <v>1</v>
      </c>
      <c r="BB2202" s="193">
        <f t="shared" si="1642"/>
        <v>1</v>
      </c>
      <c r="BC2202" s="193">
        <f t="shared" si="1643"/>
        <v>1</v>
      </c>
      <c r="BD2202" s="191">
        <f t="shared" si="1605"/>
        <v>0</v>
      </c>
      <c r="BE2202" s="191">
        <f t="shared" si="1644"/>
        <v>0</v>
      </c>
      <c r="BF2202" s="210">
        <f t="shared" si="1645"/>
        <v>0</v>
      </c>
      <c r="BG2202" s="211">
        <f t="shared" si="1646"/>
        <v>0</v>
      </c>
      <c r="BH2202" s="289"/>
      <c r="BI2202" s="289"/>
      <c r="BL2202" s="233" t="str">
        <f t="shared" si="1647"/>
        <v/>
      </c>
    </row>
    <row r="2203" spans="1:64" ht="12" hidden="1" customHeight="1">
      <c r="A2203" s="333" t="s">
        <v>787</v>
      </c>
      <c r="B2203" s="381" t="s">
        <v>327</v>
      </c>
      <c r="C2203" s="333" t="s">
        <v>788</v>
      </c>
      <c r="D2203" s="381" t="s">
        <v>316</v>
      </c>
      <c r="E2203" s="381" t="s">
        <v>1451</v>
      </c>
      <c r="F2203" s="381" t="s">
        <v>586</v>
      </c>
      <c r="G2203" s="381" t="s">
        <v>397</v>
      </c>
      <c r="H2203" s="100" t="s">
        <v>653</v>
      </c>
      <c r="I2203" s="381" t="s">
        <v>339</v>
      </c>
      <c r="J2203" s="382">
        <v>120481.04</v>
      </c>
      <c r="K2203" s="382">
        <v>12191</v>
      </c>
      <c r="L2203" s="191" t="str">
        <f t="shared" si="1606"/>
        <v>875207280701011007588024434010</v>
      </c>
      <c r="M2203" s="192">
        <f t="array" ref="M2203">IF(COUNT(SEARCH(Удалить_Роспись_КВСР,$B2203)*SEARCH(Удалить_Роспись_ПБС,$C2203)*SEARCH(Удалить_Роспись_КФСР, $D2203)*SEARCH(Удалить_Роспись_КЦСР,$E2203)*SEARCH(Удалить_Роспись_КВР,$F2203)*SEARCH(Удалить_Роспись_ЭК,$H2203)*SEARCH(Удалить_Роспись_КР,$I2203))&gt;0,0,1)</f>
        <v>0</v>
      </c>
      <c r="N2203" s="192">
        <v>0</v>
      </c>
      <c r="O2203" s="192" t="str">
        <f t="shared" si="1607"/>
        <v/>
      </c>
      <c r="P2203" s="192" t="str">
        <f t="shared" si="1650"/>
        <v/>
      </c>
      <c r="Q2203" s="300" t="str">
        <f t="shared" si="1608"/>
        <v/>
      </c>
      <c r="R2203" s="300" t="str">
        <f t="shared" si="1609"/>
        <v/>
      </c>
      <c r="S2203" s="300" t="str">
        <f t="shared" si="1610"/>
        <v/>
      </c>
      <c r="T2203" s="192" t="str">
        <f t="shared" si="1611"/>
        <v/>
      </c>
      <c r="U2203" s="303" t="str">
        <f t="shared" si="1612"/>
        <v/>
      </c>
      <c r="V2203" s="300" t="str">
        <f t="shared" si="1613"/>
        <v/>
      </c>
      <c r="W2203" s="192" t="str">
        <f t="shared" si="1614"/>
        <v/>
      </c>
      <c r="X2203" s="303" t="str">
        <f t="shared" si="1615"/>
        <v/>
      </c>
      <c r="Y2203" s="300" t="str">
        <f t="shared" si="1616"/>
        <v/>
      </c>
      <c r="Z2203" s="300" t="str">
        <f t="shared" si="1617"/>
        <v/>
      </c>
      <c r="AA2203" s="303" t="str">
        <f t="shared" si="1618"/>
        <v/>
      </c>
      <c r="AB2203" s="300" t="str">
        <f t="shared" si="1619"/>
        <v/>
      </c>
      <c r="AC2203" s="300" t="str">
        <f t="shared" si="1620"/>
        <v/>
      </c>
      <c r="AD2203" s="300" t="str">
        <f t="shared" si="1621"/>
        <v/>
      </c>
      <c r="AE2203" s="192" t="str">
        <f t="shared" si="1622"/>
        <v/>
      </c>
      <c r="AF2203" s="192" t="str">
        <f t="shared" si="1623"/>
        <v/>
      </c>
      <c r="AG2203" s="192"/>
      <c r="AJ2203" s="300" t="str">
        <f t="shared" si="1624"/>
        <v/>
      </c>
      <c r="AK2203" s="300" t="str">
        <f t="shared" si="1625"/>
        <v/>
      </c>
      <c r="AL2203" s="300" t="str">
        <f t="shared" si="1626"/>
        <v/>
      </c>
      <c r="AM2203" s="300" t="str">
        <f t="shared" si="1627"/>
        <v/>
      </c>
      <c r="AN2203" s="300" t="str">
        <f t="shared" si="1628"/>
        <v/>
      </c>
      <c r="AO2203" s="300" t="str">
        <f t="shared" si="1629"/>
        <v/>
      </c>
      <c r="AP2203" s="300" t="str">
        <f t="shared" si="1630"/>
        <v/>
      </c>
      <c r="AQ2203" s="300" t="str">
        <f t="shared" si="1631"/>
        <v/>
      </c>
      <c r="AR2203" s="306" t="str">
        <f t="shared" si="1632"/>
        <v/>
      </c>
      <c r="AS2203" s="300" t="str">
        <f t="shared" si="1633"/>
        <v/>
      </c>
      <c r="AT2203" s="300" t="str">
        <f t="shared" si="1634"/>
        <v/>
      </c>
      <c r="AU2203" s="192" t="str">
        <f t="shared" si="1635"/>
        <v>рбс</v>
      </c>
      <c r="AV2203" s="192" t="str">
        <f t="shared" si="1636"/>
        <v>рбс87520728общпро</v>
      </c>
      <c r="AW2203" s="191">
        <f t="shared" si="1637"/>
        <v>0</v>
      </c>
      <c r="AX2203" s="191">
        <f t="shared" si="1638"/>
        <v>0</v>
      </c>
      <c r="AY2203" s="191">
        <f t="shared" si="1639"/>
        <v>0</v>
      </c>
      <c r="AZ2203" s="191">
        <f t="shared" si="1640"/>
        <v>0</v>
      </c>
      <c r="BA2203" s="193">
        <f t="shared" si="1641"/>
        <v>1</v>
      </c>
      <c r="BB2203" s="193">
        <f t="shared" si="1642"/>
        <v>1</v>
      </c>
      <c r="BC2203" s="193">
        <f t="shared" si="1643"/>
        <v>1</v>
      </c>
      <c r="BD2203" s="191">
        <f t="shared" si="1605"/>
        <v>0</v>
      </c>
      <c r="BE2203" s="191">
        <f t="shared" si="1644"/>
        <v>0</v>
      </c>
      <c r="BF2203" s="210">
        <f t="shared" si="1645"/>
        <v>0</v>
      </c>
      <c r="BG2203" s="211">
        <f t="shared" si="1646"/>
        <v>0</v>
      </c>
      <c r="BH2203" s="289"/>
      <c r="BI2203" s="289"/>
      <c r="BL2203" s="233" t="str">
        <f t="shared" si="1647"/>
        <v/>
      </c>
    </row>
    <row r="2204" spans="1:64" ht="12" hidden="1" customHeight="1">
      <c r="A2204" s="333" t="s">
        <v>787</v>
      </c>
      <c r="B2204" s="381" t="s">
        <v>327</v>
      </c>
      <c r="C2204" s="333" t="s">
        <v>788</v>
      </c>
      <c r="D2204" s="381" t="s">
        <v>316</v>
      </c>
      <c r="E2204" s="381" t="s">
        <v>1451</v>
      </c>
      <c r="F2204" s="381" t="s">
        <v>609</v>
      </c>
      <c r="G2204" s="381" t="s">
        <v>395</v>
      </c>
      <c r="H2204" s="100" t="s">
        <v>653</v>
      </c>
      <c r="I2204" s="381" t="s">
        <v>339</v>
      </c>
      <c r="J2204" s="382">
        <v>14028.4</v>
      </c>
      <c r="K2204" s="382">
        <v>11228.4</v>
      </c>
      <c r="L2204" s="191" t="str">
        <f t="shared" si="1606"/>
        <v>875207280701011007588085229010</v>
      </c>
      <c r="M2204" s="192">
        <f t="array" ref="M2204">IF(COUNT(SEARCH(Удалить_Роспись_КВСР,$B2204)*SEARCH(Удалить_Роспись_ПБС,$C2204)*SEARCH(Удалить_Роспись_КФСР, $D2204)*SEARCH(Удалить_Роспись_КЦСР,$E2204)*SEARCH(Удалить_Роспись_КВР,$F2204)*SEARCH(Удалить_Роспись_ЭК,$H2204)*SEARCH(Удалить_Роспись_КР,$I2204))&gt;0,0,1)</f>
        <v>0</v>
      </c>
      <c r="N2204" s="192">
        <v>0</v>
      </c>
      <c r="O2204" s="192" t="str">
        <f t="shared" si="1607"/>
        <v/>
      </c>
      <c r="P2204" s="192" t="str">
        <f t="shared" si="1650"/>
        <v/>
      </c>
      <c r="Q2204" s="300" t="str">
        <f t="shared" si="1608"/>
        <v/>
      </c>
      <c r="R2204" s="300" t="str">
        <f t="shared" si="1609"/>
        <v/>
      </c>
      <c r="S2204" s="300" t="str">
        <f t="shared" si="1610"/>
        <v/>
      </c>
      <c r="T2204" s="192" t="str">
        <f t="shared" si="1611"/>
        <v/>
      </c>
      <c r="U2204" s="303" t="str">
        <f t="shared" si="1612"/>
        <v/>
      </c>
      <c r="V2204" s="300" t="str">
        <f t="shared" si="1613"/>
        <v/>
      </c>
      <c r="W2204" s="192" t="str">
        <f t="shared" si="1614"/>
        <v/>
      </c>
      <c r="X2204" s="303" t="str">
        <f t="shared" si="1615"/>
        <v/>
      </c>
      <c r="Y2204" s="300" t="str">
        <f t="shared" si="1616"/>
        <v/>
      </c>
      <c r="Z2204" s="300" t="str">
        <f t="shared" si="1617"/>
        <v/>
      </c>
      <c r="AA2204" s="303" t="str">
        <f t="shared" si="1618"/>
        <v/>
      </c>
      <c r="AB2204" s="300" t="str">
        <f t="shared" si="1619"/>
        <v/>
      </c>
      <c r="AC2204" s="300" t="str">
        <f t="shared" si="1620"/>
        <v/>
      </c>
      <c r="AD2204" s="300" t="str">
        <f t="shared" si="1621"/>
        <v/>
      </c>
      <c r="AE2204" s="192" t="str">
        <f t="shared" si="1622"/>
        <v/>
      </c>
      <c r="AF2204" s="192" t="str">
        <f t="shared" si="1623"/>
        <v/>
      </c>
      <c r="AG2204" s="192"/>
      <c r="AJ2204" s="300" t="str">
        <f t="shared" si="1624"/>
        <v/>
      </c>
      <c r="AK2204" s="300" t="str">
        <f t="shared" si="1625"/>
        <v/>
      </c>
      <c r="AL2204" s="300" t="str">
        <f t="shared" si="1626"/>
        <v/>
      </c>
      <c r="AM2204" s="300" t="str">
        <f t="shared" si="1627"/>
        <v/>
      </c>
      <c r="AN2204" s="300" t="str">
        <f t="shared" si="1628"/>
        <v/>
      </c>
      <c r="AO2204" s="300" t="str">
        <f t="shared" si="1629"/>
        <v/>
      </c>
      <c r="AP2204" s="300" t="str">
        <f t="shared" si="1630"/>
        <v/>
      </c>
      <c r="AQ2204" s="300" t="str">
        <f t="shared" si="1631"/>
        <v/>
      </c>
      <c r="AR2204" s="306" t="str">
        <f t="shared" si="1632"/>
        <v/>
      </c>
      <c r="AS2204" s="300" t="str">
        <f t="shared" si="1633"/>
        <v/>
      </c>
      <c r="AT2204" s="300" t="str">
        <f t="shared" si="1634"/>
        <v/>
      </c>
      <c r="AU2204" s="192" t="str">
        <f t="shared" si="1635"/>
        <v>рбс</v>
      </c>
      <c r="AV2204" s="192" t="str">
        <f t="shared" si="1636"/>
        <v>рбс87520728общпро</v>
      </c>
      <c r="AW2204" s="191">
        <f t="shared" si="1637"/>
        <v>0</v>
      </c>
      <c r="AX2204" s="191">
        <f t="shared" si="1638"/>
        <v>0</v>
      </c>
      <c r="AY2204" s="191">
        <f t="shared" si="1639"/>
        <v>0</v>
      </c>
      <c r="AZ2204" s="191">
        <f t="shared" si="1640"/>
        <v>0</v>
      </c>
      <c r="BA2204" s="193">
        <f t="shared" si="1641"/>
        <v>1</v>
      </c>
      <c r="BB2204" s="193">
        <f t="shared" si="1642"/>
        <v>1</v>
      </c>
      <c r="BC2204" s="193">
        <f t="shared" si="1643"/>
        <v>1</v>
      </c>
      <c r="BD2204" s="191">
        <f t="shared" si="1605"/>
        <v>0</v>
      </c>
      <c r="BE2204" s="191">
        <f t="shared" si="1644"/>
        <v>0</v>
      </c>
      <c r="BF2204" s="210">
        <f t="shared" si="1645"/>
        <v>0</v>
      </c>
      <c r="BG2204" s="211">
        <f t="shared" si="1646"/>
        <v>0</v>
      </c>
      <c r="BH2204" s="289"/>
      <c r="BI2204" s="289"/>
      <c r="BL2204" s="233" t="str">
        <f t="shared" si="1647"/>
        <v/>
      </c>
    </row>
    <row r="2205" spans="1:64" ht="12" customHeight="1">
      <c r="A2205" s="333" t="s">
        <v>1453</v>
      </c>
      <c r="B2205" s="381" t="s">
        <v>327</v>
      </c>
      <c r="C2205" s="333" t="s">
        <v>789</v>
      </c>
      <c r="D2205" s="381" t="s">
        <v>316</v>
      </c>
      <c r="E2205" s="381" t="s">
        <v>1443</v>
      </c>
      <c r="F2205" s="381" t="s">
        <v>608</v>
      </c>
      <c r="G2205" s="381" t="s">
        <v>385</v>
      </c>
      <c r="H2205" s="100" t="s">
        <v>653</v>
      </c>
      <c r="I2205" s="381" t="s">
        <v>505</v>
      </c>
      <c r="J2205" s="382">
        <v>729404</v>
      </c>
      <c r="K2205" s="382">
        <v>489542.34</v>
      </c>
      <c r="L2205" s="191" t="str">
        <f t="shared" si="1606"/>
        <v>875207040701011004001011121101</v>
      </c>
      <c r="M2205" s="192">
        <f t="array" ref="M2205">IF(COUNT(SEARCH(Удалить_Роспись_КВСР,$B2205)*SEARCH(Удалить_Роспись_ПБС,$C2205)*SEARCH(Удалить_Роспись_КФСР, $D2205)*SEARCH(Удалить_Роспись_КЦСР,$E2205)*SEARCH(Удалить_Роспись_КВР,$F2205)*SEARCH(Удалить_Роспись_ЭК,$H2205)*SEARCH(Удалить_Роспись_КР,$I2205))&gt;0,0,1)</f>
        <v>0</v>
      </c>
      <c r="N2205" s="192">
        <v>0</v>
      </c>
      <c r="O2205" s="192" t="str">
        <f t="shared" si="1607"/>
        <v/>
      </c>
      <c r="P2205" s="192" t="str">
        <f t="shared" si="1650"/>
        <v/>
      </c>
      <c r="Q2205" s="300" t="str">
        <f t="shared" si="1608"/>
        <v/>
      </c>
      <c r="R2205" s="300" t="str">
        <f t="shared" si="1609"/>
        <v/>
      </c>
      <c r="S2205" s="300" t="str">
        <f t="shared" si="1610"/>
        <v/>
      </c>
      <c r="T2205" s="192" t="str">
        <f t="shared" si="1611"/>
        <v/>
      </c>
      <c r="U2205" s="303" t="str">
        <f t="shared" si="1612"/>
        <v/>
      </c>
      <c r="V2205" s="300" t="str">
        <f t="shared" si="1613"/>
        <v/>
      </c>
      <c r="W2205" s="192" t="str">
        <f t="shared" si="1614"/>
        <v/>
      </c>
      <c r="X2205" s="303" t="str">
        <f t="shared" si="1615"/>
        <v/>
      </c>
      <c r="Y2205" s="300" t="str">
        <f t="shared" si="1616"/>
        <v/>
      </c>
      <c r="Z2205" s="300" t="str">
        <f t="shared" si="1617"/>
        <v/>
      </c>
      <c r="AA2205" s="303" t="str">
        <f t="shared" si="1618"/>
        <v/>
      </c>
      <c r="AB2205" s="300" t="str">
        <f t="shared" si="1619"/>
        <v/>
      </c>
      <c r="AC2205" s="300" t="str">
        <f t="shared" si="1620"/>
        <v/>
      </c>
      <c r="AD2205" s="300" t="str">
        <f t="shared" si="1621"/>
        <v/>
      </c>
      <c r="AE2205" s="192" t="str">
        <f t="shared" si="1622"/>
        <v/>
      </c>
      <c r="AF2205" s="192" t="str">
        <f t="shared" si="1623"/>
        <v/>
      </c>
      <c r="AG2205" s="192"/>
      <c r="AJ2205" s="300" t="str">
        <f t="shared" si="1624"/>
        <v/>
      </c>
      <c r="AK2205" s="300" t="str">
        <f t="shared" si="1625"/>
        <v/>
      </c>
      <c r="AL2205" s="300" t="str">
        <f t="shared" si="1626"/>
        <v/>
      </c>
      <c r="AM2205" s="300" t="str">
        <f t="shared" si="1627"/>
        <v/>
      </c>
      <c r="AN2205" s="300" t="str">
        <f t="shared" si="1628"/>
        <v/>
      </c>
      <c r="AO2205" s="300" t="str">
        <f t="shared" si="1629"/>
        <v/>
      </c>
      <c r="AP2205" s="300" t="str">
        <f t="shared" si="1630"/>
        <v/>
      </c>
      <c r="AQ2205" s="300" t="str">
        <f t="shared" si="1631"/>
        <v/>
      </c>
      <c r="AR2205" s="306" t="str">
        <f t="shared" si="1632"/>
        <v/>
      </c>
      <c r="AS2205" s="300" t="str">
        <f t="shared" si="1633"/>
        <v/>
      </c>
      <c r="AT2205" s="300" t="str">
        <f t="shared" si="1634"/>
        <v/>
      </c>
      <c r="AU2205" s="192" t="str">
        <f t="shared" si="1635"/>
        <v>рбс</v>
      </c>
      <c r="AV2205" s="192" t="str">
        <f t="shared" si="1636"/>
        <v>рбс87520704общопл</v>
      </c>
      <c r="AW2205" s="191">
        <f t="shared" si="1637"/>
        <v>0</v>
      </c>
      <c r="AX2205" s="191">
        <f t="shared" si="1638"/>
        <v>0</v>
      </c>
      <c r="AY2205" s="191">
        <f t="shared" si="1639"/>
        <v>0</v>
      </c>
      <c r="AZ2205" s="191">
        <f t="shared" si="1640"/>
        <v>0</v>
      </c>
      <c r="BA2205" s="193">
        <f t="shared" si="1641"/>
        <v>1</v>
      </c>
      <c r="BB2205" s="193">
        <f t="shared" si="1642"/>
        <v>1</v>
      </c>
      <c r="BC2205" s="193">
        <f t="shared" si="1643"/>
        <v>1</v>
      </c>
      <c r="BD2205" s="191">
        <f t="shared" si="1605"/>
        <v>0</v>
      </c>
      <c r="BE2205" s="191">
        <f t="shared" si="1644"/>
        <v>0</v>
      </c>
      <c r="BF2205" s="210">
        <f t="shared" si="1645"/>
        <v>0</v>
      </c>
      <c r="BG2205" s="211">
        <f t="shared" si="1646"/>
        <v>0</v>
      </c>
      <c r="BH2205" s="289"/>
      <c r="BI2205" s="289"/>
      <c r="BL2205" s="233" t="str">
        <f t="shared" si="1647"/>
        <v/>
      </c>
    </row>
    <row r="2206" spans="1:64" ht="12" customHeight="1">
      <c r="A2206" s="333" t="s">
        <v>1453</v>
      </c>
      <c r="B2206" s="381" t="s">
        <v>327</v>
      </c>
      <c r="C2206" s="333" t="s">
        <v>789</v>
      </c>
      <c r="D2206" s="381" t="s">
        <v>316</v>
      </c>
      <c r="E2206" s="381" t="s">
        <v>1443</v>
      </c>
      <c r="F2206" s="381" t="s">
        <v>589</v>
      </c>
      <c r="G2206" s="381" t="s">
        <v>386</v>
      </c>
      <c r="H2206" s="100" t="s">
        <v>653</v>
      </c>
      <c r="I2206" s="381" t="s">
        <v>505</v>
      </c>
      <c r="J2206" s="382">
        <v>2129</v>
      </c>
      <c r="K2206" s="382">
        <v>2129</v>
      </c>
      <c r="L2206" s="191" t="str">
        <f t="shared" si="1606"/>
        <v>875207040701011004001011221201</v>
      </c>
      <c r="M2206" s="192">
        <f t="array" ref="M2206">IF(COUNT(SEARCH(Удалить_Роспись_КВСР,$B2206)*SEARCH(Удалить_Роспись_ПБС,$C2206)*SEARCH(Удалить_Роспись_КФСР, $D2206)*SEARCH(Удалить_Роспись_КЦСР,$E2206)*SEARCH(Удалить_Роспись_КВР,$F2206)*SEARCH(Удалить_Роспись_ЭК,$H2206)*SEARCH(Удалить_Роспись_КР,$I2206))&gt;0,0,1)</f>
        <v>0</v>
      </c>
      <c r="N2206" s="192">
        <f>IF(COUNT(SEARCH(Удалить_Индекс_КВСР,$B2206)*SEARCH(Удалить_Индекс_ПБС,$C2206)*SEARCH(Удалить_Индекс_КФСР,$D2206)*SEARCH(Удалить_Индекс_КЦСР,$E2206)*SEARCH(Удалить_Индекс_КВР,$F2206)*SEARCH(Удалить_Индекс_ЭК,$H2206)*SEARCH(Удалить_Индекс_КР,$I2206))&gt;0,0,1)</f>
        <v>1</v>
      </c>
      <c r="O2206" s="192" t="str">
        <f t="shared" si="1607"/>
        <v/>
      </c>
      <c r="P2206" s="192" t="str">
        <f t="shared" si="1650"/>
        <v/>
      </c>
      <c r="Q2206" s="300" t="str">
        <f t="shared" si="1608"/>
        <v/>
      </c>
      <c r="R2206" s="300" t="str">
        <f t="shared" si="1609"/>
        <v/>
      </c>
      <c r="S2206" s="300" t="str">
        <f t="shared" si="1610"/>
        <v/>
      </c>
      <c r="T2206" s="192" t="str">
        <f t="shared" si="1611"/>
        <v/>
      </c>
      <c r="U2206" s="303" t="str">
        <f t="shared" si="1612"/>
        <v/>
      </c>
      <c r="V2206" s="300" t="str">
        <f t="shared" si="1613"/>
        <v/>
      </c>
      <c r="W2206" s="192" t="str">
        <f t="shared" si="1614"/>
        <v/>
      </c>
      <c r="X2206" s="303" t="str">
        <f t="shared" si="1615"/>
        <v/>
      </c>
      <c r="Y2206" s="300" t="str">
        <f t="shared" si="1616"/>
        <v/>
      </c>
      <c r="Z2206" s="300" t="str">
        <f t="shared" si="1617"/>
        <v/>
      </c>
      <c r="AA2206" s="303" t="str">
        <f t="shared" si="1618"/>
        <v/>
      </c>
      <c r="AB2206" s="300" t="str">
        <f t="shared" si="1619"/>
        <v/>
      </c>
      <c r="AC2206" s="300" t="str">
        <f t="shared" si="1620"/>
        <v/>
      </c>
      <c r="AD2206" s="300" t="str">
        <f t="shared" si="1621"/>
        <v/>
      </c>
      <c r="AE2206" s="192" t="str">
        <f t="shared" si="1622"/>
        <v/>
      </c>
      <c r="AF2206" s="192" t="str">
        <f t="shared" si="1623"/>
        <v/>
      </c>
      <c r="AG2206" s="192"/>
      <c r="AJ2206" s="300" t="str">
        <f t="shared" si="1624"/>
        <v/>
      </c>
      <c r="AK2206" s="300" t="str">
        <f t="shared" si="1625"/>
        <v/>
      </c>
      <c r="AL2206" s="300" t="str">
        <f t="shared" si="1626"/>
        <v/>
      </c>
      <c r="AM2206" s="300" t="str">
        <f t="shared" si="1627"/>
        <v/>
      </c>
      <c r="AN2206" s="300" t="str">
        <f t="shared" si="1628"/>
        <v/>
      </c>
      <c r="AO2206" s="300" t="str">
        <f t="shared" si="1629"/>
        <v/>
      </c>
      <c r="AP2206" s="300" t="str">
        <f t="shared" si="1630"/>
        <v/>
      </c>
      <c r="AQ2206" s="300" t="str">
        <f t="shared" si="1631"/>
        <v/>
      </c>
      <c r="AR2206" s="306" t="str">
        <f t="shared" si="1632"/>
        <v/>
      </c>
      <c r="AS2206" s="300" t="str">
        <f t="shared" si="1633"/>
        <v/>
      </c>
      <c r="AT2206" s="300" t="str">
        <f t="shared" si="1634"/>
        <v/>
      </c>
      <c r="AU2206" s="192" t="str">
        <f t="shared" si="1635"/>
        <v>рбс</v>
      </c>
      <c r="AV2206" s="192" t="str">
        <f t="shared" si="1636"/>
        <v>рбс87520704общпро</v>
      </c>
      <c r="AW2206" s="191">
        <f t="shared" si="1637"/>
        <v>0</v>
      </c>
      <c r="AX2206" s="191">
        <f t="shared" si="1638"/>
        <v>0</v>
      </c>
      <c r="AY2206" s="191">
        <f t="shared" si="1639"/>
        <v>2129</v>
      </c>
      <c r="AZ2206" s="191">
        <f t="shared" si="1640"/>
        <v>2129</v>
      </c>
      <c r="BA2206" s="193">
        <f t="shared" si="1641"/>
        <v>1</v>
      </c>
      <c r="BB2206" s="193">
        <f t="shared" si="1642"/>
        <v>1</v>
      </c>
      <c r="BC2206" s="193">
        <f t="shared" si="1643"/>
        <v>1</v>
      </c>
      <c r="BD2206" s="191">
        <f t="shared" si="1605"/>
        <v>2129</v>
      </c>
      <c r="BE2206" s="191">
        <f t="shared" si="1644"/>
        <v>2129</v>
      </c>
      <c r="BF2206" s="210">
        <f t="shared" si="1645"/>
        <v>2129</v>
      </c>
      <c r="BG2206" s="211">
        <f t="shared" si="1646"/>
        <v>2129</v>
      </c>
      <c r="BH2206" s="289"/>
      <c r="BI2206" s="289"/>
      <c r="BL2206" s="233" t="str">
        <f t="shared" si="1647"/>
        <v/>
      </c>
    </row>
    <row r="2207" spans="1:64" ht="12" customHeight="1">
      <c r="A2207" s="333" t="s">
        <v>1453</v>
      </c>
      <c r="B2207" s="381" t="s">
        <v>327</v>
      </c>
      <c r="C2207" s="333" t="s">
        <v>789</v>
      </c>
      <c r="D2207" s="381" t="s">
        <v>316</v>
      </c>
      <c r="E2207" s="381" t="s">
        <v>1443</v>
      </c>
      <c r="F2207" s="381" t="s">
        <v>902</v>
      </c>
      <c r="G2207" s="381" t="s">
        <v>387</v>
      </c>
      <c r="H2207" s="100" t="s">
        <v>653</v>
      </c>
      <c r="I2207" s="381" t="s">
        <v>505</v>
      </c>
      <c r="J2207" s="382">
        <v>220089.13</v>
      </c>
      <c r="K2207" s="382">
        <v>140983.35</v>
      </c>
      <c r="L2207" s="191" t="str">
        <f t="shared" si="1606"/>
        <v>875207040701011004001011921301</v>
      </c>
      <c r="M2207" s="192">
        <f t="array" ref="M2207">IF(COUNT(SEARCH(Удалить_Роспись_КВСР,$B2207)*SEARCH(Удалить_Роспись_ПБС,$C2207)*SEARCH(Удалить_Роспись_КФСР, $D2207)*SEARCH(Удалить_Роспись_КЦСР,$E2207)*SEARCH(Удалить_Роспись_КВР,$F2207)*SEARCH(Удалить_Роспись_ЭК,$H2207)*SEARCH(Удалить_Роспись_КР,$I2207))&gt;0,0,1)</f>
        <v>0</v>
      </c>
      <c r="N2207" s="192">
        <v>0</v>
      </c>
      <c r="O2207" s="192" t="str">
        <f t="shared" si="1607"/>
        <v/>
      </c>
      <c r="P2207" s="192" t="str">
        <f t="shared" si="1650"/>
        <v/>
      </c>
      <c r="Q2207" s="300" t="str">
        <f t="shared" si="1608"/>
        <v/>
      </c>
      <c r="R2207" s="300" t="str">
        <f t="shared" si="1609"/>
        <v/>
      </c>
      <c r="S2207" s="300" t="str">
        <f t="shared" si="1610"/>
        <v/>
      </c>
      <c r="T2207" s="192" t="str">
        <f t="shared" si="1611"/>
        <v/>
      </c>
      <c r="U2207" s="303" t="str">
        <f t="shared" si="1612"/>
        <v/>
      </c>
      <c r="V2207" s="300" t="str">
        <f t="shared" si="1613"/>
        <v/>
      </c>
      <c r="W2207" s="192" t="str">
        <f t="shared" si="1614"/>
        <v/>
      </c>
      <c r="X2207" s="303" t="str">
        <f t="shared" si="1615"/>
        <v/>
      </c>
      <c r="Y2207" s="300" t="str">
        <f t="shared" si="1616"/>
        <v/>
      </c>
      <c r="Z2207" s="300" t="str">
        <f t="shared" si="1617"/>
        <v/>
      </c>
      <c r="AA2207" s="303" t="str">
        <f t="shared" si="1618"/>
        <v/>
      </c>
      <c r="AB2207" s="300" t="str">
        <f t="shared" si="1619"/>
        <v/>
      </c>
      <c r="AC2207" s="300" t="str">
        <f t="shared" si="1620"/>
        <v/>
      </c>
      <c r="AD2207" s="300" t="str">
        <f t="shared" si="1621"/>
        <v/>
      </c>
      <c r="AE2207" s="192" t="str">
        <f t="shared" si="1622"/>
        <v/>
      </c>
      <c r="AF2207" s="192" t="str">
        <f t="shared" si="1623"/>
        <v/>
      </c>
      <c r="AG2207" s="192"/>
      <c r="AJ2207" s="300" t="str">
        <f t="shared" si="1624"/>
        <v/>
      </c>
      <c r="AK2207" s="300" t="str">
        <f t="shared" si="1625"/>
        <v/>
      </c>
      <c r="AL2207" s="300" t="str">
        <f t="shared" si="1626"/>
        <v/>
      </c>
      <c r="AM2207" s="300" t="str">
        <f t="shared" si="1627"/>
        <v/>
      </c>
      <c r="AN2207" s="300" t="str">
        <f t="shared" si="1628"/>
        <v/>
      </c>
      <c r="AO2207" s="300" t="str">
        <f t="shared" si="1629"/>
        <v/>
      </c>
      <c r="AP2207" s="300" t="str">
        <f t="shared" si="1630"/>
        <v/>
      </c>
      <c r="AQ2207" s="300" t="str">
        <f t="shared" si="1631"/>
        <v/>
      </c>
      <c r="AR2207" s="306" t="str">
        <f t="shared" si="1632"/>
        <v/>
      </c>
      <c r="AS2207" s="300" t="str">
        <f t="shared" si="1633"/>
        <v/>
      </c>
      <c r="AT2207" s="300" t="str">
        <f t="shared" si="1634"/>
        <v/>
      </c>
      <c r="AU2207" s="192" t="str">
        <f t="shared" si="1635"/>
        <v>рбс</v>
      </c>
      <c r="AV2207" s="192" t="str">
        <f t="shared" si="1636"/>
        <v>рбс87520704общопл</v>
      </c>
      <c r="AW2207" s="191">
        <f t="shared" si="1637"/>
        <v>0</v>
      </c>
      <c r="AX2207" s="191">
        <f t="shared" si="1638"/>
        <v>0</v>
      </c>
      <c r="AY2207" s="191">
        <f t="shared" si="1639"/>
        <v>0</v>
      </c>
      <c r="AZ2207" s="191">
        <f t="shared" si="1640"/>
        <v>0</v>
      </c>
      <c r="BA2207" s="193">
        <f t="shared" si="1641"/>
        <v>1</v>
      </c>
      <c r="BB2207" s="193">
        <f t="shared" si="1642"/>
        <v>1</v>
      </c>
      <c r="BC2207" s="193">
        <f t="shared" si="1643"/>
        <v>1</v>
      </c>
      <c r="BD2207" s="191">
        <f t="shared" si="1605"/>
        <v>0</v>
      </c>
      <c r="BE2207" s="191">
        <f t="shared" si="1644"/>
        <v>0</v>
      </c>
      <c r="BF2207" s="210">
        <f t="shared" si="1645"/>
        <v>0</v>
      </c>
      <c r="BG2207" s="211">
        <f t="shared" si="1646"/>
        <v>0</v>
      </c>
      <c r="BH2207" s="289"/>
      <c r="BI2207" s="289"/>
      <c r="BL2207" s="233" t="str">
        <f t="shared" si="1647"/>
        <v/>
      </c>
    </row>
    <row r="2208" spans="1:64" ht="12" customHeight="1">
      <c r="A2208" s="333" t="s">
        <v>1453</v>
      </c>
      <c r="B2208" s="381" t="s">
        <v>327</v>
      </c>
      <c r="C2208" s="333" t="s">
        <v>789</v>
      </c>
      <c r="D2208" s="381" t="s">
        <v>316</v>
      </c>
      <c r="E2208" s="381" t="s">
        <v>1443</v>
      </c>
      <c r="F2208" s="381" t="s">
        <v>586</v>
      </c>
      <c r="G2208" s="381" t="s">
        <v>391</v>
      </c>
      <c r="H2208" s="100" t="s">
        <v>653</v>
      </c>
      <c r="I2208" s="381" t="s">
        <v>505</v>
      </c>
      <c r="J2208" s="382">
        <v>14400</v>
      </c>
      <c r="K2208" s="382">
        <v>5674.19</v>
      </c>
      <c r="L2208" s="191" t="str">
        <f t="shared" si="1606"/>
        <v>875207040701011004001024422101</v>
      </c>
      <c r="M2208" s="192">
        <f t="array" ref="M2208">IF(COUNT(SEARCH(Удалить_Роспись_КВСР,$B2208)*SEARCH(Удалить_Роспись_ПБС,$C2208)*SEARCH(Удалить_Роспись_КФСР, $D2208)*SEARCH(Удалить_Роспись_КЦСР,$E2208)*SEARCH(Удалить_Роспись_КВР,$F2208)*SEARCH(Удалить_Роспись_ЭК,$H2208)*SEARCH(Удалить_Роспись_КР,$I2208))&gt;0,0,1)</f>
        <v>0</v>
      </c>
      <c r="N2208" s="192">
        <f>IF(COUNT(SEARCH(Удалить_Индекс_КВСР,$B2208)*SEARCH(Удалить_Индекс_ПБС,$C2208)*SEARCH(Удалить_Индекс_КФСР,$D2208)*SEARCH(Удалить_Индекс_КЦСР,$E2208)*SEARCH(Удалить_Индекс_КВР,$F2208)*SEARCH(Удалить_Индекс_ЭК,$H2208)*SEARCH(Удалить_Индекс_КР,$I2208))&gt;0,0,1)</f>
        <v>1</v>
      </c>
      <c r="O2208" s="192" t="str">
        <f t="shared" si="1607"/>
        <v/>
      </c>
      <c r="P2208" s="192" t="str">
        <f t="shared" si="1650"/>
        <v/>
      </c>
      <c r="Q2208" s="300" t="str">
        <f t="shared" si="1608"/>
        <v/>
      </c>
      <c r="R2208" s="300" t="str">
        <f t="shared" si="1609"/>
        <v/>
      </c>
      <c r="S2208" s="300" t="str">
        <f t="shared" si="1610"/>
        <v/>
      </c>
      <c r="T2208" s="192" t="str">
        <f t="shared" si="1611"/>
        <v/>
      </c>
      <c r="U2208" s="303" t="str">
        <f t="shared" si="1612"/>
        <v/>
      </c>
      <c r="V2208" s="300" t="str">
        <f t="shared" si="1613"/>
        <v/>
      </c>
      <c r="W2208" s="192" t="str">
        <f t="shared" si="1614"/>
        <v/>
      </c>
      <c r="X2208" s="303" t="str">
        <f t="shared" si="1615"/>
        <v/>
      </c>
      <c r="Y2208" s="300" t="str">
        <f t="shared" si="1616"/>
        <v/>
      </c>
      <c r="Z2208" s="300" t="str">
        <f t="shared" si="1617"/>
        <v/>
      </c>
      <c r="AA2208" s="303" t="str">
        <f t="shared" si="1618"/>
        <v/>
      </c>
      <c r="AB2208" s="300" t="str">
        <f t="shared" si="1619"/>
        <v/>
      </c>
      <c r="AC2208" s="300" t="str">
        <f t="shared" si="1620"/>
        <v/>
      </c>
      <c r="AD2208" s="300" t="str">
        <f t="shared" si="1621"/>
        <v/>
      </c>
      <c r="AE2208" s="192" t="str">
        <f t="shared" si="1622"/>
        <v/>
      </c>
      <c r="AF2208" s="192" t="str">
        <f t="shared" si="1623"/>
        <v/>
      </c>
      <c r="AG2208" s="192"/>
      <c r="AJ2208" s="300" t="str">
        <f t="shared" si="1624"/>
        <v/>
      </c>
      <c r="AK2208" s="300" t="str">
        <f t="shared" si="1625"/>
        <v/>
      </c>
      <c r="AL2208" s="300" t="str">
        <f t="shared" si="1626"/>
        <v/>
      </c>
      <c r="AM2208" s="300" t="str">
        <f t="shared" si="1627"/>
        <v/>
      </c>
      <c r="AN2208" s="300" t="str">
        <f t="shared" si="1628"/>
        <v/>
      </c>
      <c r="AO2208" s="300" t="str">
        <f t="shared" si="1629"/>
        <v/>
      </c>
      <c r="AP2208" s="300" t="str">
        <f t="shared" si="1630"/>
        <v/>
      </c>
      <c r="AQ2208" s="300" t="str">
        <f t="shared" si="1631"/>
        <v/>
      </c>
      <c r="AR2208" s="306" t="str">
        <f t="shared" si="1632"/>
        <v/>
      </c>
      <c r="AS2208" s="300" t="str">
        <f t="shared" si="1633"/>
        <v/>
      </c>
      <c r="AT2208" s="300" t="str">
        <f t="shared" si="1634"/>
        <v/>
      </c>
      <c r="AU2208" s="192" t="str">
        <f t="shared" si="1635"/>
        <v>рбс</v>
      </c>
      <c r="AV2208" s="192" t="str">
        <f t="shared" si="1636"/>
        <v>рбс87520704общпро</v>
      </c>
      <c r="AW2208" s="191">
        <f t="shared" si="1637"/>
        <v>0</v>
      </c>
      <c r="AX2208" s="191">
        <f t="shared" si="1638"/>
        <v>0</v>
      </c>
      <c r="AY2208" s="191">
        <f t="shared" si="1639"/>
        <v>14400</v>
      </c>
      <c r="AZ2208" s="191">
        <f t="shared" si="1640"/>
        <v>5674.19</v>
      </c>
      <c r="BA2208" s="193">
        <f t="shared" si="1641"/>
        <v>1</v>
      </c>
      <c r="BB2208" s="193">
        <f t="shared" si="1642"/>
        <v>1</v>
      </c>
      <c r="BC2208" s="193">
        <f t="shared" si="1643"/>
        <v>1</v>
      </c>
      <c r="BD2208" s="191">
        <f t="shared" si="1605"/>
        <v>14400</v>
      </c>
      <c r="BE2208" s="191">
        <f t="shared" si="1644"/>
        <v>5674.19</v>
      </c>
      <c r="BF2208" s="210">
        <f t="shared" si="1645"/>
        <v>14400</v>
      </c>
      <c r="BG2208" s="211">
        <f t="shared" si="1646"/>
        <v>14400</v>
      </c>
      <c r="BH2208" s="289"/>
      <c r="BI2208" s="289"/>
      <c r="BJ2208" s="228"/>
      <c r="BK2208" s="228"/>
      <c r="BL2208" s="233" t="str">
        <f t="shared" si="1647"/>
        <v/>
      </c>
    </row>
    <row r="2209" spans="1:64" ht="12" customHeight="1">
      <c r="A2209" s="333" t="s">
        <v>1453</v>
      </c>
      <c r="B2209" s="381" t="s">
        <v>327</v>
      </c>
      <c r="C2209" s="333" t="s">
        <v>789</v>
      </c>
      <c r="D2209" s="381" t="s">
        <v>316</v>
      </c>
      <c r="E2209" s="381" t="s">
        <v>1443</v>
      </c>
      <c r="F2209" s="381" t="s">
        <v>586</v>
      </c>
      <c r="G2209" s="381" t="s">
        <v>394</v>
      </c>
      <c r="H2209" s="100" t="s">
        <v>653</v>
      </c>
      <c r="I2209" s="381" t="s">
        <v>505</v>
      </c>
      <c r="J2209" s="382">
        <v>126871</v>
      </c>
      <c r="K2209" s="382">
        <v>98509.36</v>
      </c>
      <c r="L2209" s="191" t="str">
        <f t="shared" si="1606"/>
        <v>875207040701011004001024422501</v>
      </c>
      <c r="M2209" s="192">
        <f t="array" ref="M2209">IF(COUNT(SEARCH(Удалить_Роспись_КВСР,$B2209)*SEARCH(Удалить_Роспись_ПБС,$C2209)*SEARCH(Удалить_Роспись_КФСР, $D2209)*SEARCH(Удалить_Роспись_КЦСР,$E2209)*SEARCH(Удалить_Роспись_КВР,$F2209)*SEARCH(Удалить_Роспись_ЭК,$H2209)*SEARCH(Удалить_Роспись_КР,$I2209))&gt;0,0,1)</f>
        <v>0</v>
      </c>
      <c r="N2209" s="192">
        <f>IF(COUNT(SEARCH(Удалить_Индекс_КВСР,$B2209)*SEARCH(Удалить_Индекс_ПБС,$C2209)*SEARCH(Удалить_Индекс_КФСР,$D2209)*SEARCH(Удалить_Индекс_КЦСР,$E2209)*SEARCH(Удалить_Индекс_КВР,$F2209)*SEARCH(Удалить_Индекс_ЭК,$H2209)*SEARCH(Удалить_Индекс_КР,$I2209))&gt;0,0,1)</f>
        <v>1</v>
      </c>
      <c r="O2209" s="192" t="str">
        <f t="shared" si="1607"/>
        <v/>
      </c>
      <c r="P2209" s="192" t="str">
        <f t="shared" si="1650"/>
        <v/>
      </c>
      <c r="Q2209" s="300" t="str">
        <f t="shared" si="1608"/>
        <v/>
      </c>
      <c r="R2209" s="300" t="str">
        <f t="shared" si="1609"/>
        <v/>
      </c>
      <c r="S2209" s="300" t="str">
        <f t="shared" si="1610"/>
        <v/>
      </c>
      <c r="T2209" s="192" t="str">
        <f t="shared" si="1611"/>
        <v/>
      </c>
      <c r="U2209" s="303" t="str">
        <f t="shared" si="1612"/>
        <v/>
      </c>
      <c r="V2209" s="300" t="str">
        <f t="shared" si="1613"/>
        <v/>
      </c>
      <c r="W2209" s="192" t="str">
        <f t="shared" si="1614"/>
        <v/>
      </c>
      <c r="X2209" s="303" t="str">
        <f t="shared" si="1615"/>
        <v/>
      </c>
      <c r="Y2209" s="300" t="str">
        <f t="shared" si="1616"/>
        <v/>
      </c>
      <c r="Z2209" s="300" t="str">
        <f t="shared" si="1617"/>
        <v/>
      </c>
      <c r="AA2209" s="303" t="str">
        <f t="shared" si="1618"/>
        <v/>
      </c>
      <c r="AB2209" s="300" t="str">
        <f t="shared" si="1619"/>
        <v/>
      </c>
      <c r="AC2209" s="300" t="str">
        <f t="shared" si="1620"/>
        <v/>
      </c>
      <c r="AD2209" s="300" t="str">
        <f t="shared" si="1621"/>
        <v/>
      </c>
      <c r="AE2209" s="192" t="str">
        <f t="shared" si="1622"/>
        <v/>
      </c>
      <c r="AF2209" s="192" t="str">
        <f t="shared" si="1623"/>
        <v/>
      </c>
      <c r="AG2209" s="192"/>
      <c r="AJ2209" s="300" t="str">
        <f t="shared" si="1624"/>
        <v/>
      </c>
      <c r="AK2209" s="300" t="str">
        <f t="shared" si="1625"/>
        <v/>
      </c>
      <c r="AL2209" s="300" t="str">
        <f t="shared" si="1626"/>
        <v/>
      </c>
      <c r="AM2209" s="300" t="str">
        <f t="shared" si="1627"/>
        <v/>
      </c>
      <c r="AN2209" s="300" t="str">
        <f t="shared" si="1628"/>
        <v/>
      </c>
      <c r="AO2209" s="300" t="str">
        <f t="shared" si="1629"/>
        <v/>
      </c>
      <c r="AP2209" s="300" t="str">
        <f t="shared" si="1630"/>
        <v/>
      </c>
      <c r="AQ2209" s="300" t="str">
        <f t="shared" si="1631"/>
        <v/>
      </c>
      <c r="AR2209" s="306" t="str">
        <f t="shared" si="1632"/>
        <v/>
      </c>
      <c r="AS2209" s="300" t="str">
        <f t="shared" si="1633"/>
        <v/>
      </c>
      <c r="AT2209" s="300" t="str">
        <f t="shared" si="1634"/>
        <v/>
      </c>
      <c r="AU2209" s="192" t="str">
        <f t="shared" si="1635"/>
        <v>рбс</v>
      </c>
      <c r="AV2209" s="192" t="str">
        <f t="shared" si="1636"/>
        <v>рбс87520704общпро</v>
      </c>
      <c r="AW2209" s="191">
        <f t="shared" si="1637"/>
        <v>0</v>
      </c>
      <c r="AX2209" s="191">
        <f t="shared" si="1638"/>
        <v>0</v>
      </c>
      <c r="AY2209" s="191">
        <f t="shared" si="1639"/>
        <v>126871</v>
      </c>
      <c r="AZ2209" s="191">
        <f t="shared" si="1640"/>
        <v>98509.36</v>
      </c>
      <c r="BA2209" s="193">
        <f t="shared" si="1641"/>
        <v>1</v>
      </c>
      <c r="BB2209" s="193">
        <f t="shared" si="1642"/>
        <v>1</v>
      </c>
      <c r="BC2209" s="193">
        <f t="shared" si="1643"/>
        <v>1</v>
      </c>
      <c r="BD2209" s="191">
        <f t="shared" si="1605"/>
        <v>126871</v>
      </c>
      <c r="BE2209" s="191">
        <f t="shared" si="1644"/>
        <v>98509.36</v>
      </c>
      <c r="BF2209" s="210">
        <f t="shared" si="1645"/>
        <v>126871</v>
      </c>
      <c r="BG2209" s="211">
        <f t="shared" si="1646"/>
        <v>126871</v>
      </c>
      <c r="BH2209" s="289"/>
      <c r="BI2209" s="289"/>
      <c r="BL2209" s="233" t="str">
        <f t="shared" si="1647"/>
        <v/>
      </c>
    </row>
    <row r="2210" spans="1:64" ht="12" customHeight="1">
      <c r="A2210" s="333" t="s">
        <v>1453</v>
      </c>
      <c r="B2210" s="381" t="s">
        <v>327</v>
      </c>
      <c r="C2210" s="333" t="s">
        <v>789</v>
      </c>
      <c r="D2210" s="381" t="s">
        <v>316</v>
      </c>
      <c r="E2210" s="381" t="s">
        <v>1443</v>
      </c>
      <c r="F2210" s="381" t="s">
        <v>586</v>
      </c>
      <c r="G2210" s="381" t="s">
        <v>389</v>
      </c>
      <c r="H2210" s="100" t="s">
        <v>653</v>
      </c>
      <c r="I2210" s="381" t="s">
        <v>505</v>
      </c>
      <c r="J2210" s="382">
        <v>71100</v>
      </c>
      <c r="K2210" s="382">
        <v>45814.6</v>
      </c>
      <c r="L2210" s="191" t="str">
        <f t="shared" si="1606"/>
        <v>875207040701011004001024422601</v>
      </c>
      <c r="M2210" s="192">
        <f t="array" ref="M2210">IF(COUNT(SEARCH(Удалить_Роспись_КВСР,$B2210)*SEARCH(Удалить_Роспись_ПБС,$C2210)*SEARCH(Удалить_Роспись_КФСР, $D2210)*SEARCH(Удалить_Роспись_КЦСР,$E2210)*SEARCH(Удалить_Роспись_КВР,$F2210)*SEARCH(Удалить_Роспись_ЭК,$H2210)*SEARCH(Удалить_Роспись_КР,$I2210))&gt;0,0,1)</f>
        <v>0</v>
      </c>
      <c r="N2210" s="192">
        <f>IF(COUNT(SEARCH(Удалить_Индекс_КВСР,$B2210)*SEARCH(Удалить_Индекс_ПБС,$C2210)*SEARCH(Удалить_Индекс_КФСР,$D2210)*SEARCH(Удалить_Индекс_КЦСР,$E2210)*SEARCH(Удалить_Индекс_КВР,$F2210)*SEARCH(Удалить_Индекс_ЭК,$H2210)*SEARCH(Удалить_Индекс_КР,$I2210))&gt;0,0,1)</f>
        <v>1</v>
      </c>
      <c r="O2210" s="192" t="str">
        <f t="shared" si="1607"/>
        <v/>
      </c>
      <c r="P2210" s="192" t="str">
        <f t="shared" si="1650"/>
        <v/>
      </c>
      <c r="Q2210" s="300" t="str">
        <f t="shared" si="1608"/>
        <v/>
      </c>
      <c r="R2210" s="300" t="str">
        <f t="shared" si="1609"/>
        <v/>
      </c>
      <c r="S2210" s="300" t="str">
        <f t="shared" si="1610"/>
        <v/>
      </c>
      <c r="T2210" s="192" t="str">
        <f t="shared" si="1611"/>
        <v/>
      </c>
      <c r="U2210" s="303" t="str">
        <f t="shared" si="1612"/>
        <v/>
      </c>
      <c r="V2210" s="300" t="str">
        <f t="shared" si="1613"/>
        <v/>
      </c>
      <c r="W2210" s="192" t="str">
        <f t="shared" si="1614"/>
        <v/>
      </c>
      <c r="X2210" s="303" t="str">
        <f t="shared" si="1615"/>
        <v/>
      </c>
      <c r="Y2210" s="300" t="str">
        <f t="shared" si="1616"/>
        <v/>
      </c>
      <c r="Z2210" s="300" t="str">
        <f t="shared" si="1617"/>
        <v/>
      </c>
      <c r="AA2210" s="303" t="str">
        <f t="shared" si="1618"/>
        <v/>
      </c>
      <c r="AB2210" s="300" t="str">
        <f t="shared" si="1619"/>
        <v/>
      </c>
      <c r="AC2210" s="300" t="str">
        <f t="shared" si="1620"/>
        <v/>
      </c>
      <c r="AD2210" s="300" t="str">
        <f t="shared" si="1621"/>
        <v/>
      </c>
      <c r="AE2210" s="192" t="str">
        <f t="shared" si="1622"/>
        <v/>
      </c>
      <c r="AF2210" s="192" t="str">
        <f t="shared" si="1623"/>
        <v/>
      </c>
      <c r="AG2210" s="192"/>
      <c r="AJ2210" s="300" t="str">
        <f t="shared" si="1624"/>
        <v/>
      </c>
      <c r="AK2210" s="300" t="str">
        <f t="shared" si="1625"/>
        <v/>
      </c>
      <c r="AL2210" s="300" t="str">
        <f t="shared" si="1626"/>
        <v/>
      </c>
      <c r="AM2210" s="300" t="str">
        <f t="shared" si="1627"/>
        <v/>
      </c>
      <c r="AN2210" s="300" t="str">
        <f t="shared" si="1628"/>
        <v/>
      </c>
      <c r="AO2210" s="300" t="str">
        <f t="shared" si="1629"/>
        <v/>
      </c>
      <c r="AP2210" s="300" t="str">
        <f t="shared" si="1630"/>
        <v/>
      </c>
      <c r="AQ2210" s="300" t="str">
        <f t="shared" si="1631"/>
        <v/>
      </c>
      <c r="AR2210" s="306" t="str">
        <f t="shared" si="1632"/>
        <v/>
      </c>
      <c r="AS2210" s="300" t="str">
        <f t="shared" si="1633"/>
        <v/>
      </c>
      <c r="AT2210" s="300" t="str">
        <f t="shared" si="1634"/>
        <v/>
      </c>
      <c r="AU2210" s="192" t="str">
        <f t="shared" si="1635"/>
        <v>рбс</v>
      </c>
      <c r="AV2210" s="192" t="str">
        <f t="shared" si="1636"/>
        <v>рбс87520704общпро</v>
      </c>
      <c r="AW2210" s="191">
        <f t="shared" si="1637"/>
        <v>0</v>
      </c>
      <c r="AX2210" s="191">
        <f t="shared" si="1638"/>
        <v>0</v>
      </c>
      <c r="AY2210" s="191">
        <f t="shared" si="1639"/>
        <v>71100</v>
      </c>
      <c r="AZ2210" s="191">
        <f t="shared" si="1640"/>
        <v>45814.6</v>
      </c>
      <c r="BA2210" s="193">
        <f t="shared" si="1641"/>
        <v>1</v>
      </c>
      <c r="BB2210" s="193">
        <f t="shared" si="1642"/>
        <v>1</v>
      </c>
      <c r="BC2210" s="193">
        <f t="shared" si="1643"/>
        <v>1</v>
      </c>
      <c r="BD2210" s="191">
        <f t="shared" si="1605"/>
        <v>71100</v>
      </c>
      <c r="BE2210" s="191">
        <f t="shared" si="1644"/>
        <v>45814.6</v>
      </c>
      <c r="BF2210" s="210">
        <f t="shared" si="1645"/>
        <v>71100</v>
      </c>
      <c r="BG2210" s="211">
        <f t="shared" si="1646"/>
        <v>71100</v>
      </c>
      <c r="BH2210" s="289"/>
      <c r="BI2210" s="289"/>
      <c r="BL2210" s="233" t="str">
        <f t="shared" si="1647"/>
        <v/>
      </c>
    </row>
    <row r="2211" spans="1:64" ht="12" customHeight="1">
      <c r="A2211" s="333" t="s">
        <v>1453</v>
      </c>
      <c r="B2211" s="381" t="s">
        <v>327</v>
      </c>
      <c r="C2211" s="333" t="s">
        <v>789</v>
      </c>
      <c r="D2211" s="381" t="s">
        <v>316</v>
      </c>
      <c r="E2211" s="381" t="s">
        <v>1443</v>
      </c>
      <c r="F2211" s="381" t="s">
        <v>586</v>
      </c>
      <c r="G2211" s="381" t="s">
        <v>397</v>
      </c>
      <c r="H2211" s="100" t="s">
        <v>653</v>
      </c>
      <c r="I2211" s="381" t="s">
        <v>505</v>
      </c>
      <c r="J2211" s="382">
        <v>41225</v>
      </c>
      <c r="K2211" s="382">
        <v>34869.4</v>
      </c>
      <c r="L2211" s="191" t="str">
        <f t="shared" si="1606"/>
        <v>875207040701011004001024434001</v>
      </c>
      <c r="M2211" s="192">
        <f t="array" ref="M2211">IF(COUNT(SEARCH(Удалить_Роспись_КВСР,$B2211)*SEARCH(Удалить_Роспись_ПБС,$C2211)*SEARCH(Удалить_Роспись_КФСР, $D2211)*SEARCH(Удалить_Роспись_КЦСР,$E2211)*SEARCH(Удалить_Роспись_КВР,$F2211)*SEARCH(Удалить_Роспись_ЭК,$H2211)*SEARCH(Удалить_Роспись_КР,$I2211))&gt;0,0,1)</f>
        <v>0</v>
      </c>
      <c r="N2211" s="192">
        <f>IF(COUNT(SEARCH(Удалить_Индекс_КВСР,$B2211)*SEARCH(Удалить_Индекс_ПБС,$C2211)*SEARCH(Удалить_Индекс_КФСР,$D2211)*SEARCH(Удалить_Индекс_КЦСР,$E2211)*SEARCH(Удалить_Индекс_КВР,$F2211)*SEARCH(Удалить_Индекс_ЭК,$H2211)*SEARCH(Удалить_Индекс_КР,$I2211))&gt;0,0,1)</f>
        <v>1</v>
      </c>
      <c r="O2211" s="192" t="str">
        <f t="shared" si="1607"/>
        <v/>
      </c>
      <c r="P2211" s="192" t="str">
        <f t="shared" si="1650"/>
        <v/>
      </c>
      <c r="Q2211" s="300" t="str">
        <f t="shared" si="1608"/>
        <v/>
      </c>
      <c r="R2211" s="300" t="str">
        <f t="shared" si="1609"/>
        <v/>
      </c>
      <c r="S2211" s="300" t="str">
        <f t="shared" si="1610"/>
        <v/>
      </c>
      <c r="T2211" s="192" t="str">
        <f t="shared" si="1611"/>
        <v/>
      </c>
      <c r="U2211" s="303" t="str">
        <f t="shared" si="1612"/>
        <v/>
      </c>
      <c r="V2211" s="300" t="str">
        <f t="shared" si="1613"/>
        <v/>
      </c>
      <c r="W2211" s="192" t="str">
        <f t="shared" si="1614"/>
        <v/>
      </c>
      <c r="X2211" s="303" t="str">
        <f t="shared" si="1615"/>
        <v/>
      </c>
      <c r="Y2211" s="300" t="str">
        <f t="shared" si="1616"/>
        <v/>
      </c>
      <c r="Z2211" s="300" t="str">
        <f t="shared" si="1617"/>
        <v/>
      </c>
      <c r="AA2211" s="303" t="str">
        <f t="shared" si="1618"/>
        <v/>
      </c>
      <c r="AB2211" s="300" t="str">
        <f t="shared" si="1619"/>
        <v/>
      </c>
      <c r="AC2211" s="300" t="str">
        <f t="shared" si="1620"/>
        <v/>
      </c>
      <c r="AD2211" s="300" t="str">
        <f t="shared" si="1621"/>
        <v/>
      </c>
      <c r="AE2211" s="192" t="str">
        <f t="shared" si="1622"/>
        <v/>
      </c>
      <c r="AF2211" s="192" t="str">
        <f t="shared" si="1623"/>
        <v/>
      </c>
      <c r="AG2211" s="192"/>
      <c r="AJ2211" s="300" t="str">
        <f t="shared" si="1624"/>
        <v/>
      </c>
      <c r="AK2211" s="300" t="str">
        <f t="shared" si="1625"/>
        <v/>
      </c>
      <c r="AL2211" s="300" t="str">
        <f t="shared" si="1626"/>
        <v/>
      </c>
      <c r="AM2211" s="300" t="str">
        <f t="shared" si="1627"/>
        <v/>
      </c>
      <c r="AN2211" s="300" t="str">
        <f t="shared" si="1628"/>
        <v/>
      </c>
      <c r="AO2211" s="300" t="str">
        <f t="shared" si="1629"/>
        <v/>
      </c>
      <c r="AP2211" s="300" t="str">
        <f t="shared" si="1630"/>
        <v/>
      </c>
      <c r="AQ2211" s="300" t="str">
        <f t="shared" si="1631"/>
        <v/>
      </c>
      <c r="AR2211" s="306" t="str">
        <f t="shared" si="1632"/>
        <v/>
      </c>
      <c r="AS2211" s="300" t="str">
        <f t="shared" si="1633"/>
        <v/>
      </c>
      <c r="AT2211" s="300" t="str">
        <f t="shared" si="1634"/>
        <v/>
      </c>
      <c r="AU2211" s="192" t="str">
        <f t="shared" si="1635"/>
        <v>рбс</v>
      </c>
      <c r="AV2211" s="192" t="str">
        <f t="shared" si="1636"/>
        <v>рбс87520704общпро</v>
      </c>
      <c r="AW2211" s="191">
        <f t="shared" si="1637"/>
        <v>0</v>
      </c>
      <c r="AX2211" s="191">
        <f t="shared" si="1638"/>
        <v>0</v>
      </c>
      <c r="AY2211" s="191">
        <f t="shared" si="1639"/>
        <v>41225</v>
      </c>
      <c r="AZ2211" s="191">
        <f t="shared" si="1640"/>
        <v>34869.4</v>
      </c>
      <c r="BA2211" s="193">
        <f t="shared" si="1641"/>
        <v>1</v>
      </c>
      <c r="BB2211" s="193">
        <f t="shared" si="1642"/>
        <v>1</v>
      </c>
      <c r="BC2211" s="193">
        <f t="shared" si="1643"/>
        <v>1</v>
      </c>
      <c r="BD2211" s="191">
        <f t="shared" si="1605"/>
        <v>41225</v>
      </c>
      <c r="BE2211" s="191">
        <f t="shared" si="1644"/>
        <v>34869.4</v>
      </c>
      <c r="BF2211" s="210">
        <f t="shared" si="1645"/>
        <v>41225</v>
      </c>
      <c r="BG2211" s="211">
        <f t="shared" si="1646"/>
        <v>41225</v>
      </c>
      <c r="BH2211" s="289"/>
      <c r="BI2211" s="289"/>
      <c r="BL2211" s="233" t="str">
        <f t="shared" si="1647"/>
        <v/>
      </c>
    </row>
    <row r="2212" spans="1:64" ht="12" customHeight="1">
      <c r="A2212" s="333" t="s">
        <v>1453</v>
      </c>
      <c r="B2212" s="381" t="s">
        <v>327</v>
      </c>
      <c r="C2212" s="333" t="s">
        <v>789</v>
      </c>
      <c r="D2212" s="381" t="s">
        <v>316</v>
      </c>
      <c r="E2212" s="381" t="s">
        <v>1443</v>
      </c>
      <c r="F2212" s="381" t="s">
        <v>658</v>
      </c>
      <c r="G2212" s="381" t="s">
        <v>395</v>
      </c>
      <c r="H2212" s="100" t="s">
        <v>653</v>
      </c>
      <c r="I2212" s="381" t="s">
        <v>505</v>
      </c>
      <c r="J2212" s="382">
        <v>190.87</v>
      </c>
      <c r="K2212" s="382">
        <v>10.45</v>
      </c>
      <c r="L2212" s="191" t="str">
        <f t="shared" si="1606"/>
        <v>875207040701011004001085329001</v>
      </c>
      <c r="M2212" s="192">
        <f t="array" ref="M2212">IF(COUNT(SEARCH(Удалить_Роспись_КВСР,$B2212)*SEARCH(Удалить_Роспись_ПБС,$C2212)*SEARCH(Удалить_Роспись_КФСР, $D2212)*SEARCH(Удалить_Роспись_КЦСР,$E2212)*SEARCH(Удалить_Роспись_КВР,$F2212)*SEARCH(Удалить_Роспись_ЭК,$H2212)*SEARCH(Удалить_Роспись_КР,$I2212))&gt;0,0,1)</f>
        <v>0</v>
      </c>
      <c r="N2212" s="192">
        <v>0</v>
      </c>
      <c r="O2212" s="192" t="str">
        <f t="shared" si="1607"/>
        <v/>
      </c>
      <c r="P2212" s="192" t="str">
        <f t="shared" si="1650"/>
        <v/>
      </c>
      <c r="Q2212" s="300" t="str">
        <f t="shared" si="1608"/>
        <v/>
      </c>
      <c r="R2212" s="300" t="str">
        <f t="shared" si="1609"/>
        <v/>
      </c>
      <c r="S2212" s="300" t="str">
        <f t="shared" si="1610"/>
        <v/>
      </c>
      <c r="T2212" s="192" t="str">
        <f t="shared" si="1611"/>
        <v/>
      </c>
      <c r="U2212" s="303" t="str">
        <f t="shared" si="1612"/>
        <v/>
      </c>
      <c r="V2212" s="300" t="str">
        <f t="shared" si="1613"/>
        <v/>
      </c>
      <c r="W2212" s="192" t="str">
        <f t="shared" si="1614"/>
        <v/>
      </c>
      <c r="X2212" s="303" t="str">
        <f t="shared" si="1615"/>
        <v/>
      </c>
      <c r="Y2212" s="300" t="str">
        <f t="shared" si="1616"/>
        <v/>
      </c>
      <c r="Z2212" s="300" t="str">
        <f t="shared" si="1617"/>
        <v/>
      </c>
      <c r="AA2212" s="303" t="str">
        <f t="shared" si="1618"/>
        <v/>
      </c>
      <c r="AB2212" s="300" t="str">
        <f t="shared" si="1619"/>
        <v/>
      </c>
      <c r="AC2212" s="300" t="str">
        <f t="shared" si="1620"/>
        <v/>
      </c>
      <c r="AD2212" s="300" t="str">
        <f t="shared" si="1621"/>
        <v/>
      </c>
      <c r="AE2212" s="192" t="str">
        <f t="shared" si="1622"/>
        <v/>
      </c>
      <c r="AF2212" s="192" t="str">
        <f t="shared" si="1623"/>
        <v/>
      </c>
      <c r="AG2212" s="192"/>
      <c r="AJ2212" s="300" t="str">
        <f t="shared" si="1624"/>
        <v/>
      </c>
      <c r="AK2212" s="300" t="str">
        <f t="shared" si="1625"/>
        <v/>
      </c>
      <c r="AL2212" s="300" t="str">
        <f t="shared" si="1626"/>
        <v/>
      </c>
      <c r="AM2212" s="300" t="str">
        <f t="shared" si="1627"/>
        <v/>
      </c>
      <c r="AN2212" s="300" t="str">
        <f t="shared" si="1628"/>
        <v/>
      </c>
      <c r="AO2212" s="300" t="str">
        <f t="shared" si="1629"/>
        <v/>
      </c>
      <c r="AP2212" s="300" t="str">
        <f t="shared" si="1630"/>
        <v/>
      </c>
      <c r="AQ2212" s="300" t="str">
        <f t="shared" si="1631"/>
        <v/>
      </c>
      <c r="AR2212" s="306" t="str">
        <f t="shared" si="1632"/>
        <v/>
      </c>
      <c r="AS2212" s="300" t="str">
        <f t="shared" si="1633"/>
        <v/>
      </c>
      <c r="AT2212" s="300" t="str">
        <f t="shared" si="1634"/>
        <v/>
      </c>
      <c r="AU2212" s="192" t="str">
        <f t="shared" si="1635"/>
        <v>рбс</v>
      </c>
      <c r="AV2212" s="192" t="str">
        <f t="shared" si="1636"/>
        <v>рбс87520704общпро</v>
      </c>
      <c r="AW2212" s="191">
        <f t="shared" si="1637"/>
        <v>0</v>
      </c>
      <c r="AX2212" s="191">
        <f t="shared" si="1638"/>
        <v>0</v>
      </c>
      <c r="AY2212" s="191">
        <f t="shared" si="1639"/>
        <v>0</v>
      </c>
      <c r="AZ2212" s="191">
        <f t="shared" si="1640"/>
        <v>0</v>
      </c>
      <c r="BA2212" s="193">
        <f t="shared" si="1641"/>
        <v>1</v>
      </c>
      <c r="BB2212" s="193">
        <f t="shared" si="1642"/>
        <v>1</v>
      </c>
      <c r="BC2212" s="193">
        <f t="shared" si="1643"/>
        <v>1</v>
      </c>
      <c r="BD2212" s="191">
        <f t="shared" si="1605"/>
        <v>0</v>
      </c>
      <c r="BE2212" s="191">
        <f t="shared" si="1644"/>
        <v>0</v>
      </c>
      <c r="BF2212" s="210">
        <f t="shared" si="1645"/>
        <v>0</v>
      </c>
      <c r="BG2212" s="211">
        <f t="shared" si="1646"/>
        <v>0</v>
      </c>
      <c r="BH2212" s="289"/>
      <c r="BI2212" s="289"/>
      <c r="BL2212" s="233" t="str">
        <f t="shared" si="1647"/>
        <v/>
      </c>
    </row>
    <row r="2213" spans="1:64" ht="12" customHeight="1">
      <c r="A2213" s="333" t="s">
        <v>1453</v>
      </c>
      <c r="B2213" s="381" t="s">
        <v>327</v>
      </c>
      <c r="C2213" s="333" t="s">
        <v>789</v>
      </c>
      <c r="D2213" s="381" t="s">
        <v>316</v>
      </c>
      <c r="E2213" s="381" t="s">
        <v>1444</v>
      </c>
      <c r="F2213" s="381" t="s">
        <v>608</v>
      </c>
      <c r="G2213" s="381" t="s">
        <v>385</v>
      </c>
      <c r="H2213" s="100" t="s">
        <v>653</v>
      </c>
      <c r="I2213" s="381" t="s">
        <v>505</v>
      </c>
      <c r="J2213" s="382">
        <v>722390</v>
      </c>
      <c r="K2213" s="382">
        <v>622415.26</v>
      </c>
      <c r="L2213" s="191" t="str">
        <f t="shared" si="1606"/>
        <v>875207040701011004101011121101</v>
      </c>
      <c r="M2213" s="192">
        <f t="array" ref="M2213">IF(COUNT(SEARCH(Удалить_Роспись_КВСР,$B2213)*SEARCH(Удалить_Роспись_ПБС,$C2213)*SEARCH(Удалить_Роспись_КФСР, $D2213)*SEARCH(Удалить_Роспись_КЦСР,$E2213)*SEARCH(Удалить_Роспись_КВР,$F2213)*SEARCH(Удалить_Роспись_ЭК,$H2213)*SEARCH(Удалить_Роспись_КР,$I2213))&gt;0,0,1)</f>
        <v>0</v>
      </c>
      <c r="N2213" s="192">
        <v>0</v>
      </c>
      <c r="O2213" s="192" t="str">
        <f t="shared" si="1607"/>
        <v/>
      </c>
      <c r="P2213" s="192" t="str">
        <f t="shared" si="1650"/>
        <v/>
      </c>
      <c r="Q2213" s="300" t="str">
        <f t="shared" si="1608"/>
        <v/>
      </c>
      <c r="R2213" s="300" t="str">
        <f t="shared" si="1609"/>
        <v/>
      </c>
      <c r="S2213" s="300" t="str">
        <f t="shared" si="1610"/>
        <v/>
      </c>
      <c r="T2213" s="192" t="str">
        <f t="shared" si="1611"/>
        <v/>
      </c>
      <c r="U2213" s="303" t="str">
        <f t="shared" si="1612"/>
        <v/>
      </c>
      <c r="V2213" s="300" t="str">
        <f t="shared" si="1613"/>
        <v/>
      </c>
      <c r="W2213" s="192" t="str">
        <f t="shared" si="1614"/>
        <v/>
      </c>
      <c r="X2213" s="303" t="str">
        <f t="shared" si="1615"/>
        <v/>
      </c>
      <c r="Y2213" s="300" t="str">
        <f t="shared" si="1616"/>
        <v/>
      </c>
      <c r="Z2213" s="300" t="str">
        <f t="shared" si="1617"/>
        <v/>
      </c>
      <c r="AA2213" s="303" t="str">
        <f t="shared" si="1618"/>
        <v/>
      </c>
      <c r="AB2213" s="300" t="str">
        <f t="shared" si="1619"/>
        <v/>
      </c>
      <c r="AC2213" s="300" t="str">
        <f t="shared" si="1620"/>
        <v/>
      </c>
      <c r="AD2213" s="300" t="str">
        <f t="shared" si="1621"/>
        <v/>
      </c>
      <c r="AE2213" s="192" t="str">
        <f t="shared" si="1622"/>
        <v/>
      </c>
      <c r="AF2213" s="192" t="str">
        <f t="shared" si="1623"/>
        <v/>
      </c>
      <c r="AG2213" s="192"/>
      <c r="AJ2213" s="300" t="str">
        <f t="shared" si="1624"/>
        <v/>
      </c>
      <c r="AK2213" s="300" t="str">
        <f t="shared" si="1625"/>
        <v/>
      </c>
      <c r="AL2213" s="300" t="str">
        <f t="shared" si="1626"/>
        <v/>
      </c>
      <c r="AM2213" s="300" t="str">
        <f t="shared" si="1627"/>
        <v/>
      </c>
      <c r="AN2213" s="300" t="str">
        <f t="shared" si="1628"/>
        <v/>
      </c>
      <c r="AO2213" s="300" t="str">
        <f t="shared" si="1629"/>
        <v/>
      </c>
      <c r="AP2213" s="300" t="str">
        <f t="shared" si="1630"/>
        <v/>
      </c>
      <c r="AQ2213" s="300" t="str">
        <f t="shared" si="1631"/>
        <v/>
      </c>
      <c r="AR2213" s="306" t="str">
        <f t="shared" si="1632"/>
        <v/>
      </c>
      <c r="AS2213" s="300" t="str">
        <f t="shared" si="1633"/>
        <v/>
      </c>
      <c r="AT2213" s="300" t="str">
        <f t="shared" si="1634"/>
        <v/>
      </c>
      <c r="AU2213" s="192" t="str">
        <f t="shared" si="1635"/>
        <v>рбс</v>
      </c>
      <c r="AV2213" s="192" t="str">
        <f t="shared" si="1636"/>
        <v>рбс87520704общопл</v>
      </c>
      <c r="AW2213" s="191">
        <f t="shared" si="1637"/>
        <v>0</v>
      </c>
      <c r="AX2213" s="191">
        <f t="shared" si="1638"/>
        <v>0</v>
      </c>
      <c r="AY2213" s="191">
        <f t="shared" si="1639"/>
        <v>0</v>
      </c>
      <c r="AZ2213" s="191">
        <f t="shared" si="1640"/>
        <v>0</v>
      </c>
      <c r="BA2213" s="193">
        <f t="shared" si="1641"/>
        <v>1</v>
      </c>
      <c r="BB2213" s="193">
        <f t="shared" si="1642"/>
        <v>1</v>
      </c>
      <c r="BC2213" s="193">
        <f t="shared" si="1643"/>
        <v>1</v>
      </c>
      <c r="BD2213" s="191">
        <f t="shared" si="1605"/>
        <v>0</v>
      </c>
      <c r="BE2213" s="191">
        <f t="shared" si="1644"/>
        <v>0</v>
      </c>
      <c r="BF2213" s="210">
        <f t="shared" si="1645"/>
        <v>0</v>
      </c>
      <c r="BG2213" s="211">
        <f t="shared" si="1646"/>
        <v>0</v>
      </c>
      <c r="BH2213" s="289"/>
      <c r="BI2213" s="289"/>
      <c r="BL2213" s="233" t="str">
        <f t="shared" si="1647"/>
        <v/>
      </c>
    </row>
    <row r="2214" spans="1:64" ht="12" customHeight="1">
      <c r="A2214" s="333" t="s">
        <v>1453</v>
      </c>
      <c r="B2214" s="381" t="s">
        <v>327</v>
      </c>
      <c r="C2214" s="333" t="s">
        <v>789</v>
      </c>
      <c r="D2214" s="381" t="s">
        <v>316</v>
      </c>
      <c r="E2214" s="381" t="s">
        <v>1444</v>
      </c>
      <c r="F2214" s="381" t="s">
        <v>902</v>
      </c>
      <c r="G2214" s="381" t="s">
        <v>387</v>
      </c>
      <c r="H2214" s="100" t="s">
        <v>653</v>
      </c>
      <c r="I2214" s="381" t="s">
        <v>505</v>
      </c>
      <c r="J2214" s="382">
        <v>214853</v>
      </c>
      <c r="K2214" s="382">
        <v>185936.32</v>
      </c>
      <c r="L2214" s="191" t="str">
        <f t="shared" si="1606"/>
        <v>875207040701011004101011921301</v>
      </c>
      <c r="M2214" s="192">
        <f t="array" ref="M2214">IF(COUNT(SEARCH(Удалить_Роспись_КВСР,$B2214)*SEARCH(Удалить_Роспись_ПБС,$C2214)*SEARCH(Удалить_Роспись_КФСР, $D2214)*SEARCH(Удалить_Роспись_КЦСР,$E2214)*SEARCH(Удалить_Роспись_КВР,$F2214)*SEARCH(Удалить_Роспись_ЭК,$H2214)*SEARCH(Удалить_Роспись_КР,$I2214))&gt;0,0,1)</f>
        <v>0</v>
      </c>
      <c r="N2214" s="192">
        <v>0</v>
      </c>
      <c r="O2214" s="192" t="str">
        <f t="shared" si="1607"/>
        <v/>
      </c>
      <c r="P2214" s="192" t="str">
        <f t="shared" si="1650"/>
        <v/>
      </c>
      <c r="Q2214" s="300" t="str">
        <f t="shared" si="1608"/>
        <v/>
      </c>
      <c r="R2214" s="300" t="str">
        <f t="shared" si="1609"/>
        <v/>
      </c>
      <c r="S2214" s="300" t="str">
        <f t="shared" si="1610"/>
        <v/>
      </c>
      <c r="T2214" s="192" t="str">
        <f t="shared" si="1611"/>
        <v/>
      </c>
      <c r="U2214" s="303" t="str">
        <f t="shared" si="1612"/>
        <v/>
      </c>
      <c r="V2214" s="300" t="str">
        <f t="shared" si="1613"/>
        <v/>
      </c>
      <c r="W2214" s="192" t="str">
        <f t="shared" si="1614"/>
        <v/>
      </c>
      <c r="X2214" s="303" t="str">
        <f t="shared" si="1615"/>
        <v/>
      </c>
      <c r="Y2214" s="300" t="str">
        <f t="shared" si="1616"/>
        <v/>
      </c>
      <c r="Z2214" s="300" t="str">
        <f t="shared" si="1617"/>
        <v/>
      </c>
      <c r="AA2214" s="303" t="str">
        <f t="shared" si="1618"/>
        <v/>
      </c>
      <c r="AB2214" s="300" t="str">
        <f t="shared" si="1619"/>
        <v/>
      </c>
      <c r="AC2214" s="300" t="str">
        <f t="shared" si="1620"/>
        <v/>
      </c>
      <c r="AD2214" s="300" t="str">
        <f t="shared" si="1621"/>
        <v/>
      </c>
      <c r="AE2214" s="192" t="str">
        <f t="shared" si="1622"/>
        <v/>
      </c>
      <c r="AF2214" s="192" t="str">
        <f t="shared" si="1623"/>
        <v/>
      </c>
      <c r="AG2214" s="192"/>
      <c r="AJ2214" s="300" t="str">
        <f t="shared" si="1624"/>
        <v/>
      </c>
      <c r="AK2214" s="300" t="str">
        <f t="shared" si="1625"/>
        <v/>
      </c>
      <c r="AL2214" s="300" t="str">
        <f t="shared" si="1626"/>
        <v/>
      </c>
      <c r="AM2214" s="300" t="str">
        <f t="shared" si="1627"/>
        <v/>
      </c>
      <c r="AN2214" s="300" t="str">
        <f t="shared" si="1628"/>
        <v/>
      </c>
      <c r="AO2214" s="300" t="str">
        <f t="shared" si="1629"/>
        <v/>
      </c>
      <c r="AP2214" s="300" t="str">
        <f t="shared" si="1630"/>
        <v/>
      </c>
      <c r="AQ2214" s="300" t="str">
        <f t="shared" si="1631"/>
        <v/>
      </c>
      <c r="AR2214" s="306" t="str">
        <f t="shared" si="1632"/>
        <v/>
      </c>
      <c r="AS2214" s="300" t="str">
        <f t="shared" si="1633"/>
        <v/>
      </c>
      <c r="AT2214" s="300" t="str">
        <f t="shared" si="1634"/>
        <v/>
      </c>
      <c r="AU2214" s="192" t="str">
        <f t="shared" si="1635"/>
        <v>рбс</v>
      </c>
      <c r="AV2214" s="192" t="str">
        <f t="shared" si="1636"/>
        <v>рбс87520704общопл</v>
      </c>
      <c r="AW2214" s="191">
        <f t="shared" si="1637"/>
        <v>0</v>
      </c>
      <c r="AX2214" s="191">
        <f t="shared" si="1638"/>
        <v>0</v>
      </c>
      <c r="AY2214" s="191">
        <f t="shared" si="1639"/>
        <v>0</v>
      </c>
      <c r="AZ2214" s="191">
        <f t="shared" si="1640"/>
        <v>0</v>
      </c>
      <c r="BA2214" s="193">
        <f t="shared" si="1641"/>
        <v>1</v>
      </c>
      <c r="BB2214" s="193">
        <f t="shared" si="1642"/>
        <v>1</v>
      </c>
      <c r="BC2214" s="193">
        <f t="shared" si="1643"/>
        <v>1</v>
      </c>
      <c r="BD2214" s="191">
        <f t="shared" si="1605"/>
        <v>0</v>
      </c>
      <c r="BE2214" s="191">
        <f t="shared" si="1644"/>
        <v>0</v>
      </c>
      <c r="BF2214" s="210">
        <f t="shared" si="1645"/>
        <v>0</v>
      </c>
      <c r="BG2214" s="211">
        <f t="shared" si="1646"/>
        <v>0</v>
      </c>
      <c r="BH2214" s="289"/>
      <c r="BI2214" s="289"/>
      <c r="BL2214" s="233" t="str">
        <f t="shared" si="1647"/>
        <v/>
      </c>
    </row>
    <row r="2215" spans="1:64" ht="12" customHeight="1">
      <c r="A2215" s="333" t="s">
        <v>1453</v>
      </c>
      <c r="B2215" s="381" t="s">
        <v>327</v>
      </c>
      <c r="C2215" s="333" t="s">
        <v>789</v>
      </c>
      <c r="D2215" s="381" t="s">
        <v>316</v>
      </c>
      <c r="E2215" s="381" t="s">
        <v>1445</v>
      </c>
      <c r="F2215" s="381" t="s">
        <v>589</v>
      </c>
      <c r="G2215" s="381" t="s">
        <v>386</v>
      </c>
      <c r="H2215" s="100" t="s">
        <v>653</v>
      </c>
      <c r="I2215" s="381" t="s">
        <v>505</v>
      </c>
      <c r="J2215" s="382">
        <v>100000</v>
      </c>
      <c r="K2215" s="382">
        <v>70640</v>
      </c>
      <c r="L2215" s="191" t="str">
        <f t="shared" si="1606"/>
        <v>875207040701011004701011221201</v>
      </c>
      <c r="M2215" s="192">
        <f t="array" ref="M2215">IF(COUNT(SEARCH(Удалить_Роспись_КВСР,$B2215)*SEARCH(Удалить_Роспись_ПБС,$C2215)*SEARCH(Удалить_Роспись_КФСР, $D2215)*SEARCH(Удалить_Роспись_КЦСР,$E2215)*SEARCH(Удалить_Роспись_КВР,$F2215)*SEARCH(Удалить_Роспись_ЭК,$H2215)*SEARCH(Удалить_Роспись_КР,$I2215))&gt;0,0,1)</f>
        <v>0</v>
      </c>
      <c r="N2215" s="192">
        <f>IF(COUNT(SEARCH(Удалить_Индекс_КВСР,$B2215)*SEARCH(Удалить_Индекс_ПБС,$C2215)*SEARCH(Удалить_Индекс_КФСР,$D2215)*SEARCH(Удалить_Индекс_КЦСР,$E2215)*SEARCH(Удалить_Индекс_КВР,$F2215)*SEARCH(Удалить_Индекс_ЭК,$H2215)*SEARCH(Удалить_Индекс_КР,$I2215))&gt;0,0,1)</f>
        <v>1</v>
      </c>
      <c r="O2215" s="192" t="str">
        <f t="shared" si="1607"/>
        <v/>
      </c>
      <c r="P2215" s="192" t="str">
        <f t="shared" si="1650"/>
        <v/>
      </c>
      <c r="Q2215" s="300" t="str">
        <f t="shared" si="1608"/>
        <v/>
      </c>
      <c r="R2215" s="300" t="str">
        <f t="shared" si="1609"/>
        <v/>
      </c>
      <c r="S2215" s="300" t="str">
        <f t="shared" si="1610"/>
        <v/>
      </c>
      <c r="T2215" s="192" t="str">
        <f t="shared" si="1611"/>
        <v/>
      </c>
      <c r="U2215" s="303" t="str">
        <f t="shared" si="1612"/>
        <v/>
      </c>
      <c r="V2215" s="300" t="str">
        <f t="shared" si="1613"/>
        <v/>
      </c>
      <c r="W2215" s="192" t="str">
        <f t="shared" si="1614"/>
        <v/>
      </c>
      <c r="X2215" s="303" t="str">
        <f t="shared" si="1615"/>
        <v/>
      </c>
      <c r="Y2215" s="300" t="str">
        <f t="shared" si="1616"/>
        <v/>
      </c>
      <c r="Z2215" s="300" t="str">
        <f t="shared" si="1617"/>
        <v/>
      </c>
      <c r="AA2215" s="303" t="str">
        <f t="shared" si="1618"/>
        <v/>
      </c>
      <c r="AB2215" s="300" t="str">
        <f t="shared" si="1619"/>
        <v/>
      </c>
      <c r="AC2215" s="300" t="str">
        <f t="shared" si="1620"/>
        <v/>
      </c>
      <c r="AD2215" s="300" t="str">
        <f t="shared" si="1621"/>
        <v/>
      </c>
      <c r="AE2215" s="192" t="str">
        <f t="shared" si="1622"/>
        <v/>
      </c>
      <c r="AF2215" s="192" t="str">
        <f t="shared" si="1623"/>
        <v/>
      </c>
      <c r="AG2215" s="192"/>
      <c r="AJ2215" s="300" t="str">
        <f t="shared" si="1624"/>
        <v/>
      </c>
      <c r="AK2215" s="300" t="str">
        <f t="shared" si="1625"/>
        <v/>
      </c>
      <c r="AL2215" s="300" t="str">
        <f t="shared" si="1626"/>
        <v/>
      </c>
      <c r="AM2215" s="300" t="str">
        <f t="shared" si="1627"/>
        <v/>
      </c>
      <c r="AN2215" s="300" t="str">
        <f t="shared" si="1628"/>
        <v/>
      </c>
      <c r="AO2215" s="300" t="str">
        <f t="shared" si="1629"/>
        <v/>
      </c>
      <c r="AP2215" s="300" t="str">
        <f t="shared" si="1630"/>
        <v/>
      </c>
      <c r="AQ2215" s="300" t="str">
        <f t="shared" si="1631"/>
        <v/>
      </c>
      <c r="AR2215" s="306" t="str">
        <f t="shared" si="1632"/>
        <v/>
      </c>
      <c r="AS2215" s="300" t="str">
        <f t="shared" si="1633"/>
        <v/>
      </c>
      <c r="AT2215" s="300" t="str">
        <f t="shared" si="1634"/>
        <v/>
      </c>
      <c r="AU2215" s="192" t="str">
        <f t="shared" si="1635"/>
        <v>рбс</v>
      </c>
      <c r="AV2215" s="192" t="str">
        <f t="shared" si="1636"/>
        <v>рбс87520704общпро</v>
      </c>
      <c r="AW2215" s="191">
        <f t="shared" si="1637"/>
        <v>0</v>
      </c>
      <c r="AX2215" s="191">
        <f t="shared" si="1638"/>
        <v>0</v>
      </c>
      <c r="AY2215" s="191">
        <f t="shared" si="1639"/>
        <v>100000</v>
      </c>
      <c r="AZ2215" s="191">
        <f t="shared" si="1640"/>
        <v>70640</v>
      </c>
      <c r="BA2215" s="193">
        <f t="shared" si="1641"/>
        <v>1</v>
      </c>
      <c r="BB2215" s="193">
        <f t="shared" si="1642"/>
        <v>1</v>
      </c>
      <c r="BC2215" s="193">
        <f t="shared" si="1643"/>
        <v>1</v>
      </c>
      <c r="BD2215" s="191">
        <f t="shared" si="1605"/>
        <v>100000</v>
      </c>
      <c r="BE2215" s="191">
        <f t="shared" si="1644"/>
        <v>70640</v>
      </c>
      <c r="BF2215" s="210">
        <f t="shared" si="1645"/>
        <v>100000</v>
      </c>
      <c r="BG2215" s="211">
        <f t="shared" si="1646"/>
        <v>100000</v>
      </c>
      <c r="BH2215" s="289"/>
      <c r="BI2215" s="289"/>
      <c r="BL2215" s="233" t="str">
        <f t="shared" si="1647"/>
        <v/>
      </c>
    </row>
    <row r="2216" spans="1:64" ht="12" customHeight="1">
      <c r="A2216" s="333" t="s">
        <v>1453</v>
      </c>
      <c r="B2216" s="381" t="s">
        <v>327</v>
      </c>
      <c r="C2216" s="333" t="s">
        <v>789</v>
      </c>
      <c r="D2216" s="381" t="s">
        <v>316</v>
      </c>
      <c r="E2216" s="381" t="s">
        <v>1446</v>
      </c>
      <c r="F2216" s="381" t="s">
        <v>586</v>
      </c>
      <c r="G2216" s="381" t="s">
        <v>393</v>
      </c>
      <c r="H2216" s="100" t="s">
        <v>653</v>
      </c>
      <c r="I2216" s="381" t="s">
        <v>505</v>
      </c>
      <c r="J2216" s="382">
        <v>1001102.16</v>
      </c>
      <c r="K2216" s="382">
        <v>589645.72</v>
      </c>
      <c r="L2216" s="191" t="str">
        <f t="shared" si="1606"/>
        <v>875207040701011004Г01024422301</v>
      </c>
      <c r="M2216" s="192">
        <f t="array" ref="M2216">IF(COUNT(SEARCH(Удалить_Роспись_КВСР,$B2216)*SEARCH(Удалить_Роспись_ПБС,$C2216)*SEARCH(Удалить_Роспись_КФСР, $D2216)*SEARCH(Удалить_Роспись_КЦСР,$E2216)*SEARCH(Удалить_Роспись_КВР,$F2216)*SEARCH(Удалить_Роспись_ЭК,$H2216)*SEARCH(Удалить_Роспись_КР,$I2216))&gt;0,0,1)</f>
        <v>0</v>
      </c>
      <c r="N2216" s="192">
        <f>IF(COUNT(SEARCH(Удалить_Индекс_КВСР,$B2216)*SEARCH(Удалить_Индекс_ПБС,$C2216)*SEARCH(Удалить_Индекс_КФСР,$D2216)*SEARCH(Удалить_Индекс_КЦСР,$E2216)*SEARCH(Удалить_Индекс_КВР,$F2216)*SEARCH(Удалить_Индекс_ЭК,$H2216)*SEARCH(Удалить_Индекс_КР,$I2216))&gt;0,0,1)</f>
        <v>1</v>
      </c>
      <c r="O2216" s="192" t="str">
        <f t="shared" si="1607"/>
        <v/>
      </c>
      <c r="P2216" s="192" t="str">
        <f t="shared" si="1650"/>
        <v/>
      </c>
      <c r="Q2216" s="300" t="str">
        <f t="shared" si="1608"/>
        <v/>
      </c>
      <c r="R2216" s="300" t="str">
        <f t="shared" si="1609"/>
        <v/>
      </c>
      <c r="S2216" s="300" t="str">
        <f t="shared" si="1610"/>
        <v/>
      </c>
      <c r="T2216" s="192" t="str">
        <f t="shared" si="1611"/>
        <v/>
      </c>
      <c r="U2216" s="303" t="str">
        <f t="shared" si="1612"/>
        <v/>
      </c>
      <c r="V2216" s="300" t="str">
        <f t="shared" si="1613"/>
        <v/>
      </c>
      <c r="W2216" s="192" t="str">
        <f t="shared" si="1614"/>
        <v/>
      </c>
      <c r="X2216" s="303" t="str">
        <f t="shared" si="1615"/>
        <v/>
      </c>
      <c r="Y2216" s="300" t="str">
        <f t="shared" si="1616"/>
        <v/>
      </c>
      <c r="Z2216" s="300" t="str">
        <f t="shared" si="1617"/>
        <v/>
      </c>
      <c r="AA2216" s="303" t="str">
        <f t="shared" si="1618"/>
        <v/>
      </c>
      <c r="AB2216" s="300" t="str">
        <f t="shared" si="1619"/>
        <v/>
      </c>
      <c r="AC2216" s="300" t="str">
        <f t="shared" si="1620"/>
        <v/>
      </c>
      <c r="AD2216" s="300" t="str">
        <f t="shared" si="1621"/>
        <v/>
      </c>
      <c r="AE2216" s="192" t="str">
        <f t="shared" si="1622"/>
        <v/>
      </c>
      <c r="AF2216" s="192" t="str">
        <f t="shared" si="1623"/>
        <v/>
      </c>
      <c r="AG2216" s="192"/>
      <c r="AJ2216" s="300" t="str">
        <f t="shared" si="1624"/>
        <v/>
      </c>
      <c r="AK2216" s="300" t="str">
        <f t="shared" si="1625"/>
        <v/>
      </c>
      <c r="AL2216" s="300" t="str">
        <f t="shared" si="1626"/>
        <v/>
      </c>
      <c r="AM2216" s="300" t="str">
        <f t="shared" si="1627"/>
        <v/>
      </c>
      <c r="AN2216" s="300" t="str">
        <f t="shared" si="1628"/>
        <v/>
      </c>
      <c r="AO2216" s="300" t="str">
        <f t="shared" si="1629"/>
        <v/>
      </c>
      <c r="AP2216" s="300" t="str">
        <f t="shared" si="1630"/>
        <v/>
      </c>
      <c r="AQ2216" s="300" t="str">
        <f t="shared" si="1631"/>
        <v/>
      </c>
      <c r="AR2216" s="306" t="str">
        <f t="shared" si="1632"/>
        <v/>
      </c>
      <c r="AS2216" s="300" t="str">
        <f t="shared" si="1633"/>
        <v/>
      </c>
      <c r="AT2216" s="300" t="str">
        <f t="shared" si="1634"/>
        <v/>
      </c>
      <c r="AU2216" s="192" t="str">
        <f t="shared" si="1635"/>
        <v>рбс</v>
      </c>
      <c r="AV2216" s="192" t="str">
        <f t="shared" si="1636"/>
        <v>рбс87520704общком</v>
      </c>
      <c r="AW2216" s="191">
        <f t="shared" si="1637"/>
        <v>0</v>
      </c>
      <c r="AX2216" s="191">
        <f t="shared" si="1638"/>
        <v>0</v>
      </c>
      <c r="AY2216" s="191">
        <f t="shared" si="1639"/>
        <v>1001102.16</v>
      </c>
      <c r="AZ2216" s="191">
        <f t="shared" si="1640"/>
        <v>589645.72</v>
      </c>
      <c r="BA2216" s="193">
        <f t="shared" si="1641"/>
        <v>1</v>
      </c>
      <c r="BB2216" s="193">
        <f t="shared" si="1642"/>
        <v>1</v>
      </c>
      <c r="BC2216" s="193">
        <f t="shared" si="1643"/>
        <v>1</v>
      </c>
      <c r="BD2216" s="191">
        <f t="shared" si="1605"/>
        <v>1001102.16</v>
      </c>
      <c r="BE2216" s="191">
        <f t="shared" si="1644"/>
        <v>589645.72</v>
      </c>
      <c r="BF2216" s="210">
        <f t="shared" si="1645"/>
        <v>1001102.16</v>
      </c>
      <c r="BG2216" s="211">
        <f t="shared" si="1646"/>
        <v>1001102.16</v>
      </c>
      <c r="BH2216" s="289"/>
      <c r="BI2216" s="289"/>
      <c r="BL2216" s="233" t="str">
        <f t="shared" si="1647"/>
        <v/>
      </c>
    </row>
    <row r="2217" spans="1:64" ht="12" customHeight="1">
      <c r="A2217" s="333" t="s">
        <v>1453</v>
      </c>
      <c r="B2217" s="381" t="s">
        <v>327</v>
      </c>
      <c r="C2217" s="333" t="s">
        <v>789</v>
      </c>
      <c r="D2217" s="381" t="s">
        <v>316</v>
      </c>
      <c r="E2217" s="381" t="s">
        <v>1447</v>
      </c>
      <c r="F2217" s="381" t="s">
        <v>586</v>
      </c>
      <c r="G2217" s="381" t="s">
        <v>397</v>
      </c>
      <c r="H2217" s="100" t="s">
        <v>653</v>
      </c>
      <c r="I2217" s="381" t="s">
        <v>505</v>
      </c>
      <c r="J2217" s="382">
        <v>1423128.71</v>
      </c>
      <c r="K2217" s="382">
        <v>1046570.44</v>
      </c>
      <c r="L2217" s="191" t="str">
        <f t="shared" si="1606"/>
        <v>875207040701011004П01024434001</v>
      </c>
      <c r="M2217" s="192">
        <f t="array" ref="M2217">IF(COUNT(SEARCH(Удалить_Роспись_КВСР,$B2217)*SEARCH(Удалить_Роспись_ПБС,$C2217)*SEARCH(Удалить_Роспись_КФСР, $D2217)*SEARCH(Удалить_Роспись_КЦСР,$E2217)*SEARCH(Удалить_Роспись_КВР,$F2217)*SEARCH(Удалить_Роспись_ЭК,$H2217)*SEARCH(Удалить_Роспись_КР,$I2217))&gt;0,0,1)</f>
        <v>0</v>
      </c>
      <c r="N2217" s="192">
        <f>IF(COUNT(SEARCH(Удалить_Индекс_КВСР,$B2217)*SEARCH(Удалить_Индекс_ПБС,$C2217)*SEARCH(Удалить_Индекс_КФСР,$D2217)*SEARCH(Удалить_Индекс_КЦСР,$E2217)*SEARCH(Удалить_Индекс_КВР,$F2217)*SEARCH(Удалить_Индекс_ЭК,$H2217)*SEARCH(Удалить_Индекс_КР,$I2217))&gt;0,0,1)</f>
        <v>1</v>
      </c>
      <c r="O2217" s="192" t="str">
        <f t="shared" si="1607"/>
        <v/>
      </c>
      <c r="P2217" s="192" t="str">
        <f t="shared" si="1650"/>
        <v/>
      </c>
      <c r="Q2217" s="300" t="str">
        <f t="shared" si="1608"/>
        <v/>
      </c>
      <c r="R2217" s="300" t="str">
        <f t="shared" si="1609"/>
        <v/>
      </c>
      <c r="S2217" s="300" t="str">
        <f t="shared" si="1610"/>
        <v/>
      </c>
      <c r="T2217" s="192" t="str">
        <f t="shared" si="1611"/>
        <v/>
      </c>
      <c r="U2217" s="303" t="str">
        <f t="shared" si="1612"/>
        <v/>
      </c>
      <c r="V2217" s="300" t="str">
        <f t="shared" si="1613"/>
        <v/>
      </c>
      <c r="W2217" s="192" t="str">
        <f t="shared" si="1614"/>
        <v/>
      </c>
      <c r="X2217" s="303" t="str">
        <f t="shared" si="1615"/>
        <v/>
      </c>
      <c r="Y2217" s="300" t="str">
        <f t="shared" si="1616"/>
        <v/>
      </c>
      <c r="Z2217" s="300" t="str">
        <f t="shared" si="1617"/>
        <v/>
      </c>
      <c r="AA2217" s="303" t="str">
        <f t="shared" si="1618"/>
        <v/>
      </c>
      <c r="AB2217" s="300" t="str">
        <f t="shared" si="1619"/>
        <v/>
      </c>
      <c r="AC2217" s="300" t="str">
        <f t="shared" si="1620"/>
        <v/>
      </c>
      <c r="AD2217" s="300" t="str">
        <f t="shared" si="1621"/>
        <v/>
      </c>
      <c r="AE2217" s="192" t="str">
        <f t="shared" si="1622"/>
        <v/>
      </c>
      <c r="AF2217" s="192" t="str">
        <f t="shared" si="1623"/>
        <v/>
      </c>
      <c r="AG2217" s="192"/>
      <c r="AJ2217" s="300" t="str">
        <f t="shared" si="1624"/>
        <v/>
      </c>
      <c r="AK2217" s="300" t="str">
        <f t="shared" si="1625"/>
        <v/>
      </c>
      <c r="AL2217" s="300" t="str">
        <f t="shared" si="1626"/>
        <v/>
      </c>
      <c r="AM2217" s="300" t="str">
        <f t="shared" si="1627"/>
        <v/>
      </c>
      <c r="AN2217" s="300" t="str">
        <f t="shared" si="1628"/>
        <v/>
      </c>
      <c r="AO2217" s="300" t="str">
        <f t="shared" si="1629"/>
        <v/>
      </c>
      <c r="AP2217" s="300" t="str">
        <f t="shared" si="1630"/>
        <v/>
      </c>
      <c r="AQ2217" s="300" t="str">
        <f t="shared" si="1631"/>
        <v/>
      </c>
      <c r="AR2217" s="306" t="str">
        <f t="shared" si="1632"/>
        <v/>
      </c>
      <c r="AS2217" s="300" t="str">
        <f t="shared" si="1633"/>
        <v/>
      </c>
      <c r="AT2217" s="300" t="str">
        <f t="shared" si="1634"/>
        <v/>
      </c>
      <c r="AU2217" s="192" t="str">
        <f t="shared" si="1635"/>
        <v>рбс</v>
      </c>
      <c r="AV2217" s="192" t="str">
        <f t="shared" si="1636"/>
        <v>рбс87520704общпро</v>
      </c>
      <c r="AW2217" s="191">
        <f t="shared" si="1637"/>
        <v>0</v>
      </c>
      <c r="AX2217" s="191">
        <f t="shared" si="1638"/>
        <v>0</v>
      </c>
      <c r="AY2217" s="191">
        <f t="shared" si="1639"/>
        <v>1423128.71</v>
      </c>
      <c r="AZ2217" s="191">
        <f t="shared" si="1640"/>
        <v>1046570.44</v>
      </c>
      <c r="BA2217" s="193">
        <f t="shared" si="1641"/>
        <v>1</v>
      </c>
      <c r="BB2217" s="193">
        <f t="shared" si="1642"/>
        <v>1</v>
      </c>
      <c r="BC2217" s="193">
        <f t="shared" si="1643"/>
        <v>1</v>
      </c>
      <c r="BD2217" s="191">
        <f t="shared" si="1605"/>
        <v>1423128.71</v>
      </c>
      <c r="BE2217" s="191">
        <f t="shared" si="1644"/>
        <v>1046570.44</v>
      </c>
      <c r="BF2217" s="210">
        <f t="shared" si="1645"/>
        <v>1423128.71</v>
      </c>
      <c r="BG2217" s="211">
        <f t="shared" si="1646"/>
        <v>1423128.71</v>
      </c>
      <c r="BH2217" s="289"/>
      <c r="BI2217" s="289"/>
      <c r="BL2217" s="233" t="str">
        <f t="shared" si="1647"/>
        <v/>
      </c>
    </row>
    <row r="2218" spans="1:64" ht="12" customHeight="1">
      <c r="A2218" s="333" t="s">
        <v>1453</v>
      </c>
      <c r="B2218" s="381" t="s">
        <v>327</v>
      </c>
      <c r="C2218" s="333" t="s">
        <v>789</v>
      </c>
      <c r="D2218" s="381" t="s">
        <v>316</v>
      </c>
      <c r="E2218" s="381" t="s">
        <v>1449</v>
      </c>
      <c r="F2218" s="381" t="s">
        <v>586</v>
      </c>
      <c r="G2218" s="381" t="s">
        <v>393</v>
      </c>
      <c r="H2218" s="100" t="s">
        <v>653</v>
      </c>
      <c r="I2218" s="381" t="s">
        <v>505</v>
      </c>
      <c r="J2218" s="382">
        <v>188235</v>
      </c>
      <c r="K2218" s="382">
        <v>169591.78</v>
      </c>
      <c r="L2218" s="191" t="str">
        <f t="shared" si="1606"/>
        <v>875207040701011004Э01024422301</v>
      </c>
      <c r="M2218" s="192">
        <f t="array" ref="M2218">IF(COUNT(SEARCH(Удалить_Роспись_КВСР,$B2218)*SEARCH(Удалить_Роспись_ПБС,$C2218)*SEARCH(Удалить_Роспись_КФСР, $D2218)*SEARCH(Удалить_Роспись_КЦСР,$E2218)*SEARCH(Удалить_Роспись_КВР,$F2218)*SEARCH(Удалить_Роспись_ЭК,$H2218)*SEARCH(Удалить_Роспись_КР,$I2218))&gt;0,0,1)</f>
        <v>0</v>
      </c>
      <c r="N2218" s="192">
        <f>IF(COUNT(SEARCH(Удалить_Индекс_КВСР,$B2218)*SEARCH(Удалить_Индекс_ПБС,$C2218)*SEARCH(Удалить_Индекс_КФСР,$D2218)*SEARCH(Удалить_Индекс_КЦСР,$E2218)*SEARCH(Удалить_Индекс_КВР,$F2218)*SEARCH(Удалить_Индекс_ЭК,$H2218)*SEARCH(Удалить_Индекс_КР,$I2218))&gt;0,0,1)</f>
        <v>1</v>
      </c>
      <c r="O2218" s="192" t="str">
        <f t="shared" si="1607"/>
        <v/>
      </c>
      <c r="P2218" s="192" t="str">
        <f t="shared" si="1650"/>
        <v/>
      </c>
      <c r="Q2218" s="300" t="str">
        <f t="shared" si="1608"/>
        <v/>
      </c>
      <c r="R2218" s="300" t="str">
        <f t="shared" si="1609"/>
        <v/>
      </c>
      <c r="S2218" s="300" t="str">
        <f t="shared" si="1610"/>
        <v/>
      </c>
      <c r="T2218" s="192" t="str">
        <f t="shared" si="1611"/>
        <v/>
      </c>
      <c r="U2218" s="303" t="str">
        <f t="shared" si="1612"/>
        <v/>
      </c>
      <c r="V2218" s="300" t="str">
        <f t="shared" si="1613"/>
        <v/>
      </c>
      <c r="W2218" s="192" t="str">
        <f t="shared" si="1614"/>
        <v/>
      </c>
      <c r="X2218" s="303" t="str">
        <f t="shared" si="1615"/>
        <v/>
      </c>
      <c r="Y2218" s="300" t="str">
        <f t="shared" si="1616"/>
        <v/>
      </c>
      <c r="Z2218" s="300" t="str">
        <f t="shared" si="1617"/>
        <v/>
      </c>
      <c r="AA2218" s="303" t="str">
        <f t="shared" si="1618"/>
        <v/>
      </c>
      <c r="AB2218" s="300" t="str">
        <f t="shared" si="1619"/>
        <v/>
      </c>
      <c r="AC2218" s="300" t="str">
        <f t="shared" si="1620"/>
        <v/>
      </c>
      <c r="AD2218" s="300" t="str">
        <f t="shared" si="1621"/>
        <v/>
      </c>
      <c r="AE2218" s="192" t="str">
        <f t="shared" si="1622"/>
        <v/>
      </c>
      <c r="AF2218" s="192" t="str">
        <f t="shared" si="1623"/>
        <v/>
      </c>
      <c r="AG2218" s="192"/>
      <c r="AJ2218" s="300" t="str">
        <f t="shared" si="1624"/>
        <v/>
      </c>
      <c r="AK2218" s="300" t="str">
        <f t="shared" si="1625"/>
        <v/>
      </c>
      <c r="AL2218" s="300" t="str">
        <f t="shared" si="1626"/>
        <v/>
      </c>
      <c r="AM2218" s="300" t="str">
        <f t="shared" si="1627"/>
        <v/>
      </c>
      <c r="AN2218" s="300" t="str">
        <f t="shared" si="1628"/>
        <v/>
      </c>
      <c r="AO2218" s="300" t="str">
        <f t="shared" si="1629"/>
        <v/>
      </c>
      <c r="AP2218" s="300" t="str">
        <f t="shared" si="1630"/>
        <v/>
      </c>
      <c r="AQ2218" s="300" t="str">
        <f t="shared" si="1631"/>
        <v/>
      </c>
      <c r="AR2218" s="306" t="str">
        <f t="shared" si="1632"/>
        <v/>
      </c>
      <c r="AS2218" s="300" t="str">
        <f t="shared" si="1633"/>
        <v/>
      </c>
      <c r="AT2218" s="300" t="str">
        <f t="shared" si="1634"/>
        <v/>
      </c>
      <c r="AU2218" s="192" t="str">
        <f t="shared" si="1635"/>
        <v>рбс</v>
      </c>
      <c r="AV2218" s="192" t="str">
        <f t="shared" si="1636"/>
        <v>рбс87520704общком</v>
      </c>
      <c r="AW2218" s="191">
        <f t="shared" si="1637"/>
        <v>0</v>
      </c>
      <c r="AX2218" s="191">
        <f t="shared" si="1638"/>
        <v>0</v>
      </c>
      <c r="AY2218" s="191">
        <f t="shared" si="1639"/>
        <v>188235</v>
      </c>
      <c r="AZ2218" s="191">
        <f t="shared" si="1640"/>
        <v>169591.78</v>
      </c>
      <c r="BA2218" s="193">
        <f t="shared" si="1641"/>
        <v>1</v>
      </c>
      <c r="BB2218" s="193">
        <f t="shared" si="1642"/>
        <v>1</v>
      </c>
      <c r="BC2218" s="193">
        <f t="shared" si="1643"/>
        <v>1</v>
      </c>
      <c r="BD2218" s="191">
        <f t="shared" si="1605"/>
        <v>188235</v>
      </c>
      <c r="BE2218" s="191">
        <f t="shared" si="1644"/>
        <v>169591.78</v>
      </c>
      <c r="BF2218" s="210">
        <f t="shared" si="1645"/>
        <v>188235</v>
      </c>
      <c r="BG2218" s="211">
        <f t="shared" si="1646"/>
        <v>188235</v>
      </c>
      <c r="BH2218" s="289"/>
      <c r="BI2218" s="289"/>
      <c r="BL2218" s="233" t="str">
        <f t="shared" si="1647"/>
        <v/>
      </c>
    </row>
    <row r="2219" spans="1:64" ht="12" hidden="1" customHeight="1">
      <c r="A2219" s="333" t="s">
        <v>1453</v>
      </c>
      <c r="B2219" s="381" t="s">
        <v>327</v>
      </c>
      <c r="C2219" s="333" t="s">
        <v>789</v>
      </c>
      <c r="D2219" s="381" t="s">
        <v>316</v>
      </c>
      <c r="E2219" s="381" t="s">
        <v>1450</v>
      </c>
      <c r="F2219" s="381" t="s">
        <v>608</v>
      </c>
      <c r="G2219" s="381" t="s">
        <v>385</v>
      </c>
      <c r="H2219" s="100" t="s">
        <v>653</v>
      </c>
      <c r="I2219" s="381" t="s">
        <v>339</v>
      </c>
      <c r="J2219" s="382">
        <v>1261012.25</v>
      </c>
      <c r="K2219" s="382">
        <v>1260266.46</v>
      </c>
      <c r="L2219" s="191" t="str">
        <f t="shared" si="1606"/>
        <v>875207040701011007408011121110</v>
      </c>
      <c r="M2219" s="192">
        <f t="array" ref="M2219">IF(COUNT(SEARCH(Удалить_Роспись_КВСР,$B2219)*SEARCH(Удалить_Роспись_ПБС,$C2219)*SEARCH(Удалить_Роспись_КФСР, $D2219)*SEARCH(Удалить_Роспись_КЦСР,$E2219)*SEARCH(Удалить_Роспись_КВР,$F2219)*SEARCH(Удалить_Роспись_ЭК,$H2219)*SEARCH(Удалить_Роспись_КР,$I2219))&gt;0,0,1)</f>
        <v>0</v>
      </c>
      <c r="N2219" s="192">
        <v>0</v>
      </c>
      <c r="O2219" s="192" t="str">
        <f t="shared" si="1607"/>
        <v/>
      </c>
      <c r="P2219" s="192" t="str">
        <f t="shared" si="1650"/>
        <v/>
      </c>
      <c r="Q2219" s="300" t="str">
        <f t="shared" si="1608"/>
        <v/>
      </c>
      <c r="R2219" s="300" t="str">
        <f t="shared" si="1609"/>
        <v/>
      </c>
      <c r="S2219" s="300" t="str">
        <f t="shared" si="1610"/>
        <v/>
      </c>
      <c r="T2219" s="192" t="str">
        <f t="shared" si="1611"/>
        <v/>
      </c>
      <c r="U2219" s="303" t="str">
        <f t="shared" si="1612"/>
        <v/>
      </c>
      <c r="V2219" s="300" t="str">
        <f t="shared" si="1613"/>
        <v/>
      </c>
      <c r="W2219" s="192" t="str">
        <f t="shared" si="1614"/>
        <v/>
      </c>
      <c r="X2219" s="303" t="str">
        <f t="shared" si="1615"/>
        <v/>
      </c>
      <c r="Y2219" s="300" t="str">
        <f t="shared" si="1616"/>
        <v/>
      </c>
      <c r="Z2219" s="300" t="str">
        <f t="shared" si="1617"/>
        <v/>
      </c>
      <c r="AA2219" s="303" t="str">
        <f t="shared" si="1618"/>
        <v/>
      </c>
      <c r="AB2219" s="300" t="str">
        <f t="shared" si="1619"/>
        <v/>
      </c>
      <c r="AC2219" s="300" t="str">
        <f t="shared" si="1620"/>
        <v/>
      </c>
      <c r="AD2219" s="300" t="str">
        <f t="shared" si="1621"/>
        <v/>
      </c>
      <c r="AE2219" s="192" t="str">
        <f t="shared" si="1622"/>
        <v/>
      </c>
      <c r="AF2219" s="192" t="str">
        <f t="shared" si="1623"/>
        <v/>
      </c>
      <c r="AG2219" s="192"/>
      <c r="AJ2219" s="300" t="str">
        <f t="shared" si="1624"/>
        <v/>
      </c>
      <c r="AK2219" s="300" t="str">
        <f t="shared" si="1625"/>
        <v/>
      </c>
      <c r="AL2219" s="300" t="str">
        <f t="shared" si="1626"/>
        <v/>
      </c>
      <c r="AM2219" s="300" t="str">
        <f t="shared" si="1627"/>
        <v/>
      </c>
      <c r="AN2219" s="300" t="str">
        <f t="shared" si="1628"/>
        <v/>
      </c>
      <c r="AO2219" s="300" t="str">
        <f t="shared" si="1629"/>
        <v/>
      </c>
      <c r="AP2219" s="300" t="str">
        <f t="shared" si="1630"/>
        <v/>
      </c>
      <c r="AQ2219" s="300" t="str">
        <f t="shared" si="1631"/>
        <v/>
      </c>
      <c r="AR2219" s="306" t="str">
        <f t="shared" si="1632"/>
        <v/>
      </c>
      <c r="AS2219" s="300" t="str">
        <f t="shared" si="1633"/>
        <v/>
      </c>
      <c r="AT2219" s="300" t="str">
        <f t="shared" si="1634"/>
        <v/>
      </c>
      <c r="AU2219" s="192" t="str">
        <f t="shared" si="1635"/>
        <v>рбс</v>
      </c>
      <c r="AV2219" s="192" t="str">
        <f t="shared" si="1636"/>
        <v>рбс87520704общопл</v>
      </c>
      <c r="AW2219" s="191">
        <f t="shared" si="1637"/>
        <v>0</v>
      </c>
      <c r="AX2219" s="191">
        <f t="shared" si="1638"/>
        <v>0</v>
      </c>
      <c r="AY2219" s="191">
        <f t="shared" si="1639"/>
        <v>0</v>
      </c>
      <c r="AZ2219" s="191">
        <f t="shared" si="1640"/>
        <v>0</v>
      </c>
      <c r="BA2219" s="193">
        <f t="shared" si="1641"/>
        <v>1</v>
      </c>
      <c r="BB2219" s="193">
        <f t="shared" si="1642"/>
        <v>1</v>
      </c>
      <c r="BC2219" s="193">
        <f t="shared" si="1643"/>
        <v>1</v>
      </c>
      <c r="BD2219" s="191">
        <f t="shared" si="1605"/>
        <v>0</v>
      </c>
      <c r="BE2219" s="191">
        <f t="shared" si="1644"/>
        <v>0</v>
      </c>
      <c r="BF2219" s="210">
        <f t="shared" si="1645"/>
        <v>0</v>
      </c>
      <c r="BG2219" s="211">
        <f t="shared" si="1646"/>
        <v>0</v>
      </c>
      <c r="BH2219" s="289"/>
      <c r="BI2219" s="289"/>
      <c r="BL2219" s="233" t="str">
        <f t="shared" si="1647"/>
        <v/>
      </c>
    </row>
    <row r="2220" spans="1:64" ht="12" hidden="1" customHeight="1">
      <c r="A2220" s="333" t="s">
        <v>1453</v>
      </c>
      <c r="B2220" s="381" t="s">
        <v>327</v>
      </c>
      <c r="C2220" s="333" t="s">
        <v>789</v>
      </c>
      <c r="D2220" s="381" t="s">
        <v>316</v>
      </c>
      <c r="E2220" s="381" t="s">
        <v>1450</v>
      </c>
      <c r="F2220" s="381" t="s">
        <v>902</v>
      </c>
      <c r="G2220" s="381" t="s">
        <v>387</v>
      </c>
      <c r="H2220" s="100" t="s">
        <v>653</v>
      </c>
      <c r="I2220" s="381" t="s">
        <v>339</v>
      </c>
      <c r="J2220" s="382">
        <v>377666.79</v>
      </c>
      <c r="K2220" s="382">
        <v>367883.94</v>
      </c>
      <c r="L2220" s="191" t="str">
        <f t="shared" si="1606"/>
        <v>875207040701011007408011921310</v>
      </c>
      <c r="M2220" s="192">
        <f t="array" ref="M2220">IF(COUNT(SEARCH(Удалить_Роспись_КВСР,$B2220)*SEARCH(Удалить_Роспись_ПБС,$C2220)*SEARCH(Удалить_Роспись_КФСР, $D2220)*SEARCH(Удалить_Роспись_КЦСР,$E2220)*SEARCH(Удалить_Роспись_КВР,$F2220)*SEARCH(Удалить_Роспись_ЭК,$H2220)*SEARCH(Удалить_Роспись_КР,$I2220))&gt;0,0,1)</f>
        <v>0</v>
      </c>
      <c r="N2220" s="192">
        <v>0</v>
      </c>
      <c r="O2220" s="192" t="str">
        <f t="shared" si="1607"/>
        <v/>
      </c>
      <c r="P2220" s="192" t="str">
        <f t="shared" si="1650"/>
        <v/>
      </c>
      <c r="Q2220" s="300" t="str">
        <f t="shared" si="1608"/>
        <v/>
      </c>
      <c r="R2220" s="300" t="str">
        <f t="shared" si="1609"/>
        <v/>
      </c>
      <c r="S2220" s="300" t="str">
        <f t="shared" si="1610"/>
        <v/>
      </c>
      <c r="T2220" s="192" t="str">
        <f t="shared" si="1611"/>
        <v/>
      </c>
      <c r="U2220" s="303" t="str">
        <f t="shared" si="1612"/>
        <v/>
      </c>
      <c r="V2220" s="300" t="str">
        <f t="shared" si="1613"/>
        <v/>
      </c>
      <c r="W2220" s="192" t="str">
        <f t="shared" si="1614"/>
        <v/>
      </c>
      <c r="X2220" s="303" t="str">
        <f t="shared" si="1615"/>
        <v/>
      </c>
      <c r="Y2220" s="300" t="str">
        <f t="shared" si="1616"/>
        <v/>
      </c>
      <c r="Z2220" s="300" t="str">
        <f t="shared" si="1617"/>
        <v/>
      </c>
      <c r="AA2220" s="303" t="str">
        <f t="shared" si="1618"/>
        <v/>
      </c>
      <c r="AB2220" s="300" t="str">
        <f t="shared" si="1619"/>
        <v/>
      </c>
      <c r="AC2220" s="300" t="str">
        <f t="shared" si="1620"/>
        <v/>
      </c>
      <c r="AD2220" s="300" t="str">
        <f t="shared" si="1621"/>
        <v/>
      </c>
      <c r="AE2220" s="192" t="str">
        <f t="shared" si="1622"/>
        <v/>
      </c>
      <c r="AF2220" s="192" t="str">
        <f t="shared" si="1623"/>
        <v/>
      </c>
      <c r="AG2220" s="192"/>
      <c r="AJ2220" s="300" t="str">
        <f t="shared" si="1624"/>
        <v/>
      </c>
      <c r="AK2220" s="300" t="str">
        <f t="shared" si="1625"/>
        <v/>
      </c>
      <c r="AL2220" s="300" t="str">
        <f t="shared" si="1626"/>
        <v/>
      </c>
      <c r="AM2220" s="300" t="str">
        <f t="shared" si="1627"/>
        <v/>
      </c>
      <c r="AN2220" s="300" t="str">
        <f t="shared" si="1628"/>
        <v/>
      </c>
      <c r="AO2220" s="300" t="str">
        <f t="shared" si="1629"/>
        <v/>
      </c>
      <c r="AP2220" s="300" t="str">
        <f t="shared" si="1630"/>
        <v/>
      </c>
      <c r="AQ2220" s="300" t="str">
        <f t="shared" si="1631"/>
        <v/>
      </c>
      <c r="AR2220" s="306" t="str">
        <f t="shared" si="1632"/>
        <v/>
      </c>
      <c r="AS2220" s="300" t="str">
        <f t="shared" si="1633"/>
        <v/>
      </c>
      <c r="AT2220" s="300" t="str">
        <f t="shared" si="1634"/>
        <v/>
      </c>
      <c r="AU2220" s="192" t="str">
        <f t="shared" si="1635"/>
        <v>рбс</v>
      </c>
      <c r="AV2220" s="192" t="str">
        <f t="shared" si="1636"/>
        <v>рбс87520704общопл</v>
      </c>
      <c r="AW2220" s="191">
        <f t="shared" si="1637"/>
        <v>0</v>
      </c>
      <c r="AX2220" s="191">
        <f t="shared" si="1638"/>
        <v>0</v>
      </c>
      <c r="AY2220" s="191">
        <f t="shared" si="1639"/>
        <v>0</v>
      </c>
      <c r="AZ2220" s="191">
        <f t="shared" si="1640"/>
        <v>0</v>
      </c>
      <c r="BA2220" s="193">
        <f t="shared" si="1641"/>
        <v>1</v>
      </c>
      <c r="BB2220" s="193">
        <f t="shared" si="1642"/>
        <v>1</v>
      </c>
      <c r="BC2220" s="193">
        <f t="shared" si="1643"/>
        <v>1</v>
      </c>
      <c r="BD2220" s="191">
        <f t="shared" si="1605"/>
        <v>0</v>
      </c>
      <c r="BE2220" s="191">
        <f t="shared" si="1644"/>
        <v>0</v>
      </c>
      <c r="BF2220" s="210">
        <f t="shared" si="1645"/>
        <v>0</v>
      </c>
      <c r="BG2220" s="211">
        <f t="shared" si="1646"/>
        <v>0</v>
      </c>
      <c r="BH2220" s="289"/>
      <c r="BI2220" s="289"/>
      <c r="BL2220" s="233" t="str">
        <f t="shared" si="1647"/>
        <v/>
      </c>
    </row>
    <row r="2221" spans="1:64" ht="12" hidden="1" customHeight="1">
      <c r="A2221" s="333" t="s">
        <v>1453</v>
      </c>
      <c r="B2221" s="381" t="s">
        <v>327</v>
      </c>
      <c r="C2221" s="333" t="s">
        <v>789</v>
      </c>
      <c r="D2221" s="381" t="s">
        <v>316</v>
      </c>
      <c r="E2221" s="381" t="s">
        <v>1450</v>
      </c>
      <c r="F2221" s="381" t="s">
        <v>586</v>
      </c>
      <c r="G2221" s="381" t="s">
        <v>389</v>
      </c>
      <c r="H2221" s="100" t="s">
        <v>653</v>
      </c>
      <c r="I2221" s="381" t="s">
        <v>339</v>
      </c>
      <c r="J2221" s="382">
        <v>13370</v>
      </c>
      <c r="K2221" s="382">
        <v>13370</v>
      </c>
      <c r="L2221" s="191" t="str">
        <f t="shared" si="1606"/>
        <v>875207040701011007408024422610</v>
      </c>
      <c r="M2221" s="192">
        <f t="array" ref="M2221">IF(COUNT(SEARCH(Удалить_Роспись_КВСР,$B2221)*SEARCH(Удалить_Роспись_ПБС,$C2221)*SEARCH(Удалить_Роспись_КФСР, $D2221)*SEARCH(Удалить_Роспись_КЦСР,$E2221)*SEARCH(Удалить_Роспись_КВР,$F2221)*SEARCH(Удалить_Роспись_ЭК,$H2221)*SEARCH(Удалить_Роспись_КР,$I2221))&gt;0,0,1)</f>
        <v>0</v>
      </c>
      <c r="N2221" s="192">
        <v>0</v>
      </c>
      <c r="O2221" s="192" t="str">
        <f t="shared" si="1607"/>
        <v/>
      </c>
      <c r="P2221" s="192" t="str">
        <f t="shared" si="1650"/>
        <v/>
      </c>
      <c r="Q2221" s="300" t="str">
        <f t="shared" si="1608"/>
        <v/>
      </c>
      <c r="R2221" s="300" t="str">
        <f t="shared" si="1609"/>
        <v/>
      </c>
      <c r="S2221" s="300" t="str">
        <f t="shared" si="1610"/>
        <v/>
      </c>
      <c r="T2221" s="192" t="str">
        <f t="shared" si="1611"/>
        <v/>
      </c>
      <c r="U2221" s="303" t="str">
        <f t="shared" si="1612"/>
        <v/>
      </c>
      <c r="V2221" s="300" t="str">
        <f t="shared" si="1613"/>
        <v/>
      </c>
      <c r="W2221" s="192" t="str">
        <f t="shared" si="1614"/>
        <v/>
      </c>
      <c r="X2221" s="303" t="str">
        <f t="shared" si="1615"/>
        <v/>
      </c>
      <c r="Y2221" s="300" t="str">
        <f t="shared" si="1616"/>
        <v/>
      </c>
      <c r="Z2221" s="300" t="str">
        <f t="shared" si="1617"/>
        <v/>
      </c>
      <c r="AA2221" s="303" t="str">
        <f t="shared" si="1618"/>
        <v/>
      </c>
      <c r="AB2221" s="300" t="str">
        <f t="shared" si="1619"/>
        <v/>
      </c>
      <c r="AC2221" s="300" t="str">
        <f t="shared" si="1620"/>
        <v/>
      </c>
      <c r="AD2221" s="300" t="str">
        <f t="shared" si="1621"/>
        <v/>
      </c>
      <c r="AE2221" s="192" t="str">
        <f t="shared" si="1622"/>
        <v/>
      </c>
      <c r="AF2221" s="192" t="str">
        <f t="shared" si="1623"/>
        <v/>
      </c>
      <c r="AG2221" s="192"/>
      <c r="AJ2221" s="300" t="str">
        <f t="shared" si="1624"/>
        <v/>
      </c>
      <c r="AK2221" s="300" t="str">
        <f t="shared" si="1625"/>
        <v/>
      </c>
      <c r="AL2221" s="300" t="str">
        <f t="shared" si="1626"/>
        <v/>
      </c>
      <c r="AM2221" s="300" t="str">
        <f t="shared" si="1627"/>
        <v/>
      </c>
      <c r="AN2221" s="300" t="str">
        <f t="shared" si="1628"/>
        <v/>
      </c>
      <c r="AO2221" s="300" t="str">
        <f t="shared" si="1629"/>
        <v/>
      </c>
      <c r="AP2221" s="300" t="str">
        <f t="shared" si="1630"/>
        <v/>
      </c>
      <c r="AQ2221" s="300" t="str">
        <f t="shared" si="1631"/>
        <v/>
      </c>
      <c r="AR2221" s="306" t="str">
        <f t="shared" si="1632"/>
        <v/>
      </c>
      <c r="AS2221" s="300" t="str">
        <f t="shared" si="1633"/>
        <v/>
      </c>
      <c r="AT2221" s="300" t="str">
        <f t="shared" si="1634"/>
        <v/>
      </c>
      <c r="AU2221" s="192" t="str">
        <f t="shared" si="1635"/>
        <v>рбс</v>
      </c>
      <c r="AV2221" s="192" t="str">
        <f t="shared" si="1636"/>
        <v>рбс87520704общпро</v>
      </c>
      <c r="AW2221" s="191">
        <f t="shared" si="1637"/>
        <v>0</v>
      </c>
      <c r="AX2221" s="191">
        <f t="shared" si="1638"/>
        <v>0</v>
      </c>
      <c r="AY2221" s="191">
        <f t="shared" si="1639"/>
        <v>0</v>
      </c>
      <c r="AZ2221" s="191">
        <f t="shared" si="1640"/>
        <v>0</v>
      </c>
      <c r="BA2221" s="193">
        <f t="shared" si="1641"/>
        <v>1</v>
      </c>
      <c r="BB2221" s="193">
        <f t="shared" si="1642"/>
        <v>1</v>
      </c>
      <c r="BC2221" s="193">
        <f t="shared" si="1643"/>
        <v>1</v>
      </c>
      <c r="BD2221" s="191">
        <f t="shared" si="1605"/>
        <v>0</v>
      </c>
      <c r="BE2221" s="191">
        <f t="shared" si="1644"/>
        <v>0</v>
      </c>
      <c r="BF2221" s="210">
        <f t="shared" si="1645"/>
        <v>0</v>
      </c>
      <c r="BG2221" s="211">
        <f t="shared" si="1646"/>
        <v>0</v>
      </c>
      <c r="BH2221" s="289"/>
      <c r="BI2221" s="289"/>
      <c r="BL2221" s="233" t="str">
        <f t="shared" si="1647"/>
        <v/>
      </c>
    </row>
    <row r="2222" spans="1:64" ht="12" hidden="1" customHeight="1">
      <c r="A2222" s="333" t="s">
        <v>1453</v>
      </c>
      <c r="B2222" s="381" t="s">
        <v>327</v>
      </c>
      <c r="C2222" s="333" t="s">
        <v>789</v>
      </c>
      <c r="D2222" s="381" t="s">
        <v>316</v>
      </c>
      <c r="E2222" s="381" t="s">
        <v>1451</v>
      </c>
      <c r="F2222" s="381" t="s">
        <v>608</v>
      </c>
      <c r="G2222" s="381" t="s">
        <v>385</v>
      </c>
      <c r="H2222" s="100" t="s">
        <v>653</v>
      </c>
      <c r="I2222" s="381" t="s">
        <v>339</v>
      </c>
      <c r="J2222" s="382">
        <v>4210068.67</v>
      </c>
      <c r="K2222" s="382">
        <v>2738278.41</v>
      </c>
      <c r="L2222" s="191" t="str">
        <f t="shared" si="1606"/>
        <v>875207040701011007588011121110</v>
      </c>
      <c r="M2222" s="192">
        <f t="array" ref="M2222">IF(COUNT(SEARCH(Удалить_Роспись_КВСР,$B2222)*SEARCH(Удалить_Роспись_ПБС,$C2222)*SEARCH(Удалить_Роспись_КФСР, $D2222)*SEARCH(Удалить_Роспись_КЦСР,$E2222)*SEARCH(Удалить_Роспись_КВР,$F2222)*SEARCH(Удалить_Роспись_ЭК,$H2222)*SEARCH(Удалить_Роспись_КР,$I2222))&gt;0,0,1)</f>
        <v>0</v>
      </c>
      <c r="N2222" s="192">
        <v>0</v>
      </c>
      <c r="O2222" s="192" t="str">
        <f t="shared" si="1607"/>
        <v/>
      </c>
      <c r="P2222" s="192" t="str">
        <f t="shared" si="1650"/>
        <v/>
      </c>
      <c r="Q2222" s="300" t="str">
        <f t="shared" si="1608"/>
        <v/>
      </c>
      <c r="R2222" s="300" t="str">
        <f t="shared" si="1609"/>
        <v/>
      </c>
      <c r="S2222" s="300" t="str">
        <f t="shared" si="1610"/>
        <v/>
      </c>
      <c r="T2222" s="192" t="str">
        <f t="shared" si="1611"/>
        <v/>
      </c>
      <c r="U2222" s="303" t="str">
        <f t="shared" si="1612"/>
        <v/>
      </c>
      <c r="V2222" s="300" t="str">
        <f t="shared" si="1613"/>
        <v/>
      </c>
      <c r="W2222" s="192" t="str">
        <f t="shared" si="1614"/>
        <v/>
      </c>
      <c r="X2222" s="303" t="str">
        <f t="shared" si="1615"/>
        <v/>
      </c>
      <c r="Y2222" s="300" t="str">
        <f t="shared" si="1616"/>
        <v/>
      </c>
      <c r="Z2222" s="300" t="str">
        <f t="shared" si="1617"/>
        <v/>
      </c>
      <c r="AA2222" s="303" t="str">
        <f t="shared" si="1618"/>
        <v/>
      </c>
      <c r="AB2222" s="300" t="str">
        <f t="shared" si="1619"/>
        <v/>
      </c>
      <c r="AC2222" s="300" t="str">
        <f t="shared" si="1620"/>
        <v/>
      </c>
      <c r="AD2222" s="300" t="str">
        <f t="shared" si="1621"/>
        <v/>
      </c>
      <c r="AE2222" s="192" t="str">
        <f t="shared" si="1622"/>
        <v/>
      </c>
      <c r="AF2222" s="192" t="str">
        <f t="shared" si="1623"/>
        <v/>
      </c>
      <c r="AG2222" s="192"/>
      <c r="AJ2222" s="300" t="str">
        <f t="shared" si="1624"/>
        <v/>
      </c>
      <c r="AK2222" s="300" t="str">
        <f t="shared" si="1625"/>
        <v/>
      </c>
      <c r="AL2222" s="300" t="str">
        <f t="shared" si="1626"/>
        <v/>
      </c>
      <c r="AM2222" s="300" t="str">
        <f t="shared" si="1627"/>
        <v/>
      </c>
      <c r="AN2222" s="300" t="str">
        <f t="shared" si="1628"/>
        <v/>
      </c>
      <c r="AO2222" s="300" t="str">
        <f t="shared" si="1629"/>
        <v/>
      </c>
      <c r="AP2222" s="300" t="str">
        <f t="shared" si="1630"/>
        <v/>
      </c>
      <c r="AQ2222" s="300" t="str">
        <f t="shared" si="1631"/>
        <v/>
      </c>
      <c r="AR2222" s="306" t="str">
        <f t="shared" si="1632"/>
        <v/>
      </c>
      <c r="AS2222" s="300" t="str">
        <f t="shared" si="1633"/>
        <v/>
      </c>
      <c r="AT2222" s="300" t="str">
        <f t="shared" si="1634"/>
        <v/>
      </c>
      <c r="AU2222" s="192" t="str">
        <f t="shared" si="1635"/>
        <v>рбс</v>
      </c>
      <c r="AV2222" s="192" t="str">
        <f t="shared" si="1636"/>
        <v>рбс87520704общопл</v>
      </c>
      <c r="AW2222" s="191">
        <f t="shared" si="1637"/>
        <v>0</v>
      </c>
      <c r="AX2222" s="191">
        <f t="shared" si="1638"/>
        <v>0</v>
      </c>
      <c r="AY2222" s="191">
        <f t="shared" si="1639"/>
        <v>0</v>
      </c>
      <c r="AZ2222" s="191">
        <f t="shared" si="1640"/>
        <v>0</v>
      </c>
      <c r="BA2222" s="193">
        <f t="shared" si="1641"/>
        <v>1</v>
      </c>
      <c r="BB2222" s="193">
        <f t="shared" si="1642"/>
        <v>1</v>
      </c>
      <c r="BC2222" s="193">
        <f t="shared" si="1643"/>
        <v>1</v>
      </c>
      <c r="BD2222" s="191">
        <f t="shared" si="1605"/>
        <v>0</v>
      </c>
      <c r="BE2222" s="191">
        <f t="shared" si="1644"/>
        <v>0</v>
      </c>
      <c r="BF2222" s="210">
        <f t="shared" si="1645"/>
        <v>0</v>
      </c>
      <c r="BG2222" s="211">
        <f t="shared" si="1646"/>
        <v>0</v>
      </c>
      <c r="BH2222" s="289"/>
      <c r="BI2222" s="289"/>
      <c r="BL2222" s="233" t="str">
        <f t="shared" si="1647"/>
        <v/>
      </c>
    </row>
    <row r="2223" spans="1:64" ht="12" hidden="1" customHeight="1">
      <c r="A2223" s="333" t="s">
        <v>1453</v>
      </c>
      <c r="B2223" s="381" t="s">
        <v>327</v>
      </c>
      <c r="C2223" s="333" t="s">
        <v>789</v>
      </c>
      <c r="D2223" s="381" t="s">
        <v>316</v>
      </c>
      <c r="E2223" s="381" t="s">
        <v>1451</v>
      </c>
      <c r="F2223" s="381" t="s">
        <v>589</v>
      </c>
      <c r="G2223" s="381" t="s">
        <v>386</v>
      </c>
      <c r="H2223" s="100" t="s">
        <v>653</v>
      </c>
      <c r="I2223" s="381" t="s">
        <v>339</v>
      </c>
      <c r="J2223" s="382">
        <v>17500</v>
      </c>
      <c r="K2223" s="382">
        <v>0</v>
      </c>
      <c r="L2223" s="191" t="str">
        <f t="shared" si="1606"/>
        <v>875207040701011007588011221210</v>
      </c>
      <c r="M2223" s="192">
        <f t="array" ref="M2223">IF(COUNT(SEARCH(Удалить_Роспись_КВСР,$B2223)*SEARCH(Удалить_Роспись_ПБС,$C2223)*SEARCH(Удалить_Роспись_КФСР, $D2223)*SEARCH(Удалить_Роспись_КЦСР,$E2223)*SEARCH(Удалить_Роспись_КВР,$F2223)*SEARCH(Удалить_Роспись_ЭК,$H2223)*SEARCH(Удалить_Роспись_КР,$I2223))&gt;0,0,1)</f>
        <v>0</v>
      </c>
      <c r="N2223" s="192">
        <v>0</v>
      </c>
      <c r="O2223" s="192" t="str">
        <f t="shared" si="1607"/>
        <v/>
      </c>
      <c r="P2223" s="192" t="str">
        <f t="shared" si="1650"/>
        <v/>
      </c>
      <c r="Q2223" s="300" t="str">
        <f t="shared" si="1608"/>
        <v/>
      </c>
      <c r="R2223" s="300" t="str">
        <f t="shared" si="1609"/>
        <v/>
      </c>
      <c r="S2223" s="300" t="str">
        <f t="shared" si="1610"/>
        <v/>
      </c>
      <c r="T2223" s="192" t="str">
        <f t="shared" si="1611"/>
        <v/>
      </c>
      <c r="U2223" s="303" t="str">
        <f t="shared" si="1612"/>
        <v/>
      </c>
      <c r="V2223" s="300" t="str">
        <f t="shared" si="1613"/>
        <v/>
      </c>
      <c r="W2223" s="192" t="str">
        <f t="shared" si="1614"/>
        <v/>
      </c>
      <c r="X2223" s="303" t="str">
        <f t="shared" si="1615"/>
        <v/>
      </c>
      <c r="Y2223" s="300" t="str">
        <f t="shared" si="1616"/>
        <v/>
      </c>
      <c r="Z2223" s="300" t="str">
        <f t="shared" si="1617"/>
        <v/>
      </c>
      <c r="AA2223" s="303" t="str">
        <f t="shared" si="1618"/>
        <v/>
      </c>
      <c r="AB2223" s="300" t="str">
        <f t="shared" si="1619"/>
        <v/>
      </c>
      <c r="AC2223" s="300" t="str">
        <f t="shared" si="1620"/>
        <v/>
      </c>
      <c r="AD2223" s="300" t="str">
        <f t="shared" si="1621"/>
        <v/>
      </c>
      <c r="AE2223" s="192" t="str">
        <f t="shared" si="1622"/>
        <v/>
      </c>
      <c r="AF2223" s="192" t="str">
        <f t="shared" si="1623"/>
        <v/>
      </c>
      <c r="AG2223" s="192"/>
      <c r="AJ2223" s="300" t="str">
        <f t="shared" si="1624"/>
        <v/>
      </c>
      <c r="AK2223" s="300" t="str">
        <f t="shared" si="1625"/>
        <v/>
      </c>
      <c r="AL2223" s="300" t="str">
        <f t="shared" si="1626"/>
        <v/>
      </c>
      <c r="AM2223" s="300" t="str">
        <f t="shared" si="1627"/>
        <v/>
      </c>
      <c r="AN2223" s="300" t="str">
        <f t="shared" si="1628"/>
        <v/>
      </c>
      <c r="AO2223" s="300" t="str">
        <f t="shared" si="1629"/>
        <v/>
      </c>
      <c r="AP2223" s="300" t="str">
        <f t="shared" si="1630"/>
        <v/>
      </c>
      <c r="AQ2223" s="300" t="str">
        <f t="shared" si="1631"/>
        <v/>
      </c>
      <c r="AR2223" s="306" t="str">
        <f t="shared" si="1632"/>
        <v/>
      </c>
      <c r="AS2223" s="300" t="str">
        <f t="shared" si="1633"/>
        <v/>
      </c>
      <c r="AT2223" s="300" t="str">
        <f t="shared" si="1634"/>
        <v/>
      </c>
      <c r="AU2223" s="192" t="str">
        <f t="shared" si="1635"/>
        <v>рбс</v>
      </c>
      <c r="AV2223" s="192" t="str">
        <f t="shared" si="1636"/>
        <v>рбс87520704общпро</v>
      </c>
      <c r="AW2223" s="191">
        <f t="shared" si="1637"/>
        <v>0</v>
      </c>
      <c r="AX2223" s="191">
        <f t="shared" si="1638"/>
        <v>0</v>
      </c>
      <c r="AY2223" s="191">
        <f t="shared" si="1639"/>
        <v>0</v>
      </c>
      <c r="AZ2223" s="191">
        <f t="shared" si="1640"/>
        <v>0</v>
      </c>
      <c r="BA2223" s="193">
        <f t="shared" si="1641"/>
        <v>1</v>
      </c>
      <c r="BB2223" s="193">
        <f t="shared" si="1642"/>
        <v>1</v>
      </c>
      <c r="BC2223" s="193">
        <f t="shared" si="1643"/>
        <v>1</v>
      </c>
      <c r="BD2223" s="191">
        <f t="shared" si="1605"/>
        <v>0</v>
      </c>
      <c r="BE2223" s="191">
        <f t="shared" si="1644"/>
        <v>0</v>
      </c>
      <c r="BF2223" s="210">
        <f t="shared" si="1645"/>
        <v>0</v>
      </c>
      <c r="BG2223" s="211">
        <f t="shared" si="1646"/>
        <v>0</v>
      </c>
      <c r="BH2223" s="289"/>
      <c r="BI2223" s="289"/>
      <c r="BL2223" s="233" t="str">
        <f t="shared" si="1647"/>
        <v/>
      </c>
    </row>
    <row r="2224" spans="1:64" ht="12" hidden="1" customHeight="1">
      <c r="A2224" s="333" t="s">
        <v>1453</v>
      </c>
      <c r="B2224" s="381" t="s">
        <v>327</v>
      </c>
      <c r="C2224" s="333" t="s">
        <v>789</v>
      </c>
      <c r="D2224" s="381" t="s">
        <v>316</v>
      </c>
      <c r="E2224" s="381" t="s">
        <v>1451</v>
      </c>
      <c r="F2224" s="381" t="s">
        <v>902</v>
      </c>
      <c r="G2224" s="381" t="s">
        <v>387</v>
      </c>
      <c r="H2224" s="100" t="s">
        <v>653</v>
      </c>
      <c r="I2224" s="381" t="s">
        <v>339</v>
      </c>
      <c r="J2224" s="382">
        <v>1267840.73</v>
      </c>
      <c r="K2224" s="382">
        <v>794405.93</v>
      </c>
      <c r="L2224" s="191" t="str">
        <f t="shared" si="1606"/>
        <v>875207040701011007588011921310</v>
      </c>
      <c r="M2224" s="192">
        <f t="array" ref="M2224">IF(COUNT(SEARCH(Удалить_Роспись_КВСР,$B2224)*SEARCH(Удалить_Роспись_ПБС,$C2224)*SEARCH(Удалить_Роспись_КФСР, $D2224)*SEARCH(Удалить_Роспись_КЦСР,$E2224)*SEARCH(Удалить_Роспись_КВР,$F2224)*SEARCH(Удалить_Роспись_ЭК,$H2224)*SEARCH(Удалить_Роспись_КР,$I2224))&gt;0,0,1)</f>
        <v>0</v>
      </c>
      <c r="N2224" s="192">
        <v>0</v>
      </c>
      <c r="O2224" s="192" t="str">
        <f t="shared" si="1607"/>
        <v/>
      </c>
      <c r="P2224" s="192" t="str">
        <f t="shared" si="1650"/>
        <v/>
      </c>
      <c r="Q2224" s="300" t="str">
        <f t="shared" si="1608"/>
        <v/>
      </c>
      <c r="R2224" s="300" t="str">
        <f t="shared" si="1609"/>
        <v/>
      </c>
      <c r="S2224" s="300" t="str">
        <f t="shared" si="1610"/>
        <v/>
      </c>
      <c r="T2224" s="192" t="str">
        <f t="shared" si="1611"/>
        <v/>
      </c>
      <c r="U2224" s="303" t="str">
        <f t="shared" si="1612"/>
        <v/>
      </c>
      <c r="V2224" s="300" t="str">
        <f t="shared" si="1613"/>
        <v/>
      </c>
      <c r="W2224" s="192" t="str">
        <f t="shared" si="1614"/>
        <v/>
      </c>
      <c r="X2224" s="303" t="str">
        <f t="shared" si="1615"/>
        <v/>
      </c>
      <c r="Y2224" s="300" t="str">
        <f t="shared" si="1616"/>
        <v/>
      </c>
      <c r="Z2224" s="300" t="str">
        <f t="shared" si="1617"/>
        <v/>
      </c>
      <c r="AA2224" s="303" t="str">
        <f t="shared" si="1618"/>
        <v/>
      </c>
      <c r="AB2224" s="300" t="str">
        <f t="shared" si="1619"/>
        <v/>
      </c>
      <c r="AC2224" s="300" t="str">
        <f t="shared" si="1620"/>
        <v/>
      </c>
      <c r="AD2224" s="300" t="str">
        <f t="shared" si="1621"/>
        <v/>
      </c>
      <c r="AE2224" s="192" t="str">
        <f t="shared" si="1622"/>
        <v/>
      </c>
      <c r="AF2224" s="192" t="str">
        <f t="shared" si="1623"/>
        <v/>
      </c>
      <c r="AG2224" s="192"/>
      <c r="AJ2224" s="300" t="str">
        <f t="shared" si="1624"/>
        <v/>
      </c>
      <c r="AK2224" s="300" t="str">
        <f t="shared" si="1625"/>
        <v/>
      </c>
      <c r="AL2224" s="300" t="str">
        <f t="shared" si="1626"/>
        <v/>
      </c>
      <c r="AM2224" s="300" t="str">
        <f t="shared" si="1627"/>
        <v/>
      </c>
      <c r="AN2224" s="300" t="str">
        <f t="shared" si="1628"/>
        <v/>
      </c>
      <c r="AO2224" s="300" t="str">
        <f t="shared" si="1629"/>
        <v/>
      </c>
      <c r="AP2224" s="300" t="str">
        <f t="shared" si="1630"/>
        <v/>
      </c>
      <c r="AQ2224" s="300" t="str">
        <f t="shared" si="1631"/>
        <v/>
      </c>
      <c r="AR2224" s="306" t="str">
        <f t="shared" si="1632"/>
        <v/>
      </c>
      <c r="AS2224" s="300" t="str">
        <f t="shared" si="1633"/>
        <v/>
      </c>
      <c r="AT2224" s="300" t="str">
        <f t="shared" si="1634"/>
        <v/>
      </c>
      <c r="AU2224" s="192" t="str">
        <f t="shared" si="1635"/>
        <v>рбс</v>
      </c>
      <c r="AV2224" s="192" t="str">
        <f t="shared" si="1636"/>
        <v>рбс87520704общопл</v>
      </c>
      <c r="AW2224" s="191">
        <f t="shared" si="1637"/>
        <v>0</v>
      </c>
      <c r="AX2224" s="191">
        <f t="shared" si="1638"/>
        <v>0</v>
      </c>
      <c r="AY2224" s="191">
        <f t="shared" si="1639"/>
        <v>0</v>
      </c>
      <c r="AZ2224" s="191">
        <f t="shared" si="1640"/>
        <v>0</v>
      </c>
      <c r="BA2224" s="193">
        <f t="shared" si="1641"/>
        <v>1</v>
      </c>
      <c r="BB2224" s="193">
        <f t="shared" si="1642"/>
        <v>1</v>
      </c>
      <c r="BC2224" s="193">
        <f t="shared" si="1643"/>
        <v>1</v>
      </c>
      <c r="BD2224" s="191">
        <f t="shared" ref="BD2224:BD2287" si="1651">IF(ISNA(BA2224),0,AY2224*$BA2224)</f>
        <v>0</v>
      </c>
      <c r="BE2224" s="191">
        <f t="shared" si="1644"/>
        <v>0</v>
      </c>
      <c r="BF2224" s="210">
        <f t="shared" si="1645"/>
        <v>0</v>
      </c>
      <c r="BG2224" s="211">
        <f t="shared" si="1646"/>
        <v>0</v>
      </c>
      <c r="BH2224" s="289"/>
      <c r="BI2224" s="289"/>
      <c r="BL2224" s="233" t="str">
        <f t="shared" si="1647"/>
        <v/>
      </c>
    </row>
    <row r="2225" spans="1:64" ht="12" hidden="1" customHeight="1">
      <c r="A2225" s="333" t="s">
        <v>1453</v>
      </c>
      <c r="B2225" s="381" t="s">
        <v>327</v>
      </c>
      <c r="C2225" s="333" t="s">
        <v>789</v>
      </c>
      <c r="D2225" s="381" t="s">
        <v>316</v>
      </c>
      <c r="E2225" s="381" t="s">
        <v>1451</v>
      </c>
      <c r="F2225" s="381" t="s">
        <v>586</v>
      </c>
      <c r="G2225" s="381" t="s">
        <v>391</v>
      </c>
      <c r="H2225" s="100" t="s">
        <v>653</v>
      </c>
      <c r="I2225" s="381" t="s">
        <v>339</v>
      </c>
      <c r="J2225" s="382">
        <v>29500</v>
      </c>
      <c r="K2225" s="382">
        <v>15400</v>
      </c>
      <c r="L2225" s="191" t="str">
        <f t="shared" si="1606"/>
        <v>875207040701011007588024422110</v>
      </c>
      <c r="M2225" s="192">
        <f t="array" ref="M2225">IF(COUNT(SEARCH(Удалить_Роспись_КВСР,$B2225)*SEARCH(Удалить_Роспись_ПБС,$C2225)*SEARCH(Удалить_Роспись_КФСР, $D2225)*SEARCH(Удалить_Роспись_КЦСР,$E2225)*SEARCH(Удалить_Роспись_КВР,$F2225)*SEARCH(Удалить_Роспись_ЭК,$H2225)*SEARCH(Удалить_Роспись_КР,$I2225))&gt;0,0,1)</f>
        <v>0</v>
      </c>
      <c r="N2225" s="192">
        <v>0</v>
      </c>
      <c r="O2225" s="192" t="str">
        <f t="shared" si="1607"/>
        <v/>
      </c>
      <c r="P2225" s="192" t="str">
        <f t="shared" si="1650"/>
        <v/>
      </c>
      <c r="Q2225" s="300" t="str">
        <f t="shared" si="1608"/>
        <v/>
      </c>
      <c r="R2225" s="300" t="str">
        <f t="shared" si="1609"/>
        <v/>
      </c>
      <c r="S2225" s="300" t="str">
        <f t="shared" si="1610"/>
        <v/>
      </c>
      <c r="T2225" s="192" t="str">
        <f t="shared" si="1611"/>
        <v/>
      </c>
      <c r="U2225" s="303" t="str">
        <f t="shared" si="1612"/>
        <v/>
      </c>
      <c r="V2225" s="300" t="str">
        <f t="shared" si="1613"/>
        <v/>
      </c>
      <c r="W2225" s="192" t="str">
        <f t="shared" si="1614"/>
        <v/>
      </c>
      <c r="X2225" s="303" t="str">
        <f t="shared" si="1615"/>
        <v/>
      </c>
      <c r="Y2225" s="300" t="str">
        <f t="shared" si="1616"/>
        <v/>
      </c>
      <c r="Z2225" s="300" t="str">
        <f t="shared" si="1617"/>
        <v/>
      </c>
      <c r="AA2225" s="303" t="str">
        <f t="shared" si="1618"/>
        <v/>
      </c>
      <c r="AB2225" s="300" t="str">
        <f t="shared" si="1619"/>
        <v/>
      </c>
      <c r="AC2225" s="300" t="str">
        <f t="shared" si="1620"/>
        <v/>
      </c>
      <c r="AD2225" s="300" t="str">
        <f t="shared" si="1621"/>
        <v/>
      </c>
      <c r="AE2225" s="192" t="str">
        <f t="shared" si="1622"/>
        <v/>
      </c>
      <c r="AF2225" s="192" t="str">
        <f t="shared" si="1623"/>
        <v/>
      </c>
      <c r="AG2225" s="192"/>
      <c r="AJ2225" s="300" t="str">
        <f t="shared" si="1624"/>
        <v/>
      </c>
      <c r="AK2225" s="300" t="str">
        <f t="shared" si="1625"/>
        <v/>
      </c>
      <c r="AL2225" s="300" t="str">
        <f t="shared" si="1626"/>
        <v/>
      </c>
      <c r="AM2225" s="300" t="str">
        <f t="shared" si="1627"/>
        <v/>
      </c>
      <c r="AN2225" s="300" t="str">
        <f t="shared" si="1628"/>
        <v/>
      </c>
      <c r="AO2225" s="300" t="str">
        <f t="shared" si="1629"/>
        <v/>
      </c>
      <c r="AP2225" s="300" t="str">
        <f t="shared" si="1630"/>
        <v/>
      </c>
      <c r="AQ2225" s="300" t="str">
        <f t="shared" si="1631"/>
        <v/>
      </c>
      <c r="AR2225" s="306" t="str">
        <f t="shared" si="1632"/>
        <v/>
      </c>
      <c r="AS2225" s="300" t="str">
        <f t="shared" si="1633"/>
        <v/>
      </c>
      <c r="AT2225" s="300" t="str">
        <f t="shared" si="1634"/>
        <v/>
      </c>
      <c r="AU2225" s="192" t="str">
        <f t="shared" si="1635"/>
        <v>рбс</v>
      </c>
      <c r="AV2225" s="192" t="str">
        <f t="shared" si="1636"/>
        <v>рбс87520704общпро</v>
      </c>
      <c r="AW2225" s="191">
        <f t="shared" si="1637"/>
        <v>0</v>
      </c>
      <c r="AX2225" s="191">
        <f t="shared" si="1638"/>
        <v>0</v>
      </c>
      <c r="AY2225" s="191">
        <f t="shared" si="1639"/>
        <v>0</v>
      </c>
      <c r="AZ2225" s="191">
        <f t="shared" si="1640"/>
        <v>0</v>
      </c>
      <c r="BA2225" s="193">
        <f t="shared" si="1641"/>
        <v>1</v>
      </c>
      <c r="BB2225" s="193">
        <f t="shared" si="1642"/>
        <v>1</v>
      </c>
      <c r="BC2225" s="193">
        <f t="shared" si="1643"/>
        <v>1</v>
      </c>
      <c r="BD2225" s="191">
        <f t="shared" si="1651"/>
        <v>0</v>
      </c>
      <c r="BE2225" s="191">
        <f t="shared" si="1644"/>
        <v>0</v>
      </c>
      <c r="BF2225" s="210">
        <f t="shared" si="1645"/>
        <v>0</v>
      </c>
      <c r="BG2225" s="211">
        <f t="shared" si="1646"/>
        <v>0</v>
      </c>
      <c r="BH2225" s="289"/>
      <c r="BI2225" s="289"/>
      <c r="BL2225" s="233" t="str">
        <f t="shared" si="1647"/>
        <v/>
      </c>
    </row>
    <row r="2226" spans="1:64" ht="12" hidden="1" customHeight="1">
      <c r="A2226" s="333" t="s">
        <v>1453</v>
      </c>
      <c r="B2226" s="381" t="s">
        <v>327</v>
      </c>
      <c r="C2226" s="333" t="s">
        <v>789</v>
      </c>
      <c r="D2226" s="381" t="s">
        <v>316</v>
      </c>
      <c r="E2226" s="381" t="s">
        <v>1451</v>
      </c>
      <c r="F2226" s="381" t="s">
        <v>586</v>
      </c>
      <c r="G2226" s="381" t="s">
        <v>394</v>
      </c>
      <c r="H2226" s="100" t="s">
        <v>653</v>
      </c>
      <c r="I2226" s="381" t="s">
        <v>339</v>
      </c>
      <c r="J2226" s="382">
        <v>10000</v>
      </c>
      <c r="K2226" s="382">
        <v>0</v>
      </c>
      <c r="L2226" s="191" t="str">
        <f t="shared" si="1606"/>
        <v>875207040701011007588024422510</v>
      </c>
      <c r="M2226" s="192">
        <f t="array" ref="M2226">IF(COUNT(SEARCH(Удалить_Роспись_КВСР,$B2226)*SEARCH(Удалить_Роспись_ПБС,$C2226)*SEARCH(Удалить_Роспись_КФСР, $D2226)*SEARCH(Удалить_Роспись_КЦСР,$E2226)*SEARCH(Удалить_Роспись_КВР,$F2226)*SEARCH(Удалить_Роспись_ЭК,$H2226)*SEARCH(Удалить_Роспись_КР,$I2226))&gt;0,0,1)</f>
        <v>0</v>
      </c>
      <c r="N2226" s="192">
        <v>0</v>
      </c>
      <c r="O2226" s="192" t="str">
        <f t="shared" si="1607"/>
        <v/>
      </c>
      <c r="P2226" s="192" t="str">
        <f t="shared" si="1650"/>
        <v/>
      </c>
      <c r="Q2226" s="300" t="str">
        <f t="shared" si="1608"/>
        <v/>
      </c>
      <c r="R2226" s="300" t="str">
        <f t="shared" si="1609"/>
        <v/>
      </c>
      <c r="S2226" s="300" t="str">
        <f t="shared" si="1610"/>
        <v/>
      </c>
      <c r="T2226" s="192" t="str">
        <f t="shared" si="1611"/>
        <v/>
      </c>
      <c r="U2226" s="303" t="str">
        <f t="shared" si="1612"/>
        <v/>
      </c>
      <c r="V2226" s="300" t="str">
        <f t="shared" si="1613"/>
        <v/>
      </c>
      <c r="W2226" s="192" t="str">
        <f t="shared" si="1614"/>
        <v/>
      </c>
      <c r="X2226" s="303" t="str">
        <f t="shared" si="1615"/>
        <v/>
      </c>
      <c r="Y2226" s="300" t="str">
        <f t="shared" si="1616"/>
        <v/>
      </c>
      <c r="Z2226" s="300" t="str">
        <f t="shared" si="1617"/>
        <v/>
      </c>
      <c r="AA2226" s="303" t="str">
        <f t="shared" si="1618"/>
        <v/>
      </c>
      <c r="AB2226" s="300" t="str">
        <f t="shared" si="1619"/>
        <v/>
      </c>
      <c r="AC2226" s="300" t="str">
        <f t="shared" si="1620"/>
        <v/>
      </c>
      <c r="AD2226" s="300" t="str">
        <f t="shared" si="1621"/>
        <v/>
      </c>
      <c r="AE2226" s="192" t="str">
        <f t="shared" si="1622"/>
        <v/>
      </c>
      <c r="AF2226" s="192" t="str">
        <f t="shared" si="1623"/>
        <v/>
      </c>
      <c r="AG2226" s="192"/>
      <c r="AJ2226" s="300" t="str">
        <f t="shared" si="1624"/>
        <v/>
      </c>
      <c r="AK2226" s="300" t="str">
        <f t="shared" si="1625"/>
        <v/>
      </c>
      <c r="AL2226" s="300" t="str">
        <f t="shared" si="1626"/>
        <v/>
      </c>
      <c r="AM2226" s="300" t="str">
        <f t="shared" si="1627"/>
        <v/>
      </c>
      <c r="AN2226" s="300" t="str">
        <f t="shared" si="1628"/>
        <v/>
      </c>
      <c r="AO2226" s="300" t="str">
        <f t="shared" si="1629"/>
        <v/>
      </c>
      <c r="AP2226" s="300" t="str">
        <f t="shared" si="1630"/>
        <v/>
      </c>
      <c r="AQ2226" s="300" t="str">
        <f t="shared" si="1631"/>
        <v/>
      </c>
      <c r="AR2226" s="306" t="str">
        <f t="shared" si="1632"/>
        <v/>
      </c>
      <c r="AS2226" s="300" t="str">
        <f t="shared" si="1633"/>
        <v/>
      </c>
      <c r="AT2226" s="300" t="str">
        <f t="shared" si="1634"/>
        <v/>
      </c>
      <c r="AU2226" s="192" t="str">
        <f t="shared" si="1635"/>
        <v>рбс</v>
      </c>
      <c r="AV2226" s="192" t="str">
        <f t="shared" si="1636"/>
        <v>рбс87520704общпро</v>
      </c>
      <c r="AW2226" s="191">
        <f t="shared" si="1637"/>
        <v>0</v>
      </c>
      <c r="AX2226" s="191">
        <f t="shared" si="1638"/>
        <v>0</v>
      </c>
      <c r="AY2226" s="191">
        <f t="shared" si="1639"/>
        <v>0</v>
      </c>
      <c r="AZ2226" s="191">
        <f t="shared" si="1640"/>
        <v>0</v>
      </c>
      <c r="BA2226" s="193">
        <f t="shared" si="1641"/>
        <v>1</v>
      </c>
      <c r="BB2226" s="193">
        <f t="shared" si="1642"/>
        <v>1</v>
      </c>
      <c r="BC2226" s="193">
        <f t="shared" si="1643"/>
        <v>1</v>
      </c>
      <c r="BD2226" s="191">
        <f t="shared" si="1651"/>
        <v>0</v>
      </c>
      <c r="BE2226" s="191">
        <f t="shared" si="1644"/>
        <v>0</v>
      </c>
      <c r="BF2226" s="210">
        <f t="shared" si="1645"/>
        <v>0</v>
      </c>
      <c r="BG2226" s="211">
        <f t="shared" si="1646"/>
        <v>0</v>
      </c>
      <c r="BH2226" s="289"/>
      <c r="BI2226" s="289"/>
      <c r="BL2226" s="233" t="str">
        <f t="shared" si="1647"/>
        <v/>
      </c>
    </row>
    <row r="2227" spans="1:64" ht="12" hidden="1" customHeight="1">
      <c r="A2227" s="333" t="s">
        <v>1453</v>
      </c>
      <c r="B2227" s="381" t="s">
        <v>327</v>
      </c>
      <c r="C2227" s="333" t="s">
        <v>789</v>
      </c>
      <c r="D2227" s="381" t="s">
        <v>316</v>
      </c>
      <c r="E2227" s="381" t="s">
        <v>1451</v>
      </c>
      <c r="F2227" s="381" t="s">
        <v>586</v>
      </c>
      <c r="G2227" s="381" t="s">
        <v>389</v>
      </c>
      <c r="H2227" s="100" t="s">
        <v>653</v>
      </c>
      <c r="I2227" s="381" t="s">
        <v>339</v>
      </c>
      <c r="J2227" s="382">
        <v>47000</v>
      </c>
      <c r="K2227" s="382">
        <v>37384</v>
      </c>
      <c r="L2227" s="191" t="str">
        <f t="shared" si="1606"/>
        <v>875207040701011007588024422610</v>
      </c>
      <c r="M2227" s="192">
        <f t="array" ref="M2227">IF(COUNT(SEARCH(Удалить_Роспись_КВСР,$B2227)*SEARCH(Удалить_Роспись_ПБС,$C2227)*SEARCH(Удалить_Роспись_КФСР, $D2227)*SEARCH(Удалить_Роспись_КЦСР,$E2227)*SEARCH(Удалить_Роспись_КВР,$F2227)*SEARCH(Удалить_Роспись_ЭК,$H2227)*SEARCH(Удалить_Роспись_КР,$I2227))&gt;0,0,1)</f>
        <v>0</v>
      </c>
      <c r="N2227" s="192">
        <v>0</v>
      </c>
      <c r="O2227" s="192" t="str">
        <f t="shared" si="1607"/>
        <v/>
      </c>
      <c r="P2227" s="192" t="str">
        <f t="shared" si="1650"/>
        <v/>
      </c>
      <c r="Q2227" s="300" t="str">
        <f t="shared" si="1608"/>
        <v/>
      </c>
      <c r="R2227" s="300" t="str">
        <f t="shared" si="1609"/>
        <v/>
      </c>
      <c r="S2227" s="300" t="str">
        <f t="shared" si="1610"/>
        <v/>
      </c>
      <c r="T2227" s="192" t="str">
        <f t="shared" si="1611"/>
        <v/>
      </c>
      <c r="U2227" s="303" t="str">
        <f t="shared" si="1612"/>
        <v/>
      </c>
      <c r="V2227" s="300" t="str">
        <f t="shared" si="1613"/>
        <v/>
      </c>
      <c r="W2227" s="192" t="str">
        <f t="shared" si="1614"/>
        <v/>
      </c>
      <c r="X2227" s="303" t="str">
        <f t="shared" si="1615"/>
        <v/>
      </c>
      <c r="Y2227" s="300" t="str">
        <f t="shared" si="1616"/>
        <v/>
      </c>
      <c r="Z2227" s="300" t="str">
        <f t="shared" si="1617"/>
        <v/>
      </c>
      <c r="AA2227" s="303" t="str">
        <f t="shared" si="1618"/>
        <v/>
      </c>
      <c r="AB2227" s="300" t="str">
        <f t="shared" si="1619"/>
        <v/>
      </c>
      <c r="AC2227" s="300" t="str">
        <f t="shared" si="1620"/>
        <v/>
      </c>
      <c r="AD2227" s="300" t="str">
        <f t="shared" si="1621"/>
        <v/>
      </c>
      <c r="AE2227" s="192" t="str">
        <f t="shared" si="1622"/>
        <v/>
      </c>
      <c r="AF2227" s="192" t="str">
        <f t="shared" si="1623"/>
        <v/>
      </c>
      <c r="AG2227" s="192"/>
      <c r="AJ2227" s="300" t="str">
        <f t="shared" si="1624"/>
        <v/>
      </c>
      <c r="AK2227" s="300" t="str">
        <f t="shared" si="1625"/>
        <v/>
      </c>
      <c r="AL2227" s="300" t="str">
        <f t="shared" si="1626"/>
        <v/>
      </c>
      <c r="AM2227" s="300" t="str">
        <f t="shared" si="1627"/>
        <v/>
      </c>
      <c r="AN2227" s="300" t="str">
        <f t="shared" si="1628"/>
        <v/>
      </c>
      <c r="AO2227" s="300" t="str">
        <f t="shared" si="1629"/>
        <v/>
      </c>
      <c r="AP2227" s="300" t="str">
        <f t="shared" si="1630"/>
        <v/>
      </c>
      <c r="AQ2227" s="300" t="str">
        <f t="shared" si="1631"/>
        <v/>
      </c>
      <c r="AR2227" s="306" t="str">
        <f t="shared" si="1632"/>
        <v/>
      </c>
      <c r="AS2227" s="300" t="str">
        <f t="shared" si="1633"/>
        <v/>
      </c>
      <c r="AT2227" s="300" t="str">
        <f t="shared" si="1634"/>
        <v/>
      </c>
      <c r="AU2227" s="192" t="str">
        <f t="shared" si="1635"/>
        <v>рбс</v>
      </c>
      <c r="AV2227" s="192" t="str">
        <f t="shared" si="1636"/>
        <v>рбс87520704общпро</v>
      </c>
      <c r="AW2227" s="191">
        <f t="shared" si="1637"/>
        <v>0</v>
      </c>
      <c r="AX2227" s="191">
        <f t="shared" si="1638"/>
        <v>0</v>
      </c>
      <c r="AY2227" s="191">
        <f t="shared" si="1639"/>
        <v>0</v>
      </c>
      <c r="AZ2227" s="191">
        <f t="shared" si="1640"/>
        <v>0</v>
      </c>
      <c r="BA2227" s="193">
        <f t="shared" si="1641"/>
        <v>1</v>
      </c>
      <c r="BB2227" s="193">
        <f t="shared" si="1642"/>
        <v>1</v>
      </c>
      <c r="BC2227" s="193">
        <f t="shared" si="1643"/>
        <v>1</v>
      </c>
      <c r="BD2227" s="191">
        <f t="shared" si="1651"/>
        <v>0</v>
      </c>
      <c r="BE2227" s="191">
        <f t="shared" si="1644"/>
        <v>0</v>
      </c>
      <c r="BF2227" s="210">
        <f t="shared" si="1645"/>
        <v>0</v>
      </c>
      <c r="BG2227" s="211">
        <f t="shared" si="1646"/>
        <v>0</v>
      </c>
      <c r="BH2227" s="289" t="str">
        <f>B2227</f>
        <v>875</v>
      </c>
      <c r="BI2227" s="289" t="str">
        <f>D2227</f>
        <v>0701</v>
      </c>
      <c r="BJ2227" s="284" t="s">
        <v>592</v>
      </c>
      <c r="BK2227" s="284" t="s">
        <v>589</v>
      </c>
      <c r="BL2227" s="233" t="str">
        <f t="shared" si="1647"/>
        <v/>
      </c>
    </row>
    <row r="2228" spans="1:64" ht="12" hidden="1" customHeight="1">
      <c r="A2228" s="333" t="s">
        <v>1453</v>
      </c>
      <c r="B2228" s="381" t="s">
        <v>327</v>
      </c>
      <c r="C2228" s="333" t="s">
        <v>789</v>
      </c>
      <c r="D2228" s="381" t="s">
        <v>316</v>
      </c>
      <c r="E2228" s="381" t="s">
        <v>1451</v>
      </c>
      <c r="F2228" s="381" t="s">
        <v>586</v>
      </c>
      <c r="G2228" s="381" t="s">
        <v>407</v>
      </c>
      <c r="H2228" s="100" t="s">
        <v>653</v>
      </c>
      <c r="I2228" s="381" t="s">
        <v>339</v>
      </c>
      <c r="J2228" s="382">
        <v>238000</v>
      </c>
      <c r="K2228" s="382">
        <v>148069</v>
      </c>
      <c r="L2228" s="191" t="str">
        <f t="shared" si="1606"/>
        <v>875207040701011007588024431010</v>
      </c>
      <c r="M2228" s="192">
        <f t="array" ref="M2228">IF(COUNT(SEARCH(Удалить_Роспись_КВСР,$B2228)*SEARCH(Удалить_Роспись_ПБС,$C2228)*SEARCH(Удалить_Роспись_КФСР, $D2228)*SEARCH(Удалить_Роспись_КЦСР,$E2228)*SEARCH(Удалить_Роспись_КВР,$F2228)*SEARCH(Удалить_Роспись_ЭК,$H2228)*SEARCH(Удалить_Роспись_КР,$I2228))&gt;0,0,1)</f>
        <v>0</v>
      </c>
      <c r="N2228" s="192">
        <v>0</v>
      </c>
      <c r="O2228" s="192" t="str">
        <f t="shared" si="1607"/>
        <v/>
      </c>
      <c r="P2228" s="192" t="str">
        <f t="shared" si="1650"/>
        <v/>
      </c>
      <c r="Q2228" s="300" t="str">
        <f t="shared" si="1608"/>
        <v/>
      </c>
      <c r="R2228" s="300" t="str">
        <f t="shared" si="1609"/>
        <v/>
      </c>
      <c r="S2228" s="300" t="str">
        <f t="shared" si="1610"/>
        <v/>
      </c>
      <c r="T2228" s="192" t="str">
        <f t="shared" si="1611"/>
        <v/>
      </c>
      <c r="U2228" s="303" t="str">
        <f t="shared" si="1612"/>
        <v/>
      </c>
      <c r="V2228" s="300" t="str">
        <f t="shared" si="1613"/>
        <v/>
      </c>
      <c r="W2228" s="192" t="str">
        <f t="shared" si="1614"/>
        <v/>
      </c>
      <c r="X2228" s="303" t="str">
        <f t="shared" si="1615"/>
        <v/>
      </c>
      <c r="Y2228" s="300" t="str">
        <f t="shared" si="1616"/>
        <v/>
      </c>
      <c r="Z2228" s="300" t="str">
        <f t="shared" si="1617"/>
        <v/>
      </c>
      <c r="AA2228" s="303" t="str">
        <f t="shared" si="1618"/>
        <v/>
      </c>
      <c r="AB2228" s="300" t="str">
        <f t="shared" si="1619"/>
        <v/>
      </c>
      <c r="AC2228" s="300" t="str">
        <f t="shared" si="1620"/>
        <v/>
      </c>
      <c r="AD2228" s="300" t="str">
        <f t="shared" si="1621"/>
        <v/>
      </c>
      <c r="AE2228" s="192" t="str">
        <f t="shared" si="1622"/>
        <v/>
      </c>
      <c r="AF2228" s="192" t="str">
        <f t="shared" si="1623"/>
        <v/>
      </c>
      <c r="AG2228" s="192"/>
      <c r="AJ2228" s="300" t="str">
        <f t="shared" si="1624"/>
        <v/>
      </c>
      <c r="AK2228" s="300" t="str">
        <f t="shared" si="1625"/>
        <v/>
      </c>
      <c r="AL2228" s="300" t="str">
        <f t="shared" si="1626"/>
        <v/>
      </c>
      <c r="AM2228" s="300" t="str">
        <f t="shared" si="1627"/>
        <v/>
      </c>
      <c r="AN2228" s="300" t="str">
        <f t="shared" si="1628"/>
        <v/>
      </c>
      <c r="AO2228" s="300" t="str">
        <f t="shared" si="1629"/>
        <v/>
      </c>
      <c r="AP2228" s="300" t="str">
        <f t="shared" si="1630"/>
        <v/>
      </c>
      <c r="AQ2228" s="300" t="str">
        <f t="shared" si="1631"/>
        <v/>
      </c>
      <c r="AR2228" s="306" t="str">
        <f t="shared" si="1632"/>
        <v/>
      </c>
      <c r="AS2228" s="300" t="str">
        <f t="shared" si="1633"/>
        <v/>
      </c>
      <c r="AT2228" s="300" t="str">
        <f t="shared" si="1634"/>
        <v/>
      </c>
      <c r="AU2228" s="192" t="str">
        <f t="shared" si="1635"/>
        <v>рбс</v>
      </c>
      <c r="AV2228" s="192" t="str">
        <f t="shared" si="1636"/>
        <v>рбс87520704общосн</v>
      </c>
      <c r="AW2228" s="191">
        <f t="shared" si="1637"/>
        <v>0</v>
      </c>
      <c r="AX2228" s="191">
        <f t="shared" si="1638"/>
        <v>0</v>
      </c>
      <c r="AY2228" s="191">
        <f t="shared" si="1639"/>
        <v>0</v>
      </c>
      <c r="AZ2228" s="191">
        <f t="shared" si="1640"/>
        <v>0</v>
      </c>
      <c r="BA2228" s="193">
        <f t="shared" si="1641"/>
        <v>1</v>
      </c>
      <c r="BB2228" s="193">
        <f t="shared" si="1642"/>
        <v>1</v>
      </c>
      <c r="BC2228" s="193">
        <f t="shared" si="1643"/>
        <v>1</v>
      </c>
      <c r="BD2228" s="191">
        <f t="shared" si="1651"/>
        <v>0</v>
      </c>
      <c r="BE2228" s="191">
        <f t="shared" si="1644"/>
        <v>0</v>
      </c>
      <c r="BF2228" s="210">
        <f t="shared" si="1645"/>
        <v>0</v>
      </c>
      <c r="BG2228" s="211">
        <f t="shared" si="1646"/>
        <v>0</v>
      </c>
      <c r="BH2228" s="289" t="str">
        <f>B2228</f>
        <v>875</v>
      </c>
      <c r="BI2228" s="289" t="str">
        <f>D2228</f>
        <v>0701</v>
      </c>
      <c r="BJ2228" s="284" t="s">
        <v>592</v>
      </c>
      <c r="BK2228" s="284" t="s">
        <v>589</v>
      </c>
      <c r="BL2228" s="233" t="str">
        <f t="shared" si="1647"/>
        <v/>
      </c>
    </row>
    <row r="2229" spans="1:64" ht="12" hidden="1" customHeight="1">
      <c r="A2229" s="333" t="s">
        <v>1453</v>
      </c>
      <c r="B2229" s="381" t="s">
        <v>327</v>
      </c>
      <c r="C2229" s="333" t="s">
        <v>789</v>
      </c>
      <c r="D2229" s="381" t="s">
        <v>316</v>
      </c>
      <c r="E2229" s="381" t="s">
        <v>1451</v>
      </c>
      <c r="F2229" s="381" t="s">
        <v>586</v>
      </c>
      <c r="G2229" s="381" t="s">
        <v>397</v>
      </c>
      <c r="H2229" s="100" t="s">
        <v>653</v>
      </c>
      <c r="I2229" s="381" t="s">
        <v>339</v>
      </c>
      <c r="J2229" s="382">
        <v>282000</v>
      </c>
      <c r="K2229" s="382">
        <v>220279.55</v>
      </c>
      <c r="L2229" s="191" t="str">
        <f t="shared" si="1606"/>
        <v>875207040701011007588024434010</v>
      </c>
      <c r="M2229" s="192">
        <f t="array" ref="M2229">IF(COUNT(SEARCH(Удалить_Роспись_КВСР,$B2229)*SEARCH(Удалить_Роспись_ПБС,$C2229)*SEARCH(Удалить_Роспись_КФСР, $D2229)*SEARCH(Удалить_Роспись_КЦСР,$E2229)*SEARCH(Удалить_Роспись_КВР,$F2229)*SEARCH(Удалить_Роспись_ЭК,$H2229)*SEARCH(Удалить_Роспись_КР,$I2229))&gt;0,0,1)</f>
        <v>0</v>
      </c>
      <c r="N2229" s="192">
        <v>0</v>
      </c>
      <c r="O2229" s="192" t="str">
        <f t="shared" si="1607"/>
        <v/>
      </c>
      <c r="P2229" s="192" t="str">
        <f t="shared" si="1650"/>
        <v/>
      </c>
      <c r="Q2229" s="300" t="str">
        <f t="shared" si="1608"/>
        <v/>
      </c>
      <c r="R2229" s="300" t="str">
        <f t="shared" si="1609"/>
        <v/>
      </c>
      <c r="S2229" s="300" t="str">
        <f t="shared" si="1610"/>
        <v/>
      </c>
      <c r="T2229" s="192" t="str">
        <f t="shared" si="1611"/>
        <v/>
      </c>
      <c r="U2229" s="303" t="str">
        <f t="shared" si="1612"/>
        <v/>
      </c>
      <c r="V2229" s="300" t="str">
        <f t="shared" si="1613"/>
        <v/>
      </c>
      <c r="W2229" s="192" t="str">
        <f t="shared" si="1614"/>
        <v/>
      </c>
      <c r="X2229" s="303" t="str">
        <f t="shared" si="1615"/>
        <v/>
      </c>
      <c r="Y2229" s="300" t="str">
        <f t="shared" si="1616"/>
        <v/>
      </c>
      <c r="Z2229" s="300" t="str">
        <f t="shared" si="1617"/>
        <v/>
      </c>
      <c r="AA2229" s="303" t="str">
        <f t="shared" si="1618"/>
        <v/>
      </c>
      <c r="AB2229" s="300" t="str">
        <f t="shared" si="1619"/>
        <v/>
      </c>
      <c r="AC2229" s="300" t="str">
        <f t="shared" si="1620"/>
        <v/>
      </c>
      <c r="AD2229" s="300" t="str">
        <f t="shared" si="1621"/>
        <v/>
      </c>
      <c r="AE2229" s="192" t="str">
        <f t="shared" si="1622"/>
        <v/>
      </c>
      <c r="AF2229" s="192" t="str">
        <f t="shared" si="1623"/>
        <v/>
      </c>
      <c r="AG2229" s="192"/>
      <c r="AJ2229" s="300" t="str">
        <f t="shared" si="1624"/>
        <v/>
      </c>
      <c r="AK2229" s="300" t="str">
        <f t="shared" si="1625"/>
        <v/>
      </c>
      <c r="AL2229" s="300" t="str">
        <f t="shared" si="1626"/>
        <v/>
      </c>
      <c r="AM2229" s="300" t="str">
        <f t="shared" si="1627"/>
        <v/>
      </c>
      <c r="AN2229" s="300" t="str">
        <f t="shared" si="1628"/>
        <v/>
      </c>
      <c r="AO2229" s="300" t="str">
        <f t="shared" si="1629"/>
        <v/>
      </c>
      <c r="AP2229" s="300" t="str">
        <f t="shared" si="1630"/>
        <v/>
      </c>
      <c r="AQ2229" s="300" t="str">
        <f t="shared" si="1631"/>
        <v/>
      </c>
      <c r="AR2229" s="306" t="str">
        <f t="shared" si="1632"/>
        <v/>
      </c>
      <c r="AS2229" s="300" t="str">
        <f t="shared" si="1633"/>
        <v/>
      </c>
      <c r="AT2229" s="300" t="str">
        <f t="shared" si="1634"/>
        <v/>
      </c>
      <c r="AU2229" s="192" t="str">
        <f t="shared" si="1635"/>
        <v>рбс</v>
      </c>
      <c r="AV2229" s="192" t="str">
        <f t="shared" si="1636"/>
        <v>рбс87520704общпро</v>
      </c>
      <c r="AW2229" s="191">
        <f t="shared" si="1637"/>
        <v>0</v>
      </c>
      <c r="AX2229" s="191">
        <f t="shared" si="1638"/>
        <v>0</v>
      </c>
      <c r="AY2229" s="191">
        <f t="shared" si="1639"/>
        <v>0</v>
      </c>
      <c r="AZ2229" s="191">
        <f t="shared" si="1640"/>
        <v>0</v>
      </c>
      <c r="BA2229" s="193">
        <f t="shared" si="1641"/>
        <v>1</v>
      </c>
      <c r="BB2229" s="193">
        <f t="shared" si="1642"/>
        <v>1</v>
      </c>
      <c r="BC2229" s="193">
        <f t="shared" si="1643"/>
        <v>1</v>
      </c>
      <c r="BD2229" s="191">
        <f t="shared" si="1651"/>
        <v>0</v>
      </c>
      <c r="BE2229" s="191">
        <f t="shared" si="1644"/>
        <v>0</v>
      </c>
      <c r="BF2229" s="210">
        <f t="shared" si="1645"/>
        <v>0</v>
      </c>
      <c r="BG2229" s="211">
        <f t="shared" si="1646"/>
        <v>0</v>
      </c>
      <c r="BH2229" s="289"/>
      <c r="BI2229" s="289"/>
      <c r="BL2229" s="233" t="str">
        <f t="shared" si="1647"/>
        <v/>
      </c>
    </row>
    <row r="2230" spans="1:64" ht="12" hidden="1" customHeight="1">
      <c r="A2230" s="333" t="s">
        <v>1453</v>
      </c>
      <c r="B2230" s="381" t="s">
        <v>327</v>
      </c>
      <c r="C2230" s="333" t="s">
        <v>789</v>
      </c>
      <c r="D2230" s="381" t="s">
        <v>316</v>
      </c>
      <c r="E2230" s="381" t="s">
        <v>1451</v>
      </c>
      <c r="F2230" s="381" t="s">
        <v>609</v>
      </c>
      <c r="G2230" s="381" t="s">
        <v>395</v>
      </c>
      <c r="H2230" s="100" t="s">
        <v>653</v>
      </c>
      <c r="I2230" s="381" t="s">
        <v>339</v>
      </c>
      <c r="J2230" s="382">
        <v>3600</v>
      </c>
      <c r="K2230" s="382">
        <v>800</v>
      </c>
      <c r="L2230" s="191" t="str">
        <f t="shared" si="1606"/>
        <v>875207040701011007588085229010</v>
      </c>
      <c r="M2230" s="192">
        <f t="array" ref="M2230">IF(COUNT(SEARCH(Удалить_Роспись_КВСР,$B2230)*SEARCH(Удалить_Роспись_ПБС,$C2230)*SEARCH(Удалить_Роспись_КФСР, $D2230)*SEARCH(Удалить_Роспись_КЦСР,$E2230)*SEARCH(Удалить_Роспись_КВР,$F2230)*SEARCH(Удалить_Роспись_ЭК,$H2230)*SEARCH(Удалить_Роспись_КР,$I2230))&gt;0,0,1)</f>
        <v>0</v>
      </c>
      <c r="N2230" s="192">
        <v>0</v>
      </c>
      <c r="O2230" s="192" t="str">
        <f t="shared" si="1607"/>
        <v/>
      </c>
      <c r="P2230" s="192" t="str">
        <f t="shared" si="1650"/>
        <v/>
      </c>
      <c r="Q2230" s="300" t="str">
        <f t="shared" si="1608"/>
        <v/>
      </c>
      <c r="R2230" s="300" t="str">
        <f t="shared" si="1609"/>
        <v/>
      </c>
      <c r="S2230" s="300" t="str">
        <f t="shared" si="1610"/>
        <v/>
      </c>
      <c r="T2230" s="192" t="str">
        <f t="shared" si="1611"/>
        <v/>
      </c>
      <c r="U2230" s="303" t="str">
        <f t="shared" si="1612"/>
        <v/>
      </c>
      <c r="V2230" s="300" t="str">
        <f t="shared" si="1613"/>
        <v/>
      </c>
      <c r="W2230" s="192" t="str">
        <f t="shared" si="1614"/>
        <v/>
      </c>
      <c r="X2230" s="303" t="str">
        <f t="shared" si="1615"/>
        <v/>
      </c>
      <c r="Y2230" s="300" t="str">
        <f t="shared" si="1616"/>
        <v/>
      </c>
      <c r="Z2230" s="300" t="str">
        <f t="shared" si="1617"/>
        <v/>
      </c>
      <c r="AA2230" s="303" t="str">
        <f t="shared" si="1618"/>
        <v/>
      </c>
      <c r="AB2230" s="300" t="str">
        <f t="shared" si="1619"/>
        <v/>
      </c>
      <c r="AC2230" s="300" t="str">
        <f t="shared" si="1620"/>
        <v/>
      </c>
      <c r="AD2230" s="300" t="str">
        <f t="shared" si="1621"/>
        <v/>
      </c>
      <c r="AE2230" s="192" t="str">
        <f t="shared" si="1622"/>
        <v/>
      </c>
      <c r="AF2230" s="192" t="str">
        <f t="shared" si="1623"/>
        <v/>
      </c>
      <c r="AG2230" s="192"/>
      <c r="AJ2230" s="300" t="str">
        <f t="shared" si="1624"/>
        <v/>
      </c>
      <c r="AK2230" s="300" t="str">
        <f t="shared" si="1625"/>
        <v/>
      </c>
      <c r="AL2230" s="300" t="str">
        <f t="shared" si="1626"/>
        <v/>
      </c>
      <c r="AM2230" s="300" t="str">
        <f t="shared" si="1627"/>
        <v/>
      </c>
      <c r="AN2230" s="300" t="str">
        <f t="shared" si="1628"/>
        <v/>
      </c>
      <c r="AO2230" s="300" t="str">
        <f t="shared" si="1629"/>
        <v/>
      </c>
      <c r="AP2230" s="300" t="str">
        <f t="shared" si="1630"/>
        <v/>
      </c>
      <c r="AQ2230" s="300" t="str">
        <f t="shared" si="1631"/>
        <v/>
      </c>
      <c r="AR2230" s="306" t="str">
        <f t="shared" si="1632"/>
        <v/>
      </c>
      <c r="AS2230" s="300" t="str">
        <f t="shared" si="1633"/>
        <v/>
      </c>
      <c r="AT2230" s="300" t="str">
        <f t="shared" si="1634"/>
        <v/>
      </c>
      <c r="AU2230" s="192" t="str">
        <f t="shared" si="1635"/>
        <v>рбс</v>
      </c>
      <c r="AV2230" s="192" t="str">
        <f t="shared" si="1636"/>
        <v>рбс87520704общпро</v>
      </c>
      <c r="AW2230" s="191">
        <f t="shared" si="1637"/>
        <v>0</v>
      </c>
      <c r="AX2230" s="191">
        <f t="shared" si="1638"/>
        <v>0</v>
      </c>
      <c r="AY2230" s="191">
        <f t="shared" si="1639"/>
        <v>0</v>
      </c>
      <c r="AZ2230" s="191">
        <f t="shared" si="1640"/>
        <v>0</v>
      </c>
      <c r="BA2230" s="193">
        <f t="shared" si="1641"/>
        <v>1</v>
      </c>
      <c r="BB2230" s="193">
        <f t="shared" si="1642"/>
        <v>1</v>
      </c>
      <c r="BC2230" s="193">
        <f t="shared" si="1643"/>
        <v>1</v>
      </c>
      <c r="BD2230" s="191">
        <f t="shared" si="1651"/>
        <v>0</v>
      </c>
      <c r="BE2230" s="191">
        <f t="shared" si="1644"/>
        <v>0</v>
      </c>
      <c r="BF2230" s="210">
        <f t="shared" si="1645"/>
        <v>0</v>
      </c>
      <c r="BG2230" s="211">
        <f t="shared" si="1646"/>
        <v>0</v>
      </c>
      <c r="BH2230" s="289" t="str">
        <f t="shared" ref="BH2230:BH2237" si="1652">B2230</f>
        <v>875</v>
      </c>
      <c r="BI2230" s="289" t="str">
        <f t="shared" ref="BI2230:BI2237" si="1653">D2230</f>
        <v>0701</v>
      </c>
      <c r="BJ2230" s="284" t="s">
        <v>592</v>
      </c>
      <c r="BK2230" s="284" t="s">
        <v>586</v>
      </c>
      <c r="BL2230" s="233" t="str">
        <f t="shared" si="1647"/>
        <v/>
      </c>
    </row>
    <row r="2231" spans="1:64" ht="12" hidden="1" customHeight="1">
      <c r="A2231" s="333" t="s">
        <v>1453</v>
      </c>
      <c r="B2231" s="381" t="s">
        <v>327</v>
      </c>
      <c r="C2231" s="333" t="s">
        <v>789</v>
      </c>
      <c r="D2231" s="381" t="s">
        <v>311</v>
      </c>
      <c r="E2231" s="381" t="s">
        <v>1452</v>
      </c>
      <c r="F2231" s="381" t="s">
        <v>586</v>
      </c>
      <c r="G2231" s="381" t="s">
        <v>397</v>
      </c>
      <c r="H2231" s="100" t="s">
        <v>653</v>
      </c>
      <c r="I2231" s="381" t="s">
        <v>339</v>
      </c>
      <c r="J2231" s="382">
        <v>35040</v>
      </c>
      <c r="K2231" s="382">
        <v>0</v>
      </c>
      <c r="L2231" s="191" t="str">
        <f t="shared" si="1606"/>
        <v>875207041003011007554024434010</v>
      </c>
      <c r="M2231" s="192">
        <f t="array" ref="M2231">IF(COUNT(SEARCH(Удалить_Роспись_КВСР,$B2231)*SEARCH(Удалить_Роспись_ПБС,$C2231)*SEARCH(Удалить_Роспись_КФСР, $D2231)*SEARCH(Удалить_Роспись_КЦСР,$E2231)*SEARCH(Удалить_Роспись_КВР,$F2231)*SEARCH(Удалить_Роспись_ЭК,$H2231)*SEARCH(Удалить_Роспись_КР,$I2231))&gt;0,0,1)</f>
        <v>0</v>
      </c>
      <c r="N2231" s="192">
        <v>0</v>
      </c>
      <c r="O2231" s="192" t="str">
        <f t="shared" si="1607"/>
        <v/>
      </c>
      <c r="P2231" s="192" t="str">
        <f t="shared" si="1650"/>
        <v/>
      </c>
      <c r="Q2231" s="300" t="str">
        <f t="shared" si="1608"/>
        <v/>
      </c>
      <c r="R2231" s="300" t="str">
        <f t="shared" si="1609"/>
        <v/>
      </c>
      <c r="S2231" s="300" t="str">
        <f t="shared" si="1610"/>
        <v/>
      </c>
      <c r="T2231" s="192" t="str">
        <f t="shared" si="1611"/>
        <v/>
      </c>
      <c r="U2231" s="303" t="str">
        <f t="shared" si="1612"/>
        <v/>
      </c>
      <c r="V2231" s="300" t="str">
        <f t="shared" si="1613"/>
        <v/>
      </c>
      <c r="W2231" s="192" t="str">
        <f t="shared" si="1614"/>
        <v/>
      </c>
      <c r="X2231" s="303" t="str">
        <f t="shared" si="1615"/>
        <v/>
      </c>
      <c r="Y2231" s="300" t="str">
        <f t="shared" si="1616"/>
        <v/>
      </c>
      <c r="Z2231" s="300" t="str">
        <f t="shared" si="1617"/>
        <v/>
      </c>
      <c r="AA2231" s="303" t="str">
        <f t="shared" si="1618"/>
        <v/>
      </c>
      <c r="AB2231" s="300" t="str">
        <f t="shared" si="1619"/>
        <v/>
      </c>
      <c r="AC2231" s="300" t="str">
        <f t="shared" si="1620"/>
        <v/>
      </c>
      <c r="AD2231" s="300" t="str">
        <f t="shared" si="1621"/>
        <v/>
      </c>
      <c r="AE2231" s="192" t="str">
        <f t="shared" si="1622"/>
        <v/>
      </c>
      <c r="AF2231" s="192" t="str">
        <f t="shared" si="1623"/>
        <v/>
      </c>
      <c r="AG2231" s="192"/>
      <c r="AJ2231" s="300" t="str">
        <f t="shared" si="1624"/>
        <v/>
      </c>
      <c r="AK2231" s="300" t="str">
        <f t="shared" si="1625"/>
        <v/>
      </c>
      <c r="AL2231" s="300" t="str">
        <f t="shared" si="1626"/>
        <v/>
      </c>
      <c r="AM2231" s="300" t="str">
        <f t="shared" si="1627"/>
        <v/>
      </c>
      <c r="AN2231" s="300" t="str">
        <f t="shared" si="1628"/>
        <v/>
      </c>
      <c r="AO2231" s="300" t="str">
        <f t="shared" si="1629"/>
        <v/>
      </c>
      <c r="AP2231" s="300" t="str">
        <f t="shared" si="1630"/>
        <v/>
      </c>
      <c r="AQ2231" s="300" t="str">
        <f t="shared" si="1631"/>
        <v/>
      </c>
      <c r="AR2231" s="306" t="str">
        <f t="shared" si="1632"/>
        <v/>
      </c>
      <c r="AS2231" s="300" t="str">
        <f t="shared" si="1633"/>
        <v/>
      </c>
      <c r="AT2231" s="300" t="str">
        <f t="shared" si="1634"/>
        <v/>
      </c>
      <c r="AU2231" s="192" t="str">
        <f t="shared" si="1635"/>
        <v>рбс</v>
      </c>
      <c r="AV2231" s="192" t="str">
        <f t="shared" si="1636"/>
        <v>рбс87520704общпро</v>
      </c>
      <c r="AW2231" s="191">
        <f t="shared" si="1637"/>
        <v>0</v>
      </c>
      <c r="AX2231" s="191">
        <f t="shared" si="1638"/>
        <v>0</v>
      </c>
      <c r="AY2231" s="191">
        <f t="shared" si="1639"/>
        <v>0</v>
      </c>
      <c r="AZ2231" s="191">
        <f t="shared" si="1640"/>
        <v>0</v>
      </c>
      <c r="BA2231" s="193">
        <f t="shared" si="1641"/>
        <v>1</v>
      </c>
      <c r="BB2231" s="193">
        <f t="shared" si="1642"/>
        <v>1</v>
      </c>
      <c r="BC2231" s="193">
        <f t="shared" si="1643"/>
        <v>1</v>
      </c>
      <c r="BD2231" s="191">
        <f t="shared" si="1651"/>
        <v>0</v>
      </c>
      <c r="BE2231" s="191">
        <f t="shared" si="1644"/>
        <v>0</v>
      </c>
      <c r="BF2231" s="210">
        <f t="shared" si="1645"/>
        <v>0</v>
      </c>
      <c r="BG2231" s="211">
        <f t="shared" si="1646"/>
        <v>0</v>
      </c>
      <c r="BH2231" s="289" t="str">
        <f t="shared" si="1652"/>
        <v>875</v>
      </c>
      <c r="BI2231" s="289" t="str">
        <f t="shared" si="1653"/>
        <v>1003</v>
      </c>
      <c r="BJ2231" s="284" t="s">
        <v>592</v>
      </c>
      <c r="BK2231" s="284" t="s">
        <v>586</v>
      </c>
      <c r="BL2231" s="233" t="str">
        <f t="shared" si="1647"/>
        <v/>
      </c>
    </row>
    <row r="2232" spans="1:64" ht="12" customHeight="1">
      <c r="A2232" s="333" t="s">
        <v>790</v>
      </c>
      <c r="B2232" s="381" t="s">
        <v>327</v>
      </c>
      <c r="C2232" s="333" t="s">
        <v>791</v>
      </c>
      <c r="D2232" s="381" t="s">
        <v>316</v>
      </c>
      <c r="E2232" s="381" t="s">
        <v>1443</v>
      </c>
      <c r="F2232" s="381" t="s">
        <v>608</v>
      </c>
      <c r="G2232" s="381" t="s">
        <v>385</v>
      </c>
      <c r="H2232" s="100" t="s">
        <v>653</v>
      </c>
      <c r="I2232" s="381" t="s">
        <v>505</v>
      </c>
      <c r="J2232" s="382">
        <v>778004</v>
      </c>
      <c r="K2232" s="382">
        <v>562848.37</v>
      </c>
      <c r="L2232" s="191" t="str">
        <f t="shared" si="1606"/>
        <v>875207070701011004001011121101</v>
      </c>
      <c r="M2232" s="192">
        <f t="array" ref="M2232">IF(COUNT(SEARCH(Удалить_Роспись_КВСР,$B2232)*SEARCH(Удалить_Роспись_ПБС,$C2232)*SEARCH(Удалить_Роспись_КФСР, $D2232)*SEARCH(Удалить_Роспись_КЦСР,$E2232)*SEARCH(Удалить_Роспись_КВР,$F2232)*SEARCH(Удалить_Роспись_ЭК,$H2232)*SEARCH(Удалить_Роспись_КР,$I2232))&gt;0,0,1)</f>
        <v>0</v>
      </c>
      <c r="N2232" s="192">
        <v>0</v>
      </c>
      <c r="O2232" s="192" t="str">
        <f t="shared" si="1607"/>
        <v/>
      </c>
      <c r="P2232" s="192" t="str">
        <f t="shared" si="1650"/>
        <v/>
      </c>
      <c r="Q2232" s="300" t="str">
        <f t="shared" si="1608"/>
        <v/>
      </c>
      <c r="R2232" s="300" t="str">
        <f t="shared" si="1609"/>
        <v/>
      </c>
      <c r="S2232" s="300" t="str">
        <f t="shared" si="1610"/>
        <v/>
      </c>
      <c r="T2232" s="192" t="str">
        <f t="shared" si="1611"/>
        <v/>
      </c>
      <c r="U2232" s="303" t="str">
        <f t="shared" si="1612"/>
        <v/>
      </c>
      <c r="V2232" s="300" t="str">
        <f t="shared" si="1613"/>
        <v/>
      </c>
      <c r="W2232" s="192" t="str">
        <f t="shared" si="1614"/>
        <v/>
      </c>
      <c r="X2232" s="303" t="str">
        <f t="shared" si="1615"/>
        <v/>
      </c>
      <c r="Y2232" s="300" t="str">
        <f t="shared" si="1616"/>
        <v/>
      </c>
      <c r="Z2232" s="300" t="str">
        <f t="shared" si="1617"/>
        <v/>
      </c>
      <c r="AA2232" s="303" t="str">
        <f t="shared" si="1618"/>
        <v/>
      </c>
      <c r="AB2232" s="300" t="str">
        <f t="shared" si="1619"/>
        <v/>
      </c>
      <c r="AC2232" s="300" t="str">
        <f t="shared" si="1620"/>
        <v/>
      </c>
      <c r="AD2232" s="300" t="str">
        <f t="shared" si="1621"/>
        <v/>
      </c>
      <c r="AE2232" s="192" t="str">
        <f t="shared" si="1622"/>
        <v/>
      </c>
      <c r="AF2232" s="192" t="str">
        <f t="shared" si="1623"/>
        <v/>
      </c>
      <c r="AG2232" s="192"/>
      <c r="AJ2232" s="300" t="str">
        <f t="shared" si="1624"/>
        <v/>
      </c>
      <c r="AK2232" s="300" t="str">
        <f t="shared" si="1625"/>
        <v/>
      </c>
      <c r="AL2232" s="300" t="str">
        <f t="shared" si="1626"/>
        <v/>
      </c>
      <c r="AM2232" s="300" t="str">
        <f t="shared" si="1627"/>
        <v/>
      </c>
      <c r="AN2232" s="300" t="str">
        <f t="shared" si="1628"/>
        <v/>
      </c>
      <c r="AO2232" s="300" t="str">
        <f t="shared" si="1629"/>
        <v/>
      </c>
      <c r="AP2232" s="300" t="str">
        <f t="shared" si="1630"/>
        <v/>
      </c>
      <c r="AQ2232" s="300" t="str">
        <f t="shared" si="1631"/>
        <v/>
      </c>
      <c r="AR2232" s="306" t="str">
        <f t="shared" si="1632"/>
        <v/>
      </c>
      <c r="AS2232" s="300" t="str">
        <f t="shared" si="1633"/>
        <v/>
      </c>
      <c r="AT2232" s="300" t="str">
        <f t="shared" si="1634"/>
        <v/>
      </c>
      <c r="AU2232" s="192" t="str">
        <f t="shared" si="1635"/>
        <v>рбс</v>
      </c>
      <c r="AV2232" s="192" t="str">
        <f t="shared" si="1636"/>
        <v>рбс87520707общопл</v>
      </c>
      <c r="AW2232" s="191">
        <f t="shared" si="1637"/>
        <v>0</v>
      </c>
      <c r="AX2232" s="191">
        <f t="shared" si="1638"/>
        <v>0</v>
      </c>
      <c r="AY2232" s="191">
        <f t="shared" si="1639"/>
        <v>0</v>
      </c>
      <c r="AZ2232" s="191">
        <f t="shared" si="1640"/>
        <v>0</v>
      </c>
      <c r="BA2232" s="193">
        <f t="shared" si="1641"/>
        <v>1</v>
      </c>
      <c r="BB2232" s="193">
        <f t="shared" si="1642"/>
        <v>1</v>
      </c>
      <c r="BC2232" s="193">
        <f t="shared" si="1643"/>
        <v>1</v>
      </c>
      <c r="BD2232" s="191">
        <f t="shared" si="1651"/>
        <v>0</v>
      </c>
      <c r="BE2232" s="191">
        <f t="shared" si="1644"/>
        <v>0</v>
      </c>
      <c r="BF2232" s="210">
        <f t="shared" si="1645"/>
        <v>0</v>
      </c>
      <c r="BG2232" s="211">
        <f t="shared" si="1646"/>
        <v>0</v>
      </c>
      <c r="BH2232" s="289" t="str">
        <f t="shared" si="1652"/>
        <v>875</v>
      </c>
      <c r="BI2232" s="289" t="str">
        <f t="shared" si="1653"/>
        <v>0701</v>
      </c>
      <c r="BJ2232" s="284" t="s">
        <v>592</v>
      </c>
      <c r="BK2232" s="284" t="s">
        <v>586</v>
      </c>
      <c r="BL2232" s="233" t="str">
        <f t="shared" si="1647"/>
        <v/>
      </c>
    </row>
    <row r="2233" spans="1:64" ht="12" customHeight="1">
      <c r="A2233" s="333" t="s">
        <v>790</v>
      </c>
      <c r="B2233" s="381" t="s">
        <v>327</v>
      </c>
      <c r="C2233" s="333" t="s">
        <v>791</v>
      </c>
      <c r="D2233" s="381" t="s">
        <v>316</v>
      </c>
      <c r="E2233" s="381" t="s">
        <v>1443</v>
      </c>
      <c r="F2233" s="381" t="s">
        <v>589</v>
      </c>
      <c r="G2233" s="381" t="s">
        <v>386</v>
      </c>
      <c r="H2233" s="100" t="s">
        <v>653</v>
      </c>
      <c r="I2233" s="381" t="s">
        <v>505</v>
      </c>
      <c r="J2233" s="382">
        <v>3163</v>
      </c>
      <c r="K2233" s="382">
        <v>3163</v>
      </c>
      <c r="L2233" s="191" t="str">
        <f t="shared" si="1606"/>
        <v>875207070701011004001011221201</v>
      </c>
      <c r="M2233" s="192">
        <f t="array" ref="M2233">IF(COUNT(SEARCH(Удалить_Роспись_КВСР,$B2233)*SEARCH(Удалить_Роспись_ПБС,$C2233)*SEARCH(Удалить_Роспись_КФСР, $D2233)*SEARCH(Удалить_Роспись_КЦСР,$E2233)*SEARCH(Удалить_Роспись_КВР,$F2233)*SEARCH(Удалить_Роспись_ЭК,$H2233)*SEARCH(Удалить_Роспись_КР,$I2233))&gt;0,0,1)</f>
        <v>0</v>
      </c>
      <c r="N2233" s="192">
        <f>IF(COUNT(SEARCH(Удалить_Индекс_КВСР,$B2233)*SEARCH(Удалить_Индекс_ПБС,$C2233)*SEARCH(Удалить_Индекс_КФСР,$D2233)*SEARCH(Удалить_Индекс_КЦСР,$E2233)*SEARCH(Удалить_Индекс_КВР,$F2233)*SEARCH(Удалить_Индекс_ЭК,$H2233)*SEARCH(Удалить_Индекс_КР,$I2233))&gt;0,0,1)</f>
        <v>1</v>
      </c>
      <c r="O2233" s="192" t="str">
        <f t="shared" si="1607"/>
        <v/>
      </c>
      <c r="P2233" s="192" t="str">
        <f t="shared" si="1650"/>
        <v/>
      </c>
      <c r="Q2233" s="300" t="str">
        <f t="shared" si="1608"/>
        <v/>
      </c>
      <c r="R2233" s="300" t="str">
        <f t="shared" si="1609"/>
        <v/>
      </c>
      <c r="S2233" s="300" t="str">
        <f t="shared" si="1610"/>
        <v/>
      </c>
      <c r="T2233" s="192" t="str">
        <f t="shared" si="1611"/>
        <v/>
      </c>
      <c r="U2233" s="303" t="str">
        <f t="shared" si="1612"/>
        <v/>
      </c>
      <c r="V2233" s="300" t="str">
        <f t="shared" si="1613"/>
        <v/>
      </c>
      <c r="W2233" s="192" t="str">
        <f t="shared" si="1614"/>
        <v/>
      </c>
      <c r="X2233" s="303" t="str">
        <f t="shared" si="1615"/>
        <v/>
      </c>
      <c r="Y2233" s="300" t="str">
        <f t="shared" si="1616"/>
        <v/>
      </c>
      <c r="Z2233" s="300" t="str">
        <f t="shared" si="1617"/>
        <v/>
      </c>
      <c r="AA2233" s="303" t="str">
        <f t="shared" si="1618"/>
        <v/>
      </c>
      <c r="AB2233" s="300" t="str">
        <f t="shared" si="1619"/>
        <v/>
      </c>
      <c r="AC2233" s="300" t="str">
        <f t="shared" si="1620"/>
        <v/>
      </c>
      <c r="AD2233" s="300" t="str">
        <f t="shared" si="1621"/>
        <v/>
      </c>
      <c r="AE2233" s="192" t="str">
        <f t="shared" si="1622"/>
        <v/>
      </c>
      <c r="AF2233" s="192" t="str">
        <f t="shared" si="1623"/>
        <v/>
      </c>
      <c r="AG2233" s="192"/>
      <c r="AJ2233" s="300" t="str">
        <f t="shared" si="1624"/>
        <v/>
      </c>
      <c r="AK2233" s="300" t="str">
        <f t="shared" si="1625"/>
        <v/>
      </c>
      <c r="AL2233" s="300" t="str">
        <f t="shared" si="1626"/>
        <v/>
      </c>
      <c r="AM2233" s="300" t="str">
        <f t="shared" si="1627"/>
        <v/>
      </c>
      <c r="AN2233" s="300" t="str">
        <f t="shared" si="1628"/>
        <v/>
      </c>
      <c r="AO2233" s="300" t="str">
        <f t="shared" si="1629"/>
        <v/>
      </c>
      <c r="AP2233" s="300" t="str">
        <f t="shared" si="1630"/>
        <v/>
      </c>
      <c r="AQ2233" s="300" t="str">
        <f t="shared" si="1631"/>
        <v/>
      </c>
      <c r="AR2233" s="306" t="str">
        <f t="shared" si="1632"/>
        <v/>
      </c>
      <c r="AS2233" s="300" t="str">
        <f t="shared" si="1633"/>
        <v/>
      </c>
      <c r="AT2233" s="300" t="str">
        <f t="shared" si="1634"/>
        <v/>
      </c>
      <c r="AU2233" s="192" t="str">
        <f t="shared" si="1635"/>
        <v>рбс</v>
      </c>
      <c r="AV2233" s="192" t="str">
        <f t="shared" si="1636"/>
        <v>рбс87520707общпро</v>
      </c>
      <c r="AW2233" s="191">
        <f t="shared" si="1637"/>
        <v>0</v>
      </c>
      <c r="AX2233" s="191">
        <f t="shared" si="1638"/>
        <v>0</v>
      </c>
      <c r="AY2233" s="191">
        <f t="shared" si="1639"/>
        <v>3163</v>
      </c>
      <c r="AZ2233" s="191">
        <f t="shared" si="1640"/>
        <v>3163</v>
      </c>
      <c r="BA2233" s="193">
        <f t="shared" si="1641"/>
        <v>1</v>
      </c>
      <c r="BB2233" s="193">
        <f t="shared" si="1642"/>
        <v>1</v>
      </c>
      <c r="BC2233" s="193">
        <f t="shared" si="1643"/>
        <v>1</v>
      </c>
      <c r="BD2233" s="191">
        <f t="shared" si="1651"/>
        <v>3163</v>
      </c>
      <c r="BE2233" s="191">
        <f t="shared" si="1644"/>
        <v>3163</v>
      </c>
      <c r="BF2233" s="210">
        <f t="shared" si="1645"/>
        <v>3163</v>
      </c>
      <c r="BG2233" s="211">
        <f t="shared" si="1646"/>
        <v>3163</v>
      </c>
      <c r="BH2233" s="289" t="str">
        <f t="shared" si="1652"/>
        <v>875</v>
      </c>
      <c r="BI2233" s="289" t="str">
        <f t="shared" si="1653"/>
        <v>0701</v>
      </c>
      <c r="BJ2233" s="284" t="s">
        <v>592</v>
      </c>
      <c r="BK2233" s="284" t="s">
        <v>586</v>
      </c>
      <c r="BL2233" s="233" t="str">
        <f t="shared" si="1647"/>
        <v/>
      </c>
    </row>
    <row r="2234" spans="1:64" ht="12" customHeight="1">
      <c r="A2234" s="333" t="s">
        <v>790</v>
      </c>
      <c r="B2234" s="381" t="s">
        <v>327</v>
      </c>
      <c r="C2234" s="333" t="s">
        <v>791</v>
      </c>
      <c r="D2234" s="381" t="s">
        <v>316</v>
      </c>
      <c r="E2234" s="381" t="s">
        <v>1443</v>
      </c>
      <c r="F2234" s="381" t="s">
        <v>902</v>
      </c>
      <c r="G2234" s="381" t="s">
        <v>387</v>
      </c>
      <c r="H2234" s="100" t="s">
        <v>653</v>
      </c>
      <c r="I2234" s="381" t="s">
        <v>505</v>
      </c>
      <c r="J2234" s="382">
        <v>234436.6</v>
      </c>
      <c r="K2234" s="382">
        <v>203454.84</v>
      </c>
      <c r="L2234" s="191" t="str">
        <f t="shared" si="1606"/>
        <v>875207070701011004001011921301</v>
      </c>
      <c r="M2234" s="192">
        <f t="array" ref="M2234">IF(COUNT(SEARCH(Удалить_Роспись_КВСР,$B2234)*SEARCH(Удалить_Роспись_ПБС,$C2234)*SEARCH(Удалить_Роспись_КФСР, $D2234)*SEARCH(Удалить_Роспись_КЦСР,$E2234)*SEARCH(Удалить_Роспись_КВР,$F2234)*SEARCH(Удалить_Роспись_ЭК,$H2234)*SEARCH(Удалить_Роспись_КР,$I2234))&gt;0,0,1)</f>
        <v>0</v>
      </c>
      <c r="N2234" s="192">
        <v>0</v>
      </c>
      <c r="O2234" s="192" t="str">
        <f t="shared" si="1607"/>
        <v/>
      </c>
      <c r="P2234" s="192" t="str">
        <f t="shared" si="1650"/>
        <v/>
      </c>
      <c r="Q2234" s="300" t="str">
        <f t="shared" si="1608"/>
        <v/>
      </c>
      <c r="R2234" s="300" t="str">
        <f t="shared" si="1609"/>
        <v/>
      </c>
      <c r="S2234" s="300" t="str">
        <f t="shared" si="1610"/>
        <v/>
      </c>
      <c r="T2234" s="192" t="str">
        <f t="shared" si="1611"/>
        <v/>
      </c>
      <c r="U2234" s="303" t="str">
        <f t="shared" si="1612"/>
        <v/>
      </c>
      <c r="V2234" s="300" t="str">
        <f t="shared" si="1613"/>
        <v/>
      </c>
      <c r="W2234" s="192" t="str">
        <f t="shared" si="1614"/>
        <v/>
      </c>
      <c r="X2234" s="303" t="str">
        <f t="shared" si="1615"/>
        <v/>
      </c>
      <c r="Y2234" s="300" t="str">
        <f t="shared" si="1616"/>
        <v/>
      </c>
      <c r="Z2234" s="300" t="str">
        <f t="shared" si="1617"/>
        <v/>
      </c>
      <c r="AA2234" s="303" t="str">
        <f t="shared" si="1618"/>
        <v/>
      </c>
      <c r="AB2234" s="300" t="str">
        <f t="shared" si="1619"/>
        <v/>
      </c>
      <c r="AC2234" s="300" t="str">
        <f t="shared" si="1620"/>
        <v/>
      </c>
      <c r="AD2234" s="300" t="str">
        <f t="shared" si="1621"/>
        <v/>
      </c>
      <c r="AE2234" s="192" t="str">
        <f t="shared" si="1622"/>
        <v/>
      </c>
      <c r="AF2234" s="192" t="str">
        <f t="shared" si="1623"/>
        <v/>
      </c>
      <c r="AG2234" s="192"/>
      <c r="AJ2234" s="300" t="str">
        <f t="shared" si="1624"/>
        <v/>
      </c>
      <c r="AK2234" s="300" t="str">
        <f t="shared" si="1625"/>
        <v/>
      </c>
      <c r="AL2234" s="300" t="str">
        <f t="shared" si="1626"/>
        <v/>
      </c>
      <c r="AM2234" s="300" t="str">
        <f t="shared" si="1627"/>
        <v/>
      </c>
      <c r="AN2234" s="300" t="str">
        <f t="shared" si="1628"/>
        <v/>
      </c>
      <c r="AO2234" s="300" t="str">
        <f t="shared" si="1629"/>
        <v/>
      </c>
      <c r="AP2234" s="300" t="str">
        <f t="shared" si="1630"/>
        <v/>
      </c>
      <c r="AQ2234" s="300" t="str">
        <f t="shared" si="1631"/>
        <v/>
      </c>
      <c r="AR2234" s="306" t="str">
        <f t="shared" si="1632"/>
        <v/>
      </c>
      <c r="AS2234" s="300" t="str">
        <f t="shared" si="1633"/>
        <v/>
      </c>
      <c r="AT2234" s="300" t="str">
        <f t="shared" si="1634"/>
        <v/>
      </c>
      <c r="AU2234" s="192" t="str">
        <f t="shared" si="1635"/>
        <v>рбс</v>
      </c>
      <c r="AV2234" s="192" t="str">
        <f t="shared" si="1636"/>
        <v>рбс87520707общопл</v>
      </c>
      <c r="AW2234" s="191">
        <f t="shared" si="1637"/>
        <v>0</v>
      </c>
      <c r="AX2234" s="191">
        <f t="shared" si="1638"/>
        <v>0</v>
      </c>
      <c r="AY2234" s="191">
        <f t="shared" si="1639"/>
        <v>0</v>
      </c>
      <c r="AZ2234" s="191">
        <f t="shared" si="1640"/>
        <v>0</v>
      </c>
      <c r="BA2234" s="193">
        <f t="shared" si="1641"/>
        <v>1</v>
      </c>
      <c r="BB2234" s="193">
        <f t="shared" si="1642"/>
        <v>1</v>
      </c>
      <c r="BC2234" s="193">
        <f t="shared" si="1643"/>
        <v>1</v>
      </c>
      <c r="BD2234" s="191">
        <f t="shared" si="1651"/>
        <v>0</v>
      </c>
      <c r="BE2234" s="191">
        <f t="shared" si="1644"/>
        <v>0</v>
      </c>
      <c r="BF2234" s="210">
        <f t="shared" si="1645"/>
        <v>0</v>
      </c>
      <c r="BG2234" s="211">
        <f t="shared" si="1646"/>
        <v>0</v>
      </c>
      <c r="BH2234" s="289" t="str">
        <f t="shared" si="1652"/>
        <v>875</v>
      </c>
      <c r="BI2234" s="289" t="str">
        <f t="shared" si="1653"/>
        <v>0701</v>
      </c>
      <c r="BJ2234" s="284" t="s">
        <v>592</v>
      </c>
      <c r="BK2234" s="284" t="s">
        <v>586</v>
      </c>
      <c r="BL2234" s="233" t="str">
        <f t="shared" si="1647"/>
        <v/>
      </c>
    </row>
    <row r="2235" spans="1:64" ht="12" customHeight="1">
      <c r="A2235" s="333" t="s">
        <v>790</v>
      </c>
      <c r="B2235" s="381" t="s">
        <v>327</v>
      </c>
      <c r="C2235" s="333" t="s">
        <v>791</v>
      </c>
      <c r="D2235" s="381" t="s">
        <v>316</v>
      </c>
      <c r="E2235" s="381" t="s">
        <v>1443</v>
      </c>
      <c r="F2235" s="381" t="s">
        <v>586</v>
      </c>
      <c r="G2235" s="381" t="s">
        <v>391</v>
      </c>
      <c r="H2235" s="100" t="s">
        <v>653</v>
      </c>
      <c r="I2235" s="381" t="s">
        <v>505</v>
      </c>
      <c r="J2235" s="382">
        <v>4737</v>
      </c>
      <c r="K2235" s="382">
        <v>0</v>
      </c>
      <c r="L2235" s="191" t="str">
        <f t="shared" si="1606"/>
        <v>875207070701011004001024422101</v>
      </c>
      <c r="M2235" s="192">
        <f t="array" ref="M2235">IF(COUNT(SEARCH(Удалить_Роспись_КВСР,$B2235)*SEARCH(Удалить_Роспись_ПБС,$C2235)*SEARCH(Удалить_Роспись_КФСР, $D2235)*SEARCH(Удалить_Роспись_КЦСР,$E2235)*SEARCH(Удалить_Роспись_КВР,$F2235)*SEARCH(Удалить_Роспись_ЭК,$H2235)*SEARCH(Удалить_Роспись_КР,$I2235))&gt;0,0,1)</f>
        <v>0</v>
      </c>
      <c r="N2235" s="192">
        <f>IF(COUNT(SEARCH(Удалить_Индекс_КВСР,$B2235)*SEARCH(Удалить_Индекс_ПБС,$C2235)*SEARCH(Удалить_Индекс_КФСР,$D2235)*SEARCH(Удалить_Индекс_КЦСР,$E2235)*SEARCH(Удалить_Индекс_КВР,$F2235)*SEARCH(Удалить_Индекс_ЭК,$H2235)*SEARCH(Удалить_Индекс_КР,$I2235))&gt;0,0,1)</f>
        <v>1</v>
      </c>
      <c r="O2235" s="192" t="str">
        <f t="shared" si="1607"/>
        <v/>
      </c>
      <c r="P2235" s="192" t="str">
        <f t="shared" si="1650"/>
        <v/>
      </c>
      <c r="Q2235" s="300" t="str">
        <f t="shared" si="1608"/>
        <v/>
      </c>
      <c r="R2235" s="300" t="str">
        <f t="shared" si="1609"/>
        <v/>
      </c>
      <c r="S2235" s="300" t="str">
        <f t="shared" si="1610"/>
        <v/>
      </c>
      <c r="T2235" s="192" t="str">
        <f t="shared" si="1611"/>
        <v/>
      </c>
      <c r="U2235" s="303" t="str">
        <f t="shared" si="1612"/>
        <v/>
      </c>
      <c r="V2235" s="300" t="str">
        <f t="shared" si="1613"/>
        <v/>
      </c>
      <c r="W2235" s="192" t="str">
        <f t="shared" si="1614"/>
        <v/>
      </c>
      <c r="X2235" s="303" t="str">
        <f t="shared" si="1615"/>
        <v/>
      </c>
      <c r="Y2235" s="300" t="str">
        <f t="shared" si="1616"/>
        <v/>
      </c>
      <c r="Z2235" s="300" t="str">
        <f t="shared" si="1617"/>
        <v/>
      </c>
      <c r="AA2235" s="303" t="str">
        <f t="shared" si="1618"/>
        <v/>
      </c>
      <c r="AB2235" s="300" t="str">
        <f t="shared" si="1619"/>
        <v/>
      </c>
      <c r="AC2235" s="300" t="str">
        <f t="shared" si="1620"/>
        <v/>
      </c>
      <c r="AD2235" s="300" t="str">
        <f t="shared" si="1621"/>
        <v/>
      </c>
      <c r="AE2235" s="192" t="str">
        <f t="shared" si="1622"/>
        <v/>
      </c>
      <c r="AF2235" s="192" t="str">
        <f t="shared" si="1623"/>
        <v/>
      </c>
      <c r="AG2235" s="192"/>
      <c r="AJ2235" s="300" t="str">
        <f t="shared" si="1624"/>
        <v/>
      </c>
      <c r="AK2235" s="300" t="str">
        <f t="shared" si="1625"/>
        <v/>
      </c>
      <c r="AL2235" s="300" t="str">
        <f t="shared" si="1626"/>
        <v/>
      </c>
      <c r="AM2235" s="300" t="str">
        <f t="shared" si="1627"/>
        <v/>
      </c>
      <c r="AN2235" s="300" t="str">
        <f t="shared" si="1628"/>
        <v/>
      </c>
      <c r="AO2235" s="300" t="str">
        <f t="shared" si="1629"/>
        <v/>
      </c>
      <c r="AP2235" s="300" t="str">
        <f t="shared" si="1630"/>
        <v/>
      </c>
      <c r="AQ2235" s="300" t="str">
        <f t="shared" si="1631"/>
        <v/>
      </c>
      <c r="AR2235" s="306" t="str">
        <f t="shared" si="1632"/>
        <v/>
      </c>
      <c r="AS2235" s="300" t="str">
        <f t="shared" si="1633"/>
        <v/>
      </c>
      <c r="AT2235" s="300" t="str">
        <f t="shared" si="1634"/>
        <v/>
      </c>
      <c r="AU2235" s="192" t="str">
        <f t="shared" si="1635"/>
        <v>рбс</v>
      </c>
      <c r="AV2235" s="192" t="str">
        <f t="shared" si="1636"/>
        <v>рбс87520707общпро</v>
      </c>
      <c r="AW2235" s="191">
        <f t="shared" si="1637"/>
        <v>0</v>
      </c>
      <c r="AX2235" s="191">
        <f t="shared" si="1638"/>
        <v>0</v>
      </c>
      <c r="AY2235" s="191">
        <f t="shared" si="1639"/>
        <v>4737</v>
      </c>
      <c r="AZ2235" s="191">
        <f t="shared" si="1640"/>
        <v>0</v>
      </c>
      <c r="BA2235" s="193">
        <f t="shared" si="1641"/>
        <v>1</v>
      </c>
      <c r="BB2235" s="193">
        <f t="shared" si="1642"/>
        <v>1</v>
      </c>
      <c r="BC2235" s="193">
        <f t="shared" si="1643"/>
        <v>1</v>
      </c>
      <c r="BD2235" s="191">
        <f t="shared" si="1651"/>
        <v>4737</v>
      </c>
      <c r="BE2235" s="191">
        <f t="shared" si="1644"/>
        <v>0</v>
      </c>
      <c r="BF2235" s="210">
        <f t="shared" si="1645"/>
        <v>4737</v>
      </c>
      <c r="BG2235" s="211">
        <f t="shared" si="1646"/>
        <v>4737</v>
      </c>
      <c r="BH2235" s="289" t="str">
        <f t="shared" si="1652"/>
        <v>875</v>
      </c>
      <c r="BI2235" s="289" t="str">
        <f t="shared" si="1653"/>
        <v>0701</v>
      </c>
      <c r="BJ2235" s="284" t="s">
        <v>592</v>
      </c>
      <c r="BK2235" s="284" t="s">
        <v>586</v>
      </c>
      <c r="BL2235" s="233" t="str">
        <f t="shared" si="1647"/>
        <v/>
      </c>
    </row>
    <row r="2236" spans="1:64" ht="12" customHeight="1">
      <c r="A2236" s="333" t="s">
        <v>790</v>
      </c>
      <c r="B2236" s="381" t="s">
        <v>327</v>
      </c>
      <c r="C2236" s="333" t="s">
        <v>791</v>
      </c>
      <c r="D2236" s="381" t="s">
        <v>316</v>
      </c>
      <c r="E2236" s="381" t="s">
        <v>1443</v>
      </c>
      <c r="F2236" s="381" t="s">
        <v>586</v>
      </c>
      <c r="G2236" s="381" t="s">
        <v>394</v>
      </c>
      <c r="H2236" s="100" t="s">
        <v>653</v>
      </c>
      <c r="I2236" s="381" t="s">
        <v>505</v>
      </c>
      <c r="J2236" s="382">
        <v>116500.2</v>
      </c>
      <c r="K2236" s="382">
        <v>83718.080000000002</v>
      </c>
      <c r="L2236" s="191" t="str">
        <f t="shared" si="1606"/>
        <v>875207070701011004001024422501</v>
      </c>
      <c r="M2236" s="192">
        <f t="array" ref="M2236">IF(COUNT(SEARCH(Удалить_Роспись_КВСР,$B2236)*SEARCH(Удалить_Роспись_ПБС,$C2236)*SEARCH(Удалить_Роспись_КФСР, $D2236)*SEARCH(Удалить_Роспись_КЦСР,$E2236)*SEARCH(Удалить_Роспись_КВР,$F2236)*SEARCH(Удалить_Роспись_ЭК,$H2236)*SEARCH(Удалить_Роспись_КР,$I2236))&gt;0,0,1)</f>
        <v>0</v>
      </c>
      <c r="N2236" s="192">
        <f>IF(COUNT(SEARCH(Удалить_Индекс_КВСР,$B2236)*SEARCH(Удалить_Индекс_ПБС,$C2236)*SEARCH(Удалить_Индекс_КФСР,$D2236)*SEARCH(Удалить_Индекс_КЦСР,$E2236)*SEARCH(Удалить_Индекс_КВР,$F2236)*SEARCH(Удалить_Индекс_ЭК,$H2236)*SEARCH(Удалить_Индекс_КР,$I2236))&gt;0,0,1)</f>
        <v>1</v>
      </c>
      <c r="O2236" s="192" t="str">
        <f t="shared" si="1607"/>
        <v/>
      </c>
      <c r="P2236" s="192" t="str">
        <f t="shared" si="1650"/>
        <v/>
      </c>
      <c r="Q2236" s="300" t="str">
        <f t="shared" si="1608"/>
        <v/>
      </c>
      <c r="R2236" s="300" t="str">
        <f t="shared" si="1609"/>
        <v/>
      </c>
      <c r="S2236" s="300" t="str">
        <f t="shared" si="1610"/>
        <v/>
      </c>
      <c r="T2236" s="192" t="str">
        <f t="shared" si="1611"/>
        <v/>
      </c>
      <c r="U2236" s="303" t="str">
        <f t="shared" si="1612"/>
        <v/>
      </c>
      <c r="V2236" s="300" t="str">
        <f t="shared" si="1613"/>
        <v/>
      </c>
      <c r="W2236" s="192" t="str">
        <f t="shared" si="1614"/>
        <v/>
      </c>
      <c r="X2236" s="303" t="str">
        <f t="shared" si="1615"/>
        <v/>
      </c>
      <c r="Y2236" s="300" t="str">
        <f t="shared" si="1616"/>
        <v/>
      </c>
      <c r="Z2236" s="300" t="str">
        <f t="shared" si="1617"/>
        <v/>
      </c>
      <c r="AA2236" s="303" t="str">
        <f t="shared" si="1618"/>
        <v/>
      </c>
      <c r="AB2236" s="300" t="str">
        <f t="shared" si="1619"/>
        <v/>
      </c>
      <c r="AC2236" s="300" t="str">
        <f t="shared" si="1620"/>
        <v/>
      </c>
      <c r="AD2236" s="300" t="str">
        <f t="shared" si="1621"/>
        <v/>
      </c>
      <c r="AE2236" s="192" t="str">
        <f t="shared" si="1622"/>
        <v/>
      </c>
      <c r="AF2236" s="192" t="str">
        <f t="shared" si="1623"/>
        <v/>
      </c>
      <c r="AG2236" s="192"/>
      <c r="AJ2236" s="300" t="str">
        <f t="shared" si="1624"/>
        <v/>
      </c>
      <c r="AK2236" s="300" t="str">
        <f t="shared" si="1625"/>
        <v/>
      </c>
      <c r="AL2236" s="300" t="str">
        <f t="shared" si="1626"/>
        <v/>
      </c>
      <c r="AM2236" s="300" t="str">
        <f t="shared" si="1627"/>
        <v/>
      </c>
      <c r="AN2236" s="300" t="str">
        <f t="shared" si="1628"/>
        <v/>
      </c>
      <c r="AO2236" s="300" t="str">
        <f t="shared" si="1629"/>
        <v/>
      </c>
      <c r="AP2236" s="300" t="str">
        <f t="shared" si="1630"/>
        <v/>
      </c>
      <c r="AQ2236" s="300" t="str">
        <f t="shared" si="1631"/>
        <v/>
      </c>
      <c r="AR2236" s="306" t="str">
        <f t="shared" si="1632"/>
        <v/>
      </c>
      <c r="AS2236" s="300" t="str">
        <f t="shared" si="1633"/>
        <v/>
      </c>
      <c r="AT2236" s="300" t="str">
        <f t="shared" si="1634"/>
        <v/>
      </c>
      <c r="AU2236" s="192" t="str">
        <f t="shared" si="1635"/>
        <v>рбс</v>
      </c>
      <c r="AV2236" s="192" t="str">
        <f t="shared" si="1636"/>
        <v>рбс87520707общпро</v>
      </c>
      <c r="AW2236" s="191">
        <f t="shared" si="1637"/>
        <v>0</v>
      </c>
      <c r="AX2236" s="191">
        <f t="shared" si="1638"/>
        <v>0</v>
      </c>
      <c r="AY2236" s="191">
        <f t="shared" si="1639"/>
        <v>116500.2</v>
      </c>
      <c r="AZ2236" s="191">
        <f t="shared" si="1640"/>
        <v>83718.080000000002</v>
      </c>
      <c r="BA2236" s="193">
        <f t="shared" si="1641"/>
        <v>1</v>
      </c>
      <c r="BB2236" s="193">
        <f t="shared" si="1642"/>
        <v>1</v>
      </c>
      <c r="BC2236" s="193">
        <f t="shared" si="1643"/>
        <v>1</v>
      </c>
      <c r="BD2236" s="191">
        <f t="shared" si="1651"/>
        <v>116500.2</v>
      </c>
      <c r="BE2236" s="191">
        <f t="shared" si="1644"/>
        <v>83718.080000000002</v>
      </c>
      <c r="BF2236" s="210">
        <f t="shared" si="1645"/>
        <v>116500.2</v>
      </c>
      <c r="BG2236" s="211">
        <f t="shared" si="1646"/>
        <v>116500.2</v>
      </c>
      <c r="BH2236" s="289" t="str">
        <f t="shared" si="1652"/>
        <v>875</v>
      </c>
      <c r="BI2236" s="289" t="str">
        <f t="shared" si="1653"/>
        <v>0701</v>
      </c>
      <c r="BJ2236" s="284" t="s">
        <v>592</v>
      </c>
      <c r="BK2236" s="284" t="s">
        <v>586</v>
      </c>
      <c r="BL2236" s="233" t="str">
        <f t="shared" si="1647"/>
        <v/>
      </c>
    </row>
    <row r="2237" spans="1:64" ht="12" customHeight="1">
      <c r="A2237" s="333" t="s">
        <v>790</v>
      </c>
      <c r="B2237" s="381" t="s">
        <v>327</v>
      </c>
      <c r="C2237" s="333" t="s">
        <v>791</v>
      </c>
      <c r="D2237" s="381" t="s">
        <v>316</v>
      </c>
      <c r="E2237" s="381" t="s">
        <v>1443</v>
      </c>
      <c r="F2237" s="381" t="s">
        <v>586</v>
      </c>
      <c r="G2237" s="381" t="s">
        <v>389</v>
      </c>
      <c r="H2237" s="100" t="s">
        <v>653</v>
      </c>
      <c r="I2237" s="381" t="s">
        <v>505</v>
      </c>
      <c r="J2237" s="382">
        <v>68346.2</v>
      </c>
      <c r="K2237" s="382">
        <v>28287.599999999999</v>
      </c>
      <c r="L2237" s="191" t="str">
        <f t="shared" si="1606"/>
        <v>875207070701011004001024422601</v>
      </c>
      <c r="M2237" s="192">
        <f t="array" ref="M2237">IF(COUNT(SEARCH(Удалить_Роспись_КВСР,$B2237)*SEARCH(Удалить_Роспись_ПБС,$C2237)*SEARCH(Удалить_Роспись_КФСР, $D2237)*SEARCH(Удалить_Роспись_КЦСР,$E2237)*SEARCH(Удалить_Роспись_КВР,$F2237)*SEARCH(Удалить_Роспись_ЭК,$H2237)*SEARCH(Удалить_Роспись_КР,$I2237))&gt;0,0,1)</f>
        <v>0</v>
      </c>
      <c r="N2237" s="192">
        <f>IF(COUNT(SEARCH(Удалить_Индекс_КВСР,$B2237)*SEARCH(Удалить_Индекс_ПБС,$C2237)*SEARCH(Удалить_Индекс_КФСР,$D2237)*SEARCH(Удалить_Индекс_КЦСР,$E2237)*SEARCH(Удалить_Индекс_КВР,$F2237)*SEARCH(Удалить_Индекс_ЭК,$H2237)*SEARCH(Удалить_Индекс_КР,$I2237))&gt;0,0,1)</f>
        <v>1</v>
      </c>
      <c r="O2237" s="192" t="str">
        <f t="shared" si="1607"/>
        <v/>
      </c>
      <c r="P2237" s="192" t="str">
        <f t="shared" si="1650"/>
        <v/>
      </c>
      <c r="Q2237" s="300" t="str">
        <f t="shared" si="1608"/>
        <v/>
      </c>
      <c r="R2237" s="300" t="str">
        <f t="shared" si="1609"/>
        <v/>
      </c>
      <c r="S2237" s="300" t="str">
        <f t="shared" si="1610"/>
        <v/>
      </c>
      <c r="T2237" s="192" t="str">
        <f t="shared" si="1611"/>
        <v/>
      </c>
      <c r="U2237" s="303" t="str">
        <f t="shared" si="1612"/>
        <v/>
      </c>
      <c r="V2237" s="300" t="str">
        <f t="shared" si="1613"/>
        <v/>
      </c>
      <c r="W2237" s="192" t="str">
        <f t="shared" si="1614"/>
        <v/>
      </c>
      <c r="X2237" s="303" t="str">
        <f t="shared" si="1615"/>
        <v/>
      </c>
      <c r="Y2237" s="300" t="str">
        <f t="shared" si="1616"/>
        <v/>
      </c>
      <c r="Z2237" s="300" t="str">
        <f t="shared" si="1617"/>
        <v/>
      </c>
      <c r="AA2237" s="303" t="str">
        <f t="shared" si="1618"/>
        <v/>
      </c>
      <c r="AB2237" s="300" t="str">
        <f t="shared" si="1619"/>
        <v/>
      </c>
      <c r="AC2237" s="300" t="str">
        <f t="shared" si="1620"/>
        <v/>
      </c>
      <c r="AD2237" s="300" t="str">
        <f t="shared" si="1621"/>
        <v/>
      </c>
      <c r="AE2237" s="192" t="str">
        <f t="shared" si="1622"/>
        <v/>
      </c>
      <c r="AF2237" s="192" t="str">
        <f t="shared" si="1623"/>
        <v/>
      </c>
      <c r="AG2237" s="192"/>
      <c r="AJ2237" s="300" t="str">
        <f t="shared" si="1624"/>
        <v/>
      </c>
      <c r="AK2237" s="300" t="str">
        <f t="shared" si="1625"/>
        <v/>
      </c>
      <c r="AL2237" s="300" t="str">
        <f t="shared" si="1626"/>
        <v/>
      </c>
      <c r="AM2237" s="300" t="str">
        <f t="shared" si="1627"/>
        <v/>
      </c>
      <c r="AN2237" s="300" t="str">
        <f t="shared" si="1628"/>
        <v/>
      </c>
      <c r="AO2237" s="300" t="str">
        <f t="shared" si="1629"/>
        <v/>
      </c>
      <c r="AP2237" s="300" t="str">
        <f t="shared" si="1630"/>
        <v/>
      </c>
      <c r="AQ2237" s="300" t="str">
        <f t="shared" si="1631"/>
        <v/>
      </c>
      <c r="AR2237" s="306" t="str">
        <f t="shared" si="1632"/>
        <v/>
      </c>
      <c r="AS2237" s="300" t="str">
        <f t="shared" si="1633"/>
        <v/>
      </c>
      <c r="AT2237" s="300" t="str">
        <f t="shared" si="1634"/>
        <v/>
      </c>
      <c r="AU2237" s="192" t="str">
        <f t="shared" si="1635"/>
        <v>рбс</v>
      </c>
      <c r="AV2237" s="192" t="str">
        <f t="shared" si="1636"/>
        <v>рбс87520707общпро</v>
      </c>
      <c r="AW2237" s="191">
        <f t="shared" si="1637"/>
        <v>0</v>
      </c>
      <c r="AX2237" s="191">
        <f t="shared" si="1638"/>
        <v>0</v>
      </c>
      <c r="AY2237" s="191">
        <f t="shared" si="1639"/>
        <v>68346.2</v>
      </c>
      <c r="AZ2237" s="191">
        <f t="shared" si="1640"/>
        <v>28287.599999999999</v>
      </c>
      <c r="BA2237" s="193">
        <f t="shared" si="1641"/>
        <v>1</v>
      </c>
      <c r="BB2237" s="193">
        <f t="shared" si="1642"/>
        <v>1</v>
      </c>
      <c r="BC2237" s="193">
        <f t="shared" si="1643"/>
        <v>1</v>
      </c>
      <c r="BD2237" s="191">
        <f t="shared" si="1651"/>
        <v>68346.2</v>
      </c>
      <c r="BE2237" s="191">
        <f t="shared" si="1644"/>
        <v>28287.599999999999</v>
      </c>
      <c r="BF2237" s="210">
        <f t="shared" si="1645"/>
        <v>68346.2</v>
      </c>
      <c r="BG2237" s="211">
        <f t="shared" si="1646"/>
        <v>68346.2</v>
      </c>
      <c r="BH2237" s="289" t="str">
        <f t="shared" si="1652"/>
        <v>875</v>
      </c>
      <c r="BI2237" s="289" t="str">
        <f t="shared" si="1653"/>
        <v>0701</v>
      </c>
      <c r="BJ2237" s="284" t="s">
        <v>592</v>
      </c>
      <c r="BK2237" s="284" t="s">
        <v>586</v>
      </c>
      <c r="BL2237" s="233" t="str">
        <f t="shared" si="1647"/>
        <v/>
      </c>
    </row>
    <row r="2238" spans="1:64" ht="12" customHeight="1">
      <c r="A2238" s="333" t="s">
        <v>790</v>
      </c>
      <c r="B2238" s="381" t="s">
        <v>327</v>
      </c>
      <c r="C2238" s="333" t="s">
        <v>791</v>
      </c>
      <c r="D2238" s="381" t="s">
        <v>316</v>
      </c>
      <c r="E2238" s="381" t="s">
        <v>1443</v>
      </c>
      <c r="F2238" s="381" t="s">
        <v>586</v>
      </c>
      <c r="G2238" s="381" t="s">
        <v>397</v>
      </c>
      <c r="H2238" s="100" t="s">
        <v>653</v>
      </c>
      <c r="I2238" s="381" t="s">
        <v>505</v>
      </c>
      <c r="J2238" s="382">
        <v>23313.599999999999</v>
      </c>
      <c r="K2238" s="382">
        <v>21795</v>
      </c>
      <c r="L2238" s="191" t="str">
        <f t="shared" si="1606"/>
        <v>875207070701011004001024434001</v>
      </c>
      <c r="M2238" s="192">
        <f t="array" ref="M2238">IF(COUNT(SEARCH(Удалить_Роспись_КВСР,$B2238)*SEARCH(Удалить_Роспись_ПБС,$C2238)*SEARCH(Удалить_Роспись_КФСР, $D2238)*SEARCH(Удалить_Роспись_КЦСР,$E2238)*SEARCH(Удалить_Роспись_КВР,$F2238)*SEARCH(Удалить_Роспись_ЭК,$H2238)*SEARCH(Удалить_Роспись_КР,$I2238))&gt;0,0,1)</f>
        <v>0</v>
      </c>
      <c r="N2238" s="192">
        <f>IF(COUNT(SEARCH(Удалить_Индекс_КВСР,$B2238)*SEARCH(Удалить_Индекс_ПБС,$C2238)*SEARCH(Удалить_Индекс_КФСР,$D2238)*SEARCH(Удалить_Индекс_КЦСР,$E2238)*SEARCH(Удалить_Индекс_КВР,$F2238)*SEARCH(Удалить_Индекс_ЭК,$H2238)*SEARCH(Удалить_Индекс_КР,$I2238))&gt;0,0,1)</f>
        <v>1</v>
      </c>
      <c r="O2238" s="192" t="str">
        <f t="shared" si="1607"/>
        <v/>
      </c>
      <c r="P2238" s="192" t="str">
        <f t="shared" si="1650"/>
        <v/>
      </c>
      <c r="Q2238" s="300" t="str">
        <f t="shared" si="1608"/>
        <v/>
      </c>
      <c r="R2238" s="300" t="str">
        <f t="shared" si="1609"/>
        <v/>
      </c>
      <c r="S2238" s="300" t="str">
        <f t="shared" si="1610"/>
        <v/>
      </c>
      <c r="T2238" s="192" t="str">
        <f t="shared" si="1611"/>
        <v/>
      </c>
      <c r="U2238" s="303" t="str">
        <f t="shared" si="1612"/>
        <v/>
      </c>
      <c r="V2238" s="300" t="str">
        <f t="shared" si="1613"/>
        <v/>
      </c>
      <c r="W2238" s="192" t="str">
        <f t="shared" si="1614"/>
        <v/>
      </c>
      <c r="X2238" s="303" t="str">
        <f t="shared" si="1615"/>
        <v/>
      </c>
      <c r="Y2238" s="300" t="str">
        <f t="shared" si="1616"/>
        <v/>
      </c>
      <c r="Z2238" s="300" t="str">
        <f t="shared" si="1617"/>
        <v/>
      </c>
      <c r="AA2238" s="303" t="str">
        <f t="shared" si="1618"/>
        <v/>
      </c>
      <c r="AB2238" s="300" t="str">
        <f t="shared" si="1619"/>
        <v/>
      </c>
      <c r="AC2238" s="300" t="str">
        <f t="shared" si="1620"/>
        <v/>
      </c>
      <c r="AD2238" s="300" t="str">
        <f t="shared" si="1621"/>
        <v/>
      </c>
      <c r="AE2238" s="192" t="str">
        <f t="shared" si="1622"/>
        <v/>
      </c>
      <c r="AF2238" s="192" t="str">
        <f t="shared" si="1623"/>
        <v/>
      </c>
      <c r="AG2238" s="192"/>
      <c r="AJ2238" s="300" t="str">
        <f t="shared" si="1624"/>
        <v/>
      </c>
      <c r="AK2238" s="300" t="str">
        <f t="shared" si="1625"/>
        <v/>
      </c>
      <c r="AL2238" s="300" t="str">
        <f t="shared" si="1626"/>
        <v/>
      </c>
      <c r="AM2238" s="300" t="str">
        <f t="shared" si="1627"/>
        <v/>
      </c>
      <c r="AN2238" s="300" t="str">
        <f t="shared" si="1628"/>
        <v/>
      </c>
      <c r="AO2238" s="300" t="str">
        <f t="shared" si="1629"/>
        <v/>
      </c>
      <c r="AP2238" s="300" t="str">
        <f t="shared" si="1630"/>
        <v/>
      </c>
      <c r="AQ2238" s="300" t="str">
        <f t="shared" si="1631"/>
        <v/>
      </c>
      <c r="AR2238" s="306" t="str">
        <f t="shared" si="1632"/>
        <v/>
      </c>
      <c r="AS2238" s="300" t="str">
        <f t="shared" si="1633"/>
        <v/>
      </c>
      <c r="AT2238" s="300" t="str">
        <f t="shared" si="1634"/>
        <v/>
      </c>
      <c r="AU2238" s="192" t="str">
        <f t="shared" si="1635"/>
        <v>рбс</v>
      </c>
      <c r="AV2238" s="192" t="str">
        <f t="shared" si="1636"/>
        <v>рбс87520707общпро</v>
      </c>
      <c r="AW2238" s="191">
        <f t="shared" si="1637"/>
        <v>0</v>
      </c>
      <c r="AX2238" s="191">
        <f t="shared" si="1638"/>
        <v>0</v>
      </c>
      <c r="AY2238" s="191">
        <f t="shared" si="1639"/>
        <v>23313.599999999999</v>
      </c>
      <c r="AZ2238" s="191">
        <f t="shared" si="1640"/>
        <v>21795</v>
      </c>
      <c r="BA2238" s="193">
        <f t="shared" si="1641"/>
        <v>1</v>
      </c>
      <c r="BB2238" s="193">
        <f t="shared" si="1642"/>
        <v>1</v>
      </c>
      <c r="BC2238" s="193">
        <f t="shared" si="1643"/>
        <v>1</v>
      </c>
      <c r="BD2238" s="191">
        <f t="shared" si="1651"/>
        <v>23313.599999999999</v>
      </c>
      <c r="BE2238" s="191">
        <f t="shared" si="1644"/>
        <v>21795</v>
      </c>
      <c r="BF2238" s="210">
        <f t="shared" si="1645"/>
        <v>23313.599999999999</v>
      </c>
      <c r="BG2238" s="211">
        <f t="shared" si="1646"/>
        <v>23313.599999999999</v>
      </c>
      <c r="BH2238" s="289"/>
      <c r="BI2238" s="289"/>
      <c r="BL2238" s="233" t="str">
        <f t="shared" si="1647"/>
        <v/>
      </c>
    </row>
    <row r="2239" spans="1:64" ht="12" customHeight="1">
      <c r="A2239" s="333" t="s">
        <v>790</v>
      </c>
      <c r="B2239" s="381" t="s">
        <v>327</v>
      </c>
      <c r="C2239" s="333" t="s">
        <v>791</v>
      </c>
      <c r="D2239" s="381" t="s">
        <v>316</v>
      </c>
      <c r="E2239" s="381" t="s">
        <v>1443</v>
      </c>
      <c r="F2239" s="381" t="s">
        <v>658</v>
      </c>
      <c r="G2239" s="381" t="s">
        <v>395</v>
      </c>
      <c r="H2239" s="100" t="s">
        <v>653</v>
      </c>
      <c r="I2239" s="381" t="s">
        <v>505</v>
      </c>
      <c r="J2239" s="382">
        <v>520.4</v>
      </c>
      <c r="K2239" s="382">
        <v>120.4</v>
      </c>
      <c r="L2239" s="191" t="str">
        <f t="shared" si="1606"/>
        <v>875207070701011004001085329001</v>
      </c>
      <c r="M2239" s="192">
        <f t="array" ref="M2239">IF(COUNT(SEARCH(Удалить_Роспись_КВСР,$B2239)*SEARCH(Удалить_Роспись_ПБС,$C2239)*SEARCH(Удалить_Роспись_КФСР, $D2239)*SEARCH(Удалить_Роспись_КЦСР,$E2239)*SEARCH(Удалить_Роспись_КВР,$F2239)*SEARCH(Удалить_Роспись_ЭК,$H2239)*SEARCH(Удалить_Роспись_КР,$I2239))&gt;0,0,1)</f>
        <v>0</v>
      </c>
      <c r="N2239" s="192">
        <v>0</v>
      </c>
      <c r="O2239" s="192" t="str">
        <f t="shared" si="1607"/>
        <v/>
      </c>
      <c r="P2239" s="192" t="str">
        <f t="shared" si="1650"/>
        <v/>
      </c>
      <c r="Q2239" s="300" t="str">
        <f t="shared" si="1608"/>
        <v/>
      </c>
      <c r="R2239" s="300" t="str">
        <f t="shared" si="1609"/>
        <v/>
      </c>
      <c r="S2239" s="300" t="str">
        <f t="shared" si="1610"/>
        <v/>
      </c>
      <c r="T2239" s="192" t="str">
        <f t="shared" si="1611"/>
        <v/>
      </c>
      <c r="U2239" s="303" t="str">
        <f t="shared" si="1612"/>
        <v/>
      </c>
      <c r="V2239" s="300" t="str">
        <f t="shared" si="1613"/>
        <v/>
      </c>
      <c r="W2239" s="192" t="str">
        <f t="shared" si="1614"/>
        <v/>
      </c>
      <c r="X2239" s="303" t="str">
        <f t="shared" si="1615"/>
        <v/>
      </c>
      <c r="Y2239" s="300" t="str">
        <f t="shared" si="1616"/>
        <v/>
      </c>
      <c r="Z2239" s="300" t="str">
        <f t="shared" si="1617"/>
        <v/>
      </c>
      <c r="AA2239" s="303" t="str">
        <f t="shared" si="1618"/>
        <v/>
      </c>
      <c r="AB2239" s="300" t="str">
        <f t="shared" si="1619"/>
        <v/>
      </c>
      <c r="AC2239" s="300" t="str">
        <f t="shared" si="1620"/>
        <v/>
      </c>
      <c r="AD2239" s="300" t="str">
        <f t="shared" si="1621"/>
        <v/>
      </c>
      <c r="AE2239" s="192" t="str">
        <f t="shared" si="1622"/>
        <v/>
      </c>
      <c r="AF2239" s="192" t="str">
        <f t="shared" si="1623"/>
        <v/>
      </c>
      <c r="AG2239" s="192"/>
      <c r="AJ2239" s="300" t="str">
        <f t="shared" si="1624"/>
        <v/>
      </c>
      <c r="AK2239" s="300" t="str">
        <f t="shared" si="1625"/>
        <v/>
      </c>
      <c r="AL2239" s="300" t="str">
        <f t="shared" si="1626"/>
        <v/>
      </c>
      <c r="AM2239" s="300" t="str">
        <f t="shared" si="1627"/>
        <v/>
      </c>
      <c r="AN2239" s="300" t="str">
        <f t="shared" si="1628"/>
        <v/>
      </c>
      <c r="AO2239" s="300" t="str">
        <f t="shared" si="1629"/>
        <v/>
      </c>
      <c r="AP2239" s="300" t="str">
        <f t="shared" si="1630"/>
        <v/>
      </c>
      <c r="AQ2239" s="300" t="str">
        <f t="shared" si="1631"/>
        <v/>
      </c>
      <c r="AR2239" s="306" t="str">
        <f t="shared" si="1632"/>
        <v/>
      </c>
      <c r="AS2239" s="300" t="str">
        <f t="shared" si="1633"/>
        <v/>
      </c>
      <c r="AT2239" s="300" t="str">
        <f t="shared" si="1634"/>
        <v/>
      </c>
      <c r="AU2239" s="192" t="str">
        <f t="shared" si="1635"/>
        <v>рбс</v>
      </c>
      <c r="AV2239" s="192" t="str">
        <f t="shared" si="1636"/>
        <v>рбс87520707общпро</v>
      </c>
      <c r="AW2239" s="191">
        <f t="shared" si="1637"/>
        <v>0</v>
      </c>
      <c r="AX2239" s="191">
        <f t="shared" si="1638"/>
        <v>0</v>
      </c>
      <c r="AY2239" s="191">
        <f t="shared" si="1639"/>
        <v>0</v>
      </c>
      <c r="AZ2239" s="191">
        <f t="shared" si="1640"/>
        <v>0</v>
      </c>
      <c r="BA2239" s="193">
        <f t="shared" si="1641"/>
        <v>1</v>
      </c>
      <c r="BB2239" s="193">
        <f t="shared" si="1642"/>
        <v>1</v>
      </c>
      <c r="BC2239" s="193">
        <f t="shared" si="1643"/>
        <v>1</v>
      </c>
      <c r="BD2239" s="191">
        <f t="shared" si="1651"/>
        <v>0</v>
      </c>
      <c r="BE2239" s="191">
        <f t="shared" si="1644"/>
        <v>0</v>
      </c>
      <c r="BF2239" s="210">
        <f t="shared" si="1645"/>
        <v>0</v>
      </c>
      <c r="BG2239" s="211">
        <f t="shared" si="1646"/>
        <v>0</v>
      </c>
      <c r="BH2239" s="289"/>
      <c r="BI2239" s="289"/>
      <c r="BL2239" s="233" t="str">
        <f t="shared" si="1647"/>
        <v/>
      </c>
    </row>
    <row r="2240" spans="1:64" ht="12" customHeight="1">
      <c r="A2240" s="333" t="s">
        <v>790</v>
      </c>
      <c r="B2240" s="381" t="s">
        <v>327</v>
      </c>
      <c r="C2240" s="333" t="s">
        <v>791</v>
      </c>
      <c r="D2240" s="381" t="s">
        <v>316</v>
      </c>
      <c r="E2240" s="381" t="s">
        <v>1444</v>
      </c>
      <c r="F2240" s="381" t="s">
        <v>608</v>
      </c>
      <c r="G2240" s="381" t="s">
        <v>385</v>
      </c>
      <c r="H2240" s="100" t="s">
        <v>653</v>
      </c>
      <c r="I2240" s="381" t="s">
        <v>505</v>
      </c>
      <c r="J2240" s="382">
        <v>832231.07</v>
      </c>
      <c r="K2240" s="382">
        <v>832231.07</v>
      </c>
      <c r="L2240" s="191" t="str">
        <f t="shared" si="1606"/>
        <v>875207070701011004101011121101</v>
      </c>
      <c r="M2240" s="192">
        <f t="array" ref="M2240">IF(COUNT(SEARCH(Удалить_Роспись_КВСР,$B2240)*SEARCH(Удалить_Роспись_ПБС,$C2240)*SEARCH(Удалить_Роспись_КФСР, $D2240)*SEARCH(Удалить_Роспись_КЦСР,$E2240)*SEARCH(Удалить_Роспись_КВР,$F2240)*SEARCH(Удалить_Роспись_ЭК,$H2240)*SEARCH(Удалить_Роспись_КР,$I2240))&gt;0,0,1)</f>
        <v>0</v>
      </c>
      <c r="N2240" s="192">
        <v>0</v>
      </c>
      <c r="O2240" s="192" t="str">
        <f t="shared" si="1607"/>
        <v/>
      </c>
      <c r="P2240" s="192" t="str">
        <f t="shared" si="1650"/>
        <v/>
      </c>
      <c r="Q2240" s="300" t="str">
        <f t="shared" si="1608"/>
        <v/>
      </c>
      <c r="R2240" s="300" t="str">
        <f t="shared" si="1609"/>
        <v/>
      </c>
      <c r="S2240" s="300" t="str">
        <f t="shared" si="1610"/>
        <v/>
      </c>
      <c r="T2240" s="192" t="str">
        <f t="shared" si="1611"/>
        <v/>
      </c>
      <c r="U2240" s="303" t="str">
        <f t="shared" si="1612"/>
        <v/>
      </c>
      <c r="V2240" s="300" t="str">
        <f t="shared" si="1613"/>
        <v/>
      </c>
      <c r="W2240" s="192" t="str">
        <f t="shared" si="1614"/>
        <v/>
      </c>
      <c r="X2240" s="303" t="str">
        <f t="shared" si="1615"/>
        <v/>
      </c>
      <c r="Y2240" s="300" t="str">
        <f t="shared" si="1616"/>
        <v/>
      </c>
      <c r="Z2240" s="300" t="str">
        <f t="shared" si="1617"/>
        <v/>
      </c>
      <c r="AA2240" s="303" t="str">
        <f t="shared" si="1618"/>
        <v/>
      </c>
      <c r="AB2240" s="300" t="str">
        <f t="shared" si="1619"/>
        <v/>
      </c>
      <c r="AC2240" s="300" t="str">
        <f t="shared" si="1620"/>
        <v/>
      </c>
      <c r="AD2240" s="300" t="str">
        <f t="shared" si="1621"/>
        <v/>
      </c>
      <c r="AE2240" s="192" t="str">
        <f t="shared" si="1622"/>
        <v/>
      </c>
      <c r="AF2240" s="192" t="str">
        <f t="shared" si="1623"/>
        <v/>
      </c>
      <c r="AG2240" s="192"/>
      <c r="AJ2240" s="300" t="str">
        <f t="shared" si="1624"/>
        <v/>
      </c>
      <c r="AK2240" s="300" t="str">
        <f t="shared" si="1625"/>
        <v/>
      </c>
      <c r="AL2240" s="300" t="str">
        <f t="shared" si="1626"/>
        <v/>
      </c>
      <c r="AM2240" s="300" t="str">
        <f t="shared" si="1627"/>
        <v/>
      </c>
      <c r="AN2240" s="300" t="str">
        <f t="shared" si="1628"/>
        <v/>
      </c>
      <c r="AO2240" s="300" t="str">
        <f t="shared" si="1629"/>
        <v/>
      </c>
      <c r="AP2240" s="300" t="str">
        <f t="shared" si="1630"/>
        <v/>
      </c>
      <c r="AQ2240" s="300" t="str">
        <f t="shared" si="1631"/>
        <v/>
      </c>
      <c r="AR2240" s="306" t="str">
        <f t="shared" si="1632"/>
        <v/>
      </c>
      <c r="AS2240" s="300" t="str">
        <f t="shared" si="1633"/>
        <v/>
      </c>
      <c r="AT2240" s="300" t="str">
        <f t="shared" si="1634"/>
        <v/>
      </c>
      <c r="AU2240" s="192" t="str">
        <f t="shared" si="1635"/>
        <v>рбс</v>
      </c>
      <c r="AV2240" s="192" t="str">
        <f t="shared" si="1636"/>
        <v>рбс87520707общопл</v>
      </c>
      <c r="AW2240" s="191">
        <f t="shared" si="1637"/>
        <v>0</v>
      </c>
      <c r="AX2240" s="191">
        <f t="shared" si="1638"/>
        <v>0</v>
      </c>
      <c r="AY2240" s="191">
        <f t="shared" si="1639"/>
        <v>0</v>
      </c>
      <c r="AZ2240" s="191">
        <f t="shared" si="1640"/>
        <v>0</v>
      </c>
      <c r="BA2240" s="193">
        <f t="shared" si="1641"/>
        <v>1</v>
      </c>
      <c r="BB2240" s="193">
        <f t="shared" si="1642"/>
        <v>1</v>
      </c>
      <c r="BC2240" s="193">
        <f t="shared" si="1643"/>
        <v>1</v>
      </c>
      <c r="BD2240" s="191">
        <f t="shared" si="1651"/>
        <v>0</v>
      </c>
      <c r="BE2240" s="191">
        <f t="shared" si="1644"/>
        <v>0</v>
      </c>
      <c r="BF2240" s="210">
        <f t="shared" si="1645"/>
        <v>0</v>
      </c>
      <c r="BG2240" s="211">
        <f t="shared" si="1646"/>
        <v>0</v>
      </c>
      <c r="BH2240" s="289"/>
      <c r="BI2240" s="289"/>
      <c r="BL2240" s="233" t="str">
        <f t="shared" si="1647"/>
        <v/>
      </c>
    </row>
    <row r="2241" spans="1:64" ht="12" customHeight="1">
      <c r="A2241" s="333" t="s">
        <v>790</v>
      </c>
      <c r="B2241" s="381" t="s">
        <v>327</v>
      </c>
      <c r="C2241" s="333" t="s">
        <v>791</v>
      </c>
      <c r="D2241" s="381" t="s">
        <v>316</v>
      </c>
      <c r="E2241" s="381" t="s">
        <v>1444</v>
      </c>
      <c r="F2241" s="381" t="s">
        <v>902</v>
      </c>
      <c r="G2241" s="381" t="s">
        <v>387</v>
      </c>
      <c r="H2241" s="100" t="s">
        <v>653</v>
      </c>
      <c r="I2241" s="381" t="s">
        <v>505</v>
      </c>
      <c r="J2241" s="382">
        <v>242797.02</v>
      </c>
      <c r="K2241" s="382">
        <v>242797.02</v>
      </c>
      <c r="L2241" s="191" t="str">
        <f t="shared" si="1606"/>
        <v>875207070701011004101011921301</v>
      </c>
      <c r="M2241" s="192">
        <f t="array" ref="M2241">IF(COUNT(SEARCH(Удалить_Роспись_КВСР,$B2241)*SEARCH(Удалить_Роспись_ПБС,$C2241)*SEARCH(Удалить_Роспись_КФСР, $D2241)*SEARCH(Удалить_Роспись_КЦСР,$E2241)*SEARCH(Удалить_Роспись_КВР,$F2241)*SEARCH(Удалить_Роспись_ЭК,$H2241)*SEARCH(Удалить_Роспись_КР,$I2241))&gt;0,0,1)</f>
        <v>0</v>
      </c>
      <c r="N2241" s="192">
        <v>0</v>
      </c>
      <c r="O2241" s="192" t="str">
        <f t="shared" si="1607"/>
        <v/>
      </c>
      <c r="P2241" s="192" t="str">
        <f t="shared" si="1650"/>
        <v/>
      </c>
      <c r="Q2241" s="300" t="str">
        <f t="shared" si="1608"/>
        <v/>
      </c>
      <c r="R2241" s="300" t="str">
        <f t="shared" si="1609"/>
        <v/>
      </c>
      <c r="S2241" s="300" t="str">
        <f t="shared" si="1610"/>
        <v/>
      </c>
      <c r="T2241" s="192" t="str">
        <f t="shared" si="1611"/>
        <v/>
      </c>
      <c r="U2241" s="303" t="str">
        <f t="shared" si="1612"/>
        <v/>
      </c>
      <c r="V2241" s="300" t="str">
        <f t="shared" si="1613"/>
        <v/>
      </c>
      <c r="W2241" s="192" t="str">
        <f t="shared" si="1614"/>
        <v/>
      </c>
      <c r="X2241" s="303" t="str">
        <f t="shared" si="1615"/>
        <v/>
      </c>
      <c r="Y2241" s="300" t="str">
        <f t="shared" si="1616"/>
        <v/>
      </c>
      <c r="Z2241" s="300" t="str">
        <f t="shared" si="1617"/>
        <v/>
      </c>
      <c r="AA2241" s="303" t="str">
        <f t="shared" si="1618"/>
        <v/>
      </c>
      <c r="AB2241" s="300" t="str">
        <f t="shared" si="1619"/>
        <v/>
      </c>
      <c r="AC2241" s="300" t="str">
        <f t="shared" si="1620"/>
        <v/>
      </c>
      <c r="AD2241" s="300" t="str">
        <f t="shared" si="1621"/>
        <v/>
      </c>
      <c r="AE2241" s="192" t="str">
        <f t="shared" si="1622"/>
        <v/>
      </c>
      <c r="AF2241" s="192" t="str">
        <f t="shared" si="1623"/>
        <v/>
      </c>
      <c r="AG2241" s="192"/>
      <c r="AJ2241" s="300" t="str">
        <f t="shared" si="1624"/>
        <v/>
      </c>
      <c r="AK2241" s="300" t="str">
        <f t="shared" si="1625"/>
        <v/>
      </c>
      <c r="AL2241" s="300" t="str">
        <f t="shared" si="1626"/>
        <v/>
      </c>
      <c r="AM2241" s="300" t="str">
        <f t="shared" si="1627"/>
        <v/>
      </c>
      <c r="AN2241" s="300" t="str">
        <f t="shared" si="1628"/>
        <v/>
      </c>
      <c r="AO2241" s="300" t="str">
        <f t="shared" si="1629"/>
        <v/>
      </c>
      <c r="AP2241" s="300" t="str">
        <f t="shared" si="1630"/>
        <v/>
      </c>
      <c r="AQ2241" s="300" t="str">
        <f t="shared" si="1631"/>
        <v/>
      </c>
      <c r="AR2241" s="306" t="str">
        <f t="shared" si="1632"/>
        <v/>
      </c>
      <c r="AS2241" s="300" t="str">
        <f t="shared" si="1633"/>
        <v/>
      </c>
      <c r="AT2241" s="300" t="str">
        <f t="shared" si="1634"/>
        <v/>
      </c>
      <c r="AU2241" s="192" t="str">
        <f t="shared" si="1635"/>
        <v>рбс</v>
      </c>
      <c r="AV2241" s="192" t="str">
        <f t="shared" si="1636"/>
        <v>рбс87520707общопл</v>
      </c>
      <c r="AW2241" s="191">
        <f t="shared" si="1637"/>
        <v>0</v>
      </c>
      <c r="AX2241" s="191">
        <f t="shared" si="1638"/>
        <v>0</v>
      </c>
      <c r="AY2241" s="191">
        <f t="shared" si="1639"/>
        <v>0</v>
      </c>
      <c r="AZ2241" s="191">
        <f t="shared" si="1640"/>
        <v>0</v>
      </c>
      <c r="BA2241" s="193">
        <f t="shared" si="1641"/>
        <v>1</v>
      </c>
      <c r="BB2241" s="193">
        <f t="shared" si="1642"/>
        <v>1</v>
      </c>
      <c r="BC2241" s="193">
        <f t="shared" si="1643"/>
        <v>1</v>
      </c>
      <c r="BD2241" s="191">
        <f t="shared" si="1651"/>
        <v>0</v>
      </c>
      <c r="BE2241" s="191">
        <f t="shared" si="1644"/>
        <v>0</v>
      </c>
      <c r="BF2241" s="210">
        <f t="shared" si="1645"/>
        <v>0</v>
      </c>
      <c r="BG2241" s="211">
        <f t="shared" si="1646"/>
        <v>0</v>
      </c>
      <c r="BH2241" s="289"/>
      <c r="BI2241" s="289"/>
      <c r="BL2241" s="233" t="str">
        <f t="shared" si="1647"/>
        <v/>
      </c>
    </row>
    <row r="2242" spans="1:64" ht="12" customHeight="1">
      <c r="A2242" s="333" t="s">
        <v>790</v>
      </c>
      <c r="B2242" s="381" t="s">
        <v>327</v>
      </c>
      <c r="C2242" s="333" t="s">
        <v>791</v>
      </c>
      <c r="D2242" s="381" t="s">
        <v>316</v>
      </c>
      <c r="E2242" s="381" t="s">
        <v>1445</v>
      </c>
      <c r="F2242" s="381" t="s">
        <v>589</v>
      </c>
      <c r="G2242" s="381" t="s">
        <v>386</v>
      </c>
      <c r="H2242" s="100" t="s">
        <v>653</v>
      </c>
      <c r="I2242" s="381" t="s">
        <v>505</v>
      </c>
      <c r="J2242" s="382">
        <v>50000</v>
      </c>
      <c r="K2242" s="382">
        <v>0</v>
      </c>
      <c r="L2242" s="191" t="str">
        <f t="shared" si="1606"/>
        <v>875207070701011004701011221201</v>
      </c>
      <c r="M2242" s="192">
        <f t="array" ref="M2242">IF(COUNT(SEARCH(Удалить_Роспись_КВСР,$B2242)*SEARCH(Удалить_Роспись_ПБС,$C2242)*SEARCH(Удалить_Роспись_КФСР, $D2242)*SEARCH(Удалить_Роспись_КЦСР,$E2242)*SEARCH(Удалить_Роспись_КВР,$F2242)*SEARCH(Удалить_Роспись_ЭК,$H2242)*SEARCH(Удалить_Роспись_КР,$I2242))&gt;0,0,1)</f>
        <v>0</v>
      </c>
      <c r="N2242" s="192">
        <f>IF(COUNT(SEARCH(Удалить_Индекс_КВСР,$B2242)*SEARCH(Удалить_Индекс_ПБС,$C2242)*SEARCH(Удалить_Индекс_КФСР,$D2242)*SEARCH(Удалить_Индекс_КЦСР,$E2242)*SEARCH(Удалить_Индекс_КВР,$F2242)*SEARCH(Удалить_Индекс_ЭК,$H2242)*SEARCH(Удалить_Индекс_КР,$I2242))&gt;0,0,1)</f>
        <v>1</v>
      </c>
      <c r="O2242" s="192" t="str">
        <f t="shared" si="1607"/>
        <v/>
      </c>
      <c r="P2242" s="192" t="str">
        <f t="shared" si="1650"/>
        <v/>
      </c>
      <c r="Q2242" s="300" t="str">
        <f t="shared" si="1608"/>
        <v/>
      </c>
      <c r="R2242" s="300" t="str">
        <f t="shared" si="1609"/>
        <v/>
      </c>
      <c r="S2242" s="300" t="str">
        <f t="shared" si="1610"/>
        <v/>
      </c>
      <c r="T2242" s="192" t="str">
        <f t="shared" si="1611"/>
        <v/>
      </c>
      <c r="U2242" s="303" t="str">
        <f t="shared" si="1612"/>
        <v/>
      </c>
      <c r="V2242" s="300" t="str">
        <f t="shared" si="1613"/>
        <v/>
      </c>
      <c r="W2242" s="192" t="str">
        <f t="shared" si="1614"/>
        <v/>
      </c>
      <c r="X2242" s="303" t="str">
        <f t="shared" si="1615"/>
        <v/>
      </c>
      <c r="Y2242" s="300" t="str">
        <f t="shared" si="1616"/>
        <v/>
      </c>
      <c r="Z2242" s="300" t="str">
        <f t="shared" si="1617"/>
        <v/>
      </c>
      <c r="AA2242" s="303" t="str">
        <f t="shared" si="1618"/>
        <v/>
      </c>
      <c r="AB2242" s="300" t="str">
        <f t="shared" si="1619"/>
        <v/>
      </c>
      <c r="AC2242" s="300" t="str">
        <f t="shared" si="1620"/>
        <v/>
      </c>
      <c r="AD2242" s="300" t="str">
        <f t="shared" si="1621"/>
        <v/>
      </c>
      <c r="AE2242" s="192" t="str">
        <f t="shared" si="1622"/>
        <v/>
      </c>
      <c r="AF2242" s="192" t="str">
        <f t="shared" si="1623"/>
        <v/>
      </c>
      <c r="AG2242" s="192"/>
      <c r="AJ2242" s="300" t="str">
        <f t="shared" si="1624"/>
        <v/>
      </c>
      <c r="AK2242" s="300" t="str">
        <f t="shared" si="1625"/>
        <v/>
      </c>
      <c r="AL2242" s="300" t="str">
        <f t="shared" si="1626"/>
        <v/>
      </c>
      <c r="AM2242" s="300" t="str">
        <f t="shared" si="1627"/>
        <v/>
      </c>
      <c r="AN2242" s="300" t="str">
        <f t="shared" si="1628"/>
        <v/>
      </c>
      <c r="AO2242" s="300" t="str">
        <f t="shared" si="1629"/>
        <v/>
      </c>
      <c r="AP2242" s="300" t="str">
        <f t="shared" si="1630"/>
        <v/>
      </c>
      <c r="AQ2242" s="300" t="str">
        <f t="shared" si="1631"/>
        <v/>
      </c>
      <c r="AR2242" s="306" t="str">
        <f t="shared" si="1632"/>
        <v/>
      </c>
      <c r="AS2242" s="300" t="str">
        <f t="shared" si="1633"/>
        <v/>
      </c>
      <c r="AT2242" s="300" t="str">
        <f t="shared" si="1634"/>
        <v/>
      </c>
      <c r="AU2242" s="192" t="str">
        <f t="shared" si="1635"/>
        <v>рбс</v>
      </c>
      <c r="AV2242" s="192" t="str">
        <f t="shared" si="1636"/>
        <v>рбс87520707общпро</v>
      </c>
      <c r="AW2242" s="191">
        <f t="shared" si="1637"/>
        <v>0</v>
      </c>
      <c r="AX2242" s="191">
        <f t="shared" si="1638"/>
        <v>0</v>
      </c>
      <c r="AY2242" s="191">
        <f t="shared" si="1639"/>
        <v>50000</v>
      </c>
      <c r="AZ2242" s="191">
        <f t="shared" si="1640"/>
        <v>0</v>
      </c>
      <c r="BA2242" s="193">
        <f t="shared" si="1641"/>
        <v>1</v>
      </c>
      <c r="BB2242" s="193">
        <f t="shared" si="1642"/>
        <v>1</v>
      </c>
      <c r="BC2242" s="193">
        <f t="shared" si="1643"/>
        <v>1</v>
      </c>
      <c r="BD2242" s="191">
        <f t="shared" si="1651"/>
        <v>50000</v>
      </c>
      <c r="BE2242" s="191">
        <f t="shared" si="1644"/>
        <v>0</v>
      </c>
      <c r="BF2242" s="210">
        <f t="shared" si="1645"/>
        <v>50000</v>
      </c>
      <c r="BG2242" s="211">
        <f t="shared" si="1646"/>
        <v>50000</v>
      </c>
      <c r="BH2242" s="289"/>
      <c r="BI2242" s="289"/>
      <c r="BL2242" s="233" t="str">
        <f t="shared" si="1647"/>
        <v/>
      </c>
    </row>
    <row r="2243" spans="1:64" ht="12" customHeight="1">
      <c r="A2243" s="333" t="s">
        <v>790</v>
      </c>
      <c r="B2243" s="381" t="s">
        <v>327</v>
      </c>
      <c r="C2243" s="333" t="s">
        <v>791</v>
      </c>
      <c r="D2243" s="381" t="s">
        <v>316</v>
      </c>
      <c r="E2243" s="381" t="s">
        <v>1446</v>
      </c>
      <c r="F2243" s="381" t="s">
        <v>586</v>
      </c>
      <c r="G2243" s="381" t="s">
        <v>393</v>
      </c>
      <c r="H2243" s="100" t="s">
        <v>653</v>
      </c>
      <c r="I2243" s="381" t="s">
        <v>505</v>
      </c>
      <c r="J2243" s="382">
        <v>989646.87</v>
      </c>
      <c r="K2243" s="382">
        <v>576954.04</v>
      </c>
      <c r="L2243" s="191" t="str">
        <f t="shared" si="1606"/>
        <v>875207070701011004Г01024422301</v>
      </c>
      <c r="M2243" s="192">
        <f t="array" ref="M2243">IF(COUNT(SEARCH(Удалить_Роспись_КВСР,$B2243)*SEARCH(Удалить_Роспись_ПБС,$C2243)*SEARCH(Удалить_Роспись_КФСР, $D2243)*SEARCH(Удалить_Роспись_КЦСР,$E2243)*SEARCH(Удалить_Роспись_КВР,$F2243)*SEARCH(Удалить_Роспись_ЭК,$H2243)*SEARCH(Удалить_Роспись_КР,$I2243))&gt;0,0,1)</f>
        <v>0</v>
      </c>
      <c r="N2243" s="192">
        <f>IF(COUNT(SEARCH(Удалить_Индекс_КВСР,$B2243)*SEARCH(Удалить_Индекс_ПБС,$C2243)*SEARCH(Удалить_Индекс_КФСР,$D2243)*SEARCH(Удалить_Индекс_КЦСР,$E2243)*SEARCH(Удалить_Индекс_КВР,$F2243)*SEARCH(Удалить_Индекс_ЭК,$H2243)*SEARCH(Удалить_Индекс_КР,$I2243))&gt;0,0,1)</f>
        <v>1</v>
      </c>
      <c r="O2243" s="192" t="str">
        <f t="shared" si="1607"/>
        <v/>
      </c>
      <c r="P2243" s="192" t="str">
        <f t="shared" si="1650"/>
        <v/>
      </c>
      <c r="Q2243" s="300" t="str">
        <f t="shared" si="1608"/>
        <v/>
      </c>
      <c r="R2243" s="300" t="str">
        <f t="shared" si="1609"/>
        <v/>
      </c>
      <c r="S2243" s="300" t="str">
        <f t="shared" si="1610"/>
        <v/>
      </c>
      <c r="T2243" s="192" t="str">
        <f t="shared" si="1611"/>
        <v/>
      </c>
      <c r="U2243" s="303" t="str">
        <f t="shared" si="1612"/>
        <v/>
      </c>
      <c r="V2243" s="300" t="str">
        <f t="shared" si="1613"/>
        <v/>
      </c>
      <c r="W2243" s="192" t="str">
        <f t="shared" si="1614"/>
        <v/>
      </c>
      <c r="X2243" s="303" t="str">
        <f t="shared" si="1615"/>
        <v/>
      </c>
      <c r="Y2243" s="300" t="str">
        <f t="shared" si="1616"/>
        <v/>
      </c>
      <c r="Z2243" s="300" t="str">
        <f t="shared" si="1617"/>
        <v/>
      </c>
      <c r="AA2243" s="303" t="str">
        <f t="shared" si="1618"/>
        <v/>
      </c>
      <c r="AB2243" s="300" t="str">
        <f t="shared" si="1619"/>
        <v/>
      </c>
      <c r="AC2243" s="300" t="str">
        <f t="shared" si="1620"/>
        <v/>
      </c>
      <c r="AD2243" s="300" t="str">
        <f t="shared" si="1621"/>
        <v/>
      </c>
      <c r="AE2243" s="192" t="str">
        <f t="shared" si="1622"/>
        <v/>
      </c>
      <c r="AF2243" s="192" t="str">
        <f t="shared" si="1623"/>
        <v/>
      </c>
      <c r="AG2243" s="192"/>
      <c r="AJ2243" s="300" t="str">
        <f t="shared" si="1624"/>
        <v/>
      </c>
      <c r="AK2243" s="300" t="str">
        <f t="shared" si="1625"/>
        <v/>
      </c>
      <c r="AL2243" s="300" t="str">
        <f t="shared" si="1626"/>
        <v/>
      </c>
      <c r="AM2243" s="300" t="str">
        <f t="shared" si="1627"/>
        <v/>
      </c>
      <c r="AN2243" s="300" t="str">
        <f t="shared" si="1628"/>
        <v/>
      </c>
      <c r="AO2243" s="300" t="str">
        <f t="shared" si="1629"/>
        <v/>
      </c>
      <c r="AP2243" s="300" t="str">
        <f t="shared" si="1630"/>
        <v/>
      </c>
      <c r="AQ2243" s="300" t="str">
        <f t="shared" si="1631"/>
        <v/>
      </c>
      <c r="AR2243" s="306" t="str">
        <f t="shared" si="1632"/>
        <v/>
      </c>
      <c r="AS2243" s="300" t="str">
        <f t="shared" si="1633"/>
        <v/>
      </c>
      <c r="AT2243" s="300" t="str">
        <f t="shared" si="1634"/>
        <v/>
      </c>
      <c r="AU2243" s="192" t="str">
        <f t="shared" si="1635"/>
        <v>рбс</v>
      </c>
      <c r="AV2243" s="192" t="str">
        <f t="shared" si="1636"/>
        <v>рбс87520707общком</v>
      </c>
      <c r="AW2243" s="191">
        <f t="shared" si="1637"/>
        <v>0</v>
      </c>
      <c r="AX2243" s="191">
        <f t="shared" si="1638"/>
        <v>0</v>
      </c>
      <c r="AY2243" s="191">
        <f t="shared" si="1639"/>
        <v>989646.87</v>
      </c>
      <c r="AZ2243" s="191">
        <f t="shared" si="1640"/>
        <v>576954.04</v>
      </c>
      <c r="BA2243" s="193">
        <f t="shared" si="1641"/>
        <v>1</v>
      </c>
      <c r="BB2243" s="193">
        <f t="shared" si="1642"/>
        <v>1</v>
      </c>
      <c r="BC2243" s="193">
        <f t="shared" si="1643"/>
        <v>1</v>
      </c>
      <c r="BD2243" s="191">
        <f t="shared" si="1651"/>
        <v>989646.87</v>
      </c>
      <c r="BE2243" s="191">
        <f t="shared" si="1644"/>
        <v>576954.04</v>
      </c>
      <c r="BF2243" s="210">
        <f t="shared" si="1645"/>
        <v>989646.87</v>
      </c>
      <c r="BG2243" s="211">
        <f t="shared" si="1646"/>
        <v>989646.87</v>
      </c>
      <c r="BH2243" s="289"/>
      <c r="BI2243" s="289"/>
      <c r="BL2243" s="233" t="str">
        <f t="shared" si="1647"/>
        <v/>
      </c>
    </row>
    <row r="2244" spans="1:64" ht="12" customHeight="1">
      <c r="A2244" s="333" t="s">
        <v>790</v>
      </c>
      <c r="B2244" s="381" t="s">
        <v>327</v>
      </c>
      <c r="C2244" s="333" t="s">
        <v>791</v>
      </c>
      <c r="D2244" s="381" t="s">
        <v>316</v>
      </c>
      <c r="E2244" s="381" t="s">
        <v>1447</v>
      </c>
      <c r="F2244" s="381" t="s">
        <v>586</v>
      </c>
      <c r="G2244" s="381" t="s">
        <v>397</v>
      </c>
      <c r="H2244" s="100" t="s">
        <v>653</v>
      </c>
      <c r="I2244" s="381" t="s">
        <v>505</v>
      </c>
      <c r="J2244" s="382">
        <v>1526213.29</v>
      </c>
      <c r="K2244" s="382">
        <v>1039035.88</v>
      </c>
      <c r="L2244" s="191" t="str">
        <f t="shared" si="1606"/>
        <v>875207070701011004П01024434001</v>
      </c>
      <c r="M2244" s="192">
        <f t="array" ref="M2244">IF(COUNT(SEARCH(Удалить_Роспись_КВСР,$B2244)*SEARCH(Удалить_Роспись_ПБС,$C2244)*SEARCH(Удалить_Роспись_КФСР, $D2244)*SEARCH(Удалить_Роспись_КЦСР,$E2244)*SEARCH(Удалить_Роспись_КВР,$F2244)*SEARCH(Удалить_Роспись_ЭК,$H2244)*SEARCH(Удалить_Роспись_КР,$I2244))&gt;0,0,1)</f>
        <v>0</v>
      </c>
      <c r="N2244" s="192">
        <f>IF(COUNT(SEARCH(Удалить_Индекс_КВСР,$B2244)*SEARCH(Удалить_Индекс_ПБС,$C2244)*SEARCH(Удалить_Индекс_КФСР,$D2244)*SEARCH(Удалить_Индекс_КЦСР,$E2244)*SEARCH(Удалить_Индекс_КВР,$F2244)*SEARCH(Удалить_Индекс_ЭК,$H2244)*SEARCH(Удалить_Индекс_КР,$I2244))&gt;0,0,1)</f>
        <v>1</v>
      </c>
      <c r="O2244" s="192" t="str">
        <f t="shared" si="1607"/>
        <v/>
      </c>
      <c r="P2244" s="192" t="str">
        <f t="shared" si="1650"/>
        <v/>
      </c>
      <c r="Q2244" s="300" t="str">
        <f t="shared" si="1608"/>
        <v/>
      </c>
      <c r="R2244" s="300" t="str">
        <f t="shared" si="1609"/>
        <v/>
      </c>
      <c r="S2244" s="300" t="str">
        <f t="shared" si="1610"/>
        <v/>
      </c>
      <c r="T2244" s="192" t="str">
        <f t="shared" si="1611"/>
        <v/>
      </c>
      <c r="U2244" s="303" t="str">
        <f t="shared" si="1612"/>
        <v/>
      </c>
      <c r="V2244" s="300" t="str">
        <f t="shared" si="1613"/>
        <v/>
      </c>
      <c r="W2244" s="192" t="str">
        <f t="shared" si="1614"/>
        <v/>
      </c>
      <c r="X2244" s="303" t="str">
        <f t="shared" si="1615"/>
        <v/>
      </c>
      <c r="Y2244" s="300" t="str">
        <f t="shared" si="1616"/>
        <v/>
      </c>
      <c r="Z2244" s="300" t="str">
        <f t="shared" si="1617"/>
        <v/>
      </c>
      <c r="AA2244" s="303" t="str">
        <f t="shared" si="1618"/>
        <v/>
      </c>
      <c r="AB2244" s="300" t="str">
        <f t="shared" si="1619"/>
        <v/>
      </c>
      <c r="AC2244" s="300" t="str">
        <f t="shared" si="1620"/>
        <v/>
      </c>
      <c r="AD2244" s="300" t="str">
        <f t="shared" si="1621"/>
        <v/>
      </c>
      <c r="AE2244" s="192" t="str">
        <f t="shared" si="1622"/>
        <v/>
      </c>
      <c r="AF2244" s="192" t="str">
        <f t="shared" si="1623"/>
        <v/>
      </c>
      <c r="AG2244" s="192"/>
      <c r="AJ2244" s="300" t="str">
        <f t="shared" si="1624"/>
        <v/>
      </c>
      <c r="AK2244" s="300" t="str">
        <f t="shared" si="1625"/>
        <v/>
      </c>
      <c r="AL2244" s="300" t="str">
        <f t="shared" si="1626"/>
        <v/>
      </c>
      <c r="AM2244" s="300" t="str">
        <f t="shared" si="1627"/>
        <v/>
      </c>
      <c r="AN2244" s="300" t="str">
        <f t="shared" si="1628"/>
        <v/>
      </c>
      <c r="AO2244" s="300" t="str">
        <f t="shared" si="1629"/>
        <v/>
      </c>
      <c r="AP2244" s="300" t="str">
        <f t="shared" si="1630"/>
        <v/>
      </c>
      <c r="AQ2244" s="300" t="str">
        <f t="shared" si="1631"/>
        <v/>
      </c>
      <c r="AR2244" s="306" t="str">
        <f t="shared" si="1632"/>
        <v/>
      </c>
      <c r="AS2244" s="300" t="str">
        <f t="shared" si="1633"/>
        <v/>
      </c>
      <c r="AT2244" s="300" t="str">
        <f t="shared" si="1634"/>
        <v/>
      </c>
      <c r="AU2244" s="192" t="str">
        <f t="shared" si="1635"/>
        <v>рбс</v>
      </c>
      <c r="AV2244" s="192" t="str">
        <f t="shared" si="1636"/>
        <v>рбс87520707общпро</v>
      </c>
      <c r="AW2244" s="191">
        <f t="shared" si="1637"/>
        <v>0</v>
      </c>
      <c r="AX2244" s="191">
        <f t="shared" si="1638"/>
        <v>0</v>
      </c>
      <c r="AY2244" s="191">
        <f t="shared" si="1639"/>
        <v>1526213.29</v>
      </c>
      <c r="AZ2244" s="191">
        <f t="shared" si="1640"/>
        <v>1039035.88</v>
      </c>
      <c r="BA2244" s="193">
        <f t="shared" si="1641"/>
        <v>1</v>
      </c>
      <c r="BB2244" s="193">
        <f t="shared" si="1642"/>
        <v>1</v>
      </c>
      <c r="BC2244" s="193">
        <f t="shared" si="1643"/>
        <v>1</v>
      </c>
      <c r="BD2244" s="191">
        <f t="shared" si="1651"/>
        <v>1526213.29</v>
      </c>
      <c r="BE2244" s="191">
        <f t="shared" si="1644"/>
        <v>1039035.88</v>
      </c>
      <c r="BF2244" s="210">
        <f t="shared" si="1645"/>
        <v>1526213.29</v>
      </c>
      <c r="BG2244" s="211">
        <f t="shared" si="1646"/>
        <v>1526213.29</v>
      </c>
      <c r="BH2244" s="289"/>
      <c r="BI2244" s="289"/>
      <c r="BL2244" s="233" t="str">
        <f t="shared" si="1647"/>
        <v/>
      </c>
    </row>
    <row r="2245" spans="1:64" ht="12" customHeight="1">
      <c r="A2245" s="333" t="s">
        <v>790</v>
      </c>
      <c r="B2245" s="381" t="s">
        <v>327</v>
      </c>
      <c r="C2245" s="333" t="s">
        <v>791</v>
      </c>
      <c r="D2245" s="381" t="s">
        <v>316</v>
      </c>
      <c r="E2245" s="381" t="s">
        <v>1448</v>
      </c>
      <c r="F2245" s="381" t="s">
        <v>586</v>
      </c>
      <c r="G2245" s="381" t="s">
        <v>407</v>
      </c>
      <c r="H2245" s="100" t="s">
        <v>653</v>
      </c>
      <c r="I2245" s="381" t="s">
        <v>505</v>
      </c>
      <c r="J2245" s="382">
        <v>7530</v>
      </c>
      <c r="K2245" s="382">
        <v>6500</v>
      </c>
      <c r="L2245" s="191" t="str">
        <f t="shared" si="1606"/>
        <v>875207070701011004Ф00024431001</v>
      </c>
      <c r="M2245" s="192">
        <f t="array" ref="M2245">IF(COUNT(SEARCH(Удалить_Роспись_КВСР,$B2245)*SEARCH(Удалить_Роспись_ПБС,$C2245)*SEARCH(Удалить_Роспись_КФСР, $D2245)*SEARCH(Удалить_Роспись_КЦСР,$E2245)*SEARCH(Удалить_Роспись_КВР,$F2245)*SEARCH(Удалить_Роспись_ЭК,$H2245)*SEARCH(Удалить_Роспись_КР,$I2245))&gt;0,0,1)</f>
        <v>0</v>
      </c>
      <c r="N2245" s="192">
        <v>0</v>
      </c>
      <c r="O2245" s="192" t="str">
        <f t="shared" si="1607"/>
        <v/>
      </c>
      <c r="P2245" s="192" t="str">
        <f t="shared" si="1650"/>
        <v/>
      </c>
      <c r="Q2245" s="300" t="str">
        <f t="shared" si="1608"/>
        <v/>
      </c>
      <c r="R2245" s="300" t="str">
        <f t="shared" si="1609"/>
        <v/>
      </c>
      <c r="S2245" s="300" t="str">
        <f t="shared" si="1610"/>
        <v/>
      </c>
      <c r="T2245" s="192" t="str">
        <f t="shared" si="1611"/>
        <v/>
      </c>
      <c r="U2245" s="303" t="str">
        <f t="shared" si="1612"/>
        <v/>
      </c>
      <c r="V2245" s="300" t="str">
        <f t="shared" si="1613"/>
        <v/>
      </c>
      <c r="W2245" s="192" t="str">
        <f t="shared" si="1614"/>
        <v/>
      </c>
      <c r="X2245" s="303" t="str">
        <f t="shared" si="1615"/>
        <v/>
      </c>
      <c r="Y2245" s="300" t="str">
        <f t="shared" si="1616"/>
        <v/>
      </c>
      <c r="Z2245" s="300" t="str">
        <f t="shared" si="1617"/>
        <v/>
      </c>
      <c r="AA2245" s="303" t="str">
        <f t="shared" si="1618"/>
        <v/>
      </c>
      <c r="AB2245" s="300" t="str">
        <f t="shared" si="1619"/>
        <v/>
      </c>
      <c r="AC2245" s="300" t="str">
        <f t="shared" si="1620"/>
        <v/>
      </c>
      <c r="AD2245" s="300" t="str">
        <f t="shared" si="1621"/>
        <v/>
      </c>
      <c r="AE2245" s="192" t="str">
        <f t="shared" si="1622"/>
        <v/>
      </c>
      <c r="AF2245" s="192" t="str">
        <f t="shared" si="1623"/>
        <v/>
      </c>
      <c r="AG2245" s="192"/>
      <c r="AJ2245" s="300" t="str">
        <f t="shared" si="1624"/>
        <v/>
      </c>
      <c r="AK2245" s="300" t="str">
        <f t="shared" si="1625"/>
        <v/>
      </c>
      <c r="AL2245" s="300" t="str">
        <f t="shared" si="1626"/>
        <v/>
      </c>
      <c r="AM2245" s="300" t="str">
        <f t="shared" si="1627"/>
        <v/>
      </c>
      <c r="AN2245" s="300" t="str">
        <f t="shared" si="1628"/>
        <v/>
      </c>
      <c r="AO2245" s="300" t="str">
        <f t="shared" si="1629"/>
        <v/>
      </c>
      <c r="AP2245" s="300" t="str">
        <f t="shared" si="1630"/>
        <v/>
      </c>
      <c r="AQ2245" s="300" t="str">
        <f t="shared" si="1631"/>
        <v/>
      </c>
      <c r="AR2245" s="306" t="str">
        <f t="shared" si="1632"/>
        <v/>
      </c>
      <c r="AS2245" s="300" t="str">
        <f t="shared" si="1633"/>
        <v/>
      </c>
      <c r="AT2245" s="300" t="str">
        <f t="shared" si="1634"/>
        <v/>
      </c>
      <c r="AU2245" s="192" t="str">
        <f t="shared" si="1635"/>
        <v>рбс</v>
      </c>
      <c r="AV2245" s="192" t="str">
        <f t="shared" si="1636"/>
        <v>рбс87520707общосн</v>
      </c>
      <c r="AW2245" s="191">
        <f t="shared" si="1637"/>
        <v>0</v>
      </c>
      <c r="AX2245" s="191">
        <f t="shared" si="1638"/>
        <v>0</v>
      </c>
      <c r="AY2245" s="191">
        <f t="shared" si="1639"/>
        <v>0</v>
      </c>
      <c r="AZ2245" s="191">
        <f t="shared" si="1640"/>
        <v>0</v>
      </c>
      <c r="BA2245" s="193">
        <f t="shared" si="1641"/>
        <v>1</v>
      </c>
      <c r="BB2245" s="193">
        <f t="shared" si="1642"/>
        <v>1</v>
      </c>
      <c r="BC2245" s="193">
        <f t="shared" si="1643"/>
        <v>1</v>
      </c>
      <c r="BD2245" s="191">
        <f t="shared" si="1651"/>
        <v>0</v>
      </c>
      <c r="BE2245" s="191">
        <f t="shared" si="1644"/>
        <v>0</v>
      </c>
      <c r="BF2245" s="210">
        <f t="shared" si="1645"/>
        <v>0</v>
      </c>
      <c r="BG2245" s="211">
        <f t="shared" si="1646"/>
        <v>0</v>
      </c>
      <c r="BH2245" s="289"/>
      <c r="BI2245" s="289"/>
      <c r="BL2245" s="233" t="str">
        <f t="shared" si="1647"/>
        <v/>
      </c>
    </row>
    <row r="2246" spans="1:64" ht="12" customHeight="1">
      <c r="A2246" s="333" t="s">
        <v>790</v>
      </c>
      <c r="B2246" s="381" t="s">
        <v>327</v>
      </c>
      <c r="C2246" s="333" t="s">
        <v>791</v>
      </c>
      <c r="D2246" s="381" t="s">
        <v>316</v>
      </c>
      <c r="E2246" s="381" t="s">
        <v>1449</v>
      </c>
      <c r="F2246" s="381" t="s">
        <v>586</v>
      </c>
      <c r="G2246" s="381" t="s">
        <v>393</v>
      </c>
      <c r="H2246" s="100" t="s">
        <v>653</v>
      </c>
      <c r="I2246" s="381" t="s">
        <v>505</v>
      </c>
      <c r="J2246" s="382">
        <v>158478</v>
      </c>
      <c r="K2246" s="382">
        <v>146159.76</v>
      </c>
      <c r="L2246" s="191" t="str">
        <f t="shared" si="1606"/>
        <v>875207070701011004Э01024422301</v>
      </c>
      <c r="M2246" s="192">
        <f t="array" ref="M2246">IF(COUNT(SEARCH(Удалить_Роспись_КВСР,$B2246)*SEARCH(Удалить_Роспись_ПБС,$C2246)*SEARCH(Удалить_Роспись_КФСР, $D2246)*SEARCH(Удалить_Роспись_КЦСР,$E2246)*SEARCH(Удалить_Роспись_КВР,$F2246)*SEARCH(Удалить_Роспись_ЭК,$H2246)*SEARCH(Удалить_Роспись_КР,$I2246))&gt;0,0,1)</f>
        <v>0</v>
      </c>
      <c r="N2246" s="192">
        <f>IF(COUNT(SEARCH(Удалить_Индекс_КВСР,$B2246)*SEARCH(Удалить_Индекс_ПБС,$C2246)*SEARCH(Удалить_Индекс_КФСР,$D2246)*SEARCH(Удалить_Индекс_КЦСР,$E2246)*SEARCH(Удалить_Индекс_КВР,$F2246)*SEARCH(Удалить_Индекс_ЭК,$H2246)*SEARCH(Удалить_Индекс_КР,$I2246))&gt;0,0,1)</f>
        <v>1</v>
      </c>
      <c r="O2246" s="192" t="str">
        <f t="shared" si="1607"/>
        <v/>
      </c>
      <c r="P2246" s="192" t="str">
        <f t="shared" si="1650"/>
        <v/>
      </c>
      <c r="Q2246" s="300" t="str">
        <f t="shared" si="1608"/>
        <v/>
      </c>
      <c r="R2246" s="300" t="str">
        <f t="shared" si="1609"/>
        <v/>
      </c>
      <c r="S2246" s="300" t="str">
        <f t="shared" si="1610"/>
        <v/>
      </c>
      <c r="T2246" s="192" t="str">
        <f t="shared" si="1611"/>
        <v/>
      </c>
      <c r="U2246" s="303" t="str">
        <f t="shared" si="1612"/>
        <v/>
      </c>
      <c r="V2246" s="300" t="str">
        <f t="shared" si="1613"/>
        <v/>
      </c>
      <c r="W2246" s="192" t="str">
        <f t="shared" si="1614"/>
        <v/>
      </c>
      <c r="X2246" s="303" t="str">
        <f t="shared" si="1615"/>
        <v/>
      </c>
      <c r="Y2246" s="300" t="str">
        <f t="shared" si="1616"/>
        <v/>
      </c>
      <c r="Z2246" s="300" t="str">
        <f t="shared" si="1617"/>
        <v/>
      </c>
      <c r="AA2246" s="303" t="str">
        <f t="shared" si="1618"/>
        <v/>
      </c>
      <c r="AB2246" s="300" t="str">
        <f t="shared" si="1619"/>
        <v/>
      </c>
      <c r="AC2246" s="300" t="str">
        <f t="shared" si="1620"/>
        <v/>
      </c>
      <c r="AD2246" s="300" t="str">
        <f t="shared" si="1621"/>
        <v/>
      </c>
      <c r="AE2246" s="192" t="str">
        <f t="shared" si="1622"/>
        <v/>
      </c>
      <c r="AF2246" s="192" t="str">
        <f t="shared" si="1623"/>
        <v/>
      </c>
      <c r="AG2246" s="192"/>
      <c r="AJ2246" s="300" t="str">
        <f t="shared" si="1624"/>
        <v/>
      </c>
      <c r="AK2246" s="300" t="str">
        <f t="shared" si="1625"/>
        <v/>
      </c>
      <c r="AL2246" s="300" t="str">
        <f t="shared" si="1626"/>
        <v/>
      </c>
      <c r="AM2246" s="300" t="str">
        <f t="shared" si="1627"/>
        <v/>
      </c>
      <c r="AN2246" s="300" t="str">
        <f t="shared" si="1628"/>
        <v/>
      </c>
      <c r="AO2246" s="300" t="str">
        <f t="shared" si="1629"/>
        <v/>
      </c>
      <c r="AP2246" s="300" t="str">
        <f t="shared" si="1630"/>
        <v/>
      </c>
      <c r="AQ2246" s="300" t="str">
        <f t="shared" si="1631"/>
        <v/>
      </c>
      <c r="AR2246" s="306" t="str">
        <f t="shared" si="1632"/>
        <v/>
      </c>
      <c r="AS2246" s="300" t="str">
        <f t="shared" si="1633"/>
        <v/>
      </c>
      <c r="AT2246" s="300" t="str">
        <f t="shared" si="1634"/>
        <v/>
      </c>
      <c r="AU2246" s="192" t="str">
        <f t="shared" si="1635"/>
        <v>рбс</v>
      </c>
      <c r="AV2246" s="192" t="str">
        <f t="shared" si="1636"/>
        <v>рбс87520707общком</v>
      </c>
      <c r="AW2246" s="191">
        <f t="shared" si="1637"/>
        <v>0</v>
      </c>
      <c r="AX2246" s="191">
        <f t="shared" si="1638"/>
        <v>0</v>
      </c>
      <c r="AY2246" s="191">
        <f t="shared" si="1639"/>
        <v>158478</v>
      </c>
      <c r="AZ2246" s="191">
        <f t="shared" si="1640"/>
        <v>146159.76</v>
      </c>
      <c r="BA2246" s="193">
        <f t="shared" si="1641"/>
        <v>1</v>
      </c>
      <c r="BB2246" s="193">
        <f t="shared" si="1642"/>
        <v>1</v>
      </c>
      <c r="BC2246" s="193">
        <f t="shared" si="1643"/>
        <v>1</v>
      </c>
      <c r="BD2246" s="191">
        <f t="shared" si="1651"/>
        <v>158478</v>
      </c>
      <c r="BE2246" s="191">
        <f t="shared" si="1644"/>
        <v>146159.76</v>
      </c>
      <c r="BF2246" s="210">
        <f t="shared" si="1645"/>
        <v>158478</v>
      </c>
      <c r="BG2246" s="211">
        <f t="shared" si="1646"/>
        <v>158478</v>
      </c>
      <c r="BH2246" s="289"/>
      <c r="BI2246" s="289"/>
      <c r="BL2246" s="233" t="str">
        <f t="shared" si="1647"/>
        <v/>
      </c>
    </row>
    <row r="2247" spans="1:64" ht="12" hidden="1" customHeight="1">
      <c r="A2247" s="333" t="s">
        <v>790</v>
      </c>
      <c r="B2247" s="381" t="s">
        <v>327</v>
      </c>
      <c r="C2247" s="333" t="s">
        <v>791</v>
      </c>
      <c r="D2247" s="381" t="s">
        <v>316</v>
      </c>
      <c r="E2247" s="381" t="s">
        <v>1450</v>
      </c>
      <c r="F2247" s="381" t="s">
        <v>608</v>
      </c>
      <c r="G2247" s="381" t="s">
        <v>385</v>
      </c>
      <c r="H2247" s="100" t="s">
        <v>653</v>
      </c>
      <c r="I2247" s="381" t="s">
        <v>339</v>
      </c>
      <c r="J2247" s="382">
        <v>1165045.04</v>
      </c>
      <c r="K2247" s="382">
        <v>994170.44</v>
      </c>
      <c r="L2247" s="191" t="str">
        <f t="shared" si="1606"/>
        <v>875207070701011007408011121110</v>
      </c>
      <c r="M2247" s="192">
        <f t="array" ref="M2247">IF(COUNT(SEARCH(Удалить_Роспись_КВСР,$B2247)*SEARCH(Удалить_Роспись_ПБС,$C2247)*SEARCH(Удалить_Роспись_КФСР, $D2247)*SEARCH(Удалить_Роспись_КЦСР,$E2247)*SEARCH(Удалить_Роспись_КВР,$F2247)*SEARCH(Удалить_Роспись_ЭК,$H2247)*SEARCH(Удалить_Роспись_КР,$I2247))&gt;0,0,1)</f>
        <v>0</v>
      </c>
      <c r="N2247" s="192">
        <v>0</v>
      </c>
      <c r="O2247" s="192" t="str">
        <f t="shared" si="1607"/>
        <v/>
      </c>
      <c r="P2247" s="192" t="str">
        <f t="shared" si="1650"/>
        <v/>
      </c>
      <c r="Q2247" s="300" t="str">
        <f t="shared" si="1608"/>
        <v/>
      </c>
      <c r="R2247" s="300" t="str">
        <f t="shared" si="1609"/>
        <v/>
      </c>
      <c r="S2247" s="300" t="str">
        <f t="shared" si="1610"/>
        <v/>
      </c>
      <c r="T2247" s="192" t="str">
        <f t="shared" si="1611"/>
        <v/>
      </c>
      <c r="U2247" s="303" t="str">
        <f t="shared" si="1612"/>
        <v/>
      </c>
      <c r="V2247" s="300" t="str">
        <f t="shared" si="1613"/>
        <v/>
      </c>
      <c r="W2247" s="192" t="str">
        <f t="shared" si="1614"/>
        <v/>
      </c>
      <c r="X2247" s="303" t="str">
        <f t="shared" si="1615"/>
        <v/>
      </c>
      <c r="Y2247" s="300" t="str">
        <f t="shared" si="1616"/>
        <v/>
      </c>
      <c r="Z2247" s="300" t="str">
        <f t="shared" si="1617"/>
        <v/>
      </c>
      <c r="AA2247" s="303" t="str">
        <f t="shared" si="1618"/>
        <v/>
      </c>
      <c r="AB2247" s="300" t="str">
        <f t="shared" si="1619"/>
        <v/>
      </c>
      <c r="AC2247" s="300" t="str">
        <f t="shared" si="1620"/>
        <v/>
      </c>
      <c r="AD2247" s="300" t="str">
        <f t="shared" si="1621"/>
        <v/>
      </c>
      <c r="AE2247" s="192" t="str">
        <f t="shared" si="1622"/>
        <v/>
      </c>
      <c r="AF2247" s="192" t="str">
        <f t="shared" si="1623"/>
        <v/>
      </c>
      <c r="AG2247" s="192"/>
      <c r="AJ2247" s="300" t="str">
        <f t="shared" si="1624"/>
        <v/>
      </c>
      <c r="AK2247" s="300" t="str">
        <f t="shared" si="1625"/>
        <v/>
      </c>
      <c r="AL2247" s="300" t="str">
        <f t="shared" si="1626"/>
        <v/>
      </c>
      <c r="AM2247" s="300" t="str">
        <f t="shared" si="1627"/>
        <v/>
      </c>
      <c r="AN2247" s="300" t="str">
        <f t="shared" si="1628"/>
        <v/>
      </c>
      <c r="AO2247" s="300" t="str">
        <f t="shared" si="1629"/>
        <v/>
      </c>
      <c r="AP2247" s="300" t="str">
        <f t="shared" si="1630"/>
        <v/>
      </c>
      <c r="AQ2247" s="300" t="str">
        <f t="shared" si="1631"/>
        <v/>
      </c>
      <c r="AR2247" s="306" t="str">
        <f t="shared" si="1632"/>
        <v/>
      </c>
      <c r="AS2247" s="300" t="str">
        <f t="shared" si="1633"/>
        <v/>
      </c>
      <c r="AT2247" s="300" t="str">
        <f t="shared" si="1634"/>
        <v/>
      </c>
      <c r="AU2247" s="192" t="str">
        <f t="shared" si="1635"/>
        <v>рбс</v>
      </c>
      <c r="AV2247" s="192" t="str">
        <f t="shared" si="1636"/>
        <v>рбс87520707общопл</v>
      </c>
      <c r="AW2247" s="191">
        <f t="shared" si="1637"/>
        <v>0</v>
      </c>
      <c r="AX2247" s="191">
        <f t="shared" si="1638"/>
        <v>0</v>
      </c>
      <c r="AY2247" s="191">
        <f t="shared" si="1639"/>
        <v>0</v>
      </c>
      <c r="AZ2247" s="191">
        <f t="shared" si="1640"/>
        <v>0</v>
      </c>
      <c r="BA2247" s="193">
        <f t="shared" si="1641"/>
        <v>1</v>
      </c>
      <c r="BB2247" s="193">
        <f t="shared" si="1642"/>
        <v>1</v>
      </c>
      <c r="BC2247" s="193">
        <f t="shared" si="1643"/>
        <v>1</v>
      </c>
      <c r="BD2247" s="191">
        <f t="shared" si="1651"/>
        <v>0</v>
      </c>
      <c r="BE2247" s="191">
        <f t="shared" si="1644"/>
        <v>0</v>
      </c>
      <c r="BF2247" s="210">
        <f t="shared" si="1645"/>
        <v>0</v>
      </c>
      <c r="BG2247" s="211">
        <f t="shared" si="1646"/>
        <v>0</v>
      </c>
      <c r="BH2247" s="289"/>
      <c r="BI2247" s="289"/>
      <c r="BL2247" s="233" t="str">
        <f t="shared" si="1647"/>
        <v/>
      </c>
    </row>
    <row r="2248" spans="1:64" ht="12" hidden="1" customHeight="1">
      <c r="A2248" s="333" t="s">
        <v>790</v>
      </c>
      <c r="B2248" s="381" t="s">
        <v>327</v>
      </c>
      <c r="C2248" s="333" t="s">
        <v>791</v>
      </c>
      <c r="D2248" s="381" t="s">
        <v>316</v>
      </c>
      <c r="E2248" s="381" t="s">
        <v>1450</v>
      </c>
      <c r="F2248" s="381" t="s">
        <v>589</v>
      </c>
      <c r="G2248" s="381" t="s">
        <v>386</v>
      </c>
      <c r="H2248" s="100" t="s">
        <v>653</v>
      </c>
      <c r="I2248" s="381" t="s">
        <v>339</v>
      </c>
      <c r="J2248" s="382">
        <v>8590</v>
      </c>
      <c r="K2248" s="382">
        <v>3404</v>
      </c>
      <c r="L2248" s="191" t="str">
        <f t="shared" si="1606"/>
        <v>875207070701011007408011221210</v>
      </c>
      <c r="M2248" s="192">
        <f t="array" ref="M2248">IF(COUNT(SEARCH(Удалить_Роспись_КВСР,$B2248)*SEARCH(Удалить_Роспись_ПБС,$C2248)*SEARCH(Удалить_Роспись_КФСР, $D2248)*SEARCH(Удалить_Роспись_КЦСР,$E2248)*SEARCH(Удалить_Роспись_КВР,$F2248)*SEARCH(Удалить_Роспись_ЭК,$H2248)*SEARCH(Удалить_Роспись_КР,$I2248))&gt;0,0,1)</f>
        <v>0</v>
      </c>
      <c r="N2248" s="192">
        <v>0</v>
      </c>
      <c r="O2248" s="192" t="str">
        <f t="shared" si="1607"/>
        <v/>
      </c>
      <c r="P2248" s="192" t="str">
        <f t="shared" si="1650"/>
        <v/>
      </c>
      <c r="Q2248" s="300" t="str">
        <f t="shared" si="1608"/>
        <v/>
      </c>
      <c r="R2248" s="300" t="str">
        <f t="shared" si="1609"/>
        <v/>
      </c>
      <c r="S2248" s="300" t="str">
        <f t="shared" si="1610"/>
        <v/>
      </c>
      <c r="T2248" s="192" t="str">
        <f t="shared" si="1611"/>
        <v/>
      </c>
      <c r="U2248" s="303" t="str">
        <f t="shared" si="1612"/>
        <v/>
      </c>
      <c r="V2248" s="300" t="str">
        <f t="shared" si="1613"/>
        <v/>
      </c>
      <c r="W2248" s="192" t="str">
        <f t="shared" si="1614"/>
        <v/>
      </c>
      <c r="X2248" s="303" t="str">
        <f t="shared" si="1615"/>
        <v/>
      </c>
      <c r="Y2248" s="300" t="str">
        <f t="shared" si="1616"/>
        <v/>
      </c>
      <c r="Z2248" s="300" t="str">
        <f t="shared" si="1617"/>
        <v/>
      </c>
      <c r="AA2248" s="303" t="str">
        <f t="shared" si="1618"/>
        <v/>
      </c>
      <c r="AB2248" s="300" t="str">
        <f t="shared" si="1619"/>
        <v/>
      </c>
      <c r="AC2248" s="300" t="str">
        <f t="shared" si="1620"/>
        <v/>
      </c>
      <c r="AD2248" s="300" t="str">
        <f t="shared" si="1621"/>
        <v/>
      </c>
      <c r="AE2248" s="192" t="str">
        <f t="shared" si="1622"/>
        <v/>
      </c>
      <c r="AF2248" s="192" t="str">
        <f t="shared" si="1623"/>
        <v/>
      </c>
      <c r="AG2248" s="192"/>
      <c r="AJ2248" s="300" t="str">
        <f t="shared" si="1624"/>
        <v/>
      </c>
      <c r="AK2248" s="300" t="str">
        <f t="shared" si="1625"/>
        <v/>
      </c>
      <c r="AL2248" s="300" t="str">
        <f t="shared" si="1626"/>
        <v/>
      </c>
      <c r="AM2248" s="300" t="str">
        <f t="shared" si="1627"/>
        <v/>
      </c>
      <c r="AN2248" s="300" t="str">
        <f t="shared" si="1628"/>
        <v/>
      </c>
      <c r="AO2248" s="300" t="str">
        <f t="shared" si="1629"/>
        <v/>
      </c>
      <c r="AP2248" s="300" t="str">
        <f t="shared" si="1630"/>
        <v/>
      </c>
      <c r="AQ2248" s="300" t="str">
        <f t="shared" si="1631"/>
        <v/>
      </c>
      <c r="AR2248" s="306" t="str">
        <f t="shared" si="1632"/>
        <v/>
      </c>
      <c r="AS2248" s="300" t="str">
        <f t="shared" si="1633"/>
        <v/>
      </c>
      <c r="AT2248" s="300" t="str">
        <f t="shared" si="1634"/>
        <v/>
      </c>
      <c r="AU2248" s="192" t="str">
        <f t="shared" si="1635"/>
        <v>рбс</v>
      </c>
      <c r="AV2248" s="192" t="str">
        <f t="shared" si="1636"/>
        <v>рбс87520707общпро</v>
      </c>
      <c r="AW2248" s="191">
        <f t="shared" si="1637"/>
        <v>0</v>
      </c>
      <c r="AX2248" s="191">
        <f t="shared" si="1638"/>
        <v>0</v>
      </c>
      <c r="AY2248" s="191">
        <f t="shared" si="1639"/>
        <v>0</v>
      </c>
      <c r="AZ2248" s="191">
        <f t="shared" si="1640"/>
        <v>0</v>
      </c>
      <c r="BA2248" s="193">
        <f t="shared" si="1641"/>
        <v>1</v>
      </c>
      <c r="BB2248" s="193">
        <f t="shared" si="1642"/>
        <v>1</v>
      </c>
      <c r="BC2248" s="193">
        <f t="shared" si="1643"/>
        <v>1</v>
      </c>
      <c r="BD2248" s="191">
        <f t="shared" si="1651"/>
        <v>0</v>
      </c>
      <c r="BE2248" s="191">
        <f t="shared" si="1644"/>
        <v>0</v>
      </c>
      <c r="BF2248" s="210">
        <f t="shared" si="1645"/>
        <v>0</v>
      </c>
      <c r="BG2248" s="211">
        <f t="shared" si="1646"/>
        <v>0</v>
      </c>
      <c r="BH2248" s="289"/>
      <c r="BI2248" s="289"/>
      <c r="BL2248" s="233" t="str">
        <f t="shared" si="1647"/>
        <v/>
      </c>
    </row>
    <row r="2249" spans="1:64" ht="12" hidden="1" customHeight="1">
      <c r="A2249" s="333" t="s">
        <v>790</v>
      </c>
      <c r="B2249" s="381" t="s">
        <v>327</v>
      </c>
      <c r="C2249" s="333" t="s">
        <v>791</v>
      </c>
      <c r="D2249" s="381" t="s">
        <v>316</v>
      </c>
      <c r="E2249" s="381" t="s">
        <v>1450</v>
      </c>
      <c r="F2249" s="381" t="s">
        <v>902</v>
      </c>
      <c r="G2249" s="381" t="s">
        <v>387</v>
      </c>
      <c r="H2249" s="100" t="s">
        <v>653</v>
      </c>
      <c r="I2249" s="381" t="s">
        <v>339</v>
      </c>
      <c r="J2249" s="382">
        <v>351843.6</v>
      </c>
      <c r="K2249" s="382">
        <v>281250.28000000003</v>
      </c>
      <c r="L2249" s="191" t="str">
        <f t="shared" si="1606"/>
        <v>875207070701011007408011921310</v>
      </c>
      <c r="M2249" s="192">
        <f t="array" ref="M2249">IF(COUNT(SEARCH(Удалить_Роспись_КВСР,$B2249)*SEARCH(Удалить_Роспись_ПБС,$C2249)*SEARCH(Удалить_Роспись_КФСР, $D2249)*SEARCH(Удалить_Роспись_КЦСР,$E2249)*SEARCH(Удалить_Роспись_КВР,$F2249)*SEARCH(Удалить_Роспись_ЭК,$H2249)*SEARCH(Удалить_Роспись_КР,$I2249))&gt;0,0,1)</f>
        <v>0</v>
      </c>
      <c r="N2249" s="192">
        <v>0</v>
      </c>
      <c r="O2249" s="192" t="str">
        <f t="shared" si="1607"/>
        <v/>
      </c>
      <c r="P2249" s="192" t="str">
        <f t="shared" si="1650"/>
        <v/>
      </c>
      <c r="Q2249" s="300" t="str">
        <f t="shared" si="1608"/>
        <v/>
      </c>
      <c r="R2249" s="300" t="str">
        <f t="shared" si="1609"/>
        <v/>
      </c>
      <c r="S2249" s="300" t="str">
        <f t="shared" si="1610"/>
        <v/>
      </c>
      <c r="T2249" s="192" t="str">
        <f t="shared" si="1611"/>
        <v/>
      </c>
      <c r="U2249" s="303" t="str">
        <f t="shared" si="1612"/>
        <v/>
      </c>
      <c r="V2249" s="300" t="str">
        <f t="shared" si="1613"/>
        <v/>
      </c>
      <c r="W2249" s="192" t="str">
        <f t="shared" si="1614"/>
        <v/>
      </c>
      <c r="X2249" s="303" t="str">
        <f t="shared" si="1615"/>
        <v/>
      </c>
      <c r="Y2249" s="300" t="str">
        <f t="shared" si="1616"/>
        <v/>
      </c>
      <c r="Z2249" s="300" t="str">
        <f t="shared" si="1617"/>
        <v/>
      </c>
      <c r="AA2249" s="303" t="str">
        <f t="shared" si="1618"/>
        <v/>
      </c>
      <c r="AB2249" s="300" t="str">
        <f t="shared" si="1619"/>
        <v/>
      </c>
      <c r="AC2249" s="300" t="str">
        <f t="shared" si="1620"/>
        <v/>
      </c>
      <c r="AD2249" s="300" t="str">
        <f t="shared" si="1621"/>
        <v/>
      </c>
      <c r="AE2249" s="192" t="str">
        <f t="shared" si="1622"/>
        <v/>
      </c>
      <c r="AF2249" s="192" t="str">
        <f t="shared" si="1623"/>
        <v/>
      </c>
      <c r="AG2249" s="192"/>
      <c r="AJ2249" s="300" t="str">
        <f t="shared" si="1624"/>
        <v/>
      </c>
      <c r="AK2249" s="300" t="str">
        <f t="shared" si="1625"/>
        <v/>
      </c>
      <c r="AL2249" s="300" t="str">
        <f t="shared" si="1626"/>
        <v/>
      </c>
      <c r="AM2249" s="300" t="str">
        <f t="shared" si="1627"/>
        <v/>
      </c>
      <c r="AN2249" s="300" t="str">
        <f t="shared" si="1628"/>
        <v/>
      </c>
      <c r="AO2249" s="300" t="str">
        <f t="shared" si="1629"/>
        <v/>
      </c>
      <c r="AP2249" s="300" t="str">
        <f t="shared" si="1630"/>
        <v/>
      </c>
      <c r="AQ2249" s="300" t="str">
        <f t="shared" si="1631"/>
        <v/>
      </c>
      <c r="AR2249" s="306" t="str">
        <f t="shared" si="1632"/>
        <v/>
      </c>
      <c r="AS2249" s="300" t="str">
        <f t="shared" si="1633"/>
        <v/>
      </c>
      <c r="AT2249" s="300" t="str">
        <f t="shared" si="1634"/>
        <v/>
      </c>
      <c r="AU2249" s="192" t="str">
        <f t="shared" si="1635"/>
        <v>рбс</v>
      </c>
      <c r="AV2249" s="192" t="str">
        <f t="shared" si="1636"/>
        <v>рбс87520707общопл</v>
      </c>
      <c r="AW2249" s="191">
        <f t="shared" si="1637"/>
        <v>0</v>
      </c>
      <c r="AX2249" s="191">
        <f t="shared" si="1638"/>
        <v>0</v>
      </c>
      <c r="AY2249" s="191">
        <f t="shared" si="1639"/>
        <v>0</v>
      </c>
      <c r="AZ2249" s="191">
        <f t="shared" si="1640"/>
        <v>0</v>
      </c>
      <c r="BA2249" s="193">
        <f t="shared" si="1641"/>
        <v>1</v>
      </c>
      <c r="BB2249" s="193">
        <f t="shared" si="1642"/>
        <v>1</v>
      </c>
      <c r="BC2249" s="193">
        <f t="shared" si="1643"/>
        <v>1</v>
      </c>
      <c r="BD2249" s="191">
        <f t="shared" si="1651"/>
        <v>0</v>
      </c>
      <c r="BE2249" s="191">
        <f t="shared" si="1644"/>
        <v>0</v>
      </c>
      <c r="BF2249" s="210">
        <f t="shared" si="1645"/>
        <v>0</v>
      </c>
      <c r="BG2249" s="211">
        <f t="shared" si="1646"/>
        <v>0</v>
      </c>
      <c r="BH2249" s="289"/>
      <c r="BI2249" s="289"/>
      <c r="BL2249" s="233" t="str">
        <f t="shared" si="1647"/>
        <v/>
      </c>
    </row>
    <row r="2250" spans="1:64" ht="12" hidden="1" customHeight="1">
      <c r="A2250" s="333" t="s">
        <v>790</v>
      </c>
      <c r="B2250" s="381" t="s">
        <v>327</v>
      </c>
      <c r="C2250" s="333" t="s">
        <v>791</v>
      </c>
      <c r="D2250" s="381" t="s">
        <v>316</v>
      </c>
      <c r="E2250" s="381" t="s">
        <v>1450</v>
      </c>
      <c r="F2250" s="381" t="s">
        <v>586</v>
      </c>
      <c r="G2250" s="381" t="s">
        <v>389</v>
      </c>
      <c r="H2250" s="100" t="s">
        <v>653</v>
      </c>
      <c r="I2250" s="381" t="s">
        <v>339</v>
      </c>
      <c r="J2250" s="382">
        <v>9900</v>
      </c>
      <c r="K2250" s="382">
        <v>6400</v>
      </c>
      <c r="L2250" s="191" t="str">
        <f t="shared" si="1606"/>
        <v>875207070701011007408024422610</v>
      </c>
      <c r="M2250" s="192">
        <f t="array" ref="M2250">IF(COUNT(SEARCH(Удалить_Роспись_КВСР,$B2250)*SEARCH(Удалить_Роспись_ПБС,$C2250)*SEARCH(Удалить_Роспись_КФСР, $D2250)*SEARCH(Удалить_Роспись_КЦСР,$E2250)*SEARCH(Удалить_Роспись_КВР,$F2250)*SEARCH(Удалить_Роспись_ЭК,$H2250)*SEARCH(Удалить_Роспись_КР,$I2250))&gt;0,0,1)</f>
        <v>0</v>
      </c>
      <c r="N2250" s="192">
        <v>0</v>
      </c>
      <c r="O2250" s="192" t="str">
        <f t="shared" si="1607"/>
        <v/>
      </c>
      <c r="P2250" s="192" t="str">
        <f t="shared" si="1650"/>
        <v/>
      </c>
      <c r="Q2250" s="300" t="str">
        <f t="shared" si="1608"/>
        <v/>
      </c>
      <c r="R2250" s="300" t="str">
        <f t="shared" si="1609"/>
        <v/>
      </c>
      <c r="S2250" s="300" t="str">
        <f t="shared" si="1610"/>
        <v/>
      </c>
      <c r="T2250" s="192" t="str">
        <f t="shared" si="1611"/>
        <v/>
      </c>
      <c r="U2250" s="303" t="str">
        <f t="shared" si="1612"/>
        <v/>
      </c>
      <c r="V2250" s="300" t="str">
        <f t="shared" si="1613"/>
        <v/>
      </c>
      <c r="W2250" s="192" t="str">
        <f t="shared" si="1614"/>
        <v/>
      </c>
      <c r="X2250" s="303" t="str">
        <f t="shared" si="1615"/>
        <v/>
      </c>
      <c r="Y2250" s="300" t="str">
        <f t="shared" si="1616"/>
        <v/>
      </c>
      <c r="Z2250" s="300" t="str">
        <f t="shared" si="1617"/>
        <v/>
      </c>
      <c r="AA2250" s="303" t="str">
        <f t="shared" si="1618"/>
        <v/>
      </c>
      <c r="AB2250" s="300" t="str">
        <f t="shared" si="1619"/>
        <v/>
      </c>
      <c r="AC2250" s="300" t="str">
        <f t="shared" si="1620"/>
        <v/>
      </c>
      <c r="AD2250" s="300" t="str">
        <f t="shared" si="1621"/>
        <v/>
      </c>
      <c r="AE2250" s="192" t="str">
        <f t="shared" si="1622"/>
        <v/>
      </c>
      <c r="AF2250" s="192" t="str">
        <f t="shared" si="1623"/>
        <v/>
      </c>
      <c r="AG2250" s="192"/>
      <c r="AJ2250" s="300" t="str">
        <f t="shared" si="1624"/>
        <v/>
      </c>
      <c r="AK2250" s="300" t="str">
        <f t="shared" si="1625"/>
        <v/>
      </c>
      <c r="AL2250" s="300" t="str">
        <f t="shared" si="1626"/>
        <v/>
      </c>
      <c r="AM2250" s="300" t="str">
        <f t="shared" si="1627"/>
        <v/>
      </c>
      <c r="AN2250" s="300" t="str">
        <f t="shared" si="1628"/>
        <v/>
      </c>
      <c r="AO2250" s="300" t="str">
        <f t="shared" si="1629"/>
        <v/>
      </c>
      <c r="AP2250" s="300" t="str">
        <f t="shared" si="1630"/>
        <v/>
      </c>
      <c r="AQ2250" s="300" t="str">
        <f t="shared" si="1631"/>
        <v/>
      </c>
      <c r="AR2250" s="306" t="str">
        <f t="shared" si="1632"/>
        <v/>
      </c>
      <c r="AS2250" s="300" t="str">
        <f t="shared" si="1633"/>
        <v/>
      </c>
      <c r="AT2250" s="300" t="str">
        <f t="shared" si="1634"/>
        <v/>
      </c>
      <c r="AU2250" s="192" t="str">
        <f t="shared" si="1635"/>
        <v>рбс</v>
      </c>
      <c r="AV2250" s="192" t="str">
        <f t="shared" si="1636"/>
        <v>рбс87520707общпро</v>
      </c>
      <c r="AW2250" s="191">
        <f t="shared" si="1637"/>
        <v>0</v>
      </c>
      <c r="AX2250" s="191">
        <f t="shared" si="1638"/>
        <v>0</v>
      </c>
      <c r="AY2250" s="191">
        <f t="shared" si="1639"/>
        <v>0</v>
      </c>
      <c r="AZ2250" s="191">
        <f t="shared" si="1640"/>
        <v>0</v>
      </c>
      <c r="BA2250" s="193">
        <f t="shared" si="1641"/>
        <v>1</v>
      </c>
      <c r="BB2250" s="193">
        <f t="shared" si="1642"/>
        <v>1</v>
      </c>
      <c r="BC2250" s="193">
        <f t="shared" si="1643"/>
        <v>1</v>
      </c>
      <c r="BD2250" s="191">
        <f t="shared" si="1651"/>
        <v>0</v>
      </c>
      <c r="BE2250" s="191">
        <f t="shared" si="1644"/>
        <v>0</v>
      </c>
      <c r="BF2250" s="210">
        <f t="shared" si="1645"/>
        <v>0</v>
      </c>
      <c r="BG2250" s="211">
        <f t="shared" si="1646"/>
        <v>0</v>
      </c>
      <c r="BH2250" s="289"/>
      <c r="BI2250" s="289"/>
      <c r="BL2250" s="233" t="str">
        <f t="shared" si="1647"/>
        <v/>
      </c>
    </row>
    <row r="2251" spans="1:64" ht="12" hidden="1" customHeight="1">
      <c r="A2251" s="333" t="s">
        <v>790</v>
      </c>
      <c r="B2251" s="381" t="s">
        <v>327</v>
      </c>
      <c r="C2251" s="333" t="s">
        <v>791</v>
      </c>
      <c r="D2251" s="381" t="s">
        <v>316</v>
      </c>
      <c r="E2251" s="381" t="s">
        <v>1451</v>
      </c>
      <c r="F2251" s="381" t="s">
        <v>608</v>
      </c>
      <c r="G2251" s="381" t="s">
        <v>385</v>
      </c>
      <c r="H2251" s="100" t="s">
        <v>653</v>
      </c>
      <c r="I2251" s="381" t="s">
        <v>339</v>
      </c>
      <c r="J2251" s="382">
        <v>3769526.27</v>
      </c>
      <c r="K2251" s="382">
        <v>2590262.62</v>
      </c>
      <c r="L2251" s="191" t="str">
        <f t="shared" si="1606"/>
        <v>875207070701011007588011121110</v>
      </c>
      <c r="M2251" s="192">
        <f t="array" ref="M2251">IF(COUNT(SEARCH(Удалить_Роспись_КВСР,$B2251)*SEARCH(Удалить_Роспись_ПБС,$C2251)*SEARCH(Удалить_Роспись_КФСР, $D2251)*SEARCH(Удалить_Роспись_КЦСР,$E2251)*SEARCH(Удалить_Роспись_КВР,$F2251)*SEARCH(Удалить_Роспись_ЭК,$H2251)*SEARCH(Удалить_Роспись_КР,$I2251))&gt;0,0,1)</f>
        <v>0</v>
      </c>
      <c r="N2251" s="192">
        <v>0</v>
      </c>
      <c r="O2251" s="192" t="str">
        <f t="shared" si="1607"/>
        <v/>
      </c>
      <c r="P2251" s="192" t="str">
        <f t="shared" si="1650"/>
        <v/>
      </c>
      <c r="Q2251" s="300" t="str">
        <f t="shared" si="1608"/>
        <v/>
      </c>
      <c r="R2251" s="300" t="str">
        <f t="shared" si="1609"/>
        <v/>
      </c>
      <c r="S2251" s="300" t="str">
        <f t="shared" si="1610"/>
        <v/>
      </c>
      <c r="T2251" s="192" t="str">
        <f t="shared" si="1611"/>
        <v/>
      </c>
      <c r="U2251" s="303" t="str">
        <f t="shared" si="1612"/>
        <v/>
      </c>
      <c r="V2251" s="300" t="str">
        <f t="shared" si="1613"/>
        <v/>
      </c>
      <c r="W2251" s="192" t="str">
        <f t="shared" si="1614"/>
        <v/>
      </c>
      <c r="X2251" s="303" t="str">
        <f t="shared" si="1615"/>
        <v/>
      </c>
      <c r="Y2251" s="300" t="str">
        <f t="shared" si="1616"/>
        <v/>
      </c>
      <c r="Z2251" s="300" t="str">
        <f t="shared" si="1617"/>
        <v/>
      </c>
      <c r="AA2251" s="303" t="str">
        <f t="shared" si="1618"/>
        <v/>
      </c>
      <c r="AB2251" s="300" t="str">
        <f t="shared" si="1619"/>
        <v/>
      </c>
      <c r="AC2251" s="300" t="str">
        <f t="shared" si="1620"/>
        <v/>
      </c>
      <c r="AD2251" s="300" t="str">
        <f t="shared" si="1621"/>
        <v/>
      </c>
      <c r="AE2251" s="192" t="str">
        <f t="shared" si="1622"/>
        <v/>
      </c>
      <c r="AF2251" s="192" t="str">
        <f t="shared" si="1623"/>
        <v/>
      </c>
      <c r="AG2251" s="192"/>
      <c r="AJ2251" s="300" t="str">
        <f t="shared" si="1624"/>
        <v/>
      </c>
      <c r="AK2251" s="300" t="str">
        <f t="shared" si="1625"/>
        <v/>
      </c>
      <c r="AL2251" s="300" t="str">
        <f t="shared" si="1626"/>
        <v/>
      </c>
      <c r="AM2251" s="300" t="str">
        <f t="shared" si="1627"/>
        <v/>
      </c>
      <c r="AN2251" s="300" t="str">
        <f t="shared" si="1628"/>
        <v/>
      </c>
      <c r="AO2251" s="300" t="str">
        <f t="shared" si="1629"/>
        <v/>
      </c>
      <c r="AP2251" s="300" t="str">
        <f t="shared" si="1630"/>
        <v/>
      </c>
      <c r="AQ2251" s="300" t="str">
        <f t="shared" si="1631"/>
        <v/>
      </c>
      <c r="AR2251" s="306" t="str">
        <f t="shared" si="1632"/>
        <v/>
      </c>
      <c r="AS2251" s="300" t="str">
        <f t="shared" si="1633"/>
        <v/>
      </c>
      <c r="AT2251" s="300" t="str">
        <f t="shared" si="1634"/>
        <v/>
      </c>
      <c r="AU2251" s="192" t="str">
        <f t="shared" si="1635"/>
        <v>рбс</v>
      </c>
      <c r="AV2251" s="192" t="str">
        <f t="shared" si="1636"/>
        <v>рбс87520707общопл</v>
      </c>
      <c r="AW2251" s="191">
        <f t="shared" si="1637"/>
        <v>0</v>
      </c>
      <c r="AX2251" s="191">
        <f t="shared" si="1638"/>
        <v>0</v>
      </c>
      <c r="AY2251" s="191">
        <f t="shared" si="1639"/>
        <v>0</v>
      </c>
      <c r="AZ2251" s="191">
        <f t="shared" si="1640"/>
        <v>0</v>
      </c>
      <c r="BA2251" s="193">
        <f t="shared" si="1641"/>
        <v>1</v>
      </c>
      <c r="BB2251" s="193">
        <f t="shared" si="1642"/>
        <v>1</v>
      </c>
      <c r="BC2251" s="193">
        <f t="shared" si="1643"/>
        <v>1</v>
      </c>
      <c r="BD2251" s="191">
        <f t="shared" si="1651"/>
        <v>0</v>
      </c>
      <c r="BE2251" s="191">
        <f t="shared" si="1644"/>
        <v>0</v>
      </c>
      <c r="BF2251" s="210">
        <f t="shared" si="1645"/>
        <v>0</v>
      </c>
      <c r="BG2251" s="211">
        <f t="shared" si="1646"/>
        <v>0</v>
      </c>
      <c r="BH2251" s="289"/>
      <c r="BI2251" s="289"/>
      <c r="BL2251" s="233" t="str">
        <f t="shared" si="1647"/>
        <v/>
      </c>
    </row>
    <row r="2252" spans="1:64" ht="12" hidden="1" customHeight="1">
      <c r="A2252" s="333" t="s">
        <v>790</v>
      </c>
      <c r="B2252" s="381" t="s">
        <v>327</v>
      </c>
      <c r="C2252" s="333" t="s">
        <v>791</v>
      </c>
      <c r="D2252" s="381" t="s">
        <v>316</v>
      </c>
      <c r="E2252" s="381" t="s">
        <v>1451</v>
      </c>
      <c r="F2252" s="381" t="s">
        <v>589</v>
      </c>
      <c r="G2252" s="381" t="s">
        <v>386</v>
      </c>
      <c r="H2252" s="100" t="s">
        <v>653</v>
      </c>
      <c r="I2252" s="381" t="s">
        <v>339</v>
      </c>
      <c r="J2252" s="382">
        <v>15487</v>
      </c>
      <c r="K2252" s="382">
        <v>8046.34</v>
      </c>
      <c r="L2252" s="191" t="str">
        <f t="shared" si="1606"/>
        <v>875207070701011007588011221210</v>
      </c>
      <c r="M2252" s="192">
        <f t="array" ref="M2252">IF(COUNT(SEARCH(Удалить_Роспись_КВСР,$B2252)*SEARCH(Удалить_Роспись_ПБС,$C2252)*SEARCH(Удалить_Роспись_КФСР, $D2252)*SEARCH(Удалить_Роспись_КЦСР,$E2252)*SEARCH(Удалить_Роспись_КВР,$F2252)*SEARCH(Удалить_Роспись_ЭК,$H2252)*SEARCH(Удалить_Роспись_КР,$I2252))&gt;0,0,1)</f>
        <v>0</v>
      </c>
      <c r="N2252" s="192">
        <v>0</v>
      </c>
      <c r="O2252" s="192" t="str">
        <f t="shared" si="1607"/>
        <v/>
      </c>
      <c r="P2252" s="192" t="str">
        <f t="shared" si="1650"/>
        <v/>
      </c>
      <c r="Q2252" s="300" t="str">
        <f t="shared" si="1608"/>
        <v/>
      </c>
      <c r="R2252" s="300" t="str">
        <f t="shared" si="1609"/>
        <v/>
      </c>
      <c r="S2252" s="300" t="str">
        <f t="shared" si="1610"/>
        <v/>
      </c>
      <c r="T2252" s="192" t="str">
        <f t="shared" si="1611"/>
        <v/>
      </c>
      <c r="U2252" s="303" t="str">
        <f t="shared" si="1612"/>
        <v/>
      </c>
      <c r="V2252" s="300" t="str">
        <f t="shared" si="1613"/>
        <v/>
      </c>
      <c r="W2252" s="192" t="str">
        <f t="shared" si="1614"/>
        <v/>
      </c>
      <c r="X2252" s="303" t="str">
        <f t="shared" si="1615"/>
        <v/>
      </c>
      <c r="Y2252" s="300" t="str">
        <f t="shared" si="1616"/>
        <v/>
      </c>
      <c r="Z2252" s="300" t="str">
        <f t="shared" si="1617"/>
        <v/>
      </c>
      <c r="AA2252" s="303" t="str">
        <f t="shared" si="1618"/>
        <v/>
      </c>
      <c r="AB2252" s="300" t="str">
        <f t="shared" si="1619"/>
        <v/>
      </c>
      <c r="AC2252" s="300" t="str">
        <f t="shared" si="1620"/>
        <v/>
      </c>
      <c r="AD2252" s="300" t="str">
        <f t="shared" si="1621"/>
        <v/>
      </c>
      <c r="AE2252" s="192" t="str">
        <f t="shared" si="1622"/>
        <v/>
      </c>
      <c r="AF2252" s="192" t="str">
        <f t="shared" si="1623"/>
        <v/>
      </c>
      <c r="AG2252" s="192"/>
      <c r="AJ2252" s="300" t="str">
        <f t="shared" si="1624"/>
        <v/>
      </c>
      <c r="AK2252" s="300" t="str">
        <f t="shared" si="1625"/>
        <v/>
      </c>
      <c r="AL2252" s="300" t="str">
        <f t="shared" si="1626"/>
        <v/>
      </c>
      <c r="AM2252" s="300" t="str">
        <f t="shared" si="1627"/>
        <v/>
      </c>
      <c r="AN2252" s="300" t="str">
        <f t="shared" si="1628"/>
        <v/>
      </c>
      <c r="AO2252" s="300" t="str">
        <f t="shared" si="1629"/>
        <v/>
      </c>
      <c r="AP2252" s="300" t="str">
        <f t="shared" si="1630"/>
        <v/>
      </c>
      <c r="AQ2252" s="300" t="str">
        <f t="shared" si="1631"/>
        <v/>
      </c>
      <c r="AR2252" s="306" t="str">
        <f t="shared" si="1632"/>
        <v/>
      </c>
      <c r="AS2252" s="300" t="str">
        <f t="shared" si="1633"/>
        <v/>
      </c>
      <c r="AT2252" s="300" t="str">
        <f t="shared" si="1634"/>
        <v/>
      </c>
      <c r="AU2252" s="192" t="str">
        <f t="shared" si="1635"/>
        <v>рбс</v>
      </c>
      <c r="AV2252" s="192" t="str">
        <f t="shared" si="1636"/>
        <v>рбс87520707общпро</v>
      </c>
      <c r="AW2252" s="191">
        <f t="shared" si="1637"/>
        <v>0</v>
      </c>
      <c r="AX2252" s="191">
        <f t="shared" si="1638"/>
        <v>0</v>
      </c>
      <c r="AY2252" s="191">
        <f t="shared" si="1639"/>
        <v>0</v>
      </c>
      <c r="AZ2252" s="191">
        <f t="shared" si="1640"/>
        <v>0</v>
      </c>
      <c r="BA2252" s="193">
        <f t="shared" si="1641"/>
        <v>1</v>
      </c>
      <c r="BB2252" s="193">
        <f t="shared" si="1642"/>
        <v>1</v>
      </c>
      <c r="BC2252" s="193">
        <f t="shared" si="1643"/>
        <v>1</v>
      </c>
      <c r="BD2252" s="191">
        <f t="shared" si="1651"/>
        <v>0</v>
      </c>
      <c r="BE2252" s="191">
        <f t="shared" si="1644"/>
        <v>0</v>
      </c>
      <c r="BF2252" s="210">
        <f t="shared" si="1645"/>
        <v>0</v>
      </c>
      <c r="BG2252" s="211">
        <f t="shared" si="1646"/>
        <v>0</v>
      </c>
      <c r="BH2252" s="289"/>
      <c r="BI2252" s="289"/>
      <c r="BL2252" s="233" t="str">
        <f t="shared" si="1647"/>
        <v/>
      </c>
    </row>
    <row r="2253" spans="1:64" ht="12" hidden="1" customHeight="1">
      <c r="A2253" s="333" t="s">
        <v>790</v>
      </c>
      <c r="B2253" s="381" t="s">
        <v>327</v>
      </c>
      <c r="C2253" s="333" t="s">
        <v>791</v>
      </c>
      <c r="D2253" s="381" t="s">
        <v>316</v>
      </c>
      <c r="E2253" s="381" t="s">
        <v>1451</v>
      </c>
      <c r="F2253" s="381" t="s">
        <v>902</v>
      </c>
      <c r="G2253" s="381" t="s">
        <v>387</v>
      </c>
      <c r="H2253" s="100" t="s">
        <v>653</v>
      </c>
      <c r="I2253" s="381" t="s">
        <v>339</v>
      </c>
      <c r="J2253" s="382">
        <v>1135996.93</v>
      </c>
      <c r="K2253" s="382">
        <v>855385.88</v>
      </c>
      <c r="L2253" s="191" t="str">
        <f t="shared" si="1606"/>
        <v>875207070701011007588011921310</v>
      </c>
      <c r="M2253" s="192">
        <f t="array" ref="M2253">IF(COUNT(SEARCH(Удалить_Роспись_КВСР,$B2253)*SEARCH(Удалить_Роспись_ПБС,$C2253)*SEARCH(Удалить_Роспись_КФСР, $D2253)*SEARCH(Удалить_Роспись_КЦСР,$E2253)*SEARCH(Удалить_Роспись_КВР,$F2253)*SEARCH(Удалить_Роспись_ЭК,$H2253)*SEARCH(Удалить_Роспись_КР,$I2253))&gt;0,0,1)</f>
        <v>0</v>
      </c>
      <c r="N2253" s="192">
        <v>0</v>
      </c>
      <c r="O2253" s="192" t="str">
        <f t="shared" si="1607"/>
        <v/>
      </c>
      <c r="P2253" s="192" t="str">
        <f t="shared" si="1650"/>
        <v/>
      </c>
      <c r="Q2253" s="300" t="str">
        <f t="shared" si="1608"/>
        <v/>
      </c>
      <c r="R2253" s="300" t="str">
        <f t="shared" si="1609"/>
        <v/>
      </c>
      <c r="S2253" s="300" t="str">
        <f t="shared" si="1610"/>
        <v/>
      </c>
      <c r="T2253" s="192" t="str">
        <f t="shared" si="1611"/>
        <v/>
      </c>
      <c r="U2253" s="303" t="str">
        <f t="shared" si="1612"/>
        <v/>
      </c>
      <c r="V2253" s="300" t="str">
        <f t="shared" si="1613"/>
        <v/>
      </c>
      <c r="W2253" s="192" t="str">
        <f t="shared" si="1614"/>
        <v/>
      </c>
      <c r="X2253" s="303" t="str">
        <f t="shared" si="1615"/>
        <v/>
      </c>
      <c r="Y2253" s="300" t="str">
        <f t="shared" si="1616"/>
        <v/>
      </c>
      <c r="Z2253" s="300" t="str">
        <f t="shared" si="1617"/>
        <v/>
      </c>
      <c r="AA2253" s="303" t="str">
        <f t="shared" si="1618"/>
        <v/>
      </c>
      <c r="AB2253" s="300" t="str">
        <f t="shared" si="1619"/>
        <v/>
      </c>
      <c r="AC2253" s="300" t="str">
        <f t="shared" si="1620"/>
        <v/>
      </c>
      <c r="AD2253" s="300" t="str">
        <f t="shared" si="1621"/>
        <v/>
      </c>
      <c r="AE2253" s="192" t="str">
        <f t="shared" si="1622"/>
        <v/>
      </c>
      <c r="AF2253" s="192" t="str">
        <f t="shared" si="1623"/>
        <v/>
      </c>
      <c r="AG2253" s="192"/>
      <c r="AJ2253" s="300" t="str">
        <f t="shared" si="1624"/>
        <v/>
      </c>
      <c r="AK2253" s="300" t="str">
        <f t="shared" si="1625"/>
        <v/>
      </c>
      <c r="AL2253" s="300" t="str">
        <f t="shared" si="1626"/>
        <v/>
      </c>
      <c r="AM2253" s="300" t="str">
        <f t="shared" si="1627"/>
        <v/>
      </c>
      <c r="AN2253" s="300" t="str">
        <f t="shared" si="1628"/>
        <v/>
      </c>
      <c r="AO2253" s="300" t="str">
        <f t="shared" si="1629"/>
        <v/>
      </c>
      <c r="AP2253" s="300" t="str">
        <f t="shared" si="1630"/>
        <v/>
      </c>
      <c r="AQ2253" s="300" t="str">
        <f t="shared" si="1631"/>
        <v/>
      </c>
      <c r="AR2253" s="306" t="str">
        <f t="shared" si="1632"/>
        <v/>
      </c>
      <c r="AS2253" s="300" t="str">
        <f t="shared" si="1633"/>
        <v/>
      </c>
      <c r="AT2253" s="300" t="str">
        <f t="shared" si="1634"/>
        <v/>
      </c>
      <c r="AU2253" s="192" t="str">
        <f t="shared" si="1635"/>
        <v>рбс</v>
      </c>
      <c r="AV2253" s="192" t="str">
        <f t="shared" si="1636"/>
        <v>рбс87520707общопл</v>
      </c>
      <c r="AW2253" s="191">
        <f t="shared" si="1637"/>
        <v>0</v>
      </c>
      <c r="AX2253" s="191">
        <f t="shared" si="1638"/>
        <v>0</v>
      </c>
      <c r="AY2253" s="191">
        <f t="shared" si="1639"/>
        <v>0</v>
      </c>
      <c r="AZ2253" s="191">
        <f t="shared" si="1640"/>
        <v>0</v>
      </c>
      <c r="BA2253" s="193">
        <f t="shared" si="1641"/>
        <v>1</v>
      </c>
      <c r="BB2253" s="193">
        <f t="shared" si="1642"/>
        <v>1</v>
      </c>
      <c r="BC2253" s="193">
        <f t="shared" si="1643"/>
        <v>1</v>
      </c>
      <c r="BD2253" s="191">
        <f t="shared" si="1651"/>
        <v>0</v>
      </c>
      <c r="BE2253" s="191">
        <f t="shared" si="1644"/>
        <v>0</v>
      </c>
      <c r="BF2253" s="210">
        <f t="shared" si="1645"/>
        <v>0</v>
      </c>
      <c r="BG2253" s="211">
        <f t="shared" si="1646"/>
        <v>0</v>
      </c>
      <c r="BH2253" s="289"/>
      <c r="BI2253" s="289"/>
      <c r="BL2253" s="233" t="str">
        <f t="shared" si="1647"/>
        <v/>
      </c>
    </row>
    <row r="2254" spans="1:64" ht="12" hidden="1" customHeight="1">
      <c r="A2254" s="333" t="s">
        <v>790</v>
      </c>
      <c r="B2254" s="381" t="s">
        <v>327</v>
      </c>
      <c r="C2254" s="333" t="s">
        <v>791</v>
      </c>
      <c r="D2254" s="381" t="s">
        <v>316</v>
      </c>
      <c r="E2254" s="381" t="s">
        <v>1451</v>
      </c>
      <c r="F2254" s="381" t="s">
        <v>586</v>
      </c>
      <c r="G2254" s="381" t="s">
        <v>391</v>
      </c>
      <c r="H2254" s="100" t="s">
        <v>653</v>
      </c>
      <c r="I2254" s="381" t="s">
        <v>339</v>
      </c>
      <c r="J2254" s="382">
        <v>18000</v>
      </c>
      <c r="K2254" s="382">
        <v>10153.64</v>
      </c>
      <c r="L2254" s="191" t="str">
        <f t="shared" ref="L2254:L2317" si="1654">CONCATENATE(B2254,C2254,D2254,E2254,F2254,G2254,I2254)</f>
        <v>875207070701011007588024422110</v>
      </c>
      <c r="M2254" s="192">
        <f t="array" ref="M2254">IF(COUNT(SEARCH(Удалить_Роспись_КВСР,$B2254)*SEARCH(Удалить_Роспись_ПБС,$C2254)*SEARCH(Удалить_Роспись_КФСР, $D2254)*SEARCH(Удалить_Роспись_КЦСР,$E2254)*SEARCH(Удалить_Роспись_КВР,$F2254)*SEARCH(Удалить_Роспись_ЭК,$H2254)*SEARCH(Удалить_Роспись_КР,$I2254))&gt;0,0,1)</f>
        <v>0</v>
      </c>
      <c r="N2254" s="192">
        <v>0</v>
      </c>
      <c r="O2254" s="192" t="str">
        <f t="shared" ref="O2254:O2317" si="1655">IF(OR($E2254="263П001",$E2254="092П000"),"атп","")</f>
        <v/>
      </c>
      <c r="P2254" s="192" t="str">
        <f t="shared" si="1650"/>
        <v/>
      </c>
      <c r="Q2254" s="300" t="str">
        <f t="shared" ref="Q2254:Q2317" si="1656">IF(OR($E2254="282Д002",$E2254="909Д000"),"инв","")</f>
        <v/>
      </c>
      <c r="R2254" s="300" t="str">
        <f t="shared" ref="R2254:R2317" si="1657">IF(OR($E2254="2928006",$E2254="4118004",$E2254="909Ж000"),"зем","")</f>
        <v/>
      </c>
      <c r="S2254" s="300" t="str">
        <f t="shared" ref="S2254:S2317" si="1658">IF($D2254="1001","пен","")</f>
        <v/>
      </c>
      <c r="T2254" s="192" t="str">
        <f t="shared" ref="T2254:T2317" si="1659">IF($E2254="9018000","рез","")</f>
        <v/>
      </c>
      <c r="U2254" s="303" t="str">
        <f t="shared" ref="U2254:U2317" si="1660">IF(LEFT($E2254,3)="795","рцп","")</f>
        <v/>
      </c>
      <c r="V2254" s="300" t="str">
        <f t="shared" ref="V2254:V2317" si="1661">IF(AND($B2254="830",OR($E2254="1038212",$E2254="0358000",E2254="0348223",E2254="1018001",E2254="1018210",E2254="1038000",E2254="0318202",E2254="0368203",E2254="0538001")),"мер","")</f>
        <v/>
      </c>
      <c r="W2254" s="192" t="str">
        <f t="shared" ref="W2254:W2317" si="1662">IF(AND($B2254="806",$D2254="0503"),"бла","")</f>
        <v/>
      </c>
      <c r="X2254" s="303" t="str">
        <f t="shared" ref="X2254:X2317" si="1663">IF(AND($B2254="806",$E2254="5058606"),"жил","")</f>
        <v/>
      </c>
      <c r="Y2254" s="300" t="str">
        <f t="shared" ref="Y2254:Y2317" si="1664">IF($D2254="0107","выб","")</f>
        <v/>
      </c>
      <c r="Z2254" s="300" t="str">
        <f t="shared" ref="Z2254:Z2317" si="1665">IF($G2254="251","меж","")</f>
        <v/>
      </c>
      <c r="AA2254" s="303" t="str">
        <f t="shared" ref="AA2254:AA2317" si="1666">IF($B2254="800","кцп","")</f>
        <v/>
      </c>
      <c r="AB2254" s="300" t="str">
        <f t="shared" ref="AB2254:AB2317" si="1667">IF($F2254="611","смз","")</f>
        <v/>
      </c>
      <c r="AC2254" s="300" t="str">
        <f t="shared" ref="AC2254:AC2317" si="1668">IF($D2254="1301","дол","")</f>
        <v/>
      </c>
      <c r="AD2254" s="300" t="str">
        <f t="shared" ref="AD2254:AD2317" si="1669">IF($F2254="612","сиц","")</f>
        <v/>
      </c>
      <c r="AE2254" s="192" t="str">
        <f t="shared" ref="AE2254:AE2317" si="1670">IF(AND($B2254="890",$E2254="9098000",F2254="870"),"рсф","")</f>
        <v/>
      </c>
      <c r="AF2254" s="192" t="str">
        <f t="shared" ref="AF2254:AF2317" si="1671">IF(AND($F2254="330",B2254="806"),"поч","")</f>
        <v/>
      </c>
      <c r="AG2254" s="192"/>
      <c r="AJ2254" s="300" t="str">
        <f t="shared" ref="AJ2254:AJ2317" si="1672">IF(AND(D2254="0503",G2254="223",OR(E2254="2118002",E2254="2218002",E2254="2338004",E2254="2718002",E2254="2928002",E2254="3018002",E2254="3118002",E2254="3218002",E2254="3418002",E2254="3658002",E2254="3718002",E2254="3818002",E2254="3948001",E2254="4118002",E2254="4218002",E2254="4218001",E2254="4318002",E2254="4418002",E2254="4618002")),"осв","")</f>
        <v/>
      </c>
      <c r="AK2254" s="300" t="str">
        <f t="shared" ref="AK2254:AK2317" si="1673">IF($D2254="0107","выб","")</f>
        <v/>
      </c>
      <c r="AL2254" s="300" t="str">
        <f t="shared" ref="AL2254:AL2317" si="1674">IF(OR($D2254="0409",$D2254="0503"),"бла","")</f>
        <v/>
      </c>
      <c r="AM2254" s="300" t="str">
        <f t="shared" ref="AM2254:AM2317" si="1675">IF($G2254="251","меж","")</f>
        <v/>
      </c>
      <c r="AN2254" s="300" t="str">
        <f t="shared" ref="AN2254:AN2317" si="1676">IF($D2254="0501","жил","")</f>
        <v/>
      </c>
      <c r="AO2254" s="300" t="str">
        <f t="shared" ref="AO2254:AO2317" si="1677">IF($D2254="1101","физ","")</f>
        <v/>
      </c>
      <c r="AP2254" s="300" t="str">
        <f t="shared" ref="AP2254:AP2317" si="1678">IF($D2254="0408","тра","")</f>
        <v/>
      </c>
      <c r="AQ2254" s="300" t="str">
        <f t="shared" ref="AQ2254:AQ2317" si="1679">IF($D2254="1001","пен","")</f>
        <v/>
      </c>
      <c r="AR2254" s="306" t="str">
        <f t="shared" ref="AR2254:AR2317" si="1680">IF(LEFT($E2254,3)="795","рцп","")</f>
        <v/>
      </c>
      <c r="AS2254" s="300" t="str">
        <f t="shared" ref="AS2254:AS2317" si="1681">IF($F2254="611","смз","")</f>
        <v/>
      </c>
      <c r="AT2254" s="300" t="str">
        <f t="shared" ref="AT2254:AT2317" si="1682">IF($F2254="612","сиц","")</f>
        <v/>
      </c>
      <c r="AU2254" s="192" t="str">
        <f t="shared" ref="AU2254:AU2317" si="1683">IF(LEFT(B2254,1)="9",LEFT(CONCATENATE(AJ2254,AK2254,AL2254,AM2254,AN2254,AP2254,AQ2254,AR2254,AS2254,AT2254,AO2254,"рбс"),3),LEFT(CONCATENATE(O2254,P2254,Q2254,R2254,S2254,T2254,U2254,V2254,W2254,X2254,Y2254,Z2254,AA2254,AB2254,AC2254,AD2254,AE2254,AF2254,"рбс"),3))</f>
        <v>рбс</v>
      </c>
      <c r="AV2254" s="192" t="str">
        <f t="shared" ref="AV2254:AV2317" si="1684">CONCATENATE(AU2254,B2254,IF(C2254="ЦП270","ЦП273",IF(AND(C2254="ЦС300",LEFT(E2254,3)="440"),"ЦС306",IF(AND(C2254="ЦУ340",LEFT(E2254,3)="440"),"ЦУ347",C2254))),IF(ISNA(VLOOKUP(F2254,спр_Платные,1,FALSE)),"общ","пла"),VLOOKUP(G2254,спр_Индексации_ЭКР,3,FALSE))</f>
        <v>рбс87520707общпро</v>
      </c>
      <c r="AW2254" s="191">
        <f t="shared" ref="AW2254:AW2317" si="1685">J2254*$M2254</f>
        <v>0</v>
      </c>
      <c r="AX2254" s="191">
        <f t="shared" ref="AX2254:AX2317" si="1686">K2254*$M2254</f>
        <v>0</v>
      </c>
      <c r="AY2254" s="191">
        <f t="shared" ref="AY2254:AY2317" si="1687">J2254*$N2254</f>
        <v>0</v>
      </c>
      <c r="AZ2254" s="191">
        <f t="shared" ref="AZ2254:AZ2317" si="1688">K2254*$N2254</f>
        <v>0</v>
      </c>
      <c r="BA2254" s="193">
        <f t="shared" ref="BA2254:BA2317" si="1689">VLOOKUP(G2254,спр_Индексации_ЭКР,2,FALSE)</f>
        <v>1</v>
      </c>
      <c r="BB2254" s="193">
        <f t="shared" ref="BB2254:BB2317" si="1690">VLOOKUP(G2254,спр_Индексации_ЭКР,4,FALSE)</f>
        <v>1</v>
      </c>
      <c r="BC2254" s="193">
        <f t="shared" ref="BC2254:BC2317" si="1691">VLOOKUP(G2254,спр_Индексации_ЭКР,5,FALSE)</f>
        <v>1</v>
      </c>
      <c r="BD2254" s="191">
        <f t="shared" si="1651"/>
        <v>0</v>
      </c>
      <c r="BE2254" s="191">
        <f t="shared" ref="BE2254:BE2317" si="1692">AZ2254*$BA2254</f>
        <v>0</v>
      </c>
      <c r="BF2254" s="210">
        <f t="shared" ref="BF2254:BF2317" si="1693">BD2254*BB2254</f>
        <v>0</v>
      </c>
      <c r="BG2254" s="211">
        <f t="shared" ref="BG2254:BG2317" si="1694">BF2254*BC2254</f>
        <v>0</v>
      </c>
      <c r="BH2254" s="289" t="str">
        <f>B2254</f>
        <v>875</v>
      </c>
      <c r="BI2254" s="289" t="str">
        <f>D2254</f>
        <v>0701</v>
      </c>
      <c r="BJ2254" s="284" t="s">
        <v>592</v>
      </c>
      <c r="BK2254" s="284" t="s">
        <v>589</v>
      </c>
      <c r="BL2254" s="233" t="str">
        <f t="shared" ref="BL2254:BL2317" si="1695">IF(LEFT(B2254,1)="9",LEFT(D2254,2),"")</f>
        <v/>
      </c>
    </row>
    <row r="2255" spans="1:64" ht="12" hidden="1" customHeight="1">
      <c r="A2255" s="333" t="s">
        <v>790</v>
      </c>
      <c r="B2255" s="381" t="s">
        <v>327</v>
      </c>
      <c r="C2255" s="333" t="s">
        <v>791</v>
      </c>
      <c r="D2255" s="381" t="s">
        <v>316</v>
      </c>
      <c r="E2255" s="381" t="s">
        <v>1451</v>
      </c>
      <c r="F2255" s="381" t="s">
        <v>586</v>
      </c>
      <c r="G2255" s="381" t="s">
        <v>394</v>
      </c>
      <c r="H2255" s="100" t="s">
        <v>653</v>
      </c>
      <c r="I2255" s="381" t="s">
        <v>339</v>
      </c>
      <c r="J2255" s="382">
        <v>9910</v>
      </c>
      <c r="K2255" s="382">
        <v>9910</v>
      </c>
      <c r="L2255" s="191" t="str">
        <f t="shared" si="1654"/>
        <v>875207070701011007588024422510</v>
      </c>
      <c r="M2255" s="192">
        <f t="array" ref="M2255">IF(COUNT(SEARCH(Удалить_Роспись_КВСР,$B2255)*SEARCH(Удалить_Роспись_ПБС,$C2255)*SEARCH(Удалить_Роспись_КФСР, $D2255)*SEARCH(Удалить_Роспись_КЦСР,$E2255)*SEARCH(Удалить_Роспись_КВР,$F2255)*SEARCH(Удалить_Роспись_ЭК,$H2255)*SEARCH(Удалить_Роспись_КР,$I2255))&gt;0,0,1)</f>
        <v>0</v>
      </c>
      <c r="N2255" s="192">
        <v>0</v>
      </c>
      <c r="O2255" s="192" t="str">
        <f t="shared" si="1655"/>
        <v/>
      </c>
      <c r="P2255" s="192" t="str">
        <f t="shared" si="1650"/>
        <v/>
      </c>
      <c r="Q2255" s="300" t="str">
        <f t="shared" si="1656"/>
        <v/>
      </c>
      <c r="R2255" s="300" t="str">
        <f t="shared" si="1657"/>
        <v/>
      </c>
      <c r="S2255" s="300" t="str">
        <f t="shared" si="1658"/>
        <v/>
      </c>
      <c r="T2255" s="192" t="str">
        <f t="shared" si="1659"/>
        <v/>
      </c>
      <c r="U2255" s="303" t="str">
        <f t="shared" si="1660"/>
        <v/>
      </c>
      <c r="V2255" s="300" t="str">
        <f t="shared" si="1661"/>
        <v/>
      </c>
      <c r="W2255" s="192" t="str">
        <f t="shared" si="1662"/>
        <v/>
      </c>
      <c r="X2255" s="303" t="str">
        <f t="shared" si="1663"/>
        <v/>
      </c>
      <c r="Y2255" s="300" t="str">
        <f t="shared" si="1664"/>
        <v/>
      </c>
      <c r="Z2255" s="300" t="str">
        <f t="shared" si="1665"/>
        <v/>
      </c>
      <c r="AA2255" s="303" t="str">
        <f t="shared" si="1666"/>
        <v/>
      </c>
      <c r="AB2255" s="300" t="str">
        <f t="shared" si="1667"/>
        <v/>
      </c>
      <c r="AC2255" s="300" t="str">
        <f t="shared" si="1668"/>
        <v/>
      </c>
      <c r="AD2255" s="300" t="str">
        <f t="shared" si="1669"/>
        <v/>
      </c>
      <c r="AE2255" s="192" t="str">
        <f t="shared" si="1670"/>
        <v/>
      </c>
      <c r="AF2255" s="192" t="str">
        <f t="shared" si="1671"/>
        <v/>
      </c>
      <c r="AG2255" s="192"/>
      <c r="AJ2255" s="300" t="str">
        <f t="shared" si="1672"/>
        <v/>
      </c>
      <c r="AK2255" s="300" t="str">
        <f t="shared" si="1673"/>
        <v/>
      </c>
      <c r="AL2255" s="300" t="str">
        <f t="shared" si="1674"/>
        <v/>
      </c>
      <c r="AM2255" s="300" t="str">
        <f t="shared" si="1675"/>
        <v/>
      </c>
      <c r="AN2255" s="300" t="str">
        <f t="shared" si="1676"/>
        <v/>
      </c>
      <c r="AO2255" s="300" t="str">
        <f t="shared" si="1677"/>
        <v/>
      </c>
      <c r="AP2255" s="300" t="str">
        <f t="shared" si="1678"/>
        <v/>
      </c>
      <c r="AQ2255" s="300" t="str">
        <f t="shared" si="1679"/>
        <v/>
      </c>
      <c r="AR2255" s="306" t="str">
        <f t="shared" si="1680"/>
        <v/>
      </c>
      <c r="AS2255" s="300" t="str">
        <f t="shared" si="1681"/>
        <v/>
      </c>
      <c r="AT2255" s="300" t="str">
        <f t="shared" si="1682"/>
        <v/>
      </c>
      <c r="AU2255" s="192" t="str">
        <f t="shared" si="1683"/>
        <v>рбс</v>
      </c>
      <c r="AV2255" s="192" t="str">
        <f t="shared" si="1684"/>
        <v>рбс87520707общпро</v>
      </c>
      <c r="AW2255" s="191">
        <f t="shared" si="1685"/>
        <v>0</v>
      </c>
      <c r="AX2255" s="191">
        <f t="shared" si="1686"/>
        <v>0</v>
      </c>
      <c r="AY2255" s="191">
        <f t="shared" si="1687"/>
        <v>0</v>
      </c>
      <c r="AZ2255" s="191">
        <f t="shared" si="1688"/>
        <v>0</v>
      </c>
      <c r="BA2255" s="193">
        <f t="shared" si="1689"/>
        <v>1</v>
      </c>
      <c r="BB2255" s="193">
        <f t="shared" si="1690"/>
        <v>1</v>
      </c>
      <c r="BC2255" s="193">
        <f t="shared" si="1691"/>
        <v>1</v>
      </c>
      <c r="BD2255" s="191">
        <f t="shared" si="1651"/>
        <v>0</v>
      </c>
      <c r="BE2255" s="191">
        <f t="shared" si="1692"/>
        <v>0</v>
      </c>
      <c r="BF2255" s="210">
        <f t="shared" si="1693"/>
        <v>0</v>
      </c>
      <c r="BG2255" s="211">
        <f t="shared" si="1694"/>
        <v>0</v>
      </c>
      <c r="BH2255" s="289" t="str">
        <f>B2255</f>
        <v>875</v>
      </c>
      <c r="BI2255" s="289" t="str">
        <f>D2255</f>
        <v>0701</v>
      </c>
      <c r="BJ2255" s="284" t="s">
        <v>592</v>
      </c>
      <c r="BK2255" s="284" t="s">
        <v>589</v>
      </c>
      <c r="BL2255" s="233" t="str">
        <f t="shared" si="1695"/>
        <v/>
      </c>
    </row>
    <row r="2256" spans="1:64" ht="12" hidden="1" customHeight="1">
      <c r="A2256" s="333" t="s">
        <v>790</v>
      </c>
      <c r="B2256" s="381" t="s">
        <v>327</v>
      </c>
      <c r="C2256" s="333" t="s">
        <v>791</v>
      </c>
      <c r="D2256" s="381" t="s">
        <v>316</v>
      </c>
      <c r="E2256" s="381" t="s">
        <v>1451</v>
      </c>
      <c r="F2256" s="381" t="s">
        <v>586</v>
      </c>
      <c r="G2256" s="381" t="s">
        <v>389</v>
      </c>
      <c r="H2256" s="100" t="s">
        <v>653</v>
      </c>
      <c r="I2256" s="381" t="s">
        <v>339</v>
      </c>
      <c r="J2256" s="382">
        <v>48606.879999999997</v>
      </c>
      <c r="K2256" s="382">
        <v>1855.08</v>
      </c>
      <c r="L2256" s="191" t="str">
        <f t="shared" si="1654"/>
        <v>875207070701011007588024422610</v>
      </c>
      <c r="M2256" s="192">
        <f t="array" ref="M2256">IF(COUNT(SEARCH(Удалить_Роспись_КВСР,$B2256)*SEARCH(Удалить_Роспись_ПБС,$C2256)*SEARCH(Удалить_Роспись_КФСР, $D2256)*SEARCH(Удалить_Роспись_КЦСР,$E2256)*SEARCH(Удалить_Роспись_КВР,$F2256)*SEARCH(Удалить_Роспись_ЭК,$H2256)*SEARCH(Удалить_Роспись_КР,$I2256))&gt;0,0,1)</f>
        <v>0</v>
      </c>
      <c r="N2256" s="192">
        <v>0</v>
      </c>
      <c r="O2256" s="192" t="str">
        <f t="shared" si="1655"/>
        <v/>
      </c>
      <c r="P2256" s="192" t="str">
        <f t="shared" si="1650"/>
        <v/>
      </c>
      <c r="Q2256" s="300" t="str">
        <f t="shared" si="1656"/>
        <v/>
      </c>
      <c r="R2256" s="300" t="str">
        <f t="shared" si="1657"/>
        <v/>
      </c>
      <c r="S2256" s="300" t="str">
        <f t="shared" si="1658"/>
        <v/>
      </c>
      <c r="T2256" s="192" t="str">
        <f t="shared" si="1659"/>
        <v/>
      </c>
      <c r="U2256" s="303" t="str">
        <f t="shared" si="1660"/>
        <v/>
      </c>
      <c r="V2256" s="300" t="str">
        <f t="shared" si="1661"/>
        <v/>
      </c>
      <c r="W2256" s="192" t="str">
        <f t="shared" si="1662"/>
        <v/>
      </c>
      <c r="X2256" s="303" t="str">
        <f t="shared" si="1663"/>
        <v/>
      </c>
      <c r="Y2256" s="300" t="str">
        <f t="shared" si="1664"/>
        <v/>
      </c>
      <c r="Z2256" s="300" t="str">
        <f t="shared" si="1665"/>
        <v/>
      </c>
      <c r="AA2256" s="303" t="str">
        <f t="shared" si="1666"/>
        <v/>
      </c>
      <c r="AB2256" s="300" t="str">
        <f t="shared" si="1667"/>
        <v/>
      </c>
      <c r="AC2256" s="300" t="str">
        <f t="shared" si="1668"/>
        <v/>
      </c>
      <c r="AD2256" s="300" t="str">
        <f t="shared" si="1669"/>
        <v/>
      </c>
      <c r="AE2256" s="192" t="str">
        <f t="shared" si="1670"/>
        <v/>
      </c>
      <c r="AF2256" s="192" t="str">
        <f t="shared" si="1671"/>
        <v/>
      </c>
      <c r="AG2256" s="192"/>
      <c r="AJ2256" s="300" t="str">
        <f t="shared" si="1672"/>
        <v/>
      </c>
      <c r="AK2256" s="300" t="str">
        <f t="shared" si="1673"/>
        <v/>
      </c>
      <c r="AL2256" s="300" t="str">
        <f t="shared" si="1674"/>
        <v/>
      </c>
      <c r="AM2256" s="300" t="str">
        <f t="shared" si="1675"/>
        <v/>
      </c>
      <c r="AN2256" s="300" t="str">
        <f t="shared" si="1676"/>
        <v/>
      </c>
      <c r="AO2256" s="300" t="str">
        <f t="shared" si="1677"/>
        <v/>
      </c>
      <c r="AP2256" s="300" t="str">
        <f t="shared" si="1678"/>
        <v/>
      </c>
      <c r="AQ2256" s="300" t="str">
        <f t="shared" si="1679"/>
        <v/>
      </c>
      <c r="AR2256" s="306" t="str">
        <f t="shared" si="1680"/>
        <v/>
      </c>
      <c r="AS2256" s="300" t="str">
        <f t="shared" si="1681"/>
        <v/>
      </c>
      <c r="AT2256" s="300" t="str">
        <f t="shared" si="1682"/>
        <v/>
      </c>
      <c r="AU2256" s="192" t="str">
        <f t="shared" si="1683"/>
        <v>рбс</v>
      </c>
      <c r="AV2256" s="192" t="str">
        <f t="shared" si="1684"/>
        <v>рбс87520707общпро</v>
      </c>
      <c r="AW2256" s="191">
        <f t="shared" si="1685"/>
        <v>0</v>
      </c>
      <c r="AX2256" s="191">
        <f t="shared" si="1686"/>
        <v>0</v>
      </c>
      <c r="AY2256" s="191">
        <f t="shared" si="1687"/>
        <v>0</v>
      </c>
      <c r="AZ2256" s="191">
        <f t="shared" si="1688"/>
        <v>0</v>
      </c>
      <c r="BA2256" s="193">
        <f t="shared" si="1689"/>
        <v>1</v>
      </c>
      <c r="BB2256" s="193">
        <f t="shared" si="1690"/>
        <v>1</v>
      </c>
      <c r="BC2256" s="193">
        <f t="shared" si="1691"/>
        <v>1</v>
      </c>
      <c r="BD2256" s="191">
        <f t="shared" si="1651"/>
        <v>0</v>
      </c>
      <c r="BE2256" s="191">
        <f t="shared" si="1692"/>
        <v>0</v>
      </c>
      <c r="BF2256" s="210">
        <f t="shared" si="1693"/>
        <v>0</v>
      </c>
      <c r="BG2256" s="211">
        <f t="shared" si="1694"/>
        <v>0</v>
      </c>
      <c r="BH2256" s="289"/>
      <c r="BI2256" s="289"/>
      <c r="BL2256" s="233" t="str">
        <f t="shared" si="1695"/>
        <v/>
      </c>
    </row>
    <row r="2257" spans="1:64" ht="12" hidden="1" customHeight="1">
      <c r="A2257" s="333" t="s">
        <v>790</v>
      </c>
      <c r="B2257" s="381" t="s">
        <v>327</v>
      </c>
      <c r="C2257" s="333" t="s">
        <v>791</v>
      </c>
      <c r="D2257" s="381" t="s">
        <v>316</v>
      </c>
      <c r="E2257" s="381" t="s">
        <v>1451</v>
      </c>
      <c r="F2257" s="381" t="s">
        <v>586</v>
      </c>
      <c r="G2257" s="381" t="s">
        <v>407</v>
      </c>
      <c r="H2257" s="100" t="s">
        <v>653</v>
      </c>
      <c r="I2257" s="381" t="s">
        <v>339</v>
      </c>
      <c r="J2257" s="382">
        <v>400888</v>
      </c>
      <c r="K2257" s="382">
        <v>372672.56</v>
      </c>
      <c r="L2257" s="191" t="str">
        <f t="shared" si="1654"/>
        <v>875207070701011007588024431010</v>
      </c>
      <c r="M2257" s="192">
        <f t="array" ref="M2257">IF(COUNT(SEARCH(Удалить_Роспись_КВСР,$B2257)*SEARCH(Удалить_Роспись_ПБС,$C2257)*SEARCH(Удалить_Роспись_КФСР, $D2257)*SEARCH(Удалить_Роспись_КЦСР,$E2257)*SEARCH(Удалить_Роспись_КВР,$F2257)*SEARCH(Удалить_Роспись_ЭК,$H2257)*SEARCH(Удалить_Роспись_КР,$I2257))&gt;0,0,1)</f>
        <v>0</v>
      </c>
      <c r="N2257" s="192">
        <v>0</v>
      </c>
      <c r="O2257" s="192" t="str">
        <f t="shared" si="1655"/>
        <v/>
      </c>
      <c r="P2257" s="192" t="str">
        <f t="shared" si="1650"/>
        <v/>
      </c>
      <c r="Q2257" s="300" t="str">
        <f t="shared" si="1656"/>
        <v/>
      </c>
      <c r="R2257" s="300" t="str">
        <f t="shared" si="1657"/>
        <v/>
      </c>
      <c r="S2257" s="300" t="str">
        <f t="shared" si="1658"/>
        <v/>
      </c>
      <c r="T2257" s="192" t="str">
        <f t="shared" si="1659"/>
        <v/>
      </c>
      <c r="U2257" s="303" t="str">
        <f t="shared" si="1660"/>
        <v/>
      </c>
      <c r="V2257" s="300" t="str">
        <f t="shared" si="1661"/>
        <v/>
      </c>
      <c r="W2257" s="192" t="str">
        <f t="shared" si="1662"/>
        <v/>
      </c>
      <c r="X2257" s="303" t="str">
        <f t="shared" si="1663"/>
        <v/>
      </c>
      <c r="Y2257" s="300" t="str">
        <f t="shared" si="1664"/>
        <v/>
      </c>
      <c r="Z2257" s="300" t="str">
        <f t="shared" si="1665"/>
        <v/>
      </c>
      <c r="AA2257" s="303" t="str">
        <f t="shared" si="1666"/>
        <v/>
      </c>
      <c r="AB2257" s="300" t="str">
        <f t="shared" si="1667"/>
        <v/>
      </c>
      <c r="AC2257" s="300" t="str">
        <f t="shared" si="1668"/>
        <v/>
      </c>
      <c r="AD2257" s="300" t="str">
        <f t="shared" si="1669"/>
        <v/>
      </c>
      <c r="AE2257" s="192" t="str">
        <f t="shared" si="1670"/>
        <v/>
      </c>
      <c r="AF2257" s="192" t="str">
        <f t="shared" si="1671"/>
        <v/>
      </c>
      <c r="AG2257" s="192"/>
      <c r="AJ2257" s="300" t="str">
        <f t="shared" si="1672"/>
        <v/>
      </c>
      <c r="AK2257" s="300" t="str">
        <f t="shared" si="1673"/>
        <v/>
      </c>
      <c r="AL2257" s="300" t="str">
        <f t="shared" si="1674"/>
        <v/>
      </c>
      <c r="AM2257" s="300" t="str">
        <f t="shared" si="1675"/>
        <v/>
      </c>
      <c r="AN2257" s="300" t="str">
        <f t="shared" si="1676"/>
        <v/>
      </c>
      <c r="AO2257" s="300" t="str">
        <f t="shared" si="1677"/>
        <v/>
      </c>
      <c r="AP2257" s="300" t="str">
        <f t="shared" si="1678"/>
        <v/>
      </c>
      <c r="AQ2257" s="300" t="str">
        <f t="shared" si="1679"/>
        <v/>
      </c>
      <c r="AR2257" s="306" t="str">
        <f t="shared" si="1680"/>
        <v/>
      </c>
      <c r="AS2257" s="300" t="str">
        <f t="shared" si="1681"/>
        <v/>
      </c>
      <c r="AT2257" s="300" t="str">
        <f t="shared" si="1682"/>
        <v/>
      </c>
      <c r="AU2257" s="192" t="str">
        <f t="shared" si="1683"/>
        <v>рбс</v>
      </c>
      <c r="AV2257" s="192" t="str">
        <f t="shared" si="1684"/>
        <v>рбс87520707общосн</v>
      </c>
      <c r="AW2257" s="191">
        <f t="shared" si="1685"/>
        <v>0</v>
      </c>
      <c r="AX2257" s="191">
        <f t="shared" si="1686"/>
        <v>0</v>
      </c>
      <c r="AY2257" s="191">
        <f t="shared" si="1687"/>
        <v>0</v>
      </c>
      <c r="AZ2257" s="191">
        <f t="shared" si="1688"/>
        <v>0</v>
      </c>
      <c r="BA2257" s="193">
        <f t="shared" si="1689"/>
        <v>1</v>
      </c>
      <c r="BB2257" s="193">
        <f t="shared" si="1690"/>
        <v>1</v>
      </c>
      <c r="BC2257" s="193">
        <f t="shared" si="1691"/>
        <v>1</v>
      </c>
      <c r="BD2257" s="191">
        <f t="shared" si="1651"/>
        <v>0</v>
      </c>
      <c r="BE2257" s="191">
        <f t="shared" si="1692"/>
        <v>0</v>
      </c>
      <c r="BF2257" s="210">
        <f t="shared" si="1693"/>
        <v>0</v>
      </c>
      <c r="BG2257" s="211">
        <f t="shared" si="1694"/>
        <v>0</v>
      </c>
      <c r="BH2257" s="289" t="str">
        <f>B2257</f>
        <v>875</v>
      </c>
      <c r="BI2257" s="289" t="str">
        <f>D2257</f>
        <v>0701</v>
      </c>
      <c r="BJ2257" s="284" t="s">
        <v>592</v>
      </c>
      <c r="BK2257" s="284" t="s">
        <v>586</v>
      </c>
      <c r="BL2257" s="233" t="str">
        <f t="shared" si="1695"/>
        <v/>
      </c>
    </row>
    <row r="2258" spans="1:64" ht="12" hidden="1" customHeight="1">
      <c r="A2258" s="333" t="s">
        <v>790</v>
      </c>
      <c r="B2258" s="381" t="s">
        <v>327</v>
      </c>
      <c r="C2258" s="333" t="s">
        <v>791</v>
      </c>
      <c r="D2258" s="381" t="s">
        <v>316</v>
      </c>
      <c r="E2258" s="381" t="s">
        <v>1451</v>
      </c>
      <c r="F2258" s="381" t="s">
        <v>586</v>
      </c>
      <c r="G2258" s="381" t="s">
        <v>397</v>
      </c>
      <c r="H2258" s="100" t="s">
        <v>653</v>
      </c>
      <c r="I2258" s="381" t="s">
        <v>339</v>
      </c>
      <c r="J2258" s="382">
        <v>197483.12</v>
      </c>
      <c r="K2258" s="382">
        <v>62536.3</v>
      </c>
      <c r="L2258" s="191" t="str">
        <f t="shared" si="1654"/>
        <v>875207070701011007588024434010</v>
      </c>
      <c r="M2258" s="192">
        <f t="array" ref="M2258">IF(COUNT(SEARCH(Удалить_Роспись_КВСР,$B2258)*SEARCH(Удалить_Роспись_ПБС,$C2258)*SEARCH(Удалить_Роспись_КФСР, $D2258)*SEARCH(Удалить_Роспись_КЦСР,$E2258)*SEARCH(Удалить_Роспись_КВР,$F2258)*SEARCH(Удалить_Роспись_ЭК,$H2258)*SEARCH(Удалить_Роспись_КР,$I2258))&gt;0,0,1)</f>
        <v>0</v>
      </c>
      <c r="N2258" s="192">
        <v>0</v>
      </c>
      <c r="O2258" s="192" t="str">
        <f t="shared" si="1655"/>
        <v/>
      </c>
      <c r="P2258" s="192" t="str">
        <f t="shared" si="1650"/>
        <v/>
      </c>
      <c r="Q2258" s="300" t="str">
        <f t="shared" si="1656"/>
        <v/>
      </c>
      <c r="R2258" s="300" t="str">
        <f t="shared" si="1657"/>
        <v/>
      </c>
      <c r="S2258" s="300" t="str">
        <f t="shared" si="1658"/>
        <v/>
      </c>
      <c r="T2258" s="192" t="str">
        <f t="shared" si="1659"/>
        <v/>
      </c>
      <c r="U2258" s="303" t="str">
        <f t="shared" si="1660"/>
        <v/>
      </c>
      <c r="V2258" s="300" t="str">
        <f t="shared" si="1661"/>
        <v/>
      </c>
      <c r="W2258" s="192" t="str">
        <f t="shared" si="1662"/>
        <v/>
      </c>
      <c r="X2258" s="303" t="str">
        <f t="shared" si="1663"/>
        <v/>
      </c>
      <c r="Y2258" s="300" t="str">
        <f t="shared" si="1664"/>
        <v/>
      </c>
      <c r="Z2258" s="300" t="str">
        <f t="shared" si="1665"/>
        <v/>
      </c>
      <c r="AA2258" s="303" t="str">
        <f t="shared" si="1666"/>
        <v/>
      </c>
      <c r="AB2258" s="300" t="str">
        <f t="shared" si="1667"/>
        <v/>
      </c>
      <c r="AC2258" s="300" t="str">
        <f t="shared" si="1668"/>
        <v/>
      </c>
      <c r="AD2258" s="300" t="str">
        <f t="shared" si="1669"/>
        <v/>
      </c>
      <c r="AE2258" s="192" t="str">
        <f t="shared" si="1670"/>
        <v/>
      </c>
      <c r="AF2258" s="192" t="str">
        <f t="shared" si="1671"/>
        <v/>
      </c>
      <c r="AG2258" s="192"/>
      <c r="AJ2258" s="300" t="str">
        <f t="shared" si="1672"/>
        <v/>
      </c>
      <c r="AK2258" s="300" t="str">
        <f t="shared" si="1673"/>
        <v/>
      </c>
      <c r="AL2258" s="300" t="str">
        <f t="shared" si="1674"/>
        <v/>
      </c>
      <c r="AM2258" s="300" t="str">
        <f t="shared" si="1675"/>
        <v/>
      </c>
      <c r="AN2258" s="300" t="str">
        <f t="shared" si="1676"/>
        <v/>
      </c>
      <c r="AO2258" s="300" t="str">
        <f t="shared" si="1677"/>
        <v/>
      </c>
      <c r="AP2258" s="300" t="str">
        <f t="shared" si="1678"/>
        <v/>
      </c>
      <c r="AQ2258" s="300" t="str">
        <f t="shared" si="1679"/>
        <v/>
      </c>
      <c r="AR2258" s="306" t="str">
        <f t="shared" si="1680"/>
        <v/>
      </c>
      <c r="AS2258" s="300" t="str">
        <f t="shared" si="1681"/>
        <v/>
      </c>
      <c r="AT2258" s="300" t="str">
        <f t="shared" si="1682"/>
        <v/>
      </c>
      <c r="AU2258" s="192" t="str">
        <f t="shared" si="1683"/>
        <v>рбс</v>
      </c>
      <c r="AV2258" s="192" t="str">
        <f t="shared" si="1684"/>
        <v>рбс87520707общпро</v>
      </c>
      <c r="AW2258" s="191">
        <f t="shared" si="1685"/>
        <v>0</v>
      </c>
      <c r="AX2258" s="191">
        <f t="shared" si="1686"/>
        <v>0</v>
      </c>
      <c r="AY2258" s="191">
        <f t="shared" si="1687"/>
        <v>0</v>
      </c>
      <c r="AZ2258" s="191">
        <f t="shared" si="1688"/>
        <v>0</v>
      </c>
      <c r="BA2258" s="193">
        <f t="shared" si="1689"/>
        <v>1</v>
      </c>
      <c r="BB2258" s="193">
        <f t="shared" si="1690"/>
        <v>1</v>
      </c>
      <c r="BC2258" s="193">
        <f t="shared" si="1691"/>
        <v>1</v>
      </c>
      <c r="BD2258" s="191">
        <f t="shared" si="1651"/>
        <v>0</v>
      </c>
      <c r="BE2258" s="191">
        <f t="shared" si="1692"/>
        <v>0</v>
      </c>
      <c r="BF2258" s="210">
        <f t="shared" si="1693"/>
        <v>0</v>
      </c>
      <c r="BG2258" s="211">
        <f t="shared" si="1694"/>
        <v>0</v>
      </c>
      <c r="BH2258" s="289" t="str">
        <f>B2258</f>
        <v>875</v>
      </c>
      <c r="BI2258" s="289" t="str">
        <f>D2258</f>
        <v>0701</v>
      </c>
      <c r="BJ2258" s="284" t="s">
        <v>592</v>
      </c>
      <c r="BK2258" s="284" t="s">
        <v>586</v>
      </c>
      <c r="BL2258" s="233" t="str">
        <f t="shared" si="1695"/>
        <v/>
      </c>
    </row>
    <row r="2259" spans="1:64" ht="12" hidden="1" customHeight="1">
      <c r="A2259" s="333" t="s">
        <v>790</v>
      </c>
      <c r="B2259" s="381" t="s">
        <v>327</v>
      </c>
      <c r="C2259" s="333" t="s">
        <v>791</v>
      </c>
      <c r="D2259" s="381" t="s">
        <v>316</v>
      </c>
      <c r="E2259" s="381" t="s">
        <v>1451</v>
      </c>
      <c r="F2259" s="381" t="s">
        <v>609</v>
      </c>
      <c r="G2259" s="381" t="s">
        <v>395</v>
      </c>
      <c r="H2259" s="100" t="s">
        <v>653</v>
      </c>
      <c r="I2259" s="381" t="s">
        <v>339</v>
      </c>
      <c r="J2259" s="382">
        <v>2400</v>
      </c>
      <c r="K2259" s="382">
        <v>2400</v>
      </c>
      <c r="L2259" s="191" t="str">
        <f t="shared" si="1654"/>
        <v>875207070701011007588085229010</v>
      </c>
      <c r="M2259" s="192">
        <f t="array" ref="M2259">IF(COUNT(SEARCH(Удалить_Роспись_КВСР,$B2259)*SEARCH(Удалить_Роспись_ПБС,$C2259)*SEARCH(Удалить_Роспись_КФСР, $D2259)*SEARCH(Удалить_Роспись_КЦСР,$E2259)*SEARCH(Удалить_Роспись_КВР,$F2259)*SEARCH(Удалить_Роспись_ЭК,$H2259)*SEARCH(Удалить_Роспись_КР,$I2259))&gt;0,0,1)</f>
        <v>0</v>
      </c>
      <c r="N2259" s="192">
        <v>0</v>
      </c>
      <c r="O2259" s="192" t="str">
        <f t="shared" si="1655"/>
        <v/>
      </c>
      <c r="P2259" s="192" t="str">
        <f t="shared" si="1650"/>
        <v/>
      </c>
      <c r="Q2259" s="300" t="str">
        <f t="shared" si="1656"/>
        <v/>
      </c>
      <c r="R2259" s="300" t="str">
        <f t="shared" si="1657"/>
        <v/>
      </c>
      <c r="S2259" s="300" t="str">
        <f t="shared" si="1658"/>
        <v/>
      </c>
      <c r="T2259" s="192" t="str">
        <f t="shared" si="1659"/>
        <v/>
      </c>
      <c r="U2259" s="303" t="str">
        <f t="shared" si="1660"/>
        <v/>
      </c>
      <c r="V2259" s="300" t="str">
        <f t="shared" si="1661"/>
        <v/>
      </c>
      <c r="W2259" s="192" t="str">
        <f t="shared" si="1662"/>
        <v/>
      </c>
      <c r="X2259" s="303" t="str">
        <f t="shared" si="1663"/>
        <v/>
      </c>
      <c r="Y2259" s="300" t="str">
        <f t="shared" si="1664"/>
        <v/>
      </c>
      <c r="Z2259" s="300" t="str">
        <f t="shared" si="1665"/>
        <v/>
      </c>
      <c r="AA2259" s="303" t="str">
        <f t="shared" si="1666"/>
        <v/>
      </c>
      <c r="AB2259" s="300" t="str">
        <f t="shared" si="1667"/>
        <v/>
      </c>
      <c r="AC2259" s="300" t="str">
        <f t="shared" si="1668"/>
        <v/>
      </c>
      <c r="AD2259" s="300" t="str">
        <f t="shared" si="1669"/>
        <v/>
      </c>
      <c r="AE2259" s="192" t="str">
        <f t="shared" si="1670"/>
        <v/>
      </c>
      <c r="AF2259" s="192" t="str">
        <f t="shared" si="1671"/>
        <v/>
      </c>
      <c r="AG2259" s="192"/>
      <c r="AJ2259" s="300" t="str">
        <f t="shared" si="1672"/>
        <v/>
      </c>
      <c r="AK2259" s="300" t="str">
        <f t="shared" si="1673"/>
        <v/>
      </c>
      <c r="AL2259" s="300" t="str">
        <f t="shared" si="1674"/>
        <v/>
      </c>
      <c r="AM2259" s="300" t="str">
        <f t="shared" si="1675"/>
        <v/>
      </c>
      <c r="AN2259" s="300" t="str">
        <f t="shared" si="1676"/>
        <v/>
      </c>
      <c r="AO2259" s="300" t="str">
        <f t="shared" si="1677"/>
        <v/>
      </c>
      <c r="AP2259" s="300" t="str">
        <f t="shared" si="1678"/>
        <v/>
      </c>
      <c r="AQ2259" s="300" t="str">
        <f t="shared" si="1679"/>
        <v/>
      </c>
      <c r="AR2259" s="306" t="str">
        <f t="shared" si="1680"/>
        <v/>
      </c>
      <c r="AS2259" s="300" t="str">
        <f t="shared" si="1681"/>
        <v/>
      </c>
      <c r="AT2259" s="300" t="str">
        <f t="shared" si="1682"/>
        <v/>
      </c>
      <c r="AU2259" s="192" t="str">
        <f t="shared" si="1683"/>
        <v>рбс</v>
      </c>
      <c r="AV2259" s="192" t="str">
        <f t="shared" si="1684"/>
        <v>рбс87520707общпро</v>
      </c>
      <c r="AW2259" s="191">
        <f t="shared" si="1685"/>
        <v>0</v>
      </c>
      <c r="AX2259" s="191">
        <f t="shared" si="1686"/>
        <v>0</v>
      </c>
      <c r="AY2259" s="191">
        <f t="shared" si="1687"/>
        <v>0</v>
      </c>
      <c r="AZ2259" s="191">
        <f t="shared" si="1688"/>
        <v>0</v>
      </c>
      <c r="BA2259" s="193">
        <f t="shared" si="1689"/>
        <v>1</v>
      </c>
      <c r="BB2259" s="193">
        <f t="shared" si="1690"/>
        <v>1</v>
      </c>
      <c r="BC2259" s="193">
        <f t="shared" si="1691"/>
        <v>1</v>
      </c>
      <c r="BD2259" s="191">
        <f t="shared" si="1651"/>
        <v>0</v>
      </c>
      <c r="BE2259" s="191">
        <f t="shared" si="1692"/>
        <v>0</v>
      </c>
      <c r="BF2259" s="210">
        <f t="shared" si="1693"/>
        <v>0</v>
      </c>
      <c r="BG2259" s="211">
        <f t="shared" si="1694"/>
        <v>0</v>
      </c>
      <c r="BH2259" s="289" t="str">
        <f>B2259</f>
        <v>875</v>
      </c>
      <c r="BI2259" s="289" t="str">
        <f>D2259</f>
        <v>0701</v>
      </c>
      <c r="BJ2259" s="284" t="s">
        <v>592</v>
      </c>
      <c r="BK2259" s="284" t="s">
        <v>586</v>
      </c>
      <c r="BL2259" s="233" t="str">
        <f t="shared" si="1695"/>
        <v/>
      </c>
    </row>
    <row r="2260" spans="1:64" ht="12" hidden="1" customHeight="1">
      <c r="A2260" s="333" t="s">
        <v>790</v>
      </c>
      <c r="B2260" s="381" t="s">
        <v>327</v>
      </c>
      <c r="C2260" s="333" t="s">
        <v>791</v>
      </c>
      <c r="D2260" s="381" t="s">
        <v>311</v>
      </c>
      <c r="E2260" s="381" t="s">
        <v>1452</v>
      </c>
      <c r="F2260" s="381" t="s">
        <v>586</v>
      </c>
      <c r="G2260" s="381" t="s">
        <v>397</v>
      </c>
      <c r="H2260" s="100" t="s">
        <v>653</v>
      </c>
      <c r="I2260" s="381" t="s">
        <v>339</v>
      </c>
      <c r="J2260" s="382">
        <v>17520</v>
      </c>
      <c r="K2260" s="382">
        <v>0</v>
      </c>
      <c r="L2260" s="191" t="str">
        <f t="shared" si="1654"/>
        <v>875207071003011007554024434010</v>
      </c>
      <c r="M2260" s="192">
        <f t="array" ref="M2260">IF(COUNT(SEARCH(Удалить_Роспись_КВСР,$B2260)*SEARCH(Удалить_Роспись_ПБС,$C2260)*SEARCH(Удалить_Роспись_КФСР, $D2260)*SEARCH(Удалить_Роспись_КЦСР,$E2260)*SEARCH(Удалить_Роспись_КВР,$F2260)*SEARCH(Удалить_Роспись_ЭК,$H2260)*SEARCH(Удалить_Роспись_КР,$I2260))&gt;0,0,1)</f>
        <v>0</v>
      </c>
      <c r="N2260" s="192">
        <v>0</v>
      </c>
      <c r="O2260" s="192" t="str">
        <f t="shared" si="1655"/>
        <v/>
      </c>
      <c r="P2260" s="192" t="str">
        <f t="shared" ref="P2260:P2323" si="1696">IF($E2260="092Л000","воз","")</f>
        <v/>
      </c>
      <c r="Q2260" s="300" t="str">
        <f t="shared" si="1656"/>
        <v/>
      </c>
      <c r="R2260" s="300" t="str">
        <f t="shared" si="1657"/>
        <v/>
      </c>
      <c r="S2260" s="300" t="str">
        <f t="shared" si="1658"/>
        <v/>
      </c>
      <c r="T2260" s="192" t="str">
        <f t="shared" si="1659"/>
        <v/>
      </c>
      <c r="U2260" s="303" t="str">
        <f t="shared" si="1660"/>
        <v/>
      </c>
      <c r="V2260" s="300" t="str">
        <f t="shared" si="1661"/>
        <v/>
      </c>
      <c r="W2260" s="192" t="str">
        <f t="shared" si="1662"/>
        <v/>
      </c>
      <c r="X2260" s="303" t="str">
        <f t="shared" si="1663"/>
        <v/>
      </c>
      <c r="Y2260" s="300" t="str">
        <f t="shared" si="1664"/>
        <v/>
      </c>
      <c r="Z2260" s="300" t="str">
        <f t="shared" si="1665"/>
        <v/>
      </c>
      <c r="AA2260" s="303" t="str">
        <f t="shared" si="1666"/>
        <v/>
      </c>
      <c r="AB2260" s="300" t="str">
        <f t="shared" si="1667"/>
        <v/>
      </c>
      <c r="AC2260" s="300" t="str">
        <f t="shared" si="1668"/>
        <v/>
      </c>
      <c r="AD2260" s="300" t="str">
        <f t="shared" si="1669"/>
        <v/>
      </c>
      <c r="AE2260" s="192" t="str">
        <f t="shared" si="1670"/>
        <v/>
      </c>
      <c r="AF2260" s="192" t="str">
        <f t="shared" si="1671"/>
        <v/>
      </c>
      <c r="AG2260" s="192"/>
      <c r="AJ2260" s="300" t="str">
        <f t="shared" si="1672"/>
        <v/>
      </c>
      <c r="AK2260" s="300" t="str">
        <f t="shared" si="1673"/>
        <v/>
      </c>
      <c r="AL2260" s="300" t="str">
        <f t="shared" si="1674"/>
        <v/>
      </c>
      <c r="AM2260" s="300" t="str">
        <f t="shared" si="1675"/>
        <v/>
      </c>
      <c r="AN2260" s="300" t="str">
        <f t="shared" si="1676"/>
        <v/>
      </c>
      <c r="AO2260" s="300" t="str">
        <f t="shared" si="1677"/>
        <v/>
      </c>
      <c r="AP2260" s="300" t="str">
        <f t="shared" si="1678"/>
        <v/>
      </c>
      <c r="AQ2260" s="300" t="str">
        <f t="shared" si="1679"/>
        <v/>
      </c>
      <c r="AR2260" s="306" t="str">
        <f t="shared" si="1680"/>
        <v/>
      </c>
      <c r="AS2260" s="300" t="str">
        <f t="shared" si="1681"/>
        <v/>
      </c>
      <c r="AT2260" s="300" t="str">
        <f t="shared" si="1682"/>
        <v/>
      </c>
      <c r="AU2260" s="192" t="str">
        <f t="shared" si="1683"/>
        <v>рбс</v>
      </c>
      <c r="AV2260" s="192" t="str">
        <f t="shared" si="1684"/>
        <v>рбс87520707общпро</v>
      </c>
      <c r="AW2260" s="191">
        <f t="shared" si="1685"/>
        <v>0</v>
      </c>
      <c r="AX2260" s="191">
        <f t="shared" si="1686"/>
        <v>0</v>
      </c>
      <c r="AY2260" s="191">
        <f t="shared" si="1687"/>
        <v>0</v>
      </c>
      <c r="AZ2260" s="191">
        <f t="shared" si="1688"/>
        <v>0</v>
      </c>
      <c r="BA2260" s="193">
        <f t="shared" si="1689"/>
        <v>1</v>
      </c>
      <c r="BB2260" s="193">
        <f t="shared" si="1690"/>
        <v>1</v>
      </c>
      <c r="BC2260" s="193">
        <f t="shared" si="1691"/>
        <v>1</v>
      </c>
      <c r="BD2260" s="191">
        <f t="shared" si="1651"/>
        <v>0</v>
      </c>
      <c r="BE2260" s="191">
        <f t="shared" si="1692"/>
        <v>0</v>
      </c>
      <c r="BF2260" s="210">
        <f t="shared" si="1693"/>
        <v>0</v>
      </c>
      <c r="BG2260" s="211">
        <f t="shared" si="1694"/>
        <v>0</v>
      </c>
      <c r="BH2260" s="289" t="str">
        <f>B2260</f>
        <v>875</v>
      </c>
      <c r="BI2260" s="289" t="str">
        <f>D2260</f>
        <v>1003</v>
      </c>
      <c r="BJ2260" s="284" t="s">
        <v>592</v>
      </c>
      <c r="BK2260" s="284" t="s">
        <v>586</v>
      </c>
      <c r="BL2260" s="233" t="str">
        <f t="shared" si="1695"/>
        <v/>
      </c>
    </row>
    <row r="2261" spans="1:64" ht="12" customHeight="1">
      <c r="A2261" s="333" t="s">
        <v>792</v>
      </c>
      <c r="B2261" s="381" t="s">
        <v>327</v>
      </c>
      <c r="C2261" s="333" t="s">
        <v>793</v>
      </c>
      <c r="D2261" s="381" t="s">
        <v>316</v>
      </c>
      <c r="E2261" s="381" t="s">
        <v>1443</v>
      </c>
      <c r="F2261" s="381" t="s">
        <v>608</v>
      </c>
      <c r="G2261" s="381" t="s">
        <v>385</v>
      </c>
      <c r="H2261" s="100" t="s">
        <v>653</v>
      </c>
      <c r="I2261" s="381" t="s">
        <v>505</v>
      </c>
      <c r="J2261" s="382">
        <v>669418</v>
      </c>
      <c r="K2261" s="382">
        <v>448323.93</v>
      </c>
      <c r="L2261" s="191" t="str">
        <f t="shared" si="1654"/>
        <v>875207300701011004001011121101</v>
      </c>
      <c r="M2261" s="192">
        <f t="array" ref="M2261">IF(COUNT(SEARCH(Удалить_Роспись_КВСР,$B2261)*SEARCH(Удалить_Роспись_ПБС,$C2261)*SEARCH(Удалить_Роспись_КФСР, $D2261)*SEARCH(Удалить_Роспись_КЦСР,$E2261)*SEARCH(Удалить_Роспись_КВР,$F2261)*SEARCH(Удалить_Роспись_ЭК,$H2261)*SEARCH(Удалить_Роспись_КР,$I2261))&gt;0,0,1)</f>
        <v>0</v>
      </c>
      <c r="N2261" s="192">
        <v>0</v>
      </c>
      <c r="O2261" s="192" t="str">
        <f t="shared" si="1655"/>
        <v/>
      </c>
      <c r="P2261" s="192" t="str">
        <f t="shared" si="1696"/>
        <v/>
      </c>
      <c r="Q2261" s="300" t="str">
        <f t="shared" si="1656"/>
        <v/>
      </c>
      <c r="R2261" s="300" t="str">
        <f t="shared" si="1657"/>
        <v/>
      </c>
      <c r="S2261" s="300" t="str">
        <f t="shared" si="1658"/>
        <v/>
      </c>
      <c r="T2261" s="192" t="str">
        <f t="shared" si="1659"/>
        <v/>
      </c>
      <c r="U2261" s="303" t="str">
        <f t="shared" si="1660"/>
        <v/>
      </c>
      <c r="V2261" s="300" t="str">
        <f t="shared" si="1661"/>
        <v/>
      </c>
      <c r="W2261" s="192" t="str">
        <f t="shared" si="1662"/>
        <v/>
      </c>
      <c r="X2261" s="303" t="str">
        <f t="shared" si="1663"/>
        <v/>
      </c>
      <c r="Y2261" s="300" t="str">
        <f t="shared" si="1664"/>
        <v/>
      </c>
      <c r="Z2261" s="300" t="str">
        <f t="shared" si="1665"/>
        <v/>
      </c>
      <c r="AA2261" s="303" t="str">
        <f t="shared" si="1666"/>
        <v/>
      </c>
      <c r="AB2261" s="300" t="str">
        <f t="shared" si="1667"/>
        <v/>
      </c>
      <c r="AC2261" s="300" t="str">
        <f t="shared" si="1668"/>
        <v/>
      </c>
      <c r="AD2261" s="300" t="str">
        <f t="shared" si="1669"/>
        <v/>
      </c>
      <c r="AE2261" s="192" t="str">
        <f t="shared" si="1670"/>
        <v/>
      </c>
      <c r="AF2261" s="192" t="str">
        <f t="shared" si="1671"/>
        <v/>
      </c>
      <c r="AG2261" s="192"/>
      <c r="AJ2261" s="300" t="str">
        <f t="shared" si="1672"/>
        <v/>
      </c>
      <c r="AK2261" s="300" t="str">
        <f t="shared" si="1673"/>
        <v/>
      </c>
      <c r="AL2261" s="300" t="str">
        <f t="shared" si="1674"/>
        <v/>
      </c>
      <c r="AM2261" s="300" t="str">
        <f t="shared" si="1675"/>
        <v/>
      </c>
      <c r="AN2261" s="300" t="str">
        <f t="shared" si="1676"/>
        <v/>
      </c>
      <c r="AO2261" s="300" t="str">
        <f t="shared" si="1677"/>
        <v/>
      </c>
      <c r="AP2261" s="300" t="str">
        <f t="shared" si="1678"/>
        <v/>
      </c>
      <c r="AQ2261" s="300" t="str">
        <f t="shared" si="1679"/>
        <v/>
      </c>
      <c r="AR2261" s="306" t="str">
        <f t="shared" si="1680"/>
        <v/>
      </c>
      <c r="AS2261" s="300" t="str">
        <f t="shared" si="1681"/>
        <v/>
      </c>
      <c r="AT2261" s="300" t="str">
        <f t="shared" si="1682"/>
        <v/>
      </c>
      <c r="AU2261" s="192" t="str">
        <f t="shared" si="1683"/>
        <v>рбс</v>
      </c>
      <c r="AV2261" s="192" t="str">
        <f t="shared" si="1684"/>
        <v>рбс87520730общопл</v>
      </c>
      <c r="AW2261" s="191">
        <f t="shared" si="1685"/>
        <v>0</v>
      </c>
      <c r="AX2261" s="191">
        <f t="shared" si="1686"/>
        <v>0</v>
      </c>
      <c r="AY2261" s="191">
        <f t="shared" si="1687"/>
        <v>0</v>
      </c>
      <c r="AZ2261" s="191">
        <f t="shared" si="1688"/>
        <v>0</v>
      </c>
      <c r="BA2261" s="193">
        <f t="shared" si="1689"/>
        <v>1</v>
      </c>
      <c r="BB2261" s="193">
        <f t="shared" si="1690"/>
        <v>1</v>
      </c>
      <c r="BC2261" s="193">
        <f t="shared" si="1691"/>
        <v>1</v>
      </c>
      <c r="BD2261" s="191">
        <f t="shared" si="1651"/>
        <v>0</v>
      </c>
      <c r="BE2261" s="191">
        <f t="shared" si="1692"/>
        <v>0</v>
      </c>
      <c r="BF2261" s="210">
        <f t="shared" si="1693"/>
        <v>0</v>
      </c>
      <c r="BG2261" s="211">
        <f t="shared" si="1694"/>
        <v>0</v>
      </c>
      <c r="BH2261" s="289" t="str">
        <f>B2261</f>
        <v>875</v>
      </c>
      <c r="BI2261" s="289" t="str">
        <f>D2261</f>
        <v>0701</v>
      </c>
      <c r="BJ2261" s="284" t="s">
        <v>592</v>
      </c>
      <c r="BK2261" s="284" t="s">
        <v>586</v>
      </c>
      <c r="BL2261" s="233" t="str">
        <f t="shared" si="1695"/>
        <v/>
      </c>
    </row>
    <row r="2262" spans="1:64" ht="12" customHeight="1">
      <c r="A2262" s="333" t="s">
        <v>792</v>
      </c>
      <c r="B2262" s="381" t="s">
        <v>327</v>
      </c>
      <c r="C2262" s="333" t="s">
        <v>793</v>
      </c>
      <c r="D2262" s="381" t="s">
        <v>316</v>
      </c>
      <c r="E2262" s="381" t="s">
        <v>1443</v>
      </c>
      <c r="F2262" s="381" t="s">
        <v>902</v>
      </c>
      <c r="G2262" s="381" t="s">
        <v>387</v>
      </c>
      <c r="H2262" s="100" t="s">
        <v>653</v>
      </c>
      <c r="I2262" s="381" t="s">
        <v>505</v>
      </c>
      <c r="J2262" s="382">
        <v>201763.83</v>
      </c>
      <c r="K2262" s="382">
        <v>115982.51</v>
      </c>
      <c r="L2262" s="191" t="str">
        <f t="shared" si="1654"/>
        <v>875207300701011004001011921301</v>
      </c>
      <c r="M2262" s="192">
        <f t="array" ref="M2262">IF(COUNT(SEARCH(Удалить_Роспись_КВСР,$B2262)*SEARCH(Удалить_Роспись_ПБС,$C2262)*SEARCH(Удалить_Роспись_КФСР, $D2262)*SEARCH(Удалить_Роспись_КЦСР,$E2262)*SEARCH(Удалить_Роспись_КВР,$F2262)*SEARCH(Удалить_Роспись_ЭК,$H2262)*SEARCH(Удалить_Роспись_КР,$I2262))&gt;0,0,1)</f>
        <v>0</v>
      </c>
      <c r="N2262" s="192">
        <v>0</v>
      </c>
      <c r="O2262" s="192" t="str">
        <f t="shared" si="1655"/>
        <v/>
      </c>
      <c r="P2262" s="192" t="str">
        <f t="shared" si="1696"/>
        <v/>
      </c>
      <c r="Q2262" s="300" t="str">
        <f t="shared" si="1656"/>
        <v/>
      </c>
      <c r="R2262" s="300" t="str">
        <f t="shared" si="1657"/>
        <v/>
      </c>
      <c r="S2262" s="300" t="str">
        <f t="shared" si="1658"/>
        <v/>
      </c>
      <c r="T2262" s="192" t="str">
        <f t="shared" si="1659"/>
        <v/>
      </c>
      <c r="U2262" s="303" t="str">
        <f t="shared" si="1660"/>
        <v/>
      </c>
      <c r="V2262" s="300" t="str">
        <f t="shared" si="1661"/>
        <v/>
      </c>
      <c r="W2262" s="192" t="str">
        <f t="shared" si="1662"/>
        <v/>
      </c>
      <c r="X2262" s="303" t="str">
        <f t="shared" si="1663"/>
        <v/>
      </c>
      <c r="Y2262" s="300" t="str">
        <f t="shared" si="1664"/>
        <v/>
      </c>
      <c r="Z2262" s="300" t="str">
        <f t="shared" si="1665"/>
        <v/>
      </c>
      <c r="AA2262" s="303" t="str">
        <f t="shared" si="1666"/>
        <v/>
      </c>
      <c r="AB2262" s="300" t="str">
        <f t="shared" si="1667"/>
        <v/>
      </c>
      <c r="AC2262" s="300" t="str">
        <f t="shared" si="1668"/>
        <v/>
      </c>
      <c r="AD2262" s="300" t="str">
        <f t="shared" si="1669"/>
        <v/>
      </c>
      <c r="AE2262" s="192" t="str">
        <f t="shared" si="1670"/>
        <v/>
      </c>
      <c r="AF2262" s="192" t="str">
        <f t="shared" si="1671"/>
        <v/>
      </c>
      <c r="AG2262" s="192"/>
      <c r="AJ2262" s="300" t="str">
        <f t="shared" si="1672"/>
        <v/>
      </c>
      <c r="AK2262" s="300" t="str">
        <f t="shared" si="1673"/>
        <v/>
      </c>
      <c r="AL2262" s="300" t="str">
        <f t="shared" si="1674"/>
        <v/>
      </c>
      <c r="AM2262" s="300" t="str">
        <f t="shared" si="1675"/>
        <v/>
      </c>
      <c r="AN2262" s="300" t="str">
        <f t="shared" si="1676"/>
        <v/>
      </c>
      <c r="AO2262" s="300" t="str">
        <f t="shared" si="1677"/>
        <v/>
      </c>
      <c r="AP2262" s="300" t="str">
        <f t="shared" si="1678"/>
        <v/>
      </c>
      <c r="AQ2262" s="300" t="str">
        <f t="shared" si="1679"/>
        <v/>
      </c>
      <c r="AR2262" s="306" t="str">
        <f t="shared" si="1680"/>
        <v/>
      </c>
      <c r="AS2262" s="300" t="str">
        <f t="shared" si="1681"/>
        <v/>
      </c>
      <c r="AT2262" s="300" t="str">
        <f t="shared" si="1682"/>
        <v/>
      </c>
      <c r="AU2262" s="192" t="str">
        <f t="shared" si="1683"/>
        <v>рбс</v>
      </c>
      <c r="AV2262" s="192" t="str">
        <f t="shared" si="1684"/>
        <v>рбс87520730общопл</v>
      </c>
      <c r="AW2262" s="191">
        <f t="shared" si="1685"/>
        <v>0</v>
      </c>
      <c r="AX2262" s="191">
        <f t="shared" si="1686"/>
        <v>0</v>
      </c>
      <c r="AY2262" s="191">
        <f t="shared" si="1687"/>
        <v>0</v>
      </c>
      <c r="AZ2262" s="191">
        <f t="shared" si="1688"/>
        <v>0</v>
      </c>
      <c r="BA2262" s="193">
        <f t="shared" si="1689"/>
        <v>1</v>
      </c>
      <c r="BB2262" s="193">
        <f t="shared" si="1690"/>
        <v>1</v>
      </c>
      <c r="BC2262" s="193">
        <f t="shared" si="1691"/>
        <v>1</v>
      </c>
      <c r="BD2262" s="191">
        <f t="shared" si="1651"/>
        <v>0</v>
      </c>
      <c r="BE2262" s="191">
        <f t="shared" si="1692"/>
        <v>0</v>
      </c>
      <c r="BF2262" s="210">
        <f t="shared" si="1693"/>
        <v>0</v>
      </c>
      <c r="BG2262" s="211">
        <f t="shared" si="1694"/>
        <v>0</v>
      </c>
      <c r="BH2262" s="289"/>
      <c r="BI2262" s="289"/>
      <c r="BJ2262" s="228"/>
      <c r="BK2262" s="228"/>
      <c r="BL2262" s="233" t="str">
        <f t="shared" si="1695"/>
        <v/>
      </c>
    </row>
    <row r="2263" spans="1:64" ht="12" customHeight="1">
      <c r="A2263" s="333" t="s">
        <v>792</v>
      </c>
      <c r="B2263" s="381" t="s">
        <v>327</v>
      </c>
      <c r="C2263" s="333" t="s">
        <v>793</v>
      </c>
      <c r="D2263" s="381" t="s">
        <v>316</v>
      </c>
      <c r="E2263" s="381" t="s">
        <v>1443</v>
      </c>
      <c r="F2263" s="381" t="s">
        <v>586</v>
      </c>
      <c r="G2263" s="381" t="s">
        <v>394</v>
      </c>
      <c r="H2263" s="100" t="s">
        <v>653</v>
      </c>
      <c r="I2263" s="381" t="s">
        <v>505</v>
      </c>
      <c r="J2263" s="382">
        <v>42213</v>
      </c>
      <c r="K2263" s="382">
        <v>12481.49</v>
      </c>
      <c r="L2263" s="191" t="str">
        <f t="shared" si="1654"/>
        <v>875207300701011004001024422501</v>
      </c>
      <c r="M2263" s="192">
        <f t="array" ref="M2263">IF(COUNT(SEARCH(Удалить_Роспись_КВСР,$B2263)*SEARCH(Удалить_Роспись_ПБС,$C2263)*SEARCH(Удалить_Роспись_КФСР, $D2263)*SEARCH(Удалить_Роспись_КЦСР,$E2263)*SEARCH(Удалить_Роспись_КВР,$F2263)*SEARCH(Удалить_Роспись_ЭК,$H2263)*SEARCH(Удалить_Роспись_КР,$I2263))&gt;0,0,1)</f>
        <v>0</v>
      </c>
      <c r="N2263" s="192">
        <f>IF(COUNT(SEARCH(Удалить_Индекс_КВСР,$B2263)*SEARCH(Удалить_Индекс_ПБС,$C2263)*SEARCH(Удалить_Индекс_КФСР,$D2263)*SEARCH(Удалить_Индекс_КЦСР,$E2263)*SEARCH(Удалить_Индекс_КВР,$F2263)*SEARCH(Удалить_Индекс_ЭК,$H2263)*SEARCH(Удалить_Индекс_КР,$I2263))&gt;0,0,1)</f>
        <v>1</v>
      </c>
      <c r="O2263" s="192" t="str">
        <f t="shared" si="1655"/>
        <v/>
      </c>
      <c r="P2263" s="192" t="str">
        <f t="shared" si="1696"/>
        <v/>
      </c>
      <c r="Q2263" s="300" t="str">
        <f t="shared" si="1656"/>
        <v/>
      </c>
      <c r="R2263" s="300" t="str">
        <f t="shared" si="1657"/>
        <v/>
      </c>
      <c r="S2263" s="300" t="str">
        <f t="shared" si="1658"/>
        <v/>
      </c>
      <c r="T2263" s="192" t="str">
        <f t="shared" si="1659"/>
        <v/>
      </c>
      <c r="U2263" s="303" t="str">
        <f t="shared" si="1660"/>
        <v/>
      </c>
      <c r="V2263" s="300" t="str">
        <f t="shared" si="1661"/>
        <v/>
      </c>
      <c r="W2263" s="192" t="str">
        <f t="shared" si="1662"/>
        <v/>
      </c>
      <c r="X2263" s="303" t="str">
        <f t="shared" si="1663"/>
        <v/>
      </c>
      <c r="Y2263" s="300" t="str">
        <f t="shared" si="1664"/>
        <v/>
      </c>
      <c r="Z2263" s="300" t="str">
        <f t="shared" si="1665"/>
        <v/>
      </c>
      <c r="AA2263" s="303" t="str">
        <f t="shared" si="1666"/>
        <v/>
      </c>
      <c r="AB2263" s="300" t="str">
        <f t="shared" si="1667"/>
        <v/>
      </c>
      <c r="AC2263" s="300" t="str">
        <f t="shared" si="1668"/>
        <v/>
      </c>
      <c r="AD2263" s="300" t="str">
        <f t="shared" si="1669"/>
        <v/>
      </c>
      <c r="AE2263" s="192" t="str">
        <f t="shared" si="1670"/>
        <v/>
      </c>
      <c r="AF2263" s="192" t="str">
        <f t="shared" si="1671"/>
        <v/>
      </c>
      <c r="AG2263" s="192"/>
      <c r="AJ2263" s="300" t="str">
        <f t="shared" si="1672"/>
        <v/>
      </c>
      <c r="AK2263" s="300" t="str">
        <f t="shared" si="1673"/>
        <v/>
      </c>
      <c r="AL2263" s="300" t="str">
        <f t="shared" si="1674"/>
        <v/>
      </c>
      <c r="AM2263" s="300" t="str">
        <f t="shared" si="1675"/>
        <v/>
      </c>
      <c r="AN2263" s="300" t="str">
        <f t="shared" si="1676"/>
        <v/>
      </c>
      <c r="AO2263" s="300" t="str">
        <f t="shared" si="1677"/>
        <v/>
      </c>
      <c r="AP2263" s="300" t="str">
        <f t="shared" si="1678"/>
        <v/>
      </c>
      <c r="AQ2263" s="300" t="str">
        <f t="shared" si="1679"/>
        <v/>
      </c>
      <c r="AR2263" s="306" t="str">
        <f t="shared" si="1680"/>
        <v/>
      </c>
      <c r="AS2263" s="300" t="str">
        <f t="shared" si="1681"/>
        <v/>
      </c>
      <c r="AT2263" s="300" t="str">
        <f t="shared" si="1682"/>
        <v/>
      </c>
      <c r="AU2263" s="192" t="str">
        <f t="shared" si="1683"/>
        <v>рбс</v>
      </c>
      <c r="AV2263" s="192" t="str">
        <f t="shared" si="1684"/>
        <v>рбс87520730общпро</v>
      </c>
      <c r="AW2263" s="191">
        <f t="shared" si="1685"/>
        <v>0</v>
      </c>
      <c r="AX2263" s="191">
        <f t="shared" si="1686"/>
        <v>0</v>
      </c>
      <c r="AY2263" s="191">
        <f t="shared" si="1687"/>
        <v>42213</v>
      </c>
      <c r="AZ2263" s="191">
        <f t="shared" si="1688"/>
        <v>12481.49</v>
      </c>
      <c r="BA2263" s="193">
        <f t="shared" si="1689"/>
        <v>1</v>
      </c>
      <c r="BB2263" s="193">
        <f t="shared" si="1690"/>
        <v>1</v>
      </c>
      <c r="BC2263" s="193">
        <f t="shared" si="1691"/>
        <v>1</v>
      </c>
      <c r="BD2263" s="191">
        <f t="shared" si="1651"/>
        <v>42213</v>
      </c>
      <c r="BE2263" s="191">
        <f t="shared" si="1692"/>
        <v>12481.49</v>
      </c>
      <c r="BF2263" s="210">
        <f t="shared" si="1693"/>
        <v>42213</v>
      </c>
      <c r="BG2263" s="211">
        <f t="shared" si="1694"/>
        <v>42213</v>
      </c>
      <c r="BH2263" s="289" t="str">
        <f t="shared" ref="BH2263:BH2269" si="1697">B2263</f>
        <v>875</v>
      </c>
      <c r="BI2263" s="289" t="str">
        <f t="shared" ref="BI2263:BI2269" si="1698">D2263</f>
        <v>0701</v>
      </c>
      <c r="BJ2263" s="284" t="s">
        <v>592</v>
      </c>
      <c r="BK2263" s="284" t="s">
        <v>586</v>
      </c>
      <c r="BL2263" s="233" t="str">
        <f t="shared" si="1695"/>
        <v/>
      </c>
    </row>
    <row r="2264" spans="1:64" ht="12" customHeight="1">
      <c r="A2264" s="333" t="s">
        <v>792</v>
      </c>
      <c r="B2264" s="381" t="s">
        <v>327</v>
      </c>
      <c r="C2264" s="333" t="s">
        <v>793</v>
      </c>
      <c r="D2264" s="381" t="s">
        <v>316</v>
      </c>
      <c r="E2264" s="381" t="s">
        <v>1443</v>
      </c>
      <c r="F2264" s="381" t="s">
        <v>586</v>
      </c>
      <c r="G2264" s="381" t="s">
        <v>389</v>
      </c>
      <c r="H2264" s="100" t="s">
        <v>653</v>
      </c>
      <c r="I2264" s="381" t="s">
        <v>505</v>
      </c>
      <c r="J2264" s="382">
        <v>50087</v>
      </c>
      <c r="K2264" s="382">
        <v>23522</v>
      </c>
      <c r="L2264" s="191" t="str">
        <f t="shared" si="1654"/>
        <v>875207300701011004001024422601</v>
      </c>
      <c r="M2264" s="192">
        <f t="array" ref="M2264">IF(COUNT(SEARCH(Удалить_Роспись_КВСР,$B2264)*SEARCH(Удалить_Роспись_ПБС,$C2264)*SEARCH(Удалить_Роспись_КФСР, $D2264)*SEARCH(Удалить_Роспись_КЦСР,$E2264)*SEARCH(Удалить_Роспись_КВР,$F2264)*SEARCH(Удалить_Роспись_ЭК,$H2264)*SEARCH(Удалить_Роспись_КР,$I2264))&gt;0,0,1)</f>
        <v>0</v>
      </c>
      <c r="N2264" s="192">
        <f>IF(COUNT(SEARCH(Удалить_Индекс_КВСР,$B2264)*SEARCH(Удалить_Индекс_ПБС,$C2264)*SEARCH(Удалить_Индекс_КФСР,$D2264)*SEARCH(Удалить_Индекс_КЦСР,$E2264)*SEARCH(Удалить_Индекс_КВР,$F2264)*SEARCH(Удалить_Индекс_ЭК,$H2264)*SEARCH(Удалить_Индекс_КР,$I2264))&gt;0,0,1)</f>
        <v>1</v>
      </c>
      <c r="O2264" s="192" t="str">
        <f t="shared" si="1655"/>
        <v/>
      </c>
      <c r="P2264" s="192" t="str">
        <f t="shared" si="1696"/>
        <v/>
      </c>
      <c r="Q2264" s="300" t="str">
        <f t="shared" si="1656"/>
        <v/>
      </c>
      <c r="R2264" s="300" t="str">
        <f t="shared" si="1657"/>
        <v/>
      </c>
      <c r="S2264" s="300" t="str">
        <f t="shared" si="1658"/>
        <v/>
      </c>
      <c r="T2264" s="192" t="str">
        <f t="shared" si="1659"/>
        <v/>
      </c>
      <c r="U2264" s="303" t="str">
        <f t="shared" si="1660"/>
        <v/>
      </c>
      <c r="V2264" s="300" t="str">
        <f t="shared" si="1661"/>
        <v/>
      </c>
      <c r="W2264" s="192" t="str">
        <f t="shared" si="1662"/>
        <v/>
      </c>
      <c r="X2264" s="303" t="str">
        <f t="shared" si="1663"/>
        <v/>
      </c>
      <c r="Y2264" s="300" t="str">
        <f t="shared" si="1664"/>
        <v/>
      </c>
      <c r="Z2264" s="300" t="str">
        <f t="shared" si="1665"/>
        <v/>
      </c>
      <c r="AA2264" s="303" t="str">
        <f t="shared" si="1666"/>
        <v/>
      </c>
      <c r="AB2264" s="300" t="str">
        <f t="shared" si="1667"/>
        <v/>
      </c>
      <c r="AC2264" s="300" t="str">
        <f t="shared" si="1668"/>
        <v/>
      </c>
      <c r="AD2264" s="300" t="str">
        <f t="shared" si="1669"/>
        <v/>
      </c>
      <c r="AE2264" s="192" t="str">
        <f t="shared" si="1670"/>
        <v/>
      </c>
      <c r="AF2264" s="192" t="str">
        <f t="shared" si="1671"/>
        <v/>
      </c>
      <c r="AG2264" s="192"/>
      <c r="AJ2264" s="300" t="str">
        <f t="shared" si="1672"/>
        <v/>
      </c>
      <c r="AK2264" s="300" t="str">
        <f t="shared" si="1673"/>
        <v/>
      </c>
      <c r="AL2264" s="300" t="str">
        <f t="shared" si="1674"/>
        <v/>
      </c>
      <c r="AM2264" s="300" t="str">
        <f t="shared" si="1675"/>
        <v/>
      </c>
      <c r="AN2264" s="300" t="str">
        <f t="shared" si="1676"/>
        <v/>
      </c>
      <c r="AO2264" s="300" t="str">
        <f t="shared" si="1677"/>
        <v/>
      </c>
      <c r="AP2264" s="300" t="str">
        <f t="shared" si="1678"/>
        <v/>
      </c>
      <c r="AQ2264" s="300" t="str">
        <f t="shared" si="1679"/>
        <v/>
      </c>
      <c r="AR2264" s="306" t="str">
        <f t="shared" si="1680"/>
        <v/>
      </c>
      <c r="AS2264" s="300" t="str">
        <f t="shared" si="1681"/>
        <v/>
      </c>
      <c r="AT2264" s="300" t="str">
        <f t="shared" si="1682"/>
        <v/>
      </c>
      <c r="AU2264" s="192" t="str">
        <f t="shared" si="1683"/>
        <v>рбс</v>
      </c>
      <c r="AV2264" s="192" t="str">
        <f t="shared" si="1684"/>
        <v>рбс87520730общпро</v>
      </c>
      <c r="AW2264" s="191">
        <f t="shared" si="1685"/>
        <v>0</v>
      </c>
      <c r="AX2264" s="191">
        <f t="shared" si="1686"/>
        <v>0</v>
      </c>
      <c r="AY2264" s="191">
        <f t="shared" si="1687"/>
        <v>50087</v>
      </c>
      <c r="AZ2264" s="191">
        <f t="shared" si="1688"/>
        <v>23522</v>
      </c>
      <c r="BA2264" s="193">
        <f t="shared" si="1689"/>
        <v>1</v>
      </c>
      <c r="BB2264" s="193">
        <f t="shared" si="1690"/>
        <v>1</v>
      </c>
      <c r="BC2264" s="193">
        <f t="shared" si="1691"/>
        <v>1</v>
      </c>
      <c r="BD2264" s="191">
        <f t="shared" si="1651"/>
        <v>50087</v>
      </c>
      <c r="BE2264" s="191">
        <f t="shared" si="1692"/>
        <v>23522</v>
      </c>
      <c r="BF2264" s="210">
        <f t="shared" si="1693"/>
        <v>50087</v>
      </c>
      <c r="BG2264" s="211">
        <f t="shared" si="1694"/>
        <v>50087</v>
      </c>
      <c r="BH2264" s="289" t="str">
        <f t="shared" si="1697"/>
        <v>875</v>
      </c>
      <c r="BI2264" s="289" t="str">
        <f t="shared" si="1698"/>
        <v>0701</v>
      </c>
      <c r="BJ2264" s="284" t="s">
        <v>592</v>
      </c>
      <c r="BK2264" s="284" t="s">
        <v>586</v>
      </c>
      <c r="BL2264" s="233" t="str">
        <f t="shared" si="1695"/>
        <v/>
      </c>
    </row>
    <row r="2265" spans="1:64" ht="12" customHeight="1">
      <c r="A2265" s="333" t="s">
        <v>792</v>
      </c>
      <c r="B2265" s="381" t="s">
        <v>327</v>
      </c>
      <c r="C2265" s="333" t="s">
        <v>793</v>
      </c>
      <c r="D2265" s="381" t="s">
        <v>316</v>
      </c>
      <c r="E2265" s="381" t="s">
        <v>1443</v>
      </c>
      <c r="F2265" s="381" t="s">
        <v>586</v>
      </c>
      <c r="G2265" s="381" t="s">
        <v>397</v>
      </c>
      <c r="H2265" s="100" t="s">
        <v>653</v>
      </c>
      <c r="I2265" s="381" t="s">
        <v>505</v>
      </c>
      <c r="J2265" s="382">
        <v>15978</v>
      </c>
      <c r="K2265" s="382">
        <v>0</v>
      </c>
      <c r="L2265" s="191" t="str">
        <f t="shared" si="1654"/>
        <v>875207300701011004001024434001</v>
      </c>
      <c r="M2265" s="192">
        <f t="array" ref="M2265">IF(COUNT(SEARCH(Удалить_Роспись_КВСР,$B2265)*SEARCH(Удалить_Роспись_ПБС,$C2265)*SEARCH(Удалить_Роспись_КФСР, $D2265)*SEARCH(Удалить_Роспись_КЦСР,$E2265)*SEARCH(Удалить_Роспись_КВР,$F2265)*SEARCH(Удалить_Роспись_ЭК,$H2265)*SEARCH(Удалить_Роспись_КР,$I2265))&gt;0,0,1)</f>
        <v>0</v>
      </c>
      <c r="N2265" s="192">
        <f>IF(COUNT(SEARCH(Удалить_Индекс_КВСР,$B2265)*SEARCH(Удалить_Индекс_ПБС,$C2265)*SEARCH(Удалить_Индекс_КФСР,$D2265)*SEARCH(Удалить_Индекс_КЦСР,$E2265)*SEARCH(Удалить_Индекс_КВР,$F2265)*SEARCH(Удалить_Индекс_ЭК,$H2265)*SEARCH(Удалить_Индекс_КР,$I2265))&gt;0,0,1)</f>
        <v>1</v>
      </c>
      <c r="O2265" s="192" t="str">
        <f t="shared" si="1655"/>
        <v/>
      </c>
      <c r="P2265" s="192" t="str">
        <f t="shared" si="1696"/>
        <v/>
      </c>
      <c r="Q2265" s="300" t="str">
        <f t="shared" si="1656"/>
        <v/>
      </c>
      <c r="R2265" s="300" t="str">
        <f t="shared" si="1657"/>
        <v/>
      </c>
      <c r="S2265" s="300" t="str">
        <f t="shared" si="1658"/>
        <v/>
      </c>
      <c r="T2265" s="192" t="str">
        <f t="shared" si="1659"/>
        <v/>
      </c>
      <c r="U2265" s="303" t="str">
        <f t="shared" si="1660"/>
        <v/>
      </c>
      <c r="V2265" s="300" t="str">
        <f t="shared" si="1661"/>
        <v/>
      </c>
      <c r="W2265" s="192" t="str">
        <f t="shared" si="1662"/>
        <v/>
      </c>
      <c r="X2265" s="303" t="str">
        <f t="shared" si="1663"/>
        <v/>
      </c>
      <c r="Y2265" s="300" t="str">
        <f t="shared" si="1664"/>
        <v/>
      </c>
      <c r="Z2265" s="300" t="str">
        <f t="shared" si="1665"/>
        <v/>
      </c>
      <c r="AA2265" s="303" t="str">
        <f t="shared" si="1666"/>
        <v/>
      </c>
      <c r="AB2265" s="300" t="str">
        <f t="shared" si="1667"/>
        <v/>
      </c>
      <c r="AC2265" s="300" t="str">
        <f t="shared" si="1668"/>
        <v/>
      </c>
      <c r="AD2265" s="300" t="str">
        <f t="shared" si="1669"/>
        <v/>
      </c>
      <c r="AE2265" s="192" t="str">
        <f t="shared" si="1670"/>
        <v/>
      </c>
      <c r="AF2265" s="192" t="str">
        <f t="shared" si="1671"/>
        <v/>
      </c>
      <c r="AG2265" s="192"/>
      <c r="AJ2265" s="300" t="str">
        <f t="shared" si="1672"/>
        <v/>
      </c>
      <c r="AK2265" s="300" t="str">
        <f t="shared" si="1673"/>
        <v/>
      </c>
      <c r="AL2265" s="300" t="str">
        <f t="shared" si="1674"/>
        <v/>
      </c>
      <c r="AM2265" s="300" t="str">
        <f t="shared" si="1675"/>
        <v/>
      </c>
      <c r="AN2265" s="300" t="str">
        <f t="shared" si="1676"/>
        <v/>
      </c>
      <c r="AO2265" s="300" t="str">
        <f t="shared" si="1677"/>
        <v/>
      </c>
      <c r="AP2265" s="300" t="str">
        <f t="shared" si="1678"/>
        <v/>
      </c>
      <c r="AQ2265" s="300" t="str">
        <f t="shared" si="1679"/>
        <v/>
      </c>
      <c r="AR2265" s="306" t="str">
        <f t="shared" si="1680"/>
        <v/>
      </c>
      <c r="AS2265" s="300" t="str">
        <f t="shared" si="1681"/>
        <v/>
      </c>
      <c r="AT2265" s="300" t="str">
        <f t="shared" si="1682"/>
        <v/>
      </c>
      <c r="AU2265" s="192" t="str">
        <f t="shared" si="1683"/>
        <v>рбс</v>
      </c>
      <c r="AV2265" s="192" t="str">
        <f t="shared" si="1684"/>
        <v>рбс87520730общпро</v>
      </c>
      <c r="AW2265" s="191">
        <f t="shared" si="1685"/>
        <v>0</v>
      </c>
      <c r="AX2265" s="191">
        <f t="shared" si="1686"/>
        <v>0</v>
      </c>
      <c r="AY2265" s="191">
        <f t="shared" si="1687"/>
        <v>15978</v>
      </c>
      <c r="AZ2265" s="191">
        <f t="shared" si="1688"/>
        <v>0</v>
      </c>
      <c r="BA2265" s="193">
        <f t="shared" si="1689"/>
        <v>1</v>
      </c>
      <c r="BB2265" s="193">
        <f t="shared" si="1690"/>
        <v>1</v>
      </c>
      <c r="BC2265" s="193">
        <f t="shared" si="1691"/>
        <v>1</v>
      </c>
      <c r="BD2265" s="191">
        <f t="shared" si="1651"/>
        <v>15978</v>
      </c>
      <c r="BE2265" s="191">
        <f t="shared" si="1692"/>
        <v>0</v>
      </c>
      <c r="BF2265" s="210">
        <f t="shared" si="1693"/>
        <v>15978</v>
      </c>
      <c r="BG2265" s="211">
        <f t="shared" si="1694"/>
        <v>15978</v>
      </c>
      <c r="BH2265" s="289" t="str">
        <f t="shared" si="1697"/>
        <v>875</v>
      </c>
      <c r="BI2265" s="289" t="str">
        <f t="shared" si="1698"/>
        <v>0701</v>
      </c>
      <c r="BJ2265" s="284" t="s">
        <v>592</v>
      </c>
      <c r="BK2265" s="284" t="s">
        <v>586</v>
      </c>
      <c r="BL2265" s="233" t="str">
        <f t="shared" si="1695"/>
        <v/>
      </c>
    </row>
    <row r="2266" spans="1:64" ht="12" customHeight="1">
      <c r="A2266" s="333" t="s">
        <v>792</v>
      </c>
      <c r="B2266" s="381" t="s">
        <v>327</v>
      </c>
      <c r="C2266" s="333" t="s">
        <v>793</v>
      </c>
      <c r="D2266" s="381" t="s">
        <v>316</v>
      </c>
      <c r="E2266" s="381" t="s">
        <v>1443</v>
      </c>
      <c r="F2266" s="381" t="s">
        <v>658</v>
      </c>
      <c r="G2266" s="381" t="s">
        <v>395</v>
      </c>
      <c r="H2266" s="100" t="s">
        <v>653</v>
      </c>
      <c r="I2266" s="381" t="s">
        <v>505</v>
      </c>
      <c r="J2266" s="382">
        <v>400.17</v>
      </c>
      <c r="K2266" s="382">
        <v>200.17</v>
      </c>
      <c r="L2266" s="191" t="str">
        <f t="shared" si="1654"/>
        <v>875207300701011004001085329001</v>
      </c>
      <c r="M2266" s="192">
        <f t="array" ref="M2266">IF(COUNT(SEARCH(Удалить_Роспись_КВСР,$B2266)*SEARCH(Удалить_Роспись_ПБС,$C2266)*SEARCH(Удалить_Роспись_КФСР, $D2266)*SEARCH(Удалить_Роспись_КЦСР,$E2266)*SEARCH(Удалить_Роспись_КВР,$F2266)*SEARCH(Удалить_Роспись_ЭК,$H2266)*SEARCH(Удалить_Роспись_КР,$I2266))&gt;0,0,1)</f>
        <v>0</v>
      </c>
      <c r="N2266" s="192">
        <v>0</v>
      </c>
      <c r="O2266" s="192" t="str">
        <f t="shared" si="1655"/>
        <v/>
      </c>
      <c r="P2266" s="192" t="str">
        <f t="shared" si="1696"/>
        <v/>
      </c>
      <c r="Q2266" s="300" t="str">
        <f t="shared" si="1656"/>
        <v/>
      </c>
      <c r="R2266" s="300" t="str">
        <f t="shared" si="1657"/>
        <v/>
      </c>
      <c r="S2266" s="300" t="str">
        <f t="shared" si="1658"/>
        <v/>
      </c>
      <c r="T2266" s="192" t="str">
        <f t="shared" si="1659"/>
        <v/>
      </c>
      <c r="U2266" s="303" t="str">
        <f t="shared" si="1660"/>
        <v/>
      </c>
      <c r="V2266" s="300" t="str">
        <f t="shared" si="1661"/>
        <v/>
      </c>
      <c r="W2266" s="192" t="str">
        <f t="shared" si="1662"/>
        <v/>
      </c>
      <c r="X2266" s="303" t="str">
        <f t="shared" si="1663"/>
        <v/>
      </c>
      <c r="Y2266" s="300" t="str">
        <f t="shared" si="1664"/>
        <v/>
      </c>
      <c r="Z2266" s="300" t="str">
        <f t="shared" si="1665"/>
        <v/>
      </c>
      <c r="AA2266" s="303" t="str">
        <f t="shared" si="1666"/>
        <v/>
      </c>
      <c r="AB2266" s="300" t="str">
        <f t="shared" si="1667"/>
        <v/>
      </c>
      <c r="AC2266" s="300" t="str">
        <f t="shared" si="1668"/>
        <v/>
      </c>
      <c r="AD2266" s="300" t="str">
        <f t="shared" si="1669"/>
        <v/>
      </c>
      <c r="AE2266" s="192" t="str">
        <f t="shared" si="1670"/>
        <v/>
      </c>
      <c r="AF2266" s="192" t="str">
        <f t="shared" si="1671"/>
        <v/>
      </c>
      <c r="AG2266" s="192"/>
      <c r="AJ2266" s="300" t="str">
        <f t="shared" si="1672"/>
        <v/>
      </c>
      <c r="AK2266" s="300" t="str">
        <f t="shared" si="1673"/>
        <v/>
      </c>
      <c r="AL2266" s="300" t="str">
        <f t="shared" si="1674"/>
        <v/>
      </c>
      <c r="AM2266" s="300" t="str">
        <f t="shared" si="1675"/>
        <v/>
      </c>
      <c r="AN2266" s="300" t="str">
        <f t="shared" si="1676"/>
        <v/>
      </c>
      <c r="AO2266" s="300" t="str">
        <f t="shared" si="1677"/>
        <v/>
      </c>
      <c r="AP2266" s="300" t="str">
        <f t="shared" si="1678"/>
        <v/>
      </c>
      <c r="AQ2266" s="300" t="str">
        <f t="shared" si="1679"/>
        <v/>
      </c>
      <c r="AR2266" s="306" t="str">
        <f t="shared" si="1680"/>
        <v/>
      </c>
      <c r="AS2266" s="300" t="str">
        <f t="shared" si="1681"/>
        <v/>
      </c>
      <c r="AT2266" s="300" t="str">
        <f t="shared" si="1682"/>
        <v/>
      </c>
      <c r="AU2266" s="192" t="str">
        <f t="shared" si="1683"/>
        <v>рбс</v>
      </c>
      <c r="AV2266" s="192" t="str">
        <f t="shared" si="1684"/>
        <v>рбс87520730общпро</v>
      </c>
      <c r="AW2266" s="191">
        <f t="shared" si="1685"/>
        <v>0</v>
      </c>
      <c r="AX2266" s="191">
        <f t="shared" si="1686"/>
        <v>0</v>
      </c>
      <c r="AY2266" s="191">
        <f t="shared" si="1687"/>
        <v>0</v>
      </c>
      <c r="AZ2266" s="191">
        <f t="shared" si="1688"/>
        <v>0</v>
      </c>
      <c r="BA2266" s="193">
        <f t="shared" si="1689"/>
        <v>1</v>
      </c>
      <c r="BB2266" s="193">
        <f t="shared" si="1690"/>
        <v>1</v>
      </c>
      <c r="BC2266" s="193">
        <f t="shared" si="1691"/>
        <v>1</v>
      </c>
      <c r="BD2266" s="191">
        <f t="shared" si="1651"/>
        <v>0</v>
      </c>
      <c r="BE2266" s="191">
        <f t="shared" si="1692"/>
        <v>0</v>
      </c>
      <c r="BF2266" s="210">
        <f t="shared" si="1693"/>
        <v>0</v>
      </c>
      <c r="BG2266" s="211">
        <f t="shared" si="1694"/>
        <v>0</v>
      </c>
      <c r="BH2266" s="289" t="str">
        <f t="shared" si="1697"/>
        <v>875</v>
      </c>
      <c r="BI2266" s="289" t="str">
        <f t="shared" si="1698"/>
        <v>0701</v>
      </c>
      <c r="BJ2266" s="284" t="s">
        <v>592</v>
      </c>
      <c r="BK2266" s="284" t="s">
        <v>586</v>
      </c>
      <c r="BL2266" s="233" t="str">
        <f t="shared" si="1695"/>
        <v/>
      </c>
    </row>
    <row r="2267" spans="1:64" ht="12" customHeight="1">
      <c r="A2267" s="333" t="s">
        <v>792</v>
      </c>
      <c r="B2267" s="381" t="s">
        <v>327</v>
      </c>
      <c r="C2267" s="333" t="s">
        <v>793</v>
      </c>
      <c r="D2267" s="381" t="s">
        <v>316</v>
      </c>
      <c r="E2267" s="381" t="s">
        <v>1444</v>
      </c>
      <c r="F2267" s="381" t="s">
        <v>608</v>
      </c>
      <c r="G2267" s="381" t="s">
        <v>385</v>
      </c>
      <c r="H2267" s="100" t="s">
        <v>653</v>
      </c>
      <c r="I2267" s="381" t="s">
        <v>505</v>
      </c>
      <c r="J2267" s="382">
        <v>560990</v>
      </c>
      <c r="K2267" s="382">
        <v>466923.65</v>
      </c>
      <c r="L2267" s="191" t="str">
        <f t="shared" si="1654"/>
        <v>875207300701011004101011121101</v>
      </c>
      <c r="M2267" s="192">
        <f t="array" ref="M2267">IF(COUNT(SEARCH(Удалить_Роспись_КВСР,$B2267)*SEARCH(Удалить_Роспись_ПБС,$C2267)*SEARCH(Удалить_Роспись_КФСР, $D2267)*SEARCH(Удалить_Роспись_КЦСР,$E2267)*SEARCH(Удалить_Роспись_КВР,$F2267)*SEARCH(Удалить_Роспись_ЭК,$H2267)*SEARCH(Удалить_Роспись_КР,$I2267))&gt;0,0,1)</f>
        <v>0</v>
      </c>
      <c r="N2267" s="192">
        <v>0</v>
      </c>
      <c r="O2267" s="192" t="str">
        <f t="shared" si="1655"/>
        <v/>
      </c>
      <c r="P2267" s="192" t="str">
        <f t="shared" si="1696"/>
        <v/>
      </c>
      <c r="Q2267" s="300" t="str">
        <f t="shared" si="1656"/>
        <v/>
      </c>
      <c r="R2267" s="300" t="str">
        <f t="shared" si="1657"/>
        <v/>
      </c>
      <c r="S2267" s="300" t="str">
        <f t="shared" si="1658"/>
        <v/>
      </c>
      <c r="T2267" s="192" t="str">
        <f t="shared" si="1659"/>
        <v/>
      </c>
      <c r="U2267" s="303" t="str">
        <f t="shared" si="1660"/>
        <v/>
      </c>
      <c r="V2267" s="300" t="str">
        <f t="shared" si="1661"/>
        <v/>
      </c>
      <c r="W2267" s="192" t="str">
        <f t="shared" si="1662"/>
        <v/>
      </c>
      <c r="X2267" s="303" t="str">
        <f t="shared" si="1663"/>
        <v/>
      </c>
      <c r="Y2267" s="300" t="str">
        <f t="shared" si="1664"/>
        <v/>
      </c>
      <c r="Z2267" s="300" t="str">
        <f t="shared" si="1665"/>
        <v/>
      </c>
      <c r="AA2267" s="303" t="str">
        <f t="shared" si="1666"/>
        <v/>
      </c>
      <c r="AB2267" s="300" t="str">
        <f t="shared" si="1667"/>
        <v/>
      </c>
      <c r="AC2267" s="300" t="str">
        <f t="shared" si="1668"/>
        <v/>
      </c>
      <c r="AD2267" s="300" t="str">
        <f t="shared" si="1669"/>
        <v/>
      </c>
      <c r="AE2267" s="192" t="str">
        <f t="shared" si="1670"/>
        <v/>
      </c>
      <c r="AF2267" s="192" t="str">
        <f t="shared" si="1671"/>
        <v/>
      </c>
      <c r="AG2267" s="192"/>
      <c r="AJ2267" s="300" t="str">
        <f t="shared" si="1672"/>
        <v/>
      </c>
      <c r="AK2267" s="300" t="str">
        <f t="shared" si="1673"/>
        <v/>
      </c>
      <c r="AL2267" s="300" t="str">
        <f t="shared" si="1674"/>
        <v/>
      </c>
      <c r="AM2267" s="300" t="str">
        <f t="shared" si="1675"/>
        <v/>
      </c>
      <c r="AN2267" s="300" t="str">
        <f t="shared" si="1676"/>
        <v/>
      </c>
      <c r="AO2267" s="300" t="str">
        <f t="shared" si="1677"/>
        <v/>
      </c>
      <c r="AP2267" s="300" t="str">
        <f t="shared" si="1678"/>
        <v/>
      </c>
      <c r="AQ2267" s="300" t="str">
        <f t="shared" si="1679"/>
        <v/>
      </c>
      <c r="AR2267" s="306" t="str">
        <f t="shared" si="1680"/>
        <v/>
      </c>
      <c r="AS2267" s="300" t="str">
        <f t="shared" si="1681"/>
        <v/>
      </c>
      <c r="AT2267" s="300" t="str">
        <f t="shared" si="1682"/>
        <v/>
      </c>
      <c r="AU2267" s="192" t="str">
        <f t="shared" si="1683"/>
        <v>рбс</v>
      </c>
      <c r="AV2267" s="192" t="str">
        <f t="shared" si="1684"/>
        <v>рбс87520730общопл</v>
      </c>
      <c r="AW2267" s="191">
        <f t="shared" si="1685"/>
        <v>0</v>
      </c>
      <c r="AX2267" s="191">
        <f t="shared" si="1686"/>
        <v>0</v>
      </c>
      <c r="AY2267" s="191">
        <f t="shared" si="1687"/>
        <v>0</v>
      </c>
      <c r="AZ2267" s="191">
        <f t="shared" si="1688"/>
        <v>0</v>
      </c>
      <c r="BA2267" s="193">
        <f t="shared" si="1689"/>
        <v>1</v>
      </c>
      <c r="BB2267" s="193">
        <f t="shared" si="1690"/>
        <v>1</v>
      </c>
      <c r="BC2267" s="193">
        <f t="shared" si="1691"/>
        <v>1</v>
      </c>
      <c r="BD2267" s="191">
        <f t="shared" si="1651"/>
        <v>0</v>
      </c>
      <c r="BE2267" s="191">
        <f t="shared" si="1692"/>
        <v>0</v>
      </c>
      <c r="BF2267" s="210">
        <f t="shared" si="1693"/>
        <v>0</v>
      </c>
      <c r="BG2267" s="211">
        <f t="shared" si="1694"/>
        <v>0</v>
      </c>
      <c r="BH2267" s="289" t="str">
        <f t="shared" si="1697"/>
        <v>875</v>
      </c>
      <c r="BI2267" s="289" t="str">
        <f t="shared" si="1698"/>
        <v>0701</v>
      </c>
      <c r="BJ2267" s="284" t="s">
        <v>592</v>
      </c>
      <c r="BK2267" s="284" t="s">
        <v>586</v>
      </c>
      <c r="BL2267" s="233" t="str">
        <f t="shared" si="1695"/>
        <v/>
      </c>
    </row>
    <row r="2268" spans="1:64" ht="12" customHeight="1">
      <c r="A2268" s="333" t="s">
        <v>792</v>
      </c>
      <c r="B2268" s="381" t="s">
        <v>327</v>
      </c>
      <c r="C2268" s="333" t="s">
        <v>793</v>
      </c>
      <c r="D2268" s="381" t="s">
        <v>316</v>
      </c>
      <c r="E2268" s="381" t="s">
        <v>1444</v>
      </c>
      <c r="F2268" s="381" t="s">
        <v>902</v>
      </c>
      <c r="G2268" s="381" t="s">
        <v>387</v>
      </c>
      <c r="H2268" s="100" t="s">
        <v>653</v>
      </c>
      <c r="I2268" s="381" t="s">
        <v>505</v>
      </c>
      <c r="J2268" s="382">
        <v>152887.78</v>
      </c>
      <c r="K2268" s="382">
        <v>131355.09</v>
      </c>
      <c r="L2268" s="191" t="str">
        <f t="shared" si="1654"/>
        <v>875207300701011004101011921301</v>
      </c>
      <c r="M2268" s="192">
        <f t="array" ref="M2268">IF(COUNT(SEARCH(Удалить_Роспись_КВСР,$B2268)*SEARCH(Удалить_Роспись_ПБС,$C2268)*SEARCH(Удалить_Роспись_КФСР, $D2268)*SEARCH(Удалить_Роспись_КЦСР,$E2268)*SEARCH(Удалить_Роспись_КВР,$F2268)*SEARCH(Удалить_Роспись_ЭК,$H2268)*SEARCH(Удалить_Роспись_КР,$I2268))&gt;0,0,1)</f>
        <v>0</v>
      </c>
      <c r="N2268" s="192">
        <v>0</v>
      </c>
      <c r="O2268" s="192" t="str">
        <f t="shared" si="1655"/>
        <v/>
      </c>
      <c r="P2268" s="192" t="str">
        <f t="shared" si="1696"/>
        <v/>
      </c>
      <c r="Q2268" s="300" t="str">
        <f t="shared" si="1656"/>
        <v/>
      </c>
      <c r="R2268" s="300" t="str">
        <f t="shared" si="1657"/>
        <v/>
      </c>
      <c r="S2268" s="300" t="str">
        <f t="shared" si="1658"/>
        <v/>
      </c>
      <c r="T2268" s="192" t="str">
        <f t="shared" si="1659"/>
        <v/>
      </c>
      <c r="U2268" s="303" t="str">
        <f t="shared" si="1660"/>
        <v/>
      </c>
      <c r="V2268" s="300" t="str">
        <f t="shared" si="1661"/>
        <v/>
      </c>
      <c r="W2268" s="192" t="str">
        <f t="shared" si="1662"/>
        <v/>
      </c>
      <c r="X2268" s="303" t="str">
        <f t="shared" si="1663"/>
        <v/>
      </c>
      <c r="Y2268" s="300" t="str">
        <f t="shared" si="1664"/>
        <v/>
      </c>
      <c r="Z2268" s="300" t="str">
        <f t="shared" si="1665"/>
        <v/>
      </c>
      <c r="AA2268" s="303" t="str">
        <f t="shared" si="1666"/>
        <v/>
      </c>
      <c r="AB2268" s="300" t="str">
        <f t="shared" si="1667"/>
        <v/>
      </c>
      <c r="AC2268" s="300" t="str">
        <f t="shared" si="1668"/>
        <v/>
      </c>
      <c r="AD2268" s="300" t="str">
        <f t="shared" si="1669"/>
        <v/>
      </c>
      <c r="AE2268" s="192" t="str">
        <f t="shared" si="1670"/>
        <v/>
      </c>
      <c r="AF2268" s="192" t="str">
        <f t="shared" si="1671"/>
        <v/>
      </c>
      <c r="AG2268" s="192"/>
      <c r="AJ2268" s="300" t="str">
        <f t="shared" si="1672"/>
        <v/>
      </c>
      <c r="AK2268" s="300" t="str">
        <f t="shared" si="1673"/>
        <v/>
      </c>
      <c r="AL2268" s="300" t="str">
        <f t="shared" si="1674"/>
        <v/>
      </c>
      <c r="AM2268" s="300" t="str">
        <f t="shared" si="1675"/>
        <v/>
      </c>
      <c r="AN2268" s="300" t="str">
        <f t="shared" si="1676"/>
        <v/>
      </c>
      <c r="AO2268" s="300" t="str">
        <f t="shared" si="1677"/>
        <v/>
      </c>
      <c r="AP2268" s="300" t="str">
        <f t="shared" si="1678"/>
        <v/>
      </c>
      <c r="AQ2268" s="300" t="str">
        <f t="shared" si="1679"/>
        <v/>
      </c>
      <c r="AR2268" s="306" t="str">
        <f t="shared" si="1680"/>
        <v/>
      </c>
      <c r="AS2268" s="300" t="str">
        <f t="shared" si="1681"/>
        <v/>
      </c>
      <c r="AT2268" s="300" t="str">
        <f t="shared" si="1682"/>
        <v/>
      </c>
      <c r="AU2268" s="192" t="str">
        <f t="shared" si="1683"/>
        <v>рбс</v>
      </c>
      <c r="AV2268" s="192" t="str">
        <f t="shared" si="1684"/>
        <v>рбс87520730общопл</v>
      </c>
      <c r="AW2268" s="191">
        <f t="shared" si="1685"/>
        <v>0</v>
      </c>
      <c r="AX2268" s="191">
        <f t="shared" si="1686"/>
        <v>0</v>
      </c>
      <c r="AY2268" s="191">
        <f t="shared" si="1687"/>
        <v>0</v>
      </c>
      <c r="AZ2268" s="191">
        <f t="shared" si="1688"/>
        <v>0</v>
      </c>
      <c r="BA2268" s="193">
        <f t="shared" si="1689"/>
        <v>1</v>
      </c>
      <c r="BB2268" s="193">
        <f t="shared" si="1690"/>
        <v>1</v>
      </c>
      <c r="BC2268" s="193">
        <f t="shared" si="1691"/>
        <v>1</v>
      </c>
      <c r="BD2268" s="191">
        <f t="shared" si="1651"/>
        <v>0</v>
      </c>
      <c r="BE2268" s="191">
        <f t="shared" si="1692"/>
        <v>0</v>
      </c>
      <c r="BF2268" s="210">
        <f t="shared" si="1693"/>
        <v>0</v>
      </c>
      <c r="BG2268" s="211">
        <f t="shared" si="1694"/>
        <v>0</v>
      </c>
      <c r="BH2268" s="289" t="str">
        <f t="shared" si="1697"/>
        <v>875</v>
      </c>
      <c r="BI2268" s="289" t="str">
        <f t="shared" si="1698"/>
        <v>0701</v>
      </c>
      <c r="BJ2268" s="284" t="s">
        <v>592</v>
      </c>
      <c r="BK2268" s="284" t="s">
        <v>586</v>
      </c>
      <c r="BL2268" s="233" t="str">
        <f t="shared" si="1695"/>
        <v/>
      </c>
    </row>
    <row r="2269" spans="1:64" ht="12" customHeight="1">
      <c r="A2269" s="333" t="s">
        <v>792</v>
      </c>
      <c r="B2269" s="381" t="s">
        <v>327</v>
      </c>
      <c r="C2269" s="333" t="s">
        <v>793</v>
      </c>
      <c r="D2269" s="381" t="s">
        <v>316</v>
      </c>
      <c r="E2269" s="381" t="s">
        <v>1445</v>
      </c>
      <c r="F2269" s="381" t="s">
        <v>589</v>
      </c>
      <c r="G2269" s="381" t="s">
        <v>386</v>
      </c>
      <c r="H2269" s="100" t="s">
        <v>653</v>
      </c>
      <c r="I2269" s="381" t="s">
        <v>505</v>
      </c>
      <c r="J2269" s="382">
        <v>21216.9</v>
      </c>
      <c r="K2269" s="382">
        <v>0</v>
      </c>
      <c r="L2269" s="191" t="str">
        <f t="shared" si="1654"/>
        <v>875207300701011004701011221201</v>
      </c>
      <c r="M2269" s="192">
        <f t="array" ref="M2269">IF(COUNT(SEARCH(Удалить_Роспись_КВСР,$B2269)*SEARCH(Удалить_Роспись_ПБС,$C2269)*SEARCH(Удалить_Роспись_КФСР, $D2269)*SEARCH(Удалить_Роспись_КЦСР,$E2269)*SEARCH(Удалить_Роспись_КВР,$F2269)*SEARCH(Удалить_Роспись_ЭК,$H2269)*SEARCH(Удалить_Роспись_КР,$I2269))&gt;0,0,1)</f>
        <v>0</v>
      </c>
      <c r="N2269" s="192">
        <f>IF(COUNT(SEARCH(Удалить_Индекс_КВСР,$B2269)*SEARCH(Удалить_Индекс_ПБС,$C2269)*SEARCH(Удалить_Индекс_КФСР,$D2269)*SEARCH(Удалить_Индекс_КЦСР,$E2269)*SEARCH(Удалить_Индекс_КВР,$F2269)*SEARCH(Удалить_Индекс_ЭК,$H2269)*SEARCH(Удалить_Индекс_КР,$I2269))&gt;0,0,1)</f>
        <v>1</v>
      </c>
      <c r="O2269" s="192" t="str">
        <f t="shared" si="1655"/>
        <v/>
      </c>
      <c r="P2269" s="192" t="str">
        <f t="shared" si="1696"/>
        <v/>
      </c>
      <c r="Q2269" s="300" t="str">
        <f t="shared" si="1656"/>
        <v/>
      </c>
      <c r="R2269" s="300" t="str">
        <f t="shared" si="1657"/>
        <v/>
      </c>
      <c r="S2269" s="300" t="str">
        <f t="shared" si="1658"/>
        <v/>
      </c>
      <c r="T2269" s="192" t="str">
        <f t="shared" si="1659"/>
        <v/>
      </c>
      <c r="U2269" s="303" t="str">
        <f t="shared" si="1660"/>
        <v/>
      </c>
      <c r="V2269" s="300" t="str">
        <f t="shared" si="1661"/>
        <v/>
      </c>
      <c r="W2269" s="192" t="str">
        <f t="shared" si="1662"/>
        <v/>
      </c>
      <c r="X2269" s="303" t="str">
        <f t="shared" si="1663"/>
        <v/>
      </c>
      <c r="Y2269" s="300" t="str">
        <f t="shared" si="1664"/>
        <v/>
      </c>
      <c r="Z2269" s="300" t="str">
        <f t="shared" si="1665"/>
        <v/>
      </c>
      <c r="AA2269" s="303" t="str">
        <f t="shared" si="1666"/>
        <v/>
      </c>
      <c r="AB2269" s="300" t="str">
        <f t="shared" si="1667"/>
        <v/>
      </c>
      <c r="AC2269" s="300" t="str">
        <f t="shared" si="1668"/>
        <v/>
      </c>
      <c r="AD2269" s="300" t="str">
        <f t="shared" si="1669"/>
        <v/>
      </c>
      <c r="AE2269" s="192" t="str">
        <f t="shared" si="1670"/>
        <v/>
      </c>
      <c r="AF2269" s="192" t="str">
        <f t="shared" si="1671"/>
        <v/>
      </c>
      <c r="AG2269" s="192"/>
      <c r="AJ2269" s="300" t="str">
        <f t="shared" si="1672"/>
        <v/>
      </c>
      <c r="AK2269" s="300" t="str">
        <f t="shared" si="1673"/>
        <v/>
      </c>
      <c r="AL2269" s="300" t="str">
        <f t="shared" si="1674"/>
        <v/>
      </c>
      <c r="AM2269" s="300" t="str">
        <f t="shared" si="1675"/>
        <v/>
      </c>
      <c r="AN2269" s="300" t="str">
        <f t="shared" si="1676"/>
        <v/>
      </c>
      <c r="AO2269" s="300" t="str">
        <f t="shared" si="1677"/>
        <v/>
      </c>
      <c r="AP2269" s="300" t="str">
        <f t="shared" si="1678"/>
        <v/>
      </c>
      <c r="AQ2269" s="300" t="str">
        <f t="shared" si="1679"/>
        <v/>
      </c>
      <c r="AR2269" s="306" t="str">
        <f t="shared" si="1680"/>
        <v/>
      </c>
      <c r="AS2269" s="300" t="str">
        <f t="shared" si="1681"/>
        <v/>
      </c>
      <c r="AT2269" s="300" t="str">
        <f t="shared" si="1682"/>
        <v/>
      </c>
      <c r="AU2269" s="192" t="str">
        <f t="shared" si="1683"/>
        <v>рбс</v>
      </c>
      <c r="AV2269" s="192" t="str">
        <f t="shared" si="1684"/>
        <v>рбс87520730общпро</v>
      </c>
      <c r="AW2269" s="191">
        <f t="shared" si="1685"/>
        <v>0</v>
      </c>
      <c r="AX2269" s="191">
        <f t="shared" si="1686"/>
        <v>0</v>
      </c>
      <c r="AY2269" s="191">
        <f t="shared" si="1687"/>
        <v>21216.9</v>
      </c>
      <c r="AZ2269" s="191">
        <f t="shared" si="1688"/>
        <v>0</v>
      </c>
      <c r="BA2269" s="193">
        <f t="shared" si="1689"/>
        <v>1</v>
      </c>
      <c r="BB2269" s="193">
        <f t="shared" si="1690"/>
        <v>1</v>
      </c>
      <c r="BC2269" s="193">
        <f t="shared" si="1691"/>
        <v>1</v>
      </c>
      <c r="BD2269" s="191">
        <f t="shared" si="1651"/>
        <v>21216.9</v>
      </c>
      <c r="BE2269" s="191">
        <f t="shared" si="1692"/>
        <v>0</v>
      </c>
      <c r="BF2269" s="210">
        <f t="shared" si="1693"/>
        <v>21216.9</v>
      </c>
      <c r="BG2269" s="211">
        <f t="shared" si="1694"/>
        <v>21216.9</v>
      </c>
      <c r="BH2269" s="289" t="str">
        <f t="shared" si="1697"/>
        <v>875</v>
      </c>
      <c r="BI2269" s="289" t="str">
        <f t="shared" si="1698"/>
        <v>0701</v>
      </c>
      <c r="BJ2269" s="284" t="s">
        <v>592</v>
      </c>
      <c r="BK2269" s="284" t="s">
        <v>586</v>
      </c>
      <c r="BL2269" s="233" t="str">
        <f t="shared" si="1695"/>
        <v/>
      </c>
    </row>
    <row r="2270" spans="1:64" ht="12" customHeight="1">
      <c r="A2270" s="333" t="s">
        <v>792</v>
      </c>
      <c r="B2270" s="381" t="s">
        <v>327</v>
      </c>
      <c r="C2270" s="333" t="s">
        <v>793</v>
      </c>
      <c r="D2270" s="381" t="s">
        <v>316</v>
      </c>
      <c r="E2270" s="381" t="s">
        <v>1447</v>
      </c>
      <c r="F2270" s="381" t="s">
        <v>586</v>
      </c>
      <c r="G2270" s="381" t="s">
        <v>397</v>
      </c>
      <c r="H2270" s="100" t="s">
        <v>653</v>
      </c>
      <c r="I2270" s="381" t="s">
        <v>505</v>
      </c>
      <c r="J2270" s="382">
        <v>150820.45000000001</v>
      </c>
      <c r="K2270" s="382">
        <v>77000</v>
      </c>
      <c r="L2270" s="191" t="str">
        <f t="shared" si="1654"/>
        <v>875207300701011004П01024434001</v>
      </c>
      <c r="M2270" s="192">
        <f t="array" ref="M2270">IF(COUNT(SEARCH(Удалить_Роспись_КВСР,$B2270)*SEARCH(Удалить_Роспись_ПБС,$C2270)*SEARCH(Удалить_Роспись_КФСР, $D2270)*SEARCH(Удалить_Роспись_КЦСР,$E2270)*SEARCH(Удалить_Роспись_КВР,$F2270)*SEARCH(Удалить_Роспись_ЭК,$H2270)*SEARCH(Удалить_Роспись_КР,$I2270))&gt;0,0,1)</f>
        <v>0</v>
      </c>
      <c r="N2270" s="192">
        <f>IF(COUNT(SEARCH(Удалить_Индекс_КВСР,$B2270)*SEARCH(Удалить_Индекс_ПБС,$C2270)*SEARCH(Удалить_Индекс_КФСР,$D2270)*SEARCH(Удалить_Индекс_КЦСР,$E2270)*SEARCH(Удалить_Индекс_КВР,$F2270)*SEARCH(Удалить_Индекс_ЭК,$H2270)*SEARCH(Удалить_Индекс_КР,$I2270))&gt;0,0,1)</f>
        <v>1</v>
      </c>
      <c r="O2270" s="192" t="str">
        <f t="shared" si="1655"/>
        <v/>
      </c>
      <c r="P2270" s="192" t="str">
        <f t="shared" si="1696"/>
        <v/>
      </c>
      <c r="Q2270" s="300" t="str">
        <f t="shared" si="1656"/>
        <v/>
      </c>
      <c r="R2270" s="300" t="str">
        <f t="shared" si="1657"/>
        <v/>
      </c>
      <c r="S2270" s="300" t="str">
        <f t="shared" si="1658"/>
        <v/>
      </c>
      <c r="T2270" s="192" t="str">
        <f t="shared" si="1659"/>
        <v/>
      </c>
      <c r="U2270" s="303" t="str">
        <f t="shared" si="1660"/>
        <v/>
      </c>
      <c r="V2270" s="300" t="str">
        <f t="shared" si="1661"/>
        <v/>
      </c>
      <c r="W2270" s="192" t="str">
        <f t="shared" si="1662"/>
        <v/>
      </c>
      <c r="X2270" s="303" t="str">
        <f t="shared" si="1663"/>
        <v/>
      </c>
      <c r="Y2270" s="300" t="str">
        <f t="shared" si="1664"/>
        <v/>
      </c>
      <c r="Z2270" s="300" t="str">
        <f t="shared" si="1665"/>
        <v/>
      </c>
      <c r="AA2270" s="303" t="str">
        <f t="shared" si="1666"/>
        <v/>
      </c>
      <c r="AB2270" s="300" t="str">
        <f t="shared" si="1667"/>
        <v/>
      </c>
      <c r="AC2270" s="300" t="str">
        <f t="shared" si="1668"/>
        <v/>
      </c>
      <c r="AD2270" s="300" t="str">
        <f t="shared" si="1669"/>
        <v/>
      </c>
      <c r="AE2270" s="192" t="str">
        <f t="shared" si="1670"/>
        <v/>
      </c>
      <c r="AF2270" s="192" t="str">
        <f t="shared" si="1671"/>
        <v/>
      </c>
      <c r="AG2270" s="192"/>
      <c r="AJ2270" s="300" t="str">
        <f t="shared" si="1672"/>
        <v/>
      </c>
      <c r="AK2270" s="300" t="str">
        <f t="shared" si="1673"/>
        <v/>
      </c>
      <c r="AL2270" s="300" t="str">
        <f t="shared" si="1674"/>
        <v/>
      </c>
      <c r="AM2270" s="300" t="str">
        <f t="shared" si="1675"/>
        <v/>
      </c>
      <c r="AN2270" s="300" t="str">
        <f t="shared" si="1676"/>
        <v/>
      </c>
      <c r="AO2270" s="300" t="str">
        <f t="shared" si="1677"/>
        <v/>
      </c>
      <c r="AP2270" s="300" t="str">
        <f t="shared" si="1678"/>
        <v/>
      </c>
      <c r="AQ2270" s="300" t="str">
        <f t="shared" si="1679"/>
        <v/>
      </c>
      <c r="AR2270" s="306" t="str">
        <f t="shared" si="1680"/>
        <v/>
      </c>
      <c r="AS2270" s="300" t="str">
        <f t="shared" si="1681"/>
        <v/>
      </c>
      <c r="AT2270" s="300" t="str">
        <f t="shared" si="1682"/>
        <v/>
      </c>
      <c r="AU2270" s="192" t="str">
        <f t="shared" si="1683"/>
        <v>рбс</v>
      </c>
      <c r="AV2270" s="192" t="str">
        <f t="shared" si="1684"/>
        <v>рбс87520730общпро</v>
      </c>
      <c r="AW2270" s="191">
        <f t="shared" si="1685"/>
        <v>0</v>
      </c>
      <c r="AX2270" s="191">
        <f t="shared" si="1686"/>
        <v>0</v>
      </c>
      <c r="AY2270" s="191">
        <f t="shared" si="1687"/>
        <v>150820.45000000001</v>
      </c>
      <c r="AZ2270" s="191">
        <f t="shared" si="1688"/>
        <v>77000</v>
      </c>
      <c r="BA2270" s="193">
        <f t="shared" si="1689"/>
        <v>1</v>
      </c>
      <c r="BB2270" s="193">
        <f t="shared" si="1690"/>
        <v>1</v>
      </c>
      <c r="BC2270" s="193">
        <f t="shared" si="1691"/>
        <v>1</v>
      </c>
      <c r="BD2270" s="191">
        <f t="shared" si="1651"/>
        <v>150820.45000000001</v>
      </c>
      <c r="BE2270" s="191">
        <f t="shared" si="1692"/>
        <v>77000</v>
      </c>
      <c r="BF2270" s="210">
        <f t="shared" si="1693"/>
        <v>150820.45000000001</v>
      </c>
      <c r="BG2270" s="211">
        <f t="shared" si="1694"/>
        <v>150820.45000000001</v>
      </c>
      <c r="BH2270" s="289"/>
      <c r="BI2270" s="289"/>
      <c r="BJ2270" s="228"/>
      <c r="BK2270" s="228"/>
      <c r="BL2270" s="233" t="str">
        <f t="shared" si="1695"/>
        <v/>
      </c>
    </row>
    <row r="2271" spans="1:64" ht="12" customHeight="1">
      <c r="A2271" s="333" t="s">
        <v>792</v>
      </c>
      <c r="B2271" s="381" t="s">
        <v>327</v>
      </c>
      <c r="C2271" s="333" t="s">
        <v>793</v>
      </c>
      <c r="D2271" s="381" t="s">
        <v>316</v>
      </c>
      <c r="E2271" s="381" t="s">
        <v>1449</v>
      </c>
      <c r="F2271" s="381" t="s">
        <v>586</v>
      </c>
      <c r="G2271" s="381" t="s">
        <v>393</v>
      </c>
      <c r="H2271" s="100" t="s">
        <v>653</v>
      </c>
      <c r="I2271" s="381" t="s">
        <v>505</v>
      </c>
      <c r="J2271" s="382">
        <v>425176</v>
      </c>
      <c r="K2271" s="382">
        <v>305026.55</v>
      </c>
      <c r="L2271" s="191" t="str">
        <f t="shared" si="1654"/>
        <v>875207300701011004Э01024422301</v>
      </c>
      <c r="M2271" s="192">
        <f t="array" ref="M2271">IF(COUNT(SEARCH(Удалить_Роспись_КВСР,$B2271)*SEARCH(Удалить_Роспись_ПБС,$C2271)*SEARCH(Удалить_Роспись_КФСР, $D2271)*SEARCH(Удалить_Роспись_КЦСР,$E2271)*SEARCH(Удалить_Роспись_КВР,$F2271)*SEARCH(Удалить_Роспись_ЭК,$H2271)*SEARCH(Удалить_Роспись_КР,$I2271))&gt;0,0,1)</f>
        <v>0</v>
      </c>
      <c r="N2271" s="192">
        <f>IF(COUNT(SEARCH(Удалить_Индекс_КВСР,$B2271)*SEARCH(Удалить_Индекс_ПБС,$C2271)*SEARCH(Удалить_Индекс_КФСР,$D2271)*SEARCH(Удалить_Индекс_КЦСР,$E2271)*SEARCH(Удалить_Индекс_КВР,$F2271)*SEARCH(Удалить_Индекс_ЭК,$H2271)*SEARCH(Удалить_Индекс_КР,$I2271))&gt;0,0,1)</f>
        <v>1</v>
      </c>
      <c r="O2271" s="192" t="str">
        <f t="shared" si="1655"/>
        <v/>
      </c>
      <c r="P2271" s="192" t="str">
        <f t="shared" si="1696"/>
        <v/>
      </c>
      <c r="Q2271" s="300" t="str">
        <f t="shared" si="1656"/>
        <v/>
      </c>
      <c r="R2271" s="300" t="str">
        <f t="shared" si="1657"/>
        <v/>
      </c>
      <c r="S2271" s="300" t="str">
        <f t="shared" si="1658"/>
        <v/>
      </c>
      <c r="T2271" s="192" t="str">
        <f t="shared" si="1659"/>
        <v/>
      </c>
      <c r="U2271" s="303" t="str">
        <f t="shared" si="1660"/>
        <v/>
      </c>
      <c r="V2271" s="300" t="str">
        <f t="shared" si="1661"/>
        <v/>
      </c>
      <c r="W2271" s="192" t="str">
        <f t="shared" si="1662"/>
        <v/>
      </c>
      <c r="X2271" s="303" t="str">
        <f t="shared" si="1663"/>
        <v/>
      </c>
      <c r="Y2271" s="300" t="str">
        <f t="shared" si="1664"/>
        <v/>
      </c>
      <c r="Z2271" s="300" t="str">
        <f t="shared" si="1665"/>
        <v/>
      </c>
      <c r="AA2271" s="303" t="str">
        <f t="shared" si="1666"/>
        <v/>
      </c>
      <c r="AB2271" s="300" t="str">
        <f t="shared" si="1667"/>
        <v/>
      </c>
      <c r="AC2271" s="300" t="str">
        <f t="shared" si="1668"/>
        <v/>
      </c>
      <c r="AD2271" s="300" t="str">
        <f t="shared" si="1669"/>
        <v/>
      </c>
      <c r="AE2271" s="192" t="str">
        <f t="shared" si="1670"/>
        <v/>
      </c>
      <c r="AF2271" s="192" t="str">
        <f t="shared" si="1671"/>
        <v/>
      </c>
      <c r="AG2271" s="192"/>
      <c r="AJ2271" s="300" t="str">
        <f t="shared" si="1672"/>
        <v/>
      </c>
      <c r="AK2271" s="300" t="str">
        <f t="shared" si="1673"/>
        <v/>
      </c>
      <c r="AL2271" s="300" t="str">
        <f t="shared" si="1674"/>
        <v/>
      </c>
      <c r="AM2271" s="300" t="str">
        <f t="shared" si="1675"/>
        <v/>
      </c>
      <c r="AN2271" s="300" t="str">
        <f t="shared" si="1676"/>
        <v/>
      </c>
      <c r="AO2271" s="300" t="str">
        <f t="shared" si="1677"/>
        <v/>
      </c>
      <c r="AP2271" s="300" t="str">
        <f t="shared" si="1678"/>
        <v/>
      </c>
      <c r="AQ2271" s="300" t="str">
        <f t="shared" si="1679"/>
        <v/>
      </c>
      <c r="AR2271" s="306" t="str">
        <f t="shared" si="1680"/>
        <v/>
      </c>
      <c r="AS2271" s="300" t="str">
        <f t="shared" si="1681"/>
        <v/>
      </c>
      <c r="AT2271" s="300" t="str">
        <f t="shared" si="1682"/>
        <v/>
      </c>
      <c r="AU2271" s="192" t="str">
        <f t="shared" si="1683"/>
        <v>рбс</v>
      </c>
      <c r="AV2271" s="192" t="str">
        <f t="shared" si="1684"/>
        <v>рбс87520730общком</v>
      </c>
      <c r="AW2271" s="191">
        <f t="shared" si="1685"/>
        <v>0</v>
      </c>
      <c r="AX2271" s="191">
        <f t="shared" si="1686"/>
        <v>0</v>
      </c>
      <c r="AY2271" s="191">
        <f t="shared" si="1687"/>
        <v>425176</v>
      </c>
      <c r="AZ2271" s="191">
        <f t="shared" si="1688"/>
        <v>305026.55</v>
      </c>
      <c r="BA2271" s="193">
        <f t="shared" si="1689"/>
        <v>1</v>
      </c>
      <c r="BB2271" s="193">
        <f t="shared" si="1690"/>
        <v>1</v>
      </c>
      <c r="BC2271" s="193">
        <f t="shared" si="1691"/>
        <v>1</v>
      </c>
      <c r="BD2271" s="191">
        <f t="shared" si="1651"/>
        <v>425176</v>
      </c>
      <c r="BE2271" s="191">
        <f t="shared" si="1692"/>
        <v>305026.55</v>
      </c>
      <c r="BF2271" s="210">
        <f t="shared" si="1693"/>
        <v>425176</v>
      </c>
      <c r="BG2271" s="211">
        <f t="shared" si="1694"/>
        <v>425176</v>
      </c>
      <c r="BH2271" s="289" t="str">
        <f>B2271</f>
        <v>875</v>
      </c>
      <c r="BI2271" s="289" t="str">
        <f>D2271</f>
        <v>0701</v>
      </c>
      <c r="BJ2271" s="284" t="s">
        <v>592</v>
      </c>
      <c r="BK2271" s="284" t="s">
        <v>586</v>
      </c>
      <c r="BL2271" s="233" t="str">
        <f t="shared" si="1695"/>
        <v/>
      </c>
    </row>
    <row r="2272" spans="1:64" ht="12" hidden="1" customHeight="1">
      <c r="A2272" s="333" t="s">
        <v>792</v>
      </c>
      <c r="B2272" s="381" t="s">
        <v>327</v>
      </c>
      <c r="C2272" s="333" t="s">
        <v>793</v>
      </c>
      <c r="D2272" s="381" t="s">
        <v>316</v>
      </c>
      <c r="E2272" s="381" t="s">
        <v>1450</v>
      </c>
      <c r="F2272" s="381" t="s">
        <v>608</v>
      </c>
      <c r="G2272" s="381" t="s">
        <v>385</v>
      </c>
      <c r="H2272" s="100" t="s">
        <v>653</v>
      </c>
      <c r="I2272" s="381" t="s">
        <v>339</v>
      </c>
      <c r="J2272" s="382">
        <v>462675.26</v>
      </c>
      <c r="K2272" s="382">
        <v>341034.53</v>
      </c>
      <c r="L2272" s="191" t="str">
        <f t="shared" si="1654"/>
        <v>875207300701011007408011121110</v>
      </c>
      <c r="M2272" s="192">
        <f t="array" ref="M2272">IF(COUNT(SEARCH(Удалить_Роспись_КВСР,$B2272)*SEARCH(Удалить_Роспись_ПБС,$C2272)*SEARCH(Удалить_Роспись_КФСР, $D2272)*SEARCH(Удалить_Роспись_КЦСР,$E2272)*SEARCH(Удалить_Роспись_КВР,$F2272)*SEARCH(Удалить_Роспись_ЭК,$H2272)*SEARCH(Удалить_Роспись_КР,$I2272))&gt;0,0,1)</f>
        <v>0</v>
      </c>
      <c r="N2272" s="192">
        <v>0</v>
      </c>
      <c r="O2272" s="192" t="str">
        <f t="shared" si="1655"/>
        <v/>
      </c>
      <c r="P2272" s="192" t="str">
        <f t="shared" si="1696"/>
        <v/>
      </c>
      <c r="Q2272" s="300" t="str">
        <f t="shared" si="1656"/>
        <v/>
      </c>
      <c r="R2272" s="300" t="str">
        <f t="shared" si="1657"/>
        <v/>
      </c>
      <c r="S2272" s="300" t="str">
        <f t="shared" si="1658"/>
        <v/>
      </c>
      <c r="T2272" s="192" t="str">
        <f t="shared" si="1659"/>
        <v/>
      </c>
      <c r="U2272" s="303" t="str">
        <f t="shared" si="1660"/>
        <v/>
      </c>
      <c r="V2272" s="300" t="str">
        <f t="shared" si="1661"/>
        <v/>
      </c>
      <c r="W2272" s="192" t="str">
        <f t="shared" si="1662"/>
        <v/>
      </c>
      <c r="X2272" s="303" t="str">
        <f t="shared" si="1663"/>
        <v/>
      </c>
      <c r="Y2272" s="300" t="str">
        <f t="shared" si="1664"/>
        <v/>
      </c>
      <c r="Z2272" s="300" t="str">
        <f t="shared" si="1665"/>
        <v/>
      </c>
      <c r="AA2272" s="303" t="str">
        <f t="shared" si="1666"/>
        <v/>
      </c>
      <c r="AB2272" s="300" t="str">
        <f t="shared" si="1667"/>
        <v/>
      </c>
      <c r="AC2272" s="300" t="str">
        <f t="shared" si="1668"/>
        <v/>
      </c>
      <c r="AD2272" s="300" t="str">
        <f t="shared" si="1669"/>
        <v/>
      </c>
      <c r="AE2272" s="192" t="str">
        <f t="shared" si="1670"/>
        <v/>
      </c>
      <c r="AF2272" s="192" t="str">
        <f t="shared" si="1671"/>
        <v/>
      </c>
      <c r="AG2272" s="192"/>
      <c r="AJ2272" s="300" t="str">
        <f t="shared" si="1672"/>
        <v/>
      </c>
      <c r="AK2272" s="300" t="str">
        <f t="shared" si="1673"/>
        <v/>
      </c>
      <c r="AL2272" s="300" t="str">
        <f t="shared" si="1674"/>
        <v/>
      </c>
      <c r="AM2272" s="300" t="str">
        <f t="shared" si="1675"/>
        <v/>
      </c>
      <c r="AN2272" s="300" t="str">
        <f t="shared" si="1676"/>
        <v/>
      </c>
      <c r="AO2272" s="300" t="str">
        <f t="shared" si="1677"/>
        <v/>
      </c>
      <c r="AP2272" s="300" t="str">
        <f t="shared" si="1678"/>
        <v/>
      </c>
      <c r="AQ2272" s="300" t="str">
        <f t="shared" si="1679"/>
        <v/>
      </c>
      <c r="AR2272" s="306" t="str">
        <f t="shared" si="1680"/>
        <v/>
      </c>
      <c r="AS2272" s="300" t="str">
        <f t="shared" si="1681"/>
        <v/>
      </c>
      <c r="AT2272" s="300" t="str">
        <f t="shared" si="1682"/>
        <v/>
      </c>
      <c r="AU2272" s="192" t="str">
        <f t="shared" si="1683"/>
        <v>рбс</v>
      </c>
      <c r="AV2272" s="192" t="str">
        <f t="shared" si="1684"/>
        <v>рбс87520730общопл</v>
      </c>
      <c r="AW2272" s="191">
        <f t="shared" si="1685"/>
        <v>0</v>
      </c>
      <c r="AX2272" s="191">
        <f t="shared" si="1686"/>
        <v>0</v>
      </c>
      <c r="AY2272" s="191">
        <f t="shared" si="1687"/>
        <v>0</v>
      </c>
      <c r="AZ2272" s="191">
        <f t="shared" si="1688"/>
        <v>0</v>
      </c>
      <c r="BA2272" s="193">
        <f t="shared" si="1689"/>
        <v>1</v>
      </c>
      <c r="BB2272" s="193">
        <f t="shared" si="1690"/>
        <v>1</v>
      </c>
      <c r="BC2272" s="193">
        <f t="shared" si="1691"/>
        <v>1</v>
      </c>
      <c r="BD2272" s="191">
        <f t="shared" si="1651"/>
        <v>0</v>
      </c>
      <c r="BE2272" s="191">
        <f t="shared" si="1692"/>
        <v>0</v>
      </c>
      <c r="BF2272" s="210">
        <f t="shared" si="1693"/>
        <v>0</v>
      </c>
      <c r="BG2272" s="211">
        <f t="shared" si="1694"/>
        <v>0</v>
      </c>
      <c r="BH2272" s="289"/>
      <c r="BI2272" s="289"/>
      <c r="BL2272" s="233" t="str">
        <f t="shared" si="1695"/>
        <v/>
      </c>
    </row>
    <row r="2273" spans="1:64" ht="12" hidden="1" customHeight="1">
      <c r="A2273" s="333" t="s">
        <v>792</v>
      </c>
      <c r="B2273" s="381" t="s">
        <v>327</v>
      </c>
      <c r="C2273" s="333" t="s">
        <v>793</v>
      </c>
      <c r="D2273" s="381" t="s">
        <v>316</v>
      </c>
      <c r="E2273" s="381" t="s">
        <v>1450</v>
      </c>
      <c r="F2273" s="381" t="s">
        <v>589</v>
      </c>
      <c r="G2273" s="381" t="s">
        <v>386</v>
      </c>
      <c r="H2273" s="100" t="s">
        <v>653</v>
      </c>
      <c r="I2273" s="381" t="s">
        <v>339</v>
      </c>
      <c r="J2273" s="382">
        <v>2820</v>
      </c>
      <c r="K2273" s="382">
        <v>0</v>
      </c>
      <c r="L2273" s="191" t="str">
        <f t="shared" si="1654"/>
        <v>875207300701011007408011221210</v>
      </c>
      <c r="M2273" s="192">
        <f t="array" ref="M2273">IF(COUNT(SEARCH(Удалить_Роспись_КВСР,$B2273)*SEARCH(Удалить_Роспись_ПБС,$C2273)*SEARCH(Удалить_Роспись_КФСР, $D2273)*SEARCH(Удалить_Роспись_КЦСР,$E2273)*SEARCH(Удалить_Роспись_КВР,$F2273)*SEARCH(Удалить_Роспись_ЭК,$H2273)*SEARCH(Удалить_Роспись_КР,$I2273))&gt;0,0,1)</f>
        <v>0</v>
      </c>
      <c r="N2273" s="192">
        <v>0</v>
      </c>
      <c r="O2273" s="192" t="str">
        <f t="shared" si="1655"/>
        <v/>
      </c>
      <c r="P2273" s="192" t="str">
        <f t="shared" si="1696"/>
        <v/>
      </c>
      <c r="Q2273" s="300" t="str">
        <f t="shared" si="1656"/>
        <v/>
      </c>
      <c r="R2273" s="300" t="str">
        <f t="shared" si="1657"/>
        <v/>
      </c>
      <c r="S2273" s="300" t="str">
        <f t="shared" si="1658"/>
        <v/>
      </c>
      <c r="T2273" s="192" t="str">
        <f t="shared" si="1659"/>
        <v/>
      </c>
      <c r="U2273" s="303" t="str">
        <f t="shared" si="1660"/>
        <v/>
      </c>
      <c r="V2273" s="300" t="str">
        <f t="shared" si="1661"/>
        <v/>
      </c>
      <c r="W2273" s="192" t="str">
        <f t="shared" si="1662"/>
        <v/>
      </c>
      <c r="X2273" s="303" t="str">
        <f t="shared" si="1663"/>
        <v/>
      </c>
      <c r="Y2273" s="300" t="str">
        <f t="shared" si="1664"/>
        <v/>
      </c>
      <c r="Z2273" s="300" t="str">
        <f t="shared" si="1665"/>
        <v/>
      </c>
      <c r="AA2273" s="303" t="str">
        <f t="shared" si="1666"/>
        <v/>
      </c>
      <c r="AB2273" s="300" t="str">
        <f t="shared" si="1667"/>
        <v/>
      </c>
      <c r="AC2273" s="300" t="str">
        <f t="shared" si="1668"/>
        <v/>
      </c>
      <c r="AD2273" s="300" t="str">
        <f t="shared" si="1669"/>
        <v/>
      </c>
      <c r="AE2273" s="192" t="str">
        <f t="shared" si="1670"/>
        <v/>
      </c>
      <c r="AF2273" s="192" t="str">
        <f t="shared" si="1671"/>
        <v/>
      </c>
      <c r="AG2273" s="192"/>
      <c r="AJ2273" s="300" t="str">
        <f t="shared" si="1672"/>
        <v/>
      </c>
      <c r="AK2273" s="300" t="str">
        <f t="shared" si="1673"/>
        <v/>
      </c>
      <c r="AL2273" s="300" t="str">
        <f t="shared" si="1674"/>
        <v/>
      </c>
      <c r="AM2273" s="300" t="str">
        <f t="shared" si="1675"/>
        <v/>
      </c>
      <c r="AN2273" s="300" t="str">
        <f t="shared" si="1676"/>
        <v/>
      </c>
      <c r="AO2273" s="300" t="str">
        <f t="shared" si="1677"/>
        <v/>
      </c>
      <c r="AP2273" s="300" t="str">
        <f t="shared" si="1678"/>
        <v/>
      </c>
      <c r="AQ2273" s="300" t="str">
        <f t="shared" si="1679"/>
        <v/>
      </c>
      <c r="AR2273" s="306" t="str">
        <f t="shared" si="1680"/>
        <v/>
      </c>
      <c r="AS2273" s="300" t="str">
        <f t="shared" si="1681"/>
        <v/>
      </c>
      <c r="AT2273" s="300" t="str">
        <f t="shared" si="1682"/>
        <v/>
      </c>
      <c r="AU2273" s="192" t="str">
        <f t="shared" si="1683"/>
        <v>рбс</v>
      </c>
      <c r="AV2273" s="192" t="str">
        <f t="shared" si="1684"/>
        <v>рбс87520730общпро</v>
      </c>
      <c r="AW2273" s="191">
        <f t="shared" si="1685"/>
        <v>0</v>
      </c>
      <c r="AX2273" s="191">
        <f t="shared" si="1686"/>
        <v>0</v>
      </c>
      <c r="AY2273" s="191">
        <f t="shared" si="1687"/>
        <v>0</v>
      </c>
      <c r="AZ2273" s="191">
        <f t="shared" si="1688"/>
        <v>0</v>
      </c>
      <c r="BA2273" s="193">
        <f t="shared" si="1689"/>
        <v>1</v>
      </c>
      <c r="BB2273" s="193">
        <f t="shared" si="1690"/>
        <v>1</v>
      </c>
      <c r="BC2273" s="193">
        <f t="shared" si="1691"/>
        <v>1</v>
      </c>
      <c r="BD2273" s="191">
        <f t="shared" si="1651"/>
        <v>0</v>
      </c>
      <c r="BE2273" s="191">
        <f t="shared" si="1692"/>
        <v>0</v>
      </c>
      <c r="BF2273" s="210">
        <f t="shared" si="1693"/>
        <v>0</v>
      </c>
      <c r="BG2273" s="211">
        <f t="shared" si="1694"/>
        <v>0</v>
      </c>
      <c r="BH2273" s="289"/>
      <c r="BI2273" s="289"/>
      <c r="BL2273" s="233" t="str">
        <f t="shared" si="1695"/>
        <v/>
      </c>
    </row>
    <row r="2274" spans="1:64" ht="12" hidden="1" customHeight="1">
      <c r="A2274" s="333" t="s">
        <v>792</v>
      </c>
      <c r="B2274" s="381" t="s">
        <v>327</v>
      </c>
      <c r="C2274" s="333" t="s">
        <v>793</v>
      </c>
      <c r="D2274" s="381" t="s">
        <v>316</v>
      </c>
      <c r="E2274" s="381" t="s">
        <v>1450</v>
      </c>
      <c r="F2274" s="381" t="s">
        <v>902</v>
      </c>
      <c r="G2274" s="381" t="s">
        <v>387</v>
      </c>
      <c r="H2274" s="100" t="s">
        <v>653</v>
      </c>
      <c r="I2274" s="381" t="s">
        <v>339</v>
      </c>
      <c r="J2274" s="382">
        <v>151958.93</v>
      </c>
      <c r="K2274" s="382">
        <v>143272.69</v>
      </c>
      <c r="L2274" s="191" t="str">
        <f t="shared" si="1654"/>
        <v>875207300701011007408011921310</v>
      </c>
      <c r="M2274" s="192">
        <f t="array" ref="M2274">IF(COUNT(SEARCH(Удалить_Роспись_КВСР,$B2274)*SEARCH(Удалить_Роспись_ПБС,$C2274)*SEARCH(Удалить_Роспись_КФСР, $D2274)*SEARCH(Удалить_Роспись_КЦСР,$E2274)*SEARCH(Удалить_Роспись_КВР,$F2274)*SEARCH(Удалить_Роспись_ЭК,$H2274)*SEARCH(Удалить_Роспись_КР,$I2274))&gt;0,0,1)</f>
        <v>0</v>
      </c>
      <c r="N2274" s="192">
        <v>0</v>
      </c>
      <c r="O2274" s="192" t="str">
        <f t="shared" si="1655"/>
        <v/>
      </c>
      <c r="P2274" s="192" t="str">
        <f t="shared" si="1696"/>
        <v/>
      </c>
      <c r="Q2274" s="300" t="str">
        <f t="shared" si="1656"/>
        <v/>
      </c>
      <c r="R2274" s="300" t="str">
        <f t="shared" si="1657"/>
        <v/>
      </c>
      <c r="S2274" s="300" t="str">
        <f t="shared" si="1658"/>
        <v/>
      </c>
      <c r="T2274" s="192" t="str">
        <f t="shared" si="1659"/>
        <v/>
      </c>
      <c r="U2274" s="303" t="str">
        <f t="shared" si="1660"/>
        <v/>
      </c>
      <c r="V2274" s="300" t="str">
        <f t="shared" si="1661"/>
        <v/>
      </c>
      <c r="W2274" s="192" t="str">
        <f t="shared" si="1662"/>
        <v/>
      </c>
      <c r="X2274" s="303" t="str">
        <f t="shared" si="1663"/>
        <v/>
      </c>
      <c r="Y2274" s="300" t="str">
        <f t="shared" si="1664"/>
        <v/>
      </c>
      <c r="Z2274" s="300" t="str">
        <f t="shared" si="1665"/>
        <v/>
      </c>
      <c r="AA2274" s="303" t="str">
        <f t="shared" si="1666"/>
        <v/>
      </c>
      <c r="AB2274" s="300" t="str">
        <f t="shared" si="1667"/>
        <v/>
      </c>
      <c r="AC2274" s="300" t="str">
        <f t="shared" si="1668"/>
        <v/>
      </c>
      <c r="AD2274" s="300" t="str">
        <f t="shared" si="1669"/>
        <v/>
      </c>
      <c r="AE2274" s="192" t="str">
        <f t="shared" si="1670"/>
        <v/>
      </c>
      <c r="AF2274" s="192" t="str">
        <f t="shared" si="1671"/>
        <v/>
      </c>
      <c r="AG2274" s="192"/>
      <c r="AJ2274" s="300" t="str">
        <f t="shared" si="1672"/>
        <v/>
      </c>
      <c r="AK2274" s="300" t="str">
        <f t="shared" si="1673"/>
        <v/>
      </c>
      <c r="AL2274" s="300" t="str">
        <f t="shared" si="1674"/>
        <v/>
      </c>
      <c r="AM2274" s="300" t="str">
        <f t="shared" si="1675"/>
        <v/>
      </c>
      <c r="AN2274" s="300" t="str">
        <f t="shared" si="1676"/>
        <v/>
      </c>
      <c r="AO2274" s="300" t="str">
        <f t="shared" si="1677"/>
        <v/>
      </c>
      <c r="AP2274" s="300" t="str">
        <f t="shared" si="1678"/>
        <v/>
      </c>
      <c r="AQ2274" s="300" t="str">
        <f t="shared" si="1679"/>
        <v/>
      </c>
      <c r="AR2274" s="306" t="str">
        <f t="shared" si="1680"/>
        <v/>
      </c>
      <c r="AS2274" s="300" t="str">
        <f t="shared" si="1681"/>
        <v/>
      </c>
      <c r="AT2274" s="300" t="str">
        <f t="shared" si="1682"/>
        <v/>
      </c>
      <c r="AU2274" s="192" t="str">
        <f t="shared" si="1683"/>
        <v>рбс</v>
      </c>
      <c r="AV2274" s="192" t="str">
        <f t="shared" si="1684"/>
        <v>рбс87520730общопл</v>
      </c>
      <c r="AW2274" s="191">
        <f t="shared" si="1685"/>
        <v>0</v>
      </c>
      <c r="AX2274" s="191">
        <f t="shared" si="1686"/>
        <v>0</v>
      </c>
      <c r="AY2274" s="191">
        <f t="shared" si="1687"/>
        <v>0</v>
      </c>
      <c r="AZ2274" s="191">
        <f t="shared" si="1688"/>
        <v>0</v>
      </c>
      <c r="BA2274" s="193">
        <f t="shared" si="1689"/>
        <v>1</v>
      </c>
      <c r="BB2274" s="193">
        <f t="shared" si="1690"/>
        <v>1</v>
      </c>
      <c r="BC2274" s="193">
        <f t="shared" si="1691"/>
        <v>1</v>
      </c>
      <c r="BD2274" s="191">
        <f t="shared" si="1651"/>
        <v>0</v>
      </c>
      <c r="BE2274" s="191">
        <f t="shared" si="1692"/>
        <v>0</v>
      </c>
      <c r="BF2274" s="210">
        <f t="shared" si="1693"/>
        <v>0</v>
      </c>
      <c r="BG2274" s="211">
        <f t="shared" si="1694"/>
        <v>0</v>
      </c>
      <c r="BH2274" s="289"/>
      <c r="BI2274" s="289"/>
      <c r="BL2274" s="233" t="str">
        <f t="shared" si="1695"/>
        <v/>
      </c>
    </row>
    <row r="2275" spans="1:64" ht="12" hidden="1" customHeight="1">
      <c r="A2275" s="333" t="s">
        <v>792</v>
      </c>
      <c r="B2275" s="381" t="s">
        <v>327</v>
      </c>
      <c r="C2275" s="333" t="s">
        <v>793</v>
      </c>
      <c r="D2275" s="381" t="s">
        <v>316</v>
      </c>
      <c r="E2275" s="381" t="s">
        <v>1450</v>
      </c>
      <c r="F2275" s="381" t="s">
        <v>586</v>
      </c>
      <c r="G2275" s="381" t="s">
        <v>389</v>
      </c>
      <c r="H2275" s="100" t="s">
        <v>653</v>
      </c>
      <c r="I2275" s="381" t="s">
        <v>339</v>
      </c>
      <c r="J2275" s="382">
        <v>900</v>
      </c>
      <c r="K2275" s="382">
        <v>0</v>
      </c>
      <c r="L2275" s="191" t="str">
        <f t="shared" si="1654"/>
        <v>875207300701011007408024422610</v>
      </c>
      <c r="M2275" s="192">
        <f t="array" ref="M2275">IF(COUNT(SEARCH(Удалить_Роспись_КВСР,$B2275)*SEARCH(Удалить_Роспись_ПБС,$C2275)*SEARCH(Удалить_Роспись_КФСР, $D2275)*SEARCH(Удалить_Роспись_КЦСР,$E2275)*SEARCH(Удалить_Роспись_КВР,$F2275)*SEARCH(Удалить_Роспись_ЭК,$H2275)*SEARCH(Удалить_Роспись_КР,$I2275))&gt;0,0,1)</f>
        <v>0</v>
      </c>
      <c r="N2275" s="192">
        <v>0</v>
      </c>
      <c r="O2275" s="192" t="str">
        <f t="shared" si="1655"/>
        <v/>
      </c>
      <c r="P2275" s="192" t="str">
        <f t="shared" si="1696"/>
        <v/>
      </c>
      <c r="Q2275" s="300" t="str">
        <f t="shared" si="1656"/>
        <v/>
      </c>
      <c r="R2275" s="300" t="str">
        <f t="shared" si="1657"/>
        <v/>
      </c>
      <c r="S2275" s="300" t="str">
        <f t="shared" si="1658"/>
        <v/>
      </c>
      <c r="T2275" s="192" t="str">
        <f t="shared" si="1659"/>
        <v/>
      </c>
      <c r="U2275" s="303" t="str">
        <f t="shared" si="1660"/>
        <v/>
      </c>
      <c r="V2275" s="300" t="str">
        <f t="shared" si="1661"/>
        <v/>
      </c>
      <c r="W2275" s="192" t="str">
        <f t="shared" si="1662"/>
        <v/>
      </c>
      <c r="X2275" s="303" t="str">
        <f t="shared" si="1663"/>
        <v/>
      </c>
      <c r="Y2275" s="300" t="str">
        <f t="shared" si="1664"/>
        <v/>
      </c>
      <c r="Z2275" s="300" t="str">
        <f t="shared" si="1665"/>
        <v/>
      </c>
      <c r="AA2275" s="303" t="str">
        <f t="shared" si="1666"/>
        <v/>
      </c>
      <c r="AB2275" s="300" t="str">
        <f t="shared" si="1667"/>
        <v/>
      </c>
      <c r="AC2275" s="300" t="str">
        <f t="shared" si="1668"/>
        <v/>
      </c>
      <c r="AD2275" s="300" t="str">
        <f t="shared" si="1669"/>
        <v/>
      </c>
      <c r="AE2275" s="192" t="str">
        <f t="shared" si="1670"/>
        <v/>
      </c>
      <c r="AF2275" s="192" t="str">
        <f t="shared" si="1671"/>
        <v/>
      </c>
      <c r="AG2275" s="192"/>
      <c r="AJ2275" s="300" t="str">
        <f t="shared" si="1672"/>
        <v/>
      </c>
      <c r="AK2275" s="300" t="str">
        <f t="shared" si="1673"/>
        <v/>
      </c>
      <c r="AL2275" s="300" t="str">
        <f t="shared" si="1674"/>
        <v/>
      </c>
      <c r="AM2275" s="300" t="str">
        <f t="shared" si="1675"/>
        <v/>
      </c>
      <c r="AN2275" s="300" t="str">
        <f t="shared" si="1676"/>
        <v/>
      </c>
      <c r="AO2275" s="300" t="str">
        <f t="shared" si="1677"/>
        <v/>
      </c>
      <c r="AP2275" s="300" t="str">
        <f t="shared" si="1678"/>
        <v/>
      </c>
      <c r="AQ2275" s="300" t="str">
        <f t="shared" si="1679"/>
        <v/>
      </c>
      <c r="AR2275" s="306" t="str">
        <f t="shared" si="1680"/>
        <v/>
      </c>
      <c r="AS2275" s="300" t="str">
        <f t="shared" si="1681"/>
        <v/>
      </c>
      <c r="AT2275" s="300" t="str">
        <f t="shared" si="1682"/>
        <v/>
      </c>
      <c r="AU2275" s="192" t="str">
        <f t="shared" si="1683"/>
        <v>рбс</v>
      </c>
      <c r="AV2275" s="192" t="str">
        <f t="shared" si="1684"/>
        <v>рбс87520730общпро</v>
      </c>
      <c r="AW2275" s="191">
        <f t="shared" si="1685"/>
        <v>0</v>
      </c>
      <c r="AX2275" s="191">
        <f t="shared" si="1686"/>
        <v>0</v>
      </c>
      <c r="AY2275" s="191">
        <f t="shared" si="1687"/>
        <v>0</v>
      </c>
      <c r="AZ2275" s="191">
        <f t="shared" si="1688"/>
        <v>0</v>
      </c>
      <c r="BA2275" s="193">
        <f t="shared" si="1689"/>
        <v>1</v>
      </c>
      <c r="BB2275" s="193">
        <f t="shared" si="1690"/>
        <v>1</v>
      </c>
      <c r="BC2275" s="193">
        <f t="shared" si="1691"/>
        <v>1</v>
      </c>
      <c r="BD2275" s="191">
        <f t="shared" si="1651"/>
        <v>0</v>
      </c>
      <c r="BE2275" s="191">
        <f t="shared" si="1692"/>
        <v>0</v>
      </c>
      <c r="BF2275" s="210">
        <f t="shared" si="1693"/>
        <v>0</v>
      </c>
      <c r="BG2275" s="211">
        <f t="shared" si="1694"/>
        <v>0</v>
      </c>
      <c r="BH2275" s="289"/>
      <c r="BI2275" s="289"/>
      <c r="BJ2275" s="228"/>
      <c r="BK2275" s="228"/>
      <c r="BL2275" s="233" t="str">
        <f t="shared" si="1695"/>
        <v/>
      </c>
    </row>
    <row r="2276" spans="1:64" ht="12" hidden="1" customHeight="1">
      <c r="A2276" s="333" t="s">
        <v>792</v>
      </c>
      <c r="B2276" s="381" t="s">
        <v>327</v>
      </c>
      <c r="C2276" s="333" t="s">
        <v>793</v>
      </c>
      <c r="D2276" s="381" t="s">
        <v>316</v>
      </c>
      <c r="E2276" s="381" t="s">
        <v>1451</v>
      </c>
      <c r="F2276" s="381" t="s">
        <v>608</v>
      </c>
      <c r="G2276" s="381" t="s">
        <v>385</v>
      </c>
      <c r="H2276" s="100" t="s">
        <v>653</v>
      </c>
      <c r="I2276" s="381" t="s">
        <v>339</v>
      </c>
      <c r="J2276" s="382">
        <v>289882.90000000002</v>
      </c>
      <c r="K2276" s="382">
        <v>282531.93</v>
      </c>
      <c r="L2276" s="191" t="str">
        <f t="shared" si="1654"/>
        <v>875207300701011007588011121110</v>
      </c>
      <c r="M2276" s="192">
        <f t="array" ref="M2276">IF(COUNT(SEARCH(Удалить_Роспись_КВСР,$B2276)*SEARCH(Удалить_Роспись_ПБС,$C2276)*SEARCH(Удалить_Роспись_КФСР, $D2276)*SEARCH(Удалить_Роспись_КЦСР,$E2276)*SEARCH(Удалить_Роспись_КВР,$F2276)*SEARCH(Удалить_Роспись_ЭК,$H2276)*SEARCH(Удалить_Роспись_КР,$I2276))&gt;0,0,1)</f>
        <v>0</v>
      </c>
      <c r="N2276" s="192">
        <v>0</v>
      </c>
      <c r="O2276" s="192" t="str">
        <f t="shared" si="1655"/>
        <v/>
      </c>
      <c r="P2276" s="192" t="str">
        <f t="shared" si="1696"/>
        <v/>
      </c>
      <c r="Q2276" s="300" t="str">
        <f t="shared" si="1656"/>
        <v/>
      </c>
      <c r="R2276" s="300" t="str">
        <f t="shared" si="1657"/>
        <v/>
      </c>
      <c r="S2276" s="300" t="str">
        <f t="shared" si="1658"/>
        <v/>
      </c>
      <c r="T2276" s="192" t="str">
        <f t="shared" si="1659"/>
        <v/>
      </c>
      <c r="U2276" s="303" t="str">
        <f t="shared" si="1660"/>
        <v/>
      </c>
      <c r="V2276" s="300" t="str">
        <f t="shared" si="1661"/>
        <v/>
      </c>
      <c r="W2276" s="192" t="str">
        <f t="shared" si="1662"/>
        <v/>
      </c>
      <c r="X2276" s="303" t="str">
        <f t="shared" si="1663"/>
        <v/>
      </c>
      <c r="Y2276" s="300" t="str">
        <f t="shared" si="1664"/>
        <v/>
      </c>
      <c r="Z2276" s="300" t="str">
        <f t="shared" si="1665"/>
        <v/>
      </c>
      <c r="AA2276" s="303" t="str">
        <f t="shared" si="1666"/>
        <v/>
      </c>
      <c r="AB2276" s="300" t="str">
        <f t="shared" si="1667"/>
        <v/>
      </c>
      <c r="AC2276" s="300" t="str">
        <f t="shared" si="1668"/>
        <v/>
      </c>
      <c r="AD2276" s="300" t="str">
        <f t="shared" si="1669"/>
        <v/>
      </c>
      <c r="AE2276" s="192" t="str">
        <f t="shared" si="1670"/>
        <v/>
      </c>
      <c r="AF2276" s="192" t="str">
        <f t="shared" si="1671"/>
        <v/>
      </c>
      <c r="AG2276" s="192"/>
      <c r="AJ2276" s="300" t="str">
        <f t="shared" si="1672"/>
        <v/>
      </c>
      <c r="AK2276" s="300" t="str">
        <f t="shared" si="1673"/>
        <v/>
      </c>
      <c r="AL2276" s="300" t="str">
        <f t="shared" si="1674"/>
        <v/>
      </c>
      <c r="AM2276" s="300" t="str">
        <f t="shared" si="1675"/>
        <v/>
      </c>
      <c r="AN2276" s="300" t="str">
        <f t="shared" si="1676"/>
        <v/>
      </c>
      <c r="AO2276" s="300" t="str">
        <f t="shared" si="1677"/>
        <v/>
      </c>
      <c r="AP2276" s="300" t="str">
        <f t="shared" si="1678"/>
        <v/>
      </c>
      <c r="AQ2276" s="300" t="str">
        <f t="shared" si="1679"/>
        <v/>
      </c>
      <c r="AR2276" s="306" t="str">
        <f t="shared" si="1680"/>
        <v/>
      </c>
      <c r="AS2276" s="300" t="str">
        <f t="shared" si="1681"/>
        <v/>
      </c>
      <c r="AT2276" s="300" t="str">
        <f t="shared" si="1682"/>
        <v/>
      </c>
      <c r="AU2276" s="192" t="str">
        <f t="shared" si="1683"/>
        <v>рбс</v>
      </c>
      <c r="AV2276" s="192" t="str">
        <f t="shared" si="1684"/>
        <v>рбс87520730общопл</v>
      </c>
      <c r="AW2276" s="191">
        <f t="shared" si="1685"/>
        <v>0</v>
      </c>
      <c r="AX2276" s="191">
        <f t="shared" si="1686"/>
        <v>0</v>
      </c>
      <c r="AY2276" s="191">
        <f t="shared" si="1687"/>
        <v>0</v>
      </c>
      <c r="AZ2276" s="191">
        <f t="shared" si="1688"/>
        <v>0</v>
      </c>
      <c r="BA2276" s="193">
        <f t="shared" si="1689"/>
        <v>1</v>
      </c>
      <c r="BB2276" s="193">
        <f t="shared" si="1690"/>
        <v>1</v>
      </c>
      <c r="BC2276" s="193">
        <f t="shared" si="1691"/>
        <v>1</v>
      </c>
      <c r="BD2276" s="191">
        <f t="shared" si="1651"/>
        <v>0</v>
      </c>
      <c r="BE2276" s="191">
        <f t="shared" si="1692"/>
        <v>0</v>
      </c>
      <c r="BF2276" s="210">
        <f t="shared" si="1693"/>
        <v>0</v>
      </c>
      <c r="BG2276" s="211">
        <f t="shared" si="1694"/>
        <v>0</v>
      </c>
      <c r="BH2276" s="289"/>
      <c r="BI2276" s="289"/>
      <c r="BL2276" s="233" t="str">
        <f t="shared" si="1695"/>
        <v/>
      </c>
    </row>
    <row r="2277" spans="1:64" ht="12" hidden="1" customHeight="1">
      <c r="A2277" s="333" t="s">
        <v>792</v>
      </c>
      <c r="B2277" s="381" t="s">
        <v>327</v>
      </c>
      <c r="C2277" s="333" t="s">
        <v>793</v>
      </c>
      <c r="D2277" s="381" t="s">
        <v>316</v>
      </c>
      <c r="E2277" s="381" t="s">
        <v>1451</v>
      </c>
      <c r="F2277" s="381" t="s">
        <v>589</v>
      </c>
      <c r="G2277" s="381" t="s">
        <v>386</v>
      </c>
      <c r="H2277" s="100" t="s">
        <v>653</v>
      </c>
      <c r="I2277" s="381" t="s">
        <v>339</v>
      </c>
      <c r="J2277" s="382">
        <v>1226</v>
      </c>
      <c r="K2277" s="382">
        <v>0</v>
      </c>
      <c r="L2277" s="191" t="str">
        <f t="shared" si="1654"/>
        <v>875207300701011007588011221210</v>
      </c>
      <c r="M2277" s="192">
        <f t="array" ref="M2277">IF(COUNT(SEARCH(Удалить_Роспись_КВСР,$B2277)*SEARCH(Удалить_Роспись_ПБС,$C2277)*SEARCH(Удалить_Роспись_КФСР, $D2277)*SEARCH(Удалить_Роспись_КЦСР,$E2277)*SEARCH(Удалить_Роспись_КВР,$F2277)*SEARCH(Удалить_Роспись_ЭК,$H2277)*SEARCH(Удалить_Роспись_КР,$I2277))&gt;0,0,1)</f>
        <v>0</v>
      </c>
      <c r="N2277" s="192">
        <v>0</v>
      </c>
      <c r="O2277" s="192" t="str">
        <f t="shared" si="1655"/>
        <v/>
      </c>
      <c r="P2277" s="192" t="str">
        <f t="shared" si="1696"/>
        <v/>
      </c>
      <c r="Q2277" s="300" t="str">
        <f t="shared" si="1656"/>
        <v/>
      </c>
      <c r="R2277" s="300" t="str">
        <f t="shared" si="1657"/>
        <v/>
      </c>
      <c r="S2277" s="300" t="str">
        <f t="shared" si="1658"/>
        <v/>
      </c>
      <c r="T2277" s="192" t="str">
        <f t="shared" si="1659"/>
        <v/>
      </c>
      <c r="U2277" s="303" t="str">
        <f t="shared" si="1660"/>
        <v/>
      </c>
      <c r="V2277" s="300" t="str">
        <f t="shared" si="1661"/>
        <v/>
      </c>
      <c r="W2277" s="192" t="str">
        <f t="shared" si="1662"/>
        <v/>
      </c>
      <c r="X2277" s="303" t="str">
        <f t="shared" si="1663"/>
        <v/>
      </c>
      <c r="Y2277" s="300" t="str">
        <f t="shared" si="1664"/>
        <v/>
      </c>
      <c r="Z2277" s="300" t="str">
        <f t="shared" si="1665"/>
        <v/>
      </c>
      <c r="AA2277" s="303" t="str">
        <f t="shared" si="1666"/>
        <v/>
      </c>
      <c r="AB2277" s="300" t="str">
        <f t="shared" si="1667"/>
        <v/>
      </c>
      <c r="AC2277" s="300" t="str">
        <f t="shared" si="1668"/>
        <v/>
      </c>
      <c r="AD2277" s="300" t="str">
        <f t="shared" si="1669"/>
        <v/>
      </c>
      <c r="AE2277" s="192" t="str">
        <f t="shared" si="1670"/>
        <v/>
      </c>
      <c r="AF2277" s="192" t="str">
        <f t="shared" si="1671"/>
        <v/>
      </c>
      <c r="AG2277" s="192"/>
      <c r="AJ2277" s="300" t="str">
        <f t="shared" si="1672"/>
        <v/>
      </c>
      <c r="AK2277" s="300" t="str">
        <f t="shared" si="1673"/>
        <v/>
      </c>
      <c r="AL2277" s="300" t="str">
        <f t="shared" si="1674"/>
        <v/>
      </c>
      <c r="AM2277" s="300" t="str">
        <f t="shared" si="1675"/>
        <v/>
      </c>
      <c r="AN2277" s="300" t="str">
        <f t="shared" si="1676"/>
        <v/>
      </c>
      <c r="AO2277" s="300" t="str">
        <f t="shared" si="1677"/>
        <v/>
      </c>
      <c r="AP2277" s="300" t="str">
        <f t="shared" si="1678"/>
        <v/>
      </c>
      <c r="AQ2277" s="300" t="str">
        <f t="shared" si="1679"/>
        <v/>
      </c>
      <c r="AR2277" s="306" t="str">
        <f t="shared" si="1680"/>
        <v/>
      </c>
      <c r="AS2277" s="300" t="str">
        <f t="shared" si="1681"/>
        <v/>
      </c>
      <c r="AT2277" s="300" t="str">
        <f t="shared" si="1682"/>
        <v/>
      </c>
      <c r="AU2277" s="192" t="str">
        <f t="shared" si="1683"/>
        <v>рбс</v>
      </c>
      <c r="AV2277" s="192" t="str">
        <f t="shared" si="1684"/>
        <v>рбс87520730общпро</v>
      </c>
      <c r="AW2277" s="191">
        <f t="shared" si="1685"/>
        <v>0</v>
      </c>
      <c r="AX2277" s="191">
        <f t="shared" si="1686"/>
        <v>0</v>
      </c>
      <c r="AY2277" s="191">
        <f t="shared" si="1687"/>
        <v>0</v>
      </c>
      <c r="AZ2277" s="191">
        <f t="shared" si="1688"/>
        <v>0</v>
      </c>
      <c r="BA2277" s="193">
        <f t="shared" si="1689"/>
        <v>1</v>
      </c>
      <c r="BB2277" s="193">
        <f t="shared" si="1690"/>
        <v>1</v>
      </c>
      <c r="BC2277" s="193">
        <f t="shared" si="1691"/>
        <v>1</v>
      </c>
      <c r="BD2277" s="191">
        <f t="shared" si="1651"/>
        <v>0</v>
      </c>
      <c r="BE2277" s="191">
        <f t="shared" si="1692"/>
        <v>0</v>
      </c>
      <c r="BF2277" s="210">
        <f t="shared" si="1693"/>
        <v>0</v>
      </c>
      <c r="BG2277" s="211">
        <f t="shared" si="1694"/>
        <v>0</v>
      </c>
      <c r="BH2277" s="289"/>
      <c r="BI2277" s="289"/>
      <c r="BL2277" s="233" t="str">
        <f t="shared" si="1695"/>
        <v/>
      </c>
    </row>
    <row r="2278" spans="1:64" ht="12" hidden="1" customHeight="1">
      <c r="A2278" s="333" t="s">
        <v>792</v>
      </c>
      <c r="B2278" s="381" t="s">
        <v>327</v>
      </c>
      <c r="C2278" s="333" t="s">
        <v>793</v>
      </c>
      <c r="D2278" s="381" t="s">
        <v>316</v>
      </c>
      <c r="E2278" s="381" t="s">
        <v>1451</v>
      </c>
      <c r="F2278" s="381" t="s">
        <v>902</v>
      </c>
      <c r="G2278" s="381" t="s">
        <v>387</v>
      </c>
      <c r="H2278" s="100" t="s">
        <v>653</v>
      </c>
      <c r="I2278" s="381" t="s">
        <v>339</v>
      </c>
      <c r="J2278" s="382">
        <v>87544.639999999999</v>
      </c>
      <c r="K2278" s="382">
        <v>77904.44</v>
      </c>
      <c r="L2278" s="191" t="str">
        <f t="shared" si="1654"/>
        <v>875207300701011007588011921310</v>
      </c>
      <c r="M2278" s="192">
        <f t="array" ref="M2278">IF(COUNT(SEARCH(Удалить_Роспись_КВСР,$B2278)*SEARCH(Удалить_Роспись_ПБС,$C2278)*SEARCH(Удалить_Роспись_КФСР, $D2278)*SEARCH(Удалить_Роспись_КЦСР,$E2278)*SEARCH(Удалить_Роспись_КВР,$F2278)*SEARCH(Удалить_Роспись_ЭК,$H2278)*SEARCH(Удалить_Роспись_КР,$I2278))&gt;0,0,1)</f>
        <v>0</v>
      </c>
      <c r="N2278" s="192">
        <v>0</v>
      </c>
      <c r="O2278" s="192" t="str">
        <f t="shared" si="1655"/>
        <v/>
      </c>
      <c r="P2278" s="192" t="str">
        <f t="shared" si="1696"/>
        <v/>
      </c>
      <c r="Q2278" s="300" t="str">
        <f t="shared" si="1656"/>
        <v/>
      </c>
      <c r="R2278" s="300" t="str">
        <f t="shared" si="1657"/>
        <v/>
      </c>
      <c r="S2278" s="300" t="str">
        <f t="shared" si="1658"/>
        <v/>
      </c>
      <c r="T2278" s="192" t="str">
        <f t="shared" si="1659"/>
        <v/>
      </c>
      <c r="U2278" s="303" t="str">
        <f t="shared" si="1660"/>
        <v/>
      </c>
      <c r="V2278" s="300" t="str">
        <f t="shared" si="1661"/>
        <v/>
      </c>
      <c r="W2278" s="192" t="str">
        <f t="shared" si="1662"/>
        <v/>
      </c>
      <c r="X2278" s="303" t="str">
        <f t="shared" si="1663"/>
        <v/>
      </c>
      <c r="Y2278" s="300" t="str">
        <f t="shared" si="1664"/>
        <v/>
      </c>
      <c r="Z2278" s="300" t="str">
        <f t="shared" si="1665"/>
        <v/>
      </c>
      <c r="AA2278" s="303" t="str">
        <f t="shared" si="1666"/>
        <v/>
      </c>
      <c r="AB2278" s="300" t="str">
        <f t="shared" si="1667"/>
        <v/>
      </c>
      <c r="AC2278" s="300" t="str">
        <f t="shared" si="1668"/>
        <v/>
      </c>
      <c r="AD2278" s="300" t="str">
        <f t="shared" si="1669"/>
        <v/>
      </c>
      <c r="AE2278" s="192" t="str">
        <f t="shared" si="1670"/>
        <v/>
      </c>
      <c r="AF2278" s="192" t="str">
        <f t="shared" si="1671"/>
        <v/>
      </c>
      <c r="AG2278" s="192"/>
      <c r="AJ2278" s="300" t="str">
        <f t="shared" si="1672"/>
        <v/>
      </c>
      <c r="AK2278" s="300" t="str">
        <f t="shared" si="1673"/>
        <v/>
      </c>
      <c r="AL2278" s="300" t="str">
        <f t="shared" si="1674"/>
        <v/>
      </c>
      <c r="AM2278" s="300" t="str">
        <f t="shared" si="1675"/>
        <v/>
      </c>
      <c r="AN2278" s="300" t="str">
        <f t="shared" si="1676"/>
        <v/>
      </c>
      <c r="AO2278" s="300" t="str">
        <f t="shared" si="1677"/>
        <v/>
      </c>
      <c r="AP2278" s="300" t="str">
        <f t="shared" si="1678"/>
        <v/>
      </c>
      <c r="AQ2278" s="300" t="str">
        <f t="shared" si="1679"/>
        <v/>
      </c>
      <c r="AR2278" s="306" t="str">
        <f t="shared" si="1680"/>
        <v/>
      </c>
      <c r="AS2278" s="300" t="str">
        <f t="shared" si="1681"/>
        <v/>
      </c>
      <c r="AT2278" s="300" t="str">
        <f t="shared" si="1682"/>
        <v/>
      </c>
      <c r="AU2278" s="192" t="str">
        <f t="shared" si="1683"/>
        <v>рбс</v>
      </c>
      <c r="AV2278" s="192" t="str">
        <f t="shared" si="1684"/>
        <v>рбс87520730общопл</v>
      </c>
      <c r="AW2278" s="191">
        <f t="shared" si="1685"/>
        <v>0</v>
      </c>
      <c r="AX2278" s="191">
        <f t="shared" si="1686"/>
        <v>0</v>
      </c>
      <c r="AY2278" s="191">
        <f t="shared" si="1687"/>
        <v>0</v>
      </c>
      <c r="AZ2278" s="191">
        <f t="shared" si="1688"/>
        <v>0</v>
      </c>
      <c r="BA2278" s="193">
        <f t="shared" si="1689"/>
        <v>1</v>
      </c>
      <c r="BB2278" s="193">
        <f t="shared" si="1690"/>
        <v>1</v>
      </c>
      <c r="BC2278" s="193">
        <f t="shared" si="1691"/>
        <v>1</v>
      </c>
      <c r="BD2278" s="191">
        <f t="shared" si="1651"/>
        <v>0</v>
      </c>
      <c r="BE2278" s="191">
        <f t="shared" si="1692"/>
        <v>0</v>
      </c>
      <c r="BF2278" s="210">
        <f t="shared" si="1693"/>
        <v>0</v>
      </c>
      <c r="BG2278" s="211">
        <f t="shared" si="1694"/>
        <v>0</v>
      </c>
      <c r="BH2278" s="289"/>
      <c r="BI2278" s="289"/>
      <c r="BL2278" s="233" t="str">
        <f t="shared" si="1695"/>
        <v/>
      </c>
    </row>
    <row r="2279" spans="1:64" ht="12" hidden="1" customHeight="1">
      <c r="A2279" s="333" t="s">
        <v>792</v>
      </c>
      <c r="B2279" s="381" t="s">
        <v>327</v>
      </c>
      <c r="C2279" s="333" t="s">
        <v>793</v>
      </c>
      <c r="D2279" s="381" t="s">
        <v>316</v>
      </c>
      <c r="E2279" s="381" t="s">
        <v>1451</v>
      </c>
      <c r="F2279" s="381" t="s">
        <v>586</v>
      </c>
      <c r="G2279" s="381" t="s">
        <v>391</v>
      </c>
      <c r="H2279" s="100" t="s">
        <v>653</v>
      </c>
      <c r="I2279" s="381" t="s">
        <v>339</v>
      </c>
      <c r="J2279" s="382">
        <v>10000</v>
      </c>
      <c r="K2279" s="382">
        <v>0</v>
      </c>
      <c r="L2279" s="191" t="str">
        <f t="shared" si="1654"/>
        <v>875207300701011007588024422110</v>
      </c>
      <c r="M2279" s="192">
        <f t="array" ref="M2279">IF(COUNT(SEARCH(Удалить_Роспись_КВСР,$B2279)*SEARCH(Удалить_Роспись_ПБС,$C2279)*SEARCH(Удалить_Роспись_КФСР, $D2279)*SEARCH(Удалить_Роспись_КЦСР,$E2279)*SEARCH(Удалить_Роспись_КВР,$F2279)*SEARCH(Удалить_Роспись_ЭК,$H2279)*SEARCH(Удалить_Роспись_КР,$I2279))&gt;0,0,1)</f>
        <v>0</v>
      </c>
      <c r="N2279" s="192">
        <v>0</v>
      </c>
      <c r="O2279" s="192" t="str">
        <f t="shared" si="1655"/>
        <v/>
      </c>
      <c r="P2279" s="192" t="str">
        <f t="shared" si="1696"/>
        <v/>
      </c>
      <c r="Q2279" s="300" t="str">
        <f t="shared" si="1656"/>
        <v/>
      </c>
      <c r="R2279" s="300" t="str">
        <f t="shared" si="1657"/>
        <v/>
      </c>
      <c r="S2279" s="300" t="str">
        <f t="shared" si="1658"/>
        <v/>
      </c>
      <c r="T2279" s="192" t="str">
        <f t="shared" si="1659"/>
        <v/>
      </c>
      <c r="U2279" s="303" t="str">
        <f t="shared" si="1660"/>
        <v/>
      </c>
      <c r="V2279" s="300" t="str">
        <f t="shared" si="1661"/>
        <v/>
      </c>
      <c r="W2279" s="192" t="str">
        <f t="shared" si="1662"/>
        <v/>
      </c>
      <c r="X2279" s="303" t="str">
        <f t="shared" si="1663"/>
        <v/>
      </c>
      <c r="Y2279" s="300" t="str">
        <f t="shared" si="1664"/>
        <v/>
      </c>
      <c r="Z2279" s="300" t="str">
        <f t="shared" si="1665"/>
        <v/>
      </c>
      <c r="AA2279" s="303" t="str">
        <f t="shared" si="1666"/>
        <v/>
      </c>
      <c r="AB2279" s="300" t="str">
        <f t="shared" si="1667"/>
        <v/>
      </c>
      <c r="AC2279" s="300" t="str">
        <f t="shared" si="1668"/>
        <v/>
      </c>
      <c r="AD2279" s="300" t="str">
        <f t="shared" si="1669"/>
        <v/>
      </c>
      <c r="AE2279" s="192" t="str">
        <f t="shared" si="1670"/>
        <v/>
      </c>
      <c r="AF2279" s="192" t="str">
        <f t="shared" si="1671"/>
        <v/>
      </c>
      <c r="AG2279" s="192"/>
      <c r="AJ2279" s="300" t="str">
        <f t="shared" si="1672"/>
        <v/>
      </c>
      <c r="AK2279" s="300" t="str">
        <f t="shared" si="1673"/>
        <v/>
      </c>
      <c r="AL2279" s="300" t="str">
        <f t="shared" si="1674"/>
        <v/>
      </c>
      <c r="AM2279" s="300" t="str">
        <f t="shared" si="1675"/>
        <v/>
      </c>
      <c r="AN2279" s="300" t="str">
        <f t="shared" si="1676"/>
        <v/>
      </c>
      <c r="AO2279" s="300" t="str">
        <f t="shared" si="1677"/>
        <v/>
      </c>
      <c r="AP2279" s="300" t="str">
        <f t="shared" si="1678"/>
        <v/>
      </c>
      <c r="AQ2279" s="300" t="str">
        <f t="shared" si="1679"/>
        <v/>
      </c>
      <c r="AR2279" s="306" t="str">
        <f t="shared" si="1680"/>
        <v/>
      </c>
      <c r="AS2279" s="300" t="str">
        <f t="shared" si="1681"/>
        <v/>
      </c>
      <c r="AT2279" s="300" t="str">
        <f t="shared" si="1682"/>
        <v/>
      </c>
      <c r="AU2279" s="192" t="str">
        <f t="shared" si="1683"/>
        <v>рбс</v>
      </c>
      <c r="AV2279" s="192" t="str">
        <f t="shared" si="1684"/>
        <v>рбс87520730общпро</v>
      </c>
      <c r="AW2279" s="191">
        <f t="shared" si="1685"/>
        <v>0</v>
      </c>
      <c r="AX2279" s="191">
        <f t="shared" si="1686"/>
        <v>0</v>
      </c>
      <c r="AY2279" s="191">
        <f t="shared" si="1687"/>
        <v>0</v>
      </c>
      <c r="AZ2279" s="191">
        <f t="shared" si="1688"/>
        <v>0</v>
      </c>
      <c r="BA2279" s="193">
        <f t="shared" si="1689"/>
        <v>1</v>
      </c>
      <c r="BB2279" s="193">
        <f t="shared" si="1690"/>
        <v>1</v>
      </c>
      <c r="BC2279" s="193">
        <f t="shared" si="1691"/>
        <v>1</v>
      </c>
      <c r="BD2279" s="191">
        <f t="shared" si="1651"/>
        <v>0</v>
      </c>
      <c r="BE2279" s="191">
        <f t="shared" si="1692"/>
        <v>0</v>
      </c>
      <c r="BF2279" s="210">
        <f t="shared" si="1693"/>
        <v>0</v>
      </c>
      <c r="BG2279" s="211">
        <f t="shared" si="1694"/>
        <v>0</v>
      </c>
      <c r="BH2279" s="289"/>
      <c r="BI2279" s="289"/>
      <c r="BL2279" s="233" t="str">
        <f t="shared" si="1695"/>
        <v/>
      </c>
    </row>
    <row r="2280" spans="1:64" ht="12" hidden="1" customHeight="1">
      <c r="A2280" s="333" t="s">
        <v>792</v>
      </c>
      <c r="B2280" s="381" t="s">
        <v>327</v>
      </c>
      <c r="C2280" s="333" t="s">
        <v>793</v>
      </c>
      <c r="D2280" s="381" t="s">
        <v>316</v>
      </c>
      <c r="E2280" s="381" t="s">
        <v>1451</v>
      </c>
      <c r="F2280" s="381" t="s">
        <v>586</v>
      </c>
      <c r="G2280" s="381" t="s">
        <v>389</v>
      </c>
      <c r="H2280" s="100" t="s">
        <v>653</v>
      </c>
      <c r="I2280" s="381" t="s">
        <v>339</v>
      </c>
      <c r="J2280" s="382">
        <v>7174</v>
      </c>
      <c r="K2280" s="382">
        <v>6174</v>
      </c>
      <c r="L2280" s="191" t="str">
        <f t="shared" si="1654"/>
        <v>875207300701011007588024422610</v>
      </c>
      <c r="M2280" s="192">
        <f t="array" ref="M2280">IF(COUNT(SEARCH(Удалить_Роспись_КВСР,$B2280)*SEARCH(Удалить_Роспись_ПБС,$C2280)*SEARCH(Удалить_Роспись_КФСР, $D2280)*SEARCH(Удалить_Роспись_КЦСР,$E2280)*SEARCH(Удалить_Роспись_КВР,$F2280)*SEARCH(Удалить_Роспись_ЭК,$H2280)*SEARCH(Удалить_Роспись_КР,$I2280))&gt;0,0,1)</f>
        <v>0</v>
      </c>
      <c r="N2280" s="192">
        <v>0</v>
      </c>
      <c r="O2280" s="192" t="str">
        <f t="shared" si="1655"/>
        <v/>
      </c>
      <c r="P2280" s="192" t="str">
        <f t="shared" si="1696"/>
        <v/>
      </c>
      <c r="Q2280" s="300" t="str">
        <f t="shared" si="1656"/>
        <v/>
      </c>
      <c r="R2280" s="300" t="str">
        <f t="shared" si="1657"/>
        <v/>
      </c>
      <c r="S2280" s="300" t="str">
        <f t="shared" si="1658"/>
        <v/>
      </c>
      <c r="T2280" s="192" t="str">
        <f t="shared" si="1659"/>
        <v/>
      </c>
      <c r="U2280" s="303" t="str">
        <f t="shared" si="1660"/>
        <v/>
      </c>
      <c r="V2280" s="300" t="str">
        <f t="shared" si="1661"/>
        <v/>
      </c>
      <c r="W2280" s="192" t="str">
        <f t="shared" si="1662"/>
        <v/>
      </c>
      <c r="X2280" s="303" t="str">
        <f t="shared" si="1663"/>
        <v/>
      </c>
      <c r="Y2280" s="300" t="str">
        <f t="shared" si="1664"/>
        <v/>
      </c>
      <c r="Z2280" s="300" t="str">
        <f t="shared" si="1665"/>
        <v/>
      </c>
      <c r="AA2280" s="303" t="str">
        <f t="shared" si="1666"/>
        <v/>
      </c>
      <c r="AB2280" s="300" t="str">
        <f t="shared" si="1667"/>
        <v/>
      </c>
      <c r="AC2280" s="300" t="str">
        <f t="shared" si="1668"/>
        <v/>
      </c>
      <c r="AD2280" s="300" t="str">
        <f t="shared" si="1669"/>
        <v/>
      </c>
      <c r="AE2280" s="192" t="str">
        <f t="shared" si="1670"/>
        <v/>
      </c>
      <c r="AF2280" s="192" t="str">
        <f t="shared" si="1671"/>
        <v/>
      </c>
      <c r="AG2280" s="192"/>
      <c r="AJ2280" s="300" t="str">
        <f t="shared" si="1672"/>
        <v/>
      </c>
      <c r="AK2280" s="300" t="str">
        <f t="shared" si="1673"/>
        <v/>
      </c>
      <c r="AL2280" s="300" t="str">
        <f t="shared" si="1674"/>
        <v/>
      </c>
      <c r="AM2280" s="300" t="str">
        <f t="shared" si="1675"/>
        <v/>
      </c>
      <c r="AN2280" s="300" t="str">
        <f t="shared" si="1676"/>
        <v/>
      </c>
      <c r="AO2280" s="300" t="str">
        <f t="shared" si="1677"/>
        <v/>
      </c>
      <c r="AP2280" s="300" t="str">
        <f t="shared" si="1678"/>
        <v/>
      </c>
      <c r="AQ2280" s="300" t="str">
        <f t="shared" si="1679"/>
        <v/>
      </c>
      <c r="AR2280" s="306" t="str">
        <f t="shared" si="1680"/>
        <v/>
      </c>
      <c r="AS2280" s="300" t="str">
        <f t="shared" si="1681"/>
        <v/>
      </c>
      <c r="AT2280" s="300" t="str">
        <f t="shared" si="1682"/>
        <v/>
      </c>
      <c r="AU2280" s="192" t="str">
        <f t="shared" si="1683"/>
        <v>рбс</v>
      </c>
      <c r="AV2280" s="192" t="str">
        <f t="shared" si="1684"/>
        <v>рбс87520730общпро</v>
      </c>
      <c r="AW2280" s="191">
        <f t="shared" si="1685"/>
        <v>0</v>
      </c>
      <c r="AX2280" s="191">
        <f t="shared" si="1686"/>
        <v>0</v>
      </c>
      <c r="AY2280" s="191">
        <f t="shared" si="1687"/>
        <v>0</v>
      </c>
      <c r="AZ2280" s="191">
        <f t="shared" si="1688"/>
        <v>0</v>
      </c>
      <c r="BA2280" s="193">
        <f t="shared" si="1689"/>
        <v>1</v>
      </c>
      <c r="BB2280" s="193">
        <f t="shared" si="1690"/>
        <v>1</v>
      </c>
      <c r="BC2280" s="193">
        <f t="shared" si="1691"/>
        <v>1</v>
      </c>
      <c r="BD2280" s="191">
        <f t="shared" si="1651"/>
        <v>0</v>
      </c>
      <c r="BE2280" s="191">
        <f t="shared" si="1692"/>
        <v>0</v>
      </c>
      <c r="BF2280" s="210">
        <f t="shared" si="1693"/>
        <v>0</v>
      </c>
      <c r="BG2280" s="211">
        <f t="shared" si="1694"/>
        <v>0</v>
      </c>
      <c r="BH2280" s="289"/>
      <c r="BI2280" s="289"/>
      <c r="BL2280" s="233" t="str">
        <f t="shared" si="1695"/>
        <v/>
      </c>
    </row>
    <row r="2281" spans="1:64" ht="12" hidden="1" customHeight="1">
      <c r="A2281" s="333" t="s">
        <v>792</v>
      </c>
      <c r="B2281" s="381" t="s">
        <v>327</v>
      </c>
      <c r="C2281" s="333" t="s">
        <v>793</v>
      </c>
      <c r="D2281" s="381" t="s">
        <v>316</v>
      </c>
      <c r="E2281" s="381" t="s">
        <v>1451</v>
      </c>
      <c r="F2281" s="381" t="s">
        <v>586</v>
      </c>
      <c r="G2281" s="381" t="s">
        <v>407</v>
      </c>
      <c r="H2281" s="100" t="s">
        <v>653</v>
      </c>
      <c r="I2281" s="381" t="s">
        <v>339</v>
      </c>
      <c r="J2281" s="382">
        <v>21000</v>
      </c>
      <c r="K2281" s="382">
        <v>20895</v>
      </c>
      <c r="L2281" s="191" t="str">
        <f t="shared" si="1654"/>
        <v>875207300701011007588024431010</v>
      </c>
      <c r="M2281" s="192">
        <f t="array" ref="M2281">IF(COUNT(SEARCH(Удалить_Роспись_КВСР,$B2281)*SEARCH(Удалить_Роспись_ПБС,$C2281)*SEARCH(Удалить_Роспись_КФСР, $D2281)*SEARCH(Удалить_Роспись_КЦСР,$E2281)*SEARCH(Удалить_Роспись_КВР,$F2281)*SEARCH(Удалить_Роспись_ЭК,$H2281)*SEARCH(Удалить_Роспись_КР,$I2281))&gt;0,0,1)</f>
        <v>0</v>
      </c>
      <c r="N2281" s="192">
        <v>0</v>
      </c>
      <c r="O2281" s="192" t="str">
        <f t="shared" si="1655"/>
        <v/>
      </c>
      <c r="P2281" s="192" t="str">
        <f t="shared" si="1696"/>
        <v/>
      </c>
      <c r="Q2281" s="300" t="str">
        <f t="shared" si="1656"/>
        <v/>
      </c>
      <c r="R2281" s="300" t="str">
        <f t="shared" si="1657"/>
        <v/>
      </c>
      <c r="S2281" s="300" t="str">
        <f t="shared" si="1658"/>
        <v/>
      </c>
      <c r="T2281" s="192" t="str">
        <f t="shared" si="1659"/>
        <v/>
      </c>
      <c r="U2281" s="303" t="str">
        <f t="shared" si="1660"/>
        <v/>
      </c>
      <c r="V2281" s="300" t="str">
        <f t="shared" si="1661"/>
        <v/>
      </c>
      <c r="W2281" s="192" t="str">
        <f t="shared" si="1662"/>
        <v/>
      </c>
      <c r="X2281" s="303" t="str">
        <f t="shared" si="1663"/>
        <v/>
      </c>
      <c r="Y2281" s="300" t="str">
        <f t="shared" si="1664"/>
        <v/>
      </c>
      <c r="Z2281" s="300" t="str">
        <f t="shared" si="1665"/>
        <v/>
      </c>
      <c r="AA2281" s="303" t="str">
        <f t="shared" si="1666"/>
        <v/>
      </c>
      <c r="AB2281" s="300" t="str">
        <f t="shared" si="1667"/>
        <v/>
      </c>
      <c r="AC2281" s="300" t="str">
        <f t="shared" si="1668"/>
        <v/>
      </c>
      <c r="AD2281" s="300" t="str">
        <f t="shared" si="1669"/>
        <v/>
      </c>
      <c r="AE2281" s="192" t="str">
        <f t="shared" si="1670"/>
        <v/>
      </c>
      <c r="AF2281" s="192" t="str">
        <f t="shared" si="1671"/>
        <v/>
      </c>
      <c r="AG2281" s="192"/>
      <c r="AJ2281" s="300" t="str">
        <f t="shared" si="1672"/>
        <v/>
      </c>
      <c r="AK2281" s="300" t="str">
        <f t="shared" si="1673"/>
        <v/>
      </c>
      <c r="AL2281" s="300" t="str">
        <f t="shared" si="1674"/>
        <v/>
      </c>
      <c r="AM2281" s="300" t="str">
        <f t="shared" si="1675"/>
        <v/>
      </c>
      <c r="AN2281" s="300" t="str">
        <f t="shared" si="1676"/>
        <v/>
      </c>
      <c r="AO2281" s="300" t="str">
        <f t="shared" si="1677"/>
        <v/>
      </c>
      <c r="AP2281" s="300" t="str">
        <f t="shared" si="1678"/>
        <v/>
      </c>
      <c r="AQ2281" s="300" t="str">
        <f t="shared" si="1679"/>
        <v/>
      </c>
      <c r="AR2281" s="306" t="str">
        <f t="shared" si="1680"/>
        <v/>
      </c>
      <c r="AS2281" s="300" t="str">
        <f t="shared" si="1681"/>
        <v/>
      </c>
      <c r="AT2281" s="300" t="str">
        <f t="shared" si="1682"/>
        <v/>
      </c>
      <c r="AU2281" s="192" t="str">
        <f t="shared" si="1683"/>
        <v>рбс</v>
      </c>
      <c r="AV2281" s="192" t="str">
        <f t="shared" si="1684"/>
        <v>рбс87520730общосн</v>
      </c>
      <c r="AW2281" s="191">
        <f t="shared" si="1685"/>
        <v>0</v>
      </c>
      <c r="AX2281" s="191">
        <f t="shared" si="1686"/>
        <v>0</v>
      </c>
      <c r="AY2281" s="191">
        <f t="shared" si="1687"/>
        <v>0</v>
      </c>
      <c r="AZ2281" s="191">
        <f t="shared" si="1688"/>
        <v>0</v>
      </c>
      <c r="BA2281" s="193">
        <f t="shared" si="1689"/>
        <v>1</v>
      </c>
      <c r="BB2281" s="193">
        <f t="shared" si="1690"/>
        <v>1</v>
      </c>
      <c r="BC2281" s="193">
        <f t="shared" si="1691"/>
        <v>1</v>
      </c>
      <c r="BD2281" s="191">
        <f t="shared" si="1651"/>
        <v>0</v>
      </c>
      <c r="BE2281" s="191">
        <f t="shared" si="1692"/>
        <v>0</v>
      </c>
      <c r="BF2281" s="210">
        <f t="shared" si="1693"/>
        <v>0</v>
      </c>
      <c r="BG2281" s="211">
        <f t="shared" si="1694"/>
        <v>0</v>
      </c>
      <c r="BH2281" s="289"/>
      <c r="BI2281" s="289"/>
      <c r="BJ2281" s="228"/>
      <c r="BK2281" s="228"/>
      <c r="BL2281" s="233" t="str">
        <f t="shared" si="1695"/>
        <v/>
      </c>
    </row>
    <row r="2282" spans="1:64" ht="12" hidden="1" customHeight="1">
      <c r="A2282" s="333" t="s">
        <v>792</v>
      </c>
      <c r="B2282" s="381" t="s">
        <v>327</v>
      </c>
      <c r="C2282" s="333" t="s">
        <v>793</v>
      </c>
      <c r="D2282" s="381" t="s">
        <v>316</v>
      </c>
      <c r="E2282" s="381" t="s">
        <v>1451</v>
      </c>
      <c r="F2282" s="381" t="s">
        <v>586</v>
      </c>
      <c r="G2282" s="381" t="s">
        <v>397</v>
      </c>
      <c r="H2282" s="100" t="s">
        <v>653</v>
      </c>
      <c r="I2282" s="381" t="s">
        <v>339</v>
      </c>
      <c r="J2282" s="382">
        <v>22000</v>
      </c>
      <c r="K2282" s="382">
        <v>15100</v>
      </c>
      <c r="L2282" s="191" t="str">
        <f t="shared" si="1654"/>
        <v>875207300701011007588024434010</v>
      </c>
      <c r="M2282" s="192">
        <f t="array" ref="M2282">IF(COUNT(SEARCH(Удалить_Роспись_КВСР,$B2282)*SEARCH(Удалить_Роспись_ПБС,$C2282)*SEARCH(Удалить_Роспись_КФСР, $D2282)*SEARCH(Удалить_Роспись_КЦСР,$E2282)*SEARCH(Удалить_Роспись_КВР,$F2282)*SEARCH(Удалить_Роспись_ЭК,$H2282)*SEARCH(Удалить_Роспись_КР,$I2282))&gt;0,0,1)</f>
        <v>0</v>
      </c>
      <c r="N2282" s="192">
        <v>0</v>
      </c>
      <c r="O2282" s="192" t="str">
        <f t="shared" si="1655"/>
        <v/>
      </c>
      <c r="P2282" s="192" t="str">
        <f t="shared" si="1696"/>
        <v/>
      </c>
      <c r="Q2282" s="300" t="str">
        <f t="shared" si="1656"/>
        <v/>
      </c>
      <c r="R2282" s="300" t="str">
        <f t="shared" si="1657"/>
        <v/>
      </c>
      <c r="S2282" s="300" t="str">
        <f t="shared" si="1658"/>
        <v/>
      </c>
      <c r="T2282" s="192" t="str">
        <f t="shared" si="1659"/>
        <v/>
      </c>
      <c r="U2282" s="303" t="str">
        <f t="shared" si="1660"/>
        <v/>
      </c>
      <c r="V2282" s="300" t="str">
        <f t="shared" si="1661"/>
        <v/>
      </c>
      <c r="W2282" s="192" t="str">
        <f t="shared" si="1662"/>
        <v/>
      </c>
      <c r="X2282" s="303" t="str">
        <f t="shared" si="1663"/>
        <v/>
      </c>
      <c r="Y2282" s="300" t="str">
        <f t="shared" si="1664"/>
        <v/>
      </c>
      <c r="Z2282" s="300" t="str">
        <f t="shared" si="1665"/>
        <v/>
      </c>
      <c r="AA2282" s="303" t="str">
        <f t="shared" si="1666"/>
        <v/>
      </c>
      <c r="AB2282" s="300" t="str">
        <f t="shared" si="1667"/>
        <v/>
      </c>
      <c r="AC2282" s="300" t="str">
        <f t="shared" si="1668"/>
        <v/>
      </c>
      <c r="AD2282" s="300" t="str">
        <f t="shared" si="1669"/>
        <v/>
      </c>
      <c r="AE2282" s="192" t="str">
        <f t="shared" si="1670"/>
        <v/>
      </c>
      <c r="AF2282" s="192" t="str">
        <f t="shared" si="1671"/>
        <v/>
      </c>
      <c r="AG2282" s="192"/>
      <c r="AJ2282" s="300" t="str">
        <f t="shared" si="1672"/>
        <v/>
      </c>
      <c r="AK2282" s="300" t="str">
        <f t="shared" si="1673"/>
        <v/>
      </c>
      <c r="AL2282" s="300" t="str">
        <f t="shared" si="1674"/>
        <v/>
      </c>
      <c r="AM2282" s="300" t="str">
        <f t="shared" si="1675"/>
        <v/>
      </c>
      <c r="AN2282" s="300" t="str">
        <f t="shared" si="1676"/>
        <v/>
      </c>
      <c r="AO2282" s="300" t="str">
        <f t="shared" si="1677"/>
        <v/>
      </c>
      <c r="AP2282" s="300" t="str">
        <f t="shared" si="1678"/>
        <v/>
      </c>
      <c r="AQ2282" s="300" t="str">
        <f t="shared" si="1679"/>
        <v/>
      </c>
      <c r="AR2282" s="306" t="str">
        <f t="shared" si="1680"/>
        <v/>
      </c>
      <c r="AS2282" s="300" t="str">
        <f t="shared" si="1681"/>
        <v/>
      </c>
      <c r="AT2282" s="300" t="str">
        <f t="shared" si="1682"/>
        <v/>
      </c>
      <c r="AU2282" s="192" t="str">
        <f t="shared" si="1683"/>
        <v>рбс</v>
      </c>
      <c r="AV2282" s="192" t="str">
        <f t="shared" si="1684"/>
        <v>рбс87520730общпро</v>
      </c>
      <c r="AW2282" s="191">
        <f t="shared" si="1685"/>
        <v>0</v>
      </c>
      <c r="AX2282" s="191">
        <f t="shared" si="1686"/>
        <v>0</v>
      </c>
      <c r="AY2282" s="191">
        <f t="shared" si="1687"/>
        <v>0</v>
      </c>
      <c r="AZ2282" s="191">
        <f t="shared" si="1688"/>
        <v>0</v>
      </c>
      <c r="BA2282" s="193">
        <f t="shared" si="1689"/>
        <v>1</v>
      </c>
      <c r="BB2282" s="193">
        <f t="shared" si="1690"/>
        <v>1</v>
      </c>
      <c r="BC2282" s="193">
        <f t="shared" si="1691"/>
        <v>1</v>
      </c>
      <c r="BD2282" s="191">
        <f t="shared" si="1651"/>
        <v>0</v>
      </c>
      <c r="BE2282" s="191">
        <f t="shared" si="1692"/>
        <v>0</v>
      </c>
      <c r="BF2282" s="210">
        <f t="shared" si="1693"/>
        <v>0</v>
      </c>
      <c r="BG2282" s="211">
        <f t="shared" si="1694"/>
        <v>0</v>
      </c>
      <c r="BH2282" s="289"/>
      <c r="BI2282" s="289"/>
      <c r="BL2282" s="233" t="str">
        <f t="shared" si="1695"/>
        <v/>
      </c>
    </row>
    <row r="2283" spans="1:64" ht="12" hidden="1" customHeight="1">
      <c r="A2283" s="333" t="s">
        <v>792</v>
      </c>
      <c r="B2283" s="381" t="s">
        <v>327</v>
      </c>
      <c r="C2283" s="333" t="s">
        <v>793</v>
      </c>
      <c r="D2283" s="381" t="s">
        <v>316</v>
      </c>
      <c r="E2283" s="381" t="s">
        <v>1451</v>
      </c>
      <c r="F2283" s="381" t="s">
        <v>609</v>
      </c>
      <c r="G2283" s="381" t="s">
        <v>395</v>
      </c>
      <c r="H2283" s="100" t="s">
        <v>653</v>
      </c>
      <c r="I2283" s="381" t="s">
        <v>339</v>
      </c>
      <c r="J2283" s="382">
        <v>800</v>
      </c>
      <c r="K2283" s="382">
        <v>800</v>
      </c>
      <c r="L2283" s="191" t="str">
        <f t="shared" si="1654"/>
        <v>875207300701011007588085229010</v>
      </c>
      <c r="M2283" s="192">
        <f t="array" ref="M2283">IF(COUNT(SEARCH(Удалить_Роспись_КВСР,$B2283)*SEARCH(Удалить_Роспись_ПБС,$C2283)*SEARCH(Удалить_Роспись_КФСР, $D2283)*SEARCH(Удалить_Роспись_КЦСР,$E2283)*SEARCH(Удалить_Роспись_КВР,$F2283)*SEARCH(Удалить_Роспись_ЭК,$H2283)*SEARCH(Удалить_Роспись_КР,$I2283))&gt;0,0,1)</f>
        <v>0</v>
      </c>
      <c r="N2283" s="192">
        <v>0</v>
      </c>
      <c r="O2283" s="192" t="str">
        <f t="shared" si="1655"/>
        <v/>
      </c>
      <c r="P2283" s="192" t="str">
        <f t="shared" si="1696"/>
        <v/>
      </c>
      <c r="Q2283" s="300" t="str">
        <f t="shared" si="1656"/>
        <v/>
      </c>
      <c r="R2283" s="300" t="str">
        <f t="shared" si="1657"/>
        <v/>
      </c>
      <c r="S2283" s="300" t="str">
        <f t="shared" si="1658"/>
        <v/>
      </c>
      <c r="T2283" s="192" t="str">
        <f t="shared" si="1659"/>
        <v/>
      </c>
      <c r="U2283" s="303" t="str">
        <f t="shared" si="1660"/>
        <v/>
      </c>
      <c r="V2283" s="300" t="str">
        <f t="shared" si="1661"/>
        <v/>
      </c>
      <c r="W2283" s="192" t="str">
        <f t="shared" si="1662"/>
        <v/>
      </c>
      <c r="X2283" s="303" t="str">
        <f t="shared" si="1663"/>
        <v/>
      </c>
      <c r="Y2283" s="300" t="str">
        <f t="shared" si="1664"/>
        <v/>
      </c>
      <c r="Z2283" s="300" t="str">
        <f t="shared" si="1665"/>
        <v/>
      </c>
      <c r="AA2283" s="303" t="str">
        <f t="shared" si="1666"/>
        <v/>
      </c>
      <c r="AB2283" s="300" t="str">
        <f t="shared" si="1667"/>
        <v/>
      </c>
      <c r="AC2283" s="300" t="str">
        <f t="shared" si="1668"/>
        <v/>
      </c>
      <c r="AD2283" s="300" t="str">
        <f t="shared" si="1669"/>
        <v/>
      </c>
      <c r="AE2283" s="192" t="str">
        <f t="shared" si="1670"/>
        <v/>
      </c>
      <c r="AF2283" s="192" t="str">
        <f t="shared" si="1671"/>
        <v/>
      </c>
      <c r="AG2283" s="192"/>
      <c r="AJ2283" s="300" t="str">
        <f t="shared" si="1672"/>
        <v/>
      </c>
      <c r="AK2283" s="300" t="str">
        <f t="shared" si="1673"/>
        <v/>
      </c>
      <c r="AL2283" s="300" t="str">
        <f t="shared" si="1674"/>
        <v/>
      </c>
      <c r="AM2283" s="300" t="str">
        <f t="shared" si="1675"/>
        <v/>
      </c>
      <c r="AN2283" s="300" t="str">
        <f t="shared" si="1676"/>
        <v/>
      </c>
      <c r="AO2283" s="300" t="str">
        <f t="shared" si="1677"/>
        <v/>
      </c>
      <c r="AP2283" s="300" t="str">
        <f t="shared" si="1678"/>
        <v/>
      </c>
      <c r="AQ2283" s="300" t="str">
        <f t="shared" si="1679"/>
        <v/>
      </c>
      <c r="AR2283" s="306" t="str">
        <f t="shared" si="1680"/>
        <v/>
      </c>
      <c r="AS2283" s="300" t="str">
        <f t="shared" si="1681"/>
        <v/>
      </c>
      <c r="AT2283" s="300" t="str">
        <f t="shared" si="1682"/>
        <v/>
      </c>
      <c r="AU2283" s="192" t="str">
        <f t="shared" si="1683"/>
        <v>рбс</v>
      </c>
      <c r="AV2283" s="192" t="str">
        <f t="shared" si="1684"/>
        <v>рбс87520730общпро</v>
      </c>
      <c r="AW2283" s="191">
        <f t="shared" si="1685"/>
        <v>0</v>
      </c>
      <c r="AX2283" s="191">
        <f t="shared" si="1686"/>
        <v>0</v>
      </c>
      <c r="AY2283" s="191">
        <f t="shared" si="1687"/>
        <v>0</v>
      </c>
      <c r="AZ2283" s="191">
        <f t="shared" si="1688"/>
        <v>0</v>
      </c>
      <c r="BA2283" s="193">
        <f t="shared" si="1689"/>
        <v>1</v>
      </c>
      <c r="BB2283" s="193">
        <f t="shared" si="1690"/>
        <v>1</v>
      </c>
      <c r="BC2283" s="193">
        <f t="shared" si="1691"/>
        <v>1</v>
      </c>
      <c r="BD2283" s="191">
        <f t="shared" si="1651"/>
        <v>0</v>
      </c>
      <c r="BE2283" s="191">
        <f t="shared" si="1692"/>
        <v>0</v>
      </c>
      <c r="BF2283" s="210">
        <f t="shared" si="1693"/>
        <v>0</v>
      </c>
      <c r="BG2283" s="211">
        <f t="shared" si="1694"/>
        <v>0</v>
      </c>
      <c r="BH2283" s="289"/>
      <c r="BI2283" s="289"/>
      <c r="BL2283" s="233" t="str">
        <f t="shared" si="1695"/>
        <v/>
      </c>
    </row>
    <row r="2284" spans="1:64" ht="12" customHeight="1">
      <c r="A2284" s="333" t="s">
        <v>794</v>
      </c>
      <c r="B2284" s="381" t="s">
        <v>327</v>
      </c>
      <c r="C2284" s="333" t="s">
        <v>795</v>
      </c>
      <c r="D2284" s="381" t="s">
        <v>316</v>
      </c>
      <c r="E2284" s="381" t="s">
        <v>1443</v>
      </c>
      <c r="F2284" s="381" t="s">
        <v>608</v>
      </c>
      <c r="G2284" s="381" t="s">
        <v>385</v>
      </c>
      <c r="H2284" s="100" t="s">
        <v>653</v>
      </c>
      <c r="I2284" s="381" t="s">
        <v>505</v>
      </c>
      <c r="J2284" s="382">
        <v>825974</v>
      </c>
      <c r="K2284" s="382">
        <v>552021.13</v>
      </c>
      <c r="L2284" s="191" t="str">
        <f t="shared" si="1654"/>
        <v>875207030701011004001011121101</v>
      </c>
      <c r="M2284" s="192">
        <f t="array" ref="M2284">IF(COUNT(SEARCH(Удалить_Роспись_КВСР,$B2284)*SEARCH(Удалить_Роспись_ПБС,$C2284)*SEARCH(Удалить_Роспись_КФСР, $D2284)*SEARCH(Удалить_Роспись_КЦСР,$E2284)*SEARCH(Удалить_Роспись_КВР,$F2284)*SEARCH(Удалить_Роспись_ЭК,$H2284)*SEARCH(Удалить_Роспись_КР,$I2284))&gt;0,0,1)</f>
        <v>0</v>
      </c>
      <c r="N2284" s="192">
        <v>0</v>
      </c>
      <c r="O2284" s="192" t="str">
        <f t="shared" si="1655"/>
        <v/>
      </c>
      <c r="P2284" s="192" t="str">
        <f t="shared" si="1696"/>
        <v/>
      </c>
      <c r="Q2284" s="300" t="str">
        <f t="shared" si="1656"/>
        <v/>
      </c>
      <c r="R2284" s="300" t="str">
        <f t="shared" si="1657"/>
        <v/>
      </c>
      <c r="S2284" s="300" t="str">
        <f t="shared" si="1658"/>
        <v/>
      </c>
      <c r="T2284" s="192" t="str">
        <f t="shared" si="1659"/>
        <v/>
      </c>
      <c r="U2284" s="303" t="str">
        <f t="shared" si="1660"/>
        <v/>
      </c>
      <c r="V2284" s="300" t="str">
        <f t="shared" si="1661"/>
        <v/>
      </c>
      <c r="W2284" s="192" t="str">
        <f t="shared" si="1662"/>
        <v/>
      </c>
      <c r="X2284" s="303" t="str">
        <f t="shared" si="1663"/>
        <v/>
      </c>
      <c r="Y2284" s="300" t="str">
        <f t="shared" si="1664"/>
        <v/>
      </c>
      <c r="Z2284" s="300" t="str">
        <f t="shared" si="1665"/>
        <v/>
      </c>
      <c r="AA2284" s="303" t="str">
        <f t="shared" si="1666"/>
        <v/>
      </c>
      <c r="AB2284" s="300" t="str">
        <f t="shared" si="1667"/>
        <v/>
      </c>
      <c r="AC2284" s="300" t="str">
        <f t="shared" si="1668"/>
        <v/>
      </c>
      <c r="AD2284" s="300" t="str">
        <f t="shared" si="1669"/>
        <v/>
      </c>
      <c r="AE2284" s="192" t="str">
        <f t="shared" si="1670"/>
        <v/>
      </c>
      <c r="AF2284" s="192" t="str">
        <f t="shared" si="1671"/>
        <v/>
      </c>
      <c r="AG2284" s="192"/>
      <c r="AJ2284" s="300" t="str">
        <f t="shared" si="1672"/>
        <v/>
      </c>
      <c r="AK2284" s="300" t="str">
        <f t="shared" si="1673"/>
        <v/>
      </c>
      <c r="AL2284" s="300" t="str">
        <f t="shared" si="1674"/>
        <v/>
      </c>
      <c r="AM2284" s="300" t="str">
        <f t="shared" si="1675"/>
        <v/>
      </c>
      <c r="AN2284" s="300" t="str">
        <f t="shared" si="1676"/>
        <v/>
      </c>
      <c r="AO2284" s="300" t="str">
        <f t="shared" si="1677"/>
        <v/>
      </c>
      <c r="AP2284" s="300" t="str">
        <f t="shared" si="1678"/>
        <v/>
      </c>
      <c r="AQ2284" s="300" t="str">
        <f t="shared" si="1679"/>
        <v/>
      </c>
      <c r="AR2284" s="306" t="str">
        <f t="shared" si="1680"/>
        <v/>
      </c>
      <c r="AS2284" s="300" t="str">
        <f t="shared" si="1681"/>
        <v/>
      </c>
      <c r="AT2284" s="300" t="str">
        <f t="shared" si="1682"/>
        <v/>
      </c>
      <c r="AU2284" s="192" t="str">
        <f t="shared" si="1683"/>
        <v>рбс</v>
      </c>
      <c r="AV2284" s="192" t="str">
        <f t="shared" si="1684"/>
        <v>рбс87520703общопл</v>
      </c>
      <c r="AW2284" s="191">
        <f t="shared" si="1685"/>
        <v>0</v>
      </c>
      <c r="AX2284" s="191">
        <f t="shared" si="1686"/>
        <v>0</v>
      </c>
      <c r="AY2284" s="191">
        <f t="shared" si="1687"/>
        <v>0</v>
      </c>
      <c r="AZ2284" s="191">
        <f t="shared" si="1688"/>
        <v>0</v>
      </c>
      <c r="BA2284" s="193">
        <f t="shared" si="1689"/>
        <v>1</v>
      </c>
      <c r="BB2284" s="193">
        <f t="shared" si="1690"/>
        <v>1</v>
      </c>
      <c r="BC2284" s="193">
        <f t="shared" si="1691"/>
        <v>1</v>
      </c>
      <c r="BD2284" s="191">
        <f t="shared" si="1651"/>
        <v>0</v>
      </c>
      <c r="BE2284" s="191">
        <f t="shared" si="1692"/>
        <v>0</v>
      </c>
      <c r="BF2284" s="210">
        <f t="shared" si="1693"/>
        <v>0</v>
      </c>
      <c r="BG2284" s="211">
        <f t="shared" si="1694"/>
        <v>0</v>
      </c>
      <c r="BH2284" s="289"/>
      <c r="BI2284" s="289"/>
      <c r="BL2284" s="233" t="str">
        <f t="shared" si="1695"/>
        <v/>
      </c>
    </row>
    <row r="2285" spans="1:64" ht="12" customHeight="1">
      <c r="A2285" s="333" t="s">
        <v>794</v>
      </c>
      <c r="B2285" s="381" t="s">
        <v>327</v>
      </c>
      <c r="C2285" s="333" t="s">
        <v>795</v>
      </c>
      <c r="D2285" s="381" t="s">
        <v>316</v>
      </c>
      <c r="E2285" s="381" t="s">
        <v>1443</v>
      </c>
      <c r="F2285" s="381" t="s">
        <v>589</v>
      </c>
      <c r="G2285" s="381" t="s">
        <v>386</v>
      </c>
      <c r="H2285" s="100" t="s">
        <v>653</v>
      </c>
      <c r="I2285" s="381" t="s">
        <v>505</v>
      </c>
      <c r="J2285" s="382">
        <v>3132</v>
      </c>
      <c r="K2285" s="382">
        <v>3132</v>
      </c>
      <c r="L2285" s="191" t="str">
        <f t="shared" si="1654"/>
        <v>875207030701011004001011221201</v>
      </c>
      <c r="M2285" s="192">
        <f t="array" ref="M2285">IF(COUNT(SEARCH(Удалить_Роспись_КВСР,$B2285)*SEARCH(Удалить_Роспись_ПБС,$C2285)*SEARCH(Удалить_Роспись_КФСР, $D2285)*SEARCH(Удалить_Роспись_КЦСР,$E2285)*SEARCH(Удалить_Роспись_КВР,$F2285)*SEARCH(Удалить_Роспись_ЭК,$H2285)*SEARCH(Удалить_Роспись_КР,$I2285))&gt;0,0,1)</f>
        <v>0</v>
      </c>
      <c r="N2285" s="192">
        <f>IF(COUNT(SEARCH(Удалить_Индекс_КВСР,$B2285)*SEARCH(Удалить_Индекс_ПБС,$C2285)*SEARCH(Удалить_Индекс_КФСР,$D2285)*SEARCH(Удалить_Индекс_КЦСР,$E2285)*SEARCH(Удалить_Индекс_КВР,$F2285)*SEARCH(Удалить_Индекс_ЭК,$H2285)*SEARCH(Удалить_Индекс_КР,$I2285))&gt;0,0,1)</f>
        <v>1</v>
      </c>
      <c r="O2285" s="192" t="str">
        <f t="shared" si="1655"/>
        <v/>
      </c>
      <c r="P2285" s="192" t="str">
        <f t="shared" si="1696"/>
        <v/>
      </c>
      <c r="Q2285" s="300" t="str">
        <f t="shared" si="1656"/>
        <v/>
      </c>
      <c r="R2285" s="300" t="str">
        <f t="shared" si="1657"/>
        <v/>
      </c>
      <c r="S2285" s="300" t="str">
        <f t="shared" si="1658"/>
        <v/>
      </c>
      <c r="T2285" s="192" t="str">
        <f t="shared" si="1659"/>
        <v/>
      </c>
      <c r="U2285" s="303" t="str">
        <f t="shared" si="1660"/>
        <v/>
      </c>
      <c r="V2285" s="300" t="str">
        <f t="shared" si="1661"/>
        <v/>
      </c>
      <c r="W2285" s="192" t="str">
        <f t="shared" si="1662"/>
        <v/>
      </c>
      <c r="X2285" s="303" t="str">
        <f t="shared" si="1663"/>
        <v/>
      </c>
      <c r="Y2285" s="300" t="str">
        <f t="shared" si="1664"/>
        <v/>
      </c>
      <c r="Z2285" s="300" t="str">
        <f t="shared" si="1665"/>
        <v/>
      </c>
      <c r="AA2285" s="303" t="str">
        <f t="shared" si="1666"/>
        <v/>
      </c>
      <c r="AB2285" s="300" t="str">
        <f t="shared" si="1667"/>
        <v/>
      </c>
      <c r="AC2285" s="300" t="str">
        <f t="shared" si="1668"/>
        <v/>
      </c>
      <c r="AD2285" s="300" t="str">
        <f t="shared" si="1669"/>
        <v/>
      </c>
      <c r="AE2285" s="192" t="str">
        <f t="shared" si="1670"/>
        <v/>
      </c>
      <c r="AF2285" s="192" t="str">
        <f t="shared" si="1671"/>
        <v/>
      </c>
      <c r="AG2285" s="192"/>
      <c r="AJ2285" s="300" t="str">
        <f t="shared" si="1672"/>
        <v/>
      </c>
      <c r="AK2285" s="300" t="str">
        <f t="shared" si="1673"/>
        <v/>
      </c>
      <c r="AL2285" s="300" t="str">
        <f t="shared" si="1674"/>
        <v/>
      </c>
      <c r="AM2285" s="300" t="str">
        <f t="shared" si="1675"/>
        <v/>
      </c>
      <c r="AN2285" s="300" t="str">
        <f t="shared" si="1676"/>
        <v/>
      </c>
      <c r="AO2285" s="300" t="str">
        <f t="shared" si="1677"/>
        <v/>
      </c>
      <c r="AP2285" s="300" t="str">
        <f t="shared" si="1678"/>
        <v/>
      </c>
      <c r="AQ2285" s="300" t="str">
        <f t="shared" si="1679"/>
        <v/>
      </c>
      <c r="AR2285" s="306" t="str">
        <f t="shared" si="1680"/>
        <v/>
      </c>
      <c r="AS2285" s="300" t="str">
        <f t="shared" si="1681"/>
        <v/>
      </c>
      <c r="AT2285" s="300" t="str">
        <f t="shared" si="1682"/>
        <v/>
      </c>
      <c r="AU2285" s="192" t="str">
        <f t="shared" si="1683"/>
        <v>рбс</v>
      </c>
      <c r="AV2285" s="192" t="str">
        <f t="shared" si="1684"/>
        <v>рбс87520703общпро</v>
      </c>
      <c r="AW2285" s="191">
        <f t="shared" si="1685"/>
        <v>0</v>
      </c>
      <c r="AX2285" s="191">
        <f t="shared" si="1686"/>
        <v>0</v>
      </c>
      <c r="AY2285" s="191">
        <f t="shared" si="1687"/>
        <v>3132</v>
      </c>
      <c r="AZ2285" s="191">
        <f t="shared" si="1688"/>
        <v>3132</v>
      </c>
      <c r="BA2285" s="193">
        <f t="shared" si="1689"/>
        <v>1</v>
      </c>
      <c r="BB2285" s="193">
        <f t="shared" si="1690"/>
        <v>1</v>
      </c>
      <c r="BC2285" s="193">
        <f t="shared" si="1691"/>
        <v>1</v>
      </c>
      <c r="BD2285" s="191">
        <f t="shared" si="1651"/>
        <v>3132</v>
      </c>
      <c r="BE2285" s="191">
        <f t="shared" si="1692"/>
        <v>3132</v>
      </c>
      <c r="BF2285" s="210">
        <f t="shared" si="1693"/>
        <v>3132</v>
      </c>
      <c r="BG2285" s="211">
        <f t="shared" si="1694"/>
        <v>3132</v>
      </c>
      <c r="BH2285" s="289"/>
      <c r="BI2285" s="289"/>
      <c r="BL2285" s="233" t="str">
        <f t="shared" si="1695"/>
        <v/>
      </c>
    </row>
    <row r="2286" spans="1:64" ht="12" customHeight="1">
      <c r="A2286" s="333" t="s">
        <v>794</v>
      </c>
      <c r="B2286" s="381" t="s">
        <v>327</v>
      </c>
      <c r="C2286" s="333" t="s">
        <v>795</v>
      </c>
      <c r="D2286" s="381" t="s">
        <v>316</v>
      </c>
      <c r="E2286" s="381" t="s">
        <v>1443</v>
      </c>
      <c r="F2286" s="381" t="s">
        <v>902</v>
      </c>
      <c r="G2286" s="381" t="s">
        <v>387</v>
      </c>
      <c r="H2286" s="100" t="s">
        <v>653</v>
      </c>
      <c r="I2286" s="381" t="s">
        <v>505</v>
      </c>
      <c r="J2286" s="382">
        <v>249152.8</v>
      </c>
      <c r="K2286" s="382">
        <v>167969</v>
      </c>
      <c r="L2286" s="191" t="str">
        <f t="shared" si="1654"/>
        <v>875207030701011004001011921301</v>
      </c>
      <c r="M2286" s="192">
        <f t="array" ref="M2286">IF(COUNT(SEARCH(Удалить_Роспись_КВСР,$B2286)*SEARCH(Удалить_Роспись_ПБС,$C2286)*SEARCH(Удалить_Роспись_КФСР, $D2286)*SEARCH(Удалить_Роспись_КЦСР,$E2286)*SEARCH(Удалить_Роспись_КВР,$F2286)*SEARCH(Удалить_Роспись_ЭК,$H2286)*SEARCH(Удалить_Роспись_КР,$I2286))&gt;0,0,1)</f>
        <v>0</v>
      </c>
      <c r="N2286" s="192">
        <v>0</v>
      </c>
      <c r="O2286" s="192" t="str">
        <f t="shared" si="1655"/>
        <v/>
      </c>
      <c r="P2286" s="192" t="str">
        <f t="shared" si="1696"/>
        <v/>
      </c>
      <c r="Q2286" s="300" t="str">
        <f t="shared" si="1656"/>
        <v/>
      </c>
      <c r="R2286" s="300" t="str">
        <f t="shared" si="1657"/>
        <v/>
      </c>
      <c r="S2286" s="300" t="str">
        <f t="shared" si="1658"/>
        <v/>
      </c>
      <c r="T2286" s="192" t="str">
        <f t="shared" si="1659"/>
        <v/>
      </c>
      <c r="U2286" s="303" t="str">
        <f t="shared" si="1660"/>
        <v/>
      </c>
      <c r="V2286" s="300" t="str">
        <f t="shared" si="1661"/>
        <v/>
      </c>
      <c r="W2286" s="192" t="str">
        <f t="shared" si="1662"/>
        <v/>
      </c>
      <c r="X2286" s="303" t="str">
        <f t="shared" si="1663"/>
        <v/>
      </c>
      <c r="Y2286" s="300" t="str">
        <f t="shared" si="1664"/>
        <v/>
      </c>
      <c r="Z2286" s="300" t="str">
        <f t="shared" si="1665"/>
        <v/>
      </c>
      <c r="AA2286" s="303" t="str">
        <f t="shared" si="1666"/>
        <v/>
      </c>
      <c r="AB2286" s="300" t="str">
        <f t="shared" si="1667"/>
        <v/>
      </c>
      <c r="AC2286" s="300" t="str">
        <f t="shared" si="1668"/>
        <v/>
      </c>
      <c r="AD2286" s="300" t="str">
        <f t="shared" si="1669"/>
        <v/>
      </c>
      <c r="AE2286" s="192" t="str">
        <f t="shared" si="1670"/>
        <v/>
      </c>
      <c r="AF2286" s="192" t="str">
        <f t="shared" si="1671"/>
        <v/>
      </c>
      <c r="AG2286" s="192"/>
      <c r="AJ2286" s="300" t="str">
        <f t="shared" si="1672"/>
        <v/>
      </c>
      <c r="AK2286" s="300" t="str">
        <f t="shared" si="1673"/>
        <v/>
      </c>
      <c r="AL2286" s="300" t="str">
        <f t="shared" si="1674"/>
        <v/>
      </c>
      <c r="AM2286" s="300" t="str">
        <f t="shared" si="1675"/>
        <v/>
      </c>
      <c r="AN2286" s="300" t="str">
        <f t="shared" si="1676"/>
        <v/>
      </c>
      <c r="AO2286" s="300" t="str">
        <f t="shared" si="1677"/>
        <v/>
      </c>
      <c r="AP2286" s="300" t="str">
        <f t="shared" si="1678"/>
        <v/>
      </c>
      <c r="AQ2286" s="300" t="str">
        <f t="shared" si="1679"/>
        <v/>
      </c>
      <c r="AR2286" s="306" t="str">
        <f t="shared" si="1680"/>
        <v/>
      </c>
      <c r="AS2286" s="300" t="str">
        <f t="shared" si="1681"/>
        <v/>
      </c>
      <c r="AT2286" s="300" t="str">
        <f t="shared" si="1682"/>
        <v/>
      </c>
      <c r="AU2286" s="192" t="str">
        <f t="shared" si="1683"/>
        <v>рбс</v>
      </c>
      <c r="AV2286" s="192" t="str">
        <f t="shared" si="1684"/>
        <v>рбс87520703общопл</v>
      </c>
      <c r="AW2286" s="191">
        <f t="shared" si="1685"/>
        <v>0</v>
      </c>
      <c r="AX2286" s="191">
        <f t="shared" si="1686"/>
        <v>0</v>
      </c>
      <c r="AY2286" s="191">
        <f t="shared" si="1687"/>
        <v>0</v>
      </c>
      <c r="AZ2286" s="191">
        <f t="shared" si="1688"/>
        <v>0</v>
      </c>
      <c r="BA2286" s="193">
        <f t="shared" si="1689"/>
        <v>1</v>
      </c>
      <c r="BB2286" s="193">
        <f t="shared" si="1690"/>
        <v>1</v>
      </c>
      <c r="BC2286" s="193">
        <f t="shared" si="1691"/>
        <v>1</v>
      </c>
      <c r="BD2286" s="191">
        <f t="shared" si="1651"/>
        <v>0</v>
      </c>
      <c r="BE2286" s="191">
        <f t="shared" si="1692"/>
        <v>0</v>
      </c>
      <c r="BF2286" s="210">
        <f t="shared" si="1693"/>
        <v>0</v>
      </c>
      <c r="BG2286" s="211">
        <f t="shared" si="1694"/>
        <v>0</v>
      </c>
      <c r="BH2286" s="289"/>
      <c r="BI2286" s="289"/>
      <c r="BL2286" s="233" t="str">
        <f t="shared" si="1695"/>
        <v/>
      </c>
    </row>
    <row r="2287" spans="1:64" ht="12" customHeight="1">
      <c r="A2287" s="333" t="s">
        <v>794</v>
      </c>
      <c r="B2287" s="381" t="s">
        <v>327</v>
      </c>
      <c r="C2287" s="333" t="s">
        <v>795</v>
      </c>
      <c r="D2287" s="381" t="s">
        <v>316</v>
      </c>
      <c r="E2287" s="381" t="s">
        <v>1443</v>
      </c>
      <c r="F2287" s="381" t="s">
        <v>586</v>
      </c>
      <c r="G2287" s="381" t="s">
        <v>391</v>
      </c>
      <c r="H2287" s="100" t="s">
        <v>653</v>
      </c>
      <c r="I2287" s="381" t="s">
        <v>505</v>
      </c>
      <c r="J2287" s="382">
        <v>10800</v>
      </c>
      <c r="K2287" s="382">
        <v>8129.06</v>
      </c>
      <c r="L2287" s="191" t="str">
        <f t="shared" si="1654"/>
        <v>875207030701011004001024422101</v>
      </c>
      <c r="M2287" s="192">
        <f t="array" ref="M2287">IF(COUNT(SEARCH(Удалить_Роспись_КВСР,$B2287)*SEARCH(Удалить_Роспись_ПБС,$C2287)*SEARCH(Удалить_Роспись_КФСР, $D2287)*SEARCH(Удалить_Роспись_КЦСР,$E2287)*SEARCH(Удалить_Роспись_КВР,$F2287)*SEARCH(Удалить_Роспись_ЭК,$H2287)*SEARCH(Удалить_Роспись_КР,$I2287))&gt;0,0,1)</f>
        <v>0</v>
      </c>
      <c r="N2287" s="192">
        <f>IF(COUNT(SEARCH(Удалить_Индекс_КВСР,$B2287)*SEARCH(Удалить_Индекс_ПБС,$C2287)*SEARCH(Удалить_Индекс_КФСР,$D2287)*SEARCH(Удалить_Индекс_КЦСР,$E2287)*SEARCH(Удалить_Индекс_КВР,$F2287)*SEARCH(Удалить_Индекс_ЭК,$H2287)*SEARCH(Удалить_Индекс_КР,$I2287))&gt;0,0,1)</f>
        <v>1</v>
      </c>
      <c r="O2287" s="192" t="str">
        <f t="shared" si="1655"/>
        <v/>
      </c>
      <c r="P2287" s="192" t="str">
        <f t="shared" si="1696"/>
        <v/>
      </c>
      <c r="Q2287" s="300" t="str">
        <f t="shared" si="1656"/>
        <v/>
      </c>
      <c r="R2287" s="300" t="str">
        <f t="shared" si="1657"/>
        <v/>
      </c>
      <c r="S2287" s="300" t="str">
        <f t="shared" si="1658"/>
        <v/>
      </c>
      <c r="T2287" s="192" t="str">
        <f t="shared" si="1659"/>
        <v/>
      </c>
      <c r="U2287" s="303" t="str">
        <f t="shared" si="1660"/>
        <v/>
      </c>
      <c r="V2287" s="300" t="str">
        <f t="shared" si="1661"/>
        <v/>
      </c>
      <c r="W2287" s="192" t="str">
        <f t="shared" si="1662"/>
        <v/>
      </c>
      <c r="X2287" s="303" t="str">
        <f t="shared" si="1663"/>
        <v/>
      </c>
      <c r="Y2287" s="300" t="str">
        <f t="shared" si="1664"/>
        <v/>
      </c>
      <c r="Z2287" s="300" t="str">
        <f t="shared" si="1665"/>
        <v/>
      </c>
      <c r="AA2287" s="303" t="str">
        <f t="shared" si="1666"/>
        <v/>
      </c>
      <c r="AB2287" s="300" t="str">
        <f t="shared" si="1667"/>
        <v/>
      </c>
      <c r="AC2287" s="300" t="str">
        <f t="shared" si="1668"/>
        <v/>
      </c>
      <c r="AD2287" s="300" t="str">
        <f t="shared" si="1669"/>
        <v/>
      </c>
      <c r="AE2287" s="192" t="str">
        <f t="shared" si="1670"/>
        <v/>
      </c>
      <c r="AF2287" s="192" t="str">
        <f t="shared" si="1671"/>
        <v/>
      </c>
      <c r="AG2287" s="192"/>
      <c r="AJ2287" s="300" t="str">
        <f t="shared" si="1672"/>
        <v/>
      </c>
      <c r="AK2287" s="300" t="str">
        <f t="shared" si="1673"/>
        <v/>
      </c>
      <c r="AL2287" s="300" t="str">
        <f t="shared" si="1674"/>
        <v/>
      </c>
      <c r="AM2287" s="300" t="str">
        <f t="shared" si="1675"/>
        <v/>
      </c>
      <c r="AN2287" s="300" t="str">
        <f t="shared" si="1676"/>
        <v/>
      </c>
      <c r="AO2287" s="300" t="str">
        <f t="shared" si="1677"/>
        <v/>
      </c>
      <c r="AP2287" s="300" t="str">
        <f t="shared" si="1678"/>
        <v/>
      </c>
      <c r="AQ2287" s="300" t="str">
        <f t="shared" si="1679"/>
        <v/>
      </c>
      <c r="AR2287" s="306" t="str">
        <f t="shared" si="1680"/>
        <v/>
      </c>
      <c r="AS2287" s="300" t="str">
        <f t="shared" si="1681"/>
        <v/>
      </c>
      <c r="AT2287" s="300" t="str">
        <f t="shared" si="1682"/>
        <v/>
      </c>
      <c r="AU2287" s="192" t="str">
        <f t="shared" si="1683"/>
        <v>рбс</v>
      </c>
      <c r="AV2287" s="192" t="str">
        <f t="shared" si="1684"/>
        <v>рбс87520703общпро</v>
      </c>
      <c r="AW2287" s="191">
        <f t="shared" si="1685"/>
        <v>0</v>
      </c>
      <c r="AX2287" s="191">
        <f t="shared" si="1686"/>
        <v>0</v>
      </c>
      <c r="AY2287" s="191">
        <f t="shared" si="1687"/>
        <v>10800</v>
      </c>
      <c r="AZ2287" s="191">
        <f t="shared" si="1688"/>
        <v>8129.06</v>
      </c>
      <c r="BA2287" s="193">
        <f t="shared" si="1689"/>
        <v>1</v>
      </c>
      <c r="BB2287" s="193">
        <f t="shared" si="1690"/>
        <v>1</v>
      </c>
      <c r="BC2287" s="193">
        <f t="shared" si="1691"/>
        <v>1</v>
      </c>
      <c r="BD2287" s="191">
        <f t="shared" si="1651"/>
        <v>10800</v>
      </c>
      <c r="BE2287" s="191">
        <f t="shared" si="1692"/>
        <v>8129.06</v>
      </c>
      <c r="BF2287" s="210">
        <f t="shared" si="1693"/>
        <v>10800</v>
      </c>
      <c r="BG2287" s="211">
        <f t="shared" si="1694"/>
        <v>10800</v>
      </c>
      <c r="BH2287" s="289"/>
      <c r="BI2287" s="289"/>
      <c r="BL2287" s="233" t="str">
        <f t="shared" si="1695"/>
        <v/>
      </c>
    </row>
    <row r="2288" spans="1:64" ht="12" customHeight="1">
      <c r="A2288" s="333" t="s">
        <v>794</v>
      </c>
      <c r="B2288" s="381" t="s">
        <v>327</v>
      </c>
      <c r="C2288" s="333" t="s">
        <v>795</v>
      </c>
      <c r="D2288" s="381" t="s">
        <v>316</v>
      </c>
      <c r="E2288" s="381" t="s">
        <v>1443</v>
      </c>
      <c r="F2288" s="381" t="s">
        <v>586</v>
      </c>
      <c r="G2288" s="381" t="s">
        <v>394</v>
      </c>
      <c r="H2288" s="100" t="s">
        <v>653</v>
      </c>
      <c r="I2288" s="381" t="s">
        <v>505</v>
      </c>
      <c r="J2288" s="382">
        <v>81678.12</v>
      </c>
      <c r="K2288" s="382">
        <v>43176.08</v>
      </c>
      <c r="L2288" s="191" t="str">
        <f t="shared" si="1654"/>
        <v>875207030701011004001024422501</v>
      </c>
      <c r="M2288" s="192">
        <f t="array" ref="M2288">IF(COUNT(SEARCH(Удалить_Роспись_КВСР,$B2288)*SEARCH(Удалить_Роспись_ПБС,$C2288)*SEARCH(Удалить_Роспись_КФСР, $D2288)*SEARCH(Удалить_Роспись_КЦСР,$E2288)*SEARCH(Удалить_Роспись_КВР,$F2288)*SEARCH(Удалить_Роспись_ЭК,$H2288)*SEARCH(Удалить_Роспись_КР,$I2288))&gt;0,0,1)</f>
        <v>0</v>
      </c>
      <c r="N2288" s="192">
        <f>IF(COUNT(SEARCH(Удалить_Индекс_КВСР,$B2288)*SEARCH(Удалить_Индекс_ПБС,$C2288)*SEARCH(Удалить_Индекс_КФСР,$D2288)*SEARCH(Удалить_Индекс_КЦСР,$E2288)*SEARCH(Удалить_Индекс_КВР,$F2288)*SEARCH(Удалить_Индекс_ЭК,$H2288)*SEARCH(Удалить_Индекс_КР,$I2288))&gt;0,0,1)</f>
        <v>1</v>
      </c>
      <c r="O2288" s="192" t="str">
        <f t="shared" si="1655"/>
        <v/>
      </c>
      <c r="P2288" s="192" t="str">
        <f t="shared" si="1696"/>
        <v/>
      </c>
      <c r="Q2288" s="300" t="str">
        <f t="shared" si="1656"/>
        <v/>
      </c>
      <c r="R2288" s="300" t="str">
        <f t="shared" si="1657"/>
        <v/>
      </c>
      <c r="S2288" s="300" t="str">
        <f t="shared" si="1658"/>
        <v/>
      </c>
      <c r="T2288" s="192" t="str">
        <f t="shared" si="1659"/>
        <v/>
      </c>
      <c r="U2288" s="303" t="str">
        <f t="shared" si="1660"/>
        <v/>
      </c>
      <c r="V2288" s="300" t="str">
        <f t="shared" si="1661"/>
        <v/>
      </c>
      <c r="W2288" s="192" t="str">
        <f t="shared" si="1662"/>
        <v/>
      </c>
      <c r="X2288" s="303" t="str">
        <f t="shared" si="1663"/>
        <v/>
      </c>
      <c r="Y2288" s="300" t="str">
        <f t="shared" si="1664"/>
        <v/>
      </c>
      <c r="Z2288" s="300" t="str">
        <f t="shared" si="1665"/>
        <v/>
      </c>
      <c r="AA2288" s="303" t="str">
        <f t="shared" si="1666"/>
        <v/>
      </c>
      <c r="AB2288" s="300" t="str">
        <f t="shared" si="1667"/>
        <v/>
      </c>
      <c r="AC2288" s="300" t="str">
        <f t="shared" si="1668"/>
        <v/>
      </c>
      <c r="AD2288" s="300" t="str">
        <f t="shared" si="1669"/>
        <v/>
      </c>
      <c r="AE2288" s="192" t="str">
        <f t="shared" si="1670"/>
        <v/>
      </c>
      <c r="AF2288" s="192" t="str">
        <f t="shared" si="1671"/>
        <v/>
      </c>
      <c r="AG2288" s="192"/>
      <c r="AJ2288" s="300" t="str">
        <f t="shared" si="1672"/>
        <v/>
      </c>
      <c r="AK2288" s="300" t="str">
        <f t="shared" si="1673"/>
        <v/>
      </c>
      <c r="AL2288" s="300" t="str">
        <f t="shared" si="1674"/>
        <v/>
      </c>
      <c r="AM2288" s="300" t="str">
        <f t="shared" si="1675"/>
        <v/>
      </c>
      <c r="AN2288" s="300" t="str">
        <f t="shared" si="1676"/>
        <v/>
      </c>
      <c r="AO2288" s="300" t="str">
        <f t="shared" si="1677"/>
        <v/>
      </c>
      <c r="AP2288" s="300" t="str">
        <f t="shared" si="1678"/>
        <v/>
      </c>
      <c r="AQ2288" s="300" t="str">
        <f t="shared" si="1679"/>
        <v/>
      </c>
      <c r="AR2288" s="306" t="str">
        <f t="shared" si="1680"/>
        <v/>
      </c>
      <c r="AS2288" s="300" t="str">
        <f t="shared" si="1681"/>
        <v/>
      </c>
      <c r="AT2288" s="300" t="str">
        <f t="shared" si="1682"/>
        <v/>
      </c>
      <c r="AU2288" s="192" t="str">
        <f t="shared" si="1683"/>
        <v>рбс</v>
      </c>
      <c r="AV2288" s="192" t="str">
        <f t="shared" si="1684"/>
        <v>рбс87520703общпро</v>
      </c>
      <c r="AW2288" s="191">
        <f t="shared" si="1685"/>
        <v>0</v>
      </c>
      <c r="AX2288" s="191">
        <f t="shared" si="1686"/>
        <v>0</v>
      </c>
      <c r="AY2288" s="191">
        <f t="shared" si="1687"/>
        <v>81678.12</v>
      </c>
      <c r="AZ2288" s="191">
        <f t="shared" si="1688"/>
        <v>43176.08</v>
      </c>
      <c r="BA2288" s="193">
        <f t="shared" si="1689"/>
        <v>1</v>
      </c>
      <c r="BB2288" s="193">
        <f t="shared" si="1690"/>
        <v>1</v>
      </c>
      <c r="BC2288" s="193">
        <f t="shared" si="1691"/>
        <v>1</v>
      </c>
      <c r="BD2288" s="191">
        <f t="shared" ref="BD2288:BD2351" si="1699">IF(ISNA(BA2288),0,AY2288*$BA2288)</f>
        <v>81678.12</v>
      </c>
      <c r="BE2288" s="191">
        <f t="shared" si="1692"/>
        <v>43176.08</v>
      </c>
      <c r="BF2288" s="210">
        <f t="shared" si="1693"/>
        <v>81678.12</v>
      </c>
      <c r="BG2288" s="211">
        <f t="shared" si="1694"/>
        <v>81678.12</v>
      </c>
      <c r="BH2288" s="289"/>
      <c r="BI2288" s="289"/>
      <c r="BJ2288" s="228"/>
      <c r="BK2288" s="228"/>
      <c r="BL2288" s="233" t="str">
        <f t="shared" si="1695"/>
        <v/>
      </c>
    </row>
    <row r="2289" spans="1:64" ht="12" customHeight="1">
      <c r="A2289" s="333" t="s">
        <v>794</v>
      </c>
      <c r="B2289" s="381" t="s">
        <v>327</v>
      </c>
      <c r="C2289" s="333" t="s">
        <v>795</v>
      </c>
      <c r="D2289" s="381" t="s">
        <v>316</v>
      </c>
      <c r="E2289" s="381" t="s">
        <v>1443</v>
      </c>
      <c r="F2289" s="381" t="s">
        <v>586</v>
      </c>
      <c r="G2289" s="381" t="s">
        <v>389</v>
      </c>
      <c r="H2289" s="100" t="s">
        <v>653</v>
      </c>
      <c r="I2289" s="381" t="s">
        <v>505</v>
      </c>
      <c r="J2289" s="382">
        <v>98389.88</v>
      </c>
      <c r="K2289" s="382">
        <v>56608.639999999999</v>
      </c>
      <c r="L2289" s="191" t="str">
        <f t="shared" si="1654"/>
        <v>875207030701011004001024422601</v>
      </c>
      <c r="M2289" s="192">
        <f t="array" ref="M2289">IF(COUNT(SEARCH(Удалить_Роспись_КВСР,$B2289)*SEARCH(Удалить_Роспись_ПБС,$C2289)*SEARCH(Удалить_Роспись_КФСР, $D2289)*SEARCH(Удалить_Роспись_КЦСР,$E2289)*SEARCH(Удалить_Роспись_КВР,$F2289)*SEARCH(Удалить_Роспись_ЭК,$H2289)*SEARCH(Удалить_Роспись_КР,$I2289))&gt;0,0,1)</f>
        <v>0</v>
      </c>
      <c r="N2289" s="192">
        <f>IF(COUNT(SEARCH(Удалить_Индекс_КВСР,$B2289)*SEARCH(Удалить_Индекс_ПБС,$C2289)*SEARCH(Удалить_Индекс_КФСР,$D2289)*SEARCH(Удалить_Индекс_КЦСР,$E2289)*SEARCH(Удалить_Индекс_КВР,$F2289)*SEARCH(Удалить_Индекс_ЭК,$H2289)*SEARCH(Удалить_Индекс_КР,$I2289))&gt;0,0,1)</f>
        <v>1</v>
      </c>
      <c r="O2289" s="192" t="str">
        <f t="shared" si="1655"/>
        <v/>
      </c>
      <c r="P2289" s="192" t="str">
        <f t="shared" si="1696"/>
        <v/>
      </c>
      <c r="Q2289" s="300" t="str">
        <f t="shared" si="1656"/>
        <v/>
      </c>
      <c r="R2289" s="300" t="str">
        <f t="shared" si="1657"/>
        <v/>
      </c>
      <c r="S2289" s="300" t="str">
        <f t="shared" si="1658"/>
        <v/>
      </c>
      <c r="T2289" s="192" t="str">
        <f t="shared" si="1659"/>
        <v/>
      </c>
      <c r="U2289" s="303" t="str">
        <f t="shared" si="1660"/>
        <v/>
      </c>
      <c r="V2289" s="300" t="str">
        <f t="shared" si="1661"/>
        <v/>
      </c>
      <c r="W2289" s="192" t="str">
        <f t="shared" si="1662"/>
        <v/>
      </c>
      <c r="X2289" s="303" t="str">
        <f t="shared" si="1663"/>
        <v/>
      </c>
      <c r="Y2289" s="300" t="str">
        <f t="shared" si="1664"/>
        <v/>
      </c>
      <c r="Z2289" s="300" t="str">
        <f t="shared" si="1665"/>
        <v/>
      </c>
      <c r="AA2289" s="303" t="str">
        <f t="shared" si="1666"/>
        <v/>
      </c>
      <c r="AB2289" s="300" t="str">
        <f t="shared" si="1667"/>
        <v/>
      </c>
      <c r="AC2289" s="300" t="str">
        <f t="shared" si="1668"/>
        <v/>
      </c>
      <c r="AD2289" s="300" t="str">
        <f t="shared" si="1669"/>
        <v/>
      </c>
      <c r="AE2289" s="192" t="str">
        <f t="shared" si="1670"/>
        <v/>
      </c>
      <c r="AF2289" s="192" t="str">
        <f t="shared" si="1671"/>
        <v/>
      </c>
      <c r="AG2289" s="192"/>
      <c r="AJ2289" s="300" t="str">
        <f t="shared" si="1672"/>
        <v/>
      </c>
      <c r="AK2289" s="300" t="str">
        <f t="shared" si="1673"/>
        <v/>
      </c>
      <c r="AL2289" s="300" t="str">
        <f t="shared" si="1674"/>
        <v/>
      </c>
      <c r="AM2289" s="300" t="str">
        <f t="shared" si="1675"/>
        <v/>
      </c>
      <c r="AN2289" s="300" t="str">
        <f t="shared" si="1676"/>
        <v/>
      </c>
      <c r="AO2289" s="300" t="str">
        <f t="shared" si="1677"/>
        <v/>
      </c>
      <c r="AP2289" s="300" t="str">
        <f t="shared" si="1678"/>
        <v/>
      </c>
      <c r="AQ2289" s="300" t="str">
        <f t="shared" si="1679"/>
        <v/>
      </c>
      <c r="AR2289" s="306" t="str">
        <f t="shared" si="1680"/>
        <v/>
      </c>
      <c r="AS2289" s="300" t="str">
        <f t="shared" si="1681"/>
        <v/>
      </c>
      <c r="AT2289" s="300" t="str">
        <f t="shared" si="1682"/>
        <v/>
      </c>
      <c r="AU2289" s="192" t="str">
        <f t="shared" si="1683"/>
        <v>рбс</v>
      </c>
      <c r="AV2289" s="192" t="str">
        <f t="shared" si="1684"/>
        <v>рбс87520703общпро</v>
      </c>
      <c r="AW2289" s="191">
        <f t="shared" si="1685"/>
        <v>0</v>
      </c>
      <c r="AX2289" s="191">
        <f t="shared" si="1686"/>
        <v>0</v>
      </c>
      <c r="AY2289" s="191">
        <f t="shared" si="1687"/>
        <v>98389.88</v>
      </c>
      <c r="AZ2289" s="191">
        <f t="shared" si="1688"/>
        <v>56608.639999999999</v>
      </c>
      <c r="BA2289" s="193">
        <f t="shared" si="1689"/>
        <v>1</v>
      </c>
      <c r="BB2289" s="193">
        <f t="shared" si="1690"/>
        <v>1</v>
      </c>
      <c r="BC2289" s="193">
        <f t="shared" si="1691"/>
        <v>1</v>
      </c>
      <c r="BD2289" s="191">
        <f t="shared" si="1699"/>
        <v>98389.88</v>
      </c>
      <c r="BE2289" s="191">
        <f t="shared" si="1692"/>
        <v>56608.639999999999</v>
      </c>
      <c r="BF2289" s="210">
        <f t="shared" si="1693"/>
        <v>98389.88</v>
      </c>
      <c r="BG2289" s="211">
        <f t="shared" si="1694"/>
        <v>98389.88</v>
      </c>
      <c r="BH2289" s="289"/>
      <c r="BI2289" s="289"/>
      <c r="BL2289" s="233" t="str">
        <f t="shared" si="1695"/>
        <v/>
      </c>
    </row>
    <row r="2290" spans="1:64" ht="12" customHeight="1">
      <c r="A2290" s="333" t="s">
        <v>794</v>
      </c>
      <c r="B2290" s="381" t="s">
        <v>327</v>
      </c>
      <c r="C2290" s="333" t="s">
        <v>795</v>
      </c>
      <c r="D2290" s="381" t="s">
        <v>316</v>
      </c>
      <c r="E2290" s="381" t="s">
        <v>1443</v>
      </c>
      <c r="F2290" s="381" t="s">
        <v>586</v>
      </c>
      <c r="G2290" s="381" t="s">
        <v>397</v>
      </c>
      <c r="H2290" s="100" t="s">
        <v>653</v>
      </c>
      <c r="I2290" s="381" t="s">
        <v>505</v>
      </c>
      <c r="J2290" s="382">
        <v>41475</v>
      </c>
      <c r="K2290" s="382">
        <v>41475</v>
      </c>
      <c r="L2290" s="191" t="str">
        <f t="shared" si="1654"/>
        <v>875207030701011004001024434001</v>
      </c>
      <c r="M2290" s="192">
        <f t="array" ref="M2290">IF(COUNT(SEARCH(Удалить_Роспись_КВСР,$B2290)*SEARCH(Удалить_Роспись_ПБС,$C2290)*SEARCH(Удалить_Роспись_КФСР, $D2290)*SEARCH(Удалить_Роспись_КЦСР,$E2290)*SEARCH(Удалить_Роспись_КВР,$F2290)*SEARCH(Удалить_Роспись_ЭК,$H2290)*SEARCH(Удалить_Роспись_КР,$I2290))&gt;0,0,1)</f>
        <v>0</v>
      </c>
      <c r="N2290" s="192">
        <f>IF(COUNT(SEARCH(Удалить_Индекс_КВСР,$B2290)*SEARCH(Удалить_Индекс_ПБС,$C2290)*SEARCH(Удалить_Индекс_КФСР,$D2290)*SEARCH(Удалить_Индекс_КЦСР,$E2290)*SEARCH(Удалить_Индекс_КВР,$F2290)*SEARCH(Удалить_Индекс_ЭК,$H2290)*SEARCH(Удалить_Индекс_КР,$I2290))&gt;0,0,1)</f>
        <v>1</v>
      </c>
      <c r="O2290" s="192" t="str">
        <f t="shared" si="1655"/>
        <v/>
      </c>
      <c r="P2290" s="192" t="str">
        <f t="shared" si="1696"/>
        <v/>
      </c>
      <c r="Q2290" s="300" t="str">
        <f t="shared" si="1656"/>
        <v/>
      </c>
      <c r="R2290" s="300" t="str">
        <f t="shared" si="1657"/>
        <v/>
      </c>
      <c r="S2290" s="300" t="str">
        <f t="shared" si="1658"/>
        <v/>
      </c>
      <c r="T2290" s="192" t="str">
        <f t="shared" si="1659"/>
        <v/>
      </c>
      <c r="U2290" s="303" t="str">
        <f t="shared" si="1660"/>
        <v/>
      </c>
      <c r="V2290" s="300" t="str">
        <f t="shared" si="1661"/>
        <v/>
      </c>
      <c r="W2290" s="192" t="str">
        <f t="shared" si="1662"/>
        <v/>
      </c>
      <c r="X2290" s="303" t="str">
        <f t="shared" si="1663"/>
        <v/>
      </c>
      <c r="Y2290" s="300" t="str">
        <f t="shared" si="1664"/>
        <v/>
      </c>
      <c r="Z2290" s="300" t="str">
        <f t="shared" si="1665"/>
        <v/>
      </c>
      <c r="AA2290" s="303" t="str">
        <f t="shared" si="1666"/>
        <v/>
      </c>
      <c r="AB2290" s="300" t="str">
        <f t="shared" si="1667"/>
        <v/>
      </c>
      <c r="AC2290" s="300" t="str">
        <f t="shared" si="1668"/>
        <v/>
      </c>
      <c r="AD2290" s="300" t="str">
        <f t="shared" si="1669"/>
        <v/>
      </c>
      <c r="AE2290" s="192" t="str">
        <f t="shared" si="1670"/>
        <v/>
      </c>
      <c r="AF2290" s="192" t="str">
        <f t="shared" si="1671"/>
        <v/>
      </c>
      <c r="AG2290" s="192"/>
      <c r="AJ2290" s="300" t="str">
        <f t="shared" si="1672"/>
        <v/>
      </c>
      <c r="AK2290" s="300" t="str">
        <f t="shared" si="1673"/>
        <v/>
      </c>
      <c r="AL2290" s="300" t="str">
        <f t="shared" si="1674"/>
        <v/>
      </c>
      <c r="AM2290" s="300" t="str">
        <f t="shared" si="1675"/>
        <v/>
      </c>
      <c r="AN2290" s="300" t="str">
        <f t="shared" si="1676"/>
        <v/>
      </c>
      <c r="AO2290" s="300" t="str">
        <f t="shared" si="1677"/>
        <v/>
      </c>
      <c r="AP2290" s="300" t="str">
        <f t="shared" si="1678"/>
        <v/>
      </c>
      <c r="AQ2290" s="300" t="str">
        <f t="shared" si="1679"/>
        <v/>
      </c>
      <c r="AR2290" s="306" t="str">
        <f t="shared" si="1680"/>
        <v/>
      </c>
      <c r="AS2290" s="300" t="str">
        <f t="shared" si="1681"/>
        <v/>
      </c>
      <c r="AT2290" s="300" t="str">
        <f t="shared" si="1682"/>
        <v/>
      </c>
      <c r="AU2290" s="192" t="str">
        <f t="shared" si="1683"/>
        <v>рбс</v>
      </c>
      <c r="AV2290" s="192" t="str">
        <f t="shared" si="1684"/>
        <v>рбс87520703общпро</v>
      </c>
      <c r="AW2290" s="191">
        <f t="shared" si="1685"/>
        <v>0</v>
      </c>
      <c r="AX2290" s="191">
        <f t="shared" si="1686"/>
        <v>0</v>
      </c>
      <c r="AY2290" s="191">
        <f t="shared" si="1687"/>
        <v>41475</v>
      </c>
      <c r="AZ2290" s="191">
        <f t="shared" si="1688"/>
        <v>41475</v>
      </c>
      <c r="BA2290" s="193">
        <f t="shared" si="1689"/>
        <v>1</v>
      </c>
      <c r="BB2290" s="193">
        <f t="shared" si="1690"/>
        <v>1</v>
      </c>
      <c r="BC2290" s="193">
        <f t="shared" si="1691"/>
        <v>1</v>
      </c>
      <c r="BD2290" s="191">
        <f t="shared" si="1699"/>
        <v>41475</v>
      </c>
      <c r="BE2290" s="191">
        <f t="shared" si="1692"/>
        <v>41475</v>
      </c>
      <c r="BF2290" s="210">
        <f t="shared" si="1693"/>
        <v>41475</v>
      </c>
      <c r="BG2290" s="211">
        <f t="shared" si="1694"/>
        <v>41475</v>
      </c>
      <c r="BH2290" s="289"/>
      <c r="BI2290" s="289"/>
      <c r="BL2290" s="233" t="str">
        <f t="shared" si="1695"/>
        <v/>
      </c>
    </row>
    <row r="2291" spans="1:64" ht="12" customHeight="1">
      <c r="A2291" s="333" t="s">
        <v>794</v>
      </c>
      <c r="B2291" s="381" t="s">
        <v>327</v>
      </c>
      <c r="C2291" s="333" t="s">
        <v>795</v>
      </c>
      <c r="D2291" s="381" t="s">
        <v>316</v>
      </c>
      <c r="E2291" s="381" t="s">
        <v>1443</v>
      </c>
      <c r="F2291" s="381" t="s">
        <v>658</v>
      </c>
      <c r="G2291" s="381" t="s">
        <v>395</v>
      </c>
      <c r="H2291" s="100" t="s">
        <v>653</v>
      </c>
      <c r="I2291" s="381" t="s">
        <v>505</v>
      </c>
      <c r="J2291" s="382">
        <v>691.2</v>
      </c>
      <c r="K2291" s="382">
        <v>691.2</v>
      </c>
      <c r="L2291" s="191" t="str">
        <f t="shared" si="1654"/>
        <v>875207030701011004001085329001</v>
      </c>
      <c r="M2291" s="192">
        <f t="array" ref="M2291">IF(COUNT(SEARCH(Удалить_Роспись_КВСР,$B2291)*SEARCH(Удалить_Роспись_ПБС,$C2291)*SEARCH(Удалить_Роспись_КФСР, $D2291)*SEARCH(Удалить_Роспись_КЦСР,$E2291)*SEARCH(Удалить_Роспись_КВР,$F2291)*SEARCH(Удалить_Роспись_ЭК,$H2291)*SEARCH(Удалить_Роспись_КР,$I2291))&gt;0,0,1)</f>
        <v>0</v>
      </c>
      <c r="N2291" s="192">
        <v>0</v>
      </c>
      <c r="O2291" s="192" t="str">
        <f t="shared" si="1655"/>
        <v/>
      </c>
      <c r="P2291" s="192" t="str">
        <f t="shared" si="1696"/>
        <v/>
      </c>
      <c r="Q2291" s="300" t="str">
        <f t="shared" si="1656"/>
        <v/>
      </c>
      <c r="R2291" s="300" t="str">
        <f t="shared" si="1657"/>
        <v/>
      </c>
      <c r="S2291" s="300" t="str">
        <f t="shared" si="1658"/>
        <v/>
      </c>
      <c r="T2291" s="192" t="str">
        <f t="shared" si="1659"/>
        <v/>
      </c>
      <c r="U2291" s="303" t="str">
        <f t="shared" si="1660"/>
        <v/>
      </c>
      <c r="V2291" s="300" t="str">
        <f t="shared" si="1661"/>
        <v/>
      </c>
      <c r="W2291" s="192" t="str">
        <f t="shared" si="1662"/>
        <v/>
      </c>
      <c r="X2291" s="303" t="str">
        <f t="shared" si="1663"/>
        <v/>
      </c>
      <c r="Y2291" s="300" t="str">
        <f t="shared" si="1664"/>
        <v/>
      </c>
      <c r="Z2291" s="300" t="str">
        <f t="shared" si="1665"/>
        <v/>
      </c>
      <c r="AA2291" s="303" t="str">
        <f t="shared" si="1666"/>
        <v/>
      </c>
      <c r="AB2291" s="300" t="str">
        <f t="shared" si="1667"/>
        <v/>
      </c>
      <c r="AC2291" s="300" t="str">
        <f t="shared" si="1668"/>
        <v/>
      </c>
      <c r="AD2291" s="300" t="str">
        <f t="shared" si="1669"/>
        <v/>
      </c>
      <c r="AE2291" s="192" t="str">
        <f t="shared" si="1670"/>
        <v/>
      </c>
      <c r="AF2291" s="192" t="str">
        <f t="shared" si="1671"/>
        <v/>
      </c>
      <c r="AG2291" s="192"/>
      <c r="AJ2291" s="300" t="str">
        <f t="shared" si="1672"/>
        <v/>
      </c>
      <c r="AK2291" s="300" t="str">
        <f t="shared" si="1673"/>
        <v/>
      </c>
      <c r="AL2291" s="300" t="str">
        <f t="shared" si="1674"/>
        <v/>
      </c>
      <c r="AM2291" s="300" t="str">
        <f t="shared" si="1675"/>
        <v/>
      </c>
      <c r="AN2291" s="300" t="str">
        <f t="shared" si="1676"/>
        <v/>
      </c>
      <c r="AO2291" s="300" t="str">
        <f t="shared" si="1677"/>
        <v/>
      </c>
      <c r="AP2291" s="300" t="str">
        <f t="shared" si="1678"/>
        <v/>
      </c>
      <c r="AQ2291" s="300" t="str">
        <f t="shared" si="1679"/>
        <v/>
      </c>
      <c r="AR2291" s="306" t="str">
        <f t="shared" si="1680"/>
        <v/>
      </c>
      <c r="AS2291" s="300" t="str">
        <f t="shared" si="1681"/>
        <v/>
      </c>
      <c r="AT2291" s="300" t="str">
        <f t="shared" si="1682"/>
        <v/>
      </c>
      <c r="AU2291" s="192" t="str">
        <f t="shared" si="1683"/>
        <v>рбс</v>
      </c>
      <c r="AV2291" s="192" t="str">
        <f t="shared" si="1684"/>
        <v>рбс87520703общпро</v>
      </c>
      <c r="AW2291" s="191">
        <f t="shared" si="1685"/>
        <v>0</v>
      </c>
      <c r="AX2291" s="191">
        <f t="shared" si="1686"/>
        <v>0</v>
      </c>
      <c r="AY2291" s="191">
        <f t="shared" si="1687"/>
        <v>0</v>
      </c>
      <c r="AZ2291" s="191">
        <f t="shared" si="1688"/>
        <v>0</v>
      </c>
      <c r="BA2291" s="193">
        <f t="shared" si="1689"/>
        <v>1</v>
      </c>
      <c r="BB2291" s="193">
        <f t="shared" si="1690"/>
        <v>1</v>
      </c>
      <c r="BC2291" s="193">
        <f t="shared" si="1691"/>
        <v>1</v>
      </c>
      <c r="BD2291" s="191">
        <f t="shared" si="1699"/>
        <v>0</v>
      </c>
      <c r="BE2291" s="191">
        <f t="shared" si="1692"/>
        <v>0</v>
      </c>
      <c r="BF2291" s="210">
        <f t="shared" si="1693"/>
        <v>0</v>
      </c>
      <c r="BG2291" s="211">
        <f t="shared" si="1694"/>
        <v>0</v>
      </c>
      <c r="BH2291" s="289"/>
      <c r="BI2291" s="289"/>
      <c r="BL2291" s="233" t="str">
        <f t="shared" si="1695"/>
        <v/>
      </c>
    </row>
    <row r="2292" spans="1:64" ht="12" customHeight="1">
      <c r="A2292" s="333" t="s">
        <v>794</v>
      </c>
      <c r="B2292" s="381" t="s">
        <v>327</v>
      </c>
      <c r="C2292" s="333" t="s">
        <v>795</v>
      </c>
      <c r="D2292" s="381" t="s">
        <v>316</v>
      </c>
      <c r="E2292" s="381" t="s">
        <v>1444</v>
      </c>
      <c r="F2292" s="381" t="s">
        <v>608</v>
      </c>
      <c r="G2292" s="381" t="s">
        <v>385</v>
      </c>
      <c r="H2292" s="100" t="s">
        <v>653</v>
      </c>
      <c r="I2292" s="381" t="s">
        <v>505</v>
      </c>
      <c r="J2292" s="382">
        <v>763782.9</v>
      </c>
      <c r="K2292" s="382">
        <v>758703.48</v>
      </c>
      <c r="L2292" s="191" t="str">
        <f t="shared" si="1654"/>
        <v>875207030701011004101011121101</v>
      </c>
      <c r="M2292" s="192">
        <f t="array" ref="M2292">IF(COUNT(SEARCH(Удалить_Роспись_КВСР,$B2292)*SEARCH(Удалить_Роспись_ПБС,$C2292)*SEARCH(Удалить_Роспись_КФСР, $D2292)*SEARCH(Удалить_Роспись_КЦСР,$E2292)*SEARCH(Удалить_Роспись_КВР,$F2292)*SEARCH(Удалить_Роспись_ЭК,$H2292)*SEARCH(Удалить_Роспись_КР,$I2292))&gt;0,0,1)</f>
        <v>0</v>
      </c>
      <c r="N2292" s="192">
        <v>0</v>
      </c>
      <c r="O2292" s="192" t="str">
        <f t="shared" si="1655"/>
        <v/>
      </c>
      <c r="P2292" s="192" t="str">
        <f t="shared" si="1696"/>
        <v/>
      </c>
      <c r="Q2292" s="300" t="str">
        <f t="shared" si="1656"/>
        <v/>
      </c>
      <c r="R2292" s="300" t="str">
        <f t="shared" si="1657"/>
        <v/>
      </c>
      <c r="S2292" s="300" t="str">
        <f t="shared" si="1658"/>
        <v/>
      </c>
      <c r="T2292" s="192" t="str">
        <f t="shared" si="1659"/>
        <v/>
      </c>
      <c r="U2292" s="303" t="str">
        <f t="shared" si="1660"/>
        <v/>
      </c>
      <c r="V2292" s="300" t="str">
        <f t="shared" si="1661"/>
        <v/>
      </c>
      <c r="W2292" s="192" t="str">
        <f t="shared" si="1662"/>
        <v/>
      </c>
      <c r="X2292" s="303" t="str">
        <f t="shared" si="1663"/>
        <v/>
      </c>
      <c r="Y2292" s="300" t="str">
        <f t="shared" si="1664"/>
        <v/>
      </c>
      <c r="Z2292" s="300" t="str">
        <f t="shared" si="1665"/>
        <v/>
      </c>
      <c r="AA2292" s="303" t="str">
        <f t="shared" si="1666"/>
        <v/>
      </c>
      <c r="AB2292" s="300" t="str">
        <f t="shared" si="1667"/>
        <v/>
      </c>
      <c r="AC2292" s="300" t="str">
        <f t="shared" si="1668"/>
        <v/>
      </c>
      <c r="AD2292" s="300" t="str">
        <f t="shared" si="1669"/>
        <v/>
      </c>
      <c r="AE2292" s="192" t="str">
        <f t="shared" si="1670"/>
        <v/>
      </c>
      <c r="AF2292" s="192" t="str">
        <f t="shared" si="1671"/>
        <v/>
      </c>
      <c r="AG2292" s="192"/>
      <c r="AJ2292" s="300" t="str">
        <f t="shared" si="1672"/>
        <v/>
      </c>
      <c r="AK2292" s="300" t="str">
        <f t="shared" si="1673"/>
        <v/>
      </c>
      <c r="AL2292" s="300" t="str">
        <f t="shared" si="1674"/>
        <v/>
      </c>
      <c r="AM2292" s="300" t="str">
        <f t="shared" si="1675"/>
        <v/>
      </c>
      <c r="AN2292" s="300" t="str">
        <f t="shared" si="1676"/>
        <v/>
      </c>
      <c r="AO2292" s="300" t="str">
        <f t="shared" si="1677"/>
        <v/>
      </c>
      <c r="AP2292" s="300" t="str">
        <f t="shared" si="1678"/>
        <v/>
      </c>
      <c r="AQ2292" s="300" t="str">
        <f t="shared" si="1679"/>
        <v/>
      </c>
      <c r="AR2292" s="306" t="str">
        <f t="shared" si="1680"/>
        <v/>
      </c>
      <c r="AS2292" s="300" t="str">
        <f t="shared" si="1681"/>
        <v/>
      </c>
      <c r="AT2292" s="300" t="str">
        <f t="shared" si="1682"/>
        <v/>
      </c>
      <c r="AU2292" s="192" t="str">
        <f t="shared" si="1683"/>
        <v>рбс</v>
      </c>
      <c r="AV2292" s="192" t="str">
        <f t="shared" si="1684"/>
        <v>рбс87520703общопл</v>
      </c>
      <c r="AW2292" s="191">
        <f t="shared" si="1685"/>
        <v>0</v>
      </c>
      <c r="AX2292" s="191">
        <f t="shared" si="1686"/>
        <v>0</v>
      </c>
      <c r="AY2292" s="191">
        <f t="shared" si="1687"/>
        <v>0</v>
      </c>
      <c r="AZ2292" s="191">
        <f t="shared" si="1688"/>
        <v>0</v>
      </c>
      <c r="BA2292" s="193">
        <f t="shared" si="1689"/>
        <v>1</v>
      </c>
      <c r="BB2292" s="193">
        <f t="shared" si="1690"/>
        <v>1</v>
      </c>
      <c r="BC2292" s="193">
        <f t="shared" si="1691"/>
        <v>1</v>
      </c>
      <c r="BD2292" s="191">
        <f t="shared" si="1699"/>
        <v>0</v>
      </c>
      <c r="BE2292" s="191">
        <f t="shared" si="1692"/>
        <v>0</v>
      </c>
      <c r="BF2292" s="210">
        <f t="shared" si="1693"/>
        <v>0</v>
      </c>
      <c r="BG2292" s="211">
        <f t="shared" si="1694"/>
        <v>0</v>
      </c>
      <c r="BH2292" s="289"/>
      <c r="BI2292" s="289"/>
      <c r="BL2292" s="233" t="str">
        <f t="shared" si="1695"/>
        <v/>
      </c>
    </row>
    <row r="2293" spans="1:64" ht="12" customHeight="1">
      <c r="A2293" s="333" t="s">
        <v>794</v>
      </c>
      <c r="B2293" s="381" t="s">
        <v>327</v>
      </c>
      <c r="C2293" s="333" t="s">
        <v>795</v>
      </c>
      <c r="D2293" s="381" t="s">
        <v>316</v>
      </c>
      <c r="E2293" s="381" t="s">
        <v>1444</v>
      </c>
      <c r="F2293" s="381" t="s">
        <v>902</v>
      </c>
      <c r="G2293" s="381" t="s">
        <v>387</v>
      </c>
      <c r="H2293" s="100" t="s">
        <v>653</v>
      </c>
      <c r="I2293" s="381" t="s">
        <v>505</v>
      </c>
      <c r="J2293" s="382">
        <v>225282.81</v>
      </c>
      <c r="K2293" s="382">
        <v>223015.54</v>
      </c>
      <c r="L2293" s="191" t="str">
        <f t="shared" si="1654"/>
        <v>875207030701011004101011921301</v>
      </c>
      <c r="M2293" s="192">
        <f t="array" ref="M2293">IF(COUNT(SEARCH(Удалить_Роспись_КВСР,$B2293)*SEARCH(Удалить_Роспись_ПБС,$C2293)*SEARCH(Удалить_Роспись_КФСР, $D2293)*SEARCH(Удалить_Роспись_КЦСР,$E2293)*SEARCH(Удалить_Роспись_КВР,$F2293)*SEARCH(Удалить_Роспись_ЭК,$H2293)*SEARCH(Удалить_Роспись_КР,$I2293))&gt;0,0,1)</f>
        <v>0</v>
      </c>
      <c r="N2293" s="192">
        <v>0</v>
      </c>
      <c r="O2293" s="192" t="str">
        <f t="shared" si="1655"/>
        <v/>
      </c>
      <c r="P2293" s="192" t="str">
        <f t="shared" si="1696"/>
        <v/>
      </c>
      <c r="Q2293" s="300" t="str">
        <f t="shared" si="1656"/>
        <v/>
      </c>
      <c r="R2293" s="300" t="str">
        <f t="shared" si="1657"/>
        <v/>
      </c>
      <c r="S2293" s="300" t="str">
        <f t="shared" si="1658"/>
        <v/>
      </c>
      <c r="T2293" s="192" t="str">
        <f t="shared" si="1659"/>
        <v/>
      </c>
      <c r="U2293" s="303" t="str">
        <f t="shared" si="1660"/>
        <v/>
      </c>
      <c r="V2293" s="300" t="str">
        <f t="shared" si="1661"/>
        <v/>
      </c>
      <c r="W2293" s="192" t="str">
        <f t="shared" si="1662"/>
        <v/>
      </c>
      <c r="X2293" s="303" t="str">
        <f t="shared" si="1663"/>
        <v/>
      </c>
      <c r="Y2293" s="300" t="str">
        <f t="shared" si="1664"/>
        <v/>
      </c>
      <c r="Z2293" s="300" t="str">
        <f t="shared" si="1665"/>
        <v/>
      </c>
      <c r="AA2293" s="303" t="str">
        <f t="shared" si="1666"/>
        <v/>
      </c>
      <c r="AB2293" s="300" t="str">
        <f t="shared" si="1667"/>
        <v/>
      </c>
      <c r="AC2293" s="300" t="str">
        <f t="shared" si="1668"/>
        <v/>
      </c>
      <c r="AD2293" s="300" t="str">
        <f t="shared" si="1669"/>
        <v/>
      </c>
      <c r="AE2293" s="192" t="str">
        <f t="shared" si="1670"/>
        <v/>
      </c>
      <c r="AF2293" s="192" t="str">
        <f t="shared" si="1671"/>
        <v/>
      </c>
      <c r="AG2293" s="192"/>
      <c r="AJ2293" s="300" t="str">
        <f t="shared" si="1672"/>
        <v/>
      </c>
      <c r="AK2293" s="300" t="str">
        <f t="shared" si="1673"/>
        <v/>
      </c>
      <c r="AL2293" s="300" t="str">
        <f t="shared" si="1674"/>
        <v/>
      </c>
      <c r="AM2293" s="300" t="str">
        <f t="shared" si="1675"/>
        <v/>
      </c>
      <c r="AN2293" s="300" t="str">
        <f t="shared" si="1676"/>
        <v/>
      </c>
      <c r="AO2293" s="300" t="str">
        <f t="shared" si="1677"/>
        <v/>
      </c>
      <c r="AP2293" s="300" t="str">
        <f t="shared" si="1678"/>
        <v/>
      </c>
      <c r="AQ2293" s="300" t="str">
        <f t="shared" si="1679"/>
        <v/>
      </c>
      <c r="AR2293" s="306" t="str">
        <f t="shared" si="1680"/>
        <v/>
      </c>
      <c r="AS2293" s="300" t="str">
        <f t="shared" si="1681"/>
        <v/>
      </c>
      <c r="AT2293" s="300" t="str">
        <f t="shared" si="1682"/>
        <v/>
      </c>
      <c r="AU2293" s="192" t="str">
        <f t="shared" si="1683"/>
        <v>рбс</v>
      </c>
      <c r="AV2293" s="192" t="str">
        <f t="shared" si="1684"/>
        <v>рбс87520703общопл</v>
      </c>
      <c r="AW2293" s="191">
        <f t="shared" si="1685"/>
        <v>0</v>
      </c>
      <c r="AX2293" s="191">
        <f t="shared" si="1686"/>
        <v>0</v>
      </c>
      <c r="AY2293" s="191">
        <f t="shared" si="1687"/>
        <v>0</v>
      </c>
      <c r="AZ2293" s="191">
        <f t="shared" si="1688"/>
        <v>0</v>
      </c>
      <c r="BA2293" s="193">
        <f t="shared" si="1689"/>
        <v>1</v>
      </c>
      <c r="BB2293" s="193">
        <f t="shared" si="1690"/>
        <v>1</v>
      </c>
      <c r="BC2293" s="193">
        <f t="shared" si="1691"/>
        <v>1</v>
      </c>
      <c r="BD2293" s="191">
        <f t="shared" si="1699"/>
        <v>0</v>
      </c>
      <c r="BE2293" s="191">
        <f t="shared" si="1692"/>
        <v>0</v>
      </c>
      <c r="BF2293" s="210">
        <f t="shared" si="1693"/>
        <v>0</v>
      </c>
      <c r="BG2293" s="211">
        <f t="shared" si="1694"/>
        <v>0</v>
      </c>
      <c r="BH2293" s="289"/>
      <c r="BI2293" s="289"/>
      <c r="BL2293" s="233" t="str">
        <f t="shared" si="1695"/>
        <v/>
      </c>
    </row>
    <row r="2294" spans="1:64" ht="12" customHeight="1">
      <c r="A2294" s="333" t="s">
        <v>794</v>
      </c>
      <c r="B2294" s="381" t="s">
        <v>327</v>
      </c>
      <c r="C2294" s="333" t="s">
        <v>795</v>
      </c>
      <c r="D2294" s="381" t="s">
        <v>316</v>
      </c>
      <c r="E2294" s="381" t="s">
        <v>1445</v>
      </c>
      <c r="F2294" s="381" t="s">
        <v>589</v>
      </c>
      <c r="G2294" s="381" t="s">
        <v>386</v>
      </c>
      <c r="H2294" s="100" t="s">
        <v>653</v>
      </c>
      <c r="I2294" s="381" t="s">
        <v>505</v>
      </c>
      <c r="J2294" s="382">
        <v>93500</v>
      </c>
      <c r="K2294" s="382">
        <v>93500</v>
      </c>
      <c r="L2294" s="191" t="str">
        <f t="shared" si="1654"/>
        <v>875207030701011004701011221201</v>
      </c>
      <c r="M2294" s="192">
        <f t="array" ref="M2294">IF(COUNT(SEARCH(Удалить_Роспись_КВСР,$B2294)*SEARCH(Удалить_Роспись_ПБС,$C2294)*SEARCH(Удалить_Роспись_КФСР, $D2294)*SEARCH(Удалить_Роспись_КЦСР,$E2294)*SEARCH(Удалить_Роспись_КВР,$F2294)*SEARCH(Удалить_Роспись_ЭК,$H2294)*SEARCH(Удалить_Роспись_КР,$I2294))&gt;0,0,1)</f>
        <v>0</v>
      </c>
      <c r="N2294" s="192">
        <f>IF(COUNT(SEARCH(Удалить_Индекс_КВСР,$B2294)*SEARCH(Удалить_Индекс_ПБС,$C2294)*SEARCH(Удалить_Индекс_КФСР,$D2294)*SEARCH(Удалить_Индекс_КЦСР,$E2294)*SEARCH(Удалить_Индекс_КВР,$F2294)*SEARCH(Удалить_Индекс_ЭК,$H2294)*SEARCH(Удалить_Индекс_КР,$I2294))&gt;0,0,1)</f>
        <v>1</v>
      </c>
      <c r="O2294" s="192" t="str">
        <f t="shared" si="1655"/>
        <v/>
      </c>
      <c r="P2294" s="192" t="str">
        <f t="shared" si="1696"/>
        <v/>
      </c>
      <c r="Q2294" s="300" t="str">
        <f t="shared" si="1656"/>
        <v/>
      </c>
      <c r="R2294" s="300" t="str">
        <f t="shared" si="1657"/>
        <v/>
      </c>
      <c r="S2294" s="300" t="str">
        <f t="shared" si="1658"/>
        <v/>
      </c>
      <c r="T2294" s="192" t="str">
        <f t="shared" si="1659"/>
        <v/>
      </c>
      <c r="U2294" s="303" t="str">
        <f t="shared" si="1660"/>
        <v/>
      </c>
      <c r="V2294" s="300" t="str">
        <f t="shared" si="1661"/>
        <v/>
      </c>
      <c r="W2294" s="192" t="str">
        <f t="shared" si="1662"/>
        <v/>
      </c>
      <c r="X2294" s="303" t="str">
        <f t="shared" si="1663"/>
        <v/>
      </c>
      <c r="Y2294" s="300" t="str">
        <f t="shared" si="1664"/>
        <v/>
      </c>
      <c r="Z2294" s="300" t="str">
        <f t="shared" si="1665"/>
        <v/>
      </c>
      <c r="AA2294" s="303" t="str">
        <f t="shared" si="1666"/>
        <v/>
      </c>
      <c r="AB2294" s="300" t="str">
        <f t="shared" si="1667"/>
        <v/>
      </c>
      <c r="AC2294" s="300" t="str">
        <f t="shared" si="1668"/>
        <v/>
      </c>
      <c r="AD2294" s="300" t="str">
        <f t="shared" si="1669"/>
        <v/>
      </c>
      <c r="AE2294" s="192" t="str">
        <f t="shared" si="1670"/>
        <v/>
      </c>
      <c r="AF2294" s="192" t="str">
        <f t="shared" si="1671"/>
        <v/>
      </c>
      <c r="AG2294" s="192"/>
      <c r="AJ2294" s="300" t="str">
        <f t="shared" si="1672"/>
        <v/>
      </c>
      <c r="AK2294" s="300" t="str">
        <f t="shared" si="1673"/>
        <v/>
      </c>
      <c r="AL2294" s="300" t="str">
        <f t="shared" si="1674"/>
        <v/>
      </c>
      <c r="AM2294" s="300" t="str">
        <f t="shared" si="1675"/>
        <v/>
      </c>
      <c r="AN2294" s="300" t="str">
        <f t="shared" si="1676"/>
        <v/>
      </c>
      <c r="AO2294" s="300" t="str">
        <f t="shared" si="1677"/>
        <v/>
      </c>
      <c r="AP2294" s="300" t="str">
        <f t="shared" si="1678"/>
        <v/>
      </c>
      <c r="AQ2294" s="300" t="str">
        <f t="shared" si="1679"/>
        <v/>
      </c>
      <c r="AR2294" s="306" t="str">
        <f t="shared" si="1680"/>
        <v/>
      </c>
      <c r="AS2294" s="300" t="str">
        <f t="shared" si="1681"/>
        <v/>
      </c>
      <c r="AT2294" s="300" t="str">
        <f t="shared" si="1682"/>
        <v/>
      </c>
      <c r="AU2294" s="192" t="str">
        <f t="shared" si="1683"/>
        <v>рбс</v>
      </c>
      <c r="AV2294" s="192" t="str">
        <f t="shared" si="1684"/>
        <v>рбс87520703общпро</v>
      </c>
      <c r="AW2294" s="191">
        <f t="shared" si="1685"/>
        <v>0</v>
      </c>
      <c r="AX2294" s="191">
        <f t="shared" si="1686"/>
        <v>0</v>
      </c>
      <c r="AY2294" s="191">
        <f t="shared" si="1687"/>
        <v>93500</v>
      </c>
      <c r="AZ2294" s="191">
        <f t="shared" si="1688"/>
        <v>93500</v>
      </c>
      <c r="BA2294" s="193">
        <f t="shared" si="1689"/>
        <v>1</v>
      </c>
      <c r="BB2294" s="193">
        <f t="shared" si="1690"/>
        <v>1</v>
      </c>
      <c r="BC2294" s="193">
        <f t="shared" si="1691"/>
        <v>1</v>
      </c>
      <c r="BD2294" s="191">
        <f t="shared" si="1699"/>
        <v>93500</v>
      </c>
      <c r="BE2294" s="191">
        <f t="shared" si="1692"/>
        <v>93500</v>
      </c>
      <c r="BF2294" s="210">
        <f t="shared" si="1693"/>
        <v>93500</v>
      </c>
      <c r="BG2294" s="211">
        <f t="shared" si="1694"/>
        <v>93500</v>
      </c>
      <c r="BH2294" s="289"/>
      <c r="BI2294" s="289"/>
      <c r="BL2294" s="233" t="str">
        <f t="shared" si="1695"/>
        <v/>
      </c>
    </row>
    <row r="2295" spans="1:64" ht="12" customHeight="1">
      <c r="A2295" s="333" t="s">
        <v>794</v>
      </c>
      <c r="B2295" s="381" t="s">
        <v>327</v>
      </c>
      <c r="C2295" s="333" t="s">
        <v>795</v>
      </c>
      <c r="D2295" s="381" t="s">
        <v>316</v>
      </c>
      <c r="E2295" s="381" t="s">
        <v>1446</v>
      </c>
      <c r="F2295" s="381" t="s">
        <v>586</v>
      </c>
      <c r="G2295" s="381" t="s">
        <v>393</v>
      </c>
      <c r="H2295" s="100" t="s">
        <v>653</v>
      </c>
      <c r="I2295" s="381" t="s">
        <v>505</v>
      </c>
      <c r="J2295" s="382">
        <v>1086999.4099999999</v>
      </c>
      <c r="K2295" s="382">
        <v>648344</v>
      </c>
      <c r="L2295" s="191" t="str">
        <f t="shared" si="1654"/>
        <v>875207030701011004Г01024422301</v>
      </c>
      <c r="M2295" s="192">
        <f t="array" ref="M2295">IF(COUNT(SEARCH(Удалить_Роспись_КВСР,$B2295)*SEARCH(Удалить_Роспись_ПБС,$C2295)*SEARCH(Удалить_Роспись_КФСР, $D2295)*SEARCH(Удалить_Роспись_КЦСР,$E2295)*SEARCH(Удалить_Роспись_КВР,$F2295)*SEARCH(Удалить_Роспись_ЭК,$H2295)*SEARCH(Удалить_Роспись_КР,$I2295))&gt;0,0,1)</f>
        <v>0</v>
      </c>
      <c r="N2295" s="192">
        <f>IF(COUNT(SEARCH(Удалить_Индекс_КВСР,$B2295)*SEARCH(Удалить_Индекс_ПБС,$C2295)*SEARCH(Удалить_Индекс_КФСР,$D2295)*SEARCH(Удалить_Индекс_КЦСР,$E2295)*SEARCH(Удалить_Индекс_КВР,$F2295)*SEARCH(Удалить_Индекс_ЭК,$H2295)*SEARCH(Удалить_Индекс_КР,$I2295))&gt;0,0,1)</f>
        <v>1</v>
      </c>
      <c r="O2295" s="192" t="str">
        <f t="shared" si="1655"/>
        <v/>
      </c>
      <c r="P2295" s="192" t="str">
        <f t="shared" si="1696"/>
        <v/>
      </c>
      <c r="Q2295" s="300" t="str">
        <f t="shared" si="1656"/>
        <v/>
      </c>
      <c r="R2295" s="300" t="str">
        <f t="shared" si="1657"/>
        <v/>
      </c>
      <c r="S2295" s="300" t="str">
        <f t="shared" si="1658"/>
        <v/>
      </c>
      <c r="T2295" s="192" t="str">
        <f t="shared" si="1659"/>
        <v/>
      </c>
      <c r="U2295" s="303" t="str">
        <f t="shared" si="1660"/>
        <v/>
      </c>
      <c r="V2295" s="300" t="str">
        <f t="shared" si="1661"/>
        <v/>
      </c>
      <c r="W2295" s="192" t="str">
        <f t="shared" si="1662"/>
        <v/>
      </c>
      <c r="X2295" s="303" t="str">
        <f t="shared" si="1663"/>
        <v/>
      </c>
      <c r="Y2295" s="300" t="str">
        <f t="shared" si="1664"/>
        <v/>
      </c>
      <c r="Z2295" s="300" t="str">
        <f t="shared" si="1665"/>
        <v/>
      </c>
      <c r="AA2295" s="303" t="str">
        <f t="shared" si="1666"/>
        <v/>
      </c>
      <c r="AB2295" s="300" t="str">
        <f t="shared" si="1667"/>
        <v/>
      </c>
      <c r="AC2295" s="300" t="str">
        <f t="shared" si="1668"/>
        <v/>
      </c>
      <c r="AD2295" s="300" t="str">
        <f t="shared" si="1669"/>
        <v/>
      </c>
      <c r="AE2295" s="192" t="str">
        <f t="shared" si="1670"/>
        <v/>
      </c>
      <c r="AF2295" s="192" t="str">
        <f t="shared" si="1671"/>
        <v/>
      </c>
      <c r="AG2295" s="192"/>
      <c r="AJ2295" s="300" t="str">
        <f t="shared" si="1672"/>
        <v/>
      </c>
      <c r="AK2295" s="300" t="str">
        <f t="shared" si="1673"/>
        <v/>
      </c>
      <c r="AL2295" s="300" t="str">
        <f t="shared" si="1674"/>
        <v/>
      </c>
      <c r="AM2295" s="300" t="str">
        <f t="shared" si="1675"/>
        <v/>
      </c>
      <c r="AN2295" s="300" t="str">
        <f t="shared" si="1676"/>
        <v/>
      </c>
      <c r="AO2295" s="300" t="str">
        <f t="shared" si="1677"/>
        <v/>
      </c>
      <c r="AP2295" s="300" t="str">
        <f t="shared" si="1678"/>
        <v/>
      </c>
      <c r="AQ2295" s="300" t="str">
        <f t="shared" si="1679"/>
        <v/>
      </c>
      <c r="AR2295" s="306" t="str">
        <f t="shared" si="1680"/>
        <v/>
      </c>
      <c r="AS2295" s="300" t="str">
        <f t="shared" si="1681"/>
        <v/>
      </c>
      <c r="AT2295" s="300" t="str">
        <f t="shared" si="1682"/>
        <v/>
      </c>
      <c r="AU2295" s="192" t="str">
        <f t="shared" si="1683"/>
        <v>рбс</v>
      </c>
      <c r="AV2295" s="192" t="str">
        <f t="shared" si="1684"/>
        <v>рбс87520703общком</v>
      </c>
      <c r="AW2295" s="191">
        <f t="shared" si="1685"/>
        <v>0</v>
      </c>
      <c r="AX2295" s="191">
        <f t="shared" si="1686"/>
        <v>0</v>
      </c>
      <c r="AY2295" s="191">
        <f t="shared" si="1687"/>
        <v>1086999.4099999999</v>
      </c>
      <c r="AZ2295" s="191">
        <f t="shared" si="1688"/>
        <v>648344</v>
      </c>
      <c r="BA2295" s="193">
        <f t="shared" si="1689"/>
        <v>1</v>
      </c>
      <c r="BB2295" s="193">
        <f t="shared" si="1690"/>
        <v>1</v>
      </c>
      <c r="BC2295" s="193">
        <f t="shared" si="1691"/>
        <v>1</v>
      </c>
      <c r="BD2295" s="191">
        <f t="shared" si="1699"/>
        <v>1086999.4099999999</v>
      </c>
      <c r="BE2295" s="191">
        <f t="shared" si="1692"/>
        <v>648344</v>
      </c>
      <c r="BF2295" s="210">
        <f t="shared" si="1693"/>
        <v>1086999.4099999999</v>
      </c>
      <c r="BG2295" s="211">
        <f t="shared" si="1694"/>
        <v>1086999.4099999999</v>
      </c>
      <c r="BH2295" s="289"/>
      <c r="BI2295" s="289"/>
      <c r="BL2295" s="233" t="str">
        <f t="shared" si="1695"/>
        <v/>
      </c>
    </row>
    <row r="2296" spans="1:64" ht="12" customHeight="1">
      <c r="A2296" s="333" t="s">
        <v>794</v>
      </c>
      <c r="B2296" s="381" t="s">
        <v>327</v>
      </c>
      <c r="C2296" s="333" t="s">
        <v>795</v>
      </c>
      <c r="D2296" s="381" t="s">
        <v>316</v>
      </c>
      <c r="E2296" s="381" t="s">
        <v>1447</v>
      </c>
      <c r="F2296" s="381" t="s">
        <v>586</v>
      </c>
      <c r="G2296" s="381" t="s">
        <v>397</v>
      </c>
      <c r="H2296" s="100" t="s">
        <v>653</v>
      </c>
      <c r="I2296" s="381" t="s">
        <v>505</v>
      </c>
      <c r="J2296" s="382">
        <v>1430750</v>
      </c>
      <c r="K2296" s="382">
        <v>642660.30000000005</v>
      </c>
      <c r="L2296" s="191" t="str">
        <f t="shared" si="1654"/>
        <v>875207030701011004П01024434001</v>
      </c>
      <c r="M2296" s="192">
        <f t="array" ref="M2296">IF(COUNT(SEARCH(Удалить_Роспись_КВСР,$B2296)*SEARCH(Удалить_Роспись_ПБС,$C2296)*SEARCH(Удалить_Роспись_КФСР, $D2296)*SEARCH(Удалить_Роспись_КЦСР,$E2296)*SEARCH(Удалить_Роспись_КВР,$F2296)*SEARCH(Удалить_Роспись_ЭК,$H2296)*SEARCH(Удалить_Роспись_КР,$I2296))&gt;0,0,1)</f>
        <v>0</v>
      </c>
      <c r="N2296" s="192">
        <f>IF(COUNT(SEARCH(Удалить_Индекс_КВСР,$B2296)*SEARCH(Удалить_Индекс_ПБС,$C2296)*SEARCH(Удалить_Индекс_КФСР,$D2296)*SEARCH(Удалить_Индекс_КЦСР,$E2296)*SEARCH(Удалить_Индекс_КВР,$F2296)*SEARCH(Удалить_Индекс_ЭК,$H2296)*SEARCH(Удалить_Индекс_КР,$I2296))&gt;0,0,1)</f>
        <v>1</v>
      </c>
      <c r="O2296" s="192" t="str">
        <f t="shared" si="1655"/>
        <v/>
      </c>
      <c r="P2296" s="192" t="str">
        <f t="shared" si="1696"/>
        <v/>
      </c>
      <c r="Q2296" s="300" t="str">
        <f t="shared" si="1656"/>
        <v/>
      </c>
      <c r="R2296" s="300" t="str">
        <f t="shared" si="1657"/>
        <v/>
      </c>
      <c r="S2296" s="300" t="str">
        <f t="shared" si="1658"/>
        <v/>
      </c>
      <c r="T2296" s="192" t="str">
        <f t="shared" si="1659"/>
        <v/>
      </c>
      <c r="U2296" s="303" t="str">
        <f t="shared" si="1660"/>
        <v/>
      </c>
      <c r="V2296" s="300" t="str">
        <f t="shared" si="1661"/>
        <v/>
      </c>
      <c r="W2296" s="192" t="str">
        <f t="shared" si="1662"/>
        <v/>
      </c>
      <c r="X2296" s="303" t="str">
        <f t="shared" si="1663"/>
        <v/>
      </c>
      <c r="Y2296" s="300" t="str">
        <f t="shared" si="1664"/>
        <v/>
      </c>
      <c r="Z2296" s="300" t="str">
        <f t="shared" si="1665"/>
        <v/>
      </c>
      <c r="AA2296" s="303" t="str">
        <f t="shared" si="1666"/>
        <v/>
      </c>
      <c r="AB2296" s="300" t="str">
        <f t="shared" si="1667"/>
        <v/>
      </c>
      <c r="AC2296" s="300" t="str">
        <f t="shared" si="1668"/>
        <v/>
      </c>
      <c r="AD2296" s="300" t="str">
        <f t="shared" si="1669"/>
        <v/>
      </c>
      <c r="AE2296" s="192" t="str">
        <f t="shared" si="1670"/>
        <v/>
      </c>
      <c r="AF2296" s="192" t="str">
        <f t="shared" si="1671"/>
        <v/>
      </c>
      <c r="AG2296" s="192"/>
      <c r="AJ2296" s="300" t="str">
        <f t="shared" si="1672"/>
        <v/>
      </c>
      <c r="AK2296" s="300" t="str">
        <f t="shared" si="1673"/>
        <v/>
      </c>
      <c r="AL2296" s="300" t="str">
        <f t="shared" si="1674"/>
        <v/>
      </c>
      <c r="AM2296" s="300" t="str">
        <f t="shared" si="1675"/>
        <v/>
      </c>
      <c r="AN2296" s="300" t="str">
        <f t="shared" si="1676"/>
        <v/>
      </c>
      <c r="AO2296" s="300" t="str">
        <f t="shared" si="1677"/>
        <v/>
      </c>
      <c r="AP2296" s="300" t="str">
        <f t="shared" si="1678"/>
        <v/>
      </c>
      <c r="AQ2296" s="300" t="str">
        <f t="shared" si="1679"/>
        <v/>
      </c>
      <c r="AR2296" s="306" t="str">
        <f t="shared" si="1680"/>
        <v/>
      </c>
      <c r="AS2296" s="300" t="str">
        <f t="shared" si="1681"/>
        <v/>
      </c>
      <c r="AT2296" s="300" t="str">
        <f t="shared" si="1682"/>
        <v/>
      </c>
      <c r="AU2296" s="192" t="str">
        <f t="shared" si="1683"/>
        <v>рбс</v>
      </c>
      <c r="AV2296" s="192" t="str">
        <f t="shared" si="1684"/>
        <v>рбс87520703общпро</v>
      </c>
      <c r="AW2296" s="191">
        <f t="shared" si="1685"/>
        <v>0</v>
      </c>
      <c r="AX2296" s="191">
        <f t="shared" si="1686"/>
        <v>0</v>
      </c>
      <c r="AY2296" s="191">
        <f t="shared" si="1687"/>
        <v>1430750</v>
      </c>
      <c r="AZ2296" s="191">
        <f t="shared" si="1688"/>
        <v>642660.30000000005</v>
      </c>
      <c r="BA2296" s="193">
        <f t="shared" si="1689"/>
        <v>1</v>
      </c>
      <c r="BB2296" s="193">
        <f t="shared" si="1690"/>
        <v>1</v>
      </c>
      <c r="BC2296" s="193">
        <f t="shared" si="1691"/>
        <v>1</v>
      </c>
      <c r="BD2296" s="191">
        <f t="shared" si="1699"/>
        <v>1430750</v>
      </c>
      <c r="BE2296" s="191">
        <f t="shared" si="1692"/>
        <v>642660.30000000005</v>
      </c>
      <c r="BF2296" s="210">
        <f t="shared" si="1693"/>
        <v>1430750</v>
      </c>
      <c r="BG2296" s="211">
        <f t="shared" si="1694"/>
        <v>1430750</v>
      </c>
      <c r="BH2296" s="289"/>
      <c r="BI2296" s="289"/>
      <c r="BL2296" s="233" t="str">
        <f t="shared" si="1695"/>
        <v/>
      </c>
    </row>
    <row r="2297" spans="1:64" ht="12" customHeight="1">
      <c r="A2297" s="333" t="s">
        <v>794</v>
      </c>
      <c r="B2297" s="381" t="s">
        <v>327</v>
      </c>
      <c r="C2297" s="333" t="s">
        <v>795</v>
      </c>
      <c r="D2297" s="381" t="s">
        <v>316</v>
      </c>
      <c r="E2297" s="381" t="s">
        <v>1449</v>
      </c>
      <c r="F2297" s="381" t="s">
        <v>586</v>
      </c>
      <c r="G2297" s="381" t="s">
        <v>393</v>
      </c>
      <c r="H2297" s="100" t="s">
        <v>653</v>
      </c>
      <c r="I2297" s="381" t="s">
        <v>505</v>
      </c>
      <c r="J2297" s="382">
        <v>176510</v>
      </c>
      <c r="K2297" s="382">
        <v>140555.48000000001</v>
      </c>
      <c r="L2297" s="191" t="str">
        <f t="shared" si="1654"/>
        <v>875207030701011004Э01024422301</v>
      </c>
      <c r="M2297" s="192">
        <f t="array" ref="M2297">IF(COUNT(SEARCH(Удалить_Роспись_КВСР,$B2297)*SEARCH(Удалить_Роспись_ПБС,$C2297)*SEARCH(Удалить_Роспись_КФСР, $D2297)*SEARCH(Удалить_Роспись_КЦСР,$E2297)*SEARCH(Удалить_Роспись_КВР,$F2297)*SEARCH(Удалить_Роспись_ЭК,$H2297)*SEARCH(Удалить_Роспись_КР,$I2297))&gt;0,0,1)</f>
        <v>0</v>
      </c>
      <c r="N2297" s="192">
        <f>IF(COUNT(SEARCH(Удалить_Индекс_КВСР,$B2297)*SEARCH(Удалить_Индекс_ПБС,$C2297)*SEARCH(Удалить_Индекс_КФСР,$D2297)*SEARCH(Удалить_Индекс_КЦСР,$E2297)*SEARCH(Удалить_Индекс_КВР,$F2297)*SEARCH(Удалить_Индекс_ЭК,$H2297)*SEARCH(Удалить_Индекс_КР,$I2297))&gt;0,0,1)</f>
        <v>1</v>
      </c>
      <c r="O2297" s="192" t="str">
        <f t="shared" si="1655"/>
        <v/>
      </c>
      <c r="P2297" s="192" t="str">
        <f t="shared" si="1696"/>
        <v/>
      </c>
      <c r="Q2297" s="300" t="str">
        <f t="shared" si="1656"/>
        <v/>
      </c>
      <c r="R2297" s="300" t="str">
        <f t="shared" si="1657"/>
        <v/>
      </c>
      <c r="S2297" s="300" t="str">
        <f t="shared" si="1658"/>
        <v/>
      </c>
      <c r="T2297" s="192" t="str">
        <f t="shared" si="1659"/>
        <v/>
      </c>
      <c r="U2297" s="303" t="str">
        <f t="shared" si="1660"/>
        <v/>
      </c>
      <c r="V2297" s="300" t="str">
        <f t="shared" si="1661"/>
        <v/>
      </c>
      <c r="W2297" s="192" t="str">
        <f t="shared" si="1662"/>
        <v/>
      </c>
      <c r="X2297" s="303" t="str">
        <f t="shared" si="1663"/>
        <v/>
      </c>
      <c r="Y2297" s="300" t="str">
        <f t="shared" si="1664"/>
        <v/>
      </c>
      <c r="Z2297" s="300" t="str">
        <f t="shared" si="1665"/>
        <v/>
      </c>
      <c r="AA2297" s="303" t="str">
        <f t="shared" si="1666"/>
        <v/>
      </c>
      <c r="AB2297" s="300" t="str">
        <f t="shared" si="1667"/>
        <v/>
      </c>
      <c r="AC2297" s="300" t="str">
        <f t="shared" si="1668"/>
        <v/>
      </c>
      <c r="AD2297" s="300" t="str">
        <f t="shared" si="1669"/>
        <v/>
      </c>
      <c r="AE2297" s="192" t="str">
        <f t="shared" si="1670"/>
        <v/>
      </c>
      <c r="AF2297" s="192" t="str">
        <f t="shared" si="1671"/>
        <v/>
      </c>
      <c r="AG2297" s="192"/>
      <c r="AJ2297" s="300" t="str">
        <f t="shared" si="1672"/>
        <v/>
      </c>
      <c r="AK2297" s="300" t="str">
        <f t="shared" si="1673"/>
        <v/>
      </c>
      <c r="AL2297" s="300" t="str">
        <f t="shared" si="1674"/>
        <v/>
      </c>
      <c r="AM2297" s="300" t="str">
        <f t="shared" si="1675"/>
        <v/>
      </c>
      <c r="AN2297" s="300" t="str">
        <f t="shared" si="1676"/>
        <v/>
      </c>
      <c r="AO2297" s="300" t="str">
        <f t="shared" si="1677"/>
        <v/>
      </c>
      <c r="AP2297" s="300" t="str">
        <f t="shared" si="1678"/>
        <v/>
      </c>
      <c r="AQ2297" s="300" t="str">
        <f t="shared" si="1679"/>
        <v/>
      </c>
      <c r="AR2297" s="306" t="str">
        <f t="shared" si="1680"/>
        <v/>
      </c>
      <c r="AS2297" s="300" t="str">
        <f t="shared" si="1681"/>
        <v/>
      </c>
      <c r="AT2297" s="300" t="str">
        <f t="shared" si="1682"/>
        <v/>
      </c>
      <c r="AU2297" s="192" t="str">
        <f t="shared" si="1683"/>
        <v>рбс</v>
      </c>
      <c r="AV2297" s="192" t="str">
        <f t="shared" si="1684"/>
        <v>рбс87520703общком</v>
      </c>
      <c r="AW2297" s="191">
        <f t="shared" si="1685"/>
        <v>0</v>
      </c>
      <c r="AX2297" s="191">
        <f t="shared" si="1686"/>
        <v>0</v>
      </c>
      <c r="AY2297" s="191">
        <f t="shared" si="1687"/>
        <v>176510</v>
      </c>
      <c r="AZ2297" s="191">
        <f t="shared" si="1688"/>
        <v>140555.48000000001</v>
      </c>
      <c r="BA2297" s="193">
        <f t="shared" si="1689"/>
        <v>1</v>
      </c>
      <c r="BB2297" s="193">
        <f t="shared" si="1690"/>
        <v>1</v>
      </c>
      <c r="BC2297" s="193">
        <f t="shared" si="1691"/>
        <v>1</v>
      </c>
      <c r="BD2297" s="191">
        <f t="shared" si="1699"/>
        <v>176510</v>
      </c>
      <c r="BE2297" s="191">
        <f t="shared" si="1692"/>
        <v>140555.48000000001</v>
      </c>
      <c r="BF2297" s="210">
        <f t="shared" si="1693"/>
        <v>176510</v>
      </c>
      <c r="BG2297" s="211">
        <f t="shared" si="1694"/>
        <v>176510</v>
      </c>
      <c r="BH2297" s="289"/>
      <c r="BI2297" s="289"/>
      <c r="BL2297" s="233" t="str">
        <f t="shared" si="1695"/>
        <v/>
      </c>
    </row>
    <row r="2298" spans="1:64" ht="12" hidden="1" customHeight="1">
      <c r="A2298" s="333" t="s">
        <v>794</v>
      </c>
      <c r="B2298" s="381" t="s">
        <v>327</v>
      </c>
      <c r="C2298" s="333" t="s">
        <v>795</v>
      </c>
      <c r="D2298" s="381" t="s">
        <v>316</v>
      </c>
      <c r="E2298" s="381" t="s">
        <v>1450</v>
      </c>
      <c r="F2298" s="381" t="s">
        <v>608</v>
      </c>
      <c r="G2298" s="381" t="s">
        <v>385</v>
      </c>
      <c r="H2298" s="100" t="s">
        <v>653</v>
      </c>
      <c r="I2298" s="381" t="s">
        <v>339</v>
      </c>
      <c r="J2298" s="382">
        <v>1056011.23</v>
      </c>
      <c r="K2298" s="382">
        <v>1021457.7</v>
      </c>
      <c r="L2298" s="191" t="str">
        <f t="shared" si="1654"/>
        <v>875207030701011007408011121110</v>
      </c>
      <c r="M2298" s="192">
        <f t="array" ref="M2298">IF(COUNT(SEARCH(Удалить_Роспись_КВСР,$B2298)*SEARCH(Удалить_Роспись_ПБС,$C2298)*SEARCH(Удалить_Роспись_КФСР, $D2298)*SEARCH(Удалить_Роспись_КЦСР,$E2298)*SEARCH(Удалить_Роспись_КВР,$F2298)*SEARCH(Удалить_Роспись_ЭК,$H2298)*SEARCH(Удалить_Роспись_КР,$I2298))&gt;0,0,1)</f>
        <v>0</v>
      </c>
      <c r="N2298" s="192">
        <v>0</v>
      </c>
      <c r="O2298" s="192" t="str">
        <f t="shared" si="1655"/>
        <v/>
      </c>
      <c r="P2298" s="192" t="str">
        <f t="shared" si="1696"/>
        <v/>
      </c>
      <c r="Q2298" s="300" t="str">
        <f t="shared" si="1656"/>
        <v/>
      </c>
      <c r="R2298" s="300" t="str">
        <f t="shared" si="1657"/>
        <v/>
      </c>
      <c r="S2298" s="300" t="str">
        <f t="shared" si="1658"/>
        <v/>
      </c>
      <c r="T2298" s="192" t="str">
        <f t="shared" si="1659"/>
        <v/>
      </c>
      <c r="U2298" s="303" t="str">
        <f t="shared" si="1660"/>
        <v/>
      </c>
      <c r="V2298" s="300" t="str">
        <f t="shared" si="1661"/>
        <v/>
      </c>
      <c r="W2298" s="192" t="str">
        <f t="shared" si="1662"/>
        <v/>
      </c>
      <c r="X2298" s="303" t="str">
        <f t="shared" si="1663"/>
        <v/>
      </c>
      <c r="Y2298" s="300" t="str">
        <f t="shared" si="1664"/>
        <v/>
      </c>
      <c r="Z2298" s="300" t="str">
        <f t="shared" si="1665"/>
        <v/>
      </c>
      <c r="AA2298" s="303" t="str">
        <f t="shared" si="1666"/>
        <v/>
      </c>
      <c r="AB2298" s="300" t="str">
        <f t="shared" si="1667"/>
        <v/>
      </c>
      <c r="AC2298" s="300" t="str">
        <f t="shared" si="1668"/>
        <v/>
      </c>
      <c r="AD2298" s="300" t="str">
        <f t="shared" si="1669"/>
        <v/>
      </c>
      <c r="AE2298" s="192" t="str">
        <f t="shared" si="1670"/>
        <v/>
      </c>
      <c r="AF2298" s="192" t="str">
        <f t="shared" si="1671"/>
        <v/>
      </c>
      <c r="AG2298" s="192"/>
      <c r="AJ2298" s="300" t="str">
        <f t="shared" si="1672"/>
        <v/>
      </c>
      <c r="AK2298" s="300" t="str">
        <f t="shared" si="1673"/>
        <v/>
      </c>
      <c r="AL2298" s="300" t="str">
        <f t="shared" si="1674"/>
        <v/>
      </c>
      <c r="AM2298" s="300" t="str">
        <f t="shared" si="1675"/>
        <v/>
      </c>
      <c r="AN2298" s="300" t="str">
        <f t="shared" si="1676"/>
        <v/>
      </c>
      <c r="AO2298" s="300" t="str">
        <f t="shared" si="1677"/>
        <v/>
      </c>
      <c r="AP2298" s="300" t="str">
        <f t="shared" si="1678"/>
        <v/>
      </c>
      <c r="AQ2298" s="300" t="str">
        <f t="shared" si="1679"/>
        <v/>
      </c>
      <c r="AR2298" s="306" t="str">
        <f t="shared" si="1680"/>
        <v/>
      </c>
      <c r="AS2298" s="300" t="str">
        <f t="shared" si="1681"/>
        <v/>
      </c>
      <c r="AT2298" s="300" t="str">
        <f t="shared" si="1682"/>
        <v/>
      </c>
      <c r="AU2298" s="192" t="str">
        <f t="shared" si="1683"/>
        <v>рбс</v>
      </c>
      <c r="AV2298" s="192" t="str">
        <f t="shared" si="1684"/>
        <v>рбс87520703общопл</v>
      </c>
      <c r="AW2298" s="191">
        <f t="shared" si="1685"/>
        <v>0</v>
      </c>
      <c r="AX2298" s="191">
        <f t="shared" si="1686"/>
        <v>0</v>
      </c>
      <c r="AY2298" s="191">
        <f t="shared" si="1687"/>
        <v>0</v>
      </c>
      <c r="AZ2298" s="191">
        <f t="shared" si="1688"/>
        <v>0</v>
      </c>
      <c r="BA2298" s="193">
        <f t="shared" si="1689"/>
        <v>1</v>
      </c>
      <c r="BB2298" s="193">
        <f t="shared" si="1690"/>
        <v>1</v>
      </c>
      <c r="BC2298" s="193">
        <f t="shared" si="1691"/>
        <v>1</v>
      </c>
      <c r="BD2298" s="191">
        <f t="shared" si="1699"/>
        <v>0</v>
      </c>
      <c r="BE2298" s="191">
        <f t="shared" si="1692"/>
        <v>0</v>
      </c>
      <c r="BF2298" s="210">
        <f t="shared" si="1693"/>
        <v>0</v>
      </c>
      <c r="BG2298" s="211">
        <f t="shared" si="1694"/>
        <v>0</v>
      </c>
      <c r="BH2298" s="289"/>
      <c r="BI2298" s="289"/>
      <c r="BL2298" s="233" t="str">
        <f t="shared" si="1695"/>
        <v/>
      </c>
    </row>
    <row r="2299" spans="1:64" ht="12" hidden="1" customHeight="1">
      <c r="A2299" s="333" t="s">
        <v>794</v>
      </c>
      <c r="B2299" s="381" t="s">
        <v>327</v>
      </c>
      <c r="C2299" s="333" t="s">
        <v>795</v>
      </c>
      <c r="D2299" s="381" t="s">
        <v>316</v>
      </c>
      <c r="E2299" s="381" t="s">
        <v>1450</v>
      </c>
      <c r="F2299" s="381" t="s">
        <v>589</v>
      </c>
      <c r="G2299" s="381" t="s">
        <v>386</v>
      </c>
      <c r="H2299" s="100" t="s">
        <v>653</v>
      </c>
      <c r="I2299" s="381" t="s">
        <v>339</v>
      </c>
      <c r="J2299" s="382">
        <v>9040</v>
      </c>
      <c r="K2299" s="382">
        <v>0</v>
      </c>
      <c r="L2299" s="191" t="str">
        <f t="shared" si="1654"/>
        <v>875207030701011007408011221210</v>
      </c>
      <c r="M2299" s="192">
        <f t="array" ref="M2299">IF(COUNT(SEARCH(Удалить_Роспись_КВСР,$B2299)*SEARCH(Удалить_Роспись_ПБС,$C2299)*SEARCH(Удалить_Роспись_КФСР, $D2299)*SEARCH(Удалить_Роспись_КЦСР,$E2299)*SEARCH(Удалить_Роспись_КВР,$F2299)*SEARCH(Удалить_Роспись_ЭК,$H2299)*SEARCH(Удалить_Роспись_КР,$I2299))&gt;0,0,1)</f>
        <v>0</v>
      </c>
      <c r="N2299" s="192">
        <v>0</v>
      </c>
      <c r="O2299" s="192" t="str">
        <f t="shared" si="1655"/>
        <v/>
      </c>
      <c r="P2299" s="192" t="str">
        <f t="shared" si="1696"/>
        <v/>
      </c>
      <c r="Q2299" s="300" t="str">
        <f t="shared" si="1656"/>
        <v/>
      </c>
      <c r="R2299" s="300" t="str">
        <f t="shared" si="1657"/>
        <v/>
      </c>
      <c r="S2299" s="300" t="str">
        <f t="shared" si="1658"/>
        <v/>
      </c>
      <c r="T2299" s="192" t="str">
        <f t="shared" si="1659"/>
        <v/>
      </c>
      <c r="U2299" s="303" t="str">
        <f t="shared" si="1660"/>
        <v/>
      </c>
      <c r="V2299" s="300" t="str">
        <f t="shared" si="1661"/>
        <v/>
      </c>
      <c r="W2299" s="192" t="str">
        <f t="shared" si="1662"/>
        <v/>
      </c>
      <c r="X2299" s="303" t="str">
        <f t="shared" si="1663"/>
        <v/>
      </c>
      <c r="Y2299" s="300" t="str">
        <f t="shared" si="1664"/>
        <v/>
      </c>
      <c r="Z2299" s="300" t="str">
        <f t="shared" si="1665"/>
        <v/>
      </c>
      <c r="AA2299" s="303" t="str">
        <f t="shared" si="1666"/>
        <v/>
      </c>
      <c r="AB2299" s="300" t="str">
        <f t="shared" si="1667"/>
        <v/>
      </c>
      <c r="AC2299" s="300" t="str">
        <f t="shared" si="1668"/>
        <v/>
      </c>
      <c r="AD2299" s="300" t="str">
        <f t="shared" si="1669"/>
        <v/>
      </c>
      <c r="AE2299" s="192" t="str">
        <f t="shared" si="1670"/>
        <v/>
      </c>
      <c r="AF2299" s="192" t="str">
        <f t="shared" si="1671"/>
        <v/>
      </c>
      <c r="AG2299" s="192"/>
      <c r="AJ2299" s="300" t="str">
        <f t="shared" si="1672"/>
        <v/>
      </c>
      <c r="AK2299" s="300" t="str">
        <f t="shared" si="1673"/>
        <v/>
      </c>
      <c r="AL2299" s="300" t="str">
        <f t="shared" si="1674"/>
        <v/>
      </c>
      <c r="AM2299" s="300" t="str">
        <f t="shared" si="1675"/>
        <v/>
      </c>
      <c r="AN2299" s="300" t="str">
        <f t="shared" si="1676"/>
        <v/>
      </c>
      <c r="AO2299" s="300" t="str">
        <f t="shared" si="1677"/>
        <v/>
      </c>
      <c r="AP2299" s="300" t="str">
        <f t="shared" si="1678"/>
        <v/>
      </c>
      <c r="AQ2299" s="300" t="str">
        <f t="shared" si="1679"/>
        <v/>
      </c>
      <c r="AR2299" s="306" t="str">
        <f t="shared" si="1680"/>
        <v/>
      </c>
      <c r="AS2299" s="300" t="str">
        <f t="shared" si="1681"/>
        <v/>
      </c>
      <c r="AT2299" s="300" t="str">
        <f t="shared" si="1682"/>
        <v/>
      </c>
      <c r="AU2299" s="192" t="str">
        <f t="shared" si="1683"/>
        <v>рбс</v>
      </c>
      <c r="AV2299" s="192" t="str">
        <f t="shared" si="1684"/>
        <v>рбс87520703общпро</v>
      </c>
      <c r="AW2299" s="191">
        <f t="shared" si="1685"/>
        <v>0</v>
      </c>
      <c r="AX2299" s="191">
        <f t="shared" si="1686"/>
        <v>0</v>
      </c>
      <c r="AY2299" s="191">
        <f t="shared" si="1687"/>
        <v>0</v>
      </c>
      <c r="AZ2299" s="191">
        <f t="shared" si="1688"/>
        <v>0</v>
      </c>
      <c r="BA2299" s="193">
        <f t="shared" si="1689"/>
        <v>1</v>
      </c>
      <c r="BB2299" s="193">
        <f t="shared" si="1690"/>
        <v>1</v>
      </c>
      <c r="BC2299" s="193">
        <f t="shared" si="1691"/>
        <v>1</v>
      </c>
      <c r="BD2299" s="191">
        <f t="shared" si="1699"/>
        <v>0</v>
      </c>
      <c r="BE2299" s="191">
        <f t="shared" si="1692"/>
        <v>0</v>
      </c>
      <c r="BF2299" s="210">
        <f t="shared" si="1693"/>
        <v>0</v>
      </c>
      <c r="BG2299" s="211">
        <f t="shared" si="1694"/>
        <v>0</v>
      </c>
      <c r="BH2299" s="289"/>
      <c r="BI2299" s="289"/>
      <c r="BL2299" s="233" t="str">
        <f t="shared" si="1695"/>
        <v/>
      </c>
    </row>
    <row r="2300" spans="1:64" ht="12" hidden="1" customHeight="1">
      <c r="A2300" s="333" t="s">
        <v>794</v>
      </c>
      <c r="B2300" s="381" t="s">
        <v>327</v>
      </c>
      <c r="C2300" s="333" t="s">
        <v>795</v>
      </c>
      <c r="D2300" s="381" t="s">
        <v>316</v>
      </c>
      <c r="E2300" s="381" t="s">
        <v>1450</v>
      </c>
      <c r="F2300" s="381" t="s">
        <v>902</v>
      </c>
      <c r="G2300" s="381" t="s">
        <v>387</v>
      </c>
      <c r="H2300" s="100" t="s">
        <v>653</v>
      </c>
      <c r="I2300" s="381" t="s">
        <v>339</v>
      </c>
      <c r="J2300" s="382">
        <v>318915.39</v>
      </c>
      <c r="K2300" s="382">
        <v>275088.55</v>
      </c>
      <c r="L2300" s="191" t="str">
        <f t="shared" si="1654"/>
        <v>875207030701011007408011921310</v>
      </c>
      <c r="M2300" s="192">
        <f t="array" ref="M2300">IF(COUNT(SEARCH(Удалить_Роспись_КВСР,$B2300)*SEARCH(Удалить_Роспись_ПБС,$C2300)*SEARCH(Удалить_Роспись_КФСР, $D2300)*SEARCH(Удалить_Роспись_КЦСР,$E2300)*SEARCH(Удалить_Роспись_КВР,$F2300)*SEARCH(Удалить_Роспись_ЭК,$H2300)*SEARCH(Удалить_Роспись_КР,$I2300))&gt;0,0,1)</f>
        <v>0</v>
      </c>
      <c r="N2300" s="192">
        <v>0</v>
      </c>
      <c r="O2300" s="192" t="str">
        <f t="shared" si="1655"/>
        <v/>
      </c>
      <c r="P2300" s="192" t="str">
        <f t="shared" si="1696"/>
        <v/>
      </c>
      <c r="Q2300" s="300" t="str">
        <f t="shared" si="1656"/>
        <v/>
      </c>
      <c r="R2300" s="300" t="str">
        <f t="shared" si="1657"/>
        <v/>
      </c>
      <c r="S2300" s="300" t="str">
        <f t="shared" si="1658"/>
        <v/>
      </c>
      <c r="T2300" s="192" t="str">
        <f t="shared" si="1659"/>
        <v/>
      </c>
      <c r="U2300" s="303" t="str">
        <f t="shared" si="1660"/>
        <v/>
      </c>
      <c r="V2300" s="300" t="str">
        <f t="shared" si="1661"/>
        <v/>
      </c>
      <c r="W2300" s="192" t="str">
        <f t="shared" si="1662"/>
        <v/>
      </c>
      <c r="X2300" s="303" t="str">
        <f t="shared" si="1663"/>
        <v/>
      </c>
      <c r="Y2300" s="300" t="str">
        <f t="shared" si="1664"/>
        <v/>
      </c>
      <c r="Z2300" s="300" t="str">
        <f t="shared" si="1665"/>
        <v/>
      </c>
      <c r="AA2300" s="303" t="str">
        <f t="shared" si="1666"/>
        <v/>
      </c>
      <c r="AB2300" s="300" t="str">
        <f t="shared" si="1667"/>
        <v/>
      </c>
      <c r="AC2300" s="300" t="str">
        <f t="shared" si="1668"/>
        <v/>
      </c>
      <c r="AD2300" s="300" t="str">
        <f t="shared" si="1669"/>
        <v/>
      </c>
      <c r="AE2300" s="192" t="str">
        <f t="shared" si="1670"/>
        <v/>
      </c>
      <c r="AF2300" s="192" t="str">
        <f t="shared" si="1671"/>
        <v/>
      </c>
      <c r="AG2300" s="192"/>
      <c r="AJ2300" s="300" t="str">
        <f t="shared" si="1672"/>
        <v/>
      </c>
      <c r="AK2300" s="300" t="str">
        <f t="shared" si="1673"/>
        <v/>
      </c>
      <c r="AL2300" s="300" t="str">
        <f t="shared" si="1674"/>
        <v/>
      </c>
      <c r="AM2300" s="300" t="str">
        <f t="shared" si="1675"/>
        <v/>
      </c>
      <c r="AN2300" s="300" t="str">
        <f t="shared" si="1676"/>
        <v/>
      </c>
      <c r="AO2300" s="300" t="str">
        <f t="shared" si="1677"/>
        <v/>
      </c>
      <c r="AP2300" s="300" t="str">
        <f t="shared" si="1678"/>
        <v/>
      </c>
      <c r="AQ2300" s="300" t="str">
        <f t="shared" si="1679"/>
        <v/>
      </c>
      <c r="AR2300" s="306" t="str">
        <f t="shared" si="1680"/>
        <v/>
      </c>
      <c r="AS2300" s="300" t="str">
        <f t="shared" si="1681"/>
        <v/>
      </c>
      <c r="AT2300" s="300" t="str">
        <f t="shared" si="1682"/>
        <v/>
      </c>
      <c r="AU2300" s="192" t="str">
        <f t="shared" si="1683"/>
        <v>рбс</v>
      </c>
      <c r="AV2300" s="192" t="str">
        <f t="shared" si="1684"/>
        <v>рбс87520703общопл</v>
      </c>
      <c r="AW2300" s="191">
        <f t="shared" si="1685"/>
        <v>0</v>
      </c>
      <c r="AX2300" s="191">
        <f t="shared" si="1686"/>
        <v>0</v>
      </c>
      <c r="AY2300" s="191">
        <f t="shared" si="1687"/>
        <v>0</v>
      </c>
      <c r="AZ2300" s="191">
        <f t="shared" si="1688"/>
        <v>0</v>
      </c>
      <c r="BA2300" s="193">
        <f t="shared" si="1689"/>
        <v>1</v>
      </c>
      <c r="BB2300" s="193">
        <f t="shared" si="1690"/>
        <v>1</v>
      </c>
      <c r="BC2300" s="193">
        <f t="shared" si="1691"/>
        <v>1</v>
      </c>
      <c r="BD2300" s="191">
        <f t="shared" si="1699"/>
        <v>0</v>
      </c>
      <c r="BE2300" s="191">
        <f t="shared" si="1692"/>
        <v>0</v>
      </c>
      <c r="BF2300" s="210">
        <f t="shared" si="1693"/>
        <v>0</v>
      </c>
      <c r="BG2300" s="211">
        <f t="shared" si="1694"/>
        <v>0</v>
      </c>
      <c r="BH2300" s="289"/>
      <c r="BI2300" s="289"/>
      <c r="BL2300" s="233" t="str">
        <f t="shared" si="1695"/>
        <v/>
      </c>
    </row>
    <row r="2301" spans="1:64" ht="12" hidden="1" customHeight="1">
      <c r="A2301" s="333" t="s">
        <v>794</v>
      </c>
      <c r="B2301" s="381" t="s">
        <v>327</v>
      </c>
      <c r="C2301" s="333" t="s">
        <v>795</v>
      </c>
      <c r="D2301" s="381" t="s">
        <v>316</v>
      </c>
      <c r="E2301" s="381" t="s">
        <v>1450</v>
      </c>
      <c r="F2301" s="381" t="s">
        <v>586</v>
      </c>
      <c r="G2301" s="381" t="s">
        <v>389</v>
      </c>
      <c r="H2301" s="100" t="s">
        <v>653</v>
      </c>
      <c r="I2301" s="381" t="s">
        <v>339</v>
      </c>
      <c r="J2301" s="382">
        <v>14848</v>
      </c>
      <c r="K2301" s="382">
        <v>0</v>
      </c>
      <c r="L2301" s="191" t="str">
        <f t="shared" si="1654"/>
        <v>875207030701011007408024422610</v>
      </c>
      <c r="M2301" s="192">
        <f t="array" ref="M2301">IF(COUNT(SEARCH(Удалить_Роспись_КВСР,$B2301)*SEARCH(Удалить_Роспись_ПБС,$C2301)*SEARCH(Удалить_Роспись_КФСР, $D2301)*SEARCH(Удалить_Роспись_КЦСР,$E2301)*SEARCH(Удалить_Роспись_КВР,$F2301)*SEARCH(Удалить_Роспись_ЭК,$H2301)*SEARCH(Удалить_Роспись_КР,$I2301))&gt;0,0,1)</f>
        <v>0</v>
      </c>
      <c r="N2301" s="192">
        <v>0</v>
      </c>
      <c r="O2301" s="192" t="str">
        <f t="shared" si="1655"/>
        <v/>
      </c>
      <c r="P2301" s="192" t="str">
        <f t="shared" si="1696"/>
        <v/>
      </c>
      <c r="Q2301" s="300" t="str">
        <f t="shared" si="1656"/>
        <v/>
      </c>
      <c r="R2301" s="300" t="str">
        <f t="shared" si="1657"/>
        <v/>
      </c>
      <c r="S2301" s="300" t="str">
        <f t="shared" si="1658"/>
        <v/>
      </c>
      <c r="T2301" s="192" t="str">
        <f t="shared" si="1659"/>
        <v/>
      </c>
      <c r="U2301" s="303" t="str">
        <f t="shared" si="1660"/>
        <v/>
      </c>
      <c r="V2301" s="300" t="str">
        <f t="shared" si="1661"/>
        <v/>
      </c>
      <c r="W2301" s="192" t="str">
        <f t="shared" si="1662"/>
        <v/>
      </c>
      <c r="X2301" s="303" t="str">
        <f t="shared" si="1663"/>
        <v/>
      </c>
      <c r="Y2301" s="300" t="str">
        <f t="shared" si="1664"/>
        <v/>
      </c>
      <c r="Z2301" s="300" t="str">
        <f t="shared" si="1665"/>
        <v/>
      </c>
      <c r="AA2301" s="303" t="str">
        <f t="shared" si="1666"/>
        <v/>
      </c>
      <c r="AB2301" s="300" t="str">
        <f t="shared" si="1667"/>
        <v/>
      </c>
      <c r="AC2301" s="300" t="str">
        <f t="shared" si="1668"/>
        <v/>
      </c>
      <c r="AD2301" s="300" t="str">
        <f t="shared" si="1669"/>
        <v/>
      </c>
      <c r="AE2301" s="192" t="str">
        <f t="shared" si="1670"/>
        <v/>
      </c>
      <c r="AF2301" s="192" t="str">
        <f t="shared" si="1671"/>
        <v/>
      </c>
      <c r="AG2301" s="192"/>
      <c r="AJ2301" s="300" t="str">
        <f t="shared" si="1672"/>
        <v/>
      </c>
      <c r="AK2301" s="300" t="str">
        <f t="shared" si="1673"/>
        <v/>
      </c>
      <c r="AL2301" s="300" t="str">
        <f t="shared" si="1674"/>
        <v/>
      </c>
      <c r="AM2301" s="300" t="str">
        <f t="shared" si="1675"/>
        <v/>
      </c>
      <c r="AN2301" s="300" t="str">
        <f t="shared" si="1676"/>
        <v/>
      </c>
      <c r="AO2301" s="300" t="str">
        <f t="shared" si="1677"/>
        <v/>
      </c>
      <c r="AP2301" s="300" t="str">
        <f t="shared" si="1678"/>
        <v/>
      </c>
      <c r="AQ2301" s="300" t="str">
        <f t="shared" si="1679"/>
        <v/>
      </c>
      <c r="AR2301" s="306" t="str">
        <f t="shared" si="1680"/>
        <v/>
      </c>
      <c r="AS2301" s="300" t="str">
        <f t="shared" si="1681"/>
        <v/>
      </c>
      <c r="AT2301" s="300" t="str">
        <f t="shared" si="1682"/>
        <v/>
      </c>
      <c r="AU2301" s="192" t="str">
        <f t="shared" si="1683"/>
        <v>рбс</v>
      </c>
      <c r="AV2301" s="192" t="str">
        <f t="shared" si="1684"/>
        <v>рбс87520703общпро</v>
      </c>
      <c r="AW2301" s="191">
        <f t="shared" si="1685"/>
        <v>0</v>
      </c>
      <c r="AX2301" s="191">
        <f t="shared" si="1686"/>
        <v>0</v>
      </c>
      <c r="AY2301" s="191">
        <f t="shared" si="1687"/>
        <v>0</v>
      </c>
      <c r="AZ2301" s="191">
        <f t="shared" si="1688"/>
        <v>0</v>
      </c>
      <c r="BA2301" s="193">
        <f t="shared" si="1689"/>
        <v>1</v>
      </c>
      <c r="BB2301" s="193">
        <f t="shared" si="1690"/>
        <v>1</v>
      </c>
      <c r="BC2301" s="193">
        <f t="shared" si="1691"/>
        <v>1</v>
      </c>
      <c r="BD2301" s="191">
        <f t="shared" si="1699"/>
        <v>0</v>
      </c>
      <c r="BE2301" s="191">
        <f t="shared" si="1692"/>
        <v>0</v>
      </c>
      <c r="BF2301" s="210">
        <f t="shared" si="1693"/>
        <v>0</v>
      </c>
      <c r="BG2301" s="211">
        <f t="shared" si="1694"/>
        <v>0</v>
      </c>
      <c r="BH2301" s="289"/>
      <c r="BI2301" s="289"/>
      <c r="BL2301" s="233" t="str">
        <f t="shared" si="1695"/>
        <v/>
      </c>
    </row>
    <row r="2302" spans="1:64" ht="12" hidden="1" customHeight="1">
      <c r="A2302" s="333" t="s">
        <v>794</v>
      </c>
      <c r="B2302" s="381" t="s">
        <v>327</v>
      </c>
      <c r="C2302" s="333" t="s">
        <v>795</v>
      </c>
      <c r="D2302" s="381" t="s">
        <v>316</v>
      </c>
      <c r="E2302" s="381" t="s">
        <v>1451</v>
      </c>
      <c r="F2302" s="381" t="s">
        <v>608</v>
      </c>
      <c r="G2302" s="381" t="s">
        <v>385</v>
      </c>
      <c r="H2302" s="100" t="s">
        <v>653</v>
      </c>
      <c r="I2302" s="381" t="s">
        <v>339</v>
      </c>
      <c r="J2302" s="382">
        <v>3117352.55</v>
      </c>
      <c r="K2302" s="382">
        <v>2418442.09</v>
      </c>
      <c r="L2302" s="191" t="str">
        <f t="shared" si="1654"/>
        <v>875207030701011007588011121110</v>
      </c>
      <c r="M2302" s="192">
        <f t="array" ref="M2302">IF(COUNT(SEARCH(Удалить_Роспись_КВСР,$B2302)*SEARCH(Удалить_Роспись_ПБС,$C2302)*SEARCH(Удалить_Роспись_КФСР, $D2302)*SEARCH(Удалить_Роспись_КЦСР,$E2302)*SEARCH(Удалить_Роспись_КВР,$F2302)*SEARCH(Удалить_Роспись_ЭК,$H2302)*SEARCH(Удалить_Роспись_КР,$I2302))&gt;0,0,1)</f>
        <v>0</v>
      </c>
      <c r="N2302" s="192">
        <v>0</v>
      </c>
      <c r="O2302" s="192" t="str">
        <f t="shared" si="1655"/>
        <v/>
      </c>
      <c r="P2302" s="192" t="str">
        <f t="shared" si="1696"/>
        <v/>
      </c>
      <c r="Q2302" s="300" t="str">
        <f t="shared" si="1656"/>
        <v/>
      </c>
      <c r="R2302" s="300" t="str">
        <f t="shared" si="1657"/>
        <v/>
      </c>
      <c r="S2302" s="300" t="str">
        <f t="shared" si="1658"/>
        <v/>
      </c>
      <c r="T2302" s="192" t="str">
        <f t="shared" si="1659"/>
        <v/>
      </c>
      <c r="U2302" s="303" t="str">
        <f t="shared" si="1660"/>
        <v/>
      </c>
      <c r="V2302" s="300" t="str">
        <f t="shared" si="1661"/>
        <v/>
      </c>
      <c r="W2302" s="192" t="str">
        <f t="shared" si="1662"/>
        <v/>
      </c>
      <c r="X2302" s="303" t="str">
        <f t="shared" si="1663"/>
        <v/>
      </c>
      <c r="Y2302" s="300" t="str">
        <f t="shared" si="1664"/>
        <v/>
      </c>
      <c r="Z2302" s="300" t="str">
        <f t="shared" si="1665"/>
        <v/>
      </c>
      <c r="AA2302" s="303" t="str">
        <f t="shared" si="1666"/>
        <v/>
      </c>
      <c r="AB2302" s="300" t="str">
        <f t="shared" si="1667"/>
        <v/>
      </c>
      <c r="AC2302" s="300" t="str">
        <f t="shared" si="1668"/>
        <v/>
      </c>
      <c r="AD2302" s="300" t="str">
        <f t="shared" si="1669"/>
        <v/>
      </c>
      <c r="AE2302" s="192" t="str">
        <f t="shared" si="1670"/>
        <v/>
      </c>
      <c r="AF2302" s="192" t="str">
        <f t="shared" si="1671"/>
        <v/>
      </c>
      <c r="AG2302" s="192"/>
      <c r="AJ2302" s="300" t="str">
        <f t="shared" si="1672"/>
        <v/>
      </c>
      <c r="AK2302" s="300" t="str">
        <f t="shared" si="1673"/>
        <v/>
      </c>
      <c r="AL2302" s="300" t="str">
        <f t="shared" si="1674"/>
        <v/>
      </c>
      <c r="AM2302" s="300" t="str">
        <f t="shared" si="1675"/>
        <v/>
      </c>
      <c r="AN2302" s="300" t="str">
        <f t="shared" si="1676"/>
        <v/>
      </c>
      <c r="AO2302" s="300" t="str">
        <f t="shared" si="1677"/>
        <v/>
      </c>
      <c r="AP2302" s="300" t="str">
        <f t="shared" si="1678"/>
        <v/>
      </c>
      <c r="AQ2302" s="300" t="str">
        <f t="shared" si="1679"/>
        <v/>
      </c>
      <c r="AR2302" s="306" t="str">
        <f t="shared" si="1680"/>
        <v/>
      </c>
      <c r="AS2302" s="300" t="str">
        <f t="shared" si="1681"/>
        <v/>
      </c>
      <c r="AT2302" s="300" t="str">
        <f t="shared" si="1682"/>
        <v/>
      </c>
      <c r="AU2302" s="192" t="str">
        <f t="shared" si="1683"/>
        <v>рбс</v>
      </c>
      <c r="AV2302" s="192" t="str">
        <f t="shared" si="1684"/>
        <v>рбс87520703общопл</v>
      </c>
      <c r="AW2302" s="191">
        <f t="shared" si="1685"/>
        <v>0</v>
      </c>
      <c r="AX2302" s="191">
        <f t="shared" si="1686"/>
        <v>0</v>
      </c>
      <c r="AY2302" s="191">
        <f t="shared" si="1687"/>
        <v>0</v>
      </c>
      <c r="AZ2302" s="191">
        <f t="shared" si="1688"/>
        <v>0</v>
      </c>
      <c r="BA2302" s="193">
        <f t="shared" si="1689"/>
        <v>1</v>
      </c>
      <c r="BB2302" s="193">
        <f t="shared" si="1690"/>
        <v>1</v>
      </c>
      <c r="BC2302" s="193">
        <f t="shared" si="1691"/>
        <v>1</v>
      </c>
      <c r="BD2302" s="191">
        <f t="shared" si="1699"/>
        <v>0</v>
      </c>
      <c r="BE2302" s="191">
        <f t="shared" si="1692"/>
        <v>0</v>
      </c>
      <c r="BF2302" s="210">
        <f t="shared" si="1693"/>
        <v>0</v>
      </c>
      <c r="BG2302" s="211">
        <f t="shared" si="1694"/>
        <v>0</v>
      </c>
      <c r="BH2302" s="289"/>
      <c r="BI2302" s="289"/>
      <c r="BL2302" s="233" t="str">
        <f t="shared" si="1695"/>
        <v/>
      </c>
    </row>
    <row r="2303" spans="1:64" ht="12" hidden="1" customHeight="1">
      <c r="A2303" s="333" t="s">
        <v>794</v>
      </c>
      <c r="B2303" s="381" t="s">
        <v>327</v>
      </c>
      <c r="C2303" s="333" t="s">
        <v>795</v>
      </c>
      <c r="D2303" s="381" t="s">
        <v>316</v>
      </c>
      <c r="E2303" s="381" t="s">
        <v>1451</v>
      </c>
      <c r="F2303" s="381" t="s">
        <v>589</v>
      </c>
      <c r="G2303" s="381" t="s">
        <v>386</v>
      </c>
      <c r="H2303" s="100" t="s">
        <v>653</v>
      </c>
      <c r="I2303" s="381" t="s">
        <v>339</v>
      </c>
      <c r="J2303" s="382">
        <v>15125</v>
      </c>
      <c r="K2303" s="382">
        <v>0</v>
      </c>
      <c r="L2303" s="191" t="str">
        <f t="shared" si="1654"/>
        <v>875207030701011007588011221210</v>
      </c>
      <c r="M2303" s="192">
        <f t="array" ref="M2303">IF(COUNT(SEARCH(Удалить_Роспись_КВСР,$B2303)*SEARCH(Удалить_Роспись_ПБС,$C2303)*SEARCH(Удалить_Роспись_КФСР, $D2303)*SEARCH(Удалить_Роспись_КЦСР,$E2303)*SEARCH(Удалить_Роспись_КВР,$F2303)*SEARCH(Удалить_Роспись_ЭК,$H2303)*SEARCH(Удалить_Роспись_КР,$I2303))&gt;0,0,1)</f>
        <v>0</v>
      </c>
      <c r="N2303" s="192">
        <v>0</v>
      </c>
      <c r="O2303" s="192" t="str">
        <f t="shared" si="1655"/>
        <v/>
      </c>
      <c r="P2303" s="192" t="str">
        <f t="shared" si="1696"/>
        <v/>
      </c>
      <c r="Q2303" s="300" t="str">
        <f t="shared" si="1656"/>
        <v/>
      </c>
      <c r="R2303" s="300" t="str">
        <f t="shared" si="1657"/>
        <v/>
      </c>
      <c r="S2303" s="300" t="str">
        <f t="shared" si="1658"/>
        <v/>
      </c>
      <c r="T2303" s="192" t="str">
        <f t="shared" si="1659"/>
        <v/>
      </c>
      <c r="U2303" s="303" t="str">
        <f t="shared" si="1660"/>
        <v/>
      </c>
      <c r="V2303" s="300" t="str">
        <f t="shared" si="1661"/>
        <v/>
      </c>
      <c r="W2303" s="192" t="str">
        <f t="shared" si="1662"/>
        <v/>
      </c>
      <c r="X2303" s="303" t="str">
        <f t="shared" si="1663"/>
        <v/>
      </c>
      <c r="Y2303" s="300" t="str">
        <f t="shared" si="1664"/>
        <v/>
      </c>
      <c r="Z2303" s="300" t="str">
        <f t="shared" si="1665"/>
        <v/>
      </c>
      <c r="AA2303" s="303" t="str">
        <f t="shared" si="1666"/>
        <v/>
      </c>
      <c r="AB2303" s="300" t="str">
        <f t="shared" si="1667"/>
        <v/>
      </c>
      <c r="AC2303" s="300" t="str">
        <f t="shared" si="1668"/>
        <v/>
      </c>
      <c r="AD2303" s="300" t="str">
        <f t="shared" si="1669"/>
        <v/>
      </c>
      <c r="AE2303" s="192" t="str">
        <f t="shared" si="1670"/>
        <v/>
      </c>
      <c r="AF2303" s="192" t="str">
        <f t="shared" si="1671"/>
        <v/>
      </c>
      <c r="AG2303" s="192"/>
      <c r="AJ2303" s="300" t="str">
        <f t="shared" si="1672"/>
        <v/>
      </c>
      <c r="AK2303" s="300" t="str">
        <f t="shared" si="1673"/>
        <v/>
      </c>
      <c r="AL2303" s="300" t="str">
        <f t="shared" si="1674"/>
        <v/>
      </c>
      <c r="AM2303" s="300" t="str">
        <f t="shared" si="1675"/>
        <v/>
      </c>
      <c r="AN2303" s="300" t="str">
        <f t="shared" si="1676"/>
        <v/>
      </c>
      <c r="AO2303" s="300" t="str">
        <f t="shared" si="1677"/>
        <v/>
      </c>
      <c r="AP2303" s="300" t="str">
        <f t="shared" si="1678"/>
        <v/>
      </c>
      <c r="AQ2303" s="300" t="str">
        <f t="shared" si="1679"/>
        <v/>
      </c>
      <c r="AR2303" s="306" t="str">
        <f t="shared" si="1680"/>
        <v/>
      </c>
      <c r="AS2303" s="300" t="str">
        <f t="shared" si="1681"/>
        <v/>
      </c>
      <c r="AT2303" s="300" t="str">
        <f t="shared" si="1682"/>
        <v/>
      </c>
      <c r="AU2303" s="192" t="str">
        <f t="shared" si="1683"/>
        <v>рбс</v>
      </c>
      <c r="AV2303" s="192" t="str">
        <f t="shared" si="1684"/>
        <v>рбс87520703общпро</v>
      </c>
      <c r="AW2303" s="191">
        <f t="shared" si="1685"/>
        <v>0</v>
      </c>
      <c r="AX2303" s="191">
        <f t="shared" si="1686"/>
        <v>0</v>
      </c>
      <c r="AY2303" s="191">
        <f t="shared" si="1687"/>
        <v>0</v>
      </c>
      <c r="AZ2303" s="191">
        <f t="shared" si="1688"/>
        <v>0</v>
      </c>
      <c r="BA2303" s="193">
        <f t="shared" si="1689"/>
        <v>1</v>
      </c>
      <c r="BB2303" s="193">
        <f t="shared" si="1690"/>
        <v>1</v>
      </c>
      <c r="BC2303" s="193">
        <f t="shared" si="1691"/>
        <v>1</v>
      </c>
      <c r="BD2303" s="191">
        <f t="shared" si="1699"/>
        <v>0</v>
      </c>
      <c r="BE2303" s="191">
        <f t="shared" si="1692"/>
        <v>0</v>
      </c>
      <c r="BF2303" s="210">
        <f t="shared" si="1693"/>
        <v>0</v>
      </c>
      <c r="BG2303" s="211">
        <f t="shared" si="1694"/>
        <v>0</v>
      </c>
      <c r="BH2303" s="289"/>
      <c r="BI2303" s="289"/>
      <c r="BL2303" s="233" t="str">
        <f t="shared" si="1695"/>
        <v/>
      </c>
    </row>
    <row r="2304" spans="1:64" ht="12" hidden="1" customHeight="1">
      <c r="A2304" s="333" t="s">
        <v>794</v>
      </c>
      <c r="B2304" s="381" t="s">
        <v>327</v>
      </c>
      <c r="C2304" s="333" t="s">
        <v>795</v>
      </c>
      <c r="D2304" s="381" t="s">
        <v>316</v>
      </c>
      <c r="E2304" s="381" t="s">
        <v>1451</v>
      </c>
      <c r="F2304" s="381" t="s">
        <v>902</v>
      </c>
      <c r="G2304" s="381" t="s">
        <v>387</v>
      </c>
      <c r="H2304" s="100" t="s">
        <v>653</v>
      </c>
      <c r="I2304" s="381" t="s">
        <v>339</v>
      </c>
      <c r="J2304" s="382">
        <v>935040.47</v>
      </c>
      <c r="K2304" s="382">
        <v>773242.41</v>
      </c>
      <c r="L2304" s="191" t="str">
        <f t="shared" si="1654"/>
        <v>875207030701011007588011921310</v>
      </c>
      <c r="M2304" s="192">
        <f t="array" ref="M2304">IF(COUNT(SEARCH(Удалить_Роспись_КВСР,$B2304)*SEARCH(Удалить_Роспись_ПБС,$C2304)*SEARCH(Удалить_Роспись_КФСР, $D2304)*SEARCH(Удалить_Роспись_КЦСР,$E2304)*SEARCH(Удалить_Роспись_КВР,$F2304)*SEARCH(Удалить_Роспись_ЭК,$H2304)*SEARCH(Удалить_Роспись_КР,$I2304))&gt;0,0,1)</f>
        <v>0</v>
      </c>
      <c r="N2304" s="192">
        <v>0</v>
      </c>
      <c r="O2304" s="192" t="str">
        <f t="shared" si="1655"/>
        <v/>
      </c>
      <c r="P2304" s="192" t="str">
        <f t="shared" si="1696"/>
        <v/>
      </c>
      <c r="Q2304" s="300" t="str">
        <f t="shared" si="1656"/>
        <v/>
      </c>
      <c r="R2304" s="300" t="str">
        <f t="shared" si="1657"/>
        <v/>
      </c>
      <c r="S2304" s="300" t="str">
        <f t="shared" si="1658"/>
        <v/>
      </c>
      <c r="T2304" s="192" t="str">
        <f t="shared" si="1659"/>
        <v/>
      </c>
      <c r="U2304" s="303" t="str">
        <f t="shared" si="1660"/>
        <v/>
      </c>
      <c r="V2304" s="300" t="str">
        <f t="shared" si="1661"/>
        <v/>
      </c>
      <c r="W2304" s="192" t="str">
        <f t="shared" si="1662"/>
        <v/>
      </c>
      <c r="X2304" s="303" t="str">
        <f t="shared" si="1663"/>
        <v/>
      </c>
      <c r="Y2304" s="300" t="str">
        <f t="shared" si="1664"/>
        <v/>
      </c>
      <c r="Z2304" s="300" t="str">
        <f t="shared" si="1665"/>
        <v/>
      </c>
      <c r="AA2304" s="303" t="str">
        <f t="shared" si="1666"/>
        <v/>
      </c>
      <c r="AB2304" s="300" t="str">
        <f t="shared" si="1667"/>
        <v/>
      </c>
      <c r="AC2304" s="300" t="str">
        <f t="shared" si="1668"/>
        <v/>
      </c>
      <c r="AD2304" s="300" t="str">
        <f t="shared" si="1669"/>
        <v/>
      </c>
      <c r="AE2304" s="192" t="str">
        <f t="shared" si="1670"/>
        <v/>
      </c>
      <c r="AF2304" s="192" t="str">
        <f t="shared" si="1671"/>
        <v/>
      </c>
      <c r="AG2304" s="192"/>
      <c r="AJ2304" s="300" t="str">
        <f t="shared" si="1672"/>
        <v/>
      </c>
      <c r="AK2304" s="300" t="str">
        <f t="shared" si="1673"/>
        <v/>
      </c>
      <c r="AL2304" s="300" t="str">
        <f t="shared" si="1674"/>
        <v/>
      </c>
      <c r="AM2304" s="300" t="str">
        <f t="shared" si="1675"/>
        <v/>
      </c>
      <c r="AN2304" s="300" t="str">
        <f t="shared" si="1676"/>
        <v/>
      </c>
      <c r="AO2304" s="300" t="str">
        <f t="shared" si="1677"/>
        <v/>
      </c>
      <c r="AP2304" s="300" t="str">
        <f t="shared" si="1678"/>
        <v/>
      </c>
      <c r="AQ2304" s="300" t="str">
        <f t="shared" si="1679"/>
        <v/>
      </c>
      <c r="AR2304" s="306" t="str">
        <f t="shared" si="1680"/>
        <v/>
      </c>
      <c r="AS2304" s="300" t="str">
        <f t="shared" si="1681"/>
        <v/>
      </c>
      <c r="AT2304" s="300" t="str">
        <f t="shared" si="1682"/>
        <v/>
      </c>
      <c r="AU2304" s="192" t="str">
        <f t="shared" si="1683"/>
        <v>рбс</v>
      </c>
      <c r="AV2304" s="192" t="str">
        <f t="shared" si="1684"/>
        <v>рбс87520703общопл</v>
      </c>
      <c r="AW2304" s="191">
        <f t="shared" si="1685"/>
        <v>0</v>
      </c>
      <c r="AX2304" s="191">
        <f t="shared" si="1686"/>
        <v>0</v>
      </c>
      <c r="AY2304" s="191">
        <f t="shared" si="1687"/>
        <v>0</v>
      </c>
      <c r="AZ2304" s="191">
        <f t="shared" si="1688"/>
        <v>0</v>
      </c>
      <c r="BA2304" s="193">
        <f t="shared" si="1689"/>
        <v>1</v>
      </c>
      <c r="BB2304" s="193">
        <f t="shared" si="1690"/>
        <v>1</v>
      </c>
      <c r="BC2304" s="193">
        <f t="shared" si="1691"/>
        <v>1</v>
      </c>
      <c r="BD2304" s="191">
        <f t="shared" si="1699"/>
        <v>0</v>
      </c>
      <c r="BE2304" s="191">
        <f t="shared" si="1692"/>
        <v>0</v>
      </c>
      <c r="BF2304" s="210">
        <f t="shared" si="1693"/>
        <v>0</v>
      </c>
      <c r="BG2304" s="211">
        <f t="shared" si="1694"/>
        <v>0</v>
      </c>
      <c r="BH2304" s="289"/>
      <c r="BI2304" s="289"/>
      <c r="BL2304" s="233" t="str">
        <f t="shared" si="1695"/>
        <v/>
      </c>
    </row>
    <row r="2305" spans="1:64" ht="12" hidden="1" customHeight="1">
      <c r="A2305" s="333" t="s">
        <v>794</v>
      </c>
      <c r="B2305" s="381" t="s">
        <v>327</v>
      </c>
      <c r="C2305" s="333" t="s">
        <v>795</v>
      </c>
      <c r="D2305" s="381" t="s">
        <v>316</v>
      </c>
      <c r="E2305" s="381" t="s">
        <v>1451</v>
      </c>
      <c r="F2305" s="381" t="s">
        <v>586</v>
      </c>
      <c r="G2305" s="381" t="s">
        <v>391</v>
      </c>
      <c r="H2305" s="100" t="s">
        <v>653</v>
      </c>
      <c r="I2305" s="381" t="s">
        <v>339</v>
      </c>
      <c r="J2305" s="382">
        <v>27600</v>
      </c>
      <c r="K2305" s="382">
        <v>22624.14</v>
      </c>
      <c r="L2305" s="191" t="str">
        <f t="shared" si="1654"/>
        <v>875207030701011007588024422110</v>
      </c>
      <c r="M2305" s="192">
        <f t="array" ref="M2305">IF(COUNT(SEARCH(Удалить_Роспись_КВСР,$B2305)*SEARCH(Удалить_Роспись_ПБС,$C2305)*SEARCH(Удалить_Роспись_КФСР, $D2305)*SEARCH(Удалить_Роспись_КЦСР,$E2305)*SEARCH(Удалить_Роспись_КВР,$F2305)*SEARCH(Удалить_Роспись_ЭК,$H2305)*SEARCH(Удалить_Роспись_КР,$I2305))&gt;0,0,1)</f>
        <v>0</v>
      </c>
      <c r="N2305" s="192">
        <v>0</v>
      </c>
      <c r="O2305" s="192" t="str">
        <f t="shared" si="1655"/>
        <v/>
      </c>
      <c r="P2305" s="192" t="str">
        <f t="shared" si="1696"/>
        <v/>
      </c>
      <c r="Q2305" s="300" t="str">
        <f t="shared" si="1656"/>
        <v/>
      </c>
      <c r="R2305" s="300" t="str">
        <f t="shared" si="1657"/>
        <v/>
      </c>
      <c r="S2305" s="300" t="str">
        <f t="shared" si="1658"/>
        <v/>
      </c>
      <c r="T2305" s="192" t="str">
        <f t="shared" si="1659"/>
        <v/>
      </c>
      <c r="U2305" s="303" t="str">
        <f t="shared" si="1660"/>
        <v/>
      </c>
      <c r="V2305" s="300" t="str">
        <f t="shared" si="1661"/>
        <v/>
      </c>
      <c r="W2305" s="192" t="str">
        <f t="shared" si="1662"/>
        <v/>
      </c>
      <c r="X2305" s="303" t="str">
        <f t="shared" si="1663"/>
        <v/>
      </c>
      <c r="Y2305" s="300" t="str">
        <f t="shared" si="1664"/>
        <v/>
      </c>
      <c r="Z2305" s="300" t="str">
        <f t="shared" si="1665"/>
        <v/>
      </c>
      <c r="AA2305" s="303" t="str">
        <f t="shared" si="1666"/>
        <v/>
      </c>
      <c r="AB2305" s="300" t="str">
        <f t="shared" si="1667"/>
        <v/>
      </c>
      <c r="AC2305" s="300" t="str">
        <f t="shared" si="1668"/>
        <v/>
      </c>
      <c r="AD2305" s="300" t="str">
        <f t="shared" si="1669"/>
        <v/>
      </c>
      <c r="AE2305" s="192" t="str">
        <f t="shared" si="1670"/>
        <v/>
      </c>
      <c r="AF2305" s="192" t="str">
        <f t="shared" si="1671"/>
        <v/>
      </c>
      <c r="AG2305" s="192"/>
      <c r="AJ2305" s="300" t="str">
        <f t="shared" si="1672"/>
        <v/>
      </c>
      <c r="AK2305" s="300" t="str">
        <f t="shared" si="1673"/>
        <v/>
      </c>
      <c r="AL2305" s="300" t="str">
        <f t="shared" si="1674"/>
        <v/>
      </c>
      <c r="AM2305" s="300" t="str">
        <f t="shared" si="1675"/>
        <v/>
      </c>
      <c r="AN2305" s="300" t="str">
        <f t="shared" si="1676"/>
        <v/>
      </c>
      <c r="AO2305" s="300" t="str">
        <f t="shared" si="1677"/>
        <v/>
      </c>
      <c r="AP2305" s="300" t="str">
        <f t="shared" si="1678"/>
        <v/>
      </c>
      <c r="AQ2305" s="300" t="str">
        <f t="shared" si="1679"/>
        <v/>
      </c>
      <c r="AR2305" s="306" t="str">
        <f t="shared" si="1680"/>
        <v/>
      </c>
      <c r="AS2305" s="300" t="str">
        <f t="shared" si="1681"/>
        <v/>
      </c>
      <c r="AT2305" s="300" t="str">
        <f t="shared" si="1682"/>
        <v/>
      </c>
      <c r="AU2305" s="192" t="str">
        <f t="shared" si="1683"/>
        <v>рбс</v>
      </c>
      <c r="AV2305" s="192" t="str">
        <f t="shared" si="1684"/>
        <v>рбс87520703общпро</v>
      </c>
      <c r="AW2305" s="191">
        <f t="shared" si="1685"/>
        <v>0</v>
      </c>
      <c r="AX2305" s="191">
        <f t="shared" si="1686"/>
        <v>0</v>
      </c>
      <c r="AY2305" s="191">
        <f t="shared" si="1687"/>
        <v>0</v>
      </c>
      <c r="AZ2305" s="191">
        <f t="shared" si="1688"/>
        <v>0</v>
      </c>
      <c r="BA2305" s="193">
        <f t="shared" si="1689"/>
        <v>1</v>
      </c>
      <c r="BB2305" s="193">
        <f t="shared" si="1690"/>
        <v>1</v>
      </c>
      <c r="BC2305" s="193">
        <f t="shared" si="1691"/>
        <v>1</v>
      </c>
      <c r="BD2305" s="191">
        <f t="shared" si="1699"/>
        <v>0</v>
      </c>
      <c r="BE2305" s="191">
        <f t="shared" si="1692"/>
        <v>0</v>
      </c>
      <c r="BF2305" s="210">
        <f t="shared" si="1693"/>
        <v>0</v>
      </c>
      <c r="BG2305" s="211">
        <f t="shared" si="1694"/>
        <v>0</v>
      </c>
      <c r="BH2305" s="289"/>
      <c r="BI2305" s="289"/>
      <c r="BL2305" s="233" t="str">
        <f t="shared" si="1695"/>
        <v/>
      </c>
    </row>
    <row r="2306" spans="1:64" ht="12" hidden="1" customHeight="1">
      <c r="A2306" s="333" t="s">
        <v>794</v>
      </c>
      <c r="B2306" s="381" t="s">
        <v>327</v>
      </c>
      <c r="C2306" s="333" t="s">
        <v>795</v>
      </c>
      <c r="D2306" s="381" t="s">
        <v>316</v>
      </c>
      <c r="E2306" s="381" t="s">
        <v>1451</v>
      </c>
      <c r="F2306" s="381" t="s">
        <v>586</v>
      </c>
      <c r="G2306" s="381" t="s">
        <v>394</v>
      </c>
      <c r="H2306" s="100" t="s">
        <v>653</v>
      </c>
      <c r="I2306" s="381" t="s">
        <v>339</v>
      </c>
      <c r="J2306" s="382">
        <v>4500</v>
      </c>
      <c r="K2306" s="382">
        <v>4500</v>
      </c>
      <c r="L2306" s="191" t="str">
        <f t="shared" si="1654"/>
        <v>875207030701011007588024422510</v>
      </c>
      <c r="M2306" s="192">
        <f t="array" ref="M2306">IF(COUNT(SEARCH(Удалить_Роспись_КВСР,$B2306)*SEARCH(Удалить_Роспись_ПБС,$C2306)*SEARCH(Удалить_Роспись_КФСР, $D2306)*SEARCH(Удалить_Роспись_КЦСР,$E2306)*SEARCH(Удалить_Роспись_КВР,$F2306)*SEARCH(Удалить_Роспись_ЭК,$H2306)*SEARCH(Удалить_Роспись_КР,$I2306))&gt;0,0,1)</f>
        <v>0</v>
      </c>
      <c r="N2306" s="192">
        <v>0</v>
      </c>
      <c r="O2306" s="192" t="str">
        <f t="shared" si="1655"/>
        <v/>
      </c>
      <c r="P2306" s="192" t="str">
        <f t="shared" si="1696"/>
        <v/>
      </c>
      <c r="Q2306" s="300" t="str">
        <f t="shared" si="1656"/>
        <v/>
      </c>
      <c r="R2306" s="300" t="str">
        <f t="shared" si="1657"/>
        <v/>
      </c>
      <c r="S2306" s="300" t="str">
        <f t="shared" si="1658"/>
        <v/>
      </c>
      <c r="T2306" s="192" t="str">
        <f t="shared" si="1659"/>
        <v/>
      </c>
      <c r="U2306" s="303" t="str">
        <f t="shared" si="1660"/>
        <v/>
      </c>
      <c r="V2306" s="300" t="str">
        <f t="shared" si="1661"/>
        <v/>
      </c>
      <c r="W2306" s="192" t="str">
        <f t="shared" si="1662"/>
        <v/>
      </c>
      <c r="X2306" s="303" t="str">
        <f t="shared" si="1663"/>
        <v/>
      </c>
      <c r="Y2306" s="300" t="str">
        <f t="shared" si="1664"/>
        <v/>
      </c>
      <c r="Z2306" s="300" t="str">
        <f t="shared" si="1665"/>
        <v/>
      </c>
      <c r="AA2306" s="303" t="str">
        <f t="shared" si="1666"/>
        <v/>
      </c>
      <c r="AB2306" s="300" t="str">
        <f t="shared" si="1667"/>
        <v/>
      </c>
      <c r="AC2306" s="300" t="str">
        <f t="shared" si="1668"/>
        <v/>
      </c>
      <c r="AD2306" s="300" t="str">
        <f t="shared" si="1669"/>
        <v/>
      </c>
      <c r="AE2306" s="192" t="str">
        <f t="shared" si="1670"/>
        <v/>
      </c>
      <c r="AF2306" s="192" t="str">
        <f t="shared" si="1671"/>
        <v/>
      </c>
      <c r="AG2306" s="192"/>
      <c r="AJ2306" s="300" t="str">
        <f t="shared" si="1672"/>
        <v/>
      </c>
      <c r="AK2306" s="300" t="str">
        <f t="shared" si="1673"/>
        <v/>
      </c>
      <c r="AL2306" s="300" t="str">
        <f t="shared" si="1674"/>
        <v/>
      </c>
      <c r="AM2306" s="300" t="str">
        <f t="shared" si="1675"/>
        <v/>
      </c>
      <c r="AN2306" s="300" t="str">
        <f t="shared" si="1676"/>
        <v/>
      </c>
      <c r="AO2306" s="300" t="str">
        <f t="shared" si="1677"/>
        <v/>
      </c>
      <c r="AP2306" s="300" t="str">
        <f t="shared" si="1678"/>
        <v/>
      </c>
      <c r="AQ2306" s="300" t="str">
        <f t="shared" si="1679"/>
        <v/>
      </c>
      <c r="AR2306" s="306" t="str">
        <f t="shared" si="1680"/>
        <v/>
      </c>
      <c r="AS2306" s="300" t="str">
        <f t="shared" si="1681"/>
        <v/>
      </c>
      <c r="AT2306" s="300" t="str">
        <f t="shared" si="1682"/>
        <v/>
      </c>
      <c r="AU2306" s="192" t="str">
        <f t="shared" si="1683"/>
        <v>рбс</v>
      </c>
      <c r="AV2306" s="192" t="str">
        <f t="shared" si="1684"/>
        <v>рбс87520703общпро</v>
      </c>
      <c r="AW2306" s="191">
        <f t="shared" si="1685"/>
        <v>0</v>
      </c>
      <c r="AX2306" s="191">
        <f t="shared" si="1686"/>
        <v>0</v>
      </c>
      <c r="AY2306" s="191">
        <f t="shared" si="1687"/>
        <v>0</v>
      </c>
      <c r="AZ2306" s="191">
        <f t="shared" si="1688"/>
        <v>0</v>
      </c>
      <c r="BA2306" s="193">
        <f t="shared" si="1689"/>
        <v>1</v>
      </c>
      <c r="BB2306" s="193">
        <f t="shared" si="1690"/>
        <v>1</v>
      </c>
      <c r="BC2306" s="193">
        <f t="shared" si="1691"/>
        <v>1</v>
      </c>
      <c r="BD2306" s="191">
        <f t="shared" si="1699"/>
        <v>0</v>
      </c>
      <c r="BE2306" s="191">
        <f t="shared" si="1692"/>
        <v>0</v>
      </c>
      <c r="BF2306" s="210">
        <f t="shared" si="1693"/>
        <v>0</v>
      </c>
      <c r="BG2306" s="211">
        <f t="shared" si="1694"/>
        <v>0</v>
      </c>
      <c r="BH2306" s="289"/>
      <c r="BI2306" s="289"/>
      <c r="BL2306" s="233" t="str">
        <f t="shared" si="1695"/>
        <v/>
      </c>
    </row>
    <row r="2307" spans="1:64" ht="12" hidden="1" customHeight="1">
      <c r="A2307" s="333" t="s">
        <v>794</v>
      </c>
      <c r="B2307" s="381" t="s">
        <v>327</v>
      </c>
      <c r="C2307" s="333" t="s">
        <v>795</v>
      </c>
      <c r="D2307" s="381" t="s">
        <v>316</v>
      </c>
      <c r="E2307" s="381" t="s">
        <v>1451</v>
      </c>
      <c r="F2307" s="381" t="s">
        <v>586</v>
      </c>
      <c r="G2307" s="381" t="s">
        <v>389</v>
      </c>
      <c r="H2307" s="100" t="s">
        <v>653</v>
      </c>
      <c r="I2307" s="381" t="s">
        <v>339</v>
      </c>
      <c r="J2307" s="382">
        <v>41789.9</v>
      </c>
      <c r="K2307" s="382">
        <v>16169.9</v>
      </c>
      <c r="L2307" s="191" t="str">
        <f t="shared" si="1654"/>
        <v>875207030701011007588024422610</v>
      </c>
      <c r="M2307" s="192">
        <f t="array" ref="M2307">IF(COUNT(SEARCH(Удалить_Роспись_КВСР,$B2307)*SEARCH(Удалить_Роспись_ПБС,$C2307)*SEARCH(Удалить_Роспись_КФСР, $D2307)*SEARCH(Удалить_Роспись_КЦСР,$E2307)*SEARCH(Удалить_Роспись_КВР,$F2307)*SEARCH(Удалить_Роспись_ЭК,$H2307)*SEARCH(Удалить_Роспись_КР,$I2307))&gt;0,0,1)</f>
        <v>0</v>
      </c>
      <c r="N2307" s="192">
        <v>0</v>
      </c>
      <c r="O2307" s="192" t="str">
        <f t="shared" si="1655"/>
        <v/>
      </c>
      <c r="P2307" s="192" t="str">
        <f t="shared" si="1696"/>
        <v/>
      </c>
      <c r="Q2307" s="300" t="str">
        <f t="shared" si="1656"/>
        <v/>
      </c>
      <c r="R2307" s="300" t="str">
        <f t="shared" si="1657"/>
        <v/>
      </c>
      <c r="S2307" s="300" t="str">
        <f t="shared" si="1658"/>
        <v/>
      </c>
      <c r="T2307" s="192" t="str">
        <f t="shared" si="1659"/>
        <v/>
      </c>
      <c r="U2307" s="303" t="str">
        <f t="shared" si="1660"/>
        <v/>
      </c>
      <c r="V2307" s="300" t="str">
        <f t="shared" si="1661"/>
        <v/>
      </c>
      <c r="W2307" s="192" t="str">
        <f t="shared" si="1662"/>
        <v/>
      </c>
      <c r="X2307" s="303" t="str">
        <f t="shared" si="1663"/>
        <v/>
      </c>
      <c r="Y2307" s="300" t="str">
        <f t="shared" si="1664"/>
        <v/>
      </c>
      <c r="Z2307" s="300" t="str">
        <f t="shared" si="1665"/>
        <v/>
      </c>
      <c r="AA2307" s="303" t="str">
        <f t="shared" si="1666"/>
        <v/>
      </c>
      <c r="AB2307" s="300" t="str">
        <f t="shared" si="1667"/>
        <v/>
      </c>
      <c r="AC2307" s="300" t="str">
        <f t="shared" si="1668"/>
        <v/>
      </c>
      <c r="AD2307" s="300" t="str">
        <f t="shared" si="1669"/>
        <v/>
      </c>
      <c r="AE2307" s="192" t="str">
        <f t="shared" si="1670"/>
        <v/>
      </c>
      <c r="AF2307" s="192" t="str">
        <f t="shared" si="1671"/>
        <v/>
      </c>
      <c r="AG2307" s="192"/>
      <c r="AJ2307" s="300" t="str">
        <f t="shared" si="1672"/>
        <v/>
      </c>
      <c r="AK2307" s="300" t="str">
        <f t="shared" si="1673"/>
        <v/>
      </c>
      <c r="AL2307" s="300" t="str">
        <f t="shared" si="1674"/>
        <v/>
      </c>
      <c r="AM2307" s="300" t="str">
        <f t="shared" si="1675"/>
        <v/>
      </c>
      <c r="AN2307" s="300" t="str">
        <f t="shared" si="1676"/>
        <v/>
      </c>
      <c r="AO2307" s="300" t="str">
        <f t="shared" si="1677"/>
        <v/>
      </c>
      <c r="AP2307" s="300" t="str">
        <f t="shared" si="1678"/>
        <v/>
      </c>
      <c r="AQ2307" s="300" t="str">
        <f t="shared" si="1679"/>
        <v/>
      </c>
      <c r="AR2307" s="306" t="str">
        <f t="shared" si="1680"/>
        <v/>
      </c>
      <c r="AS2307" s="300" t="str">
        <f t="shared" si="1681"/>
        <v/>
      </c>
      <c r="AT2307" s="300" t="str">
        <f t="shared" si="1682"/>
        <v/>
      </c>
      <c r="AU2307" s="192" t="str">
        <f t="shared" si="1683"/>
        <v>рбс</v>
      </c>
      <c r="AV2307" s="192" t="str">
        <f t="shared" si="1684"/>
        <v>рбс87520703общпро</v>
      </c>
      <c r="AW2307" s="191">
        <f t="shared" si="1685"/>
        <v>0</v>
      </c>
      <c r="AX2307" s="191">
        <f t="shared" si="1686"/>
        <v>0</v>
      </c>
      <c r="AY2307" s="191">
        <f t="shared" si="1687"/>
        <v>0</v>
      </c>
      <c r="AZ2307" s="191">
        <f t="shared" si="1688"/>
        <v>0</v>
      </c>
      <c r="BA2307" s="193">
        <f t="shared" si="1689"/>
        <v>1</v>
      </c>
      <c r="BB2307" s="193">
        <f t="shared" si="1690"/>
        <v>1</v>
      </c>
      <c r="BC2307" s="193">
        <f t="shared" si="1691"/>
        <v>1</v>
      </c>
      <c r="BD2307" s="191">
        <f t="shared" si="1699"/>
        <v>0</v>
      </c>
      <c r="BE2307" s="191">
        <f t="shared" si="1692"/>
        <v>0</v>
      </c>
      <c r="BF2307" s="210">
        <f t="shared" si="1693"/>
        <v>0</v>
      </c>
      <c r="BG2307" s="211">
        <f t="shared" si="1694"/>
        <v>0</v>
      </c>
      <c r="BH2307" s="289"/>
      <c r="BI2307" s="289"/>
      <c r="BL2307" s="233" t="str">
        <f t="shared" si="1695"/>
        <v/>
      </c>
    </row>
    <row r="2308" spans="1:64" ht="12" hidden="1" customHeight="1">
      <c r="A2308" s="333" t="s">
        <v>794</v>
      </c>
      <c r="B2308" s="381" t="s">
        <v>327</v>
      </c>
      <c r="C2308" s="333" t="s">
        <v>795</v>
      </c>
      <c r="D2308" s="381" t="s">
        <v>316</v>
      </c>
      <c r="E2308" s="381" t="s">
        <v>1451</v>
      </c>
      <c r="F2308" s="381" t="s">
        <v>586</v>
      </c>
      <c r="G2308" s="381" t="s">
        <v>407</v>
      </c>
      <c r="H2308" s="100" t="s">
        <v>653</v>
      </c>
      <c r="I2308" s="381" t="s">
        <v>339</v>
      </c>
      <c r="J2308" s="382">
        <v>325000</v>
      </c>
      <c r="K2308" s="382">
        <v>0</v>
      </c>
      <c r="L2308" s="191" t="str">
        <f t="shared" si="1654"/>
        <v>875207030701011007588024431010</v>
      </c>
      <c r="M2308" s="192">
        <f t="array" ref="M2308">IF(COUNT(SEARCH(Удалить_Роспись_КВСР,$B2308)*SEARCH(Удалить_Роспись_ПБС,$C2308)*SEARCH(Удалить_Роспись_КФСР, $D2308)*SEARCH(Удалить_Роспись_КЦСР,$E2308)*SEARCH(Удалить_Роспись_КВР,$F2308)*SEARCH(Удалить_Роспись_ЭК,$H2308)*SEARCH(Удалить_Роспись_КР,$I2308))&gt;0,0,1)</f>
        <v>0</v>
      </c>
      <c r="N2308" s="192">
        <v>0</v>
      </c>
      <c r="O2308" s="192" t="str">
        <f t="shared" si="1655"/>
        <v/>
      </c>
      <c r="P2308" s="192" t="str">
        <f t="shared" si="1696"/>
        <v/>
      </c>
      <c r="Q2308" s="300" t="str">
        <f t="shared" si="1656"/>
        <v/>
      </c>
      <c r="R2308" s="300" t="str">
        <f t="shared" si="1657"/>
        <v/>
      </c>
      <c r="S2308" s="300" t="str">
        <f t="shared" si="1658"/>
        <v/>
      </c>
      <c r="T2308" s="192" t="str">
        <f t="shared" si="1659"/>
        <v/>
      </c>
      <c r="U2308" s="303" t="str">
        <f t="shared" si="1660"/>
        <v/>
      </c>
      <c r="V2308" s="300" t="str">
        <f t="shared" si="1661"/>
        <v/>
      </c>
      <c r="W2308" s="192" t="str">
        <f t="shared" si="1662"/>
        <v/>
      </c>
      <c r="X2308" s="303" t="str">
        <f t="shared" si="1663"/>
        <v/>
      </c>
      <c r="Y2308" s="300" t="str">
        <f t="shared" si="1664"/>
        <v/>
      </c>
      <c r="Z2308" s="300" t="str">
        <f t="shared" si="1665"/>
        <v/>
      </c>
      <c r="AA2308" s="303" t="str">
        <f t="shared" si="1666"/>
        <v/>
      </c>
      <c r="AB2308" s="300" t="str">
        <f t="shared" si="1667"/>
        <v/>
      </c>
      <c r="AC2308" s="300" t="str">
        <f t="shared" si="1668"/>
        <v/>
      </c>
      <c r="AD2308" s="300" t="str">
        <f t="shared" si="1669"/>
        <v/>
      </c>
      <c r="AE2308" s="192" t="str">
        <f t="shared" si="1670"/>
        <v/>
      </c>
      <c r="AF2308" s="192" t="str">
        <f t="shared" si="1671"/>
        <v/>
      </c>
      <c r="AG2308" s="192"/>
      <c r="AJ2308" s="300" t="str">
        <f t="shared" si="1672"/>
        <v/>
      </c>
      <c r="AK2308" s="300" t="str">
        <f t="shared" si="1673"/>
        <v/>
      </c>
      <c r="AL2308" s="300" t="str">
        <f t="shared" si="1674"/>
        <v/>
      </c>
      <c r="AM2308" s="300" t="str">
        <f t="shared" si="1675"/>
        <v/>
      </c>
      <c r="AN2308" s="300" t="str">
        <f t="shared" si="1676"/>
        <v/>
      </c>
      <c r="AO2308" s="300" t="str">
        <f t="shared" si="1677"/>
        <v/>
      </c>
      <c r="AP2308" s="300" t="str">
        <f t="shared" si="1678"/>
        <v/>
      </c>
      <c r="AQ2308" s="300" t="str">
        <f t="shared" si="1679"/>
        <v/>
      </c>
      <c r="AR2308" s="306" t="str">
        <f t="shared" si="1680"/>
        <v/>
      </c>
      <c r="AS2308" s="300" t="str">
        <f t="shared" si="1681"/>
        <v/>
      </c>
      <c r="AT2308" s="300" t="str">
        <f t="shared" si="1682"/>
        <v/>
      </c>
      <c r="AU2308" s="192" t="str">
        <f t="shared" si="1683"/>
        <v>рбс</v>
      </c>
      <c r="AV2308" s="192" t="str">
        <f t="shared" si="1684"/>
        <v>рбс87520703общосн</v>
      </c>
      <c r="AW2308" s="191">
        <f t="shared" si="1685"/>
        <v>0</v>
      </c>
      <c r="AX2308" s="191">
        <f t="shared" si="1686"/>
        <v>0</v>
      </c>
      <c r="AY2308" s="191">
        <f t="shared" si="1687"/>
        <v>0</v>
      </c>
      <c r="AZ2308" s="191">
        <f t="shared" si="1688"/>
        <v>0</v>
      </c>
      <c r="BA2308" s="193">
        <f t="shared" si="1689"/>
        <v>1</v>
      </c>
      <c r="BB2308" s="193">
        <f t="shared" si="1690"/>
        <v>1</v>
      </c>
      <c r="BC2308" s="193">
        <f t="shared" si="1691"/>
        <v>1</v>
      </c>
      <c r="BD2308" s="191">
        <f t="shared" si="1699"/>
        <v>0</v>
      </c>
      <c r="BE2308" s="191">
        <f t="shared" si="1692"/>
        <v>0</v>
      </c>
      <c r="BF2308" s="210">
        <f t="shared" si="1693"/>
        <v>0</v>
      </c>
      <c r="BG2308" s="211">
        <f t="shared" si="1694"/>
        <v>0</v>
      </c>
      <c r="BH2308" s="289"/>
      <c r="BI2308" s="289"/>
      <c r="BL2308" s="233" t="str">
        <f t="shared" si="1695"/>
        <v/>
      </c>
    </row>
    <row r="2309" spans="1:64" ht="12" hidden="1" customHeight="1">
      <c r="A2309" s="333" t="s">
        <v>794</v>
      </c>
      <c r="B2309" s="381" t="s">
        <v>327</v>
      </c>
      <c r="C2309" s="333" t="s">
        <v>795</v>
      </c>
      <c r="D2309" s="381" t="s">
        <v>316</v>
      </c>
      <c r="E2309" s="381" t="s">
        <v>1451</v>
      </c>
      <c r="F2309" s="381" t="s">
        <v>586</v>
      </c>
      <c r="G2309" s="381" t="s">
        <v>397</v>
      </c>
      <c r="H2309" s="100" t="s">
        <v>653</v>
      </c>
      <c r="I2309" s="381" t="s">
        <v>339</v>
      </c>
      <c r="J2309" s="382">
        <v>208210.1</v>
      </c>
      <c r="K2309" s="382">
        <v>0</v>
      </c>
      <c r="L2309" s="191" t="str">
        <f t="shared" si="1654"/>
        <v>875207030701011007588024434010</v>
      </c>
      <c r="M2309" s="192">
        <f t="array" ref="M2309">IF(COUNT(SEARCH(Удалить_Роспись_КВСР,$B2309)*SEARCH(Удалить_Роспись_ПБС,$C2309)*SEARCH(Удалить_Роспись_КФСР, $D2309)*SEARCH(Удалить_Роспись_КЦСР,$E2309)*SEARCH(Удалить_Роспись_КВР,$F2309)*SEARCH(Удалить_Роспись_ЭК,$H2309)*SEARCH(Удалить_Роспись_КР,$I2309))&gt;0,0,1)</f>
        <v>0</v>
      </c>
      <c r="N2309" s="192">
        <v>0</v>
      </c>
      <c r="O2309" s="192" t="str">
        <f t="shared" si="1655"/>
        <v/>
      </c>
      <c r="P2309" s="192" t="str">
        <f t="shared" si="1696"/>
        <v/>
      </c>
      <c r="Q2309" s="300" t="str">
        <f t="shared" si="1656"/>
        <v/>
      </c>
      <c r="R2309" s="300" t="str">
        <f t="shared" si="1657"/>
        <v/>
      </c>
      <c r="S2309" s="300" t="str">
        <f t="shared" si="1658"/>
        <v/>
      </c>
      <c r="T2309" s="192" t="str">
        <f t="shared" si="1659"/>
        <v/>
      </c>
      <c r="U2309" s="303" t="str">
        <f t="shared" si="1660"/>
        <v/>
      </c>
      <c r="V2309" s="300" t="str">
        <f t="shared" si="1661"/>
        <v/>
      </c>
      <c r="W2309" s="192" t="str">
        <f t="shared" si="1662"/>
        <v/>
      </c>
      <c r="X2309" s="303" t="str">
        <f t="shared" si="1663"/>
        <v/>
      </c>
      <c r="Y2309" s="300" t="str">
        <f t="shared" si="1664"/>
        <v/>
      </c>
      <c r="Z2309" s="300" t="str">
        <f t="shared" si="1665"/>
        <v/>
      </c>
      <c r="AA2309" s="303" t="str">
        <f t="shared" si="1666"/>
        <v/>
      </c>
      <c r="AB2309" s="300" t="str">
        <f t="shared" si="1667"/>
        <v/>
      </c>
      <c r="AC2309" s="300" t="str">
        <f t="shared" si="1668"/>
        <v/>
      </c>
      <c r="AD2309" s="300" t="str">
        <f t="shared" si="1669"/>
        <v/>
      </c>
      <c r="AE2309" s="192" t="str">
        <f t="shared" si="1670"/>
        <v/>
      </c>
      <c r="AF2309" s="192" t="str">
        <f t="shared" si="1671"/>
        <v/>
      </c>
      <c r="AG2309" s="192"/>
      <c r="AJ2309" s="300" t="str">
        <f t="shared" si="1672"/>
        <v/>
      </c>
      <c r="AK2309" s="300" t="str">
        <f t="shared" si="1673"/>
        <v/>
      </c>
      <c r="AL2309" s="300" t="str">
        <f t="shared" si="1674"/>
        <v/>
      </c>
      <c r="AM2309" s="300" t="str">
        <f t="shared" si="1675"/>
        <v/>
      </c>
      <c r="AN2309" s="300" t="str">
        <f t="shared" si="1676"/>
        <v/>
      </c>
      <c r="AO2309" s="300" t="str">
        <f t="shared" si="1677"/>
        <v/>
      </c>
      <c r="AP2309" s="300" t="str">
        <f t="shared" si="1678"/>
        <v/>
      </c>
      <c r="AQ2309" s="300" t="str">
        <f t="shared" si="1679"/>
        <v/>
      </c>
      <c r="AR2309" s="306" t="str">
        <f t="shared" si="1680"/>
        <v/>
      </c>
      <c r="AS2309" s="300" t="str">
        <f t="shared" si="1681"/>
        <v/>
      </c>
      <c r="AT2309" s="300" t="str">
        <f t="shared" si="1682"/>
        <v/>
      </c>
      <c r="AU2309" s="192" t="str">
        <f t="shared" si="1683"/>
        <v>рбс</v>
      </c>
      <c r="AV2309" s="192" t="str">
        <f t="shared" si="1684"/>
        <v>рбс87520703общпро</v>
      </c>
      <c r="AW2309" s="191">
        <f t="shared" si="1685"/>
        <v>0</v>
      </c>
      <c r="AX2309" s="191">
        <f t="shared" si="1686"/>
        <v>0</v>
      </c>
      <c r="AY2309" s="191">
        <f t="shared" si="1687"/>
        <v>0</v>
      </c>
      <c r="AZ2309" s="191">
        <f t="shared" si="1688"/>
        <v>0</v>
      </c>
      <c r="BA2309" s="193">
        <f t="shared" si="1689"/>
        <v>1</v>
      </c>
      <c r="BB2309" s="193">
        <f t="shared" si="1690"/>
        <v>1</v>
      </c>
      <c r="BC2309" s="193">
        <f t="shared" si="1691"/>
        <v>1</v>
      </c>
      <c r="BD2309" s="191">
        <f t="shared" si="1699"/>
        <v>0</v>
      </c>
      <c r="BE2309" s="191">
        <f t="shared" si="1692"/>
        <v>0</v>
      </c>
      <c r="BF2309" s="210">
        <f t="shared" si="1693"/>
        <v>0</v>
      </c>
      <c r="BG2309" s="211">
        <f t="shared" si="1694"/>
        <v>0</v>
      </c>
      <c r="BH2309" s="289"/>
      <c r="BI2309" s="289"/>
      <c r="BL2309" s="233" t="str">
        <f t="shared" si="1695"/>
        <v/>
      </c>
    </row>
    <row r="2310" spans="1:64" ht="12" hidden="1" customHeight="1">
      <c r="A2310" s="333" t="s">
        <v>794</v>
      </c>
      <c r="B2310" s="381" t="s">
        <v>327</v>
      </c>
      <c r="C2310" s="333" t="s">
        <v>795</v>
      </c>
      <c r="D2310" s="381" t="s">
        <v>316</v>
      </c>
      <c r="E2310" s="381" t="s">
        <v>1451</v>
      </c>
      <c r="F2310" s="381" t="s">
        <v>609</v>
      </c>
      <c r="G2310" s="381" t="s">
        <v>395</v>
      </c>
      <c r="H2310" s="100" t="s">
        <v>653</v>
      </c>
      <c r="I2310" s="381" t="s">
        <v>339</v>
      </c>
      <c r="J2310" s="382">
        <v>6400</v>
      </c>
      <c r="K2310" s="382">
        <v>4800</v>
      </c>
      <c r="L2310" s="191" t="str">
        <f t="shared" si="1654"/>
        <v>875207030701011007588085229010</v>
      </c>
      <c r="M2310" s="192">
        <f t="array" ref="M2310">IF(COUNT(SEARCH(Удалить_Роспись_КВСР,$B2310)*SEARCH(Удалить_Роспись_ПБС,$C2310)*SEARCH(Удалить_Роспись_КФСР, $D2310)*SEARCH(Удалить_Роспись_КЦСР,$E2310)*SEARCH(Удалить_Роспись_КВР,$F2310)*SEARCH(Удалить_Роспись_ЭК,$H2310)*SEARCH(Удалить_Роспись_КР,$I2310))&gt;0,0,1)</f>
        <v>0</v>
      </c>
      <c r="N2310" s="192">
        <v>0</v>
      </c>
      <c r="O2310" s="192" t="str">
        <f t="shared" si="1655"/>
        <v/>
      </c>
      <c r="P2310" s="192" t="str">
        <f t="shared" si="1696"/>
        <v/>
      </c>
      <c r="Q2310" s="300" t="str">
        <f t="shared" si="1656"/>
        <v/>
      </c>
      <c r="R2310" s="300" t="str">
        <f t="shared" si="1657"/>
        <v/>
      </c>
      <c r="S2310" s="300" t="str">
        <f t="shared" si="1658"/>
        <v/>
      </c>
      <c r="T2310" s="192" t="str">
        <f t="shared" si="1659"/>
        <v/>
      </c>
      <c r="U2310" s="303" t="str">
        <f t="shared" si="1660"/>
        <v/>
      </c>
      <c r="V2310" s="300" t="str">
        <f t="shared" si="1661"/>
        <v/>
      </c>
      <c r="W2310" s="192" t="str">
        <f t="shared" si="1662"/>
        <v/>
      </c>
      <c r="X2310" s="303" t="str">
        <f t="shared" si="1663"/>
        <v/>
      </c>
      <c r="Y2310" s="300" t="str">
        <f t="shared" si="1664"/>
        <v/>
      </c>
      <c r="Z2310" s="300" t="str">
        <f t="shared" si="1665"/>
        <v/>
      </c>
      <c r="AA2310" s="303" t="str">
        <f t="shared" si="1666"/>
        <v/>
      </c>
      <c r="AB2310" s="300" t="str">
        <f t="shared" si="1667"/>
        <v/>
      </c>
      <c r="AC2310" s="300" t="str">
        <f t="shared" si="1668"/>
        <v/>
      </c>
      <c r="AD2310" s="300" t="str">
        <f t="shared" si="1669"/>
        <v/>
      </c>
      <c r="AE2310" s="192" t="str">
        <f t="shared" si="1670"/>
        <v/>
      </c>
      <c r="AF2310" s="192" t="str">
        <f t="shared" si="1671"/>
        <v/>
      </c>
      <c r="AG2310" s="192"/>
      <c r="AJ2310" s="300" t="str">
        <f t="shared" si="1672"/>
        <v/>
      </c>
      <c r="AK2310" s="300" t="str">
        <f t="shared" si="1673"/>
        <v/>
      </c>
      <c r="AL2310" s="300" t="str">
        <f t="shared" si="1674"/>
        <v/>
      </c>
      <c r="AM2310" s="300" t="str">
        <f t="shared" si="1675"/>
        <v/>
      </c>
      <c r="AN2310" s="300" t="str">
        <f t="shared" si="1676"/>
        <v/>
      </c>
      <c r="AO2310" s="300" t="str">
        <f t="shared" si="1677"/>
        <v/>
      </c>
      <c r="AP2310" s="300" t="str">
        <f t="shared" si="1678"/>
        <v/>
      </c>
      <c r="AQ2310" s="300" t="str">
        <f t="shared" si="1679"/>
        <v/>
      </c>
      <c r="AR2310" s="306" t="str">
        <f t="shared" si="1680"/>
        <v/>
      </c>
      <c r="AS2310" s="300" t="str">
        <f t="shared" si="1681"/>
        <v/>
      </c>
      <c r="AT2310" s="300" t="str">
        <f t="shared" si="1682"/>
        <v/>
      </c>
      <c r="AU2310" s="192" t="str">
        <f t="shared" si="1683"/>
        <v>рбс</v>
      </c>
      <c r="AV2310" s="192" t="str">
        <f t="shared" si="1684"/>
        <v>рбс87520703общпро</v>
      </c>
      <c r="AW2310" s="191">
        <f t="shared" si="1685"/>
        <v>0</v>
      </c>
      <c r="AX2310" s="191">
        <f t="shared" si="1686"/>
        <v>0</v>
      </c>
      <c r="AY2310" s="191">
        <f t="shared" si="1687"/>
        <v>0</v>
      </c>
      <c r="AZ2310" s="191">
        <f t="shared" si="1688"/>
        <v>0</v>
      </c>
      <c r="BA2310" s="193">
        <f t="shared" si="1689"/>
        <v>1</v>
      </c>
      <c r="BB2310" s="193">
        <f t="shared" si="1690"/>
        <v>1</v>
      </c>
      <c r="BC2310" s="193">
        <f t="shared" si="1691"/>
        <v>1</v>
      </c>
      <c r="BD2310" s="191">
        <f t="shared" si="1699"/>
        <v>0</v>
      </c>
      <c r="BE2310" s="191">
        <f t="shared" si="1692"/>
        <v>0</v>
      </c>
      <c r="BF2310" s="210">
        <f t="shared" si="1693"/>
        <v>0</v>
      </c>
      <c r="BG2310" s="211">
        <f t="shared" si="1694"/>
        <v>0</v>
      </c>
      <c r="BH2310" s="289"/>
      <c r="BI2310" s="289"/>
      <c r="BL2310" s="233" t="str">
        <f t="shared" si="1695"/>
        <v/>
      </c>
    </row>
    <row r="2311" spans="1:64" ht="12" hidden="1" customHeight="1">
      <c r="A2311" s="333" t="s">
        <v>794</v>
      </c>
      <c r="B2311" s="381" t="s">
        <v>327</v>
      </c>
      <c r="C2311" s="333" t="s">
        <v>795</v>
      </c>
      <c r="D2311" s="381" t="s">
        <v>311</v>
      </c>
      <c r="E2311" s="381" t="s">
        <v>1452</v>
      </c>
      <c r="F2311" s="381" t="s">
        <v>586</v>
      </c>
      <c r="G2311" s="381" t="s">
        <v>397</v>
      </c>
      <c r="H2311" s="100" t="s">
        <v>653</v>
      </c>
      <c r="I2311" s="381" t="s">
        <v>339</v>
      </c>
      <c r="J2311" s="382">
        <v>52560</v>
      </c>
      <c r="K2311" s="382">
        <v>2500</v>
      </c>
      <c r="L2311" s="191" t="str">
        <f t="shared" si="1654"/>
        <v>875207031003011007554024434010</v>
      </c>
      <c r="M2311" s="192">
        <f t="array" ref="M2311">IF(COUNT(SEARCH(Удалить_Роспись_КВСР,$B2311)*SEARCH(Удалить_Роспись_ПБС,$C2311)*SEARCH(Удалить_Роспись_КФСР, $D2311)*SEARCH(Удалить_Роспись_КЦСР,$E2311)*SEARCH(Удалить_Роспись_КВР,$F2311)*SEARCH(Удалить_Роспись_ЭК,$H2311)*SEARCH(Удалить_Роспись_КР,$I2311))&gt;0,0,1)</f>
        <v>0</v>
      </c>
      <c r="N2311" s="192">
        <v>0</v>
      </c>
      <c r="O2311" s="192" t="str">
        <f t="shared" si="1655"/>
        <v/>
      </c>
      <c r="P2311" s="192" t="str">
        <f t="shared" si="1696"/>
        <v/>
      </c>
      <c r="Q2311" s="300" t="str">
        <f t="shared" si="1656"/>
        <v/>
      </c>
      <c r="R2311" s="300" t="str">
        <f t="shared" si="1657"/>
        <v/>
      </c>
      <c r="S2311" s="300" t="str">
        <f t="shared" si="1658"/>
        <v/>
      </c>
      <c r="T2311" s="192" t="str">
        <f t="shared" si="1659"/>
        <v/>
      </c>
      <c r="U2311" s="303" t="str">
        <f t="shared" si="1660"/>
        <v/>
      </c>
      <c r="V2311" s="300" t="str">
        <f t="shared" si="1661"/>
        <v/>
      </c>
      <c r="W2311" s="192" t="str">
        <f t="shared" si="1662"/>
        <v/>
      </c>
      <c r="X2311" s="303" t="str">
        <f t="shared" si="1663"/>
        <v/>
      </c>
      <c r="Y2311" s="300" t="str">
        <f t="shared" si="1664"/>
        <v/>
      </c>
      <c r="Z2311" s="300" t="str">
        <f t="shared" si="1665"/>
        <v/>
      </c>
      <c r="AA2311" s="303" t="str">
        <f t="shared" si="1666"/>
        <v/>
      </c>
      <c r="AB2311" s="300" t="str">
        <f t="shared" si="1667"/>
        <v/>
      </c>
      <c r="AC2311" s="300" t="str">
        <f t="shared" si="1668"/>
        <v/>
      </c>
      <c r="AD2311" s="300" t="str">
        <f t="shared" si="1669"/>
        <v/>
      </c>
      <c r="AE2311" s="192" t="str">
        <f t="shared" si="1670"/>
        <v/>
      </c>
      <c r="AF2311" s="192" t="str">
        <f t="shared" si="1671"/>
        <v/>
      </c>
      <c r="AG2311" s="192"/>
      <c r="AJ2311" s="300" t="str">
        <f t="shared" si="1672"/>
        <v/>
      </c>
      <c r="AK2311" s="300" t="str">
        <f t="shared" si="1673"/>
        <v/>
      </c>
      <c r="AL2311" s="300" t="str">
        <f t="shared" si="1674"/>
        <v/>
      </c>
      <c r="AM2311" s="300" t="str">
        <f t="shared" si="1675"/>
        <v/>
      </c>
      <c r="AN2311" s="300" t="str">
        <f t="shared" si="1676"/>
        <v/>
      </c>
      <c r="AO2311" s="300" t="str">
        <f t="shared" si="1677"/>
        <v/>
      </c>
      <c r="AP2311" s="300" t="str">
        <f t="shared" si="1678"/>
        <v/>
      </c>
      <c r="AQ2311" s="300" t="str">
        <f t="shared" si="1679"/>
        <v/>
      </c>
      <c r="AR2311" s="306" t="str">
        <f t="shared" si="1680"/>
        <v/>
      </c>
      <c r="AS2311" s="300" t="str">
        <f t="shared" si="1681"/>
        <v/>
      </c>
      <c r="AT2311" s="300" t="str">
        <f t="shared" si="1682"/>
        <v/>
      </c>
      <c r="AU2311" s="192" t="str">
        <f t="shared" si="1683"/>
        <v>рбс</v>
      </c>
      <c r="AV2311" s="192" t="str">
        <f t="shared" si="1684"/>
        <v>рбс87520703общпро</v>
      </c>
      <c r="AW2311" s="191">
        <f t="shared" si="1685"/>
        <v>0</v>
      </c>
      <c r="AX2311" s="191">
        <f t="shared" si="1686"/>
        <v>0</v>
      </c>
      <c r="AY2311" s="191">
        <f t="shared" si="1687"/>
        <v>0</v>
      </c>
      <c r="AZ2311" s="191">
        <f t="shared" si="1688"/>
        <v>0</v>
      </c>
      <c r="BA2311" s="193">
        <f t="shared" si="1689"/>
        <v>1</v>
      </c>
      <c r="BB2311" s="193">
        <f t="shared" si="1690"/>
        <v>1</v>
      </c>
      <c r="BC2311" s="193">
        <f t="shared" si="1691"/>
        <v>1</v>
      </c>
      <c r="BD2311" s="191">
        <f t="shared" si="1699"/>
        <v>0</v>
      </c>
      <c r="BE2311" s="191">
        <f t="shared" si="1692"/>
        <v>0</v>
      </c>
      <c r="BF2311" s="210">
        <f t="shared" si="1693"/>
        <v>0</v>
      </c>
      <c r="BG2311" s="211">
        <f t="shared" si="1694"/>
        <v>0</v>
      </c>
      <c r="BH2311" s="289" t="str">
        <f>B2311</f>
        <v>875</v>
      </c>
      <c r="BI2311" s="289" t="str">
        <f>D2311</f>
        <v>1003</v>
      </c>
      <c r="BJ2311" s="284" t="s">
        <v>592</v>
      </c>
      <c r="BK2311" s="284" t="s">
        <v>589</v>
      </c>
      <c r="BL2311" s="233" t="str">
        <f t="shared" si="1695"/>
        <v/>
      </c>
    </row>
    <row r="2312" spans="1:64" ht="12" customHeight="1">
      <c r="A2312" s="333" t="s">
        <v>1454</v>
      </c>
      <c r="B2312" s="381" t="s">
        <v>327</v>
      </c>
      <c r="C2312" s="333" t="s">
        <v>796</v>
      </c>
      <c r="D2312" s="381" t="s">
        <v>316</v>
      </c>
      <c r="E2312" s="381" t="s">
        <v>1443</v>
      </c>
      <c r="F2312" s="381" t="s">
        <v>608</v>
      </c>
      <c r="G2312" s="381" t="s">
        <v>385</v>
      </c>
      <c r="H2312" s="100" t="s">
        <v>653</v>
      </c>
      <c r="I2312" s="381" t="s">
        <v>505</v>
      </c>
      <c r="J2312" s="382">
        <v>797693</v>
      </c>
      <c r="K2312" s="382">
        <v>668846.51</v>
      </c>
      <c r="L2312" s="191" t="str">
        <f t="shared" si="1654"/>
        <v>875207050701011004001011121101</v>
      </c>
      <c r="M2312" s="192">
        <f t="array" ref="M2312">IF(COUNT(SEARCH(Удалить_Роспись_КВСР,$B2312)*SEARCH(Удалить_Роспись_ПБС,$C2312)*SEARCH(Удалить_Роспись_КФСР, $D2312)*SEARCH(Удалить_Роспись_КЦСР,$E2312)*SEARCH(Удалить_Роспись_КВР,$F2312)*SEARCH(Удалить_Роспись_ЭК,$H2312)*SEARCH(Удалить_Роспись_КР,$I2312))&gt;0,0,1)</f>
        <v>0</v>
      </c>
      <c r="N2312" s="192">
        <v>0</v>
      </c>
      <c r="O2312" s="192" t="str">
        <f t="shared" si="1655"/>
        <v/>
      </c>
      <c r="P2312" s="192" t="str">
        <f t="shared" si="1696"/>
        <v/>
      </c>
      <c r="Q2312" s="300" t="str">
        <f t="shared" si="1656"/>
        <v/>
      </c>
      <c r="R2312" s="300" t="str">
        <f t="shared" si="1657"/>
        <v/>
      </c>
      <c r="S2312" s="300" t="str">
        <f t="shared" si="1658"/>
        <v/>
      </c>
      <c r="T2312" s="192" t="str">
        <f t="shared" si="1659"/>
        <v/>
      </c>
      <c r="U2312" s="303" t="str">
        <f t="shared" si="1660"/>
        <v/>
      </c>
      <c r="V2312" s="300" t="str">
        <f t="shared" si="1661"/>
        <v/>
      </c>
      <c r="W2312" s="192" t="str">
        <f t="shared" si="1662"/>
        <v/>
      </c>
      <c r="X2312" s="303" t="str">
        <f t="shared" si="1663"/>
        <v/>
      </c>
      <c r="Y2312" s="300" t="str">
        <f t="shared" si="1664"/>
        <v/>
      </c>
      <c r="Z2312" s="300" t="str">
        <f t="shared" si="1665"/>
        <v/>
      </c>
      <c r="AA2312" s="303" t="str">
        <f t="shared" si="1666"/>
        <v/>
      </c>
      <c r="AB2312" s="300" t="str">
        <f t="shared" si="1667"/>
        <v/>
      </c>
      <c r="AC2312" s="300" t="str">
        <f t="shared" si="1668"/>
        <v/>
      </c>
      <c r="AD2312" s="300" t="str">
        <f t="shared" si="1669"/>
        <v/>
      </c>
      <c r="AE2312" s="192" t="str">
        <f t="shared" si="1670"/>
        <v/>
      </c>
      <c r="AF2312" s="192" t="str">
        <f t="shared" si="1671"/>
        <v/>
      </c>
      <c r="AG2312" s="192"/>
      <c r="AJ2312" s="300" t="str">
        <f t="shared" si="1672"/>
        <v/>
      </c>
      <c r="AK2312" s="300" t="str">
        <f t="shared" si="1673"/>
        <v/>
      </c>
      <c r="AL2312" s="300" t="str">
        <f t="shared" si="1674"/>
        <v/>
      </c>
      <c r="AM2312" s="300" t="str">
        <f t="shared" si="1675"/>
        <v/>
      </c>
      <c r="AN2312" s="300" t="str">
        <f t="shared" si="1676"/>
        <v/>
      </c>
      <c r="AO2312" s="300" t="str">
        <f t="shared" si="1677"/>
        <v/>
      </c>
      <c r="AP2312" s="300" t="str">
        <f t="shared" si="1678"/>
        <v/>
      </c>
      <c r="AQ2312" s="300" t="str">
        <f t="shared" si="1679"/>
        <v/>
      </c>
      <c r="AR2312" s="306" t="str">
        <f t="shared" si="1680"/>
        <v/>
      </c>
      <c r="AS2312" s="300" t="str">
        <f t="shared" si="1681"/>
        <v/>
      </c>
      <c r="AT2312" s="300" t="str">
        <f t="shared" si="1682"/>
        <v/>
      </c>
      <c r="AU2312" s="192" t="str">
        <f t="shared" si="1683"/>
        <v>рбс</v>
      </c>
      <c r="AV2312" s="192" t="str">
        <f t="shared" si="1684"/>
        <v>рбс87520705общопл</v>
      </c>
      <c r="AW2312" s="191">
        <f t="shared" si="1685"/>
        <v>0</v>
      </c>
      <c r="AX2312" s="191">
        <f t="shared" si="1686"/>
        <v>0</v>
      </c>
      <c r="AY2312" s="191">
        <f t="shared" si="1687"/>
        <v>0</v>
      </c>
      <c r="AZ2312" s="191">
        <f t="shared" si="1688"/>
        <v>0</v>
      </c>
      <c r="BA2312" s="193">
        <f t="shared" si="1689"/>
        <v>1</v>
      </c>
      <c r="BB2312" s="193">
        <f t="shared" si="1690"/>
        <v>1</v>
      </c>
      <c r="BC2312" s="193">
        <f t="shared" si="1691"/>
        <v>1</v>
      </c>
      <c r="BD2312" s="191">
        <f t="shared" si="1699"/>
        <v>0</v>
      </c>
      <c r="BE2312" s="191">
        <f t="shared" si="1692"/>
        <v>0</v>
      </c>
      <c r="BF2312" s="210">
        <f t="shared" si="1693"/>
        <v>0</v>
      </c>
      <c r="BG2312" s="211">
        <f t="shared" si="1694"/>
        <v>0</v>
      </c>
      <c r="BH2312" s="289" t="str">
        <f>B2312</f>
        <v>875</v>
      </c>
      <c r="BI2312" s="289" t="str">
        <f>D2312</f>
        <v>0701</v>
      </c>
      <c r="BJ2312" s="284" t="s">
        <v>592</v>
      </c>
      <c r="BK2312" s="284" t="s">
        <v>589</v>
      </c>
      <c r="BL2312" s="233" t="str">
        <f t="shared" si="1695"/>
        <v/>
      </c>
    </row>
    <row r="2313" spans="1:64" ht="12" customHeight="1">
      <c r="A2313" s="333" t="s">
        <v>1454</v>
      </c>
      <c r="B2313" s="381" t="s">
        <v>327</v>
      </c>
      <c r="C2313" s="333" t="s">
        <v>796</v>
      </c>
      <c r="D2313" s="381" t="s">
        <v>316</v>
      </c>
      <c r="E2313" s="381" t="s">
        <v>1443</v>
      </c>
      <c r="F2313" s="381" t="s">
        <v>902</v>
      </c>
      <c r="G2313" s="381" t="s">
        <v>387</v>
      </c>
      <c r="H2313" s="100" t="s">
        <v>653</v>
      </c>
      <c r="I2313" s="381" t="s">
        <v>505</v>
      </c>
      <c r="J2313" s="382">
        <v>240892.54</v>
      </c>
      <c r="K2313" s="382">
        <v>197368.06</v>
      </c>
      <c r="L2313" s="191" t="str">
        <f t="shared" si="1654"/>
        <v>875207050701011004001011921301</v>
      </c>
      <c r="M2313" s="192">
        <f t="array" ref="M2313">IF(COUNT(SEARCH(Удалить_Роспись_КВСР,$B2313)*SEARCH(Удалить_Роспись_ПБС,$C2313)*SEARCH(Удалить_Роспись_КФСР, $D2313)*SEARCH(Удалить_Роспись_КЦСР,$E2313)*SEARCH(Удалить_Роспись_КВР,$F2313)*SEARCH(Удалить_Роспись_ЭК,$H2313)*SEARCH(Удалить_Роспись_КР,$I2313))&gt;0,0,1)</f>
        <v>0</v>
      </c>
      <c r="N2313" s="192">
        <v>0</v>
      </c>
      <c r="O2313" s="192" t="str">
        <f t="shared" si="1655"/>
        <v/>
      </c>
      <c r="P2313" s="192" t="str">
        <f t="shared" si="1696"/>
        <v/>
      </c>
      <c r="Q2313" s="300" t="str">
        <f t="shared" si="1656"/>
        <v/>
      </c>
      <c r="R2313" s="300" t="str">
        <f t="shared" si="1657"/>
        <v/>
      </c>
      <c r="S2313" s="300" t="str">
        <f t="shared" si="1658"/>
        <v/>
      </c>
      <c r="T2313" s="192" t="str">
        <f t="shared" si="1659"/>
        <v/>
      </c>
      <c r="U2313" s="303" t="str">
        <f t="shared" si="1660"/>
        <v/>
      </c>
      <c r="V2313" s="300" t="str">
        <f t="shared" si="1661"/>
        <v/>
      </c>
      <c r="W2313" s="192" t="str">
        <f t="shared" si="1662"/>
        <v/>
      </c>
      <c r="X2313" s="303" t="str">
        <f t="shared" si="1663"/>
        <v/>
      </c>
      <c r="Y2313" s="300" t="str">
        <f t="shared" si="1664"/>
        <v/>
      </c>
      <c r="Z2313" s="300" t="str">
        <f t="shared" si="1665"/>
        <v/>
      </c>
      <c r="AA2313" s="303" t="str">
        <f t="shared" si="1666"/>
        <v/>
      </c>
      <c r="AB2313" s="300" t="str">
        <f t="shared" si="1667"/>
        <v/>
      </c>
      <c r="AC2313" s="300" t="str">
        <f t="shared" si="1668"/>
        <v/>
      </c>
      <c r="AD2313" s="300" t="str">
        <f t="shared" si="1669"/>
        <v/>
      </c>
      <c r="AE2313" s="192" t="str">
        <f t="shared" si="1670"/>
        <v/>
      </c>
      <c r="AF2313" s="192" t="str">
        <f t="shared" si="1671"/>
        <v/>
      </c>
      <c r="AG2313" s="192"/>
      <c r="AJ2313" s="300" t="str">
        <f t="shared" si="1672"/>
        <v/>
      </c>
      <c r="AK2313" s="300" t="str">
        <f t="shared" si="1673"/>
        <v/>
      </c>
      <c r="AL2313" s="300" t="str">
        <f t="shared" si="1674"/>
        <v/>
      </c>
      <c r="AM2313" s="300" t="str">
        <f t="shared" si="1675"/>
        <v/>
      </c>
      <c r="AN2313" s="300" t="str">
        <f t="shared" si="1676"/>
        <v/>
      </c>
      <c r="AO2313" s="300" t="str">
        <f t="shared" si="1677"/>
        <v/>
      </c>
      <c r="AP2313" s="300" t="str">
        <f t="shared" si="1678"/>
        <v/>
      </c>
      <c r="AQ2313" s="300" t="str">
        <f t="shared" si="1679"/>
        <v/>
      </c>
      <c r="AR2313" s="306" t="str">
        <f t="shared" si="1680"/>
        <v/>
      </c>
      <c r="AS2313" s="300" t="str">
        <f t="shared" si="1681"/>
        <v/>
      </c>
      <c r="AT2313" s="300" t="str">
        <f t="shared" si="1682"/>
        <v/>
      </c>
      <c r="AU2313" s="192" t="str">
        <f t="shared" si="1683"/>
        <v>рбс</v>
      </c>
      <c r="AV2313" s="192" t="str">
        <f t="shared" si="1684"/>
        <v>рбс87520705общопл</v>
      </c>
      <c r="AW2313" s="191">
        <f t="shared" si="1685"/>
        <v>0</v>
      </c>
      <c r="AX2313" s="191">
        <f t="shared" si="1686"/>
        <v>0</v>
      </c>
      <c r="AY2313" s="191">
        <f t="shared" si="1687"/>
        <v>0</v>
      </c>
      <c r="AZ2313" s="191">
        <f t="shared" si="1688"/>
        <v>0</v>
      </c>
      <c r="BA2313" s="193">
        <f t="shared" si="1689"/>
        <v>1</v>
      </c>
      <c r="BB2313" s="193">
        <f t="shared" si="1690"/>
        <v>1</v>
      </c>
      <c r="BC2313" s="193">
        <f t="shared" si="1691"/>
        <v>1</v>
      </c>
      <c r="BD2313" s="191">
        <f t="shared" si="1699"/>
        <v>0</v>
      </c>
      <c r="BE2313" s="191">
        <f t="shared" si="1692"/>
        <v>0</v>
      </c>
      <c r="BF2313" s="210">
        <f t="shared" si="1693"/>
        <v>0</v>
      </c>
      <c r="BG2313" s="211">
        <f t="shared" si="1694"/>
        <v>0</v>
      </c>
      <c r="BH2313" s="289"/>
      <c r="BI2313" s="289"/>
      <c r="BL2313" s="233" t="str">
        <f t="shared" si="1695"/>
        <v/>
      </c>
    </row>
    <row r="2314" spans="1:64" ht="12" customHeight="1">
      <c r="A2314" s="333" t="s">
        <v>1454</v>
      </c>
      <c r="B2314" s="381" t="s">
        <v>327</v>
      </c>
      <c r="C2314" s="333" t="s">
        <v>796</v>
      </c>
      <c r="D2314" s="381" t="s">
        <v>316</v>
      </c>
      <c r="E2314" s="381" t="s">
        <v>1443</v>
      </c>
      <c r="F2314" s="381" t="s">
        <v>586</v>
      </c>
      <c r="G2314" s="381" t="s">
        <v>391</v>
      </c>
      <c r="H2314" s="100" t="s">
        <v>653</v>
      </c>
      <c r="I2314" s="381" t="s">
        <v>505</v>
      </c>
      <c r="J2314" s="382">
        <v>9000</v>
      </c>
      <c r="K2314" s="382">
        <v>5097.6000000000004</v>
      </c>
      <c r="L2314" s="191" t="str">
        <f t="shared" si="1654"/>
        <v>875207050701011004001024422101</v>
      </c>
      <c r="M2314" s="192">
        <f t="array" ref="M2314">IF(COUNT(SEARCH(Удалить_Роспись_КВСР,$B2314)*SEARCH(Удалить_Роспись_ПБС,$C2314)*SEARCH(Удалить_Роспись_КФСР, $D2314)*SEARCH(Удалить_Роспись_КЦСР,$E2314)*SEARCH(Удалить_Роспись_КВР,$F2314)*SEARCH(Удалить_Роспись_ЭК,$H2314)*SEARCH(Удалить_Роспись_КР,$I2314))&gt;0,0,1)</f>
        <v>0</v>
      </c>
      <c r="N2314" s="192">
        <f>IF(COUNT(SEARCH(Удалить_Индекс_КВСР,$B2314)*SEARCH(Удалить_Индекс_ПБС,$C2314)*SEARCH(Удалить_Индекс_КФСР,$D2314)*SEARCH(Удалить_Индекс_КЦСР,$E2314)*SEARCH(Удалить_Индекс_КВР,$F2314)*SEARCH(Удалить_Индекс_ЭК,$H2314)*SEARCH(Удалить_Индекс_КР,$I2314))&gt;0,0,1)</f>
        <v>1</v>
      </c>
      <c r="O2314" s="192" t="str">
        <f t="shared" si="1655"/>
        <v/>
      </c>
      <c r="P2314" s="192" t="str">
        <f t="shared" si="1696"/>
        <v/>
      </c>
      <c r="Q2314" s="300" t="str">
        <f t="shared" si="1656"/>
        <v/>
      </c>
      <c r="R2314" s="300" t="str">
        <f t="shared" si="1657"/>
        <v/>
      </c>
      <c r="S2314" s="300" t="str">
        <f t="shared" si="1658"/>
        <v/>
      </c>
      <c r="T2314" s="192" t="str">
        <f t="shared" si="1659"/>
        <v/>
      </c>
      <c r="U2314" s="303" t="str">
        <f t="shared" si="1660"/>
        <v/>
      </c>
      <c r="V2314" s="300" t="str">
        <f t="shared" si="1661"/>
        <v/>
      </c>
      <c r="W2314" s="192" t="str">
        <f t="shared" si="1662"/>
        <v/>
      </c>
      <c r="X2314" s="303" t="str">
        <f t="shared" si="1663"/>
        <v/>
      </c>
      <c r="Y2314" s="300" t="str">
        <f t="shared" si="1664"/>
        <v/>
      </c>
      <c r="Z2314" s="300" t="str">
        <f t="shared" si="1665"/>
        <v/>
      </c>
      <c r="AA2314" s="303" t="str">
        <f t="shared" si="1666"/>
        <v/>
      </c>
      <c r="AB2314" s="300" t="str">
        <f t="shared" si="1667"/>
        <v/>
      </c>
      <c r="AC2314" s="300" t="str">
        <f t="shared" si="1668"/>
        <v/>
      </c>
      <c r="AD2314" s="300" t="str">
        <f t="shared" si="1669"/>
        <v/>
      </c>
      <c r="AE2314" s="192" t="str">
        <f t="shared" si="1670"/>
        <v/>
      </c>
      <c r="AF2314" s="192" t="str">
        <f t="shared" si="1671"/>
        <v/>
      </c>
      <c r="AG2314" s="192"/>
      <c r="AJ2314" s="300" t="str">
        <f t="shared" si="1672"/>
        <v/>
      </c>
      <c r="AK2314" s="300" t="str">
        <f t="shared" si="1673"/>
        <v/>
      </c>
      <c r="AL2314" s="300" t="str">
        <f t="shared" si="1674"/>
        <v/>
      </c>
      <c r="AM2314" s="300" t="str">
        <f t="shared" si="1675"/>
        <v/>
      </c>
      <c r="AN2314" s="300" t="str">
        <f t="shared" si="1676"/>
        <v/>
      </c>
      <c r="AO2314" s="300" t="str">
        <f t="shared" si="1677"/>
        <v/>
      </c>
      <c r="AP2314" s="300" t="str">
        <f t="shared" si="1678"/>
        <v/>
      </c>
      <c r="AQ2314" s="300" t="str">
        <f t="shared" si="1679"/>
        <v/>
      </c>
      <c r="AR2314" s="306" t="str">
        <f t="shared" si="1680"/>
        <v/>
      </c>
      <c r="AS2314" s="300" t="str">
        <f t="shared" si="1681"/>
        <v/>
      </c>
      <c r="AT2314" s="300" t="str">
        <f t="shared" si="1682"/>
        <v/>
      </c>
      <c r="AU2314" s="192" t="str">
        <f t="shared" si="1683"/>
        <v>рбс</v>
      </c>
      <c r="AV2314" s="192" t="str">
        <f t="shared" si="1684"/>
        <v>рбс87520705общпро</v>
      </c>
      <c r="AW2314" s="191">
        <f t="shared" si="1685"/>
        <v>0</v>
      </c>
      <c r="AX2314" s="191">
        <f t="shared" si="1686"/>
        <v>0</v>
      </c>
      <c r="AY2314" s="191">
        <f t="shared" si="1687"/>
        <v>9000</v>
      </c>
      <c r="AZ2314" s="191">
        <f t="shared" si="1688"/>
        <v>5097.6000000000004</v>
      </c>
      <c r="BA2314" s="193">
        <f t="shared" si="1689"/>
        <v>1</v>
      </c>
      <c r="BB2314" s="193">
        <f t="shared" si="1690"/>
        <v>1</v>
      </c>
      <c r="BC2314" s="193">
        <f t="shared" si="1691"/>
        <v>1</v>
      </c>
      <c r="BD2314" s="191">
        <f t="shared" si="1699"/>
        <v>9000</v>
      </c>
      <c r="BE2314" s="191">
        <f t="shared" si="1692"/>
        <v>5097.6000000000004</v>
      </c>
      <c r="BF2314" s="210">
        <f t="shared" si="1693"/>
        <v>9000</v>
      </c>
      <c r="BG2314" s="211">
        <f t="shared" si="1694"/>
        <v>9000</v>
      </c>
      <c r="BH2314" s="289" t="str">
        <f t="shared" ref="BH2314:BH2324" si="1700">B2314</f>
        <v>875</v>
      </c>
      <c r="BI2314" s="289" t="str">
        <f t="shared" ref="BI2314:BI2324" si="1701">D2314</f>
        <v>0701</v>
      </c>
      <c r="BJ2314" s="284" t="s">
        <v>592</v>
      </c>
      <c r="BK2314" s="284" t="s">
        <v>586</v>
      </c>
      <c r="BL2314" s="233" t="str">
        <f t="shared" si="1695"/>
        <v/>
      </c>
    </row>
    <row r="2315" spans="1:64" ht="12" customHeight="1">
      <c r="A2315" s="333" t="s">
        <v>1454</v>
      </c>
      <c r="B2315" s="381" t="s">
        <v>327</v>
      </c>
      <c r="C2315" s="333" t="s">
        <v>796</v>
      </c>
      <c r="D2315" s="381" t="s">
        <v>316</v>
      </c>
      <c r="E2315" s="381" t="s">
        <v>1443</v>
      </c>
      <c r="F2315" s="381" t="s">
        <v>586</v>
      </c>
      <c r="G2315" s="381" t="s">
        <v>394</v>
      </c>
      <c r="H2315" s="100" t="s">
        <v>653</v>
      </c>
      <c r="I2315" s="381" t="s">
        <v>505</v>
      </c>
      <c r="J2315" s="382">
        <v>131974.57999999999</v>
      </c>
      <c r="K2315" s="382">
        <v>72969.09</v>
      </c>
      <c r="L2315" s="191" t="str">
        <f t="shared" si="1654"/>
        <v>875207050701011004001024422501</v>
      </c>
      <c r="M2315" s="192">
        <f t="array" ref="M2315">IF(COUNT(SEARCH(Удалить_Роспись_КВСР,$B2315)*SEARCH(Удалить_Роспись_ПБС,$C2315)*SEARCH(Удалить_Роспись_КФСР, $D2315)*SEARCH(Удалить_Роспись_КЦСР,$E2315)*SEARCH(Удалить_Роспись_КВР,$F2315)*SEARCH(Удалить_Роспись_ЭК,$H2315)*SEARCH(Удалить_Роспись_КР,$I2315))&gt;0,0,1)</f>
        <v>0</v>
      </c>
      <c r="N2315" s="192">
        <f>IF(COUNT(SEARCH(Удалить_Индекс_КВСР,$B2315)*SEARCH(Удалить_Индекс_ПБС,$C2315)*SEARCH(Удалить_Индекс_КФСР,$D2315)*SEARCH(Удалить_Индекс_КЦСР,$E2315)*SEARCH(Удалить_Индекс_КВР,$F2315)*SEARCH(Удалить_Индекс_ЭК,$H2315)*SEARCH(Удалить_Индекс_КР,$I2315))&gt;0,0,1)</f>
        <v>1</v>
      </c>
      <c r="O2315" s="192" t="str">
        <f t="shared" si="1655"/>
        <v/>
      </c>
      <c r="P2315" s="192" t="str">
        <f t="shared" si="1696"/>
        <v/>
      </c>
      <c r="Q2315" s="300" t="str">
        <f t="shared" si="1656"/>
        <v/>
      </c>
      <c r="R2315" s="300" t="str">
        <f t="shared" si="1657"/>
        <v/>
      </c>
      <c r="S2315" s="300" t="str">
        <f t="shared" si="1658"/>
        <v/>
      </c>
      <c r="T2315" s="192" t="str">
        <f t="shared" si="1659"/>
        <v/>
      </c>
      <c r="U2315" s="303" t="str">
        <f t="shared" si="1660"/>
        <v/>
      </c>
      <c r="V2315" s="300" t="str">
        <f t="shared" si="1661"/>
        <v/>
      </c>
      <c r="W2315" s="192" t="str">
        <f t="shared" si="1662"/>
        <v/>
      </c>
      <c r="X2315" s="303" t="str">
        <f t="shared" si="1663"/>
        <v/>
      </c>
      <c r="Y2315" s="300" t="str">
        <f t="shared" si="1664"/>
        <v/>
      </c>
      <c r="Z2315" s="300" t="str">
        <f t="shared" si="1665"/>
        <v/>
      </c>
      <c r="AA2315" s="303" t="str">
        <f t="shared" si="1666"/>
        <v/>
      </c>
      <c r="AB2315" s="300" t="str">
        <f t="shared" si="1667"/>
        <v/>
      </c>
      <c r="AC2315" s="300" t="str">
        <f t="shared" si="1668"/>
        <v/>
      </c>
      <c r="AD2315" s="300" t="str">
        <f t="shared" si="1669"/>
        <v/>
      </c>
      <c r="AE2315" s="192" t="str">
        <f t="shared" si="1670"/>
        <v/>
      </c>
      <c r="AF2315" s="192" t="str">
        <f t="shared" si="1671"/>
        <v/>
      </c>
      <c r="AG2315" s="192"/>
      <c r="AJ2315" s="300" t="str">
        <f t="shared" si="1672"/>
        <v/>
      </c>
      <c r="AK2315" s="300" t="str">
        <f t="shared" si="1673"/>
        <v/>
      </c>
      <c r="AL2315" s="300" t="str">
        <f t="shared" si="1674"/>
        <v/>
      </c>
      <c r="AM2315" s="300" t="str">
        <f t="shared" si="1675"/>
        <v/>
      </c>
      <c r="AN2315" s="300" t="str">
        <f t="shared" si="1676"/>
        <v/>
      </c>
      <c r="AO2315" s="300" t="str">
        <f t="shared" si="1677"/>
        <v/>
      </c>
      <c r="AP2315" s="300" t="str">
        <f t="shared" si="1678"/>
        <v/>
      </c>
      <c r="AQ2315" s="300" t="str">
        <f t="shared" si="1679"/>
        <v/>
      </c>
      <c r="AR2315" s="306" t="str">
        <f t="shared" si="1680"/>
        <v/>
      </c>
      <c r="AS2315" s="300" t="str">
        <f t="shared" si="1681"/>
        <v/>
      </c>
      <c r="AT2315" s="300" t="str">
        <f t="shared" si="1682"/>
        <v/>
      </c>
      <c r="AU2315" s="192" t="str">
        <f t="shared" si="1683"/>
        <v>рбс</v>
      </c>
      <c r="AV2315" s="192" t="str">
        <f t="shared" si="1684"/>
        <v>рбс87520705общпро</v>
      </c>
      <c r="AW2315" s="191">
        <f t="shared" si="1685"/>
        <v>0</v>
      </c>
      <c r="AX2315" s="191">
        <f t="shared" si="1686"/>
        <v>0</v>
      </c>
      <c r="AY2315" s="191">
        <f t="shared" si="1687"/>
        <v>131974.57999999999</v>
      </c>
      <c r="AZ2315" s="191">
        <f t="shared" si="1688"/>
        <v>72969.09</v>
      </c>
      <c r="BA2315" s="193">
        <f t="shared" si="1689"/>
        <v>1</v>
      </c>
      <c r="BB2315" s="193">
        <f t="shared" si="1690"/>
        <v>1</v>
      </c>
      <c r="BC2315" s="193">
        <f t="shared" si="1691"/>
        <v>1</v>
      </c>
      <c r="BD2315" s="191">
        <f t="shared" si="1699"/>
        <v>131974.57999999999</v>
      </c>
      <c r="BE2315" s="191">
        <f t="shared" si="1692"/>
        <v>72969.09</v>
      </c>
      <c r="BF2315" s="210">
        <f t="shared" si="1693"/>
        <v>131974.57999999999</v>
      </c>
      <c r="BG2315" s="211">
        <f t="shared" si="1694"/>
        <v>131974.57999999999</v>
      </c>
      <c r="BH2315" s="289" t="str">
        <f t="shared" si="1700"/>
        <v>875</v>
      </c>
      <c r="BI2315" s="289" t="str">
        <f t="shared" si="1701"/>
        <v>0701</v>
      </c>
      <c r="BJ2315" s="284" t="s">
        <v>592</v>
      </c>
      <c r="BK2315" s="284" t="s">
        <v>586</v>
      </c>
      <c r="BL2315" s="233" t="str">
        <f t="shared" si="1695"/>
        <v/>
      </c>
    </row>
    <row r="2316" spans="1:64" ht="12" customHeight="1">
      <c r="A2316" s="333" t="s">
        <v>1454</v>
      </c>
      <c r="B2316" s="381" t="s">
        <v>327</v>
      </c>
      <c r="C2316" s="333" t="s">
        <v>796</v>
      </c>
      <c r="D2316" s="381" t="s">
        <v>316</v>
      </c>
      <c r="E2316" s="381" t="s">
        <v>1443</v>
      </c>
      <c r="F2316" s="381" t="s">
        <v>586</v>
      </c>
      <c r="G2316" s="381" t="s">
        <v>389</v>
      </c>
      <c r="H2316" s="100" t="s">
        <v>653</v>
      </c>
      <c r="I2316" s="381" t="s">
        <v>505</v>
      </c>
      <c r="J2316" s="382">
        <v>43800.5</v>
      </c>
      <c r="K2316" s="382">
        <v>32407.22</v>
      </c>
      <c r="L2316" s="191" t="str">
        <f t="shared" si="1654"/>
        <v>875207050701011004001024422601</v>
      </c>
      <c r="M2316" s="192">
        <f t="array" ref="M2316">IF(COUNT(SEARCH(Удалить_Роспись_КВСР,$B2316)*SEARCH(Удалить_Роспись_ПБС,$C2316)*SEARCH(Удалить_Роспись_КФСР, $D2316)*SEARCH(Удалить_Роспись_КЦСР,$E2316)*SEARCH(Удалить_Роспись_КВР,$F2316)*SEARCH(Удалить_Роспись_ЭК,$H2316)*SEARCH(Удалить_Роспись_КР,$I2316))&gt;0,0,1)</f>
        <v>0</v>
      </c>
      <c r="N2316" s="192">
        <f>IF(COUNT(SEARCH(Удалить_Индекс_КВСР,$B2316)*SEARCH(Удалить_Индекс_ПБС,$C2316)*SEARCH(Удалить_Индекс_КФСР,$D2316)*SEARCH(Удалить_Индекс_КЦСР,$E2316)*SEARCH(Удалить_Индекс_КВР,$F2316)*SEARCH(Удалить_Индекс_ЭК,$H2316)*SEARCH(Удалить_Индекс_КР,$I2316))&gt;0,0,1)</f>
        <v>1</v>
      </c>
      <c r="O2316" s="192" t="str">
        <f t="shared" si="1655"/>
        <v/>
      </c>
      <c r="P2316" s="192" t="str">
        <f t="shared" si="1696"/>
        <v/>
      </c>
      <c r="Q2316" s="300" t="str">
        <f t="shared" si="1656"/>
        <v/>
      </c>
      <c r="R2316" s="300" t="str">
        <f t="shared" si="1657"/>
        <v/>
      </c>
      <c r="S2316" s="300" t="str">
        <f t="shared" si="1658"/>
        <v/>
      </c>
      <c r="T2316" s="192" t="str">
        <f t="shared" si="1659"/>
        <v/>
      </c>
      <c r="U2316" s="303" t="str">
        <f t="shared" si="1660"/>
        <v/>
      </c>
      <c r="V2316" s="300" t="str">
        <f t="shared" si="1661"/>
        <v/>
      </c>
      <c r="W2316" s="192" t="str">
        <f t="shared" si="1662"/>
        <v/>
      </c>
      <c r="X2316" s="303" t="str">
        <f t="shared" si="1663"/>
        <v/>
      </c>
      <c r="Y2316" s="300" t="str">
        <f t="shared" si="1664"/>
        <v/>
      </c>
      <c r="Z2316" s="300" t="str">
        <f t="shared" si="1665"/>
        <v/>
      </c>
      <c r="AA2316" s="303" t="str">
        <f t="shared" si="1666"/>
        <v/>
      </c>
      <c r="AB2316" s="300" t="str">
        <f t="shared" si="1667"/>
        <v/>
      </c>
      <c r="AC2316" s="300" t="str">
        <f t="shared" si="1668"/>
        <v/>
      </c>
      <c r="AD2316" s="300" t="str">
        <f t="shared" si="1669"/>
        <v/>
      </c>
      <c r="AE2316" s="192" t="str">
        <f t="shared" si="1670"/>
        <v/>
      </c>
      <c r="AF2316" s="192" t="str">
        <f t="shared" si="1671"/>
        <v/>
      </c>
      <c r="AG2316" s="192"/>
      <c r="AJ2316" s="300" t="str">
        <f t="shared" si="1672"/>
        <v/>
      </c>
      <c r="AK2316" s="300" t="str">
        <f t="shared" si="1673"/>
        <v/>
      </c>
      <c r="AL2316" s="300" t="str">
        <f t="shared" si="1674"/>
        <v/>
      </c>
      <c r="AM2316" s="300" t="str">
        <f t="shared" si="1675"/>
        <v/>
      </c>
      <c r="AN2316" s="300" t="str">
        <f t="shared" si="1676"/>
        <v/>
      </c>
      <c r="AO2316" s="300" t="str">
        <f t="shared" si="1677"/>
        <v/>
      </c>
      <c r="AP2316" s="300" t="str">
        <f t="shared" si="1678"/>
        <v/>
      </c>
      <c r="AQ2316" s="300" t="str">
        <f t="shared" si="1679"/>
        <v/>
      </c>
      <c r="AR2316" s="306" t="str">
        <f t="shared" si="1680"/>
        <v/>
      </c>
      <c r="AS2316" s="300" t="str">
        <f t="shared" si="1681"/>
        <v/>
      </c>
      <c r="AT2316" s="300" t="str">
        <f t="shared" si="1682"/>
        <v/>
      </c>
      <c r="AU2316" s="192" t="str">
        <f t="shared" si="1683"/>
        <v>рбс</v>
      </c>
      <c r="AV2316" s="192" t="str">
        <f t="shared" si="1684"/>
        <v>рбс87520705общпро</v>
      </c>
      <c r="AW2316" s="191">
        <f t="shared" si="1685"/>
        <v>0</v>
      </c>
      <c r="AX2316" s="191">
        <f t="shared" si="1686"/>
        <v>0</v>
      </c>
      <c r="AY2316" s="191">
        <f t="shared" si="1687"/>
        <v>43800.5</v>
      </c>
      <c r="AZ2316" s="191">
        <f t="shared" si="1688"/>
        <v>32407.22</v>
      </c>
      <c r="BA2316" s="193">
        <f t="shared" si="1689"/>
        <v>1</v>
      </c>
      <c r="BB2316" s="193">
        <f t="shared" si="1690"/>
        <v>1</v>
      </c>
      <c r="BC2316" s="193">
        <f t="shared" si="1691"/>
        <v>1</v>
      </c>
      <c r="BD2316" s="191">
        <f t="shared" si="1699"/>
        <v>43800.5</v>
      </c>
      <c r="BE2316" s="191">
        <f t="shared" si="1692"/>
        <v>32407.22</v>
      </c>
      <c r="BF2316" s="210">
        <f t="shared" si="1693"/>
        <v>43800.5</v>
      </c>
      <c r="BG2316" s="211">
        <f t="shared" si="1694"/>
        <v>43800.5</v>
      </c>
      <c r="BH2316" s="289" t="str">
        <f t="shared" si="1700"/>
        <v>875</v>
      </c>
      <c r="BI2316" s="289" t="str">
        <f t="shared" si="1701"/>
        <v>0701</v>
      </c>
      <c r="BJ2316" s="284" t="s">
        <v>592</v>
      </c>
      <c r="BK2316" s="284" t="s">
        <v>586</v>
      </c>
      <c r="BL2316" s="233" t="str">
        <f t="shared" si="1695"/>
        <v/>
      </c>
    </row>
    <row r="2317" spans="1:64" ht="12" customHeight="1">
      <c r="A2317" s="333" t="s">
        <v>1454</v>
      </c>
      <c r="B2317" s="381" t="s">
        <v>327</v>
      </c>
      <c r="C2317" s="333" t="s">
        <v>796</v>
      </c>
      <c r="D2317" s="381" t="s">
        <v>316</v>
      </c>
      <c r="E2317" s="381" t="s">
        <v>1443</v>
      </c>
      <c r="F2317" s="381" t="s">
        <v>586</v>
      </c>
      <c r="G2317" s="381" t="s">
        <v>397</v>
      </c>
      <c r="H2317" s="100" t="s">
        <v>653</v>
      </c>
      <c r="I2317" s="381" t="s">
        <v>505</v>
      </c>
      <c r="J2317" s="382">
        <v>21500.44</v>
      </c>
      <c r="K2317" s="382">
        <v>18326</v>
      </c>
      <c r="L2317" s="191" t="str">
        <f t="shared" si="1654"/>
        <v>875207050701011004001024434001</v>
      </c>
      <c r="M2317" s="192">
        <f t="array" ref="M2317">IF(COUNT(SEARCH(Удалить_Роспись_КВСР,$B2317)*SEARCH(Удалить_Роспись_ПБС,$C2317)*SEARCH(Удалить_Роспись_КФСР, $D2317)*SEARCH(Удалить_Роспись_КЦСР,$E2317)*SEARCH(Удалить_Роспись_КВР,$F2317)*SEARCH(Удалить_Роспись_ЭК,$H2317)*SEARCH(Удалить_Роспись_КР,$I2317))&gt;0,0,1)</f>
        <v>0</v>
      </c>
      <c r="N2317" s="192">
        <f>IF(COUNT(SEARCH(Удалить_Индекс_КВСР,$B2317)*SEARCH(Удалить_Индекс_ПБС,$C2317)*SEARCH(Удалить_Индекс_КФСР,$D2317)*SEARCH(Удалить_Индекс_КЦСР,$E2317)*SEARCH(Удалить_Индекс_КВР,$F2317)*SEARCH(Удалить_Индекс_ЭК,$H2317)*SEARCH(Удалить_Индекс_КР,$I2317))&gt;0,0,1)</f>
        <v>1</v>
      </c>
      <c r="O2317" s="192" t="str">
        <f t="shared" si="1655"/>
        <v/>
      </c>
      <c r="P2317" s="192" t="str">
        <f t="shared" si="1696"/>
        <v/>
      </c>
      <c r="Q2317" s="300" t="str">
        <f t="shared" si="1656"/>
        <v/>
      </c>
      <c r="R2317" s="300" t="str">
        <f t="shared" si="1657"/>
        <v/>
      </c>
      <c r="S2317" s="300" t="str">
        <f t="shared" si="1658"/>
        <v/>
      </c>
      <c r="T2317" s="192" t="str">
        <f t="shared" si="1659"/>
        <v/>
      </c>
      <c r="U2317" s="303" t="str">
        <f t="shared" si="1660"/>
        <v/>
      </c>
      <c r="V2317" s="300" t="str">
        <f t="shared" si="1661"/>
        <v/>
      </c>
      <c r="W2317" s="192" t="str">
        <f t="shared" si="1662"/>
        <v/>
      </c>
      <c r="X2317" s="303" t="str">
        <f t="shared" si="1663"/>
        <v/>
      </c>
      <c r="Y2317" s="300" t="str">
        <f t="shared" si="1664"/>
        <v/>
      </c>
      <c r="Z2317" s="300" t="str">
        <f t="shared" si="1665"/>
        <v/>
      </c>
      <c r="AA2317" s="303" t="str">
        <f t="shared" si="1666"/>
        <v/>
      </c>
      <c r="AB2317" s="300" t="str">
        <f t="shared" si="1667"/>
        <v/>
      </c>
      <c r="AC2317" s="300" t="str">
        <f t="shared" si="1668"/>
        <v/>
      </c>
      <c r="AD2317" s="300" t="str">
        <f t="shared" si="1669"/>
        <v/>
      </c>
      <c r="AE2317" s="192" t="str">
        <f t="shared" si="1670"/>
        <v/>
      </c>
      <c r="AF2317" s="192" t="str">
        <f t="shared" si="1671"/>
        <v/>
      </c>
      <c r="AG2317" s="192"/>
      <c r="AJ2317" s="300" t="str">
        <f t="shared" si="1672"/>
        <v/>
      </c>
      <c r="AK2317" s="300" t="str">
        <f t="shared" si="1673"/>
        <v/>
      </c>
      <c r="AL2317" s="300" t="str">
        <f t="shared" si="1674"/>
        <v/>
      </c>
      <c r="AM2317" s="300" t="str">
        <f t="shared" si="1675"/>
        <v/>
      </c>
      <c r="AN2317" s="300" t="str">
        <f t="shared" si="1676"/>
        <v/>
      </c>
      <c r="AO2317" s="300" t="str">
        <f t="shared" si="1677"/>
        <v/>
      </c>
      <c r="AP2317" s="300" t="str">
        <f t="shared" si="1678"/>
        <v/>
      </c>
      <c r="AQ2317" s="300" t="str">
        <f t="shared" si="1679"/>
        <v/>
      </c>
      <c r="AR2317" s="306" t="str">
        <f t="shared" si="1680"/>
        <v/>
      </c>
      <c r="AS2317" s="300" t="str">
        <f t="shared" si="1681"/>
        <v/>
      </c>
      <c r="AT2317" s="300" t="str">
        <f t="shared" si="1682"/>
        <v/>
      </c>
      <c r="AU2317" s="192" t="str">
        <f t="shared" si="1683"/>
        <v>рбс</v>
      </c>
      <c r="AV2317" s="192" t="str">
        <f t="shared" si="1684"/>
        <v>рбс87520705общпро</v>
      </c>
      <c r="AW2317" s="191">
        <f t="shared" si="1685"/>
        <v>0</v>
      </c>
      <c r="AX2317" s="191">
        <f t="shared" si="1686"/>
        <v>0</v>
      </c>
      <c r="AY2317" s="191">
        <f t="shared" si="1687"/>
        <v>21500.44</v>
      </c>
      <c r="AZ2317" s="191">
        <f t="shared" si="1688"/>
        <v>18326</v>
      </c>
      <c r="BA2317" s="193">
        <f t="shared" si="1689"/>
        <v>1</v>
      </c>
      <c r="BB2317" s="193">
        <f t="shared" si="1690"/>
        <v>1</v>
      </c>
      <c r="BC2317" s="193">
        <f t="shared" si="1691"/>
        <v>1</v>
      </c>
      <c r="BD2317" s="191">
        <f t="shared" si="1699"/>
        <v>21500.44</v>
      </c>
      <c r="BE2317" s="191">
        <f t="shared" si="1692"/>
        <v>18326</v>
      </c>
      <c r="BF2317" s="210">
        <f t="shared" si="1693"/>
        <v>21500.44</v>
      </c>
      <c r="BG2317" s="211">
        <f t="shared" si="1694"/>
        <v>21500.44</v>
      </c>
      <c r="BH2317" s="289" t="str">
        <f t="shared" si="1700"/>
        <v>875</v>
      </c>
      <c r="BI2317" s="289" t="str">
        <f t="shared" si="1701"/>
        <v>0701</v>
      </c>
      <c r="BJ2317" s="284" t="s">
        <v>592</v>
      </c>
      <c r="BK2317" s="284" t="s">
        <v>586</v>
      </c>
      <c r="BL2317" s="233" t="str">
        <f t="shared" si="1695"/>
        <v/>
      </c>
    </row>
    <row r="2318" spans="1:64" ht="12" customHeight="1">
      <c r="A2318" s="333" t="s">
        <v>1454</v>
      </c>
      <c r="B2318" s="381" t="s">
        <v>327</v>
      </c>
      <c r="C2318" s="333" t="s">
        <v>796</v>
      </c>
      <c r="D2318" s="381" t="s">
        <v>316</v>
      </c>
      <c r="E2318" s="381" t="s">
        <v>1443</v>
      </c>
      <c r="F2318" s="381" t="s">
        <v>658</v>
      </c>
      <c r="G2318" s="381" t="s">
        <v>395</v>
      </c>
      <c r="H2318" s="100" t="s">
        <v>653</v>
      </c>
      <c r="I2318" s="381" t="s">
        <v>505</v>
      </c>
      <c r="J2318" s="382">
        <v>41010.46</v>
      </c>
      <c r="K2318" s="382">
        <v>41010.46</v>
      </c>
      <c r="L2318" s="191" t="str">
        <f t="shared" ref="L2318:L2381" si="1702">CONCATENATE(B2318,C2318,D2318,E2318,F2318,G2318,I2318)</f>
        <v>875207050701011004001085329001</v>
      </c>
      <c r="M2318" s="192">
        <f t="array" ref="M2318">IF(COUNT(SEARCH(Удалить_Роспись_КВСР,$B2318)*SEARCH(Удалить_Роспись_ПБС,$C2318)*SEARCH(Удалить_Роспись_КФСР, $D2318)*SEARCH(Удалить_Роспись_КЦСР,$E2318)*SEARCH(Удалить_Роспись_КВР,$F2318)*SEARCH(Удалить_Роспись_ЭК,$H2318)*SEARCH(Удалить_Роспись_КР,$I2318))&gt;0,0,1)</f>
        <v>0</v>
      </c>
      <c r="N2318" s="192">
        <v>0</v>
      </c>
      <c r="O2318" s="192" t="str">
        <f t="shared" ref="O2318:O2381" si="1703">IF(OR($E2318="263П001",$E2318="092П000"),"атп","")</f>
        <v/>
      </c>
      <c r="P2318" s="192" t="str">
        <f t="shared" si="1696"/>
        <v/>
      </c>
      <c r="Q2318" s="300" t="str">
        <f t="shared" ref="Q2318:Q2381" si="1704">IF(OR($E2318="282Д002",$E2318="909Д000"),"инв","")</f>
        <v/>
      </c>
      <c r="R2318" s="300" t="str">
        <f t="shared" ref="R2318:R2381" si="1705">IF(OR($E2318="2928006",$E2318="4118004",$E2318="909Ж000"),"зем","")</f>
        <v/>
      </c>
      <c r="S2318" s="300" t="str">
        <f t="shared" ref="S2318:S2381" si="1706">IF($D2318="1001","пен","")</f>
        <v/>
      </c>
      <c r="T2318" s="192" t="str">
        <f t="shared" ref="T2318:T2381" si="1707">IF($E2318="9018000","рез","")</f>
        <v/>
      </c>
      <c r="U2318" s="303" t="str">
        <f t="shared" ref="U2318:U2381" si="1708">IF(LEFT($E2318,3)="795","рцп","")</f>
        <v/>
      </c>
      <c r="V2318" s="300" t="str">
        <f t="shared" ref="V2318:V2381" si="1709">IF(AND($B2318="830",OR($E2318="1038212",$E2318="0358000",E2318="0348223",E2318="1018001",E2318="1018210",E2318="1038000",E2318="0318202",E2318="0368203",E2318="0538001")),"мер","")</f>
        <v/>
      </c>
      <c r="W2318" s="192" t="str">
        <f t="shared" ref="W2318:W2381" si="1710">IF(AND($B2318="806",$D2318="0503"),"бла","")</f>
        <v/>
      </c>
      <c r="X2318" s="303" t="str">
        <f t="shared" ref="X2318:X2381" si="1711">IF(AND($B2318="806",$E2318="5058606"),"жил","")</f>
        <v/>
      </c>
      <c r="Y2318" s="300" t="str">
        <f t="shared" ref="Y2318:Y2381" si="1712">IF($D2318="0107","выб","")</f>
        <v/>
      </c>
      <c r="Z2318" s="300" t="str">
        <f t="shared" ref="Z2318:Z2381" si="1713">IF($G2318="251","меж","")</f>
        <v/>
      </c>
      <c r="AA2318" s="303" t="str">
        <f t="shared" ref="AA2318:AA2381" si="1714">IF($B2318="800","кцп","")</f>
        <v/>
      </c>
      <c r="AB2318" s="300" t="str">
        <f t="shared" ref="AB2318:AB2381" si="1715">IF($F2318="611","смз","")</f>
        <v/>
      </c>
      <c r="AC2318" s="300" t="str">
        <f t="shared" ref="AC2318:AC2381" si="1716">IF($D2318="1301","дол","")</f>
        <v/>
      </c>
      <c r="AD2318" s="300" t="str">
        <f t="shared" ref="AD2318:AD2381" si="1717">IF($F2318="612","сиц","")</f>
        <v/>
      </c>
      <c r="AE2318" s="192" t="str">
        <f t="shared" ref="AE2318:AE2381" si="1718">IF(AND($B2318="890",$E2318="9098000",F2318="870"),"рсф","")</f>
        <v/>
      </c>
      <c r="AF2318" s="192" t="str">
        <f t="shared" ref="AF2318:AF2381" si="1719">IF(AND($F2318="330",B2318="806"),"поч","")</f>
        <v/>
      </c>
      <c r="AG2318" s="192"/>
      <c r="AJ2318" s="300" t="str">
        <f t="shared" ref="AJ2318:AJ2381" si="1720">IF(AND(D2318="0503",G2318="223",OR(E2318="2118002",E2318="2218002",E2318="2338004",E2318="2718002",E2318="2928002",E2318="3018002",E2318="3118002",E2318="3218002",E2318="3418002",E2318="3658002",E2318="3718002",E2318="3818002",E2318="3948001",E2318="4118002",E2318="4218002",E2318="4218001",E2318="4318002",E2318="4418002",E2318="4618002")),"осв","")</f>
        <v/>
      </c>
      <c r="AK2318" s="300" t="str">
        <f t="shared" ref="AK2318:AK2381" si="1721">IF($D2318="0107","выб","")</f>
        <v/>
      </c>
      <c r="AL2318" s="300" t="str">
        <f t="shared" ref="AL2318:AL2381" si="1722">IF(OR($D2318="0409",$D2318="0503"),"бла","")</f>
        <v/>
      </c>
      <c r="AM2318" s="300" t="str">
        <f t="shared" ref="AM2318:AM2381" si="1723">IF($G2318="251","меж","")</f>
        <v/>
      </c>
      <c r="AN2318" s="300" t="str">
        <f t="shared" ref="AN2318:AN2381" si="1724">IF($D2318="0501","жил","")</f>
        <v/>
      </c>
      <c r="AO2318" s="300" t="str">
        <f t="shared" ref="AO2318:AO2381" si="1725">IF($D2318="1101","физ","")</f>
        <v/>
      </c>
      <c r="AP2318" s="300" t="str">
        <f t="shared" ref="AP2318:AP2381" si="1726">IF($D2318="0408","тра","")</f>
        <v/>
      </c>
      <c r="AQ2318" s="300" t="str">
        <f t="shared" ref="AQ2318:AQ2381" si="1727">IF($D2318="1001","пен","")</f>
        <v/>
      </c>
      <c r="AR2318" s="306" t="str">
        <f t="shared" ref="AR2318:AR2381" si="1728">IF(LEFT($E2318,3)="795","рцп","")</f>
        <v/>
      </c>
      <c r="AS2318" s="300" t="str">
        <f t="shared" ref="AS2318:AS2381" si="1729">IF($F2318="611","смз","")</f>
        <v/>
      </c>
      <c r="AT2318" s="300" t="str">
        <f t="shared" ref="AT2318:AT2381" si="1730">IF($F2318="612","сиц","")</f>
        <v/>
      </c>
      <c r="AU2318" s="192" t="str">
        <f t="shared" ref="AU2318:AU2381" si="1731">IF(LEFT(B2318,1)="9",LEFT(CONCATENATE(AJ2318,AK2318,AL2318,AM2318,AN2318,AP2318,AQ2318,AR2318,AS2318,AT2318,AO2318,"рбс"),3),LEFT(CONCATENATE(O2318,P2318,Q2318,R2318,S2318,T2318,U2318,V2318,W2318,X2318,Y2318,Z2318,AA2318,AB2318,AC2318,AD2318,AE2318,AF2318,"рбс"),3))</f>
        <v>рбс</v>
      </c>
      <c r="AV2318" s="192" t="str">
        <f t="shared" ref="AV2318:AV2381" si="1732">CONCATENATE(AU2318,B2318,IF(C2318="ЦП270","ЦП273",IF(AND(C2318="ЦС300",LEFT(E2318,3)="440"),"ЦС306",IF(AND(C2318="ЦУ340",LEFT(E2318,3)="440"),"ЦУ347",C2318))),IF(ISNA(VLOOKUP(F2318,спр_Платные,1,FALSE)),"общ","пла"),VLOOKUP(G2318,спр_Индексации_ЭКР,3,FALSE))</f>
        <v>рбс87520705общпро</v>
      </c>
      <c r="AW2318" s="191">
        <f t="shared" ref="AW2318:AW2381" si="1733">J2318*$M2318</f>
        <v>0</v>
      </c>
      <c r="AX2318" s="191">
        <f t="shared" ref="AX2318:AX2381" si="1734">K2318*$M2318</f>
        <v>0</v>
      </c>
      <c r="AY2318" s="191">
        <f t="shared" ref="AY2318:AY2381" si="1735">J2318*$N2318</f>
        <v>0</v>
      </c>
      <c r="AZ2318" s="191">
        <f t="shared" ref="AZ2318:AZ2381" si="1736">K2318*$N2318</f>
        <v>0</v>
      </c>
      <c r="BA2318" s="193">
        <f t="shared" ref="BA2318:BA2381" si="1737">VLOOKUP(G2318,спр_Индексации_ЭКР,2,FALSE)</f>
        <v>1</v>
      </c>
      <c r="BB2318" s="193">
        <f t="shared" ref="BB2318:BB2381" si="1738">VLOOKUP(G2318,спр_Индексации_ЭКР,4,FALSE)</f>
        <v>1</v>
      </c>
      <c r="BC2318" s="193">
        <f t="shared" ref="BC2318:BC2381" si="1739">VLOOKUP(G2318,спр_Индексации_ЭКР,5,FALSE)</f>
        <v>1</v>
      </c>
      <c r="BD2318" s="191">
        <f t="shared" si="1699"/>
        <v>0</v>
      </c>
      <c r="BE2318" s="191">
        <f t="shared" ref="BE2318:BE2381" si="1740">AZ2318*$BA2318</f>
        <v>0</v>
      </c>
      <c r="BF2318" s="210">
        <f t="shared" ref="BF2318:BF2381" si="1741">BD2318*BB2318</f>
        <v>0</v>
      </c>
      <c r="BG2318" s="211">
        <f t="shared" ref="BG2318:BG2381" si="1742">BF2318*BC2318</f>
        <v>0</v>
      </c>
      <c r="BH2318" s="289" t="str">
        <f t="shared" si="1700"/>
        <v>875</v>
      </c>
      <c r="BI2318" s="289" t="str">
        <f t="shared" si="1701"/>
        <v>0701</v>
      </c>
      <c r="BJ2318" s="284" t="s">
        <v>592</v>
      </c>
      <c r="BK2318" s="284" t="s">
        <v>586</v>
      </c>
      <c r="BL2318" s="233" t="str">
        <f t="shared" ref="BL2318:BL2381" si="1743">IF(LEFT(B2318,1)="9",LEFT(D2318,2),"")</f>
        <v/>
      </c>
    </row>
    <row r="2319" spans="1:64" ht="12" customHeight="1">
      <c r="A2319" s="333" t="s">
        <v>1454</v>
      </c>
      <c r="B2319" s="381" t="s">
        <v>327</v>
      </c>
      <c r="C2319" s="333" t="s">
        <v>796</v>
      </c>
      <c r="D2319" s="381" t="s">
        <v>316</v>
      </c>
      <c r="E2319" s="381" t="s">
        <v>1444</v>
      </c>
      <c r="F2319" s="381" t="s">
        <v>608</v>
      </c>
      <c r="G2319" s="381" t="s">
        <v>385</v>
      </c>
      <c r="H2319" s="100" t="s">
        <v>653</v>
      </c>
      <c r="I2319" s="381" t="s">
        <v>505</v>
      </c>
      <c r="J2319" s="382">
        <v>762890</v>
      </c>
      <c r="K2319" s="382">
        <v>553648.86</v>
      </c>
      <c r="L2319" s="191" t="str">
        <f t="shared" si="1702"/>
        <v>875207050701011004101011121101</v>
      </c>
      <c r="M2319" s="192">
        <f t="array" ref="M2319">IF(COUNT(SEARCH(Удалить_Роспись_КВСР,$B2319)*SEARCH(Удалить_Роспись_ПБС,$C2319)*SEARCH(Удалить_Роспись_КФСР, $D2319)*SEARCH(Удалить_Роспись_КЦСР,$E2319)*SEARCH(Удалить_Роспись_КВР,$F2319)*SEARCH(Удалить_Роспись_ЭК,$H2319)*SEARCH(Удалить_Роспись_КР,$I2319))&gt;0,0,1)</f>
        <v>0</v>
      </c>
      <c r="N2319" s="192">
        <v>0</v>
      </c>
      <c r="O2319" s="192" t="str">
        <f t="shared" si="1703"/>
        <v/>
      </c>
      <c r="P2319" s="192" t="str">
        <f t="shared" si="1696"/>
        <v/>
      </c>
      <c r="Q2319" s="300" t="str">
        <f t="shared" si="1704"/>
        <v/>
      </c>
      <c r="R2319" s="300" t="str">
        <f t="shared" si="1705"/>
        <v/>
      </c>
      <c r="S2319" s="300" t="str">
        <f t="shared" si="1706"/>
        <v/>
      </c>
      <c r="T2319" s="192" t="str">
        <f t="shared" si="1707"/>
        <v/>
      </c>
      <c r="U2319" s="303" t="str">
        <f t="shared" si="1708"/>
        <v/>
      </c>
      <c r="V2319" s="300" t="str">
        <f t="shared" si="1709"/>
        <v/>
      </c>
      <c r="W2319" s="192" t="str">
        <f t="shared" si="1710"/>
        <v/>
      </c>
      <c r="X2319" s="303" t="str">
        <f t="shared" si="1711"/>
        <v/>
      </c>
      <c r="Y2319" s="300" t="str">
        <f t="shared" si="1712"/>
        <v/>
      </c>
      <c r="Z2319" s="300" t="str">
        <f t="shared" si="1713"/>
        <v/>
      </c>
      <c r="AA2319" s="303" t="str">
        <f t="shared" si="1714"/>
        <v/>
      </c>
      <c r="AB2319" s="300" t="str">
        <f t="shared" si="1715"/>
        <v/>
      </c>
      <c r="AC2319" s="300" t="str">
        <f t="shared" si="1716"/>
        <v/>
      </c>
      <c r="AD2319" s="300" t="str">
        <f t="shared" si="1717"/>
        <v/>
      </c>
      <c r="AE2319" s="192" t="str">
        <f t="shared" si="1718"/>
        <v/>
      </c>
      <c r="AF2319" s="192" t="str">
        <f t="shared" si="1719"/>
        <v/>
      </c>
      <c r="AG2319" s="192"/>
      <c r="AJ2319" s="300" t="str">
        <f t="shared" si="1720"/>
        <v/>
      </c>
      <c r="AK2319" s="300" t="str">
        <f t="shared" si="1721"/>
        <v/>
      </c>
      <c r="AL2319" s="300" t="str">
        <f t="shared" si="1722"/>
        <v/>
      </c>
      <c r="AM2319" s="300" t="str">
        <f t="shared" si="1723"/>
        <v/>
      </c>
      <c r="AN2319" s="300" t="str">
        <f t="shared" si="1724"/>
        <v/>
      </c>
      <c r="AO2319" s="300" t="str">
        <f t="shared" si="1725"/>
        <v/>
      </c>
      <c r="AP2319" s="300" t="str">
        <f t="shared" si="1726"/>
        <v/>
      </c>
      <c r="AQ2319" s="300" t="str">
        <f t="shared" si="1727"/>
        <v/>
      </c>
      <c r="AR2319" s="306" t="str">
        <f t="shared" si="1728"/>
        <v/>
      </c>
      <c r="AS2319" s="300" t="str">
        <f t="shared" si="1729"/>
        <v/>
      </c>
      <c r="AT2319" s="300" t="str">
        <f t="shared" si="1730"/>
        <v/>
      </c>
      <c r="AU2319" s="192" t="str">
        <f t="shared" si="1731"/>
        <v>рбс</v>
      </c>
      <c r="AV2319" s="192" t="str">
        <f t="shared" si="1732"/>
        <v>рбс87520705общопл</v>
      </c>
      <c r="AW2319" s="191">
        <f t="shared" si="1733"/>
        <v>0</v>
      </c>
      <c r="AX2319" s="191">
        <f t="shared" si="1734"/>
        <v>0</v>
      </c>
      <c r="AY2319" s="191">
        <f t="shared" si="1735"/>
        <v>0</v>
      </c>
      <c r="AZ2319" s="191">
        <f t="shared" si="1736"/>
        <v>0</v>
      </c>
      <c r="BA2319" s="193">
        <f t="shared" si="1737"/>
        <v>1</v>
      </c>
      <c r="BB2319" s="193">
        <f t="shared" si="1738"/>
        <v>1</v>
      </c>
      <c r="BC2319" s="193">
        <f t="shared" si="1739"/>
        <v>1</v>
      </c>
      <c r="BD2319" s="191">
        <f t="shared" si="1699"/>
        <v>0</v>
      </c>
      <c r="BE2319" s="191">
        <f t="shared" si="1740"/>
        <v>0</v>
      </c>
      <c r="BF2319" s="210">
        <f t="shared" si="1741"/>
        <v>0</v>
      </c>
      <c r="BG2319" s="211">
        <f t="shared" si="1742"/>
        <v>0</v>
      </c>
      <c r="BH2319" s="289" t="str">
        <f t="shared" si="1700"/>
        <v>875</v>
      </c>
      <c r="BI2319" s="289" t="str">
        <f t="shared" si="1701"/>
        <v>0701</v>
      </c>
      <c r="BJ2319" s="284" t="s">
        <v>592</v>
      </c>
      <c r="BK2319" s="284" t="s">
        <v>586</v>
      </c>
      <c r="BL2319" s="233" t="str">
        <f t="shared" si="1743"/>
        <v/>
      </c>
    </row>
    <row r="2320" spans="1:64" ht="12" customHeight="1">
      <c r="A2320" s="333" t="s">
        <v>1454</v>
      </c>
      <c r="B2320" s="381" t="s">
        <v>327</v>
      </c>
      <c r="C2320" s="333" t="s">
        <v>796</v>
      </c>
      <c r="D2320" s="381" t="s">
        <v>316</v>
      </c>
      <c r="E2320" s="381" t="s">
        <v>1444</v>
      </c>
      <c r="F2320" s="381" t="s">
        <v>902</v>
      </c>
      <c r="G2320" s="381" t="s">
        <v>387</v>
      </c>
      <c r="H2320" s="100" t="s">
        <v>653</v>
      </c>
      <c r="I2320" s="381" t="s">
        <v>505</v>
      </c>
      <c r="J2320" s="382">
        <v>228585</v>
      </c>
      <c r="K2320" s="382">
        <v>162735.73000000001</v>
      </c>
      <c r="L2320" s="191" t="str">
        <f t="shared" si="1702"/>
        <v>875207050701011004101011921301</v>
      </c>
      <c r="M2320" s="192">
        <f t="array" ref="M2320">IF(COUNT(SEARCH(Удалить_Роспись_КВСР,$B2320)*SEARCH(Удалить_Роспись_ПБС,$C2320)*SEARCH(Удалить_Роспись_КФСР, $D2320)*SEARCH(Удалить_Роспись_КЦСР,$E2320)*SEARCH(Удалить_Роспись_КВР,$F2320)*SEARCH(Удалить_Роспись_ЭК,$H2320)*SEARCH(Удалить_Роспись_КР,$I2320))&gt;0,0,1)</f>
        <v>0</v>
      </c>
      <c r="N2320" s="192">
        <v>0</v>
      </c>
      <c r="O2320" s="192" t="str">
        <f t="shared" si="1703"/>
        <v/>
      </c>
      <c r="P2320" s="192" t="str">
        <f t="shared" si="1696"/>
        <v/>
      </c>
      <c r="Q2320" s="300" t="str">
        <f t="shared" si="1704"/>
        <v/>
      </c>
      <c r="R2320" s="300" t="str">
        <f t="shared" si="1705"/>
        <v/>
      </c>
      <c r="S2320" s="300" t="str">
        <f t="shared" si="1706"/>
        <v/>
      </c>
      <c r="T2320" s="192" t="str">
        <f t="shared" si="1707"/>
        <v/>
      </c>
      <c r="U2320" s="303" t="str">
        <f t="shared" si="1708"/>
        <v/>
      </c>
      <c r="V2320" s="300" t="str">
        <f t="shared" si="1709"/>
        <v/>
      </c>
      <c r="W2320" s="192" t="str">
        <f t="shared" si="1710"/>
        <v/>
      </c>
      <c r="X2320" s="303" t="str">
        <f t="shared" si="1711"/>
        <v/>
      </c>
      <c r="Y2320" s="300" t="str">
        <f t="shared" si="1712"/>
        <v/>
      </c>
      <c r="Z2320" s="300" t="str">
        <f t="shared" si="1713"/>
        <v/>
      </c>
      <c r="AA2320" s="303" t="str">
        <f t="shared" si="1714"/>
        <v/>
      </c>
      <c r="AB2320" s="300" t="str">
        <f t="shared" si="1715"/>
        <v/>
      </c>
      <c r="AC2320" s="300" t="str">
        <f t="shared" si="1716"/>
        <v/>
      </c>
      <c r="AD2320" s="300" t="str">
        <f t="shared" si="1717"/>
        <v/>
      </c>
      <c r="AE2320" s="192" t="str">
        <f t="shared" si="1718"/>
        <v/>
      </c>
      <c r="AF2320" s="192" t="str">
        <f t="shared" si="1719"/>
        <v/>
      </c>
      <c r="AG2320" s="192"/>
      <c r="AJ2320" s="300" t="str">
        <f t="shared" si="1720"/>
        <v/>
      </c>
      <c r="AK2320" s="300" t="str">
        <f t="shared" si="1721"/>
        <v/>
      </c>
      <c r="AL2320" s="300" t="str">
        <f t="shared" si="1722"/>
        <v/>
      </c>
      <c r="AM2320" s="300" t="str">
        <f t="shared" si="1723"/>
        <v/>
      </c>
      <c r="AN2320" s="300" t="str">
        <f t="shared" si="1724"/>
        <v/>
      </c>
      <c r="AO2320" s="300" t="str">
        <f t="shared" si="1725"/>
        <v/>
      </c>
      <c r="AP2320" s="300" t="str">
        <f t="shared" si="1726"/>
        <v/>
      </c>
      <c r="AQ2320" s="300" t="str">
        <f t="shared" si="1727"/>
        <v/>
      </c>
      <c r="AR2320" s="306" t="str">
        <f t="shared" si="1728"/>
        <v/>
      </c>
      <c r="AS2320" s="300" t="str">
        <f t="shared" si="1729"/>
        <v/>
      </c>
      <c r="AT2320" s="300" t="str">
        <f t="shared" si="1730"/>
        <v/>
      </c>
      <c r="AU2320" s="192" t="str">
        <f t="shared" si="1731"/>
        <v>рбс</v>
      </c>
      <c r="AV2320" s="192" t="str">
        <f t="shared" si="1732"/>
        <v>рбс87520705общопл</v>
      </c>
      <c r="AW2320" s="191">
        <f t="shared" si="1733"/>
        <v>0</v>
      </c>
      <c r="AX2320" s="191">
        <f t="shared" si="1734"/>
        <v>0</v>
      </c>
      <c r="AY2320" s="191">
        <f t="shared" si="1735"/>
        <v>0</v>
      </c>
      <c r="AZ2320" s="191">
        <f t="shared" si="1736"/>
        <v>0</v>
      </c>
      <c r="BA2320" s="193">
        <f t="shared" si="1737"/>
        <v>1</v>
      </c>
      <c r="BB2320" s="193">
        <f t="shared" si="1738"/>
        <v>1</v>
      </c>
      <c r="BC2320" s="193">
        <f t="shared" si="1739"/>
        <v>1</v>
      </c>
      <c r="BD2320" s="191">
        <f t="shared" si="1699"/>
        <v>0</v>
      </c>
      <c r="BE2320" s="191">
        <f t="shared" si="1740"/>
        <v>0</v>
      </c>
      <c r="BF2320" s="210">
        <f t="shared" si="1741"/>
        <v>0</v>
      </c>
      <c r="BG2320" s="211">
        <f t="shared" si="1742"/>
        <v>0</v>
      </c>
      <c r="BH2320" s="289" t="str">
        <f t="shared" si="1700"/>
        <v>875</v>
      </c>
      <c r="BI2320" s="289" t="str">
        <f t="shared" si="1701"/>
        <v>0701</v>
      </c>
      <c r="BJ2320" s="284" t="s">
        <v>592</v>
      </c>
      <c r="BK2320" s="284" t="s">
        <v>586</v>
      </c>
      <c r="BL2320" s="233" t="str">
        <f t="shared" si="1743"/>
        <v/>
      </c>
    </row>
    <row r="2321" spans="1:64" ht="12" customHeight="1">
      <c r="A2321" s="333" t="s">
        <v>1454</v>
      </c>
      <c r="B2321" s="381" t="s">
        <v>327</v>
      </c>
      <c r="C2321" s="333" t="s">
        <v>796</v>
      </c>
      <c r="D2321" s="381" t="s">
        <v>316</v>
      </c>
      <c r="E2321" s="381" t="s">
        <v>1445</v>
      </c>
      <c r="F2321" s="381" t="s">
        <v>589</v>
      </c>
      <c r="G2321" s="381" t="s">
        <v>386</v>
      </c>
      <c r="H2321" s="100" t="s">
        <v>653</v>
      </c>
      <c r="I2321" s="381" t="s">
        <v>505</v>
      </c>
      <c r="J2321" s="382">
        <v>83000</v>
      </c>
      <c r="K2321" s="382">
        <v>19595</v>
      </c>
      <c r="L2321" s="191" t="str">
        <f t="shared" si="1702"/>
        <v>875207050701011004701011221201</v>
      </c>
      <c r="M2321" s="192">
        <f t="array" ref="M2321">IF(COUNT(SEARCH(Удалить_Роспись_КВСР,$B2321)*SEARCH(Удалить_Роспись_ПБС,$C2321)*SEARCH(Удалить_Роспись_КФСР, $D2321)*SEARCH(Удалить_Роспись_КЦСР,$E2321)*SEARCH(Удалить_Роспись_КВР,$F2321)*SEARCH(Удалить_Роспись_ЭК,$H2321)*SEARCH(Удалить_Роспись_КР,$I2321))&gt;0,0,1)</f>
        <v>0</v>
      </c>
      <c r="N2321" s="192">
        <v>0</v>
      </c>
      <c r="O2321" s="192" t="str">
        <f t="shared" si="1703"/>
        <v/>
      </c>
      <c r="P2321" s="192" t="str">
        <f t="shared" si="1696"/>
        <v/>
      </c>
      <c r="Q2321" s="300" t="str">
        <f t="shared" si="1704"/>
        <v/>
      </c>
      <c r="R2321" s="300" t="str">
        <f t="shared" si="1705"/>
        <v/>
      </c>
      <c r="S2321" s="300" t="str">
        <f t="shared" si="1706"/>
        <v/>
      </c>
      <c r="T2321" s="192" t="str">
        <f t="shared" si="1707"/>
        <v/>
      </c>
      <c r="U2321" s="303" t="str">
        <f t="shared" si="1708"/>
        <v/>
      </c>
      <c r="V2321" s="300" t="str">
        <f t="shared" si="1709"/>
        <v/>
      </c>
      <c r="W2321" s="192" t="str">
        <f t="shared" si="1710"/>
        <v/>
      </c>
      <c r="X2321" s="303" t="str">
        <f t="shared" si="1711"/>
        <v/>
      </c>
      <c r="Y2321" s="300" t="str">
        <f t="shared" si="1712"/>
        <v/>
      </c>
      <c r="Z2321" s="300" t="str">
        <f t="shared" si="1713"/>
        <v/>
      </c>
      <c r="AA2321" s="303" t="str">
        <f t="shared" si="1714"/>
        <v/>
      </c>
      <c r="AB2321" s="300" t="str">
        <f t="shared" si="1715"/>
        <v/>
      </c>
      <c r="AC2321" s="300" t="str">
        <f t="shared" si="1716"/>
        <v/>
      </c>
      <c r="AD2321" s="300" t="str">
        <f t="shared" si="1717"/>
        <v/>
      </c>
      <c r="AE2321" s="192" t="str">
        <f t="shared" si="1718"/>
        <v/>
      </c>
      <c r="AF2321" s="192" t="str">
        <f t="shared" si="1719"/>
        <v/>
      </c>
      <c r="AG2321" s="192"/>
      <c r="AJ2321" s="300" t="str">
        <f t="shared" si="1720"/>
        <v/>
      </c>
      <c r="AK2321" s="300" t="str">
        <f t="shared" si="1721"/>
        <v/>
      </c>
      <c r="AL2321" s="300" t="str">
        <f t="shared" si="1722"/>
        <v/>
      </c>
      <c r="AM2321" s="300" t="str">
        <f t="shared" si="1723"/>
        <v/>
      </c>
      <c r="AN2321" s="300" t="str">
        <f t="shared" si="1724"/>
        <v/>
      </c>
      <c r="AO2321" s="300" t="str">
        <f t="shared" si="1725"/>
        <v/>
      </c>
      <c r="AP2321" s="300" t="str">
        <f t="shared" si="1726"/>
        <v/>
      </c>
      <c r="AQ2321" s="300" t="str">
        <f t="shared" si="1727"/>
        <v/>
      </c>
      <c r="AR2321" s="306" t="str">
        <f t="shared" si="1728"/>
        <v/>
      </c>
      <c r="AS2321" s="300" t="str">
        <f t="shared" si="1729"/>
        <v/>
      </c>
      <c r="AT2321" s="300" t="str">
        <f t="shared" si="1730"/>
        <v/>
      </c>
      <c r="AU2321" s="192" t="str">
        <f t="shared" si="1731"/>
        <v>рбс</v>
      </c>
      <c r="AV2321" s="192" t="str">
        <f t="shared" si="1732"/>
        <v>рбс87520705общпро</v>
      </c>
      <c r="AW2321" s="191">
        <f t="shared" si="1733"/>
        <v>0</v>
      </c>
      <c r="AX2321" s="191">
        <f t="shared" si="1734"/>
        <v>0</v>
      </c>
      <c r="AY2321" s="191">
        <f t="shared" si="1735"/>
        <v>0</v>
      </c>
      <c r="AZ2321" s="191">
        <f t="shared" si="1736"/>
        <v>0</v>
      </c>
      <c r="BA2321" s="193">
        <f t="shared" si="1737"/>
        <v>1</v>
      </c>
      <c r="BB2321" s="193">
        <f t="shared" si="1738"/>
        <v>1</v>
      </c>
      <c r="BC2321" s="193">
        <f t="shared" si="1739"/>
        <v>1</v>
      </c>
      <c r="BD2321" s="191">
        <f t="shared" si="1699"/>
        <v>0</v>
      </c>
      <c r="BE2321" s="191">
        <f t="shared" si="1740"/>
        <v>0</v>
      </c>
      <c r="BF2321" s="210">
        <f t="shared" si="1741"/>
        <v>0</v>
      </c>
      <c r="BG2321" s="211">
        <f t="shared" si="1742"/>
        <v>0</v>
      </c>
      <c r="BH2321" s="289" t="str">
        <f t="shared" si="1700"/>
        <v>875</v>
      </c>
      <c r="BI2321" s="289" t="str">
        <f t="shared" si="1701"/>
        <v>0701</v>
      </c>
      <c r="BJ2321" s="284" t="s">
        <v>592</v>
      </c>
      <c r="BK2321" s="284" t="s">
        <v>586</v>
      </c>
      <c r="BL2321" s="233" t="str">
        <f t="shared" si="1743"/>
        <v/>
      </c>
    </row>
    <row r="2322" spans="1:64" ht="12" customHeight="1">
      <c r="A2322" s="333" t="s">
        <v>1454</v>
      </c>
      <c r="B2322" s="381" t="s">
        <v>327</v>
      </c>
      <c r="C2322" s="333" t="s">
        <v>796</v>
      </c>
      <c r="D2322" s="381" t="s">
        <v>316</v>
      </c>
      <c r="E2322" s="381" t="s">
        <v>1446</v>
      </c>
      <c r="F2322" s="381" t="s">
        <v>586</v>
      </c>
      <c r="G2322" s="381" t="s">
        <v>393</v>
      </c>
      <c r="H2322" s="100" t="s">
        <v>653</v>
      </c>
      <c r="I2322" s="381" t="s">
        <v>505</v>
      </c>
      <c r="J2322" s="382">
        <v>1332512.42</v>
      </c>
      <c r="K2322" s="382">
        <v>791257.51</v>
      </c>
      <c r="L2322" s="191" t="str">
        <f t="shared" si="1702"/>
        <v>875207050701011004Г01024422301</v>
      </c>
      <c r="M2322" s="192">
        <f t="array" ref="M2322">IF(COUNT(SEARCH(Удалить_Роспись_КВСР,$B2322)*SEARCH(Удалить_Роспись_ПБС,$C2322)*SEARCH(Удалить_Роспись_КФСР, $D2322)*SEARCH(Удалить_Роспись_КЦСР,$E2322)*SEARCH(Удалить_Роспись_КВР,$F2322)*SEARCH(Удалить_Роспись_ЭК,$H2322)*SEARCH(Удалить_Роспись_КР,$I2322))&gt;0,0,1)</f>
        <v>0</v>
      </c>
      <c r="N2322" s="192">
        <f>IF(COUNT(SEARCH(Удалить_Индекс_КВСР,$B2322)*SEARCH(Удалить_Индекс_ПБС,$C2322)*SEARCH(Удалить_Индекс_КФСР,$D2322)*SEARCH(Удалить_Индекс_КЦСР,$E2322)*SEARCH(Удалить_Индекс_КВР,$F2322)*SEARCH(Удалить_Индекс_ЭК,$H2322)*SEARCH(Удалить_Индекс_КР,$I2322))&gt;0,0,1)</f>
        <v>1</v>
      </c>
      <c r="O2322" s="192" t="str">
        <f t="shared" si="1703"/>
        <v/>
      </c>
      <c r="P2322" s="192" t="str">
        <f t="shared" si="1696"/>
        <v/>
      </c>
      <c r="Q2322" s="300" t="str">
        <f t="shared" si="1704"/>
        <v/>
      </c>
      <c r="R2322" s="300" t="str">
        <f t="shared" si="1705"/>
        <v/>
      </c>
      <c r="S2322" s="300" t="str">
        <f t="shared" si="1706"/>
        <v/>
      </c>
      <c r="T2322" s="192" t="str">
        <f t="shared" si="1707"/>
        <v/>
      </c>
      <c r="U2322" s="303" t="str">
        <f t="shared" si="1708"/>
        <v/>
      </c>
      <c r="V2322" s="300" t="str">
        <f t="shared" si="1709"/>
        <v/>
      </c>
      <c r="W2322" s="192" t="str">
        <f t="shared" si="1710"/>
        <v/>
      </c>
      <c r="X2322" s="303" t="str">
        <f t="shared" si="1711"/>
        <v/>
      </c>
      <c r="Y2322" s="300" t="str">
        <f t="shared" si="1712"/>
        <v/>
      </c>
      <c r="Z2322" s="300" t="str">
        <f t="shared" si="1713"/>
        <v/>
      </c>
      <c r="AA2322" s="303" t="str">
        <f t="shared" si="1714"/>
        <v/>
      </c>
      <c r="AB2322" s="300" t="str">
        <f t="shared" si="1715"/>
        <v/>
      </c>
      <c r="AC2322" s="300" t="str">
        <f t="shared" si="1716"/>
        <v/>
      </c>
      <c r="AD2322" s="300" t="str">
        <f t="shared" si="1717"/>
        <v/>
      </c>
      <c r="AE2322" s="192" t="str">
        <f t="shared" si="1718"/>
        <v/>
      </c>
      <c r="AF2322" s="192" t="str">
        <f t="shared" si="1719"/>
        <v/>
      </c>
      <c r="AG2322" s="192"/>
      <c r="AJ2322" s="300" t="str">
        <f t="shared" si="1720"/>
        <v/>
      </c>
      <c r="AK2322" s="300" t="str">
        <f t="shared" si="1721"/>
        <v/>
      </c>
      <c r="AL2322" s="300" t="str">
        <f t="shared" si="1722"/>
        <v/>
      </c>
      <c r="AM2322" s="300" t="str">
        <f t="shared" si="1723"/>
        <v/>
      </c>
      <c r="AN2322" s="300" t="str">
        <f t="shared" si="1724"/>
        <v/>
      </c>
      <c r="AO2322" s="300" t="str">
        <f t="shared" si="1725"/>
        <v/>
      </c>
      <c r="AP2322" s="300" t="str">
        <f t="shared" si="1726"/>
        <v/>
      </c>
      <c r="AQ2322" s="300" t="str">
        <f t="shared" si="1727"/>
        <v/>
      </c>
      <c r="AR2322" s="306" t="str">
        <f t="shared" si="1728"/>
        <v/>
      </c>
      <c r="AS2322" s="300" t="str">
        <f t="shared" si="1729"/>
        <v/>
      </c>
      <c r="AT2322" s="300" t="str">
        <f t="shared" si="1730"/>
        <v/>
      </c>
      <c r="AU2322" s="192" t="str">
        <f t="shared" si="1731"/>
        <v>рбс</v>
      </c>
      <c r="AV2322" s="192" t="str">
        <f t="shared" si="1732"/>
        <v>рбс87520705общком</v>
      </c>
      <c r="AW2322" s="191">
        <f t="shared" si="1733"/>
        <v>0</v>
      </c>
      <c r="AX2322" s="191">
        <f t="shared" si="1734"/>
        <v>0</v>
      </c>
      <c r="AY2322" s="191">
        <f t="shared" si="1735"/>
        <v>1332512.42</v>
      </c>
      <c r="AZ2322" s="191">
        <f t="shared" si="1736"/>
        <v>791257.51</v>
      </c>
      <c r="BA2322" s="193">
        <f t="shared" si="1737"/>
        <v>1</v>
      </c>
      <c r="BB2322" s="193">
        <f t="shared" si="1738"/>
        <v>1</v>
      </c>
      <c r="BC2322" s="193">
        <f t="shared" si="1739"/>
        <v>1</v>
      </c>
      <c r="BD2322" s="191">
        <f t="shared" si="1699"/>
        <v>1332512.42</v>
      </c>
      <c r="BE2322" s="191">
        <f t="shared" si="1740"/>
        <v>791257.51</v>
      </c>
      <c r="BF2322" s="210">
        <f t="shared" si="1741"/>
        <v>1332512.42</v>
      </c>
      <c r="BG2322" s="211">
        <f t="shared" si="1742"/>
        <v>1332512.42</v>
      </c>
      <c r="BH2322" s="289" t="str">
        <f t="shared" si="1700"/>
        <v>875</v>
      </c>
      <c r="BI2322" s="289" t="str">
        <f t="shared" si="1701"/>
        <v>0701</v>
      </c>
      <c r="BJ2322" s="284" t="s">
        <v>592</v>
      </c>
      <c r="BK2322" s="284" t="s">
        <v>586</v>
      </c>
      <c r="BL2322" s="233" t="str">
        <f t="shared" si="1743"/>
        <v/>
      </c>
    </row>
    <row r="2323" spans="1:64" ht="12" customHeight="1">
      <c r="A2323" s="333" t="s">
        <v>1454</v>
      </c>
      <c r="B2323" s="381" t="s">
        <v>327</v>
      </c>
      <c r="C2323" s="333" t="s">
        <v>796</v>
      </c>
      <c r="D2323" s="381" t="s">
        <v>316</v>
      </c>
      <c r="E2323" s="381" t="s">
        <v>1447</v>
      </c>
      <c r="F2323" s="381" t="s">
        <v>586</v>
      </c>
      <c r="G2323" s="381" t="s">
        <v>397</v>
      </c>
      <c r="H2323" s="100" t="s">
        <v>653</v>
      </c>
      <c r="I2323" s="381" t="s">
        <v>505</v>
      </c>
      <c r="J2323" s="382">
        <v>1090540.93</v>
      </c>
      <c r="K2323" s="382">
        <v>544869.55000000005</v>
      </c>
      <c r="L2323" s="191" t="str">
        <f t="shared" si="1702"/>
        <v>875207050701011004П01024434001</v>
      </c>
      <c r="M2323" s="192">
        <f t="array" ref="M2323">IF(COUNT(SEARCH(Удалить_Роспись_КВСР,$B2323)*SEARCH(Удалить_Роспись_ПБС,$C2323)*SEARCH(Удалить_Роспись_КФСР, $D2323)*SEARCH(Удалить_Роспись_КЦСР,$E2323)*SEARCH(Удалить_Роспись_КВР,$F2323)*SEARCH(Удалить_Роспись_ЭК,$H2323)*SEARCH(Удалить_Роспись_КР,$I2323))&gt;0,0,1)</f>
        <v>0</v>
      </c>
      <c r="N2323" s="192">
        <f>IF(COUNT(SEARCH(Удалить_Индекс_КВСР,$B2323)*SEARCH(Удалить_Индекс_ПБС,$C2323)*SEARCH(Удалить_Индекс_КФСР,$D2323)*SEARCH(Удалить_Индекс_КЦСР,$E2323)*SEARCH(Удалить_Индекс_КВР,$F2323)*SEARCH(Удалить_Индекс_ЭК,$H2323)*SEARCH(Удалить_Индекс_КР,$I2323))&gt;0,0,1)</f>
        <v>1</v>
      </c>
      <c r="O2323" s="192" t="str">
        <f t="shared" si="1703"/>
        <v/>
      </c>
      <c r="P2323" s="192" t="str">
        <f t="shared" si="1696"/>
        <v/>
      </c>
      <c r="Q2323" s="300" t="str">
        <f t="shared" si="1704"/>
        <v/>
      </c>
      <c r="R2323" s="300" t="str">
        <f t="shared" si="1705"/>
        <v/>
      </c>
      <c r="S2323" s="300" t="str">
        <f t="shared" si="1706"/>
        <v/>
      </c>
      <c r="T2323" s="192" t="str">
        <f t="shared" si="1707"/>
        <v/>
      </c>
      <c r="U2323" s="303" t="str">
        <f t="shared" si="1708"/>
        <v/>
      </c>
      <c r="V2323" s="300" t="str">
        <f t="shared" si="1709"/>
        <v/>
      </c>
      <c r="W2323" s="192" t="str">
        <f t="shared" si="1710"/>
        <v/>
      </c>
      <c r="X2323" s="303" t="str">
        <f t="shared" si="1711"/>
        <v/>
      </c>
      <c r="Y2323" s="300" t="str">
        <f t="shared" si="1712"/>
        <v/>
      </c>
      <c r="Z2323" s="300" t="str">
        <f t="shared" si="1713"/>
        <v/>
      </c>
      <c r="AA2323" s="303" t="str">
        <f t="shared" si="1714"/>
        <v/>
      </c>
      <c r="AB2323" s="300" t="str">
        <f t="shared" si="1715"/>
        <v/>
      </c>
      <c r="AC2323" s="300" t="str">
        <f t="shared" si="1716"/>
        <v/>
      </c>
      <c r="AD2323" s="300" t="str">
        <f t="shared" si="1717"/>
        <v/>
      </c>
      <c r="AE2323" s="192" t="str">
        <f t="shared" si="1718"/>
        <v/>
      </c>
      <c r="AF2323" s="192" t="str">
        <f t="shared" si="1719"/>
        <v/>
      </c>
      <c r="AG2323" s="192"/>
      <c r="AJ2323" s="300" t="str">
        <f t="shared" si="1720"/>
        <v/>
      </c>
      <c r="AK2323" s="300" t="str">
        <f t="shared" si="1721"/>
        <v/>
      </c>
      <c r="AL2323" s="300" t="str">
        <f t="shared" si="1722"/>
        <v/>
      </c>
      <c r="AM2323" s="300" t="str">
        <f t="shared" si="1723"/>
        <v/>
      </c>
      <c r="AN2323" s="300" t="str">
        <f t="shared" si="1724"/>
        <v/>
      </c>
      <c r="AO2323" s="300" t="str">
        <f t="shared" si="1725"/>
        <v/>
      </c>
      <c r="AP2323" s="300" t="str">
        <f t="shared" si="1726"/>
        <v/>
      </c>
      <c r="AQ2323" s="300" t="str">
        <f t="shared" si="1727"/>
        <v/>
      </c>
      <c r="AR2323" s="306" t="str">
        <f t="shared" si="1728"/>
        <v/>
      </c>
      <c r="AS2323" s="300" t="str">
        <f t="shared" si="1729"/>
        <v/>
      </c>
      <c r="AT2323" s="300" t="str">
        <f t="shared" si="1730"/>
        <v/>
      </c>
      <c r="AU2323" s="192" t="str">
        <f t="shared" si="1731"/>
        <v>рбс</v>
      </c>
      <c r="AV2323" s="192" t="str">
        <f t="shared" si="1732"/>
        <v>рбс87520705общпро</v>
      </c>
      <c r="AW2323" s="191">
        <f t="shared" si="1733"/>
        <v>0</v>
      </c>
      <c r="AX2323" s="191">
        <f t="shared" si="1734"/>
        <v>0</v>
      </c>
      <c r="AY2323" s="191">
        <f t="shared" si="1735"/>
        <v>1090540.93</v>
      </c>
      <c r="AZ2323" s="191">
        <f t="shared" si="1736"/>
        <v>544869.55000000005</v>
      </c>
      <c r="BA2323" s="193">
        <f t="shared" si="1737"/>
        <v>1</v>
      </c>
      <c r="BB2323" s="193">
        <f t="shared" si="1738"/>
        <v>1</v>
      </c>
      <c r="BC2323" s="193">
        <f t="shared" si="1739"/>
        <v>1</v>
      </c>
      <c r="BD2323" s="191">
        <f t="shared" si="1699"/>
        <v>1090540.93</v>
      </c>
      <c r="BE2323" s="191">
        <f t="shared" si="1740"/>
        <v>544869.55000000005</v>
      </c>
      <c r="BF2323" s="210">
        <f t="shared" si="1741"/>
        <v>1090540.93</v>
      </c>
      <c r="BG2323" s="211">
        <f t="shared" si="1742"/>
        <v>1090540.93</v>
      </c>
      <c r="BH2323" s="289" t="str">
        <f t="shared" si="1700"/>
        <v>875</v>
      </c>
      <c r="BI2323" s="289" t="str">
        <f t="shared" si="1701"/>
        <v>0701</v>
      </c>
      <c r="BJ2323" s="284" t="s">
        <v>592</v>
      </c>
      <c r="BK2323" s="284" t="s">
        <v>586</v>
      </c>
      <c r="BL2323" s="233" t="str">
        <f t="shared" si="1743"/>
        <v/>
      </c>
    </row>
    <row r="2324" spans="1:64" ht="12" customHeight="1">
      <c r="A2324" s="333" t="s">
        <v>1454</v>
      </c>
      <c r="B2324" s="381" t="s">
        <v>327</v>
      </c>
      <c r="C2324" s="333" t="s">
        <v>796</v>
      </c>
      <c r="D2324" s="381" t="s">
        <v>316</v>
      </c>
      <c r="E2324" s="381" t="s">
        <v>1448</v>
      </c>
      <c r="F2324" s="381" t="s">
        <v>586</v>
      </c>
      <c r="G2324" s="381" t="s">
        <v>407</v>
      </c>
      <c r="H2324" s="100" t="s">
        <v>653</v>
      </c>
      <c r="I2324" s="381" t="s">
        <v>505</v>
      </c>
      <c r="J2324" s="382">
        <v>14000</v>
      </c>
      <c r="K2324" s="382">
        <v>0</v>
      </c>
      <c r="L2324" s="191" t="str">
        <f t="shared" si="1702"/>
        <v>875207050701011004Ф00024431001</v>
      </c>
      <c r="M2324" s="192">
        <f t="array" ref="M2324">IF(COUNT(SEARCH(Удалить_Роспись_КВСР,$B2324)*SEARCH(Удалить_Роспись_ПБС,$C2324)*SEARCH(Удалить_Роспись_КФСР, $D2324)*SEARCH(Удалить_Роспись_КЦСР,$E2324)*SEARCH(Удалить_Роспись_КВР,$F2324)*SEARCH(Удалить_Роспись_ЭК,$H2324)*SEARCH(Удалить_Роспись_КР,$I2324))&gt;0,0,1)</f>
        <v>0</v>
      </c>
      <c r="N2324" s="192">
        <v>0</v>
      </c>
      <c r="O2324" s="192" t="str">
        <f t="shared" si="1703"/>
        <v/>
      </c>
      <c r="P2324" s="192" t="str">
        <f t="shared" ref="P2324:P2387" si="1744">IF($E2324="092Л000","воз","")</f>
        <v/>
      </c>
      <c r="Q2324" s="300" t="str">
        <f t="shared" si="1704"/>
        <v/>
      </c>
      <c r="R2324" s="300" t="str">
        <f t="shared" si="1705"/>
        <v/>
      </c>
      <c r="S2324" s="300" t="str">
        <f t="shared" si="1706"/>
        <v/>
      </c>
      <c r="T2324" s="192" t="str">
        <f t="shared" si="1707"/>
        <v/>
      </c>
      <c r="U2324" s="303" t="str">
        <f t="shared" si="1708"/>
        <v/>
      </c>
      <c r="V2324" s="300" t="str">
        <f t="shared" si="1709"/>
        <v/>
      </c>
      <c r="W2324" s="192" t="str">
        <f t="shared" si="1710"/>
        <v/>
      </c>
      <c r="X2324" s="303" t="str">
        <f t="shared" si="1711"/>
        <v/>
      </c>
      <c r="Y2324" s="300" t="str">
        <f t="shared" si="1712"/>
        <v/>
      </c>
      <c r="Z2324" s="300" t="str">
        <f t="shared" si="1713"/>
        <v/>
      </c>
      <c r="AA2324" s="303" t="str">
        <f t="shared" si="1714"/>
        <v/>
      </c>
      <c r="AB2324" s="300" t="str">
        <f t="shared" si="1715"/>
        <v/>
      </c>
      <c r="AC2324" s="300" t="str">
        <f t="shared" si="1716"/>
        <v/>
      </c>
      <c r="AD2324" s="300" t="str">
        <f t="shared" si="1717"/>
        <v/>
      </c>
      <c r="AE2324" s="192" t="str">
        <f t="shared" si="1718"/>
        <v/>
      </c>
      <c r="AF2324" s="192" t="str">
        <f t="shared" si="1719"/>
        <v/>
      </c>
      <c r="AG2324" s="192"/>
      <c r="AJ2324" s="300" t="str">
        <f t="shared" si="1720"/>
        <v/>
      </c>
      <c r="AK2324" s="300" t="str">
        <f t="shared" si="1721"/>
        <v/>
      </c>
      <c r="AL2324" s="300" t="str">
        <f t="shared" si="1722"/>
        <v/>
      </c>
      <c r="AM2324" s="300" t="str">
        <f t="shared" si="1723"/>
        <v/>
      </c>
      <c r="AN2324" s="300" t="str">
        <f t="shared" si="1724"/>
        <v/>
      </c>
      <c r="AO2324" s="300" t="str">
        <f t="shared" si="1725"/>
        <v/>
      </c>
      <c r="AP2324" s="300" t="str">
        <f t="shared" si="1726"/>
        <v/>
      </c>
      <c r="AQ2324" s="300" t="str">
        <f t="shared" si="1727"/>
        <v/>
      </c>
      <c r="AR2324" s="306" t="str">
        <f t="shared" si="1728"/>
        <v/>
      </c>
      <c r="AS2324" s="300" t="str">
        <f t="shared" si="1729"/>
        <v/>
      </c>
      <c r="AT2324" s="300" t="str">
        <f t="shared" si="1730"/>
        <v/>
      </c>
      <c r="AU2324" s="192" t="str">
        <f t="shared" si="1731"/>
        <v>рбс</v>
      </c>
      <c r="AV2324" s="192" t="str">
        <f t="shared" si="1732"/>
        <v>рбс87520705общосн</v>
      </c>
      <c r="AW2324" s="191">
        <f t="shared" si="1733"/>
        <v>0</v>
      </c>
      <c r="AX2324" s="191">
        <f t="shared" si="1734"/>
        <v>0</v>
      </c>
      <c r="AY2324" s="191">
        <f t="shared" si="1735"/>
        <v>0</v>
      </c>
      <c r="AZ2324" s="191">
        <f t="shared" si="1736"/>
        <v>0</v>
      </c>
      <c r="BA2324" s="193">
        <f t="shared" si="1737"/>
        <v>1</v>
      </c>
      <c r="BB2324" s="193">
        <f t="shared" si="1738"/>
        <v>1</v>
      </c>
      <c r="BC2324" s="193">
        <f t="shared" si="1739"/>
        <v>1</v>
      </c>
      <c r="BD2324" s="191">
        <f t="shared" si="1699"/>
        <v>0</v>
      </c>
      <c r="BE2324" s="191">
        <f t="shared" si="1740"/>
        <v>0</v>
      </c>
      <c r="BF2324" s="210">
        <f t="shared" si="1741"/>
        <v>0</v>
      </c>
      <c r="BG2324" s="211">
        <f t="shared" si="1742"/>
        <v>0</v>
      </c>
      <c r="BH2324" s="289" t="str">
        <f t="shared" si="1700"/>
        <v>875</v>
      </c>
      <c r="BI2324" s="289" t="str">
        <f t="shared" si="1701"/>
        <v>0701</v>
      </c>
      <c r="BJ2324" s="284" t="s">
        <v>592</v>
      </c>
      <c r="BK2324" s="284" t="s">
        <v>586</v>
      </c>
      <c r="BL2324" s="233" t="str">
        <f t="shared" si="1743"/>
        <v/>
      </c>
    </row>
    <row r="2325" spans="1:64" ht="12" customHeight="1">
      <c r="A2325" s="333" t="s">
        <v>1454</v>
      </c>
      <c r="B2325" s="381" t="s">
        <v>327</v>
      </c>
      <c r="C2325" s="333" t="s">
        <v>796</v>
      </c>
      <c r="D2325" s="381" t="s">
        <v>316</v>
      </c>
      <c r="E2325" s="381" t="s">
        <v>1449</v>
      </c>
      <c r="F2325" s="381" t="s">
        <v>586</v>
      </c>
      <c r="G2325" s="381" t="s">
        <v>393</v>
      </c>
      <c r="H2325" s="100" t="s">
        <v>653</v>
      </c>
      <c r="I2325" s="381" t="s">
        <v>505</v>
      </c>
      <c r="J2325" s="382">
        <v>130660</v>
      </c>
      <c r="K2325" s="382">
        <v>118785.29</v>
      </c>
      <c r="L2325" s="191" t="str">
        <f t="shared" si="1702"/>
        <v>875207050701011004Э01024422301</v>
      </c>
      <c r="M2325" s="192">
        <f t="array" ref="M2325">IF(COUNT(SEARCH(Удалить_Роспись_КВСР,$B2325)*SEARCH(Удалить_Роспись_ПБС,$C2325)*SEARCH(Удалить_Роспись_КФСР, $D2325)*SEARCH(Удалить_Роспись_КЦСР,$E2325)*SEARCH(Удалить_Роспись_КВР,$F2325)*SEARCH(Удалить_Роспись_ЭК,$H2325)*SEARCH(Удалить_Роспись_КР,$I2325))&gt;0,0,1)</f>
        <v>0</v>
      </c>
      <c r="N2325" s="192">
        <f>IF(COUNT(SEARCH(Удалить_Индекс_КВСР,$B2325)*SEARCH(Удалить_Индекс_ПБС,$C2325)*SEARCH(Удалить_Индекс_КФСР,$D2325)*SEARCH(Удалить_Индекс_КЦСР,$E2325)*SEARCH(Удалить_Индекс_КВР,$F2325)*SEARCH(Удалить_Индекс_ЭК,$H2325)*SEARCH(Удалить_Индекс_КР,$I2325))&gt;0,0,1)</f>
        <v>1</v>
      </c>
      <c r="O2325" s="192" t="str">
        <f t="shared" si="1703"/>
        <v/>
      </c>
      <c r="P2325" s="192" t="str">
        <f t="shared" si="1744"/>
        <v/>
      </c>
      <c r="Q2325" s="300" t="str">
        <f t="shared" si="1704"/>
        <v/>
      </c>
      <c r="R2325" s="300" t="str">
        <f t="shared" si="1705"/>
        <v/>
      </c>
      <c r="S2325" s="300" t="str">
        <f t="shared" si="1706"/>
        <v/>
      </c>
      <c r="T2325" s="192" t="str">
        <f t="shared" si="1707"/>
        <v/>
      </c>
      <c r="U2325" s="303" t="str">
        <f t="shared" si="1708"/>
        <v/>
      </c>
      <c r="V2325" s="300" t="str">
        <f t="shared" si="1709"/>
        <v/>
      </c>
      <c r="W2325" s="192" t="str">
        <f t="shared" si="1710"/>
        <v/>
      </c>
      <c r="X2325" s="303" t="str">
        <f t="shared" si="1711"/>
        <v/>
      </c>
      <c r="Y2325" s="300" t="str">
        <f t="shared" si="1712"/>
        <v/>
      </c>
      <c r="Z2325" s="300" t="str">
        <f t="shared" si="1713"/>
        <v/>
      </c>
      <c r="AA2325" s="303" t="str">
        <f t="shared" si="1714"/>
        <v/>
      </c>
      <c r="AB2325" s="300" t="str">
        <f t="shared" si="1715"/>
        <v/>
      </c>
      <c r="AC2325" s="300" t="str">
        <f t="shared" si="1716"/>
        <v/>
      </c>
      <c r="AD2325" s="300" t="str">
        <f t="shared" si="1717"/>
        <v/>
      </c>
      <c r="AE2325" s="192" t="str">
        <f t="shared" si="1718"/>
        <v/>
      </c>
      <c r="AF2325" s="192" t="str">
        <f t="shared" si="1719"/>
        <v/>
      </c>
      <c r="AG2325" s="192"/>
      <c r="AJ2325" s="300" t="str">
        <f t="shared" si="1720"/>
        <v/>
      </c>
      <c r="AK2325" s="300" t="str">
        <f t="shared" si="1721"/>
        <v/>
      </c>
      <c r="AL2325" s="300" t="str">
        <f t="shared" si="1722"/>
        <v/>
      </c>
      <c r="AM2325" s="300" t="str">
        <f t="shared" si="1723"/>
        <v/>
      </c>
      <c r="AN2325" s="300" t="str">
        <f t="shared" si="1724"/>
        <v/>
      </c>
      <c r="AO2325" s="300" t="str">
        <f t="shared" si="1725"/>
        <v/>
      </c>
      <c r="AP2325" s="300" t="str">
        <f t="shared" si="1726"/>
        <v/>
      </c>
      <c r="AQ2325" s="300" t="str">
        <f t="shared" si="1727"/>
        <v/>
      </c>
      <c r="AR2325" s="306" t="str">
        <f t="shared" si="1728"/>
        <v/>
      </c>
      <c r="AS2325" s="300" t="str">
        <f t="shared" si="1729"/>
        <v/>
      </c>
      <c r="AT2325" s="300" t="str">
        <f t="shared" si="1730"/>
        <v/>
      </c>
      <c r="AU2325" s="192" t="str">
        <f t="shared" si="1731"/>
        <v>рбс</v>
      </c>
      <c r="AV2325" s="192" t="str">
        <f t="shared" si="1732"/>
        <v>рбс87520705общком</v>
      </c>
      <c r="AW2325" s="191">
        <f t="shared" si="1733"/>
        <v>0</v>
      </c>
      <c r="AX2325" s="191">
        <f t="shared" si="1734"/>
        <v>0</v>
      </c>
      <c r="AY2325" s="191">
        <f t="shared" si="1735"/>
        <v>130660</v>
      </c>
      <c r="AZ2325" s="191">
        <f t="shared" si="1736"/>
        <v>118785.29</v>
      </c>
      <c r="BA2325" s="193">
        <f t="shared" si="1737"/>
        <v>1</v>
      </c>
      <c r="BB2325" s="193">
        <f t="shared" si="1738"/>
        <v>1</v>
      </c>
      <c r="BC2325" s="193">
        <f t="shared" si="1739"/>
        <v>1</v>
      </c>
      <c r="BD2325" s="191">
        <f t="shared" si="1699"/>
        <v>130660</v>
      </c>
      <c r="BE2325" s="191">
        <f t="shared" si="1740"/>
        <v>118785.29</v>
      </c>
      <c r="BF2325" s="210">
        <f t="shared" si="1741"/>
        <v>130660</v>
      </c>
      <c r="BG2325" s="211">
        <f t="shared" si="1742"/>
        <v>130660</v>
      </c>
      <c r="BH2325" s="289"/>
      <c r="BI2325" s="289"/>
      <c r="BL2325" s="233" t="str">
        <f t="shared" si="1743"/>
        <v/>
      </c>
    </row>
    <row r="2326" spans="1:64" ht="12" hidden="1" customHeight="1">
      <c r="A2326" s="333" t="s">
        <v>1454</v>
      </c>
      <c r="B2326" s="381" t="s">
        <v>327</v>
      </c>
      <c r="C2326" s="333" t="s">
        <v>796</v>
      </c>
      <c r="D2326" s="381" t="s">
        <v>316</v>
      </c>
      <c r="E2326" s="381" t="s">
        <v>1450</v>
      </c>
      <c r="F2326" s="381" t="s">
        <v>608</v>
      </c>
      <c r="G2326" s="381" t="s">
        <v>385</v>
      </c>
      <c r="H2326" s="100" t="s">
        <v>653</v>
      </c>
      <c r="I2326" s="381" t="s">
        <v>339</v>
      </c>
      <c r="J2326" s="382">
        <v>1053023.19</v>
      </c>
      <c r="K2326" s="382">
        <v>881966.41</v>
      </c>
      <c r="L2326" s="191" t="str">
        <f t="shared" si="1702"/>
        <v>875207050701011007408011121110</v>
      </c>
      <c r="M2326" s="192">
        <f t="array" ref="M2326">IF(COUNT(SEARCH(Удалить_Роспись_КВСР,$B2326)*SEARCH(Удалить_Роспись_ПБС,$C2326)*SEARCH(Удалить_Роспись_КФСР, $D2326)*SEARCH(Удалить_Роспись_КЦСР,$E2326)*SEARCH(Удалить_Роспись_КВР,$F2326)*SEARCH(Удалить_Роспись_ЭК,$H2326)*SEARCH(Удалить_Роспись_КР,$I2326))&gt;0,0,1)</f>
        <v>0</v>
      </c>
      <c r="N2326" s="192">
        <v>0</v>
      </c>
      <c r="O2326" s="192" t="str">
        <f t="shared" si="1703"/>
        <v/>
      </c>
      <c r="P2326" s="192" t="str">
        <f t="shared" si="1744"/>
        <v/>
      </c>
      <c r="Q2326" s="300" t="str">
        <f t="shared" si="1704"/>
        <v/>
      </c>
      <c r="R2326" s="300" t="str">
        <f t="shared" si="1705"/>
        <v/>
      </c>
      <c r="S2326" s="300" t="str">
        <f t="shared" si="1706"/>
        <v/>
      </c>
      <c r="T2326" s="192" t="str">
        <f t="shared" si="1707"/>
        <v/>
      </c>
      <c r="U2326" s="303" t="str">
        <f t="shared" si="1708"/>
        <v/>
      </c>
      <c r="V2326" s="300" t="str">
        <f t="shared" si="1709"/>
        <v/>
      </c>
      <c r="W2326" s="192" t="str">
        <f t="shared" si="1710"/>
        <v/>
      </c>
      <c r="X2326" s="303" t="str">
        <f t="shared" si="1711"/>
        <v/>
      </c>
      <c r="Y2326" s="300" t="str">
        <f t="shared" si="1712"/>
        <v/>
      </c>
      <c r="Z2326" s="300" t="str">
        <f t="shared" si="1713"/>
        <v/>
      </c>
      <c r="AA2326" s="303" t="str">
        <f t="shared" si="1714"/>
        <v/>
      </c>
      <c r="AB2326" s="300" t="str">
        <f t="shared" si="1715"/>
        <v/>
      </c>
      <c r="AC2326" s="300" t="str">
        <f t="shared" si="1716"/>
        <v/>
      </c>
      <c r="AD2326" s="300" t="str">
        <f t="shared" si="1717"/>
        <v/>
      </c>
      <c r="AE2326" s="192" t="str">
        <f t="shared" si="1718"/>
        <v/>
      </c>
      <c r="AF2326" s="192" t="str">
        <f t="shared" si="1719"/>
        <v/>
      </c>
      <c r="AG2326" s="192"/>
      <c r="AJ2326" s="300" t="str">
        <f t="shared" si="1720"/>
        <v/>
      </c>
      <c r="AK2326" s="300" t="str">
        <f t="shared" si="1721"/>
        <v/>
      </c>
      <c r="AL2326" s="300" t="str">
        <f t="shared" si="1722"/>
        <v/>
      </c>
      <c r="AM2326" s="300" t="str">
        <f t="shared" si="1723"/>
        <v/>
      </c>
      <c r="AN2326" s="300" t="str">
        <f t="shared" si="1724"/>
        <v/>
      </c>
      <c r="AO2326" s="300" t="str">
        <f t="shared" si="1725"/>
        <v/>
      </c>
      <c r="AP2326" s="300" t="str">
        <f t="shared" si="1726"/>
        <v/>
      </c>
      <c r="AQ2326" s="300" t="str">
        <f t="shared" si="1727"/>
        <v/>
      </c>
      <c r="AR2326" s="306" t="str">
        <f t="shared" si="1728"/>
        <v/>
      </c>
      <c r="AS2326" s="300" t="str">
        <f t="shared" si="1729"/>
        <v/>
      </c>
      <c r="AT2326" s="300" t="str">
        <f t="shared" si="1730"/>
        <v/>
      </c>
      <c r="AU2326" s="192" t="str">
        <f t="shared" si="1731"/>
        <v>рбс</v>
      </c>
      <c r="AV2326" s="192" t="str">
        <f t="shared" si="1732"/>
        <v>рбс87520705общопл</v>
      </c>
      <c r="AW2326" s="191">
        <f t="shared" si="1733"/>
        <v>0</v>
      </c>
      <c r="AX2326" s="191">
        <f t="shared" si="1734"/>
        <v>0</v>
      </c>
      <c r="AY2326" s="191">
        <f t="shared" si="1735"/>
        <v>0</v>
      </c>
      <c r="AZ2326" s="191">
        <f t="shared" si="1736"/>
        <v>0</v>
      </c>
      <c r="BA2326" s="193">
        <f t="shared" si="1737"/>
        <v>1</v>
      </c>
      <c r="BB2326" s="193">
        <f t="shared" si="1738"/>
        <v>1</v>
      </c>
      <c r="BC2326" s="193">
        <f t="shared" si="1739"/>
        <v>1</v>
      </c>
      <c r="BD2326" s="191">
        <f t="shared" si="1699"/>
        <v>0</v>
      </c>
      <c r="BE2326" s="191">
        <f t="shared" si="1740"/>
        <v>0</v>
      </c>
      <c r="BF2326" s="210">
        <f t="shared" si="1741"/>
        <v>0</v>
      </c>
      <c r="BG2326" s="211">
        <f t="shared" si="1742"/>
        <v>0</v>
      </c>
      <c r="BH2326" s="289"/>
      <c r="BI2326" s="289"/>
      <c r="BL2326" s="233" t="str">
        <f t="shared" si="1743"/>
        <v/>
      </c>
    </row>
    <row r="2327" spans="1:64" ht="12" hidden="1" customHeight="1">
      <c r="A2327" s="333" t="s">
        <v>1454</v>
      </c>
      <c r="B2327" s="381" t="s">
        <v>327</v>
      </c>
      <c r="C2327" s="333" t="s">
        <v>796</v>
      </c>
      <c r="D2327" s="381" t="s">
        <v>316</v>
      </c>
      <c r="E2327" s="381" t="s">
        <v>1450</v>
      </c>
      <c r="F2327" s="381" t="s">
        <v>589</v>
      </c>
      <c r="G2327" s="381" t="s">
        <v>386</v>
      </c>
      <c r="H2327" s="100" t="s">
        <v>653</v>
      </c>
      <c r="I2327" s="381" t="s">
        <v>339</v>
      </c>
      <c r="J2327" s="382">
        <v>9398</v>
      </c>
      <c r="K2327" s="382">
        <v>0</v>
      </c>
      <c r="L2327" s="191" t="str">
        <f t="shared" si="1702"/>
        <v>875207050701011007408011221210</v>
      </c>
      <c r="M2327" s="192">
        <f t="array" ref="M2327">IF(COUNT(SEARCH(Удалить_Роспись_КВСР,$B2327)*SEARCH(Удалить_Роспись_ПБС,$C2327)*SEARCH(Удалить_Роспись_КФСР, $D2327)*SEARCH(Удалить_Роспись_КЦСР,$E2327)*SEARCH(Удалить_Роспись_КВР,$F2327)*SEARCH(Удалить_Роспись_ЭК,$H2327)*SEARCH(Удалить_Роспись_КР,$I2327))&gt;0,0,1)</f>
        <v>0</v>
      </c>
      <c r="N2327" s="192">
        <v>0</v>
      </c>
      <c r="O2327" s="192" t="str">
        <f t="shared" si="1703"/>
        <v/>
      </c>
      <c r="P2327" s="192" t="str">
        <f t="shared" si="1744"/>
        <v/>
      </c>
      <c r="Q2327" s="300" t="str">
        <f t="shared" si="1704"/>
        <v/>
      </c>
      <c r="R2327" s="300" t="str">
        <f t="shared" si="1705"/>
        <v/>
      </c>
      <c r="S2327" s="300" t="str">
        <f t="shared" si="1706"/>
        <v/>
      </c>
      <c r="T2327" s="192" t="str">
        <f t="shared" si="1707"/>
        <v/>
      </c>
      <c r="U2327" s="303" t="str">
        <f t="shared" si="1708"/>
        <v/>
      </c>
      <c r="V2327" s="300" t="str">
        <f t="shared" si="1709"/>
        <v/>
      </c>
      <c r="W2327" s="192" t="str">
        <f t="shared" si="1710"/>
        <v/>
      </c>
      <c r="X2327" s="303" t="str">
        <f t="shared" si="1711"/>
        <v/>
      </c>
      <c r="Y2327" s="300" t="str">
        <f t="shared" si="1712"/>
        <v/>
      </c>
      <c r="Z2327" s="300" t="str">
        <f t="shared" si="1713"/>
        <v/>
      </c>
      <c r="AA2327" s="303" t="str">
        <f t="shared" si="1714"/>
        <v/>
      </c>
      <c r="AB2327" s="300" t="str">
        <f t="shared" si="1715"/>
        <v/>
      </c>
      <c r="AC2327" s="300" t="str">
        <f t="shared" si="1716"/>
        <v/>
      </c>
      <c r="AD2327" s="300" t="str">
        <f t="shared" si="1717"/>
        <v/>
      </c>
      <c r="AE2327" s="192" t="str">
        <f t="shared" si="1718"/>
        <v/>
      </c>
      <c r="AF2327" s="192" t="str">
        <f t="shared" si="1719"/>
        <v/>
      </c>
      <c r="AG2327" s="192"/>
      <c r="AJ2327" s="300" t="str">
        <f t="shared" si="1720"/>
        <v/>
      </c>
      <c r="AK2327" s="300" t="str">
        <f t="shared" si="1721"/>
        <v/>
      </c>
      <c r="AL2327" s="300" t="str">
        <f t="shared" si="1722"/>
        <v/>
      </c>
      <c r="AM2327" s="300" t="str">
        <f t="shared" si="1723"/>
        <v/>
      </c>
      <c r="AN2327" s="300" t="str">
        <f t="shared" si="1724"/>
        <v/>
      </c>
      <c r="AO2327" s="300" t="str">
        <f t="shared" si="1725"/>
        <v/>
      </c>
      <c r="AP2327" s="300" t="str">
        <f t="shared" si="1726"/>
        <v/>
      </c>
      <c r="AQ2327" s="300" t="str">
        <f t="shared" si="1727"/>
        <v/>
      </c>
      <c r="AR2327" s="306" t="str">
        <f t="shared" si="1728"/>
        <v/>
      </c>
      <c r="AS2327" s="300" t="str">
        <f t="shared" si="1729"/>
        <v/>
      </c>
      <c r="AT2327" s="300" t="str">
        <f t="shared" si="1730"/>
        <v/>
      </c>
      <c r="AU2327" s="192" t="str">
        <f t="shared" si="1731"/>
        <v>рбс</v>
      </c>
      <c r="AV2327" s="192" t="str">
        <f t="shared" si="1732"/>
        <v>рбс87520705общпро</v>
      </c>
      <c r="AW2327" s="191">
        <f t="shared" si="1733"/>
        <v>0</v>
      </c>
      <c r="AX2327" s="191">
        <f t="shared" si="1734"/>
        <v>0</v>
      </c>
      <c r="AY2327" s="191">
        <f t="shared" si="1735"/>
        <v>0</v>
      </c>
      <c r="AZ2327" s="191">
        <f t="shared" si="1736"/>
        <v>0</v>
      </c>
      <c r="BA2327" s="193">
        <f t="shared" si="1737"/>
        <v>1</v>
      </c>
      <c r="BB2327" s="193">
        <f t="shared" si="1738"/>
        <v>1</v>
      </c>
      <c r="BC2327" s="193">
        <f t="shared" si="1739"/>
        <v>1</v>
      </c>
      <c r="BD2327" s="191">
        <f t="shared" si="1699"/>
        <v>0</v>
      </c>
      <c r="BE2327" s="191">
        <f t="shared" si="1740"/>
        <v>0</v>
      </c>
      <c r="BF2327" s="210">
        <f t="shared" si="1741"/>
        <v>0</v>
      </c>
      <c r="BG2327" s="211">
        <f t="shared" si="1742"/>
        <v>0</v>
      </c>
      <c r="BH2327" s="289"/>
      <c r="BI2327" s="289"/>
      <c r="BL2327" s="233" t="str">
        <f t="shared" si="1743"/>
        <v/>
      </c>
    </row>
    <row r="2328" spans="1:64" ht="12" hidden="1" customHeight="1">
      <c r="A2328" s="333" t="s">
        <v>1454</v>
      </c>
      <c r="B2328" s="381" t="s">
        <v>327</v>
      </c>
      <c r="C2328" s="333" t="s">
        <v>796</v>
      </c>
      <c r="D2328" s="381" t="s">
        <v>316</v>
      </c>
      <c r="E2328" s="381" t="s">
        <v>1450</v>
      </c>
      <c r="F2328" s="381" t="s">
        <v>902</v>
      </c>
      <c r="G2328" s="381" t="s">
        <v>387</v>
      </c>
      <c r="H2328" s="100" t="s">
        <v>653</v>
      </c>
      <c r="I2328" s="381" t="s">
        <v>339</v>
      </c>
      <c r="J2328" s="382">
        <v>318013</v>
      </c>
      <c r="K2328" s="382">
        <v>229095.12</v>
      </c>
      <c r="L2328" s="191" t="str">
        <f t="shared" si="1702"/>
        <v>875207050701011007408011921310</v>
      </c>
      <c r="M2328" s="192">
        <f t="array" ref="M2328">IF(COUNT(SEARCH(Удалить_Роспись_КВСР,$B2328)*SEARCH(Удалить_Роспись_ПБС,$C2328)*SEARCH(Удалить_Роспись_КФСР, $D2328)*SEARCH(Удалить_Роспись_КЦСР,$E2328)*SEARCH(Удалить_Роспись_КВР,$F2328)*SEARCH(Удалить_Роспись_ЭК,$H2328)*SEARCH(Удалить_Роспись_КР,$I2328))&gt;0,0,1)</f>
        <v>0</v>
      </c>
      <c r="N2328" s="192">
        <v>0</v>
      </c>
      <c r="O2328" s="192" t="str">
        <f t="shared" si="1703"/>
        <v/>
      </c>
      <c r="P2328" s="192" t="str">
        <f t="shared" si="1744"/>
        <v/>
      </c>
      <c r="Q2328" s="300" t="str">
        <f t="shared" si="1704"/>
        <v/>
      </c>
      <c r="R2328" s="300" t="str">
        <f t="shared" si="1705"/>
        <v/>
      </c>
      <c r="S2328" s="300" t="str">
        <f t="shared" si="1706"/>
        <v/>
      </c>
      <c r="T2328" s="192" t="str">
        <f t="shared" si="1707"/>
        <v/>
      </c>
      <c r="U2328" s="303" t="str">
        <f t="shared" si="1708"/>
        <v/>
      </c>
      <c r="V2328" s="300" t="str">
        <f t="shared" si="1709"/>
        <v/>
      </c>
      <c r="W2328" s="192" t="str">
        <f t="shared" si="1710"/>
        <v/>
      </c>
      <c r="X2328" s="303" t="str">
        <f t="shared" si="1711"/>
        <v/>
      </c>
      <c r="Y2328" s="300" t="str">
        <f t="shared" si="1712"/>
        <v/>
      </c>
      <c r="Z2328" s="300" t="str">
        <f t="shared" si="1713"/>
        <v/>
      </c>
      <c r="AA2328" s="303" t="str">
        <f t="shared" si="1714"/>
        <v/>
      </c>
      <c r="AB2328" s="300" t="str">
        <f t="shared" si="1715"/>
        <v/>
      </c>
      <c r="AC2328" s="300" t="str">
        <f t="shared" si="1716"/>
        <v/>
      </c>
      <c r="AD2328" s="300" t="str">
        <f t="shared" si="1717"/>
        <v/>
      </c>
      <c r="AE2328" s="192" t="str">
        <f t="shared" si="1718"/>
        <v/>
      </c>
      <c r="AF2328" s="192" t="str">
        <f t="shared" si="1719"/>
        <v/>
      </c>
      <c r="AG2328" s="192"/>
      <c r="AJ2328" s="300" t="str">
        <f t="shared" si="1720"/>
        <v/>
      </c>
      <c r="AK2328" s="300" t="str">
        <f t="shared" si="1721"/>
        <v/>
      </c>
      <c r="AL2328" s="300" t="str">
        <f t="shared" si="1722"/>
        <v/>
      </c>
      <c r="AM2328" s="300" t="str">
        <f t="shared" si="1723"/>
        <v/>
      </c>
      <c r="AN2328" s="300" t="str">
        <f t="shared" si="1724"/>
        <v/>
      </c>
      <c r="AO2328" s="300" t="str">
        <f t="shared" si="1725"/>
        <v/>
      </c>
      <c r="AP2328" s="300" t="str">
        <f t="shared" si="1726"/>
        <v/>
      </c>
      <c r="AQ2328" s="300" t="str">
        <f t="shared" si="1727"/>
        <v/>
      </c>
      <c r="AR2328" s="306" t="str">
        <f t="shared" si="1728"/>
        <v/>
      </c>
      <c r="AS2328" s="300" t="str">
        <f t="shared" si="1729"/>
        <v/>
      </c>
      <c r="AT2328" s="300" t="str">
        <f t="shared" si="1730"/>
        <v/>
      </c>
      <c r="AU2328" s="192" t="str">
        <f t="shared" si="1731"/>
        <v>рбс</v>
      </c>
      <c r="AV2328" s="192" t="str">
        <f t="shared" si="1732"/>
        <v>рбс87520705общопл</v>
      </c>
      <c r="AW2328" s="191">
        <f t="shared" si="1733"/>
        <v>0</v>
      </c>
      <c r="AX2328" s="191">
        <f t="shared" si="1734"/>
        <v>0</v>
      </c>
      <c r="AY2328" s="191">
        <f t="shared" si="1735"/>
        <v>0</v>
      </c>
      <c r="AZ2328" s="191">
        <f t="shared" si="1736"/>
        <v>0</v>
      </c>
      <c r="BA2328" s="193">
        <f t="shared" si="1737"/>
        <v>1</v>
      </c>
      <c r="BB2328" s="193">
        <f t="shared" si="1738"/>
        <v>1</v>
      </c>
      <c r="BC2328" s="193">
        <f t="shared" si="1739"/>
        <v>1</v>
      </c>
      <c r="BD2328" s="191">
        <f t="shared" si="1699"/>
        <v>0</v>
      </c>
      <c r="BE2328" s="191">
        <f t="shared" si="1740"/>
        <v>0</v>
      </c>
      <c r="BF2328" s="210">
        <f t="shared" si="1741"/>
        <v>0</v>
      </c>
      <c r="BG2328" s="211">
        <f t="shared" si="1742"/>
        <v>0</v>
      </c>
      <c r="BH2328" s="289"/>
      <c r="BI2328" s="289"/>
      <c r="BL2328" s="233" t="str">
        <f t="shared" si="1743"/>
        <v/>
      </c>
    </row>
    <row r="2329" spans="1:64" ht="12" hidden="1" customHeight="1">
      <c r="A2329" s="333" t="s">
        <v>1454</v>
      </c>
      <c r="B2329" s="381" t="s">
        <v>327</v>
      </c>
      <c r="C2329" s="333" t="s">
        <v>796</v>
      </c>
      <c r="D2329" s="381" t="s">
        <v>316</v>
      </c>
      <c r="E2329" s="381" t="s">
        <v>1450</v>
      </c>
      <c r="F2329" s="381" t="s">
        <v>586</v>
      </c>
      <c r="G2329" s="381" t="s">
        <v>389</v>
      </c>
      <c r="H2329" s="100" t="s">
        <v>653</v>
      </c>
      <c r="I2329" s="381" t="s">
        <v>339</v>
      </c>
      <c r="J2329" s="382">
        <v>12082</v>
      </c>
      <c r="K2329" s="382">
        <v>0</v>
      </c>
      <c r="L2329" s="191" t="str">
        <f t="shared" si="1702"/>
        <v>875207050701011007408024422610</v>
      </c>
      <c r="M2329" s="192">
        <f t="array" ref="M2329">IF(COUNT(SEARCH(Удалить_Роспись_КВСР,$B2329)*SEARCH(Удалить_Роспись_ПБС,$C2329)*SEARCH(Удалить_Роспись_КФСР, $D2329)*SEARCH(Удалить_Роспись_КЦСР,$E2329)*SEARCH(Удалить_Роспись_КВР,$F2329)*SEARCH(Удалить_Роспись_ЭК,$H2329)*SEARCH(Удалить_Роспись_КР,$I2329))&gt;0,0,1)</f>
        <v>0</v>
      </c>
      <c r="N2329" s="192">
        <v>0</v>
      </c>
      <c r="O2329" s="192" t="str">
        <f t="shared" si="1703"/>
        <v/>
      </c>
      <c r="P2329" s="192" t="str">
        <f t="shared" si="1744"/>
        <v/>
      </c>
      <c r="Q2329" s="300" t="str">
        <f t="shared" si="1704"/>
        <v/>
      </c>
      <c r="R2329" s="300" t="str">
        <f t="shared" si="1705"/>
        <v/>
      </c>
      <c r="S2329" s="300" t="str">
        <f t="shared" si="1706"/>
        <v/>
      </c>
      <c r="T2329" s="192" t="str">
        <f t="shared" si="1707"/>
        <v/>
      </c>
      <c r="U2329" s="303" t="str">
        <f t="shared" si="1708"/>
        <v/>
      </c>
      <c r="V2329" s="300" t="str">
        <f t="shared" si="1709"/>
        <v/>
      </c>
      <c r="W2329" s="192" t="str">
        <f t="shared" si="1710"/>
        <v/>
      </c>
      <c r="X2329" s="303" t="str">
        <f t="shared" si="1711"/>
        <v/>
      </c>
      <c r="Y2329" s="300" t="str">
        <f t="shared" si="1712"/>
        <v/>
      </c>
      <c r="Z2329" s="300" t="str">
        <f t="shared" si="1713"/>
        <v/>
      </c>
      <c r="AA2329" s="303" t="str">
        <f t="shared" si="1714"/>
        <v/>
      </c>
      <c r="AB2329" s="300" t="str">
        <f t="shared" si="1715"/>
        <v/>
      </c>
      <c r="AC2329" s="300" t="str">
        <f t="shared" si="1716"/>
        <v/>
      </c>
      <c r="AD2329" s="300" t="str">
        <f t="shared" si="1717"/>
        <v/>
      </c>
      <c r="AE2329" s="192" t="str">
        <f t="shared" si="1718"/>
        <v/>
      </c>
      <c r="AF2329" s="192" t="str">
        <f t="shared" si="1719"/>
        <v/>
      </c>
      <c r="AG2329" s="192"/>
      <c r="AJ2329" s="300" t="str">
        <f t="shared" si="1720"/>
        <v/>
      </c>
      <c r="AK2329" s="300" t="str">
        <f t="shared" si="1721"/>
        <v/>
      </c>
      <c r="AL2329" s="300" t="str">
        <f t="shared" si="1722"/>
        <v/>
      </c>
      <c r="AM2329" s="300" t="str">
        <f t="shared" si="1723"/>
        <v/>
      </c>
      <c r="AN2329" s="300" t="str">
        <f t="shared" si="1724"/>
        <v/>
      </c>
      <c r="AO2329" s="300" t="str">
        <f t="shared" si="1725"/>
        <v/>
      </c>
      <c r="AP2329" s="300" t="str">
        <f t="shared" si="1726"/>
        <v/>
      </c>
      <c r="AQ2329" s="300" t="str">
        <f t="shared" si="1727"/>
        <v/>
      </c>
      <c r="AR2329" s="306" t="str">
        <f t="shared" si="1728"/>
        <v/>
      </c>
      <c r="AS2329" s="300" t="str">
        <f t="shared" si="1729"/>
        <v/>
      </c>
      <c r="AT2329" s="300" t="str">
        <f t="shared" si="1730"/>
        <v/>
      </c>
      <c r="AU2329" s="192" t="str">
        <f t="shared" si="1731"/>
        <v>рбс</v>
      </c>
      <c r="AV2329" s="192" t="str">
        <f t="shared" si="1732"/>
        <v>рбс87520705общпро</v>
      </c>
      <c r="AW2329" s="191">
        <f t="shared" si="1733"/>
        <v>0</v>
      </c>
      <c r="AX2329" s="191">
        <f t="shared" si="1734"/>
        <v>0</v>
      </c>
      <c r="AY2329" s="191">
        <f t="shared" si="1735"/>
        <v>0</v>
      </c>
      <c r="AZ2329" s="191">
        <f t="shared" si="1736"/>
        <v>0</v>
      </c>
      <c r="BA2329" s="193">
        <f t="shared" si="1737"/>
        <v>1</v>
      </c>
      <c r="BB2329" s="193">
        <f t="shared" si="1738"/>
        <v>1</v>
      </c>
      <c r="BC2329" s="193">
        <f t="shared" si="1739"/>
        <v>1</v>
      </c>
      <c r="BD2329" s="191">
        <f t="shared" si="1699"/>
        <v>0</v>
      </c>
      <c r="BE2329" s="191">
        <f t="shared" si="1740"/>
        <v>0</v>
      </c>
      <c r="BF2329" s="210">
        <f t="shared" si="1741"/>
        <v>0</v>
      </c>
      <c r="BG2329" s="211">
        <f t="shared" si="1742"/>
        <v>0</v>
      </c>
      <c r="BH2329" s="289"/>
      <c r="BI2329" s="289"/>
      <c r="BL2329" s="233" t="str">
        <f t="shared" si="1743"/>
        <v/>
      </c>
    </row>
    <row r="2330" spans="1:64" ht="12" hidden="1" customHeight="1">
      <c r="A2330" s="333" t="s">
        <v>1454</v>
      </c>
      <c r="B2330" s="381" t="s">
        <v>327</v>
      </c>
      <c r="C2330" s="333" t="s">
        <v>796</v>
      </c>
      <c r="D2330" s="381" t="s">
        <v>316</v>
      </c>
      <c r="E2330" s="381" t="s">
        <v>1451</v>
      </c>
      <c r="F2330" s="381" t="s">
        <v>608</v>
      </c>
      <c r="G2330" s="381" t="s">
        <v>385</v>
      </c>
      <c r="H2330" s="100" t="s">
        <v>653</v>
      </c>
      <c r="I2330" s="381" t="s">
        <v>339</v>
      </c>
      <c r="J2330" s="382">
        <v>2402159.4</v>
      </c>
      <c r="K2330" s="382">
        <v>1335457</v>
      </c>
      <c r="L2330" s="191" t="str">
        <f t="shared" si="1702"/>
        <v>875207050701011007588011121110</v>
      </c>
      <c r="M2330" s="192">
        <f t="array" ref="M2330">IF(COUNT(SEARCH(Удалить_Роспись_КВСР,$B2330)*SEARCH(Удалить_Роспись_ПБС,$C2330)*SEARCH(Удалить_Роспись_КФСР, $D2330)*SEARCH(Удалить_Роспись_КЦСР,$E2330)*SEARCH(Удалить_Роспись_КВР,$F2330)*SEARCH(Удалить_Роспись_ЭК,$H2330)*SEARCH(Удалить_Роспись_КР,$I2330))&gt;0,0,1)</f>
        <v>0</v>
      </c>
      <c r="N2330" s="192">
        <v>0</v>
      </c>
      <c r="O2330" s="192" t="str">
        <f t="shared" si="1703"/>
        <v/>
      </c>
      <c r="P2330" s="192" t="str">
        <f t="shared" si="1744"/>
        <v/>
      </c>
      <c r="Q2330" s="300" t="str">
        <f t="shared" si="1704"/>
        <v/>
      </c>
      <c r="R2330" s="300" t="str">
        <f t="shared" si="1705"/>
        <v/>
      </c>
      <c r="S2330" s="300" t="str">
        <f t="shared" si="1706"/>
        <v/>
      </c>
      <c r="T2330" s="192" t="str">
        <f t="shared" si="1707"/>
        <v/>
      </c>
      <c r="U2330" s="303" t="str">
        <f t="shared" si="1708"/>
        <v/>
      </c>
      <c r="V2330" s="300" t="str">
        <f t="shared" si="1709"/>
        <v/>
      </c>
      <c r="W2330" s="192" t="str">
        <f t="shared" si="1710"/>
        <v/>
      </c>
      <c r="X2330" s="303" t="str">
        <f t="shared" si="1711"/>
        <v/>
      </c>
      <c r="Y2330" s="300" t="str">
        <f t="shared" si="1712"/>
        <v/>
      </c>
      <c r="Z2330" s="300" t="str">
        <f t="shared" si="1713"/>
        <v/>
      </c>
      <c r="AA2330" s="303" t="str">
        <f t="shared" si="1714"/>
        <v/>
      </c>
      <c r="AB2330" s="300" t="str">
        <f t="shared" si="1715"/>
        <v/>
      </c>
      <c r="AC2330" s="300" t="str">
        <f t="shared" si="1716"/>
        <v/>
      </c>
      <c r="AD2330" s="300" t="str">
        <f t="shared" si="1717"/>
        <v/>
      </c>
      <c r="AE2330" s="192" t="str">
        <f t="shared" si="1718"/>
        <v/>
      </c>
      <c r="AF2330" s="192" t="str">
        <f t="shared" si="1719"/>
        <v/>
      </c>
      <c r="AG2330" s="192"/>
      <c r="AJ2330" s="300" t="str">
        <f t="shared" si="1720"/>
        <v/>
      </c>
      <c r="AK2330" s="300" t="str">
        <f t="shared" si="1721"/>
        <v/>
      </c>
      <c r="AL2330" s="300" t="str">
        <f t="shared" si="1722"/>
        <v/>
      </c>
      <c r="AM2330" s="300" t="str">
        <f t="shared" si="1723"/>
        <v/>
      </c>
      <c r="AN2330" s="300" t="str">
        <f t="shared" si="1724"/>
        <v/>
      </c>
      <c r="AO2330" s="300" t="str">
        <f t="shared" si="1725"/>
        <v/>
      </c>
      <c r="AP2330" s="300" t="str">
        <f t="shared" si="1726"/>
        <v/>
      </c>
      <c r="AQ2330" s="300" t="str">
        <f t="shared" si="1727"/>
        <v/>
      </c>
      <c r="AR2330" s="306" t="str">
        <f t="shared" si="1728"/>
        <v/>
      </c>
      <c r="AS2330" s="300" t="str">
        <f t="shared" si="1729"/>
        <v/>
      </c>
      <c r="AT2330" s="300" t="str">
        <f t="shared" si="1730"/>
        <v/>
      </c>
      <c r="AU2330" s="192" t="str">
        <f t="shared" si="1731"/>
        <v>рбс</v>
      </c>
      <c r="AV2330" s="192" t="str">
        <f t="shared" si="1732"/>
        <v>рбс87520705общопл</v>
      </c>
      <c r="AW2330" s="191">
        <f t="shared" si="1733"/>
        <v>0</v>
      </c>
      <c r="AX2330" s="191">
        <f t="shared" si="1734"/>
        <v>0</v>
      </c>
      <c r="AY2330" s="191">
        <f t="shared" si="1735"/>
        <v>0</v>
      </c>
      <c r="AZ2330" s="191">
        <f t="shared" si="1736"/>
        <v>0</v>
      </c>
      <c r="BA2330" s="193">
        <f t="shared" si="1737"/>
        <v>1</v>
      </c>
      <c r="BB2330" s="193">
        <f t="shared" si="1738"/>
        <v>1</v>
      </c>
      <c r="BC2330" s="193">
        <f t="shared" si="1739"/>
        <v>1</v>
      </c>
      <c r="BD2330" s="191">
        <f t="shared" si="1699"/>
        <v>0</v>
      </c>
      <c r="BE2330" s="191">
        <f t="shared" si="1740"/>
        <v>0</v>
      </c>
      <c r="BF2330" s="210">
        <f t="shared" si="1741"/>
        <v>0</v>
      </c>
      <c r="BG2330" s="211">
        <f t="shared" si="1742"/>
        <v>0</v>
      </c>
      <c r="BH2330" s="289"/>
      <c r="BI2330" s="289"/>
      <c r="BL2330" s="233" t="str">
        <f t="shared" si="1743"/>
        <v/>
      </c>
    </row>
    <row r="2331" spans="1:64" ht="12" hidden="1" customHeight="1">
      <c r="A2331" s="333" t="s">
        <v>1454</v>
      </c>
      <c r="B2331" s="381" t="s">
        <v>327</v>
      </c>
      <c r="C2331" s="333" t="s">
        <v>796</v>
      </c>
      <c r="D2331" s="381" t="s">
        <v>316</v>
      </c>
      <c r="E2331" s="381" t="s">
        <v>1451</v>
      </c>
      <c r="F2331" s="381" t="s">
        <v>589</v>
      </c>
      <c r="G2331" s="381" t="s">
        <v>386</v>
      </c>
      <c r="H2331" s="100" t="s">
        <v>653</v>
      </c>
      <c r="I2331" s="381" t="s">
        <v>339</v>
      </c>
      <c r="J2331" s="382">
        <v>15750</v>
      </c>
      <c r="K2331" s="382">
        <v>0</v>
      </c>
      <c r="L2331" s="191" t="str">
        <f t="shared" si="1702"/>
        <v>875207050701011007588011221210</v>
      </c>
      <c r="M2331" s="192">
        <f t="array" ref="M2331">IF(COUNT(SEARCH(Удалить_Роспись_КВСР,$B2331)*SEARCH(Удалить_Роспись_ПБС,$C2331)*SEARCH(Удалить_Роспись_КФСР, $D2331)*SEARCH(Удалить_Роспись_КЦСР,$E2331)*SEARCH(Удалить_Роспись_КВР,$F2331)*SEARCH(Удалить_Роспись_ЭК,$H2331)*SEARCH(Удалить_Роспись_КР,$I2331))&gt;0,0,1)</f>
        <v>0</v>
      </c>
      <c r="N2331" s="192">
        <v>0</v>
      </c>
      <c r="O2331" s="192" t="str">
        <f t="shared" si="1703"/>
        <v/>
      </c>
      <c r="P2331" s="192" t="str">
        <f t="shared" si="1744"/>
        <v/>
      </c>
      <c r="Q2331" s="300" t="str">
        <f t="shared" si="1704"/>
        <v/>
      </c>
      <c r="R2331" s="300" t="str">
        <f t="shared" si="1705"/>
        <v/>
      </c>
      <c r="S2331" s="300" t="str">
        <f t="shared" si="1706"/>
        <v/>
      </c>
      <c r="T2331" s="192" t="str">
        <f t="shared" si="1707"/>
        <v/>
      </c>
      <c r="U2331" s="303" t="str">
        <f t="shared" si="1708"/>
        <v/>
      </c>
      <c r="V2331" s="300" t="str">
        <f t="shared" si="1709"/>
        <v/>
      </c>
      <c r="W2331" s="192" t="str">
        <f t="shared" si="1710"/>
        <v/>
      </c>
      <c r="X2331" s="303" t="str">
        <f t="shared" si="1711"/>
        <v/>
      </c>
      <c r="Y2331" s="300" t="str">
        <f t="shared" si="1712"/>
        <v/>
      </c>
      <c r="Z2331" s="300" t="str">
        <f t="shared" si="1713"/>
        <v/>
      </c>
      <c r="AA2331" s="303" t="str">
        <f t="shared" si="1714"/>
        <v/>
      </c>
      <c r="AB2331" s="300" t="str">
        <f t="shared" si="1715"/>
        <v/>
      </c>
      <c r="AC2331" s="300" t="str">
        <f t="shared" si="1716"/>
        <v/>
      </c>
      <c r="AD2331" s="300" t="str">
        <f t="shared" si="1717"/>
        <v/>
      </c>
      <c r="AE2331" s="192" t="str">
        <f t="shared" si="1718"/>
        <v/>
      </c>
      <c r="AF2331" s="192" t="str">
        <f t="shared" si="1719"/>
        <v/>
      </c>
      <c r="AG2331" s="192"/>
      <c r="AJ2331" s="300" t="str">
        <f t="shared" si="1720"/>
        <v/>
      </c>
      <c r="AK2331" s="300" t="str">
        <f t="shared" si="1721"/>
        <v/>
      </c>
      <c r="AL2331" s="300" t="str">
        <f t="shared" si="1722"/>
        <v/>
      </c>
      <c r="AM2331" s="300" t="str">
        <f t="shared" si="1723"/>
        <v/>
      </c>
      <c r="AN2331" s="300" t="str">
        <f t="shared" si="1724"/>
        <v/>
      </c>
      <c r="AO2331" s="300" t="str">
        <f t="shared" si="1725"/>
        <v/>
      </c>
      <c r="AP2331" s="300" t="str">
        <f t="shared" si="1726"/>
        <v/>
      </c>
      <c r="AQ2331" s="300" t="str">
        <f t="shared" si="1727"/>
        <v/>
      </c>
      <c r="AR2331" s="306" t="str">
        <f t="shared" si="1728"/>
        <v/>
      </c>
      <c r="AS2331" s="300" t="str">
        <f t="shared" si="1729"/>
        <v/>
      </c>
      <c r="AT2331" s="300" t="str">
        <f t="shared" si="1730"/>
        <v/>
      </c>
      <c r="AU2331" s="192" t="str">
        <f t="shared" si="1731"/>
        <v>рбс</v>
      </c>
      <c r="AV2331" s="192" t="str">
        <f t="shared" si="1732"/>
        <v>рбс87520705общпро</v>
      </c>
      <c r="AW2331" s="191">
        <f t="shared" si="1733"/>
        <v>0</v>
      </c>
      <c r="AX2331" s="191">
        <f t="shared" si="1734"/>
        <v>0</v>
      </c>
      <c r="AY2331" s="191">
        <f t="shared" si="1735"/>
        <v>0</v>
      </c>
      <c r="AZ2331" s="191">
        <f t="shared" si="1736"/>
        <v>0</v>
      </c>
      <c r="BA2331" s="193">
        <f t="shared" si="1737"/>
        <v>1</v>
      </c>
      <c r="BB2331" s="193">
        <f t="shared" si="1738"/>
        <v>1</v>
      </c>
      <c r="BC2331" s="193">
        <f t="shared" si="1739"/>
        <v>1</v>
      </c>
      <c r="BD2331" s="191">
        <f t="shared" si="1699"/>
        <v>0</v>
      </c>
      <c r="BE2331" s="191">
        <f t="shared" si="1740"/>
        <v>0</v>
      </c>
      <c r="BF2331" s="210">
        <f t="shared" si="1741"/>
        <v>0</v>
      </c>
      <c r="BG2331" s="211">
        <f t="shared" si="1742"/>
        <v>0</v>
      </c>
      <c r="BH2331" s="289"/>
      <c r="BI2331" s="289"/>
      <c r="BJ2331" s="228"/>
      <c r="BK2331" s="228"/>
      <c r="BL2331" s="233" t="str">
        <f t="shared" si="1743"/>
        <v/>
      </c>
    </row>
    <row r="2332" spans="1:64" ht="12" hidden="1" customHeight="1">
      <c r="A2332" s="333" t="s">
        <v>1454</v>
      </c>
      <c r="B2332" s="381" t="s">
        <v>327</v>
      </c>
      <c r="C2332" s="333" t="s">
        <v>796</v>
      </c>
      <c r="D2332" s="381" t="s">
        <v>316</v>
      </c>
      <c r="E2332" s="381" t="s">
        <v>1451</v>
      </c>
      <c r="F2332" s="381" t="s">
        <v>902</v>
      </c>
      <c r="G2332" s="381" t="s">
        <v>387</v>
      </c>
      <c r="H2332" s="100" t="s">
        <v>653</v>
      </c>
      <c r="I2332" s="381" t="s">
        <v>339</v>
      </c>
      <c r="J2332" s="382">
        <v>721052.14</v>
      </c>
      <c r="K2332" s="382">
        <v>421459.86</v>
      </c>
      <c r="L2332" s="191" t="str">
        <f t="shared" si="1702"/>
        <v>875207050701011007588011921310</v>
      </c>
      <c r="M2332" s="192">
        <f t="array" ref="M2332">IF(COUNT(SEARCH(Удалить_Роспись_КВСР,$B2332)*SEARCH(Удалить_Роспись_ПБС,$C2332)*SEARCH(Удалить_Роспись_КФСР, $D2332)*SEARCH(Удалить_Роспись_КЦСР,$E2332)*SEARCH(Удалить_Роспись_КВР,$F2332)*SEARCH(Удалить_Роспись_ЭК,$H2332)*SEARCH(Удалить_Роспись_КР,$I2332))&gt;0,0,1)</f>
        <v>0</v>
      </c>
      <c r="N2332" s="192">
        <v>0</v>
      </c>
      <c r="O2332" s="192" t="str">
        <f t="shared" si="1703"/>
        <v/>
      </c>
      <c r="P2332" s="192" t="str">
        <f t="shared" si="1744"/>
        <v/>
      </c>
      <c r="Q2332" s="300" t="str">
        <f t="shared" si="1704"/>
        <v/>
      </c>
      <c r="R2332" s="300" t="str">
        <f t="shared" si="1705"/>
        <v/>
      </c>
      <c r="S2332" s="300" t="str">
        <f t="shared" si="1706"/>
        <v/>
      </c>
      <c r="T2332" s="192" t="str">
        <f t="shared" si="1707"/>
        <v/>
      </c>
      <c r="U2332" s="303" t="str">
        <f t="shared" si="1708"/>
        <v/>
      </c>
      <c r="V2332" s="300" t="str">
        <f t="shared" si="1709"/>
        <v/>
      </c>
      <c r="W2332" s="192" t="str">
        <f t="shared" si="1710"/>
        <v/>
      </c>
      <c r="X2332" s="303" t="str">
        <f t="shared" si="1711"/>
        <v/>
      </c>
      <c r="Y2332" s="300" t="str">
        <f t="shared" si="1712"/>
        <v/>
      </c>
      <c r="Z2332" s="300" t="str">
        <f t="shared" si="1713"/>
        <v/>
      </c>
      <c r="AA2332" s="303" t="str">
        <f t="shared" si="1714"/>
        <v/>
      </c>
      <c r="AB2332" s="300" t="str">
        <f t="shared" si="1715"/>
        <v/>
      </c>
      <c r="AC2332" s="300" t="str">
        <f t="shared" si="1716"/>
        <v/>
      </c>
      <c r="AD2332" s="300" t="str">
        <f t="shared" si="1717"/>
        <v/>
      </c>
      <c r="AE2332" s="192" t="str">
        <f t="shared" si="1718"/>
        <v/>
      </c>
      <c r="AF2332" s="192" t="str">
        <f t="shared" si="1719"/>
        <v/>
      </c>
      <c r="AG2332" s="192"/>
      <c r="AJ2332" s="300" t="str">
        <f t="shared" si="1720"/>
        <v/>
      </c>
      <c r="AK2332" s="300" t="str">
        <f t="shared" si="1721"/>
        <v/>
      </c>
      <c r="AL2332" s="300" t="str">
        <f t="shared" si="1722"/>
        <v/>
      </c>
      <c r="AM2332" s="300" t="str">
        <f t="shared" si="1723"/>
        <v/>
      </c>
      <c r="AN2332" s="300" t="str">
        <f t="shared" si="1724"/>
        <v/>
      </c>
      <c r="AO2332" s="300" t="str">
        <f t="shared" si="1725"/>
        <v/>
      </c>
      <c r="AP2332" s="300" t="str">
        <f t="shared" si="1726"/>
        <v/>
      </c>
      <c r="AQ2332" s="300" t="str">
        <f t="shared" si="1727"/>
        <v/>
      </c>
      <c r="AR2332" s="306" t="str">
        <f t="shared" si="1728"/>
        <v/>
      </c>
      <c r="AS2332" s="300" t="str">
        <f t="shared" si="1729"/>
        <v/>
      </c>
      <c r="AT2332" s="300" t="str">
        <f t="shared" si="1730"/>
        <v/>
      </c>
      <c r="AU2332" s="192" t="str">
        <f t="shared" si="1731"/>
        <v>рбс</v>
      </c>
      <c r="AV2332" s="192" t="str">
        <f t="shared" si="1732"/>
        <v>рбс87520705общопл</v>
      </c>
      <c r="AW2332" s="191">
        <f t="shared" si="1733"/>
        <v>0</v>
      </c>
      <c r="AX2332" s="191">
        <f t="shared" si="1734"/>
        <v>0</v>
      </c>
      <c r="AY2332" s="191">
        <f t="shared" si="1735"/>
        <v>0</v>
      </c>
      <c r="AZ2332" s="191">
        <f t="shared" si="1736"/>
        <v>0</v>
      </c>
      <c r="BA2332" s="193">
        <f t="shared" si="1737"/>
        <v>1</v>
      </c>
      <c r="BB2332" s="193">
        <f t="shared" si="1738"/>
        <v>1</v>
      </c>
      <c r="BC2332" s="193">
        <f t="shared" si="1739"/>
        <v>1</v>
      </c>
      <c r="BD2332" s="191">
        <f t="shared" si="1699"/>
        <v>0</v>
      </c>
      <c r="BE2332" s="191">
        <f t="shared" si="1740"/>
        <v>0</v>
      </c>
      <c r="BF2332" s="210">
        <f t="shared" si="1741"/>
        <v>0</v>
      </c>
      <c r="BG2332" s="211">
        <f t="shared" si="1742"/>
        <v>0</v>
      </c>
      <c r="BH2332" s="289"/>
      <c r="BI2332" s="289"/>
      <c r="BL2332" s="233" t="str">
        <f t="shared" si="1743"/>
        <v/>
      </c>
    </row>
    <row r="2333" spans="1:64" ht="12" hidden="1" customHeight="1">
      <c r="A2333" s="333" t="s">
        <v>1454</v>
      </c>
      <c r="B2333" s="381" t="s">
        <v>327</v>
      </c>
      <c r="C2333" s="333" t="s">
        <v>796</v>
      </c>
      <c r="D2333" s="381" t="s">
        <v>316</v>
      </c>
      <c r="E2333" s="381" t="s">
        <v>1451</v>
      </c>
      <c r="F2333" s="381" t="s">
        <v>586</v>
      </c>
      <c r="G2333" s="381" t="s">
        <v>391</v>
      </c>
      <c r="H2333" s="100" t="s">
        <v>653</v>
      </c>
      <c r="I2333" s="381" t="s">
        <v>339</v>
      </c>
      <c r="J2333" s="382">
        <v>36000</v>
      </c>
      <c r="K2333" s="382">
        <v>8000</v>
      </c>
      <c r="L2333" s="191" t="str">
        <f t="shared" si="1702"/>
        <v>875207050701011007588024422110</v>
      </c>
      <c r="M2333" s="192">
        <f t="array" ref="M2333">IF(COUNT(SEARCH(Удалить_Роспись_КВСР,$B2333)*SEARCH(Удалить_Роспись_ПБС,$C2333)*SEARCH(Удалить_Роспись_КФСР, $D2333)*SEARCH(Удалить_Роспись_КЦСР,$E2333)*SEARCH(Удалить_Роспись_КВР,$F2333)*SEARCH(Удалить_Роспись_ЭК,$H2333)*SEARCH(Удалить_Роспись_КР,$I2333))&gt;0,0,1)</f>
        <v>0</v>
      </c>
      <c r="N2333" s="192">
        <v>0</v>
      </c>
      <c r="O2333" s="192" t="str">
        <f t="shared" si="1703"/>
        <v/>
      </c>
      <c r="P2333" s="192" t="str">
        <f t="shared" si="1744"/>
        <v/>
      </c>
      <c r="Q2333" s="300" t="str">
        <f t="shared" si="1704"/>
        <v/>
      </c>
      <c r="R2333" s="300" t="str">
        <f t="shared" si="1705"/>
        <v/>
      </c>
      <c r="S2333" s="300" t="str">
        <f t="shared" si="1706"/>
        <v/>
      </c>
      <c r="T2333" s="192" t="str">
        <f t="shared" si="1707"/>
        <v/>
      </c>
      <c r="U2333" s="303" t="str">
        <f t="shared" si="1708"/>
        <v/>
      </c>
      <c r="V2333" s="300" t="str">
        <f t="shared" si="1709"/>
        <v/>
      </c>
      <c r="W2333" s="192" t="str">
        <f t="shared" si="1710"/>
        <v/>
      </c>
      <c r="X2333" s="303" t="str">
        <f t="shared" si="1711"/>
        <v/>
      </c>
      <c r="Y2333" s="300" t="str">
        <f t="shared" si="1712"/>
        <v/>
      </c>
      <c r="Z2333" s="300" t="str">
        <f t="shared" si="1713"/>
        <v/>
      </c>
      <c r="AA2333" s="303" t="str">
        <f t="shared" si="1714"/>
        <v/>
      </c>
      <c r="AB2333" s="300" t="str">
        <f t="shared" si="1715"/>
        <v/>
      </c>
      <c r="AC2333" s="300" t="str">
        <f t="shared" si="1716"/>
        <v/>
      </c>
      <c r="AD2333" s="300" t="str">
        <f t="shared" si="1717"/>
        <v/>
      </c>
      <c r="AE2333" s="192" t="str">
        <f t="shared" si="1718"/>
        <v/>
      </c>
      <c r="AF2333" s="192" t="str">
        <f t="shared" si="1719"/>
        <v/>
      </c>
      <c r="AG2333" s="192"/>
      <c r="AJ2333" s="300" t="str">
        <f t="shared" si="1720"/>
        <v/>
      </c>
      <c r="AK2333" s="300" t="str">
        <f t="shared" si="1721"/>
        <v/>
      </c>
      <c r="AL2333" s="300" t="str">
        <f t="shared" si="1722"/>
        <v/>
      </c>
      <c r="AM2333" s="300" t="str">
        <f t="shared" si="1723"/>
        <v/>
      </c>
      <c r="AN2333" s="300" t="str">
        <f t="shared" si="1724"/>
        <v/>
      </c>
      <c r="AO2333" s="300" t="str">
        <f t="shared" si="1725"/>
        <v/>
      </c>
      <c r="AP2333" s="300" t="str">
        <f t="shared" si="1726"/>
        <v/>
      </c>
      <c r="AQ2333" s="300" t="str">
        <f t="shared" si="1727"/>
        <v/>
      </c>
      <c r="AR2333" s="306" t="str">
        <f t="shared" si="1728"/>
        <v/>
      </c>
      <c r="AS2333" s="300" t="str">
        <f t="shared" si="1729"/>
        <v/>
      </c>
      <c r="AT2333" s="300" t="str">
        <f t="shared" si="1730"/>
        <v/>
      </c>
      <c r="AU2333" s="192" t="str">
        <f t="shared" si="1731"/>
        <v>рбс</v>
      </c>
      <c r="AV2333" s="192" t="str">
        <f t="shared" si="1732"/>
        <v>рбс87520705общпро</v>
      </c>
      <c r="AW2333" s="191">
        <f t="shared" si="1733"/>
        <v>0</v>
      </c>
      <c r="AX2333" s="191">
        <f t="shared" si="1734"/>
        <v>0</v>
      </c>
      <c r="AY2333" s="191">
        <f t="shared" si="1735"/>
        <v>0</v>
      </c>
      <c r="AZ2333" s="191">
        <f t="shared" si="1736"/>
        <v>0</v>
      </c>
      <c r="BA2333" s="193">
        <f t="shared" si="1737"/>
        <v>1</v>
      </c>
      <c r="BB2333" s="193">
        <f t="shared" si="1738"/>
        <v>1</v>
      </c>
      <c r="BC2333" s="193">
        <f t="shared" si="1739"/>
        <v>1</v>
      </c>
      <c r="BD2333" s="191">
        <f t="shared" si="1699"/>
        <v>0</v>
      </c>
      <c r="BE2333" s="191">
        <f t="shared" si="1740"/>
        <v>0</v>
      </c>
      <c r="BF2333" s="210">
        <f t="shared" si="1741"/>
        <v>0</v>
      </c>
      <c r="BG2333" s="211">
        <f t="shared" si="1742"/>
        <v>0</v>
      </c>
      <c r="BH2333" s="289"/>
      <c r="BI2333" s="289"/>
      <c r="BL2333" s="233" t="str">
        <f t="shared" si="1743"/>
        <v/>
      </c>
    </row>
    <row r="2334" spans="1:64" ht="12" hidden="1" customHeight="1">
      <c r="A2334" s="333" t="s">
        <v>1454</v>
      </c>
      <c r="B2334" s="381" t="s">
        <v>327</v>
      </c>
      <c r="C2334" s="333" t="s">
        <v>796</v>
      </c>
      <c r="D2334" s="381" t="s">
        <v>316</v>
      </c>
      <c r="E2334" s="381" t="s">
        <v>1451</v>
      </c>
      <c r="F2334" s="381" t="s">
        <v>586</v>
      </c>
      <c r="G2334" s="381" t="s">
        <v>394</v>
      </c>
      <c r="H2334" s="100" t="s">
        <v>653</v>
      </c>
      <c r="I2334" s="381" t="s">
        <v>339</v>
      </c>
      <c r="J2334" s="382">
        <v>11000</v>
      </c>
      <c r="K2334" s="382">
        <v>530</v>
      </c>
      <c r="L2334" s="191" t="str">
        <f t="shared" si="1702"/>
        <v>875207050701011007588024422510</v>
      </c>
      <c r="M2334" s="192">
        <f t="array" ref="M2334">IF(COUNT(SEARCH(Удалить_Роспись_КВСР,$B2334)*SEARCH(Удалить_Роспись_ПБС,$C2334)*SEARCH(Удалить_Роспись_КФСР, $D2334)*SEARCH(Удалить_Роспись_КЦСР,$E2334)*SEARCH(Удалить_Роспись_КВР,$F2334)*SEARCH(Удалить_Роспись_ЭК,$H2334)*SEARCH(Удалить_Роспись_КР,$I2334))&gt;0,0,1)</f>
        <v>0</v>
      </c>
      <c r="N2334" s="192">
        <v>0</v>
      </c>
      <c r="O2334" s="192" t="str">
        <f t="shared" si="1703"/>
        <v/>
      </c>
      <c r="P2334" s="192" t="str">
        <f t="shared" si="1744"/>
        <v/>
      </c>
      <c r="Q2334" s="300" t="str">
        <f t="shared" si="1704"/>
        <v/>
      </c>
      <c r="R2334" s="300" t="str">
        <f t="shared" si="1705"/>
        <v/>
      </c>
      <c r="S2334" s="300" t="str">
        <f t="shared" si="1706"/>
        <v/>
      </c>
      <c r="T2334" s="192" t="str">
        <f t="shared" si="1707"/>
        <v/>
      </c>
      <c r="U2334" s="303" t="str">
        <f t="shared" si="1708"/>
        <v/>
      </c>
      <c r="V2334" s="300" t="str">
        <f t="shared" si="1709"/>
        <v/>
      </c>
      <c r="W2334" s="192" t="str">
        <f t="shared" si="1710"/>
        <v/>
      </c>
      <c r="X2334" s="303" t="str">
        <f t="shared" si="1711"/>
        <v/>
      </c>
      <c r="Y2334" s="300" t="str">
        <f t="shared" si="1712"/>
        <v/>
      </c>
      <c r="Z2334" s="300" t="str">
        <f t="shared" si="1713"/>
        <v/>
      </c>
      <c r="AA2334" s="303" t="str">
        <f t="shared" si="1714"/>
        <v/>
      </c>
      <c r="AB2334" s="300" t="str">
        <f t="shared" si="1715"/>
        <v/>
      </c>
      <c r="AC2334" s="300" t="str">
        <f t="shared" si="1716"/>
        <v/>
      </c>
      <c r="AD2334" s="300" t="str">
        <f t="shared" si="1717"/>
        <v/>
      </c>
      <c r="AE2334" s="192" t="str">
        <f t="shared" si="1718"/>
        <v/>
      </c>
      <c r="AF2334" s="192" t="str">
        <f t="shared" si="1719"/>
        <v/>
      </c>
      <c r="AG2334" s="192"/>
      <c r="AJ2334" s="300" t="str">
        <f t="shared" si="1720"/>
        <v/>
      </c>
      <c r="AK2334" s="300" t="str">
        <f t="shared" si="1721"/>
        <v/>
      </c>
      <c r="AL2334" s="300" t="str">
        <f t="shared" si="1722"/>
        <v/>
      </c>
      <c r="AM2334" s="300" t="str">
        <f t="shared" si="1723"/>
        <v/>
      </c>
      <c r="AN2334" s="300" t="str">
        <f t="shared" si="1724"/>
        <v/>
      </c>
      <c r="AO2334" s="300" t="str">
        <f t="shared" si="1725"/>
        <v/>
      </c>
      <c r="AP2334" s="300" t="str">
        <f t="shared" si="1726"/>
        <v/>
      </c>
      <c r="AQ2334" s="300" t="str">
        <f t="shared" si="1727"/>
        <v/>
      </c>
      <c r="AR2334" s="306" t="str">
        <f t="shared" si="1728"/>
        <v/>
      </c>
      <c r="AS2334" s="300" t="str">
        <f t="shared" si="1729"/>
        <v/>
      </c>
      <c r="AT2334" s="300" t="str">
        <f t="shared" si="1730"/>
        <v/>
      </c>
      <c r="AU2334" s="192" t="str">
        <f t="shared" si="1731"/>
        <v>рбс</v>
      </c>
      <c r="AV2334" s="192" t="str">
        <f t="shared" si="1732"/>
        <v>рбс87520705общпро</v>
      </c>
      <c r="AW2334" s="191">
        <f t="shared" si="1733"/>
        <v>0</v>
      </c>
      <c r="AX2334" s="191">
        <f t="shared" si="1734"/>
        <v>0</v>
      </c>
      <c r="AY2334" s="191">
        <f t="shared" si="1735"/>
        <v>0</v>
      </c>
      <c r="AZ2334" s="191">
        <f t="shared" si="1736"/>
        <v>0</v>
      </c>
      <c r="BA2334" s="193">
        <f t="shared" si="1737"/>
        <v>1</v>
      </c>
      <c r="BB2334" s="193">
        <f t="shared" si="1738"/>
        <v>1</v>
      </c>
      <c r="BC2334" s="193">
        <f t="shared" si="1739"/>
        <v>1</v>
      </c>
      <c r="BD2334" s="191">
        <f t="shared" si="1699"/>
        <v>0</v>
      </c>
      <c r="BE2334" s="191">
        <f t="shared" si="1740"/>
        <v>0</v>
      </c>
      <c r="BF2334" s="210">
        <f t="shared" si="1741"/>
        <v>0</v>
      </c>
      <c r="BG2334" s="211">
        <f t="shared" si="1742"/>
        <v>0</v>
      </c>
      <c r="BH2334" s="289"/>
      <c r="BI2334" s="289"/>
      <c r="BL2334" s="233" t="str">
        <f t="shared" si="1743"/>
        <v/>
      </c>
    </row>
    <row r="2335" spans="1:64" ht="12" hidden="1" customHeight="1">
      <c r="A2335" s="333" t="s">
        <v>1454</v>
      </c>
      <c r="B2335" s="381" t="s">
        <v>327</v>
      </c>
      <c r="C2335" s="333" t="s">
        <v>796</v>
      </c>
      <c r="D2335" s="381" t="s">
        <v>316</v>
      </c>
      <c r="E2335" s="381" t="s">
        <v>1451</v>
      </c>
      <c r="F2335" s="381" t="s">
        <v>586</v>
      </c>
      <c r="G2335" s="381" t="s">
        <v>389</v>
      </c>
      <c r="H2335" s="100" t="s">
        <v>653</v>
      </c>
      <c r="I2335" s="381" t="s">
        <v>339</v>
      </c>
      <c r="J2335" s="382">
        <v>54000</v>
      </c>
      <c r="K2335" s="382">
        <v>8323.81</v>
      </c>
      <c r="L2335" s="191" t="str">
        <f t="shared" si="1702"/>
        <v>875207050701011007588024422610</v>
      </c>
      <c r="M2335" s="192">
        <f t="array" ref="M2335">IF(COUNT(SEARCH(Удалить_Роспись_КВСР,$B2335)*SEARCH(Удалить_Роспись_ПБС,$C2335)*SEARCH(Удалить_Роспись_КФСР, $D2335)*SEARCH(Удалить_Роспись_КЦСР,$E2335)*SEARCH(Удалить_Роспись_КВР,$F2335)*SEARCH(Удалить_Роспись_ЭК,$H2335)*SEARCH(Удалить_Роспись_КР,$I2335))&gt;0,0,1)</f>
        <v>0</v>
      </c>
      <c r="N2335" s="192">
        <v>0</v>
      </c>
      <c r="O2335" s="192" t="str">
        <f t="shared" si="1703"/>
        <v/>
      </c>
      <c r="P2335" s="192" t="str">
        <f t="shared" si="1744"/>
        <v/>
      </c>
      <c r="Q2335" s="300" t="str">
        <f t="shared" si="1704"/>
        <v/>
      </c>
      <c r="R2335" s="300" t="str">
        <f t="shared" si="1705"/>
        <v/>
      </c>
      <c r="S2335" s="300" t="str">
        <f t="shared" si="1706"/>
        <v/>
      </c>
      <c r="T2335" s="192" t="str">
        <f t="shared" si="1707"/>
        <v/>
      </c>
      <c r="U2335" s="303" t="str">
        <f t="shared" si="1708"/>
        <v/>
      </c>
      <c r="V2335" s="300" t="str">
        <f t="shared" si="1709"/>
        <v/>
      </c>
      <c r="W2335" s="192" t="str">
        <f t="shared" si="1710"/>
        <v/>
      </c>
      <c r="X2335" s="303" t="str">
        <f t="shared" si="1711"/>
        <v/>
      </c>
      <c r="Y2335" s="300" t="str">
        <f t="shared" si="1712"/>
        <v/>
      </c>
      <c r="Z2335" s="300" t="str">
        <f t="shared" si="1713"/>
        <v/>
      </c>
      <c r="AA2335" s="303" t="str">
        <f t="shared" si="1714"/>
        <v/>
      </c>
      <c r="AB2335" s="300" t="str">
        <f t="shared" si="1715"/>
        <v/>
      </c>
      <c r="AC2335" s="300" t="str">
        <f t="shared" si="1716"/>
        <v/>
      </c>
      <c r="AD2335" s="300" t="str">
        <f t="shared" si="1717"/>
        <v/>
      </c>
      <c r="AE2335" s="192" t="str">
        <f t="shared" si="1718"/>
        <v/>
      </c>
      <c r="AF2335" s="192" t="str">
        <f t="shared" si="1719"/>
        <v/>
      </c>
      <c r="AG2335" s="192"/>
      <c r="AJ2335" s="300" t="str">
        <f t="shared" si="1720"/>
        <v/>
      </c>
      <c r="AK2335" s="300" t="str">
        <f t="shared" si="1721"/>
        <v/>
      </c>
      <c r="AL2335" s="300" t="str">
        <f t="shared" si="1722"/>
        <v/>
      </c>
      <c r="AM2335" s="300" t="str">
        <f t="shared" si="1723"/>
        <v/>
      </c>
      <c r="AN2335" s="300" t="str">
        <f t="shared" si="1724"/>
        <v/>
      </c>
      <c r="AO2335" s="300" t="str">
        <f t="shared" si="1725"/>
        <v/>
      </c>
      <c r="AP2335" s="300" t="str">
        <f t="shared" si="1726"/>
        <v/>
      </c>
      <c r="AQ2335" s="300" t="str">
        <f t="shared" si="1727"/>
        <v/>
      </c>
      <c r="AR2335" s="306" t="str">
        <f t="shared" si="1728"/>
        <v/>
      </c>
      <c r="AS2335" s="300" t="str">
        <f t="shared" si="1729"/>
        <v/>
      </c>
      <c r="AT2335" s="300" t="str">
        <f t="shared" si="1730"/>
        <v/>
      </c>
      <c r="AU2335" s="192" t="str">
        <f t="shared" si="1731"/>
        <v>рбс</v>
      </c>
      <c r="AV2335" s="192" t="str">
        <f t="shared" si="1732"/>
        <v>рбс87520705общпро</v>
      </c>
      <c r="AW2335" s="191">
        <f t="shared" si="1733"/>
        <v>0</v>
      </c>
      <c r="AX2335" s="191">
        <f t="shared" si="1734"/>
        <v>0</v>
      </c>
      <c r="AY2335" s="191">
        <f t="shared" si="1735"/>
        <v>0</v>
      </c>
      <c r="AZ2335" s="191">
        <f t="shared" si="1736"/>
        <v>0</v>
      </c>
      <c r="BA2335" s="193">
        <f t="shared" si="1737"/>
        <v>1</v>
      </c>
      <c r="BB2335" s="193">
        <f t="shared" si="1738"/>
        <v>1</v>
      </c>
      <c r="BC2335" s="193">
        <f t="shared" si="1739"/>
        <v>1</v>
      </c>
      <c r="BD2335" s="191">
        <f t="shared" si="1699"/>
        <v>0</v>
      </c>
      <c r="BE2335" s="191">
        <f t="shared" si="1740"/>
        <v>0</v>
      </c>
      <c r="BF2335" s="210">
        <f t="shared" si="1741"/>
        <v>0</v>
      </c>
      <c r="BG2335" s="211">
        <f t="shared" si="1742"/>
        <v>0</v>
      </c>
      <c r="BH2335" s="289"/>
      <c r="BI2335" s="289"/>
      <c r="BL2335" s="233" t="str">
        <f t="shared" si="1743"/>
        <v/>
      </c>
    </row>
    <row r="2336" spans="1:64" ht="12" hidden="1" customHeight="1">
      <c r="A2336" s="333" t="s">
        <v>1454</v>
      </c>
      <c r="B2336" s="381" t="s">
        <v>327</v>
      </c>
      <c r="C2336" s="333" t="s">
        <v>796</v>
      </c>
      <c r="D2336" s="381" t="s">
        <v>316</v>
      </c>
      <c r="E2336" s="381" t="s">
        <v>1451</v>
      </c>
      <c r="F2336" s="381" t="s">
        <v>586</v>
      </c>
      <c r="G2336" s="381" t="s">
        <v>407</v>
      </c>
      <c r="H2336" s="100" t="s">
        <v>653</v>
      </c>
      <c r="I2336" s="381" t="s">
        <v>339</v>
      </c>
      <c r="J2336" s="382">
        <v>285000</v>
      </c>
      <c r="K2336" s="382">
        <v>0</v>
      </c>
      <c r="L2336" s="191" t="str">
        <f t="shared" si="1702"/>
        <v>875207050701011007588024431010</v>
      </c>
      <c r="M2336" s="192">
        <f t="array" ref="M2336">IF(COUNT(SEARCH(Удалить_Роспись_КВСР,$B2336)*SEARCH(Удалить_Роспись_ПБС,$C2336)*SEARCH(Удалить_Роспись_КФСР, $D2336)*SEARCH(Удалить_Роспись_КЦСР,$E2336)*SEARCH(Удалить_Роспись_КВР,$F2336)*SEARCH(Удалить_Роспись_ЭК,$H2336)*SEARCH(Удалить_Роспись_КР,$I2336))&gt;0,0,1)</f>
        <v>0</v>
      </c>
      <c r="N2336" s="192">
        <v>0</v>
      </c>
      <c r="O2336" s="192" t="str">
        <f t="shared" si="1703"/>
        <v/>
      </c>
      <c r="P2336" s="192" t="str">
        <f t="shared" si="1744"/>
        <v/>
      </c>
      <c r="Q2336" s="300" t="str">
        <f t="shared" si="1704"/>
        <v/>
      </c>
      <c r="R2336" s="300" t="str">
        <f t="shared" si="1705"/>
        <v/>
      </c>
      <c r="S2336" s="300" t="str">
        <f t="shared" si="1706"/>
        <v/>
      </c>
      <c r="T2336" s="192" t="str">
        <f t="shared" si="1707"/>
        <v/>
      </c>
      <c r="U2336" s="303" t="str">
        <f t="shared" si="1708"/>
        <v/>
      </c>
      <c r="V2336" s="300" t="str">
        <f t="shared" si="1709"/>
        <v/>
      </c>
      <c r="W2336" s="192" t="str">
        <f t="shared" si="1710"/>
        <v/>
      </c>
      <c r="X2336" s="303" t="str">
        <f t="shared" si="1711"/>
        <v/>
      </c>
      <c r="Y2336" s="300" t="str">
        <f t="shared" si="1712"/>
        <v/>
      </c>
      <c r="Z2336" s="300" t="str">
        <f t="shared" si="1713"/>
        <v/>
      </c>
      <c r="AA2336" s="303" t="str">
        <f t="shared" si="1714"/>
        <v/>
      </c>
      <c r="AB2336" s="300" t="str">
        <f t="shared" si="1715"/>
        <v/>
      </c>
      <c r="AC2336" s="300" t="str">
        <f t="shared" si="1716"/>
        <v/>
      </c>
      <c r="AD2336" s="300" t="str">
        <f t="shared" si="1717"/>
        <v/>
      </c>
      <c r="AE2336" s="192" t="str">
        <f t="shared" si="1718"/>
        <v/>
      </c>
      <c r="AF2336" s="192" t="str">
        <f t="shared" si="1719"/>
        <v/>
      </c>
      <c r="AG2336" s="192"/>
      <c r="AJ2336" s="300" t="str">
        <f t="shared" si="1720"/>
        <v/>
      </c>
      <c r="AK2336" s="300" t="str">
        <f t="shared" si="1721"/>
        <v/>
      </c>
      <c r="AL2336" s="300" t="str">
        <f t="shared" si="1722"/>
        <v/>
      </c>
      <c r="AM2336" s="300" t="str">
        <f t="shared" si="1723"/>
        <v/>
      </c>
      <c r="AN2336" s="300" t="str">
        <f t="shared" si="1724"/>
        <v/>
      </c>
      <c r="AO2336" s="300" t="str">
        <f t="shared" si="1725"/>
        <v/>
      </c>
      <c r="AP2336" s="300" t="str">
        <f t="shared" si="1726"/>
        <v/>
      </c>
      <c r="AQ2336" s="300" t="str">
        <f t="shared" si="1727"/>
        <v/>
      </c>
      <c r="AR2336" s="306" t="str">
        <f t="shared" si="1728"/>
        <v/>
      </c>
      <c r="AS2336" s="300" t="str">
        <f t="shared" si="1729"/>
        <v/>
      </c>
      <c r="AT2336" s="300" t="str">
        <f t="shared" si="1730"/>
        <v/>
      </c>
      <c r="AU2336" s="192" t="str">
        <f t="shared" si="1731"/>
        <v>рбс</v>
      </c>
      <c r="AV2336" s="192" t="str">
        <f t="shared" si="1732"/>
        <v>рбс87520705общосн</v>
      </c>
      <c r="AW2336" s="191">
        <f t="shared" si="1733"/>
        <v>0</v>
      </c>
      <c r="AX2336" s="191">
        <f t="shared" si="1734"/>
        <v>0</v>
      </c>
      <c r="AY2336" s="191">
        <f t="shared" si="1735"/>
        <v>0</v>
      </c>
      <c r="AZ2336" s="191">
        <f t="shared" si="1736"/>
        <v>0</v>
      </c>
      <c r="BA2336" s="193">
        <f t="shared" si="1737"/>
        <v>1</v>
      </c>
      <c r="BB2336" s="193">
        <f t="shared" si="1738"/>
        <v>1</v>
      </c>
      <c r="BC2336" s="193">
        <f t="shared" si="1739"/>
        <v>1</v>
      </c>
      <c r="BD2336" s="191">
        <f t="shared" si="1699"/>
        <v>0</v>
      </c>
      <c r="BE2336" s="191">
        <f t="shared" si="1740"/>
        <v>0</v>
      </c>
      <c r="BF2336" s="210">
        <f t="shared" si="1741"/>
        <v>0</v>
      </c>
      <c r="BG2336" s="211">
        <f t="shared" si="1742"/>
        <v>0</v>
      </c>
      <c r="BH2336" s="289"/>
      <c r="BI2336" s="289"/>
      <c r="BL2336" s="233" t="str">
        <f t="shared" si="1743"/>
        <v/>
      </c>
    </row>
    <row r="2337" spans="1:64" ht="12" hidden="1" customHeight="1">
      <c r="A2337" s="333" t="s">
        <v>1454</v>
      </c>
      <c r="B2337" s="381" t="s">
        <v>327</v>
      </c>
      <c r="C2337" s="333" t="s">
        <v>796</v>
      </c>
      <c r="D2337" s="381" t="s">
        <v>316</v>
      </c>
      <c r="E2337" s="381" t="s">
        <v>1451</v>
      </c>
      <c r="F2337" s="381" t="s">
        <v>586</v>
      </c>
      <c r="G2337" s="381" t="s">
        <v>397</v>
      </c>
      <c r="H2337" s="100" t="s">
        <v>653</v>
      </c>
      <c r="I2337" s="381" t="s">
        <v>339</v>
      </c>
      <c r="J2337" s="382">
        <v>214000</v>
      </c>
      <c r="K2337" s="382">
        <v>0</v>
      </c>
      <c r="L2337" s="191" t="str">
        <f t="shared" si="1702"/>
        <v>875207050701011007588024434010</v>
      </c>
      <c r="M2337" s="192">
        <f t="array" ref="M2337">IF(COUNT(SEARCH(Удалить_Роспись_КВСР,$B2337)*SEARCH(Удалить_Роспись_ПБС,$C2337)*SEARCH(Удалить_Роспись_КФСР, $D2337)*SEARCH(Удалить_Роспись_КЦСР,$E2337)*SEARCH(Удалить_Роспись_КВР,$F2337)*SEARCH(Удалить_Роспись_ЭК,$H2337)*SEARCH(Удалить_Роспись_КР,$I2337))&gt;0,0,1)</f>
        <v>0</v>
      </c>
      <c r="N2337" s="192">
        <v>0</v>
      </c>
      <c r="O2337" s="192" t="str">
        <f t="shared" si="1703"/>
        <v/>
      </c>
      <c r="P2337" s="192" t="str">
        <f t="shared" si="1744"/>
        <v/>
      </c>
      <c r="Q2337" s="300" t="str">
        <f t="shared" si="1704"/>
        <v/>
      </c>
      <c r="R2337" s="300" t="str">
        <f t="shared" si="1705"/>
        <v/>
      </c>
      <c r="S2337" s="300" t="str">
        <f t="shared" si="1706"/>
        <v/>
      </c>
      <c r="T2337" s="192" t="str">
        <f t="shared" si="1707"/>
        <v/>
      </c>
      <c r="U2337" s="303" t="str">
        <f t="shared" si="1708"/>
        <v/>
      </c>
      <c r="V2337" s="300" t="str">
        <f t="shared" si="1709"/>
        <v/>
      </c>
      <c r="W2337" s="192" t="str">
        <f t="shared" si="1710"/>
        <v/>
      </c>
      <c r="X2337" s="303" t="str">
        <f t="shared" si="1711"/>
        <v/>
      </c>
      <c r="Y2337" s="300" t="str">
        <f t="shared" si="1712"/>
        <v/>
      </c>
      <c r="Z2337" s="300" t="str">
        <f t="shared" si="1713"/>
        <v/>
      </c>
      <c r="AA2337" s="303" t="str">
        <f t="shared" si="1714"/>
        <v/>
      </c>
      <c r="AB2337" s="300" t="str">
        <f t="shared" si="1715"/>
        <v/>
      </c>
      <c r="AC2337" s="300" t="str">
        <f t="shared" si="1716"/>
        <v/>
      </c>
      <c r="AD2337" s="300" t="str">
        <f t="shared" si="1717"/>
        <v/>
      </c>
      <c r="AE2337" s="192" t="str">
        <f t="shared" si="1718"/>
        <v/>
      </c>
      <c r="AF2337" s="192" t="str">
        <f t="shared" si="1719"/>
        <v/>
      </c>
      <c r="AG2337" s="192"/>
      <c r="AJ2337" s="300" t="str">
        <f t="shared" si="1720"/>
        <v/>
      </c>
      <c r="AK2337" s="300" t="str">
        <f t="shared" si="1721"/>
        <v/>
      </c>
      <c r="AL2337" s="300" t="str">
        <f t="shared" si="1722"/>
        <v/>
      </c>
      <c r="AM2337" s="300" t="str">
        <f t="shared" si="1723"/>
        <v/>
      </c>
      <c r="AN2337" s="300" t="str">
        <f t="shared" si="1724"/>
        <v/>
      </c>
      <c r="AO2337" s="300" t="str">
        <f t="shared" si="1725"/>
        <v/>
      </c>
      <c r="AP2337" s="300" t="str">
        <f t="shared" si="1726"/>
        <v/>
      </c>
      <c r="AQ2337" s="300" t="str">
        <f t="shared" si="1727"/>
        <v/>
      </c>
      <c r="AR2337" s="306" t="str">
        <f t="shared" si="1728"/>
        <v/>
      </c>
      <c r="AS2337" s="300" t="str">
        <f t="shared" si="1729"/>
        <v/>
      </c>
      <c r="AT2337" s="300" t="str">
        <f t="shared" si="1730"/>
        <v/>
      </c>
      <c r="AU2337" s="192" t="str">
        <f t="shared" si="1731"/>
        <v>рбс</v>
      </c>
      <c r="AV2337" s="192" t="str">
        <f t="shared" si="1732"/>
        <v>рбс87520705общпро</v>
      </c>
      <c r="AW2337" s="191">
        <f t="shared" si="1733"/>
        <v>0</v>
      </c>
      <c r="AX2337" s="191">
        <f t="shared" si="1734"/>
        <v>0</v>
      </c>
      <c r="AY2337" s="191">
        <f t="shared" si="1735"/>
        <v>0</v>
      </c>
      <c r="AZ2337" s="191">
        <f t="shared" si="1736"/>
        <v>0</v>
      </c>
      <c r="BA2337" s="193">
        <f t="shared" si="1737"/>
        <v>1</v>
      </c>
      <c r="BB2337" s="193">
        <f t="shared" si="1738"/>
        <v>1</v>
      </c>
      <c r="BC2337" s="193">
        <f t="shared" si="1739"/>
        <v>1</v>
      </c>
      <c r="BD2337" s="191">
        <f t="shared" si="1699"/>
        <v>0</v>
      </c>
      <c r="BE2337" s="191">
        <f t="shared" si="1740"/>
        <v>0</v>
      </c>
      <c r="BF2337" s="210">
        <f t="shared" si="1741"/>
        <v>0</v>
      </c>
      <c r="BG2337" s="211">
        <f t="shared" si="1742"/>
        <v>0</v>
      </c>
      <c r="BH2337" s="289"/>
      <c r="BI2337" s="289"/>
      <c r="BL2337" s="233" t="str">
        <f t="shared" si="1743"/>
        <v/>
      </c>
    </row>
    <row r="2338" spans="1:64" ht="12" hidden="1" customHeight="1">
      <c r="A2338" s="333" t="s">
        <v>1454</v>
      </c>
      <c r="B2338" s="381" t="s">
        <v>327</v>
      </c>
      <c r="C2338" s="333" t="s">
        <v>796</v>
      </c>
      <c r="D2338" s="381" t="s">
        <v>316</v>
      </c>
      <c r="E2338" s="381" t="s">
        <v>1451</v>
      </c>
      <c r="F2338" s="381" t="s">
        <v>609</v>
      </c>
      <c r="G2338" s="381" t="s">
        <v>395</v>
      </c>
      <c r="H2338" s="100" t="s">
        <v>653</v>
      </c>
      <c r="I2338" s="381" t="s">
        <v>339</v>
      </c>
      <c r="J2338" s="382">
        <v>4400</v>
      </c>
      <c r="K2338" s="382">
        <v>2800</v>
      </c>
      <c r="L2338" s="191" t="str">
        <f t="shared" si="1702"/>
        <v>875207050701011007588085229010</v>
      </c>
      <c r="M2338" s="192">
        <f t="array" ref="M2338">IF(COUNT(SEARCH(Удалить_Роспись_КВСР,$B2338)*SEARCH(Удалить_Роспись_ПБС,$C2338)*SEARCH(Удалить_Роспись_КФСР, $D2338)*SEARCH(Удалить_Роспись_КЦСР,$E2338)*SEARCH(Удалить_Роспись_КВР,$F2338)*SEARCH(Удалить_Роспись_ЭК,$H2338)*SEARCH(Удалить_Роспись_КР,$I2338))&gt;0,0,1)</f>
        <v>0</v>
      </c>
      <c r="N2338" s="192">
        <v>0</v>
      </c>
      <c r="O2338" s="192" t="str">
        <f t="shared" si="1703"/>
        <v/>
      </c>
      <c r="P2338" s="192" t="str">
        <f t="shared" si="1744"/>
        <v/>
      </c>
      <c r="Q2338" s="300" t="str">
        <f t="shared" si="1704"/>
        <v/>
      </c>
      <c r="R2338" s="300" t="str">
        <f t="shared" si="1705"/>
        <v/>
      </c>
      <c r="S2338" s="300" t="str">
        <f t="shared" si="1706"/>
        <v/>
      </c>
      <c r="T2338" s="192" t="str">
        <f t="shared" si="1707"/>
        <v/>
      </c>
      <c r="U2338" s="303" t="str">
        <f t="shared" si="1708"/>
        <v/>
      </c>
      <c r="V2338" s="300" t="str">
        <f t="shared" si="1709"/>
        <v/>
      </c>
      <c r="W2338" s="192" t="str">
        <f t="shared" si="1710"/>
        <v/>
      </c>
      <c r="X2338" s="303" t="str">
        <f t="shared" si="1711"/>
        <v/>
      </c>
      <c r="Y2338" s="300" t="str">
        <f t="shared" si="1712"/>
        <v/>
      </c>
      <c r="Z2338" s="300" t="str">
        <f t="shared" si="1713"/>
        <v/>
      </c>
      <c r="AA2338" s="303" t="str">
        <f t="shared" si="1714"/>
        <v/>
      </c>
      <c r="AB2338" s="300" t="str">
        <f t="shared" si="1715"/>
        <v/>
      </c>
      <c r="AC2338" s="300" t="str">
        <f t="shared" si="1716"/>
        <v/>
      </c>
      <c r="AD2338" s="300" t="str">
        <f t="shared" si="1717"/>
        <v/>
      </c>
      <c r="AE2338" s="192" t="str">
        <f t="shared" si="1718"/>
        <v/>
      </c>
      <c r="AF2338" s="192" t="str">
        <f t="shared" si="1719"/>
        <v/>
      </c>
      <c r="AG2338" s="192"/>
      <c r="AJ2338" s="300" t="str">
        <f t="shared" si="1720"/>
        <v/>
      </c>
      <c r="AK2338" s="300" t="str">
        <f t="shared" si="1721"/>
        <v/>
      </c>
      <c r="AL2338" s="300" t="str">
        <f t="shared" si="1722"/>
        <v/>
      </c>
      <c r="AM2338" s="300" t="str">
        <f t="shared" si="1723"/>
        <v/>
      </c>
      <c r="AN2338" s="300" t="str">
        <f t="shared" si="1724"/>
        <v/>
      </c>
      <c r="AO2338" s="300" t="str">
        <f t="shared" si="1725"/>
        <v/>
      </c>
      <c r="AP2338" s="300" t="str">
        <f t="shared" si="1726"/>
        <v/>
      </c>
      <c r="AQ2338" s="300" t="str">
        <f t="shared" si="1727"/>
        <v/>
      </c>
      <c r="AR2338" s="306" t="str">
        <f t="shared" si="1728"/>
        <v/>
      </c>
      <c r="AS2338" s="300" t="str">
        <f t="shared" si="1729"/>
        <v/>
      </c>
      <c r="AT2338" s="300" t="str">
        <f t="shared" si="1730"/>
        <v/>
      </c>
      <c r="AU2338" s="192" t="str">
        <f t="shared" si="1731"/>
        <v>рбс</v>
      </c>
      <c r="AV2338" s="192" t="str">
        <f t="shared" si="1732"/>
        <v>рбс87520705общпро</v>
      </c>
      <c r="AW2338" s="191">
        <f t="shared" si="1733"/>
        <v>0</v>
      </c>
      <c r="AX2338" s="191">
        <f t="shared" si="1734"/>
        <v>0</v>
      </c>
      <c r="AY2338" s="191">
        <f t="shared" si="1735"/>
        <v>0</v>
      </c>
      <c r="AZ2338" s="191">
        <f t="shared" si="1736"/>
        <v>0</v>
      </c>
      <c r="BA2338" s="193">
        <f t="shared" si="1737"/>
        <v>1</v>
      </c>
      <c r="BB2338" s="193">
        <f t="shared" si="1738"/>
        <v>1</v>
      </c>
      <c r="BC2338" s="193">
        <f t="shared" si="1739"/>
        <v>1</v>
      </c>
      <c r="BD2338" s="191">
        <f t="shared" si="1699"/>
        <v>0</v>
      </c>
      <c r="BE2338" s="191">
        <f t="shared" si="1740"/>
        <v>0</v>
      </c>
      <c r="BF2338" s="210">
        <f t="shared" si="1741"/>
        <v>0</v>
      </c>
      <c r="BG2338" s="211">
        <f t="shared" si="1742"/>
        <v>0</v>
      </c>
      <c r="BH2338" s="289"/>
      <c r="BI2338" s="289"/>
      <c r="BL2338" s="233" t="str">
        <f t="shared" si="1743"/>
        <v/>
      </c>
    </row>
    <row r="2339" spans="1:64" ht="12" hidden="1" customHeight="1">
      <c r="A2339" s="333" t="s">
        <v>1454</v>
      </c>
      <c r="B2339" s="381" t="s">
        <v>327</v>
      </c>
      <c r="C2339" s="333" t="s">
        <v>796</v>
      </c>
      <c r="D2339" s="381" t="s">
        <v>311</v>
      </c>
      <c r="E2339" s="381" t="s">
        <v>1452</v>
      </c>
      <c r="F2339" s="381" t="s">
        <v>586</v>
      </c>
      <c r="G2339" s="381" t="s">
        <v>397</v>
      </c>
      <c r="H2339" s="100" t="s">
        <v>653</v>
      </c>
      <c r="I2339" s="381" t="s">
        <v>339</v>
      </c>
      <c r="J2339" s="382">
        <v>35040</v>
      </c>
      <c r="K2339" s="382">
        <v>0</v>
      </c>
      <c r="L2339" s="191" t="str">
        <f t="shared" si="1702"/>
        <v>875207051003011007554024434010</v>
      </c>
      <c r="M2339" s="192">
        <f t="array" ref="M2339">IF(COUNT(SEARCH(Удалить_Роспись_КВСР,$B2339)*SEARCH(Удалить_Роспись_ПБС,$C2339)*SEARCH(Удалить_Роспись_КФСР, $D2339)*SEARCH(Удалить_Роспись_КЦСР,$E2339)*SEARCH(Удалить_Роспись_КВР,$F2339)*SEARCH(Удалить_Роспись_ЭК,$H2339)*SEARCH(Удалить_Роспись_КР,$I2339))&gt;0,0,1)</f>
        <v>0</v>
      </c>
      <c r="N2339" s="192">
        <v>0</v>
      </c>
      <c r="O2339" s="192" t="str">
        <f t="shared" si="1703"/>
        <v/>
      </c>
      <c r="P2339" s="192" t="str">
        <f t="shared" si="1744"/>
        <v/>
      </c>
      <c r="Q2339" s="300" t="str">
        <f t="shared" si="1704"/>
        <v/>
      </c>
      <c r="R2339" s="300" t="str">
        <f t="shared" si="1705"/>
        <v/>
      </c>
      <c r="S2339" s="300" t="str">
        <f t="shared" si="1706"/>
        <v/>
      </c>
      <c r="T2339" s="192" t="str">
        <f t="shared" si="1707"/>
        <v/>
      </c>
      <c r="U2339" s="303" t="str">
        <f t="shared" si="1708"/>
        <v/>
      </c>
      <c r="V2339" s="300" t="str">
        <f t="shared" si="1709"/>
        <v/>
      </c>
      <c r="W2339" s="192" t="str">
        <f t="shared" si="1710"/>
        <v/>
      </c>
      <c r="X2339" s="303" t="str">
        <f t="shared" si="1711"/>
        <v/>
      </c>
      <c r="Y2339" s="300" t="str">
        <f t="shared" si="1712"/>
        <v/>
      </c>
      <c r="Z2339" s="300" t="str">
        <f t="shared" si="1713"/>
        <v/>
      </c>
      <c r="AA2339" s="303" t="str">
        <f t="shared" si="1714"/>
        <v/>
      </c>
      <c r="AB2339" s="300" t="str">
        <f t="shared" si="1715"/>
        <v/>
      </c>
      <c r="AC2339" s="300" t="str">
        <f t="shared" si="1716"/>
        <v/>
      </c>
      <c r="AD2339" s="300" t="str">
        <f t="shared" si="1717"/>
        <v/>
      </c>
      <c r="AE2339" s="192" t="str">
        <f t="shared" si="1718"/>
        <v/>
      </c>
      <c r="AF2339" s="192" t="str">
        <f t="shared" si="1719"/>
        <v/>
      </c>
      <c r="AG2339" s="192"/>
      <c r="AJ2339" s="300" t="str">
        <f t="shared" si="1720"/>
        <v/>
      </c>
      <c r="AK2339" s="300" t="str">
        <f t="shared" si="1721"/>
        <v/>
      </c>
      <c r="AL2339" s="300" t="str">
        <f t="shared" si="1722"/>
        <v/>
      </c>
      <c r="AM2339" s="300" t="str">
        <f t="shared" si="1723"/>
        <v/>
      </c>
      <c r="AN2339" s="300" t="str">
        <f t="shared" si="1724"/>
        <v/>
      </c>
      <c r="AO2339" s="300" t="str">
        <f t="shared" si="1725"/>
        <v/>
      </c>
      <c r="AP2339" s="300" t="str">
        <f t="shared" si="1726"/>
        <v/>
      </c>
      <c r="AQ2339" s="300" t="str">
        <f t="shared" si="1727"/>
        <v/>
      </c>
      <c r="AR2339" s="306" t="str">
        <f t="shared" si="1728"/>
        <v/>
      </c>
      <c r="AS2339" s="300" t="str">
        <f t="shared" si="1729"/>
        <v/>
      </c>
      <c r="AT2339" s="300" t="str">
        <f t="shared" si="1730"/>
        <v/>
      </c>
      <c r="AU2339" s="192" t="str">
        <f t="shared" si="1731"/>
        <v>рбс</v>
      </c>
      <c r="AV2339" s="192" t="str">
        <f t="shared" si="1732"/>
        <v>рбс87520705общпро</v>
      </c>
      <c r="AW2339" s="191">
        <f t="shared" si="1733"/>
        <v>0</v>
      </c>
      <c r="AX2339" s="191">
        <f t="shared" si="1734"/>
        <v>0</v>
      </c>
      <c r="AY2339" s="191">
        <f t="shared" si="1735"/>
        <v>0</v>
      </c>
      <c r="AZ2339" s="191">
        <f t="shared" si="1736"/>
        <v>0</v>
      </c>
      <c r="BA2339" s="193">
        <f t="shared" si="1737"/>
        <v>1</v>
      </c>
      <c r="BB2339" s="193">
        <f t="shared" si="1738"/>
        <v>1</v>
      </c>
      <c r="BC2339" s="193">
        <f t="shared" si="1739"/>
        <v>1</v>
      </c>
      <c r="BD2339" s="191">
        <f t="shared" si="1699"/>
        <v>0</v>
      </c>
      <c r="BE2339" s="191">
        <f t="shared" si="1740"/>
        <v>0</v>
      </c>
      <c r="BF2339" s="210">
        <f t="shared" si="1741"/>
        <v>0</v>
      </c>
      <c r="BG2339" s="211">
        <f t="shared" si="1742"/>
        <v>0</v>
      </c>
      <c r="BH2339" s="289"/>
      <c r="BI2339" s="289"/>
      <c r="BL2339" s="233" t="str">
        <f t="shared" si="1743"/>
        <v/>
      </c>
    </row>
    <row r="2340" spans="1:64" ht="12" customHeight="1">
      <c r="A2340" s="333" t="s">
        <v>1455</v>
      </c>
      <c r="B2340" s="381" t="s">
        <v>327</v>
      </c>
      <c r="C2340" s="333" t="s">
        <v>797</v>
      </c>
      <c r="D2340" s="381" t="s">
        <v>316</v>
      </c>
      <c r="E2340" s="381" t="s">
        <v>1443</v>
      </c>
      <c r="F2340" s="381" t="s">
        <v>608</v>
      </c>
      <c r="G2340" s="381" t="s">
        <v>385</v>
      </c>
      <c r="H2340" s="100" t="s">
        <v>653</v>
      </c>
      <c r="I2340" s="381" t="s">
        <v>505</v>
      </c>
      <c r="J2340" s="382">
        <v>830035</v>
      </c>
      <c r="K2340" s="382">
        <v>623095.57999999996</v>
      </c>
      <c r="L2340" s="191" t="str">
        <f t="shared" si="1702"/>
        <v>875207060701011004001011121101</v>
      </c>
      <c r="M2340" s="192">
        <f t="array" ref="M2340">IF(COUNT(SEARCH(Удалить_Роспись_КВСР,$B2340)*SEARCH(Удалить_Роспись_ПБС,$C2340)*SEARCH(Удалить_Роспись_КФСР, $D2340)*SEARCH(Удалить_Роспись_КЦСР,$E2340)*SEARCH(Удалить_Роспись_КВР,$F2340)*SEARCH(Удалить_Роспись_ЭК,$H2340)*SEARCH(Удалить_Роспись_КР,$I2340))&gt;0,0,1)</f>
        <v>0</v>
      </c>
      <c r="N2340" s="192">
        <v>0</v>
      </c>
      <c r="O2340" s="192" t="str">
        <f t="shared" si="1703"/>
        <v/>
      </c>
      <c r="P2340" s="192" t="str">
        <f t="shared" si="1744"/>
        <v/>
      </c>
      <c r="Q2340" s="300" t="str">
        <f t="shared" si="1704"/>
        <v/>
      </c>
      <c r="R2340" s="300" t="str">
        <f t="shared" si="1705"/>
        <v/>
      </c>
      <c r="S2340" s="300" t="str">
        <f t="shared" si="1706"/>
        <v/>
      </c>
      <c r="T2340" s="192" t="str">
        <f t="shared" si="1707"/>
        <v/>
      </c>
      <c r="U2340" s="303" t="str">
        <f t="shared" si="1708"/>
        <v/>
      </c>
      <c r="V2340" s="300" t="str">
        <f t="shared" si="1709"/>
        <v/>
      </c>
      <c r="W2340" s="192" t="str">
        <f t="shared" si="1710"/>
        <v/>
      </c>
      <c r="X2340" s="303" t="str">
        <f t="shared" si="1711"/>
        <v/>
      </c>
      <c r="Y2340" s="300" t="str">
        <f t="shared" si="1712"/>
        <v/>
      </c>
      <c r="Z2340" s="300" t="str">
        <f t="shared" si="1713"/>
        <v/>
      </c>
      <c r="AA2340" s="303" t="str">
        <f t="shared" si="1714"/>
        <v/>
      </c>
      <c r="AB2340" s="300" t="str">
        <f t="shared" si="1715"/>
        <v/>
      </c>
      <c r="AC2340" s="300" t="str">
        <f t="shared" si="1716"/>
        <v/>
      </c>
      <c r="AD2340" s="300" t="str">
        <f t="shared" si="1717"/>
        <v/>
      </c>
      <c r="AE2340" s="192" t="str">
        <f t="shared" si="1718"/>
        <v/>
      </c>
      <c r="AF2340" s="192" t="str">
        <f t="shared" si="1719"/>
        <v/>
      </c>
      <c r="AG2340" s="192"/>
      <c r="AJ2340" s="300" t="str">
        <f t="shared" si="1720"/>
        <v/>
      </c>
      <c r="AK2340" s="300" t="str">
        <f t="shared" si="1721"/>
        <v/>
      </c>
      <c r="AL2340" s="300" t="str">
        <f t="shared" si="1722"/>
        <v/>
      </c>
      <c r="AM2340" s="300" t="str">
        <f t="shared" si="1723"/>
        <v/>
      </c>
      <c r="AN2340" s="300" t="str">
        <f t="shared" si="1724"/>
        <v/>
      </c>
      <c r="AO2340" s="300" t="str">
        <f t="shared" si="1725"/>
        <v/>
      </c>
      <c r="AP2340" s="300" t="str">
        <f t="shared" si="1726"/>
        <v/>
      </c>
      <c r="AQ2340" s="300" t="str">
        <f t="shared" si="1727"/>
        <v/>
      </c>
      <c r="AR2340" s="306" t="str">
        <f t="shared" si="1728"/>
        <v/>
      </c>
      <c r="AS2340" s="300" t="str">
        <f t="shared" si="1729"/>
        <v/>
      </c>
      <c r="AT2340" s="300" t="str">
        <f t="shared" si="1730"/>
        <v/>
      </c>
      <c r="AU2340" s="192" t="str">
        <f t="shared" si="1731"/>
        <v>рбс</v>
      </c>
      <c r="AV2340" s="192" t="str">
        <f t="shared" si="1732"/>
        <v>рбс87520706общопл</v>
      </c>
      <c r="AW2340" s="191">
        <f t="shared" si="1733"/>
        <v>0</v>
      </c>
      <c r="AX2340" s="191">
        <f t="shared" si="1734"/>
        <v>0</v>
      </c>
      <c r="AY2340" s="191">
        <f t="shared" si="1735"/>
        <v>0</v>
      </c>
      <c r="AZ2340" s="191">
        <f t="shared" si="1736"/>
        <v>0</v>
      </c>
      <c r="BA2340" s="193">
        <f t="shared" si="1737"/>
        <v>1</v>
      </c>
      <c r="BB2340" s="193">
        <f t="shared" si="1738"/>
        <v>1</v>
      </c>
      <c r="BC2340" s="193">
        <f t="shared" si="1739"/>
        <v>1</v>
      </c>
      <c r="BD2340" s="191">
        <f t="shared" si="1699"/>
        <v>0</v>
      </c>
      <c r="BE2340" s="191">
        <f t="shared" si="1740"/>
        <v>0</v>
      </c>
      <c r="BF2340" s="210">
        <f t="shared" si="1741"/>
        <v>0</v>
      </c>
      <c r="BG2340" s="211">
        <f t="shared" si="1742"/>
        <v>0</v>
      </c>
      <c r="BH2340" s="289"/>
      <c r="BI2340" s="289"/>
      <c r="BL2340" s="233" t="str">
        <f t="shared" si="1743"/>
        <v/>
      </c>
    </row>
    <row r="2341" spans="1:64" ht="12" customHeight="1">
      <c r="A2341" s="333" t="s">
        <v>1455</v>
      </c>
      <c r="B2341" s="381" t="s">
        <v>327</v>
      </c>
      <c r="C2341" s="333" t="s">
        <v>797</v>
      </c>
      <c r="D2341" s="381" t="s">
        <v>316</v>
      </c>
      <c r="E2341" s="381" t="s">
        <v>1443</v>
      </c>
      <c r="F2341" s="381" t="s">
        <v>902</v>
      </c>
      <c r="G2341" s="381" t="s">
        <v>387</v>
      </c>
      <c r="H2341" s="100" t="s">
        <v>653</v>
      </c>
      <c r="I2341" s="381" t="s">
        <v>505</v>
      </c>
      <c r="J2341" s="382">
        <v>250630.78</v>
      </c>
      <c r="K2341" s="382">
        <v>200472.47</v>
      </c>
      <c r="L2341" s="191" t="str">
        <f t="shared" si="1702"/>
        <v>875207060701011004001011921301</v>
      </c>
      <c r="M2341" s="192">
        <f t="array" ref="M2341">IF(COUNT(SEARCH(Удалить_Роспись_КВСР,$B2341)*SEARCH(Удалить_Роспись_ПБС,$C2341)*SEARCH(Удалить_Роспись_КФСР, $D2341)*SEARCH(Удалить_Роспись_КЦСР,$E2341)*SEARCH(Удалить_Роспись_КВР,$F2341)*SEARCH(Удалить_Роспись_ЭК,$H2341)*SEARCH(Удалить_Роспись_КР,$I2341))&gt;0,0,1)</f>
        <v>0</v>
      </c>
      <c r="N2341" s="192">
        <v>0</v>
      </c>
      <c r="O2341" s="192" t="str">
        <f t="shared" si="1703"/>
        <v/>
      </c>
      <c r="P2341" s="192" t="str">
        <f t="shared" si="1744"/>
        <v/>
      </c>
      <c r="Q2341" s="300" t="str">
        <f t="shared" si="1704"/>
        <v/>
      </c>
      <c r="R2341" s="300" t="str">
        <f t="shared" si="1705"/>
        <v/>
      </c>
      <c r="S2341" s="300" t="str">
        <f t="shared" si="1706"/>
        <v/>
      </c>
      <c r="T2341" s="192" t="str">
        <f t="shared" si="1707"/>
        <v/>
      </c>
      <c r="U2341" s="303" t="str">
        <f t="shared" si="1708"/>
        <v/>
      </c>
      <c r="V2341" s="300" t="str">
        <f t="shared" si="1709"/>
        <v/>
      </c>
      <c r="W2341" s="192" t="str">
        <f t="shared" si="1710"/>
        <v/>
      </c>
      <c r="X2341" s="303" t="str">
        <f t="shared" si="1711"/>
        <v/>
      </c>
      <c r="Y2341" s="300" t="str">
        <f t="shared" si="1712"/>
        <v/>
      </c>
      <c r="Z2341" s="300" t="str">
        <f t="shared" si="1713"/>
        <v/>
      </c>
      <c r="AA2341" s="303" t="str">
        <f t="shared" si="1714"/>
        <v/>
      </c>
      <c r="AB2341" s="300" t="str">
        <f t="shared" si="1715"/>
        <v/>
      </c>
      <c r="AC2341" s="300" t="str">
        <f t="shared" si="1716"/>
        <v/>
      </c>
      <c r="AD2341" s="300" t="str">
        <f t="shared" si="1717"/>
        <v/>
      </c>
      <c r="AE2341" s="192" t="str">
        <f t="shared" si="1718"/>
        <v/>
      </c>
      <c r="AF2341" s="192" t="str">
        <f t="shared" si="1719"/>
        <v/>
      </c>
      <c r="AG2341" s="192"/>
      <c r="AJ2341" s="300" t="str">
        <f t="shared" si="1720"/>
        <v/>
      </c>
      <c r="AK2341" s="300" t="str">
        <f t="shared" si="1721"/>
        <v/>
      </c>
      <c r="AL2341" s="300" t="str">
        <f t="shared" si="1722"/>
        <v/>
      </c>
      <c r="AM2341" s="300" t="str">
        <f t="shared" si="1723"/>
        <v/>
      </c>
      <c r="AN2341" s="300" t="str">
        <f t="shared" si="1724"/>
        <v/>
      </c>
      <c r="AO2341" s="300" t="str">
        <f t="shared" si="1725"/>
        <v/>
      </c>
      <c r="AP2341" s="300" t="str">
        <f t="shared" si="1726"/>
        <v/>
      </c>
      <c r="AQ2341" s="300" t="str">
        <f t="shared" si="1727"/>
        <v/>
      </c>
      <c r="AR2341" s="306" t="str">
        <f t="shared" si="1728"/>
        <v/>
      </c>
      <c r="AS2341" s="300" t="str">
        <f t="shared" si="1729"/>
        <v/>
      </c>
      <c r="AT2341" s="300" t="str">
        <f t="shared" si="1730"/>
        <v/>
      </c>
      <c r="AU2341" s="192" t="str">
        <f t="shared" si="1731"/>
        <v>рбс</v>
      </c>
      <c r="AV2341" s="192" t="str">
        <f t="shared" si="1732"/>
        <v>рбс87520706общопл</v>
      </c>
      <c r="AW2341" s="191">
        <f t="shared" si="1733"/>
        <v>0</v>
      </c>
      <c r="AX2341" s="191">
        <f t="shared" si="1734"/>
        <v>0</v>
      </c>
      <c r="AY2341" s="191">
        <f t="shared" si="1735"/>
        <v>0</v>
      </c>
      <c r="AZ2341" s="191">
        <f t="shared" si="1736"/>
        <v>0</v>
      </c>
      <c r="BA2341" s="193">
        <f t="shared" si="1737"/>
        <v>1</v>
      </c>
      <c r="BB2341" s="193">
        <f t="shared" si="1738"/>
        <v>1</v>
      </c>
      <c r="BC2341" s="193">
        <f t="shared" si="1739"/>
        <v>1</v>
      </c>
      <c r="BD2341" s="191">
        <f t="shared" si="1699"/>
        <v>0</v>
      </c>
      <c r="BE2341" s="191">
        <f t="shared" si="1740"/>
        <v>0</v>
      </c>
      <c r="BF2341" s="210">
        <f t="shared" si="1741"/>
        <v>0</v>
      </c>
      <c r="BG2341" s="211">
        <f t="shared" si="1742"/>
        <v>0</v>
      </c>
      <c r="BH2341" s="289"/>
      <c r="BI2341" s="289"/>
      <c r="BL2341" s="233" t="str">
        <f t="shared" si="1743"/>
        <v/>
      </c>
    </row>
    <row r="2342" spans="1:64" ht="12" customHeight="1">
      <c r="A2342" s="333" t="s">
        <v>1455</v>
      </c>
      <c r="B2342" s="381" t="s">
        <v>327</v>
      </c>
      <c r="C2342" s="333" t="s">
        <v>797</v>
      </c>
      <c r="D2342" s="381" t="s">
        <v>316</v>
      </c>
      <c r="E2342" s="381" t="s">
        <v>1443</v>
      </c>
      <c r="F2342" s="381" t="s">
        <v>586</v>
      </c>
      <c r="G2342" s="381" t="s">
        <v>391</v>
      </c>
      <c r="H2342" s="100" t="s">
        <v>653</v>
      </c>
      <c r="I2342" s="381" t="s">
        <v>505</v>
      </c>
      <c r="J2342" s="382">
        <v>8000</v>
      </c>
      <c r="K2342" s="382">
        <v>5097.6000000000004</v>
      </c>
      <c r="L2342" s="191" t="str">
        <f t="shared" si="1702"/>
        <v>875207060701011004001024422101</v>
      </c>
      <c r="M2342" s="192">
        <f t="array" ref="M2342">IF(COUNT(SEARCH(Удалить_Роспись_КВСР,$B2342)*SEARCH(Удалить_Роспись_ПБС,$C2342)*SEARCH(Удалить_Роспись_КФСР, $D2342)*SEARCH(Удалить_Роспись_КЦСР,$E2342)*SEARCH(Удалить_Роспись_КВР,$F2342)*SEARCH(Удалить_Роспись_ЭК,$H2342)*SEARCH(Удалить_Роспись_КР,$I2342))&gt;0,0,1)</f>
        <v>0</v>
      </c>
      <c r="N2342" s="192">
        <f>IF(COUNT(SEARCH(Удалить_Индекс_КВСР,$B2342)*SEARCH(Удалить_Индекс_ПБС,$C2342)*SEARCH(Удалить_Индекс_КФСР,$D2342)*SEARCH(Удалить_Индекс_КЦСР,$E2342)*SEARCH(Удалить_Индекс_КВР,$F2342)*SEARCH(Удалить_Индекс_ЭК,$H2342)*SEARCH(Удалить_Индекс_КР,$I2342))&gt;0,0,1)</f>
        <v>1</v>
      </c>
      <c r="O2342" s="192" t="str">
        <f t="shared" si="1703"/>
        <v/>
      </c>
      <c r="P2342" s="192" t="str">
        <f t="shared" si="1744"/>
        <v/>
      </c>
      <c r="Q2342" s="300" t="str">
        <f t="shared" si="1704"/>
        <v/>
      </c>
      <c r="R2342" s="300" t="str">
        <f t="shared" si="1705"/>
        <v/>
      </c>
      <c r="S2342" s="300" t="str">
        <f t="shared" si="1706"/>
        <v/>
      </c>
      <c r="T2342" s="192" t="str">
        <f t="shared" si="1707"/>
        <v/>
      </c>
      <c r="U2342" s="303" t="str">
        <f t="shared" si="1708"/>
        <v/>
      </c>
      <c r="V2342" s="300" t="str">
        <f t="shared" si="1709"/>
        <v/>
      </c>
      <c r="W2342" s="192" t="str">
        <f t="shared" si="1710"/>
        <v/>
      </c>
      <c r="X2342" s="303" t="str">
        <f t="shared" si="1711"/>
        <v/>
      </c>
      <c r="Y2342" s="300" t="str">
        <f t="shared" si="1712"/>
        <v/>
      </c>
      <c r="Z2342" s="300" t="str">
        <f t="shared" si="1713"/>
        <v/>
      </c>
      <c r="AA2342" s="303" t="str">
        <f t="shared" si="1714"/>
        <v/>
      </c>
      <c r="AB2342" s="300" t="str">
        <f t="shared" si="1715"/>
        <v/>
      </c>
      <c r="AC2342" s="300" t="str">
        <f t="shared" si="1716"/>
        <v/>
      </c>
      <c r="AD2342" s="300" t="str">
        <f t="shared" si="1717"/>
        <v/>
      </c>
      <c r="AE2342" s="192" t="str">
        <f t="shared" si="1718"/>
        <v/>
      </c>
      <c r="AF2342" s="192" t="str">
        <f t="shared" si="1719"/>
        <v/>
      </c>
      <c r="AG2342" s="192"/>
      <c r="AJ2342" s="300" t="str">
        <f t="shared" si="1720"/>
        <v/>
      </c>
      <c r="AK2342" s="300" t="str">
        <f t="shared" si="1721"/>
        <v/>
      </c>
      <c r="AL2342" s="300" t="str">
        <f t="shared" si="1722"/>
        <v/>
      </c>
      <c r="AM2342" s="300" t="str">
        <f t="shared" si="1723"/>
        <v/>
      </c>
      <c r="AN2342" s="300" t="str">
        <f t="shared" si="1724"/>
        <v/>
      </c>
      <c r="AO2342" s="300" t="str">
        <f t="shared" si="1725"/>
        <v/>
      </c>
      <c r="AP2342" s="300" t="str">
        <f t="shared" si="1726"/>
        <v/>
      </c>
      <c r="AQ2342" s="300" t="str">
        <f t="shared" si="1727"/>
        <v/>
      </c>
      <c r="AR2342" s="306" t="str">
        <f t="shared" si="1728"/>
        <v/>
      </c>
      <c r="AS2342" s="300" t="str">
        <f t="shared" si="1729"/>
        <v/>
      </c>
      <c r="AT2342" s="300" t="str">
        <f t="shared" si="1730"/>
        <v/>
      </c>
      <c r="AU2342" s="192" t="str">
        <f t="shared" si="1731"/>
        <v>рбс</v>
      </c>
      <c r="AV2342" s="192" t="str">
        <f t="shared" si="1732"/>
        <v>рбс87520706общпро</v>
      </c>
      <c r="AW2342" s="191">
        <f t="shared" si="1733"/>
        <v>0</v>
      </c>
      <c r="AX2342" s="191">
        <f t="shared" si="1734"/>
        <v>0</v>
      </c>
      <c r="AY2342" s="191">
        <f t="shared" si="1735"/>
        <v>8000</v>
      </c>
      <c r="AZ2342" s="191">
        <f t="shared" si="1736"/>
        <v>5097.6000000000004</v>
      </c>
      <c r="BA2342" s="193">
        <f t="shared" si="1737"/>
        <v>1</v>
      </c>
      <c r="BB2342" s="193">
        <f t="shared" si="1738"/>
        <v>1</v>
      </c>
      <c r="BC2342" s="193">
        <f t="shared" si="1739"/>
        <v>1</v>
      </c>
      <c r="BD2342" s="191">
        <f t="shared" si="1699"/>
        <v>8000</v>
      </c>
      <c r="BE2342" s="191">
        <f t="shared" si="1740"/>
        <v>5097.6000000000004</v>
      </c>
      <c r="BF2342" s="210">
        <f t="shared" si="1741"/>
        <v>8000</v>
      </c>
      <c r="BG2342" s="211">
        <f t="shared" si="1742"/>
        <v>8000</v>
      </c>
      <c r="BH2342" s="289"/>
      <c r="BI2342" s="289"/>
      <c r="BL2342" s="233" t="str">
        <f t="shared" si="1743"/>
        <v/>
      </c>
    </row>
    <row r="2343" spans="1:64" ht="12" customHeight="1">
      <c r="A2343" s="333" t="s">
        <v>1455</v>
      </c>
      <c r="B2343" s="381" t="s">
        <v>327</v>
      </c>
      <c r="C2343" s="333" t="s">
        <v>797</v>
      </c>
      <c r="D2343" s="381" t="s">
        <v>316</v>
      </c>
      <c r="E2343" s="381" t="s">
        <v>1443</v>
      </c>
      <c r="F2343" s="381" t="s">
        <v>586</v>
      </c>
      <c r="G2343" s="381" t="s">
        <v>394</v>
      </c>
      <c r="H2343" s="100" t="s">
        <v>653</v>
      </c>
      <c r="I2343" s="381" t="s">
        <v>505</v>
      </c>
      <c r="J2343" s="382">
        <v>101243.98</v>
      </c>
      <c r="K2343" s="382">
        <v>26700</v>
      </c>
      <c r="L2343" s="191" t="str">
        <f t="shared" si="1702"/>
        <v>875207060701011004001024422501</v>
      </c>
      <c r="M2343" s="192">
        <f t="array" ref="M2343">IF(COUNT(SEARCH(Удалить_Роспись_КВСР,$B2343)*SEARCH(Удалить_Роспись_ПБС,$C2343)*SEARCH(Удалить_Роспись_КФСР, $D2343)*SEARCH(Удалить_Роспись_КЦСР,$E2343)*SEARCH(Удалить_Роспись_КВР,$F2343)*SEARCH(Удалить_Роспись_ЭК,$H2343)*SEARCH(Удалить_Роспись_КР,$I2343))&gt;0,0,1)</f>
        <v>0</v>
      </c>
      <c r="N2343" s="192">
        <f>IF(COUNT(SEARCH(Удалить_Индекс_КВСР,$B2343)*SEARCH(Удалить_Индекс_ПБС,$C2343)*SEARCH(Удалить_Индекс_КФСР,$D2343)*SEARCH(Удалить_Индекс_КЦСР,$E2343)*SEARCH(Удалить_Индекс_КВР,$F2343)*SEARCH(Удалить_Индекс_ЭК,$H2343)*SEARCH(Удалить_Индекс_КР,$I2343))&gt;0,0,1)</f>
        <v>1</v>
      </c>
      <c r="O2343" s="192" t="str">
        <f t="shared" si="1703"/>
        <v/>
      </c>
      <c r="P2343" s="192" t="str">
        <f t="shared" si="1744"/>
        <v/>
      </c>
      <c r="Q2343" s="300" t="str">
        <f t="shared" si="1704"/>
        <v/>
      </c>
      <c r="R2343" s="300" t="str">
        <f t="shared" si="1705"/>
        <v/>
      </c>
      <c r="S2343" s="300" t="str">
        <f t="shared" si="1706"/>
        <v/>
      </c>
      <c r="T2343" s="192" t="str">
        <f t="shared" si="1707"/>
        <v/>
      </c>
      <c r="U2343" s="303" t="str">
        <f t="shared" si="1708"/>
        <v/>
      </c>
      <c r="V2343" s="300" t="str">
        <f t="shared" si="1709"/>
        <v/>
      </c>
      <c r="W2343" s="192" t="str">
        <f t="shared" si="1710"/>
        <v/>
      </c>
      <c r="X2343" s="303" t="str">
        <f t="shared" si="1711"/>
        <v/>
      </c>
      <c r="Y2343" s="300" t="str">
        <f t="shared" si="1712"/>
        <v/>
      </c>
      <c r="Z2343" s="300" t="str">
        <f t="shared" si="1713"/>
        <v/>
      </c>
      <c r="AA2343" s="303" t="str">
        <f t="shared" si="1714"/>
        <v/>
      </c>
      <c r="AB2343" s="300" t="str">
        <f t="shared" si="1715"/>
        <v/>
      </c>
      <c r="AC2343" s="300" t="str">
        <f t="shared" si="1716"/>
        <v/>
      </c>
      <c r="AD2343" s="300" t="str">
        <f t="shared" si="1717"/>
        <v/>
      </c>
      <c r="AE2343" s="192" t="str">
        <f t="shared" si="1718"/>
        <v/>
      </c>
      <c r="AF2343" s="192" t="str">
        <f t="shared" si="1719"/>
        <v/>
      </c>
      <c r="AG2343" s="192"/>
      <c r="AJ2343" s="300" t="str">
        <f t="shared" si="1720"/>
        <v/>
      </c>
      <c r="AK2343" s="300" t="str">
        <f t="shared" si="1721"/>
        <v/>
      </c>
      <c r="AL2343" s="300" t="str">
        <f t="shared" si="1722"/>
        <v/>
      </c>
      <c r="AM2343" s="300" t="str">
        <f t="shared" si="1723"/>
        <v/>
      </c>
      <c r="AN2343" s="300" t="str">
        <f t="shared" si="1724"/>
        <v/>
      </c>
      <c r="AO2343" s="300" t="str">
        <f t="shared" si="1725"/>
        <v/>
      </c>
      <c r="AP2343" s="300" t="str">
        <f t="shared" si="1726"/>
        <v/>
      </c>
      <c r="AQ2343" s="300" t="str">
        <f t="shared" si="1727"/>
        <v/>
      </c>
      <c r="AR2343" s="306" t="str">
        <f t="shared" si="1728"/>
        <v/>
      </c>
      <c r="AS2343" s="300" t="str">
        <f t="shared" si="1729"/>
        <v/>
      </c>
      <c r="AT2343" s="300" t="str">
        <f t="shared" si="1730"/>
        <v/>
      </c>
      <c r="AU2343" s="192" t="str">
        <f t="shared" si="1731"/>
        <v>рбс</v>
      </c>
      <c r="AV2343" s="192" t="str">
        <f t="shared" si="1732"/>
        <v>рбс87520706общпро</v>
      </c>
      <c r="AW2343" s="191">
        <f t="shared" si="1733"/>
        <v>0</v>
      </c>
      <c r="AX2343" s="191">
        <f t="shared" si="1734"/>
        <v>0</v>
      </c>
      <c r="AY2343" s="191">
        <f t="shared" si="1735"/>
        <v>101243.98</v>
      </c>
      <c r="AZ2343" s="191">
        <f t="shared" si="1736"/>
        <v>26700</v>
      </c>
      <c r="BA2343" s="193">
        <f t="shared" si="1737"/>
        <v>1</v>
      </c>
      <c r="BB2343" s="193">
        <f t="shared" si="1738"/>
        <v>1</v>
      </c>
      <c r="BC2343" s="193">
        <f t="shared" si="1739"/>
        <v>1</v>
      </c>
      <c r="BD2343" s="191">
        <f t="shared" si="1699"/>
        <v>101243.98</v>
      </c>
      <c r="BE2343" s="191">
        <f t="shared" si="1740"/>
        <v>26700</v>
      </c>
      <c r="BF2343" s="210">
        <f t="shared" si="1741"/>
        <v>101243.98</v>
      </c>
      <c r="BG2343" s="211">
        <f t="shared" si="1742"/>
        <v>101243.98</v>
      </c>
      <c r="BH2343" s="289"/>
      <c r="BI2343" s="289"/>
      <c r="BL2343" s="233" t="str">
        <f t="shared" si="1743"/>
        <v/>
      </c>
    </row>
    <row r="2344" spans="1:64" ht="12" customHeight="1">
      <c r="A2344" s="333" t="s">
        <v>1455</v>
      </c>
      <c r="B2344" s="381" t="s">
        <v>327</v>
      </c>
      <c r="C2344" s="333" t="s">
        <v>797</v>
      </c>
      <c r="D2344" s="381" t="s">
        <v>316</v>
      </c>
      <c r="E2344" s="381" t="s">
        <v>1443</v>
      </c>
      <c r="F2344" s="381" t="s">
        <v>586</v>
      </c>
      <c r="G2344" s="381" t="s">
        <v>389</v>
      </c>
      <c r="H2344" s="100" t="s">
        <v>653</v>
      </c>
      <c r="I2344" s="381" t="s">
        <v>505</v>
      </c>
      <c r="J2344" s="382">
        <v>63629.4</v>
      </c>
      <c r="K2344" s="382">
        <v>28287.599999999999</v>
      </c>
      <c r="L2344" s="191" t="str">
        <f t="shared" si="1702"/>
        <v>875207060701011004001024422601</v>
      </c>
      <c r="M2344" s="192">
        <f t="array" ref="M2344">IF(COUNT(SEARCH(Удалить_Роспись_КВСР,$B2344)*SEARCH(Удалить_Роспись_ПБС,$C2344)*SEARCH(Удалить_Роспись_КФСР, $D2344)*SEARCH(Удалить_Роспись_КЦСР,$E2344)*SEARCH(Удалить_Роспись_КВР,$F2344)*SEARCH(Удалить_Роспись_ЭК,$H2344)*SEARCH(Удалить_Роспись_КР,$I2344))&gt;0,0,1)</f>
        <v>0</v>
      </c>
      <c r="N2344" s="192">
        <f>IF(COUNT(SEARCH(Удалить_Индекс_КВСР,$B2344)*SEARCH(Удалить_Индекс_ПБС,$C2344)*SEARCH(Удалить_Индекс_КФСР,$D2344)*SEARCH(Удалить_Индекс_КЦСР,$E2344)*SEARCH(Удалить_Индекс_КВР,$F2344)*SEARCH(Удалить_Индекс_ЭК,$H2344)*SEARCH(Удалить_Индекс_КР,$I2344))&gt;0,0,1)</f>
        <v>1</v>
      </c>
      <c r="O2344" s="192" t="str">
        <f t="shared" si="1703"/>
        <v/>
      </c>
      <c r="P2344" s="192" t="str">
        <f t="shared" si="1744"/>
        <v/>
      </c>
      <c r="Q2344" s="300" t="str">
        <f t="shared" si="1704"/>
        <v/>
      </c>
      <c r="R2344" s="300" t="str">
        <f t="shared" si="1705"/>
        <v/>
      </c>
      <c r="S2344" s="300" t="str">
        <f t="shared" si="1706"/>
        <v/>
      </c>
      <c r="T2344" s="192" t="str">
        <f t="shared" si="1707"/>
        <v/>
      </c>
      <c r="U2344" s="303" t="str">
        <f t="shared" si="1708"/>
        <v/>
      </c>
      <c r="V2344" s="300" t="str">
        <f t="shared" si="1709"/>
        <v/>
      </c>
      <c r="W2344" s="192" t="str">
        <f t="shared" si="1710"/>
        <v/>
      </c>
      <c r="X2344" s="303" t="str">
        <f t="shared" si="1711"/>
        <v/>
      </c>
      <c r="Y2344" s="300" t="str">
        <f t="shared" si="1712"/>
        <v/>
      </c>
      <c r="Z2344" s="300" t="str">
        <f t="shared" si="1713"/>
        <v/>
      </c>
      <c r="AA2344" s="303" t="str">
        <f t="shared" si="1714"/>
        <v/>
      </c>
      <c r="AB2344" s="300" t="str">
        <f t="shared" si="1715"/>
        <v/>
      </c>
      <c r="AC2344" s="300" t="str">
        <f t="shared" si="1716"/>
        <v/>
      </c>
      <c r="AD2344" s="300" t="str">
        <f t="shared" si="1717"/>
        <v/>
      </c>
      <c r="AE2344" s="192" t="str">
        <f t="shared" si="1718"/>
        <v/>
      </c>
      <c r="AF2344" s="192" t="str">
        <f t="shared" si="1719"/>
        <v/>
      </c>
      <c r="AG2344" s="192"/>
      <c r="AJ2344" s="300" t="str">
        <f t="shared" si="1720"/>
        <v/>
      </c>
      <c r="AK2344" s="300" t="str">
        <f t="shared" si="1721"/>
        <v/>
      </c>
      <c r="AL2344" s="300" t="str">
        <f t="shared" si="1722"/>
        <v/>
      </c>
      <c r="AM2344" s="300" t="str">
        <f t="shared" si="1723"/>
        <v/>
      </c>
      <c r="AN2344" s="300" t="str">
        <f t="shared" si="1724"/>
        <v/>
      </c>
      <c r="AO2344" s="300" t="str">
        <f t="shared" si="1725"/>
        <v/>
      </c>
      <c r="AP2344" s="300" t="str">
        <f t="shared" si="1726"/>
        <v/>
      </c>
      <c r="AQ2344" s="300" t="str">
        <f t="shared" si="1727"/>
        <v/>
      </c>
      <c r="AR2344" s="306" t="str">
        <f t="shared" si="1728"/>
        <v/>
      </c>
      <c r="AS2344" s="300" t="str">
        <f t="shared" si="1729"/>
        <v/>
      </c>
      <c r="AT2344" s="300" t="str">
        <f t="shared" si="1730"/>
        <v/>
      </c>
      <c r="AU2344" s="192" t="str">
        <f t="shared" si="1731"/>
        <v>рбс</v>
      </c>
      <c r="AV2344" s="192" t="str">
        <f t="shared" si="1732"/>
        <v>рбс87520706общпро</v>
      </c>
      <c r="AW2344" s="191">
        <f t="shared" si="1733"/>
        <v>0</v>
      </c>
      <c r="AX2344" s="191">
        <f t="shared" si="1734"/>
        <v>0</v>
      </c>
      <c r="AY2344" s="191">
        <f t="shared" si="1735"/>
        <v>63629.4</v>
      </c>
      <c r="AZ2344" s="191">
        <f t="shared" si="1736"/>
        <v>28287.599999999999</v>
      </c>
      <c r="BA2344" s="193">
        <f t="shared" si="1737"/>
        <v>1</v>
      </c>
      <c r="BB2344" s="193">
        <f t="shared" si="1738"/>
        <v>1</v>
      </c>
      <c r="BC2344" s="193">
        <f t="shared" si="1739"/>
        <v>1</v>
      </c>
      <c r="BD2344" s="191">
        <f t="shared" si="1699"/>
        <v>63629.4</v>
      </c>
      <c r="BE2344" s="191">
        <f t="shared" si="1740"/>
        <v>28287.599999999999</v>
      </c>
      <c r="BF2344" s="210">
        <f t="shared" si="1741"/>
        <v>63629.4</v>
      </c>
      <c r="BG2344" s="211">
        <f t="shared" si="1742"/>
        <v>63629.4</v>
      </c>
      <c r="BH2344" s="289"/>
      <c r="BI2344" s="289"/>
      <c r="BL2344" s="233" t="str">
        <f t="shared" si="1743"/>
        <v/>
      </c>
    </row>
    <row r="2345" spans="1:64" ht="12" customHeight="1">
      <c r="A2345" s="333" t="s">
        <v>1455</v>
      </c>
      <c r="B2345" s="381" t="s">
        <v>327</v>
      </c>
      <c r="C2345" s="333" t="s">
        <v>797</v>
      </c>
      <c r="D2345" s="381" t="s">
        <v>316</v>
      </c>
      <c r="E2345" s="381" t="s">
        <v>1443</v>
      </c>
      <c r="F2345" s="381" t="s">
        <v>586</v>
      </c>
      <c r="G2345" s="381" t="s">
        <v>397</v>
      </c>
      <c r="H2345" s="100" t="s">
        <v>653</v>
      </c>
      <c r="I2345" s="381" t="s">
        <v>505</v>
      </c>
      <c r="J2345" s="382">
        <v>42864.01</v>
      </c>
      <c r="K2345" s="382">
        <v>42864.01</v>
      </c>
      <c r="L2345" s="191" t="str">
        <f t="shared" si="1702"/>
        <v>875207060701011004001024434001</v>
      </c>
      <c r="M2345" s="192">
        <f t="array" ref="M2345">IF(COUNT(SEARCH(Удалить_Роспись_КВСР,$B2345)*SEARCH(Удалить_Роспись_ПБС,$C2345)*SEARCH(Удалить_Роспись_КФСР, $D2345)*SEARCH(Удалить_Роспись_КЦСР,$E2345)*SEARCH(Удалить_Роспись_КВР,$F2345)*SEARCH(Удалить_Роспись_ЭК,$H2345)*SEARCH(Удалить_Роспись_КР,$I2345))&gt;0,0,1)</f>
        <v>0</v>
      </c>
      <c r="N2345" s="192">
        <f>IF(COUNT(SEARCH(Удалить_Индекс_КВСР,$B2345)*SEARCH(Удалить_Индекс_ПБС,$C2345)*SEARCH(Удалить_Индекс_КФСР,$D2345)*SEARCH(Удалить_Индекс_КЦСР,$E2345)*SEARCH(Удалить_Индекс_КВР,$F2345)*SEARCH(Удалить_Индекс_ЭК,$H2345)*SEARCH(Удалить_Индекс_КР,$I2345))&gt;0,0,1)</f>
        <v>1</v>
      </c>
      <c r="O2345" s="192" t="str">
        <f t="shared" si="1703"/>
        <v/>
      </c>
      <c r="P2345" s="192" t="str">
        <f t="shared" si="1744"/>
        <v/>
      </c>
      <c r="Q2345" s="300" t="str">
        <f t="shared" si="1704"/>
        <v/>
      </c>
      <c r="R2345" s="300" t="str">
        <f t="shared" si="1705"/>
        <v/>
      </c>
      <c r="S2345" s="300" t="str">
        <f t="shared" si="1706"/>
        <v/>
      </c>
      <c r="T2345" s="192" t="str">
        <f t="shared" si="1707"/>
        <v/>
      </c>
      <c r="U2345" s="303" t="str">
        <f t="shared" si="1708"/>
        <v/>
      </c>
      <c r="V2345" s="300" t="str">
        <f t="shared" si="1709"/>
        <v/>
      </c>
      <c r="W2345" s="192" t="str">
        <f t="shared" si="1710"/>
        <v/>
      </c>
      <c r="X2345" s="303" t="str">
        <f t="shared" si="1711"/>
        <v/>
      </c>
      <c r="Y2345" s="300" t="str">
        <f t="shared" si="1712"/>
        <v/>
      </c>
      <c r="Z2345" s="300" t="str">
        <f t="shared" si="1713"/>
        <v/>
      </c>
      <c r="AA2345" s="303" t="str">
        <f t="shared" si="1714"/>
        <v/>
      </c>
      <c r="AB2345" s="300" t="str">
        <f t="shared" si="1715"/>
        <v/>
      </c>
      <c r="AC2345" s="300" t="str">
        <f t="shared" si="1716"/>
        <v/>
      </c>
      <c r="AD2345" s="300" t="str">
        <f t="shared" si="1717"/>
        <v/>
      </c>
      <c r="AE2345" s="192" t="str">
        <f t="shared" si="1718"/>
        <v/>
      </c>
      <c r="AF2345" s="192" t="str">
        <f t="shared" si="1719"/>
        <v/>
      </c>
      <c r="AG2345" s="192"/>
      <c r="AJ2345" s="300" t="str">
        <f t="shared" si="1720"/>
        <v/>
      </c>
      <c r="AK2345" s="300" t="str">
        <f t="shared" si="1721"/>
        <v/>
      </c>
      <c r="AL2345" s="300" t="str">
        <f t="shared" si="1722"/>
        <v/>
      </c>
      <c r="AM2345" s="300" t="str">
        <f t="shared" si="1723"/>
        <v/>
      </c>
      <c r="AN2345" s="300" t="str">
        <f t="shared" si="1724"/>
        <v/>
      </c>
      <c r="AO2345" s="300" t="str">
        <f t="shared" si="1725"/>
        <v/>
      </c>
      <c r="AP2345" s="300" t="str">
        <f t="shared" si="1726"/>
        <v/>
      </c>
      <c r="AQ2345" s="300" t="str">
        <f t="shared" si="1727"/>
        <v/>
      </c>
      <c r="AR2345" s="306" t="str">
        <f t="shared" si="1728"/>
        <v/>
      </c>
      <c r="AS2345" s="300" t="str">
        <f t="shared" si="1729"/>
        <v/>
      </c>
      <c r="AT2345" s="300" t="str">
        <f t="shared" si="1730"/>
        <v/>
      </c>
      <c r="AU2345" s="192" t="str">
        <f t="shared" si="1731"/>
        <v>рбс</v>
      </c>
      <c r="AV2345" s="192" t="str">
        <f t="shared" si="1732"/>
        <v>рбс87520706общпро</v>
      </c>
      <c r="AW2345" s="191">
        <f t="shared" si="1733"/>
        <v>0</v>
      </c>
      <c r="AX2345" s="191">
        <f t="shared" si="1734"/>
        <v>0</v>
      </c>
      <c r="AY2345" s="191">
        <f t="shared" si="1735"/>
        <v>42864.01</v>
      </c>
      <c r="AZ2345" s="191">
        <f t="shared" si="1736"/>
        <v>42864.01</v>
      </c>
      <c r="BA2345" s="193">
        <f t="shared" si="1737"/>
        <v>1</v>
      </c>
      <c r="BB2345" s="193">
        <f t="shared" si="1738"/>
        <v>1</v>
      </c>
      <c r="BC2345" s="193">
        <f t="shared" si="1739"/>
        <v>1</v>
      </c>
      <c r="BD2345" s="191">
        <f t="shared" si="1699"/>
        <v>42864.01</v>
      </c>
      <c r="BE2345" s="191">
        <f t="shared" si="1740"/>
        <v>42864.01</v>
      </c>
      <c r="BF2345" s="210">
        <f t="shared" si="1741"/>
        <v>42864.01</v>
      </c>
      <c r="BG2345" s="211">
        <f t="shared" si="1742"/>
        <v>42864.01</v>
      </c>
      <c r="BH2345" s="289"/>
      <c r="BI2345" s="289"/>
      <c r="BL2345" s="233" t="str">
        <f t="shared" si="1743"/>
        <v/>
      </c>
    </row>
    <row r="2346" spans="1:64" ht="12" customHeight="1">
      <c r="A2346" s="333" t="s">
        <v>1455</v>
      </c>
      <c r="B2346" s="381" t="s">
        <v>327</v>
      </c>
      <c r="C2346" s="333" t="s">
        <v>797</v>
      </c>
      <c r="D2346" s="381" t="s">
        <v>316</v>
      </c>
      <c r="E2346" s="381" t="s">
        <v>1443</v>
      </c>
      <c r="F2346" s="381" t="s">
        <v>658</v>
      </c>
      <c r="G2346" s="381" t="s">
        <v>395</v>
      </c>
      <c r="H2346" s="100" t="s">
        <v>653</v>
      </c>
      <c r="I2346" s="381" t="s">
        <v>505</v>
      </c>
      <c r="J2346" s="382">
        <v>32539.22</v>
      </c>
      <c r="K2346" s="382">
        <v>32539.22</v>
      </c>
      <c r="L2346" s="191" t="str">
        <f t="shared" si="1702"/>
        <v>875207060701011004001085329001</v>
      </c>
      <c r="M2346" s="192">
        <f t="array" ref="M2346">IF(COUNT(SEARCH(Удалить_Роспись_КВСР,$B2346)*SEARCH(Удалить_Роспись_ПБС,$C2346)*SEARCH(Удалить_Роспись_КФСР, $D2346)*SEARCH(Удалить_Роспись_КЦСР,$E2346)*SEARCH(Удалить_Роспись_КВР,$F2346)*SEARCH(Удалить_Роспись_ЭК,$H2346)*SEARCH(Удалить_Роспись_КР,$I2346))&gt;0,0,1)</f>
        <v>0</v>
      </c>
      <c r="N2346" s="192">
        <v>0</v>
      </c>
      <c r="O2346" s="192" t="str">
        <f t="shared" si="1703"/>
        <v/>
      </c>
      <c r="P2346" s="192" t="str">
        <f t="shared" si="1744"/>
        <v/>
      </c>
      <c r="Q2346" s="300" t="str">
        <f t="shared" si="1704"/>
        <v/>
      </c>
      <c r="R2346" s="300" t="str">
        <f t="shared" si="1705"/>
        <v/>
      </c>
      <c r="S2346" s="300" t="str">
        <f t="shared" si="1706"/>
        <v/>
      </c>
      <c r="T2346" s="192" t="str">
        <f t="shared" si="1707"/>
        <v/>
      </c>
      <c r="U2346" s="303" t="str">
        <f t="shared" si="1708"/>
        <v/>
      </c>
      <c r="V2346" s="300" t="str">
        <f t="shared" si="1709"/>
        <v/>
      </c>
      <c r="W2346" s="192" t="str">
        <f t="shared" si="1710"/>
        <v/>
      </c>
      <c r="X2346" s="303" t="str">
        <f t="shared" si="1711"/>
        <v/>
      </c>
      <c r="Y2346" s="300" t="str">
        <f t="shared" si="1712"/>
        <v/>
      </c>
      <c r="Z2346" s="300" t="str">
        <f t="shared" si="1713"/>
        <v/>
      </c>
      <c r="AA2346" s="303" t="str">
        <f t="shared" si="1714"/>
        <v/>
      </c>
      <c r="AB2346" s="300" t="str">
        <f t="shared" si="1715"/>
        <v/>
      </c>
      <c r="AC2346" s="300" t="str">
        <f t="shared" si="1716"/>
        <v/>
      </c>
      <c r="AD2346" s="300" t="str">
        <f t="shared" si="1717"/>
        <v/>
      </c>
      <c r="AE2346" s="192" t="str">
        <f t="shared" si="1718"/>
        <v/>
      </c>
      <c r="AF2346" s="192" t="str">
        <f t="shared" si="1719"/>
        <v/>
      </c>
      <c r="AG2346" s="192"/>
      <c r="AJ2346" s="300" t="str">
        <f t="shared" si="1720"/>
        <v/>
      </c>
      <c r="AK2346" s="300" t="str">
        <f t="shared" si="1721"/>
        <v/>
      </c>
      <c r="AL2346" s="300" t="str">
        <f t="shared" si="1722"/>
        <v/>
      </c>
      <c r="AM2346" s="300" t="str">
        <f t="shared" si="1723"/>
        <v/>
      </c>
      <c r="AN2346" s="300" t="str">
        <f t="shared" si="1724"/>
        <v/>
      </c>
      <c r="AO2346" s="300" t="str">
        <f t="shared" si="1725"/>
        <v/>
      </c>
      <c r="AP2346" s="300" t="str">
        <f t="shared" si="1726"/>
        <v/>
      </c>
      <c r="AQ2346" s="300" t="str">
        <f t="shared" si="1727"/>
        <v/>
      </c>
      <c r="AR2346" s="306" t="str">
        <f t="shared" si="1728"/>
        <v/>
      </c>
      <c r="AS2346" s="300" t="str">
        <f t="shared" si="1729"/>
        <v/>
      </c>
      <c r="AT2346" s="300" t="str">
        <f t="shared" si="1730"/>
        <v/>
      </c>
      <c r="AU2346" s="192" t="str">
        <f t="shared" si="1731"/>
        <v>рбс</v>
      </c>
      <c r="AV2346" s="192" t="str">
        <f t="shared" si="1732"/>
        <v>рбс87520706общпро</v>
      </c>
      <c r="AW2346" s="191">
        <f t="shared" si="1733"/>
        <v>0</v>
      </c>
      <c r="AX2346" s="191">
        <f t="shared" si="1734"/>
        <v>0</v>
      </c>
      <c r="AY2346" s="191">
        <f t="shared" si="1735"/>
        <v>0</v>
      </c>
      <c r="AZ2346" s="191">
        <f t="shared" si="1736"/>
        <v>0</v>
      </c>
      <c r="BA2346" s="193">
        <f t="shared" si="1737"/>
        <v>1</v>
      </c>
      <c r="BB2346" s="193">
        <f t="shared" si="1738"/>
        <v>1</v>
      </c>
      <c r="BC2346" s="193">
        <f t="shared" si="1739"/>
        <v>1</v>
      </c>
      <c r="BD2346" s="191">
        <f t="shared" si="1699"/>
        <v>0</v>
      </c>
      <c r="BE2346" s="191">
        <f t="shared" si="1740"/>
        <v>0</v>
      </c>
      <c r="BF2346" s="210">
        <f t="shared" si="1741"/>
        <v>0</v>
      </c>
      <c r="BG2346" s="211">
        <f t="shared" si="1742"/>
        <v>0</v>
      </c>
      <c r="BH2346" s="289"/>
      <c r="BI2346" s="289"/>
      <c r="BL2346" s="233" t="str">
        <f t="shared" si="1743"/>
        <v/>
      </c>
    </row>
    <row r="2347" spans="1:64" ht="12" customHeight="1">
      <c r="A2347" s="333" t="s">
        <v>1455</v>
      </c>
      <c r="B2347" s="381" t="s">
        <v>327</v>
      </c>
      <c r="C2347" s="333" t="s">
        <v>797</v>
      </c>
      <c r="D2347" s="381" t="s">
        <v>316</v>
      </c>
      <c r="E2347" s="381" t="s">
        <v>1444</v>
      </c>
      <c r="F2347" s="381" t="s">
        <v>608</v>
      </c>
      <c r="G2347" s="381" t="s">
        <v>385</v>
      </c>
      <c r="H2347" s="100" t="s">
        <v>653</v>
      </c>
      <c r="I2347" s="381" t="s">
        <v>505</v>
      </c>
      <c r="J2347" s="382">
        <v>799716.91</v>
      </c>
      <c r="K2347" s="382">
        <v>661446.03</v>
      </c>
      <c r="L2347" s="191" t="str">
        <f t="shared" si="1702"/>
        <v>875207060701011004101011121101</v>
      </c>
      <c r="M2347" s="192">
        <f t="array" ref="M2347">IF(COUNT(SEARCH(Удалить_Роспись_КВСР,$B2347)*SEARCH(Удалить_Роспись_ПБС,$C2347)*SEARCH(Удалить_Роспись_КФСР, $D2347)*SEARCH(Удалить_Роспись_КЦСР,$E2347)*SEARCH(Удалить_Роспись_КВР,$F2347)*SEARCH(Удалить_Роспись_ЭК,$H2347)*SEARCH(Удалить_Роспись_КР,$I2347))&gt;0,0,1)</f>
        <v>0</v>
      </c>
      <c r="N2347" s="192">
        <v>0</v>
      </c>
      <c r="O2347" s="192" t="str">
        <f t="shared" si="1703"/>
        <v/>
      </c>
      <c r="P2347" s="192" t="str">
        <f t="shared" si="1744"/>
        <v/>
      </c>
      <c r="Q2347" s="300" t="str">
        <f t="shared" si="1704"/>
        <v/>
      </c>
      <c r="R2347" s="300" t="str">
        <f t="shared" si="1705"/>
        <v/>
      </c>
      <c r="S2347" s="300" t="str">
        <f t="shared" si="1706"/>
        <v/>
      </c>
      <c r="T2347" s="192" t="str">
        <f t="shared" si="1707"/>
        <v/>
      </c>
      <c r="U2347" s="303" t="str">
        <f t="shared" si="1708"/>
        <v/>
      </c>
      <c r="V2347" s="300" t="str">
        <f t="shared" si="1709"/>
        <v/>
      </c>
      <c r="W2347" s="192" t="str">
        <f t="shared" si="1710"/>
        <v/>
      </c>
      <c r="X2347" s="303" t="str">
        <f t="shared" si="1711"/>
        <v/>
      </c>
      <c r="Y2347" s="300" t="str">
        <f t="shared" si="1712"/>
        <v/>
      </c>
      <c r="Z2347" s="300" t="str">
        <f t="shared" si="1713"/>
        <v/>
      </c>
      <c r="AA2347" s="303" t="str">
        <f t="shared" si="1714"/>
        <v/>
      </c>
      <c r="AB2347" s="300" t="str">
        <f t="shared" si="1715"/>
        <v/>
      </c>
      <c r="AC2347" s="300" t="str">
        <f t="shared" si="1716"/>
        <v/>
      </c>
      <c r="AD2347" s="300" t="str">
        <f t="shared" si="1717"/>
        <v/>
      </c>
      <c r="AE2347" s="192" t="str">
        <f t="shared" si="1718"/>
        <v/>
      </c>
      <c r="AF2347" s="192" t="str">
        <f t="shared" si="1719"/>
        <v/>
      </c>
      <c r="AG2347" s="192"/>
      <c r="AJ2347" s="300" t="str">
        <f t="shared" si="1720"/>
        <v/>
      </c>
      <c r="AK2347" s="300" t="str">
        <f t="shared" si="1721"/>
        <v/>
      </c>
      <c r="AL2347" s="300" t="str">
        <f t="shared" si="1722"/>
        <v/>
      </c>
      <c r="AM2347" s="300" t="str">
        <f t="shared" si="1723"/>
        <v/>
      </c>
      <c r="AN2347" s="300" t="str">
        <f t="shared" si="1724"/>
        <v/>
      </c>
      <c r="AO2347" s="300" t="str">
        <f t="shared" si="1725"/>
        <v/>
      </c>
      <c r="AP2347" s="300" t="str">
        <f t="shared" si="1726"/>
        <v/>
      </c>
      <c r="AQ2347" s="300" t="str">
        <f t="shared" si="1727"/>
        <v/>
      </c>
      <c r="AR2347" s="306" t="str">
        <f t="shared" si="1728"/>
        <v/>
      </c>
      <c r="AS2347" s="300" t="str">
        <f t="shared" si="1729"/>
        <v/>
      </c>
      <c r="AT2347" s="300" t="str">
        <f t="shared" si="1730"/>
        <v/>
      </c>
      <c r="AU2347" s="192" t="str">
        <f t="shared" si="1731"/>
        <v>рбс</v>
      </c>
      <c r="AV2347" s="192" t="str">
        <f t="shared" si="1732"/>
        <v>рбс87520706общопл</v>
      </c>
      <c r="AW2347" s="191">
        <f t="shared" si="1733"/>
        <v>0</v>
      </c>
      <c r="AX2347" s="191">
        <f t="shared" si="1734"/>
        <v>0</v>
      </c>
      <c r="AY2347" s="191">
        <f t="shared" si="1735"/>
        <v>0</v>
      </c>
      <c r="AZ2347" s="191">
        <f t="shared" si="1736"/>
        <v>0</v>
      </c>
      <c r="BA2347" s="193">
        <f t="shared" si="1737"/>
        <v>1</v>
      </c>
      <c r="BB2347" s="193">
        <f t="shared" si="1738"/>
        <v>1</v>
      </c>
      <c r="BC2347" s="193">
        <f t="shared" si="1739"/>
        <v>1</v>
      </c>
      <c r="BD2347" s="191">
        <f t="shared" si="1699"/>
        <v>0</v>
      </c>
      <c r="BE2347" s="191">
        <f t="shared" si="1740"/>
        <v>0</v>
      </c>
      <c r="BF2347" s="210">
        <f t="shared" si="1741"/>
        <v>0</v>
      </c>
      <c r="BG2347" s="211">
        <f t="shared" si="1742"/>
        <v>0</v>
      </c>
      <c r="BH2347" s="289"/>
      <c r="BI2347" s="289"/>
      <c r="BL2347" s="233" t="str">
        <f t="shared" si="1743"/>
        <v/>
      </c>
    </row>
    <row r="2348" spans="1:64" ht="12" customHeight="1">
      <c r="A2348" s="333" t="s">
        <v>1455</v>
      </c>
      <c r="B2348" s="381" t="s">
        <v>327</v>
      </c>
      <c r="C2348" s="333" t="s">
        <v>797</v>
      </c>
      <c r="D2348" s="381" t="s">
        <v>316</v>
      </c>
      <c r="E2348" s="381" t="s">
        <v>1444</v>
      </c>
      <c r="F2348" s="381" t="s">
        <v>902</v>
      </c>
      <c r="G2348" s="381" t="s">
        <v>387</v>
      </c>
      <c r="H2348" s="100" t="s">
        <v>653</v>
      </c>
      <c r="I2348" s="381" t="s">
        <v>505</v>
      </c>
      <c r="J2348" s="382">
        <v>231901.31</v>
      </c>
      <c r="K2348" s="382">
        <v>190963.8</v>
      </c>
      <c r="L2348" s="191" t="str">
        <f t="shared" si="1702"/>
        <v>875207060701011004101011921301</v>
      </c>
      <c r="M2348" s="192">
        <f t="array" ref="M2348">IF(COUNT(SEARCH(Удалить_Роспись_КВСР,$B2348)*SEARCH(Удалить_Роспись_ПБС,$C2348)*SEARCH(Удалить_Роспись_КФСР, $D2348)*SEARCH(Удалить_Роспись_КЦСР,$E2348)*SEARCH(Удалить_Роспись_КВР,$F2348)*SEARCH(Удалить_Роспись_ЭК,$H2348)*SEARCH(Удалить_Роспись_КР,$I2348))&gt;0,0,1)</f>
        <v>0</v>
      </c>
      <c r="N2348" s="192">
        <v>0</v>
      </c>
      <c r="O2348" s="192" t="str">
        <f t="shared" si="1703"/>
        <v/>
      </c>
      <c r="P2348" s="192" t="str">
        <f t="shared" si="1744"/>
        <v/>
      </c>
      <c r="Q2348" s="300" t="str">
        <f t="shared" si="1704"/>
        <v/>
      </c>
      <c r="R2348" s="300" t="str">
        <f t="shared" si="1705"/>
        <v/>
      </c>
      <c r="S2348" s="300" t="str">
        <f t="shared" si="1706"/>
        <v/>
      </c>
      <c r="T2348" s="192" t="str">
        <f t="shared" si="1707"/>
        <v/>
      </c>
      <c r="U2348" s="303" t="str">
        <f t="shared" si="1708"/>
        <v/>
      </c>
      <c r="V2348" s="300" t="str">
        <f t="shared" si="1709"/>
        <v/>
      </c>
      <c r="W2348" s="192" t="str">
        <f t="shared" si="1710"/>
        <v/>
      </c>
      <c r="X2348" s="303" t="str">
        <f t="shared" si="1711"/>
        <v/>
      </c>
      <c r="Y2348" s="300" t="str">
        <f t="shared" si="1712"/>
        <v/>
      </c>
      <c r="Z2348" s="300" t="str">
        <f t="shared" si="1713"/>
        <v/>
      </c>
      <c r="AA2348" s="303" t="str">
        <f t="shared" si="1714"/>
        <v/>
      </c>
      <c r="AB2348" s="300" t="str">
        <f t="shared" si="1715"/>
        <v/>
      </c>
      <c r="AC2348" s="300" t="str">
        <f t="shared" si="1716"/>
        <v/>
      </c>
      <c r="AD2348" s="300" t="str">
        <f t="shared" si="1717"/>
        <v/>
      </c>
      <c r="AE2348" s="192" t="str">
        <f t="shared" si="1718"/>
        <v/>
      </c>
      <c r="AF2348" s="192" t="str">
        <f t="shared" si="1719"/>
        <v/>
      </c>
      <c r="AG2348" s="192"/>
      <c r="AJ2348" s="300" t="str">
        <f t="shared" si="1720"/>
        <v/>
      </c>
      <c r="AK2348" s="300" t="str">
        <f t="shared" si="1721"/>
        <v/>
      </c>
      <c r="AL2348" s="300" t="str">
        <f t="shared" si="1722"/>
        <v/>
      </c>
      <c r="AM2348" s="300" t="str">
        <f t="shared" si="1723"/>
        <v/>
      </c>
      <c r="AN2348" s="300" t="str">
        <f t="shared" si="1724"/>
        <v/>
      </c>
      <c r="AO2348" s="300" t="str">
        <f t="shared" si="1725"/>
        <v/>
      </c>
      <c r="AP2348" s="300" t="str">
        <f t="shared" si="1726"/>
        <v/>
      </c>
      <c r="AQ2348" s="300" t="str">
        <f t="shared" si="1727"/>
        <v/>
      </c>
      <c r="AR2348" s="306" t="str">
        <f t="shared" si="1728"/>
        <v/>
      </c>
      <c r="AS2348" s="300" t="str">
        <f t="shared" si="1729"/>
        <v/>
      </c>
      <c r="AT2348" s="300" t="str">
        <f t="shared" si="1730"/>
        <v/>
      </c>
      <c r="AU2348" s="192" t="str">
        <f t="shared" si="1731"/>
        <v>рбс</v>
      </c>
      <c r="AV2348" s="192" t="str">
        <f t="shared" si="1732"/>
        <v>рбс87520706общопл</v>
      </c>
      <c r="AW2348" s="191">
        <f t="shared" si="1733"/>
        <v>0</v>
      </c>
      <c r="AX2348" s="191">
        <f t="shared" si="1734"/>
        <v>0</v>
      </c>
      <c r="AY2348" s="191">
        <f t="shared" si="1735"/>
        <v>0</v>
      </c>
      <c r="AZ2348" s="191">
        <f t="shared" si="1736"/>
        <v>0</v>
      </c>
      <c r="BA2348" s="193">
        <f t="shared" si="1737"/>
        <v>1</v>
      </c>
      <c r="BB2348" s="193">
        <f t="shared" si="1738"/>
        <v>1</v>
      </c>
      <c r="BC2348" s="193">
        <f t="shared" si="1739"/>
        <v>1</v>
      </c>
      <c r="BD2348" s="191">
        <f t="shared" si="1699"/>
        <v>0</v>
      </c>
      <c r="BE2348" s="191">
        <f t="shared" si="1740"/>
        <v>0</v>
      </c>
      <c r="BF2348" s="210">
        <f t="shared" si="1741"/>
        <v>0</v>
      </c>
      <c r="BG2348" s="211">
        <f t="shared" si="1742"/>
        <v>0</v>
      </c>
      <c r="BH2348" s="289"/>
      <c r="BI2348" s="289"/>
      <c r="BL2348" s="233" t="str">
        <f t="shared" si="1743"/>
        <v/>
      </c>
    </row>
    <row r="2349" spans="1:64" ht="12" customHeight="1">
      <c r="A2349" s="333" t="s">
        <v>1455</v>
      </c>
      <c r="B2349" s="381" t="s">
        <v>327</v>
      </c>
      <c r="C2349" s="333" t="s">
        <v>797</v>
      </c>
      <c r="D2349" s="381" t="s">
        <v>316</v>
      </c>
      <c r="E2349" s="381" t="s">
        <v>1445</v>
      </c>
      <c r="F2349" s="381" t="s">
        <v>589</v>
      </c>
      <c r="G2349" s="381" t="s">
        <v>386</v>
      </c>
      <c r="H2349" s="100" t="s">
        <v>653</v>
      </c>
      <c r="I2349" s="381" t="s">
        <v>505</v>
      </c>
      <c r="J2349" s="382">
        <v>55000</v>
      </c>
      <c r="K2349" s="382">
        <v>55000</v>
      </c>
      <c r="L2349" s="191" t="str">
        <f t="shared" si="1702"/>
        <v>875207060701011004701011221201</v>
      </c>
      <c r="M2349" s="192">
        <f t="array" ref="M2349">IF(COUNT(SEARCH(Удалить_Роспись_КВСР,$B2349)*SEARCH(Удалить_Роспись_ПБС,$C2349)*SEARCH(Удалить_Роспись_КФСР, $D2349)*SEARCH(Удалить_Роспись_КЦСР,$E2349)*SEARCH(Удалить_Роспись_КВР,$F2349)*SEARCH(Удалить_Роспись_ЭК,$H2349)*SEARCH(Удалить_Роспись_КР,$I2349))&gt;0,0,1)</f>
        <v>0</v>
      </c>
      <c r="N2349" s="192">
        <v>0</v>
      </c>
      <c r="O2349" s="192" t="str">
        <f t="shared" si="1703"/>
        <v/>
      </c>
      <c r="P2349" s="192" t="str">
        <f t="shared" si="1744"/>
        <v/>
      </c>
      <c r="Q2349" s="300" t="str">
        <f t="shared" si="1704"/>
        <v/>
      </c>
      <c r="R2349" s="300" t="str">
        <f t="shared" si="1705"/>
        <v/>
      </c>
      <c r="S2349" s="300" t="str">
        <f t="shared" si="1706"/>
        <v/>
      </c>
      <c r="T2349" s="192" t="str">
        <f t="shared" si="1707"/>
        <v/>
      </c>
      <c r="U2349" s="303" t="str">
        <f t="shared" si="1708"/>
        <v/>
      </c>
      <c r="V2349" s="300" t="str">
        <f t="shared" si="1709"/>
        <v/>
      </c>
      <c r="W2349" s="192" t="str">
        <f t="shared" si="1710"/>
        <v/>
      </c>
      <c r="X2349" s="303" t="str">
        <f t="shared" si="1711"/>
        <v/>
      </c>
      <c r="Y2349" s="300" t="str">
        <f t="shared" si="1712"/>
        <v/>
      </c>
      <c r="Z2349" s="300" t="str">
        <f t="shared" si="1713"/>
        <v/>
      </c>
      <c r="AA2349" s="303" t="str">
        <f t="shared" si="1714"/>
        <v/>
      </c>
      <c r="AB2349" s="300" t="str">
        <f t="shared" si="1715"/>
        <v/>
      </c>
      <c r="AC2349" s="300" t="str">
        <f t="shared" si="1716"/>
        <v/>
      </c>
      <c r="AD2349" s="300" t="str">
        <f t="shared" si="1717"/>
        <v/>
      </c>
      <c r="AE2349" s="192" t="str">
        <f t="shared" si="1718"/>
        <v/>
      </c>
      <c r="AF2349" s="192" t="str">
        <f t="shared" si="1719"/>
        <v/>
      </c>
      <c r="AG2349" s="192"/>
      <c r="AJ2349" s="300" t="str">
        <f t="shared" si="1720"/>
        <v/>
      </c>
      <c r="AK2349" s="300" t="str">
        <f t="shared" si="1721"/>
        <v/>
      </c>
      <c r="AL2349" s="300" t="str">
        <f t="shared" si="1722"/>
        <v/>
      </c>
      <c r="AM2349" s="300" t="str">
        <f t="shared" si="1723"/>
        <v/>
      </c>
      <c r="AN2349" s="300" t="str">
        <f t="shared" si="1724"/>
        <v/>
      </c>
      <c r="AO2349" s="300" t="str">
        <f t="shared" si="1725"/>
        <v/>
      </c>
      <c r="AP2349" s="300" t="str">
        <f t="shared" si="1726"/>
        <v/>
      </c>
      <c r="AQ2349" s="300" t="str">
        <f t="shared" si="1727"/>
        <v/>
      </c>
      <c r="AR2349" s="306" t="str">
        <f t="shared" si="1728"/>
        <v/>
      </c>
      <c r="AS2349" s="300" t="str">
        <f t="shared" si="1729"/>
        <v/>
      </c>
      <c r="AT2349" s="300" t="str">
        <f t="shared" si="1730"/>
        <v/>
      </c>
      <c r="AU2349" s="192" t="str">
        <f t="shared" si="1731"/>
        <v>рбс</v>
      </c>
      <c r="AV2349" s="192" t="str">
        <f t="shared" si="1732"/>
        <v>рбс87520706общпро</v>
      </c>
      <c r="AW2349" s="191">
        <f t="shared" si="1733"/>
        <v>0</v>
      </c>
      <c r="AX2349" s="191">
        <f t="shared" si="1734"/>
        <v>0</v>
      </c>
      <c r="AY2349" s="191">
        <f t="shared" si="1735"/>
        <v>0</v>
      </c>
      <c r="AZ2349" s="191">
        <f t="shared" si="1736"/>
        <v>0</v>
      </c>
      <c r="BA2349" s="193">
        <f t="shared" si="1737"/>
        <v>1</v>
      </c>
      <c r="BB2349" s="193">
        <f t="shared" si="1738"/>
        <v>1</v>
      </c>
      <c r="BC2349" s="193">
        <f t="shared" si="1739"/>
        <v>1</v>
      </c>
      <c r="BD2349" s="191">
        <f t="shared" si="1699"/>
        <v>0</v>
      </c>
      <c r="BE2349" s="191">
        <f t="shared" si="1740"/>
        <v>0</v>
      </c>
      <c r="BF2349" s="210">
        <f t="shared" si="1741"/>
        <v>0</v>
      </c>
      <c r="BG2349" s="211">
        <f t="shared" si="1742"/>
        <v>0</v>
      </c>
      <c r="BH2349" s="289"/>
      <c r="BI2349" s="289"/>
      <c r="BL2349" s="233" t="str">
        <f t="shared" si="1743"/>
        <v/>
      </c>
    </row>
    <row r="2350" spans="1:64" ht="12" customHeight="1">
      <c r="A2350" s="333" t="s">
        <v>1455</v>
      </c>
      <c r="B2350" s="381" t="s">
        <v>327</v>
      </c>
      <c r="C2350" s="333" t="s">
        <v>797</v>
      </c>
      <c r="D2350" s="381" t="s">
        <v>316</v>
      </c>
      <c r="E2350" s="381" t="s">
        <v>1446</v>
      </c>
      <c r="F2350" s="381" t="s">
        <v>586</v>
      </c>
      <c r="G2350" s="381" t="s">
        <v>393</v>
      </c>
      <c r="H2350" s="100" t="s">
        <v>653</v>
      </c>
      <c r="I2350" s="381" t="s">
        <v>505</v>
      </c>
      <c r="J2350" s="382">
        <v>1178687.69</v>
      </c>
      <c r="K2350" s="382">
        <v>715372.63</v>
      </c>
      <c r="L2350" s="191" t="str">
        <f t="shared" si="1702"/>
        <v>875207060701011004Г01024422301</v>
      </c>
      <c r="M2350" s="192">
        <f t="array" ref="M2350">IF(COUNT(SEARCH(Удалить_Роспись_КВСР,$B2350)*SEARCH(Удалить_Роспись_ПБС,$C2350)*SEARCH(Удалить_Роспись_КФСР, $D2350)*SEARCH(Удалить_Роспись_КЦСР,$E2350)*SEARCH(Удалить_Роспись_КВР,$F2350)*SEARCH(Удалить_Роспись_ЭК,$H2350)*SEARCH(Удалить_Роспись_КР,$I2350))&gt;0,0,1)</f>
        <v>0</v>
      </c>
      <c r="N2350" s="192">
        <f>IF(COUNT(SEARCH(Удалить_Индекс_КВСР,$B2350)*SEARCH(Удалить_Индекс_ПБС,$C2350)*SEARCH(Удалить_Индекс_КФСР,$D2350)*SEARCH(Удалить_Индекс_КЦСР,$E2350)*SEARCH(Удалить_Индекс_КВР,$F2350)*SEARCH(Удалить_Индекс_ЭК,$H2350)*SEARCH(Удалить_Индекс_КР,$I2350))&gt;0,0,1)</f>
        <v>1</v>
      </c>
      <c r="O2350" s="192" t="str">
        <f t="shared" si="1703"/>
        <v/>
      </c>
      <c r="P2350" s="192" t="str">
        <f t="shared" si="1744"/>
        <v/>
      </c>
      <c r="Q2350" s="300" t="str">
        <f t="shared" si="1704"/>
        <v/>
      </c>
      <c r="R2350" s="300" t="str">
        <f t="shared" si="1705"/>
        <v/>
      </c>
      <c r="S2350" s="300" t="str">
        <f t="shared" si="1706"/>
        <v/>
      </c>
      <c r="T2350" s="192" t="str">
        <f t="shared" si="1707"/>
        <v/>
      </c>
      <c r="U2350" s="303" t="str">
        <f t="shared" si="1708"/>
        <v/>
      </c>
      <c r="V2350" s="300" t="str">
        <f t="shared" si="1709"/>
        <v/>
      </c>
      <c r="W2350" s="192" t="str">
        <f t="shared" si="1710"/>
        <v/>
      </c>
      <c r="X2350" s="303" t="str">
        <f t="shared" si="1711"/>
        <v/>
      </c>
      <c r="Y2350" s="300" t="str">
        <f t="shared" si="1712"/>
        <v/>
      </c>
      <c r="Z2350" s="300" t="str">
        <f t="shared" si="1713"/>
        <v/>
      </c>
      <c r="AA2350" s="303" t="str">
        <f t="shared" si="1714"/>
        <v/>
      </c>
      <c r="AB2350" s="300" t="str">
        <f t="shared" si="1715"/>
        <v/>
      </c>
      <c r="AC2350" s="300" t="str">
        <f t="shared" si="1716"/>
        <v/>
      </c>
      <c r="AD2350" s="300" t="str">
        <f t="shared" si="1717"/>
        <v/>
      </c>
      <c r="AE2350" s="192" t="str">
        <f t="shared" si="1718"/>
        <v/>
      </c>
      <c r="AF2350" s="192" t="str">
        <f t="shared" si="1719"/>
        <v/>
      </c>
      <c r="AG2350" s="192"/>
      <c r="AJ2350" s="300" t="str">
        <f t="shared" si="1720"/>
        <v/>
      </c>
      <c r="AK2350" s="300" t="str">
        <f t="shared" si="1721"/>
        <v/>
      </c>
      <c r="AL2350" s="300" t="str">
        <f t="shared" si="1722"/>
        <v/>
      </c>
      <c r="AM2350" s="300" t="str">
        <f t="shared" si="1723"/>
        <v/>
      </c>
      <c r="AN2350" s="300" t="str">
        <f t="shared" si="1724"/>
        <v/>
      </c>
      <c r="AO2350" s="300" t="str">
        <f t="shared" si="1725"/>
        <v/>
      </c>
      <c r="AP2350" s="300" t="str">
        <f t="shared" si="1726"/>
        <v/>
      </c>
      <c r="AQ2350" s="300" t="str">
        <f t="shared" si="1727"/>
        <v/>
      </c>
      <c r="AR2350" s="306" t="str">
        <f t="shared" si="1728"/>
        <v/>
      </c>
      <c r="AS2350" s="300" t="str">
        <f t="shared" si="1729"/>
        <v/>
      </c>
      <c r="AT2350" s="300" t="str">
        <f t="shared" si="1730"/>
        <v/>
      </c>
      <c r="AU2350" s="192" t="str">
        <f t="shared" si="1731"/>
        <v>рбс</v>
      </c>
      <c r="AV2350" s="192" t="str">
        <f t="shared" si="1732"/>
        <v>рбс87520706общком</v>
      </c>
      <c r="AW2350" s="191">
        <f t="shared" si="1733"/>
        <v>0</v>
      </c>
      <c r="AX2350" s="191">
        <f t="shared" si="1734"/>
        <v>0</v>
      </c>
      <c r="AY2350" s="191">
        <f t="shared" si="1735"/>
        <v>1178687.69</v>
      </c>
      <c r="AZ2350" s="191">
        <f t="shared" si="1736"/>
        <v>715372.63</v>
      </c>
      <c r="BA2350" s="193">
        <f t="shared" si="1737"/>
        <v>1</v>
      </c>
      <c r="BB2350" s="193">
        <f t="shared" si="1738"/>
        <v>1</v>
      </c>
      <c r="BC2350" s="193">
        <f t="shared" si="1739"/>
        <v>1</v>
      </c>
      <c r="BD2350" s="191">
        <f t="shared" si="1699"/>
        <v>1178687.69</v>
      </c>
      <c r="BE2350" s="191">
        <f t="shared" si="1740"/>
        <v>715372.63</v>
      </c>
      <c r="BF2350" s="210">
        <f t="shared" si="1741"/>
        <v>1178687.69</v>
      </c>
      <c r="BG2350" s="211">
        <f t="shared" si="1742"/>
        <v>1178687.69</v>
      </c>
      <c r="BH2350" s="289"/>
      <c r="BI2350" s="289"/>
      <c r="BL2350" s="233" t="str">
        <f t="shared" si="1743"/>
        <v/>
      </c>
    </row>
    <row r="2351" spans="1:64" ht="12" customHeight="1">
      <c r="A2351" s="333" t="s">
        <v>1455</v>
      </c>
      <c r="B2351" s="381" t="s">
        <v>327</v>
      </c>
      <c r="C2351" s="333" t="s">
        <v>797</v>
      </c>
      <c r="D2351" s="381" t="s">
        <v>316</v>
      </c>
      <c r="E2351" s="381" t="s">
        <v>1447</v>
      </c>
      <c r="F2351" s="381" t="s">
        <v>586</v>
      </c>
      <c r="G2351" s="381" t="s">
        <v>397</v>
      </c>
      <c r="H2351" s="100" t="s">
        <v>653</v>
      </c>
      <c r="I2351" s="381" t="s">
        <v>505</v>
      </c>
      <c r="J2351" s="382">
        <v>1285987.2</v>
      </c>
      <c r="K2351" s="382">
        <v>525459.6</v>
      </c>
      <c r="L2351" s="191" t="str">
        <f t="shared" si="1702"/>
        <v>875207060701011004П01024434001</v>
      </c>
      <c r="M2351" s="192">
        <f t="array" ref="M2351">IF(COUNT(SEARCH(Удалить_Роспись_КВСР,$B2351)*SEARCH(Удалить_Роспись_ПБС,$C2351)*SEARCH(Удалить_Роспись_КФСР, $D2351)*SEARCH(Удалить_Роспись_КЦСР,$E2351)*SEARCH(Удалить_Роспись_КВР,$F2351)*SEARCH(Удалить_Роспись_ЭК,$H2351)*SEARCH(Удалить_Роспись_КР,$I2351))&gt;0,0,1)</f>
        <v>0</v>
      </c>
      <c r="N2351" s="192">
        <f>IF(COUNT(SEARCH(Удалить_Индекс_КВСР,$B2351)*SEARCH(Удалить_Индекс_ПБС,$C2351)*SEARCH(Удалить_Индекс_КФСР,$D2351)*SEARCH(Удалить_Индекс_КЦСР,$E2351)*SEARCH(Удалить_Индекс_КВР,$F2351)*SEARCH(Удалить_Индекс_ЭК,$H2351)*SEARCH(Удалить_Индекс_КР,$I2351))&gt;0,0,1)</f>
        <v>1</v>
      </c>
      <c r="O2351" s="192" t="str">
        <f t="shared" si="1703"/>
        <v/>
      </c>
      <c r="P2351" s="192" t="str">
        <f t="shared" si="1744"/>
        <v/>
      </c>
      <c r="Q2351" s="300" t="str">
        <f t="shared" si="1704"/>
        <v/>
      </c>
      <c r="R2351" s="300" t="str">
        <f t="shared" si="1705"/>
        <v/>
      </c>
      <c r="S2351" s="300" t="str">
        <f t="shared" si="1706"/>
        <v/>
      </c>
      <c r="T2351" s="192" t="str">
        <f t="shared" si="1707"/>
        <v/>
      </c>
      <c r="U2351" s="303" t="str">
        <f t="shared" si="1708"/>
        <v/>
      </c>
      <c r="V2351" s="300" t="str">
        <f t="shared" si="1709"/>
        <v/>
      </c>
      <c r="W2351" s="192" t="str">
        <f t="shared" si="1710"/>
        <v/>
      </c>
      <c r="X2351" s="303" t="str">
        <f t="shared" si="1711"/>
        <v/>
      </c>
      <c r="Y2351" s="300" t="str">
        <f t="shared" si="1712"/>
        <v/>
      </c>
      <c r="Z2351" s="300" t="str">
        <f t="shared" si="1713"/>
        <v/>
      </c>
      <c r="AA2351" s="303" t="str">
        <f t="shared" si="1714"/>
        <v/>
      </c>
      <c r="AB2351" s="300" t="str">
        <f t="shared" si="1715"/>
        <v/>
      </c>
      <c r="AC2351" s="300" t="str">
        <f t="shared" si="1716"/>
        <v/>
      </c>
      <c r="AD2351" s="300" t="str">
        <f t="shared" si="1717"/>
        <v/>
      </c>
      <c r="AE2351" s="192" t="str">
        <f t="shared" si="1718"/>
        <v/>
      </c>
      <c r="AF2351" s="192" t="str">
        <f t="shared" si="1719"/>
        <v/>
      </c>
      <c r="AG2351" s="192"/>
      <c r="AJ2351" s="300" t="str">
        <f t="shared" si="1720"/>
        <v/>
      </c>
      <c r="AK2351" s="300" t="str">
        <f t="shared" si="1721"/>
        <v/>
      </c>
      <c r="AL2351" s="300" t="str">
        <f t="shared" si="1722"/>
        <v/>
      </c>
      <c r="AM2351" s="300" t="str">
        <f t="shared" si="1723"/>
        <v/>
      </c>
      <c r="AN2351" s="300" t="str">
        <f t="shared" si="1724"/>
        <v/>
      </c>
      <c r="AO2351" s="300" t="str">
        <f t="shared" si="1725"/>
        <v/>
      </c>
      <c r="AP2351" s="300" t="str">
        <f t="shared" si="1726"/>
        <v/>
      </c>
      <c r="AQ2351" s="300" t="str">
        <f t="shared" si="1727"/>
        <v/>
      </c>
      <c r="AR2351" s="306" t="str">
        <f t="shared" si="1728"/>
        <v/>
      </c>
      <c r="AS2351" s="300" t="str">
        <f t="shared" si="1729"/>
        <v/>
      </c>
      <c r="AT2351" s="300" t="str">
        <f t="shared" si="1730"/>
        <v/>
      </c>
      <c r="AU2351" s="192" t="str">
        <f t="shared" si="1731"/>
        <v>рбс</v>
      </c>
      <c r="AV2351" s="192" t="str">
        <f t="shared" si="1732"/>
        <v>рбс87520706общпро</v>
      </c>
      <c r="AW2351" s="191">
        <f t="shared" si="1733"/>
        <v>0</v>
      </c>
      <c r="AX2351" s="191">
        <f t="shared" si="1734"/>
        <v>0</v>
      </c>
      <c r="AY2351" s="191">
        <f t="shared" si="1735"/>
        <v>1285987.2</v>
      </c>
      <c r="AZ2351" s="191">
        <f t="shared" si="1736"/>
        <v>525459.6</v>
      </c>
      <c r="BA2351" s="193">
        <f t="shared" si="1737"/>
        <v>1</v>
      </c>
      <c r="BB2351" s="193">
        <f t="shared" si="1738"/>
        <v>1</v>
      </c>
      <c r="BC2351" s="193">
        <f t="shared" si="1739"/>
        <v>1</v>
      </c>
      <c r="BD2351" s="191">
        <f t="shared" si="1699"/>
        <v>1285987.2</v>
      </c>
      <c r="BE2351" s="191">
        <f t="shared" si="1740"/>
        <v>525459.6</v>
      </c>
      <c r="BF2351" s="210">
        <f t="shared" si="1741"/>
        <v>1285987.2</v>
      </c>
      <c r="BG2351" s="211">
        <f t="shared" si="1742"/>
        <v>1285987.2</v>
      </c>
      <c r="BH2351" s="289"/>
      <c r="BI2351" s="289"/>
      <c r="BL2351" s="233" t="str">
        <f t="shared" si="1743"/>
        <v/>
      </c>
    </row>
    <row r="2352" spans="1:64" ht="12" customHeight="1">
      <c r="A2352" s="333" t="s">
        <v>1455</v>
      </c>
      <c r="B2352" s="381" t="s">
        <v>327</v>
      </c>
      <c r="C2352" s="333" t="s">
        <v>797</v>
      </c>
      <c r="D2352" s="381" t="s">
        <v>316</v>
      </c>
      <c r="E2352" s="381" t="s">
        <v>1449</v>
      </c>
      <c r="F2352" s="381" t="s">
        <v>586</v>
      </c>
      <c r="G2352" s="381" t="s">
        <v>393</v>
      </c>
      <c r="H2352" s="100" t="s">
        <v>653</v>
      </c>
      <c r="I2352" s="381" t="s">
        <v>505</v>
      </c>
      <c r="J2352" s="382">
        <v>141269</v>
      </c>
      <c r="K2352" s="382">
        <v>97767.66</v>
      </c>
      <c r="L2352" s="191" t="str">
        <f t="shared" si="1702"/>
        <v>875207060701011004Э01024422301</v>
      </c>
      <c r="M2352" s="192">
        <f t="array" ref="M2352">IF(COUNT(SEARCH(Удалить_Роспись_КВСР,$B2352)*SEARCH(Удалить_Роспись_ПБС,$C2352)*SEARCH(Удалить_Роспись_КФСР, $D2352)*SEARCH(Удалить_Роспись_КЦСР,$E2352)*SEARCH(Удалить_Роспись_КВР,$F2352)*SEARCH(Удалить_Роспись_ЭК,$H2352)*SEARCH(Удалить_Роспись_КР,$I2352))&gt;0,0,1)</f>
        <v>0</v>
      </c>
      <c r="N2352" s="192">
        <f>IF(COUNT(SEARCH(Удалить_Индекс_КВСР,$B2352)*SEARCH(Удалить_Индекс_ПБС,$C2352)*SEARCH(Удалить_Индекс_КФСР,$D2352)*SEARCH(Удалить_Индекс_КЦСР,$E2352)*SEARCH(Удалить_Индекс_КВР,$F2352)*SEARCH(Удалить_Индекс_ЭК,$H2352)*SEARCH(Удалить_Индекс_КР,$I2352))&gt;0,0,1)</f>
        <v>1</v>
      </c>
      <c r="O2352" s="192" t="str">
        <f t="shared" si="1703"/>
        <v/>
      </c>
      <c r="P2352" s="192" t="str">
        <f t="shared" si="1744"/>
        <v/>
      </c>
      <c r="Q2352" s="300" t="str">
        <f t="shared" si="1704"/>
        <v/>
      </c>
      <c r="R2352" s="300" t="str">
        <f t="shared" si="1705"/>
        <v/>
      </c>
      <c r="S2352" s="300" t="str">
        <f t="shared" si="1706"/>
        <v/>
      </c>
      <c r="T2352" s="192" t="str">
        <f t="shared" si="1707"/>
        <v/>
      </c>
      <c r="U2352" s="303" t="str">
        <f t="shared" si="1708"/>
        <v/>
      </c>
      <c r="V2352" s="300" t="str">
        <f t="shared" si="1709"/>
        <v/>
      </c>
      <c r="W2352" s="192" t="str">
        <f t="shared" si="1710"/>
        <v/>
      </c>
      <c r="X2352" s="303" t="str">
        <f t="shared" si="1711"/>
        <v/>
      </c>
      <c r="Y2352" s="300" t="str">
        <f t="shared" si="1712"/>
        <v/>
      </c>
      <c r="Z2352" s="300" t="str">
        <f t="shared" si="1713"/>
        <v/>
      </c>
      <c r="AA2352" s="303" t="str">
        <f t="shared" si="1714"/>
        <v/>
      </c>
      <c r="AB2352" s="300" t="str">
        <f t="shared" si="1715"/>
        <v/>
      </c>
      <c r="AC2352" s="300" t="str">
        <f t="shared" si="1716"/>
        <v/>
      </c>
      <c r="AD2352" s="300" t="str">
        <f t="shared" si="1717"/>
        <v/>
      </c>
      <c r="AE2352" s="192" t="str">
        <f t="shared" si="1718"/>
        <v/>
      </c>
      <c r="AF2352" s="192" t="str">
        <f t="shared" si="1719"/>
        <v/>
      </c>
      <c r="AG2352" s="192"/>
      <c r="AJ2352" s="300" t="str">
        <f t="shared" si="1720"/>
        <v/>
      </c>
      <c r="AK2352" s="300" t="str">
        <f t="shared" si="1721"/>
        <v/>
      </c>
      <c r="AL2352" s="300" t="str">
        <f t="shared" si="1722"/>
        <v/>
      </c>
      <c r="AM2352" s="300" t="str">
        <f t="shared" si="1723"/>
        <v/>
      </c>
      <c r="AN2352" s="300" t="str">
        <f t="shared" si="1724"/>
        <v/>
      </c>
      <c r="AO2352" s="300" t="str">
        <f t="shared" si="1725"/>
        <v/>
      </c>
      <c r="AP2352" s="300" t="str">
        <f t="shared" si="1726"/>
        <v/>
      </c>
      <c r="AQ2352" s="300" t="str">
        <f t="shared" si="1727"/>
        <v/>
      </c>
      <c r="AR2352" s="306" t="str">
        <f t="shared" si="1728"/>
        <v/>
      </c>
      <c r="AS2352" s="300" t="str">
        <f t="shared" si="1729"/>
        <v/>
      </c>
      <c r="AT2352" s="300" t="str">
        <f t="shared" si="1730"/>
        <v/>
      </c>
      <c r="AU2352" s="192" t="str">
        <f t="shared" si="1731"/>
        <v>рбс</v>
      </c>
      <c r="AV2352" s="192" t="str">
        <f t="shared" si="1732"/>
        <v>рбс87520706общком</v>
      </c>
      <c r="AW2352" s="191">
        <f t="shared" si="1733"/>
        <v>0</v>
      </c>
      <c r="AX2352" s="191">
        <f t="shared" si="1734"/>
        <v>0</v>
      </c>
      <c r="AY2352" s="191">
        <f t="shared" si="1735"/>
        <v>141269</v>
      </c>
      <c r="AZ2352" s="191">
        <f t="shared" si="1736"/>
        <v>97767.66</v>
      </c>
      <c r="BA2352" s="193">
        <f t="shared" si="1737"/>
        <v>1</v>
      </c>
      <c r="BB2352" s="193">
        <f t="shared" si="1738"/>
        <v>1</v>
      </c>
      <c r="BC2352" s="193">
        <f t="shared" si="1739"/>
        <v>1</v>
      </c>
      <c r="BD2352" s="191">
        <f t="shared" ref="BD2352:BD2415" si="1745">IF(ISNA(BA2352),0,AY2352*$BA2352)</f>
        <v>141269</v>
      </c>
      <c r="BE2352" s="191">
        <f t="shared" si="1740"/>
        <v>97767.66</v>
      </c>
      <c r="BF2352" s="210">
        <f t="shared" si="1741"/>
        <v>141269</v>
      </c>
      <c r="BG2352" s="211">
        <f t="shared" si="1742"/>
        <v>141269</v>
      </c>
      <c r="BH2352" s="289"/>
      <c r="BI2352" s="289"/>
      <c r="BL2352" s="233" t="str">
        <f t="shared" si="1743"/>
        <v/>
      </c>
    </row>
    <row r="2353" spans="1:64" ht="12" hidden="1" customHeight="1">
      <c r="A2353" s="333" t="s">
        <v>1455</v>
      </c>
      <c r="B2353" s="381" t="s">
        <v>327</v>
      </c>
      <c r="C2353" s="333" t="s">
        <v>797</v>
      </c>
      <c r="D2353" s="381" t="s">
        <v>316</v>
      </c>
      <c r="E2353" s="381" t="s">
        <v>1450</v>
      </c>
      <c r="F2353" s="381" t="s">
        <v>608</v>
      </c>
      <c r="G2353" s="381" t="s">
        <v>385</v>
      </c>
      <c r="H2353" s="100" t="s">
        <v>653</v>
      </c>
      <c r="I2353" s="381" t="s">
        <v>339</v>
      </c>
      <c r="J2353" s="382">
        <v>1063692.24</v>
      </c>
      <c r="K2353" s="382">
        <v>937634.31</v>
      </c>
      <c r="L2353" s="191" t="str">
        <f t="shared" si="1702"/>
        <v>875207060701011007408011121110</v>
      </c>
      <c r="M2353" s="192">
        <f t="array" ref="M2353">IF(COUNT(SEARCH(Удалить_Роспись_КВСР,$B2353)*SEARCH(Удалить_Роспись_ПБС,$C2353)*SEARCH(Удалить_Роспись_КФСР, $D2353)*SEARCH(Удалить_Роспись_КЦСР,$E2353)*SEARCH(Удалить_Роспись_КВР,$F2353)*SEARCH(Удалить_Роспись_ЭК,$H2353)*SEARCH(Удалить_Роспись_КР,$I2353))&gt;0,0,1)</f>
        <v>0</v>
      </c>
      <c r="N2353" s="192">
        <v>0</v>
      </c>
      <c r="O2353" s="192" t="str">
        <f t="shared" si="1703"/>
        <v/>
      </c>
      <c r="P2353" s="192" t="str">
        <f t="shared" si="1744"/>
        <v/>
      </c>
      <c r="Q2353" s="300" t="str">
        <f t="shared" si="1704"/>
        <v/>
      </c>
      <c r="R2353" s="300" t="str">
        <f t="shared" si="1705"/>
        <v/>
      </c>
      <c r="S2353" s="300" t="str">
        <f t="shared" si="1706"/>
        <v/>
      </c>
      <c r="T2353" s="192" t="str">
        <f t="shared" si="1707"/>
        <v/>
      </c>
      <c r="U2353" s="303" t="str">
        <f t="shared" si="1708"/>
        <v/>
      </c>
      <c r="V2353" s="300" t="str">
        <f t="shared" si="1709"/>
        <v/>
      </c>
      <c r="W2353" s="192" t="str">
        <f t="shared" si="1710"/>
        <v/>
      </c>
      <c r="X2353" s="303" t="str">
        <f t="shared" si="1711"/>
        <v/>
      </c>
      <c r="Y2353" s="300" t="str">
        <f t="shared" si="1712"/>
        <v/>
      </c>
      <c r="Z2353" s="300" t="str">
        <f t="shared" si="1713"/>
        <v/>
      </c>
      <c r="AA2353" s="303" t="str">
        <f t="shared" si="1714"/>
        <v/>
      </c>
      <c r="AB2353" s="300" t="str">
        <f t="shared" si="1715"/>
        <v/>
      </c>
      <c r="AC2353" s="300" t="str">
        <f t="shared" si="1716"/>
        <v/>
      </c>
      <c r="AD2353" s="300" t="str">
        <f t="shared" si="1717"/>
        <v/>
      </c>
      <c r="AE2353" s="192" t="str">
        <f t="shared" si="1718"/>
        <v/>
      </c>
      <c r="AF2353" s="192" t="str">
        <f t="shared" si="1719"/>
        <v/>
      </c>
      <c r="AG2353" s="192"/>
      <c r="AJ2353" s="300" t="str">
        <f t="shared" si="1720"/>
        <v/>
      </c>
      <c r="AK2353" s="300" t="str">
        <f t="shared" si="1721"/>
        <v/>
      </c>
      <c r="AL2353" s="300" t="str">
        <f t="shared" si="1722"/>
        <v/>
      </c>
      <c r="AM2353" s="300" t="str">
        <f t="shared" si="1723"/>
        <v/>
      </c>
      <c r="AN2353" s="300" t="str">
        <f t="shared" si="1724"/>
        <v/>
      </c>
      <c r="AO2353" s="300" t="str">
        <f t="shared" si="1725"/>
        <v/>
      </c>
      <c r="AP2353" s="300" t="str">
        <f t="shared" si="1726"/>
        <v/>
      </c>
      <c r="AQ2353" s="300" t="str">
        <f t="shared" si="1727"/>
        <v/>
      </c>
      <c r="AR2353" s="306" t="str">
        <f t="shared" si="1728"/>
        <v/>
      </c>
      <c r="AS2353" s="300" t="str">
        <f t="shared" si="1729"/>
        <v/>
      </c>
      <c r="AT2353" s="300" t="str">
        <f t="shared" si="1730"/>
        <v/>
      </c>
      <c r="AU2353" s="192" t="str">
        <f t="shared" si="1731"/>
        <v>рбс</v>
      </c>
      <c r="AV2353" s="192" t="str">
        <f t="shared" si="1732"/>
        <v>рбс87520706общопл</v>
      </c>
      <c r="AW2353" s="191">
        <f t="shared" si="1733"/>
        <v>0</v>
      </c>
      <c r="AX2353" s="191">
        <f t="shared" si="1734"/>
        <v>0</v>
      </c>
      <c r="AY2353" s="191">
        <f t="shared" si="1735"/>
        <v>0</v>
      </c>
      <c r="AZ2353" s="191">
        <f t="shared" si="1736"/>
        <v>0</v>
      </c>
      <c r="BA2353" s="193">
        <f t="shared" si="1737"/>
        <v>1</v>
      </c>
      <c r="BB2353" s="193">
        <f t="shared" si="1738"/>
        <v>1</v>
      </c>
      <c r="BC2353" s="193">
        <f t="shared" si="1739"/>
        <v>1</v>
      </c>
      <c r="BD2353" s="191">
        <f t="shared" si="1745"/>
        <v>0</v>
      </c>
      <c r="BE2353" s="191">
        <f t="shared" si="1740"/>
        <v>0</v>
      </c>
      <c r="BF2353" s="210">
        <f t="shared" si="1741"/>
        <v>0</v>
      </c>
      <c r="BG2353" s="211">
        <f t="shared" si="1742"/>
        <v>0</v>
      </c>
      <c r="BH2353" s="289"/>
      <c r="BI2353" s="289"/>
      <c r="BL2353" s="233" t="str">
        <f t="shared" si="1743"/>
        <v/>
      </c>
    </row>
    <row r="2354" spans="1:64" ht="12" hidden="1" customHeight="1">
      <c r="A2354" s="333" t="s">
        <v>1455</v>
      </c>
      <c r="B2354" s="381" t="s">
        <v>327</v>
      </c>
      <c r="C2354" s="333" t="s">
        <v>797</v>
      </c>
      <c r="D2354" s="381" t="s">
        <v>316</v>
      </c>
      <c r="E2354" s="381" t="s">
        <v>1450</v>
      </c>
      <c r="F2354" s="381" t="s">
        <v>589</v>
      </c>
      <c r="G2354" s="381" t="s">
        <v>386</v>
      </c>
      <c r="H2354" s="100" t="s">
        <v>653</v>
      </c>
      <c r="I2354" s="381" t="s">
        <v>339</v>
      </c>
      <c r="J2354" s="382">
        <v>16350</v>
      </c>
      <c r="K2354" s="382">
        <v>0</v>
      </c>
      <c r="L2354" s="191" t="str">
        <f t="shared" si="1702"/>
        <v>875207060701011007408011221210</v>
      </c>
      <c r="M2354" s="192">
        <f t="array" ref="M2354">IF(COUNT(SEARCH(Удалить_Роспись_КВСР,$B2354)*SEARCH(Удалить_Роспись_ПБС,$C2354)*SEARCH(Удалить_Роспись_КФСР, $D2354)*SEARCH(Удалить_Роспись_КЦСР,$E2354)*SEARCH(Удалить_Роспись_КВР,$F2354)*SEARCH(Удалить_Роспись_ЭК,$H2354)*SEARCH(Удалить_Роспись_КР,$I2354))&gt;0,0,1)</f>
        <v>0</v>
      </c>
      <c r="N2354" s="192">
        <v>0</v>
      </c>
      <c r="O2354" s="192" t="str">
        <f t="shared" si="1703"/>
        <v/>
      </c>
      <c r="P2354" s="192" t="str">
        <f t="shared" si="1744"/>
        <v/>
      </c>
      <c r="Q2354" s="300" t="str">
        <f t="shared" si="1704"/>
        <v/>
      </c>
      <c r="R2354" s="300" t="str">
        <f t="shared" si="1705"/>
        <v/>
      </c>
      <c r="S2354" s="300" t="str">
        <f t="shared" si="1706"/>
        <v/>
      </c>
      <c r="T2354" s="192" t="str">
        <f t="shared" si="1707"/>
        <v/>
      </c>
      <c r="U2354" s="303" t="str">
        <f t="shared" si="1708"/>
        <v/>
      </c>
      <c r="V2354" s="300" t="str">
        <f t="shared" si="1709"/>
        <v/>
      </c>
      <c r="W2354" s="192" t="str">
        <f t="shared" si="1710"/>
        <v/>
      </c>
      <c r="X2354" s="303" t="str">
        <f t="shared" si="1711"/>
        <v/>
      </c>
      <c r="Y2354" s="300" t="str">
        <f t="shared" si="1712"/>
        <v/>
      </c>
      <c r="Z2354" s="300" t="str">
        <f t="shared" si="1713"/>
        <v/>
      </c>
      <c r="AA2354" s="303" t="str">
        <f t="shared" si="1714"/>
        <v/>
      </c>
      <c r="AB2354" s="300" t="str">
        <f t="shared" si="1715"/>
        <v/>
      </c>
      <c r="AC2354" s="300" t="str">
        <f t="shared" si="1716"/>
        <v/>
      </c>
      <c r="AD2354" s="300" t="str">
        <f t="shared" si="1717"/>
        <v/>
      </c>
      <c r="AE2354" s="192" t="str">
        <f t="shared" si="1718"/>
        <v/>
      </c>
      <c r="AF2354" s="192" t="str">
        <f t="shared" si="1719"/>
        <v/>
      </c>
      <c r="AG2354" s="192"/>
      <c r="AJ2354" s="300" t="str">
        <f t="shared" si="1720"/>
        <v/>
      </c>
      <c r="AK2354" s="300" t="str">
        <f t="shared" si="1721"/>
        <v/>
      </c>
      <c r="AL2354" s="300" t="str">
        <f t="shared" si="1722"/>
        <v/>
      </c>
      <c r="AM2354" s="300" t="str">
        <f t="shared" si="1723"/>
        <v/>
      </c>
      <c r="AN2354" s="300" t="str">
        <f t="shared" si="1724"/>
        <v/>
      </c>
      <c r="AO2354" s="300" t="str">
        <f t="shared" si="1725"/>
        <v/>
      </c>
      <c r="AP2354" s="300" t="str">
        <f t="shared" si="1726"/>
        <v/>
      </c>
      <c r="AQ2354" s="300" t="str">
        <f t="shared" si="1727"/>
        <v/>
      </c>
      <c r="AR2354" s="306" t="str">
        <f t="shared" si="1728"/>
        <v/>
      </c>
      <c r="AS2354" s="300" t="str">
        <f t="shared" si="1729"/>
        <v/>
      </c>
      <c r="AT2354" s="300" t="str">
        <f t="shared" si="1730"/>
        <v/>
      </c>
      <c r="AU2354" s="192" t="str">
        <f t="shared" si="1731"/>
        <v>рбс</v>
      </c>
      <c r="AV2354" s="192" t="str">
        <f t="shared" si="1732"/>
        <v>рбс87520706общпро</v>
      </c>
      <c r="AW2354" s="191">
        <f t="shared" si="1733"/>
        <v>0</v>
      </c>
      <c r="AX2354" s="191">
        <f t="shared" si="1734"/>
        <v>0</v>
      </c>
      <c r="AY2354" s="191">
        <f t="shared" si="1735"/>
        <v>0</v>
      </c>
      <c r="AZ2354" s="191">
        <f t="shared" si="1736"/>
        <v>0</v>
      </c>
      <c r="BA2354" s="193">
        <f t="shared" si="1737"/>
        <v>1</v>
      </c>
      <c r="BB2354" s="193">
        <f t="shared" si="1738"/>
        <v>1</v>
      </c>
      <c r="BC2354" s="193">
        <f t="shared" si="1739"/>
        <v>1</v>
      </c>
      <c r="BD2354" s="191">
        <f t="shared" si="1745"/>
        <v>0</v>
      </c>
      <c r="BE2354" s="191">
        <f t="shared" si="1740"/>
        <v>0</v>
      </c>
      <c r="BF2354" s="210">
        <f t="shared" si="1741"/>
        <v>0</v>
      </c>
      <c r="BG2354" s="211">
        <f t="shared" si="1742"/>
        <v>0</v>
      </c>
      <c r="BH2354" s="289"/>
      <c r="BI2354" s="289"/>
      <c r="BL2354" s="233" t="str">
        <f t="shared" si="1743"/>
        <v/>
      </c>
    </row>
    <row r="2355" spans="1:64" ht="12" hidden="1" customHeight="1">
      <c r="A2355" s="333" t="s">
        <v>1455</v>
      </c>
      <c r="B2355" s="381" t="s">
        <v>327</v>
      </c>
      <c r="C2355" s="333" t="s">
        <v>797</v>
      </c>
      <c r="D2355" s="381" t="s">
        <v>316</v>
      </c>
      <c r="E2355" s="381" t="s">
        <v>1450</v>
      </c>
      <c r="F2355" s="381" t="s">
        <v>902</v>
      </c>
      <c r="G2355" s="381" t="s">
        <v>387</v>
      </c>
      <c r="H2355" s="100" t="s">
        <v>653</v>
      </c>
      <c r="I2355" s="381" t="s">
        <v>339</v>
      </c>
      <c r="J2355" s="382">
        <v>330565.74</v>
      </c>
      <c r="K2355" s="382">
        <v>234967.34</v>
      </c>
      <c r="L2355" s="191" t="str">
        <f t="shared" si="1702"/>
        <v>875207060701011007408011921310</v>
      </c>
      <c r="M2355" s="192">
        <f t="array" ref="M2355">IF(COUNT(SEARCH(Удалить_Роспись_КВСР,$B2355)*SEARCH(Удалить_Роспись_ПБС,$C2355)*SEARCH(Удалить_Роспись_КФСР, $D2355)*SEARCH(Удалить_Роспись_КЦСР,$E2355)*SEARCH(Удалить_Роспись_КВР,$F2355)*SEARCH(Удалить_Роспись_ЭК,$H2355)*SEARCH(Удалить_Роспись_КР,$I2355))&gt;0,0,1)</f>
        <v>0</v>
      </c>
      <c r="N2355" s="192">
        <v>0</v>
      </c>
      <c r="O2355" s="192" t="str">
        <f t="shared" si="1703"/>
        <v/>
      </c>
      <c r="P2355" s="192" t="str">
        <f t="shared" si="1744"/>
        <v/>
      </c>
      <c r="Q2355" s="300" t="str">
        <f t="shared" si="1704"/>
        <v/>
      </c>
      <c r="R2355" s="300" t="str">
        <f t="shared" si="1705"/>
        <v/>
      </c>
      <c r="S2355" s="300" t="str">
        <f t="shared" si="1706"/>
        <v/>
      </c>
      <c r="T2355" s="192" t="str">
        <f t="shared" si="1707"/>
        <v/>
      </c>
      <c r="U2355" s="303" t="str">
        <f t="shared" si="1708"/>
        <v/>
      </c>
      <c r="V2355" s="300" t="str">
        <f t="shared" si="1709"/>
        <v/>
      </c>
      <c r="W2355" s="192" t="str">
        <f t="shared" si="1710"/>
        <v/>
      </c>
      <c r="X2355" s="303" t="str">
        <f t="shared" si="1711"/>
        <v/>
      </c>
      <c r="Y2355" s="300" t="str">
        <f t="shared" si="1712"/>
        <v/>
      </c>
      <c r="Z2355" s="300" t="str">
        <f t="shared" si="1713"/>
        <v/>
      </c>
      <c r="AA2355" s="303" t="str">
        <f t="shared" si="1714"/>
        <v/>
      </c>
      <c r="AB2355" s="300" t="str">
        <f t="shared" si="1715"/>
        <v/>
      </c>
      <c r="AC2355" s="300" t="str">
        <f t="shared" si="1716"/>
        <v/>
      </c>
      <c r="AD2355" s="300" t="str">
        <f t="shared" si="1717"/>
        <v/>
      </c>
      <c r="AE2355" s="192" t="str">
        <f t="shared" si="1718"/>
        <v/>
      </c>
      <c r="AF2355" s="192" t="str">
        <f t="shared" si="1719"/>
        <v/>
      </c>
      <c r="AG2355" s="192"/>
      <c r="AJ2355" s="300" t="str">
        <f t="shared" si="1720"/>
        <v/>
      </c>
      <c r="AK2355" s="300" t="str">
        <f t="shared" si="1721"/>
        <v/>
      </c>
      <c r="AL2355" s="300" t="str">
        <f t="shared" si="1722"/>
        <v/>
      </c>
      <c r="AM2355" s="300" t="str">
        <f t="shared" si="1723"/>
        <v/>
      </c>
      <c r="AN2355" s="300" t="str">
        <f t="shared" si="1724"/>
        <v/>
      </c>
      <c r="AO2355" s="300" t="str">
        <f t="shared" si="1725"/>
        <v/>
      </c>
      <c r="AP2355" s="300" t="str">
        <f t="shared" si="1726"/>
        <v/>
      </c>
      <c r="AQ2355" s="300" t="str">
        <f t="shared" si="1727"/>
        <v/>
      </c>
      <c r="AR2355" s="306" t="str">
        <f t="shared" si="1728"/>
        <v/>
      </c>
      <c r="AS2355" s="300" t="str">
        <f t="shared" si="1729"/>
        <v/>
      </c>
      <c r="AT2355" s="300" t="str">
        <f t="shared" si="1730"/>
        <v/>
      </c>
      <c r="AU2355" s="192" t="str">
        <f t="shared" si="1731"/>
        <v>рбс</v>
      </c>
      <c r="AV2355" s="192" t="str">
        <f t="shared" si="1732"/>
        <v>рбс87520706общопл</v>
      </c>
      <c r="AW2355" s="191">
        <f t="shared" si="1733"/>
        <v>0</v>
      </c>
      <c r="AX2355" s="191">
        <f t="shared" si="1734"/>
        <v>0</v>
      </c>
      <c r="AY2355" s="191">
        <f t="shared" si="1735"/>
        <v>0</v>
      </c>
      <c r="AZ2355" s="191">
        <f t="shared" si="1736"/>
        <v>0</v>
      </c>
      <c r="BA2355" s="193">
        <f t="shared" si="1737"/>
        <v>1</v>
      </c>
      <c r="BB2355" s="193">
        <f t="shared" si="1738"/>
        <v>1</v>
      </c>
      <c r="BC2355" s="193">
        <f t="shared" si="1739"/>
        <v>1</v>
      </c>
      <c r="BD2355" s="191">
        <f t="shared" si="1745"/>
        <v>0</v>
      </c>
      <c r="BE2355" s="191">
        <f t="shared" si="1740"/>
        <v>0</v>
      </c>
      <c r="BF2355" s="210">
        <f t="shared" si="1741"/>
        <v>0</v>
      </c>
      <c r="BG2355" s="211">
        <f t="shared" si="1742"/>
        <v>0</v>
      </c>
      <c r="BH2355" s="289"/>
      <c r="BI2355" s="289"/>
      <c r="BL2355" s="233" t="str">
        <f t="shared" si="1743"/>
        <v/>
      </c>
    </row>
    <row r="2356" spans="1:64" ht="12" hidden="1" customHeight="1">
      <c r="A2356" s="333" t="s">
        <v>1455</v>
      </c>
      <c r="B2356" s="381" t="s">
        <v>327</v>
      </c>
      <c r="C2356" s="333" t="s">
        <v>797</v>
      </c>
      <c r="D2356" s="381" t="s">
        <v>316</v>
      </c>
      <c r="E2356" s="381" t="s">
        <v>1450</v>
      </c>
      <c r="F2356" s="381" t="s">
        <v>586</v>
      </c>
      <c r="G2356" s="381" t="s">
        <v>389</v>
      </c>
      <c r="H2356" s="100" t="s">
        <v>653</v>
      </c>
      <c r="I2356" s="381" t="s">
        <v>339</v>
      </c>
      <c r="J2356" s="382">
        <v>17100</v>
      </c>
      <c r="K2356" s="382">
        <v>0</v>
      </c>
      <c r="L2356" s="191" t="str">
        <f t="shared" si="1702"/>
        <v>875207060701011007408024422610</v>
      </c>
      <c r="M2356" s="192">
        <f t="array" ref="M2356">IF(COUNT(SEARCH(Удалить_Роспись_КВСР,$B2356)*SEARCH(Удалить_Роспись_ПБС,$C2356)*SEARCH(Удалить_Роспись_КФСР, $D2356)*SEARCH(Удалить_Роспись_КЦСР,$E2356)*SEARCH(Удалить_Роспись_КВР,$F2356)*SEARCH(Удалить_Роспись_ЭК,$H2356)*SEARCH(Удалить_Роспись_КР,$I2356))&gt;0,0,1)</f>
        <v>0</v>
      </c>
      <c r="N2356" s="192">
        <v>0</v>
      </c>
      <c r="O2356" s="192" t="str">
        <f t="shared" si="1703"/>
        <v/>
      </c>
      <c r="P2356" s="192" t="str">
        <f t="shared" si="1744"/>
        <v/>
      </c>
      <c r="Q2356" s="300" t="str">
        <f t="shared" si="1704"/>
        <v/>
      </c>
      <c r="R2356" s="300" t="str">
        <f t="shared" si="1705"/>
        <v/>
      </c>
      <c r="S2356" s="300" t="str">
        <f t="shared" si="1706"/>
        <v/>
      </c>
      <c r="T2356" s="192" t="str">
        <f t="shared" si="1707"/>
        <v/>
      </c>
      <c r="U2356" s="303" t="str">
        <f t="shared" si="1708"/>
        <v/>
      </c>
      <c r="V2356" s="300" t="str">
        <f t="shared" si="1709"/>
        <v/>
      </c>
      <c r="W2356" s="192" t="str">
        <f t="shared" si="1710"/>
        <v/>
      </c>
      <c r="X2356" s="303" t="str">
        <f t="shared" si="1711"/>
        <v/>
      </c>
      <c r="Y2356" s="300" t="str">
        <f t="shared" si="1712"/>
        <v/>
      </c>
      <c r="Z2356" s="300" t="str">
        <f t="shared" si="1713"/>
        <v/>
      </c>
      <c r="AA2356" s="303" t="str">
        <f t="shared" si="1714"/>
        <v/>
      </c>
      <c r="AB2356" s="300" t="str">
        <f t="shared" si="1715"/>
        <v/>
      </c>
      <c r="AC2356" s="300" t="str">
        <f t="shared" si="1716"/>
        <v/>
      </c>
      <c r="AD2356" s="300" t="str">
        <f t="shared" si="1717"/>
        <v/>
      </c>
      <c r="AE2356" s="192" t="str">
        <f t="shared" si="1718"/>
        <v/>
      </c>
      <c r="AF2356" s="192" t="str">
        <f t="shared" si="1719"/>
        <v/>
      </c>
      <c r="AG2356" s="192"/>
      <c r="AJ2356" s="300" t="str">
        <f t="shared" si="1720"/>
        <v/>
      </c>
      <c r="AK2356" s="300" t="str">
        <f t="shared" si="1721"/>
        <v/>
      </c>
      <c r="AL2356" s="300" t="str">
        <f t="shared" si="1722"/>
        <v/>
      </c>
      <c r="AM2356" s="300" t="str">
        <f t="shared" si="1723"/>
        <v/>
      </c>
      <c r="AN2356" s="300" t="str">
        <f t="shared" si="1724"/>
        <v/>
      </c>
      <c r="AO2356" s="300" t="str">
        <f t="shared" si="1725"/>
        <v/>
      </c>
      <c r="AP2356" s="300" t="str">
        <f t="shared" si="1726"/>
        <v/>
      </c>
      <c r="AQ2356" s="300" t="str">
        <f t="shared" si="1727"/>
        <v/>
      </c>
      <c r="AR2356" s="306" t="str">
        <f t="shared" si="1728"/>
        <v/>
      </c>
      <c r="AS2356" s="300" t="str">
        <f t="shared" si="1729"/>
        <v/>
      </c>
      <c r="AT2356" s="300" t="str">
        <f t="shared" si="1730"/>
        <v/>
      </c>
      <c r="AU2356" s="192" t="str">
        <f t="shared" si="1731"/>
        <v>рбс</v>
      </c>
      <c r="AV2356" s="192" t="str">
        <f t="shared" si="1732"/>
        <v>рбс87520706общпро</v>
      </c>
      <c r="AW2356" s="191">
        <f t="shared" si="1733"/>
        <v>0</v>
      </c>
      <c r="AX2356" s="191">
        <f t="shared" si="1734"/>
        <v>0</v>
      </c>
      <c r="AY2356" s="191">
        <f t="shared" si="1735"/>
        <v>0</v>
      </c>
      <c r="AZ2356" s="191">
        <f t="shared" si="1736"/>
        <v>0</v>
      </c>
      <c r="BA2356" s="193">
        <f t="shared" si="1737"/>
        <v>1</v>
      </c>
      <c r="BB2356" s="193">
        <f t="shared" si="1738"/>
        <v>1</v>
      </c>
      <c r="BC2356" s="193">
        <f t="shared" si="1739"/>
        <v>1</v>
      </c>
      <c r="BD2356" s="191">
        <f t="shared" si="1745"/>
        <v>0</v>
      </c>
      <c r="BE2356" s="191">
        <f t="shared" si="1740"/>
        <v>0</v>
      </c>
      <c r="BF2356" s="210">
        <f t="shared" si="1741"/>
        <v>0</v>
      </c>
      <c r="BG2356" s="211">
        <f t="shared" si="1742"/>
        <v>0</v>
      </c>
      <c r="BH2356" s="289"/>
      <c r="BI2356" s="289"/>
      <c r="BL2356" s="233" t="str">
        <f t="shared" si="1743"/>
        <v/>
      </c>
    </row>
    <row r="2357" spans="1:64" ht="12" hidden="1" customHeight="1">
      <c r="A2357" s="333" t="s">
        <v>1455</v>
      </c>
      <c r="B2357" s="381" t="s">
        <v>327</v>
      </c>
      <c r="C2357" s="333" t="s">
        <v>797</v>
      </c>
      <c r="D2357" s="381" t="s">
        <v>316</v>
      </c>
      <c r="E2357" s="381" t="s">
        <v>1451</v>
      </c>
      <c r="F2357" s="381" t="s">
        <v>608</v>
      </c>
      <c r="G2357" s="381" t="s">
        <v>385</v>
      </c>
      <c r="H2357" s="100" t="s">
        <v>653</v>
      </c>
      <c r="I2357" s="381" t="s">
        <v>339</v>
      </c>
      <c r="J2357" s="382">
        <v>2931366.41</v>
      </c>
      <c r="K2357" s="382">
        <v>2061300.67</v>
      </c>
      <c r="L2357" s="191" t="str">
        <f t="shared" si="1702"/>
        <v>875207060701011007588011121110</v>
      </c>
      <c r="M2357" s="192">
        <f t="array" ref="M2357">IF(COUNT(SEARCH(Удалить_Роспись_КВСР,$B2357)*SEARCH(Удалить_Роспись_ПБС,$C2357)*SEARCH(Удалить_Роспись_КФСР, $D2357)*SEARCH(Удалить_Роспись_КЦСР,$E2357)*SEARCH(Удалить_Роспись_КВР,$F2357)*SEARCH(Удалить_Роспись_ЭК,$H2357)*SEARCH(Удалить_Роспись_КР,$I2357))&gt;0,0,1)</f>
        <v>0</v>
      </c>
      <c r="N2357" s="192">
        <v>0</v>
      </c>
      <c r="O2357" s="192" t="str">
        <f t="shared" si="1703"/>
        <v/>
      </c>
      <c r="P2357" s="192" t="str">
        <f t="shared" si="1744"/>
        <v/>
      </c>
      <c r="Q2357" s="300" t="str">
        <f t="shared" si="1704"/>
        <v/>
      </c>
      <c r="R2357" s="300" t="str">
        <f t="shared" si="1705"/>
        <v/>
      </c>
      <c r="S2357" s="300" t="str">
        <f t="shared" si="1706"/>
        <v/>
      </c>
      <c r="T2357" s="192" t="str">
        <f t="shared" si="1707"/>
        <v/>
      </c>
      <c r="U2357" s="303" t="str">
        <f t="shared" si="1708"/>
        <v/>
      </c>
      <c r="V2357" s="300" t="str">
        <f t="shared" si="1709"/>
        <v/>
      </c>
      <c r="W2357" s="192" t="str">
        <f t="shared" si="1710"/>
        <v/>
      </c>
      <c r="X2357" s="303" t="str">
        <f t="shared" si="1711"/>
        <v/>
      </c>
      <c r="Y2357" s="300" t="str">
        <f t="shared" si="1712"/>
        <v/>
      </c>
      <c r="Z2357" s="300" t="str">
        <f t="shared" si="1713"/>
        <v/>
      </c>
      <c r="AA2357" s="303" t="str">
        <f t="shared" si="1714"/>
        <v/>
      </c>
      <c r="AB2357" s="300" t="str">
        <f t="shared" si="1715"/>
        <v/>
      </c>
      <c r="AC2357" s="300" t="str">
        <f t="shared" si="1716"/>
        <v/>
      </c>
      <c r="AD2357" s="300" t="str">
        <f t="shared" si="1717"/>
        <v/>
      </c>
      <c r="AE2357" s="192" t="str">
        <f t="shared" si="1718"/>
        <v/>
      </c>
      <c r="AF2357" s="192" t="str">
        <f t="shared" si="1719"/>
        <v/>
      </c>
      <c r="AG2357" s="192"/>
      <c r="AJ2357" s="300" t="str">
        <f t="shared" si="1720"/>
        <v/>
      </c>
      <c r="AK2357" s="300" t="str">
        <f t="shared" si="1721"/>
        <v/>
      </c>
      <c r="AL2357" s="300" t="str">
        <f t="shared" si="1722"/>
        <v/>
      </c>
      <c r="AM2357" s="300" t="str">
        <f t="shared" si="1723"/>
        <v/>
      </c>
      <c r="AN2357" s="300" t="str">
        <f t="shared" si="1724"/>
        <v/>
      </c>
      <c r="AO2357" s="300" t="str">
        <f t="shared" si="1725"/>
        <v/>
      </c>
      <c r="AP2357" s="300" t="str">
        <f t="shared" si="1726"/>
        <v/>
      </c>
      <c r="AQ2357" s="300" t="str">
        <f t="shared" si="1727"/>
        <v/>
      </c>
      <c r="AR2357" s="306" t="str">
        <f t="shared" si="1728"/>
        <v/>
      </c>
      <c r="AS2357" s="300" t="str">
        <f t="shared" si="1729"/>
        <v/>
      </c>
      <c r="AT2357" s="300" t="str">
        <f t="shared" si="1730"/>
        <v/>
      </c>
      <c r="AU2357" s="192" t="str">
        <f t="shared" si="1731"/>
        <v>рбс</v>
      </c>
      <c r="AV2357" s="192" t="str">
        <f t="shared" si="1732"/>
        <v>рбс87520706общопл</v>
      </c>
      <c r="AW2357" s="191">
        <f t="shared" si="1733"/>
        <v>0</v>
      </c>
      <c r="AX2357" s="191">
        <f t="shared" si="1734"/>
        <v>0</v>
      </c>
      <c r="AY2357" s="191">
        <f t="shared" si="1735"/>
        <v>0</v>
      </c>
      <c r="AZ2357" s="191">
        <f t="shared" si="1736"/>
        <v>0</v>
      </c>
      <c r="BA2357" s="193">
        <f t="shared" si="1737"/>
        <v>1</v>
      </c>
      <c r="BB2357" s="193">
        <f t="shared" si="1738"/>
        <v>1</v>
      </c>
      <c r="BC2357" s="193">
        <f t="shared" si="1739"/>
        <v>1</v>
      </c>
      <c r="BD2357" s="191">
        <f t="shared" si="1745"/>
        <v>0</v>
      </c>
      <c r="BE2357" s="191">
        <f t="shared" si="1740"/>
        <v>0</v>
      </c>
      <c r="BF2357" s="210">
        <f t="shared" si="1741"/>
        <v>0</v>
      </c>
      <c r="BG2357" s="211">
        <f t="shared" si="1742"/>
        <v>0</v>
      </c>
      <c r="BH2357" s="289"/>
      <c r="BI2357" s="289"/>
      <c r="BL2357" s="233" t="str">
        <f t="shared" si="1743"/>
        <v/>
      </c>
    </row>
    <row r="2358" spans="1:64" ht="12" hidden="1" customHeight="1">
      <c r="A2358" s="333" t="s">
        <v>1455</v>
      </c>
      <c r="B2358" s="381" t="s">
        <v>327</v>
      </c>
      <c r="C2358" s="333" t="s">
        <v>797</v>
      </c>
      <c r="D2358" s="381" t="s">
        <v>316</v>
      </c>
      <c r="E2358" s="381" t="s">
        <v>1451</v>
      </c>
      <c r="F2358" s="381" t="s">
        <v>589</v>
      </c>
      <c r="G2358" s="381" t="s">
        <v>386</v>
      </c>
      <c r="H2358" s="100" t="s">
        <v>653</v>
      </c>
      <c r="I2358" s="381" t="s">
        <v>339</v>
      </c>
      <c r="J2358" s="382">
        <v>27300</v>
      </c>
      <c r="K2358" s="382">
        <v>0</v>
      </c>
      <c r="L2358" s="191" t="str">
        <f t="shared" si="1702"/>
        <v>875207060701011007588011221210</v>
      </c>
      <c r="M2358" s="192">
        <f t="array" ref="M2358">IF(COUNT(SEARCH(Удалить_Роспись_КВСР,$B2358)*SEARCH(Удалить_Роспись_ПБС,$C2358)*SEARCH(Удалить_Роспись_КФСР, $D2358)*SEARCH(Удалить_Роспись_КЦСР,$E2358)*SEARCH(Удалить_Роспись_КВР,$F2358)*SEARCH(Удалить_Роспись_ЭК,$H2358)*SEARCH(Удалить_Роспись_КР,$I2358))&gt;0,0,1)</f>
        <v>0</v>
      </c>
      <c r="N2358" s="192">
        <v>0</v>
      </c>
      <c r="O2358" s="192" t="str">
        <f t="shared" si="1703"/>
        <v/>
      </c>
      <c r="P2358" s="192" t="str">
        <f t="shared" si="1744"/>
        <v/>
      </c>
      <c r="Q2358" s="300" t="str">
        <f t="shared" si="1704"/>
        <v/>
      </c>
      <c r="R2358" s="300" t="str">
        <f t="shared" si="1705"/>
        <v/>
      </c>
      <c r="S2358" s="300" t="str">
        <f t="shared" si="1706"/>
        <v/>
      </c>
      <c r="T2358" s="192" t="str">
        <f t="shared" si="1707"/>
        <v/>
      </c>
      <c r="U2358" s="303" t="str">
        <f t="shared" si="1708"/>
        <v/>
      </c>
      <c r="V2358" s="300" t="str">
        <f t="shared" si="1709"/>
        <v/>
      </c>
      <c r="W2358" s="192" t="str">
        <f t="shared" si="1710"/>
        <v/>
      </c>
      <c r="X2358" s="303" t="str">
        <f t="shared" si="1711"/>
        <v/>
      </c>
      <c r="Y2358" s="300" t="str">
        <f t="shared" si="1712"/>
        <v/>
      </c>
      <c r="Z2358" s="300" t="str">
        <f t="shared" si="1713"/>
        <v/>
      </c>
      <c r="AA2358" s="303" t="str">
        <f t="shared" si="1714"/>
        <v/>
      </c>
      <c r="AB2358" s="300" t="str">
        <f t="shared" si="1715"/>
        <v/>
      </c>
      <c r="AC2358" s="300" t="str">
        <f t="shared" si="1716"/>
        <v/>
      </c>
      <c r="AD2358" s="300" t="str">
        <f t="shared" si="1717"/>
        <v/>
      </c>
      <c r="AE2358" s="192" t="str">
        <f t="shared" si="1718"/>
        <v/>
      </c>
      <c r="AF2358" s="192" t="str">
        <f t="shared" si="1719"/>
        <v/>
      </c>
      <c r="AG2358" s="192"/>
      <c r="AJ2358" s="300" t="str">
        <f t="shared" si="1720"/>
        <v/>
      </c>
      <c r="AK2358" s="300" t="str">
        <f t="shared" si="1721"/>
        <v/>
      </c>
      <c r="AL2358" s="300" t="str">
        <f t="shared" si="1722"/>
        <v/>
      </c>
      <c r="AM2358" s="300" t="str">
        <f t="shared" si="1723"/>
        <v/>
      </c>
      <c r="AN2358" s="300" t="str">
        <f t="shared" si="1724"/>
        <v/>
      </c>
      <c r="AO2358" s="300" t="str">
        <f t="shared" si="1725"/>
        <v/>
      </c>
      <c r="AP2358" s="300" t="str">
        <f t="shared" si="1726"/>
        <v/>
      </c>
      <c r="AQ2358" s="300" t="str">
        <f t="shared" si="1727"/>
        <v/>
      </c>
      <c r="AR2358" s="306" t="str">
        <f t="shared" si="1728"/>
        <v/>
      </c>
      <c r="AS2358" s="300" t="str">
        <f t="shared" si="1729"/>
        <v/>
      </c>
      <c r="AT2358" s="300" t="str">
        <f t="shared" si="1730"/>
        <v/>
      </c>
      <c r="AU2358" s="192" t="str">
        <f t="shared" si="1731"/>
        <v>рбс</v>
      </c>
      <c r="AV2358" s="192" t="str">
        <f t="shared" si="1732"/>
        <v>рбс87520706общпро</v>
      </c>
      <c r="AW2358" s="191">
        <f t="shared" si="1733"/>
        <v>0</v>
      </c>
      <c r="AX2358" s="191">
        <f t="shared" si="1734"/>
        <v>0</v>
      </c>
      <c r="AY2358" s="191">
        <f t="shared" si="1735"/>
        <v>0</v>
      </c>
      <c r="AZ2358" s="191">
        <f t="shared" si="1736"/>
        <v>0</v>
      </c>
      <c r="BA2358" s="193">
        <f t="shared" si="1737"/>
        <v>1</v>
      </c>
      <c r="BB2358" s="193">
        <f t="shared" si="1738"/>
        <v>1</v>
      </c>
      <c r="BC2358" s="193">
        <f t="shared" si="1739"/>
        <v>1</v>
      </c>
      <c r="BD2358" s="191">
        <f t="shared" si="1745"/>
        <v>0</v>
      </c>
      <c r="BE2358" s="191">
        <f t="shared" si="1740"/>
        <v>0</v>
      </c>
      <c r="BF2358" s="210">
        <f t="shared" si="1741"/>
        <v>0</v>
      </c>
      <c r="BG2358" s="211">
        <f t="shared" si="1742"/>
        <v>0</v>
      </c>
      <c r="BH2358" s="289"/>
      <c r="BI2358" s="289"/>
      <c r="BL2358" s="233" t="str">
        <f t="shared" si="1743"/>
        <v/>
      </c>
    </row>
    <row r="2359" spans="1:64" ht="12" hidden="1" customHeight="1">
      <c r="A2359" s="333" t="s">
        <v>1455</v>
      </c>
      <c r="B2359" s="381" t="s">
        <v>327</v>
      </c>
      <c r="C2359" s="333" t="s">
        <v>797</v>
      </c>
      <c r="D2359" s="381" t="s">
        <v>316</v>
      </c>
      <c r="E2359" s="381" t="s">
        <v>1451</v>
      </c>
      <c r="F2359" s="381" t="s">
        <v>902</v>
      </c>
      <c r="G2359" s="381" t="s">
        <v>387</v>
      </c>
      <c r="H2359" s="100" t="s">
        <v>653</v>
      </c>
      <c r="I2359" s="381" t="s">
        <v>339</v>
      </c>
      <c r="J2359" s="382">
        <v>884072.66</v>
      </c>
      <c r="K2359" s="382">
        <v>627073.54</v>
      </c>
      <c r="L2359" s="191" t="str">
        <f t="shared" si="1702"/>
        <v>875207060701011007588011921310</v>
      </c>
      <c r="M2359" s="192">
        <f t="array" ref="M2359">IF(COUNT(SEARCH(Удалить_Роспись_КВСР,$B2359)*SEARCH(Удалить_Роспись_ПБС,$C2359)*SEARCH(Удалить_Роспись_КФСР, $D2359)*SEARCH(Удалить_Роспись_КЦСР,$E2359)*SEARCH(Удалить_Роспись_КВР,$F2359)*SEARCH(Удалить_Роспись_ЭК,$H2359)*SEARCH(Удалить_Роспись_КР,$I2359))&gt;0,0,1)</f>
        <v>0</v>
      </c>
      <c r="N2359" s="192">
        <v>0</v>
      </c>
      <c r="O2359" s="192" t="str">
        <f t="shared" si="1703"/>
        <v/>
      </c>
      <c r="P2359" s="192" t="str">
        <f t="shared" si="1744"/>
        <v/>
      </c>
      <c r="Q2359" s="300" t="str">
        <f t="shared" si="1704"/>
        <v/>
      </c>
      <c r="R2359" s="300" t="str">
        <f t="shared" si="1705"/>
        <v/>
      </c>
      <c r="S2359" s="300" t="str">
        <f t="shared" si="1706"/>
        <v/>
      </c>
      <c r="T2359" s="192" t="str">
        <f t="shared" si="1707"/>
        <v/>
      </c>
      <c r="U2359" s="303" t="str">
        <f t="shared" si="1708"/>
        <v/>
      </c>
      <c r="V2359" s="300" t="str">
        <f t="shared" si="1709"/>
        <v/>
      </c>
      <c r="W2359" s="192" t="str">
        <f t="shared" si="1710"/>
        <v/>
      </c>
      <c r="X2359" s="303" t="str">
        <f t="shared" si="1711"/>
        <v/>
      </c>
      <c r="Y2359" s="300" t="str">
        <f t="shared" si="1712"/>
        <v/>
      </c>
      <c r="Z2359" s="300" t="str">
        <f t="shared" si="1713"/>
        <v/>
      </c>
      <c r="AA2359" s="303" t="str">
        <f t="shared" si="1714"/>
        <v/>
      </c>
      <c r="AB2359" s="300" t="str">
        <f t="shared" si="1715"/>
        <v/>
      </c>
      <c r="AC2359" s="300" t="str">
        <f t="shared" si="1716"/>
        <v/>
      </c>
      <c r="AD2359" s="300" t="str">
        <f t="shared" si="1717"/>
        <v/>
      </c>
      <c r="AE2359" s="192" t="str">
        <f t="shared" si="1718"/>
        <v/>
      </c>
      <c r="AF2359" s="192" t="str">
        <f t="shared" si="1719"/>
        <v/>
      </c>
      <c r="AG2359" s="192"/>
      <c r="AJ2359" s="300" t="str">
        <f t="shared" si="1720"/>
        <v/>
      </c>
      <c r="AK2359" s="300" t="str">
        <f t="shared" si="1721"/>
        <v/>
      </c>
      <c r="AL2359" s="300" t="str">
        <f t="shared" si="1722"/>
        <v/>
      </c>
      <c r="AM2359" s="300" t="str">
        <f t="shared" si="1723"/>
        <v/>
      </c>
      <c r="AN2359" s="300" t="str">
        <f t="shared" si="1724"/>
        <v/>
      </c>
      <c r="AO2359" s="300" t="str">
        <f t="shared" si="1725"/>
        <v/>
      </c>
      <c r="AP2359" s="300" t="str">
        <f t="shared" si="1726"/>
        <v/>
      </c>
      <c r="AQ2359" s="300" t="str">
        <f t="shared" si="1727"/>
        <v/>
      </c>
      <c r="AR2359" s="306" t="str">
        <f t="shared" si="1728"/>
        <v/>
      </c>
      <c r="AS2359" s="300" t="str">
        <f t="shared" si="1729"/>
        <v/>
      </c>
      <c r="AT2359" s="300" t="str">
        <f t="shared" si="1730"/>
        <v/>
      </c>
      <c r="AU2359" s="192" t="str">
        <f t="shared" si="1731"/>
        <v>рбс</v>
      </c>
      <c r="AV2359" s="192" t="str">
        <f t="shared" si="1732"/>
        <v>рбс87520706общопл</v>
      </c>
      <c r="AW2359" s="191">
        <f t="shared" si="1733"/>
        <v>0</v>
      </c>
      <c r="AX2359" s="191">
        <f t="shared" si="1734"/>
        <v>0</v>
      </c>
      <c r="AY2359" s="191">
        <f t="shared" si="1735"/>
        <v>0</v>
      </c>
      <c r="AZ2359" s="191">
        <f t="shared" si="1736"/>
        <v>0</v>
      </c>
      <c r="BA2359" s="193">
        <f t="shared" si="1737"/>
        <v>1</v>
      </c>
      <c r="BB2359" s="193">
        <f t="shared" si="1738"/>
        <v>1</v>
      </c>
      <c r="BC2359" s="193">
        <f t="shared" si="1739"/>
        <v>1</v>
      </c>
      <c r="BD2359" s="191">
        <f t="shared" si="1745"/>
        <v>0</v>
      </c>
      <c r="BE2359" s="191">
        <f t="shared" si="1740"/>
        <v>0</v>
      </c>
      <c r="BF2359" s="210">
        <f t="shared" si="1741"/>
        <v>0</v>
      </c>
      <c r="BG2359" s="211">
        <f t="shared" si="1742"/>
        <v>0</v>
      </c>
      <c r="BH2359" s="289"/>
      <c r="BI2359" s="289"/>
      <c r="BL2359" s="233" t="str">
        <f t="shared" si="1743"/>
        <v/>
      </c>
    </row>
    <row r="2360" spans="1:64" ht="12" hidden="1" customHeight="1">
      <c r="A2360" s="333" t="s">
        <v>1455</v>
      </c>
      <c r="B2360" s="381" t="s">
        <v>327</v>
      </c>
      <c r="C2360" s="333" t="s">
        <v>797</v>
      </c>
      <c r="D2360" s="381" t="s">
        <v>316</v>
      </c>
      <c r="E2360" s="381" t="s">
        <v>1451</v>
      </c>
      <c r="F2360" s="381" t="s">
        <v>586</v>
      </c>
      <c r="G2360" s="381" t="s">
        <v>391</v>
      </c>
      <c r="H2360" s="100" t="s">
        <v>653</v>
      </c>
      <c r="I2360" s="381" t="s">
        <v>339</v>
      </c>
      <c r="J2360" s="382">
        <v>26904</v>
      </c>
      <c r="K2360" s="382">
        <v>17936</v>
      </c>
      <c r="L2360" s="191" t="str">
        <f t="shared" si="1702"/>
        <v>875207060701011007588024422110</v>
      </c>
      <c r="M2360" s="192">
        <f t="array" ref="M2360">IF(COUNT(SEARCH(Удалить_Роспись_КВСР,$B2360)*SEARCH(Удалить_Роспись_ПБС,$C2360)*SEARCH(Удалить_Роспись_КФСР, $D2360)*SEARCH(Удалить_Роспись_КЦСР,$E2360)*SEARCH(Удалить_Роспись_КВР,$F2360)*SEARCH(Удалить_Роспись_ЭК,$H2360)*SEARCH(Удалить_Роспись_КР,$I2360))&gt;0,0,1)</f>
        <v>0</v>
      </c>
      <c r="N2360" s="192">
        <v>0</v>
      </c>
      <c r="O2360" s="192" t="str">
        <f t="shared" si="1703"/>
        <v/>
      </c>
      <c r="P2360" s="192" t="str">
        <f t="shared" si="1744"/>
        <v/>
      </c>
      <c r="Q2360" s="300" t="str">
        <f t="shared" si="1704"/>
        <v/>
      </c>
      <c r="R2360" s="300" t="str">
        <f t="shared" si="1705"/>
        <v/>
      </c>
      <c r="S2360" s="300" t="str">
        <f t="shared" si="1706"/>
        <v/>
      </c>
      <c r="T2360" s="192" t="str">
        <f t="shared" si="1707"/>
        <v/>
      </c>
      <c r="U2360" s="303" t="str">
        <f t="shared" si="1708"/>
        <v/>
      </c>
      <c r="V2360" s="300" t="str">
        <f t="shared" si="1709"/>
        <v/>
      </c>
      <c r="W2360" s="192" t="str">
        <f t="shared" si="1710"/>
        <v/>
      </c>
      <c r="X2360" s="303" t="str">
        <f t="shared" si="1711"/>
        <v/>
      </c>
      <c r="Y2360" s="300" t="str">
        <f t="shared" si="1712"/>
        <v/>
      </c>
      <c r="Z2360" s="300" t="str">
        <f t="shared" si="1713"/>
        <v/>
      </c>
      <c r="AA2360" s="303" t="str">
        <f t="shared" si="1714"/>
        <v/>
      </c>
      <c r="AB2360" s="300" t="str">
        <f t="shared" si="1715"/>
        <v/>
      </c>
      <c r="AC2360" s="300" t="str">
        <f t="shared" si="1716"/>
        <v/>
      </c>
      <c r="AD2360" s="300" t="str">
        <f t="shared" si="1717"/>
        <v/>
      </c>
      <c r="AE2360" s="192" t="str">
        <f t="shared" si="1718"/>
        <v/>
      </c>
      <c r="AF2360" s="192" t="str">
        <f t="shared" si="1719"/>
        <v/>
      </c>
      <c r="AG2360" s="192"/>
      <c r="AJ2360" s="300" t="str">
        <f t="shared" si="1720"/>
        <v/>
      </c>
      <c r="AK2360" s="300" t="str">
        <f t="shared" si="1721"/>
        <v/>
      </c>
      <c r="AL2360" s="300" t="str">
        <f t="shared" si="1722"/>
        <v/>
      </c>
      <c r="AM2360" s="300" t="str">
        <f t="shared" si="1723"/>
        <v/>
      </c>
      <c r="AN2360" s="300" t="str">
        <f t="shared" si="1724"/>
        <v/>
      </c>
      <c r="AO2360" s="300" t="str">
        <f t="shared" si="1725"/>
        <v/>
      </c>
      <c r="AP2360" s="300" t="str">
        <f t="shared" si="1726"/>
        <v/>
      </c>
      <c r="AQ2360" s="300" t="str">
        <f t="shared" si="1727"/>
        <v/>
      </c>
      <c r="AR2360" s="306" t="str">
        <f t="shared" si="1728"/>
        <v/>
      </c>
      <c r="AS2360" s="300" t="str">
        <f t="shared" si="1729"/>
        <v/>
      </c>
      <c r="AT2360" s="300" t="str">
        <f t="shared" si="1730"/>
        <v/>
      </c>
      <c r="AU2360" s="192" t="str">
        <f t="shared" si="1731"/>
        <v>рбс</v>
      </c>
      <c r="AV2360" s="192" t="str">
        <f t="shared" si="1732"/>
        <v>рбс87520706общпро</v>
      </c>
      <c r="AW2360" s="191">
        <f t="shared" si="1733"/>
        <v>0</v>
      </c>
      <c r="AX2360" s="191">
        <f t="shared" si="1734"/>
        <v>0</v>
      </c>
      <c r="AY2360" s="191">
        <f t="shared" si="1735"/>
        <v>0</v>
      </c>
      <c r="AZ2360" s="191">
        <f t="shared" si="1736"/>
        <v>0</v>
      </c>
      <c r="BA2360" s="193">
        <f t="shared" si="1737"/>
        <v>1</v>
      </c>
      <c r="BB2360" s="193">
        <f t="shared" si="1738"/>
        <v>1</v>
      </c>
      <c r="BC2360" s="193">
        <f t="shared" si="1739"/>
        <v>1</v>
      </c>
      <c r="BD2360" s="191">
        <f t="shared" si="1745"/>
        <v>0</v>
      </c>
      <c r="BE2360" s="191">
        <f t="shared" si="1740"/>
        <v>0</v>
      </c>
      <c r="BF2360" s="210">
        <f t="shared" si="1741"/>
        <v>0</v>
      </c>
      <c r="BG2360" s="211">
        <f t="shared" si="1742"/>
        <v>0</v>
      </c>
      <c r="BH2360" s="289"/>
      <c r="BI2360" s="289"/>
      <c r="BL2360" s="233" t="str">
        <f t="shared" si="1743"/>
        <v/>
      </c>
    </row>
    <row r="2361" spans="1:64" ht="12" hidden="1" customHeight="1">
      <c r="A2361" s="333" t="s">
        <v>1455</v>
      </c>
      <c r="B2361" s="381" t="s">
        <v>327</v>
      </c>
      <c r="C2361" s="333" t="s">
        <v>797</v>
      </c>
      <c r="D2361" s="381" t="s">
        <v>316</v>
      </c>
      <c r="E2361" s="381" t="s">
        <v>1451</v>
      </c>
      <c r="F2361" s="381" t="s">
        <v>586</v>
      </c>
      <c r="G2361" s="381" t="s">
        <v>394</v>
      </c>
      <c r="H2361" s="100" t="s">
        <v>653</v>
      </c>
      <c r="I2361" s="381" t="s">
        <v>339</v>
      </c>
      <c r="J2361" s="382">
        <v>2000</v>
      </c>
      <c r="K2361" s="382">
        <v>0</v>
      </c>
      <c r="L2361" s="191" t="str">
        <f t="shared" si="1702"/>
        <v>875207060701011007588024422510</v>
      </c>
      <c r="M2361" s="192">
        <f t="array" ref="M2361">IF(COUNT(SEARCH(Удалить_Роспись_КВСР,$B2361)*SEARCH(Удалить_Роспись_ПБС,$C2361)*SEARCH(Удалить_Роспись_КФСР, $D2361)*SEARCH(Удалить_Роспись_КЦСР,$E2361)*SEARCH(Удалить_Роспись_КВР,$F2361)*SEARCH(Удалить_Роспись_ЭК,$H2361)*SEARCH(Удалить_Роспись_КР,$I2361))&gt;0,0,1)</f>
        <v>0</v>
      </c>
      <c r="N2361" s="192">
        <v>0</v>
      </c>
      <c r="O2361" s="192" t="str">
        <f t="shared" si="1703"/>
        <v/>
      </c>
      <c r="P2361" s="192" t="str">
        <f t="shared" si="1744"/>
        <v/>
      </c>
      <c r="Q2361" s="300" t="str">
        <f t="shared" si="1704"/>
        <v/>
      </c>
      <c r="R2361" s="300" t="str">
        <f t="shared" si="1705"/>
        <v/>
      </c>
      <c r="S2361" s="300" t="str">
        <f t="shared" si="1706"/>
        <v/>
      </c>
      <c r="T2361" s="192" t="str">
        <f t="shared" si="1707"/>
        <v/>
      </c>
      <c r="U2361" s="303" t="str">
        <f t="shared" si="1708"/>
        <v/>
      </c>
      <c r="V2361" s="300" t="str">
        <f t="shared" si="1709"/>
        <v/>
      </c>
      <c r="W2361" s="192" t="str">
        <f t="shared" si="1710"/>
        <v/>
      </c>
      <c r="X2361" s="303" t="str">
        <f t="shared" si="1711"/>
        <v/>
      </c>
      <c r="Y2361" s="300" t="str">
        <f t="shared" si="1712"/>
        <v/>
      </c>
      <c r="Z2361" s="300" t="str">
        <f t="shared" si="1713"/>
        <v/>
      </c>
      <c r="AA2361" s="303" t="str">
        <f t="shared" si="1714"/>
        <v/>
      </c>
      <c r="AB2361" s="300" t="str">
        <f t="shared" si="1715"/>
        <v/>
      </c>
      <c r="AC2361" s="300" t="str">
        <f t="shared" si="1716"/>
        <v/>
      </c>
      <c r="AD2361" s="300" t="str">
        <f t="shared" si="1717"/>
        <v/>
      </c>
      <c r="AE2361" s="192" t="str">
        <f t="shared" si="1718"/>
        <v/>
      </c>
      <c r="AF2361" s="192" t="str">
        <f t="shared" si="1719"/>
        <v/>
      </c>
      <c r="AG2361" s="192"/>
      <c r="AJ2361" s="300" t="str">
        <f t="shared" si="1720"/>
        <v/>
      </c>
      <c r="AK2361" s="300" t="str">
        <f t="shared" si="1721"/>
        <v/>
      </c>
      <c r="AL2361" s="300" t="str">
        <f t="shared" si="1722"/>
        <v/>
      </c>
      <c r="AM2361" s="300" t="str">
        <f t="shared" si="1723"/>
        <v/>
      </c>
      <c r="AN2361" s="300" t="str">
        <f t="shared" si="1724"/>
        <v/>
      </c>
      <c r="AO2361" s="300" t="str">
        <f t="shared" si="1725"/>
        <v/>
      </c>
      <c r="AP2361" s="300" t="str">
        <f t="shared" si="1726"/>
        <v/>
      </c>
      <c r="AQ2361" s="300" t="str">
        <f t="shared" si="1727"/>
        <v/>
      </c>
      <c r="AR2361" s="306" t="str">
        <f t="shared" si="1728"/>
        <v/>
      </c>
      <c r="AS2361" s="300" t="str">
        <f t="shared" si="1729"/>
        <v/>
      </c>
      <c r="AT2361" s="300" t="str">
        <f t="shared" si="1730"/>
        <v/>
      </c>
      <c r="AU2361" s="192" t="str">
        <f t="shared" si="1731"/>
        <v>рбс</v>
      </c>
      <c r="AV2361" s="192" t="str">
        <f t="shared" si="1732"/>
        <v>рбс87520706общпро</v>
      </c>
      <c r="AW2361" s="191">
        <f t="shared" si="1733"/>
        <v>0</v>
      </c>
      <c r="AX2361" s="191">
        <f t="shared" si="1734"/>
        <v>0</v>
      </c>
      <c r="AY2361" s="191">
        <f t="shared" si="1735"/>
        <v>0</v>
      </c>
      <c r="AZ2361" s="191">
        <f t="shared" si="1736"/>
        <v>0</v>
      </c>
      <c r="BA2361" s="193">
        <f t="shared" si="1737"/>
        <v>1</v>
      </c>
      <c r="BB2361" s="193">
        <f t="shared" si="1738"/>
        <v>1</v>
      </c>
      <c r="BC2361" s="193">
        <f t="shared" si="1739"/>
        <v>1</v>
      </c>
      <c r="BD2361" s="191">
        <f t="shared" si="1745"/>
        <v>0</v>
      </c>
      <c r="BE2361" s="191">
        <f t="shared" si="1740"/>
        <v>0</v>
      </c>
      <c r="BF2361" s="210">
        <f t="shared" si="1741"/>
        <v>0</v>
      </c>
      <c r="BG2361" s="211">
        <f t="shared" si="1742"/>
        <v>0</v>
      </c>
      <c r="BH2361" s="289" t="str">
        <f>B2361</f>
        <v>875</v>
      </c>
      <c r="BI2361" s="289" t="str">
        <f>D2361</f>
        <v>0701</v>
      </c>
      <c r="BJ2361" s="284" t="s">
        <v>592</v>
      </c>
      <c r="BK2361" s="284" t="s">
        <v>589</v>
      </c>
      <c r="BL2361" s="233" t="str">
        <f t="shared" si="1743"/>
        <v/>
      </c>
    </row>
    <row r="2362" spans="1:64" ht="12" hidden="1" customHeight="1">
      <c r="A2362" s="333" t="s">
        <v>1455</v>
      </c>
      <c r="B2362" s="381" t="s">
        <v>327</v>
      </c>
      <c r="C2362" s="333" t="s">
        <v>797</v>
      </c>
      <c r="D2362" s="381" t="s">
        <v>316</v>
      </c>
      <c r="E2362" s="381" t="s">
        <v>1451</v>
      </c>
      <c r="F2362" s="381" t="s">
        <v>586</v>
      </c>
      <c r="G2362" s="381" t="s">
        <v>389</v>
      </c>
      <c r="H2362" s="100" t="s">
        <v>653</v>
      </c>
      <c r="I2362" s="381" t="s">
        <v>339</v>
      </c>
      <c r="J2362" s="382">
        <v>59960</v>
      </c>
      <c r="K2362" s="382">
        <v>4000</v>
      </c>
      <c r="L2362" s="191" t="str">
        <f t="shared" si="1702"/>
        <v>875207060701011007588024422610</v>
      </c>
      <c r="M2362" s="192">
        <f t="array" ref="M2362">IF(COUNT(SEARCH(Удалить_Роспись_КВСР,$B2362)*SEARCH(Удалить_Роспись_ПБС,$C2362)*SEARCH(Удалить_Роспись_КФСР, $D2362)*SEARCH(Удалить_Роспись_КЦСР,$E2362)*SEARCH(Удалить_Роспись_КВР,$F2362)*SEARCH(Удалить_Роспись_ЭК,$H2362)*SEARCH(Удалить_Роспись_КР,$I2362))&gt;0,0,1)</f>
        <v>0</v>
      </c>
      <c r="N2362" s="192">
        <v>0</v>
      </c>
      <c r="O2362" s="192" t="str">
        <f t="shared" si="1703"/>
        <v/>
      </c>
      <c r="P2362" s="192" t="str">
        <f t="shared" si="1744"/>
        <v/>
      </c>
      <c r="Q2362" s="300" t="str">
        <f t="shared" si="1704"/>
        <v/>
      </c>
      <c r="R2362" s="300" t="str">
        <f t="shared" si="1705"/>
        <v/>
      </c>
      <c r="S2362" s="300" t="str">
        <f t="shared" si="1706"/>
        <v/>
      </c>
      <c r="T2362" s="192" t="str">
        <f t="shared" si="1707"/>
        <v/>
      </c>
      <c r="U2362" s="303" t="str">
        <f t="shared" si="1708"/>
        <v/>
      </c>
      <c r="V2362" s="300" t="str">
        <f t="shared" si="1709"/>
        <v/>
      </c>
      <c r="W2362" s="192" t="str">
        <f t="shared" si="1710"/>
        <v/>
      </c>
      <c r="X2362" s="303" t="str">
        <f t="shared" si="1711"/>
        <v/>
      </c>
      <c r="Y2362" s="300" t="str">
        <f t="shared" si="1712"/>
        <v/>
      </c>
      <c r="Z2362" s="300" t="str">
        <f t="shared" si="1713"/>
        <v/>
      </c>
      <c r="AA2362" s="303" t="str">
        <f t="shared" si="1714"/>
        <v/>
      </c>
      <c r="AB2362" s="300" t="str">
        <f t="shared" si="1715"/>
        <v/>
      </c>
      <c r="AC2362" s="300" t="str">
        <f t="shared" si="1716"/>
        <v/>
      </c>
      <c r="AD2362" s="300" t="str">
        <f t="shared" si="1717"/>
        <v/>
      </c>
      <c r="AE2362" s="192" t="str">
        <f t="shared" si="1718"/>
        <v/>
      </c>
      <c r="AF2362" s="192" t="str">
        <f t="shared" si="1719"/>
        <v/>
      </c>
      <c r="AG2362" s="192"/>
      <c r="AJ2362" s="300" t="str">
        <f t="shared" si="1720"/>
        <v/>
      </c>
      <c r="AK2362" s="300" t="str">
        <f t="shared" si="1721"/>
        <v/>
      </c>
      <c r="AL2362" s="300" t="str">
        <f t="shared" si="1722"/>
        <v/>
      </c>
      <c r="AM2362" s="300" t="str">
        <f t="shared" si="1723"/>
        <v/>
      </c>
      <c r="AN2362" s="300" t="str">
        <f t="shared" si="1724"/>
        <v/>
      </c>
      <c r="AO2362" s="300" t="str">
        <f t="shared" si="1725"/>
        <v/>
      </c>
      <c r="AP2362" s="300" t="str">
        <f t="shared" si="1726"/>
        <v/>
      </c>
      <c r="AQ2362" s="300" t="str">
        <f t="shared" si="1727"/>
        <v/>
      </c>
      <c r="AR2362" s="306" t="str">
        <f t="shared" si="1728"/>
        <v/>
      </c>
      <c r="AS2362" s="300" t="str">
        <f t="shared" si="1729"/>
        <v/>
      </c>
      <c r="AT2362" s="300" t="str">
        <f t="shared" si="1730"/>
        <v/>
      </c>
      <c r="AU2362" s="192" t="str">
        <f t="shared" si="1731"/>
        <v>рбс</v>
      </c>
      <c r="AV2362" s="192" t="str">
        <f t="shared" si="1732"/>
        <v>рбс87520706общпро</v>
      </c>
      <c r="AW2362" s="191">
        <f t="shared" si="1733"/>
        <v>0</v>
      </c>
      <c r="AX2362" s="191">
        <f t="shared" si="1734"/>
        <v>0</v>
      </c>
      <c r="AY2362" s="191">
        <f t="shared" si="1735"/>
        <v>0</v>
      </c>
      <c r="AZ2362" s="191">
        <f t="shared" si="1736"/>
        <v>0</v>
      </c>
      <c r="BA2362" s="193">
        <f t="shared" si="1737"/>
        <v>1</v>
      </c>
      <c r="BB2362" s="193">
        <f t="shared" si="1738"/>
        <v>1</v>
      </c>
      <c r="BC2362" s="193">
        <f t="shared" si="1739"/>
        <v>1</v>
      </c>
      <c r="BD2362" s="191">
        <f t="shared" si="1745"/>
        <v>0</v>
      </c>
      <c r="BE2362" s="191">
        <f t="shared" si="1740"/>
        <v>0</v>
      </c>
      <c r="BF2362" s="210">
        <f t="shared" si="1741"/>
        <v>0</v>
      </c>
      <c r="BG2362" s="211">
        <f t="shared" si="1742"/>
        <v>0</v>
      </c>
      <c r="BH2362" s="289" t="str">
        <f>B2362</f>
        <v>875</v>
      </c>
      <c r="BI2362" s="289" t="str">
        <f>D2362</f>
        <v>0701</v>
      </c>
      <c r="BJ2362" s="284" t="s">
        <v>592</v>
      </c>
      <c r="BK2362" s="284" t="s">
        <v>589</v>
      </c>
      <c r="BL2362" s="233" t="str">
        <f t="shared" si="1743"/>
        <v/>
      </c>
    </row>
    <row r="2363" spans="1:64" ht="12" hidden="1" customHeight="1">
      <c r="A2363" s="333" t="s">
        <v>1455</v>
      </c>
      <c r="B2363" s="381" t="s">
        <v>327</v>
      </c>
      <c r="C2363" s="333" t="s">
        <v>797</v>
      </c>
      <c r="D2363" s="381" t="s">
        <v>316</v>
      </c>
      <c r="E2363" s="381" t="s">
        <v>1451</v>
      </c>
      <c r="F2363" s="381" t="s">
        <v>586</v>
      </c>
      <c r="G2363" s="381" t="s">
        <v>407</v>
      </c>
      <c r="H2363" s="100" t="s">
        <v>653</v>
      </c>
      <c r="I2363" s="381" t="s">
        <v>339</v>
      </c>
      <c r="J2363" s="382">
        <v>240075</v>
      </c>
      <c r="K2363" s="382">
        <v>120040</v>
      </c>
      <c r="L2363" s="191" t="str">
        <f t="shared" si="1702"/>
        <v>875207060701011007588024431010</v>
      </c>
      <c r="M2363" s="192">
        <f t="array" ref="M2363">IF(COUNT(SEARCH(Удалить_Роспись_КВСР,$B2363)*SEARCH(Удалить_Роспись_ПБС,$C2363)*SEARCH(Удалить_Роспись_КФСР, $D2363)*SEARCH(Удалить_Роспись_КЦСР,$E2363)*SEARCH(Удалить_Роспись_КВР,$F2363)*SEARCH(Удалить_Роспись_ЭК,$H2363)*SEARCH(Удалить_Роспись_КР,$I2363))&gt;0,0,1)</f>
        <v>0</v>
      </c>
      <c r="N2363" s="192">
        <v>0</v>
      </c>
      <c r="O2363" s="192" t="str">
        <f t="shared" si="1703"/>
        <v/>
      </c>
      <c r="P2363" s="192" t="str">
        <f t="shared" si="1744"/>
        <v/>
      </c>
      <c r="Q2363" s="300" t="str">
        <f t="shared" si="1704"/>
        <v/>
      </c>
      <c r="R2363" s="300" t="str">
        <f t="shared" si="1705"/>
        <v/>
      </c>
      <c r="S2363" s="300" t="str">
        <f t="shared" si="1706"/>
        <v/>
      </c>
      <c r="T2363" s="192" t="str">
        <f t="shared" si="1707"/>
        <v/>
      </c>
      <c r="U2363" s="303" t="str">
        <f t="shared" si="1708"/>
        <v/>
      </c>
      <c r="V2363" s="300" t="str">
        <f t="shared" si="1709"/>
        <v/>
      </c>
      <c r="W2363" s="192" t="str">
        <f t="shared" si="1710"/>
        <v/>
      </c>
      <c r="X2363" s="303" t="str">
        <f t="shared" si="1711"/>
        <v/>
      </c>
      <c r="Y2363" s="300" t="str">
        <f t="shared" si="1712"/>
        <v/>
      </c>
      <c r="Z2363" s="300" t="str">
        <f t="shared" si="1713"/>
        <v/>
      </c>
      <c r="AA2363" s="303" t="str">
        <f t="shared" si="1714"/>
        <v/>
      </c>
      <c r="AB2363" s="300" t="str">
        <f t="shared" si="1715"/>
        <v/>
      </c>
      <c r="AC2363" s="300" t="str">
        <f t="shared" si="1716"/>
        <v/>
      </c>
      <c r="AD2363" s="300" t="str">
        <f t="shared" si="1717"/>
        <v/>
      </c>
      <c r="AE2363" s="192" t="str">
        <f t="shared" si="1718"/>
        <v/>
      </c>
      <c r="AF2363" s="192" t="str">
        <f t="shared" si="1719"/>
        <v/>
      </c>
      <c r="AG2363" s="192"/>
      <c r="AJ2363" s="300" t="str">
        <f t="shared" si="1720"/>
        <v/>
      </c>
      <c r="AK2363" s="300" t="str">
        <f t="shared" si="1721"/>
        <v/>
      </c>
      <c r="AL2363" s="300" t="str">
        <f t="shared" si="1722"/>
        <v/>
      </c>
      <c r="AM2363" s="300" t="str">
        <f t="shared" si="1723"/>
        <v/>
      </c>
      <c r="AN2363" s="300" t="str">
        <f t="shared" si="1724"/>
        <v/>
      </c>
      <c r="AO2363" s="300" t="str">
        <f t="shared" si="1725"/>
        <v/>
      </c>
      <c r="AP2363" s="300" t="str">
        <f t="shared" si="1726"/>
        <v/>
      </c>
      <c r="AQ2363" s="300" t="str">
        <f t="shared" si="1727"/>
        <v/>
      </c>
      <c r="AR2363" s="306" t="str">
        <f t="shared" si="1728"/>
        <v/>
      </c>
      <c r="AS2363" s="300" t="str">
        <f t="shared" si="1729"/>
        <v/>
      </c>
      <c r="AT2363" s="300" t="str">
        <f t="shared" si="1730"/>
        <v/>
      </c>
      <c r="AU2363" s="192" t="str">
        <f t="shared" si="1731"/>
        <v>рбс</v>
      </c>
      <c r="AV2363" s="192" t="str">
        <f t="shared" si="1732"/>
        <v>рбс87520706общосн</v>
      </c>
      <c r="AW2363" s="191">
        <f t="shared" si="1733"/>
        <v>0</v>
      </c>
      <c r="AX2363" s="191">
        <f t="shared" si="1734"/>
        <v>0</v>
      </c>
      <c r="AY2363" s="191">
        <f t="shared" si="1735"/>
        <v>0</v>
      </c>
      <c r="AZ2363" s="191">
        <f t="shared" si="1736"/>
        <v>0</v>
      </c>
      <c r="BA2363" s="193">
        <f t="shared" si="1737"/>
        <v>1</v>
      </c>
      <c r="BB2363" s="193">
        <f t="shared" si="1738"/>
        <v>1</v>
      </c>
      <c r="BC2363" s="193">
        <f t="shared" si="1739"/>
        <v>1</v>
      </c>
      <c r="BD2363" s="191">
        <f t="shared" si="1745"/>
        <v>0</v>
      </c>
      <c r="BE2363" s="191">
        <f t="shared" si="1740"/>
        <v>0</v>
      </c>
      <c r="BF2363" s="210">
        <f t="shared" si="1741"/>
        <v>0</v>
      </c>
      <c r="BG2363" s="211">
        <f t="shared" si="1742"/>
        <v>0</v>
      </c>
      <c r="BH2363" s="289"/>
      <c r="BI2363" s="289"/>
      <c r="BL2363" s="233" t="str">
        <f t="shared" si="1743"/>
        <v/>
      </c>
    </row>
    <row r="2364" spans="1:64" ht="12" hidden="1" customHeight="1">
      <c r="A2364" s="333" t="s">
        <v>1455</v>
      </c>
      <c r="B2364" s="381" t="s">
        <v>327</v>
      </c>
      <c r="C2364" s="333" t="s">
        <v>797</v>
      </c>
      <c r="D2364" s="381" t="s">
        <v>316</v>
      </c>
      <c r="E2364" s="381" t="s">
        <v>1451</v>
      </c>
      <c r="F2364" s="381" t="s">
        <v>586</v>
      </c>
      <c r="G2364" s="381" t="s">
        <v>397</v>
      </c>
      <c r="H2364" s="100" t="s">
        <v>653</v>
      </c>
      <c r="I2364" s="381" t="s">
        <v>339</v>
      </c>
      <c r="J2364" s="382">
        <v>177061</v>
      </c>
      <c r="K2364" s="382">
        <v>29175.21</v>
      </c>
      <c r="L2364" s="191" t="str">
        <f t="shared" si="1702"/>
        <v>875207060701011007588024434010</v>
      </c>
      <c r="M2364" s="192">
        <f t="array" ref="M2364">IF(COUNT(SEARCH(Удалить_Роспись_КВСР,$B2364)*SEARCH(Удалить_Роспись_ПБС,$C2364)*SEARCH(Удалить_Роспись_КФСР, $D2364)*SEARCH(Удалить_Роспись_КЦСР,$E2364)*SEARCH(Удалить_Роспись_КВР,$F2364)*SEARCH(Удалить_Роспись_ЭК,$H2364)*SEARCH(Удалить_Роспись_КР,$I2364))&gt;0,0,1)</f>
        <v>0</v>
      </c>
      <c r="N2364" s="192">
        <v>0</v>
      </c>
      <c r="O2364" s="192" t="str">
        <f t="shared" si="1703"/>
        <v/>
      </c>
      <c r="P2364" s="192" t="str">
        <f t="shared" si="1744"/>
        <v/>
      </c>
      <c r="Q2364" s="300" t="str">
        <f t="shared" si="1704"/>
        <v/>
      </c>
      <c r="R2364" s="300" t="str">
        <f t="shared" si="1705"/>
        <v/>
      </c>
      <c r="S2364" s="300" t="str">
        <f t="shared" si="1706"/>
        <v/>
      </c>
      <c r="T2364" s="192" t="str">
        <f t="shared" si="1707"/>
        <v/>
      </c>
      <c r="U2364" s="303" t="str">
        <f t="shared" si="1708"/>
        <v/>
      </c>
      <c r="V2364" s="300" t="str">
        <f t="shared" si="1709"/>
        <v/>
      </c>
      <c r="W2364" s="192" t="str">
        <f t="shared" si="1710"/>
        <v/>
      </c>
      <c r="X2364" s="303" t="str">
        <f t="shared" si="1711"/>
        <v/>
      </c>
      <c r="Y2364" s="300" t="str">
        <f t="shared" si="1712"/>
        <v/>
      </c>
      <c r="Z2364" s="300" t="str">
        <f t="shared" si="1713"/>
        <v/>
      </c>
      <c r="AA2364" s="303" t="str">
        <f t="shared" si="1714"/>
        <v/>
      </c>
      <c r="AB2364" s="300" t="str">
        <f t="shared" si="1715"/>
        <v/>
      </c>
      <c r="AC2364" s="300" t="str">
        <f t="shared" si="1716"/>
        <v/>
      </c>
      <c r="AD2364" s="300" t="str">
        <f t="shared" si="1717"/>
        <v/>
      </c>
      <c r="AE2364" s="192" t="str">
        <f t="shared" si="1718"/>
        <v/>
      </c>
      <c r="AF2364" s="192" t="str">
        <f t="shared" si="1719"/>
        <v/>
      </c>
      <c r="AG2364" s="192"/>
      <c r="AJ2364" s="300" t="str">
        <f t="shared" si="1720"/>
        <v/>
      </c>
      <c r="AK2364" s="300" t="str">
        <f t="shared" si="1721"/>
        <v/>
      </c>
      <c r="AL2364" s="300" t="str">
        <f t="shared" si="1722"/>
        <v/>
      </c>
      <c r="AM2364" s="300" t="str">
        <f t="shared" si="1723"/>
        <v/>
      </c>
      <c r="AN2364" s="300" t="str">
        <f t="shared" si="1724"/>
        <v/>
      </c>
      <c r="AO2364" s="300" t="str">
        <f t="shared" si="1725"/>
        <v/>
      </c>
      <c r="AP2364" s="300" t="str">
        <f t="shared" si="1726"/>
        <v/>
      </c>
      <c r="AQ2364" s="300" t="str">
        <f t="shared" si="1727"/>
        <v/>
      </c>
      <c r="AR2364" s="306" t="str">
        <f t="shared" si="1728"/>
        <v/>
      </c>
      <c r="AS2364" s="300" t="str">
        <f t="shared" si="1729"/>
        <v/>
      </c>
      <c r="AT2364" s="300" t="str">
        <f t="shared" si="1730"/>
        <v/>
      </c>
      <c r="AU2364" s="192" t="str">
        <f t="shared" si="1731"/>
        <v>рбс</v>
      </c>
      <c r="AV2364" s="192" t="str">
        <f t="shared" si="1732"/>
        <v>рбс87520706общпро</v>
      </c>
      <c r="AW2364" s="191">
        <f t="shared" si="1733"/>
        <v>0</v>
      </c>
      <c r="AX2364" s="191">
        <f t="shared" si="1734"/>
        <v>0</v>
      </c>
      <c r="AY2364" s="191">
        <f t="shared" si="1735"/>
        <v>0</v>
      </c>
      <c r="AZ2364" s="191">
        <f t="shared" si="1736"/>
        <v>0</v>
      </c>
      <c r="BA2364" s="193">
        <f t="shared" si="1737"/>
        <v>1</v>
      </c>
      <c r="BB2364" s="193">
        <f t="shared" si="1738"/>
        <v>1</v>
      </c>
      <c r="BC2364" s="193">
        <f t="shared" si="1739"/>
        <v>1</v>
      </c>
      <c r="BD2364" s="191">
        <f t="shared" si="1745"/>
        <v>0</v>
      </c>
      <c r="BE2364" s="191">
        <f t="shared" si="1740"/>
        <v>0</v>
      </c>
      <c r="BF2364" s="210">
        <f t="shared" si="1741"/>
        <v>0</v>
      </c>
      <c r="BG2364" s="211">
        <f t="shared" si="1742"/>
        <v>0</v>
      </c>
      <c r="BH2364" s="289" t="str">
        <f t="shared" ref="BH2364:BH2374" si="1746">B2364</f>
        <v>875</v>
      </c>
      <c r="BI2364" s="289" t="str">
        <f t="shared" ref="BI2364:BI2374" si="1747">D2364</f>
        <v>0701</v>
      </c>
      <c r="BJ2364" s="284" t="s">
        <v>592</v>
      </c>
      <c r="BK2364" s="284" t="s">
        <v>586</v>
      </c>
      <c r="BL2364" s="233" t="str">
        <f t="shared" si="1743"/>
        <v/>
      </c>
    </row>
    <row r="2365" spans="1:64" ht="12" hidden="1" customHeight="1">
      <c r="A2365" s="333" t="s">
        <v>1455</v>
      </c>
      <c r="B2365" s="381" t="s">
        <v>327</v>
      </c>
      <c r="C2365" s="333" t="s">
        <v>797</v>
      </c>
      <c r="D2365" s="381" t="s">
        <v>316</v>
      </c>
      <c r="E2365" s="381" t="s">
        <v>1451</v>
      </c>
      <c r="F2365" s="381" t="s">
        <v>609</v>
      </c>
      <c r="G2365" s="381" t="s">
        <v>395</v>
      </c>
      <c r="H2365" s="100" t="s">
        <v>653</v>
      </c>
      <c r="I2365" s="381" t="s">
        <v>339</v>
      </c>
      <c r="J2365" s="382">
        <v>1200</v>
      </c>
      <c r="K2365" s="382">
        <v>1200</v>
      </c>
      <c r="L2365" s="191" t="str">
        <f t="shared" si="1702"/>
        <v>875207060701011007588085229010</v>
      </c>
      <c r="M2365" s="192">
        <f t="array" ref="M2365">IF(COUNT(SEARCH(Удалить_Роспись_КВСР,$B2365)*SEARCH(Удалить_Роспись_ПБС,$C2365)*SEARCH(Удалить_Роспись_КФСР, $D2365)*SEARCH(Удалить_Роспись_КЦСР,$E2365)*SEARCH(Удалить_Роспись_КВР,$F2365)*SEARCH(Удалить_Роспись_ЭК,$H2365)*SEARCH(Удалить_Роспись_КР,$I2365))&gt;0,0,1)</f>
        <v>0</v>
      </c>
      <c r="N2365" s="192">
        <v>0</v>
      </c>
      <c r="O2365" s="192" t="str">
        <f t="shared" si="1703"/>
        <v/>
      </c>
      <c r="P2365" s="192" t="str">
        <f t="shared" si="1744"/>
        <v/>
      </c>
      <c r="Q2365" s="300" t="str">
        <f t="shared" si="1704"/>
        <v/>
      </c>
      <c r="R2365" s="300" t="str">
        <f t="shared" si="1705"/>
        <v/>
      </c>
      <c r="S2365" s="300" t="str">
        <f t="shared" si="1706"/>
        <v/>
      </c>
      <c r="T2365" s="192" t="str">
        <f t="shared" si="1707"/>
        <v/>
      </c>
      <c r="U2365" s="303" t="str">
        <f t="shared" si="1708"/>
        <v/>
      </c>
      <c r="V2365" s="300" t="str">
        <f t="shared" si="1709"/>
        <v/>
      </c>
      <c r="W2365" s="192" t="str">
        <f t="shared" si="1710"/>
        <v/>
      </c>
      <c r="X2365" s="303" t="str">
        <f t="shared" si="1711"/>
        <v/>
      </c>
      <c r="Y2365" s="300" t="str">
        <f t="shared" si="1712"/>
        <v/>
      </c>
      <c r="Z2365" s="300" t="str">
        <f t="shared" si="1713"/>
        <v/>
      </c>
      <c r="AA2365" s="303" t="str">
        <f t="shared" si="1714"/>
        <v/>
      </c>
      <c r="AB2365" s="300" t="str">
        <f t="shared" si="1715"/>
        <v/>
      </c>
      <c r="AC2365" s="300" t="str">
        <f t="shared" si="1716"/>
        <v/>
      </c>
      <c r="AD2365" s="300" t="str">
        <f t="shared" si="1717"/>
        <v/>
      </c>
      <c r="AE2365" s="192" t="str">
        <f t="shared" si="1718"/>
        <v/>
      </c>
      <c r="AF2365" s="192" t="str">
        <f t="shared" si="1719"/>
        <v/>
      </c>
      <c r="AG2365" s="192"/>
      <c r="AJ2365" s="300" t="str">
        <f t="shared" si="1720"/>
        <v/>
      </c>
      <c r="AK2365" s="300" t="str">
        <f t="shared" si="1721"/>
        <v/>
      </c>
      <c r="AL2365" s="300" t="str">
        <f t="shared" si="1722"/>
        <v/>
      </c>
      <c r="AM2365" s="300" t="str">
        <f t="shared" si="1723"/>
        <v/>
      </c>
      <c r="AN2365" s="300" t="str">
        <f t="shared" si="1724"/>
        <v/>
      </c>
      <c r="AO2365" s="300" t="str">
        <f t="shared" si="1725"/>
        <v/>
      </c>
      <c r="AP2365" s="300" t="str">
        <f t="shared" si="1726"/>
        <v/>
      </c>
      <c r="AQ2365" s="300" t="str">
        <f t="shared" si="1727"/>
        <v/>
      </c>
      <c r="AR2365" s="306" t="str">
        <f t="shared" si="1728"/>
        <v/>
      </c>
      <c r="AS2365" s="300" t="str">
        <f t="shared" si="1729"/>
        <v/>
      </c>
      <c r="AT2365" s="300" t="str">
        <f t="shared" si="1730"/>
        <v/>
      </c>
      <c r="AU2365" s="192" t="str">
        <f t="shared" si="1731"/>
        <v>рбс</v>
      </c>
      <c r="AV2365" s="192" t="str">
        <f t="shared" si="1732"/>
        <v>рбс87520706общпро</v>
      </c>
      <c r="AW2365" s="191">
        <f t="shared" si="1733"/>
        <v>0</v>
      </c>
      <c r="AX2365" s="191">
        <f t="shared" si="1734"/>
        <v>0</v>
      </c>
      <c r="AY2365" s="191">
        <f t="shared" si="1735"/>
        <v>0</v>
      </c>
      <c r="AZ2365" s="191">
        <f t="shared" si="1736"/>
        <v>0</v>
      </c>
      <c r="BA2365" s="193">
        <f t="shared" si="1737"/>
        <v>1</v>
      </c>
      <c r="BB2365" s="193">
        <f t="shared" si="1738"/>
        <v>1</v>
      </c>
      <c r="BC2365" s="193">
        <f t="shared" si="1739"/>
        <v>1</v>
      </c>
      <c r="BD2365" s="191">
        <f t="shared" si="1745"/>
        <v>0</v>
      </c>
      <c r="BE2365" s="191">
        <f t="shared" si="1740"/>
        <v>0</v>
      </c>
      <c r="BF2365" s="210">
        <f t="shared" si="1741"/>
        <v>0</v>
      </c>
      <c r="BG2365" s="211">
        <f t="shared" si="1742"/>
        <v>0</v>
      </c>
      <c r="BH2365" s="289" t="str">
        <f t="shared" si="1746"/>
        <v>875</v>
      </c>
      <c r="BI2365" s="289" t="str">
        <f t="shared" si="1747"/>
        <v>0701</v>
      </c>
      <c r="BJ2365" s="284" t="s">
        <v>592</v>
      </c>
      <c r="BK2365" s="284" t="s">
        <v>586</v>
      </c>
      <c r="BL2365" s="233" t="str">
        <f t="shared" si="1743"/>
        <v/>
      </c>
    </row>
    <row r="2366" spans="1:64" ht="12" hidden="1" customHeight="1">
      <c r="A2366" s="333" t="s">
        <v>1455</v>
      </c>
      <c r="B2366" s="381" t="s">
        <v>327</v>
      </c>
      <c r="C2366" s="333" t="s">
        <v>797</v>
      </c>
      <c r="D2366" s="381" t="s">
        <v>311</v>
      </c>
      <c r="E2366" s="381" t="s">
        <v>1452</v>
      </c>
      <c r="F2366" s="381" t="s">
        <v>586</v>
      </c>
      <c r="G2366" s="381" t="s">
        <v>397</v>
      </c>
      <c r="H2366" s="100" t="s">
        <v>653</v>
      </c>
      <c r="I2366" s="381" t="s">
        <v>339</v>
      </c>
      <c r="J2366" s="382">
        <v>35040</v>
      </c>
      <c r="K2366" s="382">
        <v>2600</v>
      </c>
      <c r="L2366" s="191" t="str">
        <f t="shared" si="1702"/>
        <v>875207061003011007554024434010</v>
      </c>
      <c r="M2366" s="192">
        <f t="array" ref="M2366">IF(COUNT(SEARCH(Удалить_Роспись_КВСР,$B2366)*SEARCH(Удалить_Роспись_ПБС,$C2366)*SEARCH(Удалить_Роспись_КФСР, $D2366)*SEARCH(Удалить_Роспись_КЦСР,$E2366)*SEARCH(Удалить_Роспись_КВР,$F2366)*SEARCH(Удалить_Роспись_ЭК,$H2366)*SEARCH(Удалить_Роспись_КР,$I2366))&gt;0,0,1)</f>
        <v>0</v>
      </c>
      <c r="N2366" s="192">
        <v>0</v>
      </c>
      <c r="O2366" s="192" t="str">
        <f t="shared" si="1703"/>
        <v/>
      </c>
      <c r="P2366" s="192" t="str">
        <f t="shared" si="1744"/>
        <v/>
      </c>
      <c r="Q2366" s="300" t="str">
        <f t="shared" si="1704"/>
        <v/>
      </c>
      <c r="R2366" s="300" t="str">
        <f t="shared" si="1705"/>
        <v/>
      </c>
      <c r="S2366" s="300" t="str">
        <f t="shared" si="1706"/>
        <v/>
      </c>
      <c r="T2366" s="192" t="str">
        <f t="shared" si="1707"/>
        <v/>
      </c>
      <c r="U2366" s="303" t="str">
        <f t="shared" si="1708"/>
        <v/>
      </c>
      <c r="V2366" s="300" t="str">
        <f t="shared" si="1709"/>
        <v/>
      </c>
      <c r="W2366" s="192" t="str">
        <f t="shared" si="1710"/>
        <v/>
      </c>
      <c r="X2366" s="303" t="str">
        <f t="shared" si="1711"/>
        <v/>
      </c>
      <c r="Y2366" s="300" t="str">
        <f t="shared" si="1712"/>
        <v/>
      </c>
      <c r="Z2366" s="300" t="str">
        <f t="shared" si="1713"/>
        <v/>
      </c>
      <c r="AA2366" s="303" t="str">
        <f t="shared" si="1714"/>
        <v/>
      </c>
      <c r="AB2366" s="300" t="str">
        <f t="shared" si="1715"/>
        <v/>
      </c>
      <c r="AC2366" s="300" t="str">
        <f t="shared" si="1716"/>
        <v/>
      </c>
      <c r="AD2366" s="300" t="str">
        <f t="shared" si="1717"/>
        <v/>
      </c>
      <c r="AE2366" s="192" t="str">
        <f t="shared" si="1718"/>
        <v/>
      </c>
      <c r="AF2366" s="192" t="str">
        <f t="shared" si="1719"/>
        <v/>
      </c>
      <c r="AG2366" s="192"/>
      <c r="AJ2366" s="300" t="str">
        <f t="shared" si="1720"/>
        <v/>
      </c>
      <c r="AK2366" s="300" t="str">
        <f t="shared" si="1721"/>
        <v/>
      </c>
      <c r="AL2366" s="300" t="str">
        <f t="shared" si="1722"/>
        <v/>
      </c>
      <c r="AM2366" s="300" t="str">
        <f t="shared" si="1723"/>
        <v/>
      </c>
      <c r="AN2366" s="300" t="str">
        <f t="shared" si="1724"/>
        <v/>
      </c>
      <c r="AO2366" s="300" t="str">
        <f t="shared" si="1725"/>
        <v/>
      </c>
      <c r="AP2366" s="300" t="str">
        <f t="shared" si="1726"/>
        <v/>
      </c>
      <c r="AQ2366" s="300" t="str">
        <f t="shared" si="1727"/>
        <v/>
      </c>
      <c r="AR2366" s="306" t="str">
        <f t="shared" si="1728"/>
        <v/>
      </c>
      <c r="AS2366" s="300" t="str">
        <f t="shared" si="1729"/>
        <v/>
      </c>
      <c r="AT2366" s="300" t="str">
        <f t="shared" si="1730"/>
        <v/>
      </c>
      <c r="AU2366" s="192" t="str">
        <f t="shared" si="1731"/>
        <v>рбс</v>
      </c>
      <c r="AV2366" s="192" t="str">
        <f t="shared" si="1732"/>
        <v>рбс87520706общпро</v>
      </c>
      <c r="AW2366" s="191">
        <f t="shared" si="1733"/>
        <v>0</v>
      </c>
      <c r="AX2366" s="191">
        <f t="shared" si="1734"/>
        <v>0</v>
      </c>
      <c r="AY2366" s="191">
        <f t="shared" si="1735"/>
        <v>0</v>
      </c>
      <c r="AZ2366" s="191">
        <f t="shared" si="1736"/>
        <v>0</v>
      </c>
      <c r="BA2366" s="193">
        <f t="shared" si="1737"/>
        <v>1</v>
      </c>
      <c r="BB2366" s="193">
        <f t="shared" si="1738"/>
        <v>1</v>
      </c>
      <c r="BC2366" s="193">
        <f t="shared" si="1739"/>
        <v>1</v>
      </c>
      <c r="BD2366" s="191">
        <f t="shared" si="1745"/>
        <v>0</v>
      </c>
      <c r="BE2366" s="191">
        <f t="shared" si="1740"/>
        <v>0</v>
      </c>
      <c r="BF2366" s="210">
        <f t="shared" si="1741"/>
        <v>0</v>
      </c>
      <c r="BG2366" s="211">
        <f t="shared" si="1742"/>
        <v>0</v>
      </c>
      <c r="BH2366" s="289" t="str">
        <f t="shared" si="1746"/>
        <v>875</v>
      </c>
      <c r="BI2366" s="289" t="str">
        <f t="shared" si="1747"/>
        <v>1003</v>
      </c>
      <c r="BJ2366" s="284" t="s">
        <v>592</v>
      </c>
      <c r="BK2366" s="284" t="s">
        <v>586</v>
      </c>
      <c r="BL2366" s="233" t="str">
        <f t="shared" si="1743"/>
        <v/>
      </c>
    </row>
    <row r="2367" spans="1:64" ht="12" customHeight="1">
      <c r="A2367" s="333" t="s">
        <v>1456</v>
      </c>
      <c r="B2367" s="381" t="s">
        <v>327</v>
      </c>
      <c r="C2367" s="333" t="s">
        <v>807</v>
      </c>
      <c r="D2367" s="381" t="s">
        <v>317</v>
      </c>
      <c r="E2367" s="381" t="s">
        <v>1317</v>
      </c>
      <c r="F2367" s="381" t="s">
        <v>608</v>
      </c>
      <c r="G2367" s="381" t="s">
        <v>385</v>
      </c>
      <c r="H2367" s="100" t="s">
        <v>653</v>
      </c>
      <c r="I2367" s="381" t="s">
        <v>505</v>
      </c>
      <c r="J2367" s="382">
        <v>1734003</v>
      </c>
      <c r="K2367" s="382">
        <v>1235014.6399999999</v>
      </c>
      <c r="L2367" s="191" t="str">
        <f t="shared" si="1702"/>
        <v>875048020702011004002011121101</v>
      </c>
      <c r="M2367" s="192">
        <f t="array" ref="M2367">IF(COUNT(SEARCH(Удалить_Роспись_КВСР,$B2367)*SEARCH(Удалить_Роспись_ПБС,$C2367)*SEARCH(Удалить_Роспись_КФСР, $D2367)*SEARCH(Удалить_Роспись_КЦСР,$E2367)*SEARCH(Удалить_Роспись_КВР,$F2367)*SEARCH(Удалить_Роспись_ЭК,$H2367)*SEARCH(Удалить_Роспись_КР,$I2367))&gt;0,0,1)</f>
        <v>0</v>
      </c>
      <c r="N2367" s="192">
        <v>0</v>
      </c>
      <c r="O2367" s="192" t="str">
        <f t="shared" si="1703"/>
        <v/>
      </c>
      <c r="P2367" s="192" t="str">
        <f t="shared" si="1744"/>
        <v/>
      </c>
      <c r="Q2367" s="300" t="str">
        <f t="shared" si="1704"/>
        <v/>
      </c>
      <c r="R2367" s="300" t="str">
        <f t="shared" si="1705"/>
        <v/>
      </c>
      <c r="S2367" s="300" t="str">
        <f t="shared" si="1706"/>
        <v/>
      </c>
      <c r="T2367" s="192" t="str">
        <f t="shared" si="1707"/>
        <v/>
      </c>
      <c r="U2367" s="303" t="str">
        <f t="shared" si="1708"/>
        <v/>
      </c>
      <c r="V2367" s="300" t="str">
        <f t="shared" si="1709"/>
        <v/>
      </c>
      <c r="W2367" s="192" t="str">
        <f t="shared" si="1710"/>
        <v/>
      </c>
      <c r="X2367" s="303" t="str">
        <f t="shared" si="1711"/>
        <v/>
      </c>
      <c r="Y2367" s="300" t="str">
        <f t="shared" si="1712"/>
        <v/>
      </c>
      <c r="Z2367" s="300" t="str">
        <f t="shared" si="1713"/>
        <v/>
      </c>
      <c r="AA2367" s="303" t="str">
        <f t="shared" si="1714"/>
        <v/>
      </c>
      <c r="AB2367" s="300" t="str">
        <f t="shared" si="1715"/>
        <v/>
      </c>
      <c r="AC2367" s="300" t="str">
        <f t="shared" si="1716"/>
        <v/>
      </c>
      <c r="AD2367" s="300" t="str">
        <f t="shared" si="1717"/>
        <v/>
      </c>
      <c r="AE2367" s="192" t="str">
        <f t="shared" si="1718"/>
        <v/>
      </c>
      <c r="AF2367" s="192" t="str">
        <f t="shared" si="1719"/>
        <v/>
      </c>
      <c r="AG2367" s="192"/>
      <c r="AJ2367" s="300" t="str">
        <f t="shared" si="1720"/>
        <v/>
      </c>
      <c r="AK2367" s="300" t="str">
        <f t="shared" si="1721"/>
        <v/>
      </c>
      <c r="AL2367" s="300" t="str">
        <f t="shared" si="1722"/>
        <v/>
      </c>
      <c r="AM2367" s="300" t="str">
        <f t="shared" si="1723"/>
        <v/>
      </c>
      <c r="AN2367" s="300" t="str">
        <f t="shared" si="1724"/>
        <v/>
      </c>
      <c r="AO2367" s="300" t="str">
        <f t="shared" si="1725"/>
        <v/>
      </c>
      <c r="AP2367" s="300" t="str">
        <f t="shared" si="1726"/>
        <v/>
      </c>
      <c r="AQ2367" s="300" t="str">
        <f t="shared" si="1727"/>
        <v/>
      </c>
      <c r="AR2367" s="306" t="str">
        <f t="shared" si="1728"/>
        <v/>
      </c>
      <c r="AS2367" s="300" t="str">
        <f t="shared" si="1729"/>
        <v/>
      </c>
      <c r="AT2367" s="300" t="str">
        <f t="shared" si="1730"/>
        <v/>
      </c>
      <c r="AU2367" s="192" t="str">
        <f t="shared" si="1731"/>
        <v>рбс</v>
      </c>
      <c r="AV2367" s="192" t="str">
        <f t="shared" si="1732"/>
        <v>рбс87504802общопл</v>
      </c>
      <c r="AW2367" s="191">
        <f t="shared" si="1733"/>
        <v>0</v>
      </c>
      <c r="AX2367" s="191">
        <f t="shared" si="1734"/>
        <v>0</v>
      </c>
      <c r="AY2367" s="191">
        <f t="shared" si="1735"/>
        <v>0</v>
      </c>
      <c r="AZ2367" s="191">
        <f t="shared" si="1736"/>
        <v>0</v>
      </c>
      <c r="BA2367" s="193">
        <f t="shared" si="1737"/>
        <v>1</v>
      </c>
      <c r="BB2367" s="193">
        <f t="shared" si="1738"/>
        <v>1</v>
      </c>
      <c r="BC2367" s="193">
        <f t="shared" si="1739"/>
        <v>1</v>
      </c>
      <c r="BD2367" s="191">
        <f t="shared" si="1745"/>
        <v>0</v>
      </c>
      <c r="BE2367" s="191">
        <f t="shared" si="1740"/>
        <v>0</v>
      </c>
      <c r="BF2367" s="210">
        <f t="shared" si="1741"/>
        <v>0</v>
      </c>
      <c r="BG2367" s="211">
        <f t="shared" si="1742"/>
        <v>0</v>
      </c>
      <c r="BH2367" s="289" t="str">
        <f t="shared" si="1746"/>
        <v>875</v>
      </c>
      <c r="BI2367" s="289" t="str">
        <f t="shared" si="1747"/>
        <v>0702</v>
      </c>
      <c r="BJ2367" s="284" t="s">
        <v>592</v>
      </c>
      <c r="BK2367" s="284" t="s">
        <v>586</v>
      </c>
      <c r="BL2367" s="233" t="str">
        <f t="shared" si="1743"/>
        <v/>
      </c>
    </row>
    <row r="2368" spans="1:64" ht="12" customHeight="1">
      <c r="A2368" s="333" t="s">
        <v>1456</v>
      </c>
      <c r="B2368" s="381" t="s">
        <v>327</v>
      </c>
      <c r="C2368" s="333" t="s">
        <v>807</v>
      </c>
      <c r="D2368" s="381" t="s">
        <v>317</v>
      </c>
      <c r="E2368" s="381" t="s">
        <v>1317</v>
      </c>
      <c r="F2368" s="381" t="s">
        <v>902</v>
      </c>
      <c r="G2368" s="381" t="s">
        <v>387</v>
      </c>
      <c r="H2368" s="100" t="s">
        <v>653</v>
      </c>
      <c r="I2368" s="381" t="s">
        <v>505</v>
      </c>
      <c r="J2368" s="382">
        <v>523667.95</v>
      </c>
      <c r="K2368" s="382">
        <v>335310.78000000003</v>
      </c>
      <c r="L2368" s="191" t="str">
        <f t="shared" si="1702"/>
        <v>875048020702011004002011921301</v>
      </c>
      <c r="M2368" s="192">
        <f t="array" ref="M2368">IF(COUNT(SEARCH(Удалить_Роспись_КВСР,$B2368)*SEARCH(Удалить_Роспись_ПБС,$C2368)*SEARCH(Удалить_Роспись_КФСР, $D2368)*SEARCH(Удалить_Роспись_КЦСР,$E2368)*SEARCH(Удалить_Роспись_КВР,$F2368)*SEARCH(Удалить_Роспись_ЭК,$H2368)*SEARCH(Удалить_Роспись_КР,$I2368))&gt;0,0,1)</f>
        <v>0</v>
      </c>
      <c r="N2368" s="192">
        <v>0</v>
      </c>
      <c r="O2368" s="192" t="str">
        <f t="shared" si="1703"/>
        <v/>
      </c>
      <c r="P2368" s="192" t="str">
        <f t="shared" si="1744"/>
        <v/>
      </c>
      <c r="Q2368" s="300" t="str">
        <f t="shared" si="1704"/>
        <v/>
      </c>
      <c r="R2368" s="300" t="str">
        <f t="shared" si="1705"/>
        <v/>
      </c>
      <c r="S2368" s="300" t="str">
        <f t="shared" si="1706"/>
        <v/>
      </c>
      <c r="T2368" s="192" t="str">
        <f t="shared" si="1707"/>
        <v/>
      </c>
      <c r="U2368" s="303" t="str">
        <f t="shared" si="1708"/>
        <v/>
      </c>
      <c r="V2368" s="300" t="str">
        <f t="shared" si="1709"/>
        <v/>
      </c>
      <c r="W2368" s="192" t="str">
        <f t="shared" si="1710"/>
        <v/>
      </c>
      <c r="X2368" s="303" t="str">
        <f t="shared" si="1711"/>
        <v/>
      </c>
      <c r="Y2368" s="300" t="str">
        <f t="shared" si="1712"/>
        <v/>
      </c>
      <c r="Z2368" s="300" t="str">
        <f t="shared" si="1713"/>
        <v/>
      </c>
      <c r="AA2368" s="303" t="str">
        <f t="shared" si="1714"/>
        <v/>
      </c>
      <c r="AB2368" s="300" t="str">
        <f t="shared" si="1715"/>
        <v/>
      </c>
      <c r="AC2368" s="300" t="str">
        <f t="shared" si="1716"/>
        <v/>
      </c>
      <c r="AD2368" s="300" t="str">
        <f t="shared" si="1717"/>
        <v/>
      </c>
      <c r="AE2368" s="192" t="str">
        <f t="shared" si="1718"/>
        <v/>
      </c>
      <c r="AF2368" s="192" t="str">
        <f t="shared" si="1719"/>
        <v/>
      </c>
      <c r="AG2368" s="192"/>
      <c r="AJ2368" s="300" t="str">
        <f t="shared" si="1720"/>
        <v/>
      </c>
      <c r="AK2368" s="300" t="str">
        <f t="shared" si="1721"/>
        <v/>
      </c>
      <c r="AL2368" s="300" t="str">
        <f t="shared" si="1722"/>
        <v/>
      </c>
      <c r="AM2368" s="300" t="str">
        <f t="shared" si="1723"/>
        <v/>
      </c>
      <c r="AN2368" s="300" t="str">
        <f t="shared" si="1724"/>
        <v/>
      </c>
      <c r="AO2368" s="300" t="str">
        <f t="shared" si="1725"/>
        <v/>
      </c>
      <c r="AP2368" s="300" t="str">
        <f t="shared" si="1726"/>
        <v/>
      </c>
      <c r="AQ2368" s="300" t="str">
        <f t="shared" si="1727"/>
        <v/>
      </c>
      <c r="AR2368" s="306" t="str">
        <f t="shared" si="1728"/>
        <v/>
      </c>
      <c r="AS2368" s="300" t="str">
        <f t="shared" si="1729"/>
        <v/>
      </c>
      <c r="AT2368" s="300" t="str">
        <f t="shared" si="1730"/>
        <v/>
      </c>
      <c r="AU2368" s="192" t="str">
        <f t="shared" si="1731"/>
        <v>рбс</v>
      </c>
      <c r="AV2368" s="192" t="str">
        <f t="shared" si="1732"/>
        <v>рбс87504802общопл</v>
      </c>
      <c r="AW2368" s="191">
        <f t="shared" si="1733"/>
        <v>0</v>
      </c>
      <c r="AX2368" s="191">
        <f t="shared" si="1734"/>
        <v>0</v>
      </c>
      <c r="AY2368" s="191">
        <f t="shared" si="1735"/>
        <v>0</v>
      </c>
      <c r="AZ2368" s="191">
        <f t="shared" si="1736"/>
        <v>0</v>
      </c>
      <c r="BA2368" s="193">
        <f t="shared" si="1737"/>
        <v>1</v>
      </c>
      <c r="BB2368" s="193">
        <f t="shared" si="1738"/>
        <v>1</v>
      </c>
      <c r="BC2368" s="193">
        <f t="shared" si="1739"/>
        <v>1</v>
      </c>
      <c r="BD2368" s="191">
        <f t="shared" si="1745"/>
        <v>0</v>
      </c>
      <c r="BE2368" s="191">
        <f t="shared" si="1740"/>
        <v>0</v>
      </c>
      <c r="BF2368" s="210">
        <f t="shared" si="1741"/>
        <v>0</v>
      </c>
      <c r="BG2368" s="211">
        <f t="shared" si="1742"/>
        <v>0</v>
      </c>
      <c r="BH2368" s="289" t="str">
        <f t="shared" si="1746"/>
        <v>875</v>
      </c>
      <c r="BI2368" s="289" t="str">
        <f t="shared" si="1747"/>
        <v>0702</v>
      </c>
      <c r="BJ2368" s="284" t="s">
        <v>592</v>
      </c>
      <c r="BK2368" s="284" t="s">
        <v>586</v>
      </c>
      <c r="BL2368" s="233" t="str">
        <f t="shared" si="1743"/>
        <v/>
      </c>
    </row>
    <row r="2369" spans="1:64" ht="12" customHeight="1">
      <c r="A2369" s="333" t="s">
        <v>1456</v>
      </c>
      <c r="B2369" s="381" t="s">
        <v>327</v>
      </c>
      <c r="C2369" s="333" t="s">
        <v>807</v>
      </c>
      <c r="D2369" s="381" t="s">
        <v>317</v>
      </c>
      <c r="E2369" s="381" t="s">
        <v>1317</v>
      </c>
      <c r="F2369" s="381" t="s">
        <v>586</v>
      </c>
      <c r="G2369" s="381" t="s">
        <v>391</v>
      </c>
      <c r="H2369" s="100" t="s">
        <v>653</v>
      </c>
      <c r="I2369" s="381" t="s">
        <v>505</v>
      </c>
      <c r="J2369" s="382">
        <v>26880</v>
      </c>
      <c r="K2369" s="382">
        <v>7870.17</v>
      </c>
      <c r="L2369" s="191" t="str">
        <f t="shared" si="1702"/>
        <v>875048020702011004002024422101</v>
      </c>
      <c r="M2369" s="192">
        <f t="array" ref="M2369">IF(COUNT(SEARCH(Удалить_Роспись_КВСР,$B2369)*SEARCH(Удалить_Роспись_ПБС,$C2369)*SEARCH(Удалить_Роспись_КФСР, $D2369)*SEARCH(Удалить_Роспись_КЦСР,$E2369)*SEARCH(Удалить_Роспись_КВР,$F2369)*SEARCH(Удалить_Роспись_ЭК,$H2369)*SEARCH(Удалить_Роспись_КР,$I2369))&gt;0,0,1)</f>
        <v>0</v>
      </c>
      <c r="N2369" s="192">
        <f>IF(COUNT(SEARCH(Удалить_Индекс_КВСР,$B2369)*SEARCH(Удалить_Индекс_ПБС,$C2369)*SEARCH(Удалить_Индекс_КФСР,$D2369)*SEARCH(Удалить_Индекс_КЦСР,$E2369)*SEARCH(Удалить_Индекс_КВР,$F2369)*SEARCH(Удалить_Индекс_ЭК,$H2369)*SEARCH(Удалить_Индекс_КР,$I2369))&gt;0,0,1)</f>
        <v>1</v>
      </c>
      <c r="O2369" s="192" t="str">
        <f t="shared" si="1703"/>
        <v/>
      </c>
      <c r="P2369" s="192" t="str">
        <f t="shared" si="1744"/>
        <v/>
      </c>
      <c r="Q2369" s="300" t="str">
        <f t="shared" si="1704"/>
        <v/>
      </c>
      <c r="R2369" s="300" t="str">
        <f t="shared" si="1705"/>
        <v/>
      </c>
      <c r="S2369" s="300" t="str">
        <f t="shared" si="1706"/>
        <v/>
      </c>
      <c r="T2369" s="192" t="str">
        <f t="shared" si="1707"/>
        <v/>
      </c>
      <c r="U2369" s="303" t="str">
        <f t="shared" si="1708"/>
        <v/>
      </c>
      <c r="V2369" s="300" t="str">
        <f t="shared" si="1709"/>
        <v/>
      </c>
      <c r="W2369" s="192" t="str">
        <f t="shared" si="1710"/>
        <v/>
      </c>
      <c r="X2369" s="303" t="str">
        <f t="shared" si="1711"/>
        <v/>
      </c>
      <c r="Y2369" s="300" t="str">
        <f t="shared" si="1712"/>
        <v/>
      </c>
      <c r="Z2369" s="300" t="str">
        <f t="shared" si="1713"/>
        <v/>
      </c>
      <c r="AA2369" s="303" t="str">
        <f t="shared" si="1714"/>
        <v/>
      </c>
      <c r="AB2369" s="300" t="str">
        <f t="shared" si="1715"/>
        <v/>
      </c>
      <c r="AC2369" s="300" t="str">
        <f t="shared" si="1716"/>
        <v/>
      </c>
      <c r="AD2369" s="300" t="str">
        <f t="shared" si="1717"/>
        <v/>
      </c>
      <c r="AE2369" s="192" t="str">
        <f t="shared" si="1718"/>
        <v/>
      </c>
      <c r="AF2369" s="192" t="str">
        <f t="shared" si="1719"/>
        <v/>
      </c>
      <c r="AG2369" s="192"/>
      <c r="AJ2369" s="300" t="str">
        <f t="shared" si="1720"/>
        <v/>
      </c>
      <c r="AK2369" s="300" t="str">
        <f t="shared" si="1721"/>
        <v/>
      </c>
      <c r="AL2369" s="300" t="str">
        <f t="shared" si="1722"/>
        <v/>
      </c>
      <c r="AM2369" s="300" t="str">
        <f t="shared" si="1723"/>
        <v/>
      </c>
      <c r="AN2369" s="300" t="str">
        <f t="shared" si="1724"/>
        <v/>
      </c>
      <c r="AO2369" s="300" t="str">
        <f t="shared" si="1725"/>
        <v/>
      </c>
      <c r="AP2369" s="300" t="str">
        <f t="shared" si="1726"/>
        <v/>
      </c>
      <c r="AQ2369" s="300" t="str">
        <f t="shared" si="1727"/>
        <v/>
      </c>
      <c r="AR2369" s="306" t="str">
        <f t="shared" si="1728"/>
        <v/>
      </c>
      <c r="AS2369" s="300" t="str">
        <f t="shared" si="1729"/>
        <v/>
      </c>
      <c r="AT2369" s="300" t="str">
        <f t="shared" si="1730"/>
        <v/>
      </c>
      <c r="AU2369" s="192" t="str">
        <f t="shared" si="1731"/>
        <v>рбс</v>
      </c>
      <c r="AV2369" s="192" t="str">
        <f t="shared" si="1732"/>
        <v>рбс87504802общпро</v>
      </c>
      <c r="AW2369" s="191">
        <f t="shared" si="1733"/>
        <v>0</v>
      </c>
      <c r="AX2369" s="191">
        <f t="shared" si="1734"/>
        <v>0</v>
      </c>
      <c r="AY2369" s="191">
        <f t="shared" si="1735"/>
        <v>26880</v>
      </c>
      <c r="AZ2369" s="191">
        <f t="shared" si="1736"/>
        <v>7870.17</v>
      </c>
      <c r="BA2369" s="193">
        <f t="shared" si="1737"/>
        <v>1</v>
      </c>
      <c r="BB2369" s="193">
        <f t="shared" si="1738"/>
        <v>1</v>
      </c>
      <c r="BC2369" s="193">
        <f t="shared" si="1739"/>
        <v>1</v>
      </c>
      <c r="BD2369" s="191">
        <f t="shared" si="1745"/>
        <v>26880</v>
      </c>
      <c r="BE2369" s="191">
        <f t="shared" si="1740"/>
        <v>7870.17</v>
      </c>
      <c r="BF2369" s="210">
        <f t="shared" si="1741"/>
        <v>26880</v>
      </c>
      <c r="BG2369" s="211">
        <f t="shared" si="1742"/>
        <v>26880</v>
      </c>
      <c r="BH2369" s="289" t="str">
        <f t="shared" si="1746"/>
        <v>875</v>
      </c>
      <c r="BI2369" s="289" t="str">
        <f t="shared" si="1747"/>
        <v>0702</v>
      </c>
      <c r="BJ2369" s="284" t="s">
        <v>592</v>
      </c>
      <c r="BK2369" s="284" t="s">
        <v>586</v>
      </c>
      <c r="BL2369" s="233" t="str">
        <f t="shared" si="1743"/>
        <v/>
      </c>
    </row>
    <row r="2370" spans="1:64" ht="12" customHeight="1">
      <c r="A2370" s="333" t="s">
        <v>1456</v>
      </c>
      <c r="B2370" s="381" t="s">
        <v>327</v>
      </c>
      <c r="C2370" s="333" t="s">
        <v>807</v>
      </c>
      <c r="D2370" s="381" t="s">
        <v>317</v>
      </c>
      <c r="E2370" s="381" t="s">
        <v>1317</v>
      </c>
      <c r="F2370" s="381" t="s">
        <v>586</v>
      </c>
      <c r="G2370" s="381" t="s">
        <v>392</v>
      </c>
      <c r="H2370" s="100" t="s">
        <v>653</v>
      </c>
      <c r="I2370" s="381" t="s">
        <v>505</v>
      </c>
      <c r="J2370" s="382">
        <v>10000</v>
      </c>
      <c r="K2370" s="382">
        <v>8000</v>
      </c>
      <c r="L2370" s="191" t="str">
        <f t="shared" si="1702"/>
        <v>875048020702011004002024422201</v>
      </c>
      <c r="M2370" s="192">
        <f t="array" ref="M2370">IF(COUNT(SEARCH(Удалить_Роспись_КВСР,$B2370)*SEARCH(Удалить_Роспись_ПБС,$C2370)*SEARCH(Удалить_Роспись_КФСР, $D2370)*SEARCH(Удалить_Роспись_КЦСР,$E2370)*SEARCH(Удалить_Роспись_КВР,$F2370)*SEARCH(Удалить_Роспись_ЭК,$H2370)*SEARCH(Удалить_Роспись_КР,$I2370))&gt;0,0,1)</f>
        <v>0</v>
      </c>
      <c r="N2370" s="192">
        <f>IF(COUNT(SEARCH(Удалить_Индекс_КВСР,$B2370)*SEARCH(Удалить_Индекс_ПБС,$C2370)*SEARCH(Удалить_Индекс_КФСР,$D2370)*SEARCH(Удалить_Индекс_КЦСР,$E2370)*SEARCH(Удалить_Индекс_КВР,$F2370)*SEARCH(Удалить_Индекс_ЭК,$H2370)*SEARCH(Удалить_Индекс_КР,$I2370))&gt;0,0,1)</f>
        <v>1</v>
      </c>
      <c r="O2370" s="192" t="str">
        <f t="shared" si="1703"/>
        <v/>
      </c>
      <c r="P2370" s="192" t="str">
        <f t="shared" si="1744"/>
        <v/>
      </c>
      <c r="Q2370" s="300" t="str">
        <f t="shared" si="1704"/>
        <v/>
      </c>
      <c r="R2370" s="300" t="str">
        <f t="shared" si="1705"/>
        <v/>
      </c>
      <c r="S2370" s="300" t="str">
        <f t="shared" si="1706"/>
        <v/>
      </c>
      <c r="T2370" s="192" t="str">
        <f t="shared" si="1707"/>
        <v/>
      </c>
      <c r="U2370" s="303" t="str">
        <f t="shared" si="1708"/>
        <v/>
      </c>
      <c r="V2370" s="300" t="str">
        <f t="shared" si="1709"/>
        <v/>
      </c>
      <c r="W2370" s="192" t="str">
        <f t="shared" si="1710"/>
        <v/>
      </c>
      <c r="X2370" s="303" t="str">
        <f t="shared" si="1711"/>
        <v/>
      </c>
      <c r="Y2370" s="300" t="str">
        <f t="shared" si="1712"/>
        <v/>
      </c>
      <c r="Z2370" s="300" t="str">
        <f t="shared" si="1713"/>
        <v/>
      </c>
      <c r="AA2370" s="303" t="str">
        <f t="shared" si="1714"/>
        <v/>
      </c>
      <c r="AB2370" s="300" t="str">
        <f t="shared" si="1715"/>
        <v/>
      </c>
      <c r="AC2370" s="300" t="str">
        <f t="shared" si="1716"/>
        <v/>
      </c>
      <c r="AD2370" s="300" t="str">
        <f t="shared" si="1717"/>
        <v/>
      </c>
      <c r="AE2370" s="192" t="str">
        <f t="shared" si="1718"/>
        <v/>
      </c>
      <c r="AF2370" s="192" t="str">
        <f t="shared" si="1719"/>
        <v/>
      </c>
      <c r="AG2370" s="192"/>
      <c r="AJ2370" s="300" t="str">
        <f t="shared" si="1720"/>
        <v/>
      </c>
      <c r="AK2370" s="300" t="str">
        <f t="shared" si="1721"/>
        <v/>
      </c>
      <c r="AL2370" s="300" t="str">
        <f t="shared" si="1722"/>
        <v/>
      </c>
      <c r="AM2370" s="300" t="str">
        <f t="shared" si="1723"/>
        <v/>
      </c>
      <c r="AN2370" s="300" t="str">
        <f t="shared" si="1724"/>
        <v/>
      </c>
      <c r="AO2370" s="300" t="str">
        <f t="shared" si="1725"/>
        <v/>
      </c>
      <c r="AP2370" s="300" t="str">
        <f t="shared" si="1726"/>
        <v/>
      </c>
      <c r="AQ2370" s="300" t="str">
        <f t="shared" si="1727"/>
        <v/>
      </c>
      <c r="AR2370" s="306" t="str">
        <f t="shared" si="1728"/>
        <v/>
      </c>
      <c r="AS2370" s="300" t="str">
        <f t="shared" si="1729"/>
        <v/>
      </c>
      <c r="AT2370" s="300" t="str">
        <f t="shared" si="1730"/>
        <v/>
      </c>
      <c r="AU2370" s="192" t="str">
        <f t="shared" si="1731"/>
        <v>рбс</v>
      </c>
      <c r="AV2370" s="192" t="str">
        <f t="shared" si="1732"/>
        <v>рбс87504802общпро</v>
      </c>
      <c r="AW2370" s="191">
        <f t="shared" si="1733"/>
        <v>0</v>
      </c>
      <c r="AX2370" s="191">
        <f t="shared" si="1734"/>
        <v>0</v>
      </c>
      <c r="AY2370" s="191">
        <f t="shared" si="1735"/>
        <v>10000</v>
      </c>
      <c r="AZ2370" s="191">
        <f t="shared" si="1736"/>
        <v>8000</v>
      </c>
      <c r="BA2370" s="193">
        <f t="shared" si="1737"/>
        <v>1</v>
      </c>
      <c r="BB2370" s="193">
        <f t="shared" si="1738"/>
        <v>1</v>
      </c>
      <c r="BC2370" s="193">
        <f t="shared" si="1739"/>
        <v>1</v>
      </c>
      <c r="BD2370" s="191">
        <f t="shared" si="1745"/>
        <v>10000</v>
      </c>
      <c r="BE2370" s="191">
        <f t="shared" si="1740"/>
        <v>8000</v>
      </c>
      <c r="BF2370" s="210">
        <f t="shared" si="1741"/>
        <v>10000</v>
      </c>
      <c r="BG2370" s="211">
        <f t="shared" si="1742"/>
        <v>10000</v>
      </c>
      <c r="BH2370" s="289" t="str">
        <f t="shared" si="1746"/>
        <v>875</v>
      </c>
      <c r="BI2370" s="289" t="str">
        <f t="shared" si="1747"/>
        <v>0702</v>
      </c>
      <c r="BJ2370" s="284" t="s">
        <v>592</v>
      </c>
      <c r="BK2370" s="284" t="s">
        <v>586</v>
      </c>
      <c r="BL2370" s="233" t="str">
        <f t="shared" si="1743"/>
        <v/>
      </c>
    </row>
    <row r="2371" spans="1:64" ht="12" customHeight="1">
      <c r="A2371" s="333" t="s">
        <v>1456</v>
      </c>
      <c r="B2371" s="381" t="s">
        <v>327</v>
      </c>
      <c r="C2371" s="333" t="s">
        <v>807</v>
      </c>
      <c r="D2371" s="381" t="s">
        <v>317</v>
      </c>
      <c r="E2371" s="381" t="s">
        <v>1317</v>
      </c>
      <c r="F2371" s="381" t="s">
        <v>586</v>
      </c>
      <c r="G2371" s="381" t="s">
        <v>394</v>
      </c>
      <c r="H2371" s="100" t="s">
        <v>653</v>
      </c>
      <c r="I2371" s="381" t="s">
        <v>505</v>
      </c>
      <c r="J2371" s="382">
        <v>106702</v>
      </c>
      <c r="K2371" s="382">
        <v>47154.31</v>
      </c>
      <c r="L2371" s="191" t="str">
        <f t="shared" si="1702"/>
        <v>875048020702011004002024422501</v>
      </c>
      <c r="M2371" s="192">
        <f t="array" ref="M2371">IF(COUNT(SEARCH(Удалить_Роспись_КВСР,$B2371)*SEARCH(Удалить_Роспись_ПБС,$C2371)*SEARCH(Удалить_Роспись_КФСР, $D2371)*SEARCH(Удалить_Роспись_КЦСР,$E2371)*SEARCH(Удалить_Роспись_КВР,$F2371)*SEARCH(Удалить_Роспись_ЭК,$H2371)*SEARCH(Удалить_Роспись_КР,$I2371))&gt;0,0,1)</f>
        <v>0</v>
      </c>
      <c r="N2371" s="192">
        <f>IF(COUNT(SEARCH(Удалить_Индекс_КВСР,$B2371)*SEARCH(Удалить_Индекс_ПБС,$C2371)*SEARCH(Удалить_Индекс_КФСР,$D2371)*SEARCH(Удалить_Индекс_КЦСР,$E2371)*SEARCH(Удалить_Индекс_КВР,$F2371)*SEARCH(Удалить_Индекс_ЭК,$H2371)*SEARCH(Удалить_Индекс_КР,$I2371))&gt;0,0,1)</f>
        <v>1</v>
      </c>
      <c r="O2371" s="192" t="str">
        <f t="shared" si="1703"/>
        <v/>
      </c>
      <c r="P2371" s="192" t="str">
        <f t="shared" si="1744"/>
        <v/>
      </c>
      <c r="Q2371" s="300" t="str">
        <f t="shared" si="1704"/>
        <v/>
      </c>
      <c r="R2371" s="300" t="str">
        <f t="shared" si="1705"/>
        <v/>
      </c>
      <c r="S2371" s="300" t="str">
        <f t="shared" si="1706"/>
        <v/>
      </c>
      <c r="T2371" s="192" t="str">
        <f t="shared" si="1707"/>
        <v/>
      </c>
      <c r="U2371" s="303" t="str">
        <f t="shared" si="1708"/>
        <v/>
      </c>
      <c r="V2371" s="300" t="str">
        <f t="shared" si="1709"/>
        <v/>
      </c>
      <c r="W2371" s="192" t="str">
        <f t="shared" si="1710"/>
        <v/>
      </c>
      <c r="X2371" s="303" t="str">
        <f t="shared" si="1711"/>
        <v/>
      </c>
      <c r="Y2371" s="300" t="str">
        <f t="shared" si="1712"/>
        <v/>
      </c>
      <c r="Z2371" s="300" t="str">
        <f t="shared" si="1713"/>
        <v/>
      </c>
      <c r="AA2371" s="303" t="str">
        <f t="shared" si="1714"/>
        <v/>
      </c>
      <c r="AB2371" s="300" t="str">
        <f t="shared" si="1715"/>
        <v/>
      </c>
      <c r="AC2371" s="300" t="str">
        <f t="shared" si="1716"/>
        <v/>
      </c>
      <c r="AD2371" s="300" t="str">
        <f t="shared" si="1717"/>
        <v/>
      </c>
      <c r="AE2371" s="192" t="str">
        <f t="shared" si="1718"/>
        <v/>
      </c>
      <c r="AF2371" s="192" t="str">
        <f t="shared" si="1719"/>
        <v/>
      </c>
      <c r="AG2371" s="192"/>
      <c r="AJ2371" s="300" t="str">
        <f t="shared" si="1720"/>
        <v/>
      </c>
      <c r="AK2371" s="300" t="str">
        <f t="shared" si="1721"/>
        <v/>
      </c>
      <c r="AL2371" s="300" t="str">
        <f t="shared" si="1722"/>
        <v/>
      </c>
      <c r="AM2371" s="300" t="str">
        <f t="shared" si="1723"/>
        <v/>
      </c>
      <c r="AN2371" s="300" t="str">
        <f t="shared" si="1724"/>
        <v/>
      </c>
      <c r="AO2371" s="300" t="str">
        <f t="shared" si="1725"/>
        <v/>
      </c>
      <c r="AP2371" s="300" t="str">
        <f t="shared" si="1726"/>
        <v/>
      </c>
      <c r="AQ2371" s="300" t="str">
        <f t="shared" si="1727"/>
        <v/>
      </c>
      <c r="AR2371" s="306" t="str">
        <f t="shared" si="1728"/>
        <v/>
      </c>
      <c r="AS2371" s="300" t="str">
        <f t="shared" si="1729"/>
        <v/>
      </c>
      <c r="AT2371" s="300" t="str">
        <f t="shared" si="1730"/>
        <v/>
      </c>
      <c r="AU2371" s="192" t="str">
        <f t="shared" si="1731"/>
        <v>рбс</v>
      </c>
      <c r="AV2371" s="192" t="str">
        <f t="shared" si="1732"/>
        <v>рбс87504802общпро</v>
      </c>
      <c r="AW2371" s="191">
        <f t="shared" si="1733"/>
        <v>0</v>
      </c>
      <c r="AX2371" s="191">
        <f t="shared" si="1734"/>
        <v>0</v>
      </c>
      <c r="AY2371" s="191">
        <f t="shared" si="1735"/>
        <v>106702</v>
      </c>
      <c r="AZ2371" s="191">
        <f t="shared" si="1736"/>
        <v>47154.31</v>
      </c>
      <c r="BA2371" s="193">
        <f t="shared" si="1737"/>
        <v>1</v>
      </c>
      <c r="BB2371" s="193">
        <f t="shared" si="1738"/>
        <v>1</v>
      </c>
      <c r="BC2371" s="193">
        <f t="shared" si="1739"/>
        <v>1</v>
      </c>
      <c r="BD2371" s="191">
        <f t="shared" si="1745"/>
        <v>106702</v>
      </c>
      <c r="BE2371" s="191">
        <f t="shared" si="1740"/>
        <v>47154.31</v>
      </c>
      <c r="BF2371" s="210">
        <f t="shared" si="1741"/>
        <v>106702</v>
      </c>
      <c r="BG2371" s="211">
        <f t="shared" si="1742"/>
        <v>106702</v>
      </c>
      <c r="BH2371" s="289" t="str">
        <f t="shared" si="1746"/>
        <v>875</v>
      </c>
      <c r="BI2371" s="289" t="str">
        <f t="shared" si="1747"/>
        <v>0702</v>
      </c>
      <c r="BJ2371" s="284" t="s">
        <v>592</v>
      </c>
      <c r="BK2371" s="284" t="s">
        <v>586</v>
      </c>
      <c r="BL2371" s="233" t="str">
        <f t="shared" si="1743"/>
        <v/>
      </c>
    </row>
    <row r="2372" spans="1:64" ht="12" customHeight="1">
      <c r="A2372" s="333" t="s">
        <v>1456</v>
      </c>
      <c r="B2372" s="381" t="s">
        <v>327</v>
      </c>
      <c r="C2372" s="333" t="s">
        <v>807</v>
      </c>
      <c r="D2372" s="381" t="s">
        <v>317</v>
      </c>
      <c r="E2372" s="381" t="s">
        <v>1317</v>
      </c>
      <c r="F2372" s="381" t="s">
        <v>586</v>
      </c>
      <c r="G2372" s="381" t="s">
        <v>389</v>
      </c>
      <c r="H2372" s="100" t="s">
        <v>653</v>
      </c>
      <c r="I2372" s="381" t="s">
        <v>505</v>
      </c>
      <c r="J2372" s="382">
        <v>107680</v>
      </c>
      <c r="K2372" s="382">
        <v>75827.100000000006</v>
      </c>
      <c r="L2372" s="191" t="str">
        <f t="shared" si="1702"/>
        <v>875048020702011004002024422601</v>
      </c>
      <c r="M2372" s="192">
        <f t="array" ref="M2372">IF(COUNT(SEARCH(Удалить_Роспись_КВСР,$B2372)*SEARCH(Удалить_Роспись_ПБС,$C2372)*SEARCH(Удалить_Роспись_КФСР, $D2372)*SEARCH(Удалить_Роспись_КЦСР,$E2372)*SEARCH(Удалить_Роспись_КВР,$F2372)*SEARCH(Удалить_Роспись_ЭК,$H2372)*SEARCH(Удалить_Роспись_КР,$I2372))&gt;0,0,1)</f>
        <v>0</v>
      </c>
      <c r="N2372" s="192">
        <f>IF(COUNT(SEARCH(Удалить_Индекс_КВСР,$B2372)*SEARCH(Удалить_Индекс_ПБС,$C2372)*SEARCH(Удалить_Индекс_КФСР,$D2372)*SEARCH(Удалить_Индекс_КЦСР,$E2372)*SEARCH(Удалить_Индекс_КВР,$F2372)*SEARCH(Удалить_Индекс_ЭК,$H2372)*SEARCH(Удалить_Индекс_КР,$I2372))&gt;0,0,1)</f>
        <v>1</v>
      </c>
      <c r="O2372" s="192" t="str">
        <f t="shared" si="1703"/>
        <v/>
      </c>
      <c r="P2372" s="192" t="str">
        <f t="shared" si="1744"/>
        <v/>
      </c>
      <c r="Q2372" s="300" t="str">
        <f t="shared" si="1704"/>
        <v/>
      </c>
      <c r="R2372" s="300" t="str">
        <f t="shared" si="1705"/>
        <v/>
      </c>
      <c r="S2372" s="300" t="str">
        <f t="shared" si="1706"/>
        <v/>
      </c>
      <c r="T2372" s="192" t="str">
        <f t="shared" si="1707"/>
        <v/>
      </c>
      <c r="U2372" s="303" t="str">
        <f t="shared" si="1708"/>
        <v/>
      </c>
      <c r="V2372" s="300" t="str">
        <f t="shared" si="1709"/>
        <v/>
      </c>
      <c r="W2372" s="192" t="str">
        <f t="shared" si="1710"/>
        <v/>
      </c>
      <c r="X2372" s="303" t="str">
        <f t="shared" si="1711"/>
        <v/>
      </c>
      <c r="Y2372" s="300" t="str">
        <f t="shared" si="1712"/>
        <v/>
      </c>
      <c r="Z2372" s="300" t="str">
        <f t="shared" si="1713"/>
        <v/>
      </c>
      <c r="AA2372" s="303" t="str">
        <f t="shared" si="1714"/>
        <v/>
      </c>
      <c r="AB2372" s="300" t="str">
        <f t="shared" si="1715"/>
        <v/>
      </c>
      <c r="AC2372" s="300" t="str">
        <f t="shared" si="1716"/>
        <v/>
      </c>
      <c r="AD2372" s="300" t="str">
        <f t="shared" si="1717"/>
        <v/>
      </c>
      <c r="AE2372" s="192" t="str">
        <f t="shared" si="1718"/>
        <v/>
      </c>
      <c r="AF2372" s="192" t="str">
        <f t="shared" si="1719"/>
        <v/>
      </c>
      <c r="AG2372" s="192"/>
      <c r="AJ2372" s="300" t="str">
        <f t="shared" si="1720"/>
        <v/>
      </c>
      <c r="AK2372" s="300" t="str">
        <f t="shared" si="1721"/>
        <v/>
      </c>
      <c r="AL2372" s="300" t="str">
        <f t="shared" si="1722"/>
        <v/>
      </c>
      <c r="AM2372" s="300" t="str">
        <f t="shared" si="1723"/>
        <v/>
      </c>
      <c r="AN2372" s="300" t="str">
        <f t="shared" si="1724"/>
        <v/>
      </c>
      <c r="AO2372" s="300" t="str">
        <f t="shared" si="1725"/>
        <v/>
      </c>
      <c r="AP2372" s="300" t="str">
        <f t="shared" si="1726"/>
        <v/>
      </c>
      <c r="AQ2372" s="300" t="str">
        <f t="shared" si="1727"/>
        <v/>
      </c>
      <c r="AR2372" s="306" t="str">
        <f t="shared" si="1728"/>
        <v/>
      </c>
      <c r="AS2372" s="300" t="str">
        <f t="shared" si="1729"/>
        <v/>
      </c>
      <c r="AT2372" s="300" t="str">
        <f t="shared" si="1730"/>
        <v/>
      </c>
      <c r="AU2372" s="192" t="str">
        <f t="shared" si="1731"/>
        <v>рбс</v>
      </c>
      <c r="AV2372" s="192" t="str">
        <f t="shared" si="1732"/>
        <v>рбс87504802общпро</v>
      </c>
      <c r="AW2372" s="191">
        <f t="shared" si="1733"/>
        <v>0</v>
      </c>
      <c r="AX2372" s="191">
        <f t="shared" si="1734"/>
        <v>0</v>
      </c>
      <c r="AY2372" s="191">
        <f t="shared" si="1735"/>
        <v>107680</v>
      </c>
      <c r="AZ2372" s="191">
        <f t="shared" si="1736"/>
        <v>75827.100000000006</v>
      </c>
      <c r="BA2372" s="193">
        <f t="shared" si="1737"/>
        <v>1</v>
      </c>
      <c r="BB2372" s="193">
        <f t="shared" si="1738"/>
        <v>1</v>
      </c>
      <c r="BC2372" s="193">
        <f t="shared" si="1739"/>
        <v>1</v>
      </c>
      <c r="BD2372" s="191">
        <f t="shared" si="1745"/>
        <v>107680</v>
      </c>
      <c r="BE2372" s="191">
        <f t="shared" si="1740"/>
        <v>75827.100000000006</v>
      </c>
      <c r="BF2372" s="210">
        <f t="shared" si="1741"/>
        <v>107680</v>
      </c>
      <c r="BG2372" s="211">
        <f t="shared" si="1742"/>
        <v>107680</v>
      </c>
      <c r="BH2372" s="289" t="str">
        <f t="shared" si="1746"/>
        <v>875</v>
      </c>
      <c r="BI2372" s="289" t="str">
        <f t="shared" si="1747"/>
        <v>0702</v>
      </c>
      <c r="BJ2372" s="284" t="s">
        <v>592</v>
      </c>
      <c r="BK2372" s="284" t="s">
        <v>586</v>
      </c>
      <c r="BL2372" s="233" t="str">
        <f t="shared" si="1743"/>
        <v/>
      </c>
    </row>
    <row r="2373" spans="1:64" ht="12" customHeight="1">
      <c r="A2373" s="333" t="s">
        <v>1456</v>
      </c>
      <c r="B2373" s="381" t="s">
        <v>327</v>
      </c>
      <c r="C2373" s="333" t="s">
        <v>807</v>
      </c>
      <c r="D2373" s="381" t="s">
        <v>317</v>
      </c>
      <c r="E2373" s="381" t="s">
        <v>1317</v>
      </c>
      <c r="F2373" s="381" t="s">
        <v>586</v>
      </c>
      <c r="G2373" s="381" t="s">
        <v>397</v>
      </c>
      <c r="H2373" s="100" t="s">
        <v>653</v>
      </c>
      <c r="I2373" s="381" t="s">
        <v>505</v>
      </c>
      <c r="J2373" s="382">
        <v>185698</v>
      </c>
      <c r="K2373" s="382">
        <v>182013</v>
      </c>
      <c r="L2373" s="191" t="str">
        <f t="shared" si="1702"/>
        <v>875048020702011004002024434001</v>
      </c>
      <c r="M2373" s="192">
        <f t="array" ref="M2373">IF(COUNT(SEARCH(Удалить_Роспись_КВСР,$B2373)*SEARCH(Удалить_Роспись_ПБС,$C2373)*SEARCH(Удалить_Роспись_КФСР, $D2373)*SEARCH(Удалить_Роспись_КЦСР,$E2373)*SEARCH(Удалить_Роспись_КВР,$F2373)*SEARCH(Удалить_Роспись_ЭК,$H2373)*SEARCH(Удалить_Роспись_КР,$I2373))&gt;0,0,1)</f>
        <v>0</v>
      </c>
      <c r="N2373" s="192">
        <f>IF(COUNT(SEARCH(Удалить_Индекс_КВСР,$B2373)*SEARCH(Удалить_Индекс_ПБС,$C2373)*SEARCH(Удалить_Индекс_КФСР,$D2373)*SEARCH(Удалить_Индекс_КЦСР,$E2373)*SEARCH(Удалить_Индекс_КВР,$F2373)*SEARCH(Удалить_Индекс_ЭК,$H2373)*SEARCH(Удалить_Индекс_КР,$I2373))&gt;0,0,1)</f>
        <v>1</v>
      </c>
      <c r="O2373" s="192" t="str">
        <f t="shared" si="1703"/>
        <v/>
      </c>
      <c r="P2373" s="192" t="str">
        <f t="shared" si="1744"/>
        <v/>
      </c>
      <c r="Q2373" s="300" t="str">
        <f t="shared" si="1704"/>
        <v/>
      </c>
      <c r="R2373" s="300" t="str">
        <f t="shared" si="1705"/>
        <v/>
      </c>
      <c r="S2373" s="300" t="str">
        <f t="shared" si="1706"/>
        <v/>
      </c>
      <c r="T2373" s="192" t="str">
        <f t="shared" si="1707"/>
        <v/>
      </c>
      <c r="U2373" s="303" t="str">
        <f t="shared" si="1708"/>
        <v/>
      </c>
      <c r="V2373" s="300" t="str">
        <f t="shared" si="1709"/>
        <v/>
      </c>
      <c r="W2373" s="192" t="str">
        <f t="shared" si="1710"/>
        <v/>
      </c>
      <c r="X2373" s="303" t="str">
        <f t="shared" si="1711"/>
        <v/>
      </c>
      <c r="Y2373" s="300" t="str">
        <f t="shared" si="1712"/>
        <v/>
      </c>
      <c r="Z2373" s="300" t="str">
        <f t="shared" si="1713"/>
        <v/>
      </c>
      <c r="AA2373" s="303" t="str">
        <f t="shared" si="1714"/>
        <v/>
      </c>
      <c r="AB2373" s="300" t="str">
        <f t="shared" si="1715"/>
        <v/>
      </c>
      <c r="AC2373" s="300" t="str">
        <f t="shared" si="1716"/>
        <v/>
      </c>
      <c r="AD2373" s="300" t="str">
        <f t="shared" si="1717"/>
        <v/>
      </c>
      <c r="AE2373" s="192" t="str">
        <f t="shared" si="1718"/>
        <v/>
      </c>
      <c r="AF2373" s="192" t="str">
        <f t="shared" si="1719"/>
        <v/>
      </c>
      <c r="AG2373" s="192"/>
      <c r="AJ2373" s="300" t="str">
        <f t="shared" si="1720"/>
        <v/>
      </c>
      <c r="AK2373" s="300" t="str">
        <f t="shared" si="1721"/>
        <v/>
      </c>
      <c r="AL2373" s="300" t="str">
        <f t="shared" si="1722"/>
        <v/>
      </c>
      <c r="AM2373" s="300" t="str">
        <f t="shared" si="1723"/>
        <v/>
      </c>
      <c r="AN2373" s="300" t="str">
        <f t="shared" si="1724"/>
        <v/>
      </c>
      <c r="AO2373" s="300" t="str">
        <f t="shared" si="1725"/>
        <v/>
      </c>
      <c r="AP2373" s="300" t="str">
        <f t="shared" si="1726"/>
        <v/>
      </c>
      <c r="AQ2373" s="300" t="str">
        <f t="shared" si="1727"/>
        <v/>
      </c>
      <c r="AR2373" s="306" t="str">
        <f t="shared" si="1728"/>
        <v/>
      </c>
      <c r="AS2373" s="300" t="str">
        <f t="shared" si="1729"/>
        <v/>
      </c>
      <c r="AT2373" s="300" t="str">
        <f t="shared" si="1730"/>
        <v/>
      </c>
      <c r="AU2373" s="192" t="str">
        <f t="shared" si="1731"/>
        <v>рбс</v>
      </c>
      <c r="AV2373" s="192" t="str">
        <f t="shared" si="1732"/>
        <v>рбс87504802общпро</v>
      </c>
      <c r="AW2373" s="191">
        <f t="shared" si="1733"/>
        <v>0</v>
      </c>
      <c r="AX2373" s="191">
        <f t="shared" si="1734"/>
        <v>0</v>
      </c>
      <c r="AY2373" s="191">
        <f t="shared" si="1735"/>
        <v>185698</v>
      </c>
      <c r="AZ2373" s="191">
        <f t="shared" si="1736"/>
        <v>182013</v>
      </c>
      <c r="BA2373" s="193">
        <f t="shared" si="1737"/>
        <v>1</v>
      </c>
      <c r="BB2373" s="193">
        <f t="shared" si="1738"/>
        <v>1</v>
      </c>
      <c r="BC2373" s="193">
        <f t="shared" si="1739"/>
        <v>1</v>
      </c>
      <c r="BD2373" s="191">
        <f t="shared" si="1745"/>
        <v>185698</v>
      </c>
      <c r="BE2373" s="191">
        <f t="shared" si="1740"/>
        <v>182013</v>
      </c>
      <c r="BF2373" s="210">
        <f t="shared" si="1741"/>
        <v>185698</v>
      </c>
      <c r="BG2373" s="211">
        <f t="shared" si="1742"/>
        <v>185698</v>
      </c>
      <c r="BH2373" s="289" t="str">
        <f t="shared" si="1746"/>
        <v>875</v>
      </c>
      <c r="BI2373" s="289" t="str">
        <f t="shared" si="1747"/>
        <v>0702</v>
      </c>
      <c r="BJ2373" s="284" t="s">
        <v>592</v>
      </c>
      <c r="BK2373" s="284" t="s">
        <v>586</v>
      </c>
      <c r="BL2373" s="233" t="str">
        <f t="shared" si="1743"/>
        <v/>
      </c>
    </row>
    <row r="2374" spans="1:64" ht="12" customHeight="1">
      <c r="A2374" s="333" t="s">
        <v>1456</v>
      </c>
      <c r="B2374" s="381" t="s">
        <v>327</v>
      </c>
      <c r="C2374" s="333" t="s">
        <v>807</v>
      </c>
      <c r="D2374" s="381" t="s">
        <v>317</v>
      </c>
      <c r="E2374" s="381" t="s">
        <v>1317</v>
      </c>
      <c r="F2374" s="381" t="s">
        <v>658</v>
      </c>
      <c r="G2374" s="381" t="s">
        <v>395</v>
      </c>
      <c r="H2374" s="100" t="s">
        <v>653</v>
      </c>
      <c r="I2374" s="381" t="s">
        <v>505</v>
      </c>
      <c r="J2374" s="382">
        <v>200.05</v>
      </c>
      <c r="K2374" s="382">
        <v>200.05</v>
      </c>
      <c r="L2374" s="191" t="str">
        <f t="shared" si="1702"/>
        <v>875048020702011004002085329001</v>
      </c>
      <c r="M2374" s="192">
        <f t="array" ref="M2374">IF(COUNT(SEARCH(Удалить_Роспись_КВСР,$B2374)*SEARCH(Удалить_Роспись_ПБС,$C2374)*SEARCH(Удалить_Роспись_КФСР, $D2374)*SEARCH(Удалить_Роспись_КЦСР,$E2374)*SEARCH(Удалить_Роспись_КВР,$F2374)*SEARCH(Удалить_Роспись_ЭК,$H2374)*SEARCH(Удалить_Роспись_КР,$I2374))&gt;0,0,1)</f>
        <v>0</v>
      </c>
      <c r="N2374" s="192">
        <v>0</v>
      </c>
      <c r="O2374" s="192" t="str">
        <f t="shared" si="1703"/>
        <v/>
      </c>
      <c r="P2374" s="192" t="str">
        <f t="shared" si="1744"/>
        <v/>
      </c>
      <c r="Q2374" s="300" t="str">
        <f t="shared" si="1704"/>
        <v/>
      </c>
      <c r="R2374" s="300" t="str">
        <f t="shared" si="1705"/>
        <v/>
      </c>
      <c r="S2374" s="300" t="str">
        <f t="shared" si="1706"/>
        <v/>
      </c>
      <c r="T2374" s="192" t="str">
        <f t="shared" si="1707"/>
        <v/>
      </c>
      <c r="U2374" s="303" t="str">
        <f t="shared" si="1708"/>
        <v/>
      </c>
      <c r="V2374" s="300" t="str">
        <f t="shared" si="1709"/>
        <v/>
      </c>
      <c r="W2374" s="192" t="str">
        <f t="shared" si="1710"/>
        <v/>
      </c>
      <c r="X2374" s="303" t="str">
        <f t="shared" si="1711"/>
        <v/>
      </c>
      <c r="Y2374" s="300" t="str">
        <f t="shared" si="1712"/>
        <v/>
      </c>
      <c r="Z2374" s="300" t="str">
        <f t="shared" si="1713"/>
        <v/>
      </c>
      <c r="AA2374" s="303" t="str">
        <f t="shared" si="1714"/>
        <v/>
      </c>
      <c r="AB2374" s="300" t="str">
        <f t="shared" si="1715"/>
        <v/>
      </c>
      <c r="AC2374" s="300" t="str">
        <f t="shared" si="1716"/>
        <v/>
      </c>
      <c r="AD2374" s="300" t="str">
        <f t="shared" si="1717"/>
        <v/>
      </c>
      <c r="AE2374" s="192" t="str">
        <f t="shared" si="1718"/>
        <v/>
      </c>
      <c r="AF2374" s="192" t="str">
        <f t="shared" si="1719"/>
        <v/>
      </c>
      <c r="AG2374" s="192"/>
      <c r="AJ2374" s="300" t="str">
        <f t="shared" si="1720"/>
        <v/>
      </c>
      <c r="AK2374" s="300" t="str">
        <f t="shared" si="1721"/>
        <v/>
      </c>
      <c r="AL2374" s="300" t="str">
        <f t="shared" si="1722"/>
        <v/>
      </c>
      <c r="AM2374" s="300" t="str">
        <f t="shared" si="1723"/>
        <v/>
      </c>
      <c r="AN2374" s="300" t="str">
        <f t="shared" si="1724"/>
        <v/>
      </c>
      <c r="AO2374" s="300" t="str">
        <f t="shared" si="1725"/>
        <v/>
      </c>
      <c r="AP2374" s="300" t="str">
        <f t="shared" si="1726"/>
        <v/>
      </c>
      <c r="AQ2374" s="300" t="str">
        <f t="shared" si="1727"/>
        <v/>
      </c>
      <c r="AR2374" s="306" t="str">
        <f t="shared" si="1728"/>
        <v/>
      </c>
      <c r="AS2374" s="300" t="str">
        <f t="shared" si="1729"/>
        <v/>
      </c>
      <c r="AT2374" s="300" t="str">
        <f t="shared" si="1730"/>
        <v/>
      </c>
      <c r="AU2374" s="192" t="str">
        <f t="shared" si="1731"/>
        <v>рбс</v>
      </c>
      <c r="AV2374" s="192" t="str">
        <f t="shared" si="1732"/>
        <v>рбс87504802общпро</v>
      </c>
      <c r="AW2374" s="191">
        <f t="shared" si="1733"/>
        <v>0</v>
      </c>
      <c r="AX2374" s="191">
        <f t="shared" si="1734"/>
        <v>0</v>
      </c>
      <c r="AY2374" s="191">
        <f t="shared" si="1735"/>
        <v>0</v>
      </c>
      <c r="AZ2374" s="191">
        <f t="shared" si="1736"/>
        <v>0</v>
      </c>
      <c r="BA2374" s="193">
        <f t="shared" si="1737"/>
        <v>1</v>
      </c>
      <c r="BB2374" s="193">
        <f t="shared" si="1738"/>
        <v>1</v>
      </c>
      <c r="BC2374" s="193">
        <f t="shared" si="1739"/>
        <v>1</v>
      </c>
      <c r="BD2374" s="191">
        <f t="shared" si="1745"/>
        <v>0</v>
      </c>
      <c r="BE2374" s="191">
        <f t="shared" si="1740"/>
        <v>0</v>
      </c>
      <c r="BF2374" s="210">
        <f t="shared" si="1741"/>
        <v>0</v>
      </c>
      <c r="BG2374" s="211">
        <f t="shared" si="1742"/>
        <v>0</v>
      </c>
      <c r="BH2374" s="289" t="str">
        <f t="shared" si="1746"/>
        <v>875</v>
      </c>
      <c r="BI2374" s="289" t="str">
        <f t="shared" si="1747"/>
        <v>0702</v>
      </c>
      <c r="BJ2374" s="284" t="s">
        <v>592</v>
      </c>
      <c r="BK2374" s="284" t="s">
        <v>586</v>
      </c>
      <c r="BL2374" s="233" t="str">
        <f t="shared" si="1743"/>
        <v/>
      </c>
    </row>
    <row r="2375" spans="1:64" ht="12" customHeight="1">
      <c r="A2375" s="333" t="s">
        <v>1456</v>
      </c>
      <c r="B2375" s="381" t="s">
        <v>327</v>
      </c>
      <c r="C2375" s="333" t="s">
        <v>807</v>
      </c>
      <c r="D2375" s="381" t="s">
        <v>317</v>
      </c>
      <c r="E2375" s="381" t="s">
        <v>1318</v>
      </c>
      <c r="F2375" s="381" t="s">
        <v>608</v>
      </c>
      <c r="G2375" s="381" t="s">
        <v>385</v>
      </c>
      <c r="H2375" s="100" t="s">
        <v>653</v>
      </c>
      <c r="I2375" s="381" t="s">
        <v>505</v>
      </c>
      <c r="J2375" s="382">
        <v>1585300</v>
      </c>
      <c r="K2375" s="382">
        <v>1424307.58</v>
      </c>
      <c r="L2375" s="191" t="str">
        <f t="shared" si="1702"/>
        <v>875048020702011004102011121101</v>
      </c>
      <c r="M2375" s="192">
        <f t="array" ref="M2375">IF(COUNT(SEARCH(Удалить_Роспись_КВСР,$B2375)*SEARCH(Удалить_Роспись_ПБС,$C2375)*SEARCH(Удалить_Роспись_КФСР, $D2375)*SEARCH(Удалить_Роспись_КЦСР,$E2375)*SEARCH(Удалить_Роспись_КВР,$F2375)*SEARCH(Удалить_Роспись_ЭК,$H2375)*SEARCH(Удалить_Роспись_КР,$I2375))&gt;0,0,1)</f>
        <v>0</v>
      </c>
      <c r="N2375" s="192">
        <v>0</v>
      </c>
      <c r="O2375" s="192" t="str">
        <f t="shared" si="1703"/>
        <v/>
      </c>
      <c r="P2375" s="192" t="str">
        <f t="shared" si="1744"/>
        <v/>
      </c>
      <c r="Q2375" s="300" t="str">
        <f t="shared" si="1704"/>
        <v/>
      </c>
      <c r="R2375" s="300" t="str">
        <f t="shared" si="1705"/>
        <v/>
      </c>
      <c r="S2375" s="300" t="str">
        <f t="shared" si="1706"/>
        <v/>
      </c>
      <c r="T2375" s="192" t="str">
        <f t="shared" si="1707"/>
        <v/>
      </c>
      <c r="U2375" s="303" t="str">
        <f t="shared" si="1708"/>
        <v/>
      </c>
      <c r="V2375" s="300" t="str">
        <f t="shared" si="1709"/>
        <v/>
      </c>
      <c r="W2375" s="192" t="str">
        <f t="shared" si="1710"/>
        <v/>
      </c>
      <c r="X2375" s="303" t="str">
        <f t="shared" si="1711"/>
        <v/>
      </c>
      <c r="Y2375" s="300" t="str">
        <f t="shared" si="1712"/>
        <v/>
      </c>
      <c r="Z2375" s="300" t="str">
        <f t="shared" si="1713"/>
        <v/>
      </c>
      <c r="AA2375" s="303" t="str">
        <f t="shared" si="1714"/>
        <v/>
      </c>
      <c r="AB2375" s="300" t="str">
        <f t="shared" si="1715"/>
        <v/>
      </c>
      <c r="AC2375" s="300" t="str">
        <f t="shared" si="1716"/>
        <v/>
      </c>
      <c r="AD2375" s="300" t="str">
        <f t="shared" si="1717"/>
        <v/>
      </c>
      <c r="AE2375" s="192" t="str">
        <f t="shared" si="1718"/>
        <v/>
      </c>
      <c r="AF2375" s="192" t="str">
        <f t="shared" si="1719"/>
        <v/>
      </c>
      <c r="AG2375" s="192"/>
      <c r="AJ2375" s="300" t="str">
        <f t="shared" si="1720"/>
        <v/>
      </c>
      <c r="AK2375" s="300" t="str">
        <f t="shared" si="1721"/>
        <v/>
      </c>
      <c r="AL2375" s="300" t="str">
        <f t="shared" si="1722"/>
        <v/>
      </c>
      <c r="AM2375" s="300" t="str">
        <f t="shared" si="1723"/>
        <v/>
      </c>
      <c r="AN2375" s="300" t="str">
        <f t="shared" si="1724"/>
        <v/>
      </c>
      <c r="AO2375" s="300" t="str">
        <f t="shared" si="1725"/>
        <v/>
      </c>
      <c r="AP2375" s="300" t="str">
        <f t="shared" si="1726"/>
        <v/>
      </c>
      <c r="AQ2375" s="300" t="str">
        <f t="shared" si="1727"/>
        <v/>
      </c>
      <c r="AR2375" s="306" t="str">
        <f t="shared" si="1728"/>
        <v/>
      </c>
      <c r="AS2375" s="300" t="str">
        <f t="shared" si="1729"/>
        <v/>
      </c>
      <c r="AT2375" s="300" t="str">
        <f t="shared" si="1730"/>
        <v/>
      </c>
      <c r="AU2375" s="192" t="str">
        <f t="shared" si="1731"/>
        <v>рбс</v>
      </c>
      <c r="AV2375" s="192" t="str">
        <f t="shared" si="1732"/>
        <v>рбс87504802общопл</v>
      </c>
      <c r="AW2375" s="191">
        <f t="shared" si="1733"/>
        <v>0</v>
      </c>
      <c r="AX2375" s="191">
        <f t="shared" si="1734"/>
        <v>0</v>
      </c>
      <c r="AY2375" s="191">
        <f t="shared" si="1735"/>
        <v>0</v>
      </c>
      <c r="AZ2375" s="191">
        <f t="shared" si="1736"/>
        <v>0</v>
      </c>
      <c r="BA2375" s="193">
        <f t="shared" si="1737"/>
        <v>1</v>
      </c>
      <c r="BB2375" s="193">
        <f t="shared" si="1738"/>
        <v>1</v>
      </c>
      <c r="BC2375" s="193">
        <f t="shared" si="1739"/>
        <v>1</v>
      </c>
      <c r="BD2375" s="191">
        <f t="shared" si="1745"/>
        <v>0</v>
      </c>
      <c r="BE2375" s="191">
        <f t="shared" si="1740"/>
        <v>0</v>
      </c>
      <c r="BF2375" s="210">
        <f t="shared" si="1741"/>
        <v>0</v>
      </c>
      <c r="BG2375" s="211">
        <f t="shared" si="1742"/>
        <v>0</v>
      </c>
      <c r="BH2375" s="289"/>
      <c r="BI2375" s="289"/>
      <c r="BL2375" s="233" t="str">
        <f t="shared" si="1743"/>
        <v/>
      </c>
    </row>
    <row r="2376" spans="1:64" ht="12" customHeight="1">
      <c r="A2376" s="333" t="s">
        <v>1456</v>
      </c>
      <c r="B2376" s="381" t="s">
        <v>327</v>
      </c>
      <c r="C2376" s="333" t="s">
        <v>807</v>
      </c>
      <c r="D2376" s="381" t="s">
        <v>317</v>
      </c>
      <c r="E2376" s="381" t="s">
        <v>1318</v>
      </c>
      <c r="F2376" s="381" t="s">
        <v>902</v>
      </c>
      <c r="G2376" s="381" t="s">
        <v>387</v>
      </c>
      <c r="H2376" s="100" t="s">
        <v>653</v>
      </c>
      <c r="I2376" s="381" t="s">
        <v>505</v>
      </c>
      <c r="J2376" s="382">
        <v>479220</v>
      </c>
      <c r="K2376" s="382">
        <v>415372.25</v>
      </c>
      <c r="L2376" s="191" t="str">
        <f t="shared" si="1702"/>
        <v>875048020702011004102011921301</v>
      </c>
      <c r="M2376" s="192">
        <f t="array" ref="M2376">IF(COUNT(SEARCH(Удалить_Роспись_КВСР,$B2376)*SEARCH(Удалить_Роспись_ПБС,$C2376)*SEARCH(Удалить_Роспись_КФСР, $D2376)*SEARCH(Удалить_Роспись_КЦСР,$E2376)*SEARCH(Удалить_Роспись_КВР,$F2376)*SEARCH(Удалить_Роспись_ЭК,$H2376)*SEARCH(Удалить_Роспись_КР,$I2376))&gt;0,0,1)</f>
        <v>0</v>
      </c>
      <c r="N2376" s="192">
        <v>0</v>
      </c>
      <c r="O2376" s="192" t="str">
        <f t="shared" si="1703"/>
        <v/>
      </c>
      <c r="P2376" s="192" t="str">
        <f t="shared" si="1744"/>
        <v/>
      </c>
      <c r="Q2376" s="300" t="str">
        <f t="shared" si="1704"/>
        <v/>
      </c>
      <c r="R2376" s="300" t="str">
        <f t="shared" si="1705"/>
        <v/>
      </c>
      <c r="S2376" s="300" t="str">
        <f t="shared" si="1706"/>
        <v/>
      </c>
      <c r="T2376" s="192" t="str">
        <f t="shared" si="1707"/>
        <v/>
      </c>
      <c r="U2376" s="303" t="str">
        <f t="shared" si="1708"/>
        <v/>
      </c>
      <c r="V2376" s="300" t="str">
        <f t="shared" si="1709"/>
        <v/>
      </c>
      <c r="W2376" s="192" t="str">
        <f t="shared" si="1710"/>
        <v/>
      </c>
      <c r="X2376" s="303" t="str">
        <f t="shared" si="1711"/>
        <v/>
      </c>
      <c r="Y2376" s="300" t="str">
        <f t="shared" si="1712"/>
        <v/>
      </c>
      <c r="Z2376" s="300" t="str">
        <f t="shared" si="1713"/>
        <v/>
      </c>
      <c r="AA2376" s="303" t="str">
        <f t="shared" si="1714"/>
        <v/>
      </c>
      <c r="AB2376" s="300" t="str">
        <f t="shared" si="1715"/>
        <v/>
      </c>
      <c r="AC2376" s="300" t="str">
        <f t="shared" si="1716"/>
        <v/>
      </c>
      <c r="AD2376" s="300" t="str">
        <f t="shared" si="1717"/>
        <v/>
      </c>
      <c r="AE2376" s="192" t="str">
        <f t="shared" si="1718"/>
        <v/>
      </c>
      <c r="AF2376" s="192" t="str">
        <f t="shared" si="1719"/>
        <v/>
      </c>
      <c r="AG2376" s="192"/>
      <c r="AJ2376" s="300" t="str">
        <f t="shared" si="1720"/>
        <v/>
      </c>
      <c r="AK2376" s="300" t="str">
        <f t="shared" si="1721"/>
        <v/>
      </c>
      <c r="AL2376" s="300" t="str">
        <f t="shared" si="1722"/>
        <v/>
      </c>
      <c r="AM2376" s="300" t="str">
        <f t="shared" si="1723"/>
        <v/>
      </c>
      <c r="AN2376" s="300" t="str">
        <f t="shared" si="1724"/>
        <v/>
      </c>
      <c r="AO2376" s="300" t="str">
        <f t="shared" si="1725"/>
        <v/>
      </c>
      <c r="AP2376" s="300" t="str">
        <f t="shared" si="1726"/>
        <v/>
      </c>
      <c r="AQ2376" s="300" t="str">
        <f t="shared" si="1727"/>
        <v/>
      </c>
      <c r="AR2376" s="306" t="str">
        <f t="shared" si="1728"/>
        <v/>
      </c>
      <c r="AS2376" s="300" t="str">
        <f t="shared" si="1729"/>
        <v/>
      </c>
      <c r="AT2376" s="300" t="str">
        <f t="shared" si="1730"/>
        <v/>
      </c>
      <c r="AU2376" s="192" t="str">
        <f t="shared" si="1731"/>
        <v>рбс</v>
      </c>
      <c r="AV2376" s="192" t="str">
        <f t="shared" si="1732"/>
        <v>рбс87504802общопл</v>
      </c>
      <c r="AW2376" s="191">
        <f t="shared" si="1733"/>
        <v>0</v>
      </c>
      <c r="AX2376" s="191">
        <f t="shared" si="1734"/>
        <v>0</v>
      </c>
      <c r="AY2376" s="191">
        <f t="shared" si="1735"/>
        <v>0</v>
      </c>
      <c r="AZ2376" s="191">
        <f t="shared" si="1736"/>
        <v>0</v>
      </c>
      <c r="BA2376" s="193">
        <f t="shared" si="1737"/>
        <v>1</v>
      </c>
      <c r="BB2376" s="193">
        <f t="shared" si="1738"/>
        <v>1</v>
      </c>
      <c r="BC2376" s="193">
        <f t="shared" si="1739"/>
        <v>1</v>
      </c>
      <c r="BD2376" s="191">
        <f t="shared" si="1745"/>
        <v>0</v>
      </c>
      <c r="BE2376" s="191">
        <f t="shared" si="1740"/>
        <v>0</v>
      </c>
      <c r="BF2376" s="210">
        <f t="shared" si="1741"/>
        <v>0</v>
      </c>
      <c r="BG2376" s="211">
        <f t="shared" si="1742"/>
        <v>0</v>
      </c>
      <c r="BH2376" s="289"/>
      <c r="BI2376" s="289"/>
      <c r="BL2376" s="233" t="str">
        <f t="shared" si="1743"/>
        <v/>
      </c>
    </row>
    <row r="2377" spans="1:64" ht="12" customHeight="1">
      <c r="A2377" s="333" t="s">
        <v>1456</v>
      </c>
      <c r="B2377" s="381" t="s">
        <v>327</v>
      </c>
      <c r="C2377" s="333" t="s">
        <v>807</v>
      </c>
      <c r="D2377" s="381" t="s">
        <v>317</v>
      </c>
      <c r="E2377" s="381" t="s">
        <v>1319</v>
      </c>
      <c r="F2377" s="381" t="s">
        <v>589</v>
      </c>
      <c r="G2377" s="381" t="s">
        <v>386</v>
      </c>
      <c r="H2377" s="100" t="s">
        <v>653</v>
      </c>
      <c r="I2377" s="381" t="s">
        <v>505</v>
      </c>
      <c r="J2377" s="382">
        <v>90000</v>
      </c>
      <c r="K2377" s="382">
        <v>90000</v>
      </c>
      <c r="L2377" s="191" t="str">
        <f t="shared" si="1702"/>
        <v>875048020702011004702011221201</v>
      </c>
      <c r="M2377" s="192">
        <f t="array" ref="M2377">IF(COUNT(SEARCH(Удалить_Роспись_КВСР,$B2377)*SEARCH(Удалить_Роспись_ПБС,$C2377)*SEARCH(Удалить_Роспись_КФСР, $D2377)*SEARCH(Удалить_Роспись_КЦСР,$E2377)*SEARCH(Удалить_Роспись_КВР,$F2377)*SEARCH(Удалить_Роспись_ЭК,$H2377)*SEARCH(Удалить_Роспись_КР,$I2377))&gt;0,0,1)</f>
        <v>0</v>
      </c>
      <c r="N2377" s="192">
        <v>0</v>
      </c>
      <c r="O2377" s="192" t="str">
        <f t="shared" si="1703"/>
        <v/>
      </c>
      <c r="P2377" s="192" t="str">
        <f t="shared" si="1744"/>
        <v/>
      </c>
      <c r="Q2377" s="300" t="str">
        <f t="shared" si="1704"/>
        <v/>
      </c>
      <c r="R2377" s="300" t="str">
        <f t="shared" si="1705"/>
        <v/>
      </c>
      <c r="S2377" s="300" t="str">
        <f t="shared" si="1706"/>
        <v/>
      </c>
      <c r="T2377" s="192" t="str">
        <f t="shared" si="1707"/>
        <v/>
      </c>
      <c r="U2377" s="303" t="str">
        <f t="shared" si="1708"/>
        <v/>
      </c>
      <c r="V2377" s="300" t="str">
        <f t="shared" si="1709"/>
        <v/>
      </c>
      <c r="W2377" s="192" t="str">
        <f t="shared" si="1710"/>
        <v/>
      </c>
      <c r="X2377" s="303" t="str">
        <f t="shared" si="1711"/>
        <v/>
      </c>
      <c r="Y2377" s="300" t="str">
        <f t="shared" si="1712"/>
        <v/>
      </c>
      <c r="Z2377" s="300" t="str">
        <f t="shared" si="1713"/>
        <v/>
      </c>
      <c r="AA2377" s="303" t="str">
        <f t="shared" si="1714"/>
        <v/>
      </c>
      <c r="AB2377" s="300" t="str">
        <f t="shared" si="1715"/>
        <v/>
      </c>
      <c r="AC2377" s="300" t="str">
        <f t="shared" si="1716"/>
        <v/>
      </c>
      <c r="AD2377" s="300" t="str">
        <f t="shared" si="1717"/>
        <v/>
      </c>
      <c r="AE2377" s="192" t="str">
        <f t="shared" si="1718"/>
        <v/>
      </c>
      <c r="AF2377" s="192" t="str">
        <f t="shared" si="1719"/>
        <v/>
      </c>
      <c r="AG2377" s="192"/>
      <c r="AJ2377" s="300" t="str">
        <f t="shared" si="1720"/>
        <v/>
      </c>
      <c r="AK2377" s="300" t="str">
        <f t="shared" si="1721"/>
        <v/>
      </c>
      <c r="AL2377" s="300" t="str">
        <f t="shared" si="1722"/>
        <v/>
      </c>
      <c r="AM2377" s="300" t="str">
        <f t="shared" si="1723"/>
        <v/>
      </c>
      <c r="AN2377" s="300" t="str">
        <f t="shared" si="1724"/>
        <v/>
      </c>
      <c r="AO2377" s="300" t="str">
        <f t="shared" si="1725"/>
        <v/>
      </c>
      <c r="AP2377" s="300" t="str">
        <f t="shared" si="1726"/>
        <v/>
      </c>
      <c r="AQ2377" s="300" t="str">
        <f t="shared" si="1727"/>
        <v/>
      </c>
      <c r="AR2377" s="306" t="str">
        <f t="shared" si="1728"/>
        <v/>
      </c>
      <c r="AS2377" s="300" t="str">
        <f t="shared" si="1729"/>
        <v/>
      </c>
      <c r="AT2377" s="300" t="str">
        <f t="shared" si="1730"/>
        <v/>
      </c>
      <c r="AU2377" s="192" t="str">
        <f t="shared" si="1731"/>
        <v>рбс</v>
      </c>
      <c r="AV2377" s="192" t="str">
        <f t="shared" si="1732"/>
        <v>рбс87504802общпро</v>
      </c>
      <c r="AW2377" s="191">
        <f t="shared" si="1733"/>
        <v>0</v>
      </c>
      <c r="AX2377" s="191">
        <f t="shared" si="1734"/>
        <v>0</v>
      </c>
      <c r="AY2377" s="191">
        <f t="shared" si="1735"/>
        <v>0</v>
      </c>
      <c r="AZ2377" s="191">
        <f t="shared" si="1736"/>
        <v>0</v>
      </c>
      <c r="BA2377" s="193">
        <f t="shared" si="1737"/>
        <v>1</v>
      </c>
      <c r="BB2377" s="193">
        <f t="shared" si="1738"/>
        <v>1</v>
      </c>
      <c r="BC2377" s="193">
        <f t="shared" si="1739"/>
        <v>1</v>
      </c>
      <c r="BD2377" s="191">
        <f t="shared" si="1745"/>
        <v>0</v>
      </c>
      <c r="BE2377" s="191">
        <f t="shared" si="1740"/>
        <v>0</v>
      </c>
      <c r="BF2377" s="210">
        <f t="shared" si="1741"/>
        <v>0</v>
      </c>
      <c r="BG2377" s="211">
        <f t="shared" si="1742"/>
        <v>0</v>
      </c>
      <c r="BH2377" s="289"/>
      <c r="BI2377" s="289"/>
      <c r="BL2377" s="233" t="str">
        <f t="shared" si="1743"/>
        <v/>
      </c>
    </row>
    <row r="2378" spans="1:64" ht="12" customHeight="1">
      <c r="A2378" s="333" t="s">
        <v>1456</v>
      </c>
      <c r="B2378" s="381" t="s">
        <v>327</v>
      </c>
      <c r="C2378" s="333" t="s">
        <v>807</v>
      </c>
      <c r="D2378" s="381" t="s">
        <v>317</v>
      </c>
      <c r="E2378" s="381" t="s">
        <v>1320</v>
      </c>
      <c r="F2378" s="381" t="s">
        <v>586</v>
      </c>
      <c r="G2378" s="381" t="s">
        <v>393</v>
      </c>
      <c r="H2378" s="100" t="s">
        <v>653</v>
      </c>
      <c r="I2378" s="381" t="s">
        <v>505</v>
      </c>
      <c r="J2378" s="382">
        <v>3332382.24</v>
      </c>
      <c r="K2378" s="382">
        <v>1837064.69</v>
      </c>
      <c r="L2378" s="191" t="str">
        <f t="shared" si="1702"/>
        <v>875048020702011004Г02024422301</v>
      </c>
      <c r="M2378" s="192">
        <f t="array" ref="M2378">IF(COUNT(SEARCH(Удалить_Роспись_КВСР,$B2378)*SEARCH(Удалить_Роспись_ПБС,$C2378)*SEARCH(Удалить_Роспись_КФСР, $D2378)*SEARCH(Удалить_Роспись_КЦСР,$E2378)*SEARCH(Удалить_Роспись_КВР,$F2378)*SEARCH(Удалить_Роспись_ЭК,$H2378)*SEARCH(Удалить_Роспись_КР,$I2378))&gt;0,0,1)</f>
        <v>0</v>
      </c>
      <c r="N2378" s="192">
        <f>IF(COUNT(SEARCH(Удалить_Индекс_КВСР,$B2378)*SEARCH(Удалить_Индекс_ПБС,$C2378)*SEARCH(Удалить_Индекс_КФСР,$D2378)*SEARCH(Удалить_Индекс_КЦСР,$E2378)*SEARCH(Удалить_Индекс_КВР,$F2378)*SEARCH(Удалить_Индекс_ЭК,$H2378)*SEARCH(Удалить_Индекс_КР,$I2378))&gt;0,0,1)</f>
        <v>1</v>
      </c>
      <c r="O2378" s="192" t="str">
        <f t="shared" si="1703"/>
        <v/>
      </c>
      <c r="P2378" s="192" t="str">
        <f t="shared" si="1744"/>
        <v/>
      </c>
      <c r="Q2378" s="300" t="str">
        <f t="shared" si="1704"/>
        <v/>
      </c>
      <c r="R2378" s="300" t="str">
        <f t="shared" si="1705"/>
        <v/>
      </c>
      <c r="S2378" s="300" t="str">
        <f t="shared" si="1706"/>
        <v/>
      </c>
      <c r="T2378" s="192" t="str">
        <f t="shared" si="1707"/>
        <v/>
      </c>
      <c r="U2378" s="303" t="str">
        <f t="shared" si="1708"/>
        <v/>
      </c>
      <c r="V2378" s="300" t="str">
        <f t="shared" si="1709"/>
        <v/>
      </c>
      <c r="W2378" s="192" t="str">
        <f t="shared" si="1710"/>
        <v/>
      </c>
      <c r="X2378" s="303" t="str">
        <f t="shared" si="1711"/>
        <v/>
      </c>
      <c r="Y2378" s="300" t="str">
        <f t="shared" si="1712"/>
        <v/>
      </c>
      <c r="Z2378" s="300" t="str">
        <f t="shared" si="1713"/>
        <v/>
      </c>
      <c r="AA2378" s="303" t="str">
        <f t="shared" si="1714"/>
        <v/>
      </c>
      <c r="AB2378" s="300" t="str">
        <f t="shared" si="1715"/>
        <v/>
      </c>
      <c r="AC2378" s="300" t="str">
        <f t="shared" si="1716"/>
        <v/>
      </c>
      <c r="AD2378" s="300" t="str">
        <f t="shared" si="1717"/>
        <v/>
      </c>
      <c r="AE2378" s="192" t="str">
        <f t="shared" si="1718"/>
        <v/>
      </c>
      <c r="AF2378" s="192" t="str">
        <f t="shared" si="1719"/>
        <v/>
      </c>
      <c r="AG2378" s="192"/>
      <c r="AJ2378" s="300" t="str">
        <f t="shared" si="1720"/>
        <v/>
      </c>
      <c r="AK2378" s="300" t="str">
        <f t="shared" si="1721"/>
        <v/>
      </c>
      <c r="AL2378" s="300" t="str">
        <f t="shared" si="1722"/>
        <v/>
      </c>
      <c r="AM2378" s="300" t="str">
        <f t="shared" si="1723"/>
        <v/>
      </c>
      <c r="AN2378" s="300" t="str">
        <f t="shared" si="1724"/>
        <v/>
      </c>
      <c r="AO2378" s="300" t="str">
        <f t="shared" si="1725"/>
        <v/>
      </c>
      <c r="AP2378" s="300" t="str">
        <f t="shared" si="1726"/>
        <v/>
      </c>
      <c r="AQ2378" s="300" t="str">
        <f t="shared" si="1727"/>
        <v/>
      </c>
      <c r="AR2378" s="306" t="str">
        <f t="shared" si="1728"/>
        <v/>
      </c>
      <c r="AS2378" s="300" t="str">
        <f t="shared" si="1729"/>
        <v/>
      </c>
      <c r="AT2378" s="300" t="str">
        <f t="shared" si="1730"/>
        <v/>
      </c>
      <c r="AU2378" s="192" t="str">
        <f t="shared" si="1731"/>
        <v>рбс</v>
      </c>
      <c r="AV2378" s="192" t="str">
        <f t="shared" si="1732"/>
        <v>рбс87504802общком</v>
      </c>
      <c r="AW2378" s="191">
        <f t="shared" si="1733"/>
        <v>0</v>
      </c>
      <c r="AX2378" s="191">
        <f t="shared" si="1734"/>
        <v>0</v>
      </c>
      <c r="AY2378" s="191">
        <f t="shared" si="1735"/>
        <v>3332382.24</v>
      </c>
      <c r="AZ2378" s="191">
        <f t="shared" si="1736"/>
        <v>1837064.69</v>
      </c>
      <c r="BA2378" s="193">
        <f t="shared" si="1737"/>
        <v>1</v>
      </c>
      <c r="BB2378" s="193">
        <f t="shared" si="1738"/>
        <v>1</v>
      </c>
      <c r="BC2378" s="193">
        <f t="shared" si="1739"/>
        <v>1</v>
      </c>
      <c r="BD2378" s="191">
        <f t="shared" si="1745"/>
        <v>3332382.24</v>
      </c>
      <c r="BE2378" s="191">
        <f t="shared" si="1740"/>
        <v>1837064.69</v>
      </c>
      <c r="BF2378" s="210">
        <f t="shared" si="1741"/>
        <v>3332382.24</v>
      </c>
      <c r="BG2378" s="211">
        <f t="shared" si="1742"/>
        <v>3332382.24</v>
      </c>
      <c r="BH2378" s="289"/>
      <c r="BI2378" s="289"/>
      <c r="BL2378" s="233" t="str">
        <f t="shared" si="1743"/>
        <v/>
      </c>
    </row>
    <row r="2379" spans="1:64" ht="12" customHeight="1">
      <c r="A2379" s="333" t="s">
        <v>1456</v>
      </c>
      <c r="B2379" s="381" t="s">
        <v>327</v>
      </c>
      <c r="C2379" s="333" t="s">
        <v>807</v>
      </c>
      <c r="D2379" s="381" t="s">
        <v>317</v>
      </c>
      <c r="E2379" s="381" t="s">
        <v>1321</v>
      </c>
      <c r="F2379" s="381" t="s">
        <v>586</v>
      </c>
      <c r="G2379" s="381" t="s">
        <v>397</v>
      </c>
      <c r="H2379" s="100" t="s">
        <v>653</v>
      </c>
      <c r="I2379" s="381" t="s">
        <v>505</v>
      </c>
      <c r="J2379" s="382">
        <v>239564</v>
      </c>
      <c r="K2379" s="382">
        <v>219157</v>
      </c>
      <c r="L2379" s="191" t="str">
        <f t="shared" si="1702"/>
        <v>875048020702011004П02024434001</v>
      </c>
      <c r="M2379" s="192">
        <f t="array" ref="M2379">IF(COUNT(SEARCH(Удалить_Роспись_КВСР,$B2379)*SEARCH(Удалить_Роспись_ПБС,$C2379)*SEARCH(Удалить_Роспись_КФСР, $D2379)*SEARCH(Удалить_Роспись_КЦСР,$E2379)*SEARCH(Удалить_Роспись_КВР,$F2379)*SEARCH(Удалить_Роспись_ЭК,$H2379)*SEARCH(Удалить_Роспись_КР,$I2379))&gt;0,0,1)</f>
        <v>0</v>
      </c>
      <c r="N2379" s="192">
        <f>IF(COUNT(SEARCH(Удалить_Индекс_КВСР,$B2379)*SEARCH(Удалить_Индекс_ПБС,$C2379)*SEARCH(Удалить_Индекс_КФСР,$D2379)*SEARCH(Удалить_Индекс_КЦСР,$E2379)*SEARCH(Удалить_Индекс_КВР,$F2379)*SEARCH(Удалить_Индекс_ЭК,$H2379)*SEARCH(Удалить_Индекс_КР,$I2379))&gt;0,0,1)</f>
        <v>1</v>
      </c>
      <c r="O2379" s="192" t="str">
        <f t="shared" si="1703"/>
        <v/>
      </c>
      <c r="P2379" s="192" t="str">
        <f t="shared" si="1744"/>
        <v/>
      </c>
      <c r="Q2379" s="300" t="str">
        <f t="shared" si="1704"/>
        <v/>
      </c>
      <c r="R2379" s="300" t="str">
        <f t="shared" si="1705"/>
        <v/>
      </c>
      <c r="S2379" s="300" t="str">
        <f t="shared" si="1706"/>
        <v/>
      </c>
      <c r="T2379" s="192" t="str">
        <f t="shared" si="1707"/>
        <v/>
      </c>
      <c r="U2379" s="303" t="str">
        <f t="shared" si="1708"/>
        <v/>
      </c>
      <c r="V2379" s="300" t="str">
        <f t="shared" si="1709"/>
        <v/>
      </c>
      <c r="W2379" s="192" t="str">
        <f t="shared" si="1710"/>
        <v/>
      </c>
      <c r="X2379" s="303" t="str">
        <f t="shared" si="1711"/>
        <v/>
      </c>
      <c r="Y2379" s="300" t="str">
        <f t="shared" si="1712"/>
        <v/>
      </c>
      <c r="Z2379" s="300" t="str">
        <f t="shared" si="1713"/>
        <v/>
      </c>
      <c r="AA2379" s="303" t="str">
        <f t="shared" si="1714"/>
        <v/>
      </c>
      <c r="AB2379" s="300" t="str">
        <f t="shared" si="1715"/>
        <v/>
      </c>
      <c r="AC2379" s="300" t="str">
        <f t="shared" si="1716"/>
        <v/>
      </c>
      <c r="AD2379" s="300" t="str">
        <f t="shared" si="1717"/>
        <v/>
      </c>
      <c r="AE2379" s="192" t="str">
        <f t="shared" si="1718"/>
        <v/>
      </c>
      <c r="AF2379" s="192" t="str">
        <f t="shared" si="1719"/>
        <v/>
      </c>
      <c r="AG2379" s="192"/>
      <c r="AJ2379" s="300" t="str">
        <f t="shared" si="1720"/>
        <v/>
      </c>
      <c r="AK2379" s="300" t="str">
        <f t="shared" si="1721"/>
        <v/>
      </c>
      <c r="AL2379" s="300" t="str">
        <f t="shared" si="1722"/>
        <v/>
      </c>
      <c r="AM2379" s="300" t="str">
        <f t="shared" si="1723"/>
        <v/>
      </c>
      <c r="AN2379" s="300" t="str">
        <f t="shared" si="1724"/>
        <v/>
      </c>
      <c r="AO2379" s="300" t="str">
        <f t="shared" si="1725"/>
        <v/>
      </c>
      <c r="AP2379" s="300" t="str">
        <f t="shared" si="1726"/>
        <v/>
      </c>
      <c r="AQ2379" s="300" t="str">
        <f t="shared" si="1727"/>
        <v/>
      </c>
      <c r="AR2379" s="306" t="str">
        <f t="shared" si="1728"/>
        <v/>
      </c>
      <c r="AS2379" s="300" t="str">
        <f t="shared" si="1729"/>
        <v/>
      </c>
      <c r="AT2379" s="300" t="str">
        <f t="shared" si="1730"/>
        <v/>
      </c>
      <c r="AU2379" s="192" t="str">
        <f t="shared" si="1731"/>
        <v>рбс</v>
      </c>
      <c r="AV2379" s="192" t="str">
        <f t="shared" si="1732"/>
        <v>рбс87504802общпро</v>
      </c>
      <c r="AW2379" s="191">
        <f t="shared" si="1733"/>
        <v>0</v>
      </c>
      <c r="AX2379" s="191">
        <f t="shared" si="1734"/>
        <v>0</v>
      </c>
      <c r="AY2379" s="191">
        <f t="shared" si="1735"/>
        <v>239564</v>
      </c>
      <c r="AZ2379" s="191">
        <f t="shared" si="1736"/>
        <v>219157</v>
      </c>
      <c r="BA2379" s="193">
        <f t="shared" si="1737"/>
        <v>1</v>
      </c>
      <c r="BB2379" s="193">
        <f t="shared" si="1738"/>
        <v>1</v>
      </c>
      <c r="BC2379" s="193">
        <f t="shared" si="1739"/>
        <v>1</v>
      </c>
      <c r="BD2379" s="191">
        <f t="shared" si="1745"/>
        <v>239564</v>
      </c>
      <c r="BE2379" s="191">
        <f t="shared" si="1740"/>
        <v>219157</v>
      </c>
      <c r="BF2379" s="210">
        <f t="shared" si="1741"/>
        <v>239564</v>
      </c>
      <c r="BG2379" s="211">
        <f t="shared" si="1742"/>
        <v>239564</v>
      </c>
      <c r="BH2379" s="289"/>
      <c r="BI2379" s="289"/>
      <c r="BJ2379" s="228"/>
      <c r="BK2379" s="228"/>
      <c r="BL2379" s="233" t="str">
        <f t="shared" si="1743"/>
        <v/>
      </c>
    </row>
    <row r="2380" spans="1:64" ht="12" customHeight="1">
      <c r="A2380" s="333" t="s">
        <v>1456</v>
      </c>
      <c r="B2380" s="381" t="s">
        <v>327</v>
      </c>
      <c r="C2380" s="333" t="s">
        <v>807</v>
      </c>
      <c r="D2380" s="381" t="s">
        <v>317</v>
      </c>
      <c r="E2380" s="381" t="s">
        <v>1457</v>
      </c>
      <c r="F2380" s="381" t="s">
        <v>586</v>
      </c>
      <c r="G2380" s="381" t="s">
        <v>393</v>
      </c>
      <c r="H2380" s="100" t="s">
        <v>653</v>
      </c>
      <c r="I2380" s="381" t="s">
        <v>505</v>
      </c>
      <c r="J2380" s="382">
        <v>191952</v>
      </c>
      <c r="K2380" s="382">
        <v>120247.25</v>
      </c>
      <c r="L2380" s="191" t="str">
        <f t="shared" si="1702"/>
        <v>875048020702011004Э02024422301</v>
      </c>
      <c r="M2380" s="192">
        <f t="array" ref="M2380">IF(COUNT(SEARCH(Удалить_Роспись_КВСР,$B2380)*SEARCH(Удалить_Роспись_ПБС,$C2380)*SEARCH(Удалить_Роспись_КФСР, $D2380)*SEARCH(Удалить_Роспись_КЦСР,$E2380)*SEARCH(Удалить_Роспись_КВР,$F2380)*SEARCH(Удалить_Роспись_ЭК,$H2380)*SEARCH(Удалить_Роспись_КР,$I2380))&gt;0,0,1)</f>
        <v>0</v>
      </c>
      <c r="N2380" s="192">
        <f>IF(COUNT(SEARCH(Удалить_Индекс_КВСР,$B2380)*SEARCH(Удалить_Индекс_ПБС,$C2380)*SEARCH(Удалить_Индекс_КФСР,$D2380)*SEARCH(Удалить_Индекс_КЦСР,$E2380)*SEARCH(Удалить_Индекс_КВР,$F2380)*SEARCH(Удалить_Индекс_ЭК,$H2380)*SEARCH(Удалить_Индекс_КР,$I2380))&gt;0,0,1)</f>
        <v>1</v>
      </c>
      <c r="O2380" s="192" t="str">
        <f t="shared" si="1703"/>
        <v/>
      </c>
      <c r="P2380" s="192" t="str">
        <f t="shared" si="1744"/>
        <v/>
      </c>
      <c r="Q2380" s="300" t="str">
        <f t="shared" si="1704"/>
        <v/>
      </c>
      <c r="R2380" s="300" t="str">
        <f t="shared" si="1705"/>
        <v/>
      </c>
      <c r="S2380" s="300" t="str">
        <f t="shared" si="1706"/>
        <v/>
      </c>
      <c r="T2380" s="192" t="str">
        <f t="shared" si="1707"/>
        <v/>
      </c>
      <c r="U2380" s="303" t="str">
        <f t="shared" si="1708"/>
        <v/>
      </c>
      <c r="V2380" s="300" t="str">
        <f t="shared" si="1709"/>
        <v/>
      </c>
      <c r="W2380" s="192" t="str">
        <f t="shared" si="1710"/>
        <v/>
      </c>
      <c r="X2380" s="303" t="str">
        <f t="shared" si="1711"/>
        <v/>
      </c>
      <c r="Y2380" s="300" t="str">
        <f t="shared" si="1712"/>
        <v/>
      </c>
      <c r="Z2380" s="300" t="str">
        <f t="shared" si="1713"/>
        <v/>
      </c>
      <c r="AA2380" s="303" t="str">
        <f t="shared" si="1714"/>
        <v/>
      </c>
      <c r="AB2380" s="300" t="str">
        <f t="shared" si="1715"/>
        <v/>
      </c>
      <c r="AC2380" s="300" t="str">
        <f t="shared" si="1716"/>
        <v/>
      </c>
      <c r="AD2380" s="300" t="str">
        <f t="shared" si="1717"/>
        <v/>
      </c>
      <c r="AE2380" s="192" t="str">
        <f t="shared" si="1718"/>
        <v/>
      </c>
      <c r="AF2380" s="192" t="str">
        <f t="shared" si="1719"/>
        <v/>
      </c>
      <c r="AG2380" s="192"/>
      <c r="AJ2380" s="300" t="str">
        <f t="shared" si="1720"/>
        <v/>
      </c>
      <c r="AK2380" s="300" t="str">
        <f t="shared" si="1721"/>
        <v/>
      </c>
      <c r="AL2380" s="300" t="str">
        <f t="shared" si="1722"/>
        <v/>
      </c>
      <c r="AM2380" s="300" t="str">
        <f t="shared" si="1723"/>
        <v/>
      </c>
      <c r="AN2380" s="300" t="str">
        <f t="shared" si="1724"/>
        <v/>
      </c>
      <c r="AO2380" s="300" t="str">
        <f t="shared" si="1725"/>
        <v/>
      </c>
      <c r="AP2380" s="300" t="str">
        <f t="shared" si="1726"/>
        <v/>
      </c>
      <c r="AQ2380" s="300" t="str">
        <f t="shared" si="1727"/>
        <v/>
      </c>
      <c r="AR2380" s="306" t="str">
        <f t="shared" si="1728"/>
        <v/>
      </c>
      <c r="AS2380" s="300" t="str">
        <f t="shared" si="1729"/>
        <v/>
      </c>
      <c r="AT2380" s="300" t="str">
        <f t="shared" si="1730"/>
        <v/>
      </c>
      <c r="AU2380" s="192" t="str">
        <f t="shared" si="1731"/>
        <v>рбс</v>
      </c>
      <c r="AV2380" s="192" t="str">
        <f t="shared" si="1732"/>
        <v>рбс87504802общком</v>
      </c>
      <c r="AW2380" s="191">
        <f t="shared" si="1733"/>
        <v>0</v>
      </c>
      <c r="AX2380" s="191">
        <f t="shared" si="1734"/>
        <v>0</v>
      </c>
      <c r="AY2380" s="191">
        <f t="shared" si="1735"/>
        <v>191952</v>
      </c>
      <c r="AZ2380" s="191">
        <f t="shared" si="1736"/>
        <v>120247.25</v>
      </c>
      <c r="BA2380" s="193">
        <f t="shared" si="1737"/>
        <v>1</v>
      </c>
      <c r="BB2380" s="193">
        <f t="shared" si="1738"/>
        <v>1</v>
      </c>
      <c r="BC2380" s="193">
        <f t="shared" si="1739"/>
        <v>1</v>
      </c>
      <c r="BD2380" s="191">
        <f t="shared" si="1745"/>
        <v>191952</v>
      </c>
      <c r="BE2380" s="191">
        <f t="shared" si="1740"/>
        <v>120247.25</v>
      </c>
      <c r="BF2380" s="210">
        <f t="shared" si="1741"/>
        <v>191952</v>
      </c>
      <c r="BG2380" s="211">
        <f t="shared" si="1742"/>
        <v>191952</v>
      </c>
      <c r="BH2380" s="289"/>
      <c r="BI2380" s="289"/>
      <c r="BL2380" s="233" t="str">
        <f t="shared" si="1743"/>
        <v/>
      </c>
    </row>
    <row r="2381" spans="1:64" ht="12" hidden="1" customHeight="1">
      <c r="A2381" s="333" t="s">
        <v>1456</v>
      </c>
      <c r="B2381" s="381" t="s">
        <v>327</v>
      </c>
      <c r="C2381" s="333" t="s">
        <v>807</v>
      </c>
      <c r="D2381" s="381" t="s">
        <v>317</v>
      </c>
      <c r="E2381" s="381" t="s">
        <v>1322</v>
      </c>
      <c r="F2381" s="381" t="s">
        <v>608</v>
      </c>
      <c r="G2381" s="381" t="s">
        <v>385</v>
      </c>
      <c r="H2381" s="100" t="s">
        <v>653</v>
      </c>
      <c r="I2381" s="381" t="s">
        <v>339</v>
      </c>
      <c r="J2381" s="382">
        <v>2007067.15</v>
      </c>
      <c r="K2381" s="382">
        <v>1359683.23</v>
      </c>
      <c r="L2381" s="191" t="str">
        <f t="shared" si="1702"/>
        <v>875048020702011007409011121110</v>
      </c>
      <c r="M2381" s="192">
        <f t="array" ref="M2381">IF(COUNT(SEARCH(Удалить_Роспись_КВСР,$B2381)*SEARCH(Удалить_Роспись_ПБС,$C2381)*SEARCH(Удалить_Роспись_КФСР, $D2381)*SEARCH(Удалить_Роспись_КЦСР,$E2381)*SEARCH(Удалить_Роспись_КВР,$F2381)*SEARCH(Удалить_Роспись_ЭК,$H2381)*SEARCH(Удалить_Роспись_КР,$I2381))&gt;0,0,1)</f>
        <v>0</v>
      </c>
      <c r="N2381" s="192">
        <v>0</v>
      </c>
      <c r="O2381" s="192" t="str">
        <f t="shared" si="1703"/>
        <v/>
      </c>
      <c r="P2381" s="192" t="str">
        <f t="shared" si="1744"/>
        <v/>
      </c>
      <c r="Q2381" s="300" t="str">
        <f t="shared" si="1704"/>
        <v/>
      </c>
      <c r="R2381" s="300" t="str">
        <f t="shared" si="1705"/>
        <v/>
      </c>
      <c r="S2381" s="300" t="str">
        <f t="shared" si="1706"/>
        <v/>
      </c>
      <c r="T2381" s="192" t="str">
        <f t="shared" si="1707"/>
        <v/>
      </c>
      <c r="U2381" s="303" t="str">
        <f t="shared" si="1708"/>
        <v/>
      </c>
      <c r="V2381" s="300" t="str">
        <f t="shared" si="1709"/>
        <v/>
      </c>
      <c r="W2381" s="192" t="str">
        <f t="shared" si="1710"/>
        <v/>
      </c>
      <c r="X2381" s="303" t="str">
        <f t="shared" si="1711"/>
        <v/>
      </c>
      <c r="Y2381" s="300" t="str">
        <f t="shared" si="1712"/>
        <v/>
      </c>
      <c r="Z2381" s="300" t="str">
        <f t="shared" si="1713"/>
        <v/>
      </c>
      <c r="AA2381" s="303" t="str">
        <f t="shared" si="1714"/>
        <v/>
      </c>
      <c r="AB2381" s="300" t="str">
        <f t="shared" si="1715"/>
        <v/>
      </c>
      <c r="AC2381" s="300" t="str">
        <f t="shared" si="1716"/>
        <v/>
      </c>
      <c r="AD2381" s="300" t="str">
        <f t="shared" si="1717"/>
        <v/>
      </c>
      <c r="AE2381" s="192" t="str">
        <f t="shared" si="1718"/>
        <v/>
      </c>
      <c r="AF2381" s="192" t="str">
        <f t="shared" si="1719"/>
        <v/>
      </c>
      <c r="AG2381" s="192"/>
      <c r="AJ2381" s="300" t="str">
        <f t="shared" si="1720"/>
        <v/>
      </c>
      <c r="AK2381" s="300" t="str">
        <f t="shared" si="1721"/>
        <v/>
      </c>
      <c r="AL2381" s="300" t="str">
        <f t="shared" si="1722"/>
        <v/>
      </c>
      <c r="AM2381" s="300" t="str">
        <f t="shared" si="1723"/>
        <v/>
      </c>
      <c r="AN2381" s="300" t="str">
        <f t="shared" si="1724"/>
        <v/>
      </c>
      <c r="AO2381" s="300" t="str">
        <f t="shared" si="1725"/>
        <v/>
      </c>
      <c r="AP2381" s="300" t="str">
        <f t="shared" si="1726"/>
        <v/>
      </c>
      <c r="AQ2381" s="300" t="str">
        <f t="shared" si="1727"/>
        <v/>
      </c>
      <c r="AR2381" s="306" t="str">
        <f t="shared" si="1728"/>
        <v/>
      </c>
      <c r="AS2381" s="300" t="str">
        <f t="shared" si="1729"/>
        <v/>
      </c>
      <c r="AT2381" s="300" t="str">
        <f t="shared" si="1730"/>
        <v/>
      </c>
      <c r="AU2381" s="192" t="str">
        <f t="shared" si="1731"/>
        <v>рбс</v>
      </c>
      <c r="AV2381" s="192" t="str">
        <f t="shared" si="1732"/>
        <v>рбс87504802общопл</v>
      </c>
      <c r="AW2381" s="191">
        <f t="shared" si="1733"/>
        <v>0</v>
      </c>
      <c r="AX2381" s="191">
        <f t="shared" si="1734"/>
        <v>0</v>
      </c>
      <c r="AY2381" s="191">
        <f t="shared" si="1735"/>
        <v>0</v>
      </c>
      <c r="AZ2381" s="191">
        <f t="shared" si="1736"/>
        <v>0</v>
      </c>
      <c r="BA2381" s="193">
        <f t="shared" si="1737"/>
        <v>1</v>
      </c>
      <c r="BB2381" s="193">
        <f t="shared" si="1738"/>
        <v>1</v>
      </c>
      <c r="BC2381" s="193">
        <f t="shared" si="1739"/>
        <v>1</v>
      </c>
      <c r="BD2381" s="191">
        <f t="shared" si="1745"/>
        <v>0</v>
      </c>
      <c r="BE2381" s="191">
        <f t="shared" si="1740"/>
        <v>0</v>
      </c>
      <c r="BF2381" s="210">
        <f t="shared" si="1741"/>
        <v>0</v>
      </c>
      <c r="BG2381" s="211">
        <f t="shared" si="1742"/>
        <v>0</v>
      </c>
      <c r="BH2381" s="289"/>
      <c r="BI2381" s="289"/>
      <c r="BL2381" s="233" t="str">
        <f t="shared" si="1743"/>
        <v/>
      </c>
    </row>
    <row r="2382" spans="1:64" ht="12" hidden="1" customHeight="1">
      <c r="A2382" s="333" t="s">
        <v>1456</v>
      </c>
      <c r="B2382" s="381" t="s">
        <v>327</v>
      </c>
      <c r="C2382" s="333" t="s">
        <v>807</v>
      </c>
      <c r="D2382" s="381" t="s">
        <v>317</v>
      </c>
      <c r="E2382" s="381" t="s">
        <v>1322</v>
      </c>
      <c r="F2382" s="381" t="s">
        <v>589</v>
      </c>
      <c r="G2382" s="381" t="s">
        <v>386</v>
      </c>
      <c r="H2382" s="100" t="s">
        <v>653</v>
      </c>
      <c r="I2382" s="381" t="s">
        <v>339</v>
      </c>
      <c r="J2382" s="382">
        <v>9152</v>
      </c>
      <c r="K2382" s="382">
        <v>950</v>
      </c>
      <c r="L2382" s="191" t="str">
        <f t="shared" ref="L2382:L2445" si="1748">CONCATENATE(B2382,C2382,D2382,E2382,F2382,G2382,I2382)</f>
        <v>875048020702011007409011221210</v>
      </c>
      <c r="M2382" s="192">
        <f t="array" ref="M2382">IF(COUNT(SEARCH(Удалить_Роспись_КВСР,$B2382)*SEARCH(Удалить_Роспись_ПБС,$C2382)*SEARCH(Удалить_Роспись_КФСР, $D2382)*SEARCH(Удалить_Роспись_КЦСР,$E2382)*SEARCH(Удалить_Роспись_КВР,$F2382)*SEARCH(Удалить_Роспись_ЭК,$H2382)*SEARCH(Удалить_Роспись_КР,$I2382))&gt;0,0,1)</f>
        <v>0</v>
      </c>
      <c r="N2382" s="192">
        <v>0</v>
      </c>
      <c r="O2382" s="192" t="str">
        <f t="shared" ref="O2382:O2445" si="1749">IF(OR($E2382="263П001",$E2382="092П000"),"атп","")</f>
        <v/>
      </c>
      <c r="P2382" s="192" t="str">
        <f t="shared" si="1744"/>
        <v/>
      </c>
      <c r="Q2382" s="300" t="str">
        <f t="shared" ref="Q2382:Q2445" si="1750">IF(OR($E2382="282Д002",$E2382="909Д000"),"инв","")</f>
        <v/>
      </c>
      <c r="R2382" s="300" t="str">
        <f t="shared" ref="R2382:R2445" si="1751">IF(OR($E2382="2928006",$E2382="4118004",$E2382="909Ж000"),"зем","")</f>
        <v/>
      </c>
      <c r="S2382" s="300" t="str">
        <f t="shared" ref="S2382:S2445" si="1752">IF($D2382="1001","пен","")</f>
        <v/>
      </c>
      <c r="T2382" s="192" t="str">
        <f t="shared" ref="T2382:T2445" si="1753">IF($E2382="9018000","рез","")</f>
        <v/>
      </c>
      <c r="U2382" s="303" t="str">
        <f t="shared" ref="U2382:U2445" si="1754">IF(LEFT($E2382,3)="795","рцп","")</f>
        <v/>
      </c>
      <c r="V2382" s="300" t="str">
        <f t="shared" ref="V2382:V2445" si="1755">IF(AND($B2382="830",OR($E2382="1038212",$E2382="0358000",E2382="0348223",E2382="1018001",E2382="1018210",E2382="1038000",E2382="0318202",E2382="0368203",E2382="0538001")),"мер","")</f>
        <v/>
      </c>
      <c r="W2382" s="192" t="str">
        <f t="shared" ref="W2382:W2445" si="1756">IF(AND($B2382="806",$D2382="0503"),"бла","")</f>
        <v/>
      </c>
      <c r="X2382" s="303" t="str">
        <f t="shared" ref="X2382:X2445" si="1757">IF(AND($B2382="806",$E2382="5058606"),"жил","")</f>
        <v/>
      </c>
      <c r="Y2382" s="300" t="str">
        <f t="shared" ref="Y2382:Y2445" si="1758">IF($D2382="0107","выб","")</f>
        <v/>
      </c>
      <c r="Z2382" s="300" t="str">
        <f t="shared" ref="Z2382:Z2445" si="1759">IF($G2382="251","меж","")</f>
        <v/>
      </c>
      <c r="AA2382" s="303" t="str">
        <f t="shared" ref="AA2382:AA2445" si="1760">IF($B2382="800","кцп","")</f>
        <v/>
      </c>
      <c r="AB2382" s="300" t="str">
        <f t="shared" ref="AB2382:AB2445" si="1761">IF($F2382="611","смз","")</f>
        <v/>
      </c>
      <c r="AC2382" s="300" t="str">
        <f t="shared" ref="AC2382:AC2445" si="1762">IF($D2382="1301","дол","")</f>
        <v/>
      </c>
      <c r="AD2382" s="300" t="str">
        <f t="shared" ref="AD2382:AD2445" si="1763">IF($F2382="612","сиц","")</f>
        <v/>
      </c>
      <c r="AE2382" s="192" t="str">
        <f t="shared" ref="AE2382:AE2445" si="1764">IF(AND($B2382="890",$E2382="9098000",F2382="870"),"рсф","")</f>
        <v/>
      </c>
      <c r="AF2382" s="192" t="str">
        <f t="shared" ref="AF2382:AF2445" si="1765">IF(AND($F2382="330",B2382="806"),"поч","")</f>
        <v/>
      </c>
      <c r="AG2382" s="192"/>
      <c r="AJ2382" s="300" t="str">
        <f t="shared" ref="AJ2382:AJ2445" si="1766">IF(AND(D2382="0503",G2382="223",OR(E2382="2118002",E2382="2218002",E2382="2338004",E2382="2718002",E2382="2928002",E2382="3018002",E2382="3118002",E2382="3218002",E2382="3418002",E2382="3658002",E2382="3718002",E2382="3818002",E2382="3948001",E2382="4118002",E2382="4218002",E2382="4218001",E2382="4318002",E2382="4418002",E2382="4618002")),"осв","")</f>
        <v/>
      </c>
      <c r="AK2382" s="300" t="str">
        <f t="shared" ref="AK2382:AK2445" si="1767">IF($D2382="0107","выб","")</f>
        <v/>
      </c>
      <c r="AL2382" s="300" t="str">
        <f t="shared" ref="AL2382:AL2445" si="1768">IF(OR($D2382="0409",$D2382="0503"),"бла","")</f>
        <v/>
      </c>
      <c r="AM2382" s="300" t="str">
        <f t="shared" ref="AM2382:AM2445" si="1769">IF($G2382="251","меж","")</f>
        <v/>
      </c>
      <c r="AN2382" s="300" t="str">
        <f t="shared" ref="AN2382:AN2445" si="1770">IF($D2382="0501","жил","")</f>
        <v/>
      </c>
      <c r="AO2382" s="300" t="str">
        <f t="shared" ref="AO2382:AO2445" si="1771">IF($D2382="1101","физ","")</f>
        <v/>
      </c>
      <c r="AP2382" s="300" t="str">
        <f t="shared" ref="AP2382:AP2445" si="1772">IF($D2382="0408","тра","")</f>
        <v/>
      </c>
      <c r="AQ2382" s="300" t="str">
        <f t="shared" ref="AQ2382:AQ2445" si="1773">IF($D2382="1001","пен","")</f>
        <v/>
      </c>
      <c r="AR2382" s="306" t="str">
        <f t="shared" ref="AR2382:AR2445" si="1774">IF(LEFT($E2382,3)="795","рцп","")</f>
        <v/>
      </c>
      <c r="AS2382" s="300" t="str">
        <f t="shared" ref="AS2382:AS2445" si="1775">IF($F2382="611","смз","")</f>
        <v/>
      </c>
      <c r="AT2382" s="300" t="str">
        <f t="shared" ref="AT2382:AT2445" si="1776">IF($F2382="612","сиц","")</f>
        <v/>
      </c>
      <c r="AU2382" s="192" t="str">
        <f t="shared" ref="AU2382:AU2445" si="1777">IF(LEFT(B2382,1)="9",LEFT(CONCATENATE(AJ2382,AK2382,AL2382,AM2382,AN2382,AP2382,AQ2382,AR2382,AS2382,AT2382,AO2382,"рбс"),3),LEFT(CONCATENATE(O2382,P2382,Q2382,R2382,S2382,T2382,U2382,V2382,W2382,X2382,Y2382,Z2382,AA2382,AB2382,AC2382,AD2382,AE2382,AF2382,"рбс"),3))</f>
        <v>рбс</v>
      </c>
      <c r="AV2382" s="192" t="str">
        <f t="shared" ref="AV2382:AV2445" si="1778">CONCATENATE(AU2382,B2382,IF(C2382="ЦП270","ЦП273",IF(AND(C2382="ЦС300",LEFT(E2382,3)="440"),"ЦС306",IF(AND(C2382="ЦУ340",LEFT(E2382,3)="440"),"ЦУ347",C2382))),IF(ISNA(VLOOKUP(F2382,спр_Платные,1,FALSE)),"общ","пла"),VLOOKUP(G2382,спр_Индексации_ЭКР,3,FALSE))</f>
        <v>рбс87504802общпро</v>
      </c>
      <c r="AW2382" s="191">
        <f t="shared" ref="AW2382:AW2445" si="1779">J2382*$M2382</f>
        <v>0</v>
      </c>
      <c r="AX2382" s="191">
        <f t="shared" ref="AX2382:AX2445" si="1780">K2382*$M2382</f>
        <v>0</v>
      </c>
      <c r="AY2382" s="191">
        <f t="shared" ref="AY2382:AY2445" si="1781">J2382*$N2382</f>
        <v>0</v>
      </c>
      <c r="AZ2382" s="191">
        <f t="shared" ref="AZ2382:AZ2445" si="1782">K2382*$N2382</f>
        <v>0</v>
      </c>
      <c r="BA2382" s="193">
        <f t="shared" ref="BA2382:BA2445" si="1783">VLOOKUP(G2382,спр_Индексации_ЭКР,2,FALSE)</f>
        <v>1</v>
      </c>
      <c r="BB2382" s="193">
        <f t="shared" ref="BB2382:BB2445" si="1784">VLOOKUP(G2382,спр_Индексации_ЭКР,4,FALSE)</f>
        <v>1</v>
      </c>
      <c r="BC2382" s="193">
        <f t="shared" ref="BC2382:BC2445" si="1785">VLOOKUP(G2382,спр_Индексации_ЭКР,5,FALSE)</f>
        <v>1</v>
      </c>
      <c r="BD2382" s="191">
        <f t="shared" si="1745"/>
        <v>0</v>
      </c>
      <c r="BE2382" s="191">
        <f t="shared" ref="BE2382:BE2445" si="1786">AZ2382*$BA2382</f>
        <v>0</v>
      </c>
      <c r="BF2382" s="210">
        <f t="shared" ref="BF2382:BF2445" si="1787">BD2382*BB2382</f>
        <v>0</v>
      </c>
      <c r="BG2382" s="211">
        <f t="shared" ref="BG2382:BG2445" si="1788">BF2382*BC2382</f>
        <v>0</v>
      </c>
      <c r="BH2382" s="289"/>
      <c r="BI2382" s="289"/>
      <c r="BL2382" s="233" t="str">
        <f t="shared" ref="BL2382:BL2445" si="1789">IF(LEFT(B2382,1)="9",LEFT(D2382,2),"")</f>
        <v/>
      </c>
    </row>
    <row r="2383" spans="1:64" ht="12" hidden="1" customHeight="1">
      <c r="A2383" s="333" t="s">
        <v>1456</v>
      </c>
      <c r="B2383" s="381" t="s">
        <v>327</v>
      </c>
      <c r="C2383" s="333" t="s">
        <v>807</v>
      </c>
      <c r="D2383" s="381" t="s">
        <v>317</v>
      </c>
      <c r="E2383" s="381" t="s">
        <v>1322</v>
      </c>
      <c r="F2383" s="381" t="s">
        <v>902</v>
      </c>
      <c r="G2383" s="381" t="s">
        <v>387</v>
      </c>
      <c r="H2383" s="100" t="s">
        <v>653</v>
      </c>
      <c r="I2383" s="381" t="s">
        <v>339</v>
      </c>
      <c r="J2383" s="382">
        <v>606134.28</v>
      </c>
      <c r="K2383" s="382">
        <v>282666.28000000003</v>
      </c>
      <c r="L2383" s="191" t="str">
        <f t="shared" si="1748"/>
        <v>875048020702011007409011921310</v>
      </c>
      <c r="M2383" s="192">
        <f t="array" ref="M2383">IF(COUNT(SEARCH(Удалить_Роспись_КВСР,$B2383)*SEARCH(Удалить_Роспись_ПБС,$C2383)*SEARCH(Удалить_Роспись_КФСР, $D2383)*SEARCH(Удалить_Роспись_КЦСР,$E2383)*SEARCH(Удалить_Роспись_КВР,$F2383)*SEARCH(Удалить_Роспись_ЭК,$H2383)*SEARCH(Удалить_Роспись_КР,$I2383))&gt;0,0,1)</f>
        <v>0</v>
      </c>
      <c r="N2383" s="192">
        <v>0</v>
      </c>
      <c r="O2383" s="192" t="str">
        <f t="shared" si="1749"/>
        <v/>
      </c>
      <c r="P2383" s="192" t="str">
        <f t="shared" si="1744"/>
        <v/>
      </c>
      <c r="Q2383" s="300" t="str">
        <f t="shared" si="1750"/>
        <v/>
      </c>
      <c r="R2383" s="300" t="str">
        <f t="shared" si="1751"/>
        <v/>
      </c>
      <c r="S2383" s="300" t="str">
        <f t="shared" si="1752"/>
        <v/>
      </c>
      <c r="T2383" s="192" t="str">
        <f t="shared" si="1753"/>
        <v/>
      </c>
      <c r="U2383" s="303" t="str">
        <f t="shared" si="1754"/>
        <v/>
      </c>
      <c r="V2383" s="300" t="str">
        <f t="shared" si="1755"/>
        <v/>
      </c>
      <c r="W2383" s="192" t="str">
        <f t="shared" si="1756"/>
        <v/>
      </c>
      <c r="X2383" s="303" t="str">
        <f t="shared" si="1757"/>
        <v/>
      </c>
      <c r="Y2383" s="300" t="str">
        <f t="shared" si="1758"/>
        <v/>
      </c>
      <c r="Z2383" s="300" t="str">
        <f t="shared" si="1759"/>
        <v/>
      </c>
      <c r="AA2383" s="303" t="str">
        <f t="shared" si="1760"/>
        <v/>
      </c>
      <c r="AB2383" s="300" t="str">
        <f t="shared" si="1761"/>
        <v/>
      </c>
      <c r="AC2383" s="300" t="str">
        <f t="shared" si="1762"/>
        <v/>
      </c>
      <c r="AD2383" s="300" t="str">
        <f t="shared" si="1763"/>
        <v/>
      </c>
      <c r="AE2383" s="192" t="str">
        <f t="shared" si="1764"/>
        <v/>
      </c>
      <c r="AF2383" s="192" t="str">
        <f t="shared" si="1765"/>
        <v/>
      </c>
      <c r="AG2383" s="192"/>
      <c r="AJ2383" s="300" t="str">
        <f t="shared" si="1766"/>
        <v/>
      </c>
      <c r="AK2383" s="300" t="str">
        <f t="shared" si="1767"/>
        <v/>
      </c>
      <c r="AL2383" s="300" t="str">
        <f t="shared" si="1768"/>
        <v/>
      </c>
      <c r="AM2383" s="300" t="str">
        <f t="shared" si="1769"/>
        <v/>
      </c>
      <c r="AN2383" s="300" t="str">
        <f t="shared" si="1770"/>
        <v/>
      </c>
      <c r="AO2383" s="300" t="str">
        <f t="shared" si="1771"/>
        <v/>
      </c>
      <c r="AP2383" s="300" t="str">
        <f t="shared" si="1772"/>
        <v/>
      </c>
      <c r="AQ2383" s="300" t="str">
        <f t="shared" si="1773"/>
        <v/>
      </c>
      <c r="AR2383" s="306" t="str">
        <f t="shared" si="1774"/>
        <v/>
      </c>
      <c r="AS2383" s="300" t="str">
        <f t="shared" si="1775"/>
        <v/>
      </c>
      <c r="AT2383" s="300" t="str">
        <f t="shared" si="1776"/>
        <v/>
      </c>
      <c r="AU2383" s="192" t="str">
        <f t="shared" si="1777"/>
        <v>рбс</v>
      </c>
      <c r="AV2383" s="192" t="str">
        <f t="shared" si="1778"/>
        <v>рбс87504802общопл</v>
      </c>
      <c r="AW2383" s="191">
        <f t="shared" si="1779"/>
        <v>0</v>
      </c>
      <c r="AX2383" s="191">
        <f t="shared" si="1780"/>
        <v>0</v>
      </c>
      <c r="AY2383" s="191">
        <f t="shared" si="1781"/>
        <v>0</v>
      </c>
      <c r="AZ2383" s="191">
        <f t="shared" si="1782"/>
        <v>0</v>
      </c>
      <c r="BA2383" s="193">
        <f t="shared" si="1783"/>
        <v>1</v>
      </c>
      <c r="BB2383" s="193">
        <f t="shared" si="1784"/>
        <v>1</v>
      </c>
      <c r="BC2383" s="193">
        <f t="shared" si="1785"/>
        <v>1</v>
      </c>
      <c r="BD2383" s="191">
        <f t="shared" si="1745"/>
        <v>0</v>
      </c>
      <c r="BE2383" s="191">
        <f t="shared" si="1786"/>
        <v>0</v>
      </c>
      <c r="BF2383" s="210">
        <f t="shared" si="1787"/>
        <v>0</v>
      </c>
      <c r="BG2383" s="211">
        <f t="shared" si="1788"/>
        <v>0</v>
      </c>
      <c r="BH2383" s="289"/>
      <c r="BI2383" s="289"/>
      <c r="BL2383" s="233" t="str">
        <f t="shared" si="1789"/>
        <v/>
      </c>
    </row>
    <row r="2384" spans="1:64" ht="12" hidden="1" customHeight="1">
      <c r="A2384" s="333" t="s">
        <v>1456</v>
      </c>
      <c r="B2384" s="381" t="s">
        <v>327</v>
      </c>
      <c r="C2384" s="333" t="s">
        <v>807</v>
      </c>
      <c r="D2384" s="381" t="s">
        <v>317</v>
      </c>
      <c r="E2384" s="381" t="s">
        <v>1322</v>
      </c>
      <c r="F2384" s="381" t="s">
        <v>586</v>
      </c>
      <c r="G2384" s="381" t="s">
        <v>389</v>
      </c>
      <c r="H2384" s="100" t="s">
        <v>653</v>
      </c>
      <c r="I2384" s="381" t="s">
        <v>339</v>
      </c>
      <c r="J2384" s="382">
        <v>32228</v>
      </c>
      <c r="K2384" s="382">
        <v>12414</v>
      </c>
      <c r="L2384" s="191" t="str">
        <f t="shared" si="1748"/>
        <v>875048020702011007409024422610</v>
      </c>
      <c r="M2384" s="192">
        <f t="array" ref="M2384">IF(COUNT(SEARCH(Удалить_Роспись_КВСР,$B2384)*SEARCH(Удалить_Роспись_ПБС,$C2384)*SEARCH(Удалить_Роспись_КФСР, $D2384)*SEARCH(Удалить_Роспись_КЦСР,$E2384)*SEARCH(Удалить_Роспись_КВР,$F2384)*SEARCH(Удалить_Роспись_ЭК,$H2384)*SEARCH(Удалить_Роспись_КР,$I2384))&gt;0,0,1)</f>
        <v>0</v>
      </c>
      <c r="N2384" s="192">
        <v>0</v>
      </c>
      <c r="O2384" s="192" t="str">
        <f t="shared" si="1749"/>
        <v/>
      </c>
      <c r="P2384" s="192" t="str">
        <f t="shared" si="1744"/>
        <v/>
      </c>
      <c r="Q2384" s="300" t="str">
        <f t="shared" si="1750"/>
        <v/>
      </c>
      <c r="R2384" s="300" t="str">
        <f t="shared" si="1751"/>
        <v/>
      </c>
      <c r="S2384" s="300" t="str">
        <f t="shared" si="1752"/>
        <v/>
      </c>
      <c r="T2384" s="192" t="str">
        <f t="shared" si="1753"/>
        <v/>
      </c>
      <c r="U2384" s="303" t="str">
        <f t="shared" si="1754"/>
        <v/>
      </c>
      <c r="V2384" s="300" t="str">
        <f t="shared" si="1755"/>
        <v/>
      </c>
      <c r="W2384" s="192" t="str">
        <f t="shared" si="1756"/>
        <v/>
      </c>
      <c r="X2384" s="303" t="str">
        <f t="shared" si="1757"/>
        <v/>
      </c>
      <c r="Y2384" s="300" t="str">
        <f t="shared" si="1758"/>
        <v/>
      </c>
      <c r="Z2384" s="300" t="str">
        <f t="shared" si="1759"/>
        <v/>
      </c>
      <c r="AA2384" s="303" t="str">
        <f t="shared" si="1760"/>
        <v/>
      </c>
      <c r="AB2384" s="300" t="str">
        <f t="shared" si="1761"/>
        <v/>
      </c>
      <c r="AC2384" s="300" t="str">
        <f t="shared" si="1762"/>
        <v/>
      </c>
      <c r="AD2384" s="300" t="str">
        <f t="shared" si="1763"/>
        <v/>
      </c>
      <c r="AE2384" s="192" t="str">
        <f t="shared" si="1764"/>
        <v/>
      </c>
      <c r="AF2384" s="192" t="str">
        <f t="shared" si="1765"/>
        <v/>
      </c>
      <c r="AG2384" s="192"/>
      <c r="AJ2384" s="300" t="str">
        <f t="shared" si="1766"/>
        <v/>
      </c>
      <c r="AK2384" s="300" t="str">
        <f t="shared" si="1767"/>
        <v/>
      </c>
      <c r="AL2384" s="300" t="str">
        <f t="shared" si="1768"/>
        <v/>
      </c>
      <c r="AM2384" s="300" t="str">
        <f t="shared" si="1769"/>
        <v/>
      </c>
      <c r="AN2384" s="300" t="str">
        <f t="shared" si="1770"/>
        <v/>
      </c>
      <c r="AO2384" s="300" t="str">
        <f t="shared" si="1771"/>
        <v/>
      </c>
      <c r="AP2384" s="300" t="str">
        <f t="shared" si="1772"/>
        <v/>
      </c>
      <c r="AQ2384" s="300" t="str">
        <f t="shared" si="1773"/>
        <v/>
      </c>
      <c r="AR2384" s="306" t="str">
        <f t="shared" si="1774"/>
        <v/>
      </c>
      <c r="AS2384" s="300" t="str">
        <f t="shared" si="1775"/>
        <v/>
      </c>
      <c r="AT2384" s="300" t="str">
        <f t="shared" si="1776"/>
        <v/>
      </c>
      <c r="AU2384" s="192" t="str">
        <f t="shared" si="1777"/>
        <v>рбс</v>
      </c>
      <c r="AV2384" s="192" t="str">
        <f t="shared" si="1778"/>
        <v>рбс87504802общпро</v>
      </c>
      <c r="AW2384" s="191">
        <f t="shared" si="1779"/>
        <v>0</v>
      </c>
      <c r="AX2384" s="191">
        <f t="shared" si="1780"/>
        <v>0</v>
      </c>
      <c r="AY2384" s="191">
        <f t="shared" si="1781"/>
        <v>0</v>
      </c>
      <c r="AZ2384" s="191">
        <f t="shared" si="1782"/>
        <v>0</v>
      </c>
      <c r="BA2384" s="193">
        <f t="shared" si="1783"/>
        <v>1</v>
      </c>
      <c r="BB2384" s="193">
        <f t="shared" si="1784"/>
        <v>1</v>
      </c>
      <c r="BC2384" s="193">
        <f t="shared" si="1785"/>
        <v>1</v>
      </c>
      <c r="BD2384" s="191">
        <f t="shared" si="1745"/>
        <v>0</v>
      </c>
      <c r="BE2384" s="191">
        <f t="shared" si="1786"/>
        <v>0</v>
      </c>
      <c r="BF2384" s="210">
        <f t="shared" si="1787"/>
        <v>0</v>
      </c>
      <c r="BG2384" s="211">
        <f t="shared" si="1788"/>
        <v>0</v>
      </c>
      <c r="BH2384" s="289"/>
      <c r="BI2384" s="289"/>
      <c r="BL2384" s="233" t="str">
        <f t="shared" si="1789"/>
        <v/>
      </c>
    </row>
    <row r="2385" spans="1:64" ht="12" hidden="1" customHeight="1">
      <c r="A2385" s="333" t="s">
        <v>1456</v>
      </c>
      <c r="B2385" s="381" t="s">
        <v>327</v>
      </c>
      <c r="C2385" s="333" t="s">
        <v>807</v>
      </c>
      <c r="D2385" s="381" t="s">
        <v>317</v>
      </c>
      <c r="E2385" s="381" t="s">
        <v>1458</v>
      </c>
      <c r="F2385" s="381" t="s">
        <v>607</v>
      </c>
      <c r="G2385" s="381" t="s">
        <v>394</v>
      </c>
      <c r="H2385" s="100" t="s">
        <v>653</v>
      </c>
      <c r="I2385" s="381" t="s">
        <v>339</v>
      </c>
      <c r="J2385" s="382">
        <v>1079000</v>
      </c>
      <c r="K2385" s="382">
        <v>1079000</v>
      </c>
      <c r="L2385" s="191" t="str">
        <f t="shared" si="1748"/>
        <v>875048020702011007563024322510</v>
      </c>
      <c r="M2385" s="192">
        <f t="array" ref="M2385">IF(COUNT(SEARCH(Удалить_Роспись_КВСР,$B2385)*SEARCH(Удалить_Роспись_ПБС,$C2385)*SEARCH(Удалить_Роспись_КФСР, $D2385)*SEARCH(Удалить_Роспись_КЦСР,$E2385)*SEARCH(Удалить_Роспись_КВР,$F2385)*SEARCH(Удалить_Роспись_ЭК,$H2385)*SEARCH(Удалить_Роспись_КР,$I2385))&gt;0,0,1)</f>
        <v>0</v>
      </c>
      <c r="N2385" s="192">
        <v>0</v>
      </c>
      <c r="O2385" s="192" t="str">
        <f t="shared" si="1749"/>
        <v/>
      </c>
      <c r="P2385" s="192" t="str">
        <f t="shared" si="1744"/>
        <v/>
      </c>
      <c r="Q2385" s="300" t="str">
        <f t="shared" si="1750"/>
        <v/>
      </c>
      <c r="R2385" s="300" t="str">
        <f t="shared" si="1751"/>
        <v/>
      </c>
      <c r="S2385" s="300" t="str">
        <f t="shared" si="1752"/>
        <v/>
      </c>
      <c r="T2385" s="192" t="str">
        <f t="shared" si="1753"/>
        <v/>
      </c>
      <c r="U2385" s="303" t="str">
        <f t="shared" si="1754"/>
        <v/>
      </c>
      <c r="V2385" s="300" t="str">
        <f t="shared" si="1755"/>
        <v/>
      </c>
      <c r="W2385" s="192" t="str">
        <f t="shared" si="1756"/>
        <v/>
      </c>
      <c r="X2385" s="303" t="str">
        <f t="shared" si="1757"/>
        <v/>
      </c>
      <c r="Y2385" s="300" t="str">
        <f t="shared" si="1758"/>
        <v/>
      </c>
      <c r="Z2385" s="300" t="str">
        <f t="shared" si="1759"/>
        <v/>
      </c>
      <c r="AA2385" s="303" t="str">
        <f t="shared" si="1760"/>
        <v/>
      </c>
      <c r="AB2385" s="300" t="str">
        <f t="shared" si="1761"/>
        <v/>
      </c>
      <c r="AC2385" s="300" t="str">
        <f t="shared" si="1762"/>
        <v/>
      </c>
      <c r="AD2385" s="300" t="str">
        <f t="shared" si="1763"/>
        <v/>
      </c>
      <c r="AE2385" s="192" t="str">
        <f t="shared" si="1764"/>
        <v/>
      </c>
      <c r="AF2385" s="192" t="str">
        <f t="shared" si="1765"/>
        <v/>
      </c>
      <c r="AG2385" s="192"/>
      <c r="AJ2385" s="300" t="str">
        <f t="shared" si="1766"/>
        <v/>
      </c>
      <c r="AK2385" s="300" t="str">
        <f t="shared" si="1767"/>
        <v/>
      </c>
      <c r="AL2385" s="300" t="str">
        <f t="shared" si="1768"/>
        <v/>
      </c>
      <c r="AM2385" s="300" t="str">
        <f t="shared" si="1769"/>
        <v/>
      </c>
      <c r="AN2385" s="300" t="str">
        <f t="shared" si="1770"/>
        <v/>
      </c>
      <c r="AO2385" s="300" t="str">
        <f t="shared" si="1771"/>
        <v/>
      </c>
      <c r="AP2385" s="300" t="str">
        <f t="shared" si="1772"/>
        <v/>
      </c>
      <c r="AQ2385" s="300" t="str">
        <f t="shared" si="1773"/>
        <v/>
      </c>
      <c r="AR2385" s="306" t="str">
        <f t="shared" si="1774"/>
        <v/>
      </c>
      <c r="AS2385" s="300" t="str">
        <f t="shared" si="1775"/>
        <v/>
      </c>
      <c r="AT2385" s="300" t="str">
        <f t="shared" si="1776"/>
        <v/>
      </c>
      <c r="AU2385" s="192" t="str">
        <f t="shared" si="1777"/>
        <v>рбс</v>
      </c>
      <c r="AV2385" s="192" t="str">
        <f t="shared" si="1778"/>
        <v>рбс87504802общпро</v>
      </c>
      <c r="AW2385" s="191">
        <f t="shared" si="1779"/>
        <v>0</v>
      </c>
      <c r="AX2385" s="191">
        <f t="shared" si="1780"/>
        <v>0</v>
      </c>
      <c r="AY2385" s="191">
        <f t="shared" si="1781"/>
        <v>0</v>
      </c>
      <c r="AZ2385" s="191">
        <f t="shared" si="1782"/>
        <v>0</v>
      </c>
      <c r="BA2385" s="193">
        <f t="shared" si="1783"/>
        <v>1</v>
      </c>
      <c r="BB2385" s="193">
        <f t="shared" si="1784"/>
        <v>1</v>
      </c>
      <c r="BC2385" s="193">
        <f t="shared" si="1785"/>
        <v>1</v>
      </c>
      <c r="BD2385" s="191">
        <f t="shared" si="1745"/>
        <v>0</v>
      </c>
      <c r="BE2385" s="191">
        <f t="shared" si="1786"/>
        <v>0</v>
      </c>
      <c r="BF2385" s="210">
        <f t="shared" si="1787"/>
        <v>0</v>
      </c>
      <c r="BG2385" s="211">
        <f t="shared" si="1788"/>
        <v>0</v>
      </c>
      <c r="BH2385" s="289"/>
      <c r="BI2385" s="289"/>
      <c r="BL2385" s="233" t="str">
        <f t="shared" si="1789"/>
        <v/>
      </c>
    </row>
    <row r="2386" spans="1:64" ht="12" hidden="1" customHeight="1">
      <c r="A2386" s="333" t="s">
        <v>1456</v>
      </c>
      <c r="B2386" s="381" t="s">
        <v>327</v>
      </c>
      <c r="C2386" s="333" t="s">
        <v>807</v>
      </c>
      <c r="D2386" s="381" t="s">
        <v>317</v>
      </c>
      <c r="E2386" s="381" t="s">
        <v>1323</v>
      </c>
      <c r="F2386" s="381" t="s">
        <v>608</v>
      </c>
      <c r="G2386" s="381" t="s">
        <v>385</v>
      </c>
      <c r="H2386" s="100" t="s">
        <v>653</v>
      </c>
      <c r="I2386" s="381" t="s">
        <v>339</v>
      </c>
      <c r="J2386" s="382">
        <v>9881698.7400000002</v>
      </c>
      <c r="K2386" s="382">
        <v>6843193.8499999996</v>
      </c>
      <c r="L2386" s="191" t="str">
        <f t="shared" si="1748"/>
        <v>875048020702011007564011121110</v>
      </c>
      <c r="M2386" s="192">
        <f t="array" ref="M2386">IF(COUNT(SEARCH(Удалить_Роспись_КВСР,$B2386)*SEARCH(Удалить_Роспись_ПБС,$C2386)*SEARCH(Удалить_Роспись_КФСР, $D2386)*SEARCH(Удалить_Роспись_КЦСР,$E2386)*SEARCH(Удалить_Роспись_КВР,$F2386)*SEARCH(Удалить_Роспись_ЭК,$H2386)*SEARCH(Удалить_Роспись_КР,$I2386))&gt;0,0,1)</f>
        <v>0</v>
      </c>
      <c r="N2386" s="192">
        <v>0</v>
      </c>
      <c r="O2386" s="192" t="str">
        <f t="shared" si="1749"/>
        <v/>
      </c>
      <c r="P2386" s="192" t="str">
        <f t="shared" si="1744"/>
        <v/>
      </c>
      <c r="Q2386" s="300" t="str">
        <f t="shared" si="1750"/>
        <v/>
      </c>
      <c r="R2386" s="300" t="str">
        <f t="shared" si="1751"/>
        <v/>
      </c>
      <c r="S2386" s="300" t="str">
        <f t="shared" si="1752"/>
        <v/>
      </c>
      <c r="T2386" s="192" t="str">
        <f t="shared" si="1753"/>
        <v/>
      </c>
      <c r="U2386" s="303" t="str">
        <f t="shared" si="1754"/>
        <v/>
      </c>
      <c r="V2386" s="300" t="str">
        <f t="shared" si="1755"/>
        <v/>
      </c>
      <c r="W2386" s="192" t="str">
        <f t="shared" si="1756"/>
        <v/>
      </c>
      <c r="X2386" s="303" t="str">
        <f t="shared" si="1757"/>
        <v/>
      </c>
      <c r="Y2386" s="300" t="str">
        <f t="shared" si="1758"/>
        <v/>
      </c>
      <c r="Z2386" s="300" t="str">
        <f t="shared" si="1759"/>
        <v/>
      </c>
      <c r="AA2386" s="303" t="str">
        <f t="shared" si="1760"/>
        <v/>
      </c>
      <c r="AB2386" s="300" t="str">
        <f t="shared" si="1761"/>
        <v/>
      </c>
      <c r="AC2386" s="300" t="str">
        <f t="shared" si="1762"/>
        <v/>
      </c>
      <c r="AD2386" s="300" t="str">
        <f t="shared" si="1763"/>
        <v/>
      </c>
      <c r="AE2386" s="192" t="str">
        <f t="shared" si="1764"/>
        <v/>
      </c>
      <c r="AF2386" s="192" t="str">
        <f t="shared" si="1765"/>
        <v/>
      </c>
      <c r="AG2386" s="192"/>
      <c r="AJ2386" s="300" t="str">
        <f t="shared" si="1766"/>
        <v/>
      </c>
      <c r="AK2386" s="300" t="str">
        <f t="shared" si="1767"/>
        <v/>
      </c>
      <c r="AL2386" s="300" t="str">
        <f t="shared" si="1768"/>
        <v/>
      </c>
      <c r="AM2386" s="300" t="str">
        <f t="shared" si="1769"/>
        <v/>
      </c>
      <c r="AN2386" s="300" t="str">
        <f t="shared" si="1770"/>
        <v/>
      </c>
      <c r="AO2386" s="300" t="str">
        <f t="shared" si="1771"/>
        <v/>
      </c>
      <c r="AP2386" s="300" t="str">
        <f t="shared" si="1772"/>
        <v/>
      </c>
      <c r="AQ2386" s="300" t="str">
        <f t="shared" si="1773"/>
        <v/>
      </c>
      <c r="AR2386" s="306" t="str">
        <f t="shared" si="1774"/>
        <v/>
      </c>
      <c r="AS2386" s="300" t="str">
        <f t="shared" si="1775"/>
        <v/>
      </c>
      <c r="AT2386" s="300" t="str">
        <f t="shared" si="1776"/>
        <v/>
      </c>
      <c r="AU2386" s="192" t="str">
        <f t="shared" si="1777"/>
        <v>рбс</v>
      </c>
      <c r="AV2386" s="192" t="str">
        <f t="shared" si="1778"/>
        <v>рбс87504802общопл</v>
      </c>
      <c r="AW2386" s="191">
        <f t="shared" si="1779"/>
        <v>0</v>
      </c>
      <c r="AX2386" s="191">
        <f t="shared" si="1780"/>
        <v>0</v>
      </c>
      <c r="AY2386" s="191">
        <f t="shared" si="1781"/>
        <v>0</v>
      </c>
      <c r="AZ2386" s="191">
        <f t="shared" si="1782"/>
        <v>0</v>
      </c>
      <c r="BA2386" s="193">
        <f t="shared" si="1783"/>
        <v>1</v>
      </c>
      <c r="BB2386" s="193">
        <f t="shared" si="1784"/>
        <v>1</v>
      </c>
      <c r="BC2386" s="193">
        <f t="shared" si="1785"/>
        <v>1</v>
      </c>
      <c r="BD2386" s="191">
        <f t="shared" si="1745"/>
        <v>0</v>
      </c>
      <c r="BE2386" s="191">
        <f t="shared" si="1786"/>
        <v>0</v>
      </c>
      <c r="BF2386" s="210">
        <f t="shared" si="1787"/>
        <v>0</v>
      </c>
      <c r="BG2386" s="211">
        <f t="shared" si="1788"/>
        <v>0</v>
      </c>
      <c r="BH2386" s="289"/>
      <c r="BI2386" s="289"/>
      <c r="BL2386" s="233" t="str">
        <f t="shared" si="1789"/>
        <v/>
      </c>
    </row>
    <row r="2387" spans="1:64" ht="12" hidden="1" customHeight="1">
      <c r="A2387" s="333" t="s">
        <v>1456</v>
      </c>
      <c r="B2387" s="381" t="s">
        <v>327</v>
      </c>
      <c r="C2387" s="333" t="s">
        <v>807</v>
      </c>
      <c r="D2387" s="381" t="s">
        <v>317</v>
      </c>
      <c r="E2387" s="381" t="s">
        <v>1323</v>
      </c>
      <c r="F2387" s="381" t="s">
        <v>589</v>
      </c>
      <c r="G2387" s="381" t="s">
        <v>386</v>
      </c>
      <c r="H2387" s="100" t="s">
        <v>653</v>
      </c>
      <c r="I2387" s="381" t="s">
        <v>339</v>
      </c>
      <c r="J2387" s="382">
        <v>61248</v>
      </c>
      <c r="K2387" s="382">
        <v>27134.2</v>
      </c>
      <c r="L2387" s="191" t="str">
        <f t="shared" si="1748"/>
        <v>875048020702011007564011221210</v>
      </c>
      <c r="M2387" s="192">
        <f t="array" ref="M2387">IF(COUNT(SEARCH(Удалить_Роспись_КВСР,$B2387)*SEARCH(Удалить_Роспись_ПБС,$C2387)*SEARCH(Удалить_Роспись_КФСР, $D2387)*SEARCH(Удалить_Роспись_КЦСР,$E2387)*SEARCH(Удалить_Роспись_КВР,$F2387)*SEARCH(Удалить_Роспись_ЭК,$H2387)*SEARCH(Удалить_Роспись_КР,$I2387))&gt;0,0,1)</f>
        <v>0</v>
      </c>
      <c r="N2387" s="192">
        <v>0</v>
      </c>
      <c r="O2387" s="192" t="str">
        <f t="shared" si="1749"/>
        <v/>
      </c>
      <c r="P2387" s="192" t="str">
        <f t="shared" si="1744"/>
        <v/>
      </c>
      <c r="Q2387" s="300" t="str">
        <f t="shared" si="1750"/>
        <v/>
      </c>
      <c r="R2387" s="300" t="str">
        <f t="shared" si="1751"/>
        <v/>
      </c>
      <c r="S2387" s="300" t="str">
        <f t="shared" si="1752"/>
        <v/>
      </c>
      <c r="T2387" s="192" t="str">
        <f t="shared" si="1753"/>
        <v/>
      </c>
      <c r="U2387" s="303" t="str">
        <f t="shared" si="1754"/>
        <v/>
      </c>
      <c r="V2387" s="300" t="str">
        <f t="shared" si="1755"/>
        <v/>
      </c>
      <c r="W2387" s="192" t="str">
        <f t="shared" si="1756"/>
        <v/>
      </c>
      <c r="X2387" s="303" t="str">
        <f t="shared" si="1757"/>
        <v/>
      </c>
      <c r="Y2387" s="300" t="str">
        <f t="shared" si="1758"/>
        <v/>
      </c>
      <c r="Z2387" s="300" t="str">
        <f t="shared" si="1759"/>
        <v/>
      </c>
      <c r="AA2387" s="303" t="str">
        <f t="shared" si="1760"/>
        <v/>
      </c>
      <c r="AB2387" s="300" t="str">
        <f t="shared" si="1761"/>
        <v/>
      </c>
      <c r="AC2387" s="300" t="str">
        <f t="shared" si="1762"/>
        <v/>
      </c>
      <c r="AD2387" s="300" t="str">
        <f t="shared" si="1763"/>
        <v/>
      </c>
      <c r="AE2387" s="192" t="str">
        <f t="shared" si="1764"/>
        <v/>
      </c>
      <c r="AF2387" s="192" t="str">
        <f t="shared" si="1765"/>
        <v/>
      </c>
      <c r="AG2387" s="192"/>
      <c r="AJ2387" s="300" t="str">
        <f t="shared" si="1766"/>
        <v/>
      </c>
      <c r="AK2387" s="300" t="str">
        <f t="shared" si="1767"/>
        <v/>
      </c>
      <c r="AL2387" s="300" t="str">
        <f t="shared" si="1768"/>
        <v/>
      </c>
      <c r="AM2387" s="300" t="str">
        <f t="shared" si="1769"/>
        <v/>
      </c>
      <c r="AN2387" s="300" t="str">
        <f t="shared" si="1770"/>
        <v/>
      </c>
      <c r="AO2387" s="300" t="str">
        <f t="shared" si="1771"/>
        <v/>
      </c>
      <c r="AP2387" s="300" t="str">
        <f t="shared" si="1772"/>
        <v/>
      </c>
      <c r="AQ2387" s="300" t="str">
        <f t="shared" si="1773"/>
        <v/>
      </c>
      <c r="AR2387" s="306" t="str">
        <f t="shared" si="1774"/>
        <v/>
      </c>
      <c r="AS2387" s="300" t="str">
        <f t="shared" si="1775"/>
        <v/>
      </c>
      <c r="AT2387" s="300" t="str">
        <f t="shared" si="1776"/>
        <v/>
      </c>
      <c r="AU2387" s="192" t="str">
        <f t="shared" si="1777"/>
        <v>рбс</v>
      </c>
      <c r="AV2387" s="192" t="str">
        <f t="shared" si="1778"/>
        <v>рбс87504802общпро</v>
      </c>
      <c r="AW2387" s="191">
        <f t="shared" si="1779"/>
        <v>0</v>
      </c>
      <c r="AX2387" s="191">
        <f t="shared" si="1780"/>
        <v>0</v>
      </c>
      <c r="AY2387" s="191">
        <f t="shared" si="1781"/>
        <v>0</v>
      </c>
      <c r="AZ2387" s="191">
        <f t="shared" si="1782"/>
        <v>0</v>
      </c>
      <c r="BA2387" s="193">
        <f t="shared" si="1783"/>
        <v>1</v>
      </c>
      <c r="BB2387" s="193">
        <f t="shared" si="1784"/>
        <v>1</v>
      </c>
      <c r="BC2387" s="193">
        <f t="shared" si="1785"/>
        <v>1</v>
      </c>
      <c r="BD2387" s="191">
        <f t="shared" si="1745"/>
        <v>0</v>
      </c>
      <c r="BE2387" s="191">
        <f t="shared" si="1786"/>
        <v>0</v>
      </c>
      <c r="BF2387" s="210">
        <f t="shared" si="1787"/>
        <v>0</v>
      </c>
      <c r="BG2387" s="211">
        <f t="shared" si="1788"/>
        <v>0</v>
      </c>
      <c r="BH2387" s="289"/>
      <c r="BI2387" s="289"/>
      <c r="BL2387" s="233" t="str">
        <f t="shared" si="1789"/>
        <v/>
      </c>
    </row>
    <row r="2388" spans="1:64" ht="12" hidden="1" customHeight="1">
      <c r="A2388" s="333" t="s">
        <v>1456</v>
      </c>
      <c r="B2388" s="381" t="s">
        <v>327</v>
      </c>
      <c r="C2388" s="333" t="s">
        <v>807</v>
      </c>
      <c r="D2388" s="381" t="s">
        <v>317</v>
      </c>
      <c r="E2388" s="381" t="s">
        <v>1323</v>
      </c>
      <c r="F2388" s="381" t="s">
        <v>902</v>
      </c>
      <c r="G2388" s="381" t="s">
        <v>387</v>
      </c>
      <c r="H2388" s="100" t="s">
        <v>653</v>
      </c>
      <c r="I2388" s="381" t="s">
        <v>339</v>
      </c>
      <c r="J2388" s="382">
        <v>2983044.61</v>
      </c>
      <c r="K2388" s="382">
        <v>2152802.7000000002</v>
      </c>
      <c r="L2388" s="191" t="str">
        <f t="shared" si="1748"/>
        <v>875048020702011007564011921310</v>
      </c>
      <c r="M2388" s="192">
        <f t="array" ref="M2388">IF(COUNT(SEARCH(Удалить_Роспись_КВСР,$B2388)*SEARCH(Удалить_Роспись_ПБС,$C2388)*SEARCH(Удалить_Роспись_КФСР, $D2388)*SEARCH(Удалить_Роспись_КЦСР,$E2388)*SEARCH(Удалить_Роспись_КВР,$F2388)*SEARCH(Удалить_Роспись_ЭК,$H2388)*SEARCH(Удалить_Роспись_КР,$I2388))&gt;0,0,1)</f>
        <v>0</v>
      </c>
      <c r="N2388" s="192">
        <v>0</v>
      </c>
      <c r="O2388" s="192" t="str">
        <f t="shared" si="1749"/>
        <v/>
      </c>
      <c r="P2388" s="192" t="str">
        <f t="shared" ref="P2388:P2451" si="1790">IF($E2388="092Л000","воз","")</f>
        <v/>
      </c>
      <c r="Q2388" s="300" t="str">
        <f t="shared" si="1750"/>
        <v/>
      </c>
      <c r="R2388" s="300" t="str">
        <f t="shared" si="1751"/>
        <v/>
      </c>
      <c r="S2388" s="300" t="str">
        <f t="shared" si="1752"/>
        <v/>
      </c>
      <c r="T2388" s="192" t="str">
        <f t="shared" si="1753"/>
        <v/>
      </c>
      <c r="U2388" s="303" t="str">
        <f t="shared" si="1754"/>
        <v/>
      </c>
      <c r="V2388" s="300" t="str">
        <f t="shared" si="1755"/>
        <v/>
      </c>
      <c r="W2388" s="192" t="str">
        <f t="shared" si="1756"/>
        <v/>
      </c>
      <c r="X2388" s="303" t="str">
        <f t="shared" si="1757"/>
        <v/>
      </c>
      <c r="Y2388" s="300" t="str">
        <f t="shared" si="1758"/>
        <v/>
      </c>
      <c r="Z2388" s="300" t="str">
        <f t="shared" si="1759"/>
        <v/>
      </c>
      <c r="AA2388" s="303" t="str">
        <f t="shared" si="1760"/>
        <v/>
      </c>
      <c r="AB2388" s="300" t="str">
        <f t="shared" si="1761"/>
        <v/>
      </c>
      <c r="AC2388" s="300" t="str">
        <f t="shared" si="1762"/>
        <v/>
      </c>
      <c r="AD2388" s="300" t="str">
        <f t="shared" si="1763"/>
        <v/>
      </c>
      <c r="AE2388" s="192" t="str">
        <f t="shared" si="1764"/>
        <v/>
      </c>
      <c r="AF2388" s="192" t="str">
        <f t="shared" si="1765"/>
        <v/>
      </c>
      <c r="AG2388" s="192"/>
      <c r="AJ2388" s="300" t="str">
        <f t="shared" si="1766"/>
        <v/>
      </c>
      <c r="AK2388" s="300" t="str">
        <f t="shared" si="1767"/>
        <v/>
      </c>
      <c r="AL2388" s="300" t="str">
        <f t="shared" si="1768"/>
        <v/>
      </c>
      <c r="AM2388" s="300" t="str">
        <f t="shared" si="1769"/>
        <v/>
      </c>
      <c r="AN2388" s="300" t="str">
        <f t="shared" si="1770"/>
        <v/>
      </c>
      <c r="AO2388" s="300" t="str">
        <f t="shared" si="1771"/>
        <v/>
      </c>
      <c r="AP2388" s="300" t="str">
        <f t="shared" si="1772"/>
        <v/>
      </c>
      <c r="AQ2388" s="300" t="str">
        <f t="shared" si="1773"/>
        <v/>
      </c>
      <c r="AR2388" s="306" t="str">
        <f t="shared" si="1774"/>
        <v/>
      </c>
      <c r="AS2388" s="300" t="str">
        <f t="shared" si="1775"/>
        <v/>
      </c>
      <c r="AT2388" s="300" t="str">
        <f t="shared" si="1776"/>
        <v/>
      </c>
      <c r="AU2388" s="192" t="str">
        <f t="shared" si="1777"/>
        <v>рбс</v>
      </c>
      <c r="AV2388" s="192" t="str">
        <f t="shared" si="1778"/>
        <v>рбс87504802общопл</v>
      </c>
      <c r="AW2388" s="191">
        <f t="shared" si="1779"/>
        <v>0</v>
      </c>
      <c r="AX2388" s="191">
        <f t="shared" si="1780"/>
        <v>0</v>
      </c>
      <c r="AY2388" s="191">
        <f t="shared" si="1781"/>
        <v>0</v>
      </c>
      <c r="AZ2388" s="191">
        <f t="shared" si="1782"/>
        <v>0</v>
      </c>
      <c r="BA2388" s="193">
        <f t="shared" si="1783"/>
        <v>1</v>
      </c>
      <c r="BB2388" s="193">
        <f t="shared" si="1784"/>
        <v>1</v>
      </c>
      <c r="BC2388" s="193">
        <f t="shared" si="1785"/>
        <v>1</v>
      </c>
      <c r="BD2388" s="191">
        <f t="shared" si="1745"/>
        <v>0</v>
      </c>
      <c r="BE2388" s="191">
        <f t="shared" si="1786"/>
        <v>0</v>
      </c>
      <c r="BF2388" s="210">
        <f t="shared" si="1787"/>
        <v>0</v>
      </c>
      <c r="BG2388" s="211">
        <f t="shared" si="1788"/>
        <v>0</v>
      </c>
      <c r="BH2388" s="289"/>
      <c r="BI2388" s="289"/>
      <c r="BL2388" s="233" t="str">
        <f t="shared" si="1789"/>
        <v/>
      </c>
    </row>
    <row r="2389" spans="1:64" ht="12" hidden="1" customHeight="1">
      <c r="A2389" s="333" t="s">
        <v>1456</v>
      </c>
      <c r="B2389" s="381" t="s">
        <v>327</v>
      </c>
      <c r="C2389" s="333" t="s">
        <v>807</v>
      </c>
      <c r="D2389" s="381" t="s">
        <v>317</v>
      </c>
      <c r="E2389" s="381" t="s">
        <v>1323</v>
      </c>
      <c r="F2389" s="381" t="s">
        <v>586</v>
      </c>
      <c r="G2389" s="381" t="s">
        <v>391</v>
      </c>
      <c r="H2389" s="100" t="s">
        <v>653</v>
      </c>
      <c r="I2389" s="381" t="s">
        <v>339</v>
      </c>
      <c r="J2389" s="382">
        <v>72000</v>
      </c>
      <c r="K2389" s="382">
        <v>2548.8000000000002</v>
      </c>
      <c r="L2389" s="191" t="str">
        <f t="shared" si="1748"/>
        <v>875048020702011007564024422110</v>
      </c>
      <c r="M2389" s="192">
        <f t="array" ref="M2389">IF(COUNT(SEARCH(Удалить_Роспись_КВСР,$B2389)*SEARCH(Удалить_Роспись_ПБС,$C2389)*SEARCH(Удалить_Роспись_КФСР, $D2389)*SEARCH(Удалить_Роспись_КЦСР,$E2389)*SEARCH(Удалить_Роспись_КВР,$F2389)*SEARCH(Удалить_Роспись_ЭК,$H2389)*SEARCH(Удалить_Роспись_КР,$I2389))&gt;0,0,1)</f>
        <v>0</v>
      </c>
      <c r="N2389" s="192">
        <v>0</v>
      </c>
      <c r="O2389" s="192" t="str">
        <f t="shared" si="1749"/>
        <v/>
      </c>
      <c r="P2389" s="192" t="str">
        <f t="shared" si="1790"/>
        <v/>
      </c>
      <c r="Q2389" s="300" t="str">
        <f t="shared" si="1750"/>
        <v/>
      </c>
      <c r="R2389" s="300" t="str">
        <f t="shared" si="1751"/>
        <v/>
      </c>
      <c r="S2389" s="300" t="str">
        <f t="shared" si="1752"/>
        <v/>
      </c>
      <c r="T2389" s="192" t="str">
        <f t="shared" si="1753"/>
        <v/>
      </c>
      <c r="U2389" s="303" t="str">
        <f t="shared" si="1754"/>
        <v/>
      </c>
      <c r="V2389" s="300" t="str">
        <f t="shared" si="1755"/>
        <v/>
      </c>
      <c r="W2389" s="192" t="str">
        <f t="shared" si="1756"/>
        <v/>
      </c>
      <c r="X2389" s="303" t="str">
        <f t="shared" si="1757"/>
        <v/>
      </c>
      <c r="Y2389" s="300" t="str">
        <f t="shared" si="1758"/>
        <v/>
      </c>
      <c r="Z2389" s="300" t="str">
        <f t="shared" si="1759"/>
        <v/>
      </c>
      <c r="AA2389" s="303" t="str">
        <f t="shared" si="1760"/>
        <v/>
      </c>
      <c r="AB2389" s="300" t="str">
        <f t="shared" si="1761"/>
        <v/>
      </c>
      <c r="AC2389" s="300" t="str">
        <f t="shared" si="1762"/>
        <v/>
      </c>
      <c r="AD2389" s="300" t="str">
        <f t="shared" si="1763"/>
        <v/>
      </c>
      <c r="AE2389" s="192" t="str">
        <f t="shared" si="1764"/>
        <v/>
      </c>
      <c r="AF2389" s="192" t="str">
        <f t="shared" si="1765"/>
        <v/>
      </c>
      <c r="AG2389" s="192"/>
      <c r="AJ2389" s="300" t="str">
        <f t="shared" si="1766"/>
        <v/>
      </c>
      <c r="AK2389" s="300" t="str">
        <f t="shared" si="1767"/>
        <v/>
      </c>
      <c r="AL2389" s="300" t="str">
        <f t="shared" si="1768"/>
        <v/>
      </c>
      <c r="AM2389" s="300" t="str">
        <f t="shared" si="1769"/>
        <v/>
      </c>
      <c r="AN2389" s="300" t="str">
        <f t="shared" si="1770"/>
        <v/>
      </c>
      <c r="AO2389" s="300" t="str">
        <f t="shared" si="1771"/>
        <v/>
      </c>
      <c r="AP2389" s="300" t="str">
        <f t="shared" si="1772"/>
        <v/>
      </c>
      <c r="AQ2389" s="300" t="str">
        <f t="shared" si="1773"/>
        <v/>
      </c>
      <c r="AR2389" s="306" t="str">
        <f t="shared" si="1774"/>
        <v/>
      </c>
      <c r="AS2389" s="300" t="str">
        <f t="shared" si="1775"/>
        <v/>
      </c>
      <c r="AT2389" s="300" t="str">
        <f t="shared" si="1776"/>
        <v/>
      </c>
      <c r="AU2389" s="192" t="str">
        <f t="shared" si="1777"/>
        <v>рбс</v>
      </c>
      <c r="AV2389" s="192" t="str">
        <f t="shared" si="1778"/>
        <v>рбс87504802общпро</v>
      </c>
      <c r="AW2389" s="191">
        <f t="shared" si="1779"/>
        <v>0</v>
      </c>
      <c r="AX2389" s="191">
        <f t="shared" si="1780"/>
        <v>0</v>
      </c>
      <c r="AY2389" s="191">
        <f t="shared" si="1781"/>
        <v>0</v>
      </c>
      <c r="AZ2389" s="191">
        <f t="shared" si="1782"/>
        <v>0</v>
      </c>
      <c r="BA2389" s="193">
        <f t="shared" si="1783"/>
        <v>1</v>
      </c>
      <c r="BB2389" s="193">
        <f t="shared" si="1784"/>
        <v>1</v>
      </c>
      <c r="BC2389" s="193">
        <f t="shared" si="1785"/>
        <v>1</v>
      </c>
      <c r="BD2389" s="191">
        <f t="shared" si="1745"/>
        <v>0</v>
      </c>
      <c r="BE2389" s="191">
        <f t="shared" si="1786"/>
        <v>0</v>
      </c>
      <c r="BF2389" s="210">
        <f t="shared" si="1787"/>
        <v>0</v>
      </c>
      <c r="BG2389" s="211">
        <f t="shared" si="1788"/>
        <v>0</v>
      </c>
      <c r="BH2389" s="289"/>
      <c r="BI2389" s="289"/>
      <c r="BL2389" s="233" t="str">
        <f t="shared" si="1789"/>
        <v/>
      </c>
    </row>
    <row r="2390" spans="1:64" ht="12" hidden="1" customHeight="1">
      <c r="A2390" s="333" t="s">
        <v>1456</v>
      </c>
      <c r="B2390" s="381" t="s">
        <v>327</v>
      </c>
      <c r="C2390" s="333" t="s">
        <v>807</v>
      </c>
      <c r="D2390" s="381" t="s">
        <v>317</v>
      </c>
      <c r="E2390" s="381" t="s">
        <v>1323</v>
      </c>
      <c r="F2390" s="381" t="s">
        <v>586</v>
      </c>
      <c r="G2390" s="381" t="s">
        <v>394</v>
      </c>
      <c r="H2390" s="100" t="s">
        <v>653</v>
      </c>
      <c r="I2390" s="381" t="s">
        <v>339</v>
      </c>
      <c r="J2390" s="382">
        <v>38200</v>
      </c>
      <c r="K2390" s="382">
        <v>38200</v>
      </c>
      <c r="L2390" s="191" t="str">
        <f t="shared" si="1748"/>
        <v>875048020702011007564024422510</v>
      </c>
      <c r="M2390" s="192">
        <f t="array" ref="M2390">IF(COUNT(SEARCH(Удалить_Роспись_КВСР,$B2390)*SEARCH(Удалить_Роспись_ПБС,$C2390)*SEARCH(Удалить_Роспись_КФСР, $D2390)*SEARCH(Удалить_Роспись_КЦСР,$E2390)*SEARCH(Удалить_Роспись_КВР,$F2390)*SEARCH(Удалить_Роспись_ЭК,$H2390)*SEARCH(Удалить_Роспись_КР,$I2390))&gt;0,0,1)</f>
        <v>0</v>
      </c>
      <c r="N2390" s="192">
        <v>0</v>
      </c>
      <c r="O2390" s="192" t="str">
        <f t="shared" si="1749"/>
        <v/>
      </c>
      <c r="P2390" s="192" t="str">
        <f t="shared" si="1790"/>
        <v/>
      </c>
      <c r="Q2390" s="300" t="str">
        <f t="shared" si="1750"/>
        <v/>
      </c>
      <c r="R2390" s="300" t="str">
        <f t="shared" si="1751"/>
        <v/>
      </c>
      <c r="S2390" s="300" t="str">
        <f t="shared" si="1752"/>
        <v/>
      </c>
      <c r="T2390" s="192" t="str">
        <f t="shared" si="1753"/>
        <v/>
      </c>
      <c r="U2390" s="303" t="str">
        <f t="shared" si="1754"/>
        <v/>
      </c>
      <c r="V2390" s="300" t="str">
        <f t="shared" si="1755"/>
        <v/>
      </c>
      <c r="W2390" s="192" t="str">
        <f t="shared" si="1756"/>
        <v/>
      </c>
      <c r="X2390" s="303" t="str">
        <f t="shared" si="1757"/>
        <v/>
      </c>
      <c r="Y2390" s="300" t="str">
        <f t="shared" si="1758"/>
        <v/>
      </c>
      <c r="Z2390" s="300" t="str">
        <f t="shared" si="1759"/>
        <v/>
      </c>
      <c r="AA2390" s="303" t="str">
        <f t="shared" si="1760"/>
        <v/>
      </c>
      <c r="AB2390" s="300" t="str">
        <f t="shared" si="1761"/>
        <v/>
      </c>
      <c r="AC2390" s="300" t="str">
        <f t="shared" si="1762"/>
        <v/>
      </c>
      <c r="AD2390" s="300" t="str">
        <f t="shared" si="1763"/>
        <v/>
      </c>
      <c r="AE2390" s="192" t="str">
        <f t="shared" si="1764"/>
        <v/>
      </c>
      <c r="AF2390" s="192" t="str">
        <f t="shared" si="1765"/>
        <v/>
      </c>
      <c r="AG2390" s="192"/>
      <c r="AJ2390" s="300" t="str">
        <f t="shared" si="1766"/>
        <v/>
      </c>
      <c r="AK2390" s="300" t="str">
        <f t="shared" si="1767"/>
        <v/>
      </c>
      <c r="AL2390" s="300" t="str">
        <f t="shared" si="1768"/>
        <v/>
      </c>
      <c r="AM2390" s="300" t="str">
        <f t="shared" si="1769"/>
        <v/>
      </c>
      <c r="AN2390" s="300" t="str">
        <f t="shared" si="1770"/>
        <v/>
      </c>
      <c r="AO2390" s="300" t="str">
        <f t="shared" si="1771"/>
        <v/>
      </c>
      <c r="AP2390" s="300" t="str">
        <f t="shared" si="1772"/>
        <v/>
      </c>
      <c r="AQ2390" s="300" t="str">
        <f t="shared" si="1773"/>
        <v/>
      </c>
      <c r="AR2390" s="306" t="str">
        <f t="shared" si="1774"/>
        <v/>
      </c>
      <c r="AS2390" s="300" t="str">
        <f t="shared" si="1775"/>
        <v/>
      </c>
      <c r="AT2390" s="300" t="str">
        <f t="shared" si="1776"/>
        <v/>
      </c>
      <c r="AU2390" s="192" t="str">
        <f t="shared" si="1777"/>
        <v>рбс</v>
      </c>
      <c r="AV2390" s="192" t="str">
        <f t="shared" si="1778"/>
        <v>рбс87504802общпро</v>
      </c>
      <c r="AW2390" s="191">
        <f t="shared" si="1779"/>
        <v>0</v>
      </c>
      <c r="AX2390" s="191">
        <f t="shared" si="1780"/>
        <v>0</v>
      </c>
      <c r="AY2390" s="191">
        <f t="shared" si="1781"/>
        <v>0</v>
      </c>
      <c r="AZ2390" s="191">
        <f t="shared" si="1782"/>
        <v>0</v>
      </c>
      <c r="BA2390" s="193">
        <f t="shared" si="1783"/>
        <v>1</v>
      </c>
      <c r="BB2390" s="193">
        <f t="shared" si="1784"/>
        <v>1</v>
      </c>
      <c r="BC2390" s="193">
        <f t="shared" si="1785"/>
        <v>1</v>
      </c>
      <c r="BD2390" s="191">
        <f t="shared" si="1745"/>
        <v>0</v>
      </c>
      <c r="BE2390" s="191">
        <f t="shared" si="1786"/>
        <v>0</v>
      </c>
      <c r="BF2390" s="210">
        <f t="shared" si="1787"/>
        <v>0</v>
      </c>
      <c r="BG2390" s="211">
        <f t="shared" si="1788"/>
        <v>0</v>
      </c>
      <c r="BH2390" s="289"/>
      <c r="BI2390" s="289"/>
      <c r="BL2390" s="233" t="str">
        <f t="shared" si="1789"/>
        <v/>
      </c>
    </row>
    <row r="2391" spans="1:64" ht="12" hidden="1" customHeight="1">
      <c r="A2391" s="333" t="s">
        <v>1456</v>
      </c>
      <c r="B2391" s="381" t="s">
        <v>327</v>
      </c>
      <c r="C2391" s="333" t="s">
        <v>807</v>
      </c>
      <c r="D2391" s="381" t="s">
        <v>317</v>
      </c>
      <c r="E2391" s="381" t="s">
        <v>1323</v>
      </c>
      <c r="F2391" s="381" t="s">
        <v>586</v>
      </c>
      <c r="G2391" s="381" t="s">
        <v>389</v>
      </c>
      <c r="H2391" s="100" t="s">
        <v>653</v>
      </c>
      <c r="I2391" s="381" t="s">
        <v>339</v>
      </c>
      <c r="J2391" s="382">
        <v>129440</v>
      </c>
      <c r="K2391" s="382">
        <v>60106.61</v>
      </c>
      <c r="L2391" s="191" t="str">
        <f t="shared" si="1748"/>
        <v>875048020702011007564024422610</v>
      </c>
      <c r="M2391" s="192">
        <f t="array" ref="M2391">IF(COUNT(SEARCH(Удалить_Роспись_КВСР,$B2391)*SEARCH(Удалить_Роспись_ПБС,$C2391)*SEARCH(Удалить_Роспись_КФСР, $D2391)*SEARCH(Удалить_Роспись_КЦСР,$E2391)*SEARCH(Удалить_Роспись_КВР,$F2391)*SEARCH(Удалить_Роспись_ЭК,$H2391)*SEARCH(Удалить_Роспись_КР,$I2391))&gt;0,0,1)</f>
        <v>0</v>
      </c>
      <c r="N2391" s="192">
        <v>0</v>
      </c>
      <c r="O2391" s="192" t="str">
        <f t="shared" si="1749"/>
        <v/>
      </c>
      <c r="P2391" s="192" t="str">
        <f t="shared" si="1790"/>
        <v/>
      </c>
      <c r="Q2391" s="300" t="str">
        <f t="shared" si="1750"/>
        <v/>
      </c>
      <c r="R2391" s="300" t="str">
        <f t="shared" si="1751"/>
        <v/>
      </c>
      <c r="S2391" s="300" t="str">
        <f t="shared" si="1752"/>
        <v/>
      </c>
      <c r="T2391" s="192" t="str">
        <f t="shared" si="1753"/>
        <v/>
      </c>
      <c r="U2391" s="303" t="str">
        <f t="shared" si="1754"/>
        <v/>
      </c>
      <c r="V2391" s="300" t="str">
        <f t="shared" si="1755"/>
        <v/>
      </c>
      <c r="W2391" s="192" t="str">
        <f t="shared" si="1756"/>
        <v/>
      </c>
      <c r="X2391" s="303" t="str">
        <f t="shared" si="1757"/>
        <v/>
      </c>
      <c r="Y2391" s="300" t="str">
        <f t="shared" si="1758"/>
        <v/>
      </c>
      <c r="Z2391" s="300" t="str">
        <f t="shared" si="1759"/>
        <v/>
      </c>
      <c r="AA2391" s="303" t="str">
        <f t="shared" si="1760"/>
        <v/>
      </c>
      <c r="AB2391" s="300" t="str">
        <f t="shared" si="1761"/>
        <v/>
      </c>
      <c r="AC2391" s="300" t="str">
        <f t="shared" si="1762"/>
        <v/>
      </c>
      <c r="AD2391" s="300" t="str">
        <f t="shared" si="1763"/>
        <v/>
      </c>
      <c r="AE2391" s="192" t="str">
        <f t="shared" si="1764"/>
        <v/>
      </c>
      <c r="AF2391" s="192" t="str">
        <f t="shared" si="1765"/>
        <v/>
      </c>
      <c r="AG2391" s="192"/>
      <c r="AJ2391" s="300" t="str">
        <f t="shared" si="1766"/>
        <v/>
      </c>
      <c r="AK2391" s="300" t="str">
        <f t="shared" si="1767"/>
        <v/>
      </c>
      <c r="AL2391" s="300" t="str">
        <f t="shared" si="1768"/>
        <v/>
      </c>
      <c r="AM2391" s="300" t="str">
        <f t="shared" si="1769"/>
        <v/>
      </c>
      <c r="AN2391" s="300" t="str">
        <f t="shared" si="1770"/>
        <v/>
      </c>
      <c r="AO2391" s="300" t="str">
        <f t="shared" si="1771"/>
        <v/>
      </c>
      <c r="AP2391" s="300" t="str">
        <f t="shared" si="1772"/>
        <v/>
      </c>
      <c r="AQ2391" s="300" t="str">
        <f t="shared" si="1773"/>
        <v/>
      </c>
      <c r="AR2391" s="306" t="str">
        <f t="shared" si="1774"/>
        <v/>
      </c>
      <c r="AS2391" s="300" t="str">
        <f t="shared" si="1775"/>
        <v/>
      </c>
      <c r="AT2391" s="300" t="str">
        <f t="shared" si="1776"/>
        <v/>
      </c>
      <c r="AU2391" s="192" t="str">
        <f t="shared" si="1777"/>
        <v>рбс</v>
      </c>
      <c r="AV2391" s="192" t="str">
        <f t="shared" si="1778"/>
        <v>рбс87504802общпро</v>
      </c>
      <c r="AW2391" s="191">
        <f t="shared" si="1779"/>
        <v>0</v>
      </c>
      <c r="AX2391" s="191">
        <f t="shared" si="1780"/>
        <v>0</v>
      </c>
      <c r="AY2391" s="191">
        <f t="shared" si="1781"/>
        <v>0</v>
      </c>
      <c r="AZ2391" s="191">
        <f t="shared" si="1782"/>
        <v>0</v>
      </c>
      <c r="BA2391" s="193">
        <f t="shared" si="1783"/>
        <v>1</v>
      </c>
      <c r="BB2391" s="193">
        <f t="shared" si="1784"/>
        <v>1</v>
      </c>
      <c r="BC2391" s="193">
        <f t="shared" si="1785"/>
        <v>1</v>
      </c>
      <c r="BD2391" s="191">
        <f t="shared" si="1745"/>
        <v>0</v>
      </c>
      <c r="BE2391" s="191">
        <f t="shared" si="1786"/>
        <v>0</v>
      </c>
      <c r="BF2391" s="210">
        <f t="shared" si="1787"/>
        <v>0</v>
      </c>
      <c r="BG2391" s="211">
        <f t="shared" si="1788"/>
        <v>0</v>
      </c>
      <c r="BH2391" s="289"/>
      <c r="BI2391" s="289"/>
      <c r="BL2391" s="233" t="str">
        <f t="shared" si="1789"/>
        <v/>
      </c>
    </row>
    <row r="2392" spans="1:64" ht="12" hidden="1" customHeight="1">
      <c r="A2392" s="333" t="s">
        <v>1456</v>
      </c>
      <c r="B2392" s="381" t="s">
        <v>327</v>
      </c>
      <c r="C2392" s="333" t="s">
        <v>807</v>
      </c>
      <c r="D2392" s="381" t="s">
        <v>317</v>
      </c>
      <c r="E2392" s="381" t="s">
        <v>1323</v>
      </c>
      <c r="F2392" s="381" t="s">
        <v>586</v>
      </c>
      <c r="G2392" s="381" t="s">
        <v>395</v>
      </c>
      <c r="H2392" s="100" t="s">
        <v>653</v>
      </c>
      <c r="I2392" s="381" t="s">
        <v>339</v>
      </c>
      <c r="J2392" s="382">
        <v>10470</v>
      </c>
      <c r="K2392" s="382">
        <v>10470</v>
      </c>
      <c r="L2392" s="191" t="str">
        <f t="shared" si="1748"/>
        <v>875048020702011007564024429010</v>
      </c>
      <c r="M2392" s="192">
        <f t="array" ref="M2392">IF(COUNT(SEARCH(Удалить_Роспись_КВСР,$B2392)*SEARCH(Удалить_Роспись_ПБС,$C2392)*SEARCH(Удалить_Роспись_КФСР, $D2392)*SEARCH(Удалить_Роспись_КЦСР,$E2392)*SEARCH(Удалить_Роспись_КВР,$F2392)*SEARCH(Удалить_Роспись_ЭК,$H2392)*SEARCH(Удалить_Роспись_КР,$I2392))&gt;0,0,1)</f>
        <v>0</v>
      </c>
      <c r="N2392" s="192">
        <v>0</v>
      </c>
      <c r="O2392" s="192" t="str">
        <f t="shared" si="1749"/>
        <v/>
      </c>
      <c r="P2392" s="192" t="str">
        <f t="shared" si="1790"/>
        <v/>
      </c>
      <c r="Q2392" s="300" t="str">
        <f t="shared" si="1750"/>
        <v/>
      </c>
      <c r="R2392" s="300" t="str">
        <f t="shared" si="1751"/>
        <v/>
      </c>
      <c r="S2392" s="300" t="str">
        <f t="shared" si="1752"/>
        <v/>
      </c>
      <c r="T2392" s="192" t="str">
        <f t="shared" si="1753"/>
        <v/>
      </c>
      <c r="U2392" s="303" t="str">
        <f t="shared" si="1754"/>
        <v/>
      </c>
      <c r="V2392" s="300" t="str">
        <f t="shared" si="1755"/>
        <v/>
      </c>
      <c r="W2392" s="192" t="str">
        <f t="shared" si="1756"/>
        <v/>
      </c>
      <c r="X2392" s="303" t="str">
        <f t="shared" si="1757"/>
        <v/>
      </c>
      <c r="Y2392" s="300" t="str">
        <f t="shared" si="1758"/>
        <v/>
      </c>
      <c r="Z2392" s="300" t="str">
        <f t="shared" si="1759"/>
        <v/>
      </c>
      <c r="AA2392" s="303" t="str">
        <f t="shared" si="1760"/>
        <v/>
      </c>
      <c r="AB2392" s="300" t="str">
        <f t="shared" si="1761"/>
        <v/>
      </c>
      <c r="AC2392" s="300" t="str">
        <f t="shared" si="1762"/>
        <v/>
      </c>
      <c r="AD2392" s="300" t="str">
        <f t="shared" si="1763"/>
        <v/>
      </c>
      <c r="AE2392" s="192" t="str">
        <f t="shared" si="1764"/>
        <v/>
      </c>
      <c r="AF2392" s="192" t="str">
        <f t="shared" si="1765"/>
        <v/>
      </c>
      <c r="AG2392" s="192"/>
      <c r="AJ2392" s="300" t="str">
        <f t="shared" si="1766"/>
        <v/>
      </c>
      <c r="AK2392" s="300" t="str">
        <f t="shared" si="1767"/>
        <v/>
      </c>
      <c r="AL2392" s="300" t="str">
        <f t="shared" si="1768"/>
        <v/>
      </c>
      <c r="AM2392" s="300" t="str">
        <f t="shared" si="1769"/>
        <v/>
      </c>
      <c r="AN2392" s="300" t="str">
        <f t="shared" si="1770"/>
        <v/>
      </c>
      <c r="AO2392" s="300" t="str">
        <f t="shared" si="1771"/>
        <v/>
      </c>
      <c r="AP2392" s="300" t="str">
        <f t="shared" si="1772"/>
        <v/>
      </c>
      <c r="AQ2392" s="300" t="str">
        <f t="shared" si="1773"/>
        <v/>
      </c>
      <c r="AR2392" s="306" t="str">
        <f t="shared" si="1774"/>
        <v/>
      </c>
      <c r="AS2392" s="300" t="str">
        <f t="shared" si="1775"/>
        <v/>
      </c>
      <c r="AT2392" s="300" t="str">
        <f t="shared" si="1776"/>
        <v/>
      </c>
      <c r="AU2392" s="192" t="str">
        <f t="shared" si="1777"/>
        <v>рбс</v>
      </c>
      <c r="AV2392" s="192" t="str">
        <f t="shared" si="1778"/>
        <v>рбс87504802общпро</v>
      </c>
      <c r="AW2392" s="191">
        <f t="shared" si="1779"/>
        <v>0</v>
      </c>
      <c r="AX2392" s="191">
        <f t="shared" si="1780"/>
        <v>0</v>
      </c>
      <c r="AY2392" s="191">
        <f t="shared" si="1781"/>
        <v>0</v>
      </c>
      <c r="AZ2392" s="191">
        <f t="shared" si="1782"/>
        <v>0</v>
      </c>
      <c r="BA2392" s="193">
        <f t="shared" si="1783"/>
        <v>1</v>
      </c>
      <c r="BB2392" s="193">
        <f t="shared" si="1784"/>
        <v>1</v>
      </c>
      <c r="BC2392" s="193">
        <f t="shared" si="1785"/>
        <v>1</v>
      </c>
      <c r="BD2392" s="191">
        <f t="shared" si="1745"/>
        <v>0</v>
      </c>
      <c r="BE2392" s="191">
        <f t="shared" si="1786"/>
        <v>0</v>
      </c>
      <c r="BF2392" s="210">
        <f t="shared" si="1787"/>
        <v>0</v>
      </c>
      <c r="BG2392" s="211">
        <f t="shared" si="1788"/>
        <v>0</v>
      </c>
      <c r="BH2392" s="289"/>
      <c r="BI2392" s="289"/>
      <c r="BL2392" s="233" t="str">
        <f t="shared" si="1789"/>
        <v/>
      </c>
    </row>
    <row r="2393" spans="1:64" ht="12" hidden="1" customHeight="1">
      <c r="A2393" s="333" t="s">
        <v>1456</v>
      </c>
      <c r="B2393" s="381" t="s">
        <v>327</v>
      </c>
      <c r="C2393" s="333" t="s">
        <v>807</v>
      </c>
      <c r="D2393" s="381" t="s">
        <v>317</v>
      </c>
      <c r="E2393" s="381" t="s">
        <v>1323</v>
      </c>
      <c r="F2393" s="381" t="s">
        <v>586</v>
      </c>
      <c r="G2393" s="381" t="s">
        <v>407</v>
      </c>
      <c r="H2393" s="100" t="s">
        <v>653</v>
      </c>
      <c r="I2393" s="381" t="s">
        <v>339</v>
      </c>
      <c r="J2393" s="382">
        <v>887262.59</v>
      </c>
      <c r="K2393" s="382">
        <v>667670.71</v>
      </c>
      <c r="L2393" s="191" t="str">
        <f t="shared" si="1748"/>
        <v>875048020702011007564024431010</v>
      </c>
      <c r="M2393" s="192">
        <f t="array" ref="M2393">IF(COUNT(SEARCH(Удалить_Роспись_КВСР,$B2393)*SEARCH(Удалить_Роспись_ПБС,$C2393)*SEARCH(Удалить_Роспись_КФСР, $D2393)*SEARCH(Удалить_Роспись_КЦСР,$E2393)*SEARCH(Удалить_Роспись_КВР,$F2393)*SEARCH(Удалить_Роспись_ЭК,$H2393)*SEARCH(Удалить_Роспись_КР,$I2393))&gt;0,0,1)</f>
        <v>0</v>
      </c>
      <c r="N2393" s="192">
        <v>0</v>
      </c>
      <c r="O2393" s="192" t="str">
        <f t="shared" si="1749"/>
        <v/>
      </c>
      <c r="P2393" s="192" t="str">
        <f t="shared" si="1790"/>
        <v/>
      </c>
      <c r="Q2393" s="300" t="str">
        <f t="shared" si="1750"/>
        <v/>
      </c>
      <c r="R2393" s="300" t="str">
        <f t="shared" si="1751"/>
        <v/>
      </c>
      <c r="S2393" s="300" t="str">
        <f t="shared" si="1752"/>
        <v/>
      </c>
      <c r="T2393" s="192" t="str">
        <f t="shared" si="1753"/>
        <v/>
      </c>
      <c r="U2393" s="303" t="str">
        <f t="shared" si="1754"/>
        <v/>
      </c>
      <c r="V2393" s="300" t="str">
        <f t="shared" si="1755"/>
        <v/>
      </c>
      <c r="W2393" s="192" t="str">
        <f t="shared" si="1756"/>
        <v/>
      </c>
      <c r="X2393" s="303" t="str">
        <f t="shared" si="1757"/>
        <v/>
      </c>
      <c r="Y2393" s="300" t="str">
        <f t="shared" si="1758"/>
        <v/>
      </c>
      <c r="Z2393" s="300" t="str">
        <f t="shared" si="1759"/>
        <v/>
      </c>
      <c r="AA2393" s="303" t="str">
        <f t="shared" si="1760"/>
        <v/>
      </c>
      <c r="AB2393" s="300" t="str">
        <f t="shared" si="1761"/>
        <v/>
      </c>
      <c r="AC2393" s="300" t="str">
        <f t="shared" si="1762"/>
        <v/>
      </c>
      <c r="AD2393" s="300" t="str">
        <f t="shared" si="1763"/>
        <v/>
      </c>
      <c r="AE2393" s="192" t="str">
        <f t="shared" si="1764"/>
        <v/>
      </c>
      <c r="AF2393" s="192" t="str">
        <f t="shared" si="1765"/>
        <v/>
      </c>
      <c r="AG2393" s="192"/>
      <c r="AJ2393" s="300" t="str">
        <f t="shared" si="1766"/>
        <v/>
      </c>
      <c r="AK2393" s="300" t="str">
        <f t="shared" si="1767"/>
        <v/>
      </c>
      <c r="AL2393" s="300" t="str">
        <f t="shared" si="1768"/>
        <v/>
      </c>
      <c r="AM2393" s="300" t="str">
        <f t="shared" si="1769"/>
        <v/>
      </c>
      <c r="AN2393" s="300" t="str">
        <f t="shared" si="1770"/>
        <v/>
      </c>
      <c r="AO2393" s="300" t="str">
        <f t="shared" si="1771"/>
        <v/>
      </c>
      <c r="AP2393" s="300" t="str">
        <f t="shared" si="1772"/>
        <v/>
      </c>
      <c r="AQ2393" s="300" t="str">
        <f t="shared" si="1773"/>
        <v/>
      </c>
      <c r="AR2393" s="306" t="str">
        <f t="shared" si="1774"/>
        <v/>
      </c>
      <c r="AS2393" s="300" t="str">
        <f t="shared" si="1775"/>
        <v/>
      </c>
      <c r="AT2393" s="300" t="str">
        <f t="shared" si="1776"/>
        <v/>
      </c>
      <c r="AU2393" s="192" t="str">
        <f t="shared" si="1777"/>
        <v>рбс</v>
      </c>
      <c r="AV2393" s="192" t="str">
        <f t="shared" si="1778"/>
        <v>рбс87504802общосн</v>
      </c>
      <c r="AW2393" s="191">
        <f t="shared" si="1779"/>
        <v>0</v>
      </c>
      <c r="AX2393" s="191">
        <f t="shared" si="1780"/>
        <v>0</v>
      </c>
      <c r="AY2393" s="191">
        <f t="shared" si="1781"/>
        <v>0</v>
      </c>
      <c r="AZ2393" s="191">
        <f t="shared" si="1782"/>
        <v>0</v>
      </c>
      <c r="BA2393" s="193">
        <f t="shared" si="1783"/>
        <v>1</v>
      </c>
      <c r="BB2393" s="193">
        <f t="shared" si="1784"/>
        <v>1</v>
      </c>
      <c r="BC2393" s="193">
        <f t="shared" si="1785"/>
        <v>1</v>
      </c>
      <c r="BD2393" s="191">
        <f t="shared" si="1745"/>
        <v>0</v>
      </c>
      <c r="BE2393" s="191">
        <f t="shared" si="1786"/>
        <v>0</v>
      </c>
      <c r="BF2393" s="210">
        <f t="shared" si="1787"/>
        <v>0</v>
      </c>
      <c r="BG2393" s="211">
        <f t="shared" si="1788"/>
        <v>0</v>
      </c>
      <c r="BH2393" s="289"/>
      <c r="BI2393" s="289"/>
      <c r="BL2393" s="233" t="str">
        <f t="shared" si="1789"/>
        <v/>
      </c>
    </row>
    <row r="2394" spans="1:64" ht="12" hidden="1" customHeight="1">
      <c r="A2394" s="333" t="s">
        <v>1456</v>
      </c>
      <c r="B2394" s="381" t="s">
        <v>327</v>
      </c>
      <c r="C2394" s="333" t="s">
        <v>807</v>
      </c>
      <c r="D2394" s="381" t="s">
        <v>317</v>
      </c>
      <c r="E2394" s="381" t="s">
        <v>1323</v>
      </c>
      <c r="F2394" s="381" t="s">
        <v>586</v>
      </c>
      <c r="G2394" s="381" t="s">
        <v>397</v>
      </c>
      <c r="H2394" s="100" t="s">
        <v>653</v>
      </c>
      <c r="I2394" s="381" t="s">
        <v>339</v>
      </c>
      <c r="J2394" s="382">
        <v>114936</v>
      </c>
      <c r="K2394" s="382">
        <v>61043</v>
      </c>
      <c r="L2394" s="191" t="str">
        <f t="shared" si="1748"/>
        <v>875048020702011007564024434010</v>
      </c>
      <c r="M2394" s="192">
        <f t="array" ref="M2394">IF(COUNT(SEARCH(Удалить_Роспись_КВСР,$B2394)*SEARCH(Удалить_Роспись_ПБС,$C2394)*SEARCH(Удалить_Роспись_КФСР, $D2394)*SEARCH(Удалить_Роспись_КЦСР,$E2394)*SEARCH(Удалить_Роспись_КВР,$F2394)*SEARCH(Удалить_Роспись_ЭК,$H2394)*SEARCH(Удалить_Роспись_КР,$I2394))&gt;0,0,1)</f>
        <v>0</v>
      </c>
      <c r="N2394" s="192">
        <v>0</v>
      </c>
      <c r="O2394" s="192" t="str">
        <f t="shared" si="1749"/>
        <v/>
      </c>
      <c r="P2394" s="192" t="str">
        <f t="shared" si="1790"/>
        <v/>
      </c>
      <c r="Q2394" s="300" t="str">
        <f t="shared" si="1750"/>
        <v/>
      </c>
      <c r="R2394" s="300" t="str">
        <f t="shared" si="1751"/>
        <v/>
      </c>
      <c r="S2394" s="300" t="str">
        <f t="shared" si="1752"/>
        <v/>
      </c>
      <c r="T2394" s="192" t="str">
        <f t="shared" si="1753"/>
        <v/>
      </c>
      <c r="U2394" s="303" t="str">
        <f t="shared" si="1754"/>
        <v/>
      </c>
      <c r="V2394" s="300" t="str">
        <f t="shared" si="1755"/>
        <v/>
      </c>
      <c r="W2394" s="192" t="str">
        <f t="shared" si="1756"/>
        <v/>
      </c>
      <c r="X2394" s="303" t="str">
        <f t="shared" si="1757"/>
        <v/>
      </c>
      <c r="Y2394" s="300" t="str">
        <f t="shared" si="1758"/>
        <v/>
      </c>
      <c r="Z2394" s="300" t="str">
        <f t="shared" si="1759"/>
        <v/>
      </c>
      <c r="AA2394" s="303" t="str">
        <f t="shared" si="1760"/>
        <v/>
      </c>
      <c r="AB2394" s="300" t="str">
        <f t="shared" si="1761"/>
        <v/>
      </c>
      <c r="AC2394" s="300" t="str">
        <f t="shared" si="1762"/>
        <v/>
      </c>
      <c r="AD2394" s="300" t="str">
        <f t="shared" si="1763"/>
        <v/>
      </c>
      <c r="AE2394" s="192" t="str">
        <f t="shared" si="1764"/>
        <v/>
      </c>
      <c r="AF2394" s="192" t="str">
        <f t="shared" si="1765"/>
        <v/>
      </c>
      <c r="AG2394" s="192"/>
      <c r="AJ2394" s="300" t="str">
        <f t="shared" si="1766"/>
        <v/>
      </c>
      <c r="AK2394" s="300" t="str">
        <f t="shared" si="1767"/>
        <v/>
      </c>
      <c r="AL2394" s="300" t="str">
        <f t="shared" si="1768"/>
        <v/>
      </c>
      <c r="AM2394" s="300" t="str">
        <f t="shared" si="1769"/>
        <v/>
      </c>
      <c r="AN2394" s="300" t="str">
        <f t="shared" si="1770"/>
        <v/>
      </c>
      <c r="AO2394" s="300" t="str">
        <f t="shared" si="1771"/>
        <v/>
      </c>
      <c r="AP2394" s="300" t="str">
        <f t="shared" si="1772"/>
        <v/>
      </c>
      <c r="AQ2394" s="300" t="str">
        <f t="shared" si="1773"/>
        <v/>
      </c>
      <c r="AR2394" s="306" t="str">
        <f t="shared" si="1774"/>
        <v/>
      </c>
      <c r="AS2394" s="300" t="str">
        <f t="shared" si="1775"/>
        <v/>
      </c>
      <c r="AT2394" s="300" t="str">
        <f t="shared" si="1776"/>
        <v/>
      </c>
      <c r="AU2394" s="192" t="str">
        <f t="shared" si="1777"/>
        <v>рбс</v>
      </c>
      <c r="AV2394" s="192" t="str">
        <f t="shared" si="1778"/>
        <v>рбс87504802общпро</v>
      </c>
      <c r="AW2394" s="191">
        <f t="shared" si="1779"/>
        <v>0</v>
      </c>
      <c r="AX2394" s="191">
        <f t="shared" si="1780"/>
        <v>0</v>
      </c>
      <c r="AY2394" s="191">
        <f t="shared" si="1781"/>
        <v>0</v>
      </c>
      <c r="AZ2394" s="191">
        <f t="shared" si="1782"/>
        <v>0</v>
      </c>
      <c r="BA2394" s="193">
        <f t="shared" si="1783"/>
        <v>1</v>
      </c>
      <c r="BB2394" s="193">
        <f t="shared" si="1784"/>
        <v>1</v>
      </c>
      <c r="BC2394" s="193">
        <f t="shared" si="1785"/>
        <v>1</v>
      </c>
      <c r="BD2394" s="191">
        <f t="shared" si="1745"/>
        <v>0</v>
      </c>
      <c r="BE2394" s="191">
        <f t="shared" si="1786"/>
        <v>0</v>
      </c>
      <c r="BF2394" s="210">
        <f t="shared" si="1787"/>
        <v>0</v>
      </c>
      <c r="BG2394" s="211">
        <f t="shared" si="1788"/>
        <v>0</v>
      </c>
      <c r="BH2394" s="289"/>
      <c r="BI2394" s="289"/>
      <c r="BL2394" s="233" t="str">
        <f t="shared" si="1789"/>
        <v/>
      </c>
    </row>
    <row r="2395" spans="1:64" ht="12" hidden="1" customHeight="1">
      <c r="A2395" s="333" t="s">
        <v>1456</v>
      </c>
      <c r="B2395" s="381" t="s">
        <v>327</v>
      </c>
      <c r="C2395" s="333" t="s">
        <v>807</v>
      </c>
      <c r="D2395" s="381" t="s">
        <v>317</v>
      </c>
      <c r="E2395" s="381" t="s">
        <v>1323</v>
      </c>
      <c r="F2395" s="381" t="s">
        <v>609</v>
      </c>
      <c r="G2395" s="381" t="s">
        <v>395</v>
      </c>
      <c r="H2395" s="100" t="s">
        <v>653</v>
      </c>
      <c r="I2395" s="381" t="s">
        <v>339</v>
      </c>
      <c r="J2395" s="382">
        <v>1228.4000000000001</v>
      </c>
      <c r="K2395" s="382">
        <v>1228.4000000000001</v>
      </c>
      <c r="L2395" s="191" t="str">
        <f t="shared" si="1748"/>
        <v>875048020702011007564085229010</v>
      </c>
      <c r="M2395" s="192">
        <f t="array" ref="M2395">IF(COUNT(SEARCH(Удалить_Роспись_КВСР,$B2395)*SEARCH(Удалить_Роспись_ПБС,$C2395)*SEARCH(Удалить_Роспись_КФСР, $D2395)*SEARCH(Удалить_Роспись_КЦСР,$E2395)*SEARCH(Удалить_Роспись_КВР,$F2395)*SEARCH(Удалить_Роспись_ЭК,$H2395)*SEARCH(Удалить_Роспись_КР,$I2395))&gt;0,0,1)</f>
        <v>0</v>
      </c>
      <c r="N2395" s="192">
        <v>0</v>
      </c>
      <c r="O2395" s="192" t="str">
        <f t="shared" si="1749"/>
        <v/>
      </c>
      <c r="P2395" s="192" t="str">
        <f t="shared" si="1790"/>
        <v/>
      </c>
      <c r="Q2395" s="300" t="str">
        <f t="shared" si="1750"/>
        <v/>
      </c>
      <c r="R2395" s="300" t="str">
        <f t="shared" si="1751"/>
        <v/>
      </c>
      <c r="S2395" s="300" t="str">
        <f t="shared" si="1752"/>
        <v/>
      </c>
      <c r="T2395" s="192" t="str">
        <f t="shared" si="1753"/>
        <v/>
      </c>
      <c r="U2395" s="303" t="str">
        <f t="shared" si="1754"/>
        <v/>
      </c>
      <c r="V2395" s="300" t="str">
        <f t="shared" si="1755"/>
        <v/>
      </c>
      <c r="W2395" s="192" t="str">
        <f t="shared" si="1756"/>
        <v/>
      </c>
      <c r="X2395" s="303" t="str">
        <f t="shared" si="1757"/>
        <v/>
      </c>
      <c r="Y2395" s="300" t="str">
        <f t="shared" si="1758"/>
        <v/>
      </c>
      <c r="Z2395" s="300" t="str">
        <f t="shared" si="1759"/>
        <v/>
      </c>
      <c r="AA2395" s="303" t="str">
        <f t="shared" si="1760"/>
        <v/>
      </c>
      <c r="AB2395" s="300" t="str">
        <f t="shared" si="1761"/>
        <v/>
      </c>
      <c r="AC2395" s="300" t="str">
        <f t="shared" si="1762"/>
        <v/>
      </c>
      <c r="AD2395" s="300" t="str">
        <f t="shared" si="1763"/>
        <v/>
      </c>
      <c r="AE2395" s="192" t="str">
        <f t="shared" si="1764"/>
        <v/>
      </c>
      <c r="AF2395" s="192" t="str">
        <f t="shared" si="1765"/>
        <v/>
      </c>
      <c r="AG2395" s="192"/>
      <c r="AJ2395" s="300" t="str">
        <f t="shared" si="1766"/>
        <v/>
      </c>
      <c r="AK2395" s="300" t="str">
        <f t="shared" si="1767"/>
        <v/>
      </c>
      <c r="AL2395" s="300" t="str">
        <f t="shared" si="1768"/>
        <v/>
      </c>
      <c r="AM2395" s="300" t="str">
        <f t="shared" si="1769"/>
        <v/>
      </c>
      <c r="AN2395" s="300" t="str">
        <f t="shared" si="1770"/>
        <v/>
      </c>
      <c r="AO2395" s="300" t="str">
        <f t="shared" si="1771"/>
        <v/>
      </c>
      <c r="AP2395" s="300" t="str">
        <f t="shared" si="1772"/>
        <v/>
      </c>
      <c r="AQ2395" s="300" t="str">
        <f t="shared" si="1773"/>
        <v/>
      </c>
      <c r="AR2395" s="306" t="str">
        <f t="shared" si="1774"/>
        <v/>
      </c>
      <c r="AS2395" s="300" t="str">
        <f t="shared" si="1775"/>
        <v/>
      </c>
      <c r="AT2395" s="300" t="str">
        <f t="shared" si="1776"/>
        <v/>
      </c>
      <c r="AU2395" s="192" t="str">
        <f t="shared" si="1777"/>
        <v>рбс</v>
      </c>
      <c r="AV2395" s="192" t="str">
        <f t="shared" si="1778"/>
        <v>рбс87504802общпро</v>
      </c>
      <c r="AW2395" s="191">
        <f t="shared" si="1779"/>
        <v>0</v>
      </c>
      <c r="AX2395" s="191">
        <f t="shared" si="1780"/>
        <v>0</v>
      </c>
      <c r="AY2395" s="191">
        <f t="shared" si="1781"/>
        <v>0</v>
      </c>
      <c r="AZ2395" s="191">
        <f t="shared" si="1782"/>
        <v>0</v>
      </c>
      <c r="BA2395" s="193">
        <f t="shared" si="1783"/>
        <v>1</v>
      </c>
      <c r="BB2395" s="193">
        <f t="shared" si="1784"/>
        <v>1</v>
      </c>
      <c r="BC2395" s="193">
        <f t="shared" si="1785"/>
        <v>1</v>
      </c>
      <c r="BD2395" s="191">
        <f t="shared" si="1745"/>
        <v>0</v>
      </c>
      <c r="BE2395" s="191">
        <f t="shared" si="1786"/>
        <v>0</v>
      </c>
      <c r="BF2395" s="210">
        <f t="shared" si="1787"/>
        <v>0</v>
      </c>
      <c r="BG2395" s="211">
        <f t="shared" si="1788"/>
        <v>0</v>
      </c>
      <c r="BH2395" s="289"/>
      <c r="BI2395" s="289"/>
      <c r="BL2395" s="233" t="str">
        <f t="shared" si="1789"/>
        <v/>
      </c>
    </row>
    <row r="2396" spans="1:64" ht="12" hidden="1" customHeight="1">
      <c r="A2396" s="333" t="s">
        <v>1456</v>
      </c>
      <c r="B2396" s="381" t="s">
        <v>327</v>
      </c>
      <c r="C2396" s="333" t="s">
        <v>807</v>
      </c>
      <c r="D2396" s="381" t="s">
        <v>408</v>
      </c>
      <c r="E2396" s="381" t="s">
        <v>1325</v>
      </c>
      <c r="F2396" s="381" t="s">
        <v>586</v>
      </c>
      <c r="G2396" s="381" t="s">
        <v>397</v>
      </c>
      <c r="H2396" s="100" t="s">
        <v>653</v>
      </c>
      <c r="I2396" s="381" t="s">
        <v>339</v>
      </c>
      <c r="J2396" s="382">
        <v>431646.6</v>
      </c>
      <c r="K2396" s="382">
        <v>431646.6</v>
      </c>
      <c r="L2396" s="191" t="str">
        <f t="shared" si="1748"/>
        <v>875048020707011007397024434010</v>
      </c>
      <c r="M2396" s="192">
        <f t="array" ref="M2396">IF(COUNT(SEARCH(Удалить_Роспись_КВСР,$B2396)*SEARCH(Удалить_Роспись_ПБС,$C2396)*SEARCH(Удалить_Роспись_КФСР, $D2396)*SEARCH(Удалить_Роспись_КЦСР,$E2396)*SEARCH(Удалить_Роспись_КВР,$F2396)*SEARCH(Удалить_Роспись_ЭК,$H2396)*SEARCH(Удалить_Роспись_КР,$I2396))&gt;0,0,1)</f>
        <v>0</v>
      </c>
      <c r="N2396" s="192">
        <v>0</v>
      </c>
      <c r="O2396" s="192" t="str">
        <f t="shared" si="1749"/>
        <v/>
      </c>
      <c r="P2396" s="192" t="str">
        <f t="shared" si="1790"/>
        <v/>
      </c>
      <c r="Q2396" s="300" t="str">
        <f t="shared" si="1750"/>
        <v/>
      </c>
      <c r="R2396" s="300" t="str">
        <f t="shared" si="1751"/>
        <v/>
      </c>
      <c r="S2396" s="300" t="str">
        <f t="shared" si="1752"/>
        <v/>
      </c>
      <c r="T2396" s="192" t="str">
        <f t="shared" si="1753"/>
        <v/>
      </c>
      <c r="U2396" s="303" t="str">
        <f t="shared" si="1754"/>
        <v/>
      </c>
      <c r="V2396" s="300" t="str">
        <f t="shared" si="1755"/>
        <v/>
      </c>
      <c r="W2396" s="192" t="str">
        <f t="shared" si="1756"/>
        <v/>
      </c>
      <c r="X2396" s="303" t="str">
        <f t="shared" si="1757"/>
        <v/>
      </c>
      <c r="Y2396" s="300" t="str">
        <f t="shared" si="1758"/>
        <v/>
      </c>
      <c r="Z2396" s="300" t="str">
        <f t="shared" si="1759"/>
        <v/>
      </c>
      <c r="AA2396" s="303" t="str">
        <f t="shared" si="1760"/>
        <v/>
      </c>
      <c r="AB2396" s="300" t="str">
        <f t="shared" si="1761"/>
        <v/>
      </c>
      <c r="AC2396" s="300" t="str">
        <f t="shared" si="1762"/>
        <v/>
      </c>
      <c r="AD2396" s="300" t="str">
        <f t="shared" si="1763"/>
        <v/>
      </c>
      <c r="AE2396" s="192" t="str">
        <f t="shared" si="1764"/>
        <v/>
      </c>
      <c r="AF2396" s="192" t="str">
        <f t="shared" si="1765"/>
        <v/>
      </c>
      <c r="AG2396" s="192"/>
      <c r="AJ2396" s="300" t="str">
        <f t="shared" si="1766"/>
        <v/>
      </c>
      <c r="AK2396" s="300" t="str">
        <f t="shared" si="1767"/>
        <v/>
      </c>
      <c r="AL2396" s="300" t="str">
        <f t="shared" si="1768"/>
        <v/>
      </c>
      <c r="AM2396" s="300" t="str">
        <f t="shared" si="1769"/>
        <v/>
      </c>
      <c r="AN2396" s="300" t="str">
        <f t="shared" si="1770"/>
        <v/>
      </c>
      <c r="AO2396" s="300" t="str">
        <f t="shared" si="1771"/>
        <v/>
      </c>
      <c r="AP2396" s="300" t="str">
        <f t="shared" si="1772"/>
        <v/>
      </c>
      <c r="AQ2396" s="300" t="str">
        <f t="shared" si="1773"/>
        <v/>
      </c>
      <c r="AR2396" s="306" t="str">
        <f t="shared" si="1774"/>
        <v/>
      </c>
      <c r="AS2396" s="300" t="str">
        <f t="shared" si="1775"/>
        <v/>
      </c>
      <c r="AT2396" s="300" t="str">
        <f t="shared" si="1776"/>
        <v/>
      </c>
      <c r="AU2396" s="192" t="str">
        <f t="shared" si="1777"/>
        <v>рбс</v>
      </c>
      <c r="AV2396" s="192" t="str">
        <f t="shared" si="1778"/>
        <v>рбс87504802общпро</v>
      </c>
      <c r="AW2396" s="191">
        <f t="shared" si="1779"/>
        <v>0</v>
      </c>
      <c r="AX2396" s="191">
        <f t="shared" si="1780"/>
        <v>0</v>
      </c>
      <c r="AY2396" s="191">
        <f t="shared" si="1781"/>
        <v>0</v>
      </c>
      <c r="AZ2396" s="191">
        <f t="shared" si="1782"/>
        <v>0</v>
      </c>
      <c r="BA2396" s="193">
        <f t="shared" si="1783"/>
        <v>1</v>
      </c>
      <c r="BB2396" s="193">
        <f t="shared" si="1784"/>
        <v>1</v>
      </c>
      <c r="BC2396" s="193">
        <f t="shared" si="1785"/>
        <v>1</v>
      </c>
      <c r="BD2396" s="191">
        <f t="shared" si="1745"/>
        <v>0</v>
      </c>
      <c r="BE2396" s="191">
        <f t="shared" si="1786"/>
        <v>0</v>
      </c>
      <c r="BF2396" s="210">
        <f t="shared" si="1787"/>
        <v>0</v>
      </c>
      <c r="BG2396" s="211">
        <f t="shared" si="1788"/>
        <v>0</v>
      </c>
      <c r="BH2396" s="289"/>
      <c r="BI2396" s="289"/>
      <c r="BL2396" s="233" t="str">
        <f t="shared" si="1789"/>
        <v/>
      </c>
    </row>
    <row r="2397" spans="1:64" ht="12" hidden="1" customHeight="1">
      <c r="A2397" s="333" t="s">
        <v>1456</v>
      </c>
      <c r="B2397" s="381" t="s">
        <v>327</v>
      </c>
      <c r="C2397" s="333" t="s">
        <v>807</v>
      </c>
      <c r="D2397" s="381" t="s">
        <v>311</v>
      </c>
      <c r="E2397" s="381" t="s">
        <v>1326</v>
      </c>
      <c r="F2397" s="381" t="s">
        <v>586</v>
      </c>
      <c r="G2397" s="381" t="s">
        <v>397</v>
      </c>
      <c r="H2397" s="100" t="s">
        <v>653</v>
      </c>
      <c r="I2397" s="381" t="s">
        <v>339</v>
      </c>
      <c r="J2397" s="382">
        <v>1081480</v>
      </c>
      <c r="K2397" s="382">
        <v>598690</v>
      </c>
      <c r="L2397" s="191" t="str">
        <f t="shared" si="1748"/>
        <v>875048021003011007566024434010</v>
      </c>
      <c r="M2397" s="192">
        <f t="array" ref="M2397">IF(COUNT(SEARCH(Удалить_Роспись_КВСР,$B2397)*SEARCH(Удалить_Роспись_ПБС,$C2397)*SEARCH(Удалить_Роспись_КФСР, $D2397)*SEARCH(Удалить_Роспись_КЦСР,$E2397)*SEARCH(Удалить_Роспись_КВР,$F2397)*SEARCH(Удалить_Роспись_ЭК,$H2397)*SEARCH(Удалить_Роспись_КР,$I2397))&gt;0,0,1)</f>
        <v>0</v>
      </c>
      <c r="N2397" s="192">
        <v>0</v>
      </c>
      <c r="O2397" s="192" t="str">
        <f t="shared" si="1749"/>
        <v/>
      </c>
      <c r="P2397" s="192" t="str">
        <f t="shared" si="1790"/>
        <v/>
      </c>
      <c r="Q2397" s="300" t="str">
        <f t="shared" si="1750"/>
        <v/>
      </c>
      <c r="R2397" s="300" t="str">
        <f t="shared" si="1751"/>
        <v/>
      </c>
      <c r="S2397" s="300" t="str">
        <f t="shared" si="1752"/>
        <v/>
      </c>
      <c r="T2397" s="192" t="str">
        <f t="shared" si="1753"/>
        <v/>
      </c>
      <c r="U2397" s="303" t="str">
        <f t="shared" si="1754"/>
        <v/>
      </c>
      <c r="V2397" s="300" t="str">
        <f t="shared" si="1755"/>
        <v/>
      </c>
      <c r="W2397" s="192" t="str">
        <f t="shared" si="1756"/>
        <v/>
      </c>
      <c r="X2397" s="303" t="str">
        <f t="shared" si="1757"/>
        <v/>
      </c>
      <c r="Y2397" s="300" t="str">
        <f t="shared" si="1758"/>
        <v/>
      </c>
      <c r="Z2397" s="300" t="str">
        <f t="shared" si="1759"/>
        <v/>
      </c>
      <c r="AA2397" s="303" t="str">
        <f t="shared" si="1760"/>
        <v/>
      </c>
      <c r="AB2397" s="300" t="str">
        <f t="shared" si="1761"/>
        <v/>
      </c>
      <c r="AC2397" s="300" t="str">
        <f t="shared" si="1762"/>
        <v/>
      </c>
      <c r="AD2397" s="300" t="str">
        <f t="shared" si="1763"/>
        <v/>
      </c>
      <c r="AE2397" s="192" t="str">
        <f t="shared" si="1764"/>
        <v/>
      </c>
      <c r="AF2397" s="192" t="str">
        <f t="shared" si="1765"/>
        <v/>
      </c>
      <c r="AG2397" s="192"/>
      <c r="AJ2397" s="300" t="str">
        <f t="shared" si="1766"/>
        <v/>
      </c>
      <c r="AK2397" s="300" t="str">
        <f t="shared" si="1767"/>
        <v/>
      </c>
      <c r="AL2397" s="300" t="str">
        <f t="shared" si="1768"/>
        <v/>
      </c>
      <c r="AM2397" s="300" t="str">
        <f t="shared" si="1769"/>
        <v/>
      </c>
      <c r="AN2397" s="300" t="str">
        <f t="shared" si="1770"/>
        <v/>
      </c>
      <c r="AO2397" s="300" t="str">
        <f t="shared" si="1771"/>
        <v/>
      </c>
      <c r="AP2397" s="300" t="str">
        <f t="shared" si="1772"/>
        <v/>
      </c>
      <c r="AQ2397" s="300" t="str">
        <f t="shared" si="1773"/>
        <v/>
      </c>
      <c r="AR2397" s="306" t="str">
        <f t="shared" si="1774"/>
        <v/>
      </c>
      <c r="AS2397" s="300" t="str">
        <f t="shared" si="1775"/>
        <v/>
      </c>
      <c r="AT2397" s="300" t="str">
        <f t="shared" si="1776"/>
        <v/>
      </c>
      <c r="AU2397" s="192" t="str">
        <f t="shared" si="1777"/>
        <v>рбс</v>
      </c>
      <c r="AV2397" s="192" t="str">
        <f t="shared" si="1778"/>
        <v>рбс87504802общпро</v>
      </c>
      <c r="AW2397" s="191">
        <f t="shared" si="1779"/>
        <v>0</v>
      </c>
      <c r="AX2397" s="191">
        <f t="shared" si="1780"/>
        <v>0</v>
      </c>
      <c r="AY2397" s="191">
        <f t="shared" si="1781"/>
        <v>0</v>
      </c>
      <c r="AZ2397" s="191">
        <f t="shared" si="1782"/>
        <v>0</v>
      </c>
      <c r="BA2397" s="193">
        <f t="shared" si="1783"/>
        <v>1</v>
      </c>
      <c r="BB2397" s="193">
        <f t="shared" si="1784"/>
        <v>1</v>
      </c>
      <c r="BC2397" s="193">
        <f t="shared" si="1785"/>
        <v>1</v>
      </c>
      <c r="BD2397" s="191">
        <f t="shared" si="1745"/>
        <v>0</v>
      </c>
      <c r="BE2397" s="191">
        <f t="shared" si="1786"/>
        <v>0</v>
      </c>
      <c r="BF2397" s="210">
        <f t="shared" si="1787"/>
        <v>0</v>
      </c>
      <c r="BG2397" s="211">
        <f t="shared" si="1788"/>
        <v>0</v>
      </c>
      <c r="BH2397" s="289"/>
      <c r="BI2397" s="289"/>
      <c r="BL2397" s="233" t="str">
        <f t="shared" si="1789"/>
        <v/>
      </c>
    </row>
    <row r="2398" spans="1:64" ht="12" customHeight="1">
      <c r="A2398" s="333" t="s">
        <v>1459</v>
      </c>
      <c r="B2398" s="381" t="s">
        <v>327</v>
      </c>
      <c r="C2398" s="333" t="s">
        <v>822</v>
      </c>
      <c r="D2398" s="381" t="s">
        <v>317</v>
      </c>
      <c r="E2398" s="381" t="s">
        <v>1317</v>
      </c>
      <c r="F2398" s="381" t="s">
        <v>608</v>
      </c>
      <c r="G2398" s="381" t="s">
        <v>385</v>
      </c>
      <c r="H2398" s="100" t="s">
        <v>653</v>
      </c>
      <c r="I2398" s="381" t="s">
        <v>505</v>
      </c>
      <c r="J2398" s="382">
        <v>2178482</v>
      </c>
      <c r="K2398" s="382">
        <v>1754203.86</v>
      </c>
      <c r="L2398" s="191" t="str">
        <f t="shared" si="1748"/>
        <v>875048060702011004002011121101</v>
      </c>
      <c r="M2398" s="192">
        <f t="array" ref="M2398">IF(COUNT(SEARCH(Удалить_Роспись_КВСР,$B2398)*SEARCH(Удалить_Роспись_ПБС,$C2398)*SEARCH(Удалить_Роспись_КФСР, $D2398)*SEARCH(Удалить_Роспись_КЦСР,$E2398)*SEARCH(Удалить_Роспись_КВР,$F2398)*SEARCH(Удалить_Роспись_ЭК,$H2398)*SEARCH(Удалить_Роспись_КР,$I2398))&gt;0,0,1)</f>
        <v>0</v>
      </c>
      <c r="N2398" s="192">
        <v>0</v>
      </c>
      <c r="O2398" s="192" t="str">
        <f t="shared" si="1749"/>
        <v/>
      </c>
      <c r="P2398" s="192" t="str">
        <f t="shared" si="1790"/>
        <v/>
      </c>
      <c r="Q2398" s="300" t="str">
        <f t="shared" si="1750"/>
        <v/>
      </c>
      <c r="R2398" s="300" t="str">
        <f t="shared" si="1751"/>
        <v/>
      </c>
      <c r="S2398" s="300" t="str">
        <f t="shared" si="1752"/>
        <v/>
      </c>
      <c r="T2398" s="192" t="str">
        <f t="shared" si="1753"/>
        <v/>
      </c>
      <c r="U2398" s="303" t="str">
        <f t="shared" si="1754"/>
        <v/>
      </c>
      <c r="V2398" s="300" t="str">
        <f t="shared" si="1755"/>
        <v/>
      </c>
      <c r="W2398" s="192" t="str">
        <f t="shared" si="1756"/>
        <v/>
      </c>
      <c r="X2398" s="303" t="str">
        <f t="shared" si="1757"/>
        <v/>
      </c>
      <c r="Y2398" s="300" t="str">
        <f t="shared" si="1758"/>
        <v/>
      </c>
      <c r="Z2398" s="300" t="str">
        <f t="shared" si="1759"/>
        <v/>
      </c>
      <c r="AA2398" s="303" t="str">
        <f t="shared" si="1760"/>
        <v/>
      </c>
      <c r="AB2398" s="300" t="str">
        <f t="shared" si="1761"/>
        <v/>
      </c>
      <c r="AC2398" s="300" t="str">
        <f t="shared" si="1762"/>
        <v/>
      </c>
      <c r="AD2398" s="300" t="str">
        <f t="shared" si="1763"/>
        <v/>
      </c>
      <c r="AE2398" s="192" t="str">
        <f t="shared" si="1764"/>
        <v/>
      </c>
      <c r="AF2398" s="192" t="str">
        <f t="shared" si="1765"/>
        <v/>
      </c>
      <c r="AG2398" s="192"/>
      <c r="AJ2398" s="300" t="str">
        <f t="shared" si="1766"/>
        <v/>
      </c>
      <c r="AK2398" s="300" t="str">
        <f t="shared" si="1767"/>
        <v/>
      </c>
      <c r="AL2398" s="300" t="str">
        <f t="shared" si="1768"/>
        <v/>
      </c>
      <c r="AM2398" s="300" t="str">
        <f t="shared" si="1769"/>
        <v/>
      </c>
      <c r="AN2398" s="300" t="str">
        <f t="shared" si="1770"/>
        <v/>
      </c>
      <c r="AO2398" s="300" t="str">
        <f t="shared" si="1771"/>
        <v/>
      </c>
      <c r="AP2398" s="300" t="str">
        <f t="shared" si="1772"/>
        <v/>
      </c>
      <c r="AQ2398" s="300" t="str">
        <f t="shared" si="1773"/>
        <v/>
      </c>
      <c r="AR2398" s="306" t="str">
        <f t="shared" si="1774"/>
        <v/>
      </c>
      <c r="AS2398" s="300" t="str">
        <f t="shared" si="1775"/>
        <v/>
      </c>
      <c r="AT2398" s="300" t="str">
        <f t="shared" si="1776"/>
        <v/>
      </c>
      <c r="AU2398" s="192" t="str">
        <f t="shared" si="1777"/>
        <v>рбс</v>
      </c>
      <c r="AV2398" s="192" t="str">
        <f t="shared" si="1778"/>
        <v>рбс87504806общопл</v>
      </c>
      <c r="AW2398" s="191">
        <f t="shared" si="1779"/>
        <v>0</v>
      </c>
      <c r="AX2398" s="191">
        <f t="shared" si="1780"/>
        <v>0</v>
      </c>
      <c r="AY2398" s="191">
        <f t="shared" si="1781"/>
        <v>0</v>
      </c>
      <c r="AZ2398" s="191">
        <f t="shared" si="1782"/>
        <v>0</v>
      </c>
      <c r="BA2398" s="193">
        <f t="shared" si="1783"/>
        <v>1</v>
      </c>
      <c r="BB2398" s="193">
        <f t="shared" si="1784"/>
        <v>1</v>
      </c>
      <c r="BC2398" s="193">
        <f t="shared" si="1785"/>
        <v>1</v>
      </c>
      <c r="BD2398" s="191">
        <f t="shared" si="1745"/>
        <v>0</v>
      </c>
      <c r="BE2398" s="191">
        <f t="shared" si="1786"/>
        <v>0</v>
      </c>
      <c r="BF2398" s="210">
        <f t="shared" si="1787"/>
        <v>0</v>
      </c>
      <c r="BG2398" s="211">
        <f t="shared" si="1788"/>
        <v>0</v>
      </c>
      <c r="BH2398" s="289"/>
      <c r="BI2398" s="289"/>
      <c r="BL2398" s="233" t="str">
        <f t="shared" si="1789"/>
        <v/>
      </c>
    </row>
    <row r="2399" spans="1:64" ht="12" customHeight="1">
      <c r="A2399" s="333" t="s">
        <v>1459</v>
      </c>
      <c r="B2399" s="381" t="s">
        <v>327</v>
      </c>
      <c r="C2399" s="333" t="s">
        <v>822</v>
      </c>
      <c r="D2399" s="381" t="s">
        <v>317</v>
      </c>
      <c r="E2399" s="381" t="s">
        <v>1317</v>
      </c>
      <c r="F2399" s="381" t="s">
        <v>589</v>
      </c>
      <c r="G2399" s="381" t="s">
        <v>386</v>
      </c>
      <c r="H2399" s="100" t="s">
        <v>653</v>
      </c>
      <c r="I2399" s="381" t="s">
        <v>505</v>
      </c>
      <c r="J2399" s="382">
        <v>2420</v>
      </c>
      <c r="K2399" s="382">
        <v>2420</v>
      </c>
      <c r="L2399" s="191" t="str">
        <f t="shared" si="1748"/>
        <v>875048060702011004002011221201</v>
      </c>
      <c r="M2399" s="192">
        <f t="array" ref="M2399">IF(COUNT(SEARCH(Удалить_Роспись_КВСР,$B2399)*SEARCH(Удалить_Роспись_ПБС,$C2399)*SEARCH(Удалить_Роспись_КФСР, $D2399)*SEARCH(Удалить_Роспись_КЦСР,$E2399)*SEARCH(Удалить_Роспись_КВР,$F2399)*SEARCH(Удалить_Роспись_ЭК,$H2399)*SEARCH(Удалить_Роспись_КР,$I2399))&gt;0,0,1)</f>
        <v>0</v>
      </c>
      <c r="N2399" s="192">
        <v>0</v>
      </c>
      <c r="O2399" s="192" t="str">
        <f t="shared" si="1749"/>
        <v/>
      </c>
      <c r="P2399" s="192" t="str">
        <f t="shared" si="1790"/>
        <v/>
      </c>
      <c r="Q2399" s="300" t="str">
        <f t="shared" si="1750"/>
        <v/>
      </c>
      <c r="R2399" s="300" t="str">
        <f t="shared" si="1751"/>
        <v/>
      </c>
      <c r="S2399" s="300" t="str">
        <f t="shared" si="1752"/>
        <v/>
      </c>
      <c r="T2399" s="192" t="str">
        <f t="shared" si="1753"/>
        <v/>
      </c>
      <c r="U2399" s="303" t="str">
        <f t="shared" si="1754"/>
        <v/>
      </c>
      <c r="V2399" s="300" t="str">
        <f t="shared" si="1755"/>
        <v/>
      </c>
      <c r="W2399" s="192" t="str">
        <f t="shared" si="1756"/>
        <v/>
      </c>
      <c r="X2399" s="303" t="str">
        <f t="shared" si="1757"/>
        <v/>
      </c>
      <c r="Y2399" s="300" t="str">
        <f t="shared" si="1758"/>
        <v/>
      </c>
      <c r="Z2399" s="300" t="str">
        <f t="shared" si="1759"/>
        <v/>
      </c>
      <c r="AA2399" s="303" t="str">
        <f t="shared" si="1760"/>
        <v/>
      </c>
      <c r="AB2399" s="300" t="str">
        <f t="shared" si="1761"/>
        <v/>
      </c>
      <c r="AC2399" s="300" t="str">
        <f t="shared" si="1762"/>
        <v/>
      </c>
      <c r="AD2399" s="300" t="str">
        <f t="shared" si="1763"/>
        <v/>
      </c>
      <c r="AE2399" s="192" t="str">
        <f t="shared" si="1764"/>
        <v/>
      </c>
      <c r="AF2399" s="192" t="str">
        <f t="shared" si="1765"/>
        <v/>
      </c>
      <c r="AG2399" s="192"/>
      <c r="AJ2399" s="300" t="str">
        <f t="shared" si="1766"/>
        <v/>
      </c>
      <c r="AK2399" s="300" t="str">
        <f t="shared" si="1767"/>
        <v/>
      </c>
      <c r="AL2399" s="300" t="str">
        <f t="shared" si="1768"/>
        <v/>
      </c>
      <c r="AM2399" s="300" t="str">
        <f t="shared" si="1769"/>
        <v/>
      </c>
      <c r="AN2399" s="300" t="str">
        <f t="shared" si="1770"/>
        <v/>
      </c>
      <c r="AO2399" s="300" t="str">
        <f t="shared" si="1771"/>
        <v/>
      </c>
      <c r="AP2399" s="300" t="str">
        <f t="shared" si="1772"/>
        <v/>
      </c>
      <c r="AQ2399" s="300" t="str">
        <f t="shared" si="1773"/>
        <v/>
      </c>
      <c r="AR2399" s="306" t="str">
        <f t="shared" si="1774"/>
        <v/>
      </c>
      <c r="AS2399" s="300" t="str">
        <f t="shared" si="1775"/>
        <v/>
      </c>
      <c r="AT2399" s="300" t="str">
        <f t="shared" si="1776"/>
        <v/>
      </c>
      <c r="AU2399" s="192" t="str">
        <f t="shared" si="1777"/>
        <v>рбс</v>
      </c>
      <c r="AV2399" s="192" t="str">
        <f t="shared" si="1778"/>
        <v>рбс87504806общпро</v>
      </c>
      <c r="AW2399" s="191">
        <f t="shared" si="1779"/>
        <v>0</v>
      </c>
      <c r="AX2399" s="191">
        <f t="shared" si="1780"/>
        <v>0</v>
      </c>
      <c r="AY2399" s="191">
        <f t="shared" si="1781"/>
        <v>0</v>
      </c>
      <c r="AZ2399" s="191">
        <f t="shared" si="1782"/>
        <v>0</v>
      </c>
      <c r="BA2399" s="193">
        <f t="shared" si="1783"/>
        <v>1</v>
      </c>
      <c r="BB2399" s="193">
        <f t="shared" si="1784"/>
        <v>1</v>
      </c>
      <c r="BC2399" s="193">
        <f t="shared" si="1785"/>
        <v>1</v>
      </c>
      <c r="BD2399" s="191">
        <f t="shared" si="1745"/>
        <v>0</v>
      </c>
      <c r="BE2399" s="191">
        <f t="shared" si="1786"/>
        <v>0</v>
      </c>
      <c r="BF2399" s="210">
        <f t="shared" si="1787"/>
        <v>0</v>
      </c>
      <c r="BG2399" s="211">
        <f t="shared" si="1788"/>
        <v>0</v>
      </c>
      <c r="BH2399" s="289"/>
      <c r="BI2399" s="289"/>
      <c r="BL2399" s="233" t="str">
        <f t="shared" si="1789"/>
        <v/>
      </c>
    </row>
    <row r="2400" spans="1:64" ht="12" customHeight="1">
      <c r="A2400" s="333" t="s">
        <v>1459</v>
      </c>
      <c r="B2400" s="381" t="s">
        <v>327</v>
      </c>
      <c r="C2400" s="333" t="s">
        <v>822</v>
      </c>
      <c r="D2400" s="381" t="s">
        <v>317</v>
      </c>
      <c r="E2400" s="381" t="s">
        <v>1317</v>
      </c>
      <c r="F2400" s="381" t="s">
        <v>902</v>
      </c>
      <c r="G2400" s="381" t="s">
        <v>387</v>
      </c>
      <c r="H2400" s="100" t="s">
        <v>653</v>
      </c>
      <c r="I2400" s="381" t="s">
        <v>505</v>
      </c>
      <c r="J2400" s="382">
        <v>657900.99</v>
      </c>
      <c r="K2400" s="382">
        <v>635654.56000000006</v>
      </c>
      <c r="L2400" s="191" t="str">
        <f t="shared" si="1748"/>
        <v>875048060702011004002011921301</v>
      </c>
      <c r="M2400" s="192">
        <f t="array" ref="M2400">IF(COUNT(SEARCH(Удалить_Роспись_КВСР,$B2400)*SEARCH(Удалить_Роспись_ПБС,$C2400)*SEARCH(Удалить_Роспись_КФСР, $D2400)*SEARCH(Удалить_Роспись_КЦСР,$E2400)*SEARCH(Удалить_Роспись_КВР,$F2400)*SEARCH(Удалить_Роспись_ЭК,$H2400)*SEARCH(Удалить_Роспись_КР,$I2400))&gt;0,0,1)</f>
        <v>0</v>
      </c>
      <c r="N2400" s="192">
        <v>0</v>
      </c>
      <c r="O2400" s="192" t="str">
        <f t="shared" si="1749"/>
        <v/>
      </c>
      <c r="P2400" s="192" t="str">
        <f t="shared" si="1790"/>
        <v/>
      </c>
      <c r="Q2400" s="300" t="str">
        <f t="shared" si="1750"/>
        <v/>
      </c>
      <c r="R2400" s="300" t="str">
        <f t="shared" si="1751"/>
        <v/>
      </c>
      <c r="S2400" s="300" t="str">
        <f t="shared" si="1752"/>
        <v/>
      </c>
      <c r="T2400" s="192" t="str">
        <f t="shared" si="1753"/>
        <v/>
      </c>
      <c r="U2400" s="303" t="str">
        <f t="shared" si="1754"/>
        <v/>
      </c>
      <c r="V2400" s="300" t="str">
        <f t="shared" si="1755"/>
        <v/>
      </c>
      <c r="W2400" s="192" t="str">
        <f t="shared" si="1756"/>
        <v/>
      </c>
      <c r="X2400" s="303" t="str">
        <f t="shared" si="1757"/>
        <v/>
      </c>
      <c r="Y2400" s="300" t="str">
        <f t="shared" si="1758"/>
        <v/>
      </c>
      <c r="Z2400" s="300" t="str">
        <f t="shared" si="1759"/>
        <v/>
      </c>
      <c r="AA2400" s="303" t="str">
        <f t="shared" si="1760"/>
        <v/>
      </c>
      <c r="AB2400" s="300" t="str">
        <f t="shared" si="1761"/>
        <v/>
      </c>
      <c r="AC2400" s="300" t="str">
        <f t="shared" si="1762"/>
        <v/>
      </c>
      <c r="AD2400" s="300" t="str">
        <f t="shared" si="1763"/>
        <v/>
      </c>
      <c r="AE2400" s="192" t="str">
        <f t="shared" si="1764"/>
        <v/>
      </c>
      <c r="AF2400" s="192" t="str">
        <f t="shared" si="1765"/>
        <v/>
      </c>
      <c r="AG2400" s="192"/>
      <c r="AJ2400" s="300" t="str">
        <f t="shared" si="1766"/>
        <v/>
      </c>
      <c r="AK2400" s="300" t="str">
        <f t="shared" si="1767"/>
        <v/>
      </c>
      <c r="AL2400" s="300" t="str">
        <f t="shared" si="1768"/>
        <v/>
      </c>
      <c r="AM2400" s="300" t="str">
        <f t="shared" si="1769"/>
        <v/>
      </c>
      <c r="AN2400" s="300" t="str">
        <f t="shared" si="1770"/>
        <v/>
      </c>
      <c r="AO2400" s="300" t="str">
        <f t="shared" si="1771"/>
        <v/>
      </c>
      <c r="AP2400" s="300" t="str">
        <f t="shared" si="1772"/>
        <v/>
      </c>
      <c r="AQ2400" s="300" t="str">
        <f t="shared" si="1773"/>
        <v/>
      </c>
      <c r="AR2400" s="306" t="str">
        <f t="shared" si="1774"/>
        <v/>
      </c>
      <c r="AS2400" s="300" t="str">
        <f t="shared" si="1775"/>
        <v/>
      </c>
      <c r="AT2400" s="300" t="str">
        <f t="shared" si="1776"/>
        <v/>
      </c>
      <c r="AU2400" s="192" t="str">
        <f t="shared" si="1777"/>
        <v>рбс</v>
      </c>
      <c r="AV2400" s="192" t="str">
        <f t="shared" si="1778"/>
        <v>рбс87504806общопл</v>
      </c>
      <c r="AW2400" s="191">
        <f t="shared" si="1779"/>
        <v>0</v>
      </c>
      <c r="AX2400" s="191">
        <f t="shared" si="1780"/>
        <v>0</v>
      </c>
      <c r="AY2400" s="191">
        <f t="shared" si="1781"/>
        <v>0</v>
      </c>
      <c r="AZ2400" s="191">
        <f t="shared" si="1782"/>
        <v>0</v>
      </c>
      <c r="BA2400" s="193">
        <f t="shared" si="1783"/>
        <v>1</v>
      </c>
      <c r="BB2400" s="193">
        <f t="shared" si="1784"/>
        <v>1</v>
      </c>
      <c r="BC2400" s="193">
        <f t="shared" si="1785"/>
        <v>1</v>
      </c>
      <c r="BD2400" s="191">
        <f t="shared" si="1745"/>
        <v>0</v>
      </c>
      <c r="BE2400" s="191">
        <f t="shared" si="1786"/>
        <v>0</v>
      </c>
      <c r="BF2400" s="210">
        <f t="shared" si="1787"/>
        <v>0</v>
      </c>
      <c r="BG2400" s="211">
        <f t="shared" si="1788"/>
        <v>0</v>
      </c>
      <c r="BH2400" s="289"/>
      <c r="BI2400" s="289"/>
      <c r="BL2400" s="233" t="str">
        <f t="shared" si="1789"/>
        <v/>
      </c>
    </row>
    <row r="2401" spans="1:64" ht="12" customHeight="1">
      <c r="A2401" s="333" t="s">
        <v>1459</v>
      </c>
      <c r="B2401" s="381" t="s">
        <v>327</v>
      </c>
      <c r="C2401" s="333" t="s">
        <v>822</v>
      </c>
      <c r="D2401" s="381" t="s">
        <v>317</v>
      </c>
      <c r="E2401" s="381" t="s">
        <v>1317</v>
      </c>
      <c r="F2401" s="381" t="s">
        <v>586</v>
      </c>
      <c r="G2401" s="381" t="s">
        <v>391</v>
      </c>
      <c r="H2401" s="100" t="s">
        <v>653</v>
      </c>
      <c r="I2401" s="381" t="s">
        <v>505</v>
      </c>
      <c r="J2401" s="382">
        <v>33400</v>
      </c>
      <c r="K2401" s="382">
        <v>15292.8</v>
      </c>
      <c r="L2401" s="191" t="str">
        <f t="shared" si="1748"/>
        <v>875048060702011004002024422101</v>
      </c>
      <c r="M2401" s="192">
        <f t="array" ref="M2401">IF(COUNT(SEARCH(Удалить_Роспись_КВСР,$B2401)*SEARCH(Удалить_Роспись_ПБС,$C2401)*SEARCH(Удалить_Роспись_КФСР, $D2401)*SEARCH(Удалить_Роспись_КЦСР,$E2401)*SEARCH(Удалить_Роспись_КВР,$F2401)*SEARCH(Удалить_Роспись_ЭК,$H2401)*SEARCH(Удалить_Роспись_КР,$I2401))&gt;0,0,1)</f>
        <v>0</v>
      </c>
      <c r="N2401" s="192">
        <f>IF(COUNT(SEARCH(Удалить_Индекс_КВСР,$B2401)*SEARCH(Удалить_Индекс_ПБС,$C2401)*SEARCH(Удалить_Индекс_КФСР,$D2401)*SEARCH(Удалить_Индекс_КЦСР,$E2401)*SEARCH(Удалить_Индекс_КВР,$F2401)*SEARCH(Удалить_Индекс_ЭК,$H2401)*SEARCH(Удалить_Индекс_КР,$I2401))&gt;0,0,1)</f>
        <v>1</v>
      </c>
      <c r="O2401" s="192" t="str">
        <f t="shared" si="1749"/>
        <v/>
      </c>
      <c r="P2401" s="192" t="str">
        <f t="shared" si="1790"/>
        <v/>
      </c>
      <c r="Q2401" s="300" t="str">
        <f t="shared" si="1750"/>
        <v/>
      </c>
      <c r="R2401" s="300" t="str">
        <f t="shared" si="1751"/>
        <v/>
      </c>
      <c r="S2401" s="300" t="str">
        <f t="shared" si="1752"/>
        <v/>
      </c>
      <c r="T2401" s="192" t="str">
        <f t="shared" si="1753"/>
        <v/>
      </c>
      <c r="U2401" s="303" t="str">
        <f t="shared" si="1754"/>
        <v/>
      </c>
      <c r="V2401" s="300" t="str">
        <f t="shared" si="1755"/>
        <v/>
      </c>
      <c r="W2401" s="192" t="str">
        <f t="shared" si="1756"/>
        <v/>
      </c>
      <c r="X2401" s="303" t="str">
        <f t="shared" si="1757"/>
        <v/>
      </c>
      <c r="Y2401" s="300" t="str">
        <f t="shared" si="1758"/>
        <v/>
      </c>
      <c r="Z2401" s="300" t="str">
        <f t="shared" si="1759"/>
        <v/>
      </c>
      <c r="AA2401" s="303" t="str">
        <f t="shared" si="1760"/>
        <v/>
      </c>
      <c r="AB2401" s="300" t="str">
        <f t="shared" si="1761"/>
        <v/>
      </c>
      <c r="AC2401" s="300" t="str">
        <f t="shared" si="1762"/>
        <v/>
      </c>
      <c r="AD2401" s="300" t="str">
        <f t="shared" si="1763"/>
        <v/>
      </c>
      <c r="AE2401" s="192" t="str">
        <f t="shared" si="1764"/>
        <v/>
      </c>
      <c r="AF2401" s="192" t="str">
        <f t="shared" si="1765"/>
        <v/>
      </c>
      <c r="AG2401" s="192"/>
      <c r="AJ2401" s="300" t="str">
        <f t="shared" si="1766"/>
        <v/>
      </c>
      <c r="AK2401" s="300" t="str">
        <f t="shared" si="1767"/>
        <v/>
      </c>
      <c r="AL2401" s="300" t="str">
        <f t="shared" si="1768"/>
        <v/>
      </c>
      <c r="AM2401" s="300" t="str">
        <f t="shared" si="1769"/>
        <v/>
      </c>
      <c r="AN2401" s="300" t="str">
        <f t="shared" si="1770"/>
        <v/>
      </c>
      <c r="AO2401" s="300" t="str">
        <f t="shared" si="1771"/>
        <v/>
      </c>
      <c r="AP2401" s="300" t="str">
        <f t="shared" si="1772"/>
        <v/>
      </c>
      <c r="AQ2401" s="300" t="str">
        <f t="shared" si="1773"/>
        <v/>
      </c>
      <c r="AR2401" s="306" t="str">
        <f t="shared" si="1774"/>
        <v/>
      </c>
      <c r="AS2401" s="300" t="str">
        <f t="shared" si="1775"/>
        <v/>
      </c>
      <c r="AT2401" s="300" t="str">
        <f t="shared" si="1776"/>
        <v/>
      </c>
      <c r="AU2401" s="192" t="str">
        <f t="shared" si="1777"/>
        <v>рбс</v>
      </c>
      <c r="AV2401" s="192" t="str">
        <f t="shared" si="1778"/>
        <v>рбс87504806общпро</v>
      </c>
      <c r="AW2401" s="191">
        <f t="shared" si="1779"/>
        <v>0</v>
      </c>
      <c r="AX2401" s="191">
        <f t="shared" si="1780"/>
        <v>0</v>
      </c>
      <c r="AY2401" s="191">
        <f t="shared" si="1781"/>
        <v>33400</v>
      </c>
      <c r="AZ2401" s="191">
        <f t="shared" si="1782"/>
        <v>15292.8</v>
      </c>
      <c r="BA2401" s="193">
        <f t="shared" si="1783"/>
        <v>1</v>
      </c>
      <c r="BB2401" s="193">
        <f t="shared" si="1784"/>
        <v>1</v>
      </c>
      <c r="BC2401" s="193">
        <f t="shared" si="1785"/>
        <v>1</v>
      </c>
      <c r="BD2401" s="191">
        <f t="shared" si="1745"/>
        <v>33400</v>
      </c>
      <c r="BE2401" s="191">
        <f t="shared" si="1786"/>
        <v>15292.8</v>
      </c>
      <c r="BF2401" s="210">
        <f t="shared" si="1787"/>
        <v>33400</v>
      </c>
      <c r="BG2401" s="211">
        <f t="shared" si="1788"/>
        <v>33400</v>
      </c>
      <c r="BH2401" s="289"/>
      <c r="BI2401" s="289"/>
      <c r="BL2401" s="233" t="str">
        <f t="shared" si="1789"/>
        <v/>
      </c>
    </row>
    <row r="2402" spans="1:64" ht="12" customHeight="1">
      <c r="A2402" s="333" t="s">
        <v>1459</v>
      </c>
      <c r="B2402" s="381" t="s">
        <v>327</v>
      </c>
      <c r="C2402" s="333" t="s">
        <v>822</v>
      </c>
      <c r="D2402" s="381" t="s">
        <v>317</v>
      </c>
      <c r="E2402" s="381" t="s">
        <v>1317</v>
      </c>
      <c r="F2402" s="381" t="s">
        <v>586</v>
      </c>
      <c r="G2402" s="381" t="s">
        <v>394</v>
      </c>
      <c r="H2402" s="100" t="s">
        <v>653</v>
      </c>
      <c r="I2402" s="381" t="s">
        <v>505</v>
      </c>
      <c r="J2402" s="382">
        <v>211640</v>
      </c>
      <c r="K2402" s="382">
        <v>107551.38</v>
      </c>
      <c r="L2402" s="191" t="str">
        <f t="shared" si="1748"/>
        <v>875048060702011004002024422501</v>
      </c>
      <c r="M2402" s="192">
        <f t="array" ref="M2402">IF(COUNT(SEARCH(Удалить_Роспись_КВСР,$B2402)*SEARCH(Удалить_Роспись_ПБС,$C2402)*SEARCH(Удалить_Роспись_КФСР, $D2402)*SEARCH(Удалить_Роспись_КЦСР,$E2402)*SEARCH(Удалить_Роспись_КВР,$F2402)*SEARCH(Удалить_Роспись_ЭК,$H2402)*SEARCH(Удалить_Роспись_КР,$I2402))&gt;0,0,1)</f>
        <v>0</v>
      </c>
      <c r="N2402" s="192">
        <f>IF(COUNT(SEARCH(Удалить_Индекс_КВСР,$B2402)*SEARCH(Удалить_Индекс_ПБС,$C2402)*SEARCH(Удалить_Индекс_КФСР,$D2402)*SEARCH(Удалить_Индекс_КЦСР,$E2402)*SEARCH(Удалить_Индекс_КВР,$F2402)*SEARCH(Удалить_Индекс_ЭК,$H2402)*SEARCH(Удалить_Индекс_КР,$I2402))&gt;0,0,1)</f>
        <v>1</v>
      </c>
      <c r="O2402" s="192" t="str">
        <f t="shared" si="1749"/>
        <v/>
      </c>
      <c r="P2402" s="192" t="str">
        <f t="shared" si="1790"/>
        <v/>
      </c>
      <c r="Q2402" s="300" t="str">
        <f t="shared" si="1750"/>
        <v/>
      </c>
      <c r="R2402" s="300" t="str">
        <f t="shared" si="1751"/>
        <v/>
      </c>
      <c r="S2402" s="300" t="str">
        <f t="shared" si="1752"/>
        <v/>
      </c>
      <c r="T2402" s="192" t="str">
        <f t="shared" si="1753"/>
        <v/>
      </c>
      <c r="U2402" s="303" t="str">
        <f t="shared" si="1754"/>
        <v/>
      </c>
      <c r="V2402" s="300" t="str">
        <f t="shared" si="1755"/>
        <v/>
      </c>
      <c r="W2402" s="192" t="str">
        <f t="shared" si="1756"/>
        <v/>
      </c>
      <c r="X2402" s="303" t="str">
        <f t="shared" si="1757"/>
        <v/>
      </c>
      <c r="Y2402" s="300" t="str">
        <f t="shared" si="1758"/>
        <v/>
      </c>
      <c r="Z2402" s="300" t="str">
        <f t="shared" si="1759"/>
        <v/>
      </c>
      <c r="AA2402" s="303" t="str">
        <f t="shared" si="1760"/>
        <v/>
      </c>
      <c r="AB2402" s="300" t="str">
        <f t="shared" si="1761"/>
        <v/>
      </c>
      <c r="AC2402" s="300" t="str">
        <f t="shared" si="1762"/>
        <v/>
      </c>
      <c r="AD2402" s="300" t="str">
        <f t="shared" si="1763"/>
        <v/>
      </c>
      <c r="AE2402" s="192" t="str">
        <f t="shared" si="1764"/>
        <v/>
      </c>
      <c r="AF2402" s="192" t="str">
        <f t="shared" si="1765"/>
        <v/>
      </c>
      <c r="AG2402" s="192"/>
      <c r="AJ2402" s="300" t="str">
        <f t="shared" si="1766"/>
        <v/>
      </c>
      <c r="AK2402" s="300" t="str">
        <f t="shared" si="1767"/>
        <v/>
      </c>
      <c r="AL2402" s="300" t="str">
        <f t="shared" si="1768"/>
        <v/>
      </c>
      <c r="AM2402" s="300" t="str">
        <f t="shared" si="1769"/>
        <v/>
      </c>
      <c r="AN2402" s="300" t="str">
        <f t="shared" si="1770"/>
        <v/>
      </c>
      <c r="AO2402" s="300" t="str">
        <f t="shared" si="1771"/>
        <v/>
      </c>
      <c r="AP2402" s="300" t="str">
        <f t="shared" si="1772"/>
        <v/>
      </c>
      <c r="AQ2402" s="300" t="str">
        <f t="shared" si="1773"/>
        <v/>
      </c>
      <c r="AR2402" s="306" t="str">
        <f t="shared" si="1774"/>
        <v/>
      </c>
      <c r="AS2402" s="300" t="str">
        <f t="shared" si="1775"/>
        <v/>
      </c>
      <c r="AT2402" s="300" t="str">
        <f t="shared" si="1776"/>
        <v/>
      </c>
      <c r="AU2402" s="192" t="str">
        <f t="shared" si="1777"/>
        <v>рбс</v>
      </c>
      <c r="AV2402" s="192" t="str">
        <f t="shared" si="1778"/>
        <v>рбс87504806общпро</v>
      </c>
      <c r="AW2402" s="191">
        <f t="shared" si="1779"/>
        <v>0</v>
      </c>
      <c r="AX2402" s="191">
        <f t="shared" si="1780"/>
        <v>0</v>
      </c>
      <c r="AY2402" s="191">
        <f t="shared" si="1781"/>
        <v>211640</v>
      </c>
      <c r="AZ2402" s="191">
        <f t="shared" si="1782"/>
        <v>107551.38</v>
      </c>
      <c r="BA2402" s="193">
        <f t="shared" si="1783"/>
        <v>1</v>
      </c>
      <c r="BB2402" s="193">
        <f t="shared" si="1784"/>
        <v>1</v>
      </c>
      <c r="BC2402" s="193">
        <f t="shared" si="1785"/>
        <v>1</v>
      </c>
      <c r="BD2402" s="191">
        <f t="shared" si="1745"/>
        <v>211640</v>
      </c>
      <c r="BE2402" s="191">
        <f t="shared" si="1786"/>
        <v>107551.38</v>
      </c>
      <c r="BF2402" s="210">
        <f t="shared" si="1787"/>
        <v>211640</v>
      </c>
      <c r="BG2402" s="211">
        <f t="shared" si="1788"/>
        <v>211640</v>
      </c>
      <c r="BH2402" s="289"/>
      <c r="BI2402" s="289"/>
      <c r="BL2402" s="233" t="str">
        <f t="shared" si="1789"/>
        <v/>
      </c>
    </row>
    <row r="2403" spans="1:64" ht="12" customHeight="1">
      <c r="A2403" s="333" t="s">
        <v>1459</v>
      </c>
      <c r="B2403" s="381" t="s">
        <v>327</v>
      </c>
      <c r="C2403" s="333" t="s">
        <v>822</v>
      </c>
      <c r="D2403" s="381" t="s">
        <v>317</v>
      </c>
      <c r="E2403" s="381" t="s">
        <v>1317</v>
      </c>
      <c r="F2403" s="381" t="s">
        <v>586</v>
      </c>
      <c r="G2403" s="381" t="s">
        <v>389</v>
      </c>
      <c r="H2403" s="100" t="s">
        <v>653</v>
      </c>
      <c r="I2403" s="381" t="s">
        <v>505</v>
      </c>
      <c r="J2403" s="382">
        <v>126940</v>
      </c>
      <c r="K2403" s="382">
        <v>90428</v>
      </c>
      <c r="L2403" s="191" t="str">
        <f t="shared" si="1748"/>
        <v>875048060702011004002024422601</v>
      </c>
      <c r="M2403" s="192">
        <f t="array" ref="M2403">IF(COUNT(SEARCH(Удалить_Роспись_КВСР,$B2403)*SEARCH(Удалить_Роспись_ПБС,$C2403)*SEARCH(Удалить_Роспись_КФСР, $D2403)*SEARCH(Удалить_Роспись_КЦСР,$E2403)*SEARCH(Удалить_Роспись_КВР,$F2403)*SEARCH(Удалить_Роспись_ЭК,$H2403)*SEARCH(Удалить_Роспись_КР,$I2403))&gt;0,0,1)</f>
        <v>0</v>
      </c>
      <c r="N2403" s="192">
        <f>IF(COUNT(SEARCH(Удалить_Индекс_КВСР,$B2403)*SEARCH(Удалить_Индекс_ПБС,$C2403)*SEARCH(Удалить_Индекс_КФСР,$D2403)*SEARCH(Удалить_Индекс_КЦСР,$E2403)*SEARCH(Удалить_Индекс_КВР,$F2403)*SEARCH(Удалить_Индекс_ЭК,$H2403)*SEARCH(Удалить_Индекс_КР,$I2403))&gt;0,0,1)</f>
        <v>1</v>
      </c>
      <c r="O2403" s="192" t="str">
        <f t="shared" si="1749"/>
        <v/>
      </c>
      <c r="P2403" s="192" t="str">
        <f t="shared" si="1790"/>
        <v/>
      </c>
      <c r="Q2403" s="300" t="str">
        <f t="shared" si="1750"/>
        <v/>
      </c>
      <c r="R2403" s="300" t="str">
        <f t="shared" si="1751"/>
        <v/>
      </c>
      <c r="S2403" s="300" t="str">
        <f t="shared" si="1752"/>
        <v/>
      </c>
      <c r="T2403" s="192" t="str">
        <f t="shared" si="1753"/>
        <v/>
      </c>
      <c r="U2403" s="303" t="str">
        <f t="shared" si="1754"/>
        <v/>
      </c>
      <c r="V2403" s="300" t="str">
        <f t="shared" si="1755"/>
        <v/>
      </c>
      <c r="W2403" s="192" t="str">
        <f t="shared" si="1756"/>
        <v/>
      </c>
      <c r="X2403" s="303" t="str">
        <f t="shared" si="1757"/>
        <v/>
      </c>
      <c r="Y2403" s="300" t="str">
        <f t="shared" si="1758"/>
        <v/>
      </c>
      <c r="Z2403" s="300" t="str">
        <f t="shared" si="1759"/>
        <v/>
      </c>
      <c r="AA2403" s="303" t="str">
        <f t="shared" si="1760"/>
        <v/>
      </c>
      <c r="AB2403" s="300" t="str">
        <f t="shared" si="1761"/>
        <v/>
      </c>
      <c r="AC2403" s="300" t="str">
        <f t="shared" si="1762"/>
        <v/>
      </c>
      <c r="AD2403" s="300" t="str">
        <f t="shared" si="1763"/>
        <v/>
      </c>
      <c r="AE2403" s="192" t="str">
        <f t="shared" si="1764"/>
        <v/>
      </c>
      <c r="AF2403" s="192" t="str">
        <f t="shared" si="1765"/>
        <v/>
      </c>
      <c r="AG2403" s="192"/>
      <c r="AJ2403" s="300" t="str">
        <f t="shared" si="1766"/>
        <v/>
      </c>
      <c r="AK2403" s="300" t="str">
        <f t="shared" si="1767"/>
        <v/>
      </c>
      <c r="AL2403" s="300" t="str">
        <f t="shared" si="1768"/>
        <v/>
      </c>
      <c r="AM2403" s="300" t="str">
        <f t="shared" si="1769"/>
        <v/>
      </c>
      <c r="AN2403" s="300" t="str">
        <f t="shared" si="1770"/>
        <v/>
      </c>
      <c r="AO2403" s="300" t="str">
        <f t="shared" si="1771"/>
        <v/>
      </c>
      <c r="AP2403" s="300" t="str">
        <f t="shared" si="1772"/>
        <v/>
      </c>
      <c r="AQ2403" s="300" t="str">
        <f t="shared" si="1773"/>
        <v/>
      </c>
      <c r="AR2403" s="306" t="str">
        <f t="shared" si="1774"/>
        <v/>
      </c>
      <c r="AS2403" s="300" t="str">
        <f t="shared" si="1775"/>
        <v/>
      </c>
      <c r="AT2403" s="300" t="str">
        <f t="shared" si="1776"/>
        <v/>
      </c>
      <c r="AU2403" s="192" t="str">
        <f t="shared" si="1777"/>
        <v>рбс</v>
      </c>
      <c r="AV2403" s="192" t="str">
        <f t="shared" si="1778"/>
        <v>рбс87504806общпро</v>
      </c>
      <c r="AW2403" s="191">
        <f t="shared" si="1779"/>
        <v>0</v>
      </c>
      <c r="AX2403" s="191">
        <f t="shared" si="1780"/>
        <v>0</v>
      </c>
      <c r="AY2403" s="191">
        <f t="shared" si="1781"/>
        <v>126940</v>
      </c>
      <c r="AZ2403" s="191">
        <f t="shared" si="1782"/>
        <v>90428</v>
      </c>
      <c r="BA2403" s="193">
        <f t="shared" si="1783"/>
        <v>1</v>
      </c>
      <c r="BB2403" s="193">
        <f t="shared" si="1784"/>
        <v>1</v>
      </c>
      <c r="BC2403" s="193">
        <f t="shared" si="1785"/>
        <v>1</v>
      </c>
      <c r="BD2403" s="191">
        <f t="shared" si="1745"/>
        <v>126940</v>
      </c>
      <c r="BE2403" s="191">
        <f t="shared" si="1786"/>
        <v>90428</v>
      </c>
      <c r="BF2403" s="210">
        <f t="shared" si="1787"/>
        <v>126940</v>
      </c>
      <c r="BG2403" s="211">
        <f t="shared" si="1788"/>
        <v>126940</v>
      </c>
      <c r="BH2403" s="289"/>
      <c r="BI2403" s="289"/>
      <c r="BL2403" s="233" t="str">
        <f t="shared" si="1789"/>
        <v/>
      </c>
    </row>
    <row r="2404" spans="1:64" ht="12" customHeight="1">
      <c r="A2404" s="333" t="s">
        <v>1459</v>
      </c>
      <c r="B2404" s="381" t="s">
        <v>327</v>
      </c>
      <c r="C2404" s="333" t="s">
        <v>822</v>
      </c>
      <c r="D2404" s="381" t="s">
        <v>317</v>
      </c>
      <c r="E2404" s="381" t="s">
        <v>1317</v>
      </c>
      <c r="F2404" s="381" t="s">
        <v>586</v>
      </c>
      <c r="G2404" s="381" t="s">
        <v>397</v>
      </c>
      <c r="H2404" s="100" t="s">
        <v>653</v>
      </c>
      <c r="I2404" s="381" t="s">
        <v>505</v>
      </c>
      <c r="J2404" s="382">
        <v>210000</v>
      </c>
      <c r="K2404" s="382">
        <v>209971.99</v>
      </c>
      <c r="L2404" s="191" t="str">
        <f t="shared" si="1748"/>
        <v>875048060702011004002024434001</v>
      </c>
      <c r="M2404" s="192">
        <f t="array" ref="M2404">IF(COUNT(SEARCH(Удалить_Роспись_КВСР,$B2404)*SEARCH(Удалить_Роспись_ПБС,$C2404)*SEARCH(Удалить_Роспись_КФСР, $D2404)*SEARCH(Удалить_Роспись_КЦСР,$E2404)*SEARCH(Удалить_Роспись_КВР,$F2404)*SEARCH(Удалить_Роспись_ЭК,$H2404)*SEARCH(Удалить_Роспись_КР,$I2404))&gt;0,0,1)</f>
        <v>0</v>
      </c>
      <c r="N2404" s="192">
        <f>IF(COUNT(SEARCH(Удалить_Индекс_КВСР,$B2404)*SEARCH(Удалить_Индекс_ПБС,$C2404)*SEARCH(Удалить_Индекс_КФСР,$D2404)*SEARCH(Удалить_Индекс_КЦСР,$E2404)*SEARCH(Удалить_Индекс_КВР,$F2404)*SEARCH(Удалить_Индекс_ЭК,$H2404)*SEARCH(Удалить_Индекс_КР,$I2404))&gt;0,0,1)</f>
        <v>1</v>
      </c>
      <c r="O2404" s="192" t="str">
        <f t="shared" si="1749"/>
        <v/>
      </c>
      <c r="P2404" s="192" t="str">
        <f t="shared" si="1790"/>
        <v/>
      </c>
      <c r="Q2404" s="300" t="str">
        <f t="shared" si="1750"/>
        <v/>
      </c>
      <c r="R2404" s="300" t="str">
        <f t="shared" si="1751"/>
        <v/>
      </c>
      <c r="S2404" s="300" t="str">
        <f t="shared" si="1752"/>
        <v/>
      </c>
      <c r="T2404" s="192" t="str">
        <f t="shared" si="1753"/>
        <v/>
      </c>
      <c r="U2404" s="303" t="str">
        <f t="shared" si="1754"/>
        <v/>
      </c>
      <c r="V2404" s="300" t="str">
        <f t="shared" si="1755"/>
        <v/>
      </c>
      <c r="W2404" s="192" t="str">
        <f t="shared" si="1756"/>
        <v/>
      </c>
      <c r="X2404" s="303" t="str">
        <f t="shared" si="1757"/>
        <v/>
      </c>
      <c r="Y2404" s="300" t="str">
        <f t="shared" si="1758"/>
        <v/>
      </c>
      <c r="Z2404" s="300" t="str">
        <f t="shared" si="1759"/>
        <v/>
      </c>
      <c r="AA2404" s="303" t="str">
        <f t="shared" si="1760"/>
        <v/>
      </c>
      <c r="AB2404" s="300" t="str">
        <f t="shared" si="1761"/>
        <v/>
      </c>
      <c r="AC2404" s="300" t="str">
        <f t="shared" si="1762"/>
        <v/>
      </c>
      <c r="AD2404" s="300" t="str">
        <f t="shared" si="1763"/>
        <v/>
      </c>
      <c r="AE2404" s="192" t="str">
        <f t="shared" si="1764"/>
        <v/>
      </c>
      <c r="AF2404" s="192" t="str">
        <f t="shared" si="1765"/>
        <v/>
      </c>
      <c r="AG2404" s="192"/>
      <c r="AJ2404" s="300" t="str">
        <f t="shared" si="1766"/>
        <v/>
      </c>
      <c r="AK2404" s="300" t="str">
        <f t="shared" si="1767"/>
        <v/>
      </c>
      <c r="AL2404" s="300" t="str">
        <f t="shared" si="1768"/>
        <v/>
      </c>
      <c r="AM2404" s="300" t="str">
        <f t="shared" si="1769"/>
        <v/>
      </c>
      <c r="AN2404" s="300" t="str">
        <f t="shared" si="1770"/>
        <v/>
      </c>
      <c r="AO2404" s="300" t="str">
        <f t="shared" si="1771"/>
        <v/>
      </c>
      <c r="AP2404" s="300" t="str">
        <f t="shared" si="1772"/>
        <v/>
      </c>
      <c r="AQ2404" s="300" t="str">
        <f t="shared" si="1773"/>
        <v/>
      </c>
      <c r="AR2404" s="306" t="str">
        <f t="shared" si="1774"/>
        <v/>
      </c>
      <c r="AS2404" s="300" t="str">
        <f t="shared" si="1775"/>
        <v/>
      </c>
      <c r="AT2404" s="300" t="str">
        <f t="shared" si="1776"/>
        <v/>
      </c>
      <c r="AU2404" s="192" t="str">
        <f t="shared" si="1777"/>
        <v>рбс</v>
      </c>
      <c r="AV2404" s="192" t="str">
        <f t="shared" si="1778"/>
        <v>рбс87504806общпро</v>
      </c>
      <c r="AW2404" s="191">
        <f t="shared" si="1779"/>
        <v>0</v>
      </c>
      <c r="AX2404" s="191">
        <f t="shared" si="1780"/>
        <v>0</v>
      </c>
      <c r="AY2404" s="191">
        <f t="shared" si="1781"/>
        <v>210000</v>
      </c>
      <c r="AZ2404" s="191">
        <f t="shared" si="1782"/>
        <v>209971.99</v>
      </c>
      <c r="BA2404" s="193">
        <f t="shared" si="1783"/>
        <v>1</v>
      </c>
      <c r="BB2404" s="193">
        <f t="shared" si="1784"/>
        <v>1</v>
      </c>
      <c r="BC2404" s="193">
        <f t="shared" si="1785"/>
        <v>1</v>
      </c>
      <c r="BD2404" s="191">
        <f t="shared" si="1745"/>
        <v>210000</v>
      </c>
      <c r="BE2404" s="191">
        <f t="shared" si="1786"/>
        <v>209971.99</v>
      </c>
      <c r="BF2404" s="210">
        <f t="shared" si="1787"/>
        <v>210000</v>
      </c>
      <c r="BG2404" s="211">
        <f t="shared" si="1788"/>
        <v>210000</v>
      </c>
      <c r="BH2404" s="289"/>
      <c r="BI2404" s="289"/>
      <c r="BL2404" s="233" t="str">
        <f t="shared" si="1789"/>
        <v/>
      </c>
    </row>
    <row r="2405" spans="1:64" ht="12" customHeight="1">
      <c r="A2405" s="333" t="s">
        <v>1459</v>
      </c>
      <c r="B2405" s="381" t="s">
        <v>327</v>
      </c>
      <c r="C2405" s="333" t="s">
        <v>822</v>
      </c>
      <c r="D2405" s="381" t="s">
        <v>317</v>
      </c>
      <c r="E2405" s="381" t="s">
        <v>1317</v>
      </c>
      <c r="F2405" s="381" t="s">
        <v>658</v>
      </c>
      <c r="G2405" s="381" t="s">
        <v>395</v>
      </c>
      <c r="H2405" s="100" t="s">
        <v>653</v>
      </c>
      <c r="I2405" s="381" t="s">
        <v>505</v>
      </c>
      <c r="J2405" s="382">
        <v>0.01</v>
      </c>
      <c r="K2405" s="382">
        <v>0.01</v>
      </c>
      <c r="L2405" s="191" t="str">
        <f t="shared" si="1748"/>
        <v>875048060702011004002085329001</v>
      </c>
      <c r="M2405" s="192">
        <f t="array" ref="M2405">IF(COUNT(SEARCH(Удалить_Роспись_КВСР,$B2405)*SEARCH(Удалить_Роспись_ПБС,$C2405)*SEARCH(Удалить_Роспись_КФСР, $D2405)*SEARCH(Удалить_Роспись_КЦСР,$E2405)*SEARCH(Удалить_Роспись_КВР,$F2405)*SEARCH(Удалить_Роспись_ЭК,$H2405)*SEARCH(Удалить_Роспись_КР,$I2405))&gt;0,0,1)</f>
        <v>0</v>
      </c>
      <c r="N2405" s="192">
        <v>0</v>
      </c>
      <c r="O2405" s="192" t="str">
        <f t="shared" si="1749"/>
        <v/>
      </c>
      <c r="P2405" s="192" t="str">
        <f t="shared" si="1790"/>
        <v/>
      </c>
      <c r="Q2405" s="300" t="str">
        <f t="shared" si="1750"/>
        <v/>
      </c>
      <c r="R2405" s="300" t="str">
        <f t="shared" si="1751"/>
        <v/>
      </c>
      <c r="S2405" s="300" t="str">
        <f t="shared" si="1752"/>
        <v/>
      </c>
      <c r="T2405" s="192" t="str">
        <f t="shared" si="1753"/>
        <v/>
      </c>
      <c r="U2405" s="303" t="str">
        <f t="shared" si="1754"/>
        <v/>
      </c>
      <c r="V2405" s="300" t="str">
        <f t="shared" si="1755"/>
        <v/>
      </c>
      <c r="W2405" s="192" t="str">
        <f t="shared" si="1756"/>
        <v/>
      </c>
      <c r="X2405" s="303" t="str">
        <f t="shared" si="1757"/>
        <v/>
      </c>
      <c r="Y2405" s="300" t="str">
        <f t="shared" si="1758"/>
        <v/>
      </c>
      <c r="Z2405" s="300" t="str">
        <f t="shared" si="1759"/>
        <v/>
      </c>
      <c r="AA2405" s="303" t="str">
        <f t="shared" si="1760"/>
        <v/>
      </c>
      <c r="AB2405" s="300" t="str">
        <f t="shared" si="1761"/>
        <v/>
      </c>
      <c r="AC2405" s="300" t="str">
        <f t="shared" si="1762"/>
        <v/>
      </c>
      <c r="AD2405" s="300" t="str">
        <f t="shared" si="1763"/>
        <v/>
      </c>
      <c r="AE2405" s="192" t="str">
        <f t="shared" si="1764"/>
        <v/>
      </c>
      <c r="AF2405" s="192" t="str">
        <f t="shared" si="1765"/>
        <v/>
      </c>
      <c r="AG2405" s="192"/>
      <c r="AJ2405" s="300" t="str">
        <f t="shared" si="1766"/>
        <v/>
      </c>
      <c r="AK2405" s="300" t="str">
        <f t="shared" si="1767"/>
        <v/>
      </c>
      <c r="AL2405" s="300" t="str">
        <f t="shared" si="1768"/>
        <v/>
      </c>
      <c r="AM2405" s="300" t="str">
        <f t="shared" si="1769"/>
        <v/>
      </c>
      <c r="AN2405" s="300" t="str">
        <f t="shared" si="1770"/>
        <v/>
      </c>
      <c r="AO2405" s="300" t="str">
        <f t="shared" si="1771"/>
        <v/>
      </c>
      <c r="AP2405" s="300" t="str">
        <f t="shared" si="1772"/>
        <v/>
      </c>
      <c r="AQ2405" s="300" t="str">
        <f t="shared" si="1773"/>
        <v/>
      </c>
      <c r="AR2405" s="306" t="str">
        <f t="shared" si="1774"/>
        <v/>
      </c>
      <c r="AS2405" s="300" t="str">
        <f t="shared" si="1775"/>
        <v/>
      </c>
      <c r="AT2405" s="300" t="str">
        <f t="shared" si="1776"/>
        <v/>
      </c>
      <c r="AU2405" s="192" t="str">
        <f t="shared" si="1777"/>
        <v>рбс</v>
      </c>
      <c r="AV2405" s="192" t="str">
        <f t="shared" si="1778"/>
        <v>рбс87504806общпро</v>
      </c>
      <c r="AW2405" s="191">
        <f t="shared" si="1779"/>
        <v>0</v>
      </c>
      <c r="AX2405" s="191">
        <f t="shared" si="1780"/>
        <v>0</v>
      </c>
      <c r="AY2405" s="191">
        <f t="shared" si="1781"/>
        <v>0</v>
      </c>
      <c r="AZ2405" s="191">
        <f t="shared" si="1782"/>
        <v>0</v>
      </c>
      <c r="BA2405" s="193">
        <f t="shared" si="1783"/>
        <v>1</v>
      </c>
      <c r="BB2405" s="193">
        <f t="shared" si="1784"/>
        <v>1</v>
      </c>
      <c r="BC2405" s="193">
        <f t="shared" si="1785"/>
        <v>1</v>
      </c>
      <c r="BD2405" s="191">
        <f t="shared" si="1745"/>
        <v>0</v>
      </c>
      <c r="BE2405" s="191">
        <f t="shared" si="1786"/>
        <v>0</v>
      </c>
      <c r="BF2405" s="210">
        <f t="shared" si="1787"/>
        <v>0</v>
      </c>
      <c r="BG2405" s="211">
        <f t="shared" si="1788"/>
        <v>0</v>
      </c>
      <c r="BH2405" s="289"/>
      <c r="BI2405" s="289"/>
      <c r="BL2405" s="233" t="str">
        <f t="shared" si="1789"/>
        <v/>
      </c>
    </row>
    <row r="2406" spans="1:64" ht="12" customHeight="1">
      <c r="A2406" s="333" t="s">
        <v>1459</v>
      </c>
      <c r="B2406" s="381" t="s">
        <v>327</v>
      </c>
      <c r="C2406" s="333" t="s">
        <v>822</v>
      </c>
      <c r="D2406" s="381" t="s">
        <v>317</v>
      </c>
      <c r="E2406" s="381" t="s">
        <v>1318</v>
      </c>
      <c r="F2406" s="381" t="s">
        <v>608</v>
      </c>
      <c r="G2406" s="381" t="s">
        <v>385</v>
      </c>
      <c r="H2406" s="100" t="s">
        <v>653</v>
      </c>
      <c r="I2406" s="381" t="s">
        <v>505</v>
      </c>
      <c r="J2406" s="382">
        <v>1934500</v>
      </c>
      <c r="K2406" s="382">
        <v>1491063.63</v>
      </c>
      <c r="L2406" s="191" t="str">
        <f t="shared" si="1748"/>
        <v>875048060702011004102011121101</v>
      </c>
      <c r="M2406" s="192">
        <f t="array" ref="M2406">IF(COUNT(SEARCH(Удалить_Роспись_КВСР,$B2406)*SEARCH(Удалить_Роспись_ПБС,$C2406)*SEARCH(Удалить_Роспись_КФСР, $D2406)*SEARCH(Удалить_Роспись_КЦСР,$E2406)*SEARCH(Удалить_Роспись_КВР,$F2406)*SEARCH(Удалить_Роспись_ЭК,$H2406)*SEARCH(Удалить_Роспись_КР,$I2406))&gt;0,0,1)</f>
        <v>0</v>
      </c>
      <c r="N2406" s="192">
        <v>0</v>
      </c>
      <c r="O2406" s="192" t="str">
        <f t="shared" si="1749"/>
        <v/>
      </c>
      <c r="P2406" s="192" t="str">
        <f t="shared" si="1790"/>
        <v/>
      </c>
      <c r="Q2406" s="300" t="str">
        <f t="shared" si="1750"/>
        <v/>
      </c>
      <c r="R2406" s="300" t="str">
        <f t="shared" si="1751"/>
        <v/>
      </c>
      <c r="S2406" s="300" t="str">
        <f t="shared" si="1752"/>
        <v/>
      </c>
      <c r="T2406" s="192" t="str">
        <f t="shared" si="1753"/>
        <v/>
      </c>
      <c r="U2406" s="303" t="str">
        <f t="shared" si="1754"/>
        <v/>
      </c>
      <c r="V2406" s="300" t="str">
        <f t="shared" si="1755"/>
        <v/>
      </c>
      <c r="W2406" s="192" t="str">
        <f t="shared" si="1756"/>
        <v/>
      </c>
      <c r="X2406" s="303" t="str">
        <f t="shared" si="1757"/>
        <v/>
      </c>
      <c r="Y2406" s="300" t="str">
        <f t="shared" si="1758"/>
        <v/>
      </c>
      <c r="Z2406" s="300" t="str">
        <f t="shared" si="1759"/>
        <v/>
      </c>
      <c r="AA2406" s="303" t="str">
        <f t="shared" si="1760"/>
        <v/>
      </c>
      <c r="AB2406" s="300" t="str">
        <f t="shared" si="1761"/>
        <v/>
      </c>
      <c r="AC2406" s="300" t="str">
        <f t="shared" si="1762"/>
        <v/>
      </c>
      <c r="AD2406" s="300" t="str">
        <f t="shared" si="1763"/>
        <v/>
      </c>
      <c r="AE2406" s="192" t="str">
        <f t="shared" si="1764"/>
        <v/>
      </c>
      <c r="AF2406" s="192" t="str">
        <f t="shared" si="1765"/>
        <v/>
      </c>
      <c r="AG2406" s="192"/>
      <c r="AJ2406" s="300" t="str">
        <f t="shared" si="1766"/>
        <v/>
      </c>
      <c r="AK2406" s="300" t="str">
        <f t="shared" si="1767"/>
        <v/>
      </c>
      <c r="AL2406" s="300" t="str">
        <f t="shared" si="1768"/>
        <v/>
      </c>
      <c r="AM2406" s="300" t="str">
        <f t="shared" si="1769"/>
        <v/>
      </c>
      <c r="AN2406" s="300" t="str">
        <f t="shared" si="1770"/>
        <v/>
      </c>
      <c r="AO2406" s="300" t="str">
        <f t="shared" si="1771"/>
        <v/>
      </c>
      <c r="AP2406" s="300" t="str">
        <f t="shared" si="1772"/>
        <v/>
      </c>
      <c r="AQ2406" s="300" t="str">
        <f t="shared" si="1773"/>
        <v/>
      </c>
      <c r="AR2406" s="306" t="str">
        <f t="shared" si="1774"/>
        <v/>
      </c>
      <c r="AS2406" s="300" t="str">
        <f t="shared" si="1775"/>
        <v/>
      </c>
      <c r="AT2406" s="300" t="str">
        <f t="shared" si="1776"/>
        <v/>
      </c>
      <c r="AU2406" s="192" t="str">
        <f t="shared" si="1777"/>
        <v>рбс</v>
      </c>
      <c r="AV2406" s="192" t="str">
        <f t="shared" si="1778"/>
        <v>рбс87504806общопл</v>
      </c>
      <c r="AW2406" s="191">
        <f t="shared" si="1779"/>
        <v>0</v>
      </c>
      <c r="AX2406" s="191">
        <f t="shared" si="1780"/>
        <v>0</v>
      </c>
      <c r="AY2406" s="191">
        <f t="shared" si="1781"/>
        <v>0</v>
      </c>
      <c r="AZ2406" s="191">
        <f t="shared" si="1782"/>
        <v>0</v>
      </c>
      <c r="BA2406" s="193">
        <f t="shared" si="1783"/>
        <v>1</v>
      </c>
      <c r="BB2406" s="193">
        <f t="shared" si="1784"/>
        <v>1</v>
      </c>
      <c r="BC2406" s="193">
        <f t="shared" si="1785"/>
        <v>1</v>
      </c>
      <c r="BD2406" s="191">
        <f t="shared" si="1745"/>
        <v>0</v>
      </c>
      <c r="BE2406" s="191">
        <f t="shared" si="1786"/>
        <v>0</v>
      </c>
      <c r="BF2406" s="210">
        <f t="shared" si="1787"/>
        <v>0</v>
      </c>
      <c r="BG2406" s="211">
        <f t="shared" si="1788"/>
        <v>0</v>
      </c>
      <c r="BH2406" s="289"/>
      <c r="BI2406" s="289"/>
      <c r="BL2406" s="233" t="str">
        <f t="shared" si="1789"/>
        <v/>
      </c>
    </row>
    <row r="2407" spans="1:64" ht="12" customHeight="1">
      <c r="A2407" s="333" t="s">
        <v>1459</v>
      </c>
      <c r="B2407" s="381" t="s">
        <v>327</v>
      </c>
      <c r="C2407" s="333" t="s">
        <v>822</v>
      </c>
      <c r="D2407" s="381" t="s">
        <v>317</v>
      </c>
      <c r="E2407" s="381" t="s">
        <v>1318</v>
      </c>
      <c r="F2407" s="381" t="s">
        <v>902</v>
      </c>
      <c r="G2407" s="381" t="s">
        <v>387</v>
      </c>
      <c r="H2407" s="100" t="s">
        <v>653</v>
      </c>
      <c r="I2407" s="381" t="s">
        <v>505</v>
      </c>
      <c r="J2407" s="382">
        <v>584679</v>
      </c>
      <c r="K2407" s="382">
        <v>398713.5</v>
      </c>
      <c r="L2407" s="191" t="str">
        <f t="shared" si="1748"/>
        <v>875048060702011004102011921301</v>
      </c>
      <c r="M2407" s="192">
        <f t="array" ref="M2407">IF(COUNT(SEARCH(Удалить_Роспись_КВСР,$B2407)*SEARCH(Удалить_Роспись_ПБС,$C2407)*SEARCH(Удалить_Роспись_КФСР, $D2407)*SEARCH(Удалить_Роспись_КЦСР,$E2407)*SEARCH(Удалить_Роспись_КВР,$F2407)*SEARCH(Удалить_Роспись_ЭК,$H2407)*SEARCH(Удалить_Роспись_КР,$I2407))&gt;0,0,1)</f>
        <v>0</v>
      </c>
      <c r="N2407" s="192">
        <v>0</v>
      </c>
      <c r="O2407" s="192" t="str">
        <f t="shared" si="1749"/>
        <v/>
      </c>
      <c r="P2407" s="192" t="str">
        <f t="shared" si="1790"/>
        <v/>
      </c>
      <c r="Q2407" s="300" t="str">
        <f t="shared" si="1750"/>
        <v/>
      </c>
      <c r="R2407" s="300" t="str">
        <f t="shared" si="1751"/>
        <v/>
      </c>
      <c r="S2407" s="300" t="str">
        <f t="shared" si="1752"/>
        <v/>
      </c>
      <c r="T2407" s="192" t="str">
        <f t="shared" si="1753"/>
        <v/>
      </c>
      <c r="U2407" s="303" t="str">
        <f t="shared" si="1754"/>
        <v/>
      </c>
      <c r="V2407" s="300" t="str">
        <f t="shared" si="1755"/>
        <v/>
      </c>
      <c r="W2407" s="192" t="str">
        <f t="shared" si="1756"/>
        <v/>
      </c>
      <c r="X2407" s="303" t="str">
        <f t="shared" si="1757"/>
        <v/>
      </c>
      <c r="Y2407" s="300" t="str">
        <f t="shared" si="1758"/>
        <v/>
      </c>
      <c r="Z2407" s="300" t="str">
        <f t="shared" si="1759"/>
        <v/>
      </c>
      <c r="AA2407" s="303" t="str">
        <f t="shared" si="1760"/>
        <v/>
      </c>
      <c r="AB2407" s="300" t="str">
        <f t="shared" si="1761"/>
        <v/>
      </c>
      <c r="AC2407" s="300" t="str">
        <f t="shared" si="1762"/>
        <v/>
      </c>
      <c r="AD2407" s="300" t="str">
        <f t="shared" si="1763"/>
        <v/>
      </c>
      <c r="AE2407" s="192" t="str">
        <f t="shared" si="1764"/>
        <v/>
      </c>
      <c r="AF2407" s="192" t="str">
        <f t="shared" si="1765"/>
        <v/>
      </c>
      <c r="AG2407" s="192"/>
      <c r="AJ2407" s="300" t="str">
        <f t="shared" si="1766"/>
        <v/>
      </c>
      <c r="AK2407" s="300" t="str">
        <f t="shared" si="1767"/>
        <v/>
      </c>
      <c r="AL2407" s="300" t="str">
        <f t="shared" si="1768"/>
        <v/>
      </c>
      <c r="AM2407" s="300" t="str">
        <f t="shared" si="1769"/>
        <v/>
      </c>
      <c r="AN2407" s="300" t="str">
        <f t="shared" si="1770"/>
        <v/>
      </c>
      <c r="AO2407" s="300" t="str">
        <f t="shared" si="1771"/>
        <v/>
      </c>
      <c r="AP2407" s="300" t="str">
        <f t="shared" si="1772"/>
        <v/>
      </c>
      <c r="AQ2407" s="300" t="str">
        <f t="shared" si="1773"/>
        <v/>
      </c>
      <c r="AR2407" s="306" t="str">
        <f t="shared" si="1774"/>
        <v/>
      </c>
      <c r="AS2407" s="300" t="str">
        <f t="shared" si="1775"/>
        <v/>
      </c>
      <c r="AT2407" s="300" t="str">
        <f t="shared" si="1776"/>
        <v/>
      </c>
      <c r="AU2407" s="192" t="str">
        <f t="shared" si="1777"/>
        <v>рбс</v>
      </c>
      <c r="AV2407" s="192" t="str">
        <f t="shared" si="1778"/>
        <v>рбс87504806общопл</v>
      </c>
      <c r="AW2407" s="191">
        <f t="shared" si="1779"/>
        <v>0</v>
      </c>
      <c r="AX2407" s="191">
        <f t="shared" si="1780"/>
        <v>0</v>
      </c>
      <c r="AY2407" s="191">
        <f t="shared" si="1781"/>
        <v>0</v>
      </c>
      <c r="AZ2407" s="191">
        <f t="shared" si="1782"/>
        <v>0</v>
      </c>
      <c r="BA2407" s="193">
        <f t="shared" si="1783"/>
        <v>1</v>
      </c>
      <c r="BB2407" s="193">
        <f t="shared" si="1784"/>
        <v>1</v>
      </c>
      <c r="BC2407" s="193">
        <f t="shared" si="1785"/>
        <v>1</v>
      </c>
      <c r="BD2407" s="191">
        <f t="shared" si="1745"/>
        <v>0</v>
      </c>
      <c r="BE2407" s="191">
        <f t="shared" si="1786"/>
        <v>0</v>
      </c>
      <c r="BF2407" s="210">
        <f t="shared" si="1787"/>
        <v>0</v>
      </c>
      <c r="BG2407" s="211">
        <f t="shared" si="1788"/>
        <v>0</v>
      </c>
      <c r="BH2407" s="289" t="str">
        <f>B2407</f>
        <v>875</v>
      </c>
      <c r="BI2407" s="289" t="str">
        <f>D2407</f>
        <v>0702</v>
      </c>
      <c r="BJ2407" s="284" t="s">
        <v>592</v>
      </c>
      <c r="BK2407" s="284" t="s">
        <v>589</v>
      </c>
      <c r="BL2407" s="233" t="str">
        <f t="shared" si="1789"/>
        <v/>
      </c>
    </row>
    <row r="2408" spans="1:64" ht="12" customHeight="1">
      <c r="A2408" s="333" t="s">
        <v>1459</v>
      </c>
      <c r="B2408" s="381" t="s">
        <v>327</v>
      </c>
      <c r="C2408" s="333" t="s">
        <v>822</v>
      </c>
      <c r="D2408" s="381" t="s">
        <v>317</v>
      </c>
      <c r="E2408" s="381" t="s">
        <v>1319</v>
      </c>
      <c r="F2408" s="381" t="s">
        <v>589</v>
      </c>
      <c r="G2408" s="381" t="s">
        <v>386</v>
      </c>
      <c r="H2408" s="100" t="s">
        <v>653</v>
      </c>
      <c r="I2408" s="381" t="s">
        <v>505</v>
      </c>
      <c r="J2408" s="382">
        <v>150000</v>
      </c>
      <c r="K2408" s="382">
        <v>150000</v>
      </c>
      <c r="L2408" s="191" t="str">
        <f t="shared" si="1748"/>
        <v>875048060702011004702011221201</v>
      </c>
      <c r="M2408" s="192">
        <f t="array" ref="M2408">IF(COUNT(SEARCH(Удалить_Роспись_КВСР,$B2408)*SEARCH(Удалить_Роспись_ПБС,$C2408)*SEARCH(Удалить_Роспись_КФСР, $D2408)*SEARCH(Удалить_Роспись_КЦСР,$E2408)*SEARCH(Удалить_Роспись_КВР,$F2408)*SEARCH(Удалить_Роспись_ЭК,$H2408)*SEARCH(Удалить_Роспись_КР,$I2408))&gt;0,0,1)</f>
        <v>0</v>
      </c>
      <c r="N2408" s="192">
        <v>0</v>
      </c>
      <c r="O2408" s="192" t="str">
        <f t="shared" si="1749"/>
        <v/>
      </c>
      <c r="P2408" s="192" t="str">
        <f t="shared" si="1790"/>
        <v/>
      </c>
      <c r="Q2408" s="300" t="str">
        <f t="shared" si="1750"/>
        <v/>
      </c>
      <c r="R2408" s="300" t="str">
        <f t="shared" si="1751"/>
        <v/>
      </c>
      <c r="S2408" s="300" t="str">
        <f t="shared" si="1752"/>
        <v/>
      </c>
      <c r="T2408" s="192" t="str">
        <f t="shared" si="1753"/>
        <v/>
      </c>
      <c r="U2408" s="303" t="str">
        <f t="shared" si="1754"/>
        <v/>
      </c>
      <c r="V2408" s="300" t="str">
        <f t="shared" si="1755"/>
        <v/>
      </c>
      <c r="W2408" s="192" t="str">
        <f t="shared" si="1756"/>
        <v/>
      </c>
      <c r="X2408" s="303" t="str">
        <f t="shared" si="1757"/>
        <v/>
      </c>
      <c r="Y2408" s="300" t="str">
        <f t="shared" si="1758"/>
        <v/>
      </c>
      <c r="Z2408" s="300" t="str">
        <f t="shared" si="1759"/>
        <v/>
      </c>
      <c r="AA2408" s="303" t="str">
        <f t="shared" si="1760"/>
        <v/>
      </c>
      <c r="AB2408" s="300" t="str">
        <f t="shared" si="1761"/>
        <v/>
      </c>
      <c r="AC2408" s="300" t="str">
        <f t="shared" si="1762"/>
        <v/>
      </c>
      <c r="AD2408" s="300" t="str">
        <f t="shared" si="1763"/>
        <v/>
      </c>
      <c r="AE2408" s="192" t="str">
        <f t="shared" si="1764"/>
        <v/>
      </c>
      <c r="AF2408" s="192" t="str">
        <f t="shared" si="1765"/>
        <v/>
      </c>
      <c r="AG2408" s="192"/>
      <c r="AJ2408" s="300" t="str">
        <f t="shared" si="1766"/>
        <v/>
      </c>
      <c r="AK2408" s="300" t="str">
        <f t="shared" si="1767"/>
        <v/>
      </c>
      <c r="AL2408" s="300" t="str">
        <f t="shared" si="1768"/>
        <v/>
      </c>
      <c r="AM2408" s="300" t="str">
        <f t="shared" si="1769"/>
        <v/>
      </c>
      <c r="AN2408" s="300" t="str">
        <f t="shared" si="1770"/>
        <v/>
      </c>
      <c r="AO2408" s="300" t="str">
        <f t="shared" si="1771"/>
        <v/>
      </c>
      <c r="AP2408" s="300" t="str">
        <f t="shared" si="1772"/>
        <v/>
      </c>
      <c r="AQ2408" s="300" t="str">
        <f t="shared" si="1773"/>
        <v/>
      </c>
      <c r="AR2408" s="306" t="str">
        <f t="shared" si="1774"/>
        <v/>
      </c>
      <c r="AS2408" s="300" t="str">
        <f t="shared" si="1775"/>
        <v/>
      </c>
      <c r="AT2408" s="300" t="str">
        <f t="shared" si="1776"/>
        <v/>
      </c>
      <c r="AU2408" s="192" t="str">
        <f t="shared" si="1777"/>
        <v>рбс</v>
      </c>
      <c r="AV2408" s="192" t="str">
        <f t="shared" si="1778"/>
        <v>рбс87504806общпро</v>
      </c>
      <c r="AW2408" s="191">
        <f t="shared" si="1779"/>
        <v>0</v>
      </c>
      <c r="AX2408" s="191">
        <f t="shared" si="1780"/>
        <v>0</v>
      </c>
      <c r="AY2408" s="191">
        <f t="shared" si="1781"/>
        <v>0</v>
      </c>
      <c r="AZ2408" s="191">
        <f t="shared" si="1782"/>
        <v>0</v>
      </c>
      <c r="BA2408" s="193">
        <f t="shared" si="1783"/>
        <v>1</v>
      </c>
      <c r="BB2408" s="193">
        <f t="shared" si="1784"/>
        <v>1</v>
      </c>
      <c r="BC2408" s="193">
        <f t="shared" si="1785"/>
        <v>1</v>
      </c>
      <c r="BD2408" s="191">
        <f t="shared" si="1745"/>
        <v>0</v>
      </c>
      <c r="BE2408" s="191">
        <f t="shared" si="1786"/>
        <v>0</v>
      </c>
      <c r="BF2408" s="210">
        <f t="shared" si="1787"/>
        <v>0</v>
      </c>
      <c r="BG2408" s="211">
        <f t="shared" si="1788"/>
        <v>0</v>
      </c>
      <c r="BH2408" s="289" t="str">
        <f>B2408</f>
        <v>875</v>
      </c>
      <c r="BI2408" s="289" t="str">
        <f>D2408</f>
        <v>0702</v>
      </c>
      <c r="BJ2408" s="284" t="s">
        <v>592</v>
      </c>
      <c r="BK2408" s="284" t="s">
        <v>589</v>
      </c>
      <c r="BL2408" s="233" t="str">
        <f t="shared" si="1789"/>
        <v/>
      </c>
    </row>
    <row r="2409" spans="1:64" ht="12" customHeight="1">
      <c r="A2409" s="333" t="s">
        <v>1459</v>
      </c>
      <c r="B2409" s="381" t="s">
        <v>327</v>
      </c>
      <c r="C2409" s="333" t="s">
        <v>822</v>
      </c>
      <c r="D2409" s="381" t="s">
        <v>317</v>
      </c>
      <c r="E2409" s="381" t="s">
        <v>1320</v>
      </c>
      <c r="F2409" s="381" t="s">
        <v>586</v>
      </c>
      <c r="G2409" s="381" t="s">
        <v>393</v>
      </c>
      <c r="H2409" s="100" t="s">
        <v>653</v>
      </c>
      <c r="I2409" s="381" t="s">
        <v>505</v>
      </c>
      <c r="J2409" s="382">
        <v>3542028.59</v>
      </c>
      <c r="K2409" s="382">
        <v>2505055.2799999998</v>
      </c>
      <c r="L2409" s="191" t="str">
        <f t="shared" si="1748"/>
        <v>875048060702011004Г02024422301</v>
      </c>
      <c r="M2409" s="192">
        <f t="array" ref="M2409">IF(COUNT(SEARCH(Удалить_Роспись_КВСР,$B2409)*SEARCH(Удалить_Роспись_ПБС,$C2409)*SEARCH(Удалить_Роспись_КФСР, $D2409)*SEARCH(Удалить_Роспись_КЦСР,$E2409)*SEARCH(Удалить_Роспись_КВР,$F2409)*SEARCH(Удалить_Роспись_ЭК,$H2409)*SEARCH(Удалить_Роспись_КР,$I2409))&gt;0,0,1)</f>
        <v>0</v>
      </c>
      <c r="N2409" s="192">
        <f>IF(COUNT(SEARCH(Удалить_Индекс_КВСР,$B2409)*SEARCH(Удалить_Индекс_ПБС,$C2409)*SEARCH(Удалить_Индекс_КФСР,$D2409)*SEARCH(Удалить_Индекс_КЦСР,$E2409)*SEARCH(Удалить_Индекс_КВР,$F2409)*SEARCH(Удалить_Индекс_ЭК,$H2409)*SEARCH(Удалить_Индекс_КР,$I2409))&gt;0,0,1)</f>
        <v>1</v>
      </c>
      <c r="O2409" s="192" t="str">
        <f t="shared" si="1749"/>
        <v/>
      </c>
      <c r="P2409" s="192" t="str">
        <f t="shared" si="1790"/>
        <v/>
      </c>
      <c r="Q2409" s="300" t="str">
        <f t="shared" si="1750"/>
        <v/>
      </c>
      <c r="R2409" s="300" t="str">
        <f t="shared" si="1751"/>
        <v/>
      </c>
      <c r="S2409" s="300" t="str">
        <f t="shared" si="1752"/>
        <v/>
      </c>
      <c r="T2409" s="192" t="str">
        <f t="shared" si="1753"/>
        <v/>
      </c>
      <c r="U2409" s="303" t="str">
        <f t="shared" si="1754"/>
        <v/>
      </c>
      <c r="V2409" s="300" t="str">
        <f t="shared" si="1755"/>
        <v/>
      </c>
      <c r="W2409" s="192" t="str">
        <f t="shared" si="1756"/>
        <v/>
      </c>
      <c r="X2409" s="303" t="str">
        <f t="shared" si="1757"/>
        <v/>
      </c>
      <c r="Y2409" s="300" t="str">
        <f t="shared" si="1758"/>
        <v/>
      </c>
      <c r="Z2409" s="300" t="str">
        <f t="shared" si="1759"/>
        <v/>
      </c>
      <c r="AA2409" s="303" t="str">
        <f t="shared" si="1760"/>
        <v/>
      </c>
      <c r="AB2409" s="300" t="str">
        <f t="shared" si="1761"/>
        <v/>
      </c>
      <c r="AC2409" s="300" t="str">
        <f t="shared" si="1762"/>
        <v/>
      </c>
      <c r="AD2409" s="300" t="str">
        <f t="shared" si="1763"/>
        <v/>
      </c>
      <c r="AE2409" s="192" t="str">
        <f t="shared" si="1764"/>
        <v/>
      </c>
      <c r="AF2409" s="192" t="str">
        <f t="shared" si="1765"/>
        <v/>
      </c>
      <c r="AG2409" s="192"/>
      <c r="AJ2409" s="300" t="str">
        <f t="shared" si="1766"/>
        <v/>
      </c>
      <c r="AK2409" s="300" t="str">
        <f t="shared" si="1767"/>
        <v/>
      </c>
      <c r="AL2409" s="300" t="str">
        <f t="shared" si="1768"/>
        <v/>
      </c>
      <c r="AM2409" s="300" t="str">
        <f t="shared" si="1769"/>
        <v/>
      </c>
      <c r="AN2409" s="300" t="str">
        <f t="shared" si="1770"/>
        <v/>
      </c>
      <c r="AO2409" s="300" t="str">
        <f t="shared" si="1771"/>
        <v/>
      </c>
      <c r="AP2409" s="300" t="str">
        <f t="shared" si="1772"/>
        <v/>
      </c>
      <c r="AQ2409" s="300" t="str">
        <f t="shared" si="1773"/>
        <v/>
      </c>
      <c r="AR2409" s="306" t="str">
        <f t="shared" si="1774"/>
        <v/>
      </c>
      <c r="AS2409" s="300" t="str">
        <f t="shared" si="1775"/>
        <v/>
      </c>
      <c r="AT2409" s="300" t="str">
        <f t="shared" si="1776"/>
        <v/>
      </c>
      <c r="AU2409" s="192" t="str">
        <f t="shared" si="1777"/>
        <v>рбс</v>
      </c>
      <c r="AV2409" s="192" t="str">
        <f t="shared" si="1778"/>
        <v>рбс87504806общком</v>
      </c>
      <c r="AW2409" s="191">
        <f t="shared" si="1779"/>
        <v>0</v>
      </c>
      <c r="AX2409" s="191">
        <f t="shared" si="1780"/>
        <v>0</v>
      </c>
      <c r="AY2409" s="191">
        <f t="shared" si="1781"/>
        <v>3542028.59</v>
      </c>
      <c r="AZ2409" s="191">
        <f t="shared" si="1782"/>
        <v>2505055.2799999998</v>
      </c>
      <c r="BA2409" s="193">
        <f t="shared" si="1783"/>
        <v>1</v>
      </c>
      <c r="BB2409" s="193">
        <f t="shared" si="1784"/>
        <v>1</v>
      </c>
      <c r="BC2409" s="193">
        <f t="shared" si="1785"/>
        <v>1</v>
      </c>
      <c r="BD2409" s="191">
        <f t="shared" si="1745"/>
        <v>3542028.59</v>
      </c>
      <c r="BE2409" s="191">
        <f t="shared" si="1786"/>
        <v>2505055.2799999998</v>
      </c>
      <c r="BF2409" s="210">
        <f t="shared" si="1787"/>
        <v>3542028.59</v>
      </c>
      <c r="BG2409" s="211">
        <f t="shared" si="1788"/>
        <v>3542028.59</v>
      </c>
      <c r="BH2409" s="289"/>
      <c r="BI2409" s="289"/>
      <c r="BL2409" s="233" t="str">
        <f t="shared" si="1789"/>
        <v/>
      </c>
    </row>
    <row r="2410" spans="1:64" ht="12" customHeight="1">
      <c r="A2410" s="333" t="s">
        <v>1459</v>
      </c>
      <c r="B2410" s="381" t="s">
        <v>327</v>
      </c>
      <c r="C2410" s="333" t="s">
        <v>822</v>
      </c>
      <c r="D2410" s="381" t="s">
        <v>317</v>
      </c>
      <c r="E2410" s="381" t="s">
        <v>1321</v>
      </c>
      <c r="F2410" s="381" t="s">
        <v>586</v>
      </c>
      <c r="G2410" s="381" t="s">
        <v>397</v>
      </c>
      <c r="H2410" s="100" t="s">
        <v>653</v>
      </c>
      <c r="I2410" s="381" t="s">
        <v>505</v>
      </c>
      <c r="J2410" s="382">
        <v>524732</v>
      </c>
      <c r="K2410" s="382">
        <v>278878</v>
      </c>
      <c r="L2410" s="191" t="str">
        <f t="shared" si="1748"/>
        <v>875048060702011004П02024434001</v>
      </c>
      <c r="M2410" s="192">
        <f t="array" ref="M2410">IF(COUNT(SEARCH(Удалить_Роспись_КВСР,$B2410)*SEARCH(Удалить_Роспись_ПБС,$C2410)*SEARCH(Удалить_Роспись_КФСР, $D2410)*SEARCH(Удалить_Роспись_КЦСР,$E2410)*SEARCH(Удалить_Роспись_КВР,$F2410)*SEARCH(Удалить_Роспись_ЭК,$H2410)*SEARCH(Удалить_Роспись_КР,$I2410))&gt;0,0,1)</f>
        <v>0</v>
      </c>
      <c r="N2410" s="192">
        <f>IF(COUNT(SEARCH(Удалить_Индекс_КВСР,$B2410)*SEARCH(Удалить_Индекс_ПБС,$C2410)*SEARCH(Удалить_Индекс_КФСР,$D2410)*SEARCH(Удалить_Индекс_КЦСР,$E2410)*SEARCH(Удалить_Индекс_КВР,$F2410)*SEARCH(Удалить_Индекс_ЭК,$H2410)*SEARCH(Удалить_Индекс_КР,$I2410))&gt;0,0,1)</f>
        <v>1</v>
      </c>
      <c r="O2410" s="192" t="str">
        <f t="shared" si="1749"/>
        <v/>
      </c>
      <c r="P2410" s="192" t="str">
        <f t="shared" si="1790"/>
        <v/>
      </c>
      <c r="Q2410" s="300" t="str">
        <f t="shared" si="1750"/>
        <v/>
      </c>
      <c r="R2410" s="300" t="str">
        <f t="shared" si="1751"/>
        <v/>
      </c>
      <c r="S2410" s="300" t="str">
        <f t="shared" si="1752"/>
        <v/>
      </c>
      <c r="T2410" s="192" t="str">
        <f t="shared" si="1753"/>
        <v/>
      </c>
      <c r="U2410" s="303" t="str">
        <f t="shared" si="1754"/>
        <v/>
      </c>
      <c r="V2410" s="300" t="str">
        <f t="shared" si="1755"/>
        <v/>
      </c>
      <c r="W2410" s="192" t="str">
        <f t="shared" si="1756"/>
        <v/>
      </c>
      <c r="X2410" s="303" t="str">
        <f t="shared" si="1757"/>
        <v/>
      </c>
      <c r="Y2410" s="300" t="str">
        <f t="shared" si="1758"/>
        <v/>
      </c>
      <c r="Z2410" s="300" t="str">
        <f t="shared" si="1759"/>
        <v/>
      </c>
      <c r="AA2410" s="303" t="str">
        <f t="shared" si="1760"/>
        <v/>
      </c>
      <c r="AB2410" s="300" t="str">
        <f t="shared" si="1761"/>
        <v/>
      </c>
      <c r="AC2410" s="300" t="str">
        <f t="shared" si="1762"/>
        <v/>
      </c>
      <c r="AD2410" s="300" t="str">
        <f t="shared" si="1763"/>
        <v/>
      </c>
      <c r="AE2410" s="192" t="str">
        <f t="shared" si="1764"/>
        <v/>
      </c>
      <c r="AF2410" s="192" t="str">
        <f t="shared" si="1765"/>
        <v/>
      </c>
      <c r="AG2410" s="192"/>
      <c r="AJ2410" s="300" t="str">
        <f t="shared" si="1766"/>
        <v/>
      </c>
      <c r="AK2410" s="300" t="str">
        <f t="shared" si="1767"/>
        <v/>
      </c>
      <c r="AL2410" s="300" t="str">
        <f t="shared" si="1768"/>
        <v/>
      </c>
      <c r="AM2410" s="300" t="str">
        <f t="shared" si="1769"/>
        <v/>
      </c>
      <c r="AN2410" s="300" t="str">
        <f t="shared" si="1770"/>
        <v/>
      </c>
      <c r="AO2410" s="300" t="str">
        <f t="shared" si="1771"/>
        <v/>
      </c>
      <c r="AP2410" s="300" t="str">
        <f t="shared" si="1772"/>
        <v/>
      </c>
      <c r="AQ2410" s="300" t="str">
        <f t="shared" si="1773"/>
        <v/>
      </c>
      <c r="AR2410" s="306" t="str">
        <f t="shared" si="1774"/>
        <v/>
      </c>
      <c r="AS2410" s="300" t="str">
        <f t="shared" si="1775"/>
        <v/>
      </c>
      <c r="AT2410" s="300" t="str">
        <f t="shared" si="1776"/>
        <v/>
      </c>
      <c r="AU2410" s="192" t="str">
        <f t="shared" si="1777"/>
        <v>рбс</v>
      </c>
      <c r="AV2410" s="192" t="str">
        <f t="shared" si="1778"/>
        <v>рбс87504806общпро</v>
      </c>
      <c r="AW2410" s="191">
        <f t="shared" si="1779"/>
        <v>0</v>
      </c>
      <c r="AX2410" s="191">
        <f t="shared" si="1780"/>
        <v>0</v>
      </c>
      <c r="AY2410" s="191">
        <f t="shared" si="1781"/>
        <v>524732</v>
      </c>
      <c r="AZ2410" s="191">
        <f t="shared" si="1782"/>
        <v>278878</v>
      </c>
      <c r="BA2410" s="193">
        <f t="shared" si="1783"/>
        <v>1</v>
      </c>
      <c r="BB2410" s="193">
        <f t="shared" si="1784"/>
        <v>1</v>
      </c>
      <c r="BC2410" s="193">
        <f t="shared" si="1785"/>
        <v>1</v>
      </c>
      <c r="BD2410" s="191">
        <f t="shared" si="1745"/>
        <v>524732</v>
      </c>
      <c r="BE2410" s="191">
        <f t="shared" si="1786"/>
        <v>278878</v>
      </c>
      <c r="BF2410" s="210">
        <f t="shared" si="1787"/>
        <v>524732</v>
      </c>
      <c r="BG2410" s="211">
        <f t="shared" si="1788"/>
        <v>524732</v>
      </c>
      <c r="BH2410" s="289" t="str">
        <f>B2410</f>
        <v>875</v>
      </c>
      <c r="BI2410" s="289" t="str">
        <f>D2410</f>
        <v>0702</v>
      </c>
      <c r="BJ2410" s="284" t="s">
        <v>592</v>
      </c>
      <c r="BK2410" s="284" t="s">
        <v>586</v>
      </c>
      <c r="BL2410" s="233" t="str">
        <f t="shared" si="1789"/>
        <v/>
      </c>
    </row>
    <row r="2411" spans="1:64" ht="12" customHeight="1">
      <c r="A2411" s="333" t="s">
        <v>1459</v>
      </c>
      <c r="B2411" s="381" t="s">
        <v>327</v>
      </c>
      <c r="C2411" s="333" t="s">
        <v>822</v>
      </c>
      <c r="D2411" s="381" t="s">
        <v>317</v>
      </c>
      <c r="E2411" s="381" t="s">
        <v>1457</v>
      </c>
      <c r="F2411" s="381" t="s">
        <v>586</v>
      </c>
      <c r="G2411" s="381" t="s">
        <v>393</v>
      </c>
      <c r="H2411" s="100" t="s">
        <v>653</v>
      </c>
      <c r="I2411" s="381" t="s">
        <v>505</v>
      </c>
      <c r="J2411" s="382">
        <v>498420</v>
      </c>
      <c r="K2411" s="382">
        <v>345248.54</v>
      </c>
      <c r="L2411" s="191" t="str">
        <f t="shared" si="1748"/>
        <v>875048060702011004Э02024422301</v>
      </c>
      <c r="M2411" s="192">
        <f t="array" ref="M2411">IF(COUNT(SEARCH(Удалить_Роспись_КВСР,$B2411)*SEARCH(Удалить_Роспись_ПБС,$C2411)*SEARCH(Удалить_Роспись_КФСР, $D2411)*SEARCH(Удалить_Роспись_КЦСР,$E2411)*SEARCH(Удалить_Роспись_КВР,$F2411)*SEARCH(Удалить_Роспись_ЭК,$H2411)*SEARCH(Удалить_Роспись_КР,$I2411))&gt;0,0,1)</f>
        <v>0</v>
      </c>
      <c r="N2411" s="192">
        <f>IF(COUNT(SEARCH(Удалить_Индекс_КВСР,$B2411)*SEARCH(Удалить_Индекс_ПБС,$C2411)*SEARCH(Удалить_Индекс_КФСР,$D2411)*SEARCH(Удалить_Индекс_КЦСР,$E2411)*SEARCH(Удалить_Индекс_КВР,$F2411)*SEARCH(Удалить_Индекс_ЭК,$H2411)*SEARCH(Удалить_Индекс_КР,$I2411))&gt;0,0,1)</f>
        <v>1</v>
      </c>
      <c r="O2411" s="192" t="str">
        <f t="shared" si="1749"/>
        <v/>
      </c>
      <c r="P2411" s="192" t="str">
        <f t="shared" si="1790"/>
        <v/>
      </c>
      <c r="Q2411" s="300" t="str">
        <f t="shared" si="1750"/>
        <v/>
      </c>
      <c r="R2411" s="300" t="str">
        <f t="shared" si="1751"/>
        <v/>
      </c>
      <c r="S2411" s="300" t="str">
        <f t="shared" si="1752"/>
        <v/>
      </c>
      <c r="T2411" s="192" t="str">
        <f t="shared" si="1753"/>
        <v/>
      </c>
      <c r="U2411" s="303" t="str">
        <f t="shared" si="1754"/>
        <v/>
      </c>
      <c r="V2411" s="300" t="str">
        <f t="shared" si="1755"/>
        <v/>
      </c>
      <c r="W2411" s="192" t="str">
        <f t="shared" si="1756"/>
        <v/>
      </c>
      <c r="X2411" s="303" t="str">
        <f t="shared" si="1757"/>
        <v/>
      </c>
      <c r="Y2411" s="300" t="str">
        <f t="shared" si="1758"/>
        <v/>
      </c>
      <c r="Z2411" s="300" t="str">
        <f t="shared" si="1759"/>
        <v/>
      </c>
      <c r="AA2411" s="303" t="str">
        <f t="shared" si="1760"/>
        <v/>
      </c>
      <c r="AB2411" s="300" t="str">
        <f t="shared" si="1761"/>
        <v/>
      </c>
      <c r="AC2411" s="300" t="str">
        <f t="shared" si="1762"/>
        <v/>
      </c>
      <c r="AD2411" s="300" t="str">
        <f t="shared" si="1763"/>
        <v/>
      </c>
      <c r="AE2411" s="192" t="str">
        <f t="shared" si="1764"/>
        <v/>
      </c>
      <c r="AF2411" s="192" t="str">
        <f t="shared" si="1765"/>
        <v/>
      </c>
      <c r="AG2411" s="192"/>
      <c r="AJ2411" s="300" t="str">
        <f t="shared" si="1766"/>
        <v/>
      </c>
      <c r="AK2411" s="300" t="str">
        <f t="shared" si="1767"/>
        <v/>
      </c>
      <c r="AL2411" s="300" t="str">
        <f t="shared" si="1768"/>
        <v/>
      </c>
      <c r="AM2411" s="300" t="str">
        <f t="shared" si="1769"/>
        <v/>
      </c>
      <c r="AN2411" s="300" t="str">
        <f t="shared" si="1770"/>
        <v/>
      </c>
      <c r="AO2411" s="300" t="str">
        <f t="shared" si="1771"/>
        <v/>
      </c>
      <c r="AP2411" s="300" t="str">
        <f t="shared" si="1772"/>
        <v/>
      </c>
      <c r="AQ2411" s="300" t="str">
        <f t="shared" si="1773"/>
        <v/>
      </c>
      <c r="AR2411" s="306" t="str">
        <f t="shared" si="1774"/>
        <v/>
      </c>
      <c r="AS2411" s="300" t="str">
        <f t="shared" si="1775"/>
        <v/>
      </c>
      <c r="AT2411" s="300" t="str">
        <f t="shared" si="1776"/>
        <v/>
      </c>
      <c r="AU2411" s="192" t="str">
        <f t="shared" si="1777"/>
        <v>рбс</v>
      </c>
      <c r="AV2411" s="192" t="str">
        <f t="shared" si="1778"/>
        <v>рбс87504806общком</v>
      </c>
      <c r="AW2411" s="191">
        <f t="shared" si="1779"/>
        <v>0</v>
      </c>
      <c r="AX2411" s="191">
        <f t="shared" si="1780"/>
        <v>0</v>
      </c>
      <c r="AY2411" s="191">
        <f t="shared" si="1781"/>
        <v>498420</v>
      </c>
      <c r="AZ2411" s="191">
        <f t="shared" si="1782"/>
        <v>345248.54</v>
      </c>
      <c r="BA2411" s="193">
        <f t="shared" si="1783"/>
        <v>1</v>
      </c>
      <c r="BB2411" s="193">
        <f t="shared" si="1784"/>
        <v>1</v>
      </c>
      <c r="BC2411" s="193">
        <f t="shared" si="1785"/>
        <v>1</v>
      </c>
      <c r="BD2411" s="191">
        <f t="shared" si="1745"/>
        <v>498420</v>
      </c>
      <c r="BE2411" s="191">
        <f t="shared" si="1786"/>
        <v>345248.54</v>
      </c>
      <c r="BF2411" s="210">
        <f t="shared" si="1787"/>
        <v>498420</v>
      </c>
      <c r="BG2411" s="211">
        <f t="shared" si="1788"/>
        <v>498420</v>
      </c>
      <c r="BH2411" s="289" t="str">
        <f>B2411</f>
        <v>875</v>
      </c>
      <c r="BI2411" s="289" t="str">
        <f>D2411</f>
        <v>0702</v>
      </c>
      <c r="BJ2411" s="284" t="s">
        <v>592</v>
      </c>
      <c r="BK2411" s="284" t="s">
        <v>586</v>
      </c>
      <c r="BL2411" s="233" t="str">
        <f t="shared" si="1789"/>
        <v/>
      </c>
    </row>
    <row r="2412" spans="1:64" ht="12" hidden="1" customHeight="1">
      <c r="A2412" s="333" t="s">
        <v>1459</v>
      </c>
      <c r="B2412" s="381" t="s">
        <v>327</v>
      </c>
      <c r="C2412" s="333" t="s">
        <v>822</v>
      </c>
      <c r="D2412" s="381" t="s">
        <v>317</v>
      </c>
      <c r="E2412" s="381" t="s">
        <v>1322</v>
      </c>
      <c r="F2412" s="381" t="s">
        <v>608</v>
      </c>
      <c r="G2412" s="381" t="s">
        <v>385</v>
      </c>
      <c r="H2412" s="100" t="s">
        <v>653</v>
      </c>
      <c r="I2412" s="381" t="s">
        <v>339</v>
      </c>
      <c r="J2412" s="382">
        <v>2554122.44</v>
      </c>
      <c r="K2412" s="382">
        <v>1738976.13</v>
      </c>
      <c r="L2412" s="191" t="str">
        <f t="shared" si="1748"/>
        <v>875048060702011007409011121110</v>
      </c>
      <c r="M2412" s="192">
        <f t="array" ref="M2412">IF(COUNT(SEARCH(Удалить_Роспись_КВСР,$B2412)*SEARCH(Удалить_Роспись_ПБС,$C2412)*SEARCH(Удалить_Роспись_КФСР, $D2412)*SEARCH(Удалить_Роспись_КЦСР,$E2412)*SEARCH(Удалить_Роспись_КВР,$F2412)*SEARCH(Удалить_Роспись_ЭК,$H2412)*SEARCH(Удалить_Роспись_КР,$I2412))&gt;0,0,1)</f>
        <v>0</v>
      </c>
      <c r="N2412" s="192">
        <v>0</v>
      </c>
      <c r="O2412" s="192" t="str">
        <f t="shared" si="1749"/>
        <v/>
      </c>
      <c r="P2412" s="192" t="str">
        <f t="shared" si="1790"/>
        <v/>
      </c>
      <c r="Q2412" s="300" t="str">
        <f t="shared" si="1750"/>
        <v/>
      </c>
      <c r="R2412" s="300" t="str">
        <f t="shared" si="1751"/>
        <v/>
      </c>
      <c r="S2412" s="300" t="str">
        <f t="shared" si="1752"/>
        <v/>
      </c>
      <c r="T2412" s="192" t="str">
        <f t="shared" si="1753"/>
        <v/>
      </c>
      <c r="U2412" s="303" t="str">
        <f t="shared" si="1754"/>
        <v/>
      </c>
      <c r="V2412" s="300" t="str">
        <f t="shared" si="1755"/>
        <v/>
      </c>
      <c r="W2412" s="192" t="str">
        <f t="shared" si="1756"/>
        <v/>
      </c>
      <c r="X2412" s="303" t="str">
        <f t="shared" si="1757"/>
        <v/>
      </c>
      <c r="Y2412" s="300" t="str">
        <f t="shared" si="1758"/>
        <v/>
      </c>
      <c r="Z2412" s="300" t="str">
        <f t="shared" si="1759"/>
        <v/>
      </c>
      <c r="AA2412" s="303" t="str">
        <f t="shared" si="1760"/>
        <v/>
      </c>
      <c r="AB2412" s="300" t="str">
        <f t="shared" si="1761"/>
        <v/>
      </c>
      <c r="AC2412" s="300" t="str">
        <f t="shared" si="1762"/>
        <v/>
      </c>
      <c r="AD2412" s="300" t="str">
        <f t="shared" si="1763"/>
        <v/>
      </c>
      <c r="AE2412" s="192" t="str">
        <f t="shared" si="1764"/>
        <v/>
      </c>
      <c r="AF2412" s="192" t="str">
        <f t="shared" si="1765"/>
        <v/>
      </c>
      <c r="AG2412" s="192"/>
      <c r="AJ2412" s="300" t="str">
        <f t="shared" si="1766"/>
        <v/>
      </c>
      <c r="AK2412" s="300" t="str">
        <f t="shared" si="1767"/>
        <v/>
      </c>
      <c r="AL2412" s="300" t="str">
        <f t="shared" si="1768"/>
        <v/>
      </c>
      <c r="AM2412" s="300" t="str">
        <f t="shared" si="1769"/>
        <v/>
      </c>
      <c r="AN2412" s="300" t="str">
        <f t="shared" si="1770"/>
        <v/>
      </c>
      <c r="AO2412" s="300" t="str">
        <f t="shared" si="1771"/>
        <v/>
      </c>
      <c r="AP2412" s="300" t="str">
        <f t="shared" si="1772"/>
        <v/>
      </c>
      <c r="AQ2412" s="300" t="str">
        <f t="shared" si="1773"/>
        <v/>
      </c>
      <c r="AR2412" s="306" t="str">
        <f t="shared" si="1774"/>
        <v/>
      </c>
      <c r="AS2412" s="300" t="str">
        <f t="shared" si="1775"/>
        <v/>
      </c>
      <c r="AT2412" s="300" t="str">
        <f t="shared" si="1776"/>
        <v/>
      </c>
      <c r="AU2412" s="192" t="str">
        <f t="shared" si="1777"/>
        <v>рбс</v>
      </c>
      <c r="AV2412" s="192" t="str">
        <f t="shared" si="1778"/>
        <v>рбс87504806общопл</v>
      </c>
      <c r="AW2412" s="191">
        <f t="shared" si="1779"/>
        <v>0</v>
      </c>
      <c r="AX2412" s="191">
        <f t="shared" si="1780"/>
        <v>0</v>
      </c>
      <c r="AY2412" s="191">
        <f t="shared" si="1781"/>
        <v>0</v>
      </c>
      <c r="AZ2412" s="191">
        <f t="shared" si="1782"/>
        <v>0</v>
      </c>
      <c r="BA2412" s="193">
        <f t="shared" si="1783"/>
        <v>1</v>
      </c>
      <c r="BB2412" s="193">
        <f t="shared" si="1784"/>
        <v>1</v>
      </c>
      <c r="BC2412" s="193">
        <f t="shared" si="1785"/>
        <v>1</v>
      </c>
      <c r="BD2412" s="191">
        <f t="shared" si="1745"/>
        <v>0</v>
      </c>
      <c r="BE2412" s="191">
        <f t="shared" si="1786"/>
        <v>0</v>
      </c>
      <c r="BF2412" s="210">
        <f t="shared" si="1787"/>
        <v>0</v>
      </c>
      <c r="BG2412" s="211">
        <f t="shared" si="1788"/>
        <v>0</v>
      </c>
      <c r="BH2412" s="289" t="str">
        <f>B2412</f>
        <v>875</v>
      </c>
      <c r="BI2412" s="289" t="str">
        <f>D2412</f>
        <v>0702</v>
      </c>
      <c r="BJ2412" s="284" t="s">
        <v>592</v>
      </c>
      <c r="BK2412" s="284" t="s">
        <v>586</v>
      </c>
      <c r="BL2412" s="233" t="str">
        <f t="shared" si="1789"/>
        <v/>
      </c>
    </row>
    <row r="2413" spans="1:64" ht="12" hidden="1" customHeight="1">
      <c r="A2413" s="333" t="s">
        <v>1459</v>
      </c>
      <c r="B2413" s="381" t="s">
        <v>327</v>
      </c>
      <c r="C2413" s="333" t="s">
        <v>822</v>
      </c>
      <c r="D2413" s="381" t="s">
        <v>317</v>
      </c>
      <c r="E2413" s="381" t="s">
        <v>1322</v>
      </c>
      <c r="F2413" s="381" t="s">
        <v>589</v>
      </c>
      <c r="G2413" s="381" t="s">
        <v>386</v>
      </c>
      <c r="H2413" s="100" t="s">
        <v>653</v>
      </c>
      <c r="I2413" s="381" t="s">
        <v>339</v>
      </c>
      <c r="J2413" s="382">
        <v>18317</v>
      </c>
      <c r="K2413" s="382">
        <v>800</v>
      </c>
      <c r="L2413" s="191" t="str">
        <f t="shared" si="1748"/>
        <v>875048060702011007409011221210</v>
      </c>
      <c r="M2413" s="192">
        <f t="array" ref="M2413">IF(COUNT(SEARCH(Удалить_Роспись_КВСР,$B2413)*SEARCH(Удалить_Роспись_ПБС,$C2413)*SEARCH(Удалить_Роспись_КФСР, $D2413)*SEARCH(Удалить_Роспись_КЦСР,$E2413)*SEARCH(Удалить_Роспись_КВР,$F2413)*SEARCH(Удалить_Роспись_ЭК,$H2413)*SEARCH(Удалить_Роспись_КР,$I2413))&gt;0,0,1)</f>
        <v>0</v>
      </c>
      <c r="N2413" s="192">
        <v>0</v>
      </c>
      <c r="O2413" s="192" t="str">
        <f t="shared" si="1749"/>
        <v/>
      </c>
      <c r="P2413" s="192" t="str">
        <f t="shared" si="1790"/>
        <v/>
      </c>
      <c r="Q2413" s="300" t="str">
        <f t="shared" si="1750"/>
        <v/>
      </c>
      <c r="R2413" s="300" t="str">
        <f t="shared" si="1751"/>
        <v/>
      </c>
      <c r="S2413" s="300" t="str">
        <f t="shared" si="1752"/>
        <v/>
      </c>
      <c r="T2413" s="192" t="str">
        <f t="shared" si="1753"/>
        <v/>
      </c>
      <c r="U2413" s="303" t="str">
        <f t="shared" si="1754"/>
        <v/>
      </c>
      <c r="V2413" s="300" t="str">
        <f t="shared" si="1755"/>
        <v/>
      </c>
      <c r="W2413" s="192" t="str">
        <f t="shared" si="1756"/>
        <v/>
      </c>
      <c r="X2413" s="303" t="str">
        <f t="shared" si="1757"/>
        <v/>
      </c>
      <c r="Y2413" s="300" t="str">
        <f t="shared" si="1758"/>
        <v/>
      </c>
      <c r="Z2413" s="300" t="str">
        <f t="shared" si="1759"/>
        <v/>
      </c>
      <c r="AA2413" s="303" t="str">
        <f t="shared" si="1760"/>
        <v/>
      </c>
      <c r="AB2413" s="300" t="str">
        <f t="shared" si="1761"/>
        <v/>
      </c>
      <c r="AC2413" s="300" t="str">
        <f t="shared" si="1762"/>
        <v/>
      </c>
      <c r="AD2413" s="300" t="str">
        <f t="shared" si="1763"/>
        <v/>
      </c>
      <c r="AE2413" s="192" t="str">
        <f t="shared" si="1764"/>
        <v/>
      </c>
      <c r="AF2413" s="192" t="str">
        <f t="shared" si="1765"/>
        <v/>
      </c>
      <c r="AG2413" s="192"/>
      <c r="AJ2413" s="300" t="str">
        <f t="shared" si="1766"/>
        <v/>
      </c>
      <c r="AK2413" s="300" t="str">
        <f t="shared" si="1767"/>
        <v/>
      </c>
      <c r="AL2413" s="300" t="str">
        <f t="shared" si="1768"/>
        <v/>
      </c>
      <c r="AM2413" s="300" t="str">
        <f t="shared" si="1769"/>
        <v/>
      </c>
      <c r="AN2413" s="300" t="str">
        <f t="shared" si="1770"/>
        <v/>
      </c>
      <c r="AO2413" s="300" t="str">
        <f t="shared" si="1771"/>
        <v/>
      </c>
      <c r="AP2413" s="300" t="str">
        <f t="shared" si="1772"/>
        <v/>
      </c>
      <c r="AQ2413" s="300" t="str">
        <f t="shared" si="1773"/>
        <v/>
      </c>
      <c r="AR2413" s="306" t="str">
        <f t="shared" si="1774"/>
        <v/>
      </c>
      <c r="AS2413" s="300" t="str">
        <f t="shared" si="1775"/>
        <v/>
      </c>
      <c r="AT2413" s="300" t="str">
        <f t="shared" si="1776"/>
        <v/>
      </c>
      <c r="AU2413" s="192" t="str">
        <f t="shared" si="1777"/>
        <v>рбс</v>
      </c>
      <c r="AV2413" s="192" t="str">
        <f t="shared" si="1778"/>
        <v>рбс87504806общпро</v>
      </c>
      <c r="AW2413" s="191">
        <f t="shared" si="1779"/>
        <v>0</v>
      </c>
      <c r="AX2413" s="191">
        <f t="shared" si="1780"/>
        <v>0</v>
      </c>
      <c r="AY2413" s="191">
        <f t="shared" si="1781"/>
        <v>0</v>
      </c>
      <c r="AZ2413" s="191">
        <f t="shared" si="1782"/>
        <v>0</v>
      </c>
      <c r="BA2413" s="193">
        <f t="shared" si="1783"/>
        <v>1</v>
      </c>
      <c r="BB2413" s="193">
        <f t="shared" si="1784"/>
        <v>1</v>
      </c>
      <c r="BC2413" s="193">
        <f t="shared" si="1785"/>
        <v>1</v>
      </c>
      <c r="BD2413" s="191">
        <f t="shared" si="1745"/>
        <v>0</v>
      </c>
      <c r="BE2413" s="191">
        <f t="shared" si="1786"/>
        <v>0</v>
      </c>
      <c r="BF2413" s="210">
        <f t="shared" si="1787"/>
        <v>0</v>
      </c>
      <c r="BG2413" s="211">
        <f t="shared" si="1788"/>
        <v>0</v>
      </c>
      <c r="BH2413" s="289" t="str">
        <f>B2413</f>
        <v>875</v>
      </c>
      <c r="BI2413" s="289" t="str">
        <f>D2413</f>
        <v>0702</v>
      </c>
      <c r="BJ2413" s="284" t="s">
        <v>592</v>
      </c>
      <c r="BK2413" s="284" t="s">
        <v>586</v>
      </c>
      <c r="BL2413" s="233" t="str">
        <f t="shared" si="1789"/>
        <v/>
      </c>
    </row>
    <row r="2414" spans="1:64" ht="12" hidden="1" customHeight="1">
      <c r="A2414" s="333" t="s">
        <v>1459</v>
      </c>
      <c r="B2414" s="381" t="s">
        <v>327</v>
      </c>
      <c r="C2414" s="333" t="s">
        <v>822</v>
      </c>
      <c r="D2414" s="381" t="s">
        <v>317</v>
      </c>
      <c r="E2414" s="381" t="s">
        <v>1322</v>
      </c>
      <c r="F2414" s="381" t="s">
        <v>902</v>
      </c>
      <c r="G2414" s="381" t="s">
        <v>387</v>
      </c>
      <c r="H2414" s="100" t="s">
        <v>653</v>
      </c>
      <c r="I2414" s="381" t="s">
        <v>339</v>
      </c>
      <c r="J2414" s="382">
        <v>771344.98</v>
      </c>
      <c r="K2414" s="382">
        <v>421497.72</v>
      </c>
      <c r="L2414" s="191" t="str">
        <f t="shared" si="1748"/>
        <v>875048060702011007409011921310</v>
      </c>
      <c r="M2414" s="192">
        <f t="array" ref="M2414">IF(COUNT(SEARCH(Удалить_Роспись_КВСР,$B2414)*SEARCH(Удалить_Роспись_ПБС,$C2414)*SEARCH(Удалить_Роспись_КФСР, $D2414)*SEARCH(Удалить_Роспись_КЦСР,$E2414)*SEARCH(Удалить_Роспись_КВР,$F2414)*SEARCH(Удалить_Роспись_ЭК,$H2414)*SEARCH(Удалить_Роспись_КР,$I2414))&gt;0,0,1)</f>
        <v>0</v>
      </c>
      <c r="N2414" s="192">
        <v>0</v>
      </c>
      <c r="O2414" s="192" t="str">
        <f t="shared" si="1749"/>
        <v/>
      </c>
      <c r="P2414" s="192" t="str">
        <f t="shared" si="1790"/>
        <v/>
      </c>
      <c r="Q2414" s="300" t="str">
        <f t="shared" si="1750"/>
        <v/>
      </c>
      <c r="R2414" s="300" t="str">
        <f t="shared" si="1751"/>
        <v/>
      </c>
      <c r="S2414" s="300" t="str">
        <f t="shared" si="1752"/>
        <v/>
      </c>
      <c r="T2414" s="192" t="str">
        <f t="shared" si="1753"/>
        <v/>
      </c>
      <c r="U2414" s="303" t="str">
        <f t="shared" si="1754"/>
        <v/>
      </c>
      <c r="V2414" s="300" t="str">
        <f t="shared" si="1755"/>
        <v/>
      </c>
      <c r="W2414" s="192" t="str">
        <f t="shared" si="1756"/>
        <v/>
      </c>
      <c r="X2414" s="303" t="str">
        <f t="shared" si="1757"/>
        <v/>
      </c>
      <c r="Y2414" s="300" t="str">
        <f t="shared" si="1758"/>
        <v/>
      </c>
      <c r="Z2414" s="300" t="str">
        <f t="shared" si="1759"/>
        <v/>
      </c>
      <c r="AA2414" s="303" t="str">
        <f t="shared" si="1760"/>
        <v/>
      </c>
      <c r="AB2414" s="300" t="str">
        <f t="shared" si="1761"/>
        <v/>
      </c>
      <c r="AC2414" s="300" t="str">
        <f t="shared" si="1762"/>
        <v/>
      </c>
      <c r="AD2414" s="300" t="str">
        <f t="shared" si="1763"/>
        <v/>
      </c>
      <c r="AE2414" s="192" t="str">
        <f t="shared" si="1764"/>
        <v/>
      </c>
      <c r="AF2414" s="192" t="str">
        <f t="shared" si="1765"/>
        <v/>
      </c>
      <c r="AG2414" s="192"/>
      <c r="AJ2414" s="300" t="str">
        <f t="shared" si="1766"/>
        <v/>
      </c>
      <c r="AK2414" s="300" t="str">
        <f t="shared" si="1767"/>
        <v/>
      </c>
      <c r="AL2414" s="300" t="str">
        <f t="shared" si="1768"/>
        <v/>
      </c>
      <c r="AM2414" s="300" t="str">
        <f t="shared" si="1769"/>
        <v/>
      </c>
      <c r="AN2414" s="300" t="str">
        <f t="shared" si="1770"/>
        <v/>
      </c>
      <c r="AO2414" s="300" t="str">
        <f t="shared" si="1771"/>
        <v/>
      </c>
      <c r="AP2414" s="300" t="str">
        <f t="shared" si="1772"/>
        <v/>
      </c>
      <c r="AQ2414" s="300" t="str">
        <f t="shared" si="1773"/>
        <v/>
      </c>
      <c r="AR2414" s="306" t="str">
        <f t="shared" si="1774"/>
        <v/>
      </c>
      <c r="AS2414" s="300" t="str">
        <f t="shared" si="1775"/>
        <v/>
      </c>
      <c r="AT2414" s="300" t="str">
        <f t="shared" si="1776"/>
        <v/>
      </c>
      <c r="AU2414" s="192" t="str">
        <f t="shared" si="1777"/>
        <v>рбс</v>
      </c>
      <c r="AV2414" s="192" t="str">
        <f t="shared" si="1778"/>
        <v>рбс87504806общопл</v>
      </c>
      <c r="AW2414" s="191">
        <f t="shared" si="1779"/>
        <v>0</v>
      </c>
      <c r="AX2414" s="191">
        <f t="shared" si="1780"/>
        <v>0</v>
      </c>
      <c r="AY2414" s="191">
        <f t="shared" si="1781"/>
        <v>0</v>
      </c>
      <c r="AZ2414" s="191">
        <f t="shared" si="1782"/>
        <v>0</v>
      </c>
      <c r="BA2414" s="193">
        <f t="shared" si="1783"/>
        <v>1</v>
      </c>
      <c r="BB2414" s="193">
        <f t="shared" si="1784"/>
        <v>1</v>
      </c>
      <c r="BC2414" s="193">
        <f t="shared" si="1785"/>
        <v>1</v>
      </c>
      <c r="BD2414" s="191">
        <f t="shared" si="1745"/>
        <v>0</v>
      </c>
      <c r="BE2414" s="191">
        <f t="shared" si="1786"/>
        <v>0</v>
      </c>
      <c r="BF2414" s="210">
        <f t="shared" si="1787"/>
        <v>0</v>
      </c>
      <c r="BG2414" s="211">
        <f t="shared" si="1788"/>
        <v>0</v>
      </c>
      <c r="BH2414" s="289"/>
      <c r="BI2414" s="289"/>
      <c r="BJ2414" s="228"/>
      <c r="BK2414" s="228"/>
      <c r="BL2414" s="233" t="str">
        <f t="shared" si="1789"/>
        <v/>
      </c>
    </row>
    <row r="2415" spans="1:64" ht="12" hidden="1" customHeight="1">
      <c r="A2415" s="333" t="s">
        <v>1459</v>
      </c>
      <c r="B2415" s="381" t="s">
        <v>327</v>
      </c>
      <c r="C2415" s="333" t="s">
        <v>822</v>
      </c>
      <c r="D2415" s="381" t="s">
        <v>317</v>
      </c>
      <c r="E2415" s="381" t="s">
        <v>1322</v>
      </c>
      <c r="F2415" s="381" t="s">
        <v>586</v>
      </c>
      <c r="G2415" s="381" t="s">
        <v>389</v>
      </c>
      <c r="H2415" s="100" t="s">
        <v>653</v>
      </c>
      <c r="I2415" s="381" t="s">
        <v>339</v>
      </c>
      <c r="J2415" s="382">
        <v>70711</v>
      </c>
      <c r="K2415" s="382">
        <v>23603</v>
      </c>
      <c r="L2415" s="191" t="str">
        <f t="shared" si="1748"/>
        <v>875048060702011007409024422610</v>
      </c>
      <c r="M2415" s="192">
        <f t="array" ref="M2415">IF(COUNT(SEARCH(Удалить_Роспись_КВСР,$B2415)*SEARCH(Удалить_Роспись_ПБС,$C2415)*SEARCH(Удалить_Роспись_КФСР, $D2415)*SEARCH(Удалить_Роспись_КЦСР,$E2415)*SEARCH(Удалить_Роспись_КВР,$F2415)*SEARCH(Удалить_Роспись_ЭК,$H2415)*SEARCH(Удалить_Роспись_КР,$I2415))&gt;0,0,1)</f>
        <v>0</v>
      </c>
      <c r="N2415" s="192">
        <v>0</v>
      </c>
      <c r="O2415" s="192" t="str">
        <f t="shared" si="1749"/>
        <v/>
      </c>
      <c r="P2415" s="192" t="str">
        <f t="shared" si="1790"/>
        <v/>
      </c>
      <c r="Q2415" s="300" t="str">
        <f t="shared" si="1750"/>
        <v/>
      </c>
      <c r="R2415" s="300" t="str">
        <f t="shared" si="1751"/>
        <v/>
      </c>
      <c r="S2415" s="300" t="str">
        <f t="shared" si="1752"/>
        <v/>
      </c>
      <c r="T2415" s="192" t="str">
        <f t="shared" si="1753"/>
        <v/>
      </c>
      <c r="U2415" s="303" t="str">
        <f t="shared" si="1754"/>
        <v/>
      </c>
      <c r="V2415" s="300" t="str">
        <f t="shared" si="1755"/>
        <v/>
      </c>
      <c r="W2415" s="192" t="str">
        <f t="shared" si="1756"/>
        <v/>
      </c>
      <c r="X2415" s="303" t="str">
        <f t="shared" si="1757"/>
        <v/>
      </c>
      <c r="Y2415" s="300" t="str">
        <f t="shared" si="1758"/>
        <v/>
      </c>
      <c r="Z2415" s="300" t="str">
        <f t="shared" si="1759"/>
        <v/>
      </c>
      <c r="AA2415" s="303" t="str">
        <f t="shared" si="1760"/>
        <v/>
      </c>
      <c r="AB2415" s="300" t="str">
        <f t="shared" si="1761"/>
        <v/>
      </c>
      <c r="AC2415" s="300" t="str">
        <f t="shared" si="1762"/>
        <v/>
      </c>
      <c r="AD2415" s="300" t="str">
        <f t="shared" si="1763"/>
        <v/>
      </c>
      <c r="AE2415" s="192" t="str">
        <f t="shared" si="1764"/>
        <v/>
      </c>
      <c r="AF2415" s="192" t="str">
        <f t="shared" si="1765"/>
        <v/>
      </c>
      <c r="AG2415" s="192"/>
      <c r="AJ2415" s="300" t="str">
        <f t="shared" si="1766"/>
        <v/>
      </c>
      <c r="AK2415" s="300" t="str">
        <f t="shared" si="1767"/>
        <v/>
      </c>
      <c r="AL2415" s="300" t="str">
        <f t="shared" si="1768"/>
        <v/>
      </c>
      <c r="AM2415" s="300" t="str">
        <f t="shared" si="1769"/>
        <v/>
      </c>
      <c r="AN2415" s="300" t="str">
        <f t="shared" si="1770"/>
        <v/>
      </c>
      <c r="AO2415" s="300" t="str">
        <f t="shared" si="1771"/>
        <v/>
      </c>
      <c r="AP2415" s="300" t="str">
        <f t="shared" si="1772"/>
        <v/>
      </c>
      <c r="AQ2415" s="300" t="str">
        <f t="shared" si="1773"/>
        <v/>
      </c>
      <c r="AR2415" s="306" t="str">
        <f t="shared" si="1774"/>
        <v/>
      </c>
      <c r="AS2415" s="300" t="str">
        <f t="shared" si="1775"/>
        <v/>
      </c>
      <c r="AT2415" s="300" t="str">
        <f t="shared" si="1776"/>
        <v/>
      </c>
      <c r="AU2415" s="192" t="str">
        <f t="shared" si="1777"/>
        <v>рбс</v>
      </c>
      <c r="AV2415" s="192" t="str">
        <f t="shared" si="1778"/>
        <v>рбс87504806общпро</v>
      </c>
      <c r="AW2415" s="191">
        <f t="shared" si="1779"/>
        <v>0</v>
      </c>
      <c r="AX2415" s="191">
        <f t="shared" si="1780"/>
        <v>0</v>
      </c>
      <c r="AY2415" s="191">
        <f t="shared" si="1781"/>
        <v>0</v>
      </c>
      <c r="AZ2415" s="191">
        <f t="shared" si="1782"/>
        <v>0</v>
      </c>
      <c r="BA2415" s="193">
        <f t="shared" si="1783"/>
        <v>1</v>
      </c>
      <c r="BB2415" s="193">
        <f t="shared" si="1784"/>
        <v>1</v>
      </c>
      <c r="BC2415" s="193">
        <f t="shared" si="1785"/>
        <v>1</v>
      </c>
      <c r="BD2415" s="191">
        <f t="shared" si="1745"/>
        <v>0</v>
      </c>
      <c r="BE2415" s="191">
        <f t="shared" si="1786"/>
        <v>0</v>
      </c>
      <c r="BF2415" s="210">
        <f t="shared" si="1787"/>
        <v>0</v>
      </c>
      <c r="BG2415" s="211">
        <f t="shared" si="1788"/>
        <v>0</v>
      </c>
      <c r="BH2415" s="289" t="str">
        <f t="shared" ref="BH2415:BH2420" si="1791">B2415</f>
        <v>875</v>
      </c>
      <c r="BI2415" s="289" t="str">
        <f t="shared" ref="BI2415:BI2420" si="1792">D2415</f>
        <v>0702</v>
      </c>
      <c r="BJ2415" s="284" t="s">
        <v>592</v>
      </c>
      <c r="BK2415" s="284" t="s">
        <v>586</v>
      </c>
      <c r="BL2415" s="233" t="str">
        <f t="shared" si="1789"/>
        <v/>
      </c>
    </row>
    <row r="2416" spans="1:64" ht="12" hidden="1" customHeight="1">
      <c r="A2416" s="333" t="s">
        <v>1459</v>
      </c>
      <c r="B2416" s="381" t="s">
        <v>327</v>
      </c>
      <c r="C2416" s="333" t="s">
        <v>822</v>
      </c>
      <c r="D2416" s="381" t="s">
        <v>317</v>
      </c>
      <c r="E2416" s="381" t="s">
        <v>1458</v>
      </c>
      <c r="F2416" s="381" t="s">
        <v>607</v>
      </c>
      <c r="G2416" s="381" t="s">
        <v>394</v>
      </c>
      <c r="H2416" s="100" t="s">
        <v>653</v>
      </c>
      <c r="I2416" s="381" t="s">
        <v>339</v>
      </c>
      <c r="J2416" s="382">
        <v>1166843</v>
      </c>
      <c r="K2416" s="382">
        <v>1161003.78</v>
      </c>
      <c r="L2416" s="191" t="str">
        <f t="shared" si="1748"/>
        <v>875048060702011007563024322510</v>
      </c>
      <c r="M2416" s="192">
        <f t="array" ref="M2416">IF(COUNT(SEARCH(Удалить_Роспись_КВСР,$B2416)*SEARCH(Удалить_Роспись_ПБС,$C2416)*SEARCH(Удалить_Роспись_КФСР, $D2416)*SEARCH(Удалить_Роспись_КЦСР,$E2416)*SEARCH(Удалить_Роспись_КВР,$F2416)*SEARCH(Удалить_Роспись_ЭК,$H2416)*SEARCH(Удалить_Роспись_КР,$I2416))&gt;0,0,1)</f>
        <v>0</v>
      </c>
      <c r="N2416" s="192">
        <v>0</v>
      </c>
      <c r="O2416" s="192" t="str">
        <f t="shared" si="1749"/>
        <v/>
      </c>
      <c r="P2416" s="192" t="str">
        <f t="shared" si="1790"/>
        <v/>
      </c>
      <c r="Q2416" s="300" t="str">
        <f t="shared" si="1750"/>
        <v/>
      </c>
      <c r="R2416" s="300" t="str">
        <f t="shared" si="1751"/>
        <v/>
      </c>
      <c r="S2416" s="300" t="str">
        <f t="shared" si="1752"/>
        <v/>
      </c>
      <c r="T2416" s="192" t="str">
        <f t="shared" si="1753"/>
        <v/>
      </c>
      <c r="U2416" s="303" t="str">
        <f t="shared" si="1754"/>
        <v/>
      </c>
      <c r="V2416" s="300" t="str">
        <f t="shared" si="1755"/>
        <v/>
      </c>
      <c r="W2416" s="192" t="str">
        <f t="shared" si="1756"/>
        <v/>
      </c>
      <c r="X2416" s="303" t="str">
        <f t="shared" si="1757"/>
        <v/>
      </c>
      <c r="Y2416" s="300" t="str">
        <f t="shared" si="1758"/>
        <v/>
      </c>
      <c r="Z2416" s="300" t="str">
        <f t="shared" si="1759"/>
        <v/>
      </c>
      <c r="AA2416" s="303" t="str">
        <f t="shared" si="1760"/>
        <v/>
      </c>
      <c r="AB2416" s="300" t="str">
        <f t="shared" si="1761"/>
        <v/>
      </c>
      <c r="AC2416" s="300" t="str">
        <f t="shared" si="1762"/>
        <v/>
      </c>
      <c r="AD2416" s="300" t="str">
        <f t="shared" si="1763"/>
        <v/>
      </c>
      <c r="AE2416" s="192" t="str">
        <f t="shared" si="1764"/>
        <v/>
      </c>
      <c r="AF2416" s="192" t="str">
        <f t="shared" si="1765"/>
        <v/>
      </c>
      <c r="AG2416" s="192"/>
      <c r="AJ2416" s="300" t="str">
        <f t="shared" si="1766"/>
        <v/>
      </c>
      <c r="AK2416" s="300" t="str">
        <f t="shared" si="1767"/>
        <v/>
      </c>
      <c r="AL2416" s="300" t="str">
        <f t="shared" si="1768"/>
        <v/>
      </c>
      <c r="AM2416" s="300" t="str">
        <f t="shared" si="1769"/>
        <v/>
      </c>
      <c r="AN2416" s="300" t="str">
        <f t="shared" si="1770"/>
        <v/>
      </c>
      <c r="AO2416" s="300" t="str">
        <f t="shared" si="1771"/>
        <v/>
      </c>
      <c r="AP2416" s="300" t="str">
        <f t="shared" si="1772"/>
        <v/>
      </c>
      <c r="AQ2416" s="300" t="str">
        <f t="shared" si="1773"/>
        <v/>
      </c>
      <c r="AR2416" s="306" t="str">
        <f t="shared" si="1774"/>
        <v/>
      </c>
      <c r="AS2416" s="300" t="str">
        <f t="shared" si="1775"/>
        <v/>
      </c>
      <c r="AT2416" s="300" t="str">
        <f t="shared" si="1776"/>
        <v/>
      </c>
      <c r="AU2416" s="192" t="str">
        <f t="shared" si="1777"/>
        <v>рбс</v>
      </c>
      <c r="AV2416" s="192" t="str">
        <f t="shared" si="1778"/>
        <v>рбс87504806общпро</v>
      </c>
      <c r="AW2416" s="191">
        <f t="shared" si="1779"/>
        <v>0</v>
      </c>
      <c r="AX2416" s="191">
        <f t="shared" si="1780"/>
        <v>0</v>
      </c>
      <c r="AY2416" s="191">
        <f t="shared" si="1781"/>
        <v>0</v>
      </c>
      <c r="AZ2416" s="191">
        <f t="shared" si="1782"/>
        <v>0</v>
      </c>
      <c r="BA2416" s="193">
        <f t="shared" si="1783"/>
        <v>1</v>
      </c>
      <c r="BB2416" s="193">
        <f t="shared" si="1784"/>
        <v>1</v>
      </c>
      <c r="BC2416" s="193">
        <f t="shared" si="1785"/>
        <v>1</v>
      </c>
      <c r="BD2416" s="191">
        <f t="shared" ref="BD2416:BD2479" si="1793">IF(ISNA(BA2416),0,AY2416*$BA2416)</f>
        <v>0</v>
      </c>
      <c r="BE2416" s="191">
        <f t="shared" si="1786"/>
        <v>0</v>
      </c>
      <c r="BF2416" s="210">
        <f t="shared" si="1787"/>
        <v>0</v>
      </c>
      <c r="BG2416" s="211">
        <f t="shared" si="1788"/>
        <v>0</v>
      </c>
      <c r="BH2416" s="289" t="str">
        <f t="shared" si="1791"/>
        <v>875</v>
      </c>
      <c r="BI2416" s="289" t="str">
        <f t="shared" si="1792"/>
        <v>0702</v>
      </c>
      <c r="BJ2416" s="284" t="s">
        <v>592</v>
      </c>
      <c r="BK2416" s="284" t="s">
        <v>586</v>
      </c>
      <c r="BL2416" s="233" t="str">
        <f t="shared" si="1789"/>
        <v/>
      </c>
    </row>
    <row r="2417" spans="1:64" ht="12" hidden="1" customHeight="1">
      <c r="A2417" s="333" t="s">
        <v>1459</v>
      </c>
      <c r="B2417" s="381" t="s">
        <v>327</v>
      </c>
      <c r="C2417" s="333" t="s">
        <v>822</v>
      </c>
      <c r="D2417" s="381" t="s">
        <v>317</v>
      </c>
      <c r="E2417" s="381" t="s">
        <v>1323</v>
      </c>
      <c r="F2417" s="381" t="s">
        <v>608</v>
      </c>
      <c r="G2417" s="381" t="s">
        <v>385</v>
      </c>
      <c r="H2417" s="100" t="s">
        <v>653</v>
      </c>
      <c r="I2417" s="381" t="s">
        <v>339</v>
      </c>
      <c r="J2417" s="382">
        <v>17550237.600000001</v>
      </c>
      <c r="K2417" s="382">
        <v>13244875.01</v>
      </c>
      <c r="L2417" s="191" t="str">
        <f t="shared" si="1748"/>
        <v>875048060702011007564011121110</v>
      </c>
      <c r="M2417" s="192">
        <f t="array" ref="M2417">IF(COUNT(SEARCH(Удалить_Роспись_КВСР,$B2417)*SEARCH(Удалить_Роспись_ПБС,$C2417)*SEARCH(Удалить_Роспись_КФСР, $D2417)*SEARCH(Удалить_Роспись_КЦСР,$E2417)*SEARCH(Удалить_Роспись_КВР,$F2417)*SEARCH(Удалить_Роспись_ЭК,$H2417)*SEARCH(Удалить_Роспись_КР,$I2417))&gt;0,0,1)</f>
        <v>0</v>
      </c>
      <c r="N2417" s="192">
        <v>0</v>
      </c>
      <c r="O2417" s="192" t="str">
        <f t="shared" si="1749"/>
        <v/>
      </c>
      <c r="P2417" s="192" t="str">
        <f t="shared" si="1790"/>
        <v/>
      </c>
      <c r="Q2417" s="300" t="str">
        <f t="shared" si="1750"/>
        <v/>
      </c>
      <c r="R2417" s="300" t="str">
        <f t="shared" si="1751"/>
        <v/>
      </c>
      <c r="S2417" s="300" t="str">
        <f t="shared" si="1752"/>
        <v/>
      </c>
      <c r="T2417" s="192" t="str">
        <f t="shared" si="1753"/>
        <v/>
      </c>
      <c r="U2417" s="303" t="str">
        <f t="shared" si="1754"/>
        <v/>
      </c>
      <c r="V2417" s="300" t="str">
        <f t="shared" si="1755"/>
        <v/>
      </c>
      <c r="W2417" s="192" t="str">
        <f t="shared" si="1756"/>
        <v/>
      </c>
      <c r="X2417" s="303" t="str">
        <f t="shared" si="1757"/>
        <v/>
      </c>
      <c r="Y2417" s="300" t="str">
        <f t="shared" si="1758"/>
        <v/>
      </c>
      <c r="Z2417" s="300" t="str">
        <f t="shared" si="1759"/>
        <v/>
      </c>
      <c r="AA2417" s="303" t="str">
        <f t="shared" si="1760"/>
        <v/>
      </c>
      <c r="AB2417" s="300" t="str">
        <f t="shared" si="1761"/>
        <v/>
      </c>
      <c r="AC2417" s="300" t="str">
        <f t="shared" si="1762"/>
        <v/>
      </c>
      <c r="AD2417" s="300" t="str">
        <f t="shared" si="1763"/>
        <v/>
      </c>
      <c r="AE2417" s="192" t="str">
        <f t="shared" si="1764"/>
        <v/>
      </c>
      <c r="AF2417" s="192" t="str">
        <f t="shared" si="1765"/>
        <v/>
      </c>
      <c r="AG2417" s="192"/>
      <c r="AJ2417" s="300" t="str">
        <f t="shared" si="1766"/>
        <v/>
      </c>
      <c r="AK2417" s="300" t="str">
        <f t="shared" si="1767"/>
        <v/>
      </c>
      <c r="AL2417" s="300" t="str">
        <f t="shared" si="1768"/>
        <v/>
      </c>
      <c r="AM2417" s="300" t="str">
        <f t="shared" si="1769"/>
        <v/>
      </c>
      <c r="AN2417" s="300" t="str">
        <f t="shared" si="1770"/>
        <v/>
      </c>
      <c r="AO2417" s="300" t="str">
        <f t="shared" si="1771"/>
        <v/>
      </c>
      <c r="AP2417" s="300" t="str">
        <f t="shared" si="1772"/>
        <v/>
      </c>
      <c r="AQ2417" s="300" t="str">
        <f t="shared" si="1773"/>
        <v/>
      </c>
      <c r="AR2417" s="306" t="str">
        <f t="shared" si="1774"/>
        <v/>
      </c>
      <c r="AS2417" s="300" t="str">
        <f t="shared" si="1775"/>
        <v/>
      </c>
      <c r="AT2417" s="300" t="str">
        <f t="shared" si="1776"/>
        <v/>
      </c>
      <c r="AU2417" s="192" t="str">
        <f t="shared" si="1777"/>
        <v>рбс</v>
      </c>
      <c r="AV2417" s="192" t="str">
        <f t="shared" si="1778"/>
        <v>рбс87504806общопл</v>
      </c>
      <c r="AW2417" s="191">
        <f t="shared" si="1779"/>
        <v>0</v>
      </c>
      <c r="AX2417" s="191">
        <f t="shared" si="1780"/>
        <v>0</v>
      </c>
      <c r="AY2417" s="191">
        <f t="shared" si="1781"/>
        <v>0</v>
      </c>
      <c r="AZ2417" s="191">
        <f t="shared" si="1782"/>
        <v>0</v>
      </c>
      <c r="BA2417" s="193">
        <f t="shared" si="1783"/>
        <v>1</v>
      </c>
      <c r="BB2417" s="193">
        <f t="shared" si="1784"/>
        <v>1</v>
      </c>
      <c r="BC2417" s="193">
        <f t="shared" si="1785"/>
        <v>1</v>
      </c>
      <c r="BD2417" s="191">
        <f t="shared" si="1793"/>
        <v>0</v>
      </c>
      <c r="BE2417" s="191">
        <f t="shared" si="1786"/>
        <v>0</v>
      </c>
      <c r="BF2417" s="210">
        <f t="shared" si="1787"/>
        <v>0</v>
      </c>
      <c r="BG2417" s="211">
        <f t="shared" si="1788"/>
        <v>0</v>
      </c>
      <c r="BH2417" s="289" t="str">
        <f t="shared" si="1791"/>
        <v>875</v>
      </c>
      <c r="BI2417" s="289" t="str">
        <f t="shared" si="1792"/>
        <v>0702</v>
      </c>
      <c r="BJ2417" s="284" t="s">
        <v>592</v>
      </c>
      <c r="BK2417" s="284" t="s">
        <v>586</v>
      </c>
      <c r="BL2417" s="233" t="str">
        <f t="shared" si="1789"/>
        <v/>
      </c>
    </row>
    <row r="2418" spans="1:64" ht="12" hidden="1" customHeight="1">
      <c r="A2418" s="333" t="s">
        <v>1459</v>
      </c>
      <c r="B2418" s="381" t="s">
        <v>327</v>
      </c>
      <c r="C2418" s="333" t="s">
        <v>822</v>
      </c>
      <c r="D2418" s="381" t="s">
        <v>317</v>
      </c>
      <c r="E2418" s="381" t="s">
        <v>1323</v>
      </c>
      <c r="F2418" s="381" t="s">
        <v>589</v>
      </c>
      <c r="G2418" s="381" t="s">
        <v>386</v>
      </c>
      <c r="H2418" s="100" t="s">
        <v>653</v>
      </c>
      <c r="I2418" s="381" t="s">
        <v>339</v>
      </c>
      <c r="J2418" s="382">
        <v>122583</v>
      </c>
      <c r="K2418" s="382">
        <v>16491.5</v>
      </c>
      <c r="L2418" s="191" t="str">
        <f t="shared" si="1748"/>
        <v>875048060702011007564011221210</v>
      </c>
      <c r="M2418" s="192">
        <f t="array" ref="M2418">IF(COUNT(SEARCH(Удалить_Роспись_КВСР,$B2418)*SEARCH(Удалить_Роспись_ПБС,$C2418)*SEARCH(Удалить_Роспись_КФСР, $D2418)*SEARCH(Удалить_Роспись_КЦСР,$E2418)*SEARCH(Удалить_Роспись_КВР,$F2418)*SEARCH(Удалить_Роспись_ЭК,$H2418)*SEARCH(Удалить_Роспись_КР,$I2418))&gt;0,0,1)</f>
        <v>0</v>
      </c>
      <c r="N2418" s="192">
        <v>0</v>
      </c>
      <c r="O2418" s="192" t="str">
        <f t="shared" si="1749"/>
        <v/>
      </c>
      <c r="P2418" s="192" t="str">
        <f t="shared" si="1790"/>
        <v/>
      </c>
      <c r="Q2418" s="300" t="str">
        <f t="shared" si="1750"/>
        <v/>
      </c>
      <c r="R2418" s="300" t="str">
        <f t="shared" si="1751"/>
        <v/>
      </c>
      <c r="S2418" s="300" t="str">
        <f t="shared" si="1752"/>
        <v/>
      </c>
      <c r="T2418" s="192" t="str">
        <f t="shared" si="1753"/>
        <v/>
      </c>
      <c r="U2418" s="303" t="str">
        <f t="shared" si="1754"/>
        <v/>
      </c>
      <c r="V2418" s="300" t="str">
        <f t="shared" si="1755"/>
        <v/>
      </c>
      <c r="W2418" s="192" t="str">
        <f t="shared" si="1756"/>
        <v/>
      </c>
      <c r="X2418" s="303" t="str">
        <f t="shared" si="1757"/>
        <v/>
      </c>
      <c r="Y2418" s="300" t="str">
        <f t="shared" si="1758"/>
        <v/>
      </c>
      <c r="Z2418" s="300" t="str">
        <f t="shared" si="1759"/>
        <v/>
      </c>
      <c r="AA2418" s="303" t="str">
        <f t="shared" si="1760"/>
        <v/>
      </c>
      <c r="AB2418" s="300" t="str">
        <f t="shared" si="1761"/>
        <v/>
      </c>
      <c r="AC2418" s="300" t="str">
        <f t="shared" si="1762"/>
        <v/>
      </c>
      <c r="AD2418" s="300" t="str">
        <f t="shared" si="1763"/>
        <v/>
      </c>
      <c r="AE2418" s="192" t="str">
        <f t="shared" si="1764"/>
        <v/>
      </c>
      <c r="AF2418" s="192" t="str">
        <f t="shared" si="1765"/>
        <v/>
      </c>
      <c r="AG2418" s="192"/>
      <c r="AJ2418" s="300" t="str">
        <f t="shared" si="1766"/>
        <v/>
      </c>
      <c r="AK2418" s="300" t="str">
        <f t="shared" si="1767"/>
        <v/>
      </c>
      <c r="AL2418" s="300" t="str">
        <f t="shared" si="1768"/>
        <v/>
      </c>
      <c r="AM2418" s="300" t="str">
        <f t="shared" si="1769"/>
        <v/>
      </c>
      <c r="AN2418" s="300" t="str">
        <f t="shared" si="1770"/>
        <v/>
      </c>
      <c r="AO2418" s="300" t="str">
        <f t="shared" si="1771"/>
        <v/>
      </c>
      <c r="AP2418" s="300" t="str">
        <f t="shared" si="1772"/>
        <v/>
      </c>
      <c r="AQ2418" s="300" t="str">
        <f t="shared" si="1773"/>
        <v/>
      </c>
      <c r="AR2418" s="306" t="str">
        <f t="shared" si="1774"/>
        <v/>
      </c>
      <c r="AS2418" s="300" t="str">
        <f t="shared" si="1775"/>
        <v/>
      </c>
      <c r="AT2418" s="300" t="str">
        <f t="shared" si="1776"/>
        <v/>
      </c>
      <c r="AU2418" s="192" t="str">
        <f t="shared" si="1777"/>
        <v>рбс</v>
      </c>
      <c r="AV2418" s="192" t="str">
        <f t="shared" si="1778"/>
        <v>рбс87504806общпро</v>
      </c>
      <c r="AW2418" s="191">
        <f t="shared" si="1779"/>
        <v>0</v>
      </c>
      <c r="AX2418" s="191">
        <f t="shared" si="1780"/>
        <v>0</v>
      </c>
      <c r="AY2418" s="191">
        <f t="shared" si="1781"/>
        <v>0</v>
      </c>
      <c r="AZ2418" s="191">
        <f t="shared" si="1782"/>
        <v>0</v>
      </c>
      <c r="BA2418" s="193">
        <f t="shared" si="1783"/>
        <v>1</v>
      </c>
      <c r="BB2418" s="193">
        <f t="shared" si="1784"/>
        <v>1</v>
      </c>
      <c r="BC2418" s="193">
        <f t="shared" si="1785"/>
        <v>1</v>
      </c>
      <c r="BD2418" s="191">
        <f t="shared" si="1793"/>
        <v>0</v>
      </c>
      <c r="BE2418" s="191">
        <f t="shared" si="1786"/>
        <v>0</v>
      </c>
      <c r="BF2418" s="210">
        <f t="shared" si="1787"/>
        <v>0</v>
      </c>
      <c r="BG2418" s="211">
        <f t="shared" si="1788"/>
        <v>0</v>
      </c>
      <c r="BH2418" s="289" t="str">
        <f t="shared" si="1791"/>
        <v>875</v>
      </c>
      <c r="BI2418" s="289" t="str">
        <f t="shared" si="1792"/>
        <v>0702</v>
      </c>
      <c r="BJ2418" s="284" t="s">
        <v>592</v>
      </c>
      <c r="BK2418" s="284" t="s">
        <v>586</v>
      </c>
      <c r="BL2418" s="233" t="str">
        <f t="shared" si="1789"/>
        <v/>
      </c>
    </row>
    <row r="2419" spans="1:64" ht="12" hidden="1" customHeight="1">
      <c r="A2419" s="333" t="s">
        <v>1459</v>
      </c>
      <c r="B2419" s="381" t="s">
        <v>327</v>
      </c>
      <c r="C2419" s="333" t="s">
        <v>822</v>
      </c>
      <c r="D2419" s="381" t="s">
        <v>317</v>
      </c>
      <c r="E2419" s="381" t="s">
        <v>1323</v>
      </c>
      <c r="F2419" s="381" t="s">
        <v>902</v>
      </c>
      <c r="G2419" s="381" t="s">
        <v>387</v>
      </c>
      <c r="H2419" s="100" t="s">
        <v>653</v>
      </c>
      <c r="I2419" s="381" t="s">
        <v>339</v>
      </c>
      <c r="J2419" s="382">
        <v>5292120.75</v>
      </c>
      <c r="K2419" s="382">
        <v>3847594.57</v>
      </c>
      <c r="L2419" s="191" t="str">
        <f t="shared" si="1748"/>
        <v>875048060702011007564011921310</v>
      </c>
      <c r="M2419" s="192">
        <f t="array" ref="M2419">IF(COUNT(SEARCH(Удалить_Роспись_КВСР,$B2419)*SEARCH(Удалить_Роспись_ПБС,$C2419)*SEARCH(Удалить_Роспись_КФСР, $D2419)*SEARCH(Удалить_Роспись_КЦСР,$E2419)*SEARCH(Удалить_Роспись_КВР,$F2419)*SEARCH(Удалить_Роспись_ЭК,$H2419)*SEARCH(Удалить_Роспись_КР,$I2419))&gt;0,0,1)</f>
        <v>0</v>
      </c>
      <c r="N2419" s="192">
        <v>0</v>
      </c>
      <c r="O2419" s="192" t="str">
        <f t="shared" si="1749"/>
        <v/>
      </c>
      <c r="P2419" s="192" t="str">
        <f t="shared" si="1790"/>
        <v/>
      </c>
      <c r="Q2419" s="300" t="str">
        <f t="shared" si="1750"/>
        <v/>
      </c>
      <c r="R2419" s="300" t="str">
        <f t="shared" si="1751"/>
        <v/>
      </c>
      <c r="S2419" s="300" t="str">
        <f t="shared" si="1752"/>
        <v/>
      </c>
      <c r="T2419" s="192" t="str">
        <f t="shared" si="1753"/>
        <v/>
      </c>
      <c r="U2419" s="303" t="str">
        <f t="shared" si="1754"/>
        <v/>
      </c>
      <c r="V2419" s="300" t="str">
        <f t="shared" si="1755"/>
        <v/>
      </c>
      <c r="W2419" s="192" t="str">
        <f t="shared" si="1756"/>
        <v/>
      </c>
      <c r="X2419" s="303" t="str">
        <f t="shared" si="1757"/>
        <v/>
      </c>
      <c r="Y2419" s="300" t="str">
        <f t="shared" si="1758"/>
        <v/>
      </c>
      <c r="Z2419" s="300" t="str">
        <f t="shared" si="1759"/>
        <v/>
      </c>
      <c r="AA2419" s="303" t="str">
        <f t="shared" si="1760"/>
        <v/>
      </c>
      <c r="AB2419" s="300" t="str">
        <f t="shared" si="1761"/>
        <v/>
      </c>
      <c r="AC2419" s="300" t="str">
        <f t="shared" si="1762"/>
        <v/>
      </c>
      <c r="AD2419" s="300" t="str">
        <f t="shared" si="1763"/>
        <v/>
      </c>
      <c r="AE2419" s="192" t="str">
        <f t="shared" si="1764"/>
        <v/>
      </c>
      <c r="AF2419" s="192" t="str">
        <f t="shared" si="1765"/>
        <v/>
      </c>
      <c r="AG2419" s="192"/>
      <c r="AJ2419" s="300" t="str">
        <f t="shared" si="1766"/>
        <v/>
      </c>
      <c r="AK2419" s="300" t="str">
        <f t="shared" si="1767"/>
        <v/>
      </c>
      <c r="AL2419" s="300" t="str">
        <f t="shared" si="1768"/>
        <v/>
      </c>
      <c r="AM2419" s="300" t="str">
        <f t="shared" si="1769"/>
        <v/>
      </c>
      <c r="AN2419" s="300" t="str">
        <f t="shared" si="1770"/>
        <v/>
      </c>
      <c r="AO2419" s="300" t="str">
        <f t="shared" si="1771"/>
        <v/>
      </c>
      <c r="AP2419" s="300" t="str">
        <f t="shared" si="1772"/>
        <v/>
      </c>
      <c r="AQ2419" s="300" t="str">
        <f t="shared" si="1773"/>
        <v/>
      </c>
      <c r="AR2419" s="306" t="str">
        <f t="shared" si="1774"/>
        <v/>
      </c>
      <c r="AS2419" s="300" t="str">
        <f t="shared" si="1775"/>
        <v/>
      </c>
      <c r="AT2419" s="300" t="str">
        <f t="shared" si="1776"/>
        <v/>
      </c>
      <c r="AU2419" s="192" t="str">
        <f t="shared" si="1777"/>
        <v>рбс</v>
      </c>
      <c r="AV2419" s="192" t="str">
        <f t="shared" si="1778"/>
        <v>рбс87504806общопл</v>
      </c>
      <c r="AW2419" s="191">
        <f t="shared" si="1779"/>
        <v>0</v>
      </c>
      <c r="AX2419" s="191">
        <f t="shared" si="1780"/>
        <v>0</v>
      </c>
      <c r="AY2419" s="191">
        <f t="shared" si="1781"/>
        <v>0</v>
      </c>
      <c r="AZ2419" s="191">
        <f t="shared" si="1782"/>
        <v>0</v>
      </c>
      <c r="BA2419" s="193">
        <f t="shared" si="1783"/>
        <v>1</v>
      </c>
      <c r="BB2419" s="193">
        <f t="shared" si="1784"/>
        <v>1</v>
      </c>
      <c r="BC2419" s="193">
        <f t="shared" si="1785"/>
        <v>1</v>
      </c>
      <c r="BD2419" s="191">
        <f t="shared" si="1793"/>
        <v>0</v>
      </c>
      <c r="BE2419" s="191">
        <f t="shared" si="1786"/>
        <v>0</v>
      </c>
      <c r="BF2419" s="210">
        <f t="shared" si="1787"/>
        <v>0</v>
      </c>
      <c r="BG2419" s="211">
        <f t="shared" si="1788"/>
        <v>0</v>
      </c>
      <c r="BH2419" s="289" t="str">
        <f t="shared" si="1791"/>
        <v>875</v>
      </c>
      <c r="BI2419" s="289" t="str">
        <f t="shared" si="1792"/>
        <v>0702</v>
      </c>
      <c r="BJ2419" s="284" t="s">
        <v>592</v>
      </c>
      <c r="BK2419" s="284" t="s">
        <v>586</v>
      </c>
      <c r="BL2419" s="233" t="str">
        <f t="shared" si="1789"/>
        <v/>
      </c>
    </row>
    <row r="2420" spans="1:64" ht="12" hidden="1" customHeight="1">
      <c r="A2420" s="333" t="s">
        <v>1459</v>
      </c>
      <c r="B2420" s="381" t="s">
        <v>327</v>
      </c>
      <c r="C2420" s="333" t="s">
        <v>822</v>
      </c>
      <c r="D2420" s="381" t="s">
        <v>317</v>
      </c>
      <c r="E2420" s="381" t="s">
        <v>1323</v>
      </c>
      <c r="F2420" s="381" t="s">
        <v>586</v>
      </c>
      <c r="G2420" s="381" t="s">
        <v>391</v>
      </c>
      <c r="H2420" s="100" t="s">
        <v>653</v>
      </c>
      <c r="I2420" s="381" t="s">
        <v>339</v>
      </c>
      <c r="J2420" s="382">
        <v>60800</v>
      </c>
      <c r="K2420" s="382">
        <v>38060.36</v>
      </c>
      <c r="L2420" s="191" t="str">
        <f t="shared" si="1748"/>
        <v>875048060702011007564024422110</v>
      </c>
      <c r="M2420" s="192">
        <f t="array" ref="M2420">IF(COUNT(SEARCH(Удалить_Роспись_КВСР,$B2420)*SEARCH(Удалить_Роспись_ПБС,$C2420)*SEARCH(Удалить_Роспись_КФСР, $D2420)*SEARCH(Удалить_Роспись_КЦСР,$E2420)*SEARCH(Удалить_Роспись_КВР,$F2420)*SEARCH(Удалить_Роспись_ЭК,$H2420)*SEARCH(Удалить_Роспись_КР,$I2420))&gt;0,0,1)</f>
        <v>0</v>
      </c>
      <c r="N2420" s="192">
        <v>0</v>
      </c>
      <c r="O2420" s="192" t="str">
        <f t="shared" si="1749"/>
        <v/>
      </c>
      <c r="P2420" s="192" t="str">
        <f t="shared" si="1790"/>
        <v/>
      </c>
      <c r="Q2420" s="300" t="str">
        <f t="shared" si="1750"/>
        <v/>
      </c>
      <c r="R2420" s="300" t="str">
        <f t="shared" si="1751"/>
        <v/>
      </c>
      <c r="S2420" s="300" t="str">
        <f t="shared" si="1752"/>
        <v/>
      </c>
      <c r="T2420" s="192" t="str">
        <f t="shared" si="1753"/>
        <v/>
      </c>
      <c r="U2420" s="303" t="str">
        <f t="shared" si="1754"/>
        <v/>
      </c>
      <c r="V2420" s="300" t="str">
        <f t="shared" si="1755"/>
        <v/>
      </c>
      <c r="W2420" s="192" t="str">
        <f t="shared" si="1756"/>
        <v/>
      </c>
      <c r="X2420" s="303" t="str">
        <f t="shared" si="1757"/>
        <v/>
      </c>
      <c r="Y2420" s="300" t="str">
        <f t="shared" si="1758"/>
        <v/>
      </c>
      <c r="Z2420" s="300" t="str">
        <f t="shared" si="1759"/>
        <v/>
      </c>
      <c r="AA2420" s="303" t="str">
        <f t="shared" si="1760"/>
        <v/>
      </c>
      <c r="AB2420" s="300" t="str">
        <f t="shared" si="1761"/>
        <v/>
      </c>
      <c r="AC2420" s="300" t="str">
        <f t="shared" si="1762"/>
        <v/>
      </c>
      <c r="AD2420" s="300" t="str">
        <f t="shared" si="1763"/>
        <v/>
      </c>
      <c r="AE2420" s="192" t="str">
        <f t="shared" si="1764"/>
        <v/>
      </c>
      <c r="AF2420" s="192" t="str">
        <f t="shared" si="1765"/>
        <v/>
      </c>
      <c r="AG2420" s="192"/>
      <c r="AJ2420" s="300" t="str">
        <f t="shared" si="1766"/>
        <v/>
      </c>
      <c r="AK2420" s="300" t="str">
        <f t="shared" si="1767"/>
        <v/>
      </c>
      <c r="AL2420" s="300" t="str">
        <f t="shared" si="1768"/>
        <v/>
      </c>
      <c r="AM2420" s="300" t="str">
        <f t="shared" si="1769"/>
        <v/>
      </c>
      <c r="AN2420" s="300" t="str">
        <f t="shared" si="1770"/>
        <v/>
      </c>
      <c r="AO2420" s="300" t="str">
        <f t="shared" si="1771"/>
        <v/>
      </c>
      <c r="AP2420" s="300" t="str">
        <f t="shared" si="1772"/>
        <v/>
      </c>
      <c r="AQ2420" s="300" t="str">
        <f t="shared" si="1773"/>
        <v/>
      </c>
      <c r="AR2420" s="306" t="str">
        <f t="shared" si="1774"/>
        <v/>
      </c>
      <c r="AS2420" s="300" t="str">
        <f t="shared" si="1775"/>
        <v/>
      </c>
      <c r="AT2420" s="300" t="str">
        <f t="shared" si="1776"/>
        <v/>
      </c>
      <c r="AU2420" s="192" t="str">
        <f t="shared" si="1777"/>
        <v>рбс</v>
      </c>
      <c r="AV2420" s="192" t="str">
        <f t="shared" si="1778"/>
        <v>рбс87504806общпро</v>
      </c>
      <c r="AW2420" s="191">
        <f t="shared" si="1779"/>
        <v>0</v>
      </c>
      <c r="AX2420" s="191">
        <f t="shared" si="1780"/>
        <v>0</v>
      </c>
      <c r="AY2420" s="191">
        <f t="shared" si="1781"/>
        <v>0</v>
      </c>
      <c r="AZ2420" s="191">
        <f t="shared" si="1782"/>
        <v>0</v>
      </c>
      <c r="BA2420" s="193">
        <f t="shared" si="1783"/>
        <v>1</v>
      </c>
      <c r="BB2420" s="193">
        <f t="shared" si="1784"/>
        <v>1</v>
      </c>
      <c r="BC2420" s="193">
        <f t="shared" si="1785"/>
        <v>1</v>
      </c>
      <c r="BD2420" s="191">
        <f t="shared" si="1793"/>
        <v>0</v>
      </c>
      <c r="BE2420" s="191">
        <f t="shared" si="1786"/>
        <v>0</v>
      </c>
      <c r="BF2420" s="210">
        <f t="shared" si="1787"/>
        <v>0</v>
      </c>
      <c r="BG2420" s="211">
        <f t="shared" si="1788"/>
        <v>0</v>
      </c>
      <c r="BH2420" s="289" t="str">
        <f t="shared" si="1791"/>
        <v>875</v>
      </c>
      <c r="BI2420" s="289" t="str">
        <f t="shared" si="1792"/>
        <v>0702</v>
      </c>
      <c r="BJ2420" s="284" t="s">
        <v>592</v>
      </c>
      <c r="BK2420" s="284" t="s">
        <v>586</v>
      </c>
      <c r="BL2420" s="233" t="str">
        <f t="shared" si="1789"/>
        <v/>
      </c>
    </row>
    <row r="2421" spans="1:64" ht="12" hidden="1" customHeight="1">
      <c r="A2421" s="333" t="s">
        <v>1459</v>
      </c>
      <c r="B2421" s="381" t="s">
        <v>327</v>
      </c>
      <c r="C2421" s="333" t="s">
        <v>822</v>
      </c>
      <c r="D2421" s="381" t="s">
        <v>317</v>
      </c>
      <c r="E2421" s="381" t="s">
        <v>1323</v>
      </c>
      <c r="F2421" s="381" t="s">
        <v>586</v>
      </c>
      <c r="G2421" s="381" t="s">
        <v>394</v>
      </c>
      <c r="H2421" s="100" t="s">
        <v>653</v>
      </c>
      <c r="I2421" s="381" t="s">
        <v>339</v>
      </c>
      <c r="J2421" s="382">
        <v>46317</v>
      </c>
      <c r="K2421" s="382">
        <v>0</v>
      </c>
      <c r="L2421" s="191" t="str">
        <f t="shared" si="1748"/>
        <v>875048060702011007564024422510</v>
      </c>
      <c r="M2421" s="192">
        <f t="array" ref="M2421">IF(COUNT(SEARCH(Удалить_Роспись_КВСР,$B2421)*SEARCH(Удалить_Роспись_ПБС,$C2421)*SEARCH(Удалить_Роспись_КФСР, $D2421)*SEARCH(Удалить_Роспись_КЦСР,$E2421)*SEARCH(Удалить_Роспись_КВР,$F2421)*SEARCH(Удалить_Роспись_ЭК,$H2421)*SEARCH(Удалить_Роспись_КР,$I2421))&gt;0,0,1)</f>
        <v>0</v>
      </c>
      <c r="N2421" s="192">
        <v>0</v>
      </c>
      <c r="O2421" s="192" t="str">
        <f t="shared" si="1749"/>
        <v/>
      </c>
      <c r="P2421" s="192" t="str">
        <f t="shared" si="1790"/>
        <v/>
      </c>
      <c r="Q2421" s="300" t="str">
        <f t="shared" si="1750"/>
        <v/>
      </c>
      <c r="R2421" s="300" t="str">
        <f t="shared" si="1751"/>
        <v/>
      </c>
      <c r="S2421" s="300" t="str">
        <f t="shared" si="1752"/>
        <v/>
      </c>
      <c r="T2421" s="192" t="str">
        <f t="shared" si="1753"/>
        <v/>
      </c>
      <c r="U2421" s="303" t="str">
        <f t="shared" si="1754"/>
        <v/>
      </c>
      <c r="V2421" s="300" t="str">
        <f t="shared" si="1755"/>
        <v/>
      </c>
      <c r="W2421" s="192" t="str">
        <f t="shared" si="1756"/>
        <v/>
      </c>
      <c r="X2421" s="303" t="str">
        <f t="shared" si="1757"/>
        <v/>
      </c>
      <c r="Y2421" s="300" t="str">
        <f t="shared" si="1758"/>
        <v/>
      </c>
      <c r="Z2421" s="300" t="str">
        <f t="shared" si="1759"/>
        <v/>
      </c>
      <c r="AA2421" s="303" t="str">
        <f t="shared" si="1760"/>
        <v/>
      </c>
      <c r="AB2421" s="300" t="str">
        <f t="shared" si="1761"/>
        <v/>
      </c>
      <c r="AC2421" s="300" t="str">
        <f t="shared" si="1762"/>
        <v/>
      </c>
      <c r="AD2421" s="300" t="str">
        <f t="shared" si="1763"/>
        <v/>
      </c>
      <c r="AE2421" s="192" t="str">
        <f t="shared" si="1764"/>
        <v/>
      </c>
      <c r="AF2421" s="192" t="str">
        <f t="shared" si="1765"/>
        <v/>
      </c>
      <c r="AG2421" s="192"/>
      <c r="AJ2421" s="300" t="str">
        <f t="shared" si="1766"/>
        <v/>
      </c>
      <c r="AK2421" s="300" t="str">
        <f t="shared" si="1767"/>
        <v/>
      </c>
      <c r="AL2421" s="300" t="str">
        <f t="shared" si="1768"/>
        <v/>
      </c>
      <c r="AM2421" s="300" t="str">
        <f t="shared" si="1769"/>
        <v/>
      </c>
      <c r="AN2421" s="300" t="str">
        <f t="shared" si="1770"/>
        <v/>
      </c>
      <c r="AO2421" s="300" t="str">
        <f t="shared" si="1771"/>
        <v/>
      </c>
      <c r="AP2421" s="300" t="str">
        <f t="shared" si="1772"/>
        <v/>
      </c>
      <c r="AQ2421" s="300" t="str">
        <f t="shared" si="1773"/>
        <v/>
      </c>
      <c r="AR2421" s="306" t="str">
        <f t="shared" si="1774"/>
        <v/>
      </c>
      <c r="AS2421" s="300" t="str">
        <f t="shared" si="1775"/>
        <v/>
      </c>
      <c r="AT2421" s="300" t="str">
        <f t="shared" si="1776"/>
        <v/>
      </c>
      <c r="AU2421" s="192" t="str">
        <f t="shared" si="1777"/>
        <v>рбс</v>
      </c>
      <c r="AV2421" s="192" t="str">
        <f t="shared" si="1778"/>
        <v>рбс87504806общпро</v>
      </c>
      <c r="AW2421" s="191">
        <f t="shared" si="1779"/>
        <v>0</v>
      </c>
      <c r="AX2421" s="191">
        <f t="shared" si="1780"/>
        <v>0</v>
      </c>
      <c r="AY2421" s="191">
        <f t="shared" si="1781"/>
        <v>0</v>
      </c>
      <c r="AZ2421" s="191">
        <f t="shared" si="1782"/>
        <v>0</v>
      </c>
      <c r="BA2421" s="193">
        <f t="shared" si="1783"/>
        <v>1</v>
      </c>
      <c r="BB2421" s="193">
        <f t="shared" si="1784"/>
        <v>1</v>
      </c>
      <c r="BC2421" s="193">
        <f t="shared" si="1785"/>
        <v>1</v>
      </c>
      <c r="BD2421" s="191">
        <f t="shared" si="1793"/>
        <v>0</v>
      </c>
      <c r="BE2421" s="191">
        <f t="shared" si="1786"/>
        <v>0</v>
      </c>
      <c r="BF2421" s="210">
        <f t="shared" si="1787"/>
        <v>0</v>
      </c>
      <c r="BG2421" s="211">
        <f t="shared" si="1788"/>
        <v>0</v>
      </c>
      <c r="BH2421" s="289"/>
      <c r="BI2421" s="289"/>
      <c r="BL2421" s="233" t="str">
        <f t="shared" si="1789"/>
        <v/>
      </c>
    </row>
    <row r="2422" spans="1:64" ht="12" hidden="1" customHeight="1">
      <c r="A2422" s="333" t="s">
        <v>1459</v>
      </c>
      <c r="B2422" s="381" t="s">
        <v>327</v>
      </c>
      <c r="C2422" s="333" t="s">
        <v>822</v>
      </c>
      <c r="D2422" s="381" t="s">
        <v>317</v>
      </c>
      <c r="E2422" s="381" t="s">
        <v>1323</v>
      </c>
      <c r="F2422" s="381" t="s">
        <v>586</v>
      </c>
      <c r="G2422" s="381" t="s">
        <v>389</v>
      </c>
      <c r="H2422" s="100" t="s">
        <v>653</v>
      </c>
      <c r="I2422" s="381" t="s">
        <v>339</v>
      </c>
      <c r="J2422" s="382">
        <v>260652.89</v>
      </c>
      <c r="K2422" s="382">
        <v>172016.43</v>
      </c>
      <c r="L2422" s="191" t="str">
        <f t="shared" si="1748"/>
        <v>875048060702011007564024422610</v>
      </c>
      <c r="M2422" s="192">
        <f t="array" ref="M2422">IF(COUNT(SEARCH(Удалить_Роспись_КВСР,$B2422)*SEARCH(Удалить_Роспись_ПБС,$C2422)*SEARCH(Удалить_Роспись_КФСР, $D2422)*SEARCH(Удалить_Роспись_КЦСР,$E2422)*SEARCH(Удалить_Роспись_КВР,$F2422)*SEARCH(Удалить_Роспись_ЭК,$H2422)*SEARCH(Удалить_Роспись_КР,$I2422))&gt;0,0,1)</f>
        <v>0</v>
      </c>
      <c r="N2422" s="192">
        <v>0</v>
      </c>
      <c r="O2422" s="192" t="str">
        <f t="shared" si="1749"/>
        <v/>
      </c>
      <c r="P2422" s="192" t="str">
        <f t="shared" si="1790"/>
        <v/>
      </c>
      <c r="Q2422" s="300" t="str">
        <f t="shared" si="1750"/>
        <v/>
      </c>
      <c r="R2422" s="300" t="str">
        <f t="shared" si="1751"/>
        <v/>
      </c>
      <c r="S2422" s="300" t="str">
        <f t="shared" si="1752"/>
        <v/>
      </c>
      <c r="T2422" s="192" t="str">
        <f t="shared" si="1753"/>
        <v/>
      </c>
      <c r="U2422" s="303" t="str">
        <f t="shared" si="1754"/>
        <v/>
      </c>
      <c r="V2422" s="300" t="str">
        <f t="shared" si="1755"/>
        <v/>
      </c>
      <c r="W2422" s="192" t="str">
        <f t="shared" si="1756"/>
        <v/>
      </c>
      <c r="X2422" s="303" t="str">
        <f t="shared" si="1757"/>
        <v/>
      </c>
      <c r="Y2422" s="300" t="str">
        <f t="shared" si="1758"/>
        <v/>
      </c>
      <c r="Z2422" s="300" t="str">
        <f t="shared" si="1759"/>
        <v/>
      </c>
      <c r="AA2422" s="303" t="str">
        <f t="shared" si="1760"/>
        <v/>
      </c>
      <c r="AB2422" s="300" t="str">
        <f t="shared" si="1761"/>
        <v/>
      </c>
      <c r="AC2422" s="300" t="str">
        <f t="shared" si="1762"/>
        <v/>
      </c>
      <c r="AD2422" s="300" t="str">
        <f t="shared" si="1763"/>
        <v/>
      </c>
      <c r="AE2422" s="192" t="str">
        <f t="shared" si="1764"/>
        <v/>
      </c>
      <c r="AF2422" s="192" t="str">
        <f t="shared" si="1765"/>
        <v/>
      </c>
      <c r="AG2422" s="192"/>
      <c r="AJ2422" s="300" t="str">
        <f t="shared" si="1766"/>
        <v/>
      </c>
      <c r="AK2422" s="300" t="str">
        <f t="shared" si="1767"/>
        <v/>
      </c>
      <c r="AL2422" s="300" t="str">
        <f t="shared" si="1768"/>
        <v/>
      </c>
      <c r="AM2422" s="300" t="str">
        <f t="shared" si="1769"/>
        <v/>
      </c>
      <c r="AN2422" s="300" t="str">
        <f t="shared" si="1770"/>
        <v/>
      </c>
      <c r="AO2422" s="300" t="str">
        <f t="shared" si="1771"/>
        <v/>
      </c>
      <c r="AP2422" s="300" t="str">
        <f t="shared" si="1772"/>
        <v/>
      </c>
      <c r="AQ2422" s="300" t="str">
        <f t="shared" si="1773"/>
        <v/>
      </c>
      <c r="AR2422" s="306" t="str">
        <f t="shared" si="1774"/>
        <v/>
      </c>
      <c r="AS2422" s="300" t="str">
        <f t="shared" si="1775"/>
        <v/>
      </c>
      <c r="AT2422" s="300" t="str">
        <f t="shared" si="1776"/>
        <v/>
      </c>
      <c r="AU2422" s="192" t="str">
        <f t="shared" si="1777"/>
        <v>рбс</v>
      </c>
      <c r="AV2422" s="192" t="str">
        <f t="shared" si="1778"/>
        <v>рбс87504806общпро</v>
      </c>
      <c r="AW2422" s="191">
        <f t="shared" si="1779"/>
        <v>0</v>
      </c>
      <c r="AX2422" s="191">
        <f t="shared" si="1780"/>
        <v>0</v>
      </c>
      <c r="AY2422" s="191">
        <f t="shared" si="1781"/>
        <v>0</v>
      </c>
      <c r="AZ2422" s="191">
        <f t="shared" si="1782"/>
        <v>0</v>
      </c>
      <c r="BA2422" s="193">
        <f t="shared" si="1783"/>
        <v>1</v>
      </c>
      <c r="BB2422" s="193">
        <f t="shared" si="1784"/>
        <v>1</v>
      </c>
      <c r="BC2422" s="193">
        <f t="shared" si="1785"/>
        <v>1</v>
      </c>
      <c r="BD2422" s="191">
        <f t="shared" si="1793"/>
        <v>0</v>
      </c>
      <c r="BE2422" s="191">
        <f t="shared" si="1786"/>
        <v>0</v>
      </c>
      <c r="BF2422" s="210">
        <f t="shared" si="1787"/>
        <v>0</v>
      </c>
      <c r="BG2422" s="211">
        <f t="shared" si="1788"/>
        <v>0</v>
      </c>
      <c r="BH2422" s="289"/>
      <c r="BI2422" s="289"/>
      <c r="BL2422" s="233" t="str">
        <f t="shared" si="1789"/>
        <v/>
      </c>
    </row>
    <row r="2423" spans="1:64" ht="12" hidden="1" customHeight="1">
      <c r="A2423" s="333" t="s">
        <v>1459</v>
      </c>
      <c r="B2423" s="381" t="s">
        <v>327</v>
      </c>
      <c r="C2423" s="333" t="s">
        <v>822</v>
      </c>
      <c r="D2423" s="381" t="s">
        <v>317</v>
      </c>
      <c r="E2423" s="381" t="s">
        <v>1323</v>
      </c>
      <c r="F2423" s="381" t="s">
        <v>586</v>
      </c>
      <c r="G2423" s="381" t="s">
        <v>395</v>
      </c>
      <c r="H2423" s="100" t="s">
        <v>653</v>
      </c>
      <c r="I2423" s="381" t="s">
        <v>339</v>
      </c>
      <c r="J2423" s="382">
        <v>75502</v>
      </c>
      <c r="K2423" s="382">
        <v>20501</v>
      </c>
      <c r="L2423" s="191" t="str">
        <f t="shared" si="1748"/>
        <v>875048060702011007564024429010</v>
      </c>
      <c r="M2423" s="192">
        <f t="array" ref="M2423">IF(COUNT(SEARCH(Удалить_Роспись_КВСР,$B2423)*SEARCH(Удалить_Роспись_ПБС,$C2423)*SEARCH(Удалить_Роспись_КФСР, $D2423)*SEARCH(Удалить_Роспись_КЦСР,$E2423)*SEARCH(Удалить_Роспись_КВР,$F2423)*SEARCH(Удалить_Роспись_ЭК,$H2423)*SEARCH(Удалить_Роспись_КР,$I2423))&gt;0,0,1)</f>
        <v>0</v>
      </c>
      <c r="N2423" s="192">
        <v>0</v>
      </c>
      <c r="O2423" s="192" t="str">
        <f t="shared" si="1749"/>
        <v/>
      </c>
      <c r="P2423" s="192" t="str">
        <f t="shared" si="1790"/>
        <v/>
      </c>
      <c r="Q2423" s="300" t="str">
        <f t="shared" si="1750"/>
        <v/>
      </c>
      <c r="R2423" s="300" t="str">
        <f t="shared" si="1751"/>
        <v/>
      </c>
      <c r="S2423" s="300" t="str">
        <f t="shared" si="1752"/>
        <v/>
      </c>
      <c r="T2423" s="192" t="str">
        <f t="shared" si="1753"/>
        <v/>
      </c>
      <c r="U2423" s="303" t="str">
        <f t="shared" si="1754"/>
        <v/>
      </c>
      <c r="V2423" s="300" t="str">
        <f t="shared" si="1755"/>
        <v/>
      </c>
      <c r="W2423" s="192" t="str">
        <f t="shared" si="1756"/>
        <v/>
      </c>
      <c r="X2423" s="303" t="str">
        <f t="shared" si="1757"/>
        <v/>
      </c>
      <c r="Y2423" s="300" t="str">
        <f t="shared" si="1758"/>
        <v/>
      </c>
      <c r="Z2423" s="300" t="str">
        <f t="shared" si="1759"/>
        <v/>
      </c>
      <c r="AA2423" s="303" t="str">
        <f t="shared" si="1760"/>
        <v/>
      </c>
      <c r="AB2423" s="300" t="str">
        <f t="shared" si="1761"/>
        <v/>
      </c>
      <c r="AC2423" s="300" t="str">
        <f t="shared" si="1762"/>
        <v/>
      </c>
      <c r="AD2423" s="300" t="str">
        <f t="shared" si="1763"/>
        <v/>
      </c>
      <c r="AE2423" s="192" t="str">
        <f t="shared" si="1764"/>
        <v/>
      </c>
      <c r="AF2423" s="192" t="str">
        <f t="shared" si="1765"/>
        <v/>
      </c>
      <c r="AG2423" s="192"/>
      <c r="AJ2423" s="300" t="str">
        <f t="shared" si="1766"/>
        <v/>
      </c>
      <c r="AK2423" s="300" t="str">
        <f t="shared" si="1767"/>
        <v/>
      </c>
      <c r="AL2423" s="300" t="str">
        <f t="shared" si="1768"/>
        <v/>
      </c>
      <c r="AM2423" s="300" t="str">
        <f t="shared" si="1769"/>
        <v/>
      </c>
      <c r="AN2423" s="300" t="str">
        <f t="shared" si="1770"/>
        <v/>
      </c>
      <c r="AO2423" s="300" t="str">
        <f t="shared" si="1771"/>
        <v/>
      </c>
      <c r="AP2423" s="300" t="str">
        <f t="shared" si="1772"/>
        <v/>
      </c>
      <c r="AQ2423" s="300" t="str">
        <f t="shared" si="1773"/>
        <v/>
      </c>
      <c r="AR2423" s="306" t="str">
        <f t="shared" si="1774"/>
        <v/>
      </c>
      <c r="AS2423" s="300" t="str">
        <f t="shared" si="1775"/>
        <v/>
      </c>
      <c r="AT2423" s="300" t="str">
        <f t="shared" si="1776"/>
        <v/>
      </c>
      <c r="AU2423" s="192" t="str">
        <f t="shared" si="1777"/>
        <v>рбс</v>
      </c>
      <c r="AV2423" s="192" t="str">
        <f t="shared" si="1778"/>
        <v>рбс87504806общпро</v>
      </c>
      <c r="AW2423" s="191">
        <f t="shared" si="1779"/>
        <v>0</v>
      </c>
      <c r="AX2423" s="191">
        <f t="shared" si="1780"/>
        <v>0</v>
      </c>
      <c r="AY2423" s="191">
        <f t="shared" si="1781"/>
        <v>0</v>
      </c>
      <c r="AZ2423" s="191">
        <f t="shared" si="1782"/>
        <v>0</v>
      </c>
      <c r="BA2423" s="193">
        <f t="shared" si="1783"/>
        <v>1</v>
      </c>
      <c r="BB2423" s="193">
        <f t="shared" si="1784"/>
        <v>1</v>
      </c>
      <c r="BC2423" s="193">
        <f t="shared" si="1785"/>
        <v>1</v>
      </c>
      <c r="BD2423" s="191">
        <f t="shared" si="1793"/>
        <v>0</v>
      </c>
      <c r="BE2423" s="191">
        <f t="shared" si="1786"/>
        <v>0</v>
      </c>
      <c r="BF2423" s="210">
        <f t="shared" si="1787"/>
        <v>0</v>
      </c>
      <c r="BG2423" s="211">
        <f t="shared" si="1788"/>
        <v>0</v>
      </c>
      <c r="BH2423" s="289"/>
      <c r="BI2423" s="289"/>
      <c r="BL2423" s="233" t="str">
        <f t="shared" si="1789"/>
        <v/>
      </c>
    </row>
    <row r="2424" spans="1:64" ht="12" hidden="1" customHeight="1">
      <c r="A2424" s="333" t="s">
        <v>1459</v>
      </c>
      <c r="B2424" s="381" t="s">
        <v>327</v>
      </c>
      <c r="C2424" s="333" t="s">
        <v>822</v>
      </c>
      <c r="D2424" s="381" t="s">
        <v>317</v>
      </c>
      <c r="E2424" s="381" t="s">
        <v>1323</v>
      </c>
      <c r="F2424" s="381" t="s">
        <v>586</v>
      </c>
      <c r="G2424" s="381" t="s">
        <v>407</v>
      </c>
      <c r="H2424" s="100" t="s">
        <v>653</v>
      </c>
      <c r="I2424" s="381" t="s">
        <v>339</v>
      </c>
      <c r="J2424" s="382">
        <v>1472277.67</v>
      </c>
      <c r="K2424" s="382">
        <v>592674.55000000005</v>
      </c>
      <c r="L2424" s="191" t="str">
        <f t="shared" si="1748"/>
        <v>875048060702011007564024431010</v>
      </c>
      <c r="M2424" s="192">
        <f t="array" ref="M2424">IF(COUNT(SEARCH(Удалить_Роспись_КВСР,$B2424)*SEARCH(Удалить_Роспись_ПБС,$C2424)*SEARCH(Удалить_Роспись_КФСР, $D2424)*SEARCH(Удалить_Роспись_КЦСР,$E2424)*SEARCH(Удалить_Роспись_КВР,$F2424)*SEARCH(Удалить_Роспись_ЭК,$H2424)*SEARCH(Удалить_Роспись_КР,$I2424))&gt;0,0,1)</f>
        <v>0</v>
      </c>
      <c r="N2424" s="192">
        <v>0</v>
      </c>
      <c r="O2424" s="192" t="str">
        <f t="shared" si="1749"/>
        <v/>
      </c>
      <c r="P2424" s="192" t="str">
        <f t="shared" si="1790"/>
        <v/>
      </c>
      <c r="Q2424" s="300" t="str">
        <f t="shared" si="1750"/>
        <v/>
      </c>
      <c r="R2424" s="300" t="str">
        <f t="shared" si="1751"/>
        <v/>
      </c>
      <c r="S2424" s="300" t="str">
        <f t="shared" si="1752"/>
        <v/>
      </c>
      <c r="T2424" s="192" t="str">
        <f t="shared" si="1753"/>
        <v/>
      </c>
      <c r="U2424" s="303" t="str">
        <f t="shared" si="1754"/>
        <v/>
      </c>
      <c r="V2424" s="300" t="str">
        <f t="shared" si="1755"/>
        <v/>
      </c>
      <c r="W2424" s="192" t="str">
        <f t="shared" si="1756"/>
        <v/>
      </c>
      <c r="X2424" s="303" t="str">
        <f t="shared" si="1757"/>
        <v/>
      </c>
      <c r="Y2424" s="300" t="str">
        <f t="shared" si="1758"/>
        <v/>
      </c>
      <c r="Z2424" s="300" t="str">
        <f t="shared" si="1759"/>
        <v/>
      </c>
      <c r="AA2424" s="303" t="str">
        <f t="shared" si="1760"/>
        <v/>
      </c>
      <c r="AB2424" s="300" t="str">
        <f t="shared" si="1761"/>
        <v/>
      </c>
      <c r="AC2424" s="300" t="str">
        <f t="shared" si="1762"/>
        <v/>
      </c>
      <c r="AD2424" s="300" t="str">
        <f t="shared" si="1763"/>
        <v/>
      </c>
      <c r="AE2424" s="192" t="str">
        <f t="shared" si="1764"/>
        <v/>
      </c>
      <c r="AF2424" s="192" t="str">
        <f t="shared" si="1765"/>
        <v/>
      </c>
      <c r="AG2424" s="192"/>
      <c r="AJ2424" s="300" t="str">
        <f t="shared" si="1766"/>
        <v/>
      </c>
      <c r="AK2424" s="300" t="str">
        <f t="shared" si="1767"/>
        <v/>
      </c>
      <c r="AL2424" s="300" t="str">
        <f t="shared" si="1768"/>
        <v/>
      </c>
      <c r="AM2424" s="300" t="str">
        <f t="shared" si="1769"/>
        <v/>
      </c>
      <c r="AN2424" s="300" t="str">
        <f t="shared" si="1770"/>
        <v/>
      </c>
      <c r="AO2424" s="300" t="str">
        <f t="shared" si="1771"/>
        <v/>
      </c>
      <c r="AP2424" s="300" t="str">
        <f t="shared" si="1772"/>
        <v/>
      </c>
      <c r="AQ2424" s="300" t="str">
        <f t="shared" si="1773"/>
        <v/>
      </c>
      <c r="AR2424" s="306" t="str">
        <f t="shared" si="1774"/>
        <v/>
      </c>
      <c r="AS2424" s="300" t="str">
        <f t="shared" si="1775"/>
        <v/>
      </c>
      <c r="AT2424" s="300" t="str">
        <f t="shared" si="1776"/>
        <v/>
      </c>
      <c r="AU2424" s="192" t="str">
        <f t="shared" si="1777"/>
        <v>рбс</v>
      </c>
      <c r="AV2424" s="192" t="str">
        <f t="shared" si="1778"/>
        <v>рбс87504806общосн</v>
      </c>
      <c r="AW2424" s="191">
        <f t="shared" si="1779"/>
        <v>0</v>
      </c>
      <c r="AX2424" s="191">
        <f t="shared" si="1780"/>
        <v>0</v>
      </c>
      <c r="AY2424" s="191">
        <f t="shared" si="1781"/>
        <v>0</v>
      </c>
      <c r="AZ2424" s="191">
        <f t="shared" si="1782"/>
        <v>0</v>
      </c>
      <c r="BA2424" s="193">
        <f t="shared" si="1783"/>
        <v>1</v>
      </c>
      <c r="BB2424" s="193">
        <f t="shared" si="1784"/>
        <v>1</v>
      </c>
      <c r="BC2424" s="193">
        <f t="shared" si="1785"/>
        <v>1</v>
      </c>
      <c r="BD2424" s="191">
        <f t="shared" si="1793"/>
        <v>0</v>
      </c>
      <c r="BE2424" s="191">
        <f t="shared" si="1786"/>
        <v>0</v>
      </c>
      <c r="BF2424" s="210">
        <f t="shared" si="1787"/>
        <v>0</v>
      </c>
      <c r="BG2424" s="211">
        <f t="shared" si="1788"/>
        <v>0</v>
      </c>
      <c r="BH2424" s="289"/>
      <c r="BI2424" s="289"/>
      <c r="BL2424" s="233" t="str">
        <f t="shared" si="1789"/>
        <v/>
      </c>
    </row>
    <row r="2425" spans="1:64" ht="12" hidden="1" customHeight="1">
      <c r="A2425" s="333" t="s">
        <v>1459</v>
      </c>
      <c r="B2425" s="381" t="s">
        <v>327</v>
      </c>
      <c r="C2425" s="333" t="s">
        <v>822</v>
      </c>
      <c r="D2425" s="381" t="s">
        <v>317</v>
      </c>
      <c r="E2425" s="381" t="s">
        <v>1323</v>
      </c>
      <c r="F2425" s="381" t="s">
        <v>586</v>
      </c>
      <c r="G2425" s="381" t="s">
        <v>397</v>
      </c>
      <c r="H2425" s="100" t="s">
        <v>653</v>
      </c>
      <c r="I2425" s="381" t="s">
        <v>339</v>
      </c>
      <c r="J2425" s="382">
        <v>307028</v>
      </c>
      <c r="K2425" s="382">
        <v>199103</v>
      </c>
      <c r="L2425" s="191" t="str">
        <f t="shared" si="1748"/>
        <v>875048060702011007564024434010</v>
      </c>
      <c r="M2425" s="192">
        <f t="array" ref="M2425">IF(COUNT(SEARCH(Удалить_Роспись_КВСР,$B2425)*SEARCH(Удалить_Роспись_ПБС,$C2425)*SEARCH(Удалить_Роспись_КФСР, $D2425)*SEARCH(Удалить_Роспись_КЦСР,$E2425)*SEARCH(Удалить_Роспись_КВР,$F2425)*SEARCH(Удалить_Роспись_ЭК,$H2425)*SEARCH(Удалить_Роспись_КР,$I2425))&gt;0,0,1)</f>
        <v>0</v>
      </c>
      <c r="N2425" s="192">
        <v>0</v>
      </c>
      <c r="O2425" s="192" t="str">
        <f t="shared" si="1749"/>
        <v/>
      </c>
      <c r="P2425" s="192" t="str">
        <f t="shared" si="1790"/>
        <v/>
      </c>
      <c r="Q2425" s="300" t="str">
        <f t="shared" si="1750"/>
        <v/>
      </c>
      <c r="R2425" s="300" t="str">
        <f t="shared" si="1751"/>
        <v/>
      </c>
      <c r="S2425" s="300" t="str">
        <f t="shared" si="1752"/>
        <v/>
      </c>
      <c r="T2425" s="192" t="str">
        <f t="shared" si="1753"/>
        <v/>
      </c>
      <c r="U2425" s="303" t="str">
        <f t="shared" si="1754"/>
        <v/>
      </c>
      <c r="V2425" s="300" t="str">
        <f t="shared" si="1755"/>
        <v/>
      </c>
      <c r="W2425" s="192" t="str">
        <f t="shared" si="1756"/>
        <v/>
      </c>
      <c r="X2425" s="303" t="str">
        <f t="shared" si="1757"/>
        <v/>
      </c>
      <c r="Y2425" s="300" t="str">
        <f t="shared" si="1758"/>
        <v/>
      </c>
      <c r="Z2425" s="300" t="str">
        <f t="shared" si="1759"/>
        <v/>
      </c>
      <c r="AA2425" s="303" t="str">
        <f t="shared" si="1760"/>
        <v/>
      </c>
      <c r="AB2425" s="300" t="str">
        <f t="shared" si="1761"/>
        <v/>
      </c>
      <c r="AC2425" s="300" t="str">
        <f t="shared" si="1762"/>
        <v/>
      </c>
      <c r="AD2425" s="300" t="str">
        <f t="shared" si="1763"/>
        <v/>
      </c>
      <c r="AE2425" s="192" t="str">
        <f t="shared" si="1764"/>
        <v/>
      </c>
      <c r="AF2425" s="192" t="str">
        <f t="shared" si="1765"/>
        <v/>
      </c>
      <c r="AG2425" s="192"/>
      <c r="AJ2425" s="300" t="str">
        <f t="shared" si="1766"/>
        <v/>
      </c>
      <c r="AK2425" s="300" t="str">
        <f t="shared" si="1767"/>
        <v/>
      </c>
      <c r="AL2425" s="300" t="str">
        <f t="shared" si="1768"/>
        <v/>
      </c>
      <c r="AM2425" s="300" t="str">
        <f t="shared" si="1769"/>
        <v/>
      </c>
      <c r="AN2425" s="300" t="str">
        <f t="shared" si="1770"/>
        <v/>
      </c>
      <c r="AO2425" s="300" t="str">
        <f t="shared" si="1771"/>
        <v/>
      </c>
      <c r="AP2425" s="300" t="str">
        <f t="shared" si="1772"/>
        <v/>
      </c>
      <c r="AQ2425" s="300" t="str">
        <f t="shared" si="1773"/>
        <v/>
      </c>
      <c r="AR2425" s="306" t="str">
        <f t="shared" si="1774"/>
        <v/>
      </c>
      <c r="AS2425" s="300" t="str">
        <f t="shared" si="1775"/>
        <v/>
      </c>
      <c r="AT2425" s="300" t="str">
        <f t="shared" si="1776"/>
        <v/>
      </c>
      <c r="AU2425" s="192" t="str">
        <f t="shared" si="1777"/>
        <v>рбс</v>
      </c>
      <c r="AV2425" s="192" t="str">
        <f t="shared" si="1778"/>
        <v>рбс87504806общпро</v>
      </c>
      <c r="AW2425" s="191">
        <f t="shared" si="1779"/>
        <v>0</v>
      </c>
      <c r="AX2425" s="191">
        <f t="shared" si="1780"/>
        <v>0</v>
      </c>
      <c r="AY2425" s="191">
        <f t="shared" si="1781"/>
        <v>0</v>
      </c>
      <c r="AZ2425" s="191">
        <f t="shared" si="1782"/>
        <v>0</v>
      </c>
      <c r="BA2425" s="193">
        <f t="shared" si="1783"/>
        <v>1</v>
      </c>
      <c r="BB2425" s="193">
        <f t="shared" si="1784"/>
        <v>1</v>
      </c>
      <c r="BC2425" s="193">
        <f t="shared" si="1785"/>
        <v>1</v>
      </c>
      <c r="BD2425" s="191">
        <f t="shared" si="1793"/>
        <v>0</v>
      </c>
      <c r="BE2425" s="191">
        <f t="shared" si="1786"/>
        <v>0</v>
      </c>
      <c r="BF2425" s="210">
        <f t="shared" si="1787"/>
        <v>0</v>
      </c>
      <c r="BG2425" s="211">
        <f t="shared" si="1788"/>
        <v>0</v>
      </c>
      <c r="BH2425" s="289"/>
      <c r="BI2425" s="289"/>
      <c r="BL2425" s="233" t="str">
        <f t="shared" si="1789"/>
        <v/>
      </c>
    </row>
    <row r="2426" spans="1:64" ht="12" hidden="1" customHeight="1">
      <c r="A2426" s="333" t="s">
        <v>1459</v>
      </c>
      <c r="B2426" s="381" t="s">
        <v>327</v>
      </c>
      <c r="C2426" s="333" t="s">
        <v>822</v>
      </c>
      <c r="D2426" s="381" t="s">
        <v>317</v>
      </c>
      <c r="E2426" s="381" t="s">
        <v>1323</v>
      </c>
      <c r="F2426" s="381" t="s">
        <v>609</v>
      </c>
      <c r="G2426" s="381" t="s">
        <v>395</v>
      </c>
      <c r="H2426" s="100" t="s">
        <v>653</v>
      </c>
      <c r="I2426" s="381" t="s">
        <v>339</v>
      </c>
      <c r="J2426" s="382">
        <v>8051.01</v>
      </c>
      <c r="K2426" s="382">
        <v>4279.01</v>
      </c>
      <c r="L2426" s="191" t="str">
        <f t="shared" si="1748"/>
        <v>875048060702011007564085229010</v>
      </c>
      <c r="M2426" s="192">
        <f t="array" ref="M2426">IF(COUNT(SEARCH(Удалить_Роспись_КВСР,$B2426)*SEARCH(Удалить_Роспись_ПБС,$C2426)*SEARCH(Удалить_Роспись_КФСР, $D2426)*SEARCH(Удалить_Роспись_КЦСР,$E2426)*SEARCH(Удалить_Роспись_КВР,$F2426)*SEARCH(Удалить_Роспись_ЭК,$H2426)*SEARCH(Удалить_Роспись_КР,$I2426))&gt;0,0,1)</f>
        <v>0</v>
      </c>
      <c r="N2426" s="192">
        <v>0</v>
      </c>
      <c r="O2426" s="192" t="str">
        <f t="shared" si="1749"/>
        <v/>
      </c>
      <c r="P2426" s="192" t="str">
        <f t="shared" si="1790"/>
        <v/>
      </c>
      <c r="Q2426" s="300" t="str">
        <f t="shared" si="1750"/>
        <v/>
      </c>
      <c r="R2426" s="300" t="str">
        <f t="shared" si="1751"/>
        <v/>
      </c>
      <c r="S2426" s="300" t="str">
        <f t="shared" si="1752"/>
        <v/>
      </c>
      <c r="T2426" s="192" t="str">
        <f t="shared" si="1753"/>
        <v/>
      </c>
      <c r="U2426" s="303" t="str">
        <f t="shared" si="1754"/>
        <v/>
      </c>
      <c r="V2426" s="300" t="str">
        <f t="shared" si="1755"/>
        <v/>
      </c>
      <c r="W2426" s="192" t="str">
        <f t="shared" si="1756"/>
        <v/>
      </c>
      <c r="X2426" s="303" t="str">
        <f t="shared" si="1757"/>
        <v/>
      </c>
      <c r="Y2426" s="300" t="str">
        <f t="shared" si="1758"/>
        <v/>
      </c>
      <c r="Z2426" s="300" t="str">
        <f t="shared" si="1759"/>
        <v/>
      </c>
      <c r="AA2426" s="303" t="str">
        <f t="shared" si="1760"/>
        <v/>
      </c>
      <c r="AB2426" s="300" t="str">
        <f t="shared" si="1761"/>
        <v/>
      </c>
      <c r="AC2426" s="300" t="str">
        <f t="shared" si="1762"/>
        <v/>
      </c>
      <c r="AD2426" s="300" t="str">
        <f t="shared" si="1763"/>
        <v/>
      </c>
      <c r="AE2426" s="192" t="str">
        <f t="shared" si="1764"/>
        <v/>
      </c>
      <c r="AF2426" s="192" t="str">
        <f t="shared" si="1765"/>
        <v/>
      </c>
      <c r="AG2426" s="192"/>
      <c r="AJ2426" s="300" t="str">
        <f t="shared" si="1766"/>
        <v/>
      </c>
      <c r="AK2426" s="300" t="str">
        <f t="shared" si="1767"/>
        <v/>
      </c>
      <c r="AL2426" s="300" t="str">
        <f t="shared" si="1768"/>
        <v/>
      </c>
      <c r="AM2426" s="300" t="str">
        <f t="shared" si="1769"/>
        <v/>
      </c>
      <c r="AN2426" s="300" t="str">
        <f t="shared" si="1770"/>
        <v/>
      </c>
      <c r="AO2426" s="300" t="str">
        <f t="shared" si="1771"/>
        <v/>
      </c>
      <c r="AP2426" s="300" t="str">
        <f t="shared" si="1772"/>
        <v/>
      </c>
      <c r="AQ2426" s="300" t="str">
        <f t="shared" si="1773"/>
        <v/>
      </c>
      <c r="AR2426" s="306" t="str">
        <f t="shared" si="1774"/>
        <v/>
      </c>
      <c r="AS2426" s="300" t="str">
        <f t="shared" si="1775"/>
        <v/>
      </c>
      <c r="AT2426" s="300" t="str">
        <f t="shared" si="1776"/>
        <v/>
      </c>
      <c r="AU2426" s="192" t="str">
        <f t="shared" si="1777"/>
        <v>рбс</v>
      </c>
      <c r="AV2426" s="192" t="str">
        <f t="shared" si="1778"/>
        <v>рбс87504806общпро</v>
      </c>
      <c r="AW2426" s="191">
        <f t="shared" si="1779"/>
        <v>0</v>
      </c>
      <c r="AX2426" s="191">
        <f t="shared" si="1780"/>
        <v>0</v>
      </c>
      <c r="AY2426" s="191">
        <f t="shared" si="1781"/>
        <v>0</v>
      </c>
      <c r="AZ2426" s="191">
        <f t="shared" si="1782"/>
        <v>0</v>
      </c>
      <c r="BA2426" s="193">
        <f t="shared" si="1783"/>
        <v>1</v>
      </c>
      <c r="BB2426" s="193">
        <f t="shared" si="1784"/>
        <v>1</v>
      </c>
      <c r="BC2426" s="193">
        <f t="shared" si="1785"/>
        <v>1</v>
      </c>
      <c r="BD2426" s="191">
        <f t="shared" si="1793"/>
        <v>0</v>
      </c>
      <c r="BE2426" s="191">
        <f t="shared" si="1786"/>
        <v>0</v>
      </c>
      <c r="BF2426" s="210">
        <f t="shared" si="1787"/>
        <v>0</v>
      </c>
      <c r="BG2426" s="211">
        <f t="shared" si="1788"/>
        <v>0</v>
      </c>
      <c r="BH2426" s="289"/>
      <c r="BI2426" s="289"/>
      <c r="BL2426" s="233" t="str">
        <f t="shared" si="1789"/>
        <v/>
      </c>
    </row>
    <row r="2427" spans="1:64" ht="12" customHeight="1">
      <c r="A2427" s="333" t="s">
        <v>1459</v>
      </c>
      <c r="B2427" s="381" t="s">
        <v>327</v>
      </c>
      <c r="C2427" s="333" t="s">
        <v>822</v>
      </c>
      <c r="D2427" s="381" t="s">
        <v>317</v>
      </c>
      <c r="E2427" s="381" t="s">
        <v>1460</v>
      </c>
      <c r="F2427" s="381" t="s">
        <v>607</v>
      </c>
      <c r="G2427" s="381" t="s">
        <v>394</v>
      </c>
      <c r="H2427" s="100" t="s">
        <v>653</v>
      </c>
      <c r="I2427" s="381" t="s">
        <v>505</v>
      </c>
      <c r="J2427" s="382">
        <v>400000</v>
      </c>
      <c r="K2427" s="382">
        <v>400000</v>
      </c>
      <c r="L2427" s="191" t="str">
        <f t="shared" si="1748"/>
        <v>875048060702011008001024322501</v>
      </c>
      <c r="M2427" s="192">
        <f t="array" ref="M2427">IF(COUNT(SEARCH(Удалить_Роспись_КВСР,$B2427)*SEARCH(Удалить_Роспись_ПБС,$C2427)*SEARCH(Удалить_Роспись_КФСР, $D2427)*SEARCH(Удалить_Роспись_КЦСР,$E2427)*SEARCH(Удалить_Роспись_КВР,$F2427)*SEARCH(Удалить_Роспись_ЭК,$H2427)*SEARCH(Удалить_Роспись_КР,$I2427))&gt;0,0,1)</f>
        <v>1</v>
      </c>
      <c r="N2427" s="192">
        <v>0</v>
      </c>
      <c r="O2427" s="192" t="str">
        <f t="shared" si="1749"/>
        <v/>
      </c>
      <c r="P2427" s="192" t="str">
        <f t="shared" si="1790"/>
        <v/>
      </c>
      <c r="Q2427" s="300" t="str">
        <f t="shared" si="1750"/>
        <v/>
      </c>
      <c r="R2427" s="300" t="str">
        <f t="shared" si="1751"/>
        <v/>
      </c>
      <c r="S2427" s="300" t="str">
        <f t="shared" si="1752"/>
        <v/>
      </c>
      <c r="T2427" s="192" t="str">
        <f t="shared" si="1753"/>
        <v/>
      </c>
      <c r="U2427" s="303" t="str">
        <f t="shared" si="1754"/>
        <v/>
      </c>
      <c r="V2427" s="300" t="str">
        <f t="shared" si="1755"/>
        <v/>
      </c>
      <c r="W2427" s="192" t="str">
        <f t="shared" si="1756"/>
        <v/>
      </c>
      <c r="X2427" s="303" t="str">
        <f t="shared" si="1757"/>
        <v/>
      </c>
      <c r="Y2427" s="300" t="str">
        <f t="shared" si="1758"/>
        <v/>
      </c>
      <c r="Z2427" s="300" t="str">
        <f t="shared" si="1759"/>
        <v/>
      </c>
      <c r="AA2427" s="303" t="str">
        <f t="shared" si="1760"/>
        <v/>
      </c>
      <c r="AB2427" s="300" t="str">
        <f t="shared" si="1761"/>
        <v/>
      </c>
      <c r="AC2427" s="300" t="str">
        <f t="shared" si="1762"/>
        <v/>
      </c>
      <c r="AD2427" s="300" t="str">
        <f t="shared" si="1763"/>
        <v/>
      </c>
      <c r="AE2427" s="192" t="str">
        <f t="shared" si="1764"/>
        <v/>
      </c>
      <c r="AF2427" s="192" t="str">
        <f t="shared" si="1765"/>
        <v/>
      </c>
      <c r="AG2427" s="192"/>
      <c r="AJ2427" s="300" t="str">
        <f t="shared" si="1766"/>
        <v/>
      </c>
      <c r="AK2427" s="300" t="str">
        <f t="shared" si="1767"/>
        <v/>
      </c>
      <c r="AL2427" s="300" t="str">
        <f t="shared" si="1768"/>
        <v/>
      </c>
      <c r="AM2427" s="300" t="str">
        <f t="shared" si="1769"/>
        <v/>
      </c>
      <c r="AN2427" s="300" t="str">
        <f t="shared" si="1770"/>
        <v/>
      </c>
      <c r="AO2427" s="300" t="str">
        <f t="shared" si="1771"/>
        <v/>
      </c>
      <c r="AP2427" s="300" t="str">
        <f t="shared" si="1772"/>
        <v/>
      </c>
      <c r="AQ2427" s="300" t="str">
        <f t="shared" si="1773"/>
        <v/>
      </c>
      <c r="AR2427" s="306" t="str">
        <f t="shared" si="1774"/>
        <v/>
      </c>
      <c r="AS2427" s="300" t="str">
        <f t="shared" si="1775"/>
        <v/>
      </c>
      <c r="AT2427" s="300" t="str">
        <f t="shared" si="1776"/>
        <v/>
      </c>
      <c r="AU2427" s="192" t="str">
        <f t="shared" si="1777"/>
        <v>рбс</v>
      </c>
      <c r="AV2427" s="192" t="str">
        <f t="shared" si="1778"/>
        <v>рбс87504806общпро</v>
      </c>
      <c r="AW2427" s="191">
        <f t="shared" si="1779"/>
        <v>400000</v>
      </c>
      <c r="AX2427" s="191">
        <f t="shared" si="1780"/>
        <v>400000</v>
      </c>
      <c r="AY2427" s="191">
        <f t="shared" si="1781"/>
        <v>0</v>
      </c>
      <c r="AZ2427" s="191">
        <f t="shared" si="1782"/>
        <v>0</v>
      </c>
      <c r="BA2427" s="193">
        <f t="shared" si="1783"/>
        <v>1</v>
      </c>
      <c r="BB2427" s="193">
        <f t="shared" si="1784"/>
        <v>1</v>
      </c>
      <c r="BC2427" s="193">
        <f t="shared" si="1785"/>
        <v>1</v>
      </c>
      <c r="BD2427" s="191">
        <f t="shared" si="1793"/>
        <v>0</v>
      </c>
      <c r="BE2427" s="191">
        <f t="shared" si="1786"/>
        <v>0</v>
      </c>
      <c r="BF2427" s="210">
        <f t="shared" si="1787"/>
        <v>0</v>
      </c>
      <c r="BG2427" s="211">
        <f t="shared" si="1788"/>
        <v>0</v>
      </c>
      <c r="BH2427" s="289"/>
      <c r="BI2427" s="289"/>
      <c r="BL2427" s="233" t="str">
        <f t="shared" si="1789"/>
        <v/>
      </c>
    </row>
    <row r="2428" spans="1:64" ht="12" customHeight="1">
      <c r="A2428" s="333" t="s">
        <v>1459</v>
      </c>
      <c r="B2428" s="381" t="s">
        <v>327</v>
      </c>
      <c r="C2428" s="333" t="s">
        <v>822</v>
      </c>
      <c r="D2428" s="381" t="s">
        <v>408</v>
      </c>
      <c r="E2428" s="381" t="s">
        <v>1347</v>
      </c>
      <c r="F2428" s="381" t="s">
        <v>586</v>
      </c>
      <c r="G2428" s="381" t="s">
        <v>397</v>
      </c>
      <c r="H2428" s="100" t="s">
        <v>653</v>
      </c>
      <c r="I2428" s="381" t="s">
        <v>505</v>
      </c>
      <c r="J2428" s="382">
        <v>588609</v>
      </c>
      <c r="K2428" s="382">
        <v>588609</v>
      </c>
      <c r="L2428" s="191" t="str">
        <f t="shared" si="1748"/>
        <v>87504806070701100S397024434001</v>
      </c>
      <c r="M2428" s="192">
        <f t="array" ref="M2428">IF(COUNT(SEARCH(Удалить_Роспись_КВСР,$B2428)*SEARCH(Удалить_Роспись_ПБС,$C2428)*SEARCH(Удалить_Роспись_КФСР, $D2428)*SEARCH(Удалить_Роспись_КЦСР,$E2428)*SEARCH(Удалить_Роспись_КВР,$F2428)*SEARCH(Удалить_Роспись_ЭК,$H2428)*SEARCH(Удалить_Роспись_КР,$I2428))&gt;0,0,1)</f>
        <v>0</v>
      </c>
      <c r="N2428" s="192">
        <v>0</v>
      </c>
      <c r="O2428" s="192" t="str">
        <f t="shared" si="1749"/>
        <v/>
      </c>
      <c r="P2428" s="192" t="str">
        <f t="shared" si="1790"/>
        <v/>
      </c>
      <c r="Q2428" s="300" t="str">
        <f t="shared" si="1750"/>
        <v/>
      </c>
      <c r="R2428" s="300" t="str">
        <f t="shared" si="1751"/>
        <v/>
      </c>
      <c r="S2428" s="300" t="str">
        <f t="shared" si="1752"/>
        <v/>
      </c>
      <c r="T2428" s="192" t="str">
        <f t="shared" si="1753"/>
        <v/>
      </c>
      <c r="U2428" s="303" t="str">
        <f t="shared" si="1754"/>
        <v/>
      </c>
      <c r="V2428" s="300" t="str">
        <f t="shared" si="1755"/>
        <v/>
      </c>
      <c r="W2428" s="192" t="str">
        <f t="shared" si="1756"/>
        <v/>
      </c>
      <c r="X2428" s="303" t="str">
        <f t="shared" si="1757"/>
        <v/>
      </c>
      <c r="Y2428" s="300" t="str">
        <f t="shared" si="1758"/>
        <v/>
      </c>
      <c r="Z2428" s="300" t="str">
        <f t="shared" si="1759"/>
        <v/>
      </c>
      <c r="AA2428" s="303" t="str">
        <f t="shared" si="1760"/>
        <v/>
      </c>
      <c r="AB2428" s="300" t="str">
        <f t="shared" si="1761"/>
        <v/>
      </c>
      <c r="AC2428" s="300" t="str">
        <f t="shared" si="1762"/>
        <v/>
      </c>
      <c r="AD2428" s="300" t="str">
        <f t="shared" si="1763"/>
        <v/>
      </c>
      <c r="AE2428" s="192" t="str">
        <f t="shared" si="1764"/>
        <v/>
      </c>
      <c r="AF2428" s="192" t="str">
        <f t="shared" si="1765"/>
        <v/>
      </c>
      <c r="AG2428" s="192"/>
      <c r="AJ2428" s="300" t="str">
        <f t="shared" si="1766"/>
        <v/>
      </c>
      <c r="AK2428" s="300" t="str">
        <f t="shared" si="1767"/>
        <v/>
      </c>
      <c r="AL2428" s="300" t="str">
        <f t="shared" si="1768"/>
        <v/>
      </c>
      <c r="AM2428" s="300" t="str">
        <f t="shared" si="1769"/>
        <v/>
      </c>
      <c r="AN2428" s="300" t="str">
        <f t="shared" si="1770"/>
        <v/>
      </c>
      <c r="AO2428" s="300" t="str">
        <f t="shared" si="1771"/>
        <v/>
      </c>
      <c r="AP2428" s="300" t="str">
        <f t="shared" si="1772"/>
        <v/>
      </c>
      <c r="AQ2428" s="300" t="str">
        <f t="shared" si="1773"/>
        <v/>
      </c>
      <c r="AR2428" s="306" t="str">
        <f t="shared" si="1774"/>
        <v/>
      </c>
      <c r="AS2428" s="300" t="str">
        <f t="shared" si="1775"/>
        <v/>
      </c>
      <c r="AT2428" s="300" t="str">
        <f t="shared" si="1776"/>
        <v/>
      </c>
      <c r="AU2428" s="192" t="str">
        <f t="shared" si="1777"/>
        <v>рбс</v>
      </c>
      <c r="AV2428" s="192" t="str">
        <f t="shared" si="1778"/>
        <v>рбс87504806общпро</v>
      </c>
      <c r="AW2428" s="191">
        <f t="shared" si="1779"/>
        <v>0</v>
      </c>
      <c r="AX2428" s="191">
        <f t="shared" si="1780"/>
        <v>0</v>
      </c>
      <c r="AY2428" s="191">
        <f t="shared" si="1781"/>
        <v>0</v>
      </c>
      <c r="AZ2428" s="191">
        <f t="shared" si="1782"/>
        <v>0</v>
      </c>
      <c r="BA2428" s="193">
        <f t="shared" si="1783"/>
        <v>1</v>
      </c>
      <c r="BB2428" s="193">
        <f t="shared" si="1784"/>
        <v>1</v>
      </c>
      <c r="BC2428" s="193">
        <f t="shared" si="1785"/>
        <v>1</v>
      </c>
      <c r="BD2428" s="191">
        <f t="shared" si="1793"/>
        <v>0</v>
      </c>
      <c r="BE2428" s="191">
        <f t="shared" si="1786"/>
        <v>0</v>
      </c>
      <c r="BF2428" s="210">
        <f t="shared" si="1787"/>
        <v>0</v>
      </c>
      <c r="BG2428" s="211">
        <f t="shared" si="1788"/>
        <v>0</v>
      </c>
      <c r="BH2428" s="289"/>
      <c r="BI2428" s="289"/>
      <c r="BL2428" s="233" t="str">
        <f t="shared" si="1789"/>
        <v/>
      </c>
    </row>
    <row r="2429" spans="1:64" ht="12" hidden="1" customHeight="1">
      <c r="A2429" s="333" t="s">
        <v>1459</v>
      </c>
      <c r="B2429" s="381" t="s">
        <v>327</v>
      </c>
      <c r="C2429" s="333" t="s">
        <v>822</v>
      </c>
      <c r="D2429" s="381" t="s">
        <v>311</v>
      </c>
      <c r="E2429" s="381" t="s">
        <v>1326</v>
      </c>
      <c r="F2429" s="381" t="s">
        <v>586</v>
      </c>
      <c r="G2429" s="381" t="s">
        <v>397</v>
      </c>
      <c r="H2429" s="100" t="s">
        <v>653</v>
      </c>
      <c r="I2429" s="381" t="s">
        <v>339</v>
      </c>
      <c r="J2429" s="382">
        <v>2253312</v>
      </c>
      <c r="K2429" s="382">
        <v>768473.98</v>
      </c>
      <c r="L2429" s="191" t="str">
        <f t="shared" si="1748"/>
        <v>875048061003011007566024434010</v>
      </c>
      <c r="M2429" s="192">
        <f t="array" ref="M2429">IF(COUNT(SEARCH(Удалить_Роспись_КВСР,$B2429)*SEARCH(Удалить_Роспись_ПБС,$C2429)*SEARCH(Удалить_Роспись_КФСР, $D2429)*SEARCH(Удалить_Роспись_КЦСР,$E2429)*SEARCH(Удалить_Роспись_КВР,$F2429)*SEARCH(Удалить_Роспись_ЭК,$H2429)*SEARCH(Удалить_Роспись_КР,$I2429))&gt;0,0,1)</f>
        <v>0</v>
      </c>
      <c r="N2429" s="192">
        <v>0</v>
      </c>
      <c r="O2429" s="192" t="str">
        <f t="shared" si="1749"/>
        <v/>
      </c>
      <c r="P2429" s="192" t="str">
        <f t="shared" si="1790"/>
        <v/>
      </c>
      <c r="Q2429" s="300" t="str">
        <f t="shared" si="1750"/>
        <v/>
      </c>
      <c r="R2429" s="300" t="str">
        <f t="shared" si="1751"/>
        <v/>
      </c>
      <c r="S2429" s="300" t="str">
        <f t="shared" si="1752"/>
        <v/>
      </c>
      <c r="T2429" s="192" t="str">
        <f t="shared" si="1753"/>
        <v/>
      </c>
      <c r="U2429" s="303" t="str">
        <f t="shared" si="1754"/>
        <v/>
      </c>
      <c r="V2429" s="300" t="str">
        <f t="shared" si="1755"/>
        <v/>
      </c>
      <c r="W2429" s="192" t="str">
        <f t="shared" si="1756"/>
        <v/>
      </c>
      <c r="X2429" s="303" t="str">
        <f t="shared" si="1757"/>
        <v/>
      </c>
      <c r="Y2429" s="300" t="str">
        <f t="shared" si="1758"/>
        <v/>
      </c>
      <c r="Z2429" s="300" t="str">
        <f t="shared" si="1759"/>
        <v/>
      </c>
      <c r="AA2429" s="303" t="str">
        <f t="shared" si="1760"/>
        <v/>
      </c>
      <c r="AB2429" s="300" t="str">
        <f t="shared" si="1761"/>
        <v/>
      </c>
      <c r="AC2429" s="300" t="str">
        <f t="shared" si="1762"/>
        <v/>
      </c>
      <c r="AD2429" s="300" t="str">
        <f t="shared" si="1763"/>
        <v/>
      </c>
      <c r="AE2429" s="192" t="str">
        <f t="shared" si="1764"/>
        <v/>
      </c>
      <c r="AF2429" s="192" t="str">
        <f t="shared" si="1765"/>
        <v/>
      </c>
      <c r="AG2429" s="192"/>
      <c r="AJ2429" s="300" t="str">
        <f t="shared" si="1766"/>
        <v/>
      </c>
      <c r="AK2429" s="300" t="str">
        <f t="shared" si="1767"/>
        <v/>
      </c>
      <c r="AL2429" s="300" t="str">
        <f t="shared" si="1768"/>
        <v/>
      </c>
      <c r="AM2429" s="300" t="str">
        <f t="shared" si="1769"/>
        <v/>
      </c>
      <c r="AN2429" s="300" t="str">
        <f t="shared" si="1770"/>
        <v/>
      </c>
      <c r="AO2429" s="300" t="str">
        <f t="shared" si="1771"/>
        <v/>
      </c>
      <c r="AP2429" s="300" t="str">
        <f t="shared" si="1772"/>
        <v/>
      </c>
      <c r="AQ2429" s="300" t="str">
        <f t="shared" si="1773"/>
        <v/>
      </c>
      <c r="AR2429" s="306" t="str">
        <f t="shared" si="1774"/>
        <v/>
      </c>
      <c r="AS2429" s="300" t="str">
        <f t="shared" si="1775"/>
        <v/>
      </c>
      <c r="AT2429" s="300" t="str">
        <f t="shared" si="1776"/>
        <v/>
      </c>
      <c r="AU2429" s="192" t="str">
        <f t="shared" si="1777"/>
        <v>рбс</v>
      </c>
      <c r="AV2429" s="192" t="str">
        <f t="shared" si="1778"/>
        <v>рбс87504806общпро</v>
      </c>
      <c r="AW2429" s="191">
        <f t="shared" si="1779"/>
        <v>0</v>
      </c>
      <c r="AX2429" s="191">
        <f t="shared" si="1780"/>
        <v>0</v>
      </c>
      <c r="AY2429" s="191">
        <f t="shared" si="1781"/>
        <v>0</v>
      </c>
      <c r="AZ2429" s="191">
        <f t="shared" si="1782"/>
        <v>0</v>
      </c>
      <c r="BA2429" s="193">
        <f t="shared" si="1783"/>
        <v>1</v>
      </c>
      <c r="BB2429" s="193">
        <f t="shared" si="1784"/>
        <v>1</v>
      </c>
      <c r="BC2429" s="193">
        <f t="shared" si="1785"/>
        <v>1</v>
      </c>
      <c r="BD2429" s="191">
        <f t="shared" si="1793"/>
        <v>0</v>
      </c>
      <c r="BE2429" s="191">
        <f t="shared" si="1786"/>
        <v>0</v>
      </c>
      <c r="BF2429" s="210">
        <f t="shared" si="1787"/>
        <v>0</v>
      </c>
      <c r="BG2429" s="211">
        <f t="shared" si="1788"/>
        <v>0</v>
      </c>
      <c r="BH2429" s="289"/>
      <c r="BI2429" s="289"/>
      <c r="BL2429" s="233" t="str">
        <f t="shared" si="1789"/>
        <v/>
      </c>
    </row>
    <row r="2430" spans="1:64" ht="12" customHeight="1">
      <c r="A2430" s="333" t="s">
        <v>1461</v>
      </c>
      <c r="B2430" s="381" t="s">
        <v>327</v>
      </c>
      <c r="C2430" s="333" t="s">
        <v>798</v>
      </c>
      <c r="D2430" s="381" t="s">
        <v>317</v>
      </c>
      <c r="E2430" s="381" t="s">
        <v>1317</v>
      </c>
      <c r="F2430" s="381" t="s">
        <v>608</v>
      </c>
      <c r="G2430" s="381" t="s">
        <v>385</v>
      </c>
      <c r="H2430" s="100" t="s">
        <v>653</v>
      </c>
      <c r="I2430" s="381" t="s">
        <v>505</v>
      </c>
      <c r="J2430" s="382">
        <v>1121926</v>
      </c>
      <c r="K2430" s="382">
        <v>921687.89</v>
      </c>
      <c r="L2430" s="191" t="str">
        <f t="shared" si="1748"/>
        <v>875048000702011004002011121101</v>
      </c>
      <c r="M2430" s="192">
        <f t="array" ref="M2430">IF(COUNT(SEARCH(Удалить_Роспись_КВСР,$B2430)*SEARCH(Удалить_Роспись_ПБС,$C2430)*SEARCH(Удалить_Роспись_КФСР, $D2430)*SEARCH(Удалить_Роспись_КЦСР,$E2430)*SEARCH(Удалить_Роспись_КВР,$F2430)*SEARCH(Удалить_Роспись_ЭК,$H2430)*SEARCH(Удалить_Роспись_КР,$I2430))&gt;0,0,1)</f>
        <v>0</v>
      </c>
      <c r="N2430" s="192">
        <v>0</v>
      </c>
      <c r="O2430" s="192" t="str">
        <f t="shared" si="1749"/>
        <v/>
      </c>
      <c r="P2430" s="192" t="str">
        <f t="shared" si="1790"/>
        <v/>
      </c>
      <c r="Q2430" s="300" t="str">
        <f t="shared" si="1750"/>
        <v/>
      </c>
      <c r="R2430" s="300" t="str">
        <f t="shared" si="1751"/>
        <v/>
      </c>
      <c r="S2430" s="300" t="str">
        <f t="shared" si="1752"/>
        <v/>
      </c>
      <c r="T2430" s="192" t="str">
        <f t="shared" si="1753"/>
        <v/>
      </c>
      <c r="U2430" s="303" t="str">
        <f t="shared" si="1754"/>
        <v/>
      </c>
      <c r="V2430" s="300" t="str">
        <f t="shared" si="1755"/>
        <v/>
      </c>
      <c r="W2430" s="192" t="str">
        <f t="shared" si="1756"/>
        <v/>
      </c>
      <c r="X2430" s="303" t="str">
        <f t="shared" si="1757"/>
        <v/>
      </c>
      <c r="Y2430" s="300" t="str">
        <f t="shared" si="1758"/>
        <v/>
      </c>
      <c r="Z2430" s="300" t="str">
        <f t="shared" si="1759"/>
        <v/>
      </c>
      <c r="AA2430" s="303" t="str">
        <f t="shared" si="1760"/>
        <v/>
      </c>
      <c r="AB2430" s="300" t="str">
        <f t="shared" si="1761"/>
        <v/>
      </c>
      <c r="AC2430" s="300" t="str">
        <f t="shared" si="1762"/>
        <v/>
      </c>
      <c r="AD2430" s="300" t="str">
        <f t="shared" si="1763"/>
        <v/>
      </c>
      <c r="AE2430" s="192" t="str">
        <f t="shared" si="1764"/>
        <v/>
      </c>
      <c r="AF2430" s="192" t="str">
        <f t="shared" si="1765"/>
        <v/>
      </c>
      <c r="AG2430" s="192"/>
      <c r="AJ2430" s="300" t="str">
        <f t="shared" si="1766"/>
        <v/>
      </c>
      <c r="AK2430" s="300" t="str">
        <f t="shared" si="1767"/>
        <v/>
      </c>
      <c r="AL2430" s="300" t="str">
        <f t="shared" si="1768"/>
        <v/>
      </c>
      <c r="AM2430" s="300" t="str">
        <f t="shared" si="1769"/>
        <v/>
      </c>
      <c r="AN2430" s="300" t="str">
        <f t="shared" si="1770"/>
        <v/>
      </c>
      <c r="AO2430" s="300" t="str">
        <f t="shared" si="1771"/>
        <v/>
      </c>
      <c r="AP2430" s="300" t="str">
        <f t="shared" si="1772"/>
        <v/>
      </c>
      <c r="AQ2430" s="300" t="str">
        <f t="shared" si="1773"/>
        <v/>
      </c>
      <c r="AR2430" s="306" t="str">
        <f t="shared" si="1774"/>
        <v/>
      </c>
      <c r="AS2430" s="300" t="str">
        <f t="shared" si="1775"/>
        <v/>
      </c>
      <c r="AT2430" s="300" t="str">
        <f t="shared" si="1776"/>
        <v/>
      </c>
      <c r="AU2430" s="192" t="str">
        <f t="shared" si="1777"/>
        <v>рбс</v>
      </c>
      <c r="AV2430" s="192" t="str">
        <f t="shared" si="1778"/>
        <v>рбс87504800общопл</v>
      </c>
      <c r="AW2430" s="191">
        <f t="shared" si="1779"/>
        <v>0</v>
      </c>
      <c r="AX2430" s="191">
        <f t="shared" si="1780"/>
        <v>0</v>
      </c>
      <c r="AY2430" s="191">
        <f t="shared" si="1781"/>
        <v>0</v>
      </c>
      <c r="AZ2430" s="191">
        <f t="shared" si="1782"/>
        <v>0</v>
      </c>
      <c r="BA2430" s="193">
        <f t="shared" si="1783"/>
        <v>1</v>
      </c>
      <c r="BB2430" s="193">
        <f t="shared" si="1784"/>
        <v>1</v>
      </c>
      <c r="BC2430" s="193">
        <f t="shared" si="1785"/>
        <v>1</v>
      </c>
      <c r="BD2430" s="191">
        <f t="shared" si="1793"/>
        <v>0</v>
      </c>
      <c r="BE2430" s="191">
        <f t="shared" si="1786"/>
        <v>0</v>
      </c>
      <c r="BF2430" s="210">
        <f t="shared" si="1787"/>
        <v>0</v>
      </c>
      <c r="BG2430" s="211">
        <f t="shared" si="1788"/>
        <v>0</v>
      </c>
      <c r="BH2430" s="289"/>
      <c r="BI2430" s="289"/>
      <c r="BL2430" s="233" t="str">
        <f t="shared" si="1789"/>
        <v/>
      </c>
    </row>
    <row r="2431" spans="1:64" ht="12" customHeight="1">
      <c r="A2431" s="333" t="s">
        <v>1461</v>
      </c>
      <c r="B2431" s="381" t="s">
        <v>327</v>
      </c>
      <c r="C2431" s="333" t="s">
        <v>798</v>
      </c>
      <c r="D2431" s="381" t="s">
        <v>317</v>
      </c>
      <c r="E2431" s="381" t="s">
        <v>1317</v>
      </c>
      <c r="F2431" s="381" t="s">
        <v>589</v>
      </c>
      <c r="G2431" s="381" t="s">
        <v>386</v>
      </c>
      <c r="H2431" s="100" t="s">
        <v>653</v>
      </c>
      <c r="I2431" s="381" t="s">
        <v>505</v>
      </c>
      <c r="J2431" s="382">
        <v>4538.1400000000003</v>
      </c>
      <c r="K2431" s="382">
        <v>4538.1400000000003</v>
      </c>
      <c r="L2431" s="191" t="str">
        <f t="shared" si="1748"/>
        <v>875048000702011004002011221201</v>
      </c>
      <c r="M2431" s="192">
        <f t="array" ref="M2431">IF(COUNT(SEARCH(Удалить_Роспись_КВСР,$B2431)*SEARCH(Удалить_Роспись_ПБС,$C2431)*SEARCH(Удалить_Роспись_КФСР, $D2431)*SEARCH(Удалить_Роспись_КЦСР,$E2431)*SEARCH(Удалить_Роспись_КВР,$F2431)*SEARCH(Удалить_Роспись_ЭК,$H2431)*SEARCH(Удалить_Роспись_КР,$I2431))&gt;0,0,1)</f>
        <v>0</v>
      </c>
      <c r="N2431" s="192">
        <v>0</v>
      </c>
      <c r="O2431" s="192" t="str">
        <f t="shared" si="1749"/>
        <v/>
      </c>
      <c r="P2431" s="192" t="str">
        <f t="shared" si="1790"/>
        <v/>
      </c>
      <c r="Q2431" s="300" t="str">
        <f t="shared" si="1750"/>
        <v/>
      </c>
      <c r="R2431" s="300" t="str">
        <f t="shared" si="1751"/>
        <v/>
      </c>
      <c r="S2431" s="300" t="str">
        <f t="shared" si="1752"/>
        <v/>
      </c>
      <c r="T2431" s="192" t="str">
        <f t="shared" si="1753"/>
        <v/>
      </c>
      <c r="U2431" s="303" t="str">
        <f t="shared" si="1754"/>
        <v/>
      </c>
      <c r="V2431" s="300" t="str">
        <f t="shared" si="1755"/>
        <v/>
      </c>
      <c r="W2431" s="192" t="str">
        <f t="shared" si="1756"/>
        <v/>
      </c>
      <c r="X2431" s="303" t="str">
        <f t="shared" si="1757"/>
        <v/>
      </c>
      <c r="Y2431" s="300" t="str">
        <f t="shared" si="1758"/>
        <v/>
      </c>
      <c r="Z2431" s="300" t="str">
        <f t="shared" si="1759"/>
        <v/>
      </c>
      <c r="AA2431" s="303" t="str">
        <f t="shared" si="1760"/>
        <v/>
      </c>
      <c r="AB2431" s="300" t="str">
        <f t="shared" si="1761"/>
        <v/>
      </c>
      <c r="AC2431" s="300" t="str">
        <f t="shared" si="1762"/>
        <v/>
      </c>
      <c r="AD2431" s="300" t="str">
        <f t="shared" si="1763"/>
        <v/>
      </c>
      <c r="AE2431" s="192" t="str">
        <f t="shared" si="1764"/>
        <v/>
      </c>
      <c r="AF2431" s="192" t="str">
        <f t="shared" si="1765"/>
        <v/>
      </c>
      <c r="AG2431" s="192"/>
      <c r="AJ2431" s="300" t="str">
        <f t="shared" si="1766"/>
        <v/>
      </c>
      <c r="AK2431" s="300" t="str">
        <f t="shared" si="1767"/>
        <v/>
      </c>
      <c r="AL2431" s="300" t="str">
        <f t="shared" si="1768"/>
        <v/>
      </c>
      <c r="AM2431" s="300" t="str">
        <f t="shared" si="1769"/>
        <v/>
      </c>
      <c r="AN2431" s="300" t="str">
        <f t="shared" si="1770"/>
        <v/>
      </c>
      <c r="AO2431" s="300" t="str">
        <f t="shared" si="1771"/>
        <v/>
      </c>
      <c r="AP2431" s="300" t="str">
        <f t="shared" si="1772"/>
        <v/>
      </c>
      <c r="AQ2431" s="300" t="str">
        <f t="shared" si="1773"/>
        <v/>
      </c>
      <c r="AR2431" s="306" t="str">
        <f t="shared" si="1774"/>
        <v/>
      </c>
      <c r="AS2431" s="300" t="str">
        <f t="shared" si="1775"/>
        <v/>
      </c>
      <c r="AT2431" s="300" t="str">
        <f t="shared" si="1776"/>
        <v/>
      </c>
      <c r="AU2431" s="192" t="str">
        <f t="shared" si="1777"/>
        <v>рбс</v>
      </c>
      <c r="AV2431" s="192" t="str">
        <f t="shared" si="1778"/>
        <v>рбс87504800общпро</v>
      </c>
      <c r="AW2431" s="191">
        <f t="shared" si="1779"/>
        <v>0</v>
      </c>
      <c r="AX2431" s="191">
        <f t="shared" si="1780"/>
        <v>0</v>
      </c>
      <c r="AY2431" s="191">
        <f t="shared" si="1781"/>
        <v>0</v>
      </c>
      <c r="AZ2431" s="191">
        <f t="shared" si="1782"/>
        <v>0</v>
      </c>
      <c r="BA2431" s="193">
        <f t="shared" si="1783"/>
        <v>1</v>
      </c>
      <c r="BB2431" s="193">
        <f t="shared" si="1784"/>
        <v>1</v>
      </c>
      <c r="BC2431" s="193">
        <f t="shared" si="1785"/>
        <v>1</v>
      </c>
      <c r="BD2431" s="191">
        <f t="shared" si="1793"/>
        <v>0</v>
      </c>
      <c r="BE2431" s="191">
        <f t="shared" si="1786"/>
        <v>0</v>
      </c>
      <c r="BF2431" s="210">
        <f t="shared" si="1787"/>
        <v>0</v>
      </c>
      <c r="BG2431" s="211">
        <f t="shared" si="1788"/>
        <v>0</v>
      </c>
      <c r="BH2431" s="289"/>
      <c r="BI2431" s="289"/>
      <c r="BL2431" s="233" t="str">
        <f t="shared" si="1789"/>
        <v/>
      </c>
    </row>
    <row r="2432" spans="1:64" ht="12" customHeight="1">
      <c r="A2432" s="333" t="s">
        <v>1461</v>
      </c>
      <c r="B2432" s="381" t="s">
        <v>327</v>
      </c>
      <c r="C2432" s="333" t="s">
        <v>798</v>
      </c>
      <c r="D2432" s="381" t="s">
        <v>317</v>
      </c>
      <c r="E2432" s="381" t="s">
        <v>1317</v>
      </c>
      <c r="F2432" s="381" t="s">
        <v>902</v>
      </c>
      <c r="G2432" s="381" t="s">
        <v>387</v>
      </c>
      <c r="H2432" s="100" t="s">
        <v>653</v>
      </c>
      <c r="I2432" s="381" t="s">
        <v>505</v>
      </c>
      <c r="J2432" s="382">
        <v>305014.26</v>
      </c>
      <c r="K2432" s="382">
        <v>282585.90000000002</v>
      </c>
      <c r="L2432" s="191" t="str">
        <f t="shared" si="1748"/>
        <v>875048000702011004002011921301</v>
      </c>
      <c r="M2432" s="192">
        <f t="array" ref="M2432">IF(COUNT(SEARCH(Удалить_Роспись_КВСР,$B2432)*SEARCH(Удалить_Роспись_ПБС,$C2432)*SEARCH(Удалить_Роспись_КФСР, $D2432)*SEARCH(Удалить_Роспись_КЦСР,$E2432)*SEARCH(Удалить_Роспись_КВР,$F2432)*SEARCH(Удалить_Роспись_ЭК,$H2432)*SEARCH(Удалить_Роспись_КР,$I2432))&gt;0,0,1)</f>
        <v>0</v>
      </c>
      <c r="N2432" s="192">
        <v>0</v>
      </c>
      <c r="O2432" s="192" t="str">
        <f t="shared" si="1749"/>
        <v/>
      </c>
      <c r="P2432" s="192" t="str">
        <f t="shared" si="1790"/>
        <v/>
      </c>
      <c r="Q2432" s="300" t="str">
        <f t="shared" si="1750"/>
        <v/>
      </c>
      <c r="R2432" s="300" t="str">
        <f t="shared" si="1751"/>
        <v/>
      </c>
      <c r="S2432" s="300" t="str">
        <f t="shared" si="1752"/>
        <v/>
      </c>
      <c r="T2432" s="192" t="str">
        <f t="shared" si="1753"/>
        <v/>
      </c>
      <c r="U2432" s="303" t="str">
        <f t="shared" si="1754"/>
        <v/>
      </c>
      <c r="V2432" s="300" t="str">
        <f t="shared" si="1755"/>
        <v/>
      </c>
      <c r="W2432" s="192" t="str">
        <f t="shared" si="1756"/>
        <v/>
      </c>
      <c r="X2432" s="303" t="str">
        <f t="shared" si="1757"/>
        <v/>
      </c>
      <c r="Y2432" s="300" t="str">
        <f t="shared" si="1758"/>
        <v/>
      </c>
      <c r="Z2432" s="300" t="str">
        <f t="shared" si="1759"/>
        <v/>
      </c>
      <c r="AA2432" s="303" t="str">
        <f t="shared" si="1760"/>
        <v/>
      </c>
      <c r="AB2432" s="300" t="str">
        <f t="shared" si="1761"/>
        <v/>
      </c>
      <c r="AC2432" s="300" t="str">
        <f t="shared" si="1762"/>
        <v/>
      </c>
      <c r="AD2432" s="300" t="str">
        <f t="shared" si="1763"/>
        <v/>
      </c>
      <c r="AE2432" s="192" t="str">
        <f t="shared" si="1764"/>
        <v/>
      </c>
      <c r="AF2432" s="192" t="str">
        <f t="shared" si="1765"/>
        <v/>
      </c>
      <c r="AG2432" s="192"/>
      <c r="AJ2432" s="300" t="str">
        <f t="shared" si="1766"/>
        <v/>
      </c>
      <c r="AK2432" s="300" t="str">
        <f t="shared" si="1767"/>
        <v/>
      </c>
      <c r="AL2432" s="300" t="str">
        <f t="shared" si="1768"/>
        <v/>
      </c>
      <c r="AM2432" s="300" t="str">
        <f t="shared" si="1769"/>
        <v/>
      </c>
      <c r="AN2432" s="300" t="str">
        <f t="shared" si="1770"/>
        <v/>
      </c>
      <c r="AO2432" s="300" t="str">
        <f t="shared" si="1771"/>
        <v/>
      </c>
      <c r="AP2432" s="300" t="str">
        <f t="shared" si="1772"/>
        <v/>
      </c>
      <c r="AQ2432" s="300" t="str">
        <f t="shared" si="1773"/>
        <v/>
      </c>
      <c r="AR2432" s="306" t="str">
        <f t="shared" si="1774"/>
        <v/>
      </c>
      <c r="AS2432" s="300" t="str">
        <f t="shared" si="1775"/>
        <v/>
      </c>
      <c r="AT2432" s="300" t="str">
        <f t="shared" si="1776"/>
        <v/>
      </c>
      <c r="AU2432" s="192" t="str">
        <f t="shared" si="1777"/>
        <v>рбс</v>
      </c>
      <c r="AV2432" s="192" t="str">
        <f t="shared" si="1778"/>
        <v>рбс87504800общопл</v>
      </c>
      <c r="AW2432" s="191">
        <f t="shared" si="1779"/>
        <v>0</v>
      </c>
      <c r="AX2432" s="191">
        <f t="shared" si="1780"/>
        <v>0</v>
      </c>
      <c r="AY2432" s="191">
        <f t="shared" si="1781"/>
        <v>0</v>
      </c>
      <c r="AZ2432" s="191">
        <f t="shared" si="1782"/>
        <v>0</v>
      </c>
      <c r="BA2432" s="193">
        <f t="shared" si="1783"/>
        <v>1</v>
      </c>
      <c r="BB2432" s="193">
        <f t="shared" si="1784"/>
        <v>1</v>
      </c>
      <c r="BC2432" s="193">
        <f t="shared" si="1785"/>
        <v>1</v>
      </c>
      <c r="BD2432" s="191">
        <f t="shared" si="1793"/>
        <v>0</v>
      </c>
      <c r="BE2432" s="191">
        <f t="shared" si="1786"/>
        <v>0</v>
      </c>
      <c r="BF2432" s="210">
        <f t="shared" si="1787"/>
        <v>0</v>
      </c>
      <c r="BG2432" s="211">
        <f t="shared" si="1788"/>
        <v>0</v>
      </c>
      <c r="BH2432" s="289"/>
      <c r="BI2432" s="289"/>
      <c r="BL2432" s="233" t="str">
        <f t="shared" si="1789"/>
        <v/>
      </c>
    </row>
    <row r="2433" spans="1:64" ht="12" customHeight="1">
      <c r="A2433" s="333" t="s">
        <v>1461</v>
      </c>
      <c r="B2433" s="381" t="s">
        <v>327</v>
      </c>
      <c r="C2433" s="333" t="s">
        <v>798</v>
      </c>
      <c r="D2433" s="381" t="s">
        <v>317</v>
      </c>
      <c r="E2433" s="381" t="s">
        <v>1317</v>
      </c>
      <c r="F2433" s="381" t="s">
        <v>586</v>
      </c>
      <c r="G2433" s="381" t="s">
        <v>391</v>
      </c>
      <c r="H2433" s="100" t="s">
        <v>653</v>
      </c>
      <c r="I2433" s="381" t="s">
        <v>505</v>
      </c>
      <c r="J2433" s="382">
        <v>6000</v>
      </c>
      <c r="K2433" s="382">
        <v>0</v>
      </c>
      <c r="L2433" s="191" t="str">
        <f t="shared" si="1748"/>
        <v>875048000702011004002024422101</v>
      </c>
      <c r="M2433" s="192">
        <f t="array" ref="M2433">IF(COUNT(SEARCH(Удалить_Роспись_КВСР,$B2433)*SEARCH(Удалить_Роспись_ПБС,$C2433)*SEARCH(Удалить_Роспись_КФСР, $D2433)*SEARCH(Удалить_Роспись_КЦСР,$E2433)*SEARCH(Удалить_Роспись_КВР,$F2433)*SEARCH(Удалить_Роспись_ЭК,$H2433)*SEARCH(Удалить_Роспись_КР,$I2433))&gt;0,0,1)</f>
        <v>0</v>
      </c>
      <c r="N2433" s="192">
        <f>IF(COUNT(SEARCH(Удалить_Индекс_КВСР,$B2433)*SEARCH(Удалить_Индекс_ПБС,$C2433)*SEARCH(Удалить_Индекс_КФСР,$D2433)*SEARCH(Удалить_Индекс_КЦСР,$E2433)*SEARCH(Удалить_Индекс_КВР,$F2433)*SEARCH(Удалить_Индекс_ЭК,$H2433)*SEARCH(Удалить_Индекс_КР,$I2433))&gt;0,0,1)</f>
        <v>1</v>
      </c>
      <c r="O2433" s="192" t="str">
        <f t="shared" si="1749"/>
        <v/>
      </c>
      <c r="P2433" s="192" t="str">
        <f t="shared" si="1790"/>
        <v/>
      </c>
      <c r="Q2433" s="300" t="str">
        <f t="shared" si="1750"/>
        <v/>
      </c>
      <c r="R2433" s="300" t="str">
        <f t="shared" si="1751"/>
        <v/>
      </c>
      <c r="S2433" s="300" t="str">
        <f t="shared" si="1752"/>
        <v/>
      </c>
      <c r="T2433" s="192" t="str">
        <f t="shared" si="1753"/>
        <v/>
      </c>
      <c r="U2433" s="303" t="str">
        <f t="shared" si="1754"/>
        <v/>
      </c>
      <c r="V2433" s="300" t="str">
        <f t="shared" si="1755"/>
        <v/>
      </c>
      <c r="W2433" s="192" t="str">
        <f t="shared" si="1756"/>
        <v/>
      </c>
      <c r="X2433" s="303" t="str">
        <f t="shared" si="1757"/>
        <v/>
      </c>
      <c r="Y2433" s="300" t="str">
        <f t="shared" si="1758"/>
        <v/>
      </c>
      <c r="Z2433" s="300" t="str">
        <f t="shared" si="1759"/>
        <v/>
      </c>
      <c r="AA2433" s="303" t="str">
        <f t="shared" si="1760"/>
        <v/>
      </c>
      <c r="AB2433" s="300" t="str">
        <f t="shared" si="1761"/>
        <v/>
      </c>
      <c r="AC2433" s="300" t="str">
        <f t="shared" si="1762"/>
        <v/>
      </c>
      <c r="AD2433" s="300" t="str">
        <f t="shared" si="1763"/>
        <v/>
      </c>
      <c r="AE2433" s="192" t="str">
        <f t="shared" si="1764"/>
        <v/>
      </c>
      <c r="AF2433" s="192" t="str">
        <f t="shared" si="1765"/>
        <v/>
      </c>
      <c r="AG2433" s="192"/>
      <c r="AJ2433" s="300" t="str">
        <f t="shared" si="1766"/>
        <v/>
      </c>
      <c r="AK2433" s="300" t="str">
        <f t="shared" si="1767"/>
        <v/>
      </c>
      <c r="AL2433" s="300" t="str">
        <f t="shared" si="1768"/>
        <v/>
      </c>
      <c r="AM2433" s="300" t="str">
        <f t="shared" si="1769"/>
        <v/>
      </c>
      <c r="AN2433" s="300" t="str">
        <f t="shared" si="1770"/>
        <v/>
      </c>
      <c r="AO2433" s="300" t="str">
        <f t="shared" si="1771"/>
        <v/>
      </c>
      <c r="AP2433" s="300" t="str">
        <f t="shared" si="1772"/>
        <v/>
      </c>
      <c r="AQ2433" s="300" t="str">
        <f t="shared" si="1773"/>
        <v/>
      </c>
      <c r="AR2433" s="306" t="str">
        <f t="shared" si="1774"/>
        <v/>
      </c>
      <c r="AS2433" s="300" t="str">
        <f t="shared" si="1775"/>
        <v/>
      </c>
      <c r="AT2433" s="300" t="str">
        <f t="shared" si="1776"/>
        <v/>
      </c>
      <c r="AU2433" s="192" t="str">
        <f t="shared" si="1777"/>
        <v>рбс</v>
      </c>
      <c r="AV2433" s="192" t="str">
        <f t="shared" si="1778"/>
        <v>рбс87504800общпро</v>
      </c>
      <c r="AW2433" s="191">
        <f t="shared" si="1779"/>
        <v>0</v>
      </c>
      <c r="AX2433" s="191">
        <f t="shared" si="1780"/>
        <v>0</v>
      </c>
      <c r="AY2433" s="191">
        <f t="shared" si="1781"/>
        <v>6000</v>
      </c>
      <c r="AZ2433" s="191">
        <f t="shared" si="1782"/>
        <v>0</v>
      </c>
      <c r="BA2433" s="193">
        <f t="shared" si="1783"/>
        <v>1</v>
      </c>
      <c r="BB2433" s="193">
        <f t="shared" si="1784"/>
        <v>1</v>
      </c>
      <c r="BC2433" s="193">
        <f t="shared" si="1785"/>
        <v>1</v>
      </c>
      <c r="BD2433" s="191">
        <f t="shared" si="1793"/>
        <v>6000</v>
      </c>
      <c r="BE2433" s="191">
        <f t="shared" si="1786"/>
        <v>0</v>
      </c>
      <c r="BF2433" s="210">
        <f t="shared" si="1787"/>
        <v>6000</v>
      </c>
      <c r="BG2433" s="211">
        <f t="shared" si="1788"/>
        <v>6000</v>
      </c>
      <c r="BH2433" s="289"/>
      <c r="BI2433" s="289"/>
      <c r="BL2433" s="233" t="str">
        <f t="shared" si="1789"/>
        <v/>
      </c>
    </row>
    <row r="2434" spans="1:64" ht="12" customHeight="1">
      <c r="A2434" s="333" t="s">
        <v>1461</v>
      </c>
      <c r="B2434" s="381" t="s">
        <v>327</v>
      </c>
      <c r="C2434" s="333" t="s">
        <v>798</v>
      </c>
      <c r="D2434" s="381" t="s">
        <v>317</v>
      </c>
      <c r="E2434" s="381" t="s">
        <v>1317</v>
      </c>
      <c r="F2434" s="381" t="s">
        <v>586</v>
      </c>
      <c r="G2434" s="381" t="s">
        <v>392</v>
      </c>
      <c r="H2434" s="100" t="s">
        <v>653</v>
      </c>
      <c r="I2434" s="381" t="s">
        <v>505</v>
      </c>
      <c r="J2434" s="382">
        <v>20000</v>
      </c>
      <c r="K2434" s="382">
        <v>18000</v>
      </c>
      <c r="L2434" s="191" t="str">
        <f t="shared" si="1748"/>
        <v>875048000702011004002024422201</v>
      </c>
      <c r="M2434" s="192">
        <f t="array" ref="M2434">IF(COUNT(SEARCH(Удалить_Роспись_КВСР,$B2434)*SEARCH(Удалить_Роспись_ПБС,$C2434)*SEARCH(Удалить_Роспись_КФСР, $D2434)*SEARCH(Удалить_Роспись_КЦСР,$E2434)*SEARCH(Удалить_Роспись_КВР,$F2434)*SEARCH(Удалить_Роспись_ЭК,$H2434)*SEARCH(Удалить_Роспись_КР,$I2434))&gt;0,0,1)</f>
        <v>0</v>
      </c>
      <c r="N2434" s="192">
        <f>IF(COUNT(SEARCH(Удалить_Индекс_КВСР,$B2434)*SEARCH(Удалить_Индекс_ПБС,$C2434)*SEARCH(Удалить_Индекс_КФСР,$D2434)*SEARCH(Удалить_Индекс_КЦСР,$E2434)*SEARCH(Удалить_Индекс_КВР,$F2434)*SEARCH(Удалить_Индекс_ЭК,$H2434)*SEARCH(Удалить_Индекс_КР,$I2434))&gt;0,0,1)</f>
        <v>1</v>
      </c>
      <c r="O2434" s="192" t="str">
        <f t="shared" si="1749"/>
        <v/>
      </c>
      <c r="P2434" s="192" t="str">
        <f t="shared" si="1790"/>
        <v/>
      </c>
      <c r="Q2434" s="300" t="str">
        <f t="shared" si="1750"/>
        <v/>
      </c>
      <c r="R2434" s="300" t="str">
        <f t="shared" si="1751"/>
        <v/>
      </c>
      <c r="S2434" s="300" t="str">
        <f t="shared" si="1752"/>
        <v/>
      </c>
      <c r="T2434" s="192" t="str">
        <f t="shared" si="1753"/>
        <v/>
      </c>
      <c r="U2434" s="303" t="str">
        <f t="shared" si="1754"/>
        <v/>
      </c>
      <c r="V2434" s="300" t="str">
        <f t="shared" si="1755"/>
        <v/>
      </c>
      <c r="W2434" s="192" t="str">
        <f t="shared" si="1756"/>
        <v/>
      </c>
      <c r="X2434" s="303" t="str">
        <f t="shared" si="1757"/>
        <v/>
      </c>
      <c r="Y2434" s="300" t="str">
        <f t="shared" si="1758"/>
        <v/>
      </c>
      <c r="Z2434" s="300" t="str">
        <f t="shared" si="1759"/>
        <v/>
      </c>
      <c r="AA2434" s="303" t="str">
        <f t="shared" si="1760"/>
        <v/>
      </c>
      <c r="AB2434" s="300" t="str">
        <f t="shared" si="1761"/>
        <v/>
      </c>
      <c r="AC2434" s="300" t="str">
        <f t="shared" si="1762"/>
        <v/>
      </c>
      <c r="AD2434" s="300" t="str">
        <f t="shared" si="1763"/>
        <v/>
      </c>
      <c r="AE2434" s="192" t="str">
        <f t="shared" si="1764"/>
        <v/>
      </c>
      <c r="AF2434" s="192" t="str">
        <f t="shared" si="1765"/>
        <v/>
      </c>
      <c r="AG2434" s="192"/>
      <c r="AJ2434" s="300" t="str">
        <f t="shared" si="1766"/>
        <v/>
      </c>
      <c r="AK2434" s="300" t="str">
        <f t="shared" si="1767"/>
        <v/>
      </c>
      <c r="AL2434" s="300" t="str">
        <f t="shared" si="1768"/>
        <v/>
      </c>
      <c r="AM2434" s="300" t="str">
        <f t="shared" si="1769"/>
        <v/>
      </c>
      <c r="AN2434" s="300" t="str">
        <f t="shared" si="1770"/>
        <v/>
      </c>
      <c r="AO2434" s="300" t="str">
        <f t="shared" si="1771"/>
        <v/>
      </c>
      <c r="AP2434" s="300" t="str">
        <f t="shared" si="1772"/>
        <v/>
      </c>
      <c r="AQ2434" s="300" t="str">
        <f t="shared" si="1773"/>
        <v/>
      </c>
      <c r="AR2434" s="306" t="str">
        <f t="shared" si="1774"/>
        <v/>
      </c>
      <c r="AS2434" s="300" t="str">
        <f t="shared" si="1775"/>
        <v/>
      </c>
      <c r="AT2434" s="300" t="str">
        <f t="shared" si="1776"/>
        <v/>
      </c>
      <c r="AU2434" s="192" t="str">
        <f t="shared" si="1777"/>
        <v>рбс</v>
      </c>
      <c r="AV2434" s="192" t="str">
        <f t="shared" si="1778"/>
        <v>рбс87504800общпро</v>
      </c>
      <c r="AW2434" s="191">
        <f t="shared" si="1779"/>
        <v>0</v>
      </c>
      <c r="AX2434" s="191">
        <f t="shared" si="1780"/>
        <v>0</v>
      </c>
      <c r="AY2434" s="191">
        <f t="shared" si="1781"/>
        <v>20000</v>
      </c>
      <c r="AZ2434" s="191">
        <f t="shared" si="1782"/>
        <v>18000</v>
      </c>
      <c r="BA2434" s="193">
        <f t="shared" si="1783"/>
        <v>1</v>
      </c>
      <c r="BB2434" s="193">
        <f t="shared" si="1784"/>
        <v>1</v>
      </c>
      <c r="BC2434" s="193">
        <f t="shared" si="1785"/>
        <v>1</v>
      </c>
      <c r="BD2434" s="191">
        <f t="shared" si="1793"/>
        <v>20000</v>
      </c>
      <c r="BE2434" s="191">
        <f t="shared" si="1786"/>
        <v>18000</v>
      </c>
      <c r="BF2434" s="210">
        <f t="shared" si="1787"/>
        <v>20000</v>
      </c>
      <c r="BG2434" s="211">
        <f t="shared" si="1788"/>
        <v>20000</v>
      </c>
      <c r="BH2434" s="289"/>
      <c r="BI2434" s="289"/>
      <c r="BL2434" s="233" t="str">
        <f t="shared" si="1789"/>
        <v/>
      </c>
    </row>
    <row r="2435" spans="1:64" ht="12" customHeight="1">
      <c r="A2435" s="333" t="s">
        <v>1461</v>
      </c>
      <c r="B2435" s="381" t="s">
        <v>327</v>
      </c>
      <c r="C2435" s="333" t="s">
        <v>798</v>
      </c>
      <c r="D2435" s="381" t="s">
        <v>317</v>
      </c>
      <c r="E2435" s="381" t="s">
        <v>1317</v>
      </c>
      <c r="F2435" s="381" t="s">
        <v>586</v>
      </c>
      <c r="G2435" s="381" t="s">
        <v>394</v>
      </c>
      <c r="H2435" s="100" t="s">
        <v>653</v>
      </c>
      <c r="I2435" s="381" t="s">
        <v>505</v>
      </c>
      <c r="J2435" s="382">
        <v>119440</v>
      </c>
      <c r="K2435" s="382">
        <v>49033.54</v>
      </c>
      <c r="L2435" s="191" t="str">
        <f t="shared" si="1748"/>
        <v>875048000702011004002024422501</v>
      </c>
      <c r="M2435" s="192">
        <f t="array" ref="M2435">IF(COUNT(SEARCH(Удалить_Роспись_КВСР,$B2435)*SEARCH(Удалить_Роспись_ПБС,$C2435)*SEARCH(Удалить_Роспись_КФСР, $D2435)*SEARCH(Удалить_Роспись_КЦСР,$E2435)*SEARCH(Удалить_Роспись_КВР,$F2435)*SEARCH(Удалить_Роспись_ЭК,$H2435)*SEARCH(Удалить_Роспись_КР,$I2435))&gt;0,0,1)</f>
        <v>0</v>
      </c>
      <c r="N2435" s="192">
        <f>IF(COUNT(SEARCH(Удалить_Индекс_КВСР,$B2435)*SEARCH(Удалить_Индекс_ПБС,$C2435)*SEARCH(Удалить_Индекс_КФСР,$D2435)*SEARCH(Удалить_Индекс_КЦСР,$E2435)*SEARCH(Удалить_Индекс_КВР,$F2435)*SEARCH(Удалить_Индекс_ЭК,$H2435)*SEARCH(Удалить_Индекс_КР,$I2435))&gt;0,0,1)</f>
        <v>1</v>
      </c>
      <c r="O2435" s="192" t="str">
        <f t="shared" si="1749"/>
        <v/>
      </c>
      <c r="P2435" s="192" t="str">
        <f t="shared" si="1790"/>
        <v/>
      </c>
      <c r="Q2435" s="300" t="str">
        <f t="shared" si="1750"/>
        <v/>
      </c>
      <c r="R2435" s="300" t="str">
        <f t="shared" si="1751"/>
        <v/>
      </c>
      <c r="S2435" s="300" t="str">
        <f t="shared" si="1752"/>
        <v/>
      </c>
      <c r="T2435" s="192" t="str">
        <f t="shared" si="1753"/>
        <v/>
      </c>
      <c r="U2435" s="303" t="str">
        <f t="shared" si="1754"/>
        <v/>
      </c>
      <c r="V2435" s="300" t="str">
        <f t="shared" si="1755"/>
        <v/>
      </c>
      <c r="W2435" s="192" t="str">
        <f t="shared" si="1756"/>
        <v/>
      </c>
      <c r="X2435" s="303" t="str">
        <f t="shared" si="1757"/>
        <v/>
      </c>
      <c r="Y2435" s="300" t="str">
        <f t="shared" si="1758"/>
        <v/>
      </c>
      <c r="Z2435" s="300" t="str">
        <f t="shared" si="1759"/>
        <v/>
      </c>
      <c r="AA2435" s="303" t="str">
        <f t="shared" si="1760"/>
        <v/>
      </c>
      <c r="AB2435" s="300" t="str">
        <f t="shared" si="1761"/>
        <v/>
      </c>
      <c r="AC2435" s="300" t="str">
        <f t="shared" si="1762"/>
        <v/>
      </c>
      <c r="AD2435" s="300" t="str">
        <f t="shared" si="1763"/>
        <v/>
      </c>
      <c r="AE2435" s="192" t="str">
        <f t="shared" si="1764"/>
        <v/>
      </c>
      <c r="AF2435" s="192" t="str">
        <f t="shared" si="1765"/>
        <v/>
      </c>
      <c r="AG2435" s="192"/>
      <c r="AJ2435" s="300" t="str">
        <f t="shared" si="1766"/>
        <v/>
      </c>
      <c r="AK2435" s="300" t="str">
        <f t="shared" si="1767"/>
        <v/>
      </c>
      <c r="AL2435" s="300" t="str">
        <f t="shared" si="1768"/>
        <v/>
      </c>
      <c r="AM2435" s="300" t="str">
        <f t="shared" si="1769"/>
        <v/>
      </c>
      <c r="AN2435" s="300" t="str">
        <f t="shared" si="1770"/>
        <v/>
      </c>
      <c r="AO2435" s="300" t="str">
        <f t="shared" si="1771"/>
        <v/>
      </c>
      <c r="AP2435" s="300" t="str">
        <f t="shared" si="1772"/>
        <v/>
      </c>
      <c r="AQ2435" s="300" t="str">
        <f t="shared" si="1773"/>
        <v/>
      </c>
      <c r="AR2435" s="306" t="str">
        <f t="shared" si="1774"/>
        <v/>
      </c>
      <c r="AS2435" s="300" t="str">
        <f t="shared" si="1775"/>
        <v/>
      </c>
      <c r="AT2435" s="300" t="str">
        <f t="shared" si="1776"/>
        <v/>
      </c>
      <c r="AU2435" s="192" t="str">
        <f t="shared" si="1777"/>
        <v>рбс</v>
      </c>
      <c r="AV2435" s="192" t="str">
        <f t="shared" si="1778"/>
        <v>рбс87504800общпро</v>
      </c>
      <c r="AW2435" s="191">
        <f t="shared" si="1779"/>
        <v>0</v>
      </c>
      <c r="AX2435" s="191">
        <f t="shared" si="1780"/>
        <v>0</v>
      </c>
      <c r="AY2435" s="191">
        <f t="shared" si="1781"/>
        <v>119440</v>
      </c>
      <c r="AZ2435" s="191">
        <f t="shared" si="1782"/>
        <v>49033.54</v>
      </c>
      <c r="BA2435" s="193">
        <f t="shared" si="1783"/>
        <v>1</v>
      </c>
      <c r="BB2435" s="193">
        <f t="shared" si="1784"/>
        <v>1</v>
      </c>
      <c r="BC2435" s="193">
        <f t="shared" si="1785"/>
        <v>1</v>
      </c>
      <c r="BD2435" s="191">
        <f t="shared" si="1793"/>
        <v>119440</v>
      </c>
      <c r="BE2435" s="191">
        <f t="shared" si="1786"/>
        <v>49033.54</v>
      </c>
      <c r="BF2435" s="210">
        <f t="shared" si="1787"/>
        <v>119440</v>
      </c>
      <c r="BG2435" s="211">
        <f t="shared" si="1788"/>
        <v>119440</v>
      </c>
      <c r="BH2435" s="289"/>
      <c r="BI2435" s="289"/>
      <c r="BL2435" s="233" t="str">
        <f t="shared" si="1789"/>
        <v/>
      </c>
    </row>
    <row r="2436" spans="1:64" ht="12" customHeight="1">
      <c r="A2436" s="333" t="s">
        <v>1461</v>
      </c>
      <c r="B2436" s="381" t="s">
        <v>327</v>
      </c>
      <c r="C2436" s="333" t="s">
        <v>798</v>
      </c>
      <c r="D2436" s="381" t="s">
        <v>317</v>
      </c>
      <c r="E2436" s="381" t="s">
        <v>1317</v>
      </c>
      <c r="F2436" s="381" t="s">
        <v>586</v>
      </c>
      <c r="G2436" s="381" t="s">
        <v>389</v>
      </c>
      <c r="H2436" s="100" t="s">
        <v>653</v>
      </c>
      <c r="I2436" s="381" t="s">
        <v>505</v>
      </c>
      <c r="J2436" s="382">
        <v>126261.86</v>
      </c>
      <c r="K2436" s="382">
        <v>93098.23</v>
      </c>
      <c r="L2436" s="191" t="str">
        <f t="shared" si="1748"/>
        <v>875048000702011004002024422601</v>
      </c>
      <c r="M2436" s="192">
        <f t="array" ref="M2436">IF(COUNT(SEARCH(Удалить_Роспись_КВСР,$B2436)*SEARCH(Удалить_Роспись_ПБС,$C2436)*SEARCH(Удалить_Роспись_КФСР, $D2436)*SEARCH(Удалить_Роспись_КЦСР,$E2436)*SEARCH(Удалить_Роспись_КВР,$F2436)*SEARCH(Удалить_Роспись_ЭК,$H2436)*SEARCH(Удалить_Роспись_КР,$I2436))&gt;0,0,1)</f>
        <v>0</v>
      </c>
      <c r="N2436" s="192">
        <f>IF(COUNT(SEARCH(Удалить_Индекс_КВСР,$B2436)*SEARCH(Удалить_Индекс_ПБС,$C2436)*SEARCH(Удалить_Индекс_КФСР,$D2436)*SEARCH(Удалить_Индекс_КЦСР,$E2436)*SEARCH(Удалить_Индекс_КВР,$F2436)*SEARCH(Удалить_Индекс_ЭК,$H2436)*SEARCH(Удалить_Индекс_КР,$I2436))&gt;0,0,1)</f>
        <v>1</v>
      </c>
      <c r="O2436" s="192" t="str">
        <f t="shared" si="1749"/>
        <v/>
      </c>
      <c r="P2436" s="192" t="str">
        <f t="shared" si="1790"/>
        <v/>
      </c>
      <c r="Q2436" s="300" t="str">
        <f t="shared" si="1750"/>
        <v/>
      </c>
      <c r="R2436" s="300" t="str">
        <f t="shared" si="1751"/>
        <v/>
      </c>
      <c r="S2436" s="300" t="str">
        <f t="shared" si="1752"/>
        <v/>
      </c>
      <c r="T2436" s="192" t="str">
        <f t="shared" si="1753"/>
        <v/>
      </c>
      <c r="U2436" s="303" t="str">
        <f t="shared" si="1754"/>
        <v/>
      </c>
      <c r="V2436" s="300" t="str">
        <f t="shared" si="1755"/>
        <v/>
      </c>
      <c r="W2436" s="192" t="str">
        <f t="shared" si="1756"/>
        <v/>
      </c>
      <c r="X2436" s="303" t="str">
        <f t="shared" si="1757"/>
        <v/>
      </c>
      <c r="Y2436" s="300" t="str">
        <f t="shared" si="1758"/>
        <v/>
      </c>
      <c r="Z2436" s="300" t="str">
        <f t="shared" si="1759"/>
        <v/>
      </c>
      <c r="AA2436" s="303" t="str">
        <f t="shared" si="1760"/>
        <v/>
      </c>
      <c r="AB2436" s="300" t="str">
        <f t="shared" si="1761"/>
        <v/>
      </c>
      <c r="AC2436" s="300" t="str">
        <f t="shared" si="1762"/>
        <v/>
      </c>
      <c r="AD2436" s="300" t="str">
        <f t="shared" si="1763"/>
        <v/>
      </c>
      <c r="AE2436" s="192" t="str">
        <f t="shared" si="1764"/>
        <v/>
      </c>
      <c r="AF2436" s="192" t="str">
        <f t="shared" si="1765"/>
        <v/>
      </c>
      <c r="AG2436" s="192"/>
      <c r="AJ2436" s="300" t="str">
        <f t="shared" si="1766"/>
        <v/>
      </c>
      <c r="AK2436" s="300" t="str">
        <f t="shared" si="1767"/>
        <v/>
      </c>
      <c r="AL2436" s="300" t="str">
        <f t="shared" si="1768"/>
        <v/>
      </c>
      <c r="AM2436" s="300" t="str">
        <f t="shared" si="1769"/>
        <v/>
      </c>
      <c r="AN2436" s="300" t="str">
        <f t="shared" si="1770"/>
        <v/>
      </c>
      <c r="AO2436" s="300" t="str">
        <f t="shared" si="1771"/>
        <v/>
      </c>
      <c r="AP2436" s="300" t="str">
        <f t="shared" si="1772"/>
        <v/>
      </c>
      <c r="AQ2436" s="300" t="str">
        <f t="shared" si="1773"/>
        <v/>
      </c>
      <c r="AR2436" s="306" t="str">
        <f t="shared" si="1774"/>
        <v/>
      </c>
      <c r="AS2436" s="300" t="str">
        <f t="shared" si="1775"/>
        <v/>
      </c>
      <c r="AT2436" s="300" t="str">
        <f t="shared" si="1776"/>
        <v/>
      </c>
      <c r="AU2436" s="192" t="str">
        <f t="shared" si="1777"/>
        <v>рбс</v>
      </c>
      <c r="AV2436" s="192" t="str">
        <f t="shared" si="1778"/>
        <v>рбс87504800общпро</v>
      </c>
      <c r="AW2436" s="191">
        <f t="shared" si="1779"/>
        <v>0</v>
      </c>
      <c r="AX2436" s="191">
        <f t="shared" si="1780"/>
        <v>0</v>
      </c>
      <c r="AY2436" s="191">
        <f t="shared" si="1781"/>
        <v>126261.86</v>
      </c>
      <c r="AZ2436" s="191">
        <f t="shared" si="1782"/>
        <v>93098.23</v>
      </c>
      <c r="BA2436" s="193">
        <f t="shared" si="1783"/>
        <v>1</v>
      </c>
      <c r="BB2436" s="193">
        <f t="shared" si="1784"/>
        <v>1</v>
      </c>
      <c r="BC2436" s="193">
        <f t="shared" si="1785"/>
        <v>1</v>
      </c>
      <c r="BD2436" s="191">
        <f t="shared" si="1793"/>
        <v>126261.86</v>
      </c>
      <c r="BE2436" s="191">
        <f t="shared" si="1786"/>
        <v>93098.23</v>
      </c>
      <c r="BF2436" s="210">
        <f t="shared" si="1787"/>
        <v>126261.86</v>
      </c>
      <c r="BG2436" s="211">
        <f t="shared" si="1788"/>
        <v>126261.86</v>
      </c>
      <c r="BH2436" s="289"/>
      <c r="BI2436" s="289"/>
      <c r="BL2436" s="233" t="str">
        <f t="shared" si="1789"/>
        <v/>
      </c>
    </row>
    <row r="2437" spans="1:64" ht="12" customHeight="1">
      <c r="A2437" s="333" t="s">
        <v>1461</v>
      </c>
      <c r="B2437" s="381" t="s">
        <v>327</v>
      </c>
      <c r="C2437" s="333" t="s">
        <v>798</v>
      </c>
      <c r="D2437" s="381" t="s">
        <v>317</v>
      </c>
      <c r="E2437" s="381" t="s">
        <v>1317</v>
      </c>
      <c r="F2437" s="381" t="s">
        <v>586</v>
      </c>
      <c r="G2437" s="381" t="s">
        <v>397</v>
      </c>
      <c r="H2437" s="100" t="s">
        <v>653</v>
      </c>
      <c r="I2437" s="381" t="s">
        <v>505</v>
      </c>
      <c r="J2437" s="382">
        <v>153000</v>
      </c>
      <c r="K2437" s="382">
        <v>131310</v>
      </c>
      <c r="L2437" s="191" t="str">
        <f t="shared" si="1748"/>
        <v>875048000702011004002024434001</v>
      </c>
      <c r="M2437" s="192">
        <f t="array" ref="M2437">IF(COUNT(SEARCH(Удалить_Роспись_КВСР,$B2437)*SEARCH(Удалить_Роспись_ПБС,$C2437)*SEARCH(Удалить_Роспись_КФСР, $D2437)*SEARCH(Удалить_Роспись_КЦСР,$E2437)*SEARCH(Удалить_Роспись_КВР,$F2437)*SEARCH(Удалить_Роспись_ЭК,$H2437)*SEARCH(Удалить_Роспись_КР,$I2437))&gt;0,0,1)</f>
        <v>0</v>
      </c>
      <c r="N2437" s="192">
        <f>IF(COUNT(SEARCH(Удалить_Индекс_КВСР,$B2437)*SEARCH(Удалить_Индекс_ПБС,$C2437)*SEARCH(Удалить_Индекс_КФСР,$D2437)*SEARCH(Удалить_Индекс_КЦСР,$E2437)*SEARCH(Удалить_Индекс_КВР,$F2437)*SEARCH(Удалить_Индекс_ЭК,$H2437)*SEARCH(Удалить_Индекс_КР,$I2437))&gt;0,0,1)</f>
        <v>1</v>
      </c>
      <c r="O2437" s="192" t="str">
        <f t="shared" si="1749"/>
        <v/>
      </c>
      <c r="P2437" s="192" t="str">
        <f t="shared" si="1790"/>
        <v/>
      </c>
      <c r="Q2437" s="300" t="str">
        <f t="shared" si="1750"/>
        <v/>
      </c>
      <c r="R2437" s="300" t="str">
        <f t="shared" si="1751"/>
        <v/>
      </c>
      <c r="S2437" s="300" t="str">
        <f t="shared" si="1752"/>
        <v/>
      </c>
      <c r="T2437" s="192" t="str">
        <f t="shared" si="1753"/>
        <v/>
      </c>
      <c r="U2437" s="303" t="str">
        <f t="shared" si="1754"/>
        <v/>
      </c>
      <c r="V2437" s="300" t="str">
        <f t="shared" si="1755"/>
        <v/>
      </c>
      <c r="W2437" s="192" t="str">
        <f t="shared" si="1756"/>
        <v/>
      </c>
      <c r="X2437" s="303" t="str">
        <f t="shared" si="1757"/>
        <v/>
      </c>
      <c r="Y2437" s="300" t="str">
        <f t="shared" si="1758"/>
        <v/>
      </c>
      <c r="Z2437" s="300" t="str">
        <f t="shared" si="1759"/>
        <v/>
      </c>
      <c r="AA2437" s="303" t="str">
        <f t="shared" si="1760"/>
        <v/>
      </c>
      <c r="AB2437" s="300" t="str">
        <f t="shared" si="1761"/>
        <v/>
      </c>
      <c r="AC2437" s="300" t="str">
        <f t="shared" si="1762"/>
        <v/>
      </c>
      <c r="AD2437" s="300" t="str">
        <f t="shared" si="1763"/>
        <v/>
      </c>
      <c r="AE2437" s="192" t="str">
        <f t="shared" si="1764"/>
        <v/>
      </c>
      <c r="AF2437" s="192" t="str">
        <f t="shared" si="1765"/>
        <v/>
      </c>
      <c r="AG2437" s="192"/>
      <c r="AJ2437" s="300" t="str">
        <f t="shared" si="1766"/>
        <v/>
      </c>
      <c r="AK2437" s="300" t="str">
        <f t="shared" si="1767"/>
        <v/>
      </c>
      <c r="AL2437" s="300" t="str">
        <f t="shared" si="1768"/>
        <v/>
      </c>
      <c r="AM2437" s="300" t="str">
        <f t="shared" si="1769"/>
        <v/>
      </c>
      <c r="AN2437" s="300" t="str">
        <f t="shared" si="1770"/>
        <v/>
      </c>
      <c r="AO2437" s="300" t="str">
        <f t="shared" si="1771"/>
        <v/>
      </c>
      <c r="AP2437" s="300" t="str">
        <f t="shared" si="1772"/>
        <v/>
      </c>
      <c r="AQ2437" s="300" t="str">
        <f t="shared" si="1773"/>
        <v/>
      </c>
      <c r="AR2437" s="306" t="str">
        <f t="shared" si="1774"/>
        <v/>
      </c>
      <c r="AS2437" s="300" t="str">
        <f t="shared" si="1775"/>
        <v/>
      </c>
      <c r="AT2437" s="300" t="str">
        <f t="shared" si="1776"/>
        <v/>
      </c>
      <c r="AU2437" s="192" t="str">
        <f t="shared" si="1777"/>
        <v>рбс</v>
      </c>
      <c r="AV2437" s="192" t="str">
        <f t="shared" si="1778"/>
        <v>рбс87504800общпро</v>
      </c>
      <c r="AW2437" s="191">
        <f t="shared" si="1779"/>
        <v>0</v>
      </c>
      <c r="AX2437" s="191">
        <f t="shared" si="1780"/>
        <v>0</v>
      </c>
      <c r="AY2437" s="191">
        <f t="shared" si="1781"/>
        <v>153000</v>
      </c>
      <c r="AZ2437" s="191">
        <f t="shared" si="1782"/>
        <v>131310</v>
      </c>
      <c r="BA2437" s="193">
        <f t="shared" si="1783"/>
        <v>1</v>
      </c>
      <c r="BB2437" s="193">
        <f t="shared" si="1784"/>
        <v>1</v>
      </c>
      <c r="BC2437" s="193">
        <f t="shared" si="1785"/>
        <v>1</v>
      </c>
      <c r="BD2437" s="191">
        <f t="shared" si="1793"/>
        <v>153000</v>
      </c>
      <c r="BE2437" s="191">
        <f t="shared" si="1786"/>
        <v>131310</v>
      </c>
      <c r="BF2437" s="210">
        <f t="shared" si="1787"/>
        <v>153000</v>
      </c>
      <c r="BG2437" s="211">
        <f t="shared" si="1788"/>
        <v>153000</v>
      </c>
      <c r="BH2437" s="289"/>
      <c r="BI2437" s="289"/>
      <c r="BL2437" s="233" t="str">
        <f t="shared" si="1789"/>
        <v/>
      </c>
    </row>
    <row r="2438" spans="1:64" ht="12" customHeight="1">
      <c r="A2438" s="333" t="s">
        <v>1461</v>
      </c>
      <c r="B2438" s="381" t="s">
        <v>327</v>
      </c>
      <c r="C2438" s="333" t="s">
        <v>798</v>
      </c>
      <c r="D2438" s="381" t="s">
        <v>317</v>
      </c>
      <c r="E2438" s="381" t="s">
        <v>1317</v>
      </c>
      <c r="F2438" s="381" t="s">
        <v>658</v>
      </c>
      <c r="G2438" s="381" t="s">
        <v>395</v>
      </c>
      <c r="H2438" s="100" t="s">
        <v>653</v>
      </c>
      <c r="I2438" s="381" t="s">
        <v>505</v>
      </c>
      <c r="J2438" s="382">
        <v>10007.74</v>
      </c>
      <c r="K2438" s="382">
        <v>10007.74</v>
      </c>
      <c r="L2438" s="191" t="str">
        <f t="shared" si="1748"/>
        <v>875048000702011004002085329001</v>
      </c>
      <c r="M2438" s="192">
        <f t="array" ref="M2438">IF(COUNT(SEARCH(Удалить_Роспись_КВСР,$B2438)*SEARCH(Удалить_Роспись_ПБС,$C2438)*SEARCH(Удалить_Роспись_КФСР, $D2438)*SEARCH(Удалить_Роспись_КЦСР,$E2438)*SEARCH(Удалить_Роспись_КВР,$F2438)*SEARCH(Удалить_Роспись_ЭК,$H2438)*SEARCH(Удалить_Роспись_КР,$I2438))&gt;0,0,1)</f>
        <v>0</v>
      </c>
      <c r="N2438" s="192">
        <v>0</v>
      </c>
      <c r="O2438" s="192" t="str">
        <f t="shared" si="1749"/>
        <v/>
      </c>
      <c r="P2438" s="192" t="str">
        <f t="shared" si="1790"/>
        <v/>
      </c>
      <c r="Q2438" s="300" t="str">
        <f t="shared" si="1750"/>
        <v/>
      </c>
      <c r="R2438" s="300" t="str">
        <f t="shared" si="1751"/>
        <v/>
      </c>
      <c r="S2438" s="300" t="str">
        <f t="shared" si="1752"/>
        <v/>
      </c>
      <c r="T2438" s="192" t="str">
        <f t="shared" si="1753"/>
        <v/>
      </c>
      <c r="U2438" s="303" t="str">
        <f t="shared" si="1754"/>
        <v/>
      </c>
      <c r="V2438" s="300" t="str">
        <f t="shared" si="1755"/>
        <v/>
      </c>
      <c r="W2438" s="192" t="str">
        <f t="shared" si="1756"/>
        <v/>
      </c>
      <c r="X2438" s="303" t="str">
        <f t="shared" si="1757"/>
        <v/>
      </c>
      <c r="Y2438" s="300" t="str">
        <f t="shared" si="1758"/>
        <v/>
      </c>
      <c r="Z2438" s="300" t="str">
        <f t="shared" si="1759"/>
        <v/>
      </c>
      <c r="AA2438" s="303" t="str">
        <f t="shared" si="1760"/>
        <v/>
      </c>
      <c r="AB2438" s="300" t="str">
        <f t="shared" si="1761"/>
        <v/>
      </c>
      <c r="AC2438" s="300" t="str">
        <f t="shared" si="1762"/>
        <v/>
      </c>
      <c r="AD2438" s="300" t="str">
        <f t="shared" si="1763"/>
        <v/>
      </c>
      <c r="AE2438" s="192" t="str">
        <f t="shared" si="1764"/>
        <v/>
      </c>
      <c r="AF2438" s="192" t="str">
        <f t="shared" si="1765"/>
        <v/>
      </c>
      <c r="AG2438" s="192"/>
      <c r="AJ2438" s="300" t="str">
        <f t="shared" si="1766"/>
        <v/>
      </c>
      <c r="AK2438" s="300" t="str">
        <f t="shared" si="1767"/>
        <v/>
      </c>
      <c r="AL2438" s="300" t="str">
        <f t="shared" si="1768"/>
        <v/>
      </c>
      <c r="AM2438" s="300" t="str">
        <f t="shared" si="1769"/>
        <v/>
      </c>
      <c r="AN2438" s="300" t="str">
        <f t="shared" si="1770"/>
        <v/>
      </c>
      <c r="AO2438" s="300" t="str">
        <f t="shared" si="1771"/>
        <v/>
      </c>
      <c r="AP2438" s="300" t="str">
        <f t="shared" si="1772"/>
        <v/>
      </c>
      <c r="AQ2438" s="300" t="str">
        <f t="shared" si="1773"/>
        <v/>
      </c>
      <c r="AR2438" s="306" t="str">
        <f t="shared" si="1774"/>
        <v/>
      </c>
      <c r="AS2438" s="300" t="str">
        <f t="shared" si="1775"/>
        <v/>
      </c>
      <c r="AT2438" s="300" t="str">
        <f t="shared" si="1776"/>
        <v/>
      </c>
      <c r="AU2438" s="192" t="str">
        <f t="shared" si="1777"/>
        <v>рбс</v>
      </c>
      <c r="AV2438" s="192" t="str">
        <f t="shared" si="1778"/>
        <v>рбс87504800общпро</v>
      </c>
      <c r="AW2438" s="191">
        <f t="shared" si="1779"/>
        <v>0</v>
      </c>
      <c r="AX2438" s="191">
        <f t="shared" si="1780"/>
        <v>0</v>
      </c>
      <c r="AY2438" s="191">
        <f t="shared" si="1781"/>
        <v>0</v>
      </c>
      <c r="AZ2438" s="191">
        <f t="shared" si="1782"/>
        <v>0</v>
      </c>
      <c r="BA2438" s="193">
        <f t="shared" si="1783"/>
        <v>1</v>
      </c>
      <c r="BB2438" s="193">
        <f t="shared" si="1784"/>
        <v>1</v>
      </c>
      <c r="BC2438" s="193">
        <f t="shared" si="1785"/>
        <v>1</v>
      </c>
      <c r="BD2438" s="191">
        <f t="shared" si="1793"/>
        <v>0</v>
      </c>
      <c r="BE2438" s="191">
        <f t="shared" si="1786"/>
        <v>0</v>
      </c>
      <c r="BF2438" s="210">
        <f t="shared" si="1787"/>
        <v>0</v>
      </c>
      <c r="BG2438" s="211">
        <f t="shared" si="1788"/>
        <v>0</v>
      </c>
      <c r="BH2438" s="289"/>
      <c r="BI2438" s="289"/>
      <c r="BL2438" s="233" t="str">
        <f t="shared" si="1789"/>
        <v/>
      </c>
    </row>
    <row r="2439" spans="1:64" ht="12" customHeight="1">
      <c r="A2439" s="333" t="s">
        <v>1461</v>
      </c>
      <c r="B2439" s="381" t="s">
        <v>327</v>
      </c>
      <c r="C2439" s="333" t="s">
        <v>798</v>
      </c>
      <c r="D2439" s="381" t="s">
        <v>317</v>
      </c>
      <c r="E2439" s="381" t="s">
        <v>1318</v>
      </c>
      <c r="F2439" s="381" t="s">
        <v>608</v>
      </c>
      <c r="G2439" s="381" t="s">
        <v>385</v>
      </c>
      <c r="H2439" s="100" t="s">
        <v>653</v>
      </c>
      <c r="I2439" s="381" t="s">
        <v>505</v>
      </c>
      <c r="J2439" s="382">
        <v>1088500</v>
      </c>
      <c r="K2439" s="382">
        <v>993726.81</v>
      </c>
      <c r="L2439" s="191" t="str">
        <f t="shared" si="1748"/>
        <v>875048000702011004102011121101</v>
      </c>
      <c r="M2439" s="192">
        <f t="array" ref="M2439">IF(COUNT(SEARCH(Удалить_Роспись_КВСР,$B2439)*SEARCH(Удалить_Роспись_ПБС,$C2439)*SEARCH(Удалить_Роспись_КФСР, $D2439)*SEARCH(Удалить_Роспись_КЦСР,$E2439)*SEARCH(Удалить_Роспись_КВР,$F2439)*SEARCH(Удалить_Роспись_ЭК,$H2439)*SEARCH(Удалить_Роспись_КР,$I2439))&gt;0,0,1)</f>
        <v>0</v>
      </c>
      <c r="N2439" s="192">
        <v>0</v>
      </c>
      <c r="O2439" s="192" t="str">
        <f t="shared" si="1749"/>
        <v/>
      </c>
      <c r="P2439" s="192" t="str">
        <f t="shared" si="1790"/>
        <v/>
      </c>
      <c r="Q2439" s="300" t="str">
        <f t="shared" si="1750"/>
        <v/>
      </c>
      <c r="R2439" s="300" t="str">
        <f t="shared" si="1751"/>
        <v/>
      </c>
      <c r="S2439" s="300" t="str">
        <f t="shared" si="1752"/>
        <v/>
      </c>
      <c r="T2439" s="192" t="str">
        <f t="shared" si="1753"/>
        <v/>
      </c>
      <c r="U2439" s="303" t="str">
        <f t="shared" si="1754"/>
        <v/>
      </c>
      <c r="V2439" s="300" t="str">
        <f t="shared" si="1755"/>
        <v/>
      </c>
      <c r="W2439" s="192" t="str">
        <f t="shared" si="1756"/>
        <v/>
      </c>
      <c r="X2439" s="303" t="str">
        <f t="shared" si="1757"/>
        <v/>
      </c>
      <c r="Y2439" s="300" t="str">
        <f t="shared" si="1758"/>
        <v/>
      </c>
      <c r="Z2439" s="300" t="str">
        <f t="shared" si="1759"/>
        <v/>
      </c>
      <c r="AA2439" s="303" t="str">
        <f t="shared" si="1760"/>
        <v/>
      </c>
      <c r="AB2439" s="300" t="str">
        <f t="shared" si="1761"/>
        <v/>
      </c>
      <c r="AC2439" s="300" t="str">
        <f t="shared" si="1762"/>
        <v/>
      </c>
      <c r="AD2439" s="300" t="str">
        <f t="shared" si="1763"/>
        <v/>
      </c>
      <c r="AE2439" s="192" t="str">
        <f t="shared" si="1764"/>
        <v/>
      </c>
      <c r="AF2439" s="192" t="str">
        <f t="shared" si="1765"/>
        <v/>
      </c>
      <c r="AG2439" s="192"/>
      <c r="AJ2439" s="300" t="str">
        <f t="shared" si="1766"/>
        <v/>
      </c>
      <c r="AK2439" s="300" t="str">
        <f t="shared" si="1767"/>
        <v/>
      </c>
      <c r="AL2439" s="300" t="str">
        <f t="shared" si="1768"/>
        <v/>
      </c>
      <c r="AM2439" s="300" t="str">
        <f t="shared" si="1769"/>
        <v/>
      </c>
      <c r="AN2439" s="300" t="str">
        <f t="shared" si="1770"/>
        <v/>
      </c>
      <c r="AO2439" s="300" t="str">
        <f t="shared" si="1771"/>
        <v/>
      </c>
      <c r="AP2439" s="300" t="str">
        <f t="shared" si="1772"/>
        <v/>
      </c>
      <c r="AQ2439" s="300" t="str">
        <f t="shared" si="1773"/>
        <v/>
      </c>
      <c r="AR2439" s="306" t="str">
        <f t="shared" si="1774"/>
        <v/>
      </c>
      <c r="AS2439" s="300" t="str">
        <f t="shared" si="1775"/>
        <v/>
      </c>
      <c r="AT2439" s="300" t="str">
        <f t="shared" si="1776"/>
        <v/>
      </c>
      <c r="AU2439" s="192" t="str">
        <f t="shared" si="1777"/>
        <v>рбс</v>
      </c>
      <c r="AV2439" s="192" t="str">
        <f t="shared" si="1778"/>
        <v>рбс87504800общопл</v>
      </c>
      <c r="AW2439" s="191">
        <f t="shared" si="1779"/>
        <v>0</v>
      </c>
      <c r="AX2439" s="191">
        <f t="shared" si="1780"/>
        <v>0</v>
      </c>
      <c r="AY2439" s="191">
        <f t="shared" si="1781"/>
        <v>0</v>
      </c>
      <c r="AZ2439" s="191">
        <f t="shared" si="1782"/>
        <v>0</v>
      </c>
      <c r="BA2439" s="193">
        <f t="shared" si="1783"/>
        <v>1</v>
      </c>
      <c r="BB2439" s="193">
        <f t="shared" si="1784"/>
        <v>1</v>
      </c>
      <c r="BC2439" s="193">
        <f t="shared" si="1785"/>
        <v>1</v>
      </c>
      <c r="BD2439" s="191">
        <f t="shared" si="1793"/>
        <v>0</v>
      </c>
      <c r="BE2439" s="191">
        <f t="shared" si="1786"/>
        <v>0</v>
      </c>
      <c r="BF2439" s="210">
        <f t="shared" si="1787"/>
        <v>0</v>
      </c>
      <c r="BG2439" s="211">
        <f t="shared" si="1788"/>
        <v>0</v>
      </c>
      <c r="BH2439" s="289"/>
      <c r="BI2439" s="289"/>
      <c r="BL2439" s="233" t="str">
        <f t="shared" si="1789"/>
        <v/>
      </c>
    </row>
    <row r="2440" spans="1:64" ht="12" customHeight="1">
      <c r="A2440" s="333" t="s">
        <v>1461</v>
      </c>
      <c r="B2440" s="381" t="s">
        <v>327</v>
      </c>
      <c r="C2440" s="333" t="s">
        <v>798</v>
      </c>
      <c r="D2440" s="381" t="s">
        <v>317</v>
      </c>
      <c r="E2440" s="381" t="s">
        <v>1318</v>
      </c>
      <c r="F2440" s="381" t="s">
        <v>902</v>
      </c>
      <c r="G2440" s="381" t="s">
        <v>387</v>
      </c>
      <c r="H2440" s="100" t="s">
        <v>653</v>
      </c>
      <c r="I2440" s="381" t="s">
        <v>505</v>
      </c>
      <c r="J2440" s="382">
        <v>329186</v>
      </c>
      <c r="K2440" s="382">
        <v>294338.27</v>
      </c>
      <c r="L2440" s="191" t="str">
        <f t="shared" si="1748"/>
        <v>875048000702011004102011921301</v>
      </c>
      <c r="M2440" s="192">
        <f t="array" ref="M2440">IF(COUNT(SEARCH(Удалить_Роспись_КВСР,$B2440)*SEARCH(Удалить_Роспись_ПБС,$C2440)*SEARCH(Удалить_Роспись_КФСР, $D2440)*SEARCH(Удалить_Роспись_КЦСР,$E2440)*SEARCH(Удалить_Роспись_КВР,$F2440)*SEARCH(Удалить_Роспись_ЭК,$H2440)*SEARCH(Удалить_Роспись_КР,$I2440))&gt;0,0,1)</f>
        <v>0</v>
      </c>
      <c r="N2440" s="192">
        <v>0</v>
      </c>
      <c r="O2440" s="192" t="str">
        <f t="shared" si="1749"/>
        <v/>
      </c>
      <c r="P2440" s="192" t="str">
        <f t="shared" si="1790"/>
        <v/>
      </c>
      <c r="Q2440" s="300" t="str">
        <f t="shared" si="1750"/>
        <v/>
      </c>
      <c r="R2440" s="300" t="str">
        <f t="shared" si="1751"/>
        <v/>
      </c>
      <c r="S2440" s="300" t="str">
        <f t="shared" si="1752"/>
        <v/>
      </c>
      <c r="T2440" s="192" t="str">
        <f t="shared" si="1753"/>
        <v/>
      </c>
      <c r="U2440" s="303" t="str">
        <f t="shared" si="1754"/>
        <v/>
      </c>
      <c r="V2440" s="300" t="str">
        <f t="shared" si="1755"/>
        <v/>
      </c>
      <c r="W2440" s="192" t="str">
        <f t="shared" si="1756"/>
        <v/>
      </c>
      <c r="X2440" s="303" t="str">
        <f t="shared" si="1757"/>
        <v/>
      </c>
      <c r="Y2440" s="300" t="str">
        <f t="shared" si="1758"/>
        <v/>
      </c>
      <c r="Z2440" s="300" t="str">
        <f t="shared" si="1759"/>
        <v/>
      </c>
      <c r="AA2440" s="303" t="str">
        <f t="shared" si="1760"/>
        <v/>
      </c>
      <c r="AB2440" s="300" t="str">
        <f t="shared" si="1761"/>
        <v/>
      </c>
      <c r="AC2440" s="300" t="str">
        <f t="shared" si="1762"/>
        <v/>
      </c>
      <c r="AD2440" s="300" t="str">
        <f t="shared" si="1763"/>
        <v/>
      </c>
      <c r="AE2440" s="192" t="str">
        <f t="shared" si="1764"/>
        <v/>
      </c>
      <c r="AF2440" s="192" t="str">
        <f t="shared" si="1765"/>
        <v/>
      </c>
      <c r="AG2440" s="192"/>
      <c r="AJ2440" s="300" t="str">
        <f t="shared" si="1766"/>
        <v/>
      </c>
      <c r="AK2440" s="300" t="str">
        <f t="shared" si="1767"/>
        <v/>
      </c>
      <c r="AL2440" s="300" t="str">
        <f t="shared" si="1768"/>
        <v/>
      </c>
      <c r="AM2440" s="300" t="str">
        <f t="shared" si="1769"/>
        <v/>
      </c>
      <c r="AN2440" s="300" t="str">
        <f t="shared" si="1770"/>
        <v/>
      </c>
      <c r="AO2440" s="300" t="str">
        <f t="shared" si="1771"/>
        <v/>
      </c>
      <c r="AP2440" s="300" t="str">
        <f t="shared" si="1772"/>
        <v/>
      </c>
      <c r="AQ2440" s="300" t="str">
        <f t="shared" si="1773"/>
        <v/>
      </c>
      <c r="AR2440" s="306" t="str">
        <f t="shared" si="1774"/>
        <v/>
      </c>
      <c r="AS2440" s="300" t="str">
        <f t="shared" si="1775"/>
        <v/>
      </c>
      <c r="AT2440" s="300" t="str">
        <f t="shared" si="1776"/>
        <v/>
      </c>
      <c r="AU2440" s="192" t="str">
        <f t="shared" si="1777"/>
        <v>рбс</v>
      </c>
      <c r="AV2440" s="192" t="str">
        <f t="shared" si="1778"/>
        <v>рбс87504800общопл</v>
      </c>
      <c r="AW2440" s="191">
        <f t="shared" si="1779"/>
        <v>0</v>
      </c>
      <c r="AX2440" s="191">
        <f t="shared" si="1780"/>
        <v>0</v>
      </c>
      <c r="AY2440" s="191">
        <f t="shared" si="1781"/>
        <v>0</v>
      </c>
      <c r="AZ2440" s="191">
        <f t="shared" si="1782"/>
        <v>0</v>
      </c>
      <c r="BA2440" s="193">
        <f t="shared" si="1783"/>
        <v>1</v>
      </c>
      <c r="BB2440" s="193">
        <f t="shared" si="1784"/>
        <v>1</v>
      </c>
      <c r="BC2440" s="193">
        <f t="shared" si="1785"/>
        <v>1</v>
      </c>
      <c r="BD2440" s="191">
        <f t="shared" si="1793"/>
        <v>0</v>
      </c>
      <c r="BE2440" s="191">
        <f t="shared" si="1786"/>
        <v>0</v>
      </c>
      <c r="BF2440" s="210">
        <f t="shared" si="1787"/>
        <v>0</v>
      </c>
      <c r="BG2440" s="211">
        <f t="shared" si="1788"/>
        <v>0</v>
      </c>
      <c r="BH2440" s="289"/>
      <c r="BI2440" s="289"/>
      <c r="BL2440" s="233" t="str">
        <f t="shared" si="1789"/>
        <v/>
      </c>
    </row>
    <row r="2441" spans="1:64" ht="12" customHeight="1">
      <c r="A2441" s="333" t="s">
        <v>1461</v>
      </c>
      <c r="B2441" s="381" t="s">
        <v>327</v>
      </c>
      <c r="C2441" s="333" t="s">
        <v>798</v>
      </c>
      <c r="D2441" s="381" t="s">
        <v>317</v>
      </c>
      <c r="E2441" s="381" t="s">
        <v>1319</v>
      </c>
      <c r="F2441" s="381" t="s">
        <v>589</v>
      </c>
      <c r="G2441" s="381" t="s">
        <v>386</v>
      </c>
      <c r="H2441" s="100" t="s">
        <v>653</v>
      </c>
      <c r="I2441" s="381" t="s">
        <v>505</v>
      </c>
      <c r="J2441" s="382">
        <v>70000</v>
      </c>
      <c r="K2441" s="382">
        <v>70000</v>
      </c>
      <c r="L2441" s="191" t="str">
        <f t="shared" si="1748"/>
        <v>875048000702011004702011221201</v>
      </c>
      <c r="M2441" s="192">
        <f t="array" ref="M2441">IF(COUNT(SEARCH(Удалить_Роспись_КВСР,$B2441)*SEARCH(Удалить_Роспись_ПБС,$C2441)*SEARCH(Удалить_Роспись_КФСР, $D2441)*SEARCH(Удалить_Роспись_КЦСР,$E2441)*SEARCH(Удалить_Роспись_КВР,$F2441)*SEARCH(Удалить_Роспись_ЭК,$H2441)*SEARCH(Удалить_Роспись_КР,$I2441))&gt;0,0,1)</f>
        <v>0</v>
      </c>
      <c r="N2441" s="192">
        <v>0</v>
      </c>
      <c r="O2441" s="192" t="str">
        <f t="shared" si="1749"/>
        <v/>
      </c>
      <c r="P2441" s="192" t="str">
        <f t="shared" si="1790"/>
        <v/>
      </c>
      <c r="Q2441" s="300" t="str">
        <f t="shared" si="1750"/>
        <v/>
      </c>
      <c r="R2441" s="300" t="str">
        <f t="shared" si="1751"/>
        <v/>
      </c>
      <c r="S2441" s="300" t="str">
        <f t="shared" si="1752"/>
        <v/>
      </c>
      <c r="T2441" s="192" t="str">
        <f t="shared" si="1753"/>
        <v/>
      </c>
      <c r="U2441" s="303" t="str">
        <f t="shared" si="1754"/>
        <v/>
      </c>
      <c r="V2441" s="300" t="str">
        <f t="shared" si="1755"/>
        <v/>
      </c>
      <c r="W2441" s="192" t="str">
        <f t="shared" si="1756"/>
        <v/>
      </c>
      <c r="X2441" s="303" t="str">
        <f t="shared" si="1757"/>
        <v/>
      </c>
      <c r="Y2441" s="300" t="str">
        <f t="shared" si="1758"/>
        <v/>
      </c>
      <c r="Z2441" s="300" t="str">
        <f t="shared" si="1759"/>
        <v/>
      </c>
      <c r="AA2441" s="303" t="str">
        <f t="shared" si="1760"/>
        <v/>
      </c>
      <c r="AB2441" s="300" t="str">
        <f t="shared" si="1761"/>
        <v/>
      </c>
      <c r="AC2441" s="300" t="str">
        <f t="shared" si="1762"/>
        <v/>
      </c>
      <c r="AD2441" s="300" t="str">
        <f t="shared" si="1763"/>
        <v/>
      </c>
      <c r="AE2441" s="192" t="str">
        <f t="shared" si="1764"/>
        <v/>
      </c>
      <c r="AF2441" s="192" t="str">
        <f t="shared" si="1765"/>
        <v/>
      </c>
      <c r="AG2441" s="192"/>
      <c r="AJ2441" s="300" t="str">
        <f t="shared" si="1766"/>
        <v/>
      </c>
      <c r="AK2441" s="300" t="str">
        <f t="shared" si="1767"/>
        <v/>
      </c>
      <c r="AL2441" s="300" t="str">
        <f t="shared" si="1768"/>
        <v/>
      </c>
      <c r="AM2441" s="300" t="str">
        <f t="shared" si="1769"/>
        <v/>
      </c>
      <c r="AN2441" s="300" t="str">
        <f t="shared" si="1770"/>
        <v/>
      </c>
      <c r="AO2441" s="300" t="str">
        <f t="shared" si="1771"/>
        <v/>
      </c>
      <c r="AP2441" s="300" t="str">
        <f t="shared" si="1772"/>
        <v/>
      </c>
      <c r="AQ2441" s="300" t="str">
        <f t="shared" si="1773"/>
        <v/>
      </c>
      <c r="AR2441" s="306" t="str">
        <f t="shared" si="1774"/>
        <v/>
      </c>
      <c r="AS2441" s="300" t="str">
        <f t="shared" si="1775"/>
        <v/>
      </c>
      <c r="AT2441" s="300" t="str">
        <f t="shared" si="1776"/>
        <v/>
      </c>
      <c r="AU2441" s="192" t="str">
        <f t="shared" si="1777"/>
        <v>рбс</v>
      </c>
      <c r="AV2441" s="192" t="str">
        <f t="shared" si="1778"/>
        <v>рбс87504800общпро</v>
      </c>
      <c r="AW2441" s="191">
        <f t="shared" si="1779"/>
        <v>0</v>
      </c>
      <c r="AX2441" s="191">
        <f t="shared" si="1780"/>
        <v>0</v>
      </c>
      <c r="AY2441" s="191">
        <f t="shared" si="1781"/>
        <v>0</v>
      </c>
      <c r="AZ2441" s="191">
        <f t="shared" si="1782"/>
        <v>0</v>
      </c>
      <c r="BA2441" s="193">
        <f t="shared" si="1783"/>
        <v>1</v>
      </c>
      <c r="BB2441" s="193">
        <f t="shared" si="1784"/>
        <v>1</v>
      </c>
      <c r="BC2441" s="193">
        <f t="shared" si="1785"/>
        <v>1</v>
      </c>
      <c r="BD2441" s="191">
        <f t="shared" si="1793"/>
        <v>0</v>
      </c>
      <c r="BE2441" s="191">
        <f t="shared" si="1786"/>
        <v>0</v>
      </c>
      <c r="BF2441" s="210">
        <f t="shared" si="1787"/>
        <v>0</v>
      </c>
      <c r="BG2441" s="211">
        <f t="shared" si="1788"/>
        <v>0</v>
      </c>
      <c r="BH2441" s="289"/>
      <c r="BI2441" s="289"/>
      <c r="BL2441" s="233" t="str">
        <f t="shared" si="1789"/>
        <v/>
      </c>
    </row>
    <row r="2442" spans="1:64" ht="12" customHeight="1">
      <c r="A2442" s="333" t="s">
        <v>1461</v>
      </c>
      <c r="B2442" s="381" t="s">
        <v>327</v>
      </c>
      <c r="C2442" s="333" t="s">
        <v>798</v>
      </c>
      <c r="D2442" s="381" t="s">
        <v>317</v>
      </c>
      <c r="E2442" s="381" t="s">
        <v>1320</v>
      </c>
      <c r="F2442" s="381" t="s">
        <v>586</v>
      </c>
      <c r="G2442" s="381" t="s">
        <v>393</v>
      </c>
      <c r="H2442" s="100" t="s">
        <v>653</v>
      </c>
      <c r="I2442" s="381" t="s">
        <v>505</v>
      </c>
      <c r="J2442" s="382">
        <v>1628819.32</v>
      </c>
      <c r="K2442" s="382">
        <v>639883.77</v>
      </c>
      <c r="L2442" s="191" t="str">
        <f t="shared" si="1748"/>
        <v>875048000702011004Г02024422301</v>
      </c>
      <c r="M2442" s="192">
        <f t="array" ref="M2442">IF(COUNT(SEARCH(Удалить_Роспись_КВСР,$B2442)*SEARCH(Удалить_Роспись_ПБС,$C2442)*SEARCH(Удалить_Роспись_КФСР, $D2442)*SEARCH(Удалить_Роспись_КЦСР,$E2442)*SEARCH(Удалить_Роспись_КВР,$F2442)*SEARCH(Удалить_Роспись_ЭК,$H2442)*SEARCH(Удалить_Роспись_КР,$I2442))&gt;0,0,1)</f>
        <v>0</v>
      </c>
      <c r="N2442" s="192">
        <f>IF(COUNT(SEARCH(Удалить_Индекс_КВСР,$B2442)*SEARCH(Удалить_Индекс_ПБС,$C2442)*SEARCH(Удалить_Индекс_КФСР,$D2442)*SEARCH(Удалить_Индекс_КЦСР,$E2442)*SEARCH(Удалить_Индекс_КВР,$F2442)*SEARCH(Удалить_Индекс_ЭК,$H2442)*SEARCH(Удалить_Индекс_КР,$I2442))&gt;0,0,1)</f>
        <v>1</v>
      </c>
      <c r="O2442" s="192" t="str">
        <f t="shared" si="1749"/>
        <v/>
      </c>
      <c r="P2442" s="192" t="str">
        <f t="shared" si="1790"/>
        <v/>
      </c>
      <c r="Q2442" s="300" t="str">
        <f t="shared" si="1750"/>
        <v/>
      </c>
      <c r="R2442" s="300" t="str">
        <f t="shared" si="1751"/>
        <v/>
      </c>
      <c r="S2442" s="300" t="str">
        <f t="shared" si="1752"/>
        <v/>
      </c>
      <c r="T2442" s="192" t="str">
        <f t="shared" si="1753"/>
        <v/>
      </c>
      <c r="U2442" s="303" t="str">
        <f t="shared" si="1754"/>
        <v/>
      </c>
      <c r="V2442" s="300" t="str">
        <f t="shared" si="1755"/>
        <v/>
      </c>
      <c r="W2442" s="192" t="str">
        <f t="shared" si="1756"/>
        <v/>
      </c>
      <c r="X2442" s="303" t="str">
        <f t="shared" si="1757"/>
        <v/>
      </c>
      <c r="Y2442" s="300" t="str">
        <f t="shared" si="1758"/>
        <v/>
      </c>
      <c r="Z2442" s="300" t="str">
        <f t="shared" si="1759"/>
        <v/>
      </c>
      <c r="AA2442" s="303" t="str">
        <f t="shared" si="1760"/>
        <v/>
      </c>
      <c r="AB2442" s="300" t="str">
        <f t="shared" si="1761"/>
        <v/>
      </c>
      <c r="AC2442" s="300" t="str">
        <f t="shared" si="1762"/>
        <v/>
      </c>
      <c r="AD2442" s="300" t="str">
        <f t="shared" si="1763"/>
        <v/>
      </c>
      <c r="AE2442" s="192" t="str">
        <f t="shared" si="1764"/>
        <v/>
      </c>
      <c r="AF2442" s="192" t="str">
        <f t="shared" si="1765"/>
        <v/>
      </c>
      <c r="AG2442" s="192"/>
      <c r="AJ2442" s="300" t="str">
        <f t="shared" si="1766"/>
        <v/>
      </c>
      <c r="AK2442" s="300" t="str">
        <f t="shared" si="1767"/>
        <v/>
      </c>
      <c r="AL2442" s="300" t="str">
        <f t="shared" si="1768"/>
        <v/>
      </c>
      <c r="AM2442" s="300" t="str">
        <f t="shared" si="1769"/>
        <v/>
      </c>
      <c r="AN2442" s="300" t="str">
        <f t="shared" si="1770"/>
        <v/>
      </c>
      <c r="AO2442" s="300" t="str">
        <f t="shared" si="1771"/>
        <v/>
      </c>
      <c r="AP2442" s="300" t="str">
        <f t="shared" si="1772"/>
        <v/>
      </c>
      <c r="AQ2442" s="300" t="str">
        <f t="shared" si="1773"/>
        <v/>
      </c>
      <c r="AR2442" s="306" t="str">
        <f t="shared" si="1774"/>
        <v/>
      </c>
      <c r="AS2442" s="300" t="str">
        <f t="shared" si="1775"/>
        <v/>
      </c>
      <c r="AT2442" s="300" t="str">
        <f t="shared" si="1776"/>
        <v/>
      </c>
      <c r="AU2442" s="192" t="str">
        <f t="shared" si="1777"/>
        <v>рбс</v>
      </c>
      <c r="AV2442" s="192" t="str">
        <f t="shared" si="1778"/>
        <v>рбс87504800общком</v>
      </c>
      <c r="AW2442" s="191">
        <f t="shared" si="1779"/>
        <v>0</v>
      </c>
      <c r="AX2442" s="191">
        <f t="shared" si="1780"/>
        <v>0</v>
      </c>
      <c r="AY2442" s="191">
        <f t="shared" si="1781"/>
        <v>1628819.32</v>
      </c>
      <c r="AZ2442" s="191">
        <f t="shared" si="1782"/>
        <v>639883.77</v>
      </c>
      <c r="BA2442" s="193">
        <f t="shared" si="1783"/>
        <v>1</v>
      </c>
      <c r="BB2442" s="193">
        <f t="shared" si="1784"/>
        <v>1</v>
      </c>
      <c r="BC2442" s="193">
        <f t="shared" si="1785"/>
        <v>1</v>
      </c>
      <c r="BD2442" s="191">
        <f t="shared" si="1793"/>
        <v>1628819.32</v>
      </c>
      <c r="BE2442" s="191">
        <f t="shared" si="1786"/>
        <v>639883.77</v>
      </c>
      <c r="BF2442" s="210">
        <f t="shared" si="1787"/>
        <v>1628819.32</v>
      </c>
      <c r="BG2442" s="211">
        <f t="shared" si="1788"/>
        <v>1628819.32</v>
      </c>
      <c r="BH2442" s="289" t="str">
        <f>B2442</f>
        <v>875</v>
      </c>
      <c r="BI2442" s="289" t="str">
        <f>D2442</f>
        <v>0702</v>
      </c>
      <c r="BJ2442" s="284" t="s">
        <v>592</v>
      </c>
      <c r="BK2442" s="284" t="s">
        <v>589</v>
      </c>
      <c r="BL2442" s="233" t="str">
        <f t="shared" si="1789"/>
        <v/>
      </c>
    </row>
    <row r="2443" spans="1:64" ht="12" customHeight="1">
      <c r="A2443" s="333" t="s">
        <v>1461</v>
      </c>
      <c r="B2443" s="381" t="s">
        <v>327</v>
      </c>
      <c r="C2443" s="333" t="s">
        <v>798</v>
      </c>
      <c r="D2443" s="381" t="s">
        <v>317</v>
      </c>
      <c r="E2443" s="381" t="s">
        <v>1321</v>
      </c>
      <c r="F2443" s="381" t="s">
        <v>586</v>
      </c>
      <c r="G2443" s="381" t="s">
        <v>397</v>
      </c>
      <c r="H2443" s="100" t="s">
        <v>653</v>
      </c>
      <c r="I2443" s="381" t="s">
        <v>505</v>
      </c>
      <c r="J2443" s="382">
        <v>211818</v>
      </c>
      <c r="K2443" s="382">
        <v>115000</v>
      </c>
      <c r="L2443" s="191" t="str">
        <f t="shared" si="1748"/>
        <v>875048000702011004П02024434001</v>
      </c>
      <c r="M2443" s="192">
        <f t="array" ref="M2443">IF(COUNT(SEARCH(Удалить_Роспись_КВСР,$B2443)*SEARCH(Удалить_Роспись_ПБС,$C2443)*SEARCH(Удалить_Роспись_КФСР, $D2443)*SEARCH(Удалить_Роспись_КЦСР,$E2443)*SEARCH(Удалить_Роспись_КВР,$F2443)*SEARCH(Удалить_Роспись_ЭК,$H2443)*SEARCH(Удалить_Роспись_КР,$I2443))&gt;0,0,1)</f>
        <v>0</v>
      </c>
      <c r="N2443" s="192">
        <f>IF(COUNT(SEARCH(Удалить_Индекс_КВСР,$B2443)*SEARCH(Удалить_Индекс_ПБС,$C2443)*SEARCH(Удалить_Индекс_КФСР,$D2443)*SEARCH(Удалить_Индекс_КЦСР,$E2443)*SEARCH(Удалить_Индекс_КВР,$F2443)*SEARCH(Удалить_Индекс_ЭК,$H2443)*SEARCH(Удалить_Индекс_КР,$I2443))&gt;0,0,1)</f>
        <v>1</v>
      </c>
      <c r="O2443" s="192" t="str">
        <f t="shared" si="1749"/>
        <v/>
      </c>
      <c r="P2443" s="192" t="str">
        <f t="shared" si="1790"/>
        <v/>
      </c>
      <c r="Q2443" s="300" t="str">
        <f t="shared" si="1750"/>
        <v/>
      </c>
      <c r="R2443" s="300" t="str">
        <f t="shared" si="1751"/>
        <v/>
      </c>
      <c r="S2443" s="300" t="str">
        <f t="shared" si="1752"/>
        <v/>
      </c>
      <c r="T2443" s="192" t="str">
        <f t="shared" si="1753"/>
        <v/>
      </c>
      <c r="U2443" s="303" t="str">
        <f t="shared" si="1754"/>
        <v/>
      </c>
      <c r="V2443" s="300" t="str">
        <f t="shared" si="1755"/>
        <v/>
      </c>
      <c r="W2443" s="192" t="str">
        <f t="shared" si="1756"/>
        <v/>
      </c>
      <c r="X2443" s="303" t="str">
        <f t="shared" si="1757"/>
        <v/>
      </c>
      <c r="Y2443" s="300" t="str">
        <f t="shared" si="1758"/>
        <v/>
      </c>
      <c r="Z2443" s="300" t="str">
        <f t="shared" si="1759"/>
        <v/>
      </c>
      <c r="AA2443" s="303" t="str">
        <f t="shared" si="1760"/>
        <v/>
      </c>
      <c r="AB2443" s="300" t="str">
        <f t="shared" si="1761"/>
        <v/>
      </c>
      <c r="AC2443" s="300" t="str">
        <f t="shared" si="1762"/>
        <v/>
      </c>
      <c r="AD2443" s="300" t="str">
        <f t="shared" si="1763"/>
        <v/>
      </c>
      <c r="AE2443" s="192" t="str">
        <f t="shared" si="1764"/>
        <v/>
      </c>
      <c r="AF2443" s="192" t="str">
        <f t="shared" si="1765"/>
        <v/>
      </c>
      <c r="AG2443" s="192"/>
      <c r="AJ2443" s="300" t="str">
        <f t="shared" si="1766"/>
        <v/>
      </c>
      <c r="AK2443" s="300" t="str">
        <f t="shared" si="1767"/>
        <v/>
      </c>
      <c r="AL2443" s="300" t="str">
        <f t="shared" si="1768"/>
        <v/>
      </c>
      <c r="AM2443" s="300" t="str">
        <f t="shared" si="1769"/>
        <v/>
      </c>
      <c r="AN2443" s="300" t="str">
        <f t="shared" si="1770"/>
        <v/>
      </c>
      <c r="AO2443" s="300" t="str">
        <f t="shared" si="1771"/>
        <v/>
      </c>
      <c r="AP2443" s="300" t="str">
        <f t="shared" si="1772"/>
        <v/>
      </c>
      <c r="AQ2443" s="300" t="str">
        <f t="shared" si="1773"/>
        <v/>
      </c>
      <c r="AR2443" s="306" t="str">
        <f t="shared" si="1774"/>
        <v/>
      </c>
      <c r="AS2443" s="300" t="str">
        <f t="shared" si="1775"/>
        <v/>
      </c>
      <c r="AT2443" s="300" t="str">
        <f t="shared" si="1776"/>
        <v/>
      </c>
      <c r="AU2443" s="192" t="str">
        <f t="shared" si="1777"/>
        <v>рбс</v>
      </c>
      <c r="AV2443" s="192" t="str">
        <f t="shared" si="1778"/>
        <v>рбс87504800общпро</v>
      </c>
      <c r="AW2443" s="191">
        <f t="shared" si="1779"/>
        <v>0</v>
      </c>
      <c r="AX2443" s="191">
        <f t="shared" si="1780"/>
        <v>0</v>
      </c>
      <c r="AY2443" s="191">
        <f t="shared" si="1781"/>
        <v>211818</v>
      </c>
      <c r="AZ2443" s="191">
        <f t="shared" si="1782"/>
        <v>115000</v>
      </c>
      <c r="BA2443" s="193">
        <f t="shared" si="1783"/>
        <v>1</v>
      </c>
      <c r="BB2443" s="193">
        <f t="shared" si="1784"/>
        <v>1</v>
      </c>
      <c r="BC2443" s="193">
        <f t="shared" si="1785"/>
        <v>1</v>
      </c>
      <c r="BD2443" s="191">
        <f t="shared" si="1793"/>
        <v>211818</v>
      </c>
      <c r="BE2443" s="191">
        <f t="shared" si="1786"/>
        <v>115000</v>
      </c>
      <c r="BF2443" s="210">
        <f t="shared" si="1787"/>
        <v>211818</v>
      </c>
      <c r="BG2443" s="211">
        <f t="shared" si="1788"/>
        <v>211818</v>
      </c>
      <c r="BH2443" s="289" t="str">
        <f>B2443</f>
        <v>875</v>
      </c>
      <c r="BI2443" s="289" t="str">
        <f>D2443</f>
        <v>0702</v>
      </c>
      <c r="BJ2443" s="284" t="s">
        <v>592</v>
      </c>
      <c r="BK2443" s="284" t="s">
        <v>589</v>
      </c>
      <c r="BL2443" s="233" t="str">
        <f t="shared" si="1789"/>
        <v/>
      </c>
    </row>
    <row r="2444" spans="1:64" ht="12" customHeight="1">
      <c r="A2444" s="333" t="s">
        <v>1461</v>
      </c>
      <c r="B2444" s="381" t="s">
        <v>327</v>
      </c>
      <c r="C2444" s="333" t="s">
        <v>798</v>
      </c>
      <c r="D2444" s="381" t="s">
        <v>317</v>
      </c>
      <c r="E2444" s="381" t="s">
        <v>1448</v>
      </c>
      <c r="F2444" s="381" t="s">
        <v>586</v>
      </c>
      <c r="G2444" s="381" t="s">
        <v>407</v>
      </c>
      <c r="H2444" s="100" t="s">
        <v>653</v>
      </c>
      <c r="I2444" s="381" t="s">
        <v>505</v>
      </c>
      <c r="J2444" s="382">
        <v>4560</v>
      </c>
      <c r="K2444" s="382">
        <v>4560</v>
      </c>
      <c r="L2444" s="191" t="str">
        <f t="shared" si="1748"/>
        <v>875048000702011004Ф00024431001</v>
      </c>
      <c r="M2444" s="192">
        <f t="array" ref="M2444">IF(COUNT(SEARCH(Удалить_Роспись_КВСР,$B2444)*SEARCH(Удалить_Роспись_ПБС,$C2444)*SEARCH(Удалить_Роспись_КФСР, $D2444)*SEARCH(Удалить_Роспись_КЦСР,$E2444)*SEARCH(Удалить_Роспись_КВР,$F2444)*SEARCH(Удалить_Роспись_ЭК,$H2444)*SEARCH(Удалить_Роспись_КР,$I2444))&gt;0,0,1)</f>
        <v>0</v>
      </c>
      <c r="N2444" s="192">
        <v>0</v>
      </c>
      <c r="O2444" s="192" t="str">
        <f t="shared" si="1749"/>
        <v/>
      </c>
      <c r="P2444" s="192" t="str">
        <f t="shared" si="1790"/>
        <v/>
      </c>
      <c r="Q2444" s="300" t="str">
        <f t="shared" si="1750"/>
        <v/>
      </c>
      <c r="R2444" s="300" t="str">
        <f t="shared" si="1751"/>
        <v/>
      </c>
      <c r="S2444" s="300" t="str">
        <f t="shared" si="1752"/>
        <v/>
      </c>
      <c r="T2444" s="192" t="str">
        <f t="shared" si="1753"/>
        <v/>
      </c>
      <c r="U2444" s="303" t="str">
        <f t="shared" si="1754"/>
        <v/>
      </c>
      <c r="V2444" s="300" t="str">
        <f t="shared" si="1755"/>
        <v/>
      </c>
      <c r="W2444" s="192" t="str">
        <f t="shared" si="1756"/>
        <v/>
      </c>
      <c r="X2444" s="303" t="str">
        <f t="shared" si="1757"/>
        <v/>
      </c>
      <c r="Y2444" s="300" t="str">
        <f t="shared" si="1758"/>
        <v/>
      </c>
      <c r="Z2444" s="300" t="str">
        <f t="shared" si="1759"/>
        <v/>
      </c>
      <c r="AA2444" s="303" t="str">
        <f t="shared" si="1760"/>
        <v/>
      </c>
      <c r="AB2444" s="300" t="str">
        <f t="shared" si="1761"/>
        <v/>
      </c>
      <c r="AC2444" s="300" t="str">
        <f t="shared" si="1762"/>
        <v/>
      </c>
      <c r="AD2444" s="300" t="str">
        <f t="shared" si="1763"/>
        <v/>
      </c>
      <c r="AE2444" s="192" t="str">
        <f t="shared" si="1764"/>
        <v/>
      </c>
      <c r="AF2444" s="192" t="str">
        <f t="shared" si="1765"/>
        <v/>
      </c>
      <c r="AG2444" s="192"/>
      <c r="AJ2444" s="300" t="str">
        <f t="shared" si="1766"/>
        <v/>
      </c>
      <c r="AK2444" s="300" t="str">
        <f t="shared" si="1767"/>
        <v/>
      </c>
      <c r="AL2444" s="300" t="str">
        <f t="shared" si="1768"/>
        <v/>
      </c>
      <c r="AM2444" s="300" t="str">
        <f t="shared" si="1769"/>
        <v/>
      </c>
      <c r="AN2444" s="300" t="str">
        <f t="shared" si="1770"/>
        <v/>
      </c>
      <c r="AO2444" s="300" t="str">
        <f t="shared" si="1771"/>
        <v/>
      </c>
      <c r="AP2444" s="300" t="str">
        <f t="shared" si="1772"/>
        <v/>
      </c>
      <c r="AQ2444" s="300" t="str">
        <f t="shared" si="1773"/>
        <v/>
      </c>
      <c r="AR2444" s="306" t="str">
        <f t="shared" si="1774"/>
        <v/>
      </c>
      <c r="AS2444" s="300" t="str">
        <f t="shared" si="1775"/>
        <v/>
      </c>
      <c r="AT2444" s="300" t="str">
        <f t="shared" si="1776"/>
        <v/>
      </c>
      <c r="AU2444" s="192" t="str">
        <f t="shared" si="1777"/>
        <v>рбс</v>
      </c>
      <c r="AV2444" s="192" t="str">
        <f t="shared" si="1778"/>
        <v>рбс87504800общосн</v>
      </c>
      <c r="AW2444" s="191">
        <f t="shared" si="1779"/>
        <v>0</v>
      </c>
      <c r="AX2444" s="191">
        <f t="shared" si="1780"/>
        <v>0</v>
      </c>
      <c r="AY2444" s="191">
        <f t="shared" si="1781"/>
        <v>0</v>
      </c>
      <c r="AZ2444" s="191">
        <f t="shared" si="1782"/>
        <v>0</v>
      </c>
      <c r="BA2444" s="193">
        <f t="shared" si="1783"/>
        <v>1</v>
      </c>
      <c r="BB2444" s="193">
        <f t="shared" si="1784"/>
        <v>1</v>
      </c>
      <c r="BC2444" s="193">
        <f t="shared" si="1785"/>
        <v>1</v>
      </c>
      <c r="BD2444" s="191">
        <f t="shared" si="1793"/>
        <v>0</v>
      </c>
      <c r="BE2444" s="191">
        <f t="shared" si="1786"/>
        <v>0</v>
      </c>
      <c r="BF2444" s="210">
        <f t="shared" si="1787"/>
        <v>0</v>
      </c>
      <c r="BG2444" s="211">
        <f t="shared" si="1788"/>
        <v>0</v>
      </c>
      <c r="BH2444" s="289"/>
      <c r="BI2444" s="289"/>
      <c r="BL2444" s="233" t="str">
        <f t="shared" si="1789"/>
        <v/>
      </c>
    </row>
    <row r="2445" spans="1:64" ht="12" customHeight="1">
      <c r="A2445" s="333" t="s">
        <v>1461</v>
      </c>
      <c r="B2445" s="381" t="s">
        <v>327</v>
      </c>
      <c r="C2445" s="333" t="s">
        <v>798</v>
      </c>
      <c r="D2445" s="381" t="s">
        <v>317</v>
      </c>
      <c r="E2445" s="381" t="s">
        <v>1457</v>
      </c>
      <c r="F2445" s="381" t="s">
        <v>586</v>
      </c>
      <c r="G2445" s="381" t="s">
        <v>393</v>
      </c>
      <c r="H2445" s="100" t="s">
        <v>653</v>
      </c>
      <c r="I2445" s="381" t="s">
        <v>505</v>
      </c>
      <c r="J2445" s="382">
        <v>265869</v>
      </c>
      <c r="K2445" s="382">
        <v>155819.06</v>
      </c>
      <c r="L2445" s="191" t="str">
        <f t="shared" si="1748"/>
        <v>875048000702011004Э02024422301</v>
      </c>
      <c r="M2445" s="192">
        <f t="array" ref="M2445">IF(COUNT(SEARCH(Удалить_Роспись_КВСР,$B2445)*SEARCH(Удалить_Роспись_ПБС,$C2445)*SEARCH(Удалить_Роспись_КФСР, $D2445)*SEARCH(Удалить_Роспись_КЦСР,$E2445)*SEARCH(Удалить_Роспись_КВР,$F2445)*SEARCH(Удалить_Роспись_ЭК,$H2445)*SEARCH(Удалить_Роспись_КР,$I2445))&gt;0,0,1)</f>
        <v>0</v>
      </c>
      <c r="N2445" s="192">
        <f>IF(COUNT(SEARCH(Удалить_Индекс_КВСР,$B2445)*SEARCH(Удалить_Индекс_ПБС,$C2445)*SEARCH(Удалить_Индекс_КФСР,$D2445)*SEARCH(Удалить_Индекс_КЦСР,$E2445)*SEARCH(Удалить_Индекс_КВР,$F2445)*SEARCH(Удалить_Индекс_ЭК,$H2445)*SEARCH(Удалить_Индекс_КР,$I2445))&gt;0,0,1)</f>
        <v>1</v>
      </c>
      <c r="O2445" s="192" t="str">
        <f t="shared" si="1749"/>
        <v/>
      </c>
      <c r="P2445" s="192" t="str">
        <f t="shared" si="1790"/>
        <v/>
      </c>
      <c r="Q2445" s="300" t="str">
        <f t="shared" si="1750"/>
        <v/>
      </c>
      <c r="R2445" s="300" t="str">
        <f t="shared" si="1751"/>
        <v/>
      </c>
      <c r="S2445" s="300" t="str">
        <f t="shared" si="1752"/>
        <v/>
      </c>
      <c r="T2445" s="192" t="str">
        <f t="shared" si="1753"/>
        <v/>
      </c>
      <c r="U2445" s="303" t="str">
        <f t="shared" si="1754"/>
        <v/>
      </c>
      <c r="V2445" s="300" t="str">
        <f t="shared" si="1755"/>
        <v/>
      </c>
      <c r="W2445" s="192" t="str">
        <f t="shared" si="1756"/>
        <v/>
      </c>
      <c r="X2445" s="303" t="str">
        <f t="shared" si="1757"/>
        <v/>
      </c>
      <c r="Y2445" s="300" t="str">
        <f t="shared" si="1758"/>
        <v/>
      </c>
      <c r="Z2445" s="300" t="str">
        <f t="shared" si="1759"/>
        <v/>
      </c>
      <c r="AA2445" s="303" t="str">
        <f t="shared" si="1760"/>
        <v/>
      </c>
      <c r="AB2445" s="300" t="str">
        <f t="shared" si="1761"/>
        <v/>
      </c>
      <c r="AC2445" s="300" t="str">
        <f t="shared" si="1762"/>
        <v/>
      </c>
      <c r="AD2445" s="300" t="str">
        <f t="shared" si="1763"/>
        <v/>
      </c>
      <c r="AE2445" s="192" t="str">
        <f t="shared" si="1764"/>
        <v/>
      </c>
      <c r="AF2445" s="192" t="str">
        <f t="shared" si="1765"/>
        <v/>
      </c>
      <c r="AG2445" s="192"/>
      <c r="AJ2445" s="300" t="str">
        <f t="shared" si="1766"/>
        <v/>
      </c>
      <c r="AK2445" s="300" t="str">
        <f t="shared" si="1767"/>
        <v/>
      </c>
      <c r="AL2445" s="300" t="str">
        <f t="shared" si="1768"/>
        <v/>
      </c>
      <c r="AM2445" s="300" t="str">
        <f t="shared" si="1769"/>
        <v/>
      </c>
      <c r="AN2445" s="300" t="str">
        <f t="shared" si="1770"/>
        <v/>
      </c>
      <c r="AO2445" s="300" t="str">
        <f t="shared" si="1771"/>
        <v/>
      </c>
      <c r="AP2445" s="300" t="str">
        <f t="shared" si="1772"/>
        <v/>
      </c>
      <c r="AQ2445" s="300" t="str">
        <f t="shared" si="1773"/>
        <v/>
      </c>
      <c r="AR2445" s="306" t="str">
        <f t="shared" si="1774"/>
        <v/>
      </c>
      <c r="AS2445" s="300" t="str">
        <f t="shared" si="1775"/>
        <v/>
      </c>
      <c r="AT2445" s="300" t="str">
        <f t="shared" si="1776"/>
        <v/>
      </c>
      <c r="AU2445" s="192" t="str">
        <f t="shared" si="1777"/>
        <v>рбс</v>
      </c>
      <c r="AV2445" s="192" t="str">
        <f t="shared" si="1778"/>
        <v>рбс87504800общком</v>
      </c>
      <c r="AW2445" s="191">
        <f t="shared" si="1779"/>
        <v>0</v>
      </c>
      <c r="AX2445" s="191">
        <f t="shared" si="1780"/>
        <v>0</v>
      </c>
      <c r="AY2445" s="191">
        <f t="shared" si="1781"/>
        <v>265869</v>
      </c>
      <c r="AZ2445" s="191">
        <f t="shared" si="1782"/>
        <v>155819.06</v>
      </c>
      <c r="BA2445" s="193">
        <f t="shared" si="1783"/>
        <v>1</v>
      </c>
      <c r="BB2445" s="193">
        <f t="shared" si="1784"/>
        <v>1</v>
      </c>
      <c r="BC2445" s="193">
        <f t="shared" si="1785"/>
        <v>1</v>
      </c>
      <c r="BD2445" s="191">
        <f t="shared" si="1793"/>
        <v>265869</v>
      </c>
      <c r="BE2445" s="191">
        <f t="shared" si="1786"/>
        <v>155819.06</v>
      </c>
      <c r="BF2445" s="210">
        <f t="shared" si="1787"/>
        <v>265869</v>
      </c>
      <c r="BG2445" s="211">
        <f t="shared" si="1788"/>
        <v>265869</v>
      </c>
      <c r="BH2445" s="289" t="str">
        <f>B2445</f>
        <v>875</v>
      </c>
      <c r="BI2445" s="289" t="str">
        <f>D2445</f>
        <v>0702</v>
      </c>
      <c r="BJ2445" s="284" t="s">
        <v>592</v>
      </c>
      <c r="BK2445" s="284" t="s">
        <v>586</v>
      </c>
      <c r="BL2445" s="233" t="str">
        <f t="shared" si="1789"/>
        <v/>
      </c>
    </row>
    <row r="2446" spans="1:64" ht="12" hidden="1" customHeight="1">
      <c r="A2446" s="333" t="s">
        <v>1461</v>
      </c>
      <c r="B2446" s="381" t="s">
        <v>327</v>
      </c>
      <c r="C2446" s="333" t="s">
        <v>798</v>
      </c>
      <c r="D2446" s="381" t="s">
        <v>317</v>
      </c>
      <c r="E2446" s="381" t="s">
        <v>1322</v>
      </c>
      <c r="F2446" s="381" t="s">
        <v>608</v>
      </c>
      <c r="G2446" s="381" t="s">
        <v>385</v>
      </c>
      <c r="H2446" s="100" t="s">
        <v>653</v>
      </c>
      <c r="I2446" s="381" t="s">
        <v>339</v>
      </c>
      <c r="J2446" s="382">
        <v>2099162.89</v>
      </c>
      <c r="K2446" s="382">
        <v>1228231.48</v>
      </c>
      <c r="L2446" s="191" t="str">
        <f t="shared" ref="L2446:L2509" si="1794">CONCATENATE(B2446,C2446,D2446,E2446,F2446,G2446,I2446)</f>
        <v>875048000702011007409011121110</v>
      </c>
      <c r="M2446" s="192">
        <f t="array" ref="M2446">IF(COUNT(SEARCH(Удалить_Роспись_КВСР,$B2446)*SEARCH(Удалить_Роспись_ПБС,$C2446)*SEARCH(Удалить_Роспись_КФСР, $D2446)*SEARCH(Удалить_Роспись_КЦСР,$E2446)*SEARCH(Удалить_Роспись_КВР,$F2446)*SEARCH(Удалить_Роспись_ЭК,$H2446)*SEARCH(Удалить_Роспись_КР,$I2446))&gt;0,0,1)</f>
        <v>0</v>
      </c>
      <c r="N2446" s="192">
        <v>0</v>
      </c>
      <c r="O2446" s="192" t="str">
        <f t="shared" ref="O2446:O2509" si="1795">IF(OR($E2446="263П001",$E2446="092П000"),"атп","")</f>
        <v/>
      </c>
      <c r="P2446" s="192" t="str">
        <f t="shared" si="1790"/>
        <v/>
      </c>
      <c r="Q2446" s="300" t="str">
        <f t="shared" ref="Q2446:Q2509" si="1796">IF(OR($E2446="282Д002",$E2446="909Д000"),"инв","")</f>
        <v/>
      </c>
      <c r="R2446" s="300" t="str">
        <f t="shared" ref="R2446:R2509" si="1797">IF(OR($E2446="2928006",$E2446="4118004",$E2446="909Ж000"),"зем","")</f>
        <v/>
      </c>
      <c r="S2446" s="300" t="str">
        <f t="shared" ref="S2446:S2509" si="1798">IF($D2446="1001","пен","")</f>
        <v/>
      </c>
      <c r="T2446" s="192" t="str">
        <f t="shared" ref="T2446:T2509" si="1799">IF($E2446="9018000","рез","")</f>
        <v/>
      </c>
      <c r="U2446" s="303" t="str">
        <f t="shared" ref="U2446:U2509" si="1800">IF(LEFT($E2446,3)="795","рцп","")</f>
        <v/>
      </c>
      <c r="V2446" s="300" t="str">
        <f t="shared" ref="V2446:V2509" si="1801">IF(AND($B2446="830",OR($E2446="1038212",$E2446="0358000",E2446="0348223",E2446="1018001",E2446="1018210",E2446="1038000",E2446="0318202",E2446="0368203",E2446="0538001")),"мер","")</f>
        <v/>
      </c>
      <c r="W2446" s="192" t="str">
        <f t="shared" ref="W2446:W2509" si="1802">IF(AND($B2446="806",$D2446="0503"),"бла","")</f>
        <v/>
      </c>
      <c r="X2446" s="303" t="str">
        <f t="shared" ref="X2446:X2509" si="1803">IF(AND($B2446="806",$E2446="5058606"),"жил","")</f>
        <v/>
      </c>
      <c r="Y2446" s="300" t="str">
        <f t="shared" ref="Y2446:Y2509" si="1804">IF($D2446="0107","выб","")</f>
        <v/>
      </c>
      <c r="Z2446" s="300" t="str">
        <f t="shared" ref="Z2446:Z2509" si="1805">IF($G2446="251","меж","")</f>
        <v/>
      </c>
      <c r="AA2446" s="303" t="str">
        <f t="shared" ref="AA2446:AA2509" si="1806">IF($B2446="800","кцп","")</f>
        <v/>
      </c>
      <c r="AB2446" s="300" t="str">
        <f t="shared" ref="AB2446:AB2509" si="1807">IF($F2446="611","смз","")</f>
        <v/>
      </c>
      <c r="AC2446" s="300" t="str">
        <f t="shared" ref="AC2446:AC2509" si="1808">IF($D2446="1301","дол","")</f>
        <v/>
      </c>
      <c r="AD2446" s="300" t="str">
        <f t="shared" ref="AD2446:AD2509" si="1809">IF($F2446="612","сиц","")</f>
        <v/>
      </c>
      <c r="AE2446" s="192" t="str">
        <f t="shared" ref="AE2446:AE2509" si="1810">IF(AND($B2446="890",$E2446="9098000",F2446="870"),"рсф","")</f>
        <v/>
      </c>
      <c r="AF2446" s="192" t="str">
        <f t="shared" ref="AF2446:AF2509" si="1811">IF(AND($F2446="330",B2446="806"),"поч","")</f>
        <v/>
      </c>
      <c r="AG2446" s="192"/>
      <c r="AJ2446" s="300" t="str">
        <f t="shared" ref="AJ2446:AJ2509" si="1812">IF(AND(D2446="0503",G2446="223",OR(E2446="2118002",E2446="2218002",E2446="2338004",E2446="2718002",E2446="2928002",E2446="3018002",E2446="3118002",E2446="3218002",E2446="3418002",E2446="3658002",E2446="3718002",E2446="3818002",E2446="3948001",E2446="4118002",E2446="4218002",E2446="4218001",E2446="4318002",E2446="4418002",E2446="4618002")),"осв","")</f>
        <v/>
      </c>
      <c r="AK2446" s="300" t="str">
        <f t="shared" ref="AK2446:AK2509" si="1813">IF($D2446="0107","выб","")</f>
        <v/>
      </c>
      <c r="AL2446" s="300" t="str">
        <f t="shared" ref="AL2446:AL2509" si="1814">IF(OR($D2446="0409",$D2446="0503"),"бла","")</f>
        <v/>
      </c>
      <c r="AM2446" s="300" t="str">
        <f t="shared" ref="AM2446:AM2509" si="1815">IF($G2446="251","меж","")</f>
        <v/>
      </c>
      <c r="AN2446" s="300" t="str">
        <f t="shared" ref="AN2446:AN2509" si="1816">IF($D2446="0501","жил","")</f>
        <v/>
      </c>
      <c r="AO2446" s="300" t="str">
        <f t="shared" ref="AO2446:AO2509" si="1817">IF($D2446="1101","физ","")</f>
        <v/>
      </c>
      <c r="AP2446" s="300" t="str">
        <f t="shared" ref="AP2446:AP2509" si="1818">IF($D2446="0408","тра","")</f>
        <v/>
      </c>
      <c r="AQ2446" s="300" t="str">
        <f t="shared" ref="AQ2446:AQ2509" si="1819">IF($D2446="1001","пен","")</f>
        <v/>
      </c>
      <c r="AR2446" s="306" t="str">
        <f t="shared" ref="AR2446:AR2509" si="1820">IF(LEFT($E2446,3)="795","рцп","")</f>
        <v/>
      </c>
      <c r="AS2446" s="300" t="str">
        <f t="shared" ref="AS2446:AS2509" si="1821">IF($F2446="611","смз","")</f>
        <v/>
      </c>
      <c r="AT2446" s="300" t="str">
        <f t="shared" ref="AT2446:AT2509" si="1822">IF($F2446="612","сиц","")</f>
        <v/>
      </c>
      <c r="AU2446" s="192" t="str">
        <f t="shared" ref="AU2446:AU2509" si="1823">IF(LEFT(B2446,1)="9",LEFT(CONCATENATE(AJ2446,AK2446,AL2446,AM2446,AN2446,AP2446,AQ2446,AR2446,AS2446,AT2446,AO2446,"рбс"),3),LEFT(CONCATENATE(O2446,P2446,Q2446,R2446,S2446,T2446,U2446,V2446,W2446,X2446,Y2446,Z2446,AA2446,AB2446,AC2446,AD2446,AE2446,AF2446,"рбс"),3))</f>
        <v>рбс</v>
      </c>
      <c r="AV2446" s="192" t="str">
        <f t="shared" ref="AV2446:AV2509" si="1824">CONCATENATE(AU2446,B2446,IF(C2446="ЦП270","ЦП273",IF(AND(C2446="ЦС300",LEFT(E2446,3)="440"),"ЦС306",IF(AND(C2446="ЦУ340",LEFT(E2446,3)="440"),"ЦУ347",C2446))),IF(ISNA(VLOOKUP(F2446,спр_Платные,1,FALSE)),"общ","пла"),VLOOKUP(G2446,спр_Индексации_ЭКР,3,FALSE))</f>
        <v>рбс87504800общопл</v>
      </c>
      <c r="AW2446" s="191">
        <f t="shared" ref="AW2446:AW2509" si="1825">J2446*$M2446</f>
        <v>0</v>
      </c>
      <c r="AX2446" s="191">
        <f t="shared" ref="AX2446:AX2509" si="1826">K2446*$M2446</f>
        <v>0</v>
      </c>
      <c r="AY2446" s="191">
        <f t="shared" ref="AY2446:AY2509" si="1827">J2446*$N2446</f>
        <v>0</v>
      </c>
      <c r="AZ2446" s="191">
        <f t="shared" ref="AZ2446:AZ2509" si="1828">K2446*$N2446</f>
        <v>0</v>
      </c>
      <c r="BA2446" s="193">
        <f t="shared" ref="BA2446:BA2509" si="1829">VLOOKUP(G2446,спр_Индексации_ЭКР,2,FALSE)</f>
        <v>1</v>
      </c>
      <c r="BB2446" s="193">
        <f t="shared" ref="BB2446:BB2509" si="1830">VLOOKUP(G2446,спр_Индексации_ЭКР,4,FALSE)</f>
        <v>1</v>
      </c>
      <c r="BC2446" s="193">
        <f t="shared" ref="BC2446:BC2509" si="1831">VLOOKUP(G2446,спр_Индексации_ЭКР,5,FALSE)</f>
        <v>1</v>
      </c>
      <c r="BD2446" s="191">
        <f t="shared" si="1793"/>
        <v>0</v>
      </c>
      <c r="BE2446" s="191">
        <f t="shared" ref="BE2446:BE2509" si="1832">AZ2446*$BA2446</f>
        <v>0</v>
      </c>
      <c r="BF2446" s="210">
        <f t="shared" ref="BF2446:BF2509" si="1833">BD2446*BB2446</f>
        <v>0</v>
      </c>
      <c r="BG2446" s="211">
        <f t="shared" ref="BG2446:BG2509" si="1834">BF2446*BC2446</f>
        <v>0</v>
      </c>
      <c r="BH2446" s="289" t="str">
        <f>B2446</f>
        <v>875</v>
      </c>
      <c r="BI2446" s="289" t="str">
        <f>D2446</f>
        <v>0702</v>
      </c>
      <c r="BJ2446" s="284" t="s">
        <v>592</v>
      </c>
      <c r="BK2446" s="284" t="s">
        <v>586</v>
      </c>
      <c r="BL2446" s="233" t="str">
        <f t="shared" ref="BL2446:BL2509" si="1835">IF(LEFT(B2446,1)="9",LEFT(D2446,2),"")</f>
        <v/>
      </c>
    </row>
    <row r="2447" spans="1:64" ht="12" hidden="1" customHeight="1">
      <c r="A2447" s="333" t="s">
        <v>1461</v>
      </c>
      <c r="B2447" s="381" t="s">
        <v>327</v>
      </c>
      <c r="C2447" s="333" t="s">
        <v>798</v>
      </c>
      <c r="D2447" s="381" t="s">
        <v>317</v>
      </c>
      <c r="E2447" s="381" t="s">
        <v>1322</v>
      </c>
      <c r="F2447" s="381" t="s">
        <v>589</v>
      </c>
      <c r="G2447" s="381" t="s">
        <v>386</v>
      </c>
      <c r="H2447" s="100" t="s">
        <v>653</v>
      </c>
      <c r="I2447" s="381" t="s">
        <v>339</v>
      </c>
      <c r="J2447" s="382">
        <v>7397</v>
      </c>
      <c r="K2447" s="382">
        <v>0</v>
      </c>
      <c r="L2447" s="191" t="str">
        <f t="shared" si="1794"/>
        <v>875048000702011007409011221210</v>
      </c>
      <c r="M2447" s="192">
        <f t="array" ref="M2447">IF(COUNT(SEARCH(Удалить_Роспись_КВСР,$B2447)*SEARCH(Удалить_Роспись_ПБС,$C2447)*SEARCH(Удалить_Роспись_КФСР, $D2447)*SEARCH(Удалить_Роспись_КЦСР,$E2447)*SEARCH(Удалить_Роспись_КВР,$F2447)*SEARCH(Удалить_Роспись_ЭК,$H2447)*SEARCH(Удалить_Роспись_КР,$I2447))&gt;0,0,1)</f>
        <v>0</v>
      </c>
      <c r="N2447" s="192">
        <v>0</v>
      </c>
      <c r="O2447" s="192" t="str">
        <f t="shared" si="1795"/>
        <v/>
      </c>
      <c r="P2447" s="192" t="str">
        <f t="shared" si="1790"/>
        <v/>
      </c>
      <c r="Q2447" s="300" t="str">
        <f t="shared" si="1796"/>
        <v/>
      </c>
      <c r="R2447" s="300" t="str">
        <f t="shared" si="1797"/>
        <v/>
      </c>
      <c r="S2447" s="300" t="str">
        <f t="shared" si="1798"/>
        <v/>
      </c>
      <c r="T2447" s="192" t="str">
        <f t="shared" si="1799"/>
        <v/>
      </c>
      <c r="U2447" s="303" t="str">
        <f t="shared" si="1800"/>
        <v/>
      </c>
      <c r="V2447" s="300" t="str">
        <f t="shared" si="1801"/>
        <v/>
      </c>
      <c r="W2447" s="192" t="str">
        <f t="shared" si="1802"/>
        <v/>
      </c>
      <c r="X2447" s="303" t="str">
        <f t="shared" si="1803"/>
        <v/>
      </c>
      <c r="Y2447" s="300" t="str">
        <f t="shared" si="1804"/>
        <v/>
      </c>
      <c r="Z2447" s="300" t="str">
        <f t="shared" si="1805"/>
        <v/>
      </c>
      <c r="AA2447" s="303" t="str">
        <f t="shared" si="1806"/>
        <v/>
      </c>
      <c r="AB2447" s="300" t="str">
        <f t="shared" si="1807"/>
        <v/>
      </c>
      <c r="AC2447" s="300" t="str">
        <f t="shared" si="1808"/>
        <v/>
      </c>
      <c r="AD2447" s="300" t="str">
        <f t="shared" si="1809"/>
        <v/>
      </c>
      <c r="AE2447" s="192" t="str">
        <f t="shared" si="1810"/>
        <v/>
      </c>
      <c r="AF2447" s="192" t="str">
        <f t="shared" si="1811"/>
        <v/>
      </c>
      <c r="AG2447" s="192"/>
      <c r="AJ2447" s="300" t="str">
        <f t="shared" si="1812"/>
        <v/>
      </c>
      <c r="AK2447" s="300" t="str">
        <f t="shared" si="1813"/>
        <v/>
      </c>
      <c r="AL2447" s="300" t="str">
        <f t="shared" si="1814"/>
        <v/>
      </c>
      <c r="AM2447" s="300" t="str">
        <f t="shared" si="1815"/>
        <v/>
      </c>
      <c r="AN2447" s="300" t="str">
        <f t="shared" si="1816"/>
        <v/>
      </c>
      <c r="AO2447" s="300" t="str">
        <f t="shared" si="1817"/>
        <v/>
      </c>
      <c r="AP2447" s="300" t="str">
        <f t="shared" si="1818"/>
        <v/>
      </c>
      <c r="AQ2447" s="300" t="str">
        <f t="shared" si="1819"/>
        <v/>
      </c>
      <c r="AR2447" s="306" t="str">
        <f t="shared" si="1820"/>
        <v/>
      </c>
      <c r="AS2447" s="300" t="str">
        <f t="shared" si="1821"/>
        <v/>
      </c>
      <c r="AT2447" s="300" t="str">
        <f t="shared" si="1822"/>
        <v/>
      </c>
      <c r="AU2447" s="192" t="str">
        <f t="shared" si="1823"/>
        <v>рбс</v>
      </c>
      <c r="AV2447" s="192" t="str">
        <f t="shared" si="1824"/>
        <v>рбс87504800общпро</v>
      </c>
      <c r="AW2447" s="191">
        <f t="shared" si="1825"/>
        <v>0</v>
      </c>
      <c r="AX2447" s="191">
        <f t="shared" si="1826"/>
        <v>0</v>
      </c>
      <c r="AY2447" s="191">
        <f t="shared" si="1827"/>
        <v>0</v>
      </c>
      <c r="AZ2447" s="191">
        <f t="shared" si="1828"/>
        <v>0</v>
      </c>
      <c r="BA2447" s="193">
        <f t="shared" si="1829"/>
        <v>1</v>
      </c>
      <c r="BB2447" s="193">
        <f t="shared" si="1830"/>
        <v>1</v>
      </c>
      <c r="BC2447" s="193">
        <f t="shared" si="1831"/>
        <v>1</v>
      </c>
      <c r="BD2447" s="191">
        <f t="shared" si="1793"/>
        <v>0</v>
      </c>
      <c r="BE2447" s="191">
        <f t="shared" si="1832"/>
        <v>0</v>
      </c>
      <c r="BF2447" s="210">
        <f t="shared" si="1833"/>
        <v>0</v>
      </c>
      <c r="BG2447" s="211">
        <f t="shared" si="1834"/>
        <v>0</v>
      </c>
      <c r="BH2447" s="289" t="str">
        <f>B2447</f>
        <v>875</v>
      </c>
      <c r="BI2447" s="289" t="str">
        <f>D2447</f>
        <v>0702</v>
      </c>
      <c r="BJ2447" s="284" t="s">
        <v>592</v>
      </c>
      <c r="BK2447" s="284" t="s">
        <v>586</v>
      </c>
      <c r="BL2447" s="233" t="str">
        <f t="shared" si="1835"/>
        <v/>
      </c>
    </row>
    <row r="2448" spans="1:64" ht="12" hidden="1" customHeight="1">
      <c r="A2448" s="333" t="s">
        <v>1461</v>
      </c>
      <c r="B2448" s="381" t="s">
        <v>327</v>
      </c>
      <c r="C2448" s="333" t="s">
        <v>798</v>
      </c>
      <c r="D2448" s="381" t="s">
        <v>317</v>
      </c>
      <c r="E2448" s="381" t="s">
        <v>1322</v>
      </c>
      <c r="F2448" s="381" t="s">
        <v>902</v>
      </c>
      <c r="G2448" s="381" t="s">
        <v>387</v>
      </c>
      <c r="H2448" s="100" t="s">
        <v>653</v>
      </c>
      <c r="I2448" s="381" t="s">
        <v>339</v>
      </c>
      <c r="J2448" s="382">
        <v>633947.18999999994</v>
      </c>
      <c r="K2448" s="382">
        <v>360650.07</v>
      </c>
      <c r="L2448" s="191" t="str">
        <f t="shared" si="1794"/>
        <v>875048000702011007409011921310</v>
      </c>
      <c r="M2448" s="192">
        <f t="array" ref="M2448">IF(COUNT(SEARCH(Удалить_Роспись_КВСР,$B2448)*SEARCH(Удалить_Роспись_ПБС,$C2448)*SEARCH(Удалить_Роспись_КФСР, $D2448)*SEARCH(Удалить_Роспись_КЦСР,$E2448)*SEARCH(Удалить_Роспись_КВР,$F2448)*SEARCH(Удалить_Роспись_ЭК,$H2448)*SEARCH(Удалить_Роспись_КР,$I2448))&gt;0,0,1)</f>
        <v>0</v>
      </c>
      <c r="N2448" s="192">
        <v>0</v>
      </c>
      <c r="O2448" s="192" t="str">
        <f t="shared" si="1795"/>
        <v/>
      </c>
      <c r="P2448" s="192" t="str">
        <f t="shared" si="1790"/>
        <v/>
      </c>
      <c r="Q2448" s="300" t="str">
        <f t="shared" si="1796"/>
        <v/>
      </c>
      <c r="R2448" s="300" t="str">
        <f t="shared" si="1797"/>
        <v/>
      </c>
      <c r="S2448" s="300" t="str">
        <f t="shared" si="1798"/>
        <v/>
      </c>
      <c r="T2448" s="192" t="str">
        <f t="shared" si="1799"/>
        <v/>
      </c>
      <c r="U2448" s="303" t="str">
        <f t="shared" si="1800"/>
        <v/>
      </c>
      <c r="V2448" s="300" t="str">
        <f t="shared" si="1801"/>
        <v/>
      </c>
      <c r="W2448" s="192" t="str">
        <f t="shared" si="1802"/>
        <v/>
      </c>
      <c r="X2448" s="303" t="str">
        <f t="shared" si="1803"/>
        <v/>
      </c>
      <c r="Y2448" s="300" t="str">
        <f t="shared" si="1804"/>
        <v/>
      </c>
      <c r="Z2448" s="300" t="str">
        <f t="shared" si="1805"/>
        <v/>
      </c>
      <c r="AA2448" s="303" t="str">
        <f t="shared" si="1806"/>
        <v/>
      </c>
      <c r="AB2448" s="300" t="str">
        <f t="shared" si="1807"/>
        <v/>
      </c>
      <c r="AC2448" s="300" t="str">
        <f t="shared" si="1808"/>
        <v/>
      </c>
      <c r="AD2448" s="300" t="str">
        <f t="shared" si="1809"/>
        <v/>
      </c>
      <c r="AE2448" s="192" t="str">
        <f t="shared" si="1810"/>
        <v/>
      </c>
      <c r="AF2448" s="192" t="str">
        <f t="shared" si="1811"/>
        <v/>
      </c>
      <c r="AG2448" s="192"/>
      <c r="AJ2448" s="300" t="str">
        <f t="shared" si="1812"/>
        <v/>
      </c>
      <c r="AK2448" s="300" t="str">
        <f t="shared" si="1813"/>
        <v/>
      </c>
      <c r="AL2448" s="300" t="str">
        <f t="shared" si="1814"/>
        <v/>
      </c>
      <c r="AM2448" s="300" t="str">
        <f t="shared" si="1815"/>
        <v/>
      </c>
      <c r="AN2448" s="300" t="str">
        <f t="shared" si="1816"/>
        <v/>
      </c>
      <c r="AO2448" s="300" t="str">
        <f t="shared" si="1817"/>
        <v/>
      </c>
      <c r="AP2448" s="300" t="str">
        <f t="shared" si="1818"/>
        <v/>
      </c>
      <c r="AQ2448" s="300" t="str">
        <f t="shared" si="1819"/>
        <v/>
      </c>
      <c r="AR2448" s="306" t="str">
        <f t="shared" si="1820"/>
        <v/>
      </c>
      <c r="AS2448" s="300" t="str">
        <f t="shared" si="1821"/>
        <v/>
      </c>
      <c r="AT2448" s="300" t="str">
        <f t="shared" si="1822"/>
        <v/>
      </c>
      <c r="AU2448" s="192" t="str">
        <f t="shared" si="1823"/>
        <v>рбс</v>
      </c>
      <c r="AV2448" s="192" t="str">
        <f t="shared" si="1824"/>
        <v>рбс87504800общопл</v>
      </c>
      <c r="AW2448" s="191">
        <f t="shared" si="1825"/>
        <v>0</v>
      </c>
      <c r="AX2448" s="191">
        <f t="shared" si="1826"/>
        <v>0</v>
      </c>
      <c r="AY2448" s="191">
        <f t="shared" si="1827"/>
        <v>0</v>
      </c>
      <c r="AZ2448" s="191">
        <f t="shared" si="1828"/>
        <v>0</v>
      </c>
      <c r="BA2448" s="193">
        <f t="shared" si="1829"/>
        <v>1</v>
      </c>
      <c r="BB2448" s="193">
        <f t="shared" si="1830"/>
        <v>1</v>
      </c>
      <c r="BC2448" s="193">
        <f t="shared" si="1831"/>
        <v>1</v>
      </c>
      <c r="BD2448" s="191">
        <f t="shared" si="1793"/>
        <v>0</v>
      </c>
      <c r="BE2448" s="191">
        <f t="shared" si="1832"/>
        <v>0</v>
      </c>
      <c r="BF2448" s="210">
        <f t="shared" si="1833"/>
        <v>0</v>
      </c>
      <c r="BG2448" s="211">
        <f t="shared" si="1834"/>
        <v>0</v>
      </c>
      <c r="BH2448" s="289" t="str">
        <f>B2448</f>
        <v>875</v>
      </c>
      <c r="BI2448" s="289" t="str">
        <f>D2448</f>
        <v>0702</v>
      </c>
      <c r="BJ2448" s="284" t="s">
        <v>592</v>
      </c>
      <c r="BK2448" s="284" t="s">
        <v>586</v>
      </c>
      <c r="BL2448" s="233" t="str">
        <f t="shared" si="1835"/>
        <v/>
      </c>
    </row>
    <row r="2449" spans="1:64" ht="12" hidden="1" customHeight="1">
      <c r="A2449" s="333" t="s">
        <v>1461</v>
      </c>
      <c r="B2449" s="381" t="s">
        <v>327</v>
      </c>
      <c r="C2449" s="333" t="s">
        <v>798</v>
      </c>
      <c r="D2449" s="381" t="s">
        <v>317</v>
      </c>
      <c r="E2449" s="381" t="s">
        <v>1322</v>
      </c>
      <c r="F2449" s="381" t="s">
        <v>586</v>
      </c>
      <c r="G2449" s="381" t="s">
        <v>389</v>
      </c>
      <c r="H2449" s="100" t="s">
        <v>653</v>
      </c>
      <c r="I2449" s="381" t="s">
        <v>339</v>
      </c>
      <c r="J2449" s="382">
        <v>23643</v>
      </c>
      <c r="K2449" s="382">
        <v>23333</v>
      </c>
      <c r="L2449" s="191" t="str">
        <f t="shared" si="1794"/>
        <v>875048000702011007409024422610</v>
      </c>
      <c r="M2449" s="192">
        <f t="array" ref="M2449">IF(COUNT(SEARCH(Удалить_Роспись_КВСР,$B2449)*SEARCH(Удалить_Роспись_ПБС,$C2449)*SEARCH(Удалить_Роспись_КФСР, $D2449)*SEARCH(Удалить_Роспись_КЦСР,$E2449)*SEARCH(Удалить_Роспись_КВР,$F2449)*SEARCH(Удалить_Роспись_ЭК,$H2449)*SEARCH(Удалить_Роспись_КР,$I2449))&gt;0,0,1)</f>
        <v>0</v>
      </c>
      <c r="N2449" s="192">
        <v>0</v>
      </c>
      <c r="O2449" s="192" t="str">
        <f t="shared" si="1795"/>
        <v/>
      </c>
      <c r="P2449" s="192" t="str">
        <f t="shared" si="1790"/>
        <v/>
      </c>
      <c r="Q2449" s="300" t="str">
        <f t="shared" si="1796"/>
        <v/>
      </c>
      <c r="R2449" s="300" t="str">
        <f t="shared" si="1797"/>
        <v/>
      </c>
      <c r="S2449" s="300" t="str">
        <f t="shared" si="1798"/>
        <v/>
      </c>
      <c r="T2449" s="192" t="str">
        <f t="shared" si="1799"/>
        <v/>
      </c>
      <c r="U2449" s="303" t="str">
        <f t="shared" si="1800"/>
        <v/>
      </c>
      <c r="V2449" s="300" t="str">
        <f t="shared" si="1801"/>
        <v/>
      </c>
      <c r="W2449" s="192" t="str">
        <f t="shared" si="1802"/>
        <v/>
      </c>
      <c r="X2449" s="303" t="str">
        <f t="shared" si="1803"/>
        <v/>
      </c>
      <c r="Y2449" s="300" t="str">
        <f t="shared" si="1804"/>
        <v/>
      </c>
      <c r="Z2449" s="300" t="str">
        <f t="shared" si="1805"/>
        <v/>
      </c>
      <c r="AA2449" s="303" t="str">
        <f t="shared" si="1806"/>
        <v/>
      </c>
      <c r="AB2449" s="300" t="str">
        <f t="shared" si="1807"/>
        <v/>
      </c>
      <c r="AC2449" s="300" t="str">
        <f t="shared" si="1808"/>
        <v/>
      </c>
      <c r="AD2449" s="300" t="str">
        <f t="shared" si="1809"/>
        <v/>
      </c>
      <c r="AE2449" s="192" t="str">
        <f t="shared" si="1810"/>
        <v/>
      </c>
      <c r="AF2449" s="192" t="str">
        <f t="shared" si="1811"/>
        <v/>
      </c>
      <c r="AG2449" s="192"/>
      <c r="AJ2449" s="300" t="str">
        <f t="shared" si="1812"/>
        <v/>
      </c>
      <c r="AK2449" s="300" t="str">
        <f t="shared" si="1813"/>
        <v/>
      </c>
      <c r="AL2449" s="300" t="str">
        <f t="shared" si="1814"/>
        <v/>
      </c>
      <c r="AM2449" s="300" t="str">
        <f t="shared" si="1815"/>
        <v/>
      </c>
      <c r="AN2449" s="300" t="str">
        <f t="shared" si="1816"/>
        <v/>
      </c>
      <c r="AO2449" s="300" t="str">
        <f t="shared" si="1817"/>
        <v/>
      </c>
      <c r="AP2449" s="300" t="str">
        <f t="shared" si="1818"/>
        <v/>
      </c>
      <c r="AQ2449" s="300" t="str">
        <f t="shared" si="1819"/>
        <v/>
      </c>
      <c r="AR2449" s="306" t="str">
        <f t="shared" si="1820"/>
        <v/>
      </c>
      <c r="AS2449" s="300" t="str">
        <f t="shared" si="1821"/>
        <v/>
      </c>
      <c r="AT2449" s="300" t="str">
        <f t="shared" si="1822"/>
        <v/>
      </c>
      <c r="AU2449" s="192" t="str">
        <f t="shared" si="1823"/>
        <v>рбс</v>
      </c>
      <c r="AV2449" s="192" t="str">
        <f t="shared" si="1824"/>
        <v>рбс87504800общпро</v>
      </c>
      <c r="AW2449" s="191">
        <f t="shared" si="1825"/>
        <v>0</v>
      </c>
      <c r="AX2449" s="191">
        <f t="shared" si="1826"/>
        <v>0</v>
      </c>
      <c r="AY2449" s="191">
        <f t="shared" si="1827"/>
        <v>0</v>
      </c>
      <c r="AZ2449" s="191">
        <f t="shared" si="1828"/>
        <v>0</v>
      </c>
      <c r="BA2449" s="193">
        <f t="shared" si="1829"/>
        <v>1</v>
      </c>
      <c r="BB2449" s="193">
        <f t="shared" si="1830"/>
        <v>1</v>
      </c>
      <c r="BC2449" s="193">
        <f t="shared" si="1831"/>
        <v>1</v>
      </c>
      <c r="BD2449" s="191">
        <f t="shared" si="1793"/>
        <v>0</v>
      </c>
      <c r="BE2449" s="191">
        <f t="shared" si="1832"/>
        <v>0</v>
      </c>
      <c r="BF2449" s="210">
        <f t="shared" si="1833"/>
        <v>0</v>
      </c>
      <c r="BG2449" s="211">
        <f t="shared" si="1834"/>
        <v>0</v>
      </c>
      <c r="BH2449" s="289"/>
      <c r="BI2449" s="289"/>
      <c r="BJ2449" s="228"/>
      <c r="BK2449" s="228"/>
      <c r="BL2449" s="233" t="str">
        <f t="shared" si="1835"/>
        <v/>
      </c>
    </row>
    <row r="2450" spans="1:64" ht="12" hidden="1" customHeight="1">
      <c r="A2450" s="333" t="s">
        <v>1461</v>
      </c>
      <c r="B2450" s="381" t="s">
        <v>327</v>
      </c>
      <c r="C2450" s="333" t="s">
        <v>798</v>
      </c>
      <c r="D2450" s="381" t="s">
        <v>317</v>
      </c>
      <c r="E2450" s="381" t="s">
        <v>1323</v>
      </c>
      <c r="F2450" s="381" t="s">
        <v>608</v>
      </c>
      <c r="G2450" s="381" t="s">
        <v>385</v>
      </c>
      <c r="H2450" s="100" t="s">
        <v>653</v>
      </c>
      <c r="I2450" s="381" t="s">
        <v>339</v>
      </c>
      <c r="J2450" s="382">
        <v>7948245.8399999999</v>
      </c>
      <c r="K2450" s="382">
        <v>5597228.4199999999</v>
      </c>
      <c r="L2450" s="191" t="str">
        <f t="shared" si="1794"/>
        <v>875048000702011007564011121110</v>
      </c>
      <c r="M2450" s="192">
        <f t="array" ref="M2450">IF(COUNT(SEARCH(Удалить_Роспись_КВСР,$B2450)*SEARCH(Удалить_Роспись_ПБС,$C2450)*SEARCH(Удалить_Роспись_КФСР, $D2450)*SEARCH(Удалить_Роспись_КЦСР,$E2450)*SEARCH(Удалить_Роспись_КВР,$F2450)*SEARCH(Удалить_Роспись_ЭК,$H2450)*SEARCH(Удалить_Роспись_КР,$I2450))&gt;0,0,1)</f>
        <v>0</v>
      </c>
      <c r="N2450" s="192">
        <v>0</v>
      </c>
      <c r="O2450" s="192" t="str">
        <f t="shared" si="1795"/>
        <v/>
      </c>
      <c r="P2450" s="192" t="str">
        <f t="shared" si="1790"/>
        <v/>
      </c>
      <c r="Q2450" s="300" t="str">
        <f t="shared" si="1796"/>
        <v/>
      </c>
      <c r="R2450" s="300" t="str">
        <f t="shared" si="1797"/>
        <v/>
      </c>
      <c r="S2450" s="300" t="str">
        <f t="shared" si="1798"/>
        <v/>
      </c>
      <c r="T2450" s="192" t="str">
        <f t="shared" si="1799"/>
        <v/>
      </c>
      <c r="U2450" s="303" t="str">
        <f t="shared" si="1800"/>
        <v/>
      </c>
      <c r="V2450" s="300" t="str">
        <f t="shared" si="1801"/>
        <v/>
      </c>
      <c r="W2450" s="192" t="str">
        <f t="shared" si="1802"/>
        <v/>
      </c>
      <c r="X2450" s="303" t="str">
        <f t="shared" si="1803"/>
        <v/>
      </c>
      <c r="Y2450" s="300" t="str">
        <f t="shared" si="1804"/>
        <v/>
      </c>
      <c r="Z2450" s="300" t="str">
        <f t="shared" si="1805"/>
        <v/>
      </c>
      <c r="AA2450" s="303" t="str">
        <f t="shared" si="1806"/>
        <v/>
      </c>
      <c r="AB2450" s="300" t="str">
        <f t="shared" si="1807"/>
        <v/>
      </c>
      <c r="AC2450" s="300" t="str">
        <f t="shared" si="1808"/>
        <v/>
      </c>
      <c r="AD2450" s="300" t="str">
        <f t="shared" si="1809"/>
        <v/>
      </c>
      <c r="AE2450" s="192" t="str">
        <f t="shared" si="1810"/>
        <v/>
      </c>
      <c r="AF2450" s="192" t="str">
        <f t="shared" si="1811"/>
        <v/>
      </c>
      <c r="AG2450" s="192"/>
      <c r="AJ2450" s="300" t="str">
        <f t="shared" si="1812"/>
        <v/>
      </c>
      <c r="AK2450" s="300" t="str">
        <f t="shared" si="1813"/>
        <v/>
      </c>
      <c r="AL2450" s="300" t="str">
        <f t="shared" si="1814"/>
        <v/>
      </c>
      <c r="AM2450" s="300" t="str">
        <f t="shared" si="1815"/>
        <v/>
      </c>
      <c r="AN2450" s="300" t="str">
        <f t="shared" si="1816"/>
        <v/>
      </c>
      <c r="AO2450" s="300" t="str">
        <f t="shared" si="1817"/>
        <v/>
      </c>
      <c r="AP2450" s="300" t="str">
        <f t="shared" si="1818"/>
        <v/>
      </c>
      <c r="AQ2450" s="300" t="str">
        <f t="shared" si="1819"/>
        <v/>
      </c>
      <c r="AR2450" s="306" t="str">
        <f t="shared" si="1820"/>
        <v/>
      </c>
      <c r="AS2450" s="300" t="str">
        <f t="shared" si="1821"/>
        <v/>
      </c>
      <c r="AT2450" s="300" t="str">
        <f t="shared" si="1822"/>
        <v/>
      </c>
      <c r="AU2450" s="192" t="str">
        <f t="shared" si="1823"/>
        <v>рбс</v>
      </c>
      <c r="AV2450" s="192" t="str">
        <f t="shared" si="1824"/>
        <v>рбс87504800общопл</v>
      </c>
      <c r="AW2450" s="191">
        <f t="shared" si="1825"/>
        <v>0</v>
      </c>
      <c r="AX2450" s="191">
        <f t="shared" si="1826"/>
        <v>0</v>
      </c>
      <c r="AY2450" s="191">
        <f t="shared" si="1827"/>
        <v>0</v>
      </c>
      <c r="AZ2450" s="191">
        <f t="shared" si="1828"/>
        <v>0</v>
      </c>
      <c r="BA2450" s="193">
        <f t="shared" si="1829"/>
        <v>1</v>
      </c>
      <c r="BB2450" s="193">
        <f t="shared" si="1830"/>
        <v>1</v>
      </c>
      <c r="BC2450" s="193">
        <f t="shared" si="1831"/>
        <v>1</v>
      </c>
      <c r="BD2450" s="191">
        <f t="shared" si="1793"/>
        <v>0</v>
      </c>
      <c r="BE2450" s="191">
        <f t="shared" si="1832"/>
        <v>0</v>
      </c>
      <c r="BF2450" s="210">
        <f t="shared" si="1833"/>
        <v>0</v>
      </c>
      <c r="BG2450" s="211">
        <f t="shared" si="1834"/>
        <v>0</v>
      </c>
      <c r="BH2450" s="289" t="str">
        <f>B2450</f>
        <v>875</v>
      </c>
      <c r="BI2450" s="289" t="str">
        <f>D2450</f>
        <v>0702</v>
      </c>
      <c r="BJ2450" s="284" t="s">
        <v>592</v>
      </c>
      <c r="BK2450" s="284" t="s">
        <v>586</v>
      </c>
      <c r="BL2450" s="233" t="str">
        <f t="shared" si="1835"/>
        <v/>
      </c>
    </row>
    <row r="2451" spans="1:64" ht="12" hidden="1" customHeight="1">
      <c r="A2451" s="333" t="s">
        <v>1461</v>
      </c>
      <c r="B2451" s="381" t="s">
        <v>327</v>
      </c>
      <c r="C2451" s="333" t="s">
        <v>798</v>
      </c>
      <c r="D2451" s="381" t="s">
        <v>317</v>
      </c>
      <c r="E2451" s="381" t="s">
        <v>1323</v>
      </c>
      <c r="F2451" s="381" t="s">
        <v>589</v>
      </c>
      <c r="G2451" s="381" t="s">
        <v>386</v>
      </c>
      <c r="H2451" s="100" t="s">
        <v>653</v>
      </c>
      <c r="I2451" s="381" t="s">
        <v>339</v>
      </c>
      <c r="J2451" s="382">
        <v>49503</v>
      </c>
      <c r="K2451" s="382">
        <v>12600</v>
      </c>
      <c r="L2451" s="191" t="str">
        <f t="shared" si="1794"/>
        <v>875048000702011007564011221210</v>
      </c>
      <c r="M2451" s="192">
        <f t="array" ref="M2451">IF(COUNT(SEARCH(Удалить_Роспись_КВСР,$B2451)*SEARCH(Удалить_Роспись_ПБС,$C2451)*SEARCH(Удалить_Роспись_КФСР, $D2451)*SEARCH(Удалить_Роспись_КЦСР,$E2451)*SEARCH(Удалить_Роспись_КВР,$F2451)*SEARCH(Удалить_Роспись_ЭК,$H2451)*SEARCH(Удалить_Роспись_КР,$I2451))&gt;0,0,1)</f>
        <v>0</v>
      </c>
      <c r="N2451" s="192">
        <v>0</v>
      </c>
      <c r="O2451" s="192" t="str">
        <f t="shared" si="1795"/>
        <v/>
      </c>
      <c r="P2451" s="192" t="str">
        <f t="shared" si="1790"/>
        <v/>
      </c>
      <c r="Q2451" s="300" t="str">
        <f t="shared" si="1796"/>
        <v/>
      </c>
      <c r="R2451" s="300" t="str">
        <f t="shared" si="1797"/>
        <v/>
      </c>
      <c r="S2451" s="300" t="str">
        <f t="shared" si="1798"/>
        <v/>
      </c>
      <c r="T2451" s="192" t="str">
        <f t="shared" si="1799"/>
        <v/>
      </c>
      <c r="U2451" s="303" t="str">
        <f t="shared" si="1800"/>
        <v/>
      </c>
      <c r="V2451" s="300" t="str">
        <f t="shared" si="1801"/>
        <v/>
      </c>
      <c r="W2451" s="192" t="str">
        <f t="shared" si="1802"/>
        <v/>
      </c>
      <c r="X2451" s="303" t="str">
        <f t="shared" si="1803"/>
        <v/>
      </c>
      <c r="Y2451" s="300" t="str">
        <f t="shared" si="1804"/>
        <v/>
      </c>
      <c r="Z2451" s="300" t="str">
        <f t="shared" si="1805"/>
        <v/>
      </c>
      <c r="AA2451" s="303" t="str">
        <f t="shared" si="1806"/>
        <v/>
      </c>
      <c r="AB2451" s="300" t="str">
        <f t="shared" si="1807"/>
        <v/>
      </c>
      <c r="AC2451" s="300" t="str">
        <f t="shared" si="1808"/>
        <v/>
      </c>
      <c r="AD2451" s="300" t="str">
        <f t="shared" si="1809"/>
        <v/>
      </c>
      <c r="AE2451" s="192" t="str">
        <f t="shared" si="1810"/>
        <v/>
      </c>
      <c r="AF2451" s="192" t="str">
        <f t="shared" si="1811"/>
        <v/>
      </c>
      <c r="AG2451" s="192"/>
      <c r="AJ2451" s="300" t="str">
        <f t="shared" si="1812"/>
        <v/>
      </c>
      <c r="AK2451" s="300" t="str">
        <f t="shared" si="1813"/>
        <v/>
      </c>
      <c r="AL2451" s="300" t="str">
        <f t="shared" si="1814"/>
        <v/>
      </c>
      <c r="AM2451" s="300" t="str">
        <f t="shared" si="1815"/>
        <v/>
      </c>
      <c r="AN2451" s="300" t="str">
        <f t="shared" si="1816"/>
        <v/>
      </c>
      <c r="AO2451" s="300" t="str">
        <f t="shared" si="1817"/>
        <v/>
      </c>
      <c r="AP2451" s="300" t="str">
        <f t="shared" si="1818"/>
        <v/>
      </c>
      <c r="AQ2451" s="300" t="str">
        <f t="shared" si="1819"/>
        <v/>
      </c>
      <c r="AR2451" s="306" t="str">
        <f t="shared" si="1820"/>
        <v/>
      </c>
      <c r="AS2451" s="300" t="str">
        <f t="shared" si="1821"/>
        <v/>
      </c>
      <c r="AT2451" s="300" t="str">
        <f t="shared" si="1822"/>
        <v/>
      </c>
      <c r="AU2451" s="192" t="str">
        <f t="shared" si="1823"/>
        <v>рбс</v>
      </c>
      <c r="AV2451" s="192" t="str">
        <f t="shared" si="1824"/>
        <v>рбс87504800общпро</v>
      </c>
      <c r="AW2451" s="191">
        <f t="shared" si="1825"/>
        <v>0</v>
      </c>
      <c r="AX2451" s="191">
        <f t="shared" si="1826"/>
        <v>0</v>
      </c>
      <c r="AY2451" s="191">
        <f t="shared" si="1827"/>
        <v>0</v>
      </c>
      <c r="AZ2451" s="191">
        <f t="shared" si="1828"/>
        <v>0</v>
      </c>
      <c r="BA2451" s="193">
        <f t="shared" si="1829"/>
        <v>1</v>
      </c>
      <c r="BB2451" s="193">
        <f t="shared" si="1830"/>
        <v>1</v>
      </c>
      <c r="BC2451" s="193">
        <f t="shared" si="1831"/>
        <v>1</v>
      </c>
      <c r="BD2451" s="191">
        <f t="shared" si="1793"/>
        <v>0</v>
      </c>
      <c r="BE2451" s="191">
        <f t="shared" si="1832"/>
        <v>0</v>
      </c>
      <c r="BF2451" s="210">
        <f t="shared" si="1833"/>
        <v>0</v>
      </c>
      <c r="BG2451" s="211">
        <f t="shared" si="1834"/>
        <v>0</v>
      </c>
      <c r="BH2451" s="289" t="str">
        <f>B2451</f>
        <v>875</v>
      </c>
      <c r="BI2451" s="289" t="str">
        <f>D2451</f>
        <v>0702</v>
      </c>
      <c r="BJ2451" s="284" t="s">
        <v>592</v>
      </c>
      <c r="BK2451" s="284" t="s">
        <v>586</v>
      </c>
      <c r="BL2451" s="233" t="str">
        <f t="shared" si="1835"/>
        <v/>
      </c>
    </row>
    <row r="2452" spans="1:64" ht="12" hidden="1" customHeight="1">
      <c r="A2452" s="333" t="s">
        <v>1461</v>
      </c>
      <c r="B2452" s="381" t="s">
        <v>327</v>
      </c>
      <c r="C2452" s="333" t="s">
        <v>798</v>
      </c>
      <c r="D2452" s="381" t="s">
        <v>317</v>
      </c>
      <c r="E2452" s="381" t="s">
        <v>1323</v>
      </c>
      <c r="F2452" s="381" t="s">
        <v>902</v>
      </c>
      <c r="G2452" s="381" t="s">
        <v>387</v>
      </c>
      <c r="H2452" s="100" t="s">
        <v>653</v>
      </c>
      <c r="I2452" s="381" t="s">
        <v>339</v>
      </c>
      <c r="J2452" s="382">
        <v>2394570.2400000002</v>
      </c>
      <c r="K2452" s="382">
        <v>1624880.5</v>
      </c>
      <c r="L2452" s="191" t="str">
        <f t="shared" si="1794"/>
        <v>875048000702011007564011921310</v>
      </c>
      <c r="M2452" s="192">
        <f t="array" ref="M2452">IF(COUNT(SEARCH(Удалить_Роспись_КВСР,$B2452)*SEARCH(Удалить_Роспись_ПБС,$C2452)*SEARCH(Удалить_Роспись_КФСР, $D2452)*SEARCH(Удалить_Роспись_КЦСР,$E2452)*SEARCH(Удалить_Роспись_КВР,$F2452)*SEARCH(Удалить_Роспись_ЭК,$H2452)*SEARCH(Удалить_Роспись_КР,$I2452))&gt;0,0,1)</f>
        <v>0</v>
      </c>
      <c r="N2452" s="192">
        <v>0</v>
      </c>
      <c r="O2452" s="192" t="str">
        <f t="shared" si="1795"/>
        <v/>
      </c>
      <c r="P2452" s="192" t="str">
        <f t="shared" ref="P2452:P2515" si="1836">IF($E2452="092Л000","воз","")</f>
        <v/>
      </c>
      <c r="Q2452" s="300" t="str">
        <f t="shared" si="1796"/>
        <v/>
      </c>
      <c r="R2452" s="300" t="str">
        <f t="shared" si="1797"/>
        <v/>
      </c>
      <c r="S2452" s="300" t="str">
        <f t="shared" si="1798"/>
        <v/>
      </c>
      <c r="T2452" s="192" t="str">
        <f t="shared" si="1799"/>
        <v/>
      </c>
      <c r="U2452" s="303" t="str">
        <f t="shared" si="1800"/>
        <v/>
      </c>
      <c r="V2452" s="300" t="str">
        <f t="shared" si="1801"/>
        <v/>
      </c>
      <c r="W2452" s="192" t="str">
        <f t="shared" si="1802"/>
        <v/>
      </c>
      <c r="X2452" s="303" t="str">
        <f t="shared" si="1803"/>
        <v/>
      </c>
      <c r="Y2452" s="300" t="str">
        <f t="shared" si="1804"/>
        <v/>
      </c>
      <c r="Z2452" s="300" t="str">
        <f t="shared" si="1805"/>
        <v/>
      </c>
      <c r="AA2452" s="303" t="str">
        <f t="shared" si="1806"/>
        <v/>
      </c>
      <c r="AB2452" s="300" t="str">
        <f t="shared" si="1807"/>
        <v/>
      </c>
      <c r="AC2452" s="300" t="str">
        <f t="shared" si="1808"/>
        <v/>
      </c>
      <c r="AD2452" s="300" t="str">
        <f t="shared" si="1809"/>
        <v/>
      </c>
      <c r="AE2452" s="192" t="str">
        <f t="shared" si="1810"/>
        <v/>
      </c>
      <c r="AF2452" s="192" t="str">
        <f t="shared" si="1811"/>
        <v/>
      </c>
      <c r="AG2452" s="192"/>
      <c r="AJ2452" s="300" t="str">
        <f t="shared" si="1812"/>
        <v/>
      </c>
      <c r="AK2452" s="300" t="str">
        <f t="shared" si="1813"/>
        <v/>
      </c>
      <c r="AL2452" s="300" t="str">
        <f t="shared" si="1814"/>
        <v/>
      </c>
      <c r="AM2452" s="300" t="str">
        <f t="shared" si="1815"/>
        <v/>
      </c>
      <c r="AN2452" s="300" t="str">
        <f t="shared" si="1816"/>
        <v/>
      </c>
      <c r="AO2452" s="300" t="str">
        <f t="shared" si="1817"/>
        <v/>
      </c>
      <c r="AP2452" s="300" t="str">
        <f t="shared" si="1818"/>
        <v/>
      </c>
      <c r="AQ2452" s="300" t="str">
        <f t="shared" si="1819"/>
        <v/>
      </c>
      <c r="AR2452" s="306" t="str">
        <f t="shared" si="1820"/>
        <v/>
      </c>
      <c r="AS2452" s="300" t="str">
        <f t="shared" si="1821"/>
        <v/>
      </c>
      <c r="AT2452" s="300" t="str">
        <f t="shared" si="1822"/>
        <v/>
      </c>
      <c r="AU2452" s="192" t="str">
        <f t="shared" si="1823"/>
        <v>рбс</v>
      </c>
      <c r="AV2452" s="192" t="str">
        <f t="shared" si="1824"/>
        <v>рбс87504800общопл</v>
      </c>
      <c r="AW2452" s="191">
        <f t="shared" si="1825"/>
        <v>0</v>
      </c>
      <c r="AX2452" s="191">
        <f t="shared" si="1826"/>
        <v>0</v>
      </c>
      <c r="AY2452" s="191">
        <f t="shared" si="1827"/>
        <v>0</v>
      </c>
      <c r="AZ2452" s="191">
        <f t="shared" si="1828"/>
        <v>0</v>
      </c>
      <c r="BA2452" s="193">
        <f t="shared" si="1829"/>
        <v>1</v>
      </c>
      <c r="BB2452" s="193">
        <f t="shared" si="1830"/>
        <v>1</v>
      </c>
      <c r="BC2452" s="193">
        <f t="shared" si="1831"/>
        <v>1</v>
      </c>
      <c r="BD2452" s="191">
        <f t="shared" si="1793"/>
        <v>0</v>
      </c>
      <c r="BE2452" s="191">
        <f t="shared" si="1832"/>
        <v>0</v>
      </c>
      <c r="BF2452" s="210">
        <f t="shared" si="1833"/>
        <v>0</v>
      </c>
      <c r="BG2452" s="211">
        <f t="shared" si="1834"/>
        <v>0</v>
      </c>
      <c r="BH2452" s="289" t="str">
        <f>B2452</f>
        <v>875</v>
      </c>
      <c r="BI2452" s="289" t="str">
        <f>D2452</f>
        <v>0702</v>
      </c>
      <c r="BJ2452" s="284" t="s">
        <v>592</v>
      </c>
      <c r="BK2452" s="284" t="s">
        <v>586</v>
      </c>
      <c r="BL2452" s="233" t="str">
        <f t="shared" si="1835"/>
        <v/>
      </c>
    </row>
    <row r="2453" spans="1:64" ht="12" hidden="1" customHeight="1">
      <c r="A2453" s="333" t="s">
        <v>1461</v>
      </c>
      <c r="B2453" s="381" t="s">
        <v>327</v>
      </c>
      <c r="C2453" s="333" t="s">
        <v>798</v>
      </c>
      <c r="D2453" s="381" t="s">
        <v>317</v>
      </c>
      <c r="E2453" s="381" t="s">
        <v>1323</v>
      </c>
      <c r="F2453" s="381" t="s">
        <v>586</v>
      </c>
      <c r="G2453" s="381" t="s">
        <v>391</v>
      </c>
      <c r="H2453" s="100" t="s">
        <v>653</v>
      </c>
      <c r="I2453" s="381" t="s">
        <v>339</v>
      </c>
      <c r="J2453" s="382">
        <v>30000</v>
      </c>
      <c r="K2453" s="382">
        <v>10263.27</v>
      </c>
      <c r="L2453" s="191" t="str">
        <f t="shared" si="1794"/>
        <v>875048000702011007564024422110</v>
      </c>
      <c r="M2453" s="192">
        <f t="array" ref="M2453">IF(COUNT(SEARCH(Удалить_Роспись_КВСР,$B2453)*SEARCH(Удалить_Роспись_ПБС,$C2453)*SEARCH(Удалить_Роспись_КФСР, $D2453)*SEARCH(Удалить_Роспись_КЦСР,$E2453)*SEARCH(Удалить_Роспись_КВР,$F2453)*SEARCH(Удалить_Роспись_ЭК,$H2453)*SEARCH(Удалить_Роспись_КР,$I2453))&gt;0,0,1)</f>
        <v>0</v>
      </c>
      <c r="N2453" s="192">
        <v>0</v>
      </c>
      <c r="O2453" s="192" t="str">
        <f t="shared" si="1795"/>
        <v/>
      </c>
      <c r="P2453" s="192" t="str">
        <f t="shared" si="1836"/>
        <v/>
      </c>
      <c r="Q2453" s="300" t="str">
        <f t="shared" si="1796"/>
        <v/>
      </c>
      <c r="R2453" s="300" t="str">
        <f t="shared" si="1797"/>
        <v/>
      </c>
      <c r="S2453" s="300" t="str">
        <f t="shared" si="1798"/>
        <v/>
      </c>
      <c r="T2453" s="192" t="str">
        <f t="shared" si="1799"/>
        <v/>
      </c>
      <c r="U2453" s="303" t="str">
        <f t="shared" si="1800"/>
        <v/>
      </c>
      <c r="V2453" s="300" t="str">
        <f t="shared" si="1801"/>
        <v/>
      </c>
      <c r="W2453" s="192" t="str">
        <f t="shared" si="1802"/>
        <v/>
      </c>
      <c r="X2453" s="303" t="str">
        <f t="shared" si="1803"/>
        <v/>
      </c>
      <c r="Y2453" s="300" t="str">
        <f t="shared" si="1804"/>
        <v/>
      </c>
      <c r="Z2453" s="300" t="str">
        <f t="shared" si="1805"/>
        <v/>
      </c>
      <c r="AA2453" s="303" t="str">
        <f t="shared" si="1806"/>
        <v/>
      </c>
      <c r="AB2453" s="300" t="str">
        <f t="shared" si="1807"/>
        <v/>
      </c>
      <c r="AC2453" s="300" t="str">
        <f t="shared" si="1808"/>
        <v/>
      </c>
      <c r="AD2453" s="300" t="str">
        <f t="shared" si="1809"/>
        <v/>
      </c>
      <c r="AE2453" s="192" t="str">
        <f t="shared" si="1810"/>
        <v/>
      </c>
      <c r="AF2453" s="192" t="str">
        <f t="shared" si="1811"/>
        <v/>
      </c>
      <c r="AG2453" s="192"/>
      <c r="AJ2453" s="300" t="str">
        <f t="shared" si="1812"/>
        <v/>
      </c>
      <c r="AK2453" s="300" t="str">
        <f t="shared" si="1813"/>
        <v/>
      </c>
      <c r="AL2453" s="300" t="str">
        <f t="shared" si="1814"/>
        <v/>
      </c>
      <c r="AM2453" s="300" t="str">
        <f t="shared" si="1815"/>
        <v/>
      </c>
      <c r="AN2453" s="300" t="str">
        <f t="shared" si="1816"/>
        <v/>
      </c>
      <c r="AO2453" s="300" t="str">
        <f t="shared" si="1817"/>
        <v/>
      </c>
      <c r="AP2453" s="300" t="str">
        <f t="shared" si="1818"/>
        <v/>
      </c>
      <c r="AQ2453" s="300" t="str">
        <f t="shared" si="1819"/>
        <v/>
      </c>
      <c r="AR2453" s="306" t="str">
        <f t="shared" si="1820"/>
        <v/>
      </c>
      <c r="AS2453" s="300" t="str">
        <f t="shared" si="1821"/>
        <v/>
      </c>
      <c r="AT2453" s="300" t="str">
        <f t="shared" si="1822"/>
        <v/>
      </c>
      <c r="AU2453" s="192" t="str">
        <f t="shared" si="1823"/>
        <v>рбс</v>
      </c>
      <c r="AV2453" s="192" t="str">
        <f t="shared" si="1824"/>
        <v>рбс87504800общпро</v>
      </c>
      <c r="AW2453" s="191">
        <f t="shared" si="1825"/>
        <v>0</v>
      </c>
      <c r="AX2453" s="191">
        <f t="shared" si="1826"/>
        <v>0</v>
      </c>
      <c r="AY2453" s="191">
        <f t="shared" si="1827"/>
        <v>0</v>
      </c>
      <c r="AZ2453" s="191">
        <f t="shared" si="1828"/>
        <v>0</v>
      </c>
      <c r="BA2453" s="193">
        <f t="shared" si="1829"/>
        <v>1</v>
      </c>
      <c r="BB2453" s="193">
        <f t="shared" si="1830"/>
        <v>1</v>
      </c>
      <c r="BC2453" s="193">
        <f t="shared" si="1831"/>
        <v>1</v>
      </c>
      <c r="BD2453" s="191">
        <f t="shared" si="1793"/>
        <v>0</v>
      </c>
      <c r="BE2453" s="191">
        <f t="shared" si="1832"/>
        <v>0</v>
      </c>
      <c r="BF2453" s="210">
        <f t="shared" si="1833"/>
        <v>0</v>
      </c>
      <c r="BG2453" s="211">
        <f t="shared" si="1834"/>
        <v>0</v>
      </c>
      <c r="BH2453" s="289" t="str">
        <f>B2453</f>
        <v>875</v>
      </c>
      <c r="BI2453" s="289" t="str">
        <f>D2453</f>
        <v>0702</v>
      </c>
      <c r="BJ2453" s="284" t="s">
        <v>592</v>
      </c>
      <c r="BK2453" s="284" t="s">
        <v>586</v>
      </c>
      <c r="BL2453" s="233" t="str">
        <f t="shared" si="1835"/>
        <v/>
      </c>
    </row>
    <row r="2454" spans="1:64" ht="12" hidden="1" customHeight="1">
      <c r="A2454" s="333" t="s">
        <v>1461</v>
      </c>
      <c r="B2454" s="381" t="s">
        <v>327</v>
      </c>
      <c r="C2454" s="333" t="s">
        <v>798</v>
      </c>
      <c r="D2454" s="381" t="s">
        <v>317</v>
      </c>
      <c r="E2454" s="381" t="s">
        <v>1323</v>
      </c>
      <c r="F2454" s="381" t="s">
        <v>586</v>
      </c>
      <c r="G2454" s="381" t="s">
        <v>394</v>
      </c>
      <c r="H2454" s="100" t="s">
        <v>653</v>
      </c>
      <c r="I2454" s="381" t="s">
        <v>339</v>
      </c>
      <c r="J2454" s="382">
        <v>20000</v>
      </c>
      <c r="K2454" s="382">
        <v>20000</v>
      </c>
      <c r="L2454" s="191" t="str">
        <f t="shared" si="1794"/>
        <v>875048000702011007564024422510</v>
      </c>
      <c r="M2454" s="192">
        <f t="array" ref="M2454">IF(COUNT(SEARCH(Удалить_Роспись_КВСР,$B2454)*SEARCH(Удалить_Роспись_ПБС,$C2454)*SEARCH(Удалить_Роспись_КФСР, $D2454)*SEARCH(Удалить_Роспись_КЦСР,$E2454)*SEARCH(Удалить_Роспись_КВР,$F2454)*SEARCH(Удалить_Роспись_ЭК,$H2454)*SEARCH(Удалить_Роспись_КР,$I2454))&gt;0,0,1)</f>
        <v>0</v>
      </c>
      <c r="N2454" s="192">
        <v>0</v>
      </c>
      <c r="O2454" s="192" t="str">
        <f t="shared" si="1795"/>
        <v/>
      </c>
      <c r="P2454" s="192" t="str">
        <f t="shared" si="1836"/>
        <v/>
      </c>
      <c r="Q2454" s="300" t="str">
        <f t="shared" si="1796"/>
        <v/>
      </c>
      <c r="R2454" s="300" t="str">
        <f t="shared" si="1797"/>
        <v/>
      </c>
      <c r="S2454" s="300" t="str">
        <f t="shared" si="1798"/>
        <v/>
      </c>
      <c r="T2454" s="192" t="str">
        <f t="shared" si="1799"/>
        <v/>
      </c>
      <c r="U2454" s="303" t="str">
        <f t="shared" si="1800"/>
        <v/>
      </c>
      <c r="V2454" s="300" t="str">
        <f t="shared" si="1801"/>
        <v/>
      </c>
      <c r="W2454" s="192" t="str">
        <f t="shared" si="1802"/>
        <v/>
      </c>
      <c r="X2454" s="303" t="str">
        <f t="shared" si="1803"/>
        <v/>
      </c>
      <c r="Y2454" s="300" t="str">
        <f t="shared" si="1804"/>
        <v/>
      </c>
      <c r="Z2454" s="300" t="str">
        <f t="shared" si="1805"/>
        <v/>
      </c>
      <c r="AA2454" s="303" t="str">
        <f t="shared" si="1806"/>
        <v/>
      </c>
      <c r="AB2454" s="300" t="str">
        <f t="shared" si="1807"/>
        <v/>
      </c>
      <c r="AC2454" s="300" t="str">
        <f t="shared" si="1808"/>
        <v/>
      </c>
      <c r="AD2454" s="300" t="str">
        <f t="shared" si="1809"/>
        <v/>
      </c>
      <c r="AE2454" s="192" t="str">
        <f t="shared" si="1810"/>
        <v/>
      </c>
      <c r="AF2454" s="192" t="str">
        <f t="shared" si="1811"/>
        <v/>
      </c>
      <c r="AG2454" s="192"/>
      <c r="AJ2454" s="300" t="str">
        <f t="shared" si="1812"/>
        <v/>
      </c>
      <c r="AK2454" s="300" t="str">
        <f t="shared" si="1813"/>
        <v/>
      </c>
      <c r="AL2454" s="300" t="str">
        <f t="shared" si="1814"/>
        <v/>
      </c>
      <c r="AM2454" s="300" t="str">
        <f t="shared" si="1815"/>
        <v/>
      </c>
      <c r="AN2454" s="300" t="str">
        <f t="shared" si="1816"/>
        <v/>
      </c>
      <c r="AO2454" s="300" t="str">
        <f t="shared" si="1817"/>
        <v/>
      </c>
      <c r="AP2454" s="300" t="str">
        <f t="shared" si="1818"/>
        <v/>
      </c>
      <c r="AQ2454" s="300" t="str">
        <f t="shared" si="1819"/>
        <v/>
      </c>
      <c r="AR2454" s="306" t="str">
        <f t="shared" si="1820"/>
        <v/>
      </c>
      <c r="AS2454" s="300" t="str">
        <f t="shared" si="1821"/>
        <v/>
      </c>
      <c r="AT2454" s="300" t="str">
        <f t="shared" si="1822"/>
        <v/>
      </c>
      <c r="AU2454" s="192" t="str">
        <f t="shared" si="1823"/>
        <v>рбс</v>
      </c>
      <c r="AV2454" s="192" t="str">
        <f t="shared" si="1824"/>
        <v>рбс87504800общпро</v>
      </c>
      <c r="AW2454" s="191">
        <f t="shared" si="1825"/>
        <v>0</v>
      </c>
      <c r="AX2454" s="191">
        <f t="shared" si="1826"/>
        <v>0</v>
      </c>
      <c r="AY2454" s="191">
        <f t="shared" si="1827"/>
        <v>0</v>
      </c>
      <c r="AZ2454" s="191">
        <f t="shared" si="1828"/>
        <v>0</v>
      </c>
      <c r="BA2454" s="193">
        <f t="shared" si="1829"/>
        <v>1</v>
      </c>
      <c r="BB2454" s="193">
        <f t="shared" si="1830"/>
        <v>1</v>
      </c>
      <c r="BC2454" s="193">
        <f t="shared" si="1831"/>
        <v>1</v>
      </c>
      <c r="BD2454" s="191">
        <f t="shared" si="1793"/>
        <v>0</v>
      </c>
      <c r="BE2454" s="191">
        <f t="shared" si="1832"/>
        <v>0</v>
      </c>
      <c r="BF2454" s="210">
        <f t="shared" si="1833"/>
        <v>0</v>
      </c>
      <c r="BG2454" s="211">
        <f t="shared" si="1834"/>
        <v>0</v>
      </c>
      <c r="BH2454" s="289" t="str">
        <f>B2454</f>
        <v>875</v>
      </c>
      <c r="BI2454" s="289" t="str">
        <f>D2454</f>
        <v>0702</v>
      </c>
      <c r="BJ2454" s="284" t="s">
        <v>592</v>
      </c>
      <c r="BK2454" s="284" t="s">
        <v>586</v>
      </c>
      <c r="BL2454" s="233" t="str">
        <f t="shared" si="1835"/>
        <v/>
      </c>
    </row>
    <row r="2455" spans="1:64" ht="12" hidden="1" customHeight="1">
      <c r="A2455" s="333" t="s">
        <v>1461</v>
      </c>
      <c r="B2455" s="381" t="s">
        <v>327</v>
      </c>
      <c r="C2455" s="333" t="s">
        <v>798</v>
      </c>
      <c r="D2455" s="381" t="s">
        <v>317</v>
      </c>
      <c r="E2455" s="381" t="s">
        <v>1323</v>
      </c>
      <c r="F2455" s="381" t="s">
        <v>586</v>
      </c>
      <c r="G2455" s="381" t="s">
        <v>389</v>
      </c>
      <c r="H2455" s="100" t="s">
        <v>653</v>
      </c>
      <c r="I2455" s="381" t="s">
        <v>339</v>
      </c>
      <c r="J2455" s="382">
        <v>97601</v>
      </c>
      <c r="K2455" s="382">
        <v>52072.51</v>
      </c>
      <c r="L2455" s="191" t="str">
        <f t="shared" si="1794"/>
        <v>875048000702011007564024422610</v>
      </c>
      <c r="M2455" s="192">
        <f t="array" ref="M2455">IF(COUNT(SEARCH(Удалить_Роспись_КВСР,$B2455)*SEARCH(Удалить_Роспись_ПБС,$C2455)*SEARCH(Удалить_Роспись_КФСР, $D2455)*SEARCH(Удалить_Роспись_КЦСР,$E2455)*SEARCH(Удалить_Роспись_КВР,$F2455)*SEARCH(Удалить_Роспись_ЭК,$H2455)*SEARCH(Удалить_Роспись_КР,$I2455))&gt;0,0,1)</f>
        <v>0</v>
      </c>
      <c r="N2455" s="192">
        <v>0</v>
      </c>
      <c r="O2455" s="192" t="str">
        <f t="shared" si="1795"/>
        <v/>
      </c>
      <c r="P2455" s="192" t="str">
        <f t="shared" si="1836"/>
        <v/>
      </c>
      <c r="Q2455" s="300" t="str">
        <f t="shared" si="1796"/>
        <v/>
      </c>
      <c r="R2455" s="300" t="str">
        <f t="shared" si="1797"/>
        <v/>
      </c>
      <c r="S2455" s="300" t="str">
        <f t="shared" si="1798"/>
        <v/>
      </c>
      <c r="T2455" s="192" t="str">
        <f t="shared" si="1799"/>
        <v/>
      </c>
      <c r="U2455" s="303" t="str">
        <f t="shared" si="1800"/>
        <v/>
      </c>
      <c r="V2455" s="300" t="str">
        <f t="shared" si="1801"/>
        <v/>
      </c>
      <c r="W2455" s="192" t="str">
        <f t="shared" si="1802"/>
        <v/>
      </c>
      <c r="X2455" s="303" t="str">
        <f t="shared" si="1803"/>
        <v/>
      </c>
      <c r="Y2455" s="300" t="str">
        <f t="shared" si="1804"/>
        <v/>
      </c>
      <c r="Z2455" s="300" t="str">
        <f t="shared" si="1805"/>
        <v/>
      </c>
      <c r="AA2455" s="303" t="str">
        <f t="shared" si="1806"/>
        <v/>
      </c>
      <c r="AB2455" s="300" t="str">
        <f t="shared" si="1807"/>
        <v/>
      </c>
      <c r="AC2455" s="300" t="str">
        <f t="shared" si="1808"/>
        <v/>
      </c>
      <c r="AD2455" s="300" t="str">
        <f t="shared" si="1809"/>
        <v/>
      </c>
      <c r="AE2455" s="192" t="str">
        <f t="shared" si="1810"/>
        <v/>
      </c>
      <c r="AF2455" s="192" t="str">
        <f t="shared" si="1811"/>
        <v/>
      </c>
      <c r="AG2455" s="192"/>
      <c r="AJ2455" s="300" t="str">
        <f t="shared" si="1812"/>
        <v/>
      </c>
      <c r="AK2455" s="300" t="str">
        <f t="shared" si="1813"/>
        <v/>
      </c>
      <c r="AL2455" s="300" t="str">
        <f t="shared" si="1814"/>
        <v/>
      </c>
      <c r="AM2455" s="300" t="str">
        <f t="shared" si="1815"/>
        <v/>
      </c>
      <c r="AN2455" s="300" t="str">
        <f t="shared" si="1816"/>
        <v/>
      </c>
      <c r="AO2455" s="300" t="str">
        <f t="shared" si="1817"/>
        <v/>
      </c>
      <c r="AP2455" s="300" t="str">
        <f t="shared" si="1818"/>
        <v/>
      </c>
      <c r="AQ2455" s="300" t="str">
        <f t="shared" si="1819"/>
        <v/>
      </c>
      <c r="AR2455" s="306" t="str">
        <f t="shared" si="1820"/>
        <v/>
      </c>
      <c r="AS2455" s="300" t="str">
        <f t="shared" si="1821"/>
        <v/>
      </c>
      <c r="AT2455" s="300" t="str">
        <f t="shared" si="1822"/>
        <v/>
      </c>
      <c r="AU2455" s="192" t="str">
        <f t="shared" si="1823"/>
        <v>рбс</v>
      </c>
      <c r="AV2455" s="192" t="str">
        <f t="shared" si="1824"/>
        <v>рбс87504800общпро</v>
      </c>
      <c r="AW2455" s="191">
        <f t="shared" si="1825"/>
        <v>0</v>
      </c>
      <c r="AX2455" s="191">
        <f t="shared" si="1826"/>
        <v>0</v>
      </c>
      <c r="AY2455" s="191">
        <f t="shared" si="1827"/>
        <v>0</v>
      </c>
      <c r="AZ2455" s="191">
        <f t="shared" si="1828"/>
        <v>0</v>
      </c>
      <c r="BA2455" s="193">
        <f t="shared" si="1829"/>
        <v>1</v>
      </c>
      <c r="BB2455" s="193">
        <f t="shared" si="1830"/>
        <v>1</v>
      </c>
      <c r="BC2455" s="193">
        <f t="shared" si="1831"/>
        <v>1</v>
      </c>
      <c r="BD2455" s="191">
        <f t="shared" si="1793"/>
        <v>0</v>
      </c>
      <c r="BE2455" s="191">
        <f t="shared" si="1832"/>
        <v>0</v>
      </c>
      <c r="BF2455" s="210">
        <f t="shared" si="1833"/>
        <v>0</v>
      </c>
      <c r="BG2455" s="211">
        <f t="shared" si="1834"/>
        <v>0</v>
      </c>
      <c r="BH2455" s="289"/>
      <c r="BI2455" s="289"/>
      <c r="BL2455" s="233" t="str">
        <f t="shared" si="1835"/>
        <v/>
      </c>
    </row>
    <row r="2456" spans="1:64" ht="12" hidden="1" customHeight="1">
      <c r="A2456" s="333" t="s">
        <v>1461</v>
      </c>
      <c r="B2456" s="381" t="s">
        <v>327</v>
      </c>
      <c r="C2456" s="333" t="s">
        <v>798</v>
      </c>
      <c r="D2456" s="381" t="s">
        <v>317</v>
      </c>
      <c r="E2456" s="381" t="s">
        <v>1323</v>
      </c>
      <c r="F2456" s="381" t="s">
        <v>586</v>
      </c>
      <c r="G2456" s="381" t="s">
        <v>395</v>
      </c>
      <c r="H2456" s="100" t="s">
        <v>653</v>
      </c>
      <c r="I2456" s="381" t="s">
        <v>339</v>
      </c>
      <c r="J2456" s="382">
        <v>20000</v>
      </c>
      <c r="K2456" s="382">
        <v>0</v>
      </c>
      <c r="L2456" s="191" t="str">
        <f t="shared" si="1794"/>
        <v>875048000702011007564024429010</v>
      </c>
      <c r="M2456" s="192">
        <f t="array" ref="M2456">IF(COUNT(SEARCH(Удалить_Роспись_КВСР,$B2456)*SEARCH(Удалить_Роспись_ПБС,$C2456)*SEARCH(Удалить_Роспись_КФСР, $D2456)*SEARCH(Удалить_Роспись_КЦСР,$E2456)*SEARCH(Удалить_Роспись_КВР,$F2456)*SEARCH(Удалить_Роспись_ЭК,$H2456)*SEARCH(Удалить_Роспись_КР,$I2456))&gt;0,0,1)</f>
        <v>0</v>
      </c>
      <c r="N2456" s="192">
        <v>0</v>
      </c>
      <c r="O2456" s="192" t="str">
        <f t="shared" si="1795"/>
        <v/>
      </c>
      <c r="P2456" s="192" t="str">
        <f t="shared" si="1836"/>
        <v/>
      </c>
      <c r="Q2456" s="300" t="str">
        <f t="shared" si="1796"/>
        <v/>
      </c>
      <c r="R2456" s="300" t="str">
        <f t="shared" si="1797"/>
        <v/>
      </c>
      <c r="S2456" s="300" t="str">
        <f t="shared" si="1798"/>
        <v/>
      </c>
      <c r="T2456" s="192" t="str">
        <f t="shared" si="1799"/>
        <v/>
      </c>
      <c r="U2456" s="303" t="str">
        <f t="shared" si="1800"/>
        <v/>
      </c>
      <c r="V2456" s="300" t="str">
        <f t="shared" si="1801"/>
        <v/>
      </c>
      <c r="W2456" s="192" t="str">
        <f t="shared" si="1802"/>
        <v/>
      </c>
      <c r="X2456" s="303" t="str">
        <f t="shared" si="1803"/>
        <v/>
      </c>
      <c r="Y2456" s="300" t="str">
        <f t="shared" si="1804"/>
        <v/>
      </c>
      <c r="Z2456" s="300" t="str">
        <f t="shared" si="1805"/>
        <v/>
      </c>
      <c r="AA2456" s="303" t="str">
        <f t="shared" si="1806"/>
        <v/>
      </c>
      <c r="AB2456" s="300" t="str">
        <f t="shared" si="1807"/>
        <v/>
      </c>
      <c r="AC2456" s="300" t="str">
        <f t="shared" si="1808"/>
        <v/>
      </c>
      <c r="AD2456" s="300" t="str">
        <f t="shared" si="1809"/>
        <v/>
      </c>
      <c r="AE2456" s="192" t="str">
        <f t="shared" si="1810"/>
        <v/>
      </c>
      <c r="AF2456" s="192" t="str">
        <f t="shared" si="1811"/>
        <v/>
      </c>
      <c r="AG2456" s="192"/>
      <c r="AJ2456" s="300" t="str">
        <f t="shared" si="1812"/>
        <v/>
      </c>
      <c r="AK2456" s="300" t="str">
        <f t="shared" si="1813"/>
        <v/>
      </c>
      <c r="AL2456" s="300" t="str">
        <f t="shared" si="1814"/>
        <v/>
      </c>
      <c r="AM2456" s="300" t="str">
        <f t="shared" si="1815"/>
        <v/>
      </c>
      <c r="AN2456" s="300" t="str">
        <f t="shared" si="1816"/>
        <v/>
      </c>
      <c r="AO2456" s="300" t="str">
        <f t="shared" si="1817"/>
        <v/>
      </c>
      <c r="AP2456" s="300" t="str">
        <f t="shared" si="1818"/>
        <v/>
      </c>
      <c r="AQ2456" s="300" t="str">
        <f t="shared" si="1819"/>
        <v/>
      </c>
      <c r="AR2456" s="306" t="str">
        <f t="shared" si="1820"/>
        <v/>
      </c>
      <c r="AS2456" s="300" t="str">
        <f t="shared" si="1821"/>
        <v/>
      </c>
      <c r="AT2456" s="300" t="str">
        <f t="shared" si="1822"/>
        <v/>
      </c>
      <c r="AU2456" s="192" t="str">
        <f t="shared" si="1823"/>
        <v>рбс</v>
      </c>
      <c r="AV2456" s="192" t="str">
        <f t="shared" si="1824"/>
        <v>рбс87504800общпро</v>
      </c>
      <c r="AW2456" s="191">
        <f t="shared" si="1825"/>
        <v>0</v>
      </c>
      <c r="AX2456" s="191">
        <f t="shared" si="1826"/>
        <v>0</v>
      </c>
      <c r="AY2456" s="191">
        <f t="shared" si="1827"/>
        <v>0</v>
      </c>
      <c r="AZ2456" s="191">
        <f t="shared" si="1828"/>
        <v>0</v>
      </c>
      <c r="BA2456" s="193">
        <f t="shared" si="1829"/>
        <v>1</v>
      </c>
      <c r="BB2456" s="193">
        <f t="shared" si="1830"/>
        <v>1</v>
      </c>
      <c r="BC2456" s="193">
        <f t="shared" si="1831"/>
        <v>1</v>
      </c>
      <c r="BD2456" s="191">
        <f t="shared" si="1793"/>
        <v>0</v>
      </c>
      <c r="BE2456" s="191">
        <f t="shared" si="1832"/>
        <v>0</v>
      </c>
      <c r="BF2456" s="210">
        <f t="shared" si="1833"/>
        <v>0</v>
      </c>
      <c r="BG2456" s="211">
        <f t="shared" si="1834"/>
        <v>0</v>
      </c>
      <c r="BH2456" s="289"/>
      <c r="BI2456" s="289"/>
      <c r="BL2456" s="233" t="str">
        <f t="shared" si="1835"/>
        <v/>
      </c>
    </row>
    <row r="2457" spans="1:64" ht="12" hidden="1" customHeight="1">
      <c r="A2457" s="333" t="s">
        <v>1461</v>
      </c>
      <c r="B2457" s="381" t="s">
        <v>327</v>
      </c>
      <c r="C2457" s="333" t="s">
        <v>798</v>
      </c>
      <c r="D2457" s="381" t="s">
        <v>317</v>
      </c>
      <c r="E2457" s="381" t="s">
        <v>1323</v>
      </c>
      <c r="F2457" s="381" t="s">
        <v>586</v>
      </c>
      <c r="G2457" s="381" t="s">
        <v>407</v>
      </c>
      <c r="H2457" s="100" t="s">
        <v>653</v>
      </c>
      <c r="I2457" s="381" t="s">
        <v>339</v>
      </c>
      <c r="J2457" s="382">
        <v>513838.02</v>
      </c>
      <c r="K2457" s="382">
        <v>336156.26</v>
      </c>
      <c r="L2457" s="191" t="str">
        <f t="shared" si="1794"/>
        <v>875048000702011007564024431010</v>
      </c>
      <c r="M2457" s="192">
        <f t="array" ref="M2457">IF(COUNT(SEARCH(Удалить_Роспись_КВСР,$B2457)*SEARCH(Удалить_Роспись_ПБС,$C2457)*SEARCH(Удалить_Роспись_КФСР, $D2457)*SEARCH(Удалить_Роспись_КЦСР,$E2457)*SEARCH(Удалить_Роспись_КВР,$F2457)*SEARCH(Удалить_Роспись_ЭК,$H2457)*SEARCH(Удалить_Роспись_КР,$I2457))&gt;0,0,1)</f>
        <v>0</v>
      </c>
      <c r="N2457" s="192">
        <v>0</v>
      </c>
      <c r="O2457" s="192" t="str">
        <f t="shared" si="1795"/>
        <v/>
      </c>
      <c r="P2457" s="192" t="str">
        <f t="shared" si="1836"/>
        <v/>
      </c>
      <c r="Q2457" s="300" t="str">
        <f t="shared" si="1796"/>
        <v/>
      </c>
      <c r="R2457" s="300" t="str">
        <f t="shared" si="1797"/>
        <v/>
      </c>
      <c r="S2457" s="300" t="str">
        <f t="shared" si="1798"/>
        <v/>
      </c>
      <c r="T2457" s="192" t="str">
        <f t="shared" si="1799"/>
        <v/>
      </c>
      <c r="U2457" s="303" t="str">
        <f t="shared" si="1800"/>
        <v/>
      </c>
      <c r="V2457" s="300" t="str">
        <f t="shared" si="1801"/>
        <v/>
      </c>
      <c r="W2457" s="192" t="str">
        <f t="shared" si="1802"/>
        <v/>
      </c>
      <c r="X2457" s="303" t="str">
        <f t="shared" si="1803"/>
        <v/>
      </c>
      <c r="Y2457" s="300" t="str">
        <f t="shared" si="1804"/>
        <v/>
      </c>
      <c r="Z2457" s="300" t="str">
        <f t="shared" si="1805"/>
        <v/>
      </c>
      <c r="AA2457" s="303" t="str">
        <f t="shared" si="1806"/>
        <v/>
      </c>
      <c r="AB2457" s="300" t="str">
        <f t="shared" si="1807"/>
        <v/>
      </c>
      <c r="AC2457" s="300" t="str">
        <f t="shared" si="1808"/>
        <v/>
      </c>
      <c r="AD2457" s="300" t="str">
        <f t="shared" si="1809"/>
        <v/>
      </c>
      <c r="AE2457" s="192" t="str">
        <f t="shared" si="1810"/>
        <v/>
      </c>
      <c r="AF2457" s="192" t="str">
        <f t="shared" si="1811"/>
        <v/>
      </c>
      <c r="AG2457" s="192"/>
      <c r="AJ2457" s="300" t="str">
        <f t="shared" si="1812"/>
        <v/>
      </c>
      <c r="AK2457" s="300" t="str">
        <f t="shared" si="1813"/>
        <v/>
      </c>
      <c r="AL2457" s="300" t="str">
        <f t="shared" si="1814"/>
        <v/>
      </c>
      <c r="AM2457" s="300" t="str">
        <f t="shared" si="1815"/>
        <v/>
      </c>
      <c r="AN2457" s="300" t="str">
        <f t="shared" si="1816"/>
        <v/>
      </c>
      <c r="AO2457" s="300" t="str">
        <f t="shared" si="1817"/>
        <v/>
      </c>
      <c r="AP2457" s="300" t="str">
        <f t="shared" si="1818"/>
        <v/>
      </c>
      <c r="AQ2457" s="300" t="str">
        <f t="shared" si="1819"/>
        <v/>
      </c>
      <c r="AR2457" s="306" t="str">
        <f t="shared" si="1820"/>
        <v/>
      </c>
      <c r="AS2457" s="300" t="str">
        <f t="shared" si="1821"/>
        <v/>
      </c>
      <c r="AT2457" s="300" t="str">
        <f t="shared" si="1822"/>
        <v/>
      </c>
      <c r="AU2457" s="192" t="str">
        <f t="shared" si="1823"/>
        <v>рбс</v>
      </c>
      <c r="AV2457" s="192" t="str">
        <f t="shared" si="1824"/>
        <v>рбс87504800общосн</v>
      </c>
      <c r="AW2457" s="191">
        <f t="shared" si="1825"/>
        <v>0</v>
      </c>
      <c r="AX2457" s="191">
        <f t="shared" si="1826"/>
        <v>0</v>
      </c>
      <c r="AY2457" s="191">
        <f t="shared" si="1827"/>
        <v>0</v>
      </c>
      <c r="AZ2457" s="191">
        <f t="shared" si="1828"/>
        <v>0</v>
      </c>
      <c r="BA2457" s="193">
        <f t="shared" si="1829"/>
        <v>1</v>
      </c>
      <c r="BB2457" s="193">
        <f t="shared" si="1830"/>
        <v>1</v>
      </c>
      <c r="BC2457" s="193">
        <f t="shared" si="1831"/>
        <v>1</v>
      </c>
      <c r="BD2457" s="191">
        <f t="shared" si="1793"/>
        <v>0</v>
      </c>
      <c r="BE2457" s="191">
        <f t="shared" si="1832"/>
        <v>0</v>
      </c>
      <c r="BF2457" s="210">
        <f t="shared" si="1833"/>
        <v>0</v>
      </c>
      <c r="BG2457" s="211">
        <f t="shared" si="1834"/>
        <v>0</v>
      </c>
      <c r="BH2457" s="289"/>
      <c r="BI2457" s="289"/>
      <c r="BL2457" s="233" t="str">
        <f t="shared" si="1835"/>
        <v/>
      </c>
    </row>
    <row r="2458" spans="1:64" ht="12" hidden="1" customHeight="1">
      <c r="A2458" s="333" t="s">
        <v>1461</v>
      </c>
      <c r="B2458" s="381" t="s">
        <v>327</v>
      </c>
      <c r="C2458" s="333" t="s">
        <v>798</v>
      </c>
      <c r="D2458" s="381" t="s">
        <v>317</v>
      </c>
      <c r="E2458" s="381" t="s">
        <v>1323</v>
      </c>
      <c r="F2458" s="381" t="s">
        <v>586</v>
      </c>
      <c r="G2458" s="381" t="s">
        <v>397</v>
      </c>
      <c r="H2458" s="100" t="s">
        <v>653</v>
      </c>
      <c r="I2458" s="381" t="s">
        <v>339</v>
      </c>
      <c r="J2458" s="382">
        <v>112803</v>
      </c>
      <c r="K2458" s="382">
        <v>112803</v>
      </c>
      <c r="L2458" s="191" t="str">
        <f t="shared" si="1794"/>
        <v>875048000702011007564024434010</v>
      </c>
      <c r="M2458" s="192">
        <f t="array" ref="M2458">IF(COUNT(SEARCH(Удалить_Роспись_КВСР,$B2458)*SEARCH(Удалить_Роспись_ПБС,$C2458)*SEARCH(Удалить_Роспись_КФСР, $D2458)*SEARCH(Удалить_Роспись_КЦСР,$E2458)*SEARCH(Удалить_Роспись_КВР,$F2458)*SEARCH(Удалить_Роспись_ЭК,$H2458)*SEARCH(Удалить_Роспись_КР,$I2458))&gt;0,0,1)</f>
        <v>0</v>
      </c>
      <c r="N2458" s="192">
        <v>0</v>
      </c>
      <c r="O2458" s="192" t="str">
        <f t="shared" si="1795"/>
        <v/>
      </c>
      <c r="P2458" s="192" t="str">
        <f t="shared" si="1836"/>
        <v/>
      </c>
      <c r="Q2458" s="300" t="str">
        <f t="shared" si="1796"/>
        <v/>
      </c>
      <c r="R2458" s="300" t="str">
        <f t="shared" si="1797"/>
        <v/>
      </c>
      <c r="S2458" s="300" t="str">
        <f t="shared" si="1798"/>
        <v/>
      </c>
      <c r="T2458" s="192" t="str">
        <f t="shared" si="1799"/>
        <v/>
      </c>
      <c r="U2458" s="303" t="str">
        <f t="shared" si="1800"/>
        <v/>
      </c>
      <c r="V2458" s="300" t="str">
        <f t="shared" si="1801"/>
        <v/>
      </c>
      <c r="W2458" s="192" t="str">
        <f t="shared" si="1802"/>
        <v/>
      </c>
      <c r="X2458" s="303" t="str">
        <f t="shared" si="1803"/>
        <v/>
      </c>
      <c r="Y2458" s="300" t="str">
        <f t="shared" si="1804"/>
        <v/>
      </c>
      <c r="Z2458" s="300" t="str">
        <f t="shared" si="1805"/>
        <v/>
      </c>
      <c r="AA2458" s="303" t="str">
        <f t="shared" si="1806"/>
        <v/>
      </c>
      <c r="AB2458" s="300" t="str">
        <f t="shared" si="1807"/>
        <v/>
      </c>
      <c r="AC2458" s="300" t="str">
        <f t="shared" si="1808"/>
        <v/>
      </c>
      <c r="AD2458" s="300" t="str">
        <f t="shared" si="1809"/>
        <v/>
      </c>
      <c r="AE2458" s="192" t="str">
        <f t="shared" si="1810"/>
        <v/>
      </c>
      <c r="AF2458" s="192" t="str">
        <f t="shared" si="1811"/>
        <v/>
      </c>
      <c r="AG2458" s="192"/>
      <c r="AJ2458" s="300" t="str">
        <f t="shared" si="1812"/>
        <v/>
      </c>
      <c r="AK2458" s="300" t="str">
        <f t="shared" si="1813"/>
        <v/>
      </c>
      <c r="AL2458" s="300" t="str">
        <f t="shared" si="1814"/>
        <v/>
      </c>
      <c r="AM2458" s="300" t="str">
        <f t="shared" si="1815"/>
        <v/>
      </c>
      <c r="AN2458" s="300" t="str">
        <f t="shared" si="1816"/>
        <v/>
      </c>
      <c r="AO2458" s="300" t="str">
        <f t="shared" si="1817"/>
        <v/>
      </c>
      <c r="AP2458" s="300" t="str">
        <f t="shared" si="1818"/>
        <v/>
      </c>
      <c r="AQ2458" s="300" t="str">
        <f t="shared" si="1819"/>
        <v/>
      </c>
      <c r="AR2458" s="306" t="str">
        <f t="shared" si="1820"/>
        <v/>
      </c>
      <c r="AS2458" s="300" t="str">
        <f t="shared" si="1821"/>
        <v/>
      </c>
      <c r="AT2458" s="300" t="str">
        <f t="shared" si="1822"/>
        <v/>
      </c>
      <c r="AU2458" s="192" t="str">
        <f t="shared" si="1823"/>
        <v>рбс</v>
      </c>
      <c r="AV2458" s="192" t="str">
        <f t="shared" si="1824"/>
        <v>рбс87504800общпро</v>
      </c>
      <c r="AW2458" s="191">
        <f t="shared" si="1825"/>
        <v>0</v>
      </c>
      <c r="AX2458" s="191">
        <f t="shared" si="1826"/>
        <v>0</v>
      </c>
      <c r="AY2458" s="191">
        <f t="shared" si="1827"/>
        <v>0</v>
      </c>
      <c r="AZ2458" s="191">
        <f t="shared" si="1828"/>
        <v>0</v>
      </c>
      <c r="BA2458" s="193">
        <f t="shared" si="1829"/>
        <v>1</v>
      </c>
      <c r="BB2458" s="193">
        <f t="shared" si="1830"/>
        <v>1</v>
      </c>
      <c r="BC2458" s="193">
        <f t="shared" si="1831"/>
        <v>1</v>
      </c>
      <c r="BD2458" s="191">
        <f t="shared" si="1793"/>
        <v>0</v>
      </c>
      <c r="BE2458" s="191">
        <f t="shared" si="1832"/>
        <v>0</v>
      </c>
      <c r="BF2458" s="210">
        <f t="shared" si="1833"/>
        <v>0</v>
      </c>
      <c r="BG2458" s="211">
        <f t="shared" si="1834"/>
        <v>0</v>
      </c>
      <c r="BH2458" s="289"/>
      <c r="BI2458" s="289"/>
      <c r="BL2458" s="233" t="str">
        <f t="shared" si="1835"/>
        <v/>
      </c>
    </row>
    <row r="2459" spans="1:64" ht="12" hidden="1" customHeight="1">
      <c r="A2459" s="333" t="s">
        <v>1461</v>
      </c>
      <c r="B2459" s="381" t="s">
        <v>327</v>
      </c>
      <c r="C2459" s="333" t="s">
        <v>798</v>
      </c>
      <c r="D2459" s="381" t="s">
        <v>317</v>
      </c>
      <c r="E2459" s="381" t="s">
        <v>1323</v>
      </c>
      <c r="F2459" s="381" t="s">
        <v>609</v>
      </c>
      <c r="G2459" s="381" t="s">
        <v>395</v>
      </c>
      <c r="H2459" s="100" t="s">
        <v>653</v>
      </c>
      <c r="I2459" s="381" t="s">
        <v>339</v>
      </c>
      <c r="J2459" s="382">
        <v>5800</v>
      </c>
      <c r="K2459" s="382">
        <v>5200</v>
      </c>
      <c r="L2459" s="191" t="str">
        <f t="shared" si="1794"/>
        <v>875048000702011007564085229010</v>
      </c>
      <c r="M2459" s="192">
        <f t="array" ref="M2459">IF(COUNT(SEARCH(Удалить_Роспись_КВСР,$B2459)*SEARCH(Удалить_Роспись_ПБС,$C2459)*SEARCH(Удалить_Роспись_КФСР, $D2459)*SEARCH(Удалить_Роспись_КЦСР,$E2459)*SEARCH(Удалить_Роспись_КВР,$F2459)*SEARCH(Удалить_Роспись_ЭК,$H2459)*SEARCH(Удалить_Роспись_КР,$I2459))&gt;0,0,1)</f>
        <v>0</v>
      </c>
      <c r="N2459" s="192">
        <v>0</v>
      </c>
      <c r="O2459" s="192" t="str">
        <f t="shared" si="1795"/>
        <v/>
      </c>
      <c r="P2459" s="192" t="str">
        <f t="shared" si="1836"/>
        <v/>
      </c>
      <c r="Q2459" s="300" t="str">
        <f t="shared" si="1796"/>
        <v/>
      </c>
      <c r="R2459" s="300" t="str">
        <f t="shared" si="1797"/>
        <v/>
      </c>
      <c r="S2459" s="300" t="str">
        <f t="shared" si="1798"/>
        <v/>
      </c>
      <c r="T2459" s="192" t="str">
        <f t="shared" si="1799"/>
        <v/>
      </c>
      <c r="U2459" s="303" t="str">
        <f t="shared" si="1800"/>
        <v/>
      </c>
      <c r="V2459" s="300" t="str">
        <f t="shared" si="1801"/>
        <v/>
      </c>
      <c r="W2459" s="192" t="str">
        <f t="shared" si="1802"/>
        <v/>
      </c>
      <c r="X2459" s="303" t="str">
        <f t="shared" si="1803"/>
        <v/>
      </c>
      <c r="Y2459" s="300" t="str">
        <f t="shared" si="1804"/>
        <v/>
      </c>
      <c r="Z2459" s="300" t="str">
        <f t="shared" si="1805"/>
        <v/>
      </c>
      <c r="AA2459" s="303" t="str">
        <f t="shared" si="1806"/>
        <v/>
      </c>
      <c r="AB2459" s="300" t="str">
        <f t="shared" si="1807"/>
        <v/>
      </c>
      <c r="AC2459" s="300" t="str">
        <f t="shared" si="1808"/>
        <v/>
      </c>
      <c r="AD2459" s="300" t="str">
        <f t="shared" si="1809"/>
        <v/>
      </c>
      <c r="AE2459" s="192" t="str">
        <f t="shared" si="1810"/>
        <v/>
      </c>
      <c r="AF2459" s="192" t="str">
        <f t="shared" si="1811"/>
        <v/>
      </c>
      <c r="AG2459" s="192"/>
      <c r="AJ2459" s="300" t="str">
        <f t="shared" si="1812"/>
        <v/>
      </c>
      <c r="AK2459" s="300" t="str">
        <f t="shared" si="1813"/>
        <v/>
      </c>
      <c r="AL2459" s="300" t="str">
        <f t="shared" si="1814"/>
        <v/>
      </c>
      <c r="AM2459" s="300" t="str">
        <f t="shared" si="1815"/>
        <v/>
      </c>
      <c r="AN2459" s="300" t="str">
        <f t="shared" si="1816"/>
        <v/>
      </c>
      <c r="AO2459" s="300" t="str">
        <f t="shared" si="1817"/>
        <v/>
      </c>
      <c r="AP2459" s="300" t="str">
        <f t="shared" si="1818"/>
        <v/>
      </c>
      <c r="AQ2459" s="300" t="str">
        <f t="shared" si="1819"/>
        <v/>
      </c>
      <c r="AR2459" s="306" t="str">
        <f t="shared" si="1820"/>
        <v/>
      </c>
      <c r="AS2459" s="300" t="str">
        <f t="shared" si="1821"/>
        <v/>
      </c>
      <c r="AT2459" s="300" t="str">
        <f t="shared" si="1822"/>
        <v/>
      </c>
      <c r="AU2459" s="192" t="str">
        <f t="shared" si="1823"/>
        <v>рбс</v>
      </c>
      <c r="AV2459" s="192" t="str">
        <f t="shared" si="1824"/>
        <v>рбс87504800общпро</v>
      </c>
      <c r="AW2459" s="191">
        <f t="shared" si="1825"/>
        <v>0</v>
      </c>
      <c r="AX2459" s="191">
        <f t="shared" si="1826"/>
        <v>0</v>
      </c>
      <c r="AY2459" s="191">
        <f t="shared" si="1827"/>
        <v>0</v>
      </c>
      <c r="AZ2459" s="191">
        <f t="shared" si="1828"/>
        <v>0</v>
      </c>
      <c r="BA2459" s="193">
        <f t="shared" si="1829"/>
        <v>1</v>
      </c>
      <c r="BB2459" s="193">
        <f t="shared" si="1830"/>
        <v>1</v>
      </c>
      <c r="BC2459" s="193">
        <f t="shared" si="1831"/>
        <v>1</v>
      </c>
      <c r="BD2459" s="191">
        <f t="shared" si="1793"/>
        <v>0</v>
      </c>
      <c r="BE2459" s="191">
        <f t="shared" si="1832"/>
        <v>0</v>
      </c>
      <c r="BF2459" s="210">
        <f t="shared" si="1833"/>
        <v>0</v>
      </c>
      <c r="BG2459" s="211">
        <f t="shared" si="1834"/>
        <v>0</v>
      </c>
      <c r="BH2459" s="289"/>
      <c r="BI2459" s="289"/>
      <c r="BL2459" s="233" t="str">
        <f t="shared" si="1835"/>
        <v/>
      </c>
    </row>
    <row r="2460" spans="1:64" ht="12" customHeight="1">
      <c r="A2460" s="333" t="s">
        <v>1461</v>
      </c>
      <c r="B2460" s="381" t="s">
        <v>327</v>
      </c>
      <c r="C2460" s="333" t="s">
        <v>798</v>
      </c>
      <c r="D2460" s="381" t="s">
        <v>408</v>
      </c>
      <c r="E2460" s="381" t="s">
        <v>1347</v>
      </c>
      <c r="F2460" s="381" t="s">
        <v>586</v>
      </c>
      <c r="G2460" s="381" t="s">
        <v>397</v>
      </c>
      <c r="H2460" s="100" t="s">
        <v>653</v>
      </c>
      <c r="I2460" s="381" t="s">
        <v>505</v>
      </c>
      <c r="J2460" s="382">
        <v>196203</v>
      </c>
      <c r="K2460" s="382">
        <v>196203</v>
      </c>
      <c r="L2460" s="191" t="str">
        <f t="shared" si="1794"/>
        <v>87504800070701100S397024434001</v>
      </c>
      <c r="M2460" s="192">
        <f t="array" ref="M2460">IF(COUNT(SEARCH(Удалить_Роспись_КВСР,$B2460)*SEARCH(Удалить_Роспись_ПБС,$C2460)*SEARCH(Удалить_Роспись_КФСР, $D2460)*SEARCH(Удалить_Роспись_КЦСР,$E2460)*SEARCH(Удалить_Роспись_КВР,$F2460)*SEARCH(Удалить_Роспись_ЭК,$H2460)*SEARCH(Удалить_Роспись_КР,$I2460))&gt;0,0,1)</f>
        <v>0</v>
      </c>
      <c r="N2460" s="192">
        <v>0</v>
      </c>
      <c r="O2460" s="192" t="str">
        <f t="shared" si="1795"/>
        <v/>
      </c>
      <c r="P2460" s="192" t="str">
        <f t="shared" si="1836"/>
        <v/>
      </c>
      <c r="Q2460" s="300" t="str">
        <f t="shared" si="1796"/>
        <v/>
      </c>
      <c r="R2460" s="300" t="str">
        <f t="shared" si="1797"/>
        <v/>
      </c>
      <c r="S2460" s="300" t="str">
        <f t="shared" si="1798"/>
        <v/>
      </c>
      <c r="T2460" s="192" t="str">
        <f t="shared" si="1799"/>
        <v/>
      </c>
      <c r="U2460" s="303" t="str">
        <f t="shared" si="1800"/>
        <v/>
      </c>
      <c r="V2460" s="300" t="str">
        <f t="shared" si="1801"/>
        <v/>
      </c>
      <c r="W2460" s="192" t="str">
        <f t="shared" si="1802"/>
        <v/>
      </c>
      <c r="X2460" s="303" t="str">
        <f t="shared" si="1803"/>
        <v/>
      </c>
      <c r="Y2460" s="300" t="str">
        <f t="shared" si="1804"/>
        <v/>
      </c>
      <c r="Z2460" s="300" t="str">
        <f t="shared" si="1805"/>
        <v/>
      </c>
      <c r="AA2460" s="303" t="str">
        <f t="shared" si="1806"/>
        <v/>
      </c>
      <c r="AB2460" s="300" t="str">
        <f t="shared" si="1807"/>
        <v/>
      </c>
      <c r="AC2460" s="300" t="str">
        <f t="shared" si="1808"/>
        <v/>
      </c>
      <c r="AD2460" s="300" t="str">
        <f t="shared" si="1809"/>
        <v/>
      </c>
      <c r="AE2460" s="192" t="str">
        <f t="shared" si="1810"/>
        <v/>
      </c>
      <c r="AF2460" s="192" t="str">
        <f t="shared" si="1811"/>
        <v/>
      </c>
      <c r="AG2460" s="192"/>
      <c r="AJ2460" s="300" t="str">
        <f t="shared" si="1812"/>
        <v/>
      </c>
      <c r="AK2460" s="300" t="str">
        <f t="shared" si="1813"/>
        <v/>
      </c>
      <c r="AL2460" s="300" t="str">
        <f t="shared" si="1814"/>
        <v/>
      </c>
      <c r="AM2460" s="300" t="str">
        <f t="shared" si="1815"/>
        <v/>
      </c>
      <c r="AN2460" s="300" t="str">
        <f t="shared" si="1816"/>
        <v/>
      </c>
      <c r="AO2460" s="300" t="str">
        <f t="shared" si="1817"/>
        <v/>
      </c>
      <c r="AP2460" s="300" t="str">
        <f t="shared" si="1818"/>
        <v/>
      </c>
      <c r="AQ2460" s="300" t="str">
        <f t="shared" si="1819"/>
        <v/>
      </c>
      <c r="AR2460" s="306" t="str">
        <f t="shared" si="1820"/>
        <v/>
      </c>
      <c r="AS2460" s="300" t="str">
        <f t="shared" si="1821"/>
        <v/>
      </c>
      <c r="AT2460" s="300" t="str">
        <f t="shared" si="1822"/>
        <v/>
      </c>
      <c r="AU2460" s="192" t="str">
        <f t="shared" si="1823"/>
        <v>рбс</v>
      </c>
      <c r="AV2460" s="192" t="str">
        <f t="shared" si="1824"/>
        <v>рбс87504800общпро</v>
      </c>
      <c r="AW2460" s="191">
        <f t="shared" si="1825"/>
        <v>0</v>
      </c>
      <c r="AX2460" s="191">
        <f t="shared" si="1826"/>
        <v>0</v>
      </c>
      <c r="AY2460" s="191">
        <f t="shared" si="1827"/>
        <v>0</v>
      </c>
      <c r="AZ2460" s="191">
        <f t="shared" si="1828"/>
        <v>0</v>
      </c>
      <c r="BA2460" s="193">
        <f t="shared" si="1829"/>
        <v>1</v>
      </c>
      <c r="BB2460" s="193">
        <f t="shared" si="1830"/>
        <v>1</v>
      </c>
      <c r="BC2460" s="193">
        <f t="shared" si="1831"/>
        <v>1</v>
      </c>
      <c r="BD2460" s="191">
        <f t="shared" si="1793"/>
        <v>0</v>
      </c>
      <c r="BE2460" s="191">
        <f t="shared" si="1832"/>
        <v>0</v>
      </c>
      <c r="BF2460" s="210">
        <f t="shared" si="1833"/>
        <v>0</v>
      </c>
      <c r="BG2460" s="211">
        <f t="shared" si="1834"/>
        <v>0</v>
      </c>
      <c r="BH2460" s="289"/>
      <c r="BI2460" s="289"/>
      <c r="BL2460" s="233" t="str">
        <f t="shared" si="1835"/>
        <v/>
      </c>
    </row>
    <row r="2461" spans="1:64" ht="12" hidden="1" customHeight="1">
      <c r="A2461" s="333" t="s">
        <v>1461</v>
      </c>
      <c r="B2461" s="381" t="s">
        <v>327</v>
      </c>
      <c r="C2461" s="333" t="s">
        <v>798</v>
      </c>
      <c r="D2461" s="381" t="s">
        <v>311</v>
      </c>
      <c r="E2461" s="381" t="s">
        <v>1326</v>
      </c>
      <c r="F2461" s="381" t="s">
        <v>586</v>
      </c>
      <c r="G2461" s="381" t="s">
        <v>397</v>
      </c>
      <c r="H2461" s="100" t="s">
        <v>653</v>
      </c>
      <c r="I2461" s="381" t="s">
        <v>339</v>
      </c>
      <c r="J2461" s="382">
        <v>1042853</v>
      </c>
      <c r="K2461" s="382">
        <v>419820</v>
      </c>
      <c r="L2461" s="191" t="str">
        <f t="shared" si="1794"/>
        <v>875048001003011007566024434010</v>
      </c>
      <c r="M2461" s="192">
        <f t="array" ref="M2461">IF(COUNT(SEARCH(Удалить_Роспись_КВСР,$B2461)*SEARCH(Удалить_Роспись_ПБС,$C2461)*SEARCH(Удалить_Роспись_КФСР, $D2461)*SEARCH(Удалить_Роспись_КЦСР,$E2461)*SEARCH(Удалить_Роспись_КВР,$F2461)*SEARCH(Удалить_Роспись_ЭК,$H2461)*SEARCH(Удалить_Роспись_КР,$I2461))&gt;0,0,1)</f>
        <v>0</v>
      </c>
      <c r="N2461" s="192">
        <v>0</v>
      </c>
      <c r="O2461" s="192" t="str">
        <f t="shared" si="1795"/>
        <v/>
      </c>
      <c r="P2461" s="192" t="str">
        <f t="shared" si="1836"/>
        <v/>
      </c>
      <c r="Q2461" s="300" t="str">
        <f t="shared" si="1796"/>
        <v/>
      </c>
      <c r="R2461" s="300" t="str">
        <f t="shared" si="1797"/>
        <v/>
      </c>
      <c r="S2461" s="300" t="str">
        <f t="shared" si="1798"/>
        <v/>
      </c>
      <c r="T2461" s="192" t="str">
        <f t="shared" si="1799"/>
        <v/>
      </c>
      <c r="U2461" s="303" t="str">
        <f t="shared" si="1800"/>
        <v/>
      </c>
      <c r="V2461" s="300" t="str">
        <f t="shared" si="1801"/>
        <v/>
      </c>
      <c r="W2461" s="192" t="str">
        <f t="shared" si="1802"/>
        <v/>
      </c>
      <c r="X2461" s="303" t="str">
        <f t="shared" si="1803"/>
        <v/>
      </c>
      <c r="Y2461" s="300" t="str">
        <f t="shared" si="1804"/>
        <v/>
      </c>
      <c r="Z2461" s="300" t="str">
        <f t="shared" si="1805"/>
        <v/>
      </c>
      <c r="AA2461" s="303" t="str">
        <f t="shared" si="1806"/>
        <v/>
      </c>
      <c r="AB2461" s="300" t="str">
        <f t="shared" si="1807"/>
        <v/>
      </c>
      <c r="AC2461" s="300" t="str">
        <f t="shared" si="1808"/>
        <v/>
      </c>
      <c r="AD2461" s="300" t="str">
        <f t="shared" si="1809"/>
        <v/>
      </c>
      <c r="AE2461" s="192" t="str">
        <f t="shared" si="1810"/>
        <v/>
      </c>
      <c r="AF2461" s="192" t="str">
        <f t="shared" si="1811"/>
        <v/>
      </c>
      <c r="AG2461" s="192"/>
      <c r="AJ2461" s="300" t="str">
        <f t="shared" si="1812"/>
        <v/>
      </c>
      <c r="AK2461" s="300" t="str">
        <f t="shared" si="1813"/>
        <v/>
      </c>
      <c r="AL2461" s="300" t="str">
        <f t="shared" si="1814"/>
        <v/>
      </c>
      <c r="AM2461" s="300" t="str">
        <f t="shared" si="1815"/>
        <v/>
      </c>
      <c r="AN2461" s="300" t="str">
        <f t="shared" si="1816"/>
        <v/>
      </c>
      <c r="AO2461" s="300" t="str">
        <f t="shared" si="1817"/>
        <v/>
      </c>
      <c r="AP2461" s="300" t="str">
        <f t="shared" si="1818"/>
        <v/>
      </c>
      <c r="AQ2461" s="300" t="str">
        <f t="shared" si="1819"/>
        <v/>
      </c>
      <c r="AR2461" s="306" t="str">
        <f t="shared" si="1820"/>
        <v/>
      </c>
      <c r="AS2461" s="300" t="str">
        <f t="shared" si="1821"/>
        <v/>
      </c>
      <c r="AT2461" s="300" t="str">
        <f t="shared" si="1822"/>
        <v/>
      </c>
      <c r="AU2461" s="192" t="str">
        <f t="shared" si="1823"/>
        <v>рбс</v>
      </c>
      <c r="AV2461" s="192" t="str">
        <f t="shared" si="1824"/>
        <v>рбс87504800общпро</v>
      </c>
      <c r="AW2461" s="191">
        <f t="shared" si="1825"/>
        <v>0</v>
      </c>
      <c r="AX2461" s="191">
        <f t="shared" si="1826"/>
        <v>0</v>
      </c>
      <c r="AY2461" s="191">
        <f t="shared" si="1827"/>
        <v>0</v>
      </c>
      <c r="AZ2461" s="191">
        <f t="shared" si="1828"/>
        <v>0</v>
      </c>
      <c r="BA2461" s="193">
        <f t="shared" si="1829"/>
        <v>1</v>
      </c>
      <c r="BB2461" s="193">
        <f t="shared" si="1830"/>
        <v>1</v>
      </c>
      <c r="BC2461" s="193">
        <f t="shared" si="1831"/>
        <v>1</v>
      </c>
      <c r="BD2461" s="191">
        <f t="shared" si="1793"/>
        <v>0</v>
      </c>
      <c r="BE2461" s="191">
        <f t="shared" si="1832"/>
        <v>0</v>
      </c>
      <c r="BF2461" s="210">
        <f t="shared" si="1833"/>
        <v>0</v>
      </c>
      <c r="BG2461" s="211">
        <f t="shared" si="1834"/>
        <v>0</v>
      </c>
      <c r="BH2461" s="289"/>
      <c r="BI2461" s="289"/>
      <c r="BL2461" s="233" t="str">
        <f t="shared" si="1835"/>
        <v/>
      </c>
    </row>
    <row r="2462" spans="1:64" ht="12" customHeight="1">
      <c r="A2462" s="333" t="s">
        <v>1462</v>
      </c>
      <c r="B2462" s="381" t="s">
        <v>327</v>
      </c>
      <c r="C2462" s="333" t="s">
        <v>799</v>
      </c>
      <c r="D2462" s="381" t="s">
        <v>317</v>
      </c>
      <c r="E2462" s="381" t="s">
        <v>1317</v>
      </c>
      <c r="F2462" s="381" t="s">
        <v>608</v>
      </c>
      <c r="G2462" s="381" t="s">
        <v>385</v>
      </c>
      <c r="H2462" s="100" t="s">
        <v>653</v>
      </c>
      <c r="I2462" s="381" t="s">
        <v>505</v>
      </c>
      <c r="J2462" s="382">
        <v>1692192</v>
      </c>
      <c r="K2462" s="382">
        <v>1132459.94</v>
      </c>
      <c r="L2462" s="191" t="str">
        <f t="shared" si="1794"/>
        <v>875048120702011004002011121101</v>
      </c>
      <c r="M2462" s="192">
        <f t="array" ref="M2462">IF(COUNT(SEARCH(Удалить_Роспись_КВСР,$B2462)*SEARCH(Удалить_Роспись_ПБС,$C2462)*SEARCH(Удалить_Роспись_КФСР, $D2462)*SEARCH(Удалить_Роспись_КЦСР,$E2462)*SEARCH(Удалить_Роспись_КВР,$F2462)*SEARCH(Удалить_Роспись_ЭК,$H2462)*SEARCH(Удалить_Роспись_КР,$I2462))&gt;0,0,1)</f>
        <v>0</v>
      </c>
      <c r="N2462" s="192">
        <v>0</v>
      </c>
      <c r="O2462" s="192" t="str">
        <f t="shared" si="1795"/>
        <v/>
      </c>
      <c r="P2462" s="192" t="str">
        <f t="shared" si="1836"/>
        <v/>
      </c>
      <c r="Q2462" s="300" t="str">
        <f t="shared" si="1796"/>
        <v/>
      </c>
      <c r="R2462" s="300" t="str">
        <f t="shared" si="1797"/>
        <v/>
      </c>
      <c r="S2462" s="300" t="str">
        <f t="shared" si="1798"/>
        <v/>
      </c>
      <c r="T2462" s="192" t="str">
        <f t="shared" si="1799"/>
        <v/>
      </c>
      <c r="U2462" s="303" t="str">
        <f t="shared" si="1800"/>
        <v/>
      </c>
      <c r="V2462" s="300" t="str">
        <f t="shared" si="1801"/>
        <v/>
      </c>
      <c r="W2462" s="192" t="str">
        <f t="shared" si="1802"/>
        <v/>
      </c>
      <c r="X2462" s="303" t="str">
        <f t="shared" si="1803"/>
        <v/>
      </c>
      <c r="Y2462" s="300" t="str">
        <f t="shared" si="1804"/>
        <v/>
      </c>
      <c r="Z2462" s="300" t="str">
        <f t="shared" si="1805"/>
        <v/>
      </c>
      <c r="AA2462" s="303" t="str">
        <f t="shared" si="1806"/>
        <v/>
      </c>
      <c r="AB2462" s="300" t="str">
        <f t="shared" si="1807"/>
        <v/>
      </c>
      <c r="AC2462" s="300" t="str">
        <f t="shared" si="1808"/>
        <v/>
      </c>
      <c r="AD2462" s="300" t="str">
        <f t="shared" si="1809"/>
        <v/>
      </c>
      <c r="AE2462" s="192" t="str">
        <f t="shared" si="1810"/>
        <v/>
      </c>
      <c r="AF2462" s="192" t="str">
        <f t="shared" si="1811"/>
        <v/>
      </c>
      <c r="AG2462" s="192"/>
      <c r="AJ2462" s="300" t="str">
        <f t="shared" si="1812"/>
        <v/>
      </c>
      <c r="AK2462" s="300" t="str">
        <f t="shared" si="1813"/>
        <v/>
      </c>
      <c r="AL2462" s="300" t="str">
        <f t="shared" si="1814"/>
        <v/>
      </c>
      <c r="AM2462" s="300" t="str">
        <f t="shared" si="1815"/>
        <v/>
      </c>
      <c r="AN2462" s="300" t="str">
        <f t="shared" si="1816"/>
        <v/>
      </c>
      <c r="AO2462" s="300" t="str">
        <f t="shared" si="1817"/>
        <v/>
      </c>
      <c r="AP2462" s="300" t="str">
        <f t="shared" si="1818"/>
        <v/>
      </c>
      <c r="AQ2462" s="300" t="str">
        <f t="shared" si="1819"/>
        <v/>
      </c>
      <c r="AR2462" s="306" t="str">
        <f t="shared" si="1820"/>
        <v/>
      </c>
      <c r="AS2462" s="300" t="str">
        <f t="shared" si="1821"/>
        <v/>
      </c>
      <c r="AT2462" s="300" t="str">
        <f t="shared" si="1822"/>
        <v/>
      </c>
      <c r="AU2462" s="192" t="str">
        <f t="shared" si="1823"/>
        <v>рбс</v>
      </c>
      <c r="AV2462" s="192" t="str">
        <f t="shared" si="1824"/>
        <v>рбс87504812общопл</v>
      </c>
      <c r="AW2462" s="191">
        <f t="shared" si="1825"/>
        <v>0</v>
      </c>
      <c r="AX2462" s="191">
        <f t="shared" si="1826"/>
        <v>0</v>
      </c>
      <c r="AY2462" s="191">
        <f t="shared" si="1827"/>
        <v>0</v>
      </c>
      <c r="AZ2462" s="191">
        <f t="shared" si="1828"/>
        <v>0</v>
      </c>
      <c r="BA2462" s="193">
        <f t="shared" si="1829"/>
        <v>1</v>
      </c>
      <c r="BB2462" s="193">
        <f t="shared" si="1830"/>
        <v>1</v>
      </c>
      <c r="BC2462" s="193">
        <f t="shared" si="1831"/>
        <v>1</v>
      </c>
      <c r="BD2462" s="191">
        <f t="shared" si="1793"/>
        <v>0</v>
      </c>
      <c r="BE2462" s="191">
        <f t="shared" si="1832"/>
        <v>0</v>
      </c>
      <c r="BF2462" s="210">
        <f t="shared" si="1833"/>
        <v>0</v>
      </c>
      <c r="BG2462" s="211">
        <f t="shared" si="1834"/>
        <v>0</v>
      </c>
      <c r="BH2462" s="289"/>
      <c r="BI2462" s="289"/>
      <c r="BL2462" s="233" t="str">
        <f t="shared" si="1835"/>
        <v/>
      </c>
    </row>
    <row r="2463" spans="1:64" ht="12" customHeight="1">
      <c r="A2463" s="333" t="s">
        <v>1462</v>
      </c>
      <c r="B2463" s="381" t="s">
        <v>327</v>
      </c>
      <c r="C2463" s="333" t="s">
        <v>799</v>
      </c>
      <c r="D2463" s="381" t="s">
        <v>317</v>
      </c>
      <c r="E2463" s="381" t="s">
        <v>1317</v>
      </c>
      <c r="F2463" s="381" t="s">
        <v>902</v>
      </c>
      <c r="G2463" s="381" t="s">
        <v>387</v>
      </c>
      <c r="H2463" s="100" t="s">
        <v>653</v>
      </c>
      <c r="I2463" s="381" t="s">
        <v>505</v>
      </c>
      <c r="J2463" s="382">
        <v>511031.92</v>
      </c>
      <c r="K2463" s="382">
        <v>327815.18</v>
      </c>
      <c r="L2463" s="191" t="str">
        <f t="shared" si="1794"/>
        <v>875048120702011004002011921301</v>
      </c>
      <c r="M2463" s="192">
        <f t="array" ref="M2463">IF(COUNT(SEARCH(Удалить_Роспись_КВСР,$B2463)*SEARCH(Удалить_Роспись_ПБС,$C2463)*SEARCH(Удалить_Роспись_КФСР, $D2463)*SEARCH(Удалить_Роспись_КЦСР,$E2463)*SEARCH(Удалить_Роспись_КВР,$F2463)*SEARCH(Удалить_Роспись_ЭК,$H2463)*SEARCH(Удалить_Роспись_КР,$I2463))&gt;0,0,1)</f>
        <v>0</v>
      </c>
      <c r="N2463" s="192">
        <v>0</v>
      </c>
      <c r="O2463" s="192" t="str">
        <f t="shared" si="1795"/>
        <v/>
      </c>
      <c r="P2463" s="192" t="str">
        <f t="shared" si="1836"/>
        <v/>
      </c>
      <c r="Q2463" s="300" t="str">
        <f t="shared" si="1796"/>
        <v/>
      </c>
      <c r="R2463" s="300" t="str">
        <f t="shared" si="1797"/>
        <v/>
      </c>
      <c r="S2463" s="300" t="str">
        <f t="shared" si="1798"/>
        <v/>
      </c>
      <c r="T2463" s="192" t="str">
        <f t="shared" si="1799"/>
        <v/>
      </c>
      <c r="U2463" s="303" t="str">
        <f t="shared" si="1800"/>
        <v/>
      </c>
      <c r="V2463" s="300" t="str">
        <f t="shared" si="1801"/>
        <v/>
      </c>
      <c r="W2463" s="192" t="str">
        <f t="shared" si="1802"/>
        <v/>
      </c>
      <c r="X2463" s="303" t="str">
        <f t="shared" si="1803"/>
        <v/>
      </c>
      <c r="Y2463" s="300" t="str">
        <f t="shared" si="1804"/>
        <v/>
      </c>
      <c r="Z2463" s="300" t="str">
        <f t="shared" si="1805"/>
        <v/>
      </c>
      <c r="AA2463" s="303" t="str">
        <f t="shared" si="1806"/>
        <v/>
      </c>
      <c r="AB2463" s="300" t="str">
        <f t="shared" si="1807"/>
        <v/>
      </c>
      <c r="AC2463" s="300" t="str">
        <f t="shared" si="1808"/>
        <v/>
      </c>
      <c r="AD2463" s="300" t="str">
        <f t="shared" si="1809"/>
        <v/>
      </c>
      <c r="AE2463" s="192" t="str">
        <f t="shared" si="1810"/>
        <v/>
      </c>
      <c r="AF2463" s="192" t="str">
        <f t="shared" si="1811"/>
        <v/>
      </c>
      <c r="AG2463" s="192"/>
      <c r="AJ2463" s="300" t="str">
        <f t="shared" si="1812"/>
        <v/>
      </c>
      <c r="AK2463" s="300" t="str">
        <f t="shared" si="1813"/>
        <v/>
      </c>
      <c r="AL2463" s="300" t="str">
        <f t="shared" si="1814"/>
        <v/>
      </c>
      <c r="AM2463" s="300" t="str">
        <f t="shared" si="1815"/>
        <v/>
      </c>
      <c r="AN2463" s="300" t="str">
        <f t="shared" si="1816"/>
        <v/>
      </c>
      <c r="AO2463" s="300" t="str">
        <f t="shared" si="1817"/>
        <v/>
      </c>
      <c r="AP2463" s="300" t="str">
        <f t="shared" si="1818"/>
        <v/>
      </c>
      <c r="AQ2463" s="300" t="str">
        <f t="shared" si="1819"/>
        <v/>
      </c>
      <c r="AR2463" s="306" t="str">
        <f t="shared" si="1820"/>
        <v/>
      </c>
      <c r="AS2463" s="300" t="str">
        <f t="shared" si="1821"/>
        <v/>
      </c>
      <c r="AT2463" s="300" t="str">
        <f t="shared" si="1822"/>
        <v/>
      </c>
      <c r="AU2463" s="192" t="str">
        <f t="shared" si="1823"/>
        <v>рбс</v>
      </c>
      <c r="AV2463" s="192" t="str">
        <f t="shared" si="1824"/>
        <v>рбс87504812общопл</v>
      </c>
      <c r="AW2463" s="191">
        <f t="shared" si="1825"/>
        <v>0</v>
      </c>
      <c r="AX2463" s="191">
        <f t="shared" si="1826"/>
        <v>0</v>
      </c>
      <c r="AY2463" s="191">
        <f t="shared" si="1827"/>
        <v>0</v>
      </c>
      <c r="AZ2463" s="191">
        <f t="shared" si="1828"/>
        <v>0</v>
      </c>
      <c r="BA2463" s="193">
        <f t="shared" si="1829"/>
        <v>1</v>
      </c>
      <c r="BB2463" s="193">
        <f t="shared" si="1830"/>
        <v>1</v>
      </c>
      <c r="BC2463" s="193">
        <f t="shared" si="1831"/>
        <v>1</v>
      </c>
      <c r="BD2463" s="191">
        <f t="shared" si="1793"/>
        <v>0</v>
      </c>
      <c r="BE2463" s="191">
        <f t="shared" si="1832"/>
        <v>0</v>
      </c>
      <c r="BF2463" s="210">
        <f t="shared" si="1833"/>
        <v>0</v>
      </c>
      <c r="BG2463" s="211">
        <f t="shared" si="1834"/>
        <v>0</v>
      </c>
      <c r="BH2463" s="289"/>
      <c r="BI2463" s="289"/>
      <c r="BL2463" s="233" t="str">
        <f t="shared" si="1835"/>
        <v/>
      </c>
    </row>
    <row r="2464" spans="1:64" ht="12" customHeight="1">
      <c r="A2464" s="333" t="s">
        <v>1462</v>
      </c>
      <c r="B2464" s="381" t="s">
        <v>327</v>
      </c>
      <c r="C2464" s="333" t="s">
        <v>799</v>
      </c>
      <c r="D2464" s="381" t="s">
        <v>317</v>
      </c>
      <c r="E2464" s="381" t="s">
        <v>1317</v>
      </c>
      <c r="F2464" s="381" t="s">
        <v>586</v>
      </c>
      <c r="G2464" s="381" t="s">
        <v>391</v>
      </c>
      <c r="H2464" s="100" t="s">
        <v>653</v>
      </c>
      <c r="I2464" s="381" t="s">
        <v>505</v>
      </c>
      <c r="J2464" s="382">
        <v>36000</v>
      </c>
      <c r="K2464" s="382">
        <v>21857.98</v>
      </c>
      <c r="L2464" s="191" t="str">
        <f t="shared" si="1794"/>
        <v>875048120702011004002024422101</v>
      </c>
      <c r="M2464" s="192">
        <f t="array" ref="M2464">IF(COUNT(SEARCH(Удалить_Роспись_КВСР,$B2464)*SEARCH(Удалить_Роспись_ПБС,$C2464)*SEARCH(Удалить_Роспись_КФСР, $D2464)*SEARCH(Удалить_Роспись_КЦСР,$E2464)*SEARCH(Удалить_Роспись_КВР,$F2464)*SEARCH(Удалить_Роспись_ЭК,$H2464)*SEARCH(Удалить_Роспись_КР,$I2464))&gt;0,0,1)</f>
        <v>0</v>
      </c>
      <c r="N2464" s="192">
        <f>IF(COUNT(SEARCH(Удалить_Индекс_КВСР,$B2464)*SEARCH(Удалить_Индекс_ПБС,$C2464)*SEARCH(Удалить_Индекс_КФСР,$D2464)*SEARCH(Удалить_Индекс_КЦСР,$E2464)*SEARCH(Удалить_Индекс_КВР,$F2464)*SEARCH(Удалить_Индекс_ЭК,$H2464)*SEARCH(Удалить_Индекс_КР,$I2464))&gt;0,0,1)</f>
        <v>1</v>
      </c>
      <c r="O2464" s="192" t="str">
        <f t="shared" si="1795"/>
        <v/>
      </c>
      <c r="P2464" s="192" t="str">
        <f t="shared" si="1836"/>
        <v/>
      </c>
      <c r="Q2464" s="300" t="str">
        <f t="shared" si="1796"/>
        <v/>
      </c>
      <c r="R2464" s="300" t="str">
        <f t="shared" si="1797"/>
        <v/>
      </c>
      <c r="S2464" s="300" t="str">
        <f t="shared" si="1798"/>
        <v/>
      </c>
      <c r="T2464" s="192" t="str">
        <f t="shared" si="1799"/>
        <v/>
      </c>
      <c r="U2464" s="303" t="str">
        <f t="shared" si="1800"/>
        <v/>
      </c>
      <c r="V2464" s="300" t="str">
        <f t="shared" si="1801"/>
        <v/>
      </c>
      <c r="W2464" s="192" t="str">
        <f t="shared" si="1802"/>
        <v/>
      </c>
      <c r="X2464" s="303" t="str">
        <f t="shared" si="1803"/>
        <v/>
      </c>
      <c r="Y2464" s="300" t="str">
        <f t="shared" si="1804"/>
        <v/>
      </c>
      <c r="Z2464" s="300" t="str">
        <f t="shared" si="1805"/>
        <v/>
      </c>
      <c r="AA2464" s="303" t="str">
        <f t="shared" si="1806"/>
        <v/>
      </c>
      <c r="AB2464" s="300" t="str">
        <f t="shared" si="1807"/>
        <v/>
      </c>
      <c r="AC2464" s="300" t="str">
        <f t="shared" si="1808"/>
        <v/>
      </c>
      <c r="AD2464" s="300" t="str">
        <f t="shared" si="1809"/>
        <v/>
      </c>
      <c r="AE2464" s="192" t="str">
        <f t="shared" si="1810"/>
        <v/>
      </c>
      <c r="AF2464" s="192" t="str">
        <f t="shared" si="1811"/>
        <v/>
      </c>
      <c r="AG2464" s="192"/>
      <c r="AJ2464" s="300" t="str">
        <f t="shared" si="1812"/>
        <v/>
      </c>
      <c r="AK2464" s="300" t="str">
        <f t="shared" si="1813"/>
        <v/>
      </c>
      <c r="AL2464" s="300" t="str">
        <f t="shared" si="1814"/>
        <v/>
      </c>
      <c r="AM2464" s="300" t="str">
        <f t="shared" si="1815"/>
        <v/>
      </c>
      <c r="AN2464" s="300" t="str">
        <f t="shared" si="1816"/>
        <v/>
      </c>
      <c r="AO2464" s="300" t="str">
        <f t="shared" si="1817"/>
        <v/>
      </c>
      <c r="AP2464" s="300" t="str">
        <f t="shared" si="1818"/>
        <v/>
      </c>
      <c r="AQ2464" s="300" t="str">
        <f t="shared" si="1819"/>
        <v/>
      </c>
      <c r="AR2464" s="306" t="str">
        <f t="shared" si="1820"/>
        <v/>
      </c>
      <c r="AS2464" s="300" t="str">
        <f t="shared" si="1821"/>
        <v/>
      </c>
      <c r="AT2464" s="300" t="str">
        <f t="shared" si="1822"/>
        <v/>
      </c>
      <c r="AU2464" s="192" t="str">
        <f t="shared" si="1823"/>
        <v>рбс</v>
      </c>
      <c r="AV2464" s="192" t="str">
        <f t="shared" si="1824"/>
        <v>рбс87504812общпро</v>
      </c>
      <c r="AW2464" s="191">
        <f t="shared" si="1825"/>
        <v>0</v>
      </c>
      <c r="AX2464" s="191">
        <f t="shared" si="1826"/>
        <v>0</v>
      </c>
      <c r="AY2464" s="191">
        <f t="shared" si="1827"/>
        <v>36000</v>
      </c>
      <c r="AZ2464" s="191">
        <f t="shared" si="1828"/>
        <v>21857.98</v>
      </c>
      <c r="BA2464" s="193">
        <f t="shared" si="1829"/>
        <v>1</v>
      </c>
      <c r="BB2464" s="193">
        <f t="shared" si="1830"/>
        <v>1</v>
      </c>
      <c r="BC2464" s="193">
        <f t="shared" si="1831"/>
        <v>1</v>
      </c>
      <c r="BD2464" s="191">
        <f t="shared" si="1793"/>
        <v>36000</v>
      </c>
      <c r="BE2464" s="191">
        <f t="shared" si="1832"/>
        <v>21857.98</v>
      </c>
      <c r="BF2464" s="210">
        <f t="shared" si="1833"/>
        <v>36000</v>
      </c>
      <c r="BG2464" s="211">
        <f t="shared" si="1834"/>
        <v>36000</v>
      </c>
      <c r="BH2464" s="289"/>
      <c r="BI2464" s="289"/>
      <c r="BL2464" s="233" t="str">
        <f t="shared" si="1835"/>
        <v/>
      </c>
    </row>
    <row r="2465" spans="1:64" ht="12" customHeight="1">
      <c r="A2465" s="333" t="s">
        <v>1462</v>
      </c>
      <c r="B2465" s="381" t="s">
        <v>327</v>
      </c>
      <c r="C2465" s="333" t="s">
        <v>799</v>
      </c>
      <c r="D2465" s="381" t="s">
        <v>317</v>
      </c>
      <c r="E2465" s="381" t="s">
        <v>1317</v>
      </c>
      <c r="F2465" s="381" t="s">
        <v>586</v>
      </c>
      <c r="G2465" s="381" t="s">
        <v>394</v>
      </c>
      <c r="H2465" s="100" t="s">
        <v>653</v>
      </c>
      <c r="I2465" s="381" t="s">
        <v>505</v>
      </c>
      <c r="J2465" s="382">
        <v>216500</v>
      </c>
      <c r="K2465" s="382">
        <v>122466.3</v>
      </c>
      <c r="L2465" s="191" t="str">
        <f t="shared" si="1794"/>
        <v>875048120702011004002024422501</v>
      </c>
      <c r="M2465" s="192">
        <f t="array" ref="M2465">IF(COUNT(SEARCH(Удалить_Роспись_КВСР,$B2465)*SEARCH(Удалить_Роспись_ПБС,$C2465)*SEARCH(Удалить_Роспись_КФСР, $D2465)*SEARCH(Удалить_Роспись_КЦСР,$E2465)*SEARCH(Удалить_Роспись_КВР,$F2465)*SEARCH(Удалить_Роспись_ЭК,$H2465)*SEARCH(Удалить_Роспись_КР,$I2465))&gt;0,0,1)</f>
        <v>0</v>
      </c>
      <c r="N2465" s="192">
        <f>IF(COUNT(SEARCH(Удалить_Индекс_КВСР,$B2465)*SEARCH(Удалить_Индекс_ПБС,$C2465)*SEARCH(Удалить_Индекс_КФСР,$D2465)*SEARCH(Удалить_Индекс_КЦСР,$E2465)*SEARCH(Удалить_Индекс_КВР,$F2465)*SEARCH(Удалить_Индекс_ЭК,$H2465)*SEARCH(Удалить_Индекс_КР,$I2465))&gt;0,0,1)</f>
        <v>1</v>
      </c>
      <c r="O2465" s="192" t="str">
        <f t="shared" si="1795"/>
        <v/>
      </c>
      <c r="P2465" s="192" t="str">
        <f t="shared" si="1836"/>
        <v/>
      </c>
      <c r="Q2465" s="300" t="str">
        <f t="shared" si="1796"/>
        <v/>
      </c>
      <c r="R2465" s="300" t="str">
        <f t="shared" si="1797"/>
        <v/>
      </c>
      <c r="S2465" s="300" t="str">
        <f t="shared" si="1798"/>
        <v/>
      </c>
      <c r="T2465" s="192" t="str">
        <f t="shared" si="1799"/>
        <v/>
      </c>
      <c r="U2465" s="303" t="str">
        <f t="shared" si="1800"/>
        <v/>
      </c>
      <c r="V2465" s="300" t="str">
        <f t="shared" si="1801"/>
        <v/>
      </c>
      <c r="W2465" s="192" t="str">
        <f t="shared" si="1802"/>
        <v/>
      </c>
      <c r="X2465" s="303" t="str">
        <f t="shared" si="1803"/>
        <v/>
      </c>
      <c r="Y2465" s="300" t="str">
        <f t="shared" si="1804"/>
        <v/>
      </c>
      <c r="Z2465" s="300" t="str">
        <f t="shared" si="1805"/>
        <v/>
      </c>
      <c r="AA2465" s="303" t="str">
        <f t="shared" si="1806"/>
        <v/>
      </c>
      <c r="AB2465" s="300" t="str">
        <f t="shared" si="1807"/>
        <v/>
      </c>
      <c r="AC2465" s="300" t="str">
        <f t="shared" si="1808"/>
        <v/>
      </c>
      <c r="AD2465" s="300" t="str">
        <f t="shared" si="1809"/>
        <v/>
      </c>
      <c r="AE2465" s="192" t="str">
        <f t="shared" si="1810"/>
        <v/>
      </c>
      <c r="AF2465" s="192" t="str">
        <f t="shared" si="1811"/>
        <v/>
      </c>
      <c r="AG2465" s="192"/>
      <c r="AJ2465" s="300" t="str">
        <f t="shared" si="1812"/>
        <v/>
      </c>
      <c r="AK2465" s="300" t="str">
        <f t="shared" si="1813"/>
        <v/>
      </c>
      <c r="AL2465" s="300" t="str">
        <f t="shared" si="1814"/>
        <v/>
      </c>
      <c r="AM2465" s="300" t="str">
        <f t="shared" si="1815"/>
        <v/>
      </c>
      <c r="AN2465" s="300" t="str">
        <f t="shared" si="1816"/>
        <v/>
      </c>
      <c r="AO2465" s="300" t="str">
        <f t="shared" si="1817"/>
        <v/>
      </c>
      <c r="AP2465" s="300" t="str">
        <f t="shared" si="1818"/>
        <v/>
      </c>
      <c r="AQ2465" s="300" t="str">
        <f t="shared" si="1819"/>
        <v/>
      </c>
      <c r="AR2465" s="306" t="str">
        <f t="shared" si="1820"/>
        <v/>
      </c>
      <c r="AS2465" s="300" t="str">
        <f t="shared" si="1821"/>
        <v/>
      </c>
      <c r="AT2465" s="300" t="str">
        <f t="shared" si="1822"/>
        <v/>
      </c>
      <c r="AU2465" s="192" t="str">
        <f t="shared" si="1823"/>
        <v>рбс</v>
      </c>
      <c r="AV2465" s="192" t="str">
        <f t="shared" si="1824"/>
        <v>рбс87504812общпро</v>
      </c>
      <c r="AW2465" s="191">
        <f t="shared" si="1825"/>
        <v>0</v>
      </c>
      <c r="AX2465" s="191">
        <f t="shared" si="1826"/>
        <v>0</v>
      </c>
      <c r="AY2465" s="191">
        <f t="shared" si="1827"/>
        <v>216500</v>
      </c>
      <c r="AZ2465" s="191">
        <f t="shared" si="1828"/>
        <v>122466.3</v>
      </c>
      <c r="BA2465" s="193">
        <f t="shared" si="1829"/>
        <v>1</v>
      </c>
      <c r="BB2465" s="193">
        <f t="shared" si="1830"/>
        <v>1</v>
      </c>
      <c r="BC2465" s="193">
        <f t="shared" si="1831"/>
        <v>1</v>
      </c>
      <c r="BD2465" s="191">
        <f t="shared" si="1793"/>
        <v>216500</v>
      </c>
      <c r="BE2465" s="191">
        <f t="shared" si="1832"/>
        <v>122466.3</v>
      </c>
      <c r="BF2465" s="210">
        <f t="shared" si="1833"/>
        <v>216500</v>
      </c>
      <c r="BG2465" s="211">
        <f t="shared" si="1834"/>
        <v>216500</v>
      </c>
      <c r="BH2465" s="289"/>
      <c r="BI2465" s="289"/>
      <c r="BL2465" s="233" t="str">
        <f t="shared" si="1835"/>
        <v/>
      </c>
    </row>
    <row r="2466" spans="1:64" ht="12" customHeight="1">
      <c r="A2466" s="333" t="s">
        <v>1462</v>
      </c>
      <c r="B2466" s="381" t="s">
        <v>327</v>
      </c>
      <c r="C2466" s="333" t="s">
        <v>799</v>
      </c>
      <c r="D2466" s="381" t="s">
        <v>317</v>
      </c>
      <c r="E2466" s="381" t="s">
        <v>1317</v>
      </c>
      <c r="F2466" s="381" t="s">
        <v>586</v>
      </c>
      <c r="G2466" s="381" t="s">
        <v>389</v>
      </c>
      <c r="H2466" s="100" t="s">
        <v>653</v>
      </c>
      <c r="I2466" s="381" t="s">
        <v>505</v>
      </c>
      <c r="J2466" s="382">
        <v>131000</v>
      </c>
      <c r="K2466" s="382">
        <v>105966.22</v>
      </c>
      <c r="L2466" s="191" t="str">
        <f t="shared" si="1794"/>
        <v>875048120702011004002024422601</v>
      </c>
      <c r="M2466" s="192">
        <f t="array" ref="M2466">IF(COUNT(SEARCH(Удалить_Роспись_КВСР,$B2466)*SEARCH(Удалить_Роспись_ПБС,$C2466)*SEARCH(Удалить_Роспись_КФСР, $D2466)*SEARCH(Удалить_Роспись_КЦСР,$E2466)*SEARCH(Удалить_Роспись_КВР,$F2466)*SEARCH(Удалить_Роспись_ЭК,$H2466)*SEARCH(Удалить_Роспись_КР,$I2466))&gt;0,0,1)</f>
        <v>0</v>
      </c>
      <c r="N2466" s="192">
        <f>IF(COUNT(SEARCH(Удалить_Индекс_КВСР,$B2466)*SEARCH(Удалить_Индекс_ПБС,$C2466)*SEARCH(Удалить_Индекс_КФСР,$D2466)*SEARCH(Удалить_Индекс_КЦСР,$E2466)*SEARCH(Удалить_Индекс_КВР,$F2466)*SEARCH(Удалить_Индекс_ЭК,$H2466)*SEARCH(Удалить_Индекс_КР,$I2466))&gt;0,0,1)</f>
        <v>1</v>
      </c>
      <c r="O2466" s="192" t="str">
        <f t="shared" si="1795"/>
        <v/>
      </c>
      <c r="P2466" s="192" t="str">
        <f t="shared" si="1836"/>
        <v/>
      </c>
      <c r="Q2466" s="300" t="str">
        <f t="shared" si="1796"/>
        <v/>
      </c>
      <c r="R2466" s="300" t="str">
        <f t="shared" si="1797"/>
        <v/>
      </c>
      <c r="S2466" s="300" t="str">
        <f t="shared" si="1798"/>
        <v/>
      </c>
      <c r="T2466" s="192" t="str">
        <f t="shared" si="1799"/>
        <v/>
      </c>
      <c r="U2466" s="303" t="str">
        <f t="shared" si="1800"/>
        <v/>
      </c>
      <c r="V2466" s="300" t="str">
        <f t="shared" si="1801"/>
        <v/>
      </c>
      <c r="W2466" s="192" t="str">
        <f t="shared" si="1802"/>
        <v/>
      </c>
      <c r="X2466" s="303" t="str">
        <f t="shared" si="1803"/>
        <v/>
      </c>
      <c r="Y2466" s="300" t="str">
        <f t="shared" si="1804"/>
        <v/>
      </c>
      <c r="Z2466" s="300" t="str">
        <f t="shared" si="1805"/>
        <v/>
      </c>
      <c r="AA2466" s="303" t="str">
        <f t="shared" si="1806"/>
        <v/>
      </c>
      <c r="AB2466" s="300" t="str">
        <f t="shared" si="1807"/>
        <v/>
      </c>
      <c r="AC2466" s="300" t="str">
        <f t="shared" si="1808"/>
        <v/>
      </c>
      <c r="AD2466" s="300" t="str">
        <f t="shared" si="1809"/>
        <v/>
      </c>
      <c r="AE2466" s="192" t="str">
        <f t="shared" si="1810"/>
        <v/>
      </c>
      <c r="AF2466" s="192" t="str">
        <f t="shared" si="1811"/>
        <v/>
      </c>
      <c r="AG2466" s="192"/>
      <c r="AJ2466" s="300" t="str">
        <f t="shared" si="1812"/>
        <v/>
      </c>
      <c r="AK2466" s="300" t="str">
        <f t="shared" si="1813"/>
        <v/>
      </c>
      <c r="AL2466" s="300" t="str">
        <f t="shared" si="1814"/>
        <v/>
      </c>
      <c r="AM2466" s="300" t="str">
        <f t="shared" si="1815"/>
        <v/>
      </c>
      <c r="AN2466" s="300" t="str">
        <f t="shared" si="1816"/>
        <v/>
      </c>
      <c r="AO2466" s="300" t="str">
        <f t="shared" si="1817"/>
        <v/>
      </c>
      <c r="AP2466" s="300" t="str">
        <f t="shared" si="1818"/>
        <v/>
      </c>
      <c r="AQ2466" s="300" t="str">
        <f t="shared" si="1819"/>
        <v/>
      </c>
      <c r="AR2466" s="306" t="str">
        <f t="shared" si="1820"/>
        <v/>
      </c>
      <c r="AS2466" s="300" t="str">
        <f t="shared" si="1821"/>
        <v/>
      </c>
      <c r="AT2466" s="300" t="str">
        <f t="shared" si="1822"/>
        <v/>
      </c>
      <c r="AU2466" s="192" t="str">
        <f t="shared" si="1823"/>
        <v>рбс</v>
      </c>
      <c r="AV2466" s="192" t="str">
        <f t="shared" si="1824"/>
        <v>рбс87504812общпро</v>
      </c>
      <c r="AW2466" s="191">
        <f t="shared" si="1825"/>
        <v>0</v>
      </c>
      <c r="AX2466" s="191">
        <f t="shared" si="1826"/>
        <v>0</v>
      </c>
      <c r="AY2466" s="191">
        <f t="shared" si="1827"/>
        <v>131000</v>
      </c>
      <c r="AZ2466" s="191">
        <f t="shared" si="1828"/>
        <v>105966.22</v>
      </c>
      <c r="BA2466" s="193">
        <f t="shared" si="1829"/>
        <v>1</v>
      </c>
      <c r="BB2466" s="193">
        <f t="shared" si="1830"/>
        <v>1</v>
      </c>
      <c r="BC2466" s="193">
        <f t="shared" si="1831"/>
        <v>1</v>
      </c>
      <c r="BD2466" s="191">
        <f t="shared" si="1793"/>
        <v>131000</v>
      </c>
      <c r="BE2466" s="191">
        <f t="shared" si="1832"/>
        <v>105966.22</v>
      </c>
      <c r="BF2466" s="210">
        <f t="shared" si="1833"/>
        <v>131000</v>
      </c>
      <c r="BG2466" s="211">
        <f t="shared" si="1834"/>
        <v>131000</v>
      </c>
      <c r="BH2466" s="289"/>
      <c r="BI2466" s="289"/>
      <c r="BL2466" s="233" t="str">
        <f t="shared" si="1835"/>
        <v/>
      </c>
    </row>
    <row r="2467" spans="1:64" ht="12" customHeight="1">
      <c r="A2467" s="333" t="s">
        <v>1462</v>
      </c>
      <c r="B2467" s="381" t="s">
        <v>327</v>
      </c>
      <c r="C2467" s="333" t="s">
        <v>799</v>
      </c>
      <c r="D2467" s="381" t="s">
        <v>317</v>
      </c>
      <c r="E2467" s="381" t="s">
        <v>1317</v>
      </c>
      <c r="F2467" s="381" t="s">
        <v>586</v>
      </c>
      <c r="G2467" s="381" t="s">
        <v>397</v>
      </c>
      <c r="H2467" s="100" t="s">
        <v>653</v>
      </c>
      <c r="I2467" s="381" t="s">
        <v>505</v>
      </c>
      <c r="J2467" s="382">
        <v>149425</v>
      </c>
      <c r="K2467" s="382">
        <v>87849.68</v>
      </c>
      <c r="L2467" s="191" t="str">
        <f t="shared" si="1794"/>
        <v>875048120702011004002024434001</v>
      </c>
      <c r="M2467" s="192">
        <f t="array" ref="M2467">IF(COUNT(SEARCH(Удалить_Роспись_КВСР,$B2467)*SEARCH(Удалить_Роспись_ПБС,$C2467)*SEARCH(Удалить_Роспись_КФСР, $D2467)*SEARCH(Удалить_Роспись_КЦСР,$E2467)*SEARCH(Удалить_Роспись_КВР,$F2467)*SEARCH(Удалить_Роспись_ЭК,$H2467)*SEARCH(Удалить_Роспись_КР,$I2467))&gt;0,0,1)</f>
        <v>0</v>
      </c>
      <c r="N2467" s="192">
        <f>IF(COUNT(SEARCH(Удалить_Индекс_КВСР,$B2467)*SEARCH(Удалить_Индекс_ПБС,$C2467)*SEARCH(Удалить_Индекс_КФСР,$D2467)*SEARCH(Удалить_Индекс_КЦСР,$E2467)*SEARCH(Удалить_Индекс_КВР,$F2467)*SEARCH(Удалить_Индекс_ЭК,$H2467)*SEARCH(Удалить_Индекс_КР,$I2467))&gt;0,0,1)</f>
        <v>1</v>
      </c>
      <c r="O2467" s="192" t="str">
        <f t="shared" si="1795"/>
        <v/>
      </c>
      <c r="P2467" s="192" t="str">
        <f t="shared" si="1836"/>
        <v/>
      </c>
      <c r="Q2467" s="300" t="str">
        <f t="shared" si="1796"/>
        <v/>
      </c>
      <c r="R2467" s="300" t="str">
        <f t="shared" si="1797"/>
        <v/>
      </c>
      <c r="S2467" s="300" t="str">
        <f t="shared" si="1798"/>
        <v/>
      </c>
      <c r="T2467" s="192" t="str">
        <f t="shared" si="1799"/>
        <v/>
      </c>
      <c r="U2467" s="303" t="str">
        <f t="shared" si="1800"/>
        <v/>
      </c>
      <c r="V2467" s="300" t="str">
        <f t="shared" si="1801"/>
        <v/>
      </c>
      <c r="W2467" s="192" t="str">
        <f t="shared" si="1802"/>
        <v/>
      </c>
      <c r="X2467" s="303" t="str">
        <f t="shared" si="1803"/>
        <v/>
      </c>
      <c r="Y2467" s="300" t="str">
        <f t="shared" si="1804"/>
        <v/>
      </c>
      <c r="Z2467" s="300" t="str">
        <f t="shared" si="1805"/>
        <v/>
      </c>
      <c r="AA2467" s="303" t="str">
        <f t="shared" si="1806"/>
        <v/>
      </c>
      <c r="AB2467" s="300" t="str">
        <f t="shared" si="1807"/>
        <v/>
      </c>
      <c r="AC2467" s="300" t="str">
        <f t="shared" si="1808"/>
        <v/>
      </c>
      <c r="AD2467" s="300" t="str">
        <f t="shared" si="1809"/>
        <v/>
      </c>
      <c r="AE2467" s="192" t="str">
        <f t="shared" si="1810"/>
        <v/>
      </c>
      <c r="AF2467" s="192" t="str">
        <f t="shared" si="1811"/>
        <v/>
      </c>
      <c r="AG2467" s="192"/>
      <c r="AJ2467" s="300" t="str">
        <f t="shared" si="1812"/>
        <v/>
      </c>
      <c r="AK2467" s="300" t="str">
        <f t="shared" si="1813"/>
        <v/>
      </c>
      <c r="AL2467" s="300" t="str">
        <f t="shared" si="1814"/>
        <v/>
      </c>
      <c r="AM2467" s="300" t="str">
        <f t="shared" si="1815"/>
        <v/>
      </c>
      <c r="AN2467" s="300" t="str">
        <f t="shared" si="1816"/>
        <v/>
      </c>
      <c r="AO2467" s="300" t="str">
        <f t="shared" si="1817"/>
        <v/>
      </c>
      <c r="AP2467" s="300" t="str">
        <f t="shared" si="1818"/>
        <v/>
      </c>
      <c r="AQ2467" s="300" t="str">
        <f t="shared" si="1819"/>
        <v/>
      </c>
      <c r="AR2467" s="306" t="str">
        <f t="shared" si="1820"/>
        <v/>
      </c>
      <c r="AS2467" s="300" t="str">
        <f t="shared" si="1821"/>
        <v/>
      </c>
      <c r="AT2467" s="300" t="str">
        <f t="shared" si="1822"/>
        <v/>
      </c>
      <c r="AU2467" s="192" t="str">
        <f t="shared" si="1823"/>
        <v>рбс</v>
      </c>
      <c r="AV2467" s="192" t="str">
        <f t="shared" si="1824"/>
        <v>рбс87504812общпро</v>
      </c>
      <c r="AW2467" s="191">
        <f t="shared" si="1825"/>
        <v>0</v>
      </c>
      <c r="AX2467" s="191">
        <f t="shared" si="1826"/>
        <v>0</v>
      </c>
      <c r="AY2467" s="191">
        <f t="shared" si="1827"/>
        <v>149425</v>
      </c>
      <c r="AZ2467" s="191">
        <f t="shared" si="1828"/>
        <v>87849.68</v>
      </c>
      <c r="BA2467" s="193">
        <f t="shared" si="1829"/>
        <v>1</v>
      </c>
      <c r="BB2467" s="193">
        <f t="shared" si="1830"/>
        <v>1</v>
      </c>
      <c r="BC2467" s="193">
        <f t="shared" si="1831"/>
        <v>1</v>
      </c>
      <c r="BD2467" s="191">
        <f t="shared" si="1793"/>
        <v>149425</v>
      </c>
      <c r="BE2467" s="191">
        <f t="shared" si="1832"/>
        <v>87849.68</v>
      </c>
      <c r="BF2467" s="210">
        <f t="shared" si="1833"/>
        <v>149425</v>
      </c>
      <c r="BG2467" s="211">
        <f t="shared" si="1834"/>
        <v>149425</v>
      </c>
      <c r="BH2467" s="289"/>
      <c r="BI2467" s="289"/>
      <c r="BL2467" s="233" t="str">
        <f t="shared" si="1835"/>
        <v/>
      </c>
    </row>
    <row r="2468" spans="1:64" ht="12" customHeight="1">
      <c r="A2468" s="333" t="s">
        <v>1462</v>
      </c>
      <c r="B2468" s="381" t="s">
        <v>327</v>
      </c>
      <c r="C2468" s="333" t="s">
        <v>799</v>
      </c>
      <c r="D2468" s="381" t="s">
        <v>317</v>
      </c>
      <c r="E2468" s="381" t="s">
        <v>1317</v>
      </c>
      <c r="F2468" s="381" t="s">
        <v>658</v>
      </c>
      <c r="G2468" s="381" t="s">
        <v>395</v>
      </c>
      <c r="H2468" s="100" t="s">
        <v>653</v>
      </c>
      <c r="I2468" s="381" t="s">
        <v>505</v>
      </c>
      <c r="J2468" s="382">
        <v>1009.08</v>
      </c>
      <c r="K2468" s="382">
        <v>1000.02</v>
      </c>
      <c r="L2468" s="191" t="str">
        <f t="shared" si="1794"/>
        <v>875048120702011004002085329001</v>
      </c>
      <c r="M2468" s="192">
        <f t="array" ref="M2468">IF(COUNT(SEARCH(Удалить_Роспись_КВСР,$B2468)*SEARCH(Удалить_Роспись_ПБС,$C2468)*SEARCH(Удалить_Роспись_КФСР, $D2468)*SEARCH(Удалить_Роспись_КЦСР,$E2468)*SEARCH(Удалить_Роспись_КВР,$F2468)*SEARCH(Удалить_Роспись_ЭК,$H2468)*SEARCH(Удалить_Роспись_КР,$I2468))&gt;0,0,1)</f>
        <v>0</v>
      </c>
      <c r="N2468" s="192">
        <v>0</v>
      </c>
      <c r="O2468" s="192" t="str">
        <f t="shared" si="1795"/>
        <v/>
      </c>
      <c r="P2468" s="192" t="str">
        <f t="shared" si="1836"/>
        <v/>
      </c>
      <c r="Q2468" s="300" t="str">
        <f t="shared" si="1796"/>
        <v/>
      </c>
      <c r="R2468" s="300" t="str">
        <f t="shared" si="1797"/>
        <v/>
      </c>
      <c r="S2468" s="300" t="str">
        <f t="shared" si="1798"/>
        <v/>
      </c>
      <c r="T2468" s="192" t="str">
        <f t="shared" si="1799"/>
        <v/>
      </c>
      <c r="U2468" s="303" t="str">
        <f t="shared" si="1800"/>
        <v/>
      </c>
      <c r="V2468" s="300" t="str">
        <f t="shared" si="1801"/>
        <v/>
      </c>
      <c r="W2468" s="192" t="str">
        <f t="shared" si="1802"/>
        <v/>
      </c>
      <c r="X2468" s="303" t="str">
        <f t="shared" si="1803"/>
        <v/>
      </c>
      <c r="Y2468" s="300" t="str">
        <f t="shared" si="1804"/>
        <v/>
      </c>
      <c r="Z2468" s="300" t="str">
        <f t="shared" si="1805"/>
        <v/>
      </c>
      <c r="AA2468" s="303" t="str">
        <f t="shared" si="1806"/>
        <v/>
      </c>
      <c r="AB2468" s="300" t="str">
        <f t="shared" si="1807"/>
        <v/>
      </c>
      <c r="AC2468" s="300" t="str">
        <f t="shared" si="1808"/>
        <v/>
      </c>
      <c r="AD2468" s="300" t="str">
        <f t="shared" si="1809"/>
        <v/>
      </c>
      <c r="AE2468" s="192" t="str">
        <f t="shared" si="1810"/>
        <v/>
      </c>
      <c r="AF2468" s="192" t="str">
        <f t="shared" si="1811"/>
        <v/>
      </c>
      <c r="AG2468" s="192"/>
      <c r="AJ2468" s="300" t="str">
        <f t="shared" si="1812"/>
        <v/>
      </c>
      <c r="AK2468" s="300" t="str">
        <f t="shared" si="1813"/>
        <v/>
      </c>
      <c r="AL2468" s="300" t="str">
        <f t="shared" si="1814"/>
        <v/>
      </c>
      <c r="AM2468" s="300" t="str">
        <f t="shared" si="1815"/>
        <v/>
      </c>
      <c r="AN2468" s="300" t="str">
        <f t="shared" si="1816"/>
        <v/>
      </c>
      <c r="AO2468" s="300" t="str">
        <f t="shared" si="1817"/>
        <v/>
      </c>
      <c r="AP2468" s="300" t="str">
        <f t="shared" si="1818"/>
        <v/>
      </c>
      <c r="AQ2468" s="300" t="str">
        <f t="shared" si="1819"/>
        <v/>
      </c>
      <c r="AR2468" s="306" t="str">
        <f t="shared" si="1820"/>
        <v/>
      </c>
      <c r="AS2468" s="300" t="str">
        <f t="shared" si="1821"/>
        <v/>
      </c>
      <c r="AT2468" s="300" t="str">
        <f t="shared" si="1822"/>
        <v/>
      </c>
      <c r="AU2468" s="192" t="str">
        <f t="shared" si="1823"/>
        <v>рбс</v>
      </c>
      <c r="AV2468" s="192" t="str">
        <f t="shared" si="1824"/>
        <v>рбс87504812общпро</v>
      </c>
      <c r="AW2468" s="191">
        <f t="shared" si="1825"/>
        <v>0</v>
      </c>
      <c r="AX2468" s="191">
        <f t="shared" si="1826"/>
        <v>0</v>
      </c>
      <c r="AY2468" s="191">
        <f t="shared" si="1827"/>
        <v>0</v>
      </c>
      <c r="AZ2468" s="191">
        <f t="shared" si="1828"/>
        <v>0</v>
      </c>
      <c r="BA2468" s="193">
        <f t="shared" si="1829"/>
        <v>1</v>
      </c>
      <c r="BB2468" s="193">
        <f t="shared" si="1830"/>
        <v>1</v>
      </c>
      <c r="BC2468" s="193">
        <f t="shared" si="1831"/>
        <v>1</v>
      </c>
      <c r="BD2468" s="191">
        <f t="shared" si="1793"/>
        <v>0</v>
      </c>
      <c r="BE2468" s="191">
        <f t="shared" si="1832"/>
        <v>0</v>
      </c>
      <c r="BF2468" s="210">
        <f t="shared" si="1833"/>
        <v>0</v>
      </c>
      <c r="BG2468" s="211">
        <f t="shared" si="1834"/>
        <v>0</v>
      </c>
      <c r="BH2468" s="289"/>
      <c r="BI2468" s="289"/>
      <c r="BL2468" s="233" t="str">
        <f t="shared" si="1835"/>
        <v/>
      </c>
    </row>
    <row r="2469" spans="1:64" ht="12" customHeight="1">
      <c r="A2469" s="333" t="s">
        <v>1462</v>
      </c>
      <c r="B2469" s="381" t="s">
        <v>327</v>
      </c>
      <c r="C2469" s="333" t="s">
        <v>799</v>
      </c>
      <c r="D2469" s="381" t="s">
        <v>317</v>
      </c>
      <c r="E2469" s="381" t="s">
        <v>1318</v>
      </c>
      <c r="F2469" s="381" t="s">
        <v>608</v>
      </c>
      <c r="G2469" s="381" t="s">
        <v>385</v>
      </c>
      <c r="H2469" s="100" t="s">
        <v>653</v>
      </c>
      <c r="I2469" s="381" t="s">
        <v>505</v>
      </c>
      <c r="J2469" s="382">
        <v>1444000</v>
      </c>
      <c r="K2469" s="382">
        <v>1280114.8</v>
      </c>
      <c r="L2469" s="191" t="str">
        <f t="shared" si="1794"/>
        <v>875048120702011004102011121101</v>
      </c>
      <c r="M2469" s="192">
        <f t="array" ref="M2469">IF(COUNT(SEARCH(Удалить_Роспись_КВСР,$B2469)*SEARCH(Удалить_Роспись_ПБС,$C2469)*SEARCH(Удалить_Роспись_КФСР, $D2469)*SEARCH(Удалить_Роспись_КЦСР,$E2469)*SEARCH(Удалить_Роспись_КВР,$F2469)*SEARCH(Удалить_Роспись_ЭК,$H2469)*SEARCH(Удалить_Роспись_КР,$I2469))&gt;0,0,1)</f>
        <v>0</v>
      </c>
      <c r="N2469" s="192">
        <v>0</v>
      </c>
      <c r="O2469" s="192" t="str">
        <f t="shared" si="1795"/>
        <v/>
      </c>
      <c r="P2469" s="192" t="str">
        <f t="shared" si="1836"/>
        <v/>
      </c>
      <c r="Q2469" s="300" t="str">
        <f t="shared" si="1796"/>
        <v/>
      </c>
      <c r="R2469" s="300" t="str">
        <f t="shared" si="1797"/>
        <v/>
      </c>
      <c r="S2469" s="300" t="str">
        <f t="shared" si="1798"/>
        <v/>
      </c>
      <c r="T2469" s="192" t="str">
        <f t="shared" si="1799"/>
        <v/>
      </c>
      <c r="U2469" s="303" t="str">
        <f t="shared" si="1800"/>
        <v/>
      </c>
      <c r="V2469" s="300" t="str">
        <f t="shared" si="1801"/>
        <v/>
      </c>
      <c r="W2469" s="192" t="str">
        <f t="shared" si="1802"/>
        <v/>
      </c>
      <c r="X2469" s="303" t="str">
        <f t="shared" si="1803"/>
        <v/>
      </c>
      <c r="Y2469" s="300" t="str">
        <f t="shared" si="1804"/>
        <v/>
      </c>
      <c r="Z2469" s="300" t="str">
        <f t="shared" si="1805"/>
        <v/>
      </c>
      <c r="AA2469" s="303" t="str">
        <f t="shared" si="1806"/>
        <v/>
      </c>
      <c r="AB2469" s="300" t="str">
        <f t="shared" si="1807"/>
        <v/>
      </c>
      <c r="AC2469" s="300" t="str">
        <f t="shared" si="1808"/>
        <v/>
      </c>
      <c r="AD2469" s="300" t="str">
        <f t="shared" si="1809"/>
        <v/>
      </c>
      <c r="AE2469" s="192" t="str">
        <f t="shared" si="1810"/>
        <v/>
      </c>
      <c r="AF2469" s="192" t="str">
        <f t="shared" si="1811"/>
        <v/>
      </c>
      <c r="AG2469" s="192"/>
      <c r="AJ2469" s="300" t="str">
        <f t="shared" si="1812"/>
        <v/>
      </c>
      <c r="AK2469" s="300" t="str">
        <f t="shared" si="1813"/>
        <v/>
      </c>
      <c r="AL2469" s="300" t="str">
        <f t="shared" si="1814"/>
        <v/>
      </c>
      <c r="AM2469" s="300" t="str">
        <f t="shared" si="1815"/>
        <v/>
      </c>
      <c r="AN2469" s="300" t="str">
        <f t="shared" si="1816"/>
        <v/>
      </c>
      <c r="AO2469" s="300" t="str">
        <f t="shared" si="1817"/>
        <v/>
      </c>
      <c r="AP2469" s="300" t="str">
        <f t="shared" si="1818"/>
        <v/>
      </c>
      <c r="AQ2469" s="300" t="str">
        <f t="shared" si="1819"/>
        <v/>
      </c>
      <c r="AR2469" s="306" t="str">
        <f t="shared" si="1820"/>
        <v/>
      </c>
      <c r="AS2469" s="300" t="str">
        <f t="shared" si="1821"/>
        <v/>
      </c>
      <c r="AT2469" s="300" t="str">
        <f t="shared" si="1822"/>
        <v/>
      </c>
      <c r="AU2469" s="192" t="str">
        <f t="shared" si="1823"/>
        <v>рбс</v>
      </c>
      <c r="AV2469" s="192" t="str">
        <f t="shared" si="1824"/>
        <v>рбс87504812общопл</v>
      </c>
      <c r="AW2469" s="191">
        <f t="shared" si="1825"/>
        <v>0</v>
      </c>
      <c r="AX2469" s="191">
        <f t="shared" si="1826"/>
        <v>0</v>
      </c>
      <c r="AY2469" s="191">
        <f t="shared" si="1827"/>
        <v>0</v>
      </c>
      <c r="AZ2469" s="191">
        <f t="shared" si="1828"/>
        <v>0</v>
      </c>
      <c r="BA2469" s="193">
        <f t="shared" si="1829"/>
        <v>1</v>
      </c>
      <c r="BB2469" s="193">
        <f t="shared" si="1830"/>
        <v>1</v>
      </c>
      <c r="BC2469" s="193">
        <f t="shared" si="1831"/>
        <v>1</v>
      </c>
      <c r="BD2469" s="191">
        <f t="shared" si="1793"/>
        <v>0</v>
      </c>
      <c r="BE2469" s="191">
        <f t="shared" si="1832"/>
        <v>0</v>
      </c>
      <c r="BF2469" s="210">
        <f t="shared" si="1833"/>
        <v>0</v>
      </c>
      <c r="BG2469" s="211">
        <f t="shared" si="1834"/>
        <v>0</v>
      </c>
      <c r="BH2469" s="289"/>
      <c r="BI2469" s="289"/>
      <c r="BL2469" s="233" t="str">
        <f t="shared" si="1835"/>
        <v/>
      </c>
    </row>
    <row r="2470" spans="1:64" ht="12" customHeight="1">
      <c r="A2470" s="333" t="s">
        <v>1462</v>
      </c>
      <c r="B2470" s="381" t="s">
        <v>327</v>
      </c>
      <c r="C2470" s="333" t="s">
        <v>799</v>
      </c>
      <c r="D2470" s="381" t="s">
        <v>317</v>
      </c>
      <c r="E2470" s="381" t="s">
        <v>1318</v>
      </c>
      <c r="F2470" s="381" t="s">
        <v>902</v>
      </c>
      <c r="G2470" s="381" t="s">
        <v>387</v>
      </c>
      <c r="H2470" s="100" t="s">
        <v>653</v>
      </c>
      <c r="I2470" s="381" t="s">
        <v>505</v>
      </c>
      <c r="J2470" s="382">
        <v>436547</v>
      </c>
      <c r="K2470" s="382">
        <v>387813.63</v>
      </c>
      <c r="L2470" s="191" t="str">
        <f t="shared" si="1794"/>
        <v>875048120702011004102011921301</v>
      </c>
      <c r="M2470" s="192">
        <f t="array" ref="M2470">IF(COUNT(SEARCH(Удалить_Роспись_КВСР,$B2470)*SEARCH(Удалить_Роспись_ПБС,$C2470)*SEARCH(Удалить_Роспись_КФСР, $D2470)*SEARCH(Удалить_Роспись_КЦСР,$E2470)*SEARCH(Удалить_Роспись_КВР,$F2470)*SEARCH(Удалить_Роспись_ЭК,$H2470)*SEARCH(Удалить_Роспись_КР,$I2470))&gt;0,0,1)</f>
        <v>0</v>
      </c>
      <c r="N2470" s="192">
        <v>0</v>
      </c>
      <c r="O2470" s="192" t="str">
        <f t="shared" si="1795"/>
        <v/>
      </c>
      <c r="P2470" s="192" t="str">
        <f t="shared" si="1836"/>
        <v/>
      </c>
      <c r="Q2470" s="300" t="str">
        <f t="shared" si="1796"/>
        <v/>
      </c>
      <c r="R2470" s="300" t="str">
        <f t="shared" si="1797"/>
        <v/>
      </c>
      <c r="S2470" s="300" t="str">
        <f t="shared" si="1798"/>
        <v/>
      </c>
      <c r="T2470" s="192" t="str">
        <f t="shared" si="1799"/>
        <v/>
      </c>
      <c r="U2470" s="303" t="str">
        <f t="shared" si="1800"/>
        <v/>
      </c>
      <c r="V2470" s="300" t="str">
        <f t="shared" si="1801"/>
        <v/>
      </c>
      <c r="W2470" s="192" t="str">
        <f t="shared" si="1802"/>
        <v/>
      </c>
      <c r="X2470" s="303" t="str">
        <f t="shared" si="1803"/>
        <v/>
      </c>
      <c r="Y2470" s="300" t="str">
        <f t="shared" si="1804"/>
        <v/>
      </c>
      <c r="Z2470" s="300" t="str">
        <f t="shared" si="1805"/>
        <v/>
      </c>
      <c r="AA2470" s="303" t="str">
        <f t="shared" si="1806"/>
        <v/>
      </c>
      <c r="AB2470" s="300" t="str">
        <f t="shared" si="1807"/>
        <v/>
      </c>
      <c r="AC2470" s="300" t="str">
        <f t="shared" si="1808"/>
        <v/>
      </c>
      <c r="AD2470" s="300" t="str">
        <f t="shared" si="1809"/>
        <v/>
      </c>
      <c r="AE2470" s="192" t="str">
        <f t="shared" si="1810"/>
        <v/>
      </c>
      <c r="AF2470" s="192" t="str">
        <f t="shared" si="1811"/>
        <v/>
      </c>
      <c r="AG2470" s="192"/>
      <c r="AJ2470" s="300" t="str">
        <f t="shared" si="1812"/>
        <v/>
      </c>
      <c r="AK2470" s="300" t="str">
        <f t="shared" si="1813"/>
        <v/>
      </c>
      <c r="AL2470" s="300" t="str">
        <f t="shared" si="1814"/>
        <v/>
      </c>
      <c r="AM2470" s="300" t="str">
        <f t="shared" si="1815"/>
        <v/>
      </c>
      <c r="AN2470" s="300" t="str">
        <f t="shared" si="1816"/>
        <v/>
      </c>
      <c r="AO2470" s="300" t="str">
        <f t="shared" si="1817"/>
        <v/>
      </c>
      <c r="AP2470" s="300" t="str">
        <f t="shared" si="1818"/>
        <v/>
      </c>
      <c r="AQ2470" s="300" t="str">
        <f t="shared" si="1819"/>
        <v/>
      </c>
      <c r="AR2470" s="306" t="str">
        <f t="shared" si="1820"/>
        <v/>
      </c>
      <c r="AS2470" s="300" t="str">
        <f t="shared" si="1821"/>
        <v/>
      </c>
      <c r="AT2470" s="300" t="str">
        <f t="shared" si="1822"/>
        <v/>
      </c>
      <c r="AU2470" s="192" t="str">
        <f t="shared" si="1823"/>
        <v>рбс</v>
      </c>
      <c r="AV2470" s="192" t="str">
        <f t="shared" si="1824"/>
        <v>рбс87504812общопл</v>
      </c>
      <c r="AW2470" s="191">
        <f t="shared" si="1825"/>
        <v>0</v>
      </c>
      <c r="AX2470" s="191">
        <f t="shared" si="1826"/>
        <v>0</v>
      </c>
      <c r="AY2470" s="191">
        <f t="shared" si="1827"/>
        <v>0</v>
      </c>
      <c r="AZ2470" s="191">
        <f t="shared" si="1828"/>
        <v>0</v>
      </c>
      <c r="BA2470" s="193">
        <f t="shared" si="1829"/>
        <v>1</v>
      </c>
      <c r="BB2470" s="193">
        <f t="shared" si="1830"/>
        <v>1</v>
      </c>
      <c r="BC2470" s="193">
        <f t="shared" si="1831"/>
        <v>1</v>
      </c>
      <c r="BD2470" s="191">
        <f t="shared" si="1793"/>
        <v>0</v>
      </c>
      <c r="BE2470" s="191">
        <f t="shared" si="1832"/>
        <v>0</v>
      </c>
      <c r="BF2470" s="210">
        <f t="shared" si="1833"/>
        <v>0</v>
      </c>
      <c r="BG2470" s="211">
        <f t="shared" si="1834"/>
        <v>0</v>
      </c>
      <c r="BH2470" s="289"/>
      <c r="BI2470" s="289"/>
      <c r="BL2470" s="233" t="str">
        <f t="shared" si="1835"/>
        <v/>
      </c>
    </row>
    <row r="2471" spans="1:64" ht="12" customHeight="1">
      <c r="A2471" s="333" t="s">
        <v>1462</v>
      </c>
      <c r="B2471" s="381" t="s">
        <v>327</v>
      </c>
      <c r="C2471" s="333" t="s">
        <v>799</v>
      </c>
      <c r="D2471" s="381" t="s">
        <v>317</v>
      </c>
      <c r="E2471" s="381" t="s">
        <v>1319</v>
      </c>
      <c r="F2471" s="381" t="s">
        <v>589</v>
      </c>
      <c r="G2471" s="381" t="s">
        <v>386</v>
      </c>
      <c r="H2471" s="100" t="s">
        <v>653</v>
      </c>
      <c r="I2471" s="381" t="s">
        <v>505</v>
      </c>
      <c r="J2471" s="382">
        <v>70000</v>
      </c>
      <c r="K2471" s="382">
        <v>70000</v>
      </c>
      <c r="L2471" s="191" t="str">
        <f t="shared" si="1794"/>
        <v>875048120702011004702011221201</v>
      </c>
      <c r="M2471" s="192">
        <f t="array" ref="M2471">IF(COUNT(SEARCH(Удалить_Роспись_КВСР,$B2471)*SEARCH(Удалить_Роспись_ПБС,$C2471)*SEARCH(Удалить_Роспись_КФСР, $D2471)*SEARCH(Удалить_Роспись_КЦСР,$E2471)*SEARCH(Удалить_Роспись_КВР,$F2471)*SEARCH(Удалить_Роспись_ЭК,$H2471)*SEARCH(Удалить_Роспись_КР,$I2471))&gt;0,0,1)</f>
        <v>0</v>
      </c>
      <c r="N2471" s="192">
        <v>0</v>
      </c>
      <c r="O2471" s="192" t="str">
        <f t="shared" si="1795"/>
        <v/>
      </c>
      <c r="P2471" s="192" t="str">
        <f t="shared" si="1836"/>
        <v/>
      </c>
      <c r="Q2471" s="300" t="str">
        <f t="shared" si="1796"/>
        <v/>
      </c>
      <c r="R2471" s="300" t="str">
        <f t="shared" si="1797"/>
        <v/>
      </c>
      <c r="S2471" s="300" t="str">
        <f t="shared" si="1798"/>
        <v/>
      </c>
      <c r="T2471" s="192" t="str">
        <f t="shared" si="1799"/>
        <v/>
      </c>
      <c r="U2471" s="303" t="str">
        <f t="shared" si="1800"/>
        <v/>
      </c>
      <c r="V2471" s="300" t="str">
        <f t="shared" si="1801"/>
        <v/>
      </c>
      <c r="W2471" s="192" t="str">
        <f t="shared" si="1802"/>
        <v/>
      </c>
      <c r="X2471" s="303" t="str">
        <f t="shared" si="1803"/>
        <v/>
      </c>
      <c r="Y2471" s="300" t="str">
        <f t="shared" si="1804"/>
        <v/>
      </c>
      <c r="Z2471" s="300" t="str">
        <f t="shared" si="1805"/>
        <v/>
      </c>
      <c r="AA2471" s="303" t="str">
        <f t="shared" si="1806"/>
        <v/>
      </c>
      <c r="AB2471" s="300" t="str">
        <f t="shared" si="1807"/>
        <v/>
      </c>
      <c r="AC2471" s="300" t="str">
        <f t="shared" si="1808"/>
        <v/>
      </c>
      <c r="AD2471" s="300" t="str">
        <f t="shared" si="1809"/>
        <v/>
      </c>
      <c r="AE2471" s="192" t="str">
        <f t="shared" si="1810"/>
        <v/>
      </c>
      <c r="AF2471" s="192" t="str">
        <f t="shared" si="1811"/>
        <v/>
      </c>
      <c r="AG2471" s="192"/>
      <c r="AJ2471" s="300" t="str">
        <f t="shared" si="1812"/>
        <v/>
      </c>
      <c r="AK2471" s="300" t="str">
        <f t="shared" si="1813"/>
        <v/>
      </c>
      <c r="AL2471" s="300" t="str">
        <f t="shared" si="1814"/>
        <v/>
      </c>
      <c r="AM2471" s="300" t="str">
        <f t="shared" si="1815"/>
        <v/>
      </c>
      <c r="AN2471" s="300" t="str">
        <f t="shared" si="1816"/>
        <v/>
      </c>
      <c r="AO2471" s="300" t="str">
        <f t="shared" si="1817"/>
        <v/>
      </c>
      <c r="AP2471" s="300" t="str">
        <f t="shared" si="1818"/>
        <v/>
      </c>
      <c r="AQ2471" s="300" t="str">
        <f t="shared" si="1819"/>
        <v/>
      </c>
      <c r="AR2471" s="306" t="str">
        <f t="shared" si="1820"/>
        <v/>
      </c>
      <c r="AS2471" s="300" t="str">
        <f t="shared" si="1821"/>
        <v/>
      </c>
      <c r="AT2471" s="300" t="str">
        <f t="shared" si="1822"/>
        <v/>
      </c>
      <c r="AU2471" s="192" t="str">
        <f t="shared" si="1823"/>
        <v>рбс</v>
      </c>
      <c r="AV2471" s="192" t="str">
        <f t="shared" si="1824"/>
        <v>рбс87504812общпро</v>
      </c>
      <c r="AW2471" s="191">
        <f t="shared" si="1825"/>
        <v>0</v>
      </c>
      <c r="AX2471" s="191">
        <f t="shared" si="1826"/>
        <v>0</v>
      </c>
      <c r="AY2471" s="191">
        <f t="shared" si="1827"/>
        <v>0</v>
      </c>
      <c r="AZ2471" s="191">
        <f t="shared" si="1828"/>
        <v>0</v>
      </c>
      <c r="BA2471" s="193">
        <f t="shared" si="1829"/>
        <v>1</v>
      </c>
      <c r="BB2471" s="193">
        <f t="shared" si="1830"/>
        <v>1</v>
      </c>
      <c r="BC2471" s="193">
        <f t="shared" si="1831"/>
        <v>1</v>
      </c>
      <c r="BD2471" s="191">
        <f t="shared" si="1793"/>
        <v>0</v>
      </c>
      <c r="BE2471" s="191">
        <f t="shared" si="1832"/>
        <v>0</v>
      </c>
      <c r="BF2471" s="210">
        <f t="shared" si="1833"/>
        <v>0</v>
      </c>
      <c r="BG2471" s="211">
        <f t="shared" si="1834"/>
        <v>0</v>
      </c>
      <c r="BH2471" s="289"/>
      <c r="BI2471" s="289"/>
      <c r="BL2471" s="233" t="str">
        <f t="shared" si="1835"/>
        <v/>
      </c>
    </row>
    <row r="2472" spans="1:64" ht="12" customHeight="1">
      <c r="A2472" s="333" t="s">
        <v>1462</v>
      </c>
      <c r="B2472" s="381" t="s">
        <v>327</v>
      </c>
      <c r="C2472" s="333" t="s">
        <v>799</v>
      </c>
      <c r="D2472" s="381" t="s">
        <v>317</v>
      </c>
      <c r="E2472" s="381" t="s">
        <v>1320</v>
      </c>
      <c r="F2472" s="381" t="s">
        <v>586</v>
      </c>
      <c r="G2472" s="381" t="s">
        <v>393</v>
      </c>
      <c r="H2472" s="100" t="s">
        <v>653</v>
      </c>
      <c r="I2472" s="381" t="s">
        <v>505</v>
      </c>
      <c r="J2472" s="382">
        <v>4480163.3499999996</v>
      </c>
      <c r="K2472" s="382">
        <v>3510737.12</v>
      </c>
      <c r="L2472" s="191" t="str">
        <f t="shared" si="1794"/>
        <v>875048120702011004Г02024422301</v>
      </c>
      <c r="M2472" s="192">
        <f t="array" ref="M2472">IF(COUNT(SEARCH(Удалить_Роспись_КВСР,$B2472)*SEARCH(Удалить_Роспись_ПБС,$C2472)*SEARCH(Удалить_Роспись_КФСР, $D2472)*SEARCH(Удалить_Роспись_КЦСР,$E2472)*SEARCH(Удалить_Роспись_КВР,$F2472)*SEARCH(Удалить_Роспись_ЭК,$H2472)*SEARCH(Удалить_Роспись_КР,$I2472))&gt;0,0,1)</f>
        <v>0</v>
      </c>
      <c r="N2472" s="192">
        <f>IF(COUNT(SEARCH(Удалить_Индекс_КВСР,$B2472)*SEARCH(Удалить_Индекс_ПБС,$C2472)*SEARCH(Удалить_Индекс_КФСР,$D2472)*SEARCH(Удалить_Индекс_КЦСР,$E2472)*SEARCH(Удалить_Индекс_КВР,$F2472)*SEARCH(Удалить_Индекс_ЭК,$H2472)*SEARCH(Удалить_Индекс_КР,$I2472))&gt;0,0,1)</f>
        <v>1</v>
      </c>
      <c r="O2472" s="192" t="str">
        <f t="shared" si="1795"/>
        <v/>
      </c>
      <c r="P2472" s="192" t="str">
        <f t="shared" si="1836"/>
        <v/>
      </c>
      <c r="Q2472" s="300" t="str">
        <f t="shared" si="1796"/>
        <v/>
      </c>
      <c r="R2472" s="300" t="str">
        <f t="shared" si="1797"/>
        <v/>
      </c>
      <c r="S2472" s="300" t="str">
        <f t="shared" si="1798"/>
        <v/>
      </c>
      <c r="T2472" s="192" t="str">
        <f t="shared" si="1799"/>
        <v/>
      </c>
      <c r="U2472" s="303" t="str">
        <f t="shared" si="1800"/>
        <v/>
      </c>
      <c r="V2472" s="300" t="str">
        <f t="shared" si="1801"/>
        <v/>
      </c>
      <c r="W2472" s="192" t="str">
        <f t="shared" si="1802"/>
        <v/>
      </c>
      <c r="X2472" s="303" t="str">
        <f t="shared" si="1803"/>
        <v/>
      </c>
      <c r="Y2472" s="300" t="str">
        <f t="shared" si="1804"/>
        <v/>
      </c>
      <c r="Z2472" s="300" t="str">
        <f t="shared" si="1805"/>
        <v/>
      </c>
      <c r="AA2472" s="303" t="str">
        <f t="shared" si="1806"/>
        <v/>
      </c>
      <c r="AB2472" s="300" t="str">
        <f t="shared" si="1807"/>
        <v/>
      </c>
      <c r="AC2472" s="300" t="str">
        <f t="shared" si="1808"/>
        <v/>
      </c>
      <c r="AD2472" s="300" t="str">
        <f t="shared" si="1809"/>
        <v/>
      </c>
      <c r="AE2472" s="192" t="str">
        <f t="shared" si="1810"/>
        <v/>
      </c>
      <c r="AF2472" s="192" t="str">
        <f t="shared" si="1811"/>
        <v/>
      </c>
      <c r="AG2472" s="192"/>
      <c r="AJ2472" s="300" t="str">
        <f t="shared" si="1812"/>
        <v/>
      </c>
      <c r="AK2472" s="300" t="str">
        <f t="shared" si="1813"/>
        <v/>
      </c>
      <c r="AL2472" s="300" t="str">
        <f t="shared" si="1814"/>
        <v/>
      </c>
      <c r="AM2472" s="300" t="str">
        <f t="shared" si="1815"/>
        <v/>
      </c>
      <c r="AN2472" s="300" t="str">
        <f t="shared" si="1816"/>
        <v/>
      </c>
      <c r="AO2472" s="300" t="str">
        <f t="shared" si="1817"/>
        <v/>
      </c>
      <c r="AP2472" s="300" t="str">
        <f t="shared" si="1818"/>
        <v/>
      </c>
      <c r="AQ2472" s="300" t="str">
        <f t="shared" si="1819"/>
        <v/>
      </c>
      <c r="AR2472" s="306" t="str">
        <f t="shared" si="1820"/>
        <v/>
      </c>
      <c r="AS2472" s="300" t="str">
        <f t="shared" si="1821"/>
        <v/>
      </c>
      <c r="AT2472" s="300" t="str">
        <f t="shared" si="1822"/>
        <v/>
      </c>
      <c r="AU2472" s="192" t="str">
        <f t="shared" si="1823"/>
        <v>рбс</v>
      </c>
      <c r="AV2472" s="192" t="str">
        <f t="shared" si="1824"/>
        <v>рбс87504812общком</v>
      </c>
      <c r="AW2472" s="191">
        <f t="shared" si="1825"/>
        <v>0</v>
      </c>
      <c r="AX2472" s="191">
        <f t="shared" si="1826"/>
        <v>0</v>
      </c>
      <c r="AY2472" s="191">
        <f t="shared" si="1827"/>
        <v>4480163.3499999996</v>
      </c>
      <c r="AZ2472" s="191">
        <f t="shared" si="1828"/>
        <v>3510737.12</v>
      </c>
      <c r="BA2472" s="193">
        <f t="shared" si="1829"/>
        <v>1</v>
      </c>
      <c r="BB2472" s="193">
        <f t="shared" si="1830"/>
        <v>1</v>
      </c>
      <c r="BC2472" s="193">
        <f t="shared" si="1831"/>
        <v>1</v>
      </c>
      <c r="BD2472" s="191">
        <f t="shared" si="1793"/>
        <v>4480163.3499999996</v>
      </c>
      <c r="BE2472" s="191">
        <f t="shared" si="1832"/>
        <v>3510737.12</v>
      </c>
      <c r="BF2472" s="210">
        <f t="shared" si="1833"/>
        <v>4480163.3499999996</v>
      </c>
      <c r="BG2472" s="211">
        <f t="shared" si="1834"/>
        <v>4480163.3499999996</v>
      </c>
      <c r="BH2472" s="289"/>
      <c r="BI2472" s="289"/>
      <c r="BL2472" s="233" t="str">
        <f t="shared" si="1835"/>
        <v/>
      </c>
    </row>
    <row r="2473" spans="1:64" ht="12" customHeight="1">
      <c r="A2473" s="333" t="s">
        <v>1462</v>
      </c>
      <c r="B2473" s="381" t="s">
        <v>327</v>
      </c>
      <c r="C2473" s="333" t="s">
        <v>799</v>
      </c>
      <c r="D2473" s="381" t="s">
        <v>317</v>
      </c>
      <c r="E2473" s="381" t="s">
        <v>1321</v>
      </c>
      <c r="F2473" s="381" t="s">
        <v>586</v>
      </c>
      <c r="G2473" s="381" t="s">
        <v>397</v>
      </c>
      <c r="H2473" s="100" t="s">
        <v>653</v>
      </c>
      <c r="I2473" s="381" t="s">
        <v>505</v>
      </c>
      <c r="J2473" s="382">
        <v>225743</v>
      </c>
      <c r="K2473" s="382">
        <v>200000</v>
      </c>
      <c r="L2473" s="191" t="str">
        <f t="shared" si="1794"/>
        <v>875048120702011004П02024434001</v>
      </c>
      <c r="M2473" s="192">
        <f t="array" ref="M2473">IF(COUNT(SEARCH(Удалить_Роспись_КВСР,$B2473)*SEARCH(Удалить_Роспись_ПБС,$C2473)*SEARCH(Удалить_Роспись_КФСР, $D2473)*SEARCH(Удалить_Роспись_КЦСР,$E2473)*SEARCH(Удалить_Роспись_КВР,$F2473)*SEARCH(Удалить_Роспись_ЭК,$H2473)*SEARCH(Удалить_Роспись_КР,$I2473))&gt;0,0,1)</f>
        <v>0</v>
      </c>
      <c r="N2473" s="192">
        <f>IF(COUNT(SEARCH(Удалить_Индекс_КВСР,$B2473)*SEARCH(Удалить_Индекс_ПБС,$C2473)*SEARCH(Удалить_Индекс_КФСР,$D2473)*SEARCH(Удалить_Индекс_КЦСР,$E2473)*SEARCH(Удалить_Индекс_КВР,$F2473)*SEARCH(Удалить_Индекс_ЭК,$H2473)*SEARCH(Удалить_Индекс_КР,$I2473))&gt;0,0,1)</f>
        <v>1</v>
      </c>
      <c r="O2473" s="192" t="str">
        <f t="shared" si="1795"/>
        <v/>
      </c>
      <c r="P2473" s="192" t="str">
        <f t="shared" si="1836"/>
        <v/>
      </c>
      <c r="Q2473" s="300" t="str">
        <f t="shared" si="1796"/>
        <v/>
      </c>
      <c r="R2473" s="300" t="str">
        <f t="shared" si="1797"/>
        <v/>
      </c>
      <c r="S2473" s="300" t="str">
        <f t="shared" si="1798"/>
        <v/>
      </c>
      <c r="T2473" s="192" t="str">
        <f t="shared" si="1799"/>
        <v/>
      </c>
      <c r="U2473" s="303" t="str">
        <f t="shared" si="1800"/>
        <v/>
      </c>
      <c r="V2473" s="300" t="str">
        <f t="shared" si="1801"/>
        <v/>
      </c>
      <c r="W2473" s="192" t="str">
        <f t="shared" si="1802"/>
        <v/>
      </c>
      <c r="X2473" s="303" t="str">
        <f t="shared" si="1803"/>
        <v/>
      </c>
      <c r="Y2473" s="300" t="str">
        <f t="shared" si="1804"/>
        <v/>
      </c>
      <c r="Z2473" s="300" t="str">
        <f t="shared" si="1805"/>
        <v/>
      </c>
      <c r="AA2473" s="303" t="str">
        <f t="shared" si="1806"/>
        <v/>
      </c>
      <c r="AB2473" s="300" t="str">
        <f t="shared" si="1807"/>
        <v/>
      </c>
      <c r="AC2473" s="300" t="str">
        <f t="shared" si="1808"/>
        <v/>
      </c>
      <c r="AD2473" s="300" t="str">
        <f t="shared" si="1809"/>
        <v/>
      </c>
      <c r="AE2473" s="192" t="str">
        <f t="shared" si="1810"/>
        <v/>
      </c>
      <c r="AF2473" s="192" t="str">
        <f t="shared" si="1811"/>
        <v/>
      </c>
      <c r="AG2473" s="192"/>
      <c r="AJ2473" s="300" t="str">
        <f t="shared" si="1812"/>
        <v/>
      </c>
      <c r="AK2473" s="300" t="str">
        <f t="shared" si="1813"/>
        <v/>
      </c>
      <c r="AL2473" s="300" t="str">
        <f t="shared" si="1814"/>
        <v/>
      </c>
      <c r="AM2473" s="300" t="str">
        <f t="shared" si="1815"/>
        <v/>
      </c>
      <c r="AN2473" s="300" t="str">
        <f t="shared" si="1816"/>
        <v/>
      </c>
      <c r="AO2473" s="300" t="str">
        <f t="shared" si="1817"/>
        <v/>
      </c>
      <c r="AP2473" s="300" t="str">
        <f t="shared" si="1818"/>
        <v/>
      </c>
      <c r="AQ2473" s="300" t="str">
        <f t="shared" si="1819"/>
        <v/>
      </c>
      <c r="AR2473" s="306" t="str">
        <f t="shared" si="1820"/>
        <v/>
      </c>
      <c r="AS2473" s="300" t="str">
        <f t="shared" si="1821"/>
        <v/>
      </c>
      <c r="AT2473" s="300" t="str">
        <f t="shared" si="1822"/>
        <v/>
      </c>
      <c r="AU2473" s="192" t="str">
        <f t="shared" si="1823"/>
        <v>рбс</v>
      </c>
      <c r="AV2473" s="192" t="str">
        <f t="shared" si="1824"/>
        <v>рбс87504812общпро</v>
      </c>
      <c r="AW2473" s="191">
        <f t="shared" si="1825"/>
        <v>0</v>
      </c>
      <c r="AX2473" s="191">
        <f t="shared" si="1826"/>
        <v>0</v>
      </c>
      <c r="AY2473" s="191">
        <f t="shared" si="1827"/>
        <v>225743</v>
      </c>
      <c r="AZ2473" s="191">
        <f t="shared" si="1828"/>
        <v>200000</v>
      </c>
      <c r="BA2473" s="193">
        <f t="shared" si="1829"/>
        <v>1</v>
      </c>
      <c r="BB2473" s="193">
        <f t="shared" si="1830"/>
        <v>1</v>
      </c>
      <c r="BC2473" s="193">
        <f t="shared" si="1831"/>
        <v>1</v>
      </c>
      <c r="BD2473" s="191">
        <f t="shared" si="1793"/>
        <v>225743</v>
      </c>
      <c r="BE2473" s="191">
        <f t="shared" si="1832"/>
        <v>200000</v>
      </c>
      <c r="BF2473" s="210">
        <f t="shared" si="1833"/>
        <v>225743</v>
      </c>
      <c r="BG2473" s="211">
        <f t="shared" si="1834"/>
        <v>225743</v>
      </c>
      <c r="BH2473" s="289"/>
      <c r="BI2473" s="289"/>
      <c r="BL2473" s="233" t="str">
        <f t="shared" si="1835"/>
        <v/>
      </c>
    </row>
    <row r="2474" spans="1:64" ht="12" customHeight="1">
      <c r="A2474" s="333" t="s">
        <v>1462</v>
      </c>
      <c r="B2474" s="381" t="s">
        <v>327</v>
      </c>
      <c r="C2474" s="333" t="s">
        <v>799</v>
      </c>
      <c r="D2474" s="381" t="s">
        <v>317</v>
      </c>
      <c r="E2474" s="381" t="s">
        <v>1448</v>
      </c>
      <c r="F2474" s="381" t="s">
        <v>586</v>
      </c>
      <c r="G2474" s="381" t="s">
        <v>407</v>
      </c>
      <c r="H2474" s="100" t="s">
        <v>653</v>
      </c>
      <c r="I2474" s="381" t="s">
        <v>505</v>
      </c>
      <c r="J2474" s="382">
        <v>64575</v>
      </c>
      <c r="K2474" s="382">
        <v>60275</v>
      </c>
      <c r="L2474" s="191" t="str">
        <f t="shared" si="1794"/>
        <v>875048120702011004Ф00024431001</v>
      </c>
      <c r="M2474" s="192">
        <f t="array" ref="M2474">IF(COUNT(SEARCH(Удалить_Роспись_КВСР,$B2474)*SEARCH(Удалить_Роспись_ПБС,$C2474)*SEARCH(Удалить_Роспись_КФСР, $D2474)*SEARCH(Удалить_Роспись_КЦСР,$E2474)*SEARCH(Удалить_Роспись_КВР,$F2474)*SEARCH(Удалить_Роспись_ЭК,$H2474)*SEARCH(Удалить_Роспись_КР,$I2474))&gt;0,0,1)</f>
        <v>0</v>
      </c>
      <c r="N2474" s="192">
        <v>0</v>
      </c>
      <c r="O2474" s="192" t="str">
        <f t="shared" si="1795"/>
        <v/>
      </c>
      <c r="P2474" s="192" t="str">
        <f t="shared" si="1836"/>
        <v/>
      </c>
      <c r="Q2474" s="300" t="str">
        <f t="shared" si="1796"/>
        <v/>
      </c>
      <c r="R2474" s="300" t="str">
        <f t="shared" si="1797"/>
        <v/>
      </c>
      <c r="S2474" s="300" t="str">
        <f t="shared" si="1798"/>
        <v/>
      </c>
      <c r="T2474" s="192" t="str">
        <f t="shared" si="1799"/>
        <v/>
      </c>
      <c r="U2474" s="303" t="str">
        <f t="shared" si="1800"/>
        <v/>
      </c>
      <c r="V2474" s="300" t="str">
        <f t="shared" si="1801"/>
        <v/>
      </c>
      <c r="W2474" s="192" t="str">
        <f t="shared" si="1802"/>
        <v/>
      </c>
      <c r="X2474" s="303" t="str">
        <f t="shared" si="1803"/>
        <v/>
      </c>
      <c r="Y2474" s="300" t="str">
        <f t="shared" si="1804"/>
        <v/>
      </c>
      <c r="Z2474" s="300" t="str">
        <f t="shared" si="1805"/>
        <v/>
      </c>
      <c r="AA2474" s="303" t="str">
        <f t="shared" si="1806"/>
        <v/>
      </c>
      <c r="AB2474" s="300" t="str">
        <f t="shared" si="1807"/>
        <v/>
      </c>
      <c r="AC2474" s="300" t="str">
        <f t="shared" si="1808"/>
        <v/>
      </c>
      <c r="AD2474" s="300" t="str">
        <f t="shared" si="1809"/>
        <v/>
      </c>
      <c r="AE2474" s="192" t="str">
        <f t="shared" si="1810"/>
        <v/>
      </c>
      <c r="AF2474" s="192" t="str">
        <f t="shared" si="1811"/>
        <v/>
      </c>
      <c r="AG2474" s="192"/>
      <c r="AJ2474" s="300" t="str">
        <f t="shared" si="1812"/>
        <v/>
      </c>
      <c r="AK2474" s="300" t="str">
        <f t="shared" si="1813"/>
        <v/>
      </c>
      <c r="AL2474" s="300" t="str">
        <f t="shared" si="1814"/>
        <v/>
      </c>
      <c r="AM2474" s="300" t="str">
        <f t="shared" si="1815"/>
        <v/>
      </c>
      <c r="AN2474" s="300" t="str">
        <f t="shared" si="1816"/>
        <v/>
      </c>
      <c r="AO2474" s="300" t="str">
        <f t="shared" si="1817"/>
        <v/>
      </c>
      <c r="AP2474" s="300" t="str">
        <f t="shared" si="1818"/>
        <v/>
      </c>
      <c r="AQ2474" s="300" t="str">
        <f t="shared" si="1819"/>
        <v/>
      </c>
      <c r="AR2474" s="306" t="str">
        <f t="shared" si="1820"/>
        <v/>
      </c>
      <c r="AS2474" s="300" t="str">
        <f t="shared" si="1821"/>
        <v/>
      </c>
      <c r="AT2474" s="300" t="str">
        <f t="shared" si="1822"/>
        <v/>
      </c>
      <c r="AU2474" s="192" t="str">
        <f t="shared" si="1823"/>
        <v>рбс</v>
      </c>
      <c r="AV2474" s="192" t="str">
        <f t="shared" si="1824"/>
        <v>рбс87504812общосн</v>
      </c>
      <c r="AW2474" s="191">
        <f t="shared" si="1825"/>
        <v>0</v>
      </c>
      <c r="AX2474" s="191">
        <f t="shared" si="1826"/>
        <v>0</v>
      </c>
      <c r="AY2474" s="191">
        <f t="shared" si="1827"/>
        <v>0</v>
      </c>
      <c r="AZ2474" s="191">
        <f t="shared" si="1828"/>
        <v>0</v>
      </c>
      <c r="BA2474" s="193">
        <f t="shared" si="1829"/>
        <v>1</v>
      </c>
      <c r="BB2474" s="193">
        <f t="shared" si="1830"/>
        <v>1</v>
      </c>
      <c r="BC2474" s="193">
        <f t="shared" si="1831"/>
        <v>1</v>
      </c>
      <c r="BD2474" s="191">
        <f t="shared" si="1793"/>
        <v>0</v>
      </c>
      <c r="BE2474" s="191">
        <f t="shared" si="1832"/>
        <v>0</v>
      </c>
      <c r="BF2474" s="210">
        <f t="shared" si="1833"/>
        <v>0</v>
      </c>
      <c r="BG2474" s="211">
        <f t="shared" si="1834"/>
        <v>0</v>
      </c>
      <c r="BH2474" s="289"/>
      <c r="BI2474" s="289"/>
      <c r="BL2474" s="233" t="str">
        <f t="shared" si="1835"/>
        <v/>
      </c>
    </row>
    <row r="2475" spans="1:64" ht="12" customHeight="1">
      <c r="A2475" s="333" t="s">
        <v>1462</v>
      </c>
      <c r="B2475" s="381" t="s">
        <v>327</v>
      </c>
      <c r="C2475" s="333" t="s">
        <v>799</v>
      </c>
      <c r="D2475" s="381" t="s">
        <v>317</v>
      </c>
      <c r="E2475" s="381" t="s">
        <v>1457</v>
      </c>
      <c r="F2475" s="381" t="s">
        <v>586</v>
      </c>
      <c r="G2475" s="381" t="s">
        <v>393</v>
      </c>
      <c r="H2475" s="100" t="s">
        <v>653</v>
      </c>
      <c r="I2475" s="381" t="s">
        <v>505</v>
      </c>
      <c r="J2475" s="382">
        <v>304182</v>
      </c>
      <c r="K2475" s="382">
        <v>132551.18</v>
      </c>
      <c r="L2475" s="191" t="str">
        <f t="shared" si="1794"/>
        <v>875048120702011004Э02024422301</v>
      </c>
      <c r="M2475" s="192">
        <f t="array" ref="M2475">IF(COUNT(SEARCH(Удалить_Роспись_КВСР,$B2475)*SEARCH(Удалить_Роспись_ПБС,$C2475)*SEARCH(Удалить_Роспись_КФСР, $D2475)*SEARCH(Удалить_Роспись_КЦСР,$E2475)*SEARCH(Удалить_Роспись_КВР,$F2475)*SEARCH(Удалить_Роспись_ЭК,$H2475)*SEARCH(Удалить_Роспись_КР,$I2475))&gt;0,0,1)</f>
        <v>0</v>
      </c>
      <c r="N2475" s="192">
        <f>IF(COUNT(SEARCH(Удалить_Индекс_КВСР,$B2475)*SEARCH(Удалить_Индекс_ПБС,$C2475)*SEARCH(Удалить_Индекс_КФСР,$D2475)*SEARCH(Удалить_Индекс_КЦСР,$E2475)*SEARCH(Удалить_Индекс_КВР,$F2475)*SEARCH(Удалить_Индекс_ЭК,$H2475)*SEARCH(Удалить_Индекс_КР,$I2475))&gt;0,0,1)</f>
        <v>1</v>
      </c>
      <c r="O2475" s="192" t="str">
        <f t="shared" si="1795"/>
        <v/>
      </c>
      <c r="P2475" s="192" t="str">
        <f t="shared" si="1836"/>
        <v/>
      </c>
      <c r="Q2475" s="300" t="str">
        <f t="shared" si="1796"/>
        <v/>
      </c>
      <c r="R2475" s="300" t="str">
        <f t="shared" si="1797"/>
        <v/>
      </c>
      <c r="S2475" s="300" t="str">
        <f t="shared" si="1798"/>
        <v/>
      </c>
      <c r="T2475" s="192" t="str">
        <f t="shared" si="1799"/>
        <v/>
      </c>
      <c r="U2475" s="303" t="str">
        <f t="shared" si="1800"/>
        <v/>
      </c>
      <c r="V2475" s="300" t="str">
        <f t="shared" si="1801"/>
        <v/>
      </c>
      <c r="W2475" s="192" t="str">
        <f t="shared" si="1802"/>
        <v/>
      </c>
      <c r="X2475" s="303" t="str">
        <f t="shared" si="1803"/>
        <v/>
      </c>
      <c r="Y2475" s="300" t="str">
        <f t="shared" si="1804"/>
        <v/>
      </c>
      <c r="Z2475" s="300" t="str">
        <f t="shared" si="1805"/>
        <v/>
      </c>
      <c r="AA2475" s="303" t="str">
        <f t="shared" si="1806"/>
        <v/>
      </c>
      <c r="AB2475" s="300" t="str">
        <f t="shared" si="1807"/>
        <v/>
      </c>
      <c r="AC2475" s="300" t="str">
        <f t="shared" si="1808"/>
        <v/>
      </c>
      <c r="AD2475" s="300" t="str">
        <f t="shared" si="1809"/>
        <v/>
      </c>
      <c r="AE2475" s="192" t="str">
        <f t="shared" si="1810"/>
        <v/>
      </c>
      <c r="AF2475" s="192" t="str">
        <f t="shared" si="1811"/>
        <v/>
      </c>
      <c r="AG2475" s="192"/>
      <c r="AJ2475" s="300" t="str">
        <f t="shared" si="1812"/>
        <v/>
      </c>
      <c r="AK2475" s="300" t="str">
        <f t="shared" si="1813"/>
        <v/>
      </c>
      <c r="AL2475" s="300" t="str">
        <f t="shared" si="1814"/>
        <v/>
      </c>
      <c r="AM2475" s="300" t="str">
        <f t="shared" si="1815"/>
        <v/>
      </c>
      <c r="AN2475" s="300" t="str">
        <f t="shared" si="1816"/>
        <v/>
      </c>
      <c r="AO2475" s="300" t="str">
        <f t="shared" si="1817"/>
        <v/>
      </c>
      <c r="AP2475" s="300" t="str">
        <f t="shared" si="1818"/>
        <v/>
      </c>
      <c r="AQ2475" s="300" t="str">
        <f t="shared" si="1819"/>
        <v/>
      </c>
      <c r="AR2475" s="306" t="str">
        <f t="shared" si="1820"/>
        <v/>
      </c>
      <c r="AS2475" s="300" t="str">
        <f t="shared" si="1821"/>
        <v/>
      </c>
      <c r="AT2475" s="300" t="str">
        <f t="shared" si="1822"/>
        <v/>
      </c>
      <c r="AU2475" s="192" t="str">
        <f t="shared" si="1823"/>
        <v>рбс</v>
      </c>
      <c r="AV2475" s="192" t="str">
        <f t="shared" si="1824"/>
        <v>рбс87504812общком</v>
      </c>
      <c r="AW2475" s="191">
        <f t="shared" si="1825"/>
        <v>0</v>
      </c>
      <c r="AX2475" s="191">
        <f t="shared" si="1826"/>
        <v>0</v>
      </c>
      <c r="AY2475" s="191">
        <f t="shared" si="1827"/>
        <v>304182</v>
      </c>
      <c r="AZ2475" s="191">
        <f t="shared" si="1828"/>
        <v>132551.18</v>
      </c>
      <c r="BA2475" s="193">
        <f t="shared" si="1829"/>
        <v>1</v>
      </c>
      <c r="BB2475" s="193">
        <f t="shared" si="1830"/>
        <v>1</v>
      </c>
      <c r="BC2475" s="193">
        <f t="shared" si="1831"/>
        <v>1</v>
      </c>
      <c r="BD2475" s="191">
        <f t="shared" si="1793"/>
        <v>304182</v>
      </c>
      <c r="BE2475" s="191">
        <f t="shared" si="1832"/>
        <v>132551.18</v>
      </c>
      <c r="BF2475" s="210">
        <f t="shared" si="1833"/>
        <v>304182</v>
      </c>
      <c r="BG2475" s="211">
        <f t="shared" si="1834"/>
        <v>304182</v>
      </c>
      <c r="BH2475" s="289"/>
      <c r="BI2475" s="289"/>
      <c r="BL2475" s="233" t="str">
        <f t="shared" si="1835"/>
        <v/>
      </c>
    </row>
    <row r="2476" spans="1:64" ht="12" hidden="1" customHeight="1">
      <c r="A2476" s="333" t="s">
        <v>1462</v>
      </c>
      <c r="B2476" s="381" t="s">
        <v>327</v>
      </c>
      <c r="C2476" s="333" t="s">
        <v>799</v>
      </c>
      <c r="D2476" s="381" t="s">
        <v>317</v>
      </c>
      <c r="E2476" s="381" t="s">
        <v>1322</v>
      </c>
      <c r="F2476" s="381" t="s">
        <v>608</v>
      </c>
      <c r="G2476" s="381" t="s">
        <v>385</v>
      </c>
      <c r="H2476" s="100" t="s">
        <v>653</v>
      </c>
      <c r="I2476" s="381" t="s">
        <v>339</v>
      </c>
      <c r="J2476" s="382">
        <v>2117807.56</v>
      </c>
      <c r="K2476" s="382">
        <v>1123788.94</v>
      </c>
      <c r="L2476" s="191" t="str">
        <f t="shared" si="1794"/>
        <v>875048120702011007409011121110</v>
      </c>
      <c r="M2476" s="192">
        <f t="array" ref="M2476">IF(COUNT(SEARCH(Удалить_Роспись_КВСР,$B2476)*SEARCH(Удалить_Роспись_ПБС,$C2476)*SEARCH(Удалить_Роспись_КФСР, $D2476)*SEARCH(Удалить_Роспись_КЦСР,$E2476)*SEARCH(Удалить_Роспись_КВР,$F2476)*SEARCH(Удалить_Роспись_ЭК,$H2476)*SEARCH(Удалить_Роспись_КР,$I2476))&gt;0,0,1)</f>
        <v>0</v>
      </c>
      <c r="N2476" s="192">
        <v>0</v>
      </c>
      <c r="O2476" s="192" t="str">
        <f t="shared" si="1795"/>
        <v/>
      </c>
      <c r="P2476" s="192" t="str">
        <f t="shared" si="1836"/>
        <v/>
      </c>
      <c r="Q2476" s="300" t="str">
        <f t="shared" si="1796"/>
        <v/>
      </c>
      <c r="R2476" s="300" t="str">
        <f t="shared" si="1797"/>
        <v/>
      </c>
      <c r="S2476" s="300" t="str">
        <f t="shared" si="1798"/>
        <v/>
      </c>
      <c r="T2476" s="192" t="str">
        <f t="shared" si="1799"/>
        <v/>
      </c>
      <c r="U2476" s="303" t="str">
        <f t="shared" si="1800"/>
        <v/>
      </c>
      <c r="V2476" s="300" t="str">
        <f t="shared" si="1801"/>
        <v/>
      </c>
      <c r="W2476" s="192" t="str">
        <f t="shared" si="1802"/>
        <v/>
      </c>
      <c r="X2476" s="303" t="str">
        <f t="shared" si="1803"/>
        <v/>
      </c>
      <c r="Y2476" s="300" t="str">
        <f t="shared" si="1804"/>
        <v/>
      </c>
      <c r="Z2476" s="300" t="str">
        <f t="shared" si="1805"/>
        <v/>
      </c>
      <c r="AA2476" s="303" t="str">
        <f t="shared" si="1806"/>
        <v/>
      </c>
      <c r="AB2476" s="300" t="str">
        <f t="shared" si="1807"/>
        <v/>
      </c>
      <c r="AC2476" s="300" t="str">
        <f t="shared" si="1808"/>
        <v/>
      </c>
      <c r="AD2476" s="300" t="str">
        <f t="shared" si="1809"/>
        <v/>
      </c>
      <c r="AE2476" s="192" t="str">
        <f t="shared" si="1810"/>
        <v/>
      </c>
      <c r="AF2476" s="192" t="str">
        <f t="shared" si="1811"/>
        <v/>
      </c>
      <c r="AG2476" s="192"/>
      <c r="AJ2476" s="300" t="str">
        <f t="shared" si="1812"/>
        <v/>
      </c>
      <c r="AK2476" s="300" t="str">
        <f t="shared" si="1813"/>
        <v/>
      </c>
      <c r="AL2476" s="300" t="str">
        <f t="shared" si="1814"/>
        <v/>
      </c>
      <c r="AM2476" s="300" t="str">
        <f t="shared" si="1815"/>
        <v/>
      </c>
      <c r="AN2476" s="300" t="str">
        <f t="shared" si="1816"/>
        <v/>
      </c>
      <c r="AO2476" s="300" t="str">
        <f t="shared" si="1817"/>
        <v/>
      </c>
      <c r="AP2476" s="300" t="str">
        <f t="shared" si="1818"/>
        <v/>
      </c>
      <c r="AQ2476" s="300" t="str">
        <f t="shared" si="1819"/>
        <v/>
      </c>
      <c r="AR2476" s="306" t="str">
        <f t="shared" si="1820"/>
        <v/>
      </c>
      <c r="AS2476" s="300" t="str">
        <f t="shared" si="1821"/>
        <v/>
      </c>
      <c r="AT2476" s="300" t="str">
        <f t="shared" si="1822"/>
        <v/>
      </c>
      <c r="AU2476" s="192" t="str">
        <f t="shared" si="1823"/>
        <v>рбс</v>
      </c>
      <c r="AV2476" s="192" t="str">
        <f t="shared" si="1824"/>
        <v>рбс87504812общопл</v>
      </c>
      <c r="AW2476" s="191">
        <f t="shared" si="1825"/>
        <v>0</v>
      </c>
      <c r="AX2476" s="191">
        <f t="shared" si="1826"/>
        <v>0</v>
      </c>
      <c r="AY2476" s="191">
        <f t="shared" si="1827"/>
        <v>0</v>
      </c>
      <c r="AZ2476" s="191">
        <f t="shared" si="1828"/>
        <v>0</v>
      </c>
      <c r="BA2476" s="193">
        <f t="shared" si="1829"/>
        <v>1</v>
      </c>
      <c r="BB2476" s="193">
        <f t="shared" si="1830"/>
        <v>1</v>
      </c>
      <c r="BC2476" s="193">
        <f t="shared" si="1831"/>
        <v>1</v>
      </c>
      <c r="BD2476" s="191">
        <f t="shared" si="1793"/>
        <v>0</v>
      </c>
      <c r="BE2476" s="191">
        <f t="shared" si="1832"/>
        <v>0</v>
      </c>
      <c r="BF2476" s="210">
        <f t="shared" si="1833"/>
        <v>0</v>
      </c>
      <c r="BG2476" s="211">
        <f t="shared" si="1834"/>
        <v>0</v>
      </c>
      <c r="BH2476" s="289" t="str">
        <f>B2476</f>
        <v>875</v>
      </c>
      <c r="BI2476" s="289" t="str">
        <f>D2476</f>
        <v>0702</v>
      </c>
      <c r="BJ2476" s="284" t="s">
        <v>592</v>
      </c>
      <c r="BK2476" s="284" t="s">
        <v>589</v>
      </c>
      <c r="BL2476" s="233" t="str">
        <f t="shared" si="1835"/>
        <v/>
      </c>
    </row>
    <row r="2477" spans="1:64" ht="12" hidden="1" customHeight="1">
      <c r="A2477" s="333" t="s">
        <v>1462</v>
      </c>
      <c r="B2477" s="381" t="s">
        <v>327</v>
      </c>
      <c r="C2477" s="333" t="s">
        <v>799</v>
      </c>
      <c r="D2477" s="381" t="s">
        <v>317</v>
      </c>
      <c r="E2477" s="381" t="s">
        <v>1322</v>
      </c>
      <c r="F2477" s="381" t="s">
        <v>589</v>
      </c>
      <c r="G2477" s="381" t="s">
        <v>386</v>
      </c>
      <c r="H2477" s="100" t="s">
        <v>653</v>
      </c>
      <c r="I2477" s="381" t="s">
        <v>339</v>
      </c>
      <c r="J2477" s="382">
        <v>4823</v>
      </c>
      <c r="K2477" s="382">
        <v>0</v>
      </c>
      <c r="L2477" s="191" t="str">
        <f t="shared" si="1794"/>
        <v>875048120702011007409011221210</v>
      </c>
      <c r="M2477" s="192">
        <f t="array" ref="M2477">IF(COUNT(SEARCH(Удалить_Роспись_КВСР,$B2477)*SEARCH(Удалить_Роспись_ПБС,$C2477)*SEARCH(Удалить_Роспись_КФСР, $D2477)*SEARCH(Удалить_Роспись_КЦСР,$E2477)*SEARCH(Удалить_Роспись_КВР,$F2477)*SEARCH(Удалить_Роспись_ЭК,$H2477)*SEARCH(Удалить_Роспись_КР,$I2477))&gt;0,0,1)</f>
        <v>0</v>
      </c>
      <c r="N2477" s="192">
        <v>0</v>
      </c>
      <c r="O2477" s="192" t="str">
        <f t="shared" si="1795"/>
        <v/>
      </c>
      <c r="P2477" s="192" t="str">
        <f t="shared" si="1836"/>
        <v/>
      </c>
      <c r="Q2477" s="300" t="str">
        <f t="shared" si="1796"/>
        <v/>
      </c>
      <c r="R2477" s="300" t="str">
        <f t="shared" si="1797"/>
        <v/>
      </c>
      <c r="S2477" s="300" t="str">
        <f t="shared" si="1798"/>
        <v/>
      </c>
      <c r="T2477" s="192" t="str">
        <f t="shared" si="1799"/>
        <v/>
      </c>
      <c r="U2477" s="303" t="str">
        <f t="shared" si="1800"/>
        <v/>
      </c>
      <c r="V2477" s="300" t="str">
        <f t="shared" si="1801"/>
        <v/>
      </c>
      <c r="W2477" s="192" t="str">
        <f t="shared" si="1802"/>
        <v/>
      </c>
      <c r="X2477" s="303" t="str">
        <f t="shared" si="1803"/>
        <v/>
      </c>
      <c r="Y2477" s="300" t="str">
        <f t="shared" si="1804"/>
        <v/>
      </c>
      <c r="Z2477" s="300" t="str">
        <f t="shared" si="1805"/>
        <v/>
      </c>
      <c r="AA2477" s="303" t="str">
        <f t="shared" si="1806"/>
        <v/>
      </c>
      <c r="AB2477" s="300" t="str">
        <f t="shared" si="1807"/>
        <v/>
      </c>
      <c r="AC2477" s="300" t="str">
        <f t="shared" si="1808"/>
        <v/>
      </c>
      <c r="AD2477" s="300" t="str">
        <f t="shared" si="1809"/>
        <v/>
      </c>
      <c r="AE2477" s="192" t="str">
        <f t="shared" si="1810"/>
        <v/>
      </c>
      <c r="AF2477" s="192" t="str">
        <f t="shared" si="1811"/>
        <v/>
      </c>
      <c r="AG2477" s="192"/>
      <c r="AJ2477" s="300" t="str">
        <f t="shared" si="1812"/>
        <v/>
      </c>
      <c r="AK2477" s="300" t="str">
        <f t="shared" si="1813"/>
        <v/>
      </c>
      <c r="AL2477" s="300" t="str">
        <f t="shared" si="1814"/>
        <v/>
      </c>
      <c r="AM2477" s="300" t="str">
        <f t="shared" si="1815"/>
        <v/>
      </c>
      <c r="AN2477" s="300" t="str">
        <f t="shared" si="1816"/>
        <v/>
      </c>
      <c r="AO2477" s="300" t="str">
        <f t="shared" si="1817"/>
        <v/>
      </c>
      <c r="AP2477" s="300" t="str">
        <f t="shared" si="1818"/>
        <v/>
      </c>
      <c r="AQ2477" s="300" t="str">
        <f t="shared" si="1819"/>
        <v/>
      </c>
      <c r="AR2477" s="306" t="str">
        <f t="shared" si="1820"/>
        <v/>
      </c>
      <c r="AS2477" s="300" t="str">
        <f t="shared" si="1821"/>
        <v/>
      </c>
      <c r="AT2477" s="300" t="str">
        <f t="shared" si="1822"/>
        <v/>
      </c>
      <c r="AU2477" s="192" t="str">
        <f t="shared" si="1823"/>
        <v>рбс</v>
      </c>
      <c r="AV2477" s="192" t="str">
        <f t="shared" si="1824"/>
        <v>рбс87504812общпро</v>
      </c>
      <c r="AW2477" s="191">
        <f t="shared" si="1825"/>
        <v>0</v>
      </c>
      <c r="AX2477" s="191">
        <f t="shared" si="1826"/>
        <v>0</v>
      </c>
      <c r="AY2477" s="191">
        <f t="shared" si="1827"/>
        <v>0</v>
      </c>
      <c r="AZ2477" s="191">
        <f t="shared" si="1828"/>
        <v>0</v>
      </c>
      <c r="BA2477" s="193">
        <f t="shared" si="1829"/>
        <v>1</v>
      </c>
      <c r="BB2477" s="193">
        <f t="shared" si="1830"/>
        <v>1</v>
      </c>
      <c r="BC2477" s="193">
        <f t="shared" si="1831"/>
        <v>1</v>
      </c>
      <c r="BD2477" s="191">
        <f t="shared" si="1793"/>
        <v>0</v>
      </c>
      <c r="BE2477" s="191">
        <f t="shared" si="1832"/>
        <v>0</v>
      </c>
      <c r="BF2477" s="210">
        <f t="shared" si="1833"/>
        <v>0</v>
      </c>
      <c r="BG2477" s="211">
        <f t="shared" si="1834"/>
        <v>0</v>
      </c>
      <c r="BH2477" s="289" t="str">
        <f>B2477</f>
        <v>875</v>
      </c>
      <c r="BI2477" s="289" t="str">
        <f>D2477</f>
        <v>0702</v>
      </c>
      <c r="BJ2477" s="284" t="s">
        <v>592</v>
      </c>
      <c r="BK2477" s="284" t="s">
        <v>589</v>
      </c>
      <c r="BL2477" s="233" t="str">
        <f t="shared" si="1835"/>
        <v/>
      </c>
    </row>
    <row r="2478" spans="1:64" ht="12" hidden="1" customHeight="1">
      <c r="A2478" s="333" t="s">
        <v>1462</v>
      </c>
      <c r="B2478" s="381" t="s">
        <v>327</v>
      </c>
      <c r="C2478" s="333" t="s">
        <v>799</v>
      </c>
      <c r="D2478" s="381" t="s">
        <v>317</v>
      </c>
      <c r="E2478" s="381" t="s">
        <v>1322</v>
      </c>
      <c r="F2478" s="381" t="s">
        <v>902</v>
      </c>
      <c r="G2478" s="381" t="s">
        <v>387</v>
      </c>
      <c r="H2478" s="100" t="s">
        <v>653</v>
      </c>
      <c r="I2478" s="381" t="s">
        <v>339</v>
      </c>
      <c r="J2478" s="382">
        <v>639577.89</v>
      </c>
      <c r="K2478" s="382">
        <v>333570.05</v>
      </c>
      <c r="L2478" s="191" t="str">
        <f t="shared" si="1794"/>
        <v>875048120702011007409011921310</v>
      </c>
      <c r="M2478" s="192">
        <f t="array" ref="M2478">IF(COUNT(SEARCH(Удалить_Роспись_КВСР,$B2478)*SEARCH(Удалить_Роспись_ПБС,$C2478)*SEARCH(Удалить_Роспись_КФСР, $D2478)*SEARCH(Удалить_Роспись_КЦСР,$E2478)*SEARCH(Удалить_Роспись_КВР,$F2478)*SEARCH(Удалить_Роспись_ЭК,$H2478)*SEARCH(Удалить_Роспись_КР,$I2478))&gt;0,0,1)</f>
        <v>0</v>
      </c>
      <c r="N2478" s="192">
        <v>0</v>
      </c>
      <c r="O2478" s="192" t="str">
        <f t="shared" si="1795"/>
        <v/>
      </c>
      <c r="P2478" s="192" t="str">
        <f t="shared" si="1836"/>
        <v/>
      </c>
      <c r="Q2478" s="300" t="str">
        <f t="shared" si="1796"/>
        <v/>
      </c>
      <c r="R2478" s="300" t="str">
        <f t="shared" si="1797"/>
        <v/>
      </c>
      <c r="S2478" s="300" t="str">
        <f t="shared" si="1798"/>
        <v/>
      </c>
      <c r="T2478" s="192" t="str">
        <f t="shared" si="1799"/>
        <v/>
      </c>
      <c r="U2478" s="303" t="str">
        <f t="shared" si="1800"/>
        <v/>
      </c>
      <c r="V2478" s="300" t="str">
        <f t="shared" si="1801"/>
        <v/>
      </c>
      <c r="W2478" s="192" t="str">
        <f t="shared" si="1802"/>
        <v/>
      </c>
      <c r="X2478" s="303" t="str">
        <f t="shared" si="1803"/>
        <v/>
      </c>
      <c r="Y2478" s="300" t="str">
        <f t="shared" si="1804"/>
        <v/>
      </c>
      <c r="Z2478" s="300" t="str">
        <f t="shared" si="1805"/>
        <v/>
      </c>
      <c r="AA2478" s="303" t="str">
        <f t="shared" si="1806"/>
        <v/>
      </c>
      <c r="AB2478" s="300" t="str">
        <f t="shared" si="1807"/>
        <v/>
      </c>
      <c r="AC2478" s="300" t="str">
        <f t="shared" si="1808"/>
        <v/>
      </c>
      <c r="AD2478" s="300" t="str">
        <f t="shared" si="1809"/>
        <v/>
      </c>
      <c r="AE2478" s="192" t="str">
        <f t="shared" si="1810"/>
        <v/>
      </c>
      <c r="AF2478" s="192" t="str">
        <f t="shared" si="1811"/>
        <v/>
      </c>
      <c r="AG2478" s="192"/>
      <c r="AJ2478" s="300" t="str">
        <f t="shared" si="1812"/>
        <v/>
      </c>
      <c r="AK2478" s="300" t="str">
        <f t="shared" si="1813"/>
        <v/>
      </c>
      <c r="AL2478" s="300" t="str">
        <f t="shared" si="1814"/>
        <v/>
      </c>
      <c r="AM2478" s="300" t="str">
        <f t="shared" si="1815"/>
        <v/>
      </c>
      <c r="AN2478" s="300" t="str">
        <f t="shared" si="1816"/>
        <v/>
      </c>
      <c r="AO2478" s="300" t="str">
        <f t="shared" si="1817"/>
        <v/>
      </c>
      <c r="AP2478" s="300" t="str">
        <f t="shared" si="1818"/>
        <v/>
      </c>
      <c r="AQ2478" s="300" t="str">
        <f t="shared" si="1819"/>
        <v/>
      </c>
      <c r="AR2478" s="306" t="str">
        <f t="shared" si="1820"/>
        <v/>
      </c>
      <c r="AS2478" s="300" t="str">
        <f t="shared" si="1821"/>
        <v/>
      </c>
      <c r="AT2478" s="300" t="str">
        <f t="shared" si="1822"/>
        <v/>
      </c>
      <c r="AU2478" s="192" t="str">
        <f t="shared" si="1823"/>
        <v>рбс</v>
      </c>
      <c r="AV2478" s="192" t="str">
        <f t="shared" si="1824"/>
        <v>рбс87504812общопл</v>
      </c>
      <c r="AW2478" s="191">
        <f t="shared" si="1825"/>
        <v>0</v>
      </c>
      <c r="AX2478" s="191">
        <f t="shared" si="1826"/>
        <v>0</v>
      </c>
      <c r="AY2478" s="191">
        <f t="shared" si="1827"/>
        <v>0</v>
      </c>
      <c r="AZ2478" s="191">
        <f t="shared" si="1828"/>
        <v>0</v>
      </c>
      <c r="BA2478" s="193">
        <f t="shared" si="1829"/>
        <v>1</v>
      </c>
      <c r="BB2478" s="193">
        <f t="shared" si="1830"/>
        <v>1</v>
      </c>
      <c r="BC2478" s="193">
        <f t="shared" si="1831"/>
        <v>1</v>
      </c>
      <c r="BD2478" s="191">
        <f t="shared" si="1793"/>
        <v>0</v>
      </c>
      <c r="BE2478" s="191">
        <f t="shared" si="1832"/>
        <v>0</v>
      </c>
      <c r="BF2478" s="210">
        <f t="shared" si="1833"/>
        <v>0</v>
      </c>
      <c r="BG2478" s="211">
        <f t="shared" si="1834"/>
        <v>0</v>
      </c>
      <c r="BH2478" s="289"/>
      <c r="BI2478" s="289"/>
      <c r="BL2478" s="233" t="str">
        <f t="shared" si="1835"/>
        <v/>
      </c>
    </row>
    <row r="2479" spans="1:64" ht="12" hidden="1" customHeight="1">
      <c r="A2479" s="333" t="s">
        <v>1462</v>
      </c>
      <c r="B2479" s="381" t="s">
        <v>327</v>
      </c>
      <c r="C2479" s="333" t="s">
        <v>799</v>
      </c>
      <c r="D2479" s="381" t="s">
        <v>317</v>
      </c>
      <c r="E2479" s="381" t="s">
        <v>1322</v>
      </c>
      <c r="F2479" s="381" t="s">
        <v>586</v>
      </c>
      <c r="G2479" s="381" t="s">
        <v>389</v>
      </c>
      <c r="H2479" s="100" t="s">
        <v>653</v>
      </c>
      <c r="I2479" s="381" t="s">
        <v>339</v>
      </c>
      <c r="J2479" s="382">
        <v>49025</v>
      </c>
      <c r="K2479" s="382">
        <v>0</v>
      </c>
      <c r="L2479" s="191" t="str">
        <f t="shared" si="1794"/>
        <v>875048120702011007409024422610</v>
      </c>
      <c r="M2479" s="192">
        <f t="array" ref="M2479">IF(COUNT(SEARCH(Удалить_Роспись_КВСР,$B2479)*SEARCH(Удалить_Роспись_ПБС,$C2479)*SEARCH(Удалить_Роспись_КФСР, $D2479)*SEARCH(Удалить_Роспись_КЦСР,$E2479)*SEARCH(Удалить_Роспись_КВР,$F2479)*SEARCH(Удалить_Роспись_ЭК,$H2479)*SEARCH(Удалить_Роспись_КР,$I2479))&gt;0,0,1)</f>
        <v>0</v>
      </c>
      <c r="N2479" s="192">
        <v>0</v>
      </c>
      <c r="O2479" s="192" t="str">
        <f t="shared" si="1795"/>
        <v/>
      </c>
      <c r="P2479" s="192" t="str">
        <f t="shared" si="1836"/>
        <v/>
      </c>
      <c r="Q2479" s="300" t="str">
        <f t="shared" si="1796"/>
        <v/>
      </c>
      <c r="R2479" s="300" t="str">
        <f t="shared" si="1797"/>
        <v/>
      </c>
      <c r="S2479" s="300" t="str">
        <f t="shared" si="1798"/>
        <v/>
      </c>
      <c r="T2479" s="192" t="str">
        <f t="shared" si="1799"/>
        <v/>
      </c>
      <c r="U2479" s="303" t="str">
        <f t="shared" si="1800"/>
        <v/>
      </c>
      <c r="V2479" s="300" t="str">
        <f t="shared" si="1801"/>
        <v/>
      </c>
      <c r="W2479" s="192" t="str">
        <f t="shared" si="1802"/>
        <v/>
      </c>
      <c r="X2479" s="303" t="str">
        <f t="shared" si="1803"/>
        <v/>
      </c>
      <c r="Y2479" s="300" t="str">
        <f t="shared" si="1804"/>
        <v/>
      </c>
      <c r="Z2479" s="300" t="str">
        <f t="shared" si="1805"/>
        <v/>
      </c>
      <c r="AA2479" s="303" t="str">
        <f t="shared" si="1806"/>
        <v/>
      </c>
      <c r="AB2479" s="300" t="str">
        <f t="shared" si="1807"/>
        <v/>
      </c>
      <c r="AC2479" s="300" t="str">
        <f t="shared" si="1808"/>
        <v/>
      </c>
      <c r="AD2479" s="300" t="str">
        <f t="shared" si="1809"/>
        <v/>
      </c>
      <c r="AE2479" s="192" t="str">
        <f t="shared" si="1810"/>
        <v/>
      </c>
      <c r="AF2479" s="192" t="str">
        <f t="shared" si="1811"/>
        <v/>
      </c>
      <c r="AG2479" s="192"/>
      <c r="AJ2479" s="300" t="str">
        <f t="shared" si="1812"/>
        <v/>
      </c>
      <c r="AK2479" s="300" t="str">
        <f t="shared" si="1813"/>
        <v/>
      </c>
      <c r="AL2479" s="300" t="str">
        <f t="shared" si="1814"/>
        <v/>
      </c>
      <c r="AM2479" s="300" t="str">
        <f t="shared" si="1815"/>
        <v/>
      </c>
      <c r="AN2479" s="300" t="str">
        <f t="shared" si="1816"/>
        <v/>
      </c>
      <c r="AO2479" s="300" t="str">
        <f t="shared" si="1817"/>
        <v/>
      </c>
      <c r="AP2479" s="300" t="str">
        <f t="shared" si="1818"/>
        <v/>
      </c>
      <c r="AQ2479" s="300" t="str">
        <f t="shared" si="1819"/>
        <v/>
      </c>
      <c r="AR2479" s="306" t="str">
        <f t="shared" si="1820"/>
        <v/>
      </c>
      <c r="AS2479" s="300" t="str">
        <f t="shared" si="1821"/>
        <v/>
      </c>
      <c r="AT2479" s="300" t="str">
        <f t="shared" si="1822"/>
        <v/>
      </c>
      <c r="AU2479" s="192" t="str">
        <f t="shared" si="1823"/>
        <v>рбс</v>
      </c>
      <c r="AV2479" s="192" t="str">
        <f t="shared" si="1824"/>
        <v>рбс87504812общпро</v>
      </c>
      <c r="AW2479" s="191">
        <f t="shared" si="1825"/>
        <v>0</v>
      </c>
      <c r="AX2479" s="191">
        <f t="shared" si="1826"/>
        <v>0</v>
      </c>
      <c r="AY2479" s="191">
        <f t="shared" si="1827"/>
        <v>0</v>
      </c>
      <c r="AZ2479" s="191">
        <f t="shared" si="1828"/>
        <v>0</v>
      </c>
      <c r="BA2479" s="193">
        <f t="shared" si="1829"/>
        <v>1</v>
      </c>
      <c r="BB2479" s="193">
        <f t="shared" si="1830"/>
        <v>1</v>
      </c>
      <c r="BC2479" s="193">
        <f t="shared" si="1831"/>
        <v>1</v>
      </c>
      <c r="BD2479" s="191">
        <f t="shared" si="1793"/>
        <v>0</v>
      </c>
      <c r="BE2479" s="191">
        <f t="shared" si="1832"/>
        <v>0</v>
      </c>
      <c r="BF2479" s="210">
        <f t="shared" si="1833"/>
        <v>0</v>
      </c>
      <c r="BG2479" s="211">
        <f t="shared" si="1834"/>
        <v>0</v>
      </c>
      <c r="BH2479" s="289" t="str">
        <f>B2479</f>
        <v>875</v>
      </c>
      <c r="BI2479" s="289" t="str">
        <f>D2479</f>
        <v>0702</v>
      </c>
      <c r="BJ2479" s="284" t="s">
        <v>592</v>
      </c>
      <c r="BK2479" s="284" t="s">
        <v>586</v>
      </c>
      <c r="BL2479" s="233" t="str">
        <f t="shared" si="1835"/>
        <v/>
      </c>
    </row>
    <row r="2480" spans="1:64" ht="12" hidden="1" customHeight="1">
      <c r="A2480" s="333" t="s">
        <v>1462</v>
      </c>
      <c r="B2480" s="381" t="s">
        <v>327</v>
      </c>
      <c r="C2480" s="333" t="s">
        <v>799</v>
      </c>
      <c r="D2480" s="381" t="s">
        <v>317</v>
      </c>
      <c r="E2480" s="381" t="s">
        <v>1458</v>
      </c>
      <c r="F2480" s="381" t="s">
        <v>607</v>
      </c>
      <c r="G2480" s="381" t="s">
        <v>394</v>
      </c>
      <c r="H2480" s="100" t="s">
        <v>653</v>
      </c>
      <c r="I2480" s="381" t="s">
        <v>339</v>
      </c>
      <c r="J2480" s="382">
        <v>1253411.5</v>
      </c>
      <c r="K2480" s="382">
        <v>1235582.58</v>
      </c>
      <c r="L2480" s="191" t="str">
        <f t="shared" si="1794"/>
        <v>875048120702011007563024322510</v>
      </c>
      <c r="M2480" s="192">
        <f t="array" ref="M2480">IF(COUNT(SEARCH(Удалить_Роспись_КВСР,$B2480)*SEARCH(Удалить_Роспись_ПБС,$C2480)*SEARCH(Удалить_Роспись_КФСР, $D2480)*SEARCH(Удалить_Роспись_КЦСР,$E2480)*SEARCH(Удалить_Роспись_КВР,$F2480)*SEARCH(Удалить_Роспись_ЭК,$H2480)*SEARCH(Удалить_Роспись_КР,$I2480))&gt;0,0,1)</f>
        <v>0</v>
      </c>
      <c r="N2480" s="192">
        <v>0</v>
      </c>
      <c r="O2480" s="192" t="str">
        <f t="shared" si="1795"/>
        <v/>
      </c>
      <c r="P2480" s="192" t="str">
        <f t="shared" si="1836"/>
        <v/>
      </c>
      <c r="Q2480" s="300" t="str">
        <f t="shared" si="1796"/>
        <v/>
      </c>
      <c r="R2480" s="300" t="str">
        <f t="shared" si="1797"/>
        <v/>
      </c>
      <c r="S2480" s="300" t="str">
        <f t="shared" si="1798"/>
        <v/>
      </c>
      <c r="T2480" s="192" t="str">
        <f t="shared" si="1799"/>
        <v/>
      </c>
      <c r="U2480" s="303" t="str">
        <f t="shared" si="1800"/>
        <v/>
      </c>
      <c r="V2480" s="300" t="str">
        <f t="shared" si="1801"/>
        <v/>
      </c>
      <c r="W2480" s="192" t="str">
        <f t="shared" si="1802"/>
        <v/>
      </c>
      <c r="X2480" s="303" t="str">
        <f t="shared" si="1803"/>
        <v/>
      </c>
      <c r="Y2480" s="300" t="str">
        <f t="shared" si="1804"/>
        <v/>
      </c>
      <c r="Z2480" s="300" t="str">
        <f t="shared" si="1805"/>
        <v/>
      </c>
      <c r="AA2480" s="303" t="str">
        <f t="shared" si="1806"/>
        <v/>
      </c>
      <c r="AB2480" s="300" t="str">
        <f t="shared" si="1807"/>
        <v/>
      </c>
      <c r="AC2480" s="300" t="str">
        <f t="shared" si="1808"/>
        <v/>
      </c>
      <c r="AD2480" s="300" t="str">
        <f t="shared" si="1809"/>
        <v/>
      </c>
      <c r="AE2480" s="192" t="str">
        <f t="shared" si="1810"/>
        <v/>
      </c>
      <c r="AF2480" s="192" t="str">
        <f t="shared" si="1811"/>
        <v/>
      </c>
      <c r="AG2480" s="192"/>
      <c r="AJ2480" s="300" t="str">
        <f t="shared" si="1812"/>
        <v/>
      </c>
      <c r="AK2480" s="300" t="str">
        <f t="shared" si="1813"/>
        <v/>
      </c>
      <c r="AL2480" s="300" t="str">
        <f t="shared" si="1814"/>
        <v/>
      </c>
      <c r="AM2480" s="300" t="str">
        <f t="shared" si="1815"/>
        <v/>
      </c>
      <c r="AN2480" s="300" t="str">
        <f t="shared" si="1816"/>
        <v/>
      </c>
      <c r="AO2480" s="300" t="str">
        <f t="shared" si="1817"/>
        <v/>
      </c>
      <c r="AP2480" s="300" t="str">
        <f t="shared" si="1818"/>
        <v/>
      </c>
      <c r="AQ2480" s="300" t="str">
        <f t="shared" si="1819"/>
        <v/>
      </c>
      <c r="AR2480" s="306" t="str">
        <f t="shared" si="1820"/>
        <v/>
      </c>
      <c r="AS2480" s="300" t="str">
        <f t="shared" si="1821"/>
        <v/>
      </c>
      <c r="AT2480" s="300" t="str">
        <f t="shared" si="1822"/>
        <v/>
      </c>
      <c r="AU2480" s="192" t="str">
        <f t="shared" si="1823"/>
        <v>рбс</v>
      </c>
      <c r="AV2480" s="192" t="str">
        <f t="shared" si="1824"/>
        <v>рбс87504812общпро</v>
      </c>
      <c r="AW2480" s="191">
        <f t="shared" si="1825"/>
        <v>0</v>
      </c>
      <c r="AX2480" s="191">
        <f t="shared" si="1826"/>
        <v>0</v>
      </c>
      <c r="AY2480" s="191">
        <f t="shared" si="1827"/>
        <v>0</v>
      </c>
      <c r="AZ2480" s="191">
        <f t="shared" si="1828"/>
        <v>0</v>
      </c>
      <c r="BA2480" s="193">
        <f t="shared" si="1829"/>
        <v>1</v>
      </c>
      <c r="BB2480" s="193">
        <f t="shared" si="1830"/>
        <v>1</v>
      </c>
      <c r="BC2480" s="193">
        <f t="shared" si="1831"/>
        <v>1</v>
      </c>
      <c r="BD2480" s="191">
        <f t="shared" ref="BD2480:BD2543" si="1837">IF(ISNA(BA2480),0,AY2480*$BA2480)</f>
        <v>0</v>
      </c>
      <c r="BE2480" s="191">
        <f t="shared" si="1832"/>
        <v>0</v>
      </c>
      <c r="BF2480" s="210">
        <f t="shared" si="1833"/>
        <v>0</v>
      </c>
      <c r="BG2480" s="211">
        <f t="shared" si="1834"/>
        <v>0</v>
      </c>
      <c r="BH2480" s="289" t="str">
        <f>B2480</f>
        <v>875</v>
      </c>
      <c r="BI2480" s="289" t="str">
        <f>D2480</f>
        <v>0702</v>
      </c>
      <c r="BJ2480" s="284" t="s">
        <v>592</v>
      </c>
      <c r="BK2480" s="284" t="s">
        <v>586</v>
      </c>
      <c r="BL2480" s="233" t="str">
        <f t="shared" si="1835"/>
        <v/>
      </c>
    </row>
    <row r="2481" spans="1:64" ht="12" hidden="1" customHeight="1">
      <c r="A2481" s="333" t="s">
        <v>1462</v>
      </c>
      <c r="B2481" s="381" t="s">
        <v>327</v>
      </c>
      <c r="C2481" s="333" t="s">
        <v>799</v>
      </c>
      <c r="D2481" s="381" t="s">
        <v>317</v>
      </c>
      <c r="E2481" s="381" t="s">
        <v>1323</v>
      </c>
      <c r="F2481" s="381" t="s">
        <v>608</v>
      </c>
      <c r="G2481" s="381" t="s">
        <v>385</v>
      </c>
      <c r="H2481" s="100" t="s">
        <v>653</v>
      </c>
      <c r="I2481" s="381" t="s">
        <v>339</v>
      </c>
      <c r="J2481" s="382">
        <v>12429189.01</v>
      </c>
      <c r="K2481" s="382">
        <v>8269430.4000000004</v>
      </c>
      <c r="L2481" s="191" t="str">
        <f t="shared" si="1794"/>
        <v>875048120702011007564011121110</v>
      </c>
      <c r="M2481" s="192">
        <f t="array" ref="M2481">IF(COUNT(SEARCH(Удалить_Роспись_КВСР,$B2481)*SEARCH(Удалить_Роспись_ПБС,$C2481)*SEARCH(Удалить_Роспись_КФСР, $D2481)*SEARCH(Удалить_Роспись_КЦСР,$E2481)*SEARCH(Удалить_Роспись_КВР,$F2481)*SEARCH(Удалить_Роспись_ЭК,$H2481)*SEARCH(Удалить_Роспись_КР,$I2481))&gt;0,0,1)</f>
        <v>0</v>
      </c>
      <c r="N2481" s="192">
        <v>0</v>
      </c>
      <c r="O2481" s="192" t="str">
        <f t="shared" si="1795"/>
        <v/>
      </c>
      <c r="P2481" s="192" t="str">
        <f t="shared" si="1836"/>
        <v/>
      </c>
      <c r="Q2481" s="300" t="str">
        <f t="shared" si="1796"/>
        <v/>
      </c>
      <c r="R2481" s="300" t="str">
        <f t="shared" si="1797"/>
        <v/>
      </c>
      <c r="S2481" s="300" t="str">
        <f t="shared" si="1798"/>
        <v/>
      </c>
      <c r="T2481" s="192" t="str">
        <f t="shared" si="1799"/>
        <v/>
      </c>
      <c r="U2481" s="303" t="str">
        <f t="shared" si="1800"/>
        <v/>
      </c>
      <c r="V2481" s="300" t="str">
        <f t="shared" si="1801"/>
        <v/>
      </c>
      <c r="W2481" s="192" t="str">
        <f t="shared" si="1802"/>
        <v/>
      </c>
      <c r="X2481" s="303" t="str">
        <f t="shared" si="1803"/>
        <v/>
      </c>
      <c r="Y2481" s="300" t="str">
        <f t="shared" si="1804"/>
        <v/>
      </c>
      <c r="Z2481" s="300" t="str">
        <f t="shared" si="1805"/>
        <v/>
      </c>
      <c r="AA2481" s="303" t="str">
        <f t="shared" si="1806"/>
        <v/>
      </c>
      <c r="AB2481" s="300" t="str">
        <f t="shared" si="1807"/>
        <v/>
      </c>
      <c r="AC2481" s="300" t="str">
        <f t="shared" si="1808"/>
        <v/>
      </c>
      <c r="AD2481" s="300" t="str">
        <f t="shared" si="1809"/>
        <v/>
      </c>
      <c r="AE2481" s="192" t="str">
        <f t="shared" si="1810"/>
        <v/>
      </c>
      <c r="AF2481" s="192" t="str">
        <f t="shared" si="1811"/>
        <v/>
      </c>
      <c r="AG2481" s="192"/>
      <c r="AJ2481" s="300" t="str">
        <f t="shared" si="1812"/>
        <v/>
      </c>
      <c r="AK2481" s="300" t="str">
        <f t="shared" si="1813"/>
        <v/>
      </c>
      <c r="AL2481" s="300" t="str">
        <f t="shared" si="1814"/>
        <v/>
      </c>
      <c r="AM2481" s="300" t="str">
        <f t="shared" si="1815"/>
        <v/>
      </c>
      <c r="AN2481" s="300" t="str">
        <f t="shared" si="1816"/>
        <v/>
      </c>
      <c r="AO2481" s="300" t="str">
        <f t="shared" si="1817"/>
        <v/>
      </c>
      <c r="AP2481" s="300" t="str">
        <f t="shared" si="1818"/>
        <v/>
      </c>
      <c r="AQ2481" s="300" t="str">
        <f t="shared" si="1819"/>
        <v/>
      </c>
      <c r="AR2481" s="306" t="str">
        <f t="shared" si="1820"/>
        <v/>
      </c>
      <c r="AS2481" s="300" t="str">
        <f t="shared" si="1821"/>
        <v/>
      </c>
      <c r="AT2481" s="300" t="str">
        <f t="shared" si="1822"/>
        <v/>
      </c>
      <c r="AU2481" s="192" t="str">
        <f t="shared" si="1823"/>
        <v>рбс</v>
      </c>
      <c r="AV2481" s="192" t="str">
        <f t="shared" si="1824"/>
        <v>рбс87504812общопл</v>
      </c>
      <c r="AW2481" s="191">
        <f t="shared" si="1825"/>
        <v>0</v>
      </c>
      <c r="AX2481" s="191">
        <f t="shared" si="1826"/>
        <v>0</v>
      </c>
      <c r="AY2481" s="191">
        <f t="shared" si="1827"/>
        <v>0</v>
      </c>
      <c r="AZ2481" s="191">
        <f t="shared" si="1828"/>
        <v>0</v>
      </c>
      <c r="BA2481" s="193">
        <f t="shared" si="1829"/>
        <v>1</v>
      </c>
      <c r="BB2481" s="193">
        <f t="shared" si="1830"/>
        <v>1</v>
      </c>
      <c r="BC2481" s="193">
        <f t="shared" si="1831"/>
        <v>1</v>
      </c>
      <c r="BD2481" s="191">
        <f t="shared" si="1837"/>
        <v>0</v>
      </c>
      <c r="BE2481" s="191">
        <f t="shared" si="1832"/>
        <v>0</v>
      </c>
      <c r="BF2481" s="210">
        <f t="shared" si="1833"/>
        <v>0</v>
      </c>
      <c r="BG2481" s="211">
        <f t="shared" si="1834"/>
        <v>0</v>
      </c>
      <c r="BH2481" s="289" t="str">
        <f>B2481</f>
        <v>875</v>
      </c>
      <c r="BI2481" s="289" t="str">
        <f>D2481</f>
        <v>0702</v>
      </c>
      <c r="BJ2481" s="284" t="s">
        <v>592</v>
      </c>
      <c r="BK2481" s="284" t="s">
        <v>586</v>
      </c>
      <c r="BL2481" s="233" t="str">
        <f t="shared" si="1835"/>
        <v/>
      </c>
    </row>
    <row r="2482" spans="1:64" ht="12" hidden="1" customHeight="1">
      <c r="A2482" s="333" t="s">
        <v>1462</v>
      </c>
      <c r="B2482" s="381" t="s">
        <v>327</v>
      </c>
      <c r="C2482" s="333" t="s">
        <v>799</v>
      </c>
      <c r="D2482" s="381" t="s">
        <v>317</v>
      </c>
      <c r="E2482" s="381" t="s">
        <v>1323</v>
      </c>
      <c r="F2482" s="381" t="s">
        <v>589</v>
      </c>
      <c r="G2482" s="381" t="s">
        <v>386</v>
      </c>
      <c r="H2482" s="100" t="s">
        <v>653</v>
      </c>
      <c r="I2482" s="381" t="s">
        <v>339</v>
      </c>
      <c r="J2482" s="382">
        <v>30777</v>
      </c>
      <c r="K2482" s="382">
        <v>3523.3</v>
      </c>
      <c r="L2482" s="191" t="str">
        <f t="shared" si="1794"/>
        <v>875048120702011007564011221210</v>
      </c>
      <c r="M2482" s="192">
        <f t="array" ref="M2482">IF(COUNT(SEARCH(Удалить_Роспись_КВСР,$B2482)*SEARCH(Удалить_Роспись_ПБС,$C2482)*SEARCH(Удалить_Роспись_КФСР, $D2482)*SEARCH(Удалить_Роспись_КЦСР,$E2482)*SEARCH(Удалить_Роспись_КВР,$F2482)*SEARCH(Удалить_Роспись_ЭК,$H2482)*SEARCH(Удалить_Роспись_КР,$I2482))&gt;0,0,1)</f>
        <v>0</v>
      </c>
      <c r="N2482" s="192">
        <v>0</v>
      </c>
      <c r="O2482" s="192" t="str">
        <f t="shared" si="1795"/>
        <v/>
      </c>
      <c r="P2482" s="192" t="str">
        <f t="shared" si="1836"/>
        <v/>
      </c>
      <c r="Q2482" s="300" t="str">
        <f t="shared" si="1796"/>
        <v/>
      </c>
      <c r="R2482" s="300" t="str">
        <f t="shared" si="1797"/>
        <v/>
      </c>
      <c r="S2482" s="300" t="str">
        <f t="shared" si="1798"/>
        <v/>
      </c>
      <c r="T2482" s="192" t="str">
        <f t="shared" si="1799"/>
        <v/>
      </c>
      <c r="U2482" s="303" t="str">
        <f t="shared" si="1800"/>
        <v/>
      </c>
      <c r="V2482" s="300" t="str">
        <f t="shared" si="1801"/>
        <v/>
      </c>
      <c r="W2482" s="192" t="str">
        <f t="shared" si="1802"/>
        <v/>
      </c>
      <c r="X2482" s="303" t="str">
        <f t="shared" si="1803"/>
        <v/>
      </c>
      <c r="Y2482" s="300" t="str">
        <f t="shared" si="1804"/>
        <v/>
      </c>
      <c r="Z2482" s="300" t="str">
        <f t="shared" si="1805"/>
        <v/>
      </c>
      <c r="AA2482" s="303" t="str">
        <f t="shared" si="1806"/>
        <v/>
      </c>
      <c r="AB2482" s="300" t="str">
        <f t="shared" si="1807"/>
        <v/>
      </c>
      <c r="AC2482" s="300" t="str">
        <f t="shared" si="1808"/>
        <v/>
      </c>
      <c r="AD2482" s="300" t="str">
        <f t="shared" si="1809"/>
        <v/>
      </c>
      <c r="AE2482" s="192" t="str">
        <f t="shared" si="1810"/>
        <v/>
      </c>
      <c r="AF2482" s="192" t="str">
        <f t="shared" si="1811"/>
        <v/>
      </c>
      <c r="AG2482" s="192"/>
      <c r="AJ2482" s="300" t="str">
        <f t="shared" si="1812"/>
        <v/>
      </c>
      <c r="AK2482" s="300" t="str">
        <f t="shared" si="1813"/>
        <v/>
      </c>
      <c r="AL2482" s="300" t="str">
        <f t="shared" si="1814"/>
        <v/>
      </c>
      <c r="AM2482" s="300" t="str">
        <f t="shared" si="1815"/>
        <v/>
      </c>
      <c r="AN2482" s="300" t="str">
        <f t="shared" si="1816"/>
        <v/>
      </c>
      <c r="AO2482" s="300" t="str">
        <f t="shared" si="1817"/>
        <v/>
      </c>
      <c r="AP2482" s="300" t="str">
        <f t="shared" si="1818"/>
        <v/>
      </c>
      <c r="AQ2482" s="300" t="str">
        <f t="shared" si="1819"/>
        <v/>
      </c>
      <c r="AR2482" s="306" t="str">
        <f t="shared" si="1820"/>
        <v/>
      </c>
      <c r="AS2482" s="300" t="str">
        <f t="shared" si="1821"/>
        <v/>
      </c>
      <c r="AT2482" s="300" t="str">
        <f t="shared" si="1822"/>
        <v/>
      </c>
      <c r="AU2482" s="192" t="str">
        <f t="shared" si="1823"/>
        <v>рбс</v>
      </c>
      <c r="AV2482" s="192" t="str">
        <f t="shared" si="1824"/>
        <v>рбс87504812общпро</v>
      </c>
      <c r="AW2482" s="191">
        <f t="shared" si="1825"/>
        <v>0</v>
      </c>
      <c r="AX2482" s="191">
        <f t="shared" si="1826"/>
        <v>0</v>
      </c>
      <c r="AY2482" s="191">
        <f t="shared" si="1827"/>
        <v>0</v>
      </c>
      <c r="AZ2482" s="191">
        <f t="shared" si="1828"/>
        <v>0</v>
      </c>
      <c r="BA2482" s="193">
        <f t="shared" si="1829"/>
        <v>1</v>
      </c>
      <c r="BB2482" s="193">
        <f t="shared" si="1830"/>
        <v>1</v>
      </c>
      <c r="BC2482" s="193">
        <f t="shared" si="1831"/>
        <v>1</v>
      </c>
      <c r="BD2482" s="191">
        <f t="shared" si="1837"/>
        <v>0</v>
      </c>
      <c r="BE2482" s="191">
        <f t="shared" si="1832"/>
        <v>0</v>
      </c>
      <c r="BF2482" s="210">
        <f t="shared" si="1833"/>
        <v>0</v>
      </c>
      <c r="BG2482" s="211">
        <f t="shared" si="1834"/>
        <v>0</v>
      </c>
      <c r="BH2482" s="289" t="str">
        <f>B2482</f>
        <v>875</v>
      </c>
      <c r="BI2482" s="289" t="str">
        <f>D2482</f>
        <v>0702</v>
      </c>
      <c r="BJ2482" s="284" t="s">
        <v>592</v>
      </c>
      <c r="BK2482" s="284" t="s">
        <v>586</v>
      </c>
      <c r="BL2482" s="233" t="str">
        <f t="shared" si="1835"/>
        <v/>
      </c>
    </row>
    <row r="2483" spans="1:64" ht="12" hidden="1" customHeight="1">
      <c r="A2483" s="333" t="s">
        <v>1462</v>
      </c>
      <c r="B2483" s="381" t="s">
        <v>327</v>
      </c>
      <c r="C2483" s="333" t="s">
        <v>799</v>
      </c>
      <c r="D2483" s="381" t="s">
        <v>317</v>
      </c>
      <c r="E2483" s="381" t="s">
        <v>1323</v>
      </c>
      <c r="F2483" s="381" t="s">
        <v>902</v>
      </c>
      <c r="G2483" s="381" t="s">
        <v>387</v>
      </c>
      <c r="H2483" s="100" t="s">
        <v>653</v>
      </c>
      <c r="I2483" s="381" t="s">
        <v>339</v>
      </c>
      <c r="J2483" s="382">
        <v>3741376.31</v>
      </c>
      <c r="K2483" s="382">
        <v>2419053.02</v>
      </c>
      <c r="L2483" s="191" t="str">
        <f t="shared" si="1794"/>
        <v>875048120702011007564011921310</v>
      </c>
      <c r="M2483" s="192">
        <f t="array" ref="M2483">IF(COUNT(SEARCH(Удалить_Роспись_КВСР,$B2483)*SEARCH(Удалить_Роспись_ПБС,$C2483)*SEARCH(Удалить_Роспись_КФСР, $D2483)*SEARCH(Удалить_Роспись_КЦСР,$E2483)*SEARCH(Удалить_Роспись_КВР,$F2483)*SEARCH(Удалить_Роспись_ЭК,$H2483)*SEARCH(Удалить_Роспись_КР,$I2483))&gt;0,0,1)</f>
        <v>0</v>
      </c>
      <c r="N2483" s="192">
        <v>0</v>
      </c>
      <c r="O2483" s="192" t="str">
        <f t="shared" si="1795"/>
        <v/>
      </c>
      <c r="P2483" s="192" t="str">
        <f t="shared" si="1836"/>
        <v/>
      </c>
      <c r="Q2483" s="300" t="str">
        <f t="shared" si="1796"/>
        <v/>
      </c>
      <c r="R2483" s="300" t="str">
        <f t="shared" si="1797"/>
        <v/>
      </c>
      <c r="S2483" s="300" t="str">
        <f t="shared" si="1798"/>
        <v/>
      </c>
      <c r="T2483" s="192" t="str">
        <f t="shared" si="1799"/>
        <v/>
      </c>
      <c r="U2483" s="303" t="str">
        <f t="shared" si="1800"/>
        <v/>
      </c>
      <c r="V2483" s="300" t="str">
        <f t="shared" si="1801"/>
        <v/>
      </c>
      <c r="W2483" s="192" t="str">
        <f t="shared" si="1802"/>
        <v/>
      </c>
      <c r="X2483" s="303" t="str">
        <f t="shared" si="1803"/>
        <v/>
      </c>
      <c r="Y2483" s="300" t="str">
        <f t="shared" si="1804"/>
        <v/>
      </c>
      <c r="Z2483" s="300" t="str">
        <f t="shared" si="1805"/>
        <v/>
      </c>
      <c r="AA2483" s="303" t="str">
        <f t="shared" si="1806"/>
        <v/>
      </c>
      <c r="AB2483" s="300" t="str">
        <f t="shared" si="1807"/>
        <v/>
      </c>
      <c r="AC2483" s="300" t="str">
        <f t="shared" si="1808"/>
        <v/>
      </c>
      <c r="AD2483" s="300" t="str">
        <f t="shared" si="1809"/>
        <v/>
      </c>
      <c r="AE2483" s="192" t="str">
        <f t="shared" si="1810"/>
        <v/>
      </c>
      <c r="AF2483" s="192" t="str">
        <f t="shared" si="1811"/>
        <v/>
      </c>
      <c r="AG2483" s="192"/>
      <c r="AJ2483" s="300" t="str">
        <f t="shared" si="1812"/>
        <v/>
      </c>
      <c r="AK2483" s="300" t="str">
        <f t="shared" si="1813"/>
        <v/>
      </c>
      <c r="AL2483" s="300" t="str">
        <f t="shared" si="1814"/>
        <v/>
      </c>
      <c r="AM2483" s="300" t="str">
        <f t="shared" si="1815"/>
        <v/>
      </c>
      <c r="AN2483" s="300" t="str">
        <f t="shared" si="1816"/>
        <v/>
      </c>
      <c r="AO2483" s="300" t="str">
        <f t="shared" si="1817"/>
        <v/>
      </c>
      <c r="AP2483" s="300" t="str">
        <f t="shared" si="1818"/>
        <v/>
      </c>
      <c r="AQ2483" s="300" t="str">
        <f t="shared" si="1819"/>
        <v/>
      </c>
      <c r="AR2483" s="306" t="str">
        <f t="shared" si="1820"/>
        <v/>
      </c>
      <c r="AS2483" s="300" t="str">
        <f t="shared" si="1821"/>
        <v/>
      </c>
      <c r="AT2483" s="300" t="str">
        <f t="shared" si="1822"/>
        <v/>
      </c>
      <c r="AU2483" s="192" t="str">
        <f t="shared" si="1823"/>
        <v>рбс</v>
      </c>
      <c r="AV2483" s="192" t="str">
        <f t="shared" si="1824"/>
        <v>рбс87504812общопл</v>
      </c>
      <c r="AW2483" s="191">
        <f t="shared" si="1825"/>
        <v>0</v>
      </c>
      <c r="AX2483" s="191">
        <f t="shared" si="1826"/>
        <v>0</v>
      </c>
      <c r="AY2483" s="191">
        <f t="shared" si="1827"/>
        <v>0</v>
      </c>
      <c r="AZ2483" s="191">
        <f t="shared" si="1828"/>
        <v>0</v>
      </c>
      <c r="BA2483" s="193">
        <f t="shared" si="1829"/>
        <v>1</v>
      </c>
      <c r="BB2483" s="193">
        <f t="shared" si="1830"/>
        <v>1</v>
      </c>
      <c r="BC2483" s="193">
        <f t="shared" si="1831"/>
        <v>1</v>
      </c>
      <c r="BD2483" s="191">
        <f t="shared" si="1837"/>
        <v>0</v>
      </c>
      <c r="BE2483" s="191">
        <f t="shared" si="1832"/>
        <v>0</v>
      </c>
      <c r="BF2483" s="210">
        <f t="shared" si="1833"/>
        <v>0</v>
      </c>
      <c r="BG2483" s="211">
        <f t="shared" si="1834"/>
        <v>0</v>
      </c>
      <c r="BH2483" s="289"/>
      <c r="BI2483" s="289"/>
      <c r="BJ2483" s="228"/>
      <c r="BK2483" s="228"/>
      <c r="BL2483" s="233" t="str">
        <f t="shared" si="1835"/>
        <v/>
      </c>
    </row>
    <row r="2484" spans="1:64" ht="12" hidden="1" customHeight="1">
      <c r="A2484" s="333" t="s">
        <v>1462</v>
      </c>
      <c r="B2484" s="381" t="s">
        <v>327</v>
      </c>
      <c r="C2484" s="333" t="s">
        <v>799</v>
      </c>
      <c r="D2484" s="381" t="s">
        <v>317</v>
      </c>
      <c r="E2484" s="381" t="s">
        <v>1323</v>
      </c>
      <c r="F2484" s="381" t="s">
        <v>586</v>
      </c>
      <c r="G2484" s="381" t="s">
        <v>391</v>
      </c>
      <c r="H2484" s="100" t="s">
        <v>653</v>
      </c>
      <c r="I2484" s="381" t="s">
        <v>339</v>
      </c>
      <c r="J2484" s="382">
        <v>73200</v>
      </c>
      <c r="K2484" s="382">
        <v>27300</v>
      </c>
      <c r="L2484" s="191" t="str">
        <f t="shared" si="1794"/>
        <v>875048120702011007564024422110</v>
      </c>
      <c r="M2484" s="192">
        <f t="array" ref="M2484">IF(COUNT(SEARCH(Удалить_Роспись_КВСР,$B2484)*SEARCH(Удалить_Роспись_ПБС,$C2484)*SEARCH(Удалить_Роспись_КФСР, $D2484)*SEARCH(Удалить_Роспись_КЦСР,$E2484)*SEARCH(Удалить_Роспись_КВР,$F2484)*SEARCH(Удалить_Роспись_ЭК,$H2484)*SEARCH(Удалить_Роспись_КР,$I2484))&gt;0,0,1)</f>
        <v>0</v>
      </c>
      <c r="N2484" s="192">
        <v>0</v>
      </c>
      <c r="O2484" s="192" t="str">
        <f t="shared" si="1795"/>
        <v/>
      </c>
      <c r="P2484" s="192" t="str">
        <f t="shared" si="1836"/>
        <v/>
      </c>
      <c r="Q2484" s="300" t="str">
        <f t="shared" si="1796"/>
        <v/>
      </c>
      <c r="R2484" s="300" t="str">
        <f t="shared" si="1797"/>
        <v/>
      </c>
      <c r="S2484" s="300" t="str">
        <f t="shared" si="1798"/>
        <v/>
      </c>
      <c r="T2484" s="192" t="str">
        <f t="shared" si="1799"/>
        <v/>
      </c>
      <c r="U2484" s="303" t="str">
        <f t="shared" si="1800"/>
        <v/>
      </c>
      <c r="V2484" s="300" t="str">
        <f t="shared" si="1801"/>
        <v/>
      </c>
      <c r="W2484" s="192" t="str">
        <f t="shared" si="1802"/>
        <v/>
      </c>
      <c r="X2484" s="303" t="str">
        <f t="shared" si="1803"/>
        <v/>
      </c>
      <c r="Y2484" s="300" t="str">
        <f t="shared" si="1804"/>
        <v/>
      </c>
      <c r="Z2484" s="300" t="str">
        <f t="shared" si="1805"/>
        <v/>
      </c>
      <c r="AA2484" s="303" t="str">
        <f t="shared" si="1806"/>
        <v/>
      </c>
      <c r="AB2484" s="300" t="str">
        <f t="shared" si="1807"/>
        <v/>
      </c>
      <c r="AC2484" s="300" t="str">
        <f t="shared" si="1808"/>
        <v/>
      </c>
      <c r="AD2484" s="300" t="str">
        <f t="shared" si="1809"/>
        <v/>
      </c>
      <c r="AE2484" s="192" t="str">
        <f t="shared" si="1810"/>
        <v/>
      </c>
      <c r="AF2484" s="192" t="str">
        <f t="shared" si="1811"/>
        <v/>
      </c>
      <c r="AG2484" s="192"/>
      <c r="AJ2484" s="300" t="str">
        <f t="shared" si="1812"/>
        <v/>
      </c>
      <c r="AK2484" s="300" t="str">
        <f t="shared" si="1813"/>
        <v/>
      </c>
      <c r="AL2484" s="300" t="str">
        <f t="shared" si="1814"/>
        <v/>
      </c>
      <c r="AM2484" s="300" t="str">
        <f t="shared" si="1815"/>
        <v/>
      </c>
      <c r="AN2484" s="300" t="str">
        <f t="shared" si="1816"/>
        <v/>
      </c>
      <c r="AO2484" s="300" t="str">
        <f t="shared" si="1817"/>
        <v/>
      </c>
      <c r="AP2484" s="300" t="str">
        <f t="shared" si="1818"/>
        <v/>
      </c>
      <c r="AQ2484" s="300" t="str">
        <f t="shared" si="1819"/>
        <v/>
      </c>
      <c r="AR2484" s="306" t="str">
        <f t="shared" si="1820"/>
        <v/>
      </c>
      <c r="AS2484" s="300" t="str">
        <f t="shared" si="1821"/>
        <v/>
      </c>
      <c r="AT2484" s="300" t="str">
        <f t="shared" si="1822"/>
        <v/>
      </c>
      <c r="AU2484" s="192" t="str">
        <f t="shared" si="1823"/>
        <v>рбс</v>
      </c>
      <c r="AV2484" s="192" t="str">
        <f t="shared" si="1824"/>
        <v>рбс87504812общпро</v>
      </c>
      <c r="AW2484" s="191">
        <f t="shared" si="1825"/>
        <v>0</v>
      </c>
      <c r="AX2484" s="191">
        <f t="shared" si="1826"/>
        <v>0</v>
      </c>
      <c r="AY2484" s="191">
        <f t="shared" si="1827"/>
        <v>0</v>
      </c>
      <c r="AZ2484" s="191">
        <f t="shared" si="1828"/>
        <v>0</v>
      </c>
      <c r="BA2484" s="193">
        <f t="shared" si="1829"/>
        <v>1</v>
      </c>
      <c r="BB2484" s="193">
        <f t="shared" si="1830"/>
        <v>1</v>
      </c>
      <c r="BC2484" s="193">
        <f t="shared" si="1831"/>
        <v>1</v>
      </c>
      <c r="BD2484" s="191">
        <f t="shared" si="1837"/>
        <v>0</v>
      </c>
      <c r="BE2484" s="191">
        <f t="shared" si="1832"/>
        <v>0</v>
      </c>
      <c r="BF2484" s="210">
        <f t="shared" si="1833"/>
        <v>0</v>
      </c>
      <c r="BG2484" s="211">
        <f t="shared" si="1834"/>
        <v>0</v>
      </c>
      <c r="BH2484" s="289" t="str">
        <f t="shared" ref="BH2484:BH2490" si="1838">B2484</f>
        <v>875</v>
      </c>
      <c r="BI2484" s="289" t="str">
        <f t="shared" ref="BI2484:BI2490" si="1839">D2484</f>
        <v>0702</v>
      </c>
      <c r="BJ2484" s="284" t="s">
        <v>592</v>
      </c>
      <c r="BK2484" s="284" t="s">
        <v>586</v>
      </c>
      <c r="BL2484" s="233" t="str">
        <f t="shared" si="1835"/>
        <v/>
      </c>
    </row>
    <row r="2485" spans="1:64" ht="12" hidden="1" customHeight="1">
      <c r="A2485" s="333" t="s">
        <v>1462</v>
      </c>
      <c r="B2485" s="381" t="s">
        <v>327</v>
      </c>
      <c r="C2485" s="333" t="s">
        <v>799</v>
      </c>
      <c r="D2485" s="381" t="s">
        <v>317</v>
      </c>
      <c r="E2485" s="381" t="s">
        <v>1323</v>
      </c>
      <c r="F2485" s="381" t="s">
        <v>586</v>
      </c>
      <c r="G2485" s="381" t="s">
        <v>394</v>
      </c>
      <c r="H2485" s="100" t="s">
        <v>653</v>
      </c>
      <c r="I2485" s="381" t="s">
        <v>339</v>
      </c>
      <c r="J2485" s="382">
        <v>48500</v>
      </c>
      <c r="K2485" s="382">
        <v>28500</v>
      </c>
      <c r="L2485" s="191" t="str">
        <f t="shared" si="1794"/>
        <v>875048120702011007564024422510</v>
      </c>
      <c r="M2485" s="192">
        <f t="array" ref="M2485">IF(COUNT(SEARCH(Удалить_Роспись_КВСР,$B2485)*SEARCH(Удалить_Роспись_ПБС,$C2485)*SEARCH(Удалить_Роспись_КФСР, $D2485)*SEARCH(Удалить_Роспись_КЦСР,$E2485)*SEARCH(Удалить_Роспись_КВР,$F2485)*SEARCH(Удалить_Роспись_ЭК,$H2485)*SEARCH(Удалить_Роспись_КР,$I2485))&gt;0,0,1)</f>
        <v>0</v>
      </c>
      <c r="N2485" s="192">
        <v>0</v>
      </c>
      <c r="O2485" s="192" t="str">
        <f t="shared" si="1795"/>
        <v/>
      </c>
      <c r="P2485" s="192" t="str">
        <f t="shared" si="1836"/>
        <v/>
      </c>
      <c r="Q2485" s="300" t="str">
        <f t="shared" si="1796"/>
        <v/>
      </c>
      <c r="R2485" s="300" t="str">
        <f t="shared" si="1797"/>
        <v/>
      </c>
      <c r="S2485" s="300" t="str">
        <f t="shared" si="1798"/>
        <v/>
      </c>
      <c r="T2485" s="192" t="str">
        <f t="shared" si="1799"/>
        <v/>
      </c>
      <c r="U2485" s="303" t="str">
        <f t="shared" si="1800"/>
        <v/>
      </c>
      <c r="V2485" s="300" t="str">
        <f t="shared" si="1801"/>
        <v/>
      </c>
      <c r="W2485" s="192" t="str">
        <f t="shared" si="1802"/>
        <v/>
      </c>
      <c r="X2485" s="303" t="str">
        <f t="shared" si="1803"/>
        <v/>
      </c>
      <c r="Y2485" s="300" t="str">
        <f t="shared" si="1804"/>
        <v/>
      </c>
      <c r="Z2485" s="300" t="str">
        <f t="shared" si="1805"/>
        <v/>
      </c>
      <c r="AA2485" s="303" t="str">
        <f t="shared" si="1806"/>
        <v/>
      </c>
      <c r="AB2485" s="300" t="str">
        <f t="shared" si="1807"/>
        <v/>
      </c>
      <c r="AC2485" s="300" t="str">
        <f t="shared" si="1808"/>
        <v/>
      </c>
      <c r="AD2485" s="300" t="str">
        <f t="shared" si="1809"/>
        <v/>
      </c>
      <c r="AE2485" s="192" t="str">
        <f t="shared" si="1810"/>
        <v/>
      </c>
      <c r="AF2485" s="192" t="str">
        <f t="shared" si="1811"/>
        <v/>
      </c>
      <c r="AG2485" s="192"/>
      <c r="AJ2485" s="300" t="str">
        <f t="shared" si="1812"/>
        <v/>
      </c>
      <c r="AK2485" s="300" t="str">
        <f t="shared" si="1813"/>
        <v/>
      </c>
      <c r="AL2485" s="300" t="str">
        <f t="shared" si="1814"/>
        <v/>
      </c>
      <c r="AM2485" s="300" t="str">
        <f t="shared" si="1815"/>
        <v/>
      </c>
      <c r="AN2485" s="300" t="str">
        <f t="shared" si="1816"/>
        <v/>
      </c>
      <c r="AO2485" s="300" t="str">
        <f t="shared" si="1817"/>
        <v/>
      </c>
      <c r="AP2485" s="300" t="str">
        <f t="shared" si="1818"/>
        <v/>
      </c>
      <c r="AQ2485" s="300" t="str">
        <f t="shared" si="1819"/>
        <v/>
      </c>
      <c r="AR2485" s="306" t="str">
        <f t="shared" si="1820"/>
        <v/>
      </c>
      <c r="AS2485" s="300" t="str">
        <f t="shared" si="1821"/>
        <v/>
      </c>
      <c r="AT2485" s="300" t="str">
        <f t="shared" si="1822"/>
        <v/>
      </c>
      <c r="AU2485" s="192" t="str">
        <f t="shared" si="1823"/>
        <v>рбс</v>
      </c>
      <c r="AV2485" s="192" t="str">
        <f t="shared" si="1824"/>
        <v>рбс87504812общпро</v>
      </c>
      <c r="AW2485" s="191">
        <f t="shared" si="1825"/>
        <v>0</v>
      </c>
      <c r="AX2485" s="191">
        <f t="shared" si="1826"/>
        <v>0</v>
      </c>
      <c r="AY2485" s="191">
        <f t="shared" si="1827"/>
        <v>0</v>
      </c>
      <c r="AZ2485" s="191">
        <f t="shared" si="1828"/>
        <v>0</v>
      </c>
      <c r="BA2485" s="193">
        <f t="shared" si="1829"/>
        <v>1</v>
      </c>
      <c r="BB2485" s="193">
        <f t="shared" si="1830"/>
        <v>1</v>
      </c>
      <c r="BC2485" s="193">
        <f t="shared" si="1831"/>
        <v>1</v>
      </c>
      <c r="BD2485" s="191">
        <f t="shared" si="1837"/>
        <v>0</v>
      </c>
      <c r="BE2485" s="191">
        <f t="shared" si="1832"/>
        <v>0</v>
      </c>
      <c r="BF2485" s="210">
        <f t="shared" si="1833"/>
        <v>0</v>
      </c>
      <c r="BG2485" s="211">
        <f t="shared" si="1834"/>
        <v>0</v>
      </c>
      <c r="BH2485" s="289" t="str">
        <f t="shared" si="1838"/>
        <v>875</v>
      </c>
      <c r="BI2485" s="289" t="str">
        <f t="shared" si="1839"/>
        <v>0702</v>
      </c>
      <c r="BJ2485" s="284" t="s">
        <v>592</v>
      </c>
      <c r="BK2485" s="284" t="s">
        <v>586</v>
      </c>
      <c r="BL2485" s="233" t="str">
        <f t="shared" si="1835"/>
        <v/>
      </c>
    </row>
    <row r="2486" spans="1:64" ht="12" hidden="1" customHeight="1">
      <c r="A2486" s="333" t="s">
        <v>1462</v>
      </c>
      <c r="B2486" s="381" t="s">
        <v>327</v>
      </c>
      <c r="C2486" s="333" t="s">
        <v>799</v>
      </c>
      <c r="D2486" s="381" t="s">
        <v>317</v>
      </c>
      <c r="E2486" s="381" t="s">
        <v>1323</v>
      </c>
      <c r="F2486" s="381" t="s">
        <v>586</v>
      </c>
      <c r="G2486" s="381" t="s">
        <v>389</v>
      </c>
      <c r="H2486" s="100" t="s">
        <v>653</v>
      </c>
      <c r="I2486" s="381" t="s">
        <v>339</v>
      </c>
      <c r="J2486" s="382">
        <v>203888</v>
      </c>
      <c r="K2486" s="382">
        <v>118874.94</v>
      </c>
      <c r="L2486" s="191" t="str">
        <f t="shared" si="1794"/>
        <v>875048120702011007564024422610</v>
      </c>
      <c r="M2486" s="192">
        <f t="array" ref="M2486">IF(COUNT(SEARCH(Удалить_Роспись_КВСР,$B2486)*SEARCH(Удалить_Роспись_ПБС,$C2486)*SEARCH(Удалить_Роспись_КФСР, $D2486)*SEARCH(Удалить_Роспись_КЦСР,$E2486)*SEARCH(Удалить_Роспись_КВР,$F2486)*SEARCH(Удалить_Роспись_ЭК,$H2486)*SEARCH(Удалить_Роспись_КР,$I2486))&gt;0,0,1)</f>
        <v>0</v>
      </c>
      <c r="N2486" s="192">
        <v>0</v>
      </c>
      <c r="O2486" s="192" t="str">
        <f t="shared" si="1795"/>
        <v/>
      </c>
      <c r="P2486" s="192" t="str">
        <f t="shared" si="1836"/>
        <v/>
      </c>
      <c r="Q2486" s="300" t="str">
        <f t="shared" si="1796"/>
        <v/>
      </c>
      <c r="R2486" s="300" t="str">
        <f t="shared" si="1797"/>
        <v/>
      </c>
      <c r="S2486" s="300" t="str">
        <f t="shared" si="1798"/>
        <v/>
      </c>
      <c r="T2486" s="192" t="str">
        <f t="shared" si="1799"/>
        <v/>
      </c>
      <c r="U2486" s="303" t="str">
        <f t="shared" si="1800"/>
        <v/>
      </c>
      <c r="V2486" s="300" t="str">
        <f t="shared" si="1801"/>
        <v/>
      </c>
      <c r="W2486" s="192" t="str">
        <f t="shared" si="1802"/>
        <v/>
      </c>
      <c r="X2486" s="303" t="str">
        <f t="shared" si="1803"/>
        <v/>
      </c>
      <c r="Y2486" s="300" t="str">
        <f t="shared" si="1804"/>
        <v/>
      </c>
      <c r="Z2486" s="300" t="str">
        <f t="shared" si="1805"/>
        <v/>
      </c>
      <c r="AA2486" s="303" t="str">
        <f t="shared" si="1806"/>
        <v/>
      </c>
      <c r="AB2486" s="300" t="str">
        <f t="shared" si="1807"/>
        <v/>
      </c>
      <c r="AC2486" s="300" t="str">
        <f t="shared" si="1808"/>
        <v/>
      </c>
      <c r="AD2486" s="300" t="str">
        <f t="shared" si="1809"/>
        <v/>
      </c>
      <c r="AE2486" s="192" t="str">
        <f t="shared" si="1810"/>
        <v/>
      </c>
      <c r="AF2486" s="192" t="str">
        <f t="shared" si="1811"/>
        <v/>
      </c>
      <c r="AG2486" s="192"/>
      <c r="AJ2486" s="300" t="str">
        <f t="shared" si="1812"/>
        <v/>
      </c>
      <c r="AK2486" s="300" t="str">
        <f t="shared" si="1813"/>
        <v/>
      </c>
      <c r="AL2486" s="300" t="str">
        <f t="shared" si="1814"/>
        <v/>
      </c>
      <c r="AM2486" s="300" t="str">
        <f t="shared" si="1815"/>
        <v/>
      </c>
      <c r="AN2486" s="300" t="str">
        <f t="shared" si="1816"/>
        <v/>
      </c>
      <c r="AO2486" s="300" t="str">
        <f t="shared" si="1817"/>
        <v/>
      </c>
      <c r="AP2486" s="300" t="str">
        <f t="shared" si="1818"/>
        <v/>
      </c>
      <c r="AQ2486" s="300" t="str">
        <f t="shared" si="1819"/>
        <v/>
      </c>
      <c r="AR2486" s="306" t="str">
        <f t="shared" si="1820"/>
        <v/>
      </c>
      <c r="AS2486" s="300" t="str">
        <f t="shared" si="1821"/>
        <v/>
      </c>
      <c r="AT2486" s="300" t="str">
        <f t="shared" si="1822"/>
        <v/>
      </c>
      <c r="AU2486" s="192" t="str">
        <f t="shared" si="1823"/>
        <v>рбс</v>
      </c>
      <c r="AV2486" s="192" t="str">
        <f t="shared" si="1824"/>
        <v>рбс87504812общпро</v>
      </c>
      <c r="AW2486" s="191">
        <f t="shared" si="1825"/>
        <v>0</v>
      </c>
      <c r="AX2486" s="191">
        <f t="shared" si="1826"/>
        <v>0</v>
      </c>
      <c r="AY2486" s="191">
        <f t="shared" si="1827"/>
        <v>0</v>
      </c>
      <c r="AZ2486" s="191">
        <f t="shared" si="1828"/>
        <v>0</v>
      </c>
      <c r="BA2486" s="193">
        <f t="shared" si="1829"/>
        <v>1</v>
      </c>
      <c r="BB2486" s="193">
        <f t="shared" si="1830"/>
        <v>1</v>
      </c>
      <c r="BC2486" s="193">
        <f t="shared" si="1831"/>
        <v>1</v>
      </c>
      <c r="BD2486" s="191">
        <f t="shared" si="1837"/>
        <v>0</v>
      </c>
      <c r="BE2486" s="191">
        <f t="shared" si="1832"/>
        <v>0</v>
      </c>
      <c r="BF2486" s="210">
        <f t="shared" si="1833"/>
        <v>0</v>
      </c>
      <c r="BG2486" s="211">
        <f t="shared" si="1834"/>
        <v>0</v>
      </c>
      <c r="BH2486" s="289" t="str">
        <f t="shared" si="1838"/>
        <v>875</v>
      </c>
      <c r="BI2486" s="289" t="str">
        <f t="shared" si="1839"/>
        <v>0702</v>
      </c>
      <c r="BJ2486" s="284" t="s">
        <v>592</v>
      </c>
      <c r="BK2486" s="284" t="s">
        <v>586</v>
      </c>
      <c r="BL2486" s="233" t="str">
        <f t="shared" si="1835"/>
        <v/>
      </c>
    </row>
    <row r="2487" spans="1:64" ht="12" hidden="1" customHeight="1">
      <c r="A2487" s="333" t="s">
        <v>1462</v>
      </c>
      <c r="B2487" s="381" t="s">
        <v>327</v>
      </c>
      <c r="C2487" s="333" t="s">
        <v>799</v>
      </c>
      <c r="D2487" s="381" t="s">
        <v>317</v>
      </c>
      <c r="E2487" s="381" t="s">
        <v>1323</v>
      </c>
      <c r="F2487" s="381" t="s">
        <v>586</v>
      </c>
      <c r="G2487" s="381" t="s">
        <v>395</v>
      </c>
      <c r="H2487" s="100" t="s">
        <v>653</v>
      </c>
      <c r="I2487" s="381" t="s">
        <v>339</v>
      </c>
      <c r="J2487" s="382">
        <v>10000</v>
      </c>
      <c r="K2487" s="382">
        <v>10000</v>
      </c>
      <c r="L2487" s="191" t="str">
        <f t="shared" si="1794"/>
        <v>875048120702011007564024429010</v>
      </c>
      <c r="M2487" s="192">
        <f t="array" ref="M2487">IF(COUNT(SEARCH(Удалить_Роспись_КВСР,$B2487)*SEARCH(Удалить_Роспись_ПБС,$C2487)*SEARCH(Удалить_Роспись_КФСР, $D2487)*SEARCH(Удалить_Роспись_КЦСР,$E2487)*SEARCH(Удалить_Роспись_КВР,$F2487)*SEARCH(Удалить_Роспись_ЭК,$H2487)*SEARCH(Удалить_Роспись_КР,$I2487))&gt;0,0,1)</f>
        <v>0</v>
      </c>
      <c r="N2487" s="192">
        <v>0</v>
      </c>
      <c r="O2487" s="192" t="str">
        <f t="shared" si="1795"/>
        <v/>
      </c>
      <c r="P2487" s="192" t="str">
        <f t="shared" si="1836"/>
        <v/>
      </c>
      <c r="Q2487" s="300" t="str">
        <f t="shared" si="1796"/>
        <v/>
      </c>
      <c r="R2487" s="300" t="str">
        <f t="shared" si="1797"/>
        <v/>
      </c>
      <c r="S2487" s="300" t="str">
        <f t="shared" si="1798"/>
        <v/>
      </c>
      <c r="T2487" s="192" t="str">
        <f t="shared" si="1799"/>
        <v/>
      </c>
      <c r="U2487" s="303" t="str">
        <f t="shared" si="1800"/>
        <v/>
      </c>
      <c r="V2487" s="300" t="str">
        <f t="shared" si="1801"/>
        <v/>
      </c>
      <c r="W2487" s="192" t="str">
        <f t="shared" si="1802"/>
        <v/>
      </c>
      <c r="X2487" s="303" t="str">
        <f t="shared" si="1803"/>
        <v/>
      </c>
      <c r="Y2487" s="300" t="str">
        <f t="shared" si="1804"/>
        <v/>
      </c>
      <c r="Z2487" s="300" t="str">
        <f t="shared" si="1805"/>
        <v/>
      </c>
      <c r="AA2487" s="303" t="str">
        <f t="shared" si="1806"/>
        <v/>
      </c>
      <c r="AB2487" s="300" t="str">
        <f t="shared" si="1807"/>
        <v/>
      </c>
      <c r="AC2487" s="300" t="str">
        <f t="shared" si="1808"/>
        <v/>
      </c>
      <c r="AD2487" s="300" t="str">
        <f t="shared" si="1809"/>
        <v/>
      </c>
      <c r="AE2487" s="192" t="str">
        <f t="shared" si="1810"/>
        <v/>
      </c>
      <c r="AF2487" s="192" t="str">
        <f t="shared" si="1811"/>
        <v/>
      </c>
      <c r="AG2487" s="192"/>
      <c r="AJ2487" s="300" t="str">
        <f t="shared" si="1812"/>
        <v/>
      </c>
      <c r="AK2487" s="300" t="str">
        <f t="shared" si="1813"/>
        <v/>
      </c>
      <c r="AL2487" s="300" t="str">
        <f t="shared" si="1814"/>
        <v/>
      </c>
      <c r="AM2487" s="300" t="str">
        <f t="shared" si="1815"/>
        <v/>
      </c>
      <c r="AN2487" s="300" t="str">
        <f t="shared" si="1816"/>
        <v/>
      </c>
      <c r="AO2487" s="300" t="str">
        <f t="shared" si="1817"/>
        <v/>
      </c>
      <c r="AP2487" s="300" t="str">
        <f t="shared" si="1818"/>
        <v/>
      </c>
      <c r="AQ2487" s="300" t="str">
        <f t="shared" si="1819"/>
        <v/>
      </c>
      <c r="AR2487" s="306" t="str">
        <f t="shared" si="1820"/>
        <v/>
      </c>
      <c r="AS2487" s="300" t="str">
        <f t="shared" si="1821"/>
        <v/>
      </c>
      <c r="AT2487" s="300" t="str">
        <f t="shared" si="1822"/>
        <v/>
      </c>
      <c r="AU2487" s="192" t="str">
        <f t="shared" si="1823"/>
        <v>рбс</v>
      </c>
      <c r="AV2487" s="192" t="str">
        <f t="shared" si="1824"/>
        <v>рбс87504812общпро</v>
      </c>
      <c r="AW2487" s="191">
        <f t="shared" si="1825"/>
        <v>0</v>
      </c>
      <c r="AX2487" s="191">
        <f t="shared" si="1826"/>
        <v>0</v>
      </c>
      <c r="AY2487" s="191">
        <f t="shared" si="1827"/>
        <v>0</v>
      </c>
      <c r="AZ2487" s="191">
        <f t="shared" si="1828"/>
        <v>0</v>
      </c>
      <c r="BA2487" s="193">
        <f t="shared" si="1829"/>
        <v>1</v>
      </c>
      <c r="BB2487" s="193">
        <f t="shared" si="1830"/>
        <v>1</v>
      </c>
      <c r="BC2487" s="193">
        <f t="shared" si="1831"/>
        <v>1</v>
      </c>
      <c r="BD2487" s="191">
        <f t="shared" si="1837"/>
        <v>0</v>
      </c>
      <c r="BE2487" s="191">
        <f t="shared" si="1832"/>
        <v>0</v>
      </c>
      <c r="BF2487" s="210">
        <f t="shared" si="1833"/>
        <v>0</v>
      </c>
      <c r="BG2487" s="211">
        <f t="shared" si="1834"/>
        <v>0</v>
      </c>
      <c r="BH2487" s="289" t="str">
        <f t="shared" si="1838"/>
        <v>875</v>
      </c>
      <c r="BI2487" s="289" t="str">
        <f t="shared" si="1839"/>
        <v>0702</v>
      </c>
      <c r="BJ2487" s="284" t="s">
        <v>592</v>
      </c>
      <c r="BK2487" s="284" t="s">
        <v>586</v>
      </c>
      <c r="BL2487" s="233" t="str">
        <f t="shared" si="1835"/>
        <v/>
      </c>
    </row>
    <row r="2488" spans="1:64" ht="12" hidden="1" customHeight="1">
      <c r="A2488" s="333" t="s">
        <v>1462</v>
      </c>
      <c r="B2488" s="381" t="s">
        <v>327</v>
      </c>
      <c r="C2488" s="333" t="s">
        <v>799</v>
      </c>
      <c r="D2488" s="381" t="s">
        <v>317</v>
      </c>
      <c r="E2488" s="381" t="s">
        <v>1323</v>
      </c>
      <c r="F2488" s="381" t="s">
        <v>586</v>
      </c>
      <c r="G2488" s="381" t="s">
        <v>407</v>
      </c>
      <c r="H2488" s="100" t="s">
        <v>653</v>
      </c>
      <c r="I2488" s="381" t="s">
        <v>339</v>
      </c>
      <c r="J2488" s="382">
        <v>890980.58</v>
      </c>
      <c r="K2488" s="382">
        <v>480621.7</v>
      </c>
      <c r="L2488" s="191" t="str">
        <f t="shared" si="1794"/>
        <v>875048120702011007564024431010</v>
      </c>
      <c r="M2488" s="192">
        <f t="array" ref="M2488">IF(COUNT(SEARCH(Удалить_Роспись_КВСР,$B2488)*SEARCH(Удалить_Роспись_ПБС,$C2488)*SEARCH(Удалить_Роспись_КФСР, $D2488)*SEARCH(Удалить_Роспись_КЦСР,$E2488)*SEARCH(Удалить_Роспись_КВР,$F2488)*SEARCH(Удалить_Роспись_ЭК,$H2488)*SEARCH(Удалить_Роспись_КР,$I2488))&gt;0,0,1)</f>
        <v>0</v>
      </c>
      <c r="N2488" s="192">
        <v>0</v>
      </c>
      <c r="O2488" s="192" t="str">
        <f t="shared" si="1795"/>
        <v/>
      </c>
      <c r="P2488" s="192" t="str">
        <f t="shared" si="1836"/>
        <v/>
      </c>
      <c r="Q2488" s="300" t="str">
        <f t="shared" si="1796"/>
        <v/>
      </c>
      <c r="R2488" s="300" t="str">
        <f t="shared" si="1797"/>
        <v/>
      </c>
      <c r="S2488" s="300" t="str">
        <f t="shared" si="1798"/>
        <v/>
      </c>
      <c r="T2488" s="192" t="str">
        <f t="shared" si="1799"/>
        <v/>
      </c>
      <c r="U2488" s="303" t="str">
        <f t="shared" si="1800"/>
        <v/>
      </c>
      <c r="V2488" s="300" t="str">
        <f t="shared" si="1801"/>
        <v/>
      </c>
      <c r="W2488" s="192" t="str">
        <f t="shared" si="1802"/>
        <v/>
      </c>
      <c r="X2488" s="303" t="str">
        <f t="shared" si="1803"/>
        <v/>
      </c>
      <c r="Y2488" s="300" t="str">
        <f t="shared" si="1804"/>
        <v/>
      </c>
      <c r="Z2488" s="300" t="str">
        <f t="shared" si="1805"/>
        <v/>
      </c>
      <c r="AA2488" s="303" t="str">
        <f t="shared" si="1806"/>
        <v/>
      </c>
      <c r="AB2488" s="300" t="str">
        <f t="shared" si="1807"/>
        <v/>
      </c>
      <c r="AC2488" s="300" t="str">
        <f t="shared" si="1808"/>
        <v/>
      </c>
      <c r="AD2488" s="300" t="str">
        <f t="shared" si="1809"/>
        <v/>
      </c>
      <c r="AE2488" s="192" t="str">
        <f t="shared" si="1810"/>
        <v/>
      </c>
      <c r="AF2488" s="192" t="str">
        <f t="shared" si="1811"/>
        <v/>
      </c>
      <c r="AG2488" s="192"/>
      <c r="AJ2488" s="300" t="str">
        <f t="shared" si="1812"/>
        <v/>
      </c>
      <c r="AK2488" s="300" t="str">
        <f t="shared" si="1813"/>
        <v/>
      </c>
      <c r="AL2488" s="300" t="str">
        <f t="shared" si="1814"/>
        <v/>
      </c>
      <c r="AM2488" s="300" t="str">
        <f t="shared" si="1815"/>
        <v/>
      </c>
      <c r="AN2488" s="300" t="str">
        <f t="shared" si="1816"/>
        <v/>
      </c>
      <c r="AO2488" s="300" t="str">
        <f t="shared" si="1817"/>
        <v/>
      </c>
      <c r="AP2488" s="300" t="str">
        <f t="shared" si="1818"/>
        <v/>
      </c>
      <c r="AQ2488" s="300" t="str">
        <f t="shared" si="1819"/>
        <v/>
      </c>
      <c r="AR2488" s="306" t="str">
        <f t="shared" si="1820"/>
        <v/>
      </c>
      <c r="AS2488" s="300" t="str">
        <f t="shared" si="1821"/>
        <v/>
      </c>
      <c r="AT2488" s="300" t="str">
        <f t="shared" si="1822"/>
        <v/>
      </c>
      <c r="AU2488" s="192" t="str">
        <f t="shared" si="1823"/>
        <v>рбс</v>
      </c>
      <c r="AV2488" s="192" t="str">
        <f t="shared" si="1824"/>
        <v>рбс87504812общосн</v>
      </c>
      <c r="AW2488" s="191">
        <f t="shared" si="1825"/>
        <v>0</v>
      </c>
      <c r="AX2488" s="191">
        <f t="shared" si="1826"/>
        <v>0</v>
      </c>
      <c r="AY2488" s="191">
        <f t="shared" si="1827"/>
        <v>0</v>
      </c>
      <c r="AZ2488" s="191">
        <f t="shared" si="1828"/>
        <v>0</v>
      </c>
      <c r="BA2488" s="193">
        <f t="shared" si="1829"/>
        <v>1</v>
      </c>
      <c r="BB2488" s="193">
        <f t="shared" si="1830"/>
        <v>1</v>
      </c>
      <c r="BC2488" s="193">
        <f t="shared" si="1831"/>
        <v>1</v>
      </c>
      <c r="BD2488" s="191">
        <f t="shared" si="1837"/>
        <v>0</v>
      </c>
      <c r="BE2488" s="191">
        <f t="shared" si="1832"/>
        <v>0</v>
      </c>
      <c r="BF2488" s="210">
        <f t="shared" si="1833"/>
        <v>0</v>
      </c>
      <c r="BG2488" s="211">
        <f t="shared" si="1834"/>
        <v>0</v>
      </c>
      <c r="BH2488" s="289" t="str">
        <f t="shared" si="1838"/>
        <v>875</v>
      </c>
      <c r="BI2488" s="289" t="str">
        <f t="shared" si="1839"/>
        <v>0702</v>
      </c>
      <c r="BJ2488" s="284" t="s">
        <v>592</v>
      </c>
      <c r="BK2488" s="284" t="s">
        <v>586</v>
      </c>
      <c r="BL2488" s="233" t="str">
        <f t="shared" si="1835"/>
        <v/>
      </c>
    </row>
    <row r="2489" spans="1:64" ht="12" hidden="1" customHeight="1">
      <c r="A2489" s="333" t="s">
        <v>1462</v>
      </c>
      <c r="B2489" s="381" t="s">
        <v>327</v>
      </c>
      <c r="C2489" s="333" t="s">
        <v>799</v>
      </c>
      <c r="D2489" s="381" t="s">
        <v>317</v>
      </c>
      <c r="E2489" s="381" t="s">
        <v>1323</v>
      </c>
      <c r="F2489" s="381" t="s">
        <v>586</v>
      </c>
      <c r="G2489" s="381" t="s">
        <v>397</v>
      </c>
      <c r="H2489" s="100" t="s">
        <v>653</v>
      </c>
      <c r="I2489" s="381" t="s">
        <v>339</v>
      </c>
      <c r="J2489" s="382">
        <v>131519</v>
      </c>
      <c r="K2489" s="382">
        <v>41722</v>
      </c>
      <c r="L2489" s="191" t="str">
        <f t="shared" si="1794"/>
        <v>875048120702011007564024434010</v>
      </c>
      <c r="M2489" s="192">
        <f t="array" ref="M2489">IF(COUNT(SEARCH(Удалить_Роспись_КВСР,$B2489)*SEARCH(Удалить_Роспись_ПБС,$C2489)*SEARCH(Удалить_Роспись_КФСР, $D2489)*SEARCH(Удалить_Роспись_КЦСР,$E2489)*SEARCH(Удалить_Роспись_КВР,$F2489)*SEARCH(Удалить_Роспись_ЭК,$H2489)*SEARCH(Удалить_Роспись_КР,$I2489))&gt;0,0,1)</f>
        <v>0</v>
      </c>
      <c r="N2489" s="192">
        <v>0</v>
      </c>
      <c r="O2489" s="192" t="str">
        <f t="shared" si="1795"/>
        <v/>
      </c>
      <c r="P2489" s="192" t="str">
        <f t="shared" si="1836"/>
        <v/>
      </c>
      <c r="Q2489" s="300" t="str">
        <f t="shared" si="1796"/>
        <v/>
      </c>
      <c r="R2489" s="300" t="str">
        <f t="shared" si="1797"/>
        <v/>
      </c>
      <c r="S2489" s="300" t="str">
        <f t="shared" si="1798"/>
        <v/>
      </c>
      <c r="T2489" s="192" t="str">
        <f t="shared" si="1799"/>
        <v/>
      </c>
      <c r="U2489" s="303" t="str">
        <f t="shared" si="1800"/>
        <v/>
      </c>
      <c r="V2489" s="300" t="str">
        <f t="shared" si="1801"/>
        <v/>
      </c>
      <c r="W2489" s="192" t="str">
        <f t="shared" si="1802"/>
        <v/>
      </c>
      <c r="X2489" s="303" t="str">
        <f t="shared" si="1803"/>
        <v/>
      </c>
      <c r="Y2489" s="300" t="str">
        <f t="shared" si="1804"/>
        <v/>
      </c>
      <c r="Z2489" s="300" t="str">
        <f t="shared" si="1805"/>
        <v/>
      </c>
      <c r="AA2489" s="303" t="str">
        <f t="shared" si="1806"/>
        <v/>
      </c>
      <c r="AB2489" s="300" t="str">
        <f t="shared" si="1807"/>
        <v/>
      </c>
      <c r="AC2489" s="300" t="str">
        <f t="shared" si="1808"/>
        <v/>
      </c>
      <c r="AD2489" s="300" t="str">
        <f t="shared" si="1809"/>
        <v/>
      </c>
      <c r="AE2489" s="192" t="str">
        <f t="shared" si="1810"/>
        <v/>
      </c>
      <c r="AF2489" s="192" t="str">
        <f t="shared" si="1811"/>
        <v/>
      </c>
      <c r="AG2489" s="192"/>
      <c r="AJ2489" s="300" t="str">
        <f t="shared" si="1812"/>
        <v/>
      </c>
      <c r="AK2489" s="300" t="str">
        <f t="shared" si="1813"/>
        <v/>
      </c>
      <c r="AL2489" s="300" t="str">
        <f t="shared" si="1814"/>
        <v/>
      </c>
      <c r="AM2489" s="300" t="str">
        <f t="shared" si="1815"/>
        <v/>
      </c>
      <c r="AN2489" s="300" t="str">
        <f t="shared" si="1816"/>
        <v/>
      </c>
      <c r="AO2489" s="300" t="str">
        <f t="shared" si="1817"/>
        <v/>
      </c>
      <c r="AP2489" s="300" t="str">
        <f t="shared" si="1818"/>
        <v/>
      </c>
      <c r="AQ2489" s="300" t="str">
        <f t="shared" si="1819"/>
        <v/>
      </c>
      <c r="AR2489" s="306" t="str">
        <f t="shared" si="1820"/>
        <v/>
      </c>
      <c r="AS2489" s="300" t="str">
        <f t="shared" si="1821"/>
        <v/>
      </c>
      <c r="AT2489" s="300" t="str">
        <f t="shared" si="1822"/>
        <v/>
      </c>
      <c r="AU2489" s="192" t="str">
        <f t="shared" si="1823"/>
        <v>рбс</v>
      </c>
      <c r="AV2489" s="192" t="str">
        <f t="shared" si="1824"/>
        <v>рбс87504812общпро</v>
      </c>
      <c r="AW2489" s="191">
        <f t="shared" si="1825"/>
        <v>0</v>
      </c>
      <c r="AX2489" s="191">
        <f t="shared" si="1826"/>
        <v>0</v>
      </c>
      <c r="AY2489" s="191">
        <f t="shared" si="1827"/>
        <v>0</v>
      </c>
      <c r="AZ2489" s="191">
        <f t="shared" si="1828"/>
        <v>0</v>
      </c>
      <c r="BA2489" s="193">
        <f t="shared" si="1829"/>
        <v>1</v>
      </c>
      <c r="BB2489" s="193">
        <f t="shared" si="1830"/>
        <v>1</v>
      </c>
      <c r="BC2489" s="193">
        <f t="shared" si="1831"/>
        <v>1</v>
      </c>
      <c r="BD2489" s="191">
        <f t="shared" si="1837"/>
        <v>0</v>
      </c>
      <c r="BE2489" s="191">
        <f t="shared" si="1832"/>
        <v>0</v>
      </c>
      <c r="BF2489" s="210">
        <f t="shared" si="1833"/>
        <v>0</v>
      </c>
      <c r="BG2489" s="211">
        <f t="shared" si="1834"/>
        <v>0</v>
      </c>
      <c r="BH2489" s="289" t="str">
        <f t="shared" si="1838"/>
        <v>875</v>
      </c>
      <c r="BI2489" s="289" t="str">
        <f t="shared" si="1839"/>
        <v>0702</v>
      </c>
      <c r="BJ2489" s="284" t="s">
        <v>592</v>
      </c>
      <c r="BK2489" s="284" t="s">
        <v>586</v>
      </c>
      <c r="BL2489" s="233" t="str">
        <f t="shared" si="1835"/>
        <v/>
      </c>
    </row>
    <row r="2490" spans="1:64" ht="12" hidden="1" customHeight="1">
      <c r="A2490" s="333" t="s">
        <v>1462</v>
      </c>
      <c r="B2490" s="381" t="s">
        <v>327</v>
      </c>
      <c r="C2490" s="333" t="s">
        <v>799</v>
      </c>
      <c r="D2490" s="381" t="s">
        <v>317</v>
      </c>
      <c r="E2490" s="381" t="s">
        <v>1323</v>
      </c>
      <c r="F2490" s="381" t="s">
        <v>609</v>
      </c>
      <c r="G2490" s="381" t="s">
        <v>395</v>
      </c>
      <c r="H2490" s="100" t="s">
        <v>653</v>
      </c>
      <c r="I2490" s="381" t="s">
        <v>339</v>
      </c>
      <c r="J2490" s="382">
        <v>12238.77</v>
      </c>
      <c r="K2490" s="382">
        <v>8488.77</v>
      </c>
      <c r="L2490" s="191" t="str">
        <f t="shared" si="1794"/>
        <v>875048120702011007564085229010</v>
      </c>
      <c r="M2490" s="192">
        <f t="array" ref="M2490">IF(COUNT(SEARCH(Удалить_Роспись_КВСР,$B2490)*SEARCH(Удалить_Роспись_ПБС,$C2490)*SEARCH(Удалить_Роспись_КФСР, $D2490)*SEARCH(Удалить_Роспись_КЦСР,$E2490)*SEARCH(Удалить_Роспись_КВР,$F2490)*SEARCH(Удалить_Роспись_ЭК,$H2490)*SEARCH(Удалить_Роспись_КР,$I2490))&gt;0,0,1)</f>
        <v>0</v>
      </c>
      <c r="N2490" s="192">
        <v>0</v>
      </c>
      <c r="O2490" s="192" t="str">
        <f t="shared" si="1795"/>
        <v/>
      </c>
      <c r="P2490" s="192" t="str">
        <f t="shared" si="1836"/>
        <v/>
      </c>
      <c r="Q2490" s="300" t="str">
        <f t="shared" si="1796"/>
        <v/>
      </c>
      <c r="R2490" s="300" t="str">
        <f t="shared" si="1797"/>
        <v/>
      </c>
      <c r="S2490" s="300" t="str">
        <f t="shared" si="1798"/>
        <v/>
      </c>
      <c r="T2490" s="192" t="str">
        <f t="shared" si="1799"/>
        <v/>
      </c>
      <c r="U2490" s="303" t="str">
        <f t="shared" si="1800"/>
        <v/>
      </c>
      <c r="V2490" s="300" t="str">
        <f t="shared" si="1801"/>
        <v/>
      </c>
      <c r="W2490" s="192" t="str">
        <f t="shared" si="1802"/>
        <v/>
      </c>
      <c r="X2490" s="303" t="str">
        <f t="shared" si="1803"/>
        <v/>
      </c>
      <c r="Y2490" s="300" t="str">
        <f t="shared" si="1804"/>
        <v/>
      </c>
      <c r="Z2490" s="300" t="str">
        <f t="shared" si="1805"/>
        <v/>
      </c>
      <c r="AA2490" s="303" t="str">
        <f t="shared" si="1806"/>
        <v/>
      </c>
      <c r="AB2490" s="300" t="str">
        <f t="shared" si="1807"/>
        <v/>
      </c>
      <c r="AC2490" s="300" t="str">
        <f t="shared" si="1808"/>
        <v/>
      </c>
      <c r="AD2490" s="300" t="str">
        <f t="shared" si="1809"/>
        <v/>
      </c>
      <c r="AE2490" s="192" t="str">
        <f t="shared" si="1810"/>
        <v/>
      </c>
      <c r="AF2490" s="192" t="str">
        <f t="shared" si="1811"/>
        <v/>
      </c>
      <c r="AG2490" s="192"/>
      <c r="AJ2490" s="300" t="str">
        <f t="shared" si="1812"/>
        <v/>
      </c>
      <c r="AK2490" s="300" t="str">
        <f t="shared" si="1813"/>
        <v/>
      </c>
      <c r="AL2490" s="300" t="str">
        <f t="shared" si="1814"/>
        <v/>
      </c>
      <c r="AM2490" s="300" t="str">
        <f t="shared" si="1815"/>
        <v/>
      </c>
      <c r="AN2490" s="300" t="str">
        <f t="shared" si="1816"/>
        <v/>
      </c>
      <c r="AO2490" s="300" t="str">
        <f t="shared" si="1817"/>
        <v/>
      </c>
      <c r="AP2490" s="300" t="str">
        <f t="shared" si="1818"/>
        <v/>
      </c>
      <c r="AQ2490" s="300" t="str">
        <f t="shared" si="1819"/>
        <v/>
      </c>
      <c r="AR2490" s="306" t="str">
        <f t="shared" si="1820"/>
        <v/>
      </c>
      <c r="AS2490" s="300" t="str">
        <f t="shared" si="1821"/>
        <v/>
      </c>
      <c r="AT2490" s="300" t="str">
        <f t="shared" si="1822"/>
        <v/>
      </c>
      <c r="AU2490" s="192" t="str">
        <f t="shared" si="1823"/>
        <v>рбс</v>
      </c>
      <c r="AV2490" s="192" t="str">
        <f t="shared" si="1824"/>
        <v>рбс87504812общпро</v>
      </c>
      <c r="AW2490" s="191">
        <f t="shared" si="1825"/>
        <v>0</v>
      </c>
      <c r="AX2490" s="191">
        <f t="shared" si="1826"/>
        <v>0</v>
      </c>
      <c r="AY2490" s="191">
        <f t="shared" si="1827"/>
        <v>0</v>
      </c>
      <c r="AZ2490" s="191">
        <f t="shared" si="1828"/>
        <v>0</v>
      </c>
      <c r="BA2490" s="193">
        <f t="shared" si="1829"/>
        <v>1</v>
      </c>
      <c r="BB2490" s="193">
        <f t="shared" si="1830"/>
        <v>1</v>
      </c>
      <c r="BC2490" s="193">
        <f t="shared" si="1831"/>
        <v>1</v>
      </c>
      <c r="BD2490" s="191">
        <f t="shared" si="1837"/>
        <v>0</v>
      </c>
      <c r="BE2490" s="191">
        <f t="shared" si="1832"/>
        <v>0</v>
      </c>
      <c r="BF2490" s="210">
        <f t="shared" si="1833"/>
        <v>0</v>
      </c>
      <c r="BG2490" s="211">
        <f t="shared" si="1834"/>
        <v>0</v>
      </c>
      <c r="BH2490" s="289" t="str">
        <f t="shared" si="1838"/>
        <v>875</v>
      </c>
      <c r="BI2490" s="289" t="str">
        <f t="shared" si="1839"/>
        <v>0702</v>
      </c>
      <c r="BJ2490" s="284" t="s">
        <v>592</v>
      </c>
      <c r="BK2490" s="284" t="s">
        <v>586</v>
      </c>
      <c r="BL2490" s="233" t="str">
        <f t="shared" si="1835"/>
        <v/>
      </c>
    </row>
    <row r="2491" spans="1:64" ht="12" customHeight="1">
      <c r="A2491" s="333" t="s">
        <v>1462</v>
      </c>
      <c r="B2491" s="381" t="s">
        <v>327</v>
      </c>
      <c r="C2491" s="333" t="s">
        <v>799</v>
      </c>
      <c r="D2491" s="381" t="s">
        <v>317</v>
      </c>
      <c r="E2491" s="381" t="s">
        <v>1336</v>
      </c>
      <c r="F2491" s="381" t="s">
        <v>586</v>
      </c>
      <c r="G2491" s="381" t="s">
        <v>395</v>
      </c>
      <c r="H2491" s="100" t="s">
        <v>653</v>
      </c>
      <c r="I2491" s="381" t="s">
        <v>505</v>
      </c>
      <c r="J2491" s="382">
        <v>30000</v>
      </c>
      <c r="K2491" s="382">
        <v>0</v>
      </c>
      <c r="L2491" s="191" t="str">
        <f t="shared" si="1794"/>
        <v>875048120702011008002024429001</v>
      </c>
      <c r="M2491" s="192">
        <f t="array" ref="M2491">IF(COUNT(SEARCH(Удалить_Роспись_КВСР,$B2491)*SEARCH(Удалить_Роспись_ПБС,$C2491)*SEARCH(Удалить_Роспись_КФСР, $D2491)*SEARCH(Удалить_Роспись_КЦСР,$E2491)*SEARCH(Удалить_Роспись_КВР,$F2491)*SEARCH(Удалить_Роспись_ЭК,$H2491)*SEARCH(Удалить_Роспись_КР,$I2491))&gt;0,0,1)</f>
        <v>1</v>
      </c>
      <c r="N2491" s="192">
        <f>IF(COUNT(SEARCH(Удалить_Индекс_КВСР,$B2491)*SEARCH(Удалить_Индекс_ПБС,$C2491)*SEARCH(Удалить_Индекс_КФСР,$D2491)*SEARCH(Удалить_Индекс_КЦСР,$E2491)*SEARCH(Удалить_Индекс_КВР,$F2491)*SEARCH(Удалить_Индекс_ЭК,$H2491)*SEARCH(Удалить_Индекс_КР,$I2491))&gt;0,0,1)</f>
        <v>1</v>
      </c>
      <c r="O2491" s="192" t="str">
        <f t="shared" si="1795"/>
        <v/>
      </c>
      <c r="P2491" s="192" t="str">
        <f t="shared" si="1836"/>
        <v/>
      </c>
      <c r="Q2491" s="300" t="str">
        <f t="shared" si="1796"/>
        <v/>
      </c>
      <c r="R2491" s="300" t="str">
        <f t="shared" si="1797"/>
        <v/>
      </c>
      <c r="S2491" s="300" t="str">
        <f t="shared" si="1798"/>
        <v/>
      </c>
      <c r="T2491" s="192" t="str">
        <f t="shared" si="1799"/>
        <v/>
      </c>
      <c r="U2491" s="303" t="str">
        <f t="shared" si="1800"/>
        <v/>
      </c>
      <c r="V2491" s="300" t="str">
        <f t="shared" si="1801"/>
        <v/>
      </c>
      <c r="W2491" s="192" t="str">
        <f t="shared" si="1802"/>
        <v/>
      </c>
      <c r="X2491" s="303" t="str">
        <f t="shared" si="1803"/>
        <v/>
      </c>
      <c r="Y2491" s="300" t="str">
        <f t="shared" si="1804"/>
        <v/>
      </c>
      <c r="Z2491" s="300" t="str">
        <f t="shared" si="1805"/>
        <v/>
      </c>
      <c r="AA2491" s="303" t="str">
        <f t="shared" si="1806"/>
        <v/>
      </c>
      <c r="AB2491" s="300" t="str">
        <f t="shared" si="1807"/>
        <v/>
      </c>
      <c r="AC2491" s="300" t="str">
        <f t="shared" si="1808"/>
        <v/>
      </c>
      <c r="AD2491" s="300" t="str">
        <f t="shared" si="1809"/>
        <v/>
      </c>
      <c r="AE2491" s="192" t="str">
        <f t="shared" si="1810"/>
        <v/>
      </c>
      <c r="AF2491" s="192" t="str">
        <f t="shared" si="1811"/>
        <v/>
      </c>
      <c r="AG2491" s="192"/>
      <c r="AJ2491" s="300" t="str">
        <f t="shared" si="1812"/>
        <v/>
      </c>
      <c r="AK2491" s="300" t="str">
        <f t="shared" si="1813"/>
        <v/>
      </c>
      <c r="AL2491" s="300" t="str">
        <f t="shared" si="1814"/>
        <v/>
      </c>
      <c r="AM2491" s="300" t="str">
        <f t="shared" si="1815"/>
        <v/>
      </c>
      <c r="AN2491" s="300" t="str">
        <f t="shared" si="1816"/>
        <v/>
      </c>
      <c r="AO2491" s="300" t="str">
        <f t="shared" si="1817"/>
        <v/>
      </c>
      <c r="AP2491" s="300" t="str">
        <f t="shared" si="1818"/>
        <v/>
      </c>
      <c r="AQ2491" s="300" t="str">
        <f t="shared" si="1819"/>
        <v/>
      </c>
      <c r="AR2491" s="306" t="str">
        <f t="shared" si="1820"/>
        <v/>
      </c>
      <c r="AS2491" s="300" t="str">
        <f t="shared" si="1821"/>
        <v/>
      </c>
      <c r="AT2491" s="300" t="str">
        <f t="shared" si="1822"/>
        <v/>
      </c>
      <c r="AU2491" s="192" t="str">
        <f t="shared" si="1823"/>
        <v>рбс</v>
      </c>
      <c r="AV2491" s="192" t="str">
        <f t="shared" si="1824"/>
        <v>рбс87504812общпро</v>
      </c>
      <c r="AW2491" s="191">
        <f t="shared" si="1825"/>
        <v>30000</v>
      </c>
      <c r="AX2491" s="191">
        <f t="shared" si="1826"/>
        <v>0</v>
      </c>
      <c r="AY2491" s="191">
        <f t="shared" si="1827"/>
        <v>30000</v>
      </c>
      <c r="AZ2491" s="191">
        <f t="shared" si="1828"/>
        <v>0</v>
      </c>
      <c r="BA2491" s="193">
        <f t="shared" si="1829"/>
        <v>1</v>
      </c>
      <c r="BB2491" s="193">
        <f t="shared" si="1830"/>
        <v>1</v>
      </c>
      <c r="BC2491" s="193">
        <f t="shared" si="1831"/>
        <v>1</v>
      </c>
      <c r="BD2491" s="191">
        <f t="shared" si="1837"/>
        <v>30000</v>
      </c>
      <c r="BE2491" s="191">
        <f t="shared" si="1832"/>
        <v>0</v>
      </c>
      <c r="BF2491" s="210">
        <f t="shared" si="1833"/>
        <v>30000</v>
      </c>
      <c r="BG2491" s="211">
        <f t="shared" si="1834"/>
        <v>30000</v>
      </c>
      <c r="BH2491" s="289"/>
      <c r="BI2491" s="289"/>
      <c r="BL2491" s="233" t="str">
        <f t="shared" si="1835"/>
        <v/>
      </c>
    </row>
    <row r="2492" spans="1:64" ht="12" customHeight="1">
      <c r="A2492" s="333" t="s">
        <v>1462</v>
      </c>
      <c r="B2492" s="381" t="s">
        <v>327</v>
      </c>
      <c r="C2492" s="333" t="s">
        <v>799</v>
      </c>
      <c r="D2492" s="381" t="s">
        <v>317</v>
      </c>
      <c r="E2492" s="381" t="s">
        <v>1463</v>
      </c>
      <c r="F2492" s="381" t="s">
        <v>607</v>
      </c>
      <c r="G2492" s="381" t="s">
        <v>394</v>
      </c>
      <c r="H2492" s="100" t="s">
        <v>653</v>
      </c>
      <c r="I2492" s="381" t="s">
        <v>505</v>
      </c>
      <c r="J2492" s="382">
        <v>529480</v>
      </c>
      <c r="K2492" s="382">
        <v>529480</v>
      </c>
      <c r="L2492" s="191" t="str">
        <f t="shared" si="1794"/>
        <v>87504812070201100S563024322501</v>
      </c>
      <c r="M2492" s="192">
        <f t="array" ref="M2492">IF(COUNT(SEARCH(Удалить_Роспись_КВСР,$B2492)*SEARCH(Удалить_Роспись_ПБС,$C2492)*SEARCH(Удалить_Роспись_КФСР, $D2492)*SEARCH(Удалить_Роспись_КЦСР,$E2492)*SEARCH(Удалить_Роспись_КВР,$F2492)*SEARCH(Удалить_Роспись_ЭК,$H2492)*SEARCH(Удалить_Роспись_КР,$I2492))&gt;0,0,1)</f>
        <v>1</v>
      </c>
      <c r="N2492" s="192">
        <v>0</v>
      </c>
      <c r="O2492" s="192" t="str">
        <f t="shared" si="1795"/>
        <v/>
      </c>
      <c r="P2492" s="192" t="str">
        <f t="shared" si="1836"/>
        <v/>
      </c>
      <c r="Q2492" s="300" t="str">
        <f t="shared" si="1796"/>
        <v/>
      </c>
      <c r="R2492" s="300" t="str">
        <f t="shared" si="1797"/>
        <v/>
      </c>
      <c r="S2492" s="300" t="str">
        <f t="shared" si="1798"/>
        <v/>
      </c>
      <c r="T2492" s="192" t="str">
        <f t="shared" si="1799"/>
        <v/>
      </c>
      <c r="U2492" s="303" t="str">
        <f t="shared" si="1800"/>
        <v/>
      </c>
      <c r="V2492" s="300" t="str">
        <f t="shared" si="1801"/>
        <v/>
      </c>
      <c r="W2492" s="192" t="str">
        <f t="shared" si="1802"/>
        <v/>
      </c>
      <c r="X2492" s="303" t="str">
        <f t="shared" si="1803"/>
        <v/>
      </c>
      <c r="Y2492" s="300" t="str">
        <f t="shared" si="1804"/>
        <v/>
      </c>
      <c r="Z2492" s="300" t="str">
        <f t="shared" si="1805"/>
        <v/>
      </c>
      <c r="AA2492" s="303" t="str">
        <f t="shared" si="1806"/>
        <v/>
      </c>
      <c r="AB2492" s="300" t="str">
        <f t="shared" si="1807"/>
        <v/>
      </c>
      <c r="AC2492" s="300" t="str">
        <f t="shared" si="1808"/>
        <v/>
      </c>
      <c r="AD2492" s="300" t="str">
        <f t="shared" si="1809"/>
        <v/>
      </c>
      <c r="AE2492" s="192" t="str">
        <f t="shared" si="1810"/>
        <v/>
      </c>
      <c r="AF2492" s="192" t="str">
        <f t="shared" si="1811"/>
        <v/>
      </c>
      <c r="AG2492" s="192"/>
      <c r="AJ2492" s="300" t="str">
        <f t="shared" si="1812"/>
        <v/>
      </c>
      <c r="AK2492" s="300" t="str">
        <f t="shared" si="1813"/>
        <v/>
      </c>
      <c r="AL2492" s="300" t="str">
        <f t="shared" si="1814"/>
        <v/>
      </c>
      <c r="AM2492" s="300" t="str">
        <f t="shared" si="1815"/>
        <v/>
      </c>
      <c r="AN2492" s="300" t="str">
        <f t="shared" si="1816"/>
        <v/>
      </c>
      <c r="AO2492" s="300" t="str">
        <f t="shared" si="1817"/>
        <v/>
      </c>
      <c r="AP2492" s="300" t="str">
        <f t="shared" si="1818"/>
        <v/>
      </c>
      <c r="AQ2492" s="300" t="str">
        <f t="shared" si="1819"/>
        <v/>
      </c>
      <c r="AR2492" s="306" t="str">
        <f t="shared" si="1820"/>
        <v/>
      </c>
      <c r="AS2492" s="300" t="str">
        <f t="shared" si="1821"/>
        <v/>
      </c>
      <c r="AT2492" s="300" t="str">
        <f t="shared" si="1822"/>
        <v/>
      </c>
      <c r="AU2492" s="192" t="str">
        <f t="shared" si="1823"/>
        <v>рбс</v>
      </c>
      <c r="AV2492" s="192" t="str">
        <f t="shared" si="1824"/>
        <v>рбс87504812общпро</v>
      </c>
      <c r="AW2492" s="191">
        <f t="shared" si="1825"/>
        <v>529480</v>
      </c>
      <c r="AX2492" s="191">
        <f t="shared" si="1826"/>
        <v>529480</v>
      </c>
      <c r="AY2492" s="191">
        <f t="shared" si="1827"/>
        <v>0</v>
      </c>
      <c r="AZ2492" s="191">
        <f t="shared" si="1828"/>
        <v>0</v>
      </c>
      <c r="BA2492" s="193">
        <f t="shared" si="1829"/>
        <v>1</v>
      </c>
      <c r="BB2492" s="193">
        <f t="shared" si="1830"/>
        <v>1</v>
      </c>
      <c r="BC2492" s="193">
        <f t="shared" si="1831"/>
        <v>1</v>
      </c>
      <c r="BD2492" s="191">
        <f t="shared" si="1837"/>
        <v>0</v>
      </c>
      <c r="BE2492" s="191">
        <f t="shared" si="1832"/>
        <v>0</v>
      </c>
      <c r="BF2492" s="210">
        <f t="shared" si="1833"/>
        <v>0</v>
      </c>
      <c r="BG2492" s="211">
        <f t="shared" si="1834"/>
        <v>0</v>
      </c>
      <c r="BH2492" s="289"/>
      <c r="BI2492" s="289"/>
      <c r="BL2492" s="233" t="str">
        <f t="shared" si="1835"/>
        <v/>
      </c>
    </row>
    <row r="2493" spans="1:64" ht="12" hidden="1" customHeight="1">
      <c r="A2493" s="333" t="s">
        <v>1462</v>
      </c>
      <c r="B2493" s="381" t="s">
        <v>327</v>
      </c>
      <c r="C2493" s="333" t="s">
        <v>799</v>
      </c>
      <c r="D2493" s="381" t="s">
        <v>408</v>
      </c>
      <c r="E2493" s="381" t="s">
        <v>1325</v>
      </c>
      <c r="F2493" s="381" t="s">
        <v>586</v>
      </c>
      <c r="G2493" s="381" t="s">
        <v>397</v>
      </c>
      <c r="H2493" s="100" t="s">
        <v>653</v>
      </c>
      <c r="I2493" s="381" t="s">
        <v>339</v>
      </c>
      <c r="J2493" s="382">
        <v>392406</v>
      </c>
      <c r="K2493" s="382">
        <v>392406</v>
      </c>
      <c r="L2493" s="191" t="str">
        <f t="shared" si="1794"/>
        <v>875048120707011007397024434010</v>
      </c>
      <c r="M2493" s="192">
        <f t="array" ref="M2493">IF(COUNT(SEARCH(Удалить_Роспись_КВСР,$B2493)*SEARCH(Удалить_Роспись_ПБС,$C2493)*SEARCH(Удалить_Роспись_КФСР, $D2493)*SEARCH(Удалить_Роспись_КЦСР,$E2493)*SEARCH(Удалить_Роспись_КВР,$F2493)*SEARCH(Удалить_Роспись_ЭК,$H2493)*SEARCH(Удалить_Роспись_КР,$I2493))&gt;0,0,1)</f>
        <v>0</v>
      </c>
      <c r="N2493" s="192">
        <v>0</v>
      </c>
      <c r="O2493" s="192" t="str">
        <f t="shared" si="1795"/>
        <v/>
      </c>
      <c r="P2493" s="192" t="str">
        <f t="shared" si="1836"/>
        <v/>
      </c>
      <c r="Q2493" s="300" t="str">
        <f t="shared" si="1796"/>
        <v/>
      </c>
      <c r="R2493" s="300" t="str">
        <f t="shared" si="1797"/>
        <v/>
      </c>
      <c r="S2493" s="300" t="str">
        <f t="shared" si="1798"/>
        <v/>
      </c>
      <c r="T2493" s="192" t="str">
        <f t="shared" si="1799"/>
        <v/>
      </c>
      <c r="U2493" s="303" t="str">
        <f t="shared" si="1800"/>
        <v/>
      </c>
      <c r="V2493" s="300" t="str">
        <f t="shared" si="1801"/>
        <v/>
      </c>
      <c r="W2493" s="192" t="str">
        <f t="shared" si="1802"/>
        <v/>
      </c>
      <c r="X2493" s="303" t="str">
        <f t="shared" si="1803"/>
        <v/>
      </c>
      <c r="Y2493" s="300" t="str">
        <f t="shared" si="1804"/>
        <v/>
      </c>
      <c r="Z2493" s="300" t="str">
        <f t="shared" si="1805"/>
        <v/>
      </c>
      <c r="AA2493" s="303" t="str">
        <f t="shared" si="1806"/>
        <v/>
      </c>
      <c r="AB2493" s="300" t="str">
        <f t="shared" si="1807"/>
        <v/>
      </c>
      <c r="AC2493" s="300" t="str">
        <f t="shared" si="1808"/>
        <v/>
      </c>
      <c r="AD2493" s="300" t="str">
        <f t="shared" si="1809"/>
        <v/>
      </c>
      <c r="AE2493" s="192" t="str">
        <f t="shared" si="1810"/>
        <v/>
      </c>
      <c r="AF2493" s="192" t="str">
        <f t="shared" si="1811"/>
        <v/>
      </c>
      <c r="AG2493" s="192"/>
      <c r="AJ2493" s="300" t="str">
        <f t="shared" si="1812"/>
        <v/>
      </c>
      <c r="AK2493" s="300" t="str">
        <f t="shared" si="1813"/>
        <v/>
      </c>
      <c r="AL2493" s="300" t="str">
        <f t="shared" si="1814"/>
        <v/>
      </c>
      <c r="AM2493" s="300" t="str">
        <f t="shared" si="1815"/>
        <v/>
      </c>
      <c r="AN2493" s="300" t="str">
        <f t="shared" si="1816"/>
        <v/>
      </c>
      <c r="AO2493" s="300" t="str">
        <f t="shared" si="1817"/>
        <v/>
      </c>
      <c r="AP2493" s="300" t="str">
        <f t="shared" si="1818"/>
        <v/>
      </c>
      <c r="AQ2493" s="300" t="str">
        <f t="shared" si="1819"/>
        <v/>
      </c>
      <c r="AR2493" s="306" t="str">
        <f t="shared" si="1820"/>
        <v/>
      </c>
      <c r="AS2493" s="300" t="str">
        <f t="shared" si="1821"/>
        <v/>
      </c>
      <c r="AT2493" s="300" t="str">
        <f t="shared" si="1822"/>
        <v/>
      </c>
      <c r="AU2493" s="192" t="str">
        <f t="shared" si="1823"/>
        <v>рбс</v>
      </c>
      <c r="AV2493" s="192" t="str">
        <f t="shared" si="1824"/>
        <v>рбс87504812общпро</v>
      </c>
      <c r="AW2493" s="191">
        <f t="shared" si="1825"/>
        <v>0</v>
      </c>
      <c r="AX2493" s="191">
        <f t="shared" si="1826"/>
        <v>0</v>
      </c>
      <c r="AY2493" s="191">
        <f t="shared" si="1827"/>
        <v>0</v>
      </c>
      <c r="AZ2493" s="191">
        <f t="shared" si="1828"/>
        <v>0</v>
      </c>
      <c r="BA2493" s="193">
        <f t="shared" si="1829"/>
        <v>1</v>
      </c>
      <c r="BB2493" s="193">
        <f t="shared" si="1830"/>
        <v>1</v>
      </c>
      <c r="BC2493" s="193">
        <f t="shared" si="1831"/>
        <v>1</v>
      </c>
      <c r="BD2493" s="191">
        <f t="shared" si="1837"/>
        <v>0</v>
      </c>
      <c r="BE2493" s="191">
        <f t="shared" si="1832"/>
        <v>0</v>
      </c>
      <c r="BF2493" s="210">
        <f t="shared" si="1833"/>
        <v>0</v>
      </c>
      <c r="BG2493" s="211">
        <f t="shared" si="1834"/>
        <v>0</v>
      </c>
      <c r="BH2493" s="289"/>
      <c r="BI2493" s="289"/>
      <c r="BL2493" s="233" t="str">
        <f t="shared" si="1835"/>
        <v/>
      </c>
    </row>
    <row r="2494" spans="1:64" ht="12" hidden="1" customHeight="1">
      <c r="A2494" s="333" t="s">
        <v>1462</v>
      </c>
      <c r="B2494" s="381" t="s">
        <v>327</v>
      </c>
      <c r="C2494" s="333" t="s">
        <v>799</v>
      </c>
      <c r="D2494" s="381" t="s">
        <v>311</v>
      </c>
      <c r="E2494" s="381" t="s">
        <v>1326</v>
      </c>
      <c r="F2494" s="381" t="s">
        <v>586</v>
      </c>
      <c r="G2494" s="381" t="s">
        <v>397</v>
      </c>
      <c r="H2494" s="100" t="s">
        <v>653</v>
      </c>
      <c r="I2494" s="381" t="s">
        <v>339</v>
      </c>
      <c r="J2494" s="382">
        <v>1379600</v>
      </c>
      <c r="K2494" s="382">
        <v>320000</v>
      </c>
      <c r="L2494" s="191" t="str">
        <f t="shared" si="1794"/>
        <v>875048121003011007566024434010</v>
      </c>
      <c r="M2494" s="192">
        <f t="array" ref="M2494">IF(COUNT(SEARCH(Удалить_Роспись_КВСР,$B2494)*SEARCH(Удалить_Роспись_ПБС,$C2494)*SEARCH(Удалить_Роспись_КФСР, $D2494)*SEARCH(Удалить_Роспись_КЦСР,$E2494)*SEARCH(Удалить_Роспись_КВР,$F2494)*SEARCH(Удалить_Роспись_ЭК,$H2494)*SEARCH(Удалить_Роспись_КР,$I2494))&gt;0,0,1)</f>
        <v>0</v>
      </c>
      <c r="N2494" s="192">
        <v>0</v>
      </c>
      <c r="O2494" s="192" t="str">
        <f t="shared" si="1795"/>
        <v/>
      </c>
      <c r="P2494" s="192" t="str">
        <f t="shared" si="1836"/>
        <v/>
      </c>
      <c r="Q2494" s="300" t="str">
        <f t="shared" si="1796"/>
        <v/>
      </c>
      <c r="R2494" s="300" t="str">
        <f t="shared" si="1797"/>
        <v/>
      </c>
      <c r="S2494" s="300" t="str">
        <f t="shared" si="1798"/>
        <v/>
      </c>
      <c r="T2494" s="192" t="str">
        <f t="shared" si="1799"/>
        <v/>
      </c>
      <c r="U2494" s="303" t="str">
        <f t="shared" si="1800"/>
        <v/>
      </c>
      <c r="V2494" s="300" t="str">
        <f t="shared" si="1801"/>
        <v/>
      </c>
      <c r="W2494" s="192" t="str">
        <f t="shared" si="1802"/>
        <v/>
      </c>
      <c r="X2494" s="303" t="str">
        <f t="shared" si="1803"/>
        <v/>
      </c>
      <c r="Y2494" s="300" t="str">
        <f t="shared" si="1804"/>
        <v/>
      </c>
      <c r="Z2494" s="300" t="str">
        <f t="shared" si="1805"/>
        <v/>
      </c>
      <c r="AA2494" s="303" t="str">
        <f t="shared" si="1806"/>
        <v/>
      </c>
      <c r="AB2494" s="300" t="str">
        <f t="shared" si="1807"/>
        <v/>
      </c>
      <c r="AC2494" s="300" t="str">
        <f t="shared" si="1808"/>
        <v/>
      </c>
      <c r="AD2494" s="300" t="str">
        <f t="shared" si="1809"/>
        <v/>
      </c>
      <c r="AE2494" s="192" t="str">
        <f t="shared" si="1810"/>
        <v/>
      </c>
      <c r="AF2494" s="192" t="str">
        <f t="shared" si="1811"/>
        <v/>
      </c>
      <c r="AG2494" s="192"/>
      <c r="AJ2494" s="300" t="str">
        <f t="shared" si="1812"/>
        <v/>
      </c>
      <c r="AK2494" s="300" t="str">
        <f t="shared" si="1813"/>
        <v/>
      </c>
      <c r="AL2494" s="300" t="str">
        <f t="shared" si="1814"/>
        <v/>
      </c>
      <c r="AM2494" s="300" t="str">
        <f t="shared" si="1815"/>
        <v/>
      </c>
      <c r="AN2494" s="300" t="str">
        <f t="shared" si="1816"/>
        <v/>
      </c>
      <c r="AO2494" s="300" t="str">
        <f t="shared" si="1817"/>
        <v/>
      </c>
      <c r="AP2494" s="300" t="str">
        <f t="shared" si="1818"/>
        <v/>
      </c>
      <c r="AQ2494" s="300" t="str">
        <f t="shared" si="1819"/>
        <v/>
      </c>
      <c r="AR2494" s="306" t="str">
        <f t="shared" si="1820"/>
        <v/>
      </c>
      <c r="AS2494" s="300" t="str">
        <f t="shared" si="1821"/>
        <v/>
      </c>
      <c r="AT2494" s="300" t="str">
        <f t="shared" si="1822"/>
        <v/>
      </c>
      <c r="AU2494" s="192" t="str">
        <f t="shared" si="1823"/>
        <v>рбс</v>
      </c>
      <c r="AV2494" s="192" t="str">
        <f t="shared" si="1824"/>
        <v>рбс87504812общпро</v>
      </c>
      <c r="AW2494" s="191">
        <f t="shared" si="1825"/>
        <v>0</v>
      </c>
      <c r="AX2494" s="191">
        <f t="shared" si="1826"/>
        <v>0</v>
      </c>
      <c r="AY2494" s="191">
        <f t="shared" si="1827"/>
        <v>0</v>
      </c>
      <c r="AZ2494" s="191">
        <f t="shared" si="1828"/>
        <v>0</v>
      </c>
      <c r="BA2494" s="193">
        <f t="shared" si="1829"/>
        <v>1</v>
      </c>
      <c r="BB2494" s="193">
        <f t="shared" si="1830"/>
        <v>1</v>
      </c>
      <c r="BC2494" s="193">
        <f t="shared" si="1831"/>
        <v>1</v>
      </c>
      <c r="BD2494" s="191">
        <f t="shared" si="1837"/>
        <v>0</v>
      </c>
      <c r="BE2494" s="191">
        <f t="shared" si="1832"/>
        <v>0</v>
      </c>
      <c r="BF2494" s="210">
        <f t="shared" si="1833"/>
        <v>0</v>
      </c>
      <c r="BG2494" s="211">
        <f t="shared" si="1834"/>
        <v>0</v>
      </c>
      <c r="BH2494" s="289"/>
      <c r="BI2494" s="289"/>
      <c r="BL2494" s="233" t="str">
        <f t="shared" si="1835"/>
        <v/>
      </c>
    </row>
    <row r="2495" spans="1:64" ht="12" customHeight="1">
      <c r="A2495" s="333" t="s">
        <v>1464</v>
      </c>
      <c r="B2495" s="381" t="s">
        <v>327</v>
      </c>
      <c r="C2495" s="333" t="s">
        <v>800</v>
      </c>
      <c r="D2495" s="381" t="s">
        <v>317</v>
      </c>
      <c r="E2495" s="381" t="s">
        <v>1317</v>
      </c>
      <c r="F2495" s="381" t="s">
        <v>608</v>
      </c>
      <c r="G2495" s="381" t="s">
        <v>385</v>
      </c>
      <c r="H2495" s="100" t="s">
        <v>653</v>
      </c>
      <c r="I2495" s="381" t="s">
        <v>505</v>
      </c>
      <c r="J2495" s="382">
        <v>1447271</v>
      </c>
      <c r="K2495" s="382">
        <v>949099.23</v>
      </c>
      <c r="L2495" s="191" t="str">
        <f t="shared" si="1794"/>
        <v>875048090702011004002011121101</v>
      </c>
      <c r="M2495" s="192">
        <f t="array" ref="M2495">IF(COUNT(SEARCH(Удалить_Роспись_КВСР,$B2495)*SEARCH(Удалить_Роспись_ПБС,$C2495)*SEARCH(Удалить_Роспись_КФСР, $D2495)*SEARCH(Удалить_Роспись_КЦСР,$E2495)*SEARCH(Удалить_Роспись_КВР,$F2495)*SEARCH(Удалить_Роспись_ЭК,$H2495)*SEARCH(Удалить_Роспись_КР,$I2495))&gt;0,0,1)</f>
        <v>0</v>
      </c>
      <c r="N2495" s="192">
        <v>0</v>
      </c>
      <c r="O2495" s="192" t="str">
        <f t="shared" si="1795"/>
        <v/>
      </c>
      <c r="P2495" s="192" t="str">
        <f t="shared" si="1836"/>
        <v/>
      </c>
      <c r="Q2495" s="300" t="str">
        <f t="shared" si="1796"/>
        <v/>
      </c>
      <c r="R2495" s="300" t="str">
        <f t="shared" si="1797"/>
        <v/>
      </c>
      <c r="S2495" s="300" t="str">
        <f t="shared" si="1798"/>
        <v/>
      </c>
      <c r="T2495" s="192" t="str">
        <f t="shared" si="1799"/>
        <v/>
      </c>
      <c r="U2495" s="303" t="str">
        <f t="shared" si="1800"/>
        <v/>
      </c>
      <c r="V2495" s="300" t="str">
        <f t="shared" si="1801"/>
        <v/>
      </c>
      <c r="W2495" s="192" t="str">
        <f t="shared" si="1802"/>
        <v/>
      </c>
      <c r="X2495" s="303" t="str">
        <f t="shared" si="1803"/>
        <v/>
      </c>
      <c r="Y2495" s="300" t="str">
        <f t="shared" si="1804"/>
        <v/>
      </c>
      <c r="Z2495" s="300" t="str">
        <f t="shared" si="1805"/>
        <v/>
      </c>
      <c r="AA2495" s="303" t="str">
        <f t="shared" si="1806"/>
        <v/>
      </c>
      <c r="AB2495" s="300" t="str">
        <f t="shared" si="1807"/>
        <v/>
      </c>
      <c r="AC2495" s="300" t="str">
        <f t="shared" si="1808"/>
        <v/>
      </c>
      <c r="AD2495" s="300" t="str">
        <f t="shared" si="1809"/>
        <v/>
      </c>
      <c r="AE2495" s="192" t="str">
        <f t="shared" si="1810"/>
        <v/>
      </c>
      <c r="AF2495" s="192" t="str">
        <f t="shared" si="1811"/>
        <v/>
      </c>
      <c r="AG2495" s="192"/>
      <c r="AJ2495" s="300" t="str">
        <f t="shared" si="1812"/>
        <v/>
      </c>
      <c r="AK2495" s="300" t="str">
        <f t="shared" si="1813"/>
        <v/>
      </c>
      <c r="AL2495" s="300" t="str">
        <f t="shared" si="1814"/>
        <v/>
      </c>
      <c r="AM2495" s="300" t="str">
        <f t="shared" si="1815"/>
        <v/>
      </c>
      <c r="AN2495" s="300" t="str">
        <f t="shared" si="1816"/>
        <v/>
      </c>
      <c r="AO2495" s="300" t="str">
        <f t="shared" si="1817"/>
        <v/>
      </c>
      <c r="AP2495" s="300" t="str">
        <f t="shared" si="1818"/>
        <v/>
      </c>
      <c r="AQ2495" s="300" t="str">
        <f t="shared" si="1819"/>
        <v/>
      </c>
      <c r="AR2495" s="306" t="str">
        <f t="shared" si="1820"/>
        <v/>
      </c>
      <c r="AS2495" s="300" t="str">
        <f t="shared" si="1821"/>
        <v/>
      </c>
      <c r="AT2495" s="300" t="str">
        <f t="shared" si="1822"/>
        <v/>
      </c>
      <c r="AU2495" s="192" t="str">
        <f t="shared" si="1823"/>
        <v>рбс</v>
      </c>
      <c r="AV2495" s="192" t="str">
        <f t="shared" si="1824"/>
        <v>рбс87504809общопл</v>
      </c>
      <c r="AW2495" s="191">
        <f t="shared" si="1825"/>
        <v>0</v>
      </c>
      <c r="AX2495" s="191">
        <f t="shared" si="1826"/>
        <v>0</v>
      </c>
      <c r="AY2495" s="191">
        <f t="shared" si="1827"/>
        <v>0</v>
      </c>
      <c r="AZ2495" s="191">
        <f t="shared" si="1828"/>
        <v>0</v>
      </c>
      <c r="BA2495" s="193">
        <f t="shared" si="1829"/>
        <v>1</v>
      </c>
      <c r="BB2495" s="193">
        <f t="shared" si="1830"/>
        <v>1</v>
      </c>
      <c r="BC2495" s="193">
        <f t="shared" si="1831"/>
        <v>1</v>
      </c>
      <c r="BD2495" s="191">
        <f t="shared" si="1837"/>
        <v>0</v>
      </c>
      <c r="BE2495" s="191">
        <f t="shared" si="1832"/>
        <v>0</v>
      </c>
      <c r="BF2495" s="210">
        <f t="shared" si="1833"/>
        <v>0</v>
      </c>
      <c r="BG2495" s="211">
        <f t="shared" si="1834"/>
        <v>0</v>
      </c>
      <c r="BH2495" s="289"/>
      <c r="BI2495" s="289"/>
      <c r="BL2495" s="233" t="str">
        <f t="shared" si="1835"/>
        <v/>
      </c>
    </row>
    <row r="2496" spans="1:64" ht="12" customHeight="1">
      <c r="A2496" s="333" t="s">
        <v>1464</v>
      </c>
      <c r="B2496" s="381" t="s">
        <v>327</v>
      </c>
      <c r="C2496" s="333" t="s">
        <v>800</v>
      </c>
      <c r="D2496" s="381" t="s">
        <v>317</v>
      </c>
      <c r="E2496" s="381" t="s">
        <v>1317</v>
      </c>
      <c r="F2496" s="381" t="s">
        <v>589</v>
      </c>
      <c r="G2496" s="381" t="s">
        <v>386</v>
      </c>
      <c r="H2496" s="100" t="s">
        <v>653</v>
      </c>
      <c r="I2496" s="381" t="s">
        <v>505</v>
      </c>
      <c r="J2496" s="382">
        <v>6982.8</v>
      </c>
      <c r="K2496" s="382">
        <v>6982.8</v>
      </c>
      <c r="L2496" s="191" t="str">
        <f t="shared" si="1794"/>
        <v>875048090702011004002011221201</v>
      </c>
      <c r="M2496" s="192">
        <f t="array" ref="M2496">IF(COUNT(SEARCH(Удалить_Роспись_КВСР,$B2496)*SEARCH(Удалить_Роспись_ПБС,$C2496)*SEARCH(Удалить_Роспись_КФСР, $D2496)*SEARCH(Удалить_Роспись_КЦСР,$E2496)*SEARCH(Удалить_Роспись_КВР,$F2496)*SEARCH(Удалить_Роспись_ЭК,$H2496)*SEARCH(Удалить_Роспись_КР,$I2496))&gt;0,0,1)</f>
        <v>0</v>
      </c>
      <c r="N2496" s="192">
        <v>0</v>
      </c>
      <c r="O2496" s="192" t="str">
        <f t="shared" si="1795"/>
        <v/>
      </c>
      <c r="P2496" s="192" t="str">
        <f t="shared" si="1836"/>
        <v/>
      </c>
      <c r="Q2496" s="300" t="str">
        <f t="shared" si="1796"/>
        <v/>
      </c>
      <c r="R2496" s="300" t="str">
        <f t="shared" si="1797"/>
        <v/>
      </c>
      <c r="S2496" s="300" t="str">
        <f t="shared" si="1798"/>
        <v/>
      </c>
      <c r="T2496" s="192" t="str">
        <f t="shared" si="1799"/>
        <v/>
      </c>
      <c r="U2496" s="303" t="str">
        <f t="shared" si="1800"/>
        <v/>
      </c>
      <c r="V2496" s="300" t="str">
        <f t="shared" si="1801"/>
        <v/>
      </c>
      <c r="W2496" s="192" t="str">
        <f t="shared" si="1802"/>
        <v/>
      </c>
      <c r="X2496" s="303" t="str">
        <f t="shared" si="1803"/>
        <v/>
      </c>
      <c r="Y2496" s="300" t="str">
        <f t="shared" si="1804"/>
        <v/>
      </c>
      <c r="Z2496" s="300" t="str">
        <f t="shared" si="1805"/>
        <v/>
      </c>
      <c r="AA2496" s="303" t="str">
        <f t="shared" si="1806"/>
        <v/>
      </c>
      <c r="AB2496" s="300" t="str">
        <f t="shared" si="1807"/>
        <v/>
      </c>
      <c r="AC2496" s="300" t="str">
        <f t="shared" si="1808"/>
        <v/>
      </c>
      <c r="AD2496" s="300" t="str">
        <f t="shared" si="1809"/>
        <v/>
      </c>
      <c r="AE2496" s="192" t="str">
        <f t="shared" si="1810"/>
        <v/>
      </c>
      <c r="AF2496" s="192" t="str">
        <f t="shared" si="1811"/>
        <v/>
      </c>
      <c r="AG2496" s="192"/>
      <c r="AJ2496" s="300" t="str">
        <f t="shared" si="1812"/>
        <v/>
      </c>
      <c r="AK2496" s="300" t="str">
        <f t="shared" si="1813"/>
        <v/>
      </c>
      <c r="AL2496" s="300" t="str">
        <f t="shared" si="1814"/>
        <v/>
      </c>
      <c r="AM2496" s="300" t="str">
        <f t="shared" si="1815"/>
        <v/>
      </c>
      <c r="AN2496" s="300" t="str">
        <f t="shared" si="1816"/>
        <v/>
      </c>
      <c r="AO2496" s="300" t="str">
        <f t="shared" si="1817"/>
        <v/>
      </c>
      <c r="AP2496" s="300" t="str">
        <f t="shared" si="1818"/>
        <v/>
      </c>
      <c r="AQ2496" s="300" t="str">
        <f t="shared" si="1819"/>
        <v/>
      </c>
      <c r="AR2496" s="306" t="str">
        <f t="shared" si="1820"/>
        <v/>
      </c>
      <c r="AS2496" s="300" t="str">
        <f t="shared" si="1821"/>
        <v/>
      </c>
      <c r="AT2496" s="300" t="str">
        <f t="shared" si="1822"/>
        <v/>
      </c>
      <c r="AU2496" s="192" t="str">
        <f t="shared" si="1823"/>
        <v>рбс</v>
      </c>
      <c r="AV2496" s="192" t="str">
        <f t="shared" si="1824"/>
        <v>рбс87504809общпро</v>
      </c>
      <c r="AW2496" s="191">
        <f t="shared" si="1825"/>
        <v>0</v>
      </c>
      <c r="AX2496" s="191">
        <f t="shared" si="1826"/>
        <v>0</v>
      </c>
      <c r="AY2496" s="191">
        <f t="shared" si="1827"/>
        <v>0</v>
      </c>
      <c r="AZ2496" s="191">
        <f t="shared" si="1828"/>
        <v>0</v>
      </c>
      <c r="BA2496" s="193">
        <f t="shared" si="1829"/>
        <v>1</v>
      </c>
      <c r="BB2496" s="193">
        <f t="shared" si="1830"/>
        <v>1</v>
      </c>
      <c r="BC2496" s="193">
        <f t="shared" si="1831"/>
        <v>1</v>
      </c>
      <c r="BD2496" s="191">
        <f t="shared" si="1837"/>
        <v>0</v>
      </c>
      <c r="BE2496" s="191">
        <f t="shared" si="1832"/>
        <v>0</v>
      </c>
      <c r="BF2496" s="210">
        <f t="shared" si="1833"/>
        <v>0</v>
      </c>
      <c r="BG2496" s="211">
        <f t="shared" si="1834"/>
        <v>0</v>
      </c>
      <c r="BH2496" s="289"/>
      <c r="BI2496" s="289"/>
      <c r="BL2496" s="233" t="str">
        <f t="shared" si="1835"/>
        <v/>
      </c>
    </row>
    <row r="2497" spans="1:64" ht="12" customHeight="1">
      <c r="A2497" s="333" t="s">
        <v>1464</v>
      </c>
      <c r="B2497" s="381" t="s">
        <v>327</v>
      </c>
      <c r="C2497" s="333" t="s">
        <v>800</v>
      </c>
      <c r="D2497" s="381" t="s">
        <v>317</v>
      </c>
      <c r="E2497" s="381" t="s">
        <v>1317</v>
      </c>
      <c r="F2497" s="381" t="s">
        <v>902</v>
      </c>
      <c r="G2497" s="381" t="s">
        <v>387</v>
      </c>
      <c r="H2497" s="100" t="s">
        <v>653</v>
      </c>
      <c r="I2497" s="381" t="s">
        <v>505</v>
      </c>
      <c r="J2497" s="382">
        <v>435738.82</v>
      </c>
      <c r="K2497" s="382">
        <v>291377.62</v>
      </c>
      <c r="L2497" s="191" t="str">
        <f t="shared" si="1794"/>
        <v>875048090702011004002011921301</v>
      </c>
      <c r="M2497" s="192">
        <f t="array" ref="M2497">IF(COUNT(SEARCH(Удалить_Роспись_КВСР,$B2497)*SEARCH(Удалить_Роспись_ПБС,$C2497)*SEARCH(Удалить_Роспись_КФСР, $D2497)*SEARCH(Удалить_Роспись_КЦСР,$E2497)*SEARCH(Удалить_Роспись_КВР,$F2497)*SEARCH(Удалить_Роспись_ЭК,$H2497)*SEARCH(Удалить_Роспись_КР,$I2497))&gt;0,0,1)</f>
        <v>0</v>
      </c>
      <c r="N2497" s="192">
        <v>0</v>
      </c>
      <c r="O2497" s="192" t="str">
        <f t="shared" si="1795"/>
        <v/>
      </c>
      <c r="P2497" s="192" t="str">
        <f t="shared" si="1836"/>
        <v/>
      </c>
      <c r="Q2497" s="300" t="str">
        <f t="shared" si="1796"/>
        <v/>
      </c>
      <c r="R2497" s="300" t="str">
        <f t="shared" si="1797"/>
        <v/>
      </c>
      <c r="S2497" s="300" t="str">
        <f t="shared" si="1798"/>
        <v/>
      </c>
      <c r="T2497" s="192" t="str">
        <f t="shared" si="1799"/>
        <v/>
      </c>
      <c r="U2497" s="303" t="str">
        <f t="shared" si="1800"/>
        <v/>
      </c>
      <c r="V2497" s="300" t="str">
        <f t="shared" si="1801"/>
        <v/>
      </c>
      <c r="W2497" s="192" t="str">
        <f t="shared" si="1802"/>
        <v/>
      </c>
      <c r="X2497" s="303" t="str">
        <f t="shared" si="1803"/>
        <v/>
      </c>
      <c r="Y2497" s="300" t="str">
        <f t="shared" si="1804"/>
        <v/>
      </c>
      <c r="Z2497" s="300" t="str">
        <f t="shared" si="1805"/>
        <v/>
      </c>
      <c r="AA2497" s="303" t="str">
        <f t="shared" si="1806"/>
        <v/>
      </c>
      <c r="AB2497" s="300" t="str">
        <f t="shared" si="1807"/>
        <v/>
      </c>
      <c r="AC2497" s="300" t="str">
        <f t="shared" si="1808"/>
        <v/>
      </c>
      <c r="AD2497" s="300" t="str">
        <f t="shared" si="1809"/>
        <v/>
      </c>
      <c r="AE2497" s="192" t="str">
        <f t="shared" si="1810"/>
        <v/>
      </c>
      <c r="AF2497" s="192" t="str">
        <f t="shared" si="1811"/>
        <v/>
      </c>
      <c r="AG2497" s="192"/>
      <c r="AJ2497" s="300" t="str">
        <f t="shared" si="1812"/>
        <v/>
      </c>
      <c r="AK2497" s="300" t="str">
        <f t="shared" si="1813"/>
        <v/>
      </c>
      <c r="AL2497" s="300" t="str">
        <f t="shared" si="1814"/>
        <v/>
      </c>
      <c r="AM2497" s="300" t="str">
        <f t="shared" si="1815"/>
        <v/>
      </c>
      <c r="AN2497" s="300" t="str">
        <f t="shared" si="1816"/>
        <v/>
      </c>
      <c r="AO2497" s="300" t="str">
        <f t="shared" si="1817"/>
        <v/>
      </c>
      <c r="AP2497" s="300" t="str">
        <f t="shared" si="1818"/>
        <v/>
      </c>
      <c r="AQ2497" s="300" t="str">
        <f t="shared" si="1819"/>
        <v/>
      </c>
      <c r="AR2497" s="306" t="str">
        <f t="shared" si="1820"/>
        <v/>
      </c>
      <c r="AS2497" s="300" t="str">
        <f t="shared" si="1821"/>
        <v/>
      </c>
      <c r="AT2497" s="300" t="str">
        <f t="shared" si="1822"/>
        <v/>
      </c>
      <c r="AU2497" s="192" t="str">
        <f t="shared" si="1823"/>
        <v>рбс</v>
      </c>
      <c r="AV2497" s="192" t="str">
        <f t="shared" si="1824"/>
        <v>рбс87504809общопл</v>
      </c>
      <c r="AW2497" s="191">
        <f t="shared" si="1825"/>
        <v>0</v>
      </c>
      <c r="AX2497" s="191">
        <f t="shared" si="1826"/>
        <v>0</v>
      </c>
      <c r="AY2497" s="191">
        <f t="shared" si="1827"/>
        <v>0</v>
      </c>
      <c r="AZ2497" s="191">
        <f t="shared" si="1828"/>
        <v>0</v>
      </c>
      <c r="BA2497" s="193">
        <f t="shared" si="1829"/>
        <v>1</v>
      </c>
      <c r="BB2497" s="193">
        <f t="shared" si="1830"/>
        <v>1</v>
      </c>
      <c r="BC2497" s="193">
        <f t="shared" si="1831"/>
        <v>1</v>
      </c>
      <c r="BD2497" s="191">
        <f t="shared" si="1837"/>
        <v>0</v>
      </c>
      <c r="BE2497" s="191">
        <f t="shared" si="1832"/>
        <v>0</v>
      </c>
      <c r="BF2497" s="210">
        <f t="shared" si="1833"/>
        <v>0</v>
      </c>
      <c r="BG2497" s="211">
        <f t="shared" si="1834"/>
        <v>0</v>
      </c>
      <c r="BH2497" s="289"/>
      <c r="BI2497" s="289"/>
      <c r="BL2497" s="233" t="str">
        <f t="shared" si="1835"/>
        <v/>
      </c>
    </row>
    <row r="2498" spans="1:64" ht="12" customHeight="1">
      <c r="A2498" s="333" t="s">
        <v>1464</v>
      </c>
      <c r="B2498" s="381" t="s">
        <v>327</v>
      </c>
      <c r="C2498" s="333" t="s">
        <v>800</v>
      </c>
      <c r="D2498" s="381" t="s">
        <v>317</v>
      </c>
      <c r="E2498" s="381" t="s">
        <v>1317</v>
      </c>
      <c r="F2498" s="381" t="s">
        <v>586</v>
      </c>
      <c r="G2498" s="381" t="s">
        <v>391</v>
      </c>
      <c r="H2498" s="100" t="s">
        <v>653</v>
      </c>
      <c r="I2498" s="381" t="s">
        <v>505</v>
      </c>
      <c r="J2498" s="382">
        <v>27579.599999999999</v>
      </c>
      <c r="K2498" s="382">
        <v>12309.49</v>
      </c>
      <c r="L2498" s="191" t="str">
        <f t="shared" si="1794"/>
        <v>875048090702011004002024422101</v>
      </c>
      <c r="M2498" s="192">
        <f t="array" ref="M2498">IF(COUNT(SEARCH(Удалить_Роспись_КВСР,$B2498)*SEARCH(Удалить_Роспись_ПБС,$C2498)*SEARCH(Удалить_Роспись_КФСР, $D2498)*SEARCH(Удалить_Роспись_КЦСР,$E2498)*SEARCH(Удалить_Роспись_КВР,$F2498)*SEARCH(Удалить_Роспись_ЭК,$H2498)*SEARCH(Удалить_Роспись_КР,$I2498))&gt;0,0,1)</f>
        <v>0</v>
      </c>
      <c r="N2498" s="192">
        <f>IF(COUNT(SEARCH(Удалить_Индекс_КВСР,$B2498)*SEARCH(Удалить_Индекс_ПБС,$C2498)*SEARCH(Удалить_Индекс_КФСР,$D2498)*SEARCH(Удалить_Индекс_КЦСР,$E2498)*SEARCH(Удалить_Индекс_КВР,$F2498)*SEARCH(Удалить_Индекс_ЭК,$H2498)*SEARCH(Удалить_Индекс_КР,$I2498))&gt;0,0,1)</f>
        <v>1</v>
      </c>
      <c r="O2498" s="192" t="str">
        <f t="shared" si="1795"/>
        <v/>
      </c>
      <c r="P2498" s="192" t="str">
        <f t="shared" si="1836"/>
        <v/>
      </c>
      <c r="Q2498" s="300" t="str">
        <f t="shared" si="1796"/>
        <v/>
      </c>
      <c r="R2498" s="300" t="str">
        <f t="shared" si="1797"/>
        <v/>
      </c>
      <c r="S2498" s="300" t="str">
        <f t="shared" si="1798"/>
        <v/>
      </c>
      <c r="T2498" s="192" t="str">
        <f t="shared" si="1799"/>
        <v/>
      </c>
      <c r="U2498" s="303" t="str">
        <f t="shared" si="1800"/>
        <v/>
      </c>
      <c r="V2498" s="300" t="str">
        <f t="shared" si="1801"/>
        <v/>
      </c>
      <c r="W2498" s="192" t="str">
        <f t="shared" si="1802"/>
        <v/>
      </c>
      <c r="X2498" s="303" t="str">
        <f t="shared" si="1803"/>
        <v/>
      </c>
      <c r="Y2498" s="300" t="str">
        <f t="shared" si="1804"/>
        <v/>
      </c>
      <c r="Z2498" s="300" t="str">
        <f t="shared" si="1805"/>
        <v/>
      </c>
      <c r="AA2498" s="303" t="str">
        <f t="shared" si="1806"/>
        <v/>
      </c>
      <c r="AB2498" s="300" t="str">
        <f t="shared" si="1807"/>
        <v/>
      </c>
      <c r="AC2498" s="300" t="str">
        <f t="shared" si="1808"/>
        <v/>
      </c>
      <c r="AD2498" s="300" t="str">
        <f t="shared" si="1809"/>
        <v/>
      </c>
      <c r="AE2498" s="192" t="str">
        <f t="shared" si="1810"/>
        <v/>
      </c>
      <c r="AF2498" s="192" t="str">
        <f t="shared" si="1811"/>
        <v/>
      </c>
      <c r="AG2498" s="192"/>
      <c r="AJ2498" s="300" t="str">
        <f t="shared" si="1812"/>
        <v/>
      </c>
      <c r="AK2498" s="300" t="str">
        <f t="shared" si="1813"/>
        <v/>
      </c>
      <c r="AL2498" s="300" t="str">
        <f t="shared" si="1814"/>
        <v/>
      </c>
      <c r="AM2498" s="300" t="str">
        <f t="shared" si="1815"/>
        <v/>
      </c>
      <c r="AN2498" s="300" t="str">
        <f t="shared" si="1816"/>
        <v/>
      </c>
      <c r="AO2498" s="300" t="str">
        <f t="shared" si="1817"/>
        <v/>
      </c>
      <c r="AP2498" s="300" t="str">
        <f t="shared" si="1818"/>
        <v/>
      </c>
      <c r="AQ2498" s="300" t="str">
        <f t="shared" si="1819"/>
        <v/>
      </c>
      <c r="AR2498" s="306" t="str">
        <f t="shared" si="1820"/>
        <v/>
      </c>
      <c r="AS2498" s="300" t="str">
        <f t="shared" si="1821"/>
        <v/>
      </c>
      <c r="AT2498" s="300" t="str">
        <f t="shared" si="1822"/>
        <v/>
      </c>
      <c r="AU2498" s="192" t="str">
        <f t="shared" si="1823"/>
        <v>рбс</v>
      </c>
      <c r="AV2498" s="192" t="str">
        <f t="shared" si="1824"/>
        <v>рбс87504809общпро</v>
      </c>
      <c r="AW2498" s="191">
        <f t="shared" si="1825"/>
        <v>0</v>
      </c>
      <c r="AX2498" s="191">
        <f t="shared" si="1826"/>
        <v>0</v>
      </c>
      <c r="AY2498" s="191">
        <f t="shared" si="1827"/>
        <v>27579.599999999999</v>
      </c>
      <c r="AZ2498" s="191">
        <f t="shared" si="1828"/>
        <v>12309.49</v>
      </c>
      <c r="BA2498" s="193">
        <f t="shared" si="1829"/>
        <v>1</v>
      </c>
      <c r="BB2498" s="193">
        <f t="shared" si="1830"/>
        <v>1</v>
      </c>
      <c r="BC2498" s="193">
        <f t="shared" si="1831"/>
        <v>1</v>
      </c>
      <c r="BD2498" s="191">
        <f t="shared" si="1837"/>
        <v>27579.599999999999</v>
      </c>
      <c r="BE2498" s="191">
        <f t="shared" si="1832"/>
        <v>12309.49</v>
      </c>
      <c r="BF2498" s="210">
        <f t="shared" si="1833"/>
        <v>27579.599999999999</v>
      </c>
      <c r="BG2498" s="211">
        <f t="shared" si="1834"/>
        <v>27579.599999999999</v>
      </c>
      <c r="BH2498" s="289"/>
      <c r="BI2498" s="289"/>
      <c r="BL2498" s="233" t="str">
        <f t="shared" si="1835"/>
        <v/>
      </c>
    </row>
    <row r="2499" spans="1:64" ht="12" customHeight="1">
      <c r="A2499" s="333" t="s">
        <v>1464</v>
      </c>
      <c r="B2499" s="381" t="s">
        <v>327</v>
      </c>
      <c r="C2499" s="333" t="s">
        <v>800</v>
      </c>
      <c r="D2499" s="381" t="s">
        <v>317</v>
      </c>
      <c r="E2499" s="381" t="s">
        <v>1317</v>
      </c>
      <c r="F2499" s="381" t="s">
        <v>586</v>
      </c>
      <c r="G2499" s="381" t="s">
        <v>394</v>
      </c>
      <c r="H2499" s="100" t="s">
        <v>653</v>
      </c>
      <c r="I2499" s="381" t="s">
        <v>505</v>
      </c>
      <c r="J2499" s="382">
        <v>174000</v>
      </c>
      <c r="K2499" s="382">
        <v>126915.16</v>
      </c>
      <c r="L2499" s="191" t="str">
        <f t="shared" si="1794"/>
        <v>875048090702011004002024422501</v>
      </c>
      <c r="M2499" s="192">
        <f t="array" ref="M2499">IF(COUNT(SEARCH(Удалить_Роспись_КВСР,$B2499)*SEARCH(Удалить_Роспись_ПБС,$C2499)*SEARCH(Удалить_Роспись_КФСР, $D2499)*SEARCH(Удалить_Роспись_КЦСР,$E2499)*SEARCH(Удалить_Роспись_КВР,$F2499)*SEARCH(Удалить_Роспись_ЭК,$H2499)*SEARCH(Удалить_Роспись_КР,$I2499))&gt;0,0,1)</f>
        <v>0</v>
      </c>
      <c r="N2499" s="192">
        <f>IF(COUNT(SEARCH(Удалить_Индекс_КВСР,$B2499)*SEARCH(Удалить_Индекс_ПБС,$C2499)*SEARCH(Удалить_Индекс_КФСР,$D2499)*SEARCH(Удалить_Индекс_КЦСР,$E2499)*SEARCH(Удалить_Индекс_КВР,$F2499)*SEARCH(Удалить_Индекс_ЭК,$H2499)*SEARCH(Удалить_Индекс_КР,$I2499))&gt;0,0,1)</f>
        <v>1</v>
      </c>
      <c r="O2499" s="192" t="str">
        <f t="shared" si="1795"/>
        <v/>
      </c>
      <c r="P2499" s="192" t="str">
        <f t="shared" si="1836"/>
        <v/>
      </c>
      <c r="Q2499" s="300" t="str">
        <f t="shared" si="1796"/>
        <v/>
      </c>
      <c r="R2499" s="300" t="str">
        <f t="shared" si="1797"/>
        <v/>
      </c>
      <c r="S2499" s="300" t="str">
        <f t="shared" si="1798"/>
        <v/>
      </c>
      <c r="T2499" s="192" t="str">
        <f t="shared" si="1799"/>
        <v/>
      </c>
      <c r="U2499" s="303" t="str">
        <f t="shared" si="1800"/>
        <v/>
      </c>
      <c r="V2499" s="300" t="str">
        <f t="shared" si="1801"/>
        <v/>
      </c>
      <c r="W2499" s="192" t="str">
        <f t="shared" si="1802"/>
        <v/>
      </c>
      <c r="X2499" s="303" t="str">
        <f t="shared" si="1803"/>
        <v/>
      </c>
      <c r="Y2499" s="300" t="str">
        <f t="shared" si="1804"/>
        <v/>
      </c>
      <c r="Z2499" s="300" t="str">
        <f t="shared" si="1805"/>
        <v/>
      </c>
      <c r="AA2499" s="303" t="str">
        <f t="shared" si="1806"/>
        <v/>
      </c>
      <c r="AB2499" s="300" t="str">
        <f t="shared" si="1807"/>
        <v/>
      </c>
      <c r="AC2499" s="300" t="str">
        <f t="shared" si="1808"/>
        <v/>
      </c>
      <c r="AD2499" s="300" t="str">
        <f t="shared" si="1809"/>
        <v/>
      </c>
      <c r="AE2499" s="192" t="str">
        <f t="shared" si="1810"/>
        <v/>
      </c>
      <c r="AF2499" s="192" t="str">
        <f t="shared" si="1811"/>
        <v/>
      </c>
      <c r="AG2499" s="192"/>
      <c r="AJ2499" s="300" t="str">
        <f t="shared" si="1812"/>
        <v/>
      </c>
      <c r="AK2499" s="300" t="str">
        <f t="shared" si="1813"/>
        <v/>
      </c>
      <c r="AL2499" s="300" t="str">
        <f t="shared" si="1814"/>
        <v/>
      </c>
      <c r="AM2499" s="300" t="str">
        <f t="shared" si="1815"/>
        <v/>
      </c>
      <c r="AN2499" s="300" t="str">
        <f t="shared" si="1816"/>
        <v/>
      </c>
      <c r="AO2499" s="300" t="str">
        <f t="shared" si="1817"/>
        <v/>
      </c>
      <c r="AP2499" s="300" t="str">
        <f t="shared" si="1818"/>
        <v/>
      </c>
      <c r="AQ2499" s="300" t="str">
        <f t="shared" si="1819"/>
        <v/>
      </c>
      <c r="AR2499" s="306" t="str">
        <f t="shared" si="1820"/>
        <v/>
      </c>
      <c r="AS2499" s="300" t="str">
        <f t="shared" si="1821"/>
        <v/>
      </c>
      <c r="AT2499" s="300" t="str">
        <f t="shared" si="1822"/>
        <v/>
      </c>
      <c r="AU2499" s="192" t="str">
        <f t="shared" si="1823"/>
        <v>рбс</v>
      </c>
      <c r="AV2499" s="192" t="str">
        <f t="shared" si="1824"/>
        <v>рбс87504809общпро</v>
      </c>
      <c r="AW2499" s="191">
        <f t="shared" si="1825"/>
        <v>0</v>
      </c>
      <c r="AX2499" s="191">
        <f t="shared" si="1826"/>
        <v>0</v>
      </c>
      <c r="AY2499" s="191">
        <f t="shared" si="1827"/>
        <v>174000</v>
      </c>
      <c r="AZ2499" s="191">
        <f t="shared" si="1828"/>
        <v>126915.16</v>
      </c>
      <c r="BA2499" s="193">
        <f t="shared" si="1829"/>
        <v>1</v>
      </c>
      <c r="BB2499" s="193">
        <f t="shared" si="1830"/>
        <v>1</v>
      </c>
      <c r="BC2499" s="193">
        <f t="shared" si="1831"/>
        <v>1</v>
      </c>
      <c r="BD2499" s="191">
        <f t="shared" si="1837"/>
        <v>174000</v>
      </c>
      <c r="BE2499" s="191">
        <f t="shared" si="1832"/>
        <v>126915.16</v>
      </c>
      <c r="BF2499" s="210">
        <f t="shared" si="1833"/>
        <v>174000</v>
      </c>
      <c r="BG2499" s="211">
        <f t="shared" si="1834"/>
        <v>174000</v>
      </c>
      <c r="BH2499" s="289"/>
      <c r="BI2499" s="289"/>
      <c r="BL2499" s="233" t="str">
        <f t="shared" si="1835"/>
        <v/>
      </c>
    </row>
    <row r="2500" spans="1:64" ht="12" customHeight="1">
      <c r="A2500" s="333" t="s">
        <v>1464</v>
      </c>
      <c r="B2500" s="381" t="s">
        <v>327</v>
      </c>
      <c r="C2500" s="333" t="s">
        <v>800</v>
      </c>
      <c r="D2500" s="381" t="s">
        <v>317</v>
      </c>
      <c r="E2500" s="381" t="s">
        <v>1317</v>
      </c>
      <c r="F2500" s="381" t="s">
        <v>586</v>
      </c>
      <c r="G2500" s="381" t="s">
        <v>389</v>
      </c>
      <c r="H2500" s="100" t="s">
        <v>653</v>
      </c>
      <c r="I2500" s="381" t="s">
        <v>505</v>
      </c>
      <c r="J2500" s="382">
        <v>120437.6</v>
      </c>
      <c r="K2500" s="382">
        <v>76745.210000000006</v>
      </c>
      <c r="L2500" s="191" t="str">
        <f t="shared" si="1794"/>
        <v>875048090702011004002024422601</v>
      </c>
      <c r="M2500" s="192">
        <f t="array" ref="M2500">IF(COUNT(SEARCH(Удалить_Роспись_КВСР,$B2500)*SEARCH(Удалить_Роспись_ПБС,$C2500)*SEARCH(Удалить_Роспись_КФСР, $D2500)*SEARCH(Удалить_Роспись_КЦСР,$E2500)*SEARCH(Удалить_Роспись_КВР,$F2500)*SEARCH(Удалить_Роспись_ЭК,$H2500)*SEARCH(Удалить_Роспись_КР,$I2500))&gt;0,0,1)</f>
        <v>0</v>
      </c>
      <c r="N2500" s="192">
        <f>IF(COUNT(SEARCH(Удалить_Индекс_КВСР,$B2500)*SEARCH(Удалить_Индекс_ПБС,$C2500)*SEARCH(Удалить_Индекс_КФСР,$D2500)*SEARCH(Удалить_Индекс_КЦСР,$E2500)*SEARCH(Удалить_Индекс_КВР,$F2500)*SEARCH(Удалить_Индекс_ЭК,$H2500)*SEARCH(Удалить_Индекс_КР,$I2500))&gt;0,0,1)</f>
        <v>1</v>
      </c>
      <c r="O2500" s="192" t="str">
        <f t="shared" si="1795"/>
        <v/>
      </c>
      <c r="P2500" s="192" t="str">
        <f t="shared" si="1836"/>
        <v/>
      </c>
      <c r="Q2500" s="300" t="str">
        <f t="shared" si="1796"/>
        <v/>
      </c>
      <c r="R2500" s="300" t="str">
        <f t="shared" si="1797"/>
        <v/>
      </c>
      <c r="S2500" s="300" t="str">
        <f t="shared" si="1798"/>
        <v/>
      </c>
      <c r="T2500" s="192" t="str">
        <f t="shared" si="1799"/>
        <v/>
      </c>
      <c r="U2500" s="303" t="str">
        <f t="shared" si="1800"/>
        <v/>
      </c>
      <c r="V2500" s="300" t="str">
        <f t="shared" si="1801"/>
        <v/>
      </c>
      <c r="W2500" s="192" t="str">
        <f t="shared" si="1802"/>
        <v/>
      </c>
      <c r="X2500" s="303" t="str">
        <f t="shared" si="1803"/>
        <v/>
      </c>
      <c r="Y2500" s="300" t="str">
        <f t="shared" si="1804"/>
        <v/>
      </c>
      <c r="Z2500" s="300" t="str">
        <f t="shared" si="1805"/>
        <v/>
      </c>
      <c r="AA2500" s="303" t="str">
        <f t="shared" si="1806"/>
        <v/>
      </c>
      <c r="AB2500" s="300" t="str">
        <f t="shared" si="1807"/>
        <v/>
      </c>
      <c r="AC2500" s="300" t="str">
        <f t="shared" si="1808"/>
        <v/>
      </c>
      <c r="AD2500" s="300" t="str">
        <f t="shared" si="1809"/>
        <v/>
      </c>
      <c r="AE2500" s="192" t="str">
        <f t="shared" si="1810"/>
        <v/>
      </c>
      <c r="AF2500" s="192" t="str">
        <f t="shared" si="1811"/>
        <v/>
      </c>
      <c r="AG2500" s="192"/>
      <c r="AJ2500" s="300" t="str">
        <f t="shared" si="1812"/>
        <v/>
      </c>
      <c r="AK2500" s="300" t="str">
        <f t="shared" si="1813"/>
        <v/>
      </c>
      <c r="AL2500" s="300" t="str">
        <f t="shared" si="1814"/>
        <v/>
      </c>
      <c r="AM2500" s="300" t="str">
        <f t="shared" si="1815"/>
        <v/>
      </c>
      <c r="AN2500" s="300" t="str">
        <f t="shared" si="1816"/>
        <v/>
      </c>
      <c r="AO2500" s="300" t="str">
        <f t="shared" si="1817"/>
        <v/>
      </c>
      <c r="AP2500" s="300" t="str">
        <f t="shared" si="1818"/>
        <v/>
      </c>
      <c r="AQ2500" s="300" t="str">
        <f t="shared" si="1819"/>
        <v/>
      </c>
      <c r="AR2500" s="306" t="str">
        <f t="shared" si="1820"/>
        <v/>
      </c>
      <c r="AS2500" s="300" t="str">
        <f t="shared" si="1821"/>
        <v/>
      </c>
      <c r="AT2500" s="300" t="str">
        <f t="shared" si="1822"/>
        <v/>
      </c>
      <c r="AU2500" s="192" t="str">
        <f t="shared" si="1823"/>
        <v>рбс</v>
      </c>
      <c r="AV2500" s="192" t="str">
        <f t="shared" si="1824"/>
        <v>рбс87504809общпро</v>
      </c>
      <c r="AW2500" s="191">
        <f t="shared" si="1825"/>
        <v>0</v>
      </c>
      <c r="AX2500" s="191">
        <f t="shared" si="1826"/>
        <v>0</v>
      </c>
      <c r="AY2500" s="191">
        <f t="shared" si="1827"/>
        <v>120437.6</v>
      </c>
      <c r="AZ2500" s="191">
        <f t="shared" si="1828"/>
        <v>76745.210000000006</v>
      </c>
      <c r="BA2500" s="193">
        <f t="shared" si="1829"/>
        <v>1</v>
      </c>
      <c r="BB2500" s="193">
        <f t="shared" si="1830"/>
        <v>1</v>
      </c>
      <c r="BC2500" s="193">
        <f t="shared" si="1831"/>
        <v>1</v>
      </c>
      <c r="BD2500" s="191">
        <f t="shared" si="1837"/>
        <v>120437.6</v>
      </c>
      <c r="BE2500" s="191">
        <f t="shared" si="1832"/>
        <v>76745.210000000006</v>
      </c>
      <c r="BF2500" s="210">
        <f t="shared" si="1833"/>
        <v>120437.6</v>
      </c>
      <c r="BG2500" s="211">
        <f t="shared" si="1834"/>
        <v>120437.6</v>
      </c>
      <c r="BH2500" s="289"/>
      <c r="BI2500" s="289"/>
      <c r="BL2500" s="233" t="str">
        <f t="shared" si="1835"/>
        <v/>
      </c>
    </row>
    <row r="2501" spans="1:64" ht="12" customHeight="1">
      <c r="A2501" s="333" t="s">
        <v>1464</v>
      </c>
      <c r="B2501" s="381" t="s">
        <v>327</v>
      </c>
      <c r="C2501" s="333" t="s">
        <v>800</v>
      </c>
      <c r="D2501" s="381" t="s">
        <v>317</v>
      </c>
      <c r="E2501" s="381" t="s">
        <v>1317</v>
      </c>
      <c r="F2501" s="381" t="s">
        <v>586</v>
      </c>
      <c r="G2501" s="381" t="s">
        <v>397</v>
      </c>
      <c r="H2501" s="100" t="s">
        <v>653</v>
      </c>
      <c r="I2501" s="381" t="s">
        <v>505</v>
      </c>
      <c r="J2501" s="382">
        <v>140000</v>
      </c>
      <c r="K2501" s="382">
        <v>84200</v>
      </c>
      <c r="L2501" s="191" t="str">
        <f t="shared" si="1794"/>
        <v>875048090702011004002024434001</v>
      </c>
      <c r="M2501" s="192">
        <f t="array" ref="M2501">IF(COUNT(SEARCH(Удалить_Роспись_КВСР,$B2501)*SEARCH(Удалить_Роспись_ПБС,$C2501)*SEARCH(Удалить_Роспись_КФСР, $D2501)*SEARCH(Удалить_Роспись_КЦСР,$E2501)*SEARCH(Удалить_Роспись_КВР,$F2501)*SEARCH(Удалить_Роспись_ЭК,$H2501)*SEARCH(Удалить_Роспись_КР,$I2501))&gt;0,0,1)</f>
        <v>0</v>
      </c>
      <c r="N2501" s="192">
        <f>IF(COUNT(SEARCH(Удалить_Индекс_КВСР,$B2501)*SEARCH(Удалить_Индекс_ПБС,$C2501)*SEARCH(Удалить_Индекс_КФСР,$D2501)*SEARCH(Удалить_Индекс_КЦСР,$E2501)*SEARCH(Удалить_Индекс_КВР,$F2501)*SEARCH(Удалить_Индекс_ЭК,$H2501)*SEARCH(Удалить_Индекс_КР,$I2501))&gt;0,0,1)</f>
        <v>1</v>
      </c>
      <c r="O2501" s="192" t="str">
        <f t="shared" si="1795"/>
        <v/>
      </c>
      <c r="P2501" s="192" t="str">
        <f t="shared" si="1836"/>
        <v/>
      </c>
      <c r="Q2501" s="300" t="str">
        <f t="shared" si="1796"/>
        <v/>
      </c>
      <c r="R2501" s="300" t="str">
        <f t="shared" si="1797"/>
        <v/>
      </c>
      <c r="S2501" s="300" t="str">
        <f t="shared" si="1798"/>
        <v/>
      </c>
      <c r="T2501" s="192" t="str">
        <f t="shared" si="1799"/>
        <v/>
      </c>
      <c r="U2501" s="303" t="str">
        <f t="shared" si="1800"/>
        <v/>
      </c>
      <c r="V2501" s="300" t="str">
        <f t="shared" si="1801"/>
        <v/>
      </c>
      <c r="W2501" s="192" t="str">
        <f t="shared" si="1802"/>
        <v/>
      </c>
      <c r="X2501" s="303" t="str">
        <f t="shared" si="1803"/>
        <v/>
      </c>
      <c r="Y2501" s="300" t="str">
        <f t="shared" si="1804"/>
        <v/>
      </c>
      <c r="Z2501" s="300" t="str">
        <f t="shared" si="1805"/>
        <v/>
      </c>
      <c r="AA2501" s="303" t="str">
        <f t="shared" si="1806"/>
        <v/>
      </c>
      <c r="AB2501" s="300" t="str">
        <f t="shared" si="1807"/>
        <v/>
      </c>
      <c r="AC2501" s="300" t="str">
        <f t="shared" si="1808"/>
        <v/>
      </c>
      <c r="AD2501" s="300" t="str">
        <f t="shared" si="1809"/>
        <v/>
      </c>
      <c r="AE2501" s="192" t="str">
        <f t="shared" si="1810"/>
        <v/>
      </c>
      <c r="AF2501" s="192" t="str">
        <f t="shared" si="1811"/>
        <v/>
      </c>
      <c r="AG2501" s="192"/>
      <c r="AJ2501" s="300" t="str">
        <f t="shared" si="1812"/>
        <v/>
      </c>
      <c r="AK2501" s="300" t="str">
        <f t="shared" si="1813"/>
        <v/>
      </c>
      <c r="AL2501" s="300" t="str">
        <f t="shared" si="1814"/>
        <v/>
      </c>
      <c r="AM2501" s="300" t="str">
        <f t="shared" si="1815"/>
        <v/>
      </c>
      <c r="AN2501" s="300" t="str">
        <f t="shared" si="1816"/>
        <v/>
      </c>
      <c r="AO2501" s="300" t="str">
        <f t="shared" si="1817"/>
        <v/>
      </c>
      <c r="AP2501" s="300" t="str">
        <f t="shared" si="1818"/>
        <v/>
      </c>
      <c r="AQ2501" s="300" t="str">
        <f t="shared" si="1819"/>
        <v/>
      </c>
      <c r="AR2501" s="306" t="str">
        <f t="shared" si="1820"/>
        <v/>
      </c>
      <c r="AS2501" s="300" t="str">
        <f t="shared" si="1821"/>
        <v/>
      </c>
      <c r="AT2501" s="300" t="str">
        <f t="shared" si="1822"/>
        <v/>
      </c>
      <c r="AU2501" s="192" t="str">
        <f t="shared" si="1823"/>
        <v>рбс</v>
      </c>
      <c r="AV2501" s="192" t="str">
        <f t="shared" si="1824"/>
        <v>рбс87504809общпро</v>
      </c>
      <c r="AW2501" s="191">
        <f t="shared" si="1825"/>
        <v>0</v>
      </c>
      <c r="AX2501" s="191">
        <f t="shared" si="1826"/>
        <v>0</v>
      </c>
      <c r="AY2501" s="191">
        <f t="shared" si="1827"/>
        <v>140000</v>
      </c>
      <c r="AZ2501" s="191">
        <f t="shared" si="1828"/>
        <v>84200</v>
      </c>
      <c r="BA2501" s="193">
        <f t="shared" si="1829"/>
        <v>1</v>
      </c>
      <c r="BB2501" s="193">
        <f t="shared" si="1830"/>
        <v>1</v>
      </c>
      <c r="BC2501" s="193">
        <f t="shared" si="1831"/>
        <v>1</v>
      </c>
      <c r="BD2501" s="191">
        <f t="shared" si="1837"/>
        <v>140000</v>
      </c>
      <c r="BE2501" s="191">
        <f t="shared" si="1832"/>
        <v>84200</v>
      </c>
      <c r="BF2501" s="210">
        <f t="shared" si="1833"/>
        <v>140000</v>
      </c>
      <c r="BG2501" s="211">
        <f t="shared" si="1834"/>
        <v>140000</v>
      </c>
      <c r="BH2501" s="289"/>
      <c r="BI2501" s="289"/>
      <c r="BL2501" s="233" t="str">
        <f t="shared" si="1835"/>
        <v/>
      </c>
    </row>
    <row r="2502" spans="1:64" ht="12" customHeight="1">
      <c r="A2502" s="333" t="s">
        <v>1464</v>
      </c>
      <c r="B2502" s="381" t="s">
        <v>327</v>
      </c>
      <c r="C2502" s="333" t="s">
        <v>800</v>
      </c>
      <c r="D2502" s="381" t="s">
        <v>317</v>
      </c>
      <c r="E2502" s="381" t="s">
        <v>1317</v>
      </c>
      <c r="F2502" s="381" t="s">
        <v>658</v>
      </c>
      <c r="G2502" s="381" t="s">
        <v>395</v>
      </c>
      <c r="H2502" s="100" t="s">
        <v>653</v>
      </c>
      <c r="I2502" s="381" t="s">
        <v>505</v>
      </c>
      <c r="J2502" s="382">
        <v>1336.18</v>
      </c>
      <c r="K2502" s="382">
        <v>1336.18</v>
      </c>
      <c r="L2502" s="191" t="str">
        <f t="shared" si="1794"/>
        <v>875048090702011004002085329001</v>
      </c>
      <c r="M2502" s="192">
        <f t="array" ref="M2502">IF(COUNT(SEARCH(Удалить_Роспись_КВСР,$B2502)*SEARCH(Удалить_Роспись_ПБС,$C2502)*SEARCH(Удалить_Роспись_КФСР, $D2502)*SEARCH(Удалить_Роспись_КЦСР,$E2502)*SEARCH(Удалить_Роспись_КВР,$F2502)*SEARCH(Удалить_Роспись_ЭК,$H2502)*SEARCH(Удалить_Роспись_КР,$I2502))&gt;0,0,1)</f>
        <v>0</v>
      </c>
      <c r="N2502" s="192">
        <v>0</v>
      </c>
      <c r="O2502" s="192" t="str">
        <f t="shared" si="1795"/>
        <v/>
      </c>
      <c r="P2502" s="192" t="str">
        <f t="shared" si="1836"/>
        <v/>
      </c>
      <c r="Q2502" s="300" t="str">
        <f t="shared" si="1796"/>
        <v/>
      </c>
      <c r="R2502" s="300" t="str">
        <f t="shared" si="1797"/>
        <v/>
      </c>
      <c r="S2502" s="300" t="str">
        <f t="shared" si="1798"/>
        <v/>
      </c>
      <c r="T2502" s="192" t="str">
        <f t="shared" si="1799"/>
        <v/>
      </c>
      <c r="U2502" s="303" t="str">
        <f t="shared" si="1800"/>
        <v/>
      </c>
      <c r="V2502" s="300" t="str">
        <f t="shared" si="1801"/>
        <v/>
      </c>
      <c r="W2502" s="192" t="str">
        <f t="shared" si="1802"/>
        <v/>
      </c>
      <c r="X2502" s="303" t="str">
        <f t="shared" si="1803"/>
        <v/>
      </c>
      <c r="Y2502" s="300" t="str">
        <f t="shared" si="1804"/>
        <v/>
      </c>
      <c r="Z2502" s="300" t="str">
        <f t="shared" si="1805"/>
        <v/>
      </c>
      <c r="AA2502" s="303" t="str">
        <f t="shared" si="1806"/>
        <v/>
      </c>
      <c r="AB2502" s="300" t="str">
        <f t="shared" si="1807"/>
        <v/>
      </c>
      <c r="AC2502" s="300" t="str">
        <f t="shared" si="1808"/>
        <v/>
      </c>
      <c r="AD2502" s="300" t="str">
        <f t="shared" si="1809"/>
        <v/>
      </c>
      <c r="AE2502" s="192" t="str">
        <f t="shared" si="1810"/>
        <v/>
      </c>
      <c r="AF2502" s="192" t="str">
        <f t="shared" si="1811"/>
        <v/>
      </c>
      <c r="AG2502" s="192"/>
      <c r="AJ2502" s="300" t="str">
        <f t="shared" si="1812"/>
        <v/>
      </c>
      <c r="AK2502" s="300" t="str">
        <f t="shared" si="1813"/>
        <v/>
      </c>
      <c r="AL2502" s="300" t="str">
        <f t="shared" si="1814"/>
        <v/>
      </c>
      <c r="AM2502" s="300" t="str">
        <f t="shared" si="1815"/>
        <v/>
      </c>
      <c r="AN2502" s="300" t="str">
        <f t="shared" si="1816"/>
        <v/>
      </c>
      <c r="AO2502" s="300" t="str">
        <f t="shared" si="1817"/>
        <v/>
      </c>
      <c r="AP2502" s="300" t="str">
        <f t="shared" si="1818"/>
        <v/>
      </c>
      <c r="AQ2502" s="300" t="str">
        <f t="shared" si="1819"/>
        <v/>
      </c>
      <c r="AR2502" s="306" t="str">
        <f t="shared" si="1820"/>
        <v/>
      </c>
      <c r="AS2502" s="300" t="str">
        <f t="shared" si="1821"/>
        <v/>
      </c>
      <c r="AT2502" s="300" t="str">
        <f t="shared" si="1822"/>
        <v/>
      </c>
      <c r="AU2502" s="192" t="str">
        <f t="shared" si="1823"/>
        <v>рбс</v>
      </c>
      <c r="AV2502" s="192" t="str">
        <f t="shared" si="1824"/>
        <v>рбс87504809общпро</v>
      </c>
      <c r="AW2502" s="191">
        <f t="shared" si="1825"/>
        <v>0</v>
      </c>
      <c r="AX2502" s="191">
        <f t="shared" si="1826"/>
        <v>0</v>
      </c>
      <c r="AY2502" s="191">
        <f t="shared" si="1827"/>
        <v>0</v>
      </c>
      <c r="AZ2502" s="191">
        <f t="shared" si="1828"/>
        <v>0</v>
      </c>
      <c r="BA2502" s="193">
        <f t="shared" si="1829"/>
        <v>1</v>
      </c>
      <c r="BB2502" s="193">
        <f t="shared" si="1830"/>
        <v>1</v>
      </c>
      <c r="BC2502" s="193">
        <f t="shared" si="1831"/>
        <v>1</v>
      </c>
      <c r="BD2502" s="191">
        <f t="shared" si="1837"/>
        <v>0</v>
      </c>
      <c r="BE2502" s="191">
        <f t="shared" si="1832"/>
        <v>0</v>
      </c>
      <c r="BF2502" s="210">
        <f t="shared" si="1833"/>
        <v>0</v>
      </c>
      <c r="BG2502" s="211">
        <f t="shared" si="1834"/>
        <v>0</v>
      </c>
      <c r="BH2502" s="289"/>
      <c r="BI2502" s="289"/>
      <c r="BL2502" s="233" t="str">
        <f t="shared" si="1835"/>
        <v/>
      </c>
    </row>
    <row r="2503" spans="1:64" ht="12" customHeight="1">
      <c r="A2503" s="333" t="s">
        <v>1464</v>
      </c>
      <c r="B2503" s="381" t="s">
        <v>327</v>
      </c>
      <c r="C2503" s="333" t="s">
        <v>800</v>
      </c>
      <c r="D2503" s="381" t="s">
        <v>317</v>
      </c>
      <c r="E2503" s="381" t="s">
        <v>1318</v>
      </c>
      <c r="F2503" s="381" t="s">
        <v>608</v>
      </c>
      <c r="G2503" s="381" t="s">
        <v>385</v>
      </c>
      <c r="H2503" s="100" t="s">
        <v>653</v>
      </c>
      <c r="I2503" s="381" t="s">
        <v>505</v>
      </c>
      <c r="J2503" s="382">
        <v>1300900</v>
      </c>
      <c r="K2503" s="382">
        <v>1068675.58</v>
      </c>
      <c r="L2503" s="191" t="str">
        <f t="shared" si="1794"/>
        <v>875048090702011004102011121101</v>
      </c>
      <c r="M2503" s="192">
        <f t="array" ref="M2503">IF(COUNT(SEARCH(Удалить_Роспись_КВСР,$B2503)*SEARCH(Удалить_Роспись_ПБС,$C2503)*SEARCH(Удалить_Роспись_КФСР, $D2503)*SEARCH(Удалить_Роспись_КЦСР,$E2503)*SEARCH(Удалить_Роспись_КВР,$F2503)*SEARCH(Удалить_Роспись_ЭК,$H2503)*SEARCH(Удалить_Роспись_КР,$I2503))&gt;0,0,1)</f>
        <v>0</v>
      </c>
      <c r="N2503" s="192">
        <v>0</v>
      </c>
      <c r="O2503" s="192" t="str">
        <f t="shared" si="1795"/>
        <v/>
      </c>
      <c r="P2503" s="192" t="str">
        <f t="shared" si="1836"/>
        <v/>
      </c>
      <c r="Q2503" s="300" t="str">
        <f t="shared" si="1796"/>
        <v/>
      </c>
      <c r="R2503" s="300" t="str">
        <f t="shared" si="1797"/>
        <v/>
      </c>
      <c r="S2503" s="300" t="str">
        <f t="shared" si="1798"/>
        <v/>
      </c>
      <c r="T2503" s="192" t="str">
        <f t="shared" si="1799"/>
        <v/>
      </c>
      <c r="U2503" s="303" t="str">
        <f t="shared" si="1800"/>
        <v/>
      </c>
      <c r="V2503" s="300" t="str">
        <f t="shared" si="1801"/>
        <v/>
      </c>
      <c r="W2503" s="192" t="str">
        <f t="shared" si="1802"/>
        <v/>
      </c>
      <c r="X2503" s="303" t="str">
        <f t="shared" si="1803"/>
        <v/>
      </c>
      <c r="Y2503" s="300" t="str">
        <f t="shared" si="1804"/>
        <v/>
      </c>
      <c r="Z2503" s="300" t="str">
        <f t="shared" si="1805"/>
        <v/>
      </c>
      <c r="AA2503" s="303" t="str">
        <f t="shared" si="1806"/>
        <v/>
      </c>
      <c r="AB2503" s="300" t="str">
        <f t="shared" si="1807"/>
        <v/>
      </c>
      <c r="AC2503" s="300" t="str">
        <f t="shared" si="1808"/>
        <v/>
      </c>
      <c r="AD2503" s="300" t="str">
        <f t="shared" si="1809"/>
        <v/>
      </c>
      <c r="AE2503" s="192" t="str">
        <f t="shared" si="1810"/>
        <v/>
      </c>
      <c r="AF2503" s="192" t="str">
        <f t="shared" si="1811"/>
        <v/>
      </c>
      <c r="AG2503" s="192"/>
      <c r="AJ2503" s="300" t="str">
        <f t="shared" si="1812"/>
        <v/>
      </c>
      <c r="AK2503" s="300" t="str">
        <f t="shared" si="1813"/>
        <v/>
      </c>
      <c r="AL2503" s="300" t="str">
        <f t="shared" si="1814"/>
        <v/>
      </c>
      <c r="AM2503" s="300" t="str">
        <f t="shared" si="1815"/>
        <v/>
      </c>
      <c r="AN2503" s="300" t="str">
        <f t="shared" si="1816"/>
        <v/>
      </c>
      <c r="AO2503" s="300" t="str">
        <f t="shared" si="1817"/>
        <v/>
      </c>
      <c r="AP2503" s="300" t="str">
        <f t="shared" si="1818"/>
        <v/>
      </c>
      <c r="AQ2503" s="300" t="str">
        <f t="shared" si="1819"/>
        <v/>
      </c>
      <c r="AR2503" s="306" t="str">
        <f t="shared" si="1820"/>
        <v/>
      </c>
      <c r="AS2503" s="300" t="str">
        <f t="shared" si="1821"/>
        <v/>
      </c>
      <c r="AT2503" s="300" t="str">
        <f t="shared" si="1822"/>
        <v/>
      </c>
      <c r="AU2503" s="192" t="str">
        <f t="shared" si="1823"/>
        <v>рбс</v>
      </c>
      <c r="AV2503" s="192" t="str">
        <f t="shared" si="1824"/>
        <v>рбс87504809общопл</v>
      </c>
      <c r="AW2503" s="191">
        <f t="shared" si="1825"/>
        <v>0</v>
      </c>
      <c r="AX2503" s="191">
        <f t="shared" si="1826"/>
        <v>0</v>
      </c>
      <c r="AY2503" s="191">
        <f t="shared" si="1827"/>
        <v>0</v>
      </c>
      <c r="AZ2503" s="191">
        <f t="shared" si="1828"/>
        <v>0</v>
      </c>
      <c r="BA2503" s="193">
        <f t="shared" si="1829"/>
        <v>1</v>
      </c>
      <c r="BB2503" s="193">
        <f t="shared" si="1830"/>
        <v>1</v>
      </c>
      <c r="BC2503" s="193">
        <f t="shared" si="1831"/>
        <v>1</v>
      </c>
      <c r="BD2503" s="191">
        <f t="shared" si="1837"/>
        <v>0</v>
      </c>
      <c r="BE2503" s="191">
        <f t="shared" si="1832"/>
        <v>0</v>
      </c>
      <c r="BF2503" s="210">
        <f t="shared" si="1833"/>
        <v>0</v>
      </c>
      <c r="BG2503" s="211">
        <f t="shared" si="1834"/>
        <v>0</v>
      </c>
      <c r="BH2503" s="289"/>
      <c r="BI2503" s="289"/>
      <c r="BL2503" s="233" t="str">
        <f t="shared" si="1835"/>
        <v/>
      </c>
    </row>
    <row r="2504" spans="1:64" ht="12" customHeight="1">
      <c r="A2504" s="333" t="s">
        <v>1464</v>
      </c>
      <c r="B2504" s="381" t="s">
        <v>327</v>
      </c>
      <c r="C2504" s="333" t="s">
        <v>800</v>
      </c>
      <c r="D2504" s="381" t="s">
        <v>317</v>
      </c>
      <c r="E2504" s="381" t="s">
        <v>1318</v>
      </c>
      <c r="F2504" s="381" t="s">
        <v>902</v>
      </c>
      <c r="G2504" s="381" t="s">
        <v>387</v>
      </c>
      <c r="H2504" s="100" t="s">
        <v>653</v>
      </c>
      <c r="I2504" s="381" t="s">
        <v>505</v>
      </c>
      <c r="J2504" s="382">
        <v>393332</v>
      </c>
      <c r="K2504" s="382">
        <v>313519.75</v>
      </c>
      <c r="L2504" s="191" t="str">
        <f t="shared" si="1794"/>
        <v>875048090702011004102011921301</v>
      </c>
      <c r="M2504" s="192">
        <f t="array" ref="M2504">IF(COUNT(SEARCH(Удалить_Роспись_КВСР,$B2504)*SEARCH(Удалить_Роспись_ПБС,$C2504)*SEARCH(Удалить_Роспись_КФСР, $D2504)*SEARCH(Удалить_Роспись_КЦСР,$E2504)*SEARCH(Удалить_Роспись_КВР,$F2504)*SEARCH(Удалить_Роспись_ЭК,$H2504)*SEARCH(Удалить_Роспись_КР,$I2504))&gt;0,0,1)</f>
        <v>0</v>
      </c>
      <c r="N2504" s="192">
        <v>0</v>
      </c>
      <c r="O2504" s="192" t="str">
        <f t="shared" si="1795"/>
        <v/>
      </c>
      <c r="P2504" s="192" t="str">
        <f t="shared" si="1836"/>
        <v/>
      </c>
      <c r="Q2504" s="300" t="str">
        <f t="shared" si="1796"/>
        <v/>
      </c>
      <c r="R2504" s="300" t="str">
        <f t="shared" si="1797"/>
        <v/>
      </c>
      <c r="S2504" s="300" t="str">
        <f t="shared" si="1798"/>
        <v/>
      </c>
      <c r="T2504" s="192" t="str">
        <f t="shared" si="1799"/>
        <v/>
      </c>
      <c r="U2504" s="303" t="str">
        <f t="shared" si="1800"/>
        <v/>
      </c>
      <c r="V2504" s="300" t="str">
        <f t="shared" si="1801"/>
        <v/>
      </c>
      <c r="W2504" s="192" t="str">
        <f t="shared" si="1802"/>
        <v/>
      </c>
      <c r="X2504" s="303" t="str">
        <f t="shared" si="1803"/>
        <v/>
      </c>
      <c r="Y2504" s="300" t="str">
        <f t="shared" si="1804"/>
        <v/>
      </c>
      <c r="Z2504" s="300" t="str">
        <f t="shared" si="1805"/>
        <v/>
      </c>
      <c r="AA2504" s="303" t="str">
        <f t="shared" si="1806"/>
        <v/>
      </c>
      <c r="AB2504" s="300" t="str">
        <f t="shared" si="1807"/>
        <v/>
      </c>
      <c r="AC2504" s="300" t="str">
        <f t="shared" si="1808"/>
        <v/>
      </c>
      <c r="AD2504" s="300" t="str">
        <f t="shared" si="1809"/>
        <v/>
      </c>
      <c r="AE2504" s="192" t="str">
        <f t="shared" si="1810"/>
        <v/>
      </c>
      <c r="AF2504" s="192" t="str">
        <f t="shared" si="1811"/>
        <v/>
      </c>
      <c r="AG2504" s="192"/>
      <c r="AJ2504" s="300" t="str">
        <f t="shared" si="1812"/>
        <v/>
      </c>
      <c r="AK2504" s="300" t="str">
        <f t="shared" si="1813"/>
        <v/>
      </c>
      <c r="AL2504" s="300" t="str">
        <f t="shared" si="1814"/>
        <v/>
      </c>
      <c r="AM2504" s="300" t="str">
        <f t="shared" si="1815"/>
        <v/>
      </c>
      <c r="AN2504" s="300" t="str">
        <f t="shared" si="1816"/>
        <v/>
      </c>
      <c r="AO2504" s="300" t="str">
        <f t="shared" si="1817"/>
        <v/>
      </c>
      <c r="AP2504" s="300" t="str">
        <f t="shared" si="1818"/>
        <v/>
      </c>
      <c r="AQ2504" s="300" t="str">
        <f t="shared" si="1819"/>
        <v/>
      </c>
      <c r="AR2504" s="306" t="str">
        <f t="shared" si="1820"/>
        <v/>
      </c>
      <c r="AS2504" s="300" t="str">
        <f t="shared" si="1821"/>
        <v/>
      </c>
      <c r="AT2504" s="300" t="str">
        <f t="shared" si="1822"/>
        <v/>
      </c>
      <c r="AU2504" s="192" t="str">
        <f t="shared" si="1823"/>
        <v>рбс</v>
      </c>
      <c r="AV2504" s="192" t="str">
        <f t="shared" si="1824"/>
        <v>рбс87504809общопл</v>
      </c>
      <c r="AW2504" s="191">
        <f t="shared" si="1825"/>
        <v>0</v>
      </c>
      <c r="AX2504" s="191">
        <f t="shared" si="1826"/>
        <v>0</v>
      </c>
      <c r="AY2504" s="191">
        <f t="shared" si="1827"/>
        <v>0</v>
      </c>
      <c r="AZ2504" s="191">
        <f t="shared" si="1828"/>
        <v>0</v>
      </c>
      <c r="BA2504" s="193">
        <f t="shared" si="1829"/>
        <v>1</v>
      </c>
      <c r="BB2504" s="193">
        <f t="shared" si="1830"/>
        <v>1</v>
      </c>
      <c r="BC2504" s="193">
        <f t="shared" si="1831"/>
        <v>1</v>
      </c>
      <c r="BD2504" s="191">
        <f t="shared" si="1837"/>
        <v>0</v>
      </c>
      <c r="BE2504" s="191">
        <f t="shared" si="1832"/>
        <v>0</v>
      </c>
      <c r="BF2504" s="210">
        <f t="shared" si="1833"/>
        <v>0</v>
      </c>
      <c r="BG2504" s="211">
        <f t="shared" si="1834"/>
        <v>0</v>
      </c>
      <c r="BH2504" s="289"/>
      <c r="BI2504" s="289"/>
      <c r="BL2504" s="233" t="str">
        <f t="shared" si="1835"/>
        <v/>
      </c>
    </row>
    <row r="2505" spans="1:64" ht="12" customHeight="1">
      <c r="A2505" s="333" t="s">
        <v>1464</v>
      </c>
      <c r="B2505" s="381" t="s">
        <v>327</v>
      </c>
      <c r="C2505" s="333" t="s">
        <v>800</v>
      </c>
      <c r="D2505" s="381" t="s">
        <v>317</v>
      </c>
      <c r="E2505" s="381" t="s">
        <v>1319</v>
      </c>
      <c r="F2505" s="381" t="s">
        <v>589</v>
      </c>
      <c r="G2505" s="381" t="s">
        <v>386</v>
      </c>
      <c r="H2505" s="100" t="s">
        <v>653</v>
      </c>
      <c r="I2505" s="381" t="s">
        <v>505</v>
      </c>
      <c r="J2505" s="382">
        <v>70000</v>
      </c>
      <c r="K2505" s="382">
        <v>70000</v>
      </c>
      <c r="L2505" s="191" t="str">
        <f t="shared" si="1794"/>
        <v>875048090702011004702011221201</v>
      </c>
      <c r="M2505" s="192">
        <f t="array" ref="M2505">IF(COUNT(SEARCH(Удалить_Роспись_КВСР,$B2505)*SEARCH(Удалить_Роспись_ПБС,$C2505)*SEARCH(Удалить_Роспись_КФСР, $D2505)*SEARCH(Удалить_Роспись_КЦСР,$E2505)*SEARCH(Удалить_Роспись_КВР,$F2505)*SEARCH(Удалить_Роспись_ЭК,$H2505)*SEARCH(Удалить_Роспись_КР,$I2505))&gt;0,0,1)</f>
        <v>0</v>
      </c>
      <c r="N2505" s="192">
        <v>0</v>
      </c>
      <c r="O2505" s="192" t="str">
        <f t="shared" si="1795"/>
        <v/>
      </c>
      <c r="P2505" s="192" t="str">
        <f t="shared" si="1836"/>
        <v/>
      </c>
      <c r="Q2505" s="300" t="str">
        <f t="shared" si="1796"/>
        <v/>
      </c>
      <c r="R2505" s="300" t="str">
        <f t="shared" si="1797"/>
        <v/>
      </c>
      <c r="S2505" s="300" t="str">
        <f t="shared" si="1798"/>
        <v/>
      </c>
      <c r="T2505" s="192" t="str">
        <f t="shared" si="1799"/>
        <v/>
      </c>
      <c r="U2505" s="303" t="str">
        <f t="shared" si="1800"/>
        <v/>
      </c>
      <c r="V2505" s="300" t="str">
        <f t="shared" si="1801"/>
        <v/>
      </c>
      <c r="W2505" s="192" t="str">
        <f t="shared" si="1802"/>
        <v/>
      </c>
      <c r="X2505" s="303" t="str">
        <f t="shared" si="1803"/>
        <v/>
      </c>
      <c r="Y2505" s="300" t="str">
        <f t="shared" si="1804"/>
        <v/>
      </c>
      <c r="Z2505" s="300" t="str">
        <f t="shared" si="1805"/>
        <v/>
      </c>
      <c r="AA2505" s="303" t="str">
        <f t="shared" si="1806"/>
        <v/>
      </c>
      <c r="AB2505" s="300" t="str">
        <f t="shared" si="1807"/>
        <v/>
      </c>
      <c r="AC2505" s="300" t="str">
        <f t="shared" si="1808"/>
        <v/>
      </c>
      <c r="AD2505" s="300" t="str">
        <f t="shared" si="1809"/>
        <v/>
      </c>
      <c r="AE2505" s="192" t="str">
        <f t="shared" si="1810"/>
        <v/>
      </c>
      <c r="AF2505" s="192" t="str">
        <f t="shared" si="1811"/>
        <v/>
      </c>
      <c r="AG2505" s="192"/>
      <c r="AJ2505" s="300" t="str">
        <f t="shared" si="1812"/>
        <v/>
      </c>
      <c r="AK2505" s="300" t="str">
        <f t="shared" si="1813"/>
        <v/>
      </c>
      <c r="AL2505" s="300" t="str">
        <f t="shared" si="1814"/>
        <v/>
      </c>
      <c r="AM2505" s="300" t="str">
        <f t="shared" si="1815"/>
        <v/>
      </c>
      <c r="AN2505" s="300" t="str">
        <f t="shared" si="1816"/>
        <v/>
      </c>
      <c r="AO2505" s="300" t="str">
        <f t="shared" si="1817"/>
        <v/>
      </c>
      <c r="AP2505" s="300" t="str">
        <f t="shared" si="1818"/>
        <v/>
      </c>
      <c r="AQ2505" s="300" t="str">
        <f t="shared" si="1819"/>
        <v/>
      </c>
      <c r="AR2505" s="306" t="str">
        <f t="shared" si="1820"/>
        <v/>
      </c>
      <c r="AS2505" s="300" t="str">
        <f t="shared" si="1821"/>
        <v/>
      </c>
      <c r="AT2505" s="300" t="str">
        <f t="shared" si="1822"/>
        <v/>
      </c>
      <c r="AU2505" s="192" t="str">
        <f t="shared" si="1823"/>
        <v>рбс</v>
      </c>
      <c r="AV2505" s="192" t="str">
        <f t="shared" si="1824"/>
        <v>рбс87504809общпро</v>
      </c>
      <c r="AW2505" s="191">
        <f t="shared" si="1825"/>
        <v>0</v>
      </c>
      <c r="AX2505" s="191">
        <f t="shared" si="1826"/>
        <v>0</v>
      </c>
      <c r="AY2505" s="191">
        <f t="shared" si="1827"/>
        <v>0</v>
      </c>
      <c r="AZ2505" s="191">
        <f t="shared" si="1828"/>
        <v>0</v>
      </c>
      <c r="BA2505" s="193">
        <f t="shared" si="1829"/>
        <v>1</v>
      </c>
      <c r="BB2505" s="193">
        <f t="shared" si="1830"/>
        <v>1</v>
      </c>
      <c r="BC2505" s="193">
        <f t="shared" si="1831"/>
        <v>1</v>
      </c>
      <c r="BD2505" s="191">
        <f t="shared" si="1837"/>
        <v>0</v>
      </c>
      <c r="BE2505" s="191">
        <f t="shared" si="1832"/>
        <v>0</v>
      </c>
      <c r="BF2505" s="210">
        <f t="shared" si="1833"/>
        <v>0</v>
      </c>
      <c r="BG2505" s="211">
        <f t="shared" si="1834"/>
        <v>0</v>
      </c>
      <c r="BH2505" s="289"/>
      <c r="BI2505" s="289"/>
      <c r="BL2505" s="233" t="str">
        <f t="shared" si="1835"/>
        <v/>
      </c>
    </row>
    <row r="2506" spans="1:64" ht="12" customHeight="1">
      <c r="A2506" s="333" t="s">
        <v>1464</v>
      </c>
      <c r="B2506" s="381" t="s">
        <v>327</v>
      </c>
      <c r="C2506" s="333" t="s">
        <v>800</v>
      </c>
      <c r="D2506" s="381" t="s">
        <v>317</v>
      </c>
      <c r="E2506" s="381" t="s">
        <v>1320</v>
      </c>
      <c r="F2506" s="381" t="s">
        <v>586</v>
      </c>
      <c r="G2506" s="381" t="s">
        <v>393</v>
      </c>
      <c r="H2506" s="100" t="s">
        <v>653</v>
      </c>
      <c r="I2506" s="381" t="s">
        <v>505</v>
      </c>
      <c r="J2506" s="382">
        <v>4710500.84</v>
      </c>
      <c r="K2506" s="382">
        <v>2732072.26</v>
      </c>
      <c r="L2506" s="191" t="str">
        <f t="shared" si="1794"/>
        <v>875048090702011004Г02024422301</v>
      </c>
      <c r="M2506" s="192">
        <f t="array" ref="M2506">IF(COUNT(SEARCH(Удалить_Роспись_КВСР,$B2506)*SEARCH(Удалить_Роспись_ПБС,$C2506)*SEARCH(Удалить_Роспись_КФСР, $D2506)*SEARCH(Удалить_Роспись_КЦСР,$E2506)*SEARCH(Удалить_Роспись_КВР,$F2506)*SEARCH(Удалить_Роспись_ЭК,$H2506)*SEARCH(Удалить_Роспись_КР,$I2506))&gt;0,0,1)</f>
        <v>0</v>
      </c>
      <c r="N2506" s="192">
        <f>IF(COUNT(SEARCH(Удалить_Индекс_КВСР,$B2506)*SEARCH(Удалить_Индекс_ПБС,$C2506)*SEARCH(Удалить_Индекс_КФСР,$D2506)*SEARCH(Удалить_Индекс_КЦСР,$E2506)*SEARCH(Удалить_Индекс_КВР,$F2506)*SEARCH(Удалить_Индекс_ЭК,$H2506)*SEARCH(Удалить_Индекс_КР,$I2506))&gt;0,0,1)</f>
        <v>1</v>
      </c>
      <c r="O2506" s="192" t="str">
        <f t="shared" si="1795"/>
        <v/>
      </c>
      <c r="P2506" s="192" t="str">
        <f t="shared" si="1836"/>
        <v/>
      </c>
      <c r="Q2506" s="300" t="str">
        <f t="shared" si="1796"/>
        <v/>
      </c>
      <c r="R2506" s="300" t="str">
        <f t="shared" si="1797"/>
        <v/>
      </c>
      <c r="S2506" s="300" t="str">
        <f t="shared" si="1798"/>
        <v/>
      </c>
      <c r="T2506" s="192" t="str">
        <f t="shared" si="1799"/>
        <v/>
      </c>
      <c r="U2506" s="303" t="str">
        <f t="shared" si="1800"/>
        <v/>
      </c>
      <c r="V2506" s="300" t="str">
        <f t="shared" si="1801"/>
        <v/>
      </c>
      <c r="W2506" s="192" t="str">
        <f t="shared" si="1802"/>
        <v/>
      </c>
      <c r="X2506" s="303" t="str">
        <f t="shared" si="1803"/>
        <v/>
      </c>
      <c r="Y2506" s="300" t="str">
        <f t="shared" si="1804"/>
        <v/>
      </c>
      <c r="Z2506" s="300" t="str">
        <f t="shared" si="1805"/>
        <v/>
      </c>
      <c r="AA2506" s="303" t="str">
        <f t="shared" si="1806"/>
        <v/>
      </c>
      <c r="AB2506" s="300" t="str">
        <f t="shared" si="1807"/>
        <v/>
      </c>
      <c r="AC2506" s="300" t="str">
        <f t="shared" si="1808"/>
        <v/>
      </c>
      <c r="AD2506" s="300" t="str">
        <f t="shared" si="1809"/>
        <v/>
      </c>
      <c r="AE2506" s="192" t="str">
        <f t="shared" si="1810"/>
        <v/>
      </c>
      <c r="AF2506" s="192" t="str">
        <f t="shared" si="1811"/>
        <v/>
      </c>
      <c r="AG2506" s="192"/>
      <c r="AJ2506" s="300" t="str">
        <f t="shared" si="1812"/>
        <v/>
      </c>
      <c r="AK2506" s="300" t="str">
        <f t="shared" si="1813"/>
        <v/>
      </c>
      <c r="AL2506" s="300" t="str">
        <f t="shared" si="1814"/>
        <v/>
      </c>
      <c r="AM2506" s="300" t="str">
        <f t="shared" si="1815"/>
        <v/>
      </c>
      <c r="AN2506" s="300" t="str">
        <f t="shared" si="1816"/>
        <v/>
      </c>
      <c r="AO2506" s="300" t="str">
        <f t="shared" si="1817"/>
        <v/>
      </c>
      <c r="AP2506" s="300" t="str">
        <f t="shared" si="1818"/>
        <v/>
      </c>
      <c r="AQ2506" s="300" t="str">
        <f t="shared" si="1819"/>
        <v/>
      </c>
      <c r="AR2506" s="306" t="str">
        <f t="shared" si="1820"/>
        <v/>
      </c>
      <c r="AS2506" s="300" t="str">
        <f t="shared" si="1821"/>
        <v/>
      </c>
      <c r="AT2506" s="300" t="str">
        <f t="shared" si="1822"/>
        <v/>
      </c>
      <c r="AU2506" s="192" t="str">
        <f t="shared" si="1823"/>
        <v>рбс</v>
      </c>
      <c r="AV2506" s="192" t="str">
        <f t="shared" si="1824"/>
        <v>рбс87504809общком</v>
      </c>
      <c r="AW2506" s="191">
        <f t="shared" si="1825"/>
        <v>0</v>
      </c>
      <c r="AX2506" s="191">
        <f t="shared" si="1826"/>
        <v>0</v>
      </c>
      <c r="AY2506" s="191">
        <f t="shared" si="1827"/>
        <v>4710500.84</v>
      </c>
      <c r="AZ2506" s="191">
        <f t="shared" si="1828"/>
        <v>2732072.26</v>
      </c>
      <c r="BA2506" s="193">
        <f t="shared" si="1829"/>
        <v>1</v>
      </c>
      <c r="BB2506" s="193">
        <f t="shared" si="1830"/>
        <v>1</v>
      </c>
      <c r="BC2506" s="193">
        <f t="shared" si="1831"/>
        <v>1</v>
      </c>
      <c r="BD2506" s="191">
        <f t="shared" si="1837"/>
        <v>4710500.84</v>
      </c>
      <c r="BE2506" s="191">
        <f t="shared" si="1832"/>
        <v>2732072.26</v>
      </c>
      <c r="BF2506" s="210">
        <f t="shared" si="1833"/>
        <v>4710500.84</v>
      </c>
      <c r="BG2506" s="211">
        <f t="shared" si="1834"/>
        <v>4710500.84</v>
      </c>
      <c r="BH2506" s="289"/>
      <c r="BI2506" s="289"/>
      <c r="BL2506" s="233" t="str">
        <f t="shared" si="1835"/>
        <v/>
      </c>
    </row>
    <row r="2507" spans="1:64" ht="12" customHeight="1">
      <c r="A2507" s="333" t="s">
        <v>1464</v>
      </c>
      <c r="B2507" s="381" t="s">
        <v>327</v>
      </c>
      <c r="C2507" s="333" t="s">
        <v>800</v>
      </c>
      <c r="D2507" s="381" t="s">
        <v>317</v>
      </c>
      <c r="E2507" s="381" t="s">
        <v>1321</v>
      </c>
      <c r="F2507" s="381" t="s">
        <v>586</v>
      </c>
      <c r="G2507" s="381" t="s">
        <v>397</v>
      </c>
      <c r="H2507" s="100" t="s">
        <v>653</v>
      </c>
      <c r="I2507" s="381" t="s">
        <v>505</v>
      </c>
      <c r="J2507" s="382">
        <v>189672</v>
      </c>
      <c r="K2507" s="382">
        <v>85000</v>
      </c>
      <c r="L2507" s="191" t="str">
        <f t="shared" si="1794"/>
        <v>875048090702011004П02024434001</v>
      </c>
      <c r="M2507" s="192">
        <f t="array" ref="M2507">IF(COUNT(SEARCH(Удалить_Роспись_КВСР,$B2507)*SEARCH(Удалить_Роспись_ПБС,$C2507)*SEARCH(Удалить_Роспись_КФСР, $D2507)*SEARCH(Удалить_Роспись_КЦСР,$E2507)*SEARCH(Удалить_Роспись_КВР,$F2507)*SEARCH(Удалить_Роспись_ЭК,$H2507)*SEARCH(Удалить_Роспись_КР,$I2507))&gt;0,0,1)</f>
        <v>0</v>
      </c>
      <c r="N2507" s="192">
        <f>IF(COUNT(SEARCH(Удалить_Индекс_КВСР,$B2507)*SEARCH(Удалить_Индекс_ПБС,$C2507)*SEARCH(Удалить_Индекс_КФСР,$D2507)*SEARCH(Удалить_Индекс_КЦСР,$E2507)*SEARCH(Удалить_Индекс_КВР,$F2507)*SEARCH(Удалить_Индекс_ЭК,$H2507)*SEARCH(Удалить_Индекс_КР,$I2507))&gt;0,0,1)</f>
        <v>1</v>
      </c>
      <c r="O2507" s="192" t="str">
        <f t="shared" si="1795"/>
        <v/>
      </c>
      <c r="P2507" s="192" t="str">
        <f t="shared" si="1836"/>
        <v/>
      </c>
      <c r="Q2507" s="300" t="str">
        <f t="shared" si="1796"/>
        <v/>
      </c>
      <c r="R2507" s="300" t="str">
        <f t="shared" si="1797"/>
        <v/>
      </c>
      <c r="S2507" s="300" t="str">
        <f t="shared" si="1798"/>
        <v/>
      </c>
      <c r="T2507" s="192" t="str">
        <f t="shared" si="1799"/>
        <v/>
      </c>
      <c r="U2507" s="303" t="str">
        <f t="shared" si="1800"/>
        <v/>
      </c>
      <c r="V2507" s="300" t="str">
        <f t="shared" si="1801"/>
        <v/>
      </c>
      <c r="W2507" s="192" t="str">
        <f t="shared" si="1802"/>
        <v/>
      </c>
      <c r="X2507" s="303" t="str">
        <f t="shared" si="1803"/>
        <v/>
      </c>
      <c r="Y2507" s="300" t="str">
        <f t="shared" si="1804"/>
        <v/>
      </c>
      <c r="Z2507" s="300" t="str">
        <f t="shared" si="1805"/>
        <v/>
      </c>
      <c r="AA2507" s="303" t="str">
        <f t="shared" si="1806"/>
        <v/>
      </c>
      <c r="AB2507" s="300" t="str">
        <f t="shared" si="1807"/>
        <v/>
      </c>
      <c r="AC2507" s="300" t="str">
        <f t="shared" si="1808"/>
        <v/>
      </c>
      <c r="AD2507" s="300" t="str">
        <f t="shared" si="1809"/>
        <v/>
      </c>
      <c r="AE2507" s="192" t="str">
        <f t="shared" si="1810"/>
        <v/>
      </c>
      <c r="AF2507" s="192" t="str">
        <f t="shared" si="1811"/>
        <v/>
      </c>
      <c r="AG2507" s="192"/>
      <c r="AJ2507" s="300" t="str">
        <f t="shared" si="1812"/>
        <v/>
      </c>
      <c r="AK2507" s="300" t="str">
        <f t="shared" si="1813"/>
        <v/>
      </c>
      <c r="AL2507" s="300" t="str">
        <f t="shared" si="1814"/>
        <v/>
      </c>
      <c r="AM2507" s="300" t="str">
        <f t="shared" si="1815"/>
        <v/>
      </c>
      <c r="AN2507" s="300" t="str">
        <f t="shared" si="1816"/>
        <v/>
      </c>
      <c r="AO2507" s="300" t="str">
        <f t="shared" si="1817"/>
        <v/>
      </c>
      <c r="AP2507" s="300" t="str">
        <f t="shared" si="1818"/>
        <v/>
      </c>
      <c r="AQ2507" s="300" t="str">
        <f t="shared" si="1819"/>
        <v/>
      </c>
      <c r="AR2507" s="306" t="str">
        <f t="shared" si="1820"/>
        <v/>
      </c>
      <c r="AS2507" s="300" t="str">
        <f t="shared" si="1821"/>
        <v/>
      </c>
      <c r="AT2507" s="300" t="str">
        <f t="shared" si="1822"/>
        <v/>
      </c>
      <c r="AU2507" s="192" t="str">
        <f t="shared" si="1823"/>
        <v>рбс</v>
      </c>
      <c r="AV2507" s="192" t="str">
        <f t="shared" si="1824"/>
        <v>рбс87504809общпро</v>
      </c>
      <c r="AW2507" s="191">
        <f t="shared" si="1825"/>
        <v>0</v>
      </c>
      <c r="AX2507" s="191">
        <f t="shared" si="1826"/>
        <v>0</v>
      </c>
      <c r="AY2507" s="191">
        <f t="shared" si="1827"/>
        <v>189672</v>
      </c>
      <c r="AZ2507" s="191">
        <f t="shared" si="1828"/>
        <v>85000</v>
      </c>
      <c r="BA2507" s="193">
        <f t="shared" si="1829"/>
        <v>1</v>
      </c>
      <c r="BB2507" s="193">
        <f t="shared" si="1830"/>
        <v>1</v>
      </c>
      <c r="BC2507" s="193">
        <f t="shared" si="1831"/>
        <v>1</v>
      </c>
      <c r="BD2507" s="191">
        <f t="shared" si="1837"/>
        <v>189672</v>
      </c>
      <c r="BE2507" s="191">
        <f t="shared" si="1832"/>
        <v>85000</v>
      </c>
      <c r="BF2507" s="210">
        <f t="shared" si="1833"/>
        <v>189672</v>
      </c>
      <c r="BG2507" s="211">
        <f t="shared" si="1834"/>
        <v>189672</v>
      </c>
      <c r="BH2507" s="289"/>
      <c r="BI2507" s="289"/>
      <c r="BL2507" s="233" t="str">
        <f t="shared" si="1835"/>
        <v/>
      </c>
    </row>
    <row r="2508" spans="1:64" ht="12" customHeight="1">
      <c r="A2508" s="333" t="s">
        <v>1464</v>
      </c>
      <c r="B2508" s="381" t="s">
        <v>327</v>
      </c>
      <c r="C2508" s="333" t="s">
        <v>800</v>
      </c>
      <c r="D2508" s="381" t="s">
        <v>317</v>
      </c>
      <c r="E2508" s="381" t="s">
        <v>1457</v>
      </c>
      <c r="F2508" s="381" t="s">
        <v>586</v>
      </c>
      <c r="G2508" s="381" t="s">
        <v>393</v>
      </c>
      <c r="H2508" s="100" t="s">
        <v>653</v>
      </c>
      <c r="I2508" s="381" t="s">
        <v>505</v>
      </c>
      <c r="J2508" s="382">
        <v>134676</v>
      </c>
      <c r="K2508" s="382">
        <v>102356.23</v>
      </c>
      <c r="L2508" s="191" t="str">
        <f t="shared" si="1794"/>
        <v>875048090702011004Э02024422301</v>
      </c>
      <c r="M2508" s="192">
        <f t="array" ref="M2508">IF(COUNT(SEARCH(Удалить_Роспись_КВСР,$B2508)*SEARCH(Удалить_Роспись_ПБС,$C2508)*SEARCH(Удалить_Роспись_КФСР, $D2508)*SEARCH(Удалить_Роспись_КЦСР,$E2508)*SEARCH(Удалить_Роспись_КВР,$F2508)*SEARCH(Удалить_Роспись_ЭК,$H2508)*SEARCH(Удалить_Роспись_КР,$I2508))&gt;0,0,1)</f>
        <v>0</v>
      </c>
      <c r="N2508" s="192">
        <f>IF(COUNT(SEARCH(Удалить_Индекс_КВСР,$B2508)*SEARCH(Удалить_Индекс_ПБС,$C2508)*SEARCH(Удалить_Индекс_КФСР,$D2508)*SEARCH(Удалить_Индекс_КЦСР,$E2508)*SEARCH(Удалить_Индекс_КВР,$F2508)*SEARCH(Удалить_Индекс_ЭК,$H2508)*SEARCH(Удалить_Индекс_КР,$I2508))&gt;0,0,1)</f>
        <v>1</v>
      </c>
      <c r="O2508" s="192" t="str">
        <f t="shared" si="1795"/>
        <v/>
      </c>
      <c r="P2508" s="192" t="str">
        <f t="shared" si="1836"/>
        <v/>
      </c>
      <c r="Q2508" s="300" t="str">
        <f t="shared" si="1796"/>
        <v/>
      </c>
      <c r="R2508" s="300" t="str">
        <f t="shared" si="1797"/>
        <v/>
      </c>
      <c r="S2508" s="300" t="str">
        <f t="shared" si="1798"/>
        <v/>
      </c>
      <c r="T2508" s="192" t="str">
        <f t="shared" si="1799"/>
        <v/>
      </c>
      <c r="U2508" s="303" t="str">
        <f t="shared" si="1800"/>
        <v/>
      </c>
      <c r="V2508" s="300" t="str">
        <f t="shared" si="1801"/>
        <v/>
      </c>
      <c r="W2508" s="192" t="str">
        <f t="shared" si="1802"/>
        <v/>
      </c>
      <c r="X2508" s="303" t="str">
        <f t="shared" si="1803"/>
        <v/>
      </c>
      <c r="Y2508" s="300" t="str">
        <f t="shared" si="1804"/>
        <v/>
      </c>
      <c r="Z2508" s="300" t="str">
        <f t="shared" si="1805"/>
        <v/>
      </c>
      <c r="AA2508" s="303" t="str">
        <f t="shared" si="1806"/>
        <v/>
      </c>
      <c r="AB2508" s="300" t="str">
        <f t="shared" si="1807"/>
        <v/>
      </c>
      <c r="AC2508" s="300" t="str">
        <f t="shared" si="1808"/>
        <v/>
      </c>
      <c r="AD2508" s="300" t="str">
        <f t="shared" si="1809"/>
        <v/>
      </c>
      <c r="AE2508" s="192" t="str">
        <f t="shared" si="1810"/>
        <v/>
      </c>
      <c r="AF2508" s="192" t="str">
        <f t="shared" si="1811"/>
        <v/>
      </c>
      <c r="AG2508" s="192"/>
      <c r="AJ2508" s="300" t="str">
        <f t="shared" si="1812"/>
        <v/>
      </c>
      <c r="AK2508" s="300" t="str">
        <f t="shared" si="1813"/>
        <v/>
      </c>
      <c r="AL2508" s="300" t="str">
        <f t="shared" si="1814"/>
        <v/>
      </c>
      <c r="AM2508" s="300" t="str">
        <f t="shared" si="1815"/>
        <v/>
      </c>
      <c r="AN2508" s="300" t="str">
        <f t="shared" si="1816"/>
        <v/>
      </c>
      <c r="AO2508" s="300" t="str">
        <f t="shared" si="1817"/>
        <v/>
      </c>
      <c r="AP2508" s="300" t="str">
        <f t="shared" si="1818"/>
        <v/>
      </c>
      <c r="AQ2508" s="300" t="str">
        <f t="shared" si="1819"/>
        <v/>
      </c>
      <c r="AR2508" s="306" t="str">
        <f t="shared" si="1820"/>
        <v/>
      </c>
      <c r="AS2508" s="300" t="str">
        <f t="shared" si="1821"/>
        <v/>
      </c>
      <c r="AT2508" s="300" t="str">
        <f t="shared" si="1822"/>
        <v/>
      </c>
      <c r="AU2508" s="192" t="str">
        <f t="shared" si="1823"/>
        <v>рбс</v>
      </c>
      <c r="AV2508" s="192" t="str">
        <f t="shared" si="1824"/>
        <v>рбс87504809общком</v>
      </c>
      <c r="AW2508" s="191">
        <f t="shared" si="1825"/>
        <v>0</v>
      </c>
      <c r="AX2508" s="191">
        <f t="shared" si="1826"/>
        <v>0</v>
      </c>
      <c r="AY2508" s="191">
        <f t="shared" si="1827"/>
        <v>134676</v>
      </c>
      <c r="AZ2508" s="191">
        <f t="shared" si="1828"/>
        <v>102356.23</v>
      </c>
      <c r="BA2508" s="193">
        <f t="shared" si="1829"/>
        <v>1</v>
      </c>
      <c r="BB2508" s="193">
        <f t="shared" si="1830"/>
        <v>1</v>
      </c>
      <c r="BC2508" s="193">
        <f t="shared" si="1831"/>
        <v>1</v>
      </c>
      <c r="BD2508" s="191">
        <f t="shared" si="1837"/>
        <v>134676</v>
      </c>
      <c r="BE2508" s="191">
        <f t="shared" si="1832"/>
        <v>102356.23</v>
      </c>
      <c r="BF2508" s="210">
        <f t="shared" si="1833"/>
        <v>134676</v>
      </c>
      <c r="BG2508" s="211">
        <f t="shared" si="1834"/>
        <v>134676</v>
      </c>
      <c r="BH2508" s="289"/>
      <c r="BI2508" s="289"/>
      <c r="BL2508" s="233" t="str">
        <f t="shared" si="1835"/>
        <v/>
      </c>
    </row>
    <row r="2509" spans="1:64" ht="12" hidden="1" customHeight="1">
      <c r="A2509" s="333" t="s">
        <v>1464</v>
      </c>
      <c r="B2509" s="381" t="s">
        <v>327</v>
      </c>
      <c r="C2509" s="333" t="s">
        <v>800</v>
      </c>
      <c r="D2509" s="381" t="s">
        <v>317</v>
      </c>
      <c r="E2509" s="381" t="s">
        <v>1322</v>
      </c>
      <c r="F2509" s="381" t="s">
        <v>608</v>
      </c>
      <c r="G2509" s="381" t="s">
        <v>385</v>
      </c>
      <c r="H2509" s="100" t="s">
        <v>653</v>
      </c>
      <c r="I2509" s="381" t="s">
        <v>339</v>
      </c>
      <c r="J2509" s="382">
        <v>1998689.97</v>
      </c>
      <c r="K2509" s="382">
        <v>1323335.42</v>
      </c>
      <c r="L2509" s="191" t="str">
        <f t="shared" si="1794"/>
        <v>875048090702011007409011121110</v>
      </c>
      <c r="M2509" s="192">
        <f t="array" ref="M2509">IF(COUNT(SEARCH(Удалить_Роспись_КВСР,$B2509)*SEARCH(Удалить_Роспись_ПБС,$C2509)*SEARCH(Удалить_Роспись_КФСР, $D2509)*SEARCH(Удалить_Роспись_КЦСР,$E2509)*SEARCH(Удалить_Роспись_КВР,$F2509)*SEARCH(Удалить_Роспись_ЭК,$H2509)*SEARCH(Удалить_Роспись_КР,$I2509))&gt;0,0,1)</f>
        <v>0</v>
      </c>
      <c r="N2509" s="192">
        <v>0</v>
      </c>
      <c r="O2509" s="192" t="str">
        <f t="shared" si="1795"/>
        <v/>
      </c>
      <c r="P2509" s="192" t="str">
        <f t="shared" si="1836"/>
        <v/>
      </c>
      <c r="Q2509" s="300" t="str">
        <f t="shared" si="1796"/>
        <v/>
      </c>
      <c r="R2509" s="300" t="str">
        <f t="shared" si="1797"/>
        <v/>
      </c>
      <c r="S2509" s="300" t="str">
        <f t="shared" si="1798"/>
        <v/>
      </c>
      <c r="T2509" s="192" t="str">
        <f t="shared" si="1799"/>
        <v/>
      </c>
      <c r="U2509" s="303" t="str">
        <f t="shared" si="1800"/>
        <v/>
      </c>
      <c r="V2509" s="300" t="str">
        <f t="shared" si="1801"/>
        <v/>
      </c>
      <c r="W2509" s="192" t="str">
        <f t="shared" si="1802"/>
        <v/>
      </c>
      <c r="X2509" s="303" t="str">
        <f t="shared" si="1803"/>
        <v/>
      </c>
      <c r="Y2509" s="300" t="str">
        <f t="shared" si="1804"/>
        <v/>
      </c>
      <c r="Z2509" s="300" t="str">
        <f t="shared" si="1805"/>
        <v/>
      </c>
      <c r="AA2509" s="303" t="str">
        <f t="shared" si="1806"/>
        <v/>
      </c>
      <c r="AB2509" s="300" t="str">
        <f t="shared" si="1807"/>
        <v/>
      </c>
      <c r="AC2509" s="300" t="str">
        <f t="shared" si="1808"/>
        <v/>
      </c>
      <c r="AD2509" s="300" t="str">
        <f t="shared" si="1809"/>
        <v/>
      </c>
      <c r="AE2509" s="192" t="str">
        <f t="shared" si="1810"/>
        <v/>
      </c>
      <c r="AF2509" s="192" t="str">
        <f t="shared" si="1811"/>
        <v/>
      </c>
      <c r="AG2509" s="192"/>
      <c r="AJ2509" s="300" t="str">
        <f t="shared" si="1812"/>
        <v/>
      </c>
      <c r="AK2509" s="300" t="str">
        <f t="shared" si="1813"/>
        <v/>
      </c>
      <c r="AL2509" s="300" t="str">
        <f t="shared" si="1814"/>
        <v/>
      </c>
      <c r="AM2509" s="300" t="str">
        <f t="shared" si="1815"/>
        <v/>
      </c>
      <c r="AN2509" s="300" t="str">
        <f t="shared" si="1816"/>
        <v/>
      </c>
      <c r="AO2509" s="300" t="str">
        <f t="shared" si="1817"/>
        <v/>
      </c>
      <c r="AP2509" s="300" t="str">
        <f t="shared" si="1818"/>
        <v/>
      </c>
      <c r="AQ2509" s="300" t="str">
        <f t="shared" si="1819"/>
        <v/>
      </c>
      <c r="AR2509" s="306" t="str">
        <f t="shared" si="1820"/>
        <v/>
      </c>
      <c r="AS2509" s="300" t="str">
        <f t="shared" si="1821"/>
        <v/>
      </c>
      <c r="AT2509" s="300" t="str">
        <f t="shared" si="1822"/>
        <v/>
      </c>
      <c r="AU2509" s="192" t="str">
        <f t="shared" si="1823"/>
        <v>рбс</v>
      </c>
      <c r="AV2509" s="192" t="str">
        <f t="shared" si="1824"/>
        <v>рбс87504809общопл</v>
      </c>
      <c r="AW2509" s="191">
        <f t="shared" si="1825"/>
        <v>0</v>
      </c>
      <c r="AX2509" s="191">
        <f t="shared" si="1826"/>
        <v>0</v>
      </c>
      <c r="AY2509" s="191">
        <f t="shared" si="1827"/>
        <v>0</v>
      </c>
      <c r="AZ2509" s="191">
        <f t="shared" si="1828"/>
        <v>0</v>
      </c>
      <c r="BA2509" s="193">
        <f t="shared" si="1829"/>
        <v>1</v>
      </c>
      <c r="BB2509" s="193">
        <f t="shared" si="1830"/>
        <v>1</v>
      </c>
      <c r="BC2509" s="193">
        <f t="shared" si="1831"/>
        <v>1</v>
      </c>
      <c r="BD2509" s="191">
        <f t="shared" si="1837"/>
        <v>0</v>
      </c>
      <c r="BE2509" s="191">
        <f t="shared" si="1832"/>
        <v>0</v>
      </c>
      <c r="BF2509" s="210">
        <f t="shared" si="1833"/>
        <v>0</v>
      </c>
      <c r="BG2509" s="211">
        <f t="shared" si="1834"/>
        <v>0</v>
      </c>
      <c r="BH2509" s="289"/>
      <c r="BI2509" s="289"/>
      <c r="BL2509" s="233" t="str">
        <f t="shared" si="1835"/>
        <v/>
      </c>
    </row>
    <row r="2510" spans="1:64" ht="12" hidden="1" customHeight="1">
      <c r="A2510" s="333" t="s">
        <v>1464</v>
      </c>
      <c r="B2510" s="381" t="s">
        <v>327</v>
      </c>
      <c r="C2510" s="333" t="s">
        <v>800</v>
      </c>
      <c r="D2510" s="381" t="s">
        <v>317</v>
      </c>
      <c r="E2510" s="381" t="s">
        <v>1322</v>
      </c>
      <c r="F2510" s="381" t="s">
        <v>589</v>
      </c>
      <c r="G2510" s="381" t="s">
        <v>386</v>
      </c>
      <c r="H2510" s="100" t="s">
        <v>653</v>
      </c>
      <c r="I2510" s="381" t="s">
        <v>339</v>
      </c>
      <c r="J2510" s="382">
        <v>6940.8</v>
      </c>
      <c r="K2510" s="382">
        <v>6940.8</v>
      </c>
      <c r="L2510" s="191" t="str">
        <f t="shared" ref="L2510:L2573" si="1840">CONCATENATE(B2510,C2510,D2510,E2510,F2510,G2510,I2510)</f>
        <v>875048090702011007409011221210</v>
      </c>
      <c r="M2510" s="192">
        <f t="array" ref="M2510">IF(COUNT(SEARCH(Удалить_Роспись_КВСР,$B2510)*SEARCH(Удалить_Роспись_ПБС,$C2510)*SEARCH(Удалить_Роспись_КФСР, $D2510)*SEARCH(Удалить_Роспись_КЦСР,$E2510)*SEARCH(Удалить_Роспись_КВР,$F2510)*SEARCH(Удалить_Роспись_ЭК,$H2510)*SEARCH(Удалить_Роспись_КР,$I2510))&gt;0,0,1)</f>
        <v>0</v>
      </c>
      <c r="N2510" s="192">
        <v>0</v>
      </c>
      <c r="O2510" s="192" t="str">
        <f t="shared" ref="O2510:O2573" si="1841">IF(OR($E2510="263П001",$E2510="092П000"),"атп","")</f>
        <v/>
      </c>
      <c r="P2510" s="192" t="str">
        <f t="shared" si="1836"/>
        <v/>
      </c>
      <c r="Q2510" s="300" t="str">
        <f t="shared" ref="Q2510:Q2573" si="1842">IF(OR($E2510="282Д002",$E2510="909Д000"),"инв","")</f>
        <v/>
      </c>
      <c r="R2510" s="300" t="str">
        <f t="shared" ref="R2510:R2573" si="1843">IF(OR($E2510="2928006",$E2510="4118004",$E2510="909Ж000"),"зем","")</f>
        <v/>
      </c>
      <c r="S2510" s="300" t="str">
        <f t="shared" ref="S2510:S2573" si="1844">IF($D2510="1001","пен","")</f>
        <v/>
      </c>
      <c r="T2510" s="192" t="str">
        <f t="shared" ref="T2510:T2573" si="1845">IF($E2510="9018000","рез","")</f>
        <v/>
      </c>
      <c r="U2510" s="303" t="str">
        <f t="shared" ref="U2510:U2573" si="1846">IF(LEFT($E2510,3)="795","рцп","")</f>
        <v/>
      </c>
      <c r="V2510" s="300" t="str">
        <f t="shared" ref="V2510:V2573" si="1847">IF(AND($B2510="830",OR($E2510="1038212",$E2510="0358000",E2510="0348223",E2510="1018001",E2510="1018210",E2510="1038000",E2510="0318202",E2510="0368203",E2510="0538001")),"мер","")</f>
        <v/>
      </c>
      <c r="W2510" s="192" t="str">
        <f t="shared" ref="W2510:W2573" si="1848">IF(AND($B2510="806",$D2510="0503"),"бла","")</f>
        <v/>
      </c>
      <c r="X2510" s="303" t="str">
        <f t="shared" ref="X2510:X2573" si="1849">IF(AND($B2510="806",$E2510="5058606"),"жил","")</f>
        <v/>
      </c>
      <c r="Y2510" s="300" t="str">
        <f t="shared" ref="Y2510:Y2573" si="1850">IF($D2510="0107","выб","")</f>
        <v/>
      </c>
      <c r="Z2510" s="300" t="str">
        <f t="shared" ref="Z2510:Z2573" si="1851">IF($G2510="251","меж","")</f>
        <v/>
      </c>
      <c r="AA2510" s="303" t="str">
        <f t="shared" ref="AA2510:AA2573" si="1852">IF($B2510="800","кцп","")</f>
        <v/>
      </c>
      <c r="AB2510" s="300" t="str">
        <f t="shared" ref="AB2510:AB2573" si="1853">IF($F2510="611","смз","")</f>
        <v/>
      </c>
      <c r="AC2510" s="300" t="str">
        <f t="shared" ref="AC2510:AC2573" si="1854">IF($D2510="1301","дол","")</f>
        <v/>
      </c>
      <c r="AD2510" s="300" t="str">
        <f t="shared" ref="AD2510:AD2573" si="1855">IF($F2510="612","сиц","")</f>
        <v/>
      </c>
      <c r="AE2510" s="192" t="str">
        <f t="shared" ref="AE2510:AE2573" si="1856">IF(AND($B2510="890",$E2510="9098000",F2510="870"),"рсф","")</f>
        <v/>
      </c>
      <c r="AF2510" s="192" t="str">
        <f t="shared" ref="AF2510:AF2573" si="1857">IF(AND($F2510="330",B2510="806"),"поч","")</f>
        <v/>
      </c>
      <c r="AG2510" s="192"/>
      <c r="AJ2510" s="300" t="str">
        <f t="shared" ref="AJ2510:AJ2573" si="1858">IF(AND(D2510="0503",G2510="223",OR(E2510="2118002",E2510="2218002",E2510="2338004",E2510="2718002",E2510="2928002",E2510="3018002",E2510="3118002",E2510="3218002",E2510="3418002",E2510="3658002",E2510="3718002",E2510="3818002",E2510="3948001",E2510="4118002",E2510="4218002",E2510="4218001",E2510="4318002",E2510="4418002",E2510="4618002")),"осв","")</f>
        <v/>
      </c>
      <c r="AK2510" s="300" t="str">
        <f t="shared" ref="AK2510:AK2573" si="1859">IF($D2510="0107","выб","")</f>
        <v/>
      </c>
      <c r="AL2510" s="300" t="str">
        <f t="shared" ref="AL2510:AL2573" si="1860">IF(OR($D2510="0409",$D2510="0503"),"бла","")</f>
        <v/>
      </c>
      <c r="AM2510" s="300" t="str">
        <f t="shared" ref="AM2510:AM2573" si="1861">IF($G2510="251","меж","")</f>
        <v/>
      </c>
      <c r="AN2510" s="300" t="str">
        <f t="shared" ref="AN2510:AN2573" si="1862">IF($D2510="0501","жил","")</f>
        <v/>
      </c>
      <c r="AO2510" s="300" t="str">
        <f t="shared" ref="AO2510:AO2573" si="1863">IF($D2510="1101","физ","")</f>
        <v/>
      </c>
      <c r="AP2510" s="300" t="str">
        <f t="shared" ref="AP2510:AP2573" si="1864">IF($D2510="0408","тра","")</f>
        <v/>
      </c>
      <c r="AQ2510" s="300" t="str">
        <f t="shared" ref="AQ2510:AQ2573" si="1865">IF($D2510="1001","пен","")</f>
        <v/>
      </c>
      <c r="AR2510" s="306" t="str">
        <f t="shared" ref="AR2510:AR2573" si="1866">IF(LEFT($E2510,3)="795","рцп","")</f>
        <v/>
      </c>
      <c r="AS2510" s="300" t="str">
        <f t="shared" ref="AS2510:AS2573" si="1867">IF($F2510="611","смз","")</f>
        <v/>
      </c>
      <c r="AT2510" s="300" t="str">
        <f t="shared" ref="AT2510:AT2573" si="1868">IF($F2510="612","сиц","")</f>
        <v/>
      </c>
      <c r="AU2510" s="192" t="str">
        <f t="shared" ref="AU2510:AU2573" si="1869">IF(LEFT(B2510,1)="9",LEFT(CONCATENATE(AJ2510,AK2510,AL2510,AM2510,AN2510,AP2510,AQ2510,AR2510,AS2510,AT2510,AO2510,"рбс"),3),LEFT(CONCATENATE(O2510,P2510,Q2510,R2510,S2510,T2510,U2510,V2510,W2510,X2510,Y2510,Z2510,AA2510,AB2510,AC2510,AD2510,AE2510,AF2510,"рбс"),3))</f>
        <v>рбс</v>
      </c>
      <c r="AV2510" s="192" t="str">
        <f t="shared" ref="AV2510:AV2573" si="1870">CONCATENATE(AU2510,B2510,IF(C2510="ЦП270","ЦП273",IF(AND(C2510="ЦС300",LEFT(E2510,3)="440"),"ЦС306",IF(AND(C2510="ЦУ340",LEFT(E2510,3)="440"),"ЦУ347",C2510))),IF(ISNA(VLOOKUP(F2510,спр_Платные,1,FALSE)),"общ","пла"),VLOOKUP(G2510,спр_Индексации_ЭКР,3,FALSE))</f>
        <v>рбс87504809общпро</v>
      </c>
      <c r="AW2510" s="191">
        <f t="shared" ref="AW2510:AW2573" si="1871">J2510*$M2510</f>
        <v>0</v>
      </c>
      <c r="AX2510" s="191">
        <f t="shared" ref="AX2510:AX2573" si="1872">K2510*$M2510</f>
        <v>0</v>
      </c>
      <c r="AY2510" s="191">
        <f t="shared" ref="AY2510:AY2573" si="1873">J2510*$N2510</f>
        <v>0</v>
      </c>
      <c r="AZ2510" s="191">
        <f t="shared" ref="AZ2510:AZ2573" si="1874">K2510*$N2510</f>
        <v>0</v>
      </c>
      <c r="BA2510" s="193">
        <f t="shared" ref="BA2510:BA2573" si="1875">VLOOKUP(G2510,спр_Индексации_ЭКР,2,FALSE)</f>
        <v>1</v>
      </c>
      <c r="BB2510" s="193">
        <f t="shared" ref="BB2510:BB2573" si="1876">VLOOKUP(G2510,спр_Индексации_ЭКР,4,FALSE)</f>
        <v>1</v>
      </c>
      <c r="BC2510" s="193">
        <f t="shared" ref="BC2510:BC2573" si="1877">VLOOKUP(G2510,спр_Индексации_ЭКР,5,FALSE)</f>
        <v>1</v>
      </c>
      <c r="BD2510" s="191">
        <f t="shared" si="1837"/>
        <v>0</v>
      </c>
      <c r="BE2510" s="191">
        <f t="shared" ref="BE2510:BE2573" si="1878">AZ2510*$BA2510</f>
        <v>0</v>
      </c>
      <c r="BF2510" s="210">
        <f t="shared" ref="BF2510:BF2573" si="1879">BD2510*BB2510</f>
        <v>0</v>
      </c>
      <c r="BG2510" s="211">
        <f t="shared" ref="BG2510:BG2573" si="1880">BF2510*BC2510</f>
        <v>0</v>
      </c>
      <c r="BH2510" s="289"/>
      <c r="BI2510" s="289"/>
      <c r="BL2510" s="233" t="str">
        <f t="shared" ref="BL2510:BL2573" si="1881">IF(LEFT(B2510,1)="9",LEFT(D2510,2),"")</f>
        <v/>
      </c>
    </row>
    <row r="2511" spans="1:64" ht="12" hidden="1" customHeight="1">
      <c r="A2511" s="333" t="s">
        <v>1464</v>
      </c>
      <c r="B2511" s="381" t="s">
        <v>327</v>
      </c>
      <c r="C2511" s="333" t="s">
        <v>800</v>
      </c>
      <c r="D2511" s="381" t="s">
        <v>317</v>
      </c>
      <c r="E2511" s="381" t="s">
        <v>1322</v>
      </c>
      <c r="F2511" s="381" t="s">
        <v>902</v>
      </c>
      <c r="G2511" s="381" t="s">
        <v>387</v>
      </c>
      <c r="H2511" s="100" t="s">
        <v>653</v>
      </c>
      <c r="I2511" s="381" t="s">
        <v>339</v>
      </c>
      <c r="J2511" s="382">
        <v>603604.37</v>
      </c>
      <c r="K2511" s="382">
        <v>382103.37</v>
      </c>
      <c r="L2511" s="191" t="str">
        <f t="shared" si="1840"/>
        <v>875048090702011007409011921310</v>
      </c>
      <c r="M2511" s="192">
        <f t="array" ref="M2511">IF(COUNT(SEARCH(Удалить_Роспись_КВСР,$B2511)*SEARCH(Удалить_Роспись_ПБС,$C2511)*SEARCH(Удалить_Роспись_КФСР, $D2511)*SEARCH(Удалить_Роспись_КЦСР,$E2511)*SEARCH(Удалить_Роспись_КВР,$F2511)*SEARCH(Удалить_Роспись_ЭК,$H2511)*SEARCH(Удалить_Роспись_КР,$I2511))&gt;0,0,1)</f>
        <v>0</v>
      </c>
      <c r="N2511" s="192">
        <v>0</v>
      </c>
      <c r="O2511" s="192" t="str">
        <f t="shared" si="1841"/>
        <v/>
      </c>
      <c r="P2511" s="192" t="str">
        <f t="shared" si="1836"/>
        <v/>
      </c>
      <c r="Q2511" s="300" t="str">
        <f t="shared" si="1842"/>
        <v/>
      </c>
      <c r="R2511" s="300" t="str">
        <f t="shared" si="1843"/>
        <v/>
      </c>
      <c r="S2511" s="300" t="str">
        <f t="shared" si="1844"/>
        <v/>
      </c>
      <c r="T2511" s="192" t="str">
        <f t="shared" si="1845"/>
        <v/>
      </c>
      <c r="U2511" s="303" t="str">
        <f t="shared" si="1846"/>
        <v/>
      </c>
      <c r="V2511" s="300" t="str">
        <f t="shared" si="1847"/>
        <v/>
      </c>
      <c r="W2511" s="192" t="str">
        <f t="shared" si="1848"/>
        <v/>
      </c>
      <c r="X2511" s="303" t="str">
        <f t="shared" si="1849"/>
        <v/>
      </c>
      <c r="Y2511" s="300" t="str">
        <f t="shared" si="1850"/>
        <v/>
      </c>
      <c r="Z2511" s="300" t="str">
        <f t="shared" si="1851"/>
        <v/>
      </c>
      <c r="AA2511" s="303" t="str">
        <f t="shared" si="1852"/>
        <v/>
      </c>
      <c r="AB2511" s="300" t="str">
        <f t="shared" si="1853"/>
        <v/>
      </c>
      <c r="AC2511" s="300" t="str">
        <f t="shared" si="1854"/>
        <v/>
      </c>
      <c r="AD2511" s="300" t="str">
        <f t="shared" si="1855"/>
        <v/>
      </c>
      <c r="AE2511" s="192" t="str">
        <f t="shared" si="1856"/>
        <v/>
      </c>
      <c r="AF2511" s="192" t="str">
        <f t="shared" si="1857"/>
        <v/>
      </c>
      <c r="AG2511" s="192"/>
      <c r="AJ2511" s="300" t="str">
        <f t="shared" si="1858"/>
        <v/>
      </c>
      <c r="AK2511" s="300" t="str">
        <f t="shared" si="1859"/>
        <v/>
      </c>
      <c r="AL2511" s="300" t="str">
        <f t="shared" si="1860"/>
        <v/>
      </c>
      <c r="AM2511" s="300" t="str">
        <f t="shared" si="1861"/>
        <v/>
      </c>
      <c r="AN2511" s="300" t="str">
        <f t="shared" si="1862"/>
        <v/>
      </c>
      <c r="AO2511" s="300" t="str">
        <f t="shared" si="1863"/>
        <v/>
      </c>
      <c r="AP2511" s="300" t="str">
        <f t="shared" si="1864"/>
        <v/>
      </c>
      <c r="AQ2511" s="300" t="str">
        <f t="shared" si="1865"/>
        <v/>
      </c>
      <c r="AR2511" s="306" t="str">
        <f t="shared" si="1866"/>
        <v/>
      </c>
      <c r="AS2511" s="300" t="str">
        <f t="shared" si="1867"/>
        <v/>
      </c>
      <c r="AT2511" s="300" t="str">
        <f t="shared" si="1868"/>
        <v/>
      </c>
      <c r="AU2511" s="192" t="str">
        <f t="shared" si="1869"/>
        <v>рбс</v>
      </c>
      <c r="AV2511" s="192" t="str">
        <f t="shared" si="1870"/>
        <v>рбс87504809общопл</v>
      </c>
      <c r="AW2511" s="191">
        <f t="shared" si="1871"/>
        <v>0</v>
      </c>
      <c r="AX2511" s="191">
        <f t="shared" si="1872"/>
        <v>0</v>
      </c>
      <c r="AY2511" s="191">
        <f t="shared" si="1873"/>
        <v>0</v>
      </c>
      <c r="AZ2511" s="191">
        <f t="shared" si="1874"/>
        <v>0</v>
      </c>
      <c r="BA2511" s="193">
        <f t="shared" si="1875"/>
        <v>1</v>
      </c>
      <c r="BB2511" s="193">
        <f t="shared" si="1876"/>
        <v>1</v>
      </c>
      <c r="BC2511" s="193">
        <f t="shared" si="1877"/>
        <v>1</v>
      </c>
      <c r="BD2511" s="191">
        <f t="shared" si="1837"/>
        <v>0</v>
      </c>
      <c r="BE2511" s="191">
        <f t="shared" si="1878"/>
        <v>0</v>
      </c>
      <c r="BF2511" s="210">
        <f t="shared" si="1879"/>
        <v>0</v>
      </c>
      <c r="BG2511" s="211">
        <f t="shared" si="1880"/>
        <v>0</v>
      </c>
      <c r="BH2511" s="289"/>
      <c r="BI2511" s="289"/>
      <c r="BL2511" s="233" t="str">
        <f t="shared" si="1881"/>
        <v/>
      </c>
    </row>
    <row r="2512" spans="1:64" ht="12" hidden="1" customHeight="1">
      <c r="A2512" s="333" t="s">
        <v>1464</v>
      </c>
      <c r="B2512" s="381" t="s">
        <v>327</v>
      </c>
      <c r="C2512" s="333" t="s">
        <v>800</v>
      </c>
      <c r="D2512" s="381" t="s">
        <v>317</v>
      </c>
      <c r="E2512" s="381" t="s">
        <v>1322</v>
      </c>
      <c r="F2512" s="381" t="s">
        <v>586</v>
      </c>
      <c r="G2512" s="381" t="s">
        <v>389</v>
      </c>
      <c r="H2512" s="100" t="s">
        <v>653</v>
      </c>
      <c r="I2512" s="381" t="s">
        <v>339</v>
      </c>
      <c r="J2512" s="382">
        <v>22758.2</v>
      </c>
      <c r="K2512" s="382">
        <v>0</v>
      </c>
      <c r="L2512" s="191" t="str">
        <f t="shared" si="1840"/>
        <v>875048090702011007409024422610</v>
      </c>
      <c r="M2512" s="192">
        <f t="array" ref="M2512">IF(COUNT(SEARCH(Удалить_Роспись_КВСР,$B2512)*SEARCH(Удалить_Роспись_ПБС,$C2512)*SEARCH(Удалить_Роспись_КФСР, $D2512)*SEARCH(Удалить_Роспись_КЦСР,$E2512)*SEARCH(Удалить_Роспись_КВР,$F2512)*SEARCH(Удалить_Роспись_ЭК,$H2512)*SEARCH(Удалить_Роспись_КР,$I2512))&gt;0,0,1)</f>
        <v>0</v>
      </c>
      <c r="N2512" s="192">
        <v>0</v>
      </c>
      <c r="O2512" s="192" t="str">
        <f t="shared" si="1841"/>
        <v/>
      </c>
      <c r="P2512" s="192" t="str">
        <f t="shared" si="1836"/>
        <v/>
      </c>
      <c r="Q2512" s="300" t="str">
        <f t="shared" si="1842"/>
        <v/>
      </c>
      <c r="R2512" s="300" t="str">
        <f t="shared" si="1843"/>
        <v/>
      </c>
      <c r="S2512" s="300" t="str">
        <f t="shared" si="1844"/>
        <v/>
      </c>
      <c r="T2512" s="192" t="str">
        <f t="shared" si="1845"/>
        <v/>
      </c>
      <c r="U2512" s="303" t="str">
        <f t="shared" si="1846"/>
        <v/>
      </c>
      <c r="V2512" s="300" t="str">
        <f t="shared" si="1847"/>
        <v/>
      </c>
      <c r="W2512" s="192" t="str">
        <f t="shared" si="1848"/>
        <v/>
      </c>
      <c r="X2512" s="303" t="str">
        <f t="shared" si="1849"/>
        <v/>
      </c>
      <c r="Y2512" s="300" t="str">
        <f t="shared" si="1850"/>
        <v/>
      </c>
      <c r="Z2512" s="300" t="str">
        <f t="shared" si="1851"/>
        <v/>
      </c>
      <c r="AA2512" s="303" t="str">
        <f t="shared" si="1852"/>
        <v/>
      </c>
      <c r="AB2512" s="300" t="str">
        <f t="shared" si="1853"/>
        <v/>
      </c>
      <c r="AC2512" s="300" t="str">
        <f t="shared" si="1854"/>
        <v/>
      </c>
      <c r="AD2512" s="300" t="str">
        <f t="shared" si="1855"/>
        <v/>
      </c>
      <c r="AE2512" s="192" t="str">
        <f t="shared" si="1856"/>
        <v/>
      </c>
      <c r="AF2512" s="192" t="str">
        <f t="shared" si="1857"/>
        <v/>
      </c>
      <c r="AG2512" s="192"/>
      <c r="AJ2512" s="300" t="str">
        <f t="shared" si="1858"/>
        <v/>
      </c>
      <c r="AK2512" s="300" t="str">
        <f t="shared" si="1859"/>
        <v/>
      </c>
      <c r="AL2512" s="300" t="str">
        <f t="shared" si="1860"/>
        <v/>
      </c>
      <c r="AM2512" s="300" t="str">
        <f t="shared" si="1861"/>
        <v/>
      </c>
      <c r="AN2512" s="300" t="str">
        <f t="shared" si="1862"/>
        <v/>
      </c>
      <c r="AO2512" s="300" t="str">
        <f t="shared" si="1863"/>
        <v/>
      </c>
      <c r="AP2512" s="300" t="str">
        <f t="shared" si="1864"/>
        <v/>
      </c>
      <c r="AQ2512" s="300" t="str">
        <f t="shared" si="1865"/>
        <v/>
      </c>
      <c r="AR2512" s="306" t="str">
        <f t="shared" si="1866"/>
        <v/>
      </c>
      <c r="AS2512" s="300" t="str">
        <f t="shared" si="1867"/>
        <v/>
      </c>
      <c r="AT2512" s="300" t="str">
        <f t="shared" si="1868"/>
        <v/>
      </c>
      <c r="AU2512" s="192" t="str">
        <f t="shared" si="1869"/>
        <v>рбс</v>
      </c>
      <c r="AV2512" s="192" t="str">
        <f t="shared" si="1870"/>
        <v>рбс87504809общпро</v>
      </c>
      <c r="AW2512" s="191">
        <f t="shared" si="1871"/>
        <v>0</v>
      </c>
      <c r="AX2512" s="191">
        <f t="shared" si="1872"/>
        <v>0</v>
      </c>
      <c r="AY2512" s="191">
        <f t="shared" si="1873"/>
        <v>0</v>
      </c>
      <c r="AZ2512" s="191">
        <f t="shared" si="1874"/>
        <v>0</v>
      </c>
      <c r="BA2512" s="193">
        <f t="shared" si="1875"/>
        <v>1</v>
      </c>
      <c r="BB2512" s="193">
        <f t="shared" si="1876"/>
        <v>1</v>
      </c>
      <c r="BC2512" s="193">
        <f t="shared" si="1877"/>
        <v>1</v>
      </c>
      <c r="BD2512" s="191">
        <f t="shared" si="1837"/>
        <v>0</v>
      </c>
      <c r="BE2512" s="191">
        <f t="shared" si="1878"/>
        <v>0</v>
      </c>
      <c r="BF2512" s="210">
        <f t="shared" si="1879"/>
        <v>0</v>
      </c>
      <c r="BG2512" s="211">
        <f t="shared" si="1880"/>
        <v>0</v>
      </c>
      <c r="BH2512" s="289"/>
      <c r="BI2512" s="289"/>
      <c r="BL2512" s="233" t="str">
        <f t="shared" si="1881"/>
        <v/>
      </c>
    </row>
    <row r="2513" spans="1:64" ht="12" hidden="1" customHeight="1">
      <c r="A2513" s="333" t="s">
        <v>1464</v>
      </c>
      <c r="B2513" s="381" t="s">
        <v>327</v>
      </c>
      <c r="C2513" s="333" t="s">
        <v>800</v>
      </c>
      <c r="D2513" s="381" t="s">
        <v>317</v>
      </c>
      <c r="E2513" s="381" t="s">
        <v>1323</v>
      </c>
      <c r="F2513" s="381" t="s">
        <v>608</v>
      </c>
      <c r="G2513" s="381" t="s">
        <v>385</v>
      </c>
      <c r="H2513" s="100" t="s">
        <v>653</v>
      </c>
      <c r="I2513" s="381" t="s">
        <v>339</v>
      </c>
      <c r="J2513" s="382">
        <v>6774155.1500000004</v>
      </c>
      <c r="K2513" s="382">
        <v>4723490.53</v>
      </c>
      <c r="L2513" s="191" t="str">
        <f t="shared" si="1840"/>
        <v>875048090702011007564011121110</v>
      </c>
      <c r="M2513" s="192">
        <f t="array" ref="M2513">IF(COUNT(SEARCH(Удалить_Роспись_КВСР,$B2513)*SEARCH(Удалить_Роспись_ПБС,$C2513)*SEARCH(Удалить_Роспись_КФСР, $D2513)*SEARCH(Удалить_Роспись_КЦСР,$E2513)*SEARCH(Удалить_Роспись_КВР,$F2513)*SEARCH(Удалить_Роспись_ЭК,$H2513)*SEARCH(Удалить_Роспись_КР,$I2513))&gt;0,0,1)</f>
        <v>0</v>
      </c>
      <c r="N2513" s="192">
        <v>0</v>
      </c>
      <c r="O2513" s="192" t="str">
        <f t="shared" si="1841"/>
        <v/>
      </c>
      <c r="P2513" s="192" t="str">
        <f t="shared" si="1836"/>
        <v/>
      </c>
      <c r="Q2513" s="300" t="str">
        <f t="shared" si="1842"/>
        <v/>
      </c>
      <c r="R2513" s="300" t="str">
        <f t="shared" si="1843"/>
        <v/>
      </c>
      <c r="S2513" s="300" t="str">
        <f t="shared" si="1844"/>
        <v/>
      </c>
      <c r="T2513" s="192" t="str">
        <f t="shared" si="1845"/>
        <v/>
      </c>
      <c r="U2513" s="303" t="str">
        <f t="shared" si="1846"/>
        <v/>
      </c>
      <c r="V2513" s="300" t="str">
        <f t="shared" si="1847"/>
        <v/>
      </c>
      <c r="W2513" s="192" t="str">
        <f t="shared" si="1848"/>
        <v/>
      </c>
      <c r="X2513" s="303" t="str">
        <f t="shared" si="1849"/>
        <v/>
      </c>
      <c r="Y2513" s="300" t="str">
        <f t="shared" si="1850"/>
        <v/>
      </c>
      <c r="Z2513" s="300" t="str">
        <f t="shared" si="1851"/>
        <v/>
      </c>
      <c r="AA2513" s="303" t="str">
        <f t="shared" si="1852"/>
        <v/>
      </c>
      <c r="AB2513" s="300" t="str">
        <f t="shared" si="1853"/>
        <v/>
      </c>
      <c r="AC2513" s="300" t="str">
        <f t="shared" si="1854"/>
        <v/>
      </c>
      <c r="AD2513" s="300" t="str">
        <f t="shared" si="1855"/>
        <v/>
      </c>
      <c r="AE2513" s="192" t="str">
        <f t="shared" si="1856"/>
        <v/>
      </c>
      <c r="AF2513" s="192" t="str">
        <f t="shared" si="1857"/>
        <v/>
      </c>
      <c r="AG2513" s="192"/>
      <c r="AJ2513" s="300" t="str">
        <f t="shared" si="1858"/>
        <v/>
      </c>
      <c r="AK2513" s="300" t="str">
        <f t="shared" si="1859"/>
        <v/>
      </c>
      <c r="AL2513" s="300" t="str">
        <f t="shared" si="1860"/>
        <v/>
      </c>
      <c r="AM2513" s="300" t="str">
        <f t="shared" si="1861"/>
        <v/>
      </c>
      <c r="AN2513" s="300" t="str">
        <f t="shared" si="1862"/>
        <v/>
      </c>
      <c r="AO2513" s="300" t="str">
        <f t="shared" si="1863"/>
        <v/>
      </c>
      <c r="AP2513" s="300" t="str">
        <f t="shared" si="1864"/>
        <v/>
      </c>
      <c r="AQ2513" s="300" t="str">
        <f t="shared" si="1865"/>
        <v/>
      </c>
      <c r="AR2513" s="306" t="str">
        <f t="shared" si="1866"/>
        <v/>
      </c>
      <c r="AS2513" s="300" t="str">
        <f t="shared" si="1867"/>
        <v/>
      </c>
      <c r="AT2513" s="300" t="str">
        <f t="shared" si="1868"/>
        <v/>
      </c>
      <c r="AU2513" s="192" t="str">
        <f t="shared" si="1869"/>
        <v>рбс</v>
      </c>
      <c r="AV2513" s="192" t="str">
        <f t="shared" si="1870"/>
        <v>рбс87504809общопл</v>
      </c>
      <c r="AW2513" s="191">
        <f t="shared" si="1871"/>
        <v>0</v>
      </c>
      <c r="AX2513" s="191">
        <f t="shared" si="1872"/>
        <v>0</v>
      </c>
      <c r="AY2513" s="191">
        <f t="shared" si="1873"/>
        <v>0</v>
      </c>
      <c r="AZ2513" s="191">
        <f t="shared" si="1874"/>
        <v>0</v>
      </c>
      <c r="BA2513" s="193">
        <f t="shared" si="1875"/>
        <v>1</v>
      </c>
      <c r="BB2513" s="193">
        <f t="shared" si="1876"/>
        <v>1</v>
      </c>
      <c r="BC2513" s="193">
        <f t="shared" si="1877"/>
        <v>1</v>
      </c>
      <c r="BD2513" s="191">
        <f t="shared" si="1837"/>
        <v>0</v>
      </c>
      <c r="BE2513" s="191">
        <f t="shared" si="1878"/>
        <v>0</v>
      </c>
      <c r="BF2513" s="210">
        <f t="shared" si="1879"/>
        <v>0</v>
      </c>
      <c r="BG2513" s="211">
        <f t="shared" si="1880"/>
        <v>0</v>
      </c>
      <c r="BH2513" s="289" t="str">
        <f>B2513</f>
        <v>875</v>
      </c>
      <c r="BI2513" s="289" t="str">
        <f>D2513</f>
        <v>0702</v>
      </c>
      <c r="BJ2513" s="284" t="s">
        <v>592</v>
      </c>
      <c r="BK2513" s="284" t="s">
        <v>589</v>
      </c>
      <c r="BL2513" s="233" t="str">
        <f t="shared" si="1881"/>
        <v/>
      </c>
    </row>
    <row r="2514" spans="1:64" ht="12" hidden="1" customHeight="1">
      <c r="A2514" s="333" t="s">
        <v>1464</v>
      </c>
      <c r="B2514" s="381" t="s">
        <v>327</v>
      </c>
      <c r="C2514" s="333" t="s">
        <v>800</v>
      </c>
      <c r="D2514" s="381" t="s">
        <v>317</v>
      </c>
      <c r="E2514" s="381" t="s">
        <v>1323</v>
      </c>
      <c r="F2514" s="381" t="s">
        <v>589</v>
      </c>
      <c r="G2514" s="381" t="s">
        <v>386</v>
      </c>
      <c r="H2514" s="100" t="s">
        <v>653</v>
      </c>
      <c r="I2514" s="381" t="s">
        <v>339</v>
      </c>
      <c r="J2514" s="382">
        <v>50120.1</v>
      </c>
      <c r="K2514" s="382">
        <v>50120.1</v>
      </c>
      <c r="L2514" s="191" t="str">
        <f t="shared" si="1840"/>
        <v>875048090702011007564011221210</v>
      </c>
      <c r="M2514" s="192">
        <f t="array" ref="M2514">IF(COUNT(SEARCH(Удалить_Роспись_КВСР,$B2514)*SEARCH(Удалить_Роспись_ПБС,$C2514)*SEARCH(Удалить_Роспись_КФСР, $D2514)*SEARCH(Удалить_Роспись_КЦСР,$E2514)*SEARCH(Удалить_Роспись_КВР,$F2514)*SEARCH(Удалить_Роспись_ЭК,$H2514)*SEARCH(Удалить_Роспись_КР,$I2514))&gt;0,0,1)</f>
        <v>0</v>
      </c>
      <c r="N2514" s="192">
        <v>0</v>
      </c>
      <c r="O2514" s="192" t="str">
        <f t="shared" si="1841"/>
        <v/>
      </c>
      <c r="P2514" s="192" t="str">
        <f t="shared" si="1836"/>
        <v/>
      </c>
      <c r="Q2514" s="300" t="str">
        <f t="shared" si="1842"/>
        <v/>
      </c>
      <c r="R2514" s="300" t="str">
        <f t="shared" si="1843"/>
        <v/>
      </c>
      <c r="S2514" s="300" t="str">
        <f t="shared" si="1844"/>
        <v/>
      </c>
      <c r="T2514" s="192" t="str">
        <f t="shared" si="1845"/>
        <v/>
      </c>
      <c r="U2514" s="303" t="str">
        <f t="shared" si="1846"/>
        <v/>
      </c>
      <c r="V2514" s="300" t="str">
        <f t="shared" si="1847"/>
        <v/>
      </c>
      <c r="W2514" s="192" t="str">
        <f t="shared" si="1848"/>
        <v/>
      </c>
      <c r="X2514" s="303" t="str">
        <f t="shared" si="1849"/>
        <v/>
      </c>
      <c r="Y2514" s="300" t="str">
        <f t="shared" si="1850"/>
        <v/>
      </c>
      <c r="Z2514" s="300" t="str">
        <f t="shared" si="1851"/>
        <v/>
      </c>
      <c r="AA2514" s="303" t="str">
        <f t="shared" si="1852"/>
        <v/>
      </c>
      <c r="AB2514" s="300" t="str">
        <f t="shared" si="1853"/>
        <v/>
      </c>
      <c r="AC2514" s="300" t="str">
        <f t="shared" si="1854"/>
        <v/>
      </c>
      <c r="AD2514" s="300" t="str">
        <f t="shared" si="1855"/>
        <v/>
      </c>
      <c r="AE2514" s="192" t="str">
        <f t="shared" si="1856"/>
        <v/>
      </c>
      <c r="AF2514" s="192" t="str">
        <f t="shared" si="1857"/>
        <v/>
      </c>
      <c r="AG2514" s="192"/>
      <c r="AJ2514" s="300" t="str">
        <f t="shared" si="1858"/>
        <v/>
      </c>
      <c r="AK2514" s="300" t="str">
        <f t="shared" si="1859"/>
        <v/>
      </c>
      <c r="AL2514" s="300" t="str">
        <f t="shared" si="1860"/>
        <v/>
      </c>
      <c r="AM2514" s="300" t="str">
        <f t="shared" si="1861"/>
        <v/>
      </c>
      <c r="AN2514" s="300" t="str">
        <f t="shared" si="1862"/>
        <v/>
      </c>
      <c r="AO2514" s="300" t="str">
        <f t="shared" si="1863"/>
        <v/>
      </c>
      <c r="AP2514" s="300" t="str">
        <f t="shared" si="1864"/>
        <v/>
      </c>
      <c r="AQ2514" s="300" t="str">
        <f t="shared" si="1865"/>
        <v/>
      </c>
      <c r="AR2514" s="306" t="str">
        <f t="shared" si="1866"/>
        <v/>
      </c>
      <c r="AS2514" s="300" t="str">
        <f t="shared" si="1867"/>
        <v/>
      </c>
      <c r="AT2514" s="300" t="str">
        <f t="shared" si="1868"/>
        <v/>
      </c>
      <c r="AU2514" s="192" t="str">
        <f t="shared" si="1869"/>
        <v>рбс</v>
      </c>
      <c r="AV2514" s="192" t="str">
        <f t="shared" si="1870"/>
        <v>рбс87504809общпро</v>
      </c>
      <c r="AW2514" s="191">
        <f t="shared" si="1871"/>
        <v>0</v>
      </c>
      <c r="AX2514" s="191">
        <f t="shared" si="1872"/>
        <v>0</v>
      </c>
      <c r="AY2514" s="191">
        <f t="shared" si="1873"/>
        <v>0</v>
      </c>
      <c r="AZ2514" s="191">
        <f t="shared" si="1874"/>
        <v>0</v>
      </c>
      <c r="BA2514" s="193">
        <f t="shared" si="1875"/>
        <v>1</v>
      </c>
      <c r="BB2514" s="193">
        <f t="shared" si="1876"/>
        <v>1</v>
      </c>
      <c r="BC2514" s="193">
        <f t="shared" si="1877"/>
        <v>1</v>
      </c>
      <c r="BD2514" s="191">
        <f t="shared" si="1837"/>
        <v>0</v>
      </c>
      <c r="BE2514" s="191">
        <f t="shared" si="1878"/>
        <v>0</v>
      </c>
      <c r="BF2514" s="210">
        <f t="shared" si="1879"/>
        <v>0</v>
      </c>
      <c r="BG2514" s="211">
        <f t="shared" si="1880"/>
        <v>0</v>
      </c>
      <c r="BH2514" s="289" t="str">
        <f>B2514</f>
        <v>875</v>
      </c>
      <c r="BI2514" s="289" t="str">
        <f>D2514</f>
        <v>0702</v>
      </c>
      <c r="BJ2514" s="284" t="s">
        <v>592</v>
      </c>
      <c r="BK2514" s="284" t="s">
        <v>589</v>
      </c>
      <c r="BL2514" s="233" t="str">
        <f t="shared" si="1881"/>
        <v/>
      </c>
    </row>
    <row r="2515" spans="1:64" ht="12" hidden="1" customHeight="1">
      <c r="A2515" s="333" t="s">
        <v>1464</v>
      </c>
      <c r="B2515" s="381" t="s">
        <v>327</v>
      </c>
      <c r="C2515" s="333" t="s">
        <v>800</v>
      </c>
      <c r="D2515" s="381" t="s">
        <v>317</v>
      </c>
      <c r="E2515" s="381" t="s">
        <v>1323</v>
      </c>
      <c r="F2515" s="381" t="s">
        <v>902</v>
      </c>
      <c r="G2515" s="381" t="s">
        <v>387</v>
      </c>
      <c r="H2515" s="100" t="s">
        <v>653</v>
      </c>
      <c r="I2515" s="381" t="s">
        <v>339</v>
      </c>
      <c r="J2515" s="382">
        <v>2036994.85</v>
      </c>
      <c r="K2515" s="382">
        <v>1385979.24</v>
      </c>
      <c r="L2515" s="191" t="str">
        <f t="shared" si="1840"/>
        <v>875048090702011007564011921310</v>
      </c>
      <c r="M2515" s="192">
        <f t="array" ref="M2515">IF(COUNT(SEARCH(Удалить_Роспись_КВСР,$B2515)*SEARCH(Удалить_Роспись_ПБС,$C2515)*SEARCH(Удалить_Роспись_КФСР, $D2515)*SEARCH(Удалить_Роспись_КЦСР,$E2515)*SEARCH(Удалить_Роспись_КВР,$F2515)*SEARCH(Удалить_Роспись_ЭК,$H2515)*SEARCH(Удалить_Роспись_КР,$I2515))&gt;0,0,1)</f>
        <v>0</v>
      </c>
      <c r="N2515" s="192">
        <v>0</v>
      </c>
      <c r="O2515" s="192" t="str">
        <f t="shared" si="1841"/>
        <v/>
      </c>
      <c r="P2515" s="192" t="str">
        <f t="shared" si="1836"/>
        <v/>
      </c>
      <c r="Q2515" s="300" t="str">
        <f t="shared" si="1842"/>
        <v/>
      </c>
      <c r="R2515" s="300" t="str">
        <f t="shared" si="1843"/>
        <v/>
      </c>
      <c r="S2515" s="300" t="str">
        <f t="shared" si="1844"/>
        <v/>
      </c>
      <c r="T2515" s="192" t="str">
        <f t="shared" si="1845"/>
        <v/>
      </c>
      <c r="U2515" s="303" t="str">
        <f t="shared" si="1846"/>
        <v/>
      </c>
      <c r="V2515" s="300" t="str">
        <f t="shared" si="1847"/>
        <v/>
      </c>
      <c r="W2515" s="192" t="str">
        <f t="shared" si="1848"/>
        <v/>
      </c>
      <c r="X2515" s="303" t="str">
        <f t="shared" si="1849"/>
        <v/>
      </c>
      <c r="Y2515" s="300" t="str">
        <f t="shared" si="1850"/>
        <v/>
      </c>
      <c r="Z2515" s="300" t="str">
        <f t="shared" si="1851"/>
        <v/>
      </c>
      <c r="AA2515" s="303" t="str">
        <f t="shared" si="1852"/>
        <v/>
      </c>
      <c r="AB2515" s="300" t="str">
        <f t="shared" si="1853"/>
        <v/>
      </c>
      <c r="AC2515" s="300" t="str">
        <f t="shared" si="1854"/>
        <v/>
      </c>
      <c r="AD2515" s="300" t="str">
        <f t="shared" si="1855"/>
        <v/>
      </c>
      <c r="AE2515" s="192" t="str">
        <f t="shared" si="1856"/>
        <v/>
      </c>
      <c r="AF2515" s="192" t="str">
        <f t="shared" si="1857"/>
        <v/>
      </c>
      <c r="AG2515" s="192"/>
      <c r="AJ2515" s="300" t="str">
        <f t="shared" si="1858"/>
        <v/>
      </c>
      <c r="AK2515" s="300" t="str">
        <f t="shared" si="1859"/>
        <v/>
      </c>
      <c r="AL2515" s="300" t="str">
        <f t="shared" si="1860"/>
        <v/>
      </c>
      <c r="AM2515" s="300" t="str">
        <f t="shared" si="1861"/>
        <v/>
      </c>
      <c r="AN2515" s="300" t="str">
        <f t="shared" si="1862"/>
        <v/>
      </c>
      <c r="AO2515" s="300" t="str">
        <f t="shared" si="1863"/>
        <v/>
      </c>
      <c r="AP2515" s="300" t="str">
        <f t="shared" si="1864"/>
        <v/>
      </c>
      <c r="AQ2515" s="300" t="str">
        <f t="shared" si="1865"/>
        <v/>
      </c>
      <c r="AR2515" s="306" t="str">
        <f t="shared" si="1866"/>
        <v/>
      </c>
      <c r="AS2515" s="300" t="str">
        <f t="shared" si="1867"/>
        <v/>
      </c>
      <c r="AT2515" s="300" t="str">
        <f t="shared" si="1868"/>
        <v/>
      </c>
      <c r="AU2515" s="192" t="str">
        <f t="shared" si="1869"/>
        <v>рбс</v>
      </c>
      <c r="AV2515" s="192" t="str">
        <f t="shared" si="1870"/>
        <v>рбс87504809общопл</v>
      </c>
      <c r="AW2515" s="191">
        <f t="shared" si="1871"/>
        <v>0</v>
      </c>
      <c r="AX2515" s="191">
        <f t="shared" si="1872"/>
        <v>0</v>
      </c>
      <c r="AY2515" s="191">
        <f t="shared" si="1873"/>
        <v>0</v>
      </c>
      <c r="AZ2515" s="191">
        <f t="shared" si="1874"/>
        <v>0</v>
      </c>
      <c r="BA2515" s="193">
        <f t="shared" si="1875"/>
        <v>1</v>
      </c>
      <c r="BB2515" s="193">
        <f t="shared" si="1876"/>
        <v>1</v>
      </c>
      <c r="BC2515" s="193">
        <f t="shared" si="1877"/>
        <v>1</v>
      </c>
      <c r="BD2515" s="191">
        <f t="shared" si="1837"/>
        <v>0</v>
      </c>
      <c r="BE2515" s="191">
        <f t="shared" si="1878"/>
        <v>0</v>
      </c>
      <c r="BF2515" s="210">
        <f t="shared" si="1879"/>
        <v>0</v>
      </c>
      <c r="BG2515" s="211">
        <f t="shared" si="1880"/>
        <v>0</v>
      </c>
      <c r="BH2515" s="289"/>
      <c r="BI2515" s="289"/>
      <c r="BL2515" s="233" t="str">
        <f t="shared" si="1881"/>
        <v/>
      </c>
    </row>
    <row r="2516" spans="1:64" ht="12" hidden="1" customHeight="1">
      <c r="A2516" s="333" t="s">
        <v>1464</v>
      </c>
      <c r="B2516" s="381" t="s">
        <v>327</v>
      </c>
      <c r="C2516" s="333" t="s">
        <v>800</v>
      </c>
      <c r="D2516" s="381" t="s">
        <v>317</v>
      </c>
      <c r="E2516" s="381" t="s">
        <v>1323</v>
      </c>
      <c r="F2516" s="381" t="s">
        <v>586</v>
      </c>
      <c r="G2516" s="381" t="s">
        <v>391</v>
      </c>
      <c r="H2516" s="100" t="s">
        <v>653</v>
      </c>
      <c r="I2516" s="381" t="s">
        <v>339</v>
      </c>
      <c r="J2516" s="382">
        <v>72000</v>
      </c>
      <c r="K2516" s="382">
        <v>54000</v>
      </c>
      <c r="L2516" s="191" t="str">
        <f t="shared" si="1840"/>
        <v>875048090702011007564024422110</v>
      </c>
      <c r="M2516" s="192">
        <f t="array" ref="M2516">IF(COUNT(SEARCH(Удалить_Роспись_КВСР,$B2516)*SEARCH(Удалить_Роспись_ПБС,$C2516)*SEARCH(Удалить_Роспись_КФСР, $D2516)*SEARCH(Удалить_Роспись_КЦСР,$E2516)*SEARCH(Удалить_Роспись_КВР,$F2516)*SEARCH(Удалить_Роспись_ЭК,$H2516)*SEARCH(Удалить_Роспись_КР,$I2516))&gt;0,0,1)</f>
        <v>0</v>
      </c>
      <c r="N2516" s="192">
        <v>0</v>
      </c>
      <c r="O2516" s="192" t="str">
        <f t="shared" si="1841"/>
        <v/>
      </c>
      <c r="P2516" s="192" t="str">
        <f t="shared" ref="P2516:P2579" si="1882">IF($E2516="092Л000","воз","")</f>
        <v/>
      </c>
      <c r="Q2516" s="300" t="str">
        <f t="shared" si="1842"/>
        <v/>
      </c>
      <c r="R2516" s="300" t="str">
        <f t="shared" si="1843"/>
        <v/>
      </c>
      <c r="S2516" s="300" t="str">
        <f t="shared" si="1844"/>
        <v/>
      </c>
      <c r="T2516" s="192" t="str">
        <f t="shared" si="1845"/>
        <v/>
      </c>
      <c r="U2516" s="303" t="str">
        <f t="shared" si="1846"/>
        <v/>
      </c>
      <c r="V2516" s="300" t="str">
        <f t="shared" si="1847"/>
        <v/>
      </c>
      <c r="W2516" s="192" t="str">
        <f t="shared" si="1848"/>
        <v/>
      </c>
      <c r="X2516" s="303" t="str">
        <f t="shared" si="1849"/>
        <v/>
      </c>
      <c r="Y2516" s="300" t="str">
        <f t="shared" si="1850"/>
        <v/>
      </c>
      <c r="Z2516" s="300" t="str">
        <f t="shared" si="1851"/>
        <v/>
      </c>
      <c r="AA2516" s="303" t="str">
        <f t="shared" si="1852"/>
        <v/>
      </c>
      <c r="AB2516" s="300" t="str">
        <f t="shared" si="1853"/>
        <v/>
      </c>
      <c r="AC2516" s="300" t="str">
        <f t="shared" si="1854"/>
        <v/>
      </c>
      <c r="AD2516" s="300" t="str">
        <f t="shared" si="1855"/>
        <v/>
      </c>
      <c r="AE2516" s="192" t="str">
        <f t="shared" si="1856"/>
        <v/>
      </c>
      <c r="AF2516" s="192" t="str">
        <f t="shared" si="1857"/>
        <v/>
      </c>
      <c r="AG2516" s="192"/>
      <c r="AJ2516" s="300" t="str">
        <f t="shared" si="1858"/>
        <v/>
      </c>
      <c r="AK2516" s="300" t="str">
        <f t="shared" si="1859"/>
        <v/>
      </c>
      <c r="AL2516" s="300" t="str">
        <f t="shared" si="1860"/>
        <v/>
      </c>
      <c r="AM2516" s="300" t="str">
        <f t="shared" si="1861"/>
        <v/>
      </c>
      <c r="AN2516" s="300" t="str">
        <f t="shared" si="1862"/>
        <v/>
      </c>
      <c r="AO2516" s="300" t="str">
        <f t="shared" si="1863"/>
        <v/>
      </c>
      <c r="AP2516" s="300" t="str">
        <f t="shared" si="1864"/>
        <v/>
      </c>
      <c r="AQ2516" s="300" t="str">
        <f t="shared" si="1865"/>
        <v/>
      </c>
      <c r="AR2516" s="306" t="str">
        <f t="shared" si="1866"/>
        <v/>
      </c>
      <c r="AS2516" s="300" t="str">
        <f t="shared" si="1867"/>
        <v/>
      </c>
      <c r="AT2516" s="300" t="str">
        <f t="shared" si="1868"/>
        <v/>
      </c>
      <c r="AU2516" s="192" t="str">
        <f t="shared" si="1869"/>
        <v>рбс</v>
      </c>
      <c r="AV2516" s="192" t="str">
        <f t="shared" si="1870"/>
        <v>рбс87504809общпро</v>
      </c>
      <c r="AW2516" s="191">
        <f t="shared" si="1871"/>
        <v>0</v>
      </c>
      <c r="AX2516" s="191">
        <f t="shared" si="1872"/>
        <v>0</v>
      </c>
      <c r="AY2516" s="191">
        <f t="shared" si="1873"/>
        <v>0</v>
      </c>
      <c r="AZ2516" s="191">
        <f t="shared" si="1874"/>
        <v>0</v>
      </c>
      <c r="BA2516" s="193">
        <f t="shared" si="1875"/>
        <v>1</v>
      </c>
      <c r="BB2516" s="193">
        <f t="shared" si="1876"/>
        <v>1</v>
      </c>
      <c r="BC2516" s="193">
        <f t="shared" si="1877"/>
        <v>1</v>
      </c>
      <c r="BD2516" s="191">
        <f t="shared" si="1837"/>
        <v>0</v>
      </c>
      <c r="BE2516" s="191">
        <f t="shared" si="1878"/>
        <v>0</v>
      </c>
      <c r="BF2516" s="210">
        <f t="shared" si="1879"/>
        <v>0</v>
      </c>
      <c r="BG2516" s="211">
        <f t="shared" si="1880"/>
        <v>0</v>
      </c>
      <c r="BH2516" s="289" t="str">
        <f>B2516</f>
        <v>875</v>
      </c>
      <c r="BI2516" s="289" t="str">
        <f>D2516</f>
        <v>0702</v>
      </c>
      <c r="BJ2516" s="284" t="s">
        <v>592</v>
      </c>
      <c r="BK2516" s="284" t="s">
        <v>586</v>
      </c>
      <c r="BL2516" s="233" t="str">
        <f t="shared" si="1881"/>
        <v/>
      </c>
    </row>
    <row r="2517" spans="1:64" ht="12" hidden="1" customHeight="1">
      <c r="A2517" s="333" t="s">
        <v>1464</v>
      </c>
      <c r="B2517" s="381" t="s">
        <v>327</v>
      </c>
      <c r="C2517" s="333" t="s">
        <v>800</v>
      </c>
      <c r="D2517" s="381" t="s">
        <v>317</v>
      </c>
      <c r="E2517" s="381" t="s">
        <v>1323</v>
      </c>
      <c r="F2517" s="381" t="s">
        <v>586</v>
      </c>
      <c r="G2517" s="381" t="s">
        <v>394</v>
      </c>
      <c r="H2517" s="100" t="s">
        <v>653</v>
      </c>
      <c r="I2517" s="381" t="s">
        <v>339</v>
      </c>
      <c r="J2517" s="382">
        <v>16100</v>
      </c>
      <c r="K2517" s="382">
        <v>0</v>
      </c>
      <c r="L2517" s="191" t="str">
        <f t="shared" si="1840"/>
        <v>875048090702011007564024422510</v>
      </c>
      <c r="M2517" s="192">
        <f t="array" ref="M2517">IF(COUNT(SEARCH(Удалить_Роспись_КВСР,$B2517)*SEARCH(Удалить_Роспись_ПБС,$C2517)*SEARCH(Удалить_Роспись_КФСР, $D2517)*SEARCH(Удалить_Роспись_КЦСР,$E2517)*SEARCH(Удалить_Роспись_КВР,$F2517)*SEARCH(Удалить_Роспись_ЭК,$H2517)*SEARCH(Удалить_Роспись_КР,$I2517))&gt;0,0,1)</f>
        <v>0</v>
      </c>
      <c r="N2517" s="192">
        <v>0</v>
      </c>
      <c r="O2517" s="192" t="str">
        <f t="shared" si="1841"/>
        <v/>
      </c>
      <c r="P2517" s="192" t="str">
        <f t="shared" si="1882"/>
        <v/>
      </c>
      <c r="Q2517" s="300" t="str">
        <f t="shared" si="1842"/>
        <v/>
      </c>
      <c r="R2517" s="300" t="str">
        <f t="shared" si="1843"/>
        <v/>
      </c>
      <c r="S2517" s="300" t="str">
        <f t="shared" si="1844"/>
        <v/>
      </c>
      <c r="T2517" s="192" t="str">
        <f t="shared" si="1845"/>
        <v/>
      </c>
      <c r="U2517" s="303" t="str">
        <f t="shared" si="1846"/>
        <v/>
      </c>
      <c r="V2517" s="300" t="str">
        <f t="shared" si="1847"/>
        <v/>
      </c>
      <c r="W2517" s="192" t="str">
        <f t="shared" si="1848"/>
        <v/>
      </c>
      <c r="X2517" s="303" t="str">
        <f t="shared" si="1849"/>
        <v/>
      </c>
      <c r="Y2517" s="300" t="str">
        <f t="shared" si="1850"/>
        <v/>
      </c>
      <c r="Z2517" s="300" t="str">
        <f t="shared" si="1851"/>
        <v/>
      </c>
      <c r="AA2517" s="303" t="str">
        <f t="shared" si="1852"/>
        <v/>
      </c>
      <c r="AB2517" s="300" t="str">
        <f t="shared" si="1853"/>
        <v/>
      </c>
      <c r="AC2517" s="300" t="str">
        <f t="shared" si="1854"/>
        <v/>
      </c>
      <c r="AD2517" s="300" t="str">
        <f t="shared" si="1855"/>
        <v/>
      </c>
      <c r="AE2517" s="192" t="str">
        <f t="shared" si="1856"/>
        <v/>
      </c>
      <c r="AF2517" s="192" t="str">
        <f t="shared" si="1857"/>
        <v/>
      </c>
      <c r="AG2517" s="192"/>
      <c r="AJ2517" s="300" t="str">
        <f t="shared" si="1858"/>
        <v/>
      </c>
      <c r="AK2517" s="300" t="str">
        <f t="shared" si="1859"/>
        <v/>
      </c>
      <c r="AL2517" s="300" t="str">
        <f t="shared" si="1860"/>
        <v/>
      </c>
      <c r="AM2517" s="300" t="str">
        <f t="shared" si="1861"/>
        <v/>
      </c>
      <c r="AN2517" s="300" t="str">
        <f t="shared" si="1862"/>
        <v/>
      </c>
      <c r="AO2517" s="300" t="str">
        <f t="shared" si="1863"/>
        <v/>
      </c>
      <c r="AP2517" s="300" t="str">
        <f t="shared" si="1864"/>
        <v/>
      </c>
      <c r="AQ2517" s="300" t="str">
        <f t="shared" si="1865"/>
        <v/>
      </c>
      <c r="AR2517" s="306" t="str">
        <f t="shared" si="1866"/>
        <v/>
      </c>
      <c r="AS2517" s="300" t="str">
        <f t="shared" si="1867"/>
        <v/>
      </c>
      <c r="AT2517" s="300" t="str">
        <f t="shared" si="1868"/>
        <v/>
      </c>
      <c r="AU2517" s="192" t="str">
        <f t="shared" si="1869"/>
        <v>рбс</v>
      </c>
      <c r="AV2517" s="192" t="str">
        <f t="shared" si="1870"/>
        <v>рбс87504809общпро</v>
      </c>
      <c r="AW2517" s="191">
        <f t="shared" si="1871"/>
        <v>0</v>
      </c>
      <c r="AX2517" s="191">
        <f t="shared" si="1872"/>
        <v>0</v>
      </c>
      <c r="AY2517" s="191">
        <f t="shared" si="1873"/>
        <v>0</v>
      </c>
      <c r="AZ2517" s="191">
        <f t="shared" si="1874"/>
        <v>0</v>
      </c>
      <c r="BA2517" s="193">
        <f t="shared" si="1875"/>
        <v>1</v>
      </c>
      <c r="BB2517" s="193">
        <f t="shared" si="1876"/>
        <v>1</v>
      </c>
      <c r="BC2517" s="193">
        <f t="shared" si="1877"/>
        <v>1</v>
      </c>
      <c r="BD2517" s="191">
        <f t="shared" si="1837"/>
        <v>0</v>
      </c>
      <c r="BE2517" s="191">
        <f t="shared" si="1878"/>
        <v>0</v>
      </c>
      <c r="BF2517" s="210">
        <f t="shared" si="1879"/>
        <v>0</v>
      </c>
      <c r="BG2517" s="211">
        <f t="shared" si="1880"/>
        <v>0</v>
      </c>
      <c r="BH2517" s="289" t="str">
        <f>B2517</f>
        <v>875</v>
      </c>
      <c r="BI2517" s="289" t="str">
        <f>D2517</f>
        <v>0702</v>
      </c>
      <c r="BJ2517" s="284" t="s">
        <v>592</v>
      </c>
      <c r="BK2517" s="284" t="s">
        <v>586</v>
      </c>
      <c r="BL2517" s="233" t="str">
        <f t="shared" si="1881"/>
        <v/>
      </c>
    </row>
    <row r="2518" spans="1:64" ht="12" hidden="1" customHeight="1">
      <c r="A2518" s="333" t="s">
        <v>1464</v>
      </c>
      <c r="B2518" s="381" t="s">
        <v>327</v>
      </c>
      <c r="C2518" s="333" t="s">
        <v>800</v>
      </c>
      <c r="D2518" s="381" t="s">
        <v>317</v>
      </c>
      <c r="E2518" s="381" t="s">
        <v>1323</v>
      </c>
      <c r="F2518" s="381" t="s">
        <v>586</v>
      </c>
      <c r="G2518" s="381" t="s">
        <v>389</v>
      </c>
      <c r="H2518" s="100" t="s">
        <v>653</v>
      </c>
      <c r="I2518" s="381" t="s">
        <v>339</v>
      </c>
      <c r="J2518" s="382">
        <v>59531.9</v>
      </c>
      <c r="K2518" s="382">
        <v>5043.9399999999996</v>
      </c>
      <c r="L2518" s="191" t="str">
        <f t="shared" si="1840"/>
        <v>875048090702011007564024422610</v>
      </c>
      <c r="M2518" s="192">
        <f t="array" ref="M2518">IF(COUNT(SEARCH(Удалить_Роспись_КВСР,$B2518)*SEARCH(Удалить_Роспись_ПБС,$C2518)*SEARCH(Удалить_Роспись_КФСР, $D2518)*SEARCH(Удалить_Роспись_КЦСР,$E2518)*SEARCH(Удалить_Роспись_КВР,$F2518)*SEARCH(Удалить_Роспись_ЭК,$H2518)*SEARCH(Удалить_Роспись_КР,$I2518))&gt;0,0,1)</f>
        <v>0</v>
      </c>
      <c r="N2518" s="192">
        <v>0</v>
      </c>
      <c r="O2518" s="192" t="str">
        <f t="shared" si="1841"/>
        <v/>
      </c>
      <c r="P2518" s="192" t="str">
        <f t="shared" si="1882"/>
        <v/>
      </c>
      <c r="Q2518" s="300" t="str">
        <f t="shared" si="1842"/>
        <v/>
      </c>
      <c r="R2518" s="300" t="str">
        <f t="shared" si="1843"/>
        <v/>
      </c>
      <c r="S2518" s="300" t="str">
        <f t="shared" si="1844"/>
        <v/>
      </c>
      <c r="T2518" s="192" t="str">
        <f t="shared" si="1845"/>
        <v/>
      </c>
      <c r="U2518" s="303" t="str">
        <f t="shared" si="1846"/>
        <v/>
      </c>
      <c r="V2518" s="300" t="str">
        <f t="shared" si="1847"/>
        <v/>
      </c>
      <c r="W2518" s="192" t="str">
        <f t="shared" si="1848"/>
        <v/>
      </c>
      <c r="X2518" s="303" t="str">
        <f t="shared" si="1849"/>
        <v/>
      </c>
      <c r="Y2518" s="300" t="str">
        <f t="shared" si="1850"/>
        <v/>
      </c>
      <c r="Z2518" s="300" t="str">
        <f t="shared" si="1851"/>
        <v/>
      </c>
      <c r="AA2518" s="303" t="str">
        <f t="shared" si="1852"/>
        <v/>
      </c>
      <c r="AB2518" s="300" t="str">
        <f t="shared" si="1853"/>
        <v/>
      </c>
      <c r="AC2518" s="300" t="str">
        <f t="shared" si="1854"/>
        <v/>
      </c>
      <c r="AD2518" s="300" t="str">
        <f t="shared" si="1855"/>
        <v/>
      </c>
      <c r="AE2518" s="192" t="str">
        <f t="shared" si="1856"/>
        <v/>
      </c>
      <c r="AF2518" s="192" t="str">
        <f t="shared" si="1857"/>
        <v/>
      </c>
      <c r="AG2518" s="192"/>
      <c r="AJ2518" s="300" t="str">
        <f t="shared" si="1858"/>
        <v/>
      </c>
      <c r="AK2518" s="300" t="str">
        <f t="shared" si="1859"/>
        <v/>
      </c>
      <c r="AL2518" s="300" t="str">
        <f t="shared" si="1860"/>
        <v/>
      </c>
      <c r="AM2518" s="300" t="str">
        <f t="shared" si="1861"/>
        <v/>
      </c>
      <c r="AN2518" s="300" t="str">
        <f t="shared" si="1862"/>
        <v/>
      </c>
      <c r="AO2518" s="300" t="str">
        <f t="shared" si="1863"/>
        <v/>
      </c>
      <c r="AP2518" s="300" t="str">
        <f t="shared" si="1864"/>
        <v/>
      </c>
      <c r="AQ2518" s="300" t="str">
        <f t="shared" si="1865"/>
        <v/>
      </c>
      <c r="AR2518" s="306" t="str">
        <f t="shared" si="1866"/>
        <v/>
      </c>
      <c r="AS2518" s="300" t="str">
        <f t="shared" si="1867"/>
        <v/>
      </c>
      <c r="AT2518" s="300" t="str">
        <f t="shared" si="1868"/>
        <v/>
      </c>
      <c r="AU2518" s="192" t="str">
        <f t="shared" si="1869"/>
        <v>рбс</v>
      </c>
      <c r="AV2518" s="192" t="str">
        <f t="shared" si="1870"/>
        <v>рбс87504809общпро</v>
      </c>
      <c r="AW2518" s="191">
        <f t="shared" si="1871"/>
        <v>0</v>
      </c>
      <c r="AX2518" s="191">
        <f t="shared" si="1872"/>
        <v>0</v>
      </c>
      <c r="AY2518" s="191">
        <f t="shared" si="1873"/>
        <v>0</v>
      </c>
      <c r="AZ2518" s="191">
        <f t="shared" si="1874"/>
        <v>0</v>
      </c>
      <c r="BA2518" s="193">
        <f t="shared" si="1875"/>
        <v>1</v>
      </c>
      <c r="BB2518" s="193">
        <f t="shared" si="1876"/>
        <v>1</v>
      </c>
      <c r="BC2518" s="193">
        <f t="shared" si="1877"/>
        <v>1</v>
      </c>
      <c r="BD2518" s="191">
        <f t="shared" si="1837"/>
        <v>0</v>
      </c>
      <c r="BE2518" s="191">
        <f t="shared" si="1878"/>
        <v>0</v>
      </c>
      <c r="BF2518" s="210">
        <f t="shared" si="1879"/>
        <v>0</v>
      </c>
      <c r="BG2518" s="211">
        <f t="shared" si="1880"/>
        <v>0</v>
      </c>
      <c r="BH2518" s="289" t="str">
        <f>B2518</f>
        <v>875</v>
      </c>
      <c r="BI2518" s="289" t="str">
        <f>D2518</f>
        <v>0702</v>
      </c>
      <c r="BJ2518" s="284" t="s">
        <v>592</v>
      </c>
      <c r="BK2518" s="284" t="s">
        <v>586</v>
      </c>
      <c r="BL2518" s="233" t="str">
        <f t="shared" si="1881"/>
        <v/>
      </c>
    </row>
    <row r="2519" spans="1:64" ht="12" hidden="1" customHeight="1">
      <c r="A2519" s="333" t="s">
        <v>1464</v>
      </c>
      <c r="B2519" s="381" t="s">
        <v>327</v>
      </c>
      <c r="C2519" s="333" t="s">
        <v>800</v>
      </c>
      <c r="D2519" s="381" t="s">
        <v>317</v>
      </c>
      <c r="E2519" s="381" t="s">
        <v>1323</v>
      </c>
      <c r="F2519" s="381" t="s">
        <v>586</v>
      </c>
      <c r="G2519" s="381" t="s">
        <v>395</v>
      </c>
      <c r="H2519" s="100" t="s">
        <v>653</v>
      </c>
      <c r="I2519" s="381" t="s">
        <v>339</v>
      </c>
      <c r="J2519" s="382">
        <v>3000</v>
      </c>
      <c r="K2519" s="382">
        <v>0</v>
      </c>
      <c r="L2519" s="191" t="str">
        <f t="shared" si="1840"/>
        <v>875048090702011007564024429010</v>
      </c>
      <c r="M2519" s="192">
        <f t="array" ref="M2519">IF(COUNT(SEARCH(Удалить_Роспись_КВСР,$B2519)*SEARCH(Удалить_Роспись_ПБС,$C2519)*SEARCH(Удалить_Роспись_КФСР, $D2519)*SEARCH(Удалить_Роспись_КЦСР,$E2519)*SEARCH(Удалить_Роспись_КВР,$F2519)*SEARCH(Удалить_Роспись_ЭК,$H2519)*SEARCH(Удалить_Роспись_КР,$I2519))&gt;0,0,1)</f>
        <v>0</v>
      </c>
      <c r="N2519" s="192">
        <v>0</v>
      </c>
      <c r="O2519" s="192" t="str">
        <f t="shared" si="1841"/>
        <v/>
      </c>
      <c r="P2519" s="192" t="str">
        <f t="shared" si="1882"/>
        <v/>
      </c>
      <c r="Q2519" s="300" t="str">
        <f t="shared" si="1842"/>
        <v/>
      </c>
      <c r="R2519" s="300" t="str">
        <f t="shared" si="1843"/>
        <v/>
      </c>
      <c r="S2519" s="300" t="str">
        <f t="shared" si="1844"/>
        <v/>
      </c>
      <c r="T2519" s="192" t="str">
        <f t="shared" si="1845"/>
        <v/>
      </c>
      <c r="U2519" s="303" t="str">
        <f t="shared" si="1846"/>
        <v/>
      </c>
      <c r="V2519" s="300" t="str">
        <f t="shared" si="1847"/>
        <v/>
      </c>
      <c r="W2519" s="192" t="str">
        <f t="shared" si="1848"/>
        <v/>
      </c>
      <c r="X2519" s="303" t="str">
        <f t="shared" si="1849"/>
        <v/>
      </c>
      <c r="Y2519" s="300" t="str">
        <f t="shared" si="1850"/>
        <v/>
      </c>
      <c r="Z2519" s="300" t="str">
        <f t="shared" si="1851"/>
        <v/>
      </c>
      <c r="AA2519" s="303" t="str">
        <f t="shared" si="1852"/>
        <v/>
      </c>
      <c r="AB2519" s="300" t="str">
        <f t="shared" si="1853"/>
        <v/>
      </c>
      <c r="AC2519" s="300" t="str">
        <f t="shared" si="1854"/>
        <v/>
      </c>
      <c r="AD2519" s="300" t="str">
        <f t="shared" si="1855"/>
        <v/>
      </c>
      <c r="AE2519" s="192" t="str">
        <f t="shared" si="1856"/>
        <v/>
      </c>
      <c r="AF2519" s="192" t="str">
        <f t="shared" si="1857"/>
        <v/>
      </c>
      <c r="AG2519" s="192"/>
      <c r="AJ2519" s="300" t="str">
        <f t="shared" si="1858"/>
        <v/>
      </c>
      <c r="AK2519" s="300" t="str">
        <f t="shared" si="1859"/>
        <v/>
      </c>
      <c r="AL2519" s="300" t="str">
        <f t="shared" si="1860"/>
        <v/>
      </c>
      <c r="AM2519" s="300" t="str">
        <f t="shared" si="1861"/>
        <v/>
      </c>
      <c r="AN2519" s="300" t="str">
        <f t="shared" si="1862"/>
        <v/>
      </c>
      <c r="AO2519" s="300" t="str">
        <f t="shared" si="1863"/>
        <v/>
      </c>
      <c r="AP2519" s="300" t="str">
        <f t="shared" si="1864"/>
        <v/>
      </c>
      <c r="AQ2519" s="300" t="str">
        <f t="shared" si="1865"/>
        <v/>
      </c>
      <c r="AR2519" s="306" t="str">
        <f t="shared" si="1866"/>
        <v/>
      </c>
      <c r="AS2519" s="300" t="str">
        <f t="shared" si="1867"/>
        <v/>
      </c>
      <c r="AT2519" s="300" t="str">
        <f t="shared" si="1868"/>
        <v/>
      </c>
      <c r="AU2519" s="192" t="str">
        <f t="shared" si="1869"/>
        <v>рбс</v>
      </c>
      <c r="AV2519" s="192" t="str">
        <f t="shared" si="1870"/>
        <v>рбс87504809общпро</v>
      </c>
      <c r="AW2519" s="191">
        <f t="shared" si="1871"/>
        <v>0</v>
      </c>
      <c r="AX2519" s="191">
        <f t="shared" si="1872"/>
        <v>0</v>
      </c>
      <c r="AY2519" s="191">
        <f t="shared" si="1873"/>
        <v>0</v>
      </c>
      <c r="AZ2519" s="191">
        <f t="shared" si="1874"/>
        <v>0</v>
      </c>
      <c r="BA2519" s="193">
        <f t="shared" si="1875"/>
        <v>1</v>
      </c>
      <c r="BB2519" s="193">
        <f t="shared" si="1876"/>
        <v>1</v>
      </c>
      <c r="BC2519" s="193">
        <f t="shared" si="1877"/>
        <v>1</v>
      </c>
      <c r="BD2519" s="191">
        <f t="shared" si="1837"/>
        <v>0</v>
      </c>
      <c r="BE2519" s="191">
        <f t="shared" si="1878"/>
        <v>0</v>
      </c>
      <c r="BF2519" s="210">
        <f t="shared" si="1879"/>
        <v>0</v>
      </c>
      <c r="BG2519" s="211">
        <f t="shared" si="1880"/>
        <v>0</v>
      </c>
      <c r="BH2519" s="289" t="str">
        <f>B2519</f>
        <v>875</v>
      </c>
      <c r="BI2519" s="289" t="str">
        <f>D2519</f>
        <v>0702</v>
      </c>
      <c r="BJ2519" s="284" t="s">
        <v>592</v>
      </c>
      <c r="BK2519" s="284" t="s">
        <v>586</v>
      </c>
      <c r="BL2519" s="233" t="str">
        <f t="shared" si="1881"/>
        <v/>
      </c>
    </row>
    <row r="2520" spans="1:64" ht="12" hidden="1" customHeight="1">
      <c r="A2520" s="333" t="s">
        <v>1464</v>
      </c>
      <c r="B2520" s="381" t="s">
        <v>327</v>
      </c>
      <c r="C2520" s="333" t="s">
        <v>800</v>
      </c>
      <c r="D2520" s="381" t="s">
        <v>317</v>
      </c>
      <c r="E2520" s="381" t="s">
        <v>1323</v>
      </c>
      <c r="F2520" s="381" t="s">
        <v>586</v>
      </c>
      <c r="G2520" s="381" t="s">
        <v>407</v>
      </c>
      <c r="H2520" s="100" t="s">
        <v>653</v>
      </c>
      <c r="I2520" s="381" t="s">
        <v>339</v>
      </c>
      <c r="J2520" s="382">
        <v>395715.16</v>
      </c>
      <c r="K2520" s="382">
        <v>181021.72</v>
      </c>
      <c r="L2520" s="191" t="str">
        <f t="shared" si="1840"/>
        <v>875048090702011007564024431010</v>
      </c>
      <c r="M2520" s="192">
        <f t="array" ref="M2520">IF(COUNT(SEARCH(Удалить_Роспись_КВСР,$B2520)*SEARCH(Удалить_Роспись_ПБС,$C2520)*SEARCH(Удалить_Роспись_КФСР, $D2520)*SEARCH(Удалить_Роспись_КЦСР,$E2520)*SEARCH(Удалить_Роспись_КВР,$F2520)*SEARCH(Удалить_Роспись_ЭК,$H2520)*SEARCH(Удалить_Роспись_КР,$I2520))&gt;0,0,1)</f>
        <v>0</v>
      </c>
      <c r="N2520" s="192">
        <v>0</v>
      </c>
      <c r="O2520" s="192" t="str">
        <f t="shared" si="1841"/>
        <v/>
      </c>
      <c r="P2520" s="192" t="str">
        <f t="shared" si="1882"/>
        <v/>
      </c>
      <c r="Q2520" s="300" t="str">
        <f t="shared" si="1842"/>
        <v/>
      </c>
      <c r="R2520" s="300" t="str">
        <f t="shared" si="1843"/>
        <v/>
      </c>
      <c r="S2520" s="300" t="str">
        <f t="shared" si="1844"/>
        <v/>
      </c>
      <c r="T2520" s="192" t="str">
        <f t="shared" si="1845"/>
        <v/>
      </c>
      <c r="U2520" s="303" t="str">
        <f t="shared" si="1846"/>
        <v/>
      </c>
      <c r="V2520" s="300" t="str">
        <f t="shared" si="1847"/>
        <v/>
      </c>
      <c r="W2520" s="192" t="str">
        <f t="shared" si="1848"/>
        <v/>
      </c>
      <c r="X2520" s="303" t="str">
        <f t="shared" si="1849"/>
        <v/>
      </c>
      <c r="Y2520" s="300" t="str">
        <f t="shared" si="1850"/>
        <v/>
      </c>
      <c r="Z2520" s="300" t="str">
        <f t="shared" si="1851"/>
        <v/>
      </c>
      <c r="AA2520" s="303" t="str">
        <f t="shared" si="1852"/>
        <v/>
      </c>
      <c r="AB2520" s="300" t="str">
        <f t="shared" si="1853"/>
        <v/>
      </c>
      <c r="AC2520" s="300" t="str">
        <f t="shared" si="1854"/>
        <v/>
      </c>
      <c r="AD2520" s="300" t="str">
        <f t="shared" si="1855"/>
        <v/>
      </c>
      <c r="AE2520" s="192" t="str">
        <f t="shared" si="1856"/>
        <v/>
      </c>
      <c r="AF2520" s="192" t="str">
        <f t="shared" si="1857"/>
        <v/>
      </c>
      <c r="AG2520" s="192"/>
      <c r="AJ2520" s="300" t="str">
        <f t="shared" si="1858"/>
        <v/>
      </c>
      <c r="AK2520" s="300" t="str">
        <f t="shared" si="1859"/>
        <v/>
      </c>
      <c r="AL2520" s="300" t="str">
        <f t="shared" si="1860"/>
        <v/>
      </c>
      <c r="AM2520" s="300" t="str">
        <f t="shared" si="1861"/>
        <v/>
      </c>
      <c r="AN2520" s="300" t="str">
        <f t="shared" si="1862"/>
        <v/>
      </c>
      <c r="AO2520" s="300" t="str">
        <f t="shared" si="1863"/>
        <v/>
      </c>
      <c r="AP2520" s="300" t="str">
        <f t="shared" si="1864"/>
        <v/>
      </c>
      <c r="AQ2520" s="300" t="str">
        <f t="shared" si="1865"/>
        <v/>
      </c>
      <c r="AR2520" s="306" t="str">
        <f t="shared" si="1866"/>
        <v/>
      </c>
      <c r="AS2520" s="300" t="str">
        <f t="shared" si="1867"/>
        <v/>
      </c>
      <c r="AT2520" s="300" t="str">
        <f t="shared" si="1868"/>
        <v/>
      </c>
      <c r="AU2520" s="192" t="str">
        <f t="shared" si="1869"/>
        <v>рбс</v>
      </c>
      <c r="AV2520" s="192" t="str">
        <f t="shared" si="1870"/>
        <v>рбс87504809общосн</v>
      </c>
      <c r="AW2520" s="191">
        <f t="shared" si="1871"/>
        <v>0</v>
      </c>
      <c r="AX2520" s="191">
        <f t="shared" si="1872"/>
        <v>0</v>
      </c>
      <c r="AY2520" s="191">
        <f t="shared" si="1873"/>
        <v>0</v>
      </c>
      <c r="AZ2520" s="191">
        <f t="shared" si="1874"/>
        <v>0</v>
      </c>
      <c r="BA2520" s="193">
        <f t="shared" si="1875"/>
        <v>1</v>
      </c>
      <c r="BB2520" s="193">
        <f t="shared" si="1876"/>
        <v>1</v>
      </c>
      <c r="BC2520" s="193">
        <f t="shared" si="1877"/>
        <v>1</v>
      </c>
      <c r="BD2520" s="191">
        <f t="shared" si="1837"/>
        <v>0</v>
      </c>
      <c r="BE2520" s="191">
        <f t="shared" si="1878"/>
        <v>0</v>
      </c>
      <c r="BF2520" s="210">
        <f t="shared" si="1879"/>
        <v>0</v>
      </c>
      <c r="BG2520" s="211">
        <f t="shared" si="1880"/>
        <v>0</v>
      </c>
      <c r="BH2520" s="289" t="str">
        <f>B2520</f>
        <v>875</v>
      </c>
      <c r="BI2520" s="289" t="str">
        <f>D2520</f>
        <v>0702</v>
      </c>
      <c r="BJ2520" s="284" t="s">
        <v>592</v>
      </c>
      <c r="BK2520" s="284" t="s">
        <v>586</v>
      </c>
      <c r="BL2520" s="233" t="str">
        <f t="shared" si="1881"/>
        <v/>
      </c>
    </row>
    <row r="2521" spans="1:64" ht="12" hidden="1" customHeight="1">
      <c r="A2521" s="333" t="s">
        <v>1464</v>
      </c>
      <c r="B2521" s="381" t="s">
        <v>327</v>
      </c>
      <c r="C2521" s="333" t="s">
        <v>800</v>
      </c>
      <c r="D2521" s="381" t="s">
        <v>317</v>
      </c>
      <c r="E2521" s="381" t="s">
        <v>1323</v>
      </c>
      <c r="F2521" s="381" t="s">
        <v>586</v>
      </c>
      <c r="G2521" s="381" t="s">
        <v>397</v>
      </c>
      <c r="H2521" s="100" t="s">
        <v>653</v>
      </c>
      <c r="I2521" s="381" t="s">
        <v>339</v>
      </c>
      <c r="J2521" s="382">
        <v>42068</v>
      </c>
      <c r="K2521" s="382">
        <v>33233.72</v>
      </c>
      <c r="L2521" s="191" t="str">
        <f t="shared" si="1840"/>
        <v>875048090702011007564024434010</v>
      </c>
      <c r="M2521" s="192">
        <f t="array" ref="M2521">IF(COUNT(SEARCH(Удалить_Роспись_КВСР,$B2521)*SEARCH(Удалить_Роспись_ПБС,$C2521)*SEARCH(Удалить_Роспись_КФСР, $D2521)*SEARCH(Удалить_Роспись_КЦСР,$E2521)*SEARCH(Удалить_Роспись_КВР,$F2521)*SEARCH(Удалить_Роспись_ЭК,$H2521)*SEARCH(Удалить_Роспись_КР,$I2521))&gt;0,0,1)</f>
        <v>0</v>
      </c>
      <c r="N2521" s="192">
        <v>0</v>
      </c>
      <c r="O2521" s="192" t="str">
        <f t="shared" si="1841"/>
        <v/>
      </c>
      <c r="P2521" s="192" t="str">
        <f t="shared" si="1882"/>
        <v/>
      </c>
      <c r="Q2521" s="300" t="str">
        <f t="shared" si="1842"/>
        <v/>
      </c>
      <c r="R2521" s="300" t="str">
        <f t="shared" si="1843"/>
        <v/>
      </c>
      <c r="S2521" s="300" t="str">
        <f t="shared" si="1844"/>
        <v/>
      </c>
      <c r="T2521" s="192" t="str">
        <f t="shared" si="1845"/>
        <v/>
      </c>
      <c r="U2521" s="303" t="str">
        <f t="shared" si="1846"/>
        <v/>
      </c>
      <c r="V2521" s="300" t="str">
        <f t="shared" si="1847"/>
        <v/>
      </c>
      <c r="W2521" s="192" t="str">
        <f t="shared" si="1848"/>
        <v/>
      </c>
      <c r="X2521" s="303" t="str">
        <f t="shared" si="1849"/>
        <v/>
      </c>
      <c r="Y2521" s="300" t="str">
        <f t="shared" si="1850"/>
        <v/>
      </c>
      <c r="Z2521" s="300" t="str">
        <f t="shared" si="1851"/>
        <v/>
      </c>
      <c r="AA2521" s="303" t="str">
        <f t="shared" si="1852"/>
        <v/>
      </c>
      <c r="AB2521" s="300" t="str">
        <f t="shared" si="1853"/>
        <v/>
      </c>
      <c r="AC2521" s="300" t="str">
        <f t="shared" si="1854"/>
        <v/>
      </c>
      <c r="AD2521" s="300" t="str">
        <f t="shared" si="1855"/>
        <v/>
      </c>
      <c r="AE2521" s="192" t="str">
        <f t="shared" si="1856"/>
        <v/>
      </c>
      <c r="AF2521" s="192" t="str">
        <f t="shared" si="1857"/>
        <v/>
      </c>
      <c r="AG2521" s="192"/>
      <c r="AJ2521" s="300" t="str">
        <f t="shared" si="1858"/>
        <v/>
      </c>
      <c r="AK2521" s="300" t="str">
        <f t="shared" si="1859"/>
        <v/>
      </c>
      <c r="AL2521" s="300" t="str">
        <f t="shared" si="1860"/>
        <v/>
      </c>
      <c r="AM2521" s="300" t="str">
        <f t="shared" si="1861"/>
        <v/>
      </c>
      <c r="AN2521" s="300" t="str">
        <f t="shared" si="1862"/>
        <v/>
      </c>
      <c r="AO2521" s="300" t="str">
        <f t="shared" si="1863"/>
        <v/>
      </c>
      <c r="AP2521" s="300" t="str">
        <f t="shared" si="1864"/>
        <v/>
      </c>
      <c r="AQ2521" s="300" t="str">
        <f t="shared" si="1865"/>
        <v/>
      </c>
      <c r="AR2521" s="306" t="str">
        <f t="shared" si="1866"/>
        <v/>
      </c>
      <c r="AS2521" s="300" t="str">
        <f t="shared" si="1867"/>
        <v/>
      </c>
      <c r="AT2521" s="300" t="str">
        <f t="shared" si="1868"/>
        <v/>
      </c>
      <c r="AU2521" s="192" t="str">
        <f t="shared" si="1869"/>
        <v>рбс</v>
      </c>
      <c r="AV2521" s="192" t="str">
        <f t="shared" si="1870"/>
        <v>рбс87504809общпро</v>
      </c>
      <c r="AW2521" s="191">
        <f t="shared" si="1871"/>
        <v>0</v>
      </c>
      <c r="AX2521" s="191">
        <f t="shared" si="1872"/>
        <v>0</v>
      </c>
      <c r="AY2521" s="191">
        <f t="shared" si="1873"/>
        <v>0</v>
      </c>
      <c r="AZ2521" s="191">
        <f t="shared" si="1874"/>
        <v>0</v>
      </c>
      <c r="BA2521" s="193">
        <f t="shared" si="1875"/>
        <v>1</v>
      </c>
      <c r="BB2521" s="193">
        <f t="shared" si="1876"/>
        <v>1</v>
      </c>
      <c r="BC2521" s="193">
        <f t="shared" si="1877"/>
        <v>1</v>
      </c>
      <c r="BD2521" s="191">
        <f t="shared" si="1837"/>
        <v>0</v>
      </c>
      <c r="BE2521" s="191">
        <f t="shared" si="1878"/>
        <v>0</v>
      </c>
      <c r="BF2521" s="210">
        <f t="shared" si="1879"/>
        <v>0</v>
      </c>
      <c r="BG2521" s="211">
        <f t="shared" si="1880"/>
        <v>0</v>
      </c>
      <c r="BH2521" s="289"/>
      <c r="BI2521" s="289"/>
      <c r="BJ2521" s="228"/>
      <c r="BK2521" s="228"/>
      <c r="BL2521" s="233" t="str">
        <f t="shared" si="1881"/>
        <v/>
      </c>
    </row>
    <row r="2522" spans="1:64" ht="12" hidden="1" customHeight="1">
      <c r="A2522" s="333" t="s">
        <v>1464</v>
      </c>
      <c r="B2522" s="381" t="s">
        <v>327</v>
      </c>
      <c r="C2522" s="333" t="s">
        <v>800</v>
      </c>
      <c r="D2522" s="381" t="s">
        <v>317</v>
      </c>
      <c r="E2522" s="381" t="s">
        <v>1323</v>
      </c>
      <c r="F2522" s="381" t="s">
        <v>609</v>
      </c>
      <c r="G2522" s="381" t="s">
        <v>395</v>
      </c>
      <c r="H2522" s="100" t="s">
        <v>653</v>
      </c>
      <c r="I2522" s="381" t="s">
        <v>339</v>
      </c>
      <c r="J2522" s="382">
        <v>12550</v>
      </c>
      <c r="K2522" s="382">
        <v>12150</v>
      </c>
      <c r="L2522" s="191" t="str">
        <f t="shared" si="1840"/>
        <v>875048090702011007564085229010</v>
      </c>
      <c r="M2522" s="192">
        <f t="array" ref="M2522">IF(COUNT(SEARCH(Удалить_Роспись_КВСР,$B2522)*SEARCH(Удалить_Роспись_ПБС,$C2522)*SEARCH(Удалить_Роспись_КФСР, $D2522)*SEARCH(Удалить_Роспись_КЦСР,$E2522)*SEARCH(Удалить_Роспись_КВР,$F2522)*SEARCH(Удалить_Роспись_ЭК,$H2522)*SEARCH(Удалить_Роспись_КР,$I2522))&gt;0,0,1)</f>
        <v>0</v>
      </c>
      <c r="N2522" s="192">
        <v>0</v>
      </c>
      <c r="O2522" s="192" t="str">
        <f t="shared" si="1841"/>
        <v/>
      </c>
      <c r="P2522" s="192" t="str">
        <f t="shared" si="1882"/>
        <v/>
      </c>
      <c r="Q2522" s="300" t="str">
        <f t="shared" si="1842"/>
        <v/>
      </c>
      <c r="R2522" s="300" t="str">
        <f t="shared" si="1843"/>
        <v/>
      </c>
      <c r="S2522" s="300" t="str">
        <f t="shared" si="1844"/>
        <v/>
      </c>
      <c r="T2522" s="192" t="str">
        <f t="shared" si="1845"/>
        <v/>
      </c>
      <c r="U2522" s="303" t="str">
        <f t="shared" si="1846"/>
        <v/>
      </c>
      <c r="V2522" s="300" t="str">
        <f t="shared" si="1847"/>
        <v/>
      </c>
      <c r="W2522" s="192" t="str">
        <f t="shared" si="1848"/>
        <v/>
      </c>
      <c r="X2522" s="303" t="str">
        <f t="shared" si="1849"/>
        <v/>
      </c>
      <c r="Y2522" s="300" t="str">
        <f t="shared" si="1850"/>
        <v/>
      </c>
      <c r="Z2522" s="300" t="str">
        <f t="shared" si="1851"/>
        <v/>
      </c>
      <c r="AA2522" s="303" t="str">
        <f t="shared" si="1852"/>
        <v/>
      </c>
      <c r="AB2522" s="300" t="str">
        <f t="shared" si="1853"/>
        <v/>
      </c>
      <c r="AC2522" s="300" t="str">
        <f t="shared" si="1854"/>
        <v/>
      </c>
      <c r="AD2522" s="300" t="str">
        <f t="shared" si="1855"/>
        <v/>
      </c>
      <c r="AE2522" s="192" t="str">
        <f t="shared" si="1856"/>
        <v/>
      </c>
      <c r="AF2522" s="192" t="str">
        <f t="shared" si="1857"/>
        <v/>
      </c>
      <c r="AG2522" s="192"/>
      <c r="AJ2522" s="300" t="str">
        <f t="shared" si="1858"/>
        <v/>
      </c>
      <c r="AK2522" s="300" t="str">
        <f t="shared" si="1859"/>
        <v/>
      </c>
      <c r="AL2522" s="300" t="str">
        <f t="shared" si="1860"/>
        <v/>
      </c>
      <c r="AM2522" s="300" t="str">
        <f t="shared" si="1861"/>
        <v/>
      </c>
      <c r="AN2522" s="300" t="str">
        <f t="shared" si="1862"/>
        <v/>
      </c>
      <c r="AO2522" s="300" t="str">
        <f t="shared" si="1863"/>
        <v/>
      </c>
      <c r="AP2522" s="300" t="str">
        <f t="shared" si="1864"/>
        <v/>
      </c>
      <c r="AQ2522" s="300" t="str">
        <f t="shared" si="1865"/>
        <v/>
      </c>
      <c r="AR2522" s="306" t="str">
        <f t="shared" si="1866"/>
        <v/>
      </c>
      <c r="AS2522" s="300" t="str">
        <f t="shared" si="1867"/>
        <v/>
      </c>
      <c r="AT2522" s="300" t="str">
        <f t="shared" si="1868"/>
        <v/>
      </c>
      <c r="AU2522" s="192" t="str">
        <f t="shared" si="1869"/>
        <v>рбс</v>
      </c>
      <c r="AV2522" s="192" t="str">
        <f t="shared" si="1870"/>
        <v>рбс87504809общпро</v>
      </c>
      <c r="AW2522" s="191">
        <f t="shared" si="1871"/>
        <v>0</v>
      </c>
      <c r="AX2522" s="191">
        <f t="shared" si="1872"/>
        <v>0</v>
      </c>
      <c r="AY2522" s="191">
        <f t="shared" si="1873"/>
        <v>0</v>
      </c>
      <c r="AZ2522" s="191">
        <f t="shared" si="1874"/>
        <v>0</v>
      </c>
      <c r="BA2522" s="193">
        <f t="shared" si="1875"/>
        <v>1</v>
      </c>
      <c r="BB2522" s="193">
        <f t="shared" si="1876"/>
        <v>1</v>
      </c>
      <c r="BC2522" s="193">
        <f t="shared" si="1877"/>
        <v>1</v>
      </c>
      <c r="BD2522" s="191">
        <f t="shared" si="1837"/>
        <v>0</v>
      </c>
      <c r="BE2522" s="191">
        <f t="shared" si="1878"/>
        <v>0</v>
      </c>
      <c r="BF2522" s="210">
        <f t="shared" si="1879"/>
        <v>0</v>
      </c>
      <c r="BG2522" s="211">
        <f t="shared" si="1880"/>
        <v>0</v>
      </c>
      <c r="BH2522" s="289" t="str">
        <f t="shared" ref="BH2522:BH2527" si="1883">B2522</f>
        <v>875</v>
      </c>
      <c r="BI2522" s="289" t="str">
        <f t="shared" ref="BI2522:BI2527" si="1884">D2522</f>
        <v>0702</v>
      </c>
      <c r="BJ2522" s="284" t="s">
        <v>592</v>
      </c>
      <c r="BK2522" s="284" t="s">
        <v>586</v>
      </c>
      <c r="BL2522" s="233" t="str">
        <f t="shared" si="1881"/>
        <v/>
      </c>
    </row>
    <row r="2523" spans="1:64" ht="12" hidden="1" customHeight="1">
      <c r="A2523" s="333" t="s">
        <v>1464</v>
      </c>
      <c r="B2523" s="381" t="s">
        <v>327</v>
      </c>
      <c r="C2523" s="333" t="s">
        <v>800</v>
      </c>
      <c r="D2523" s="381" t="s">
        <v>408</v>
      </c>
      <c r="E2523" s="381" t="s">
        <v>1325</v>
      </c>
      <c r="F2523" s="381" t="s">
        <v>586</v>
      </c>
      <c r="G2523" s="381" t="s">
        <v>397</v>
      </c>
      <c r="H2523" s="100" t="s">
        <v>653</v>
      </c>
      <c r="I2523" s="381" t="s">
        <v>339</v>
      </c>
      <c r="J2523" s="382">
        <v>117721.8</v>
      </c>
      <c r="K2523" s="382">
        <v>117721.8</v>
      </c>
      <c r="L2523" s="191" t="str">
        <f t="shared" si="1840"/>
        <v>875048090707011007397024434010</v>
      </c>
      <c r="M2523" s="192">
        <f t="array" ref="M2523">IF(COUNT(SEARCH(Удалить_Роспись_КВСР,$B2523)*SEARCH(Удалить_Роспись_ПБС,$C2523)*SEARCH(Удалить_Роспись_КФСР, $D2523)*SEARCH(Удалить_Роспись_КЦСР,$E2523)*SEARCH(Удалить_Роспись_КВР,$F2523)*SEARCH(Удалить_Роспись_ЭК,$H2523)*SEARCH(Удалить_Роспись_КР,$I2523))&gt;0,0,1)</f>
        <v>0</v>
      </c>
      <c r="N2523" s="192">
        <v>0</v>
      </c>
      <c r="O2523" s="192" t="str">
        <f t="shared" si="1841"/>
        <v/>
      </c>
      <c r="P2523" s="192" t="str">
        <f t="shared" si="1882"/>
        <v/>
      </c>
      <c r="Q2523" s="300" t="str">
        <f t="shared" si="1842"/>
        <v/>
      </c>
      <c r="R2523" s="300" t="str">
        <f t="shared" si="1843"/>
        <v/>
      </c>
      <c r="S2523" s="300" t="str">
        <f t="shared" si="1844"/>
        <v/>
      </c>
      <c r="T2523" s="192" t="str">
        <f t="shared" si="1845"/>
        <v/>
      </c>
      <c r="U2523" s="303" t="str">
        <f t="shared" si="1846"/>
        <v/>
      </c>
      <c r="V2523" s="300" t="str">
        <f t="shared" si="1847"/>
        <v/>
      </c>
      <c r="W2523" s="192" t="str">
        <f t="shared" si="1848"/>
        <v/>
      </c>
      <c r="X2523" s="303" t="str">
        <f t="shared" si="1849"/>
        <v/>
      </c>
      <c r="Y2523" s="300" t="str">
        <f t="shared" si="1850"/>
        <v/>
      </c>
      <c r="Z2523" s="300" t="str">
        <f t="shared" si="1851"/>
        <v/>
      </c>
      <c r="AA2523" s="303" t="str">
        <f t="shared" si="1852"/>
        <v/>
      </c>
      <c r="AB2523" s="300" t="str">
        <f t="shared" si="1853"/>
        <v/>
      </c>
      <c r="AC2523" s="300" t="str">
        <f t="shared" si="1854"/>
        <v/>
      </c>
      <c r="AD2523" s="300" t="str">
        <f t="shared" si="1855"/>
        <v/>
      </c>
      <c r="AE2523" s="192" t="str">
        <f t="shared" si="1856"/>
        <v/>
      </c>
      <c r="AF2523" s="192" t="str">
        <f t="shared" si="1857"/>
        <v/>
      </c>
      <c r="AG2523" s="192"/>
      <c r="AJ2523" s="300" t="str">
        <f t="shared" si="1858"/>
        <v/>
      </c>
      <c r="AK2523" s="300" t="str">
        <f t="shared" si="1859"/>
        <v/>
      </c>
      <c r="AL2523" s="300" t="str">
        <f t="shared" si="1860"/>
        <v/>
      </c>
      <c r="AM2523" s="300" t="str">
        <f t="shared" si="1861"/>
        <v/>
      </c>
      <c r="AN2523" s="300" t="str">
        <f t="shared" si="1862"/>
        <v/>
      </c>
      <c r="AO2523" s="300" t="str">
        <f t="shared" si="1863"/>
        <v/>
      </c>
      <c r="AP2523" s="300" t="str">
        <f t="shared" si="1864"/>
        <v/>
      </c>
      <c r="AQ2523" s="300" t="str">
        <f t="shared" si="1865"/>
        <v/>
      </c>
      <c r="AR2523" s="306" t="str">
        <f t="shared" si="1866"/>
        <v/>
      </c>
      <c r="AS2523" s="300" t="str">
        <f t="shared" si="1867"/>
        <v/>
      </c>
      <c r="AT2523" s="300" t="str">
        <f t="shared" si="1868"/>
        <v/>
      </c>
      <c r="AU2523" s="192" t="str">
        <f t="shared" si="1869"/>
        <v>рбс</v>
      </c>
      <c r="AV2523" s="192" t="str">
        <f t="shared" si="1870"/>
        <v>рбс87504809общпро</v>
      </c>
      <c r="AW2523" s="191">
        <f t="shared" si="1871"/>
        <v>0</v>
      </c>
      <c r="AX2523" s="191">
        <f t="shared" si="1872"/>
        <v>0</v>
      </c>
      <c r="AY2523" s="191">
        <f t="shared" si="1873"/>
        <v>0</v>
      </c>
      <c r="AZ2523" s="191">
        <f t="shared" si="1874"/>
        <v>0</v>
      </c>
      <c r="BA2523" s="193">
        <f t="shared" si="1875"/>
        <v>1</v>
      </c>
      <c r="BB2523" s="193">
        <f t="shared" si="1876"/>
        <v>1</v>
      </c>
      <c r="BC2523" s="193">
        <f t="shared" si="1877"/>
        <v>1</v>
      </c>
      <c r="BD2523" s="191">
        <f t="shared" si="1837"/>
        <v>0</v>
      </c>
      <c r="BE2523" s="191">
        <f t="shared" si="1878"/>
        <v>0</v>
      </c>
      <c r="BF2523" s="210">
        <f t="shared" si="1879"/>
        <v>0</v>
      </c>
      <c r="BG2523" s="211">
        <f t="shared" si="1880"/>
        <v>0</v>
      </c>
      <c r="BH2523" s="289" t="str">
        <f t="shared" si="1883"/>
        <v>875</v>
      </c>
      <c r="BI2523" s="289" t="str">
        <f t="shared" si="1884"/>
        <v>0707</v>
      </c>
      <c r="BJ2523" s="284" t="s">
        <v>592</v>
      </c>
      <c r="BK2523" s="284" t="s">
        <v>586</v>
      </c>
      <c r="BL2523" s="233" t="str">
        <f t="shared" si="1881"/>
        <v/>
      </c>
    </row>
    <row r="2524" spans="1:64" ht="12" hidden="1" customHeight="1">
      <c r="A2524" s="333" t="s">
        <v>1464</v>
      </c>
      <c r="B2524" s="381" t="s">
        <v>327</v>
      </c>
      <c r="C2524" s="333" t="s">
        <v>800</v>
      </c>
      <c r="D2524" s="381" t="s">
        <v>311</v>
      </c>
      <c r="E2524" s="381" t="s">
        <v>1326</v>
      </c>
      <c r="F2524" s="381" t="s">
        <v>586</v>
      </c>
      <c r="G2524" s="381" t="s">
        <v>397</v>
      </c>
      <c r="H2524" s="100" t="s">
        <v>653</v>
      </c>
      <c r="I2524" s="381" t="s">
        <v>339</v>
      </c>
      <c r="J2524" s="382">
        <v>661608</v>
      </c>
      <c r="K2524" s="382">
        <v>150480.69</v>
      </c>
      <c r="L2524" s="191" t="str">
        <f t="shared" si="1840"/>
        <v>875048091003011007566024434010</v>
      </c>
      <c r="M2524" s="192">
        <f t="array" ref="M2524">IF(COUNT(SEARCH(Удалить_Роспись_КВСР,$B2524)*SEARCH(Удалить_Роспись_ПБС,$C2524)*SEARCH(Удалить_Роспись_КФСР, $D2524)*SEARCH(Удалить_Роспись_КЦСР,$E2524)*SEARCH(Удалить_Роспись_КВР,$F2524)*SEARCH(Удалить_Роспись_ЭК,$H2524)*SEARCH(Удалить_Роспись_КР,$I2524))&gt;0,0,1)</f>
        <v>0</v>
      </c>
      <c r="N2524" s="192">
        <v>0</v>
      </c>
      <c r="O2524" s="192" t="str">
        <f t="shared" si="1841"/>
        <v/>
      </c>
      <c r="P2524" s="192" t="str">
        <f t="shared" si="1882"/>
        <v/>
      </c>
      <c r="Q2524" s="300" t="str">
        <f t="shared" si="1842"/>
        <v/>
      </c>
      <c r="R2524" s="300" t="str">
        <f t="shared" si="1843"/>
        <v/>
      </c>
      <c r="S2524" s="300" t="str">
        <f t="shared" si="1844"/>
        <v/>
      </c>
      <c r="T2524" s="192" t="str">
        <f t="shared" si="1845"/>
        <v/>
      </c>
      <c r="U2524" s="303" t="str">
        <f t="shared" si="1846"/>
        <v/>
      </c>
      <c r="V2524" s="300" t="str">
        <f t="shared" si="1847"/>
        <v/>
      </c>
      <c r="W2524" s="192" t="str">
        <f t="shared" si="1848"/>
        <v/>
      </c>
      <c r="X2524" s="303" t="str">
        <f t="shared" si="1849"/>
        <v/>
      </c>
      <c r="Y2524" s="300" t="str">
        <f t="shared" si="1850"/>
        <v/>
      </c>
      <c r="Z2524" s="300" t="str">
        <f t="shared" si="1851"/>
        <v/>
      </c>
      <c r="AA2524" s="303" t="str">
        <f t="shared" si="1852"/>
        <v/>
      </c>
      <c r="AB2524" s="300" t="str">
        <f t="shared" si="1853"/>
        <v/>
      </c>
      <c r="AC2524" s="300" t="str">
        <f t="shared" si="1854"/>
        <v/>
      </c>
      <c r="AD2524" s="300" t="str">
        <f t="shared" si="1855"/>
        <v/>
      </c>
      <c r="AE2524" s="192" t="str">
        <f t="shared" si="1856"/>
        <v/>
      </c>
      <c r="AF2524" s="192" t="str">
        <f t="shared" si="1857"/>
        <v/>
      </c>
      <c r="AG2524" s="192"/>
      <c r="AJ2524" s="300" t="str">
        <f t="shared" si="1858"/>
        <v/>
      </c>
      <c r="AK2524" s="300" t="str">
        <f t="shared" si="1859"/>
        <v/>
      </c>
      <c r="AL2524" s="300" t="str">
        <f t="shared" si="1860"/>
        <v/>
      </c>
      <c r="AM2524" s="300" t="str">
        <f t="shared" si="1861"/>
        <v/>
      </c>
      <c r="AN2524" s="300" t="str">
        <f t="shared" si="1862"/>
        <v/>
      </c>
      <c r="AO2524" s="300" t="str">
        <f t="shared" si="1863"/>
        <v/>
      </c>
      <c r="AP2524" s="300" t="str">
        <f t="shared" si="1864"/>
        <v/>
      </c>
      <c r="AQ2524" s="300" t="str">
        <f t="shared" si="1865"/>
        <v/>
      </c>
      <c r="AR2524" s="306" t="str">
        <f t="shared" si="1866"/>
        <v/>
      </c>
      <c r="AS2524" s="300" t="str">
        <f t="shared" si="1867"/>
        <v/>
      </c>
      <c r="AT2524" s="300" t="str">
        <f t="shared" si="1868"/>
        <v/>
      </c>
      <c r="AU2524" s="192" t="str">
        <f t="shared" si="1869"/>
        <v>рбс</v>
      </c>
      <c r="AV2524" s="192" t="str">
        <f t="shared" si="1870"/>
        <v>рбс87504809общпро</v>
      </c>
      <c r="AW2524" s="191">
        <f t="shared" si="1871"/>
        <v>0</v>
      </c>
      <c r="AX2524" s="191">
        <f t="shared" si="1872"/>
        <v>0</v>
      </c>
      <c r="AY2524" s="191">
        <f t="shared" si="1873"/>
        <v>0</v>
      </c>
      <c r="AZ2524" s="191">
        <f t="shared" si="1874"/>
        <v>0</v>
      </c>
      <c r="BA2524" s="193">
        <f t="shared" si="1875"/>
        <v>1</v>
      </c>
      <c r="BB2524" s="193">
        <f t="shared" si="1876"/>
        <v>1</v>
      </c>
      <c r="BC2524" s="193">
        <f t="shared" si="1877"/>
        <v>1</v>
      </c>
      <c r="BD2524" s="191">
        <f t="shared" si="1837"/>
        <v>0</v>
      </c>
      <c r="BE2524" s="191">
        <f t="shared" si="1878"/>
        <v>0</v>
      </c>
      <c r="BF2524" s="210">
        <f t="shared" si="1879"/>
        <v>0</v>
      </c>
      <c r="BG2524" s="211">
        <f t="shared" si="1880"/>
        <v>0</v>
      </c>
      <c r="BH2524" s="289" t="str">
        <f t="shared" si="1883"/>
        <v>875</v>
      </c>
      <c r="BI2524" s="289" t="str">
        <f t="shared" si="1884"/>
        <v>1003</v>
      </c>
      <c r="BJ2524" s="284" t="s">
        <v>592</v>
      </c>
      <c r="BK2524" s="284" t="s">
        <v>586</v>
      </c>
      <c r="BL2524" s="233" t="str">
        <f t="shared" si="1881"/>
        <v/>
      </c>
    </row>
    <row r="2525" spans="1:64" ht="12" customHeight="1">
      <c r="A2525" s="333" t="s">
        <v>1465</v>
      </c>
      <c r="B2525" s="381" t="s">
        <v>327</v>
      </c>
      <c r="C2525" s="333" t="s">
        <v>804</v>
      </c>
      <c r="D2525" s="381" t="s">
        <v>317</v>
      </c>
      <c r="E2525" s="381" t="s">
        <v>1317</v>
      </c>
      <c r="F2525" s="381" t="s">
        <v>608</v>
      </c>
      <c r="G2525" s="381" t="s">
        <v>385</v>
      </c>
      <c r="H2525" s="100" t="s">
        <v>653</v>
      </c>
      <c r="I2525" s="381" t="s">
        <v>505</v>
      </c>
      <c r="J2525" s="382">
        <v>1322477</v>
      </c>
      <c r="K2525" s="382">
        <v>1029228.5</v>
      </c>
      <c r="L2525" s="191" t="str">
        <f t="shared" si="1840"/>
        <v>875048140702011004002011121101</v>
      </c>
      <c r="M2525" s="192">
        <f t="array" ref="M2525">IF(COUNT(SEARCH(Удалить_Роспись_КВСР,$B2525)*SEARCH(Удалить_Роспись_ПБС,$C2525)*SEARCH(Удалить_Роспись_КФСР, $D2525)*SEARCH(Удалить_Роспись_КЦСР,$E2525)*SEARCH(Удалить_Роспись_КВР,$F2525)*SEARCH(Удалить_Роспись_ЭК,$H2525)*SEARCH(Удалить_Роспись_КР,$I2525))&gt;0,0,1)</f>
        <v>0</v>
      </c>
      <c r="N2525" s="192">
        <v>0</v>
      </c>
      <c r="O2525" s="192" t="str">
        <f t="shared" si="1841"/>
        <v/>
      </c>
      <c r="P2525" s="192" t="str">
        <f t="shared" si="1882"/>
        <v/>
      </c>
      <c r="Q2525" s="300" t="str">
        <f t="shared" si="1842"/>
        <v/>
      </c>
      <c r="R2525" s="300" t="str">
        <f t="shared" si="1843"/>
        <v/>
      </c>
      <c r="S2525" s="300" t="str">
        <f t="shared" si="1844"/>
        <v/>
      </c>
      <c r="T2525" s="192" t="str">
        <f t="shared" si="1845"/>
        <v/>
      </c>
      <c r="U2525" s="303" t="str">
        <f t="shared" si="1846"/>
        <v/>
      </c>
      <c r="V2525" s="300" t="str">
        <f t="shared" si="1847"/>
        <v/>
      </c>
      <c r="W2525" s="192" t="str">
        <f t="shared" si="1848"/>
        <v/>
      </c>
      <c r="X2525" s="303" t="str">
        <f t="shared" si="1849"/>
        <v/>
      </c>
      <c r="Y2525" s="300" t="str">
        <f t="shared" si="1850"/>
        <v/>
      </c>
      <c r="Z2525" s="300" t="str">
        <f t="shared" si="1851"/>
        <v/>
      </c>
      <c r="AA2525" s="303" t="str">
        <f t="shared" si="1852"/>
        <v/>
      </c>
      <c r="AB2525" s="300" t="str">
        <f t="shared" si="1853"/>
        <v/>
      </c>
      <c r="AC2525" s="300" t="str">
        <f t="shared" si="1854"/>
        <v/>
      </c>
      <c r="AD2525" s="300" t="str">
        <f t="shared" si="1855"/>
        <v/>
      </c>
      <c r="AE2525" s="192" t="str">
        <f t="shared" si="1856"/>
        <v/>
      </c>
      <c r="AF2525" s="192" t="str">
        <f t="shared" si="1857"/>
        <v/>
      </c>
      <c r="AG2525" s="192"/>
      <c r="AJ2525" s="300" t="str">
        <f t="shared" si="1858"/>
        <v/>
      </c>
      <c r="AK2525" s="300" t="str">
        <f t="shared" si="1859"/>
        <v/>
      </c>
      <c r="AL2525" s="300" t="str">
        <f t="shared" si="1860"/>
        <v/>
      </c>
      <c r="AM2525" s="300" t="str">
        <f t="shared" si="1861"/>
        <v/>
      </c>
      <c r="AN2525" s="300" t="str">
        <f t="shared" si="1862"/>
        <v/>
      </c>
      <c r="AO2525" s="300" t="str">
        <f t="shared" si="1863"/>
        <v/>
      </c>
      <c r="AP2525" s="300" t="str">
        <f t="shared" si="1864"/>
        <v/>
      </c>
      <c r="AQ2525" s="300" t="str">
        <f t="shared" si="1865"/>
        <v/>
      </c>
      <c r="AR2525" s="306" t="str">
        <f t="shared" si="1866"/>
        <v/>
      </c>
      <c r="AS2525" s="300" t="str">
        <f t="shared" si="1867"/>
        <v/>
      </c>
      <c r="AT2525" s="300" t="str">
        <f t="shared" si="1868"/>
        <v/>
      </c>
      <c r="AU2525" s="192" t="str">
        <f t="shared" si="1869"/>
        <v>рбс</v>
      </c>
      <c r="AV2525" s="192" t="str">
        <f t="shared" si="1870"/>
        <v>рбс87504814общопл</v>
      </c>
      <c r="AW2525" s="191">
        <f t="shared" si="1871"/>
        <v>0</v>
      </c>
      <c r="AX2525" s="191">
        <f t="shared" si="1872"/>
        <v>0</v>
      </c>
      <c r="AY2525" s="191">
        <f t="shared" si="1873"/>
        <v>0</v>
      </c>
      <c r="AZ2525" s="191">
        <f t="shared" si="1874"/>
        <v>0</v>
      </c>
      <c r="BA2525" s="193">
        <f t="shared" si="1875"/>
        <v>1</v>
      </c>
      <c r="BB2525" s="193">
        <f t="shared" si="1876"/>
        <v>1</v>
      </c>
      <c r="BC2525" s="193">
        <f t="shared" si="1877"/>
        <v>1</v>
      </c>
      <c r="BD2525" s="191">
        <f t="shared" si="1837"/>
        <v>0</v>
      </c>
      <c r="BE2525" s="191">
        <f t="shared" si="1878"/>
        <v>0</v>
      </c>
      <c r="BF2525" s="210">
        <f t="shared" si="1879"/>
        <v>0</v>
      </c>
      <c r="BG2525" s="211">
        <f t="shared" si="1880"/>
        <v>0</v>
      </c>
      <c r="BH2525" s="289" t="str">
        <f t="shared" si="1883"/>
        <v>875</v>
      </c>
      <c r="BI2525" s="289" t="str">
        <f t="shared" si="1884"/>
        <v>0702</v>
      </c>
      <c r="BJ2525" s="284" t="s">
        <v>592</v>
      </c>
      <c r="BK2525" s="284" t="s">
        <v>586</v>
      </c>
      <c r="BL2525" s="233" t="str">
        <f t="shared" si="1881"/>
        <v/>
      </c>
    </row>
    <row r="2526" spans="1:64" ht="12" customHeight="1">
      <c r="A2526" s="333" t="s">
        <v>1465</v>
      </c>
      <c r="B2526" s="381" t="s">
        <v>327</v>
      </c>
      <c r="C2526" s="333" t="s">
        <v>804</v>
      </c>
      <c r="D2526" s="381" t="s">
        <v>317</v>
      </c>
      <c r="E2526" s="381" t="s">
        <v>1317</v>
      </c>
      <c r="F2526" s="381" t="s">
        <v>902</v>
      </c>
      <c r="G2526" s="381" t="s">
        <v>387</v>
      </c>
      <c r="H2526" s="100" t="s">
        <v>653</v>
      </c>
      <c r="I2526" s="381" t="s">
        <v>505</v>
      </c>
      <c r="J2526" s="382">
        <v>399364.16</v>
      </c>
      <c r="K2526" s="382">
        <v>294696.43</v>
      </c>
      <c r="L2526" s="191" t="str">
        <f t="shared" si="1840"/>
        <v>875048140702011004002011921301</v>
      </c>
      <c r="M2526" s="192">
        <f t="array" ref="M2526">IF(COUNT(SEARCH(Удалить_Роспись_КВСР,$B2526)*SEARCH(Удалить_Роспись_ПБС,$C2526)*SEARCH(Удалить_Роспись_КФСР, $D2526)*SEARCH(Удалить_Роспись_КЦСР,$E2526)*SEARCH(Удалить_Роспись_КВР,$F2526)*SEARCH(Удалить_Роспись_ЭК,$H2526)*SEARCH(Удалить_Роспись_КР,$I2526))&gt;0,0,1)</f>
        <v>0</v>
      </c>
      <c r="N2526" s="192">
        <v>0</v>
      </c>
      <c r="O2526" s="192" t="str">
        <f t="shared" si="1841"/>
        <v/>
      </c>
      <c r="P2526" s="192" t="str">
        <f t="shared" si="1882"/>
        <v/>
      </c>
      <c r="Q2526" s="300" t="str">
        <f t="shared" si="1842"/>
        <v/>
      </c>
      <c r="R2526" s="300" t="str">
        <f t="shared" si="1843"/>
        <v/>
      </c>
      <c r="S2526" s="300" t="str">
        <f t="shared" si="1844"/>
        <v/>
      </c>
      <c r="T2526" s="192" t="str">
        <f t="shared" si="1845"/>
        <v/>
      </c>
      <c r="U2526" s="303" t="str">
        <f t="shared" si="1846"/>
        <v/>
      </c>
      <c r="V2526" s="300" t="str">
        <f t="shared" si="1847"/>
        <v/>
      </c>
      <c r="W2526" s="192" t="str">
        <f t="shared" si="1848"/>
        <v/>
      </c>
      <c r="X2526" s="303" t="str">
        <f t="shared" si="1849"/>
        <v/>
      </c>
      <c r="Y2526" s="300" t="str">
        <f t="shared" si="1850"/>
        <v/>
      </c>
      <c r="Z2526" s="300" t="str">
        <f t="shared" si="1851"/>
        <v/>
      </c>
      <c r="AA2526" s="303" t="str">
        <f t="shared" si="1852"/>
        <v/>
      </c>
      <c r="AB2526" s="300" t="str">
        <f t="shared" si="1853"/>
        <v/>
      </c>
      <c r="AC2526" s="300" t="str">
        <f t="shared" si="1854"/>
        <v/>
      </c>
      <c r="AD2526" s="300" t="str">
        <f t="shared" si="1855"/>
        <v/>
      </c>
      <c r="AE2526" s="192" t="str">
        <f t="shared" si="1856"/>
        <v/>
      </c>
      <c r="AF2526" s="192" t="str">
        <f t="shared" si="1857"/>
        <v/>
      </c>
      <c r="AG2526" s="192"/>
      <c r="AJ2526" s="300" t="str">
        <f t="shared" si="1858"/>
        <v/>
      </c>
      <c r="AK2526" s="300" t="str">
        <f t="shared" si="1859"/>
        <v/>
      </c>
      <c r="AL2526" s="300" t="str">
        <f t="shared" si="1860"/>
        <v/>
      </c>
      <c r="AM2526" s="300" t="str">
        <f t="shared" si="1861"/>
        <v/>
      </c>
      <c r="AN2526" s="300" t="str">
        <f t="shared" si="1862"/>
        <v/>
      </c>
      <c r="AO2526" s="300" t="str">
        <f t="shared" si="1863"/>
        <v/>
      </c>
      <c r="AP2526" s="300" t="str">
        <f t="shared" si="1864"/>
        <v/>
      </c>
      <c r="AQ2526" s="300" t="str">
        <f t="shared" si="1865"/>
        <v/>
      </c>
      <c r="AR2526" s="306" t="str">
        <f t="shared" si="1866"/>
        <v/>
      </c>
      <c r="AS2526" s="300" t="str">
        <f t="shared" si="1867"/>
        <v/>
      </c>
      <c r="AT2526" s="300" t="str">
        <f t="shared" si="1868"/>
        <v/>
      </c>
      <c r="AU2526" s="192" t="str">
        <f t="shared" si="1869"/>
        <v>рбс</v>
      </c>
      <c r="AV2526" s="192" t="str">
        <f t="shared" si="1870"/>
        <v>рбс87504814общопл</v>
      </c>
      <c r="AW2526" s="191">
        <f t="shared" si="1871"/>
        <v>0</v>
      </c>
      <c r="AX2526" s="191">
        <f t="shared" si="1872"/>
        <v>0</v>
      </c>
      <c r="AY2526" s="191">
        <f t="shared" si="1873"/>
        <v>0</v>
      </c>
      <c r="AZ2526" s="191">
        <f t="shared" si="1874"/>
        <v>0</v>
      </c>
      <c r="BA2526" s="193">
        <f t="shared" si="1875"/>
        <v>1</v>
      </c>
      <c r="BB2526" s="193">
        <f t="shared" si="1876"/>
        <v>1</v>
      </c>
      <c r="BC2526" s="193">
        <f t="shared" si="1877"/>
        <v>1</v>
      </c>
      <c r="BD2526" s="191">
        <f t="shared" si="1837"/>
        <v>0</v>
      </c>
      <c r="BE2526" s="191">
        <f t="shared" si="1878"/>
        <v>0</v>
      </c>
      <c r="BF2526" s="210">
        <f t="shared" si="1879"/>
        <v>0</v>
      </c>
      <c r="BG2526" s="211">
        <f t="shared" si="1880"/>
        <v>0</v>
      </c>
      <c r="BH2526" s="289" t="str">
        <f t="shared" si="1883"/>
        <v>875</v>
      </c>
      <c r="BI2526" s="289" t="str">
        <f t="shared" si="1884"/>
        <v>0702</v>
      </c>
      <c r="BJ2526" s="284" t="s">
        <v>592</v>
      </c>
      <c r="BK2526" s="284" t="s">
        <v>586</v>
      </c>
      <c r="BL2526" s="233" t="str">
        <f t="shared" si="1881"/>
        <v/>
      </c>
    </row>
    <row r="2527" spans="1:64" ht="12" customHeight="1">
      <c r="A2527" s="333" t="s">
        <v>1465</v>
      </c>
      <c r="B2527" s="381" t="s">
        <v>327</v>
      </c>
      <c r="C2527" s="333" t="s">
        <v>804</v>
      </c>
      <c r="D2527" s="381" t="s">
        <v>317</v>
      </c>
      <c r="E2527" s="381" t="s">
        <v>1317</v>
      </c>
      <c r="F2527" s="381" t="s">
        <v>586</v>
      </c>
      <c r="G2527" s="381" t="s">
        <v>391</v>
      </c>
      <c r="H2527" s="100" t="s">
        <v>653</v>
      </c>
      <c r="I2527" s="381" t="s">
        <v>505</v>
      </c>
      <c r="J2527" s="382">
        <v>26400</v>
      </c>
      <c r="K2527" s="382">
        <v>9969.5300000000007</v>
      </c>
      <c r="L2527" s="191" t="str">
        <f t="shared" si="1840"/>
        <v>875048140702011004002024422101</v>
      </c>
      <c r="M2527" s="192">
        <f t="array" ref="M2527">IF(COUNT(SEARCH(Удалить_Роспись_КВСР,$B2527)*SEARCH(Удалить_Роспись_ПБС,$C2527)*SEARCH(Удалить_Роспись_КФСР, $D2527)*SEARCH(Удалить_Роспись_КЦСР,$E2527)*SEARCH(Удалить_Роспись_КВР,$F2527)*SEARCH(Удалить_Роспись_ЭК,$H2527)*SEARCH(Удалить_Роспись_КР,$I2527))&gt;0,0,1)</f>
        <v>0</v>
      </c>
      <c r="N2527" s="192">
        <f>IF(COUNT(SEARCH(Удалить_Индекс_КВСР,$B2527)*SEARCH(Удалить_Индекс_ПБС,$C2527)*SEARCH(Удалить_Индекс_КФСР,$D2527)*SEARCH(Удалить_Индекс_КЦСР,$E2527)*SEARCH(Удалить_Индекс_КВР,$F2527)*SEARCH(Удалить_Индекс_ЭК,$H2527)*SEARCH(Удалить_Индекс_КР,$I2527))&gt;0,0,1)</f>
        <v>1</v>
      </c>
      <c r="O2527" s="192" t="str">
        <f t="shared" si="1841"/>
        <v/>
      </c>
      <c r="P2527" s="192" t="str">
        <f t="shared" si="1882"/>
        <v/>
      </c>
      <c r="Q2527" s="300" t="str">
        <f t="shared" si="1842"/>
        <v/>
      </c>
      <c r="R2527" s="300" t="str">
        <f t="shared" si="1843"/>
        <v/>
      </c>
      <c r="S2527" s="300" t="str">
        <f t="shared" si="1844"/>
        <v/>
      </c>
      <c r="T2527" s="192" t="str">
        <f t="shared" si="1845"/>
        <v/>
      </c>
      <c r="U2527" s="303" t="str">
        <f t="shared" si="1846"/>
        <v/>
      </c>
      <c r="V2527" s="300" t="str">
        <f t="shared" si="1847"/>
        <v/>
      </c>
      <c r="W2527" s="192" t="str">
        <f t="shared" si="1848"/>
        <v/>
      </c>
      <c r="X2527" s="303" t="str">
        <f t="shared" si="1849"/>
        <v/>
      </c>
      <c r="Y2527" s="300" t="str">
        <f t="shared" si="1850"/>
        <v/>
      </c>
      <c r="Z2527" s="300" t="str">
        <f t="shared" si="1851"/>
        <v/>
      </c>
      <c r="AA2527" s="303" t="str">
        <f t="shared" si="1852"/>
        <v/>
      </c>
      <c r="AB2527" s="300" t="str">
        <f t="shared" si="1853"/>
        <v/>
      </c>
      <c r="AC2527" s="300" t="str">
        <f t="shared" si="1854"/>
        <v/>
      </c>
      <c r="AD2527" s="300" t="str">
        <f t="shared" si="1855"/>
        <v/>
      </c>
      <c r="AE2527" s="192" t="str">
        <f t="shared" si="1856"/>
        <v/>
      </c>
      <c r="AF2527" s="192" t="str">
        <f t="shared" si="1857"/>
        <v/>
      </c>
      <c r="AG2527" s="192"/>
      <c r="AJ2527" s="300" t="str">
        <f t="shared" si="1858"/>
        <v/>
      </c>
      <c r="AK2527" s="300" t="str">
        <f t="shared" si="1859"/>
        <v/>
      </c>
      <c r="AL2527" s="300" t="str">
        <f t="shared" si="1860"/>
        <v/>
      </c>
      <c r="AM2527" s="300" t="str">
        <f t="shared" si="1861"/>
        <v/>
      </c>
      <c r="AN2527" s="300" t="str">
        <f t="shared" si="1862"/>
        <v/>
      </c>
      <c r="AO2527" s="300" t="str">
        <f t="shared" si="1863"/>
        <v/>
      </c>
      <c r="AP2527" s="300" t="str">
        <f t="shared" si="1864"/>
        <v/>
      </c>
      <c r="AQ2527" s="300" t="str">
        <f t="shared" si="1865"/>
        <v/>
      </c>
      <c r="AR2527" s="306" t="str">
        <f t="shared" si="1866"/>
        <v/>
      </c>
      <c r="AS2527" s="300" t="str">
        <f t="shared" si="1867"/>
        <v/>
      </c>
      <c r="AT2527" s="300" t="str">
        <f t="shared" si="1868"/>
        <v/>
      </c>
      <c r="AU2527" s="192" t="str">
        <f t="shared" si="1869"/>
        <v>рбс</v>
      </c>
      <c r="AV2527" s="192" t="str">
        <f t="shared" si="1870"/>
        <v>рбс87504814общпро</v>
      </c>
      <c r="AW2527" s="191">
        <f t="shared" si="1871"/>
        <v>0</v>
      </c>
      <c r="AX2527" s="191">
        <f t="shared" si="1872"/>
        <v>0</v>
      </c>
      <c r="AY2527" s="191">
        <f t="shared" si="1873"/>
        <v>26400</v>
      </c>
      <c r="AZ2527" s="191">
        <f t="shared" si="1874"/>
        <v>9969.5300000000007</v>
      </c>
      <c r="BA2527" s="193">
        <f t="shared" si="1875"/>
        <v>1</v>
      </c>
      <c r="BB2527" s="193">
        <f t="shared" si="1876"/>
        <v>1</v>
      </c>
      <c r="BC2527" s="193">
        <f t="shared" si="1877"/>
        <v>1</v>
      </c>
      <c r="BD2527" s="191">
        <f t="shared" si="1837"/>
        <v>26400</v>
      </c>
      <c r="BE2527" s="191">
        <f t="shared" si="1878"/>
        <v>9969.5300000000007</v>
      </c>
      <c r="BF2527" s="210">
        <f t="shared" si="1879"/>
        <v>26400</v>
      </c>
      <c r="BG2527" s="211">
        <f t="shared" si="1880"/>
        <v>26400</v>
      </c>
      <c r="BH2527" s="289" t="str">
        <f t="shared" si="1883"/>
        <v>875</v>
      </c>
      <c r="BI2527" s="289" t="str">
        <f t="shared" si="1884"/>
        <v>0702</v>
      </c>
      <c r="BJ2527" s="284" t="s">
        <v>592</v>
      </c>
      <c r="BK2527" s="284" t="s">
        <v>586</v>
      </c>
      <c r="BL2527" s="233" t="str">
        <f t="shared" si="1881"/>
        <v/>
      </c>
    </row>
    <row r="2528" spans="1:64" ht="12" customHeight="1">
      <c r="A2528" s="333" t="s">
        <v>1465</v>
      </c>
      <c r="B2528" s="381" t="s">
        <v>327</v>
      </c>
      <c r="C2528" s="333" t="s">
        <v>804</v>
      </c>
      <c r="D2528" s="381" t="s">
        <v>317</v>
      </c>
      <c r="E2528" s="381" t="s">
        <v>1317</v>
      </c>
      <c r="F2528" s="381" t="s">
        <v>586</v>
      </c>
      <c r="G2528" s="381" t="s">
        <v>394</v>
      </c>
      <c r="H2528" s="100" t="s">
        <v>653</v>
      </c>
      <c r="I2528" s="381" t="s">
        <v>505</v>
      </c>
      <c r="J2528" s="382">
        <v>199974.78</v>
      </c>
      <c r="K2528" s="382">
        <v>124374.78</v>
      </c>
      <c r="L2528" s="191" t="str">
        <f t="shared" si="1840"/>
        <v>875048140702011004002024422501</v>
      </c>
      <c r="M2528" s="192">
        <f t="array" ref="M2528">IF(COUNT(SEARCH(Удалить_Роспись_КВСР,$B2528)*SEARCH(Удалить_Роспись_ПБС,$C2528)*SEARCH(Удалить_Роспись_КФСР, $D2528)*SEARCH(Удалить_Роспись_КЦСР,$E2528)*SEARCH(Удалить_Роспись_КВР,$F2528)*SEARCH(Удалить_Роспись_ЭК,$H2528)*SEARCH(Удалить_Роспись_КР,$I2528))&gt;0,0,1)</f>
        <v>0</v>
      </c>
      <c r="N2528" s="192">
        <v>0</v>
      </c>
      <c r="O2528" s="192" t="str">
        <f t="shared" si="1841"/>
        <v/>
      </c>
      <c r="P2528" s="192" t="str">
        <f t="shared" si="1882"/>
        <v/>
      </c>
      <c r="Q2528" s="300" t="str">
        <f t="shared" si="1842"/>
        <v/>
      </c>
      <c r="R2528" s="300" t="str">
        <f t="shared" si="1843"/>
        <v/>
      </c>
      <c r="S2528" s="300" t="str">
        <f t="shared" si="1844"/>
        <v/>
      </c>
      <c r="T2528" s="192" t="str">
        <f t="shared" si="1845"/>
        <v/>
      </c>
      <c r="U2528" s="303" t="str">
        <f t="shared" si="1846"/>
        <v/>
      </c>
      <c r="V2528" s="300" t="str">
        <f t="shared" si="1847"/>
        <v/>
      </c>
      <c r="W2528" s="192" t="str">
        <f t="shared" si="1848"/>
        <v/>
      </c>
      <c r="X2528" s="303" t="str">
        <f t="shared" si="1849"/>
        <v/>
      </c>
      <c r="Y2528" s="300" t="str">
        <f t="shared" si="1850"/>
        <v/>
      </c>
      <c r="Z2528" s="300" t="str">
        <f t="shared" si="1851"/>
        <v/>
      </c>
      <c r="AA2528" s="303" t="str">
        <f t="shared" si="1852"/>
        <v/>
      </c>
      <c r="AB2528" s="300" t="str">
        <f t="shared" si="1853"/>
        <v/>
      </c>
      <c r="AC2528" s="300" t="str">
        <f t="shared" si="1854"/>
        <v/>
      </c>
      <c r="AD2528" s="300" t="str">
        <f t="shared" si="1855"/>
        <v/>
      </c>
      <c r="AE2528" s="192" t="str">
        <f t="shared" si="1856"/>
        <v/>
      </c>
      <c r="AF2528" s="192" t="str">
        <f t="shared" si="1857"/>
        <v/>
      </c>
      <c r="AG2528" s="192"/>
      <c r="AJ2528" s="300" t="str">
        <f t="shared" si="1858"/>
        <v/>
      </c>
      <c r="AK2528" s="300" t="str">
        <f t="shared" si="1859"/>
        <v/>
      </c>
      <c r="AL2528" s="300" t="str">
        <f t="shared" si="1860"/>
        <v/>
      </c>
      <c r="AM2528" s="300" t="str">
        <f t="shared" si="1861"/>
        <v/>
      </c>
      <c r="AN2528" s="300" t="str">
        <f t="shared" si="1862"/>
        <v/>
      </c>
      <c r="AO2528" s="300" t="str">
        <f t="shared" si="1863"/>
        <v/>
      </c>
      <c r="AP2528" s="300" t="str">
        <f t="shared" si="1864"/>
        <v/>
      </c>
      <c r="AQ2528" s="300" t="str">
        <f t="shared" si="1865"/>
        <v/>
      </c>
      <c r="AR2528" s="306" t="str">
        <f t="shared" si="1866"/>
        <v/>
      </c>
      <c r="AS2528" s="300" t="str">
        <f t="shared" si="1867"/>
        <v/>
      </c>
      <c r="AT2528" s="300" t="str">
        <f t="shared" si="1868"/>
        <v/>
      </c>
      <c r="AU2528" s="192" t="str">
        <f t="shared" si="1869"/>
        <v>рбс</v>
      </c>
      <c r="AV2528" s="192" t="str">
        <f t="shared" si="1870"/>
        <v>рбс87504814общпро</v>
      </c>
      <c r="AW2528" s="191">
        <f t="shared" si="1871"/>
        <v>0</v>
      </c>
      <c r="AX2528" s="191">
        <f t="shared" si="1872"/>
        <v>0</v>
      </c>
      <c r="AY2528" s="191">
        <f t="shared" si="1873"/>
        <v>0</v>
      </c>
      <c r="AZ2528" s="191">
        <f t="shared" si="1874"/>
        <v>0</v>
      </c>
      <c r="BA2528" s="193">
        <f t="shared" si="1875"/>
        <v>1</v>
      </c>
      <c r="BB2528" s="193">
        <f t="shared" si="1876"/>
        <v>1</v>
      </c>
      <c r="BC2528" s="193">
        <f t="shared" si="1877"/>
        <v>1</v>
      </c>
      <c r="BD2528" s="191">
        <f t="shared" si="1837"/>
        <v>0</v>
      </c>
      <c r="BE2528" s="191">
        <f t="shared" si="1878"/>
        <v>0</v>
      </c>
      <c r="BF2528" s="210">
        <f t="shared" si="1879"/>
        <v>0</v>
      </c>
      <c r="BG2528" s="211">
        <f t="shared" si="1880"/>
        <v>0</v>
      </c>
      <c r="BH2528" s="289"/>
      <c r="BI2528" s="289"/>
      <c r="BL2528" s="233" t="str">
        <f t="shared" si="1881"/>
        <v/>
      </c>
    </row>
    <row r="2529" spans="1:64" ht="12" customHeight="1">
      <c r="A2529" s="333" t="s">
        <v>1465</v>
      </c>
      <c r="B2529" s="381" t="s">
        <v>327</v>
      </c>
      <c r="C2529" s="333" t="s">
        <v>804</v>
      </c>
      <c r="D2529" s="381" t="s">
        <v>317</v>
      </c>
      <c r="E2529" s="381" t="s">
        <v>1317</v>
      </c>
      <c r="F2529" s="381" t="s">
        <v>586</v>
      </c>
      <c r="G2529" s="381" t="s">
        <v>389</v>
      </c>
      <c r="H2529" s="100" t="s">
        <v>653</v>
      </c>
      <c r="I2529" s="381" t="s">
        <v>505</v>
      </c>
      <c r="J2529" s="382">
        <v>159190</v>
      </c>
      <c r="K2529" s="382">
        <v>79382.960000000006</v>
      </c>
      <c r="L2529" s="191" t="str">
        <f t="shared" si="1840"/>
        <v>875048140702011004002024422601</v>
      </c>
      <c r="M2529" s="192">
        <f t="array" ref="M2529">IF(COUNT(SEARCH(Удалить_Роспись_КВСР,$B2529)*SEARCH(Удалить_Роспись_ПБС,$C2529)*SEARCH(Удалить_Роспись_КФСР, $D2529)*SEARCH(Удалить_Роспись_КЦСР,$E2529)*SEARCH(Удалить_Роспись_КВР,$F2529)*SEARCH(Удалить_Роспись_ЭК,$H2529)*SEARCH(Удалить_Роспись_КР,$I2529))&gt;0,0,1)</f>
        <v>0</v>
      </c>
      <c r="N2529" s="192">
        <f>IF(COUNT(SEARCH(Удалить_Индекс_КВСР,$B2529)*SEARCH(Удалить_Индекс_ПБС,$C2529)*SEARCH(Удалить_Индекс_КФСР,$D2529)*SEARCH(Удалить_Индекс_КЦСР,$E2529)*SEARCH(Удалить_Индекс_КВР,$F2529)*SEARCH(Удалить_Индекс_ЭК,$H2529)*SEARCH(Удалить_Индекс_КР,$I2529))&gt;0,0,1)</f>
        <v>1</v>
      </c>
      <c r="O2529" s="192" t="str">
        <f t="shared" si="1841"/>
        <v/>
      </c>
      <c r="P2529" s="192" t="str">
        <f t="shared" si="1882"/>
        <v/>
      </c>
      <c r="Q2529" s="300" t="str">
        <f t="shared" si="1842"/>
        <v/>
      </c>
      <c r="R2529" s="300" t="str">
        <f t="shared" si="1843"/>
        <v/>
      </c>
      <c r="S2529" s="300" t="str">
        <f t="shared" si="1844"/>
        <v/>
      </c>
      <c r="T2529" s="192" t="str">
        <f t="shared" si="1845"/>
        <v/>
      </c>
      <c r="U2529" s="303" t="str">
        <f t="shared" si="1846"/>
        <v/>
      </c>
      <c r="V2529" s="300" t="str">
        <f t="shared" si="1847"/>
        <v/>
      </c>
      <c r="W2529" s="192" t="str">
        <f t="shared" si="1848"/>
        <v/>
      </c>
      <c r="X2529" s="303" t="str">
        <f t="shared" si="1849"/>
        <v/>
      </c>
      <c r="Y2529" s="300" t="str">
        <f t="shared" si="1850"/>
        <v/>
      </c>
      <c r="Z2529" s="300" t="str">
        <f t="shared" si="1851"/>
        <v/>
      </c>
      <c r="AA2529" s="303" t="str">
        <f t="shared" si="1852"/>
        <v/>
      </c>
      <c r="AB2529" s="300" t="str">
        <f t="shared" si="1853"/>
        <v/>
      </c>
      <c r="AC2529" s="300" t="str">
        <f t="shared" si="1854"/>
        <v/>
      </c>
      <c r="AD2529" s="300" t="str">
        <f t="shared" si="1855"/>
        <v/>
      </c>
      <c r="AE2529" s="192" t="str">
        <f t="shared" si="1856"/>
        <v/>
      </c>
      <c r="AF2529" s="192" t="str">
        <f t="shared" si="1857"/>
        <v/>
      </c>
      <c r="AG2529" s="192"/>
      <c r="AJ2529" s="300" t="str">
        <f t="shared" si="1858"/>
        <v/>
      </c>
      <c r="AK2529" s="300" t="str">
        <f t="shared" si="1859"/>
        <v/>
      </c>
      <c r="AL2529" s="300" t="str">
        <f t="shared" si="1860"/>
        <v/>
      </c>
      <c r="AM2529" s="300" t="str">
        <f t="shared" si="1861"/>
        <v/>
      </c>
      <c r="AN2529" s="300" t="str">
        <f t="shared" si="1862"/>
        <v/>
      </c>
      <c r="AO2529" s="300" t="str">
        <f t="shared" si="1863"/>
        <v/>
      </c>
      <c r="AP2529" s="300" t="str">
        <f t="shared" si="1864"/>
        <v/>
      </c>
      <c r="AQ2529" s="300" t="str">
        <f t="shared" si="1865"/>
        <v/>
      </c>
      <c r="AR2529" s="306" t="str">
        <f t="shared" si="1866"/>
        <v/>
      </c>
      <c r="AS2529" s="300" t="str">
        <f t="shared" si="1867"/>
        <v/>
      </c>
      <c r="AT2529" s="300" t="str">
        <f t="shared" si="1868"/>
        <v/>
      </c>
      <c r="AU2529" s="192" t="str">
        <f t="shared" si="1869"/>
        <v>рбс</v>
      </c>
      <c r="AV2529" s="192" t="str">
        <f t="shared" si="1870"/>
        <v>рбс87504814общпро</v>
      </c>
      <c r="AW2529" s="191">
        <f t="shared" si="1871"/>
        <v>0</v>
      </c>
      <c r="AX2529" s="191">
        <f t="shared" si="1872"/>
        <v>0</v>
      </c>
      <c r="AY2529" s="191">
        <f t="shared" si="1873"/>
        <v>159190</v>
      </c>
      <c r="AZ2529" s="191">
        <f t="shared" si="1874"/>
        <v>79382.960000000006</v>
      </c>
      <c r="BA2529" s="193">
        <f t="shared" si="1875"/>
        <v>1</v>
      </c>
      <c r="BB2529" s="193">
        <f t="shared" si="1876"/>
        <v>1</v>
      </c>
      <c r="BC2529" s="193">
        <f t="shared" si="1877"/>
        <v>1</v>
      </c>
      <c r="BD2529" s="191">
        <f t="shared" si="1837"/>
        <v>159190</v>
      </c>
      <c r="BE2529" s="191">
        <f t="shared" si="1878"/>
        <v>79382.960000000006</v>
      </c>
      <c r="BF2529" s="210">
        <f t="shared" si="1879"/>
        <v>159190</v>
      </c>
      <c r="BG2529" s="211">
        <f t="shared" si="1880"/>
        <v>159190</v>
      </c>
      <c r="BH2529" s="289"/>
      <c r="BI2529" s="289"/>
      <c r="BL2529" s="233" t="str">
        <f t="shared" si="1881"/>
        <v/>
      </c>
    </row>
    <row r="2530" spans="1:64" ht="12" customHeight="1">
      <c r="A2530" s="333" t="s">
        <v>1465</v>
      </c>
      <c r="B2530" s="381" t="s">
        <v>327</v>
      </c>
      <c r="C2530" s="333" t="s">
        <v>804</v>
      </c>
      <c r="D2530" s="381" t="s">
        <v>317</v>
      </c>
      <c r="E2530" s="381" t="s">
        <v>1317</v>
      </c>
      <c r="F2530" s="381" t="s">
        <v>586</v>
      </c>
      <c r="G2530" s="381" t="s">
        <v>397</v>
      </c>
      <c r="H2530" s="100" t="s">
        <v>653</v>
      </c>
      <c r="I2530" s="381" t="s">
        <v>505</v>
      </c>
      <c r="J2530" s="382">
        <v>66710</v>
      </c>
      <c r="K2530" s="382">
        <v>55507</v>
      </c>
      <c r="L2530" s="191" t="str">
        <f t="shared" si="1840"/>
        <v>875048140702011004002024434001</v>
      </c>
      <c r="M2530" s="192">
        <f t="array" ref="M2530">IF(COUNT(SEARCH(Удалить_Роспись_КВСР,$B2530)*SEARCH(Удалить_Роспись_ПБС,$C2530)*SEARCH(Удалить_Роспись_КФСР, $D2530)*SEARCH(Удалить_Роспись_КЦСР,$E2530)*SEARCH(Удалить_Роспись_КВР,$F2530)*SEARCH(Удалить_Роспись_ЭК,$H2530)*SEARCH(Удалить_Роспись_КР,$I2530))&gt;0,0,1)</f>
        <v>0</v>
      </c>
      <c r="N2530" s="192">
        <f>IF(COUNT(SEARCH(Удалить_Индекс_КВСР,$B2530)*SEARCH(Удалить_Индекс_ПБС,$C2530)*SEARCH(Удалить_Индекс_КФСР,$D2530)*SEARCH(Удалить_Индекс_КЦСР,$E2530)*SEARCH(Удалить_Индекс_КВР,$F2530)*SEARCH(Удалить_Индекс_ЭК,$H2530)*SEARCH(Удалить_Индекс_КР,$I2530))&gt;0,0,1)</f>
        <v>1</v>
      </c>
      <c r="O2530" s="192" t="str">
        <f t="shared" si="1841"/>
        <v/>
      </c>
      <c r="P2530" s="192" t="str">
        <f t="shared" si="1882"/>
        <v/>
      </c>
      <c r="Q2530" s="300" t="str">
        <f t="shared" si="1842"/>
        <v/>
      </c>
      <c r="R2530" s="300" t="str">
        <f t="shared" si="1843"/>
        <v/>
      </c>
      <c r="S2530" s="300" t="str">
        <f t="shared" si="1844"/>
        <v/>
      </c>
      <c r="T2530" s="192" t="str">
        <f t="shared" si="1845"/>
        <v/>
      </c>
      <c r="U2530" s="303" t="str">
        <f t="shared" si="1846"/>
        <v/>
      </c>
      <c r="V2530" s="300" t="str">
        <f t="shared" si="1847"/>
        <v/>
      </c>
      <c r="W2530" s="192" t="str">
        <f t="shared" si="1848"/>
        <v/>
      </c>
      <c r="X2530" s="303" t="str">
        <f t="shared" si="1849"/>
        <v/>
      </c>
      <c r="Y2530" s="300" t="str">
        <f t="shared" si="1850"/>
        <v/>
      </c>
      <c r="Z2530" s="300" t="str">
        <f t="shared" si="1851"/>
        <v/>
      </c>
      <c r="AA2530" s="303" t="str">
        <f t="shared" si="1852"/>
        <v/>
      </c>
      <c r="AB2530" s="300" t="str">
        <f t="shared" si="1853"/>
        <v/>
      </c>
      <c r="AC2530" s="300" t="str">
        <f t="shared" si="1854"/>
        <v/>
      </c>
      <c r="AD2530" s="300" t="str">
        <f t="shared" si="1855"/>
        <v/>
      </c>
      <c r="AE2530" s="192" t="str">
        <f t="shared" si="1856"/>
        <v/>
      </c>
      <c r="AF2530" s="192" t="str">
        <f t="shared" si="1857"/>
        <v/>
      </c>
      <c r="AG2530" s="192"/>
      <c r="AJ2530" s="300" t="str">
        <f t="shared" si="1858"/>
        <v/>
      </c>
      <c r="AK2530" s="300" t="str">
        <f t="shared" si="1859"/>
        <v/>
      </c>
      <c r="AL2530" s="300" t="str">
        <f t="shared" si="1860"/>
        <v/>
      </c>
      <c r="AM2530" s="300" t="str">
        <f t="shared" si="1861"/>
        <v/>
      </c>
      <c r="AN2530" s="300" t="str">
        <f t="shared" si="1862"/>
        <v/>
      </c>
      <c r="AO2530" s="300" t="str">
        <f t="shared" si="1863"/>
        <v/>
      </c>
      <c r="AP2530" s="300" t="str">
        <f t="shared" si="1864"/>
        <v/>
      </c>
      <c r="AQ2530" s="300" t="str">
        <f t="shared" si="1865"/>
        <v/>
      </c>
      <c r="AR2530" s="306" t="str">
        <f t="shared" si="1866"/>
        <v/>
      </c>
      <c r="AS2530" s="300" t="str">
        <f t="shared" si="1867"/>
        <v/>
      </c>
      <c r="AT2530" s="300" t="str">
        <f t="shared" si="1868"/>
        <v/>
      </c>
      <c r="AU2530" s="192" t="str">
        <f t="shared" si="1869"/>
        <v>рбс</v>
      </c>
      <c r="AV2530" s="192" t="str">
        <f t="shared" si="1870"/>
        <v>рбс87504814общпро</v>
      </c>
      <c r="AW2530" s="191">
        <f t="shared" si="1871"/>
        <v>0</v>
      </c>
      <c r="AX2530" s="191">
        <f t="shared" si="1872"/>
        <v>0</v>
      </c>
      <c r="AY2530" s="191">
        <f t="shared" si="1873"/>
        <v>66710</v>
      </c>
      <c r="AZ2530" s="191">
        <f t="shared" si="1874"/>
        <v>55507</v>
      </c>
      <c r="BA2530" s="193">
        <f t="shared" si="1875"/>
        <v>1</v>
      </c>
      <c r="BB2530" s="193">
        <f t="shared" si="1876"/>
        <v>1</v>
      </c>
      <c r="BC2530" s="193">
        <f t="shared" si="1877"/>
        <v>1</v>
      </c>
      <c r="BD2530" s="191">
        <f t="shared" si="1837"/>
        <v>66710</v>
      </c>
      <c r="BE2530" s="191">
        <f t="shared" si="1878"/>
        <v>55507</v>
      </c>
      <c r="BF2530" s="210">
        <f t="shared" si="1879"/>
        <v>66710</v>
      </c>
      <c r="BG2530" s="211">
        <f t="shared" si="1880"/>
        <v>66710</v>
      </c>
      <c r="BH2530" s="289"/>
      <c r="BI2530" s="289"/>
      <c r="BL2530" s="233" t="str">
        <f t="shared" si="1881"/>
        <v/>
      </c>
    </row>
    <row r="2531" spans="1:64" ht="12" customHeight="1">
      <c r="A2531" s="333" t="s">
        <v>1465</v>
      </c>
      <c r="B2531" s="381" t="s">
        <v>327</v>
      </c>
      <c r="C2531" s="333" t="s">
        <v>804</v>
      </c>
      <c r="D2531" s="381" t="s">
        <v>317</v>
      </c>
      <c r="E2531" s="381" t="s">
        <v>1317</v>
      </c>
      <c r="F2531" s="381" t="s">
        <v>658</v>
      </c>
      <c r="G2531" s="381" t="s">
        <v>395</v>
      </c>
      <c r="H2531" s="100" t="s">
        <v>653</v>
      </c>
      <c r="I2531" s="381" t="s">
        <v>505</v>
      </c>
      <c r="J2531" s="382">
        <v>23.84</v>
      </c>
      <c r="K2531" s="382">
        <v>23.84</v>
      </c>
      <c r="L2531" s="191" t="str">
        <f t="shared" si="1840"/>
        <v>875048140702011004002085329001</v>
      </c>
      <c r="M2531" s="192">
        <f t="array" ref="M2531">IF(COUNT(SEARCH(Удалить_Роспись_КВСР,$B2531)*SEARCH(Удалить_Роспись_ПБС,$C2531)*SEARCH(Удалить_Роспись_КФСР, $D2531)*SEARCH(Удалить_Роспись_КЦСР,$E2531)*SEARCH(Удалить_Роспись_КВР,$F2531)*SEARCH(Удалить_Роспись_ЭК,$H2531)*SEARCH(Удалить_Роспись_КР,$I2531))&gt;0,0,1)</f>
        <v>0</v>
      </c>
      <c r="N2531" s="192">
        <v>0</v>
      </c>
      <c r="O2531" s="192" t="str">
        <f t="shared" si="1841"/>
        <v/>
      </c>
      <c r="P2531" s="192" t="str">
        <f t="shared" si="1882"/>
        <v/>
      </c>
      <c r="Q2531" s="300" t="str">
        <f t="shared" si="1842"/>
        <v/>
      </c>
      <c r="R2531" s="300" t="str">
        <f t="shared" si="1843"/>
        <v/>
      </c>
      <c r="S2531" s="300" t="str">
        <f t="shared" si="1844"/>
        <v/>
      </c>
      <c r="T2531" s="192" t="str">
        <f t="shared" si="1845"/>
        <v/>
      </c>
      <c r="U2531" s="303" t="str">
        <f t="shared" si="1846"/>
        <v/>
      </c>
      <c r="V2531" s="300" t="str">
        <f t="shared" si="1847"/>
        <v/>
      </c>
      <c r="W2531" s="192" t="str">
        <f t="shared" si="1848"/>
        <v/>
      </c>
      <c r="X2531" s="303" t="str">
        <f t="shared" si="1849"/>
        <v/>
      </c>
      <c r="Y2531" s="300" t="str">
        <f t="shared" si="1850"/>
        <v/>
      </c>
      <c r="Z2531" s="300" t="str">
        <f t="shared" si="1851"/>
        <v/>
      </c>
      <c r="AA2531" s="303" t="str">
        <f t="shared" si="1852"/>
        <v/>
      </c>
      <c r="AB2531" s="300" t="str">
        <f t="shared" si="1853"/>
        <v/>
      </c>
      <c r="AC2531" s="300" t="str">
        <f t="shared" si="1854"/>
        <v/>
      </c>
      <c r="AD2531" s="300" t="str">
        <f t="shared" si="1855"/>
        <v/>
      </c>
      <c r="AE2531" s="192" t="str">
        <f t="shared" si="1856"/>
        <v/>
      </c>
      <c r="AF2531" s="192" t="str">
        <f t="shared" si="1857"/>
        <v/>
      </c>
      <c r="AG2531" s="192"/>
      <c r="AJ2531" s="300" t="str">
        <f t="shared" si="1858"/>
        <v/>
      </c>
      <c r="AK2531" s="300" t="str">
        <f t="shared" si="1859"/>
        <v/>
      </c>
      <c r="AL2531" s="300" t="str">
        <f t="shared" si="1860"/>
        <v/>
      </c>
      <c r="AM2531" s="300" t="str">
        <f t="shared" si="1861"/>
        <v/>
      </c>
      <c r="AN2531" s="300" t="str">
        <f t="shared" si="1862"/>
        <v/>
      </c>
      <c r="AO2531" s="300" t="str">
        <f t="shared" si="1863"/>
        <v/>
      </c>
      <c r="AP2531" s="300" t="str">
        <f t="shared" si="1864"/>
        <v/>
      </c>
      <c r="AQ2531" s="300" t="str">
        <f t="shared" si="1865"/>
        <v/>
      </c>
      <c r="AR2531" s="306" t="str">
        <f t="shared" si="1866"/>
        <v/>
      </c>
      <c r="AS2531" s="300" t="str">
        <f t="shared" si="1867"/>
        <v/>
      </c>
      <c r="AT2531" s="300" t="str">
        <f t="shared" si="1868"/>
        <v/>
      </c>
      <c r="AU2531" s="192" t="str">
        <f t="shared" si="1869"/>
        <v>рбс</v>
      </c>
      <c r="AV2531" s="192" t="str">
        <f t="shared" si="1870"/>
        <v>рбс87504814общпро</v>
      </c>
      <c r="AW2531" s="191">
        <f t="shared" si="1871"/>
        <v>0</v>
      </c>
      <c r="AX2531" s="191">
        <f t="shared" si="1872"/>
        <v>0</v>
      </c>
      <c r="AY2531" s="191">
        <f t="shared" si="1873"/>
        <v>0</v>
      </c>
      <c r="AZ2531" s="191">
        <f t="shared" si="1874"/>
        <v>0</v>
      </c>
      <c r="BA2531" s="193">
        <f t="shared" si="1875"/>
        <v>1</v>
      </c>
      <c r="BB2531" s="193">
        <f t="shared" si="1876"/>
        <v>1</v>
      </c>
      <c r="BC2531" s="193">
        <f t="shared" si="1877"/>
        <v>1</v>
      </c>
      <c r="BD2531" s="191">
        <f t="shared" si="1837"/>
        <v>0</v>
      </c>
      <c r="BE2531" s="191">
        <f t="shared" si="1878"/>
        <v>0</v>
      </c>
      <c r="BF2531" s="210">
        <f t="shared" si="1879"/>
        <v>0</v>
      </c>
      <c r="BG2531" s="211">
        <f t="shared" si="1880"/>
        <v>0</v>
      </c>
      <c r="BH2531" s="289"/>
      <c r="BI2531" s="289"/>
      <c r="BL2531" s="233" t="str">
        <f t="shared" si="1881"/>
        <v/>
      </c>
    </row>
    <row r="2532" spans="1:64" ht="12" customHeight="1">
      <c r="A2532" s="333" t="s">
        <v>1465</v>
      </c>
      <c r="B2532" s="381" t="s">
        <v>327</v>
      </c>
      <c r="C2532" s="333" t="s">
        <v>804</v>
      </c>
      <c r="D2532" s="381" t="s">
        <v>317</v>
      </c>
      <c r="E2532" s="381" t="s">
        <v>1318</v>
      </c>
      <c r="F2532" s="381" t="s">
        <v>608</v>
      </c>
      <c r="G2532" s="381" t="s">
        <v>385</v>
      </c>
      <c r="H2532" s="100" t="s">
        <v>653</v>
      </c>
      <c r="I2532" s="381" t="s">
        <v>505</v>
      </c>
      <c r="J2532" s="382">
        <v>1275700</v>
      </c>
      <c r="K2532" s="382">
        <v>1006574.92</v>
      </c>
      <c r="L2532" s="191" t="str">
        <f t="shared" si="1840"/>
        <v>875048140702011004102011121101</v>
      </c>
      <c r="M2532" s="192">
        <f t="array" ref="M2532">IF(COUNT(SEARCH(Удалить_Роспись_КВСР,$B2532)*SEARCH(Удалить_Роспись_ПБС,$C2532)*SEARCH(Удалить_Роспись_КФСР, $D2532)*SEARCH(Удалить_Роспись_КЦСР,$E2532)*SEARCH(Удалить_Роспись_КВР,$F2532)*SEARCH(Удалить_Роспись_ЭК,$H2532)*SEARCH(Удалить_Роспись_КР,$I2532))&gt;0,0,1)</f>
        <v>0</v>
      </c>
      <c r="N2532" s="192">
        <v>0</v>
      </c>
      <c r="O2532" s="192" t="str">
        <f t="shared" si="1841"/>
        <v/>
      </c>
      <c r="P2532" s="192" t="str">
        <f t="shared" si="1882"/>
        <v/>
      </c>
      <c r="Q2532" s="300" t="str">
        <f t="shared" si="1842"/>
        <v/>
      </c>
      <c r="R2532" s="300" t="str">
        <f t="shared" si="1843"/>
        <v/>
      </c>
      <c r="S2532" s="300" t="str">
        <f t="shared" si="1844"/>
        <v/>
      </c>
      <c r="T2532" s="192" t="str">
        <f t="shared" si="1845"/>
        <v/>
      </c>
      <c r="U2532" s="303" t="str">
        <f t="shared" si="1846"/>
        <v/>
      </c>
      <c r="V2532" s="300" t="str">
        <f t="shared" si="1847"/>
        <v/>
      </c>
      <c r="W2532" s="192" t="str">
        <f t="shared" si="1848"/>
        <v/>
      </c>
      <c r="X2532" s="303" t="str">
        <f t="shared" si="1849"/>
        <v/>
      </c>
      <c r="Y2532" s="300" t="str">
        <f t="shared" si="1850"/>
        <v/>
      </c>
      <c r="Z2532" s="300" t="str">
        <f t="shared" si="1851"/>
        <v/>
      </c>
      <c r="AA2532" s="303" t="str">
        <f t="shared" si="1852"/>
        <v/>
      </c>
      <c r="AB2532" s="300" t="str">
        <f t="shared" si="1853"/>
        <v/>
      </c>
      <c r="AC2532" s="300" t="str">
        <f t="shared" si="1854"/>
        <v/>
      </c>
      <c r="AD2532" s="300" t="str">
        <f t="shared" si="1855"/>
        <v/>
      </c>
      <c r="AE2532" s="192" t="str">
        <f t="shared" si="1856"/>
        <v/>
      </c>
      <c r="AF2532" s="192" t="str">
        <f t="shared" si="1857"/>
        <v/>
      </c>
      <c r="AG2532" s="192"/>
      <c r="AJ2532" s="300" t="str">
        <f t="shared" si="1858"/>
        <v/>
      </c>
      <c r="AK2532" s="300" t="str">
        <f t="shared" si="1859"/>
        <v/>
      </c>
      <c r="AL2532" s="300" t="str">
        <f t="shared" si="1860"/>
        <v/>
      </c>
      <c r="AM2532" s="300" t="str">
        <f t="shared" si="1861"/>
        <v/>
      </c>
      <c r="AN2532" s="300" t="str">
        <f t="shared" si="1862"/>
        <v/>
      </c>
      <c r="AO2532" s="300" t="str">
        <f t="shared" si="1863"/>
        <v/>
      </c>
      <c r="AP2532" s="300" t="str">
        <f t="shared" si="1864"/>
        <v/>
      </c>
      <c r="AQ2532" s="300" t="str">
        <f t="shared" si="1865"/>
        <v/>
      </c>
      <c r="AR2532" s="306" t="str">
        <f t="shared" si="1866"/>
        <v/>
      </c>
      <c r="AS2532" s="300" t="str">
        <f t="shared" si="1867"/>
        <v/>
      </c>
      <c r="AT2532" s="300" t="str">
        <f t="shared" si="1868"/>
        <v/>
      </c>
      <c r="AU2532" s="192" t="str">
        <f t="shared" si="1869"/>
        <v>рбс</v>
      </c>
      <c r="AV2532" s="192" t="str">
        <f t="shared" si="1870"/>
        <v>рбс87504814общопл</v>
      </c>
      <c r="AW2532" s="191">
        <f t="shared" si="1871"/>
        <v>0</v>
      </c>
      <c r="AX2532" s="191">
        <f t="shared" si="1872"/>
        <v>0</v>
      </c>
      <c r="AY2532" s="191">
        <f t="shared" si="1873"/>
        <v>0</v>
      </c>
      <c r="AZ2532" s="191">
        <f t="shared" si="1874"/>
        <v>0</v>
      </c>
      <c r="BA2532" s="193">
        <f t="shared" si="1875"/>
        <v>1</v>
      </c>
      <c r="BB2532" s="193">
        <f t="shared" si="1876"/>
        <v>1</v>
      </c>
      <c r="BC2532" s="193">
        <f t="shared" si="1877"/>
        <v>1</v>
      </c>
      <c r="BD2532" s="191">
        <f t="shared" si="1837"/>
        <v>0</v>
      </c>
      <c r="BE2532" s="191">
        <f t="shared" si="1878"/>
        <v>0</v>
      </c>
      <c r="BF2532" s="210">
        <f t="shared" si="1879"/>
        <v>0</v>
      </c>
      <c r="BG2532" s="211">
        <f t="shared" si="1880"/>
        <v>0</v>
      </c>
      <c r="BH2532" s="289"/>
      <c r="BI2532" s="289"/>
      <c r="BL2532" s="233" t="str">
        <f t="shared" si="1881"/>
        <v/>
      </c>
    </row>
    <row r="2533" spans="1:64" ht="12" customHeight="1">
      <c r="A2533" s="333" t="s">
        <v>1465</v>
      </c>
      <c r="B2533" s="381" t="s">
        <v>327</v>
      </c>
      <c r="C2533" s="333" t="s">
        <v>804</v>
      </c>
      <c r="D2533" s="381" t="s">
        <v>317</v>
      </c>
      <c r="E2533" s="381" t="s">
        <v>1318</v>
      </c>
      <c r="F2533" s="381" t="s">
        <v>902</v>
      </c>
      <c r="G2533" s="381" t="s">
        <v>387</v>
      </c>
      <c r="H2533" s="100" t="s">
        <v>653</v>
      </c>
      <c r="I2533" s="381" t="s">
        <v>505</v>
      </c>
      <c r="J2533" s="382">
        <v>385721</v>
      </c>
      <c r="K2533" s="382">
        <v>296079.03000000003</v>
      </c>
      <c r="L2533" s="191" t="str">
        <f t="shared" si="1840"/>
        <v>875048140702011004102011921301</v>
      </c>
      <c r="M2533" s="192">
        <f t="array" ref="M2533">IF(COUNT(SEARCH(Удалить_Роспись_КВСР,$B2533)*SEARCH(Удалить_Роспись_ПБС,$C2533)*SEARCH(Удалить_Роспись_КФСР, $D2533)*SEARCH(Удалить_Роспись_КЦСР,$E2533)*SEARCH(Удалить_Роспись_КВР,$F2533)*SEARCH(Удалить_Роспись_ЭК,$H2533)*SEARCH(Удалить_Роспись_КР,$I2533))&gt;0,0,1)</f>
        <v>0</v>
      </c>
      <c r="N2533" s="192">
        <v>0</v>
      </c>
      <c r="O2533" s="192" t="str">
        <f t="shared" si="1841"/>
        <v/>
      </c>
      <c r="P2533" s="192" t="str">
        <f t="shared" si="1882"/>
        <v/>
      </c>
      <c r="Q2533" s="300" t="str">
        <f t="shared" si="1842"/>
        <v/>
      </c>
      <c r="R2533" s="300" t="str">
        <f t="shared" si="1843"/>
        <v/>
      </c>
      <c r="S2533" s="300" t="str">
        <f t="shared" si="1844"/>
        <v/>
      </c>
      <c r="T2533" s="192" t="str">
        <f t="shared" si="1845"/>
        <v/>
      </c>
      <c r="U2533" s="303" t="str">
        <f t="shared" si="1846"/>
        <v/>
      </c>
      <c r="V2533" s="300" t="str">
        <f t="shared" si="1847"/>
        <v/>
      </c>
      <c r="W2533" s="192" t="str">
        <f t="shared" si="1848"/>
        <v/>
      </c>
      <c r="X2533" s="303" t="str">
        <f t="shared" si="1849"/>
        <v/>
      </c>
      <c r="Y2533" s="300" t="str">
        <f t="shared" si="1850"/>
        <v/>
      </c>
      <c r="Z2533" s="300" t="str">
        <f t="shared" si="1851"/>
        <v/>
      </c>
      <c r="AA2533" s="303" t="str">
        <f t="shared" si="1852"/>
        <v/>
      </c>
      <c r="AB2533" s="300" t="str">
        <f t="shared" si="1853"/>
        <v/>
      </c>
      <c r="AC2533" s="300" t="str">
        <f t="shared" si="1854"/>
        <v/>
      </c>
      <c r="AD2533" s="300" t="str">
        <f t="shared" si="1855"/>
        <v/>
      </c>
      <c r="AE2533" s="192" t="str">
        <f t="shared" si="1856"/>
        <v/>
      </c>
      <c r="AF2533" s="192" t="str">
        <f t="shared" si="1857"/>
        <v/>
      </c>
      <c r="AG2533" s="192"/>
      <c r="AJ2533" s="300" t="str">
        <f t="shared" si="1858"/>
        <v/>
      </c>
      <c r="AK2533" s="300" t="str">
        <f t="shared" si="1859"/>
        <v/>
      </c>
      <c r="AL2533" s="300" t="str">
        <f t="shared" si="1860"/>
        <v/>
      </c>
      <c r="AM2533" s="300" t="str">
        <f t="shared" si="1861"/>
        <v/>
      </c>
      <c r="AN2533" s="300" t="str">
        <f t="shared" si="1862"/>
        <v/>
      </c>
      <c r="AO2533" s="300" t="str">
        <f t="shared" si="1863"/>
        <v/>
      </c>
      <c r="AP2533" s="300" t="str">
        <f t="shared" si="1864"/>
        <v/>
      </c>
      <c r="AQ2533" s="300" t="str">
        <f t="shared" si="1865"/>
        <v/>
      </c>
      <c r="AR2533" s="306" t="str">
        <f t="shared" si="1866"/>
        <v/>
      </c>
      <c r="AS2533" s="300" t="str">
        <f t="shared" si="1867"/>
        <v/>
      </c>
      <c r="AT2533" s="300" t="str">
        <f t="shared" si="1868"/>
        <v/>
      </c>
      <c r="AU2533" s="192" t="str">
        <f t="shared" si="1869"/>
        <v>рбс</v>
      </c>
      <c r="AV2533" s="192" t="str">
        <f t="shared" si="1870"/>
        <v>рбс87504814общопл</v>
      </c>
      <c r="AW2533" s="191">
        <f t="shared" si="1871"/>
        <v>0</v>
      </c>
      <c r="AX2533" s="191">
        <f t="shared" si="1872"/>
        <v>0</v>
      </c>
      <c r="AY2533" s="191">
        <f t="shared" si="1873"/>
        <v>0</v>
      </c>
      <c r="AZ2533" s="191">
        <f t="shared" si="1874"/>
        <v>0</v>
      </c>
      <c r="BA2533" s="193">
        <f t="shared" si="1875"/>
        <v>1</v>
      </c>
      <c r="BB2533" s="193">
        <f t="shared" si="1876"/>
        <v>1</v>
      </c>
      <c r="BC2533" s="193">
        <f t="shared" si="1877"/>
        <v>1</v>
      </c>
      <c r="BD2533" s="191">
        <f t="shared" si="1837"/>
        <v>0</v>
      </c>
      <c r="BE2533" s="191">
        <f t="shared" si="1878"/>
        <v>0</v>
      </c>
      <c r="BF2533" s="210">
        <f t="shared" si="1879"/>
        <v>0</v>
      </c>
      <c r="BG2533" s="211">
        <f t="shared" si="1880"/>
        <v>0</v>
      </c>
      <c r="BH2533" s="289"/>
      <c r="BI2533" s="289"/>
      <c r="BL2533" s="233" t="str">
        <f t="shared" si="1881"/>
        <v/>
      </c>
    </row>
    <row r="2534" spans="1:64" ht="12" customHeight="1">
      <c r="A2534" s="333" t="s">
        <v>1465</v>
      </c>
      <c r="B2534" s="381" t="s">
        <v>327</v>
      </c>
      <c r="C2534" s="333" t="s">
        <v>804</v>
      </c>
      <c r="D2534" s="381" t="s">
        <v>317</v>
      </c>
      <c r="E2534" s="381" t="s">
        <v>1319</v>
      </c>
      <c r="F2534" s="381" t="s">
        <v>589</v>
      </c>
      <c r="G2534" s="381" t="s">
        <v>386</v>
      </c>
      <c r="H2534" s="100" t="s">
        <v>653</v>
      </c>
      <c r="I2534" s="381" t="s">
        <v>505</v>
      </c>
      <c r="J2534" s="382">
        <v>80000</v>
      </c>
      <c r="K2534" s="382">
        <v>80000</v>
      </c>
      <c r="L2534" s="191" t="str">
        <f t="shared" si="1840"/>
        <v>875048140702011004702011221201</v>
      </c>
      <c r="M2534" s="192">
        <f t="array" ref="M2534">IF(COUNT(SEARCH(Удалить_Роспись_КВСР,$B2534)*SEARCH(Удалить_Роспись_ПБС,$C2534)*SEARCH(Удалить_Роспись_КФСР, $D2534)*SEARCH(Удалить_Роспись_КЦСР,$E2534)*SEARCH(Удалить_Роспись_КВР,$F2534)*SEARCH(Удалить_Роспись_ЭК,$H2534)*SEARCH(Удалить_Роспись_КР,$I2534))&gt;0,0,1)</f>
        <v>0</v>
      </c>
      <c r="N2534" s="192">
        <f>IF(COUNT(SEARCH(Удалить_Индекс_КВСР,$B2534)*SEARCH(Удалить_Индекс_ПБС,$C2534)*SEARCH(Удалить_Индекс_КФСР,$D2534)*SEARCH(Удалить_Индекс_КЦСР,$E2534)*SEARCH(Удалить_Индекс_КВР,$F2534)*SEARCH(Удалить_Индекс_ЭК,$H2534)*SEARCH(Удалить_Индекс_КР,$I2534))&gt;0,0,1)</f>
        <v>1</v>
      </c>
      <c r="O2534" s="192" t="str">
        <f t="shared" si="1841"/>
        <v/>
      </c>
      <c r="P2534" s="192" t="str">
        <f t="shared" si="1882"/>
        <v/>
      </c>
      <c r="Q2534" s="300" t="str">
        <f t="shared" si="1842"/>
        <v/>
      </c>
      <c r="R2534" s="300" t="str">
        <f t="shared" si="1843"/>
        <v/>
      </c>
      <c r="S2534" s="300" t="str">
        <f t="shared" si="1844"/>
        <v/>
      </c>
      <c r="T2534" s="192" t="str">
        <f t="shared" si="1845"/>
        <v/>
      </c>
      <c r="U2534" s="303" t="str">
        <f t="shared" si="1846"/>
        <v/>
      </c>
      <c r="V2534" s="300" t="str">
        <f t="shared" si="1847"/>
        <v/>
      </c>
      <c r="W2534" s="192" t="str">
        <f t="shared" si="1848"/>
        <v/>
      </c>
      <c r="X2534" s="303" t="str">
        <f t="shared" si="1849"/>
        <v/>
      </c>
      <c r="Y2534" s="300" t="str">
        <f t="shared" si="1850"/>
        <v/>
      </c>
      <c r="Z2534" s="300" t="str">
        <f t="shared" si="1851"/>
        <v/>
      </c>
      <c r="AA2534" s="303" t="str">
        <f t="shared" si="1852"/>
        <v/>
      </c>
      <c r="AB2534" s="300" t="str">
        <f t="shared" si="1853"/>
        <v/>
      </c>
      <c r="AC2534" s="300" t="str">
        <f t="shared" si="1854"/>
        <v/>
      </c>
      <c r="AD2534" s="300" t="str">
        <f t="shared" si="1855"/>
        <v/>
      </c>
      <c r="AE2534" s="192" t="str">
        <f t="shared" si="1856"/>
        <v/>
      </c>
      <c r="AF2534" s="192" t="str">
        <f t="shared" si="1857"/>
        <v/>
      </c>
      <c r="AG2534" s="192"/>
      <c r="AJ2534" s="300" t="str">
        <f t="shared" si="1858"/>
        <v/>
      </c>
      <c r="AK2534" s="300" t="str">
        <f t="shared" si="1859"/>
        <v/>
      </c>
      <c r="AL2534" s="300" t="str">
        <f t="shared" si="1860"/>
        <v/>
      </c>
      <c r="AM2534" s="300" t="str">
        <f t="shared" si="1861"/>
        <v/>
      </c>
      <c r="AN2534" s="300" t="str">
        <f t="shared" si="1862"/>
        <v/>
      </c>
      <c r="AO2534" s="300" t="str">
        <f t="shared" si="1863"/>
        <v/>
      </c>
      <c r="AP2534" s="300" t="str">
        <f t="shared" si="1864"/>
        <v/>
      </c>
      <c r="AQ2534" s="300" t="str">
        <f t="shared" si="1865"/>
        <v/>
      </c>
      <c r="AR2534" s="306" t="str">
        <f t="shared" si="1866"/>
        <v/>
      </c>
      <c r="AS2534" s="300" t="str">
        <f t="shared" si="1867"/>
        <v/>
      </c>
      <c r="AT2534" s="300" t="str">
        <f t="shared" si="1868"/>
        <v/>
      </c>
      <c r="AU2534" s="192" t="str">
        <f t="shared" si="1869"/>
        <v>рбс</v>
      </c>
      <c r="AV2534" s="192" t="str">
        <f t="shared" si="1870"/>
        <v>рбс87504814общпро</v>
      </c>
      <c r="AW2534" s="191">
        <f t="shared" si="1871"/>
        <v>0</v>
      </c>
      <c r="AX2534" s="191">
        <f t="shared" si="1872"/>
        <v>0</v>
      </c>
      <c r="AY2534" s="191">
        <f t="shared" si="1873"/>
        <v>80000</v>
      </c>
      <c r="AZ2534" s="191">
        <f t="shared" si="1874"/>
        <v>80000</v>
      </c>
      <c r="BA2534" s="193">
        <f t="shared" si="1875"/>
        <v>1</v>
      </c>
      <c r="BB2534" s="193">
        <f t="shared" si="1876"/>
        <v>1</v>
      </c>
      <c r="BC2534" s="193">
        <f t="shared" si="1877"/>
        <v>1</v>
      </c>
      <c r="BD2534" s="191">
        <f t="shared" si="1837"/>
        <v>80000</v>
      </c>
      <c r="BE2534" s="191">
        <f t="shared" si="1878"/>
        <v>80000</v>
      </c>
      <c r="BF2534" s="210">
        <f t="shared" si="1879"/>
        <v>80000</v>
      </c>
      <c r="BG2534" s="211">
        <f t="shared" si="1880"/>
        <v>80000</v>
      </c>
      <c r="BH2534" s="289"/>
      <c r="BI2534" s="289"/>
      <c r="BL2534" s="233" t="str">
        <f t="shared" si="1881"/>
        <v/>
      </c>
    </row>
    <row r="2535" spans="1:64" ht="12" customHeight="1">
      <c r="A2535" s="333" t="s">
        <v>1465</v>
      </c>
      <c r="B2535" s="381" t="s">
        <v>327</v>
      </c>
      <c r="C2535" s="333" t="s">
        <v>804</v>
      </c>
      <c r="D2535" s="381" t="s">
        <v>317</v>
      </c>
      <c r="E2535" s="381" t="s">
        <v>1320</v>
      </c>
      <c r="F2535" s="381" t="s">
        <v>586</v>
      </c>
      <c r="G2535" s="381" t="s">
        <v>393</v>
      </c>
      <c r="H2535" s="100" t="s">
        <v>653</v>
      </c>
      <c r="I2535" s="381" t="s">
        <v>505</v>
      </c>
      <c r="J2535" s="382">
        <v>2773907.23</v>
      </c>
      <c r="K2535" s="382">
        <v>1740920.7</v>
      </c>
      <c r="L2535" s="191" t="str">
        <f t="shared" si="1840"/>
        <v>875048140702011004Г02024422301</v>
      </c>
      <c r="M2535" s="192">
        <f t="array" ref="M2535">IF(COUNT(SEARCH(Удалить_Роспись_КВСР,$B2535)*SEARCH(Удалить_Роспись_ПБС,$C2535)*SEARCH(Удалить_Роспись_КФСР, $D2535)*SEARCH(Удалить_Роспись_КЦСР,$E2535)*SEARCH(Удалить_Роспись_КВР,$F2535)*SEARCH(Удалить_Роспись_ЭК,$H2535)*SEARCH(Удалить_Роспись_КР,$I2535))&gt;0,0,1)</f>
        <v>0</v>
      </c>
      <c r="N2535" s="192">
        <f>IF(COUNT(SEARCH(Удалить_Индекс_КВСР,$B2535)*SEARCH(Удалить_Индекс_ПБС,$C2535)*SEARCH(Удалить_Индекс_КФСР,$D2535)*SEARCH(Удалить_Индекс_КЦСР,$E2535)*SEARCH(Удалить_Индекс_КВР,$F2535)*SEARCH(Удалить_Индекс_ЭК,$H2535)*SEARCH(Удалить_Индекс_КР,$I2535))&gt;0,0,1)</f>
        <v>1</v>
      </c>
      <c r="O2535" s="192" t="str">
        <f t="shared" si="1841"/>
        <v/>
      </c>
      <c r="P2535" s="192" t="str">
        <f t="shared" si="1882"/>
        <v/>
      </c>
      <c r="Q2535" s="300" t="str">
        <f t="shared" si="1842"/>
        <v/>
      </c>
      <c r="R2535" s="300" t="str">
        <f t="shared" si="1843"/>
        <v/>
      </c>
      <c r="S2535" s="300" t="str">
        <f t="shared" si="1844"/>
        <v/>
      </c>
      <c r="T2535" s="192" t="str">
        <f t="shared" si="1845"/>
        <v/>
      </c>
      <c r="U2535" s="303" t="str">
        <f t="shared" si="1846"/>
        <v/>
      </c>
      <c r="V2535" s="300" t="str">
        <f t="shared" si="1847"/>
        <v/>
      </c>
      <c r="W2535" s="192" t="str">
        <f t="shared" si="1848"/>
        <v/>
      </c>
      <c r="X2535" s="303" t="str">
        <f t="shared" si="1849"/>
        <v/>
      </c>
      <c r="Y2535" s="300" t="str">
        <f t="shared" si="1850"/>
        <v/>
      </c>
      <c r="Z2535" s="300" t="str">
        <f t="shared" si="1851"/>
        <v/>
      </c>
      <c r="AA2535" s="303" t="str">
        <f t="shared" si="1852"/>
        <v/>
      </c>
      <c r="AB2535" s="300" t="str">
        <f t="shared" si="1853"/>
        <v/>
      </c>
      <c r="AC2535" s="300" t="str">
        <f t="shared" si="1854"/>
        <v/>
      </c>
      <c r="AD2535" s="300" t="str">
        <f t="shared" si="1855"/>
        <v/>
      </c>
      <c r="AE2535" s="192" t="str">
        <f t="shared" si="1856"/>
        <v/>
      </c>
      <c r="AF2535" s="192" t="str">
        <f t="shared" si="1857"/>
        <v/>
      </c>
      <c r="AG2535" s="192"/>
      <c r="AJ2535" s="300" t="str">
        <f t="shared" si="1858"/>
        <v/>
      </c>
      <c r="AK2535" s="300" t="str">
        <f t="shared" si="1859"/>
        <v/>
      </c>
      <c r="AL2535" s="300" t="str">
        <f t="shared" si="1860"/>
        <v/>
      </c>
      <c r="AM2535" s="300" t="str">
        <f t="shared" si="1861"/>
        <v/>
      </c>
      <c r="AN2535" s="300" t="str">
        <f t="shared" si="1862"/>
        <v/>
      </c>
      <c r="AO2535" s="300" t="str">
        <f t="shared" si="1863"/>
        <v/>
      </c>
      <c r="AP2535" s="300" t="str">
        <f t="shared" si="1864"/>
        <v/>
      </c>
      <c r="AQ2535" s="300" t="str">
        <f t="shared" si="1865"/>
        <v/>
      </c>
      <c r="AR2535" s="306" t="str">
        <f t="shared" si="1866"/>
        <v/>
      </c>
      <c r="AS2535" s="300" t="str">
        <f t="shared" si="1867"/>
        <v/>
      </c>
      <c r="AT2535" s="300" t="str">
        <f t="shared" si="1868"/>
        <v/>
      </c>
      <c r="AU2535" s="192" t="str">
        <f t="shared" si="1869"/>
        <v>рбс</v>
      </c>
      <c r="AV2535" s="192" t="str">
        <f t="shared" si="1870"/>
        <v>рбс87504814общком</v>
      </c>
      <c r="AW2535" s="191">
        <f t="shared" si="1871"/>
        <v>0</v>
      </c>
      <c r="AX2535" s="191">
        <f t="shared" si="1872"/>
        <v>0</v>
      </c>
      <c r="AY2535" s="191">
        <f t="shared" si="1873"/>
        <v>2773907.23</v>
      </c>
      <c r="AZ2535" s="191">
        <f t="shared" si="1874"/>
        <v>1740920.7</v>
      </c>
      <c r="BA2535" s="193">
        <f t="shared" si="1875"/>
        <v>1</v>
      </c>
      <c r="BB2535" s="193">
        <f t="shared" si="1876"/>
        <v>1</v>
      </c>
      <c r="BC2535" s="193">
        <f t="shared" si="1877"/>
        <v>1</v>
      </c>
      <c r="BD2535" s="191">
        <f t="shared" si="1837"/>
        <v>2773907.23</v>
      </c>
      <c r="BE2535" s="191">
        <f t="shared" si="1878"/>
        <v>1740920.7</v>
      </c>
      <c r="BF2535" s="210">
        <f t="shared" si="1879"/>
        <v>2773907.23</v>
      </c>
      <c r="BG2535" s="211">
        <f t="shared" si="1880"/>
        <v>2773907.23</v>
      </c>
      <c r="BH2535" s="289"/>
      <c r="BI2535" s="289"/>
      <c r="BL2535" s="233" t="str">
        <f t="shared" si="1881"/>
        <v/>
      </c>
    </row>
    <row r="2536" spans="1:64" ht="12" customHeight="1">
      <c r="A2536" s="333" t="s">
        <v>1465</v>
      </c>
      <c r="B2536" s="381" t="s">
        <v>327</v>
      </c>
      <c r="C2536" s="333" t="s">
        <v>804</v>
      </c>
      <c r="D2536" s="381" t="s">
        <v>317</v>
      </c>
      <c r="E2536" s="381" t="s">
        <v>1321</v>
      </c>
      <c r="F2536" s="381" t="s">
        <v>586</v>
      </c>
      <c r="G2536" s="381" t="s">
        <v>397</v>
      </c>
      <c r="H2536" s="100" t="s">
        <v>653</v>
      </c>
      <c r="I2536" s="381" t="s">
        <v>505</v>
      </c>
      <c r="J2536" s="382">
        <v>390765</v>
      </c>
      <c r="K2536" s="382">
        <v>118590</v>
      </c>
      <c r="L2536" s="191" t="str">
        <f t="shared" si="1840"/>
        <v>875048140702011004П02024434001</v>
      </c>
      <c r="M2536" s="192">
        <f t="array" ref="M2536">IF(COUNT(SEARCH(Удалить_Роспись_КВСР,$B2536)*SEARCH(Удалить_Роспись_ПБС,$C2536)*SEARCH(Удалить_Роспись_КФСР, $D2536)*SEARCH(Удалить_Роспись_КЦСР,$E2536)*SEARCH(Удалить_Роспись_КВР,$F2536)*SEARCH(Удалить_Роспись_ЭК,$H2536)*SEARCH(Удалить_Роспись_КР,$I2536))&gt;0,0,1)</f>
        <v>0</v>
      </c>
      <c r="N2536" s="192">
        <f>IF(COUNT(SEARCH(Удалить_Индекс_КВСР,$B2536)*SEARCH(Удалить_Индекс_ПБС,$C2536)*SEARCH(Удалить_Индекс_КФСР,$D2536)*SEARCH(Удалить_Индекс_КЦСР,$E2536)*SEARCH(Удалить_Индекс_КВР,$F2536)*SEARCH(Удалить_Индекс_ЭК,$H2536)*SEARCH(Удалить_Индекс_КР,$I2536))&gt;0,0,1)</f>
        <v>1</v>
      </c>
      <c r="O2536" s="192" t="str">
        <f t="shared" si="1841"/>
        <v/>
      </c>
      <c r="P2536" s="192" t="str">
        <f t="shared" si="1882"/>
        <v/>
      </c>
      <c r="Q2536" s="300" t="str">
        <f t="shared" si="1842"/>
        <v/>
      </c>
      <c r="R2536" s="300" t="str">
        <f t="shared" si="1843"/>
        <v/>
      </c>
      <c r="S2536" s="300" t="str">
        <f t="shared" si="1844"/>
        <v/>
      </c>
      <c r="T2536" s="192" t="str">
        <f t="shared" si="1845"/>
        <v/>
      </c>
      <c r="U2536" s="303" t="str">
        <f t="shared" si="1846"/>
        <v/>
      </c>
      <c r="V2536" s="300" t="str">
        <f t="shared" si="1847"/>
        <v/>
      </c>
      <c r="W2536" s="192" t="str">
        <f t="shared" si="1848"/>
        <v/>
      </c>
      <c r="X2536" s="303" t="str">
        <f t="shared" si="1849"/>
        <v/>
      </c>
      <c r="Y2536" s="300" t="str">
        <f t="shared" si="1850"/>
        <v/>
      </c>
      <c r="Z2536" s="300" t="str">
        <f t="shared" si="1851"/>
        <v/>
      </c>
      <c r="AA2536" s="303" t="str">
        <f t="shared" si="1852"/>
        <v/>
      </c>
      <c r="AB2536" s="300" t="str">
        <f t="shared" si="1853"/>
        <v/>
      </c>
      <c r="AC2536" s="300" t="str">
        <f t="shared" si="1854"/>
        <v/>
      </c>
      <c r="AD2536" s="300" t="str">
        <f t="shared" si="1855"/>
        <v/>
      </c>
      <c r="AE2536" s="192" t="str">
        <f t="shared" si="1856"/>
        <v/>
      </c>
      <c r="AF2536" s="192" t="str">
        <f t="shared" si="1857"/>
        <v/>
      </c>
      <c r="AG2536" s="192"/>
      <c r="AJ2536" s="300" t="str">
        <f t="shared" si="1858"/>
        <v/>
      </c>
      <c r="AK2536" s="300" t="str">
        <f t="shared" si="1859"/>
        <v/>
      </c>
      <c r="AL2536" s="300" t="str">
        <f t="shared" si="1860"/>
        <v/>
      </c>
      <c r="AM2536" s="300" t="str">
        <f t="shared" si="1861"/>
        <v/>
      </c>
      <c r="AN2536" s="300" t="str">
        <f t="shared" si="1862"/>
        <v/>
      </c>
      <c r="AO2536" s="300" t="str">
        <f t="shared" si="1863"/>
        <v/>
      </c>
      <c r="AP2536" s="300" t="str">
        <f t="shared" si="1864"/>
        <v/>
      </c>
      <c r="AQ2536" s="300" t="str">
        <f t="shared" si="1865"/>
        <v/>
      </c>
      <c r="AR2536" s="306" t="str">
        <f t="shared" si="1866"/>
        <v/>
      </c>
      <c r="AS2536" s="300" t="str">
        <f t="shared" si="1867"/>
        <v/>
      </c>
      <c r="AT2536" s="300" t="str">
        <f t="shared" si="1868"/>
        <v/>
      </c>
      <c r="AU2536" s="192" t="str">
        <f t="shared" si="1869"/>
        <v>рбс</v>
      </c>
      <c r="AV2536" s="192" t="str">
        <f t="shared" si="1870"/>
        <v>рбс87504814общпро</v>
      </c>
      <c r="AW2536" s="191">
        <f t="shared" si="1871"/>
        <v>0</v>
      </c>
      <c r="AX2536" s="191">
        <f t="shared" si="1872"/>
        <v>0</v>
      </c>
      <c r="AY2536" s="191">
        <f t="shared" si="1873"/>
        <v>390765</v>
      </c>
      <c r="AZ2536" s="191">
        <f t="shared" si="1874"/>
        <v>118590</v>
      </c>
      <c r="BA2536" s="193">
        <f t="shared" si="1875"/>
        <v>1</v>
      </c>
      <c r="BB2536" s="193">
        <f t="shared" si="1876"/>
        <v>1</v>
      </c>
      <c r="BC2536" s="193">
        <f t="shared" si="1877"/>
        <v>1</v>
      </c>
      <c r="BD2536" s="191">
        <f t="shared" si="1837"/>
        <v>390765</v>
      </c>
      <c r="BE2536" s="191">
        <f t="shared" si="1878"/>
        <v>118590</v>
      </c>
      <c r="BF2536" s="210">
        <f t="shared" si="1879"/>
        <v>390765</v>
      </c>
      <c r="BG2536" s="211">
        <f t="shared" si="1880"/>
        <v>390765</v>
      </c>
      <c r="BH2536" s="289"/>
      <c r="BI2536" s="289"/>
      <c r="BL2536" s="233" t="str">
        <f t="shared" si="1881"/>
        <v/>
      </c>
    </row>
    <row r="2537" spans="1:64" ht="12" customHeight="1">
      <c r="A2537" s="333" t="s">
        <v>1465</v>
      </c>
      <c r="B2537" s="381" t="s">
        <v>327</v>
      </c>
      <c r="C2537" s="333" t="s">
        <v>804</v>
      </c>
      <c r="D2537" s="381" t="s">
        <v>317</v>
      </c>
      <c r="E2537" s="381" t="s">
        <v>1457</v>
      </c>
      <c r="F2537" s="381" t="s">
        <v>586</v>
      </c>
      <c r="G2537" s="381" t="s">
        <v>393</v>
      </c>
      <c r="H2537" s="100" t="s">
        <v>653</v>
      </c>
      <c r="I2537" s="381" t="s">
        <v>505</v>
      </c>
      <c r="J2537" s="382">
        <v>227169</v>
      </c>
      <c r="K2537" s="382">
        <v>172807.15</v>
      </c>
      <c r="L2537" s="191" t="str">
        <f t="shared" si="1840"/>
        <v>875048140702011004Э02024422301</v>
      </c>
      <c r="M2537" s="192">
        <f t="array" ref="M2537">IF(COUNT(SEARCH(Удалить_Роспись_КВСР,$B2537)*SEARCH(Удалить_Роспись_ПБС,$C2537)*SEARCH(Удалить_Роспись_КФСР, $D2537)*SEARCH(Удалить_Роспись_КЦСР,$E2537)*SEARCH(Удалить_Роспись_КВР,$F2537)*SEARCH(Удалить_Роспись_ЭК,$H2537)*SEARCH(Удалить_Роспись_КР,$I2537))&gt;0,0,1)</f>
        <v>0</v>
      </c>
      <c r="N2537" s="192">
        <f>IF(COUNT(SEARCH(Удалить_Индекс_КВСР,$B2537)*SEARCH(Удалить_Индекс_ПБС,$C2537)*SEARCH(Удалить_Индекс_КФСР,$D2537)*SEARCH(Удалить_Индекс_КЦСР,$E2537)*SEARCH(Удалить_Индекс_КВР,$F2537)*SEARCH(Удалить_Индекс_ЭК,$H2537)*SEARCH(Удалить_Индекс_КР,$I2537))&gt;0,0,1)</f>
        <v>1</v>
      </c>
      <c r="O2537" s="192" t="str">
        <f t="shared" si="1841"/>
        <v/>
      </c>
      <c r="P2537" s="192" t="str">
        <f t="shared" si="1882"/>
        <v/>
      </c>
      <c r="Q2537" s="300" t="str">
        <f t="shared" si="1842"/>
        <v/>
      </c>
      <c r="R2537" s="300" t="str">
        <f t="shared" si="1843"/>
        <v/>
      </c>
      <c r="S2537" s="300" t="str">
        <f t="shared" si="1844"/>
        <v/>
      </c>
      <c r="T2537" s="192" t="str">
        <f t="shared" si="1845"/>
        <v/>
      </c>
      <c r="U2537" s="303" t="str">
        <f t="shared" si="1846"/>
        <v/>
      </c>
      <c r="V2537" s="300" t="str">
        <f t="shared" si="1847"/>
        <v/>
      </c>
      <c r="W2537" s="192" t="str">
        <f t="shared" si="1848"/>
        <v/>
      </c>
      <c r="X2537" s="303" t="str">
        <f t="shared" si="1849"/>
        <v/>
      </c>
      <c r="Y2537" s="300" t="str">
        <f t="shared" si="1850"/>
        <v/>
      </c>
      <c r="Z2537" s="300" t="str">
        <f t="shared" si="1851"/>
        <v/>
      </c>
      <c r="AA2537" s="303" t="str">
        <f t="shared" si="1852"/>
        <v/>
      </c>
      <c r="AB2537" s="300" t="str">
        <f t="shared" si="1853"/>
        <v/>
      </c>
      <c r="AC2537" s="300" t="str">
        <f t="shared" si="1854"/>
        <v/>
      </c>
      <c r="AD2537" s="300" t="str">
        <f t="shared" si="1855"/>
        <v/>
      </c>
      <c r="AE2537" s="192" t="str">
        <f t="shared" si="1856"/>
        <v/>
      </c>
      <c r="AF2537" s="192" t="str">
        <f t="shared" si="1857"/>
        <v/>
      </c>
      <c r="AG2537" s="192"/>
      <c r="AJ2537" s="300" t="str">
        <f t="shared" si="1858"/>
        <v/>
      </c>
      <c r="AK2537" s="300" t="str">
        <f t="shared" si="1859"/>
        <v/>
      </c>
      <c r="AL2537" s="300" t="str">
        <f t="shared" si="1860"/>
        <v/>
      </c>
      <c r="AM2537" s="300" t="str">
        <f t="shared" si="1861"/>
        <v/>
      </c>
      <c r="AN2537" s="300" t="str">
        <f t="shared" si="1862"/>
        <v/>
      </c>
      <c r="AO2537" s="300" t="str">
        <f t="shared" si="1863"/>
        <v/>
      </c>
      <c r="AP2537" s="300" t="str">
        <f t="shared" si="1864"/>
        <v/>
      </c>
      <c r="AQ2537" s="300" t="str">
        <f t="shared" si="1865"/>
        <v/>
      </c>
      <c r="AR2537" s="306" t="str">
        <f t="shared" si="1866"/>
        <v/>
      </c>
      <c r="AS2537" s="300" t="str">
        <f t="shared" si="1867"/>
        <v/>
      </c>
      <c r="AT2537" s="300" t="str">
        <f t="shared" si="1868"/>
        <v/>
      </c>
      <c r="AU2537" s="192" t="str">
        <f t="shared" si="1869"/>
        <v>рбс</v>
      </c>
      <c r="AV2537" s="192" t="str">
        <f t="shared" si="1870"/>
        <v>рбс87504814общком</v>
      </c>
      <c r="AW2537" s="191">
        <f t="shared" si="1871"/>
        <v>0</v>
      </c>
      <c r="AX2537" s="191">
        <f t="shared" si="1872"/>
        <v>0</v>
      </c>
      <c r="AY2537" s="191">
        <f t="shared" si="1873"/>
        <v>227169</v>
      </c>
      <c r="AZ2537" s="191">
        <f t="shared" si="1874"/>
        <v>172807.15</v>
      </c>
      <c r="BA2537" s="193">
        <f t="shared" si="1875"/>
        <v>1</v>
      </c>
      <c r="BB2537" s="193">
        <f t="shared" si="1876"/>
        <v>1</v>
      </c>
      <c r="BC2537" s="193">
        <f t="shared" si="1877"/>
        <v>1</v>
      </c>
      <c r="BD2537" s="191">
        <f t="shared" si="1837"/>
        <v>227169</v>
      </c>
      <c r="BE2537" s="191">
        <f t="shared" si="1878"/>
        <v>172807.15</v>
      </c>
      <c r="BF2537" s="210">
        <f t="shared" si="1879"/>
        <v>227169</v>
      </c>
      <c r="BG2537" s="211">
        <f t="shared" si="1880"/>
        <v>227169</v>
      </c>
      <c r="BH2537" s="289"/>
      <c r="BI2537" s="289"/>
      <c r="BL2537" s="233" t="str">
        <f t="shared" si="1881"/>
        <v/>
      </c>
    </row>
    <row r="2538" spans="1:64" ht="12" hidden="1" customHeight="1">
      <c r="A2538" s="333" t="s">
        <v>1465</v>
      </c>
      <c r="B2538" s="381" t="s">
        <v>327</v>
      </c>
      <c r="C2538" s="333" t="s">
        <v>804</v>
      </c>
      <c r="D2538" s="381" t="s">
        <v>317</v>
      </c>
      <c r="E2538" s="381" t="s">
        <v>1322</v>
      </c>
      <c r="F2538" s="381" t="s">
        <v>608</v>
      </c>
      <c r="G2538" s="381" t="s">
        <v>385</v>
      </c>
      <c r="H2538" s="100" t="s">
        <v>653</v>
      </c>
      <c r="I2538" s="381" t="s">
        <v>339</v>
      </c>
      <c r="J2538" s="382">
        <v>2122975.39</v>
      </c>
      <c r="K2538" s="382">
        <v>1196871.1100000001</v>
      </c>
      <c r="L2538" s="191" t="str">
        <f t="shared" si="1840"/>
        <v>875048140702011007409011121110</v>
      </c>
      <c r="M2538" s="192">
        <f t="array" ref="M2538">IF(COUNT(SEARCH(Удалить_Роспись_КВСР,$B2538)*SEARCH(Удалить_Роспись_ПБС,$C2538)*SEARCH(Удалить_Роспись_КФСР, $D2538)*SEARCH(Удалить_Роспись_КЦСР,$E2538)*SEARCH(Удалить_Роспись_КВР,$F2538)*SEARCH(Удалить_Роспись_ЭК,$H2538)*SEARCH(Удалить_Роспись_КР,$I2538))&gt;0,0,1)</f>
        <v>0</v>
      </c>
      <c r="N2538" s="192">
        <v>0</v>
      </c>
      <c r="O2538" s="192" t="str">
        <f t="shared" si="1841"/>
        <v/>
      </c>
      <c r="P2538" s="192" t="str">
        <f t="shared" si="1882"/>
        <v/>
      </c>
      <c r="Q2538" s="300" t="str">
        <f t="shared" si="1842"/>
        <v/>
      </c>
      <c r="R2538" s="300" t="str">
        <f t="shared" si="1843"/>
        <v/>
      </c>
      <c r="S2538" s="300" t="str">
        <f t="shared" si="1844"/>
        <v/>
      </c>
      <c r="T2538" s="192" t="str">
        <f t="shared" si="1845"/>
        <v/>
      </c>
      <c r="U2538" s="303" t="str">
        <f t="shared" si="1846"/>
        <v/>
      </c>
      <c r="V2538" s="300" t="str">
        <f t="shared" si="1847"/>
        <v/>
      </c>
      <c r="W2538" s="192" t="str">
        <f t="shared" si="1848"/>
        <v/>
      </c>
      <c r="X2538" s="303" t="str">
        <f t="shared" si="1849"/>
        <v/>
      </c>
      <c r="Y2538" s="300" t="str">
        <f t="shared" si="1850"/>
        <v/>
      </c>
      <c r="Z2538" s="300" t="str">
        <f t="shared" si="1851"/>
        <v/>
      </c>
      <c r="AA2538" s="303" t="str">
        <f t="shared" si="1852"/>
        <v/>
      </c>
      <c r="AB2538" s="300" t="str">
        <f t="shared" si="1853"/>
        <v/>
      </c>
      <c r="AC2538" s="300" t="str">
        <f t="shared" si="1854"/>
        <v/>
      </c>
      <c r="AD2538" s="300" t="str">
        <f t="shared" si="1855"/>
        <v/>
      </c>
      <c r="AE2538" s="192" t="str">
        <f t="shared" si="1856"/>
        <v/>
      </c>
      <c r="AF2538" s="192" t="str">
        <f t="shared" si="1857"/>
        <v/>
      </c>
      <c r="AG2538" s="192"/>
      <c r="AJ2538" s="300" t="str">
        <f t="shared" si="1858"/>
        <v/>
      </c>
      <c r="AK2538" s="300" t="str">
        <f t="shared" si="1859"/>
        <v/>
      </c>
      <c r="AL2538" s="300" t="str">
        <f t="shared" si="1860"/>
        <v/>
      </c>
      <c r="AM2538" s="300" t="str">
        <f t="shared" si="1861"/>
        <v/>
      </c>
      <c r="AN2538" s="300" t="str">
        <f t="shared" si="1862"/>
        <v/>
      </c>
      <c r="AO2538" s="300" t="str">
        <f t="shared" si="1863"/>
        <v/>
      </c>
      <c r="AP2538" s="300" t="str">
        <f t="shared" si="1864"/>
        <v/>
      </c>
      <c r="AQ2538" s="300" t="str">
        <f t="shared" si="1865"/>
        <v/>
      </c>
      <c r="AR2538" s="306" t="str">
        <f t="shared" si="1866"/>
        <v/>
      </c>
      <c r="AS2538" s="300" t="str">
        <f t="shared" si="1867"/>
        <v/>
      </c>
      <c r="AT2538" s="300" t="str">
        <f t="shared" si="1868"/>
        <v/>
      </c>
      <c r="AU2538" s="192" t="str">
        <f t="shared" si="1869"/>
        <v>рбс</v>
      </c>
      <c r="AV2538" s="192" t="str">
        <f t="shared" si="1870"/>
        <v>рбс87504814общопл</v>
      </c>
      <c r="AW2538" s="191">
        <f t="shared" si="1871"/>
        <v>0</v>
      </c>
      <c r="AX2538" s="191">
        <f t="shared" si="1872"/>
        <v>0</v>
      </c>
      <c r="AY2538" s="191">
        <f t="shared" si="1873"/>
        <v>0</v>
      </c>
      <c r="AZ2538" s="191">
        <f t="shared" si="1874"/>
        <v>0</v>
      </c>
      <c r="BA2538" s="193">
        <f t="shared" si="1875"/>
        <v>1</v>
      </c>
      <c r="BB2538" s="193">
        <f t="shared" si="1876"/>
        <v>1</v>
      </c>
      <c r="BC2538" s="193">
        <f t="shared" si="1877"/>
        <v>1</v>
      </c>
      <c r="BD2538" s="191">
        <f t="shared" si="1837"/>
        <v>0</v>
      </c>
      <c r="BE2538" s="191">
        <f t="shared" si="1878"/>
        <v>0</v>
      </c>
      <c r="BF2538" s="210">
        <f t="shared" si="1879"/>
        <v>0</v>
      </c>
      <c r="BG2538" s="211">
        <f t="shared" si="1880"/>
        <v>0</v>
      </c>
      <c r="BH2538" s="289"/>
      <c r="BI2538" s="289"/>
      <c r="BL2538" s="233" t="str">
        <f t="shared" si="1881"/>
        <v/>
      </c>
    </row>
    <row r="2539" spans="1:64" ht="12" hidden="1" customHeight="1">
      <c r="A2539" s="333" t="s">
        <v>1465</v>
      </c>
      <c r="B2539" s="381" t="s">
        <v>327</v>
      </c>
      <c r="C2539" s="333" t="s">
        <v>804</v>
      </c>
      <c r="D2539" s="381" t="s">
        <v>317</v>
      </c>
      <c r="E2539" s="381" t="s">
        <v>1322</v>
      </c>
      <c r="F2539" s="381" t="s">
        <v>589</v>
      </c>
      <c r="G2539" s="381" t="s">
        <v>386</v>
      </c>
      <c r="H2539" s="100" t="s">
        <v>653</v>
      </c>
      <c r="I2539" s="381" t="s">
        <v>339</v>
      </c>
      <c r="J2539" s="382">
        <v>22574.5</v>
      </c>
      <c r="K2539" s="382">
        <v>10300</v>
      </c>
      <c r="L2539" s="191" t="str">
        <f t="shared" si="1840"/>
        <v>875048140702011007409011221210</v>
      </c>
      <c r="M2539" s="192">
        <f t="array" ref="M2539">IF(COUNT(SEARCH(Удалить_Роспись_КВСР,$B2539)*SEARCH(Удалить_Роспись_ПБС,$C2539)*SEARCH(Удалить_Роспись_КФСР, $D2539)*SEARCH(Удалить_Роспись_КЦСР,$E2539)*SEARCH(Удалить_Роспись_КВР,$F2539)*SEARCH(Удалить_Роспись_ЭК,$H2539)*SEARCH(Удалить_Роспись_КР,$I2539))&gt;0,0,1)</f>
        <v>0</v>
      </c>
      <c r="N2539" s="192">
        <v>0</v>
      </c>
      <c r="O2539" s="192" t="str">
        <f t="shared" si="1841"/>
        <v/>
      </c>
      <c r="P2539" s="192" t="str">
        <f t="shared" si="1882"/>
        <v/>
      </c>
      <c r="Q2539" s="300" t="str">
        <f t="shared" si="1842"/>
        <v/>
      </c>
      <c r="R2539" s="300" t="str">
        <f t="shared" si="1843"/>
        <v/>
      </c>
      <c r="S2539" s="300" t="str">
        <f t="shared" si="1844"/>
        <v/>
      </c>
      <c r="T2539" s="192" t="str">
        <f t="shared" si="1845"/>
        <v/>
      </c>
      <c r="U2539" s="303" t="str">
        <f t="shared" si="1846"/>
        <v/>
      </c>
      <c r="V2539" s="300" t="str">
        <f t="shared" si="1847"/>
        <v/>
      </c>
      <c r="W2539" s="192" t="str">
        <f t="shared" si="1848"/>
        <v/>
      </c>
      <c r="X2539" s="303" t="str">
        <f t="shared" si="1849"/>
        <v/>
      </c>
      <c r="Y2539" s="300" t="str">
        <f t="shared" si="1850"/>
        <v/>
      </c>
      <c r="Z2539" s="300" t="str">
        <f t="shared" si="1851"/>
        <v/>
      </c>
      <c r="AA2539" s="303" t="str">
        <f t="shared" si="1852"/>
        <v/>
      </c>
      <c r="AB2539" s="300" t="str">
        <f t="shared" si="1853"/>
        <v/>
      </c>
      <c r="AC2539" s="300" t="str">
        <f t="shared" si="1854"/>
        <v/>
      </c>
      <c r="AD2539" s="300" t="str">
        <f t="shared" si="1855"/>
        <v/>
      </c>
      <c r="AE2539" s="192" t="str">
        <f t="shared" si="1856"/>
        <v/>
      </c>
      <c r="AF2539" s="192" t="str">
        <f t="shared" si="1857"/>
        <v/>
      </c>
      <c r="AG2539" s="192"/>
      <c r="AJ2539" s="300" t="str">
        <f t="shared" si="1858"/>
        <v/>
      </c>
      <c r="AK2539" s="300" t="str">
        <f t="shared" si="1859"/>
        <v/>
      </c>
      <c r="AL2539" s="300" t="str">
        <f t="shared" si="1860"/>
        <v/>
      </c>
      <c r="AM2539" s="300" t="str">
        <f t="shared" si="1861"/>
        <v/>
      </c>
      <c r="AN2539" s="300" t="str">
        <f t="shared" si="1862"/>
        <v/>
      </c>
      <c r="AO2539" s="300" t="str">
        <f t="shared" si="1863"/>
        <v/>
      </c>
      <c r="AP2539" s="300" t="str">
        <f t="shared" si="1864"/>
        <v/>
      </c>
      <c r="AQ2539" s="300" t="str">
        <f t="shared" si="1865"/>
        <v/>
      </c>
      <c r="AR2539" s="306" t="str">
        <f t="shared" si="1866"/>
        <v/>
      </c>
      <c r="AS2539" s="300" t="str">
        <f t="shared" si="1867"/>
        <v/>
      </c>
      <c r="AT2539" s="300" t="str">
        <f t="shared" si="1868"/>
        <v/>
      </c>
      <c r="AU2539" s="192" t="str">
        <f t="shared" si="1869"/>
        <v>рбс</v>
      </c>
      <c r="AV2539" s="192" t="str">
        <f t="shared" si="1870"/>
        <v>рбс87504814общпро</v>
      </c>
      <c r="AW2539" s="191">
        <f t="shared" si="1871"/>
        <v>0</v>
      </c>
      <c r="AX2539" s="191">
        <f t="shared" si="1872"/>
        <v>0</v>
      </c>
      <c r="AY2539" s="191">
        <f t="shared" si="1873"/>
        <v>0</v>
      </c>
      <c r="AZ2539" s="191">
        <f t="shared" si="1874"/>
        <v>0</v>
      </c>
      <c r="BA2539" s="193">
        <f t="shared" si="1875"/>
        <v>1</v>
      </c>
      <c r="BB2539" s="193">
        <f t="shared" si="1876"/>
        <v>1</v>
      </c>
      <c r="BC2539" s="193">
        <f t="shared" si="1877"/>
        <v>1</v>
      </c>
      <c r="BD2539" s="191">
        <f t="shared" si="1837"/>
        <v>0</v>
      </c>
      <c r="BE2539" s="191">
        <f t="shared" si="1878"/>
        <v>0</v>
      </c>
      <c r="BF2539" s="210">
        <f t="shared" si="1879"/>
        <v>0</v>
      </c>
      <c r="BG2539" s="211">
        <f t="shared" si="1880"/>
        <v>0</v>
      </c>
      <c r="BH2539" s="289"/>
      <c r="BI2539" s="289"/>
      <c r="BL2539" s="233" t="str">
        <f t="shared" si="1881"/>
        <v/>
      </c>
    </row>
    <row r="2540" spans="1:64" ht="12" hidden="1" customHeight="1">
      <c r="A2540" s="333" t="s">
        <v>1465</v>
      </c>
      <c r="B2540" s="381" t="s">
        <v>327</v>
      </c>
      <c r="C2540" s="333" t="s">
        <v>804</v>
      </c>
      <c r="D2540" s="381" t="s">
        <v>317</v>
      </c>
      <c r="E2540" s="381" t="s">
        <v>1322</v>
      </c>
      <c r="F2540" s="381" t="s">
        <v>902</v>
      </c>
      <c r="G2540" s="381" t="s">
        <v>387</v>
      </c>
      <c r="H2540" s="100" t="s">
        <v>653</v>
      </c>
      <c r="I2540" s="381" t="s">
        <v>339</v>
      </c>
      <c r="J2540" s="382">
        <v>641138.56999999995</v>
      </c>
      <c r="K2540" s="382">
        <v>339480.1</v>
      </c>
      <c r="L2540" s="191" t="str">
        <f t="shared" si="1840"/>
        <v>875048140702011007409011921310</v>
      </c>
      <c r="M2540" s="192">
        <f t="array" ref="M2540">IF(COUNT(SEARCH(Удалить_Роспись_КВСР,$B2540)*SEARCH(Удалить_Роспись_ПБС,$C2540)*SEARCH(Удалить_Роспись_КФСР, $D2540)*SEARCH(Удалить_Роспись_КЦСР,$E2540)*SEARCH(Удалить_Роспись_КВР,$F2540)*SEARCH(Удалить_Роспись_ЭК,$H2540)*SEARCH(Удалить_Роспись_КР,$I2540))&gt;0,0,1)</f>
        <v>0</v>
      </c>
      <c r="N2540" s="192">
        <v>0</v>
      </c>
      <c r="O2540" s="192" t="str">
        <f t="shared" si="1841"/>
        <v/>
      </c>
      <c r="P2540" s="192" t="str">
        <f t="shared" si="1882"/>
        <v/>
      </c>
      <c r="Q2540" s="300" t="str">
        <f t="shared" si="1842"/>
        <v/>
      </c>
      <c r="R2540" s="300" t="str">
        <f t="shared" si="1843"/>
        <v/>
      </c>
      <c r="S2540" s="300" t="str">
        <f t="shared" si="1844"/>
        <v/>
      </c>
      <c r="T2540" s="192" t="str">
        <f t="shared" si="1845"/>
        <v/>
      </c>
      <c r="U2540" s="303" t="str">
        <f t="shared" si="1846"/>
        <v/>
      </c>
      <c r="V2540" s="300" t="str">
        <f t="shared" si="1847"/>
        <v/>
      </c>
      <c r="W2540" s="192" t="str">
        <f t="shared" si="1848"/>
        <v/>
      </c>
      <c r="X2540" s="303" t="str">
        <f t="shared" si="1849"/>
        <v/>
      </c>
      <c r="Y2540" s="300" t="str">
        <f t="shared" si="1850"/>
        <v/>
      </c>
      <c r="Z2540" s="300" t="str">
        <f t="shared" si="1851"/>
        <v/>
      </c>
      <c r="AA2540" s="303" t="str">
        <f t="shared" si="1852"/>
        <v/>
      </c>
      <c r="AB2540" s="300" t="str">
        <f t="shared" si="1853"/>
        <v/>
      </c>
      <c r="AC2540" s="300" t="str">
        <f t="shared" si="1854"/>
        <v/>
      </c>
      <c r="AD2540" s="300" t="str">
        <f t="shared" si="1855"/>
        <v/>
      </c>
      <c r="AE2540" s="192" t="str">
        <f t="shared" si="1856"/>
        <v/>
      </c>
      <c r="AF2540" s="192" t="str">
        <f t="shared" si="1857"/>
        <v/>
      </c>
      <c r="AG2540" s="192"/>
      <c r="AJ2540" s="300" t="str">
        <f t="shared" si="1858"/>
        <v/>
      </c>
      <c r="AK2540" s="300" t="str">
        <f t="shared" si="1859"/>
        <v/>
      </c>
      <c r="AL2540" s="300" t="str">
        <f t="shared" si="1860"/>
        <v/>
      </c>
      <c r="AM2540" s="300" t="str">
        <f t="shared" si="1861"/>
        <v/>
      </c>
      <c r="AN2540" s="300" t="str">
        <f t="shared" si="1862"/>
        <v/>
      </c>
      <c r="AO2540" s="300" t="str">
        <f t="shared" si="1863"/>
        <v/>
      </c>
      <c r="AP2540" s="300" t="str">
        <f t="shared" si="1864"/>
        <v/>
      </c>
      <c r="AQ2540" s="300" t="str">
        <f t="shared" si="1865"/>
        <v/>
      </c>
      <c r="AR2540" s="306" t="str">
        <f t="shared" si="1866"/>
        <v/>
      </c>
      <c r="AS2540" s="300" t="str">
        <f t="shared" si="1867"/>
        <v/>
      </c>
      <c r="AT2540" s="300" t="str">
        <f t="shared" si="1868"/>
        <v/>
      </c>
      <c r="AU2540" s="192" t="str">
        <f t="shared" si="1869"/>
        <v>рбс</v>
      </c>
      <c r="AV2540" s="192" t="str">
        <f t="shared" si="1870"/>
        <v>рбс87504814общопл</v>
      </c>
      <c r="AW2540" s="191">
        <f t="shared" si="1871"/>
        <v>0</v>
      </c>
      <c r="AX2540" s="191">
        <f t="shared" si="1872"/>
        <v>0</v>
      </c>
      <c r="AY2540" s="191">
        <f t="shared" si="1873"/>
        <v>0</v>
      </c>
      <c r="AZ2540" s="191">
        <f t="shared" si="1874"/>
        <v>0</v>
      </c>
      <c r="BA2540" s="193">
        <f t="shared" si="1875"/>
        <v>1</v>
      </c>
      <c r="BB2540" s="193">
        <f t="shared" si="1876"/>
        <v>1</v>
      </c>
      <c r="BC2540" s="193">
        <f t="shared" si="1877"/>
        <v>1</v>
      </c>
      <c r="BD2540" s="191">
        <f t="shared" si="1837"/>
        <v>0</v>
      </c>
      <c r="BE2540" s="191">
        <f t="shared" si="1878"/>
        <v>0</v>
      </c>
      <c r="BF2540" s="210">
        <f t="shared" si="1879"/>
        <v>0</v>
      </c>
      <c r="BG2540" s="211">
        <f t="shared" si="1880"/>
        <v>0</v>
      </c>
      <c r="BH2540" s="289"/>
      <c r="BI2540" s="289"/>
      <c r="BL2540" s="233" t="str">
        <f t="shared" si="1881"/>
        <v/>
      </c>
    </row>
    <row r="2541" spans="1:64" ht="12" hidden="1" customHeight="1">
      <c r="A2541" s="333" t="s">
        <v>1465</v>
      </c>
      <c r="B2541" s="381" t="s">
        <v>327</v>
      </c>
      <c r="C2541" s="333" t="s">
        <v>804</v>
      </c>
      <c r="D2541" s="381" t="s">
        <v>317</v>
      </c>
      <c r="E2541" s="381" t="s">
        <v>1322</v>
      </c>
      <c r="F2541" s="381" t="s">
        <v>586</v>
      </c>
      <c r="G2541" s="381" t="s">
        <v>389</v>
      </c>
      <c r="H2541" s="100" t="s">
        <v>653</v>
      </c>
      <c r="I2541" s="381" t="s">
        <v>339</v>
      </c>
      <c r="J2541" s="382">
        <v>31540</v>
      </c>
      <c r="K2541" s="382">
        <v>18078</v>
      </c>
      <c r="L2541" s="191" t="str">
        <f t="shared" si="1840"/>
        <v>875048140702011007409024422610</v>
      </c>
      <c r="M2541" s="192">
        <f t="array" ref="M2541">IF(COUNT(SEARCH(Удалить_Роспись_КВСР,$B2541)*SEARCH(Удалить_Роспись_ПБС,$C2541)*SEARCH(Удалить_Роспись_КФСР, $D2541)*SEARCH(Удалить_Роспись_КЦСР,$E2541)*SEARCH(Удалить_Роспись_КВР,$F2541)*SEARCH(Удалить_Роспись_ЭК,$H2541)*SEARCH(Удалить_Роспись_КР,$I2541))&gt;0,0,1)</f>
        <v>0</v>
      </c>
      <c r="N2541" s="192">
        <v>0</v>
      </c>
      <c r="O2541" s="192" t="str">
        <f t="shared" si="1841"/>
        <v/>
      </c>
      <c r="P2541" s="192" t="str">
        <f t="shared" si="1882"/>
        <v/>
      </c>
      <c r="Q2541" s="300" t="str">
        <f t="shared" si="1842"/>
        <v/>
      </c>
      <c r="R2541" s="300" t="str">
        <f t="shared" si="1843"/>
        <v/>
      </c>
      <c r="S2541" s="300" t="str">
        <f t="shared" si="1844"/>
        <v/>
      </c>
      <c r="T2541" s="192" t="str">
        <f t="shared" si="1845"/>
        <v/>
      </c>
      <c r="U2541" s="303" t="str">
        <f t="shared" si="1846"/>
        <v/>
      </c>
      <c r="V2541" s="300" t="str">
        <f t="shared" si="1847"/>
        <v/>
      </c>
      <c r="W2541" s="192" t="str">
        <f t="shared" si="1848"/>
        <v/>
      </c>
      <c r="X2541" s="303" t="str">
        <f t="shared" si="1849"/>
        <v/>
      </c>
      <c r="Y2541" s="300" t="str">
        <f t="shared" si="1850"/>
        <v/>
      </c>
      <c r="Z2541" s="300" t="str">
        <f t="shared" si="1851"/>
        <v/>
      </c>
      <c r="AA2541" s="303" t="str">
        <f t="shared" si="1852"/>
        <v/>
      </c>
      <c r="AB2541" s="300" t="str">
        <f t="shared" si="1853"/>
        <v/>
      </c>
      <c r="AC2541" s="300" t="str">
        <f t="shared" si="1854"/>
        <v/>
      </c>
      <c r="AD2541" s="300" t="str">
        <f t="shared" si="1855"/>
        <v/>
      </c>
      <c r="AE2541" s="192" t="str">
        <f t="shared" si="1856"/>
        <v/>
      </c>
      <c r="AF2541" s="192" t="str">
        <f t="shared" si="1857"/>
        <v/>
      </c>
      <c r="AG2541" s="192"/>
      <c r="AJ2541" s="300" t="str">
        <f t="shared" si="1858"/>
        <v/>
      </c>
      <c r="AK2541" s="300" t="str">
        <f t="shared" si="1859"/>
        <v/>
      </c>
      <c r="AL2541" s="300" t="str">
        <f t="shared" si="1860"/>
        <v/>
      </c>
      <c r="AM2541" s="300" t="str">
        <f t="shared" si="1861"/>
        <v/>
      </c>
      <c r="AN2541" s="300" t="str">
        <f t="shared" si="1862"/>
        <v/>
      </c>
      <c r="AO2541" s="300" t="str">
        <f t="shared" si="1863"/>
        <v/>
      </c>
      <c r="AP2541" s="300" t="str">
        <f t="shared" si="1864"/>
        <v/>
      </c>
      <c r="AQ2541" s="300" t="str">
        <f t="shared" si="1865"/>
        <v/>
      </c>
      <c r="AR2541" s="306" t="str">
        <f t="shared" si="1866"/>
        <v/>
      </c>
      <c r="AS2541" s="300" t="str">
        <f t="shared" si="1867"/>
        <v/>
      </c>
      <c r="AT2541" s="300" t="str">
        <f t="shared" si="1868"/>
        <v/>
      </c>
      <c r="AU2541" s="192" t="str">
        <f t="shared" si="1869"/>
        <v>рбс</v>
      </c>
      <c r="AV2541" s="192" t="str">
        <f t="shared" si="1870"/>
        <v>рбс87504814общпро</v>
      </c>
      <c r="AW2541" s="191">
        <f t="shared" si="1871"/>
        <v>0</v>
      </c>
      <c r="AX2541" s="191">
        <f t="shared" si="1872"/>
        <v>0</v>
      </c>
      <c r="AY2541" s="191">
        <f t="shared" si="1873"/>
        <v>0</v>
      </c>
      <c r="AZ2541" s="191">
        <f t="shared" si="1874"/>
        <v>0</v>
      </c>
      <c r="BA2541" s="193">
        <f t="shared" si="1875"/>
        <v>1</v>
      </c>
      <c r="BB2541" s="193">
        <f t="shared" si="1876"/>
        <v>1</v>
      </c>
      <c r="BC2541" s="193">
        <f t="shared" si="1877"/>
        <v>1</v>
      </c>
      <c r="BD2541" s="191">
        <f t="shared" si="1837"/>
        <v>0</v>
      </c>
      <c r="BE2541" s="191">
        <f t="shared" si="1878"/>
        <v>0</v>
      </c>
      <c r="BF2541" s="210">
        <f t="shared" si="1879"/>
        <v>0</v>
      </c>
      <c r="BG2541" s="211">
        <f t="shared" si="1880"/>
        <v>0</v>
      </c>
      <c r="BH2541" s="289"/>
      <c r="BI2541" s="289"/>
      <c r="BL2541" s="233" t="str">
        <f t="shared" si="1881"/>
        <v/>
      </c>
    </row>
    <row r="2542" spans="1:64" ht="12" hidden="1" customHeight="1">
      <c r="A2542" s="333" t="s">
        <v>1465</v>
      </c>
      <c r="B2542" s="381" t="s">
        <v>327</v>
      </c>
      <c r="C2542" s="333" t="s">
        <v>804</v>
      </c>
      <c r="D2542" s="381" t="s">
        <v>317</v>
      </c>
      <c r="E2542" s="381" t="s">
        <v>1323</v>
      </c>
      <c r="F2542" s="381" t="s">
        <v>608</v>
      </c>
      <c r="G2542" s="381" t="s">
        <v>385</v>
      </c>
      <c r="H2542" s="100" t="s">
        <v>653</v>
      </c>
      <c r="I2542" s="381" t="s">
        <v>339</v>
      </c>
      <c r="J2542" s="382">
        <v>11046205.1</v>
      </c>
      <c r="K2542" s="382">
        <v>7221924.0300000003</v>
      </c>
      <c r="L2542" s="191" t="str">
        <f t="shared" si="1840"/>
        <v>875048140702011007564011121110</v>
      </c>
      <c r="M2542" s="192">
        <f t="array" ref="M2542">IF(COUNT(SEARCH(Удалить_Роспись_КВСР,$B2542)*SEARCH(Удалить_Роспись_ПБС,$C2542)*SEARCH(Удалить_Роспись_КФСР, $D2542)*SEARCH(Удалить_Роспись_КЦСР,$E2542)*SEARCH(Удалить_Роспись_КВР,$F2542)*SEARCH(Удалить_Роспись_ЭК,$H2542)*SEARCH(Удалить_Роспись_КР,$I2542))&gt;0,0,1)</f>
        <v>0</v>
      </c>
      <c r="N2542" s="192">
        <v>0</v>
      </c>
      <c r="O2542" s="192" t="str">
        <f t="shared" si="1841"/>
        <v/>
      </c>
      <c r="P2542" s="192" t="str">
        <f t="shared" si="1882"/>
        <v/>
      </c>
      <c r="Q2542" s="300" t="str">
        <f t="shared" si="1842"/>
        <v/>
      </c>
      <c r="R2542" s="300" t="str">
        <f t="shared" si="1843"/>
        <v/>
      </c>
      <c r="S2542" s="300" t="str">
        <f t="shared" si="1844"/>
        <v/>
      </c>
      <c r="T2542" s="192" t="str">
        <f t="shared" si="1845"/>
        <v/>
      </c>
      <c r="U2542" s="303" t="str">
        <f t="shared" si="1846"/>
        <v/>
      </c>
      <c r="V2542" s="300" t="str">
        <f t="shared" si="1847"/>
        <v/>
      </c>
      <c r="W2542" s="192" t="str">
        <f t="shared" si="1848"/>
        <v/>
      </c>
      <c r="X2542" s="303" t="str">
        <f t="shared" si="1849"/>
        <v/>
      </c>
      <c r="Y2542" s="300" t="str">
        <f t="shared" si="1850"/>
        <v/>
      </c>
      <c r="Z2542" s="300" t="str">
        <f t="shared" si="1851"/>
        <v/>
      </c>
      <c r="AA2542" s="303" t="str">
        <f t="shared" si="1852"/>
        <v/>
      </c>
      <c r="AB2542" s="300" t="str">
        <f t="shared" si="1853"/>
        <v/>
      </c>
      <c r="AC2542" s="300" t="str">
        <f t="shared" si="1854"/>
        <v/>
      </c>
      <c r="AD2542" s="300" t="str">
        <f t="shared" si="1855"/>
        <v/>
      </c>
      <c r="AE2542" s="192" t="str">
        <f t="shared" si="1856"/>
        <v/>
      </c>
      <c r="AF2542" s="192" t="str">
        <f t="shared" si="1857"/>
        <v/>
      </c>
      <c r="AG2542" s="192"/>
      <c r="AJ2542" s="300" t="str">
        <f t="shared" si="1858"/>
        <v/>
      </c>
      <c r="AK2542" s="300" t="str">
        <f t="shared" si="1859"/>
        <v/>
      </c>
      <c r="AL2542" s="300" t="str">
        <f t="shared" si="1860"/>
        <v/>
      </c>
      <c r="AM2542" s="300" t="str">
        <f t="shared" si="1861"/>
        <v/>
      </c>
      <c r="AN2542" s="300" t="str">
        <f t="shared" si="1862"/>
        <v/>
      </c>
      <c r="AO2542" s="300" t="str">
        <f t="shared" si="1863"/>
        <v/>
      </c>
      <c r="AP2542" s="300" t="str">
        <f t="shared" si="1864"/>
        <v/>
      </c>
      <c r="AQ2542" s="300" t="str">
        <f t="shared" si="1865"/>
        <v/>
      </c>
      <c r="AR2542" s="306" t="str">
        <f t="shared" si="1866"/>
        <v/>
      </c>
      <c r="AS2542" s="300" t="str">
        <f t="shared" si="1867"/>
        <v/>
      </c>
      <c r="AT2542" s="300" t="str">
        <f t="shared" si="1868"/>
        <v/>
      </c>
      <c r="AU2542" s="192" t="str">
        <f t="shared" si="1869"/>
        <v>рбс</v>
      </c>
      <c r="AV2542" s="192" t="str">
        <f t="shared" si="1870"/>
        <v>рбс87504814общопл</v>
      </c>
      <c r="AW2542" s="191">
        <f t="shared" si="1871"/>
        <v>0</v>
      </c>
      <c r="AX2542" s="191">
        <f t="shared" si="1872"/>
        <v>0</v>
      </c>
      <c r="AY2542" s="191">
        <f t="shared" si="1873"/>
        <v>0</v>
      </c>
      <c r="AZ2542" s="191">
        <f t="shared" si="1874"/>
        <v>0</v>
      </c>
      <c r="BA2542" s="193">
        <f t="shared" si="1875"/>
        <v>1</v>
      </c>
      <c r="BB2542" s="193">
        <f t="shared" si="1876"/>
        <v>1</v>
      </c>
      <c r="BC2542" s="193">
        <f t="shared" si="1877"/>
        <v>1</v>
      </c>
      <c r="BD2542" s="191">
        <f t="shared" si="1837"/>
        <v>0</v>
      </c>
      <c r="BE2542" s="191">
        <f t="shared" si="1878"/>
        <v>0</v>
      </c>
      <c r="BF2542" s="210">
        <f t="shared" si="1879"/>
        <v>0</v>
      </c>
      <c r="BG2542" s="211">
        <f t="shared" si="1880"/>
        <v>0</v>
      </c>
      <c r="BH2542" s="289"/>
      <c r="BI2542" s="289"/>
      <c r="BL2542" s="233" t="str">
        <f t="shared" si="1881"/>
        <v/>
      </c>
    </row>
    <row r="2543" spans="1:64" ht="12" hidden="1" customHeight="1">
      <c r="A2543" s="333" t="s">
        <v>1465</v>
      </c>
      <c r="B2543" s="381" t="s">
        <v>327</v>
      </c>
      <c r="C2543" s="333" t="s">
        <v>804</v>
      </c>
      <c r="D2543" s="381" t="s">
        <v>317</v>
      </c>
      <c r="E2543" s="381" t="s">
        <v>1323</v>
      </c>
      <c r="F2543" s="381" t="s">
        <v>589</v>
      </c>
      <c r="G2543" s="381" t="s">
        <v>386</v>
      </c>
      <c r="H2543" s="100" t="s">
        <v>653</v>
      </c>
      <c r="I2543" s="381" t="s">
        <v>339</v>
      </c>
      <c r="J2543" s="382">
        <v>151075.5</v>
      </c>
      <c r="K2543" s="382">
        <v>30662.799999999999</v>
      </c>
      <c r="L2543" s="191" t="str">
        <f t="shared" si="1840"/>
        <v>875048140702011007564011221210</v>
      </c>
      <c r="M2543" s="192">
        <f t="array" ref="M2543">IF(COUNT(SEARCH(Удалить_Роспись_КВСР,$B2543)*SEARCH(Удалить_Роспись_ПБС,$C2543)*SEARCH(Удалить_Роспись_КФСР, $D2543)*SEARCH(Удалить_Роспись_КЦСР,$E2543)*SEARCH(Удалить_Роспись_КВР,$F2543)*SEARCH(Удалить_Роспись_ЭК,$H2543)*SEARCH(Удалить_Роспись_КР,$I2543))&gt;0,0,1)</f>
        <v>0</v>
      </c>
      <c r="N2543" s="192">
        <v>0</v>
      </c>
      <c r="O2543" s="192" t="str">
        <f t="shared" si="1841"/>
        <v/>
      </c>
      <c r="P2543" s="192" t="str">
        <f t="shared" si="1882"/>
        <v/>
      </c>
      <c r="Q2543" s="300" t="str">
        <f t="shared" si="1842"/>
        <v/>
      </c>
      <c r="R2543" s="300" t="str">
        <f t="shared" si="1843"/>
        <v/>
      </c>
      <c r="S2543" s="300" t="str">
        <f t="shared" si="1844"/>
        <v/>
      </c>
      <c r="T2543" s="192" t="str">
        <f t="shared" si="1845"/>
        <v/>
      </c>
      <c r="U2543" s="303" t="str">
        <f t="shared" si="1846"/>
        <v/>
      </c>
      <c r="V2543" s="300" t="str">
        <f t="shared" si="1847"/>
        <v/>
      </c>
      <c r="W2543" s="192" t="str">
        <f t="shared" si="1848"/>
        <v/>
      </c>
      <c r="X2543" s="303" t="str">
        <f t="shared" si="1849"/>
        <v/>
      </c>
      <c r="Y2543" s="300" t="str">
        <f t="shared" si="1850"/>
        <v/>
      </c>
      <c r="Z2543" s="300" t="str">
        <f t="shared" si="1851"/>
        <v/>
      </c>
      <c r="AA2543" s="303" t="str">
        <f t="shared" si="1852"/>
        <v/>
      </c>
      <c r="AB2543" s="300" t="str">
        <f t="shared" si="1853"/>
        <v/>
      </c>
      <c r="AC2543" s="300" t="str">
        <f t="shared" si="1854"/>
        <v/>
      </c>
      <c r="AD2543" s="300" t="str">
        <f t="shared" si="1855"/>
        <v/>
      </c>
      <c r="AE2543" s="192" t="str">
        <f t="shared" si="1856"/>
        <v/>
      </c>
      <c r="AF2543" s="192" t="str">
        <f t="shared" si="1857"/>
        <v/>
      </c>
      <c r="AG2543" s="192"/>
      <c r="AJ2543" s="300" t="str">
        <f t="shared" si="1858"/>
        <v/>
      </c>
      <c r="AK2543" s="300" t="str">
        <f t="shared" si="1859"/>
        <v/>
      </c>
      <c r="AL2543" s="300" t="str">
        <f t="shared" si="1860"/>
        <v/>
      </c>
      <c r="AM2543" s="300" t="str">
        <f t="shared" si="1861"/>
        <v/>
      </c>
      <c r="AN2543" s="300" t="str">
        <f t="shared" si="1862"/>
        <v/>
      </c>
      <c r="AO2543" s="300" t="str">
        <f t="shared" si="1863"/>
        <v/>
      </c>
      <c r="AP2543" s="300" t="str">
        <f t="shared" si="1864"/>
        <v/>
      </c>
      <c r="AQ2543" s="300" t="str">
        <f t="shared" si="1865"/>
        <v/>
      </c>
      <c r="AR2543" s="306" t="str">
        <f t="shared" si="1866"/>
        <v/>
      </c>
      <c r="AS2543" s="300" t="str">
        <f t="shared" si="1867"/>
        <v/>
      </c>
      <c r="AT2543" s="300" t="str">
        <f t="shared" si="1868"/>
        <v/>
      </c>
      <c r="AU2543" s="192" t="str">
        <f t="shared" si="1869"/>
        <v>рбс</v>
      </c>
      <c r="AV2543" s="192" t="str">
        <f t="shared" si="1870"/>
        <v>рбс87504814общпро</v>
      </c>
      <c r="AW2543" s="191">
        <f t="shared" si="1871"/>
        <v>0</v>
      </c>
      <c r="AX2543" s="191">
        <f t="shared" si="1872"/>
        <v>0</v>
      </c>
      <c r="AY2543" s="191">
        <f t="shared" si="1873"/>
        <v>0</v>
      </c>
      <c r="AZ2543" s="191">
        <f t="shared" si="1874"/>
        <v>0</v>
      </c>
      <c r="BA2543" s="193">
        <f t="shared" si="1875"/>
        <v>1</v>
      </c>
      <c r="BB2543" s="193">
        <f t="shared" si="1876"/>
        <v>1</v>
      </c>
      <c r="BC2543" s="193">
        <f t="shared" si="1877"/>
        <v>1</v>
      </c>
      <c r="BD2543" s="191">
        <f t="shared" si="1837"/>
        <v>0</v>
      </c>
      <c r="BE2543" s="191">
        <f t="shared" si="1878"/>
        <v>0</v>
      </c>
      <c r="BF2543" s="210">
        <f t="shared" si="1879"/>
        <v>0</v>
      </c>
      <c r="BG2543" s="211">
        <f t="shared" si="1880"/>
        <v>0</v>
      </c>
      <c r="BH2543" s="289"/>
      <c r="BI2543" s="289"/>
      <c r="BL2543" s="233" t="str">
        <f t="shared" si="1881"/>
        <v/>
      </c>
    </row>
    <row r="2544" spans="1:64" ht="12" hidden="1" customHeight="1">
      <c r="A2544" s="333" t="s">
        <v>1465</v>
      </c>
      <c r="B2544" s="381" t="s">
        <v>327</v>
      </c>
      <c r="C2544" s="333" t="s">
        <v>804</v>
      </c>
      <c r="D2544" s="381" t="s">
        <v>317</v>
      </c>
      <c r="E2544" s="381" t="s">
        <v>1323</v>
      </c>
      <c r="F2544" s="381" t="s">
        <v>902</v>
      </c>
      <c r="G2544" s="381" t="s">
        <v>387</v>
      </c>
      <c r="H2544" s="100" t="s">
        <v>653</v>
      </c>
      <c r="I2544" s="381" t="s">
        <v>339</v>
      </c>
      <c r="J2544" s="382">
        <v>3318603.94</v>
      </c>
      <c r="K2544" s="382">
        <v>2115133.36</v>
      </c>
      <c r="L2544" s="191" t="str">
        <f t="shared" si="1840"/>
        <v>875048140702011007564011921310</v>
      </c>
      <c r="M2544" s="192">
        <f t="array" ref="M2544">IF(COUNT(SEARCH(Удалить_Роспись_КВСР,$B2544)*SEARCH(Удалить_Роспись_ПБС,$C2544)*SEARCH(Удалить_Роспись_КФСР, $D2544)*SEARCH(Удалить_Роспись_КЦСР,$E2544)*SEARCH(Удалить_Роспись_КВР,$F2544)*SEARCH(Удалить_Роспись_ЭК,$H2544)*SEARCH(Удалить_Роспись_КР,$I2544))&gt;0,0,1)</f>
        <v>0</v>
      </c>
      <c r="N2544" s="192">
        <v>0</v>
      </c>
      <c r="O2544" s="192" t="str">
        <f t="shared" si="1841"/>
        <v/>
      </c>
      <c r="P2544" s="192" t="str">
        <f t="shared" si="1882"/>
        <v/>
      </c>
      <c r="Q2544" s="300" t="str">
        <f t="shared" si="1842"/>
        <v/>
      </c>
      <c r="R2544" s="300" t="str">
        <f t="shared" si="1843"/>
        <v/>
      </c>
      <c r="S2544" s="300" t="str">
        <f t="shared" si="1844"/>
        <v/>
      </c>
      <c r="T2544" s="192" t="str">
        <f t="shared" si="1845"/>
        <v/>
      </c>
      <c r="U2544" s="303" t="str">
        <f t="shared" si="1846"/>
        <v/>
      </c>
      <c r="V2544" s="300" t="str">
        <f t="shared" si="1847"/>
        <v/>
      </c>
      <c r="W2544" s="192" t="str">
        <f t="shared" si="1848"/>
        <v/>
      </c>
      <c r="X2544" s="303" t="str">
        <f t="shared" si="1849"/>
        <v/>
      </c>
      <c r="Y2544" s="300" t="str">
        <f t="shared" si="1850"/>
        <v/>
      </c>
      <c r="Z2544" s="300" t="str">
        <f t="shared" si="1851"/>
        <v/>
      </c>
      <c r="AA2544" s="303" t="str">
        <f t="shared" si="1852"/>
        <v/>
      </c>
      <c r="AB2544" s="300" t="str">
        <f t="shared" si="1853"/>
        <v/>
      </c>
      <c r="AC2544" s="300" t="str">
        <f t="shared" si="1854"/>
        <v/>
      </c>
      <c r="AD2544" s="300" t="str">
        <f t="shared" si="1855"/>
        <v/>
      </c>
      <c r="AE2544" s="192" t="str">
        <f t="shared" si="1856"/>
        <v/>
      </c>
      <c r="AF2544" s="192" t="str">
        <f t="shared" si="1857"/>
        <v/>
      </c>
      <c r="AG2544" s="192"/>
      <c r="AJ2544" s="300" t="str">
        <f t="shared" si="1858"/>
        <v/>
      </c>
      <c r="AK2544" s="300" t="str">
        <f t="shared" si="1859"/>
        <v/>
      </c>
      <c r="AL2544" s="300" t="str">
        <f t="shared" si="1860"/>
        <v/>
      </c>
      <c r="AM2544" s="300" t="str">
        <f t="shared" si="1861"/>
        <v/>
      </c>
      <c r="AN2544" s="300" t="str">
        <f t="shared" si="1862"/>
        <v/>
      </c>
      <c r="AO2544" s="300" t="str">
        <f t="shared" si="1863"/>
        <v/>
      </c>
      <c r="AP2544" s="300" t="str">
        <f t="shared" si="1864"/>
        <v/>
      </c>
      <c r="AQ2544" s="300" t="str">
        <f t="shared" si="1865"/>
        <v/>
      </c>
      <c r="AR2544" s="306" t="str">
        <f t="shared" si="1866"/>
        <v/>
      </c>
      <c r="AS2544" s="300" t="str">
        <f t="shared" si="1867"/>
        <v/>
      </c>
      <c r="AT2544" s="300" t="str">
        <f t="shared" si="1868"/>
        <v/>
      </c>
      <c r="AU2544" s="192" t="str">
        <f t="shared" si="1869"/>
        <v>рбс</v>
      </c>
      <c r="AV2544" s="192" t="str">
        <f t="shared" si="1870"/>
        <v>рбс87504814общопл</v>
      </c>
      <c r="AW2544" s="191">
        <f t="shared" si="1871"/>
        <v>0</v>
      </c>
      <c r="AX2544" s="191">
        <f t="shared" si="1872"/>
        <v>0</v>
      </c>
      <c r="AY2544" s="191">
        <f t="shared" si="1873"/>
        <v>0</v>
      </c>
      <c r="AZ2544" s="191">
        <f t="shared" si="1874"/>
        <v>0</v>
      </c>
      <c r="BA2544" s="193">
        <f t="shared" si="1875"/>
        <v>1</v>
      </c>
      <c r="BB2544" s="193">
        <f t="shared" si="1876"/>
        <v>1</v>
      </c>
      <c r="BC2544" s="193">
        <f t="shared" si="1877"/>
        <v>1</v>
      </c>
      <c r="BD2544" s="191">
        <f t="shared" ref="BD2544:BD2607" si="1885">IF(ISNA(BA2544),0,AY2544*$BA2544)</f>
        <v>0</v>
      </c>
      <c r="BE2544" s="191">
        <f t="shared" si="1878"/>
        <v>0</v>
      </c>
      <c r="BF2544" s="210">
        <f t="shared" si="1879"/>
        <v>0</v>
      </c>
      <c r="BG2544" s="211">
        <f t="shared" si="1880"/>
        <v>0</v>
      </c>
      <c r="BH2544" s="289"/>
      <c r="BI2544" s="289"/>
      <c r="BL2544" s="233" t="str">
        <f t="shared" si="1881"/>
        <v/>
      </c>
    </row>
    <row r="2545" spans="1:64" ht="12" hidden="1" customHeight="1">
      <c r="A2545" s="333" t="s">
        <v>1465</v>
      </c>
      <c r="B2545" s="381" t="s">
        <v>327</v>
      </c>
      <c r="C2545" s="333" t="s">
        <v>804</v>
      </c>
      <c r="D2545" s="381" t="s">
        <v>317</v>
      </c>
      <c r="E2545" s="381" t="s">
        <v>1323</v>
      </c>
      <c r="F2545" s="381" t="s">
        <v>586</v>
      </c>
      <c r="G2545" s="381" t="s">
        <v>391</v>
      </c>
      <c r="H2545" s="100" t="s">
        <v>653</v>
      </c>
      <c r="I2545" s="381" t="s">
        <v>339</v>
      </c>
      <c r="J2545" s="382">
        <v>54000</v>
      </c>
      <c r="K2545" s="382">
        <v>26285.72</v>
      </c>
      <c r="L2545" s="191" t="str">
        <f t="shared" si="1840"/>
        <v>875048140702011007564024422110</v>
      </c>
      <c r="M2545" s="192">
        <f t="array" ref="M2545">IF(COUNT(SEARCH(Удалить_Роспись_КВСР,$B2545)*SEARCH(Удалить_Роспись_ПБС,$C2545)*SEARCH(Удалить_Роспись_КФСР, $D2545)*SEARCH(Удалить_Роспись_КЦСР,$E2545)*SEARCH(Удалить_Роспись_КВР,$F2545)*SEARCH(Удалить_Роспись_ЭК,$H2545)*SEARCH(Удалить_Роспись_КР,$I2545))&gt;0,0,1)</f>
        <v>0</v>
      </c>
      <c r="N2545" s="192">
        <v>0</v>
      </c>
      <c r="O2545" s="192" t="str">
        <f t="shared" si="1841"/>
        <v/>
      </c>
      <c r="P2545" s="192" t="str">
        <f t="shared" si="1882"/>
        <v/>
      </c>
      <c r="Q2545" s="300" t="str">
        <f t="shared" si="1842"/>
        <v/>
      </c>
      <c r="R2545" s="300" t="str">
        <f t="shared" si="1843"/>
        <v/>
      </c>
      <c r="S2545" s="300" t="str">
        <f t="shared" si="1844"/>
        <v/>
      </c>
      <c r="T2545" s="192" t="str">
        <f t="shared" si="1845"/>
        <v/>
      </c>
      <c r="U2545" s="303" t="str">
        <f t="shared" si="1846"/>
        <v/>
      </c>
      <c r="V2545" s="300" t="str">
        <f t="shared" si="1847"/>
        <v/>
      </c>
      <c r="W2545" s="192" t="str">
        <f t="shared" si="1848"/>
        <v/>
      </c>
      <c r="X2545" s="303" t="str">
        <f t="shared" si="1849"/>
        <v/>
      </c>
      <c r="Y2545" s="300" t="str">
        <f t="shared" si="1850"/>
        <v/>
      </c>
      <c r="Z2545" s="300" t="str">
        <f t="shared" si="1851"/>
        <v/>
      </c>
      <c r="AA2545" s="303" t="str">
        <f t="shared" si="1852"/>
        <v/>
      </c>
      <c r="AB2545" s="300" t="str">
        <f t="shared" si="1853"/>
        <v/>
      </c>
      <c r="AC2545" s="300" t="str">
        <f t="shared" si="1854"/>
        <v/>
      </c>
      <c r="AD2545" s="300" t="str">
        <f t="shared" si="1855"/>
        <v/>
      </c>
      <c r="AE2545" s="192" t="str">
        <f t="shared" si="1856"/>
        <v/>
      </c>
      <c r="AF2545" s="192" t="str">
        <f t="shared" si="1857"/>
        <v/>
      </c>
      <c r="AG2545" s="192"/>
      <c r="AJ2545" s="300" t="str">
        <f t="shared" si="1858"/>
        <v/>
      </c>
      <c r="AK2545" s="300" t="str">
        <f t="shared" si="1859"/>
        <v/>
      </c>
      <c r="AL2545" s="300" t="str">
        <f t="shared" si="1860"/>
        <v/>
      </c>
      <c r="AM2545" s="300" t="str">
        <f t="shared" si="1861"/>
        <v/>
      </c>
      <c r="AN2545" s="300" t="str">
        <f t="shared" si="1862"/>
        <v/>
      </c>
      <c r="AO2545" s="300" t="str">
        <f t="shared" si="1863"/>
        <v/>
      </c>
      <c r="AP2545" s="300" t="str">
        <f t="shared" si="1864"/>
        <v/>
      </c>
      <c r="AQ2545" s="300" t="str">
        <f t="shared" si="1865"/>
        <v/>
      </c>
      <c r="AR2545" s="306" t="str">
        <f t="shared" si="1866"/>
        <v/>
      </c>
      <c r="AS2545" s="300" t="str">
        <f t="shared" si="1867"/>
        <v/>
      </c>
      <c r="AT2545" s="300" t="str">
        <f t="shared" si="1868"/>
        <v/>
      </c>
      <c r="AU2545" s="192" t="str">
        <f t="shared" si="1869"/>
        <v>рбс</v>
      </c>
      <c r="AV2545" s="192" t="str">
        <f t="shared" si="1870"/>
        <v>рбс87504814общпро</v>
      </c>
      <c r="AW2545" s="191">
        <f t="shared" si="1871"/>
        <v>0</v>
      </c>
      <c r="AX2545" s="191">
        <f t="shared" si="1872"/>
        <v>0</v>
      </c>
      <c r="AY2545" s="191">
        <f t="shared" si="1873"/>
        <v>0</v>
      </c>
      <c r="AZ2545" s="191">
        <f t="shared" si="1874"/>
        <v>0</v>
      </c>
      <c r="BA2545" s="193">
        <f t="shared" si="1875"/>
        <v>1</v>
      </c>
      <c r="BB2545" s="193">
        <f t="shared" si="1876"/>
        <v>1</v>
      </c>
      <c r="BC2545" s="193">
        <f t="shared" si="1877"/>
        <v>1</v>
      </c>
      <c r="BD2545" s="191">
        <f t="shared" si="1885"/>
        <v>0</v>
      </c>
      <c r="BE2545" s="191">
        <f t="shared" si="1878"/>
        <v>0</v>
      </c>
      <c r="BF2545" s="210">
        <f t="shared" si="1879"/>
        <v>0</v>
      </c>
      <c r="BG2545" s="211">
        <f t="shared" si="1880"/>
        <v>0</v>
      </c>
      <c r="BH2545" s="289"/>
      <c r="BI2545" s="289"/>
      <c r="BL2545" s="233" t="str">
        <f t="shared" si="1881"/>
        <v/>
      </c>
    </row>
    <row r="2546" spans="1:64" ht="12" hidden="1" customHeight="1">
      <c r="A2546" s="333" t="s">
        <v>1465</v>
      </c>
      <c r="B2546" s="381" t="s">
        <v>327</v>
      </c>
      <c r="C2546" s="333" t="s">
        <v>804</v>
      </c>
      <c r="D2546" s="381" t="s">
        <v>317</v>
      </c>
      <c r="E2546" s="381" t="s">
        <v>1323</v>
      </c>
      <c r="F2546" s="381" t="s">
        <v>586</v>
      </c>
      <c r="G2546" s="381" t="s">
        <v>394</v>
      </c>
      <c r="H2546" s="100" t="s">
        <v>653</v>
      </c>
      <c r="I2546" s="381" t="s">
        <v>339</v>
      </c>
      <c r="J2546" s="382">
        <v>30300</v>
      </c>
      <c r="K2546" s="382">
        <v>0</v>
      </c>
      <c r="L2546" s="191" t="str">
        <f t="shared" si="1840"/>
        <v>875048140702011007564024422510</v>
      </c>
      <c r="M2546" s="192">
        <f t="array" ref="M2546">IF(COUNT(SEARCH(Удалить_Роспись_КВСР,$B2546)*SEARCH(Удалить_Роспись_ПБС,$C2546)*SEARCH(Удалить_Роспись_КФСР, $D2546)*SEARCH(Удалить_Роспись_КЦСР,$E2546)*SEARCH(Удалить_Роспись_КВР,$F2546)*SEARCH(Удалить_Роспись_ЭК,$H2546)*SEARCH(Удалить_Роспись_КР,$I2546))&gt;0,0,1)</f>
        <v>0</v>
      </c>
      <c r="N2546" s="192">
        <v>0</v>
      </c>
      <c r="O2546" s="192" t="str">
        <f t="shared" si="1841"/>
        <v/>
      </c>
      <c r="P2546" s="192" t="str">
        <f t="shared" si="1882"/>
        <v/>
      </c>
      <c r="Q2546" s="300" t="str">
        <f t="shared" si="1842"/>
        <v/>
      </c>
      <c r="R2546" s="300" t="str">
        <f t="shared" si="1843"/>
        <v/>
      </c>
      <c r="S2546" s="300" t="str">
        <f t="shared" si="1844"/>
        <v/>
      </c>
      <c r="T2546" s="192" t="str">
        <f t="shared" si="1845"/>
        <v/>
      </c>
      <c r="U2546" s="303" t="str">
        <f t="shared" si="1846"/>
        <v/>
      </c>
      <c r="V2546" s="300" t="str">
        <f t="shared" si="1847"/>
        <v/>
      </c>
      <c r="W2546" s="192" t="str">
        <f t="shared" si="1848"/>
        <v/>
      </c>
      <c r="X2546" s="303" t="str">
        <f t="shared" si="1849"/>
        <v/>
      </c>
      <c r="Y2546" s="300" t="str">
        <f t="shared" si="1850"/>
        <v/>
      </c>
      <c r="Z2546" s="300" t="str">
        <f t="shared" si="1851"/>
        <v/>
      </c>
      <c r="AA2546" s="303" t="str">
        <f t="shared" si="1852"/>
        <v/>
      </c>
      <c r="AB2546" s="300" t="str">
        <f t="shared" si="1853"/>
        <v/>
      </c>
      <c r="AC2546" s="300" t="str">
        <f t="shared" si="1854"/>
        <v/>
      </c>
      <c r="AD2546" s="300" t="str">
        <f t="shared" si="1855"/>
        <v/>
      </c>
      <c r="AE2546" s="192" t="str">
        <f t="shared" si="1856"/>
        <v/>
      </c>
      <c r="AF2546" s="192" t="str">
        <f t="shared" si="1857"/>
        <v/>
      </c>
      <c r="AG2546" s="192"/>
      <c r="AJ2546" s="300" t="str">
        <f t="shared" si="1858"/>
        <v/>
      </c>
      <c r="AK2546" s="300" t="str">
        <f t="shared" si="1859"/>
        <v/>
      </c>
      <c r="AL2546" s="300" t="str">
        <f t="shared" si="1860"/>
        <v/>
      </c>
      <c r="AM2546" s="300" t="str">
        <f t="shared" si="1861"/>
        <v/>
      </c>
      <c r="AN2546" s="300" t="str">
        <f t="shared" si="1862"/>
        <v/>
      </c>
      <c r="AO2546" s="300" t="str">
        <f t="shared" si="1863"/>
        <v/>
      </c>
      <c r="AP2546" s="300" t="str">
        <f t="shared" si="1864"/>
        <v/>
      </c>
      <c r="AQ2546" s="300" t="str">
        <f t="shared" si="1865"/>
        <v/>
      </c>
      <c r="AR2546" s="306" t="str">
        <f t="shared" si="1866"/>
        <v/>
      </c>
      <c r="AS2546" s="300" t="str">
        <f t="shared" si="1867"/>
        <v/>
      </c>
      <c r="AT2546" s="300" t="str">
        <f t="shared" si="1868"/>
        <v/>
      </c>
      <c r="AU2546" s="192" t="str">
        <f t="shared" si="1869"/>
        <v>рбс</v>
      </c>
      <c r="AV2546" s="192" t="str">
        <f t="shared" si="1870"/>
        <v>рбс87504814общпро</v>
      </c>
      <c r="AW2546" s="191">
        <f t="shared" si="1871"/>
        <v>0</v>
      </c>
      <c r="AX2546" s="191">
        <f t="shared" si="1872"/>
        <v>0</v>
      </c>
      <c r="AY2546" s="191">
        <f t="shared" si="1873"/>
        <v>0</v>
      </c>
      <c r="AZ2546" s="191">
        <f t="shared" si="1874"/>
        <v>0</v>
      </c>
      <c r="BA2546" s="193">
        <f t="shared" si="1875"/>
        <v>1</v>
      </c>
      <c r="BB2546" s="193">
        <f t="shared" si="1876"/>
        <v>1</v>
      </c>
      <c r="BC2546" s="193">
        <f t="shared" si="1877"/>
        <v>1</v>
      </c>
      <c r="BD2546" s="191">
        <f t="shared" si="1885"/>
        <v>0</v>
      </c>
      <c r="BE2546" s="191">
        <f t="shared" si="1878"/>
        <v>0</v>
      </c>
      <c r="BF2546" s="210">
        <f t="shared" si="1879"/>
        <v>0</v>
      </c>
      <c r="BG2546" s="211">
        <f t="shared" si="1880"/>
        <v>0</v>
      </c>
      <c r="BH2546" s="289"/>
      <c r="BI2546" s="289"/>
      <c r="BL2546" s="233" t="str">
        <f t="shared" si="1881"/>
        <v/>
      </c>
    </row>
    <row r="2547" spans="1:64" ht="12" hidden="1" customHeight="1">
      <c r="A2547" s="333" t="s">
        <v>1465</v>
      </c>
      <c r="B2547" s="381" t="s">
        <v>327</v>
      </c>
      <c r="C2547" s="333" t="s">
        <v>804</v>
      </c>
      <c r="D2547" s="381" t="s">
        <v>317</v>
      </c>
      <c r="E2547" s="381" t="s">
        <v>1323</v>
      </c>
      <c r="F2547" s="381" t="s">
        <v>586</v>
      </c>
      <c r="G2547" s="381" t="s">
        <v>389</v>
      </c>
      <c r="H2547" s="100" t="s">
        <v>653</v>
      </c>
      <c r="I2547" s="381" t="s">
        <v>339</v>
      </c>
      <c r="J2547" s="382">
        <v>130196</v>
      </c>
      <c r="K2547" s="382">
        <v>75424.350000000006</v>
      </c>
      <c r="L2547" s="191" t="str">
        <f t="shared" si="1840"/>
        <v>875048140702011007564024422610</v>
      </c>
      <c r="M2547" s="192">
        <f t="array" ref="M2547">IF(COUNT(SEARCH(Удалить_Роспись_КВСР,$B2547)*SEARCH(Удалить_Роспись_ПБС,$C2547)*SEARCH(Удалить_Роспись_КФСР, $D2547)*SEARCH(Удалить_Роспись_КЦСР,$E2547)*SEARCH(Удалить_Роспись_КВР,$F2547)*SEARCH(Удалить_Роспись_ЭК,$H2547)*SEARCH(Удалить_Роспись_КР,$I2547))&gt;0,0,1)</f>
        <v>0</v>
      </c>
      <c r="N2547" s="192">
        <v>0</v>
      </c>
      <c r="O2547" s="192" t="str">
        <f t="shared" si="1841"/>
        <v/>
      </c>
      <c r="P2547" s="192" t="str">
        <f t="shared" si="1882"/>
        <v/>
      </c>
      <c r="Q2547" s="300" t="str">
        <f t="shared" si="1842"/>
        <v/>
      </c>
      <c r="R2547" s="300" t="str">
        <f t="shared" si="1843"/>
        <v/>
      </c>
      <c r="S2547" s="300" t="str">
        <f t="shared" si="1844"/>
        <v/>
      </c>
      <c r="T2547" s="192" t="str">
        <f t="shared" si="1845"/>
        <v/>
      </c>
      <c r="U2547" s="303" t="str">
        <f t="shared" si="1846"/>
        <v/>
      </c>
      <c r="V2547" s="300" t="str">
        <f t="shared" si="1847"/>
        <v/>
      </c>
      <c r="W2547" s="192" t="str">
        <f t="shared" si="1848"/>
        <v/>
      </c>
      <c r="X2547" s="303" t="str">
        <f t="shared" si="1849"/>
        <v/>
      </c>
      <c r="Y2547" s="300" t="str">
        <f t="shared" si="1850"/>
        <v/>
      </c>
      <c r="Z2547" s="300" t="str">
        <f t="shared" si="1851"/>
        <v/>
      </c>
      <c r="AA2547" s="303" t="str">
        <f t="shared" si="1852"/>
        <v/>
      </c>
      <c r="AB2547" s="300" t="str">
        <f t="shared" si="1853"/>
        <v/>
      </c>
      <c r="AC2547" s="300" t="str">
        <f t="shared" si="1854"/>
        <v/>
      </c>
      <c r="AD2547" s="300" t="str">
        <f t="shared" si="1855"/>
        <v/>
      </c>
      <c r="AE2547" s="192" t="str">
        <f t="shared" si="1856"/>
        <v/>
      </c>
      <c r="AF2547" s="192" t="str">
        <f t="shared" si="1857"/>
        <v/>
      </c>
      <c r="AG2547" s="192"/>
      <c r="AJ2547" s="300" t="str">
        <f t="shared" si="1858"/>
        <v/>
      </c>
      <c r="AK2547" s="300" t="str">
        <f t="shared" si="1859"/>
        <v/>
      </c>
      <c r="AL2547" s="300" t="str">
        <f t="shared" si="1860"/>
        <v/>
      </c>
      <c r="AM2547" s="300" t="str">
        <f t="shared" si="1861"/>
        <v/>
      </c>
      <c r="AN2547" s="300" t="str">
        <f t="shared" si="1862"/>
        <v/>
      </c>
      <c r="AO2547" s="300" t="str">
        <f t="shared" si="1863"/>
        <v/>
      </c>
      <c r="AP2547" s="300" t="str">
        <f t="shared" si="1864"/>
        <v/>
      </c>
      <c r="AQ2547" s="300" t="str">
        <f t="shared" si="1865"/>
        <v/>
      </c>
      <c r="AR2547" s="306" t="str">
        <f t="shared" si="1866"/>
        <v/>
      </c>
      <c r="AS2547" s="300" t="str">
        <f t="shared" si="1867"/>
        <v/>
      </c>
      <c r="AT2547" s="300" t="str">
        <f t="shared" si="1868"/>
        <v/>
      </c>
      <c r="AU2547" s="192" t="str">
        <f t="shared" si="1869"/>
        <v>рбс</v>
      </c>
      <c r="AV2547" s="192" t="str">
        <f t="shared" si="1870"/>
        <v>рбс87504814общпро</v>
      </c>
      <c r="AW2547" s="191">
        <f t="shared" si="1871"/>
        <v>0</v>
      </c>
      <c r="AX2547" s="191">
        <f t="shared" si="1872"/>
        <v>0</v>
      </c>
      <c r="AY2547" s="191">
        <f t="shared" si="1873"/>
        <v>0</v>
      </c>
      <c r="AZ2547" s="191">
        <f t="shared" si="1874"/>
        <v>0</v>
      </c>
      <c r="BA2547" s="193">
        <f t="shared" si="1875"/>
        <v>1</v>
      </c>
      <c r="BB2547" s="193">
        <f t="shared" si="1876"/>
        <v>1</v>
      </c>
      <c r="BC2547" s="193">
        <f t="shared" si="1877"/>
        <v>1</v>
      </c>
      <c r="BD2547" s="191">
        <f t="shared" si="1885"/>
        <v>0</v>
      </c>
      <c r="BE2547" s="191">
        <f t="shared" si="1878"/>
        <v>0</v>
      </c>
      <c r="BF2547" s="210">
        <f t="shared" si="1879"/>
        <v>0</v>
      </c>
      <c r="BG2547" s="211">
        <f t="shared" si="1880"/>
        <v>0</v>
      </c>
      <c r="BH2547" s="289"/>
      <c r="BI2547" s="289"/>
      <c r="BL2547" s="233" t="str">
        <f t="shared" si="1881"/>
        <v/>
      </c>
    </row>
    <row r="2548" spans="1:64" ht="12" hidden="1" customHeight="1">
      <c r="A2548" s="333" t="s">
        <v>1465</v>
      </c>
      <c r="B2548" s="381" t="s">
        <v>327</v>
      </c>
      <c r="C2548" s="333" t="s">
        <v>804</v>
      </c>
      <c r="D2548" s="381" t="s">
        <v>317</v>
      </c>
      <c r="E2548" s="381" t="s">
        <v>1323</v>
      </c>
      <c r="F2548" s="381" t="s">
        <v>586</v>
      </c>
      <c r="G2548" s="381" t="s">
        <v>395</v>
      </c>
      <c r="H2548" s="100" t="s">
        <v>653</v>
      </c>
      <c r="I2548" s="381" t="s">
        <v>339</v>
      </c>
      <c r="J2548" s="382">
        <v>57650</v>
      </c>
      <c r="K2548" s="382">
        <v>2306</v>
      </c>
      <c r="L2548" s="191" t="str">
        <f t="shared" si="1840"/>
        <v>875048140702011007564024429010</v>
      </c>
      <c r="M2548" s="192">
        <f t="array" ref="M2548">IF(COUNT(SEARCH(Удалить_Роспись_КВСР,$B2548)*SEARCH(Удалить_Роспись_ПБС,$C2548)*SEARCH(Удалить_Роспись_КФСР, $D2548)*SEARCH(Удалить_Роспись_КЦСР,$E2548)*SEARCH(Удалить_Роспись_КВР,$F2548)*SEARCH(Удалить_Роспись_ЭК,$H2548)*SEARCH(Удалить_Роспись_КР,$I2548))&gt;0,0,1)</f>
        <v>0</v>
      </c>
      <c r="N2548" s="192">
        <v>0</v>
      </c>
      <c r="O2548" s="192" t="str">
        <f t="shared" si="1841"/>
        <v/>
      </c>
      <c r="P2548" s="192" t="str">
        <f t="shared" si="1882"/>
        <v/>
      </c>
      <c r="Q2548" s="300" t="str">
        <f t="shared" si="1842"/>
        <v/>
      </c>
      <c r="R2548" s="300" t="str">
        <f t="shared" si="1843"/>
        <v/>
      </c>
      <c r="S2548" s="300" t="str">
        <f t="shared" si="1844"/>
        <v/>
      </c>
      <c r="T2548" s="192" t="str">
        <f t="shared" si="1845"/>
        <v/>
      </c>
      <c r="U2548" s="303" t="str">
        <f t="shared" si="1846"/>
        <v/>
      </c>
      <c r="V2548" s="300" t="str">
        <f t="shared" si="1847"/>
        <v/>
      </c>
      <c r="W2548" s="192" t="str">
        <f t="shared" si="1848"/>
        <v/>
      </c>
      <c r="X2548" s="303" t="str">
        <f t="shared" si="1849"/>
        <v/>
      </c>
      <c r="Y2548" s="300" t="str">
        <f t="shared" si="1850"/>
        <v/>
      </c>
      <c r="Z2548" s="300" t="str">
        <f t="shared" si="1851"/>
        <v/>
      </c>
      <c r="AA2548" s="303" t="str">
        <f t="shared" si="1852"/>
        <v/>
      </c>
      <c r="AB2548" s="300" t="str">
        <f t="shared" si="1853"/>
        <v/>
      </c>
      <c r="AC2548" s="300" t="str">
        <f t="shared" si="1854"/>
        <v/>
      </c>
      <c r="AD2548" s="300" t="str">
        <f t="shared" si="1855"/>
        <v/>
      </c>
      <c r="AE2548" s="192" t="str">
        <f t="shared" si="1856"/>
        <v/>
      </c>
      <c r="AF2548" s="192" t="str">
        <f t="shared" si="1857"/>
        <v/>
      </c>
      <c r="AG2548" s="192"/>
      <c r="AJ2548" s="300" t="str">
        <f t="shared" si="1858"/>
        <v/>
      </c>
      <c r="AK2548" s="300" t="str">
        <f t="shared" si="1859"/>
        <v/>
      </c>
      <c r="AL2548" s="300" t="str">
        <f t="shared" si="1860"/>
        <v/>
      </c>
      <c r="AM2548" s="300" t="str">
        <f t="shared" si="1861"/>
        <v/>
      </c>
      <c r="AN2548" s="300" t="str">
        <f t="shared" si="1862"/>
        <v/>
      </c>
      <c r="AO2548" s="300" t="str">
        <f t="shared" si="1863"/>
        <v/>
      </c>
      <c r="AP2548" s="300" t="str">
        <f t="shared" si="1864"/>
        <v/>
      </c>
      <c r="AQ2548" s="300" t="str">
        <f t="shared" si="1865"/>
        <v/>
      </c>
      <c r="AR2548" s="306" t="str">
        <f t="shared" si="1866"/>
        <v/>
      </c>
      <c r="AS2548" s="300" t="str">
        <f t="shared" si="1867"/>
        <v/>
      </c>
      <c r="AT2548" s="300" t="str">
        <f t="shared" si="1868"/>
        <v/>
      </c>
      <c r="AU2548" s="192" t="str">
        <f t="shared" si="1869"/>
        <v>рбс</v>
      </c>
      <c r="AV2548" s="192" t="str">
        <f t="shared" si="1870"/>
        <v>рбс87504814общпро</v>
      </c>
      <c r="AW2548" s="191">
        <f t="shared" si="1871"/>
        <v>0</v>
      </c>
      <c r="AX2548" s="191">
        <f t="shared" si="1872"/>
        <v>0</v>
      </c>
      <c r="AY2548" s="191">
        <f t="shared" si="1873"/>
        <v>0</v>
      </c>
      <c r="AZ2548" s="191">
        <f t="shared" si="1874"/>
        <v>0</v>
      </c>
      <c r="BA2548" s="193">
        <f t="shared" si="1875"/>
        <v>1</v>
      </c>
      <c r="BB2548" s="193">
        <f t="shared" si="1876"/>
        <v>1</v>
      </c>
      <c r="BC2548" s="193">
        <f t="shared" si="1877"/>
        <v>1</v>
      </c>
      <c r="BD2548" s="191">
        <f t="shared" si="1885"/>
        <v>0</v>
      </c>
      <c r="BE2548" s="191">
        <f t="shared" si="1878"/>
        <v>0</v>
      </c>
      <c r="BF2548" s="210">
        <f t="shared" si="1879"/>
        <v>0</v>
      </c>
      <c r="BG2548" s="211">
        <f t="shared" si="1880"/>
        <v>0</v>
      </c>
      <c r="BH2548" s="289"/>
      <c r="BI2548" s="289"/>
      <c r="BL2548" s="233" t="str">
        <f t="shared" si="1881"/>
        <v/>
      </c>
    </row>
    <row r="2549" spans="1:64" ht="12" hidden="1" customHeight="1">
      <c r="A2549" s="333" t="s">
        <v>1465</v>
      </c>
      <c r="B2549" s="381" t="s">
        <v>327</v>
      </c>
      <c r="C2549" s="333" t="s">
        <v>804</v>
      </c>
      <c r="D2549" s="381" t="s">
        <v>317</v>
      </c>
      <c r="E2549" s="381" t="s">
        <v>1323</v>
      </c>
      <c r="F2549" s="381" t="s">
        <v>586</v>
      </c>
      <c r="G2549" s="381" t="s">
        <v>407</v>
      </c>
      <c r="H2549" s="100" t="s">
        <v>653</v>
      </c>
      <c r="I2549" s="381" t="s">
        <v>339</v>
      </c>
      <c r="J2549" s="382">
        <v>926005.79</v>
      </c>
      <c r="K2549" s="382">
        <v>817492.52</v>
      </c>
      <c r="L2549" s="191" t="str">
        <f t="shared" si="1840"/>
        <v>875048140702011007564024431010</v>
      </c>
      <c r="M2549" s="192">
        <f t="array" ref="M2549">IF(COUNT(SEARCH(Удалить_Роспись_КВСР,$B2549)*SEARCH(Удалить_Роспись_ПБС,$C2549)*SEARCH(Удалить_Роспись_КФСР, $D2549)*SEARCH(Удалить_Роспись_КЦСР,$E2549)*SEARCH(Удалить_Роспись_КВР,$F2549)*SEARCH(Удалить_Роспись_ЭК,$H2549)*SEARCH(Удалить_Роспись_КР,$I2549))&gt;0,0,1)</f>
        <v>0</v>
      </c>
      <c r="N2549" s="192">
        <v>0</v>
      </c>
      <c r="O2549" s="192" t="str">
        <f t="shared" si="1841"/>
        <v/>
      </c>
      <c r="P2549" s="192" t="str">
        <f t="shared" si="1882"/>
        <v/>
      </c>
      <c r="Q2549" s="300" t="str">
        <f t="shared" si="1842"/>
        <v/>
      </c>
      <c r="R2549" s="300" t="str">
        <f t="shared" si="1843"/>
        <v/>
      </c>
      <c r="S2549" s="300" t="str">
        <f t="shared" si="1844"/>
        <v/>
      </c>
      <c r="T2549" s="192" t="str">
        <f t="shared" si="1845"/>
        <v/>
      </c>
      <c r="U2549" s="303" t="str">
        <f t="shared" si="1846"/>
        <v/>
      </c>
      <c r="V2549" s="300" t="str">
        <f t="shared" si="1847"/>
        <v/>
      </c>
      <c r="W2549" s="192" t="str">
        <f t="shared" si="1848"/>
        <v/>
      </c>
      <c r="X2549" s="303" t="str">
        <f t="shared" si="1849"/>
        <v/>
      </c>
      <c r="Y2549" s="300" t="str">
        <f t="shared" si="1850"/>
        <v/>
      </c>
      <c r="Z2549" s="300" t="str">
        <f t="shared" si="1851"/>
        <v/>
      </c>
      <c r="AA2549" s="303" t="str">
        <f t="shared" si="1852"/>
        <v/>
      </c>
      <c r="AB2549" s="300" t="str">
        <f t="shared" si="1853"/>
        <v/>
      </c>
      <c r="AC2549" s="300" t="str">
        <f t="shared" si="1854"/>
        <v/>
      </c>
      <c r="AD2549" s="300" t="str">
        <f t="shared" si="1855"/>
        <v/>
      </c>
      <c r="AE2549" s="192" t="str">
        <f t="shared" si="1856"/>
        <v/>
      </c>
      <c r="AF2549" s="192" t="str">
        <f t="shared" si="1857"/>
        <v/>
      </c>
      <c r="AG2549" s="192"/>
      <c r="AJ2549" s="300" t="str">
        <f t="shared" si="1858"/>
        <v/>
      </c>
      <c r="AK2549" s="300" t="str">
        <f t="shared" si="1859"/>
        <v/>
      </c>
      <c r="AL2549" s="300" t="str">
        <f t="shared" si="1860"/>
        <v/>
      </c>
      <c r="AM2549" s="300" t="str">
        <f t="shared" si="1861"/>
        <v/>
      </c>
      <c r="AN2549" s="300" t="str">
        <f t="shared" si="1862"/>
        <v/>
      </c>
      <c r="AO2549" s="300" t="str">
        <f t="shared" si="1863"/>
        <v/>
      </c>
      <c r="AP2549" s="300" t="str">
        <f t="shared" si="1864"/>
        <v/>
      </c>
      <c r="AQ2549" s="300" t="str">
        <f t="shared" si="1865"/>
        <v/>
      </c>
      <c r="AR2549" s="306" t="str">
        <f t="shared" si="1866"/>
        <v/>
      </c>
      <c r="AS2549" s="300" t="str">
        <f t="shared" si="1867"/>
        <v/>
      </c>
      <c r="AT2549" s="300" t="str">
        <f t="shared" si="1868"/>
        <v/>
      </c>
      <c r="AU2549" s="192" t="str">
        <f t="shared" si="1869"/>
        <v>рбс</v>
      </c>
      <c r="AV2549" s="192" t="str">
        <f t="shared" si="1870"/>
        <v>рбс87504814общосн</v>
      </c>
      <c r="AW2549" s="191">
        <f t="shared" si="1871"/>
        <v>0</v>
      </c>
      <c r="AX2549" s="191">
        <f t="shared" si="1872"/>
        <v>0</v>
      </c>
      <c r="AY2549" s="191">
        <f t="shared" si="1873"/>
        <v>0</v>
      </c>
      <c r="AZ2549" s="191">
        <f t="shared" si="1874"/>
        <v>0</v>
      </c>
      <c r="BA2549" s="193">
        <f t="shared" si="1875"/>
        <v>1</v>
      </c>
      <c r="BB2549" s="193">
        <f t="shared" si="1876"/>
        <v>1</v>
      </c>
      <c r="BC2549" s="193">
        <f t="shared" si="1877"/>
        <v>1</v>
      </c>
      <c r="BD2549" s="191">
        <f t="shared" si="1885"/>
        <v>0</v>
      </c>
      <c r="BE2549" s="191">
        <f t="shared" si="1878"/>
        <v>0</v>
      </c>
      <c r="BF2549" s="210">
        <f t="shared" si="1879"/>
        <v>0</v>
      </c>
      <c r="BG2549" s="211">
        <f t="shared" si="1880"/>
        <v>0</v>
      </c>
      <c r="BH2549" s="289"/>
      <c r="BI2549" s="289"/>
      <c r="BL2549" s="233" t="str">
        <f t="shared" si="1881"/>
        <v/>
      </c>
    </row>
    <row r="2550" spans="1:64" ht="12" hidden="1" customHeight="1">
      <c r="A2550" s="333" t="s">
        <v>1465</v>
      </c>
      <c r="B2550" s="381" t="s">
        <v>327</v>
      </c>
      <c r="C2550" s="333" t="s">
        <v>804</v>
      </c>
      <c r="D2550" s="381" t="s">
        <v>317</v>
      </c>
      <c r="E2550" s="381" t="s">
        <v>1323</v>
      </c>
      <c r="F2550" s="381" t="s">
        <v>586</v>
      </c>
      <c r="G2550" s="381" t="s">
        <v>397</v>
      </c>
      <c r="H2550" s="100" t="s">
        <v>653</v>
      </c>
      <c r="I2550" s="381" t="s">
        <v>339</v>
      </c>
      <c r="J2550" s="382">
        <v>83118</v>
      </c>
      <c r="K2550" s="382">
        <v>10050</v>
      </c>
      <c r="L2550" s="191" t="str">
        <f t="shared" si="1840"/>
        <v>875048140702011007564024434010</v>
      </c>
      <c r="M2550" s="192">
        <f t="array" ref="M2550">IF(COUNT(SEARCH(Удалить_Роспись_КВСР,$B2550)*SEARCH(Удалить_Роспись_ПБС,$C2550)*SEARCH(Удалить_Роспись_КФСР, $D2550)*SEARCH(Удалить_Роспись_КЦСР,$E2550)*SEARCH(Удалить_Роспись_КВР,$F2550)*SEARCH(Удалить_Роспись_ЭК,$H2550)*SEARCH(Удалить_Роспись_КР,$I2550))&gt;0,0,1)</f>
        <v>0</v>
      </c>
      <c r="N2550" s="192">
        <v>0</v>
      </c>
      <c r="O2550" s="192" t="str">
        <f t="shared" si="1841"/>
        <v/>
      </c>
      <c r="P2550" s="192" t="str">
        <f t="shared" si="1882"/>
        <v/>
      </c>
      <c r="Q2550" s="300" t="str">
        <f t="shared" si="1842"/>
        <v/>
      </c>
      <c r="R2550" s="300" t="str">
        <f t="shared" si="1843"/>
        <v/>
      </c>
      <c r="S2550" s="300" t="str">
        <f t="shared" si="1844"/>
        <v/>
      </c>
      <c r="T2550" s="192" t="str">
        <f t="shared" si="1845"/>
        <v/>
      </c>
      <c r="U2550" s="303" t="str">
        <f t="shared" si="1846"/>
        <v/>
      </c>
      <c r="V2550" s="300" t="str">
        <f t="shared" si="1847"/>
        <v/>
      </c>
      <c r="W2550" s="192" t="str">
        <f t="shared" si="1848"/>
        <v/>
      </c>
      <c r="X2550" s="303" t="str">
        <f t="shared" si="1849"/>
        <v/>
      </c>
      <c r="Y2550" s="300" t="str">
        <f t="shared" si="1850"/>
        <v/>
      </c>
      <c r="Z2550" s="300" t="str">
        <f t="shared" si="1851"/>
        <v/>
      </c>
      <c r="AA2550" s="303" t="str">
        <f t="shared" si="1852"/>
        <v/>
      </c>
      <c r="AB2550" s="300" t="str">
        <f t="shared" si="1853"/>
        <v/>
      </c>
      <c r="AC2550" s="300" t="str">
        <f t="shared" si="1854"/>
        <v/>
      </c>
      <c r="AD2550" s="300" t="str">
        <f t="shared" si="1855"/>
        <v/>
      </c>
      <c r="AE2550" s="192" t="str">
        <f t="shared" si="1856"/>
        <v/>
      </c>
      <c r="AF2550" s="192" t="str">
        <f t="shared" si="1857"/>
        <v/>
      </c>
      <c r="AG2550" s="192"/>
      <c r="AJ2550" s="300" t="str">
        <f t="shared" si="1858"/>
        <v/>
      </c>
      <c r="AK2550" s="300" t="str">
        <f t="shared" si="1859"/>
        <v/>
      </c>
      <c r="AL2550" s="300" t="str">
        <f t="shared" si="1860"/>
        <v/>
      </c>
      <c r="AM2550" s="300" t="str">
        <f t="shared" si="1861"/>
        <v/>
      </c>
      <c r="AN2550" s="300" t="str">
        <f t="shared" si="1862"/>
        <v/>
      </c>
      <c r="AO2550" s="300" t="str">
        <f t="shared" si="1863"/>
        <v/>
      </c>
      <c r="AP2550" s="300" t="str">
        <f t="shared" si="1864"/>
        <v/>
      </c>
      <c r="AQ2550" s="300" t="str">
        <f t="shared" si="1865"/>
        <v/>
      </c>
      <c r="AR2550" s="306" t="str">
        <f t="shared" si="1866"/>
        <v/>
      </c>
      <c r="AS2550" s="300" t="str">
        <f t="shared" si="1867"/>
        <v/>
      </c>
      <c r="AT2550" s="300" t="str">
        <f t="shared" si="1868"/>
        <v/>
      </c>
      <c r="AU2550" s="192" t="str">
        <f t="shared" si="1869"/>
        <v>рбс</v>
      </c>
      <c r="AV2550" s="192" t="str">
        <f t="shared" si="1870"/>
        <v>рбс87504814общпро</v>
      </c>
      <c r="AW2550" s="191">
        <f t="shared" si="1871"/>
        <v>0</v>
      </c>
      <c r="AX2550" s="191">
        <f t="shared" si="1872"/>
        <v>0</v>
      </c>
      <c r="AY2550" s="191">
        <f t="shared" si="1873"/>
        <v>0</v>
      </c>
      <c r="AZ2550" s="191">
        <f t="shared" si="1874"/>
        <v>0</v>
      </c>
      <c r="BA2550" s="193">
        <f t="shared" si="1875"/>
        <v>1</v>
      </c>
      <c r="BB2550" s="193">
        <f t="shared" si="1876"/>
        <v>1</v>
      </c>
      <c r="BC2550" s="193">
        <f t="shared" si="1877"/>
        <v>1</v>
      </c>
      <c r="BD2550" s="191">
        <f t="shared" si="1885"/>
        <v>0</v>
      </c>
      <c r="BE2550" s="191">
        <f t="shared" si="1878"/>
        <v>0</v>
      </c>
      <c r="BF2550" s="210">
        <f t="shared" si="1879"/>
        <v>0</v>
      </c>
      <c r="BG2550" s="211">
        <f t="shared" si="1880"/>
        <v>0</v>
      </c>
      <c r="BH2550" s="289"/>
      <c r="BI2550" s="289"/>
      <c r="BL2550" s="233" t="str">
        <f t="shared" si="1881"/>
        <v/>
      </c>
    </row>
    <row r="2551" spans="1:64" ht="12" hidden="1" customHeight="1">
      <c r="A2551" s="333" t="s">
        <v>1465</v>
      </c>
      <c r="B2551" s="381" t="s">
        <v>327</v>
      </c>
      <c r="C2551" s="333" t="s">
        <v>804</v>
      </c>
      <c r="D2551" s="381" t="s">
        <v>317</v>
      </c>
      <c r="E2551" s="381" t="s">
        <v>1323</v>
      </c>
      <c r="F2551" s="381" t="s">
        <v>609</v>
      </c>
      <c r="G2551" s="381" t="s">
        <v>395</v>
      </c>
      <c r="H2551" s="100" t="s">
        <v>653</v>
      </c>
      <c r="I2551" s="381" t="s">
        <v>339</v>
      </c>
      <c r="J2551" s="382">
        <v>17350</v>
      </c>
      <c r="K2551" s="382">
        <v>17350</v>
      </c>
      <c r="L2551" s="191" t="str">
        <f t="shared" si="1840"/>
        <v>875048140702011007564085229010</v>
      </c>
      <c r="M2551" s="192">
        <f t="array" ref="M2551">IF(COUNT(SEARCH(Удалить_Роспись_КВСР,$B2551)*SEARCH(Удалить_Роспись_ПБС,$C2551)*SEARCH(Удалить_Роспись_КФСР, $D2551)*SEARCH(Удалить_Роспись_КЦСР,$E2551)*SEARCH(Удалить_Роспись_КВР,$F2551)*SEARCH(Удалить_Роспись_ЭК,$H2551)*SEARCH(Удалить_Роспись_КР,$I2551))&gt;0,0,1)</f>
        <v>0</v>
      </c>
      <c r="N2551" s="192">
        <v>0</v>
      </c>
      <c r="O2551" s="192" t="str">
        <f t="shared" si="1841"/>
        <v/>
      </c>
      <c r="P2551" s="192" t="str">
        <f t="shared" si="1882"/>
        <v/>
      </c>
      <c r="Q2551" s="300" t="str">
        <f t="shared" si="1842"/>
        <v/>
      </c>
      <c r="R2551" s="300" t="str">
        <f t="shared" si="1843"/>
        <v/>
      </c>
      <c r="S2551" s="300" t="str">
        <f t="shared" si="1844"/>
        <v/>
      </c>
      <c r="T2551" s="192" t="str">
        <f t="shared" si="1845"/>
        <v/>
      </c>
      <c r="U2551" s="303" t="str">
        <f t="shared" si="1846"/>
        <v/>
      </c>
      <c r="V2551" s="300" t="str">
        <f t="shared" si="1847"/>
        <v/>
      </c>
      <c r="W2551" s="192" t="str">
        <f t="shared" si="1848"/>
        <v/>
      </c>
      <c r="X2551" s="303" t="str">
        <f t="shared" si="1849"/>
        <v/>
      </c>
      <c r="Y2551" s="300" t="str">
        <f t="shared" si="1850"/>
        <v/>
      </c>
      <c r="Z2551" s="300" t="str">
        <f t="shared" si="1851"/>
        <v/>
      </c>
      <c r="AA2551" s="303" t="str">
        <f t="shared" si="1852"/>
        <v/>
      </c>
      <c r="AB2551" s="300" t="str">
        <f t="shared" si="1853"/>
        <v/>
      </c>
      <c r="AC2551" s="300" t="str">
        <f t="shared" si="1854"/>
        <v/>
      </c>
      <c r="AD2551" s="300" t="str">
        <f t="shared" si="1855"/>
        <v/>
      </c>
      <c r="AE2551" s="192" t="str">
        <f t="shared" si="1856"/>
        <v/>
      </c>
      <c r="AF2551" s="192" t="str">
        <f t="shared" si="1857"/>
        <v/>
      </c>
      <c r="AG2551" s="192"/>
      <c r="AJ2551" s="300" t="str">
        <f t="shared" si="1858"/>
        <v/>
      </c>
      <c r="AK2551" s="300" t="str">
        <f t="shared" si="1859"/>
        <v/>
      </c>
      <c r="AL2551" s="300" t="str">
        <f t="shared" si="1860"/>
        <v/>
      </c>
      <c r="AM2551" s="300" t="str">
        <f t="shared" si="1861"/>
        <v/>
      </c>
      <c r="AN2551" s="300" t="str">
        <f t="shared" si="1862"/>
        <v/>
      </c>
      <c r="AO2551" s="300" t="str">
        <f t="shared" si="1863"/>
        <v/>
      </c>
      <c r="AP2551" s="300" t="str">
        <f t="shared" si="1864"/>
        <v/>
      </c>
      <c r="AQ2551" s="300" t="str">
        <f t="shared" si="1865"/>
        <v/>
      </c>
      <c r="AR2551" s="306" t="str">
        <f t="shared" si="1866"/>
        <v/>
      </c>
      <c r="AS2551" s="300" t="str">
        <f t="shared" si="1867"/>
        <v/>
      </c>
      <c r="AT2551" s="300" t="str">
        <f t="shared" si="1868"/>
        <v/>
      </c>
      <c r="AU2551" s="192" t="str">
        <f t="shared" si="1869"/>
        <v>рбс</v>
      </c>
      <c r="AV2551" s="192" t="str">
        <f t="shared" si="1870"/>
        <v>рбс87504814общпро</v>
      </c>
      <c r="AW2551" s="191">
        <f t="shared" si="1871"/>
        <v>0</v>
      </c>
      <c r="AX2551" s="191">
        <f t="shared" si="1872"/>
        <v>0</v>
      </c>
      <c r="AY2551" s="191">
        <f t="shared" si="1873"/>
        <v>0</v>
      </c>
      <c r="AZ2551" s="191">
        <f t="shared" si="1874"/>
        <v>0</v>
      </c>
      <c r="BA2551" s="193">
        <f t="shared" si="1875"/>
        <v>1</v>
      </c>
      <c r="BB2551" s="193">
        <f t="shared" si="1876"/>
        <v>1</v>
      </c>
      <c r="BC2551" s="193">
        <f t="shared" si="1877"/>
        <v>1</v>
      </c>
      <c r="BD2551" s="191">
        <f t="shared" si="1885"/>
        <v>0</v>
      </c>
      <c r="BE2551" s="191">
        <f t="shared" si="1878"/>
        <v>0</v>
      </c>
      <c r="BF2551" s="210">
        <f t="shared" si="1879"/>
        <v>0</v>
      </c>
      <c r="BG2551" s="211">
        <f t="shared" si="1880"/>
        <v>0</v>
      </c>
      <c r="BH2551" s="289"/>
      <c r="BI2551" s="289"/>
      <c r="BL2551" s="233" t="str">
        <f t="shared" si="1881"/>
        <v/>
      </c>
    </row>
    <row r="2552" spans="1:64" ht="12" hidden="1" customHeight="1">
      <c r="A2552" s="333" t="s">
        <v>1465</v>
      </c>
      <c r="B2552" s="381" t="s">
        <v>327</v>
      </c>
      <c r="C2552" s="333" t="s">
        <v>804</v>
      </c>
      <c r="D2552" s="381" t="s">
        <v>408</v>
      </c>
      <c r="E2552" s="381" t="s">
        <v>1325</v>
      </c>
      <c r="F2552" s="381" t="s">
        <v>586</v>
      </c>
      <c r="G2552" s="381" t="s">
        <v>397</v>
      </c>
      <c r="H2552" s="100" t="s">
        <v>653</v>
      </c>
      <c r="I2552" s="381" t="s">
        <v>339</v>
      </c>
      <c r="J2552" s="382">
        <v>392406</v>
      </c>
      <c r="K2552" s="382">
        <v>392406</v>
      </c>
      <c r="L2552" s="191" t="str">
        <f t="shared" si="1840"/>
        <v>875048140707011007397024434010</v>
      </c>
      <c r="M2552" s="192">
        <f t="array" ref="M2552">IF(COUNT(SEARCH(Удалить_Роспись_КВСР,$B2552)*SEARCH(Удалить_Роспись_ПБС,$C2552)*SEARCH(Удалить_Роспись_КФСР, $D2552)*SEARCH(Удалить_Роспись_КЦСР,$E2552)*SEARCH(Удалить_Роспись_КВР,$F2552)*SEARCH(Удалить_Роспись_ЭК,$H2552)*SEARCH(Удалить_Роспись_КР,$I2552))&gt;0,0,1)</f>
        <v>0</v>
      </c>
      <c r="N2552" s="192">
        <v>0</v>
      </c>
      <c r="O2552" s="192" t="str">
        <f t="shared" si="1841"/>
        <v/>
      </c>
      <c r="P2552" s="192" t="str">
        <f t="shared" si="1882"/>
        <v/>
      </c>
      <c r="Q2552" s="300" t="str">
        <f t="shared" si="1842"/>
        <v/>
      </c>
      <c r="R2552" s="300" t="str">
        <f t="shared" si="1843"/>
        <v/>
      </c>
      <c r="S2552" s="300" t="str">
        <f t="shared" si="1844"/>
        <v/>
      </c>
      <c r="T2552" s="192" t="str">
        <f t="shared" si="1845"/>
        <v/>
      </c>
      <c r="U2552" s="303" t="str">
        <f t="shared" si="1846"/>
        <v/>
      </c>
      <c r="V2552" s="300" t="str">
        <f t="shared" si="1847"/>
        <v/>
      </c>
      <c r="W2552" s="192" t="str">
        <f t="shared" si="1848"/>
        <v/>
      </c>
      <c r="X2552" s="303" t="str">
        <f t="shared" si="1849"/>
        <v/>
      </c>
      <c r="Y2552" s="300" t="str">
        <f t="shared" si="1850"/>
        <v/>
      </c>
      <c r="Z2552" s="300" t="str">
        <f t="shared" si="1851"/>
        <v/>
      </c>
      <c r="AA2552" s="303" t="str">
        <f t="shared" si="1852"/>
        <v/>
      </c>
      <c r="AB2552" s="300" t="str">
        <f t="shared" si="1853"/>
        <v/>
      </c>
      <c r="AC2552" s="300" t="str">
        <f t="shared" si="1854"/>
        <v/>
      </c>
      <c r="AD2552" s="300" t="str">
        <f t="shared" si="1855"/>
        <v/>
      </c>
      <c r="AE2552" s="192" t="str">
        <f t="shared" si="1856"/>
        <v/>
      </c>
      <c r="AF2552" s="192" t="str">
        <f t="shared" si="1857"/>
        <v/>
      </c>
      <c r="AG2552" s="192"/>
      <c r="AJ2552" s="300" t="str">
        <f t="shared" si="1858"/>
        <v/>
      </c>
      <c r="AK2552" s="300" t="str">
        <f t="shared" si="1859"/>
        <v/>
      </c>
      <c r="AL2552" s="300" t="str">
        <f t="shared" si="1860"/>
        <v/>
      </c>
      <c r="AM2552" s="300" t="str">
        <f t="shared" si="1861"/>
        <v/>
      </c>
      <c r="AN2552" s="300" t="str">
        <f t="shared" si="1862"/>
        <v/>
      </c>
      <c r="AO2552" s="300" t="str">
        <f t="shared" si="1863"/>
        <v/>
      </c>
      <c r="AP2552" s="300" t="str">
        <f t="shared" si="1864"/>
        <v/>
      </c>
      <c r="AQ2552" s="300" t="str">
        <f t="shared" si="1865"/>
        <v/>
      </c>
      <c r="AR2552" s="306" t="str">
        <f t="shared" si="1866"/>
        <v/>
      </c>
      <c r="AS2552" s="300" t="str">
        <f t="shared" si="1867"/>
        <v/>
      </c>
      <c r="AT2552" s="300" t="str">
        <f t="shared" si="1868"/>
        <v/>
      </c>
      <c r="AU2552" s="192" t="str">
        <f t="shared" si="1869"/>
        <v>рбс</v>
      </c>
      <c r="AV2552" s="192" t="str">
        <f t="shared" si="1870"/>
        <v>рбс87504814общпро</v>
      </c>
      <c r="AW2552" s="191">
        <f t="shared" si="1871"/>
        <v>0</v>
      </c>
      <c r="AX2552" s="191">
        <f t="shared" si="1872"/>
        <v>0</v>
      </c>
      <c r="AY2552" s="191">
        <f t="shared" si="1873"/>
        <v>0</v>
      </c>
      <c r="AZ2552" s="191">
        <f t="shared" si="1874"/>
        <v>0</v>
      </c>
      <c r="BA2552" s="193">
        <f t="shared" si="1875"/>
        <v>1</v>
      </c>
      <c r="BB2552" s="193">
        <f t="shared" si="1876"/>
        <v>1</v>
      </c>
      <c r="BC2552" s="193">
        <f t="shared" si="1877"/>
        <v>1</v>
      </c>
      <c r="BD2552" s="191">
        <f t="shared" si="1885"/>
        <v>0</v>
      </c>
      <c r="BE2552" s="191">
        <f t="shared" si="1878"/>
        <v>0</v>
      </c>
      <c r="BF2552" s="210">
        <f t="shared" si="1879"/>
        <v>0</v>
      </c>
      <c r="BG2552" s="211">
        <f t="shared" si="1880"/>
        <v>0</v>
      </c>
      <c r="BH2552" s="289"/>
      <c r="BI2552" s="289"/>
      <c r="BL2552" s="233" t="str">
        <f t="shared" si="1881"/>
        <v/>
      </c>
    </row>
    <row r="2553" spans="1:64" ht="12" hidden="1" customHeight="1">
      <c r="A2553" s="333" t="s">
        <v>1465</v>
      </c>
      <c r="B2553" s="381" t="s">
        <v>327</v>
      </c>
      <c r="C2553" s="333" t="s">
        <v>804</v>
      </c>
      <c r="D2553" s="381" t="s">
        <v>311</v>
      </c>
      <c r="E2553" s="381" t="s">
        <v>1326</v>
      </c>
      <c r="F2553" s="381" t="s">
        <v>586</v>
      </c>
      <c r="G2553" s="381" t="s">
        <v>397</v>
      </c>
      <c r="H2553" s="100" t="s">
        <v>653</v>
      </c>
      <c r="I2553" s="381" t="s">
        <v>339</v>
      </c>
      <c r="J2553" s="382">
        <v>924697</v>
      </c>
      <c r="K2553" s="382">
        <v>200000</v>
      </c>
      <c r="L2553" s="191" t="str">
        <f t="shared" si="1840"/>
        <v>875048141003011007566024434010</v>
      </c>
      <c r="M2553" s="192">
        <f t="array" ref="M2553">IF(COUNT(SEARCH(Удалить_Роспись_КВСР,$B2553)*SEARCH(Удалить_Роспись_ПБС,$C2553)*SEARCH(Удалить_Роспись_КФСР, $D2553)*SEARCH(Удалить_Роспись_КЦСР,$E2553)*SEARCH(Удалить_Роспись_КВР,$F2553)*SEARCH(Удалить_Роспись_ЭК,$H2553)*SEARCH(Удалить_Роспись_КР,$I2553))&gt;0,0,1)</f>
        <v>0</v>
      </c>
      <c r="N2553" s="192">
        <v>0</v>
      </c>
      <c r="O2553" s="192" t="str">
        <f t="shared" si="1841"/>
        <v/>
      </c>
      <c r="P2553" s="192" t="str">
        <f t="shared" si="1882"/>
        <v/>
      </c>
      <c r="Q2553" s="300" t="str">
        <f t="shared" si="1842"/>
        <v/>
      </c>
      <c r="R2553" s="300" t="str">
        <f t="shared" si="1843"/>
        <v/>
      </c>
      <c r="S2553" s="300" t="str">
        <f t="shared" si="1844"/>
        <v/>
      </c>
      <c r="T2553" s="192" t="str">
        <f t="shared" si="1845"/>
        <v/>
      </c>
      <c r="U2553" s="303" t="str">
        <f t="shared" si="1846"/>
        <v/>
      </c>
      <c r="V2553" s="300" t="str">
        <f t="shared" si="1847"/>
        <v/>
      </c>
      <c r="W2553" s="192" t="str">
        <f t="shared" si="1848"/>
        <v/>
      </c>
      <c r="X2553" s="303" t="str">
        <f t="shared" si="1849"/>
        <v/>
      </c>
      <c r="Y2553" s="300" t="str">
        <f t="shared" si="1850"/>
        <v/>
      </c>
      <c r="Z2553" s="300" t="str">
        <f t="shared" si="1851"/>
        <v/>
      </c>
      <c r="AA2553" s="303" t="str">
        <f t="shared" si="1852"/>
        <v/>
      </c>
      <c r="AB2553" s="300" t="str">
        <f t="shared" si="1853"/>
        <v/>
      </c>
      <c r="AC2553" s="300" t="str">
        <f t="shared" si="1854"/>
        <v/>
      </c>
      <c r="AD2553" s="300" t="str">
        <f t="shared" si="1855"/>
        <v/>
      </c>
      <c r="AE2553" s="192" t="str">
        <f t="shared" si="1856"/>
        <v/>
      </c>
      <c r="AF2553" s="192" t="str">
        <f t="shared" si="1857"/>
        <v/>
      </c>
      <c r="AG2553" s="192"/>
      <c r="AJ2553" s="300" t="str">
        <f t="shared" si="1858"/>
        <v/>
      </c>
      <c r="AK2553" s="300" t="str">
        <f t="shared" si="1859"/>
        <v/>
      </c>
      <c r="AL2553" s="300" t="str">
        <f t="shared" si="1860"/>
        <v/>
      </c>
      <c r="AM2553" s="300" t="str">
        <f t="shared" si="1861"/>
        <v/>
      </c>
      <c r="AN2553" s="300" t="str">
        <f t="shared" si="1862"/>
        <v/>
      </c>
      <c r="AO2553" s="300" t="str">
        <f t="shared" si="1863"/>
        <v/>
      </c>
      <c r="AP2553" s="300" t="str">
        <f t="shared" si="1864"/>
        <v/>
      </c>
      <c r="AQ2553" s="300" t="str">
        <f t="shared" si="1865"/>
        <v/>
      </c>
      <c r="AR2553" s="306" t="str">
        <f t="shared" si="1866"/>
        <v/>
      </c>
      <c r="AS2553" s="300" t="str">
        <f t="shared" si="1867"/>
        <v/>
      </c>
      <c r="AT2553" s="300" t="str">
        <f t="shared" si="1868"/>
        <v/>
      </c>
      <c r="AU2553" s="192" t="str">
        <f t="shared" si="1869"/>
        <v>рбс</v>
      </c>
      <c r="AV2553" s="192" t="str">
        <f t="shared" si="1870"/>
        <v>рбс87504814общпро</v>
      </c>
      <c r="AW2553" s="191">
        <f t="shared" si="1871"/>
        <v>0</v>
      </c>
      <c r="AX2553" s="191">
        <f t="shared" si="1872"/>
        <v>0</v>
      </c>
      <c r="AY2553" s="191">
        <f t="shared" si="1873"/>
        <v>0</v>
      </c>
      <c r="AZ2553" s="191">
        <f t="shared" si="1874"/>
        <v>0</v>
      </c>
      <c r="BA2553" s="193">
        <f t="shared" si="1875"/>
        <v>1</v>
      </c>
      <c r="BB2553" s="193">
        <f t="shared" si="1876"/>
        <v>1</v>
      </c>
      <c r="BC2553" s="193">
        <f t="shared" si="1877"/>
        <v>1</v>
      </c>
      <c r="BD2553" s="191">
        <f t="shared" si="1885"/>
        <v>0</v>
      </c>
      <c r="BE2553" s="191">
        <f t="shared" si="1878"/>
        <v>0</v>
      </c>
      <c r="BF2553" s="210">
        <f t="shared" si="1879"/>
        <v>0</v>
      </c>
      <c r="BG2553" s="211">
        <f t="shared" si="1880"/>
        <v>0</v>
      </c>
      <c r="BH2553" s="289" t="str">
        <f>B2553</f>
        <v>875</v>
      </c>
      <c r="BI2553" s="289" t="str">
        <f>D2553</f>
        <v>1003</v>
      </c>
      <c r="BJ2553" s="284" t="s">
        <v>592</v>
      </c>
      <c r="BK2553" s="284" t="s">
        <v>589</v>
      </c>
      <c r="BL2553" s="233" t="str">
        <f t="shared" si="1881"/>
        <v/>
      </c>
    </row>
    <row r="2554" spans="1:64" ht="12" customHeight="1">
      <c r="A2554" s="333" t="s">
        <v>1466</v>
      </c>
      <c r="B2554" s="381" t="s">
        <v>327</v>
      </c>
      <c r="C2554" s="333" t="s">
        <v>801</v>
      </c>
      <c r="D2554" s="381" t="s">
        <v>317</v>
      </c>
      <c r="E2554" s="381" t="s">
        <v>1317</v>
      </c>
      <c r="F2554" s="381" t="s">
        <v>608</v>
      </c>
      <c r="G2554" s="381" t="s">
        <v>385</v>
      </c>
      <c r="H2554" s="100" t="s">
        <v>653</v>
      </c>
      <c r="I2554" s="381" t="s">
        <v>505</v>
      </c>
      <c r="J2554" s="382">
        <v>1462522</v>
      </c>
      <c r="K2554" s="382">
        <v>831137.53</v>
      </c>
      <c r="L2554" s="191" t="str">
        <f t="shared" si="1840"/>
        <v>875048160702011004002011121101</v>
      </c>
      <c r="M2554" s="192">
        <f t="array" ref="M2554">IF(COUNT(SEARCH(Удалить_Роспись_КВСР,$B2554)*SEARCH(Удалить_Роспись_ПБС,$C2554)*SEARCH(Удалить_Роспись_КФСР, $D2554)*SEARCH(Удалить_Роспись_КЦСР,$E2554)*SEARCH(Удалить_Роспись_КВР,$F2554)*SEARCH(Удалить_Роспись_ЭК,$H2554)*SEARCH(Удалить_Роспись_КР,$I2554))&gt;0,0,1)</f>
        <v>0</v>
      </c>
      <c r="N2554" s="192">
        <v>0</v>
      </c>
      <c r="O2554" s="192" t="str">
        <f t="shared" si="1841"/>
        <v/>
      </c>
      <c r="P2554" s="192" t="str">
        <f t="shared" si="1882"/>
        <v/>
      </c>
      <c r="Q2554" s="300" t="str">
        <f t="shared" si="1842"/>
        <v/>
      </c>
      <c r="R2554" s="300" t="str">
        <f t="shared" si="1843"/>
        <v/>
      </c>
      <c r="S2554" s="300" t="str">
        <f t="shared" si="1844"/>
        <v/>
      </c>
      <c r="T2554" s="192" t="str">
        <f t="shared" si="1845"/>
        <v/>
      </c>
      <c r="U2554" s="303" t="str">
        <f t="shared" si="1846"/>
        <v/>
      </c>
      <c r="V2554" s="300" t="str">
        <f t="shared" si="1847"/>
        <v/>
      </c>
      <c r="W2554" s="192" t="str">
        <f t="shared" si="1848"/>
        <v/>
      </c>
      <c r="X2554" s="303" t="str">
        <f t="shared" si="1849"/>
        <v/>
      </c>
      <c r="Y2554" s="300" t="str">
        <f t="shared" si="1850"/>
        <v/>
      </c>
      <c r="Z2554" s="300" t="str">
        <f t="shared" si="1851"/>
        <v/>
      </c>
      <c r="AA2554" s="303" t="str">
        <f t="shared" si="1852"/>
        <v/>
      </c>
      <c r="AB2554" s="300" t="str">
        <f t="shared" si="1853"/>
        <v/>
      </c>
      <c r="AC2554" s="300" t="str">
        <f t="shared" si="1854"/>
        <v/>
      </c>
      <c r="AD2554" s="300" t="str">
        <f t="shared" si="1855"/>
        <v/>
      </c>
      <c r="AE2554" s="192" t="str">
        <f t="shared" si="1856"/>
        <v/>
      </c>
      <c r="AF2554" s="192" t="str">
        <f t="shared" si="1857"/>
        <v/>
      </c>
      <c r="AG2554" s="192"/>
      <c r="AJ2554" s="300" t="str">
        <f t="shared" si="1858"/>
        <v/>
      </c>
      <c r="AK2554" s="300" t="str">
        <f t="shared" si="1859"/>
        <v/>
      </c>
      <c r="AL2554" s="300" t="str">
        <f t="shared" si="1860"/>
        <v/>
      </c>
      <c r="AM2554" s="300" t="str">
        <f t="shared" si="1861"/>
        <v/>
      </c>
      <c r="AN2554" s="300" t="str">
        <f t="shared" si="1862"/>
        <v/>
      </c>
      <c r="AO2554" s="300" t="str">
        <f t="shared" si="1863"/>
        <v/>
      </c>
      <c r="AP2554" s="300" t="str">
        <f t="shared" si="1864"/>
        <v/>
      </c>
      <c r="AQ2554" s="300" t="str">
        <f t="shared" si="1865"/>
        <v/>
      </c>
      <c r="AR2554" s="306" t="str">
        <f t="shared" si="1866"/>
        <v/>
      </c>
      <c r="AS2554" s="300" t="str">
        <f t="shared" si="1867"/>
        <v/>
      </c>
      <c r="AT2554" s="300" t="str">
        <f t="shared" si="1868"/>
        <v/>
      </c>
      <c r="AU2554" s="192" t="str">
        <f t="shared" si="1869"/>
        <v>рбс</v>
      </c>
      <c r="AV2554" s="192" t="str">
        <f t="shared" si="1870"/>
        <v>рбс87504816общопл</v>
      </c>
      <c r="AW2554" s="191">
        <f t="shared" si="1871"/>
        <v>0</v>
      </c>
      <c r="AX2554" s="191">
        <f t="shared" si="1872"/>
        <v>0</v>
      </c>
      <c r="AY2554" s="191">
        <f t="shared" si="1873"/>
        <v>0</v>
      </c>
      <c r="AZ2554" s="191">
        <f t="shared" si="1874"/>
        <v>0</v>
      </c>
      <c r="BA2554" s="193">
        <f t="shared" si="1875"/>
        <v>1</v>
      </c>
      <c r="BB2554" s="193">
        <f t="shared" si="1876"/>
        <v>1</v>
      </c>
      <c r="BC2554" s="193">
        <f t="shared" si="1877"/>
        <v>1</v>
      </c>
      <c r="BD2554" s="191">
        <f t="shared" si="1885"/>
        <v>0</v>
      </c>
      <c r="BE2554" s="191">
        <f t="shared" si="1878"/>
        <v>0</v>
      </c>
      <c r="BF2554" s="210">
        <f t="shared" si="1879"/>
        <v>0</v>
      </c>
      <c r="BG2554" s="211">
        <f t="shared" si="1880"/>
        <v>0</v>
      </c>
      <c r="BH2554" s="289" t="str">
        <f>B2554</f>
        <v>875</v>
      </c>
      <c r="BI2554" s="289" t="str">
        <f>D2554</f>
        <v>0702</v>
      </c>
      <c r="BJ2554" s="284" t="s">
        <v>592</v>
      </c>
      <c r="BK2554" s="284" t="s">
        <v>589</v>
      </c>
      <c r="BL2554" s="233" t="str">
        <f t="shared" si="1881"/>
        <v/>
      </c>
    </row>
    <row r="2555" spans="1:64" ht="12" customHeight="1">
      <c r="A2555" s="333" t="s">
        <v>1466</v>
      </c>
      <c r="B2555" s="381" t="s">
        <v>327</v>
      </c>
      <c r="C2555" s="333" t="s">
        <v>801</v>
      </c>
      <c r="D2555" s="381" t="s">
        <v>317</v>
      </c>
      <c r="E2555" s="381" t="s">
        <v>1317</v>
      </c>
      <c r="F2555" s="381" t="s">
        <v>902</v>
      </c>
      <c r="G2555" s="381" t="s">
        <v>387</v>
      </c>
      <c r="H2555" s="100" t="s">
        <v>653</v>
      </c>
      <c r="I2555" s="381" t="s">
        <v>505</v>
      </c>
      <c r="J2555" s="382">
        <v>441681</v>
      </c>
      <c r="K2555" s="382">
        <v>235668.31</v>
      </c>
      <c r="L2555" s="191" t="str">
        <f t="shared" si="1840"/>
        <v>875048160702011004002011921301</v>
      </c>
      <c r="M2555" s="192">
        <f t="array" ref="M2555">IF(COUNT(SEARCH(Удалить_Роспись_КВСР,$B2555)*SEARCH(Удалить_Роспись_ПБС,$C2555)*SEARCH(Удалить_Роспись_КФСР, $D2555)*SEARCH(Удалить_Роспись_КЦСР,$E2555)*SEARCH(Удалить_Роспись_КВР,$F2555)*SEARCH(Удалить_Роспись_ЭК,$H2555)*SEARCH(Удалить_Роспись_КР,$I2555))&gt;0,0,1)</f>
        <v>0</v>
      </c>
      <c r="N2555" s="192">
        <v>0</v>
      </c>
      <c r="O2555" s="192" t="str">
        <f t="shared" si="1841"/>
        <v/>
      </c>
      <c r="P2555" s="192" t="str">
        <f t="shared" si="1882"/>
        <v/>
      </c>
      <c r="Q2555" s="300" t="str">
        <f t="shared" si="1842"/>
        <v/>
      </c>
      <c r="R2555" s="300" t="str">
        <f t="shared" si="1843"/>
        <v/>
      </c>
      <c r="S2555" s="300" t="str">
        <f t="shared" si="1844"/>
        <v/>
      </c>
      <c r="T2555" s="192" t="str">
        <f t="shared" si="1845"/>
        <v/>
      </c>
      <c r="U2555" s="303" t="str">
        <f t="shared" si="1846"/>
        <v/>
      </c>
      <c r="V2555" s="300" t="str">
        <f t="shared" si="1847"/>
        <v/>
      </c>
      <c r="W2555" s="192" t="str">
        <f t="shared" si="1848"/>
        <v/>
      </c>
      <c r="X2555" s="303" t="str">
        <f t="shared" si="1849"/>
        <v/>
      </c>
      <c r="Y2555" s="300" t="str">
        <f t="shared" si="1850"/>
        <v/>
      </c>
      <c r="Z2555" s="300" t="str">
        <f t="shared" si="1851"/>
        <v/>
      </c>
      <c r="AA2555" s="303" t="str">
        <f t="shared" si="1852"/>
        <v/>
      </c>
      <c r="AB2555" s="300" t="str">
        <f t="shared" si="1853"/>
        <v/>
      </c>
      <c r="AC2555" s="300" t="str">
        <f t="shared" si="1854"/>
        <v/>
      </c>
      <c r="AD2555" s="300" t="str">
        <f t="shared" si="1855"/>
        <v/>
      </c>
      <c r="AE2555" s="192" t="str">
        <f t="shared" si="1856"/>
        <v/>
      </c>
      <c r="AF2555" s="192" t="str">
        <f t="shared" si="1857"/>
        <v/>
      </c>
      <c r="AG2555" s="192"/>
      <c r="AJ2555" s="300" t="str">
        <f t="shared" si="1858"/>
        <v/>
      </c>
      <c r="AK2555" s="300" t="str">
        <f t="shared" si="1859"/>
        <v/>
      </c>
      <c r="AL2555" s="300" t="str">
        <f t="shared" si="1860"/>
        <v/>
      </c>
      <c r="AM2555" s="300" t="str">
        <f t="shared" si="1861"/>
        <v/>
      </c>
      <c r="AN2555" s="300" t="str">
        <f t="shared" si="1862"/>
        <v/>
      </c>
      <c r="AO2555" s="300" t="str">
        <f t="shared" si="1863"/>
        <v/>
      </c>
      <c r="AP2555" s="300" t="str">
        <f t="shared" si="1864"/>
        <v/>
      </c>
      <c r="AQ2555" s="300" t="str">
        <f t="shared" si="1865"/>
        <v/>
      </c>
      <c r="AR2555" s="306" t="str">
        <f t="shared" si="1866"/>
        <v/>
      </c>
      <c r="AS2555" s="300" t="str">
        <f t="shared" si="1867"/>
        <v/>
      </c>
      <c r="AT2555" s="300" t="str">
        <f t="shared" si="1868"/>
        <v/>
      </c>
      <c r="AU2555" s="192" t="str">
        <f t="shared" si="1869"/>
        <v>рбс</v>
      </c>
      <c r="AV2555" s="192" t="str">
        <f t="shared" si="1870"/>
        <v>рбс87504816общопл</v>
      </c>
      <c r="AW2555" s="191">
        <f t="shared" si="1871"/>
        <v>0</v>
      </c>
      <c r="AX2555" s="191">
        <f t="shared" si="1872"/>
        <v>0</v>
      </c>
      <c r="AY2555" s="191">
        <f t="shared" si="1873"/>
        <v>0</v>
      </c>
      <c r="AZ2555" s="191">
        <f t="shared" si="1874"/>
        <v>0</v>
      </c>
      <c r="BA2555" s="193">
        <f t="shared" si="1875"/>
        <v>1</v>
      </c>
      <c r="BB2555" s="193">
        <f t="shared" si="1876"/>
        <v>1</v>
      </c>
      <c r="BC2555" s="193">
        <f t="shared" si="1877"/>
        <v>1</v>
      </c>
      <c r="BD2555" s="191">
        <f t="shared" si="1885"/>
        <v>0</v>
      </c>
      <c r="BE2555" s="191">
        <f t="shared" si="1878"/>
        <v>0</v>
      </c>
      <c r="BF2555" s="210">
        <f t="shared" si="1879"/>
        <v>0</v>
      </c>
      <c r="BG2555" s="211">
        <f t="shared" si="1880"/>
        <v>0</v>
      </c>
      <c r="BH2555" s="289"/>
      <c r="BI2555" s="289"/>
      <c r="BL2555" s="233" t="str">
        <f t="shared" si="1881"/>
        <v/>
      </c>
    </row>
    <row r="2556" spans="1:64" ht="12" customHeight="1">
      <c r="A2556" s="333" t="s">
        <v>1466</v>
      </c>
      <c r="B2556" s="381" t="s">
        <v>327</v>
      </c>
      <c r="C2556" s="333" t="s">
        <v>801</v>
      </c>
      <c r="D2556" s="381" t="s">
        <v>317</v>
      </c>
      <c r="E2556" s="381" t="s">
        <v>1317</v>
      </c>
      <c r="F2556" s="381" t="s">
        <v>586</v>
      </c>
      <c r="G2556" s="381" t="s">
        <v>391</v>
      </c>
      <c r="H2556" s="100" t="s">
        <v>653</v>
      </c>
      <c r="I2556" s="381" t="s">
        <v>505</v>
      </c>
      <c r="J2556" s="382">
        <v>15000</v>
      </c>
      <c r="K2556" s="382">
        <v>5484.56</v>
      </c>
      <c r="L2556" s="191" t="str">
        <f t="shared" si="1840"/>
        <v>875048160702011004002024422101</v>
      </c>
      <c r="M2556" s="192">
        <f t="array" ref="M2556">IF(COUNT(SEARCH(Удалить_Роспись_КВСР,$B2556)*SEARCH(Удалить_Роспись_ПБС,$C2556)*SEARCH(Удалить_Роспись_КФСР, $D2556)*SEARCH(Удалить_Роспись_КЦСР,$E2556)*SEARCH(Удалить_Роспись_КВР,$F2556)*SEARCH(Удалить_Роспись_ЭК,$H2556)*SEARCH(Удалить_Роспись_КР,$I2556))&gt;0,0,1)</f>
        <v>0</v>
      </c>
      <c r="N2556" s="192">
        <f>IF(COUNT(SEARCH(Удалить_Индекс_КВСР,$B2556)*SEARCH(Удалить_Индекс_ПБС,$C2556)*SEARCH(Удалить_Индекс_КФСР,$D2556)*SEARCH(Удалить_Индекс_КЦСР,$E2556)*SEARCH(Удалить_Индекс_КВР,$F2556)*SEARCH(Удалить_Индекс_ЭК,$H2556)*SEARCH(Удалить_Индекс_КР,$I2556))&gt;0,0,1)</f>
        <v>1</v>
      </c>
      <c r="O2556" s="192" t="str">
        <f t="shared" si="1841"/>
        <v/>
      </c>
      <c r="P2556" s="192" t="str">
        <f t="shared" si="1882"/>
        <v/>
      </c>
      <c r="Q2556" s="300" t="str">
        <f t="shared" si="1842"/>
        <v/>
      </c>
      <c r="R2556" s="300" t="str">
        <f t="shared" si="1843"/>
        <v/>
      </c>
      <c r="S2556" s="300" t="str">
        <f t="shared" si="1844"/>
        <v/>
      </c>
      <c r="T2556" s="192" t="str">
        <f t="shared" si="1845"/>
        <v/>
      </c>
      <c r="U2556" s="303" t="str">
        <f t="shared" si="1846"/>
        <v/>
      </c>
      <c r="V2556" s="300" t="str">
        <f t="shared" si="1847"/>
        <v/>
      </c>
      <c r="W2556" s="192" t="str">
        <f t="shared" si="1848"/>
        <v/>
      </c>
      <c r="X2556" s="303" t="str">
        <f t="shared" si="1849"/>
        <v/>
      </c>
      <c r="Y2556" s="300" t="str">
        <f t="shared" si="1850"/>
        <v/>
      </c>
      <c r="Z2556" s="300" t="str">
        <f t="shared" si="1851"/>
        <v/>
      </c>
      <c r="AA2556" s="303" t="str">
        <f t="shared" si="1852"/>
        <v/>
      </c>
      <c r="AB2556" s="300" t="str">
        <f t="shared" si="1853"/>
        <v/>
      </c>
      <c r="AC2556" s="300" t="str">
        <f t="shared" si="1854"/>
        <v/>
      </c>
      <c r="AD2556" s="300" t="str">
        <f t="shared" si="1855"/>
        <v/>
      </c>
      <c r="AE2556" s="192" t="str">
        <f t="shared" si="1856"/>
        <v/>
      </c>
      <c r="AF2556" s="192" t="str">
        <f t="shared" si="1857"/>
        <v/>
      </c>
      <c r="AG2556" s="192"/>
      <c r="AJ2556" s="300" t="str">
        <f t="shared" si="1858"/>
        <v/>
      </c>
      <c r="AK2556" s="300" t="str">
        <f t="shared" si="1859"/>
        <v/>
      </c>
      <c r="AL2556" s="300" t="str">
        <f t="shared" si="1860"/>
        <v/>
      </c>
      <c r="AM2556" s="300" t="str">
        <f t="shared" si="1861"/>
        <v/>
      </c>
      <c r="AN2556" s="300" t="str">
        <f t="shared" si="1862"/>
        <v/>
      </c>
      <c r="AO2556" s="300" t="str">
        <f t="shared" si="1863"/>
        <v/>
      </c>
      <c r="AP2556" s="300" t="str">
        <f t="shared" si="1864"/>
        <v/>
      </c>
      <c r="AQ2556" s="300" t="str">
        <f t="shared" si="1865"/>
        <v/>
      </c>
      <c r="AR2556" s="306" t="str">
        <f t="shared" si="1866"/>
        <v/>
      </c>
      <c r="AS2556" s="300" t="str">
        <f t="shared" si="1867"/>
        <v/>
      </c>
      <c r="AT2556" s="300" t="str">
        <f t="shared" si="1868"/>
        <v/>
      </c>
      <c r="AU2556" s="192" t="str">
        <f t="shared" si="1869"/>
        <v>рбс</v>
      </c>
      <c r="AV2556" s="192" t="str">
        <f t="shared" si="1870"/>
        <v>рбс87504816общпро</v>
      </c>
      <c r="AW2556" s="191">
        <f t="shared" si="1871"/>
        <v>0</v>
      </c>
      <c r="AX2556" s="191">
        <f t="shared" si="1872"/>
        <v>0</v>
      </c>
      <c r="AY2556" s="191">
        <f t="shared" si="1873"/>
        <v>15000</v>
      </c>
      <c r="AZ2556" s="191">
        <f t="shared" si="1874"/>
        <v>5484.56</v>
      </c>
      <c r="BA2556" s="193">
        <f t="shared" si="1875"/>
        <v>1</v>
      </c>
      <c r="BB2556" s="193">
        <f t="shared" si="1876"/>
        <v>1</v>
      </c>
      <c r="BC2556" s="193">
        <f t="shared" si="1877"/>
        <v>1</v>
      </c>
      <c r="BD2556" s="191">
        <f t="shared" si="1885"/>
        <v>15000</v>
      </c>
      <c r="BE2556" s="191">
        <f t="shared" si="1878"/>
        <v>5484.56</v>
      </c>
      <c r="BF2556" s="210">
        <f t="shared" si="1879"/>
        <v>15000</v>
      </c>
      <c r="BG2556" s="211">
        <f t="shared" si="1880"/>
        <v>15000</v>
      </c>
      <c r="BH2556" s="289" t="str">
        <f>B2556</f>
        <v>875</v>
      </c>
      <c r="BI2556" s="289" t="str">
        <f>D2556</f>
        <v>0702</v>
      </c>
      <c r="BJ2556" s="284" t="s">
        <v>592</v>
      </c>
      <c r="BK2556" s="284" t="s">
        <v>586</v>
      </c>
      <c r="BL2556" s="233" t="str">
        <f t="shared" si="1881"/>
        <v/>
      </c>
    </row>
    <row r="2557" spans="1:64" ht="12" customHeight="1">
      <c r="A2557" s="333" t="s">
        <v>1466</v>
      </c>
      <c r="B2557" s="381" t="s">
        <v>327</v>
      </c>
      <c r="C2557" s="333" t="s">
        <v>801</v>
      </c>
      <c r="D2557" s="381" t="s">
        <v>317</v>
      </c>
      <c r="E2557" s="381" t="s">
        <v>1317</v>
      </c>
      <c r="F2557" s="381" t="s">
        <v>586</v>
      </c>
      <c r="G2557" s="381" t="s">
        <v>394</v>
      </c>
      <c r="H2557" s="100" t="s">
        <v>653</v>
      </c>
      <c r="I2557" s="381" t="s">
        <v>505</v>
      </c>
      <c r="J2557" s="382">
        <v>152200</v>
      </c>
      <c r="K2557" s="382">
        <v>88887.08</v>
      </c>
      <c r="L2557" s="191" t="str">
        <f t="shared" si="1840"/>
        <v>875048160702011004002024422501</v>
      </c>
      <c r="M2557" s="192">
        <f t="array" ref="M2557">IF(COUNT(SEARCH(Удалить_Роспись_КВСР,$B2557)*SEARCH(Удалить_Роспись_ПБС,$C2557)*SEARCH(Удалить_Роспись_КФСР, $D2557)*SEARCH(Удалить_Роспись_КЦСР,$E2557)*SEARCH(Удалить_Роспись_КВР,$F2557)*SEARCH(Удалить_Роспись_ЭК,$H2557)*SEARCH(Удалить_Роспись_КР,$I2557))&gt;0,0,1)</f>
        <v>0</v>
      </c>
      <c r="N2557" s="192">
        <f>IF(COUNT(SEARCH(Удалить_Индекс_КВСР,$B2557)*SEARCH(Удалить_Индекс_ПБС,$C2557)*SEARCH(Удалить_Индекс_КФСР,$D2557)*SEARCH(Удалить_Индекс_КЦСР,$E2557)*SEARCH(Удалить_Индекс_КВР,$F2557)*SEARCH(Удалить_Индекс_ЭК,$H2557)*SEARCH(Удалить_Индекс_КР,$I2557))&gt;0,0,1)</f>
        <v>1</v>
      </c>
      <c r="O2557" s="192" t="str">
        <f t="shared" si="1841"/>
        <v/>
      </c>
      <c r="P2557" s="192" t="str">
        <f t="shared" si="1882"/>
        <v/>
      </c>
      <c r="Q2557" s="300" t="str">
        <f t="shared" si="1842"/>
        <v/>
      </c>
      <c r="R2557" s="300" t="str">
        <f t="shared" si="1843"/>
        <v/>
      </c>
      <c r="S2557" s="300" t="str">
        <f t="shared" si="1844"/>
        <v/>
      </c>
      <c r="T2557" s="192" t="str">
        <f t="shared" si="1845"/>
        <v/>
      </c>
      <c r="U2557" s="303" t="str">
        <f t="shared" si="1846"/>
        <v/>
      </c>
      <c r="V2557" s="300" t="str">
        <f t="shared" si="1847"/>
        <v/>
      </c>
      <c r="W2557" s="192" t="str">
        <f t="shared" si="1848"/>
        <v/>
      </c>
      <c r="X2557" s="303" t="str">
        <f t="shared" si="1849"/>
        <v/>
      </c>
      <c r="Y2557" s="300" t="str">
        <f t="shared" si="1850"/>
        <v/>
      </c>
      <c r="Z2557" s="300" t="str">
        <f t="shared" si="1851"/>
        <v/>
      </c>
      <c r="AA2557" s="303" t="str">
        <f t="shared" si="1852"/>
        <v/>
      </c>
      <c r="AB2557" s="300" t="str">
        <f t="shared" si="1853"/>
        <v/>
      </c>
      <c r="AC2557" s="300" t="str">
        <f t="shared" si="1854"/>
        <v/>
      </c>
      <c r="AD2557" s="300" t="str">
        <f t="shared" si="1855"/>
        <v/>
      </c>
      <c r="AE2557" s="192" t="str">
        <f t="shared" si="1856"/>
        <v/>
      </c>
      <c r="AF2557" s="192" t="str">
        <f t="shared" si="1857"/>
        <v/>
      </c>
      <c r="AG2557" s="192"/>
      <c r="AJ2557" s="300" t="str">
        <f t="shared" si="1858"/>
        <v/>
      </c>
      <c r="AK2557" s="300" t="str">
        <f t="shared" si="1859"/>
        <v/>
      </c>
      <c r="AL2557" s="300" t="str">
        <f t="shared" si="1860"/>
        <v/>
      </c>
      <c r="AM2557" s="300" t="str">
        <f t="shared" si="1861"/>
        <v/>
      </c>
      <c r="AN2557" s="300" t="str">
        <f t="shared" si="1862"/>
        <v/>
      </c>
      <c r="AO2557" s="300" t="str">
        <f t="shared" si="1863"/>
        <v/>
      </c>
      <c r="AP2557" s="300" t="str">
        <f t="shared" si="1864"/>
        <v/>
      </c>
      <c r="AQ2557" s="300" t="str">
        <f t="shared" si="1865"/>
        <v/>
      </c>
      <c r="AR2557" s="306" t="str">
        <f t="shared" si="1866"/>
        <v/>
      </c>
      <c r="AS2557" s="300" t="str">
        <f t="shared" si="1867"/>
        <v/>
      </c>
      <c r="AT2557" s="300" t="str">
        <f t="shared" si="1868"/>
        <v/>
      </c>
      <c r="AU2557" s="192" t="str">
        <f t="shared" si="1869"/>
        <v>рбс</v>
      </c>
      <c r="AV2557" s="192" t="str">
        <f t="shared" si="1870"/>
        <v>рбс87504816общпро</v>
      </c>
      <c r="AW2557" s="191">
        <f t="shared" si="1871"/>
        <v>0</v>
      </c>
      <c r="AX2557" s="191">
        <f t="shared" si="1872"/>
        <v>0</v>
      </c>
      <c r="AY2557" s="191">
        <f t="shared" si="1873"/>
        <v>152200</v>
      </c>
      <c r="AZ2557" s="191">
        <f t="shared" si="1874"/>
        <v>88887.08</v>
      </c>
      <c r="BA2557" s="193">
        <f t="shared" si="1875"/>
        <v>1</v>
      </c>
      <c r="BB2557" s="193">
        <f t="shared" si="1876"/>
        <v>1</v>
      </c>
      <c r="BC2557" s="193">
        <f t="shared" si="1877"/>
        <v>1</v>
      </c>
      <c r="BD2557" s="191">
        <f t="shared" si="1885"/>
        <v>152200</v>
      </c>
      <c r="BE2557" s="191">
        <f t="shared" si="1878"/>
        <v>88887.08</v>
      </c>
      <c r="BF2557" s="210">
        <f t="shared" si="1879"/>
        <v>152200</v>
      </c>
      <c r="BG2557" s="211">
        <f t="shared" si="1880"/>
        <v>152200</v>
      </c>
      <c r="BH2557" s="289" t="str">
        <f>B2557</f>
        <v>875</v>
      </c>
      <c r="BI2557" s="289" t="str">
        <f>D2557</f>
        <v>0702</v>
      </c>
      <c r="BJ2557" s="284" t="s">
        <v>592</v>
      </c>
      <c r="BK2557" s="284" t="s">
        <v>586</v>
      </c>
      <c r="BL2557" s="233" t="str">
        <f t="shared" si="1881"/>
        <v/>
      </c>
    </row>
    <row r="2558" spans="1:64" ht="12" customHeight="1">
      <c r="A2558" s="333" t="s">
        <v>1466</v>
      </c>
      <c r="B2558" s="381" t="s">
        <v>327</v>
      </c>
      <c r="C2558" s="333" t="s">
        <v>801</v>
      </c>
      <c r="D2558" s="381" t="s">
        <v>317</v>
      </c>
      <c r="E2558" s="381" t="s">
        <v>1317</v>
      </c>
      <c r="F2558" s="381" t="s">
        <v>586</v>
      </c>
      <c r="G2558" s="381" t="s">
        <v>389</v>
      </c>
      <c r="H2558" s="100" t="s">
        <v>653</v>
      </c>
      <c r="I2558" s="381" t="s">
        <v>505</v>
      </c>
      <c r="J2558" s="382">
        <v>81050</v>
      </c>
      <c r="K2558" s="382">
        <v>4966.62</v>
      </c>
      <c r="L2558" s="191" t="str">
        <f t="shared" si="1840"/>
        <v>875048160702011004002024422601</v>
      </c>
      <c r="M2558" s="192">
        <f t="array" ref="M2558">IF(COUNT(SEARCH(Удалить_Роспись_КВСР,$B2558)*SEARCH(Удалить_Роспись_ПБС,$C2558)*SEARCH(Удалить_Роспись_КФСР, $D2558)*SEARCH(Удалить_Роспись_КЦСР,$E2558)*SEARCH(Удалить_Роспись_КВР,$F2558)*SEARCH(Удалить_Роспись_ЭК,$H2558)*SEARCH(Удалить_Роспись_КР,$I2558))&gt;0,0,1)</f>
        <v>0</v>
      </c>
      <c r="N2558" s="192">
        <f>IF(COUNT(SEARCH(Удалить_Индекс_КВСР,$B2558)*SEARCH(Удалить_Индекс_ПБС,$C2558)*SEARCH(Удалить_Индекс_КФСР,$D2558)*SEARCH(Удалить_Индекс_КЦСР,$E2558)*SEARCH(Удалить_Индекс_КВР,$F2558)*SEARCH(Удалить_Индекс_ЭК,$H2558)*SEARCH(Удалить_Индекс_КР,$I2558))&gt;0,0,1)</f>
        <v>1</v>
      </c>
      <c r="O2558" s="192" t="str">
        <f t="shared" si="1841"/>
        <v/>
      </c>
      <c r="P2558" s="192" t="str">
        <f t="shared" si="1882"/>
        <v/>
      </c>
      <c r="Q2558" s="300" t="str">
        <f t="shared" si="1842"/>
        <v/>
      </c>
      <c r="R2558" s="300" t="str">
        <f t="shared" si="1843"/>
        <v/>
      </c>
      <c r="S2558" s="300" t="str">
        <f t="shared" si="1844"/>
        <v/>
      </c>
      <c r="T2558" s="192" t="str">
        <f t="shared" si="1845"/>
        <v/>
      </c>
      <c r="U2558" s="303" t="str">
        <f t="shared" si="1846"/>
        <v/>
      </c>
      <c r="V2558" s="300" t="str">
        <f t="shared" si="1847"/>
        <v/>
      </c>
      <c r="W2558" s="192" t="str">
        <f t="shared" si="1848"/>
        <v/>
      </c>
      <c r="X2558" s="303" t="str">
        <f t="shared" si="1849"/>
        <v/>
      </c>
      <c r="Y2558" s="300" t="str">
        <f t="shared" si="1850"/>
        <v/>
      </c>
      <c r="Z2558" s="300" t="str">
        <f t="shared" si="1851"/>
        <v/>
      </c>
      <c r="AA2558" s="303" t="str">
        <f t="shared" si="1852"/>
        <v/>
      </c>
      <c r="AB2558" s="300" t="str">
        <f t="shared" si="1853"/>
        <v/>
      </c>
      <c r="AC2558" s="300" t="str">
        <f t="shared" si="1854"/>
        <v/>
      </c>
      <c r="AD2558" s="300" t="str">
        <f t="shared" si="1855"/>
        <v/>
      </c>
      <c r="AE2558" s="192" t="str">
        <f t="shared" si="1856"/>
        <v/>
      </c>
      <c r="AF2558" s="192" t="str">
        <f t="shared" si="1857"/>
        <v/>
      </c>
      <c r="AG2558" s="192"/>
      <c r="AJ2558" s="300" t="str">
        <f t="shared" si="1858"/>
        <v/>
      </c>
      <c r="AK2558" s="300" t="str">
        <f t="shared" si="1859"/>
        <v/>
      </c>
      <c r="AL2558" s="300" t="str">
        <f t="shared" si="1860"/>
        <v/>
      </c>
      <c r="AM2558" s="300" t="str">
        <f t="shared" si="1861"/>
        <v/>
      </c>
      <c r="AN2558" s="300" t="str">
        <f t="shared" si="1862"/>
        <v/>
      </c>
      <c r="AO2558" s="300" t="str">
        <f t="shared" si="1863"/>
        <v/>
      </c>
      <c r="AP2558" s="300" t="str">
        <f t="shared" si="1864"/>
        <v/>
      </c>
      <c r="AQ2558" s="300" t="str">
        <f t="shared" si="1865"/>
        <v/>
      </c>
      <c r="AR2558" s="306" t="str">
        <f t="shared" si="1866"/>
        <v/>
      </c>
      <c r="AS2558" s="300" t="str">
        <f t="shared" si="1867"/>
        <v/>
      </c>
      <c r="AT2558" s="300" t="str">
        <f t="shared" si="1868"/>
        <v/>
      </c>
      <c r="AU2558" s="192" t="str">
        <f t="shared" si="1869"/>
        <v>рбс</v>
      </c>
      <c r="AV2558" s="192" t="str">
        <f t="shared" si="1870"/>
        <v>рбс87504816общпро</v>
      </c>
      <c r="AW2558" s="191">
        <f t="shared" si="1871"/>
        <v>0</v>
      </c>
      <c r="AX2558" s="191">
        <f t="shared" si="1872"/>
        <v>0</v>
      </c>
      <c r="AY2558" s="191">
        <f t="shared" si="1873"/>
        <v>81050</v>
      </c>
      <c r="AZ2558" s="191">
        <f t="shared" si="1874"/>
        <v>4966.62</v>
      </c>
      <c r="BA2558" s="193">
        <f t="shared" si="1875"/>
        <v>1</v>
      </c>
      <c r="BB2558" s="193">
        <f t="shared" si="1876"/>
        <v>1</v>
      </c>
      <c r="BC2558" s="193">
        <f t="shared" si="1877"/>
        <v>1</v>
      </c>
      <c r="BD2558" s="191">
        <f t="shared" si="1885"/>
        <v>81050</v>
      </c>
      <c r="BE2558" s="191">
        <f t="shared" si="1878"/>
        <v>4966.62</v>
      </c>
      <c r="BF2558" s="210">
        <f t="shared" si="1879"/>
        <v>81050</v>
      </c>
      <c r="BG2558" s="211">
        <f t="shared" si="1880"/>
        <v>81050</v>
      </c>
      <c r="BH2558" s="289" t="str">
        <f>B2558</f>
        <v>875</v>
      </c>
      <c r="BI2558" s="289" t="str">
        <f>D2558</f>
        <v>0702</v>
      </c>
      <c r="BJ2558" s="284" t="s">
        <v>592</v>
      </c>
      <c r="BK2558" s="284" t="s">
        <v>586</v>
      </c>
      <c r="BL2558" s="233" t="str">
        <f t="shared" si="1881"/>
        <v/>
      </c>
    </row>
    <row r="2559" spans="1:64" ht="12" customHeight="1">
      <c r="A2559" s="333" t="s">
        <v>1466</v>
      </c>
      <c r="B2559" s="381" t="s">
        <v>327</v>
      </c>
      <c r="C2559" s="333" t="s">
        <v>801</v>
      </c>
      <c r="D2559" s="381" t="s">
        <v>317</v>
      </c>
      <c r="E2559" s="381" t="s">
        <v>1317</v>
      </c>
      <c r="F2559" s="381" t="s">
        <v>586</v>
      </c>
      <c r="G2559" s="381" t="s">
        <v>397</v>
      </c>
      <c r="H2559" s="100" t="s">
        <v>653</v>
      </c>
      <c r="I2559" s="381" t="s">
        <v>505</v>
      </c>
      <c r="J2559" s="382">
        <v>110000</v>
      </c>
      <c r="K2559" s="382">
        <v>96415</v>
      </c>
      <c r="L2559" s="191" t="str">
        <f t="shared" si="1840"/>
        <v>875048160702011004002024434001</v>
      </c>
      <c r="M2559" s="192">
        <f t="array" ref="M2559">IF(COUNT(SEARCH(Удалить_Роспись_КВСР,$B2559)*SEARCH(Удалить_Роспись_ПБС,$C2559)*SEARCH(Удалить_Роспись_КФСР, $D2559)*SEARCH(Удалить_Роспись_КЦСР,$E2559)*SEARCH(Удалить_Роспись_КВР,$F2559)*SEARCH(Удалить_Роспись_ЭК,$H2559)*SEARCH(Удалить_Роспись_КР,$I2559))&gt;0,0,1)</f>
        <v>0</v>
      </c>
      <c r="N2559" s="192">
        <f>IF(COUNT(SEARCH(Удалить_Индекс_КВСР,$B2559)*SEARCH(Удалить_Индекс_ПБС,$C2559)*SEARCH(Удалить_Индекс_КФСР,$D2559)*SEARCH(Удалить_Индекс_КЦСР,$E2559)*SEARCH(Удалить_Индекс_КВР,$F2559)*SEARCH(Удалить_Индекс_ЭК,$H2559)*SEARCH(Удалить_Индекс_КР,$I2559))&gt;0,0,1)</f>
        <v>1</v>
      </c>
      <c r="O2559" s="192" t="str">
        <f t="shared" si="1841"/>
        <v/>
      </c>
      <c r="P2559" s="192" t="str">
        <f t="shared" si="1882"/>
        <v/>
      </c>
      <c r="Q2559" s="300" t="str">
        <f t="shared" si="1842"/>
        <v/>
      </c>
      <c r="R2559" s="300" t="str">
        <f t="shared" si="1843"/>
        <v/>
      </c>
      <c r="S2559" s="300" t="str">
        <f t="shared" si="1844"/>
        <v/>
      </c>
      <c r="T2559" s="192" t="str">
        <f t="shared" si="1845"/>
        <v/>
      </c>
      <c r="U2559" s="303" t="str">
        <f t="shared" si="1846"/>
        <v/>
      </c>
      <c r="V2559" s="300" t="str">
        <f t="shared" si="1847"/>
        <v/>
      </c>
      <c r="W2559" s="192" t="str">
        <f t="shared" si="1848"/>
        <v/>
      </c>
      <c r="X2559" s="303" t="str">
        <f t="shared" si="1849"/>
        <v/>
      </c>
      <c r="Y2559" s="300" t="str">
        <f t="shared" si="1850"/>
        <v/>
      </c>
      <c r="Z2559" s="300" t="str">
        <f t="shared" si="1851"/>
        <v/>
      </c>
      <c r="AA2559" s="303" t="str">
        <f t="shared" si="1852"/>
        <v/>
      </c>
      <c r="AB2559" s="300" t="str">
        <f t="shared" si="1853"/>
        <v/>
      </c>
      <c r="AC2559" s="300" t="str">
        <f t="shared" si="1854"/>
        <v/>
      </c>
      <c r="AD2559" s="300" t="str">
        <f t="shared" si="1855"/>
        <v/>
      </c>
      <c r="AE2559" s="192" t="str">
        <f t="shared" si="1856"/>
        <v/>
      </c>
      <c r="AF2559" s="192" t="str">
        <f t="shared" si="1857"/>
        <v/>
      </c>
      <c r="AG2559" s="192"/>
      <c r="AJ2559" s="300" t="str">
        <f t="shared" si="1858"/>
        <v/>
      </c>
      <c r="AK2559" s="300" t="str">
        <f t="shared" si="1859"/>
        <v/>
      </c>
      <c r="AL2559" s="300" t="str">
        <f t="shared" si="1860"/>
        <v/>
      </c>
      <c r="AM2559" s="300" t="str">
        <f t="shared" si="1861"/>
        <v/>
      </c>
      <c r="AN2559" s="300" t="str">
        <f t="shared" si="1862"/>
        <v/>
      </c>
      <c r="AO2559" s="300" t="str">
        <f t="shared" si="1863"/>
        <v/>
      </c>
      <c r="AP2559" s="300" t="str">
        <f t="shared" si="1864"/>
        <v/>
      </c>
      <c r="AQ2559" s="300" t="str">
        <f t="shared" si="1865"/>
        <v/>
      </c>
      <c r="AR2559" s="306" t="str">
        <f t="shared" si="1866"/>
        <v/>
      </c>
      <c r="AS2559" s="300" t="str">
        <f t="shared" si="1867"/>
        <v/>
      </c>
      <c r="AT2559" s="300" t="str">
        <f t="shared" si="1868"/>
        <v/>
      </c>
      <c r="AU2559" s="192" t="str">
        <f t="shared" si="1869"/>
        <v>рбс</v>
      </c>
      <c r="AV2559" s="192" t="str">
        <f t="shared" si="1870"/>
        <v>рбс87504816общпро</v>
      </c>
      <c r="AW2559" s="191">
        <f t="shared" si="1871"/>
        <v>0</v>
      </c>
      <c r="AX2559" s="191">
        <f t="shared" si="1872"/>
        <v>0</v>
      </c>
      <c r="AY2559" s="191">
        <f t="shared" si="1873"/>
        <v>110000</v>
      </c>
      <c r="AZ2559" s="191">
        <f t="shared" si="1874"/>
        <v>96415</v>
      </c>
      <c r="BA2559" s="193">
        <f t="shared" si="1875"/>
        <v>1</v>
      </c>
      <c r="BB2559" s="193">
        <f t="shared" si="1876"/>
        <v>1</v>
      </c>
      <c r="BC2559" s="193">
        <f t="shared" si="1877"/>
        <v>1</v>
      </c>
      <c r="BD2559" s="191">
        <f t="shared" si="1885"/>
        <v>110000</v>
      </c>
      <c r="BE2559" s="191">
        <f t="shared" si="1878"/>
        <v>96415</v>
      </c>
      <c r="BF2559" s="210">
        <f t="shared" si="1879"/>
        <v>110000</v>
      </c>
      <c r="BG2559" s="211">
        <f t="shared" si="1880"/>
        <v>110000</v>
      </c>
      <c r="BH2559" s="289" t="str">
        <f>B2559</f>
        <v>875</v>
      </c>
      <c r="BI2559" s="289" t="str">
        <f>D2559</f>
        <v>0702</v>
      </c>
      <c r="BJ2559" s="284" t="s">
        <v>592</v>
      </c>
      <c r="BK2559" s="284" t="s">
        <v>586</v>
      </c>
      <c r="BL2559" s="233" t="str">
        <f t="shared" si="1881"/>
        <v/>
      </c>
    </row>
    <row r="2560" spans="1:64" ht="12" customHeight="1">
      <c r="A2560" s="333" t="s">
        <v>1466</v>
      </c>
      <c r="B2560" s="381" t="s">
        <v>327</v>
      </c>
      <c r="C2560" s="333" t="s">
        <v>801</v>
      </c>
      <c r="D2560" s="381" t="s">
        <v>317</v>
      </c>
      <c r="E2560" s="381" t="s">
        <v>1317</v>
      </c>
      <c r="F2560" s="381" t="s">
        <v>609</v>
      </c>
      <c r="G2560" s="381" t="s">
        <v>395</v>
      </c>
      <c r="H2560" s="100" t="s">
        <v>653</v>
      </c>
      <c r="I2560" s="381" t="s">
        <v>505</v>
      </c>
      <c r="J2560" s="382">
        <v>3750</v>
      </c>
      <c r="K2560" s="382">
        <v>3750</v>
      </c>
      <c r="L2560" s="191" t="str">
        <f t="shared" si="1840"/>
        <v>875048160702011004002085229001</v>
      </c>
      <c r="M2560" s="192">
        <f t="array" ref="M2560">IF(COUNT(SEARCH(Удалить_Роспись_КВСР,$B2560)*SEARCH(Удалить_Роспись_ПБС,$C2560)*SEARCH(Удалить_Роспись_КФСР, $D2560)*SEARCH(Удалить_Роспись_КЦСР,$E2560)*SEARCH(Удалить_Роспись_КВР,$F2560)*SEARCH(Удалить_Роспись_ЭК,$H2560)*SEARCH(Удалить_Роспись_КР,$I2560))&gt;0,0,1)</f>
        <v>0</v>
      </c>
      <c r="N2560" s="192">
        <v>0</v>
      </c>
      <c r="O2560" s="192" t="str">
        <f t="shared" si="1841"/>
        <v/>
      </c>
      <c r="P2560" s="192" t="str">
        <f t="shared" si="1882"/>
        <v/>
      </c>
      <c r="Q2560" s="300" t="str">
        <f t="shared" si="1842"/>
        <v/>
      </c>
      <c r="R2560" s="300" t="str">
        <f t="shared" si="1843"/>
        <v/>
      </c>
      <c r="S2560" s="300" t="str">
        <f t="shared" si="1844"/>
        <v/>
      </c>
      <c r="T2560" s="192" t="str">
        <f t="shared" si="1845"/>
        <v/>
      </c>
      <c r="U2560" s="303" t="str">
        <f t="shared" si="1846"/>
        <v/>
      </c>
      <c r="V2560" s="300" t="str">
        <f t="shared" si="1847"/>
        <v/>
      </c>
      <c r="W2560" s="192" t="str">
        <f t="shared" si="1848"/>
        <v/>
      </c>
      <c r="X2560" s="303" t="str">
        <f t="shared" si="1849"/>
        <v/>
      </c>
      <c r="Y2560" s="300" t="str">
        <f t="shared" si="1850"/>
        <v/>
      </c>
      <c r="Z2560" s="300" t="str">
        <f t="shared" si="1851"/>
        <v/>
      </c>
      <c r="AA2560" s="303" t="str">
        <f t="shared" si="1852"/>
        <v/>
      </c>
      <c r="AB2560" s="300" t="str">
        <f t="shared" si="1853"/>
        <v/>
      </c>
      <c r="AC2560" s="300" t="str">
        <f t="shared" si="1854"/>
        <v/>
      </c>
      <c r="AD2560" s="300" t="str">
        <f t="shared" si="1855"/>
        <v/>
      </c>
      <c r="AE2560" s="192" t="str">
        <f t="shared" si="1856"/>
        <v/>
      </c>
      <c r="AF2560" s="192" t="str">
        <f t="shared" si="1857"/>
        <v/>
      </c>
      <c r="AG2560" s="192"/>
      <c r="AJ2560" s="300" t="str">
        <f t="shared" si="1858"/>
        <v/>
      </c>
      <c r="AK2560" s="300" t="str">
        <f t="shared" si="1859"/>
        <v/>
      </c>
      <c r="AL2560" s="300" t="str">
        <f t="shared" si="1860"/>
        <v/>
      </c>
      <c r="AM2560" s="300" t="str">
        <f t="shared" si="1861"/>
        <v/>
      </c>
      <c r="AN2560" s="300" t="str">
        <f t="shared" si="1862"/>
        <v/>
      </c>
      <c r="AO2560" s="300" t="str">
        <f t="shared" si="1863"/>
        <v/>
      </c>
      <c r="AP2560" s="300" t="str">
        <f t="shared" si="1864"/>
        <v/>
      </c>
      <c r="AQ2560" s="300" t="str">
        <f t="shared" si="1865"/>
        <v/>
      </c>
      <c r="AR2560" s="306" t="str">
        <f t="shared" si="1866"/>
        <v/>
      </c>
      <c r="AS2560" s="300" t="str">
        <f t="shared" si="1867"/>
        <v/>
      </c>
      <c r="AT2560" s="300" t="str">
        <f t="shared" si="1868"/>
        <v/>
      </c>
      <c r="AU2560" s="192" t="str">
        <f t="shared" si="1869"/>
        <v>рбс</v>
      </c>
      <c r="AV2560" s="192" t="str">
        <f t="shared" si="1870"/>
        <v>рбс87504816общпро</v>
      </c>
      <c r="AW2560" s="191">
        <f t="shared" si="1871"/>
        <v>0</v>
      </c>
      <c r="AX2560" s="191">
        <f t="shared" si="1872"/>
        <v>0</v>
      </c>
      <c r="AY2560" s="191">
        <f t="shared" si="1873"/>
        <v>0</v>
      </c>
      <c r="AZ2560" s="191">
        <f t="shared" si="1874"/>
        <v>0</v>
      </c>
      <c r="BA2560" s="193">
        <f t="shared" si="1875"/>
        <v>1</v>
      </c>
      <c r="BB2560" s="193">
        <f t="shared" si="1876"/>
        <v>1</v>
      </c>
      <c r="BC2560" s="193">
        <f t="shared" si="1877"/>
        <v>1</v>
      </c>
      <c r="BD2560" s="191">
        <f t="shared" si="1885"/>
        <v>0</v>
      </c>
      <c r="BE2560" s="191">
        <f t="shared" si="1878"/>
        <v>0</v>
      </c>
      <c r="BF2560" s="210">
        <f t="shared" si="1879"/>
        <v>0</v>
      </c>
      <c r="BG2560" s="211">
        <f t="shared" si="1880"/>
        <v>0</v>
      </c>
      <c r="BH2560" s="289" t="str">
        <f>B2560</f>
        <v>875</v>
      </c>
      <c r="BI2560" s="289" t="str">
        <f>D2560</f>
        <v>0702</v>
      </c>
      <c r="BJ2560" s="284" t="s">
        <v>592</v>
      </c>
      <c r="BK2560" s="284" t="s">
        <v>586</v>
      </c>
      <c r="BL2560" s="233" t="str">
        <f t="shared" si="1881"/>
        <v/>
      </c>
    </row>
    <row r="2561" spans="1:64" ht="12" customHeight="1">
      <c r="A2561" s="333" t="s">
        <v>1466</v>
      </c>
      <c r="B2561" s="381" t="s">
        <v>327</v>
      </c>
      <c r="C2561" s="333" t="s">
        <v>801</v>
      </c>
      <c r="D2561" s="381" t="s">
        <v>317</v>
      </c>
      <c r="E2561" s="381" t="s">
        <v>1318</v>
      </c>
      <c r="F2561" s="381" t="s">
        <v>608</v>
      </c>
      <c r="G2561" s="381" t="s">
        <v>385</v>
      </c>
      <c r="H2561" s="100" t="s">
        <v>653</v>
      </c>
      <c r="I2561" s="381" t="s">
        <v>505</v>
      </c>
      <c r="J2561" s="382">
        <v>1394500</v>
      </c>
      <c r="K2561" s="382">
        <v>869958.96</v>
      </c>
      <c r="L2561" s="191" t="str">
        <f t="shared" si="1840"/>
        <v>875048160702011004102011121101</v>
      </c>
      <c r="M2561" s="192">
        <f t="array" ref="M2561">IF(COUNT(SEARCH(Удалить_Роспись_КВСР,$B2561)*SEARCH(Удалить_Роспись_ПБС,$C2561)*SEARCH(Удалить_Роспись_КФСР, $D2561)*SEARCH(Удалить_Роспись_КЦСР,$E2561)*SEARCH(Удалить_Роспись_КВР,$F2561)*SEARCH(Удалить_Роспись_ЭК,$H2561)*SEARCH(Удалить_Роспись_КР,$I2561))&gt;0,0,1)</f>
        <v>0</v>
      </c>
      <c r="N2561" s="192">
        <v>0</v>
      </c>
      <c r="O2561" s="192" t="str">
        <f t="shared" si="1841"/>
        <v/>
      </c>
      <c r="P2561" s="192" t="str">
        <f t="shared" si="1882"/>
        <v/>
      </c>
      <c r="Q2561" s="300" t="str">
        <f t="shared" si="1842"/>
        <v/>
      </c>
      <c r="R2561" s="300" t="str">
        <f t="shared" si="1843"/>
        <v/>
      </c>
      <c r="S2561" s="300" t="str">
        <f t="shared" si="1844"/>
        <v/>
      </c>
      <c r="T2561" s="192" t="str">
        <f t="shared" si="1845"/>
        <v/>
      </c>
      <c r="U2561" s="303" t="str">
        <f t="shared" si="1846"/>
        <v/>
      </c>
      <c r="V2561" s="300" t="str">
        <f t="shared" si="1847"/>
        <v/>
      </c>
      <c r="W2561" s="192" t="str">
        <f t="shared" si="1848"/>
        <v/>
      </c>
      <c r="X2561" s="303" t="str">
        <f t="shared" si="1849"/>
        <v/>
      </c>
      <c r="Y2561" s="300" t="str">
        <f t="shared" si="1850"/>
        <v/>
      </c>
      <c r="Z2561" s="300" t="str">
        <f t="shared" si="1851"/>
        <v/>
      </c>
      <c r="AA2561" s="303" t="str">
        <f t="shared" si="1852"/>
        <v/>
      </c>
      <c r="AB2561" s="300" t="str">
        <f t="shared" si="1853"/>
        <v/>
      </c>
      <c r="AC2561" s="300" t="str">
        <f t="shared" si="1854"/>
        <v/>
      </c>
      <c r="AD2561" s="300" t="str">
        <f t="shared" si="1855"/>
        <v/>
      </c>
      <c r="AE2561" s="192" t="str">
        <f t="shared" si="1856"/>
        <v/>
      </c>
      <c r="AF2561" s="192" t="str">
        <f t="shared" si="1857"/>
        <v/>
      </c>
      <c r="AG2561" s="192"/>
      <c r="AJ2561" s="300" t="str">
        <f t="shared" si="1858"/>
        <v/>
      </c>
      <c r="AK2561" s="300" t="str">
        <f t="shared" si="1859"/>
        <v/>
      </c>
      <c r="AL2561" s="300" t="str">
        <f t="shared" si="1860"/>
        <v/>
      </c>
      <c r="AM2561" s="300" t="str">
        <f t="shared" si="1861"/>
        <v/>
      </c>
      <c r="AN2561" s="300" t="str">
        <f t="shared" si="1862"/>
        <v/>
      </c>
      <c r="AO2561" s="300" t="str">
        <f t="shared" si="1863"/>
        <v/>
      </c>
      <c r="AP2561" s="300" t="str">
        <f t="shared" si="1864"/>
        <v/>
      </c>
      <c r="AQ2561" s="300" t="str">
        <f t="shared" si="1865"/>
        <v/>
      </c>
      <c r="AR2561" s="306" t="str">
        <f t="shared" si="1866"/>
        <v/>
      </c>
      <c r="AS2561" s="300" t="str">
        <f t="shared" si="1867"/>
        <v/>
      </c>
      <c r="AT2561" s="300" t="str">
        <f t="shared" si="1868"/>
        <v/>
      </c>
      <c r="AU2561" s="192" t="str">
        <f t="shared" si="1869"/>
        <v>рбс</v>
      </c>
      <c r="AV2561" s="192" t="str">
        <f t="shared" si="1870"/>
        <v>рбс87504816общопл</v>
      </c>
      <c r="AW2561" s="191">
        <f t="shared" si="1871"/>
        <v>0</v>
      </c>
      <c r="AX2561" s="191">
        <f t="shared" si="1872"/>
        <v>0</v>
      </c>
      <c r="AY2561" s="191">
        <f t="shared" si="1873"/>
        <v>0</v>
      </c>
      <c r="AZ2561" s="191">
        <f t="shared" si="1874"/>
        <v>0</v>
      </c>
      <c r="BA2561" s="193">
        <f t="shared" si="1875"/>
        <v>1</v>
      </c>
      <c r="BB2561" s="193">
        <f t="shared" si="1876"/>
        <v>1</v>
      </c>
      <c r="BC2561" s="193">
        <f t="shared" si="1877"/>
        <v>1</v>
      </c>
      <c r="BD2561" s="191">
        <f t="shared" si="1885"/>
        <v>0</v>
      </c>
      <c r="BE2561" s="191">
        <f t="shared" si="1878"/>
        <v>0</v>
      </c>
      <c r="BF2561" s="210">
        <f t="shared" si="1879"/>
        <v>0</v>
      </c>
      <c r="BG2561" s="211">
        <f t="shared" si="1880"/>
        <v>0</v>
      </c>
      <c r="BH2561" s="289"/>
      <c r="BI2561" s="289"/>
      <c r="BJ2561" s="228"/>
      <c r="BK2561" s="228"/>
      <c r="BL2561" s="233" t="str">
        <f t="shared" si="1881"/>
        <v/>
      </c>
    </row>
    <row r="2562" spans="1:64" ht="12" customHeight="1">
      <c r="A2562" s="333" t="s">
        <v>1466</v>
      </c>
      <c r="B2562" s="381" t="s">
        <v>327</v>
      </c>
      <c r="C2562" s="333" t="s">
        <v>801</v>
      </c>
      <c r="D2562" s="381" t="s">
        <v>317</v>
      </c>
      <c r="E2562" s="381" t="s">
        <v>1318</v>
      </c>
      <c r="F2562" s="381" t="s">
        <v>902</v>
      </c>
      <c r="G2562" s="381" t="s">
        <v>387</v>
      </c>
      <c r="H2562" s="100" t="s">
        <v>653</v>
      </c>
      <c r="I2562" s="381" t="s">
        <v>505</v>
      </c>
      <c r="J2562" s="382">
        <v>421598</v>
      </c>
      <c r="K2562" s="382">
        <v>259783.17</v>
      </c>
      <c r="L2562" s="191" t="str">
        <f t="shared" si="1840"/>
        <v>875048160702011004102011921301</v>
      </c>
      <c r="M2562" s="192">
        <f t="array" ref="M2562">IF(COUNT(SEARCH(Удалить_Роспись_КВСР,$B2562)*SEARCH(Удалить_Роспись_ПБС,$C2562)*SEARCH(Удалить_Роспись_КФСР, $D2562)*SEARCH(Удалить_Роспись_КЦСР,$E2562)*SEARCH(Удалить_Роспись_КВР,$F2562)*SEARCH(Удалить_Роспись_ЭК,$H2562)*SEARCH(Удалить_Роспись_КР,$I2562))&gt;0,0,1)</f>
        <v>0</v>
      </c>
      <c r="N2562" s="192">
        <v>0</v>
      </c>
      <c r="O2562" s="192" t="str">
        <f t="shared" si="1841"/>
        <v/>
      </c>
      <c r="P2562" s="192" t="str">
        <f t="shared" si="1882"/>
        <v/>
      </c>
      <c r="Q2562" s="300" t="str">
        <f t="shared" si="1842"/>
        <v/>
      </c>
      <c r="R2562" s="300" t="str">
        <f t="shared" si="1843"/>
        <v/>
      </c>
      <c r="S2562" s="300" t="str">
        <f t="shared" si="1844"/>
        <v/>
      </c>
      <c r="T2562" s="192" t="str">
        <f t="shared" si="1845"/>
        <v/>
      </c>
      <c r="U2562" s="303" t="str">
        <f t="shared" si="1846"/>
        <v/>
      </c>
      <c r="V2562" s="300" t="str">
        <f t="shared" si="1847"/>
        <v/>
      </c>
      <c r="W2562" s="192" t="str">
        <f t="shared" si="1848"/>
        <v/>
      </c>
      <c r="X2562" s="303" t="str">
        <f t="shared" si="1849"/>
        <v/>
      </c>
      <c r="Y2562" s="300" t="str">
        <f t="shared" si="1850"/>
        <v/>
      </c>
      <c r="Z2562" s="300" t="str">
        <f t="shared" si="1851"/>
        <v/>
      </c>
      <c r="AA2562" s="303" t="str">
        <f t="shared" si="1852"/>
        <v/>
      </c>
      <c r="AB2562" s="300" t="str">
        <f t="shared" si="1853"/>
        <v/>
      </c>
      <c r="AC2562" s="300" t="str">
        <f t="shared" si="1854"/>
        <v/>
      </c>
      <c r="AD2562" s="300" t="str">
        <f t="shared" si="1855"/>
        <v/>
      </c>
      <c r="AE2562" s="192" t="str">
        <f t="shared" si="1856"/>
        <v/>
      </c>
      <c r="AF2562" s="192" t="str">
        <f t="shared" si="1857"/>
        <v/>
      </c>
      <c r="AG2562" s="192"/>
      <c r="AJ2562" s="300" t="str">
        <f t="shared" si="1858"/>
        <v/>
      </c>
      <c r="AK2562" s="300" t="str">
        <f t="shared" si="1859"/>
        <v/>
      </c>
      <c r="AL2562" s="300" t="str">
        <f t="shared" si="1860"/>
        <v/>
      </c>
      <c r="AM2562" s="300" t="str">
        <f t="shared" si="1861"/>
        <v/>
      </c>
      <c r="AN2562" s="300" t="str">
        <f t="shared" si="1862"/>
        <v/>
      </c>
      <c r="AO2562" s="300" t="str">
        <f t="shared" si="1863"/>
        <v/>
      </c>
      <c r="AP2562" s="300" t="str">
        <f t="shared" si="1864"/>
        <v/>
      </c>
      <c r="AQ2562" s="300" t="str">
        <f t="shared" si="1865"/>
        <v/>
      </c>
      <c r="AR2562" s="306" t="str">
        <f t="shared" si="1866"/>
        <v/>
      </c>
      <c r="AS2562" s="300" t="str">
        <f t="shared" si="1867"/>
        <v/>
      </c>
      <c r="AT2562" s="300" t="str">
        <f t="shared" si="1868"/>
        <v/>
      </c>
      <c r="AU2562" s="192" t="str">
        <f t="shared" si="1869"/>
        <v>рбс</v>
      </c>
      <c r="AV2562" s="192" t="str">
        <f t="shared" si="1870"/>
        <v>рбс87504816общопл</v>
      </c>
      <c r="AW2562" s="191">
        <f t="shared" si="1871"/>
        <v>0</v>
      </c>
      <c r="AX2562" s="191">
        <f t="shared" si="1872"/>
        <v>0</v>
      </c>
      <c r="AY2562" s="191">
        <f t="shared" si="1873"/>
        <v>0</v>
      </c>
      <c r="AZ2562" s="191">
        <f t="shared" si="1874"/>
        <v>0</v>
      </c>
      <c r="BA2562" s="193">
        <f t="shared" si="1875"/>
        <v>1</v>
      </c>
      <c r="BB2562" s="193">
        <f t="shared" si="1876"/>
        <v>1</v>
      </c>
      <c r="BC2562" s="193">
        <f t="shared" si="1877"/>
        <v>1</v>
      </c>
      <c r="BD2562" s="191">
        <f t="shared" si="1885"/>
        <v>0</v>
      </c>
      <c r="BE2562" s="191">
        <f t="shared" si="1878"/>
        <v>0</v>
      </c>
      <c r="BF2562" s="210">
        <f t="shared" si="1879"/>
        <v>0</v>
      </c>
      <c r="BG2562" s="211">
        <f t="shared" si="1880"/>
        <v>0</v>
      </c>
      <c r="BH2562" s="289" t="str">
        <f t="shared" ref="BH2562:BH2568" si="1886">B2562</f>
        <v>875</v>
      </c>
      <c r="BI2562" s="289" t="str">
        <f t="shared" ref="BI2562:BI2568" si="1887">D2562</f>
        <v>0702</v>
      </c>
      <c r="BJ2562" s="284" t="s">
        <v>592</v>
      </c>
      <c r="BK2562" s="284" t="s">
        <v>586</v>
      </c>
      <c r="BL2562" s="233" t="str">
        <f t="shared" si="1881"/>
        <v/>
      </c>
    </row>
    <row r="2563" spans="1:64" ht="12" customHeight="1">
      <c r="A2563" s="333" t="s">
        <v>1466</v>
      </c>
      <c r="B2563" s="381" t="s">
        <v>327</v>
      </c>
      <c r="C2563" s="333" t="s">
        <v>801</v>
      </c>
      <c r="D2563" s="381" t="s">
        <v>317</v>
      </c>
      <c r="E2563" s="381" t="s">
        <v>1319</v>
      </c>
      <c r="F2563" s="381" t="s">
        <v>589</v>
      </c>
      <c r="G2563" s="381" t="s">
        <v>386</v>
      </c>
      <c r="H2563" s="100" t="s">
        <v>653</v>
      </c>
      <c r="I2563" s="381" t="s">
        <v>505</v>
      </c>
      <c r="J2563" s="382">
        <v>40000</v>
      </c>
      <c r="K2563" s="382">
        <v>40000</v>
      </c>
      <c r="L2563" s="191" t="str">
        <f t="shared" si="1840"/>
        <v>875048160702011004702011221201</v>
      </c>
      <c r="M2563" s="192">
        <f t="array" ref="M2563">IF(COUNT(SEARCH(Удалить_Роспись_КВСР,$B2563)*SEARCH(Удалить_Роспись_ПБС,$C2563)*SEARCH(Удалить_Роспись_КФСР, $D2563)*SEARCH(Удалить_Роспись_КЦСР,$E2563)*SEARCH(Удалить_Роспись_КВР,$F2563)*SEARCH(Удалить_Роспись_ЭК,$H2563)*SEARCH(Удалить_Роспись_КР,$I2563))&gt;0,0,1)</f>
        <v>0</v>
      </c>
      <c r="N2563" s="192">
        <f>IF(COUNT(SEARCH(Удалить_Индекс_КВСР,$B2563)*SEARCH(Удалить_Индекс_ПБС,$C2563)*SEARCH(Удалить_Индекс_КФСР,$D2563)*SEARCH(Удалить_Индекс_КЦСР,$E2563)*SEARCH(Удалить_Индекс_КВР,$F2563)*SEARCH(Удалить_Индекс_ЭК,$H2563)*SEARCH(Удалить_Индекс_КР,$I2563))&gt;0,0,1)</f>
        <v>1</v>
      </c>
      <c r="O2563" s="192" t="str">
        <f t="shared" si="1841"/>
        <v/>
      </c>
      <c r="P2563" s="192" t="str">
        <f t="shared" si="1882"/>
        <v/>
      </c>
      <c r="Q2563" s="300" t="str">
        <f t="shared" si="1842"/>
        <v/>
      </c>
      <c r="R2563" s="300" t="str">
        <f t="shared" si="1843"/>
        <v/>
      </c>
      <c r="S2563" s="300" t="str">
        <f t="shared" si="1844"/>
        <v/>
      </c>
      <c r="T2563" s="192" t="str">
        <f t="shared" si="1845"/>
        <v/>
      </c>
      <c r="U2563" s="303" t="str">
        <f t="shared" si="1846"/>
        <v/>
      </c>
      <c r="V2563" s="300" t="str">
        <f t="shared" si="1847"/>
        <v/>
      </c>
      <c r="W2563" s="192" t="str">
        <f t="shared" si="1848"/>
        <v/>
      </c>
      <c r="X2563" s="303" t="str">
        <f t="shared" si="1849"/>
        <v/>
      </c>
      <c r="Y2563" s="300" t="str">
        <f t="shared" si="1850"/>
        <v/>
      </c>
      <c r="Z2563" s="300" t="str">
        <f t="shared" si="1851"/>
        <v/>
      </c>
      <c r="AA2563" s="303" t="str">
        <f t="shared" si="1852"/>
        <v/>
      </c>
      <c r="AB2563" s="300" t="str">
        <f t="shared" si="1853"/>
        <v/>
      </c>
      <c r="AC2563" s="300" t="str">
        <f t="shared" si="1854"/>
        <v/>
      </c>
      <c r="AD2563" s="300" t="str">
        <f t="shared" si="1855"/>
        <v/>
      </c>
      <c r="AE2563" s="192" t="str">
        <f t="shared" si="1856"/>
        <v/>
      </c>
      <c r="AF2563" s="192" t="str">
        <f t="shared" si="1857"/>
        <v/>
      </c>
      <c r="AG2563" s="192"/>
      <c r="AJ2563" s="300" t="str">
        <f t="shared" si="1858"/>
        <v/>
      </c>
      <c r="AK2563" s="300" t="str">
        <f t="shared" si="1859"/>
        <v/>
      </c>
      <c r="AL2563" s="300" t="str">
        <f t="shared" si="1860"/>
        <v/>
      </c>
      <c r="AM2563" s="300" t="str">
        <f t="shared" si="1861"/>
        <v/>
      </c>
      <c r="AN2563" s="300" t="str">
        <f t="shared" si="1862"/>
        <v/>
      </c>
      <c r="AO2563" s="300" t="str">
        <f t="shared" si="1863"/>
        <v/>
      </c>
      <c r="AP2563" s="300" t="str">
        <f t="shared" si="1864"/>
        <v/>
      </c>
      <c r="AQ2563" s="300" t="str">
        <f t="shared" si="1865"/>
        <v/>
      </c>
      <c r="AR2563" s="306" t="str">
        <f t="shared" si="1866"/>
        <v/>
      </c>
      <c r="AS2563" s="300" t="str">
        <f t="shared" si="1867"/>
        <v/>
      </c>
      <c r="AT2563" s="300" t="str">
        <f t="shared" si="1868"/>
        <v/>
      </c>
      <c r="AU2563" s="192" t="str">
        <f t="shared" si="1869"/>
        <v>рбс</v>
      </c>
      <c r="AV2563" s="192" t="str">
        <f t="shared" si="1870"/>
        <v>рбс87504816общпро</v>
      </c>
      <c r="AW2563" s="191">
        <f t="shared" si="1871"/>
        <v>0</v>
      </c>
      <c r="AX2563" s="191">
        <f t="shared" si="1872"/>
        <v>0</v>
      </c>
      <c r="AY2563" s="191">
        <f t="shared" si="1873"/>
        <v>40000</v>
      </c>
      <c r="AZ2563" s="191">
        <f t="shared" si="1874"/>
        <v>40000</v>
      </c>
      <c r="BA2563" s="193">
        <f t="shared" si="1875"/>
        <v>1</v>
      </c>
      <c r="BB2563" s="193">
        <f t="shared" si="1876"/>
        <v>1</v>
      </c>
      <c r="BC2563" s="193">
        <f t="shared" si="1877"/>
        <v>1</v>
      </c>
      <c r="BD2563" s="191">
        <f t="shared" si="1885"/>
        <v>40000</v>
      </c>
      <c r="BE2563" s="191">
        <f t="shared" si="1878"/>
        <v>40000</v>
      </c>
      <c r="BF2563" s="210">
        <f t="shared" si="1879"/>
        <v>40000</v>
      </c>
      <c r="BG2563" s="211">
        <f t="shared" si="1880"/>
        <v>40000</v>
      </c>
      <c r="BH2563" s="289" t="str">
        <f t="shared" si="1886"/>
        <v>875</v>
      </c>
      <c r="BI2563" s="289" t="str">
        <f t="shared" si="1887"/>
        <v>0702</v>
      </c>
      <c r="BJ2563" s="284" t="s">
        <v>592</v>
      </c>
      <c r="BK2563" s="284" t="s">
        <v>586</v>
      </c>
      <c r="BL2563" s="233" t="str">
        <f t="shared" si="1881"/>
        <v/>
      </c>
    </row>
    <row r="2564" spans="1:64" ht="12" customHeight="1">
      <c r="A2564" s="333" t="s">
        <v>1466</v>
      </c>
      <c r="B2564" s="381" t="s">
        <v>327</v>
      </c>
      <c r="C2564" s="333" t="s">
        <v>801</v>
      </c>
      <c r="D2564" s="381" t="s">
        <v>317</v>
      </c>
      <c r="E2564" s="381" t="s">
        <v>1320</v>
      </c>
      <c r="F2564" s="381" t="s">
        <v>586</v>
      </c>
      <c r="G2564" s="381" t="s">
        <v>393</v>
      </c>
      <c r="H2564" s="100" t="s">
        <v>653</v>
      </c>
      <c r="I2564" s="381" t="s">
        <v>505</v>
      </c>
      <c r="J2564" s="382">
        <v>3701848.91</v>
      </c>
      <c r="K2564" s="382">
        <v>2042173.13</v>
      </c>
      <c r="L2564" s="191" t="str">
        <f t="shared" si="1840"/>
        <v>875048160702011004Г02024422301</v>
      </c>
      <c r="M2564" s="192">
        <f t="array" ref="M2564">IF(COUNT(SEARCH(Удалить_Роспись_КВСР,$B2564)*SEARCH(Удалить_Роспись_ПБС,$C2564)*SEARCH(Удалить_Роспись_КФСР, $D2564)*SEARCH(Удалить_Роспись_КЦСР,$E2564)*SEARCH(Удалить_Роспись_КВР,$F2564)*SEARCH(Удалить_Роспись_ЭК,$H2564)*SEARCH(Удалить_Роспись_КР,$I2564))&gt;0,0,1)</f>
        <v>0</v>
      </c>
      <c r="N2564" s="192">
        <f>IF(COUNT(SEARCH(Удалить_Индекс_КВСР,$B2564)*SEARCH(Удалить_Индекс_ПБС,$C2564)*SEARCH(Удалить_Индекс_КФСР,$D2564)*SEARCH(Удалить_Индекс_КЦСР,$E2564)*SEARCH(Удалить_Индекс_КВР,$F2564)*SEARCH(Удалить_Индекс_ЭК,$H2564)*SEARCH(Удалить_Индекс_КР,$I2564))&gt;0,0,1)</f>
        <v>1</v>
      </c>
      <c r="O2564" s="192" t="str">
        <f t="shared" si="1841"/>
        <v/>
      </c>
      <c r="P2564" s="192" t="str">
        <f t="shared" si="1882"/>
        <v/>
      </c>
      <c r="Q2564" s="300" t="str">
        <f t="shared" si="1842"/>
        <v/>
      </c>
      <c r="R2564" s="300" t="str">
        <f t="shared" si="1843"/>
        <v/>
      </c>
      <c r="S2564" s="300" t="str">
        <f t="shared" si="1844"/>
        <v/>
      </c>
      <c r="T2564" s="192" t="str">
        <f t="shared" si="1845"/>
        <v/>
      </c>
      <c r="U2564" s="303" t="str">
        <f t="shared" si="1846"/>
        <v/>
      </c>
      <c r="V2564" s="300" t="str">
        <f t="shared" si="1847"/>
        <v/>
      </c>
      <c r="W2564" s="192" t="str">
        <f t="shared" si="1848"/>
        <v/>
      </c>
      <c r="X2564" s="303" t="str">
        <f t="shared" si="1849"/>
        <v/>
      </c>
      <c r="Y2564" s="300" t="str">
        <f t="shared" si="1850"/>
        <v/>
      </c>
      <c r="Z2564" s="300" t="str">
        <f t="shared" si="1851"/>
        <v/>
      </c>
      <c r="AA2564" s="303" t="str">
        <f t="shared" si="1852"/>
        <v/>
      </c>
      <c r="AB2564" s="300" t="str">
        <f t="shared" si="1853"/>
        <v/>
      </c>
      <c r="AC2564" s="300" t="str">
        <f t="shared" si="1854"/>
        <v/>
      </c>
      <c r="AD2564" s="300" t="str">
        <f t="shared" si="1855"/>
        <v/>
      </c>
      <c r="AE2564" s="192" t="str">
        <f t="shared" si="1856"/>
        <v/>
      </c>
      <c r="AF2564" s="192" t="str">
        <f t="shared" si="1857"/>
        <v/>
      </c>
      <c r="AG2564" s="192"/>
      <c r="AJ2564" s="300" t="str">
        <f t="shared" si="1858"/>
        <v/>
      </c>
      <c r="AK2564" s="300" t="str">
        <f t="shared" si="1859"/>
        <v/>
      </c>
      <c r="AL2564" s="300" t="str">
        <f t="shared" si="1860"/>
        <v/>
      </c>
      <c r="AM2564" s="300" t="str">
        <f t="shared" si="1861"/>
        <v/>
      </c>
      <c r="AN2564" s="300" t="str">
        <f t="shared" si="1862"/>
        <v/>
      </c>
      <c r="AO2564" s="300" t="str">
        <f t="shared" si="1863"/>
        <v/>
      </c>
      <c r="AP2564" s="300" t="str">
        <f t="shared" si="1864"/>
        <v/>
      </c>
      <c r="AQ2564" s="300" t="str">
        <f t="shared" si="1865"/>
        <v/>
      </c>
      <c r="AR2564" s="306" t="str">
        <f t="shared" si="1866"/>
        <v/>
      </c>
      <c r="AS2564" s="300" t="str">
        <f t="shared" si="1867"/>
        <v/>
      </c>
      <c r="AT2564" s="300" t="str">
        <f t="shared" si="1868"/>
        <v/>
      </c>
      <c r="AU2564" s="192" t="str">
        <f t="shared" si="1869"/>
        <v>рбс</v>
      </c>
      <c r="AV2564" s="192" t="str">
        <f t="shared" si="1870"/>
        <v>рбс87504816общком</v>
      </c>
      <c r="AW2564" s="191">
        <f t="shared" si="1871"/>
        <v>0</v>
      </c>
      <c r="AX2564" s="191">
        <f t="shared" si="1872"/>
        <v>0</v>
      </c>
      <c r="AY2564" s="191">
        <f t="shared" si="1873"/>
        <v>3701848.91</v>
      </c>
      <c r="AZ2564" s="191">
        <f t="shared" si="1874"/>
        <v>2042173.13</v>
      </c>
      <c r="BA2564" s="193">
        <f t="shared" si="1875"/>
        <v>1</v>
      </c>
      <c r="BB2564" s="193">
        <f t="shared" si="1876"/>
        <v>1</v>
      </c>
      <c r="BC2564" s="193">
        <f t="shared" si="1877"/>
        <v>1</v>
      </c>
      <c r="BD2564" s="191">
        <f t="shared" si="1885"/>
        <v>3701848.91</v>
      </c>
      <c r="BE2564" s="191">
        <f t="shared" si="1878"/>
        <v>2042173.13</v>
      </c>
      <c r="BF2564" s="210">
        <f t="shared" si="1879"/>
        <v>3701848.91</v>
      </c>
      <c r="BG2564" s="211">
        <f t="shared" si="1880"/>
        <v>3701848.91</v>
      </c>
      <c r="BH2564" s="289" t="str">
        <f t="shared" si="1886"/>
        <v>875</v>
      </c>
      <c r="BI2564" s="289" t="str">
        <f t="shared" si="1887"/>
        <v>0702</v>
      </c>
      <c r="BJ2564" s="284" t="s">
        <v>592</v>
      </c>
      <c r="BK2564" s="284" t="s">
        <v>586</v>
      </c>
      <c r="BL2564" s="233" t="str">
        <f t="shared" si="1881"/>
        <v/>
      </c>
    </row>
    <row r="2565" spans="1:64" ht="12" customHeight="1">
      <c r="A2565" s="333" t="s">
        <v>1466</v>
      </c>
      <c r="B2565" s="381" t="s">
        <v>327</v>
      </c>
      <c r="C2565" s="333" t="s">
        <v>801</v>
      </c>
      <c r="D2565" s="381" t="s">
        <v>317</v>
      </c>
      <c r="E2565" s="381" t="s">
        <v>1321</v>
      </c>
      <c r="F2565" s="381" t="s">
        <v>586</v>
      </c>
      <c r="G2565" s="381" t="s">
        <v>397</v>
      </c>
      <c r="H2565" s="100" t="s">
        <v>653</v>
      </c>
      <c r="I2565" s="381" t="s">
        <v>505</v>
      </c>
      <c r="J2565" s="382">
        <v>150719</v>
      </c>
      <c r="K2565" s="382">
        <v>53192.9</v>
      </c>
      <c r="L2565" s="191" t="str">
        <f t="shared" si="1840"/>
        <v>875048160702011004П02024434001</v>
      </c>
      <c r="M2565" s="192">
        <f t="array" ref="M2565">IF(COUNT(SEARCH(Удалить_Роспись_КВСР,$B2565)*SEARCH(Удалить_Роспись_ПБС,$C2565)*SEARCH(Удалить_Роспись_КФСР, $D2565)*SEARCH(Удалить_Роспись_КЦСР,$E2565)*SEARCH(Удалить_Роспись_КВР,$F2565)*SEARCH(Удалить_Роспись_ЭК,$H2565)*SEARCH(Удалить_Роспись_КР,$I2565))&gt;0,0,1)</f>
        <v>0</v>
      </c>
      <c r="N2565" s="192">
        <f>IF(COUNT(SEARCH(Удалить_Индекс_КВСР,$B2565)*SEARCH(Удалить_Индекс_ПБС,$C2565)*SEARCH(Удалить_Индекс_КФСР,$D2565)*SEARCH(Удалить_Индекс_КЦСР,$E2565)*SEARCH(Удалить_Индекс_КВР,$F2565)*SEARCH(Удалить_Индекс_ЭК,$H2565)*SEARCH(Удалить_Индекс_КР,$I2565))&gt;0,0,1)</f>
        <v>1</v>
      </c>
      <c r="O2565" s="192" t="str">
        <f t="shared" si="1841"/>
        <v/>
      </c>
      <c r="P2565" s="192" t="str">
        <f t="shared" si="1882"/>
        <v/>
      </c>
      <c r="Q2565" s="300" t="str">
        <f t="shared" si="1842"/>
        <v/>
      </c>
      <c r="R2565" s="300" t="str">
        <f t="shared" si="1843"/>
        <v/>
      </c>
      <c r="S2565" s="300" t="str">
        <f t="shared" si="1844"/>
        <v/>
      </c>
      <c r="T2565" s="192" t="str">
        <f t="shared" si="1845"/>
        <v/>
      </c>
      <c r="U2565" s="303" t="str">
        <f t="shared" si="1846"/>
        <v/>
      </c>
      <c r="V2565" s="300" t="str">
        <f t="shared" si="1847"/>
        <v/>
      </c>
      <c r="W2565" s="192" t="str">
        <f t="shared" si="1848"/>
        <v/>
      </c>
      <c r="X2565" s="303" t="str">
        <f t="shared" si="1849"/>
        <v/>
      </c>
      <c r="Y2565" s="300" t="str">
        <f t="shared" si="1850"/>
        <v/>
      </c>
      <c r="Z2565" s="300" t="str">
        <f t="shared" si="1851"/>
        <v/>
      </c>
      <c r="AA2565" s="303" t="str">
        <f t="shared" si="1852"/>
        <v/>
      </c>
      <c r="AB2565" s="300" t="str">
        <f t="shared" si="1853"/>
        <v/>
      </c>
      <c r="AC2565" s="300" t="str">
        <f t="shared" si="1854"/>
        <v/>
      </c>
      <c r="AD2565" s="300" t="str">
        <f t="shared" si="1855"/>
        <v/>
      </c>
      <c r="AE2565" s="192" t="str">
        <f t="shared" si="1856"/>
        <v/>
      </c>
      <c r="AF2565" s="192" t="str">
        <f t="shared" si="1857"/>
        <v/>
      </c>
      <c r="AG2565" s="192"/>
      <c r="AJ2565" s="300" t="str">
        <f t="shared" si="1858"/>
        <v/>
      </c>
      <c r="AK2565" s="300" t="str">
        <f t="shared" si="1859"/>
        <v/>
      </c>
      <c r="AL2565" s="300" t="str">
        <f t="shared" si="1860"/>
        <v/>
      </c>
      <c r="AM2565" s="300" t="str">
        <f t="shared" si="1861"/>
        <v/>
      </c>
      <c r="AN2565" s="300" t="str">
        <f t="shared" si="1862"/>
        <v/>
      </c>
      <c r="AO2565" s="300" t="str">
        <f t="shared" si="1863"/>
        <v/>
      </c>
      <c r="AP2565" s="300" t="str">
        <f t="shared" si="1864"/>
        <v/>
      </c>
      <c r="AQ2565" s="300" t="str">
        <f t="shared" si="1865"/>
        <v/>
      </c>
      <c r="AR2565" s="306" t="str">
        <f t="shared" si="1866"/>
        <v/>
      </c>
      <c r="AS2565" s="300" t="str">
        <f t="shared" si="1867"/>
        <v/>
      </c>
      <c r="AT2565" s="300" t="str">
        <f t="shared" si="1868"/>
        <v/>
      </c>
      <c r="AU2565" s="192" t="str">
        <f t="shared" si="1869"/>
        <v>рбс</v>
      </c>
      <c r="AV2565" s="192" t="str">
        <f t="shared" si="1870"/>
        <v>рбс87504816общпро</v>
      </c>
      <c r="AW2565" s="191">
        <f t="shared" si="1871"/>
        <v>0</v>
      </c>
      <c r="AX2565" s="191">
        <f t="shared" si="1872"/>
        <v>0</v>
      </c>
      <c r="AY2565" s="191">
        <f t="shared" si="1873"/>
        <v>150719</v>
      </c>
      <c r="AZ2565" s="191">
        <f t="shared" si="1874"/>
        <v>53192.9</v>
      </c>
      <c r="BA2565" s="193">
        <f t="shared" si="1875"/>
        <v>1</v>
      </c>
      <c r="BB2565" s="193">
        <f t="shared" si="1876"/>
        <v>1</v>
      </c>
      <c r="BC2565" s="193">
        <f t="shared" si="1877"/>
        <v>1</v>
      </c>
      <c r="BD2565" s="191">
        <f t="shared" si="1885"/>
        <v>150719</v>
      </c>
      <c r="BE2565" s="191">
        <f t="shared" si="1878"/>
        <v>53192.9</v>
      </c>
      <c r="BF2565" s="210">
        <f t="shared" si="1879"/>
        <v>150719</v>
      </c>
      <c r="BG2565" s="211">
        <f t="shared" si="1880"/>
        <v>150719</v>
      </c>
      <c r="BH2565" s="289" t="str">
        <f t="shared" si="1886"/>
        <v>875</v>
      </c>
      <c r="BI2565" s="289" t="str">
        <f t="shared" si="1887"/>
        <v>0702</v>
      </c>
      <c r="BJ2565" s="284" t="s">
        <v>592</v>
      </c>
      <c r="BK2565" s="284" t="s">
        <v>586</v>
      </c>
      <c r="BL2565" s="233" t="str">
        <f t="shared" si="1881"/>
        <v/>
      </c>
    </row>
    <row r="2566" spans="1:64" ht="12" customHeight="1">
      <c r="A2566" s="333" t="s">
        <v>1466</v>
      </c>
      <c r="B2566" s="381" t="s">
        <v>327</v>
      </c>
      <c r="C2566" s="333" t="s">
        <v>801</v>
      </c>
      <c r="D2566" s="381" t="s">
        <v>317</v>
      </c>
      <c r="E2566" s="381" t="s">
        <v>1457</v>
      </c>
      <c r="F2566" s="381" t="s">
        <v>586</v>
      </c>
      <c r="G2566" s="381" t="s">
        <v>393</v>
      </c>
      <c r="H2566" s="100" t="s">
        <v>653</v>
      </c>
      <c r="I2566" s="381" t="s">
        <v>505</v>
      </c>
      <c r="J2566" s="382">
        <v>573952.5</v>
      </c>
      <c r="K2566" s="382">
        <v>453233.1</v>
      </c>
      <c r="L2566" s="191" t="str">
        <f t="shared" si="1840"/>
        <v>875048160702011004Э02024422301</v>
      </c>
      <c r="M2566" s="192">
        <f t="array" ref="M2566">IF(COUNT(SEARCH(Удалить_Роспись_КВСР,$B2566)*SEARCH(Удалить_Роспись_ПБС,$C2566)*SEARCH(Удалить_Роспись_КФСР, $D2566)*SEARCH(Удалить_Роспись_КЦСР,$E2566)*SEARCH(Удалить_Роспись_КВР,$F2566)*SEARCH(Удалить_Роспись_ЭК,$H2566)*SEARCH(Удалить_Роспись_КР,$I2566))&gt;0,0,1)</f>
        <v>0</v>
      </c>
      <c r="N2566" s="192">
        <f>IF(COUNT(SEARCH(Удалить_Индекс_КВСР,$B2566)*SEARCH(Удалить_Индекс_ПБС,$C2566)*SEARCH(Удалить_Индекс_КФСР,$D2566)*SEARCH(Удалить_Индекс_КЦСР,$E2566)*SEARCH(Удалить_Индекс_КВР,$F2566)*SEARCH(Удалить_Индекс_ЭК,$H2566)*SEARCH(Удалить_Индекс_КР,$I2566))&gt;0,0,1)</f>
        <v>1</v>
      </c>
      <c r="O2566" s="192" t="str">
        <f t="shared" si="1841"/>
        <v/>
      </c>
      <c r="P2566" s="192" t="str">
        <f t="shared" si="1882"/>
        <v/>
      </c>
      <c r="Q2566" s="300" t="str">
        <f t="shared" si="1842"/>
        <v/>
      </c>
      <c r="R2566" s="300" t="str">
        <f t="shared" si="1843"/>
        <v/>
      </c>
      <c r="S2566" s="300" t="str">
        <f t="shared" si="1844"/>
        <v/>
      </c>
      <c r="T2566" s="192" t="str">
        <f t="shared" si="1845"/>
        <v/>
      </c>
      <c r="U2566" s="303" t="str">
        <f t="shared" si="1846"/>
        <v/>
      </c>
      <c r="V2566" s="300" t="str">
        <f t="shared" si="1847"/>
        <v/>
      </c>
      <c r="W2566" s="192" t="str">
        <f t="shared" si="1848"/>
        <v/>
      </c>
      <c r="X2566" s="303" t="str">
        <f t="shared" si="1849"/>
        <v/>
      </c>
      <c r="Y2566" s="300" t="str">
        <f t="shared" si="1850"/>
        <v/>
      </c>
      <c r="Z2566" s="300" t="str">
        <f t="shared" si="1851"/>
        <v/>
      </c>
      <c r="AA2566" s="303" t="str">
        <f t="shared" si="1852"/>
        <v/>
      </c>
      <c r="AB2566" s="300" t="str">
        <f t="shared" si="1853"/>
        <v/>
      </c>
      <c r="AC2566" s="300" t="str">
        <f t="shared" si="1854"/>
        <v/>
      </c>
      <c r="AD2566" s="300" t="str">
        <f t="shared" si="1855"/>
        <v/>
      </c>
      <c r="AE2566" s="192" t="str">
        <f t="shared" si="1856"/>
        <v/>
      </c>
      <c r="AF2566" s="192" t="str">
        <f t="shared" si="1857"/>
        <v/>
      </c>
      <c r="AG2566" s="192"/>
      <c r="AJ2566" s="300" t="str">
        <f t="shared" si="1858"/>
        <v/>
      </c>
      <c r="AK2566" s="300" t="str">
        <f t="shared" si="1859"/>
        <v/>
      </c>
      <c r="AL2566" s="300" t="str">
        <f t="shared" si="1860"/>
        <v/>
      </c>
      <c r="AM2566" s="300" t="str">
        <f t="shared" si="1861"/>
        <v/>
      </c>
      <c r="AN2566" s="300" t="str">
        <f t="shared" si="1862"/>
        <v/>
      </c>
      <c r="AO2566" s="300" t="str">
        <f t="shared" si="1863"/>
        <v/>
      </c>
      <c r="AP2566" s="300" t="str">
        <f t="shared" si="1864"/>
        <v/>
      </c>
      <c r="AQ2566" s="300" t="str">
        <f t="shared" si="1865"/>
        <v/>
      </c>
      <c r="AR2566" s="306" t="str">
        <f t="shared" si="1866"/>
        <v/>
      </c>
      <c r="AS2566" s="300" t="str">
        <f t="shared" si="1867"/>
        <v/>
      </c>
      <c r="AT2566" s="300" t="str">
        <f t="shared" si="1868"/>
        <v/>
      </c>
      <c r="AU2566" s="192" t="str">
        <f t="shared" si="1869"/>
        <v>рбс</v>
      </c>
      <c r="AV2566" s="192" t="str">
        <f t="shared" si="1870"/>
        <v>рбс87504816общком</v>
      </c>
      <c r="AW2566" s="191">
        <f t="shared" si="1871"/>
        <v>0</v>
      </c>
      <c r="AX2566" s="191">
        <f t="shared" si="1872"/>
        <v>0</v>
      </c>
      <c r="AY2566" s="191">
        <f t="shared" si="1873"/>
        <v>573952.5</v>
      </c>
      <c r="AZ2566" s="191">
        <f t="shared" si="1874"/>
        <v>453233.1</v>
      </c>
      <c r="BA2566" s="193">
        <f t="shared" si="1875"/>
        <v>1</v>
      </c>
      <c r="BB2566" s="193">
        <f t="shared" si="1876"/>
        <v>1</v>
      </c>
      <c r="BC2566" s="193">
        <f t="shared" si="1877"/>
        <v>1</v>
      </c>
      <c r="BD2566" s="191">
        <f t="shared" si="1885"/>
        <v>573952.5</v>
      </c>
      <c r="BE2566" s="191">
        <f t="shared" si="1878"/>
        <v>453233.1</v>
      </c>
      <c r="BF2566" s="210">
        <f t="shared" si="1879"/>
        <v>573952.5</v>
      </c>
      <c r="BG2566" s="211">
        <f t="shared" si="1880"/>
        <v>573952.5</v>
      </c>
      <c r="BH2566" s="289" t="str">
        <f t="shared" si="1886"/>
        <v>875</v>
      </c>
      <c r="BI2566" s="289" t="str">
        <f t="shared" si="1887"/>
        <v>0702</v>
      </c>
      <c r="BJ2566" s="284" t="s">
        <v>592</v>
      </c>
      <c r="BK2566" s="284" t="s">
        <v>586</v>
      </c>
      <c r="BL2566" s="233" t="str">
        <f t="shared" si="1881"/>
        <v/>
      </c>
    </row>
    <row r="2567" spans="1:64" ht="12" hidden="1" customHeight="1">
      <c r="A2567" s="333" t="s">
        <v>1466</v>
      </c>
      <c r="B2567" s="381" t="s">
        <v>327</v>
      </c>
      <c r="C2567" s="333" t="s">
        <v>801</v>
      </c>
      <c r="D2567" s="381" t="s">
        <v>317</v>
      </c>
      <c r="E2567" s="381" t="s">
        <v>1322</v>
      </c>
      <c r="F2567" s="381" t="s">
        <v>608</v>
      </c>
      <c r="G2567" s="381" t="s">
        <v>385</v>
      </c>
      <c r="H2567" s="100" t="s">
        <v>653</v>
      </c>
      <c r="I2567" s="381" t="s">
        <v>339</v>
      </c>
      <c r="J2567" s="382">
        <v>1429745.6</v>
      </c>
      <c r="K2567" s="382">
        <v>883049.63</v>
      </c>
      <c r="L2567" s="191" t="str">
        <f t="shared" si="1840"/>
        <v>875048160702011007409011121110</v>
      </c>
      <c r="M2567" s="192">
        <f t="array" ref="M2567">IF(COUNT(SEARCH(Удалить_Роспись_КВСР,$B2567)*SEARCH(Удалить_Роспись_ПБС,$C2567)*SEARCH(Удалить_Роспись_КФСР, $D2567)*SEARCH(Удалить_Роспись_КЦСР,$E2567)*SEARCH(Удалить_Роспись_КВР,$F2567)*SEARCH(Удалить_Роспись_ЭК,$H2567)*SEARCH(Удалить_Роспись_КР,$I2567))&gt;0,0,1)</f>
        <v>0</v>
      </c>
      <c r="N2567" s="192">
        <v>0</v>
      </c>
      <c r="O2567" s="192" t="str">
        <f t="shared" si="1841"/>
        <v/>
      </c>
      <c r="P2567" s="192" t="str">
        <f t="shared" si="1882"/>
        <v/>
      </c>
      <c r="Q2567" s="300" t="str">
        <f t="shared" si="1842"/>
        <v/>
      </c>
      <c r="R2567" s="300" t="str">
        <f t="shared" si="1843"/>
        <v/>
      </c>
      <c r="S2567" s="300" t="str">
        <f t="shared" si="1844"/>
        <v/>
      </c>
      <c r="T2567" s="192" t="str">
        <f t="shared" si="1845"/>
        <v/>
      </c>
      <c r="U2567" s="303" t="str">
        <f t="shared" si="1846"/>
        <v/>
      </c>
      <c r="V2567" s="300" t="str">
        <f t="shared" si="1847"/>
        <v/>
      </c>
      <c r="W2567" s="192" t="str">
        <f t="shared" si="1848"/>
        <v/>
      </c>
      <c r="X2567" s="303" t="str">
        <f t="shared" si="1849"/>
        <v/>
      </c>
      <c r="Y2567" s="300" t="str">
        <f t="shared" si="1850"/>
        <v/>
      </c>
      <c r="Z2567" s="300" t="str">
        <f t="shared" si="1851"/>
        <v/>
      </c>
      <c r="AA2567" s="303" t="str">
        <f t="shared" si="1852"/>
        <v/>
      </c>
      <c r="AB2567" s="300" t="str">
        <f t="shared" si="1853"/>
        <v/>
      </c>
      <c r="AC2567" s="300" t="str">
        <f t="shared" si="1854"/>
        <v/>
      </c>
      <c r="AD2567" s="300" t="str">
        <f t="shared" si="1855"/>
        <v/>
      </c>
      <c r="AE2567" s="192" t="str">
        <f t="shared" si="1856"/>
        <v/>
      </c>
      <c r="AF2567" s="192" t="str">
        <f t="shared" si="1857"/>
        <v/>
      </c>
      <c r="AG2567" s="192"/>
      <c r="AJ2567" s="300" t="str">
        <f t="shared" si="1858"/>
        <v/>
      </c>
      <c r="AK2567" s="300" t="str">
        <f t="shared" si="1859"/>
        <v/>
      </c>
      <c r="AL2567" s="300" t="str">
        <f t="shared" si="1860"/>
        <v/>
      </c>
      <c r="AM2567" s="300" t="str">
        <f t="shared" si="1861"/>
        <v/>
      </c>
      <c r="AN2567" s="300" t="str">
        <f t="shared" si="1862"/>
        <v/>
      </c>
      <c r="AO2567" s="300" t="str">
        <f t="shared" si="1863"/>
        <v/>
      </c>
      <c r="AP2567" s="300" t="str">
        <f t="shared" si="1864"/>
        <v/>
      </c>
      <c r="AQ2567" s="300" t="str">
        <f t="shared" si="1865"/>
        <v/>
      </c>
      <c r="AR2567" s="306" t="str">
        <f t="shared" si="1866"/>
        <v/>
      </c>
      <c r="AS2567" s="300" t="str">
        <f t="shared" si="1867"/>
        <v/>
      </c>
      <c r="AT2567" s="300" t="str">
        <f t="shared" si="1868"/>
        <v/>
      </c>
      <c r="AU2567" s="192" t="str">
        <f t="shared" si="1869"/>
        <v>рбс</v>
      </c>
      <c r="AV2567" s="192" t="str">
        <f t="shared" si="1870"/>
        <v>рбс87504816общопл</v>
      </c>
      <c r="AW2567" s="191">
        <f t="shared" si="1871"/>
        <v>0</v>
      </c>
      <c r="AX2567" s="191">
        <f t="shared" si="1872"/>
        <v>0</v>
      </c>
      <c r="AY2567" s="191">
        <f t="shared" si="1873"/>
        <v>0</v>
      </c>
      <c r="AZ2567" s="191">
        <f t="shared" si="1874"/>
        <v>0</v>
      </c>
      <c r="BA2567" s="193">
        <f t="shared" si="1875"/>
        <v>1</v>
      </c>
      <c r="BB2567" s="193">
        <f t="shared" si="1876"/>
        <v>1</v>
      </c>
      <c r="BC2567" s="193">
        <f t="shared" si="1877"/>
        <v>1</v>
      </c>
      <c r="BD2567" s="191">
        <f t="shared" si="1885"/>
        <v>0</v>
      </c>
      <c r="BE2567" s="191">
        <f t="shared" si="1878"/>
        <v>0</v>
      </c>
      <c r="BF2567" s="210">
        <f t="shared" si="1879"/>
        <v>0</v>
      </c>
      <c r="BG2567" s="211">
        <f t="shared" si="1880"/>
        <v>0</v>
      </c>
      <c r="BH2567" s="289" t="str">
        <f t="shared" si="1886"/>
        <v>875</v>
      </c>
      <c r="BI2567" s="289" t="str">
        <f t="shared" si="1887"/>
        <v>0702</v>
      </c>
      <c r="BJ2567" s="284" t="s">
        <v>592</v>
      </c>
      <c r="BK2567" s="284" t="s">
        <v>586</v>
      </c>
      <c r="BL2567" s="233" t="str">
        <f t="shared" si="1881"/>
        <v/>
      </c>
    </row>
    <row r="2568" spans="1:64" ht="12" hidden="1" customHeight="1">
      <c r="A2568" s="333" t="s">
        <v>1466</v>
      </c>
      <c r="B2568" s="381" t="s">
        <v>327</v>
      </c>
      <c r="C2568" s="333" t="s">
        <v>801</v>
      </c>
      <c r="D2568" s="381" t="s">
        <v>317</v>
      </c>
      <c r="E2568" s="381" t="s">
        <v>1322</v>
      </c>
      <c r="F2568" s="381" t="s">
        <v>589</v>
      </c>
      <c r="G2568" s="381" t="s">
        <v>386</v>
      </c>
      <c r="H2568" s="100" t="s">
        <v>653</v>
      </c>
      <c r="I2568" s="381" t="s">
        <v>339</v>
      </c>
      <c r="J2568" s="382">
        <v>8580</v>
      </c>
      <c r="K2568" s="382">
        <v>0</v>
      </c>
      <c r="L2568" s="191" t="str">
        <f t="shared" si="1840"/>
        <v>875048160702011007409011221210</v>
      </c>
      <c r="M2568" s="192">
        <f t="array" ref="M2568">IF(COUNT(SEARCH(Удалить_Роспись_КВСР,$B2568)*SEARCH(Удалить_Роспись_ПБС,$C2568)*SEARCH(Удалить_Роспись_КФСР, $D2568)*SEARCH(Удалить_Роспись_КЦСР,$E2568)*SEARCH(Удалить_Роспись_КВР,$F2568)*SEARCH(Удалить_Роспись_ЭК,$H2568)*SEARCH(Удалить_Роспись_КР,$I2568))&gt;0,0,1)</f>
        <v>0</v>
      </c>
      <c r="N2568" s="192">
        <v>0</v>
      </c>
      <c r="O2568" s="192" t="str">
        <f t="shared" si="1841"/>
        <v/>
      </c>
      <c r="P2568" s="192" t="str">
        <f t="shared" si="1882"/>
        <v/>
      </c>
      <c r="Q2568" s="300" t="str">
        <f t="shared" si="1842"/>
        <v/>
      </c>
      <c r="R2568" s="300" t="str">
        <f t="shared" si="1843"/>
        <v/>
      </c>
      <c r="S2568" s="300" t="str">
        <f t="shared" si="1844"/>
        <v/>
      </c>
      <c r="T2568" s="192" t="str">
        <f t="shared" si="1845"/>
        <v/>
      </c>
      <c r="U2568" s="303" t="str">
        <f t="shared" si="1846"/>
        <v/>
      </c>
      <c r="V2568" s="300" t="str">
        <f t="shared" si="1847"/>
        <v/>
      </c>
      <c r="W2568" s="192" t="str">
        <f t="shared" si="1848"/>
        <v/>
      </c>
      <c r="X2568" s="303" t="str">
        <f t="shared" si="1849"/>
        <v/>
      </c>
      <c r="Y2568" s="300" t="str">
        <f t="shared" si="1850"/>
        <v/>
      </c>
      <c r="Z2568" s="300" t="str">
        <f t="shared" si="1851"/>
        <v/>
      </c>
      <c r="AA2568" s="303" t="str">
        <f t="shared" si="1852"/>
        <v/>
      </c>
      <c r="AB2568" s="300" t="str">
        <f t="shared" si="1853"/>
        <v/>
      </c>
      <c r="AC2568" s="300" t="str">
        <f t="shared" si="1854"/>
        <v/>
      </c>
      <c r="AD2568" s="300" t="str">
        <f t="shared" si="1855"/>
        <v/>
      </c>
      <c r="AE2568" s="192" t="str">
        <f t="shared" si="1856"/>
        <v/>
      </c>
      <c r="AF2568" s="192" t="str">
        <f t="shared" si="1857"/>
        <v/>
      </c>
      <c r="AG2568" s="192"/>
      <c r="AJ2568" s="300" t="str">
        <f t="shared" si="1858"/>
        <v/>
      </c>
      <c r="AK2568" s="300" t="str">
        <f t="shared" si="1859"/>
        <v/>
      </c>
      <c r="AL2568" s="300" t="str">
        <f t="shared" si="1860"/>
        <v/>
      </c>
      <c r="AM2568" s="300" t="str">
        <f t="shared" si="1861"/>
        <v/>
      </c>
      <c r="AN2568" s="300" t="str">
        <f t="shared" si="1862"/>
        <v/>
      </c>
      <c r="AO2568" s="300" t="str">
        <f t="shared" si="1863"/>
        <v/>
      </c>
      <c r="AP2568" s="300" t="str">
        <f t="shared" si="1864"/>
        <v/>
      </c>
      <c r="AQ2568" s="300" t="str">
        <f t="shared" si="1865"/>
        <v/>
      </c>
      <c r="AR2568" s="306" t="str">
        <f t="shared" si="1866"/>
        <v/>
      </c>
      <c r="AS2568" s="300" t="str">
        <f t="shared" si="1867"/>
        <v/>
      </c>
      <c r="AT2568" s="300" t="str">
        <f t="shared" si="1868"/>
        <v/>
      </c>
      <c r="AU2568" s="192" t="str">
        <f t="shared" si="1869"/>
        <v>рбс</v>
      </c>
      <c r="AV2568" s="192" t="str">
        <f t="shared" si="1870"/>
        <v>рбс87504816общпро</v>
      </c>
      <c r="AW2568" s="191">
        <f t="shared" si="1871"/>
        <v>0</v>
      </c>
      <c r="AX2568" s="191">
        <f t="shared" si="1872"/>
        <v>0</v>
      </c>
      <c r="AY2568" s="191">
        <f t="shared" si="1873"/>
        <v>0</v>
      </c>
      <c r="AZ2568" s="191">
        <f t="shared" si="1874"/>
        <v>0</v>
      </c>
      <c r="BA2568" s="193">
        <f t="shared" si="1875"/>
        <v>1</v>
      </c>
      <c r="BB2568" s="193">
        <f t="shared" si="1876"/>
        <v>1</v>
      </c>
      <c r="BC2568" s="193">
        <f t="shared" si="1877"/>
        <v>1</v>
      </c>
      <c r="BD2568" s="191">
        <f t="shared" si="1885"/>
        <v>0</v>
      </c>
      <c r="BE2568" s="191">
        <f t="shared" si="1878"/>
        <v>0</v>
      </c>
      <c r="BF2568" s="210">
        <f t="shared" si="1879"/>
        <v>0</v>
      </c>
      <c r="BG2568" s="211">
        <f t="shared" si="1880"/>
        <v>0</v>
      </c>
      <c r="BH2568" s="289" t="str">
        <f t="shared" si="1886"/>
        <v>875</v>
      </c>
      <c r="BI2568" s="289" t="str">
        <f t="shared" si="1887"/>
        <v>0702</v>
      </c>
      <c r="BJ2568" s="284" t="s">
        <v>592</v>
      </c>
      <c r="BK2568" s="284" t="s">
        <v>586</v>
      </c>
      <c r="BL2568" s="233" t="str">
        <f t="shared" si="1881"/>
        <v/>
      </c>
    </row>
    <row r="2569" spans="1:64" ht="12" hidden="1" customHeight="1">
      <c r="A2569" s="333" t="s">
        <v>1466</v>
      </c>
      <c r="B2569" s="381" t="s">
        <v>327</v>
      </c>
      <c r="C2569" s="333" t="s">
        <v>801</v>
      </c>
      <c r="D2569" s="381" t="s">
        <v>317</v>
      </c>
      <c r="E2569" s="381" t="s">
        <v>1322</v>
      </c>
      <c r="F2569" s="381" t="s">
        <v>902</v>
      </c>
      <c r="G2569" s="381" t="s">
        <v>387</v>
      </c>
      <c r="H2569" s="100" t="s">
        <v>653</v>
      </c>
      <c r="I2569" s="381" t="s">
        <v>339</v>
      </c>
      <c r="J2569" s="382">
        <v>431783.17</v>
      </c>
      <c r="K2569" s="382">
        <v>302761.24</v>
      </c>
      <c r="L2569" s="191" t="str">
        <f t="shared" si="1840"/>
        <v>875048160702011007409011921310</v>
      </c>
      <c r="M2569" s="192">
        <f t="array" ref="M2569">IF(COUNT(SEARCH(Удалить_Роспись_КВСР,$B2569)*SEARCH(Удалить_Роспись_ПБС,$C2569)*SEARCH(Удалить_Роспись_КФСР, $D2569)*SEARCH(Удалить_Роспись_КЦСР,$E2569)*SEARCH(Удалить_Роспись_КВР,$F2569)*SEARCH(Удалить_Роспись_ЭК,$H2569)*SEARCH(Удалить_Роспись_КР,$I2569))&gt;0,0,1)</f>
        <v>0</v>
      </c>
      <c r="N2569" s="192">
        <v>0</v>
      </c>
      <c r="O2569" s="192" t="str">
        <f t="shared" si="1841"/>
        <v/>
      </c>
      <c r="P2569" s="192" t="str">
        <f t="shared" si="1882"/>
        <v/>
      </c>
      <c r="Q2569" s="300" t="str">
        <f t="shared" si="1842"/>
        <v/>
      </c>
      <c r="R2569" s="300" t="str">
        <f t="shared" si="1843"/>
        <v/>
      </c>
      <c r="S2569" s="300" t="str">
        <f t="shared" si="1844"/>
        <v/>
      </c>
      <c r="T2569" s="192" t="str">
        <f t="shared" si="1845"/>
        <v/>
      </c>
      <c r="U2569" s="303" t="str">
        <f t="shared" si="1846"/>
        <v/>
      </c>
      <c r="V2569" s="300" t="str">
        <f t="shared" si="1847"/>
        <v/>
      </c>
      <c r="W2569" s="192" t="str">
        <f t="shared" si="1848"/>
        <v/>
      </c>
      <c r="X2569" s="303" t="str">
        <f t="shared" si="1849"/>
        <v/>
      </c>
      <c r="Y2569" s="300" t="str">
        <f t="shared" si="1850"/>
        <v/>
      </c>
      <c r="Z2569" s="300" t="str">
        <f t="shared" si="1851"/>
        <v/>
      </c>
      <c r="AA2569" s="303" t="str">
        <f t="shared" si="1852"/>
        <v/>
      </c>
      <c r="AB2569" s="300" t="str">
        <f t="shared" si="1853"/>
        <v/>
      </c>
      <c r="AC2569" s="300" t="str">
        <f t="shared" si="1854"/>
        <v/>
      </c>
      <c r="AD2569" s="300" t="str">
        <f t="shared" si="1855"/>
        <v/>
      </c>
      <c r="AE2569" s="192" t="str">
        <f t="shared" si="1856"/>
        <v/>
      </c>
      <c r="AF2569" s="192" t="str">
        <f t="shared" si="1857"/>
        <v/>
      </c>
      <c r="AG2569" s="192"/>
      <c r="AJ2569" s="300" t="str">
        <f t="shared" si="1858"/>
        <v/>
      </c>
      <c r="AK2569" s="300" t="str">
        <f t="shared" si="1859"/>
        <v/>
      </c>
      <c r="AL2569" s="300" t="str">
        <f t="shared" si="1860"/>
        <v/>
      </c>
      <c r="AM2569" s="300" t="str">
        <f t="shared" si="1861"/>
        <v/>
      </c>
      <c r="AN2569" s="300" t="str">
        <f t="shared" si="1862"/>
        <v/>
      </c>
      <c r="AO2569" s="300" t="str">
        <f t="shared" si="1863"/>
        <v/>
      </c>
      <c r="AP2569" s="300" t="str">
        <f t="shared" si="1864"/>
        <v/>
      </c>
      <c r="AQ2569" s="300" t="str">
        <f t="shared" si="1865"/>
        <v/>
      </c>
      <c r="AR2569" s="306" t="str">
        <f t="shared" si="1866"/>
        <v/>
      </c>
      <c r="AS2569" s="300" t="str">
        <f t="shared" si="1867"/>
        <v/>
      </c>
      <c r="AT2569" s="300" t="str">
        <f t="shared" si="1868"/>
        <v/>
      </c>
      <c r="AU2569" s="192" t="str">
        <f t="shared" si="1869"/>
        <v>рбс</v>
      </c>
      <c r="AV2569" s="192" t="str">
        <f t="shared" si="1870"/>
        <v>рбс87504816общопл</v>
      </c>
      <c r="AW2569" s="191">
        <f t="shared" si="1871"/>
        <v>0</v>
      </c>
      <c r="AX2569" s="191">
        <f t="shared" si="1872"/>
        <v>0</v>
      </c>
      <c r="AY2569" s="191">
        <f t="shared" si="1873"/>
        <v>0</v>
      </c>
      <c r="AZ2569" s="191">
        <f t="shared" si="1874"/>
        <v>0</v>
      </c>
      <c r="BA2569" s="193">
        <f t="shared" si="1875"/>
        <v>1</v>
      </c>
      <c r="BB2569" s="193">
        <f t="shared" si="1876"/>
        <v>1</v>
      </c>
      <c r="BC2569" s="193">
        <f t="shared" si="1877"/>
        <v>1</v>
      </c>
      <c r="BD2569" s="191">
        <f t="shared" si="1885"/>
        <v>0</v>
      </c>
      <c r="BE2569" s="191">
        <f t="shared" si="1878"/>
        <v>0</v>
      </c>
      <c r="BF2569" s="210">
        <f t="shared" si="1879"/>
        <v>0</v>
      </c>
      <c r="BG2569" s="211">
        <f t="shared" si="1880"/>
        <v>0</v>
      </c>
      <c r="BH2569" s="289"/>
      <c r="BI2569" s="289"/>
      <c r="BJ2569" s="228"/>
      <c r="BK2569" s="228"/>
      <c r="BL2569" s="233" t="str">
        <f t="shared" si="1881"/>
        <v/>
      </c>
    </row>
    <row r="2570" spans="1:64" ht="12" hidden="1" customHeight="1">
      <c r="A2570" s="333" t="s">
        <v>1466</v>
      </c>
      <c r="B2570" s="381" t="s">
        <v>327</v>
      </c>
      <c r="C2570" s="333" t="s">
        <v>801</v>
      </c>
      <c r="D2570" s="381" t="s">
        <v>317</v>
      </c>
      <c r="E2570" s="381" t="s">
        <v>1322</v>
      </c>
      <c r="F2570" s="381" t="s">
        <v>586</v>
      </c>
      <c r="G2570" s="381" t="s">
        <v>389</v>
      </c>
      <c r="H2570" s="100" t="s">
        <v>653</v>
      </c>
      <c r="I2570" s="381" t="s">
        <v>339</v>
      </c>
      <c r="J2570" s="382">
        <v>11852</v>
      </c>
      <c r="K2570" s="382">
        <v>0</v>
      </c>
      <c r="L2570" s="191" t="str">
        <f t="shared" si="1840"/>
        <v>875048160702011007409024422610</v>
      </c>
      <c r="M2570" s="192">
        <f t="array" ref="M2570">IF(COUNT(SEARCH(Удалить_Роспись_КВСР,$B2570)*SEARCH(Удалить_Роспись_ПБС,$C2570)*SEARCH(Удалить_Роспись_КФСР, $D2570)*SEARCH(Удалить_Роспись_КЦСР,$E2570)*SEARCH(Удалить_Роспись_КВР,$F2570)*SEARCH(Удалить_Роспись_ЭК,$H2570)*SEARCH(Удалить_Роспись_КР,$I2570))&gt;0,0,1)</f>
        <v>0</v>
      </c>
      <c r="N2570" s="192">
        <v>0</v>
      </c>
      <c r="O2570" s="192" t="str">
        <f t="shared" si="1841"/>
        <v/>
      </c>
      <c r="P2570" s="192" t="str">
        <f t="shared" si="1882"/>
        <v/>
      </c>
      <c r="Q2570" s="300" t="str">
        <f t="shared" si="1842"/>
        <v/>
      </c>
      <c r="R2570" s="300" t="str">
        <f t="shared" si="1843"/>
        <v/>
      </c>
      <c r="S2570" s="300" t="str">
        <f t="shared" si="1844"/>
        <v/>
      </c>
      <c r="T2570" s="192" t="str">
        <f t="shared" si="1845"/>
        <v/>
      </c>
      <c r="U2570" s="303" t="str">
        <f t="shared" si="1846"/>
        <v/>
      </c>
      <c r="V2570" s="300" t="str">
        <f t="shared" si="1847"/>
        <v/>
      </c>
      <c r="W2570" s="192" t="str">
        <f t="shared" si="1848"/>
        <v/>
      </c>
      <c r="X2570" s="303" t="str">
        <f t="shared" si="1849"/>
        <v/>
      </c>
      <c r="Y2570" s="300" t="str">
        <f t="shared" si="1850"/>
        <v/>
      </c>
      <c r="Z2570" s="300" t="str">
        <f t="shared" si="1851"/>
        <v/>
      </c>
      <c r="AA2570" s="303" t="str">
        <f t="shared" si="1852"/>
        <v/>
      </c>
      <c r="AB2570" s="300" t="str">
        <f t="shared" si="1853"/>
        <v/>
      </c>
      <c r="AC2570" s="300" t="str">
        <f t="shared" si="1854"/>
        <v/>
      </c>
      <c r="AD2570" s="300" t="str">
        <f t="shared" si="1855"/>
        <v/>
      </c>
      <c r="AE2570" s="192" t="str">
        <f t="shared" si="1856"/>
        <v/>
      </c>
      <c r="AF2570" s="192" t="str">
        <f t="shared" si="1857"/>
        <v/>
      </c>
      <c r="AG2570" s="192"/>
      <c r="AJ2570" s="300" t="str">
        <f t="shared" si="1858"/>
        <v/>
      </c>
      <c r="AK2570" s="300" t="str">
        <f t="shared" si="1859"/>
        <v/>
      </c>
      <c r="AL2570" s="300" t="str">
        <f t="shared" si="1860"/>
        <v/>
      </c>
      <c r="AM2570" s="300" t="str">
        <f t="shared" si="1861"/>
        <v/>
      </c>
      <c r="AN2570" s="300" t="str">
        <f t="shared" si="1862"/>
        <v/>
      </c>
      <c r="AO2570" s="300" t="str">
        <f t="shared" si="1863"/>
        <v/>
      </c>
      <c r="AP2570" s="300" t="str">
        <f t="shared" si="1864"/>
        <v/>
      </c>
      <c r="AQ2570" s="300" t="str">
        <f t="shared" si="1865"/>
        <v/>
      </c>
      <c r="AR2570" s="306" t="str">
        <f t="shared" si="1866"/>
        <v/>
      </c>
      <c r="AS2570" s="300" t="str">
        <f t="shared" si="1867"/>
        <v/>
      </c>
      <c r="AT2570" s="300" t="str">
        <f t="shared" si="1868"/>
        <v/>
      </c>
      <c r="AU2570" s="192" t="str">
        <f t="shared" si="1869"/>
        <v>рбс</v>
      </c>
      <c r="AV2570" s="192" t="str">
        <f t="shared" si="1870"/>
        <v>рбс87504816общпро</v>
      </c>
      <c r="AW2570" s="191">
        <f t="shared" si="1871"/>
        <v>0</v>
      </c>
      <c r="AX2570" s="191">
        <f t="shared" si="1872"/>
        <v>0</v>
      </c>
      <c r="AY2570" s="191">
        <f t="shared" si="1873"/>
        <v>0</v>
      </c>
      <c r="AZ2570" s="191">
        <f t="shared" si="1874"/>
        <v>0</v>
      </c>
      <c r="BA2570" s="193">
        <f t="shared" si="1875"/>
        <v>1</v>
      </c>
      <c r="BB2570" s="193">
        <f t="shared" si="1876"/>
        <v>1</v>
      </c>
      <c r="BC2570" s="193">
        <f t="shared" si="1877"/>
        <v>1</v>
      </c>
      <c r="BD2570" s="191">
        <f t="shared" si="1885"/>
        <v>0</v>
      </c>
      <c r="BE2570" s="191">
        <f t="shared" si="1878"/>
        <v>0</v>
      </c>
      <c r="BF2570" s="210">
        <f t="shared" si="1879"/>
        <v>0</v>
      </c>
      <c r="BG2570" s="211">
        <f t="shared" si="1880"/>
        <v>0</v>
      </c>
      <c r="BH2570" s="289" t="str">
        <f>B2570</f>
        <v>875</v>
      </c>
      <c r="BI2570" s="289" t="str">
        <f>D2570</f>
        <v>0702</v>
      </c>
      <c r="BJ2570" s="284" t="s">
        <v>592</v>
      </c>
      <c r="BK2570" s="284" t="s">
        <v>586</v>
      </c>
      <c r="BL2570" s="233" t="str">
        <f t="shared" si="1881"/>
        <v/>
      </c>
    </row>
    <row r="2571" spans="1:64" ht="12" hidden="1" customHeight="1">
      <c r="A2571" s="333" t="s">
        <v>1466</v>
      </c>
      <c r="B2571" s="381" t="s">
        <v>327</v>
      </c>
      <c r="C2571" s="333" t="s">
        <v>801</v>
      </c>
      <c r="D2571" s="381" t="s">
        <v>317</v>
      </c>
      <c r="E2571" s="381" t="s">
        <v>1323</v>
      </c>
      <c r="F2571" s="381" t="s">
        <v>608</v>
      </c>
      <c r="G2571" s="381" t="s">
        <v>385</v>
      </c>
      <c r="H2571" s="100" t="s">
        <v>653</v>
      </c>
      <c r="I2571" s="381" t="s">
        <v>339</v>
      </c>
      <c r="J2571" s="382">
        <v>5468128.8499999996</v>
      </c>
      <c r="K2571" s="382">
        <v>3589149.3</v>
      </c>
      <c r="L2571" s="191" t="str">
        <f t="shared" si="1840"/>
        <v>875048160702011007564011121110</v>
      </c>
      <c r="M2571" s="192">
        <f t="array" ref="M2571">IF(COUNT(SEARCH(Удалить_Роспись_КВСР,$B2571)*SEARCH(Удалить_Роспись_ПБС,$C2571)*SEARCH(Удалить_Роспись_КФСР, $D2571)*SEARCH(Удалить_Роспись_КЦСР,$E2571)*SEARCH(Удалить_Роспись_КВР,$F2571)*SEARCH(Удалить_Роспись_ЭК,$H2571)*SEARCH(Удалить_Роспись_КР,$I2571))&gt;0,0,1)</f>
        <v>0</v>
      </c>
      <c r="N2571" s="192">
        <v>0</v>
      </c>
      <c r="O2571" s="192" t="str">
        <f t="shared" si="1841"/>
        <v/>
      </c>
      <c r="P2571" s="192" t="str">
        <f t="shared" si="1882"/>
        <v/>
      </c>
      <c r="Q2571" s="300" t="str">
        <f t="shared" si="1842"/>
        <v/>
      </c>
      <c r="R2571" s="300" t="str">
        <f t="shared" si="1843"/>
        <v/>
      </c>
      <c r="S2571" s="300" t="str">
        <f t="shared" si="1844"/>
        <v/>
      </c>
      <c r="T2571" s="192" t="str">
        <f t="shared" si="1845"/>
        <v/>
      </c>
      <c r="U2571" s="303" t="str">
        <f t="shared" si="1846"/>
        <v/>
      </c>
      <c r="V2571" s="300" t="str">
        <f t="shared" si="1847"/>
        <v/>
      </c>
      <c r="W2571" s="192" t="str">
        <f t="shared" si="1848"/>
        <v/>
      </c>
      <c r="X2571" s="303" t="str">
        <f t="shared" si="1849"/>
        <v/>
      </c>
      <c r="Y2571" s="300" t="str">
        <f t="shared" si="1850"/>
        <v/>
      </c>
      <c r="Z2571" s="300" t="str">
        <f t="shared" si="1851"/>
        <v/>
      </c>
      <c r="AA2571" s="303" t="str">
        <f t="shared" si="1852"/>
        <v/>
      </c>
      <c r="AB2571" s="300" t="str">
        <f t="shared" si="1853"/>
        <v/>
      </c>
      <c r="AC2571" s="300" t="str">
        <f t="shared" si="1854"/>
        <v/>
      </c>
      <c r="AD2571" s="300" t="str">
        <f t="shared" si="1855"/>
        <v/>
      </c>
      <c r="AE2571" s="192" t="str">
        <f t="shared" si="1856"/>
        <v/>
      </c>
      <c r="AF2571" s="192" t="str">
        <f t="shared" si="1857"/>
        <v/>
      </c>
      <c r="AG2571" s="192"/>
      <c r="AJ2571" s="300" t="str">
        <f t="shared" si="1858"/>
        <v/>
      </c>
      <c r="AK2571" s="300" t="str">
        <f t="shared" si="1859"/>
        <v/>
      </c>
      <c r="AL2571" s="300" t="str">
        <f t="shared" si="1860"/>
        <v/>
      </c>
      <c r="AM2571" s="300" t="str">
        <f t="shared" si="1861"/>
        <v/>
      </c>
      <c r="AN2571" s="300" t="str">
        <f t="shared" si="1862"/>
        <v/>
      </c>
      <c r="AO2571" s="300" t="str">
        <f t="shared" si="1863"/>
        <v/>
      </c>
      <c r="AP2571" s="300" t="str">
        <f t="shared" si="1864"/>
        <v/>
      </c>
      <c r="AQ2571" s="300" t="str">
        <f t="shared" si="1865"/>
        <v/>
      </c>
      <c r="AR2571" s="306" t="str">
        <f t="shared" si="1866"/>
        <v/>
      </c>
      <c r="AS2571" s="300" t="str">
        <f t="shared" si="1867"/>
        <v/>
      </c>
      <c r="AT2571" s="300" t="str">
        <f t="shared" si="1868"/>
        <v/>
      </c>
      <c r="AU2571" s="192" t="str">
        <f t="shared" si="1869"/>
        <v>рбс</v>
      </c>
      <c r="AV2571" s="192" t="str">
        <f t="shared" si="1870"/>
        <v>рбс87504816общопл</v>
      </c>
      <c r="AW2571" s="191">
        <f t="shared" si="1871"/>
        <v>0</v>
      </c>
      <c r="AX2571" s="191">
        <f t="shared" si="1872"/>
        <v>0</v>
      </c>
      <c r="AY2571" s="191">
        <f t="shared" si="1873"/>
        <v>0</v>
      </c>
      <c r="AZ2571" s="191">
        <f t="shared" si="1874"/>
        <v>0</v>
      </c>
      <c r="BA2571" s="193">
        <f t="shared" si="1875"/>
        <v>1</v>
      </c>
      <c r="BB2571" s="193">
        <f t="shared" si="1876"/>
        <v>1</v>
      </c>
      <c r="BC2571" s="193">
        <f t="shared" si="1877"/>
        <v>1</v>
      </c>
      <c r="BD2571" s="191">
        <f t="shared" si="1885"/>
        <v>0</v>
      </c>
      <c r="BE2571" s="191">
        <f t="shared" si="1878"/>
        <v>0</v>
      </c>
      <c r="BF2571" s="210">
        <f t="shared" si="1879"/>
        <v>0</v>
      </c>
      <c r="BG2571" s="211">
        <f t="shared" si="1880"/>
        <v>0</v>
      </c>
      <c r="BH2571" s="289"/>
      <c r="BI2571" s="289"/>
      <c r="BJ2571" s="228"/>
      <c r="BK2571" s="228"/>
      <c r="BL2571" s="233" t="str">
        <f t="shared" si="1881"/>
        <v/>
      </c>
    </row>
    <row r="2572" spans="1:64" ht="12" hidden="1" customHeight="1">
      <c r="A2572" s="333" t="s">
        <v>1466</v>
      </c>
      <c r="B2572" s="381" t="s">
        <v>327</v>
      </c>
      <c r="C2572" s="333" t="s">
        <v>801</v>
      </c>
      <c r="D2572" s="381" t="s">
        <v>317</v>
      </c>
      <c r="E2572" s="381" t="s">
        <v>1323</v>
      </c>
      <c r="F2572" s="381" t="s">
        <v>589</v>
      </c>
      <c r="G2572" s="381" t="s">
        <v>386</v>
      </c>
      <c r="H2572" s="100" t="s">
        <v>653</v>
      </c>
      <c r="I2572" s="381" t="s">
        <v>339</v>
      </c>
      <c r="J2572" s="382">
        <v>57420</v>
      </c>
      <c r="K2572" s="382">
        <v>40331.199999999997</v>
      </c>
      <c r="L2572" s="191" t="str">
        <f t="shared" si="1840"/>
        <v>875048160702011007564011221210</v>
      </c>
      <c r="M2572" s="192">
        <f t="array" ref="M2572">IF(COUNT(SEARCH(Удалить_Роспись_КВСР,$B2572)*SEARCH(Удалить_Роспись_ПБС,$C2572)*SEARCH(Удалить_Роспись_КФСР, $D2572)*SEARCH(Удалить_Роспись_КЦСР,$E2572)*SEARCH(Удалить_Роспись_КВР,$F2572)*SEARCH(Удалить_Роспись_ЭК,$H2572)*SEARCH(Удалить_Роспись_КР,$I2572))&gt;0,0,1)</f>
        <v>0</v>
      </c>
      <c r="N2572" s="192">
        <v>0</v>
      </c>
      <c r="O2572" s="192" t="str">
        <f t="shared" si="1841"/>
        <v/>
      </c>
      <c r="P2572" s="192" t="str">
        <f t="shared" si="1882"/>
        <v/>
      </c>
      <c r="Q2572" s="300" t="str">
        <f t="shared" si="1842"/>
        <v/>
      </c>
      <c r="R2572" s="300" t="str">
        <f t="shared" si="1843"/>
        <v/>
      </c>
      <c r="S2572" s="300" t="str">
        <f t="shared" si="1844"/>
        <v/>
      </c>
      <c r="T2572" s="192" t="str">
        <f t="shared" si="1845"/>
        <v/>
      </c>
      <c r="U2572" s="303" t="str">
        <f t="shared" si="1846"/>
        <v/>
      </c>
      <c r="V2572" s="300" t="str">
        <f t="shared" si="1847"/>
        <v/>
      </c>
      <c r="W2572" s="192" t="str">
        <f t="shared" si="1848"/>
        <v/>
      </c>
      <c r="X2572" s="303" t="str">
        <f t="shared" si="1849"/>
        <v/>
      </c>
      <c r="Y2572" s="300" t="str">
        <f t="shared" si="1850"/>
        <v/>
      </c>
      <c r="Z2572" s="300" t="str">
        <f t="shared" si="1851"/>
        <v/>
      </c>
      <c r="AA2572" s="303" t="str">
        <f t="shared" si="1852"/>
        <v/>
      </c>
      <c r="AB2572" s="300" t="str">
        <f t="shared" si="1853"/>
        <v/>
      </c>
      <c r="AC2572" s="300" t="str">
        <f t="shared" si="1854"/>
        <v/>
      </c>
      <c r="AD2572" s="300" t="str">
        <f t="shared" si="1855"/>
        <v/>
      </c>
      <c r="AE2572" s="192" t="str">
        <f t="shared" si="1856"/>
        <v/>
      </c>
      <c r="AF2572" s="192" t="str">
        <f t="shared" si="1857"/>
        <v/>
      </c>
      <c r="AG2572" s="192"/>
      <c r="AJ2572" s="300" t="str">
        <f t="shared" si="1858"/>
        <v/>
      </c>
      <c r="AK2572" s="300" t="str">
        <f t="shared" si="1859"/>
        <v/>
      </c>
      <c r="AL2572" s="300" t="str">
        <f t="shared" si="1860"/>
        <v/>
      </c>
      <c r="AM2572" s="300" t="str">
        <f t="shared" si="1861"/>
        <v/>
      </c>
      <c r="AN2572" s="300" t="str">
        <f t="shared" si="1862"/>
        <v/>
      </c>
      <c r="AO2572" s="300" t="str">
        <f t="shared" si="1863"/>
        <v/>
      </c>
      <c r="AP2572" s="300" t="str">
        <f t="shared" si="1864"/>
        <v/>
      </c>
      <c r="AQ2572" s="300" t="str">
        <f t="shared" si="1865"/>
        <v/>
      </c>
      <c r="AR2572" s="306" t="str">
        <f t="shared" si="1866"/>
        <v/>
      </c>
      <c r="AS2572" s="300" t="str">
        <f t="shared" si="1867"/>
        <v/>
      </c>
      <c r="AT2572" s="300" t="str">
        <f t="shared" si="1868"/>
        <v/>
      </c>
      <c r="AU2572" s="192" t="str">
        <f t="shared" si="1869"/>
        <v>рбс</v>
      </c>
      <c r="AV2572" s="192" t="str">
        <f t="shared" si="1870"/>
        <v>рбс87504816общпро</v>
      </c>
      <c r="AW2572" s="191">
        <f t="shared" si="1871"/>
        <v>0</v>
      </c>
      <c r="AX2572" s="191">
        <f t="shared" si="1872"/>
        <v>0</v>
      </c>
      <c r="AY2572" s="191">
        <f t="shared" si="1873"/>
        <v>0</v>
      </c>
      <c r="AZ2572" s="191">
        <f t="shared" si="1874"/>
        <v>0</v>
      </c>
      <c r="BA2572" s="193">
        <f t="shared" si="1875"/>
        <v>1</v>
      </c>
      <c r="BB2572" s="193">
        <f t="shared" si="1876"/>
        <v>1</v>
      </c>
      <c r="BC2572" s="193">
        <f t="shared" si="1877"/>
        <v>1</v>
      </c>
      <c r="BD2572" s="191">
        <f t="shared" si="1885"/>
        <v>0</v>
      </c>
      <c r="BE2572" s="191">
        <f t="shared" si="1878"/>
        <v>0</v>
      </c>
      <c r="BF2572" s="210">
        <f t="shared" si="1879"/>
        <v>0</v>
      </c>
      <c r="BG2572" s="211">
        <f t="shared" si="1880"/>
        <v>0</v>
      </c>
      <c r="BH2572" s="289"/>
      <c r="BI2572" s="289"/>
      <c r="BL2572" s="233" t="str">
        <f t="shared" si="1881"/>
        <v/>
      </c>
    </row>
    <row r="2573" spans="1:64" ht="12" hidden="1" customHeight="1">
      <c r="A2573" s="333" t="s">
        <v>1466</v>
      </c>
      <c r="B2573" s="381" t="s">
        <v>327</v>
      </c>
      <c r="C2573" s="333" t="s">
        <v>801</v>
      </c>
      <c r="D2573" s="381" t="s">
        <v>317</v>
      </c>
      <c r="E2573" s="381" t="s">
        <v>1323</v>
      </c>
      <c r="F2573" s="381" t="s">
        <v>902</v>
      </c>
      <c r="G2573" s="381" t="s">
        <v>387</v>
      </c>
      <c r="H2573" s="100" t="s">
        <v>653</v>
      </c>
      <c r="I2573" s="381" t="s">
        <v>339</v>
      </c>
      <c r="J2573" s="382">
        <v>1650174.91</v>
      </c>
      <c r="K2573" s="382">
        <v>1054947.1499999999</v>
      </c>
      <c r="L2573" s="191" t="str">
        <f t="shared" si="1840"/>
        <v>875048160702011007564011921310</v>
      </c>
      <c r="M2573" s="192">
        <f t="array" ref="M2573">IF(COUNT(SEARCH(Удалить_Роспись_КВСР,$B2573)*SEARCH(Удалить_Роспись_ПБС,$C2573)*SEARCH(Удалить_Роспись_КФСР, $D2573)*SEARCH(Удалить_Роспись_КЦСР,$E2573)*SEARCH(Удалить_Роспись_КВР,$F2573)*SEARCH(Удалить_Роспись_ЭК,$H2573)*SEARCH(Удалить_Роспись_КР,$I2573))&gt;0,0,1)</f>
        <v>0</v>
      </c>
      <c r="N2573" s="192">
        <v>0</v>
      </c>
      <c r="O2573" s="192" t="str">
        <f t="shared" si="1841"/>
        <v/>
      </c>
      <c r="P2573" s="192" t="str">
        <f t="shared" si="1882"/>
        <v/>
      </c>
      <c r="Q2573" s="300" t="str">
        <f t="shared" si="1842"/>
        <v/>
      </c>
      <c r="R2573" s="300" t="str">
        <f t="shared" si="1843"/>
        <v/>
      </c>
      <c r="S2573" s="300" t="str">
        <f t="shared" si="1844"/>
        <v/>
      </c>
      <c r="T2573" s="192" t="str">
        <f t="shared" si="1845"/>
        <v/>
      </c>
      <c r="U2573" s="303" t="str">
        <f t="shared" si="1846"/>
        <v/>
      </c>
      <c r="V2573" s="300" t="str">
        <f t="shared" si="1847"/>
        <v/>
      </c>
      <c r="W2573" s="192" t="str">
        <f t="shared" si="1848"/>
        <v/>
      </c>
      <c r="X2573" s="303" t="str">
        <f t="shared" si="1849"/>
        <v/>
      </c>
      <c r="Y2573" s="300" t="str">
        <f t="shared" si="1850"/>
        <v/>
      </c>
      <c r="Z2573" s="300" t="str">
        <f t="shared" si="1851"/>
        <v/>
      </c>
      <c r="AA2573" s="303" t="str">
        <f t="shared" si="1852"/>
        <v/>
      </c>
      <c r="AB2573" s="300" t="str">
        <f t="shared" si="1853"/>
        <v/>
      </c>
      <c r="AC2573" s="300" t="str">
        <f t="shared" si="1854"/>
        <v/>
      </c>
      <c r="AD2573" s="300" t="str">
        <f t="shared" si="1855"/>
        <v/>
      </c>
      <c r="AE2573" s="192" t="str">
        <f t="shared" si="1856"/>
        <v/>
      </c>
      <c r="AF2573" s="192" t="str">
        <f t="shared" si="1857"/>
        <v/>
      </c>
      <c r="AG2573" s="192"/>
      <c r="AJ2573" s="300" t="str">
        <f t="shared" si="1858"/>
        <v/>
      </c>
      <c r="AK2573" s="300" t="str">
        <f t="shared" si="1859"/>
        <v/>
      </c>
      <c r="AL2573" s="300" t="str">
        <f t="shared" si="1860"/>
        <v/>
      </c>
      <c r="AM2573" s="300" t="str">
        <f t="shared" si="1861"/>
        <v/>
      </c>
      <c r="AN2573" s="300" t="str">
        <f t="shared" si="1862"/>
        <v/>
      </c>
      <c r="AO2573" s="300" t="str">
        <f t="shared" si="1863"/>
        <v/>
      </c>
      <c r="AP2573" s="300" t="str">
        <f t="shared" si="1864"/>
        <v/>
      </c>
      <c r="AQ2573" s="300" t="str">
        <f t="shared" si="1865"/>
        <v/>
      </c>
      <c r="AR2573" s="306" t="str">
        <f t="shared" si="1866"/>
        <v/>
      </c>
      <c r="AS2573" s="300" t="str">
        <f t="shared" si="1867"/>
        <v/>
      </c>
      <c r="AT2573" s="300" t="str">
        <f t="shared" si="1868"/>
        <v/>
      </c>
      <c r="AU2573" s="192" t="str">
        <f t="shared" si="1869"/>
        <v>рбс</v>
      </c>
      <c r="AV2573" s="192" t="str">
        <f t="shared" si="1870"/>
        <v>рбс87504816общопл</v>
      </c>
      <c r="AW2573" s="191">
        <f t="shared" si="1871"/>
        <v>0</v>
      </c>
      <c r="AX2573" s="191">
        <f t="shared" si="1872"/>
        <v>0</v>
      </c>
      <c r="AY2573" s="191">
        <f t="shared" si="1873"/>
        <v>0</v>
      </c>
      <c r="AZ2573" s="191">
        <f t="shared" si="1874"/>
        <v>0</v>
      </c>
      <c r="BA2573" s="193">
        <f t="shared" si="1875"/>
        <v>1</v>
      </c>
      <c r="BB2573" s="193">
        <f t="shared" si="1876"/>
        <v>1</v>
      </c>
      <c r="BC2573" s="193">
        <f t="shared" si="1877"/>
        <v>1</v>
      </c>
      <c r="BD2573" s="191">
        <f t="shared" si="1885"/>
        <v>0</v>
      </c>
      <c r="BE2573" s="191">
        <f t="shared" si="1878"/>
        <v>0</v>
      </c>
      <c r="BF2573" s="210">
        <f t="shared" si="1879"/>
        <v>0</v>
      </c>
      <c r="BG2573" s="211">
        <f t="shared" si="1880"/>
        <v>0</v>
      </c>
      <c r="BH2573" s="289"/>
      <c r="BI2573" s="289"/>
      <c r="BL2573" s="233" t="str">
        <f t="shared" si="1881"/>
        <v/>
      </c>
    </row>
    <row r="2574" spans="1:64" ht="12" hidden="1" customHeight="1">
      <c r="A2574" s="333" t="s">
        <v>1466</v>
      </c>
      <c r="B2574" s="381" t="s">
        <v>327</v>
      </c>
      <c r="C2574" s="333" t="s">
        <v>801</v>
      </c>
      <c r="D2574" s="381" t="s">
        <v>317</v>
      </c>
      <c r="E2574" s="381" t="s">
        <v>1323</v>
      </c>
      <c r="F2574" s="381" t="s">
        <v>586</v>
      </c>
      <c r="G2574" s="381" t="s">
        <v>391</v>
      </c>
      <c r="H2574" s="100" t="s">
        <v>653</v>
      </c>
      <c r="I2574" s="381" t="s">
        <v>339</v>
      </c>
      <c r="J2574" s="382">
        <v>24000</v>
      </c>
      <c r="K2574" s="382">
        <v>0</v>
      </c>
      <c r="L2574" s="191" t="str">
        <f t="shared" ref="L2574:L2637" si="1888">CONCATENATE(B2574,C2574,D2574,E2574,F2574,G2574,I2574)</f>
        <v>875048160702011007564024422110</v>
      </c>
      <c r="M2574" s="192">
        <f t="array" ref="M2574">IF(COUNT(SEARCH(Удалить_Роспись_КВСР,$B2574)*SEARCH(Удалить_Роспись_ПБС,$C2574)*SEARCH(Удалить_Роспись_КФСР, $D2574)*SEARCH(Удалить_Роспись_КЦСР,$E2574)*SEARCH(Удалить_Роспись_КВР,$F2574)*SEARCH(Удалить_Роспись_ЭК,$H2574)*SEARCH(Удалить_Роспись_КР,$I2574))&gt;0,0,1)</f>
        <v>0</v>
      </c>
      <c r="N2574" s="192">
        <v>0</v>
      </c>
      <c r="O2574" s="192" t="str">
        <f t="shared" ref="O2574:O2637" si="1889">IF(OR($E2574="263П001",$E2574="092П000"),"атп","")</f>
        <v/>
      </c>
      <c r="P2574" s="192" t="str">
        <f t="shared" si="1882"/>
        <v/>
      </c>
      <c r="Q2574" s="300" t="str">
        <f t="shared" ref="Q2574:Q2637" si="1890">IF(OR($E2574="282Д002",$E2574="909Д000"),"инв","")</f>
        <v/>
      </c>
      <c r="R2574" s="300" t="str">
        <f t="shared" ref="R2574:R2637" si="1891">IF(OR($E2574="2928006",$E2574="4118004",$E2574="909Ж000"),"зем","")</f>
        <v/>
      </c>
      <c r="S2574" s="300" t="str">
        <f t="shared" ref="S2574:S2637" si="1892">IF($D2574="1001","пен","")</f>
        <v/>
      </c>
      <c r="T2574" s="192" t="str">
        <f t="shared" ref="T2574:T2637" si="1893">IF($E2574="9018000","рез","")</f>
        <v/>
      </c>
      <c r="U2574" s="303" t="str">
        <f t="shared" ref="U2574:U2637" si="1894">IF(LEFT($E2574,3)="795","рцп","")</f>
        <v/>
      </c>
      <c r="V2574" s="300" t="str">
        <f t="shared" ref="V2574:V2637" si="1895">IF(AND($B2574="830",OR($E2574="1038212",$E2574="0358000",E2574="0348223",E2574="1018001",E2574="1018210",E2574="1038000",E2574="0318202",E2574="0368203",E2574="0538001")),"мер","")</f>
        <v/>
      </c>
      <c r="W2574" s="192" t="str">
        <f t="shared" ref="W2574:W2637" si="1896">IF(AND($B2574="806",$D2574="0503"),"бла","")</f>
        <v/>
      </c>
      <c r="X2574" s="303" t="str">
        <f t="shared" ref="X2574:X2637" si="1897">IF(AND($B2574="806",$E2574="5058606"),"жил","")</f>
        <v/>
      </c>
      <c r="Y2574" s="300" t="str">
        <f t="shared" ref="Y2574:Y2637" si="1898">IF($D2574="0107","выб","")</f>
        <v/>
      </c>
      <c r="Z2574" s="300" t="str">
        <f t="shared" ref="Z2574:Z2637" si="1899">IF($G2574="251","меж","")</f>
        <v/>
      </c>
      <c r="AA2574" s="303" t="str">
        <f t="shared" ref="AA2574:AA2637" si="1900">IF($B2574="800","кцп","")</f>
        <v/>
      </c>
      <c r="AB2574" s="300" t="str">
        <f t="shared" ref="AB2574:AB2637" si="1901">IF($F2574="611","смз","")</f>
        <v/>
      </c>
      <c r="AC2574" s="300" t="str">
        <f t="shared" ref="AC2574:AC2637" si="1902">IF($D2574="1301","дол","")</f>
        <v/>
      </c>
      <c r="AD2574" s="300" t="str">
        <f t="shared" ref="AD2574:AD2637" si="1903">IF($F2574="612","сиц","")</f>
        <v/>
      </c>
      <c r="AE2574" s="192" t="str">
        <f t="shared" ref="AE2574:AE2637" si="1904">IF(AND($B2574="890",$E2574="9098000",F2574="870"),"рсф","")</f>
        <v/>
      </c>
      <c r="AF2574" s="192" t="str">
        <f t="shared" ref="AF2574:AF2637" si="1905">IF(AND($F2574="330",B2574="806"),"поч","")</f>
        <v/>
      </c>
      <c r="AG2574" s="192"/>
      <c r="AJ2574" s="300" t="str">
        <f t="shared" ref="AJ2574:AJ2637" si="1906">IF(AND(D2574="0503",G2574="223",OR(E2574="2118002",E2574="2218002",E2574="2338004",E2574="2718002",E2574="2928002",E2574="3018002",E2574="3118002",E2574="3218002",E2574="3418002",E2574="3658002",E2574="3718002",E2574="3818002",E2574="3948001",E2574="4118002",E2574="4218002",E2574="4218001",E2574="4318002",E2574="4418002",E2574="4618002")),"осв","")</f>
        <v/>
      </c>
      <c r="AK2574" s="300" t="str">
        <f t="shared" ref="AK2574:AK2637" si="1907">IF($D2574="0107","выб","")</f>
        <v/>
      </c>
      <c r="AL2574" s="300" t="str">
        <f t="shared" ref="AL2574:AL2637" si="1908">IF(OR($D2574="0409",$D2574="0503"),"бла","")</f>
        <v/>
      </c>
      <c r="AM2574" s="300" t="str">
        <f t="shared" ref="AM2574:AM2637" si="1909">IF($G2574="251","меж","")</f>
        <v/>
      </c>
      <c r="AN2574" s="300" t="str">
        <f t="shared" ref="AN2574:AN2637" si="1910">IF($D2574="0501","жил","")</f>
        <v/>
      </c>
      <c r="AO2574" s="300" t="str">
        <f t="shared" ref="AO2574:AO2637" si="1911">IF($D2574="1101","физ","")</f>
        <v/>
      </c>
      <c r="AP2574" s="300" t="str">
        <f t="shared" ref="AP2574:AP2637" si="1912">IF($D2574="0408","тра","")</f>
        <v/>
      </c>
      <c r="AQ2574" s="300" t="str">
        <f t="shared" ref="AQ2574:AQ2637" si="1913">IF($D2574="1001","пен","")</f>
        <v/>
      </c>
      <c r="AR2574" s="306" t="str">
        <f t="shared" ref="AR2574:AR2637" si="1914">IF(LEFT($E2574,3)="795","рцп","")</f>
        <v/>
      </c>
      <c r="AS2574" s="300" t="str">
        <f t="shared" ref="AS2574:AS2637" si="1915">IF($F2574="611","смз","")</f>
        <v/>
      </c>
      <c r="AT2574" s="300" t="str">
        <f t="shared" ref="AT2574:AT2637" si="1916">IF($F2574="612","сиц","")</f>
        <v/>
      </c>
      <c r="AU2574" s="192" t="str">
        <f t="shared" ref="AU2574:AU2637" si="1917">IF(LEFT(B2574,1)="9",LEFT(CONCATENATE(AJ2574,AK2574,AL2574,AM2574,AN2574,AP2574,AQ2574,AR2574,AS2574,AT2574,AO2574,"рбс"),3),LEFT(CONCATENATE(O2574,P2574,Q2574,R2574,S2574,T2574,U2574,V2574,W2574,X2574,Y2574,Z2574,AA2574,AB2574,AC2574,AD2574,AE2574,AF2574,"рбс"),3))</f>
        <v>рбс</v>
      </c>
      <c r="AV2574" s="192" t="str">
        <f t="shared" ref="AV2574:AV2637" si="1918">CONCATENATE(AU2574,B2574,IF(C2574="ЦП270","ЦП273",IF(AND(C2574="ЦС300",LEFT(E2574,3)="440"),"ЦС306",IF(AND(C2574="ЦУ340",LEFT(E2574,3)="440"),"ЦУ347",C2574))),IF(ISNA(VLOOKUP(F2574,спр_Платные,1,FALSE)),"общ","пла"),VLOOKUP(G2574,спр_Индексации_ЭКР,3,FALSE))</f>
        <v>рбс87504816общпро</v>
      </c>
      <c r="AW2574" s="191">
        <f t="shared" ref="AW2574:AW2637" si="1919">J2574*$M2574</f>
        <v>0</v>
      </c>
      <c r="AX2574" s="191">
        <f t="shared" ref="AX2574:AX2637" si="1920">K2574*$M2574</f>
        <v>0</v>
      </c>
      <c r="AY2574" s="191">
        <f t="shared" ref="AY2574:AY2637" si="1921">J2574*$N2574</f>
        <v>0</v>
      </c>
      <c r="AZ2574" s="191">
        <f t="shared" ref="AZ2574:AZ2637" si="1922">K2574*$N2574</f>
        <v>0</v>
      </c>
      <c r="BA2574" s="193">
        <f t="shared" ref="BA2574:BA2637" si="1923">VLOOKUP(G2574,спр_Индексации_ЭКР,2,FALSE)</f>
        <v>1</v>
      </c>
      <c r="BB2574" s="193">
        <f t="shared" ref="BB2574:BB2637" si="1924">VLOOKUP(G2574,спр_Индексации_ЭКР,4,FALSE)</f>
        <v>1</v>
      </c>
      <c r="BC2574" s="193">
        <f t="shared" ref="BC2574:BC2637" si="1925">VLOOKUP(G2574,спр_Индексации_ЭКР,5,FALSE)</f>
        <v>1</v>
      </c>
      <c r="BD2574" s="191">
        <f t="shared" si="1885"/>
        <v>0</v>
      </c>
      <c r="BE2574" s="191">
        <f t="shared" ref="BE2574:BE2637" si="1926">AZ2574*$BA2574</f>
        <v>0</v>
      </c>
      <c r="BF2574" s="210">
        <f t="shared" ref="BF2574:BF2637" si="1927">BD2574*BB2574</f>
        <v>0</v>
      </c>
      <c r="BG2574" s="211">
        <f t="shared" ref="BG2574:BG2637" si="1928">BF2574*BC2574</f>
        <v>0</v>
      </c>
      <c r="BH2574" s="289"/>
      <c r="BI2574" s="289"/>
      <c r="BL2574" s="233" t="str">
        <f t="shared" ref="BL2574:BL2637" si="1929">IF(LEFT(B2574,1)="9",LEFT(D2574,2),"")</f>
        <v/>
      </c>
    </row>
    <row r="2575" spans="1:64" ht="12" hidden="1" customHeight="1">
      <c r="A2575" s="333" t="s">
        <v>1466</v>
      </c>
      <c r="B2575" s="381" t="s">
        <v>327</v>
      </c>
      <c r="C2575" s="333" t="s">
        <v>801</v>
      </c>
      <c r="D2575" s="381" t="s">
        <v>317</v>
      </c>
      <c r="E2575" s="381" t="s">
        <v>1323</v>
      </c>
      <c r="F2575" s="381" t="s">
        <v>586</v>
      </c>
      <c r="G2575" s="381" t="s">
        <v>394</v>
      </c>
      <c r="H2575" s="100" t="s">
        <v>653</v>
      </c>
      <c r="I2575" s="381" t="s">
        <v>339</v>
      </c>
      <c r="J2575" s="382">
        <v>18840</v>
      </c>
      <c r="K2575" s="382">
        <v>6460</v>
      </c>
      <c r="L2575" s="191" t="str">
        <f t="shared" si="1888"/>
        <v>875048160702011007564024422510</v>
      </c>
      <c r="M2575" s="192">
        <f t="array" ref="M2575">IF(COUNT(SEARCH(Удалить_Роспись_КВСР,$B2575)*SEARCH(Удалить_Роспись_ПБС,$C2575)*SEARCH(Удалить_Роспись_КФСР, $D2575)*SEARCH(Удалить_Роспись_КЦСР,$E2575)*SEARCH(Удалить_Роспись_КВР,$F2575)*SEARCH(Удалить_Роспись_ЭК,$H2575)*SEARCH(Удалить_Роспись_КР,$I2575))&gt;0,0,1)</f>
        <v>0</v>
      </c>
      <c r="N2575" s="192">
        <v>0</v>
      </c>
      <c r="O2575" s="192" t="str">
        <f t="shared" si="1889"/>
        <v/>
      </c>
      <c r="P2575" s="192" t="str">
        <f t="shared" si="1882"/>
        <v/>
      </c>
      <c r="Q2575" s="300" t="str">
        <f t="shared" si="1890"/>
        <v/>
      </c>
      <c r="R2575" s="300" t="str">
        <f t="shared" si="1891"/>
        <v/>
      </c>
      <c r="S2575" s="300" t="str">
        <f t="shared" si="1892"/>
        <v/>
      </c>
      <c r="T2575" s="192" t="str">
        <f t="shared" si="1893"/>
        <v/>
      </c>
      <c r="U2575" s="303" t="str">
        <f t="shared" si="1894"/>
        <v/>
      </c>
      <c r="V2575" s="300" t="str">
        <f t="shared" si="1895"/>
        <v/>
      </c>
      <c r="W2575" s="192" t="str">
        <f t="shared" si="1896"/>
        <v/>
      </c>
      <c r="X2575" s="303" t="str">
        <f t="shared" si="1897"/>
        <v/>
      </c>
      <c r="Y2575" s="300" t="str">
        <f t="shared" si="1898"/>
        <v/>
      </c>
      <c r="Z2575" s="300" t="str">
        <f t="shared" si="1899"/>
        <v/>
      </c>
      <c r="AA2575" s="303" t="str">
        <f t="shared" si="1900"/>
        <v/>
      </c>
      <c r="AB2575" s="300" t="str">
        <f t="shared" si="1901"/>
        <v/>
      </c>
      <c r="AC2575" s="300" t="str">
        <f t="shared" si="1902"/>
        <v/>
      </c>
      <c r="AD2575" s="300" t="str">
        <f t="shared" si="1903"/>
        <v/>
      </c>
      <c r="AE2575" s="192" t="str">
        <f t="shared" si="1904"/>
        <v/>
      </c>
      <c r="AF2575" s="192" t="str">
        <f t="shared" si="1905"/>
        <v/>
      </c>
      <c r="AG2575" s="192"/>
      <c r="AJ2575" s="300" t="str">
        <f t="shared" si="1906"/>
        <v/>
      </c>
      <c r="AK2575" s="300" t="str">
        <f t="shared" si="1907"/>
        <v/>
      </c>
      <c r="AL2575" s="300" t="str">
        <f t="shared" si="1908"/>
        <v/>
      </c>
      <c r="AM2575" s="300" t="str">
        <f t="shared" si="1909"/>
        <v/>
      </c>
      <c r="AN2575" s="300" t="str">
        <f t="shared" si="1910"/>
        <v/>
      </c>
      <c r="AO2575" s="300" t="str">
        <f t="shared" si="1911"/>
        <v/>
      </c>
      <c r="AP2575" s="300" t="str">
        <f t="shared" si="1912"/>
        <v/>
      </c>
      <c r="AQ2575" s="300" t="str">
        <f t="shared" si="1913"/>
        <v/>
      </c>
      <c r="AR2575" s="306" t="str">
        <f t="shared" si="1914"/>
        <v/>
      </c>
      <c r="AS2575" s="300" t="str">
        <f t="shared" si="1915"/>
        <v/>
      </c>
      <c r="AT2575" s="300" t="str">
        <f t="shared" si="1916"/>
        <v/>
      </c>
      <c r="AU2575" s="192" t="str">
        <f t="shared" si="1917"/>
        <v>рбс</v>
      </c>
      <c r="AV2575" s="192" t="str">
        <f t="shared" si="1918"/>
        <v>рбс87504816общпро</v>
      </c>
      <c r="AW2575" s="191">
        <f t="shared" si="1919"/>
        <v>0</v>
      </c>
      <c r="AX2575" s="191">
        <f t="shared" si="1920"/>
        <v>0</v>
      </c>
      <c r="AY2575" s="191">
        <f t="shared" si="1921"/>
        <v>0</v>
      </c>
      <c r="AZ2575" s="191">
        <f t="shared" si="1922"/>
        <v>0</v>
      </c>
      <c r="BA2575" s="193">
        <f t="shared" si="1923"/>
        <v>1</v>
      </c>
      <c r="BB2575" s="193">
        <f t="shared" si="1924"/>
        <v>1</v>
      </c>
      <c r="BC2575" s="193">
        <f t="shared" si="1925"/>
        <v>1</v>
      </c>
      <c r="BD2575" s="191">
        <f t="shared" si="1885"/>
        <v>0</v>
      </c>
      <c r="BE2575" s="191">
        <f t="shared" si="1926"/>
        <v>0</v>
      </c>
      <c r="BF2575" s="210">
        <f t="shared" si="1927"/>
        <v>0</v>
      </c>
      <c r="BG2575" s="211">
        <f t="shared" si="1928"/>
        <v>0</v>
      </c>
      <c r="BH2575" s="289"/>
      <c r="BI2575" s="289"/>
      <c r="BL2575" s="233" t="str">
        <f t="shared" si="1929"/>
        <v/>
      </c>
    </row>
    <row r="2576" spans="1:64" ht="12" hidden="1" customHeight="1">
      <c r="A2576" s="333" t="s">
        <v>1466</v>
      </c>
      <c r="B2576" s="381" t="s">
        <v>327</v>
      </c>
      <c r="C2576" s="333" t="s">
        <v>801</v>
      </c>
      <c r="D2576" s="381" t="s">
        <v>317</v>
      </c>
      <c r="E2576" s="381" t="s">
        <v>1323</v>
      </c>
      <c r="F2576" s="381" t="s">
        <v>586</v>
      </c>
      <c r="G2576" s="381" t="s">
        <v>389</v>
      </c>
      <c r="H2576" s="100" t="s">
        <v>653</v>
      </c>
      <c r="I2576" s="381" t="s">
        <v>339</v>
      </c>
      <c r="J2576" s="382">
        <v>48929</v>
      </c>
      <c r="K2576" s="382">
        <v>14333.2</v>
      </c>
      <c r="L2576" s="191" t="str">
        <f t="shared" si="1888"/>
        <v>875048160702011007564024422610</v>
      </c>
      <c r="M2576" s="192">
        <f t="array" ref="M2576">IF(COUNT(SEARCH(Удалить_Роспись_КВСР,$B2576)*SEARCH(Удалить_Роспись_ПБС,$C2576)*SEARCH(Удалить_Роспись_КФСР, $D2576)*SEARCH(Удалить_Роспись_КЦСР,$E2576)*SEARCH(Удалить_Роспись_КВР,$F2576)*SEARCH(Удалить_Роспись_ЭК,$H2576)*SEARCH(Удалить_Роспись_КР,$I2576))&gt;0,0,1)</f>
        <v>0</v>
      </c>
      <c r="N2576" s="192">
        <v>0</v>
      </c>
      <c r="O2576" s="192" t="str">
        <f t="shared" si="1889"/>
        <v/>
      </c>
      <c r="P2576" s="192" t="str">
        <f t="shared" si="1882"/>
        <v/>
      </c>
      <c r="Q2576" s="300" t="str">
        <f t="shared" si="1890"/>
        <v/>
      </c>
      <c r="R2576" s="300" t="str">
        <f t="shared" si="1891"/>
        <v/>
      </c>
      <c r="S2576" s="300" t="str">
        <f t="shared" si="1892"/>
        <v/>
      </c>
      <c r="T2576" s="192" t="str">
        <f t="shared" si="1893"/>
        <v/>
      </c>
      <c r="U2576" s="303" t="str">
        <f t="shared" si="1894"/>
        <v/>
      </c>
      <c r="V2576" s="300" t="str">
        <f t="shared" si="1895"/>
        <v/>
      </c>
      <c r="W2576" s="192" t="str">
        <f t="shared" si="1896"/>
        <v/>
      </c>
      <c r="X2576" s="303" t="str">
        <f t="shared" si="1897"/>
        <v/>
      </c>
      <c r="Y2576" s="300" t="str">
        <f t="shared" si="1898"/>
        <v/>
      </c>
      <c r="Z2576" s="300" t="str">
        <f t="shared" si="1899"/>
        <v/>
      </c>
      <c r="AA2576" s="303" t="str">
        <f t="shared" si="1900"/>
        <v/>
      </c>
      <c r="AB2576" s="300" t="str">
        <f t="shared" si="1901"/>
        <v/>
      </c>
      <c r="AC2576" s="300" t="str">
        <f t="shared" si="1902"/>
        <v/>
      </c>
      <c r="AD2576" s="300" t="str">
        <f t="shared" si="1903"/>
        <v/>
      </c>
      <c r="AE2576" s="192" t="str">
        <f t="shared" si="1904"/>
        <v/>
      </c>
      <c r="AF2576" s="192" t="str">
        <f t="shared" si="1905"/>
        <v/>
      </c>
      <c r="AG2576" s="192"/>
      <c r="AJ2576" s="300" t="str">
        <f t="shared" si="1906"/>
        <v/>
      </c>
      <c r="AK2576" s="300" t="str">
        <f t="shared" si="1907"/>
        <v/>
      </c>
      <c r="AL2576" s="300" t="str">
        <f t="shared" si="1908"/>
        <v/>
      </c>
      <c r="AM2576" s="300" t="str">
        <f t="shared" si="1909"/>
        <v/>
      </c>
      <c r="AN2576" s="300" t="str">
        <f t="shared" si="1910"/>
        <v/>
      </c>
      <c r="AO2576" s="300" t="str">
        <f t="shared" si="1911"/>
        <v/>
      </c>
      <c r="AP2576" s="300" t="str">
        <f t="shared" si="1912"/>
        <v/>
      </c>
      <c r="AQ2576" s="300" t="str">
        <f t="shared" si="1913"/>
        <v/>
      </c>
      <c r="AR2576" s="306" t="str">
        <f t="shared" si="1914"/>
        <v/>
      </c>
      <c r="AS2576" s="300" t="str">
        <f t="shared" si="1915"/>
        <v/>
      </c>
      <c r="AT2576" s="300" t="str">
        <f t="shared" si="1916"/>
        <v/>
      </c>
      <c r="AU2576" s="192" t="str">
        <f t="shared" si="1917"/>
        <v>рбс</v>
      </c>
      <c r="AV2576" s="192" t="str">
        <f t="shared" si="1918"/>
        <v>рбс87504816общпро</v>
      </c>
      <c r="AW2576" s="191">
        <f t="shared" si="1919"/>
        <v>0</v>
      </c>
      <c r="AX2576" s="191">
        <f t="shared" si="1920"/>
        <v>0</v>
      </c>
      <c r="AY2576" s="191">
        <f t="shared" si="1921"/>
        <v>0</v>
      </c>
      <c r="AZ2576" s="191">
        <f t="shared" si="1922"/>
        <v>0</v>
      </c>
      <c r="BA2576" s="193">
        <f t="shared" si="1923"/>
        <v>1</v>
      </c>
      <c r="BB2576" s="193">
        <f t="shared" si="1924"/>
        <v>1</v>
      </c>
      <c r="BC2576" s="193">
        <f t="shared" si="1925"/>
        <v>1</v>
      </c>
      <c r="BD2576" s="191">
        <f t="shared" si="1885"/>
        <v>0</v>
      </c>
      <c r="BE2576" s="191">
        <f t="shared" si="1926"/>
        <v>0</v>
      </c>
      <c r="BF2576" s="210">
        <f t="shared" si="1927"/>
        <v>0</v>
      </c>
      <c r="BG2576" s="211">
        <f t="shared" si="1928"/>
        <v>0</v>
      </c>
      <c r="BH2576" s="289"/>
      <c r="BI2576" s="289"/>
      <c r="BL2576" s="233" t="str">
        <f t="shared" si="1929"/>
        <v/>
      </c>
    </row>
    <row r="2577" spans="1:64" ht="12" hidden="1" customHeight="1">
      <c r="A2577" s="333" t="s">
        <v>1466</v>
      </c>
      <c r="B2577" s="381" t="s">
        <v>327</v>
      </c>
      <c r="C2577" s="333" t="s">
        <v>801</v>
      </c>
      <c r="D2577" s="381" t="s">
        <v>317</v>
      </c>
      <c r="E2577" s="381" t="s">
        <v>1323</v>
      </c>
      <c r="F2577" s="381" t="s">
        <v>586</v>
      </c>
      <c r="G2577" s="381" t="s">
        <v>407</v>
      </c>
      <c r="H2577" s="100" t="s">
        <v>653</v>
      </c>
      <c r="I2577" s="381" t="s">
        <v>339</v>
      </c>
      <c r="J2577" s="382">
        <v>174445.36</v>
      </c>
      <c r="K2577" s="382">
        <v>54720.04</v>
      </c>
      <c r="L2577" s="191" t="str">
        <f t="shared" si="1888"/>
        <v>875048160702011007564024431010</v>
      </c>
      <c r="M2577" s="192">
        <f t="array" ref="M2577">IF(COUNT(SEARCH(Удалить_Роспись_КВСР,$B2577)*SEARCH(Удалить_Роспись_ПБС,$C2577)*SEARCH(Удалить_Роспись_КФСР, $D2577)*SEARCH(Удалить_Роспись_КЦСР,$E2577)*SEARCH(Удалить_Роспись_КВР,$F2577)*SEARCH(Удалить_Роспись_ЭК,$H2577)*SEARCH(Удалить_Роспись_КР,$I2577))&gt;0,0,1)</f>
        <v>0</v>
      </c>
      <c r="N2577" s="192">
        <v>0</v>
      </c>
      <c r="O2577" s="192" t="str">
        <f t="shared" si="1889"/>
        <v/>
      </c>
      <c r="P2577" s="192" t="str">
        <f t="shared" si="1882"/>
        <v/>
      </c>
      <c r="Q2577" s="300" t="str">
        <f t="shared" si="1890"/>
        <v/>
      </c>
      <c r="R2577" s="300" t="str">
        <f t="shared" si="1891"/>
        <v/>
      </c>
      <c r="S2577" s="300" t="str">
        <f t="shared" si="1892"/>
        <v/>
      </c>
      <c r="T2577" s="192" t="str">
        <f t="shared" si="1893"/>
        <v/>
      </c>
      <c r="U2577" s="303" t="str">
        <f t="shared" si="1894"/>
        <v/>
      </c>
      <c r="V2577" s="300" t="str">
        <f t="shared" si="1895"/>
        <v/>
      </c>
      <c r="W2577" s="192" t="str">
        <f t="shared" si="1896"/>
        <v/>
      </c>
      <c r="X2577" s="303" t="str">
        <f t="shared" si="1897"/>
        <v/>
      </c>
      <c r="Y2577" s="300" t="str">
        <f t="shared" si="1898"/>
        <v/>
      </c>
      <c r="Z2577" s="300" t="str">
        <f t="shared" si="1899"/>
        <v/>
      </c>
      <c r="AA2577" s="303" t="str">
        <f t="shared" si="1900"/>
        <v/>
      </c>
      <c r="AB2577" s="300" t="str">
        <f t="shared" si="1901"/>
        <v/>
      </c>
      <c r="AC2577" s="300" t="str">
        <f t="shared" si="1902"/>
        <v/>
      </c>
      <c r="AD2577" s="300" t="str">
        <f t="shared" si="1903"/>
        <v/>
      </c>
      <c r="AE2577" s="192" t="str">
        <f t="shared" si="1904"/>
        <v/>
      </c>
      <c r="AF2577" s="192" t="str">
        <f t="shared" si="1905"/>
        <v/>
      </c>
      <c r="AG2577" s="192"/>
      <c r="AJ2577" s="300" t="str">
        <f t="shared" si="1906"/>
        <v/>
      </c>
      <c r="AK2577" s="300" t="str">
        <f t="shared" si="1907"/>
        <v/>
      </c>
      <c r="AL2577" s="300" t="str">
        <f t="shared" si="1908"/>
        <v/>
      </c>
      <c r="AM2577" s="300" t="str">
        <f t="shared" si="1909"/>
        <v/>
      </c>
      <c r="AN2577" s="300" t="str">
        <f t="shared" si="1910"/>
        <v/>
      </c>
      <c r="AO2577" s="300" t="str">
        <f t="shared" si="1911"/>
        <v/>
      </c>
      <c r="AP2577" s="300" t="str">
        <f t="shared" si="1912"/>
        <v/>
      </c>
      <c r="AQ2577" s="300" t="str">
        <f t="shared" si="1913"/>
        <v/>
      </c>
      <c r="AR2577" s="306" t="str">
        <f t="shared" si="1914"/>
        <v/>
      </c>
      <c r="AS2577" s="300" t="str">
        <f t="shared" si="1915"/>
        <v/>
      </c>
      <c r="AT2577" s="300" t="str">
        <f t="shared" si="1916"/>
        <v/>
      </c>
      <c r="AU2577" s="192" t="str">
        <f t="shared" si="1917"/>
        <v>рбс</v>
      </c>
      <c r="AV2577" s="192" t="str">
        <f t="shared" si="1918"/>
        <v>рбс87504816общосн</v>
      </c>
      <c r="AW2577" s="191">
        <f t="shared" si="1919"/>
        <v>0</v>
      </c>
      <c r="AX2577" s="191">
        <f t="shared" si="1920"/>
        <v>0</v>
      </c>
      <c r="AY2577" s="191">
        <f t="shared" si="1921"/>
        <v>0</v>
      </c>
      <c r="AZ2577" s="191">
        <f t="shared" si="1922"/>
        <v>0</v>
      </c>
      <c r="BA2577" s="193">
        <f t="shared" si="1923"/>
        <v>1</v>
      </c>
      <c r="BB2577" s="193">
        <f t="shared" si="1924"/>
        <v>1</v>
      </c>
      <c r="BC2577" s="193">
        <f t="shared" si="1925"/>
        <v>1</v>
      </c>
      <c r="BD2577" s="191">
        <f t="shared" si="1885"/>
        <v>0</v>
      </c>
      <c r="BE2577" s="191">
        <f t="shared" si="1926"/>
        <v>0</v>
      </c>
      <c r="BF2577" s="210">
        <f t="shared" si="1927"/>
        <v>0</v>
      </c>
      <c r="BG2577" s="211">
        <f t="shared" si="1928"/>
        <v>0</v>
      </c>
      <c r="BH2577" s="289"/>
      <c r="BI2577" s="289"/>
      <c r="BL2577" s="233" t="str">
        <f t="shared" si="1929"/>
        <v/>
      </c>
    </row>
    <row r="2578" spans="1:64" ht="12" hidden="1" customHeight="1">
      <c r="A2578" s="333" t="s">
        <v>1466</v>
      </c>
      <c r="B2578" s="381" t="s">
        <v>327</v>
      </c>
      <c r="C2578" s="333" t="s">
        <v>801</v>
      </c>
      <c r="D2578" s="381" t="s">
        <v>317</v>
      </c>
      <c r="E2578" s="381" t="s">
        <v>1323</v>
      </c>
      <c r="F2578" s="381" t="s">
        <v>586</v>
      </c>
      <c r="G2578" s="381" t="s">
        <v>397</v>
      </c>
      <c r="H2578" s="100" t="s">
        <v>653</v>
      </c>
      <c r="I2578" s="381" t="s">
        <v>339</v>
      </c>
      <c r="J2578" s="382">
        <v>37877</v>
      </c>
      <c r="K2578" s="382">
        <v>0</v>
      </c>
      <c r="L2578" s="191" t="str">
        <f t="shared" si="1888"/>
        <v>875048160702011007564024434010</v>
      </c>
      <c r="M2578" s="192">
        <f t="array" ref="M2578">IF(COUNT(SEARCH(Удалить_Роспись_КВСР,$B2578)*SEARCH(Удалить_Роспись_ПБС,$C2578)*SEARCH(Удалить_Роспись_КФСР, $D2578)*SEARCH(Удалить_Роспись_КЦСР,$E2578)*SEARCH(Удалить_Роспись_КВР,$F2578)*SEARCH(Удалить_Роспись_ЭК,$H2578)*SEARCH(Удалить_Роспись_КР,$I2578))&gt;0,0,1)</f>
        <v>0</v>
      </c>
      <c r="N2578" s="192">
        <v>0</v>
      </c>
      <c r="O2578" s="192" t="str">
        <f t="shared" si="1889"/>
        <v/>
      </c>
      <c r="P2578" s="192" t="str">
        <f t="shared" si="1882"/>
        <v/>
      </c>
      <c r="Q2578" s="300" t="str">
        <f t="shared" si="1890"/>
        <v/>
      </c>
      <c r="R2578" s="300" t="str">
        <f t="shared" si="1891"/>
        <v/>
      </c>
      <c r="S2578" s="300" t="str">
        <f t="shared" si="1892"/>
        <v/>
      </c>
      <c r="T2578" s="192" t="str">
        <f t="shared" si="1893"/>
        <v/>
      </c>
      <c r="U2578" s="303" t="str">
        <f t="shared" si="1894"/>
        <v/>
      </c>
      <c r="V2578" s="300" t="str">
        <f t="shared" si="1895"/>
        <v/>
      </c>
      <c r="W2578" s="192" t="str">
        <f t="shared" si="1896"/>
        <v/>
      </c>
      <c r="X2578" s="303" t="str">
        <f t="shared" si="1897"/>
        <v/>
      </c>
      <c r="Y2578" s="300" t="str">
        <f t="shared" si="1898"/>
        <v/>
      </c>
      <c r="Z2578" s="300" t="str">
        <f t="shared" si="1899"/>
        <v/>
      </c>
      <c r="AA2578" s="303" t="str">
        <f t="shared" si="1900"/>
        <v/>
      </c>
      <c r="AB2578" s="300" t="str">
        <f t="shared" si="1901"/>
        <v/>
      </c>
      <c r="AC2578" s="300" t="str">
        <f t="shared" si="1902"/>
        <v/>
      </c>
      <c r="AD2578" s="300" t="str">
        <f t="shared" si="1903"/>
        <v/>
      </c>
      <c r="AE2578" s="192" t="str">
        <f t="shared" si="1904"/>
        <v/>
      </c>
      <c r="AF2578" s="192" t="str">
        <f t="shared" si="1905"/>
        <v/>
      </c>
      <c r="AG2578" s="192"/>
      <c r="AJ2578" s="300" t="str">
        <f t="shared" si="1906"/>
        <v/>
      </c>
      <c r="AK2578" s="300" t="str">
        <f t="shared" si="1907"/>
        <v/>
      </c>
      <c r="AL2578" s="300" t="str">
        <f t="shared" si="1908"/>
        <v/>
      </c>
      <c r="AM2578" s="300" t="str">
        <f t="shared" si="1909"/>
        <v/>
      </c>
      <c r="AN2578" s="300" t="str">
        <f t="shared" si="1910"/>
        <v/>
      </c>
      <c r="AO2578" s="300" t="str">
        <f t="shared" si="1911"/>
        <v/>
      </c>
      <c r="AP2578" s="300" t="str">
        <f t="shared" si="1912"/>
        <v/>
      </c>
      <c r="AQ2578" s="300" t="str">
        <f t="shared" si="1913"/>
        <v/>
      </c>
      <c r="AR2578" s="306" t="str">
        <f t="shared" si="1914"/>
        <v/>
      </c>
      <c r="AS2578" s="300" t="str">
        <f t="shared" si="1915"/>
        <v/>
      </c>
      <c r="AT2578" s="300" t="str">
        <f t="shared" si="1916"/>
        <v/>
      </c>
      <c r="AU2578" s="192" t="str">
        <f t="shared" si="1917"/>
        <v>рбс</v>
      </c>
      <c r="AV2578" s="192" t="str">
        <f t="shared" si="1918"/>
        <v>рбс87504816общпро</v>
      </c>
      <c r="AW2578" s="191">
        <f t="shared" si="1919"/>
        <v>0</v>
      </c>
      <c r="AX2578" s="191">
        <f t="shared" si="1920"/>
        <v>0</v>
      </c>
      <c r="AY2578" s="191">
        <f t="shared" si="1921"/>
        <v>0</v>
      </c>
      <c r="AZ2578" s="191">
        <f t="shared" si="1922"/>
        <v>0</v>
      </c>
      <c r="BA2578" s="193">
        <f t="shared" si="1923"/>
        <v>1</v>
      </c>
      <c r="BB2578" s="193">
        <f t="shared" si="1924"/>
        <v>1</v>
      </c>
      <c r="BC2578" s="193">
        <f t="shared" si="1925"/>
        <v>1</v>
      </c>
      <c r="BD2578" s="191">
        <f t="shared" si="1885"/>
        <v>0</v>
      </c>
      <c r="BE2578" s="191">
        <f t="shared" si="1926"/>
        <v>0</v>
      </c>
      <c r="BF2578" s="210">
        <f t="shared" si="1927"/>
        <v>0</v>
      </c>
      <c r="BG2578" s="211">
        <f t="shared" si="1928"/>
        <v>0</v>
      </c>
      <c r="BH2578" s="289"/>
      <c r="BI2578" s="289"/>
      <c r="BL2578" s="233" t="str">
        <f t="shared" si="1929"/>
        <v/>
      </c>
    </row>
    <row r="2579" spans="1:64" ht="12" hidden="1" customHeight="1">
      <c r="A2579" s="333" t="s">
        <v>1466</v>
      </c>
      <c r="B2579" s="381" t="s">
        <v>327</v>
      </c>
      <c r="C2579" s="333" t="s">
        <v>801</v>
      </c>
      <c r="D2579" s="381" t="s">
        <v>317</v>
      </c>
      <c r="E2579" s="381" t="s">
        <v>1323</v>
      </c>
      <c r="F2579" s="381" t="s">
        <v>609</v>
      </c>
      <c r="G2579" s="381" t="s">
        <v>395</v>
      </c>
      <c r="H2579" s="100" t="s">
        <v>653</v>
      </c>
      <c r="I2579" s="381" t="s">
        <v>339</v>
      </c>
      <c r="J2579" s="382">
        <v>1200</v>
      </c>
      <c r="K2579" s="382">
        <v>1200</v>
      </c>
      <c r="L2579" s="191" t="str">
        <f t="shared" si="1888"/>
        <v>875048160702011007564085229010</v>
      </c>
      <c r="M2579" s="192">
        <f t="array" ref="M2579">IF(COUNT(SEARCH(Удалить_Роспись_КВСР,$B2579)*SEARCH(Удалить_Роспись_ПБС,$C2579)*SEARCH(Удалить_Роспись_КФСР, $D2579)*SEARCH(Удалить_Роспись_КЦСР,$E2579)*SEARCH(Удалить_Роспись_КВР,$F2579)*SEARCH(Удалить_Роспись_ЭК,$H2579)*SEARCH(Удалить_Роспись_КР,$I2579))&gt;0,0,1)</f>
        <v>0</v>
      </c>
      <c r="N2579" s="192">
        <v>0</v>
      </c>
      <c r="O2579" s="192" t="str">
        <f t="shared" si="1889"/>
        <v/>
      </c>
      <c r="P2579" s="192" t="str">
        <f t="shared" si="1882"/>
        <v/>
      </c>
      <c r="Q2579" s="300" t="str">
        <f t="shared" si="1890"/>
        <v/>
      </c>
      <c r="R2579" s="300" t="str">
        <f t="shared" si="1891"/>
        <v/>
      </c>
      <c r="S2579" s="300" t="str">
        <f t="shared" si="1892"/>
        <v/>
      </c>
      <c r="T2579" s="192" t="str">
        <f t="shared" si="1893"/>
        <v/>
      </c>
      <c r="U2579" s="303" t="str">
        <f t="shared" si="1894"/>
        <v/>
      </c>
      <c r="V2579" s="300" t="str">
        <f t="shared" si="1895"/>
        <v/>
      </c>
      <c r="W2579" s="192" t="str">
        <f t="shared" si="1896"/>
        <v/>
      </c>
      <c r="X2579" s="303" t="str">
        <f t="shared" si="1897"/>
        <v/>
      </c>
      <c r="Y2579" s="300" t="str">
        <f t="shared" si="1898"/>
        <v/>
      </c>
      <c r="Z2579" s="300" t="str">
        <f t="shared" si="1899"/>
        <v/>
      </c>
      <c r="AA2579" s="303" t="str">
        <f t="shared" si="1900"/>
        <v/>
      </c>
      <c r="AB2579" s="300" t="str">
        <f t="shared" si="1901"/>
        <v/>
      </c>
      <c r="AC2579" s="300" t="str">
        <f t="shared" si="1902"/>
        <v/>
      </c>
      <c r="AD2579" s="300" t="str">
        <f t="shared" si="1903"/>
        <v/>
      </c>
      <c r="AE2579" s="192" t="str">
        <f t="shared" si="1904"/>
        <v/>
      </c>
      <c r="AF2579" s="192" t="str">
        <f t="shared" si="1905"/>
        <v/>
      </c>
      <c r="AG2579" s="192"/>
      <c r="AJ2579" s="300" t="str">
        <f t="shared" si="1906"/>
        <v/>
      </c>
      <c r="AK2579" s="300" t="str">
        <f t="shared" si="1907"/>
        <v/>
      </c>
      <c r="AL2579" s="300" t="str">
        <f t="shared" si="1908"/>
        <v/>
      </c>
      <c r="AM2579" s="300" t="str">
        <f t="shared" si="1909"/>
        <v/>
      </c>
      <c r="AN2579" s="300" t="str">
        <f t="shared" si="1910"/>
        <v/>
      </c>
      <c r="AO2579" s="300" t="str">
        <f t="shared" si="1911"/>
        <v/>
      </c>
      <c r="AP2579" s="300" t="str">
        <f t="shared" si="1912"/>
        <v/>
      </c>
      <c r="AQ2579" s="300" t="str">
        <f t="shared" si="1913"/>
        <v/>
      </c>
      <c r="AR2579" s="306" t="str">
        <f t="shared" si="1914"/>
        <v/>
      </c>
      <c r="AS2579" s="300" t="str">
        <f t="shared" si="1915"/>
        <v/>
      </c>
      <c r="AT2579" s="300" t="str">
        <f t="shared" si="1916"/>
        <v/>
      </c>
      <c r="AU2579" s="192" t="str">
        <f t="shared" si="1917"/>
        <v>рбс</v>
      </c>
      <c r="AV2579" s="192" t="str">
        <f t="shared" si="1918"/>
        <v>рбс87504816общпро</v>
      </c>
      <c r="AW2579" s="191">
        <f t="shared" si="1919"/>
        <v>0</v>
      </c>
      <c r="AX2579" s="191">
        <f t="shared" si="1920"/>
        <v>0</v>
      </c>
      <c r="AY2579" s="191">
        <f t="shared" si="1921"/>
        <v>0</v>
      </c>
      <c r="AZ2579" s="191">
        <f t="shared" si="1922"/>
        <v>0</v>
      </c>
      <c r="BA2579" s="193">
        <f t="shared" si="1923"/>
        <v>1</v>
      </c>
      <c r="BB2579" s="193">
        <f t="shared" si="1924"/>
        <v>1</v>
      </c>
      <c r="BC2579" s="193">
        <f t="shared" si="1925"/>
        <v>1</v>
      </c>
      <c r="BD2579" s="191">
        <f t="shared" si="1885"/>
        <v>0</v>
      </c>
      <c r="BE2579" s="191">
        <f t="shared" si="1926"/>
        <v>0</v>
      </c>
      <c r="BF2579" s="210">
        <f t="shared" si="1927"/>
        <v>0</v>
      </c>
      <c r="BG2579" s="211">
        <f t="shared" si="1928"/>
        <v>0</v>
      </c>
      <c r="BH2579" s="289"/>
      <c r="BI2579" s="289"/>
      <c r="BL2579" s="233" t="str">
        <f t="shared" si="1929"/>
        <v/>
      </c>
    </row>
    <row r="2580" spans="1:64" ht="12" hidden="1" customHeight="1">
      <c r="A2580" s="333" t="s">
        <v>1466</v>
      </c>
      <c r="B2580" s="381" t="s">
        <v>327</v>
      </c>
      <c r="C2580" s="333" t="s">
        <v>801</v>
      </c>
      <c r="D2580" s="381" t="s">
        <v>408</v>
      </c>
      <c r="E2580" s="381" t="s">
        <v>1325</v>
      </c>
      <c r="F2580" s="381" t="s">
        <v>586</v>
      </c>
      <c r="G2580" s="381" t="s">
        <v>397</v>
      </c>
      <c r="H2580" s="100" t="s">
        <v>653</v>
      </c>
      <c r="I2580" s="381" t="s">
        <v>339</v>
      </c>
      <c r="J2580" s="382">
        <v>39240.6</v>
      </c>
      <c r="K2580" s="382">
        <v>39240.6</v>
      </c>
      <c r="L2580" s="191" t="str">
        <f t="shared" si="1888"/>
        <v>875048160707011007397024434010</v>
      </c>
      <c r="M2580" s="192">
        <f t="array" ref="M2580">IF(COUNT(SEARCH(Удалить_Роспись_КВСР,$B2580)*SEARCH(Удалить_Роспись_ПБС,$C2580)*SEARCH(Удалить_Роспись_КФСР, $D2580)*SEARCH(Удалить_Роспись_КЦСР,$E2580)*SEARCH(Удалить_Роспись_КВР,$F2580)*SEARCH(Удалить_Роспись_ЭК,$H2580)*SEARCH(Удалить_Роспись_КР,$I2580))&gt;0,0,1)</f>
        <v>0</v>
      </c>
      <c r="N2580" s="192">
        <v>0</v>
      </c>
      <c r="O2580" s="192" t="str">
        <f t="shared" si="1889"/>
        <v/>
      </c>
      <c r="P2580" s="192" t="str">
        <f t="shared" ref="P2580:P2643" si="1930">IF($E2580="092Л000","воз","")</f>
        <v/>
      </c>
      <c r="Q2580" s="300" t="str">
        <f t="shared" si="1890"/>
        <v/>
      </c>
      <c r="R2580" s="300" t="str">
        <f t="shared" si="1891"/>
        <v/>
      </c>
      <c r="S2580" s="300" t="str">
        <f t="shared" si="1892"/>
        <v/>
      </c>
      <c r="T2580" s="192" t="str">
        <f t="shared" si="1893"/>
        <v/>
      </c>
      <c r="U2580" s="303" t="str">
        <f t="shared" si="1894"/>
        <v/>
      </c>
      <c r="V2580" s="300" t="str">
        <f t="shared" si="1895"/>
        <v/>
      </c>
      <c r="W2580" s="192" t="str">
        <f t="shared" si="1896"/>
        <v/>
      </c>
      <c r="X2580" s="303" t="str">
        <f t="shared" si="1897"/>
        <v/>
      </c>
      <c r="Y2580" s="300" t="str">
        <f t="shared" si="1898"/>
        <v/>
      </c>
      <c r="Z2580" s="300" t="str">
        <f t="shared" si="1899"/>
        <v/>
      </c>
      <c r="AA2580" s="303" t="str">
        <f t="shared" si="1900"/>
        <v/>
      </c>
      <c r="AB2580" s="300" t="str">
        <f t="shared" si="1901"/>
        <v/>
      </c>
      <c r="AC2580" s="300" t="str">
        <f t="shared" si="1902"/>
        <v/>
      </c>
      <c r="AD2580" s="300" t="str">
        <f t="shared" si="1903"/>
        <v/>
      </c>
      <c r="AE2580" s="192" t="str">
        <f t="shared" si="1904"/>
        <v/>
      </c>
      <c r="AF2580" s="192" t="str">
        <f t="shared" si="1905"/>
        <v/>
      </c>
      <c r="AG2580" s="192"/>
      <c r="AJ2580" s="300" t="str">
        <f t="shared" si="1906"/>
        <v/>
      </c>
      <c r="AK2580" s="300" t="str">
        <f t="shared" si="1907"/>
        <v/>
      </c>
      <c r="AL2580" s="300" t="str">
        <f t="shared" si="1908"/>
        <v/>
      </c>
      <c r="AM2580" s="300" t="str">
        <f t="shared" si="1909"/>
        <v/>
      </c>
      <c r="AN2580" s="300" t="str">
        <f t="shared" si="1910"/>
        <v/>
      </c>
      <c r="AO2580" s="300" t="str">
        <f t="shared" si="1911"/>
        <v/>
      </c>
      <c r="AP2580" s="300" t="str">
        <f t="shared" si="1912"/>
        <v/>
      </c>
      <c r="AQ2580" s="300" t="str">
        <f t="shared" si="1913"/>
        <v/>
      </c>
      <c r="AR2580" s="306" t="str">
        <f t="shared" si="1914"/>
        <v/>
      </c>
      <c r="AS2580" s="300" t="str">
        <f t="shared" si="1915"/>
        <v/>
      </c>
      <c r="AT2580" s="300" t="str">
        <f t="shared" si="1916"/>
        <v/>
      </c>
      <c r="AU2580" s="192" t="str">
        <f t="shared" si="1917"/>
        <v>рбс</v>
      </c>
      <c r="AV2580" s="192" t="str">
        <f t="shared" si="1918"/>
        <v>рбс87504816общпро</v>
      </c>
      <c r="AW2580" s="191">
        <f t="shared" si="1919"/>
        <v>0</v>
      </c>
      <c r="AX2580" s="191">
        <f t="shared" si="1920"/>
        <v>0</v>
      </c>
      <c r="AY2580" s="191">
        <f t="shared" si="1921"/>
        <v>0</v>
      </c>
      <c r="AZ2580" s="191">
        <f t="shared" si="1922"/>
        <v>0</v>
      </c>
      <c r="BA2580" s="193">
        <f t="shared" si="1923"/>
        <v>1</v>
      </c>
      <c r="BB2580" s="193">
        <f t="shared" si="1924"/>
        <v>1</v>
      </c>
      <c r="BC2580" s="193">
        <f t="shared" si="1925"/>
        <v>1</v>
      </c>
      <c r="BD2580" s="191">
        <f t="shared" si="1885"/>
        <v>0</v>
      </c>
      <c r="BE2580" s="191">
        <f t="shared" si="1926"/>
        <v>0</v>
      </c>
      <c r="BF2580" s="210">
        <f t="shared" si="1927"/>
        <v>0</v>
      </c>
      <c r="BG2580" s="211">
        <f t="shared" si="1928"/>
        <v>0</v>
      </c>
      <c r="BH2580" s="289"/>
      <c r="BI2580" s="289"/>
      <c r="BL2580" s="233" t="str">
        <f t="shared" si="1929"/>
        <v/>
      </c>
    </row>
    <row r="2581" spans="1:64" ht="12" hidden="1" customHeight="1">
      <c r="A2581" s="333" t="s">
        <v>1466</v>
      </c>
      <c r="B2581" s="381" t="s">
        <v>327</v>
      </c>
      <c r="C2581" s="333" t="s">
        <v>801</v>
      </c>
      <c r="D2581" s="381" t="s">
        <v>311</v>
      </c>
      <c r="E2581" s="381" t="s">
        <v>1326</v>
      </c>
      <c r="F2581" s="381" t="s">
        <v>586</v>
      </c>
      <c r="G2581" s="381" t="s">
        <v>397</v>
      </c>
      <c r="H2581" s="100" t="s">
        <v>653</v>
      </c>
      <c r="I2581" s="381" t="s">
        <v>339</v>
      </c>
      <c r="J2581" s="382">
        <v>351759</v>
      </c>
      <c r="K2581" s="382">
        <v>49010</v>
      </c>
      <c r="L2581" s="191" t="str">
        <f t="shared" si="1888"/>
        <v>875048161003011007566024434010</v>
      </c>
      <c r="M2581" s="192">
        <f t="array" ref="M2581">IF(COUNT(SEARCH(Удалить_Роспись_КВСР,$B2581)*SEARCH(Удалить_Роспись_ПБС,$C2581)*SEARCH(Удалить_Роспись_КФСР, $D2581)*SEARCH(Удалить_Роспись_КЦСР,$E2581)*SEARCH(Удалить_Роспись_КВР,$F2581)*SEARCH(Удалить_Роспись_ЭК,$H2581)*SEARCH(Удалить_Роспись_КР,$I2581))&gt;0,0,1)</f>
        <v>0</v>
      </c>
      <c r="N2581" s="192">
        <v>0</v>
      </c>
      <c r="O2581" s="192" t="str">
        <f t="shared" si="1889"/>
        <v/>
      </c>
      <c r="P2581" s="192" t="str">
        <f t="shared" si="1930"/>
        <v/>
      </c>
      <c r="Q2581" s="300" t="str">
        <f t="shared" si="1890"/>
        <v/>
      </c>
      <c r="R2581" s="300" t="str">
        <f t="shared" si="1891"/>
        <v/>
      </c>
      <c r="S2581" s="300" t="str">
        <f t="shared" si="1892"/>
        <v/>
      </c>
      <c r="T2581" s="192" t="str">
        <f t="shared" si="1893"/>
        <v/>
      </c>
      <c r="U2581" s="303" t="str">
        <f t="shared" si="1894"/>
        <v/>
      </c>
      <c r="V2581" s="300" t="str">
        <f t="shared" si="1895"/>
        <v/>
      </c>
      <c r="W2581" s="192" t="str">
        <f t="shared" si="1896"/>
        <v/>
      </c>
      <c r="X2581" s="303" t="str">
        <f t="shared" si="1897"/>
        <v/>
      </c>
      <c r="Y2581" s="300" t="str">
        <f t="shared" si="1898"/>
        <v/>
      </c>
      <c r="Z2581" s="300" t="str">
        <f t="shared" si="1899"/>
        <v/>
      </c>
      <c r="AA2581" s="303" t="str">
        <f t="shared" si="1900"/>
        <v/>
      </c>
      <c r="AB2581" s="300" t="str">
        <f t="shared" si="1901"/>
        <v/>
      </c>
      <c r="AC2581" s="300" t="str">
        <f t="shared" si="1902"/>
        <v/>
      </c>
      <c r="AD2581" s="300" t="str">
        <f t="shared" si="1903"/>
        <v/>
      </c>
      <c r="AE2581" s="192" t="str">
        <f t="shared" si="1904"/>
        <v/>
      </c>
      <c r="AF2581" s="192" t="str">
        <f t="shared" si="1905"/>
        <v/>
      </c>
      <c r="AG2581" s="192"/>
      <c r="AJ2581" s="300" t="str">
        <f t="shared" si="1906"/>
        <v/>
      </c>
      <c r="AK2581" s="300" t="str">
        <f t="shared" si="1907"/>
        <v/>
      </c>
      <c r="AL2581" s="300" t="str">
        <f t="shared" si="1908"/>
        <v/>
      </c>
      <c r="AM2581" s="300" t="str">
        <f t="shared" si="1909"/>
        <v/>
      </c>
      <c r="AN2581" s="300" t="str">
        <f t="shared" si="1910"/>
        <v/>
      </c>
      <c r="AO2581" s="300" t="str">
        <f t="shared" si="1911"/>
        <v/>
      </c>
      <c r="AP2581" s="300" t="str">
        <f t="shared" si="1912"/>
        <v/>
      </c>
      <c r="AQ2581" s="300" t="str">
        <f t="shared" si="1913"/>
        <v/>
      </c>
      <c r="AR2581" s="306" t="str">
        <f t="shared" si="1914"/>
        <v/>
      </c>
      <c r="AS2581" s="300" t="str">
        <f t="shared" si="1915"/>
        <v/>
      </c>
      <c r="AT2581" s="300" t="str">
        <f t="shared" si="1916"/>
        <v/>
      </c>
      <c r="AU2581" s="192" t="str">
        <f t="shared" si="1917"/>
        <v>рбс</v>
      </c>
      <c r="AV2581" s="192" t="str">
        <f t="shared" si="1918"/>
        <v>рбс87504816общпро</v>
      </c>
      <c r="AW2581" s="191">
        <f t="shared" si="1919"/>
        <v>0</v>
      </c>
      <c r="AX2581" s="191">
        <f t="shared" si="1920"/>
        <v>0</v>
      </c>
      <c r="AY2581" s="191">
        <f t="shared" si="1921"/>
        <v>0</v>
      </c>
      <c r="AZ2581" s="191">
        <f t="shared" si="1922"/>
        <v>0</v>
      </c>
      <c r="BA2581" s="193">
        <f t="shared" si="1923"/>
        <v>1</v>
      </c>
      <c r="BB2581" s="193">
        <f t="shared" si="1924"/>
        <v>1</v>
      </c>
      <c r="BC2581" s="193">
        <f t="shared" si="1925"/>
        <v>1</v>
      </c>
      <c r="BD2581" s="191">
        <f t="shared" si="1885"/>
        <v>0</v>
      </c>
      <c r="BE2581" s="191">
        <f t="shared" si="1926"/>
        <v>0</v>
      </c>
      <c r="BF2581" s="210">
        <f t="shared" si="1927"/>
        <v>0</v>
      </c>
      <c r="BG2581" s="211">
        <f t="shared" si="1928"/>
        <v>0</v>
      </c>
      <c r="BH2581" s="289"/>
      <c r="BI2581" s="289"/>
      <c r="BL2581" s="233" t="str">
        <f t="shared" si="1929"/>
        <v/>
      </c>
    </row>
    <row r="2582" spans="1:64" ht="12" customHeight="1">
      <c r="A2582" s="333" t="s">
        <v>1467</v>
      </c>
      <c r="B2582" s="381" t="s">
        <v>327</v>
      </c>
      <c r="C2582" s="333" t="s">
        <v>802</v>
      </c>
      <c r="D2582" s="381" t="s">
        <v>317</v>
      </c>
      <c r="E2582" s="381" t="s">
        <v>1317</v>
      </c>
      <c r="F2582" s="381" t="s">
        <v>608</v>
      </c>
      <c r="G2582" s="381" t="s">
        <v>385</v>
      </c>
      <c r="H2582" s="100" t="s">
        <v>653</v>
      </c>
      <c r="I2582" s="381" t="s">
        <v>505</v>
      </c>
      <c r="J2582" s="382">
        <v>613597</v>
      </c>
      <c r="K2582" s="382">
        <v>397011.9</v>
      </c>
      <c r="L2582" s="191" t="str">
        <f t="shared" si="1888"/>
        <v>875048220702011004002011121101</v>
      </c>
      <c r="M2582" s="192">
        <f t="array" ref="M2582">IF(COUNT(SEARCH(Удалить_Роспись_КВСР,$B2582)*SEARCH(Удалить_Роспись_ПБС,$C2582)*SEARCH(Удалить_Роспись_КФСР, $D2582)*SEARCH(Удалить_Роспись_КЦСР,$E2582)*SEARCH(Удалить_Роспись_КВР,$F2582)*SEARCH(Удалить_Роспись_ЭК,$H2582)*SEARCH(Удалить_Роспись_КР,$I2582))&gt;0,0,1)</f>
        <v>0</v>
      </c>
      <c r="N2582" s="192">
        <v>0</v>
      </c>
      <c r="O2582" s="192" t="str">
        <f t="shared" si="1889"/>
        <v/>
      </c>
      <c r="P2582" s="192" t="str">
        <f t="shared" si="1930"/>
        <v/>
      </c>
      <c r="Q2582" s="300" t="str">
        <f t="shared" si="1890"/>
        <v/>
      </c>
      <c r="R2582" s="300" t="str">
        <f t="shared" si="1891"/>
        <v/>
      </c>
      <c r="S2582" s="300" t="str">
        <f t="shared" si="1892"/>
        <v/>
      </c>
      <c r="T2582" s="192" t="str">
        <f t="shared" si="1893"/>
        <v/>
      </c>
      <c r="U2582" s="303" t="str">
        <f t="shared" si="1894"/>
        <v/>
      </c>
      <c r="V2582" s="300" t="str">
        <f t="shared" si="1895"/>
        <v/>
      </c>
      <c r="W2582" s="192" t="str">
        <f t="shared" si="1896"/>
        <v/>
      </c>
      <c r="X2582" s="303" t="str">
        <f t="shared" si="1897"/>
        <v/>
      </c>
      <c r="Y2582" s="300" t="str">
        <f t="shared" si="1898"/>
        <v/>
      </c>
      <c r="Z2582" s="300" t="str">
        <f t="shared" si="1899"/>
        <v/>
      </c>
      <c r="AA2582" s="303" t="str">
        <f t="shared" si="1900"/>
        <v/>
      </c>
      <c r="AB2582" s="300" t="str">
        <f t="shared" si="1901"/>
        <v/>
      </c>
      <c r="AC2582" s="300" t="str">
        <f t="shared" si="1902"/>
        <v/>
      </c>
      <c r="AD2582" s="300" t="str">
        <f t="shared" si="1903"/>
        <v/>
      </c>
      <c r="AE2582" s="192" t="str">
        <f t="shared" si="1904"/>
        <v/>
      </c>
      <c r="AF2582" s="192" t="str">
        <f t="shared" si="1905"/>
        <v/>
      </c>
      <c r="AG2582" s="192"/>
      <c r="AJ2582" s="300" t="str">
        <f t="shared" si="1906"/>
        <v/>
      </c>
      <c r="AK2582" s="300" t="str">
        <f t="shared" si="1907"/>
        <v/>
      </c>
      <c r="AL2582" s="300" t="str">
        <f t="shared" si="1908"/>
        <v/>
      </c>
      <c r="AM2582" s="300" t="str">
        <f t="shared" si="1909"/>
        <v/>
      </c>
      <c r="AN2582" s="300" t="str">
        <f t="shared" si="1910"/>
        <v/>
      </c>
      <c r="AO2582" s="300" t="str">
        <f t="shared" si="1911"/>
        <v/>
      </c>
      <c r="AP2582" s="300" t="str">
        <f t="shared" si="1912"/>
        <v/>
      </c>
      <c r="AQ2582" s="300" t="str">
        <f t="shared" si="1913"/>
        <v/>
      </c>
      <c r="AR2582" s="306" t="str">
        <f t="shared" si="1914"/>
        <v/>
      </c>
      <c r="AS2582" s="300" t="str">
        <f t="shared" si="1915"/>
        <v/>
      </c>
      <c r="AT2582" s="300" t="str">
        <f t="shared" si="1916"/>
        <v/>
      </c>
      <c r="AU2582" s="192" t="str">
        <f t="shared" si="1917"/>
        <v>рбс</v>
      </c>
      <c r="AV2582" s="192" t="str">
        <f t="shared" si="1918"/>
        <v>рбс87504822общопл</v>
      </c>
      <c r="AW2582" s="191">
        <f t="shared" si="1919"/>
        <v>0</v>
      </c>
      <c r="AX2582" s="191">
        <f t="shared" si="1920"/>
        <v>0</v>
      </c>
      <c r="AY2582" s="191">
        <f t="shared" si="1921"/>
        <v>0</v>
      </c>
      <c r="AZ2582" s="191">
        <f t="shared" si="1922"/>
        <v>0</v>
      </c>
      <c r="BA2582" s="193">
        <f t="shared" si="1923"/>
        <v>1</v>
      </c>
      <c r="BB2582" s="193">
        <f t="shared" si="1924"/>
        <v>1</v>
      </c>
      <c r="BC2582" s="193">
        <f t="shared" si="1925"/>
        <v>1</v>
      </c>
      <c r="BD2582" s="191">
        <f t="shared" si="1885"/>
        <v>0</v>
      </c>
      <c r="BE2582" s="191">
        <f t="shared" si="1926"/>
        <v>0</v>
      </c>
      <c r="BF2582" s="210">
        <f t="shared" si="1927"/>
        <v>0</v>
      </c>
      <c r="BG2582" s="211">
        <f t="shared" si="1928"/>
        <v>0</v>
      </c>
      <c r="BH2582" s="289"/>
      <c r="BI2582" s="289"/>
      <c r="BL2582" s="233" t="str">
        <f t="shared" si="1929"/>
        <v/>
      </c>
    </row>
    <row r="2583" spans="1:64" ht="12" customHeight="1">
      <c r="A2583" s="333" t="s">
        <v>1467</v>
      </c>
      <c r="B2583" s="381" t="s">
        <v>327</v>
      </c>
      <c r="C2583" s="333" t="s">
        <v>802</v>
      </c>
      <c r="D2583" s="381" t="s">
        <v>317</v>
      </c>
      <c r="E2583" s="381" t="s">
        <v>1317</v>
      </c>
      <c r="F2583" s="381" t="s">
        <v>902</v>
      </c>
      <c r="G2583" s="381" t="s">
        <v>387</v>
      </c>
      <c r="H2583" s="100" t="s">
        <v>653</v>
      </c>
      <c r="I2583" s="381" t="s">
        <v>505</v>
      </c>
      <c r="J2583" s="382">
        <v>184225.76</v>
      </c>
      <c r="K2583" s="382">
        <v>109765.21</v>
      </c>
      <c r="L2583" s="191" t="str">
        <f t="shared" si="1888"/>
        <v>875048220702011004002011921301</v>
      </c>
      <c r="M2583" s="192">
        <f t="array" ref="M2583">IF(COUNT(SEARCH(Удалить_Роспись_КВСР,$B2583)*SEARCH(Удалить_Роспись_ПБС,$C2583)*SEARCH(Удалить_Роспись_КФСР, $D2583)*SEARCH(Удалить_Роспись_КЦСР,$E2583)*SEARCH(Удалить_Роспись_КВР,$F2583)*SEARCH(Удалить_Роспись_ЭК,$H2583)*SEARCH(Удалить_Роспись_КР,$I2583))&gt;0,0,1)</f>
        <v>0</v>
      </c>
      <c r="N2583" s="192">
        <v>0</v>
      </c>
      <c r="O2583" s="192" t="str">
        <f t="shared" si="1889"/>
        <v/>
      </c>
      <c r="P2583" s="192" t="str">
        <f t="shared" si="1930"/>
        <v/>
      </c>
      <c r="Q2583" s="300" t="str">
        <f t="shared" si="1890"/>
        <v/>
      </c>
      <c r="R2583" s="300" t="str">
        <f t="shared" si="1891"/>
        <v/>
      </c>
      <c r="S2583" s="300" t="str">
        <f t="shared" si="1892"/>
        <v/>
      </c>
      <c r="T2583" s="192" t="str">
        <f t="shared" si="1893"/>
        <v/>
      </c>
      <c r="U2583" s="303" t="str">
        <f t="shared" si="1894"/>
        <v/>
      </c>
      <c r="V2583" s="300" t="str">
        <f t="shared" si="1895"/>
        <v/>
      </c>
      <c r="W2583" s="192" t="str">
        <f t="shared" si="1896"/>
        <v/>
      </c>
      <c r="X2583" s="303" t="str">
        <f t="shared" si="1897"/>
        <v/>
      </c>
      <c r="Y2583" s="300" t="str">
        <f t="shared" si="1898"/>
        <v/>
      </c>
      <c r="Z2583" s="300" t="str">
        <f t="shared" si="1899"/>
        <v/>
      </c>
      <c r="AA2583" s="303" t="str">
        <f t="shared" si="1900"/>
        <v/>
      </c>
      <c r="AB2583" s="300" t="str">
        <f t="shared" si="1901"/>
        <v/>
      </c>
      <c r="AC2583" s="300" t="str">
        <f t="shared" si="1902"/>
        <v/>
      </c>
      <c r="AD2583" s="300" t="str">
        <f t="shared" si="1903"/>
        <v/>
      </c>
      <c r="AE2583" s="192" t="str">
        <f t="shared" si="1904"/>
        <v/>
      </c>
      <c r="AF2583" s="192" t="str">
        <f t="shared" si="1905"/>
        <v/>
      </c>
      <c r="AG2583" s="192"/>
      <c r="AJ2583" s="300" t="str">
        <f t="shared" si="1906"/>
        <v/>
      </c>
      <c r="AK2583" s="300" t="str">
        <f t="shared" si="1907"/>
        <v/>
      </c>
      <c r="AL2583" s="300" t="str">
        <f t="shared" si="1908"/>
        <v/>
      </c>
      <c r="AM2583" s="300" t="str">
        <f t="shared" si="1909"/>
        <v/>
      </c>
      <c r="AN2583" s="300" t="str">
        <f t="shared" si="1910"/>
        <v/>
      </c>
      <c r="AO2583" s="300" t="str">
        <f t="shared" si="1911"/>
        <v/>
      </c>
      <c r="AP2583" s="300" t="str">
        <f t="shared" si="1912"/>
        <v/>
      </c>
      <c r="AQ2583" s="300" t="str">
        <f t="shared" si="1913"/>
        <v/>
      </c>
      <c r="AR2583" s="306" t="str">
        <f t="shared" si="1914"/>
        <v/>
      </c>
      <c r="AS2583" s="300" t="str">
        <f t="shared" si="1915"/>
        <v/>
      </c>
      <c r="AT2583" s="300" t="str">
        <f t="shared" si="1916"/>
        <v/>
      </c>
      <c r="AU2583" s="192" t="str">
        <f t="shared" si="1917"/>
        <v>рбс</v>
      </c>
      <c r="AV2583" s="192" t="str">
        <f t="shared" si="1918"/>
        <v>рбс87504822общопл</v>
      </c>
      <c r="AW2583" s="191">
        <f t="shared" si="1919"/>
        <v>0</v>
      </c>
      <c r="AX2583" s="191">
        <f t="shared" si="1920"/>
        <v>0</v>
      </c>
      <c r="AY2583" s="191">
        <f t="shared" si="1921"/>
        <v>0</v>
      </c>
      <c r="AZ2583" s="191">
        <f t="shared" si="1922"/>
        <v>0</v>
      </c>
      <c r="BA2583" s="193">
        <f t="shared" si="1923"/>
        <v>1</v>
      </c>
      <c r="BB2583" s="193">
        <f t="shared" si="1924"/>
        <v>1</v>
      </c>
      <c r="BC2583" s="193">
        <f t="shared" si="1925"/>
        <v>1</v>
      </c>
      <c r="BD2583" s="191">
        <f t="shared" si="1885"/>
        <v>0</v>
      </c>
      <c r="BE2583" s="191">
        <f t="shared" si="1926"/>
        <v>0</v>
      </c>
      <c r="BF2583" s="210">
        <f t="shared" si="1927"/>
        <v>0</v>
      </c>
      <c r="BG2583" s="211">
        <f t="shared" si="1928"/>
        <v>0</v>
      </c>
      <c r="BH2583" s="289"/>
      <c r="BI2583" s="289"/>
      <c r="BL2583" s="233" t="str">
        <f t="shared" si="1929"/>
        <v/>
      </c>
    </row>
    <row r="2584" spans="1:64" ht="12" customHeight="1">
      <c r="A2584" s="333" t="s">
        <v>1467</v>
      </c>
      <c r="B2584" s="381" t="s">
        <v>327</v>
      </c>
      <c r="C2584" s="333" t="s">
        <v>802</v>
      </c>
      <c r="D2584" s="381" t="s">
        <v>317</v>
      </c>
      <c r="E2584" s="381" t="s">
        <v>1317</v>
      </c>
      <c r="F2584" s="381" t="s">
        <v>586</v>
      </c>
      <c r="G2584" s="381" t="s">
        <v>391</v>
      </c>
      <c r="H2584" s="100" t="s">
        <v>653</v>
      </c>
      <c r="I2584" s="381" t="s">
        <v>505</v>
      </c>
      <c r="J2584" s="382">
        <v>13440</v>
      </c>
      <c r="K2584" s="382">
        <v>12457.09</v>
      </c>
      <c r="L2584" s="191" t="str">
        <f t="shared" si="1888"/>
        <v>875048220702011004002024422101</v>
      </c>
      <c r="M2584" s="192">
        <f t="array" ref="M2584">IF(COUNT(SEARCH(Удалить_Роспись_КВСР,$B2584)*SEARCH(Удалить_Роспись_ПБС,$C2584)*SEARCH(Удалить_Роспись_КФСР, $D2584)*SEARCH(Удалить_Роспись_КЦСР,$E2584)*SEARCH(Удалить_Роспись_КВР,$F2584)*SEARCH(Удалить_Роспись_ЭК,$H2584)*SEARCH(Удалить_Роспись_КР,$I2584))&gt;0,0,1)</f>
        <v>0</v>
      </c>
      <c r="N2584" s="192">
        <f>IF(COUNT(SEARCH(Удалить_Индекс_КВСР,$B2584)*SEARCH(Удалить_Индекс_ПБС,$C2584)*SEARCH(Удалить_Индекс_КФСР,$D2584)*SEARCH(Удалить_Индекс_КЦСР,$E2584)*SEARCH(Удалить_Индекс_КВР,$F2584)*SEARCH(Удалить_Индекс_ЭК,$H2584)*SEARCH(Удалить_Индекс_КР,$I2584))&gt;0,0,1)</f>
        <v>1</v>
      </c>
      <c r="O2584" s="192" t="str">
        <f t="shared" si="1889"/>
        <v/>
      </c>
      <c r="P2584" s="192" t="str">
        <f t="shared" si="1930"/>
        <v/>
      </c>
      <c r="Q2584" s="300" t="str">
        <f t="shared" si="1890"/>
        <v/>
      </c>
      <c r="R2584" s="300" t="str">
        <f t="shared" si="1891"/>
        <v/>
      </c>
      <c r="S2584" s="300" t="str">
        <f t="shared" si="1892"/>
        <v/>
      </c>
      <c r="T2584" s="192" t="str">
        <f t="shared" si="1893"/>
        <v/>
      </c>
      <c r="U2584" s="303" t="str">
        <f t="shared" si="1894"/>
        <v/>
      </c>
      <c r="V2584" s="300" t="str">
        <f t="shared" si="1895"/>
        <v/>
      </c>
      <c r="W2584" s="192" t="str">
        <f t="shared" si="1896"/>
        <v/>
      </c>
      <c r="X2584" s="303" t="str">
        <f t="shared" si="1897"/>
        <v/>
      </c>
      <c r="Y2584" s="300" t="str">
        <f t="shared" si="1898"/>
        <v/>
      </c>
      <c r="Z2584" s="300" t="str">
        <f t="shared" si="1899"/>
        <v/>
      </c>
      <c r="AA2584" s="303" t="str">
        <f t="shared" si="1900"/>
        <v/>
      </c>
      <c r="AB2584" s="300" t="str">
        <f t="shared" si="1901"/>
        <v/>
      </c>
      <c r="AC2584" s="300" t="str">
        <f t="shared" si="1902"/>
        <v/>
      </c>
      <c r="AD2584" s="300" t="str">
        <f t="shared" si="1903"/>
        <v/>
      </c>
      <c r="AE2584" s="192" t="str">
        <f t="shared" si="1904"/>
        <v/>
      </c>
      <c r="AF2584" s="192" t="str">
        <f t="shared" si="1905"/>
        <v/>
      </c>
      <c r="AG2584" s="192"/>
      <c r="AJ2584" s="300" t="str">
        <f t="shared" si="1906"/>
        <v/>
      </c>
      <c r="AK2584" s="300" t="str">
        <f t="shared" si="1907"/>
        <v/>
      </c>
      <c r="AL2584" s="300" t="str">
        <f t="shared" si="1908"/>
        <v/>
      </c>
      <c r="AM2584" s="300" t="str">
        <f t="shared" si="1909"/>
        <v/>
      </c>
      <c r="AN2584" s="300" t="str">
        <f t="shared" si="1910"/>
        <v/>
      </c>
      <c r="AO2584" s="300" t="str">
        <f t="shared" si="1911"/>
        <v/>
      </c>
      <c r="AP2584" s="300" t="str">
        <f t="shared" si="1912"/>
        <v/>
      </c>
      <c r="AQ2584" s="300" t="str">
        <f t="shared" si="1913"/>
        <v/>
      </c>
      <c r="AR2584" s="306" t="str">
        <f t="shared" si="1914"/>
        <v/>
      </c>
      <c r="AS2584" s="300" t="str">
        <f t="shared" si="1915"/>
        <v/>
      </c>
      <c r="AT2584" s="300" t="str">
        <f t="shared" si="1916"/>
        <v/>
      </c>
      <c r="AU2584" s="192" t="str">
        <f t="shared" si="1917"/>
        <v>рбс</v>
      </c>
      <c r="AV2584" s="192" t="str">
        <f t="shared" si="1918"/>
        <v>рбс87504822общпро</v>
      </c>
      <c r="AW2584" s="191">
        <f t="shared" si="1919"/>
        <v>0</v>
      </c>
      <c r="AX2584" s="191">
        <f t="shared" si="1920"/>
        <v>0</v>
      </c>
      <c r="AY2584" s="191">
        <f t="shared" si="1921"/>
        <v>13440</v>
      </c>
      <c r="AZ2584" s="191">
        <f t="shared" si="1922"/>
        <v>12457.09</v>
      </c>
      <c r="BA2584" s="193">
        <f t="shared" si="1923"/>
        <v>1</v>
      </c>
      <c r="BB2584" s="193">
        <f t="shared" si="1924"/>
        <v>1</v>
      </c>
      <c r="BC2584" s="193">
        <f t="shared" si="1925"/>
        <v>1</v>
      </c>
      <c r="BD2584" s="191">
        <f t="shared" si="1885"/>
        <v>13440</v>
      </c>
      <c r="BE2584" s="191">
        <f t="shared" si="1926"/>
        <v>12457.09</v>
      </c>
      <c r="BF2584" s="210">
        <f t="shared" si="1927"/>
        <v>13440</v>
      </c>
      <c r="BG2584" s="211">
        <f t="shared" si="1928"/>
        <v>13440</v>
      </c>
      <c r="BH2584" s="289"/>
      <c r="BI2584" s="289"/>
      <c r="BL2584" s="233" t="str">
        <f t="shared" si="1929"/>
        <v/>
      </c>
    </row>
    <row r="2585" spans="1:64" ht="12" customHeight="1">
      <c r="A2585" s="333" t="s">
        <v>1467</v>
      </c>
      <c r="B2585" s="381" t="s">
        <v>327</v>
      </c>
      <c r="C2585" s="333" t="s">
        <v>802</v>
      </c>
      <c r="D2585" s="381" t="s">
        <v>317</v>
      </c>
      <c r="E2585" s="381" t="s">
        <v>1317</v>
      </c>
      <c r="F2585" s="381" t="s">
        <v>586</v>
      </c>
      <c r="G2585" s="381" t="s">
        <v>394</v>
      </c>
      <c r="H2585" s="100" t="s">
        <v>653</v>
      </c>
      <c r="I2585" s="381" t="s">
        <v>505</v>
      </c>
      <c r="J2585" s="382">
        <v>76100</v>
      </c>
      <c r="K2585" s="382">
        <v>50620</v>
      </c>
      <c r="L2585" s="191" t="str">
        <f t="shared" si="1888"/>
        <v>875048220702011004002024422501</v>
      </c>
      <c r="M2585" s="192">
        <f t="array" ref="M2585">IF(COUNT(SEARCH(Удалить_Роспись_КВСР,$B2585)*SEARCH(Удалить_Роспись_ПБС,$C2585)*SEARCH(Удалить_Роспись_КФСР, $D2585)*SEARCH(Удалить_Роспись_КЦСР,$E2585)*SEARCH(Удалить_Роспись_КВР,$F2585)*SEARCH(Удалить_Роспись_ЭК,$H2585)*SEARCH(Удалить_Роспись_КР,$I2585))&gt;0,0,1)</f>
        <v>0</v>
      </c>
      <c r="N2585" s="192">
        <f>IF(COUNT(SEARCH(Удалить_Индекс_КВСР,$B2585)*SEARCH(Удалить_Индекс_ПБС,$C2585)*SEARCH(Удалить_Индекс_КФСР,$D2585)*SEARCH(Удалить_Индекс_КЦСР,$E2585)*SEARCH(Удалить_Индекс_КВР,$F2585)*SEARCH(Удалить_Индекс_ЭК,$H2585)*SEARCH(Удалить_Индекс_КР,$I2585))&gt;0,0,1)</f>
        <v>1</v>
      </c>
      <c r="O2585" s="192" t="str">
        <f t="shared" si="1889"/>
        <v/>
      </c>
      <c r="P2585" s="192" t="str">
        <f t="shared" si="1930"/>
        <v/>
      </c>
      <c r="Q2585" s="300" t="str">
        <f t="shared" si="1890"/>
        <v/>
      </c>
      <c r="R2585" s="300" t="str">
        <f t="shared" si="1891"/>
        <v/>
      </c>
      <c r="S2585" s="300" t="str">
        <f t="shared" si="1892"/>
        <v/>
      </c>
      <c r="T2585" s="192" t="str">
        <f t="shared" si="1893"/>
        <v/>
      </c>
      <c r="U2585" s="303" t="str">
        <f t="shared" si="1894"/>
        <v/>
      </c>
      <c r="V2585" s="300" t="str">
        <f t="shared" si="1895"/>
        <v/>
      </c>
      <c r="W2585" s="192" t="str">
        <f t="shared" si="1896"/>
        <v/>
      </c>
      <c r="X2585" s="303" t="str">
        <f t="shared" si="1897"/>
        <v/>
      </c>
      <c r="Y2585" s="300" t="str">
        <f t="shared" si="1898"/>
        <v/>
      </c>
      <c r="Z2585" s="300" t="str">
        <f t="shared" si="1899"/>
        <v/>
      </c>
      <c r="AA2585" s="303" t="str">
        <f t="shared" si="1900"/>
        <v/>
      </c>
      <c r="AB2585" s="300" t="str">
        <f t="shared" si="1901"/>
        <v/>
      </c>
      <c r="AC2585" s="300" t="str">
        <f t="shared" si="1902"/>
        <v/>
      </c>
      <c r="AD2585" s="300" t="str">
        <f t="shared" si="1903"/>
        <v/>
      </c>
      <c r="AE2585" s="192" t="str">
        <f t="shared" si="1904"/>
        <v/>
      </c>
      <c r="AF2585" s="192" t="str">
        <f t="shared" si="1905"/>
        <v/>
      </c>
      <c r="AG2585" s="192"/>
      <c r="AJ2585" s="300" t="str">
        <f t="shared" si="1906"/>
        <v/>
      </c>
      <c r="AK2585" s="300" t="str">
        <f t="shared" si="1907"/>
        <v/>
      </c>
      <c r="AL2585" s="300" t="str">
        <f t="shared" si="1908"/>
        <v/>
      </c>
      <c r="AM2585" s="300" t="str">
        <f t="shared" si="1909"/>
        <v/>
      </c>
      <c r="AN2585" s="300" t="str">
        <f t="shared" si="1910"/>
        <v/>
      </c>
      <c r="AO2585" s="300" t="str">
        <f t="shared" si="1911"/>
        <v/>
      </c>
      <c r="AP2585" s="300" t="str">
        <f t="shared" si="1912"/>
        <v/>
      </c>
      <c r="AQ2585" s="300" t="str">
        <f t="shared" si="1913"/>
        <v/>
      </c>
      <c r="AR2585" s="306" t="str">
        <f t="shared" si="1914"/>
        <v/>
      </c>
      <c r="AS2585" s="300" t="str">
        <f t="shared" si="1915"/>
        <v/>
      </c>
      <c r="AT2585" s="300" t="str">
        <f t="shared" si="1916"/>
        <v/>
      </c>
      <c r="AU2585" s="192" t="str">
        <f t="shared" si="1917"/>
        <v>рбс</v>
      </c>
      <c r="AV2585" s="192" t="str">
        <f t="shared" si="1918"/>
        <v>рбс87504822общпро</v>
      </c>
      <c r="AW2585" s="191">
        <f t="shared" si="1919"/>
        <v>0</v>
      </c>
      <c r="AX2585" s="191">
        <f t="shared" si="1920"/>
        <v>0</v>
      </c>
      <c r="AY2585" s="191">
        <f t="shared" si="1921"/>
        <v>76100</v>
      </c>
      <c r="AZ2585" s="191">
        <f t="shared" si="1922"/>
        <v>50620</v>
      </c>
      <c r="BA2585" s="193">
        <f t="shared" si="1923"/>
        <v>1</v>
      </c>
      <c r="BB2585" s="193">
        <f t="shared" si="1924"/>
        <v>1</v>
      </c>
      <c r="BC2585" s="193">
        <f t="shared" si="1925"/>
        <v>1</v>
      </c>
      <c r="BD2585" s="191">
        <f t="shared" si="1885"/>
        <v>76100</v>
      </c>
      <c r="BE2585" s="191">
        <f t="shared" si="1926"/>
        <v>50620</v>
      </c>
      <c r="BF2585" s="210">
        <f t="shared" si="1927"/>
        <v>76100</v>
      </c>
      <c r="BG2585" s="211">
        <f t="shared" si="1928"/>
        <v>76100</v>
      </c>
      <c r="BH2585" s="289"/>
      <c r="BI2585" s="289"/>
      <c r="BL2585" s="233" t="str">
        <f t="shared" si="1929"/>
        <v/>
      </c>
    </row>
    <row r="2586" spans="1:64" ht="12" customHeight="1">
      <c r="A2586" s="333" t="s">
        <v>1467</v>
      </c>
      <c r="B2586" s="381" t="s">
        <v>327</v>
      </c>
      <c r="C2586" s="333" t="s">
        <v>802</v>
      </c>
      <c r="D2586" s="381" t="s">
        <v>317</v>
      </c>
      <c r="E2586" s="381" t="s">
        <v>1317</v>
      </c>
      <c r="F2586" s="381" t="s">
        <v>586</v>
      </c>
      <c r="G2586" s="381" t="s">
        <v>389</v>
      </c>
      <c r="H2586" s="100" t="s">
        <v>653</v>
      </c>
      <c r="I2586" s="381" t="s">
        <v>505</v>
      </c>
      <c r="J2586" s="382">
        <v>64100</v>
      </c>
      <c r="K2586" s="382">
        <v>16869</v>
      </c>
      <c r="L2586" s="191" t="str">
        <f t="shared" si="1888"/>
        <v>875048220702011004002024422601</v>
      </c>
      <c r="M2586" s="192">
        <f t="array" ref="M2586">IF(COUNT(SEARCH(Удалить_Роспись_КВСР,$B2586)*SEARCH(Удалить_Роспись_ПБС,$C2586)*SEARCH(Удалить_Роспись_КФСР, $D2586)*SEARCH(Удалить_Роспись_КЦСР,$E2586)*SEARCH(Удалить_Роспись_КВР,$F2586)*SEARCH(Удалить_Роспись_ЭК,$H2586)*SEARCH(Удалить_Роспись_КР,$I2586))&gt;0,0,1)</f>
        <v>0</v>
      </c>
      <c r="N2586" s="192">
        <f>IF(COUNT(SEARCH(Удалить_Индекс_КВСР,$B2586)*SEARCH(Удалить_Индекс_ПБС,$C2586)*SEARCH(Удалить_Индекс_КФСР,$D2586)*SEARCH(Удалить_Индекс_КЦСР,$E2586)*SEARCH(Удалить_Индекс_КВР,$F2586)*SEARCH(Удалить_Индекс_ЭК,$H2586)*SEARCH(Удалить_Индекс_КР,$I2586))&gt;0,0,1)</f>
        <v>1</v>
      </c>
      <c r="O2586" s="192" t="str">
        <f t="shared" si="1889"/>
        <v/>
      </c>
      <c r="P2586" s="192" t="str">
        <f t="shared" si="1930"/>
        <v/>
      </c>
      <c r="Q2586" s="300" t="str">
        <f t="shared" si="1890"/>
        <v/>
      </c>
      <c r="R2586" s="300" t="str">
        <f t="shared" si="1891"/>
        <v/>
      </c>
      <c r="S2586" s="300" t="str">
        <f t="shared" si="1892"/>
        <v/>
      </c>
      <c r="T2586" s="192" t="str">
        <f t="shared" si="1893"/>
        <v/>
      </c>
      <c r="U2586" s="303" t="str">
        <f t="shared" si="1894"/>
        <v/>
      </c>
      <c r="V2586" s="300" t="str">
        <f t="shared" si="1895"/>
        <v/>
      </c>
      <c r="W2586" s="192" t="str">
        <f t="shared" si="1896"/>
        <v/>
      </c>
      <c r="X2586" s="303" t="str">
        <f t="shared" si="1897"/>
        <v/>
      </c>
      <c r="Y2586" s="300" t="str">
        <f t="shared" si="1898"/>
        <v/>
      </c>
      <c r="Z2586" s="300" t="str">
        <f t="shared" si="1899"/>
        <v/>
      </c>
      <c r="AA2586" s="303" t="str">
        <f t="shared" si="1900"/>
        <v/>
      </c>
      <c r="AB2586" s="300" t="str">
        <f t="shared" si="1901"/>
        <v/>
      </c>
      <c r="AC2586" s="300" t="str">
        <f t="shared" si="1902"/>
        <v/>
      </c>
      <c r="AD2586" s="300" t="str">
        <f t="shared" si="1903"/>
        <v/>
      </c>
      <c r="AE2586" s="192" t="str">
        <f t="shared" si="1904"/>
        <v/>
      </c>
      <c r="AF2586" s="192" t="str">
        <f t="shared" si="1905"/>
        <v/>
      </c>
      <c r="AG2586" s="192"/>
      <c r="AJ2586" s="300" t="str">
        <f t="shared" si="1906"/>
        <v/>
      </c>
      <c r="AK2586" s="300" t="str">
        <f t="shared" si="1907"/>
        <v/>
      </c>
      <c r="AL2586" s="300" t="str">
        <f t="shared" si="1908"/>
        <v/>
      </c>
      <c r="AM2586" s="300" t="str">
        <f t="shared" si="1909"/>
        <v/>
      </c>
      <c r="AN2586" s="300" t="str">
        <f t="shared" si="1910"/>
        <v/>
      </c>
      <c r="AO2586" s="300" t="str">
        <f t="shared" si="1911"/>
        <v/>
      </c>
      <c r="AP2586" s="300" t="str">
        <f t="shared" si="1912"/>
        <v/>
      </c>
      <c r="AQ2586" s="300" t="str">
        <f t="shared" si="1913"/>
        <v/>
      </c>
      <c r="AR2586" s="306" t="str">
        <f t="shared" si="1914"/>
        <v/>
      </c>
      <c r="AS2586" s="300" t="str">
        <f t="shared" si="1915"/>
        <v/>
      </c>
      <c r="AT2586" s="300" t="str">
        <f t="shared" si="1916"/>
        <v/>
      </c>
      <c r="AU2586" s="192" t="str">
        <f t="shared" si="1917"/>
        <v>рбс</v>
      </c>
      <c r="AV2586" s="192" t="str">
        <f t="shared" si="1918"/>
        <v>рбс87504822общпро</v>
      </c>
      <c r="AW2586" s="191">
        <f t="shared" si="1919"/>
        <v>0</v>
      </c>
      <c r="AX2586" s="191">
        <f t="shared" si="1920"/>
        <v>0</v>
      </c>
      <c r="AY2586" s="191">
        <f t="shared" si="1921"/>
        <v>64100</v>
      </c>
      <c r="AZ2586" s="191">
        <f t="shared" si="1922"/>
        <v>16869</v>
      </c>
      <c r="BA2586" s="193">
        <f t="shared" si="1923"/>
        <v>1</v>
      </c>
      <c r="BB2586" s="193">
        <f t="shared" si="1924"/>
        <v>1</v>
      </c>
      <c r="BC2586" s="193">
        <f t="shared" si="1925"/>
        <v>1</v>
      </c>
      <c r="BD2586" s="191">
        <f t="shared" si="1885"/>
        <v>64100</v>
      </c>
      <c r="BE2586" s="191">
        <f t="shared" si="1926"/>
        <v>16869</v>
      </c>
      <c r="BF2586" s="210">
        <f t="shared" si="1927"/>
        <v>64100</v>
      </c>
      <c r="BG2586" s="211">
        <f t="shared" si="1928"/>
        <v>64100</v>
      </c>
      <c r="BH2586" s="289"/>
      <c r="BI2586" s="289"/>
      <c r="BL2586" s="233" t="str">
        <f t="shared" si="1929"/>
        <v/>
      </c>
    </row>
    <row r="2587" spans="1:64" ht="12" customHeight="1">
      <c r="A2587" s="333" t="s">
        <v>1467</v>
      </c>
      <c r="B2587" s="381" t="s">
        <v>327</v>
      </c>
      <c r="C2587" s="333" t="s">
        <v>802</v>
      </c>
      <c r="D2587" s="381" t="s">
        <v>317</v>
      </c>
      <c r="E2587" s="381" t="s">
        <v>1317</v>
      </c>
      <c r="F2587" s="381" t="s">
        <v>586</v>
      </c>
      <c r="G2587" s="381" t="s">
        <v>397</v>
      </c>
      <c r="H2587" s="100" t="s">
        <v>653</v>
      </c>
      <c r="I2587" s="381" t="s">
        <v>505</v>
      </c>
      <c r="J2587" s="382">
        <v>16500</v>
      </c>
      <c r="K2587" s="382">
        <v>0</v>
      </c>
      <c r="L2587" s="191" t="str">
        <f t="shared" si="1888"/>
        <v>875048220702011004002024434001</v>
      </c>
      <c r="M2587" s="192">
        <f t="array" ref="M2587">IF(COUNT(SEARCH(Удалить_Роспись_КВСР,$B2587)*SEARCH(Удалить_Роспись_ПБС,$C2587)*SEARCH(Удалить_Роспись_КФСР, $D2587)*SEARCH(Удалить_Роспись_КЦСР,$E2587)*SEARCH(Удалить_Роспись_КВР,$F2587)*SEARCH(Удалить_Роспись_ЭК,$H2587)*SEARCH(Удалить_Роспись_КР,$I2587))&gt;0,0,1)</f>
        <v>0</v>
      </c>
      <c r="N2587" s="192">
        <f>IF(COUNT(SEARCH(Удалить_Индекс_КВСР,$B2587)*SEARCH(Удалить_Индекс_ПБС,$C2587)*SEARCH(Удалить_Индекс_КФСР,$D2587)*SEARCH(Удалить_Индекс_КЦСР,$E2587)*SEARCH(Удалить_Индекс_КВР,$F2587)*SEARCH(Удалить_Индекс_ЭК,$H2587)*SEARCH(Удалить_Индекс_КР,$I2587))&gt;0,0,1)</f>
        <v>1</v>
      </c>
      <c r="O2587" s="192" t="str">
        <f t="shared" si="1889"/>
        <v/>
      </c>
      <c r="P2587" s="192" t="str">
        <f t="shared" si="1930"/>
        <v/>
      </c>
      <c r="Q2587" s="300" t="str">
        <f t="shared" si="1890"/>
        <v/>
      </c>
      <c r="R2587" s="300" t="str">
        <f t="shared" si="1891"/>
        <v/>
      </c>
      <c r="S2587" s="300" t="str">
        <f t="shared" si="1892"/>
        <v/>
      </c>
      <c r="T2587" s="192" t="str">
        <f t="shared" si="1893"/>
        <v/>
      </c>
      <c r="U2587" s="303" t="str">
        <f t="shared" si="1894"/>
        <v/>
      </c>
      <c r="V2587" s="300" t="str">
        <f t="shared" si="1895"/>
        <v/>
      </c>
      <c r="W2587" s="192" t="str">
        <f t="shared" si="1896"/>
        <v/>
      </c>
      <c r="X2587" s="303" t="str">
        <f t="shared" si="1897"/>
        <v/>
      </c>
      <c r="Y2587" s="300" t="str">
        <f t="shared" si="1898"/>
        <v/>
      </c>
      <c r="Z2587" s="300" t="str">
        <f t="shared" si="1899"/>
        <v/>
      </c>
      <c r="AA2587" s="303" t="str">
        <f t="shared" si="1900"/>
        <v/>
      </c>
      <c r="AB2587" s="300" t="str">
        <f t="shared" si="1901"/>
        <v/>
      </c>
      <c r="AC2587" s="300" t="str">
        <f t="shared" si="1902"/>
        <v/>
      </c>
      <c r="AD2587" s="300" t="str">
        <f t="shared" si="1903"/>
        <v/>
      </c>
      <c r="AE2587" s="192" t="str">
        <f t="shared" si="1904"/>
        <v/>
      </c>
      <c r="AF2587" s="192" t="str">
        <f t="shared" si="1905"/>
        <v/>
      </c>
      <c r="AG2587" s="192"/>
      <c r="AJ2587" s="300" t="str">
        <f t="shared" si="1906"/>
        <v/>
      </c>
      <c r="AK2587" s="300" t="str">
        <f t="shared" si="1907"/>
        <v/>
      </c>
      <c r="AL2587" s="300" t="str">
        <f t="shared" si="1908"/>
        <v/>
      </c>
      <c r="AM2587" s="300" t="str">
        <f t="shared" si="1909"/>
        <v/>
      </c>
      <c r="AN2587" s="300" t="str">
        <f t="shared" si="1910"/>
        <v/>
      </c>
      <c r="AO2587" s="300" t="str">
        <f t="shared" si="1911"/>
        <v/>
      </c>
      <c r="AP2587" s="300" t="str">
        <f t="shared" si="1912"/>
        <v/>
      </c>
      <c r="AQ2587" s="300" t="str">
        <f t="shared" si="1913"/>
        <v/>
      </c>
      <c r="AR2587" s="306" t="str">
        <f t="shared" si="1914"/>
        <v/>
      </c>
      <c r="AS2587" s="300" t="str">
        <f t="shared" si="1915"/>
        <v/>
      </c>
      <c r="AT2587" s="300" t="str">
        <f t="shared" si="1916"/>
        <v/>
      </c>
      <c r="AU2587" s="192" t="str">
        <f t="shared" si="1917"/>
        <v>рбс</v>
      </c>
      <c r="AV2587" s="192" t="str">
        <f t="shared" si="1918"/>
        <v>рбс87504822общпро</v>
      </c>
      <c r="AW2587" s="191">
        <f t="shared" si="1919"/>
        <v>0</v>
      </c>
      <c r="AX2587" s="191">
        <f t="shared" si="1920"/>
        <v>0</v>
      </c>
      <c r="AY2587" s="191">
        <f t="shared" si="1921"/>
        <v>16500</v>
      </c>
      <c r="AZ2587" s="191">
        <f t="shared" si="1922"/>
        <v>0</v>
      </c>
      <c r="BA2587" s="193">
        <f t="shared" si="1923"/>
        <v>1</v>
      </c>
      <c r="BB2587" s="193">
        <f t="shared" si="1924"/>
        <v>1</v>
      </c>
      <c r="BC2587" s="193">
        <f t="shared" si="1925"/>
        <v>1</v>
      </c>
      <c r="BD2587" s="191">
        <f t="shared" si="1885"/>
        <v>16500</v>
      </c>
      <c r="BE2587" s="191">
        <f t="shared" si="1926"/>
        <v>0</v>
      </c>
      <c r="BF2587" s="210">
        <f t="shared" si="1927"/>
        <v>16500</v>
      </c>
      <c r="BG2587" s="211">
        <f t="shared" si="1928"/>
        <v>16500</v>
      </c>
      <c r="BH2587" s="289"/>
      <c r="BI2587" s="289"/>
      <c r="BL2587" s="233" t="str">
        <f t="shared" si="1929"/>
        <v/>
      </c>
    </row>
    <row r="2588" spans="1:64" ht="12" customHeight="1">
      <c r="A2588" s="333" t="s">
        <v>1467</v>
      </c>
      <c r="B2588" s="381" t="s">
        <v>327</v>
      </c>
      <c r="C2588" s="333" t="s">
        <v>802</v>
      </c>
      <c r="D2588" s="381" t="s">
        <v>317</v>
      </c>
      <c r="E2588" s="381" t="s">
        <v>1317</v>
      </c>
      <c r="F2588" s="381" t="s">
        <v>658</v>
      </c>
      <c r="G2588" s="381" t="s">
        <v>395</v>
      </c>
      <c r="H2588" s="100" t="s">
        <v>653</v>
      </c>
      <c r="I2588" s="381" t="s">
        <v>505</v>
      </c>
      <c r="J2588" s="382">
        <v>0.06</v>
      </c>
      <c r="K2588" s="382">
        <v>0.06</v>
      </c>
      <c r="L2588" s="191" t="str">
        <f t="shared" si="1888"/>
        <v>875048220702011004002085329001</v>
      </c>
      <c r="M2588" s="192">
        <f t="array" ref="M2588">IF(COUNT(SEARCH(Удалить_Роспись_КВСР,$B2588)*SEARCH(Удалить_Роспись_ПБС,$C2588)*SEARCH(Удалить_Роспись_КФСР, $D2588)*SEARCH(Удалить_Роспись_КЦСР,$E2588)*SEARCH(Удалить_Роспись_КВР,$F2588)*SEARCH(Удалить_Роспись_ЭК,$H2588)*SEARCH(Удалить_Роспись_КР,$I2588))&gt;0,0,1)</f>
        <v>0</v>
      </c>
      <c r="N2588" s="192">
        <v>0</v>
      </c>
      <c r="O2588" s="192" t="str">
        <f t="shared" si="1889"/>
        <v/>
      </c>
      <c r="P2588" s="192" t="str">
        <f t="shared" si="1930"/>
        <v/>
      </c>
      <c r="Q2588" s="300" t="str">
        <f t="shared" si="1890"/>
        <v/>
      </c>
      <c r="R2588" s="300" t="str">
        <f t="shared" si="1891"/>
        <v/>
      </c>
      <c r="S2588" s="300" t="str">
        <f t="shared" si="1892"/>
        <v/>
      </c>
      <c r="T2588" s="192" t="str">
        <f t="shared" si="1893"/>
        <v/>
      </c>
      <c r="U2588" s="303" t="str">
        <f t="shared" si="1894"/>
        <v/>
      </c>
      <c r="V2588" s="300" t="str">
        <f t="shared" si="1895"/>
        <v/>
      </c>
      <c r="W2588" s="192" t="str">
        <f t="shared" si="1896"/>
        <v/>
      </c>
      <c r="X2588" s="303" t="str">
        <f t="shared" si="1897"/>
        <v/>
      </c>
      <c r="Y2588" s="300" t="str">
        <f t="shared" si="1898"/>
        <v/>
      </c>
      <c r="Z2588" s="300" t="str">
        <f t="shared" si="1899"/>
        <v/>
      </c>
      <c r="AA2588" s="303" t="str">
        <f t="shared" si="1900"/>
        <v/>
      </c>
      <c r="AB2588" s="300" t="str">
        <f t="shared" si="1901"/>
        <v/>
      </c>
      <c r="AC2588" s="300" t="str">
        <f t="shared" si="1902"/>
        <v/>
      </c>
      <c r="AD2588" s="300" t="str">
        <f t="shared" si="1903"/>
        <v/>
      </c>
      <c r="AE2588" s="192" t="str">
        <f t="shared" si="1904"/>
        <v/>
      </c>
      <c r="AF2588" s="192" t="str">
        <f t="shared" si="1905"/>
        <v/>
      </c>
      <c r="AG2588" s="192"/>
      <c r="AJ2588" s="300" t="str">
        <f t="shared" si="1906"/>
        <v/>
      </c>
      <c r="AK2588" s="300" t="str">
        <f t="shared" si="1907"/>
        <v/>
      </c>
      <c r="AL2588" s="300" t="str">
        <f t="shared" si="1908"/>
        <v/>
      </c>
      <c r="AM2588" s="300" t="str">
        <f t="shared" si="1909"/>
        <v/>
      </c>
      <c r="AN2588" s="300" t="str">
        <f t="shared" si="1910"/>
        <v/>
      </c>
      <c r="AO2588" s="300" t="str">
        <f t="shared" si="1911"/>
        <v/>
      </c>
      <c r="AP2588" s="300" t="str">
        <f t="shared" si="1912"/>
        <v/>
      </c>
      <c r="AQ2588" s="300" t="str">
        <f t="shared" si="1913"/>
        <v/>
      </c>
      <c r="AR2588" s="306" t="str">
        <f t="shared" si="1914"/>
        <v/>
      </c>
      <c r="AS2588" s="300" t="str">
        <f t="shared" si="1915"/>
        <v/>
      </c>
      <c r="AT2588" s="300" t="str">
        <f t="shared" si="1916"/>
        <v/>
      </c>
      <c r="AU2588" s="192" t="str">
        <f t="shared" si="1917"/>
        <v>рбс</v>
      </c>
      <c r="AV2588" s="192" t="str">
        <f t="shared" si="1918"/>
        <v>рбс87504822общпро</v>
      </c>
      <c r="AW2588" s="191">
        <f t="shared" si="1919"/>
        <v>0</v>
      </c>
      <c r="AX2588" s="191">
        <f t="shared" si="1920"/>
        <v>0</v>
      </c>
      <c r="AY2588" s="191">
        <f t="shared" si="1921"/>
        <v>0</v>
      </c>
      <c r="AZ2588" s="191">
        <f t="shared" si="1922"/>
        <v>0</v>
      </c>
      <c r="BA2588" s="193">
        <f t="shared" si="1923"/>
        <v>1</v>
      </c>
      <c r="BB2588" s="193">
        <f t="shared" si="1924"/>
        <v>1</v>
      </c>
      <c r="BC2588" s="193">
        <f t="shared" si="1925"/>
        <v>1</v>
      </c>
      <c r="BD2588" s="191">
        <f t="shared" si="1885"/>
        <v>0</v>
      </c>
      <c r="BE2588" s="191">
        <f t="shared" si="1926"/>
        <v>0</v>
      </c>
      <c r="BF2588" s="210">
        <f t="shared" si="1927"/>
        <v>0</v>
      </c>
      <c r="BG2588" s="211">
        <f t="shared" si="1928"/>
        <v>0</v>
      </c>
      <c r="BH2588" s="289"/>
      <c r="BI2588" s="289"/>
      <c r="BL2588" s="233" t="str">
        <f t="shared" si="1929"/>
        <v/>
      </c>
    </row>
    <row r="2589" spans="1:64" ht="12" customHeight="1">
      <c r="A2589" s="333" t="s">
        <v>1467</v>
      </c>
      <c r="B2589" s="381" t="s">
        <v>327</v>
      </c>
      <c r="C2589" s="333" t="s">
        <v>802</v>
      </c>
      <c r="D2589" s="381" t="s">
        <v>317</v>
      </c>
      <c r="E2589" s="381" t="s">
        <v>1318</v>
      </c>
      <c r="F2589" s="381" t="s">
        <v>608</v>
      </c>
      <c r="G2589" s="381" t="s">
        <v>385</v>
      </c>
      <c r="H2589" s="100" t="s">
        <v>653</v>
      </c>
      <c r="I2589" s="381" t="s">
        <v>505</v>
      </c>
      <c r="J2589" s="382">
        <v>521500</v>
      </c>
      <c r="K2589" s="382">
        <v>436732.86</v>
      </c>
      <c r="L2589" s="191" t="str">
        <f t="shared" si="1888"/>
        <v>875048220702011004102011121101</v>
      </c>
      <c r="M2589" s="192">
        <f t="array" ref="M2589">IF(COUNT(SEARCH(Удалить_Роспись_КВСР,$B2589)*SEARCH(Удалить_Роспись_ПБС,$C2589)*SEARCH(Удалить_Роспись_КФСР, $D2589)*SEARCH(Удалить_Роспись_КЦСР,$E2589)*SEARCH(Удалить_Роспись_КВР,$F2589)*SEARCH(Удалить_Роспись_ЭК,$H2589)*SEARCH(Удалить_Роспись_КР,$I2589))&gt;0,0,1)</f>
        <v>0</v>
      </c>
      <c r="N2589" s="192">
        <v>0</v>
      </c>
      <c r="O2589" s="192" t="str">
        <f t="shared" si="1889"/>
        <v/>
      </c>
      <c r="P2589" s="192" t="str">
        <f t="shared" si="1930"/>
        <v/>
      </c>
      <c r="Q2589" s="300" t="str">
        <f t="shared" si="1890"/>
        <v/>
      </c>
      <c r="R2589" s="300" t="str">
        <f t="shared" si="1891"/>
        <v/>
      </c>
      <c r="S2589" s="300" t="str">
        <f t="shared" si="1892"/>
        <v/>
      </c>
      <c r="T2589" s="192" t="str">
        <f t="shared" si="1893"/>
        <v/>
      </c>
      <c r="U2589" s="303" t="str">
        <f t="shared" si="1894"/>
        <v/>
      </c>
      <c r="V2589" s="300" t="str">
        <f t="shared" si="1895"/>
        <v/>
      </c>
      <c r="W2589" s="192" t="str">
        <f t="shared" si="1896"/>
        <v/>
      </c>
      <c r="X2589" s="303" t="str">
        <f t="shared" si="1897"/>
        <v/>
      </c>
      <c r="Y2589" s="300" t="str">
        <f t="shared" si="1898"/>
        <v/>
      </c>
      <c r="Z2589" s="300" t="str">
        <f t="shared" si="1899"/>
        <v/>
      </c>
      <c r="AA2589" s="303" t="str">
        <f t="shared" si="1900"/>
        <v/>
      </c>
      <c r="AB2589" s="300" t="str">
        <f t="shared" si="1901"/>
        <v/>
      </c>
      <c r="AC2589" s="300" t="str">
        <f t="shared" si="1902"/>
        <v/>
      </c>
      <c r="AD2589" s="300" t="str">
        <f t="shared" si="1903"/>
        <v/>
      </c>
      <c r="AE2589" s="192" t="str">
        <f t="shared" si="1904"/>
        <v/>
      </c>
      <c r="AF2589" s="192" t="str">
        <f t="shared" si="1905"/>
        <v/>
      </c>
      <c r="AG2589" s="192"/>
      <c r="AJ2589" s="300" t="str">
        <f t="shared" si="1906"/>
        <v/>
      </c>
      <c r="AK2589" s="300" t="str">
        <f t="shared" si="1907"/>
        <v/>
      </c>
      <c r="AL2589" s="300" t="str">
        <f t="shared" si="1908"/>
        <v/>
      </c>
      <c r="AM2589" s="300" t="str">
        <f t="shared" si="1909"/>
        <v/>
      </c>
      <c r="AN2589" s="300" t="str">
        <f t="shared" si="1910"/>
        <v/>
      </c>
      <c r="AO2589" s="300" t="str">
        <f t="shared" si="1911"/>
        <v/>
      </c>
      <c r="AP2589" s="300" t="str">
        <f t="shared" si="1912"/>
        <v/>
      </c>
      <c r="AQ2589" s="300" t="str">
        <f t="shared" si="1913"/>
        <v/>
      </c>
      <c r="AR2589" s="306" t="str">
        <f t="shared" si="1914"/>
        <v/>
      </c>
      <c r="AS2589" s="300" t="str">
        <f t="shared" si="1915"/>
        <v/>
      </c>
      <c r="AT2589" s="300" t="str">
        <f t="shared" si="1916"/>
        <v/>
      </c>
      <c r="AU2589" s="192" t="str">
        <f t="shared" si="1917"/>
        <v>рбс</v>
      </c>
      <c r="AV2589" s="192" t="str">
        <f t="shared" si="1918"/>
        <v>рбс87504822общопл</v>
      </c>
      <c r="AW2589" s="191">
        <f t="shared" si="1919"/>
        <v>0</v>
      </c>
      <c r="AX2589" s="191">
        <f t="shared" si="1920"/>
        <v>0</v>
      </c>
      <c r="AY2589" s="191">
        <f t="shared" si="1921"/>
        <v>0</v>
      </c>
      <c r="AZ2589" s="191">
        <f t="shared" si="1922"/>
        <v>0</v>
      </c>
      <c r="BA2589" s="193">
        <f t="shared" si="1923"/>
        <v>1</v>
      </c>
      <c r="BB2589" s="193">
        <f t="shared" si="1924"/>
        <v>1</v>
      </c>
      <c r="BC2589" s="193">
        <f t="shared" si="1925"/>
        <v>1</v>
      </c>
      <c r="BD2589" s="191">
        <f t="shared" si="1885"/>
        <v>0</v>
      </c>
      <c r="BE2589" s="191">
        <f t="shared" si="1926"/>
        <v>0</v>
      </c>
      <c r="BF2589" s="210">
        <f t="shared" si="1927"/>
        <v>0</v>
      </c>
      <c r="BG2589" s="211">
        <f t="shared" si="1928"/>
        <v>0</v>
      </c>
      <c r="BH2589" s="289"/>
      <c r="BI2589" s="289"/>
      <c r="BL2589" s="233" t="str">
        <f t="shared" si="1929"/>
        <v/>
      </c>
    </row>
    <row r="2590" spans="1:64" ht="12" customHeight="1">
      <c r="A2590" s="333" t="s">
        <v>1467</v>
      </c>
      <c r="B2590" s="381" t="s">
        <v>327</v>
      </c>
      <c r="C2590" s="333" t="s">
        <v>802</v>
      </c>
      <c r="D2590" s="381" t="s">
        <v>317</v>
      </c>
      <c r="E2590" s="381" t="s">
        <v>1318</v>
      </c>
      <c r="F2590" s="381" t="s">
        <v>902</v>
      </c>
      <c r="G2590" s="381" t="s">
        <v>387</v>
      </c>
      <c r="H2590" s="100" t="s">
        <v>653</v>
      </c>
      <c r="I2590" s="381" t="s">
        <v>505</v>
      </c>
      <c r="J2590" s="382">
        <v>154578</v>
      </c>
      <c r="K2590" s="382">
        <v>126830.6</v>
      </c>
      <c r="L2590" s="191" t="str">
        <f t="shared" si="1888"/>
        <v>875048220702011004102011921301</v>
      </c>
      <c r="M2590" s="192">
        <f t="array" ref="M2590">IF(COUNT(SEARCH(Удалить_Роспись_КВСР,$B2590)*SEARCH(Удалить_Роспись_ПБС,$C2590)*SEARCH(Удалить_Роспись_КФСР, $D2590)*SEARCH(Удалить_Роспись_КЦСР,$E2590)*SEARCH(Удалить_Роспись_КВР,$F2590)*SEARCH(Удалить_Роспись_ЭК,$H2590)*SEARCH(Удалить_Роспись_КР,$I2590))&gt;0,0,1)</f>
        <v>0</v>
      </c>
      <c r="N2590" s="192">
        <v>0</v>
      </c>
      <c r="O2590" s="192" t="str">
        <f t="shared" si="1889"/>
        <v/>
      </c>
      <c r="P2590" s="192" t="str">
        <f t="shared" si="1930"/>
        <v/>
      </c>
      <c r="Q2590" s="300" t="str">
        <f t="shared" si="1890"/>
        <v/>
      </c>
      <c r="R2590" s="300" t="str">
        <f t="shared" si="1891"/>
        <v/>
      </c>
      <c r="S2590" s="300" t="str">
        <f t="shared" si="1892"/>
        <v/>
      </c>
      <c r="T2590" s="192" t="str">
        <f t="shared" si="1893"/>
        <v/>
      </c>
      <c r="U2590" s="303" t="str">
        <f t="shared" si="1894"/>
        <v/>
      </c>
      <c r="V2590" s="300" t="str">
        <f t="shared" si="1895"/>
        <v/>
      </c>
      <c r="W2590" s="192" t="str">
        <f t="shared" si="1896"/>
        <v/>
      </c>
      <c r="X2590" s="303" t="str">
        <f t="shared" si="1897"/>
        <v/>
      </c>
      <c r="Y2590" s="300" t="str">
        <f t="shared" si="1898"/>
        <v/>
      </c>
      <c r="Z2590" s="300" t="str">
        <f t="shared" si="1899"/>
        <v/>
      </c>
      <c r="AA2590" s="303" t="str">
        <f t="shared" si="1900"/>
        <v/>
      </c>
      <c r="AB2590" s="300" t="str">
        <f t="shared" si="1901"/>
        <v/>
      </c>
      <c r="AC2590" s="300" t="str">
        <f t="shared" si="1902"/>
        <v/>
      </c>
      <c r="AD2590" s="300" t="str">
        <f t="shared" si="1903"/>
        <v/>
      </c>
      <c r="AE2590" s="192" t="str">
        <f t="shared" si="1904"/>
        <v/>
      </c>
      <c r="AF2590" s="192" t="str">
        <f t="shared" si="1905"/>
        <v/>
      </c>
      <c r="AG2590" s="192"/>
      <c r="AJ2590" s="300" t="str">
        <f t="shared" si="1906"/>
        <v/>
      </c>
      <c r="AK2590" s="300" t="str">
        <f t="shared" si="1907"/>
        <v/>
      </c>
      <c r="AL2590" s="300" t="str">
        <f t="shared" si="1908"/>
        <v/>
      </c>
      <c r="AM2590" s="300" t="str">
        <f t="shared" si="1909"/>
        <v/>
      </c>
      <c r="AN2590" s="300" t="str">
        <f t="shared" si="1910"/>
        <v/>
      </c>
      <c r="AO2590" s="300" t="str">
        <f t="shared" si="1911"/>
        <v/>
      </c>
      <c r="AP2590" s="300" t="str">
        <f t="shared" si="1912"/>
        <v/>
      </c>
      <c r="AQ2590" s="300" t="str">
        <f t="shared" si="1913"/>
        <v/>
      </c>
      <c r="AR2590" s="306" t="str">
        <f t="shared" si="1914"/>
        <v/>
      </c>
      <c r="AS2590" s="300" t="str">
        <f t="shared" si="1915"/>
        <v/>
      </c>
      <c r="AT2590" s="300" t="str">
        <f t="shared" si="1916"/>
        <v/>
      </c>
      <c r="AU2590" s="192" t="str">
        <f t="shared" si="1917"/>
        <v>рбс</v>
      </c>
      <c r="AV2590" s="192" t="str">
        <f t="shared" si="1918"/>
        <v>рбс87504822общопл</v>
      </c>
      <c r="AW2590" s="191">
        <f t="shared" si="1919"/>
        <v>0</v>
      </c>
      <c r="AX2590" s="191">
        <f t="shared" si="1920"/>
        <v>0</v>
      </c>
      <c r="AY2590" s="191">
        <f t="shared" si="1921"/>
        <v>0</v>
      </c>
      <c r="AZ2590" s="191">
        <f t="shared" si="1922"/>
        <v>0</v>
      </c>
      <c r="BA2590" s="193">
        <f t="shared" si="1923"/>
        <v>1</v>
      </c>
      <c r="BB2590" s="193">
        <f t="shared" si="1924"/>
        <v>1</v>
      </c>
      <c r="BC2590" s="193">
        <f t="shared" si="1925"/>
        <v>1</v>
      </c>
      <c r="BD2590" s="191">
        <f t="shared" si="1885"/>
        <v>0</v>
      </c>
      <c r="BE2590" s="191">
        <f t="shared" si="1926"/>
        <v>0</v>
      </c>
      <c r="BF2590" s="210">
        <f t="shared" si="1927"/>
        <v>0</v>
      </c>
      <c r="BG2590" s="211">
        <f t="shared" si="1928"/>
        <v>0</v>
      </c>
      <c r="BH2590" s="289"/>
      <c r="BI2590" s="289"/>
      <c r="BL2590" s="233" t="str">
        <f t="shared" si="1929"/>
        <v/>
      </c>
    </row>
    <row r="2591" spans="1:64" ht="12" customHeight="1">
      <c r="A2591" s="333" t="s">
        <v>1467</v>
      </c>
      <c r="B2591" s="381" t="s">
        <v>327</v>
      </c>
      <c r="C2591" s="333" t="s">
        <v>802</v>
      </c>
      <c r="D2591" s="381" t="s">
        <v>317</v>
      </c>
      <c r="E2591" s="381" t="s">
        <v>1319</v>
      </c>
      <c r="F2591" s="381" t="s">
        <v>589</v>
      </c>
      <c r="G2591" s="381" t="s">
        <v>386</v>
      </c>
      <c r="H2591" s="100" t="s">
        <v>653</v>
      </c>
      <c r="I2591" s="381" t="s">
        <v>505</v>
      </c>
      <c r="J2591" s="382">
        <v>70000</v>
      </c>
      <c r="K2591" s="382">
        <v>70000</v>
      </c>
      <c r="L2591" s="191" t="str">
        <f t="shared" si="1888"/>
        <v>875048220702011004702011221201</v>
      </c>
      <c r="M2591" s="192">
        <f t="array" ref="M2591">IF(COUNT(SEARCH(Удалить_Роспись_КВСР,$B2591)*SEARCH(Удалить_Роспись_ПБС,$C2591)*SEARCH(Удалить_Роспись_КФСР, $D2591)*SEARCH(Удалить_Роспись_КЦСР,$E2591)*SEARCH(Удалить_Роспись_КВР,$F2591)*SEARCH(Удалить_Роспись_ЭК,$H2591)*SEARCH(Удалить_Роспись_КР,$I2591))&gt;0,0,1)</f>
        <v>0</v>
      </c>
      <c r="N2591" s="192">
        <f>IF(COUNT(SEARCH(Удалить_Индекс_КВСР,$B2591)*SEARCH(Удалить_Индекс_ПБС,$C2591)*SEARCH(Удалить_Индекс_КФСР,$D2591)*SEARCH(Удалить_Индекс_КЦСР,$E2591)*SEARCH(Удалить_Индекс_КВР,$F2591)*SEARCH(Удалить_Индекс_ЭК,$H2591)*SEARCH(Удалить_Индекс_КР,$I2591))&gt;0,0,1)</f>
        <v>1</v>
      </c>
      <c r="O2591" s="192" t="str">
        <f t="shared" si="1889"/>
        <v/>
      </c>
      <c r="P2591" s="192" t="str">
        <f t="shared" si="1930"/>
        <v/>
      </c>
      <c r="Q2591" s="300" t="str">
        <f t="shared" si="1890"/>
        <v/>
      </c>
      <c r="R2591" s="300" t="str">
        <f t="shared" si="1891"/>
        <v/>
      </c>
      <c r="S2591" s="300" t="str">
        <f t="shared" si="1892"/>
        <v/>
      </c>
      <c r="T2591" s="192" t="str">
        <f t="shared" si="1893"/>
        <v/>
      </c>
      <c r="U2591" s="303" t="str">
        <f t="shared" si="1894"/>
        <v/>
      </c>
      <c r="V2591" s="300" t="str">
        <f t="shared" si="1895"/>
        <v/>
      </c>
      <c r="W2591" s="192" t="str">
        <f t="shared" si="1896"/>
        <v/>
      </c>
      <c r="X2591" s="303" t="str">
        <f t="shared" si="1897"/>
        <v/>
      </c>
      <c r="Y2591" s="300" t="str">
        <f t="shared" si="1898"/>
        <v/>
      </c>
      <c r="Z2591" s="300" t="str">
        <f t="shared" si="1899"/>
        <v/>
      </c>
      <c r="AA2591" s="303" t="str">
        <f t="shared" si="1900"/>
        <v/>
      </c>
      <c r="AB2591" s="300" t="str">
        <f t="shared" si="1901"/>
        <v/>
      </c>
      <c r="AC2591" s="300" t="str">
        <f t="shared" si="1902"/>
        <v/>
      </c>
      <c r="AD2591" s="300" t="str">
        <f t="shared" si="1903"/>
        <v/>
      </c>
      <c r="AE2591" s="192" t="str">
        <f t="shared" si="1904"/>
        <v/>
      </c>
      <c r="AF2591" s="192" t="str">
        <f t="shared" si="1905"/>
        <v/>
      </c>
      <c r="AG2591" s="192"/>
      <c r="AJ2591" s="300" t="str">
        <f t="shared" si="1906"/>
        <v/>
      </c>
      <c r="AK2591" s="300" t="str">
        <f t="shared" si="1907"/>
        <v/>
      </c>
      <c r="AL2591" s="300" t="str">
        <f t="shared" si="1908"/>
        <v/>
      </c>
      <c r="AM2591" s="300" t="str">
        <f t="shared" si="1909"/>
        <v/>
      </c>
      <c r="AN2591" s="300" t="str">
        <f t="shared" si="1910"/>
        <v/>
      </c>
      <c r="AO2591" s="300" t="str">
        <f t="shared" si="1911"/>
        <v/>
      </c>
      <c r="AP2591" s="300" t="str">
        <f t="shared" si="1912"/>
        <v/>
      </c>
      <c r="AQ2591" s="300" t="str">
        <f t="shared" si="1913"/>
        <v/>
      </c>
      <c r="AR2591" s="306" t="str">
        <f t="shared" si="1914"/>
        <v/>
      </c>
      <c r="AS2591" s="300" t="str">
        <f t="shared" si="1915"/>
        <v/>
      </c>
      <c r="AT2591" s="300" t="str">
        <f t="shared" si="1916"/>
        <v/>
      </c>
      <c r="AU2591" s="192" t="str">
        <f t="shared" si="1917"/>
        <v>рбс</v>
      </c>
      <c r="AV2591" s="192" t="str">
        <f t="shared" si="1918"/>
        <v>рбс87504822общпро</v>
      </c>
      <c r="AW2591" s="191">
        <f t="shared" si="1919"/>
        <v>0</v>
      </c>
      <c r="AX2591" s="191">
        <f t="shared" si="1920"/>
        <v>0</v>
      </c>
      <c r="AY2591" s="191">
        <f t="shared" si="1921"/>
        <v>70000</v>
      </c>
      <c r="AZ2591" s="191">
        <f t="shared" si="1922"/>
        <v>70000</v>
      </c>
      <c r="BA2591" s="193">
        <f t="shared" si="1923"/>
        <v>1</v>
      </c>
      <c r="BB2591" s="193">
        <f t="shared" si="1924"/>
        <v>1</v>
      </c>
      <c r="BC2591" s="193">
        <f t="shared" si="1925"/>
        <v>1</v>
      </c>
      <c r="BD2591" s="191">
        <f t="shared" si="1885"/>
        <v>70000</v>
      </c>
      <c r="BE2591" s="191">
        <f t="shared" si="1926"/>
        <v>70000</v>
      </c>
      <c r="BF2591" s="210">
        <f t="shared" si="1927"/>
        <v>70000</v>
      </c>
      <c r="BG2591" s="211">
        <f t="shared" si="1928"/>
        <v>70000</v>
      </c>
      <c r="BH2591" s="289"/>
      <c r="BI2591" s="289"/>
      <c r="BL2591" s="233" t="str">
        <f t="shared" si="1929"/>
        <v/>
      </c>
    </row>
    <row r="2592" spans="1:64" ht="12" customHeight="1">
      <c r="A2592" s="333" t="s">
        <v>1467</v>
      </c>
      <c r="B2592" s="381" t="s">
        <v>327</v>
      </c>
      <c r="C2592" s="333" t="s">
        <v>802</v>
      </c>
      <c r="D2592" s="381" t="s">
        <v>317</v>
      </c>
      <c r="E2592" s="381" t="s">
        <v>1320</v>
      </c>
      <c r="F2592" s="381" t="s">
        <v>586</v>
      </c>
      <c r="G2592" s="381" t="s">
        <v>393</v>
      </c>
      <c r="H2592" s="100" t="s">
        <v>653</v>
      </c>
      <c r="I2592" s="381" t="s">
        <v>505</v>
      </c>
      <c r="J2592" s="382">
        <v>17232.27</v>
      </c>
      <c r="K2592" s="382">
        <v>6133.58</v>
      </c>
      <c r="L2592" s="191" t="str">
        <f t="shared" si="1888"/>
        <v>875048220702011004Г02024422301</v>
      </c>
      <c r="M2592" s="192">
        <f t="array" ref="M2592">IF(COUNT(SEARCH(Удалить_Роспись_КВСР,$B2592)*SEARCH(Удалить_Роспись_ПБС,$C2592)*SEARCH(Удалить_Роспись_КФСР, $D2592)*SEARCH(Удалить_Роспись_КЦСР,$E2592)*SEARCH(Удалить_Роспись_КВР,$F2592)*SEARCH(Удалить_Роспись_ЭК,$H2592)*SEARCH(Удалить_Роспись_КР,$I2592))&gt;0,0,1)</f>
        <v>0</v>
      </c>
      <c r="N2592" s="192">
        <f>IF(COUNT(SEARCH(Удалить_Индекс_КВСР,$B2592)*SEARCH(Удалить_Индекс_ПБС,$C2592)*SEARCH(Удалить_Индекс_КФСР,$D2592)*SEARCH(Удалить_Индекс_КЦСР,$E2592)*SEARCH(Удалить_Индекс_КВР,$F2592)*SEARCH(Удалить_Индекс_ЭК,$H2592)*SEARCH(Удалить_Индекс_КР,$I2592))&gt;0,0,1)</f>
        <v>1</v>
      </c>
      <c r="O2592" s="192" t="str">
        <f t="shared" si="1889"/>
        <v/>
      </c>
      <c r="P2592" s="192" t="str">
        <f t="shared" si="1930"/>
        <v/>
      </c>
      <c r="Q2592" s="300" t="str">
        <f t="shared" si="1890"/>
        <v/>
      </c>
      <c r="R2592" s="300" t="str">
        <f t="shared" si="1891"/>
        <v/>
      </c>
      <c r="S2592" s="300" t="str">
        <f t="shared" si="1892"/>
        <v/>
      </c>
      <c r="T2592" s="192" t="str">
        <f t="shared" si="1893"/>
        <v/>
      </c>
      <c r="U2592" s="303" t="str">
        <f t="shared" si="1894"/>
        <v/>
      </c>
      <c r="V2592" s="300" t="str">
        <f t="shared" si="1895"/>
        <v/>
      </c>
      <c r="W2592" s="192" t="str">
        <f t="shared" si="1896"/>
        <v/>
      </c>
      <c r="X2592" s="303" t="str">
        <f t="shared" si="1897"/>
        <v/>
      </c>
      <c r="Y2592" s="300" t="str">
        <f t="shared" si="1898"/>
        <v/>
      </c>
      <c r="Z2592" s="300" t="str">
        <f t="shared" si="1899"/>
        <v/>
      </c>
      <c r="AA2592" s="303" t="str">
        <f t="shared" si="1900"/>
        <v/>
      </c>
      <c r="AB2592" s="300" t="str">
        <f t="shared" si="1901"/>
        <v/>
      </c>
      <c r="AC2592" s="300" t="str">
        <f t="shared" si="1902"/>
        <v/>
      </c>
      <c r="AD2592" s="300" t="str">
        <f t="shared" si="1903"/>
        <v/>
      </c>
      <c r="AE2592" s="192" t="str">
        <f t="shared" si="1904"/>
        <v/>
      </c>
      <c r="AF2592" s="192" t="str">
        <f t="shared" si="1905"/>
        <v/>
      </c>
      <c r="AG2592" s="192"/>
      <c r="AJ2592" s="300" t="str">
        <f t="shared" si="1906"/>
        <v/>
      </c>
      <c r="AK2592" s="300" t="str">
        <f t="shared" si="1907"/>
        <v/>
      </c>
      <c r="AL2592" s="300" t="str">
        <f t="shared" si="1908"/>
        <v/>
      </c>
      <c r="AM2592" s="300" t="str">
        <f t="shared" si="1909"/>
        <v/>
      </c>
      <c r="AN2592" s="300" t="str">
        <f t="shared" si="1910"/>
        <v/>
      </c>
      <c r="AO2592" s="300" t="str">
        <f t="shared" si="1911"/>
        <v/>
      </c>
      <c r="AP2592" s="300" t="str">
        <f t="shared" si="1912"/>
        <v/>
      </c>
      <c r="AQ2592" s="300" t="str">
        <f t="shared" si="1913"/>
        <v/>
      </c>
      <c r="AR2592" s="306" t="str">
        <f t="shared" si="1914"/>
        <v/>
      </c>
      <c r="AS2592" s="300" t="str">
        <f t="shared" si="1915"/>
        <v/>
      </c>
      <c r="AT2592" s="300" t="str">
        <f t="shared" si="1916"/>
        <v/>
      </c>
      <c r="AU2592" s="192" t="str">
        <f t="shared" si="1917"/>
        <v>рбс</v>
      </c>
      <c r="AV2592" s="192" t="str">
        <f t="shared" si="1918"/>
        <v>рбс87504822общком</v>
      </c>
      <c r="AW2592" s="191">
        <f t="shared" si="1919"/>
        <v>0</v>
      </c>
      <c r="AX2592" s="191">
        <f t="shared" si="1920"/>
        <v>0</v>
      </c>
      <c r="AY2592" s="191">
        <f t="shared" si="1921"/>
        <v>17232.27</v>
      </c>
      <c r="AZ2592" s="191">
        <f t="shared" si="1922"/>
        <v>6133.58</v>
      </c>
      <c r="BA2592" s="193">
        <f t="shared" si="1923"/>
        <v>1</v>
      </c>
      <c r="BB2592" s="193">
        <f t="shared" si="1924"/>
        <v>1</v>
      </c>
      <c r="BC2592" s="193">
        <f t="shared" si="1925"/>
        <v>1</v>
      </c>
      <c r="BD2592" s="191">
        <f t="shared" si="1885"/>
        <v>17232.27</v>
      </c>
      <c r="BE2592" s="191">
        <f t="shared" si="1926"/>
        <v>6133.58</v>
      </c>
      <c r="BF2592" s="210">
        <f t="shared" si="1927"/>
        <v>17232.27</v>
      </c>
      <c r="BG2592" s="211">
        <f t="shared" si="1928"/>
        <v>17232.27</v>
      </c>
      <c r="BH2592" s="289"/>
      <c r="BI2592" s="289"/>
      <c r="BL2592" s="233" t="str">
        <f t="shared" si="1929"/>
        <v/>
      </c>
    </row>
    <row r="2593" spans="1:64" ht="12" customHeight="1">
      <c r="A2593" s="333" t="s">
        <v>1467</v>
      </c>
      <c r="B2593" s="381" t="s">
        <v>327</v>
      </c>
      <c r="C2593" s="333" t="s">
        <v>802</v>
      </c>
      <c r="D2593" s="381" t="s">
        <v>317</v>
      </c>
      <c r="E2593" s="381" t="s">
        <v>1448</v>
      </c>
      <c r="F2593" s="381" t="s">
        <v>586</v>
      </c>
      <c r="G2593" s="381" t="s">
        <v>407</v>
      </c>
      <c r="H2593" s="100" t="s">
        <v>653</v>
      </c>
      <c r="I2593" s="381" t="s">
        <v>505</v>
      </c>
      <c r="J2593" s="382">
        <v>3600</v>
      </c>
      <c r="K2593" s="382">
        <v>3600</v>
      </c>
      <c r="L2593" s="191" t="str">
        <f t="shared" si="1888"/>
        <v>875048220702011004Ф00024431001</v>
      </c>
      <c r="M2593" s="192">
        <f t="array" ref="M2593">IF(COUNT(SEARCH(Удалить_Роспись_КВСР,$B2593)*SEARCH(Удалить_Роспись_ПБС,$C2593)*SEARCH(Удалить_Роспись_КФСР, $D2593)*SEARCH(Удалить_Роспись_КЦСР,$E2593)*SEARCH(Удалить_Роспись_КВР,$F2593)*SEARCH(Удалить_Роспись_ЭК,$H2593)*SEARCH(Удалить_Роспись_КР,$I2593))&gt;0,0,1)</f>
        <v>0</v>
      </c>
      <c r="N2593" s="192">
        <v>0</v>
      </c>
      <c r="O2593" s="192" t="str">
        <f t="shared" si="1889"/>
        <v/>
      </c>
      <c r="P2593" s="192" t="str">
        <f t="shared" si="1930"/>
        <v/>
      </c>
      <c r="Q2593" s="300" t="str">
        <f t="shared" si="1890"/>
        <v/>
      </c>
      <c r="R2593" s="300" t="str">
        <f t="shared" si="1891"/>
        <v/>
      </c>
      <c r="S2593" s="300" t="str">
        <f t="shared" si="1892"/>
        <v/>
      </c>
      <c r="T2593" s="192" t="str">
        <f t="shared" si="1893"/>
        <v/>
      </c>
      <c r="U2593" s="303" t="str">
        <f t="shared" si="1894"/>
        <v/>
      </c>
      <c r="V2593" s="300" t="str">
        <f t="shared" si="1895"/>
        <v/>
      </c>
      <c r="W2593" s="192" t="str">
        <f t="shared" si="1896"/>
        <v/>
      </c>
      <c r="X2593" s="303" t="str">
        <f t="shared" si="1897"/>
        <v/>
      </c>
      <c r="Y2593" s="300" t="str">
        <f t="shared" si="1898"/>
        <v/>
      </c>
      <c r="Z2593" s="300" t="str">
        <f t="shared" si="1899"/>
        <v/>
      </c>
      <c r="AA2593" s="303" t="str">
        <f t="shared" si="1900"/>
        <v/>
      </c>
      <c r="AB2593" s="300" t="str">
        <f t="shared" si="1901"/>
        <v/>
      </c>
      <c r="AC2593" s="300" t="str">
        <f t="shared" si="1902"/>
        <v/>
      </c>
      <c r="AD2593" s="300" t="str">
        <f t="shared" si="1903"/>
        <v/>
      </c>
      <c r="AE2593" s="192" t="str">
        <f t="shared" si="1904"/>
        <v/>
      </c>
      <c r="AF2593" s="192" t="str">
        <f t="shared" si="1905"/>
        <v/>
      </c>
      <c r="AG2593" s="192"/>
      <c r="AJ2593" s="300" t="str">
        <f t="shared" si="1906"/>
        <v/>
      </c>
      <c r="AK2593" s="300" t="str">
        <f t="shared" si="1907"/>
        <v/>
      </c>
      <c r="AL2593" s="300" t="str">
        <f t="shared" si="1908"/>
        <v/>
      </c>
      <c r="AM2593" s="300" t="str">
        <f t="shared" si="1909"/>
        <v/>
      </c>
      <c r="AN2593" s="300" t="str">
        <f t="shared" si="1910"/>
        <v/>
      </c>
      <c r="AO2593" s="300" t="str">
        <f t="shared" si="1911"/>
        <v/>
      </c>
      <c r="AP2593" s="300" t="str">
        <f t="shared" si="1912"/>
        <v/>
      </c>
      <c r="AQ2593" s="300" t="str">
        <f t="shared" si="1913"/>
        <v/>
      </c>
      <c r="AR2593" s="306" t="str">
        <f t="shared" si="1914"/>
        <v/>
      </c>
      <c r="AS2593" s="300" t="str">
        <f t="shared" si="1915"/>
        <v/>
      </c>
      <c r="AT2593" s="300" t="str">
        <f t="shared" si="1916"/>
        <v/>
      </c>
      <c r="AU2593" s="192" t="str">
        <f t="shared" si="1917"/>
        <v>рбс</v>
      </c>
      <c r="AV2593" s="192" t="str">
        <f t="shared" si="1918"/>
        <v>рбс87504822общосн</v>
      </c>
      <c r="AW2593" s="191">
        <f t="shared" si="1919"/>
        <v>0</v>
      </c>
      <c r="AX2593" s="191">
        <f t="shared" si="1920"/>
        <v>0</v>
      </c>
      <c r="AY2593" s="191">
        <f t="shared" si="1921"/>
        <v>0</v>
      </c>
      <c r="AZ2593" s="191">
        <f t="shared" si="1922"/>
        <v>0</v>
      </c>
      <c r="BA2593" s="193">
        <f t="shared" si="1923"/>
        <v>1</v>
      </c>
      <c r="BB2593" s="193">
        <f t="shared" si="1924"/>
        <v>1</v>
      </c>
      <c r="BC2593" s="193">
        <f t="shared" si="1925"/>
        <v>1</v>
      </c>
      <c r="BD2593" s="191">
        <f t="shared" si="1885"/>
        <v>0</v>
      </c>
      <c r="BE2593" s="191">
        <f t="shared" si="1926"/>
        <v>0</v>
      </c>
      <c r="BF2593" s="210">
        <f t="shared" si="1927"/>
        <v>0</v>
      </c>
      <c r="BG2593" s="211">
        <f t="shared" si="1928"/>
        <v>0</v>
      </c>
      <c r="BH2593" s="289"/>
      <c r="BI2593" s="289"/>
      <c r="BL2593" s="233" t="str">
        <f t="shared" si="1929"/>
        <v/>
      </c>
    </row>
    <row r="2594" spans="1:64" ht="12" customHeight="1">
      <c r="A2594" s="333" t="s">
        <v>1467</v>
      </c>
      <c r="B2594" s="381" t="s">
        <v>327</v>
      </c>
      <c r="C2594" s="333" t="s">
        <v>802</v>
      </c>
      <c r="D2594" s="381" t="s">
        <v>317</v>
      </c>
      <c r="E2594" s="381" t="s">
        <v>1457</v>
      </c>
      <c r="F2594" s="381" t="s">
        <v>586</v>
      </c>
      <c r="G2594" s="381" t="s">
        <v>393</v>
      </c>
      <c r="H2594" s="100" t="s">
        <v>653</v>
      </c>
      <c r="I2594" s="381" t="s">
        <v>505</v>
      </c>
      <c r="J2594" s="382">
        <v>637389</v>
      </c>
      <c r="K2594" s="382">
        <v>442914.43</v>
      </c>
      <c r="L2594" s="191" t="str">
        <f t="shared" si="1888"/>
        <v>875048220702011004Э02024422301</v>
      </c>
      <c r="M2594" s="192">
        <f t="array" ref="M2594">IF(COUNT(SEARCH(Удалить_Роспись_КВСР,$B2594)*SEARCH(Удалить_Роспись_ПБС,$C2594)*SEARCH(Удалить_Роспись_КФСР, $D2594)*SEARCH(Удалить_Роспись_КЦСР,$E2594)*SEARCH(Удалить_Роспись_КВР,$F2594)*SEARCH(Удалить_Роспись_ЭК,$H2594)*SEARCH(Удалить_Роспись_КР,$I2594))&gt;0,0,1)</f>
        <v>0</v>
      </c>
      <c r="N2594" s="192">
        <f>IF(COUNT(SEARCH(Удалить_Индекс_КВСР,$B2594)*SEARCH(Удалить_Индекс_ПБС,$C2594)*SEARCH(Удалить_Индекс_КФСР,$D2594)*SEARCH(Удалить_Индекс_КЦСР,$E2594)*SEARCH(Удалить_Индекс_КВР,$F2594)*SEARCH(Удалить_Индекс_ЭК,$H2594)*SEARCH(Удалить_Индекс_КР,$I2594))&gt;0,0,1)</f>
        <v>1</v>
      </c>
      <c r="O2594" s="192" t="str">
        <f t="shared" si="1889"/>
        <v/>
      </c>
      <c r="P2594" s="192" t="str">
        <f t="shared" si="1930"/>
        <v/>
      </c>
      <c r="Q2594" s="300" t="str">
        <f t="shared" si="1890"/>
        <v/>
      </c>
      <c r="R2594" s="300" t="str">
        <f t="shared" si="1891"/>
        <v/>
      </c>
      <c r="S2594" s="300" t="str">
        <f t="shared" si="1892"/>
        <v/>
      </c>
      <c r="T2594" s="192" t="str">
        <f t="shared" si="1893"/>
        <v/>
      </c>
      <c r="U2594" s="303" t="str">
        <f t="shared" si="1894"/>
        <v/>
      </c>
      <c r="V2594" s="300" t="str">
        <f t="shared" si="1895"/>
        <v/>
      </c>
      <c r="W2594" s="192" t="str">
        <f t="shared" si="1896"/>
        <v/>
      </c>
      <c r="X2594" s="303" t="str">
        <f t="shared" si="1897"/>
        <v/>
      </c>
      <c r="Y2594" s="300" t="str">
        <f t="shared" si="1898"/>
        <v/>
      </c>
      <c r="Z2594" s="300" t="str">
        <f t="shared" si="1899"/>
        <v/>
      </c>
      <c r="AA2594" s="303" t="str">
        <f t="shared" si="1900"/>
        <v/>
      </c>
      <c r="AB2594" s="300" t="str">
        <f t="shared" si="1901"/>
        <v/>
      </c>
      <c r="AC2594" s="300" t="str">
        <f t="shared" si="1902"/>
        <v/>
      </c>
      <c r="AD2594" s="300" t="str">
        <f t="shared" si="1903"/>
        <v/>
      </c>
      <c r="AE2594" s="192" t="str">
        <f t="shared" si="1904"/>
        <v/>
      </c>
      <c r="AF2594" s="192" t="str">
        <f t="shared" si="1905"/>
        <v/>
      </c>
      <c r="AG2594" s="192"/>
      <c r="AJ2594" s="300" t="str">
        <f t="shared" si="1906"/>
        <v/>
      </c>
      <c r="AK2594" s="300" t="str">
        <f t="shared" si="1907"/>
        <v/>
      </c>
      <c r="AL2594" s="300" t="str">
        <f t="shared" si="1908"/>
        <v/>
      </c>
      <c r="AM2594" s="300" t="str">
        <f t="shared" si="1909"/>
        <v/>
      </c>
      <c r="AN2594" s="300" t="str">
        <f t="shared" si="1910"/>
        <v/>
      </c>
      <c r="AO2594" s="300" t="str">
        <f t="shared" si="1911"/>
        <v/>
      </c>
      <c r="AP2594" s="300" t="str">
        <f t="shared" si="1912"/>
        <v/>
      </c>
      <c r="AQ2594" s="300" t="str">
        <f t="shared" si="1913"/>
        <v/>
      </c>
      <c r="AR2594" s="306" t="str">
        <f t="shared" si="1914"/>
        <v/>
      </c>
      <c r="AS2594" s="300" t="str">
        <f t="shared" si="1915"/>
        <v/>
      </c>
      <c r="AT2594" s="300" t="str">
        <f t="shared" si="1916"/>
        <v/>
      </c>
      <c r="AU2594" s="192" t="str">
        <f t="shared" si="1917"/>
        <v>рбс</v>
      </c>
      <c r="AV2594" s="192" t="str">
        <f t="shared" si="1918"/>
        <v>рбс87504822общком</v>
      </c>
      <c r="AW2594" s="191">
        <f t="shared" si="1919"/>
        <v>0</v>
      </c>
      <c r="AX2594" s="191">
        <f t="shared" si="1920"/>
        <v>0</v>
      </c>
      <c r="AY2594" s="191">
        <f t="shared" si="1921"/>
        <v>637389</v>
      </c>
      <c r="AZ2594" s="191">
        <f t="shared" si="1922"/>
        <v>442914.43</v>
      </c>
      <c r="BA2594" s="193">
        <f t="shared" si="1923"/>
        <v>1</v>
      </c>
      <c r="BB2594" s="193">
        <f t="shared" si="1924"/>
        <v>1</v>
      </c>
      <c r="BC2594" s="193">
        <f t="shared" si="1925"/>
        <v>1</v>
      </c>
      <c r="BD2594" s="191">
        <f t="shared" si="1885"/>
        <v>637389</v>
      </c>
      <c r="BE2594" s="191">
        <f t="shared" si="1926"/>
        <v>442914.43</v>
      </c>
      <c r="BF2594" s="210">
        <f t="shared" si="1927"/>
        <v>637389</v>
      </c>
      <c r="BG2594" s="211">
        <f t="shared" si="1928"/>
        <v>637389</v>
      </c>
      <c r="BH2594" s="289"/>
      <c r="BI2594" s="289"/>
      <c r="BL2594" s="233" t="str">
        <f t="shared" si="1929"/>
        <v/>
      </c>
    </row>
    <row r="2595" spans="1:64" ht="12" hidden="1" customHeight="1">
      <c r="A2595" s="333" t="s">
        <v>1467</v>
      </c>
      <c r="B2595" s="381" t="s">
        <v>327</v>
      </c>
      <c r="C2595" s="333" t="s">
        <v>802</v>
      </c>
      <c r="D2595" s="381" t="s">
        <v>317</v>
      </c>
      <c r="E2595" s="381" t="s">
        <v>1322</v>
      </c>
      <c r="F2595" s="381" t="s">
        <v>608</v>
      </c>
      <c r="G2595" s="381" t="s">
        <v>385</v>
      </c>
      <c r="H2595" s="100" t="s">
        <v>653</v>
      </c>
      <c r="I2595" s="381" t="s">
        <v>339</v>
      </c>
      <c r="J2595" s="382">
        <v>1111500.8999999999</v>
      </c>
      <c r="K2595" s="382">
        <v>606051.76</v>
      </c>
      <c r="L2595" s="191" t="str">
        <f t="shared" si="1888"/>
        <v>875048220702011007409011121110</v>
      </c>
      <c r="M2595" s="192">
        <f t="array" ref="M2595">IF(COUNT(SEARCH(Удалить_Роспись_КВСР,$B2595)*SEARCH(Удалить_Роспись_ПБС,$C2595)*SEARCH(Удалить_Роспись_КФСР, $D2595)*SEARCH(Удалить_Роспись_КЦСР,$E2595)*SEARCH(Удалить_Роспись_КВР,$F2595)*SEARCH(Удалить_Роспись_ЭК,$H2595)*SEARCH(Удалить_Роспись_КР,$I2595))&gt;0,0,1)</f>
        <v>0</v>
      </c>
      <c r="N2595" s="192">
        <v>0</v>
      </c>
      <c r="O2595" s="192" t="str">
        <f t="shared" si="1889"/>
        <v/>
      </c>
      <c r="P2595" s="192" t="str">
        <f t="shared" si="1930"/>
        <v/>
      </c>
      <c r="Q2595" s="300" t="str">
        <f t="shared" si="1890"/>
        <v/>
      </c>
      <c r="R2595" s="300" t="str">
        <f t="shared" si="1891"/>
        <v/>
      </c>
      <c r="S2595" s="300" t="str">
        <f t="shared" si="1892"/>
        <v/>
      </c>
      <c r="T2595" s="192" t="str">
        <f t="shared" si="1893"/>
        <v/>
      </c>
      <c r="U2595" s="303" t="str">
        <f t="shared" si="1894"/>
        <v/>
      </c>
      <c r="V2595" s="300" t="str">
        <f t="shared" si="1895"/>
        <v/>
      </c>
      <c r="W2595" s="192" t="str">
        <f t="shared" si="1896"/>
        <v/>
      </c>
      <c r="X2595" s="303" t="str">
        <f t="shared" si="1897"/>
        <v/>
      </c>
      <c r="Y2595" s="300" t="str">
        <f t="shared" si="1898"/>
        <v/>
      </c>
      <c r="Z2595" s="300" t="str">
        <f t="shared" si="1899"/>
        <v/>
      </c>
      <c r="AA2595" s="303" t="str">
        <f t="shared" si="1900"/>
        <v/>
      </c>
      <c r="AB2595" s="300" t="str">
        <f t="shared" si="1901"/>
        <v/>
      </c>
      <c r="AC2595" s="300" t="str">
        <f t="shared" si="1902"/>
        <v/>
      </c>
      <c r="AD2595" s="300" t="str">
        <f t="shared" si="1903"/>
        <v/>
      </c>
      <c r="AE2595" s="192" t="str">
        <f t="shared" si="1904"/>
        <v/>
      </c>
      <c r="AF2595" s="192" t="str">
        <f t="shared" si="1905"/>
        <v/>
      </c>
      <c r="AG2595" s="192"/>
      <c r="AJ2595" s="300" t="str">
        <f t="shared" si="1906"/>
        <v/>
      </c>
      <c r="AK2595" s="300" t="str">
        <f t="shared" si="1907"/>
        <v/>
      </c>
      <c r="AL2595" s="300" t="str">
        <f t="shared" si="1908"/>
        <v/>
      </c>
      <c r="AM2595" s="300" t="str">
        <f t="shared" si="1909"/>
        <v/>
      </c>
      <c r="AN2595" s="300" t="str">
        <f t="shared" si="1910"/>
        <v/>
      </c>
      <c r="AO2595" s="300" t="str">
        <f t="shared" si="1911"/>
        <v/>
      </c>
      <c r="AP2595" s="300" t="str">
        <f t="shared" si="1912"/>
        <v/>
      </c>
      <c r="AQ2595" s="300" t="str">
        <f t="shared" si="1913"/>
        <v/>
      </c>
      <c r="AR2595" s="306" t="str">
        <f t="shared" si="1914"/>
        <v/>
      </c>
      <c r="AS2595" s="300" t="str">
        <f t="shared" si="1915"/>
        <v/>
      </c>
      <c r="AT2595" s="300" t="str">
        <f t="shared" si="1916"/>
        <v/>
      </c>
      <c r="AU2595" s="192" t="str">
        <f t="shared" si="1917"/>
        <v>рбс</v>
      </c>
      <c r="AV2595" s="192" t="str">
        <f t="shared" si="1918"/>
        <v>рбс87504822общопл</v>
      </c>
      <c r="AW2595" s="191">
        <f t="shared" si="1919"/>
        <v>0</v>
      </c>
      <c r="AX2595" s="191">
        <f t="shared" si="1920"/>
        <v>0</v>
      </c>
      <c r="AY2595" s="191">
        <f t="shared" si="1921"/>
        <v>0</v>
      </c>
      <c r="AZ2595" s="191">
        <f t="shared" si="1922"/>
        <v>0</v>
      </c>
      <c r="BA2595" s="193">
        <f t="shared" si="1923"/>
        <v>1</v>
      </c>
      <c r="BB2595" s="193">
        <f t="shared" si="1924"/>
        <v>1</v>
      </c>
      <c r="BC2595" s="193">
        <f t="shared" si="1925"/>
        <v>1</v>
      </c>
      <c r="BD2595" s="191">
        <f t="shared" si="1885"/>
        <v>0</v>
      </c>
      <c r="BE2595" s="191">
        <f t="shared" si="1926"/>
        <v>0</v>
      </c>
      <c r="BF2595" s="210">
        <f t="shared" si="1927"/>
        <v>0</v>
      </c>
      <c r="BG2595" s="211">
        <f t="shared" si="1928"/>
        <v>0</v>
      </c>
      <c r="BH2595" s="289"/>
      <c r="BI2595" s="289"/>
      <c r="BL2595" s="233" t="str">
        <f t="shared" si="1929"/>
        <v/>
      </c>
    </row>
    <row r="2596" spans="1:64" ht="12" hidden="1" customHeight="1">
      <c r="A2596" s="333" t="s">
        <v>1467</v>
      </c>
      <c r="B2596" s="381" t="s">
        <v>327</v>
      </c>
      <c r="C2596" s="333" t="s">
        <v>802</v>
      </c>
      <c r="D2596" s="381" t="s">
        <v>317</v>
      </c>
      <c r="E2596" s="381" t="s">
        <v>1322</v>
      </c>
      <c r="F2596" s="381" t="s">
        <v>589</v>
      </c>
      <c r="G2596" s="381" t="s">
        <v>386</v>
      </c>
      <c r="H2596" s="100" t="s">
        <v>653</v>
      </c>
      <c r="I2596" s="381" t="s">
        <v>339</v>
      </c>
      <c r="J2596" s="382">
        <v>8060</v>
      </c>
      <c r="K2596" s="382">
        <v>0</v>
      </c>
      <c r="L2596" s="191" t="str">
        <f t="shared" si="1888"/>
        <v>875048220702011007409011221210</v>
      </c>
      <c r="M2596" s="192">
        <f t="array" ref="M2596">IF(COUNT(SEARCH(Удалить_Роспись_КВСР,$B2596)*SEARCH(Удалить_Роспись_ПБС,$C2596)*SEARCH(Удалить_Роспись_КФСР, $D2596)*SEARCH(Удалить_Роспись_КЦСР,$E2596)*SEARCH(Удалить_Роспись_КВР,$F2596)*SEARCH(Удалить_Роспись_ЭК,$H2596)*SEARCH(Удалить_Роспись_КР,$I2596))&gt;0,0,1)</f>
        <v>0</v>
      </c>
      <c r="N2596" s="192">
        <v>0</v>
      </c>
      <c r="O2596" s="192" t="str">
        <f t="shared" si="1889"/>
        <v/>
      </c>
      <c r="P2596" s="192" t="str">
        <f t="shared" si="1930"/>
        <v/>
      </c>
      <c r="Q2596" s="300" t="str">
        <f t="shared" si="1890"/>
        <v/>
      </c>
      <c r="R2596" s="300" t="str">
        <f t="shared" si="1891"/>
        <v/>
      </c>
      <c r="S2596" s="300" t="str">
        <f t="shared" si="1892"/>
        <v/>
      </c>
      <c r="T2596" s="192" t="str">
        <f t="shared" si="1893"/>
        <v/>
      </c>
      <c r="U2596" s="303" t="str">
        <f t="shared" si="1894"/>
        <v/>
      </c>
      <c r="V2596" s="300" t="str">
        <f t="shared" si="1895"/>
        <v/>
      </c>
      <c r="W2596" s="192" t="str">
        <f t="shared" si="1896"/>
        <v/>
      </c>
      <c r="X2596" s="303" t="str">
        <f t="shared" si="1897"/>
        <v/>
      </c>
      <c r="Y2596" s="300" t="str">
        <f t="shared" si="1898"/>
        <v/>
      </c>
      <c r="Z2596" s="300" t="str">
        <f t="shared" si="1899"/>
        <v/>
      </c>
      <c r="AA2596" s="303" t="str">
        <f t="shared" si="1900"/>
        <v/>
      </c>
      <c r="AB2596" s="300" t="str">
        <f t="shared" si="1901"/>
        <v/>
      </c>
      <c r="AC2596" s="300" t="str">
        <f t="shared" si="1902"/>
        <v/>
      </c>
      <c r="AD2596" s="300" t="str">
        <f t="shared" si="1903"/>
        <v/>
      </c>
      <c r="AE2596" s="192" t="str">
        <f t="shared" si="1904"/>
        <v/>
      </c>
      <c r="AF2596" s="192" t="str">
        <f t="shared" si="1905"/>
        <v/>
      </c>
      <c r="AG2596" s="192"/>
      <c r="AJ2596" s="300" t="str">
        <f t="shared" si="1906"/>
        <v/>
      </c>
      <c r="AK2596" s="300" t="str">
        <f t="shared" si="1907"/>
        <v/>
      </c>
      <c r="AL2596" s="300" t="str">
        <f t="shared" si="1908"/>
        <v/>
      </c>
      <c r="AM2596" s="300" t="str">
        <f t="shared" si="1909"/>
        <v/>
      </c>
      <c r="AN2596" s="300" t="str">
        <f t="shared" si="1910"/>
        <v/>
      </c>
      <c r="AO2596" s="300" t="str">
        <f t="shared" si="1911"/>
        <v/>
      </c>
      <c r="AP2596" s="300" t="str">
        <f t="shared" si="1912"/>
        <v/>
      </c>
      <c r="AQ2596" s="300" t="str">
        <f t="shared" si="1913"/>
        <v/>
      </c>
      <c r="AR2596" s="306" t="str">
        <f t="shared" si="1914"/>
        <v/>
      </c>
      <c r="AS2596" s="300" t="str">
        <f t="shared" si="1915"/>
        <v/>
      </c>
      <c r="AT2596" s="300" t="str">
        <f t="shared" si="1916"/>
        <v/>
      </c>
      <c r="AU2596" s="192" t="str">
        <f t="shared" si="1917"/>
        <v>рбс</v>
      </c>
      <c r="AV2596" s="192" t="str">
        <f t="shared" si="1918"/>
        <v>рбс87504822общпро</v>
      </c>
      <c r="AW2596" s="191">
        <f t="shared" si="1919"/>
        <v>0</v>
      </c>
      <c r="AX2596" s="191">
        <f t="shared" si="1920"/>
        <v>0</v>
      </c>
      <c r="AY2596" s="191">
        <f t="shared" si="1921"/>
        <v>0</v>
      </c>
      <c r="AZ2596" s="191">
        <f t="shared" si="1922"/>
        <v>0</v>
      </c>
      <c r="BA2596" s="193">
        <f t="shared" si="1923"/>
        <v>1</v>
      </c>
      <c r="BB2596" s="193">
        <f t="shared" si="1924"/>
        <v>1</v>
      </c>
      <c r="BC2596" s="193">
        <f t="shared" si="1925"/>
        <v>1</v>
      </c>
      <c r="BD2596" s="191">
        <f t="shared" si="1885"/>
        <v>0</v>
      </c>
      <c r="BE2596" s="191">
        <f t="shared" si="1926"/>
        <v>0</v>
      </c>
      <c r="BF2596" s="210">
        <f t="shared" si="1927"/>
        <v>0</v>
      </c>
      <c r="BG2596" s="211">
        <f t="shared" si="1928"/>
        <v>0</v>
      </c>
      <c r="BH2596" s="289"/>
      <c r="BI2596" s="289"/>
      <c r="BL2596" s="233" t="str">
        <f t="shared" si="1929"/>
        <v/>
      </c>
    </row>
    <row r="2597" spans="1:64" ht="12" hidden="1" customHeight="1">
      <c r="A2597" s="333" t="s">
        <v>1467</v>
      </c>
      <c r="B2597" s="381" t="s">
        <v>327</v>
      </c>
      <c r="C2597" s="333" t="s">
        <v>802</v>
      </c>
      <c r="D2597" s="381" t="s">
        <v>317</v>
      </c>
      <c r="E2597" s="381" t="s">
        <v>1322</v>
      </c>
      <c r="F2597" s="381" t="s">
        <v>902</v>
      </c>
      <c r="G2597" s="381" t="s">
        <v>387</v>
      </c>
      <c r="H2597" s="100" t="s">
        <v>653</v>
      </c>
      <c r="I2597" s="381" t="s">
        <v>339</v>
      </c>
      <c r="J2597" s="382">
        <v>335673.27</v>
      </c>
      <c r="K2597" s="382">
        <v>145168.32999999999</v>
      </c>
      <c r="L2597" s="191" t="str">
        <f t="shared" si="1888"/>
        <v>875048220702011007409011921310</v>
      </c>
      <c r="M2597" s="192">
        <f t="array" ref="M2597">IF(COUNT(SEARCH(Удалить_Роспись_КВСР,$B2597)*SEARCH(Удалить_Роспись_ПБС,$C2597)*SEARCH(Удалить_Роспись_КФСР, $D2597)*SEARCH(Удалить_Роспись_КЦСР,$E2597)*SEARCH(Удалить_Роспись_КВР,$F2597)*SEARCH(Удалить_Роспись_ЭК,$H2597)*SEARCH(Удалить_Роспись_КР,$I2597))&gt;0,0,1)</f>
        <v>0</v>
      </c>
      <c r="N2597" s="192">
        <v>0</v>
      </c>
      <c r="O2597" s="192" t="str">
        <f t="shared" si="1889"/>
        <v/>
      </c>
      <c r="P2597" s="192" t="str">
        <f t="shared" si="1930"/>
        <v/>
      </c>
      <c r="Q2597" s="300" t="str">
        <f t="shared" si="1890"/>
        <v/>
      </c>
      <c r="R2597" s="300" t="str">
        <f t="shared" si="1891"/>
        <v/>
      </c>
      <c r="S2597" s="300" t="str">
        <f t="shared" si="1892"/>
        <v/>
      </c>
      <c r="T2597" s="192" t="str">
        <f t="shared" si="1893"/>
        <v/>
      </c>
      <c r="U2597" s="303" t="str">
        <f t="shared" si="1894"/>
        <v/>
      </c>
      <c r="V2597" s="300" t="str">
        <f t="shared" si="1895"/>
        <v/>
      </c>
      <c r="W2597" s="192" t="str">
        <f t="shared" si="1896"/>
        <v/>
      </c>
      <c r="X2597" s="303" t="str">
        <f t="shared" si="1897"/>
        <v/>
      </c>
      <c r="Y2597" s="300" t="str">
        <f t="shared" si="1898"/>
        <v/>
      </c>
      <c r="Z2597" s="300" t="str">
        <f t="shared" si="1899"/>
        <v/>
      </c>
      <c r="AA2597" s="303" t="str">
        <f t="shared" si="1900"/>
        <v/>
      </c>
      <c r="AB2597" s="300" t="str">
        <f t="shared" si="1901"/>
        <v/>
      </c>
      <c r="AC2597" s="300" t="str">
        <f t="shared" si="1902"/>
        <v/>
      </c>
      <c r="AD2597" s="300" t="str">
        <f t="shared" si="1903"/>
        <v/>
      </c>
      <c r="AE2597" s="192" t="str">
        <f t="shared" si="1904"/>
        <v/>
      </c>
      <c r="AF2597" s="192" t="str">
        <f t="shared" si="1905"/>
        <v/>
      </c>
      <c r="AG2597" s="192"/>
      <c r="AJ2597" s="300" t="str">
        <f t="shared" si="1906"/>
        <v/>
      </c>
      <c r="AK2597" s="300" t="str">
        <f t="shared" si="1907"/>
        <v/>
      </c>
      <c r="AL2597" s="300" t="str">
        <f t="shared" si="1908"/>
        <v/>
      </c>
      <c r="AM2597" s="300" t="str">
        <f t="shared" si="1909"/>
        <v/>
      </c>
      <c r="AN2597" s="300" t="str">
        <f t="shared" si="1910"/>
        <v/>
      </c>
      <c r="AO2597" s="300" t="str">
        <f t="shared" si="1911"/>
        <v/>
      </c>
      <c r="AP2597" s="300" t="str">
        <f t="shared" si="1912"/>
        <v/>
      </c>
      <c r="AQ2597" s="300" t="str">
        <f t="shared" si="1913"/>
        <v/>
      </c>
      <c r="AR2597" s="306" t="str">
        <f t="shared" si="1914"/>
        <v/>
      </c>
      <c r="AS2597" s="300" t="str">
        <f t="shared" si="1915"/>
        <v/>
      </c>
      <c r="AT2597" s="300" t="str">
        <f t="shared" si="1916"/>
        <v/>
      </c>
      <c r="AU2597" s="192" t="str">
        <f t="shared" si="1917"/>
        <v>рбс</v>
      </c>
      <c r="AV2597" s="192" t="str">
        <f t="shared" si="1918"/>
        <v>рбс87504822общопл</v>
      </c>
      <c r="AW2597" s="191">
        <f t="shared" si="1919"/>
        <v>0</v>
      </c>
      <c r="AX2597" s="191">
        <f t="shared" si="1920"/>
        <v>0</v>
      </c>
      <c r="AY2597" s="191">
        <f t="shared" si="1921"/>
        <v>0</v>
      </c>
      <c r="AZ2597" s="191">
        <f t="shared" si="1922"/>
        <v>0</v>
      </c>
      <c r="BA2597" s="193">
        <f t="shared" si="1923"/>
        <v>1</v>
      </c>
      <c r="BB2597" s="193">
        <f t="shared" si="1924"/>
        <v>1</v>
      </c>
      <c r="BC2597" s="193">
        <f t="shared" si="1925"/>
        <v>1</v>
      </c>
      <c r="BD2597" s="191">
        <f t="shared" si="1885"/>
        <v>0</v>
      </c>
      <c r="BE2597" s="191">
        <f t="shared" si="1926"/>
        <v>0</v>
      </c>
      <c r="BF2597" s="210">
        <f t="shared" si="1927"/>
        <v>0</v>
      </c>
      <c r="BG2597" s="211">
        <f t="shared" si="1928"/>
        <v>0</v>
      </c>
      <c r="BH2597" s="289"/>
      <c r="BI2597" s="289"/>
      <c r="BL2597" s="233" t="str">
        <f t="shared" si="1929"/>
        <v/>
      </c>
    </row>
    <row r="2598" spans="1:64" ht="12" hidden="1" customHeight="1">
      <c r="A2598" s="333" t="s">
        <v>1467</v>
      </c>
      <c r="B2598" s="381" t="s">
        <v>327</v>
      </c>
      <c r="C2598" s="333" t="s">
        <v>802</v>
      </c>
      <c r="D2598" s="381" t="s">
        <v>317</v>
      </c>
      <c r="E2598" s="381" t="s">
        <v>1322</v>
      </c>
      <c r="F2598" s="381" t="s">
        <v>586</v>
      </c>
      <c r="G2598" s="381" t="s">
        <v>389</v>
      </c>
      <c r="H2598" s="100" t="s">
        <v>653</v>
      </c>
      <c r="I2598" s="381" t="s">
        <v>339</v>
      </c>
      <c r="J2598" s="382">
        <v>10049</v>
      </c>
      <c r="K2598" s="382">
        <v>0</v>
      </c>
      <c r="L2598" s="191" t="str">
        <f t="shared" si="1888"/>
        <v>875048220702011007409024422610</v>
      </c>
      <c r="M2598" s="192">
        <f t="array" ref="M2598">IF(COUNT(SEARCH(Удалить_Роспись_КВСР,$B2598)*SEARCH(Удалить_Роспись_ПБС,$C2598)*SEARCH(Удалить_Роспись_КФСР, $D2598)*SEARCH(Удалить_Роспись_КЦСР,$E2598)*SEARCH(Удалить_Роспись_КВР,$F2598)*SEARCH(Удалить_Роспись_ЭК,$H2598)*SEARCH(Удалить_Роспись_КР,$I2598))&gt;0,0,1)</f>
        <v>0</v>
      </c>
      <c r="N2598" s="192">
        <v>0</v>
      </c>
      <c r="O2598" s="192" t="str">
        <f t="shared" si="1889"/>
        <v/>
      </c>
      <c r="P2598" s="192" t="str">
        <f t="shared" si="1930"/>
        <v/>
      </c>
      <c r="Q2598" s="300" t="str">
        <f t="shared" si="1890"/>
        <v/>
      </c>
      <c r="R2598" s="300" t="str">
        <f t="shared" si="1891"/>
        <v/>
      </c>
      <c r="S2598" s="300" t="str">
        <f t="shared" si="1892"/>
        <v/>
      </c>
      <c r="T2598" s="192" t="str">
        <f t="shared" si="1893"/>
        <v/>
      </c>
      <c r="U2598" s="303" t="str">
        <f t="shared" si="1894"/>
        <v/>
      </c>
      <c r="V2598" s="300" t="str">
        <f t="shared" si="1895"/>
        <v/>
      </c>
      <c r="W2598" s="192" t="str">
        <f t="shared" si="1896"/>
        <v/>
      </c>
      <c r="X2598" s="303" t="str">
        <f t="shared" si="1897"/>
        <v/>
      </c>
      <c r="Y2598" s="300" t="str">
        <f t="shared" si="1898"/>
        <v/>
      </c>
      <c r="Z2598" s="300" t="str">
        <f t="shared" si="1899"/>
        <v/>
      </c>
      <c r="AA2598" s="303" t="str">
        <f t="shared" si="1900"/>
        <v/>
      </c>
      <c r="AB2598" s="300" t="str">
        <f t="shared" si="1901"/>
        <v/>
      </c>
      <c r="AC2598" s="300" t="str">
        <f t="shared" si="1902"/>
        <v/>
      </c>
      <c r="AD2598" s="300" t="str">
        <f t="shared" si="1903"/>
        <v/>
      </c>
      <c r="AE2598" s="192" t="str">
        <f t="shared" si="1904"/>
        <v/>
      </c>
      <c r="AF2598" s="192" t="str">
        <f t="shared" si="1905"/>
        <v/>
      </c>
      <c r="AG2598" s="192"/>
      <c r="AJ2598" s="300" t="str">
        <f t="shared" si="1906"/>
        <v/>
      </c>
      <c r="AK2598" s="300" t="str">
        <f t="shared" si="1907"/>
        <v/>
      </c>
      <c r="AL2598" s="300" t="str">
        <f t="shared" si="1908"/>
        <v/>
      </c>
      <c r="AM2598" s="300" t="str">
        <f t="shared" si="1909"/>
        <v/>
      </c>
      <c r="AN2598" s="300" t="str">
        <f t="shared" si="1910"/>
        <v/>
      </c>
      <c r="AO2598" s="300" t="str">
        <f t="shared" si="1911"/>
        <v/>
      </c>
      <c r="AP2598" s="300" t="str">
        <f t="shared" si="1912"/>
        <v/>
      </c>
      <c r="AQ2598" s="300" t="str">
        <f t="shared" si="1913"/>
        <v/>
      </c>
      <c r="AR2598" s="306" t="str">
        <f t="shared" si="1914"/>
        <v/>
      </c>
      <c r="AS2598" s="300" t="str">
        <f t="shared" si="1915"/>
        <v/>
      </c>
      <c r="AT2598" s="300" t="str">
        <f t="shared" si="1916"/>
        <v/>
      </c>
      <c r="AU2598" s="192" t="str">
        <f t="shared" si="1917"/>
        <v>рбс</v>
      </c>
      <c r="AV2598" s="192" t="str">
        <f t="shared" si="1918"/>
        <v>рбс87504822общпро</v>
      </c>
      <c r="AW2598" s="191">
        <f t="shared" si="1919"/>
        <v>0</v>
      </c>
      <c r="AX2598" s="191">
        <f t="shared" si="1920"/>
        <v>0</v>
      </c>
      <c r="AY2598" s="191">
        <f t="shared" si="1921"/>
        <v>0</v>
      </c>
      <c r="AZ2598" s="191">
        <f t="shared" si="1922"/>
        <v>0</v>
      </c>
      <c r="BA2598" s="193">
        <f t="shared" si="1923"/>
        <v>1</v>
      </c>
      <c r="BB2598" s="193">
        <f t="shared" si="1924"/>
        <v>1</v>
      </c>
      <c r="BC2598" s="193">
        <f t="shared" si="1925"/>
        <v>1</v>
      </c>
      <c r="BD2598" s="191">
        <f t="shared" si="1885"/>
        <v>0</v>
      </c>
      <c r="BE2598" s="191">
        <f t="shared" si="1926"/>
        <v>0</v>
      </c>
      <c r="BF2598" s="210">
        <f t="shared" si="1927"/>
        <v>0</v>
      </c>
      <c r="BG2598" s="211">
        <f t="shared" si="1928"/>
        <v>0</v>
      </c>
      <c r="BH2598" s="289" t="str">
        <f>B2598</f>
        <v>875</v>
      </c>
      <c r="BI2598" s="289" t="str">
        <f>D2598</f>
        <v>0702</v>
      </c>
      <c r="BJ2598" s="284" t="s">
        <v>592</v>
      </c>
      <c r="BK2598" s="284" t="s">
        <v>589</v>
      </c>
      <c r="BL2598" s="233" t="str">
        <f t="shared" si="1929"/>
        <v/>
      </c>
    </row>
    <row r="2599" spans="1:64" ht="12" hidden="1" customHeight="1">
      <c r="A2599" s="333" t="s">
        <v>1467</v>
      </c>
      <c r="B2599" s="381" t="s">
        <v>327</v>
      </c>
      <c r="C2599" s="333" t="s">
        <v>802</v>
      </c>
      <c r="D2599" s="381" t="s">
        <v>317</v>
      </c>
      <c r="E2599" s="381" t="s">
        <v>1323</v>
      </c>
      <c r="F2599" s="381" t="s">
        <v>608</v>
      </c>
      <c r="G2599" s="381" t="s">
        <v>385</v>
      </c>
      <c r="H2599" s="100" t="s">
        <v>653</v>
      </c>
      <c r="I2599" s="381" t="s">
        <v>339</v>
      </c>
      <c r="J2599" s="382">
        <v>2362413.12</v>
      </c>
      <c r="K2599" s="382">
        <v>1540334.82</v>
      </c>
      <c r="L2599" s="191" t="str">
        <f t="shared" si="1888"/>
        <v>875048220702011007564011121110</v>
      </c>
      <c r="M2599" s="192">
        <f t="array" ref="M2599">IF(COUNT(SEARCH(Удалить_Роспись_КВСР,$B2599)*SEARCH(Удалить_Роспись_ПБС,$C2599)*SEARCH(Удалить_Роспись_КФСР, $D2599)*SEARCH(Удалить_Роспись_КЦСР,$E2599)*SEARCH(Удалить_Роспись_КВР,$F2599)*SEARCH(Удалить_Роспись_ЭК,$H2599)*SEARCH(Удалить_Роспись_КР,$I2599))&gt;0,0,1)</f>
        <v>0</v>
      </c>
      <c r="N2599" s="192">
        <v>0</v>
      </c>
      <c r="O2599" s="192" t="str">
        <f t="shared" si="1889"/>
        <v/>
      </c>
      <c r="P2599" s="192" t="str">
        <f t="shared" si="1930"/>
        <v/>
      </c>
      <c r="Q2599" s="300" t="str">
        <f t="shared" si="1890"/>
        <v/>
      </c>
      <c r="R2599" s="300" t="str">
        <f t="shared" si="1891"/>
        <v/>
      </c>
      <c r="S2599" s="300" t="str">
        <f t="shared" si="1892"/>
        <v/>
      </c>
      <c r="T2599" s="192" t="str">
        <f t="shared" si="1893"/>
        <v/>
      </c>
      <c r="U2599" s="303" t="str">
        <f t="shared" si="1894"/>
        <v/>
      </c>
      <c r="V2599" s="300" t="str">
        <f t="shared" si="1895"/>
        <v/>
      </c>
      <c r="W2599" s="192" t="str">
        <f t="shared" si="1896"/>
        <v/>
      </c>
      <c r="X2599" s="303" t="str">
        <f t="shared" si="1897"/>
        <v/>
      </c>
      <c r="Y2599" s="300" t="str">
        <f t="shared" si="1898"/>
        <v/>
      </c>
      <c r="Z2599" s="300" t="str">
        <f t="shared" si="1899"/>
        <v/>
      </c>
      <c r="AA2599" s="303" t="str">
        <f t="shared" si="1900"/>
        <v/>
      </c>
      <c r="AB2599" s="300" t="str">
        <f t="shared" si="1901"/>
        <v/>
      </c>
      <c r="AC2599" s="300" t="str">
        <f t="shared" si="1902"/>
        <v/>
      </c>
      <c r="AD2599" s="300" t="str">
        <f t="shared" si="1903"/>
        <v/>
      </c>
      <c r="AE2599" s="192" t="str">
        <f t="shared" si="1904"/>
        <v/>
      </c>
      <c r="AF2599" s="192" t="str">
        <f t="shared" si="1905"/>
        <v/>
      </c>
      <c r="AG2599" s="192"/>
      <c r="AJ2599" s="300" t="str">
        <f t="shared" si="1906"/>
        <v/>
      </c>
      <c r="AK2599" s="300" t="str">
        <f t="shared" si="1907"/>
        <v/>
      </c>
      <c r="AL2599" s="300" t="str">
        <f t="shared" si="1908"/>
        <v/>
      </c>
      <c r="AM2599" s="300" t="str">
        <f t="shared" si="1909"/>
        <v/>
      </c>
      <c r="AN2599" s="300" t="str">
        <f t="shared" si="1910"/>
        <v/>
      </c>
      <c r="AO2599" s="300" t="str">
        <f t="shared" si="1911"/>
        <v/>
      </c>
      <c r="AP2599" s="300" t="str">
        <f t="shared" si="1912"/>
        <v/>
      </c>
      <c r="AQ2599" s="300" t="str">
        <f t="shared" si="1913"/>
        <v/>
      </c>
      <c r="AR2599" s="306" t="str">
        <f t="shared" si="1914"/>
        <v/>
      </c>
      <c r="AS2599" s="300" t="str">
        <f t="shared" si="1915"/>
        <v/>
      </c>
      <c r="AT2599" s="300" t="str">
        <f t="shared" si="1916"/>
        <v/>
      </c>
      <c r="AU2599" s="192" t="str">
        <f t="shared" si="1917"/>
        <v>рбс</v>
      </c>
      <c r="AV2599" s="192" t="str">
        <f t="shared" si="1918"/>
        <v>рбс87504822общопл</v>
      </c>
      <c r="AW2599" s="191">
        <f t="shared" si="1919"/>
        <v>0</v>
      </c>
      <c r="AX2599" s="191">
        <f t="shared" si="1920"/>
        <v>0</v>
      </c>
      <c r="AY2599" s="191">
        <f t="shared" si="1921"/>
        <v>0</v>
      </c>
      <c r="AZ2599" s="191">
        <f t="shared" si="1922"/>
        <v>0</v>
      </c>
      <c r="BA2599" s="193">
        <f t="shared" si="1923"/>
        <v>1</v>
      </c>
      <c r="BB2599" s="193">
        <f t="shared" si="1924"/>
        <v>1</v>
      </c>
      <c r="BC2599" s="193">
        <f t="shared" si="1925"/>
        <v>1</v>
      </c>
      <c r="BD2599" s="191">
        <f t="shared" si="1885"/>
        <v>0</v>
      </c>
      <c r="BE2599" s="191">
        <f t="shared" si="1926"/>
        <v>0</v>
      </c>
      <c r="BF2599" s="210">
        <f t="shared" si="1927"/>
        <v>0</v>
      </c>
      <c r="BG2599" s="211">
        <f t="shared" si="1928"/>
        <v>0</v>
      </c>
      <c r="BH2599" s="289" t="str">
        <f>B2599</f>
        <v>875</v>
      </c>
      <c r="BI2599" s="289" t="str">
        <f>D2599</f>
        <v>0702</v>
      </c>
      <c r="BJ2599" s="284" t="s">
        <v>592</v>
      </c>
      <c r="BK2599" s="284" t="s">
        <v>589</v>
      </c>
      <c r="BL2599" s="233" t="str">
        <f t="shared" si="1929"/>
        <v/>
      </c>
    </row>
    <row r="2600" spans="1:64" ht="12" hidden="1" customHeight="1">
      <c r="A2600" s="333" t="s">
        <v>1467</v>
      </c>
      <c r="B2600" s="381" t="s">
        <v>327</v>
      </c>
      <c r="C2600" s="333" t="s">
        <v>802</v>
      </c>
      <c r="D2600" s="381" t="s">
        <v>317</v>
      </c>
      <c r="E2600" s="381" t="s">
        <v>1323</v>
      </c>
      <c r="F2600" s="381" t="s">
        <v>589</v>
      </c>
      <c r="G2600" s="381" t="s">
        <v>386</v>
      </c>
      <c r="H2600" s="100" t="s">
        <v>653</v>
      </c>
      <c r="I2600" s="381" t="s">
        <v>339</v>
      </c>
      <c r="J2600" s="382">
        <v>53940</v>
      </c>
      <c r="K2600" s="382">
        <v>0</v>
      </c>
      <c r="L2600" s="191" t="str">
        <f t="shared" si="1888"/>
        <v>875048220702011007564011221210</v>
      </c>
      <c r="M2600" s="192">
        <f t="array" ref="M2600">IF(COUNT(SEARCH(Удалить_Роспись_КВСР,$B2600)*SEARCH(Удалить_Роспись_ПБС,$C2600)*SEARCH(Удалить_Роспись_КФСР, $D2600)*SEARCH(Удалить_Роспись_КЦСР,$E2600)*SEARCH(Удалить_Роспись_КВР,$F2600)*SEARCH(Удалить_Роспись_ЭК,$H2600)*SEARCH(Удалить_Роспись_КР,$I2600))&gt;0,0,1)</f>
        <v>0</v>
      </c>
      <c r="N2600" s="192">
        <v>0</v>
      </c>
      <c r="O2600" s="192" t="str">
        <f t="shared" si="1889"/>
        <v/>
      </c>
      <c r="P2600" s="192" t="str">
        <f t="shared" si="1930"/>
        <v/>
      </c>
      <c r="Q2600" s="300" t="str">
        <f t="shared" si="1890"/>
        <v/>
      </c>
      <c r="R2600" s="300" t="str">
        <f t="shared" si="1891"/>
        <v/>
      </c>
      <c r="S2600" s="300" t="str">
        <f t="shared" si="1892"/>
        <v/>
      </c>
      <c r="T2600" s="192" t="str">
        <f t="shared" si="1893"/>
        <v/>
      </c>
      <c r="U2600" s="303" t="str">
        <f t="shared" si="1894"/>
        <v/>
      </c>
      <c r="V2600" s="300" t="str">
        <f t="shared" si="1895"/>
        <v/>
      </c>
      <c r="W2600" s="192" t="str">
        <f t="shared" si="1896"/>
        <v/>
      </c>
      <c r="X2600" s="303" t="str">
        <f t="shared" si="1897"/>
        <v/>
      </c>
      <c r="Y2600" s="300" t="str">
        <f t="shared" si="1898"/>
        <v/>
      </c>
      <c r="Z2600" s="300" t="str">
        <f t="shared" si="1899"/>
        <v/>
      </c>
      <c r="AA2600" s="303" t="str">
        <f t="shared" si="1900"/>
        <v/>
      </c>
      <c r="AB2600" s="300" t="str">
        <f t="shared" si="1901"/>
        <v/>
      </c>
      <c r="AC2600" s="300" t="str">
        <f t="shared" si="1902"/>
        <v/>
      </c>
      <c r="AD2600" s="300" t="str">
        <f t="shared" si="1903"/>
        <v/>
      </c>
      <c r="AE2600" s="192" t="str">
        <f t="shared" si="1904"/>
        <v/>
      </c>
      <c r="AF2600" s="192" t="str">
        <f t="shared" si="1905"/>
        <v/>
      </c>
      <c r="AG2600" s="192"/>
      <c r="AJ2600" s="300" t="str">
        <f t="shared" si="1906"/>
        <v/>
      </c>
      <c r="AK2600" s="300" t="str">
        <f t="shared" si="1907"/>
        <v/>
      </c>
      <c r="AL2600" s="300" t="str">
        <f t="shared" si="1908"/>
        <v/>
      </c>
      <c r="AM2600" s="300" t="str">
        <f t="shared" si="1909"/>
        <v/>
      </c>
      <c r="AN2600" s="300" t="str">
        <f t="shared" si="1910"/>
        <v/>
      </c>
      <c r="AO2600" s="300" t="str">
        <f t="shared" si="1911"/>
        <v/>
      </c>
      <c r="AP2600" s="300" t="str">
        <f t="shared" si="1912"/>
        <v/>
      </c>
      <c r="AQ2600" s="300" t="str">
        <f t="shared" si="1913"/>
        <v/>
      </c>
      <c r="AR2600" s="306" t="str">
        <f t="shared" si="1914"/>
        <v/>
      </c>
      <c r="AS2600" s="300" t="str">
        <f t="shared" si="1915"/>
        <v/>
      </c>
      <c r="AT2600" s="300" t="str">
        <f t="shared" si="1916"/>
        <v/>
      </c>
      <c r="AU2600" s="192" t="str">
        <f t="shared" si="1917"/>
        <v>рбс</v>
      </c>
      <c r="AV2600" s="192" t="str">
        <f t="shared" si="1918"/>
        <v>рбс87504822общпро</v>
      </c>
      <c r="AW2600" s="191">
        <f t="shared" si="1919"/>
        <v>0</v>
      </c>
      <c r="AX2600" s="191">
        <f t="shared" si="1920"/>
        <v>0</v>
      </c>
      <c r="AY2600" s="191">
        <f t="shared" si="1921"/>
        <v>0</v>
      </c>
      <c r="AZ2600" s="191">
        <f t="shared" si="1922"/>
        <v>0</v>
      </c>
      <c r="BA2600" s="193">
        <f t="shared" si="1923"/>
        <v>1</v>
      </c>
      <c r="BB2600" s="193">
        <f t="shared" si="1924"/>
        <v>1</v>
      </c>
      <c r="BC2600" s="193">
        <f t="shared" si="1925"/>
        <v>1</v>
      </c>
      <c r="BD2600" s="191">
        <f t="shared" si="1885"/>
        <v>0</v>
      </c>
      <c r="BE2600" s="191">
        <f t="shared" si="1926"/>
        <v>0</v>
      </c>
      <c r="BF2600" s="210">
        <f t="shared" si="1927"/>
        <v>0</v>
      </c>
      <c r="BG2600" s="211">
        <f t="shared" si="1928"/>
        <v>0</v>
      </c>
      <c r="BH2600" s="289"/>
      <c r="BI2600" s="289"/>
      <c r="BL2600" s="233" t="str">
        <f t="shared" si="1929"/>
        <v/>
      </c>
    </row>
    <row r="2601" spans="1:64" ht="12" hidden="1" customHeight="1">
      <c r="A2601" s="333" t="s">
        <v>1467</v>
      </c>
      <c r="B2601" s="381" t="s">
        <v>327</v>
      </c>
      <c r="C2601" s="333" t="s">
        <v>802</v>
      </c>
      <c r="D2601" s="381" t="s">
        <v>317</v>
      </c>
      <c r="E2601" s="381" t="s">
        <v>1323</v>
      </c>
      <c r="F2601" s="381" t="s">
        <v>902</v>
      </c>
      <c r="G2601" s="381" t="s">
        <v>387</v>
      </c>
      <c r="H2601" s="100" t="s">
        <v>653</v>
      </c>
      <c r="I2601" s="381" t="s">
        <v>339</v>
      </c>
      <c r="J2601" s="382">
        <v>712448.76</v>
      </c>
      <c r="K2601" s="382">
        <v>498887.48</v>
      </c>
      <c r="L2601" s="191" t="str">
        <f t="shared" si="1888"/>
        <v>875048220702011007564011921310</v>
      </c>
      <c r="M2601" s="192">
        <f t="array" ref="M2601">IF(COUNT(SEARCH(Удалить_Роспись_КВСР,$B2601)*SEARCH(Удалить_Роспись_ПБС,$C2601)*SEARCH(Удалить_Роспись_КФСР, $D2601)*SEARCH(Удалить_Роспись_КЦСР,$E2601)*SEARCH(Удалить_Роспись_КВР,$F2601)*SEARCH(Удалить_Роспись_ЭК,$H2601)*SEARCH(Удалить_Роспись_КР,$I2601))&gt;0,0,1)</f>
        <v>0</v>
      </c>
      <c r="N2601" s="192">
        <v>0</v>
      </c>
      <c r="O2601" s="192" t="str">
        <f t="shared" si="1889"/>
        <v/>
      </c>
      <c r="P2601" s="192" t="str">
        <f t="shared" si="1930"/>
        <v/>
      </c>
      <c r="Q2601" s="300" t="str">
        <f t="shared" si="1890"/>
        <v/>
      </c>
      <c r="R2601" s="300" t="str">
        <f t="shared" si="1891"/>
        <v/>
      </c>
      <c r="S2601" s="300" t="str">
        <f t="shared" si="1892"/>
        <v/>
      </c>
      <c r="T2601" s="192" t="str">
        <f t="shared" si="1893"/>
        <v/>
      </c>
      <c r="U2601" s="303" t="str">
        <f t="shared" si="1894"/>
        <v/>
      </c>
      <c r="V2601" s="300" t="str">
        <f t="shared" si="1895"/>
        <v/>
      </c>
      <c r="W2601" s="192" t="str">
        <f t="shared" si="1896"/>
        <v/>
      </c>
      <c r="X2601" s="303" t="str">
        <f t="shared" si="1897"/>
        <v/>
      </c>
      <c r="Y2601" s="300" t="str">
        <f t="shared" si="1898"/>
        <v/>
      </c>
      <c r="Z2601" s="300" t="str">
        <f t="shared" si="1899"/>
        <v/>
      </c>
      <c r="AA2601" s="303" t="str">
        <f t="shared" si="1900"/>
        <v/>
      </c>
      <c r="AB2601" s="300" t="str">
        <f t="shared" si="1901"/>
        <v/>
      </c>
      <c r="AC2601" s="300" t="str">
        <f t="shared" si="1902"/>
        <v/>
      </c>
      <c r="AD2601" s="300" t="str">
        <f t="shared" si="1903"/>
        <v/>
      </c>
      <c r="AE2601" s="192" t="str">
        <f t="shared" si="1904"/>
        <v/>
      </c>
      <c r="AF2601" s="192" t="str">
        <f t="shared" si="1905"/>
        <v/>
      </c>
      <c r="AG2601" s="192"/>
      <c r="AJ2601" s="300" t="str">
        <f t="shared" si="1906"/>
        <v/>
      </c>
      <c r="AK2601" s="300" t="str">
        <f t="shared" si="1907"/>
        <v/>
      </c>
      <c r="AL2601" s="300" t="str">
        <f t="shared" si="1908"/>
        <v/>
      </c>
      <c r="AM2601" s="300" t="str">
        <f t="shared" si="1909"/>
        <v/>
      </c>
      <c r="AN2601" s="300" t="str">
        <f t="shared" si="1910"/>
        <v/>
      </c>
      <c r="AO2601" s="300" t="str">
        <f t="shared" si="1911"/>
        <v/>
      </c>
      <c r="AP2601" s="300" t="str">
        <f t="shared" si="1912"/>
        <v/>
      </c>
      <c r="AQ2601" s="300" t="str">
        <f t="shared" si="1913"/>
        <v/>
      </c>
      <c r="AR2601" s="306" t="str">
        <f t="shared" si="1914"/>
        <v/>
      </c>
      <c r="AS2601" s="300" t="str">
        <f t="shared" si="1915"/>
        <v/>
      </c>
      <c r="AT2601" s="300" t="str">
        <f t="shared" si="1916"/>
        <v/>
      </c>
      <c r="AU2601" s="192" t="str">
        <f t="shared" si="1917"/>
        <v>рбс</v>
      </c>
      <c r="AV2601" s="192" t="str">
        <f t="shared" si="1918"/>
        <v>рбс87504822общопл</v>
      </c>
      <c r="AW2601" s="191">
        <f t="shared" si="1919"/>
        <v>0</v>
      </c>
      <c r="AX2601" s="191">
        <f t="shared" si="1920"/>
        <v>0</v>
      </c>
      <c r="AY2601" s="191">
        <f t="shared" si="1921"/>
        <v>0</v>
      </c>
      <c r="AZ2601" s="191">
        <f t="shared" si="1922"/>
        <v>0</v>
      </c>
      <c r="BA2601" s="193">
        <f t="shared" si="1923"/>
        <v>1</v>
      </c>
      <c r="BB2601" s="193">
        <f t="shared" si="1924"/>
        <v>1</v>
      </c>
      <c r="BC2601" s="193">
        <f t="shared" si="1925"/>
        <v>1</v>
      </c>
      <c r="BD2601" s="191">
        <f t="shared" si="1885"/>
        <v>0</v>
      </c>
      <c r="BE2601" s="191">
        <f t="shared" si="1926"/>
        <v>0</v>
      </c>
      <c r="BF2601" s="210">
        <f t="shared" si="1927"/>
        <v>0</v>
      </c>
      <c r="BG2601" s="211">
        <f t="shared" si="1928"/>
        <v>0</v>
      </c>
      <c r="BH2601" s="289" t="str">
        <f t="shared" ref="BH2601:BH2613" si="1931">B2601</f>
        <v>875</v>
      </c>
      <c r="BI2601" s="289" t="str">
        <f t="shared" ref="BI2601:BI2613" si="1932">D2601</f>
        <v>0702</v>
      </c>
      <c r="BJ2601" s="284" t="s">
        <v>592</v>
      </c>
      <c r="BK2601" s="284" t="s">
        <v>586</v>
      </c>
      <c r="BL2601" s="233" t="str">
        <f t="shared" si="1929"/>
        <v/>
      </c>
    </row>
    <row r="2602" spans="1:64" ht="12" hidden="1" customHeight="1">
      <c r="A2602" s="333" t="s">
        <v>1467</v>
      </c>
      <c r="B2602" s="381" t="s">
        <v>327</v>
      </c>
      <c r="C2602" s="333" t="s">
        <v>802</v>
      </c>
      <c r="D2602" s="381" t="s">
        <v>317</v>
      </c>
      <c r="E2602" s="381" t="s">
        <v>1323</v>
      </c>
      <c r="F2602" s="381" t="s">
        <v>586</v>
      </c>
      <c r="G2602" s="381" t="s">
        <v>391</v>
      </c>
      <c r="H2602" s="100" t="s">
        <v>653</v>
      </c>
      <c r="I2602" s="381" t="s">
        <v>339</v>
      </c>
      <c r="J2602" s="382">
        <v>40320</v>
      </c>
      <c r="K2602" s="382">
        <v>32207.279999999999</v>
      </c>
      <c r="L2602" s="191" t="str">
        <f t="shared" si="1888"/>
        <v>875048220702011007564024422110</v>
      </c>
      <c r="M2602" s="192">
        <f t="array" ref="M2602">IF(COUNT(SEARCH(Удалить_Роспись_КВСР,$B2602)*SEARCH(Удалить_Роспись_ПБС,$C2602)*SEARCH(Удалить_Роспись_КФСР, $D2602)*SEARCH(Удалить_Роспись_КЦСР,$E2602)*SEARCH(Удалить_Роспись_КВР,$F2602)*SEARCH(Удалить_Роспись_ЭК,$H2602)*SEARCH(Удалить_Роспись_КР,$I2602))&gt;0,0,1)</f>
        <v>0</v>
      </c>
      <c r="N2602" s="192">
        <v>0</v>
      </c>
      <c r="O2602" s="192" t="str">
        <f t="shared" si="1889"/>
        <v/>
      </c>
      <c r="P2602" s="192" t="str">
        <f t="shared" si="1930"/>
        <v/>
      </c>
      <c r="Q2602" s="300" t="str">
        <f t="shared" si="1890"/>
        <v/>
      </c>
      <c r="R2602" s="300" t="str">
        <f t="shared" si="1891"/>
        <v/>
      </c>
      <c r="S2602" s="300" t="str">
        <f t="shared" si="1892"/>
        <v/>
      </c>
      <c r="T2602" s="192" t="str">
        <f t="shared" si="1893"/>
        <v/>
      </c>
      <c r="U2602" s="303" t="str">
        <f t="shared" si="1894"/>
        <v/>
      </c>
      <c r="V2602" s="300" t="str">
        <f t="shared" si="1895"/>
        <v/>
      </c>
      <c r="W2602" s="192" t="str">
        <f t="shared" si="1896"/>
        <v/>
      </c>
      <c r="X2602" s="303" t="str">
        <f t="shared" si="1897"/>
        <v/>
      </c>
      <c r="Y2602" s="300" t="str">
        <f t="shared" si="1898"/>
        <v/>
      </c>
      <c r="Z2602" s="300" t="str">
        <f t="shared" si="1899"/>
        <v/>
      </c>
      <c r="AA2602" s="303" t="str">
        <f t="shared" si="1900"/>
        <v/>
      </c>
      <c r="AB2602" s="300" t="str">
        <f t="shared" si="1901"/>
        <v/>
      </c>
      <c r="AC2602" s="300" t="str">
        <f t="shared" si="1902"/>
        <v/>
      </c>
      <c r="AD2602" s="300" t="str">
        <f t="shared" si="1903"/>
        <v/>
      </c>
      <c r="AE2602" s="192" t="str">
        <f t="shared" si="1904"/>
        <v/>
      </c>
      <c r="AF2602" s="192" t="str">
        <f t="shared" si="1905"/>
        <v/>
      </c>
      <c r="AG2602" s="192"/>
      <c r="AJ2602" s="300" t="str">
        <f t="shared" si="1906"/>
        <v/>
      </c>
      <c r="AK2602" s="300" t="str">
        <f t="shared" si="1907"/>
        <v/>
      </c>
      <c r="AL2602" s="300" t="str">
        <f t="shared" si="1908"/>
        <v/>
      </c>
      <c r="AM2602" s="300" t="str">
        <f t="shared" si="1909"/>
        <v/>
      </c>
      <c r="AN2602" s="300" t="str">
        <f t="shared" si="1910"/>
        <v/>
      </c>
      <c r="AO2602" s="300" t="str">
        <f t="shared" si="1911"/>
        <v/>
      </c>
      <c r="AP2602" s="300" t="str">
        <f t="shared" si="1912"/>
        <v/>
      </c>
      <c r="AQ2602" s="300" t="str">
        <f t="shared" si="1913"/>
        <v/>
      </c>
      <c r="AR2602" s="306" t="str">
        <f t="shared" si="1914"/>
        <v/>
      </c>
      <c r="AS2602" s="300" t="str">
        <f t="shared" si="1915"/>
        <v/>
      </c>
      <c r="AT2602" s="300" t="str">
        <f t="shared" si="1916"/>
        <v/>
      </c>
      <c r="AU2602" s="192" t="str">
        <f t="shared" si="1917"/>
        <v>рбс</v>
      </c>
      <c r="AV2602" s="192" t="str">
        <f t="shared" si="1918"/>
        <v>рбс87504822общпро</v>
      </c>
      <c r="AW2602" s="191">
        <f t="shared" si="1919"/>
        <v>0</v>
      </c>
      <c r="AX2602" s="191">
        <f t="shared" si="1920"/>
        <v>0</v>
      </c>
      <c r="AY2602" s="191">
        <f t="shared" si="1921"/>
        <v>0</v>
      </c>
      <c r="AZ2602" s="191">
        <f t="shared" si="1922"/>
        <v>0</v>
      </c>
      <c r="BA2602" s="193">
        <f t="shared" si="1923"/>
        <v>1</v>
      </c>
      <c r="BB2602" s="193">
        <f t="shared" si="1924"/>
        <v>1</v>
      </c>
      <c r="BC2602" s="193">
        <f t="shared" si="1925"/>
        <v>1</v>
      </c>
      <c r="BD2602" s="191">
        <f t="shared" si="1885"/>
        <v>0</v>
      </c>
      <c r="BE2602" s="191">
        <f t="shared" si="1926"/>
        <v>0</v>
      </c>
      <c r="BF2602" s="210">
        <f t="shared" si="1927"/>
        <v>0</v>
      </c>
      <c r="BG2602" s="211">
        <f t="shared" si="1928"/>
        <v>0</v>
      </c>
      <c r="BH2602" s="289" t="str">
        <f t="shared" si="1931"/>
        <v>875</v>
      </c>
      <c r="BI2602" s="289" t="str">
        <f t="shared" si="1932"/>
        <v>0702</v>
      </c>
      <c r="BJ2602" s="284" t="s">
        <v>592</v>
      </c>
      <c r="BK2602" s="284" t="s">
        <v>586</v>
      </c>
      <c r="BL2602" s="233" t="str">
        <f t="shared" si="1929"/>
        <v/>
      </c>
    </row>
    <row r="2603" spans="1:64" ht="12" hidden="1" customHeight="1">
      <c r="A2603" s="333" t="s">
        <v>1467</v>
      </c>
      <c r="B2603" s="381" t="s">
        <v>327</v>
      </c>
      <c r="C2603" s="333" t="s">
        <v>802</v>
      </c>
      <c r="D2603" s="381" t="s">
        <v>317</v>
      </c>
      <c r="E2603" s="381" t="s">
        <v>1323</v>
      </c>
      <c r="F2603" s="381" t="s">
        <v>586</v>
      </c>
      <c r="G2603" s="381" t="s">
        <v>394</v>
      </c>
      <c r="H2603" s="100" t="s">
        <v>653</v>
      </c>
      <c r="I2603" s="381" t="s">
        <v>339</v>
      </c>
      <c r="J2603" s="382">
        <v>18000</v>
      </c>
      <c r="K2603" s="382">
        <v>0</v>
      </c>
      <c r="L2603" s="191" t="str">
        <f t="shared" si="1888"/>
        <v>875048220702011007564024422510</v>
      </c>
      <c r="M2603" s="192">
        <f t="array" ref="M2603">IF(COUNT(SEARCH(Удалить_Роспись_КВСР,$B2603)*SEARCH(Удалить_Роспись_ПБС,$C2603)*SEARCH(Удалить_Роспись_КФСР, $D2603)*SEARCH(Удалить_Роспись_КЦСР,$E2603)*SEARCH(Удалить_Роспись_КВР,$F2603)*SEARCH(Удалить_Роспись_ЭК,$H2603)*SEARCH(Удалить_Роспись_КР,$I2603))&gt;0,0,1)</f>
        <v>0</v>
      </c>
      <c r="N2603" s="192">
        <v>0</v>
      </c>
      <c r="O2603" s="192" t="str">
        <f t="shared" si="1889"/>
        <v/>
      </c>
      <c r="P2603" s="192" t="str">
        <f t="shared" si="1930"/>
        <v/>
      </c>
      <c r="Q2603" s="300" t="str">
        <f t="shared" si="1890"/>
        <v/>
      </c>
      <c r="R2603" s="300" t="str">
        <f t="shared" si="1891"/>
        <v/>
      </c>
      <c r="S2603" s="300" t="str">
        <f t="shared" si="1892"/>
        <v/>
      </c>
      <c r="T2603" s="192" t="str">
        <f t="shared" si="1893"/>
        <v/>
      </c>
      <c r="U2603" s="303" t="str">
        <f t="shared" si="1894"/>
        <v/>
      </c>
      <c r="V2603" s="300" t="str">
        <f t="shared" si="1895"/>
        <v/>
      </c>
      <c r="W2603" s="192" t="str">
        <f t="shared" si="1896"/>
        <v/>
      </c>
      <c r="X2603" s="303" t="str">
        <f t="shared" si="1897"/>
        <v/>
      </c>
      <c r="Y2603" s="300" t="str">
        <f t="shared" si="1898"/>
        <v/>
      </c>
      <c r="Z2603" s="300" t="str">
        <f t="shared" si="1899"/>
        <v/>
      </c>
      <c r="AA2603" s="303" t="str">
        <f t="shared" si="1900"/>
        <v/>
      </c>
      <c r="AB2603" s="300" t="str">
        <f t="shared" si="1901"/>
        <v/>
      </c>
      <c r="AC2603" s="300" t="str">
        <f t="shared" si="1902"/>
        <v/>
      </c>
      <c r="AD2603" s="300" t="str">
        <f t="shared" si="1903"/>
        <v/>
      </c>
      <c r="AE2603" s="192" t="str">
        <f t="shared" si="1904"/>
        <v/>
      </c>
      <c r="AF2603" s="192" t="str">
        <f t="shared" si="1905"/>
        <v/>
      </c>
      <c r="AG2603" s="192"/>
      <c r="AJ2603" s="300" t="str">
        <f t="shared" si="1906"/>
        <v/>
      </c>
      <c r="AK2603" s="300" t="str">
        <f t="shared" si="1907"/>
        <v/>
      </c>
      <c r="AL2603" s="300" t="str">
        <f t="shared" si="1908"/>
        <v/>
      </c>
      <c r="AM2603" s="300" t="str">
        <f t="shared" si="1909"/>
        <v/>
      </c>
      <c r="AN2603" s="300" t="str">
        <f t="shared" si="1910"/>
        <v/>
      </c>
      <c r="AO2603" s="300" t="str">
        <f t="shared" si="1911"/>
        <v/>
      </c>
      <c r="AP2603" s="300" t="str">
        <f t="shared" si="1912"/>
        <v/>
      </c>
      <c r="AQ2603" s="300" t="str">
        <f t="shared" si="1913"/>
        <v/>
      </c>
      <c r="AR2603" s="306" t="str">
        <f t="shared" si="1914"/>
        <v/>
      </c>
      <c r="AS2603" s="300" t="str">
        <f t="shared" si="1915"/>
        <v/>
      </c>
      <c r="AT2603" s="300" t="str">
        <f t="shared" si="1916"/>
        <v/>
      </c>
      <c r="AU2603" s="192" t="str">
        <f t="shared" si="1917"/>
        <v>рбс</v>
      </c>
      <c r="AV2603" s="192" t="str">
        <f t="shared" si="1918"/>
        <v>рбс87504822общпро</v>
      </c>
      <c r="AW2603" s="191">
        <f t="shared" si="1919"/>
        <v>0</v>
      </c>
      <c r="AX2603" s="191">
        <f t="shared" si="1920"/>
        <v>0</v>
      </c>
      <c r="AY2603" s="191">
        <f t="shared" si="1921"/>
        <v>0</v>
      </c>
      <c r="AZ2603" s="191">
        <f t="shared" si="1922"/>
        <v>0</v>
      </c>
      <c r="BA2603" s="193">
        <f t="shared" si="1923"/>
        <v>1</v>
      </c>
      <c r="BB2603" s="193">
        <f t="shared" si="1924"/>
        <v>1</v>
      </c>
      <c r="BC2603" s="193">
        <f t="shared" si="1925"/>
        <v>1</v>
      </c>
      <c r="BD2603" s="191">
        <f t="shared" si="1885"/>
        <v>0</v>
      </c>
      <c r="BE2603" s="191">
        <f t="shared" si="1926"/>
        <v>0</v>
      </c>
      <c r="BF2603" s="210">
        <f t="shared" si="1927"/>
        <v>0</v>
      </c>
      <c r="BG2603" s="211">
        <f t="shared" si="1928"/>
        <v>0</v>
      </c>
      <c r="BH2603" s="289" t="str">
        <f t="shared" si="1931"/>
        <v>875</v>
      </c>
      <c r="BI2603" s="289" t="str">
        <f t="shared" si="1932"/>
        <v>0702</v>
      </c>
      <c r="BJ2603" s="284" t="s">
        <v>592</v>
      </c>
      <c r="BK2603" s="284" t="s">
        <v>586</v>
      </c>
      <c r="BL2603" s="233" t="str">
        <f t="shared" si="1929"/>
        <v/>
      </c>
    </row>
    <row r="2604" spans="1:64" ht="12" hidden="1" customHeight="1">
      <c r="A2604" s="333" t="s">
        <v>1467</v>
      </c>
      <c r="B2604" s="381" t="s">
        <v>327</v>
      </c>
      <c r="C2604" s="333" t="s">
        <v>802</v>
      </c>
      <c r="D2604" s="381" t="s">
        <v>317</v>
      </c>
      <c r="E2604" s="381" t="s">
        <v>1323</v>
      </c>
      <c r="F2604" s="381" t="s">
        <v>586</v>
      </c>
      <c r="G2604" s="381" t="s">
        <v>389</v>
      </c>
      <c r="H2604" s="100" t="s">
        <v>653</v>
      </c>
      <c r="I2604" s="381" t="s">
        <v>339</v>
      </c>
      <c r="J2604" s="382">
        <v>41487</v>
      </c>
      <c r="K2604" s="382">
        <v>6962.27</v>
      </c>
      <c r="L2604" s="191" t="str">
        <f t="shared" si="1888"/>
        <v>875048220702011007564024422610</v>
      </c>
      <c r="M2604" s="192">
        <f t="array" ref="M2604">IF(COUNT(SEARCH(Удалить_Роспись_КВСР,$B2604)*SEARCH(Удалить_Роспись_ПБС,$C2604)*SEARCH(Удалить_Роспись_КФСР, $D2604)*SEARCH(Удалить_Роспись_КЦСР,$E2604)*SEARCH(Удалить_Роспись_КВР,$F2604)*SEARCH(Удалить_Роспись_ЭК,$H2604)*SEARCH(Удалить_Роспись_КР,$I2604))&gt;0,0,1)</f>
        <v>0</v>
      </c>
      <c r="N2604" s="192">
        <v>0</v>
      </c>
      <c r="O2604" s="192" t="str">
        <f t="shared" si="1889"/>
        <v/>
      </c>
      <c r="P2604" s="192" t="str">
        <f t="shared" si="1930"/>
        <v/>
      </c>
      <c r="Q2604" s="300" t="str">
        <f t="shared" si="1890"/>
        <v/>
      </c>
      <c r="R2604" s="300" t="str">
        <f t="shared" si="1891"/>
        <v/>
      </c>
      <c r="S2604" s="300" t="str">
        <f t="shared" si="1892"/>
        <v/>
      </c>
      <c r="T2604" s="192" t="str">
        <f t="shared" si="1893"/>
        <v/>
      </c>
      <c r="U2604" s="303" t="str">
        <f t="shared" si="1894"/>
        <v/>
      </c>
      <c r="V2604" s="300" t="str">
        <f t="shared" si="1895"/>
        <v/>
      </c>
      <c r="W2604" s="192" t="str">
        <f t="shared" si="1896"/>
        <v/>
      </c>
      <c r="X2604" s="303" t="str">
        <f t="shared" si="1897"/>
        <v/>
      </c>
      <c r="Y2604" s="300" t="str">
        <f t="shared" si="1898"/>
        <v/>
      </c>
      <c r="Z2604" s="300" t="str">
        <f t="shared" si="1899"/>
        <v/>
      </c>
      <c r="AA2604" s="303" t="str">
        <f t="shared" si="1900"/>
        <v/>
      </c>
      <c r="AB2604" s="300" t="str">
        <f t="shared" si="1901"/>
        <v/>
      </c>
      <c r="AC2604" s="300" t="str">
        <f t="shared" si="1902"/>
        <v/>
      </c>
      <c r="AD2604" s="300" t="str">
        <f t="shared" si="1903"/>
        <v/>
      </c>
      <c r="AE2604" s="192" t="str">
        <f t="shared" si="1904"/>
        <v/>
      </c>
      <c r="AF2604" s="192" t="str">
        <f t="shared" si="1905"/>
        <v/>
      </c>
      <c r="AG2604" s="192"/>
      <c r="AJ2604" s="300" t="str">
        <f t="shared" si="1906"/>
        <v/>
      </c>
      <c r="AK2604" s="300" t="str">
        <f t="shared" si="1907"/>
        <v/>
      </c>
      <c r="AL2604" s="300" t="str">
        <f t="shared" si="1908"/>
        <v/>
      </c>
      <c r="AM2604" s="300" t="str">
        <f t="shared" si="1909"/>
        <v/>
      </c>
      <c r="AN2604" s="300" t="str">
        <f t="shared" si="1910"/>
        <v/>
      </c>
      <c r="AO2604" s="300" t="str">
        <f t="shared" si="1911"/>
        <v/>
      </c>
      <c r="AP2604" s="300" t="str">
        <f t="shared" si="1912"/>
        <v/>
      </c>
      <c r="AQ2604" s="300" t="str">
        <f t="shared" si="1913"/>
        <v/>
      </c>
      <c r="AR2604" s="306" t="str">
        <f t="shared" si="1914"/>
        <v/>
      </c>
      <c r="AS2604" s="300" t="str">
        <f t="shared" si="1915"/>
        <v/>
      </c>
      <c r="AT2604" s="300" t="str">
        <f t="shared" si="1916"/>
        <v/>
      </c>
      <c r="AU2604" s="192" t="str">
        <f t="shared" si="1917"/>
        <v>рбс</v>
      </c>
      <c r="AV2604" s="192" t="str">
        <f t="shared" si="1918"/>
        <v>рбс87504822общпро</v>
      </c>
      <c r="AW2604" s="191">
        <f t="shared" si="1919"/>
        <v>0</v>
      </c>
      <c r="AX2604" s="191">
        <f t="shared" si="1920"/>
        <v>0</v>
      </c>
      <c r="AY2604" s="191">
        <f t="shared" si="1921"/>
        <v>0</v>
      </c>
      <c r="AZ2604" s="191">
        <f t="shared" si="1922"/>
        <v>0</v>
      </c>
      <c r="BA2604" s="193">
        <f t="shared" si="1923"/>
        <v>1</v>
      </c>
      <c r="BB2604" s="193">
        <f t="shared" si="1924"/>
        <v>1</v>
      </c>
      <c r="BC2604" s="193">
        <f t="shared" si="1925"/>
        <v>1</v>
      </c>
      <c r="BD2604" s="191">
        <f t="shared" si="1885"/>
        <v>0</v>
      </c>
      <c r="BE2604" s="191">
        <f t="shared" si="1926"/>
        <v>0</v>
      </c>
      <c r="BF2604" s="210">
        <f t="shared" si="1927"/>
        <v>0</v>
      </c>
      <c r="BG2604" s="211">
        <f t="shared" si="1928"/>
        <v>0</v>
      </c>
      <c r="BH2604" s="289" t="str">
        <f t="shared" si="1931"/>
        <v>875</v>
      </c>
      <c r="BI2604" s="289" t="str">
        <f t="shared" si="1932"/>
        <v>0702</v>
      </c>
      <c r="BJ2604" s="284" t="s">
        <v>592</v>
      </c>
      <c r="BK2604" s="284" t="s">
        <v>586</v>
      </c>
      <c r="BL2604" s="233" t="str">
        <f t="shared" si="1929"/>
        <v/>
      </c>
    </row>
    <row r="2605" spans="1:64" ht="12" hidden="1" customHeight="1">
      <c r="A2605" s="333" t="s">
        <v>1467</v>
      </c>
      <c r="B2605" s="381" t="s">
        <v>327</v>
      </c>
      <c r="C2605" s="333" t="s">
        <v>802</v>
      </c>
      <c r="D2605" s="381" t="s">
        <v>317</v>
      </c>
      <c r="E2605" s="381" t="s">
        <v>1323</v>
      </c>
      <c r="F2605" s="381" t="s">
        <v>586</v>
      </c>
      <c r="G2605" s="381" t="s">
        <v>407</v>
      </c>
      <c r="H2605" s="100" t="s">
        <v>653</v>
      </c>
      <c r="I2605" s="381" t="s">
        <v>339</v>
      </c>
      <c r="J2605" s="382">
        <v>242355.88</v>
      </c>
      <c r="K2605" s="382">
        <v>133093.74</v>
      </c>
      <c r="L2605" s="191" t="str">
        <f t="shared" si="1888"/>
        <v>875048220702011007564024431010</v>
      </c>
      <c r="M2605" s="192">
        <f t="array" ref="M2605">IF(COUNT(SEARCH(Удалить_Роспись_КВСР,$B2605)*SEARCH(Удалить_Роспись_ПБС,$C2605)*SEARCH(Удалить_Роспись_КФСР, $D2605)*SEARCH(Удалить_Роспись_КЦСР,$E2605)*SEARCH(Удалить_Роспись_КВР,$F2605)*SEARCH(Удалить_Роспись_ЭК,$H2605)*SEARCH(Удалить_Роспись_КР,$I2605))&gt;0,0,1)</f>
        <v>0</v>
      </c>
      <c r="N2605" s="192">
        <v>0</v>
      </c>
      <c r="O2605" s="192" t="str">
        <f t="shared" si="1889"/>
        <v/>
      </c>
      <c r="P2605" s="192" t="str">
        <f t="shared" si="1930"/>
        <v/>
      </c>
      <c r="Q2605" s="300" t="str">
        <f t="shared" si="1890"/>
        <v/>
      </c>
      <c r="R2605" s="300" t="str">
        <f t="shared" si="1891"/>
        <v/>
      </c>
      <c r="S2605" s="300" t="str">
        <f t="shared" si="1892"/>
        <v/>
      </c>
      <c r="T2605" s="192" t="str">
        <f t="shared" si="1893"/>
        <v/>
      </c>
      <c r="U2605" s="303" t="str">
        <f t="shared" si="1894"/>
        <v/>
      </c>
      <c r="V2605" s="300" t="str">
        <f t="shared" si="1895"/>
        <v/>
      </c>
      <c r="W2605" s="192" t="str">
        <f t="shared" si="1896"/>
        <v/>
      </c>
      <c r="X2605" s="303" t="str">
        <f t="shared" si="1897"/>
        <v/>
      </c>
      <c r="Y2605" s="300" t="str">
        <f t="shared" si="1898"/>
        <v/>
      </c>
      <c r="Z2605" s="300" t="str">
        <f t="shared" si="1899"/>
        <v/>
      </c>
      <c r="AA2605" s="303" t="str">
        <f t="shared" si="1900"/>
        <v/>
      </c>
      <c r="AB2605" s="300" t="str">
        <f t="shared" si="1901"/>
        <v/>
      </c>
      <c r="AC2605" s="300" t="str">
        <f t="shared" si="1902"/>
        <v/>
      </c>
      <c r="AD2605" s="300" t="str">
        <f t="shared" si="1903"/>
        <v/>
      </c>
      <c r="AE2605" s="192" t="str">
        <f t="shared" si="1904"/>
        <v/>
      </c>
      <c r="AF2605" s="192" t="str">
        <f t="shared" si="1905"/>
        <v/>
      </c>
      <c r="AG2605" s="192"/>
      <c r="AJ2605" s="300" t="str">
        <f t="shared" si="1906"/>
        <v/>
      </c>
      <c r="AK2605" s="300" t="str">
        <f t="shared" si="1907"/>
        <v/>
      </c>
      <c r="AL2605" s="300" t="str">
        <f t="shared" si="1908"/>
        <v/>
      </c>
      <c r="AM2605" s="300" t="str">
        <f t="shared" si="1909"/>
        <v/>
      </c>
      <c r="AN2605" s="300" t="str">
        <f t="shared" si="1910"/>
        <v/>
      </c>
      <c r="AO2605" s="300" t="str">
        <f t="shared" si="1911"/>
        <v/>
      </c>
      <c r="AP2605" s="300" t="str">
        <f t="shared" si="1912"/>
        <v/>
      </c>
      <c r="AQ2605" s="300" t="str">
        <f t="shared" si="1913"/>
        <v/>
      </c>
      <c r="AR2605" s="306" t="str">
        <f t="shared" si="1914"/>
        <v/>
      </c>
      <c r="AS2605" s="300" t="str">
        <f t="shared" si="1915"/>
        <v/>
      </c>
      <c r="AT2605" s="300" t="str">
        <f t="shared" si="1916"/>
        <v/>
      </c>
      <c r="AU2605" s="192" t="str">
        <f t="shared" si="1917"/>
        <v>рбс</v>
      </c>
      <c r="AV2605" s="192" t="str">
        <f t="shared" si="1918"/>
        <v>рбс87504822общосн</v>
      </c>
      <c r="AW2605" s="191">
        <f t="shared" si="1919"/>
        <v>0</v>
      </c>
      <c r="AX2605" s="191">
        <f t="shared" si="1920"/>
        <v>0</v>
      </c>
      <c r="AY2605" s="191">
        <f t="shared" si="1921"/>
        <v>0</v>
      </c>
      <c r="AZ2605" s="191">
        <f t="shared" si="1922"/>
        <v>0</v>
      </c>
      <c r="BA2605" s="193">
        <f t="shared" si="1923"/>
        <v>1</v>
      </c>
      <c r="BB2605" s="193">
        <f t="shared" si="1924"/>
        <v>1</v>
      </c>
      <c r="BC2605" s="193">
        <f t="shared" si="1925"/>
        <v>1</v>
      </c>
      <c r="BD2605" s="191">
        <f t="shared" si="1885"/>
        <v>0</v>
      </c>
      <c r="BE2605" s="191">
        <f t="shared" si="1926"/>
        <v>0</v>
      </c>
      <c r="BF2605" s="210">
        <f t="shared" si="1927"/>
        <v>0</v>
      </c>
      <c r="BG2605" s="211">
        <f t="shared" si="1928"/>
        <v>0</v>
      </c>
      <c r="BH2605" s="289" t="str">
        <f t="shared" si="1931"/>
        <v>875</v>
      </c>
      <c r="BI2605" s="289" t="str">
        <f t="shared" si="1932"/>
        <v>0702</v>
      </c>
      <c r="BJ2605" s="284" t="s">
        <v>592</v>
      </c>
      <c r="BK2605" s="284" t="s">
        <v>586</v>
      </c>
      <c r="BL2605" s="233" t="str">
        <f t="shared" si="1929"/>
        <v/>
      </c>
    </row>
    <row r="2606" spans="1:64" ht="12" hidden="1" customHeight="1">
      <c r="A2606" s="333" t="s">
        <v>1467</v>
      </c>
      <c r="B2606" s="381" t="s">
        <v>327</v>
      </c>
      <c r="C2606" s="333" t="s">
        <v>802</v>
      </c>
      <c r="D2606" s="381" t="s">
        <v>317</v>
      </c>
      <c r="E2606" s="381" t="s">
        <v>1323</v>
      </c>
      <c r="F2606" s="381" t="s">
        <v>586</v>
      </c>
      <c r="G2606" s="381" t="s">
        <v>397</v>
      </c>
      <c r="H2606" s="100" t="s">
        <v>653</v>
      </c>
      <c r="I2606" s="381" t="s">
        <v>339</v>
      </c>
      <c r="J2606" s="382">
        <v>52188</v>
      </c>
      <c r="K2606" s="382">
        <v>0</v>
      </c>
      <c r="L2606" s="191" t="str">
        <f t="shared" si="1888"/>
        <v>875048220702011007564024434010</v>
      </c>
      <c r="M2606" s="192">
        <f t="array" ref="M2606">IF(COUNT(SEARCH(Удалить_Роспись_КВСР,$B2606)*SEARCH(Удалить_Роспись_ПБС,$C2606)*SEARCH(Удалить_Роспись_КФСР, $D2606)*SEARCH(Удалить_Роспись_КЦСР,$E2606)*SEARCH(Удалить_Роспись_КВР,$F2606)*SEARCH(Удалить_Роспись_ЭК,$H2606)*SEARCH(Удалить_Роспись_КР,$I2606))&gt;0,0,1)</f>
        <v>0</v>
      </c>
      <c r="N2606" s="192">
        <v>0</v>
      </c>
      <c r="O2606" s="192" t="str">
        <f t="shared" si="1889"/>
        <v/>
      </c>
      <c r="P2606" s="192" t="str">
        <f t="shared" si="1930"/>
        <v/>
      </c>
      <c r="Q2606" s="300" t="str">
        <f t="shared" si="1890"/>
        <v/>
      </c>
      <c r="R2606" s="300" t="str">
        <f t="shared" si="1891"/>
        <v/>
      </c>
      <c r="S2606" s="300" t="str">
        <f t="shared" si="1892"/>
        <v/>
      </c>
      <c r="T2606" s="192" t="str">
        <f t="shared" si="1893"/>
        <v/>
      </c>
      <c r="U2606" s="303" t="str">
        <f t="shared" si="1894"/>
        <v/>
      </c>
      <c r="V2606" s="300" t="str">
        <f t="shared" si="1895"/>
        <v/>
      </c>
      <c r="W2606" s="192" t="str">
        <f t="shared" si="1896"/>
        <v/>
      </c>
      <c r="X2606" s="303" t="str">
        <f t="shared" si="1897"/>
        <v/>
      </c>
      <c r="Y2606" s="300" t="str">
        <f t="shared" si="1898"/>
        <v/>
      </c>
      <c r="Z2606" s="300" t="str">
        <f t="shared" si="1899"/>
        <v/>
      </c>
      <c r="AA2606" s="303" t="str">
        <f t="shared" si="1900"/>
        <v/>
      </c>
      <c r="AB2606" s="300" t="str">
        <f t="shared" si="1901"/>
        <v/>
      </c>
      <c r="AC2606" s="300" t="str">
        <f t="shared" si="1902"/>
        <v/>
      </c>
      <c r="AD2606" s="300" t="str">
        <f t="shared" si="1903"/>
        <v/>
      </c>
      <c r="AE2606" s="192" t="str">
        <f t="shared" si="1904"/>
        <v/>
      </c>
      <c r="AF2606" s="192" t="str">
        <f t="shared" si="1905"/>
        <v/>
      </c>
      <c r="AG2606" s="192"/>
      <c r="AJ2606" s="300" t="str">
        <f t="shared" si="1906"/>
        <v/>
      </c>
      <c r="AK2606" s="300" t="str">
        <f t="shared" si="1907"/>
        <v/>
      </c>
      <c r="AL2606" s="300" t="str">
        <f t="shared" si="1908"/>
        <v/>
      </c>
      <c r="AM2606" s="300" t="str">
        <f t="shared" si="1909"/>
        <v/>
      </c>
      <c r="AN2606" s="300" t="str">
        <f t="shared" si="1910"/>
        <v/>
      </c>
      <c r="AO2606" s="300" t="str">
        <f t="shared" si="1911"/>
        <v/>
      </c>
      <c r="AP2606" s="300" t="str">
        <f t="shared" si="1912"/>
        <v/>
      </c>
      <c r="AQ2606" s="300" t="str">
        <f t="shared" si="1913"/>
        <v/>
      </c>
      <c r="AR2606" s="306" t="str">
        <f t="shared" si="1914"/>
        <v/>
      </c>
      <c r="AS2606" s="300" t="str">
        <f t="shared" si="1915"/>
        <v/>
      </c>
      <c r="AT2606" s="300" t="str">
        <f t="shared" si="1916"/>
        <v/>
      </c>
      <c r="AU2606" s="192" t="str">
        <f t="shared" si="1917"/>
        <v>рбс</v>
      </c>
      <c r="AV2606" s="192" t="str">
        <f t="shared" si="1918"/>
        <v>рбс87504822общпро</v>
      </c>
      <c r="AW2606" s="191">
        <f t="shared" si="1919"/>
        <v>0</v>
      </c>
      <c r="AX2606" s="191">
        <f t="shared" si="1920"/>
        <v>0</v>
      </c>
      <c r="AY2606" s="191">
        <f t="shared" si="1921"/>
        <v>0</v>
      </c>
      <c r="AZ2606" s="191">
        <f t="shared" si="1922"/>
        <v>0</v>
      </c>
      <c r="BA2606" s="193">
        <f t="shared" si="1923"/>
        <v>1</v>
      </c>
      <c r="BB2606" s="193">
        <f t="shared" si="1924"/>
        <v>1</v>
      </c>
      <c r="BC2606" s="193">
        <f t="shared" si="1925"/>
        <v>1</v>
      </c>
      <c r="BD2606" s="191">
        <f t="shared" si="1885"/>
        <v>0</v>
      </c>
      <c r="BE2606" s="191">
        <f t="shared" si="1926"/>
        <v>0</v>
      </c>
      <c r="BF2606" s="210">
        <f t="shared" si="1927"/>
        <v>0</v>
      </c>
      <c r="BG2606" s="211">
        <f t="shared" si="1928"/>
        <v>0</v>
      </c>
      <c r="BH2606" s="289" t="str">
        <f t="shared" si="1931"/>
        <v>875</v>
      </c>
      <c r="BI2606" s="289" t="str">
        <f t="shared" si="1932"/>
        <v>0702</v>
      </c>
      <c r="BJ2606" s="284" t="s">
        <v>592</v>
      </c>
      <c r="BK2606" s="284" t="s">
        <v>586</v>
      </c>
      <c r="BL2606" s="233" t="str">
        <f t="shared" si="1929"/>
        <v/>
      </c>
    </row>
    <row r="2607" spans="1:64" ht="12" hidden="1" customHeight="1">
      <c r="A2607" s="333" t="s">
        <v>1467</v>
      </c>
      <c r="B2607" s="381" t="s">
        <v>327</v>
      </c>
      <c r="C2607" s="333" t="s">
        <v>802</v>
      </c>
      <c r="D2607" s="381" t="s">
        <v>317</v>
      </c>
      <c r="E2607" s="381" t="s">
        <v>1323</v>
      </c>
      <c r="F2607" s="381" t="s">
        <v>609</v>
      </c>
      <c r="G2607" s="381" t="s">
        <v>395</v>
      </c>
      <c r="H2607" s="100" t="s">
        <v>653</v>
      </c>
      <c r="I2607" s="381" t="s">
        <v>339</v>
      </c>
      <c r="J2607" s="382">
        <v>1000</v>
      </c>
      <c r="K2607" s="382">
        <v>1000</v>
      </c>
      <c r="L2607" s="191" t="str">
        <f t="shared" si="1888"/>
        <v>875048220702011007564085229010</v>
      </c>
      <c r="M2607" s="192">
        <f t="array" ref="M2607">IF(COUNT(SEARCH(Удалить_Роспись_КВСР,$B2607)*SEARCH(Удалить_Роспись_ПБС,$C2607)*SEARCH(Удалить_Роспись_КФСР, $D2607)*SEARCH(Удалить_Роспись_КЦСР,$E2607)*SEARCH(Удалить_Роспись_КВР,$F2607)*SEARCH(Удалить_Роспись_ЭК,$H2607)*SEARCH(Удалить_Роспись_КР,$I2607))&gt;0,0,1)</f>
        <v>0</v>
      </c>
      <c r="N2607" s="192">
        <v>0</v>
      </c>
      <c r="O2607" s="192" t="str">
        <f t="shared" si="1889"/>
        <v/>
      </c>
      <c r="P2607" s="192" t="str">
        <f t="shared" si="1930"/>
        <v/>
      </c>
      <c r="Q2607" s="300" t="str">
        <f t="shared" si="1890"/>
        <v/>
      </c>
      <c r="R2607" s="300" t="str">
        <f t="shared" si="1891"/>
        <v/>
      </c>
      <c r="S2607" s="300" t="str">
        <f t="shared" si="1892"/>
        <v/>
      </c>
      <c r="T2607" s="192" t="str">
        <f t="shared" si="1893"/>
        <v/>
      </c>
      <c r="U2607" s="303" t="str">
        <f t="shared" si="1894"/>
        <v/>
      </c>
      <c r="V2607" s="300" t="str">
        <f t="shared" si="1895"/>
        <v/>
      </c>
      <c r="W2607" s="192" t="str">
        <f t="shared" si="1896"/>
        <v/>
      </c>
      <c r="X2607" s="303" t="str">
        <f t="shared" si="1897"/>
        <v/>
      </c>
      <c r="Y2607" s="300" t="str">
        <f t="shared" si="1898"/>
        <v/>
      </c>
      <c r="Z2607" s="300" t="str">
        <f t="shared" si="1899"/>
        <v/>
      </c>
      <c r="AA2607" s="303" t="str">
        <f t="shared" si="1900"/>
        <v/>
      </c>
      <c r="AB2607" s="300" t="str">
        <f t="shared" si="1901"/>
        <v/>
      </c>
      <c r="AC2607" s="300" t="str">
        <f t="shared" si="1902"/>
        <v/>
      </c>
      <c r="AD2607" s="300" t="str">
        <f t="shared" si="1903"/>
        <v/>
      </c>
      <c r="AE2607" s="192" t="str">
        <f t="shared" si="1904"/>
        <v/>
      </c>
      <c r="AF2607" s="192" t="str">
        <f t="shared" si="1905"/>
        <v/>
      </c>
      <c r="AG2607" s="192"/>
      <c r="AJ2607" s="300" t="str">
        <f t="shared" si="1906"/>
        <v/>
      </c>
      <c r="AK2607" s="300" t="str">
        <f t="shared" si="1907"/>
        <v/>
      </c>
      <c r="AL2607" s="300" t="str">
        <f t="shared" si="1908"/>
        <v/>
      </c>
      <c r="AM2607" s="300" t="str">
        <f t="shared" si="1909"/>
        <v/>
      </c>
      <c r="AN2607" s="300" t="str">
        <f t="shared" si="1910"/>
        <v/>
      </c>
      <c r="AO2607" s="300" t="str">
        <f t="shared" si="1911"/>
        <v/>
      </c>
      <c r="AP2607" s="300" t="str">
        <f t="shared" si="1912"/>
        <v/>
      </c>
      <c r="AQ2607" s="300" t="str">
        <f t="shared" si="1913"/>
        <v/>
      </c>
      <c r="AR2607" s="306" t="str">
        <f t="shared" si="1914"/>
        <v/>
      </c>
      <c r="AS2607" s="300" t="str">
        <f t="shared" si="1915"/>
        <v/>
      </c>
      <c r="AT2607" s="300" t="str">
        <f t="shared" si="1916"/>
        <v/>
      </c>
      <c r="AU2607" s="192" t="str">
        <f t="shared" si="1917"/>
        <v>рбс</v>
      </c>
      <c r="AV2607" s="192" t="str">
        <f t="shared" si="1918"/>
        <v>рбс87504822общпро</v>
      </c>
      <c r="AW2607" s="191">
        <f t="shared" si="1919"/>
        <v>0</v>
      </c>
      <c r="AX2607" s="191">
        <f t="shared" si="1920"/>
        <v>0</v>
      </c>
      <c r="AY2607" s="191">
        <f t="shared" si="1921"/>
        <v>0</v>
      </c>
      <c r="AZ2607" s="191">
        <f t="shared" si="1922"/>
        <v>0</v>
      </c>
      <c r="BA2607" s="193">
        <f t="shared" si="1923"/>
        <v>1</v>
      </c>
      <c r="BB2607" s="193">
        <f t="shared" si="1924"/>
        <v>1</v>
      </c>
      <c r="BC2607" s="193">
        <f t="shared" si="1925"/>
        <v>1</v>
      </c>
      <c r="BD2607" s="191">
        <f t="shared" si="1885"/>
        <v>0</v>
      </c>
      <c r="BE2607" s="191">
        <f t="shared" si="1926"/>
        <v>0</v>
      </c>
      <c r="BF2607" s="210">
        <f t="shared" si="1927"/>
        <v>0</v>
      </c>
      <c r="BG2607" s="211">
        <f t="shared" si="1928"/>
        <v>0</v>
      </c>
      <c r="BH2607" s="289" t="str">
        <f t="shared" si="1931"/>
        <v>875</v>
      </c>
      <c r="BI2607" s="289" t="str">
        <f t="shared" si="1932"/>
        <v>0702</v>
      </c>
      <c r="BJ2607" s="284" t="s">
        <v>592</v>
      </c>
      <c r="BK2607" s="284" t="s">
        <v>586</v>
      </c>
      <c r="BL2607" s="233" t="str">
        <f t="shared" si="1929"/>
        <v/>
      </c>
    </row>
    <row r="2608" spans="1:64" ht="12" hidden="1" customHeight="1">
      <c r="A2608" s="333" t="s">
        <v>1467</v>
      </c>
      <c r="B2608" s="381" t="s">
        <v>327</v>
      </c>
      <c r="C2608" s="333" t="s">
        <v>802</v>
      </c>
      <c r="D2608" s="381" t="s">
        <v>311</v>
      </c>
      <c r="E2608" s="381" t="s">
        <v>1326</v>
      </c>
      <c r="F2608" s="381" t="s">
        <v>586</v>
      </c>
      <c r="G2608" s="381" t="s">
        <v>397</v>
      </c>
      <c r="H2608" s="100" t="s">
        <v>653</v>
      </c>
      <c r="I2608" s="381" t="s">
        <v>339</v>
      </c>
      <c r="J2608" s="382">
        <v>59922</v>
      </c>
      <c r="K2608" s="382">
        <v>0</v>
      </c>
      <c r="L2608" s="191" t="str">
        <f t="shared" si="1888"/>
        <v>875048221003011007566024434010</v>
      </c>
      <c r="M2608" s="192">
        <f t="array" ref="M2608">IF(COUNT(SEARCH(Удалить_Роспись_КВСР,$B2608)*SEARCH(Удалить_Роспись_ПБС,$C2608)*SEARCH(Удалить_Роспись_КФСР, $D2608)*SEARCH(Удалить_Роспись_КЦСР,$E2608)*SEARCH(Удалить_Роспись_КВР,$F2608)*SEARCH(Удалить_Роспись_ЭК,$H2608)*SEARCH(Удалить_Роспись_КР,$I2608))&gt;0,0,1)</f>
        <v>0</v>
      </c>
      <c r="N2608" s="192">
        <v>0</v>
      </c>
      <c r="O2608" s="192" t="str">
        <f t="shared" si="1889"/>
        <v/>
      </c>
      <c r="P2608" s="192" t="str">
        <f t="shared" si="1930"/>
        <v/>
      </c>
      <c r="Q2608" s="300" t="str">
        <f t="shared" si="1890"/>
        <v/>
      </c>
      <c r="R2608" s="300" t="str">
        <f t="shared" si="1891"/>
        <v/>
      </c>
      <c r="S2608" s="300" t="str">
        <f t="shared" si="1892"/>
        <v/>
      </c>
      <c r="T2608" s="192" t="str">
        <f t="shared" si="1893"/>
        <v/>
      </c>
      <c r="U2608" s="303" t="str">
        <f t="shared" si="1894"/>
        <v/>
      </c>
      <c r="V2608" s="300" t="str">
        <f t="shared" si="1895"/>
        <v/>
      </c>
      <c r="W2608" s="192" t="str">
        <f t="shared" si="1896"/>
        <v/>
      </c>
      <c r="X2608" s="303" t="str">
        <f t="shared" si="1897"/>
        <v/>
      </c>
      <c r="Y2608" s="300" t="str">
        <f t="shared" si="1898"/>
        <v/>
      </c>
      <c r="Z2608" s="300" t="str">
        <f t="shared" si="1899"/>
        <v/>
      </c>
      <c r="AA2608" s="303" t="str">
        <f t="shared" si="1900"/>
        <v/>
      </c>
      <c r="AB2608" s="300" t="str">
        <f t="shared" si="1901"/>
        <v/>
      </c>
      <c r="AC2608" s="300" t="str">
        <f t="shared" si="1902"/>
        <v/>
      </c>
      <c r="AD2608" s="300" t="str">
        <f t="shared" si="1903"/>
        <v/>
      </c>
      <c r="AE2608" s="192" t="str">
        <f t="shared" si="1904"/>
        <v/>
      </c>
      <c r="AF2608" s="192" t="str">
        <f t="shared" si="1905"/>
        <v/>
      </c>
      <c r="AG2608" s="192"/>
      <c r="AJ2608" s="300" t="str">
        <f t="shared" si="1906"/>
        <v/>
      </c>
      <c r="AK2608" s="300" t="str">
        <f t="shared" si="1907"/>
        <v/>
      </c>
      <c r="AL2608" s="300" t="str">
        <f t="shared" si="1908"/>
        <v/>
      </c>
      <c r="AM2608" s="300" t="str">
        <f t="shared" si="1909"/>
        <v/>
      </c>
      <c r="AN2608" s="300" t="str">
        <f t="shared" si="1910"/>
        <v/>
      </c>
      <c r="AO2608" s="300" t="str">
        <f t="shared" si="1911"/>
        <v/>
      </c>
      <c r="AP2608" s="300" t="str">
        <f t="shared" si="1912"/>
        <v/>
      </c>
      <c r="AQ2608" s="300" t="str">
        <f t="shared" si="1913"/>
        <v/>
      </c>
      <c r="AR2608" s="306" t="str">
        <f t="shared" si="1914"/>
        <v/>
      </c>
      <c r="AS2608" s="300" t="str">
        <f t="shared" si="1915"/>
        <v/>
      </c>
      <c r="AT2608" s="300" t="str">
        <f t="shared" si="1916"/>
        <v/>
      </c>
      <c r="AU2608" s="192" t="str">
        <f t="shared" si="1917"/>
        <v>рбс</v>
      </c>
      <c r="AV2608" s="192" t="str">
        <f t="shared" si="1918"/>
        <v>рбс87504822общпро</v>
      </c>
      <c r="AW2608" s="191">
        <f t="shared" si="1919"/>
        <v>0</v>
      </c>
      <c r="AX2608" s="191">
        <f t="shared" si="1920"/>
        <v>0</v>
      </c>
      <c r="AY2608" s="191">
        <f t="shared" si="1921"/>
        <v>0</v>
      </c>
      <c r="AZ2608" s="191">
        <f t="shared" si="1922"/>
        <v>0</v>
      </c>
      <c r="BA2608" s="193">
        <f t="shared" si="1923"/>
        <v>1</v>
      </c>
      <c r="BB2608" s="193">
        <f t="shared" si="1924"/>
        <v>1</v>
      </c>
      <c r="BC2608" s="193">
        <f t="shared" si="1925"/>
        <v>1</v>
      </c>
      <c r="BD2608" s="191">
        <f t="shared" ref="BD2608:BD2671" si="1933">IF(ISNA(BA2608),0,AY2608*$BA2608)</f>
        <v>0</v>
      </c>
      <c r="BE2608" s="191">
        <f t="shared" si="1926"/>
        <v>0</v>
      </c>
      <c r="BF2608" s="210">
        <f t="shared" si="1927"/>
        <v>0</v>
      </c>
      <c r="BG2608" s="211">
        <f t="shared" si="1928"/>
        <v>0</v>
      </c>
      <c r="BH2608" s="289" t="str">
        <f t="shared" si="1931"/>
        <v>875</v>
      </c>
      <c r="BI2608" s="289" t="str">
        <f t="shared" si="1932"/>
        <v>1003</v>
      </c>
      <c r="BJ2608" s="284" t="s">
        <v>592</v>
      </c>
      <c r="BK2608" s="284" t="s">
        <v>586</v>
      </c>
      <c r="BL2608" s="233" t="str">
        <f t="shared" si="1929"/>
        <v/>
      </c>
    </row>
    <row r="2609" spans="1:64" ht="12" customHeight="1">
      <c r="A2609" s="333" t="s">
        <v>1468</v>
      </c>
      <c r="B2609" s="381" t="s">
        <v>327</v>
      </c>
      <c r="C2609" s="333" t="s">
        <v>805</v>
      </c>
      <c r="D2609" s="381" t="s">
        <v>317</v>
      </c>
      <c r="E2609" s="381" t="s">
        <v>1317</v>
      </c>
      <c r="F2609" s="381" t="s">
        <v>608</v>
      </c>
      <c r="G2609" s="381" t="s">
        <v>385</v>
      </c>
      <c r="H2609" s="100" t="s">
        <v>653</v>
      </c>
      <c r="I2609" s="381" t="s">
        <v>505</v>
      </c>
      <c r="J2609" s="382">
        <v>1903395</v>
      </c>
      <c r="K2609" s="382">
        <v>1176175.8400000001</v>
      </c>
      <c r="L2609" s="191" t="str">
        <f t="shared" si="1888"/>
        <v>875048150702011004002011121101</v>
      </c>
      <c r="M2609" s="192">
        <f t="array" ref="M2609">IF(COUNT(SEARCH(Удалить_Роспись_КВСР,$B2609)*SEARCH(Удалить_Роспись_ПБС,$C2609)*SEARCH(Удалить_Роспись_КФСР, $D2609)*SEARCH(Удалить_Роспись_КЦСР,$E2609)*SEARCH(Удалить_Роспись_КВР,$F2609)*SEARCH(Удалить_Роспись_ЭК,$H2609)*SEARCH(Удалить_Роспись_КР,$I2609))&gt;0,0,1)</f>
        <v>0</v>
      </c>
      <c r="N2609" s="192">
        <v>0</v>
      </c>
      <c r="O2609" s="192" t="str">
        <f t="shared" si="1889"/>
        <v/>
      </c>
      <c r="P2609" s="192" t="str">
        <f t="shared" si="1930"/>
        <v/>
      </c>
      <c r="Q2609" s="300" t="str">
        <f t="shared" si="1890"/>
        <v/>
      </c>
      <c r="R2609" s="300" t="str">
        <f t="shared" si="1891"/>
        <v/>
      </c>
      <c r="S2609" s="300" t="str">
        <f t="shared" si="1892"/>
        <v/>
      </c>
      <c r="T2609" s="192" t="str">
        <f t="shared" si="1893"/>
        <v/>
      </c>
      <c r="U2609" s="303" t="str">
        <f t="shared" si="1894"/>
        <v/>
      </c>
      <c r="V2609" s="300" t="str">
        <f t="shared" si="1895"/>
        <v/>
      </c>
      <c r="W2609" s="192" t="str">
        <f t="shared" si="1896"/>
        <v/>
      </c>
      <c r="X2609" s="303" t="str">
        <f t="shared" si="1897"/>
        <v/>
      </c>
      <c r="Y2609" s="300" t="str">
        <f t="shared" si="1898"/>
        <v/>
      </c>
      <c r="Z2609" s="300" t="str">
        <f t="shared" si="1899"/>
        <v/>
      </c>
      <c r="AA2609" s="303" t="str">
        <f t="shared" si="1900"/>
        <v/>
      </c>
      <c r="AB2609" s="300" t="str">
        <f t="shared" si="1901"/>
        <v/>
      </c>
      <c r="AC2609" s="300" t="str">
        <f t="shared" si="1902"/>
        <v/>
      </c>
      <c r="AD2609" s="300" t="str">
        <f t="shared" si="1903"/>
        <v/>
      </c>
      <c r="AE2609" s="192" t="str">
        <f t="shared" si="1904"/>
        <v/>
      </c>
      <c r="AF2609" s="192" t="str">
        <f t="shared" si="1905"/>
        <v/>
      </c>
      <c r="AG2609" s="192"/>
      <c r="AJ2609" s="300" t="str">
        <f t="shared" si="1906"/>
        <v/>
      </c>
      <c r="AK2609" s="300" t="str">
        <f t="shared" si="1907"/>
        <v/>
      </c>
      <c r="AL2609" s="300" t="str">
        <f t="shared" si="1908"/>
        <v/>
      </c>
      <c r="AM2609" s="300" t="str">
        <f t="shared" si="1909"/>
        <v/>
      </c>
      <c r="AN2609" s="300" t="str">
        <f t="shared" si="1910"/>
        <v/>
      </c>
      <c r="AO2609" s="300" t="str">
        <f t="shared" si="1911"/>
        <v/>
      </c>
      <c r="AP2609" s="300" t="str">
        <f t="shared" si="1912"/>
        <v/>
      </c>
      <c r="AQ2609" s="300" t="str">
        <f t="shared" si="1913"/>
        <v/>
      </c>
      <c r="AR2609" s="306" t="str">
        <f t="shared" si="1914"/>
        <v/>
      </c>
      <c r="AS2609" s="300" t="str">
        <f t="shared" si="1915"/>
        <v/>
      </c>
      <c r="AT2609" s="300" t="str">
        <f t="shared" si="1916"/>
        <v/>
      </c>
      <c r="AU2609" s="192" t="str">
        <f t="shared" si="1917"/>
        <v>рбс</v>
      </c>
      <c r="AV2609" s="192" t="str">
        <f t="shared" si="1918"/>
        <v>рбс87504815общопл</v>
      </c>
      <c r="AW2609" s="191">
        <f t="shared" si="1919"/>
        <v>0</v>
      </c>
      <c r="AX2609" s="191">
        <f t="shared" si="1920"/>
        <v>0</v>
      </c>
      <c r="AY2609" s="191">
        <f t="shared" si="1921"/>
        <v>0</v>
      </c>
      <c r="AZ2609" s="191">
        <f t="shared" si="1922"/>
        <v>0</v>
      </c>
      <c r="BA2609" s="193">
        <f t="shared" si="1923"/>
        <v>1</v>
      </c>
      <c r="BB2609" s="193">
        <f t="shared" si="1924"/>
        <v>1</v>
      </c>
      <c r="BC2609" s="193">
        <f t="shared" si="1925"/>
        <v>1</v>
      </c>
      <c r="BD2609" s="191">
        <f t="shared" si="1933"/>
        <v>0</v>
      </c>
      <c r="BE2609" s="191">
        <f t="shared" si="1926"/>
        <v>0</v>
      </c>
      <c r="BF2609" s="210">
        <f t="shared" si="1927"/>
        <v>0</v>
      </c>
      <c r="BG2609" s="211">
        <f t="shared" si="1928"/>
        <v>0</v>
      </c>
      <c r="BH2609" s="289" t="str">
        <f t="shared" si="1931"/>
        <v>875</v>
      </c>
      <c r="BI2609" s="289" t="str">
        <f t="shared" si="1932"/>
        <v>0702</v>
      </c>
      <c r="BJ2609" s="284" t="s">
        <v>592</v>
      </c>
      <c r="BK2609" s="284" t="s">
        <v>586</v>
      </c>
      <c r="BL2609" s="233" t="str">
        <f t="shared" si="1929"/>
        <v/>
      </c>
    </row>
    <row r="2610" spans="1:64" ht="12" customHeight="1">
      <c r="A2610" s="333" t="s">
        <v>1468</v>
      </c>
      <c r="B2610" s="381" t="s">
        <v>327</v>
      </c>
      <c r="C2610" s="333" t="s">
        <v>805</v>
      </c>
      <c r="D2610" s="381" t="s">
        <v>317</v>
      </c>
      <c r="E2610" s="381" t="s">
        <v>1317</v>
      </c>
      <c r="F2610" s="381" t="s">
        <v>589</v>
      </c>
      <c r="G2610" s="381" t="s">
        <v>386</v>
      </c>
      <c r="H2610" s="100" t="s">
        <v>653</v>
      </c>
      <c r="I2610" s="381" t="s">
        <v>505</v>
      </c>
      <c r="J2610" s="382">
        <v>8374.1</v>
      </c>
      <c r="K2610" s="382">
        <v>7119.2</v>
      </c>
      <c r="L2610" s="191" t="str">
        <f t="shared" si="1888"/>
        <v>875048150702011004002011221201</v>
      </c>
      <c r="M2610" s="192">
        <f t="array" ref="M2610">IF(COUNT(SEARCH(Удалить_Роспись_КВСР,$B2610)*SEARCH(Удалить_Роспись_ПБС,$C2610)*SEARCH(Удалить_Роспись_КФСР, $D2610)*SEARCH(Удалить_Роспись_КЦСР,$E2610)*SEARCH(Удалить_Роспись_КВР,$F2610)*SEARCH(Удалить_Роспись_ЭК,$H2610)*SEARCH(Удалить_Роспись_КР,$I2610))&gt;0,0,1)</f>
        <v>0</v>
      </c>
      <c r="N2610" s="192">
        <f>IF(COUNT(SEARCH(Удалить_Индекс_КВСР,$B2610)*SEARCH(Удалить_Индекс_ПБС,$C2610)*SEARCH(Удалить_Индекс_КФСР,$D2610)*SEARCH(Удалить_Индекс_КЦСР,$E2610)*SEARCH(Удалить_Индекс_КВР,$F2610)*SEARCH(Удалить_Индекс_ЭК,$H2610)*SEARCH(Удалить_Индекс_КР,$I2610))&gt;0,0,1)</f>
        <v>1</v>
      </c>
      <c r="O2610" s="192" t="str">
        <f t="shared" si="1889"/>
        <v/>
      </c>
      <c r="P2610" s="192" t="str">
        <f t="shared" si="1930"/>
        <v/>
      </c>
      <c r="Q2610" s="300" t="str">
        <f t="shared" si="1890"/>
        <v/>
      </c>
      <c r="R2610" s="300" t="str">
        <f t="shared" si="1891"/>
        <v/>
      </c>
      <c r="S2610" s="300" t="str">
        <f t="shared" si="1892"/>
        <v/>
      </c>
      <c r="T2610" s="192" t="str">
        <f t="shared" si="1893"/>
        <v/>
      </c>
      <c r="U2610" s="303" t="str">
        <f t="shared" si="1894"/>
        <v/>
      </c>
      <c r="V2610" s="300" t="str">
        <f t="shared" si="1895"/>
        <v/>
      </c>
      <c r="W2610" s="192" t="str">
        <f t="shared" si="1896"/>
        <v/>
      </c>
      <c r="X2610" s="303" t="str">
        <f t="shared" si="1897"/>
        <v/>
      </c>
      <c r="Y2610" s="300" t="str">
        <f t="shared" si="1898"/>
        <v/>
      </c>
      <c r="Z2610" s="300" t="str">
        <f t="shared" si="1899"/>
        <v/>
      </c>
      <c r="AA2610" s="303" t="str">
        <f t="shared" si="1900"/>
        <v/>
      </c>
      <c r="AB2610" s="300" t="str">
        <f t="shared" si="1901"/>
        <v/>
      </c>
      <c r="AC2610" s="300" t="str">
        <f t="shared" si="1902"/>
        <v/>
      </c>
      <c r="AD2610" s="300" t="str">
        <f t="shared" si="1903"/>
        <v/>
      </c>
      <c r="AE2610" s="192" t="str">
        <f t="shared" si="1904"/>
        <v/>
      </c>
      <c r="AF2610" s="192" t="str">
        <f t="shared" si="1905"/>
        <v/>
      </c>
      <c r="AG2610" s="192"/>
      <c r="AJ2610" s="300" t="str">
        <f t="shared" si="1906"/>
        <v/>
      </c>
      <c r="AK2610" s="300" t="str">
        <f t="shared" si="1907"/>
        <v/>
      </c>
      <c r="AL2610" s="300" t="str">
        <f t="shared" si="1908"/>
        <v/>
      </c>
      <c r="AM2610" s="300" t="str">
        <f t="shared" si="1909"/>
        <v/>
      </c>
      <c r="AN2610" s="300" t="str">
        <f t="shared" si="1910"/>
        <v/>
      </c>
      <c r="AO2610" s="300" t="str">
        <f t="shared" si="1911"/>
        <v/>
      </c>
      <c r="AP2610" s="300" t="str">
        <f t="shared" si="1912"/>
        <v/>
      </c>
      <c r="AQ2610" s="300" t="str">
        <f t="shared" si="1913"/>
        <v/>
      </c>
      <c r="AR2610" s="306" t="str">
        <f t="shared" si="1914"/>
        <v/>
      </c>
      <c r="AS2610" s="300" t="str">
        <f t="shared" si="1915"/>
        <v/>
      </c>
      <c r="AT2610" s="300" t="str">
        <f t="shared" si="1916"/>
        <v/>
      </c>
      <c r="AU2610" s="192" t="str">
        <f t="shared" si="1917"/>
        <v>рбс</v>
      </c>
      <c r="AV2610" s="192" t="str">
        <f t="shared" si="1918"/>
        <v>рбс87504815общпро</v>
      </c>
      <c r="AW2610" s="191">
        <f t="shared" si="1919"/>
        <v>0</v>
      </c>
      <c r="AX2610" s="191">
        <f t="shared" si="1920"/>
        <v>0</v>
      </c>
      <c r="AY2610" s="191">
        <f t="shared" si="1921"/>
        <v>8374.1</v>
      </c>
      <c r="AZ2610" s="191">
        <f t="shared" si="1922"/>
        <v>7119.2</v>
      </c>
      <c r="BA2610" s="193">
        <f t="shared" si="1923"/>
        <v>1</v>
      </c>
      <c r="BB2610" s="193">
        <f t="shared" si="1924"/>
        <v>1</v>
      </c>
      <c r="BC2610" s="193">
        <f t="shared" si="1925"/>
        <v>1</v>
      </c>
      <c r="BD2610" s="191">
        <f t="shared" si="1933"/>
        <v>8374.1</v>
      </c>
      <c r="BE2610" s="191">
        <f t="shared" si="1926"/>
        <v>7119.2</v>
      </c>
      <c r="BF2610" s="210">
        <f t="shared" si="1927"/>
        <v>8374.1</v>
      </c>
      <c r="BG2610" s="211">
        <f t="shared" si="1928"/>
        <v>8374.1</v>
      </c>
      <c r="BH2610" s="289" t="str">
        <f t="shared" si="1931"/>
        <v>875</v>
      </c>
      <c r="BI2610" s="289" t="str">
        <f t="shared" si="1932"/>
        <v>0702</v>
      </c>
      <c r="BJ2610" s="284" t="s">
        <v>592</v>
      </c>
      <c r="BK2610" s="284" t="s">
        <v>586</v>
      </c>
      <c r="BL2610" s="233" t="str">
        <f t="shared" si="1929"/>
        <v/>
      </c>
    </row>
    <row r="2611" spans="1:64" ht="12" customHeight="1">
      <c r="A2611" s="333" t="s">
        <v>1468</v>
      </c>
      <c r="B2611" s="381" t="s">
        <v>327</v>
      </c>
      <c r="C2611" s="333" t="s">
        <v>805</v>
      </c>
      <c r="D2611" s="381" t="s">
        <v>317</v>
      </c>
      <c r="E2611" s="381" t="s">
        <v>1317</v>
      </c>
      <c r="F2611" s="381" t="s">
        <v>902</v>
      </c>
      <c r="G2611" s="381" t="s">
        <v>387</v>
      </c>
      <c r="H2611" s="100" t="s">
        <v>653</v>
      </c>
      <c r="I2611" s="381" t="s">
        <v>505</v>
      </c>
      <c r="J2611" s="382">
        <v>547299</v>
      </c>
      <c r="K2611" s="382">
        <v>325873.61</v>
      </c>
      <c r="L2611" s="191" t="str">
        <f t="shared" si="1888"/>
        <v>875048150702011004002011921301</v>
      </c>
      <c r="M2611" s="192">
        <f t="array" ref="M2611">IF(COUNT(SEARCH(Удалить_Роспись_КВСР,$B2611)*SEARCH(Удалить_Роспись_ПБС,$C2611)*SEARCH(Удалить_Роспись_КФСР, $D2611)*SEARCH(Удалить_Роспись_КЦСР,$E2611)*SEARCH(Удалить_Роспись_КВР,$F2611)*SEARCH(Удалить_Роспись_ЭК,$H2611)*SEARCH(Удалить_Роспись_КР,$I2611))&gt;0,0,1)</f>
        <v>0</v>
      </c>
      <c r="N2611" s="192">
        <v>0</v>
      </c>
      <c r="O2611" s="192" t="str">
        <f t="shared" si="1889"/>
        <v/>
      </c>
      <c r="P2611" s="192" t="str">
        <f t="shared" si="1930"/>
        <v/>
      </c>
      <c r="Q2611" s="300" t="str">
        <f t="shared" si="1890"/>
        <v/>
      </c>
      <c r="R2611" s="300" t="str">
        <f t="shared" si="1891"/>
        <v/>
      </c>
      <c r="S2611" s="300" t="str">
        <f t="shared" si="1892"/>
        <v/>
      </c>
      <c r="T2611" s="192" t="str">
        <f t="shared" si="1893"/>
        <v/>
      </c>
      <c r="U2611" s="303" t="str">
        <f t="shared" si="1894"/>
        <v/>
      </c>
      <c r="V2611" s="300" t="str">
        <f t="shared" si="1895"/>
        <v/>
      </c>
      <c r="W2611" s="192" t="str">
        <f t="shared" si="1896"/>
        <v/>
      </c>
      <c r="X2611" s="303" t="str">
        <f t="shared" si="1897"/>
        <v/>
      </c>
      <c r="Y2611" s="300" t="str">
        <f t="shared" si="1898"/>
        <v/>
      </c>
      <c r="Z2611" s="300" t="str">
        <f t="shared" si="1899"/>
        <v/>
      </c>
      <c r="AA2611" s="303" t="str">
        <f t="shared" si="1900"/>
        <v/>
      </c>
      <c r="AB2611" s="300" t="str">
        <f t="shared" si="1901"/>
        <v/>
      </c>
      <c r="AC2611" s="300" t="str">
        <f t="shared" si="1902"/>
        <v/>
      </c>
      <c r="AD2611" s="300" t="str">
        <f t="shared" si="1903"/>
        <v/>
      </c>
      <c r="AE2611" s="192" t="str">
        <f t="shared" si="1904"/>
        <v/>
      </c>
      <c r="AF2611" s="192" t="str">
        <f t="shared" si="1905"/>
        <v/>
      </c>
      <c r="AG2611" s="192"/>
      <c r="AJ2611" s="300" t="str">
        <f t="shared" si="1906"/>
        <v/>
      </c>
      <c r="AK2611" s="300" t="str">
        <f t="shared" si="1907"/>
        <v/>
      </c>
      <c r="AL2611" s="300" t="str">
        <f t="shared" si="1908"/>
        <v/>
      </c>
      <c r="AM2611" s="300" t="str">
        <f t="shared" si="1909"/>
        <v/>
      </c>
      <c r="AN2611" s="300" t="str">
        <f t="shared" si="1910"/>
        <v/>
      </c>
      <c r="AO2611" s="300" t="str">
        <f t="shared" si="1911"/>
        <v/>
      </c>
      <c r="AP2611" s="300" t="str">
        <f t="shared" si="1912"/>
        <v/>
      </c>
      <c r="AQ2611" s="300" t="str">
        <f t="shared" si="1913"/>
        <v/>
      </c>
      <c r="AR2611" s="306" t="str">
        <f t="shared" si="1914"/>
        <v/>
      </c>
      <c r="AS2611" s="300" t="str">
        <f t="shared" si="1915"/>
        <v/>
      </c>
      <c r="AT2611" s="300" t="str">
        <f t="shared" si="1916"/>
        <v/>
      </c>
      <c r="AU2611" s="192" t="str">
        <f t="shared" si="1917"/>
        <v>рбс</v>
      </c>
      <c r="AV2611" s="192" t="str">
        <f t="shared" si="1918"/>
        <v>рбс87504815общопл</v>
      </c>
      <c r="AW2611" s="191">
        <f t="shared" si="1919"/>
        <v>0</v>
      </c>
      <c r="AX2611" s="191">
        <f t="shared" si="1920"/>
        <v>0</v>
      </c>
      <c r="AY2611" s="191">
        <f t="shared" si="1921"/>
        <v>0</v>
      </c>
      <c r="AZ2611" s="191">
        <f t="shared" si="1922"/>
        <v>0</v>
      </c>
      <c r="BA2611" s="193">
        <f t="shared" si="1923"/>
        <v>1</v>
      </c>
      <c r="BB2611" s="193">
        <f t="shared" si="1924"/>
        <v>1</v>
      </c>
      <c r="BC2611" s="193">
        <f t="shared" si="1925"/>
        <v>1</v>
      </c>
      <c r="BD2611" s="191">
        <f t="shared" si="1933"/>
        <v>0</v>
      </c>
      <c r="BE2611" s="191">
        <f t="shared" si="1926"/>
        <v>0</v>
      </c>
      <c r="BF2611" s="210">
        <f t="shared" si="1927"/>
        <v>0</v>
      </c>
      <c r="BG2611" s="211">
        <f t="shared" si="1928"/>
        <v>0</v>
      </c>
      <c r="BH2611" s="289" t="str">
        <f t="shared" si="1931"/>
        <v>875</v>
      </c>
      <c r="BI2611" s="289" t="str">
        <f t="shared" si="1932"/>
        <v>0702</v>
      </c>
      <c r="BJ2611" s="284" t="s">
        <v>592</v>
      </c>
      <c r="BK2611" s="284" t="s">
        <v>586</v>
      </c>
      <c r="BL2611" s="233" t="str">
        <f t="shared" si="1929"/>
        <v/>
      </c>
    </row>
    <row r="2612" spans="1:64" ht="12" customHeight="1">
      <c r="A2612" s="333" t="s">
        <v>1468</v>
      </c>
      <c r="B2612" s="381" t="s">
        <v>327</v>
      </c>
      <c r="C2612" s="333" t="s">
        <v>805</v>
      </c>
      <c r="D2612" s="381" t="s">
        <v>317</v>
      </c>
      <c r="E2612" s="381" t="s">
        <v>1317</v>
      </c>
      <c r="F2612" s="381" t="s">
        <v>586</v>
      </c>
      <c r="G2612" s="381" t="s">
        <v>391</v>
      </c>
      <c r="H2612" s="100" t="s">
        <v>653</v>
      </c>
      <c r="I2612" s="381" t="s">
        <v>505</v>
      </c>
      <c r="J2612" s="382">
        <v>10690</v>
      </c>
      <c r="K2612" s="382">
        <v>5266.82</v>
      </c>
      <c r="L2612" s="191" t="str">
        <f t="shared" si="1888"/>
        <v>875048150702011004002024422101</v>
      </c>
      <c r="M2612" s="192">
        <f t="array" ref="M2612">IF(COUNT(SEARCH(Удалить_Роспись_КВСР,$B2612)*SEARCH(Удалить_Роспись_ПБС,$C2612)*SEARCH(Удалить_Роспись_КФСР, $D2612)*SEARCH(Удалить_Роспись_КЦСР,$E2612)*SEARCH(Удалить_Роспись_КВР,$F2612)*SEARCH(Удалить_Роспись_ЭК,$H2612)*SEARCH(Удалить_Роспись_КР,$I2612))&gt;0,0,1)</f>
        <v>0</v>
      </c>
      <c r="N2612" s="192">
        <f>IF(COUNT(SEARCH(Удалить_Индекс_КВСР,$B2612)*SEARCH(Удалить_Индекс_ПБС,$C2612)*SEARCH(Удалить_Индекс_КФСР,$D2612)*SEARCH(Удалить_Индекс_КЦСР,$E2612)*SEARCH(Удалить_Индекс_КВР,$F2612)*SEARCH(Удалить_Индекс_ЭК,$H2612)*SEARCH(Удалить_Индекс_КР,$I2612))&gt;0,0,1)</f>
        <v>1</v>
      </c>
      <c r="O2612" s="192" t="str">
        <f t="shared" si="1889"/>
        <v/>
      </c>
      <c r="P2612" s="192" t="str">
        <f t="shared" si="1930"/>
        <v/>
      </c>
      <c r="Q2612" s="300" t="str">
        <f t="shared" si="1890"/>
        <v/>
      </c>
      <c r="R2612" s="300" t="str">
        <f t="shared" si="1891"/>
        <v/>
      </c>
      <c r="S2612" s="300" t="str">
        <f t="shared" si="1892"/>
        <v/>
      </c>
      <c r="T2612" s="192" t="str">
        <f t="shared" si="1893"/>
        <v/>
      </c>
      <c r="U2612" s="303" t="str">
        <f t="shared" si="1894"/>
        <v/>
      </c>
      <c r="V2612" s="300" t="str">
        <f t="shared" si="1895"/>
        <v/>
      </c>
      <c r="W2612" s="192" t="str">
        <f t="shared" si="1896"/>
        <v/>
      </c>
      <c r="X2612" s="303" t="str">
        <f t="shared" si="1897"/>
        <v/>
      </c>
      <c r="Y2612" s="300" t="str">
        <f t="shared" si="1898"/>
        <v/>
      </c>
      <c r="Z2612" s="300" t="str">
        <f t="shared" si="1899"/>
        <v/>
      </c>
      <c r="AA2612" s="303" t="str">
        <f t="shared" si="1900"/>
        <v/>
      </c>
      <c r="AB2612" s="300" t="str">
        <f t="shared" si="1901"/>
        <v/>
      </c>
      <c r="AC2612" s="300" t="str">
        <f t="shared" si="1902"/>
        <v/>
      </c>
      <c r="AD2612" s="300" t="str">
        <f t="shared" si="1903"/>
        <v/>
      </c>
      <c r="AE2612" s="192" t="str">
        <f t="shared" si="1904"/>
        <v/>
      </c>
      <c r="AF2612" s="192" t="str">
        <f t="shared" si="1905"/>
        <v/>
      </c>
      <c r="AG2612" s="192"/>
      <c r="AJ2612" s="300" t="str">
        <f t="shared" si="1906"/>
        <v/>
      </c>
      <c r="AK2612" s="300" t="str">
        <f t="shared" si="1907"/>
        <v/>
      </c>
      <c r="AL2612" s="300" t="str">
        <f t="shared" si="1908"/>
        <v/>
      </c>
      <c r="AM2612" s="300" t="str">
        <f t="shared" si="1909"/>
        <v/>
      </c>
      <c r="AN2612" s="300" t="str">
        <f t="shared" si="1910"/>
        <v/>
      </c>
      <c r="AO2612" s="300" t="str">
        <f t="shared" si="1911"/>
        <v/>
      </c>
      <c r="AP2612" s="300" t="str">
        <f t="shared" si="1912"/>
        <v/>
      </c>
      <c r="AQ2612" s="300" t="str">
        <f t="shared" si="1913"/>
        <v/>
      </c>
      <c r="AR2612" s="306" t="str">
        <f t="shared" si="1914"/>
        <v/>
      </c>
      <c r="AS2612" s="300" t="str">
        <f t="shared" si="1915"/>
        <v/>
      </c>
      <c r="AT2612" s="300" t="str">
        <f t="shared" si="1916"/>
        <v/>
      </c>
      <c r="AU2612" s="192" t="str">
        <f t="shared" si="1917"/>
        <v>рбс</v>
      </c>
      <c r="AV2612" s="192" t="str">
        <f t="shared" si="1918"/>
        <v>рбс87504815общпро</v>
      </c>
      <c r="AW2612" s="191">
        <f t="shared" si="1919"/>
        <v>0</v>
      </c>
      <c r="AX2612" s="191">
        <f t="shared" si="1920"/>
        <v>0</v>
      </c>
      <c r="AY2612" s="191">
        <f t="shared" si="1921"/>
        <v>10690</v>
      </c>
      <c r="AZ2612" s="191">
        <f t="shared" si="1922"/>
        <v>5266.82</v>
      </c>
      <c r="BA2612" s="193">
        <f t="shared" si="1923"/>
        <v>1</v>
      </c>
      <c r="BB2612" s="193">
        <f t="shared" si="1924"/>
        <v>1</v>
      </c>
      <c r="BC2612" s="193">
        <f t="shared" si="1925"/>
        <v>1</v>
      </c>
      <c r="BD2612" s="191">
        <f t="shared" si="1933"/>
        <v>10690</v>
      </c>
      <c r="BE2612" s="191">
        <f t="shared" si="1926"/>
        <v>5266.82</v>
      </c>
      <c r="BF2612" s="210">
        <f t="shared" si="1927"/>
        <v>10690</v>
      </c>
      <c r="BG2612" s="211">
        <f t="shared" si="1928"/>
        <v>10690</v>
      </c>
      <c r="BH2612" s="289" t="str">
        <f t="shared" si="1931"/>
        <v>875</v>
      </c>
      <c r="BI2612" s="289" t="str">
        <f t="shared" si="1932"/>
        <v>0702</v>
      </c>
      <c r="BJ2612" s="284" t="s">
        <v>592</v>
      </c>
      <c r="BK2612" s="284" t="s">
        <v>586</v>
      </c>
      <c r="BL2612" s="233" t="str">
        <f t="shared" si="1929"/>
        <v/>
      </c>
    </row>
    <row r="2613" spans="1:64" ht="12" customHeight="1">
      <c r="A2613" s="333" t="s">
        <v>1468</v>
      </c>
      <c r="B2613" s="381" t="s">
        <v>327</v>
      </c>
      <c r="C2613" s="333" t="s">
        <v>805</v>
      </c>
      <c r="D2613" s="381" t="s">
        <v>317</v>
      </c>
      <c r="E2613" s="381" t="s">
        <v>1317</v>
      </c>
      <c r="F2613" s="381" t="s">
        <v>586</v>
      </c>
      <c r="G2613" s="381" t="s">
        <v>394</v>
      </c>
      <c r="H2613" s="100" t="s">
        <v>653</v>
      </c>
      <c r="I2613" s="381" t="s">
        <v>505</v>
      </c>
      <c r="J2613" s="382">
        <v>204834.42</v>
      </c>
      <c r="K2613" s="382">
        <v>85920.09</v>
      </c>
      <c r="L2613" s="191" t="str">
        <f t="shared" si="1888"/>
        <v>875048150702011004002024422501</v>
      </c>
      <c r="M2613" s="192">
        <f t="array" ref="M2613">IF(COUNT(SEARCH(Удалить_Роспись_КВСР,$B2613)*SEARCH(Удалить_Роспись_ПБС,$C2613)*SEARCH(Удалить_Роспись_КФСР, $D2613)*SEARCH(Удалить_Роспись_КЦСР,$E2613)*SEARCH(Удалить_Роспись_КВР,$F2613)*SEARCH(Удалить_Роспись_ЭК,$H2613)*SEARCH(Удалить_Роспись_КР,$I2613))&gt;0,0,1)</f>
        <v>0</v>
      </c>
      <c r="N2613" s="192">
        <v>0</v>
      </c>
      <c r="O2613" s="192" t="str">
        <f t="shared" si="1889"/>
        <v/>
      </c>
      <c r="P2613" s="192" t="str">
        <f t="shared" si="1930"/>
        <v/>
      </c>
      <c r="Q2613" s="300" t="str">
        <f t="shared" si="1890"/>
        <v/>
      </c>
      <c r="R2613" s="300" t="str">
        <f t="shared" si="1891"/>
        <v/>
      </c>
      <c r="S2613" s="300" t="str">
        <f t="shared" si="1892"/>
        <v/>
      </c>
      <c r="T2613" s="192" t="str">
        <f t="shared" si="1893"/>
        <v/>
      </c>
      <c r="U2613" s="303" t="str">
        <f t="shared" si="1894"/>
        <v/>
      </c>
      <c r="V2613" s="300" t="str">
        <f t="shared" si="1895"/>
        <v/>
      </c>
      <c r="W2613" s="192" t="str">
        <f t="shared" si="1896"/>
        <v/>
      </c>
      <c r="X2613" s="303" t="str">
        <f t="shared" si="1897"/>
        <v/>
      </c>
      <c r="Y2613" s="300" t="str">
        <f t="shared" si="1898"/>
        <v/>
      </c>
      <c r="Z2613" s="300" t="str">
        <f t="shared" si="1899"/>
        <v/>
      </c>
      <c r="AA2613" s="303" t="str">
        <f t="shared" si="1900"/>
        <v/>
      </c>
      <c r="AB2613" s="300" t="str">
        <f t="shared" si="1901"/>
        <v/>
      </c>
      <c r="AC2613" s="300" t="str">
        <f t="shared" si="1902"/>
        <v/>
      </c>
      <c r="AD2613" s="300" t="str">
        <f t="shared" si="1903"/>
        <v/>
      </c>
      <c r="AE2613" s="192" t="str">
        <f t="shared" si="1904"/>
        <v/>
      </c>
      <c r="AF2613" s="192" t="str">
        <f t="shared" si="1905"/>
        <v/>
      </c>
      <c r="AG2613" s="192"/>
      <c r="AJ2613" s="300" t="str">
        <f t="shared" si="1906"/>
        <v/>
      </c>
      <c r="AK2613" s="300" t="str">
        <f t="shared" si="1907"/>
        <v/>
      </c>
      <c r="AL2613" s="300" t="str">
        <f t="shared" si="1908"/>
        <v/>
      </c>
      <c r="AM2613" s="300" t="str">
        <f t="shared" si="1909"/>
        <v/>
      </c>
      <c r="AN2613" s="300" t="str">
        <f t="shared" si="1910"/>
        <v/>
      </c>
      <c r="AO2613" s="300" t="str">
        <f t="shared" si="1911"/>
        <v/>
      </c>
      <c r="AP2613" s="300" t="str">
        <f t="shared" si="1912"/>
        <v/>
      </c>
      <c r="AQ2613" s="300" t="str">
        <f t="shared" si="1913"/>
        <v/>
      </c>
      <c r="AR2613" s="306" t="str">
        <f t="shared" si="1914"/>
        <v/>
      </c>
      <c r="AS2613" s="300" t="str">
        <f t="shared" si="1915"/>
        <v/>
      </c>
      <c r="AT2613" s="300" t="str">
        <f t="shared" si="1916"/>
        <v/>
      </c>
      <c r="AU2613" s="192" t="str">
        <f t="shared" si="1917"/>
        <v>рбс</v>
      </c>
      <c r="AV2613" s="192" t="str">
        <f t="shared" si="1918"/>
        <v>рбс87504815общпро</v>
      </c>
      <c r="AW2613" s="191">
        <f t="shared" si="1919"/>
        <v>0</v>
      </c>
      <c r="AX2613" s="191">
        <f t="shared" si="1920"/>
        <v>0</v>
      </c>
      <c r="AY2613" s="191">
        <f t="shared" si="1921"/>
        <v>0</v>
      </c>
      <c r="AZ2613" s="191">
        <f t="shared" si="1922"/>
        <v>0</v>
      </c>
      <c r="BA2613" s="193">
        <f t="shared" si="1923"/>
        <v>1</v>
      </c>
      <c r="BB2613" s="193">
        <f t="shared" si="1924"/>
        <v>1</v>
      </c>
      <c r="BC2613" s="193">
        <f t="shared" si="1925"/>
        <v>1</v>
      </c>
      <c r="BD2613" s="191">
        <f t="shared" si="1933"/>
        <v>0</v>
      </c>
      <c r="BE2613" s="191">
        <f t="shared" si="1926"/>
        <v>0</v>
      </c>
      <c r="BF2613" s="210">
        <f t="shared" si="1927"/>
        <v>0</v>
      </c>
      <c r="BG2613" s="211">
        <f t="shared" si="1928"/>
        <v>0</v>
      </c>
      <c r="BH2613" s="289" t="str">
        <f t="shared" si="1931"/>
        <v>875</v>
      </c>
      <c r="BI2613" s="289" t="str">
        <f t="shared" si="1932"/>
        <v>0702</v>
      </c>
      <c r="BJ2613" s="284" t="s">
        <v>592</v>
      </c>
      <c r="BK2613" s="284" t="s">
        <v>586</v>
      </c>
      <c r="BL2613" s="233" t="str">
        <f t="shared" si="1929"/>
        <v/>
      </c>
    </row>
    <row r="2614" spans="1:64" ht="12" customHeight="1">
      <c r="A2614" s="333" t="s">
        <v>1468</v>
      </c>
      <c r="B2614" s="381" t="s">
        <v>327</v>
      </c>
      <c r="C2614" s="333" t="s">
        <v>805</v>
      </c>
      <c r="D2614" s="381" t="s">
        <v>317</v>
      </c>
      <c r="E2614" s="381" t="s">
        <v>1317</v>
      </c>
      <c r="F2614" s="381" t="s">
        <v>586</v>
      </c>
      <c r="G2614" s="381" t="s">
        <v>389</v>
      </c>
      <c r="H2614" s="100" t="s">
        <v>653</v>
      </c>
      <c r="I2614" s="381" t="s">
        <v>505</v>
      </c>
      <c r="J2614" s="382">
        <v>155553</v>
      </c>
      <c r="K2614" s="382">
        <v>93444.18</v>
      </c>
      <c r="L2614" s="191" t="str">
        <f t="shared" si="1888"/>
        <v>875048150702011004002024422601</v>
      </c>
      <c r="M2614" s="192">
        <f t="array" ref="M2614">IF(COUNT(SEARCH(Удалить_Роспись_КВСР,$B2614)*SEARCH(Удалить_Роспись_ПБС,$C2614)*SEARCH(Удалить_Роспись_КФСР, $D2614)*SEARCH(Удалить_Роспись_КЦСР,$E2614)*SEARCH(Удалить_Роспись_КВР,$F2614)*SEARCH(Удалить_Роспись_ЭК,$H2614)*SEARCH(Удалить_Роспись_КР,$I2614))&gt;0,0,1)</f>
        <v>0</v>
      </c>
      <c r="N2614" s="192">
        <f>IF(COUNT(SEARCH(Удалить_Индекс_КВСР,$B2614)*SEARCH(Удалить_Индекс_ПБС,$C2614)*SEARCH(Удалить_Индекс_КФСР,$D2614)*SEARCH(Удалить_Индекс_КЦСР,$E2614)*SEARCH(Удалить_Индекс_КВР,$F2614)*SEARCH(Удалить_Индекс_ЭК,$H2614)*SEARCH(Удалить_Индекс_КР,$I2614))&gt;0,0,1)</f>
        <v>1</v>
      </c>
      <c r="O2614" s="192" t="str">
        <f t="shared" si="1889"/>
        <v/>
      </c>
      <c r="P2614" s="192" t="str">
        <f t="shared" si="1930"/>
        <v/>
      </c>
      <c r="Q2614" s="300" t="str">
        <f t="shared" si="1890"/>
        <v/>
      </c>
      <c r="R2614" s="300" t="str">
        <f t="shared" si="1891"/>
        <v/>
      </c>
      <c r="S2614" s="300" t="str">
        <f t="shared" si="1892"/>
        <v/>
      </c>
      <c r="T2614" s="192" t="str">
        <f t="shared" si="1893"/>
        <v/>
      </c>
      <c r="U2614" s="303" t="str">
        <f t="shared" si="1894"/>
        <v/>
      </c>
      <c r="V2614" s="300" t="str">
        <f t="shared" si="1895"/>
        <v/>
      </c>
      <c r="W2614" s="192" t="str">
        <f t="shared" si="1896"/>
        <v/>
      </c>
      <c r="X2614" s="303" t="str">
        <f t="shared" si="1897"/>
        <v/>
      </c>
      <c r="Y2614" s="300" t="str">
        <f t="shared" si="1898"/>
        <v/>
      </c>
      <c r="Z2614" s="300" t="str">
        <f t="shared" si="1899"/>
        <v/>
      </c>
      <c r="AA2614" s="303" t="str">
        <f t="shared" si="1900"/>
        <v/>
      </c>
      <c r="AB2614" s="300" t="str">
        <f t="shared" si="1901"/>
        <v/>
      </c>
      <c r="AC2614" s="300" t="str">
        <f t="shared" si="1902"/>
        <v/>
      </c>
      <c r="AD2614" s="300" t="str">
        <f t="shared" si="1903"/>
        <v/>
      </c>
      <c r="AE2614" s="192" t="str">
        <f t="shared" si="1904"/>
        <v/>
      </c>
      <c r="AF2614" s="192" t="str">
        <f t="shared" si="1905"/>
        <v/>
      </c>
      <c r="AG2614" s="192"/>
      <c r="AJ2614" s="300" t="str">
        <f t="shared" si="1906"/>
        <v/>
      </c>
      <c r="AK2614" s="300" t="str">
        <f t="shared" si="1907"/>
        <v/>
      </c>
      <c r="AL2614" s="300" t="str">
        <f t="shared" si="1908"/>
        <v/>
      </c>
      <c r="AM2614" s="300" t="str">
        <f t="shared" si="1909"/>
        <v/>
      </c>
      <c r="AN2614" s="300" t="str">
        <f t="shared" si="1910"/>
        <v/>
      </c>
      <c r="AO2614" s="300" t="str">
        <f t="shared" si="1911"/>
        <v/>
      </c>
      <c r="AP2614" s="300" t="str">
        <f t="shared" si="1912"/>
        <v/>
      </c>
      <c r="AQ2614" s="300" t="str">
        <f t="shared" si="1913"/>
        <v/>
      </c>
      <c r="AR2614" s="306" t="str">
        <f t="shared" si="1914"/>
        <v/>
      </c>
      <c r="AS2614" s="300" t="str">
        <f t="shared" si="1915"/>
        <v/>
      </c>
      <c r="AT2614" s="300" t="str">
        <f t="shared" si="1916"/>
        <v/>
      </c>
      <c r="AU2614" s="192" t="str">
        <f t="shared" si="1917"/>
        <v>рбс</v>
      </c>
      <c r="AV2614" s="192" t="str">
        <f t="shared" si="1918"/>
        <v>рбс87504815общпро</v>
      </c>
      <c r="AW2614" s="191">
        <f t="shared" si="1919"/>
        <v>0</v>
      </c>
      <c r="AX2614" s="191">
        <f t="shared" si="1920"/>
        <v>0</v>
      </c>
      <c r="AY2614" s="191">
        <f t="shared" si="1921"/>
        <v>155553</v>
      </c>
      <c r="AZ2614" s="191">
        <f t="shared" si="1922"/>
        <v>93444.18</v>
      </c>
      <c r="BA2614" s="193">
        <f t="shared" si="1923"/>
        <v>1</v>
      </c>
      <c r="BB2614" s="193">
        <f t="shared" si="1924"/>
        <v>1</v>
      </c>
      <c r="BC2614" s="193">
        <f t="shared" si="1925"/>
        <v>1</v>
      </c>
      <c r="BD2614" s="191">
        <f t="shared" si="1933"/>
        <v>155553</v>
      </c>
      <c r="BE2614" s="191">
        <f t="shared" si="1926"/>
        <v>93444.18</v>
      </c>
      <c r="BF2614" s="210">
        <f t="shared" si="1927"/>
        <v>155553</v>
      </c>
      <c r="BG2614" s="211">
        <f t="shared" si="1928"/>
        <v>155553</v>
      </c>
      <c r="BH2614" s="289"/>
      <c r="BI2614" s="289"/>
      <c r="BL2614" s="233" t="str">
        <f t="shared" si="1929"/>
        <v/>
      </c>
    </row>
    <row r="2615" spans="1:64" ht="12" customHeight="1">
      <c r="A2615" s="333" t="s">
        <v>1468</v>
      </c>
      <c r="B2615" s="381" t="s">
        <v>327</v>
      </c>
      <c r="C2615" s="333" t="s">
        <v>805</v>
      </c>
      <c r="D2615" s="381" t="s">
        <v>317</v>
      </c>
      <c r="E2615" s="381" t="s">
        <v>1317</v>
      </c>
      <c r="F2615" s="381" t="s">
        <v>586</v>
      </c>
      <c r="G2615" s="381" t="s">
        <v>397</v>
      </c>
      <c r="H2615" s="100" t="s">
        <v>653</v>
      </c>
      <c r="I2615" s="381" t="s">
        <v>505</v>
      </c>
      <c r="J2615" s="382">
        <v>453133.48</v>
      </c>
      <c r="K2615" s="382">
        <v>331411.48</v>
      </c>
      <c r="L2615" s="191" t="str">
        <f t="shared" si="1888"/>
        <v>875048150702011004002024434001</v>
      </c>
      <c r="M2615" s="192">
        <f t="array" ref="M2615">IF(COUNT(SEARCH(Удалить_Роспись_КВСР,$B2615)*SEARCH(Удалить_Роспись_ПБС,$C2615)*SEARCH(Удалить_Роспись_КФСР, $D2615)*SEARCH(Удалить_Роспись_КЦСР,$E2615)*SEARCH(Удалить_Роспись_КВР,$F2615)*SEARCH(Удалить_Роспись_ЭК,$H2615)*SEARCH(Удалить_Роспись_КР,$I2615))&gt;0,0,1)</f>
        <v>0</v>
      </c>
      <c r="N2615" s="192">
        <f>IF(COUNT(SEARCH(Удалить_Индекс_КВСР,$B2615)*SEARCH(Удалить_Индекс_ПБС,$C2615)*SEARCH(Удалить_Индекс_КФСР,$D2615)*SEARCH(Удалить_Индекс_КЦСР,$E2615)*SEARCH(Удалить_Индекс_КВР,$F2615)*SEARCH(Удалить_Индекс_ЭК,$H2615)*SEARCH(Удалить_Индекс_КР,$I2615))&gt;0,0,1)</f>
        <v>1</v>
      </c>
      <c r="O2615" s="192" t="str">
        <f t="shared" si="1889"/>
        <v/>
      </c>
      <c r="P2615" s="192" t="str">
        <f t="shared" si="1930"/>
        <v/>
      </c>
      <c r="Q2615" s="300" t="str">
        <f t="shared" si="1890"/>
        <v/>
      </c>
      <c r="R2615" s="300" t="str">
        <f t="shared" si="1891"/>
        <v/>
      </c>
      <c r="S2615" s="300" t="str">
        <f t="shared" si="1892"/>
        <v/>
      </c>
      <c r="T2615" s="192" t="str">
        <f t="shared" si="1893"/>
        <v/>
      </c>
      <c r="U2615" s="303" t="str">
        <f t="shared" si="1894"/>
        <v/>
      </c>
      <c r="V2615" s="300" t="str">
        <f t="shared" si="1895"/>
        <v/>
      </c>
      <c r="W2615" s="192" t="str">
        <f t="shared" si="1896"/>
        <v/>
      </c>
      <c r="X2615" s="303" t="str">
        <f t="shared" si="1897"/>
        <v/>
      </c>
      <c r="Y2615" s="300" t="str">
        <f t="shared" si="1898"/>
        <v/>
      </c>
      <c r="Z2615" s="300" t="str">
        <f t="shared" si="1899"/>
        <v/>
      </c>
      <c r="AA2615" s="303" t="str">
        <f t="shared" si="1900"/>
        <v/>
      </c>
      <c r="AB2615" s="300" t="str">
        <f t="shared" si="1901"/>
        <v/>
      </c>
      <c r="AC2615" s="300" t="str">
        <f t="shared" si="1902"/>
        <v/>
      </c>
      <c r="AD2615" s="300" t="str">
        <f t="shared" si="1903"/>
        <v/>
      </c>
      <c r="AE2615" s="192" t="str">
        <f t="shared" si="1904"/>
        <v/>
      </c>
      <c r="AF2615" s="192" t="str">
        <f t="shared" si="1905"/>
        <v/>
      </c>
      <c r="AG2615" s="192"/>
      <c r="AJ2615" s="300" t="str">
        <f t="shared" si="1906"/>
        <v/>
      </c>
      <c r="AK2615" s="300" t="str">
        <f t="shared" si="1907"/>
        <v/>
      </c>
      <c r="AL2615" s="300" t="str">
        <f t="shared" si="1908"/>
        <v/>
      </c>
      <c r="AM2615" s="300" t="str">
        <f t="shared" si="1909"/>
        <v/>
      </c>
      <c r="AN2615" s="300" t="str">
        <f t="shared" si="1910"/>
        <v/>
      </c>
      <c r="AO2615" s="300" t="str">
        <f t="shared" si="1911"/>
        <v/>
      </c>
      <c r="AP2615" s="300" t="str">
        <f t="shared" si="1912"/>
        <v/>
      </c>
      <c r="AQ2615" s="300" t="str">
        <f t="shared" si="1913"/>
        <v/>
      </c>
      <c r="AR2615" s="306" t="str">
        <f t="shared" si="1914"/>
        <v/>
      </c>
      <c r="AS2615" s="300" t="str">
        <f t="shared" si="1915"/>
        <v/>
      </c>
      <c r="AT2615" s="300" t="str">
        <f t="shared" si="1916"/>
        <v/>
      </c>
      <c r="AU2615" s="192" t="str">
        <f t="shared" si="1917"/>
        <v>рбс</v>
      </c>
      <c r="AV2615" s="192" t="str">
        <f t="shared" si="1918"/>
        <v>рбс87504815общпро</v>
      </c>
      <c r="AW2615" s="191">
        <f t="shared" si="1919"/>
        <v>0</v>
      </c>
      <c r="AX2615" s="191">
        <f t="shared" si="1920"/>
        <v>0</v>
      </c>
      <c r="AY2615" s="191">
        <f t="shared" si="1921"/>
        <v>453133.48</v>
      </c>
      <c r="AZ2615" s="191">
        <f t="shared" si="1922"/>
        <v>331411.48</v>
      </c>
      <c r="BA2615" s="193">
        <f t="shared" si="1923"/>
        <v>1</v>
      </c>
      <c r="BB2615" s="193">
        <f t="shared" si="1924"/>
        <v>1</v>
      </c>
      <c r="BC2615" s="193">
        <f t="shared" si="1925"/>
        <v>1</v>
      </c>
      <c r="BD2615" s="191">
        <f t="shared" si="1933"/>
        <v>453133.48</v>
      </c>
      <c r="BE2615" s="191">
        <f t="shared" si="1926"/>
        <v>331411.48</v>
      </c>
      <c r="BF2615" s="210">
        <f t="shared" si="1927"/>
        <v>453133.48</v>
      </c>
      <c r="BG2615" s="211">
        <f t="shared" si="1928"/>
        <v>453133.48</v>
      </c>
      <c r="BH2615" s="289"/>
      <c r="BI2615" s="289"/>
      <c r="BL2615" s="233" t="str">
        <f t="shared" si="1929"/>
        <v/>
      </c>
    </row>
    <row r="2616" spans="1:64" ht="12" customHeight="1">
      <c r="A2616" s="333" t="s">
        <v>1468</v>
      </c>
      <c r="B2616" s="381" t="s">
        <v>327</v>
      </c>
      <c r="C2616" s="333" t="s">
        <v>805</v>
      </c>
      <c r="D2616" s="381" t="s">
        <v>317</v>
      </c>
      <c r="E2616" s="381" t="s">
        <v>1317</v>
      </c>
      <c r="F2616" s="381" t="s">
        <v>658</v>
      </c>
      <c r="G2616" s="381" t="s">
        <v>395</v>
      </c>
      <c r="H2616" s="100" t="s">
        <v>653</v>
      </c>
      <c r="I2616" s="381" t="s">
        <v>505</v>
      </c>
      <c r="J2616" s="382">
        <v>1200</v>
      </c>
      <c r="K2616" s="382">
        <v>1200</v>
      </c>
      <c r="L2616" s="191" t="str">
        <f t="shared" si="1888"/>
        <v>875048150702011004002085329001</v>
      </c>
      <c r="M2616" s="192">
        <f t="array" ref="M2616">IF(COUNT(SEARCH(Удалить_Роспись_КВСР,$B2616)*SEARCH(Удалить_Роспись_ПБС,$C2616)*SEARCH(Удалить_Роспись_КФСР, $D2616)*SEARCH(Удалить_Роспись_КЦСР,$E2616)*SEARCH(Удалить_Роспись_КВР,$F2616)*SEARCH(Удалить_Роспись_ЭК,$H2616)*SEARCH(Удалить_Роспись_КР,$I2616))&gt;0,0,1)</f>
        <v>0</v>
      </c>
      <c r="N2616" s="192">
        <v>0</v>
      </c>
      <c r="O2616" s="192" t="str">
        <f t="shared" si="1889"/>
        <v/>
      </c>
      <c r="P2616" s="192" t="str">
        <f t="shared" si="1930"/>
        <v/>
      </c>
      <c r="Q2616" s="300" t="str">
        <f t="shared" si="1890"/>
        <v/>
      </c>
      <c r="R2616" s="300" t="str">
        <f t="shared" si="1891"/>
        <v/>
      </c>
      <c r="S2616" s="300" t="str">
        <f t="shared" si="1892"/>
        <v/>
      </c>
      <c r="T2616" s="192" t="str">
        <f t="shared" si="1893"/>
        <v/>
      </c>
      <c r="U2616" s="303" t="str">
        <f t="shared" si="1894"/>
        <v/>
      </c>
      <c r="V2616" s="300" t="str">
        <f t="shared" si="1895"/>
        <v/>
      </c>
      <c r="W2616" s="192" t="str">
        <f t="shared" si="1896"/>
        <v/>
      </c>
      <c r="X2616" s="303" t="str">
        <f t="shared" si="1897"/>
        <v/>
      </c>
      <c r="Y2616" s="300" t="str">
        <f t="shared" si="1898"/>
        <v/>
      </c>
      <c r="Z2616" s="300" t="str">
        <f t="shared" si="1899"/>
        <v/>
      </c>
      <c r="AA2616" s="303" t="str">
        <f t="shared" si="1900"/>
        <v/>
      </c>
      <c r="AB2616" s="300" t="str">
        <f t="shared" si="1901"/>
        <v/>
      </c>
      <c r="AC2616" s="300" t="str">
        <f t="shared" si="1902"/>
        <v/>
      </c>
      <c r="AD2616" s="300" t="str">
        <f t="shared" si="1903"/>
        <v/>
      </c>
      <c r="AE2616" s="192" t="str">
        <f t="shared" si="1904"/>
        <v/>
      </c>
      <c r="AF2616" s="192" t="str">
        <f t="shared" si="1905"/>
        <v/>
      </c>
      <c r="AG2616" s="192"/>
      <c r="AJ2616" s="300" t="str">
        <f t="shared" si="1906"/>
        <v/>
      </c>
      <c r="AK2616" s="300" t="str">
        <f t="shared" si="1907"/>
        <v/>
      </c>
      <c r="AL2616" s="300" t="str">
        <f t="shared" si="1908"/>
        <v/>
      </c>
      <c r="AM2616" s="300" t="str">
        <f t="shared" si="1909"/>
        <v/>
      </c>
      <c r="AN2616" s="300" t="str">
        <f t="shared" si="1910"/>
        <v/>
      </c>
      <c r="AO2616" s="300" t="str">
        <f t="shared" si="1911"/>
        <v/>
      </c>
      <c r="AP2616" s="300" t="str">
        <f t="shared" si="1912"/>
        <v/>
      </c>
      <c r="AQ2616" s="300" t="str">
        <f t="shared" si="1913"/>
        <v/>
      </c>
      <c r="AR2616" s="306" t="str">
        <f t="shared" si="1914"/>
        <v/>
      </c>
      <c r="AS2616" s="300" t="str">
        <f t="shared" si="1915"/>
        <v/>
      </c>
      <c r="AT2616" s="300" t="str">
        <f t="shared" si="1916"/>
        <v/>
      </c>
      <c r="AU2616" s="192" t="str">
        <f t="shared" si="1917"/>
        <v>рбс</v>
      </c>
      <c r="AV2616" s="192" t="str">
        <f t="shared" si="1918"/>
        <v>рбс87504815общпро</v>
      </c>
      <c r="AW2616" s="191">
        <f t="shared" si="1919"/>
        <v>0</v>
      </c>
      <c r="AX2616" s="191">
        <f t="shared" si="1920"/>
        <v>0</v>
      </c>
      <c r="AY2616" s="191">
        <f t="shared" si="1921"/>
        <v>0</v>
      </c>
      <c r="AZ2616" s="191">
        <f t="shared" si="1922"/>
        <v>0</v>
      </c>
      <c r="BA2616" s="193">
        <f t="shared" si="1923"/>
        <v>1</v>
      </c>
      <c r="BB2616" s="193">
        <f t="shared" si="1924"/>
        <v>1</v>
      </c>
      <c r="BC2616" s="193">
        <f t="shared" si="1925"/>
        <v>1</v>
      </c>
      <c r="BD2616" s="191">
        <f t="shared" si="1933"/>
        <v>0</v>
      </c>
      <c r="BE2616" s="191">
        <f t="shared" si="1926"/>
        <v>0</v>
      </c>
      <c r="BF2616" s="210">
        <f t="shared" si="1927"/>
        <v>0</v>
      </c>
      <c r="BG2616" s="211">
        <f t="shared" si="1928"/>
        <v>0</v>
      </c>
      <c r="BH2616" s="289"/>
      <c r="BI2616" s="289"/>
      <c r="BL2616" s="233" t="str">
        <f t="shared" si="1929"/>
        <v/>
      </c>
    </row>
    <row r="2617" spans="1:64" ht="12" customHeight="1">
      <c r="A2617" s="333" t="s">
        <v>1468</v>
      </c>
      <c r="B2617" s="381" t="s">
        <v>327</v>
      </c>
      <c r="C2617" s="333" t="s">
        <v>805</v>
      </c>
      <c r="D2617" s="381" t="s">
        <v>317</v>
      </c>
      <c r="E2617" s="381" t="s">
        <v>1318</v>
      </c>
      <c r="F2617" s="381" t="s">
        <v>608</v>
      </c>
      <c r="G2617" s="381" t="s">
        <v>385</v>
      </c>
      <c r="H2617" s="100" t="s">
        <v>653</v>
      </c>
      <c r="I2617" s="381" t="s">
        <v>505</v>
      </c>
      <c r="J2617" s="382">
        <v>1439770</v>
      </c>
      <c r="K2617" s="382">
        <v>1236864.05</v>
      </c>
      <c r="L2617" s="191" t="str">
        <f t="shared" si="1888"/>
        <v>875048150702011004102011121101</v>
      </c>
      <c r="M2617" s="192">
        <f t="array" ref="M2617">IF(COUNT(SEARCH(Удалить_Роспись_КВСР,$B2617)*SEARCH(Удалить_Роспись_ПБС,$C2617)*SEARCH(Удалить_Роспись_КФСР, $D2617)*SEARCH(Удалить_Роспись_КЦСР,$E2617)*SEARCH(Удалить_Роспись_КВР,$F2617)*SEARCH(Удалить_Роспись_ЭК,$H2617)*SEARCH(Удалить_Роспись_КР,$I2617))&gt;0,0,1)</f>
        <v>0</v>
      </c>
      <c r="N2617" s="192">
        <v>0</v>
      </c>
      <c r="O2617" s="192" t="str">
        <f t="shared" si="1889"/>
        <v/>
      </c>
      <c r="P2617" s="192" t="str">
        <f t="shared" si="1930"/>
        <v/>
      </c>
      <c r="Q2617" s="300" t="str">
        <f t="shared" si="1890"/>
        <v/>
      </c>
      <c r="R2617" s="300" t="str">
        <f t="shared" si="1891"/>
        <v/>
      </c>
      <c r="S2617" s="300" t="str">
        <f t="shared" si="1892"/>
        <v/>
      </c>
      <c r="T2617" s="192" t="str">
        <f t="shared" si="1893"/>
        <v/>
      </c>
      <c r="U2617" s="303" t="str">
        <f t="shared" si="1894"/>
        <v/>
      </c>
      <c r="V2617" s="300" t="str">
        <f t="shared" si="1895"/>
        <v/>
      </c>
      <c r="W2617" s="192" t="str">
        <f t="shared" si="1896"/>
        <v/>
      </c>
      <c r="X2617" s="303" t="str">
        <f t="shared" si="1897"/>
        <v/>
      </c>
      <c r="Y2617" s="300" t="str">
        <f t="shared" si="1898"/>
        <v/>
      </c>
      <c r="Z2617" s="300" t="str">
        <f t="shared" si="1899"/>
        <v/>
      </c>
      <c r="AA2617" s="303" t="str">
        <f t="shared" si="1900"/>
        <v/>
      </c>
      <c r="AB2617" s="300" t="str">
        <f t="shared" si="1901"/>
        <v/>
      </c>
      <c r="AC2617" s="300" t="str">
        <f t="shared" si="1902"/>
        <v/>
      </c>
      <c r="AD2617" s="300" t="str">
        <f t="shared" si="1903"/>
        <v/>
      </c>
      <c r="AE2617" s="192" t="str">
        <f t="shared" si="1904"/>
        <v/>
      </c>
      <c r="AF2617" s="192" t="str">
        <f t="shared" si="1905"/>
        <v/>
      </c>
      <c r="AG2617" s="192"/>
      <c r="AJ2617" s="300" t="str">
        <f t="shared" si="1906"/>
        <v/>
      </c>
      <c r="AK2617" s="300" t="str">
        <f t="shared" si="1907"/>
        <v/>
      </c>
      <c r="AL2617" s="300" t="str">
        <f t="shared" si="1908"/>
        <v/>
      </c>
      <c r="AM2617" s="300" t="str">
        <f t="shared" si="1909"/>
        <v/>
      </c>
      <c r="AN2617" s="300" t="str">
        <f t="shared" si="1910"/>
        <v/>
      </c>
      <c r="AO2617" s="300" t="str">
        <f t="shared" si="1911"/>
        <v/>
      </c>
      <c r="AP2617" s="300" t="str">
        <f t="shared" si="1912"/>
        <v/>
      </c>
      <c r="AQ2617" s="300" t="str">
        <f t="shared" si="1913"/>
        <v/>
      </c>
      <c r="AR2617" s="306" t="str">
        <f t="shared" si="1914"/>
        <v/>
      </c>
      <c r="AS2617" s="300" t="str">
        <f t="shared" si="1915"/>
        <v/>
      </c>
      <c r="AT2617" s="300" t="str">
        <f t="shared" si="1916"/>
        <v/>
      </c>
      <c r="AU2617" s="192" t="str">
        <f t="shared" si="1917"/>
        <v>рбс</v>
      </c>
      <c r="AV2617" s="192" t="str">
        <f t="shared" si="1918"/>
        <v>рбс87504815общопл</v>
      </c>
      <c r="AW2617" s="191">
        <f t="shared" si="1919"/>
        <v>0</v>
      </c>
      <c r="AX2617" s="191">
        <f t="shared" si="1920"/>
        <v>0</v>
      </c>
      <c r="AY2617" s="191">
        <f t="shared" si="1921"/>
        <v>0</v>
      </c>
      <c r="AZ2617" s="191">
        <f t="shared" si="1922"/>
        <v>0</v>
      </c>
      <c r="BA2617" s="193">
        <f t="shared" si="1923"/>
        <v>1</v>
      </c>
      <c r="BB2617" s="193">
        <f t="shared" si="1924"/>
        <v>1</v>
      </c>
      <c r="BC2617" s="193">
        <f t="shared" si="1925"/>
        <v>1</v>
      </c>
      <c r="BD2617" s="191">
        <f t="shared" si="1933"/>
        <v>0</v>
      </c>
      <c r="BE2617" s="191">
        <f t="shared" si="1926"/>
        <v>0</v>
      </c>
      <c r="BF2617" s="210">
        <f t="shared" si="1927"/>
        <v>0</v>
      </c>
      <c r="BG2617" s="211">
        <f t="shared" si="1928"/>
        <v>0</v>
      </c>
      <c r="BH2617" s="289"/>
      <c r="BI2617" s="289"/>
      <c r="BL2617" s="233" t="str">
        <f t="shared" si="1929"/>
        <v/>
      </c>
    </row>
    <row r="2618" spans="1:64" ht="12" customHeight="1">
      <c r="A2618" s="333" t="s">
        <v>1468</v>
      </c>
      <c r="B2618" s="381" t="s">
        <v>327</v>
      </c>
      <c r="C2618" s="333" t="s">
        <v>805</v>
      </c>
      <c r="D2618" s="381" t="s">
        <v>317</v>
      </c>
      <c r="E2618" s="381" t="s">
        <v>1318</v>
      </c>
      <c r="F2618" s="381" t="s">
        <v>902</v>
      </c>
      <c r="G2618" s="381" t="s">
        <v>387</v>
      </c>
      <c r="H2618" s="100" t="s">
        <v>653</v>
      </c>
      <c r="I2618" s="381" t="s">
        <v>505</v>
      </c>
      <c r="J2618" s="382">
        <v>435270</v>
      </c>
      <c r="K2618" s="382">
        <v>366733.22</v>
      </c>
      <c r="L2618" s="191" t="str">
        <f t="shared" si="1888"/>
        <v>875048150702011004102011921301</v>
      </c>
      <c r="M2618" s="192">
        <f t="array" ref="M2618">IF(COUNT(SEARCH(Удалить_Роспись_КВСР,$B2618)*SEARCH(Удалить_Роспись_ПБС,$C2618)*SEARCH(Удалить_Роспись_КФСР, $D2618)*SEARCH(Удалить_Роспись_КЦСР,$E2618)*SEARCH(Удалить_Роспись_КВР,$F2618)*SEARCH(Удалить_Роспись_ЭК,$H2618)*SEARCH(Удалить_Роспись_КР,$I2618))&gt;0,0,1)</f>
        <v>0</v>
      </c>
      <c r="N2618" s="192">
        <v>0</v>
      </c>
      <c r="O2618" s="192" t="str">
        <f t="shared" si="1889"/>
        <v/>
      </c>
      <c r="P2618" s="192" t="str">
        <f t="shared" si="1930"/>
        <v/>
      </c>
      <c r="Q2618" s="300" t="str">
        <f t="shared" si="1890"/>
        <v/>
      </c>
      <c r="R2618" s="300" t="str">
        <f t="shared" si="1891"/>
        <v/>
      </c>
      <c r="S2618" s="300" t="str">
        <f t="shared" si="1892"/>
        <v/>
      </c>
      <c r="T2618" s="192" t="str">
        <f t="shared" si="1893"/>
        <v/>
      </c>
      <c r="U2618" s="303" t="str">
        <f t="shared" si="1894"/>
        <v/>
      </c>
      <c r="V2618" s="300" t="str">
        <f t="shared" si="1895"/>
        <v/>
      </c>
      <c r="W2618" s="192" t="str">
        <f t="shared" si="1896"/>
        <v/>
      </c>
      <c r="X2618" s="303" t="str">
        <f t="shared" si="1897"/>
        <v/>
      </c>
      <c r="Y2618" s="300" t="str">
        <f t="shared" si="1898"/>
        <v/>
      </c>
      <c r="Z2618" s="300" t="str">
        <f t="shared" si="1899"/>
        <v/>
      </c>
      <c r="AA2618" s="303" t="str">
        <f t="shared" si="1900"/>
        <v/>
      </c>
      <c r="AB2618" s="300" t="str">
        <f t="shared" si="1901"/>
        <v/>
      </c>
      <c r="AC2618" s="300" t="str">
        <f t="shared" si="1902"/>
        <v/>
      </c>
      <c r="AD2618" s="300" t="str">
        <f t="shared" si="1903"/>
        <v/>
      </c>
      <c r="AE2618" s="192" t="str">
        <f t="shared" si="1904"/>
        <v/>
      </c>
      <c r="AF2618" s="192" t="str">
        <f t="shared" si="1905"/>
        <v/>
      </c>
      <c r="AG2618" s="192"/>
      <c r="AJ2618" s="300" t="str">
        <f t="shared" si="1906"/>
        <v/>
      </c>
      <c r="AK2618" s="300" t="str">
        <f t="shared" si="1907"/>
        <v/>
      </c>
      <c r="AL2618" s="300" t="str">
        <f t="shared" si="1908"/>
        <v/>
      </c>
      <c r="AM2618" s="300" t="str">
        <f t="shared" si="1909"/>
        <v/>
      </c>
      <c r="AN2618" s="300" t="str">
        <f t="shared" si="1910"/>
        <v/>
      </c>
      <c r="AO2618" s="300" t="str">
        <f t="shared" si="1911"/>
        <v/>
      </c>
      <c r="AP2618" s="300" t="str">
        <f t="shared" si="1912"/>
        <v/>
      </c>
      <c r="AQ2618" s="300" t="str">
        <f t="shared" si="1913"/>
        <v/>
      </c>
      <c r="AR2618" s="306" t="str">
        <f t="shared" si="1914"/>
        <v/>
      </c>
      <c r="AS2618" s="300" t="str">
        <f t="shared" si="1915"/>
        <v/>
      </c>
      <c r="AT2618" s="300" t="str">
        <f t="shared" si="1916"/>
        <v/>
      </c>
      <c r="AU2618" s="192" t="str">
        <f t="shared" si="1917"/>
        <v>рбс</v>
      </c>
      <c r="AV2618" s="192" t="str">
        <f t="shared" si="1918"/>
        <v>рбс87504815общопл</v>
      </c>
      <c r="AW2618" s="191">
        <f t="shared" si="1919"/>
        <v>0</v>
      </c>
      <c r="AX2618" s="191">
        <f t="shared" si="1920"/>
        <v>0</v>
      </c>
      <c r="AY2618" s="191">
        <f t="shared" si="1921"/>
        <v>0</v>
      </c>
      <c r="AZ2618" s="191">
        <f t="shared" si="1922"/>
        <v>0</v>
      </c>
      <c r="BA2618" s="193">
        <f t="shared" si="1923"/>
        <v>1</v>
      </c>
      <c r="BB2618" s="193">
        <f t="shared" si="1924"/>
        <v>1</v>
      </c>
      <c r="BC2618" s="193">
        <f t="shared" si="1925"/>
        <v>1</v>
      </c>
      <c r="BD2618" s="191">
        <f t="shared" si="1933"/>
        <v>0</v>
      </c>
      <c r="BE2618" s="191">
        <f t="shared" si="1926"/>
        <v>0</v>
      </c>
      <c r="BF2618" s="210">
        <f t="shared" si="1927"/>
        <v>0</v>
      </c>
      <c r="BG2618" s="211">
        <f t="shared" si="1928"/>
        <v>0</v>
      </c>
      <c r="BH2618" s="289"/>
      <c r="BI2618" s="289"/>
      <c r="BL2618" s="233" t="str">
        <f t="shared" si="1929"/>
        <v/>
      </c>
    </row>
    <row r="2619" spans="1:64" ht="12" customHeight="1">
      <c r="A2619" s="333" t="s">
        <v>1468</v>
      </c>
      <c r="B2619" s="381" t="s">
        <v>327</v>
      </c>
      <c r="C2619" s="333" t="s">
        <v>805</v>
      </c>
      <c r="D2619" s="381" t="s">
        <v>317</v>
      </c>
      <c r="E2619" s="381" t="s">
        <v>1319</v>
      </c>
      <c r="F2619" s="381" t="s">
        <v>589</v>
      </c>
      <c r="G2619" s="381" t="s">
        <v>386</v>
      </c>
      <c r="H2619" s="100" t="s">
        <v>653</v>
      </c>
      <c r="I2619" s="381" t="s">
        <v>505</v>
      </c>
      <c r="J2619" s="382">
        <v>80000</v>
      </c>
      <c r="K2619" s="382">
        <v>15100</v>
      </c>
      <c r="L2619" s="191" t="str">
        <f t="shared" si="1888"/>
        <v>875048150702011004702011221201</v>
      </c>
      <c r="M2619" s="192">
        <f t="array" ref="M2619">IF(COUNT(SEARCH(Удалить_Роспись_КВСР,$B2619)*SEARCH(Удалить_Роспись_ПБС,$C2619)*SEARCH(Удалить_Роспись_КФСР, $D2619)*SEARCH(Удалить_Роспись_КЦСР,$E2619)*SEARCH(Удалить_Роспись_КВР,$F2619)*SEARCH(Удалить_Роспись_ЭК,$H2619)*SEARCH(Удалить_Роспись_КР,$I2619))&gt;0,0,1)</f>
        <v>0</v>
      </c>
      <c r="N2619" s="192">
        <f>IF(COUNT(SEARCH(Удалить_Индекс_КВСР,$B2619)*SEARCH(Удалить_Индекс_ПБС,$C2619)*SEARCH(Удалить_Индекс_КФСР,$D2619)*SEARCH(Удалить_Индекс_КЦСР,$E2619)*SEARCH(Удалить_Индекс_КВР,$F2619)*SEARCH(Удалить_Индекс_ЭК,$H2619)*SEARCH(Удалить_Индекс_КР,$I2619))&gt;0,0,1)</f>
        <v>1</v>
      </c>
      <c r="O2619" s="192" t="str">
        <f t="shared" si="1889"/>
        <v/>
      </c>
      <c r="P2619" s="192" t="str">
        <f t="shared" si="1930"/>
        <v/>
      </c>
      <c r="Q2619" s="300" t="str">
        <f t="shared" si="1890"/>
        <v/>
      </c>
      <c r="R2619" s="300" t="str">
        <f t="shared" si="1891"/>
        <v/>
      </c>
      <c r="S2619" s="300" t="str">
        <f t="shared" si="1892"/>
        <v/>
      </c>
      <c r="T2619" s="192" t="str">
        <f t="shared" si="1893"/>
        <v/>
      </c>
      <c r="U2619" s="303" t="str">
        <f t="shared" si="1894"/>
        <v/>
      </c>
      <c r="V2619" s="300" t="str">
        <f t="shared" si="1895"/>
        <v/>
      </c>
      <c r="W2619" s="192" t="str">
        <f t="shared" si="1896"/>
        <v/>
      </c>
      <c r="X2619" s="303" t="str">
        <f t="shared" si="1897"/>
        <v/>
      </c>
      <c r="Y2619" s="300" t="str">
        <f t="shared" si="1898"/>
        <v/>
      </c>
      <c r="Z2619" s="300" t="str">
        <f t="shared" si="1899"/>
        <v/>
      </c>
      <c r="AA2619" s="303" t="str">
        <f t="shared" si="1900"/>
        <v/>
      </c>
      <c r="AB2619" s="300" t="str">
        <f t="shared" si="1901"/>
        <v/>
      </c>
      <c r="AC2619" s="300" t="str">
        <f t="shared" si="1902"/>
        <v/>
      </c>
      <c r="AD2619" s="300" t="str">
        <f t="shared" si="1903"/>
        <v/>
      </c>
      <c r="AE2619" s="192" t="str">
        <f t="shared" si="1904"/>
        <v/>
      </c>
      <c r="AF2619" s="192" t="str">
        <f t="shared" si="1905"/>
        <v/>
      </c>
      <c r="AG2619" s="192"/>
      <c r="AJ2619" s="300" t="str">
        <f t="shared" si="1906"/>
        <v/>
      </c>
      <c r="AK2619" s="300" t="str">
        <f t="shared" si="1907"/>
        <v/>
      </c>
      <c r="AL2619" s="300" t="str">
        <f t="shared" si="1908"/>
        <v/>
      </c>
      <c r="AM2619" s="300" t="str">
        <f t="shared" si="1909"/>
        <v/>
      </c>
      <c r="AN2619" s="300" t="str">
        <f t="shared" si="1910"/>
        <v/>
      </c>
      <c r="AO2619" s="300" t="str">
        <f t="shared" si="1911"/>
        <v/>
      </c>
      <c r="AP2619" s="300" t="str">
        <f t="shared" si="1912"/>
        <v/>
      </c>
      <c r="AQ2619" s="300" t="str">
        <f t="shared" si="1913"/>
        <v/>
      </c>
      <c r="AR2619" s="306" t="str">
        <f t="shared" si="1914"/>
        <v/>
      </c>
      <c r="AS2619" s="300" t="str">
        <f t="shared" si="1915"/>
        <v/>
      </c>
      <c r="AT2619" s="300" t="str">
        <f t="shared" si="1916"/>
        <v/>
      </c>
      <c r="AU2619" s="192" t="str">
        <f t="shared" si="1917"/>
        <v>рбс</v>
      </c>
      <c r="AV2619" s="192" t="str">
        <f t="shared" si="1918"/>
        <v>рбс87504815общпро</v>
      </c>
      <c r="AW2619" s="191">
        <f t="shared" si="1919"/>
        <v>0</v>
      </c>
      <c r="AX2619" s="191">
        <f t="shared" si="1920"/>
        <v>0</v>
      </c>
      <c r="AY2619" s="191">
        <f t="shared" si="1921"/>
        <v>80000</v>
      </c>
      <c r="AZ2619" s="191">
        <f t="shared" si="1922"/>
        <v>15100</v>
      </c>
      <c r="BA2619" s="193">
        <f t="shared" si="1923"/>
        <v>1</v>
      </c>
      <c r="BB2619" s="193">
        <f t="shared" si="1924"/>
        <v>1</v>
      </c>
      <c r="BC2619" s="193">
        <f t="shared" si="1925"/>
        <v>1</v>
      </c>
      <c r="BD2619" s="191">
        <f t="shared" si="1933"/>
        <v>80000</v>
      </c>
      <c r="BE2619" s="191">
        <f t="shared" si="1926"/>
        <v>15100</v>
      </c>
      <c r="BF2619" s="210">
        <f t="shared" si="1927"/>
        <v>80000</v>
      </c>
      <c r="BG2619" s="211">
        <f t="shared" si="1928"/>
        <v>80000</v>
      </c>
      <c r="BH2619" s="289"/>
      <c r="BI2619" s="289"/>
      <c r="BL2619" s="233" t="str">
        <f t="shared" si="1929"/>
        <v/>
      </c>
    </row>
    <row r="2620" spans="1:64" ht="12" customHeight="1">
      <c r="A2620" s="333" t="s">
        <v>1468</v>
      </c>
      <c r="B2620" s="381" t="s">
        <v>327</v>
      </c>
      <c r="C2620" s="333" t="s">
        <v>805</v>
      </c>
      <c r="D2620" s="381" t="s">
        <v>317</v>
      </c>
      <c r="E2620" s="381" t="s">
        <v>1320</v>
      </c>
      <c r="F2620" s="381" t="s">
        <v>586</v>
      </c>
      <c r="G2620" s="381" t="s">
        <v>393</v>
      </c>
      <c r="H2620" s="100" t="s">
        <v>653</v>
      </c>
      <c r="I2620" s="381" t="s">
        <v>505</v>
      </c>
      <c r="J2620" s="382">
        <v>2394607.13</v>
      </c>
      <c r="K2620" s="382">
        <v>1528169.51</v>
      </c>
      <c r="L2620" s="191" t="str">
        <f t="shared" si="1888"/>
        <v>875048150702011004Г02024422301</v>
      </c>
      <c r="M2620" s="192">
        <f t="array" ref="M2620">IF(COUNT(SEARCH(Удалить_Роспись_КВСР,$B2620)*SEARCH(Удалить_Роспись_ПБС,$C2620)*SEARCH(Удалить_Роспись_КФСР, $D2620)*SEARCH(Удалить_Роспись_КЦСР,$E2620)*SEARCH(Удалить_Роспись_КВР,$F2620)*SEARCH(Удалить_Роспись_ЭК,$H2620)*SEARCH(Удалить_Роспись_КР,$I2620))&gt;0,0,1)</f>
        <v>0</v>
      </c>
      <c r="N2620" s="192">
        <f>IF(COUNT(SEARCH(Удалить_Индекс_КВСР,$B2620)*SEARCH(Удалить_Индекс_ПБС,$C2620)*SEARCH(Удалить_Индекс_КФСР,$D2620)*SEARCH(Удалить_Индекс_КЦСР,$E2620)*SEARCH(Удалить_Индекс_КВР,$F2620)*SEARCH(Удалить_Индекс_ЭК,$H2620)*SEARCH(Удалить_Индекс_КР,$I2620))&gt;0,0,1)</f>
        <v>1</v>
      </c>
      <c r="O2620" s="192" t="str">
        <f t="shared" si="1889"/>
        <v/>
      </c>
      <c r="P2620" s="192" t="str">
        <f t="shared" si="1930"/>
        <v/>
      </c>
      <c r="Q2620" s="300" t="str">
        <f t="shared" si="1890"/>
        <v/>
      </c>
      <c r="R2620" s="300" t="str">
        <f t="shared" si="1891"/>
        <v/>
      </c>
      <c r="S2620" s="300" t="str">
        <f t="shared" si="1892"/>
        <v/>
      </c>
      <c r="T2620" s="192" t="str">
        <f t="shared" si="1893"/>
        <v/>
      </c>
      <c r="U2620" s="303" t="str">
        <f t="shared" si="1894"/>
        <v/>
      </c>
      <c r="V2620" s="300" t="str">
        <f t="shared" si="1895"/>
        <v/>
      </c>
      <c r="W2620" s="192" t="str">
        <f t="shared" si="1896"/>
        <v/>
      </c>
      <c r="X2620" s="303" t="str">
        <f t="shared" si="1897"/>
        <v/>
      </c>
      <c r="Y2620" s="300" t="str">
        <f t="shared" si="1898"/>
        <v/>
      </c>
      <c r="Z2620" s="300" t="str">
        <f t="shared" si="1899"/>
        <v/>
      </c>
      <c r="AA2620" s="303" t="str">
        <f t="shared" si="1900"/>
        <v/>
      </c>
      <c r="AB2620" s="300" t="str">
        <f t="shared" si="1901"/>
        <v/>
      </c>
      <c r="AC2620" s="300" t="str">
        <f t="shared" si="1902"/>
        <v/>
      </c>
      <c r="AD2620" s="300" t="str">
        <f t="shared" si="1903"/>
        <v/>
      </c>
      <c r="AE2620" s="192" t="str">
        <f t="shared" si="1904"/>
        <v/>
      </c>
      <c r="AF2620" s="192" t="str">
        <f t="shared" si="1905"/>
        <v/>
      </c>
      <c r="AG2620" s="192"/>
      <c r="AJ2620" s="300" t="str">
        <f t="shared" si="1906"/>
        <v/>
      </c>
      <c r="AK2620" s="300" t="str">
        <f t="shared" si="1907"/>
        <v/>
      </c>
      <c r="AL2620" s="300" t="str">
        <f t="shared" si="1908"/>
        <v/>
      </c>
      <c r="AM2620" s="300" t="str">
        <f t="shared" si="1909"/>
        <v/>
      </c>
      <c r="AN2620" s="300" t="str">
        <f t="shared" si="1910"/>
        <v/>
      </c>
      <c r="AO2620" s="300" t="str">
        <f t="shared" si="1911"/>
        <v/>
      </c>
      <c r="AP2620" s="300" t="str">
        <f t="shared" si="1912"/>
        <v/>
      </c>
      <c r="AQ2620" s="300" t="str">
        <f t="shared" si="1913"/>
        <v/>
      </c>
      <c r="AR2620" s="306" t="str">
        <f t="shared" si="1914"/>
        <v/>
      </c>
      <c r="AS2620" s="300" t="str">
        <f t="shared" si="1915"/>
        <v/>
      </c>
      <c r="AT2620" s="300" t="str">
        <f t="shared" si="1916"/>
        <v/>
      </c>
      <c r="AU2620" s="192" t="str">
        <f t="shared" si="1917"/>
        <v>рбс</v>
      </c>
      <c r="AV2620" s="192" t="str">
        <f t="shared" si="1918"/>
        <v>рбс87504815общком</v>
      </c>
      <c r="AW2620" s="191">
        <f t="shared" si="1919"/>
        <v>0</v>
      </c>
      <c r="AX2620" s="191">
        <f t="shared" si="1920"/>
        <v>0</v>
      </c>
      <c r="AY2620" s="191">
        <f t="shared" si="1921"/>
        <v>2394607.13</v>
      </c>
      <c r="AZ2620" s="191">
        <f t="shared" si="1922"/>
        <v>1528169.51</v>
      </c>
      <c r="BA2620" s="193">
        <f t="shared" si="1923"/>
        <v>1</v>
      </c>
      <c r="BB2620" s="193">
        <f t="shared" si="1924"/>
        <v>1</v>
      </c>
      <c r="BC2620" s="193">
        <f t="shared" si="1925"/>
        <v>1</v>
      </c>
      <c r="BD2620" s="191">
        <f t="shared" si="1933"/>
        <v>2394607.13</v>
      </c>
      <c r="BE2620" s="191">
        <f t="shared" si="1926"/>
        <v>1528169.51</v>
      </c>
      <c r="BF2620" s="210">
        <f t="shared" si="1927"/>
        <v>2394607.13</v>
      </c>
      <c r="BG2620" s="211">
        <f t="shared" si="1928"/>
        <v>2394607.13</v>
      </c>
      <c r="BH2620" s="289"/>
      <c r="BI2620" s="289"/>
      <c r="BL2620" s="233" t="str">
        <f t="shared" si="1929"/>
        <v/>
      </c>
    </row>
    <row r="2621" spans="1:64" ht="12" customHeight="1">
      <c r="A2621" s="333" t="s">
        <v>1468</v>
      </c>
      <c r="B2621" s="381" t="s">
        <v>327</v>
      </c>
      <c r="C2621" s="333" t="s">
        <v>805</v>
      </c>
      <c r="D2621" s="381" t="s">
        <v>317</v>
      </c>
      <c r="E2621" s="381" t="s">
        <v>1321</v>
      </c>
      <c r="F2621" s="381" t="s">
        <v>586</v>
      </c>
      <c r="G2621" s="381" t="s">
        <v>397</v>
      </c>
      <c r="H2621" s="100" t="s">
        <v>653</v>
      </c>
      <c r="I2621" s="381" t="s">
        <v>505</v>
      </c>
      <c r="J2621" s="382">
        <v>339284</v>
      </c>
      <c r="K2621" s="382">
        <v>44432</v>
      </c>
      <c r="L2621" s="191" t="str">
        <f t="shared" si="1888"/>
        <v>875048150702011004П02024434001</v>
      </c>
      <c r="M2621" s="192">
        <f t="array" ref="M2621">IF(COUNT(SEARCH(Удалить_Роспись_КВСР,$B2621)*SEARCH(Удалить_Роспись_ПБС,$C2621)*SEARCH(Удалить_Роспись_КФСР, $D2621)*SEARCH(Удалить_Роспись_КЦСР,$E2621)*SEARCH(Удалить_Роспись_КВР,$F2621)*SEARCH(Удалить_Роспись_ЭК,$H2621)*SEARCH(Удалить_Роспись_КР,$I2621))&gt;0,0,1)</f>
        <v>0</v>
      </c>
      <c r="N2621" s="192">
        <f>IF(COUNT(SEARCH(Удалить_Индекс_КВСР,$B2621)*SEARCH(Удалить_Индекс_ПБС,$C2621)*SEARCH(Удалить_Индекс_КФСР,$D2621)*SEARCH(Удалить_Индекс_КЦСР,$E2621)*SEARCH(Удалить_Индекс_КВР,$F2621)*SEARCH(Удалить_Индекс_ЭК,$H2621)*SEARCH(Удалить_Индекс_КР,$I2621))&gt;0,0,1)</f>
        <v>1</v>
      </c>
      <c r="O2621" s="192" t="str">
        <f t="shared" si="1889"/>
        <v/>
      </c>
      <c r="P2621" s="192" t="str">
        <f t="shared" si="1930"/>
        <v/>
      </c>
      <c r="Q2621" s="300" t="str">
        <f t="shared" si="1890"/>
        <v/>
      </c>
      <c r="R2621" s="300" t="str">
        <f t="shared" si="1891"/>
        <v/>
      </c>
      <c r="S2621" s="300" t="str">
        <f t="shared" si="1892"/>
        <v/>
      </c>
      <c r="T2621" s="192" t="str">
        <f t="shared" si="1893"/>
        <v/>
      </c>
      <c r="U2621" s="303" t="str">
        <f t="shared" si="1894"/>
        <v/>
      </c>
      <c r="V2621" s="300" t="str">
        <f t="shared" si="1895"/>
        <v/>
      </c>
      <c r="W2621" s="192" t="str">
        <f t="shared" si="1896"/>
        <v/>
      </c>
      <c r="X2621" s="303" t="str">
        <f t="shared" si="1897"/>
        <v/>
      </c>
      <c r="Y2621" s="300" t="str">
        <f t="shared" si="1898"/>
        <v/>
      </c>
      <c r="Z2621" s="300" t="str">
        <f t="shared" si="1899"/>
        <v/>
      </c>
      <c r="AA2621" s="303" t="str">
        <f t="shared" si="1900"/>
        <v/>
      </c>
      <c r="AB2621" s="300" t="str">
        <f t="shared" si="1901"/>
        <v/>
      </c>
      <c r="AC2621" s="300" t="str">
        <f t="shared" si="1902"/>
        <v/>
      </c>
      <c r="AD2621" s="300" t="str">
        <f t="shared" si="1903"/>
        <v/>
      </c>
      <c r="AE2621" s="192" t="str">
        <f t="shared" si="1904"/>
        <v/>
      </c>
      <c r="AF2621" s="192" t="str">
        <f t="shared" si="1905"/>
        <v/>
      </c>
      <c r="AG2621" s="192"/>
      <c r="AJ2621" s="300" t="str">
        <f t="shared" si="1906"/>
        <v/>
      </c>
      <c r="AK2621" s="300" t="str">
        <f t="shared" si="1907"/>
        <v/>
      </c>
      <c r="AL2621" s="300" t="str">
        <f t="shared" si="1908"/>
        <v/>
      </c>
      <c r="AM2621" s="300" t="str">
        <f t="shared" si="1909"/>
        <v/>
      </c>
      <c r="AN2621" s="300" t="str">
        <f t="shared" si="1910"/>
        <v/>
      </c>
      <c r="AO2621" s="300" t="str">
        <f t="shared" si="1911"/>
        <v/>
      </c>
      <c r="AP2621" s="300" t="str">
        <f t="shared" si="1912"/>
        <v/>
      </c>
      <c r="AQ2621" s="300" t="str">
        <f t="shared" si="1913"/>
        <v/>
      </c>
      <c r="AR2621" s="306" t="str">
        <f t="shared" si="1914"/>
        <v/>
      </c>
      <c r="AS2621" s="300" t="str">
        <f t="shared" si="1915"/>
        <v/>
      </c>
      <c r="AT2621" s="300" t="str">
        <f t="shared" si="1916"/>
        <v/>
      </c>
      <c r="AU2621" s="192" t="str">
        <f t="shared" si="1917"/>
        <v>рбс</v>
      </c>
      <c r="AV2621" s="192" t="str">
        <f t="shared" si="1918"/>
        <v>рбс87504815общпро</v>
      </c>
      <c r="AW2621" s="191">
        <f t="shared" si="1919"/>
        <v>0</v>
      </c>
      <c r="AX2621" s="191">
        <f t="shared" si="1920"/>
        <v>0</v>
      </c>
      <c r="AY2621" s="191">
        <f t="shared" si="1921"/>
        <v>339284</v>
      </c>
      <c r="AZ2621" s="191">
        <f t="shared" si="1922"/>
        <v>44432</v>
      </c>
      <c r="BA2621" s="193">
        <f t="shared" si="1923"/>
        <v>1</v>
      </c>
      <c r="BB2621" s="193">
        <f t="shared" si="1924"/>
        <v>1</v>
      </c>
      <c r="BC2621" s="193">
        <f t="shared" si="1925"/>
        <v>1</v>
      </c>
      <c r="BD2621" s="191">
        <f t="shared" si="1933"/>
        <v>339284</v>
      </c>
      <c r="BE2621" s="191">
        <f t="shared" si="1926"/>
        <v>44432</v>
      </c>
      <c r="BF2621" s="210">
        <f t="shared" si="1927"/>
        <v>339284</v>
      </c>
      <c r="BG2621" s="211">
        <f t="shared" si="1928"/>
        <v>339284</v>
      </c>
      <c r="BH2621" s="289"/>
      <c r="BI2621" s="289"/>
      <c r="BL2621" s="233" t="str">
        <f t="shared" si="1929"/>
        <v/>
      </c>
    </row>
    <row r="2622" spans="1:64" ht="12" customHeight="1">
      <c r="A2622" s="333" t="s">
        <v>1468</v>
      </c>
      <c r="B2622" s="381" t="s">
        <v>327</v>
      </c>
      <c r="C2622" s="333" t="s">
        <v>805</v>
      </c>
      <c r="D2622" s="381" t="s">
        <v>317</v>
      </c>
      <c r="E2622" s="381" t="s">
        <v>1448</v>
      </c>
      <c r="F2622" s="381" t="s">
        <v>586</v>
      </c>
      <c r="G2622" s="381" t="s">
        <v>407</v>
      </c>
      <c r="H2622" s="100" t="s">
        <v>653</v>
      </c>
      <c r="I2622" s="381" t="s">
        <v>505</v>
      </c>
      <c r="J2622" s="382">
        <v>15515</v>
      </c>
      <c r="K2622" s="382">
        <v>6600</v>
      </c>
      <c r="L2622" s="191" t="str">
        <f t="shared" si="1888"/>
        <v>875048150702011004Ф00024431001</v>
      </c>
      <c r="M2622" s="192">
        <f t="array" ref="M2622">IF(COUNT(SEARCH(Удалить_Роспись_КВСР,$B2622)*SEARCH(Удалить_Роспись_ПБС,$C2622)*SEARCH(Удалить_Роспись_КФСР, $D2622)*SEARCH(Удалить_Роспись_КЦСР,$E2622)*SEARCH(Удалить_Роспись_КВР,$F2622)*SEARCH(Удалить_Роспись_ЭК,$H2622)*SEARCH(Удалить_Роспись_КР,$I2622))&gt;0,0,1)</f>
        <v>0</v>
      </c>
      <c r="N2622" s="192">
        <v>0</v>
      </c>
      <c r="O2622" s="192" t="str">
        <f t="shared" si="1889"/>
        <v/>
      </c>
      <c r="P2622" s="192" t="str">
        <f t="shared" si="1930"/>
        <v/>
      </c>
      <c r="Q2622" s="300" t="str">
        <f t="shared" si="1890"/>
        <v/>
      </c>
      <c r="R2622" s="300" t="str">
        <f t="shared" si="1891"/>
        <v/>
      </c>
      <c r="S2622" s="300" t="str">
        <f t="shared" si="1892"/>
        <v/>
      </c>
      <c r="T2622" s="192" t="str">
        <f t="shared" si="1893"/>
        <v/>
      </c>
      <c r="U2622" s="303" t="str">
        <f t="shared" si="1894"/>
        <v/>
      </c>
      <c r="V2622" s="300" t="str">
        <f t="shared" si="1895"/>
        <v/>
      </c>
      <c r="W2622" s="192" t="str">
        <f t="shared" si="1896"/>
        <v/>
      </c>
      <c r="X2622" s="303" t="str">
        <f t="shared" si="1897"/>
        <v/>
      </c>
      <c r="Y2622" s="300" t="str">
        <f t="shared" si="1898"/>
        <v/>
      </c>
      <c r="Z2622" s="300" t="str">
        <f t="shared" si="1899"/>
        <v/>
      </c>
      <c r="AA2622" s="303" t="str">
        <f t="shared" si="1900"/>
        <v/>
      </c>
      <c r="AB2622" s="300" t="str">
        <f t="shared" si="1901"/>
        <v/>
      </c>
      <c r="AC2622" s="300" t="str">
        <f t="shared" si="1902"/>
        <v/>
      </c>
      <c r="AD2622" s="300" t="str">
        <f t="shared" si="1903"/>
        <v/>
      </c>
      <c r="AE2622" s="192" t="str">
        <f t="shared" si="1904"/>
        <v/>
      </c>
      <c r="AF2622" s="192" t="str">
        <f t="shared" si="1905"/>
        <v/>
      </c>
      <c r="AG2622" s="192"/>
      <c r="AJ2622" s="300" t="str">
        <f t="shared" si="1906"/>
        <v/>
      </c>
      <c r="AK2622" s="300" t="str">
        <f t="shared" si="1907"/>
        <v/>
      </c>
      <c r="AL2622" s="300" t="str">
        <f t="shared" si="1908"/>
        <v/>
      </c>
      <c r="AM2622" s="300" t="str">
        <f t="shared" si="1909"/>
        <v/>
      </c>
      <c r="AN2622" s="300" t="str">
        <f t="shared" si="1910"/>
        <v/>
      </c>
      <c r="AO2622" s="300" t="str">
        <f t="shared" si="1911"/>
        <v/>
      </c>
      <c r="AP2622" s="300" t="str">
        <f t="shared" si="1912"/>
        <v/>
      </c>
      <c r="AQ2622" s="300" t="str">
        <f t="shared" si="1913"/>
        <v/>
      </c>
      <c r="AR2622" s="306" t="str">
        <f t="shared" si="1914"/>
        <v/>
      </c>
      <c r="AS2622" s="300" t="str">
        <f t="shared" si="1915"/>
        <v/>
      </c>
      <c r="AT2622" s="300" t="str">
        <f t="shared" si="1916"/>
        <v/>
      </c>
      <c r="AU2622" s="192" t="str">
        <f t="shared" si="1917"/>
        <v>рбс</v>
      </c>
      <c r="AV2622" s="192" t="str">
        <f t="shared" si="1918"/>
        <v>рбс87504815общосн</v>
      </c>
      <c r="AW2622" s="191">
        <f t="shared" si="1919"/>
        <v>0</v>
      </c>
      <c r="AX2622" s="191">
        <f t="shared" si="1920"/>
        <v>0</v>
      </c>
      <c r="AY2622" s="191">
        <f t="shared" si="1921"/>
        <v>0</v>
      </c>
      <c r="AZ2622" s="191">
        <f t="shared" si="1922"/>
        <v>0</v>
      </c>
      <c r="BA2622" s="193">
        <f t="shared" si="1923"/>
        <v>1</v>
      </c>
      <c r="BB2622" s="193">
        <f t="shared" si="1924"/>
        <v>1</v>
      </c>
      <c r="BC2622" s="193">
        <f t="shared" si="1925"/>
        <v>1</v>
      </c>
      <c r="BD2622" s="191">
        <f t="shared" si="1933"/>
        <v>0</v>
      </c>
      <c r="BE2622" s="191">
        <f t="shared" si="1926"/>
        <v>0</v>
      </c>
      <c r="BF2622" s="210">
        <f t="shared" si="1927"/>
        <v>0</v>
      </c>
      <c r="BG2622" s="211">
        <f t="shared" si="1928"/>
        <v>0</v>
      </c>
      <c r="BH2622" s="289"/>
      <c r="BI2622" s="289"/>
      <c r="BL2622" s="233" t="str">
        <f t="shared" si="1929"/>
        <v/>
      </c>
    </row>
    <row r="2623" spans="1:64" ht="12" customHeight="1">
      <c r="A2623" s="333" t="s">
        <v>1468</v>
      </c>
      <c r="B2623" s="381" t="s">
        <v>327</v>
      </c>
      <c r="C2623" s="333" t="s">
        <v>805</v>
      </c>
      <c r="D2623" s="381" t="s">
        <v>317</v>
      </c>
      <c r="E2623" s="381" t="s">
        <v>1457</v>
      </c>
      <c r="F2623" s="381" t="s">
        <v>586</v>
      </c>
      <c r="G2623" s="381" t="s">
        <v>393</v>
      </c>
      <c r="H2623" s="100" t="s">
        <v>653</v>
      </c>
      <c r="I2623" s="381" t="s">
        <v>505</v>
      </c>
      <c r="J2623" s="382">
        <v>425340</v>
      </c>
      <c r="K2623" s="382">
        <v>269243.58</v>
      </c>
      <c r="L2623" s="191" t="str">
        <f t="shared" si="1888"/>
        <v>875048150702011004Э02024422301</v>
      </c>
      <c r="M2623" s="192">
        <f t="array" ref="M2623">IF(COUNT(SEARCH(Удалить_Роспись_КВСР,$B2623)*SEARCH(Удалить_Роспись_ПБС,$C2623)*SEARCH(Удалить_Роспись_КФСР, $D2623)*SEARCH(Удалить_Роспись_КЦСР,$E2623)*SEARCH(Удалить_Роспись_КВР,$F2623)*SEARCH(Удалить_Роспись_ЭК,$H2623)*SEARCH(Удалить_Роспись_КР,$I2623))&gt;0,0,1)</f>
        <v>0</v>
      </c>
      <c r="N2623" s="192">
        <f>IF(COUNT(SEARCH(Удалить_Индекс_КВСР,$B2623)*SEARCH(Удалить_Индекс_ПБС,$C2623)*SEARCH(Удалить_Индекс_КФСР,$D2623)*SEARCH(Удалить_Индекс_КЦСР,$E2623)*SEARCH(Удалить_Индекс_КВР,$F2623)*SEARCH(Удалить_Индекс_ЭК,$H2623)*SEARCH(Удалить_Индекс_КР,$I2623))&gt;0,0,1)</f>
        <v>1</v>
      </c>
      <c r="O2623" s="192" t="str">
        <f t="shared" si="1889"/>
        <v/>
      </c>
      <c r="P2623" s="192" t="str">
        <f t="shared" si="1930"/>
        <v/>
      </c>
      <c r="Q2623" s="300" t="str">
        <f t="shared" si="1890"/>
        <v/>
      </c>
      <c r="R2623" s="300" t="str">
        <f t="shared" si="1891"/>
        <v/>
      </c>
      <c r="S2623" s="300" t="str">
        <f t="shared" si="1892"/>
        <v/>
      </c>
      <c r="T2623" s="192" t="str">
        <f t="shared" si="1893"/>
        <v/>
      </c>
      <c r="U2623" s="303" t="str">
        <f t="shared" si="1894"/>
        <v/>
      </c>
      <c r="V2623" s="300" t="str">
        <f t="shared" si="1895"/>
        <v/>
      </c>
      <c r="W2623" s="192" t="str">
        <f t="shared" si="1896"/>
        <v/>
      </c>
      <c r="X2623" s="303" t="str">
        <f t="shared" si="1897"/>
        <v/>
      </c>
      <c r="Y2623" s="300" t="str">
        <f t="shared" si="1898"/>
        <v/>
      </c>
      <c r="Z2623" s="300" t="str">
        <f t="shared" si="1899"/>
        <v/>
      </c>
      <c r="AA2623" s="303" t="str">
        <f t="shared" si="1900"/>
        <v/>
      </c>
      <c r="AB2623" s="300" t="str">
        <f t="shared" si="1901"/>
        <v/>
      </c>
      <c r="AC2623" s="300" t="str">
        <f t="shared" si="1902"/>
        <v/>
      </c>
      <c r="AD2623" s="300" t="str">
        <f t="shared" si="1903"/>
        <v/>
      </c>
      <c r="AE2623" s="192" t="str">
        <f t="shared" si="1904"/>
        <v/>
      </c>
      <c r="AF2623" s="192" t="str">
        <f t="shared" si="1905"/>
        <v/>
      </c>
      <c r="AG2623" s="192"/>
      <c r="AJ2623" s="300" t="str">
        <f t="shared" si="1906"/>
        <v/>
      </c>
      <c r="AK2623" s="300" t="str">
        <f t="shared" si="1907"/>
        <v/>
      </c>
      <c r="AL2623" s="300" t="str">
        <f t="shared" si="1908"/>
        <v/>
      </c>
      <c r="AM2623" s="300" t="str">
        <f t="shared" si="1909"/>
        <v/>
      </c>
      <c r="AN2623" s="300" t="str">
        <f t="shared" si="1910"/>
        <v/>
      </c>
      <c r="AO2623" s="300" t="str">
        <f t="shared" si="1911"/>
        <v/>
      </c>
      <c r="AP2623" s="300" t="str">
        <f t="shared" si="1912"/>
        <v/>
      </c>
      <c r="AQ2623" s="300" t="str">
        <f t="shared" si="1913"/>
        <v/>
      </c>
      <c r="AR2623" s="306" t="str">
        <f t="shared" si="1914"/>
        <v/>
      </c>
      <c r="AS2623" s="300" t="str">
        <f t="shared" si="1915"/>
        <v/>
      </c>
      <c r="AT2623" s="300" t="str">
        <f t="shared" si="1916"/>
        <v/>
      </c>
      <c r="AU2623" s="192" t="str">
        <f t="shared" si="1917"/>
        <v>рбс</v>
      </c>
      <c r="AV2623" s="192" t="str">
        <f t="shared" si="1918"/>
        <v>рбс87504815общком</v>
      </c>
      <c r="AW2623" s="191">
        <f t="shared" si="1919"/>
        <v>0</v>
      </c>
      <c r="AX2623" s="191">
        <f t="shared" si="1920"/>
        <v>0</v>
      </c>
      <c r="AY2623" s="191">
        <f t="shared" si="1921"/>
        <v>425340</v>
      </c>
      <c r="AZ2623" s="191">
        <f t="shared" si="1922"/>
        <v>269243.58</v>
      </c>
      <c r="BA2623" s="193">
        <f t="shared" si="1923"/>
        <v>1</v>
      </c>
      <c r="BB2623" s="193">
        <f t="shared" si="1924"/>
        <v>1</v>
      </c>
      <c r="BC2623" s="193">
        <f t="shared" si="1925"/>
        <v>1</v>
      </c>
      <c r="BD2623" s="191">
        <f t="shared" si="1933"/>
        <v>425340</v>
      </c>
      <c r="BE2623" s="191">
        <f t="shared" si="1926"/>
        <v>269243.58</v>
      </c>
      <c r="BF2623" s="210">
        <f t="shared" si="1927"/>
        <v>425340</v>
      </c>
      <c r="BG2623" s="211">
        <f t="shared" si="1928"/>
        <v>425340</v>
      </c>
      <c r="BH2623" s="289"/>
      <c r="BI2623" s="289"/>
      <c r="BL2623" s="233" t="str">
        <f t="shared" si="1929"/>
        <v/>
      </c>
    </row>
    <row r="2624" spans="1:64" ht="12" hidden="1" customHeight="1">
      <c r="A2624" s="333" t="s">
        <v>1468</v>
      </c>
      <c r="B2624" s="381" t="s">
        <v>327</v>
      </c>
      <c r="C2624" s="333" t="s">
        <v>805</v>
      </c>
      <c r="D2624" s="381" t="s">
        <v>317</v>
      </c>
      <c r="E2624" s="381" t="s">
        <v>1322</v>
      </c>
      <c r="F2624" s="381" t="s">
        <v>608</v>
      </c>
      <c r="G2624" s="381" t="s">
        <v>385</v>
      </c>
      <c r="H2624" s="100" t="s">
        <v>653</v>
      </c>
      <c r="I2624" s="381" t="s">
        <v>339</v>
      </c>
      <c r="J2624" s="382">
        <v>2190706.3199999998</v>
      </c>
      <c r="K2624" s="382">
        <v>1279720.31</v>
      </c>
      <c r="L2624" s="191" t="str">
        <f t="shared" si="1888"/>
        <v>875048150702011007409011121110</v>
      </c>
      <c r="M2624" s="192">
        <f t="array" ref="M2624">IF(COUNT(SEARCH(Удалить_Роспись_КВСР,$B2624)*SEARCH(Удалить_Роспись_ПБС,$C2624)*SEARCH(Удалить_Роспись_КФСР, $D2624)*SEARCH(Удалить_Роспись_КЦСР,$E2624)*SEARCH(Удалить_Роспись_КВР,$F2624)*SEARCH(Удалить_Роспись_ЭК,$H2624)*SEARCH(Удалить_Роспись_КР,$I2624))&gt;0,0,1)</f>
        <v>0</v>
      </c>
      <c r="N2624" s="192">
        <v>0</v>
      </c>
      <c r="O2624" s="192" t="str">
        <f t="shared" si="1889"/>
        <v/>
      </c>
      <c r="P2624" s="192" t="str">
        <f t="shared" si="1930"/>
        <v/>
      </c>
      <c r="Q2624" s="300" t="str">
        <f t="shared" si="1890"/>
        <v/>
      </c>
      <c r="R2624" s="300" t="str">
        <f t="shared" si="1891"/>
        <v/>
      </c>
      <c r="S2624" s="300" t="str">
        <f t="shared" si="1892"/>
        <v/>
      </c>
      <c r="T2624" s="192" t="str">
        <f t="shared" si="1893"/>
        <v/>
      </c>
      <c r="U2624" s="303" t="str">
        <f t="shared" si="1894"/>
        <v/>
      </c>
      <c r="V2624" s="300" t="str">
        <f t="shared" si="1895"/>
        <v/>
      </c>
      <c r="W2624" s="192" t="str">
        <f t="shared" si="1896"/>
        <v/>
      </c>
      <c r="X2624" s="303" t="str">
        <f t="shared" si="1897"/>
        <v/>
      </c>
      <c r="Y2624" s="300" t="str">
        <f t="shared" si="1898"/>
        <v/>
      </c>
      <c r="Z2624" s="300" t="str">
        <f t="shared" si="1899"/>
        <v/>
      </c>
      <c r="AA2624" s="303" t="str">
        <f t="shared" si="1900"/>
        <v/>
      </c>
      <c r="AB2624" s="300" t="str">
        <f t="shared" si="1901"/>
        <v/>
      </c>
      <c r="AC2624" s="300" t="str">
        <f t="shared" si="1902"/>
        <v/>
      </c>
      <c r="AD2624" s="300" t="str">
        <f t="shared" si="1903"/>
        <v/>
      </c>
      <c r="AE2624" s="192" t="str">
        <f t="shared" si="1904"/>
        <v/>
      </c>
      <c r="AF2624" s="192" t="str">
        <f t="shared" si="1905"/>
        <v/>
      </c>
      <c r="AG2624" s="192"/>
      <c r="AJ2624" s="300" t="str">
        <f t="shared" si="1906"/>
        <v/>
      </c>
      <c r="AK2624" s="300" t="str">
        <f t="shared" si="1907"/>
        <v/>
      </c>
      <c r="AL2624" s="300" t="str">
        <f t="shared" si="1908"/>
        <v/>
      </c>
      <c r="AM2624" s="300" t="str">
        <f t="shared" si="1909"/>
        <v/>
      </c>
      <c r="AN2624" s="300" t="str">
        <f t="shared" si="1910"/>
        <v/>
      </c>
      <c r="AO2624" s="300" t="str">
        <f t="shared" si="1911"/>
        <v/>
      </c>
      <c r="AP2624" s="300" t="str">
        <f t="shared" si="1912"/>
        <v/>
      </c>
      <c r="AQ2624" s="300" t="str">
        <f t="shared" si="1913"/>
        <v/>
      </c>
      <c r="AR2624" s="306" t="str">
        <f t="shared" si="1914"/>
        <v/>
      </c>
      <c r="AS2624" s="300" t="str">
        <f t="shared" si="1915"/>
        <v/>
      </c>
      <c r="AT2624" s="300" t="str">
        <f t="shared" si="1916"/>
        <v/>
      </c>
      <c r="AU2624" s="192" t="str">
        <f t="shared" si="1917"/>
        <v>рбс</v>
      </c>
      <c r="AV2624" s="192" t="str">
        <f t="shared" si="1918"/>
        <v>рбс87504815общопл</v>
      </c>
      <c r="AW2624" s="191">
        <f t="shared" si="1919"/>
        <v>0</v>
      </c>
      <c r="AX2624" s="191">
        <f t="shared" si="1920"/>
        <v>0</v>
      </c>
      <c r="AY2624" s="191">
        <f t="shared" si="1921"/>
        <v>0</v>
      </c>
      <c r="AZ2624" s="191">
        <f t="shared" si="1922"/>
        <v>0</v>
      </c>
      <c r="BA2624" s="193">
        <f t="shared" si="1923"/>
        <v>1</v>
      </c>
      <c r="BB2624" s="193">
        <f t="shared" si="1924"/>
        <v>1</v>
      </c>
      <c r="BC2624" s="193">
        <f t="shared" si="1925"/>
        <v>1</v>
      </c>
      <c r="BD2624" s="191">
        <f t="shared" si="1933"/>
        <v>0</v>
      </c>
      <c r="BE2624" s="191">
        <f t="shared" si="1926"/>
        <v>0</v>
      </c>
      <c r="BF2624" s="210">
        <f t="shared" si="1927"/>
        <v>0</v>
      </c>
      <c r="BG2624" s="211">
        <f t="shared" si="1928"/>
        <v>0</v>
      </c>
      <c r="BH2624" s="289"/>
      <c r="BI2624" s="289"/>
      <c r="BL2624" s="233" t="str">
        <f t="shared" si="1929"/>
        <v/>
      </c>
    </row>
    <row r="2625" spans="1:64" ht="12" hidden="1" customHeight="1">
      <c r="A2625" s="333" t="s">
        <v>1468</v>
      </c>
      <c r="B2625" s="381" t="s">
        <v>327</v>
      </c>
      <c r="C2625" s="333" t="s">
        <v>805</v>
      </c>
      <c r="D2625" s="381" t="s">
        <v>317</v>
      </c>
      <c r="E2625" s="381" t="s">
        <v>1322</v>
      </c>
      <c r="F2625" s="381" t="s">
        <v>589</v>
      </c>
      <c r="G2625" s="381" t="s">
        <v>386</v>
      </c>
      <c r="H2625" s="100" t="s">
        <v>653</v>
      </c>
      <c r="I2625" s="381" t="s">
        <v>339</v>
      </c>
      <c r="J2625" s="382">
        <v>7020</v>
      </c>
      <c r="K2625" s="382">
        <v>6220.4</v>
      </c>
      <c r="L2625" s="191" t="str">
        <f t="shared" si="1888"/>
        <v>875048150702011007409011221210</v>
      </c>
      <c r="M2625" s="192">
        <f t="array" ref="M2625">IF(COUNT(SEARCH(Удалить_Роспись_КВСР,$B2625)*SEARCH(Удалить_Роспись_ПБС,$C2625)*SEARCH(Удалить_Роспись_КФСР, $D2625)*SEARCH(Удалить_Роспись_КЦСР,$E2625)*SEARCH(Удалить_Роспись_КВР,$F2625)*SEARCH(Удалить_Роспись_ЭК,$H2625)*SEARCH(Удалить_Роспись_КР,$I2625))&gt;0,0,1)</f>
        <v>0</v>
      </c>
      <c r="N2625" s="192">
        <v>0</v>
      </c>
      <c r="O2625" s="192" t="str">
        <f t="shared" si="1889"/>
        <v/>
      </c>
      <c r="P2625" s="192" t="str">
        <f t="shared" si="1930"/>
        <v/>
      </c>
      <c r="Q2625" s="300" t="str">
        <f t="shared" si="1890"/>
        <v/>
      </c>
      <c r="R2625" s="300" t="str">
        <f t="shared" si="1891"/>
        <v/>
      </c>
      <c r="S2625" s="300" t="str">
        <f t="shared" si="1892"/>
        <v/>
      </c>
      <c r="T2625" s="192" t="str">
        <f t="shared" si="1893"/>
        <v/>
      </c>
      <c r="U2625" s="303" t="str">
        <f t="shared" si="1894"/>
        <v/>
      </c>
      <c r="V2625" s="300" t="str">
        <f t="shared" si="1895"/>
        <v/>
      </c>
      <c r="W2625" s="192" t="str">
        <f t="shared" si="1896"/>
        <v/>
      </c>
      <c r="X2625" s="303" t="str">
        <f t="shared" si="1897"/>
        <v/>
      </c>
      <c r="Y2625" s="300" t="str">
        <f t="shared" si="1898"/>
        <v/>
      </c>
      <c r="Z2625" s="300" t="str">
        <f t="shared" si="1899"/>
        <v/>
      </c>
      <c r="AA2625" s="303" t="str">
        <f t="shared" si="1900"/>
        <v/>
      </c>
      <c r="AB2625" s="300" t="str">
        <f t="shared" si="1901"/>
        <v/>
      </c>
      <c r="AC2625" s="300" t="str">
        <f t="shared" si="1902"/>
        <v/>
      </c>
      <c r="AD2625" s="300" t="str">
        <f t="shared" si="1903"/>
        <v/>
      </c>
      <c r="AE2625" s="192" t="str">
        <f t="shared" si="1904"/>
        <v/>
      </c>
      <c r="AF2625" s="192" t="str">
        <f t="shared" si="1905"/>
        <v/>
      </c>
      <c r="AG2625" s="192"/>
      <c r="AJ2625" s="300" t="str">
        <f t="shared" si="1906"/>
        <v/>
      </c>
      <c r="AK2625" s="300" t="str">
        <f t="shared" si="1907"/>
        <v/>
      </c>
      <c r="AL2625" s="300" t="str">
        <f t="shared" si="1908"/>
        <v/>
      </c>
      <c r="AM2625" s="300" t="str">
        <f t="shared" si="1909"/>
        <v/>
      </c>
      <c r="AN2625" s="300" t="str">
        <f t="shared" si="1910"/>
        <v/>
      </c>
      <c r="AO2625" s="300" t="str">
        <f t="shared" si="1911"/>
        <v/>
      </c>
      <c r="AP2625" s="300" t="str">
        <f t="shared" si="1912"/>
        <v/>
      </c>
      <c r="AQ2625" s="300" t="str">
        <f t="shared" si="1913"/>
        <v/>
      </c>
      <c r="AR2625" s="306" t="str">
        <f t="shared" si="1914"/>
        <v/>
      </c>
      <c r="AS2625" s="300" t="str">
        <f t="shared" si="1915"/>
        <v/>
      </c>
      <c r="AT2625" s="300" t="str">
        <f t="shared" si="1916"/>
        <v/>
      </c>
      <c r="AU2625" s="192" t="str">
        <f t="shared" si="1917"/>
        <v>рбс</v>
      </c>
      <c r="AV2625" s="192" t="str">
        <f t="shared" si="1918"/>
        <v>рбс87504815общпро</v>
      </c>
      <c r="AW2625" s="191">
        <f t="shared" si="1919"/>
        <v>0</v>
      </c>
      <c r="AX2625" s="191">
        <f t="shared" si="1920"/>
        <v>0</v>
      </c>
      <c r="AY2625" s="191">
        <f t="shared" si="1921"/>
        <v>0</v>
      </c>
      <c r="AZ2625" s="191">
        <f t="shared" si="1922"/>
        <v>0</v>
      </c>
      <c r="BA2625" s="193">
        <f t="shared" si="1923"/>
        <v>1</v>
      </c>
      <c r="BB2625" s="193">
        <f t="shared" si="1924"/>
        <v>1</v>
      </c>
      <c r="BC2625" s="193">
        <f t="shared" si="1925"/>
        <v>1</v>
      </c>
      <c r="BD2625" s="191">
        <f t="shared" si="1933"/>
        <v>0</v>
      </c>
      <c r="BE2625" s="191">
        <f t="shared" si="1926"/>
        <v>0</v>
      </c>
      <c r="BF2625" s="210">
        <f t="shared" si="1927"/>
        <v>0</v>
      </c>
      <c r="BG2625" s="211">
        <f t="shared" si="1928"/>
        <v>0</v>
      </c>
      <c r="BH2625" s="289"/>
      <c r="BI2625" s="289"/>
      <c r="BL2625" s="233" t="str">
        <f t="shared" si="1929"/>
        <v/>
      </c>
    </row>
    <row r="2626" spans="1:64" ht="12" hidden="1" customHeight="1">
      <c r="A2626" s="333" t="s">
        <v>1468</v>
      </c>
      <c r="B2626" s="381" t="s">
        <v>327</v>
      </c>
      <c r="C2626" s="333" t="s">
        <v>805</v>
      </c>
      <c r="D2626" s="381" t="s">
        <v>317</v>
      </c>
      <c r="E2626" s="381" t="s">
        <v>1322</v>
      </c>
      <c r="F2626" s="381" t="s">
        <v>902</v>
      </c>
      <c r="G2626" s="381" t="s">
        <v>387</v>
      </c>
      <c r="H2626" s="100" t="s">
        <v>653</v>
      </c>
      <c r="I2626" s="381" t="s">
        <v>339</v>
      </c>
      <c r="J2626" s="382">
        <v>661593.31000000006</v>
      </c>
      <c r="K2626" s="382">
        <v>369166.26</v>
      </c>
      <c r="L2626" s="191" t="str">
        <f t="shared" si="1888"/>
        <v>875048150702011007409011921310</v>
      </c>
      <c r="M2626" s="192">
        <f t="array" ref="M2626">IF(COUNT(SEARCH(Удалить_Роспись_КВСР,$B2626)*SEARCH(Удалить_Роспись_ПБС,$C2626)*SEARCH(Удалить_Роспись_КФСР, $D2626)*SEARCH(Удалить_Роспись_КЦСР,$E2626)*SEARCH(Удалить_Роспись_КВР,$F2626)*SEARCH(Удалить_Роспись_ЭК,$H2626)*SEARCH(Удалить_Роспись_КР,$I2626))&gt;0,0,1)</f>
        <v>0</v>
      </c>
      <c r="N2626" s="192">
        <v>0</v>
      </c>
      <c r="O2626" s="192" t="str">
        <f t="shared" si="1889"/>
        <v/>
      </c>
      <c r="P2626" s="192" t="str">
        <f t="shared" si="1930"/>
        <v/>
      </c>
      <c r="Q2626" s="300" t="str">
        <f t="shared" si="1890"/>
        <v/>
      </c>
      <c r="R2626" s="300" t="str">
        <f t="shared" si="1891"/>
        <v/>
      </c>
      <c r="S2626" s="300" t="str">
        <f t="shared" si="1892"/>
        <v/>
      </c>
      <c r="T2626" s="192" t="str">
        <f t="shared" si="1893"/>
        <v/>
      </c>
      <c r="U2626" s="303" t="str">
        <f t="shared" si="1894"/>
        <v/>
      </c>
      <c r="V2626" s="300" t="str">
        <f t="shared" si="1895"/>
        <v/>
      </c>
      <c r="W2626" s="192" t="str">
        <f t="shared" si="1896"/>
        <v/>
      </c>
      <c r="X2626" s="303" t="str">
        <f t="shared" si="1897"/>
        <v/>
      </c>
      <c r="Y2626" s="300" t="str">
        <f t="shared" si="1898"/>
        <v/>
      </c>
      <c r="Z2626" s="300" t="str">
        <f t="shared" si="1899"/>
        <v/>
      </c>
      <c r="AA2626" s="303" t="str">
        <f t="shared" si="1900"/>
        <v/>
      </c>
      <c r="AB2626" s="300" t="str">
        <f t="shared" si="1901"/>
        <v/>
      </c>
      <c r="AC2626" s="300" t="str">
        <f t="shared" si="1902"/>
        <v/>
      </c>
      <c r="AD2626" s="300" t="str">
        <f t="shared" si="1903"/>
        <v/>
      </c>
      <c r="AE2626" s="192" t="str">
        <f t="shared" si="1904"/>
        <v/>
      </c>
      <c r="AF2626" s="192" t="str">
        <f t="shared" si="1905"/>
        <v/>
      </c>
      <c r="AG2626" s="192"/>
      <c r="AJ2626" s="300" t="str">
        <f t="shared" si="1906"/>
        <v/>
      </c>
      <c r="AK2626" s="300" t="str">
        <f t="shared" si="1907"/>
        <v/>
      </c>
      <c r="AL2626" s="300" t="str">
        <f t="shared" si="1908"/>
        <v/>
      </c>
      <c r="AM2626" s="300" t="str">
        <f t="shared" si="1909"/>
        <v/>
      </c>
      <c r="AN2626" s="300" t="str">
        <f t="shared" si="1910"/>
        <v/>
      </c>
      <c r="AO2626" s="300" t="str">
        <f t="shared" si="1911"/>
        <v/>
      </c>
      <c r="AP2626" s="300" t="str">
        <f t="shared" si="1912"/>
        <v/>
      </c>
      <c r="AQ2626" s="300" t="str">
        <f t="shared" si="1913"/>
        <v/>
      </c>
      <c r="AR2626" s="306" t="str">
        <f t="shared" si="1914"/>
        <v/>
      </c>
      <c r="AS2626" s="300" t="str">
        <f t="shared" si="1915"/>
        <v/>
      </c>
      <c r="AT2626" s="300" t="str">
        <f t="shared" si="1916"/>
        <v/>
      </c>
      <c r="AU2626" s="192" t="str">
        <f t="shared" si="1917"/>
        <v>рбс</v>
      </c>
      <c r="AV2626" s="192" t="str">
        <f t="shared" si="1918"/>
        <v>рбс87504815общопл</v>
      </c>
      <c r="AW2626" s="191">
        <f t="shared" si="1919"/>
        <v>0</v>
      </c>
      <c r="AX2626" s="191">
        <f t="shared" si="1920"/>
        <v>0</v>
      </c>
      <c r="AY2626" s="191">
        <f t="shared" si="1921"/>
        <v>0</v>
      </c>
      <c r="AZ2626" s="191">
        <f t="shared" si="1922"/>
        <v>0</v>
      </c>
      <c r="BA2626" s="193">
        <f t="shared" si="1923"/>
        <v>1</v>
      </c>
      <c r="BB2626" s="193">
        <f t="shared" si="1924"/>
        <v>1</v>
      </c>
      <c r="BC2626" s="193">
        <f t="shared" si="1925"/>
        <v>1</v>
      </c>
      <c r="BD2626" s="191">
        <f t="shared" si="1933"/>
        <v>0</v>
      </c>
      <c r="BE2626" s="191">
        <f t="shared" si="1926"/>
        <v>0</v>
      </c>
      <c r="BF2626" s="210">
        <f t="shared" si="1927"/>
        <v>0</v>
      </c>
      <c r="BG2626" s="211">
        <f t="shared" si="1928"/>
        <v>0</v>
      </c>
      <c r="BH2626" s="289"/>
      <c r="BI2626" s="289"/>
      <c r="BL2626" s="233" t="str">
        <f t="shared" si="1929"/>
        <v/>
      </c>
    </row>
    <row r="2627" spans="1:64" ht="12" hidden="1" customHeight="1">
      <c r="A2627" s="333" t="s">
        <v>1468</v>
      </c>
      <c r="B2627" s="381" t="s">
        <v>327</v>
      </c>
      <c r="C2627" s="333" t="s">
        <v>805</v>
      </c>
      <c r="D2627" s="381" t="s">
        <v>317</v>
      </c>
      <c r="E2627" s="381" t="s">
        <v>1322</v>
      </c>
      <c r="F2627" s="381" t="s">
        <v>586</v>
      </c>
      <c r="G2627" s="381" t="s">
        <v>389</v>
      </c>
      <c r="H2627" s="100" t="s">
        <v>653</v>
      </c>
      <c r="I2627" s="381" t="s">
        <v>339</v>
      </c>
      <c r="J2627" s="382">
        <v>41503</v>
      </c>
      <c r="K2627" s="382">
        <v>9053</v>
      </c>
      <c r="L2627" s="191" t="str">
        <f t="shared" si="1888"/>
        <v>875048150702011007409024422610</v>
      </c>
      <c r="M2627" s="192">
        <f t="array" ref="M2627">IF(COUNT(SEARCH(Удалить_Роспись_КВСР,$B2627)*SEARCH(Удалить_Роспись_ПБС,$C2627)*SEARCH(Удалить_Роспись_КФСР, $D2627)*SEARCH(Удалить_Роспись_КЦСР,$E2627)*SEARCH(Удалить_Роспись_КВР,$F2627)*SEARCH(Удалить_Роспись_ЭК,$H2627)*SEARCH(Удалить_Роспись_КР,$I2627))&gt;0,0,1)</f>
        <v>0</v>
      </c>
      <c r="N2627" s="192">
        <v>0</v>
      </c>
      <c r="O2627" s="192" t="str">
        <f t="shared" si="1889"/>
        <v/>
      </c>
      <c r="P2627" s="192" t="str">
        <f t="shared" si="1930"/>
        <v/>
      </c>
      <c r="Q2627" s="300" t="str">
        <f t="shared" si="1890"/>
        <v/>
      </c>
      <c r="R2627" s="300" t="str">
        <f t="shared" si="1891"/>
        <v/>
      </c>
      <c r="S2627" s="300" t="str">
        <f t="shared" si="1892"/>
        <v/>
      </c>
      <c r="T2627" s="192" t="str">
        <f t="shared" si="1893"/>
        <v/>
      </c>
      <c r="U2627" s="303" t="str">
        <f t="shared" si="1894"/>
        <v/>
      </c>
      <c r="V2627" s="300" t="str">
        <f t="shared" si="1895"/>
        <v/>
      </c>
      <c r="W2627" s="192" t="str">
        <f t="shared" si="1896"/>
        <v/>
      </c>
      <c r="X2627" s="303" t="str">
        <f t="shared" si="1897"/>
        <v/>
      </c>
      <c r="Y2627" s="300" t="str">
        <f t="shared" si="1898"/>
        <v/>
      </c>
      <c r="Z2627" s="300" t="str">
        <f t="shared" si="1899"/>
        <v/>
      </c>
      <c r="AA2627" s="303" t="str">
        <f t="shared" si="1900"/>
        <v/>
      </c>
      <c r="AB2627" s="300" t="str">
        <f t="shared" si="1901"/>
        <v/>
      </c>
      <c r="AC2627" s="300" t="str">
        <f t="shared" si="1902"/>
        <v/>
      </c>
      <c r="AD2627" s="300" t="str">
        <f t="shared" si="1903"/>
        <v/>
      </c>
      <c r="AE2627" s="192" t="str">
        <f t="shared" si="1904"/>
        <v/>
      </c>
      <c r="AF2627" s="192" t="str">
        <f t="shared" si="1905"/>
        <v/>
      </c>
      <c r="AG2627" s="192"/>
      <c r="AJ2627" s="300" t="str">
        <f t="shared" si="1906"/>
        <v/>
      </c>
      <c r="AK2627" s="300" t="str">
        <f t="shared" si="1907"/>
        <v/>
      </c>
      <c r="AL2627" s="300" t="str">
        <f t="shared" si="1908"/>
        <v/>
      </c>
      <c r="AM2627" s="300" t="str">
        <f t="shared" si="1909"/>
        <v/>
      </c>
      <c r="AN2627" s="300" t="str">
        <f t="shared" si="1910"/>
        <v/>
      </c>
      <c r="AO2627" s="300" t="str">
        <f t="shared" si="1911"/>
        <v/>
      </c>
      <c r="AP2627" s="300" t="str">
        <f t="shared" si="1912"/>
        <v/>
      </c>
      <c r="AQ2627" s="300" t="str">
        <f t="shared" si="1913"/>
        <v/>
      </c>
      <c r="AR2627" s="306" t="str">
        <f t="shared" si="1914"/>
        <v/>
      </c>
      <c r="AS2627" s="300" t="str">
        <f t="shared" si="1915"/>
        <v/>
      </c>
      <c r="AT2627" s="300" t="str">
        <f t="shared" si="1916"/>
        <v/>
      </c>
      <c r="AU2627" s="192" t="str">
        <f t="shared" si="1917"/>
        <v>рбс</v>
      </c>
      <c r="AV2627" s="192" t="str">
        <f t="shared" si="1918"/>
        <v>рбс87504815общпро</v>
      </c>
      <c r="AW2627" s="191">
        <f t="shared" si="1919"/>
        <v>0</v>
      </c>
      <c r="AX2627" s="191">
        <f t="shared" si="1920"/>
        <v>0</v>
      </c>
      <c r="AY2627" s="191">
        <f t="shared" si="1921"/>
        <v>0</v>
      </c>
      <c r="AZ2627" s="191">
        <f t="shared" si="1922"/>
        <v>0</v>
      </c>
      <c r="BA2627" s="193">
        <f t="shared" si="1923"/>
        <v>1</v>
      </c>
      <c r="BB2627" s="193">
        <f t="shared" si="1924"/>
        <v>1</v>
      </c>
      <c r="BC2627" s="193">
        <f t="shared" si="1925"/>
        <v>1</v>
      </c>
      <c r="BD2627" s="191">
        <f t="shared" si="1933"/>
        <v>0</v>
      </c>
      <c r="BE2627" s="191">
        <f t="shared" si="1926"/>
        <v>0</v>
      </c>
      <c r="BF2627" s="210">
        <f t="shared" si="1927"/>
        <v>0</v>
      </c>
      <c r="BG2627" s="211">
        <f t="shared" si="1928"/>
        <v>0</v>
      </c>
      <c r="BH2627" s="289"/>
      <c r="BI2627" s="289"/>
      <c r="BL2627" s="233" t="str">
        <f t="shared" si="1929"/>
        <v/>
      </c>
    </row>
    <row r="2628" spans="1:64" ht="12" hidden="1" customHeight="1">
      <c r="A2628" s="333" t="s">
        <v>1468</v>
      </c>
      <c r="B2628" s="381" t="s">
        <v>327</v>
      </c>
      <c r="C2628" s="333" t="s">
        <v>805</v>
      </c>
      <c r="D2628" s="381" t="s">
        <v>317</v>
      </c>
      <c r="E2628" s="381" t="s">
        <v>1458</v>
      </c>
      <c r="F2628" s="381" t="s">
        <v>607</v>
      </c>
      <c r="G2628" s="381" t="s">
        <v>394</v>
      </c>
      <c r="H2628" s="100" t="s">
        <v>653</v>
      </c>
      <c r="I2628" s="381" t="s">
        <v>339</v>
      </c>
      <c r="J2628" s="382">
        <v>1198845.5</v>
      </c>
      <c r="K2628" s="382">
        <v>1198845.3899999999</v>
      </c>
      <c r="L2628" s="191" t="str">
        <f t="shared" si="1888"/>
        <v>875048150702011007563024322510</v>
      </c>
      <c r="M2628" s="192">
        <f t="array" ref="M2628">IF(COUNT(SEARCH(Удалить_Роспись_КВСР,$B2628)*SEARCH(Удалить_Роспись_ПБС,$C2628)*SEARCH(Удалить_Роспись_КФСР, $D2628)*SEARCH(Удалить_Роспись_КЦСР,$E2628)*SEARCH(Удалить_Роспись_КВР,$F2628)*SEARCH(Удалить_Роспись_ЭК,$H2628)*SEARCH(Удалить_Роспись_КР,$I2628))&gt;0,0,1)</f>
        <v>0</v>
      </c>
      <c r="N2628" s="192">
        <v>0</v>
      </c>
      <c r="O2628" s="192" t="str">
        <f t="shared" si="1889"/>
        <v/>
      </c>
      <c r="P2628" s="192" t="str">
        <f t="shared" si="1930"/>
        <v/>
      </c>
      <c r="Q2628" s="300" t="str">
        <f t="shared" si="1890"/>
        <v/>
      </c>
      <c r="R2628" s="300" t="str">
        <f t="shared" si="1891"/>
        <v/>
      </c>
      <c r="S2628" s="300" t="str">
        <f t="shared" si="1892"/>
        <v/>
      </c>
      <c r="T2628" s="192" t="str">
        <f t="shared" si="1893"/>
        <v/>
      </c>
      <c r="U2628" s="303" t="str">
        <f t="shared" si="1894"/>
        <v/>
      </c>
      <c r="V2628" s="300" t="str">
        <f t="shared" si="1895"/>
        <v/>
      </c>
      <c r="W2628" s="192" t="str">
        <f t="shared" si="1896"/>
        <v/>
      </c>
      <c r="X2628" s="303" t="str">
        <f t="shared" si="1897"/>
        <v/>
      </c>
      <c r="Y2628" s="300" t="str">
        <f t="shared" si="1898"/>
        <v/>
      </c>
      <c r="Z2628" s="300" t="str">
        <f t="shared" si="1899"/>
        <v/>
      </c>
      <c r="AA2628" s="303" t="str">
        <f t="shared" si="1900"/>
        <v/>
      </c>
      <c r="AB2628" s="300" t="str">
        <f t="shared" si="1901"/>
        <v/>
      </c>
      <c r="AC2628" s="300" t="str">
        <f t="shared" si="1902"/>
        <v/>
      </c>
      <c r="AD2628" s="300" t="str">
        <f t="shared" si="1903"/>
        <v/>
      </c>
      <c r="AE2628" s="192" t="str">
        <f t="shared" si="1904"/>
        <v/>
      </c>
      <c r="AF2628" s="192" t="str">
        <f t="shared" si="1905"/>
        <v/>
      </c>
      <c r="AG2628" s="192"/>
      <c r="AJ2628" s="300" t="str">
        <f t="shared" si="1906"/>
        <v/>
      </c>
      <c r="AK2628" s="300" t="str">
        <f t="shared" si="1907"/>
        <v/>
      </c>
      <c r="AL2628" s="300" t="str">
        <f t="shared" si="1908"/>
        <v/>
      </c>
      <c r="AM2628" s="300" t="str">
        <f t="shared" si="1909"/>
        <v/>
      </c>
      <c r="AN2628" s="300" t="str">
        <f t="shared" si="1910"/>
        <v/>
      </c>
      <c r="AO2628" s="300" t="str">
        <f t="shared" si="1911"/>
        <v/>
      </c>
      <c r="AP2628" s="300" t="str">
        <f t="shared" si="1912"/>
        <v/>
      </c>
      <c r="AQ2628" s="300" t="str">
        <f t="shared" si="1913"/>
        <v/>
      </c>
      <c r="AR2628" s="306" t="str">
        <f t="shared" si="1914"/>
        <v/>
      </c>
      <c r="AS2628" s="300" t="str">
        <f t="shared" si="1915"/>
        <v/>
      </c>
      <c r="AT2628" s="300" t="str">
        <f t="shared" si="1916"/>
        <v/>
      </c>
      <c r="AU2628" s="192" t="str">
        <f t="shared" si="1917"/>
        <v>рбс</v>
      </c>
      <c r="AV2628" s="192" t="str">
        <f t="shared" si="1918"/>
        <v>рбс87504815общпро</v>
      </c>
      <c r="AW2628" s="191">
        <f t="shared" si="1919"/>
        <v>0</v>
      </c>
      <c r="AX2628" s="191">
        <f t="shared" si="1920"/>
        <v>0</v>
      </c>
      <c r="AY2628" s="191">
        <f t="shared" si="1921"/>
        <v>0</v>
      </c>
      <c r="AZ2628" s="191">
        <f t="shared" si="1922"/>
        <v>0</v>
      </c>
      <c r="BA2628" s="193">
        <f t="shared" si="1923"/>
        <v>1</v>
      </c>
      <c r="BB2628" s="193">
        <f t="shared" si="1924"/>
        <v>1</v>
      </c>
      <c r="BC2628" s="193">
        <f t="shared" si="1925"/>
        <v>1</v>
      </c>
      <c r="BD2628" s="191">
        <f t="shared" si="1933"/>
        <v>0</v>
      </c>
      <c r="BE2628" s="191">
        <f t="shared" si="1926"/>
        <v>0</v>
      </c>
      <c r="BF2628" s="210">
        <f t="shared" si="1927"/>
        <v>0</v>
      </c>
      <c r="BG2628" s="211">
        <f t="shared" si="1928"/>
        <v>0</v>
      </c>
      <c r="BH2628" s="289"/>
      <c r="BI2628" s="289"/>
      <c r="BL2628" s="233" t="str">
        <f t="shared" si="1929"/>
        <v/>
      </c>
    </row>
    <row r="2629" spans="1:64" ht="12" hidden="1" customHeight="1">
      <c r="A2629" s="333" t="s">
        <v>1468</v>
      </c>
      <c r="B2629" s="381" t="s">
        <v>327</v>
      </c>
      <c r="C2629" s="333" t="s">
        <v>805</v>
      </c>
      <c r="D2629" s="381" t="s">
        <v>317</v>
      </c>
      <c r="E2629" s="381" t="s">
        <v>1323</v>
      </c>
      <c r="F2629" s="381" t="s">
        <v>608</v>
      </c>
      <c r="G2629" s="381" t="s">
        <v>385</v>
      </c>
      <c r="H2629" s="100" t="s">
        <v>653</v>
      </c>
      <c r="I2629" s="381" t="s">
        <v>339</v>
      </c>
      <c r="J2629" s="382">
        <v>9518222.0800000001</v>
      </c>
      <c r="K2629" s="382">
        <v>6987363.7199999997</v>
      </c>
      <c r="L2629" s="191" t="str">
        <f t="shared" si="1888"/>
        <v>875048150702011007564011121110</v>
      </c>
      <c r="M2629" s="192">
        <f t="array" ref="M2629">IF(COUNT(SEARCH(Удалить_Роспись_КВСР,$B2629)*SEARCH(Удалить_Роспись_ПБС,$C2629)*SEARCH(Удалить_Роспись_КФСР, $D2629)*SEARCH(Удалить_Роспись_КЦСР,$E2629)*SEARCH(Удалить_Роспись_КВР,$F2629)*SEARCH(Удалить_Роспись_ЭК,$H2629)*SEARCH(Удалить_Роспись_КР,$I2629))&gt;0,0,1)</f>
        <v>0</v>
      </c>
      <c r="N2629" s="192">
        <v>0</v>
      </c>
      <c r="O2629" s="192" t="str">
        <f t="shared" si="1889"/>
        <v/>
      </c>
      <c r="P2629" s="192" t="str">
        <f t="shared" si="1930"/>
        <v/>
      </c>
      <c r="Q2629" s="300" t="str">
        <f t="shared" si="1890"/>
        <v/>
      </c>
      <c r="R2629" s="300" t="str">
        <f t="shared" si="1891"/>
        <v/>
      </c>
      <c r="S2629" s="300" t="str">
        <f t="shared" si="1892"/>
        <v/>
      </c>
      <c r="T2629" s="192" t="str">
        <f t="shared" si="1893"/>
        <v/>
      </c>
      <c r="U2629" s="303" t="str">
        <f t="shared" si="1894"/>
        <v/>
      </c>
      <c r="V2629" s="300" t="str">
        <f t="shared" si="1895"/>
        <v/>
      </c>
      <c r="W2629" s="192" t="str">
        <f t="shared" si="1896"/>
        <v/>
      </c>
      <c r="X2629" s="303" t="str">
        <f t="shared" si="1897"/>
        <v/>
      </c>
      <c r="Y2629" s="300" t="str">
        <f t="shared" si="1898"/>
        <v/>
      </c>
      <c r="Z2629" s="300" t="str">
        <f t="shared" si="1899"/>
        <v/>
      </c>
      <c r="AA2629" s="303" t="str">
        <f t="shared" si="1900"/>
        <v/>
      </c>
      <c r="AB2629" s="300" t="str">
        <f t="shared" si="1901"/>
        <v/>
      </c>
      <c r="AC2629" s="300" t="str">
        <f t="shared" si="1902"/>
        <v/>
      </c>
      <c r="AD2629" s="300" t="str">
        <f t="shared" si="1903"/>
        <v/>
      </c>
      <c r="AE2629" s="192" t="str">
        <f t="shared" si="1904"/>
        <v/>
      </c>
      <c r="AF2629" s="192" t="str">
        <f t="shared" si="1905"/>
        <v/>
      </c>
      <c r="AG2629" s="192"/>
      <c r="AJ2629" s="300" t="str">
        <f t="shared" si="1906"/>
        <v/>
      </c>
      <c r="AK2629" s="300" t="str">
        <f t="shared" si="1907"/>
        <v/>
      </c>
      <c r="AL2629" s="300" t="str">
        <f t="shared" si="1908"/>
        <v/>
      </c>
      <c r="AM2629" s="300" t="str">
        <f t="shared" si="1909"/>
        <v/>
      </c>
      <c r="AN2629" s="300" t="str">
        <f t="shared" si="1910"/>
        <v/>
      </c>
      <c r="AO2629" s="300" t="str">
        <f t="shared" si="1911"/>
        <v/>
      </c>
      <c r="AP2629" s="300" t="str">
        <f t="shared" si="1912"/>
        <v/>
      </c>
      <c r="AQ2629" s="300" t="str">
        <f t="shared" si="1913"/>
        <v/>
      </c>
      <c r="AR2629" s="306" t="str">
        <f t="shared" si="1914"/>
        <v/>
      </c>
      <c r="AS2629" s="300" t="str">
        <f t="shared" si="1915"/>
        <v/>
      </c>
      <c r="AT2629" s="300" t="str">
        <f t="shared" si="1916"/>
        <v/>
      </c>
      <c r="AU2629" s="192" t="str">
        <f t="shared" si="1917"/>
        <v>рбс</v>
      </c>
      <c r="AV2629" s="192" t="str">
        <f t="shared" si="1918"/>
        <v>рбс87504815общопл</v>
      </c>
      <c r="AW2629" s="191">
        <f t="shared" si="1919"/>
        <v>0</v>
      </c>
      <c r="AX2629" s="191">
        <f t="shared" si="1920"/>
        <v>0</v>
      </c>
      <c r="AY2629" s="191">
        <f t="shared" si="1921"/>
        <v>0</v>
      </c>
      <c r="AZ2629" s="191">
        <f t="shared" si="1922"/>
        <v>0</v>
      </c>
      <c r="BA2629" s="193">
        <f t="shared" si="1923"/>
        <v>1</v>
      </c>
      <c r="BB2629" s="193">
        <f t="shared" si="1924"/>
        <v>1</v>
      </c>
      <c r="BC2629" s="193">
        <f t="shared" si="1925"/>
        <v>1</v>
      </c>
      <c r="BD2629" s="191">
        <f t="shared" si="1933"/>
        <v>0</v>
      </c>
      <c r="BE2629" s="191">
        <f t="shared" si="1926"/>
        <v>0</v>
      </c>
      <c r="BF2629" s="210">
        <f t="shared" si="1927"/>
        <v>0</v>
      </c>
      <c r="BG2629" s="211">
        <f t="shared" si="1928"/>
        <v>0</v>
      </c>
      <c r="BH2629" s="289"/>
      <c r="BI2629" s="289"/>
      <c r="BL2629" s="233" t="str">
        <f t="shared" si="1929"/>
        <v/>
      </c>
    </row>
    <row r="2630" spans="1:64" ht="12" hidden="1" customHeight="1">
      <c r="A2630" s="333" t="s">
        <v>1468</v>
      </c>
      <c r="B2630" s="381" t="s">
        <v>327</v>
      </c>
      <c r="C2630" s="333" t="s">
        <v>805</v>
      </c>
      <c r="D2630" s="381" t="s">
        <v>317</v>
      </c>
      <c r="E2630" s="381" t="s">
        <v>1323</v>
      </c>
      <c r="F2630" s="381" t="s">
        <v>589</v>
      </c>
      <c r="G2630" s="381" t="s">
        <v>386</v>
      </c>
      <c r="H2630" s="100" t="s">
        <v>653</v>
      </c>
      <c r="I2630" s="381" t="s">
        <v>339</v>
      </c>
      <c r="J2630" s="382">
        <v>46980</v>
      </c>
      <c r="K2630" s="382">
        <v>30630.799999999999</v>
      </c>
      <c r="L2630" s="191" t="str">
        <f t="shared" si="1888"/>
        <v>875048150702011007564011221210</v>
      </c>
      <c r="M2630" s="192">
        <f t="array" ref="M2630">IF(COUNT(SEARCH(Удалить_Роспись_КВСР,$B2630)*SEARCH(Удалить_Роспись_ПБС,$C2630)*SEARCH(Удалить_Роспись_КФСР, $D2630)*SEARCH(Удалить_Роспись_КЦСР,$E2630)*SEARCH(Удалить_Роспись_КВР,$F2630)*SEARCH(Удалить_Роспись_ЭК,$H2630)*SEARCH(Удалить_Роспись_КР,$I2630))&gt;0,0,1)</f>
        <v>0</v>
      </c>
      <c r="N2630" s="192">
        <v>0</v>
      </c>
      <c r="O2630" s="192" t="str">
        <f t="shared" si="1889"/>
        <v/>
      </c>
      <c r="P2630" s="192" t="str">
        <f t="shared" si="1930"/>
        <v/>
      </c>
      <c r="Q2630" s="300" t="str">
        <f t="shared" si="1890"/>
        <v/>
      </c>
      <c r="R2630" s="300" t="str">
        <f t="shared" si="1891"/>
        <v/>
      </c>
      <c r="S2630" s="300" t="str">
        <f t="shared" si="1892"/>
        <v/>
      </c>
      <c r="T2630" s="192" t="str">
        <f t="shared" si="1893"/>
        <v/>
      </c>
      <c r="U2630" s="303" t="str">
        <f t="shared" si="1894"/>
        <v/>
      </c>
      <c r="V2630" s="300" t="str">
        <f t="shared" si="1895"/>
        <v/>
      </c>
      <c r="W2630" s="192" t="str">
        <f t="shared" si="1896"/>
        <v/>
      </c>
      <c r="X2630" s="303" t="str">
        <f t="shared" si="1897"/>
        <v/>
      </c>
      <c r="Y2630" s="300" t="str">
        <f t="shared" si="1898"/>
        <v/>
      </c>
      <c r="Z2630" s="300" t="str">
        <f t="shared" si="1899"/>
        <v/>
      </c>
      <c r="AA2630" s="303" t="str">
        <f t="shared" si="1900"/>
        <v/>
      </c>
      <c r="AB2630" s="300" t="str">
        <f t="shared" si="1901"/>
        <v/>
      </c>
      <c r="AC2630" s="300" t="str">
        <f t="shared" si="1902"/>
        <v/>
      </c>
      <c r="AD2630" s="300" t="str">
        <f t="shared" si="1903"/>
        <v/>
      </c>
      <c r="AE2630" s="192" t="str">
        <f t="shared" si="1904"/>
        <v/>
      </c>
      <c r="AF2630" s="192" t="str">
        <f t="shared" si="1905"/>
        <v/>
      </c>
      <c r="AG2630" s="192"/>
      <c r="AJ2630" s="300" t="str">
        <f t="shared" si="1906"/>
        <v/>
      </c>
      <c r="AK2630" s="300" t="str">
        <f t="shared" si="1907"/>
        <v/>
      </c>
      <c r="AL2630" s="300" t="str">
        <f t="shared" si="1908"/>
        <v/>
      </c>
      <c r="AM2630" s="300" t="str">
        <f t="shared" si="1909"/>
        <v/>
      </c>
      <c r="AN2630" s="300" t="str">
        <f t="shared" si="1910"/>
        <v/>
      </c>
      <c r="AO2630" s="300" t="str">
        <f t="shared" si="1911"/>
        <v/>
      </c>
      <c r="AP2630" s="300" t="str">
        <f t="shared" si="1912"/>
        <v/>
      </c>
      <c r="AQ2630" s="300" t="str">
        <f t="shared" si="1913"/>
        <v/>
      </c>
      <c r="AR2630" s="306" t="str">
        <f t="shared" si="1914"/>
        <v/>
      </c>
      <c r="AS2630" s="300" t="str">
        <f t="shared" si="1915"/>
        <v/>
      </c>
      <c r="AT2630" s="300" t="str">
        <f t="shared" si="1916"/>
        <v/>
      </c>
      <c r="AU2630" s="192" t="str">
        <f t="shared" si="1917"/>
        <v>рбс</v>
      </c>
      <c r="AV2630" s="192" t="str">
        <f t="shared" si="1918"/>
        <v>рбс87504815общпро</v>
      </c>
      <c r="AW2630" s="191">
        <f t="shared" si="1919"/>
        <v>0</v>
      </c>
      <c r="AX2630" s="191">
        <f t="shared" si="1920"/>
        <v>0</v>
      </c>
      <c r="AY2630" s="191">
        <f t="shared" si="1921"/>
        <v>0</v>
      </c>
      <c r="AZ2630" s="191">
        <f t="shared" si="1922"/>
        <v>0</v>
      </c>
      <c r="BA2630" s="193">
        <f t="shared" si="1923"/>
        <v>1</v>
      </c>
      <c r="BB2630" s="193">
        <f t="shared" si="1924"/>
        <v>1</v>
      </c>
      <c r="BC2630" s="193">
        <f t="shared" si="1925"/>
        <v>1</v>
      </c>
      <c r="BD2630" s="191">
        <f t="shared" si="1933"/>
        <v>0</v>
      </c>
      <c r="BE2630" s="191">
        <f t="shared" si="1926"/>
        <v>0</v>
      </c>
      <c r="BF2630" s="210">
        <f t="shared" si="1927"/>
        <v>0</v>
      </c>
      <c r="BG2630" s="211">
        <f t="shared" si="1928"/>
        <v>0</v>
      </c>
      <c r="BH2630" s="289"/>
      <c r="BI2630" s="289"/>
      <c r="BL2630" s="233" t="str">
        <f t="shared" si="1929"/>
        <v/>
      </c>
    </row>
    <row r="2631" spans="1:64" ht="12" hidden="1" customHeight="1">
      <c r="A2631" s="333" t="s">
        <v>1468</v>
      </c>
      <c r="B2631" s="381" t="s">
        <v>327</v>
      </c>
      <c r="C2631" s="333" t="s">
        <v>805</v>
      </c>
      <c r="D2631" s="381" t="s">
        <v>317</v>
      </c>
      <c r="E2631" s="381" t="s">
        <v>1323</v>
      </c>
      <c r="F2631" s="381" t="s">
        <v>902</v>
      </c>
      <c r="G2631" s="381" t="s">
        <v>387</v>
      </c>
      <c r="H2631" s="100" t="s">
        <v>653</v>
      </c>
      <c r="I2631" s="381" t="s">
        <v>339</v>
      </c>
      <c r="J2631" s="382">
        <v>2859774.67</v>
      </c>
      <c r="K2631" s="382">
        <v>2044354.12</v>
      </c>
      <c r="L2631" s="191" t="str">
        <f t="shared" si="1888"/>
        <v>875048150702011007564011921310</v>
      </c>
      <c r="M2631" s="192">
        <f t="array" ref="M2631">IF(COUNT(SEARCH(Удалить_Роспись_КВСР,$B2631)*SEARCH(Удалить_Роспись_ПБС,$C2631)*SEARCH(Удалить_Роспись_КФСР, $D2631)*SEARCH(Удалить_Роспись_КЦСР,$E2631)*SEARCH(Удалить_Роспись_КВР,$F2631)*SEARCH(Удалить_Роспись_ЭК,$H2631)*SEARCH(Удалить_Роспись_КР,$I2631))&gt;0,0,1)</f>
        <v>0</v>
      </c>
      <c r="N2631" s="192">
        <v>0</v>
      </c>
      <c r="O2631" s="192" t="str">
        <f t="shared" si="1889"/>
        <v/>
      </c>
      <c r="P2631" s="192" t="str">
        <f t="shared" si="1930"/>
        <v/>
      </c>
      <c r="Q2631" s="300" t="str">
        <f t="shared" si="1890"/>
        <v/>
      </c>
      <c r="R2631" s="300" t="str">
        <f t="shared" si="1891"/>
        <v/>
      </c>
      <c r="S2631" s="300" t="str">
        <f t="shared" si="1892"/>
        <v/>
      </c>
      <c r="T2631" s="192" t="str">
        <f t="shared" si="1893"/>
        <v/>
      </c>
      <c r="U2631" s="303" t="str">
        <f t="shared" si="1894"/>
        <v/>
      </c>
      <c r="V2631" s="300" t="str">
        <f t="shared" si="1895"/>
        <v/>
      </c>
      <c r="W2631" s="192" t="str">
        <f t="shared" si="1896"/>
        <v/>
      </c>
      <c r="X2631" s="303" t="str">
        <f t="shared" si="1897"/>
        <v/>
      </c>
      <c r="Y2631" s="300" t="str">
        <f t="shared" si="1898"/>
        <v/>
      </c>
      <c r="Z2631" s="300" t="str">
        <f t="shared" si="1899"/>
        <v/>
      </c>
      <c r="AA2631" s="303" t="str">
        <f t="shared" si="1900"/>
        <v/>
      </c>
      <c r="AB2631" s="300" t="str">
        <f t="shared" si="1901"/>
        <v/>
      </c>
      <c r="AC2631" s="300" t="str">
        <f t="shared" si="1902"/>
        <v/>
      </c>
      <c r="AD2631" s="300" t="str">
        <f t="shared" si="1903"/>
        <v/>
      </c>
      <c r="AE2631" s="192" t="str">
        <f t="shared" si="1904"/>
        <v/>
      </c>
      <c r="AF2631" s="192" t="str">
        <f t="shared" si="1905"/>
        <v/>
      </c>
      <c r="AG2631" s="192"/>
      <c r="AJ2631" s="300" t="str">
        <f t="shared" si="1906"/>
        <v/>
      </c>
      <c r="AK2631" s="300" t="str">
        <f t="shared" si="1907"/>
        <v/>
      </c>
      <c r="AL2631" s="300" t="str">
        <f t="shared" si="1908"/>
        <v/>
      </c>
      <c r="AM2631" s="300" t="str">
        <f t="shared" si="1909"/>
        <v/>
      </c>
      <c r="AN2631" s="300" t="str">
        <f t="shared" si="1910"/>
        <v/>
      </c>
      <c r="AO2631" s="300" t="str">
        <f t="shared" si="1911"/>
        <v/>
      </c>
      <c r="AP2631" s="300" t="str">
        <f t="shared" si="1912"/>
        <v/>
      </c>
      <c r="AQ2631" s="300" t="str">
        <f t="shared" si="1913"/>
        <v/>
      </c>
      <c r="AR2631" s="306" t="str">
        <f t="shared" si="1914"/>
        <v/>
      </c>
      <c r="AS2631" s="300" t="str">
        <f t="shared" si="1915"/>
        <v/>
      </c>
      <c r="AT2631" s="300" t="str">
        <f t="shared" si="1916"/>
        <v/>
      </c>
      <c r="AU2631" s="192" t="str">
        <f t="shared" si="1917"/>
        <v>рбс</v>
      </c>
      <c r="AV2631" s="192" t="str">
        <f t="shared" si="1918"/>
        <v>рбс87504815общопл</v>
      </c>
      <c r="AW2631" s="191">
        <f t="shared" si="1919"/>
        <v>0</v>
      </c>
      <c r="AX2631" s="191">
        <f t="shared" si="1920"/>
        <v>0</v>
      </c>
      <c r="AY2631" s="191">
        <f t="shared" si="1921"/>
        <v>0</v>
      </c>
      <c r="AZ2631" s="191">
        <f t="shared" si="1922"/>
        <v>0</v>
      </c>
      <c r="BA2631" s="193">
        <f t="shared" si="1923"/>
        <v>1</v>
      </c>
      <c r="BB2631" s="193">
        <f t="shared" si="1924"/>
        <v>1</v>
      </c>
      <c r="BC2631" s="193">
        <f t="shared" si="1925"/>
        <v>1</v>
      </c>
      <c r="BD2631" s="191">
        <f t="shared" si="1933"/>
        <v>0</v>
      </c>
      <c r="BE2631" s="191">
        <f t="shared" si="1926"/>
        <v>0</v>
      </c>
      <c r="BF2631" s="210">
        <f t="shared" si="1927"/>
        <v>0</v>
      </c>
      <c r="BG2631" s="211">
        <f t="shared" si="1928"/>
        <v>0</v>
      </c>
      <c r="BH2631" s="289"/>
      <c r="BI2631" s="289"/>
      <c r="BL2631" s="233" t="str">
        <f t="shared" si="1929"/>
        <v/>
      </c>
    </row>
    <row r="2632" spans="1:64" ht="12" hidden="1" customHeight="1">
      <c r="A2632" s="333" t="s">
        <v>1468</v>
      </c>
      <c r="B2632" s="381" t="s">
        <v>327</v>
      </c>
      <c r="C2632" s="333" t="s">
        <v>805</v>
      </c>
      <c r="D2632" s="381" t="s">
        <v>317</v>
      </c>
      <c r="E2632" s="381" t="s">
        <v>1323</v>
      </c>
      <c r="F2632" s="381" t="s">
        <v>586</v>
      </c>
      <c r="G2632" s="381" t="s">
        <v>391</v>
      </c>
      <c r="H2632" s="100" t="s">
        <v>653</v>
      </c>
      <c r="I2632" s="381" t="s">
        <v>339</v>
      </c>
      <c r="J2632" s="382">
        <v>30000</v>
      </c>
      <c r="K2632" s="382">
        <v>12600</v>
      </c>
      <c r="L2632" s="191" t="str">
        <f t="shared" si="1888"/>
        <v>875048150702011007564024422110</v>
      </c>
      <c r="M2632" s="192">
        <f t="array" ref="M2632">IF(COUNT(SEARCH(Удалить_Роспись_КВСР,$B2632)*SEARCH(Удалить_Роспись_ПБС,$C2632)*SEARCH(Удалить_Роспись_КФСР, $D2632)*SEARCH(Удалить_Роспись_КЦСР,$E2632)*SEARCH(Удалить_Роспись_КВР,$F2632)*SEARCH(Удалить_Роспись_ЭК,$H2632)*SEARCH(Удалить_Роспись_КР,$I2632))&gt;0,0,1)</f>
        <v>0</v>
      </c>
      <c r="N2632" s="192">
        <v>0</v>
      </c>
      <c r="O2632" s="192" t="str">
        <f t="shared" si="1889"/>
        <v/>
      </c>
      <c r="P2632" s="192" t="str">
        <f t="shared" si="1930"/>
        <v/>
      </c>
      <c r="Q2632" s="300" t="str">
        <f t="shared" si="1890"/>
        <v/>
      </c>
      <c r="R2632" s="300" t="str">
        <f t="shared" si="1891"/>
        <v/>
      </c>
      <c r="S2632" s="300" t="str">
        <f t="shared" si="1892"/>
        <v/>
      </c>
      <c r="T2632" s="192" t="str">
        <f t="shared" si="1893"/>
        <v/>
      </c>
      <c r="U2632" s="303" t="str">
        <f t="shared" si="1894"/>
        <v/>
      </c>
      <c r="V2632" s="300" t="str">
        <f t="shared" si="1895"/>
        <v/>
      </c>
      <c r="W2632" s="192" t="str">
        <f t="shared" si="1896"/>
        <v/>
      </c>
      <c r="X2632" s="303" t="str">
        <f t="shared" si="1897"/>
        <v/>
      </c>
      <c r="Y2632" s="300" t="str">
        <f t="shared" si="1898"/>
        <v/>
      </c>
      <c r="Z2632" s="300" t="str">
        <f t="shared" si="1899"/>
        <v/>
      </c>
      <c r="AA2632" s="303" t="str">
        <f t="shared" si="1900"/>
        <v/>
      </c>
      <c r="AB2632" s="300" t="str">
        <f t="shared" si="1901"/>
        <v/>
      </c>
      <c r="AC2632" s="300" t="str">
        <f t="shared" si="1902"/>
        <v/>
      </c>
      <c r="AD2632" s="300" t="str">
        <f t="shared" si="1903"/>
        <v/>
      </c>
      <c r="AE2632" s="192" t="str">
        <f t="shared" si="1904"/>
        <v/>
      </c>
      <c r="AF2632" s="192" t="str">
        <f t="shared" si="1905"/>
        <v/>
      </c>
      <c r="AG2632" s="192"/>
      <c r="AJ2632" s="300" t="str">
        <f t="shared" si="1906"/>
        <v/>
      </c>
      <c r="AK2632" s="300" t="str">
        <f t="shared" si="1907"/>
        <v/>
      </c>
      <c r="AL2632" s="300" t="str">
        <f t="shared" si="1908"/>
        <v/>
      </c>
      <c r="AM2632" s="300" t="str">
        <f t="shared" si="1909"/>
        <v/>
      </c>
      <c r="AN2632" s="300" t="str">
        <f t="shared" si="1910"/>
        <v/>
      </c>
      <c r="AO2632" s="300" t="str">
        <f t="shared" si="1911"/>
        <v/>
      </c>
      <c r="AP2632" s="300" t="str">
        <f t="shared" si="1912"/>
        <v/>
      </c>
      <c r="AQ2632" s="300" t="str">
        <f t="shared" si="1913"/>
        <v/>
      </c>
      <c r="AR2632" s="306" t="str">
        <f t="shared" si="1914"/>
        <v/>
      </c>
      <c r="AS2632" s="300" t="str">
        <f t="shared" si="1915"/>
        <v/>
      </c>
      <c r="AT2632" s="300" t="str">
        <f t="shared" si="1916"/>
        <v/>
      </c>
      <c r="AU2632" s="192" t="str">
        <f t="shared" si="1917"/>
        <v>рбс</v>
      </c>
      <c r="AV2632" s="192" t="str">
        <f t="shared" si="1918"/>
        <v>рбс87504815общпро</v>
      </c>
      <c r="AW2632" s="191">
        <f t="shared" si="1919"/>
        <v>0</v>
      </c>
      <c r="AX2632" s="191">
        <f t="shared" si="1920"/>
        <v>0</v>
      </c>
      <c r="AY2632" s="191">
        <f t="shared" si="1921"/>
        <v>0</v>
      </c>
      <c r="AZ2632" s="191">
        <f t="shared" si="1922"/>
        <v>0</v>
      </c>
      <c r="BA2632" s="193">
        <f t="shared" si="1923"/>
        <v>1</v>
      </c>
      <c r="BB2632" s="193">
        <f t="shared" si="1924"/>
        <v>1</v>
      </c>
      <c r="BC2632" s="193">
        <f t="shared" si="1925"/>
        <v>1</v>
      </c>
      <c r="BD2632" s="191">
        <f t="shared" si="1933"/>
        <v>0</v>
      </c>
      <c r="BE2632" s="191">
        <f t="shared" si="1926"/>
        <v>0</v>
      </c>
      <c r="BF2632" s="210">
        <f t="shared" si="1927"/>
        <v>0</v>
      </c>
      <c r="BG2632" s="211">
        <f t="shared" si="1928"/>
        <v>0</v>
      </c>
      <c r="BH2632" s="289"/>
      <c r="BI2632" s="289"/>
      <c r="BL2632" s="233" t="str">
        <f t="shared" si="1929"/>
        <v/>
      </c>
    </row>
    <row r="2633" spans="1:64" ht="12" hidden="1" customHeight="1">
      <c r="A2633" s="333" t="s">
        <v>1468</v>
      </c>
      <c r="B2633" s="381" t="s">
        <v>327</v>
      </c>
      <c r="C2633" s="333" t="s">
        <v>805</v>
      </c>
      <c r="D2633" s="381" t="s">
        <v>317</v>
      </c>
      <c r="E2633" s="381" t="s">
        <v>1323</v>
      </c>
      <c r="F2633" s="381" t="s">
        <v>586</v>
      </c>
      <c r="G2633" s="381" t="s">
        <v>394</v>
      </c>
      <c r="H2633" s="100" t="s">
        <v>653</v>
      </c>
      <c r="I2633" s="381" t="s">
        <v>339</v>
      </c>
      <c r="J2633" s="382">
        <v>57000</v>
      </c>
      <c r="K2633" s="382">
        <v>33140</v>
      </c>
      <c r="L2633" s="191" t="str">
        <f t="shared" si="1888"/>
        <v>875048150702011007564024422510</v>
      </c>
      <c r="M2633" s="192">
        <f t="array" ref="M2633">IF(COUNT(SEARCH(Удалить_Роспись_КВСР,$B2633)*SEARCH(Удалить_Роспись_ПБС,$C2633)*SEARCH(Удалить_Роспись_КФСР, $D2633)*SEARCH(Удалить_Роспись_КЦСР,$E2633)*SEARCH(Удалить_Роспись_КВР,$F2633)*SEARCH(Удалить_Роспись_ЭК,$H2633)*SEARCH(Удалить_Роспись_КР,$I2633))&gt;0,0,1)</f>
        <v>0</v>
      </c>
      <c r="N2633" s="192">
        <v>0</v>
      </c>
      <c r="O2633" s="192" t="str">
        <f t="shared" si="1889"/>
        <v/>
      </c>
      <c r="P2633" s="192" t="str">
        <f t="shared" si="1930"/>
        <v/>
      </c>
      <c r="Q2633" s="300" t="str">
        <f t="shared" si="1890"/>
        <v/>
      </c>
      <c r="R2633" s="300" t="str">
        <f t="shared" si="1891"/>
        <v/>
      </c>
      <c r="S2633" s="300" t="str">
        <f t="shared" si="1892"/>
        <v/>
      </c>
      <c r="T2633" s="192" t="str">
        <f t="shared" si="1893"/>
        <v/>
      </c>
      <c r="U2633" s="303" t="str">
        <f t="shared" si="1894"/>
        <v/>
      </c>
      <c r="V2633" s="300" t="str">
        <f t="shared" si="1895"/>
        <v/>
      </c>
      <c r="W2633" s="192" t="str">
        <f t="shared" si="1896"/>
        <v/>
      </c>
      <c r="X2633" s="303" t="str">
        <f t="shared" si="1897"/>
        <v/>
      </c>
      <c r="Y2633" s="300" t="str">
        <f t="shared" si="1898"/>
        <v/>
      </c>
      <c r="Z2633" s="300" t="str">
        <f t="shared" si="1899"/>
        <v/>
      </c>
      <c r="AA2633" s="303" t="str">
        <f t="shared" si="1900"/>
        <v/>
      </c>
      <c r="AB2633" s="300" t="str">
        <f t="shared" si="1901"/>
        <v/>
      </c>
      <c r="AC2633" s="300" t="str">
        <f t="shared" si="1902"/>
        <v/>
      </c>
      <c r="AD2633" s="300" t="str">
        <f t="shared" si="1903"/>
        <v/>
      </c>
      <c r="AE2633" s="192" t="str">
        <f t="shared" si="1904"/>
        <v/>
      </c>
      <c r="AF2633" s="192" t="str">
        <f t="shared" si="1905"/>
        <v/>
      </c>
      <c r="AG2633" s="192"/>
      <c r="AJ2633" s="300" t="str">
        <f t="shared" si="1906"/>
        <v/>
      </c>
      <c r="AK2633" s="300" t="str">
        <f t="shared" si="1907"/>
        <v/>
      </c>
      <c r="AL2633" s="300" t="str">
        <f t="shared" si="1908"/>
        <v/>
      </c>
      <c r="AM2633" s="300" t="str">
        <f t="shared" si="1909"/>
        <v/>
      </c>
      <c r="AN2633" s="300" t="str">
        <f t="shared" si="1910"/>
        <v/>
      </c>
      <c r="AO2633" s="300" t="str">
        <f t="shared" si="1911"/>
        <v/>
      </c>
      <c r="AP2633" s="300" t="str">
        <f t="shared" si="1912"/>
        <v/>
      </c>
      <c r="AQ2633" s="300" t="str">
        <f t="shared" si="1913"/>
        <v/>
      </c>
      <c r="AR2633" s="306" t="str">
        <f t="shared" si="1914"/>
        <v/>
      </c>
      <c r="AS2633" s="300" t="str">
        <f t="shared" si="1915"/>
        <v/>
      </c>
      <c r="AT2633" s="300" t="str">
        <f t="shared" si="1916"/>
        <v/>
      </c>
      <c r="AU2633" s="192" t="str">
        <f t="shared" si="1917"/>
        <v>рбс</v>
      </c>
      <c r="AV2633" s="192" t="str">
        <f t="shared" si="1918"/>
        <v>рбс87504815общпро</v>
      </c>
      <c r="AW2633" s="191">
        <f t="shared" si="1919"/>
        <v>0</v>
      </c>
      <c r="AX2633" s="191">
        <f t="shared" si="1920"/>
        <v>0</v>
      </c>
      <c r="AY2633" s="191">
        <f t="shared" si="1921"/>
        <v>0</v>
      </c>
      <c r="AZ2633" s="191">
        <f t="shared" si="1922"/>
        <v>0</v>
      </c>
      <c r="BA2633" s="193">
        <f t="shared" si="1923"/>
        <v>1</v>
      </c>
      <c r="BB2633" s="193">
        <f t="shared" si="1924"/>
        <v>1</v>
      </c>
      <c r="BC2633" s="193">
        <f t="shared" si="1925"/>
        <v>1</v>
      </c>
      <c r="BD2633" s="191">
        <f t="shared" si="1933"/>
        <v>0</v>
      </c>
      <c r="BE2633" s="191">
        <f t="shared" si="1926"/>
        <v>0</v>
      </c>
      <c r="BF2633" s="210">
        <f t="shared" si="1927"/>
        <v>0</v>
      </c>
      <c r="BG2633" s="211">
        <f t="shared" si="1928"/>
        <v>0</v>
      </c>
      <c r="BH2633" s="289"/>
      <c r="BI2633" s="289"/>
      <c r="BL2633" s="233" t="str">
        <f t="shared" si="1929"/>
        <v/>
      </c>
    </row>
    <row r="2634" spans="1:64" ht="12" hidden="1" customHeight="1">
      <c r="A2634" s="333" t="s">
        <v>1468</v>
      </c>
      <c r="B2634" s="381" t="s">
        <v>327</v>
      </c>
      <c r="C2634" s="333" t="s">
        <v>805</v>
      </c>
      <c r="D2634" s="381" t="s">
        <v>317</v>
      </c>
      <c r="E2634" s="381" t="s">
        <v>1323</v>
      </c>
      <c r="F2634" s="381" t="s">
        <v>586</v>
      </c>
      <c r="G2634" s="381" t="s">
        <v>389</v>
      </c>
      <c r="H2634" s="100" t="s">
        <v>653</v>
      </c>
      <c r="I2634" s="381" t="s">
        <v>339</v>
      </c>
      <c r="J2634" s="382">
        <v>170537</v>
      </c>
      <c r="K2634" s="382">
        <v>138674</v>
      </c>
      <c r="L2634" s="191" t="str">
        <f t="shared" si="1888"/>
        <v>875048150702011007564024422610</v>
      </c>
      <c r="M2634" s="192">
        <f t="array" ref="M2634">IF(COUNT(SEARCH(Удалить_Роспись_КВСР,$B2634)*SEARCH(Удалить_Роспись_ПБС,$C2634)*SEARCH(Удалить_Роспись_КФСР, $D2634)*SEARCH(Удалить_Роспись_КЦСР,$E2634)*SEARCH(Удалить_Роспись_КВР,$F2634)*SEARCH(Удалить_Роспись_ЭК,$H2634)*SEARCH(Удалить_Роспись_КР,$I2634))&gt;0,0,1)</f>
        <v>0</v>
      </c>
      <c r="N2634" s="192">
        <v>0</v>
      </c>
      <c r="O2634" s="192" t="str">
        <f t="shared" si="1889"/>
        <v/>
      </c>
      <c r="P2634" s="192" t="str">
        <f t="shared" si="1930"/>
        <v/>
      </c>
      <c r="Q2634" s="300" t="str">
        <f t="shared" si="1890"/>
        <v/>
      </c>
      <c r="R2634" s="300" t="str">
        <f t="shared" si="1891"/>
        <v/>
      </c>
      <c r="S2634" s="300" t="str">
        <f t="shared" si="1892"/>
        <v/>
      </c>
      <c r="T2634" s="192" t="str">
        <f t="shared" si="1893"/>
        <v/>
      </c>
      <c r="U2634" s="303" t="str">
        <f t="shared" si="1894"/>
        <v/>
      </c>
      <c r="V2634" s="300" t="str">
        <f t="shared" si="1895"/>
        <v/>
      </c>
      <c r="W2634" s="192" t="str">
        <f t="shared" si="1896"/>
        <v/>
      </c>
      <c r="X2634" s="303" t="str">
        <f t="shared" si="1897"/>
        <v/>
      </c>
      <c r="Y2634" s="300" t="str">
        <f t="shared" si="1898"/>
        <v/>
      </c>
      <c r="Z2634" s="300" t="str">
        <f t="shared" si="1899"/>
        <v/>
      </c>
      <c r="AA2634" s="303" t="str">
        <f t="shared" si="1900"/>
        <v/>
      </c>
      <c r="AB2634" s="300" t="str">
        <f t="shared" si="1901"/>
        <v/>
      </c>
      <c r="AC2634" s="300" t="str">
        <f t="shared" si="1902"/>
        <v/>
      </c>
      <c r="AD2634" s="300" t="str">
        <f t="shared" si="1903"/>
        <v/>
      </c>
      <c r="AE2634" s="192" t="str">
        <f t="shared" si="1904"/>
        <v/>
      </c>
      <c r="AF2634" s="192" t="str">
        <f t="shared" si="1905"/>
        <v/>
      </c>
      <c r="AG2634" s="192"/>
      <c r="AJ2634" s="300" t="str">
        <f t="shared" si="1906"/>
        <v/>
      </c>
      <c r="AK2634" s="300" t="str">
        <f t="shared" si="1907"/>
        <v/>
      </c>
      <c r="AL2634" s="300" t="str">
        <f t="shared" si="1908"/>
        <v/>
      </c>
      <c r="AM2634" s="300" t="str">
        <f t="shared" si="1909"/>
        <v/>
      </c>
      <c r="AN2634" s="300" t="str">
        <f t="shared" si="1910"/>
        <v/>
      </c>
      <c r="AO2634" s="300" t="str">
        <f t="shared" si="1911"/>
        <v/>
      </c>
      <c r="AP2634" s="300" t="str">
        <f t="shared" si="1912"/>
        <v/>
      </c>
      <c r="AQ2634" s="300" t="str">
        <f t="shared" si="1913"/>
        <v/>
      </c>
      <c r="AR2634" s="306" t="str">
        <f t="shared" si="1914"/>
        <v/>
      </c>
      <c r="AS2634" s="300" t="str">
        <f t="shared" si="1915"/>
        <v/>
      </c>
      <c r="AT2634" s="300" t="str">
        <f t="shared" si="1916"/>
        <v/>
      </c>
      <c r="AU2634" s="192" t="str">
        <f t="shared" si="1917"/>
        <v>рбс</v>
      </c>
      <c r="AV2634" s="192" t="str">
        <f t="shared" si="1918"/>
        <v>рбс87504815общпро</v>
      </c>
      <c r="AW2634" s="191">
        <f t="shared" si="1919"/>
        <v>0</v>
      </c>
      <c r="AX2634" s="191">
        <f t="shared" si="1920"/>
        <v>0</v>
      </c>
      <c r="AY2634" s="191">
        <f t="shared" si="1921"/>
        <v>0</v>
      </c>
      <c r="AZ2634" s="191">
        <f t="shared" si="1922"/>
        <v>0</v>
      </c>
      <c r="BA2634" s="193">
        <f t="shared" si="1923"/>
        <v>1</v>
      </c>
      <c r="BB2634" s="193">
        <f t="shared" si="1924"/>
        <v>1</v>
      </c>
      <c r="BC2634" s="193">
        <f t="shared" si="1925"/>
        <v>1</v>
      </c>
      <c r="BD2634" s="191">
        <f t="shared" si="1933"/>
        <v>0</v>
      </c>
      <c r="BE2634" s="191">
        <f t="shared" si="1926"/>
        <v>0</v>
      </c>
      <c r="BF2634" s="210">
        <f t="shared" si="1927"/>
        <v>0</v>
      </c>
      <c r="BG2634" s="211">
        <f t="shared" si="1928"/>
        <v>0</v>
      </c>
      <c r="BH2634" s="289" t="str">
        <f>B2634</f>
        <v>875</v>
      </c>
      <c r="BI2634" s="289" t="str">
        <f>D2634</f>
        <v>0702</v>
      </c>
      <c r="BJ2634" s="284" t="s">
        <v>592</v>
      </c>
      <c r="BK2634" s="284" t="s">
        <v>589</v>
      </c>
      <c r="BL2634" s="233" t="str">
        <f t="shared" si="1929"/>
        <v/>
      </c>
    </row>
    <row r="2635" spans="1:64" ht="12" hidden="1" customHeight="1">
      <c r="A2635" s="333" t="s">
        <v>1468</v>
      </c>
      <c r="B2635" s="381" t="s">
        <v>327</v>
      </c>
      <c r="C2635" s="333" t="s">
        <v>805</v>
      </c>
      <c r="D2635" s="381" t="s">
        <v>317</v>
      </c>
      <c r="E2635" s="381" t="s">
        <v>1323</v>
      </c>
      <c r="F2635" s="381" t="s">
        <v>586</v>
      </c>
      <c r="G2635" s="381" t="s">
        <v>395</v>
      </c>
      <c r="H2635" s="100" t="s">
        <v>653</v>
      </c>
      <c r="I2635" s="381" t="s">
        <v>339</v>
      </c>
      <c r="J2635" s="382">
        <v>36300</v>
      </c>
      <c r="K2635" s="382">
        <v>21693</v>
      </c>
      <c r="L2635" s="191" t="str">
        <f t="shared" si="1888"/>
        <v>875048150702011007564024429010</v>
      </c>
      <c r="M2635" s="192">
        <f t="array" ref="M2635">IF(COUNT(SEARCH(Удалить_Роспись_КВСР,$B2635)*SEARCH(Удалить_Роспись_ПБС,$C2635)*SEARCH(Удалить_Роспись_КФСР, $D2635)*SEARCH(Удалить_Роспись_КЦСР,$E2635)*SEARCH(Удалить_Роспись_КВР,$F2635)*SEARCH(Удалить_Роспись_ЭК,$H2635)*SEARCH(Удалить_Роспись_КР,$I2635))&gt;0,0,1)</f>
        <v>0</v>
      </c>
      <c r="N2635" s="192">
        <v>0</v>
      </c>
      <c r="O2635" s="192" t="str">
        <f t="shared" si="1889"/>
        <v/>
      </c>
      <c r="P2635" s="192" t="str">
        <f t="shared" si="1930"/>
        <v/>
      </c>
      <c r="Q2635" s="300" t="str">
        <f t="shared" si="1890"/>
        <v/>
      </c>
      <c r="R2635" s="300" t="str">
        <f t="shared" si="1891"/>
        <v/>
      </c>
      <c r="S2635" s="300" t="str">
        <f t="shared" si="1892"/>
        <v/>
      </c>
      <c r="T2635" s="192" t="str">
        <f t="shared" si="1893"/>
        <v/>
      </c>
      <c r="U2635" s="303" t="str">
        <f t="shared" si="1894"/>
        <v/>
      </c>
      <c r="V2635" s="300" t="str">
        <f t="shared" si="1895"/>
        <v/>
      </c>
      <c r="W2635" s="192" t="str">
        <f t="shared" si="1896"/>
        <v/>
      </c>
      <c r="X2635" s="303" t="str">
        <f t="shared" si="1897"/>
        <v/>
      </c>
      <c r="Y2635" s="300" t="str">
        <f t="shared" si="1898"/>
        <v/>
      </c>
      <c r="Z2635" s="300" t="str">
        <f t="shared" si="1899"/>
        <v/>
      </c>
      <c r="AA2635" s="303" t="str">
        <f t="shared" si="1900"/>
        <v/>
      </c>
      <c r="AB2635" s="300" t="str">
        <f t="shared" si="1901"/>
        <v/>
      </c>
      <c r="AC2635" s="300" t="str">
        <f t="shared" si="1902"/>
        <v/>
      </c>
      <c r="AD2635" s="300" t="str">
        <f t="shared" si="1903"/>
        <v/>
      </c>
      <c r="AE2635" s="192" t="str">
        <f t="shared" si="1904"/>
        <v/>
      </c>
      <c r="AF2635" s="192" t="str">
        <f t="shared" si="1905"/>
        <v/>
      </c>
      <c r="AG2635" s="192"/>
      <c r="AJ2635" s="300" t="str">
        <f t="shared" si="1906"/>
        <v/>
      </c>
      <c r="AK2635" s="300" t="str">
        <f t="shared" si="1907"/>
        <v/>
      </c>
      <c r="AL2635" s="300" t="str">
        <f t="shared" si="1908"/>
        <v/>
      </c>
      <c r="AM2635" s="300" t="str">
        <f t="shared" si="1909"/>
        <v/>
      </c>
      <c r="AN2635" s="300" t="str">
        <f t="shared" si="1910"/>
        <v/>
      </c>
      <c r="AO2635" s="300" t="str">
        <f t="shared" si="1911"/>
        <v/>
      </c>
      <c r="AP2635" s="300" t="str">
        <f t="shared" si="1912"/>
        <v/>
      </c>
      <c r="AQ2635" s="300" t="str">
        <f t="shared" si="1913"/>
        <v/>
      </c>
      <c r="AR2635" s="306" t="str">
        <f t="shared" si="1914"/>
        <v/>
      </c>
      <c r="AS2635" s="300" t="str">
        <f t="shared" si="1915"/>
        <v/>
      </c>
      <c r="AT2635" s="300" t="str">
        <f t="shared" si="1916"/>
        <v/>
      </c>
      <c r="AU2635" s="192" t="str">
        <f t="shared" si="1917"/>
        <v>рбс</v>
      </c>
      <c r="AV2635" s="192" t="str">
        <f t="shared" si="1918"/>
        <v>рбс87504815общпро</v>
      </c>
      <c r="AW2635" s="191">
        <f t="shared" si="1919"/>
        <v>0</v>
      </c>
      <c r="AX2635" s="191">
        <f t="shared" si="1920"/>
        <v>0</v>
      </c>
      <c r="AY2635" s="191">
        <f t="shared" si="1921"/>
        <v>0</v>
      </c>
      <c r="AZ2635" s="191">
        <f t="shared" si="1922"/>
        <v>0</v>
      </c>
      <c r="BA2635" s="193">
        <f t="shared" si="1923"/>
        <v>1</v>
      </c>
      <c r="BB2635" s="193">
        <f t="shared" si="1924"/>
        <v>1</v>
      </c>
      <c r="BC2635" s="193">
        <f t="shared" si="1925"/>
        <v>1</v>
      </c>
      <c r="BD2635" s="191">
        <f t="shared" si="1933"/>
        <v>0</v>
      </c>
      <c r="BE2635" s="191">
        <f t="shared" si="1926"/>
        <v>0</v>
      </c>
      <c r="BF2635" s="210">
        <f t="shared" si="1927"/>
        <v>0</v>
      </c>
      <c r="BG2635" s="211">
        <f t="shared" si="1928"/>
        <v>0</v>
      </c>
      <c r="BH2635" s="289" t="str">
        <f>B2635</f>
        <v>875</v>
      </c>
      <c r="BI2635" s="289" t="str">
        <f>D2635</f>
        <v>0702</v>
      </c>
      <c r="BJ2635" s="284" t="s">
        <v>592</v>
      </c>
      <c r="BK2635" s="284" t="s">
        <v>589</v>
      </c>
      <c r="BL2635" s="233" t="str">
        <f t="shared" si="1929"/>
        <v/>
      </c>
    </row>
    <row r="2636" spans="1:64" ht="12" hidden="1" customHeight="1">
      <c r="A2636" s="333" t="s">
        <v>1468</v>
      </c>
      <c r="B2636" s="381" t="s">
        <v>327</v>
      </c>
      <c r="C2636" s="333" t="s">
        <v>805</v>
      </c>
      <c r="D2636" s="381" t="s">
        <v>317</v>
      </c>
      <c r="E2636" s="381" t="s">
        <v>1323</v>
      </c>
      <c r="F2636" s="381" t="s">
        <v>586</v>
      </c>
      <c r="G2636" s="381" t="s">
        <v>407</v>
      </c>
      <c r="H2636" s="100" t="s">
        <v>653</v>
      </c>
      <c r="I2636" s="381" t="s">
        <v>339</v>
      </c>
      <c r="J2636" s="382">
        <v>619733.30000000005</v>
      </c>
      <c r="K2636" s="382">
        <v>292429.31</v>
      </c>
      <c r="L2636" s="191" t="str">
        <f t="shared" si="1888"/>
        <v>875048150702011007564024431010</v>
      </c>
      <c r="M2636" s="192">
        <f t="array" ref="M2636">IF(COUNT(SEARCH(Удалить_Роспись_КВСР,$B2636)*SEARCH(Удалить_Роспись_ПБС,$C2636)*SEARCH(Удалить_Роспись_КФСР, $D2636)*SEARCH(Удалить_Роспись_КЦСР,$E2636)*SEARCH(Удалить_Роспись_КВР,$F2636)*SEARCH(Удалить_Роспись_ЭК,$H2636)*SEARCH(Удалить_Роспись_КР,$I2636))&gt;0,0,1)</f>
        <v>0</v>
      </c>
      <c r="N2636" s="192">
        <v>0</v>
      </c>
      <c r="O2636" s="192" t="str">
        <f t="shared" si="1889"/>
        <v/>
      </c>
      <c r="P2636" s="192" t="str">
        <f t="shared" si="1930"/>
        <v/>
      </c>
      <c r="Q2636" s="300" t="str">
        <f t="shared" si="1890"/>
        <v/>
      </c>
      <c r="R2636" s="300" t="str">
        <f t="shared" si="1891"/>
        <v/>
      </c>
      <c r="S2636" s="300" t="str">
        <f t="shared" si="1892"/>
        <v/>
      </c>
      <c r="T2636" s="192" t="str">
        <f t="shared" si="1893"/>
        <v/>
      </c>
      <c r="U2636" s="303" t="str">
        <f t="shared" si="1894"/>
        <v/>
      </c>
      <c r="V2636" s="300" t="str">
        <f t="shared" si="1895"/>
        <v/>
      </c>
      <c r="W2636" s="192" t="str">
        <f t="shared" si="1896"/>
        <v/>
      </c>
      <c r="X2636" s="303" t="str">
        <f t="shared" si="1897"/>
        <v/>
      </c>
      <c r="Y2636" s="300" t="str">
        <f t="shared" si="1898"/>
        <v/>
      </c>
      <c r="Z2636" s="300" t="str">
        <f t="shared" si="1899"/>
        <v/>
      </c>
      <c r="AA2636" s="303" t="str">
        <f t="shared" si="1900"/>
        <v/>
      </c>
      <c r="AB2636" s="300" t="str">
        <f t="shared" si="1901"/>
        <v/>
      </c>
      <c r="AC2636" s="300" t="str">
        <f t="shared" si="1902"/>
        <v/>
      </c>
      <c r="AD2636" s="300" t="str">
        <f t="shared" si="1903"/>
        <v/>
      </c>
      <c r="AE2636" s="192" t="str">
        <f t="shared" si="1904"/>
        <v/>
      </c>
      <c r="AF2636" s="192" t="str">
        <f t="shared" si="1905"/>
        <v/>
      </c>
      <c r="AG2636" s="192"/>
      <c r="AJ2636" s="300" t="str">
        <f t="shared" si="1906"/>
        <v/>
      </c>
      <c r="AK2636" s="300" t="str">
        <f t="shared" si="1907"/>
        <v/>
      </c>
      <c r="AL2636" s="300" t="str">
        <f t="shared" si="1908"/>
        <v/>
      </c>
      <c r="AM2636" s="300" t="str">
        <f t="shared" si="1909"/>
        <v/>
      </c>
      <c r="AN2636" s="300" t="str">
        <f t="shared" si="1910"/>
        <v/>
      </c>
      <c r="AO2636" s="300" t="str">
        <f t="shared" si="1911"/>
        <v/>
      </c>
      <c r="AP2636" s="300" t="str">
        <f t="shared" si="1912"/>
        <v/>
      </c>
      <c r="AQ2636" s="300" t="str">
        <f t="shared" si="1913"/>
        <v/>
      </c>
      <c r="AR2636" s="306" t="str">
        <f t="shared" si="1914"/>
        <v/>
      </c>
      <c r="AS2636" s="300" t="str">
        <f t="shared" si="1915"/>
        <v/>
      </c>
      <c r="AT2636" s="300" t="str">
        <f t="shared" si="1916"/>
        <v/>
      </c>
      <c r="AU2636" s="192" t="str">
        <f t="shared" si="1917"/>
        <v>рбс</v>
      </c>
      <c r="AV2636" s="192" t="str">
        <f t="shared" si="1918"/>
        <v>рбс87504815общосн</v>
      </c>
      <c r="AW2636" s="191">
        <f t="shared" si="1919"/>
        <v>0</v>
      </c>
      <c r="AX2636" s="191">
        <f t="shared" si="1920"/>
        <v>0</v>
      </c>
      <c r="AY2636" s="191">
        <f t="shared" si="1921"/>
        <v>0</v>
      </c>
      <c r="AZ2636" s="191">
        <f t="shared" si="1922"/>
        <v>0</v>
      </c>
      <c r="BA2636" s="193">
        <f t="shared" si="1923"/>
        <v>1</v>
      </c>
      <c r="BB2636" s="193">
        <f t="shared" si="1924"/>
        <v>1</v>
      </c>
      <c r="BC2636" s="193">
        <f t="shared" si="1925"/>
        <v>1</v>
      </c>
      <c r="BD2636" s="191">
        <f t="shared" si="1933"/>
        <v>0</v>
      </c>
      <c r="BE2636" s="191">
        <f t="shared" si="1926"/>
        <v>0</v>
      </c>
      <c r="BF2636" s="210">
        <f t="shared" si="1927"/>
        <v>0</v>
      </c>
      <c r="BG2636" s="211">
        <f t="shared" si="1928"/>
        <v>0</v>
      </c>
      <c r="BH2636" s="289"/>
      <c r="BI2636" s="289"/>
      <c r="BL2636" s="233" t="str">
        <f t="shared" si="1929"/>
        <v/>
      </c>
    </row>
    <row r="2637" spans="1:64" ht="12" hidden="1" customHeight="1">
      <c r="A2637" s="333" t="s">
        <v>1468</v>
      </c>
      <c r="B2637" s="381" t="s">
        <v>327</v>
      </c>
      <c r="C2637" s="333" t="s">
        <v>805</v>
      </c>
      <c r="D2637" s="381" t="s">
        <v>317</v>
      </c>
      <c r="E2637" s="381" t="s">
        <v>1323</v>
      </c>
      <c r="F2637" s="381" t="s">
        <v>586</v>
      </c>
      <c r="G2637" s="381" t="s">
        <v>397</v>
      </c>
      <c r="H2637" s="100" t="s">
        <v>653</v>
      </c>
      <c r="I2637" s="381" t="s">
        <v>339</v>
      </c>
      <c r="J2637" s="382">
        <v>51606</v>
      </c>
      <c r="K2637" s="382">
        <v>38990</v>
      </c>
      <c r="L2637" s="191" t="str">
        <f t="shared" si="1888"/>
        <v>875048150702011007564024434010</v>
      </c>
      <c r="M2637" s="192">
        <f t="array" ref="M2637">IF(COUNT(SEARCH(Удалить_Роспись_КВСР,$B2637)*SEARCH(Удалить_Роспись_ПБС,$C2637)*SEARCH(Удалить_Роспись_КФСР, $D2637)*SEARCH(Удалить_Роспись_КЦСР,$E2637)*SEARCH(Удалить_Роспись_КВР,$F2637)*SEARCH(Удалить_Роспись_ЭК,$H2637)*SEARCH(Удалить_Роспись_КР,$I2637))&gt;0,0,1)</f>
        <v>0</v>
      </c>
      <c r="N2637" s="192">
        <v>0</v>
      </c>
      <c r="O2637" s="192" t="str">
        <f t="shared" si="1889"/>
        <v/>
      </c>
      <c r="P2637" s="192" t="str">
        <f t="shared" si="1930"/>
        <v/>
      </c>
      <c r="Q2637" s="300" t="str">
        <f t="shared" si="1890"/>
        <v/>
      </c>
      <c r="R2637" s="300" t="str">
        <f t="shared" si="1891"/>
        <v/>
      </c>
      <c r="S2637" s="300" t="str">
        <f t="shared" si="1892"/>
        <v/>
      </c>
      <c r="T2637" s="192" t="str">
        <f t="shared" si="1893"/>
        <v/>
      </c>
      <c r="U2637" s="303" t="str">
        <f t="shared" si="1894"/>
        <v/>
      </c>
      <c r="V2637" s="300" t="str">
        <f t="shared" si="1895"/>
        <v/>
      </c>
      <c r="W2637" s="192" t="str">
        <f t="shared" si="1896"/>
        <v/>
      </c>
      <c r="X2637" s="303" t="str">
        <f t="shared" si="1897"/>
        <v/>
      </c>
      <c r="Y2637" s="300" t="str">
        <f t="shared" si="1898"/>
        <v/>
      </c>
      <c r="Z2637" s="300" t="str">
        <f t="shared" si="1899"/>
        <v/>
      </c>
      <c r="AA2637" s="303" t="str">
        <f t="shared" si="1900"/>
        <v/>
      </c>
      <c r="AB2637" s="300" t="str">
        <f t="shared" si="1901"/>
        <v/>
      </c>
      <c r="AC2637" s="300" t="str">
        <f t="shared" si="1902"/>
        <v/>
      </c>
      <c r="AD2637" s="300" t="str">
        <f t="shared" si="1903"/>
        <v/>
      </c>
      <c r="AE2637" s="192" t="str">
        <f t="shared" si="1904"/>
        <v/>
      </c>
      <c r="AF2637" s="192" t="str">
        <f t="shared" si="1905"/>
        <v/>
      </c>
      <c r="AG2637" s="192"/>
      <c r="AJ2637" s="300" t="str">
        <f t="shared" si="1906"/>
        <v/>
      </c>
      <c r="AK2637" s="300" t="str">
        <f t="shared" si="1907"/>
        <v/>
      </c>
      <c r="AL2637" s="300" t="str">
        <f t="shared" si="1908"/>
        <v/>
      </c>
      <c r="AM2637" s="300" t="str">
        <f t="shared" si="1909"/>
        <v/>
      </c>
      <c r="AN2637" s="300" t="str">
        <f t="shared" si="1910"/>
        <v/>
      </c>
      <c r="AO2637" s="300" t="str">
        <f t="shared" si="1911"/>
        <v/>
      </c>
      <c r="AP2637" s="300" t="str">
        <f t="shared" si="1912"/>
        <v/>
      </c>
      <c r="AQ2637" s="300" t="str">
        <f t="shared" si="1913"/>
        <v/>
      </c>
      <c r="AR2637" s="306" t="str">
        <f t="shared" si="1914"/>
        <v/>
      </c>
      <c r="AS2637" s="300" t="str">
        <f t="shared" si="1915"/>
        <v/>
      </c>
      <c r="AT2637" s="300" t="str">
        <f t="shared" si="1916"/>
        <v/>
      </c>
      <c r="AU2637" s="192" t="str">
        <f t="shared" si="1917"/>
        <v>рбс</v>
      </c>
      <c r="AV2637" s="192" t="str">
        <f t="shared" si="1918"/>
        <v>рбс87504815общпро</v>
      </c>
      <c r="AW2637" s="191">
        <f t="shared" si="1919"/>
        <v>0</v>
      </c>
      <c r="AX2637" s="191">
        <f t="shared" si="1920"/>
        <v>0</v>
      </c>
      <c r="AY2637" s="191">
        <f t="shared" si="1921"/>
        <v>0</v>
      </c>
      <c r="AZ2637" s="191">
        <f t="shared" si="1922"/>
        <v>0</v>
      </c>
      <c r="BA2637" s="193">
        <f t="shared" si="1923"/>
        <v>1</v>
      </c>
      <c r="BB2637" s="193">
        <f t="shared" si="1924"/>
        <v>1</v>
      </c>
      <c r="BC2637" s="193">
        <f t="shared" si="1925"/>
        <v>1</v>
      </c>
      <c r="BD2637" s="191">
        <f t="shared" si="1933"/>
        <v>0</v>
      </c>
      <c r="BE2637" s="191">
        <f t="shared" si="1926"/>
        <v>0</v>
      </c>
      <c r="BF2637" s="210">
        <f t="shared" si="1927"/>
        <v>0</v>
      </c>
      <c r="BG2637" s="211">
        <f t="shared" si="1928"/>
        <v>0</v>
      </c>
      <c r="BH2637" s="289" t="str">
        <f>B2637</f>
        <v>875</v>
      </c>
      <c r="BI2637" s="289" t="str">
        <f>D2637</f>
        <v>0702</v>
      </c>
      <c r="BJ2637" s="284" t="s">
        <v>592</v>
      </c>
      <c r="BK2637" s="284" t="s">
        <v>586</v>
      </c>
      <c r="BL2637" s="233" t="str">
        <f t="shared" si="1929"/>
        <v/>
      </c>
    </row>
    <row r="2638" spans="1:64" ht="12" hidden="1" customHeight="1">
      <c r="A2638" s="333" t="s">
        <v>1468</v>
      </c>
      <c r="B2638" s="381" t="s">
        <v>327</v>
      </c>
      <c r="C2638" s="333" t="s">
        <v>805</v>
      </c>
      <c r="D2638" s="381" t="s">
        <v>317</v>
      </c>
      <c r="E2638" s="381" t="s">
        <v>1323</v>
      </c>
      <c r="F2638" s="381" t="s">
        <v>609</v>
      </c>
      <c r="G2638" s="381" t="s">
        <v>395</v>
      </c>
      <c r="H2638" s="100" t="s">
        <v>653</v>
      </c>
      <c r="I2638" s="381" t="s">
        <v>339</v>
      </c>
      <c r="J2638" s="382">
        <v>15528.4</v>
      </c>
      <c r="K2638" s="382">
        <v>15528.4</v>
      </c>
      <c r="L2638" s="191" t="str">
        <f t="shared" ref="L2638:L2701" si="1934">CONCATENATE(B2638,C2638,D2638,E2638,F2638,G2638,I2638)</f>
        <v>875048150702011007564085229010</v>
      </c>
      <c r="M2638" s="192">
        <f t="array" ref="M2638">IF(COUNT(SEARCH(Удалить_Роспись_КВСР,$B2638)*SEARCH(Удалить_Роспись_ПБС,$C2638)*SEARCH(Удалить_Роспись_КФСР, $D2638)*SEARCH(Удалить_Роспись_КЦСР,$E2638)*SEARCH(Удалить_Роспись_КВР,$F2638)*SEARCH(Удалить_Роспись_ЭК,$H2638)*SEARCH(Удалить_Роспись_КР,$I2638))&gt;0,0,1)</f>
        <v>0</v>
      </c>
      <c r="N2638" s="192">
        <v>0</v>
      </c>
      <c r="O2638" s="192" t="str">
        <f t="shared" ref="O2638:O2701" si="1935">IF(OR($E2638="263П001",$E2638="092П000"),"атп","")</f>
        <v/>
      </c>
      <c r="P2638" s="192" t="str">
        <f t="shared" si="1930"/>
        <v/>
      </c>
      <c r="Q2638" s="300" t="str">
        <f t="shared" ref="Q2638:Q2701" si="1936">IF(OR($E2638="282Д002",$E2638="909Д000"),"инв","")</f>
        <v/>
      </c>
      <c r="R2638" s="300" t="str">
        <f t="shared" ref="R2638:R2701" si="1937">IF(OR($E2638="2928006",$E2638="4118004",$E2638="909Ж000"),"зем","")</f>
        <v/>
      </c>
      <c r="S2638" s="300" t="str">
        <f t="shared" ref="S2638:S2701" si="1938">IF($D2638="1001","пен","")</f>
        <v/>
      </c>
      <c r="T2638" s="192" t="str">
        <f t="shared" ref="T2638:T2701" si="1939">IF($E2638="9018000","рез","")</f>
        <v/>
      </c>
      <c r="U2638" s="303" t="str">
        <f t="shared" ref="U2638:U2701" si="1940">IF(LEFT($E2638,3)="795","рцп","")</f>
        <v/>
      </c>
      <c r="V2638" s="300" t="str">
        <f t="shared" ref="V2638:V2701" si="1941">IF(AND($B2638="830",OR($E2638="1038212",$E2638="0358000",E2638="0348223",E2638="1018001",E2638="1018210",E2638="1038000",E2638="0318202",E2638="0368203",E2638="0538001")),"мер","")</f>
        <v/>
      </c>
      <c r="W2638" s="192" t="str">
        <f t="shared" ref="W2638:W2701" si="1942">IF(AND($B2638="806",$D2638="0503"),"бла","")</f>
        <v/>
      </c>
      <c r="X2638" s="303" t="str">
        <f t="shared" ref="X2638:X2701" si="1943">IF(AND($B2638="806",$E2638="5058606"),"жил","")</f>
        <v/>
      </c>
      <c r="Y2638" s="300" t="str">
        <f t="shared" ref="Y2638:Y2701" si="1944">IF($D2638="0107","выб","")</f>
        <v/>
      </c>
      <c r="Z2638" s="300" t="str">
        <f t="shared" ref="Z2638:Z2701" si="1945">IF($G2638="251","меж","")</f>
        <v/>
      </c>
      <c r="AA2638" s="303" t="str">
        <f t="shared" ref="AA2638:AA2701" si="1946">IF($B2638="800","кцп","")</f>
        <v/>
      </c>
      <c r="AB2638" s="300" t="str">
        <f t="shared" ref="AB2638:AB2701" si="1947">IF($F2638="611","смз","")</f>
        <v/>
      </c>
      <c r="AC2638" s="300" t="str">
        <f t="shared" ref="AC2638:AC2701" si="1948">IF($D2638="1301","дол","")</f>
        <v/>
      </c>
      <c r="AD2638" s="300" t="str">
        <f t="shared" ref="AD2638:AD2701" si="1949">IF($F2638="612","сиц","")</f>
        <v/>
      </c>
      <c r="AE2638" s="192" t="str">
        <f t="shared" ref="AE2638:AE2701" si="1950">IF(AND($B2638="890",$E2638="9098000",F2638="870"),"рсф","")</f>
        <v/>
      </c>
      <c r="AF2638" s="192" t="str">
        <f t="shared" ref="AF2638:AF2701" si="1951">IF(AND($F2638="330",B2638="806"),"поч","")</f>
        <v/>
      </c>
      <c r="AG2638" s="192"/>
      <c r="AJ2638" s="300" t="str">
        <f t="shared" ref="AJ2638:AJ2701" si="1952">IF(AND(D2638="0503",G2638="223",OR(E2638="2118002",E2638="2218002",E2638="2338004",E2638="2718002",E2638="2928002",E2638="3018002",E2638="3118002",E2638="3218002",E2638="3418002",E2638="3658002",E2638="3718002",E2638="3818002",E2638="3948001",E2638="4118002",E2638="4218002",E2638="4218001",E2638="4318002",E2638="4418002",E2638="4618002")),"осв","")</f>
        <v/>
      </c>
      <c r="AK2638" s="300" t="str">
        <f t="shared" ref="AK2638:AK2701" si="1953">IF($D2638="0107","выб","")</f>
        <v/>
      </c>
      <c r="AL2638" s="300" t="str">
        <f t="shared" ref="AL2638:AL2701" si="1954">IF(OR($D2638="0409",$D2638="0503"),"бла","")</f>
        <v/>
      </c>
      <c r="AM2638" s="300" t="str">
        <f t="shared" ref="AM2638:AM2701" si="1955">IF($G2638="251","меж","")</f>
        <v/>
      </c>
      <c r="AN2638" s="300" t="str">
        <f t="shared" ref="AN2638:AN2701" si="1956">IF($D2638="0501","жил","")</f>
        <v/>
      </c>
      <c r="AO2638" s="300" t="str">
        <f t="shared" ref="AO2638:AO2701" si="1957">IF($D2638="1101","физ","")</f>
        <v/>
      </c>
      <c r="AP2638" s="300" t="str">
        <f t="shared" ref="AP2638:AP2701" si="1958">IF($D2638="0408","тра","")</f>
        <v/>
      </c>
      <c r="AQ2638" s="300" t="str">
        <f t="shared" ref="AQ2638:AQ2701" si="1959">IF($D2638="1001","пен","")</f>
        <v/>
      </c>
      <c r="AR2638" s="306" t="str">
        <f t="shared" ref="AR2638:AR2701" si="1960">IF(LEFT($E2638,3)="795","рцп","")</f>
        <v/>
      </c>
      <c r="AS2638" s="300" t="str">
        <f t="shared" ref="AS2638:AS2701" si="1961">IF($F2638="611","смз","")</f>
        <v/>
      </c>
      <c r="AT2638" s="300" t="str">
        <f t="shared" ref="AT2638:AT2701" si="1962">IF($F2638="612","сиц","")</f>
        <v/>
      </c>
      <c r="AU2638" s="192" t="str">
        <f t="shared" ref="AU2638:AU2701" si="1963">IF(LEFT(B2638,1)="9",LEFT(CONCATENATE(AJ2638,AK2638,AL2638,AM2638,AN2638,AP2638,AQ2638,AR2638,AS2638,AT2638,AO2638,"рбс"),3),LEFT(CONCATENATE(O2638,P2638,Q2638,R2638,S2638,T2638,U2638,V2638,W2638,X2638,Y2638,Z2638,AA2638,AB2638,AC2638,AD2638,AE2638,AF2638,"рбс"),3))</f>
        <v>рбс</v>
      </c>
      <c r="AV2638" s="192" t="str">
        <f t="shared" ref="AV2638:AV2701" si="1964">CONCATENATE(AU2638,B2638,IF(C2638="ЦП270","ЦП273",IF(AND(C2638="ЦС300",LEFT(E2638,3)="440"),"ЦС306",IF(AND(C2638="ЦУ340",LEFT(E2638,3)="440"),"ЦУ347",C2638))),IF(ISNA(VLOOKUP(F2638,спр_Платные,1,FALSE)),"общ","пла"),VLOOKUP(G2638,спр_Индексации_ЭКР,3,FALSE))</f>
        <v>рбс87504815общпро</v>
      </c>
      <c r="AW2638" s="191">
        <f t="shared" ref="AW2638:AW2701" si="1965">J2638*$M2638</f>
        <v>0</v>
      </c>
      <c r="AX2638" s="191">
        <f t="shared" ref="AX2638:AX2701" si="1966">K2638*$M2638</f>
        <v>0</v>
      </c>
      <c r="AY2638" s="191">
        <f t="shared" ref="AY2638:AY2701" si="1967">J2638*$N2638</f>
        <v>0</v>
      </c>
      <c r="AZ2638" s="191">
        <f t="shared" ref="AZ2638:AZ2701" si="1968">K2638*$N2638</f>
        <v>0</v>
      </c>
      <c r="BA2638" s="193">
        <f t="shared" ref="BA2638:BA2701" si="1969">VLOOKUP(G2638,спр_Индексации_ЭКР,2,FALSE)</f>
        <v>1</v>
      </c>
      <c r="BB2638" s="193">
        <f t="shared" ref="BB2638:BB2701" si="1970">VLOOKUP(G2638,спр_Индексации_ЭКР,4,FALSE)</f>
        <v>1</v>
      </c>
      <c r="BC2638" s="193">
        <f t="shared" ref="BC2638:BC2701" si="1971">VLOOKUP(G2638,спр_Индексации_ЭКР,5,FALSE)</f>
        <v>1</v>
      </c>
      <c r="BD2638" s="191">
        <f t="shared" si="1933"/>
        <v>0</v>
      </c>
      <c r="BE2638" s="191">
        <f t="shared" ref="BE2638:BE2701" si="1972">AZ2638*$BA2638</f>
        <v>0</v>
      </c>
      <c r="BF2638" s="210">
        <f t="shared" ref="BF2638:BF2701" si="1973">BD2638*BB2638</f>
        <v>0</v>
      </c>
      <c r="BG2638" s="211">
        <f t="shared" ref="BG2638:BG2701" si="1974">BF2638*BC2638</f>
        <v>0</v>
      </c>
      <c r="BH2638" s="289" t="str">
        <f>B2638</f>
        <v>875</v>
      </c>
      <c r="BI2638" s="289" t="str">
        <f>D2638</f>
        <v>0702</v>
      </c>
      <c r="BJ2638" s="284" t="s">
        <v>592</v>
      </c>
      <c r="BK2638" s="284" t="s">
        <v>586</v>
      </c>
      <c r="BL2638" s="233" t="str">
        <f t="shared" ref="BL2638:BL2701" si="1975">IF(LEFT(B2638,1)="9",LEFT(D2638,2),"")</f>
        <v/>
      </c>
    </row>
    <row r="2639" spans="1:64" ht="12" customHeight="1">
      <c r="A2639" s="333" t="s">
        <v>1468</v>
      </c>
      <c r="B2639" s="381" t="s">
        <v>327</v>
      </c>
      <c r="C2639" s="333" t="s">
        <v>805</v>
      </c>
      <c r="D2639" s="381" t="s">
        <v>317</v>
      </c>
      <c r="E2639" s="381" t="s">
        <v>1460</v>
      </c>
      <c r="F2639" s="381" t="s">
        <v>607</v>
      </c>
      <c r="G2639" s="381" t="s">
        <v>394</v>
      </c>
      <c r="H2639" s="100" t="s">
        <v>653</v>
      </c>
      <c r="I2639" s="381" t="s">
        <v>505</v>
      </c>
      <c r="J2639" s="382">
        <v>116320</v>
      </c>
      <c r="K2639" s="382">
        <v>116320</v>
      </c>
      <c r="L2639" s="191" t="str">
        <f t="shared" si="1934"/>
        <v>875048150702011008001024322501</v>
      </c>
      <c r="M2639" s="192">
        <f t="array" ref="M2639">IF(COUNT(SEARCH(Удалить_Роспись_КВСР,$B2639)*SEARCH(Удалить_Роспись_ПБС,$C2639)*SEARCH(Удалить_Роспись_КФСР, $D2639)*SEARCH(Удалить_Роспись_КЦСР,$E2639)*SEARCH(Удалить_Роспись_КВР,$F2639)*SEARCH(Удалить_Роспись_ЭК,$H2639)*SEARCH(Удалить_Роспись_КР,$I2639))&gt;0,0,1)</f>
        <v>1</v>
      </c>
      <c r="N2639" s="192">
        <f>IF(COUNT(SEARCH(Удалить_Индекс_КВСР,$B2639)*SEARCH(Удалить_Индекс_ПБС,$C2639)*SEARCH(Удалить_Индекс_КФСР,$D2639)*SEARCH(Удалить_Индекс_КЦСР,$E2639)*SEARCH(Удалить_Индекс_КВР,$F2639)*SEARCH(Удалить_Индекс_ЭК,$H2639)*SEARCH(Удалить_Индекс_КР,$I2639))&gt;0,0,1)</f>
        <v>1</v>
      </c>
      <c r="O2639" s="192" t="str">
        <f t="shared" si="1935"/>
        <v/>
      </c>
      <c r="P2639" s="192" t="str">
        <f t="shared" si="1930"/>
        <v/>
      </c>
      <c r="Q2639" s="300" t="str">
        <f t="shared" si="1936"/>
        <v/>
      </c>
      <c r="R2639" s="300" t="str">
        <f t="shared" si="1937"/>
        <v/>
      </c>
      <c r="S2639" s="300" t="str">
        <f t="shared" si="1938"/>
        <v/>
      </c>
      <c r="T2639" s="192" t="str">
        <f t="shared" si="1939"/>
        <v/>
      </c>
      <c r="U2639" s="303" t="str">
        <f t="shared" si="1940"/>
        <v/>
      </c>
      <c r="V2639" s="300" t="str">
        <f t="shared" si="1941"/>
        <v/>
      </c>
      <c r="W2639" s="192" t="str">
        <f t="shared" si="1942"/>
        <v/>
      </c>
      <c r="X2639" s="303" t="str">
        <f t="shared" si="1943"/>
        <v/>
      </c>
      <c r="Y2639" s="300" t="str">
        <f t="shared" si="1944"/>
        <v/>
      </c>
      <c r="Z2639" s="300" t="str">
        <f t="shared" si="1945"/>
        <v/>
      </c>
      <c r="AA2639" s="303" t="str">
        <f t="shared" si="1946"/>
        <v/>
      </c>
      <c r="AB2639" s="300" t="str">
        <f t="shared" si="1947"/>
        <v/>
      </c>
      <c r="AC2639" s="300" t="str">
        <f t="shared" si="1948"/>
        <v/>
      </c>
      <c r="AD2639" s="300" t="str">
        <f t="shared" si="1949"/>
        <v/>
      </c>
      <c r="AE2639" s="192" t="str">
        <f t="shared" si="1950"/>
        <v/>
      </c>
      <c r="AF2639" s="192" t="str">
        <f t="shared" si="1951"/>
        <v/>
      </c>
      <c r="AG2639" s="192"/>
      <c r="AJ2639" s="300" t="str">
        <f t="shared" si="1952"/>
        <v/>
      </c>
      <c r="AK2639" s="300" t="str">
        <f t="shared" si="1953"/>
        <v/>
      </c>
      <c r="AL2639" s="300" t="str">
        <f t="shared" si="1954"/>
        <v/>
      </c>
      <c r="AM2639" s="300" t="str">
        <f t="shared" si="1955"/>
        <v/>
      </c>
      <c r="AN2639" s="300" t="str">
        <f t="shared" si="1956"/>
        <v/>
      </c>
      <c r="AO2639" s="300" t="str">
        <f t="shared" si="1957"/>
        <v/>
      </c>
      <c r="AP2639" s="300" t="str">
        <f t="shared" si="1958"/>
        <v/>
      </c>
      <c r="AQ2639" s="300" t="str">
        <f t="shared" si="1959"/>
        <v/>
      </c>
      <c r="AR2639" s="306" t="str">
        <f t="shared" si="1960"/>
        <v/>
      </c>
      <c r="AS2639" s="300" t="str">
        <f t="shared" si="1961"/>
        <v/>
      </c>
      <c r="AT2639" s="300" t="str">
        <f t="shared" si="1962"/>
        <v/>
      </c>
      <c r="AU2639" s="192" t="str">
        <f t="shared" si="1963"/>
        <v>рбс</v>
      </c>
      <c r="AV2639" s="192" t="str">
        <f t="shared" si="1964"/>
        <v>рбс87504815общпро</v>
      </c>
      <c r="AW2639" s="191">
        <f t="shared" si="1965"/>
        <v>116320</v>
      </c>
      <c r="AX2639" s="191">
        <f t="shared" si="1966"/>
        <v>116320</v>
      </c>
      <c r="AY2639" s="191">
        <f t="shared" si="1967"/>
        <v>116320</v>
      </c>
      <c r="AZ2639" s="191">
        <f t="shared" si="1968"/>
        <v>116320</v>
      </c>
      <c r="BA2639" s="193">
        <f t="shared" si="1969"/>
        <v>1</v>
      </c>
      <c r="BB2639" s="193">
        <f t="shared" si="1970"/>
        <v>1</v>
      </c>
      <c r="BC2639" s="193">
        <f t="shared" si="1971"/>
        <v>1</v>
      </c>
      <c r="BD2639" s="191">
        <f t="shared" si="1933"/>
        <v>116320</v>
      </c>
      <c r="BE2639" s="191">
        <f t="shared" si="1972"/>
        <v>116320</v>
      </c>
      <c r="BF2639" s="210">
        <f t="shared" si="1973"/>
        <v>116320</v>
      </c>
      <c r="BG2639" s="211">
        <f t="shared" si="1974"/>
        <v>116320</v>
      </c>
      <c r="BH2639" s="289" t="str">
        <f>B2639</f>
        <v>875</v>
      </c>
      <c r="BI2639" s="289" t="str">
        <f>D2639</f>
        <v>0702</v>
      </c>
      <c r="BJ2639" s="284" t="s">
        <v>592</v>
      </c>
      <c r="BK2639" s="284" t="s">
        <v>586</v>
      </c>
      <c r="BL2639" s="233" t="str">
        <f t="shared" si="1975"/>
        <v/>
      </c>
    </row>
    <row r="2640" spans="1:64" ht="12" customHeight="1">
      <c r="A2640" s="333" t="s">
        <v>1468</v>
      </c>
      <c r="B2640" s="381" t="s">
        <v>327</v>
      </c>
      <c r="C2640" s="333" t="s">
        <v>805</v>
      </c>
      <c r="D2640" s="381" t="s">
        <v>317</v>
      </c>
      <c r="E2640" s="381" t="s">
        <v>1469</v>
      </c>
      <c r="F2640" s="381" t="s">
        <v>586</v>
      </c>
      <c r="G2640" s="381" t="s">
        <v>407</v>
      </c>
      <c r="H2640" s="100" t="s">
        <v>653</v>
      </c>
      <c r="I2640" s="381" t="s">
        <v>505</v>
      </c>
      <c r="J2640" s="382">
        <v>3680</v>
      </c>
      <c r="K2640" s="382">
        <v>3680</v>
      </c>
      <c r="L2640" s="191" t="str">
        <f t="shared" si="1934"/>
        <v>875048150702011008Ф00024431001</v>
      </c>
      <c r="M2640" s="192">
        <f t="array" ref="M2640">IF(COUNT(SEARCH(Удалить_Роспись_КВСР,$B2640)*SEARCH(Удалить_Роспись_ПБС,$C2640)*SEARCH(Удалить_Роспись_КФСР, $D2640)*SEARCH(Удалить_Роспись_КЦСР,$E2640)*SEARCH(Удалить_Роспись_КВР,$F2640)*SEARCH(Удалить_Роспись_ЭК,$H2640)*SEARCH(Удалить_Роспись_КР,$I2640))&gt;0,0,1)</f>
        <v>1</v>
      </c>
      <c r="N2640" s="192">
        <v>0</v>
      </c>
      <c r="O2640" s="192" t="str">
        <f t="shared" si="1935"/>
        <v/>
      </c>
      <c r="P2640" s="192" t="str">
        <f t="shared" si="1930"/>
        <v/>
      </c>
      <c r="Q2640" s="300" t="str">
        <f t="shared" si="1936"/>
        <v/>
      </c>
      <c r="R2640" s="300" t="str">
        <f t="shared" si="1937"/>
        <v/>
      </c>
      <c r="S2640" s="300" t="str">
        <f t="shared" si="1938"/>
        <v/>
      </c>
      <c r="T2640" s="192" t="str">
        <f t="shared" si="1939"/>
        <v/>
      </c>
      <c r="U2640" s="303" t="str">
        <f t="shared" si="1940"/>
        <v/>
      </c>
      <c r="V2640" s="300" t="str">
        <f t="shared" si="1941"/>
        <v/>
      </c>
      <c r="W2640" s="192" t="str">
        <f t="shared" si="1942"/>
        <v/>
      </c>
      <c r="X2640" s="303" t="str">
        <f t="shared" si="1943"/>
        <v/>
      </c>
      <c r="Y2640" s="300" t="str">
        <f t="shared" si="1944"/>
        <v/>
      </c>
      <c r="Z2640" s="300" t="str">
        <f t="shared" si="1945"/>
        <v/>
      </c>
      <c r="AA2640" s="303" t="str">
        <f t="shared" si="1946"/>
        <v/>
      </c>
      <c r="AB2640" s="300" t="str">
        <f t="shared" si="1947"/>
        <v/>
      </c>
      <c r="AC2640" s="300" t="str">
        <f t="shared" si="1948"/>
        <v/>
      </c>
      <c r="AD2640" s="300" t="str">
        <f t="shared" si="1949"/>
        <v/>
      </c>
      <c r="AE2640" s="192" t="str">
        <f t="shared" si="1950"/>
        <v/>
      </c>
      <c r="AF2640" s="192" t="str">
        <f t="shared" si="1951"/>
        <v/>
      </c>
      <c r="AG2640" s="192"/>
      <c r="AJ2640" s="300" t="str">
        <f t="shared" si="1952"/>
        <v/>
      </c>
      <c r="AK2640" s="300" t="str">
        <f t="shared" si="1953"/>
        <v/>
      </c>
      <c r="AL2640" s="300" t="str">
        <f t="shared" si="1954"/>
        <v/>
      </c>
      <c r="AM2640" s="300" t="str">
        <f t="shared" si="1955"/>
        <v/>
      </c>
      <c r="AN2640" s="300" t="str">
        <f t="shared" si="1956"/>
        <v/>
      </c>
      <c r="AO2640" s="300" t="str">
        <f t="shared" si="1957"/>
        <v/>
      </c>
      <c r="AP2640" s="300" t="str">
        <f t="shared" si="1958"/>
        <v/>
      </c>
      <c r="AQ2640" s="300" t="str">
        <f t="shared" si="1959"/>
        <v/>
      </c>
      <c r="AR2640" s="306" t="str">
        <f t="shared" si="1960"/>
        <v/>
      </c>
      <c r="AS2640" s="300" t="str">
        <f t="shared" si="1961"/>
        <v/>
      </c>
      <c r="AT2640" s="300" t="str">
        <f t="shared" si="1962"/>
        <v/>
      </c>
      <c r="AU2640" s="192" t="str">
        <f t="shared" si="1963"/>
        <v>рбс</v>
      </c>
      <c r="AV2640" s="192" t="str">
        <f t="shared" si="1964"/>
        <v>рбс87504815общосн</v>
      </c>
      <c r="AW2640" s="191">
        <f t="shared" si="1965"/>
        <v>3680</v>
      </c>
      <c r="AX2640" s="191">
        <f t="shared" si="1966"/>
        <v>3680</v>
      </c>
      <c r="AY2640" s="191">
        <f t="shared" si="1967"/>
        <v>0</v>
      </c>
      <c r="AZ2640" s="191">
        <f t="shared" si="1968"/>
        <v>0</v>
      </c>
      <c r="BA2640" s="193">
        <f t="shared" si="1969"/>
        <v>1</v>
      </c>
      <c r="BB2640" s="193">
        <f t="shared" si="1970"/>
        <v>1</v>
      </c>
      <c r="BC2640" s="193">
        <f t="shared" si="1971"/>
        <v>1</v>
      </c>
      <c r="BD2640" s="191">
        <f t="shared" si="1933"/>
        <v>0</v>
      </c>
      <c r="BE2640" s="191">
        <f t="shared" si="1972"/>
        <v>0</v>
      </c>
      <c r="BF2640" s="210">
        <f t="shared" si="1973"/>
        <v>0</v>
      </c>
      <c r="BG2640" s="211">
        <f t="shared" si="1974"/>
        <v>0</v>
      </c>
      <c r="BH2640" s="289" t="str">
        <f>B2640</f>
        <v>875</v>
      </c>
      <c r="BI2640" s="289" t="str">
        <f>D2640</f>
        <v>0702</v>
      </c>
      <c r="BJ2640" s="284" t="s">
        <v>592</v>
      </c>
      <c r="BK2640" s="284" t="s">
        <v>586</v>
      </c>
      <c r="BL2640" s="233" t="str">
        <f t="shared" si="1975"/>
        <v/>
      </c>
    </row>
    <row r="2641" spans="1:64" ht="12" hidden="1" customHeight="1">
      <c r="A2641" s="333" t="s">
        <v>1468</v>
      </c>
      <c r="B2641" s="381" t="s">
        <v>327</v>
      </c>
      <c r="C2641" s="333" t="s">
        <v>805</v>
      </c>
      <c r="D2641" s="381" t="s">
        <v>408</v>
      </c>
      <c r="E2641" s="381" t="s">
        <v>1325</v>
      </c>
      <c r="F2641" s="381" t="s">
        <v>586</v>
      </c>
      <c r="G2641" s="381" t="s">
        <v>397</v>
      </c>
      <c r="H2641" s="100" t="s">
        <v>653</v>
      </c>
      <c r="I2641" s="381" t="s">
        <v>339</v>
      </c>
      <c r="J2641" s="382">
        <v>274684.2</v>
      </c>
      <c r="K2641" s="382">
        <v>274684.2</v>
      </c>
      <c r="L2641" s="191" t="str">
        <f t="shared" si="1934"/>
        <v>875048150707011007397024434010</v>
      </c>
      <c r="M2641" s="192">
        <f t="array" ref="M2641">IF(COUNT(SEARCH(Удалить_Роспись_КВСР,$B2641)*SEARCH(Удалить_Роспись_ПБС,$C2641)*SEARCH(Удалить_Роспись_КФСР, $D2641)*SEARCH(Удалить_Роспись_КЦСР,$E2641)*SEARCH(Удалить_Роспись_КВР,$F2641)*SEARCH(Удалить_Роспись_ЭК,$H2641)*SEARCH(Удалить_Роспись_КР,$I2641))&gt;0,0,1)</f>
        <v>0</v>
      </c>
      <c r="N2641" s="192">
        <v>0</v>
      </c>
      <c r="O2641" s="192" t="str">
        <f t="shared" si="1935"/>
        <v/>
      </c>
      <c r="P2641" s="192" t="str">
        <f t="shared" si="1930"/>
        <v/>
      </c>
      <c r="Q2641" s="300" t="str">
        <f t="shared" si="1936"/>
        <v/>
      </c>
      <c r="R2641" s="300" t="str">
        <f t="shared" si="1937"/>
        <v/>
      </c>
      <c r="S2641" s="300" t="str">
        <f t="shared" si="1938"/>
        <v/>
      </c>
      <c r="T2641" s="192" t="str">
        <f t="shared" si="1939"/>
        <v/>
      </c>
      <c r="U2641" s="303" t="str">
        <f t="shared" si="1940"/>
        <v/>
      </c>
      <c r="V2641" s="300" t="str">
        <f t="shared" si="1941"/>
        <v/>
      </c>
      <c r="W2641" s="192" t="str">
        <f t="shared" si="1942"/>
        <v/>
      </c>
      <c r="X2641" s="303" t="str">
        <f t="shared" si="1943"/>
        <v/>
      </c>
      <c r="Y2641" s="300" t="str">
        <f t="shared" si="1944"/>
        <v/>
      </c>
      <c r="Z2641" s="300" t="str">
        <f t="shared" si="1945"/>
        <v/>
      </c>
      <c r="AA2641" s="303" t="str">
        <f t="shared" si="1946"/>
        <v/>
      </c>
      <c r="AB2641" s="300" t="str">
        <f t="shared" si="1947"/>
        <v/>
      </c>
      <c r="AC2641" s="300" t="str">
        <f t="shared" si="1948"/>
        <v/>
      </c>
      <c r="AD2641" s="300" t="str">
        <f t="shared" si="1949"/>
        <v/>
      </c>
      <c r="AE2641" s="192" t="str">
        <f t="shared" si="1950"/>
        <v/>
      </c>
      <c r="AF2641" s="192" t="str">
        <f t="shared" si="1951"/>
        <v/>
      </c>
      <c r="AG2641" s="192"/>
      <c r="AJ2641" s="300" t="str">
        <f t="shared" si="1952"/>
        <v/>
      </c>
      <c r="AK2641" s="300" t="str">
        <f t="shared" si="1953"/>
        <v/>
      </c>
      <c r="AL2641" s="300" t="str">
        <f t="shared" si="1954"/>
        <v/>
      </c>
      <c r="AM2641" s="300" t="str">
        <f t="shared" si="1955"/>
        <v/>
      </c>
      <c r="AN2641" s="300" t="str">
        <f t="shared" si="1956"/>
        <v/>
      </c>
      <c r="AO2641" s="300" t="str">
        <f t="shared" si="1957"/>
        <v/>
      </c>
      <c r="AP2641" s="300" t="str">
        <f t="shared" si="1958"/>
        <v/>
      </c>
      <c r="AQ2641" s="300" t="str">
        <f t="shared" si="1959"/>
        <v/>
      </c>
      <c r="AR2641" s="306" t="str">
        <f t="shared" si="1960"/>
        <v/>
      </c>
      <c r="AS2641" s="300" t="str">
        <f t="shared" si="1961"/>
        <v/>
      </c>
      <c r="AT2641" s="300" t="str">
        <f t="shared" si="1962"/>
        <v/>
      </c>
      <c r="AU2641" s="192" t="str">
        <f t="shared" si="1963"/>
        <v>рбс</v>
      </c>
      <c r="AV2641" s="192" t="str">
        <f t="shared" si="1964"/>
        <v>рбс87504815общпро</v>
      </c>
      <c r="AW2641" s="191">
        <f t="shared" si="1965"/>
        <v>0</v>
      </c>
      <c r="AX2641" s="191">
        <f t="shared" si="1966"/>
        <v>0</v>
      </c>
      <c r="AY2641" s="191">
        <f t="shared" si="1967"/>
        <v>0</v>
      </c>
      <c r="AZ2641" s="191">
        <f t="shared" si="1968"/>
        <v>0</v>
      </c>
      <c r="BA2641" s="193">
        <f t="shared" si="1969"/>
        <v>1</v>
      </c>
      <c r="BB2641" s="193">
        <f t="shared" si="1970"/>
        <v>1</v>
      </c>
      <c r="BC2641" s="193">
        <f t="shared" si="1971"/>
        <v>1</v>
      </c>
      <c r="BD2641" s="191">
        <f t="shared" si="1933"/>
        <v>0</v>
      </c>
      <c r="BE2641" s="191">
        <f t="shared" si="1972"/>
        <v>0</v>
      </c>
      <c r="BF2641" s="210">
        <f t="shared" si="1973"/>
        <v>0</v>
      </c>
      <c r="BG2641" s="211">
        <f t="shared" si="1974"/>
        <v>0</v>
      </c>
      <c r="BH2641" s="289"/>
      <c r="BI2641" s="289"/>
      <c r="BJ2641" s="228"/>
      <c r="BK2641" s="228"/>
      <c r="BL2641" s="233" t="str">
        <f t="shared" si="1975"/>
        <v/>
      </c>
    </row>
    <row r="2642" spans="1:64" ht="12" hidden="1" customHeight="1">
      <c r="A2642" s="333" t="s">
        <v>1468</v>
      </c>
      <c r="B2642" s="381" t="s">
        <v>327</v>
      </c>
      <c r="C2642" s="333" t="s">
        <v>805</v>
      </c>
      <c r="D2642" s="381" t="s">
        <v>311</v>
      </c>
      <c r="E2642" s="381" t="s">
        <v>1326</v>
      </c>
      <c r="F2642" s="381" t="s">
        <v>586</v>
      </c>
      <c r="G2642" s="381" t="s">
        <v>397</v>
      </c>
      <c r="H2642" s="100" t="s">
        <v>653</v>
      </c>
      <c r="I2642" s="381" t="s">
        <v>339</v>
      </c>
      <c r="J2642" s="382">
        <v>303962</v>
      </c>
      <c r="K2642" s="382">
        <v>167556</v>
      </c>
      <c r="L2642" s="191" t="str">
        <f t="shared" si="1934"/>
        <v>875048151003011007566024434010</v>
      </c>
      <c r="M2642" s="192">
        <f t="array" ref="M2642">IF(COUNT(SEARCH(Удалить_Роспись_КВСР,$B2642)*SEARCH(Удалить_Роспись_ПБС,$C2642)*SEARCH(Удалить_Роспись_КФСР, $D2642)*SEARCH(Удалить_Роспись_КЦСР,$E2642)*SEARCH(Удалить_Роспись_КВР,$F2642)*SEARCH(Удалить_Роспись_ЭК,$H2642)*SEARCH(Удалить_Роспись_КР,$I2642))&gt;0,0,1)</f>
        <v>0</v>
      </c>
      <c r="N2642" s="192">
        <v>0</v>
      </c>
      <c r="O2642" s="192" t="str">
        <f t="shared" si="1935"/>
        <v/>
      </c>
      <c r="P2642" s="192" t="str">
        <f t="shared" si="1930"/>
        <v/>
      </c>
      <c r="Q2642" s="300" t="str">
        <f t="shared" si="1936"/>
        <v/>
      </c>
      <c r="R2642" s="300" t="str">
        <f t="shared" si="1937"/>
        <v/>
      </c>
      <c r="S2642" s="300" t="str">
        <f t="shared" si="1938"/>
        <v/>
      </c>
      <c r="T2642" s="192" t="str">
        <f t="shared" si="1939"/>
        <v/>
      </c>
      <c r="U2642" s="303" t="str">
        <f t="shared" si="1940"/>
        <v/>
      </c>
      <c r="V2642" s="300" t="str">
        <f t="shared" si="1941"/>
        <v/>
      </c>
      <c r="W2642" s="192" t="str">
        <f t="shared" si="1942"/>
        <v/>
      </c>
      <c r="X2642" s="303" t="str">
        <f t="shared" si="1943"/>
        <v/>
      </c>
      <c r="Y2642" s="300" t="str">
        <f t="shared" si="1944"/>
        <v/>
      </c>
      <c r="Z2642" s="300" t="str">
        <f t="shared" si="1945"/>
        <v/>
      </c>
      <c r="AA2642" s="303" t="str">
        <f t="shared" si="1946"/>
        <v/>
      </c>
      <c r="AB2642" s="300" t="str">
        <f t="shared" si="1947"/>
        <v/>
      </c>
      <c r="AC2642" s="300" t="str">
        <f t="shared" si="1948"/>
        <v/>
      </c>
      <c r="AD2642" s="300" t="str">
        <f t="shared" si="1949"/>
        <v/>
      </c>
      <c r="AE2642" s="192" t="str">
        <f t="shared" si="1950"/>
        <v/>
      </c>
      <c r="AF2642" s="192" t="str">
        <f t="shared" si="1951"/>
        <v/>
      </c>
      <c r="AG2642" s="192"/>
      <c r="AJ2642" s="300" t="str">
        <f t="shared" si="1952"/>
        <v/>
      </c>
      <c r="AK2642" s="300" t="str">
        <f t="shared" si="1953"/>
        <v/>
      </c>
      <c r="AL2642" s="300" t="str">
        <f t="shared" si="1954"/>
        <v/>
      </c>
      <c r="AM2642" s="300" t="str">
        <f t="shared" si="1955"/>
        <v/>
      </c>
      <c r="AN2642" s="300" t="str">
        <f t="shared" si="1956"/>
        <v/>
      </c>
      <c r="AO2642" s="300" t="str">
        <f t="shared" si="1957"/>
        <v/>
      </c>
      <c r="AP2642" s="300" t="str">
        <f t="shared" si="1958"/>
        <v/>
      </c>
      <c r="AQ2642" s="300" t="str">
        <f t="shared" si="1959"/>
        <v/>
      </c>
      <c r="AR2642" s="306" t="str">
        <f t="shared" si="1960"/>
        <v/>
      </c>
      <c r="AS2642" s="300" t="str">
        <f t="shared" si="1961"/>
        <v/>
      </c>
      <c r="AT2642" s="300" t="str">
        <f t="shared" si="1962"/>
        <v/>
      </c>
      <c r="AU2642" s="192" t="str">
        <f t="shared" si="1963"/>
        <v>рбс</v>
      </c>
      <c r="AV2642" s="192" t="str">
        <f t="shared" si="1964"/>
        <v>рбс87504815общпро</v>
      </c>
      <c r="AW2642" s="191">
        <f t="shared" si="1965"/>
        <v>0</v>
      </c>
      <c r="AX2642" s="191">
        <f t="shared" si="1966"/>
        <v>0</v>
      </c>
      <c r="AY2642" s="191">
        <f t="shared" si="1967"/>
        <v>0</v>
      </c>
      <c r="AZ2642" s="191">
        <f t="shared" si="1968"/>
        <v>0</v>
      </c>
      <c r="BA2642" s="193">
        <f t="shared" si="1969"/>
        <v>1</v>
      </c>
      <c r="BB2642" s="193">
        <f t="shared" si="1970"/>
        <v>1</v>
      </c>
      <c r="BC2642" s="193">
        <f t="shared" si="1971"/>
        <v>1</v>
      </c>
      <c r="BD2642" s="191">
        <f t="shared" si="1933"/>
        <v>0</v>
      </c>
      <c r="BE2642" s="191">
        <f t="shared" si="1972"/>
        <v>0</v>
      </c>
      <c r="BF2642" s="210">
        <f t="shared" si="1973"/>
        <v>0</v>
      </c>
      <c r="BG2642" s="211">
        <f t="shared" si="1974"/>
        <v>0</v>
      </c>
      <c r="BH2642" s="289" t="str">
        <f t="shared" ref="BH2642:BH2647" si="1976">B2642</f>
        <v>875</v>
      </c>
      <c r="BI2642" s="289" t="str">
        <f t="shared" ref="BI2642:BI2647" si="1977">D2642</f>
        <v>1003</v>
      </c>
      <c r="BJ2642" s="284" t="s">
        <v>592</v>
      </c>
      <c r="BK2642" s="284" t="s">
        <v>586</v>
      </c>
      <c r="BL2642" s="233" t="str">
        <f t="shared" si="1975"/>
        <v/>
      </c>
    </row>
    <row r="2643" spans="1:64" ht="12" customHeight="1">
      <c r="A2643" s="333" t="s">
        <v>1470</v>
      </c>
      <c r="B2643" s="381" t="s">
        <v>327</v>
      </c>
      <c r="C2643" s="333" t="s">
        <v>803</v>
      </c>
      <c r="D2643" s="381" t="s">
        <v>317</v>
      </c>
      <c r="E2643" s="381" t="s">
        <v>1317</v>
      </c>
      <c r="F2643" s="381" t="s">
        <v>608</v>
      </c>
      <c r="G2643" s="381" t="s">
        <v>385</v>
      </c>
      <c r="H2643" s="100" t="s">
        <v>653</v>
      </c>
      <c r="I2643" s="381" t="s">
        <v>505</v>
      </c>
      <c r="J2643" s="382">
        <v>2159951</v>
      </c>
      <c r="K2643" s="382">
        <v>1433222.1</v>
      </c>
      <c r="L2643" s="191" t="str">
        <f t="shared" si="1934"/>
        <v>875048110702011004002011121101</v>
      </c>
      <c r="M2643" s="192">
        <f t="array" ref="M2643">IF(COUNT(SEARCH(Удалить_Роспись_КВСР,$B2643)*SEARCH(Удалить_Роспись_ПБС,$C2643)*SEARCH(Удалить_Роспись_КФСР, $D2643)*SEARCH(Удалить_Роспись_КЦСР,$E2643)*SEARCH(Удалить_Роспись_КВР,$F2643)*SEARCH(Удалить_Роспись_ЭК,$H2643)*SEARCH(Удалить_Роспись_КР,$I2643))&gt;0,0,1)</f>
        <v>0</v>
      </c>
      <c r="N2643" s="192">
        <v>0</v>
      </c>
      <c r="O2643" s="192" t="str">
        <f t="shared" si="1935"/>
        <v/>
      </c>
      <c r="P2643" s="192" t="str">
        <f t="shared" si="1930"/>
        <v/>
      </c>
      <c r="Q2643" s="300" t="str">
        <f t="shared" si="1936"/>
        <v/>
      </c>
      <c r="R2643" s="300" t="str">
        <f t="shared" si="1937"/>
        <v/>
      </c>
      <c r="S2643" s="300" t="str">
        <f t="shared" si="1938"/>
        <v/>
      </c>
      <c r="T2643" s="192" t="str">
        <f t="shared" si="1939"/>
        <v/>
      </c>
      <c r="U2643" s="303" t="str">
        <f t="shared" si="1940"/>
        <v/>
      </c>
      <c r="V2643" s="300" t="str">
        <f t="shared" si="1941"/>
        <v/>
      </c>
      <c r="W2643" s="192" t="str">
        <f t="shared" si="1942"/>
        <v/>
      </c>
      <c r="X2643" s="303" t="str">
        <f t="shared" si="1943"/>
        <v/>
      </c>
      <c r="Y2643" s="300" t="str">
        <f t="shared" si="1944"/>
        <v/>
      </c>
      <c r="Z2643" s="300" t="str">
        <f t="shared" si="1945"/>
        <v/>
      </c>
      <c r="AA2643" s="303" t="str">
        <f t="shared" si="1946"/>
        <v/>
      </c>
      <c r="AB2643" s="300" t="str">
        <f t="shared" si="1947"/>
        <v/>
      </c>
      <c r="AC2643" s="300" t="str">
        <f t="shared" si="1948"/>
        <v/>
      </c>
      <c r="AD2643" s="300" t="str">
        <f t="shared" si="1949"/>
        <v/>
      </c>
      <c r="AE2643" s="192" t="str">
        <f t="shared" si="1950"/>
        <v/>
      </c>
      <c r="AF2643" s="192" t="str">
        <f t="shared" si="1951"/>
        <v/>
      </c>
      <c r="AG2643" s="192"/>
      <c r="AJ2643" s="300" t="str">
        <f t="shared" si="1952"/>
        <v/>
      </c>
      <c r="AK2643" s="300" t="str">
        <f t="shared" si="1953"/>
        <v/>
      </c>
      <c r="AL2643" s="300" t="str">
        <f t="shared" si="1954"/>
        <v/>
      </c>
      <c r="AM2643" s="300" t="str">
        <f t="shared" si="1955"/>
        <v/>
      </c>
      <c r="AN2643" s="300" t="str">
        <f t="shared" si="1956"/>
        <v/>
      </c>
      <c r="AO2643" s="300" t="str">
        <f t="shared" si="1957"/>
        <v/>
      </c>
      <c r="AP2643" s="300" t="str">
        <f t="shared" si="1958"/>
        <v/>
      </c>
      <c r="AQ2643" s="300" t="str">
        <f t="shared" si="1959"/>
        <v/>
      </c>
      <c r="AR2643" s="306" t="str">
        <f t="shared" si="1960"/>
        <v/>
      </c>
      <c r="AS2643" s="300" t="str">
        <f t="shared" si="1961"/>
        <v/>
      </c>
      <c r="AT2643" s="300" t="str">
        <f t="shared" si="1962"/>
        <v/>
      </c>
      <c r="AU2643" s="192" t="str">
        <f t="shared" si="1963"/>
        <v>рбс</v>
      </c>
      <c r="AV2643" s="192" t="str">
        <f t="shared" si="1964"/>
        <v>рбс87504811общопл</v>
      </c>
      <c r="AW2643" s="191">
        <f t="shared" si="1965"/>
        <v>0</v>
      </c>
      <c r="AX2643" s="191">
        <f t="shared" si="1966"/>
        <v>0</v>
      </c>
      <c r="AY2643" s="191">
        <f t="shared" si="1967"/>
        <v>0</v>
      </c>
      <c r="AZ2643" s="191">
        <f t="shared" si="1968"/>
        <v>0</v>
      </c>
      <c r="BA2643" s="193">
        <f t="shared" si="1969"/>
        <v>1</v>
      </c>
      <c r="BB2643" s="193">
        <f t="shared" si="1970"/>
        <v>1</v>
      </c>
      <c r="BC2643" s="193">
        <f t="shared" si="1971"/>
        <v>1</v>
      </c>
      <c r="BD2643" s="191">
        <f t="shared" si="1933"/>
        <v>0</v>
      </c>
      <c r="BE2643" s="191">
        <f t="shared" si="1972"/>
        <v>0</v>
      </c>
      <c r="BF2643" s="210">
        <f t="shared" si="1973"/>
        <v>0</v>
      </c>
      <c r="BG2643" s="211">
        <f t="shared" si="1974"/>
        <v>0</v>
      </c>
      <c r="BH2643" s="289" t="str">
        <f t="shared" si="1976"/>
        <v>875</v>
      </c>
      <c r="BI2643" s="289" t="str">
        <f t="shared" si="1977"/>
        <v>0702</v>
      </c>
      <c r="BJ2643" s="284" t="s">
        <v>592</v>
      </c>
      <c r="BK2643" s="284" t="s">
        <v>586</v>
      </c>
      <c r="BL2643" s="233" t="str">
        <f t="shared" si="1975"/>
        <v/>
      </c>
    </row>
    <row r="2644" spans="1:64" ht="12" customHeight="1">
      <c r="A2644" s="333" t="s">
        <v>1470</v>
      </c>
      <c r="B2644" s="381" t="s">
        <v>327</v>
      </c>
      <c r="C2644" s="333" t="s">
        <v>803</v>
      </c>
      <c r="D2644" s="381" t="s">
        <v>317</v>
      </c>
      <c r="E2644" s="381" t="s">
        <v>1317</v>
      </c>
      <c r="F2644" s="381" t="s">
        <v>902</v>
      </c>
      <c r="G2644" s="381" t="s">
        <v>387</v>
      </c>
      <c r="H2644" s="100" t="s">
        <v>653</v>
      </c>
      <c r="I2644" s="381" t="s">
        <v>505</v>
      </c>
      <c r="J2644" s="382">
        <v>651879.18999999994</v>
      </c>
      <c r="K2644" s="382">
        <v>394580.19</v>
      </c>
      <c r="L2644" s="191" t="str">
        <f t="shared" si="1934"/>
        <v>875048110702011004002011921301</v>
      </c>
      <c r="M2644" s="192">
        <f t="array" ref="M2644">IF(COUNT(SEARCH(Удалить_Роспись_КВСР,$B2644)*SEARCH(Удалить_Роспись_ПБС,$C2644)*SEARCH(Удалить_Роспись_КФСР, $D2644)*SEARCH(Удалить_Роспись_КЦСР,$E2644)*SEARCH(Удалить_Роспись_КВР,$F2644)*SEARCH(Удалить_Роспись_ЭК,$H2644)*SEARCH(Удалить_Роспись_КР,$I2644))&gt;0,0,1)</f>
        <v>0</v>
      </c>
      <c r="N2644" s="192">
        <v>0</v>
      </c>
      <c r="O2644" s="192" t="str">
        <f t="shared" si="1935"/>
        <v/>
      </c>
      <c r="P2644" s="192" t="str">
        <f t="shared" ref="P2644:P2707" si="1978">IF($E2644="092Л000","воз","")</f>
        <v/>
      </c>
      <c r="Q2644" s="300" t="str">
        <f t="shared" si="1936"/>
        <v/>
      </c>
      <c r="R2644" s="300" t="str">
        <f t="shared" si="1937"/>
        <v/>
      </c>
      <c r="S2644" s="300" t="str">
        <f t="shared" si="1938"/>
        <v/>
      </c>
      <c r="T2644" s="192" t="str">
        <f t="shared" si="1939"/>
        <v/>
      </c>
      <c r="U2644" s="303" t="str">
        <f t="shared" si="1940"/>
        <v/>
      </c>
      <c r="V2644" s="300" t="str">
        <f t="shared" si="1941"/>
        <v/>
      </c>
      <c r="W2644" s="192" t="str">
        <f t="shared" si="1942"/>
        <v/>
      </c>
      <c r="X2644" s="303" t="str">
        <f t="shared" si="1943"/>
        <v/>
      </c>
      <c r="Y2644" s="300" t="str">
        <f t="shared" si="1944"/>
        <v/>
      </c>
      <c r="Z2644" s="300" t="str">
        <f t="shared" si="1945"/>
        <v/>
      </c>
      <c r="AA2644" s="303" t="str">
        <f t="shared" si="1946"/>
        <v/>
      </c>
      <c r="AB2644" s="300" t="str">
        <f t="shared" si="1947"/>
        <v/>
      </c>
      <c r="AC2644" s="300" t="str">
        <f t="shared" si="1948"/>
        <v/>
      </c>
      <c r="AD2644" s="300" t="str">
        <f t="shared" si="1949"/>
        <v/>
      </c>
      <c r="AE2644" s="192" t="str">
        <f t="shared" si="1950"/>
        <v/>
      </c>
      <c r="AF2644" s="192" t="str">
        <f t="shared" si="1951"/>
        <v/>
      </c>
      <c r="AG2644" s="192"/>
      <c r="AJ2644" s="300" t="str">
        <f t="shared" si="1952"/>
        <v/>
      </c>
      <c r="AK2644" s="300" t="str">
        <f t="shared" si="1953"/>
        <v/>
      </c>
      <c r="AL2644" s="300" t="str">
        <f t="shared" si="1954"/>
        <v/>
      </c>
      <c r="AM2644" s="300" t="str">
        <f t="shared" si="1955"/>
        <v/>
      </c>
      <c r="AN2644" s="300" t="str">
        <f t="shared" si="1956"/>
        <v/>
      </c>
      <c r="AO2644" s="300" t="str">
        <f t="shared" si="1957"/>
        <v/>
      </c>
      <c r="AP2644" s="300" t="str">
        <f t="shared" si="1958"/>
        <v/>
      </c>
      <c r="AQ2644" s="300" t="str">
        <f t="shared" si="1959"/>
        <v/>
      </c>
      <c r="AR2644" s="306" t="str">
        <f t="shared" si="1960"/>
        <v/>
      </c>
      <c r="AS2644" s="300" t="str">
        <f t="shared" si="1961"/>
        <v/>
      </c>
      <c r="AT2644" s="300" t="str">
        <f t="shared" si="1962"/>
        <v/>
      </c>
      <c r="AU2644" s="192" t="str">
        <f t="shared" si="1963"/>
        <v>рбс</v>
      </c>
      <c r="AV2644" s="192" t="str">
        <f t="shared" si="1964"/>
        <v>рбс87504811общопл</v>
      </c>
      <c r="AW2644" s="191">
        <f t="shared" si="1965"/>
        <v>0</v>
      </c>
      <c r="AX2644" s="191">
        <f t="shared" si="1966"/>
        <v>0</v>
      </c>
      <c r="AY2644" s="191">
        <f t="shared" si="1967"/>
        <v>0</v>
      </c>
      <c r="AZ2644" s="191">
        <f t="shared" si="1968"/>
        <v>0</v>
      </c>
      <c r="BA2644" s="193">
        <f t="shared" si="1969"/>
        <v>1</v>
      </c>
      <c r="BB2644" s="193">
        <f t="shared" si="1970"/>
        <v>1</v>
      </c>
      <c r="BC2644" s="193">
        <f t="shared" si="1971"/>
        <v>1</v>
      </c>
      <c r="BD2644" s="191">
        <f t="shared" si="1933"/>
        <v>0</v>
      </c>
      <c r="BE2644" s="191">
        <f t="shared" si="1972"/>
        <v>0</v>
      </c>
      <c r="BF2644" s="210">
        <f t="shared" si="1973"/>
        <v>0</v>
      </c>
      <c r="BG2644" s="211">
        <f t="shared" si="1974"/>
        <v>0</v>
      </c>
      <c r="BH2644" s="289" t="str">
        <f t="shared" si="1976"/>
        <v>875</v>
      </c>
      <c r="BI2644" s="289" t="str">
        <f t="shared" si="1977"/>
        <v>0702</v>
      </c>
      <c r="BJ2644" s="284" t="s">
        <v>592</v>
      </c>
      <c r="BK2644" s="284" t="s">
        <v>586</v>
      </c>
      <c r="BL2644" s="233" t="str">
        <f t="shared" si="1975"/>
        <v/>
      </c>
    </row>
    <row r="2645" spans="1:64" ht="12" customHeight="1">
      <c r="A2645" s="333" t="s">
        <v>1470</v>
      </c>
      <c r="B2645" s="381" t="s">
        <v>327</v>
      </c>
      <c r="C2645" s="333" t="s">
        <v>803</v>
      </c>
      <c r="D2645" s="381" t="s">
        <v>317</v>
      </c>
      <c r="E2645" s="381" t="s">
        <v>1317</v>
      </c>
      <c r="F2645" s="381" t="s">
        <v>586</v>
      </c>
      <c r="G2645" s="381" t="s">
        <v>391</v>
      </c>
      <c r="H2645" s="100" t="s">
        <v>653</v>
      </c>
      <c r="I2645" s="381" t="s">
        <v>505</v>
      </c>
      <c r="J2645" s="382">
        <v>20000</v>
      </c>
      <c r="K2645" s="382">
        <v>13573.12</v>
      </c>
      <c r="L2645" s="191" t="str">
        <f t="shared" si="1934"/>
        <v>875048110702011004002024422101</v>
      </c>
      <c r="M2645" s="192">
        <f t="array" ref="M2645">IF(COUNT(SEARCH(Удалить_Роспись_КВСР,$B2645)*SEARCH(Удалить_Роспись_ПБС,$C2645)*SEARCH(Удалить_Роспись_КФСР, $D2645)*SEARCH(Удалить_Роспись_КЦСР,$E2645)*SEARCH(Удалить_Роспись_КВР,$F2645)*SEARCH(Удалить_Роспись_ЭК,$H2645)*SEARCH(Удалить_Роспись_КР,$I2645))&gt;0,0,1)</f>
        <v>0</v>
      </c>
      <c r="N2645" s="192">
        <f>IF(COUNT(SEARCH(Удалить_Индекс_КВСР,$B2645)*SEARCH(Удалить_Индекс_ПБС,$C2645)*SEARCH(Удалить_Индекс_КФСР,$D2645)*SEARCH(Удалить_Индекс_КЦСР,$E2645)*SEARCH(Удалить_Индекс_КВР,$F2645)*SEARCH(Удалить_Индекс_ЭК,$H2645)*SEARCH(Удалить_Индекс_КР,$I2645))&gt;0,0,1)</f>
        <v>1</v>
      </c>
      <c r="O2645" s="192" t="str">
        <f t="shared" si="1935"/>
        <v/>
      </c>
      <c r="P2645" s="192" t="str">
        <f t="shared" si="1978"/>
        <v/>
      </c>
      <c r="Q2645" s="300" t="str">
        <f t="shared" si="1936"/>
        <v/>
      </c>
      <c r="R2645" s="300" t="str">
        <f t="shared" si="1937"/>
        <v/>
      </c>
      <c r="S2645" s="300" t="str">
        <f t="shared" si="1938"/>
        <v/>
      </c>
      <c r="T2645" s="192" t="str">
        <f t="shared" si="1939"/>
        <v/>
      </c>
      <c r="U2645" s="303" t="str">
        <f t="shared" si="1940"/>
        <v/>
      </c>
      <c r="V2645" s="300" t="str">
        <f t="shared" si="1941"/>
        <v/>
      </c>
      <c r="W2645" s="192" t="str">
        <f t="shared" si="1942"/>
        <v/>
      </c>
      <c r="X2645" s="303" t="str">
        <f t="shared" si="1943"/>
        <v/>
      </c>
      <c r="Y2645" s="300" t="str">
        <f t="shared" si="1944"/>
        <v/>
      </c>
      <c r="Z2645" s="300" t="str">
        <f t="shared" si="1945"/>
        <v/>
      </c>
      <c r="AA2645" s="303" t="str">
        <f t="shared" si="1946"/>
        <v/>
      </c>
      <c r="AB2645" s="300" t="str">
        <f t="shared" si="1947"/>
        <v/>
      </c>
      <c r="AC2645" s="300" t="str">
        <f t="shared" si="1948"/>
        <v/>
      </c>
      <c r="AD2645" s="300" t="str">
        <f t="shared" si="1949"/>
        <v/>
      </c>
      <c r="AE2645" s="192" t="str">
        <f t="shared" si="1950"/>
        <v/>
      </c>
      <c r="AF2645" s="192" t="str">
        <f t="shared" si="1951"/>
        <v/>
      </c>
      <c r="AG2645" s="192"/>
      <c r="AJ2645" s="300" t="str">
        <f t="shared" si="1952"/>
        <v/>
      </c>
      <c r="AK2645" s="300" t="str">
        <f t="shared" si="1953"/>
        <v/>
      </c>
      <c r="AL2645" s="300" t="str">
        <f t="shared" si="1954"/>
        <v/>
      </c>
      <c r="AM2645" s="300" t="str">
        <f t="shared" si="1955"/>
        <v/>
      </c>
      <c r="AN2645" s="300" t="str">
        <f t="shared" si="1956"/>
        <v/>
      </c>
      <c r="AO2645" s="300" t="str">
        <f t="shared" si="1957"/>
        <v/>
      </c>
      <c r="AP2645" s="300" t="str">
        <f t="shared" si="1958"/>
        <v/>
      </c>
      <c r="AQ2645" s="300" t="str">
        <f t="shared" si="1959"/>
        <v/>
      </c>
      <c r="AR2645" s="306" t="str">
        <f t="shared" si="1960"/>
        <v/>
      </c>
      <c r="AS2645" s="300" t="str">
        <f t="shared" si="1961"/>
        <v/>
      </c>
      <c r="AT2645" s="300" t="str">
        <f t="shared" si="1962"/>
        <v/>
      </c>
      <c r="AU2645" s="192" t="str">
        <f t="shared" si="1963"/>
        <v>рбс</v>
      </c>
      <c r="AV2645" s="192" t="str">
        <f t="shared" si="1964"/>
        <v>рбс87504811общпро</v>
      </c>
      <c r="AW2645" s="191">
        <f t="shared" si="1965"/>
        <v>0</v>
      </c>
      <c r="AX2645" s="191">
        <f t="shared" si="1966"/>
        <v>0</v>
      </c>
      <c r="AY2645" s="191">
        <f t="shared" si="1967"/>
        <v>20000</v>
      </c>
      <c r="AZ2645" s="191">
        <f t="shared" si="1968"/>
        <v>13573.12</v>
      </c>
      <c r="BA2645" s="193">
        <f t="shared" si="1969"/>
        <v>1</v>
      </c>
      <c r="BB2645" s="193">
        <f t="shared" si="1970"/>
        <v>1</v>
      </c>
      <c r="BC2645" s="193">
        <f t="shared" si="1971"/>
        <v>1</v>
      </c>
      <c r="BD2645" s="191">
        <f t="shared" si="1933"/>
        <v>20000</v>
      </c>
      <c r="BE2645" s="191">
        <f t="shared" si="1972"/>
        <v>13573.12</v>
      </c>
      <c r="BF2645" s="210">
        <f t="shared" si="1973"/>
        <v>20000</v>
      </c>
      <c r="BG2645" s="211">
        <f t="shared" si="1974"/>
        <v>20000</v>
      </c>
      <c r="BH2645" s="289" t="str">
        <f t="shared" si="1976"/>
        <v>875</v>
      </c>
      <c r="BI2645" s="289" t="str">
        <f t="shared" si="1977"/>
        <v>0702</v>
      </c>
      <c r="BJ2645" s="284" t="s">
        <v>592</v>
      </c>
      <c r="BK2645" s="284" t="s">
        <v>586</v>
      </c>
      <c r="BL2645" s="233" t="str">
        <f t="shared" si="1975"/>
        <v/>
      </c>
    </row>
    <row r="2646" spans="1:64" ht="12" customHeight="1">
      <c r="A2646" s="333" t="s">
        <v>1470</v>
      </c>
      <c r="B2646" s="381" t="s">
        <v>327</v>
      </c>
      <c r="C2646" s="333" t="s">
        <v>803</v>
      </c>
      <c r="D2646" s="381" t="s">
        <v>317</v>
      </c>
      <c r="E2646" s="381" t="s">
        <v>1317</v>
      </c>
      <c r="F2646" s="381" t="s">
        <v>586</v>
      </c>
      <c r="G2646" s="381" t="s">
        <v>392</v>
      </c>
      <c r="H2646" s="100" t="s">
        <v>653</v>
      </c>
      <c r="I2646" s="381" t="s">
        <v>505</v>
      </c>
      <c r="J2646" s="382">
        <v>193000</v>
      </c>
      <c r="K2646" s="382">
        <v>0</v>
      </c>
      <c r="L2646" s="191" t="str">
        <f t="shared" si="1934"/>
        <v>875048110702011004002024422201</v>
      </c>
      <c r="M2646" s="192">
        <f t="array" ref="M2646">IF(COUNT(SEARCH(Удалить_Роспись_КВСР,$B2646)*SEARCH(Удалить_Роспись_ПБС,$C2646)*SEARCH(Удалить_Роспись_КФСР, $D2646)*SEARCH(Удалить_Роспись_КЦСР,$E2646)*SEARCH(Удалить_Роспись_КВР,$F2646)*SEARCH(Удалить_Роспись_ЭК,$H2646)*SEARCH(Удалить_Роспись_КР,$I2646))&gt;0,0,1)</f>
        <v>0</v>
      </c>
      <c r="N2646" s="192">
        <f>IF(COUNT(SEARCH(Удалить_Индекс_КВСР,$B2646)*SEARCH(Удалить_Индекс_ПБС,$C2646)*SEARCH(Удалить_Индекс_КФСР,$D2646)*SEARCH(Удалить_Индекс_КЦСР,$E2646)*SEARCH(Удалить_Индекс_КВР,$F2646)*SEARCH(Удалить_Индекс_ЭК,$H2646)*SEARCH(Удалить_Индекс_КР,$I2646))&gt;0,0,1)</f>
        <v>1</v>
      </c>
      <c r="O2646" s="192" t="str">
        <f t="shared" si="1935"/>
        <v/>
      </c>
      <c r="P2646" s="192" t="str">
        <f t="shared" si="1978"/>
        <v/>
      </c>
      <c r="Q2646" s="300" t="str">
        <f t="shared" si="1936"/>
        <v/>
      </c>
      <c r="R2646" s="300" t="str">
        <f t="shared" si="1937"/>
        <v/>
      </c>
      <c r="S2646" s="300" t="str">
        <f t="shared" si="1938"/>
        <v/>
      </c>
      <c r="T2646" s="192" t="str">
        <f t="shared" si="1939"/>
        <v/>
      </c>
      <c r="U2646" s="303" t="str">
        <f t="shared" si="1940"/>
        <v/>
      </c>
      <c r="V2646" s="300" t="str">
        <f t="shared" si="1941"/>
        <v/>
      </c>
      <c r="W2646" s="192" t="str">
        <f t="shared" si="1942"/>
        <v/>
      </c>
      <c r="X2646" s="303" t="str">
        <f t="shared" si="1943"/>
        <v/>
      </c>
      <c r="Y2646" s="300" t="str">
        <f t="shared" si="1944"/>
        <v/>
      </c>
      <c r="Z2646" s="300" t="str">
        <f t="shared" si="1945"/>
        <v/>
      </c>
      <c r="AA2646" s="303" t="str">
        <f t="shared" si="1946"/>
        <v/>
      </c>
      <c r="AB2646" s="300" t="str">
        <f t="shared" si="1947"/>
        <v/>
      </c>
      <c r="AC2646" s="300" t="str">
        <f t="shared" si="1948"/>
        <v/>
      </c>
      <c r="AD2646" s="300" t="str">
        <f t="shared" si="1949"/>
        <v/>
      </c>
      <c r="AE2646" s="192" t="str">
        <f t="shared" si="1950"/>
        <v/>
      </c>
      <c r="AF2646" s="192" t="str">
        <f t="shared" si="1951"/>
        <v/>
      </c>
      <c r="AG2646" s="192"/>
      <c r="AJ2646" s="300" t="str">
        <f t="shared" si="1952"/>
        <v/>
      </c>
      <c r="AK2646" s="300" t="str">
        <f t="shared" si="1953"/>
        <v/>
      </c>
      <c r="AL2646" s="300" t="str">
        <f t="shared" si="1954"/>
        <v/>
      </c>
      <c r="AM2646" s="300" t="str">
        <f t="shared" si="1955"/>
        <v/>
      </c>
      <c r="AN2646" s="300" t="str">
        <f t="shared" si="1956"/>
        <v/>
      </c>
      <c r="AO2646" s="300" t="str">
        <f t="shared" si="1957"/>
        <v/>
      </c>
      <c r="AP2646" s="300" t="str">
        <f t="shared" si="1958"/>
        <v/>
      </c>
      <c r="AQ2646" s="300" t="str">
        <f t="shared" si="1959"/>
        <v/>
      </c>
      <c r="AR2646" s="306" t="str">
        <f t="shared" si="1960"/>
        <v/>
      </c>
      <c r="AS2646" s="300" t="str">
        <f t="shared" si="1961"/>
        <v/>
      </c>
      <c r="AT2646" s="300" t="str">
        <f t="shared" si="1962"/>
        <v/>
      </c>
      <c r="AU2646" s="192" t="str">
        <f t="shared" si="1963"/>
        <v>рбс</v>
      </c>
      <c r="AV2646" s="192" t="str">
        <f t="shared" si="1964"/>
        <v>рбс87504811общпро</v>
      </c>
      <c r="AW2646" s="191">
        <f t="shared" si="1965"/>
        <v>0</v>
      </c>
      <c r="AX2646" s="191">
        <f t="shared" si="1966"/>
        <v>0</v>
      </c>
      <c r="AY2646" s="191">
        <f t="shared" si="1967"/>
        <v>193000</v>
      </c>
      <c r="AZ2646" s="191">
        <f t="shared" si="1968"/>
        <v>0</v>
      </c>
      <c r="BA2646" s="193">
        <f t="shared" si="1969"/>
        <v>1</v>
      </c>
      <c r="BB2646" s="193">
        <f t="shared" si="1970"/>
        <v>1</v>
      </c>
      <c r="BC2646" s="193">
        <f t="shared" si="1971"/>
        <v>1</v>
      </c>
      <c r="BD2646" s="191">
        <f t="shared" si="1933"/>
        <v>193000</v>
      </c>
      <c r="BE2646" s="191">
        <f t="shared" si="1972"/>
        <v>0</v>
      </c>
      <c r="BF2646" s="210">
        <f t="shared" si="1973"/>
        <v>193000</v>
      </c>
      <c r="BG2646" s="211">
        <f t="shared" si="1974"/>
        <v>193000</v>
      </c>
      <c r="BH2646" s="289" t="str">
        <f t="shared" si="1976"/>
        <v>875</v>
      </c>
      <c r="BI2646" s="289" t="str">
        <f t="shared" si="1977"/>
        <v>0702</v>
      </c>
      <c r="BJ2646" s="284" t="s">
        <v>592</v>
      </c>
      <c r="BK2646" s="284" t="s">
        <v>586</v>
      </c>
      <c r="BL2646" s="233" t="str">
        <f t="shared" si="1975"/>
        <v/>
      </c>
    </row>
    <row r="2647" spans="1:64" ht="12" customHeight="1">
      <c r="A2647" s="333" t="s">
        <v>1470</v>
      </c>
      <c r="B2647" s="381" t="s">
        <v>327</v>
      </c>
      <c r="C2647" s="333" t="s">
        <v>803</v>
      </c>
      <c r="D2647" s="381" t="s">
        <v>317</v>
      </c>
      <c r="E2647" s="381" t="s">
        <v>1317</v>
      </c>
      <c r="F2647" s="381" t="s">
        <v>586</v>
      </c>
      <c r="G2647" s="381" t="s">
        <v>394</v>
      </c>
      <c r="H2647" s="100" t="s">
        <v>653</v>
      </c>
      <c r="I2647" s="381" t="s">
        <v>505</v>
      </c>
      <c r="J2647" s="382">
        <v>298508.13</v>
      </c>
      <c r="K2647" s="382">
        <v>197375</v>
      </c>
      <c r="L2647" s="191" t="str">
        <f t="shared" si="1934"/>
        <v>875048110702011004002024422501</v>
      </c>
      <c r="M2647" s="192">
        <f t="array" ref="M2647">IF(COUNT(SEARCH(Удалить_Роспись_КВСР,$B2647)*SEARCH(Удалить_Роспись_ПБС,$C2647)*SEARCH(Удалить_Роспись_КФСР, $D2647)*SEARCH(Удалить_Роспись_КЦСР,$E2647)*SEARCH(Удалить_Роспись_КВР,$F2647)*SEARCH(Удалить_Роспись_ЭК,$H2647)*SEARCH(Удалить_Роспись_КР,$I2647))&gt;0,0,1)</f>
        <v>0</v>
      </c>
      <c r="N2647" s="192">
        <v>0</v>
      </c>
      <c r="O2647" s="192" t="str">
        <f t="shared" si="1935"/>
        <v/>
      </c>
      <c r="P2647" s="192" t="str">
        <f t="shared" si="1978"/>
        <v/>
      </c>
      <c r="Q2647" s="300" t="str">
        <f t="shared" si="1936"/>
        <v/>
      </c>
      <c r="R2647" s="300" t="str">
        <f t="shared" si="1937"/>
        <v/>
      </c>
      <c r="S2647" s="300" t="str">
        <f t="shared" si="1938"/>
        <v/>
      </c>
      <c r="T2647" s="192" t="str">
        <f t="shared" si="1939"/>
        <v/>
      </c>
      <c r="U2647" s="303" t="str">
        <f t="shared" si="1940"/>
        <v/>
      </c>
      <c r="V2647" s="300" t="str">
        <f t="shared" si="1941"/>
        <v/>
      </c>
      <c r="W2647" s="192" t="str">
        <f t="shared" si="1942"/>
        <v/>
      </c>
      <c r="X2647" s="303" t="str">
        <f t="shared" si="1943"/>
        <v/>
      </c>
      <c r="Y2647" s="300" t="str">
        <f t="shared" si="1944"/>
        <v/>
      </c>
      <c r="Z2647" s="300" t="str">
        <f t="shared" si="1945"/>
        <v/>
      </c>
      <c r="AA2647" s="303" t="str">
        <f t="shared" si="1946"/>
        <v/>
      </c>
      <c r="AB2647" s="300" t="str">
        <f t="shared" si="1947"/>
        <v/>
      </c>
      <c r="AC2647" s="300" t="str">
        <f t="shared" si="1948"/>
        <v/>
      </c>
      <c r="AD2647" s="300" t="str">
        <f t="shared" si="1949"/>
        <v/>
      </c>
      <c r="AE2647" s="192" t="str">
        <f t="shared" si="1950"/>
        <v/>
      </c>
      <c r="AF2647" s="192" t="str">
        <f t="shared" si="1951"/>
        <v/>
      </c>
      <c r="AG2647" s="192"/>
      <c r="AJ2647" s="300" t="str">
        <f t="shared" si="1952"/>
        <v/>
      </c>
      <c r="AK2647" s="300" t="str">
        <f t="shared" si="1953"/>
        <v/>
      </c>
      <c r="AL2647" s="300" t="str">
        <f t="shared" si="1954"/>
        <v/>
      </c>
      <c r="AM2647" s="300" t="str">
        <f t="shared" si="1955"/>
        <v/>
      </c>
      <c r="AN2647" s="300" t="str">
        <f t="shared" si="1956"/>
        <v/>
      </c>
      <c r="AO2647" s="300" t="str">
        <f t="shared" si="1957"/>
        <v/>
      </c>
      <c r="AP2647" s="300" t="str">
        <f t="shared" si="1958"/>
        <v/>
      </c>
      <c r="AQ2647" s="300" t="str">
        <f t="shared" si="1959"/>
        <v/>
      </c>
      <c r="AR2647" s="306" t="str">
        <f t="shared" si="1960"/>
        <v/>
      </c>
      <c r="AS2647" s="300" t="str">
        <f t="shared" si="1961"/>
        <v/>
      </c>
      <c r="AT2647" s="300" t="str">
        <f t="shared" si="1962"/>
        <v/>
      </c>
      <c r="AU2647" s="192" t="str">
        <f t="shared" si="1963"/>
        <v>рбс</v>
      </c>
      <c r="AV2647" s="192" t="str">
        <f t="shared" si="1964"/>
        <v>рбс87504811общпро</v>
      </c>
      <c r="AW2647" s="191">
        <f t="shared" si="1965"/>
        <v>0</v>
      </c>
      <c r="AX2647" s="191">
        <f t="shared" si="1966"/>
        <v>0</v>
      </c>
      <c r="AY2647" s="191">
        <f t="shared" si="1967"/>
        <v>0</v>
      </c>
      <c r="AZ2647" s="191">
        <f t="shared" si="1968"/>
        <v>0</v>
      </c>
      <c r="BA2647" s="193">
        <f t="shared" si="1969"/>
        <v>1</v>
      </c>
      <c r="BB2647" s="193">
        <f t="shared" si="1970"/>
        <v>1</v>
      </c>
      <c r="BC2647" s="193">
        <f t="shared" si="1971"/>
        <v>1</v>
      </c>
      <c r="BD2647" s="191">
        <f t="shared" si="1933"/>
        <v>0</v>
      </c>
      <c r="BE2647" s="191">
        <f t="shared" si="1972"/>
        <v>0</v>
      </c>
      <c r="BF2647" s="210">
        <f t="shared" si="1973"/>
        <v>0</v>
      </c>
      <c r="BG2647" s="211">
        <f t="shared" si="1974"/>
        <v>0</v>
      </c>
      <c r="BH2647" s="289" t="str">
        <f t="shared" si="1976"/>
        <v>875</v>
      </c>
      <c r="BI2647" s="289" t="str">
        <f t="shared" si="1977"/>
        <v>0702</v>
      </c>
      <c r="BJ2647" s="284" t="s">
        <v>592</v>
      </c>
      <c r="BK2647" s="284" t="s">
        <v>586</v>
      </c>
      <c r="BL2647" s="233" t="str">
        <f t="shared" si="1975"/>
        <v/>
      </c>
    </row>
    <row r="2648" spans="1:64" ht="12" customHeight="1">
      <c r="A2648" s="333" t="s">
        <v>1470</v>
      </c>
      <c r="B2648" s="381" t="s">
        <v>327</v>
      </c>
      <c r="C2648" s="333" t="s">
        <v>803</v>
      </c>
      <c r="D2648" s="381" t="s">
        <v>317</v>
      </c>
      <c r="E2648" s="381" t="s">
        <v>1317</v>
      </c>
      <c r="F2648" s="381" t="s">
        <v>586</v>
      </c>
      <c r="G2648" s="381" t="s">
        <v>389</v>
      </c>
      <c r="H2648" s="100" t="s">
        <v>653</v>
      </c>
      <c r="I2648" s="381" t="s">
        <v>505</v>
      </c>
      <c r="J2648" s="382">
        <v>155591.87</v>
      </c>
      <c r="K2648" s="382">
        <v>94358.89</v>
      </c>
      <c r="L2648" s="191" t="str">
        <f t="shared" si="1934"/>
        <v>875048110702011004002024422601</v>
      </c>
      <c r="M2648" s="192">
        <f t="array" ref="M2648">IF(COUNT(SEARCH(Удалить_Роспись_КВСР,$B2648)*SEARCH(Удалить_Роспись_ПБС,$C2648)*SEARCH(Удалить_Роспись_КФСР, $D2648)*SEARCH(Удалить_Роспись_КЦСР,$E2648)*SEARCH(Удалить_Роспись_КВР,$F2648)*SEARCH(Удалить_Роспись_ЭК,$H2648)*SEARCH(Удалить_Роспись_КР,$I2648))&gt;0,0,1)</f>
        <v>0</v>
      </c>
      <c r="N2648" s="192">
        <f>IF(COUNT(SEARCH(Удалить_Индекс_КВСР,$B2648)*SEARCH(Удалить_Индекс_ПБС,$C2648)*SEARCH(Удалить_Индекс_КФСР,$D2648)*SEARCH(Удалить_Индекс_КЦСР,$E2648)*SEARCH(Удалить_Индекс_КВР,$F2648)*SEARCH(Удалить_Индекс_ЭК,$H2648)*SEARCH(Удалить_Индекс_КР,$I2648))&gt;0,0,1)</f>
        <v>1</v>
      </c>
      <c r="O2648" s="192" t="str">
        <f t="shared" si="1935"/>
        <v/>
      </c>
      <c r="P2648" s="192" t="str">
        <f t="shared" si="1978"/>
        <v/>
      </c>
      <c r="Q2648" s="300" t="str">
        <f t="shared" si="1936"/>
        <v/>
      </c>
      <c r="R2648" s="300" t="str">
        <f t="shared" si="1937"/>
        <v/>
      </c>
      <c r="S2648" s="300" t="str">
        <f t="shared" si="1938"/>
        <v/>
      </c>
      <c r="T2648" s="192" t="str">
        <f t="shared" si="1939"/>
        <v/>
      </c>
      <c r="U2648" s="303" t="str">
        <f t="shared" si="1940"/>
        <v/>
      </c>
      <c r="V2648" s="300" t="str">
        <f t="shared" si="1941"/>
        <v/>
      </c>
      <c r="W2648" s="192" t="str">
        <f t="shared" si="1942"/>
        <v/>
      </c>
      <c r="X2648" s="303" t="str">
        <f t="shared" si="1943"/>
        <v/>
      </c>
      <c r="Y2648" s="300" t="str">
        <f t="shared" si="1944"/>
        <v/>
      </c>
      <c r="Z2648" s="300" t="str">
        <f t="shared" si="1945"/>
        <v/>
      </c>
      <c r="AA2648" s="303" t="str">
        <f t="shared" si="1946"/>
        <v/>
      </c>
      <c r="AB2648" s="300" t="str">
        <f t="shared" si="1947"/>
        <v/>
      </c>
      <c r="AC2648" s="300" t="str">
        <f t="shared" si="1948"/>
        <v/>
      </c>
      <c r="AD2648" s="300" t="str">
        <f t="shared" si="1949"/>
        <v/>
      </c>
      <c r="AE2648" s="192" t="str">
        <f t="shared" si="1950"/>
        <v/>
      </c>
      <c r="AF2648" s="192" t="str">
        <f t="shared" si="1951"/>
        <v/>
      </c>
      <c r="AG2648" s="192"/>
      <c r="AJ2648" s="300" t="str">
        <f t="shared" si="1952"/>
        <v/>
      </c>
      <c r="AK2648" s="300" t="str">
        <f t="shared" si="1953"/>
        <v/>
      </c>
      <c r="AL2648" s="300" t="str">
        <f t="shared" si="1954"/>
        <v/>
      </c>
      <c r="AM2648" s="300" t="str">
        <f t="shared" si="1955"/>
        <v/>
      </c>
      <c r="AN2648" s="300" t="str">
        <f t="shared" si="1956"/>
        <v/>
      </c>
      <c r="AO2648" s="300" t="str">
        <f t="shared" si="1957"/>
        <v/>
      </c>
      <c r="AP2648" s="300" t="str">
        <f t="shared" si="1958"/>
        <v/>
      </c>
      <c r="AQ2648" s="300" t="str">
        <f t="shared" si="1959"/>
        <v/>
      </c>
      <c r="AR2648" s="306" t="str">
        <f t="shared" si="1960"/>
        <v/>
      </c>
      <c r="AS2648" s="300" t="str">
        <f t="shared" si="1961"/>
        <v/>
      </c>
      <c r="AT2648" s="300" t="str">
        <f t="shared" si="1962"/>
        <v/>
      </c>
      <c r="AU2648" s="192" t="str">
        <f t="shared" si="1963"/>
        <v>рбс</v>
      </c>
      <c r="AV2648" s="192" t="str">
        <f t="shared" si="1964"/>
        <v>рбс87504811общпро</v>
      </c>
      <c r="AW2648" s="191">
        <f t="shared" si="1965"/>
        <v>0</v>
      </c>
      <c r="AX2648" s="191">
        <f t="shared" si="1966"/>
        <v>0</v>
      </c>
      <c r="AY2648" s="191">
        <f t="shared" si="1967"/>
        <v>155591.87</v>
      </c>
      <c r="AZ2648" s="191">
        <f t="shared" si="1968"/>
        <v>94358.89</v>
      </c>
      <c r="BA2648" s="193">
        <f t="shared" si="1969"/>
        <v>1</v>
      </c>
      <c r="BB2648" s="193">
        <f t="shared" si="1970"/>
        <v>1</v>
      </c>
      <c r="BC2648" s="193">
        <f t="shared" si="1971"/>
        <v>1</v>
      </c>
      <c r="BD2648" s="191">
        <f t="shared" si="1933"/>
        <v>155591.87</v>
      </c>
      <c r="BE2648" s="191">
        <f t="shared" si="1972"/>
        <v>94358.89</v>
      </c>
      <c r="BF2648" s="210">
        <f t="shared" si="1973"/>
        <v>155591.87</v>
      </c>
      <c r="BG2648" s="211">
        <f t="shared" si="1974"/>
        <v>155591.87</v>
      </c>
      <c r="BH2648" s="289"/>
      <c r="BI2648" s="289"/>
      <c r="BL2648" s="233" t="str">
        <f t="shared" si="1975"/>
        <v/>
      </c>
    </row>
    <row r="2649" spans="1:64" ht="12" customHeight="1">
      <c r="A2649" s="333" t="s">
        <v>1470</v>
      </c>
      <c r="B2649" s="381" t="s">
        <v>327</v>
      </c>
      <c r="C2649" s="333" t="s">
        <v>803</v>
      </c>
      <c r="D2649" s="381" t="s">
        <v>317</v>
      </c>
      <c r="E2649" s="381" t="s">
        <v>1317</v>
      </c>
      <c r="F2649" s="381" t="s">
        <v>586</v>
      </c>
      <c r="G2649" s="381" t="s">
        <v>397</v>
      </c>
      <c r="H2649" s="100" t="s">
        <v>653</v>
      </c>
      <c r="I2649" s="381" t="s">
        <v>505</v>
      </c>
      <c r="J2649" s="382">
        <v>170000</v>
      </c>
      <c r="K2649" s="382">
        <v>157500</v>
      </c>
      <c r="L2649" s="191" t="str">
        <f t="shared" si="1934"/>
        <v>875048110702011004002024434001</v>
      </c>
      <c r="M2649" s="192">
        <f t="array" ref="M2649">IF(COUNT(SEARCH(Удалить_Роспись_КВСР,$B2649)*SEARCH(Удалить_Роспись_ПБС,$C2649)*SEARCH(Удалить_Роспись_КФСР, $D2649)*SEARCH(Удалить_Роспись_КЦСР,$E2649)*SEARCH(Удалить_Роспись_КВР,$F2649)*SEARCH(Удалить_Роспись_ЭК,$H2649)*SEARCH(Удалить_Роспись_КР,$I2649))&gt;0,0,1)</f>
        <v>0</v>
      </c>
      <c r="N2649" s="192">
        <f>IF(COUNT(SEARCH(Удалить_Индекс_КВСР,$B2649)*SEARCH(Удалить_Индекс_ПБС,$C2649)*SEARCH(Удалить_Индекс_КФСР,$D2649)*SEARCH(Удалить_Индекс_КЦСР,$E2649)*SEARCH(Удалить_Индекс_КВР,$F2649)*SEARCH(Удалить_Индекс_ЭК,$H2649)*SEARCH(Удалить_Индекс_КР,$I2649))&gt;0,0,1)</f>
        <v>1</v>
      </c>
      <c r="O2649" s="192" t="str">
        <f t="shared" si="1935"/>
        <v/>
      </c>
      <c r="P2649" s="192" t="str">
        <f t="shared" si="1978"/>
        <v/>
      </c>
      <c r="Q2649" s="300" t="str">
        <f t="shared" si="1936"/>
        <v/>
      </c>
      <c r="R2649" s="300" t="str">
        <f t="shared" si="1937"/>
        <v/>
      </c>
      <c r="S2649" s="300" t="str">
        <f t="shared" si="1938"/>
        <v/>
      </c>
      <c r="T2649" s="192" t="str">
        <f t="shared" si="1939"/>
        <v/>
      </c>
      <c r="U2649" s="303" t="str">
        <f t="shared" si="1940"/>
        <v/>
      </c>
      <c r="V2649" s="300" t="str">
        <f t="shared" si="1941"/>
        <v/>
      </c>
      <c r="W2649" s="192" t="str">
        <f t="shared" si="1942"/>
        <v/>
      </c>
      <c r="X2649" s="303" t="str">
        <f t="shared" si="1943"/>
        <v/>
      </c>
      <c r="Y2649" s="300" t="str">
        <f t="shared" si="1944"/>
        <v/>
      </c>
      <c r="Z2649" s="300" t="str">
        <f t="shared" si="1945"/>
        <v/>
      </c>
      <c r="AA2649" s="303" t="str">
        <f t="shared" si="1946"/>
        <v/>
      </c>
      <c r="AB2649" s="300" t="str">
        <f t="shared" si="1947"/>
        <v/>
      </c>
      <c r="AC2649" s="300" t="str">
        <f t="shared" si="1948"/>
        <v/>
      </c>
      <c r="AD2649" s="300" t="str">
        <f t="shared" si="1949"/>
        <v/>
      </c>
      <c r="AE2649" s="192" t="str">
        <f t="shared" si="1950"/>
        <v/>
      </c>
      <c r="AF2649" s="192" t="str">
        <f t="shared" si="1951"/>
        <v/>
      </c>
      <c r="AG2649" s="192"/>
      <c r="AJ2649" s="300" t="str">
        <f t="shared" si="1952"/>
        <v/>
      </c>
      <c r="AK2649" s="300" t="str">
        <f t="shared" si="1953"/>
        <v/>
      </c>
      <c r="AL2649" s="300" t="str">
        <f t="shared" si="1954"/>
        <v/>
      </c>
      <c r="AM2649" s="300" t="str">
        <f t="shared" si="1955"/>
        <v/>
      </c>
      <c r="AN2649" s="300" t="str">
        <f t="shared" si="1956"/>
        <v/>
      </c>
      <c r="AO2649" s="300" t="str">
        <f t="shared" si="1957"/>
        <v/>
      </c>
      <c r="AP2649" s="300" t="str">
        <f t="shared" si="1958"/>
        <v/>
      </c>
      <c r="AQ2649" s="300" t="str">
        <f t="shared" si="1959"/>
        <v/>
      </c>
      <c r="AR2649" s="306" t="str">
        <f t="shared" si="1960"/>
        <v/>
      </c>
      <c r="AS2649" s="300" t="str">
        <f t="shared" si="1961"/>
        <v/>
      </c>
      <c r="AT2649" s="300" t="str">
        <f t="shared" si="1962"/>
        <v/>
      </c>
      <c r="AU2649" s="192" t="str">
        <f t="shared" si="1963"/>
        <v>рбс</v>
      </c>
      <c r="AV2649" s="192" t="str">
        <f t="shared" si="1964"/>
        <v>рбс87504811общпро</v>
      </c>
      <c r="AW2649" s="191">
        <f t="shared" si="1965"/>
        <v>0</v>
      </c>
      <c r="AX2649" s="191">
        <f t="shared" si="1966"/>
        <v>0</v>
      </c>
      <c r="AY2649" s="191">
        <f t="shared" si="1967"/>
        <v>170000</v>
      </c>
      <c r="AZ2649" s="191">
        <f t="shared" si="1968"/>
        <v>157500</v>
      </c>
      <c r="BA2649" s="193">
        <f t="shared" si="1969"/>
        <v>1</v>
      </c>
      <c r="BB2649" s="193">
        <f t="shared" si="1970"/>
        <v>1</v>
      </c>
      <c r="BC2649" s="193">
        <f t="shared" si="1971"/>
        <v>1</v>
      </c>
      <c r="BD2649" s="191">
        <f t="shared" si="1933"/>
        <v>170000</v>
      </c>
      <c r="BE2649" s="191">
        <f t="shared" si="1972"/>
        <v>157500</v>
      </c>
      <c r="BF2649" s="210">
        <f t="shared" si="1973"/>
        <v>170000</v>
      </c>
      <c r="BG2649" s="211">
        <f t="shared" si="1974"/>
        <v>170000</v>
      </c>
      <c r="BH2649" s="289"/>
      <c r="BI2649" s="289"/>
      <c r="BL2649" s="233" t="str">
        <f t="shared" si="1975"/>
        <v/>
      </c>
    </row>
    <row r="2650" spans="1:64" ht="12" customHeight="1">
      <c r="A2650" s="333" t="s">
        <v>1470</v>
      </c>
      <c r="B2650" s="381" t="s">
        <v>327</v>
      </c>
      <c r="C2650" s="333" t="s">
        <v>803</v>
      </c>
      <c r="D2650" s="381" t="s">
        <v>317</v>
      </c>
      <c r="E2650" s="381" t="s">
        <v>1317</v>
      </c>
      <c r="F2650" s="381" t="s">
        <v>658</v>
      </c>
      <c r="G2650" s="381" t="s">
        <v>395</v>
      </c>
      <c r="H2650" s="100" t="s">
        <v>653</v>
      </c>
      <c r="I2650" s="381" t="s">
        <v>505</v>
      </c>
      <c r="J2650" s="382">
        <v>425.81</v>
      </c>
      <c r="K2650" s="382">
        <v>425.81</v>
      </c>
      <c r="L2650" s="191" t="str">
        <f t="shared" si="1934"/>
        <v>875048110702011004002085329001</v>
      </c>
      <c r="M2650" s="192">
        <f t="array" ref="M2650">IF(COUNT(SEARCH(Удалить_Роспись_КВСР,$B2650)*SEARCH(Удалить_Роспись_ПБС,$C2650)*SEARCH(Удалить_Роспись_КФСР, $D2650)*SEARCH(Удалить_Роспись_КЦСР,$E2650)*SEARCH(Удалить_Роспись_КВР,$F2650)*SEARCH(Удалить_Роспись_ЭК,$H2650)*SEARCH(Удалить_Роспись_КР,$I2650))&gt;0,0,1)</f>
        <v>0</v>
      </c>
      <c r="N2650" s="192">
        <v>0</v>
      </c>
      <c r="O2650" s="192" t="str">
        <f t="shared" si="1935"/>
        <v/>
      </c>
      <c r="P2650" s="192" t="str">
        <f t="shared" si="1978"/>
        <v/>
      </c>
      <c r="Q2650" s="300" t="str">
        <f t="shared" si="1936"/>
        <v/>
      </c>
      <c r="R2650" s="300" t="str">
        <f t="shared" si="1937"/>
        <v/>
      </c>
      <c r="S2650" s="300" t="str">
        <f t="shared" si="1938"/>
        <v/>
      </c>
      <c r="T2650" s="192" t="str">
        <f t="shared" si="1939"/>
        <v/>
      </c>
      <c r="U2650" s="303" t="str">
        <f t="shared" si="1940"/>
        <v/>
      </c>
      <c r="V2650" s="300" t="str">
        <f t="shared" si="1941"/>
        <v/>
      </c>
      <c r="W2650" s="192" t="str">
        <f t="shared" si="1942"/>
        <v/>
      </c>
      <c r="X2650" s="303" t="str">
        <f t="shared" si="1943"/>
        <v/>
      </c>
      <c r="Y2650" s="300" t="str">
        <f t="shared" si="1944"/>
        <v/>
      </c>
      <c r="Z2650" s="300" t="str">
        <f t="shared" si="1945"/>
        <v/>
      </c>
      <c r="AA2650" s="303" t="str">
        <f t="shared" si="1946"/>
        <v/>
      </c>
      <c r="AB2650" s="300" t="str">
        <f t="shared" si="1947"/>
        <v/>
      </c>
      <c r="AC2650" s="300" t="str">
        <f t="shared" si="1948"/>
        <v/>
      </c>
      <c r="AD2650" s="300" t="str">
        <f t="shared" si="1949"/>
        <v/>
      </c>
      <c r="AE2650" s="192" t="str">
        <f t="shared" si="1950"/>
        <v/>
      </c>
      <c r="AF2650" s="192" t="str">
        <f t="shared" si="1951"/>
        <v/>
      </c>
      <c r="AG2650" s="192"/>
      <c r="AJ2650" s="300" t="str">
        <f t="shared" si="1952"/>
        <v/>
      </c>
      <c r="AK2650" s="300" t="str">
        <f t="shared" si="1953"/>
        <v/>
      </c>
      <c r="AL2650" s="300" t="str">
        <f t="shared" si="1954"/>
        <v/>
      </c>
      <c r="AM2650" s="300" t="str">
        <f t="shared" si="1955"/>
        <v/>
      </c>
      <c r="AN2650" s="300" t="str">
        <f t="shared" si="1956"/>
        <v/>
      </c>
      <c r="AO2650" s="300" t="str">
        <f t="shared" si="1957"/>
        <v/>
      </c>
      <c r="AP2650" s="300" t="str">
        <f t="shared" si="1958"/>
        <v/>
      </c>
      <c r="AQ2650" s="300" t="str">
        <f t="shared" si="1959"/>
        <v/>
      </c>
      <c r="AR2650" s="306" t="str">
        <f t="shared" si="1960"/>
        <v/>
      </c>
      <c r="AS2650" s="300" t="str">
        <f t="shared" si="1961"/>
        <v/>
      </c>
      <c r="AT2650" s="300" t="str">
        <f t="shared" si="1962"/>
        <v/>
      </c>
      <c r="AU2650" s="192" t="str">
        <f t="shared" si="1963"/>
        <v>рбс</v>
      </c>
      <c r="AV2650" s="192" t="str">
        <f t="shared" si="1964"/>
        <v>рбс87504811общпро</v>
      </c>
      <c r="AW2650" s="191">
        <f t="shared" si="1965"/>
        <v>0</v>
      </c>
      <c r="AX2650" s="191">
        <f t="shared" si="1966"/>
        <v>0</v>
      </c>
      <c r="AY2650" s="191">
        <f t="shared" si="1967"/>
        <v>0</v>
      </c>
      <c r="AZ2650" s="191">
        <f t="shared" si="1968"/>
        <v>0</v>
      </c>
      <c r="BA2650" s="193">
        <f t="shared" si="1969"/>
        <v>1</v>
      </c>
      <c r="BB2650" s="193">
        <f t="shared" si="1970"/>
        <v>1</v>
      </c>
      <c r="BC2650" s="193">
        <f t="shared" si="1971"/>
        <v>1</v>
      </c>
      <c r="BD2650" s="191">
        <f t="shared" si="1933"/>
        <v>0</v>
      </c>
      <c r="BE2650" s="191">
        <f t="shared" si="1972"/>
        <v>0</v>
      </c>
      <c r="BF2650" s="210">
        <f t="shared" si="1973"/>
        <v>0</v>
      </c>
      <c r="BG2650" s="211">
        <f t="shared" si="1974"/>
        <v>0</v>
      </c>
      <c r="BH2650" s="289"/>
      <c r="BI2650" s="289"/>
      <c r="BL2650" s="233" t="str">
        <f t="shared" si="1975"/>
        <v/>
      </c>
    </row>
    <row r="2651" spans="1:64" ht="12" customHeight="1">
      <c r="A2651" s="333" t="s">
        <v>1470</v>
      </c>
      <c r="B2651" s="381" t="s">
        <v>327</v>
      </c>
      <c r="C2651" s="333" t="s">
        <v>803</v>
      </c>
      <c r="D2651" s="381" t="s">
        <v>317</v>
      </c>
      <c r="E2651" s="381" t="s">
        <v>1318</v>
      </c>
      <c r="F2651" s="381" t="s">
        <v>608</v>
      </c>
      <c r="G2651" s="381" t="s">
        <v>385</v>
      </c>
      <c r="H2651" s="100" t="s">
        <v>653</v>
      </c>
      <c r="I2651" s="381" t="s">
        <v>505</v>
      </c>
      <c r="J2651" s="382">
        <v>2037100</v>
      </c>
      <c r="K2651" s="382">
        <v>1637183.79</v>
      </c>
      <c r="L2651" s="191" t="str">
        <f t="shared" si="1934"/>
        <v>875048110702011004102011121101</v>
      </c>
      <c r="M2651" s="192">
        <f t="array" ref="M2651">IF(COUNT(SEARCH(Удалить_Роспись_КВСР,$B2651)*SEARCH(Удалить_Роспись_ПБС,$C2651)*SEARCH(Удалить_Роспись_КФСР, $D2651)*SEARCH(Удалить_Роспись_КЦСР,$E2651)*SEARCH(Удалить_Роспись_КВР,$F2651)*SEARCH(Удалить_Роспись_ЭК,$H2651)*SEARCH(Удалить_Роспись_КР,$I2651))&gt;0,0,1)</f>
        <v>0</v>
      </c>
      <c r="N2651" s="192">
        <v>0</v>
      </c>
      <c r="O2651" s="192" t="str">
        <f t="shared" si="1935"/>
        <v/>
      </c>
      <c r="P2651" s="192" t="str">
        <f t="shared" si="1978"/>
        <v/>
      </c>
      <c r="Q2651" s="300" t="str">
        <f t="shared" si="1936"/>
        <v/>
      </c>
      <c r="R2651" s="300" t="str">
        <f t="shared" si="1937"/>
        <v/>
      </c>
      <c r="S2651" s="300" t="str">
        <f t="shared" si="1938"/>
        <v/>
      </c>
      <c r="T2651" s="192" t="str">
        <f t="shared" si="1939"/>
        <v/>
      </c>
      <c r="U2651" s="303" t="str">
        <f t="shared" si="1940"/>
        <v/>
      </c>
      <c r="V2651" s="300" t="str">
        <f t="shared" si="1941"/>
        <v/>
      </c>
      <c r="W2651" s="192" t="str">
        <f t="shared" si="1942"/>
        <v/>
      </c>
      <c r="X2651" s="303" t="str">
        <f t="shared" si="1943"/>
        <v/>
      </c>
      <c r="Y2651" s="300" t="str">
        <f t="shared" si="1944"/>
        <v/>
      </c>
      <c r="Z2651" s="300" t="str">
        <f t="shared" si="1945"/>
        <v/>
      </c>
      <c r="AA2651" s="303" t="str">
        <f t="shared" si="1946"/>
        <v/>
      </c>
      <c r="AB2651" s="300" t="str">
        <f t="shared" si="1947"/>
        <v/>
      </c>
      <c r="AC2651" s="300" t="str">
        <f t="shared" si="1948"/>
        <v/>
      </c>
      <c r="AD2651" s="300" t="str">
        <f t="shared" si="1949"/>
        <v/>
      </c>
      <c r="AE2651" s="192" t="str">
        <f t="shared" si="1950"/>
        <v/>
      </c>
      <c r="AF2651" s="192" t="str">
        <f t="shared" si="1951"/>
        <v/>
      </c>
      <c r="AG2651" s="192"/>
      <c r="AJ2651" s="300" t="str">
        <f t="shared" si="1952"/>
        <v/>
      </c>
      <c r="AK2651" s="300" t="str">
        <f t="shared" si="1953"/>
        <v/>
      </c>
      <c r="AL2651" s="300" t="str">
        <f t="shared" si="1954"/>
        <v/>
      </c>
      <c r="AM2651" s="300" t="str">
        <f t="shared" si="1955"/>
        <v/>
      </c>
      <c r="AN2651" s="300" t="str">
        <f t="shared" si="1956"/>
        <v/>
      </c>
      <c r="AO2651" s="300" t="str">
        <f t="shared" si="1957"/>
        <v/>
      </c>
      <c r="AP2651" s="300" t="str">
        <f t="shared" si="1958"/>
        <v/>
      </c>
      <c r="AQ2651" s="300" t="str">
        <f t="shared" si="1959"/>
        <v/>
      </c>
      <c r="AR2651" s="306" t="str">
        <f t="shared" si="1960"/>
        <v/>
      </c>
      <c r="AS2651" s="300" t="str">
        <f t="shared" si="1961"/>
        <v/>
      </c>
      <c r="AT2651" s="300" t="str">
        <f t="shared" si="1962"/>
        <v/>
      </c>
      <c r="AU2651" s="192" t="str">
        <f t="shared" si="1963"/>
        <v>рбс</v>
      </c>
      <c r="AV2651" s="192" t="str">
        <f t="shared" si="1964"/>
        <v>рбс87504811общопл</v>
      </c>
      <c r="AW2651" s="191">
        <f t="shared" si="1965"/>
        <v>0</v>
      </c>
      <c r="AX2651" s="191">
        <f t="shared" si="1966"/>
        <v>0</v>
      </c>
      <c r="AY2651" s="191">
        <f t="shared" si="1967"/>
        <v>0</v>
      </c>
      <c r="AZ2651" s="191">
        <f t="shared" si="1968"/>
        <v>0</v>
      </c>
      <c r="BA2651" s="193">
        <f t="shared" si="1969"/>
        <v>1</v>
      </c>
      <c r="BB2651" s="193">
        <f t="shared" si="1970"/>
        <v>1</v>
      </c>
      <c r="BC2651" s="193">
        <f t="shared" si="1971"/>
        <v>1</v>
      </c>
      <c r="BD2651" s="191">
        <f t="shared" si="1933"/>
        <v>0</v>
      </c>
      <c r="BE2651" s="191">
        <f t="shared" si="1972"/>
        <v>0</v>
      </c>
      <c r="BF2651" s="210">
        <f t="shared" si="1973"/>
        <v>0</v>
      </c>
      <c r="BG2651" s="211">
        <f t="shared" si="1974"/>
        <v>0</v>
      </c>
      <c r="BH2651" s="289"/>
      <c r="BI2651" s="289"/>
      <c r="BL2651" s="233" t="str">
        <f t="shared" si="1975"/>
        <v/>
      </c>
    </row>
    <row r="2652" spans="1:64" ht="12" customHeight="1">
      <c r="A2652" s="333" t="s">
        <v>1470</v>
      </c>
      <c r="B2652" s="381" t="s">
        <v>327</v>
      </c>
      <c r="C2652" s="333" t="s">
        <v>803</v>
      </c>
      <c r="D2652" s="381" t="s">
        <v>317</v>
      </c>
      <c r="E2652" s="381" t="s">
        <v>1318</v>
      </c>
      <c r="F2652" s="381" t="s">
        <v>902</v>
      </c>
      <c r="G2652" s="381" t="s">
        <v>387</v>
      </c>
      <c r="H2652" s="100" t="s">
        <v>653</v>
      </c>
      <c r="I2652" s="381" t="s">
        <v>505</v>
      </c>
      <c r="J2652" s="382">
        <v>615664</v>
      </c>
      <c r="K2652" s="382">
        <v>487896.35</v>
      </c>
      <c r="L2652" s="191" t="str">
        <f t="shared" si="1934"/>
        <v>875048110702011004102011921301</v>
      </c>
      <c r="M2652" s="192">
        <f t="array" ref="M2652">IF(COUNT(SEARCH(Удалить_Роспись_КВСР,$B2652)*SEARCH(Удалить_Роспись_ПБС,$C2652)*SEARCH(Удалить_Роспись_КФСР, $D2652)*SEARCH(Удалить_Роспись_КЦСР,$E2652)*SEARCH(Удалить_Роспись_КВР,$F2652)*SEARCH(Удалить_Роспись_ЭК,$H2652)*SEARCH(Удалить_Роспись_КР,$I2652))&gt;0,0,1)</f>
        <v>0</v>
      </c>
      <c r="N2652" s="192">
        <v>0</v>
      </c>
      <c r="O2652" s="192" t="str">
        <f t="shared" si="1935"/>
        <v/>
      </c>
      <c r="P2652" s="192" t="str">
        <f t="shared" si="1978"/>
        <v/>
      </c>
      <c r="Q2652" s="300" t="str">
        <f t="shared" si="1936"/>
        <v/>
      </c>
      <c r="R2652" s="300" t="str">
        <f t="shared" si="1937"/>
        <v/>
      </c>
      <c r="S2652" s="300" t="str">
        <f t="shared" si="1938"/>
        <v/>
      </c>
      <c r="T2652" s="192" t="str">
        <f t="shared" si="1939"/>
        <v/>
      </c>
      <c r="U2652" s="303" t="str">
        <f t="shared" si="1940"/>
        <v/>
      </c>
      <c r="V2652" s="300" t="str">
        <f t="shared" si="1941"/>
        <v/>
      </c>
      <c r="W2652" s="192" t="str">
        <f t="shared" si="1942"/>
        <v/>
      </c>
      <c r="X2652" s="303" t="str">
        <f t="shared" si="1943"/>
        <v/>
      </c>
      <c r="Y2652" s="300" t="str">
        <f t="shared" si="1944"/>
        <v/>
      </c>
      <c r="Z2652" s="300" t="str">
        <f t="shared" si="1945"/>
        <v/>
      </c>
      <c r="AA2652" s="303" t="str">
        <f t="shared" si="1946"/>
        <v/>
      </c>
      <c r="AB2652" s="300" t="str">
        <f t="shared" si="1947"/>
        <v/>
      </c>
      <c r="AC2652" s="300" t="str">
        <f t="shared" si="1948"/>
        <v/>
      </c>
      <c r="AD2652" s="300" t="str">
        <f t="shared" si="1949"/>
        <v/>
      </c>
      <c r="AE2652" s="192" t="str">
        <f t="shared" si="1950"/>
        <v/>
      </c>
      <c r="AF2652" s="192" t="str">
        <f t="shared" si="1951"/>
        <v/>
      </c>
      <c r="AG2652" s="192"/>
      <c r="AJ2652" s="300" t="str">
        <f t="shared" si="1952"/>
        <v/>
      </c>
      <c r="AK2652" s="300" t="str">
        <f t="shared" si="1953"/>
        <v/>
      </c>
      <c r="AL2652" s="300" t="str">
        <f t="shared" si="1954"/>
        <v/>
      </c>
      <c r="AM2652" s="300" t="str">
        <f t="shared" si="1955"/>
        <v/>
      </c>
      <c r="AN2652" s="300" t="str">
        <f t="shared" si="1956"/>
        <v/>
      </c>
      <c r="AO2652" s="300" t="str">
        <f t="shared" si="1957"/>
        <v/>
      </c>
      <c r="AP2652" s="300" t="str">
        <f t="shared" si="1958"/>
        <v/>
      </c>
      <c r="AQ2652" s="300" t="str">
        <f t="shared" si="1959"/>
        <v/>
      </c>
      <c r="AR2652" s="306" t="str">
        <f t="shared" si="1960"/>
        <v/>
      </c>
      <c r="AS2652" s="300" t="str">
        <f t="shared" si="1961"/>
        <v/>
      </c>
      <c r="AT2652" s="300" t="str">
        <f t="shared" si="1962"/>
        <v/>
      </c>
      <c r="AU2652" s="192" t="str">
        <f t="shared" si="1963"/>
        <v>рбс</v>
      </c>
      <c r="AV2652" s="192" t="str">
        <f t="shared" si="1964"/>
        <v>рбс87504811общопл</v>
      </c>
      <c r="AW2652" s="191">
        <f t="shared" si="1965"/>
        <v>0</v>
      </c>
      <c r="AX2652" s="191">
        <f t="shared" si="1966"/>
        <v>0</v>
      </c>
      <c r="AY2652" s="191">
        <f t="shared" si="1967"/>
        <v>0</v>
      </c>
      <c r="AZ2652" s="191">
        <f t="shared" si="1968"/>
        <v>0</v>
      </c>
      <c r="BA2652" s="193">
        <f t="shared" si="1969"/>
        <v>1</v>
      </c>
      <c r="BB2652" s="193">
        <f t="shared" si="1970"/>
        <v>1</v>
      </c>
      <c r="BC2652" s="193">
        <f t="shared" si="1971"/>
        <v>1</v>
      </c>
      <c r="BD2652" s="191">
        <f t="shared" si="1933"/>
        <v>0</v>
      </c>
      <c r="BE2652" s="191">
        <f t="shared" si="1972"/>
        <v>0</v>
      </c>
      <c r="BF2652" s="210">
        <f t="shared" si="1973"/>
        <v>0</v>
      </c>
      <c r="BG2652" s="211">
        <f t="shared" si="1974"/>
        <v>0</v>
      </c>
      <c r="BH2652" s="289"/>
      <c r="BI2652" s="289"/>
      <c r="BJ2652" s="228"/>
      <c r="BK2652" s="228"/>
      <c r="BL2652" s="233" t="str">
        <f t="shared" si="1975"/>
        <v/>
      </c>
    </row>
    <row r="2653" spans="1:64" ht="12" customHeight="1">
      <c r="A2653" s="333" t="s">
        <v>1470</v>
      </c>
      <c r="B2653" s="381" t="s">
        <v>327</v>
      </c>
      <c r="C2653" s="333" t="s">
        <v>803</v>
      </c>
      <c r="D2653" s="381" t="s">
        <v>317</v>
      </c>
      <c r="E2653" s="381" t="s">
        <v>1471</v>
      </c>
      <c r="F2653" s="381" t="s">
        <v>608</v>
      </c>
      <c r="G2653" s="381" t="s">
        <v>385</v>
      </c>
      <c r="H2653" s="100" t="s">
        <v>653</v>
      </c>
      <c r="I2653" s="381" t="s">
        <v>505</v>
      </c>
      <c r="J2653" s="382">
        <v>164000</v>
      </c>
      <c r="K2653" s="382">
        <v>164000</v>
      </c>
      <c r="L2653" s="191" t="str">
        <f t="shared" si="1934"/>
        <v>875048110702011004302011121101</v>
      </c>
      <c r="M2653" s="192">
        <f t="array" ref="M2653">IF(COUNT(SEARCH(Удалить_Роспись_КВСР,$B2653)*SEARCH(Удалить_Роспись_ПБС,$C2653)*SEARCH(Удалить_Роспись_КФСР, $D2653)*SEARCH(Удалить_Роспись_КЦСР,$E2653)*SEARCH(Удалить_Роспись_КВР,$F2653)*SEARCH(Удалить_Роспись_ЭК,$H2653)*SEARCH(Удалить_Роспись_КР,$I2653))&gt;0,0,1)</f>
        <v>0</v>
      </c>
      <c r="N2653" s="192">
        <v>0</v>
      </c>
      <c r="O2653" s="192" t="str">
        <f t="shared" si="1935"/>
        <v/>
      </c>
      <c r="P2653" s="192" t="str">
        <f t="shared" si="1978"/>
        <v/>
      </c>
      <c r="Q2653" s="300" t="str">
        <f t="shared" si="1936"/>
        <v/>
      </c>
      <c r="R2653" s="300" t="str">
        <f t="shared" si="1937"/>
        <v/>
      </c>
      <c r="S2653" s="300" t="str">
        <f t="shared" si="1938"/>
        <v/>
      </c>
      <c r="T2653" s="192" t="str">
        <f t="shared" si="1939"/>
        <v/>
      </c>
      <c r="U2653" s="303" t="str">
        <f t="shared" si="1940"/>
        <v/>
      </c>
      <c r="V2653" s="300" t="str">
        <f t="shared" si="1941"/>
        <v/>
      </c>
      <c r="W2653" s="192" t="str">
        <f t="shared" si="1942"/>
        <v/>
      </c>
      <c r="X2653" s="303" t="str">
        <f t="shared" si="1943"/>
        <v/>
      </c>
      <c r="Y2653" s="300" t="str">
        <f t="shared" si="1944"/>
        <v/>
      </c>
      <c r="Z2653" s="300" t="str">
        <f t="shared" si="1945"/>
        <v/>
      </c>
      <c r="AA2653" s="303" t="str">
        <f t="shared" si="1946"/>
        <v/>
      </c>
      <c r="AB2653" s="300" t="str">
        <f t="shared" si="1947"/>
        <v/>
      </c>
      <c r="AC2653" s="300" t="str">
        <f t="shared" si="1948"/>
        <v/>
      </c>
      <c r="AD2653" s="300" t="str">
        <f t="shared" si="1949"/>
        <v/>
      </c>
      <c r="AE2653" s="192" t="str">
        <f t="shared" si="1950"/>
        <v/>
      </c>
      <c r="AF2653" s="192" t="str">
        <f t="shared" si="1951"/>
        <v/>
      </c>
      <c r="AG2653" s="192"/>
      <c r="AJ2653" s="300" t="str">
        <f t="shared" si="1952"/>
        <v/>
      </c>
      <c r="AK2653" s="300" t="str">
        <f t="shared" si="1953"/>
        <v/>
      </c>
      <c r="AL2653" s="300" t="str">
        <f t="shared" si="1954"/>
        <v/>
      </c>
      <c r="AM2653" s="300" t="str">
        <f t="shared" si="1955"/>
        <v/>
      </c>
      <c r="AN2653" s="300" t="str">
        <f t="shared" si="1956"/>
        <v/>
      </c>
      <c r="AO2653" s="300" t="str">
        <f t="shared" si="1957"/>
        <v/>
      </c>
      <c r="AP2653" s="300" t="str">
        <f t="shared" si="1958"/>
        <v/>
      </c>
      <c r="AQ2653" s="300" t="str">
        <f t="shared" si="1959"/>
        <v/>
      </c>
      <c r="AR2653" s="306" t="str">
        <f t="shared" si="1960"/>
        <v/>
      </c>
      <c r="AS2653" s="300" t="str">
        <f t="shared" si="1961"/>
        <v/>
      </c>
      <c r="AT2653" s="300" t="str">
        <f t="shared" si="1962"/>
        <v/>
      </c>
      <c r="AU2653" s="192" t="str">
        <f t="shared" si="1963"/>
        <v>рбс</v>
      </c>
      <c r="AV2653" s="192" t="str">
        <f t="shared" si="1964"/>
        <v>рбс87504811общопл</v>
      </c>
      <c r="AW2653" s="191">
        <f t="shared" si="1965"/>
        <v>0</v>
      </c>
      <c r="AX2653" s="191">
        <f t="shared" si="1966"/>
        <v>0</v>
      </c>
      <c r="AY2653" s="191">
        <f t="shared" si="1967"/>
        <v>0</v>
      </c>
      <c r="AZ2653" s="191">
        <f t="shared" si="1968"/>
        <v>0</v>
      </c>
      <c r="BA2653" s="193">
        <f t="shared" si="1969"/>
        <v>1</v>
      </c>
      <c r="BB2653" s="193">
        <f t="shared" si="1970"/>
        <v>1</v>
      </c>
      <c r="BC2653" s="193">
        <f t="shared" si="1971"/>
        <v>1</v>
      </c>
      <c r="BD2653" s="191">
        <f t="shared" si="1933"/>
        <v>0</v>
      </c>
      <c r="BE2653" s="191">
        <f t="shared" si="1972"/>
        <v>0</v>
      </c>
      <c r="BF2653" s="210">
        <f t="shared" si="1973"/>
        <v>0</v>
      </c>
      <c r="BG2653" s="211">
        <f t="shared" si="1974"/>
        <v>0</v>
      </c>
      <c r="BH2653" s="289"/>
      <c r="BI2653" s="289"/>
      <c r="BL2653" s="233" t="str">
        <f t="shared" si="1975"/>
        <v/>
      </c>
    </row>
    <row r="2654" spans="1:64" ht="12" customHeight="1">
      <c r="A2654" s="333" t="s">
        <v>1470</v>
      </c>
      <c r="B2654" s="381" t="s">
        <v>327</v>
      </c>
      <c r="C2654" s="333" t="s">
        <v>803</v>
      </c>
      <c r="D2654" s="381" t="s">
        <v>317</v>
      </c>
      <c r="E2654" s="381" t="s">
        <v>1471</v>
      </c>
      <c r="F2654" s="381" t="s">
        <v>589</v>
      </c>
      <c r="G2654" s="381" t="s">
        <v>386</v>
      </c>
      <c r="H2654" s="100" t="s">
        <v>653</v>
      </c>
      <c r="I2654" s="381" t="s">
        <v>505</v>
      </c>
      <c r="J2654" s="382">
        <v>230100.2</v>
      </c>
      <c r="K2654" s="382">
        <v>39457.199999999997</v>
      </c>
      <c r="L2654" s="191" t="str">
        <f t="shared" si="1934"/>
        <v>875048110702011004302011221201</v>
      </c>
      <c r="M2654" s="192">
        <f t="array" ref="M2654">IF(COUNT(SEARCH(Удалить_Роспись_КВСР,$B2654)*SEARCH(Удалить_Роспись_ПБС,$C2654)*SEARCH(Удалить_Роспись_КФСР, $D2654)*SEARCH(Удалить_Роспись_КЦСР,$E2654)*SEARCH(Удалить_Роспись_КВР,$F2654)*SEARCH(Удалить_Роспись_ЭК,$H2654)*SEARCH(Удалить_Роспись_КР,$I2654))&gt;0,0,1)</f>
        <v>0</v>
      </c>
      <c r="N2654" s="192">
        <f>IF(COUNT(SEARCH(Удалить_Индекс_КВСР,$B2654)*SEARCH(Удалить_Индекс_ПБС,$C2654)*SEARCH(Удалить_Индекс_КФСР,$D2654)*SEARCH(Удалить_Индекс_КЦСР,$E2654)*SEARCH(Удалить_Индекс_КВР,$F2654)*SEARCH(Удалить_Индекс_ЭК,$H2654)*SEARCH(Удалить_Индекс_КР,$I2654))&gt;0,0,1)</f>
        <v>1</v>
      </c>
      <c r="O2654" s="192" t="str">
        <f t="shared" si="1935"/>
        <v/>
      </c>
      <c r="P2654" s="192" t="str">
        <f t="shared" si="1978"/>
        <v/>
      </c>
      <c r="Q2654" s="300" t="str">
        <f t="shared" si="1936"/>
        <v/>
      </c>
      <c r="R2654" s="300" t="str">
        <f t="shared" si="1937"/>
        <v/>
      </c>
      <c r="S2654" s="300" t="str">
        <f t="shared" si="1938"/>
        <v/>
      </c>
      <c r="T2654" s="192" t="str">
        <f t="shared" si="1939"/>
        <v/>
      </c>
      <c r="U2654" s="303" t="str">
        <f t="shared" si="1940"/>
        <v/>
      </c>
      <c r="V2654" s="300" t="str">
        <f t="shared" si="1941"/>
        <v/>
      </c>
      <c r="W2654" s="192" t="str">
        <f t="shared" si="1942"/>
        <v/>
      </c>
      <c r="X2654" s="303" t="str">
        <f t="shared" si="1943"/>
        <v/>
      </c>
      <c r="Y2654" s="300" t="str">
        <f t="shared" si="1944"/>
        <v/>
      </c>
      <c r="Z2654" s="300" t="str">
        <f t="shared" si="1945"/>
        <v/>
      </c>
      <c r="AA2654" s="303" t="str">
        <f t="shared" si="1946"/>
        <v/>
      </c>
      <c r="AB2654" s="300" t="str">
        <f t="shared" si="1947"/>
        <v/>
      </c>
      <c r="AC2654" s="300" t="str">
        <f t="shared" si="1948"/>
        <v/>
      </c>
      <c r="AD2654" s="300" t="str">
        <f t="shared" si="1949"/>
        <v/>
      </c>
      <c r="AE2654" s="192" t="str">
        <f t="shared" si="1950"/>
        <v/>
      </c>
      <c r="AF2654" s="192" t="str">
        <f t="shared" si="1951"/>
        <v/>
      </c>
      <c r="AG2654" s="192"/>
      <c r="AJ2654" s="300" t="str">
        <f t="shared" si="1952"/>
        <v/>
      </c>
      <c r="AK2654" s="300" t="str">
        <f t="shared" si="1953"/>
        <v/>
      </c>
      <c r="AL2654" s="300" t="str">
        <f t="shared" si="1954"/>
        <v/>
      </c>
      <c r="AM2654" s="300" t="str">
        <f t="shared" si="1955"/>
        <v/>
      </c>
      <c r="AN2654" s="300" t="str">
        <f t="shared" si="1956"/>
        <v/>
      </c>
      <c r="AO2654" s="300" t="str">
        <f t="shared" si="1957"/>
        <v/>
      </c>
      <c r="AP2654" s="300" t="str">
        <f t="shared" si="1958"/>
        <v/>
      </c>
      <c r="AQ2654" s="300" t="str">
        <f t="shared" si="1959"/>
        <v/>
      </c>
      <c r="AR2654" s="306" t="str">
        <f t="shared" si="1960"/>
        <v/>
      </c>
      <c r="AS2654" s="300" t="str">
        <f t="shared" si="1961"/>
        <v/>
      </c>
      <c r="AT2654" s="300" t="str">
        <f t="shared" si="1962"/>
        <v/>
      </c>
      <c r="AU2654" s="192" t="str">
        <f t="shared" si="1963"/>
        <v>рбс</v>
      </c>
      <c r="AV2654" s="192" t="str">
        <f t="shared" si="1964"/>
        <v>рбс87504811общпро</v>
      </c>
      <c r="AW2654" s="191">
        <f t="shared" si="1965"/>
        <v>0</v>
      </c>
      <c r="AX2654" s="191">
        <f t="shared" si="1966"/>
        <v>0</v>
      </c>
      <c r="AY2654" s="191">
        <f t="shared" si="1967"/>
        <v>230100.2</v>
      </c>
      <c r="AZ2654" s="191">
        <f t="shared" si="1968"/>
        <v>39457.199999999997</v>
      </c>
      <c r="BA2654" s="193">
        <f t="shared" si="1969"/>
        <v>1</v>
      </c>
      <c r="BB2654" s="193">
        <f t="shared" si="1970"/>
        <v>1</v>
      </c>
      <c r="BC2654" s="193">
        <f t="shared" si="1971"/>
        <v>1</v>
      </c>
      <c r="BD2654" s="191">
        <f t="shared" si="1933"/>
        <v>230100.2</v>
      </c>
      <c r="BE2654" s="191">
        <f t="shared" si="1972"/>
        <v>39457.199999999997</v>
      </c>
      <c r="BF2654" s="210">
        <f t="shared" si="1973"/>
        <v>230100.2</v>
      </c>
      <c r="BG2654" s="211">
        <f t="shared" si="1974"/>
        <v>230100.2</v>
      </c>
      <c r="BH2654" s="289"/>
      <c r="BI2654" s="289"/>
      <c r="BL2654" s="233" t="str">
        <f t="shared" si="1975"/>
        <v/>
      </c>
    </row>
    <row r="2655" spans="1:64" ht="12" customHeight="1">
      <c r="A2655" s="333" t="s">
        <v>1470</v>
      </c>
      <c r="B2655" s="381" t="s">
        <v>327</v>
      </c>
      <c r="C2655" s="333" t="s">
        <v>803</v>
      </c>
      <c r="D2655" s="381" t="s">
        <v>317</v>
      </c>
      <c r="E2655" s="381" t="s">
        <v>1471</v>
      </c>
      <c r="F2655" s="381" t="s">
        <v>985</v>
      </c>
      <c r="G2655" s="381" t="s">
        <v>395</v>
      </c>
      <c r="H2655" s="100" t="s">
        <v>653</v>
      </c>
      <c r="I2655" s="381" t="s">
        <v>505</v>
      </c>
      <c r="J2655" s="382">
        <v>94731.199999999997</v>
      </c>
      <c r="K2655" s="382">
        <v>78046.2</v>
      </c>
      <c r="L2655" s="191" t="str">
        <f t="shared" si="1934"/>
        <v>875048110702011004302011329001</v>
      </c>
      <c r="M2655" s="192">
        <f t="array" ref="M2655">IF(COUNT(SEARCH(Удалить_Роспись_КВСР,$B2655)*SEARCH(Удалить_Роспись_ПБС,$C2655)*SEARCH(Удалить_Роспись_КФСР, $D2655)*SEARCH(Удалить_Роспись_КЦСР,$E2655)*SEARCH(Удалить_Роспись_КВР,$F2655)*SEARCH(Удалить_Роспись_ЭК,$H2655)*SEARCH(Удалить_Роспись_КР,$I2655))&gt;0,0,1)</f>
        <v>0</v>
      </c>
      <c r="N2655" s="192">
        <f>IF(COUNT(SEARCH(Удалить_Индекс_КВСР,$B2655)*SEARCH(Удалить_Индекс_ПБС,$C2655)*SEARCH(Удалить_Индекс_КФСР,$D2655)*SEARCH(Удалить_Индекс_КЦСР,$E2655)*SEARCH(Удалить_Индекс_КВР,$F2655)*SEARCH(Удалить_Индекс_ЭК,$H2655)*SEARCH(Удалить_Индекс_КР,$I2655))&gt;0,0,1)</f>
        <v>1</v>
      </c>
      <c r="O2655" s="192" t="str">
        <f t="shared" si="1935"/>
        <v/>
      </c>
      <c r="P2655" s="192" t="str">
        <f t="shared" si="1978"/>
        <v/>
      </c>
      <c r="Q2655" s="300" t="str">
        <f t="shared" si="1936"/>
        <v/>
      </c>
      <c r="R2655" s="300" t="str">
        <f t="shared" si="1937"/>
        <v/>
      </c>
      <c r="S2655" s="300" t="str">
        <f t="shared" si="1938"/>
        <v/>
      </c>
      <c r="T2655" s="192" t="str">
        <f t="shared" si="1939"/>
        <v/>
      </c>
      <c r="U2655" s="303" t="str">
        <f t="shared" si="1940"/>
        <v/>
      </c>
      <c r="V2655" s="300" t="str">
        <f t="shared" si="1941"/>
        <v/>
      </c>
      <c r="W2655" s="192" t="str">
        <f t="shared" si="1942"/>
        <v/>
      </c>
      <c r="X2655" s="303" t="str">
        <f t="shared" si="1943"/>
        <v/>
      </c>
      <c r="Y2655" s="300" t="str">
        <f t="shared" si="1944"/>
        <v/>
      </c>
      <c r="Z2655" s="300" t="str">
        <f t="shared" si="1945"/>
        <v/>
      </c>
      <c r="AA2655" s="303" t="str">
        <f t="shared" si="1946"/>
        <v/>
      </c>
      <c r="AB2655" s="300" t="str">
        <f t="shared" si="1947"/>
        <v/>
      </c>
      <c r="AC2655" s="300" t="str">
        <f t="shared" si="1948"/>
        <v/>
      </c>
      <c r="AD2655" s="300" t="str">
        <f t="shared" si="1949"/>
        <v/>
      </c>
      <c r="AE2655" s="192" t="str">
        <f t="shared" si="1950"/>
        <v/>
      </c>
      <c r="AF2655" s="192" t="str">
        <f t="shared" si="1951"/>
        <v/>
      </c>
      <c r="AG2655" s="192"/>
      <c r="AJ2655" s="300" t="str">
        <f t="shared" si="1952"/>
        <v/>
      </c>
      <c r="AK2655" s="300" t="str">
        <f t="shared" si="1953"/>
        <v/>
      </c>
      <c r="AL2655" s="300" t="str">
        <f t="shared" si="1954"/>
        <v/>
      </c>
      <c r="AM2655" s="300" t="str">
        <f t="shared" si="1955"/>
        <v/>
      </c>
      <c r="AN2655" s="300" t="str">
        <f t="shared" si="1956"/>
        <v/>
      </c>
      <c r="AO2655" s="300" t="str">
        <f t="shared" si="1957"/>
        <v/>
      </c>
      <c r="AP2655" s="300" t="str">
        <f t="shared" si="1958"/>
        <v/>
      </c>
      <c r="AQ2655" s="300" t="str">
        <f t="shared" si="1959"/>
        <v/>
      </c>
      <c r="AR2655" s="306" t="str">
        <f t="shared" si="1960"/>
        <v/>
      </c>
      <c r="AS2655" s="300" t="str">
        <f t="shared" si="1961"/>
        <v/>
      </c>
      <c r="AT2655" s="300" t="str">
        <f t="shared" si="1962"/>
        <v/>
      </c>
      <c r="AU2655" s="192" t="str">
        <f t="shared" si="1963"/>
        <v>рбс</v>
      </c>
      <c r="AV2655" s="192" t="str">
        <f t="shared" si="1964"/>
        <v>рбс87504811общпро</v>
      </c>
      <c r="AW2655" s="191">
        <f t="shared" si="1965"/>
        <v>0</v>
      </c>
      <c r="AX2655" s="191">
        <f t="shared" si="1966"/>
        <v>0</v>
      </c>
      <c r="AY2655" s="191">
        <f t="shared" si="1967"/>
        <v>94731.199999999997</v>
      </c>
      <c r="AZ2655" s="191">
        <f t="shared" si="1968"/>
        <v>78046.2</v>
      </c>
      <c r="BA2655" s="193">
        <f t="shared" si="1969"/>
        <v>1</v>
      </c>
      <c r="BB2655" s="193">
        <f t="shared" si="1970"/>
        <v>1</v>
      </c>
      <c r="BC2655" s="193">
        <f t="shared" si="1971"/>
        <v>1</v>
      </c>
      <c r="BD2655" s="191">
        <f t="shared" si="1933"/>
        <v>94731.199999999997</v>
      </c>
      <c r="BE2655" s="191">
        <f t="shared" si="1972"/>
        <v>78046.2</v>
      </c>
      <c r="BF2655" s="210">
        <f t="shared" si="1973"/>
        <v>94731.199999999997</v>
      </c>
      <c r="BG2655" s="211">
        <f t="shared" si="1974"/>
        <v>94731.199999999997</v>
      </c>
      <c r="BH2655" s="289"/>
      <c r="BI2655" s="289"/>
      <c r="BL2655" s="233" t="str">
        <f t="shared" si="1975"/>
        <v/>
      </c>
    </row>
    <row r="2656" spans="1:64" ht="12" customHeight="1">
      <c r="A2656" s="333" t="s">
        <v>1470</v>
      </c>
      <c r="B2656" s="381" t="s">
        <v>327</v>
      </c>
      <c r="C2656" s="333" t="s">
        <v>803</v>
      </c>
      <c r="D2656" s="381" t="s">
        <v>317</v>
      </c>
      <c r="E2656" s="381" t="s">
        <v>1471</v>
      </c>
      <c r="F2656" s="381" t="s">
        <v>586</v>
      </c>
      <c r="G2656" s="381" t="s">
        <v>394</v>
      </c>
      <c r="H2656" s="100" t="s">
        <v>653</v>
      </c>
      <c r="I2656" s="381" t="s">
        <v>505</v>
      </c>
      <c r="J2656" s="382">
        <v>102000</v>
      </c>
      <c r="K2656" s="382">
        <v>0</v>
      </c>
      <c r="L2656" s="191" t="str">
        <f t="shared" si="1934"/>
        <v>875048110702011004302024422501</v>
      </c>
      <c r="M2656" s="192">
        <f t="array" ref="M2656">IF(COUNT(SEARCH(Удалить_Роспись_КВСР,$B2656)*SEARCH(Удалить_Роспись_ПБС,$C2656)*SEARCH(Удалить_Роспись_КФСР, $D2656)*SEARCH(Удалить_Роспись_КЦСР,$E2656)*SEARCH(Удалить_Роспись_КВР,$F2656)*SEARCH(Удалить_Роспись_ЭК,$H2656)*SEARCH(Удалить_Роспись_КР,$I2656))&gt;0,0,1)</f>
        <v>0</v>
      </c>
      <c r="N2656" s="192">
        <f>IF(COUNT(SEARCH(Удалить_Индекс_КВСР,$B2656)*SEARCH(Удалить_Индекс_ПБС,$C2656)*SEARCH(Удалить_Индекс_КФСР,$D2656)*SEARCH(Удалить_Индекс_КЦСР,$E2656)*SEARCH(Удалить_Индекс_КВР,$F2656)*SEARCH(Удалить_Индекс_ЭК,$H2656)*SEARCH(Удалить_Индекс_КР,$I2656))&gt;0,0,1)</f>
        <v>1</v>
      </c>
      <c r="O2656" s="192" t="str">
        <f t="shared" si="1935"/>
        <v/>
      </c>
      <c r="P2656" s="192" t="str">
        <f t="shared" si="1978"/>
        <v/>
      </c>
      <c r="Q2656" s="300" t="str">
        <f t="shared" si="1936"/>
        <v/>
      </c>
      <c r="R2656" s="300" t="str">
        <f t="shared" si="1937"/>
        <v/>
      </c>
      <c r="S2656" s="300" t="str">
        <f t="shared" si="1938"/>
        <v/>
      </c>
      <c r="T2656" s="192" t="str">
        <f t="shared" si="1939"/>
        <v/>
      </c>
      <c r="U2656" s="303" t="str">
        <f t="shared" si="1940"/>
        <v/>
      </c>
      <c r="V2656" s="300" t="str">
        <f t="shared" si="1941"/>
        <v/>
      </c>
      <c r="W2656" s="192" t="str">
        <f t="shared" si="1942"/>
        <v/>
      </c>
      <c r="X2656" s="303" t="str">
        <f t="shared" si="1943"/>
        <v/>
      </c>
      <c r="Y2656" s="300" t="str">
        <f t="shared" si="1944"/>
        <v/>
      </c>
      <c r="Z2656" s="300" t="str">
        <f t="shared" si="1945"/>
        <v/>
      </c>
      <c r="AA2656" s="303" t="str">
        <f t="shared" si="1946"/>
        <v/>
      </c>
      <c r="AB2656" s="300" t="str">
        <f t="shared" si="1947"/>
        <v/>
      </c>
      <c r="AC2656" s="300" t="str">
        <f t="shared" si="1948"/>
        <v/>
      </c>
      <c r="AD2656" s="300" t="str">
        <f t="shared" si="1949"/>
        <v/>
      </c>
      <c r="AE2656" s="192" t="str">
        <f t="shared" si="1950"/>
        <v/>
      </c>
      <c r="AF2656" s="192" t="str">
        <f t="shared" si="1951"/>
        <v/>
      </c>
      <c r="AG2656" s="192"/>
      <c r="AJ2656" s="300" t="str">
        <f t="shared" si="1952"/>
        <v/>
      </c>
      <c r="AK2656" s="300" t="str">
        <f t="shared" si="1953"/>
        <v/>
      </c>
      <c r="AL2656" s="300" t="str">
        <f t="shared" si="1954"/>
        <v/>
      </c>
      <c r="AM2656" s="300" t="str">
        <f t="shared" si="1955"/>
        <v/>
      </c>
      <c r="AN2656" s="300" t="str">
        <f t="shared" si="1956"/>
        <v/>
      </c>
      <c r="AO2656" s="300" t="str">
        <f t="shared" si="1957"/>
        <v/>
      </c>
      <c r="AP2656" s="300" t="str">
        <f t="shared" si="1958"/>
        <v/>
      </c>
      <c r="AQ2656" s="300" t="str">
        <f t="shared" si="1959"/>
        <v/>
      </c>
      <c r="AR2656" s="306" t="str">
        <f t="shared" si="1960"/>
        <v/>
      </c>
      <c r="AS2656" s="300" t="str">
        <f t="shared" si="1961"/>
        <v/>
      </c>
      <c r="AT2656" s="300" t="str">
        <f t="shared" si="1962"/>
        <v/>
      </c>
      <c r="AU2656" s="192" t="str">
        <f t="shared" si="1963"/>
        <v>рбс</v>
      </c>
      <c r="AV2656" s="192" t="str">
        <f t="shared" si="1964"/>
        <v>рбс87504811общпро</v>
      </c>
      <c r="AW2656" s="191">
        <f t="shared" si="1965"/>
        <v>0</v>
      </c>
      <c r="AX2656" s="191">
        <f t="shared" si="1966"/>
        <v>0</v>
      </c>
      <c r="AY2656" s="191">
        <f t="shared" si="1967"/>
        <v>102000</v>
      </c>
      <c r="AZ2656" s="191">
        <f t="shared" si="1968"/>
        <v>0</v>
      </c>
      <c r="BA2656" s="193">
        <f t="shared" si="1969"/>
        <v>1</v>
      </c>
      <c r="BB2656" s="193">
        <f t="shared" si="1970"/>
        <v>1</v>
      </c>
      <c r="BC2656" s="193">
        <f t="shared" si="1971"/>
        <v>1</v>
      </c>
      <c r="BD2656" s="191">
        <f t="shared" si="1933"/>
        <v>102000</v>
      </c>
      <c r="BE2656" s="191">
        <f t="shared" si="1972"/>
        <v>0</v>
      </c>
      <c r="BF2656" s="210">
        <f t="shared" si="1973"/>
        <v>102000</v>
      </c>
      <c r="BG2656" s="211">
        <f t="shared" si="1974"/>
        <v>102000</v>
      </c>
      <c r="BH2656" s="289"/>
      <c r="BI2656" s="289"/>
      <c r="BL2656" s="233" t="str">
        <f t="shared" si="1975"/>
        <v/>
      </c>
    </row>
    <row r="2657" spans="1:64" ht="12" customHeight="1">
      <c r="A2657" s="333" t="s">
        <v>1470</v>
      </c>
      <c r="B2657" s="381" t="s">
        <v>327</v>
      </c>
      <c r="C2657" s="333" t="s">
        <v>803</v>
      </c>
      <c r="D2657" s="381" t="s">
        <v>317</v>
      </c>
      <c r="E2657" s="381" t="s">
        <v>1471</v>
      </c>
      <c r="F2657" s="381" t="s">
        <v>586</v>
      </c>
      <c r="G2657" s="381" t="s">
        <v>389</v>
      </c>
      <c r="H2657" s="100" t="s">
        <v>653</v>
      </c>
      <c r="I2657" s="381" t="s">
        <v>505</v>
      </c>
      <c r="J2657" s="382">
        <v>370000</v>
      </c>
      <c r="K2657" s="382">
        <v>0</v>
      </c>
      <c r="L2657" s="191" t="str">
        <f t="shared" si="1934"/>
        <v>875048110702011004302024422601</v>
      </c>
      <c r="M2657" s="192">
        <f t="array" ref="M2657">IF(COUNT(SEARCH(Удалить_Роспись_КВСР,$B2657)*SEARCH(Удалить_Роспись_ПБС,$C2657)*SEARCH(Удалить_Роспись_КФСР, $D2657)*SEARCH(Удалить_Роспись_КЦСР,$E2657)*SEARCH(Удалить_Роспись_КВР,$F2657)*SEARCH(Удалить_Роспись_ЭК,$H2657)*SEARCH(Удалить_Роспись_КР,$I2657))&gt;0,0,1)</f>
        <v>0</v>
      </c>
      <c r="N2657" s="192">
        <f>IF(COUNT(SEARCH(Удалить_Индекс_КВСР,$B2657)*SEARCH(Удалить_Индекс_ПБС,$C2657)*SEARCH(Удалить_Индекс_КФСР,$D2657)*SEARCH(Удалить_Индекс_КЦСР,$E2657)*SEARCH(Удалить_Индекс_КВР,$F2657)*SEARCH(Удалить_Индекс_ЭК,$H2657)*SEARCH(Удалить_Индекс_КР,$I2657))&gt;0,0,1)</f>
        <v>1</v>
      </c>
      <c r="O2657" s="192" t="str">
        <f t="shared" si="1935"/>
        <v/>
      </c>
      <c r="P2657" s="192" t="str">
        <f t="shared" si="1978"/>
        <v/>
      </c>
      <c r="Q2657" s="300" t="str">
        <f t="shared" si="1936"/>
        <v/>
      </c>
      <c r="R2657" s="300" t="str">
        <f t="shared" si="1937"/>
        <v/>
      </c>
      <c r="S2657" s="300" t="str">
        <f t="shared" si="1938"/>
        <v/>
      </c>
      <c r="T2657" s="192" t="str">
        <f t="shared" si="1939"/>
        <v/>
      </c>
      <c r="U2657" s="303" t="str">
        <f t="shared" si="1940"/>
        <v/>
      </c>
      <c r="V2657" s="300" t="str">
        <f t="shared" si="1941"/>
        <v/>
      </c>
      <c r="W2657" s="192" t="str">
        <f t="shared" si="1942"/>
        <v/>
      </c>
      <c r="X2657" s="303" t="str">
        <f t="shared" si="1943"/>
        <v/>
      </c>
      <c r="Y2657" s="300" t="str">
        <f t="shared" si="1944"/>
        <v/>
      </c>
      <c r="Z2657" s="300" t="str">
        <f t="shared" si="1945"/>
        <v/>
      </c>
      <c r="AA2657" s="303" t="str">
        <f t="shared" si="1946"/>
        <v/>
      </c>
      <c r="AB2657" s="300" t="str">
        <f t="shared" si="1947"/>
        <v/>
      </c>
      <c r="AC2657" s="300" t="str">
        <f t="shared" si="1948"/>
        <v/>
      </c>
      <c r="AD2657" s="300" t="str">
        <f t="shared" si="1949"/>
        <v/>
      </c>
      <c r="AE2657" s="192" t="str">
        <f t="shared" si="1950"/>
        <v/>
      </c>
      <c r="AF2657" s="192" t="str">
        <f t="shared" si="1951"/>
        <v/>
      </c>
      <c r="AG2657" s="192"/>
      <c r="AJ2657" s="300" t="str">
        <f t="shared" si="1952"/>
        <v/>
      </c>
      <c r="AK2657" s="300" t="str">
        <f t="shared" si="1953"/>
        <v/>
      </c>
      <c r="AL2657" s="300" t="str">
        <f t="shared" si="1954"/>
        <v/>
      </c>
      <c r="AM2657" s="300" t="str">
        <f t="shared" si="1955"/>
        <v/>
      </c>
      <c r="AN2657" s="300" t="str">
        <f t="shared" si="1956"/>
        <v/>
      </c>
      <c r="AO2657" s="300" t="str">
        <f t="shared" si="1957"/>
        <v/>
      </c>
      <c r="AP2657" s="300" t="str">
        <f t="shared" si="1958"/>
        <v/>
      </c>
      <c r="AQ2657" s="300" t="str">
        <f t="shared" si="1959"/>
        <v/>
      </c>
      <c r="AR2657" s="306" t="str">
        <f t="shared" si="1960"/>
        <v/>
      </c>
      <c r="AS2657" s="300" t="str">
        <f t="shared" si="1961"/>
        <v/>
      </c>
      <c r="AT2657" s="300" t="str">
        <f t="shared" si="1962"/>
        <v/>
      </c>
      <c r="AU2657" s="192" t="str">
        <f t="shared" si="1963"/>
        <v>рбс</v>
      </c>
      <c r="AV2657" s="192" t="str">
        <f t="shared" si="1964"/>
        <v>рбс87504811общпро</v>
      </c>
      <c r="AW2657" s="191">
        <f t="shared" si="1965"/>
        <v>0</v>
      </c>
      <c r="AX2657" s="191">
        <f t="shared" si="1966"/>
        <v>0</v>
      </c>
      <c r="AY2657" s="191">
        <f t="shared" si="1967"/>
        <v>370000</v>
      </c>
      <c r="AZ2657" s="191">
        <f t="shared" si="1968"/>
        <v>0</v>
      </c>
      <c r="BA2657" s="193">
        <f t="shared" si="1969"/>
        <v>1</v>
      </c>
      <c r="BB2657" s="193">
        <f t="shared" si="1970"/>
        <v>1</v>
      </c>
      <c r="BC2657" s="193">
        <f t="shared" si="1971"/>
        <v>1</v>
      </c>
      <c r="BD2657" s="191">
        <f t="shared" si="1933"/>
        <v>370000</v>
      </c>
      <c r="BE2657" s="191">
        <f t="shared" si="1972"/>
        <v>0</v>
      </c>
      <c r="BF2657" s="210">
        <f t="shared" si="1973"/>
        <v>370000</v>
      </c>
      <c r="BG2657" s="211">
        <f t="shared" si="1974"/>
        <v>370000</v>
      </c>
      <c r="BH2657" s="289"/>
      <c r="BI2657" s="289"/>
      <c r="BL2657" s="233" t="str">
        <f t="shared" si="1975"/>
        <v/>
      </c>
    </row>
    <row r="2658" spans="1:64" ht="12" customHeight="1">
      <c r="A2658" s="333" t="s">
        <v>1470</v>
      </c>
      <c r="B2658" s="381" t="s">
        <v>327</v>
      </c>
      <c r="C2658" s="333" t="s">
        <v>803</v>
      </c>
      <c r="D2658" s="381" t="s">
        <v>317</v>
      </c>
      <c r="E2658" s="381" t="s">
        <v>1471</v>
      </c>
      <c r="F2658" s="381" t="s">
        <v>586</v>
      </c>
      <c r="G2658" s="381" t="s">
        <v>395</v>
      </c>
      <c r="H2658" s="100" t="s">
        <v>653</v>
      </c>
      <c r="I2658" s="381" t="s">
        <v>505</v>
      </c>
      <c r="J2658" s="382">
        <v>277739</v>
      </c>
      <c r="K2658" s="382">
        <v>120000</v>
      </c>
      <c r="L2658" s="191" t="str">
        <f t="shared" si="1934"/>
        <v>875048110702011004302024429001</v>
      </c>
      <c r="M2658" s="192">
        <f t="array" ref="M2658">IF(COUNT(SEARCH(Удалить_Роспись_КВСР,$B2658)*SEARCH(Удалить_Роспись_ПБС,$C2658)*SEARCH(Удалить_Роспись_КФСР, $D2658)*SEARCH(Удалить_Роспись_КЦСР,$E2658)*SEARCH(Удалить_Роспись_КВР,$F2658)*SEARCH(Удалить_Роспись_ЭК,$H2658)*SEARCH(Удалить_Роспись_КР,$I2658))&gt;0,0,1)</f>
        <v>0</v>
      </c>
      <c r="N2658" s="192">
        <f>IF(COUNT(SEARCH(Удалить_Индекс_КВСР,$B2658)*SEARCH(Удалить_Индекс_ПБС,$C2658)*SEARCH(Удалить_Индекс_КФСР,$D2658)*SEARCH(Удалить_Индекс_КЦСР,$E2658)*SEARCH(Удалить_Индекс_КВР,$F2658)*SEARCH(Удалить_Индекс_ЭК,$H2658)*SEARCH(Удалить_Индекс_КР,$I2658))&gt;0,0,1)</f>
        <v>1</v>
      </c>
      <c r="O2658" s="192" t="str">
        <f t="shared" si="1935"/>
        <v/>
      </c>
      <c r="P2658" s="192" t="str">
        <f t="shared" si="1978"/>
        <v/>
      </c>
      <c r="Q2658" s="300" t="str">
        <f t="shared" si="1936"/>
        <v/>
      </c>
      <c r="R2658" s="300" t="str">
        <f t="shared" si="1937"/>
        <v/>
      </c>
      <c r="S2658" s="300" t="str">
        <f t="shared" si="1938"/>
        <v/>
      </c>
      <c r="T2658" s="192" t="str">
        <f t="shared" si="1939"/>
        <v/>
      </c>
      <c r="U2658" s="303" t="str">
        <f t="shared" si="1940"/>
        <v/>
      </c>
      <c r="V2658" s="300" t="str">
        <f t="shared" si="1941"/>
        <v/>
      </c>
      <c r="W2658" s="192" t="str">
        <f t="shared" si="1942"/>
        <v/>
      </c>
      <c r="X2658" s="303" t="str">
        <f t="shared" si="1943"/>
        <v/>
      </c>
      <c r="Y2658" s="300" t="str">
        <f t="shared" si="1944"/>
        <v/>
      </c>
      <c r="Z2658" s="300" t="str">
        <f t="shared" si="1945"/>
        <v/>
      </c>
      <c r="AA2658" s="303" t="str">
        <f t="shared" si="1946"/>
        <v/>
      </c>
      <c r="AB2658" s="300" t="str">
        <f t="shared" si="1947"/>
        <v/>
      </c>
      <c r="AC2658" s="300" t="str">
        <f t="shared" si="1948"/>
        <v/>
      </c>
      <c r="AD2658" s="300" t="str">
        <f t="shared" si="1949"/>
        <v/>
      </c>
      <c r="AE2658" s="192" t="str">
        <f t="shared" si="1950"/>
        <v/>
      </c>
      <c r="AF2658" s="192" t="str">
        <f t="shared" si="1951"/>
        <v/>
      </c>
      <c r="AG2658" s="192"/>
      <c r="AJ2658" s="300" t="str">
        <f t="shared" si="1952"/>
        <v/>
      </c>
      <c r="AK2658" s="300" t="str">
        <f t="shared" si="1953"/>
        <v/>
      </c>
      <c r="AL2658" s="300" t="str">
        <f t="shared" si="1954"/>
        <v/>
      </c>
      <c r="AM2658" s="300" t="str">
        <f t="shared" si="1955"/>
        <v/>
      </c>
      <c r="AN2658" s="300" t="str">
        <f t="shared" si="1956"/>
        <v/>
      </c>
      <c r="AO2658" s="300" t="str">
        <f t="shared" si="1957"/>
        <v/>
      </c>
      <c r="AP2658" s="300" t="str">
        <f t="shared" si="1958"/>
        <v/>
      </c>
      <c r="AQ2658" s="300" t="str">
        <f t="shared" si="1959"/>
        <v/>
      </c>
      <c r="AR2658" s="306" t="str">
        <f t="shared" si="1960"/>
        <v/>
      </c>
      <c r="AS2658" s="300" t="str">
        <f t="shared" si="1961"/>
        <v/>
      </c>
      <c r="AT2658" s="300" t="str">
        <f t="shared" si="1962"/>
        <v/>
      </c>
      <c r="AU2658" s="192" t="str">
        <f t="shared" si="1963"/>
        <v>рбс</v>
      </c>
      <c r="AV2658" s="192" t="str">
        <f t="shared" si="1964"/>
        <v>рбс87504811общпро</v>
      </c>
      <c r="AW2658" s="191">
        <f t="shared" si="1965"/>
        <v>0</v>
      </c>
      <c r="AX2658" s="191">
        <f t="shared" si="1966"/>
        <v>0</v>
      </c>
      <c r="AY2658" s="191">
        <f t="shared" si="1967"/>
        <v>277739</v>
      </c>
      <c r="AZ2658" s="191">
        <f t="shared" si="1968"/>
        <v>120000</v>
      </c>
      <c r="BA2658" s="193">
        <f t="shared" si="1969"/>
        <v>1</v>
      </c>
      <c r="BB2658" s="193">
        <f t="shared" si="1970"/>
        <v>1</v>
      </c>
      <c r="BC2658" s="193">
        <f t="shared" si="1971"/>
        <v>1</v>
      </c>
      <c r="BD2658" s="191">
        <f t="shared" si="1933"/>
        <v>277739</v>
      </c>
      <c r="BE2658" s="191">
        <f t="shared" si="1972"/>
        <v>120000</v>
      </c>
      <c r="BF2658" s="210">
        <f t="shared" si="1973"/>
        <v>277739</v>
      </c>
      <c r="BG2658" s="211">
        <f t="shared" si="1974"/>
        <v>277739</v>
      </c>
      <c r="BH2658" s="289"/>
      <c r="BI2658" s="289"/>
      <c r="BL2658" s="233" t="str">
        <f t="shared" si="1975"/>
        <v/>
      </c>
    </row>
    <row r="2659" spans="1:64" ht="12" customHeight="1">
      <c r="A2659" s="333" t="s">
        <v>1470</v>
      </c>
      <c r="B2659" s="381" t="s">
        <v>327</v>
      </c>
      <c r="C2659" s="333" t="s">
        <v>803</v>
      </c>
      <c r="D2659" s="381" t="s">
        <v>317</v>
      </c>
      <c r="E2659" s="381" t="s">
        <v>1471</v>
      </c>
      <c r="F2659" s="381" t="s">
        <v>586</v>
      </c>
      <c r="G2659" s="381" t="s">
        <v>407</v>
      </c>
      <c r="H2659" s="100" t="s">
        <v>653</v>
      </c>
      <c r="I2659" s="381" t="s">
        <v>505</v>
      </c>
      <c r="J2659" s="382">
        <v>642855.69999999995</v>
      </c>
      <c r="K2659" s="382">
        <v>140000</v>
      </c>
      <c r="L2659" s="191" t="str">
        <f t="shared" si="1934"/>
        <v>875048110702011004302024431001</v>
      </c>
      <c r="M2659" s="192">
        <f t="array" ref="M2659">IF(COUNT(SEARCH(Удалить_Роспись_КВСР,$B2659)*SEARCH(Удалить_Роспись_ПБС,$C2659)*SEARCH(Удалить_Роспись_КФСР, $D2659)*SEARCH(Удалить_Роспись_КЦСР,$E2659)*SEARCH(Удалить_Роспись_КВР,$F2659)*SEARCH(Удалить_Роспись_ЭК,$H2659)*SEARCH(Удалить_Роспись_КР,$I2659))&gt;0,0,1)</f>
        <v>0</v>
      </c>
      <c r="N2659" s="192">
        <v>0</v>
      </c>
      <c r="O2659" s="192" t="str">
        <f t="shared" si="1935"/>
        <v/>
      </c>
      <c r="P2659" s="192" t="str">
        <f t="shared" si="1978"/>
        <v/>
      </c>
      <c r="Q2659" s="300" t="str">
        <f t="shared" si="1936"/>
        <v/>
      </c>
      <c r="R2659" s="300" t="str">
        <f t="shared" si="1937"/>
        <v/>
      </c>
      <c r="S2659" s="300" t="str">
        <f t="shared" si="1938"/>
        <v/>
      </c>
      <c r="T2659" s="192" t="str">
        <f t="shared" si="1939"/>
        <v/>
      </c>
      <c r="U2659" s="303" t="str">
        <f t="shared" si="1940"/>
        <v/>
      </c>
      <c r="V2659" s="300" t="str">
        <f t="shared" si="1941"/>
        <v/>
      </c>
      <c r="W2659" s="192" t="str">
        <f t="shared" si="1942"/>
        <v/>
      </c>
      <c r="X2659" s="303" t="str">
        <f t="shared" si="1943"/>
        <v/>
      </c>
      <c r="Y2659" s="300" t="str">
        <f t="shared" si="1944"/>
        <v/>
      </c>
      <c r="Z2659" s="300" t="str">
        <f t="shared" si="1945"/>
        <v/>
      </c>
      <c r="AA2659" s="303" t="str">
        <f t="shared" si="1946"/>
        <v/>
      </c>
      <c r="AB2659" s="300" t="str">
        <f t="shared" si="1947"/>
        <v/>
      </c>
      <c r="AC2659" s="300" t="str">
        <f t="shared" si="1948"/>
        <v/>
      </c>
      <c r="AD2659" s="300" t="str">
        <f t="shared" si="1949"/>
        <v/>
      </c>
      <c r="AE2659" s="192" t="str">
        <f t="shared" si="1950"/>
        <v/>
      </c>
      <c r="AF2659" s="192" t="str">
        <f t="shared" si="1951"/>
        <v/>
      </c>
      <c r="AG2659" s="192"/>
      <c r="AJ2659" s="300" t="str">
        <f t="shared" si="1952"/>
        <v/>
      </c>
      <c r="AK2659" s="300" t="str">
        <f t="shared" si="1953"/>
        <v/>
      </c>
      <c r="AL2659" s="300" t="str">
        <f t="shared" si="1954"/>
        <v/>
      </c>
      <c r="AM2659" s="300" t="str">
        <f t="shared" si="1955"/>
        <v/>
      </c>
      <c r="AN2659" s="300" t="str">
        <f t="shared" si="1956"/>
        <v/>
      </c>
      <c r="AO2659" s="300" t="str">
        <f t="shared" si="1957"/>
        <v/>
      </c>
      <c r="AP2659" s="300" t="str">
        <f t="shared" si="1958"/>
        <v/>
      </c>
      <c r="AQ2659" s="300" t="str">
        <f t="shared" si="1959"/>
        <v/>
      </c>
      <c r="AR2659" s="306" t="str">
        <f t="shared" si="1960"/>
        <v/>
      </c>
      <c r="AS2659" s="300" t="str">
        <f t="shared" si="1961"/>
        <v/>
      </c>
      <c r="AT2659" s="300" t="str">
        <f t="shared" si="1962"/>
        <v/>
      </c>
      <c r="AU2659" s="192" t="str">
        <f t="shared" si="1963"/>
        <v>рбс</v>
      </c>
      <c r="AV2659" s="192" t="str">
        <f t="shared" si="1964"/>
        <v>рбс87504811общосн</v>
      </c>
      <c r="AW2659" s="191">
        <f t="shared" si="1965"/>
        <v>0</v>
      </c>
      <c r="AX2659" s="191">
        <f t="shared" si="1966"/>
        <v>0</v>
      </c>
      <c r="AY2659" s="191">
        <f t="shared" si="1967"/>
        <v>0</v>
      </c>
      <c r="AZ2659" s="191">
        <f t="shared" si="1968"/>
        <v>0</v>
      </c>
      <c r="BA2659" s="193">
        <f t="shared" si="1969"/>
        <v>1</v>
      </c>
      <c r="BB2659" s="193">
        <f t="shared" si="1970"/>
        <v>1</v>
      </c>
      <c r="BC2659" s="193">
        <f t="shared" si="1971"/>
        <v>1</v>
      </c>
      <c r="BD2659" s="191">
        <f t="shared" si="1933"/>
        <v>0</v>
      </c>
      <c r="BE2659" s="191">
        <f t="shared" si="1972"/>
        <v>0</v>
      </c>
      <c r="BF2659" s="210">
        <f t="shared" si="1973"/>
        <v>0</v>
      </c>
      <c r="BG2659" s="211">
        <f t="shared" si="1974"/>
        <v>0</v>
      </c>
      <c r="BH2659" s="289"/>
      <c r="BI2659" s="289"/>
      <c r="BL2659" s="233" t="str">
        <f t="shared" si="1975"/>
        <v/>
      </c>
    </row>
    <row r="2660" spans="1:64" ht="12" customHeight="1">
      <c r="A2660" s="333" t="s">
        <v>1470</v>
      </c>
      <c r="B2660" s="381" t="s">
        <v>327</v>
      </c>
      <c r="C2660" s="333" t="s">
        <v>803</v>
      </c>
      <c r="D2660" s="381" t="s">
        <v>317</v>
      </c>
      <c r="E2660" s="381" t="s">
        <v>1471</v>
      </c>
      <c r="F2660" s="381" t="s">
        <v>586</v>
      </c>
      <c r="G2660" s="381" t="s">
        <v>397</v>
      </c>
      <c r="H2660" s="100" t="s">
        <v>653</v>
      </c>
      <c r="I2660" s="381" t="s">
        <v>505</v>
      </c>
      <c r="J2660" s="382">
        <v>252000</v>
      </c>
      <c r="K2660" s="382">
        <v>231823.1</v>
      </c>
      <c r="L2660" s="191" t="str">
        <f t="shared" si="1934"/>
        <v>875048110702011004302024434001</v>
      </c>
      <c r="M2660" s="192">
        <f t="array" ref="M2660">IF(COUNT(SEARCH(Удалить_Роспись_КВСР,$B2660)*SEARCH(Удалить_Роспись_ПБС,$C2660)*SEARCH(Удалить_Роспись_КФСР, $D2660)*SEARCH(Удалить_Роспись_КЦСР,$E2660)*SEARCH(Удалить_Роспись_КВР,$F2660)*SEARCH(Удалить_Роспись_ЭК,$H2660)*SEARCH(Удалить_Роспись_КР,$I2660))&gt;0,0,1)</f>
        <v>0</v>
      </c>
      <c r="N2660" s="192">
        <f t="shared" ref="N2660:N2665" si="1979">IF(COUNT(SEARCH(Удалить_Индекс_КВСР,$B2660)*SEARCH(Удалить_Индекс_ПБС,$C2660)*SEARCH(Удалить_Индекс_КФСР,$D2660)*SEARCH(Удалить_Индекс_КЦСР,$E2660)*SEARCH(Удалить_Индекс_КВР,$F2660)*SEARCH(Удалить_Индекс_ЭК,$H2660)*SEARCH(Удалить_Индекс_КР,$I2660))&gt;0,0,1)</f>
        <v>1</v>
      </c>
      <c r="O2660" s="192" t="str">
        <f t="shared" si="1935"/>
        <v/>
      </c>
      <c r="P2660" s="192" t="str">
        <f t="shared" si="1978"/>
        <v/>
      </c>
      <c r="Q2660" s="300" t="str">
        <f t="shared" si="1936"/>
        <v/>
      </c>
      <c r="R2660" s="300" t="str">
        <f t="shared" si="1937"/>
        <v/>
      </c>
      <c r="S2660" s="300" t="str">
        <f t="shared" si="1938"/>
        <v/>
      </c>
      <c r="T2660" s="192" t="str">
        <f t="shared" si="1939"/>
        <v/>
      </c>
      <c r="U2660" s="303" t="str">
        <f t="shared" si="1940"/>
        <v/>
      </c>
      <c r="V2660" s="300" t="str">
        <f t="shared" si="1941"/>
        <v/>
      </c>
      <c r="W2660" s="192" t="str">
        <f t="shared" si="1942"/>
        <v/>
      </c>
      <c r="X2660" s="303" t="str">
        <f t="shared" si="1943"/>
        <v/>
      </c>
      <c r="Y2660" s="300" t="str">
        <f t="shared" si="1944"/>
        <v/>
      </c>
      <c r="Z2660" s="300" t="str">
        <f t="shared" si="1945"/>
        <v/>
      </c>
      <c r="AA2660" s="303" t="str">
        <f t="shared" si="1946"/>
        <v/>
      </c>
      <c r="AB2660" s="300" t="str">
        <f t="shared" si="1947"/>
        <v/>
      </c>
      <c r="AC2660" s="300" t="str">
        <f t="shared" si="1948"/>
        <v/>
      </c>
      <c r="AD2660" s="300" t="str">
        <f t="shared" si="1949"/>
        <v/>
      </c>
      <c r="AE2660" s="192" t="str">
        <f t="shared" si="1950"/>
        <v/>
      </c>
      <c r="AF2660" s="192" t="str">
        <f t="shared" si="1951"/>
        <v/>
      </c>
      <c r="AG2660" s="192"/>
      <c r="AJ2660" s="300" t="str">
        <f t="shared" si="1952"/>
        <v/>
      </c>
      <c r="AK2660" s="300" t="str">
        <f t="shared" si="1953"/>
        <v/>
      </c>
      <c r="AL2660" s="300" t="str">
        <f t="shared" si="1954"/>
        <v/>
      </c>
      <c r="AM2660" s="300" t="str">
        <f t="shared" si="1955"/>
        <v/>
      </c>
      <c r="AN2660" s="300" t="str">
        <f t="shared" si="1956"/>
        <v/>
      </c>
      <c r="AO2660" s="300" t="str">
        <f t="shared" si="1957"/>
        <v/>
      </c>
      <c r="AP2660" s="300" t="str">
        <f t="shared" si="1958"/>
        <v/>
      </c>
      <c r="AQ2660" s="300" t="str">
        <f t="shared" si="1959"/>
        <v/>
      </c>
      <c r="AR2660" s="306" t="str">
        <f t="shared" si="1960"/>
        <v/>
      </c>
      <c r="AS2660" s="300" t="str">
        <f t="shared" si="1961"/>
        <v/>
      </c>
      <c r="AT2660" s="300" t="str">
        <f t="shared" si="1962"/>
        <v/>
      </c>
      <c r="AU2660" s="192" t="str">
        <f t="shared" si="1963"/>
        <v>рбс</v>
      </c>
      <c r="AV2660" s="192" t="str">
        <f t="shared" si="1964"/>
        <v>рбс87504811общпро</v>
      </c>
      <c r="AW2660" s="191">
        <f t="shared" si="1965"/>
        <v>0</v>
      </c>
      <c r="AX2660" s="191">
        <f t="shared" si="1966"/>
        <v>0</v>
      </c>
      <c r="AY2660" s="191">
        <f t="shared" si="1967"/>
        <v>252000</v>
      </c>
      <c r="AZ2660" s="191">
        <f t="shared" si="1968"/>
        <v>231823.1</v>
      </c>
      <c r="BA2660" s="193">
        <f t="shared" si="1969"/>
        <v>1</v>
      </c>
      <c r="BB2660" s="193">
        <f t="shared" si="1970"/>
        <v>1</v>
      </c>
      <c r="BC2660" s="193">
        <f t="shared" si="1971"/>
        <v>1</v>
      </c>
      <c r="BD2660" s="191">
        <f t="shared" si="1933"/>
        <v>252000</v>
      </c>
      <c r="BE2660" s="191">
        <f t="shared" si="1972"/>
        <v>231823.1</v>
      </c>
      <c r="BF2660" s="210">
        <f t="shared" si="1973"/>
        <v>252000</v>
      </c>
      <c r="BG2660" s="211">
        <f t="shared" si="1974"/>
        <v>252000</v>
      </c>
      <c r="BH2660" s="289"/>
      <c r="BI2660" s="289"/>
      <c r="BL2660" s="233" t="str">
        <f t="shared" si="1975"/>
        <v/>
      </c>
    </row>
    <row r="2661" spans="1:64" ht="12" customHeight="1">
      <c r="A2661" s="333" t="s">
        <v>1470</v>
      </c>
      <c r="B2661" s="381" t="s">
        <v>327</v>
      </c>
      <c r="C2661" s="333" t="s">
        <v>803</v>
      </c>
      <c r="D2661" s="381" t="s">
        <v>317</v>
      </c>
      <c r="E2661" s="381" t="s">
        <v>1471</v>
      </c>
      <c r="F2661" s="381" t="s">
        <v>616</v>
      </c>
      <c r="G2661" s="381" t="s">
        <v>395</v>
      </c>
      <c r="H2661" s="100" t="s">
        <v>653</v>
      </c>
      <c r="I2661" s="381" t="s">
        <v>505</v>
      </c>
      <c r="J2661" s="382">
        <v>440000</v>
      </c>
      <c r="K2661" s="382">
        <v>0</v>
      </c>
      <c r="L2661" s="191" t="str">
        <f t="shared" si="1934"/>
        <v>875048110702011004302036029001</v>
      </c>
      <c r="M2661" s="192">
        <f t="array" ref="M2661">IF(COUNT(SEARCH(Удалить_Роспись_КВСР,$B2661)*SEARCH(Удалить_Роспись_ПБС,$C2661)*SEARCH(Удалить_Роспись_КФСР, $D2661)*SEARCH(Удалить_Роспись_КЦСР,$E2661)*SEARCH(Удалить_Роспись_КВР,$F2661)*SEARCH(Удалить_Роспись_ЭК,$H2661)*SEARCH(Удалить_Роспись_КР,$I2661))&gt;0,0,1)</f>
        <v>0</v>
      </c>
      <c r="N2661" s="192">
        <f t="shared" si="1979"/>
        <v>1</v>
      </c>
      <c r="O2661" s="192" t="str">
        <f t="shared" si="1935"/>
        <v/>
      </c>
      <c r="P2661" s="192" t="str">
        <f t="shared" si="1978"/>
        <v/>
      </c>
      <c r="Q2661" s="300" t="str">
        <f t="shared" si="1936"/>
        <v/>
      </c>
      <c r="R2661" s="300" t="str">
        <f t="shared" si="1937"/>
        <v/>
      </c>
      <c r="S2661" s="300" t="str">
        <f t="shared" si="1938"/>
        <v/>
      </c>
      <c r="T2661" s="192" t="str">
        <f t="shared" si="1939"/>
        <v/>
      </c>
      <c r="U2661" s="303" t="str">
        <f t="shared" si="1940"/>
        <v/>
      </c>
      <c r="V2661" s="300" t="str">
        <f t="shared" si="1941"/>
        <v/>
      </c>
      <c r="W2661" s="192" t="str">
        <f t="shared" si="1942"/>
        <v/>
      </c>
      <c r="X2661" s="303" t="str">
        <f t="shared" si="1943"/>
        <v/>
      </c>
      <c r="Y2661" s="300" t="str">
        <f t="shared" si="1944"/>
        <v/>
      </c>
      <c r="Z2661" s="300" t="str">
        <f t="shared" si="1945"/>
        <v/>
      </c>
      <c r="AA2661" s="303" t="str">
        <f t="shared" si="1946"/>
        <v/>
      </c>
      <c r="AB2661" s="300" t="str">
        <f t="shared" si="1947"/>
        <v/>
      </c>
      <c r="AC2661" s="300" t="str">
        <f t="shared" si="1948"/>
        <v/>
      </c>
      <c r="AD2661" s="300" t="str">
        <f t="shared" si="1949"/>
        <v/>
      </c>
      <c r="AE2661" s="192" t="str">
        <f t="shared" si="1950"/>
        <v/>
      </c>
      <c r="AF2661" s="192" t="str">
        <f t="shared" si="1951"/>
        <v/>
      </c>
      <c r="AG2661" s="192"/>
      <c r="AJ2661" s="300" t="str">
        <f t="shared" si="1952"/>
        <v/>
      </c>
      <c r="AK2661" s="300" t="str">
        <f t="shared" si="1953"/>
        <v/>
      </c>
      <c r="AL2661" s="300" t="str">
        <f t="shared" si="1954"/>
        <v/>
      </c>
      <c r="AM2661" s="300" t="str">
        <f t="shared" si="1955"/>
        <v/>
      </c>
      <c r="AN2661" s="300" t="str">
        <f t="shared" si="1956"/>
        <v/>
      </c>
      <c r="AO2661" s="300" t="str">
        <f t="shared" si="1957"/>
        <v/>
      </c>
      <c r="AP2661" s="300" t="str">
        <f t="shared" si="1958"/>
        <v/>
      </c>
      <c r="AQ2661" s="300" t="str">
        <f t="shared" si="1959"/>
        <v/>
      </c>
      <c r="AR2661" s="306" t="str">
        <f t="shared" si="1960"/>
        <v/>
      </c>
      <c r="AS2661" s="300" t="str">
        <f t="shared" si="1961"/>
        <v/>
      </c>
      <c r="AT2661" s="300" t="str">
        <f t="shared" si="1962"/>
        <v/>
      </c>
      <c r="AU2661" s="192" t="str">
        <f t="shared" si="1963"/>
        <v>рбс</v>
      </c>
      <c r="AV2661" s="192" t="str">
        <f t="shared" si="1964"/>
        <v>рбс87504811общпро</v>
      </c>
      <c r="AW2661" s="191">
        <f t="shared" si="1965"/>
        <v>0</v>
      </c>
      <c r="AX2661" s="191">
        <f t="shared" si="1966"/>
        <v>0</v>
      </c>
      <c r="AY2661" s="191">
        <f t="shared" si="1967"/>
        <v>440000</v>
      </c>
      <c r="AZ2661" s="191">
        <f t="shared" si="1968"/>
        <v>0</v>
      </c>
      <c r="BA2661" s="193">
        <f t="shared" si="1969"/>
        <v>1</v>
      </c>
      <c r="BB2661" s="193">
        <f t="shared" si="1970"/>
        <v>1</v>
      </c>
      <c r="BC2661" s="193">
        <f t="shared" si="1971"/>
        <v>1</v>
      </c>
      <c r="BD2661" s="191">
        <f t="shared" si="1933"/>
        <v>440000</v>
      </c>
      <c r="BE2661" s="191">
        <f t="shared" si="1972"/>
        <v>0</v>
      </c>
      <c r="BF2661" s="210">
        <f t="shared" si="1973"/>
        <v>440000</v>
      </c>
      <c r="BG2661" s="211">
        <f t="shared" si="1974"/>
        <v>440000</v>
      </c>
      <c r="BH2661" s="289"/>
      <c r="BI2661" s="289"/>
      <c r="BL2661" s="233" t="str">
        <f t="shared" si="1975"/>
        <v/>
      </c>
    </row>
    <row r="2662" spans="1:64" ht="12" customHeight="1">
      <c r="A2662" s="333" t="s">
        <v>1470</v>
      </c>
      <c r="B2662" s="381" t="s">
        <v>327</v>
      </c>
      <c r="C2662" s="333" t="s">
        <v>803</v>
      </c>
      <c r="D2662" s="381" t="s">
        <v>317</v>
      </c>
      <c r="E2662" s="381" t="s">
        <v>1319</v>
      </c>
      <c r="F2662" s="381" t="s">
        <v>589</v>
      </c>
      <c r="G2662" s="381" t="s">
        <v>386</v>
      </c>
      <c r="H2662" s="100" t="s">
        <v>653</v>
      </c>
      <c r="I2662" s="381" t="s">
        <v>505</v>
      </c>
      <c r="J2662" s="382">
        <v>150000</v>
      </c>
      <c r="K2662" s="382">
        <v>150000</v>
      </c>
      <c r="L2662" s="191" t="str">
        <f t="shared" si="1934"/>
        <v>875048110702011004702011221201</v>
      </c>
      <c r="M2662" s="192">
        <f t="array" ref="M2662">IF(COUNT(SEARCH(Удалить_Роспись_КВСР,$B2662)*SEARCH(Удалить_Роспись_ПБС,$C2662)*SEARCH(Удалить_Роспись_КФСР, $D2662)*SEARCH(Удалить_Роспись_КЦСР,$E2662)*SEARCH(Удалить_Роспись_КВР,$F2662)*SEARCH(Удалить_Роспись_ЭК,$H2662)*SEARCH(Удалить_Роспись_КР,$I2662))&gt;0,0,1)</f>
        <v>0</v>
      </c>
      <c r="N2662" s="192">
        <f t="shared" si="1979"/>
        <v>1</v>
      </c>
      <c r="O2662" s="192" t="str">
        <f t="shared" si="1935"/>
        <v/>
      </c>
      <c r="P2662" s="192" t="str">
        <f t="shared" si="1978"/>
        <v/>
      </c>
      <c r="Q2662" s="300" t="str">
        <f t="shared" si="1936"/>
        <v/>
      </c>
      <c r="R2662" s="300" t="str">
        <f t="shared" si="1937"/>
        <v/>
      </c>
      <c r="S2662" s="300" t="str">
        <f t="shared" si="1938"/>
        <v/>
      </c>
      <c r="T2662" s="192" t="str">
        <f t="shared" si="1939"/>
        <v/>
      </c>
      <c r="U2662" s="303" t="str">
        <f t="shared" si="1940"/>
        <v/>
      </c>
      <c r="V2662" s="300" t="str">
        <f t="shared" si="1941"/>
        <v/>
      </c>
      <c r="W2662" s="192" t="str">
        <f t="shared" si="1942"/>
        <v/>
      </c>
      <c r="X2662" s="303" t="str">
        <f t="shared" si="1943"/>
        <v/>
      </c>
      <c r="Y2662" s="300" t="str">
        <f t="shared" si="1944"/>
        <v/>
      </c>
      <c r="Z2662" s="300" t="str">
        <f t="shared" si="1945"/>
        <v/>
      </c>
      <c r="AA2662" s="303" t="str">
        <f t="shared" si="1946"/>
        <v/>
      </c>
      <c r="AB2662" s="300" t="str">
        <f t="shared" si="1947"/>
        <v/>
      </c>
      <c r="AC2662" s="300" t="str">
        <f t="shared" si="1948"/>
        <v/>
      </c>
      <c r="AD2662" s="300" t="str">
        <f t="shared" si="1949"/>
        <v/>
      </c>
      <c r="AE2662" s="192" t="str">
        <f t="shared" si="1950"/>
        <v/>
      </c>
      <c r="AF2662" s="192" t="str">
        <f t="shared" si="1951"/>
        <v/>
      </c>
      <c r="AG2662" s="192"/>
      <c r="AJ2662" s="300" t="str">
        <f t="shared" si="1952"/>
        <v/>
      </c>
      <c r="AK2662" s="300" t="str">
        <f t="shared" si="1953"/>
        <v/>
      </c>
      <c r="AL2662" s="300" t="str">
        <f t="shared" si="1954"/>
        <v/>
      </c>
      <c r="AM2662" s="300" t="str">
        <f t="shared" si="1955"/>
        <v/>
      </c>
      <c r="AN2662" s="300" t="str">
        <f t="shared" si="1956"/>
        <v/>
      </c>
      <c r="AO2662" s="300" t="str">
        <f t="shared" si="1957"/>
        <v/>
      </c>
      <c r="AP2662" s="300" t="str">
        <f t="shared" si="1958"/>
        <v/>
      </c>
      <c r="AQ2662" s="300" t="str">
        <f t="shared" si="1959"/>
        <v/>
      </c>
      <c r="AR2662" s="306" t="str">
        <f t="shared" si="1960"/>
        <v/>
      </c>
      <c r="AS2662" s="300" t="str">
        <f t="shared" si="1961"/>
        <v/>
      </c>
      <c r="AT2662" s="300" t="str">
        <f t="shared" si="1962"/>
        <v/>
      </c>
      <c r="AU2662" s="192" t="str">
        <f t="shared" si="1963"/>
        <v>рбс</v>
      </c>
      <c r="AV2662" s="192" t="str">
        <f t="shared" si="1964"/>
        <v>рбс87504811общпро</v>
      </c>
      <c r="AW2662" s="191">
        <f t="shared" si="1965"/>
        <v>0</v>
      </c>
      <c r="AX2662" s="191">
        <f t="shared" si="1966"/>
        <v>0</v>
      </c>
      <c r="AY2662" s="191">
        <f t="shared" si="1967"/>
        <v>150000</v>
      </c>
      <c r="AZ2662" s="191">
        <f t="shared" si="1968"/>
        <v>150000</v>
      </c>
      <c r="BA2662" s="193">
        <f t="shared" si="1969"/>
        <v>1</v>
      </c>
      <c r="BB2662" s="193">
        <f t="shared" si="1970"/>
        <v>1</v>
      </c>
      <c r="BC2662" s="193">
        <f t="shared" si="1971"/>
        <v>1</v>
      </c>
      <c r="BD2662" s="191">
        <f t="shared" si="1933"/>
        <v>150000</v>
      </c>
      <c r="BE2662" s="191">
        <f t="shared" si="1972"/>
        <v>150000</v>
      </c>
      <c r="BF2662" s="210">
        <f t="shared" si="1973"/>
        <v>150000</v>
      </c>
      <c r="BG2662" s="211">
        <f t="shared" si="1974"/>
        <v>150000</v>
      </c>
      <c r="BH2662" s="289"/>
      <c r="BI2662" s="289"/>
      <c r="BL2662" s="233" t="str">
        <f t="shared" si="1975"/>
        <v/>
      </c>
    </row>
    <row r="2663" spans="1:64" ht="12" customHeight="1">
      <c r="A2663" s="333" t="s">
        <v>1470</v>
      </c>
      <c r="B2663" s="381" t="s">
        <v>327</v>
      </c>
      <c r="C2663" s="333" t="s">
        <v>803</v>
      </c>
      <c r="D2663" s="381" t="s">
        <v>317</v>
      </c>
      <c r="E2663" s="381" t="s">
        <v>1320</v>
      </c>
      <c r="F2663" s="381" t="s">
        <v>586</v>
      </c>
      <c r="G2663" s="381" t="s">
        <v>393</v>
      </c>
      <c r="H2663" s="100" t="s">
        <v>653</v>
      </c>
      <c r="I2663" s="381" t="s">
        <v>505</v>
      </c>
      <c r="J2663" s="382">
        <v>3124154.61</v>
      </c>
      <c r="K2663" s="382">
        <v>2144274.0099999998</v>
      </c>
      <c r="L2663" s="191" t="str">
        <f t="shared" si="1934"/>
        <v>875048110702011004Г02024422301</v>
      </c>
      <c r="M2663" s="192">
        <f t="array" ref="M2663">IF(COUNT(SEARCH(Удалить_Роспись_КВСР,$B2663)*SEARCH(Удалить_Роспись_ПБС,$C2663)*SEARCH(Удалить_Роспись_КФСР, $D2663)*SEARCH(Удалить_Роспись_КЦСР,$E2663)*SEARCH(Удалить_Роспись_КВР,$F2663)*SEARCH(Удалить_Роспись_ЭК,$H2663)*SEARCH(Удалить_Роспись_КР,$I2663))&gt;0,0,1)</f>
        <v>0</v>
      </c>
      <c r="N2663" s="192">
        <f t="shared" si="1979"/>
        <v>1</v>
      </c>
      <c r="O2663" s="192" t="str">
        <f t="shared" si="1935"/>
        <v/>
      </c>
      <c r="P2663" s="192" t="str">
        <f t="shared" si="1978"/>
        <v/>
      </c>
      <c r="Q2663" s="300" t="str">
        <f t="shared" si="1936"/>
        <v/>
      </c>
      <c r="R2663" s="300" t="str">
        <f t="shared" si="1937"/>
        <v/>
      </c>
      <c r="S2663" s="300" t="str">
        <f t="shared" si="1938"/>
        <v/>
      </c>
      <c r="T2663" s="192" t="str">
        <f t="shared" si="1939"/>
        <v/>
      </c>
      <c r="U2663" s="303" t="str">
        <f t="shared" si="1940"/>
        <v/>
      </c>
      <c r="V2663" s="300" t="str">
        <f t="shared" si="1941"/>
        <v/>
      </c>
      <c r="W2663" s="192" t="str">
        <f t="shared" si="1942"/>
        <v/>
      </c>
      <c r="X2663" s="303" t="str">
        <f t="shared" si="1943"/>
        <v/>
      </c>
      <c r="Y2663" s="300" t="str">
        <f t="shared" si="1944"/>
        <v/>
      </c>
      <c r="Z2663" s="300" t="str">
        <f t="shared" si="1945"/>
        <v/>
      </c>
      <c r="AA2663" s="303" t="str">
        <f t="shared" si="1946"/>
        <v/>
      </c>
      <c r="AB2663" s="300" t="str">
        <f t="shared" si="1947"/>
        <v/>
      </c>
      <c r="AC2663" s="300" t="str">
        <f t="shared" si="1948"/>
        <v/>
      </c>
      <c r="AD2663" s="300" t="str">
        <f t="shared" si="1949"/>
        <v/>
      </c>
      <c r="AE2663" s="192" t="str">
        <f t="shared" si="1950"/>
        <v/>
      </c>
      <c r="AF2663" s="192" t="str">
        <f t="shared" si="1951"/>
        <v/>
      </c>
      <c r="AG2663" s="192"/>
      <c r="AJ2663" s="300" t="str">
        <f t="shared" si="1952"/>
        <v/>
      </c>
      <c r="AK2663" s="300" t="str">
        <f t="shared" si="1953"/>
        <v/>
      </c>
      <c r="AL2663" s="300" t="str">
        <f t="shared" si="1954"/>
        <v/>
      </c>
      <c r="AM2663" s="300" t="str">
        <f t="shared" si="1955"/>
        <v/>
      </c>
      <c r="AN2663" s="300" t="str">
        <f t="shared" si="1956"/>
        <v/>
      </c>
      <c r="AO2663" s="300" t="str">
        <f t="shared" si="1957"/>
        <v/>
      </c>
      <c r="AP2663" s="300" t="str">
        <f t="shared" si="1958"/>
        <v/>
      </c>
      <c r="AQ2663" s="300" t="str">
        <f t="shared" si="1959"/>
        <v/>
      </c>
      <c r="AR2663" s="306" t="str">
        <f t="shared" si="1960"/>
        <v/>
      </c>
      <c r="AS2663" s="300" t="str">
        <f t="shared" si="1961"/>
        <v/>
      </c>
      <c r="AT2663" s="300" t="str">
        <f t="shared" si="1962"/>
        <v/>
      </c>
      <c r="AU2663" s="192" t="str">
        <f t="shared" si="1963"/>
        <v>рбс</v>
      </c>
      <c r="AV2663" s="192" t="str">
        <f t="shared" si="1964"/>
        <v>рбс87504811общком</v>
      </c>
      <c r="AW2663" s="191">
        <f t="shared" si="1965"/>
        <v>0</v>
      </c>
      <c r="AX2663" s="191">
        <f t="shared" si="1966"/>
        <v>0</v>
      </c>
      <c r="AY2663" s="191">
        <f t="shared" si="1967"/>
        <v>3124154.61</v>
      </c>
      <c r="AZ2663" s="191">
        <f t="shared" si="1968"/>
        <v>2144274.0099999998</v>
      </c>
      <c r="BA2663" s="193">
        <f t="shared" si="1969"/>
        <v>1</v>
      </c>
      <c r="BB2663" s="193">
        <f t="shared" si="1970"/>
        <v>1</v>
      </c>
      <c r="BC2663" s="193">
        <f t="shared" si="1971"/>
        <v>1</v>
      </c>
      <c r="BD2663" s="191">
        <f t="shared" si="1933"/>
        <v>3124154.61</v>
      </c>
      <c r="BE2663" s="191">
        <f t="shared" si="1972"/>
        <v>2144274.0099999998</v>
      </c>
      <c r="BF2663" s="210">
        <f t="shared" si="1973"/>
        <v>3124154.61</v>
      </c>
      <c r="BG2663" s="211">
        <f t="shared" si="1974"/>
        <v>3124154.61</v>
      </c>
      <c r="BH2663" s="289"/>
      <c r="BI2663" s="289"/>
      <c r="BL2663" s="233" t="str">
        <f t="shared" si="1975"/>
        <v/>
      </c>
    </row>
    <row r="2664" spans="1:64" ht="12" customHeight="1">
      <c r="A2664" s="333" t="s">
        <v>1470</v>
      </c>
      <c r="B2664" s="381" t="s">
        <v>327</v>
      </c>
      <c r="C2664" s="333" t="s">
        <v>803</v>
      </c>
      <c r="D2664" s="381" t="s">
        <v>317</v>
      </c>
      <c r="E2664" s="381" t="s">
        <v>1321</v>
      </c>
      <c r="F2664" s="381" t="s">
        <v>586</v>
      </c>
      <c r="G2664" s="381" t="s">
        <v>397</v>
      </c>
      <c r="H2664" s="100" t="s">
        <v>653</v>
      </c>
      <c r="I2664" s="381" t="s">
        <v>505</v>
      </c>
      <c r="J2664" s="382">
        <v>785825</v>
      </c>
      <c r="K2664" s="382">
        <v>375379</v>
      </c>
      <c r="L2664" s="191" t="str">
        <f t="shared" si="1934"/>
        <v>875048110702011004П02024434001</v>
      </c>
      <c r="M2664" s="192">
        <f t="array" ref="M2664">IF(COUNT(SEARCH(Удалить_Роспись_КВСР,$B2664)*SEARCH(Удалить_Роспись_ПБС,$C2664)*SEARCH(Удалить_Роспись_КФСР, $D2664)*SEARCH(Удалить_Роспись_КЦСР,$E2664)*SEARCH(Удалить_Роспись_КВР,$F2664)*SEARCH(Удалить_Роспись_ЭК,$H2664)*SEARCH(Удалить_Роспись_КР,$I2664))&gt;0,0,1)</f>
        <v>0</v>
      </c>
      <c r="N2664" s="192">
        <f t="shared" si="1979"/>
        <v>1</v>
      </c>
      <c r="O2664" s="192" t="str">
        <f t="shared" si="1935"/>
        <v/>
      </c>
      <c r="P2664" s="192" t="str">
        <f t="shared" si="1978"/>
        <v/>
      </c>
      <c r="Q2664" s="300" t="str">
        <f t="shared" si="1936"/>
        <v/>
      </c>
      <c r="R2664" s="300" t="str">
        <f t="shared" si="1937"/>
        <v/>
      </c>
      <c r="S2664" s="300" t="str">
        <f t="shared" si="1938"/>
        <v/>
      </c>
      <c r="T2664" s="192" t="str">
        <f t="shared" si="1939"/>
        <v/>
      </c>
      <c r="U2664" s="303" t="str">
        <f t="shared" si="1940"/>
        <v/>
      </c>
      <c r="V2664" s="300" t="str">
        <f t="shared" si="1941"/>
        <v/>
      </c>
      <c r="W2664" s="192" t="str">
        <f t="shared" si="1942"/>
        <v/>
      </c>
      <c r="X2664" s="303" t="str">
        <f t="shared" si="1943"/>
        <v/>
      </c>
      <c r="Y2664" s="300" t="str">
        <f t="shared" si="1944"/>
        <v/>
      </c>
      <c r="Z2664" s="300" t="str">
        <f t="shared" si="1945"/>
        <v/>
      </c>
      <c r="AA2664" s="303" t="str">
        <f t="shared" si="1946"/>
        <v/>
      </c>
      <c r="AB2664" s="300" t="str">
        <f t="shared" si="1947"/>
        <v/>
      </c>
      <c r="AC2664" s="300" t="str">
        <f t="shared" si="1948"/>
        <v/>
      </c>
      <c r="AD2664" s="300" t="str">
        <f t="shared" si="1949"/>
        <v/>
      </c>
      <c r="AE2664" s="192" t="str">
        <f t="shared" si="1950"/>
        <v/>
      </c>
      <c r="AF2664" s="192" t="str">
        <f t="shared" si="1951"/>
        <v/>
      </c>
      <c r="AG2664" s="192"/>
      <c r="AJ2664" s="300" t="str">
        <f t="shared" si="1952"/>
        <v/>
      </c>
      <c r="AK2664" s="300" t="str">
        <f t="shared" si="1953"/>
        <v/>
      </c>
      <c r="AL2664" s="300" t="str">
        <f t="shared" si="1954"/>
        <v/>
      </c>
      <c r="AM2664" s="300" t="str">
        <f t="shared" si="1955"/>
        <v/>
      </c>
      <c r="AN2664" s="300" t="str">
        <f t="shared" si="1956"/>
        <v/>
      </c>
      <c r="AO2664" s="300" t="str">
        <f t="shared" si="1957"/>
        <v/>
      </c>
      <c r="AP2664" s="300" t="str">
        <f t="shared" si="1958"/>
        <v/>
      </c>
      <c r="AQ2664" s="300" t="str">
        <f t="shared" si="1959"/>
        <v/>
      </c>
      <c r="AR2664" s="306" t="str">
        <f t="shared" si="1960"/>
        <v/>
      </c>
      <c r="AS2664" s="300" t="str">
        <f t="shared" si="1961"/>
        <v/>
      </c>
      <c r="AT2664" s="300" t="str">
        <f t="shared" si="1962"/>
        <v/>
      </c>
      <c r="AU2664" s="192" t="str">
        <f t="shared" si="1963"/>
        <v>рбс</v>
      </c>
      <c r="AV2664" s="192" t="str">
        <f t="shared" si="1964"/>
        <v>рбс87504811общпро</v>
      </c>
      <c r="AW2664" s="191">
        <f t="shared" si="1965"/>
        <v>0</v>
      </c>
      <c r="AX2664" s="191">
        <f t="shared" si="1966"/>
        <v>0</v>
      </c>
      <c r="AY2664" s="191">
        <f t="shared" si="1967"/>
        <v>785825</v>
      </c>
      <c r="AZ2664" s="191">
        <f t="shared" si="1968"/>
        <v>375379</v>
      </c>
      <c r="BA2664" s="193">
        <f t="shared" si="1969"/>
        <v>1</v>
      </c>
      <c r="BB2664" s="193">
        <f t="shared" si="1970"/>
        <v>1</v>
      </c>
      <c r="BC2664" s="193">
        <f t="shared" si="1971"/>
        <v>1</v>
      </c>
      <c r="BD2664" s="191">
        <f t="shared" si="1933"/>
        <v>785825</v>
      </c>
      <c r="BE2664" s="191">
        <f t="shared" si="1972"/>
        <v>375379</v>
      </c>
      <c r="BF2664" s="210">
        <f t="shared" si="1973"/>
        <v>785825</v>
      </c>
      <c r="BG2664" s="211">
        <f t="shared" si="1974"/>
        <v>785825</v>
      </c>
      <c r="BH2664" s="289"/>
      <c r="BI2664" s="289"/>
      <c r="BL2664" s="233" t="str">
        <f t="shared" si="1975"/>
        <v/>
      </c>
    </row>
    <row r="2665" spans="1:64" ht="12" customHeight="1">
      <c r="A2665" s="333" t="s">
        <v>1470</v>
      </c>
      <c r="B2665" s="381" t="s">
        <v>327</v>
      </c>
      <c r="C2665" s="333" t="s">
        <v>803</v>
      </c>
      <c r="D2665" s="381" t="s">
        <v>317</v>
      </c>
      <c r="E2665" s="381" t="s">
        <v>1457</v>
      </c>
      <c r="F2665" s="381" t="s">
        <v>586</v>
      </c>
      <c r="G2665" s="381" t="s">
        <v>393</v>
      </c>
      <c r="H2665" s="100" t="s">
        <v>653</v>
      </c>
      <c r="I2665" s="381" t="s">
        <v>505</v>
      </c>
      <c r="J2665" s="382">
        <v>334756</v>
      </c>
      <c r="K2665" s="382">
        <v>283070.46000000002</v>
      </c>
      <c r="L2665" s="191" t="str">
        <f t="shared" si="1934"/>
        <v>875048110702011004Э02024422301</v>
      </c>
      <c r="M2665" s="192">
        <f t="array" ref="M2665">IF(COUNT(SEARCH(Удалить_Роспись_КВСР,$B2665)*SEARCH(Удалить_Роспись_ПБС,$C2665)*SEARCH(Удалить_Роспись_КФСР, $D2665)*SEARCH(Удалить_Роспись_КЦСР,$E2665)*SEARCH(Удалить_Роспись_КВР,$F2665)*SEARCH(Удалить_Роспись_ЭК,$H2665)*SEARCH(Удалить_Роспись_КР,$I2665))&gt;0,0,1)</f>
        <v>0</v>
      </c>
      <c r="N2665" s="192">
        <f t="shared" si="1979"/>
        <v>1</v>
      </c>
      <c r="O2665" s="192" t="str">
        <f t="shared" si="1935"/>
        <v/>
      </c>
      <c r="P2665" s="192" t="str">
        <f t="shared" si="1978"/>
        <v/>
      </c>
      <c r="Q2665" s="300" t="str">
        <f t="shared" si="1936"/>
        <v/>
      </c>
      <c r="R2665" s="300" t="str">
        <f t="shared" si="1937"/>
        <v/>
      </c>
      <c r="S2665" s="300" t="str">
        <f t="shared" si="1938"/>
        <v/>
      </c>
      <c r="T2665" s="192" t="str">
        <f t="shared" si="1939"/>
        <v/>
      </c>
      <c r="U2665" s="303" t="str">
        <f t="shared" si="1940"/>
        <v/>
      </c>
      <c r="V2665" s="300" t="str">
        <f t="shared" si="1941"/>
        <v/>
      </c>
      <c r="W2665" s="192" t="str">
        <f t="shared" si="1942"/>
        <v/>
      </c>
      <c r="X2665" s="303" t="str">
        <f t="shared" si="1943"/>
        <v/>
      </c>
      <c r="Y2665" s="300" t="str">
        <f t="shared" si="1944"/>
        <v/>
      </c>
      <c r="Z2665" s="300" t="str">
        <f t="shared" si="1945"/>
        <v/>
      </c>
      <c r="AA2665" s="303" t="str">
        <f t="shared" si="1946"/>
        <v/>
      </c>
      <c r="AB2665" s="300" t="str">
        <f t="shared" si="1947"/>
        <v/>
      </c>
      <c r="AC2665" s="300" t="str">
        <f t="shared" si="1948"/>
        <v/>
      </c>
      <c r="AD2665" s="300" t="str">
        <f t="shared" si="1949"/>
        <v/>
      </c>
      <c r="AE2665" s="192" t="str">
        <f t="shared" si="1950"/>
        <v/>
      </c>
      <c r="AF2665" s="192" t="str">
        <f t="shared" si="1951"/>
        <v/>
      </c>
      <c r="AG2665" s="192"/>
      <c r="AJ2665" s="300" t="str">
        <f t="shared" si="1952"/>
        <v/>
      </c>
      <c r="AK2665" s="300" t="str">
        <f t="shared" si="1953"/>
        <v/>
      </c>
      <c r="AL2665" s="300" t="str">
        <f t="shared" si="1954"/>
        <v/>
      </c>
      <c r="AM2665" s="300" t="str">
        <f t="shared" si="1955"/>
        <v/>
      </c>
      <c r="AN2665" s="300" t="str">
        <f t="shared" si="1956"/>
        <v/>
      </c>
      <c r="AO2665" s="300" t="str">
        <f t="shared" si="1957"/>
        <v/>
      </c>
      <c r="AP2665" s="300" t="str">
        <f t="shared" si="1958"/>
        <v/>
      </c>
      <c r="AQ2665" s="300" t="str">
        <f t="shared" si="1959"/>
        <v/>
      </c>
      <c r="AR2665" s="306" t="str">
        <f t="shared" si="1960"/>
        <v/>
      </c>
      <c r="AS2665" s="300" t="str">
        <f t="shared" si="1961"/>
        <v/>
      </c>
      <c r="AT2665" s="300" t="str">
        <f t="shared" si="1962"/>
        <v/>
      </c>
      <c r="AU2665" s="192" t="str">
        <f t="shared" si="1963"/>
        <v>рбс</v>
      </c>
      <c r="AV2665" s="192" t="str">
        <f t="shared" si="1964"/>
        <v>рбс87504811общком</v>
      </c>
      <c r="AW2665" s="191">
        <f t="shared" si="1965"/>
        <v>0</v>
      </c>
      <c r="AX2665" s="191">
        <f t="shared" si="1966"/>
        <v>0</v>
      </c>
      <c r="AY2665" s="191">
        <f t="shared" si="1967"/>
        <v>334756</v>
      </c>
      <c r="AZ2665" s="191">
        <f t="shared" si="1968"/>
        <v>283070.46000000002</v>
      </c>
      <c r="BA2665" s="193">
        <f t="shared" si="1969"/>
        <v>1</v>
      </c>
      <c r="BB2665" s="193">
        <f t="shared" si="1970"/>
        <v>1</v>
      </c>
      <c r="BC2665" s="193">
        <f t="shared" si="1971"/>
        <v>1</v>
      </c>
      <c r="BD2665" s="191">
        <f t="shared" si="1933"/>
        <v>334756</v>
      </c>
      <c r="BE2665" s="191">
        <f t="shared" si="1972"/>
        <v>283070.46000000002</v>
      </c>
      <c r="BF2665" s="210">
        <f t="shared" si="1973"/>
        <v>334756</v>
      </c>
      <c r="BG2665" s="211">
        <f t="shared" si="1974"/>
        <v>334756</v>
      </c>
      <c r="BH2665" s="289"/>
      <c r="BI2665" s="289"/>
      <c r="BL2665" s="233" t="str">
        <f t="shared" si="1975"/>
        <v/>
      </c>
    </row>
    <row r="2666" spans="1:64" ht="12" hidden="1" customHeight="1">
      <c r="A2666" s="333" t="s">
        <v>1470</v>
      </c>
      <c r="B2666" s="381" t="s">
        <v>327</v>
      </c>
      <c r="C2666" s="333" t="s">
        <v>803</v>
      </c>
      <c r="D2666" s="381" t="s">
        <v>317</v>
      </c>
      <c r="E2666" s="381" t="s">
        <v>1322</v>
      </c>
      <c r="F2666" s="381" t="s">
        <v>608</v>
      </c>
      <c r="G2666" s="381" t="s">
        <v>385</v>
      </c>
      <c r="H2666" s="100" t="s">
        <v>653</v>
      </c>
      <c r="I2666" s="381" t="s">
        <v>339</v>
      </c>
      <c r="J2666" s="382">
        <v>3785330.97</v>
      </c>
      <c r="K2666" s="382">
        <v>2286997.71</v>
      </c>
      <c r="L2666" s="191" t="str">
        <f t="shared" si="1934"/>
        <v>875048110702011007409011121110</v>
      </c>
      <c r="M2666" s="192">
        <f t="array" ref="M2666">IF(COUNT(SEARCH(Удалить_Роспись_КВСР,$B2666)*SEARCH(Удалить_Роспись_ПБС,$C2666)*SEARCH(Удалить_Роспись_КФСР, $D2666)*SEARCH(Удалить_Роспись_КЦСР,$E2666)*SEARCH(Удалить_Роспись_КВР,$F2666)*SEARCH(Удалить_Роспись_ЭК,$H2666)*SEARCH(Удалить_Роспись_КР,$I2666))&gt;0,0,1)</f>
        <v>0</v>
      </c>
      <c r="N2666" s="192">
        <v>0</v>
      </c>
      <c r="O2666" s="192" t="str">
        <f t="shared" si="1935"/>
        <v/>
      </c>
      <c r="P2666" s="192" t="str">
        <f t="shared" si="1978"/>
        <v/>
      </c>
      <c r="Q2666" s="300" t="str">
        <f t="shared" si="1936"/>
        <v/>
      </c>
      <c r="R2666" s="300" t="str">
        <f t="shared" si="1937"/>
        <v/>
      </c>
      <c r="S2666" s="300" t="str">
        <f t="shared" si="1938"/>
        <v/>
      </c>
      <c r="T2666" s="192" t="str">
        <f t="shared" si="1939"/>
        <v/>
      </c>
      <c r="U2666" s="303" t="str">
        <f t="shared" si="1940"/>
        <v/>
      </c>
      <c r="V2666" s="300" t="str">
        <f t="shared" si="1941"/>
        <v/>
      </c>
      <c r="W2666" s="192" t="str">
        <f t="shared" si="1942"/>
        <v/>
      </c>
      <c r="X2666" s="303" t="str">
        <f t="shared" si="1943"/>
        <v/>
      </c>
      <c r="Y2666" s="300" t="str">
        <f t="shared" si="1944"/>
        <v/>
      </c>
      <c r="Z2666" s="300" t="str">
        <f t="shared" si="1945"/>
        <v/>
      </c>
      <c r="AA2666" s="303" t="str">
        <f t="shared" si="1946"/>
        <v/>
      </c>
      <c r="AB2666" s="300" t="str">
        <f t="shared" si="1947"/>
        <v/>
      </c>
      <c r="AC2666" s="300" t="str">
        <f t="shared" si="1948"/>
        <v/>
      </c>
      <c r="AD2666" s="300" t="str">
        <f t="shared" si="1949"/>
        <v/>
      </c>
      <c r="AE2666" s="192" t="str">
        <f t="shared" si="1950"/>
        <v/>
      </c>
      <c r="AF2666" s="192" t="str">
        <f t="shared" si="1951"/>
        <v/>
      </c>
      <c r="AG2666" s="192"/>
      <c r="AJ2666" s="300" t="str">
        <f t="shared" si="1952"/>
        <v/>
      </c>
      <c r="AK2666" s="300" t="str">
        <f t="shared" si="1953"/>
        <v/>
      </c>
      <c r="AL2666" s="300" t="str">
        <f t="shared" si="1954"/>
        <v/>
      </c>
      <c r="AM2666" s="300" t="str">
        <f t="shared" si="1955"/>
        <v/>
      </c>
      <c r="AN2666" s="300" t="str">
        <f t="shared" si="1956"/>
        <v/>
      </c>
      <c r="AO2666" s="300" t="str">
        <f t="shared" si="1957"/>
        <v/>
      </c>
      <c r="AP2666" s="300" t="str">
        <f t="shared" si="1958"/>
        <v/>
      </c>
      <c r="AQ2666" s="300" t="str">
        <f t="shared" si="1959"/>
        <v/>
      </c>
      <c r="AR2666" s="306" t="str">
        <f t="shared" si="1960"/>
        <v/>
      </c>
      <c r="AS2666" s="300" t="str">
        <f t="shared" si="1961"/>
        <v/>
      </c>
      <c r="AT2666" s="300" t="str">
        <f t="shared" si="1962"/>
        <v/>
      </c>
      <c r="AU2666" s="192" t="str">
        <f t="shared" si="1963"/>
        <v>рбс</v>
      </c>
      <c r="AV2666" s="192" t="str">
        <f t="shared" si="1964"/>
        <v>рбс87504811общопл</v>
      </c>
      <c r="AW2666" s="191">
        <f t="shared" si="1965"/>
        <v>0</v>
      </c>
      <c r="AX2666" s="191">
        <f t="shared" si="1966"/>
        <v>0</v>
      </c>
      <c r="AY2666" s="191">
        <f t="shared" si="1967"/>
        <v>0</v>
      </c>
      <c r="AZ2666" s="191">
        <f t="shared" si="1968"/>
        <v>0</v>
      </c>
      <c r="BA2666" s="193">
        <f t="shared" si="1969"/>
        <v>1</v>
      </c>
      <c r="BB2666" s="193">
        <f t="shared" si="1970"/>
        <v>1</v>
      </c>
      <c r="BC2666" s="193">
        <f t="shared" si="1971"/>
        <v>1</v>
      </c>
      <c r="BD2666" s="191">
        <f t="shared" si="1933"/>
        <v>0</v>
      </c>
      <c r="BE2666" s="191">
        <f t="shared" si="1972"/>
        <v>0</v>
      </c>
      <c r="BF2666" s="210">
        <f t="shared" si="1973"/>
        <v>0</v>
      </c>
      <c r="BG2666" s="211">
        <f t="shared" si="1974"/>
        <v>0</v>
      </c>
      <c r="BH2666" s="289"/>
      <c r="BI2666" s="289"/>
      <c r="BL2666" s="233" t="str">
        <f t="shared" si="1975"/>
        <v/>
      </c>
    </row>
    <row r="2667" spans="1:64" ht="12" hidden="1" customHeight="1">
      <c r="A2667" s="333" t="s">
        <v>1470</v>
      </c>
      <c r="B2667" s="381" t="s">
        <v>327</v>
      </c>
      <c r="C2667" s="333" t="s">
        <v>803</v>
      </c>
      <c r="D2667" s="381" t="s">
        <v>317</v>
      </c>
      <c r="E2667" s="381" t="s">
        <v>1322</v>
      </c>
      <c r="F2667" s="381" t="s">
        <v>589</v>
      </c>
      <c r="G2667" s="381" t="s">
        <v>386</v>
      </c>
      <c r="H2667" s="100" t="s">
        <v>653</v>
      </c>
      <c r="I2667" s="381" t="s">
        <v>339</v>
      </c>
      <c r="J2667" s="382">
        <v>47969.5</v>
      </c>
      <c r="K2667" s="382">
        <v>7400</v>
      </c>
      <c r="L2667" s="191" t="str">
        <f t="shared" si="1934"/>
        <v>875048110702011007409011221210</v>
      </c>
      <c r="M2667" s="192">
        <f t="array" ref="M2667">IF(COUNT(SEARCH(Удалить_Роспись_КВСР,$B2667)*SEARCH(Удалить_Роспись_ПБС,$C2667)*SEARCH(Удалить_Роспись_КФСР, $D2667)*SEARCH(Удалить_Роспись_КЦСР,$E2667)*SEARCH(Удалить_Роспись_КВР,$F2667)*SEARCH(Удалить_Роспись_ЭК,$H2667)*SEARCH(Удалить_Роспись_КР,$I2667))&gt;0,0,1)</f>
        <v>0</v>
      </c>
      <c r="N2667" s="192">
        <v>0</v>
      </c>
      <c r="O2667" s="192" t="str">
        <f t="shared" si="1935"/>
        <v/>
      </c>
      <c r="P2667" s="192" t="str">
        <f t="shared" si="1978"/>
        <v/>
      </c>
      <c r="Q2667" s="300" t="str">
        <f t="shared" si="1936"/>
        <v/>
      </c>
      <c r="R2667" s="300" t="str">
        <f t="shared" si="1937"/>
        <v/>
      </c>
      <c r="S2667" s="300" t="str">
        <f t="shared" si="1938"/>
        <v/>
      </c>
      <c r="T2667" s="192" t="str">
        <f t="shared" si="1939"/>
        <v/>
      </c>
      <c r="U2667" s="303" t="str">
        <f t="shared" si="1940"/>
        <v/>
      </c>
      <c r="V2667" s="300" t="str">
        <f t="shared" si="1941"/>
        <v/>
      </c>
      <c r="W2667" s="192" t="str">
        <f t="shared" si="1942"/>
        <v/>
      </c>
      <c r="X2667" s="303" t="str">
        <f t="shared" si="1943"/>
        <v/>
      </c>
      <c r="Y2667" s="300" t="str">
        <f t="shared" si="1944"/>
        <v/>
      </c>
      <c r="Z2667" s="300" t="str">
        <f t="shared" si="1945"/>
        <v/>
      </c>
      <c r="AA2667" s="303" t="str">
        <f t="shared" si="1946"/>
        <v/>
      </c>
      <c r="AB2667" s="300" t="str">
        <f t="shared" si="1947"/>
        <v/>
      </c>
      <c r="AC2667" s="300" t="str">
        <f t="shared" si="1948"/>
        <v/>
      </c>
      <c r="AD2667" s="300" t="str">
        <f t="shared" si="1949"/>
        <v/>
      </c>
      <c r="AE2667" s="192" t="str">
        <f t="shared" si="1950"/>
        <v/>
      </c>
      <c r="AF2667" s="192" t="str">
        <f t="shared" si="1951"/>
        <v/>
      </c>
      <c r="AG2667" s="192"/>
      <c r="AJ2667" s="300" t="str">
        <f t="shared" si="1952"/>
        <v/>
      </c>
      <c r="AK2667" s="300" t="str">
        <f t="shared" si="1953"/>
        <v/>
      </c>
      <c r="AL2667" s="300" t="str">
        <f t="shared" si="1954"/>
        <v/>
      </c>
      <c r="AM2667" s="300" t="str">
        <f t="shared" si="1955"/>
        <v/>
      </c>
      <c r="AN2667" s="300" t="str">
        <f t="shared" si="1956"/>
        <v/>
      </c>
      <c r="AO2667" s="300" t="str">
        <f t="shared" si="1957"/>
        <v/>
      </c>
      <c r="AP2667" s="300" t="str">
        <f t="shared" si="1958"/>
        <v/>
      </c>
      <c r="AQ2667" s="300" t="str">
        <f t="shared" si="1959"/>
        <v/>
      </c>
      <c r="AR2667" s="306" t="str">
        <f t="shared" si="1960"/>
        <v/>
      </c>
      <c r="AS2667" s="300" t="str">
        <f t="shared" si="1961"/>
        <v/>
      </c>
      <c r="AT2667" s="300" t="str">
        <f t="shared" si="1962"/>
        <v/>
      </c>
      <c r="AU2667" s="192" t="str">
        <f t="shared" si="1963"/>
        <v>рбс</v>
      </c>
      <c r="AV2667" s="192" t="str">
        <f t="shared" si="1964"/>
        <v>рбс87504811общпро</v>
      </c>
      <c r="AW2667" s="191">
        <f t="shared" si="1965"/>
        <v>0</v>
      </c>
      <c r="AX2667" s="191">
        <f t="shared" si="1966"/>
        <v>0</v>
      </c>
      <c r="AY2667" s="191">
        <f t="shared" si="1967"/>
        <v>0</v>
      </c>
      <c r="AZ2667" s="191">
        <f t="shared" si="1968"/>
        <v>0</v>
      </c>
      <c r="BA2667" s="193">
        <f t="shared" si="1969"/>
        <v>1</v>
      </c>
      <c r="BB2667" s="193">
        <f t="shared" si="1970"/>
        <v>1</v>
      </c>
      <c r="BC2667" s="193">
        <f t="shared" si="1971"/>
        <v>1</v>
      </c>
      <c r="BD2667" s="191">
        <f t="shared" si="1933"/>
        <v>0</v>
      </c>
      <c r="BE2667" s="191">
        <f t="shared" si="1972"/>
        <v>0</v>
      </c>
      <c r="BF2667" s="210">
        <f t="shared" si="1973"/>
        <v>0</v>
      </c>
      <c r="BG2667" s="211">
        <f t="shared" si="1974"/>
        <v>0</v>
      </c>
      <c r="BH2667" s="289"/>
      <c r="BI2667" s="289"/>
      <c r="BL2667" s="233" t="str">
        <f t="shared" si="1975"/>
        <v/>
      </c>
    </row>
    <row r="2668" spans="1:64" ht="12" hidden="1" customHeight="1">
      <c r="A2668" s="333" t="s">
        <v>1470</v>
      </c>
      <c r="B2668" s="381" t="s">
        <v>327</v>
      </c>
      <c r="C2668" s="333" t="s">
        <v>803</v>
      </c>
      <c r="D2668" s="381" t="s">
        <v>317</v>
      </c>
      <c r="E2668" s="381" t="s">
        <v>1322</v>
      </c>
      <c r="F2668" s="381" t="s">
        <v>902</v>
      </c>
      <c r="G2668" s="381" t="s">
        <v>387</v>
      </c>
      <c r="H2668" s="100" t="s">
        <v>653</v>
      </c>
      <c r="I2668" s="381" t="s">
        <v>339</v>
      </c>
      <c r="J2668" s="382">
        <v>1143169.95</v>
      </c>
      <c r="K2668" s="382">
        <v>676594.32</v>
      </c>
      <c r="L2668" s="191" t="str">
        <f t="shared" si="1934"/>
        <v>875048110702011007409011921310</v>
      </c>
      <c r="M2668" s="192">
        <f t="array" ref="M2668">IF(COUNT(SEARCH(Удалить_Роспись_КВСР,$B2668)*SEARCH(Удалить_Роспись_ПБС,$C2668)*SEARCH(Удалить_Роспись_КФСР, $D2668)*SEARCH(Удалить_Роспись_КЦСР,$E2668)*SEARCH(Удалить_Роспись_КВР,$F2668)*SEARCH(Удалить_Роспись_ЭК,$H2668)*SEARCH(Удалить_Роспись_КР,$I2668))&gt;0,0,1)</f>
        <v>0</v>
      </c>
      <c r="N2668" s="192">
        <v>0</v>
      </c>
      <c r="O2668" s="192" t="str">
        <f t="shared" si="1935"/>
        <v/>
      </c>
      <c r="P2668" s="192" t="str">
        <f t="shared" si="1978"/>
        <v/>
      </c>
      <c r="Q2668" s="300" t="str">
        <f t="shared" si="1936"/>
        <v/>
      </c>
      <c r="R2668" s="300" t="str">
        <f t="shared" si="1937"/>
        <v/>
      </c>
      <c r="S2668" s="300" t="str">
        <f t="shared" si="1938"/>
        <v/>
      </c>
      <c r="T2668" s="192" t="str">
        <f t="shared" si="1939"/>
        <v/>
      </c>
      <c r="U2668" s="303" t="str">
        <f t="shared" si="1940"/>
        <v/>
      </c>
      <c r="V2668" s="300" t="str">
        <f t="shared" si="1941"/>
        <v/>
      </c>
      <c r="W2668" s="192" t="str">
        <f t="shared" si="1942"/>
        <v/>
      </c>
      <c r="X2668" s="303" t="str">
        <f t="shared" si="1943"/>
        <v/>
      </c>
      <c r="Y2668" s="300" t="str">
        <f t="shared" si="1944"/>
        <v/>
      </c>
      <c r="Z2668" s="300" t="str">
        <f t="shared" si="1945"/>
        <v/>
      </c>
      <c r="AA2668" s="303" t="str">
        <f t="shared" si="1946"/>
        <v/>
      </c>
      <c r="AB2668" s="300" t="str">
        <f t="shared" si="1947"/>
        <v/>
      </c>
      <c r="AC2668" s="300" t="str">
        <f t="shared" si="1948"/>
        <v/>
      </c>
      <c r="AD2668" s="300" t="str">
        <f t="shared" si="1949"/>
        <v/>
      </c>
      <c r="AE2668" s="192" t="str">
        <f t="shared" si="1950"/>
        <v/>
      </c>
      <c r="AF2668" s="192" t="str">
        <f t="shared" si="1951"/>
        <v/>
      </c>
      <c r="AG2668" s="192"/>
      <c r="AJ2668" s="300" t="str">
        <f t="shared" si="1952"/>
        <v/>
      </c>
      <c r="AK2668" s="300" t="str">
        <f t="shared" si="1953"/>
        <v/>
      </c>
      <c r="AL2668" s="300" t="str">
        <f t="shared" si="1954"/>
        <v/>
      </c>
      <c r="AM2668" s="300" t="str">
        <f t="shared" si="1955"/>
        <v/>
      </c>
      <c r="AN2668" s="300" t="str">
        <f t="shared" si="1956"/>
        <v/>
      </c>
      <c r="AO2668" s="300" t="str">
        <f t="shared" si="1957"/>
        <v/>
      </c>
      <c r="AP2668" s="300" t="str">
        <f t="shared" si="1958"/>
        <v/>
      </c>
      <c r="AQ2668" s="300" t="str">
        <f t="shared" si="1959"/>
        <v/>
      </c>
      <c r="AR2668" s="306" t="str">
        <f t="shared" si="1960"/>
        <v/>
      </c>
      <c r="AS2668" s="300" t="str">
        <f t="shared" si="1961"/>
        <v/>
      </c>
      <c r="AT2668" s="300" t="str">
        <f t="shared" si="1962"/>
        <v/>
      </c>
      <c r="AU2668" s="192" t="str">
        <f t="shared" si="1963"/>
        <v>рбс</v>
      </c>
      <c r="AV2668" s="192" t="str">
        <f t="shared" si="1964"/>
        <v>рбс87504811общопл</v>
      </c>
      <c r="AW2668" s="191">
        <f t="shared" si="1965"/>
        <v>0</v>
      </c>
      <c r="AX2668" s="191">
        <f t="shared" si="1966"/>
        <v>0</v>
      </c>
      <c r="AY2668" s="191">
        <f t="shared" si="1967"/>
        <v>0</v>
      </c>
      <c r="AZ2668" s="191">
        <f t="shared" si="1968"/>
        <v>0</v>
      </c>
      <c r="BA2668" s="193">
        <f t="shared" si="1969"/>
        <v>1</v>
      </c>
      <c r="BB2668" s="193">
        <f t="shared" si="1970"/>
        <v>1</v>
      </c>
      <c r="BC2668" s="193">
        <f t="shared" si="1971"/>
        <v>1</v>
      </c>
      <c r="BD2668" s="191">
        <f t="shared" si="1933"/>
        <v>0</v>
      </c>
      <c r="BE2668" s="191">
        <f t="shared" si="1972"/>
        <v>0</v>
      </c>
      <c r="BF2668" s="210">
        <f t="shared" si="1973"/>
        <v>0</v>
      </c>
      <c r="BG2668" s="211">
        <f t="shared" si="1974"/>
        <v>0</v>
      </c>
      <c r="BH2668" s="289"/>
      <c r="BI2668" s="289"/>
      <c r="BL2668" s="233" t="str">
        <f t="shared" si="1975"/>
        <v/>
      </c>
    </row>
    <row r="2669" spans="1:64" ht="12" hidden="1" customHeight="1">
      <c r="A2669" s="333" t="s">
        <v>1470</v>
      </c>
      <c r="B2669" s="381" t="s">
        <v>327</v>
      </c>
      <c r="C2669" s="333" t="s">
        <v>803</v>
      </c>
      <c r="D2669" s="381" t="s">
        <v>317</v>
      </c>
      <c r="E2669" s="381" t="s">
        <v>1322</v>
      </c>
      <c r="F2669" s="381" t="s">
        <v>586</v>
      </c>
      <c r="G2669" s="381" t="s">
        <v>389</v>
      </c>
      <c r="H2669" s="100" t="s">
        <v>653</v>
      </c>
      <c r="I2669" s="381" t="s">
        <v>339</v>
      </c>
      <c r="J2669" s="382">
        <v>78618</v>
      </c>
      <c r="K2669" s="382">
        <v>3200</v>
      </c>
      <c r="L2669" s="191" t="str">
        <f t="shared" si="1934"/>
        <v>875048110702011007409024422610</v>
      </c>
      <c r="M2669" s="192">
        <f t="array" ref="M2669">IF(COUNT(SEARCH(Удалить_Роспись_КВСР,$B2669)*SEARCH(Удалить_Роспись_ПБС,$C2669)*SEARCH(Удалить_Роспись_КФСР, $D2669)*SEARCH(Удалить_Роспись_КЦСР,$E2669)*SEARCH(Удалить_Роспись_КВР,$F2669)*SEARCH(Удалить_Роспись_ЭК,$H2669)*SEARCH(Удалить_Роспись_КР,$I2669))&gt;0,0,1)</f>
        <v>0</v>
      </c>
      <c r="N2669" s="192">
        <v>0</v>
      </c>
      <c r="O2669" s="192" t="str">
        <f t="shared" si="1935"/>
        <v/>
      </c>
      <c r="P2669" s="192" t="str">
        <f t="shared" si="1978"/>
        <v/>
      </c>
      <c r="Q2669" s="300" t="str">
        <f t="shared" si="1936"/>
        <v/>
      </c>
      <c r="R2669" s="300" t="str">
        <f t="shared" si="1937"/>
        <v/>
      </c>
      <c r="S2669" s="300" t="str">
        <f t="shared" si="1938"/>
        <v/>
      </c>
      <c r="T2669" s="192" t="str">
        <f t="shared" si="1939"/>
        <v/>
      </c>
      <c r="U2669" s="303" t="str">
        <f t="shared" si="1940"/>
        <v/>
      </c>
      <c r="V2669" s="300" t="str">
        <f t="shared" si="1941"/>
        <v/>
      </c>
      <c r="W2669" s="192" t="str">
        <f t="shared" si="1942"/>
        <v/>
      </c>
      <c r="X2669" s="303" t="str">
        <f t="shared" si="1943"/>
        <v/>
      </c>
      <c r="Y2669" s="300" t="str">
        <f t="shared" si="1944"/>
        <v/>
      </c>
      <c r="Z2669" s="300" t="str">
        <f t="shared" si="1945"/>
        <v/>
      </c>
      <c r="AA2669" s="303" t="str">
        <f t="shared" si="1946"/>
        <v/>
      </c>
      <c r="AB2669" s="300" t="str">
        <f t="shared" si="1947"/>
        <v/>
      </c>
      <c r="AC2669" s="300" t="str">
        <f t="shared" si="1948"/>
        <v/>
      </c>
      <c r="AD2669" s="300" t="str">
        <f t="shared" si="1949"/>
        <v/>
      </c>
      <c r="AE2669" s="192" t="str">
        <f t="shared" si="1950"/>
        <v/>
      </c>
      <c r="AF2669" s="192" t="str">
        <f t="shared" si="1951"/>
        <v/>
      </c>
      <c r="AG2669" s="192"/>
      <c r="AJ2669" s="300" t="str">
        <f t="shared" si="1952"/>
        <v/>
      </c>
      <c r="AK2669" s="300" t="str">
        <f t="shared" si="1953"/>
        <v/>
      </c>
      <c r="AL2669" s="300" t="str">
        <f t="shared" si="1954"/>
        <v/>
      </c>
      <c r="AM2669" s="300" t="str">
        <f t="shared" si="1955"/>
        <v/>
      </c>
      <c r="AN2669" s="300" t="str">
        <f t="shared" si="1956"/>
        <v/>
      </c>
      <c r="AO2669" s="300" t="str">
        <f t="shared" si="1957"/>
        <v/>
      </c>
      <c r="AP2669" s="300" t="str">
        <f t="shared" si="1958"/>
        <v/>
      </c>
      <c r="AQ2669" s="300" t="str">
        <f t="shared" si="1959"/>
        <v/>
      </c>
      <c r="AR2669" s="306" t="str">
        <f t="shared" si="1960"/>
        <v/>
      </c>
      <c r="AS2669" s="300" t="str">
        <f t="shared" si="1961"/>
        <v/>
      </c>
      <c r="AT2669" s="300" t="str">
        <f t="shared" si="1962"/>
        <v/>
      </c>
      <c r="AU2669" s="192" t="str">
        <f t="shared" si="1963"/>
        <v>рбс</v>
      </c>
      <c r="AV2669" s="192" t="str">
        <f t="shared" si="1964"/>
        <v>рбс87504811общпро</v>
      </c>
      <c r="AW2669" s="191">
        <f t="shared" si="1965"/>
        <v>0</v>
      </c>
      <c r="AX2669" s="191">
        <f t="shared" si="1966"/>
        <v>0</v>
      </c>
      <c r="AY2669" s="191">
        <f t="shared" si="1967"/>
        <v>0</v>
      </c>
      <c r="AZ2669" s="191">
        <f t="shared" si="1968"/>
        <v>0</v>
      </c>
      <c r="BA2669" s="193">
        <f t="shared" si="1969"/>
        <v>1</v>
      </c>
      <c r="BB2669" s="193">
        <f t="shared" si="1970"/>
        <v>1</v>
      </c>
      <c r="BC2669" s="193">
        <f t="shared" si="1971"/>
        <v>1</v>
      </c>
      <c r="BD2669" s="191">
        <f t="shared" si="1933"/>
        <v>0</v>
      </c>
      <c r="BE2669" s="191">
        <f t="shared" si="1972"/>
        <v>0</v>
      </c>
      <c r="BF2669" s="210">
        <f t="shared" si="1973"/>
        <v>0</v>
      </c>
      <c r="BG2669" s="211">
        <f t="shared" si="1974"/>
        <v>0</v>
      </c>
      <c r="BH2669" s="289"/>
      <c r="BI2669" s="289"/>
      <c r="BL2669" s="233" t="str">
        <f t="shared" si="1975"/>
        <v/>
      </c>
    </row>
    <row r="2670" spans="1:64" ht="12" hidden="1" customHeight="1">
      <c r="A2670" s="333" t="s">
        <v>1470</v>
      </c>
      <c r="B2670" s="381" t="s">
        <v>327</v>
      </c>
      <c r="C2670" s="333" t="s">
        <v>803</v>
      </c>
      <c r="D2670" s="381" t="s">
        <v>317</v>
      </c>
      <c r="E2670" s="381" t="s">
        <v>1323</v>
      </c>
      <c r="F2670" s="381" t="s">
        <v>608</v>
      </c>
      <c r="G2670" s="381" t="s">
        <v>385</v>
      </c>
      <c r="H2670" s="100" t="s">
        <v>653</v>
      </c>
      <c r="I2670" s="381" t="s">
        <v>339</v>
      </c>
      <c r="J2670" s="382">
        <v>18471824.82</v>
      </c>
      <c r="K2670" s="382">
        <v>13956416.289999999</v>
      </c>
      <c r="L2670" s="191" t="str">
        <f t="shared" si="1934"/>
        <v>875048110702011007564011121110</v>
      </c>
      <c r="M2670" s="192">
        <f t="array" ref="M2670">IF(COUNT(SEARCH(Удалить_Роспись_КВСР,$B2670)*SEARCH(Удалить_Роспись_ПБС,$C2670)*SEARCH(Удалить_Роспись_КФСР, $D2670)*SEARCH(Удалить_Роспись_КЦСР,$E2670)*SEARCH(Удалить_Роспись_КВР,$F2670)*SEARCH(Удалить_Роспись_ЭК,$H2670)*SEARCH(Удалить_Роспись_КР,$I2670))&gt;0,0,1)</f>
        <v>0</v>
      </c>
      <c r="N2670" s="192">
        <v>0</v>
      </c>
      <c r="O2670" s="192" t="str">
        <f t="shared" si="1935"/>
        <v/>
      </c>
      <c r="P2670" s="192" t="str">
        <f t="shared" si="1978"/>
        <v/>
      </c>
      <c r="Q2670" s="300" t="str">
        <f t="shared" si="1936"/>
        <v/>
      </c>
      <c r="R2670" s="300" t="str">
        <f t="shared" si="1937"/>
        <v/>
      </c>
      <c r="S2670" s="300" t="str">
        <f t="shared" si="1938"/>
        <v/>
      </c>
      <c r="T2670" s="192" t="str">
        <f t="shared" si="1939"/>
        <v/>
      </c>
      <c r="U2670" s="303" t="str">
        <f t="shared" si="1940"/>
        <v/>
      </c>
      <c r="V2670" s="300" t="str">
        <f t="shared" si="1941"/>
        <v/>
      </c>
      <c r="W2670" s="192" t="str">
        <f t="shared" si="1942"/>
        <v/>
      </c>
      <c r="X2670" s="303" t="str">
        <f t="shared" si="1943"/>
        <v/>
      </c>
      <c r="Y2670" s="300" t="str">
        <f t="shared" si="1944"/>
        <v/>
      </c>
      <c r="Z2670" s="300" t="str">
        <f t="shared" si="1945"/>
        <v/>
      </c>
      <c r="AA2670" s="303" t="str">
        <f t="shared" si="1946"/>
        <v/>
      </c>
      <c r="AB2670" s="300" t="str">
        <f t="shared" si="1947"/>
        <v/>
      </c>
      <c r="AC2670" s="300" t="str">
        <f t="shared" si="1948"/>
        <v/>
      </c>
      <c r="AD2670" s="300" t="str">
        <f t="shared" si="1949"/>
        <v/>
      </c>
      <c r="AE2670" s="192" t="str">
        <f t="shared" si="1950"/>
        <v/>
      </c>
      <c r="AF2670" s="192" t="str">
        <f t="shared" si="1951"/>
        <v/>
      </c>
      <c r="AG2670" s="192"/>
      <c r="AJ2670" s="300" t="str">
        <f t="shared" si="1952"/>
        <v/>
      </c>
      <c r="AK2670" s="300" t="str">
        <f t="shared" si="1953"/>
        <v/>
      </c>
      <c r="AL2670" s="300" t="str">
        <f t="shared" si="1954"/>
        <v/>
      </c>
      <c r="AM2670" s="300" t="str">
        <f t="shared" si="1955"/>
        <v/>
      </c>
      <c r="AN2670" s="300" t="str">
        <f t="shared" si="1956"/>
        <v/>
      </c>
      <c r="AO2670" s="300" t="str">
        <f t="shared" si="1957"/>
        <v/>
      </c>
      <c r="AP2670" s="300" t="str">
        <f t="shared" si="1958"/>
        <v/>
      </c>
      <c r="AQ2670" s="300" t="str">
        <f t="shared" si="1959"/>
        <v/>
      </c>
      <c r="AR2670" s="306" t="str">
        <f t="shared" si="1960"/>
        <v/>
      </c>
      <c r="AS2670" s="300" t="str">
        <f t="shared" si="1961"/>
        <v/>
      </c>
      <c r="AT2670" s="300" t="str">
        <f t="shared" si="1962"/>
        <v/>
      </c>
      <c r="AU2670" s="192" t="str">
        <f t="shared" si="1963"/>
        <v>рбс</v>
      </c>
      <c r="AV2670" s="192" t="str">
        <f t="shared" si="1964"/>
        <v>рбс87504811общопл</v>
      </c>
      <c r="AW2670" s="191">
        <f t="shared" si="1965"/>
        <v>0</v>
      </c>
      <c r="AX2670" s="191">
        <f t="shared" si="1966"/>
        <v>0</v>
      </c>
      <c r="AY2670" s="191">
        <f t="shared" si="1967"/>
        <v>0</v>
      </c>
      <c r="AZ2670" s="191">
        <f t="shared" si="1968"/>
        <v>0</v>
      </c>
      <c r="BA2670" s="193">
        <f t="shared" si="1969"/>
        <v>1</v>
      </c>
      <c r="BB2670" s="193">
        <f t="shared" si="1970"/>
        <v>1</v>
      </c>
      <c r="BC2670" s="193">
        <f t="shared" si="1971"/>
        <v>1</v>
      </c>
      <c r="BD2670" s="191">
        <f t="shared" si="1933"/>
        <v>0</v>
      </c>
      <c r="BE2670" s="191">
        <f t="shared" si="1972"/>
        <v>0</v>
      </c>
      <c r="BF2670" s="210">
        <f t="shared" si="1973"/>
        <v>0</v>
      </c>
      <c r="BG2670" s="211">
        <f t="shared" si="1974"/>
        <v>0</v>
      </c>
      <c r="BH2670" s="289"/>
      <c r="BI2670" s="289"/>
      <c r="BL2670" s="233" t="str">
        <f t="shared" si="1975"/>
        <v/>
      </c>
    </row>
    <row r="2671" spans="1:64" ht="12" hidden="1" customHeight="1">
      <c r="A2671" s="333" t="s">
        <v>1470</v>
      </c>
      <c r="B2671" s="381" t="s">
        <v>327</v>
      </c>
      <c r="C2671" s="333" t="s">
        <v>803</v>
      </c>
      <c r="D2671" s="381" t="s">
        <v>317</v>
      </c>
      <c r="E2671" s="381" t="s">
        <v>1323</v>
      </c>
      <c r="F2671" s="381" t="s">
        <v>589</v>
      </c>
      <c r="G2671" s="381" t="s">
        <v>386</v>
      </c>
      <c r="H2671" s="100" t="s">
        <v>653</v>
      </c>
      <c r="I2671" s="381" t="s">
        <v>339</v>
      </c>
      <c r="J2671" s="382">
        <v>158280.5</v>
      </c>
      <c r="K2671" s="382">
        <v>125111.5</v>
      </c>
      <c r="L2671" s="191" t="str">
        <f t="shared" si="1934"/>
        <v>875048110702011007564011221210</v>
      </c>
      <c r="M2671" s="192">
        <f t="array" ref="M2671">IF(COUNT(SEARCH(Удалить_Роспись_КВСР,$B2671)*SEARCH(Удалить_Роспись_ПБС,$C2671)*SEARCH(Удалить_Роспись_КФСР, $D2671)*SEARCH(Удалить_Роспись_КЦСР,$E2671)*SEARCH(Удалить_Роспись_КВР,$F2671)*SEARCH(Удалить_Роспись_ЭК,$H2671)*SEARCH(Удалить_Роспись_КР,$I2671))&gt;0,0,1)</f>
        <v>0</v>
      </c>
      <c r="N2671" s="192">
        <v>0</v>
      </c>
      <c r="O2671" s="192" t="str">
        <f t="shared" si="1935"/>
        <v/>
      </c>
      <c r="P2671" s="192" t="str">
        <f t="shared" si="1978"/>
        <v/>
      </c>
      <c r="Q2671" s="300" t="str">
        <f t="shared" si="1936"/>
        <v/>
      </c>
      <c r="R2671" s="300" t="str">
        <f t="shared" si="1937"/>
        <v/>
      </c>
      <c r="S2671" s="300" t="str">
        <f t="shared" si="1938"/>
        <v/>
      </c>
      <c r="T2671" s="192" t="str">
        <f t="shared" si="1939"/>
        <v/>
      </c>
      <c r="U2671" s="303" t="str">
        <f t="shared" si="1940"/>
        <v/>
      </c>
      <c r="V2671" s="300" t="str">
        <f t="shared" si="1941"/>
        <v/>
      </c>
      <c r="W2671" s="192" t="str">
        <f t="shared" si="1942"/>
        <v/>
      </c>
      <c r="X2671" s="303" t="str">
        <f t="shared" si="1943"/>
        <v/>
      </c>
      <c r="Y2671" s="300" t="str">
        <f t="shared" si="1944"/>
        <v/>
      </c>
      <c r="Z2671" s="300" t="str">
        <f t="shared" si="1945"/>
        <v/>
      </c>
      <c r="AA2671" s="303" t="str">
        <f t="shared" si="1946"/>
        <v/>
      </c>
      <c r="AB2671" s="300" t="str">
        <f t="shared" si="1947"/>
        <v/>
      </c>
      <c r="AC2671" s="300" t="str">
        <f t="shared" si="1948"/>
        <v/>
      </c>
      <c r="AD2671" s="300" t="str">
        <f t="shared" si="1949"/>
        <v/>
      </c>
      <c r="AE2671" s="192" t="str">
        <f t="shared" si="1950"/>
        <v/>
      </c>
      <c r="AF2671" s="192" t="str">
        <f t="shared" si="1951"/>
        <v/>
      </c>
      <c r="AG2671" s="192"/>
      <c r="AJ2671" s="300" t="str">
        <f t="shared" si="1952"/>
        <v/>
      </c>
      <c r="AK2671" s="300" t="str">
        <f t="shared" si="1953"/>
        <v/>
      </c>
      <c r="AL2671" s="300" t="str">
        <f t="shared" si="1954"/>
        <v/>
      </c>
      <c r="AM2671" s="300" t="str">
        <f t="shared" si="1955"/>
        <v/>
      </c>
      <c r="AN2671" s="300" t="str">
        <f t="shared" si="1956"/>
        <v/>
      </c>
      <c r="AO2671" s="300" t="str">
        <f t="shared" si="1957"/>
        <v/>
      </c>
      <c r="AP2671" s="300" t="str">
        <f t="shared" si="1958"/>
        <v/>
      </c>
      <c r="AQ2671" s="300" t="str">
        <f t="shared" si="1959"/>
        <v/>
      </c>
      <c r="AR2671" s="306" t="str">
        <f t="shared" si="1960"/>
        <v/>
      </c>
      <c r="AS2671" s="300" t="str">
        <f t="shared" si="1961"/>
        <v/>
      </c>
      <c r="AT2671" s="300" t="str">
        <f t="shared" si="1962"/>
        <v/>
      </c>
      <c r="AU2671" s="192" t="str">
        <f t="shared" si="1963"/>
        <v>рбс</v>
      </c>
      <c r="AV2671" s="192" t="str">
        <f t="shared" si="1964"/>
        <v>рбс87504811общпро</v>
      </c>
      <c r="AW2671" s="191">
        <f t="shared" si="1965"/>
        <v>0</v>
      </c>
      <c r="AX2671" s="191">
        <f t="shared" si="1966"/>
        <v>0</v>
      </c>
      <c r="AY2671" s="191">
        <f t="shared" si="1967"/>
        <v>0</v>
      </c>
      <c r="AZ2671" s="191">
        <f t="shared" si="1968"/>
        <v>0</v>
      </c>
      <c r="BA2671" s="193">
        <f t="shared" si="1969"/>
        <v>1</v>
      </c>
      <c r="BB2671" s="193">
        <f t="shared" si="1970"/>
        <v>1</v>
      </c>
      <c r="BC2671" s="193">
        <f t="shared" si="1971"/>
        <v>1</v>
      </c>
      <c r="BD2671" s="191">
        <f t="shared" si="1933"/>
        <v>0</v>
      </c>
      <c r="BE2671" s="191">
        <f t="shared" si="1972"/>
        <v>0</v>
      </c>
      <c r="BF2671" s="210">
        <f t="shared" si="1973"/>
        <v>0</v>
      </c>
      <c r="BG2671" s="211">
        <f t="shared" si="1974"/>
        <v>0</v>
      </c>
      <c r="BH2671" s="289" t="str">
        <f>B2671</f>
        <v>875</v>
      </c>
      <c r="BI2671" s="289" t="str">
        <f>D2671</f>
        <v>0702</v>
      </c>
      <c r="BJ2671" s="284" t="s">
        <v>592</v>
      </c>
      <c r="BK2671" s="284" t="s">
        <v>589</v>
      </c>
      <c r="BL2671" s="233" t="str">
        <f t="shared" si="1975"/>
        <v/>
      </c>
    </row>
    <row r="2672" spans="1:64" ht="12" hidden="1" customHeight="1">
      <c r="A2672" s="333" t="s">
        <v>1470</v>
      </c>
      <c r="B2672" s="381" t="s">
        <v>327</v>
      </c>
      <c r="C2672" s="333" t="s">
        <v>803</v>
      </c>
      <c r="D2672" s="381" t="s">
        <v>317</v>
      </c>
      <c r="E2672" s="381" t="s">
        <v>1323</v>
      </c>
      <c r="F2672" s="381" t="s">
        <v>589</v>
      </c>
      <c r="G2672" s="381" t="s">
        <v>395</v>
      </c>
      <c r="H2672" s="100" t="s">
        <v>653</v>
      </c>
      <c r="I2672" s="381" t="s">
        <v>339</v>
      </c>
      <c r="J2672" s="382">
        <v>4550</v>
      </c>
      <c r="K2672" s="382">
        <v>0</v>
      </c>
      <c r="L2672" s="191" t="str">
        <f t="shared" si="1934"/>
        <v>875048110702011007564011229010</v>
      </c>
      <c r="M2672" s="192">
        <f t="array" ref="M2672">IF(COUNT(SEARCH(Удалить_Роспись_КВСР,$B2672)*SEARCH(Удалить_Роспись_ПБС,$C2672)*SEARCH(Удалить_Роспись_КФСР, $D2672)*SEARCH(Удалить_Роспись_КЦСР,$E2672)*SEARCH(Удалить_Роспись_КВР,$F2672)*SEARCH(Удалить_Роспись_ЭК,$H2672)*SEARCH(Удалить_Роспись_КР,$I2672))&gt;0,0,1)</f>
        <v>0</v>
      </c>
      <c r="N2672" s="192">
        <v>0</v>
      </c>
      <c r="O2672" s="192" t="str">
        <f t="shared" si="1935"/>
        <v/>
      </c>
      <c r="P2672" s="192" t="str">
        <f t="shared" si="1978"/>
        <v/>
      </c>
      <c r="Q2672" s="300" t="str">
        <f t="shared" si="1936"/>
        <v/>
      </c>
      <c r="R2672" s="300" t="str">
        <f t="shared" si="1937"/>
        <v/>
      </c>
      <c r="S2672" s="300" t="str">
        <f t="shared" si="1938"/>
        <v/>
      </c>
      <c r="T2672" s="192" t="str">
        <f t="shared" si="1939"/>
        <v/>
      </c>
      <c r="U2672" s="303" t="str">
        <f t="shared" si="1940"/>
        <v/>
      </c>
      <c r="V2672" s="300" t="str">
        <f t="shared" si="1941"/>
        <v/>
      </c>
      <c r="W2672" s="192" t="str">
        <f t="shared" si="1942"/>
        <v/>
      </c>
      <c r="X2672" s="303" t="str">
        <f t="shared" si="1943"/>
        <v/>
      </c>
      <c r="Y2672" s="300" t="str">
        <f t="shared" si="1944"/>
        <v/>
      </c>
      <c r="Z2672" s="300" t="str">
        <f t="shared" si="1945"/>
        <v/>
      </c>
      <c r="AA2672" s="303" t="str">
        <f t="shared" si="1946"/>
        <v/>
      </c>
      <c r="AB2672" s="300" t="str">
        <f t="shared" si="1947"/>
        <v/>
      </c>
      <c r="AC2672" s="300" t="str">
        <f t="shared" si="1948"/>
        <v/>
      </c>
      <c r="AD2672" s="300" t="str">
        <f t="shared" si="1949"/>
        <v/>
      </c>
      <c r="AE2672" s="192" t="str">
        <f t="shared" si="1950"/>
        <v/>
      </c>
      <c r="AF2672" s="192" t="str">
        <f t="shared" si="1951"/>
        <v/>
      </c>
      <c r="AG2672" s="192"/>
      <c r="AJ2672" s="300" t="str">
        <f t="shared" si="1952"/>
        <v/>
      </c>
      <c r="AK2672" s="300" t="str">
        <f t="shared" si="1953"/>
        <v/>
      </c>
      <c r="AL2672" s="300" t="str">
        <f t="shared" si="1954"/>
        <v/>
      </c>
      <c r="AM2672" s="300" t="str">
        <f t="shared" si="1955"/>
        <v/>
      </c>
      <c r="AN2672" s="300" t="str">
        <f t="shared" si="1956"/>
        <v/>
      </c>
      <c r="AO2672" s="300" t="str">
        <f t="shared" si="1957"/>
        <v/>
      </c>
      <c r="AP2672" s="300" t="str">
        <f t="shared" si="1958"/>
        <v/>
      </c>
      <c r="AQ2672" s="300" t="str">
        <f t="shared" si="1959"/>
        <v/>
      </c>
      <c r="AR2672" s="306" t="str">
        <f t="shared" si="1960"/>
        <v/>
      </c>
      <c r="AS2672" s="300" t="str">
        <f t="shared" si="1961"/>
        <v/>
      </c>
      <c r="AT2672" s="300" t="str">
        <f t="shared" si="1962"/>
        <v/>
      </c>
      <c r="AU2672" s="192" t="str">
        <f t="shared" si="1963"/>
        <v>рбс</v>
      </c>
      <c r="AV2672" s="192" t="str">
        <f t="shared" si="1964"/>
        <v>рбс87504811общпро</v>
      </c>
      <c r="AW2672" s="191">
        <f t="shared" si="1965"/>
        <v>0</v>
      </c>
      <c r="AX2672" s="191">
        <f t="shared" si="1966"/>
        <v>0</v>
      </c>
      <c r="AY2672" s="191">
        <f t="shared" si="1967"/>
        <v>0</v>
      </c>
      <c r="AZ2672" s="191">
        <f t="shared" si="1968"/>
        <v>0</v>
      </c>
      <c r="BA2672" s="193">
        <f t="shared" si="1969"/>
        <v>1</v>
      </c>
      <c r="BB2672" s="193">
        <f t="shared" si="1970"/>
        <v>1</v>
      </c>
      <c r="BC2672" s="193">
        <f t="shared" si="1971"/>
        <v>1</v>
      </c>
      <c r="BD2672" s="191">
        <f t="shared" ref="BD2672:BD2735" si="1980">IF(ISNA(BA2672),0,AY2672*$BA2672)</f>
        <v>0</v>
      </c>
      <c r="BE2672" s="191">
        <f t="shared" si="1972"/>
        <v>0</v>
      </c>
      <c r="BF2672" s="210">
        <f t="shared" si="1973"/>
        <v>0</v>
      </c>
      <c r="BG2672" s="211">
        <f t="shared" si="1974"/>
        <v>0</v>
      </c>
      <c r="BH2672" s="289" t="str">
        <f>B2672</f>
        <v>875</v>
      </c>
      <c r="BI2672" s="289" t="str">
        <f>D2672</f>
        <v>0702</v>
      </c>
      <c r="BJ2672" s="284" t="s">
        <v>592</v>
      </c>
      <c r="BK2672" s="284" t="s">
        <v>589</v>
      </c>
      <c r="BL2672" s="233" t="str">
        <f t="shared" si="1975"/>
        <v/>
      </c>
    </row>
    <row r="2673" spans="1:64" ht="12" hidden="1" customHeight="1">
      <c r="A2673" s="333" t="s">
        <v>1470</v>
      </c>
      <c r="B2673" s="381" t="s">
        <v>327</v>
      </c>
      <c r="C2673" s="333" t="s">
        <v>803</v>
      </c>
      <c r="D2673" s="381" t="s">
        <v>317</v>
      </c>
      <c r="E2673" s="381" t="s">
        <v>1323</v>
      </c>
      <c r="F2673" s="381" t="s">
        <v>902</v>
      </c>
      <c r="G2673" s="381" t="s">
        <v>387</v>
      </c>
      <c r="H2673" s="100" t="s">
        <v>653</v>
      </c>
      <c r="I2673" s="381" t="s">
        <v>339</v>
      </c>
      <c r="J2673" s="382">
        <v>5572491.0899999999</v>
      </c>
      <c r="K2673" s="382">
        <v>4021750.12</v>
      </c>
      <c r="L2673" s="191" t="str">
        <f t="shared" si="1934"/>
        <v>875048110702011007564011921310</v>
      </c>
      <c r="M2673" s="192">
        <f t="array" ref="M2673">IF(COUNT(SEARCH(Удалить_Роспись_КВСР,$B2673)*SEARCH(Удалить_Роспись_ПБС,$C2673)*SEARCH(Удалить_Роспись_КФСР, $D2673)*SEARCH(Удалить_Роспись_КЦСР,$E2673)*SEARCH(Удалить_Роспись_КВР,$F2673)*SEARCH(Удалить_Роспись_ЭК,$H2673)*SEARCH(Удалить_Роспись_КР,$I2673))&gt;0,0,1)</f>
        <v>0</v>
      </c>
      <c r="N2673" s="192">
        <v>0</v>
      </c>
      <c r="O2673" s="192" t="str">
        <f t="shared" si="1935"/>
        <v/>
      </c>
      <c r="P2673" s="192" t="str">
        <f t="shared" si="1978"/>
        <v/>
      </c>
      <c r="Q2673" s="300" t="str">
        <f t="shared" si="1936"/>
        <v/>
      </c>
      <c r="R2673" s="300" t="str">
        <f t="shared" si="1937"/>
        <v/>
      </c>
      <c r="S2673" s="300" t="str">
        <f t="shared" si="1938"/>
        <v/>
      </c>
      <c r="T2673" s="192" t="str">
        <f t="shared" si="1939"/>
        <v/>
      </c>
      <c r="U2673" s="303" t="str">
        <f t="shared" si="1940"/>
        <v/>
      </c>
      <c r="V2673" s="300" t="str">
        <f t="shared" si="1941"/>
        <v/>
      </c>
      <c r="W2673" s="192" t="str">
        <f t="shared" si="1942"/>
        <v/>
      </c>
      <c r="X2673" s="303" t="str">
        <f t="shared" si="1943"/>
        <v/>
      </c>
      <c r="Y2673" s="300" t="str">
        <f t="shared" si="1944"/>
        <v/>
      </c>
      <c r="Z2673" s="300" t="str">
        <f t="shared" si="1945"/>
        <v/>
      </c>
      <c r="AA2673" s="303" t="str">
        <f t="shared" si="1946"/>
        <v/>
      </c>
      <c r="AB2673" s="300" t="str">
        <f t="shared" si="1947"/>
        <v/>
      </c>
      <c r="AC2673" s="300" t="str">
        <f t="shared" si="1948"/>
        <v/>
      </c>
      <c r="AD2673" s="300" t="str">
        <f t="shared" si="1949"/>
        <v/>
      </c>
      <c r="AE2673" s="192" t="str">
        <f t="shared" si="1950"/>
        <v/>
      </c>
      <c r="AF2673" s="192" t="str">
        <f t="shared" si="1951"/>
        <v/>
      </c>
      <c r="AG2673" s="192"/>
      <c r="AJ2673" s="300" t="str">
        <f t="shared" si="1952"/>
        <v/>
      </c>
      <c r="AK2673" s="300" t="str">
        <f t="shared" si="1953"/>
        <v/>
      </c>
      <c r="AL2673" s="300" t="str">
        <f t="shared" si="1954"/>
        <v/>
      </c>
      <c r="AM2673" s="300" t="str">
        <f t="shared" si="1955"/>
        <v/>
      </c>
      <c r="AN2673" s="300" t="str">
        <f t="shared" si="1956"/>
        <v/>
      </c>
      <c r="AO2673" s="300" t="str">
        <f t="shared" si="1957"/>
        <v/>
      </c>
      <c r="AP2673" s="300" t="str">
        <f t="shared" si="1958"/>
        <v/>
      </c>
      <c r="AQ2673" s="300" t="str">
        <f t="shared" si="1959"/>
        <v/>
      </c>
      <c r="AR2673" s="306" t="str">
        <f t="shared" si="1960"/>
        <v/>
      </c>
      <c r="AS2673" s="300" t="str">
        <f t="shared" si="1961"/>
        <v/>
      </c>
      <c r="AT2673" s="300" t="str">
        <f t="shared" si="1962"/>
        <v/>
      </c>
      <c r="AU2673" s="192" t="str">
        <f t="shared" si="1963"/>
        <v>рбс</v>
      </c>
      <c r="AV2673" s="192" t="str">
        <f t="shared" si="1964"/>
        <v>рбс87504811общопл</v>
      </c>
      <c r="AW2673" s="191">
        <f t="shared" si="1965"/>
        <v>0</v>
      </c>
      <c r="AX2673" s="191">
        <f t="shared" si="1966"/>
        <v>0</v>
      </c>
      <c r="AY2673" s="191">
        <f t="shared" si="1967"/>
        <v>0</v>
      </c>
      <c r="AZ2673" s="191">
        <f t="shared" si="1968"/>
        <v>0</v>
      </c>
      <c r="BA2673" s="193">
        <f t="shared" si="1969"/>
        <v>1</v>
      </c>
      <c r="BB2673" s="193">
        <f t="shared" si="1970"/>
        <v>1</v>
      </c>
      <c r="BC2673" s="193">
        <f t="shared" si="1971"/>
        <v>1</v>
      </c>
      <c r="BD2673" s="191">
        <f t="shared" si="1980"/>
        <v>0</v>
      </c>
      <c r="BE2673" s="191">
        <f t="shared" si="1972"/>
        <v>0</v>
      </c>
      <c r="BF2673" s="210">
        <f t="shared" si="1973"/>
        <v>0</v>
      </c>
      <c r="BG2673" s="211">
        <f t="shared" si="1974"/>
        <v>0</v>
      </c>
      <c r="BH2673" s="289" t="str">
        <f>B2673</f>
        <v>875</v>
      </c>
      <c r="BI2673" s="289" t="str">
        <f>D2673</f>
        <v>0702</v>
      </c>
      <c r="BJ2673" s="284" t="s">
        <v>592</v>
      </c>
      <c r="BK2673" s="284" t="s">
        <v>589</v>
      </c>
      <c r="BL2673" s="233" t="str">
        <f t="shared" si="1975"/>
        <v/>
      </c>
    </row>
    <row r="2674" spans="1:64" ht="12" hidden="1" customHeight="1">
      <c r="A2674" s="333" t="s">
        <v>1470</v>
      </c>
      <c r="B2674" s="381" t="s">
        <v>327</v>
      </c>
      <c r="C2674" s="333" t="s">
        <v>803</v>
      </c>
      <c r="D2674" s="381" t="s">
        <v>317</v>
      </c>
      <c r="E2674" s="381" t="s">
        <v>1323</v>
      </c>
      <c r="F2674" s="381" t="s">
        <v>586</v>
      </c>
      <c r="G2674" s="381" t="s">
        <v>391</v>
      </c>
      <c r="H2674" s="100" t="s">
        <v>653</v>
      </c>
      <c r="I2674" s="381" t="s">
        <v>339</v>
      </c>
      <c r="J2674" s="382">
        <v>92000</v>
      </c>
      <c r="K2674" s="382">
        <v>62232.72</v>
      </c>
      <c r="L2674" s="191" t="str">
        <f t="shared" si="1934"/>
        <v>875048110702011007564024422110</v>
      </c>
      <c r="M2674" s="192">
        <f t="array" ref="M2674">IF(COUNT(SEARCH(Удалить_Роспись_КВСР,$B2674)*SEARCH(Удалить_Роспись_ПБС,$C2674)*SEARCH(Удалить_Роспись_КФСР, $D2674)*SEARCH(Удалить_Роспись_КЦСР,$E2674)*SEARCH(Удалить_Роспись_КВР,$F2674)*SEARCH(Удалить_Роспись_ЭК,$H2674)*SEARCH(Удалить_Роспись_КР,$I2674))&gt;0,0,1)</f>
        <v>0</v>
      </c>
      <c r="N2674" s="192">
        <v>0</v>
      </c>
      <c r="O2674" s="192" t="str">
        <f t="shared" si="1935"/>
        <v/>
      </c>
      <c r="P2674" s="192" t="str">
        <f t="shared" si="1978"/>
        <v/>
      </c>
      <c r="Q2674" s="300" t="str">
        <f t="shared" si="1936"/>
        <v/>
      </c>
      <c r="R2674" s="300" t="str">
        <f t="shared" si="1937"/>
        <v/>
      </c>
      <c r="S2674" s="300" t="str">
        <f t="shared" si="1938"/>
        <v/>
      </c>
      <c r="T2674" s="192" t="str">
        <f t="shared" si="1939"/>
        <v/>
      </c>
      <c r="U2674" s="303" t="str">
        <f t="shared" si="1940"/>
        <v/>
      </c>
      <c r="V2674" s="300" t="str">
        <f t="shared" si="1941"/>
        <v/>
      </c>
      <c r="W2674" s="192" t="str">
        <f t="shared" si="1942"/>
        <v/>
      </c>
      <c r="X2674" s="303" t="str">
        <f t="shared" si="1943"/>
        <v/>
      </c>
      <c r="Y2674" s="300" t="str">
        <f t="shared" si="1944"/>
        <v/>
      </c>
      <c r="Z2674" s="300" t="str">
        <f t="shared" si="1945"/>
        <v/>
      </c>
      <c r="AA2674" s="303" t="str">
        <f t="shared" si="1946"/>
        <v/>
      </c>
      <c r="AB2674" s="300" t="str">
        <f t="shared" si="1947"/>
        <v/>
      </c>
      <c r="AC2674" s="300" t="str">
        <f t="shared" si="1948"/>
        <v/>
      </c>
      <c r="AD2674" s="300" t="str">
        <f t="shared" si="1949"/>
        <v/>
      </c>
      <c r="AE2674" s="192" t="str">
        <f t="shared" si="1950"/>
        <v/>
      </c>
      <c r="AF2674" s="192" t="str">
        <f t="shared" si="1951"/>
        <v/>
      </c>
      <c r="AG2674" s="192"/>
      <c r="AJ2674" s="300" t="str">
        <f t="shared" si="1952"/>
        <v/>
      </c>
      <c r="AK2674" s="300" t="str">
        <f t="shared" si="1953"/>
        <v/>
      </c>
      <c r="AL2674" s="300" t="str">
        <f t="shared" si="1954"/>
        <v/>
      </c>
      <c r="AM2674" s="300" t="str">
        <f t="shared" si="1955"/>
        <v/>
      </c>
      <c r="AN2674" s="300" t="str">
        <f t="shared" si="1956"/>
        <v/>
      </c>
      <c r="AO2674" s="300" t="str">
        <f t="shared" si="1957"/>
        <v/>
      </c>
      <c r="AP2674" s="300" t="str">
        <f t="shared" si="1958"/>
        <v/>
      </c>
      <c r="AQ2674" s="300" t="str">
        <f t="shared" si="1959"/>
        <v/>
      </c>
      <c r="AR2674" s="306" t="str">
        <f t="shared" si="1960"/>
        <v/>
      </c>
      <c r="AS2674" s="300" t="str">
        <f t="shared" si="1961"/>
        <v/>
      </c>
      <c r="AT2674" s="300" t="str">
        <f t="shared" si="1962"/>
        <v/>
      </c>
      <c r="AU2674" s="192" t="str">
        <f t="shared" si="1963"/>
        <v>рбс</v>
      </c>
      <c r="AV2674" s="192" t="str">
        <f t="shared" si="1964"/>
        <v>рбс87504811общпро</v>
      </c>
      <c r="AW2674" s="191">
        <f t="shared" si="1965"/>
        <v>0</v>
      </c>
      <c r="AX2674" s="191">
        <f t="shared" si="1966"/>
        <v>0</v>
      </c>
      <c r="AY2674" s="191">
        <f t="shared" si="1967"/>
        <v>0</v>
      </c>
      <c r="AZ2674" s="191">
        <f t="shared" si="1968"/>
        <v>0</v>
      </c>
      <c r="BA2674" s="193">
        <f t="shared" si="1969"/>
        <v>1</v>
      </c>
      <c r="BB2674" s="193">
        <f t="shared" si="1970"/>
        <v>1</v>
      </c>
      <c r="BC2674" s="193">
        <f t="shared" si="1971"/>
        <v>1</v>
      </c>
      <c r="BD2674" s="191">
        <f t="shared" si="1980"/>
        <v>0</v>
      </c>
      <c r="BE2674" s="191">
        <f t="shared" si="1972"/>
        <v>0</v>
      </c>
      <c r="BF2674" s="210">
        <f t="shared" si="1973"/>
        <v>0</v>
      </c>
      <c r="BG2674" s="211">
        <f t="shared" si="1974"/>
        <v>0</v>
      </c>
      <c r="BH2674" s="289"/>
      <c r="BI2674" s="289"/>
      <c r="BL2674" s="233" t="str">
        <f t="shared" si="1975"/>
        <v/>
      </c>
    </row>
    <row r="2675" spans="1:64" ht="12" hidden="1" customHeight="1">
      <c r="A2675" s="333" t="s">
        <v>1470</v>
      </c>
      <c r="B2675" s="381" t="s">
        <v>327</v>
      </c>
      <c r="C2675" s="333" t="s">
        <v>803</v>
      </c>
      <c r="D2675" s="381" t="s">
        <v>317</v>
      </c>
      <c r="E2675" s="381" t="s">
        <v>1323</v>
      </c>
      <c r="F2675" s="381" t="s">
        <v>586</v>
      </c>
      <c r="G2675" s="381" t="s">
        <v>394</v>
      </c>
      <c r="H2675" s="100" t="s">
        <v>653</v>
      </c>
      <c r="I2675" s="381" t="s">
        <v>339</v>
      </c>
      <c r="J2675" s="382">
        <v>261405</v>
      </c>
      <c r="K2675" s="382">
        <v>100750</v>
      </c>
      <c r="L2675" s="191" t="str">
        <f t="shared" si="1934"/>
        <v>875048110702011007564024422510</v>
      </c>
      <c r="M2675" s="192">
        <f t="array" ref="M2675">IF(COUNT(SEARCH(Удалить_Роспись_КВСР,$B2675)*SEARCH(Удалить_Роспись_ПБС,$C2675)*SEARCH(Удалить_Роспись_КФСР, $D2675)*SEARCH(Удалить_Роспись_КЦСР,$E2675)*SEARCH(Удалить_Роспись_КВР,$F2675)*SEARCH(Удалить_Роспись_ЭК,$H2675)*SEARCH(Удалить_Роспись_КР,$I2675))&gt;0,0,1)</f>
        <v>0</v>
      </c>
      <c r="N2675" s="192">
        <v>0</v>
      </c>
      <c r="O2675" s="192" t="str">
        <f t="shared" si="1935"/>
        <v/>
      </c>
      <c r="P2675" s="192" t="str">
        <f t="shared" si="1978"/>
        <v/>
      </c>
      <c r="Q2675" s="300" t="str">
        <f t="shared" si="1936"/>
        <v/>
      </c>
      <c r="R2675" s="300" t="str">
        <f t="shared" si="1937"/>
        <v/>
      </c>
      <c r="S2675" s="300" t="str">
        <f t="shared" si="1938"/>
        <v/>
      </c>
      <c r="T2675" s="192" t="str">
        <f t="shared" si="1939"/>
        <v/>
      </c>
      <c r="U2675" s="303" t="str">
        <f t="shared" si="1940"/>
        <v/>
      </c>
      <c r="V2675" s="300" t="str">
        <f t="shared" si="1941"/>
        <v/>
      </c>
      <c r="W2675" s="192" t="str">
        <f t="shared" si="1942"/>
        <v/>
      </c>
      <c r="X2675" s="303" t="str">
        <f t="shared" si="1943"/>
        <v/>
      </c>
      <c r="Y2675" s="300" t="str">
        <f t="shared" si="1944"/>
        <v/>
      </c>
      <c r="Z2675" s="300" t="str">
        <f t="shared" si="1945"/>
        <v/>
      </c>
      <c r="AA2675" s="303" t="str">
        <f t="shared" si="1946"/>
        <v/>
      </c>
      <c r="AB2675" s="300" t="str">
        <f t="shared" si="1947"/>
        <v/>
      </c>
      <c r="AC2675" s="300" t="str">
        <f t="shared" si="1948"/>
        <v/>
      </c>
      <c r="AD2675" s="300" t="str">
        <f t="shared" si="1949"/>
        <v/>
      </c>
      <c r="AE2675" s="192" t="str">
        <f t="shared" si="1950"/>
        <v/>
      </c>
      <c r="AF2675" s="192" t="str">
        <f t="shared" si="1951"/>
        <v/>
      </c>
      <c r="AG2675" s="192"/>
      <c r="AJ2675" s="300" t="str">
        <f t="shared" si="1952"/>
        <v/>
      </c>
      <c r="AK2675" s="300" t="str">
        <f t="shared" si="1953"/>
        <v/>
      </c>
      <c r="AL2675" s="300" t="str">
        <f t="shared" si="1954"/>
        <v/>
      </c>
      <c r="AM2675" s="300" t="str">
        <f t="shared" si="1955"/>
        <v/>
      </c>
      <c r="AN2675" s="300" t="str">
        <f t="shared" si="1956"/>
        <v/>
      </c>
      <c r="AO2675" s="300" t="str">
        <f t="shared" si="1957"/>
        <v/>
      </c>
      <c r="AP2675" s="300" t="str">
        <f t="shared" si="1958"/>
        <v/>
      </c>
      <c r="AQ2675" s="300" t="str">
        <f t="shared" si="1959"/>
        <v/>
      </c>
      <c r="AR2675" s="306" t="str">
        <f t="shared" si="1960"/>
        <v/>
      </c>
      <c r="AS2675" s="300" t="str">
        <f t="shared" si="1961"/>
        <v/>
      </c>
      <c r="AT2675" s="300" t="str">
        <f t="shared" si="1962"/>
        <v/>
      </c>
      <c r="AU2675" s="192" t="str">
        <f t="shared" si="1963"/>
        <v>рбс</v>
      </c>
      <c r="AV2675" s="192" t="str">
        <f t="shared" si="1964"/>
        <v>рбс87504811общпро</v>
      </c>
      <c r="AW2675" s="191">
        <f t="shared" si="1965"/>
        <v>0</v>
      </c>
      <c r="AX2675" s="191">
        <f t="shared" si="1966"/>
        <v>0</v>
      </c>
      <c r="AY2675" s="191">
        <f t="shared" si="1967"/>
        <v>0</v>
      </c>
      <c r="AZ2675" s="191">
        <f t="shared" si="1968"/>
        <v>0</v>
      </c>
      <c r="BA2675" s="193">
        <f t="shared" si="1969"/>
        <v>1</v>
      </c>
      <c r="BB2675" s="193">
        <f t="shared" si="1970"/>
        <v>1</v>
      </c>
      <c r="BC2675" s="193">
        <f t="shared" si="1971"/>
        <v>1</v>
      </c>
      <c r="BD2675" s="191">
        <f t="shared" si="1980"/>
        <v>0</v>
      </c>
      <c r="BE2675" s="191">
        <f t="shared" si="1972"/>
        <v>0</v>
      </c>
      <c r="BF2675" s="210">
        <f t="shared" si="1973"/>
        <v>0</v>
      </c>
      <c r="BG2675" s="211">
        <f t="shared" si="1974"/>
        <v>0</v>
      </c>
      <c r="BH2675" s="289" t="str">
        <f t="shared" ref="BH2675:BH2682" si="1981">B2675</f>
        <v>875</v>
      </c>
      <c r="BI2675" s="289" t="str">
        <f t="shared" ref="BI2675:BI2682" si="1982">D2675</f>
        <v>0702</v>
      </c>
      <c r="BJ2675" s="284" t="s">
        <v>592</v>
      </c>
      <c r="BK2675" s="284" t="s">
        <v>586</v>
      </c>
      <c r="BL2675" s="233" t="str">
        <f t="shared" si="1975"/>
        <v/>
      </c>
    </row>
    <row r="2676" spans="1:64" ht="12" hidden="1" customHeight="1">
      <c r="A2676" s="333" t="s">
        <v>1470</v>
      </c>
      <c r="B2676" s="381" t="s">
        <v>327</v>
      </c>
      <c r="C2676" s="333" t="s">
        <v>803</v>
      </c>
      <c r="D2676" s="381" t="s">
        <v>317</v>
      </c>
      <c r="E2676" s="381" t="s">
        <v>1323</v>
      </c>
      <c r="F2676" s="381" t="s">
        <v>586</v>
      </c>
      <c r="G2676" s="381" t="s">
        <v>389</v>
      </c>
      <c r="H2676" s="100" t="s">
        <v>653</v>
      </c>
      <c r="I2676" s="381" t="s">
        <v>339</v>
      </c>
      <c r="J2676" s="382">
        <v>324541</v>
      </c>
      <c r="K2676" s="382">
        <v>172098.42</v>
      </c>
      <c r="L2676" s="191" t="str">
        <f t="shared" si="1934"/>
        <v>875048110702011007564024422610</v>
      </c>
      <c r="M2676" s="192">
        <f t="array" ref="M2676">IF(COUNT(SEARCH(Удалить_Роспись_КВСР,$B2676)*SEARCH(Удалить_Роспись_ПБС,$C2676)*SEARCH(Удалить_Роспись_КФСР, $D2676)*SEARCH(Удалить_Роспись_КЦСР,$E2676)*SEARCH(Удалить_Роспись_КВР,$F2676)*SEARCH(Удалить_Роспись_ЭК,$H2676)*SEARCH(Удалить_Роспись_КР,$I2676))&gt;0,0,1)</f>
        <v>0</v>
      </c>
      <c r="N2676" s="192">
        <v>0</v>
      </c>
      <c r="O2676" s="192" t="str">
        <f t="shared" si="1935"/>
        <v/>
      </c>
      <c r="P2676" s="192" t="str">
        <f t="shared" si="1978"/>
        <v/>
      </c>
      <c r="Q2676" s="300" t="str">
        <f t="shared" si="1936"/>
        <v/>
      </c>
      <c r="R2676" s="300" t="str">
        <f t="shared" si="1937"/>
        <v/>
      </c>
      <c r="S2676" s="300" t="str">
        <f t="shared" si="1938"/>
        <v/>
      </c>
      <c r="T2676" s="192" t="str">
        <f t="shared" si="1939"/>
        <v/>
      </c>
      <c r="U2676" s="303" t="str">
        <f t="shared" si="1940"/>
        <v/>
      </c>
      <c r="V2676" s="300" t="str">
        <f t="shared" si="1941"/>
        <v/>
      </c>
      <c r="W2676" s="192" t="str">
        <f t="shared" si="1942"/>
        <v/>
      </c>
      <c r="X2676" s="303" t="str">
        <f t="shared" si="1943"/>
        <v/>
      </c>
      <c r="Y2676" s="300" t="str">
        <f t="shared" si="1944"/>
        <v/>
      </c>
      <c r="Z2676" s="300" t="str">
        <f t="shared" si="1945"/>
        <v/>
      </c>
      <c r="AA2676" s="303" t="str">
        <f t="shared" si="1946"/>
        <v/>
      </c>
      <c r="AB2676" s="300" t="str">
        <f t="shared" si="1947"/>
        <v/>
      </c>
      <c r="AC2676" s="300" t="str">
        <f t="shared" si="1948"/>
        <v/>
      </c>
      <c r="AD2676" s="300" t="str">
        <f t="shared" si="1949"/>
        <v/>
      </c>
      <c r="AE2676" s="192" t="str">
        <f t="shared" si="1950"/>
        <v/>
      </c>
      <c r="AF2676" s="192" t="str">
        <f t="shared" si="1951"/>
        <v/>
      </c>
      <c r="AG2676" s="192"/>
      <c r="AJ2676" s="300" t="str">
        <f t="shared" si="1952"/>
        <v/>
      </c>
      <c r="AK2676" s="300" t="str">
        <f t="shared" si="1953"/>
        <v/>
      </c>
      <c r="AL2676" s="300" t="str">
        <f t="shared" si="1954"/>
        <v/>
      </c>
      <c r="AM2676" s="300" t="str">
        <f t="shared" si="1955"/>
        <v/>
      </c>
      <c r="AN2676" s="300" t="str">
        <f t="shared" si="1956"/>
        <v/>
      </c>
      <c r="AO2676" s="300" t="str">
        <f t="shared" si="1957"/>
        <v/>
      </c>
      <c r="AP2676" s="300" t="str">
        <f t="shared" si="1958"/>
        <v/>
      </c>
      <c r="AQ2676" s="300" t="str">
        <f t="shared" si="1959"/>
        <v/>
      </c>
      <c r="AR2676" s="306" t="str">
        <f t="shared" si="1960"/>
        <v/>
      </c>
      <c r="AS2676" s="300" t="str">
        <f t="shared" si="1961"/>
        <v/>
      </c>
      <c r="AT2676" s="300" t="str">
        <f t="shared" si="1962"/>
        <v/>
      </c>
      <c r="AU2676" s="192" t="str">
        <f t="shared" si="1963"/>
        <v>рбс</v>
      </c>
      <c r="AV2676" s="192" t="str">
        <f t="shared" si="1964"/>
        <v>рбс87504811общпро</v>
      </c>
      <c r="AW2676" s="191">
        <f t="shared" si="1965"/>
        <v>0</v>
      </c>
      <c r="AX2676" s="191">
        <f t="shared" si="1966"/>
        <v>0</v>
      </c>
      <c r="AY2676" s="191">
        <f t="shared" si="1967"/>
        <v>0</v>
      </c>
      <c r="AZ2676" s="191">
        <f t="shared" si="1968"/>
        <v>0</v>
      </c>
      <c r="BA2676" s="193">
        <f t="shared" si="1969"/>
        <v>1</v>
      </c>
      <c r="BB2676" s="193">
        <f t="shared" si="1970"/>
        <v>1</v>
      </c>
      <c r="BC2676" s="193">
        <f t="shared" si="1971"/>
        <v>1</v>
      </c>
      <c r="BD2676" s="191">
        <f t="shared" si="1980"/>
        <v>0</v>
      </c>
      <c r="BE2676" s="191">
        <f t="shared" si="1972"/>
        <v>0</v>
      </c>
      <c r="BF2676" s="210">
        <f t="shared" si="1973"/>
        <v>0</v>
      </c>
      <c r="BG2676" s="211">
        <f t="shared" si="1974"/>
        <v>0</v>
      </c>
      <c r="BH2676" s="289" t="str">
        <f t="shared" si="1981"/>
        <v>875</v>
      </c>
      <c r="BI2676" s="289" t="str">
        <f t="shared" si="1982"/>
        <v>0702</v>
      </c>
      <c r="BJ2676" s="284" t="s">
        <v>592</v>
      </c>
      <c r="BK2676" s="284" t="s">
        <v>586</v>
      </c>
      <c r="BL2676" s="233" t="str">
        <f t="shared" si="1975"/>
        <v/>
      </c>
    </row>
    <row r="2677" spans="1:64" ht="12" hidden="1" customHeight="1">
      <c r="A2677" s="333" t="s">
        <v>1470</v>
      </c>
      <c r="B2677" s="381" t="s">
        <v>327</v>
      </c>
      <c r="C2677" s="333" t="s">
        <v>803</v>
      </c>
      <c r="D2677" s="381" t="s">
        <v>317</v>
      </c>
      <c r="E2677" s="381" t="s">
        <v>1323</v>
      </c>
      <c r="F2677" s="381" t="s">
        <v>586</v>
      </c>
      <c r="G2677" s="381" t="s">
        <v>395</v>
      </c>
      <c r="H2677" s="100" t="s">
        <v>653</v>
      </c>
      <c r="I2677" s="381" t="s">
        <v>339</v>
      </c>
      <c r="J2677" s="382">
        <v>55450</v>
      </c>
      <c r="K2677" s="382">
        <v>0</v>
      </c>
      <c r="L2677" s="191" t="str">
        <f t="shared" si="1934"/>
        <v>875048110702011007564024429010</v>
      </c>
      <c r="M2677" s="192">
        <f t="array" ref="M2677">IF(COUNT(SEARCH(Удалить_Роспись_КВСР,$B2677)*SEARCH(Удалить_Роспись_ПБС,$C2677)*SEARCH(Удалить_Роспись_КФСР, $D2677)*SEARCH(Удалить_Роспись_КЦСР,$E2677)*SEARCH(Удалить_Роспись_КВР,$F2677)*SEARCH(Удалить_Роспись_ЭК,$H2677)*SEARCH(Удалить_Роспись_КР,$I2677))&gt;0,0,1)</f>
        <v>0</v>
      </c>
      <c r="N2677" s="192">
        <v>0</v>
      </c>
      <c r="O2677" s="192" t="str">
        <f t="shared" si="1935"/>
        <v/>
      </c>
      <c r="P2677" s="192" t="str">
        <f t="shared" si="1978"/>
        <v/>
      </c>
      <c r="Q2677" s="300" t="str">
        <f t="shared" si="1936"/>
        <v/>
      </c>
      <c r="R2677" s="300" t="str">
        <f t="shared" si="1937"/>
        <v/>
      </c>
      <c r="S2677" s="300" t="str">
        <f t="shared" si="1938"/>
        <v/>
      </c>
      <c r="T2677" s="192" t="str">
        <f t="shared" si="1939"/>
        <v/>
      </c>
      <c r="U2677" s="303" t="str">
        <f t="shared" si="1940"/>
        <v/>
      </c>
      <c r="V2677" s="300" t="str">
        <f t="shared" si="1941"/>
        <v/>
      </c>
      <c r="W2677" s="192" t="str">
        <f t="shared" si="1942"/>
        <v/>
      </c>
      <c r="X2677" s="303" t="str">
        <f t="shared" si="1943"/>
        <v/>
      </c>
      <c r="Y2677" s="300" t="str">
        <f t="shared" si="1944"/>
        <v/>
      </c>
      <c r="Z2677" s="300" t="str">
        <f t="shared" si="1945"/>
        <v/>
      </c>
      <c r="AA2677" s="303" t="str">
        <f t="shared" si="1946"/>
        <v/>
      </c>
      <c r="AB2677" s="300" t="str">
        <f t="shared" si="1947"/>
        <v/>
      </c>
      <c r="AC2677" s="300" t="str">
        <f t="shared" si="1948"/>
        <v/>
      </c>
      <c r="AD2677" s="300" t="str">
        <f t="shared" si="1949"/>
        <v/>
      </c>
      <c r="AE2677" s="192" t="str">
        <f t="shared" si="1950"/>
        <v/>
      </c>
      <c r="AF2677" s="192" t="str">
        <f t="shared" si="1951"/>
        <v/>
      </c>
      <c r="AG2677" s="192"/>
      <c r="AJ2677" s="300" t="str">
        <f t="shared" si="1952"/>
        <v/>
      </c>
      <c r="AK2677" s="300" t="str">
        <f t="shared" si="1953"/>
        <v/>
      </c>
      <c r="AL2677" s="300" t="str">
        <f t="shared" si="1954"/>
        <v/>
      </c>
      <c r="AM2677" s="300" t="str">
        <f t="shared" si="1955"/>
        <v/>
      </c>
      <c r="AN2677" s="300" t="str">
        <f t="shared" si="1956"/>
        <v/>
      </c>
      <c r="AO2677" s="300" t="str">
        <f t="shared" si="1957"/>
        <v/>
      </c>
      <c r="AP2677" s="300" t="str">
        <f t="shared" si="1958"/>
        <v/>
      </c>
      <c r="AQ2677" s="300" t="str">
        <f t="shared" si="1959"/>
        <v/>
      </c>
      <c r="AR2677" s="306" t="str">
        <f t="shared" si="1960"/>
        <v/>
      </c>
      <c r="AS2677" s="300" t="str">
        <f t="shared" si="1961"/>
        <v/>
      </c>
      <c r="AT2677" s="300" t="str">
        <f t="shared" si="1962"/>
        <v/>
      </c>
      <c r="AU2677" s="192" t="str">
        <f t="shared" si="1963"/>
        <v>рбс</v>
      </c>
      <c r="AV2677" s="192" t="str">
        <f t="shared" si="1964"/>
        <v>рбс87504811общпро</v>
      </c>
      <c r="AW2677" s="191">
        <f t="shared" si="1965"/>
        <v>0</v>
      </c>
      <c r="AX2677" s="191">
        <f t="shared" si="1966"/>
        <v>0</v>
      </c>
      <c r="AY2677" s="191">
        <f t="shared" si="1967"/>
        <v>0</v>
      </c>
      <c r="AZ2677" s="191">
        <f t="shared" si="1968"/>
        <v>0</v>
      </c>
      <c r="BA2677" s="193">
        <f t="shared" si="1969"/>
        <v>1</v>
      </c>
      <c r="BB2677" s="193">
        <f t="shared" si="1970"/>
        <v>1</v>
      </c>
      <c r="BC2677" s="193">
        <f t="shared" si="1971"/>
        <v>1</v>
      </c>
      <c r="BD2677" s="191">
        <f t="shared" si="1980"/>
        <v>0</v>
      </c>
      <c r="BE2677" s="191">
        <f t="shared" si="1972"/>
        <v>0</v>
      </c>
      <c r="BF2677" s="210">
        <f t="shared" si="1973"/>
        <v>0</v>
      </c>
      <c r="BG2677" s="211">
        <f t="shared" si="1974"/>
        <v>0</v>
      </c>
      <c r="BH2677" s="289" t="str">
        <f t="shared" si="1981"/>
        <v>875</v>
      </c>
      <c r="BI2677" s="289" t="str">
        <f t="shared" si="1982"/>
        <v>0702</v>
      </c>
      <c r="BJ2677" s="284" t="s">
        <v>592</v>
      </c>
      <c r="BK2677" s="284" t="s">
        <v>586</v>
      </c>
      <c r="BL2677" s="233" t="str">
        <f t="shared" si="1975"/>
        <v/>
      </c>
    </row>
    <row r="2678" spans="1:64" ht="12" hidden="1" customHeight="1">
      <c r="A2678" s="333" t="s">
        <v>1470</v>
      </c>
      <c r="B2678" s="381" t="s">
        <v>327</v>
      </c>
      <c r="C2678" s="333" t="s">
        <v>803</v>
      </c>
      <c r="D2678" s="381" t="s">
        <v>317</v>
      </c>
      <c r="E2678" s="381" t="s">
        <v>1323</v>
      </c>
      <c r="F2678" s="381" t="s">
        <v>586</v>
      </c>
      <c r="G2678" s="381" t="s">
        <v>407</v>
      </c>
      <c r="H2678" s="100" t="s">
        <v>653</v>
      </c>
      <c r="I2678" s="381" t="s">
        <v>339</v>
      </c>
      <c r="J2678" s="382">
        <v>1803456.51</v>
      </c>
      <c r="K2678" s="382">
        <v>448229.58</v>
      </c>
      <c r="L2678" s="191" t="str">
        <f t="shared" si="1934"/>
        <v>875048110702011007564024431010</v>
      </c>
      <c r="M2678" s="192">
        <f t="array" ref="M2678">IF(COUNT(SEARCH(Удалить_Роспись_КВСР,$B2678)*SEARCH(Удалить_Роспись_ПБС,$C2678)*SEARCH(Удалить_Роспись_КФСР, $D2678)*SEARCH(Удалить_Роспись_КЦСР,$E2678)*SEARCH(Удалить_Роспись_КВР,$F2678)*SEARCH(Удалить_Роспись_ЭК,$H2678)*SEARCH(Удалить_Роспись_КР,$I2678))&gt;0,0,1)</f>
        <v>0</v>
      </c>
      <c r="N2678" s="192">
        <v>0</v>
      </c>
      <c r="O2678" s="192" t="str">
        <f t="shared" si="1935"/>
        <v/>
      </c>
      <c r="P2678" s="192" t="str">
        <f t="shared" si="1978"/>
        <v/>
      </c>
      <c r="Q2678" s="300" t="str">
        <f t="shared" si="1936"/>
        <v/>
      </c>
      <c r="R2678" s="300" t="str">
        <f t="shared" si="1937"/>
        <v/>
      </c>
      <c r="S2678" s="300" t="str">
        <f t="shared" si="1938"/>
        <v/>
      </c>
      <c r="T2678" s="192" t="str">
        <f t="shared" si="1939"/>
        <v/>
      </c>
      <c r="U2678" s="303" t="str">
        <f t="shared" si="1940"/>
        <v/>
      </c>
      <c r="V2678" s="300" t="str">
        <f t="shared" si="1941"/>
        <v/>
      </c>
      <c r="W2678" s="192" t="str">
        <f t="shared" si="1942"/>
        <v/>
      </c>
      <c r="X2678" s="303" t="str">
        <f t="shared" si="1943"/>
        <v/>
      </c>
      <c r="Y2678" s="300" t="str">
        <f t="shared" si="1944"/>
        <v/>
      </c>
      <c r="Z2678" s="300" t="str">
        <f t="shared" si="1945"/>
        <v/>
      </c>
      <c r="AA2678" s="303" t="str">
        <f t="shared" si="1946"/>
        <v/>
      </c>
      <c r="AB2678" s="300" t="str">
        <f t="shared" si="1947"/>
        <v/>
      </c>
      <c r="AC2678" s="300" t="str">
        <f t="shared" si="1948"/>
        <v/>
      </c>
      <c r="AD2678" s="300" t="str">
        <f t="shared" si="1949"/>
        <v/>
      </c>
      <c r="AE2678" s="192" t="str">
        <f t="shared" si="1950"/>
        <v/>
      </c>
      <c r="AF2678" s="192" t="str">
        <f t="shared" si="1951"/>
        <v/>
      </c>
      <c r="AG2678" s="192"/>
      <c r="AJ2678" s="300" t="str">
        <f t="shared" si="1952"/>
        <v/>
      </c>
      <c r="AK2678" s="300" t="str">
        <f t="shared" si="1953"/>
        <v/>
      </c>
      <c r="AL2678" s="300" t="str">
        <f t="shared" si="1954"/>
        <v/>
      </c>
      <c r="AM2678" s="300" t="str">
        <f t="shared" si="1955"/>
        <v/>
      </c>
      <c r="AN2678" s="300" t="str">
        <f t="shared" si="1956"/>
        <v/>
      </c>
      <c r="AO2678" s="300" t="str">
        <f t="shared" si="1957"/>
        <v/>
      </c>
      <c r="AP2678" s="300" t="str">
        <f t="shared" si="1958"/>
        <v/>
      </c>
      <c r="AQ2678" s="300" t="str">
        <f t="shared" si="1959"/>
        <v/>
      </c>
      <c r="AR2678" s="306" t="str">
        <f t="shared" si="1960"/>
        <v/>
      </c>
      <c r="AS2678" s="300" t="str">
        <f t="shared" si="1961"/>
        <v/>
      </c>
      <c r="AT2678" s="300" t="str">
        <f t="shared" si="1962"/>
        <v/>
      </c>
      <c r="AU2678" s="192" t="str">
        <f t="shared" si="1963"/>
        <v>рбс</v>
      </c>
      <c r="AV2678" s="192" t="str">
        <f t="shared" si="1964"/>
        <v>рбс87504811общосн</v>
      </c>
      <c r="AW2678" s="191">
        <f t="shared" si="1965"/>
        <v>0</v>
      </c>
      <c r="AX2678" s="191">
        <f t="shared" si="1966"/>
        <v>0</v>
      </c>
      <c r="AY2678" s="191">
        <f t="shared" si="1967"/>
        <v>0</v>
      </c>
      <c r="AZ2678" s="191">
        <f t="shared" si="1968"/>
        <v>0</v>
      </c>
      <c r="BA2678" s="193">
        <f t="shared" si="1969"/>
        <v>1</v>
      </c>
      <c r="BB2678" s="193">
        <f t="shared" si="1970"/>
        <v>1</v>
      </c>
      <c r="BC2678" s="193">
        <f t="shared" si="1971"/>
        <v>1</v>
      </c>
      <c r="BD2678" s="191">
        <f t="shared" si="1980"/>
        <v>0</v>
      </c>
      <c r="BE2678" s="191">
        <f t="shared" si="1972"/>
        <v>0</v>
      </c>
      <c r="BF2678" s="210">
        <f t="shared" si="1973"/>
        <v>0</v>
      </c>
      <c r="BG2678" s="211">
        <f t="shared" si="1974"/>
        <v>0</v>
      </c>
      <c r="BH2678" s="289" t="str">
        <f t="shared" si="1981"/>
        <v>875</v>
      </c>
      <c r="BI2678" s="289" t="str">
        <f t="shared" si="1982"/>
        <v>0702</v>
      </c>
      <c r="BJ2678" s="284" t="s">
        <v>592</v>
      </c>
      <c r="BK2678" s="284" t="s">
        <v>586</v>
      </c>
      <c r="BL2678" s="233" t="str">
        <f t="shared" si="1975"/>
        <v/>
      </c>
    </row>
    <row r="2679" spans="1:64" ht="12" hidden="1" customHeight="1">
      <c r="A2679" s="333" t="s">
        <v>1470</v>
      </c>
      <c r="B2679" s="381" t="s">
        <v>327</v>
      </c>
      <c r="C2679" s="333" t="s">
        <v>803</v>
      </c>
      <c r="D2679" s="381" t="s">
        <v>317</v>
      </c>
      <c r="E2679" s="381" t="s">
        <v>1323</v>
      </c>
      <c r="F2679" s="381" t="s">
        <v>586</v>
      </c>
      <c r="G2679" s="381" t="s">
        <v>397</v>
      </c>
      <c r="H2679" s="100" t="s">
        <v>653</v>
      </c>
      <c r="I2679" s="381" t="s">
        <v>339</v>
      </c>
      <c r="J2679" s="382">
        <v>364428</v>
      </c>
      <c r="K2679" s="382">
        <v>92411</v>
      </c>
      <c r="L2679" s="191" t="str">
        <f t="shared" si="1934"/>
        <v>875048110702011007564024434010</v>
      </c>
      <c r="M2679" s="192">
        <f t="array" ref="M2679">IF(COUNT(SEARCH(Удалить_Роспись_КВСР,$B2679)*SEARCH(Удалить_Роспись_ПБС,$C2679)*SEARCH(Удалить_Роспись_КФСР, $D2679)*SEARCH(Удалить_Роспись_КЦСР,$E2679)*SEARCH(Удалить_Роспись_КВР,$F2679)*SEARCH(Удалить_Роспись_ЭК,$H2679)*SEARCH(Удалить_Роспись_КР,$I2679))&gt;0,0,1)</f>
        <v>0</v>
      </c>
      <c r="N2679" s="192">
        <v>0</v>
      </c>
      <c r="O2679" s="192" t="str">
        <f t="shared" si="1935"/>
        <v/>
      </c>
      <c r="P2679" s="192" t="str">
        <f t="shared" si="1978"/>
        <v/>
      </c>
      <c r="Q2679" s="300" t="str">
        <f t="shared" si="1936"/>
        <v/>
      </c>
      <c r="R2679" s="300" t="str">
        <f t="shared" si="1937"/>
        <v/>
      </c>
      <c r="S2679" s="300" t="str">
        <f t="shared" si="1938"/>
        <v/>
      </c>
      <c r="T2679" s="192" t="str">
        <f t="shared" si="1939"/>
        <v/>
      </c>
      <c r="U2679" s="303" t="str">
        <f t="shared" si="1940"/>
        <v/>
      </c>
      <c r="V2679" s="300" t="str">
        <f t="shared" si="1941"/>
        <v/>
      </c>
      <c r="W2679" s="192" t="str">
        <f t="shared" si="1942"/>
        <v/>
      </c>
      <c r="X2679" s="303" t="str">
        <f t="shared" si="1943"/>
        <v/>
      </c>
      <c r="Y2679" s="300" t="str">
        <f t="shared" si="1944"/>
        <v/>
      </c>
      <c r="Z2679" s="300" t="str">
        <f t="shared" si="1945"/>
        <v/>
      </c>
      <c r="AA2679" s="303" t="str">
        <f t="shared" si="1946"/>
        <v/>
      </c>
      <c r="AB2679" s="300" t="str">
        <f t="shared" si="1947"/>
        <v/>
      </c>
      <c r="AC2679" s="300" t="str">
        <f t="shared" si="1948"/>
        <v/>
      </c>
      <c r="AD2679" s="300" t="str">
        <f t="shared" si="1949"/>
        <v/>
      </c>
      <c r="AE2679" s="192" t="str">
        <f t="shared" si="1950"/>
        <v/>
      </c>
      <c r="AF2679" s="192" t="str">
        <f t="shared" si="1951"/>
        <v/>
      </c>
      <c r="AG2679" s="192"/>
      <c r="AJ2679" s="300" t="str">
        <f t="shared" si="1952"/>
        <v/>
      </c>
      <c r="AK2679" s="300" t="str">
        <f t="shared" si="1953"/>
        <v/>
      </c>
      <c r="AL2679" s="300" t="str">
        <f t="shared" si="1954"/>
        <v/>
      </c>
      <c r="AM2679" s="300" t="str">
        <f t="shared" si="1955"/>
        <v/>
      </c>
      <c r="AN2679" s="300" t="str">
        <f t="shared" si="1956"/>
        <v/>
      </c>
      <c r="AO2679" s="300" t="str">
        <f t="shared" si="1957"/>
        <v/>
      </c>
      <c r="AP2679" s="300" t="str">
        <f t="shared" si="1958"/>
        <v/>
      </c>
      <c r="AQ2679" s="300" t="str">
        <f t="shared" si="1959"/>
        <v/>
      </c>
      <c r="AR2679" s="306" t="str">
        <f t="shared" si="1960"/>
        <v/>
      </c>
      <c r="AS2679" s="300" t="str">
        <f t="shared" si="1961"/>
        <v/>
      </c>
      <c r="AT2679" s="300" t="str">
        <f t="shared" si="1962"/>
        <v/>
      </c>
      <c r="AU2679" s="192" t="str">
        <f t="shared" si="1963"/>
        <v>рбс</v>
      </c>
      <c r="AV2679" s="192" t="str">
        <f t="shared" si="1964"/>
        <v>рбс87504811общпро</v>
      </c>
      <c r="AW2679" s="191">
        <f t="shared" si="1965"/>
        <v>0</v>
      </c>
      <c r="AX2679" s="191">
        <f t="shared" si="1966"/>
        <v>0</v>
      </c>
      <c r="AY2679" s="191">
        <f t="shared" si="1967"/>
        <v>0</v>
      </c>
      <c r="AZ2679" s="191">
        <f t="shared" si="1968"/>
        <v>0</v>
      </c>
      <c r="BA2679" s="193">
        <f t="shared" si="1969"/>
        <v>1</v>
      </c>
      <c r="BB2679" s="193">
        <f t="shared" si="1970"/>
        <v>1</v>
      </c>
      <c r="BC2679" s="193">
        <f t="shared" si="1971"/>
        <v>1</v>
      </c>
      <c r="BD2679" s="191">
        <f t="shared" si="1980"/>
        <v>0</v>
      </c>
      <c r="BE2679" s="191">
        <f t="shared" si="1972"/>
        <v>0</v>
      </c>
      <c r="BF2679" s="210">
        <f t="shared" si="1973"/>
        <v>0</v>
      </c>
      <c r="BG2679" s="211">
        <f t="shared" si="1974"/>
        <v>0</v>
      </c>
      <c r="BH2679" s="289" t="str">
        <f t="shared" si="1981"/>
        <v>875</v>
      </c>
      <c r="BI2679" s="289" t="str">
        <f t="shared" si="1982"/>
        <v>0702</v>
      </c>
      <c r="BJ2679" s="284" t="s">
        <v>592</v>
      </c>
      <c r="BK2679" s="284" t="s">
        <v>586</v>
      </c>
      <c r="BL2679" s="233" t="str">
        <f t="shared" si="1975"/>
        <v/>
      </c>
    </row>
    <row r="2680" spans="1:64" ht="12" hidden="1" customHeight="1">
      <c r="A2680" s="333" t="s">
        <v>1470</v>
      </c>
      <c r="B2680" s="381" t="s">
        <v>327</v>
      </c>
      <c r="C2680" s="333" t="s">
        <v>803</v>
      </c>
      <c r="D2680" s="381" t="s">
        <v>317</v>
      </c>
      <c r="E2680" s="381" t="s">
        <v>1323</v>
      </c>
      <c r="F2680" s="381" t="s">
        <v>609</v>
      </c>
      <c r="G2680" s="381" t="s">
        <v>395</v>
      </c>
      <c r="H2680" s="100" t="s">
        <v>653</v>
      </c>
      <c r="I2680" s="381" t="s">
        <v>339</v>
      </c>
      <c r="J2680" s="382">
        <v>6000</v>
      </c>
      <c r="K2680" s="382">
        <v>4400</v>
      </c>
      <c r="L2680" s="191" t="str">
        <f t="shared" si="1934"/>
        <v>875048110702011007564085229010</v>
      </c>
      <c r="M2680" s="192">
        <f t="array" ref="M2680">IF(COUNT(SEARCH(Удалить_Роспись_КВСР,$B2680)*SEARCH(Удалить_Роспись_ПБС,$C2680)*SEARCH(Удалить_Роспись_КФСР, $D2680)*SEARCH(Удалить_Роспись_КЦСР,$E2680)*SEARCH(Удалить_Роспись_КВР,$F2680)*SEARCH(Удалить_Роспись_ЭК,$H2680)*SEARCH(Удалить_Роспись_КР,$I2680))&gt;0,0,1)</f>
        <v>0</v>
      </c>
      <c r="N2680" s="192">
        <v>0</v>
      </c>
      <c r="O2680" s="192" t="str">
        <f t="shared" si="1935"/>
        <v/>
      </c>
      <c r="P2680" s="192" t="str">
        <f t="shared" si="1978"/>
        <v/>
      </c>
      <c r="Q2680" s="300" t="str">
        <f t="shared" si="1936"/>
        <v/>
      </c>
      <c r="R2680" s="300" t="str">
        <f t="shared" si="1937"/>
        <v/>
      </c>
      <c r="S2680" s="300" t="str">
        <f t="shared" si="1938"/>
        <v/>
      </c>
      <c r="T2680" s="192" t="str">
        <f t="shared" si="1939"/>
        <v/>
      </c>
      <c r="U2680" s="303" t="str">
        <f t="shared" si="1940"/>
        <v/>
      </c>
      <c r="V2680" s="300" t="str">
        <f t="shared" si="1941"/>
        <v/>
      </c>
      <c r="W2680" s="192" t="str">
        <f t="shared" si="1942"/>
        <v/>
      </c>
      <c r="X2680" s="303" t="str">
        <f t="shared" si="1943"/>
        <v/>
      </c>
      <c r="Y2680" s="300" t="str">
        <f t="shared" si="1944"/>
        <v/>
      </c>
      <c r="Z2680" s="300" t="str">
        <f t="shared" si="1945"/>
        <v/>
      </c>
      <c r="AA2680" s="303" t="str">
        <f t="shared" si="1946"/>
        <v/>
      </c>
      <c r="AB2680" s="300" t="str">
        <f t="shared" si="1947"/>
        <v/>
      </c>
      <c r="AC2680" s="300" t="str">
        <f t="shared" si="1948"/>
        <v/>
      </c>
      <c r="AD2680" s="300" t="str">
        <f t="shared" si="1949"/>
        <v/>
      </c>
      <c r="AE2680" s="192" t="str">
        <f t="shared" si="1950"/>
        <v/>
      </c>
      <c r="AF2680" s="192" t="str">
        <f t="shared" si="1951"/>
        <v/>
      </c>
      <c r="AG2680" s="192"/>
      <c r="AJ2680" s="300" t="str">
        <f t="shared" si="1952"/>
        <v/>
      </c>
      <c r="AK2680" s="300" t="str">
        <f t="shared" si="1953"/>
        <v/>
      </c>
      <c r="AL2680" s="300" t="str">
        <f t="shared" si="1954"/>
        <v/>
      </c>
      <c r="AM2680" s="300" t="str">
        <f t="shared" si="1955"/>
        <v/>
      </c>
      <c r="AN2680" s="300" t="str">
        <f t="shared" si="1956"/>
        <v/>
      </c>
      <c r="AO2680" s="300" t="str">
        <f t="shared" si="1957"/>
        <v/>
      </c>
      <c r="AP2680" s="300" t="str">
        <f t="shared" si="1958"/>
        <v/>
      </c>
      <c r="AQ2680" s="300" t="str">
        <f t="shared" si="1959"/>
        <v/>
      </c>
      <c r="AR2680" s="306" t="str">
        <f t="shared" si="1960"/>
        <v/>
      </c>
      <c r="AS2680" s="300" t="str">
        <f t="shared" si="1961"/>
        <v/>
      </c>
      <c r="AT2680" s="300" t="str">
        <f t="shared" si="1962"/>
        <v/>
      </c>
      <c r="AU2680" s="192" t="str">
        <f t="shared" si="1963"/>
        <v>рбс</v>
      </c>
      <c r="AV2680" s="192" t="str">
        <f t="shared" si="1964"/>
        <v>рбс87504811общпро</v>
      </c>
      <c r="AW2680" s="191">
        <f t="shared" si="1965"/>
        <v>0</v>
      </c>
      <c r="AX2680" s="191">
        <f t="shared" si="1966"/>
        <v>0</v>
      </c>
      <c r="AY2680" s="191">
        <f t="shared" si="1967"/>
        <v>0</v>
      </c>
      <c r="AZ2680" s="191">
        <f t="shared" si="1968"/>
        <v>0</v>
      </c>
      <c r="BA2680" s="193">
        <f t="shared" si="1969"/>
        <v>1</v>
      </c>
      <c r="BB2680" s="193">
        <f t="shared" si="1970"/>
        <v>1</v>
      </c>
      <c r="BC2680" s="193">
        <f t="shared" si="1971"/>
        <v>1</v>
      </c>
      <c r="BD2680" s="191">
        <f t="shared" si="1980"/>
        <v>0</v>
      </c>
      <c r="BE2680" s="191">
        <f t="shared" si="1972"/>
        <v>0</v>
      </c>
      <c r="BF2680" s="210">
        <f t="shared" si="1973"/>
        <v>0</v>
      </c>
      <c r="BG2680" s="211">
        <f t="shared" si="1974"/>
        <v>0</v>
      </c>
      <c r="BH2680" s="289" t="str">
        <f t="shared" si="1981"/>
        <v>875</v>
      </c>
      <c r="BI2680" s="289" t="str">
        <f t="shared" si="1982"/>
        <v>0702</v>
      </c>
      <c r="BJ2680" s="284" t="s">
        <v>592</v>
      </c>
      <c r="BK2680" s="284" t="s">
        <v>586</v>
      </c>
      <c r="BL2680" s="233" t="str">
        <f t="shared" si="1975"/>
        <v/>
      </c>
    </row>
    <row r="2681" spans="1:64" ht="12" hidden="1" customHeight="1">
      <c r="A2681" s="333" t="s">
        <v>1470</v>
      </c>
      <c r="B2681" s="381" t="s">
        <v>327</v>
      </c>
      <c r="C2681" s="333" t="s">
        <v>803</v>
      </c>
      <c r="D2681" s="381" t="s">
        <v>408</v>
      </c>
      <c r="E2681" s="381" t="s">
        <v>1325</v>
      </c>
      <c r="F2681" s="381" t="s">
        <v>586</v>
      </c>
      <c r="G2681" s="381" t="s">
        <v>397</v>
      </c>
      <c r="H2681" s="100" t="s">
        <v>653</v>
      </c>
      <c r="I2681" s="381" t="s">
        <v>339</v>
      </c>
      <c r="J2681" s="382">
        <v>549369</v>
      </c>
      <c r="K2681" s="382">
        <v>549368.4</v>
      </c>
      <c r="L2681" s="191" t="str">
        <f t="shared" si="1934"/>
        <v>875048110707011007397024434010</v>
      </c>
      <c r="M2681" s="192">
        <f t="array" ref="M2681">IF(COUNT(SEARCH(Удалить_Роспись_КВСР,$B2681)*SEARCH(Удалить_Роспись_ПБС,$C2681)*SEARCH(Удалить_Роспись_КФСР, $D2681)*SEARCH(Удалить_Роспись_КЦСР,$E2681)*SEARCH(Удалить_Роспись_КВР,$F2681)*SEARCH(Удалить_Роспись_ЭК,$H2681)*SEARCH(Удалить_Роспись_КР,$I2681))&gt;0,0,1)</f>
        <v>0</v>
      </c>
      <c r="N2681" s="192">
        <v>0</v>
      </c>
      <c r="O2681" s="192" t="str">
        <f t="shared" si="1935"/>
        <v/>
      </c>
      <c r="P2681" s="192" t="str">
        <f t="shared" si="1978"/>
        <v/>
      </c>
      <c r="Q2681" s="300" t="str">
        <f t="shared" si="1936"/>
        <v/>
      </c>
      <c r="R2681" s="300" t="str">
        <f t="shared" si="1937"/>
        <v/>
      </c>
      <c r="S2681" s="300" t="str">
        <f t="shared" si="1938"/>
        <v/>
      </c>
      <c r="T2681" s="192" t="str">
        <f t="shared" si="1939"/>
        <v/>
      </c>
      <c r="U2681" s="303" t="str">
        <f t="shared" si="1940"/>
        <v/>
      </c>
      <c r="V2681" s="300" t="str">
        <f t="shared" si="1941"/>
        <v/>
      </c>
      <c r="W2681" s="192" t="str">
        <f t="shared" si="1942"/>
        <v/>
      </c>
      <c r="X2681" s="303" t="str">
        <f t="shared" si="1943"/>
        <v/>
      </c>
      <c r="Y2681" s="300" t="str">
        <f t="shared" si="1944"/>
        <v/>
      </c>
      <c r="Z2681" s="300" t="str">
        <f t="shared" si="1945"/>
        <v/>
      </c>
      <c r="AA2681" s="303" t="str">
        <f t="shared" si="1946"/>
        <v/>
      </c>
      <c r="AB2681" s="300" t="str">
        <f t="shared" si="1947"/>
        <v/>
      </c>
      <c r="AC2681" s="300" t="str">
        <f t="shared" si="1948"/>
        <v/>
      </c>
      <c r="AD2681" s="300" t="str">
        <f t="shared" si="1949"/>
        <v/>
      </c>
      <c r="AE2681" s="192" t="str">
        <f t="shared" si="1950"/>
        <v/>
      </c>
      <c r="AF2681" s="192" t="str">
        <f t="shared" si="1951"/>
        <v/>
      </c>
      <c r="AG2681" s="192"/>
      <c r="AJ2681" s="300" t="str">
        <f t="shared" si="1952"/>
        <v/>
      </c>
      <c r="AK2681" s="300" t="str">
        <f t="shared" si="1953"/>
        <v/>
      </c>
      <c r="AL2681" s="300" t="str">
        <f t="shared" si="1954"/>
        <v/>
      </c>
      <c r="AM2681" s="300" t="str">
        <f t="shared" si="1955"/>
        <v/>
      </c>
      <c r="AN2681" s="300" t="str">
        <f t="shared" si="1956"/>
        <v/>
      </c>
      <c r="AO2681" s="300" t="str">
        <f t="shared" si="1957"/>
        <v/>
      </c>
      <c r="AP2681" s="300" t="str">
        <f t="shared" si="1958"/>
        <v/>
      </c>
      <c r="AQ2681" s="300" t="str">
        <f t="shared" si="1959"/>
        <v/>
      </c>
      <c r="AR2681" s="306" t="str">
        <f t="shared" si="1960"/>
        <v/>
      </c>
      <c r="AS2681" s="300" t="str">
        <f t="shared" si="1961"/>
        <v/>
      </c>
      <c r="AT2681" s="300" t="str">
        <f t="shared" si="1962"/>
        <v/>
      </c>
      <c r="AU2681" s="192" t="str">
        <f t="shared" si="1963"/>
        <v>рбс</v>
      </c>
      <c r="AV2681" s="192" t="str">
        <f t="shared" si="1964"/>
        <v>рбс87504811общпро</v>
      </c>
      <c r="AW2681" s="191">
        <f t="shared" si="1965"/>
        <v>0</v>
      </c>
      <c r="AX2681" s="191">
        <f t="shared" si="1966"/>
        <v>0</v>
      </c>
      <c r="AY2681" s="191">
        <f t="shared" si="1967"/>
        <v>0</v>
      </c>
      <c r="AZ2681" s="191">
        <f t="shared" si="1968"/>
        <v>0</v>
      </c>
      <c r="BA2681" s="193">
        <f t="shared" si="1969"/>
        <v>1</v>
      </c>
      <c r="BB2681" s="193">
        <f t="shared" si="1970"/>
        <v>1</v>
      </c>
      <c r="BC2681" s="193">
        <f t="shared" si="1971"/>
        <v>1</v>
      </c>
      <c r="BD2681" s="191">
        <f t="shared" si="1980"/>
        <v>0</v>
      </c>
      <c r="BE2681" s="191">
        <f t="shared" si="1972"/>
        <v>0</v>
      </c>
      <c r="BF2681" s="210">
        <f t="shared" si="1973"/>
        <v>0</v>
      </c>
      <c r="BG2681" s="211">
        <f t="shared" si="1974"/>
        <v>0</v>
      </c>
      <c r="BH2681" s="289" t="str">
        <f t="shared" si="1981"/>
        <v>875</v>
      </c>
      <c r="BI2681" s="289" t="str">
        <f t="shared" si="1982"/>
        <v>0707</v>
      </c>
      <c r="BJ2681" s="284" t="s">
        <v>592</v>
      </c>
      <c r="BK2681" s="284" t="s">
        <v>586</v>
      </c>
      <c r="BL2681" s="233" t="str">
        <f t="shared" si="1975"/>
        <v/>
      </c>
    </row>
    <row r="2682" spans="1:64" ht="12" hidden="1" customHeight="1">
      <c r="A2682" s="333" t="s">
        <v>1470</v>
      </c>
      <c r="B2682" s="381" t="s">
        <v>327</v>
      </c>
      <c r="C2682" s="333" t="s">
        <v>803</v>
      </c>
      <c r="D2682" s="381" t="s">
        <v>311</v>
      </c>
      <c r="E2682" s="381" t="s">
        <v>1326</v>
      </c>
      <c r="F2682" s="381" t="s">
        <v>586</v>
      </c>
      <c r="G2682" s="381" t="s">
        <v>397</v>
      </c>
      <c r="H2682" s="100" t="s">
        <v>653</v>
      </c>
      <c r="I2682" s="381" t="s">
        <v>339</v>
      </c>
      <c r="J2682" s="382">
        <v>1548331</v>
      </c>
      <c r="K2682" s="382">
        <v>598600</v>
      </c>
      <c r="L2682" s="191" t="str">
        <f t="shared" si="1934"/>
        <v>875048111003011007566024434010</v>
      </c>
      <c r="M2682" s="192">
        <f t="array" ref="M2682">IF(COUNT(SEARCH(Удалить_Роспись_КВСР,$B2682)*SEARCH(Удалить_Роспись_ПБС,$C2682)*SEARCH(Удалить_Роспись_КФСР, $D2682)*SEARCH(Удалить_Роспись_КЦСР,$E2682)*SEARCH(Удалить_Роспись_КВР,$F2682)*SEARCH(Удалить_Роспись_ЭК,$H2682)*SEARCH(Удалить_Роспись_КР,$I2682))&gt;0,0,1)</f>
        <v>0</v>
      </c>
      <c r="N2682" s="192">
        <v>0</v>
      </c>
      <c r="O2682" s="192" t="str">
        <f t="shared" si="1935"/>
        <v/>
      </c>
      <c r="P2682" s="192" t="str">
        <f t="shared" si="1978"/>
        <v/>
      </c>
      <c r="Q2682" s="300" t="str">
        <f t="shared" si="1936"/>
        <v/>
      </c>
      <c r="R2682" s="300" t="str">
        <f t="shared" si="1937"/>
        <v/>
      </c>
      <c r="S2682" s="300" t="str">
        <f t="shared" si="1938"/>
        <v/>
      </c>
      <c r="T2682" s="192" t="str">
        <f t="shared" si="1939"/>
        <v/>
      </c>
      <c r="U2682" s="303" t="str">
        <f t="shared" si="1940"/>
        <v/>
      </c>
      <c r="V2682" s="300" t="str">
        <f t="shared" si="1941"/>
        <v/>
      </c>
      <c r="W2682" s="192" t="str">
        <f t="shared" si="1942"/>
        <v/>
      </c>
      <c r="X2682" s="303" t="str">
        <f t="shared" si="1943"/>
        <v/>
      </c>
      <c r="Y2682" s="300" t="str">
        <f t="shared" si="1944"/>
        <v/>
      </c>
      <c r="Z2682" s="300" t="str">
        <f t="shared" si="1945"/>
        <v/>
      </c>
      <c r="AA2682" s="303" t="str">
        <f t="shared" si="1946"/>
        <v/>
      </c>
      <c r="AB2682" s="300" t="str">
        <f t="shared" si="1947"/>
        <v/>
      </c>
      <c r="AC2682" s="300" t="str">
        <f t="shared" si="1948"/>
        <v/>
      </c>
      <c r="AD2682" s="300" t="str">
        <f t="shared" si="1949"/>
        <v/>
      </c>
      <c r="AE2682" s="192" t="str">
        <f t="shared" si="1950"/>
        <v/>
      </c>
      <c r="AF2682" s="192" t="str">
        <f t="shared" si="1951"/>
        <v/>
      </c>
      <c r="AG2682" s="192"/>
      <c r="AJ2682" s="300" t="str">
        <f t="shared" si="1952"/>
        <v/>
      </c>
      <c r="AK2682" s="300" t="str">
        <f t="shared" si="1953"/>
        <v/>
      </c>
      <c r="AL2682" s="300" t="str">
        <f t="shared" si="1954"/>
        <v/>
      </c>
      <c r="AM2682" s="300" t="str">
        <f t="shared" si="1955"/>
        <v/>
      </c>
      <c r="AN2682" s="300" t="str">
        <f t="shared" si="1956"/>
        <v/>
      </c>
      <c r="AO2682" s="300" t="str">
        <f t="shared" si="1957"/>
        <v/>
      </c>
      <c r="AP2682" s="300" t="str">
        <f t="shared" si="1958"/>
        <v/>
      </c>
      <c r="AQ2682" s="300" t="str">
        <f t="shared" si="1959"/>
        <v/>
      </c>
      <c r="AR2682" s="306" t="str">
        <f t="shared" si="1960"/>
        <v/>
      </c>
      <c r="AS2682" s="300" t="str">
        <f t="shared" si="1961"/>
        <v/>
      </c>
      <c r="AT2682" s="300" t="str">
        <f t="shared" si="1962"/>
        <v/>
      </c>
      <c r="AU2682" s="192" t="str">
        <f t="shared" si="1963"/>
        <v>рбс</v>
      </c>
      <c r="AV2682" s="192" t="str">
        <f t="shared" si="1964"/>
        <v>рбс87504811общпро</v>
      </c>
      <c r="AW2682" s="191">
        <f t="shared" si="1965"/>
        <v>0</v>
      </c>
      <c r="AX2682" s="191">
        <f t="shared" si="1966"/>
        <v>0</v>
      </c>
      <c r="AY2682" s="191">
        <f t="shared" si="1967"/>
        <v>0</v>
      </c>
      <c r="AZ2682" s="191">
        <f t="shared" si="1968"/>
        <v>0</v>
      </c>
      <c r="BA2682" s="193">
        <f t="shared" si="1969"/>
        <v>1</v>
      </c>
      <c r="BB2682" s="193">
        <f t="shared" si="1970"/>
        <v>1</v>
      </c>
      <c r="BC2682" s="193">
        <f t="shared" si="1971"/>
        <v>1</v>
      </c>
      <c r="BD2682" s="191">
        <f t="shared" si="1980"/>
        <v>0</v>
      </c>
      <c r="BE2682" s="191">
        <f t="shared" si="1972"/>
        <v>0</v>
      </c>
      <c r="BF2682" s="210">
        <f t="shared" si="1973"/>
        <v>0</v>
      </c>
      <c r="BG2682" s="211">
        <f t="shared" si="1974"/>
        <v>0</v>
      </c>
      <c r="BH2682" s="289" t="str">
        <f t="shared" si="1981"/>
        <v>875</v>
      </c>
      <c r="BI2682" s="289" t="str">
        <f t="shared" si="1982"/>
        <v>1003</v>
      </c>
      <c r="BJ2682" s="284" t="s">
        <v>592</v>
      </c>
      <c r="BK2682" s="284" t="s">
        <v>586</v>
      </c>
      <c r="BL2682" s="233" t="str">
        <f t="shared" si="1975"/>
        <v/>
      </c>
    </row>
    <row r="2683" spans="1:64" ht="12" customHeight="1">
      <c r="A2683" s="333" t="s">
        <v>1472</v>
      </c>
      <c r="B2683" s="381" t="s">
        <v>327</v>
      </c>
      <c r="C2683" s="333" t="s">
        <v>806</v>
      </c>
      <c r="D2683" s="381" t="s">
        <v>317</v>
      </c>
      <c r="E2683" s="381" t="s">
        <v>1317</v>
      </c>
      <c r="F2683" s="381" t="s">
        <v>608</v>
      </c>
      <c r="G2683" s="381" t="s">
        <v>385</v>
      </c>
      <c r="H2683" s="100" t="s">
        <v>653</v>
      </c>
      <c r="I2683" s="381" t="s">
        <v>505</v>
      </c>
      <c r="J2683" s="382">
        <v>974592</v>
      </c>
      <c r="K2683" s="382">
        <v>602321.91</v>
      </c>
      <c r="L2683" s="191" t="str">
        <f t="shared" si="1934"/>
        <v>875048070702011004002011121101</v>
      </c>
      <c r="M2683" s="192">
        <f t="array" ref="M2683">IF(COUNT(SEARCH(Удалить_Роспись_КВСР,$B2683)*SEARCH(Удалить_Роспись_ПБС,$C2683)*SEARCH(Удалить_Роспись_КФСР, $D2683)*SEARCH(Удалить_Роспись_КЦСР,$E2683)*SEARCH(Удалить_Роспись_КВР,$F2683)*SEARCH(Удалить_Роспись_ЭК,$H2683)*SEARCH(Удалить_Роспись_КР,$I2683))&gt;0,0,1)</f>
        <v>0</v>
      </c>
      <c r="N2683" s="192">
        <v>0</v>
      </c>
      <c r="O2683" s="192" t="str">
        <f t="shared" si="1935"/>
        <v/>
      </c>
      <c r="P2683" s="192" t="str">
        <f t="shared" si="1978"/>
        <v/>
      </c>
      <c r="Q2683" s="300" t="str">
        <f t="shared" si="1936"/>
        <v/>
      </c>
      <c r="R2683" s="300" t="str">
        <f t="shared" si="1937"/>
        <v/>
      </c>
      <c r="S2683" s="300" t="str">
        <f t="shared" si="1938"/>
        <v/>
      </c>
      <c r="T2683" s="192" t="str">
        <f t="shared" si="1939"/>
        <v/>
      </c>
      <c r="U2683" s="303" t="str">
        <f t="shared" si="1940"/>
        <v/>
      </c>
      <c r="V2683" s="300" t="str">
        <f t="shared" si="1941"/>
        <v/>
      </c>
      <c r="W2683" s="192" t="str">
        <f t="shared" si="1942"/>
        <v/>
      </c>
      <c r="X2683" s="303" t="str">
        <f t="shared" si="1943"/>
        <v/>
      </c>
      <c r="Y2683" s="300" t="str">
        <f t="shared" si="1944"/>
        <v/>
      </c>
      <c r="Z2683" s="300" t="str">
        <f t="shared" si="1945"/>
        <v/>
      </c>
      <c r="AA2683" s="303" t="str">
        <f t="shared" si="1946"/>
        <v/>
      </c>
      <c r="AB2683" s="300" t="str">
        <f t="shared" si="1947"/>
        <v/>
      </c>
      <c r="AC2683" s="300" t="str">
        <f t="shared" si="1948"/>
        <v/>
      </c>
      <c r="AD2683" s="300" t="str">
        <f t="shared" si="1949"/>
        <v/>
      </c>
      <c r="AE2683" s="192" t="str">
        <f t="shared" si="1950"/>
        <v/>
      </c>
      <c r="AF2683" s="192" t="str">
        <f t="shared" si="1951"/>
        <v/>
      </c>
      <c r="AG2683" s="192"/>
      <c r="AJ2683" s="300" t="str">
        <f t="shared" si="1952"/>
        <v/>
      </c>
      <c r="AK2683" s="300" t="str">
        <f t="shared" si="1953"/>
        <v/>
      </c>
      <c r="AL2683" s="300" t="str">
        <f t="shared" si="1954"/>
        <v/>
      </c>
      <c r="AM2683" s="300" t="str">
        <f t="shared" si="1955"/>
        <v/>
      </c>
      <c r="AN2683" s="300" t="str">
        <f t="shared" si="1956"/>
        <v/>
      </c>
      <c r="AO2683" s="300" t="str">
        <f t="shared" si="1957"/>
        <v/>
      </c>
      <c r="AP2683" s="300" t="str">
        <f t="shared" si="1958"/>
        <v/>
      </c>
      <c r="AQ2683" s="300" t="str">
        <f t="shared" si="1959"/>
        <v/>
      </c>
      <c r="AR2683" s="306" t="str">
        <f t="shared" si="1960"/>
        <v/>
      </c>
      <c r="AS2683" s="300" t="str">
        <f t="shared" si="1961"/>
        <v/>
      </c>
      <c r="AT2683" s="300" t="str">
        <f t="shared" si="1962"/>
        <v/>
      </c>
      <c r="AU2683" s="192" t="str">
        <f t="shared" si="1963"/>
        <v>рбс</v>
      </c>
      <c r="AV2683" s="192" t="str">
        <f t="shared" si="1964"/>
        <v>рбс87504807общопл</v>
      </c>
      <c r="AW2683" s="191">
        <f t="shared" si="1965"/>
        <v>0</v>
      </c>
      <c r="AX2683" s="191">
        <f t="shared" si="1966"/>
        <v>0</v>
      </c>
      <c r="AY2683" s="191">
        <f t="shared" si="1967"/>
        <v>0</v>
      </c>
      <c r="AZ2683" s="191">
        <f t="shared" si="1968"/>
        <v>0</v>
      </c>
      <c r="BA2683" s="193">
        <f t="shared" si="1969"/>
        <v>1</v>
      </c>
      <c r="BB2683" s="193">
        <f t="shared" si="1970"/>
        <v>1</v>
      </c>
      <c r="BC2683" s="193">
        <f t="shared" si="1971"/>
        <v>1</v>
      </c>
      <c r="BD2683" s="191">
        <f t="shared" si="1980"/>
        <v>0</v>
      </c>
      <c r="BE2683" s="191">
        <f t="shared" si="1972"/>
        <v>0</v>
      </c>
      <c r="BF2683" s="210">
        <f t="shared" si="1973"/>
        <v>0</v>
      </c>
      <c r="BG2683" s="211">
        <f t="shared" si="1974"/>
        <v>0</v>
      </c>
      <c r="BH2683" s="289"/>
      <c r="BI2683" s="289"/>
      <c r="BL2683" s="233" t="str">
        <f t="shared" si="1975"/>
        <v/>
      </c>
    </row>
    <row r="2684" spans="1:64" ht="12" customHeight="1">
      <c r="A2684" s="333" t="s">
        <v>1472</v>
      </c>
      <c r="B2684" s="381" t="s">
        <v>327</v>
      </c>
      <c r="C2684" s="333" t="s">
        <v>806</v>
      </c>
      <c r="D2684" s="381" t="s">
        <v>317</v>
      </c>
      <c r="E2684" s="381" t="s">
        <v>1317</v>
      </c>
      <c r="F2684" s="381" t="s">
        <v>902</v>
      </c>
      <c r="G2684" s="381" t="s">
        <v>387</v>
      </c>
      <c r="H2684" s="100" t="s">
        <v>653</v>
      </c>
      <c r="I2684" s="381" t="s">
        <v>505</v>
      </c>
      <c r="J2684" s="382">
        <v>289525.96999999997</v>
      </c>
      <c r="K2684" s="382">
        <v>169952.71</v>
      </c>
      <c r="L2684" s="191" t="str">
        <f t="shared" si="1934"/>
        <v>875048070702011004002011921301</v>
      </c>
      <c r="M2684" s="192">
        <f t="array" ref="M2684">IF(COUNT(SEARCH(Удалить_Роспись_КВСР,$B2684)*SEARCH(Удалить_Роспись_ПБС,$C2684)*SEARCH(Удалить_Роспись_КФСР, $D2684)*SEARCH(Удалить_Роспись_КЦСР,$E2684)*SEARCH(Удалить_Роспись_КВР,$F2684)*SEARCH(Удалить_Роспись_ЭК,$H2684)*SEARCH(Удалить_Роспись_КР,$I2684))&gt;0,0,1)</f>
        <v>0</v>
      </c>
      <c r="N2684" s="192">
        <v>0</v>
      </c>
      <c r="O2684" s="192" t="str">
        <f t="shared" si="1935"/>
        <v/>
      </c>
      <c r="P2684" s="192" t="str">
        <f t="shared" si="1978"/>
        <v/>
      </c>
      <c r="Q2684" s="300" t="str">
        <f t="shared" si="1936"/>
        <v/>
      </c>
      <c r="R2684" s="300" t="str">
        <f t="shared" si="1937"/>
        <v/>
      </c>
      <c r="S2684" s="300" t="str">
        <f t="shared" si="1938"/>
        <v/>
      </c>
      <c r="T2684" s="192" t="str">
        <f t="shared" si="1939"/>
        <v/>
      </c>
      <c r="U2684" s="303" t="str">
        <f t="shared" si="1940"/>
        <v/>
      </c>
      <c r="V2684" s="300" t="str">
        <f t="shared" si="1941"/>
        <v/>
      </c>
      <c r="W2684" s="192" t="str">
        <f t="shared" si="1942"/>
        <v/>
      </c>
      <c r="X2684" s="303" t="str">
        <f t="shared" si="1943"/>
        <v/>
      </c>
      <c r="Y2684" s="300" t="str">
        <f t="shared" si="1944"/>
        <v/>
      </c>
      <c r="Z2684" s="300" t="str">
        <f t="shared" si="1945"/>
        <v/>
      </c>
      <c r="AA2684" s="303" t="str">
        <f t="shared" si="1946"/>
        <v/>
      </c>
      <c r="AB2684" s="300" t="str">
        <f t="shared" si="1947"/>
        <v/>
      </c>
      <c r="AC2684" s="300" t="str">
        <f t="shared" si="1948"/>
        <v/>
      </c>
      <c r="AD2684" s="300" t="str">
        <f t="shared" si="1949"/>
        <v/>
      </c>
      <c r="AE2684" s="192" t="str">
        <f t="shared" si="1950"/>
        <v/>
      </c>
      <c r="AF2684" s="192" t="str">
        <f t="shared" si="1951"/>
        <v/>
      </c>
      <c r="AG2684" s="192"/>
      <c r="AJ2684" s="300" t="str">
        <f t="shared" si="1952"/>
        <v/>
      </c>
      <c r="AK2684" s="300" t="str">
        <f t="shared" si="1953"/>
        <v/>
      </c>
      <c r="AL2684" s="300" t="str">
        <f t="shared" si="1954"/>
        <v/>
      </c>
      <c r="AM2684" s="300" t="str">
        <f t="shared" si="1955"/>
        <v/>
      </c>
      <c r="AN2684" s="300" t="str">
        <f t="shared" si="1956"/>
        <v/>
      </c>
      <c r="AO2684" s="300" t="str">
        <f t="shared" si="1957"/>
        <v/>
      </c>
      <c r="AP2684" s="300" t="str">
        <f t="shared" si="1958"/>
        <v/>
      </c>
      <c r="AQ2684" s="300" t="str">
        <f t="shared" si="1959"/>
        <v/>
      </c>
      <c r="AR2684" s="306" t="str">
        <f t="shared" si="1960"/>
        <v/>
      </c>
      <c r="AS2684" s="300" t="str">
        <f t="shared" si="1961"/>
        <v/>
      </c>
      <c r="AT2684" s="300" t="str">
        <f t="shared" si="1962"/>
        <v/>
      </c>
      <c r="AU2684" s="192" t="str">
        <f t="shared" si="1963"/>
        <v>рбс</v>
      </c>
      <c r="AV2684" s="192" t="str">
        <f t="shared" si="1964"/>
        <v>рбс87504807общопл</v>
      </c>
      <c r="AW2684" s="191">
        <f t="shared" si="1965"/>
        <v>0</v>
      </c>
      <c r="AX2684" s="191">
        <f t="shared" si="1966"/>
        <v>0</v>
      </c>
      <c r="AY2684" s="191">
        <f t="shared" si="1967"/>
        <v>0</v>
      </c>
      <c r="AZ2684" s="191">
        <f t="shared" si="1968"/>
        <v>0</v>
      </c>
      <c r="BA2684" s="193">
        <f t="shared" si="1969"/>
        <v>1</v>
      </c>
      <c r="BB2684" s="193">
        <f t="shared" si="1970"/>
        <v>1</v>
      </c>
      <c r="BC2684" s="193">
        <f t="shared" si="1971"/>
        <v>1</v>
      </c>
      <c r="BD2684" s="191">
        <f t="shared" si="1980"/>
        <v>0</v>
      </c>
      <c r="BE2684" s="191">
        <f t="shared" si="1972"/>
        <v>0</v>
      </c>
      <c r="BF2684" s="210">
        <f t="shared" si="1973"/>
        <v>0</v>
      </c>
      <c r="BG2684" s="211">
        <f t="shared" si="1974"/>
        <v>0</v>
      </c>
      <c r="BH2684" s="289"/>
      <c r="BI2684" s="289"/>
      <c r="BL2684" s="233" t="str">
        <f t="shared" si="1975"/>
        <v/>
      </c>
    </row>
    <row r="2685" spans="1:64" ht="12" customHeight="1">
      <c r="A2685" s="333" t="s">
        <v>1472</v>
      </c>
      <c r="B2685" s="381" t="s">
        <v>327</v>
      </c>
      <c r="C2685" s="333" t="s">
        <v>806</v>
      </c>
      <c r="D2685" s="381" t="s">
        <v>317</v>
      </c>
      <c r="E2685" s="381" t="s">
        <v>1317</v>
      </c>
      <c r="F2685" s="381" t="s">
        <v>586</v>
      </c>
      <c r="G2685" s="381" t="s">
        <v>391</v>
      </c>
      <c r="H2685" s="100" t="s">
        <v>653</v>
      </c>
      <c r="I2685" s="381" t="s">
        <v>505</v>
      </c>
      <c r="J2685" s="382">
        <v>33600</v>
      </c>
      <c r="K2685" s="382">
        <v>19948.11</v>
      </c>
      <c r="L2685" s="191" t="str">
        <f t="shared" si="1934"/>
        <v>875048070702011004002024422101</v>
      </c>
      <c r="M2685" s="192">
        <f t="array" ref="M2685">IF(COUNT(SEARCH(Удалить_Роспись_КВСР,$B2685)*SEARCH(Удалить_Роспись_ПБС,$C2685)*SEARCH(Удалить_Роспись_КФСР, $D2685)*SEARCH(Удалить_Роспись_КЦСР,$E2685)*SEARCH(Удалить_Роспись_КВР,$F2685)*SEARCH(Удалить_Роспись_ЭК,$H2685)*SEARCH(Удалить_Роспись_КР,$I2685))&gt;0,0,1)</f>
        <v>0</v>
      </c>
      <c r="N2685" s="192">
        <f>IF(COUNT(SEARCH(Удалить_Индекс_КВСР,$B2685)*SEARCH(Удалить_Индекс_ПБС,$C2685)*SEARCH(Удалить_Индекс_КФСР,$D2685)*SEARCH(Удалить_Индекс_КЦСР,$E2685)*SEARCH(Удалить_Индекс_КВР,$F2685)*SEARCH(Удалить_Индекс_ЭК,$H2685)*SEARCH(Удалить_Индекс_КР,$I2685))&gt;0,0,1)</f>
        <v>1</v>
      </c>
      <c r="O2685" s="192" t="str">
        <f t="shared" si="1935"/>
        <v/>
      </c>
      <c r="P2685" s="192" t="str">
        <f t="shared" si="1978"/>
        <v/>
      </c>
      <c r="Q2685" s="300" t="str">
        <f t="shared" si="1936"/>
        <v/>
      </c>
      <c r="R2685" s="300" t="str">
        <f t="shared" si="1937"/>
        <v/>
      </c>
      <c r="S2685" s="300" t="str">
        <f t="shared" si="1938"/>
        <v/>
      </c>
      <c r="T2685" s="192" t="str">
        <f t="shared" si="1939"/>
        <v/>
      </c>
      <c r="U2685" s="303" t="str">
        <f t="shared" si="1940"/>
        <v/>
      </c>
      <c r="V2685" s="300" t="str">
        <f t="shared" si="1941"/>
        <v/>
      </c>
      <c r="W2685" s="192" t="str">
        <f t="shared" si="1942"/>
        <v/>
      </c>
      <c r="X2685" s="303" t="str">
        <f t="shared" si="1943"/>
        <v/>
      </c>
      <c r="Y2685" s="300" t="str">
        <f t="shared" si="1944"/>
        <v/>
      </c>
      <c r="Z2685" s="300" t="str">
        <f t="shared" si="1945"/>
        <v/>
      </c>
      <c r="AA2685" s="303" t="str">
        <f t="shared" si="1946"/>
        <v/>
      </c>
      <c r="AB2685" s="300" t="str">
        <f t="shared" si="1947"/>
        <v/>
      </c>
      <c r="AC2685" s="300" t="str">
        <f t="shared" si="1948"/>
        <v/>
      </c>
      <c r="AD2685" s="300" t="str">
        <f t="shared" si="1949"/>
        <v/>
      </c>
      <c r="AE2685" s="192" t="str">
        <f t="shared" si="1950"/>
        <v/>
      </c>
      <c r="AF2685" s="192" t="str">
        <f t="shared" si="1951"/>
        <v/>
      </c>
      <c r="AG2685" s="192"/>
      <c r="AJ2685" s="300" t="str">
        <f t="shared" si="1952"/>
        <v/>
      </c>
      <c r="AK2685" s="300" t="str">
        <f t="shared" si="1953"/>
        <v/>
      </c>
      <c r="AL2685" s="300" t="str">
        <f t="shared" si="1954"/>
        <v/>
      </c>
      <c r="AM2685" s="300" t="str">
        <f t="shared" si="1955"/>
        <v/>
      </c>
      <c r="AN2685" s="300" t="str">
        <f t="shared" si="1956"/>
        <v/>
      </c>
      <c r="AO2685" s="300" t="str">
        <f t="shared" si="1957"/>
        <v/>
      </c>
      <c r="AP2685" s="300" t="str">
        <f t="shared" si="1958"/>
        <v/>
      </c>
      <c r="AQ2685" s="300" t="str">
        <f t="shared" si="1959"/>
        <v/>
      </c>
      <c r="AR2685" s="306" t="str">
        <f t="shared" si="1960"/>
        <v/>
      </c>
      <c r="AS2685" s="300" t="str">
        <f t="shared" si="1961"/>
        <v/>
      </c>
      <c r="AT2685" s="300" t="str">
        <f t="shared" si="1962"/>
        <v/>
      </c>
      <c r="AU2685" s="192" t="str">
        <f t="shared" si="1963"/>
        <v>рбс</v>
      </c>
      <c r="AV2685" s="192" t="str">
        <f t="shared" si="1964"/>
        <v>рбс87504807общпро</v>
      </c>
      <c r="AW2685" s="191">
        <f t="shared" si="1965"/>
        <v>0</v>
      </c>
      <c r="AX2685" s="191">
        <f t="shared" si="1966"/>
        <v>0</v>
      </c>
      <c r="AY2685" s="191">
        <f t="shared" si="1967"/>
        <v>33600</v>
      </c>
      <c r="AZ2685" s="191">
        <f t="shared" si="1968"/>
        <v>19948.11</v>
      </c>
      <c r="BA2685" s="193">
        <f t="shared" si="1969"/>
        <v>1</v>
      </c>
      <c r="BB2685" s="193">
        <f t="shared" si="1970"/>
        <v>1</v>
      </c>
      <c r="BC2685" s="193">
        <f t="shared" si="1971"/>
        <v>1</v>
      </c>
      <c r="BD2685" s="191">
        <f t="shared" si="1980"/>
        <v>33600</v>
      </c>
      <c r="BE2685" s="191">
        <f t="shared" si="1972"/>
        <v>19948.11</v>
      </c>
      <c r="BF2685" s="210">
        <f t="shared" si="1973"/>
        <v>33600</v>
      </c>
      <c r="BG2685" s="211">
        <f t="shared" si="1974"/>
        <v>33600</v>
      </c>
      <c r="BH2685" s="289"/>
      <c r="BI2685" s="289"/>
      <c r="BL2685" s="233" t="str">
        <f t="shared" si="1975"/>
        <v/>
      </c>
    </row>
    <row r="2686" spans="1:64" ht="12" customHeight="1">
      <c r="A2686" s="333" t="s">
        <v>1472</v>
      </c>
      <c r="B2686" s="381" t="s">
        <v>327</v>
      </c>
      <c r="C2686" s="333" t="s">
        <v>806</v>
      </c>
      <c r="D2686" s="381" t="s">
        <v>317</v>
      </c>
      <c r="E2686" s="381" t="s">
        <v>1317</v>
      </c>
      <c r="F2686" s="381" t="s">
        <v>586</v>
      </c>
      <c r="G2686" s="381" t="s">
        <v>394</v>
      </c>
      <c r="H2686" s="100" t="s">
        <v>653</v>
      </c>
      <c r="I2686" s="381" t="s">
        <v>505</v>
      </c>
      <c r="J2686" s="382">
        <v>103196</v>
      </c>
      <c r="K2686" s="382">
        <v>38363.129999999997</v>
      </c>
      <c r="L2686" s="191" t="str">
        <f t="shared" si="1934"/>
        <v>875048070702011004002024422501</v>
      </c>
      <c r="M2686" s="192">
        <f t="array" ref="M2686">IF(COUNT(SEARCH(Удалить_Роспись_КВСР,$B2686)*SEARCH(Удалить_Роспись_ПБС,$C2686)*SEARCH(Удалить_Роспись_КФСР, $D2686)*SEARCH(Удалить_Роспись_КЦСР,$E2686)*SEARCH(Удалить_Роспись_КВР,$F2686)*SEARCH(Удалить_Роспись_ЭК,$H2686)*SEARCH(Удалить_Роспись_КР,$I2686))&gt;0,0,1)</f>
        <v>0</v>
      </c>
      <c r="N2686" s="192">
        <f>IF(COUNT(SEARCH(Удалить_Индекс_КВСР,$B2686)*SEARCH(Удалить_Индекс_ПБС,$C2686)*SEARCH(Удалить_Индекс_КФСР,$D2686)*SEARCH(Удалить_Индекс_КЦСР,$E2686)*SEARCH(Удалить_Индекс_КВР,$F2686)*SEARCH(Удалить_Индекс_ЭК,$H2686)*SEARCH(Удалить_Индекс_КР,$I2686))&gt;0,0,1)</f>
        <v>1</v>
      </c>
      <c r="O2686" s="192" t="str">
        <f t="shared" si="1935"/>
        <v/>
      </c>
      <c r="P2686" s="192" t="str">
        <f t="shared" si="1978"/>
        <v/>
      </c>
      <c r="Q2686" s="300" t="str">
        <f t="shared" si="1936"/>
        <v/>
      </c>
      <c r="R2686" s="300" t="str">
        <f t="shared" si="1937"/>
        <v/>
      </c>
      <c r="S2686" s="300" t="str">
        <f t="shared" si="1938"/>
        <v/>
      </c>
      <c r="T2686" s="192" t="str">
        <f t="shared" si="1939"/>
        <v/>
      </c>
      <c r="U2686" s="303" t="str">
        <f t="shared" si="1940"/>
        <v/>
      </c>
      <c r="V2686" s="300" t="str">
        <f t="shared" si="1941"/>
        <v/>
      </c>
      <c r="W2686" s="192" t="str">
        <f t="shared" si="1942"/>
        <v/>
      </c>
      <c r="X2686" s="303" t="str">
        <f t="shared" si="1943"/>
        <v/>
      </c>
      <c r="Y2686" s="300" t="str">
        <f t="shared" si="1944"/>
        <v/>
      </c>
      <c r="Z2686" s="300" t="str">
        <f t="shared" si="1945"/>
        <v/>
      </c>
      <c r="AA2686" s="303" t="str">
        <f t="shared" si="1946"/>
        <v/>
      </c>
      <c r="AB2686" s="300" t="str">
        <f t="shared" si="1947"/>
        <v/>
      </c>
      <c r="AC2686" s="300" t="str">
        <f t="shared" si="1948"/>
        <v/>
      </c>
      <c r="AD2686" s="300" t="str">
        <f t="shared" si="1949"/>
        <v/>
      </c>
      <c r="AE2686" s="192" t="str">
        <f t="shared" si="1950"/>
        <v/>
      </c>
      <c r="AF2686" s="192" t="str">
        <f t="shared" si="1951"/>
        <v/>
      </c>
      <c r="AG2686" s="192"/>
      <c r="AJ2686" s="300" t="str">
        <f t="shared" si="1952"/>
        <v/>
      </c>
      <c r="AK2686" s="300" t="str">
        <f t="shared" si="1953"/>
        <v/>
      </c>
      <c r="AL2686" s="300" t="str">
        <f t="shared" si="1954"/>
        <v/>
      </c>
      <c r="AM2686" s="300" t="str">
        <f t="shared" si="1955"/>
        <v/>
      </c>
      <c r="AN2686" s="300" t="str">
        <f t="shared" si="1956"/>
        <v/>
      </c>
      <c r="AO2686" s="300" t="str">
        <f t="shared" si="1957"/>
        <v/>
      </c>
      <c r="AP2686" s="300" t="str">
        <f t="shared" si="1958"/>
        <v/>
      </c>
      <c r="AQ2686" s="300" t="str">
        <f t="shared" si="1959"/>
        <v/>
      </c>
      <c r="AR2686" s="306" t="str">
        <f t="shared" si="1960"/>
        <v/>
      </c>
      <c r="AS2686" s="300" t="str">
        <f t="shared" si="1961"/>
        <v/>
      </c>
      <c r="AT2686" s="300" t="str">
        <f t="shared" si="1962"/>
        <v/>
      </c>
      <c r="AU2686" s="192" t="str">
        <f t="shared" si="1963"/>
        <v>рбс</v>
      </c>
      <c r="AV2686" s="192" t="str">
        <f t="shared" si="1964"/>
        <v>рбс87504807общпро</v>
      </c>
      <c r="AW2686" s="191">
        <f t="shared" si="1965"/>
        <v>0</v>
      </c>
      <c r="AX2686" s="191">
        <f t="shared" si="1966"/>
        <v>0</v>
      </c>
      <c r="AY2686" s="191">
        <f t="shared" si="1967"/>
        <v>103196</v>
      </c>
      <c r="AZ2686" s="191">
        <f t="shared" si="1968"/>
        <v>38363.129999999997</v>
      </c>
      <c r="BA2686" s="193">
        <f t="shared" si="1969"/>
        <v>1</v>
      </c>
      <c r="BB2686" s="193">
        <f t="shared" si="1970"/>
        <v>1</v>
      </c>
      <c r="BC2686" s="193">
        <f t="shared" si="1971"/>
        <v>1</v>
      </c>
      <c r="BD2686" s="191">
        <f t="shared" si="1980"/>
        <v>103196</v>
      </c>
      <c r="BE2686" s="191">
        <f t="shared" si="1972"/>
        <v>38363.129999999997</v>
      </c>
      <c r="BF2686" s="210">
        <f t="shared" si="1973"/>
        <v>103196</v>
      </c>
      <c r="BG2686" s="211">
        <f t="shared" si="1974"/>
        <v>103196</v>
      </c>
      <c r="BH2686" s="289"/>
      <c r="BI2686" s="289"/>
      <c r="BL2686" s="233" t="str">
        <f t="shared" si="1975"/>
        <v/>
      </c>
    </row>
    <row r="2687" spans="1:64" ht="12" customHeight="1">
      <c r="A2687" s="333" t="s">
        <v>1472</v>
      </c>
      <c r="B2687" s="381" t="s">
        <v>327</v>
      </c>
      <c r="C2687" s="333" t="s">
        <v>806</v>
      </c>
      <c r="D2687" s="381" t="s">
        <v>317</v>
      </c>
      <c r="E2687" s="381" t="s">
        <v>1317</v>
      </c>
      <c r="F2687" s="381" t="s">
        <v>586</v>
      </c>
      <c r="G2687" s="381" t="s">
        <v>389</v>
      </c>
      <c r="H2687" s="100" t="s">
        <v>653</v>
      </c>
      <c r="I2687" s="381" t="s">
        <v>505</v>
      </c>
      <c r="J2687" s="382">
        <v>78500</v>
      </c>
      <c r="K2687" s="382">
        <v>39761.72</v>
      </c>
      <c r="L2687" s="191" t="str">
        <f t="shared" si="1934"/>
        <v>875048070702011004002024422601</v>
      </c>
      <c r="M2687" s="192">
        <f t="array" ref="M2687">IF(COUNT(SEARCH(Удалить_Роспись_КВСР,$B2687)*SEARCH(Удалить_Роспись_ПБС,$C2687)*SEARCH(Удалить_Роспись_КФСР, $D2687)*SEARCH(Удалить_Роспись_КЦСР,$E2687)*SEARCH(Удалить_Роспись_КВР,$F2687)*SEARCH(Удалить_Роспись_ЭК,$H2687)*SEARCH(Удалить_Роспись_КР,$I2687))&gt;0,0,1)</f>
        <v>0</v>
      </c>
      <c r="N2687" s="192">
        <f>IF(COUNT(SEARCH(Удалить_Индекс_КВСР,$B2687)*SEARCH(Удалить_Индекс_ПБС,$C2687)*SEARCH(Удалить_Индекс_КФСР,$D2687)*SEARCH(Удалить_Индекс_КЦСР,$E2687)*SEARCH(Удалить_Индекс_КВР,$F2687)*SEARCH(Удалить_Индекс_ЭК,$H2687)*SEARCH(Удалить_Индекс_КР,$I2687))&gt;0,0,1)</f>
        <v>1</v>
      </c>
      <c r="O2687" s="192" t="str">
        <f t="shared" si="1935"/>
        <v/>
      </c>
      <c r="P2687" s="192" t="str">
        <f t="shared" si="1978"/>
        <v/>
      </c>
      <c r="Q2687" s="300" t="str">
        <f t="shared" si="1936"/>
        <v/>
      </c>
      <c r="R2687" s="300" t="str">
        <f t="shared" si="1937"/>
        <v/>
      </c>
      <c r="S2687" s="300" t="str">
        <f t="shared" si="1938"/>
        <v/>
      </c>
      <c r="T2687" s="192" t="str">
        <f t="shared" si="1939"/>
        <v/>
      </c>
      <c r="U2687" s="303" t="str">
        <f t="shared" si="1940"/>
        <v/>
      </c>
      <c r="V2687" s="300" t="str">
        <f t="shared" si="1941"/>
        <v/>
      </c>
      <c r="W2687" s="192" t="str">
        <f t="shared" si="1942"/>
        <v/>
      </c>
      <c r="X2687" s="303" t="str">
        <f t="shared" si="1943"/>
        <v/>
      </c>
      <c r="Y2687" s="300" t="str">
        <f t="shared" si="1944"/>
        <v/>
      </c>
      <c r="Z2687" s="300" t="str">
        <f t="shared" si="1945"/>
        <v/>
      </c>
      <c r="AA2687" s="303" t="str">
        <f t="shared" si="1946"/>
        <v/>
      </c>
      <c r="AB2687" s="300" t="str">
        <f t="shared" si="1947"/>
        <v/>
      </c>
      <c r="AC2687" s="300" t="str">
        <f t="shared" si="1948"/>
        <v/>
      </c>
      <c r="AD2687" s="300" t="str">
        <f t="shared" si="1949"/>
        <v/>
      </c>
      <c r="AE2687" s="192" t="str">
        <f t="shared" si="1950"/>
        <v/>
      </c>
      <c r="AF2687" s="192" t="str">
        <f t="shared" si="1951"/>
        <v/>
      </c>
      <c r="AG2687" s="192"/>
      <c r="AJ2687" s="300" t="str">
        <f t="shared" si="1952"/>
        <v/>
      </c>
      <c r="AK2687" s="300" t="str">
        <f t="shared" si="1953"/>
        <v/>
      </c>
      <c r="AL2687" s="300" t="str">
        <f t="shared" si="1954"/>
        <v/>
      </c>
      <c r="AM2687" s="300" t="str">
        <f t="shared" si="1955"/>
        <v/>
      </c>
      <c r="AN2687" s="300" t="str">
        <f t="shared" si="1956"/>
        <v/>
      </c>
      <c r="AO2687" s="300" t="str">
        <f t="shared" si="1957"/>
        <v/>
      </c>
      <c r="AP2687" s="300" t="str">
        <f t="shared" si="1958"/>
        <v/>
      </c>
      <c r="AQ2687" s="300" t="str">
        <f t="shared" si="1959"/>
        <v/>
      </c>
      <c r="AR2687" s="306" t="str">
        <f t="shared" si="1960"/>
        <v/>
      </c>
      <c r="AS2687" s="300" t="str">
        <f t="shared" si="1961"/>
        <v/>
      </c>
      <c r="AT2687" s="300" t="str">
        <f t="shared" si="1962"/>
        <v/>
      </c>
      <c r="AU2687" s="192" t="str">
        <f t="shared" si="1963"/>
        <v>рбс</v>
      </c>
      <c r="AV2687" s="192" t="str">
        <f t="shared" si="1964"/>
        <v>рбс87504807общпро</v>
      </c>
      <c r="AW2687" s="191">
        <f t="shared" si="1965"/>
        <v>0</v>
      </c>
      <c r="AX2687" s="191">
        <f t="shared" si="1966"/>
        <v>0</v>
      </c>
      <c r="AY2687" s="191">
        <f t="shared" si="1967"/>
        <v>78500</v>
      </c>
      <c r="AZ2687" s="191">
        <f t="shared" si="1968"/>
        <v>39761.72</v>
      </c>
      <c r="BA2687" s="193">
        <f t="shared" si="1969"/>
        <v>1</v>
      </c>
      <c r="BB2687" s="193">
        <f t="shared" si="1970"/>
        <v>1</v>
      </c>
      <c r="BC2687" s="193">
        <f t="shared" si="1971"/>
        <v>1</v>
      </c>
      <c r="BD2687" s="191">
        <f t="shared" si="1980"/>
        <v>78500</v>
      </c>
      <c r="BE2687" s="191">
        <f t="shared" si="1972"/>
        <v>39761.72</v>
      </c>
      <c r="BF2687" s="210">
        <f t="shared" si="1973"/>
        <v>78500</v>
      </c>
      <c r="BG2687" s="211">
        <f t="shared" si="1974"/>
        <v>78500</v>
      </c>
      <c r="BH2687" s="289"/>
      <c r="BI2687" s="289"/>
      <c r="BL2687" s="233" t="str">
        <f t="shared" si="1975"/>
        <v/>
      </c>
    </row>
    <row r="2688" spans="1:64" ht="12" customHeight="1">
      <c r="A2688" s="333" t="s">
        <v>1472</v>
      </c>
      <c r="B2688" s="381" t="s">
        <v>327</v>
      </c>
      <c r="C2688" s="333" t="s">
        <v>806</v>
      </c>
      <c r="D2688" s="381" t="s">
        <v>317</v>
      </c>
      <c r="E2688" s="381" t="s">
        <v>1317</v>
      </c>
      <c r="F2688" s="381" t="s">
        <v>586</v>
      </c>
      <c r="G2688" s="381" t="s">
        <v>397</v>
      </c>
      <c r="H2688" s="100" t="s">
        <v>653</v>
      </c>
      <c r="I2688" s="381" t="s">
        <v>505</v>
      </c>
      <c r="J2688" s="382">
        <v>69720</v>
      </c>
      <c r="K2688" s="382">
        <v>55000</v>
      </c>
      <c r="L2688" s="191" t="str">
        <f t="shared" si="1934"/>
        <v>875048070702011004002024434001</v>
      </c>
      <c r="M2688" s="192">
        <f t="array" ref="M2688">IF(COUNT(SEARCH(Удалить_Роспись_КВСР,$B2688)*SEARCH(Удалить_Роспись_ПБС,$C2688)*SEARCH(Удалить_Роспись_КФСР, $D2688)*SEARCH(Удалить_Роспись_КЦСР,$E2688)*SEARCH(Удалить_Роспись_КВР,$F2688)*SEARCH(Удалить_Роспись_ЭК,$H2688)*SEARCH(Удалить_Роспись_КР,$I2688))&gt;0,0,1)</f>
        <v>0</v>
      </c>
      <c r="N2688" s="192">
        <f>IF(COUNT(SEARCH(Удалить_Индекс_КВСР,$B2688)*SEARCH(Удалить_Индекс_ПБС,$C2688)*SEARCH(Удалить_Индекс_КФСР,$D2688)*SEARCH(Удалить_Индекс_КЦСР,$E2688)*SEARCH(Удалить_Индекс_КВР,$F2688)*SEARCH(Удалить_Индекс_ЭК,$H2688)*SEARCH(Удалить_Индекс_КР,$I2688))&gt;0,0,1)</f>
        <v>1</v>
      </c>
      <c r="O2688" s="192" t="str">
        <f t="shared" si="1935"/>
        <v/>
      </c>
      <c r="P2688" s="192" t="str">
        <f t="shared" si="1978"/>
        <v/>
      </c>
      <c r="Q2688" s="300" t="str">
        <f t="shared" si="1936"/>
        <v/>
      </c>
      <c r="R2688" s="300" t="str">
        <f t="shared" si="1937"/>
        <v/>
      </c>
      <c r="S2688" s="300" t="str">
        <f t="shared" si="1938"/>
        <v/>
      </c>
      <c r="T2688" s="192" t="str">
        <f t="shared" si="1939"/>
        <v/>
      </c>
      <c r="U2688" s="303" t="str">
        <f t="shared" si="1940"/>
        <v/>
      </c>
      <c r="V2688" s="300" t="str">
        <f t="shared" si="1941"/>
        <v/>
      </c>
      <c r="W2688" s="192" t="str">
        <f t="shared" si="1942"/>
        <v/>
      </c>
      <c r="X2688" s="303" t="str">
        <f t="shared" si="1943"/>
        <v/>
      </c>
      <c r="Y2688" s="300" t="str">
        <f t="shared" si="1944"/>
        <v/>
      </c>
      <c r="Z2688" s="300" t="str">
        <f t="shared" si="1945"/>
        <v/>
      </c>
      <c r="AA2688" s="303" t="str">
        <f t="shared" si="1946"/>
        <v/>
      </c>
      <c r="AB2688" s="300" t="str">
        <f t="shared" si="1947"/>
        <v/>
      </c>
      <c r="AC2688" s="300" t="str">
        <f t="shared" si="1948"/>
        <v/>
      </c>
      <c r="AD2688" s="300" t="str">
        <f t="shared" si="1949"/>
        <v/>
      </c>
      <c r="AE2688" s="192" t="str">
        <f t="shared" si="1950"/>
        <v/>
      </c>
      <c r="AF2688" s="192" t="str">
        <f t="shared" si="1951"/>
        <v/>
      </c>
      <c r="AG2688" s="192"/>
      <c r="AJ2688" s="300" t="str">
        <f t="shared" si="1952"/>
        <v/>
      </c>
      <c r="AK2688" s="300" t="str">
        <f t="shared" si="1953"/>
        <v/>
      </c>
      <c r="AL2688" s="300" t="str">
        <f t="shared" si="1954"/>
        <v/>
      </c>
      <c r="AM2688" s="300" t="str">
        <f t="shared" si="1955"/>
        <v/>
      </c>
      <c r="AN2688" s="300" t="str">
        <f t="shared" si="1956"/>
        <v/>
      </c>
      <c r="AO2688" s="300" t="str">
        <f t="shared" si="1957"/>
        <v/>
      </c>
      <c r="AP2688" s="300" t="str">
        <f t="shared" si="1958"/>
        <v/>
      </c>
      <c r="AQ2688" s="300" t="str">
        <f t="shared" si="1959"/>
        <v/>
      </c>
      <c r="AR2688" s="306" t="str">
        <f t="shared" si="1960"/>
        <v/>
      </c>
      <c r="AS2688" s="300" t="str">
        <f t="shared" si="1961"/>
        <v/>
      </c>
      <c r="AT2688" s="300" t="str">
        <f t="shared" si="1962"/>
        <v/>
      </c>
      <c r="AU2688" s="192" t="str">
        <f t="shared" si="1963"/>
        <v>рбс</v>
      </c>
      <c r="AV2688" s="192" t="str">
        <f t="shared" si="1964"/>
        <v>рбс87504807общпро</v>
      </c>
      <c r="AW2688" s="191">
        <f t="shared" si="1965"/>
        <v>0</v>
      </c>
      <c r="AX2688" s="191">
        <f t="shared" si="1966"/>
        <v>0</v>
      </c>
      <c r="AY2688" s="191">
        <f t="shared" si="1967"/>
        <v>69720</v>
      </c>
      <c r="AZ2688" s="191">
        <f t="shared" si="1968"/>
        <v>55000</v>
      </c>
      <c r="BA2688" s="193">
        <f t="shared" si="1969"/>
        <v>1</v>
      </c>
      <c r="BB2688" s="193">
        <f t="shared" si="1970"/>
        <v>1</v>
      </c>
      <c r="BC2688" s="193">
        <f t="shared" si="1971"/>
        <v>1</v>
      </c>
      <c r="BD2688" s="191">
        <f t="shared" si="1980"/>
        <v>69720</v>
      </c>
      <c r="BE2688" s="191">
        <f t="shared" si="1972"/>
        <v>55000</v>
      </c>
      <c r="BF2688" s="210">
        <f t="shared" si="1973"/>
        <v>69720</v>
      </c>
      <c r="BG2688" s="211">
        <f t="shared" si="1974"/>
        <v>69720</v>
      </c>
      <c r="BH2688" s="289"/>
      <c r="BI2688" s="289"/>
      <c r="BL2688" s="233" t="str">
        <f t="shared" si="1975"/>
        <v/>
      </c>
    </row>
    <row r="2689" spans="1:64" ht="12" customHeight="1">
      <c r="A2689" s="333" t="s">
        <v>1472</v>
      </c>
      <c r="B2689" s="381" t="s">
        <v>327</v>
      </c>
      <c r="C2689" s="333" t="s">
        <v>806</v>
      </c>
      <c r="D2689" s="381" t="s">
        <v>317</v>
      </c>
      <c r="E2689" s="381" t="s">
        <v>1317</v>
      </c>
      <c r="F2689" s="381" t="s">
        <v>609</v>
      </c>
      <c r="G2689" s="381" t="s">
        <v>395</v>
      </c>
      <c r="H2689" s="100" t="s">
        <v>653</v>
      </c>
      <c r="I2689" s="381" t="s">
        <v>505</v>
      </c>
      <c r="J2689" s="382">
        <v>4800</v>
      </c>
      <c r="K2689" s="382">
        <v>4800</v>
      </c>
      <c r="L2689" s="191" t="str">
        <f t="shared" si="1934"/>
        <v>875048070702011004002085229001</v>
      </c>
      <c r="M2689" s="192">
        <f t="array" ref="M2689">IF(COUNT(SEARCH(Удалить_Роспись_КВСР,$B2689)*SEARCH(Удалить_Роспись_ПБС,$C2689)*SEARCH(Удалить_Роспись_КФСР, $D2689)*SEARCH(Удалить_Роспись_КЦСР,$E2689)*SEARCH(Удалить_Роспись_КВР,$F2689)*SEARCH(Удалить_Роспись_ЭК,$H2689)*SEARCH(Удалить_Роспись_КР,$I2689))&gt;0,0,1)</f>
        <v>0</v>
      </c>
      <c r="N2689" s="192">
        <v>0</v>
      </c>
      <c r="O2689" s="192" t="str">
        <f t="shared" si="1935"/>
        <v/>
      </c>
      <c r="P2689" s="192" t="str">
        <f t="shared" si="1978"/>
        <v/>
      </c>
      <c r="Q2689" s="300" t="str">
        <f t="shared" si="1936"/>
        <v/>
      </c>
      <c r="R2689" s="300" t="str">
        <f t="shared" si="1937"/>
        <v/>
      </c>
      <c r="S2689" s="300" t="str">
        <f t="shared" si="1938"/>
        <v/>
      </c>
      <c r="T2689" s="192" t="str">
        <f t="shared" si="1939"/>
        <v/>
      </c>
      <c r="U2689" s="303" t="str">
        <f t="shared" si="1940"/>
        <v/>
      </c>
      <c r="V2689" s="300" t="str">
        <f t="shared" si="1941"/>
        <v/>
      </c>
      <c r="W2689" s="192" t="str">
        <f t="shared" si="1942"/>
        <v/>
      </c>
      <c r="X2689" s="303" t="str">
        <f t="shared" si="1943"/>
        <v/>
      </c>
      <c r="Y2689" s="300" t="str">
        <f t="shared" si="1944"/>
        <v/>
      </c>
      <c r="Z2689" s="300" t="str">
        <f t="shared" si="1945"/>
        <v/>
      </c>
      <c r="AA2689" s="303" t="str">
        <f t="shared" si="1946"/>
        <v/>
      </c>
      <c r="AB2689" s="300" t="str">
        <f t="shared" si="1947"/>
        <v/>
      </c>
      <c r="AC2689" s="300" t="str">
        <f t="shared" si="1948"/>
        <v/>
      </c>
      <c r="AD2689" s="300" t="str">
        <f t="shared" si="1949"/>
        <v/>
      </c>
      <c r="AE2689" s="192" t="str">
        <f t="shared" si="1950"/>
        <v/>
      </c>
      <c r="AF2689" s="192" t="str">
        <f t="shared" si="1951"/>
        <v/>
      </c>
      <c r="AG2689" s="192"/>
      <c r="AJ2689" s="300" t="str">
        <f t="shared" si="1952"/>
        <v/>
      </c>
      <c r="AK2689" s="300" t="str">
        <f t="shared" si="1953"/>
        <v/>
      </c>
      <c r="AL2689" s="300" t="str">
        <f t="shared" si="1954"/>
        <v/>
      </c>
      <c r="AM2689" s="300" t="str">
        <f t="shared" si="1955"/>
        <v/>
      </c>
      <c r="AN2689" s="300" t="str">
        <f t="shared" si="1956"/>
        <v/>
      </c>
      <c r="AO2689" s="300" t="str">
        <f t="shared" si="1957"/>
        <v/>
      </c>
      <c r="AP2689" s="300" t="str">
        <f t="shared" si="1958"/>
        <v/>
      </c>
      <c r="AQ2689" s="300" t="str">
        <f t="shared" si="1959"/>
        <v/>
      </c>
      <c r="AR2689" s="306" t="str">
        <f t="shared" si="1960"/>
        <v/>
      </c>
      <c r="AS2689" s="300" t="str">
        <f t="shared" si="1961"/>
        <v/>
      </c>
      <c r="AT2689" s="300" t="str">
        <f t="shared" si="1962"/>
        <v/>
      </c>
      <c r="AU2689" s="192" t="str">
        <f t="shared" si="1963"/>
        <v>рбс</v>
      </c>
      <c r="AV2689" s="192" t="str">
        <f t="shared" si="1964"/>
        <v>рбс87504807общпро</v>
      </c>
      <c r="AW2689" s="191">
        <f t="shared" si="1965"/>
        <v>0</v>
      </c>
      <c r="AX2689" s="191">
        <f t="shared" si="1966"/>
        <v>0</v>
      </c>
      <c r="AY2689" s="191">
        <f t="shared" si="1967"/>
        <v>0</v>
      </c>
      <c r="AZ2689" s="191">
        <f t="shared" si="1968"/>
        <v>0</v>
      </c>
      <c r="BA2689" s="193">
        <f t="shared" si="1969"/>
        <v>1</v>
      </c>
      <c r="BB2689" s="193">
        <f t="shared" si="1970"/>
        <v>1</v>
      </c>
      <c r="BC2689" s="193">
        <f t="shared" si="1971"/>
        <v>1</v>
      </c>
      <c r="BD2689" s="191">
        <f t="shared" si="1980"/>
        <v>0</v>
      </c>
      <c r="BE2689" s="191">
        <f t="shared" si="1972"/>
        <v>0</v>
      </c>
      <c r="BF2689" s="210">
        <f t="shared" si="1973"/>
        <v>0</v>
      </c>
      <c r="BG2689" s="211">
        <f t="shared" si="1974"/>
        <v>0</v>
      </c>
      <c r="BH2689" s="289"/>
      <c r="BI2689" s="289"/>
      <c r="BL2689" s="233" t="str">
        <f t="shared" si="1975"/>
        <v/>
      </c>
    </row>
    <row r="2690" spans="1:64" ht="12" customHeight="1">
      <c r="A2690" s="333" t="s">
        <v>1472</v>
      </c>
      <c r="B2690" s="381" t="s">
        <v>327</v>
      </c>
      <c r="C2690" s="333" t="s">
        <v>806</v>
      </c>
      <c r="D2690" s="381" t="s">
        <v>317</v>
      </c>
      <c r="E2690" s="381" t="s">
        <v>1317</v>
      </c>
      <c r="F2690" s="381" t="s">
        <v>658</v>
      </c>
      <c r="G2690" s="381" t="s">
        <v>395</v>
      </c>
      <c r="H2690" s="100" t="s">
        <v>653</v>
      </c>
      <c r="I2690" s="381" t="s">
        <v>505</v>
      </c>
      <c r="J2690" s="382">
        <v>0.03</v>
      </c>
      <c r="K2690" s="382">
        <v>0.03</v>
      </c>
      <c r="L2690" s="191" t="str">
        <f t="shared" si="1934"/>
        <v>875048070702011004002085329001</v>
      </c>
      <c r="M2690" s="192">
        <f t="array" ref="M2690">IF(COUNT(SEARCH(Удалить_Роспись_КВСР,$B2690)*SEARCH(Удалить_Роспись_ПБС,$C2690)*SEARCH(Удалить_Роспись_КФСР, $D2690)*SEARCH(Удалить_Роспись_КЦСР,$E2690)*SEARCH(Удалить_Роспись_КВР,$F2690)*SEARCH(Удалить_Роспись_ЭК,$H2690)*SEARCH(Удалить_Роспись_КР,$I2690))&gt;0,0,1)</f>
        <v>0</v>
      </c>
      <c r="N2690" s="192">
        <v>0</v>
      </c>
      <c r="O2690" s="192" t="str">
        <f t="shared" si="1935"/>
        <v/>
      </c>
      <c r="P2690" s="192" t="str">
        <f t="shared" si="1978"/>
        <v/>
      </c>
      <c r="Q2690" s="300" t="str">
        <f t="shared" si="1936"/>
        <v/>
      </c>
      <c r="R2690" s="300" t="str">
        <f t="shared" si="1937"/>
        <v/>
      </c>
      <c r="S2690" s="300" t="str">
        <f t="shared" si="1938"/>
        <v/>
      </c>
      <c r="T2690" s="192" t="str">
        <f t="shared" si="1939"/>
        <v/>
      </c>
      <c r="U2690" s="303" t="str">
        <f t="shared" si="1940"/>
        <v/>
      </c>
      <c r="V2690" s="300" t="str">
        <f t="shared" si="1941"/>
        <v/>
      </c>
      <c r="W2690" s="192" t="str">
        <f t="shared" si="1942"/>
        <v/>
      </c>
      <c r="X2690" s="303" t="str">
        <f t="shared" si="1943"/>
        <v/>
      </c>
      <c r="Y2690" s="300" t="str">
        <f t="shared" si="1944"/>
        <v/>
      </c>
      <c r="Z2690" s="300" t="str">
        <f t="shared" si="1945"/>
        <v/>
      </c>
      <c r="AA2690" s="303" t="str">
        <f t="shared" si="1946"/>
        <v/>
      </c>
      <c r="AB2690" s="300" t="str">
        <f t="shared" si="1947"/>
        <v/>
      </c>
      <c r="AC2690" s="300" t="str">
        <f t="shared" si="1948"/>
        <v/>
      </c>
      <c r="AD2690" s="300" t="str">
        <f t="shared" si="1949"/>
        <v/>
      </c>
      <c r="AE2690" s="192" t="str">
        <f t="shared" si="1950"/>
        <v/>
      </c>
      <c r="AF2690" s="192" t="str">
        <f t="shared" si="1951"/>
        <v/>
      </c>
      <c r="AG2690" s="192"/>
      <c r="AJ2690" s="300" t="str">
        <f t="shared" si="1952"/>
        <v/>
      </c>
      <c r="AK2690" s="300" t="str">
        <f t="shared" si="1953"/>
        <v/>
      </c>
      <c r="AL2690" s="300" t="str">
        <f t="shared" si="1954"/>
        <v/>
      </c>
      <c r="AM2690" s="300" t="str">
        <f t="shared" si="1955"/>
        <v/>
      </c>
      <c r="AN2690" s="300" t="str">
        <f t="shared" si="1956"/>
        <v/>
      </c>
      <c r="AO2690" s="300" t="str">
        <f t="shared" si="1957"/>
        <v/>
      </c>
      <c r="AP2690" s="300" t="str">
        <f t="shared" si="1958"/>
        <v/>
      </c>
      <c r="AQ2690" s="300" t="str">
        <f t="shared" si="1959"/>
        <v/>
      </c>
      <c r="AR2690" s="306" t="str">
        <f t="shared" si="1960"/>
        <v/>
      </c>
      <c r="AS2690" s="300" t="str">
        <f t="shared" si="1961"/>
        <v/>
      </c>
      <c r="AT2690" s="300" t="str">
        <f t="shared" si="1962"/>
        <v/>
      </c>
      <c r="AU2690" s="192" t="str">
        <f t="shared" si="1963"/>
        <v>рбс</v>
      </c>
      <c r="AV2690" s="192" t="str">
        <f t="shared" si="1964"/>
        <v>рбс87504807общпро</v>
      </c>
      <c r="AW2690" s="191">
        <f t="shared" si="1965"/>
        <v>0</v>
      </c>
      <c r="AX2690" s="191">
        <f t="shared" si="1966"/>
        <v>0</v>
      </c>
      <c r="AY2690" s="191">
        <f t="shared" si="1967"/>
        <v>0</v>
      </c>
      <c r="AZ2690" s="191">
        <f t="shared" si="1968"/>
        <v>0</v>
      </c>
      <c r="BA2690" s="193">
        <f t="shared" si="1969"/>
        <v>1</v>
      </c>
      <c r="BB2690" s="193">
        <f t="shared" si="1970"/>
        <v>1</v>
      </c>
      <c r="BC2690" s="193">
        <f t="shared" si="1971"/>
        <v>1</v>
      </c>
      <c r="BD2690" s="191">
        <f t="shared" si="1980"/>
        <v>0</v>
      </c>
      <c r="BE2690" s="191">
        <f t="shared" si="1972"/>
        <v>0</v>
      </c>
      <c r="BF2690" s="210">
        <f t="shared" si="1973"/>
        <v>0</v>
      </c>
      <c r="BG2690" s="211">
        <f t="shared" si="1974"/>
        <v>0</v>
      </c>
      <c r="BH2690" s="289"/>
      <c r="BI2690" s="289"/>
      <c r="BL2690" s="233" t="str">
        <f t="shared" si="1975"/>
        <v/>
      </c>
    </row>
    <row r="2691" spans="1:64" ht="12" customHeight="1">
      <c r="A2691" s="333" t="s">
        <v>1472</v>
      </c>
      <c r="B2691" s="381" t="s">
        <v>327</v>
      </c>
      <c r="C2691" s="333" t="s">
        <v>806</v>
      </c>
      <c r="D2691" s="381" t="s">
        <v>317</v>
      </c>
      <c r="E2691" s="381" t="s">
        <v>1318</v>
      </c>
      <c r="F2691" s="381" t="s">
        <v>608</v>
      </c>
      <c r="G2691" s="381" t="s">
        <v>385</v>
      </c>
      <c r="H2691" s="100" t="s">
        <v>653</v>
      </c>
      <c r="I2691" s="381" t="s">
        <v>505</v>
      </c>
      <c r="J2691" s="382">
        <v>922000</v>
      </c>
      <c r="K2691" s="382">
        <v>714687.15</v>
      </c>
      <c r="L2691" s="191" t="str">
        <f t="shared" si="1934"/>
        <v>875048070702011004102011121101</v>
      </c>
      <c r="M2691" s="192">
        <f t="array" ref="M2691">IF(COUNT(SEARCH(Удалить_Роспись_КВСР,$B2691)*SEARCH(Удалить_Роспись_ПБС,$C2691)*SEARCH(Удалить_Роспись_КФСР, $D2691)*SEARCH(Удалить_Роспись_КЦСР,$E2691)*SEARCH(Удалить_Роспись_КВР,$F2691)*SEARCH(Удалить_Роспись_ЭК,$H2691)*SEARCH(Удалить_Роспись_КР,$I2691))&gt;0,0,1)</f>
        <v>0</v>
      </c>
      <c r="N2691" s="192">
        <v>0</v>
      </c>
      <c r="O2691" s="192" t="str">
        <f t="shared" si="1935"/>
        <v/>
      </c>
      <c r="P2691" s="192" t="str">
        <f t="shared" si="1978"/>
        <v/>
      </c>
      <c r="Q2691" s="300" t="str">
        <f t="shared" si="1936"/>
        <v/>
      </c>
      <c r="R2691" s="300" t="str">
        <f t="shared" si="1937"/>
        <v/>
      </c>
      <c r="S2691" s="300" t="str">
        <f t="shared" si="1938"/>
        <v/>
      </c>
      <c r="T2691" s="192" t="str">
        <f t="shared" si="1939"/>
        <v/>
      </c>
      <c r="U2691" s="303" t="str">
        <f t="shared" si="1940"/>
        <v/>
      </c>
      <c r="V2691" s="300" t="str">
        <f t="shared" si="1941"/>
        <v/>
      </c>
      <c r="W2691" s="192" t="str">
        <f t="shared" si="1942"/>
        <v/>
      </c>
      <c r="X2691" s="303" t="str">
        <f t="shared" si="1943"/>
        <v/>
      </c>
      <c r="Y2691" s="300" t="str">
        <f t="shared" si="1944"/>
        <v/>
      </c>
      <c r="Z2691" s="300" t="str">
        <f t="shared" si="1945"/>
        <v/>
      </c>
      <c r="AA2691" s="303" t="str">
        <f t="shared" si="1946"/>
        <v/>
      </c>
      <c r="AB2691" s="300" t="str">
        <f t="shared" si="1947"/>
        <v/>
      </c>
      <c r="AC2691" s="300" t="str">
        <f t="shared" si="1948"/>
        <v/>
      </c>
      <c r="AD2691" s="300" t="str">
        <f t="shared" si="1949"/>
        <v/>
      </c>
      <c r="AE2691" s="192" t="str">
        <f t="shared" si="1950"/>
        <v/>
      </c>
      <c r="AF2691" s="192" t="str">
        <f t="shared" si="1951"/>
        <v/>
      </c>
      <c r="AG2691" s="192"/>
      <c r="AJ2691" s="300" t="str">
        <f t="shared" si="1952"/>
        <v/>
      </c>
      <c r="AK2691" s="300" t="str">
        <f t="shared" si="1953"/>
        <v/>
      </c>
      <c r="AL2691" s="300" t="str">
        <f t="shared" si="1954"/>
        <v/>
      </c>
      <c r="AM2691" s="300" t="str">
        <f t="shared" si="1955"/>
        <v/>
      </c>
      <c r="AN2691" s="300" t="str">
        <f t="shared" si="1956"/>
        <v/>
      </c>
      <c r="AO2691" s="300" t="str">
        <f t="shared" si="1957"/>
        <v/>
      </c>
      <c r="AP2691" s="300" t="str">
        <f t="shared" si="1958"/>
        <v/>
      </c>
      <c r="AQ2691" s="300" t="str">
        <f t="shared" si="1959"/>
        <v/>
      </c>
      <c r="AR2691" s="306" t="str">
        <f t="shared" si="1960"/>
        <v/>
      </c>
      <c r="AS2691" s="300" t="str">
        <f t="shared" si="1961"/>
        <v/>
      </c>
      <c r="AT2691" s="300" t="str">
        <f t="shared" si="1962"/>
        <v/>
      </c>
      <c r="AU2691" s="192" t="str">
        <f t="shared" si="1963"/>
        <v>рбс</v>
      </c>
      <c r="AV2691" s="192" t="str">
        <f t="shared" si="1964"/>
        <v>рбс87504807общопл</v>
      </c>
      <c r="AW2691" s="191">
        <f t="shared" si="1965"/>
        <v>0</v>
      </c>
      <c r="AX2691" s="191">
        <f t="shared" si="1966"/>
        <v>0</v>
      </c>
      <c r="AY2691" s="191">
        <f t="shared" si="1967"/>
        <v>0</v>
      </c>
      <c r="AZ2691" s="191">
        <f t="shared" si="1968"/>
        <v>0</v>
      </c>
      <c r="BA2691" s="193">
        <f t="shared" si="1969"/>
        <v>1</v>
      </c>
      <c r="BB2691" s="193">
        <f t="shared" si="1970"/>
        <v>1</v>
      </c>
      <c r="BC2691" s="193">
        <f t="shared" si="1971"/>
        <v>1</v>
      </c>
      <c r="BD2691" s="191">
        <f t="shared" si="1980"/>
        <v>0</v>
      </c>
      <c r="BE2691" s="191">
        <f t="shared" si="1972"/>
        <v>0</v>
      </c>
      <c r="BF2691" s="210">
        <f t="shared" si="1973"/>
        <v>0</v>
      </c>
      <c r="BG2691" s="211">
        <f t="shared" si="1974"/>
        <v>0</v>
      </c>
      <c r="BH2691" s="289"/>
      <c r="BI2691" s="289"/>
      <c r="BL2691" s="233" t="str">
        <f t="shared" si="1975"/>
        <v/>
      </c>
    </row>
    <row r="2692" spans="1:64" ht="12" customHeight="1">
      <c r="A2692" s="333" t="s">
        <v>1472</v>
      </c>
      <c r="B2692" s="381" t="s">
        <v>327</v>
      </c>
      <c r="C2692" s="333" t="s">
        <v>806</v>
      </c>
      <c r="D2692" s="381" t="s">
        <v>317</v>
      </c>
      <c r="E2692" s="381" t="s">
        <v>1318</v>
      </c>
      <c r="F2692" s="381" t="s">
        <v>902</v>
      </c>
      <c r="G2692" s="381" t="s">
        <v>387</v>
      </c>
      <c r="H2692" s="100" t="s">
        <v>653</v>
      </c>
      <c r="I2692" s="381" t="s">
        <v>505</v>
      </c>
      <c r="J2692" s="382">
        <v>278904</v>
      </c>
      <c r="K2692" s="382">
        <v>203987.71</v>
      </c>
      <c r="L2692" s="191" t="str">
        <f t="shared" si="1934"/>
        <v>875048070702011004102011921301</v>
      </c>
      <c r="M2692" s="192">
        <f t="array" ref="M2692">IF(COUNT(SEARCH(Удалить_Роспись_КВСР,$B2692)*SEARCH(Удалить_Роспись_ПБС,$C2692)*SEARCH(Удалить_Роспись_КФСР, $D2692)*SEARCH(Удалить_Роспись_КЦСР,$E2692)*SEARCH(Удалить_Роспись_КВР,$F2692)*SEARCH(Удалить_Роспись_ЭК,$H2692)*SEARCH(Удалить_Роспись_КР,$I2692))&gt;0,0,1)</f>
        <v>0</v>
      </c>
      <c r="N2692" s="192">
        <v>0</v>
      </c>
      <c r="O2692" s="192" t="str">
        <f t="shared" si="1935"/>
        <v/>
      </c>
      <c r="P2692" s="192" t="str">
        <f t="shared" si="1978"/>
        <v/>
      </c>
      <c r="Q2692" s="300" t="str">
        <f t="shared" si="1936"/>
        <v/>
      </c>
      <c r="R2692" s="300" t="str">
        <f t="shared" si="1937"/>
        <v/>
      </c>
      <c r="S2692" s="300" t="str">
        <f t="shared" si="1938"/>
        <v/>
      </c>
      <c r="T2692" s="192" t="str">
        <f t="shared" si="1939"/>
        <v/>
      </c>
      <c r="U2692" s="303" t="str">
        <f t="shared" si="1940"/>
        <v/>
      </c>
      <c r="V2692" s="300" t="str">
        <f t="shared" si="1941"/>
        <v/>
      </c>
      <c r="W2692" s="192" t="str">
        <f t="shared" si="1942"/>
        <v/>
      </c>
      <c r="X2692" s="303" t="str">
        <f t="shared" si="1943"/>
        <v/>
      </c>
      <c r="Y2692" s="300" t="str">
        <f t="shared" si="1944"/>
        <v/>
      </c>
      <c r="Z2692" s="300" t="str">
        <f t="shared" si="1945"/>
        <v/>
      </c>
      <c r="AA2692" s="303" t="str">
        <f t="shared" si="1946"/>
        <v/>
      </c>
      <c r="AB2692" s="300" t="str">
        <f t="shared" si="1947"/>
        <v/>
      </c>
      <c r="AC2692" s="300" t="str">
        <f t="shared" si="1948"/>
        <v/>
      </c>
      <c r="AD2692" s="300" t="str">
        <f t="shared" si="1949"/>
        <v/>
      </c>
      <c r="AE2692" s="192" t="str">
        <f t="shared" si="1950"/>
        <v/>
      </c>
      <c r="AF2692" s="192" t="str">
        <f t="shared" si="1951"/>
        <v/>
      </c>
      <c r="AG2692" s="192"/>
      <c r="AJ2692" s="300" t="str">
        <f t="shared" si="1952"/>
        <v/>
      </c>
      <c r="AK2692" s="300" t="str">
        <f t="shared" si="1953"/>
        <v/>
      </c>
      <c r="AL2692" s="300" t="str">
        <f t="shared" si="1954"/>
        <v/>
      </c>
      <c r="AM2692" s="300" t="str">
        <f t="shared" si="1955"/>
        <v/>
      </c>
      <c r="AN2692" s="300" t="str">
        <f t="shared" si="1956"/>
        <v/>
      </c>
      <c r="AO2692" s="300" t="str">
        <f t="shared" si="1957"/>
        <v/>
      </c>
      <c r="AP2692" s="300" t="str">
        <f t="shared" si="1958"/>
        <v/>
      </c>
      <c r="AQ2692" s="300" t="str">
        <f t="shared" si="1959"/>
        <v/>
      </c>
      <c r="AR2692" s="306" t="str">
        <f t="shared" si="1960"/>
        <v/>
      </c>
      <c r="AS2692" s="300" t="str">
        <f t="shared" si="1961"/>
        <v/>
      </c>
      <c r="AT2692" s="300" t="str">
        <f t="shared" si="1962"/>
        <v/>
      </c>
      <c r="AU2692" s="192" t="str">
        <f t="shared" si="1963"/>
        <v>рбс</v>
      </c>
      <c r="AV2692" s="192" t="str">
        <f t="shared" si="1964"/>
        <v>рбс87504807общопл</v>
      </c>
      <c r="AW2692" s="191">
        <f t="shared" si="1965"/>
        <v>0</v>
      </c>
      <c r="AX2692" s="191">
        <f t="shared" si="1966"/>
        <v>0</v>
      </c>
      <c r="AY2692" s="191">
        <f t="shared" si="1967"/>
        <v>0</v>
      </c>
      <c r="AZ2692" s="191">
        <f t="shared" si="1968"/>
        <v>0</v>
      </c>
      <c r="BA2692" s="193">
        <f t="shared" si="1969"/>
        <v>1</v>
      </c>
      <c r="BB2692" s="193">
        <f t="shared" si="1970"/>
        <v>1</v>
      </c>
      <c r="BC2692" s="193">
        <f t="shared" si="1971"/>
        <v>1</v>
      </c>
      <c r="BD2692" s="191">
        <f t="shared" si="1980"/>
        <v>0</v>
      </c>
      <c r="BE2692" s="191">
        <f t="shared" si="1972"/>
        <v>0</v>
      </c>
      <c r="BF2692" s="210">
        <f t="shared" si="1973"/>
        <v>0</v>
      </c>
      <c r="BG2692" s="211">
        <f t="shared" si="1974"/>
        <v>0</v>
      </c>
      <c r="BH2692" s="289"/>
      <c r="BI2692" s="289"/>
      <c r="BL2692" s="233" t="str">
        <f t="shared" si="1975"/>
        <v/>
      </c>
    </row>
    <row r="2693" spans="1:64" ht="12" customHeight="1">
      <c r="A2693" s="333" t="s">
        <v>1472</v>
      </c>
      <c r="B2693" s="381" t="s">
        <v>327</v>
      </c>
      <c r="C2693" s="333" t="s">
        <v>806</v>
      </c>
      <c r="D2693" s="381" t="s">
        <v>317</v>
      </c>
      <c r="E2693" s="381" t="s">
        <v>1319</v>
      </c>
      <c r="F2693" s="381" t="s">
        <v>589</v>
      </c>
      <c r="G2693" s="381" t="s">
        <v>386</v>
      </c>
      <c r="H2693" s="100" t="s">
        <v>653</v>
      </c>
      <c r="I2693" s="381" t="s">
        <v>505</v>
      </c>
      <c r="J2693" s="382">
        <v>60000</v>
      </c>
      <c r="K2693" s="382">
        <v>4764.6000000000004</v>
      </c>
      <c r="L2693" s="191" t="str">
        <f t="shared" si="1934"/>
        <v>875048070702011004702011221201</v>
      </c>
      <c r="M2693" s="192">
        <f t="array" ref="M2693">IF(COUNT(SEARCH(Удалить_Роспись_КВСР,$B2693)*SEARCH(Удалить_Роспись_ПБС,$C2693)*SEARCH(Удалить_Роспись_КФСР, $D2693)*SEARCH(Удалить_Роспись_КЦСР,$E2693)*SEARCH(Удалить_Роспись_КВР,$F2693)*SEARCH(Удалить_Роспись_ЭК,$H2693)*SEARCH(Удалить_Роспись_КР,$I2693))&gt;0,0,1)</f>
        <v>0</v>
      </c>
      <c r="N2693" s="192">
        <f>IF(COUNT(SEARCH(Удалить_Индекс_КВСР,$B2693)*SEARCH(Удалить_Индекс_ПБС,$C2693)*SEARCH(Удалить_Индекс_КФСР,$D2693)*SEARCH(Удалить_Индекс_КЦСР,$E2693)*SEARCH(Удалить_Индекс_КВР,$F2693)*SEARCH(Удалить_Индекс_ЭК,$H2693)*SEARCH(Удалить_Индекс_КР,$I2693))&gt;0,0,1)</f>
        <v>1</v>
      </c>
      <c r="O2693" s="192" t="str">
        <f t="shared" si="1935"/>
        <v/>
      </c>
      <c r="P2693" s="192" t="str">
        <f t="shared" si="1978"/>
        <v/>
      </c>
      <c r="Q2693" s="300" t="str">
        <f t="shared" si="1936"/>
        <v/>
      </c>
      <c r="R2693" s="300" t="str">
        <f t="shared" si="1937"/>
        <v/>
      </c>
      <c r="S2693" s="300" t="str">
        <f t="shared" si="1938"/>
        <v/>
      </c>
      <c r="T2693" s="192" t="str">
        <f t="shared" si="1939"/>
        <v/>
      </c>
      <c r="U2693" s="303" t="str">
        <f t="shared" si="1940"/>
        <v/>
      </c>
      <c r="V2693" s="300" t="str">
        <f t="shared" si="1941"/>
        <v/>
      </c>
      <c r="W2693" s="192" t="str">
        <f t="shared" si="1942"/>
        <v/>
      </c>
      <c r="X2693" s="303" t="str">
        <f t="shared" si="1943"/>
        <v/>
      </c>
      <c r="Y2693" s="300" t="str">
        <f t="shared" si="1944"/>
        <v/>
      </c>
      <c r="Z2693" s="300" t="str">
        <f t="shared" si="1945"/>
        <v/>
      </c>
      <c r="AA2693" s="303" t="str">
        <f t="shared" si="1946"/>
        <v/>
      </c>
      <c r="AB2693" s="300" t="str">
        <f t="shared" si="1947"/>
        <v/>
      </c>
      <c r="AC2693" s="300" t="str">
        <f t="shared" si="1948"/>
        <v/>
      </c>
      <c r="AD2693" s="300" t="str">
        <f t="shared" si="1949"/>
        <v/>
      </c>
      <c r="AE2693" s="192" t="str">
        <f t="shared" si="1950"/>
        <v/>
      </c>
      <c r="AF2693" s="192" t="str">
        <f t="shared" si="1951"/>
        <v/>
      </c>
      <c r="AG2693" s="192"/>
      <c r="AJ2693" s="300" t="str">
        <f t="shared" si="1952"/>
        <v/>
      </c>
      <c r="AK2693" s="300" t="str">
        <f t="shared" si="1953"/>
        <v/>
      </c>
      <c r="AL2693" s="300" t="str">
        <f t="shared" si="1954"/>
        <v/>
      </c>
      <c r="AM2693" s="300" t="str">
        <f t="shared" si="1955"/>
        <v/>
      </c>
      <c r="AN2693" s="300" t="str">
        <f t="shared" si="1956"/>
        <v/>
      </c>
      <c r="AO2693" s="300" t="str">
        <f t="shared" si="1957"/>
        <v/>
      </c>
      <c r="AP2693" s="300" t="str">
        <f t="shared" si="1958"/>
        <v/>
      </c>
      <c r="AQ2693" s="300" t="str">
        <f t="shared" si="1959"/>
        <v/>
      </c>
      <c r="AR2693" s="306" t="str">
        <f t="shared" si="1960"/>
        <v/>
      </c>
      <c r="AS2693" s="300" t="str">
        <f t="shared" si="1961"/>
        <v/>
      </c>
      <c r="AT2693" s="300" t="str">
        <f t="shared" si="1962"/>
        <v/>
      </c>
      <c r="AU2693" s="192" t="str">
        <f t="shared" si="1963"/>
        <v>рбс</v>
      </c>
      <c r="AV2693" s="192" t="str">
        <f t="shared" si="1964"/>
        <v>рбс87504807общпро</v>
      </c>
      <c r="AW2693" s="191">
        <f t="shared" si="1965"/>
        <v>0</v>
      </c>
      <c r="AX2693" s="191">
        <f t="shared" si="1966"/>
        <v>0</v>
      </c>
      <c r="AY2693" s="191">
        <f t="shared" si="1967"/>
        <v>60000</v>
      </c>
      <c r="AZ2693" s="191">
        <f t="shared" si="1968"/>
        <v>4764.6000000000004</v>
      </c>
      <c r="BA2693" s="193">
        <f t="shared" si="1969"/>
        <v>1</v>
      </c>
      <c r="BB2693" s="193">
        <f t="shared" si="1970"/>
        <v>1</v>
      </c>
      <c r="BC2693" s="193">
        <f t="shared" si="1971"/>
        <v>1</v>
      </c>
      <c r="BD2693" s="191">
        <f t="shared" si="1980"/>
        <v>60000</v>
      </c>
      <c r="BE2693" s="191">
        <f t="shared" si="1972"/>
        <v>4764.6000000000004</v>
      </c>
      <c r="BF2693" s="210">
        <f t="shared" si="1973"/>
        <v>60000</v>
      </c>
      <c r="BG2693" s="211">
        <f t="shared" si="1974"/>
        <v>60000</v>
      </c>
      <c r="BH2693" s="289"/>
      <c r="BI2693" s="289"/>
      <c r="BL2693" s="233" t="str">
        <f t="shared" si="1975"/>
        <v/>
      </c>
    </row>
    <row r="2694" spans="1:64" ht="12" customHeight="1">
      <c r="A2694" s="333" t="s">
        <v>1472</v>
      </c>
      <c r="B2694" s="381" t="s">
        <v>327</v>
      </c>
      <c r="C2694" s="333" t="s">
        <v>806</v>
      </c>
      <c r="D2694" s="381" t="s">
        <v>317</v>
      </c>
      <c r="E2694" s="381" t="s">
        <v>1320</v>
      </c>
      <c r="F2694" s="381" t="s">
        <v>586</v>
      </c>
      <c r="G2694" s="381" t="s">
        <v>393</v>
      </c>
      <c r="H2694" s="100" t="s">
        <v>653</v>
      </c>
      <c r="I2694" s="381" t="s">
        <v>505</v>
      </c>
      <c r="J2694" s="382">
        <v>1036778.91</v>
      </c>
      <c r="K2694" s="382">
        <v>629255.5</v>
      </c>
      <c r="L2694" s="191" t="str">
        <f t="shared" si="1934"/>
        <v>875048070702011004Г02024422301</v>
      </c>
      <c r="M2694" s="192">
        <f t="array" ref="M2694">IF(COUNT(SEARCH(Удалить_Роспись_КВСР,$B2694)*SEARCH(Удалить_Роспись_ПБС,$C2694)*SEARCH(Удалить_Роспись_КФСР, $D2694)*SEARCH(Удалить_Роспись_КЦСР,$E2694)*SEARCH(Удалить_Роспись_КВР,$F2694)*SEARCH(Удалить_Роспись_ЭК,$H2694)*SEARCH(Удалить_Роспись_КР,$I2694))&gt;0,0,1)</f>
        <v>0</v>
      </c>
      <c r="N2694" s="192">
        <f>IF(COUNT(SEARCH(Удалить_Индекс_КВСР,$B2694)*SEARCH(Удалить_Индекс_ПБС,$C2694)*SEARCH(Удалить_Индекс_КФСР,$D2694)*SEARCH(Удалить_Индекс_КЦСР,$E2694)*SEARCH(Удалить_Индекс_КВР,$F2694)*SEARCH(Удалить_Индекс_ЭК,$H2694)*SEARCH(Удалить_Индекс_КР,$I2694))&gt;0,0,1)</f>
        <v>1</v>
      </c>
      <c r="O2694" s="192" t="str">
        <f t="shared" si="1935"/>
        <v/>
      </c>
      <c r="P2694" s="192" t="str">
        <f t="shared" si="1978"/>
        <v/>
      </c>
      <c r="Q2694" s="300" t="str">
        <f t="shared" si="1936"/>
        <v/>
      </c>
      <c r="R2694" s="300" t="str">
        <f t="shared" si="1937"/>
        <v/>
      </c>
      <c r="S2694" s="300" t="str">
        <f t="shared" si="1938"/>
        <v/>
      </c>
      <c r="T2694" s="192" t="str">
        <f t="shared" si="1939"/>
        <v/>
      </c>
      <c r="U2694" s="303" t="str">
        <f t="shared" si="1940"/>
        <v/>
      </c>
      <c r="V2694" s="300" t="str">
        <f t="shared" si="1941"/>
        <v/>
      </c>
      <c r="W2694" s="192" t="str">
        <f t="shared" si="1942"/>
        <v/>
      </c>
      <c r="X2694" s="303" t="str">
        <f t="shared" si="1943"/>
        <v/>
      </c>
      <c r="Y2694" s="300" t="str">
        <f t="shared" si="1944"/>
        <v/>
      </c>
      <c r="Z2694" s="300" t="str">
        <f t="shared" si="1945"/>
        <v/>
      </c>
      <c r="AA2694" s="303" t="str">
        <f t="shared" si="1946"/>
        <v/>
      </c>
      <c r="AB2694" s="300" t="str">
        <f t="shared" si="1947"/>
        <v/>
      </c>
      <c r="AC2694" s="300" t="str">
        <f t="shared" si="1948"/>
        <v/>
      </c>
      <c r="AD2694" s="300" t="str">
        <f t="shared" si="1949"/>
        <v/>
      </c>
      <c r="AE2694" s="192" t="str">
        <f t="shared" si="1950"/>
        <v/>
      </c>
      <c r="AF2694" s="192" t="str">
        <f t="shared" si="1951"/>
        <v/>
      </c>
      <c r="AG2694" s="192"/>
      <c r="AJ2694" s="300" t="str">
        <f t="shared" si="1952"/>
        <v/>
      </c>
      <c r="AK2694" s="300" t="str">
        <f t="shared" si="1953"/>
        <v/>
      </c>
      <c r="AL2694" s="300" t="str">
        <f t="shared" si="1954"/>
        <v/>
      </c>
      <c r="AM2694" s="300" t="str">
        <f t="shared" si="1955"/>
        <v/>
      </c>
      <c r="AN2694" s="300" t="str">
        <f t="shared" si="1956"/>
        <v/>
      </c>
      <c r="AO2694" s="300" t="str">
        <f t="shared" si="1957"/>
        <v/>
      </c>
      <c r="AP2694" s="300" t="str">
        <f t="shared" si="1958"/>
        <v/>
      </c>
      <c r="AQ2694" s="300" t="str">
        <f t="shared" si="1959"/>
        <v/>
      </c>
      <c r="AR2694" s="306" t="str">
        <f t="shared" si="1960"/>
        <v/>
      </c>
      <c r="AS2694" s="300" t="str">
        <f t="shared" si="1961"/>
        <v/>
      </c>
      <c r="AT2694" s="300" t="str">
        <f t="shared" si="1962"/>
        <v/>
      </c>
      <c r="AU2694" s="192" t="str">
        <f t="shared" si="1963"/>
        <v>рбс</v>
      </c>
      <c r="AV2694" s="192" t="str">
        <f t="shared" si="1964"/>
        <v>рбс87504807общком</v>
      </c>
      <c r="AW2694" s="191">
        <f t="shared" si="1965"/>
        <v>0</v>
      </c>
      <c r="AX2694" s="191">
        <f t="shared" si="1966"/>
        <v>0</v>
      </c>
      <c r="AY2694" s="191">
        <f t="shared" si="1967"/>
        <v>1036778.91</v>
      </c>
      <c r="AZ2694" s="191">
        <f t="shared" si="1968"/>
        <v>629255.5</v>
      </c>
      <c r="BA2694" s="193">
        <f t="shared" si="1969"/>
        <v>1</v>
      </c>
      <c r="BB2694" s="193">
        <f t="shared" si="1970"/>
        <v>1</v>
      </c>
      <c r="BC2694" s="193">
        <f t="shared" si="1971"/>
        <v>1</v>
      </c>
      <c r="BD2694" s="191">
        <f t="shared" si="1980"/>
        <v>1036778.91</v>
      </c>
      <c r="BE2694" s="191">
        <f t="shared" si="1972"/>
        <v>629255.5</v>
      </c>
      <c r="BF2694" s="210">
        <f t="shared" si="1973"/>
        <v>1036778.91</v>
      </c>
      <c r="BG2694" s="211">
        <f t="shared" si="1974"/>
        <v>1036778.91</v>
      </c>
      <c r="BH2694" s="289"/>
      <c r="BI2694" s="289"/>
      <c r="BL2694" s="233" t="str">
        <f t="shared" si="1975"/>
        <v/>
      </c>
    </row>
    <row r="2695" spans="1:64" ht="12" customHeight="1">
      <c r="A2695" s="333" t="s">
        <v>1472</v>
      </c>
      <c r="B2695" s="381" t="s">
        <v>327</v>
      </c>
      <c r="C2695" s="333" t="s">
        <v>806</v>
      </c>
      <c r="D2695" s="381" t="s">
        <v>317</v>
      </c>
      <c r="E2695" s="381" t="s">
        <v>1321</v>
      </c>
      <c r="F2695" s="381" t="s">
        <v>586</v>
      </c>
      <c r="G2695" s="381" t="s">
        <v>397</v>
      </c>
      <c r="H2695" s="100" t="s">
        <v>653</v>
      </c>
      <c r="I2695" s="381" t="s">
        <v>505</v>
      </c>
      <c r="J2695" s="382">
        <v>119993</v>
      </c>
      <c r="K2695" s="382">
        <v>0</v>
      </c>
      <c r="L2695" s="191" t="str">
        <f t="shared" si="1934"/>
        <v>875048070702011004П02024434001</v>
      </c>
      <c r="M2695" s="192">
        <f t="array" ref="M2695">IF(COUNT(SEARCH(Удалить_Роспись_КВСР,$B2695)*SEARCH(Удалить_Роспись_ПБС,$C2695)*SEARCH(Удалить_Роспись_КФСР, $D2695)*SEARCH(Удалить_Роспись_КЦСР,$E2695)*SEARCH(Удалить_Роспись_КВР,$F2695)*SEARCH(Удалить_Роспись_ЭК,$H2695)*SEARCH(Удалить_Роспись_КР,$I2695))&gt;0,0,1)</f>
        <v>0</v>
      </c>
      <c r="N2695" s="192">
        <f>IF(COUNT(SEARCH(Удалить_Индекс_КВСР,$B2695)*SEARCH(Удалить_Индекс_ПБС,$C2695)*SEARCH(Удалить_Индекс_КФСР,$D2695)*SEARCH(Удалить_Индекс_КЦСР,$E2695)*SEARCH(Удалить_Индекс_КВР,$F2695)*SEARCH(Удалить_Индекс_ЭК,$H2695)*SEARCH(Удалить_Индекс_КР,$I2695))&gt;0,0,1)</f>
        <v>1</v>
      </c>
      <c r="O2695" s="192" t="str">
        <f t="shared" si="1935"/>
        <v/>
      </c>
      <c r="P2695" s="192" t="str">
        <f t="shared" si="1978"/>
        <v/>
      </c>
      <c r="Q2695" s="300" t="str">
        <f t="shared" si="1936"/>
        <v/>
      </c>
      <c r="R2695" s="300" t="str">
        <f t="shared" si="1937"/>
        <v/>
      </c>
      <c r="S2695" s="300" t="str">
        <f t="shared" si="1938"/>
        <v/>
      </c>
      <c r="T2695" s="192" t="str">
        <f t="shared" si="1939"/>
        <v/>
      </c>
      <c r="U2695" s="303" t="str">
        <f t="shared" si="1940"/>
        <v/>
      </c>
      <c r="V2695" s="300" t="str">
        <f t="shared" si="1941"/>
        <v/>
      </c>
      <c r="W2695" s="192" t="str">
        <f t="shared" si="1942"/>
        <v/>
      </c>
      <c r="X2695" s="303" t="str">
        <f t="shared" si="1943"/>
        <v/>
      </c>
      <c r="Y2695" s="300" t="str">
        <f t="shared" si="1944"/>
        <v/>
      </c>
      <c r="Z2695" s="300" t="str">
        <f t="shared" si="1945"/>
        <v/>
      </c>
      <c r="AA2695" s="303" t="str">
        <f t="shared" si="1946"/>
        <v/>
      </c>
      <c r="AB2695" s="300" t="str">
        <f t="shared" si="1947"/>
        <v/>
      </c>
      <c r="AC2695" s="300" t="str">
        <f t="shared" si="1948"/>
        <v/>
      </c>
      <c r="AD2695" s="300" t="str">
        <f t="shared" si="1949"/>
        <v/>
      </c>
      <c r="AE2695" s="192" t="str">
        <f t="shared" si="1950"/>
        <v/>
      </c>
      <c r="AF2695" s="192" t="str">
        <f t="shared" si="1951"/>
        <v/>
      </c>
      <c r="AG2695" s="192"/>
      <c r="AJ2695" s="300" t="str">
        <f t="shared" si="1952"/>
        <v/>
      </c>
      <c r="AK2695" s="300" t="str">
        <f t="shared" si="1953"/>
        <v/>
      </c>
      <c r="AL2695" s="300" t="str">
        <f t="shared" si="1954"/>
        <v/>
      </c>
      <c r="AM2695" s="300" t="str">
        <f t="shared" si="1955"/>
        <v/>
      </c>
      <c r="AN2695" s="300" t="str">
        <f t="shared" si="1956"/>
        <v/>
      </c>
      <c r="AO2695" s="300" t="str">
        <f t="shared" si="1957"/>
        <v/>
      </c>
      <c r="AP2695" s="300" t="str">
        <f t="shared" si="1958"/>
        <v/>
      </c>
      <c r="AQ2695" s="300" t="str">
        <f t="shared" si="1959"/>
        <v/>
      </c>
      <c r="AR2695" s="306" t="str">
        <f t="shared" si="1960"/>
        <v/>
      </c>
      <c r="AS2695" s="300" t="str">
        <f t="shared" si="1961"/>
        <v/>
      </c>
      <c r="AT2695" s="300" t="str">
        <f t="shared" si="1962"/>
        <v/>
      </c>
      <c r="AU2695" s="192" t="str">
        <f t="shared" si="1963"/>
        <v>рбс</v>
      </c>
      <c r="AV2695" s="192" t="str">
        <f t="shared" si="1964"/>
        <v>рбс87504807общпро</v>
      </c>
      <c r="AW2695" s="191">
        <f t="shared" si="1965"/>
        <v>0</v>
      </c>
      <c r="AX2695" s="191">
        <f t="shared" si="1966"/>
        <v>0</v>
      </c>
      <c r="AY2695" s="191">
        <f t="shared" si="1967"/>
        <v>119993</v>
      </c>
      <c r="AZ2695" s="191">
        <f t="shared" si="1968"/>
        <v>0</v>
      </c>
      <c r="BA2695" s="193">
        <f t="shared" si="1969"/>
        <v>1</v>
      </c>
      <c r="BB2695" s="193">
        <f t="shared" si="1970"/>
        <v>1</v>
      </c>
      <c r="BC2695" s="193">
        <f t="shared" si="1971"/>
        <v>1</v>
      </c>
      <c r="BD2695" s="191">
        <f t="shared" si="1980"/>
        <v>119993</v>
      </c>
      <c r="BE2695" s="191">
        <f t="shared" si="1972"/>
        <v>0</v>
      </c>
      <c r="BF2695" s="210">
        <f t="shared" si="1973"/>
        <v>119993</v>
      </c>
      <c r="BG2695" s="211">
        <f t="shared" si="1974"/>
        <v>119993</v>
      </c>
      <c r="BH2695" s="289"/>
      <c r="BI2695" s="289"/>
      <c r="BL2695" s="233" t="str">
        <f t="shared" si="1975"/>
        <v/>
      </c>
    </row>
    <row r="2696" spans="1:64" ht="12" customHeight="1">
      <c r="A2696" s="333" t="s">
        <v>1472</v>
      </c>
      <c r="B2696" s="381" t="s">
        <v>327</v>
      </c>
      <c r="C2696" s="333" t="s">
        <v>806</v>
      </c>
      <c r="D2696" s="381" t="s">
        <v>317</v>
      </c>
      <c r="E2696" s="381" t="s">
        <v>1448</v>
      </c>
      <c r="F2696" s="381" t="s">
        <v>586</v>
      </c>
      <c r="G2696" s="381" t="s">
        <v>407</v>
      </c>
      <c r="H2696" s="100" t="s">
        <v>653</v>
      </c>
      <c r="I2696" s="381" t="s">
        <v>505</v>
      </c>
      <c r="J2696" s="382">
        <v>5280</v>
      </c>
      <c r="K2696" s="382">
        <v>0</v>
      </c>
      <c r="L2696" s="191" t="str">
        <f t="shared" si="1934"/>
        <v>875048070702011004Ф00024431001</v>
      </c>
      <c r="M2696" s="192">
        <f t="array" ref="M2696">IF(COUNT(SEARCH(Удалить_Роспись_КВСР,$B2696)*SEARCH(Удалить_Роспись_ПБС,$C2696)*SEARCH(Удалить_Роспись_КФСР, $D2696)*SEARCH(Удалить_Роспись_КЦСР,$E2696)*SEARCH(Удалить_Роспись_КВР,$F2696)*SEARCH(Удалить_Роспись_ЭК,$H2696)*SEARCH(Удалить_Роспись_КР,$I2696))&gt;0,0,1)</f>
        <v>0</v>
      </c>
      <c r="N2696" s="192">
        <v>0</v>
      </c>
      <c r="O2696" s="192" t="str">
        <f t="shared" si="1935"/>
        <v/>
      </c>
      <c r="P2696" s="192" t="str">
        <f t="shared" si="1978"/>
        <v/>
      </c>
      <c r="Q2696" s="300" t="str">
        <f t="shared" si="1936"/>
        <v/>
      </c>
      <c r="R2696" s="300" t="str">
        <f t="shared" si="1937"/>
        <v/>
      </c>
      <c r="S2696" s="300" t="str">
        <f t="shared" si="1938"/>
        <v/>
      </c>
      <c r="T2696" s="192" t="str">
        <f t="shared" si="1939"/>
        <v/>
      </c>
      <c r="U2696" s="303" t="str">
        <f t="shared" si="1940"/>
        <v/>
      </c>
      <c r="V2696" s="300" t="str">
        <f t="shared" si="1941"/>
        <v/>
      </c>
      <c r="W2696" s="192" t="str">
        <f t="shared" si="1942"/>
        <v/>
      </c>
      <c r="X2696" s="303" t="str">
        <f t="shared" si="1943"/>
        <v/>
      </c>
      <c r="Y2696" s="300" t="str">
        <f t="shared" si="1944"/>
        <v/>
      </c>
      <c r="Z2696" s="300" t="str">
        <f t="shared" si="1945"/>
        <v/>
      </c>
      <c r="AA2696" s="303" t="str">
        <f t="shared" si="1946"/>
        <v/>
      </c>
      <c r="AB2696" s="300" t="str">
        <f t="shared" si="1947"/>
        <v/>
      </c>
      <c r="AC2696" s="300" t="str">
        <f t="shared" si="1948"/>
        <v/>
      </c>
      <c r="AD2696" s="300" t="str">
        <f t="shared" si="1949"/>
        <v/>
      </c>
      <c r="AE2696" s="192" t="str">
        <f t="shared" si="1950"/>
        <v/>
      </c>
      <c r="AF2696" s="192" t="str">
        <f t="shared" si="1951"/>
        <v/>
      </c>
      <c r="AG2696" s="192"/>
      <c r="AJ2696" s="300" t="str">
        <f t="shared" si="1952"/>
        <v/>
      </c>
      <c r="AK2696" s="300" t="str">
        <f t="shared" si="1953"/>
        <v/>
      </c>
      <c r="AL2696" s="300" t="str">
        <f t="shared" si="1954"/>
        <v/>
      </c>
      <c r="AM2696" s="300" t="str">
        <f t="shared" si="1955"/>
        <v/>
      </c>
      <c r="AN2696" s="300" t="str">
        <f t="shared" si="1956"/>
        <v/>
      </c>
      <c r="AO2696" s="300" t="str">
        <f t="shared" si="1957"/>
        <v/>
      </c>
      <c r="AP2696" s="300" t="str">
        <f t="shared" si="1958"/>
        <v/>
      </c>
      <c r="AQ2696" s="300" t="str">
        <f t="shared" si="1959"/>
        <v/>
      </c>
      <c r="AR2696" s="306" t="str">
        <f t="shared" si="1960"/>
        <v/>
      </c>
      <c r="AS2696" s="300" t="str">
        <f t="shared" si="1961"/>
        <v/>
      </c>
      <c r="AT2696" s="300" t="str">
        <f t="shared" si="1962"/>
        <v/>
      </c>
      <c r="AU2696" s="192" t="str">
        <f t="shared" si="1963"/>
        <v>рбс</v>
      </c>
      <c r="AV2696" s="192" t="str">
        <f t="shared" si="1964"/>
        <v>рбс87504807общосн</v>
      </c>
      <c r="AW2696" s="191">
        <f t="shared" si="1965"/>
        <v>0</v>
      </c>
      <c r="AX2696" s="191">
        <f t="shared" si="1966"/>
        <v>0</v>
      </c>
      <c r="AY2696" s="191">
        <f t="shared" si="1967"/>
        <v>0</v>
      </c>
      <c r="AZ2696" s="191">
        <f t="shared" si="1968"/>
        <v>0</v>
      </c>
      <c r="BA2696" s="193">
        <f t="shared" si="1969"/>
        <v>1</v>
      </c>
      <c r="BB2696" s="193">
        <f t="shared" si="1970"/>
        <v>1</v>
      </c>
      <c r="BC2696" s="193">
        <f t="shared" si="1971"/>
        <v>1</v>
      </c>
      <c r="BD2696" s="191">
        <f t="shared" si="1980"/>
        <v>0</v>
      </c>
      <c r="BE2696" s="191">
        <f t="shared" si="1972"/>
        <v>0</v>
      </c>
      <c r="BF2696" s="210">
        <f t="shared" si="1973"/>
        <v>0</v>
      </c>
      <c r="BG2696" s="211">
        <f t="shared" si="1974"/>
        <v>0</v>
      </c>
      <c r="BH2696" s="289"/>
      <c r="BI2696" s="289"/>
      <c r="BL2696" s="233" t="str">
        <f t="shared" si="1975"/>
        <v/>
      </c>
    </row>
    <row r="2697" spans="1:64" ht="12" customHeight="1">
      <c r="A2697" s="333" t="s">
        <v>1472</v>
      </c>
      <c r="B2697" s="381" t="s">
        <v>327</v>
      </c>
      <c r="C2697" s="333" t="s">
        <v>806</v>
      </c>
      <c r="D2697" s="381" t="s">
        <v>317</v>
      </c>
      <c r="E2697" s="381" t="s">
        <v>1457</v>
      </c>
      <c r="F2697" s="381" t="s">
        <v>586</v>
      </c>
      <c r="G2697" s="381" t="s">
        <v>393</v>
      </c>
      <c r="H2697" s="100" t="s">
        <v>653</v>
      </c>
      <c r="I2697" s="381" t="s">
        <v>505</v>
      </c>
      <c r="J2697" s="382">
        <v>246676</v>
      </c>
      <c r="K2697" s="382">
        <v>202443.57</v>
      </c>
      <c r="L2697" s="191" t="str">
        <f t="shared" si="1934"/>
        <v>875048070702011004Э02024422301</v>
      </c>
      <c r="M2697" s="192">
        <f t="array" ref="M2697">IF(COUNT(SEARCH(Удалить_Роспись_КВСР,$B2697)*SEARCH(Удалить_Роспись_ПБС,$C2697)*SEARCH(Удалить_Роспись_КФСР, $D2697)*SEARCH(Удалить_Роспись_КЦСР,$E2697)*SEARCH(Удалить_Роспись_КВР,$F2697)*SEARCH(Удалить_Роспись_ЭК,$H2697)*SEARCH(Удалить_Роспись_КР,$I2697))&gt;0,0,1)</f>
        <v>0</v>
      </c>
      <c r="N2697" s="192">
        <f>IF(COUNT(SEARCH(Удалить_Индекс_КВСР,$B2697)*SEARCH(Удалить_Индекс_ПБС,$C2697)*SEARCH(Удалить_Индекс_КФСР,$D2697)*SEARCH(Удалить_Индекс_КЦСР,$E2697)*SEARCH(Удалить_Индекс_КВР,$F2697)*SEARCH(Удалить_Индекс_ЭК,$H2697)*SEARCH(Удалить_Индекс_КР,$I2697))&gt;0,0,1)</f>
        <v>1</v>
      </c>
      <c r="O2697" s="192" t="str">
        <f t="shared" si="1935"/>
        <v/>
      </c>
      <c r="P2697" s="192" t="str">
        <f t="shared" si="1978"/>
        <v/>
      </c>
      <c r="Q2697" s="300" t="str">
        <f t="shared" si="1936"/>
        <v/>
      </c>
      <c r="R2697" s="300" t="str">
        <f t="shared" si="1937"/>
        <v/>
      </c>
      <c r="S2697" s="300" t="str">
        <f t="shared" si="1938"/>
        <v/>
      </c>
      <c r="T2697" s="192" t="str">
        <f t="shared" si="1939"/>
        <v/>
      </c>
      <c r="U2697" s="303" t="str">
        <f t="shared" si="1940"/>
        <v/>
      </c>
      <c r="V2697" s="300" t="str">
        <f t="shared" si="1941"/>
        <v/>
      </c>
      <c r="W2697" s="192" t="str">
        <f t="shared" si="1942"/>
        <v/>
      </c>
      <c r="X2697" s="303" t="str">
        <f t="shared" si="1943"/>
        <v/>
      </c>
      <c r="Y2697" s="300" t="str">
        <f t="shared" si="1944"/>
        <v/>
      </c>
      <c r="Z2697" s="300" t="str">
        <f t="shared" si="1945"/>
        <v/>
      </c>
      <c r="AA2697" s="303" t="str">
        <f t="shared" si="1946"/>
        <v/>
      </c>
      <c r="AB2697" s="300" t="str">
        <f t="shared" si="1947"/>
        <v/>
      </c>
      <c r="AC2697" s="300" t="str">
        <f t="shared" si="1948"/>
        <v/>
      </c>
      <c r="AD2697" s="300" t="str">
        <f t="shared" si="1949"/>
        <v/>
      </c>
      <c r="AE2697" s="192" t="str">
        <f t="shared" si="1950"/>
        <v/>
      </c>
      <c r="AF2697" s="192" t="str">
        <f t="shared" si="1951"/>
        <v/>
      </c>
      <c r="AG2697" s="192"/>
      <c r="AJ2697" s="300" t="str">
        <f t="shared" si="1952"/>
        <v/>
      </c>
      <c r="AK2697" s="300" t="str">
        <f t="shared" si="1953"/>
        <v/>
      </c>
      <c r="AL2697" s="300" t="str">
        <f t="shared" si="1954"/>
        <v/>
      </c>
      <c r="AM2697" s="300" t="str">
        <f t="shared" si="1955"/>
        <v/>
      </c>
      <c r="AN2697" s="300" t="str">
        <f t="shared" si="1956"/>
        <v/>
      </c>
      <c r="AO2697" s="300" t="str">
        <f t="shared" si="1957"/>
        <v/>
      </c>
      <c r="AP2697" s="300" t="str">
        <f t="shared" si="1958"/>
        <v/>
      </c>
      <c r="AQ2697" s="300" t="str">
        <f t="shared" si="1959"/>
        <v/>
      </c>
      <c r="AR2697" s="306" t="str">
        <f t="shared" si="1960"/>
        <v/>
      </c>
      <c r="AS2697" s="300" t="str">
        <f t="shared" si="1961"/>
        <v/>
      </c>
      <c r="AT2697" s="300" t="str">
        <f t="shared" si="1962"/>
        <v/>
      </c>
      <c r="AU2697" s="192" t="str">
        <f t="shared" si="1963"/>
        <v>рбс</v>
      </c>
      <c r="AV2697" s="192" t="str">
        <f t="shared" si="1964"/>
        <v>рбс87504807общком</v>
      </c>
      <c r="AW2697" s="191">
        <f t="shared" si="1965"/>
        <v>0</v>
      </c>
      <c r="AX2697" s="191">
        <f t="shared" si="1966"/>
        <v>0</v>
      </c>
      <c r="AY2697" s="191">
        <f t="shared" si="1967"/>
        <v>246676</v>
      </c>
      <c r="AZ2697" s="191">
        <f t="shared" si="1968"/>
        <v>202443.57</v>
      </c>
      <c r="BA2697" s="193">
        <f t="shared" si="1969"/>
        <v>1</v>
      </c>
      <c r="BB2697" s="193">
        <f t="shared" si="1970"/>
        <v>1</v>
      </c>
      <c r="BC2697" s="193">
        <f t="shared" si="1971"/>
        <v>1</v>
      </c>
      <c r="BD2697" s="191">
        <f t="shared" si="1980"/>
        <v>246676</v>
      </c>
      <c r="BE2697" s="191">
        <f t="shared" si="1972"/>
        <v>202443.57</v>
      </c>
      <c r="BF2697" s="210">
        <f t="shared" si="1973"/>
        <v>246676</v>
      </c>
      <c r="BG2697" s="211">
        <f t="shared" si="1974"/>
        <v>246676</v>
      </c>
      <c r="BH2697" s="289"/>
      <c r="BI2697" s="289"/>
      <c r="BL2697" s="233" t="str">
        <f t="shared" si="1975"/>
        <v/>
      </c>
    </row>
    <row r="2698" spans="1:64" ht="12" hidden="1" customHeight="1">
      <c r="A2698" s="333" t="s">
        <v>1472</v>
      </c>
      <c r="B2698" s="381" t="s">
        <v>327</v>
      </c>
      <c r="C2698" s="333" t="s">
        <v>806</v>
      </c>
      <c r="D2698" s="381" t="s">
        <v>317</v>
      </c>
      <c r="E2698" s="381" t="s">
        <v>1322</v>
      </c>
      <c r="F2698" s="381" t="s">
        <v>608</v>
      </c>
      <c r="G2698" s="381" t="s">
        <v>385</v>
      </c>
      <c r="H2698" s="100" t="s">
        <v>653</v>
      </c>
      <c r="I2698" s="381" t="s">
        <v>339</v>
      </c>
      <c r="J2698" s="382">
        <v>1378490.81</v>
      </c>
      <c r="K2698" s="382">
        <v>930506.32</v>
      </c>
      <c r="L2698" s="191" t="str">
        <f t="shared" si="1934"/>
        <v>875048070702011007409011121110</v>
      </c>
      <c r="M2698" s="192">
        <f t="array" ref="M2698">IF(COUNT(SEARCH(Удалить_Роспись_КВСР,$B2698)*SEARCH(Удалить_Роспись_ПБС,$C2698)*SEARCH(Удалить_Роспись_КФСР, $D2698)*SEARCH(Удалить_Роспись_КЦСР,$E2698)*SEARCH(Удалить_Роспись_КВР,$F2698)*SEARCH(Удалить_Роспись_ЭК,$H2698)*SEARCH(Удалить_Роспись_КР,$I2698))&gt;0,0,1)</f>
        <v>0</v>
      </c>
      <c r="N2698" s="192">
        <v>0</v>
      </c>
      <c r="O2698" s="192" t="str">
        <f t="shared" si="1935"/>
        <v/>
      </c>
      <c r="P2698" s="192" t="str">
        <f t="shared" si="1978"/>
        <v/>
      </c>
      <c r="Q2698" s="300" t="str">
        <f t="shared" si="1936"/>
        <v/>
      </c>
      <c r="R2698" s="300" t="str">
        <f t="shared" si="1937"/>
        <v/>
      </c>
      <c r="S2698" s="300" t="str">
        <f t="shared" si="1938"/>
        <v/>
      </c>
      <c r="T2698" s="192" t="str">
        <f t="shared" si="1939"/>
        <v/>
      </c>
      <c r="U2698" s="303" t="str">
        <f t="shared" si="1940"/>
        <v/>
      </c>
      <c r="V2698" s="300" t="str">
        <f t="shared" si="1941"/>
        <v/>
      </c>
      <c r="W2698" s="192" t="str">
        <f t="shared" si="1942"/>
        <v/>
      </c>
      <c r="X2698" s="303" t="str">
        <f t="shared" si="1943"/>
        <v/>
      </c>
      <c r="Y2698" s="300" t="str">
        <f t="shared" si="1944"/>
        <v/>
      </c>
      <c r="Z2698" s="300" t="str">
        <f t="shared" si="1945"/>
        <v/>
      </c>
      <c r="AA2698" s="303" t="str">
        <f t="shared" si="1946"/>
        <v/>
      </c>
      <c r="AB2698" s="300" t="str">
        <f t="shared" si="1947"/>
        <v/>
      </c>
      <c r="AC2698" s="300" t="str">
        <f t="shared" si="1948"/>
        <v/>
      </c>
      <c r="AD2698" s="300" t="str">
        <f t="shared" si="1949"/>
        <v/>
      </c>
      <c r="AE2698" s="192" t="str">
        <f t="shared" si="1950"/>
        <v/>
      </c>
      <c r="AF2698" s="192" t="str">
        <f t="shared" si="1951"/>
        <v/>
      </c>
      <c r="AG2698" s="192"/>
      <c r="AJ2698" s="300" t="str">
        <f t="shared" si="1952"/>
        <v/>
      </c>
      <c r="AK2698" s="300" t="str">
        <f t="shared" si="1953"/>
        <v/>
      </c>
      <c r="AL2698" s="300" t="str">
        <f t="shared" si="1954"/>
        <v/>
      </c>
      <c r="AM2698" s="300" t="str">
        <f t="shared" si="1955"/>
        <v/>
      </c>
      <c r="AN2698" s="300" t="str">
        <f t="shared" si="1956"/>
        <v/>
      </c>
      <c r="AO2698" s="300" t="str">
        <f t="shared" si="1957"/>
        <v/>
      </c>
      <c r="AP2698" s="300" t="str">
        <f t="shared" si="1958"/>
        <v/>
      </c>
      <c r="AQ2698" s="300" t="str">
        <f t="shared" si="1959"/>
        <v/>
      </c>
      <c r="AR2698" s="306" t="str">
        <f t="shared" si="1960"/>
        <v/>
      </c>
      <c r="AS2698" s="300" t="str">
        <f t="shared" si="1961"/>
        <v/>
      </c>
      <c r="AT2698" s="300" t="str">
        <f t="shared" si="1962"/>
        <v/>
      </c>
      <c r="AU2698" s="192" t="str">
        <f t="shared" si="1963"/>
        <v>рбс</v>
      </c>
      <c r="AV2698" s="192" t="str">
        <f t="shared" si="1964"/>
        <v>рбс87504807общопл</v>
      </c>
      <c r="AW2698" s="191">
        <f t="shared" si="1965"/>
        <v>0</v>
      </c>
      <c r="AX2698" s="191">
        <f t="shared" si="1966"/>
        <v>0</v>
      </c>
      <c r="AY2698" s="191">
        <f t="shared" si="1967"/>
        <v>0</v>
      </c>
      <c r="AZ2698" s="191">
        <f t="shared" si="1968"/>
        <v>0</v>
      </c>
      <c r="BA2698" s="193">
        <f t="shared" si="1969"/>
        <v>1</v>
      </c>
      <c r="BB2698" s="193">
        <f t="shared" si="1970"/>
        <v>1</v>
      </c>
      <c r="BC2698" s="193">
        <f t="shared" si="1971"/>
        <v>1</v>
      </c>
      <c r="BD2698" s="191">
        <f t="shared" si="1980"/>
        <v>0</v>
      </c>
      <c r="BE2698" s="191">
        <f t="shared" si="1972"/>
        <v>0</v>
      </c>
      <c r="BF2698" s="210">
        <f t="shared" si="1973"/>
        <v>0</v>
      </c>
      <c r="BG2698" s="211">
        <f t="shared" si="1974"/>
        <v>0</v>
      </c>
      <c r="BH2698" s="289"/>
      <c r="BI2698" s="289"/>
      <c r="BL2698" s="233" t="str">
        <f t="shared" si="1975"/>
        <v/>
      </c>
    </row>
    <row r="2699" spans="1:64" ht="12" hidden="1" customHeight="1">
      <c r="A2699" s="333" t="s">
        <v>1472</v>
      </c>
      <c r="B2699" s="381" t="s">
        <v>327</v>
      </c>
      <c r="C2699" s="333" t="s">
        <v>806</v>
      </c>
      <c r="D2699" s="381" t="s">
        <v>317</v>
      </c>
      <c r="E2699" s="381" t="s">
        <v>1322</v>
      </c>
      <c r="F2699" s="381" t="s">
        <v>589</v>
      </c>
      <c r="G2699" s="381" t="s">
        <v>386</v>
      </c>
      <c r="H2699" s="100" t="s">
        <v>653</v>
      </c>
      <c r="I2699" s="381" t="s">
        <v>339</v>
      </c>
      <c r="J2699" s="382">
        <v>4680</v>
      </c>
      <c r="K2699" s="382">
        <v>0</v>
      </c>
      <c r="L2699" s="191" t="str">
        <f t="shared" si="1934"/>
        <v>875048070702011007409011221210</v>
      </c>
      <c r="M2699" s="192">
        <f t="array" ref="M2699">IF(COUNT(SEARCH(Удалить_Роспись_КВСР,$B2699)*SEARCH(Удалить_Роспись_ПБС,$C2699)*SEARCH(Удалить_Роспись_КФСР, $D2699)*SEARCH(Удалить_Роспись_КЦСР,$E2699)*SEARCH(Удалить_Роспись_КВР,$F2699)*SEARCH(Удалить_Роспись_ЭК,$H2699)*SEARCH(Удалить_Роспись_КР,$I2699))&gt;0,0,1)</f>
        <v>0</v>
      </c>
      <c r="N2699" s="192">
        <v>0</v>
      </c>
      <c r="O2699" s="192" t="str">
        <f t="shared" si="1935"/>
        <v/>
      </c>
      <c r="P2699" s="192" t="str">
        <f t="shared" si="1978"/>
        <v/>
      </c>
      <c r="Q2699" s="300" t="str">
        <f t="shared" si="1936"/>
        <v/>
      </c>
      <c r="R2699" s="300" t="str">
        <f t="shared" si="1937"/>
        <v/>
      </c>
      <c r="S2699" s="300" t="str">
        <f t="shared" si="1938"/>
        <v/>
      </c>
      <c r="T2699" s="192" t="str">
        <f t="shared" si="1939"/>
        <v/>
      </c>
      <c r="U2699" s="303" t="str">
        <f t="shared" si="1940"/>
        <v/>
      </c>
      <c r="V2699" s="300" t="str">
        <f t="shared" si="1941"/>
        <v/>
      </c>
      <c r="W2699" s="192" t="str">
        <f t="shared" si="1942"/>
        <v/>
      </c>
      <c r="X2699" s="303" t="str">
        <f t="shared" si="1943"/>
        <v/>
      </c>
      <c r="Y2699" s="300" t="str">
        <f t="shared" si="1944"/>
        <v/>
      </c>
      <c r="Z2699" s="300" t="str">
        <f t="shared" si="1945"/>
        <v/>
      </c>
      <c r="AA2699" s="303" t="str">
        <f t="shared" si="1946"/>
        <v/>
      </c>
      <c r="AB2699" s="300" t="str">
        <f t="shared" si="1947"/>
        <v/>
      </c>
      <c r="AC2699" s="300" t="str">
        <f t="shared" si="1948"/>
        <v/>
      </c>
      <c r="AD2699" s="300" t="str">
        <f t="shared" si="1949"/>
        <v/>
      </c>
      <c r="AE2699" s="192" t="str">
        <f t="shared" si="1950"/>
        <v/>
      </c>
      <c r="AF2699" s="192" t="str">
        <f t="shared" si="1951"/>
        <v/>
      </c>
      <c r="AG2699" s="192"/>
      <c r="AJ2699" s="300" t="str">
        <f t="shared" si="1952"/>
        <v/>
      </c>
      <c r="AK2699" s="300" t="str">
        <f t="shared" si="1953"/>
        <v/>
      </c>
      <c r="AL2699" s="300" t="str">
        <f t="shared" si="1954"/>
        <v/>
      </c>
      <c r="AM2699" s="300" t="str">
        <f t="shared" si="1955"/>
        <v/>
      </c>
      <c r="AN2699" s="300" t="str">
        <f t="shared" si="1956"/>
        <v/>
      </c>
      <c r="AO2699" s="300" t="str">
        <f t="shared" si="1957"/>
        <v/>
      </c>
      <c r="AP2699" s="300" t="str">
        <f t="shared" si="1958"/>
        <v/>
      </c>
      <c r="AQ2699" s="300" t="str">
        <f t="shared" si="1959"/>
        <v/>
      </c>
      <c r="AR2699" s="306" t="str">
        <f t="shared" si="1960"/>
        <v/>
      </c>
      <c r="AS2699" s="300" t="str">
        <f t="shared" si="1961"/>
        <v/>
      </c>
      <c r="AT2699" s="300" t="str">
        <f t="shared" si="1962"/>
        <v/>
      </c>
      <c r="AU2699" s="192" t="str">
        <f t="shared" si="1963"/>
        <v>рбс</v>
      </c>
      <c r="AV2699" s="192" t="str">
        <f t="shared" si="1964"/>
        <v>рбс87504807общпро</v>
      </c>
      <c r="AW2699" s="191">
        <f t="shared" si="1965"/>
        <v>0</v>
      </c>
      <c r="AX2699" s="191">
        <f t="shared" si="1966"/>
        <v>0</v>
      </c>
      <c r="AY2699" s="191">
        <f t="shared" si="1967"/>
        <v>0</v>
      </c>
      <c r="AZ2699" s="191">
        <f t="shared" si="1968"/>
        <v>0</v>
      </c>
      <c r="BA2699" s="193">
        <f t="shared" si="1969"/>
        <v>1</v>
      </c>
      <c r="BB2699" s="193">
        <f t="shared" si="1970"/>
        <v>1</v>
      </c>
      <c r="BC2699" s="193">
        <f t="shared" si="1971"/>
        <v>1</v>
      </c>
      <c r="BD2699" s="191">
        <f t="shared" si="1980"/>
        <v>0</v>
      </c>
      <c r="BE2699" s="191">
        <f t="shared" si="1972"/>
        <v>0</v>
      </c>
      <c r="BF2699" s="210">
        <f t="shared" si="1973"/>
        <v>0</v>
      </c>
      <c r="BG2699" s="211">
        <f t="shared" si="1974"/>
        <v>0</v>
      </c>
      <c r="BH2699" s="289"/>
      <c r="BI2699" s="289"/>
      <c r="BL2699" s="233" t="str">
        <f t="shared" si="1975"/>
        <v/>
      </c>
    </row>
    <row r="2700" spans="1:64" ht="12" hidden="1" customHeight="1">
      <c r="A2700" s="333" t="s">
        <v>1472</v>
      </c>
      <c r="B2700" s="381" t="s">
        <v>327</v>
      </c>
      <c r="C2700" s="333" t="s">
        <v>806</v>
      </c>
      <c r="D2700" s="381" t="s">
        <v>317</v>
      </c>
      <c r="E2700" s="381" t="s">
        <v>1322</v>
      </c>
      <c r="F2700" s="381" t="s">
        <v>902</v>
      </c>
      <c r="G2700" s="381" t="s">
        <v>387</v>
      </c>
      <c r="H2700" s="100" t="s">
        <v>653</v>
      </c>
      <c r="I2700" s="381" t="s">
        <v>339</v>
      </c>
      <c r="J2700" s="382">
        <v>416304.22</v>
      </c>
      <c r="K2700" s="382">
        <v>223026.2</v>
      </c>
      <c r="L2700" s="191" t="str">
        <f t="shared" si="1934"/>
        <v>875048070702011007409011921310</v>
      </c>
      <c r="M2700" s="192">
        <f t="array" ref="M2700">IF(COUNT(SEARCH(Удалить_Роспись_КВСР,$B2700)*SEARCH(Удалить_Роспись_ПБС,$C2700)*SEARCH(Удалить_Роспись_КФСР, $D2700)*SEARCH(Удалить_Роспись_КЦСР,$E2700)*SEARCH(Удалить_Роспись_КВР,$F2700)*SEARCH(Удалить_Роспись_ЭК,$H2700)*SEARCH(Удалить_Роспись_КР,$I2700))&gt;0,0,1)</f>
        <v>0</v>
      </c>
      <c r="N2700" s="192">
        <v>0</v>
      </c>
      <c r="O2700" s="192" t="str">
        <f t="shared" si="1935"/>
        <v/>
      </c>
      <c r="P2700" s="192" t="str">
        <f t="shared" si="1978"/>
        <v/>
      </c>
      <c r="Q2700" s="300" t="str">
        <f t="shared" si="1936"/>
        <v/>
      </c>
      <c r="R2700" s="300" t="str">
        <f t="shared" si="1937"/>
        <v/>
      </c>
      <c r="S2700" s="300" t="str">
        <f t="shared" si="1938"/>
        <v/>
      </c>
      <c r="T2700" s="192" t="str">
        <f t="shared" si="1939"/>
        <v/>
      </c>
      <c r="U2700" s="303" t="str">
        <f t="shared" si="1940"/>
        <v/>
      </c>
      <c r="V2700" s="300" t="str">
        <f t="shared" si="1941"/>
        <v/>
      </c>
      <c r="W2700" s="192" t="str">
        <f t="shared" si="1942"/>
        <v/>
      </c>
      <c r="X2700" s="303" t="str">
        <f t="shared" si="1943"/>
        <v/>
      </c>
      <c r="Y2700" s="300" t="str">
        <f t="shared" si="1944"/>
        <v/>
      </c>
      <c r="Z2700" s="300" t="str">
        <f t="shared" si="1945"/>
        <v/>
      </c>
      <c r="AA2700" s="303" t="str">
        <f t="shared" si="1946"/>
        <v/>
      </c>
      <c r="AB2700" s="300" t="str">
        <f t="shared" si="1947"/>
        <v/>
      </c>
      <c r="AC2700" s="300" t="str">
        <f t="shared" si="1948"/>
        <v/>
      </c>
      <c r="AD2700" s="300" t="str">
        <f t="shared" si="1949"/>
        <v/>
      </c>
      <c r="AE2700" s="192" t="str">
        <f t="shared" si="1950"/>
        <v/>
      </c>
      <c r="AF2700" s="192" t="str">
        <f t="shared" si="1951"/>
        <v/>
      </c>
      <c r="AG2700" s="192"/>
      <c r="AJ2700" s="300" t="str">
        <f t="shared" si="1952"/>
        <v/>
      </c>
      <c r="AK2700" s="300" t="str">
        <f t="shared" si="1953"/>
        <v/>
      </c>
      <c r="AL2700" s="300" t="str">
        <f t="shared" si="1954"/>
        <v/>
      </c>
      <c r="AM2700" s="300" t="str">
        <f t="shared" si="1955"/>
        <v/>
      </c>
      <c r="AN2700" s="300" t="str">
        <f t="shared" si="1956"/>
        <v/>
      </c>
      <c r="AO2700" s="300" t="str">
        <f t="shared" si="1957"/>
        <v/>
      </c>
      <c r="AP2700" s="300" t="str">
        <f t="shared" si="1958"/>
        <v/>
      </c>
      <c r="AQ2700" s="300" t="str">
        <f t="shared" si="1959"/>
        <v/>
      </c>
      <c r="AR2700" s="306" t="str">
        <f t="shared" si="1960"/>
        <v/>
      </c>
      <c r="AS2700" s="300" t="str">
        <f t="shared" si="1961"/>
        <v/>
      </c>
      <c r="AT2700" s="300" t="str">
        <f t="shared" si="1962"/>
        <v/>
      </c>
      <c r="AU2700" s="192" t="str">
        <f t="shared" si="1963"/>
        <v>рбс</v>
      </c>
      <c r="AV2700" s="192" t="str">
        <f t="shared" si="1964"/>
        <v>рбс87504807общопл</v>
      </c>
      <c r="AW2700" s="191">
        <f t="shared" si="1965"/>
        <v>0</v>
      </c>
      <c r="AX2700" s="191">
        <f t="shared" si="1966"/>
        <v>0</v>
      </c>
      <c r="AY2700" s="191">
        <f t="shared" si="1967"/>
        <v>0</v>
      </c>
      <c r="AZ2700" s="191">
        <f t="shared" si="1968"/>
        <v>0</v>
      </c>
      <c r="BA2700" s="193">
        <f t="shared" si="1969"/>
        <v>1</v>
      </c>
      <c r="BB2700" s="193">
        <f t="shared" si="1970"/>
        <v>1</v>
      </c>
      <c r="BC2700" s="193">
        <f t="shared" si="1971"/>
        <v>1</v>
      </c>
      <c r="BD2700" s="191">
        <f t="shared" si="1980"/>
        <v>0</v>
      </c>
      <c r="BE2700" s="191">
        <f t="shared" si="1972"/>
        <v>0</v>
      </c>
      <c r="BF2700" s="210">
        <f t="shared" si="1973"/>
        <v>0</v>
      </c>
      <c r="BG2700" s="211">
        <f t="shared" si="1974"/>
        <v>0</v>
      </c>
      <c r="BH2700" s="289"/>
      <c r="BI2700" s="289"/>
      <c r="BL2700" s="233" t="str">
        <f t="shared" si="1975"/>
        <v/>
      </c>
    </row>
    <row r="2701" spans="1:64" ht="12" hidden="1" customHeight="1">
      <c r="A2701" s="333" t="s">
        <v>1472</v>
      </c>
      <c r="B2701" s="381" t="s">
        <v>327</v>
      </c>
      <c r="C2701" s="333" t="s">
        <v>806</v>
      </c>
      <c r="D2701" s="381" t="s">
        <v>317</v>
      </c>
      <c r="E2701" s="381" t="s">
        <v>1322</v>
      </c>
      <c r="F2701" s="381" t="s">
        <v>586</v>
      </c>
      <c r="G2701" s="381" t="s">
        <v>389</v>
      </c>
      <c r="H2701" s="100" t="s">
        <v>653</v>
      </c>
      <c r="I2701" s="381" t="s">
        <v>339</v>
      </c>
      <c r="J2701" s="382">
        <v>36111</v>
      </c>
      <c r="K2701" s="382">
        <v>0</v>
      </c>
      <c r="L2701" s="191" t="str">
        <f t="shared" si="1934"/>
        <v>875048070702011007409024422610</v>
      </c>
      <c r="M2701" s="192">
        <f t="array" ref="M2701">IF(COUNT(SEARCH(Удалить_Роспись_КВСР,$B2701)*SEARCH(Удалить_Роспись_ПБС,$C2701)*SEARCH(Удалить_Роспись_КФСР, $D2701)*SEARCH(Удалить_Роспись_КЦСР,$E2701)*SEARCH(Удалить_Роспись_КВР,$F2701)*SEARCH(Удалить_Роспись_ЭК,$H2701)*SEARCH(Удалить_Роспись_КР,$I2701))&gt;0,0,1)</f>
        <v>0</v>
      </c>
      <c r="N2701" s="192">
        <v>0</v>
      </c>
      <c r="O2701" s="192" t="str">
        <f t="shared" si="1935"/>
        <v/>
      </c>
      <c r="P2701" s="192" t="str">
        <f t="shared" si="1978"/>
        <v/>
      </c>
      <c r="Q2701" s="300" t="str">
        <f t="shared" si="1936"/>
        <v/>
      </c>
      <c r="R2701" s="300" t="str">
        <f t="shared" si="1937"/>
        <v/>
      </c>
      <c r="S2701" s="300" t="str">
        <f t="shared" si="1938"/>
        <v/>
      </c>
      <c r="T2701" s="192" t="str">
        <f t="shared" si="1939"/>
        <v/>
      </c>
      <c r="U2701" s="303" t="str">
        <f t="shared" si="1940"/>
        <v/>
      </c>
      <c r="V2701" s="300" t="str">
        <f t="shared" si="1941"/>
        <v/>
      </c>
      <c r="W2701" s="192" t="str">
        <f t="shared" si="1942"/>
        <v/>
      </c>
      <c r="X2701" s="303" t="str">
        <f t="shared" si="1943"/>
        <v/>
      </c>
      <c r="Y2701" s="300" t="str">
        <f t="shared" si="1944"/>
        <v/>
      </c>
      <c r="Z2701" s="300" t="str">
        <f t="shared" si="1945"/>
        <v/>
      </c>
      <c r="AA2701" s="303" t="str">
        <f t="shared" si="1946"/>
        <v/>
      </c>
      <c r="AB2701" s="300" t="str">
        <f t="shared" si="1947"/>
        <v/>
      </c>
      <c r="AC2701" s="300" t="str">
        <f t="shared" si="1948"/>
        <v/>
      </c>
      <c r="AD2701" s="300" t="str">
        <f t="shared" si="1949"/>
        <v/>
      </c>
      <c r="AE2701" s="192" t="str">
        <f t="shared" si="1950"/>
        <v/>
      </c>
      <c r="AF2701" s="192" t="str">
        <f t="shared" si="1951"/>
        <v/>
      </c>
      <c r="AG2701" s="192"/>
      <c r="AJ2701" s="300" t="str">
        <f t="shared" si="1952"/>
        <v/>
      </c>
      <c r="AK2701" s="300" t="str">
        <f t="shared" si="1953"/>
        <v/>
      </c>
      <c r="AL2701" s="300" t="str">
        <f t="shared" si="1954"/>
        <v/>
      </c>
      <c r="AM2701" s="300" t="str">
        <f t="shared" si="1955"/>
        <v/>
      </c>
      <c r="AN2701" s="300" t="str">
        <f t="shared" si="1956"/>
        <v/>
      </c>
      <c r="AO2701" s="300" t="str">
        <f t="shared" si="1957"/>
        <v/>
      </c>
      <c r="AP2701" s="300" t="str">
        <f t="shared" si="1958"/>
        <v/>
      </c>
      <c r="AQ2701" s="300" t="str">
        <f t="shared" si="1959"/>
        <v/>
      </c>
      <c r="AR2701" s="306" t="str">
        <f t="shared" si="1960"/>
        <v/>
      </c>
      <c r="AS2701" s="300" t="str">
        <f t="shared" si="1961"/>
        <v/>
      </c>
      <c r="AT2701" s="300" t="str">
        <f t="shared" si="1962"/>
        <v/>
      </c>
      <c r="AU2701" s="192" t="str">
        <f t="shared" si="1963"/>
        <v>рбс</v>
      </c>
      <c r="AV2701" s="192" t="str">
        <f t="shared" si="1964"/>
        <v>рбс87504807общпро</v>
      </c>
      <c r="AW2701" s="191">
        <f t="shared" si="1965"/>
        <v>0</v>
      </c>
      <c r="AX2701" s="191">
        <f t="shared" si="1966"/>
        <v>0</v>
      </c>
      <c r="AY2701" s="191">
        <f t="shared" si="1967"/>
        <v>0</v>
      </c>
      <c r="AZ2701" s="191">
        <f t="shared" si="1968"/>
        <v>0</v>
      </c>
      <c r="BA2701" s="193">
        <f t="shared" si="1969"/>
        <v>1</v>
      </c>
      <c r="BB2701" s="193">
        <f t="shared" si="1970"/>
        <v>1</v>
      </c>
      <c r="BC2701" s="193">
        <f t="shared" si="1971"/>
        <v>1</v>
      </c>
      <c r="BD2701" s="191">
        <f t="shared" si="1980"/>
        <v>0</v>
      </c>
      <c r="BE2701" s="191">
        <f t="shared" si="1972"/>
        <v>0</v>
      </c>
      <c r="BF2701" s="210">
        <f t="shared" si="1973"/>
        <v>0</v>
      </c>
      <c r="BG2701" s="211">
        <f t="shared" si="1974"/>
        <v>0</v>
      </c>
      <c r="BH2701" s="289" t="str">
        <f>B2701</f>
        <v>875</v>
      </c>
      <c r="BI2701" s="289" t="str">
        <f>D2701</f>
        <v>0702</v>
      </c>
      <c r="BJ2701" s="284" t="s">
        <v>593</v>
      </c>
      <c r="BK2701" s="284" t="s">
        <v>589</v>
      </c>
      <c r="BL2701" s="233" t="str">
        <f t="shared" si="1975"/>
        <v/>
      </c>
    </row>
    <row r="2702" spans="1:64" ht="12" hidden="1" customHeight="1">
      <c r="A2702" s="333" t="s">
        <v>1472</v>
      </c>
      <c r="B2702" s="381" t="s">
        <v>327</v>
      </c>
      <c r="C2702" s="333" t="s">
        <v>806</v>
      </c>
      <c r="D2702" s="381" t="s">
        <v>317</v>
      </c>
      <c r="E2702" s="381" t="s">
        <v>1323</v>
      </c>
      <c r="F2702" s="381" t="s">
        <v>608</v>
      </c>
      <c r="G2702" s="381" t="s">
        <v>385</v>
      </c>
      <c r="H2702" s="100" t="s">
        <v>653</v>
      </c>
      <c r="I2702" s="381" t="s">
        <v>339</v>
      </c>
      <c r="J2702" s="382">
        <v>6730283.5099999998</v>
      </c>
      <c r="K2702" s="382">
        <v>4494401.88</v>
      </c>
      <c r="L2702" s="191" t="str">
        <f t="shared" ref="L2702:L2765" si="1983">CONCATENATE(B2702,C2702,D2702,E2702,F2702,G2702,I2702)</f>
        <v>875048070702011007564011121110</v>
      </c>
      <c r="M2702" s="192">
        <f t="array" ref="M2702">IF(COUNT(SEARCH(Удалить_Роспись_КВСР,$B2702)*SEARCH(Удалить_Роспись_ПБС,$C2702)*SEARCH(Удалить_Роспись_КФСР, $D2702)*SEARCH(Удалить_Роспись_КЦСР,$E2702)*SEARCH(Удалить_Роспись_КВР,$F2702)*SEARCH(Удалить_Роспись_ЭК,$H2702)*SEARCH(Удалить_Роспись_КР,$I2702))&gt;0,0,1)</f>
        <v>0</v>
      </c>
      <c r="N2702" s="192">
        <v>0</v>
      </c>
      <c r="O2702" s="192" t="str">
        <f t="shared" ref="O2702:O2765" si="1984">IF(OR($E2702="263П001",$E2702="092П000"),"атп","")</f>
        <v/>
      </c>
      <c r="P2702" s="192" t="str">
        <f t="shared" si="1978"/>
        <v/>
      </c>
      <c r="Q2702" s="300" t="str">
        <f t="shared" ref="Q2702:Q2765" si="1985">IF(OR($E2702="282Д002",$E2702="909Д000"),"инв","")</f>
        <v/>
      </c>
      <c r="R2702" s="300" t="str">
        <f t="shared" ref="R2702:R2765" si="1986">IF(OR($E2702="2928006",$E2702="4118004",$E2702="909Ж000"),"зем","")</f>
        <v/>
      </c>
      <c r="S2702" s="300" t="str">
        <f t="shared" ref="S2702:S2765" si="1987">IF($D2702="1001","пен","")</f>
        <v/>
      </c>
      <c r="T2702" s="192" t="str">
        <f t="shared" ref="T2702:T2765" si="1988">IF($E2702="9018000","рез","")</f>
        <v/>
      </c>
      <c r="U2702" s="303" t="str">
        <f t="shared" ref="U2702:U2765" si="1989">IF(LEFT($E2702,3)="795","рцп","")</f>
        <v/>
      </c>
      <c r="V2702" s="300" t="str">
        <f t="shared" ref="V2702:V2765" si="1990">IF(AND($B2702="830",OR($E2702="1038212",$E2702="0358000",E2702="0348223",E2702="1018001",E2702="1018210",E2702="1038000",E2702="0318202",E2702="0368203",E2702="0538001")),"мер","")</f>
        <v/>
      </c>
      <c r="W2702" s="192" t="str">
        <f t="shared" ref="W2702:W2765" si="1991">IF(AND($B2702="806",$D2702="0503"),"бла","")</f>
        <v/>
      </c>
      <c r="X2702" s="303" t="str">
        <f t="shared" ref="X2702:X2765" si="1992">IF(AND($B2702="806",$E2702="5058606"),"жил","")</f>
        <v/>
      </c>
      <c r="Y2702" s="300" t="str">
        <f t="shared" ref="Y2702:Y2765" si="1993">IF($D2702="0107","выб","")</f>
        <v/>
      </c>
      <c r="Z2702" s="300" t="str">
        <f t="shared" ref="Z2702:Z2765" si="1994">IF($G2702="251","меж","")</f>
        <v/>
      </c>
      <c r="AA2702" s="303" t="str">
        <f t="shared" ref="AA2702:AA2765" si="1995">IF($B2702="800","кцп","")</f>
        <v/>
      </c>
      <c r="AB2702" s="300" t="str">
        <f t="shared" ref="AB2702:AB2765" si="1996">IF($F2702="611","смз","")</f>
        <v/>
      </c>
      <c r="AC2702" s="300" t="str">
        <f t="shared" ref="AC2702:AC2765" si="1997">IF($D2702="1301","дол","")</f>
        <v/>
      </c>
      <c r="AD2702" s="300" t="str">
        <f t="shared" ref="AD2702:AD2765" si="1998">IF($F2702="612","сиц","")</f>
        <v/>
      </c>
      <c r="AE2702" s="192" t="str">
        <f t="shared" ref="AE2702:AE2765" si="1999">IF(AND($B2702="890",$E2702="9098000",F2702="870"),"рсф","")</f>
        <v/>
      </c>
      <c r="AF2702" s="192" t="str">
        <f t="shared" ref="AF2702:AF2765" si="2000">IF(AND($F2702="330",B2702="806"),"поч","")</f>
        <v/>
      </c>
      <c r="AG2702" s="192"/>
      <c r="AJ2702" s="300" t="str">
        <f t="shared" ref="AJ2702:AJ2765" si="2001">IF(AND(D2702="0503",G2702="223",OR(E2702="2118002",E2702="2218002",E2702="2338004",E2702="2718002",E2702="2928002",E2702="3018002",E2702="3118002",E2702="3218002",E2702="3418002",E2702="3658002",E2702="3718002",E2702="3818002",E2702="3948001",E2702="4118002",E2702="4218002",E2702="4218001",E2702="4318002",E2702="4418002",E2702="4618002")),"осв","")</f>
        <v/>
      </c>
      <c r="AK2702" s="300" t="str">
        <f t="shared" ref="AK2702:AK2765" si="2002">IF($D2702="0107","выб","")</f>
        <v/>
      </c>
      <c r="AL2702" s="300" t="str">
        <f t="shared" ref="AL2702:AL2765" si="2003">IF(OR($D2702="0409",$D2702="0503"),"бла","")</f>
        <v/>
      </c>
      <c r="AM2702" s="300" t="str">
        <f t="shared" ref="AM2702:AM2765" si="2004">IF($G2702="251","меж","")</f>
        <v/>
      </c>
      <c r="AN2702" s="300" t="str">
        <f t="shared" ref="AN2702:AN2765" si="2005">IF($D2702="0501","жил","")</f>
        <v/>
      </c>
      <c r="AO2702" s="300" t="str">
        <f t="shared" ref="AO2702:AO2765" si="2006">IF($D2702="1101","физ","")</f>
        <v/>
      </c>
      <c r="AP2702" s="300" t="str">
        <f t="shared" ref="AP2702:AP2765" si="2007">IF($D2702="0408","тра","")</f>
        <v/>
      </c>
      <c r="AQ2702" s="300" t="str">
        <f t="shared" ref="AQ2702:AQ2765" si="2008">IF($D2702="1001","пен","")</f>
        <v/>
      </c>
      <c r="AR2702" s="306" t="str">
        <f t="shared" ref="AR2702:AR2765" si="2009">IF(LEFT($E2702,3)="795","рцп","")</f>
        <v/>
      </c>
      <c r="AS2702" s="300" t="str">
        <f t="shared" ref="AS2702:AS2765" si="2010">IF($F2702="611","смз","")</f>
        <v/>
      </c>
      <c r="AT2702" s="300" t="str">
        <f t="shared" ref="AT2702:AT2765" si="2011">IF($F2702="612","сиц","")</f>
        <v/>
      </c>
      <c r="AU2702" s="192" t="str">
        <f t="shared" ref="AU2702:AU2765" si="2012">IF(LEFT(B2702,1)="9",LEFT(CONCATENATE(AJ2702,AK2702,AL2702,AM2702,AN2702,AP2702,AQ2702,AR2702,AS2702,AT2702,AO2702,"рбс"),3),LEFT(CONCATENATE(O2702,P2702,Q2702,R2702,S2702,T2702,U2702,V2702,W2702,X2702,Y2702,Z2702,AA2702,AB2702,AC2702,AD2702,AE2702,AF2702,"рбс"),3))</f>
        <v>рбс</v>
      </c>
      <c r="AV2702" s="192" t="str">
        <f t="shared" ref="AV2702:AV2765" si="2013">CONCATENATE(AU2702,B2702,IF(C2702="ЦП270","ЦП273",IF(AND(C2702="ЦС300",LEFT(E2702,3)="440"),"ЦС306",IF(AND(C2702="ЦУ340",LEFT(E2702,3)="440"),"ЦУ347",C2702))),IF(ISNA(VLOOKUP(F2702,спр_Платные,1,FALSE)),"общ","пла"),VLOOKUP(G2702,спр_Индексации_ЭКР,3,FALSE))</f>
        <v>рбс87504807общопл</v>
      </c>
      <c r="AW2702" s="191">
        <f t="shared" ref="AW2702:AW2765" si="2014">J2702*$M2702</f>
        <v>0</v>
      </c>
      <c r="AX2702" s="191">
        <f t="shared" ref="AX2702:AX2765" si="2015">K2702*$M2702</f>
        <v>0</v>
      </c>
      <c r="AY2702" s="191">
        <f t="shared" ref="AY2702:AY2765" si="2016">J2702*$N2702</f>
        <v>0</v>
      </c>
      <c r="AZ2702" s="191">
        <f t="shared" ref="AZ2702:AZ2765" si="2017">K2702*$N2702</f>
        <v>0</v>
      </c>
      <c r="BA2702" s="193">
        <f t="shared" ref="BA2702:BA2765" si="2018">VLOOKUP(G2702,спр_Индексации_ЭКР,2,FALSE)</f>
        <v>1</v>
      </c>
      <c r="BB2702" s="193">
        <f t="shared" ref="BB2702:BB2765" si="2019">VLOOKUP(G2702,спр_Индексации_ЭКР,4,FALSE)</f>
        <v>1</v>
      </c>
      <c r="BC2702" s="193">
        <f t="shared" ref="BC2702:BC2765" si="2020">VLOOKUP(G2702,спр_Индексации_ЭКР,5,FALSE)</f>
        <v>1</v>
      </c>
      <c r="BD2702" s="191">
        <f t="shared" si="1980"/>
        <v>0</v>
      </c>
      <c r="BE2702" s="191">
        <f t="shared" ref="BE2702:BE2765" si="2021">AZ2702*$BA2702</f>
        <v>0</v>
      </c>
      <c r="BF2702" s="210">
        <f t="shared" ref="BF2702:BF2765" si="2022">BD2702*BB2702</f>
        <v>0</v>
      </c>
      <c r="BG2702" s="211">
        <f t="shared" ref="BG2702:BG2765" si="2023">BF2702*BC2702</f>
        <v>0</v>
      </c>
      <c r="BH2702" s="289" t="str">
        <f>B2702</f>
        <v>875</v>
      </c>
      <c r="BI2702" s="289" t="str">
        <f>D2702</f>
        <v>0702</v>
      </c>
      <c r="BJ2702" s="284" t="s">
        <v>593</v>
      </c>
      <c r="BK2702" s="284" t="s">
        <v>589</v>
      </c>
      <c r="BL2702" s="233" t="str">
        <f t="shared" ref="BL2702:BL2765" si="2024">IF(LEFT(B2702,1)="9",LEFT(D2702,2),"")</f>
        <v/>
      </c>
    </row>
    <row r="2703" spans="1:64" ht="12" hidden="1" customHeight="1">
      <c r="A2703" s="333" t="s">
        <v>1472</v>
      </c>
      <c r="B2703" s="381" t="s">
        <v>327</v>
      </c>
      <c r="C2703" s="333" t="s">
        <v>806</v>
      </c>
      <c r="D2703" s="381" t="s">
        <v>317</v>
      </c>
      <c r="E2703" s="381" t="s">
        <v>1323</v>
      </c>
      <c r="F2703" s="381" t="s">
        <v>589</v>
      </c>
      <c r="G2703" s="381" t="s">
        <v>386</v>
      </c>
      <c r="H2703" s="100" t="s">
        <v>653</v>
      </c>
      <c r="I2703" s="381" t="s">
        <v>339</v>
      </c>
      <c r="J2703" s="382">
        <v>31320</v>
      </c>
      <c r="K2703" s="382">
        <v>31320</v>
      </c>
      <c r="L2703" s="191" t="str">
        <f t="shared" si="1983"/>
        <v>875048070702011007564011221210</v>
      </c>
      <c r="M2703" s="192">
        <f t="array" ref="M2703">IF(COUNT(SEARCH(Удалить_Роспись_КВСР,$B2703)*SEARCH(Удалить_Роспись_ПБС,$C2703)*SEARCH(Удалить_Роспись_КФСР, $D2703)*SEARCH(Удалить_Роспись_КЦСР,$E2703)*SEARCH(Удалить_Роспись_КВР,$F2703)*SEARCH(Удалить_Роспись_ЭК,$H2703)*SEARCH(Удалить_Роспись_КР,$I2703))&gt;0,0,1)</f>
        <v>0</v>
      </c>
      <c r="N2703" s="192">
        <v>0</v>
      </c>
      <c r="O2703" s="192" t="str">
        <f t="shared" si="1984"/>
        <v/>
      </c>
      <c r="P2703" s="192" t="str">
        <f t="shared" si="1978"/>
        <v/>
      </c>
      <c r="Q2703" s="300" t="str">
        <f t="shared" si="1985"/>
        <v/>
      </c>
      <c r="R2703" s="300" t="str">
        <f t="shared" si="1986"/>
        <v/>
      </c>
      <c r="S2703" s="300" t="str">
        <f t="shared" si="1987"/>
        <v/>
      </c>
      <c r="T2703" s="192" t="str">
        <f t="shared" si="1988"/>
        <v/>
      </c>
      <c r="U2703" s="303" t="str">
        <f t="shared" si="1989"/>
        <v/>
      </c>
      <c r="V2703" s="300" t="str">
        <f t="shared" si="1990"/>
        <v/>
      </c>
      <c r="W2703" s="192" t="str">
        <f t="shared" si="1991"/>
        <v/>
      </c>
      <c r="X2703" s="303" t="str">
        <f t="shared" si="1992"/>
        <v/>
      </c>
      <c r="Y2703" s="300" t="str">
        <f t="shared" si="1993"/>
        <v/>
      </c>
      <c r="Z2703" s="300" t="str">
        <f t="shared" si="1994"/>
        <v/>
      </c>
      <c r="AA2703" s="303" t="str">
        <f t="shared" si="1995"/>
        <v/>
      </c>
      <c r="AB2703" s="300" t="str">
        <f t="shared" si="1996"/>
        <v/>
      </c>
      <c r="AC2703" s="300" t="str">
        <f t="shared" si="1997"/>
        <v/>
      </c>
      <c r="AD2703" s="300" t="str">
        <f t="shared" si="1998"/>
        <v/>
      </c>
      <c r="AE2703" s="192" t="str">
        <f t="shared" si="1999"/>
        <v/>
      </c>
      <c r="AF2703" s="192" t="str">
        <f t="shared" si="2000"/>
        <v/>
      </c>
      <c r="AG2703" s="192"/>
      <c r="AJ2703" s="300" t="str">
        <f t="shared" si="2001"/>
        <v/>
      </c>
      <c r="AK2703" s="300" t="str">
        <f t="shared" si="2002"/>
        <v/>
      </c>
      <c r="AL2703" s="300" t="str">
        <f t="shared" si="2003"/>
        <v/>
      </c>
      <c r="AM2703" s="300" t="str">
        <f t="shared" si="2004"/>
        <v/>
      </c>
      <c r="AN2703" s="300" t="str">
        <f t="shared" si="2005"/>
        <v/>
      </c>
      <c r="AO2703" s="300" t="str">
        <f t="shared" si="2006"/>
        <v/>
      </c>
      <c r="AP2703" s="300" t="str">
        <f t="shared" si="2007"/>
        <v/>
      </c>
      <c r="AQ2703" s="300" t="str">
        <f t="shared" si="2008"/>
        <v/>
      </c>
      <c r="AR2703" s="306" t="str">
        <f t="shared" si="2009"/>
        <v/>
      </c>
      <c r="AS2703" s="300" t="str">
        <f t="shared" si="2010"/>
        <v/>
      </c>
      <c r="AT2703" s="300" t="str">
        <f t="shared" si="2011"/>
        <v/>
      </c>
      <c r="AU2703" s="192" t="str">
        <f t="shared" si="2012"/>
        <v>рбс</v>
      </c>
      <c r="AV2703" s="192" t="str">
        <f t="shared" si="2013"/>
        <v>рбс87504807общпро</v>
      </c>
      <c r="AW2703" s="191">
        <f t="shared" si="2014"/>
        <v>0</v>
      </c>
      <c r="AX2703" s="191">
        <f t="shared" si="2015"/>
        <v>0</v>
      </c>
      <c r="AY2703" s="191">
        <f t="shared" si="2016"/>
        <v>0</v>
      </c>
      <c r="AZ2703" s="191">
        <f t="shared" si="2017"/>
        <v>0</v>
      </c>
      <c r="BA2703" s="193">
        <f t="shared" si="2018"/>
        <v>1</v>
      </c>
      <c r="BB2703" s="193">
        <f t="shared" si="2019"/>
        <v>1</v>
      </c>
      <c r="BC2703" s="193">
        <f t="shared" si="2020"/>
        <v>1</v>
      </c>
      <c r="BD2703" s="191">
        <f t="shared" si="1980"/>
        <v>0</v>
      </c>
      <c r="BE2703" s="191">
        <f t="shared" si="2021"/>
        <v>0</v>
      </c>
      <c r="BF2703" s="210">
        <f t="shared" si="2022"/>
        <v>0</v>
      </c>
      <c r="BG2703" s="211">
        <f t="shared" si="2023"/>
        <v>0</v>
      </c>
      <c r="BH2703" s="289" t="str">
        <f>B2703</f>
        <v>875</v>
      </c>
      <c r="BI2703" s="289" t="str">
        <f>D2703</f>
        <v>0702</v>
      </c>
      <c r="BJ2703" s="284" t="s">
        <v>593</v>
      </c>
      <c r="BK2703" s="284" t="s">
        <v>589</v>
      </c>
      <c r="BL2703" s="233" t="str">
        <f t="shared" si="2024"/>
        <v/>
      </c>
    </row>
    <row r="2704" spans="1:64" ht="12" hidden="1" customHeight="1">
      <c r="A2704" s="333" t="s">
        <v>1472</v>
      </c>
      <c r="B2704" s="381" t="s">
        <v>327</v>
      </c>
      <c r="C2704" s="333" t="s">
        <v>806</v>
      </c>
      <c r="D2704" s="381" t="s">
        <v>317</v>
      </c>
      <c r="E2704" s="381" t="s">
        <v>1323</v>
      </c>
      <c r="F2704" s="381" t="s">
        <v>902</v>
      </c>
      <c r="G2704" s="381" t="s">
        <v>387</v>
      </c>
      <c r="H2704" s="100" t="s">
        <v>653</v>
      </c>
      <c r="I2704" s="381" t="s">
        <v>339</v>
      </c>
      <c r="J2704" s="382">
        <v>2021195.62</v>
      </c>
      <c r="K2704" s="382">
        <v>1383281.01</v>
      </c>
      <c r="L2704" s="191" t="str">
        <f t="shared" si="1983"/>
        <v>875048070702011007564011921310</v>
      </c>
      <c r="M2704" s="192">
        <f t="array" ref="M2704">IF(COUNT(SEARCH(Удалить_Роспись_КВСР,$B2704)*SEARCH(Удалить_Роспись_ПБС,$C2704)*SEARCH(Удалить_Роспись_КФСР, $D2704)*SEARCH(Удалить_Роспись_КЦСР,$E2704)*SEARCH(Удалить_Роспись_КВР,$F2704)*SEARCH(Удалить_Роспись_ЭК,$H2704)*SEARCH(Удалить_Роспись_КР,$I2704))&gt;0,0,1)</f>
        <v>0</v>
      </c>
      <c r="N2704" s="192">
        <v>0</v>
      </c>
      <c r="O2704" s="192" t="str">
        <f t="shared" si="1984"/>
        <v/>
      </c>
      <c r="P2704" s="192" t="str">
        <f t="shared" si="1978"/>
        <v/>
      </c>
      <c r="Q2704" s="300" t="str">
        <f t="shared" si="1985"/>
        <v/>
      </c>
      <c r="R2704" s="300" t="str">
        <f t="shared" si="1986"/>
        <v/>
      </c>
      <c r="S2704" s="300" t="str">
        <f t="shared" si="1987"/>
        <v/>
      </c>
      <c r="T2704" s="192" t="str">
        <f t="shared" si="1988"/>
        <v/>
      </c>
      <c r="U2704" s="303" t="str">
        <f t="shared" si="1989"/>
        <v/>
      </c>
      <c r="V2704" s="300" t="str">
        <f t="shared" si="1990"/>
        <v/>
      </c>
      <c r="W2704" s="192" t="str">
        <f t="shared" si="1991"/>
        <v/>
      </c>
      <c r="X2704" s="303" t="str">
        <f t="shared" si="1992"/>
        <v/>
      </c>
      <c r="Y2704" s="300" t="str">
        <f t="shared" si="1993"/>
        <v/>
      </c>
      <c r="Z2704" s="300" t="str">
        <f t="shared" si="1994"/>
        <v/>
      </c>
      <c r="AA2704" s="303" t="str">
        <f t="shared" si="1995"/>
        <v/>
      </c>
      <c r="AB2704" s="300" t="str">
        <f t="shared" si="1996"/>
        <v/>
      </c>
      <c r="AC2704" s="300" t="str">
        <f t="shared" si="1997"/>
        <v/>
      </c>
      <c r="AD2704" s="300" t="str">
        <f t="shared" si="1998"/>
        <v/>
      </c>
      <c r="AE2704" s="192" t="str">
        <f t="shared" si="1999"/>
        <v/>
      </c>
      <c r="AF2704" s="192" t="str">
        <f t="shared" si="2000"/>
        <v/>
      </c>
      <c r="AG2704" s="192"/>
      <c r="AJ2704" s="300" t="str">
        <f t="shared" si="2001"/>
        <v/>
      </c>
      <c r="AK2704" s="300" t="str">
        <f t="shared" si="2002"/>
        <v/>
      </c>
      <c r="AL2704" s="300" t="str">
        <f t="shared" si="2003"/>
        <v/>
      </c>
      <c r="AM2704" s="300" t="str">
        <f t="shared" si="2004"/>
        <v/>
      </c>
      <c r="AN2704" s="300" t="str">
        <f t="shared" si="2005"/>
        <v/>
      </c>
      <c r="AO2704" s="300" t="str">
        <f t="shared" si="2006"/>
        <v/>
      </c>
      <c r="AP2704" s="300" t="str">
        <f t="shared" si="2007"/>
        <v/>
      </c>
      <c r="AQ2704" s="300" t="str">
        <f t="shared" si="2008"/>
        <v/>
      </c>
      <c r="AR2704" s="306" t="str">
        <f t="shared" si="2009"/>
        <v/>
      </c>
      <c r="AS2704" s="300" t="str">
        <f t="shared" si="2010"/>
        <v/>
      </c>
      <c r="AT2704" s="300" t="str">
        <f t="shared" si="2011"/>
        <v/>
      </c>
      <c r="AU2704" s="192" t="str">
        <f t="shared" si="2012"/>
        <v>рбс</v>
      </c>
      <c r="AV2704" s="192" t="str">
        <f t="shared" si="2013"/>
        <v>рбс87504807общопл</v>
      </c>
      <c r="AW2704" s="191">
        <f t="shared" si="2014"/>
        <v>0</v>
      </c>
      <c r="AX2704" s="191">
        <f t="shared" si="2015"/>
        <v>0</v>
      </c>
      <c r="AY2704" s="191">
        <f t="shared" si="2016"/>
        <v>0</v>
      </c>
      <c r="AZ2704" s="191">
        <f t="shared" si="2017"/>
        <v>0</v>
      </c>
      <c r="BA2704" s="193">
        <f t="shared" si="2018"/>
        <v>1</v>
      </c>
      <c r="BB2704" s="193">
        <f t="shared" si="2019"/>
        <v>1</v>
      </c>
      <c r="BC2704" s="193">
        <f t="shared" si="2020"/>
        <v>1</v>
      </c>
      <c r="BD2704" s="191">
        <f t="shared" si="1980"/>
        <v>0</v>
      </c>
      <c r="BE2704" s="191">
        <f t="shared" si="2021"/>
        <v>0</v>
      </c>
      <c r="BF2704" s="210">
        <f t="shared" si="2022"/>
        <v>0</v>
      </c>
      <c r="BG2704" s="211">
        <f t="shared" si="2023"/>
        <v>0</v>
      </c>
      <c r="BH2704" s="289"/>
      <c r="BI2704" s="289"/>
      <c r="BL2704" s="233" t="str">
        <f t="shared" si="2024"/>
        <v/>
      </c>
    </row>
    <row r="2705" spans="1:64" ht="12" hidden="1" customHeight="1">
      <c r="A2705" s="333" t="s">
        <v>1472</v>
      </c>
      <c r="B2705" s="381" t="s">
        <v>327</v>
      </c>
      <c r="C2705" s="333" t="s">
        <v>806</v>
      </c>
      <c r="D2705" s="381" t="s">
        <v>317</v>
      </c>
      <c r="E2705" s="381" t="s">
        <v>1323</v>
      </c>
      <c r="F2705" s="381" t="s">
        <v>586</v>
      </c>
      <c r="G2705" s="381" t="s">
        <v>391</v>
      </c>
      <c r="H2705" s="100" t="s">
        <v>653</v>
      </c>
      <c r="I2705" s="381" t="s">
        <v>339</v>
      </c>
      <c r="J2705" s="382">
        <v>69504</v>
      </c>
      <c r="K2705" s="382">
        <v>16000</v>
      </c>
      <c r="L2705" s="191" t="str">
        <f t="shared" si="1983"/>
        <v>875048070702011007564024422110</v>
      </c>
      <c r="M2705" s="192">
        <f t="array" ref="M2705">IF(COUNT(SEARCH(Удалить_Роспись_КВСР,$B2705)*SEARCH(Удалить_Роспись_ПБС,$C2705)*SEARCH(Удалить_Роспись_КФСР, $D2705)*SEARCH(Удалить_Роспись_КЦСР,$E2705)*SEARCH(Удалить_Роспись_КВР,$F2705)*SEARCH(Удалить_Роспись_ЭК,$H2705)*SEARCH(Удалить_Роспись_КР,$I2705))&gt;0,0,1)</f>
        <v>0</v>
      </c>
      <c r="N2705" s="192">
        <v>0</v>
      </c>
      <c r="O2705" s="192" t="str">
        <f t="shared" si="1984"/>
        <v/>
      </c>
      <c r="P2705" s="192" t="str">
        <f t="shared" si="1978"/>
        <v/>
      </c>
      <c r="Q2705" s="300" t="str">
        <f t="shared" si="1985"/>
        <v/>
      </c>
      <c r="R2705" s="300" t="str">
        <f t="shared" si="1986"/>
        <v/>
      </c>
      <c r="S2705" s="300" t="str">
        <f t="shared" si="1987"/>
        <v/>
      </c>
      <c r="T2705" s="192" t="str">
        <f t="shared" si="1988"/>
        <v/>
      </c>
      <c r="U2705" s="303" t="str">
        <f t="shared" si="1989"/>
        <v/>
      </c>
      <c r="V2705" s="300" t="str">
        <f t="shared" si="1990"/>
        <v/>
      </c>
      <c r="W2705" s="192" t="str">
        <f t="shared" si="1991"/>
        <v/>
      </c>
      <c r="X2705" s="303" t="str">
        <f t="shared" si="1992"/>
        <v/>
      </c>
      <c r="Y2705" s="300" t="str">
        <f t="shared" si="1993"/>
        <v/>
      </c>
      <c r="Z2705" s="300" t="str">
        <f t="shared" si="1994"/>
        <v/>
      </c>
      <c r="AA2705" s="303" t="str">
        <f t="shared" si="1995"/>
        <v/>
      </c>
      <c r="AB2705" s="300" t="str">
        <f t="shared" si="1996"/>
        <v/>
      </c>
      <c r="AC2705" s="300" t="str">
        <f t="shared" si="1997"/>
        <v/>
      </c>
      <c r="AD2705" s="300" t="str">
        <f t="shared" si="1998"/>
        <v/>
      </c>
      <c r="AE2705" s="192" t="str">
        <f t="shared" si="1999"/>
        <v/>
      </c>
      <c r="AF2705" s="192" t="str">
        <f t="shared" si="2000"/>
        <v/>
      </c>
      <c r="AG2705" s="192"/>
      <c r="AJ2705" s="300" t="str">
        <f t="shared" si="2001"/>
        <v/>
      </c>
      <c r="AK2705" s="300" t="str">
        <f t="shared" si="2002"/>
        <v/>
      </c>
      <c r="AL2705" s="300" t="str">
        <f t="shared" si="2003"/>
        <v/>
      </c>
      <c r="AM2705" s="300" t="str">
        <f t="shared" si="2004"/>
        <v/>
      </c>
      <c r="AN2705" s="300" t="str">
        <f t="shared" si="2005"/>
        <v/>
      </c>
      <c r="AO2705" s="300" t="str">
        <f t="shared" si="2006"/>
        <v/>
      </c>
      <c r="AP2705" s="300" t="str">
        <f t="shared" si="2007"/>
        <v/>
      </c>
      <c r="AQ2705" s="300" t="str">
        <f t="shared" si="2008"/>
        <v/>
      </c>
      <c r="AR2705" s="306" t="str">
        <f t="shared" si="2009"/>
        <v/>
      </c>
      <c r="AS2705" s="300" t="str">
        <f t="shared" si="2010"/>
        <v/>
      </c>
      <c r="AT2705" s="300" t="str">
        <f t="shared" si="2011"/>
        <v/>
      </c>
      <c r="AU2705" s="192" t="str">
        <f t="shared" si="2012"/>
        <v>рбс</v>
      </c>
      <c r="AV2705" s="192" t="str">
        <f t="shared" si="2013"/>
        <v>рбс87504807общпро</v>
      </c>
      <c r="AW2705" s="191">
        <f t="shared" si="2014"/>
        <v>0</v>
      </c>
      <c r="AX2705" s="191">
        <f t="shared" si="2015"/>
        <v>0</v>
      </c>
      <c r="AY2705" s="191">
        <f t="shared" si="2016"/>
        <v>0</v>
      </c>
      <c r="AZ2705" s="191">
        <f t="shared" si="2017"/>
        <v>0</v>
      </c>
      <c r="BA2705" s="193">
        <f t="shared" si="2018"/>
        <v>1</v>
      </c>
      <c r="BB2705" s="193">
        <f t="shared" si="2019"/>
        <v>1</v>
      </c>
      <c r="BC2705" s="193">
        <f t="shared" si="2020"/>
        <v>1</v>
      </c>
      <c r="BD2705" s="191">
        <f t="shared" si="1980"/>
        <v>0</v>
      </c>
      <c r="BE2705" s="191">
        <f t="shared" si="2021"/>
        <v>0</v>
      </c>
      <c r="BF2705" s="210">
        <f t="shared" si="2022"/>
        <v>0</v>
      </c>
      <c r="BG2705" s="211">
        <f t="shared" si="2023"/>
        <v>0</v>
      </c>
      <c r="BH2705" s="289" t="str">
        <f t="shared" ref="BH2705:BH2710" si="2025">B2705</f>
        <v>875</v>
      </c>
      <c r="BI2705" s="289" t="str">
        <f t="shared" ref="BI2705:BI2710" si="2026">D2705</f>
        <v>0702</v>
      </c>
      <c r="BJ2705" s="284" t="s">
        <v>593</v>
      </c>
      <c r="BK2705" s="284" t="s">
        <v>586</v>
      </c>
      <c r="BL2705" s="233" t="str">
        <f t="shared" si="2024"/>
        <v/>
      </c>
    </row>
    <row r="2706" spans="1:64" ht="12" hidden="1" customHeight="1">
      <c r="A2706" s="333" t="s">
        <v>1472</v>
      </c>
      <c r="B2706" s="381" t="s">
        <v>327</v>
      </c>
      <c r="C2706" s="333" t="s">
        <v>806</v>
      </c>
      <c r="D2706" s="381" t="s">
        <v>317</v>
      </c>
      <c r="E2706" s="381" t="s">
        <v>1323</v>
      </c>
      <c r="F2706" s="381" t="s">
        <v>586</v>
      </c>
      <c r="G2706" s="381" t="s">
        <v>394</v>
      </c>
      <c r="H2706" s="100" t="s">
        <v>653</v>
      </c>
      <c r="I2706" s="381" t="s">
        <v>339</v>
      </c>
      <c r="J2706" s="382">
        <v>38800</v>
      </c>
      <c r="K2706" s="382">
        <v>10000</v>
      </c>
      <c r="L2706" s="191" t="str">
        <f t="shared" si="1983"/>
        <v>875048070702011007564024422510</v>
      </c>
      <c r="M2706" s="192">
        <f t="array" ref="M2706">IF(COUNT(SEARCH(Удалить_Роспись_КВСР,$B2706)*SEARCH(Удалить_Роспись_ПБС,$C2706)*SEARCH(Удалить_Роспись_КФСР, $D2706)*SEARCH(Удалить_Роспись_КЦСР,$E2706)*SEARCH(Удалить_Роспись_КВР,$F2706)*SEARCH(Удалить_Роспись_ЭК,$H2706)*SEARCH(Удалить_Роспись_КР,$I2706))&gt;0,0,1)</f>
        <v>0</v>
      </c>
      <c r="N2706" s="192">
        <v>0</v>
      </c>
      <c r="O2706" s="192" t="str">
        <f t="shared" si="1984"/>
        <v/>
      </c>
      <c r="P2706" s="192" t="str">
        <f t="shared" si="1978"/>
        <v/>
      </c>
      <c r="Q2706" s="300" t="str">
        <f t="shared" si="1985"/>
        <v/>
      </c>
      <c r="R2706" s="300" t="str">
        <f t="shared" si="1986"/>
        <v/>
      </c>
      <c r="S2706" s="300" t="str">
        <f t="shared" si="1987"/>
        <v/>
      </c>
      <c r="T2706" s="192" t="str">
        <f t="shared" si="1988"/>
        <v/>
      </c>
      <c r="U2706" s="303" t="str">
        <f t="shared" si="1989"/>
        <v/>
      </c>
      <c r="V2706" s="300" t="str">
        <f t="shared" si="1990"/>
        <v/>
      </c>
      <c r="W2706" s="192" t="str">
        <f t="shared" si="1991"/>
        <v/>
      </c>
      <c r="X2706" s="303" t="str">
        <f t="shared" si="1992"/>
        <v/>
      </c>
      <c r="Y2706" s="300" t="str">
        <f t="shared" si="1993"/>
        <v/>
      </c>
      <c r="Z2706" s="300" t="str">
        <f t="shared" si="1994"/>
        <v/>
      </c>
      <c r="AA2706" s="303" t="str">
        <f t="shared" si="1995"/>
        <v/>
      </c>
      <c r="AB2706" s="300" t="str">
        <f t="shared" si="1996"/>
        <v/>
      </c>
      <c r="AC2706" s="300" t="str">
        <f t="shared" si="1997"/>
        <v/>
      </c>
      <c r="AD2706" s="300" t="str">
        <f t="shared" si="1998"/>
        <v/>
      </c>
      <c r="AE2706" s="192" t="str">
        <f t="shared" si="1999"/>
        <v/>
      </c>
      <c r="AF2706" s="192" t="str">
        <f t="shared" si="2000"/>
        <v/>
      </c>
      <c r="AG2706" s="192"/>
      <c r="AJ2706" s="300" t="str">
        <f t="shared" si="2001"/>
        <v/>
      </c>
      <c r="AK2706" s="300" t="str">
        <f t="shared" si="2002"/>
        <v/>
      </c>
      <c r="AL2706" s="300" t="str">
        <f t="shared" si="2003"/>
        <v/>
      </c>
      <c r="AM2706" s="300" t="str">
        <f t="shared" si="2004"/>
        <v/>
      </c>
      <c r="AN2706" s="300" t="str">
        <f t="shared" si="2005"/>
        <v/>
      </c>
      <c r="AO2706" s="300" t="str">
        <f t="shared" si="2006"/>
        <v/>
      </c>
      <c r="AP2706" s="300" t="str">
        <f t="shared" si="2007"/>
        <v/>
      </c>
      <c r="AQ2706" s="300" t="str">
        <f t="shared" si="2008"/>
        <v/>
      </c>
      <c r="AR2706" s="306" t="str">
        <f t="shared" si="2009"/>
        <v/>
      </c>
      <c r="AS2706" s="300" t="str">
        <f t="shared" si="2010"/>
        <v/>
      </c>
      <c r="AT2706" s="300" t="str">
        <f t="shared" si="2011"/>
        <v/>
      </c>
      <c r="AU2706" s="192" t="str">
        <f t="shared" si="2012"/>
        <v>рбс</v>
      </c>
      <c r="AV2706" s="192" t="str">
        <f t="shared" si="2013"/>
        <v>рбс87504807общпро</v>
      </c>
      <c r="AW2706" s="191">
        <f t="shared" si="2014"/>
        <v>0</v>
      </c>
      <c r="AX2706" s="191">
        <f t="shared" si="2015"/>
        <v>0</v>
      </c>
      <c r="AY2706" s="191">
        <f t="shared" si="2016"/>
        <v>0</v>
      </c>
      <c r="AZ2706" s="191">
        <f t="shared" si="2017"/>
        <v>0</v>
      </c>
      <c r="BA2706" s="193">
        <f t="shared" si="2018"/>
        <v>1</v>
      </c>
      <c r="BB2706" s="193">
        <f t="shared" si="2019"/>
        <v>1</v>
      </c>
      <c r="BC2706" s="193">
        <f t="shared" si="2020"/>
        <v>1</v>
      </c>
      <c r="BD2706" s="191">
        <f t="shared" si="1980"/>
        <v>0</v>
      </c>
      <c r="BE2706" s="191">
        <f t="shared" si="2021"/>
        <v>0</v>
      </c>
      <c r="BF2706" s="210">
        <f t="shared" si="2022"/>
        <v>0</v>
      </c>
      <c r="BG2706" s="211">
        <f t="shared" si="2023"/>
        <v>0</v>
      </c>
      <c r="BH2706" s="289" t="str">
        <f t="shared" si="2025"/>
        <v>875</v>
      </c>
      <c r="BI2706" s="289" t="str">
        <f t="shared" si="2026"/>
        <v>0702</v>
      </c>
      <c r="BJ2706" s="284" t="s">
        <v>593</v>
      </c>
      <c r="BK2706" s="284" t="s">
        <v>589</v>
      </c>
      <c r="BL2706" s="233" t="str">
        <f t="shared" si="2024"/>
        <v/>
      </c>
    </row>
    <row r="2707" spans="1:64" ht="12" hidden="1" customHeight="1">
      <c r="A2707" s="333" t="s">
        <v>1472</v>
      </c>
      <c r="B2707" s="381" t="s">
        <v>327</v>
      </c>
      <c r="C2707" s="333" t="s">
        <v>806</v>
      </c>
      <c r="D2707" s="381" t="s">
        <v>317</v>
      </c>
      <c r="E2707" s="381" t="s">
        <v>1323</v>
      </c>
      <c r="F2707" s="381" t="s">
        <v>586</v>
      </c>
      <c r="G2707" s="381" t="s">
        <v>389</v>
      </c>
      <c r="H2707" s="100" t="s">
        <v>653</v>
      </c>
      <c r="I2707" s="381" t="s">
        <v>339</v>
      </c>
      <c r="J2707" s="382">
        <v>149063</v>
      </c>
      <c r="K2707" s="382">
        <v>33887.199999999997</v>
      </c>
      <c r="L2707" s="191" t="str">
        <f t="shared" si="1983"/>
        <v>875048070702011007564024422610</v>
      </c>
      <c r="M2707" s="192">
        <f t="array" ref="M2707">IF(COUNT(SEARCH(Удалить_Роспись_КВСР,$B2707)*SEARCH(Удалить_Роспись_ПБС,$C2707)*SEARCH(Удалить_Роспись_КФСР, $D2707)*SEARCH(Удалить_Роспись_КЦСР,$E2707)*SEARCH(Удалить_Роспись_КВР,$F2707)*SEARCH(Удалить_Роспись_ЭК,$H2707)*SEARCH(Удалить_Роспись_КР,$I2707))&gt;0,0,1)</f>
        <v>0</v>
      </c>
      <c r="N2707" s="192">
        <v>0</v>
      </c>
      <c r="O2707" s="192" t="str">
        <f t="shared" si="1984"/>
        <v/>
      </c>
      <c r="P2707" s="192" t="str">
        <f t="shared" si="1978"/>
        <v/>
      </c>
      <c r="Q2707" s="300" t="str">
        <f t="shared" si="1985"/>
        <v/>
      </c>
      <c r="R2707" s="300" t="str">
        <f t="shared" si="1986"/>
        <v/>
      </c>
      <c r="S2707" s="300" t="str">
        <f t="shared" si="1987"/>
        <v/>
      </c>
      <c r="T2707" s="192" t="str">
        <f t="shared" si="1988"/>
        <v/>
      </c>
      <c r="U2707" s="303" t="str">
        <f t="shared" si="1989"/>
        <v/>
      </c>
      <c r="V2707" s="300" t="str">
        <f t="shared" si="1990"/>
        <v/>
      </c>
      <c r="W2707" s="192" t="str">
        <f t="shared" si="1991"/>
        <v/>
      </c>
      <c r="X2707" s="303" t="str">
        <f t="shared" si="1992"/>
        <v/>
      </c>
      <c r="Y2707" s="300" t="str">
        <f t="shared" si="1993"/>
        <v/>
      </c>
      <c r="Z2707" s="300" t="str">
        <f t="shared" si="1994"/>
        <v/>
      </c>
      <c r="AA2707" s="303" t="str">
        <f t="shared" si="1995"/>
        <v/>
      </c>
      <c r="AB2707" s="300" t="str">
        <f t="shared" si="1996"/>
        <v/>
      </c>
      <c r="AC2707" s="300" t="str">
        <f t="shared" si="1997"/>
        <v/>
      </c>
      <c r="AD2707" s="300" t="str">
        <f t="shared" si="1998"/>
        <v/>
      </c>
      <c r="AE2707" s="192" t="str">
        <f t="shared" si="1999"/>
        <v/>
      </c>
      <c r="AF2707" s="192" t="str">
        <f t="shared" si="2000"/>
        <v/>
      </c>
      <c r="AG2707" s="192"/>
      <c r="AJ2707" s="300" t="str">
        <f t="shared" si="2001"/>
        <v/>
      </c>
      <c r="AK2707" s="300" t="str">
        <f t="shared" si="2002"/>
        <v/>
      </c>
      <c r="AL2707" s="300" t="str">
        <f t="shared" si="2003"/>
        <v/>
      </c>
      <c r="AM2707" s="300" t="str">
        <f t="shared" si="2004"/>
        <v/>
      </c>
      <c r="AN2707" s="300" t="str">
        <f t="shared" si="2005"/>
        <v/>
      </c>
      <c r="AO2707" s="300" t="str">
        <f t="shared" si="2006"/>
        <v/>
      </c>
      <c r="AP2707" s="300" t="str">
        <f t="shared" si="2007"/>
        <v/>
      </c>
      <c r="AQ2707" s="300" t="str">
        <f t="shared" si="2008"/>
        <v/>
      </c>
      <c r="AR2707" s="306" t="str">
        <f t="shared" si="2009"/>
        <v/>
      </c>
      <c r="AS2707" s="300" t="str">
        <f t="shared" si="2010"/>
        <v/>
      </c>
      <c r="AT2707" s="300" t="str">
        <f t="shared" si="2011"/>
        <v/>
      </c>
      <c r="AU2707" s="192" t="str">
        <f t="shared" si="2012"/>
        <v>рбс</v>
      </c>
      <c r="AV2707" s="192" t="str">
        <f t="shared" si="2013"/>
        <v>рбс87504807общпро</v>
      </c>
      <c r="AW2707" s="191">
        <f t="shared" si="2014"/>
        <v>0</v>
      </c>
      <c r="AX2707" s="191">
        <f t="shared" si="2015"/>
        <v>0</v>
      </c>
      <c r="AY2707" s="191">
        <f t="shared" si="2016"/>
        <v>0</v>
      </c>
      <c r="AZ2707" s="191">
        <f t="shared" si="2017"/>
        <v>0</v>
      </c>
      <c r="BA2707" s="193">
        <f t="shared" si="2018"/>
        <v>1</v>
      </c>
      <c r="BB2707" s="193">
        <f t="shared" si="2019"/>
        <v>1</v>
      </c>
      <c r="BC2707" s="193">
        <f t="shared" si="2020"/>
        <v>1</v>
      </c>
      <c r="BD2707" s="191">
        <f t="shared" si="1980"/>
        <v>0</v>
      </c>
      <c r="BE2707" s="191">
        <f t="shared" si="2021"/>
        <v>0</v>
      </c>
      <c r="BF2707" s="210">
        <f t="shared" si="2022"/>
        <v>0</v>
      </c>
      <c r="BG2707" s="211">
        <f t="shared" si="2023"/>
        <v>0</v>
      </c>
      <c r="BH2707" s="289" t="str">
        <f t="shared" si="2025"/>
        <v>875</v>
      </c>
      <c r="BI2707" s="289" t="str">
        <f t="shared" si="2026"/>
        <v>0702</v>
      </c>
      <c r="BJ2707" s="284" t="s">
        <v>593</v>
      </c>
      <c r="BK2707" s="284" t="s">
        <v>586</v>
      </c>
      <c r="BL2707" s="233" t="str">
        <f t="shared" si="2024"/>
        <v/>
      </c>
    </row>
    <row r="2708" spans="1:64" ht="12" hidden="1" customHeight="1">
      <c r="A2708" s="333" t="s">
        <v>1472</v>
      </c>
      <c r="B2708" s="381" t="s">
        <v>327</v>
      </c>
      <c r="C2708" s="333" t="s">
        <v>806</v>
      </c>
      <c r="D2708" s="381" t="s">
        <v>317</v>
      </c>
      <c r="E2708" s="381" t="s">
        <v>1323</v>
      </c>
      <c r="F2708" s="381" t="s">
        <v>586</v>
      </c>
      <c r="G2708" s="381" t="s">
        <v>395</v>
      </c>
      <c r="H2708" s="100" t="s">
        <v>653</v>
      </c>
      <c r="I2708" s="381" t="s">
        <v>339</v>
      </c>
      <c r="J2708" s="382">
        <v>7000</v>
      </c>
      <c r="K2708" s="382">
        <v>7000</v>
      </c>
      <c r="L2708" s="191" t="str">
        <f t="shared" si="1983"/>
        <v>875048070702011007564024429010</v>
      </c>
      <c r="M2708" s="192">
        <f t="array" ref="M2708">IF(COUNT(SEARCH(Удалить_Роспись_КВСР,$B2708)*SEARCH(Удалить_Роспись_ПБС,$C2708)*SEARCH(Удалить_Роспись_КФСР, $D2708)*SEARCH(Удалить_Роспись_КЦСР,$E2708)*SEARCH(Удалить_Роспись_КВР,$F2708)*SEARCH(Удалить_Роспись_ЭК,$H2708)*SEARCH(Удалить_Роспись_КР,$I2708))&gt;0,0,1)</f>
        <v>0</v>
      </c>
      <c r="N2708" s="192">
        <v>0</v>
      </c>
      <c r="O2708" s="192" t="str">
        <f t="shared" si="1984"/>
        <v/>
      </c>
      <c r="P2708" s="192" t="str">
        <f t="shared" ref="P2708:P2771" si="2027">IF($E2708="092Л000","воз","")</f>
        <v/>
      </c>
      <c r="Q2708" s="300" t="str">
        <f t="shared" si="1985"/>
        <v/>
      </c>
      <c r="R2708" s="300" t="str">
        <f t="shared" si="1986"/>
        <v/>
      </c>
      <c r="S2708" s="300" t="str">
        <f t="shared" si="1987"/>
        <v/>
      </c>
      <c r="T2708" s="192" t="str">
        <f t="shared" si="1988"/>
        <v/>
      </c>
      <c r="U2708" s="303" t="str">
        <f t="shared" si="1989"/>
        <v/>
      </c>
      <c r="V2708" s="300" t="str">
        <f t="shared" si="1990"/>
        <v/>
      </c>
      <c r="W2708" s="192" t="str">
        <f t="shared" si="1991"/>
        <v/>
      </c>
      <c r="X2708" s="303" t="str">
        <f t="shared" si="1992"/>
        <v/>
      </c>
      <c r="Y2708" s="300" t="str">
        <f t="shared" si="1993"/>
        <v/>
      </c>
      <c r="Z2708" s="300" t="str">
        <f t="shared" si="1994"/>
        <v/>
      </c>
      <c r="AA2708" s="303" t="str">
        <f t="shared" si="1995"/>
        <v/>
      </c>
      <c r="AB2708" s="300" t="str">
        <f t="shared" si="1996"/>
        <v/>
      </c>
      <c r="AC2708" s="300" t="str">
        <f t="shared" si="1997"/>
        <v/>
      </c>
      <c r="AD2708" s="300" t="str">
        <f t="shared" si="1998"/>
        <v/>
      </c>
      <c r="AE2708" s="192" t="str">
        <f t="shared" si="1999"/>
        <v/>
      </c>
      <c r="AF2708" s="192" t="str">
        <f t="shared" si="2000"/>
        <v/>
      </c>
      <c r="AG2708" s="192"/>
      <c r="AJ2708" s="300" t="str">
        <f t="shared" si="2001"/>
        <v/>
      </c>
      <c r="AK2708" s="300" t="str">
        <f t="shared" si="2002"/>
        <v/>
      </c>
      <c r="AL2708" s="300" t="str">
        <f t="shared" si="2003"/>
        <v/>
      </c>
      <c r="AM2708" s="300" t="str">
        <f t="shared" si="2004"/>
        <v/>
      </c>
      <c r="AN2708" s="300" t="str">
        <f t="shared" si="2005"/>
        <v/>
      </c>
      <c r="AO2708" s="300" t="str">
        <f t="shared" si="2006"/>
        <v/>
      </c>
      <c r="AP2708" s="300" t="str">
        <f t="shared" si="2007"/>
        <v/>
      </c>
      <c r="AQ2708" s="300" t="str">
        <f t="shared" si="2008"/>
        <v/>
      </c>
      <c r="AR2708" s="306" t="str">
        <f t="shared" si="2009"/>
        <v/>
      </c>
      <c r="AS2708" s="300" t="str">
        <f t="shared" si="2010"/>
        <v/>
      </c>
      <c r="AT2708" s="300" t="str">
        <f t="shared" si="2011"/>
        <v/>
      </c>
      <c r="AU2708" s="192" t="str">
        <f t="shared" si="2012"/>
        <v>рбс</v>
      </c>
      <c r="AV2708" s="192" t="str">
        <f t="shared" si="2013"/>
        <v>рбс87504807общпро</v>
      </c>
      <c r="AW2708" s="191">
        <f t="shared" si="2014"/>
        <v>0</v>
      </c>
      <c r="AX2708" s="191">
        <f t="shared" si="2015"/>
        <v>0</v>
      </c>
      <c r="AY2708" s="191">
        <f t="shared" si="2016"/>
        <v>0</v>
      </c>
      <c r="AZ2708" s="191">
        <f t="shared" si="2017"/>
        <v>0</v>
      </c>
      <c r="BA2708" s="193">
        <f t="shared" si="2018"/>
        <v>1</v>
      </c>
      <c r="BB2708" s="193">
        <f t="shared" si="2019"/>
        <v>1</v>
      </c>
      <c r="BC2708" s="193">
        <f t="shared" si="2020"/>
        <v>1</v>
      </c>
      <c r="BD2708" s="191">
        <f t="shared" si="1980"/>
        <v>0</v>
      </c>
      <c r="BE2708" s="191">
        <f t="shared" si="2021"/>
        <v>0</v>
      </c>
      <c r="BF2708" s="210">
        <f t="shared" si="2022"/>
        <v>0</v>
      </c>
      <c r="BG2708" s="211">
        <f t="shared" si="2023"/>
        <v>0</v>
      </c>
      <c r="BH2708" s="289" t="str">
        <f t="shared" si="2025"/>
        <v>875</v>
      </c>
      <c r="BI2708" s="289" t="str">
        <f t="shared" si="2026"/>
        <v>0702</v>
      </c>
      <c r="BJ2708" s="284" t="s">
        <v>593</v>
      </c>
      <c r="BK2708" s="284" t="s">
        <v>586</v>
      </c>
      <c r="BL2708" s="233" t="str">
        <f t="shared" si="2024"/>
        <v/>
      </c>
    </row>
    <row r="2709" spans="1:64" ht="12" hidden="1" customHeight="1">
      <c r="A2709" s="333" t="s">
        <v>1472</v>
      </c>
      <c r="B2709" s="381" t="s">
        <v>327</v>
      </c>
      <c r="C2709" s="333" t="s">
        <v>806</v>
      </c>
      <c r="D2709" s="381" t="s">
        <v>317</v>
      </c>
      <c r="E2709" s="381" t="s">
        <v>1323</v>
      </c>
      <c r="F2709" s="381" t="s">
        <v>586</v>
      </c>
      <c r="G2709" s="381" t="s">
        <v>407</v>
      </c>
      <c r="H2709" s="100" t="s">
        <v>653</v>
      </c>
      <c r="I2709" s="381" t="s">
        <v>339</v>
      </c>
      <c r="J2709" s="382">
        <v>317680.76</v>
      </c>
      <c r="K2709" s="382">
        <v>132767.9</v>
      </c>
      <c r="L2709" s="191" t="str">
        <f t="shared" si="1983"/>
        <v>875048070702011007564024431010</v>
      </c>
      <c r="M2709" s="192">
        <f t="array" ref="M2709">IF(COUNT(SEARCH(Удалить_Роспись_КВСР,$B2709)*SEARCH(Удалить_Роспись_ПБС,$C2709)*SEARCH(Удалить_Роспись_КФСР, $D2709)*SEARCH(Удалить_Роспись_КЦСР,$E2709)*SEARCH(Удалить_Роспись_КВР,$F2709)*SEARCH(Удалить_Роспись_ЭК,$H2709)*SEARCH(Удалить_Роспись_КР,$I2709))&gt;0,0,1)</f>
        <v>0</v>
      </c>
      <c r="N2709" s="192">
        <v>0</v>
      </c>
      <c r="O2709" s="192" t="str">
        <f t="shared" si="1984"/>
        <v/>
      </c>
      <c r="P2709" s="192" t="str">
        <f t="shared" si="2027"/>
        <v/>
      </c>
      <c r="Q2709" s="300" t="str">
        <f t="shared" si="1985"/>
        <v/>
      </c>
      <c r="R2709" s="300" t="str">
        <f t="shared" si="1986"/>
        <v/>
      </c>
      <c r="S2709" s="300" t="str">
        <f t="shared" si="1987"/>
        <v/>
      </c>
      <c r="T2709" s="192" t="str">
        <f t="shared" si="1988"/>
        <v/>
      </c>
      <c r="U2709" s="303" t="str">
        <f t="shared" si="1989"/>
        <v/>
      </c>
      <c r="V2709" s="300" t="str">
        <f t="shared" si="1990"/>
        <v/>
      </c>
      <c r="W2709" s="192" t="str">
        <f t="shared" si="1991"/>
        <v/>
      </c>
      <c r="X2709" s="303" t="str">
        <f t="shared" si="1992"/>
        <v/>
      </c>
      <c r="Y2709" s="300" t="str">
        <f t="shared" si="1993"/>
        <v/>
      </c>
      <c r="Z2709" s="300" t="str">
        <f t="shared" si="1994"/>
        <v/>
      </c>
      <c r="AA2709" s="303" t="str">
        <f t="shared" si="1995"/>
        <v/>
      </c>
      <c r="AB2709" s="300" t="str">
        <f t="shared" si="1996"/>
        <v/>
      </c>
      <c r="AC2709" s="300" t="str">
        <f t="shared" si="1997"/>
        <v/>
      </c>
      <c r="AD2709" s="300" t="str">
        <f t="shared" si="1998"/>
        <v/>
      </c>
      <c r="AE2709" s="192" t="str">
        <f t="shared" si="1999"/>
        <v/>
      </c>
      <c r="AF2709" s="192" t="str">
        <f t="shared" si="2000"/>
        <v/>
      </c>
      <c r="AG2709" s="192"/>
      <c r="AJ2709" s="300" t="str">
        <f t="shared" si="2001"/>
        <v/>
      </c>
      <c r="AK2709" s="300" t="str">
        <f t="shared" si="2002"/>
        <v/>
      </c>
      <c r="AL2709" s="300" t="str">
        <f t="shared" si="2003"/>
        <v/>
      </c>
      <c r="AM2709" s="300" t="str">
        <f t="shared" si="2004"/>
        <v/>
      </c>
      <c r="AN2709" s="300" t="str">
        <f t="shared" si="2005"/>
        <v/>
      </c>
      <c r="AO2709" s="300" t="str">
        <f t="shared" si="2006"/>
        <v/>
      </c>
      <c r="AP2709" s="300" t="str">
        <f t="shared" si="2007"/>
        <v/>
      </c>
      <c r="AQ2709" s="300" t="str">
        <f t="shared" si="2008"/>
        <v/>
      </c>
      <c r="AR2709" s="306" t="str">
        <f t="shared" si="2009"/>
        <v/>
      </c>
      <c r="AS2709" s="300" t="str">
        <f t="shared" si="2010"/>
        <v/>
      </c>
      <c r="AT2709" s="300" t="str">
        <f t="shared" si="2011"/>
        <v/>
      </c>
      <c r="AU2709" s="192" t="str">
        <f t="shared" si="2012"/>
        <v>рбс</v>
      </c>
      <c r="AV2709" s="192" t="str">
        <f t="shared" si="2013"/>
        <v>рбс87504807общосн</v>
      </c>
      <c r="AW2709" s="191">
        <f t="shared" si="2014"/>
        <v>0</v>
      </c>
      <c r="AX2709" s="191">
        <f t="shared" si="2015"/>
        <v>0</v>
      </c>
      <c r="AY2709" s="191">
        <f t="shared" si="2016"/>
        <v>0</v>
      </c>
      <c r="AZ2709" s="191">
        <f t="shared" si="2017"/>
        <v>0</v>
      </c>
      <c r="BA2709" s="193">
        <f t="shared" si="2018"/>
        <v>1</v>
      </c>
      <c r="BB2709" s="193">
        <f t="shared" si="2019"/>
        <v>1</v>
      </c>
      <c r="BC2709" s="193">
        <f t="shared" si="2020"/>
        <v>1</v>
      </c>
      <c r="BD2709" s="191">
        <f t="shared" si="1980"/>
        <v>0</v>
      </c>
      <c r="BE2709" s="191">
        <f t="shared" si="2021"/>
        <v>0</v>
      </c>
      <c r="BF2709" s="210">
        <f t="shared" si="2022"/>
        <v>0</v>
      </c>
      <c r="BG2709" s="211">
        <f t="shared" si="2023"/>
        <v>0</v>
      </c>
      <c r="BH2709" s="289" t="str">
        <f t="shared" si="2025"/>
        <v>875</v>
      </c>
      <c r="BI2709" s="289" t="str">
        <f t="shared" si="2026"/>
        <v>0702</v>
      </c>
      <c r="BJ2709" s="284" t="s">
        <v>593</v>
      </c>
      <c r="BK2709" s="284" t="s">
        <v>586</v>
      </c>
      <c r="BL2709" s="233" t="str">
        <f t="shared" si="2024"/>
        <v/>
      </c>
    </row>
    <row r="2710" spans="1:64" ht="12" hidden="1" customHeight="1">
      <c r="A2710" s="333" t="s">
        <v>1472</v>
      </c>
      <c r="B2710" s="381" t="s">
        <v>327</v>
      </c>
      <c r="C2710" s="333" t="s">
        <v>806</v>
      </c>
      <c r="D2710" s="381" t="s">
        <v>317</v>
      </c>
      <c r="E2710" s="381" t="s">
        <v>1323</v>
      </c>
      <c r="F2710" s="381" t="s">
        <v>586</v>
      </c>
      <c r="G2710" s="381" t="s">
        <v>397</v>
      </c>
      <c r="H2710" s="100" t="s">
        <v>653</v>
      </c>
      <c r="I2710" s="381" t="s">
        <v>339</v>
      </c>
      <c r="J2710" s="382">
        <v>58859</v>
      </c>
      <c r="K2710" s="382">
        <v>35769</v>
      </c>
      <c r="L2710" s="191" t="str">
        <f t="shared" si="1983"/>
        <v>875048070702011007564024434010</v>
      </c>
      <c r="M2710" s="192">
        <f t="array" ref="M2710">IF(COUNT(SEARCH(Удалить_Роспись_КВСР,$B2710)*SEARCH(Удалить_Роспись_ПБС,$C2710)*SEARCH(Удалить_Роспись_КФСР, $D2710)*SEARCH(Удалить_Роспись_КЦСР,$E2710)*SEARCH(Удалить_Роспись_КВР,$F2710)*SEARCH(Удалить_Роспись_ЭК,$H2710)*SEARCH(Удалить_Роспись_КР,$I2710))&gt;0,0,1)</f>
        <v>0</v>
      </c>
      <c r="N2710" s="192">
        <v>0</v>
      </c>
      <c r="O2710" s="192" t="str">
        <f t="shared" si="1984"/>
        <v/>
      </c>
      <c r="P2710" s="192" t="str">
        <f t="shared" si="2027"/>
        <v/>
      </c>
      <c r="Q2710" s="300" t="str">
        <f t="shared" si="1985"/>
        <v/>
      </c>
      <c r="R2710" s="300" t="str">
        <f t="shared" si="1986"/>
        <v/>
      </c>
      <c r="S2710" s="300" t="str">
        <f t="shared" si="1987"/>
        <v/>
      </c>
      <c r="T2710" s="192" t="str">
        <f t="shared" si="1988"/>
        <v/>
      </c>
      <c r="U2710" s="303" t="str">
        <f t="shared" si="1989"/>
        <v/>
      </c>
      <c r="V2710" s="300" t="str">
        <f t="shared" si="1990"/>
        <v/>
      </c>
      <c r="W2710" s="192" t="str">
        <f t="shared" si="1991"/>
        <v/>
      </c>
      <c r="X2710" s="303" t="str">
        <f t="shared" si="1992"/>
        <v/>
      </c>
      <c r="Y2710" s="300" t="str">
        <f t="shared" si="1993"/>
        <v/>
      </c>
      <c r="Z2710" s="300" t="str">
        <f t="shared" si="1994"/>
        <v/>
      </c>
      <c r="AA2710" s="303" t="str">
        <f t="shared" si="1995"/>
        <v/>
      </c>
      <c r="AB2710" s="300" t="str">
        <f t="shared" si="1996"/>
        <v/>
      </c>
      <c r="AC2710" s="300" t="str">
        <f t="shared" si="1997"/>
        <v/>
      </c>
      <c r="AD2710" s="300" t="str">
        <f t="shared" si="1998"/>
        <v/>
      </c>
      <c r="AE2710" s="192" t="str">
        <f t="shared" si="1999"/>
        <v/>
      </c>
      <c r="AF2710" s="192" t="str">
        <f t="shared" si="2000"/>
        <v/>
      </c>
      <c r="AG2710" s="192"/>
      <c r="AJ2710" s="300" t="str">
        <f t="shared" si="2001"/>
        <v/>
      </c>
      <c r="AK2710" s="300" t="str">
        <f t="shared" si="2002"/>
        <v/>
      </c>
      <c r="AL2710" s="300" t="str">
        <f t="shared" si="2003"/>
        <v/>
      </c>
      <c r="AM2710" s="300" t="str">
        <f t="shared" si="2004"/>
        <v/>
      </c>
      <c r="AN2710" s="300" t="str">
        <f t="shared" si="2005"/>
        <v/>
      </c>
      <c r="AO2710" s="300" t="str">
        <f t="shared" si="2006"/>
        <v/>
      </c>
      <c r="AP2710" s="300" t="str">
        <f t="shared" si="2007"/>
        <v/>
      </c>
      <c r="AQ2710" s="300" t="str">
        <f t="shared" si="2008"/>
        <v/>
      </c>
      <c r="AR2710" s="306" t="str">
        <f t="shared" si="2009"/>
        <v/>
      </c>
      <c r="AS2710" s="300" t="str">
        <f t="shared" si="2010"/>
        <v/>
      </c>
      <c r="AT2710" s="300" t="str">
        <f t="shared" si="2011"/>
        <v/>
      </c>
      <c r="AU2710" s="192" t="str">
        <f t="shared" si="2012"/>
        <v>рбс</v>
      </c>
      <c r="AV2710" s="192" t="str">
        <f t="shared" si="2013"/>
        <v>рбс87504807общпро</v>
      </c>
      <c r="AW2710" s="191">
        <f t="shared" si="2014"/>
        <v>0</v>
      </c>
      <c r="AX2710" s="191">
        <f t="shared" si="2015"/>
        <v>0</v>
      </c>
      <c r="AY2710" s="191">
        <f t="shared" si="2016"/>
        <v>0</v>
      </c>
      <c r="AZ2710" s="191">
        <f t="shared" si="2017"/>
        <v>0</v>
      </c>
      <c r="BA2710" s="193">
        <f t="shared" si="2018"/>
        <v>1</v>
      </c>
      <c r="BB2710" s="193">
        <f t="shared" si="2019"/>
        <v>1</v>
      </c>
      <c r="BC2710" s="193">
        <f t="shared" si="2020"/>
        <v>1</v>
      </c>
      <c r="BD2710" s="191">
        <f t="shared" si="1980"/>
        <v>0</v>
      </c>
      <c r="BE2710" s="191">
        <f t="shared" si="2021"/>
        <v>0</v>
      </c>
      <c r="BF2710" s="210">
        <f t="shared" si="2022"/>
        <v>0</v>
      </c>
      <c r="BG2710" s="211">
        <f t="shared" si="2023"/>
        <v>0</v>
      </c>
      <c r="BH2710" s="289" t="str">
        <f t="shared" si="2025"/>
        <v>875</v>
      </c>
      <c r="BI2710" s="289" t="str">
        <f t="shared" si="2026"/>
        <v>0702</v>
      </c>
      <c r="BJ2710" s="284" t="s">
        <v>593</v>
      </c>
      <c r="BK2710" s="284" t="s">
        <v>586</v>
      </c>
      <c r="BL2710" s="233" t="str">
        <f t="shared" si="2024"/>
        <v/>
      </c>
    </row>
    <row r="2711" spans="1:64" ht="12" hidden="1" customHeight="1">
      <c r="A2711" s="333" t="s">
        <v>1472</v>
      </c>
      <c r="B2711" s="381" t="s">
        <v>327</v>
      </c>
      <c r="C2711" s="333" t="s">
        <v>806</v>
      </c>
      <c r="D2711" s="381" t="s">
        <v>317</v>
      </c>
      <c r="E2711" s="381" t="s">
        <v>1323</v>
      </c>
      <c r="F2711" s="381" t="s">
        <v>609</v>
      </c>
      <c r="G2711" s="381" t="s">
        <v>395</v>
      </c>
      <c r="H2711" s="100" t="s">
        <v>653</v>
      </c>
      <c r="I2711" s="381" t="s">
        <v>339</v>
      </c>
      <c r="J2711" s="382">
        <v>11350</v>
      </c>
      <c r="K2711" s="382">
        <v>11350</v>
      </c>
      <c r="L2711" s="191" t="str">
        <f t="shared" si="1983"/>
        <v>875048070702011007564085229010</v>
      </c>
      <c r="M2711" s="192">
        <f t="array" ref="M2711">IF(COUNT(SEARCH(Удалить_Роспись_КВСР,$B2711)*SEARCH(Удалить_Роспись_ПБС,$C2711)*SEARCH(Удалить_Роспись_КФСР, $D2711)*SEARCH(Удалить_Роспись_КЦСР,$E2711)*SEARCH(Удалить_Роспись_КВР,$F2711)*SEARCH(Удалить_Роспись_ЭК,$H2711)*SEARCH(Удалить_Роспись_КР,$I2711))&gt;0,0,1)</f>
        <v>0</v>
      </c>
      <c r="N2711" s="192">
        <v>0</v>
      </c>
      <c r="O2711" s="192" t="str">
        <f t="shared" si="1984"/>
        <v/>
      </c>
      <c r="P2711" s="192" t="str">
        <f t="shared" si="2027"/>
        <v/>
      </c>
      <c r="Q2711" s="300" t="str">
        <f t="shared" si="1985"/>
        <v/>
      </c>
      <c r="R2711" s="300" t="str">
        <f t="shared" si="1986"/>
        <v/>
      </c>
      <c r="S2711" s="300" t="str">
        <f t="shared" si="1987"/>
        <v/>
      </c>
      <c r="T2711" s="192" t="str">
        <f t="shared" si="1988"/>
        <v/>
      </c>
      <c r="U2711" s="303" t="str">
        <f t="shared" si="1989"/>
        <v/>
      </c>
      <c r="V2711" s="300" t="str">
        <f t="shared" si="1990"/>
        <v/>
      </c>
      <c r="W2711" s="192" t="str">
        <f t="shared" si="1991"/>
        <v/>
      </c>
      <c r="X2711" s="303" t="str">
        <f t="shared" si="1992"/>
        <v/>
      </c>
      <c r="Y2711" s="300" t="str">
        <f t="shared" si="1993"/>
        <v/>
      </c>
      <c r="Z2711" s="300" t="str">
        <f t="shared" si="1994"/>
        <v/>
      </c>
      <c r="AA2711" s="303" t="str">
        <f t="shared" si="1995"/>
        <v/>
      </c>
      <c r="AB2711" s="300" t="str">
        <f t="shared" si="1996"/>
        <v/>
      </c>
      <c r="AC2711" s="300" t="str">
        <f t="shared" si="1997"/>
        <v/>
      </c>
      <c r="AD2711" s="300" t="str">
        <f t="shared" si="1998"/>
        <v/>
      </c>
      <c r="AE2711" s="192" t="str">
        <f t="shared" si="1999"/>
        <v/>
      </c>
      <c r="AF2711" s="192" t="str">
        <f t="shared" si="2000"/>
        <v/>
      </c>
      <c r="AG2711" s="192"/>
      <c r="AJ2711" s="300" t="str">
        <f t="shared" si="2001"/>
        <v/>
      </c>
      <c r="AK2711" s="300" t="str">
        <f t="shared" si="2002"/>
        <v/>
      </c>
      <c r="AL2711" s="300" t="str">
        <f t="shared" si="2003"/>
        <v/>
      </c>
      <c r="AM2711" s="300" t="str">
        <f t="shared" si="2004"/>
        <v/>
      </c>
      <c r="AN2711" s="300" t="str">
        <f t="shared" si="2005"/>
        <v/>
      </c>
      <c r="AO2711" s="300" t="str">
        <f t="shared" si="2006"/>
        <v/>
      </c>
      <c r="AP2711" s="300" t="str">
        <f t="shared" si="2007"/>
        <v/>
      </c>
      <c r="AQ2711" s="300" t="str">
        <f t="shared" si="2008"/>
        <v/>
      </c>
      <c r="AR2711" s="306" t="str">
        <f t="shared" si="2009"/>
        <v/>
      </c>
      <c r="AS2711" s="300" t="str">
        <f t="shared" si="2010"/>
        <v/>
      </c>
      <c r="AT2711" s="300" t="str">
        <f t="shared" si="2011"/>
        <v/>
      </c>
      <c r="AU2711" s="192" t="str">
        <f t="shared" si="2012"/>
        <v>рбс</v>
      </c>
      <c r="AV2711" s="192" t="str">
        <f t="shared" si="2013"/>
        <v>рбс87504807общпро</v>
      </c>
      <c r="AW2711" s="191">
        <f t="shared" si="2014"/>
        <v>0</v>
      </c>
      <c r="AX2711" s="191">
        <f t="shared" si="2015"/>
        <v>0</v>
      </c>
      <c r="AY2711" s="191">
        <f t="shared" si="2016"/>
        <v>0</v>
      </c>
      <c r="AZ2711" s="191">
        <f t="shared" si="2017"/>
        <v>0</v>
      </c>
      <c r="BA2711" s="193">
        <f t="shared" si="2018"/>
        <v>1</v>
      </c>
      <c r="BB2711" s="193">
        <f t="shared" si="2019"/>
        <v>1</v>
      </c>
      <c r="BC2711" s="193">
        <f t="shared" si="2020"/>
        <v>1</v>
      </c>
      <c r="BD2711" s="191">
        <f t="shared" si="1980"/>
        <v>0</v>
      </c>
      <c r="BE2711" s="191">
        <f t="shared" si="2021"/>
        <v>0</v>
      </c>
      <c r="BF2711" s="210">
        <f t="shared" si="2022"/>
        <v>0</v>
      </c>
      <c r="BG2711" s="211">
        <f t="shared" si="2023"/>
        <v>0</v>
      </c>
      <c r="BH2711" s="289"/>
      <c r="BI2711" s="289"/>
      <c r="BJ2711" s="228"/>
      <c r="BK2711" s="228"/>
      <c r="BL2711" s="233" t="str">
        <f t="shared" si="2024"/>
        <v/>
      </c>
    </row>
    <row r="2712" spans="1:64" ht="12" hidden="1" customHeight="1">
      <c r="A2712" s="333" t="s">
        <v>1472</v>
      </c>
      <c r="B2712" s="381" t="s">
        <v>327</v>
      </c>
      <c r="C2712" s="333" t="s">
        <v>806</v>
      </c>
      <c r="D2712" s="381" t="s">
        <v>408</v>
      </c>
      <c r="E2712" s="381" t="s">
        <v>1325</v>
      </c>
      <c r="F2712" s="381" t="s">
        <v>586</v>
      </c>
      <c r="G2712" s="381" t="s">
        <v>397</v>
      </c>
      <c r="H2712" s="100" t="s">
        <v>653</v>
      </c>
      <c r="I2712" s="381" t="s">
        <v>339</v>
      </c>
      <c r="J2712" s="382">
        <v>117721.8</v>
      </c>
      <c r="K2712" s="382">
        <v>117721.8</v>
      </c>
      <c r="L2712" s="191" t="str">
        <f t="shared" si="1983"/>
        <v>875048070707011007397024434010</v>
      </c>
      <c r="M2712" s="192">
        <f t="array" ref="M2712">IF(COUNT(SEARCH(Удалить_Роспись_КВСР,$B2712)*SEARCH(Удалить_Роспись_ПБС,$C2712)*SEARCH(Удалить_Роспись_КФСР, $D2712)*SEARCH(Удалить_Роспись_КЦСР,$E2712)*SEARCH(Удалить_Роспись_КВР,$F2712)*SEARCH(Удалить_Роспись_ЭК,$H2712)*SEARCH(Удалить_Роспись_КР,$I2712))&gt;0,0,1)</f>
        <v>0</v>
      </c>
      <c r="N2712" s="192">
        <v>0</v>
      </c>
      <c r="O2712" s="192" t="str">
        <f t="shared" si="1984"/>
        <v/>
      </c>
      <c r="P2712" s="192" t="str">
        <f t="shared" si="2027"/>
        <v/>
      </c>
      <c r="Q2712" s="300" t="str">
        <f t="shared" si="1985"/>
        <v/>
      </c>
      <c r="R2712" s="300" t="str">
        <f t="shared" si="1986"/>
        <v/>
      </c>
      <c r="S2712" s="300" t="str">
        <f t="shared" si="1987"/>
        <v/>
      </c>
      <c r="T2712" s="192" t="str">
        <f t="shared" si="1988"/>
        <v/>
      </c>
      <c r="U2712" s="303" t="str">
        <f t="shared" si="1989"/>
        <v/>
      </c>
      <c r="V2712" s="300" t="str">
        <f t="shared" si="1990"/>
        <v/>
      </c>
      <c r="W2712" s="192" t="str">
        <f t="shared" si="1991"/>
        <v/>
      </c>
      <c r="X2712" s="303" t="str">
        <f t="shared" si="1992"/>
        <v/>
      </c>
      <c r="Y2712" s="300" t="str">
        <f t="shared" si="1993"/>
        <v/>
      </c>
      <c r="Z2712" s="300" t="str">
        <f t="shared" si="1994"/>
        <v/>
      </c>
      <c r="AA2712" s="303" t="str">
        <f t="shared" si="1995"/>
        <v/>
      </c>
      <c r="AB2712" s="300" t="str">
        <f t="shared" si="1996"/>
        <v/>
      </c>
      <c r="AC2712" s="300" t="str">
        <f t="shared" si="1997"/>
        <v/>
      </c>
      <c r="AD2712" s="300" t="str">
        <f t="shared" si="1998"/>
        <v/>
      </c>
      <c r="AE2712" s="192" t="str">
        <f t="shared" si="1999"/>
        <v/>
      </c>
      <c r="AF2712" s="192" t="str">
        <f t="shared" si="2000"/>
        <v/>
      </c>
      <c r="AG2712" s="192"/>
      <c r="AJ2712" s="300" t="str">
        <f t="shared" si="2001"/>
        <v/>
      </c>
      <c r="AK2712" s="300" t="str">
        <f t="shared" si="2002"/>
        <v/>
      </c>
      <c r="AL2712" s="300" t="str">
        <f t="shared" si="2003"/>
        <v/>
      </c>
      <c r="AM2712" s="300" t="str">
        <f t="shared" si="2004"/>
        <v/>
      </c>
      <c r="AN2712" s="300" t="str">
        <f t="shared" si="2005"/>
        <v/>
      </c>
      <c r="AO2712" s="300" t="str">
        <f t="shared" si="2006"/>
        <v/>
      </c>
      <c r="AP2712" s="300" t="str">
        <f t="shared" si="2007"/>
        <v/>
      </c>
      <c r="AQ2712" s="300" t="str">
        <f t="shared" si="2008"/>
        <v/>
      </c>
      <c r="AR2712" s="306" t="str">
        <f t="shared" si="2009"/>
        <v/>
      </c>
      <c r="AS2712" s="300" t="str">
        <f t="shared" si="2010"/>
        <v/>
      </c>
      <c r="AT2712" s="300" t="str">
        <f t="shared" si="2011"/>
        <v/>
      </c>
      <c r="AU2712" s="192" t="str">
        <f t="shared" si="2012"/>
        <v>рбс</v>
      </c>
      <c r="AV2712" s="192" t="str">
        <f t="shared" si="2013"/>
        <v>рбс87504807общпро</v>
      </c>
      <c r="AW2712" s="191">
        <f t="shared" si="2014"/>
        <v>0</v>
      </c>
      <c r="AX2712" s="191">
        <f t="shared" si="2015"/>
        <v>0</v>
      </c>
      <c r="AY2712" s="191">
        <f t="shared" si="2016"/>
        <v>0</v>
      </c>
      <c r="AZ2712" s="191">
        <f t="shared" si="2017"/>
        <v>0</v>
      </c>
      <c r="BA2712" s="193">
        <f t="shared" si="2018"/>
        <v>1</v>
      </c>
      <c r="BB2712" s="193">
        <f t="shared" si="2019"/>
        <v>1</v>
      </c>
      <c r="BC2712" s="193">
        <f t="shared" si="2020"/>
        <v>1</v>
      </c>
      <c r="BD2712" s="191">
        <f t="shared" si="1980"/>
        <v>0</v>
      </c>
      <c r="BE2712" s="191">
        <f t="shared" si="2021"/>
        <v>0</v>
      </c>
      <c r="BF2712" s="210">
        <f t="shared" si="2022"/>
        <v>0</v>
      </c>
      <c r="BG2712" s="211">
        <f t="shared" si="2023"/>
        <v>0</v>
      </c>
      <c r="BH2712" s="289" t="str">
        <f>B2712</f>
        <v>875</v>
      </c>
      <c r="BI2712" s="289" t="str">
        <f>D2712</f>
        <v>0707</v>
      </c>
      <c r="BJ2712" s="284" t="s">
        <v>593</v>
      </c>
      <c r="BK2712" s="284" t="s">
        <v>586</v>
      </c>
      <c r="BL2712" s="233" t="str">
        <f t="shared" si="2024"/>
        <v/>
      </c>
    </row>
    <row r="2713" spans="1:64" ht="12" hidden="1" customHeight="1">
      <c r="A2713" s="333" t="s">
        <v>1472</v>
      </c>
      <c r="B2713" s="381" t="s">
        <v>327</v>
      </c>
      <c r="C2713" s="333" t="s">
        <v>806</v>
      </c>
      <c r="D2713" s="381" t="s">
        <v>311</v>
      </c>
      <c r="E2713" s="381" t="s">
        <v>1326</v>
      </c>
      <c r="F2713" s="381" t="s">
        <v>586</v>
      </c>
      <c r="G2713" s="381" t="s">
        <v>397</v>
      </c>
      <c r="H2713" s="100" t="s">
        <v>653</v>
      </c>
      <c r="I2713" s="381" t="s">
        <v>339</v>
      </c>
      <c r="J2713" s="382">
        <v>843742</v>
      </c>
      <c r="K2713" s="382">
        <v>113118</v>
      </c>
      <c r="L2713" s="191" t="str">
        <f t="shared" si="1983"/>
        <v>875048071003011007566024434010</v>
      </c>
      <c r="M2713" s="192">
        <f t="array" ref="M2713">IF(COUNT(SEARCH(Удалить_Роспись_КВСР,$B2713)*SEARCH(Удалить_Роспись_ПБС,$C2713)*SEARCH(Удалить_Роспись_КФСР, $D2713)*SEARCH(Удалить_Роспись_КЦСР,$E2713)*SEARCH(Удалить_Роспись_КВР,$F2713)*SEARCH(Удалить_Роспись_ЭК,$H2713)*SEARCH(Удалить_Роспись_КР,$I2713))&gt;0,0,1)</f>
        <v>0</v>
      </c>
      <c r="N2713" s="192">
        <v>0</v>
      </c>
      <c r="O2713" s="192" t="str">
        <f t="shared" si="1984"/>
        <v/>
      </c>
      <c r="P2713" s="192" t="str">
        <f t="shared" si="2027"/>
        <v/>
      </c>
      <c r="Q2713" s="300" t="str">
        <f t="shared" si="1985"/>
        <v/>
      </c>
      <c r="R2713" s="300" t="str">
        <f t="shared" si="1986"/>
        <v/>
      </c>
      <c r="S2713" s="300" t="str">
        <f t="shared" si="1987"/>
        <v/>
      </c>
      <c r="T2713" s="192" t="str">
        <f t="shared" si="1988"/>
        <v/>
      </c>
      <c r="U2713" s="303" t="str">
        <f t="shared" si="1989"/>
        <v/>
      </c>
      <c r="V2713" s="300" t="str">
        <f t="shared" si="1990"/>
        <v/>
      </c>
      <c r="W2713" s="192" t="str">
        <f t="shared" si="1991"/>
        <v/>
      </c>
      <c r="X2713" s="303" t="str">
        <f t="shared" si="1992"/>
        <v/>
      </c>
      <c r="Y2713" s="300" t="str">
        <f t="shared" si="1993"/>
        <v/>
      </c>
      <c r="Z2713" s="300" t="str">
        <f t="shared" si="1994"/>
        <v/>
      </c>
      <c r="AA2713" s="303" t="str">
        <f t="shared" si="1995"/>
        <v/>
      </c>
      <c r="AB2713" s="300" t="str">
        <f t="shared" si="1996"/>
        <v/>
      </c>
      <c r="AC2713" s="300" t="str">
        <f t="shared" si="1997"/>
        <v/>
      </c>
      <c r="AD2713" s="300" t="str">
        <f t="shared" si="1998"/>
        <v/>
      </c>
      <c r="AE2713" s="192" t="str">
        <f t="shared" si="1999"/>
        <v/>
      </c>
      <c r="AF2713" s="192" t="str">
        <f t="shared" si="2000"/>
        <v/>
      </c>
      <c r="AG2713" s="192"/>
      <c r="AJ2713" s="300" t="str">
        <f t="shared" si="2001"/>
        <v/>
      </c>
      <c r="AK2713" s="300" t="str">
        <f t="shared" si="2002"/>
        <v/>
      </c>
      <c r="AL2713" s="300" t="str">
        <f t="shared" si="2003"/>
        <v/>
      </c>
      <c r="AM2713" s="300" t="str">
        <f t="shared" si="2004"/>
        <v/>
      </c>
      <c r="AN2713" s="300" t="str">
        <f t="shared" si="2005"/>
        <v/>
      </c>
      <c r="AO2713" s="300" t="str">
        <f t="shared" si="2006"/>
        <v/>
      </c>
      <c r="AP2713" s="300" t="str">
        <f t="shared" si="2007"/>
        <v/>
      </c>
      <c r="AQ2713" s="300" t="str">
        <f t="shared" si="2008"/>
        <v/>
      </c>
      <c r="AR2713" s="306" t="str">
        <f t="shared" si="2009"/>
        <v/>
      </c>
      <c r="AS2713" s="300" t="str">
        <f t="shared" si="2010"/>
        <v/>
      </c>
      <c r="AT2713" s="300" t="str">
        <f t="shared" si="2011"/>
        <v/>
      </c>
      <c r="AU2713" s="192" t="str">
        <f t="shared" si="2012"/>
        <v>рбс</v>
      </c>
      <c r="AV2713" s="192" t="str">
        <f t="shared" si="2013"/>
        <v>рбс87504807общпро</v>
      </c>
      <c r="AW2713" s="191">
        <f t="shared" si="2014"/>
        <v>0</v>
      </c>
      <c r="AX2713" s="191">
        <f t="shared" si="2015"/>
        <v>0</v>
      </c>
      <c r="AY2713" s="191">
        <f t="shared" si="2016"/>
        <v>0</v>
      </c>
      <c r="AZ2713" s="191">
        <f t="shared" si="2017"/>
        <v>0</v>
      </c>
      <c r="BA2713" s="193">
        <f t="shared" si="2018"/>
        <v>1</v>
      </c>
      <c r="BB2713" s="193">
        <f t="shared" si="2019"/>
        <v>1</v>
      </c>
      <c r="BC2713" s="193">
        <f t="shared" si="2020"/>
        <v>1</v>
      </c>
      <c r="BD2713" s="191">
        <f t="shared" si="1980"/>
        <v>0</v>
      </c>
      <c r="BE2713" s="191">
        <f t="shared" si="2021"/>
        <v>0</v>
      </c>
      <c r="BF2713" s="210">
        <f t="shared" si="2022"/>
        <v>0</v>
      </c>
      <c r="BG2713" s="211">
        <f t="shared" si="2023"/>
        <v>0</v>
      </c>
      <c r="BH2713" s="289" t="str">
        <f>B2713</f>
        <v>875</v>
      </c>
      <c r="BI2713" s="289" t="str">
        <f>D2713</f>
        <v>1003</v>
      </c>
      <c r="BJ2713" s="284" t="s">
        <v>593</v>
      </c>
      <c r="BK2713" s="284" t="s">
        <v>589</v>
      </c>
      <c r="BL2713" s="233" t="str">
        <f t="shared" si="2024"/>
        <v/>
      </c>
    </row>
    <row r="2714" spans="1:64" ht="12" customHeight="1">
      <c r="A2714" s="333" t="s">
        <v>1473</v>
      </c>
      <c r="B2714" s="381" t="s">
        <v>327</v>
      </c>
      <c r="C2714" s="333" t="s">
        <v>808</v>
      </c>
      <c r="D2714" s="381" t="s">
        <v>317</v>
      </c>
      <c r="E2714" s="381" t="s">
        <v>1330</v>
      </c>
      <c r="F2714" s="381" t="s">
        <v>608</v>
      </c>
      <c r="G2714" s="381" t="s">
        <v>385</v>
      </c>
      <c r="H2714" s="100" t="s">
        <v>653</v>
      </c>
      <c r="I2714" s="381" t="s">
        <v>505</v>
      </c>
      <c r="J2714" s="382">
        <v>13130676</v>
      </c>
      <c r="K2714" s="382">
        <v>8006269.5099999998</v>
      </c>
      <c r="L2714" s="191" t="str">
        <f t="shared" si="1983"/>
        <v>875207270702011004003011121101</v>
      </c>
      <c r="M2714" s="192">
        <f t="array" ref="M2714">IF(COUNT(SEARCH(Удалить_Роспись_КВСР,$B2714)*SEARCH(Удалить_Роспись_ПБС,$C2714)*SEARCH(Удалить_Роспись_КФСР, $D2714)*SEARCH(Удалить_Роспись_КЦСР,$E2714)*SEARCH(Удалить_Роспись_КВР,$F2714)*SEARCH(Удалить_Роспись_ЭК,$H2714)*SEARCH(Удалить_Роспись_КР,$I2714))&gt;0,0,1)</f>
        <v>0</v>
      </c>
      <c r="N2714" s="192">
        <v>0</v>
      </c>
      <c r="O2714" s="192" t="str">
        <f t="shared" si="1984"/>
        <v/>
      </c>
      <c r="P2714" s="192" t="str">
        <f t="shared" si="2027"/>
        <v/>
      </c>
      <c r="Q2714" s="300" t="str">
        <f t="shared" si="1985"/>
        <v/>
      </c>
      <c r="R2714" s="300" t="str">
        <f t="shared" si="1986"/>
        <v/>
      </c>
      <c r="S2714" s="300" t="str">
        <f t="shared" si="1987"/>
        <v/>
      </c>
      <c r="T2714" s="192" t="str">
        <f t="shared" si="1988"/>
        <v/>
      </c>
      <c r="U2714" s="303" t="str">
        <f t="shared" si="1989"/>
        <v/>
      </c>
      <c r="V2714" s="300" t="str">
        <f t="shared" si="1990"/>
        <v/>
      </c>
      <c r="W2714" s="192" t="str">
        <f t="shared" si="1991"/>
        <v/>
      </c>
      <c r="X2714" s="303" t="str">
        <f t="shared" si="1992"/>
        <v/>
      </c>
      <c r="Y2714" s="300" t="str">
        <f t="shared" si="1993"/>
        <v/>
      </c>
      <c r="Z2714" s="300" t="str">
        <f t="shared" si="1994"/>
        <v/>
      </c>
      <c r="AA2714" s="303" t="str">
        <f t="shared" si="1995"/>
        <v/>
      </c>
      <c r="AB2714" s="300" t="str">
        <f t="shared" si="1996"/>
        <v/>
      </c>
      <c r="AC2714" s="300" t="str">
        <f t="shared" si="1997"/>
        <v/>
      </c>
      <c r="AD2714" s="300" t="str">
        <f t="shared" si="1998"/>
        <v/>
      </c>
      <c r="AE2714" s="192" t="str">
        <f t="shared" si="1999"/>
        <v/>
      </c>
      <c r="AF2714" s="192" t="str">
        <f t="shared" si="2000"/>
        <v/>
      </c>
      <c r="AG2714" s="192"/>
      <c r="AJ2714" s="300" t="str">
        <f t="shared" si="2001"/>
        <v/>
      </c>
      <c r="AK2714" s="300" t="str">
        <f t="shared" si="2002"/>
        <v/>
      </c>
      <c r="AL2714" s="300" t="str">
        <f t="shared" si="2003"/>
        <v/>
      </c>
      <c r="AM2714" s="300" t="str">
        <f t="shared" si="2004"/>
        <v/>
      </c>
      <c r="AN2714" s="300" t="str">
        <f t="shared" si="2005"/>
        <v/>
      </c>
      <c r="AO2714" s="300" t="str">
        <f t="shared" si="2006"/>
        <v/>
      </c>
      <c r="AP2714" s="300" t="str">
        <f t="shared" si="2007"/>
        <v/>
      </c>
      <c r="AQ2714" s="300" t="str">
        <f t="shared" si="2008"/>
        <v/>
      </c>
      <c r="AR2714" s="306" t="str">
        <f t="shared" si="2009"/>
        <v/>
      </c>
      <c r="AS2714" s="300" t="str">
        <f t="shared" si="2010"/>
        <v/>
      </c>
      <c r="AT2714" s="300" t="str">
        <f t="shared" si="2011"/>
        <v/>
      </c>
      <c r="AU2714" s="192" t="str">
        <f t="shared" si="2012"/>
        <v>рбс</v>
      </c>
      <c r="AV2714" s="192" t="str">
        <f t="shared" si="2013"/>
        <v>рбс87520727общопл</v>
      </c>
      <c r="AW2714" s="191">
        <f t="shared" si="2014"/>
        <v>0</v>
      </c>
      <c r="AX2714" s="191">
        <f t="shared" si="2015"/>
        <v>0</v>
      </c>
      <c r="AY2714" s="191">
        <f t="shared" si="2016"/>
        <v>0</v>
      </c>
      <c r="AZ2714" s="191">
        <f t="shared" si="2017"/>
        <v>0</v>
      </c>
      <c r="BA2714" s="193">
        <f t="shared" si="2018"/>
        <v>1</v>
      </c>
      <c r="BB2714" s="193">
        <f t="shared" si="2019"/>
        <v>1</v>
      </c>
      <c r="BC2714" s="193">
        <f t="shared" si="2020"/>
        <v>1</v>
      </c>
      <c r="BD2714" s="191">
        <f t="shared" si="1980"/>
        <v>0</v>
      </c>
      <c r="BE2714" s="191">
        <f t="shared" si="2021"/>
        <v>0</v>
      </c>
      <c r="BF2714" s="210">
        <f t="shared" si="2022"/>
        <v>0</v>
      </c>
      <c r="BG2714" s="211">
        <f t="shared" si="2023"/>
        <v>0</v>
      </c>
      <c r="BH2714" s="289" t="str">
        <f>B2714</f>
        <v>875</v>
      </c>
      <c r="BI2714" s="289" t="str">
        <f>D2714</f>
        <v>0702</v>
      </c>
      <c r="BJ2714" s="284" t="s">
        <v>593</v>
      </c>
      <c r="BK2714" s="284" t="s">
        <v>586</v>
      </c>
      <c r="BL2714" s="233" t="str">
        <f t="shared" si="2024"/>
        <v/>
      </c>
    </row>
    <row r="2715" spans="1:64" ht="12" customHeight="1">
      <c r="A2715" s="333" t="s">
        <v>1473</v>
      </c>
      <c r="B2715" s="381" t="s">
        <v>327</v>
      </c>
      <c r="C2715" s="333" t="s">
        <v>808</v>
      </c>
      <c r="D2715" s="381" t="s">
        <v>317</v>
      </c>
      <c r="E2715" s="381" t="s">
        <v>1330</v>
      </c>
      <c r="F2715" s="381" t="s">
        <v>589</v>
      </c>
      <c r="G2715" s="381" t="s">
        <v>386</v>
      </c>
      <c r="H2715" s="100" t="s">
        <v>653</v>
      </c>
      <c r="I2715" s="381" t="s">
        <v>505</v>
      </c>
      <c r="J2715" s="382">
        <v>148600</v>
      </c>
      <c r="K2715" s="382">
        <v>63487.4</v>
      </c>
      <c r="L2715" s="191" t="str">
        <f t="shared" si="1983"/>
        <v>875207270702011004003011221201</v>
      </c>
      <c r="M2715" s="192">
        <f t="array" ref="M2715">IF(COUNT(SEARCH(Удалить_Роспись_КВСР,$B2715)*SEARCH(Удалить_Роспись_ПБС,$C2715)*SEARCH(Удалить_Роспись_КФСР, $D2715)*SEARCH(Удалить_Роспись_КЦСР,$E2715)*SEARCH(Удалить_Роспись_КВР,$F2715)*SEARCH(Удалить_Роспись_ЭК,$H2715)*SEARCH(Удалить_Роспись_КР,$I2715))&gt;0,0,1)</f>
        <v>0</v>
      </c>
      <c r="N2715" s="192">
        <f>IF(COUNT(SEARCH(Удалить_Индекс_КВСР,$B2715)*SEARCH(Удалить_Индекс_ПБС,$C2715)*SEARCH(Удалить_Индекс_КФСР,$D2715)*SEARCH(Удалить_Индекс_КЦСР,$E2715)*SEARCH(Удалить_Индекс_КВР,$F2715)*SEARCH(Удалить_Индекс_ЭК,$H2715)*SEARCH(Удалить_Индекс_КР,$I2715))&gt;0,0,1)</f>
        <v>1</v>
      </c>
      <c r="O2715" s="192" t="str">
        <f t="shared" si="1984"/>
        <v/>
      </c>
      <c r="P2715" s="192" t="str">
        <f t="shared" si="2027"/>
        <v/>
      </c>
      <c r="Q2715" s="300" t="str">
        <f t="shared" si="1985"/>
        <v/>
      </c>
      <c r="R2715" s="300" t="str">
        <f t="shared" si="1986"/>
        <v/>
      </c>
      <c r="S2715" s="300" t="str">
        <f t="shared" si="1987"/>
        <v/>
      </c>
      <c r="T2715" s="192" t="str">
        <f t="shared" si="1988"/>
        <v/>
      </c>
      <c r="U2715" s="303" t="str">
        <f t="shared" si="1989"/>
        <v/>
      </c>
      <c r="V2715" s="300" t="str">
        <f t="shared" si="1990"/>
        <v/>
      </c>
      <c r="W2715" s="192" t="str">
        <f t="shared" si="1991"/>
        <v/>
      </c>
      <c r="X2715" s="303" t="str">
        <f t="shared" si="1992"/>
        <v/>
      </c>
      <c r="Y2715" s="300" t="str">
        <f t="shared" si="1993"/>
        <v/>
      </c>
      <c r="Z2715" s="300" t="str">
        <f t="shared" si="1994"/>
        <v/>
      </c>
      <c r="AA2715" s="303" t="str">
        <f t="shared" si="1995"/>
        <v/>
      </c>
      <c r="AB2715" s="300" t="str">
        <f t="shared" si="1996"/>
        <v/>
      </c>
      <c r="AC2715" s="300" t="str">
        <f t="shared" si="1997"/>
        <v/>
      </c>
      <c r="AD2715" s="300" t="str">
        <f t="shared" si="1998"/>
        <v/>
      </c>
      <c r="AE2715" s="192" t="str">
        <f t="shared" si="1999"/>
        <v/>
      </c>
      <c r="AF2715" s="192" t="str">
        <f t="shared" si="2000"/>
        <v/>
      </c>
      <c r="AG2715" s="192"/>
      <c r="AJ2715" s="300" t="str">
        <f t="shared" si="2001"/>
        <v/>
      </c>
      <c r="AK2715" s="300" t="str">
        <f t="shared" si="2002"/>
        <v/>
      </c>
      <c r="AL2715" s="300" t="str">
        <f t="shared" si="2003"/>
        <v/>
      </c>
      <c r="AM2715" s="300" t="str">
        <f t="shared" si="2004"/>
        <v/>
      </c>
      <c r="AN2715" s="300" t="str">
        <f t="shared" si="2005"/>
        <v/>
      </c>
      <c r="AO2715" s="300" t="str">
        <f t="shared" si="2006"/>
        <v/>
      </c>
      <c r="AP2715" s="300" t="str">
        <f t="shared" si="2007"/>
        <v/>
      </c>
      <c r="AQ2715" s="300" t="str">
        <f t="shared" si="2008"/>
        <v/>
      </c>
      <c r="AR2715" s="306" t="str">
        <f t="shared" si="2009"/>
        <v/>
      </c>
      <c r="AS2715" s="300" t="str">
        <f t="shared" si="2010"/>
        <v/>
      </c>
      <c r="AT2715" s="300" t="str">
        <f t="shared" si="2011"/>
        <v/>
      </c>
      <c r="AU2715" s="192" t="str">
        <f t="shared" si="2012"/>
        <v>рбс</v>
      </c>
      <c r="AV2715" s="192" t="str">
        <f t="shared" si="2013"/>
        <v>рбс87520727общпро</v>
      </c>
      <c r="AW2715" s="191">
        <f t="shared" si="2014"/>
        <v>0</v>
      </c>
      <c r="AX2715" s="191">
        <f t="shared" si="2015"/>
        <v>0</v>
      </c>
      <c r="AY2715" s="191">
        <f t="shared" si="2016"/>
        <v>148600</v>
      </c>
      <c r="AZ2715" s="191">
        <f t="shared" si="2017"/>
        <v>63487.4</v>
      </c>
      <c r="BA2715" s="193">
        <f t="shared" si="2018"/>
        <v>1</v>
      </c>
      <c r="BB2715" s="193">
        <f t="shared" si="2019"/>
        <v>1</v>
      </c>
      <c r="BC2715" s="193">
        <f t="shared" si="2020"/>
        <v>1</v>
      </c>
      <c r="BD2715" s="191">
        <f t="shared" si="1980"/>
        <v>148600</v>
      </c>
      <c r="BE2715" s="191">
        <f t="shared" si="2021"/>
        <v>63487.4</v>
      </c>
      <c r="BF2715" s="210">
        <f t="shared" si="2022"/>
        <v>148600</v>
      </c>
      <c r="BG2715" s="211">
        <f t="shared" si="2023"/>
        <v>148600</v>
      </c>
      <c r="BH2715" s="289" t="str">
        <f>B2715</f>
        <v>875</v>
      </c>
      <c r="BI2715" s="289" t="str">
        <f>D2715</f>
        <v>0702</v>
      </c>
      <c r="BJ2715" s="284" t="s">
        <v>593</v>
      </c>
      <c r="BK2715" s="284" t="s">
        <v>586</v>
      </c>
      <c r="BL2715" s="233" t="str">
        <f t="shared" si="2024"/>
        <v/>
      </c>
    </row>
    <row r="2716" spans="1:64" ht="12" customHeight="1">
      <c r="A2716" s="333" t="s">
        <v>1473</v>
      </c>
      <c r="B2716" s="381" t="s">
        <v>327</v>
      </c>
      <c r="C2716" s="333" t="s">
        <v>808</v>
      </c>
      <c r="D2716" s="381" t="s">
        <v>317</v>
      </c>
      <c r="E2716" s="381" t="s">
        <v>1330</v>
      </c>
      <c r="F2716" s="381" t="s">
        <v>902</v>
      </c>
      <c r="G2716" s="381" t="s">
        <v>387</v>
      </c>
      <c r="H2716" s="100" t="s">
        <v>653</v>
      </c>
      <c r="I2716" s="381" t="s">
        <v>505</v>
      </c>
      <c r="J2716" s="382">
        <v>3963857.13</v>
      </c>
      <c r="K2716" s="382">
        <v>2339376.36</v>
      </c>
      <c r="L2716" s="191" t="str">
        <f t="shared" si="1983"/>
        <v>875207270702011004003011921301</v>
      </c>
      <c r="M2716" s="192">
        <f t="array" ref="M2716">IF(COUNT(SEARCH(Удалить_Роспись_КВСР,$B2716)*SEARCH(Удалить_Роспись_ПБС,$C2716)*SEARCH(Удалить_Роспись_КФСР, $D2716)*SEARCH(Удалить_Роспись_КЦСР,$E2716)*SEARCH(Удалить_Роспись_КВР,$F2716)*SEARCH(Удалить_Роспись_ЭК,$H2716)*SEARCH(Удалить_Роспись_КР,$I2716))&gt;0,0,1)</f>
        <v>0</v>
      </c>
      <c r="N2716" s="192">
        <v>0</v>
      </c>
      <c r="O2716" s="192" t="str">
        <f t="shared" si="1984"/>
        <v/>
      </c>
      <c r="P2716" s="192" t="str">
        <f t="shared" si="2027"/>
        <v/>
      </c>
      <c r="Q2716" s="300" t="str">
        <f t="shared" si="1985"/>
        <v/>
      </c>
      <c r="R2716" s="300" t="str">
        <f t="shared" si="1986"/>
        <v/>
      </c>
      <c r="S2716" s="300" t="str">
        <f t="shared" si="1987"/>
        <v/>
      </c>
      <c r="T2716" s="192" t="str">
        <f t="shared" si="1988"/>
        <v/>
      </c>
      <c r="U2716" s="303" t="str">
        <f t="shared" si="1989"/>
        <v/>
      </c>
      <c r="V2716" s="300" t="str">
        <f t="shared" si="1990"/>
        <v/>
      </c>
      <c r="W2716" s="192" t="str">
        <f t="shared" si="1991"/>
        <v/>
      </c>
      <c r="X2716" s="303" t="str">
        <f t="shared" si="1992"/>
        <v/>
      </c>
      <c r="Y2716" s="300" t="str">
        <f t="shared" si="1993"/>
        <v/>
      </c>
      <c r="Z2716" s="300" t="str">
        <f t="shared" si="1994"/>
        <v/>
      </c>
      <c r="AA2716" s="303" t="str">
        <f t="shared" si="1995"/>
        <v/>
      </c>
      <c r="AB2716" s="300" t="str">
        <f t="shared" si="1996"/>
        <v/>
      </c>
      <c r="AC2716" s="300" t="str">
        <f t="shared" si="1997"/>
        <v/>
      </c>
      <c r="AD2716" s="300" t="str">
        <f t="shared" si="1998"/>
        <v/>
      </c>
      <c r="AE2716" s="192" t="str">
        <f t="shared" si="1999"/>
        <v/>
      </c>
      <c r="AF2716" s="192" t="str">
        <f t="shared" si="2000"/>
        <v/>
      </c>
      <c r="AG2716" s="192"/>
      <c r="AJ2716" s="300" t="str">
        <f t="shared" si="2001"/>
        <v/>
      </c>
      <c r="AK2716" s="300" t="str">
        <f t="shared" si="2002"/>
        <v/>
      </c>
      <c r="AL2716" s="300" t="str">
        <f t="shared" si="2003"/>
        <v/>
      </c>
      <c r="AM2716" s="300" t="str">
        <f t="shared" si="2004"/>
        <v/>
      </c>
      <c r="AN2716" s="300" t="str">
        <f t="shared" si="2005"/>
        <v/>
      </c>
      <c r="AO2716" s="300" t="str">
        <f t="shared" si="2006"/>
        <v/>
      </c>
      <c r="AP2716" s="300" t="str">
        <f t="shared" si="2007"/>
        <v/>
      </c>
      <c r="AQ2716" s="300" t="str">
        <f t="shared" si="2008"/>
        <v/>
      </c>
      <c r="AR2716" s="306" t="str">
        <f t="shared" si="2009"/>
        <v/>
      </c>
      <c r="AS2716" s="300" t="str">
        <f t="shared" si="2010"/>
        <v/>
      </c>
      <c r="AT2716" s="300" t="str">
        <f t="shared" si="2011"/>
        <v/>
      </c>
      <c r="AU2716" s="192" t="str">
        <f t="shared" si="2012"/>
        <v>рбс</v>
      </c>
      <c r="AV2716" s="192" t="str">
        <f t="shared" si="2013"/>
        <v>рбс87520727общопл</v>
      </c>
      <c r="AW2716" s="191">
        <f t="shared" si="2014"/>
        <v>0</v>
      </c>
      <c r="AX2716" s="191">
        <f t="shared" si="2015"/>
        <v>0</v>
      </c>
      <c r="AY2716" s="191">
        <f t="shared" si="2016"/>
        <v>0</v>
      </c>
      <c r="AZ2716" s="191">
        <f t="shared" si="2017"/>
        <v>0</v>
      </c>
      <c r="BA2716" s="193">
        <f t="shared" si="2018"/>
        <v>1</v>
      </c>
      <c r="BB2716" s="193">
        <f t="shared" si="2019"/>
        <v>1</v>
      </c>
      <c r="BC2716" s="193">
        <f t="shared" si="2020"/>
        <v>1</v>
      </c>
      <c r="BD2716" s="191">
        <f t="shared" si="1980"/>
        <v>0</v>
      </c>
      <c r="BE2716" s="191">
        <f t="shared" si="2021"/>
        <v>0</v>
      </c>
      <c r="BF2716" s="210">
        <f t="shared" si="2022"/>
        <v>0</v>
      </c>
      <c r="BG2716" s="211">
        <f t="shared" si="2023"/>
        <v>0</v>
      </c>
      <c r="BH2716" s="289" t="str">
        <f>B2716</f>
        <v>875</v>
      </c>
      <c r="BI2716" s="289" t="str">
        <f>D2716</f>
        <v>0702</v>
      </c>
      <c r="BJ2716" s="284" t="s">
        <v>593</v>
      </c>
      <c r="BK2716" s="284" t="s">
        <v>586</v>
      </c>
      <c r="BL2716" s="233" t="str">
        <f t="shared" si="2024"/>
        <v/>
      </c>
    </row>
    <row r="2717" spans="1:64" ht="12" customHeight="1">
      <c r="A2717" s="333" t="s">
        <v>1473</v>
      </c>
      <c r="B2717" s="381" t="s">
        <v>327</v>
      </c>
      <c r="C2717" s="333" t="s">
        <v>808</v>
      </c>
      <c r="D2717" s="381" t="s">
        <v>317</v>
      </c>
      <c r="E2717" s="381" t="s">
        <v>1330</v>
      </c>
      <c r="F2717" s="381" t="s">
        <v>586</v>
      </c>
      <c r="G2717" s="381" t="s">
        <v>391</v>
      </c>
      <c r="H2717" s="100" t="s">
        <v>653</v>
      </c>
      <c r="I2717" s="381" t="s">
        <v>505</v>
      </c>
      <c r="J2717" s="382">
        <v>35000</v>
      </c>
      <c r="K2717" s="382">
        <v>34999.03</v>
      </c>
      <c r="L2717" s="191" t="str">
        <f t="shared" si="1983"/>
        <v>875207270702011004003024422101</v>
      </c>
      <c r="M2717" s="192">
        <f t="array" ref="M2717">IF(COUNT(SEARCH(Удалить_Роспись_КВСР,$B2717)*SEARCH(Удалить_Роспись_ПБС,$C2717)*SEARCH(Удалить_Роспись_КФСР, $D2717)*SEARCH(Удалить_Роспись_КЦСР,$E2717)*SEARCH(Удалить_Роспись_КВР,$F2717)*SEARCH(Удалить_Роспись_ЭК,$H2717)*SEARCH(Удалить_Роспись_КР,$I2717))&gt;0,0,1)</f>
        <v>0</v>
      </c>
      <c r="N2717" s="192">
        <f t="shared" ref="N2717:N2721" si="2028">IF(COUNT(SEARCH(Удалить_Индекс_КВСР,$B2717)*SEARCH(Удалить_Индекс_ПБС,$C2717)*SEARCH(Удалить_Индекс_КФСР,$D2717)*SEARCH(Удалить_Индекс_КЦСР,$E2717)*SEARCH(Удалить_Индекс_КВР,$F2717)*SEARCH(Удалить_Индекс_ЭК,$H2717)*SEARCH(Удалить_Индекс_КР,$I2717))&gt;0,0,1)</f>
        <v>1</v>
      </c>
      <c r="O2717" s="192" t="str">
        <f t="shared" si="1984"/>
        <v/>
      </c>
      <c r="P2717" s="192" t="str">
        <f t="shared" si="2027"/>
        <v/>
      </c>
      <c r="Q2717" s="300" t="str">
        <f t="shared" si="1985"/>
        <v/>
      </c>
      <c r="R2717" s="300" t="str">
        <f t="shared" si="1986"/>
        <v/>
      </c>
      <c r="S2717" s="300" t="str">
        <f t="shared" si="1987"/>
        <v/>
      </c>
      <c r="T2717" s="192" t="str">
        <f t="shared" si="1988"/>
        <v/>
      </c>
      <c r="U2717" s="303" t="str">
        <f t="shared" si="1989"/>
        <v/>
      </c>
      <c r="V2717" s="300" t="str">
        <f t="shared" si="1990"/>
        <v/>
      </c>
      <c r="W2717" s="192" t="str">
        <f t="shared" si="1991"/>
        <v/>
      </c>
      <c r="X2717" s="303" t="str">
        <f t="shared" si="1992"/>
        <v/>
      </c>
      <c r="Y2717" s="300" t="str">
        <f t="shared" si="1993"/>
        <v/>
      </c>
      <c r="Z2717" s="300" t="str">
        <f t="shared" si="1994"/>
        <v/>
      </c>
      <c r="AA2717" s="303" t="str">
        <f t="shared" si="1995"/>
        <v/>
      </c>
      <c r="AB2717" s="300" t="str">
        <f t="shared" si="1996"/>
        <v/>
      </c>
      <c r="AC2717" s="300" t="str">
        <f t="shared" si="1997"/>
        <v/>
      </c>
      <c r="AD2717" s="300" t="str">
        <f t="shared" si="1998"/>
        <v/>
      </c>
      <c r="AE2717" s="192" t="str">
        <f t="shared" si="1999"/>
        <v/>
      </c>
      <c r="AF2717" s="192" t="str">
        <f t="shared" si="2000"/>
        <v/>
      </c>
      <c r="AG2717" s="192"/>
      <c r="AJ2717" s="300" t="str">
        <f t="shared" si="2001"/>
        <v/>
      </c>
      <c r="AK2717" s="300" t="str">
        <f t="shared" si="2002"/>
        <v/>
      </c>
      <c r="AL2717" s="300" t="str">
        <f t="shared" si="2003"/>
        <v/>
      </c>
      <c r="AM2717" s="300" t="str">
        <f t="shared" si="2004"/>
        <v/>
      </c>
      <c r="AN2717" s="300" t="str">
        <f t="shared" si="2005"/>
        <v/>
      </c>
      <c r="AO2717" s="300" t="str">
        <f t="shared" si="2006"/>
        <v/>
      </c>
      <c r="AP2717" s="300" t="str">
        <f t="shared" si="2007"/>
        <v/>
      </c>
      <c r="AQ2717" s="300" t="str">
        <f t="shared" si="2008"/>
        <v/>
      </c>
      <c r="AR2717" s="306" t="str">
        <f t="shared" si="2009"/>
        <v/>
      </c>
      <c r="AS2717" s="300" t="str">
        <f t="shared" si="2010"/>
        <v/>
      </c>
      <c r="AT2717" s="300" t="str">
        <f t="shared" si="2011"/>
        <v/>
      </c>
      <c r="AU2717" s="192" t="str">
        <f t="shared" si="2012"/>
        <v>рбс</v>
      </c>
      <c r="AV2717" s="192" t="str">
        <f t="shared" si="2013"/>
        <v>рбс87520727общпро</v>
      </c>
      <c r="AW2717" s="191">
        <f t="shared" si="2014"/>
        <v>0</v>
      </c>
      <c r="AX2717" s="191">
        <f t="shared" si="2015"/>
        <v>0</v>
      </c>
      <c r="AY2717" s="191">
        <f t="shared" si="2016"/>
        <v>35000</v>
      </c>
      <c r="AZ2717" s="191">
        <f t="shared" si="2017"/>
        <v>34999.03</v>
      </c>
      <c r="BA2717" s="193">
        <f t="shared" si="2018"/>
        <v>1</v>
      </c>
      <c r="BB2717" s="193">
        <f t="shared" si="2019"/>
        <v>1</v>
      </c>
      <c r="BC2717" s="193">
        <f t="shared" si="2020"/>
        <v>1</v>
      </c>
      <c r="BD2717" s="191">
        <f t="shared" si="1980"/>
        <v>35000</v>
      </c>
      <c r="BE2717" s="191">
        <f t="shared" si="2021"/>
        <v>34999.03</v>
      </c>
      <c r="BF2717" s="210">
        <f t="shared" si="2022"/>
        <v>35000</v>
      </c>
      <c r="BG2717" s="211">
        <f t="shared" si="2023"/>
        <v>35000</v>
      </c>
      <c r="BH2717" s="289"/>
      <c r="BI2717" s="289"/>
      <c r="BL2717" s="233" t="str">
        <f t="shared" si="2024"/>
        <v/>
      </c>
    </row>
    <row r="2718" spans="1:64" ht="12" customHeight="1">
      <c r="A2718" s="333" t="s">
        <v>1473</v>
      </c>
      <c r="B2718" s="381" t="s">
        <v>327</v>
      </c>
      <c r="C2718" s="333" t="s">
        <v>808</v>
      </c>
      <c r="D2718" s="381" t="s">
        <v>317</v>
      </c>
      <c r="E2718" s="381" t="s">
        <v>1330</v>
      </c>
      <c r="F2718" s="381" t="s">
        <v>586</v>
      </c>
      <c r="G2718" s="381" t="s">
        <v>392</v>
      </c>
      <c r="H2718" s="100" t="s">
        <v>653</v>
      </c>
      <c r="I2718" s="381" t="s">
        <v>505</v>
      </c>
      <c r="J2718" s="382">
        <v>20000</v>
      </c>
      <c r="K2718" s="382">
        <v>17136</v>
      </c>
      <c r="L2718" s="191" t="str">
        <f t="shared" si="1983"/>
        <v>875207270702011004003024422201</v>
      </c>
      <c r="M2718" s="192">
        <f t="array" ref="M2718">IF(COUNT(SEARCH(Удалить_Роспись_КВСР,$B2718)*SEARCH(Удалить_Роспись_ПБС,$C2718)*SEARCH(Удалить_Роспись_КФСР, $D2718)*SEARCH(Удалить_Роспись_КЦСР,$E2718)*SEARCH(Удалить_Роспись_КВР,$F2718)*SEARCH(Удалить_Роспись_ЭК,$H2718)*SEARCH(Удалить_Роспись_КР,$I2718))&gt;0,0,1)</f>
        <v>0</v>
      </c>
      <c r="N2718" s="192">
        <v>0</v>
      </c>
      <c r="O2718" s="192" t="str">
        <f t="shared" si="1984"/>
        <v/>
      </c>
      <c r="P2718" s="192" t="str">
        <f t="shared" si="2027"/>
        <v/>
      </c>
      <c r="Q2718" s="300" t="str">
        <f t="shared" si="1985"/>
        <v/>
      </c>
      <c r="R2718" s="300" t="str">
        <f t="shared" si="1986"/>
        <v/>
      </c>
      <c r="S2718" s="300" t="str">
        <f t="shared" si="1987"/>
        <v/>
      </c>
      <c r="T2718" s="192" t="str">
        <f t="shared" si="1988"/>
        <v/>
      </c>
      <c r="U2718" s="303" t="str">
        <f t="shared" si="1989"/>
        <v/>
      </c>
      <c r="V2718" s="300" t="str">
        <f t="shared" si="1990"/>
        <v/>
      </c>
      <c r="W2718" s="192" t="str">
        <f t="shared" si="1991"/>
        <v/>
      </c>
      <c r="X2718" s="303" t="str">
        <f t="shared" si="1992"/>
        <v/>
      </c>
      <c r="Y2718" s="300" t="str">
        <f t="shared" si="1993"/>
        <v/>
      </c>
      <c r="Z2718" s="300" t="str">
        <f t="shared" si="1994"/>
        <v/>
      </c>
      <c r="AA2718" s="303" t="str">
        <f t="shared" si="1995"/>
        <v/>
      </c>
      <c r="AB2718" s="300" t="str">
        <f t="shared" si="1996"/>
        <v/>
      </c>
      <c r="AC2718" s="300" t="str">
        <f t="shared" si="1997"/>
        <v/>
      </c>
      <c r="AD2718" s="300" t="str">
        <f t="shared" si="1998"/>
        <v/>
      </c>
      <c r="AE2718" s="192" t="str">
        <f t="shared" si="1999"/>
        <v/>
      </c>
      <c r="AF2718" s="192" t="str">
        <f t="shared" si="2000"/>
        <v/>
      </c>
      <c r="AG2718" s="192"/>
      <c r="AJ2718" s="300" t="str">
        <f t="shared" si="2001"/>
        <v/>
      </c>
      <c r="AK2718" s="300" t="str">
        <f t="shared" si="2002"/>
        <v/>
      </c>
      <c r="AL2718" s="300" t="str">
        <f t="shared" si="2003"/>
        <v/>
      </c>
      <c r="AM2718" s="300" t="str">
        <f t="shared" si="2004"/>
        <v/>
      </c>
      <c r="AN2718" s="300" t="str">
        <f t="shared" si="2005"/>
        <v/>
      </c>
      <c r="AO2718" s="300" t="str">
        <f t="shared" si="2006"/>
        <v/>
      </c>
      <c r="AP2718" s="300" t="str">
        <f t="shared" si="2007"/>
        <v/>
      </c>
      <c r="AQ2718" s="300" t="str">
        <f t="shared" si="2008"/>
        <v/>
      </c>
      <c r="AR2718" s="306" t="str">
        <f t="shared" si="2009"/>
        <v/>
      </c>
      <c r="AS2718" s="300" t="str">
        <f t="shared" si="2010"/>
        <v/>
      </c>
      <c r="AT2718" s="300" t="str">
        <f t="shared" si="2011"/>
        <v/>
      </c>
      <c r="AU2718" s="192" t="str">
        <f t="shared" si="2012"/>
        <v>рбс</v>
      </c>
      <c r="AV2718" s="192" t="str">
        <f t="shared" si="2013"/>
        <v>рбс87520727общпро</v>
      </c>
      <c r="AW2718" s="191">
        <f t="shared" si="2014"/>
        <v>0</v>
      </c>
      <c r="AX2718" s="191">
        <f t="shared" si="2015"/>
        <v>0</v>
      </c>
      <c r="AY2718" s="191">
        <f t="shared" si="2016"/>
        <v>0</v>
      </c>
      <c r="AZ2718" s="191">
        <f t="shared" si="2017"/>
        <v>0</v>
      </c>
      <c r="BA2718" s="193">
        <f t="shared" si="2018"/>
        <v>1</v>
      </c>
      <c r="BB2718" s="193">
        <f t="shared" si="2019"/>
        <v>1</v>
      </c>
      <c r="BC2718" s="193">
        <f t="shared" si="2020"/>
        <v>1</v>
      </c>
      <c r="BD2718" s="191">
        <f t="shared" si="1980"/>
        <v>0</v>
      </c>
      <c r="BE2718" s="191">
        <f t="shared" si="2021"/>
        <v>0</v>
      </c>
      <c r="BF2718" s="210">
        <f t="shared" si="2022"/>
        <v>0</v>
      </c>
      <c r="BG2718" s="211">
        <f t="shared" si="2023"/>
        <v>0</v>
      </c>
      <c r="BH2718" s="289"/>
      <c r="BI2718" s="289"/>
      <c r="BL2718" s="233" t="str">
        <f t="shared" si="2024"/>
        <v/>
      </c>
    </row>
    <row r="2719" spans="1:64" ht="12" customHeight="1">
      <c r="A2719" s="333" t="s">
        <v>1473</v>
      </c>
      <c r="B2719" s="381" t="s">
        <v>327</v>
      </c>
      <c r="C2719" s="333" t="s">
        <v>808</v>
      </c>
      <c r="D2719" s="381" t="s">
        <v>317</v>
      </c>
      <c r="E2719" s="381" t="s">
        <v>1330</v>
      </c>
      <c r="F2719" s="381" t="s">
        <v>586</v>
      </c>
      <c r="G2719" s="381" t="s">
        <v>394</v>
      </c>
      <c r="H2719" s="100" t="s">
        <v>653</v>
      </c>
      <c r="I2719" s="381" t="s">
        <v>505</v>
      </c>
      <c r="J2719" s="382">
        <v>175510</v>
      </c>
      <c r="K2719" s="382">
        <v>101393.77</v>
      </c>
      <c r="L2719" s="191" t="str">
        <f t="shared" si="1983"/>
        <v>875207270702011004003024422501</v>
      </c>
      <c r="M2719" s="192">
        <f t="array" ref="M2719">IF(COUNT(SEARCH(Удалить_Роспись_КВСР,$B2719)*SEARCH(Удалить_Роспись_ПБС,$C2719)*SEARCH(Удалить_Роспись_КФСР, $D2719)*SEARCH(Удалить_Роспись_КЦСР,$E2719)*SEARCH(Удалить_Роспись_КВР,$F2719)*SEARCH(Удалить_Роспись_ЭК,$H2719)*SEARCH(Удалить_Роспись_КР,$I2719))&gt;0,0,1)</f>
        <v>0</v>
      </c>
      <c r="N2719" s="192">
        <v>0</v>
      </c>
      <c r="O2719" s="192" t="str">
        <f t="shared" si="1984"/>
        <v/>
      </c>
      <c r="P2719" s="192" t="str">
        <f t="shared" si="2027"/>
        <v/>
      </c>
      <c r="Q2719" s="300" t="str">
        <f t="shared" si="1985"/>
        <v/>
      </c>
      <c r="R2719" s="300" t="str">
        <f t="shared" si="1986"/>
        <v/>
      </c>
      <c r="S2719" s="300" t="str">
        <f t="shared" si="1987"/>
        <v/>
      </c>
      <c r="T2719" s="192" t="str">
        <f t="shared" si="1988"/>
        <v/>
      </c>
      <c r="U2719" s="303" t="str">
        <f t="shared" si="1989"/>
        <v/>
      </c>
      <c r="V2719" s="300" t="str">
        <f t="shared" si="1990"/>
        <v/>
      </c>
      <c r="W2719" s="192" t="str">
        <f t="shared" si="1991"/>
        <v/>
      </c>
      <c r="X2719" s="303" t="str">
        <f t="shared" si="1992"/>
        <v/>
      </c>
      <c r="Y2719" s="300" t="str">
        <f t="shared" si="1993"/>
        <v/>
      </c>
      <c r="Z2719" s="300" t="str">
        <f t="shared" si="1994"/>
        <v/>
      </c>
      <c r="AA2719" s="303" t="str">
        <f t="shared" si="1995"/>
        <v/>
      </c>
      <c r="AB2719" s="300" t="str">
        <f t="shared" si="1996"/>
        <v/>
      </c>
      <c r="AC2719" s="300" t="str">
        <f t="shared" si="1997"/>
        <v/>
      </c>
      <c r="AD2719" s="300" t="str">
        <f t="shared" si="1998"/>
        <v/>
      </c>
      <c r="AE2719" s="192" t="str">
        <f t="shared" si="1999"/>
        <v/>
      </c>
      <c r="AF2719" s="192" t="str">
        <f t="shared" si="2000"/>
        <v/>
      </c>
      <c r="AG2719" s="192"/>
      <c r="AJ2719" s="300" t="str">
        <f t="shared" si="2001"/>
        <v/>
      </c>
      <c r="AK2719" s="300" t="str">
        <f t="shared" si="2002"/>
        <v/>
      </c>
      <c r="AL2719" s="300" t="str">
        <f t="shared" si="2003"/>
        <v/>
      </c>
      <c r="AM2719" s="300" t="str">
        <f t="shared" si="2004"/>
        <v/>
      </c>
      <c r="AN2719" s="300" t="str">
        <f t="shared" si="2005"/>
        <v/>
      </c>
      <c r="AO2719" s="300" t="str">
        <f t="shared" si="2006"/>
        <v/>
      </c>
      <c r="AP2719" s="300" t="str">
        <f t="shared" si="2007"/>
        <v/>
      </c>
      <c r="AQ2719" s="300" t="str">
        <f t="shared" si="2008"/>
        <v/>
      </c>
      <c r="AR2719" s="306" t="str">
        <f t="shared" si="2009"/>
        <v/>
      </c>
      <c r="AS2719" s="300" t="str">
        <f t="shared" si="2010"/>
        <v/>
      </c>
      <c r="AT2719" s="300" t="str">
        <f t="shared" si="2011"/>
        <v/>
      </c>
      <c r="AU2719" s="192" t="str">
        <f t="shared" si="2012"/>
        <v>рбс</v>
      </c>
      <c r="AV2719" s="192" t="str">
        <f t="shared" si="2013"/>
        <v>рбс87520727общпро</v>
      </c>
      <c r="AW2719" s="191">
        <f t="shared" si="2014"/>
        <v>0</v>
      </c>
      <c r="AX2719" s="191">
        <f t="shared" si="2015"/>
        <v>0</v>
      </c>
      <c r="AY2719" s="191">
        <f t="shared" si="2016"/>
        <v>0</v>
      </c>
      <c r="AZ2719" s="191">
        <f t="shared" si="2017"/>
        <v>0</v>
      </c>
      <c r="BA2719" s="193">
        <f t="shared" si="2018"/>
        <v>1</v>
      </c>
      <c r="BB2719" s="193">
        <f t="shared" si="2019"/>
        <v>1</v>
      </c>
      <c r="BC2719" s="193">
        <f t="shared" si="2020"/>
        <v>1</v>
      </c>
      <c r="BD2719" s="191">
        <f t="shared" si="1980"/>
        <v>0</v>
      </c>
      <c r="BE2719" s="191">
        <f t="shared" si="2021"/>
        <v>0</v>
      </c>
      <c r="BF2719" s="210">
        <f t="shared" si="2022"/>
        <v>0</v>
      </c>
      <c r="BG2719" s="211">
        <f t="shared" si="2023"/>
        <v>0</v>
      </c>
      <c r="BH2719" s="289"/>
      <c r="BI2719" s="289"/>
      <c r="BL2719" s="233" t="str">
        <f t="shared" si="2024"/>
        <v/>
      </c>
    </row>
    <row r="2720" spans="1:64" ht="12" customHeight="1">
      <c r="A2720" s="333" t="s">
        <v>1473</v>
      </c>
      <c r="B2720" s="381" t="s">
        <v>327</v>
      </c>
      <c r="C2720" s="333" t="s">
        <v>808</v>
      </c>
      <c r="D2720" s="381" t="s">
        <v>317</v>
      </c>
      <c r="E2720" s="381" t="s">
        <v>1330</v>
      </c>
      <c r="F2720" s="381" t="s">
        <v>586</v>
      </c>
      <c r="G2720" s="381" t="s">
        <v>389</v>
      </c>
      <c r="H2720" s="100" t="s">
        <v>653</v>
      </c>
      <c r="I2720" s="381" t="s">
        <v>505</v>
      </c>
      <c r="J2720" s="382">
        <v>146990</v>
      </c>
      <c r="K2720" s="382">
        <v>17177.75</v>
      </c>
      <c r="L2720" s="191" t="str">
        <f t="shared" si="1983"/>
        <v>875207270702011004003024422601</v>
      </c>
      <c r="M2720" s="192">
        <f t="array" ref="M2720">IF(COUNT(SEARCH(Удалить_Роспись_КВСР,$B2720)*SEARCH(Удалить_Роспись_ПБС,$C2720)*SEARCH(Удалить_Роспись_КФСР, $D2720)*SEARCH(Удалить_Роспись_КЦСР,$E2720)*SEARCH(Удалить_Роспись_КВР,$F2720)*SEARCH(Удалить_Роспись_ЭК,$H2720)*SEARCH(Удалить_Роспись_КР,$I2720))&gt;0,0,1)</f>
        <v>0</v>
      </c>
      <c r="N2720" s="192">
        <v>0</v>
      </c>
      <c r="O2720" s="192" t="str">
        <f t="shared" si="1984"/>
        <v/>
      </c>
      <c r="P2720" s="192" t="str">
        <f t="shared" si="2027"/>
        <v/>
      </c>
      <c r="Q2720" s="300" t="str">
        <f t="shared" si="1985"/>
        <v/>
      </c>
      <c r="R2720" s="300" t="str">
        <f t="shared" si="1986"/>
        <v/>
      </c>
      <c r="S2720" s="300" t="str">
        <f t="shared" si="1987"/>
        <v/>
      </c>
      <c r="T2720" s="192" t="str">
        <f t="shared" si="1988"/>
        <v/>
      </c>
      <c r="U2720" s="303" t="str">
        <f t="shared" si="1989"/>
        <v/>
      </c>
      <c r="V2720" s="300" t="str">
        <f t="shared" si="1990"/>
        <v/>
      </c>
      <c r="W2720" s="192" t="str">
        <f t="shared" si="1991"/>
        <v/>
      </c>
      <c r="X2720" s="303" t="str">
        <f t="shared" si="1992"/>
        <v/>
      </c>
      <c r="Y2720" s="300" t="str">
        <f t="shared" si="1993"/>
        <v/>
      </c>
      <c r="Z2720" s="300" t="str">
        <f t="shared" si="1994"/>
        <v/>
      </c>
      <c r="AA2720" s="303" t="str">
        <f t="shared" si="1995"/>
        <v/>
      </c>
      <c r="AB2720" s="300" t="str">
        <f t="shared" si="1996"/>
        <v/>
      </c>
      <c r="AC2720" s="300" t="str">
        <f t="shared" si="1997"/>
        <v/>
      </c>
      <c r="AD2720" s="300" t="str">
        <f t="shared" si="1998"/>
        <v/>
      </c>
      <c r="AE2720" s="192" t="str">
        <f t="shared" si="1999"/>
        <v/>
      </c>
      <c r="AF2720" s="192" t="str">
        <f t="shared" si="2000"/>
        <v/>
      </c>
      <c r="AG2720" s="192"/>
      <c r="AJ2720" s="300" t="str">
        <f t="shared" si="2001"/>
        <v/>
      </c>
      <c r="AK2720" s="300" t="str">
        <f t="shared" si="2002"/>
        <v/>
      </c>
      <c r="AL2720" s="300" t="str">
        <f t="shared" si="2003"/>
        <v/>
      </c>
      <c r="AM2720" s="300" t="str">
        <f t="shared" si="2004"/>
        <v/>
      </c>
      <c r="AN2720" s="300" t="str">
        <f t="shared" si="2005"/>
        <v/>
      </c>
      <c r="AO2720" s="300" t="str">
        <f t="shared" si="2006"/>
        <v/>
      </c>
      <c r="AP2720" s="300" t="str">
        <f t="shared" si="2007"/>
        <v/>
      </c>
      <c r="AQ2720" s="300" t="str">
        <f t="shared" si="2008"/>
        <v/>
      </c>
      <c r="AR2720" s="306" t="str">
        <f t="shared" si="2009"/>
        <v/>
      </c>
      <c r="AS2720" s="300" t="str">
        <f t="shared" si="2010"/>
        <v/>
      </c>
      <c r="AT2720" s="300" t="str">
        <f t="shared" si="2011"/>
        <v/>
      </c>
      <c r="AU2720" s="192" t="str">
        <f t="shared" si="2012"/>
        <v>рбс</v>
      </c>
      <c r="AV2720" s="192" t="str">
        <f t="shared" si="2013"/>
        <v>рбс87520727общпро</v>
      </c>
      <c r="AW2720" s="191">
        <f t="shared" si="2014"/>
        <v>0</v>
      </c>
      <c r="AX2720" s="191">
        <f t="shared" si="2015"/>
        <v>0</v>
      </c>
      <c r="AY2720" s="191">
        <f t="shared" si="2016"/>
        <v>0</v>
      </c>
      <c r="AZ2720" s="191">
        <f t="shared" si="2017"/>
        <v>0</v>
      </c>
      <c r="BA2720" s="193">
        <f t="shared" si="2018"/>
        <v>1</v>
      </c>
      <c r="BB2720" s="193">
        <f t="shared" si="2019"/>
        <v>1</v>
      </c>
      <c r="BC2720" s="193">
        <f t="shared" si="2020"/>
        <v>1</v>
      </c>
      <c r="BD2720" s="191">
        <f t="shared" si="1980"/>
        <v>0</v>
      </c>
      <c r="BE2720" s="191">
        <f t="shared" si="2021"/>
        <v>0</v>
      </c>
      <c r="BF2720" s="210">
        <f t="shared" si="2022"/>
        <v>0</v>
      </c>
      <c r="BG2720" s="211">
        <f t="shared" si="2023"/>
        <v>0</v>
      </c>
      <c r="BH2720" s="289"/>
      <c r="BI2720" s="289"/>
      <c r="BL2720" s="233" t="str">
        <f t="shared" si="2024"/>
        <v/>
      </c>
    </row>
    <row r="2721" spans="1:64" ht="12" customHeight="1">
      <c r="A2721" s="333" t="s">
        <v>1473</v>
      </c>
      <c r="B2721" s="381" t="s">
        <v>327</v>
      </c>
      <c r="C2721" s="333" t="s">
        <v>808</v>
      </c>
      <c r="D2721" s="381" t="s">
        <v>317</v>
      </c>
      <c r="E2721" s="381" t="s">
        <v>1330</v>
      </c>
      <c r="F2721" s="381" t="s">
        <v>586</v>
      </c>
      <c r="G2721" s="381" t="s">
        <v>395</v>
      </c>
      <c r="H2721" s="100" t="s">
        <v>653</v>
      </c>
      <c r="I2721" s="381" t="s">
        <v>505</v>
      </c>
      <c r="J2721" s="382">
        <v>44806.87</v>
      </c>
      <c r="K2721" s="382">
        <v>33166.6</v>
      </c>
      <c r="L2721" s="191" t="str">
        <f t="shared" si="1983"/>
        <v>875207270702011004003024429001</v>
      </c>
      <c r="M2721" s="192">
        <f t="array" ref="M2721">IF(COUNT(SEARCH(Удалить_Роспись_КВСР,$B2721)*SEARCH(Удалить_Роспись_ПБС,$C2721)*SEARCH(Удалить_Роспись_КФСР, $D2721)*SEARCH(Удалить_Роспись_КЦСР,$E2721)*SEARCH(Удалить_Роспись_КВР,$F2721)*SEARCH(Удалить_Роспись_ЭК,$H2721)*SEARCH(Удалить_Роспись_КР,$I2721))&gt;0,0,1)</f>
        <v>0</v>
      </c>
      <c r="N2721" s="192">
        <f t="shared" si="2028"/>
        <v>1</v>
      </c>
      <c r="O2721" s="192" t="str">
        <f t="shared" si="1984"/>
        <v/>
      </c>
      <c r="P2721" s="192" t="str">
        <f t="shared" si="2027"/>
        <v/>
      </c>
      <c r="Q2721" s="300" t="str">
        <f t="shared" si="1985"/>
        <v/>
      </c>
      <c r="R2721" s="300" t="str">
        <f t="shared" si="1986"/>
        <v/>
      </c>
      <c r="S2721" s="300" t="str">
        <f t="shared" si="1987"/>
        <v/>
      </c>
      <c r="T2721" s="192" t="str">
        <f t="shared" si="1988"/>
        <v/>
      </c>
      <c r="U2721" s="303" t="str">
        <f t="shared" si="1989"/>
        <v/>
      </c>
      <c r="V2721" s="300" t="str">
        <f t="shared" si="1990"/>
        <v/>
      </c>
      <c r="W2721" s="192" t="str">
        <f t="shared" si="1991"/>
        <v/>
      </c>
      <c r="X2721" s="303" t="str">
        <f t="shared" si="1992"/>
        <v/>
      </c>
      <c r="Y2721" s="300" t="str">
        <f t="shared" si="1993"/>
        <v/>
      </c>
      <c r="Z2721" s="300" t="str">
        <f t="shared" si="1994"/>
        <v/>
      </c>
      <c r="AA2721" s="303" t="str">
        <f t="shared" si="1995"/>
        <v/>
      </c>
      <c r="AB2721" s="300" t="str">
        <f t="shared" si="1996"/>
        <v/>
      </c>
      <c r="AC2721" s="300" t="str">
        <f t="shared" si="1997"/>
        <v/>
      </c>
      <c r="AD2721" s="300" t="str">
        <f t="shared" si="1998"/>
        <v/>
      </c>
      <c r="AE2721" s="192" t="str">
        <f t="shared" si="1999"/>
        <v/>
      </c>
      <c r="AF2721" s="192" t="str">
        <f t="shared" si="2000"/>
        <v/>
      </c>
      <c r="AG2721" s="192"/>
      <c r="AJ2721" s="300" t="str">
        <f t="shared" si="2001"/>
        <v/>
      </c>
      <c r="AK2721" s="300" t="str">
        <f t="shared" si="2002"/>
        <v/>
      </c>
      <c r="AL2721" s="300" t="str">
        <f t="shared" si="2003"/>
        <v/>
      </c>
      <c r="AM2721" s="300" t="str">
        <f t="shared" si="2004"/>
        <v/>
      </c>
      <c r="AN2721" s="300" t="str">
        <f t="shared" si="2005"/>
        <v/>
      </c>
      <c r="AO2721" s="300" t="str">
        <f t="shared" si="2006"/>
        <v/>
      </c>
      <c r="AP2721" s="300" t="str">
        <f t="shared" si="2007"/>
        <v/>
      </c>
      <c r="AQ2721" s="300" t="str">
        <f t="shared" si="2008"/>
        <v/>
      </c>
      <c r="AR2721" s="306" t="str">
        <f t="shared" si="2009"/>
        <v/>
      </c>
      <c r="AS2721" s="300" t="str">
        <f t="shared" si="2010"/>
        <v/>
      </c>
      <c r="AT2721" s="300" t="str">
        <f t="shared" si="2011"/>
        <v/>
      </c>
      <c r="AU2721" s="192" t="str">
        <f t="shared" si="2012"/>
        <v>рбс</v>
      </c>
      <c r="AV2721" s="192" t="str">
        <f t="shared" si="2013"/>
        <v>рбс87520727общпро</v>
      </c>
      <c r="AW2721" s="191">
        <f t="shared" si="2014"/>
        <v>0</v>
      </c>
      <c r="AX2721" s="191">
        <f t="shared" si="2015"/>
        <v>0</v>
      </c>
      <c r="AY2721" s="191">
        <f t="shared" si="2016"/>
        <v>44806.87</v>
      </c>
      <c r="AZ2721" s="191">
        <f t="shared" si="2017"/>
        <v>33166.6</v>
      </c>
      <c r="BA2721" s="193">
        <f t="shared" si="2018"/>
        <v>1</v>
      </c>
      <c r="BB2721" s="193">
        <f t="shared" si="2019"/>
        <v>1</v>
      </c>
      <c r="BC2721" s="193">
        <f t="shared" si="2020"/>
        <v>1</v>
      </c>
      <c r="BD2721" s="191">
        <f t="shared" si="1980"/>
        <v>44806.87</v>
      </c>
      <c r="BE2721" s="191">
        <f t="shared" si="2021"/>
        <v>33166.6</v>
      </c>
      <c r="BF2721" s="210">
        <f t="shared" si="2022"/>
        <v>44806.87</v>
      </c>
      <c r="BG2721" s="211">
        <f t="shared" si="2023"/>
        <v>44806.87</v>
      </c>
      <c r="BH2721" s="289"/>
      <c r="BI2721" s="289"/>
      <c r="BL2721" s="233" t="str">
        <f t="shared" si="2024"/>
        <v/>
      </c>
    </row>
    <row r="2722" spans="1:64" ht="12" customHeight="1">
      <c r="A2722" s="333" t="s">
        <v>1473</v>
      </c>
      <c r="B2722" s="381" t="s">
        <v>327</v>
      </c>
      <c r="C2722" s="333" t="s">
        <v>808</v>
      </c>
      <c r="D2722" s="381" t="s">
        <v>317</v>
      </c>
      <c r="E2722" s="381" t="s">
        <v>1330</v>
      </c>
      <c r="F2722" s="381" t="s">
        <v>586</v>
      </c>
      <c r="G2722" s="381" t="s">
        <v>397</v>
      </c>
      <c r="H2722" s="100" t="s">
        <v>653</v>
      </c>
      <c r="I2722" s="381" t="s">
        <v>505</v>
      </c>
      <c r="J2722" s="382">
        <v>224250</v>
      </c>
      <c r="K2722" s="382">
        <v>188348</v>
      </c>
      <c r="L2722" s="191" t="str">
        <f t="shared" si="1983"/>
        <v>875207270702011004003024434001</v>
      </c>
      <c r="M2722" s="192">
        <f t="array" ref="M2722">IF(COUNT(SEARCH(Удалить_Роспись_КВСР,$B2722)*SEARCH(Удалить_Роспись_ПБС,$C2722)*SEARCH(Удалить_Роспись_КФСР, $D2722)*SEARCH(Удалить_Роспись_КЦСР,$E2722)*SEARCH(Удалить_Роспись_КВР,$F2722)*SEARCH(Удалить_Роспись_ЭК,$H2722)*SEARCH(Удалить_Роспись_КР,$I2722))&gt;0,0,1)</f>
        <v>0</v>
      </c>
      <c r="N2722" s="192">
        <v>0</v>
      </c>
      <c r="O2722" s="192" t="str">
        <f t="shared" si="1984"/>
        <v/>
      </c>
      <c r="P2722" s="192" t="str">
        <f t="shared" si="2027"/>
        <v/>
      </c>
      <c r="Q2722" s="300" t="str">
        <f t="shared" si="1985"/>
        <v/>
      </c>
      <c r="R2722" s="300" t="str">
        <f t="shared" si="1986"/>
        <v/>
      </c>
      <c r="S2722" s="300" t="str">
        <f t="shared" si="1987"/>
        <v/>
      </c>
      <c r="T2722" s="192" t="str">
        <f t="shared" si="1988"/>
        <v/>
      </c>
      <c r="U2722" s="303" t="str">
        <f t="shared" si="1989"/>
        <v/>
      </c>
      <c r="V2722" s="300" t="str">
        <f t="shared" si="1990"/>
        <v/>
      </c>
      <c r="W2722" s="192" t="str">
        <f t="shared" si="1991"/>
        <v/>
      </c>
      <c r="X2722" s="303" t="str">
        <f t="shared" si="1992"/>
        <v/>
      </c>
      <c r="Y2722" s="300" t="str">
        <f t="shared" si="1993"/>
        <v/>
      </c>
      <c r="Z2722" s="300" t="str">
        <f t="shared" si="1994"/>
        <v/>
      </c>
      <c r="AA2722" s="303" t="str">
        <f t="shared" si="1995"/>
        <v/>
      </c>
      <c r="AB2722" s="300" t="str">
        <f t="shared" si="1996"/>
        <v/>
      </c>
      <c r="AC2722" s="300" t="str">
        <f t="shared" si="1997"/>
        <v/>
      </c>
      <c r="AD2722" s="300" t="str">
        <f t="shared" si="1998"/>
        <v/>
      </c>
      <c r="AE2722" s="192" t="str">
        <f t="shared" si="1999"/>
        <v/>
      </c>
      <c r="AF2722" s="192" t="str">
        <f t="shared" si="2000"/>
        <v/>
      </c>
      <c r="AG2722" s="192"/>
      <c r="AJ2722" s="300" t="str">
        <f t="shared" si="2001"/>
        <v/>
      </c>
      <c r="AK2722" s="300" t="str">
        <f t="shared" si="2002"/>
        <v/>
      </c>
      <c r="AL2722" s="300" t="str">
        <f t="shared" si="2003"/>
        <v/>
      </c>
      <c r="AM2722" s="300" t="str">
        <f t="shared" si="2004"/>
        <v/>
      </c>
      <c r="AN2722" s="300" t="str">
        <f t="shared" si="2005"/>
        <v/>
      </c>
      <c r="AO2722" s="300" t="str">
        <f t="shared" si="2006"/>
        <v/>
      </c>
      <c r="AP2722" s="300" t="str">
        <f t="shared" si="2007"/>
        <v/>
      </c>
      <c r="AQ2722" s="300" t="str">
        <f t="shared" si="2008"/>
        <v/>
      </c>
      <c r="AR2722" s="306" t="str">
        <f t="shared" si="2009"/>
        <v/>
      </c>
      <c r="AS2722" s="300" t="str">
        <f t="shared" si="2010"/>
        <v/>
      </c>
      <c r="AT2722" s="300" t="str">
        <f t="shared" si="2011"/>
        <v/>
      </c>
      <c r="AU2722" s="192" t="str">
        <f t="shared" si="2012"/>
        <v>рбс</v>
      </c>
      <c r="AV2722" s="192" t="str">
        <f t="shared" si="2013"/>
        <v>рбс87520727общпро</v>
      </c>
      <c r="AW2722" s="191">
        <f t="shared" si="2014"/>
        <v>0</v>
      </c>
      <c r="AX2722" s="191">
        <f t="shared" si="2015"/>
        <v>0</v>
      </c>
      <c r="AY2722" s="191">
        <f t="shared" si="2016"/>
        <v>0</v>
      </c>
      <c r="AZ2722" s="191">
        <f t="shared" si="2017"/>
        <v>0</v>
      </c>
      <c r="BA2722" s="193">
        <f t="shared" si="2018"/>
        <v>1</v>
      </c>
      <c r="BB2722" s="193">
        <f t="shared" si="2019"/>
        <v>1</v>
      </c>
      <c r="BC2722" s="193">
        <f t="shared" si="2020"/>
        <v>1</v>
      </c>
      <c r="BD2722" s="191">
        <f t="shared" si="1980"/>
        <v>0</v>
      </c>
      <c r="BE2722" s="191">
        <f t="shared" si="2021"/>
        <v>0</v>
      </c>
      <c r="BF2722" s="210">
        <f t="shared" si="2022"/>
        <v>0</v>
      </c>
      <c r="BG2722" s="211">
        <f t="shared" si="2023"/>
        <v>0</v>
      </c>
      <c r="BH2722" s="289"/>
      <c r="BI2722" s="289"/>
      <c r="BL2722" s="233" t="str">
        <f t="shared" si="2024"/>
        <v/>
      </c>
    </row>
    <row r="2723" spans="1:64" ht="12" customHeight="1">
      <c r="A2723" s="333" t="s">
        <v>1473</v>
      </c>
      <c r="B2723" s="381" t="s">
        <v>327</v>
      </c>
      <c r="C2723" s="333" t="s">
        <v>808</v>
      </c>
      <c r="D2723" s="381" t="s">
        <v>317</v>
      </c>
      <c r="E2723" s="381" t="s">
        <v>1330</v>
      </c>
      <c r="F2723" s="381" t="s">
        <v>609</v>
      </c>
      <c r="G2723" s="381" t="s">
        <v>395</v>
      </c>
      <c r="H2723" s="100" t="s">
        <v>653</v>
      </c>
      <c r="I2723" s="381" t="s">
        <v>505</v>
      </c>
      <c r="J2723" s="382">
        <v>1600</v>
      </c>
      <c r="K2723" s="382">
        <v>1600</v>
      </c>
      <c r="L2723" s="191" t="str">
        <f t="shared" si="1983"/>
        <v>875207270702011004003085229001</v>
      </c>
      <c r="M2723" s="192">
        <f t="array" ref="M2723">IF(COUNT(SEARCH(Удалить_Роспись_КВСР,$B2723)*SEARCH(Удалить_Роспись_ПБС,$C2723)*SEARCH(Удалить_Роспись_КФСР, $D2723)*SEARCH(Удалить_Роспись_КЦСР,$E2723)*SEARCH(Удалить_Роспись_КВР,$F2723)*SEARCH(Удалить_Роспись_ЭК,$H2723)*SEARCH(Удалить_Роспись_КР,$I2723))&gt;0,0,1)</f>
        <v>0</v>
      </c>
      <c r="N2723" s="192">
        <v>0</v>
      </c>
      <c r="O2723" s="192" t="str">
        <f t="shared" si="1984"/>
        <v/>
      </c>
      <c r="P2723" s="192" t="str">
        <f t="shared" si="2027"/>
        <v/>
      </c>
      <c r="Q2723" s="300" t="str">
        <f t="shared" si="1985"/>
        <v/>
      </c>
      <c r="R2723" s="300" t="str">
        <f t="shared" si="1986"/>
        <v/>
      </c>
      <c r="S2723" s="300" t="str">
        <f t="shared" si="1987"/>
        <v/>
      </c>
      <c r="T2723" s="192" t="str">
        <f t="shared" si="1988"/>
        <v/>
      </c>
      <c r="U2723" s="303" t="str">
        <f t="shared" si="1989"/>
        <v/>
      </c>
      <c r="V2723" s="300" t="str">
        <f t="shared" si="1990"/>
        <v/>
      </c>
      <c r="W2723" s="192" t="str">
        <f t="shared" si="1991"/>
        <v/>
      </c>
      <c r="X2723" s="303" t="str">
        <f t="shared" si="1992"/>
        <v/>
      </c>
      <c r="Y2723" s="300" t="str">
        <f t="shared" si="1993"/>
        <v/>
      </c>
      <c r="Z2723" s="300" t="str">
        <f t="shared" si="1994"/>
        <v/>
      </c>
      <c r="AA2723" s="303" t="str">
        <f t="shared" si="1995"/>
        <v/>
      </c>
      <c r="AB2723" s="300" t="str">
        <f t="shared" si="1996"/>
        <v/>
      </c>
      <c r="AC2723" s="300" t="str">
        <f t="shared" si="1997"/>
        <v/>
      </c>
      <c r="AD2723" s="300" t="str">
        <f t="shared" si="1998"/>
        <v/>
      </c>
      <c r="AE2723" s="192" t="str">
        <f t="shared" si="1999"/>
        <v/>
      </c>
      <c r="AF2723" s="192" t="str">
        <f t="shared" si="2000"/>
        <v/>
      </c>
      <c r="AG2723" s="192"/>
      <c r="AJ2723" s="300" t="str">
        <f t="shared" si="2001"/>
        <v/>
      </c>
      <c r="AK2723" s="300" t="str">
        <f t="shared" si="2002"/>
        <v/>
      </c>
      <c r="AL2723" s="300" t="str">
        <f t="shared" si="2003"/>
        <v/>
      </c>
      <c r="AM2723" s="300" t="str">
        <f t="shared" si="2004"/>
        <v/>
      </c>
      <c r="AN2723" s="300" t="str">
        <f t="shared" si="2005"/>
        <v/>
      </c>
      <c r="AO2723" s="300" t="str">
        <f t="shared" si="2006"/>
        <v/>
      </c>
      <c r="AP2723" s="300" t="str">
        <f t="shared" si="2007"/>
        <v/>
      </c>
      <c r="AQ2723" s="300" t="str">
        <f t="shared" si="2008"/>
        <v/>
      </c>
      <c r="AR2723" s="306" t="str">
        <f t="shared" si="2009"/>
        <v/>
      </c>
      <c r="AS2723" s="300" t="str">
        <f t="shared" si="2010"/>
        <v/>
      </c>
      <c r="AT2723" s="300" t="str">
        <f t="shared" si="2011"/>
        <v/>
      </c>
      <c r="AU2723" s="192" t="str">
        <f t="shared" si="2012"/>
        <v>рбс</v>
      </c>
      <c r="AV2723" s="192" t="str">
        <f t="shared" si="2013"/>
        <v>рбс87520727общпро</v>
      </c>
      <c r="AW2723" s="191">
        <f t="shared" si="2014"/>
        <v>0</v>
      </c>
      <c r="AX2723" s="191">
        <f t="shared" si="2015"/>
        <v>0</v>
      </c>
      <c r="AY2723" s="191">
        <f t="shared" si="2016"/>
        <v>0</v>
      </c>
      <c r="AZ2723" s="191">
        <f t="shared" si="2017"/>
        <v>0</v>
      </c>
      <c r="BA2723" s="193">
        <f t="shared" si="2018"/>
        <v>1</v>
      </c>
      <c r="BB2723" s="193">
        <f t="shared" si="2019"/>
        <v>1</v>
      </c>
      <c r="BC2723" s="193">
        <f t="shared" si="2020"/>
        <v>1</v>
      </c>
      <c r="BD2723" s="191">
        <f t="shared" si="1980"/>
        <v>0</v>
      </c>
      <c r="BE2723" s="191">
        <f t="shared" si="2021"/>
        <v>0</v>
      </c>
      <c r="BF2723" s="210">
        <f t="shared" si="2022"/>
        <v>0</v>
      </c>
      <c r="BG2723" s="211">
        <f t="shared" si="2023"/>
        <v>0</v>
      </c>
      <c r="BH2723" s="289"/>
      <c r="BI2723" s="289"/>
      <c r="BL2723" s="233" t="str">
        <f t="shared" si="2024"/>
        <v/>
      </c>
    </row>
    <row r="2724" spans="1:64" ht="12" customHeight="1">
      <c r="A2724" s="333" t="s">
        <v>1473</v>
      </c>
      <c r="B2724" s="381" t="s">
        <v>327</v>
      </c>
      <c r="C2724" s="333" t="s">
        <v>808</v>
      </c>
      <c r="D2724" s="381" t="s">
        <v>317</v>
      </c>
      <c r="E2724" s="381" t="s">
        <v>1330</v>
      </c>
      <c r="F2724" s="381" t="s">
        <v>658</v>
      </c>
      <c r="G2724" s="381" t="s">
        <v>395</v>
      </c>
      <c r="H2724" s="100" t="s">
        <v>653</v>
      </c>
      <c r="I2724" s="381" t="s">
        <v>505</v>
      </c>
      <c r="J2724" s="382">
        <v>200</v>
      </c>
      <c r="K2724" s="382">
        <v>200</v>
      </c>
      <c r="L2724" s="191" t="str">
        <f t="shared" si="1983"/>
        <v>875207270702011004003085329001</v>
      </c>
      <c r="M2724" s="192">
        <f t="array" ref="M2724">IF(COUNT(SEARCH(Удалить_Роспись_КВСР,$B2724)*SEARCH(Удалить_Роспись_ПБС,$C2724)*SEARCH(Удалить_Роспись_КФСР, $D2724)*SEARCH(Удалить_Роспись_КЦСР,$E2724)*SEARCH(Удалить_Роспись_КВР,$F2724)*SEARCH(Удалить_Роспись_ЭК,$H2724)*SEARCH(Удалить_Роспись_КР,$I2724))&gt;0,0,1)</f>
        <v>0</v>
      </c>
      <c r="N2724" s="192">
        <v>0</v>
      </c>
      <c r="O2724" s="192" t="str">
        <f t="shared" si="1984"/>
        <v/>
      </c>
      <c r="P2724" s="192" t="str">
        <f t="shared" si="2027"/>
        <v/>
      </c>
      <c r="Q2724" s="300" t="str">
        <f t="shared" si="1985"/>
        <v/>
      </c>
      <c r="R2724" s="300" t="str">
        <f t="shared" si="1986"/>
        <v/>
      </c>
      <c r="S2724" s="300" t="str">
        <f t="shared" si="1987"/>
        <v/>
      </c>
      <c r="T2724" s="192" t="str">
        <f t="shared" si="1988"/>
        <v/>
      </c>
      <c r="U2724" s="303" t="str">
        <f t="shared" si="1989"/>
        <v/>
      </c>
      <c r="V2724" s="300" t="str">
        <f t="shared" si="1990"/>
        <v/>
      </c>
      <c r="W2724" s="192" t="str">
        <f t="shared" si="1991"/>
        <v/>
      </c>
      <c r="X2724" s="303" t="str">
        <f t="shared" si="1992"/>
        <v/>
      </c>
      <c r="Y2724" s="300" t="str">
        <f t="shared" si="1993"/>
        <v/>
      </c>
      <c r="Z2724" s="300" t="str">
        <f t="shared" si="1994"/>
        <v/>
      </c>
      <c r="AA2724" s="303" t="str">
        <f t="shared" si="1995"/>
        <v/>
      </c>
      <c r="AB2724" s="300" t="str">
        <f t="shared" si="1996"/>
        <v/>
      </c>
      <c r="AC2724" s="300" t="str">
        <f t="shared" si="1997"/>
        <v/>
      </c>
      <c r="AD2724" s="300" t="str">
        <f t="shared" si="1998"/>
        <v/>
      </c>
      <c r="AE2724" s="192" t="str">
        <f t="shared" si="1999"/>
        <v/>
      </c>
      <c r="AF2724" s="192" t="str">
        <f t="shared" si="2000"/>
        <v/>
      </c>
      <c r="AG2724" s="192"/>
      <c r="AJ2724" s="300" t="str">
        <f t="shared" si="2001"/>
        <v/>
      </c>
      <c r="AK2724" s="300" t="str">
        <f t="shared" si="2002"/>
        <v/>
      </c>
      <c r="AL2724" s="300" t="str">
        <f t="shared" si="2003"/>
        <v/>
      </c>
      <c r="AM2724" s="300" t="str">
        <f t="shared" si="2004"/>
        <v/>
      </c>
      <c r="AN2724" s="300" t="str">
        <f t="shared" si="2005"/>
        <v/>
      </c>
      <c r="AO2724" s="300" t="str">
        <f t="shared" si="2006"/>
        <v/>
      </c>
      <c r="AP2724" s="300" t="str">
        <f t="shared" si="2007"/>
        <v/>
      </c>
      <c r="AQ2724" s="300" t="str">
        <f t="shared" si="2008"/>
        <v/>
      </c>
      <c r="AR2724" s="306" t="str">
        <f t="shared" si="2009"/>
        <v/>
      </c>
      <c r="AS2724" s="300" t="str">
        <f t="shared" si="2010"/>
        <v/>
      </c>
      <c r="AT2724" s="300" t="str">
        <f t="shared" si="2011"/>
        <v/>
      </c>
      <c r="AU2724" s="192" t="str">
        <f t="shared" si="2012"/>
        <v>рбс</v>
      </c>
      <c r="AV2724" s="192" t="str">
        <f t="shared" si="2013"/>
        <v>рбс87520727общпро</v>
      </c>
      <c r="AW2724" s="191">
        <f t="shared" si="2014"/>
        <v>0</v>
      </c>
      <c r="AX2724" s="191">
        <f t="shared" si="2015"/>
        <v>0</v>
      </c>
      <c r="AY2724" s="191">
        <f t="shared" si="2016"/>
        <v>0</v>
      </c>
      <c r="AZ2724" s="191">
        <f t="shared" si="2017"/>
        <v>0</v>
      </c>
      <c r="BA2724" s="193">
        <f t="shared" si="2018"/>
        <v>1</v>
      </c>
      <c r="BB2724" s="193">
        <f t="shared" si="2019"/>
        <v>1</v>
      </c>
      <c r="BC2724" s="193">
        <f t="shared" si="2020"/>
        <v>1</v>
      </c>
      <c r="BD2724" s="191">
        <f t="shared" si="1980"/>
        <v>0</v>
      </c>
      <c r="BE2724" s="191">
        <f t="shared" si="2021"/>
        <v>0</v>
      </c>
      <c r="BF2724" s="210">
        <f t="shared" si="2022"/>
        <v>0</v>
      </c>
      <c r="BG2724" s="211">
        <f t="shared" si="2023"/>
        <v>0</v>
      </c>
      <c r="BH2724" s="289"/>
      <c r="BI2724" s="289"/>
      <c r="BL2724" s="233" t="str">
        <f t="shared" si="2024"/>
        <v/>
      </c>
    </row>
    <row r="2725" spans="1:64" ht="12" customHeight="1">
      <c r="A2725" s="333" t="s">
        <v>1473</v>
      </c>
      <c r="B2725" s="381" t="s">
        <v>327</v>
      </c>
      <c r="C2725" s="333" t="s">
        <v>808</v>
      </c>
      <c r="D2725" s="381" t="s">
        <v>317</v>
      </c>
      <c r="E2725" s="381" t="s">
        <v>1331</v>
      </c>
      <c r="F2725" s="381" t="s">
        <v>608</v>
      </c>
      <c r="G2725" s="381" t="s">
        <v>385</v>
      </c>
      <c r="H2725" s="100" t="s">
        <v>653</v>
      </c>
      <c r="I2725" s="381" t="s">
        <v>505</v>
      </c>
      <c r="J2725" s="382">
        <v>1839800</v>
      </c>
      <c r="K2725" s="382">
        <v>1563080.83</v>
      </c>
      <c r="L2725" s="191" t="str">
        <f t="shared" si="1983"/>
        <v>875207270702011004103011121101</v>
      </c>
      <c r="M2725" s="192">
        <f t="array" ref="M2725">IF(COUNT(SEARCH(Удалить_Роспись_КВСР,$B2725)*SEARCH(Удалить_Роспись_ПБС,$C2725)*SEARCH(Удалить_Роспись_КФСР, $D2725)*SEARCH(Удалить_Роспись_КЦСР,$E2725)*SEARCH(Удалить_Роспись_КВР,$F2725)*SEARCH(Удалить_Роспись_ЭК,$H2725)*SEARCH(Удалить_Роспись_КР,$I2725))&gt;0,0,1)</f>
        <v>0</v>
      </c>
      <c r="N2725" s="192">
        <v>0</v>
      </c>
      <c r="O2725" s="192" t="str">
        <f t="shared" si="1984"/>
        <v/>
      </c>
      <c r="P2725" s="192" t="str">
        <f t="shared" si="2027"/>
        <v/>
      </c>
      <c r="Q2725" s="300" t="str">
        <f t="shared" si="1985"/>
        <v/>
      </c>
      <c r="R2725" s="300" t="str">
        <f t="shared" si="1986"/>
        <v/>
      </c>
      <c r="S2725" s="300" t="str">
        <f t="shared" si="1987"/>
        <v/>
      </c>
      <c r="T2725" s="192" t="str">
        <f t="shared" si="1988"/>
        <v/>
      </c>
      <c r="U2725" s="303" t="str">
        <f t="shared" si="1989"/>
        <v/>
      </c>
      <c r="V2725" s="300" t="str">
        <f t="shared" si="1990"/>
        <v/>
      </c>
      <c r="W2725" s="192" t="str">
        <f t="shared" si="1991"/>
        <v/>
      </c>
      <c r="X2725" s="303" t="str">
        <f t="shared" si="1992"/>
        <v/>
      </c>
      <c r="Y2725" s="300" t="str">
        <f t="shared" si="1993"/>
        <v/>
      </c>
      <c r="Z2725" s="300" t="str">
        <f t="shared" si="1994"/>
        <v/>
      </c>
      <c r="AA2725" s="303" t="str">
        <f t="shared" si="1995"/>
        <v/>
      </c>
      <c r="AB2725" s="300" t="str">
        <f t="shared" si="1996"/>
        <v/>
      </c>
      <c r="AC2725" s="300" t="str">
        <f t="shared" si="1997"/>
        <v/>
      </c>
      <c r="AD2725" s="300" t="str">
        <f t="shared" si="1998"/>
        <v/>
      </c>
      <c r="AE2725" s="192" t="str">
        <f t="shared" si="1999"/>
        <v/>
      </c>
      <c r="AF2725" s="192" t="str">
        <f t="shared" si="2000"/>
        <v/>
      </c>
      <c r="AG2725" s="192"/>
      <c r="AJ2725" s="300" t="str">
        <f t="shared" si="2001"/>
        <v/>
      </c>
      <c r="AK2725" s="300" t="str">
        <f t="shared" si="2002"/>
        <v/>
      </c>
      <c r="AL2725" s="300" t="str">
        <f t="shared" si="2003"/>
        <v/>
      </c>
      <c r="AM2725" s="300" t="str">
        <f t="shared" si="2004"/>
        <v/>
      </c>
      <c r="AN2725" s="300" t="str">
        <f t="shared" si="2005"/>
        <v/>
      </c>
      <c r="AO2725" s="300" t="str">
        <f t="shared" si="2006"/>
        <v/>
      </c>
      <c r="AP2725" s="300" t="str">
        <f t="shared" si="2007"/>
        <v/>
      </c>
      <c r="AQ2725" s="300" t="str">
        <f t="shared" si="2008"/>
        <v/>
      </c>
      <c r="AR2725" s="306" t="str">
        <f t="shared" si="2009"/>
        <v/>
      </c>
      <c r="AS2725" s="300" t="str">
        <f t="shared" si="2010"/>
        <v/>
      </c>
      <c r="AT2725" s="300" t="str">
        <f t="shared" si="2011"/>
        <v/>
      </c>
      <c r="AU2725" s="192" t="str">
        <f t="shared" si="2012"/>
        <v>рбс</v>
      </c>
      <c r="AV2725" s="192" t="str">
        <f t="shared" si="2013"/>
        <v>рбс87520727общопл</v>
      </c>
      <c r="AW2725" s="191">
        <f t="shared" si="2014"/>
        <v>0</v>
      </c>
      <c r="AX2725" s="191">
        <f t="shared" si="2015"/>
        <v>0</v>
      </c>
      <c r="AY2725" s="191">
        <f t="shared" si="2016"/>
        <v>0</v>
      </c>
      <c r="AZ2725" s="191">
        <f t="shared" si="2017"/>
        <v>0</v>
      </c>
      <c r="BA2725" s="193">
        <f t="shared" si="2018"/>
        <v>1</v>
      </c>
      <c r="BB2725" s="193">
        <f t="shared" si="2019"/>
        <v>1</v>
      </c>
      <c r="BC2725" s="193">
        <f t="shared" si="2020"/>
        <v>1</v>
      </c>
      <c r="BD2725" s="191">
        <f t="shared" si="1980"/>
        <v>0</v>
      </c>
      <c r="BE2725" s="191">
        <f t="shared" si="2021"/>
        <v>0</v>
      </c>
      <c r="BF2725" s="210">
        <f t="shared" si="2022"/>
        <v>0</v>
      </c>
      <c r="BG2725" s="211">
        <f t="shared" si="2023"/>
        <v>0</v>
      </c>
      <c r="BH2725" s="289"/>
      <c r="BI2725" s="289"/>
      <c r="BL2725" s="233" t="str">
        <f t="shared" si="2024"/>
        <v/>
      </c>
    </row>
    <row r="2726" spans="1:64" ht="12" customHeight="1">
      <c r="A2726" s="333" t="s">
        <v>1473</v>
      </c>
      <c r="B2726" s="381" t="s">
        <v>327</v>
      </c>
      <c r="C2726" s="333" t="s">
        <v>808</v>
      </c>
      <c r="D2726" s="381" t="s">
        <v>317</v>
      </c>
      <c r="E2726" s="381" t="s">
        <v>1331</v>
      </c>
      <c r="F2726" s="381" t="s">
        <v>902</v>
      </c>
      <c r="G2726" s="381" t="s">
        <v>387</v>
      </c>
      <c r="H2726" s="100" t="s">
        <v>653</v>
      </c>
      <c r="I2726" s="381" t="s">
        <v>505</v>
      </c>
      <c r="J2726" s="382">
        <v>555600</v>
      </c>
      <c r="K2726" s="382">
        <v>437617.77</v>
      </c>
      <c r="L2726" s="191" t="str">
        <f t="shared" si="1983"/>
        <v>875207270702011004103011921301</v>
      </c>
      <c r="M2726" s="192">
        <f t="array" ref="M2726">IF(COUNT(SEARCH(Удалить_Роспись_КВСР,$B2726)*SEARCH(Удалить_Роспись_ПБС,$C2726)*SEARCH(Удалить_Роспись_КФСР, $D2726)*SEARCH(Удалить_Роспись_КЦСР,$E2726)*SEARCH(Удалить_Роспись_КВР,$F2726)*SEARCH(Удалить_Роспись_ЭК,$H2726)*SEARCH(Удалить_Роспись_КР,$I2726))&gt;0,0,1)</f>
        <v>0</v>
      </c>
      <c r="N2726" s="192">
        <v>0</v>
      </c>
      <c r="O2726" s="192" t="str">
        <f t="shared" si="1984"/>
        <v/>
      </c>
      <c r="P2726" s="192" t="str">
        <f t="shared" si="2027"/>
        <v/>
      </c>
      <c r="Q2726" s="300" t="str">
        <f t="shared" si="1985"/>
        <v/>
      </c>
      <c r="R2726" s="300" t="str">
        <f t="shared" si="1986"/>
        <v/>
      </c>
      <c r="S2726" s="300" t="str">
        <f t="shared" si="1987"/>
        <v/>
      </c>
      <c r="T2726" s="192" t="str">
        <f t="shared" si="1988"/>
        <v/>
      </c>
      <c r="U2726" s="303" t="str">
        <f t="shared" si="1989"/>
        <v/>
      </c>
      <c r="V2726" s="300" t="str">
        <f t="shared" si="1990"/>
        <v/>
      </c>
      <c r="W2726" s="192" t="str">
        <f t="shared" si="1991"/>
        <v/>
      </c>
      <c r="X2726" s="303" t="str">
        <f t="shared" si="1992"/>
        <v/>
      </c>
      <c r="Y2726" s="300" t="str">
        <f t="shared" si="1993"/>
        <v/>
      </c>
      <c r="Z2726" s="300" t="str">
        <f t="shared" si="1994"/>
        <v/>
      </c>
      <c r="AA2726" s="303" t="str">
        <f t="shared" si="1995"/>
        <v/>
      </c>
      <c r="AB2726" s="300" t="str">
        <f t="shared" si="1996"/>
        <v/>
      </c>
      <c r="AC2726" s="300" t="str">
        <f t="shared" si="1997"/>
        <v/>
      </c>
      <c r="AD2726" s="300" t="str">
        <f t="shared" si="1998"/>
        <v/>
      </c>
      <c r="AE2726" s="192" t="str">
        <f t="shared" si="1999"/>
        <v/>
      </c>
      <c r="AF2726" s="192" t="str">
        <f t="shared" si="2000"/>
        <v/>
      </c>
      <c r="AG2726" s="192"/>
      <c r="AJ2726" s="300" t="str">
        <f t="shared" si="2001"/>
        <v/>
      </c>
      <c r="AK2726" s="300" t="str">
        <f t="shared" si="2002"/>
        <v/>
      </c>
      <c r="AL2726" s="300" t="str">
        <f t="shared" si="2003"/>
        <v/>
      </c>
      <c r="AM2726" s="300" t="str">
        <f t="shared" si="2004"/>
        <v/>
      </c>
      <c r="AN2726" s="300" t="str">
        <f t="shared" si="2005"/>
        <v/>
      </c>
      <c r="AO2726" s="300" t="str">
        <f t="shared" si="2006"/>
        <v/>
      </c>
      <c r="AP2726" s="300" t="str">
        <f t="shared" si="2007"/>
        <v/>
      </c>
      <c r="AQ2726" s="300" t="str">
        <f t="shared" si="2008"/>
        <v/>
      </c>
      <c r="AR2726" s="306" t="str">
        <f t="shared" si="2009"/>
        <v/>
      </c>
      <c r="AS2726" s="300" t="str">
        <f t="shared" si="2010"/>
        <v/>
      </c>
      <c r="AT2726" s="300" t="str">
        <f t="shared" si="2011"/>
        <v/>
      </c>
      <c r="AU2726" s="192" t="str">
        <f t="shared" si="2012"/>
        <v>рбс</v>
      </c>
      <c r="AV2726" s="192" t="str">
        <f t="shared" si="2013"/>
        <v>рбс87520727общопл</v>
      </c>
      <c r="AW2726" s="191">
        <f t="shared" si="2014"/>
        <v>0</v>
      </c>
      <c r="AX2726" s="191">
        <f t="shared" si="2015"/>
        <v>0</v>
      </c>
      <c r="AY2726" s="191">
        <f t="shared" si="2016"/>
        <v>0</v>
      </c>
      <c r="AZ2726" s="191">
        <f t="shared" si="2017"/>
        <v>0</v>
      </c>
      <c r="BA2726" s="193">
        <f t="shared" si="2018"/>
        <v>1</v>
      </c>
      <c r="BB2726" s="193">
        <f t="shared" si="2019"/>
        <v>1</v>
      </c>
      <c r="BC2726" s="193">
        <f t="shared" si="2020"/>
        <v>1</v>
      </c>
      <c r="BD2726" s="191">
        <f t="shared" si="1980"/>
        <v>0</v>
      </c>
      <c r="BE2726" s="191">
        <f t="shared" si="2021"/>
        <v>0</v>
      </c>
      <c r="BF2726" s="210">
        <f t="shared" si="2022"/>
        <v>0</v>
      </c>
      <c r="BG2726" s="211">
        <f t="shared" si="2023"/>
        <v>0</v>
      </c>
      <c r="BH2726" s="289"/>
      <c r="BI2726" s="289"/>
      <c r="BL2726" s="233" t="str">
        <f t="shared" si="2024"/>
        <v/>
      </c>
    </row>
    <row r="2727" spans="1:64" ht="12" customHeight="1">
      <c r="A2727" s="333" t="s">
        <v>1473</v>
      </c>
      <c r="B2727" s="381" t="s">
        <v>327</v>
      </c>
      <c r="C2727" s="333" t="s">
        <v>808</v>
      </c>
      <c r="D2727" s="381" t="s">
        <v>317</v>
      </c>
      <c r="E2727" s="381" t="s">
        <v>1332</v>
      </c>
      <c r="F2727" s="381" t="s">
        <v>608</v>
      </c>
      <c r="G2727" s="381" t="s">
        <v>385</v>
      </c>
      <c r="H2727" s="100" t="s">
        <v>653</v>
      </c>
      <c r="I2727" s="381" t="s">
        <v>505</v>
      </c>
      <c r="J2727" s="382">
        <v>13404</v>
      </c>
      <c r="K2727" s="382">
        <v>7605.59</v>
      </c>
      <c r="L2727" s="191" t="str">
        <f t="shared" si="1983"/>
        <v>875207270702011004503011121101</v>
      </c>
      <c r="M2727" s="192">
        <f t="array" ref="M2727">IF(COUNT(SEARCH(Удалить_Роспись_КВСР,$B2727)*SEARCH(Удалить_Роспись_ПБС,$C2727)*SEARCH(Удалить_Роспись_КФСР, $D2727)*SEARCH(Удалить_Роспись_КЦСР,$E2727)*SEARCH(Удалить_Роспись_КВР,$F2727)*SEARCH(Удалить_Роспись_ЭК,$H2727)*SEARCH(Удалить_Роспись_КР,$I2727))&gt;0,0,1)</f>
        <v>0</v>
      </c>
      <c r="N2727" s="192">
        <v>0</v>
      </c>
      <c r="O2727" s="192" t="str">
        <f t="shared" si="1984"/>
        <v/>
      </c>
      <c r="P2727" s="192" t="str">
        <f t="shared" si="2027"/>
        <v/>
      </c>
      <c r="Q2727" s="300" t="str">
        <f t="shared" si="1985"/>
        <v/>
      </c>
      <c r="R2727" s="300" t="str">
        <f t="shared" si="1986"/>
        <v/>
      </c>
      <c r="S2727" s="300" t="str">
        <f t="shared" si="1987"/>
        <v/>
      </c>
      <c r="T2727" s="192" t="str">
        <f t="shared" si="1988"/>
        <v/>
      </c>
      <c r="U2727" s="303" t="str">
        <f t="shared" si="1989"/>
        <v/>
      </c>
      <c r="V2727" s="300" t="str">
        <f t="shared" si="1990"/>
        <v/>
      </c>
      <c r="W2727" s="192" t="str">
        <f t="shared" si="1991"/>
        <v/>
      </c>
      <c r="X2727" s="303" t="str">
        <f t="shared" si="1992"/>
        <v/>
      </c>
      <c r="Y2727" s="300" t="str">
        <f t="shared" si="1993"/>
        <v/>
      </c>
      <c r="Z2727" s="300" t="str">
        <f t="shared" si="1994"/>
        <v/>
      </c>
      <c r="AA2727" s="303" t="str">
        <f t="shared" si="1995"/>
        <v/>
      </c>
      <c r="AB2727" s="300" t="str">
        <f t="shared" si="1996"/>
        <v/>
      </c>
      <c r="AC2727" s="300" t="str">
        <f t="shared" si="1997"/>
        <v/>
      </c>
      <c r="AD2727" s="300" t="str">
        <f t="shared" si="1998"/>
        <v/>
      </c>
      <c r="AE2727" s="192" t="str">
        <f t="shared" si="1999"/>
        <v/>
      </c>
      <c r="AF2727" s="192" t="str">
        <f t="shared" si="2000"/>
        <v/>
      </c>
      <c r="AG2727" s="192"/>
      <c r="AJ2727" s="300" t="str">
        <f t="shared" si="2001"/>
        <v/>
      </c>
      <c r="AK2727" s="300" t="str">
        <f t="shared" si="2002"/>
        <v/>
      </c>
      <c r="AL2727" s="300" t="str">
        <f t="shared" si="2003"/>
        <v/>
      </c>
      <c r="AM2727" s="300" t="str">
        <f t="shared" si="2004"/>
        <v/>
      </c>
      <c r="AN2727" s="300" t="str">
        <f t="shared" si="2005"/>
        <v/>
      </c>
      <c r="AO2727" s="300" t="str">
        <f t="shared" si="2006"/>
        <v/>
      </c>
      <c r="AP2727" s="300" t="str">
        <f t="shared" si="2007"/>
        <v/>
      </c>
      <c r="AQ2727" s="300" t="str">
        <f t="shared" si="2008"/>
        <v/>
      </c>
      <c r="AR2727" s="306" t="str">
        <f t="shared" si="2009"/>
        <v/>
      </c>
      <c r="AS2727" s="300" t="str">
        <f t="shared" si="2010"/>
        <v/>
      </c>
      <c r="AT2727" s="300" t="str">
        <f t="shared" si="2011"/>
        <v/>
      </c>
      <c r="AU2727" s="192" t="str">
        <f t="shared" si="2012"/>
        <v>рбс</v>
      </c>
      <c r="AV2727" s="192" t="str">
        <f t="shared" si="2013"/>
        <v>рбс87520727общопл</v>
      </c>
      <c r="AW2727" s="191">
        <f t="shared" si="2014"/>
        <v>0</v>
      </c>
      <c r="AX2727" s="191">
        <f t="shared" si="2015"/>
        <v>0</v>
      </c>
      <c r="AY2727" s="191">
        <f t="shared" si="2016"/>
        <v>0</v>
      </c>
      <c r="AZ2727" s="191">
        <f t="shared" si="2017"/>
        <v>0</v>
      </c>
      <c r="BA2727" s="193">
        <f t="shared" si="2018"/>
        <v>1</v>
      </c>
      <c r="BB2727" s="193">
        <f t="shared" si="2019"/>
        <v>1</v>
      </c>
      <c r="BC2727" s="193">
        <f t="shared" si="2020"/>
        <v>1</v>
      </c>
      <c r="BD2727" s="191">
        <f t="shared" si="1980"/>
        <v>0</v>
      </c>
      <c r="BE2727" s="191">
        <f t="shared" si="2021"/>
        <v>0</v>
      </c>
      <c r="BF2727" s="210">
        <f t="shared" si="2022"/>
        <v>0</v>
      </c>
      <c r="BG2727" s="211">
        <f t="shared" si="2023"/>
        <v>0</v>
      </c>
      <c r="BH2727" s="289"/>
      <c r="BI2727" s="289"/>
      <c r="BL2727" s="233" t="str">
        <f t="shared" si="2024"/>
        <v/>
      </c>
    </row>
    <row r="2728" spans="1:64" ht="12" customHeight="1">
      <c r="A2728" s="333" t="s">
        <v>1473</v>
      </c>
      <c r="B2728" s="381" t="s">
        <v>327</v>
      </c>
      <c r="C2728" s="333" t="s">
        <v>808</v>
      </c>
      <c r="D2728" s="381" t="s">
        <v>317</v>
      </c>
      <c r="E2728" s="381" t="s">
        <v>1332</v>
      </c>
      <c r="F2728" s="381" t="s">
        <v>902</v>
      </c>
      <c r="G2728" s="381" t="s">
        <v>387</v>
      </c>
      <c r="H2728" s="100" t="s">
        <v>653</v>
      </c>
      <c r="I2728" s="381" t="s">
        <v>505</v>
      </c>
      <c r="J2728" s="382">
        <v>4048</v>
      </c>
      <c r="K2728" s="382">
        <v>2355.98</v>
      </c>
      <c r="L2728" s="191" t="str">
        <f t="shared" si="1983"/>
        <v>875207270702011004503011921301</v>
      </c>
      <c r="M2728" s="192">
        <f t="array" ref="M2728">IF(COUNT(SEARCH(Удалить_Роспись_КВСР,$B2728)*SEARCH(Удалить_Роспись_ПБС,$C2728)*SEARCH(Удалить_Роспись_КФСР, $D2728)*SEARCH(Удалить_Роспись_КЦСР,$E2728)*SEARCH(Удалить_Роспись_КВР,$F2728)*SEARCH(Удалить_Роспись_ЭК,$H2728)*SEARCH(Удалить_Роспись_КР,$I2728))&gt;0,0,1)</f>
        <v>0</v>
      </c>
      <c r="N2728" s="192">
        <v>0</v>
      </c>
      <c r="O2728" s="192" t="str">
        <f t="shared" si="1984"/>
        <v/>
      </c>
      <c r="P2728" s="192" t="str">
        <f t="shared" si="2027"/>
        <v/>
      </c>
      <c r="Q2728" s="300" t="str">
        <f t="shared" si="1985"/>
        <v/>
      </c>
      <c r="R2728" s="300" t="str">
        <f t="shared" si="1986"/>
        <v/>
      </c>
      <c r="S2728" s="300" t="str">
        <f t="shared" si="1987"/>
        <v/>
      </c>
      <c r="T2728" s="192" t="str">
        <f t="shared" si="1988"/>
        <v/>
      </c>
      <c r="U2728" s="303" t="str">
        <f t="shared" si="1989"/>
        <v/>
      </c>
      <c r="V2728" s="300" t="str">
        <f t="shared" si="1990"/>
        <v/>
      </c>
      <c r="W2728" s="192" t="str">
        <f t="shared" si="1991"/>
        <v/>
      </c>
      <c r="X2728" s="303" t="str">
        <f t="shared" si="1992"/>
        <v/>
      </c>
      <c r="Y2728" s="300" t="str">
        <f t="shared" si="1993"/>
        <v/>
      </c>
      <c r="Z2728" s="300" t="str">
        <f t="shared" si="1994"/>
        <v/>
      </c>
      <c r="AA2728" s="303" t="str">
        <f t="shared" si="1995"/>
        <v/>
      </c>
      <c r="AB2728" s="300" t="str">
        <f t="shared" si="1996"/>
        <v/>
      </c>
      <c r="AC2728" s="300" t="str">
        <f t="shared" si="1997"/>
        <v/>
      </c>
      <c r="AD2728" s="300" t="str">
        <f t="shared" si="1998"/>
        <v/>
      </c>
      <c r="AE2728" s="192" t="str">
        <f t="shared" si="1999"/>
        <v/>
      </c>
      <c r="AF2728" s="192" t="str">
        <f t="shared" si="2000"/>
        <v/>
      </c>
      <c r="AG2728" s="192"/>
      <c r="AJ2728" s="300" t="str">
        <f t="shared" si="2001"/>
        <v/>
      </c>
      <c r="AK2728" s="300" t="str">
        <f t="shared" si="2002"/>
        <v/>
      </c>
      <c r="AL2728" s="300" t="str">
        <f t="shared" si="2003"/>
        <v/>
      </c>
      <c r="AM2728" s="300" t="str">
        <f t="shared" si="2004"/>
        <v/>
      </c>
      <c r="AN2728" s="300" t="str">
        <f t="shared" si="2005"/>
        <v/>
      </c>
      <c r="AO2728" s="300" t="str">
        <f t="shared" si="2006"/>
        <v/>
      </c>
      <c r="AP2728" s="300" t="str">
        <f t="shared" si="2007"/>
        <v/>
      </c>
      <c r="AQ2728" s="300" t="str">
        <f t="shared" si="2008"/>
        <v/>
      </c>
      <c r="AR2728" s="306" t="str">
        <f t="shared" si="2009"/>
        <v/>
      </c>
      <c r="AS2728" s="300" t="str">
        <f t="shared" si="2010"/>
        <v/>
      </c>
      <c r="AT2728" s="300" t="str">
        <f t="shared" si="2011"/>
        <v/>
      </c>
      <c r="AU2728" s="192" t="str">
        <f t="shared" si="2012"/>
        <v>рбс</v>
      </c>
      <c r="AV2728" s="192" t="str">
        <f t="shared" si="2013"/>
        <v>рбс87520727общопл</v>
      </c>
      <c r="AW2728" s="191">
        <f t="shared" si="2014"/>
        <v>0</v>
      </c>
      <c r="AX2728" s="191">
        <f t="shared" si="2015"/>
        <v>0</v>
      </c>
      <c r="AY2728" s="191">
        <f t="shared" si="2016"/>
        <v>0</v>
      </c>
      <c r="AZ2728" s="191">
        <f t="shared" si="2017"/>
        <v>0</v>
      </c>
      <c r="BA2728" s="193">
        <f t="shared" si="2018"/>
        <v>1</v>
      </c>
      <c r="BB2728" s="193">
        <f t="shared" si="2019"/>
        <v>1</v>
      </c>
      <c r="BC2728" s="193">
        <f t="shared" si="2020"/>
        <v>1</v>
      </c>
      <c r="BD2728" s="191">
        <f t="shared" si="1980"/>
        <v>0</v>
      </c>
      <c r="BE2728" s="191">
        <f t="shared" si="2021"/>
        <v>0</v>
      </c>
      <c r="BF2728" s="210">
        <f t="shared" si="2022"/>
        <v>0</v>
      </c>
      <c r="BG2728" s="211">
        <f t="shared" si="2023"/>
        <v>0</v>
      </c>
      <c r="BH2728" s="289"/>
      <c r="BI2728" s="289"/>
      <c r="BL2728" s="233" t="str">
        <f t="shared" si="2024"/>
        <v/>
      </c>
    </row>
    <row r="2729" spans="1:64" ht="12" customHeight="1">
      <c r="A2729" s="333" t="s">
        <v>1473</v>
      </c>
      <c r="B2729" s="381" t="s">
        <v>327</v>
      </c>
      <c r="C2729" s="333" t="s">
        <v>808</v>
      </c>
      <c r="D2729" s="381" t="s">
        <v>317</v>
      </c>
      <c r="E2729" s="381" t="s">
        <v>1333</v>
      </c>
      <c r="F2729" s="381" t="s">
        <v>589</v>
      </c>
      <c r="G2729" s="381" t="s">
        <v>386</v>
      </c>
      <c r="H2729" s="100" t="s">
        <v>653</v>
      </c>
      <c r="I2729" s="381" t="s">
        <v>505</v>
      </c>
      <c r="J2729" s="382">
        <v>200000</v>
      </c>
      <c r="K2729" s="382">
        <v>200000</v>
      </c>
      <c r="L2729" s="191" t="str">
        <f t="shared" si="1983"/>
        <v>875207270702011004703011221201</v>
      </c>
      <c r="M2729" s="192">
        <f t="array" ref="M2729">IF(COUNT(SEARCH(Удалить_Роспись_КВСР,$B2729)*SEARCH(Удалить_Роспись_ПБС,$C2729)*SEARCH(Удалить_Роспись_КФСР, $D2729)*SEARCH(Удалить_Роспись_КЦСР,$E2729)*SEARCH(Удалить_Роспись_КВР,$F2729)*SEARCH(Удалить_Роспись_ЭК,$H2729)*SEARCH(Удалить_Роспись_КР,$I2729))&gt;0,0,1)</f>
        <v>0</v>
      </c>
      <c r="N2729" s="192">
        <f>IF(COUNT(SEARCH(Удалить_Индекс_КВСР,$B2729)*SEARCH(Удалить_Индекс_ПБС,$C2729)*SEARCH(Удалить_Индекс_КФСР,$D2729)*SEARCH(Удалить_Индекс_КЦСР,$E2729)*SEARCH(Удалить_Индекс_КВР,$F2729)*SEARCH(Удалить_Индекс_ЭК,$H2729)*SEARCH(Удалить_Индекс_КР,$I2729))&gt;0,0,1)</f>
        <v>1</v>
      </c>
      <c r="O2729" s="192" t="str">
        <f t="shared" si="1984"/>
        <v/>
      </c>
      <c r="P2729" s="192" t="str">
        <f t="shared" si="2027"/>
        <v/>
      </c>
      <c r="Q2729" s="300" t="str">
        <f t="shared" si="1985"/>
        <v/>
      </c>
      <c r="R2729" s="300" t="str">
        <f t="shared" si="1986"/>
        <v/>
      </c>
      <c r="S2729" s="300" t="str">
        <f t="shared" si="1987"/>
        <v/>
      </c>
      <c r="T2729" s="192" t="str">
        <f t="shared" si="1988"/>
        <v/>
      </c>
      <c r="U2729" s="303" t="str">
        <f t="shared" si="1989"/>
        <v/>
      </c>
      <c r="V2729" s="300" t="str">
        <f t="shared" si="1990"/>
        <v/>
      </c>
      <c r="W2729" s="192" t="str">
        <f t="shared" si="1991"/>
        <v/>
      </c>
      <c r="X2729" s="303" t="str">
        <f t="shared" si="1992"/>
        <v/>
      </c>
      <c r="Y2729" s="300" t="str">
        <f t="shared" si="1993"/>
        <v/>
      </c>
      <c r="Z2729" s="300" t="str">
        <f t="shared" si="1994"/>
        <v/>
      </c>
      <c r="AA2729" s="303" t="str">
        <f t="shared" si="1995"/>
        <v/>
      </c>
      <c r="AB2729" s="300" t="str">
        <f t="shared" si="1996"/>
        <v/>
      </c>
      <c r="AC2729" s="300" t="str">
        <f t="shared" si="1997"/>
        <v/>
      </c>
      <c r="AD2729" s="300" t="str">
        <f t="shared" si="1998"/>
        <v/>
      </c>
      <c r="AE2729" s="192" t="str">
        <f t="shared" si="1999"/>
        <v/>
      </c>
      <c r="AF2729" s="192" t="str">
        <f t="shared" si="2000"/>
        <v/>
      </c>
      <c r="AG2729" s="192"/>
      <c r="AJ2729" s="300" t="str">
        <f t="shared" si="2001"/>
        <v/>
      </c>
      <c r="AK2729" s="300" t="str">
        <f t="shared" si="2002"/>
        <v/>
      </c>
      <c r="AL2729" s="300" t="str">
        <f t="shared" si="2003"/>
        <v/>
      </c>
      <c r="AM2729" s="300" t="str">
        <f t="shared" si="2004"/>
        <v/>
      </c>
      <c r="AN2729" s="300" t="str">
        <f t="shared" si="2005"/>
        <v/>
      </c>
      <c r="AO2729" s="300" t="str">
        <f t="shared" si="2006"/>
        <v/>
      </c>
      <c r="AP2729" s="300" t="str">
        <f t="shared" si="2007"/>
        <v/>
      </c>
      <c r="AQ2729" s="300" t="str">
        <f t="shared" si="2008"/>
        <v/>
      </c>
      <c r="AR2729" s="306" t="str">
        <f t="shared" si="2009"/>
        <v/>
      </c>
      <c r="AS2729" s="300" t="str">
        <f t="shared" si="2010"/>
        <v/>
      </c>
      <c r="AT2729" s="300" t="str">
        <f t="shared" si="2011"/>
        <v/>
      </c>
      <c r="AU2729" s="192" t="str">
        <f t="shared" si="2012"/>
        <v>рбс</v>
      </c>
      <c r="AV2729" s="192" t="str">
        <f t="shared" si="2013"/>
        <v>рбс87520727общпро</v>
      </c>
      <c r="AW2729" s="191">
        <f t="shared" si="2014"/>
        <v>0</v>
      </c>
      <c r="AX2729" s="191">
        <f t="shared" si="2015"/>
        <v>0</v>
      </c>
      <c r="AY2729" s="191">
        <f t="shared" si="2016"/>
        <v>200000</v>
      </c>
      <c r="AZ2729" s="191">
        <f t="shared" si="2017"/>
        <v>200000</v>
      </c>
      <c r="BA2729" s="193">
        <f t="shared" si="2018"/>
        <v>1</v>
      </c>
      <c r="BB2729" s="193">
        <f t="shared" si="2019"/>
        <v>1</v>
      </c>
      <c r="BC2729" s="193">
        <f t="shared" si="2020"/>
        <v>1</v>
      </c>
      <c r="BD2729" s="191">
        <f t="shared" si="1980"/>
        <v>200000</v>
      </c>
      <c r="BE2729" s="191">
        <f t="shared" si="2021"/>
        <v>200000</v>
      </c>
      <c r="BF2729" s="210">
        <f t="shared" si="2022"/>
        <v>200000</v>
      </c>
      <c r="BG2729" s="211">
        <f t="shared" si="2023"/>
        <v>200000</v>
      </c>
      <c r="BH2729" s="289" t="str">
        <f>B2729</f>
        <v>875</v>
      </c>
      <c r="BI2729" s="289" t="str">
        <f>D2729</f>
        <v>0702</v>
      </c>
      <c r="BJ2729" s="284" t="s">
        <v>593</v>
      </c>
      <c r="BK2729" s="284" t="s">
        <v>589</v>
      </c>
      <c r="BL2729" s="233" t="str">
        <f t="shared" si="2024"/>
        <v/>
      </c>
    </row>
    <row r="2730" spans="1:64" ht="12" customHeight="1">
      <c r="A2730" s="333" t="s">
        <v>1473</v>
      </c>
      <c r="B2730" s="381" t="s">
        <v>327</v>
      </c>
      <c r="C2730" s="333" t="s">
        <v>808</v>
      </c>
      <c r="D2730" s="381" t="s">
        <v>317</v>
      </c>
      <c r="E2730" s="381" t="s">
        <v>1334</v>
      </c>
      <c r="F2730" s="381" t="s">
        <v>586</v>
      </c>
      <c r="G2730" s="381" t="s">
        <v>393</v>
      </c>
      <c r="H2730" s="100" t="s">
        <v>653</v>
      </c>
      <c r="I2730" s="381" t="s">
        <v>505</v>
      </c>
      <c r="J2730" s="382">
        <v>975968</v>
      </c>
      <c r="K2730" s="382">
        <v>527500.31000000006</v>
      </c>
      <c r="L2730" s="191" t="str">
        <f t="shared" si="1983"/>
        <v>875207270702011004Г03024422301</v>
      </c>
      <c r="M2730" s="192">
        <f t="array" ref="M2730">IF(COUNT(SEARCH(Удалить_Роспись_КВСР,$B2730)*SEARCH(Удалить_Роспись_ПБС,$C2730)*SEARCH(Удалить_Роспись_КФСР, $D2730)*SEARCH(Удалить_Роспись_КЦСР,$E2730)*SEARCH(Удалить_Роспись_КВР,$F2730)*SEARCH(Удалить_Роспись_ЭК,$H2730)*SEARCH(Удалить_Роспись_КР,$I2730))&gt;0,0,1)</f>
        <v>0</v>
      </c>
      <c r="N2730" s="192">
        <f>IF(COUNT(SEARCH(Удалить_Индекс_КВСР,$B2730)*SEARCH(Удалить_Индекс_ПБС,$C2730)*SEARCH(Удалить_Индекс_КФСР,$D2730)*SEARCH(Удалить_Индекс_КЦСР,$E2730)*SEARCH(Удалить_Индекс_КВР,$F2730)*SEARCH(Удалить_Индекс_ЭК,$H2730)*SEARCH(Удалить_Индекс_КР,$I2730))&gt;0,0,1)</f>
        <v>1</v>
      </c>
      <c r="O2730" s="192" t="str">
        <f t="shared" si="1984"/>
        <v/>
      </c>
      <c r="P2730" s="192" t="str">
        <f t="shared" si="2027"/>
        <v/>
      </c>
      <c r="Q2730" s="300" t="str">
        <f t="shared" si="1985"/>
        <v/>
      </c>
      <c r="R2730" s="300" t="str">
        <f t="shared" si="1986"/>
        <v/>
      </c>
      <c r="S2730" s="300" t="str">
        <f t="shared" si="1987"/>
        <v/>
      </c>
      <c r="T2730" s="192" t="str">
        <f t="shared" si="1988"/>
        <v/>
      </c>
      <c r="U2730" s="303" t="str">
        <f t="shared" si="1989"/>
        <v/>
      </c>
      <c r="V2730" s="300" t="str">
        <f t="shared" si="1990"/>
        <v/>
      </c>
      <c r="W2730" s="192" t="str">
        <f t="shared" si="1991"/>
        <v/>
      </c>
      <c r="X2730" s="303" t="str">
        <f t="shared" si="1992"/>
        <v/>
      </c>
      <c r="Y2730" s="300" t="str">
        <f t="shared" si="1993"/>
        <v/>
      </c>
      <c r="Z2730" s="300" t="str">
        <f t="shared" si="1994"/>
        <v/>
      </c>
      <c r="AA2730" s="303" t="str">
        <f t="shared" si="1995"/>
        <v/>
      </c>
      <c r="AB2730" s="300" t="str">
        <f t="shared" si="1996"/>
        <v/>
      </c>
      <c r="AC2730" s="300" t="str">
        <f t="shared" si="1997"/>
        <v/>
      </c>
      <c r="AD2730" s="300" t="str">
        <f t="shared" si="1998"/>
        <v/>
      </c>
      <c r="AE2730" s="192" t="str">
        <f t="shared" si="1999"/>
        <v/>
      </c>
      <c r="AF2730" s="192" t="str">
        <f t="shared" si="2000"/>
        <v/>
      </c>
      <c r="AG2730" s="192"/>
      <c r="AJ2730" s="300" t="str">
        <f t="shared" si="2001"/>
        <v/>
      </c>
      <c r="AK2730" s="300" t="str">
        <f t="shared" si="2002"/>
        <v/>
      </c>
      <c r="AL2730" s="300" t="str">
        <f t="shared" si="2003"/>
        <v/>
      </c>
      <c r="AM2730" s="300" t="str">
        <f t="shared" si="2004"/>
        <v/>
      </c>
      <c r="AN2730" s="300" t="str">
        <f t="shared" si="2005"/>
        <v/>
      </c>
      <c r="AO2730" s="300" t="str">
        <f t="shared" si="2006"/>
        <v/>
      </c>
      <c r="AP2730" s="300" t="str">
        <f t="shared" si="2007"/>
        <v/>
      </c>
      <c r="AQ2730" s="300" t="str">
        <f t="shared" si="2008"/>
        <v/>
      </c>
      <c r="AR2730" s="306" t="str">
        <f t="shared" si="2009"/>
        <v/>
      </c>
      <c r="AS2730" s="300" t="str">
        <f t="shared" si="2010"/>
        <v/>
      </c>
      <c r="AT2730" s="300" t="str">
        <f t="shared" si="2011"/>
        <v/>
      </c>
      <c r="AU2730" s="192" t="str">
        <f t="shared" si="2012"/>
        <v>рбс</v>
      </c>
      <c r="AV2730" s="192" t="str">
        <f t="shared" si="2013"/>
        <v>рбс87520727общком</v>
      </c>
      <c r="AW2730" s="191">
        <f t="shared" si="2014"/>
        <v>0</v>
      </c>
      <c r="AX2730" s="191">
        <f t="shared" si="2015"/>
        <v>0</v>
      </c>
      <c r="AY2730" s="191">
        <f t="shared" si="2016"/>
        <v>975968</v>
      </c>
      <c r="AZ2730" s="191">
        <f t="shared" si="2017"/>
        <v>527500.31000000006</v>
      </c>
      <c r="BA2730" s="193">
        <f t="shared" si="2018"/>
        <v>1</v>
      </c>
      <c r="BB2730" s="193">
        <f t="shared" si="2019"/>
        <v>1</v>
      </c>
      <c r="BC2730" s="193">
        <f t="shared" si="2020"/>
        <v>1</v>
      </c>
      <c r="BD2730" s="191">
        <f t="shared" si="1980"/>
        <v>975968</v>
      </c>
      <c r="BE2730" s="191">
        <f t="shared" si="2021"/>
        <v>527500.31000000006</v>
      </c>
      <c r="BF2730" s="210">
        <f t="shared" si="2022"/>
        <v>975968</v>
      </c>
      <c r="BG2730" s="211">
        <f t="shared" si="2023"/>
        <v>975968</v>
      </c>
      <c r="BH2730" s="289" t="str">
        <f>B2730</f>
        <v>875</v>
      </c>
      <c r="BI2730" s="289" t="str">
        <f>D2730</f>
        <v>0702</v>
      </c>
      <c r="BJ2730" s="284" t="s">
        <v>593</v>
      </c>
      <c r="BK2730" s="284" t="s">
        <v>589</v>
      </c>
      <c r="BL2730" s="233" t="str">
        <f t="shared" si="2024"/>
        <v/>
      </c>
    </row>
    <row r="2731" spans="1:64" ht="12" customHeight="1">
      <c r="A2731" s="333" t="s">
        <v>1473</v>
      </c>
      <c r="B2731" s="381" t="s">
        <v>327</v>
      </c>
      <c r="C2731" s="333" t="s">
        <v>808</v>
      </c>
      <c r="D2731" s="381" t="s">
        <v>317</v>
      </c>
      <c r="E2731" s="381" t="s">
        <v>1448</v>
      </c>
      <c r="F2731" s="381" t="s">
        <v>586</v>
      </c>
      <c r="G2731" s="381" t="s">
        <v>407</v>
      </c>
      <c r="H2731" s="100" t="s">
        <v>653</v>
      </c>
      <c r="I2731" s="381" t="s">
        <v>505</v>
      </c>
      <c r="J2731" s="382">
        <v>6750</v>
      </c>
      <c r="K2731" s="382">
        <v>0</v>
      </c>
      <c r="L2731" s="191" t="str">
        <f t="shared" si="1983"/>
        <v>875207270702011004Ф00024431001</v>
      </c>
      <c r="M2731" s="192">
        <f t="array" ref="M2731">IF(COUNT(SEARCH(Удалить_Роспись_КВСР,$B2731)*SEARCH(Удалить_Роспись_ПБС,$C2731)*SEARCH(Удалить_Роспись_КФСР, $D2731)*SEARCH(Удалить_Роспись_КЦСР,$E2731)*SEARCH(Удалить_Роспись_КВР,$F2731)*SEARCH(Удалить_Роспись_ЭК,$H2731)*SEARCH(Удалить_Роспись_КР,$I2731))&gt;0,0,1)</f>
        <v>0</v>
      </c>
      <c r="N2731" s="192">
        <v>0</v>
      </c>
      <c r="O2731" s="192" t="str">
        <f t="shared" si="1984"/>
        <v/>
      </c>
      <c r="P2731" s="192" t="str">
        <f t="shared" si="2027"/>
        <v/>
      </c>
      <c r="Q2731" s="300" t="str">
        <f t="shared" si="1985"/>
        <v/>
      </c>
      <c r="R2731" s="300" t="str">
        <f t="shared" si="1986"/>
        <v/>
      </c>
      <c r="S2731" s="300" t="str">
        <f t="shared" si="1987"/>
        <v/>
      </c>
      <c r="T2731" s="192" t="str">
        <f t="shared" si="1988"/>
        <v/>
      </c>
      <c r="U2731" s="303" t="str">
        <f t="shared" si="1989"/>
        <v/>
      </c>
      <c r="V2731" s="300" t="str">
        <f t="shared" si="1990"/>
        <v/>
      </c>
      <c r="W2731" s="192" t="str">
        <f t="shared" si="1991"/>
        <v/>
      </c>
      <c r="X2731" s="303" t="str">
        <f t="shared" si="1992"/>
        <v/>
      </c>
      <c r="Y2731" s="300" t="str">
        <f t="shared" si="1993"/>
        <v/>
      </c>
      <c r="Z2731" s="300" t="str">
        <f t="shared" si="1994"/>
        <v/>
      </c>
      <c r="AA2731" s="303" t="str">
        <f t="shared" si="1995"/>
        <v/>
      </c>
      <c r="AB2731" s="300" t="str">
        <f t="shared" si="1996"/>
        <v/>
      </c>
      <c r="AC2731" s="300" t="str">
        <f t="shared" si="1997"/>
        <v/>
      </c>
      <c r="AD2731" s="300" t="str">
        <f t="shared" si="1998"/>
        <v/>
      </c>
      <c r="AE2731" s="192" t="str">
        <f t="shared" si="1999"/>
        <v/>
      </c>
      <c r="AF2731" s="192" t="str">
        <f t="shared" si="2000"/>
        <v/>
      </c>
      <c r="AG2731" s="192"/>
      <c r="AJ2731" s="300" t="str">
        <f t="shared" si="2001"/>
        <v/>
      </c>
      <c r="AK2731" s="300" t="str">
        <f t="shared" si="2002"/>
        <v/>
      </c>
      <c r="AL2731" s="300" t="str">
        <f t="shared" si="2003"/>
        <v/>
      </c>
      <c r="AM2731" s="300" t="str">
        <f t="shared" si="2004"/>
        <v/>
      </c>
      <c r="AN2731" s="300" t="str">
        <f t="shared" si="2005"/>
        <v/>
      </c>
      <c r="AO2731" s="300" t="str">
        <f t="shared" si="2006"/>
        <v/>
      </c>
      <c r="AP2731" s="300" t="str">
        <f t="shared" si="2007"/>
        <v/>
      </c>
      <c r="AQ2731" s="300" t="str">
        <f t="shared" si="2008"/>
        <v/>
      </c>
      <c r="AR2731" s="306" t="str">
        <f t="shared" si="2009"/>
        <v/>
      </c>
      <c r="AS2731" s="300" t="str">
        <f t="shared" si="2010"/>
        <v/>
      </c>
      <c r="AT2731" s="300" t="str">
        <f t="shared" si="2011"/>
        <v/>
      </c>
      <c r="AU2731" s="192" t="str">
        <f t="shared" si="2012"/>
        <v>рбс</v>
      </c>
      <c r="AV2731" s="192" t="str">
        <f t="shared" si="2013"/>
        <v>рбс87520727общосн</v>
      </c>
      <c r="AW2731" s="191">
        <f t="shared" si="2014"/>
        <v>0</v>
      </c>
      <c r="AX2731" s="191">
        <f t="shared" si="2015"/>
        <v>0</v>
      </c>
      <c r="AY2731" s="191">
        <f t="shared" si="2016"/>
        <v>0</v>
      </c>
      <c r="AZ2731" s="191">
        <f t="shared" si="2017"/>
        <v>0</v>
      </c>
      <c r="BA2731" s="193">
        <f t="shared" si="2018"/>
        <v>1</v>
      </c>
      <c r="BB2731" s="193">
        <f t="shared" si="2019"/>
        <v>1</v>
      </c>
      <c r="BC2731" s="193">
        <f t="shared" si="2020"/>
        <v>1</v>
      </c>
      <c r="BD2731" s="191">
        <f t="shared" si="1980"/>
        <v>0</v>
      </c>
      <c r="BE2731" s="191">
        <f t="shared" si="2021"/>
        <v>0</v>
      </c>
      <c r="BF2731" s="210">
        <f t="shared" si="2022"/>
        <v>0</v>
      </c>
      <c r="BG2731" s="211">
        <f t="shared" si="2023"/>
        <v>0</v>
      </c>
      <c r="BH2731" s="289" t="str">
        <f>B2731</f>
        <v>875</v>
      </c>
      <c r="BI2731" s="289" t="str">
        <f>D2731</f>
        <v>0702</v>
      </c>
      <c r="BJ2731" s="284" t="s">
        <v>593</v>
      </c>
      <c r="BK2731" s="284" t="s">
        <v>589</v>
      </c>
      <c r="BL2731" s="233" t="str">
        <f t="shared" si="2024"/>
        <v/>
      </c>
    </row>
    <row r="2732" spans="1:64" ht="21" customHeight="1">
      <c r="A2732" s="333" t="s">
        <v>1473</v>
      </c>
      <c r="B2732" s="381" t="s">
        <v>327</v>
      </c>
      <c r="C2732" s="333" t="s">
        <v>808</v>
      </c>
      <c r="D2732" s="381" t="s">
        <v>317</v>
      </c>
      <c r="E2732" s="381" t="s">
        <v>1474</v>
      </c>
      <c r="F2732" s="381" t="s">
        <v>586</v>
      </c>
      <c r="G2732" s="381" t="s">
        <v>393</v>
      </c>
      <c r="H2732" s="100" t="s">
        <v>653</v>
      </c>
      <c r="I2732" s="381" t="s">
        <v>505</v>
      </c>
      <c r="J2732" s="382">
        <v>566809</v>
      </c>
      <c r="K2732" s="382">
        <v>130887.42</v>
      </c>
      <c r="L2732" s="191" t="str">
        <f t="shared" si="1983"/>
        <v>875207270702011004Э03024422301</v>
      </c>
      <c r="M2732" s="192">
        <f t="array" ref="M2732">IF(COUNT(SEARCH(Удалить_Роспись_КВСР,$B2732)*SEARCH(Удалить_Роспись_ПБС,$C2732)*SEARCH(Удалить_Роспись_КФСР, $D2732)*SEARCH(Удалить_Роспись_КЦСР,$E2732)*SEARCH(Удалить_Роспись_КВР,$F2732)*SEARCH(Удалить_Роспись_ЭК,$H2732)*SEARCH(Удалить_Роспись_КР,$I2732))&gt;0,0,1)</f>
        <v>0</v>
      </c>
      <c r="N2732" s="192">
        <f>IF(COUNT(SEARCH(Удалить_Индекс_КВСР,$B2732)*SEARCH(Удалить_Индекс_ПБС,$C2732)*SEARCH(Удалить_Индекс_КФСР,$D2732)*SEARCH(Удалить_Индекс_КЦСР,$E2732)*SEARCH(Удалить_Индекс_КВР,$F2732)*SEARCH(Удалить_Индекс_ЭК,$H2732)*SEARCH(Удалить_Индекс_КР,$I2732))&gt;0,0,1)</f>
        <v>1</v>
      </c>
      <c r="O2732" s="192" t="str">
        <f t="shared" si="1984"/>
        <v/>
      </c>
      <c r="P2732" s="192" t="str">
        <f t="shared" si="2027"/>
        <v/>
      </c>
      <c r="Q2732" s="300" t="str">
        <f t="shared" si="1985"/>
        <v/>
      </c>
      <c r="R2732" s="300" t="str">
        <f t="shared" si="1986"/>
        <v/>
      </c>
      <c r="S2732" s="300" t="str">
        <f t="shared" si="1987"/>
        <v/>
      </c>
      <c r="T2732" s="192" t="str">
        <f t="shared" si="1988"/>
        <v/>
      </c>
      <c r="U2732" s="303" t="str">
        <f t="shared" si="1989"/>
        <v/>
      </c>
      <c r="V2732" s="300" t="str">
        <f t="shared" si="1990"/>
        <v/>
      </c>
      <c r="W2732" s="192" t="str">
        <f t="shared" si="1991"/>
        <v/>
      </c>
      <c r="X2732" s="303" t="str">
        <f t="shared" si="1992"/>
        <v/>
      </c>
      <c r="Y2732" s="300" t="str">
        <f t="shared" si="1993"/>
        <v/>
      </c>
      <c r="Z2732" s="300" t="str">
        <f t="shared" si="1994"/>
        <v/>
      </c>
      <c r="AA2732" s="303" t="str">
        <f t="shared" si="1995"/>
        <v/>
      </c>
      <c r="AB2732" s="300" t="str">
        <f t="shared" si="1996"/>
        <v/>
      </c>
      <c r="AC2732" s="300" t="str">
        <f t="shared" si="1997"/>
        <v/>
      </c>
      <c r="AD2732" s="300" t="str">
        <f t="shared" si="1998"/>
        <v/>
      </c>
      <c r="AE2732" s="192" t="str">
        <f t="shared" si="1999"/>
        <v/>
      </c>
      <c r="AF2732" s="192" t="str">
        <f t="shared" si="2000"/>
        <v/>
      </c>
      <c r="AG2732" s="192"/>
      <c r="AJ2732" s="300" t="str">
        <f t="shared" si="2001"/>
        <v/>
      </c>
      <c r="AK2732" s="300" t="str">
        <f t="shared" si="2002"/>
        <v/>
      </c>
      <c r="AL2732" s="300" t="str">
        <f t="shared" si="2003"/>
        <v/>
      </c>
      <c r="AM2732" s="300" t="str">
        <f t="shared" si="2004"/>
        <v/>
      </c>
      <c r="AN2732" s="300" t="str">
        <f t="shared" si="2005"/>
        <v/>
      </c>
      <c r="AO2732" s="300" t="str">
        <f t="shared" si="2006"/>
        <v/>
      </c>
      <c r="AP2732" s="300" t="str">
        <f t="shared" si="2007"/>
        <v/>
      </c>
      <c r="AQ2732" s="300" t="str">
        <f t="shared" si="2008"/>
        <v/>
      </c>
      <c r="AR2732" s="306" t="str">
        <f t="shared" si="2009"/>
        <v/>
      </c>
      <c r="AS2732" s="300" t="str">
        <f t="shared" si="2010"/>
        <v/>
      </c>
      <c r="AT2732" s="300" t="str">
        <f t="shared" si="2011"/>
        <v/>
      </c>
      <c r="AU2732" s="192" t="str">
        <f t="shared" si="2012"/>
        <v>рбс</v>
      </c>
      <c r="AV2732" s="192" t="str">
        <f t="shared" si="2013"/>
        <v>рбс87520727общком</v>
      </c>
      <c r="AW2732" s="191">
        <f t="shared" si="2014"/>
        <v>0</v>
      </c>
      <c r="AX2732" s="191">
        <f t="shared" si="2015"/>
        <v>0</v>
      </c>
      <c r="AY2732" s="191">
        <f t="shared" si="2016"/>
        <v>566809</v>
      </c>
      <c r="AZ2732" s="191">
        <f t="shared" si="2017"/>
        <v>130887.42</v>
      </c>
      <c r="BA2732" s="193">
        <f t="shared" si="2018"/>
        <v>1</v>
      </c>
      <c r="BB2732" s="193">
        <f t="shared" si="2019"/>
        <v>1</v>
      </c>
      <c r="BC2732" s="193">
        <f t="shared" si="2020"/>
        <v>1</v>
      </c>
      <c r="BD2732" s="191">
        <f t="shared" si="1980"/>
        <v>566809</v>
      </c>
      <c r="BE2732" s="191">
        <f t="shared" si="2021"/>
        <v>130887.42</v>
      </c>
      <c r="BF2732" s="210">
        <f t="shared" si="2022"/>
        <v>566809</v>
      </c>
      <c r="BG2732" s="211">
        <f t="shared" si="2023"/>
        <v>566809</v>
      </c>
      <c r="BH2732" s="289"/>
      <c r="BI2732" s="289"/>
      <c r="BL2732" s="233" t="str">
        <f t="shared" si="2024"/>
        <v/>
      </c>
    </row>
    <row r="2733" spans="1:64" s="463" customFormat="1" ht="12" customHeight="1">
      <c r="A2733" s="452" t="s">
        <v>1473</v>
      </c>
      <c r="B2733" s="453" t="s">
        <v>327</v>
      </c>
      <c r="C2733" s="452" t="s">
        <v>808</v>
      </c>
      <c r="D2733" s="453" t="s">
        <v>317</v>
      </c>
      <c r="E2733" s="453" t="s">
        <v>1475</v>
      </c>
      <c r="F2733" s="453" t="s">
        <v>589</v>
      </c>
      <c r="G2733" s="453" t="s">
        <v>395</v>
      </c>
      <c r="H2733" s="454" t="s">
        <v>653</v>
      </c>
      <c r="I2733" s="453" t="s">
        <v>505</v>
      </c>
      <c r="J2733" s="455">
        <v>12000</v>
      </c>
      <c r="K2733" s="382">
        <v>0</v>
      </c>
      <c r="L2733" s="191" t="str">
        <f t="shared" si="1983"/>
        <v>875207270702093008001011229001</v>
      </c>
      <c r="M2733" s="457">
        <f t="array" ref="M2733">IF(COUNT(SEARCH(Удалить_Роспись_КВСР,$B2733)*SEARCH(Удалить_Роспись_ПБС,$C2733)*SEARCH(Удалить_Роспись_КФСР, $D2733)*SEARCH(Удалить_Роспись_КЦСР,$E2733)*SEARCH(Удалить_Роспись_КВР,$F2733)*SEARCH(Удалить_Роспись_ЭК,$H2733)*SEARCH(Удалить_Роспись_КР,$I2733))&gt;0,0,1)</f>
        <v>1</v>
      </c>
      <c r="N2733" s="457">
        <f>IF(COUNT(SEARCH(Удалить_Индекс_КВСР,$B2733)*SEARCH(Удалить_Индекс_ПБС,$C2733)*SEARCH(Удалить_Индекс_КФСР,$D2733)*SEARCH(Удалить_Индекс_КЦСР,$E2733)*SEARCH(Удалить_Индекс_КВР,$F2733)*SEARCH(Удалить_Индекс_ЭК,$H2733)*SEARCH(Удалить_Индекс_КР,$I2733))&gt;0,0,1)</f>
        <v>1</v>
      </c>
      <c r="O2733" s="192" t="str">
        <f t="shared" si="1984"/>
        <v/>
      </c>
      <c r="P2733" s="192" t="str">
        <f t="shared" si="2027"/>
        <v/>
      </c>
      <c r="Q2733" s="300" t="str">
        <f t="shared" si="1985"/>
        <v/>
      </c>
      <c r="R2733" s="300" t="str">
        <f t="shared" si="1986"/>
        <v/>
      </c>
      <c r="S2733" s="300" t="str">
        <f t="shared" si="1987"/>
        <v/>
      </c>
      <c r="T2733" s="192" t="str">
        <f t="shared" si="1988"/>
        <v/>
      </c>
      <c r="U2733" s="303" t="str">
        <f t="shared" si="1989"/>
        <v/>
      </c>
      <c r="V2733" s="300" t="str">
        <f t="shared" si="1990"/>
        <v/>
      </c>
      <c r="W2733" s="192" t="str">
        <f t="shared" si="1991"/>
        <v/>
      </c>
      <c r="X2733" s="303" t="str">
        <f t="shared" si="1992"/>
        <v/>
      </c>
      <c r="Y2733" s="300" t="str">
        <f t="shared" si="1993"/>
        <v/>
      </c>
      <c r="Z2733" s="300" t="str">
        <f t="shared" si="1994"/>
        <v/>
      </c>
      <c r="AA2733" s="303" t="str">
        <f t="shared" si="1995"/>
        <v/>
      </c>
      <c r="AB2733" s="300" t="str">
        <f t="shared" si="1996"/>
        <v/>
      </c>
      <c r="AC2733" s="300" t="str">
        <f t="shared" si="1997"/>
        <v/>
      </c>
      <c r="AD2733" s="300" t="str">
        <f t="shared" si="1998"/>
        <v/>
      </c>
      <c r="AE2733" s="192" t="str">
        <f t="shared" si="1999"/>
        <v/>
      </c>
      <c r="AF2733" s="192" t="str">
        <f t="shared" si="2000"/>
        <v/>
      </c>
      <c r="AG2733" s="192"/>
      <c r="AH2733" s="186"/>
      <c r="AI2733" s="186"/>
      <c r="AJ2733" s="300" t="str">
        <f t="shared" si="2001"/>
        <v/>
      </c>
      <c r="AK2733" s="300" t="str">
        <f t="shared" si="2002"/>
        <v/>
      </c>
      <c r="AL2733" s="300" t="str">
        <f t="shared" si="2003"/>
        <v/>
      </c>
      <c r="AM2733" s="300" t="str">
        <f t="shared" si="2004"/>
        <v/>
      </c>
      <c r="AN2733" s="300" t="str">
        <f t="shared" si="2005"/>
        <v/>
      </c>
      <c r="AO2733" s="300" t="str">
        <f t="shared" si="2006"/>
        <v/>
      </c>
      <c r="AP2733" s="300" t="str">
        <f t="shared" si="2007"/>
        <v/>
      </c>
      <c r="AQ2733" s="300" t="str">
        <f t="shared" si="2008"/>
        <v/>
      </c>
      <c r="AR2733" s="306" t="str">
        <f t="shared" si="2009"/>
        <v/>
      </c>
      <c r="AS2733" s="300" t="str">
        <f t="shared" si="2010"/>
        <v/>
      </c>
      <c r="AT2733" s="300" t="str">
        <f t="shared" si="2011"/>
        <v/>
      </c>
      <c r="AU2733" s="192" t="str">
        <f t="shared" si="2012"/>
        <v>рбс</v>
      </c>
      <c r="AV2733" s="192" t="str">
        <f t="shared" si="2013"/>
        <v>рбс87520727общпро</v>
      </c>
      <c r="AW2733" s="456">
        <f t="shared" si="2014"/>
        <v>12000</v>
      </c>
      <c r="AX2733" s="191">
        <f t="shared" si="2015"/>
        <v>0</v>
      </c>
      <c r="AY2733" s="191">
        <f t="shared" si="2016"/>
        <v>12000</v>
      </c>
      <c r="AZ2733" s="191">
        <f t="shared" si="2017"/>
        <v>0</v>
      </c>
      <c r="BA2733" s="193">
        <f t="shared" si="2018"/>
        <v>1</v>
      </c>
      <c r="BB2733" s="193">
        <f t="shared" si="2019"/>
        <v>1</v>
      </c>
      <c r="BC2733" s="193">
        <f t="shared" si="2020"/>
        <v>1</v>
      </c>
      <c r="BD2733" s="456">
        <f t="shared" si="1980"/>
        <v>12000</v>
      </c>
      <c r="BE2733" s="456">
        <f t="shared" si="2021"/>
        <v>0</v>
      </c>
      <c r="BF2733" s="458">
        <f t="shared" si="2022"/>
        <v>12000</v>
      </c>
      <c r="BG2733" s="459">
        <f t="shared" si="2023"/>
        <v>12000</v>
      </c>
      <c r="BH2733" s="460" t="str">
        <f t="shared" ref="BH2733:BH2738" si="2029">B2733</f>
        <v>875</v>
      </c>
      <c r="BI2733" s="460" t="str">
        <f t="shared" ref="BI2733:BI2738" si="2030">D2733</f>
        <v>0702</v>
      </c>
      <c r="BJ2733" s="461" t="s">
        <v>593</v>
      </c>
      <c r="BK2733" s="461" t="s">
        <v>586</v>
      </c>
      <c r="BL2733" s="462" t="str">
        <f t="shared" si="2024"/>
        <v/>
      </c>
    </row>
    <row r="2734" spans="1:64" s="463" customFormat="1" ht="12" customHeight="1">
      <c r="A2734" s="452" t="s">
        <v>1473</v>
      </c>
      <c r="B2734" s="453" t="s">
        <v>327</v>
      </c>
      <c r="C2734" s="452" t="s">
        <v>808</v>
      </c>
      <c r="D2734" s="453" t="s">
        <v>317</v>
      </c>
      <c r="E2734" s="453" t="s">
        <v>1475</v>
      </c>
      <c r="F2734" s="453" t="s">
        <v>586</v>
      </c>
      <c r="G2734" s="453" t="s">
        <v>395</v>
      </c>
      <c r="H2734" s="454" t="s">
        <v>653</v>
      </c>
      <c r="I2734" s="453" t="s">
        <v>505</v>
      </c>
      <c r="J2734" s="455">
        <v>41010</v>
      </c>
      <c r="K2734" s="382">
        <v>22800</v>
      </c>
      <c r="L2734" s="191" t="str">
        <f t="shared" si="1983"/>
        <v>875207270702093008001024429001</v>
      </c>
      <c r="M2734" s="457">
        <f t="array" ref="M2734">IF(COUNT(SEARCH(Удалить_Роспись_КВСР,$B2734)*SEARCH(Удалить_Роспись_ПБС,$C2734)*SEARCH(Удалить_Роспись_КФСР, $D2734)*SEARCH(Удалить_Роспись_КЦСР,$E2734)*SEARCH(Удалить_Роспись_КВР,$F2734)*SEARCH(Удалить_Роспись_ЭК,$H2734)*SEARCH(Удалить_Роспись_КР,$I2734))&gt;0,0,1)</f>
        <v>1</v>
      </c>
      <c r="N2734" s="457">
        <f>IF(COUNT(SEARCH(Удалить_Индекс_КВСР,$B2734)*SEARCH(Удалить_Индекс_ПБС,$C2734)*SEARCH(Удалить_Индекс_КФСР,$D2734)*SEARCH(Удалить_Индекс_КЦСР,$E2734)*SEARCH(Удалить_Индекс_КВР,$F2734)*SEARCH(Удалить_Индекс_ЭК,$H2734)*SEARCH(Удалить_Индекс_КР,$I2734))&gt;0,0,1)</f>
        <v>1</v>
      </c>
      <c r="O2734" s="192" t="str">
        <f t="shared" si="1984"/>
        <v/>
      </c>
      <c r="P2734" s="192" t="str">
        <f t="shared" si="2027"/>
        <v/>
      </c>
      <c r="Q2734" s="300" t="str">
        <f t="shared" si="1985"/>
        <v/>
      </c>
      <c r="R2734" s="300" t="str">
        <f t="shared" si="1986"/>
        <v/>
      </c>
      <c r="S2734" s="300" t="str">
        <f t="shared" si="1987"/>
        <v/>
      </c>
      <c r="T2734" s="192" t="str">
        <f t="shared" si="1988"/>
        <v/>
      </c>
      <c r="U2734" s="303" t="str">
        <f t="shared" si="1989"/>
        <v/>
      </c>
      <c r="V2734" s="300" t="str">
        <f t="shared" si="1990"/>
        <v/>
      </c>
      <c r="W2734" s="192" t="str">
        <f t="shared" si="1991"/>
        <v/>
      </c>
      <c r="X2734" s="303" t="str">
        <f t="shared" si="1992"/>
        <v/>
      </c>
      <c r="Y2734" s="300" t="str">
        <f t="shared" si="1993"/>
        <v/>
      </c>
      <c r="Z2734" s="300" t="str">
        <f t="shared" si="1994"/>
        <v/>
      </c>
      <c r="AA2734" s="303" t="str">
        <f t="shared" si="1995"/>
        <v/>
      </c>
      <c r="AB2734" s="300" t="str">
        <f t="shared" si="1996"/>
        <v/>
      </c>
      <c r="AC2734" s="300" t="str">
        <f t="shared" si="1997"/>
        <v/>
      </c>
      <c r="AD2734" s="300" t="str">
        <f t="shared" si="1998"/>
        <v/>
      </c>
      <c r="AE2734" s="192" t="str">
        <f t="shared" si="1999"/>
        <v/>
      </c>
      <c r="AF2734" s="192" t="str">
        <f t="shared" si="2000"/>
        <v/>
      </c>
      <c r="AG2734" s="192"/>
      <c r="AH2734" s="186"/>
      <c r="AI2734" s="186"/>
      <c r="AJ2734" s="300" t="str">
        <f t="shared" si="2001"/>
        <v/>
      </c>
      <c r="AK2734" s="300" t="str">
        <f t="shared" si="2002"/>
        <v/>
      </c>
      <c r="AL2734" s="300" t="str">
        <f t="shared" si="2003"/>
        <v/>
      </c>
      <c r="AM2734" s="300" t="str">
        <f t="shared" si="2004"/>
        <v/>
      </c>
      <c r="AN2734" s="300" t="str">
        <f t="shared" si="2005"/>
        <v/>
      </c>
      <c r="AO2734" s="300" t="str">
        <f t="shared" si="2006"/>
        <v/>
      </c>
      <c r="AP2734" s="300" t="str">
        <f t="shared" si="2007"/>
        <v/>
      </c>
      <c r="AQ2734" s="300" t="str">
        <f t="shared" si="2008"/>
        <v/>
      </c>
      <c r="AR2734" s="306" t="str">
        <f t="shared" si="2009"/>
        <v/>
      </c>
      <c r="AS2734" s="300" t="str">
        <f t="shared" si="2010"/>
        <v/>
      </c>
      <c r="AT2734" s="300" t="str">
        <f t="shared" si="2011"/>
        <v/>
      </c>
      <c r="AU2734" s="192" t="str">
        <f t="shared" si="2012"/>
        <v>рбс</v>
      </c>
      <c r="AV2734" s="192" t="str">
        <f t="shared" si="2013"/>
        <v>рбс87520727общпро</v>
      </c>
      <c r="AW2734" s="456">
        <f t="shared" si="2014"/>
        <v>41010</v>
      </c>
      <c r="AX2734" s="191">
        <f t="shared" si="2015"/>
        <v>22800</v>
      </c>
      <c r="AY2734" s="191">
        <f t="shared" si="2016"/>
        <v>41010</v>
      </c>
      <c r="AZ2734" s="191">
        <f t="shared" si="2017"/>
        <v>22800</v>
      </c>
      <c r="BA2734" s="193">
        <f t="shared" si="2018"/>
        <v>1</v>
      </c>
      <c r="BB2734" s="193">
        <f t="shared" si="2019"/>
        <v>1</v>
      </c>
      <c r="BC2734" s="193">
        <f t="shared" si="2020"/>
        <v>1</v>
      </c>
      <c r="BD2734" s="456">
        <f t="shared" si="1980"/>
        <v>41010</v>
      </c>
      <c r="BE2734" s="456">
        <f t="shared" si="2021"/>
        <v>22800</v>
      </c>
      <c r="BF2734" s="458">
        <f t="shared" si="2022"/>
        <v>41010</v>
      </c>
      <c r="BG2734" s="459">
        <f t="shared" si="2023"/>
        <v>41010</v>
      </c>
      <c r="BH2734" s="460" t="str">
        <f t="shared" si="2029"/>
        <v>875</v>
      </c>
      <c r="BI2734" s="460" t="str">
        <f t="shared" si="2030"/>
        <v>0702</v>
      </c>
      <c r="BJ2734" s="461" t="s">
        <v>593</v>
      </c>
      <c r="BK2734" s="461" t="s">
        <v>589</v>
      </c>
      <c r="BL2734" s="462" t="str">
        <f t="shared" si="2024"/>
        <v/>
      </c>
    </row>
    <row r="2735" spans="1:64" ht="12" customHeight="1">
      <c r="A2735" s="333" t="s">
        <v>1476</v>
      </c>
      <c r="B2735" s="381" t="s">
        <v>327</v>
      </c>
      <c r="C2735" s="333" t="s">
        <v>809</v>
      </c>
      <c r="D2735" s="381" t="s">
        <v>317</v>
      </c>
      <c r="E2735" s="381" t="s">
        <v>1317</v>
      </c>
      <c r="F2735" s="381" t="s">
        <v>608</v>
      </c>
      <c r="G2735" s="381" t="s">
        <v>385</v>
      </c>
      <c r="H2735" s="100" t="s">
        <v>653</v>
      </c>
      <c r="I2735" s="381" t="s">
        <v>505</v>
      </c>
      <c r="J2735" s="382">
        <v>734208</v>
      </c>
      <c r="K2735" s="382">
        <v>503328.85</v>
      </c>
      <c r="L2735" s="191" t="str">
        <f t="shared" si="1983"/>
        <v>875048100702011004002011121101</v>
      </c>
      <c r="M2735" s="192">
        <f t="array" ref="M2735">IF(COUNT(SEARCH(Удалить_Роспись_КВСР,$B2735)*SEARCH(Удалить_Роспись_ПБС,$C2735)*SEARCH(Удалить_Роспись_КФСР, $D2735)*SEARCH(Удалить_Роспись_КЦСР,$E2735)*SEARCH(Удалить_Роспись_КВР,$F2735)*SEARCH(Удалить_Роспись_ЭК,$H2735)*SEARCH(Удалить_Роспись_КР,$I2735))&gt;0,0,1)</f>
        <v>0</v>
      </c>
      <c r="N2735" s="192">
        <v>0</v>
      </c>
      <c r="O2735" s="192" t="str">
        <f t="shared" si="1984"/>
        <v/>
      </c>
      <c r="P2735" s="192" t="str">
        <f t="shared" si="2027"/>
        <v/>
      </c>
      <c r="Q2735" s="300" t="str">
        <f t="shared" si="1985"/>
        <v/>
      </c>
      <c r="R2735" s="300" t="str">
        <f t="shared" si="1986"/>
        <v/>
      </c>
      <c r="S2735" s="300" t="str">
        <f t="shared" si="1987"/>
        <v/>
      </c>
      <c r="T2735" s="192" t="str">
        <f t="shared" si="1988"/>
        <v/>
      </c>
      <c r="U2735" s="303" t="str">
        <f t="shared" si="1989"/>
        <v/>
      </c>
      <c r="V2735" s="300" t="str">
        <f t="shared" si="1990"/>
        <v/>
      </c>
      <c r="W2735" s="192" t="str">
        <f t="shared" si="1991"/>
        <v/>
      </c>
      <c r="X2735" s="303" t="str">
        <f t="shared" si="1992"/>
        <v/>
      </c>
      <c r="Y2735" s="300" t="str">
        <f t="shared" si="1993"/>
        <v/>
      </c>
      <c r="Z2735" s="300" t="str">
        <f t="shared" si="1994"/>
        <v/>
      </c>
      <c r="AA2735" s="303" t="str">
        <f t="shared" si="1995"/>
        <v/>
      </c>
      <c r="AB2735" s="300" t="str">
        <f t="shared" si="1996"/>
        <v/>
      </c>
      <c r="AC2735" s="300" t="str">
        <f t="shared" si="1997"/>
        <v/>
      </c>
      <c r="AD2735" s="300" t="str">
        <f t="shared" si="1998"/>
        <v/>
      </c>
      <c r="AE2735" s="192" t="str">
        <f t="shared" si="1999"/>
        <v/>
      </c>
      <c r="AF2735" s="192" t="str">
        <f t="shared" si="2000"/>
        <v/>
      </c>
      <c r="AG2735" s="192"/>
      <c r="AJ2735" s="300" t="str">
        <f t="shared" si="2001"/>
        <v/>
      </c>
      <c r="AK2735" s="300" t="str">
        <f t="shared" si="2002"/>
        <v/>
      </c>
      <c r="AL2735" s="300" t="str">
        <f t="shared" si="2003"/>
        <v/>
      </c>
      <c r="AM2735" s="300" t="str">
        <f t="shared" si="2004"/>
        <v/>
      </c>
      <c r="AN2735" s="300" t="str">
        <f t="shared" si="2005"/>
        <v/>
      </c>
      <c r="AO2735" s="300" t="str">
        <f t="shared" si="2006"/>
        <v/>
      </c>
      <c r="AP2735" s="300" t="str">
        <f t="shared" si="2007"/>
        <v/>
      </c>
      <c r="AQ2735" s="300" t="str">
        <f t="shared" si="2008"/>
        <v/>
      </c>
      <c r="AR2735" s="306" t="str">
        <f t="shared" si="2009"/>
        <v/>
      </c>
      <c r="AS2735" s="300" t="str">
        <f t="shared" si="2010"/>
        <v/>
      </c>
      <c r="AT2735" s="300" t="str">
        <f t="shared" si="2011"/>
        <v/>
      </c>
      <c r="AU2735" s="192" t="str">
        <f t="shared" si="2012"/>
        <v>рбс</v>
      </c>
      <c r="AV2735" s="192" t="str">
        <f t="shared" si="2013"/>
        <v>рбс87504810общопл</v>
      </c>
      <c r="AW2735" s="191">
        <f t="shared" si="2014"/>
        <v>0</v>
      </c>
      <c r="AX2735" s="191">
        <f t="shared" si="2015"/>
        <v>0</v>
      </c>
      <c r="AY2735" s="191">
        <f t="shared" si="2016"/>
        <v>0</v>
      </c>
      <c r="AZ2735" s="191">
        <f t="shared" si="2017"/>
        <v>0</v>
      </c>
      <c r="BA2735" s="193">
        <f t="shared" si="2018"/>
        <v>1</v>
      </c>
      <c r="BB2735" s="193">
        <f t="shared" si="2019"/>
        <v>1</v>
      </c>
      <c r="BC2735" s="193">
        <f t="shared" si="2020"/>
        <v>1</v>
      </c>
      <c r="BD2735" s="191">
        <f t="shared" si="1980"/>
        <v>0</v>
      </c>
      <c r="BE2735" s="191">
        <f t="shared" si="2021"/>
        <v>0</v>
      </c>
      <c r="BF2735" s="210">
        <f t="shared" si="2022"/>
        <v>0</v>
      </c>
      <c r="BG2735" s="211">
        <f t="shared" si="2023"/>
        <v>0</v>
      </c>
      <c r="BH2735" s="289" t="str">
        <f t="shared" si="2029"/>
        <v>875</v>
      </c>
      <c r="BI2735" s="289" t="str">
        <f t="shared" si="2030"/>
        <v>0702</v>
      </c>
      <c r="BJ2735" s="284" t="s">
        <v>593</v>
      </c>
      <c r="BK2735" s="284" t="s">
        <v>586</v>
      </c>
      <c r="BL2735" s="233" t="str">
        <f t="shared" si="2024"/>
        <v/>
      </c>
    </row>
    <row r="2736" spans="1:64" ht="12" customHeight="1">
      <c r="A2736" s="333" t="s">
        <v>1476</v>
      </c>
      <c r="B2736" s="381" t="s">
        <v>327</v>
      </c>
      <c r="C2736" s="333" t="s">
        <v>809</v>
      </c>
      <c r="D2736" s="381" t="s">
        <v>317</v>
      </c>
      <c r="E2736" s="381" t="s">
        <v>1317</v>
      </c>
      <c r="F2736" s="381" t="s">
        <v>902</v>
      </c>
      <c r="G2736" s="381" t="s">
        <v>387</v>
      </c>
      <c r="H2736" s="100" t="s">
        <v>653</v>
      </c>
      <c r="I2736" s="381" t="s">
        <v>505</v>
      </c>
      <c r="J2736" s="382">
        <v>221729.96</v>
      </c>
      <c r="K2736" s="382">
        <v>132001.97</v>
      </c>
      <c r="L2736" s="191" t="str">
        <f t="shared" si="1983"/>
        <v>875048100702011004002011921301</v>
      </c>
      <c r="M2736" s="192">
        <f t="array" ref="M2736">IF(COUNT(SEARCH(Удалить_Роспись_КВСР,$B2736)*SEARCH(Удалить_Роспись_ПБС,$C2736)*SEARCH(Удалить_Роспись_КФСР, $D2736)*SEARCH(Удалить_Роспись_КЦСР,$E2736)*SEARCH(Удалить_Роспись_КВР,$F2736)*SEARCH(Удалить_Роспись_ЭК,$H2736)*SEARCH(Удалить_Роспись_КР,$I2736))&gt;0,0,1)</f>
        <v>0</v>
      </c>
      <c r="N2736" s="192">
        <v>0</v>
      </c>
      <c r="O2736" s="192" t="str">
        <f t="shared" si="1984"/>
        <v/>
      </c>
      <c r="P2736" s="192" t="str">
        <f t="shared" si="2027"/>
        <v/>
      </c>
      <c r="Q2736" s="300" t="str">
        <f t="shared" si="1985"/>
        <v/>
      </c>
      <c r="R2736" s="300" t="str">
        <f t="shared" si="1986"/>
        <v/>
      </c>
      <c r="S2736" s="300" t="str">
        <f t="shared" si="1987"/>
        <v/>
      </c>
      <c r="T2736" s="192" t="str">
        <f t="shared" si="1988"/>
        <v/>
      </c>
      <c r="U2736" s="303" t="str">
        <f t="shared" si="1989"/>
        <v/>
      </c>
      <c r="V2736" s="300" t="str">
        <f t="shared" si="1990"/>
        <v/>
      </c>
      <c r="W2736" s="192" t="str">
        <f t="shared" si="1991"/>
        <v/>
      </c>
      <c r="X2736" s="303" t="str">
        <f t="shared" si="1992"/>
        <v/>
      </c>
      <c r="Y2736" s="300" t="str">
        <f t="shared" si="1993"/>
        <v/>
      </c>
      <c r="Z2736" s="300" t="str">
        <f t="shared" si="1994"/>
        <v/>
      </c>
      <c r="AA2736" s="303" t="str">
        <f t="shared" si="1995"/>
        <v/>
      </c>
      <c r="AB2736" s="300" t="str">
        <f t="shared" si="1996"/>
        <v/>
      </c>
      <c r="AC2736" s="300" t="str">
        <f t="shared" si="1997"/>
        <v/>
      </c>
      <c r="AD2736" s="300" t="str">
        <f t="shared" si="1998"/>
        <v/>
      </c>
      <c r="AE2736" s="192" t="str">
        <f t="shared" si="1999"/>
        <v/>
      </c>
      <c r="AF2736" s="192" t="str">
        <f t="shared" si="2000"/>
        <v/>
      </c>
      <c r="AG2736" s="192"/>
      <c r="AJ2736" s="300" t="str">
        <f t="shared" si="2001"/>
        <v/>
      </c>
      <c r="AK2736" s="300" t="str">
        <f t="shared" si="2002"/>
        <v/>
      </c>
      <c r="AL2736" s="300" t="str">
        <f t="shared" si="2003"/>
        <v/>
      </c>
      <c r="AM2736" s="300" t="str">
        <f t="shared" si="2004"/>
        <v/>
      </c>
      <c r="AN2736" s="300" t="str">
        <f t="shared" si="2005"/>
        <v/>
      </c>
      <c r="AO2736" s="300" t="str">
        <f t="shared" si="2006"/>
        <v/>
      </c>
      <c r="AP2736" s="300" t="str">
        <f t="shared" si="2007"/>
        <v/>
      </c>
      <c r="AQ2736" s="300" t="str">
        <f t="shared" si="2008"/>
        <v/>
      </c>
      <c r="AR2736" s="306" t="str">
        <f t="shared" si="2009"/>
        <v/>
      </c>
      <c r="AS2736" s="300" t="str">
        <f t="shared" si="2010"/>
        <v/>
      </c>
      <c r="AT2736" s="300" t="str">
        <f t="shared" si="2011"/>
        <v/>
      </c>
      <c r="AU2736" s="192" t="str">
        <f t="shared" si="2012"/>
        <v>рбс</v>
      </c>
      <c r="AV2736" s="192" t="str">
        <f t="shared" si="2013"/>
        <v>рбс87504810общопл</v>
      </c>
      <c r="AW2736" s="191">
        <f t="shared" si="2014"/>
        <v>0</v>
      </c>
      <c r="AX2736" s="191">
        <f t="shared" si="2015"/>
        <v>0</v>
      </c>
      <c r="AY2736" s="191">
        <f t="shared" si="2016"/>
        <v>0</v>
      </c>
      <c r="AZ2736" s="191">
        <f t="shared" si="2017"/>
        <v>0</v>
      </c>
      <c r="BA2736" s="193">
        <f t="shared" si="2018"/>
        <v>1</v>
      </c>
      <c r="BB2736" s="193">
        <f t="shared" si="2019"/>
        <v>1</v>
      </c>
      <c r="BC2736" s="193">
        <f t="shared" si="2020"/>
        <v>1</v>
      </c>
      <c r="BD2736" s="191">
        <f t="shared" ref="BD2736:BD2799" si="2031">IF(ISNA(BA2736),0,AY2736*$BA2736)</f>
        <v>0</v>
      </c>
      <c r="BE2736" s="191">
        <f t="shared" si="2021"/>
        <v>0</v>
      </c>
      <c r="BF2736" s="210">
        <f t="shared" si="2022"/>
        <v>0</v>
      </c>
      <c r="BG2736" s="211">
        <f t="shared" si="2023"/>
        <v>0</v>
      </c>
      <c r="BH2736" s="289" t="str">
        <f t="shared" si="2029"/>
        <v>875</v>
      </c>
      <c r="BI2736" s="289" t="str">
        <f t="shared" si="2030"/>
        <v>0702</v>
      </c>
      <c r="BJ2736" s="284" t="s">
        <v>593</v>
      </c>
      <c r="BK2736" s="284" t="s">
        <v>586</v>
      </c>
      <c r="BL2736" s="233" t="str">
        <f t="shared" si="2024"/>
        <v/>
      </c>
    </row>
    <row r="2737" spans="1:64" ht="12" customHeight="1">
      <c r="A2737" s="333" t="s">
        <v>1476</v>
      </c>
      <c r="B2737" s="381" t="s">
        <v>327</v>
      </c>
      <c r="C2737" s="333" t="s">
        <v>809</v>
      </c>
      <c r="D2737" s="381" t="s">
        <v>317</v>
      </c>
      <c r="E2737" s="381" t="s">
        <v>1317</v>
      </c>
      <c r="F2737" s="381" t="s">
        <v>586</v>
      </c>
      <c r="G2737" s="381" t="s">
        <v>391</v>
      </c>
      <c r="H2737" s="100" t="s">
        <v>653</v>
      </c>
      <c r="I2737" s="381" t="s">
        <v>505</v>
      </c>
      <c r="J2737" s="382">
        <v>25000</v>
      </c>
      <c r="K2737" s="382">
        <v>16184.36</v>
      </c>
      <c r="L2737" s="191" t="str">
        <f t="shared" si="1983"/>
        <v>875048100702011004002024422101</v>
      </c>
      <c r="M2737" s="192">
        <f t="array" ref="M2737">IF(COUNT(SEARCH(Удалить_Роспись_КВСР,$B2737)*SEARCH(Удалить_Роспись_ПБС,$C2737)*SEARCH(Удалить_Роспись_КФСР, $D2737)*SEARCH(Удалить_Роспись_КЦСР,$E2737)*SEARCH(Удалить_Роспись_КВР,$F2737)*SEARCH(Удалить_Роспись_ЭК,$H2737)*SEARCH(Удалить_Роспись_КР,$I2737))&gt;0,0,1)</f>
        <v>0</v>
      </c>
      <c r="N2737" s="192">
        <f>IF(COUNT(SEARCH(Удалить_Индекс_КВСР,$B2737)*SEARCH(Удалить_Индекс_ПБС,$C2737)*SEARCH(Удалить_Индекс_КФСР,$D2737)*SEARCH(Удалить_Индекс_КЦСР,$E2737)*SEARCH(Удалить_Индекс_КВР,$F2737)*SEARCH(Удалить_Индекс_ЭК,$H2737)*SEARCH(Удалить_Индекс_КР,$I2737))&gt;0,0,1)</f>
        <v>1</v>
      </c>
      <c r="O2737" s="192" t="str">
        <f t="shared" si="1984"/>
        <v/>
      </c>
      <c r="P2737" s="192" t="str">
        <f t="shared" si="2027"/>
        <v/>
      </c>
      <c r="Q2737" s="300" t="str">
        <f t="shared" si="1985"/>
        <v/>
      </c>
      <c r="R2737" s="300" t="str">
        <f t="shared" si="1986"/>
        <v/>
      </c>
      <c r="S2737" s="300" t="str">
        <f t="shared" si="1987"/>
        <v/>
      </c>
      <c r="T2737" s="192" t="str">
        <f t="shared" si="1988"/>
        <v/>
      </c>
      <c r="U2737" s="303" t="str">
        <f t="shared" si="1989"/>
        <v/>
      </c>
      <c r="V2737" s="300" t="str">
        <f t="shared" si="1990"/>
        <v/>
      </c>
      <c r="W2737" s="192" t="str">
        <f t="shared" si="1991"/>
        <v/>
      </c>
      <c r="X2737" s="303" t="str">
        <f t="shared" si="1992"/>
        <v/>
      </c>
      <c r="Y2737" s="300" t="str">
        <f t="shared" si="1993"/>
        <v/>
      </c>
      <c r="Z2737" s="300" t="str">
        <f t="shared" si="1994"/>
        <v/>
      </c>
      <c r="AA2737" s="303" t="str">
        <f t="shared" si="1995"/>
        <v/>
      </c>
      <c r="AB2737" s="300" t="str">
        <f t="shared" si="1996"/>
        <v/>
      </c>
      <c r="AC2737" s="300" t="str">
        <f t="shared" si="1997"/>
        <v/>
      </c>
      <c r="AD2737" s="300" t="str">
        <f t="shared" si="1998"/>
        <v/>
      </c>
      <c r="AE2737" s="192" t="str">
        <f t="shared" si="1999"/>
        <v/>
      </c>
      <c r="AF2737" s="192" t="str">
        <f t="shared" si="2000"/>
        <v/>
      </c>
      <c r="AG2737" s="192"/>
      <c r="AJ2737" s="300" t="str">
        <f t="shared" si="2001"/>
        <v/>
      </c>
      <c r="AK2737" s="300" t="str">
        <f t="shared" si="2002"/>
        <v/>
      </c>
      <c r="AL2737" s="300" t="str">
        <f t="shared" si="2003"/>
        <v/>
      </c>
      <c r="AM2737" s="300" t="str">
        <f t="shared" si="2004"/>
        <v/>
      </c>
      <c r="AN2737" s="300" t="str">
        <f t="shared" si="2005"/>
        <v/>
      </c>
      <c r="AO2737" s="300" t="str">
        <f t="shared" si="2006"/>
        <v/>
      </c>
      <c r="AP2737" s="300" t="str">
        <f t="shared" si="2007"/>
        <v/>
      </c>
      <c r="AQ2737" s="300" t="str">
        <f t="shared" si="2008"/>
        <v/>
      </c>
      <c r="AR2737" s="306" t="str">
        <f t="shared" si="2009"/>
        <v/>
      </c>
      <c r="AS2737" s="300" t="str">
        <f t="shared" si="2010"/>
        <v/>
      </c>
      <c r="AT2737" s="300" t="str">
        <f t="shared" si="2011"/>
        <v/>
      </c>
      <c r="AU2737" s="192" t="str">
        <f t="shared" si="2012"/>
        <v>рбс</v>
      </c>
      <c r="AV2737" s="192" t="str">
        <f t="shared" si="2013"/>
        <v>рбс87504810общпро</v>
      </c>
      <c r="AW2737" s="191">
        <f t="shared" si="2014"/>
        <v>0</v>
      </c>
      <c r="AX2737" s="191">
        <f t="shared" si="2015"/>
        <v>0</v>
      </c>
      <c r="AY2737" s="191">
        <f t="shared" si="2016"/>
        <v>25000</v>
      </c>
      <c r="AZ2737" s="191">
        <f t="shared" si="2017"/>
        <v>16184.36</v>
      </c>
      <c r="BA2737" s="193">
        <f t="shared" si="2018"/>
        <v>1</v>
      </c>
      <c r="BB2737" s="193">
        <f t="shared" si="2019"/>
        <v>1</v>
      </c>
      <c r="BC2737" s="193">
        <f t="shared" si="2020"/>
        <v>1</v>
      </c>
      <c r="BD2737" s="191">
        <f t="shared" si="2031"/>
        <v>25000</v>
      </c>
      <c r="BE2737" s="191">
        <f t="shared" si="2021"/>
        <v>16184.36</v>
      </c>
      <c r="BF2737" s="210">
        <f t="shared" si="2022"/>
        <v>25000</v>
      </c>
      <c r="BG2737" s="211">
        <f t="shared" si="2023"/>
        <v>25000</v>
      </c>
      <c r="BH2737" s="289" t="str">
        <f t="shared" si="2029"/>
        <v>875</v>
      </c>
      <c r="BI2737" s="289" t="str">
        <f t="shared" si="2030"/>
        <v>0702</v>
      </c>
      <c r="BJ2737" s="284" t="s">
        <v>593</v>
      </c>
      <c r="BK2737" s="284" t="s">
        <v>586</v>
      </c>
      <c r="BL2737" s="233" t="str">
        <f t="shared" si="2024"/>
        <v/>
      </c>
    </row>
    <row r="2738" spans="1:64" ht="12" customHeight="1">
      <c r="A2738" s="333" t="s">
        <v>1476</v>
      </c>
      <c r="B2738" s="381" t="s">
        <v>327</v>
      </c>
      <c r="C2738" s="333" t="s">
        <v>809</v>
      </c>
      <c r="D2738" s="381" t="s">
        <v>317</v>
      </c>
      <c r="E2738" s="381" t="s">
        <v>1317</v>
      </c>
      <c r="F2738" s="381" t="s">
        <v>586</v>
      </c>
      <c r="G2738" s="381" t="s">
        <v>394</v>
      </c>
      <c r="H2738" s="100" t="s">
        <v>653</v>
      </c>
      <c r="I2738" s="381" t="s">
        <v>505</v>
      </c>
      <c r="J2738" s="382">
        <v>144078.49</v>
      </c>
      <c r="K2738" s="382">
        <v>86618.65</v>
      </c>
      <c r="L2738" s="191" t="str">
        <f t="shared" si="1983"/>
        <v>875048100702011004002024422501</v>
      </c>
      <c r="M2738" s="192">
        <f t="array" ref="M2738">IF(COUNT(SEARCH(Удалить_Роспись_КВСР,$B2738)*SEARCH(Удалить_Роспись_ПБС,$C2738)*SEARCH(Удалить_Роспись_КФСР, $D2738)*SEARCH(Удалить_Роспись_КЦСР,$E2738)*SEARCH(Удалить_Роспись_КВР,$F2738)*SEARCH(Удалить_Роспись_ЭК,$H2738)*SEARCH(Удалить_Роспись_КР,$I2738))&gt;0,0,1)</f>
        <v>0</v>
      </c>
      <c r="N2738" s="192">
        <f>IF(COUNT(SEARCH(Удалить_Индекс_КВСР,$B2738)*SEARCH(Удалить_Индекс_ПБС,$C2738)*SEARCH(Удалить_Индекс_КФСР,$D2738)*SEARCH(Удалить_Индекс_КЦСР,$E2738)*SEARCH(Удалить_Индекс_КВР,$F2738)*SEARCH(Удалить_Индекс_ЭК,$H2738)*SEARCH(Удалить_Индекс_КР,$I2738))&gt;0,0,1)</f>
        <v>1</v>
      </c>
      <c r="O2738" s="192" t="str">
        <f t="shared" si="1984"/>
        <v/>
      </c>
      <c r="P2738" s="192" t="str">
        <f t="shared" si="2027"/>
        <v/>
      </c>
      <c r="Q2738" s="300" t="str">
        <f t="shared" si="1985"/>
        <v/>
      </c>
      <c r="R2738" s="300" t="str">
        <f t="shared" si="1986"/>
        <v/>
      </c>
      <c r="S2738" s="300" t="str">
        <f t="shared" si="1987"/>
        <v/>
      </c>
      <c r="T2738" s="192" t="str">
        <f t="shared" si="1988"/>
        <v/>
      </c>
      <c r="U2738" s="303" t="str">
        <f t="shared" si="1989"/>
        <v/>
      </c>
      <c r="V2738" s="300" t="str">
        <f t="shared" si="1990"/>
        <v/>
      </c>
      <c r="W2738" s="192" t="str">
        <f t="shared" si="1991"/>
        <v/>
      </c>
      <c r="X2738" s="303" t="str">
        <f t="shared" si="1992"/>
        <v/>
      </c>
      <c r="Y2738" s="300" t="str">
        <f t="shared" si="1993"/>
        <v/>
      </c>
      <c r="Z2738" s="300" t="str">
        <f t="shared" si="1994"/>
        <v/>
      </c>
      <c r="AA2738" s="303" t="str">
        <f t="shared" si="1995"/>
        <v/>
      </c>
      <c r="AB2738" s="300" t="str">
        <f t="shared" si="1996"/>
        <v/>
      </c>
      <c r="AC2738" s="300" t="str">
        <f t="shared" si="1997"/>
        <v/>
      </c>
      <c r="AD2738" s="300" t="str">
        <f t="shared" si="1998"/>
        <v/>
      </c>
      <c r="AE2738" s="192" t="str">
        <f t="shared" si="1999"/>
        <v/>
      </c>
      <c r="AF2738" s="192" t="str">
        <f t="shared" si="2000"/>
        <v/>
      </c>
      <c r="AG2738" s="192"/>
      <c r="AJ2738" s="300" t="str">
        <f t="shared" si="2001"/>
        <v/>
      </c>
      <c r="AK2738" s="300" t="str">
        <f t="shared" si="2002"/>
        <v/>
      </c>
      <c r="AL2738" s="300" t="str">
        <f t="shared" si="2003"/>
        <v/>
      </c>
      <c r="AM2738" s="300" t="str">
        <f t="shared" si="2004"/>
        <v/>
      </c>
      <c r="AN2738" s="300" t="str">
        <f t="shared" si="2005"/>
        <v/>
      </c>
      <c r="AO2738" s="300" t="str">
        <f t="shared" si="2006"/>
        <v/>
      </c>
      <c r="AP2738" s="300" t="str">
        <f t="shared" si="2007"/>
        <v/>
      </c>
      <c r="AQ2738" s="300" t="str">
        <f t="shared" si="2008"/>
        <v/>
      </c>
      <c r="AR2738" s="306" t="str">
        <f t="shared" si="2009"/>
        <v/>
      </c>
      <c r="AS2738" s="300" t="str">
        <f t="shared" si="2010"/>
        <v/>
      </c>
      <c r="AT2738" s="300" t="str">
        <f t="shared" si="2011"/>
        <v/>
      </c>
      <c r="AU2738" s="192" t="str">
        <f t="shared" si="2012"/>
        <v>рбс</v>
      </c>
      <c r="AV2738" s="192" t="str">
        <f t="shared" si="2013"/>
        <v>рбс87504810общпро</v>
      </c>
      <c r="AW2738" s="191">
        <f t="shared" si="2014"/>
        <v>0</v>
      </c>
      <c r="AX2738" s="191">
        <f t="shared" si="2015"/>
        <v>0</v>
      </c>
      <c r="AY2738" s="191">
        <f t="shared" si="2016"/>
        <v>144078.49</v>
      </c>
      <c r="AZ2738" s="191">
        <f t="shared" si="2017"/>
        <v>86618.65</v>
      </c>
      <c r="BA2738" s="193">
        <f t="shared" si="2018"/>
        <v>1</v>
      </c>
      <c r="BB2738" s="193">
        <f t="shared" si="2019"/>
        <v>1</v>
      </c>
      <c r="BC2738" s="193">
        <f t="shared" si="2020"/>
        <v>1</v>
      </c>
      <c r="BD2738" s="191">
        <f t="shared" si="2031"/>
        <v>144078.49</v>
      </c>
      <c r="BE2738" s="191">
        <f t="shared" si="2021"/>
        <v>86618.65</v>
      </c>
      <c r="BF2738" s="210">
        <f t="shared" si="2022"/>
        <v>144078.49</v>
      </c>
      <c r="BG2738" s="211">
        <f t="shared" si="2023"/>
        <v>144078.49</v>
      </c>
      <c r="BH2738" s="289" t="str">
        <f t="shared" si="2029"/>
        <v>875</v>
      </c>
      <c r="BI2738" s="289" t="str">
        <f t="shared" si="2030"/>
        <v>0702</v>
      </c>
      <c r="BJ2738" s="284" t="s">
        <v>593</v>
      </c>
      <c r="BK2738" s="284" t="s">
        <v>586</v>
      </c>
      <c r="BL2738" s="233" t="str">
        <f t="shared" si="2024"/>
        <v/>
      </c>
    </row>
    <row r="2739" spans="1:64" ht="12" customHeight="1">
      <c r="A2739" s="333" t="s">
        <v>1476</v>
      </c>
      <c r="B2739" s="381" t="s">
        <v>327</v>
      </c>
      <c r="C2739" s="333" t="s">
        <v>809</v>
      </c>
      <c r="D2739" s="381" t="s">
        <v>317</v>
      </c>
      <c r="E2739" s="381" t="s">
        <v>1317</v>
      </c>
      <c r="F2739" s="381" t="s">
        <v>586</v>
      </c>
      <c r="G2739" s="381" t="s">
        <v>389</v>
      </c>
      <c r="H2739" s="100" t="s">
        <v>653</v>
      </c>
      <c r="I2739" s="381" t="s">
        <v>505</v>
      </c>
      <c r="J2739" s="382">
        <v>58601.51</v>
      </c>
      <c r="K2739" s="382">
        <v>48280</v>
      </c>
      <c r="L2739" s="191" t="str">
        <f t="shared" si="1983"/>
        <v>875048100702011004002024422601</v>
      </c>
      <c r="M2739" s="192">
        <f t="array" ref="M2739">IF(COUNT(SEARCH(Удалить_Роспись_КВСР,$B2739)*SEARCH(Удалить_Роспись_ПБС,$C2739)*SEARCH(Удалить_Роспись_КФСР, $D2739)*SEARCH(Удалить_Роспись_КЦСР,$E2739)*SEARCH(Удалить_Роспись_КВР,$F2739)*SEARCH(Удалить_Роспись_ЭК,$H2739)*SEARCH(Удалить_Роспись_КР,$I2739))&gt;0,0,1)</f>
        <v>0</v>
      </c>
      <c r="N2739" s="192">
        <f>IF(COUNT(SEARCH(Удалить_Индекс_КВСР,$B2739)*SEARCH(Удалить_Индекс_ПБС,$C2739)*SEARCH(Удалить_Индекс_КФСР,$D2739)*SEARCH(Удалить_Индекс_КЦСР,$E2739)*SEARCH(Удалить_Индекс_КВР,$F2739)*SEARCH(Удалить_Индекс_ЭК,$H2739)*SEARCH(Удалить_Индекс_КР,$I2739))&gt;0,0,1)</f>
        <v>1</v>
      </c>
      <c r="O2739" s="192" t="str">
        <f t="shared" si="1984"/>
        <v/>
      </c>
      <c r="P2739" s="192" t="str">
        <f t="shared" si="2027"/>
        <v/>
      </c>
      <c r="Q2739" s="300" t="str">
        <f t="shared" si="1985"/>
        <v/>
      </c>
      <c r="R2739" s="300" t="str">
        <f t="shared" si="1986"/>
        <v/>
      </c>
      <c r="S2739" s="300" t="str">
        <f t="shared" si="1987"/>
        <v/>
      </c>
      <c r="T2739" s="192" t="str">
        <f t="shared" si="1988"/>
        <v/>
      </c>
      <c r="U2739" s="303" t="str">
        <f t="shared" si="1989"/>
        <v/>
      </c>
      <c r="V2739" s="300" t="str">
        <f t="shared" si="1990"/>
        <v/>
      </c>
      <c r="W2739" s="192" t="str">
        <f t="shared" si="1991"/>
        <v/>
      </c>
      <c r="X2739" s="303" t="str">
        <f t="shared" si="1992"/>
        <v/>
      </c>
      <c r="Y2739" s="300" t="str">
        <f t="shared" si="1993"/>
        <v/>
      </c>
      <c r="Z2739" s="300" t="str">
        <f t="shared" si="1994"/>
        <v/>
      </c>
      <c r="AA2739" s="303" t="str">
        <f t="shared" si="1995"/>
        <v/>
      </c>
      <c r="AB2739" s="300" t="str">
        <f t="shared" si="1996"/>
        <v/>
      </c>
      <c r="AC2739" s="300" t="str">
        <f t="shared" si="1997"/>
        <v/>
      </c>
      <c r="AD2739" s="300" t="str">
        <f t="shared" si="1998"/>
        <v/>
      </c>
      <c r="AE2739" s="192" t="str">
        <f t="shared" si="1999"/>
        <v/>
      </c>
      <c r="AF2739" s="192" t="str">
        <f t="shared" si="2000"/>
        <v/>
      </c>
      <c r="AG2739" s="192"/>
      <c r="AJ2739" s="300" t="str">
        <f t="shared" si="2001"/>
        <v/>
      </c>
      <c r="AK2739" s="300" t="str">
        <f t="shared" si="2002"/>
        <v/>
      </c>
      <c r="AL2739" s="300" t="str">
        <f t="shared" si="2003"/>
        <v/>
      </c>
      <c r="AM2739" s="300" t="str">
        <f t="shared" si="2004"/>
        <v/>
      </c>
      <c r="AN2739" s="300" t="str">
        <f t="shared" si="2005"/>
        <v/>
      </c>
      <c r="AO2739" s="300" t="str">
        <f t="shared" si="2006"/>
        <v/>
      </c>
      <c r="AP2739" s="300" t="str">
        <f t="shared" si="2007"/>
        <v/>
      </c>
      <c r="AQ2739" s="300" t="str">
        <f t="shared" si="2008"/>
        <v/>
      </c>
      <c r="AR2739" s="306" t="str">
        <f t="shared" si="2009"/>
        <v/>
      </c>
      <c r="AS2739" s="300" t="str">
        <f t="shared" si="2010"/>
        <v/>
      </c>
      <c r="AT2739" s="300" t="str">
        <f t="shared" si="2011"/>
        <v/>
      </c>
      <c r="AU2739" s="192" t="str">
        <f t="shared" si="2012"/>
        <v>рбс</v>
      </c>
      <c r="AV2739" s="192" t="str">
        <f t="shared" si="2013"/>
        <v>рбс87504810общпро</v>
      </c>
      <c r="AW2739" s="191">
        <f t="shared" si="2014"/>
        <v>0</v>
      </c>
      <c r="AX2739" s="191">
        <f t="shared" si="2015"/>
        <v>0</v>
      </c>
      <c r="AY2739" s="191">
        <f t="shared" si="2016"/>
        <v>58601.51</v>
      </c>
      <c r="AZ2739" s="191">
        <f t="shared" si="2017"/>
        <v>48280</v>
      </c>
      <c r="BA2739" s="193">
        <f t="shared" si="2018"/>
        <v>1</v>
      </c>
      <c r="BB2739" s="193">
        <f t="shared" si="2019"/>
        <v>1</v>
      </c>
      <c r="BC2739" s="193">
        <f t="shared" si="2020"/>
        <v>1</v>
      </c>
      <c r="BD2739" s="191">
        <f t="shared" si="2031"/>
        <v>58601.51</v>
      </c>
      <c r="BE2739" s="191">
        <f t="shared" si="2021"/>
        <v>48280</v>
      </c>
      <c r="BF2739" s="210">
        <f t="shared" si="2022"/>
        <v>58601.51</v>
      </c>
      <c r="BG2739" s="211">
        <f t="shared" si="2023"/>
        <v>58601.51</v>
      </c>
      <c r="BH2739" s="289"/>
      <c r="BI2739" s="289"/>
      <c r="BJ2739" s="228"/>
      <c r="BK2739" s="228"/>
      <c r="BL2739" s="233" t="str">
        <f t="shared" si="2024"/>
        <v/>
      </c>
    </row>
    <row r="2740" spans="1:64" ht="12" customHeight="1">
      <c r="A2740" s="333" t="s">
        <v>1476</v>
      </c>
      <c r="B2740" s="381" t="s">
        <v>327</v>
      </c>
      <c r="C2740" s="333" t="s">
        <v>809</v>
      </c>
      <c r="D2740" s="381" t="s">
        <v>317</v>
      </c>
      <c r="E2740" s="381" t="s">
        <v>1317</v>
      </c>
      <c r="F2740" s="381" t="s">
        <v>586</v>
      </c>
      <c r="G2740" s="381" t="s">
        <v>397</v>
      </c>
      <c r="H2740" s="100" t="s">
        <v>653</v>
      </c>
      <c r="I2740" s="381" t="s">
        <v>505</v>
      </c>
      <c r="J2740" s="382">
        <v>120220</v>
      </c>
      <c r="K2740" s="382">
        <v>92201.5</v>
      </c>
      <c r="L2740" s="191" t="str">
        <f t="shared" si="1983"/>
        <v>875048100702011004002024434001</v>
      </c>
      <c r="M2740" s="192">
        <f t="array" ref="M2740">IF(COUNT(SEARCH(Удалить_Роспись_КВСР,$B2740)*SEARCH(Удалить_Роспись_ПБС,$C2740)*SEARCH(Удалить_Роспись_КФСР, $D2740)*SEARCH(Удалить_Роспись_КЦСР,$E2740)*SEARCH(Удалить_Роспись_КВР,$F2740)*SEARCH(Удалить_Роспись_ЭК,$H2740)*SEARCH(Удалить_Роспись_КР,$I2740))&gt;0,0,1)</f>
        <v>0</v>
      </c>
      <c r="N2740" s="192">
        <f>IF(COUNT(SEARCH(Удалить_Индекс_КВСР,$B2740)*SEARCH(Удалить_Индекс_ПБС,$C2740)*SEARCH(Удалить_Индекс_КФСР,$D2740)*SEARCH(Удалить_Индекс_КЦСР,$E2740)*SEARCH(Удалить_Индекс_КВР,$F2740)*SEARCH(Удалить_Индекс_ЭК,$H2740)*SEARCH(Удалить_Индекс_КР,$I2740))&gt;0,0,1)</f>
        <v>1</v>
      </c>
      <c r="O2740" s="192" t="str">
        <f t="shared" si="1984"/>
        <v/>
      </c>
      <c r="P2740" s="192" t="str">
        <f t="shared" si="2027"/>
        <v/>
      </c>
      <c r="Q2740" s="300" t="str">
        <f t="shared" si="1985"/>
        <v/>
      </c>
      <c r="R2740" s="300" t="str">
        <f t="shared" si="1986"/>
        <v/>
      </c>
      <c r="S2740" s="300" t="str">
        <f t="shared" si="1987"/>
        <v/>
      </c>
      <c r="T2740" s="192" t="str">
        <f t="shared" si="1988"/>
        <v/>
      </c>
      <c r="U2740" s="303" t="str">
        <f t="shared" si="1989"/>
        <v/>
      </c>
      <c r="V2740" s="300" t="str">
        <f t="shared" si="1990"/>
        <v/>
      </c>
      <c r="W2740" s="192" t="str">
        <f t="shared" si="1991"/>
        <v/>
      </c>
      <c r="X2740" s="303" t="str">
        <f t="shared" si="1992"/>
        <v/>
      </c>
      <c r="Y2740" s="300" t="str">
        <f t="shared" si="1993"/>
        <v/>
      </c>
      <c r="Z2740" s="300" t="str">
        <f t="shared" si="1994"/>
        <v/>
      </c>
      <c r="AA2740" s="303" t="str">
        <f t="shared" si="1995"/>
        <v/>
      </c>
      <c r="AB2740" s="300" t="str">
        <f t="shared" si="1996"/>
        <v/>
      </c>
      <c r="AC2740" s="300" t="str">
        <f t="shared" si="1997"/>
        <v/>
      </c>
      <c r="AD2740" s="300" t="str">
        <f t="shared" si="1998"/>
        <v/>
      </c>
      <c r="AE2740" s="192" t="str">
        <f t="shared" si="1999"/>
        <v/>
      </c>
      <c r="AF2740" s="192" t="str">
        <f t="shared" si="2000"/>
        <v/>
      </c>
      <c r="AG2740" s="192"/>
      <c r="AJ2740" s="300" t="str">
        <f t="shared" si="2001"/>
        <v/>
      </c>
      <c r="AK2740" s="300" t="str">
        <f t="shared" si="2002"/>
        <v/>
      </c>
      <c r="AL2740" s="300" t="str">
        <f t="shared" si="2003"/>
        <v/>
      </c>
      <c r="AM2740" s="300" t="str">
        <f t="shared" si="2004"/>
        <v/>
      </c>
      <c r="AN2740" s="300" t="str">
        <f t="shared" si="2005"/>
        <v/>
      </c>
      <c r="AO2740" s="300" t="str">
        <f t="shared" si="2006"/>
        <v/>
      </c>
      <c r="AP2740" s="300" t="str">
        <f t="shared" si="2007"/>
        <v/>
      </c>
      <c r="AQ2740" s="300" t="str">
        <f t="shared" si="2008"/>
        <v/>
      </c>
      <c r="AR2740" s="306" t="str">
        <f t="shared" si="2009"/>
        <v/>
      </c>
      <c r="AS2740" s="300" t="str">
        <f t="shared" si="2010"/>
        <v/>
      </c>
      <c r="AT2740" s="300" t="str">
        <f t="shared" si="2011"/>
        <v/>
      </c>
      <c r="AU2740" s="192" t="str">
        <f t="shared" si="2012"/>
        <v>рбс</v>
      </c>
      <c r="AV2740" s="192" t="str">
        <f t="shared" si="2013"/>
        <v>рбс87504810общпро</v>
      </c>
      <c r="AW2740" s="191">
        <f t="shared" si="2014"/>
        <v>0</v>
      </c>
      <c r="AX2740" s="191">
        <f t="shared" si="2015"/>
        <v>0</v>
      </c>
      <c r="AY2740" s="191">
        <f t="shared" si="2016"/>
        <v>120220</v>
      </c>
      <c r="AZ2740" s="191">
        <f t="shared" si="2017"/>
        <v>92201.5</v>
      </c>
      <c r="BA2740" s="193">
        <f t="shared" si="2018"/>
        <v>1</v>
      </c>
      <c r="BB2740" s="193">
        <f t="shared" si="2019"/>
        <v>1</v>
      </c>
      <c r="BC2740" s="193">
        <f t="shared" si="2020"/>
        <v>1</v>
      </c>
      <c r="BD2740" s="191">
        <f t="shared" si="2031"/>
        <v>120220</v>
      </c>
      <c r="BE2740" s="191">
        <f t="shared" si="2021"/>
        <v>92201.5</v>
      </c>
      <c r="BF2740" s="210">
        <f t="shared" si="2022"/>
        <v>120220</v>
      </c>
      <c r="BG2740" s="211">
        <f t="shared" si="2023"/>
        <v>120220</v>
      </c>
      <c r="BH2740" s="289" t="str">
        <f t="shared" ref="BH2740:BH2745" si="2032">B2740</f>
        <v>875</v>
      </c>
      <c r="BI2740" s="289" t="str">
        <f t="shared" ref="BI2740:BI2745" si="2033">D2740</f>
        <v>0702</v>
      </c>
      <c r="BJ2740" s="284" t="s">
        <v>593</v>
      </c>
      <c r="BK2740" s="284" t="s">
        <v>586</v>
      </c>
      <c r="BL2740" s="233" t="str">
        <f t="shared" si="2024"/>
        <v/>
      </c>
    </row>
    <row r="2741" spans="1:64" ht="12" customHeight="1">
      <c r="A2741" s="333" t="s">
        <v>1476</v>
      </c>
      <c r="B2741" s="381" t="s">
        <v>327</v>
      </c>
      <c r="C2741" s="333" t="s">
        <v>809</v>
      </c>
      <c r="D2741" s="381" t="s">
        <v>317</v>
      </c>
      <c r="E2741" s="381" t="s">
        <v>1317</v>
      </c>
      <c r="F2741" s="381" t="s">
        <v>658</v>
      </c>
      <c r="G2741" s="381" t="s">
        <v>395</v>
      </c>
      <c r="H2741" s="100" t="s">
        <v>653</v>
      </c>
      <c r="I2741" s="381" t="s">
        <v>505</v>
      </c>
      <c r="J2741" s="382">
        <v>0.04</v>
      </c>
      <c r="K2741" s="382">
        <v>0.04</v>
      </c>
      <c r="L2741" s="191" t="str">
        <f t="shared" si="1983"/>
        <v>875048100702011004002085329001</v>
      </c>
      <c r="M2741" s="192">
        <f t="array" ref="M2741">IF(COUNT(SEARCH(Удалить_Роспись_КВСР,$B2741)*SEARCH(Удалить_Роспись_ПБС,$C2741)*SEARCH(Удалить_Роспись_КФСР, $D2741)*SEARCH(Удалить_Роспись_КЦСР,$E2741)*SEARCH(Удалить_Роспись_КВР,$F2741)*SEARCH(Удалить_Роспись_ЭК,$H2741)*SEARCH(Удалить_Роспись_КР,$I2741))&gt;0,0,1)</f>
        <v>0</v>
      </c>
      <c r="N2741" s="192">
        <v>0</v>
      </c>
      <c r="O2741" s="192" t="str">
        <f t="shared" si="1984"/>
        <v/>
      </c>
      <c r="P2741" s="192" t="str">
        <f t="shared" si="2027"/>
        <v/>
      </c>
      <c r="Q2741" s="300" t="str">
        <f t="shared" si="1985"/>
        <v/>
      </c>
      <c r="R2741" s="300" t="str">
        <f t="shared" si="1986"/>
        <v/>
      </c>
      <c r="S2741" s="300" t="str">
        <f t="shared" si="1987"/>
        <v/>
      </c>
      <c r="T2741" s="192" t="str">
        <f t="shared" si="1988"/>
        <v/>
      </c>
      <c r="U2741" s="303" t="str">
        <f t="shared" si="1989"/>
        <v/>
      </c>
      <c r="V2741" s="300" t="str">
        <f t="shared" si="1990"/>
        <v/>
      </c>
      <c r="W2741" s="192" t="str">
        <f t="shared" si="1991"/>
        <v/>
      </c>
      <c r="X2741" s="303" t="str">
        <f t="shared" si="1992"/>
        <v/>
      </c>
      <c r="Y2741" s="300" t="str">
        <f t="shared" si="1993"/>
        <v/>
      </c>
      <c r="Z2741" s="300" t="str">
        <f t="shared" si="1994"/>
        <v/>
      </c>
      <c r="AA2741" s="303" t="str">
        <f t="shared" si="1995"/>
        <v/>
      </c>
      <c r="AB2741" s="300" t="str">
        <f t="shared" si="1996"/>
        <v/>
      </c>
      <c r="AC2741" s="300" t="str">
        <f t="shared" si="1997"/>
        <v/>
      </c>
      <c r="AD2741" s="300" t="str">
        <f t="shared" si="1998"/>
        <v/>
      </c>
      <c r="AE2741" s="192" t="str">
        <f t="shared" si="1999"/>
        <v/>
      </c>
      <c r="AF2741" s="192" t="str">
        <f t="shared" si="2000"/>
        <v/>
      </c>
      <c r="AG2741" s="192"/>
      <c r="AJ2741" s="300" t="str">
        <f t="shared" si="2001"/>
        <v/>
      </c>
      <c r="AK2741" s="300" t="str">
        <f t="shared" si="2002"/>
        <v/>
      </c>
      <c r="AL2741" s="300" t="str">
        <f t="shared" si="2003"/>
        <v/>
      </c>
      <c r="AM2741" s="300" t="str">
        <f t="shared" si="2004"/>
        <v/>
      </c>
      <c r="AN2741" s="300" t="str">
        <f t="shared" si="2005"/>
        <v/>
      </c>
      <c r="AO2741" s="300" t="str">
        <f t="shared" si="2006"/>
        <v/>
      </c>
      <c r="AP2741" s="300" t="str">
        <f t="shared" si="2007"/>
        <v/>
      </c>
      <c r="AQ2741" s="300" t="str">
        <f t="shared" si="2008"/>
        <v/>
      </c>
      <c r="AR2741" s="306" t="str">
        <f t="shared" si="2009"/>
        <v/>
      </c>
      <c r="AS2741" s="300" t="str">
        <f t="shared" si="2010"/>
        <v/>
      </c>
      <c r="AT2741" s="300" t="str">
        <f t="shared" si="2011"/>
        <v/>
      </c>
      <c r="AU2741" s="192" t="str">
        <f t="shared" si="2012"/>
        <v>рбс</v>
      </c>
      <c r="AV2741" s="192" t="str">
        <f t="shared" si="2013"/>
        <v>рбс87504810общпро</v>
      </c>
      <c r="AW2741" s="191">
        <f t="shared" si="2014"/>
        <v>0</v>
      </c>
      <c r="AX2741" s="191">
        <f t="shared" si="2015"/>
        <v>0</v>
      </c>
      <c r="AY2741" s="191">
        <f t="shared" si="2016"/>
        <v>0</v>
      </c>
      <c r="AZ2741" s="191">
        <f t="shared" si="2017"/>
        <v>0</v>
      </c>
      <c r="BA2741" s="193">
        <f t="shared" si="2018"/>
        <v>1</v>
      </c>
      <c r="BB2741" s="193">
        <f t="shared" si="2019"/>
        <v>1</v>
      </c>
      <c r="BC2741" s="193">
        <f t="shared" si="2020"/>
        <v>1</v>
      </c>
      <c r="BD2741" s="191">
        <f t="shared" si="2031"/>
        <v>0</v>
      </c>
      <c r="BE2741" s="191">
        <f t="shared" si="2021"/>
        <v>0</v>
      </c>
      <c r="BF2741" s="210">
        <f t="shared" si="2022"/>
        <v>0</v>
      </c>
      <c r="BG2741" s="211">
        <f t="shared" si="2023"/>
        <v>0</v>
      </c>
      <c r="BH2741" s="289" t="str">
        <f t="shared" si="2032"/>
        <v>875</v>
      </c>
      <c r="BI2741" s="289" t="str">
        <f t="shared" si="2033"/>
        <v>0702</v>
      </c>
      <c r="BJ2741" s="284" t="s">
        <v>593</v>
      </c>
      <c r="BK2741" s="284" t="s">
        <v>589</v>
      </c>
      <c r="BL2741" s="233" t="str">
        <f t="shared" si="2024"/>
        <v/>
      </c>
    </row>
    <row r="2742" spans="1:64" ht="12" customHeight="1">
      <c r="A2742" s="333" t="s">
        <v>1476</v>
      </c>
      <c r="B2742" s="381" t="s">
        <v>327</v>
      </c>
      <c r="C2742" s="333" t="s">
        <v>809</v>
      </c>
      <c r="D2742" s="381" t="s">
        <v>317</v>
      </c>
      <c r="E2742" s="381" t="s">
        <v>1318</v>
      </c>
      <c r="F2742" s="381" t="s">
        <v>608</v>
      </c>
      <c r="G2742" s="381" t="s">
        <v>385</v>
      </c>
      <c r="H2742" s="100" t="s">
        <v>653</v>
      </c>
      <c r="I2742" s="381" t="s">
        <v>505</v>
      </c>
      <c r="J2742" s="382">
        <v>715000</v>
      </c>
      <c r="K2742" s="382">
        <v>656051.51</v>
      </c>
      <c r="L2742" s="191" t="str">
        <f t="shared" si="1983"/>
        <v>875048100702011004102011121101</v>
      </c>
      <c r="M2742" s="192">
        <f t="array" ref="M2742">IF(COUNT(SEARCH(Удалить_Роспись_КВСР,$B2742)*SEARCH(Удалить_Роспись_ПБС,$C2742)*SEARCH(Удалить_Роспись_КФСР, $D2742)*SEARCH(Удалить_Роспись_КЦСР,$E2742)*SEARCH(Удалить_Роспись_КВР,$F2742)*SEARCH(Удалить_Роспись_ЭК,$H2742)*SEARCH(Удалить_Роспись_КР,$I2742))&gt;0,0,1)</f>
        <v>0</v>
      </c>
      <c r="N2742" s="192">
        <v>0</v>
      </c>
      <c r="O2742" s="192" t="str">
        <f t="shared" si="1984"/>
        <v/>
      </c>
      <c r="P2742" s="192" t="str">
        <f t="shared" si="2027"/>
        <v/>
      </c>
      <c r="Q2742" s="300" t="str">
        <f t="shared" si="1985"/>
        <v/>
      </c>
      <c r="R2742" s="300" t="str">
        <f t="shared" si="1986"/>
        <v/>
      </c>
      <c r="S2742" s="300" t="str">
        <f t="shared" si="1987"/>
        <v/>
      </c>
      <c r="T2742" s="192" t="str">
        <f t="shared" si="1988"/>
        <v/>
      </c>
      <c r="U2742" s="303" t="str">
        <f t="shared" si="1989"/>
        <v/>
      </c>
      <c r="V2742" s="300" t="str">
        <f t="shared" si="1990"/>
        <v/>
      </c>
      <c r="W2742" s="192" t="str">
        <f t="shared" si="1991"/>
        <v/>
      </c>
      <c r="X2742" s="303" t="str">
        <f t="shared" si="1992"/>
        <v/>
      </c>
      <c r="Y2742" s="300" t="str">
        <f t="shared" si="1993"/>
        <v/>
      </c>
      <c r="Z2742" s="300" t="str">
        <f t="shared" si="1994"/>
        <v/>
      </c>
      <c r="AA2742" s="303" t="str">
        <f t="shared" si="1995"/>
        <v/>
      </c>
      <c r="AB2742" s="300" t="str">
        <f t="shared" si="1996"/>
        <v/>
      </c>
      <c r="AC2742" s="300" t="str">
        <f t="shared" si="1997"/>
        <v/>
      </c>
      <c r="AD2742" s="300" t="str">
        <f t="shared" si="1998"/>
        <v/>
      </c>
      <c r="AE2742" s="192" t="str">
        <f t="shared" si="1999"/>
        <v/>
      </c>
      <c r="AF2742" s="192" t="str">
        <f t="shared" si="2000"/>
        <v/>
      </c>
      <c r="AG2742" s="192"/>
      <c r="AJ2742" s="300" t="str">
        <f t="shared" si="2001"/>
        <v/>
      </c>
      <c r="AK2742" s="300" t="str">
        <f t="shared" si="2002"/>
        <v/>
      </c>
      <c r="AL2742" s="300" t="str">
        <f t="shared" si="2003"/>
        <v/>
      </c>
      <c r="AM2742" s="300" t="str">
        <f t="shared" si="2004"/>
        <v/>
      </c>
      <c r="AN2742" s="300" t="str">
        <f t="shared" si="2005"/>
        <v/>
      </c>
      <c r="AO2742" s="300" t="str">
        <f t="shared" si="2006"/>
        <v/>
      </c>
      <c r="AP2742" s="300" t="str">
        <f t="shared" si="2007"/>
        <v/>
      </c>
      <c r="AQ2742" s="300" t="str">
        <f t="shared" si="2008"/>
        <v/>
      </c>
      <c r="AR2742" s="306" t="str">
        <f t="shared" si="2009"/>
        <v/>
      </c>
      <c r="AS2742" s="300" t="str">
        <f t="shared" si="2010"/>
        <v/>
      </c>
      <c r="AT2742" s="300" t="str">
        <f t="shared" si="2011"/>
        <v/>
      </c>
      <c r="AU2742" s="192" t="str">
        <f t="shared" si="2012"/>
        <v>рбс</v>
      </c>
      <c r="AV2742" s="192" t="str">
        <f t="shared" si="2013"/>
        <v>рбс87504810общопл</v>
      </c>
      <c r="AW2742" s="191">
        <f t="shared" si="2014"/>
        <v>0</v>
      </c>
      <c r="AX2742" s="191">
        <f t="shared" si="2015"/>
        <v>0</v>
      </c>
      <c r="AY2742" s="191">
        <f t="shared" si="2016"/>
        <v>0</v>
      </c>
      <c r="AZ2742" s="191">
        <f t="shared" si="2017"/>
        <v>0</v>
      </c>
      <c r="BA2742" s="193">
        <f t="shared" si="2018"/>
        <v>1</v>
      </c>
      <c r="BB2742" s="193">
        <f t="shared" si="2019"/>
        <v>1</v>
      </c>
      <c r="BC2742" s="193">
        <f t="shared" si="2020"/>
        <v>1</v>
      </c>
      <c r="BD2742" s="191">
        <f t="shared" si="2031"/>
        <v>0</v>
      </c>
      <c r="BE2742" s="191">
        <f t="shared" si="2021"/>
        <v>0</v>
      </c>
      <c r="BF2742" s="210">
        <f t="shared" si="2022"/>
        <v>0</v>
      </c>
      <c r="BG2742" s="211">
        <f t="shared" si="2023"/>
        <v>0</v>
      </c>
      <c r="BH2742" s="289" t="str">
        <f t="shared" si="2032"/>
        <v>875</v>
      </c>
      <c r="BI2742" s="289" t="str">
        <f t="shared" si="2033"/>
        <v>0702</v>
      </c>
      <c r="BJ2742" s="284" t="s">
        <v>593</v>
      </c>
      <c r="BK2742" s="284" t="s">
        <v>586</v>
      </c>
      <c r="BL2742" s="233" t="str">
        <f t="shared" si="2024"/>
        <v/>
      </c>
    </row>
    <row r="2743" spans="1:64" ht="12" customHeight="1">
      <c r="A2743" s="333" t="s">
        <v>1476</v>
      </c>
      <c r="B2743" s="381" t="s">
        <v>327</v>
      </c>
      <c r="C2743" s="333" t="s">
        <v>809</v>
      </c>
      <c r="D2743" s="381" t="s">
        <v>317</v>
      </c>
      <c r="E2743" s="381" t="s">
        <v>1318</v>
      </c>
      <c r="F2743" s="381" t="s">
        <v>902</v>
      </c>
      <c r="G2743" s="381" t="s">
        <v>387</v>
      </c>
      <c r="H2743" s="100" t="s">
        <v>653</v>
      </c>
      <c r="I2743" s="381" t="s">
        <v>505</v>
      </c>
      <c r="J2743" s="382">
        <v>216390</v>
      </c>
      <c r="K2743" s="382">
        <v>212720.8</v>
      </c>
      <c r="L2743" s="191" t="str">
        <f t="shared" si="1983"/>
        <v>875048100702011004102011921301</v>
      </c>
      <c r="M2743" s="192">
        <f t="array" ref="M2743">IF(COUNT(SEARCH(Удалить_Роспись_КВСР,$B2743)*SEARCH(Удалить_Роспись_ПБС,$C2743)*SEARCH(Удалить_Роспись_КФСР, $D2743)*SEARCH(Удалить_Роспись_КЦСР,$E2743)*SEARCH(Удалить_Роспись_КВР,$F2743)*SEARCH(Удалить_Роспись_ЭК,$H2743)*SEARCH(Удалить_Роспись_КР,$I2743))&gt;0,0,1)</f>
        <v>0</v>
      </c>
      <c r="N2743" s="192">
        <v>0</v>
      </c>
      <c r="O2743" s="192" t="str">
        <f t="shared" si="1984"/>
        <v/>
      </c>
      <c r="P2743" s="192" t="str">
        <f t="shared" si="2027"/>
        <v/>
      </c>
      <c r="Q2743" s="300" t="str">
        <f t="shared" si="1985"/>
        <v/>
      </c>
      <c r="R2743" s="300" t="str">
        <f t="shared" si="1986"/>
        <v/>
      </c>
      <c r="S2743" s="300" t="str">
        <f t="shared" si="1987"/>
        <v/>
      </c>
      <c r="T2743" s="192" t="str">
        <f t="shared" si="1988"/>
        <v/>
      </c>
      <c r="U2743" s="303" t="str">
        <f t="shared" si="1989"/>
        <v/>
      </c>
      <c r="V2743" s="300" t="str">
        <f t="shared" si="1990"/>
        <v/>
      </c>
      <c r="W2743" s="192" t="str">
        <f t="shared" si="1991"/>
        <v/>
      </c>
      <c r="X2743" s="303" t="str">
        <f t="shared" si="1992"/>
        <v/>
      </c>
      <c r="Y2743" s="300" t="str">
        <f t="shared" si="1993"/>
        <v/>
      </c>
      <c r="Z2743" s="300" t="str">
        <f t="shared" si="1994"/>
        <v/>
      </c>
      <c r="AA2743" s="303" t="str">
        <f t="shared" si="1995"/>
        <v/>
      </c>
      <c r="AB2743" s="300" t="str">
        <f t="shared" si="1996"/>
        <v/>
      </c>
      <c r="AC2743" s="300" t="str">
        <f t="shared" si="1997"/>
        <v/>
      </c>
      <c r="AD2743" s="300" t="str">
        <f t="shared" si="1998"/>
        <v/>
      </c>
      <c r="AE2743" s="192" t="str">
        <f t="shared" si="1999"/>
        <v/>
      </c>
      <c r="AF2743" s="192" t="str">
        <f t="shared" si="2000"/>
        <v/>
      </c>
      <c r="AG2743" s="192"/>
      <c r="AJ2743" s="300" t="str">
        <f t="shared" si="2001"/>
        <v/>
      </c>
      <c r="AK2743" s="300" t="str">
        <f t="shared" si="2002"/>
        <v/>
      </c>
      <c r="AL2743" s="300" t="str">
        <f t="shared" si="2003"/>
        <v/>
      </c>
      <c r="AM2743" s="300" t="str">
        <f t="shared" si="2004"/>
        <v/>
      </c>
      <c r="AN2743" s="300" t="str">
        <f t="shared" si="2005"/>
        <v/>
      </c>
      <c r="AO2743" s="300" t="str">
        <f t="shared" si="2006"/>
        <v/>
      </c>
      <c r="AP2743" s="300" t="str">
        <f t="shared" si="2007"/>
        <v/>
      </c>
      <c r="AQ2743" s="300" t="str">
        <f t="shared" si="2008"/>
        <v/>
      </c>
      <c r="AR2743" s="306" t="str">
        <f t="shared" si="2009"/>
        <v/>
      </c>
      <c r="AS2743" s="300" t="str">
        <f t="shared" si="2010"/>
        <v/>
      </c>
      <c r="AT2743" s="300" t="str">
        <f t="shared" si="2011"/>
        <v/>
      </c>
      <c r="AU2743" s="192" t="str">
        <f t="shared" si="2012"/>
        <v>рбс</v>
      </c>
      <c r="AV2743" s="192" t="str">
        <f t="shared" si="2013"/>
        <v>рбс87504810общопл</v>
      </c>
      <c r="AW2743" s="191">
        <f t="shared" si="2014"/>
        <v>0</v>
      </c>
      <c r="AX2743" s="191">
        <f t="shared" si="2015"/>
        <v>0</v>
      </c>
      <c r="AY2743" s="191">
        <f t="shared" si="2016"/>
        <v>0</v>
      </c>
      <c r="AZ2743" s="191">
        <f t="shared" si="2017"/>
        <v>0</v>
      </c>
      <c r="BA2743" s="193">
        <f t="shared" si="2018"/>
        <v>1</v>
      </c>
      <c r="BB2743" s="193">
        <f t="shared" si="2019"/>
        <v>1</v>
      </c>
      <c r="BC2743" s="193">
        <f t="shared" si="2020"/>
        <v>1</v>
      </c>
      <c r="BD2743" s="191">
        <f t="shared" si="2031"/>
        <v>0</v>
      </c>
      <c r="BE2743" s="191">
        <f t="shared" si="2021"/>
        <v>0</v>
      </c>
      <c r="BF2743" s="210">
        <f t="shared" si="2022"/>
        <v>0</v>
      </c>
      <c r="BG2743" s="211">
        <f t="shared" si="2023"/>
        <v>0</v>
      </c>
      <c r="BH2743" s="289" t="str">
        <f t="shared" si="2032"/>
        <v>875</v>
      </c>
      <c r="BI2743" s="289" t="str">
        <f t="shared" si="2033"/>
        <v>0702</v>
      </c>
      <c r="BJ2743" s="284" t="s">
        <v>593</v>
      </c>
      <c r="BK2743" s="284" t="s">
        <v>586</v>
      </c>
      <c r="BL2743" s="233" t="str">
        <f t="shared" si="2024"/>
        <v/>
      </c>
    </row>
    <row r="2744" spans="1:64" ht="12" customHeight="1">
      <c r="A2744" s="333" t="s">
        <v>1476</v>
      </c>
      <c r="B2744" s="381" t="s">
        <v>327</v>
      </c>
      <c r="C2744" s="333" t="s">
        <v>809</v>
      </c>
      <c r="D2744" s="381" t="s">
        <v>317</v>
      </c>
      <c r="E2744" s="381" t="s">
        <v>1319</v>
      </c>
      <c r="F2744" s="381" t="s">
        <v>589</v>
      </c>
      <c r="G2744" s="381" t="s">
        <v>386</v>
      </c>
      <c r="H2744" s="100" t="s">
        <v>653</v>
      </c>
      <c r="I2744" s="381" t="s">
        <v>505</v>
      </c>
      <c r="J2744" s="382">
        <v>40000</v>
      </c>
      <c r="K2744" s="382">
        <v>40000</v>
      </c>
      <c r="L2744" s="191" t="str">
        <f t="shared" si="1983"/>
        <v>875048100702011004702011221201</v>
      </c>
      <c r="M2744" s="192">
        <f t="array" ref="M2744">IF(COUNT(SEARCH(Удалить_Роспись_КВСР,$B2744)*SEARCH(Удалить_Роспись_ПБС,$C2744)*SEARCH(Удалить_Роспись_КФСР, $D2744)*SEARCH(Удалить_Роспись_КЦСР,$E2744)*SEARCH(Удалить_Роспись_КВР,$F2744)*SEARCH(Удалить_Роспись_ЭК,$H2744)*SEARCH(Удалить_Роспись_КР,$I2744))&gt;0,0,1)</f>
        <v>0</v>
      </c>
      <c r="N2744" s="192">
        <f>IF(COUNT(SEARCH(Удалить_Индекс_КВСР,$B2744)*SEARCH(Удалить_Индекс_ПБС,$C2744)*SEARCH(Удалить_Индекс_КФСР,$D2744)*SEARCH(Удалить_Индекс_КЦСР,$E2744)*SEARCH(Удалить_Индекс_КВР,$F2744)*SEARCH(Удалить_Индекс_ЭК,$H2744)*SEARCH(Удалить_Индекс_КР,$I2744))&gt;0,0,1)</f>
        <v>1</v>
      </c>
      <c r="O2744" s="192" t="str">
        <f t="shared" si="1984"/>
        <v/>
      </c>
      <c r="P2744" s="192" t="str">
        <f t="shared" si="2027"/>
        <v/>
      </c>
      <c r="Q2744" s="300" t="str">
        <f t="shared" si="1985"/>
        <v/>
      </c>
      <c r="R2744" s="300" t="str">
        <f t="shared" si="1986"/>
        <v/>
      </c>
      <c r="S2744" s="300" t="str">
        <f t="shared" si="1987"/>
        <v/>
      </c>
      <c r="T2744" s="192" t="str">
        <f t="shared" si="1988"/>
        <v/>
      </c>
      <c r="U2744" s="303" t="str">
        <f t="shared" si="1989"/>
        <v/>
      </c>
      <c r="V2744" s="300" t="str">
        <f t="shared" si="1990"/>
        <v/>
      </c>
      <c r="W2744" s="192" t="str">
        <f t="shared" si="1991"/>
        <v/>
      </c>
      <c r="X2744" s="303" t="str">
        <f t="shared" si="1992"/>
        <v/>
      </c>
      <c r="Y2744" s="300" t="str">
        <f t="shared" si="1993"/>
        <v/>
      </c>
      <c r="Z2744" s="300" t="str">
        <f t="shared" si="1994"/>
        <v/>
      </c>
      <c r="AA2744" s="303" t="str">
        <f t="shared" si="1995"/>
        <v/>
      </c>
      <c r="AB2744" s="300" t="str">
        <f t="shared" si="1996"/>
        <v/>
      </c>
      <c r="AC2744" s="300" t="str">
        <f t="shared" si="1997"/>
        <v/>
      </c>
      <c r="AD2744" s="300" t="str">
        <f t="shared" si="1998"/>
        <v/>
      </c>
      <c r="AE2744" s="192" t="str">
        <f t="shared" si="1999"/>
        <v/>
      </c>
      <c r="AF2744" s="192" t="str">
        <f t="shared" si="2000"/>
        <v/>
      </c>
      <c r="AG2744" s="192"/>
      <c r="AJ2744" s="300" t="str">
        <f t="shared" si="2001"/>
        <v/>
      </c>
      <c r="AK2744" s="300" t="str">
        <f t="shared" si="2002"/>
        <v/>
      </c>
      <c r="AL2744" s="300" t="str">
        <f t="shared" si="2003"/>
        <v/>
      </c>
      <c r="AM2744" s="300" t="str">
        <f t="shared" si="2004"/>
        <v/>
      </c>
      <c r="AN2744" s="300" t="str">
        <f t="shared" si="2005"/>
        <v/>
      </c>
      <c r="AO2744" s="300" t="str">
        <f t="shared" si="2006"/>
        <v/>
      </c>
      <c r="AP2744" s="300" t="str">
        <f t="shared" si="2007"/>
        <v/>
      </c>
      <c r="AQ2744" s="300" t="str">
        <f t="shared" si="2008"/>
        <v/>
      </c>
      <c r="AR2744" s="306" t="str">
        <f t="shared" si="2009"/>
        <v/>
      </c>
      <c r="AS2744" s="300" t="str">
        <f t="shared" si="2010"/>
        <v/>
      </c>
      <c r="AT2744" s="300" t="str">
        <f t="shared" si="2011"/>
        <v/>
      </c>
      <c r="AU2744" s="192" t="str">
        <f t="shared" si="2012"/>
        <v>рбс</v>
      </c>
      <c r="AV2744" s="192" t="str">
        <f t="shared" si="2013"/>
        <v>рбс87504810общпро</v>
      </c>
      <c r="AW2744" s="191">
        <f t="shared" si="2014"/>
        <v>0</v>
      </c>
      <c r="AX2744" s="191">
        <f t="shared" si="2015"/>
        <v>0</v>
      </c>
      <c r="AY2744" s="191">
        <f t="shared" si="2016"/>
        <v>40000</v>
      </c>
      <c r="AZ2744" s="191">
        <f t="shared" si="2017"/>
        <v>40000</v>
      </c>
      <c r="BA2744" s="193">
        <f t="shared" si="2018"/>
        <v>1</v>
      </c>
      <c r="BB2744" s="193">
        <f t="shared" si="2019"/>
        <v>1</v>
      </c>
      <c r="BC2744" s="193">
        <f t="shared" si="2020"/>
        <v>1</v>
      </c>
      <c r="BD2744" s="191">
        <f t="shared" si="2031"/>
        <v>40000</v>
      </c>
      <c r="BE2744" s="191">
        <f t="shared" si="2021"/>
        <v>40000</v>
      </c>
      <c r="BF2744" s="210">
        <f t="shared" si="2022"/>
        <v>40000</v>
      </c>
      <c r="BG2744" s="211">
        <f t="shared" si="2023"/>
        <v>40000</v>
      </c>
      <c r="BH2744" s="289" t="str">
        <f t="shared" si="2032"/>
        <v>875</v>
      </c>
      <c r="BI2744" s="289" t="str">
        <f t="shared" si="2033"/>
        <v>0702</v>
      </c>
      <c r="BJ2744" s="284" t="s">
        <v>593</v>
      </c>
      <c r="BK2744" s="284" t="s">
        <v>586</v>
      </c>
      <c r="BL2744" s="233" t="str">
        <f t="shared" si="2024"/>
        <v/>
      </c>
    </row>
    <row r="2745" spans="1:64" ht="12" customHeight="1">
      <c r="A2745" s="333" t="s">
        <v>1476</v>
      </c>
      <c r="B2745" s="381" t="s">
        <v>327</v>
      </c>
      <c r="C2745" s="333" t="s">
        <v>809</v>
      </c>
      <c r="D2745" s="381" t="s">
        <v>317</v>
      </c>
      <c r="E2745" s="381" t="s">
        <v>1320</v>
      </c>
      <c r="F2745" s="381" t="s">
        <v>586</v>
      </c>
      <c r="G2745" s="381" t="s">
        <v>393</v>
      </c>
      <c r="H2745" s="100" t="s">
        <v>653</v>
      </c>
      <c r="I2745" s="381" t="s">
        <v>505</v>
      </c>
      <c r="J2745" s="382">
        <v>1146638.1299999999</v>
      </c>
      <c r="K2745" s="382">
        <v>677634</v>
      </c>
      <c r="L2745" s="191" t="str">
        <f t="shared" si="1983"/>
        <v>875048100702011004Г02024422301</v>
      </c>
      <c r="M2745" s="192">
        <f t="array" ref="M2745">IF(COUNT(SEARCH(Удалить_Роспись_КВСР,$B2745)*SEARCH(Удалить_Роспись_ПБС,$C2745)*SEARCH(Удалить_Роспись_КФСР, $D2745)*SEARCH(Удалить_Роспись_КЦСР,$E2745)*SEARCH(Удалить_Роспись_КВР,$F2745)*SEARCH(Удалить_Роспись_ЭК,$H2745)*SEARCH(Удалить_Роспись_КР,$I2745))&gt;0,0,1)</f>
        <v>0</v>
      </c>
      <c r="N2745" s="192">
        <f>IF(COUNT(SEARCH(Удалить_Индекс_КВСР,$B2745)*SEARCH(Удалить_Индекс_ПБС,$C2745)*SEARCH(Удалить_Индекс_КФСР,$D2745)*SEARCH(Удалить_Индекс_КЦСР,$E2745)*SEARCH(Удалить_Индекс_КВР,$F2745)*SEARCH(Удалить_Индекс_ЭК,$H2745)*SEARCH(Удалить_Индекс_КР,$I2745))&gt;0,0,1)</f>
        <v>1</v>
      </c>
      <c r="O2745" s="192" t="str">
        <f t="shared" si="1984"/>
        <v/>
      </c>
      <c r="P2745" s="192" t="str">
        <f t="shared" si="2027"/>
        <v/>
      </c>
      <c r="Q2745" s="300" t="str">
        <f t="shared" si="1985"/>
        <v/>
      </c>
      <c r="R2745" s="300" t="str">
        <f t="shared" si="1986"/>
        <v/>
      </c>
      <c r="S2745" s="300" t="str">
        <f t="shared" si="1987"/>
        <v/>
      </c>
      <c r="T2745" s="192" t="str">
        <f t="shared" si="1988"/>
        <v/>
      </c>
      <c r="U2745" s="303" t="str">
        <f t="shared" si="1989"/>
        <v/>
      </c>
      <c r="V2745" s="300" t="str">
        <f t="shared" si="1990"/>
        <v/>
      </c>
      <c r="W2745" s="192" t="str">
        <f t="shared" si="1991"/>
        <v/>
      </c>
      <c r="X2745" s="303" t="str">
        <f t="shared" si="1992"/>
        <v/>
      </c>
      <c r="Y2745" s="300" t="str">
        <f t="shared" si="1993"/>
        <v/>
      </c>
      <c r="Z2745" s="300" t="str">
        <f t="shared" si="1994"/>
        <v/>
      </c>
      <c r="AA2745" s="303" t="str">
        <f t="shared" si="1995"/>
        <v/>
      </c>
      <c r="AB2745" s="300" t="str">
        <f t="shared" si="1996"/>
        <v/>
      </c>
      <c r="AC2745" s="300" t="str">
        <f t="shared" si="1997"/>
        <v/>
      </c>
      <c r="AD2745" s="300" t="str">
        <f t="shared" si="1998"/>
        <v/>
      </c>
      <c r="AE2745" s="192" t="str">
        <f t="shared" si="1999"/>
        <v/>
      </c>
      <c r="AF2745" s="192" t="str">
        <f t="shared" si="2000"/>
        <v/>
      </c>
      <c r="AG2745" s="192"/>
      <c r="AJ2745" s="300" t="str">
        <f t="shared" si="2001"/>
        <v/>
      </c>
      <c r="AK2745" s="300" t="str">
        <f t="shared" si="2002"/>
        <v/>
      </c>
      <c r="AL2745" s="300" t="str">
        <f t="shared" si="2003"/>
        <v/>
      </c>
      <c r="AM2745" s="300" t="str">
        <f t="shared" si="2004"/>
        <v/>
      </c>
      <c r="AN2745" s="300" t="str">
        <f t="shared" si="2005"/>
        <v/>
      </c>
      <c r="AO2745" s="300" t="str">
        <f t="shared" si="2006"/>
        <v/>
      </c>
      <c r="AP2745" s="300" t="str">
        <f t="shared" si="2007"/>
        <v/>
      </c>
      <c r="AQ2745" s="300" t="str">
        <f t="shared" si="2008"/>
        <v/>
      </c>
      <c r="AR2745" s="306" t="str">
        <f t="shared" si="2009"/>
        <v/>
      </c>
      <c r="AS2745" s="300" t="str">
        <f t="shared" si="2010"/>
        <v/>
      </c>
      <c r="AT2745" s="300" t="str">
        <f t="shared" si="2011"/>
        <v/>
      </c>
      <c r="AU2745" s="192" t="str">
        <f t="shared" si="2012"/>
        <v>рбс</v>
      </c>
      <c r="AV2745" s="192" t="str">
        <f t="shared" si="2013"/>
        <v>рбс87504810общком</v>
      </c>
      <c r="AW2745" s="191">
        <f t="shared" si="2014"/>
        <v>0</v>
      </c>
      <c r="AX2745" s="191">
        <f t="shared" si="2015"/>
        <v>0</v>
      </c>
      <c r="AY2745" s="191">
        <f t="shared" si="2016"/>
        <v>1146638.1299999999</v>
      </c>
      <c r="AZ2745" s="191">
        <f t="shared" si="2017"/>
        <v>677634</v>
      </c>
      <c r="BA2745" s="193">
        <f t="shared" si="2018"/>
        <v>1</v>
      </c>
      <c r="BB2745" s="193">
        <f t="shared" si="2019"/>
        <v>1</v>
      </c>
      <c r="BC2745" s="193">
        <f t="shared" si="2020"/>
        <v>1</v>
      </c>
      <c r="BD2745" s="191">
        <f t="shared" si="2031"/>
        <v>1146638.1299999999</v>
      </c>
      <c r="BE2745" s="191">
        <f t="shared" si="2021"/>
        <v>677634</v>
      </c>
      <c r="BF2745" s="210">
        <f t="shared" si="2022"/>
        <v>1146638.1299999999</v>
      </c>
      <c r="BG2745" s="211">
        <f t="shared" si="2023"/>
        <v>1146638.1299999999</v>
      </c>
      <c r="BH2745" s="289" t="str">
        <f t="shared" si="2032"/>
        <v>875</v>
      </c>
      <c r="BI2745" s="289" t="str">
        <f t="shared" si="2033"/>
        <v>0702</v>
      </c>
      <c r="BJ2745" s="284" t="s">
        <v>593</v>
      </c>
      <c r="BK2745" s="284" t="s">
        <v>586</v>
      </c>
      <c r="BL2745" s="233" t="str">
        <f t="shared" si="2024"/>
        <v/>
      </c>
    </row>
    <row r="2746" spans="1:64" ht="12" customHeight="1">
      <c r="A2746" s="333" t="s">
        <v>1476</v>
      </c>
      <c r="B2746" s="381" t="s">
        <v>327</v>
      </c>
      <c r="C2746" s="333" t="s">
        <v>809</v>
      </c>
      <c r="D2746" s="381" t="s">
        <v>317</v>
      </c>
      <c r="E2746" s="381" t="s">
        <v>1448</v>
      </c>
      <c r="F2746" s="381" t="s">
        <v>586</v>
      </c>
      <c r="G2746" s="381" t="s">
        <v>407</v>
      </c>
      <c r="H2746" s="100" t="s">
        <v>653</v>
      </c>
      <c r="I2746" s="381" t="s">
        <v>505</v>
      </c>
      <c r="J2746" s="382">
        <v>12850</v>
      </c>
      <c r="K2746" s="382">
        <v>12850</v>
      </c>
      <c r="L2746" s="191" t="str">
        <f t="shared" si="1983"/>
        <v>875048100702011004Ф00024431001</v>
      </c>
      <c r="M2746" s="192">
        <f t="array" ref="M2746">IF(COUNT(SEARCH(Удалить_Роспись_КВСР,$B2746)*SEARCH(Удалить_Роспись_ПБС,$C2746)*SEARCH(Удалить_Роспись_КФСР, $D2746)*SEARCH(Удалить_Роспись_КЦСР,$E2746)*SEARCH(Удалить_Роспись_КВР,$F2746)*SEARCH(Удалить_Роспись_ЭК,$H2746)*SEARCH(Удалить_Роспись_КР,$I2746))&gt;0,0,1)</f>
        <v>0</v>
      </c>
      <c r="N2746" s="192">
        <v>0</v>
      </c>
      <c r="O2746" s="192" t="str">
        <f t="shared" si="1984"/>
        <v/>
      </c>
      <c r="P2746" s="192" t="str">
        <f t="shared" si="2027"/>
        <v/>
      </c>
      <c r="Q2746" s="300" t="str">
        <f t="shared" si="1985"/>
        <v/>
      </c>
      <c r="R2746" s="300" t="str">
        <f t="shared" si="1986"/>
        <v/>
      </c>
      <c r="S2746" s="300" t="str">
        <f t="shared" si="1987"/>
        <v/>
      </c>
      <c r="T2746" s="192" t="str">
        <f t="shared" si="1988"/>
        <v/>
      </c>
      <c r="U2746" s="303" t="str">
        <f t="shared" si="1989"/>
        <v/>
      </c>
      <c r="V2746" s="300" t="str">
        <f t="shared" si="1990"/>
        <v/>
      </c>
      <c r="W2746" s="192" t="str">
        <f t="shared" si="1991"/>
        <v/>
      </c>
      <c r="X2746" s="303" t="str">
        <f t="shared" si="1992"/>
        <v/>
      </c>
      <c r="Y2746" s="300" t="str">
        <f t="shared" si="1993"/>
        <v/>
      </c>
      <c r="Z2746" s="300" t="str">
        <f t="shared" si="1994"/>
        <v/>
      </c>
      <c r="AA2746" s="303" t="str">
        <f t="shared" si="1995"/>
        <v/>
      </c>
      <c r="AB2746" s="300" t="str">
        <f t="shared" si="1996"/>
        <v/>
      </c>
      <c r="AC2746" s="300" t="str">
        <f t="shared" si="1997"/>
        <v/>
      </c>
      <c r="AD2746" s="300" t="str">
        <f t="shared" si="1998"/>
        <v/>
      </c>
      <c r="AE2746" s="192" t="str">
        <f t="shared" si="1999"/>
        <v/>
      </c>
      <c r="AF2746" s="192" t="str">
        <f t="shared" si="2000"/>
        <v/>
      </c>
      <c r="AG2746" s="192"/>
      <c r="AJ2746" s="300" t="str">
        <f t="shared" si="2001"/>
        <v/>
      </c>
      <c r="AK2746" s="300" t="str">
        <f t="shared" si="2002"/>
        <v/>
      </c>
      <c r="AL2746" s="300" t="str">
        <f t="shared" si="2003"/>
        <v/>
      </c>
      <c r="AM2746" s="300" t="str">
        <f t="shared" si="2004"/>
        <v/>
      </c>
      <c r="AN2746" s="300" t="str">
        <f t="shared" si="2005"/>
        <v/>
      </c>
      <c r="AO2746" s="300" t="str">
        <f t="shared" si="2006"/>
        <v/>
      </c>
      <c r="AP2746" s="300" t="str">
        <f t="shared" si="2007"/>
        <v/>
      </c>
      <c r="AQ2746" s="300" t="str">
        <f t="shared" si="2008"/>
        <v/>
      </c>
      <c r="AR2746" s="306" t="str">
        <f t="shared" si="2009"/>
        <v/>
      </c>
      <c r="AS2746" s="300" t="str">
        <f t="shared" si="2010"/>
        <v/>
      </c>
      <c r="AT2746" s="300" t="str">
        <f t="shared" si="2011"/>
        <v/>
      </c>
      <c r="AU2746" s="192" t="str">
        <f t="shared" si="2012"/>
        <v>рбс</v>
      </c>
      <c r="AV2746" s="192" t="str">
        <f t="shared" si="2013"/>
        <v>рбс87504810общосн</v>
      </c>
      <c r="AW2746" s="191">
        <f t="shared" si="2014"/>
        <v>0</v>
      </c>
      <c r="AX2746" s="191">
        <f t="shared" si="2015"/>
        <v>0</v>
      </c>
      <c r="AY2746" s="191">
        <f t="shared" si="2016"/>
        <v>0</v>
      </c>
      <c r="AZ2746" s="191">
        <f t="shared" si="2017"/>
        <v>0</v>
      </c>
      <c r="BA2746" s="193">
        <f t="shared" si="2018"/>
        <v>1</v>
      </c>
      <c r="BB2746" s="193">
        <f t="shared" si="2019"/>
        <v>1</v>
      </c>
      <c r="BC2746" s="193">
        <f t="shared" si="2020"/>
        <v>1</v>
      </c>
      <c r="BD2746" s="191">
        <f t="shared" si="2031"/>
        <v>0</v>
      </c>
      <c r="BE2746" s="191">
        <f t="shared" si="2021"/>
        <v>0</v>
      </c>
      <c r="BF2746" s="210">
        <f t="shared" si="2022"/>
        <v>0</v>
      </c>
      <c r="BG2746" s="211">
        <f t="shared" si="2023"/>
        <v>0</v>
      </c>
      <c r="BH2746" s="289"/>
      <c r="BI2746" s="289"/>
      <c r="BL2746" s="233" t="str">
        <f t="shared" si="2024"/>
        <v/>
      </c>
    </row>
    <row r="2747" spans="1:64" ht="12" customHeight="1">
      <c r="A2747" s="333" t="s">
        <v>1476</v>
      </c>
      <c r="B2747" s="381" t="s">
        <v>327</v>
      </c>
      <c r="C2747" s="333" t="s">
        <v>809</v>
      </c>
      <c r="D2747" s="381" t="s">
        <v>317</v>
      </c>
      <c r="E2747" s="381" t="s">
        <v>1457</v>
      </c>
      <c r="F2747" s="381" t="s">
        <v>586</v>
      </c>
      <c r="G2747" s="381" t="s">
        <v>393</v>
      </c>
      <c r="H2747" s="100" t="s">
        <v>653</v>
      </c>
      <c r="I2747" s="381" t="s">
        <v>505</v>
      </c>
      <c r="J2747" s="382">
        <v>48762</v>
      </c>
      <c r="K2747" s="382">
        <v>46206.09</v>
      </c>
      <c r="L2747" s="191" t="str">
        <f t="shared" si="1983"/>
        <v>875048100702011004Э02024422301</v>
      </c>
      <c r="M2747" s="192">
        <f t="array" ref="M2747">IF(COUNT(SEARCH(Удалить_Роспись_КВСР,$B2747)*SEARCH(Удалить_Роспись_ПБС,$C2747)*SEARCH(Удалить_Роспись_КФСР, $D2747)*SEARCH(Удалить_Роспись_КЦСР,$E2747)*SEARCH(Удалить_Роспись_КВР,$F2747)*SEARCH(Удалить_Роспись_ЭК,$H2747)*SEARCH(Удалить_Роспись_КР,$I2747))&gt;0,0,1)</f>
        <v>0</v>
      </c>
      <c r="N2747" s="192">
        <f>IF(COUNT(SEARCH(Удалить_Индекс_КВСР,$B2747)*SEARCH(Удалить_Индекс_ПБС,$C2747)*SEARCH(Удалить_Индекс_КФСР,$D2747)*SEARCH(Удалить_Индекс_КЦСР,$E2747)*SEARCH(Удалить_Индекс_КВР,$F2747)*SEARCH(Удалить_Индекс_ЭК,$H2747)*SEARCH(Удалить_Индекс_КР,$I2747))&gt;0,0,1)</f>
        <v>1</v>
      </c>
      <c r="O2747" s="192" t="str">
        <f t="shared" si="1984"/>
        <v/>
      </c>
      <c r="P2747" s="192" t="str">
        <f t="shared" si="2027"/>
        <v/>
      </c>
      <c r="Q2747" s="300" t="str">
        <f t="shared" si="1985"/>
        <v/>
      </c>
      <c r="R2747" s="300" t="str">
        <f t="shared" si="1986"/>
        <v/>
      </c>
      <c r="S2747" s="300" t="str">
        <f t="shared" si="1987"/>
        <v/>
      </c>
      <c r="T2747" s="192" t="str">
        <f t="shared" si="1988"/>
        <v/>
      </c>
      <c r="U2747" s="303" t="str">
        <f t="shared" si="1989"/>
        <v/>
      </c>
      <c r="V2747" s="300" t="str">
        <f t="shared" si="1990"/>
        <v/>
      </c>
      <c r="W2747" s="192" t="str">
        <f t="shared" si="1991"/>
        <v/>
      </c>
      <c r="X2747" s="303" t="str">
        <f t="shared" si="1992"/>
        <v/>
      </c>
      <c r="Y2747" s="300" t="str">
        <f t="shared" si="1993"/>
        <v/>
      </c>
      <c r="Z2747" s="300" t="str">
        <f t="shared" si="1994"/>
        <v/>
      </c>
      <c r="AA2747" s="303" t="str">
        <f t="shared" si="1995"/>
        <v/>
      </c>
      <c r="AB2747" s="300" t="str">
        <f t="shared" si="1996"/>
        <v/>
      </c>
      <c r="AC2747" s="300" t="str">
        <f t="shared" si="1997"/>
        <v/>
      </c>
      <c r="AD2747" s="300" t="str">
        <f t="shared" si="1998"/>
        <v/>
      </c>
      <c r="AE2747" s="192" t="str">
        <f t="shared" si="1999"/>
        <v/>
      </c>
      <c r="AF2747" s="192" t="str">
        <f t="shared" si="2000"/>
        <v/>
      </c>
      <c r="AG2747" s="192"/>
      <c r="AJ2747" s="300" t="str">
        <f t="shared" si="2001"/>
        <v/>
      </c>
      <c r="AK2747" s="300" t="str">
        <f t="shared" si="2002"/>
        <v/>
      </c>
      <c r="AL2747" s="300" t="str">
        <f t="shared" si="2003"/>
        <v/>
      </c>
      <c r="AM2747" s="300" t="str">
        <f t="shared" si="2004"/>
        <v/>
      </c>
      <c r="AN2747" s="300" t="str">
        <f t="shared" si="2005"/>
        <v/>
      </c>
      <c r="AO2747" s="300" t="str">
        <f t="shared" si="2006"/>
        <v/>
      </c>
      <c r="AP2747" s="300" t="str">
        <f t="shared" si="2007"/>
        <v/>
      </c>
      <c r="AQ2747" s="300" t="str">
        <f t="shared" si="2008"/>
        <v/>
      </c>
      <c r="AR2747" s="306" t="str">
        <f t="shared" si="2009"/>
        <v/>
      </c>
      <c r="AS2747" s="300" t="str">
        <f t="shared" si="2010"/>
        <v/>
      </c>
      <c r="AT2747" s="300" t="str">
        <f t="shared" si="2011"/>
        <v/>
      </c>
      <c r="AU2747" s="192" t="str">
        <f t="shared" si="2012"/>
        <v>рбс</v>
      </c>
      <c r="AV2747" s="192" t="str">
        <f t="shared" si="2013"/>
        <v>рбс87504810общком</v>
      </c>
      <c r="AW2747" s="191">
        <f t="shared" si="2014"/>
        <v>0</v>
      </c>
      <c r="AX2747" s="191">
        <f t="shared" si="2015"/>
        <v>0</v>
      </c>
      <c r="AY2747" s="191">
        <f t="shared" si="2016"/>
        <v>48762</v>
      </c>
      <c r="AZ2747" s="191">
        <f t="shared" si="2017"/>
        <v>46206.09</v>
      </c>
      <c r="BA2747" s="193">
        <f t="shared" si="2018"/>
        <v>1</v>
      </c>
      <c r="BB2747" s="193">
        <f t="shared" si="2019"/>
        <v>1</v>
      </c>
      <c r="BC2747" s="193">
        <f t="shared" si="2020"/>
        <v>1</v>
      </c>
      <c r="BD2747" s="191">
        <f t="shared" si="2031"/>
        <v>48762</v>
      </c>
      <c r="BE2747" s="191">
        <f t="shared" si="2021"/>
        <v>46206.09</v>
      </c>
      <c r="BF2747" s="210">
        <f t="shared" si="2022"/>
        <v>48762</v>
      </c>
      <c r="BG2747" s="211">
        <f t="shared" si="2023"/>
        <v>48762</v>
      </c>
      <c r="BH2747" s="289"/>
      <c r="BI2747" s="289"/>
      <c r="BL2747" s="233" t="str">
        <f t="shared" si="2024"/>
        <v/>
      </c>
    </row>
    <row r="2748" spans="1:64" ht="12" hidden="1" customHeight="1">
      <c r="A2748" s="333" t="s">
        <v>1476</v>
      </c>
      <c r="B2748" s="381" t="s">
        <v>327</v>
      </c>
      <c r="C2748" s="333" t="s">
        <v>809</v>
      </c>
      <c r="D2748" s="381" t="s">
        <v>317</v>
      </c>
      <c r="E2748" s="381" t="s">
        <v>1322</v>
      </c>
      <c r="F2748" s="381" t="s">
        <v>608</v>
      </c>
      <c r="G2748" s="381" t="s">
        <v>385</v>
      </c>
      <c r="H2748" s="100" t="s">
        <v>653</v>
      </c>
      <c r="I2748" s="381" t="s">
        <v>339</v>
      </c>
      <c r="J2748" s="382">
        <v>510563.34</v>
      </c>
      <c r="K2748" s="382">
        <v>335426.98</v>
      </c>
      <c r="L2748" s="191" t="str">
        <f t="shared" si="1983"/>
        <v>875048100702011007409011121110</v>
      </c>
      <c r="M2748" s="192">
        <f t="array" ref="M2748">IF(COUNT(SEARCH(Удалить_Роспись_КВСР,$B2748)*SEARCH(Удалить_Роспись_ПБС,$C2748)*SEARCH(Удалить_Роспись_КФСР, $D2748)*SEARCH(Удалить_Роспись_КЦСР,$E2748)*SEARCH(Удалить_Роспись_КВР,$F2748)*SEARCH(Удалить_Роспись_ЭК,$H2748)*SEARCH(Удалить_Роспись_КР,$I2748))&gt;0,0,1)</f>
        <v>0</v>
      </c>
      <c r="N2748" s="192">
        <v>0</v>
      </c>
      <c r="O2748" s="192" t="str">
        <f t="shared" si="1984"/>
        <v/>
      </c>
      <c r="P2748" s="192" t="str">
        <f t="shared" si="2027"/>
        <v/>
      </c>
      <c r="Q2748" s="300" t="str">
        <f t="shared" si="1985"/>
        <v/>
      </c>
      <c r="R2748" s="300" t="str">
        <f t="shared" si="1986"/>
        <v/>
      </c>
      <c r="S2748" s="300" t="str">
        <f t="shared" si="1987"/>
        <v/>
      </c>
      <c r="T2748" s="192" t="str">
        <f t="shared" si="1988"/>
        <v/>
      </c>
      <c r="U2748" s="303" t="str">
        <f t="shared" si="1989"/>
        <v/>
      </c>
      <c r="V2748" s="300" t="str">
        <f t="shared" si="1990"/>
        <v/>
      </c>
      <c r="W2748" s="192" t="str">
        <f t="shared" si="1991"/>
        <v/>
      </c>
      <c r="X2748" s="303" t="str">
        <f t="shared" si="1992"/>
        <v/>
      </c>
      <c r="Y2748" s="300" t="str">
        <f t="shared" si="1993"/>
        <v/>
      </c>
      <c r="Z2748" s="300" t="str">
        <f t="shared" si="1994"/>
        <v/>
      </c>
      <c r="AA2748" s="303" t="str">
        <f t="shared" si="1995"/>
        <v/>
      </c>
      <c r="AB2748" s="300" t="str">
        <f t="shared" si="1996"/>
        <v/>
      </c>
      <c r="AC2748" s="300" t="str">
        <f t="shared" si="1997"/>
        <v/>
      </c>
      <c r="AD2748" s="300" t="str">
        <f t="shared" si="1998"/>
        <v/>
      </c>
      <c r="AE2748" s="192" t="str">
        <f t="shared" si="1999"/>
        <v/>
      </c>
      <c r="AF2748" s="192" t="str">
        <f t="shared" si="2000"/>
        <v/>
      </c>
      <c r="AG2748" s="192"/>
      <c r="AJ2748" s="300" t="str">
        <f t="shared" si="2001"/>
        <v/>
      </c>
      <c r="AK2748" s="300" t="str">
        <f t="shared" si="2002"/>
        <v/>
      </c>
      <c r="AL2748" s="300" t="str">
        <f t="shared" si="2003"/>
        <v/>
      </c>
      <c r="AM2748" s="300" t="str">
        <f t="shared" si="2004"/>
        <v/>
      </c>
      <c r="AN2748" s="300" t="str">
        <f t="shared" si="2005"/>
        <v/>
      </c>
      <c r="AO2748" s="300" t="str">
        <f t="shared" si="2006"/>
        <v/>
      </c>
      <c r="AP2748" s="300" t="str">
        <f t="shared" si="2007"/>
        <v/>
      </c>
      <c r="AQ2748" s="300" t="str">
        <f t="shared" si="2008"/>
        <v/>
      </c>
      <c r="AR2748" s="306" t="str">
        <f t="shared" si="2009"/>
        <v/>
      </c>
      <c r="AS2748" s="300" t="str">
        <f t="shared" si="2010"/>
        <v/>
      </c>
      <c r="AT2748" s="300" t="str">
        <f t="shared" si="2011"/>
        <v/>
      </c>
      <c r="AU2748" s="192" t="str">
        <f t="shared" si="2012"/>
        <v>рбс</v>
      </c>
      <c r="AV2748" s="192" t="str">
        <f t="shared" si="2013"/>
        <v>рбс87504810общопл</v>
      </c>
      <c r="AW2748" s="191">
        <f t="shared" si="2014"/>
        <v>0</v>
      </c>
      <c r="AX2748" s="191">
        <f t="shared" si="2015"/>
        <v>0</v>
      </c>
      <c r="AY2748" s="191">
        <f t="shared" si="2016"/>
        <v>0</v>
      </c>
      <c r="AZ2748" s="191">
        <f t="shared" si="2017"/>
        <v>0</v>
      </c>
      <c r="BA2748" s="193">
        <f t="shared" si="2018"/>
        <v>1</v>
      </c>
      <c r="BB2748" s="193">
        <f t="shared" si="2019"/>
        <v>1</v>
      </c>
      <c r="BC2748" s="193">
        <f t="shared" si="2020"/>
        <v>1</v>
      </c>
      <c r="BD2748" s="191">
        <f t="shared" si="2031"/>
        <v>0</v>
      </c>
      <c r="BE2748" s="191">
        <f t="shared" si="2021"/>
        <v>0</v>
      </c>
      <c r="BF2748" s="210">
        <f t="shared" si="2022"/>
        <v>0</v>
      </c>
      <c r="BG2748" s="211">
        <f t="shared" si="2023"/>
        <v>0</v>
      </c>
      <c r="BH2748" s="289"/>
      <c r="BI2748" s="289"/>
      <c r="BL2748" s="233" t="str">
        <f t="shared" si="2024"/>
        <v/>
      </c>
    </row>
    <row r="2749" spans="1:64" ht="12" hidden="1" customHeight="1">
      <c r="A2749" s="333" t="s">
        <v>1476</v>
      </c>
      <c r="B2749" s="381" t="s">
        <v>327</v>
      </c>
      <c r="C2749" s="333" t="s">
        <v>809</v>
      </c>
      <c r="D2749" s="381" t="s">
        <v>317</v>
      </c>
      <c r="E2749" s="381" t="s">
        <v>1322</v>
      </c>
      <c r="F2749" s="381" t="s">
        <v>589</v>
      </c>
      <c r="G2749" s="381" t="s">
        <v>386</v>
      </c>
      <c r="H2749" s="100" t="s">
        <v>653</v>
      </c>
      <c r="I2749" s="381" t="s">
        <v>339</v>
      </c>
      <c r="J2749" s="382">
        <v>8541</v>
      </c>
      <c r="K2749" s="382">
        <v>0</v>
      </c>
      <c r="L2749" s="191" t="str">
        <f t="shared" si="1983"/>
        <v>875048100702011007409011221210</v>
      </c>
      <c r="M2749" s="192">
        <f t="array" ref="M2749">IF(COUNT(SEARCH(Удалить_Роспись_КВСР,$B2749)*SEARCH(Удалить_Роспись_ПБС,$C2749)*SEARCH(Удалить_Роспись_КФСР, $D2749)*SEARCH(Удалить_Роспись_КЦСР,$E2749)*SEARCH(Удалить_Роспись_КВР,$F2749)*SEARCH(Удалить_Роспись_ЭК,$H2749)*SEARCH(Удалить_Роспись_КР,$I2749))&gt;0,0,1)</f>
        <v>0</v>
      </c>
      <c r="N2749" s="192">
        <v>0</v>
      </c>
      <c r="O2749" s="192" t="str">
        <f t="shared" si="1984"/>
        <v/>
      </c>
      <c r="P2749" s="192" t="str">
        <f t="shared" si="2027"/>
        <v/>
      </c>
      <c r="Q2749" s="300" t="str">
        <f t="shared" si="1985"/>
        <v/>
      </c>
      <c r="R2749" s="300" t="str">
        <f t="shared" si="1986"/>
        <v/>
      </c>
      <c r="S2749" s="300" t="str">
        <f t="shared" si="1987"/>
        <v/>
      </c>
      <c r="T2749" s="192" t="str">
        <f t="shared" si="1988"/>
        <v/>
      </c>
      <c r="U2749" s="303" t="str">
        <f t="shared" si="1989"/>
        <v/>
      </c>
      <c r="V2749" s="300" t="str">
        <f t="shared" si="1990"/>
        <v/>
      </c>
      <c r="W2749" s="192" t="str">
        <f t="shared" si="1991"/>
        <v/>
      </c>
      <c r="X2749" s="303" t="str">
        <f t="shared" si="1992"/>
        <v/>
      </c>
      <c r="Y2749" s="300" t="str">
        <f t="shared" si="1993"/>
        <v/>
      </c>
      <c r="Z2749" s="300" t="str">
        <f t="shared" si="1994"/>
        <v/>
      </c>
      <c r="AA2749" s="303" t="str">
        <f t="shared" si="1995"/>
        <v/>
      </c>
      <c r="AB2749" s="300" t="str">
        <f t="shared" si="1996"/>
        <v/>
      </c>
      <c r="AC2749" s="300" t="str">
        <f t="shared" si="1997"/>
        <v/>
      </c>
      <c r="AD2749" s="300" t="str">
        <f t="shared" si="1998"/>
        <v/>
      </c>
      <c r="AE2749" s="192" t="str">
        <f t="shared" si="1999"/>
        <v/>
      </c>
      <c r="AF2749" s="192" t="str">
        <f t="shared" si="2000"/>
        <v/>
      </c>
      <c r="AG2749" s="192"/>
      <c r="AJ2749" s="300" t="str">
        <f t="shared" si="2001"/>
        <v/>
      </c>
      <c r="AK2749" s="300" t="str">
        <f t="shared" si="2002"/>
        <v/>
      </c>
      <c r="AL2749" s="300" t="str">
        <f t="shared" si="2003"/>
        <v/>
      </c>
      <c r="AM2749" s="300" t="str">
        <f t="shared" si="2004"/>
        <v/>
      </c>
      <c r="AN2749" s="300" t="str">
        <f t="shared" si="2005"/>
        <v/>
      </c>
      <c r="AO2749" s="300" t="str">
        <f t="shared" si="2006"/>
        <v/>
      </c>
      <c r="AP2749" s="300" t="str">
        <f t="shared" si="2007"/>
        <v/>
      </c>
      <c r="AQ2749" s="300" t="str">
        <f t="shared" si="2008"/>
        <v/>
      </c>
      <c r="AR2749" s="306" t="str">
        <f t="shared" si="2009"/>
        <v/>
      </c>
      <c r="AS2749" s="300" t="str">
        <f t="shared" si="2010"/>
        <v/>
      </c>
      <c r="AT2749" s="300" t="str">
        <f t="shared" si="2011"/>
        <v/>
      </c>
      <c r="AU2749" s="192" t="str">
        <f t="shared" si="2012"/>
        <v>рбс</v>
      </c>
      <c r="AV2749" s="192" t="str">
        <f t="shared" si="2013"/>
        <v>рбс87504810общпро</v>
      </c>
      <c r="AW2749" s="191">
        <f t="shared" si="2014"/>
        <v>0</v>
      </c>
      <c r="AX2749" s="191">
        <f t="shared" si="2015"/>
        <v>0</v>
      </c>
      <c r="AY2749" s="191">
        <f t="shared" si="2016"/>
        <v>0</v>
      </c>
      <c r="AZ2749" s="191">
        <f t="shared" si="2017"/>
        <v>0</v>
      </c>
      <c r="BA2749" s="193">
        <f t="shared" si="2018"/>
        <v>1</v>
      </c>
      <c r="BB2749" s="193">
        <f t="shared" si="2019"/>
        <v>1</v>
      </c>
      <c r="BC2749" s="193">
        <f t="shared" si="2020"/>
        <v>1</v>
      </c>
      <c r="BD2749" s="191">
        <f t="shared" si="2031"/>
        <v>0</v>
      </c>
      <c r="BE2749" s="191">
        <f t="shared" si="2021"/>
        <v>0</v>
      </c>
      <c r="BF2749" s="210">
        <f t="shared" si="2022"/>
        <v>0</v>
      </c>
      <c r="BG2749" s="211">
        <f t="shared" si="2023"/>
        <v>0</v>
      </c>
      <c r="BH2749" s="289"/>
      <c r="BI2749" s="289"/>
      <c r="BL2749" s="233" t="str">
        <f t="shared" si="2024"/>
        <v/>
      </c>
    </row>
    <row r="2750" spans="1:64" ht="12" hidden="1" customHeight="1">
      <c r="A2750" s="333" t="s">
        <v>1476</v>
      </c>
      <c r="B2750" s="381" t="s">
        <v>327</v>
      </c>
      <c r="C2750" s="333" t="s">
        <v>809</v>
      </c>
      <c r="D2750" s="381" t="s">
        <v>317</v>
      </c>
      <c r="E2750" s="381" t="s">
        <v>1322</v>
      </c>
      <c r="F2750" s="381" t="s">
        <v>902</v>
      </c>
      <c r="G2750" s="381" t="s">
        <v>387</v>
      </c>
      <c r="H2750" s="100" t="s">
        <v>653</v>
      </c>
      <c r="I2750" s="381" t="s">
        <v>339</v>
      </c>
      <c r="J2750" s="382">
        <v>154190.12</v>
      </c>
      <c r="K2750" s="382">
        <v>86647.17</v>
      </c>
      <c r="L2750" s="191" t="str">
        <f t="shared" si="1983"/>
        <v>875048100702011007409011921310</v>
      </c>
      <c r="M2750" s="192">
        <f t="array" ref="M2750">IF(COUNT(SEARCH(Удалить_Роспись_КВСР,$B2750)*SEARCH(Удалить_Роспись_ПБС,$C2750)*SEARCH(Удалить_Роспись_КФСР, $D2750)*SEARCH(Удалить_Роспись_КЦСР,$E2750)*SEARCH(Удалить_Роспись_КВР,$F2750)*SEARCH(Удалить_Роспись_ЭК,$H2750)*SEARCH(Удалить_Роспись_КР,$I2750))&gt;0,0,1)</f>
        <v>0</v>
      </c>
      <c r="N2750" s="192">
        <v>0</v>
      </c>
      <c r="O2750" s="192" t="str">
        <f t="shared" si="1984"/>
        <v/>
      </c>
      <c r="P2750" s="192" t="str">
        <f t="shared" si="2027"/>
        <v/>
      </c>
      <c r="Q2750" s="300" t="str">
        <f t="shared" si="1985"/>
        <v/>
      </c>
      <c r="R2750" s="300" t="str">
        <f t="shared" si="1986"/>
        <v/>
      </c>
      <c r="S2750" s="300" t="str">
        <f t="shared" si="1987"/>
        <v/>
      </c>
      <c r="T2750" s="192" t="str">
        <f t="shared" si="1988"/>
        <v/>
      </c>
      <c r="U2750" s="303" t="str">
        <f t="shared" si="1989"/>
        <v/>
      </c>
      <c r="V2750" s="300" t="str">
        <f t="shared" si="1990"/>
        <v/>
      </c>
      <c r="W2750" s="192" t="str">
        <f t="shared" si="1991"/>
        <v/>
      </c>
      <c r="X2750" s="303" t="str">
        <f t="shared" si="1992"/>
        <v/>
      </c>
      <c r="Y2750" s="300" t="str">
        <f t="shared" si="1993"/>
        <v/>
      </c>
      <c r="Z2750" s="300" t="str">
        <f t="shared" si="1994"/>
        <v/>
      </c>
      <c r="AA2750" s="303" t="str">
        <f t="shared" si="1995"/>
        <v/>
      </c>
      <c r="AB2750" s="300" t="str">
        <f t="shared" si="1996"/>
        <v/>
      </c>
      <c r="AC2750" s="300" t="str">
        <f t="shared" si="1997"/>
        <v/>
      </c>
      <c r="AD2750" s="300" t="str">
        <f t="shared" si="1998"/>
        <v/>
      </c>
      <c r="AE2750" s="192" t="str">
        <f t="shared" si="1999"/>
        <v/>
      </c>
      <c r="AF2750" s="192" t="str">
        <f t="shared" si="2000"/>
        <v/>
      </c>
      <c r="AG2750" s="192"/>
      <c r="AJ2750" s="300" t="str">
        <f t="shared" si="2001"/>
        <v/>
      </c>
      <c r="AK2750" s="300" t="str">
        <f t="shared" si="2002"/>
        <v/>
      </c>
      <c r="AL2750" s="300" t="str">
        <f t="shared" si="2003"/>
        <v/>
      </c>
      <c r="AM2750" s="300" t="str">
        <f t="shared" si="2004"/>
        <v/>
      </c>
      <c r="AN2750" s="300" t="str">
        <f t="shared" si="2005"/>
        <v/>
      </c>
      <c r="AO2750" s="300" t="str">
        <f t="shared" si="2006"/>
        <v/>
      </c>
      <c r="AP2750" s="300" t="str">
        <f t="shared" si="2007"/>
        <v/>
      </c>
      <c r="AQ2750" s="300" t="str">
        <f t="shared" si="2008"/>
        <v/>
      </c>
      <c r="AR2750" s="306" t="str">
        <f t="shared" si="2009"/>
        <v/>
      </c>
      <c r="AS2750" s="300" t="str">
        <f t="shared" si="2010"/>
        <v/>
      </c>
      <c r="AT2750" s="300" t="str">
        <f t="shared" si="2011"/>
        <v/>
      </c>
      <c r="AU2750" s="192" t="str">
        <f t="shared" si="2012"/>
        <v>рбс</v>
      </c>
      <c r="AV2750" s="192" t="str">
        <f t="shared" si="2013"/>
        <v>рбс87504810общопл</v>
      </c>
      <c r="AW2750" s="191">
        <f t="shared" si="2014"/>
        <v>0</v>
      </c>
      <c r="AX2750" s="191">
        <f t="shared" si="2015"/>
        <v>0</v>
      </c>
      <c r="AY2750" s="191">
        <f t="shared" si="2016"/>
        <v>0</v>
      </c>
      <c r="AZ2750" s="191">
        <f t="shared" si="2017"/>
        <v>0</v>
      </c>
      <c r="BA2750" s="193">
        <f t="shared" si="2018"/>
        <v>1</v>
      </c>
      <c r="BB2750" s="193">
        <f t="shared" si="2019"/>
        <v>1</v>
      </c>
      <c r="BC2750" s="193">
        <f t="shared" si="2020"/>
        <v>1</v>
      </c>
      <c r="BD2750" s="191">
        <f t="shared" si="2031"/>
        <v>0</v>
      </c>
      <c r="BE2750" s="191">
        <f t="shared" si="2021"/>
        <v>0</v>
      </c>
      <c r="BF2750" s="210">
        <f t="shared" si="2022"/>
        <v>0</v>
      </c>
      <c r="BG2750" s="211">
        <f t="shared" si="2023"/>
        <v>0</v>
      </c>
      <c r="BH2750" s="289"/>
      <c r="BI2750" s="289"/>
      <c r="BL2750" s="233" t="str">
        <f t="shared" si="2024"/>
        <v/>
      </c>
    </row>
    <row r="2751" spans="1:64" ht="12" hidden="1" customHeight="1">
      <c r="A2751" s="333" t="s">
        <v>1476</v>
      </c>
      <c r="B2751" s="381" t="s">
        <v>327</v>
      </c>
      <c r="C2751" s="333" t="s">
        <v>809</v>
      </c>
      <c r="D2751" s="381" t="s">
        <v>317</v>
      </c>
      <c r="E2751" s="381" t="s">
        <v>1322</v>
      </c>
      <c r="F2751" s="381" t="s">
        <v>586</v>
      </c>
      <c r="G2751" s="381" t="s">
        <v>389</v>
      </c>
      <c r="H2751" s="100" t="s">
        <v>653</v>
      </c>
      <c r="I2751" s="381" t="s">
        <v>339</v>
      </c>
      <c r="J2751" s="382">
        <v>5802</v>
      </c>
      <c r="K2751" s="382">
        <v>3880</v>
      </c>
      <c r="L2751" s="191" t="str">
        <f t="shared" si="1983"/>
        <v>875048100702011007409024422610</v>
      </c>
      <c r="M2751" s="192">
        <f t="array" ref="M2751">IF(COUNT(SEARCH(Удалить_Роспись_КВСР,$B2751)*SEARCH(Удалить_Роспись_ПБС,$C2751)*SEARCH(Удалить_Роспись_КФСР, $D2751)*SEARCH(Удалить_Роспись_КЦСР,$E2751)*SEARCH(Удалить_Роспись_КВР,$F2751)*SEARCH(Удалить_Роспись_ЭК,$H2751)*SEARCH(Удалить_Роспись_КР,$I2751))&gt;0,0,1)</f>
        <v>0</v>
      </c>
      <c r="N2751" s="192">
        <v>0</v>
      </c>
      <c r="O2751" s="192" t="str">
        <f t="shared" si="1984"/>
        <v/>
      </c>
      <c r="P2751" s="192" t="str">
        <f t="shared" si="2027"/>
        <v/>
      </c>
      <c r="Q2751" s="300" t="str">
        <f t="shared" si="1985"/>
        <v/>
      </c>
      <c r="R2751" s="300" t="str">
        <f t="shared" si="1986"/>
        <v/>
      </c>
      <c r="S2751" s="300" t="str">
        <f t="shared" si="1987"/>
        <v/>
      </c>
      <c r="T2751" s="192" t="str">
        <f t="shared" si="1988"/>
        <v/>
      </c>
      <c r="U2751" s="303" t="str">
        <f t="shared" si="1989"/>
        <v/>
      </c>
      <c r="V2751" s="300" t="str">
        <f t="shared" si="1990"/>
        <v/>
      </c>
      <c r="W2751" s="192" t="str">
        <f t="shared" si="1991"/>
        <v/>
      </c>
      <c r="X2751" s="303" t="str">
        <f t="shared" si="1992"/>
        <v/>
      </c>
      <c r="Y2751" s="300" t="str">
        <f t="shared" si="1993"/>
        <v/>
      </c>
      <c r="Z2751" s="300" t="str">
        <f t="shared" si="1994"/>
        <v/>
      </c>
      <c r="AA2751" s="303" t="str">
        <f t="shared" si="1995"/>
        <v/>
      </c>
      <c r="AB2751" s="300" t="str">
        <f t="shared" si="1996"/>
        <v/>
      </c>
      <c r="AC2751" s="300" t="str">
        <f t="shared" si="1997"/>
        <v/>
      </c>
      <c r="AD2751" s="300" t="str">
        <f t="shared" si="1998"/>
        <v/>
      </c>
      <c r="AE2751" s="192" t="str">
        <f t="shared" si="1999"/>
        <v/>
      </c>
      <c r="AF2751" s="192" t="str">
        <f t="shared" si="2000"/>
        <v/>
      </c>
      <c r="AG2751" s="192"/>
      <c r="AJ2751" s="300" t="str">
        <f t="shared" si="2001"/>
        <v/>
      </c>
      <c r="AK2751" s="300" t="str">
        <f t="shared" si="2002"/>
        <v/>
      </c>
      <c r="AL2751" s="300" t="str">
        <f t="shared" si="2003"/>
        <v/>
      </c>
      <c r="AM2751" s="300" t="str">
        <f t="shared" si="2004"/>
        <v/>
      </c>
      <c r="AN2751" s="300" t="str">
        <f t="shared" si="2005"/>
        <v/>
      </c>
      <c r="AO2751" s="300" t="str">
        <f t="shared" si="2006"/>
        <v/>
      </c>
      <c r="AP2751" s="300" t="str">
        <f t="shared" si="2007"/>
        <v/>
      </c>
      <c r="AQ2751" s="300" t="str">
        <f t="shared" si="2008"/>
        <v/>
      </c>
      <c r="AR2751" s="306" t="str">
        <f t="shared" si="2009"/>
        <v/>
      </c>
      <c r="AS2751" s="300" t="str">
        <f t="shared" si="2010"/>
        <v/>
      </c>
      <c r="AT2751" s="300" t="str">
        <f t="shared" si="2011"/>
        <v/>
      </c>
      <c r="AU2751" s="192" t="str">
        <f t="shared" si="2012"/>
        <v>рбс</v>
      </c>
      <c r="AV2751" s="192" t="str">
        <f t="shared" si="2013"/>
        <v>рбс87504810общпро</v>
      </c>
      <c r="AW2751" s="191">
        <f t="shared" si="2014"/>
        <v>0</v>
      </c>
      <c r="AX2751" s="191">
        <f t="shared" si="2015"/>
        <v>0</v>
      </c>
      <c r="AY2751" s="191">
        <f t="shared" si="2016"/>
        <v>0</v>
      </c>
      <c r="AZ2751" s="191">
        <f t="shared" si="2017"/>
        <v>0</v>
      </c>
      <c r="BA2751" s="193">
        <f t="shared" si="2018"/>
        <v>1</v>
      </c>
      <c r="BB2751" s="193">
        <f t="shared" si="2019"/>
        <v>1</v>
      </c>
      <c r="BC2751" s="193">
        <f t="shared" si="2020"/>
        <v>1</v>
      </c>
      <c r="BD2751" s="191">
        <f t="shared" si="2031"/>
        <v>0</v>
      </c>
      <c r="BE2751" s="191">
        <f t="shared" si="2021"/>
        <v>0</v>
      </c>
      <c r="BF2751" s="210">
        <f t="shared" si="2022"/>
        <v>0</v>
      </c>
      <c r="BG2751" s="211">
        <f t="shared" si="2023"/>
        <v>0</v>
      </c>
      <c r="BH2751" s="289"/>
      <c r="BI2751" s="289"/>
      <c r="BL2751" s="233" t="str">
        <f t="shared" si="2024"/>
        <v/>
      </c>
    </row>
    <row r="2752" spans="1:64" ht="12" hidden="1" customHeight="1">
      <c r="A2752" s="333" t="s">
        <v>1476</v>
      </c>
      <c r="B2752" s="381" t="s">
        <v>327</v>
      </c>
      <c r="C2752" s="333" t="s">
        <v>809</v>
      </c>
      <c r="D2752" s="381" t="s">
        <v>317</v>
      </c>
      <c r="E2752" s="381" t="s">
        <v>1323</v>
      </c>
      <c r="F2752" s="381" t="s">
        <v>608</v>
      </c>
      <c r="G2752" s="381" t="s">
        <v>385</v>
      </c>
      <c r="H2752" s="100" t="s">
        <v>653</v>
      </c>
      <c r="I2752" s="381" t="s">
        <v>339</v>
      </c>
      <c r="J2752" s="382">
        <v>2960113.51</v>
      </c>
      <c r="K2752" s="382">
        <v>1921758.37</v>
      </c>
      <c r="L2752" s="191" t="str">
        <f t="shared" si="1983"/>
        <v>875048100702011007564011121110</v>
      </c>
      <c r="M2752" s="192">
        <f t="array" ref="M2752">IF(COUNT(SEARCH(Удалить_Роспись_КВСР,$B2752)*SEARCH(Удалить_Роспись_ПБС,$C2752)*SEARCH(Удалить_Роспись_КФСР, $D2752)*SEARCH(Удалить_Роспись_КЦСР,$E2752)*SEARCH(Удалить_Роспись_КВР,$F2752)*SEARCH(Удалить_Роспись_ЭК,$H2752)*SEARCH(Удалить_Роспись_КР,$I2752))&gt;0,0,1)</f>
        <v>0</v>
      </c>
      <c r="N2752" s="192">
        <v>0</v>
      </c>
      <c r="O2752" s="192" t="str">
        <f t="shared" si="1984"/>
        <v/>
      </c>
      <c r="P2752" s="192" t="str">
        <f t="shared" si="2027"/>
        <v/>
      </c>
      <c r="Q2752" s="300" t="str">
        <f t="shared" si="1985"/>
        <v/>
      </c>
      <c r="R2752" s="300" t="str">
        <f t="shared" si="1986"/>
        <v/>
      </c>
      <c r="S2752" s="300" t="str">
        <f t="shared" si="1987"/>
        <v/>
      </c>
      <c r="T2752" s="192" t="str">
        <f t="shared" si="1988"/>
        <v/>
      </c>
      <c r="U2752" s="303" t="str">
        <f t="shared" si="1989"/>
        <v/>
      </c>
      <c r="V2752" s="300" t="str">
        <f t="shared" si="1990"/>
        <v/>
      </c>
      <c r="W2752" s="192" t="str">
        <f t="shared" si="1991"/>
        <v/>
      </c>
      <c r="X2752" s="303" t="str">
        <f t="shared" si="1992"/>
        <v/>
      </c>
      <c r="Y2752" s="300" t="str">
        <f t="shared" si="1993"/>
        <v/>
      </c>
      <c r="Z2752" s="300" t="str">
        <f t="shared" si="1994"/>
        <v/>
      </c>
      <c r="AA2752" s="303" t="str">
        <f t="shared" si="1995"/>
        <v/>
      </c>
      <c r="AB2752" s="300" t="str">
        <f t="shared" si="1996"/>
        <v/>
      </c>
      <c r="AC2752" s="300" t="str">
        <f t="shared" si="1997"/>
        <v/>
      </c>
      <c r="AD2752" s="300" t="str">
        <f t="shared" si="1998"/>
        <v/>
      </c>
      <c r="AE2752" s="192" t="str">
        <f t="shared" si="1999"/>
        <v/>
      </c>
      <c r="AF2752" s="192" t="str">
        <f t="shared" si="2000"/>
        <v/>
      </c>
      <c r="AG2752" s="192"/>
      <c r="AJ2752" s="300" t="str">
        <f t="shared" si="2001"/>
        <v/>
      </c>
      <c r="AK2752" s="300" t="str">
        <f t="shared" si="2002"/>
        <v/>
      </c>
      <c r="AL2752" s="300" t="str">
        <f t="shared" si="2003"/>
        <v/>
      </c>
      <c r="AM2752" s="300" t="str">
        <f t="shared" si="2004"/>
        <v/>
      </c>
      <c r="AN2752" s="300" t="str">
        <f t="shared" si="2005"/>
        <v/>
      </c>
      <c r="AO2752" s="300" t="str">
        <f t="shared" si="2006"/>
        <v/>
      </c>
      <c r="AP2752" s="300" t="str">
        <f t="shared" si="2007"/>
        <v/>
      </c>
      <c r="AQ2752" s="300" t="str">
        <f t="shared" si="2008"/>
        <v/>
      </c>
      <c r="AR2752" s="306" t="str">
        <f t="shared" si="2009"/>
        <v/>
      </c>
      <c r="AS2752" s="300" t="str">
        <f t="shared" si="2010"/>
        <v/>
      </c>
      <c r="AT2752" s="300" t="str">
        <f t="shared" si="2011"/>
        <v/>
      </c>
      <c r="AU2752" s="192" t="str">
        <f t="shared" si="2012"/>
        <v>рбс</v>
      </c>
      <c r="AV2752" s="192" t="str">
        <f t="shared" si="2013"/>
        <v>рбс87504810общопл</v>
      </c>
      <c r="AW2752" s="191">
        <f t="shared" si="2014"/>
        <v>0</v>
      </c>
      <c r="AX2752" s="191">
        <f t="shared" si="2015"/>
        <v>0</v>
      </c>
      <c r="AY2752" s="191">
        <f t="shared" si="2016"/>
        <v>0</v>
      </c>
      <c r="AZ2752" s="191">
        <f t="shared" si="2017"/>
        <v>0</v>
      </c>
      <c r="BA2752" s="193">
        <f t="shared" si="2018"/>
        <v>1</v>
      </c>
      <c r="BB2752" s="193">
        <f t="shared" si="2019"/>
        <v>1</v>
      </c>
      <c r="BC2752" s="193">
        <f t="shared" si="2020"/>
        <v>1</v>
      </c>
      <c r="BD2752" s="191">
        <f t="shared" si="2031"/>
        <v>0</v>
      </c>
      <c r="BE2752" s="191">
        <f t="shared" si="2021"/>
        <v>0</v>
      </c>
      <c r="BF2752" s="210">
        <f t="shared" si="2022"/>
        <v>0</v>
      </c>
      <c r="BG2752" s="211">
        <f t="shared" si="2023"/>
        <v>0</v>
      </c>
      <c r="BH2752" s="289"/>
      <c r="BI2752" s="289"/>
      <c r="BL2752" s="233" t="str">
        <f t="shared" si="2024"/>
        <v/>
      </c>
    </row>
    <row r="2753" spans="1:64" ht="12" hidden="1" customHeight="1">
      <c r="A2753" s="333" t="s">
        <v>1476</v>
      </c>
      <c r="B2753" s="381" t="s">
        <v>327</v>
      </c>
      <c r="C2753" s="333" t="s">
        <v>809</v>
      </c>
      <c r="D2753" s="381" t="s">
        <v>317</v>
      </c>
      <c r="E2753" s="381" t="s">
        <v>1323</v>
      </c>
      <c r="F2753" s="381" t="s">
        <v>589</v>
      </c>
      <c r="G2753" s="381" t="s">
        <v>386</v>
      </c>
      <c r="H2753" s="100" t="s">
        <v>653</v>
      </c>
      <c r="I2753" s="381" t="s">
        <v>339</v>
      </c>
      <c r="J2753" s="382">
        <v>58252</v>
      </c>
      <c r="K2753" s="382">
        <v>6010</v>
      </c>
      <c r="L2753" s="191" t="str">
        <f t="shared" si="1983"/>
        <v>875048100702011007564011221210</v>
      </c>
      <c r="M2753" s="192">
        <f t="array" ref="M2753">IF(COUNT(SEARCH(Удалить_Роспись_КВСР,$B2753)*SEARCH(Удалить_Роспись_ПБС,$C2753)*SEARCH(Удалить_Роспись_КФСР, $D2753)*SEARCH(Удалить_Роспись_КЦСР,$E2753)*SEARCH(Удалить_Роспись_КВР,$F2753)*SEARCH(Удалить_Роспись_ЭК,$H2753)*SEARCH(Удалить_Роспись_КР,$I2753))&gt;0,0,1)</f>
        <v>0</v>
      </c>
      <c r="N2753" s="192">
        <v>0</v>
      </c>
      <c r="O2753" s="192" t="str">
        <f t="shared" si="1984"/>
        <v/>
      </c>
      <c r="P2753" s="192" t="str">
        <f t="shared" si="2027"/>
        <v/>
      </c>
      <c r="Q2753" s="300" t="str">
        <f t="shared" si="1985"/>
        <v/>
      </c>
      <c r="R2753" s="300" t="str">
        <f t="shared" si="1986"/>
        <v/>
      </c>
      <c r="S2753" s="300" t="str">
        <f t="shared" si="1987"/>
        <v/>
      </c>
      <c r="T2753" s="192" t="str">
        <f t="shared" si="1988"/>
        <v/>
      </c>
      <c r="U2753" s="303" t="str">
        <f t="shared" si="1989"/>
        <v/>
      </c>
      <c r="V2753" s="300" t="str">
        <f t="shared" si="1990"/>
        <v/>
      </c>
      <c r="W2753" s="192" t="str">
        <f t="shared" si="1991"/>
        <v/>
      </c>
      <c r="X2753" s="303" t="str">
        <f t="shared" si="1992"/>
        <v/>
      </c>
      <c r="Y2753" s="300" t="str">
        <f t="shared" si="1993"/>
        <v/>
      </c>
      <c r="Z2753" s="300" t="str">
        <f t="shared" si="1994"/>
        <v/>
      </c>
      <c r="AA2753" s="303" t="str">
        <f t="shared" si="1995"/>
        <v/>
      </c>
      <c r="AB2753" s="300" t="str">
        <f t="shared" si="1996"/>
        <v/>
      </c>
      <c r="AC2753" s="300" t="str">
        <f t="shared" si="1997"/>
        <v/>
      </c>
      <c r="AD2753" s="300" t="str">
        <f t="shared" si="1998"/>
        <v/>
      </c>
      <c r="AE2753" s="192" t="str">
        <f t="shared" si="1999"/>
        <v/>
      </c>
      <c r="AF2753" s="192" t="str">
        <f t="shared" si="2000"/>
        <v/>
      </c>
      <c r="AG2753" s="192"/>
      <c r="AJ2753" s="300" t="str">
        <f t="shared" si="2001"/>
        <v/>
      </c>
      <c r="AK2753" s="300" t="str">
        <f t="shared" si="2002"/>
        <v/>
      </c>
      <c r="AL2753" s="300" t="str">
        <f t="shared" si="2003"/>
        <v/>
      </c>
      <c r="AM2753" s="300" t="str">
        <f t="shared" si="2004"/>
        <v/>
      </c>
      <c r="AN2753" s="300" t="str">
        <f t="shared" si="2005"/>
        <v/>
      </c>
      <c r="AO2753" s="300" t="str">
        <f t="shared" si="2006"/>
        <v/>
      </c>
      <c r="AP2753" s="300" t="str">
        <f t="shared" si="2007"/>
        <v/>
      </c>
      <c r="AQ2753" s="300" t="str">
        <f t="shared" si="2008"/>
        <v/>
      </c>
      <c r="AR2753" s="306" t="str">
        <f t="shared" si="2009"/>
        <v/>
      </c>
      <c r="AS2753" s="300" t="str">
        <f t="shared" si="2010"/>
        <v/>
      </c>
      <c r="AT2753" s="300" t="str">
        <f t="shared" si="2011"/>
        <v/>
      </c>
      <c r="AU2753" s="192" t="str">
        <f t="shared" si="2012"/>
        <v>рбс</v>
      </c>
      <c r="AV2753" s="192" t="str">
        <f t="shared" si="2013"/>
        <v>рбс87504810общпро</v>
      </c>
      <c r="AW2753" s="191">
        <f t="shared" si="2014"/>
        <v>0</v>
      </c>
      <c r="AX2753" s="191">
        <f t="shared" si="2015"/>
        <v>0</v>
      </c>
      <c r="AY2753" s="191">
        <f t="shared" si="2016"/>
        <v>0</v>
      </c>
      <c r="AZ2753" s="191">
        <f t="shared" si="2017"/>
        <v>0</v>
      </c>
      <c r="BA2753" s="193">
        <f t="shared" si="2018"/>
        <v>1</v>
      </c>
      <c r="BB2753" s="193">
        <f t="shared" si="2019"/>
        <v>1</v>
      </c>
      <c r="BC2753" s="193">
        <f t="shared" si="2020"/>
        <v>1</v>
      </c>
      <c r="BD2753" s="191">
        <f t="shared" si="2031"/>
        <v>0</v>
      </c>
      <c r="BE2753" s="191">
        <f t="shared" si="2021"/>
        <v>0</v>
      </c>
      <c r="BF2753" s="210">
        <f t="shared" si="2022"/>
        <v>0</v>
      </c>
      <c r="BG2753" s="211">
        <f t="shared" si="2023"/>
        <v>0</v>
      </c>
      <c r="BH2753" s="289"/>
      <c r="BI2753" s="289"/>
      <c r="BL2753" s="233" t="str">
        <f t="shared" si="2024"/>
        <v/>
      </c>
    </row>
    <row r="2754" spans="1:64" ht="12" hidden="1" customHeight="1">
      <c r="A2754" s="333" t="s">
        <v>1476</v>
      </c>
      <c r="B2754" s="381" t="s">
        <v>327</v>
      </c>
      <c r="C2754" s="333" t="s">
        <v>809</v>
      </c>
      <c r="D2754" s="381" t="s">
        <v>317</v>
      </c>
      <c r="E2754" s="381" t="s">
        <v>1323</v>
      </c>
      <c r="F2754" s="381" t="s">
        <v>902</v>
      </c>
      <c r="G2754" s="381" t="s">
        <v>387</v>
      </c>
      <c r="H2754" s="100" t="s">
        <v>653</v>
      </c>
      <c r="I2754" s="381" t="s">
        <v>339</v>
      </c>
      <c r="J2754" s="382">
        <v>890204.28</v>
      </c>
      <c r="K2754" s="382">
        <v>564034.55000000005</v>
      </c>
      <c r="L2754" s="191" t="str">
        <f t="shared" si="1983"/>
        <v>875048100702011007564011921310</v>
      </c>
      <c r="M2754" s="192">
        <f t="array" ref="M2754">IF(COUNT(SEARCH(Удалить_Роспись_КВСР,$B2754)*SEARCH(Удалить_Роспись_ПБС,$C2754)*SEARCH(Удалить_Роспись_КФСР, $D2754)*SEARCH(Удалить_Роспись_КЦСР,$E2754)*SEARCH(Удалить_Роспись_КВР,$F2754)*SEARCH(Удалить_Роспись_ЭК,$H2754)*SEARCH(Удалить_Роспись_КР,$I2754))&gt;0,0,1)</f>
        <v>0</v>
      </c>
      <c r="N2754" s="192">
        <v>0</v>
      </c>
      <c r="O2754" s="192" t="str">
        <f t="shared" si="1984"/>
        <v/>
      </c>
      <c r="P2754" s="192" t="str">
        <f t="shared" si="2027"/>
        <v/>
      </c>
      <c r="Q2754" s="300" t="str">
        <f t="shared" si="1985"/>
        <v/>
      </c>
      <c r="R2754" s="300" t="str">
        <f t="shared" si="1986"/>
        <v/>
      </c>
      <c r="S2754" s="300" t="str">
        <f t="shared" si="1987"/>
        <v/>
      </c>
      <c r="T2754" s="192" t="str">
        <f t="shared" si="1988"/>
        <v/>
      </c>
      <c r="U2754" s="303" t="str">
        <f t="shared" si="1989"/>
        <v/>
      </c>
      <c r="V2754" s="300" t="str">
        <f t="shared" si="1990"/>
        <v/>
      </c>
      <c r="W2754" s="192" t="str">
        <f t="shared" si="1991"/>
        <v/>
      </c>
      <c r="X2754" s="303" t="str">
        <f t="shared" si="1992"/>
        <v/>
      </c>
      <c r="Y2754" s="300" t="str">
        <f t="shared" si="1993"/>
        <v/>
      </c>
      <c r="Z2754" s="300" t="str">
        <f t="shared" si="1994"/>
        <v/>
      </c>
      <c r="AA2754" s="303" t="str">
        <f t="shared" si="1995"/>
        <v/>
      </c>
      <c r="AB2754" s="300" t="str">
        <f t="shared" si="1996"/>
        <v/>
      </c>
      <c r="AC2754" s="300" t="str">
        <f t="shared" si="1997"/>
        <v/>
      </c>
      <c r="AD2754" s="300" t="str">
        <f t="shared" si="1998"/>
        <v/>
      </c>
      <c r="AE2754" s="192" t="str">
        <f t="shared" si="1999"/>
        <v/>
      </c>
      <c r="AF2754" s="192" t="str">
        <f t="shared" si="2000"/>
        <v/>
      </c>
      <c r="AG2754" s="192"/>
      <c r="AJ2754" s="300" t="str">
        <f t="shared" si="2001"/>
        <v/>
      </c>
      <c r="AK2754" s="300" t="str">
        <f t="shared" si="2002"/>
        <v/>
      </c>
      <c r="AL2754" s="300" t="str">
        <f t="shared" si="2003"/>
        <v/>
      </c>
      <c r="AM2754" s="300" t="str">
        <f t="shared" si="2004"/>
        <v/>
      </c>
      <c r="AN2754" s="300" t="str">
        <f t="shared" si="2005"/>
        <v/>
      </c>
      <c r="AO2754" s="300" t="str">
        <f t="shared" si="2006"/>
        <v/>
      </c>
      <c r="AP2754" s="300" t="str">
        <f t="shared" si="2007"/>
        <v/>
      </c>
      <c r="AQ2754" s="300" t="str">
        <f t="shared" si="2008"/>
        <v/>
      </c>
      <c r="AR2754" s="306" t="str">
        <f t="shared" si="2009"/>
        <v/>
      </c>
      <c r="AS2754" s="300" t="str">
        <f t="shared" si="2010"/>
        <v/>
      </c>
      <c r="AT2754" s="300" t="str">
        <f t="shared" si="2011"/>
        <v/>
      </c>
      <c r="AU2754" s="192" t="str">
        <f t="shared" si="2012"/>
        <v>рбс</v>
      </c>
      <c r="AV2754" s="192" t="str">
        <f t="shared" si="2013"/>
        <v>рбс87504810общопл</v>
      </c>
      <c r="AW2754" s="191">
        <f t="shared" si="2014"/>
        <v>0</v>
      </c>
      <c r="AX2754" s="191">
        <f t="shared" si="2015"/>
        <v>0</v>
      </c>
      <c r="AY2754" s="191">
        <f t="shared" si="2016"/>
        <v>0</v>
      </c>
      <c r="AZ2754" s="191">
        <f t="shared" si="2017"/>
        <v>0</v>
      </c>
      <c r="BA2754" s="193">
        <f t="shared" si="2018"/>
        <v>1</v>
      </c>
      <c r="BB2754" s="193">
        <f t="shared" si="2019"/>
        <v>1</v>
      </c>
      <c r="BC2754" s="193">
        <f t="shared" si="2020"/>
        <v>1</v>
      </c>
      <c r="BD2754" s="191">
        <f t="shared" si="2031"/>
        <v>0</v>
      </c>
      <c r="BE2754" s="191">
        <f t="shared" si="2021"/>
        <v>0</v>
      </c>
      <c r="BF2754" s="210">
        <f t="shared" si="2022"/>
        <v>0</v>
      </c>
      <c r="BG2754" s="211">
        <f t="shared" si="2023"/>
        <v>0</v>
      </c>
      <c r="BH2754" s="289"/>
      <c r="BI2754" s="289"/>
      <c r="BL2754" s="233" t="str">
        <f t="shared" si="2024"/>
        <v/>
      </c>
    </row>
    <row r="2755" spans="1:64" ht="12" hidden="1" customHeight="1">
      <c r="A2755" s="333" t="s">
        <v>1476</v>
      </c>
      <c r="B2755" s="381" t="s">
        <v>327</v>
      </c>
      <c r="C2755" s="333" t="s">
        <v>809</v>
      </c>
      <c r="D2755" s="381" t="s">
        <v>317</v>
      </c>
      <c r="E2755" s="381" t="s">
        <v>1323</v>
      </c>
      <c r="F2755" s="381" t="s">
        <v>586</v>
      </c>
      <c r="G2755" s="381" t="s">
        <v>391</v>
      </c>
      <c r="H2755" s="100" t="s">
        <v>653</v>
      </c>
      <c r="I2755" s="381" t="s">
        <v>339</v>
      </c>
      <c r="J2755" s="382">
        <v>96000</v>
      </c>
      <c r="K2755" s="382">
        <v>56616.36</v>
      </c>
      <c r="L2755" s="191" t="str">
        <f t="shared" si="1983"/>
        <v>875048100702011007564024422110</v>
      </c>
      <c r="M2755" s="192">
        <f t="array" ref="M2755">IF(COUNT(SEARCH(Удалить_Роспись_КВСР,$B2755)*SEARCH(Удалить_Роспись_ПБС,$C2755)*SEARCH(Удалить_Роспись_КФСР, $D2755)*SEARCH(Удалить_Роспись_КЦСР,$E2755)*SEARCH(Удалить_Роспись_КВР,$F2755)*SEARCH(Удалить_Роспись_ЭК,$H2755)*SEARCH(Удалить_Роспись_КР,$I2755))&gt;0,0,1)</f>
        <v>0</v>
      </c>
      <c r="N2755" s="192">
        <v>0</v>
      </c>
      <c r="O2755" s="192" t="str">
        <f t="shared" si="1984"/>
        <v/>
      </c>
      <c r="P2755" s="192" t="str">
        <f t="shared" si="2027"/>
        <v/>
      </c>
      <c r="Q2755" s="300" t="str">
        <f t="shared" si="1985"/>
        <v/>
      </c>
      <c r="R2755" s="300" t="str">
        <f t="shared" si="1986"/>
        <v/>
      </c>
      <c r="S2755" s="300" t="str">
        <f t="shared" si="1987"/>
        <v/>
      </c>
      <c r="T2755" s="192" t="str">
        <f t="shared" si="1988"/>
        <v/>
      </c>
      <c r="U2755" s="303" t="str">
        <f t="shared" si="1989"/>
        <v/>
      </c>
      <c r="V2755" s="300" t="str">
        <f t="shared" si="1990"/>
        <v/>
      </c>
      <c r="W2755" s="192" t="str">
        <f t="shared" si="1991"/>
        <v/>
      </c>
      <c r="X2755" s="303" t="str">
        <f t="shared" si="1992"/>
        <v/>
      </c>
      <c r="Y2755" s="300" t="str">
        <f t="shared" si="1993"/>
        <v/>
      </c>
      <c r="Z2755" s="300" t="str">
        <f t="shared" si="1994"/>
        <v/>
      </c>
      <c r="AA2755" s="303" t="str">
        <f t="shared" si="1995"/>
        <v/>
      </c>
      <c r="AB2755" s="300" t="str">
        <f t="shared" si="1996"/>
        <v/>
      </c>
      <c r="AC2755" s="300" t="str">
        <f t="shared" si="1997"/>
        <v/>
      </c>
      <c r="AD2755" s="300" t="str">
        <f t="shared" si="1998"/>
        <v/>
      </c>
      <c r="AE2755" s="192" t="str">
        <f t="shared" si="1999"/>
        <v/>
      </c>
      <c r="AF2755" s="192" t="str">
        <f t="shared" si="2000"/>
        <v/>
      </c>
      <c r="AG2755" s="192"/>
      <c r="AJ2755" s="300" t="str">
        <f t="shared" si="2001"/>
        <v/>
      </c>
      <c r="AK2755" s="300" t="str">
        <f t="shared" si="2002"/>
        <v/>
      </c>
      <c r="AL2755" s="300" t="str">
        <f t="shared" si="2003"/>
        <v/>
      </c>
      <c r="AM2755" s="300" t="str">
        <f t="shared" si="2004"/>
        <v/>
      </c>
      <c r="AN2755" s="300" t="str">
        <f t="shared" si="2005"/>
        <v/>
      </c>
      <c r="AO2755" s="300" t="str">
        <f t="shared" si="2006"/>
        <v/>
      </c>
      <c r="AP2755" s="300" t="str">
        <f t="shared" si="2007"/>
        <v/>
      </c>
      <c r="AQ2755" s="300" t="str">
        <f t="shared" si="2008"/>
        <v/>
      </c>
      <c r="AR2755" s="306" t="str">
        <f t="shared" si="2009"/>
        <v/>
      </c>
      <c r="AS2755" s="300" t="str">
        <f t="shared" si="2010"/>
        <v/>
      </c>
      <c r="AT2755" s="300" t="str">
        <f t="shared" si="2011"/>
        <v/>
      </c>
      <c r="AU2755" s="192" t="str">
        <f t="shared" si="2012"/>
        <v>рбс</v>
      </c>
      <c r="AV2755" s="192" t="str">
        <f t="shared" si="2013"/>
        <v>рбс87504810общпро</v>
      </c>
      <c r="AW2755" s="191">
        <f t="shared" si="2014"/>
        <v>0</v>
      </c>
      <c r="AX2755" s="191">
        <f t="shared" si="2015"/>
        <v>0</v>
      </c>
      <c r="AY2755" s="191">
        <f t="shared" si="2016"/>
        <v>0</v>
      </c>
      <c r="AZ2755" s="191">
        <f t="shared" si="2017"/>
        <v>0</v>
      </c>
      <c r="BA2755" s="193">
        <f t="shared" si="2018"/>
        <v>1</v>
      </c>
      <c r="BB2755" s="193">
        <f t="shared" si="2019"/>
        <v>1</v>
      </c>
      <c r="BC2755" s="193">
        <f t="shared" si="2020"/>
        <v>1</v>
      </c>
      <c r="BD2755" s="191">
        <f t="shared" si="2031"/>
        <v>0</v>
      </c>
      <c r="BE2755" s="191">
        <f t="shared" si="2021"/>
        <v>0</v>
      </c>
      <c r="BF2755" s="210">
        <f t="shared" si="2022"/>
        <v>0</v>
      </c>
      <c r="BG2755" s="211">
        <f t="shared" si="2023"/>
        <v>0</v>
      </c>
      <c r="BH2755" s="289"/>
      <c r="BI2755" s="289"/>
      <c r="BL2755" s="233" t="str">
        <f t="shared" si="2024"/>
        <v/>
      </c>
    </row>
    <row r="2756" spans="1:64" ht="12" hidden="1" customHeight="1">
      <c r="A2756" s="333" t="s">
        <v>1476</v>
      </c>
      <c r="B2756" s="381" t="s">
        <v>327</v>
      </c>
      <c r="C2756" s="333" t="s">
        <v>809</v>
      </c>
      <c r="D2756" s="381" t="s">
        <v>317</v>
      </c>
      <c r="E2756" s="381" t="s">
        <v>1323</v>
      </c>
      <c r="F2756" s="381" t="s">
        <v>586</v>
      </c>
      <c r="G2756" s="381" t="s">
        <v>394</v>
      </c>
      <c r="H2756" s="100" t="s">
        <v>653</v>
      </c>
      <c r="I2756" s="381" t="s">
        <v>339</v>
      </c>
      <c r="J2756" s="382">
        <v>42400</v>
      </c>
      <c r="K2756" s="382">
        <v>0</v>
      </c>
      <c r="L2756" s="191" t="str">
        <f t="shared" si="1983"/>
        <v>875048100702011007564024422510</v>
      </c>
      <c r="M2756" s="192">
        <f t="array" ref="M2756">IF(COUNT(SEARCH(Удалить_Роспись_КВСР,$B2756)*SEARCH(Удалить_Роспись_ПБС,$C2756)*SEARCH(Удалить_Роспись_КФСР, $D2756)*SEARCH(Удалить_Роспись_КЦСР,$E2756)*SEARCH(Удалить_Роспись_КВР,$F2756)*SEARCH(Удалить_Роспись_ЭК,$H2756)*SEARCH(Удалить_Роспись_КР,$I2756))&gt;0,0,1)</f>
        <v>0</v>
      </c>
      <c r="N2756" s="192">
        <v>0</v>
      </c>
      <c r="O2756" s="192" t="str">
        <f t="shared" si="1984"/>
        <v/>
      </c>
      <c r="P2756" s="192" t="str">
        <f t="shared" si="2027"/>
        <v/>
      </c>
      <c r="Q2756" s="300" t="str">
        <f t="shared" si="1985"/>
        <v/>
      </c>
      <c r="R2756" s="300" t="str">
        <f t="shared" si="1986"/>
        <v/>
      </c>
      <c r="S2756" s="300" t="str">
        <f t="shared" si="1987"/>
        <v/>
      </c>
      <c r="T2756" s="192" t="str">
        <f t="shared" si="1988"/>
        <v/>
      </c>
      <c r="U2756" s="303" t="str">
        <f t="shared" si="1989"/>
        <v/>
      </c>
      <c r="V2756" s="300" t="str">
        <f t="shared" si="1990"/>
        <v/>
      </c>
      <c r="W2756" s="192" t="str">
        <f t="shared" si="1991"/>
        <v/>
      </c>
      <c r="X2756" s="303" t="str">
        <f t="shared" si="1992"/>
        <v/>
      </c>
      <c r="Y2756" s="300" t="str">
        <f t="shared" si="1993"/>
        <v/>
      </c>
      <c r="Z2756" s="300" t="str">
        <f t="shared" si="1994"/>
        <v/>
      </c>
      <c r="AA2756" s="303" t="str">
        <f t="shared" si="1995"/>
        <v/>
      </c>
      <c r="AB2756" s="300" t="str">
        <f t="shared" si="1996"/>
        <v/>
      </c>
      <c r="AC2756" s="300" t="str">
        <f t="shared" si="1997"/>
        <v/>
      </c>
      <c r="AD2756" s="300" t="str">
        <f t="shared" si="1998"/>
        <v/>
      </c>
      <c r="AE2756" s="192" t="str">
        <f t="shared" si="1999"/>
        <v/>
      </c>
      <c r="AF2756" s="192" t="str">
        <f t="shared" si="2000"/>
        <v/>
      </c>
      <c r="AG2756" s="192"/>
      <c r="AJ2756" s="300" t="str">
        <f t="shared" si="2001"/>
        <v/>
      </c>
      <c r="AK2756" s="300" t="str">
        <f t="shared" si="2002"/>
        <v/>
      </c>
      <c r="AL2756" s="300" t="str">
        <f t="shared" si="2003"/>
        <v/>
      </c>
      <c r="AM2756" s="300" t="str">
        <f t="shared" si="2004"/>
        <v/>
      </c>
      <c r="AN2756" s="300" t="str">
        <f t="shared" si="2005"/>
        <v/>
      </c>
      <c r="AO2756" s="300" t="str">
        <f t="shared" si="2006"/>
        <v/>
      </c>
      <c r="AP2756" s="300" t="str">
        <f t="shared" si="2007"/>
        <v/>
      </c>
      <c r="AQ2756" s="300" t="str">
        <f t="shared" si="2008"/>
        <v/>
      </c>
      <c r="AR2756" s="306" t="str">
        <f t="shared" si="2009"/>
        <v/>
      </c>
      <c r="AS2756" s="300" t="str">
        <f t="shared" si="2010"/>
        <v/>
      </c>
      <c r="AT2756" s="300" t="str">
        <f t="shared" si="2011"/>
        <v/>
      </c>
      <c r="AU2756" s="192" t="str">
        <f t="shared" si="2012"/>
        <v>рбс</v>
      </c>
      <c r="AV2756" s="192" t="str">
        <f t="shared" si="2013"/>
        <v>рбс87504810общпро</v>
      </c>
      <c r="AW2756" s="191">
        <f t="shared" si="2014"/>
        <v>0</v>
      </c>
      <c r="AX2756" s="191">
        <f t="shared" si="2015"/>
        <v>0</v>
      </c>
      <c r="AY2756" s="191">
        <f t="shared" si="2016"/>
        <v>0</v>
      </c>
      <c r="AZ2756" s="191">
        <f t="shared" si="2017"/>
        <v>0</v>
      </c>
      <c r="BA2756" s="193">
        <f t="shared" si="2018"/>
        <v>1</v>
      </c>
      <c r="BB2756" s="193">
        <f t="shared" si="2019"/>
        <v>1</v>
      </c>
      <c r="BC2756" s="193">
        <f t="shared" si="2020"/>
        <v>1</v>
      </c>
      <c r="BD2756" s="191">
        <f t="shared" si="2031"/>
        <v>0</v>
      </c>
      <c r="BE2756" s="191">
        <f t="shared" si="2021"/>
        <v>0</v>
      </c>
      <c r="BF2756" s="210">
        <f t="shared" si="2022"/>
        <v>0</v>
      </c>
      <c r="BG2756" s="211">
        <f t="shared" si="2023"/>
        <v>0</v>
      </c>
      <c r="BH2756" s="289"/>
      <c r="BI2756" s="289"/>
      <c r="BL2756" s="233" t="str">
        <f t="shared" si="2024"/>
        <v/>
      </c>
    </row>
    <row r="2757" spans="1:64" ht="12" hidden="1" customHeight="1">
      <c r="A2757" s="333" t="s">
        <v>1476</v>
      </c>
      <c r="B2757" s="381" t="s">
        <v>327</v>
      </c>
      <c r="C2757" s="333" t="s">
        <v>809</v>
      </c>
      <c r="D2757" s="381" t="s">
        <v>317</v>
      </c>
      <c r="E2757" s="381" t="s">
        <v>1323</v>
      </c>
      <c r="F2757" s="381" t="s">
        <v>586</v>
      </c>
      <c r="G2757" s="381" t="s">
        <v>389</v>
      </c>
      <c r="H2757" s="100" t="s">
        <v>653</v>
      </c>
      <c r="I2757" s="381" t="s">
        <v>339</v>
      </c>
      <c r="J2757" s="382">
        <v>22858</v>
      </c>
      <c r="K2757" s="382">
        <v>15755</v>
      </c>
      <c r="L2757" s="191" t="str">
        <f t="shared" si="1983"/>
        <v>875048100702011007564024422610</v>
      </c>
      <c r="M2757" s="192">
        <f t="array" ref="M2757">IF(COUNT(SEARCH(Удалить_Роспись_КВСР,$B2757)*SEARCH(Удалить_Роспись_ПБС,$C2757)*SEARCH(Удалить_Роспись_КФСР, $D2757)*SEARCH(Удалить_Роспись_КЦСР,$E2757)*SEARCH(Удалить_Роспись_КВР,$F2757)*SEARCH(Удалить_Роспись_ЭК,$H2757)*SEARCH(Удалить_Роспись_КР,$I2757))&gt;0,0,1)</f>
        <v>0</v>
      </c>
      <c r="N2757" s="192">
        <v>0</v>
      </c>
      <c r="O2757" s="192" t="str">
        <f t="shared" si="1984"/>
        <v/>
      </c>
      <c r="P2757" s="192" t="str">
        <f t="shared" si="2027"/>
        <v/>
      </c>
      <c r="Q2757" s="300" t="str">
        <f t="shared" si="1985"/>
        <v/>
      </c>
      <c r="R2757" s="300" t="str">
        <f t="shared" si="1986"/>
        <v/>
      </c>
      <c r="S2757" s="300" t="str">
        <f t="shared" si="1987"/>
        <v/>
      </c>
      <c r="T2757" s="192" t="str">
        <f t="shared" si="1988"/>
        <v/>
      </c>
      <c r="U2757" s="303" t="str">
        <f t="shared" si="1989"/>
        <v/>
      </c>
      <c r="V2757" s="300" t="str">
        <f t="shared" si="1990"/>
        <v/>
      </c>
      <c r="W2757" s="192" t="str">
        <f t="shared" si="1991"/>
        <v/>
      </c>
      <c r="X2757" s="303" t="str">
        <f t="shared" si="1992"/>
        <v/>
      </c>
      <c r="Y2757" s="300" t="str">
        <f t="shared" si="1993"/>
        <v/>
      </c>
      <c r="Z2757" s="300" t="str">
        <f t="shared" si="1994"/>
        <v/>
      </c>
      <c r="AA2757" s="303" t="str">
        <f t="shared" si="1995"/>
        <v/>
      </c>
      <c r="AB2757" s="300" t="str">
        <f t="shared" si="1996"/>
        <v/>
      </c>
      <c r="AC2757" s="300" t="str">
        <f t="shared" si="1997"/>
        <v/>
      </c>
      <c r="AD2757" s="300" t="str">
        <f t="shared" si="1998"/>
        <v/>
      </c>
      <c r="AE2757" s="192" t="str">
        <f t="shared" si="1999"/>
        <v/>
      </c>
      <c r="AF2757" s="192" t="str">
        <f t="shared" si="2000"/>
        <v/>
      </c>
      <c r="AG2757" s="192"/>
      <c r="AJ2757" s="300" t="str">
        <f t="shared" si="2001"/>
        <v/>
      </c>
      <c r="AK2757" s="300" t="str">
        <f t="shared" si="2002"/>
        <v/>
      </c>
      <c r="AL2757" s="300" t="str">
        <f t="shared" si="2003"/>
        <v/>
      </c>
      <c r="AM2757" s="300" t="str">
        <f t="shared" si="2004"/>
        <v/>
      </c>
      <c r="AN2757" s="300" t="str">
        <f t="shared" si="2005"/>
        <v/>
      </c>
      <c r="AO2757" s="300" t="str">
        <f t="shared" si="2006"/>
        <v/>
      </c>
      <c r="AP2757" s="300" t="str">
        <f t="shared" si="2007"/>
        <v/>
      </c>
      <c r="AQ2757" s="300" t="str">
        <f t="shared" si="2008"/>
        <v/>
      </c>
      <c r="AR2757" s="306" t="str">
        <f t="shared" si="2009"/>
        <v/>
      </c>
      <c r="AS2757" s="300" t="str">
        <f t="shared" si="2010"/>
        <v/>
      </c>
      <c r="AT2757" s="300" t="str">
        <f t="shared" si="2011"/>
        <v/>
      </c>
      <c r="AU2757" s="192" t="str">
        <f t="shared" si="2012"/>
        <v>рбс</v>
      </c>
      <c r="AV2757" s="192" t="str">
        <f t="shared" si="2013"/>
        <v>рбс87504810общпро</v>
      </c>
      <c r="AW2757" s="191">
        <f t="shared" si="2014"/>
        <v>0</v>
      </c>
      <c r="AX2757" s="191">
        <f t="shared" si="2015"/>
        <v>0</v>
      </c>
      <c r="AY2757" s="191">
        <f t="shared" si="2016"/>
        <v>0</v>
      </c>
      <c r="AZ2757" s="191">
        <f t="shared" si="2017"/>
        <v>0</v>
      </c>
      <c r="BA2757" s="193">
        <f t="shared" si="2018"/>
        <v>1</v>
      </c>
      <c r="BB2757" s="193">
        <f t="shared" si="2019"/>
        <v>1</v>
      </c>
      <c r="BC2757" s="193">
        <f t="shared" si="2020"/>
        <v>1</v>
      </c>
      <c r="BD2757" s="191">
        <f t="shared" si="2031"/>
        <v>0</v>
      </c>
      <c r="BE2757" s="191">
        <f t="shared" si="2021"/>
        <v>0</v>
      </c>
      <c r="BF2757" s="210">
        <f t="shared" si="2022"/>
        <v>0</v>
      </c>
      <c r="BG2757" s="211">
        <f t="shared" si="2023"/>
        <v>0</v>
      </c>
      <c r="BH2757" s="289" t="str">
        <f>B2757</f>
        <v>875</v>
      </c>
      <c r="BI2757" s="289" t="str">
        <f>D2757</f>
        <v>0702</v>
      </c>
      <c r="BJ2757" s="284" t="s">
        <v>591</v>
      </c>
      <c r="BK2757" s="284" t="s">
        <v>589</v>
      </c>
      <c r="BL2757" s="233" t="str">
        <f t="shared" si="2024"/>
        <v/>
      </c>
    </row>
    <row r="2758" spans="1:64" ht="12" hidden="1" customHeight="1">
      <c r="A2758" s="333" t="s">
        <v>1476</v>
      </c>
      <c r="B2758" s="381" t="s">
        <v>327</v>
      </c>
      <c r="C2758" s="333" t="s">
        <v>809</v>
      </c>
      <c r="D2758" s="381" t="s">
        <v>317</v>
      </c>
      <c r="E2758" s="381" t="s">
        <v>1323</v>
      </c>
      <c r="F2758" s="381" t="s">
        <v>586</v>
      </c>
      <c r="G2758" s="381" t="s">
        <v>395</v>
      </c>
      <c r="H2758" s="100" t="s">
        <v>653</v>
      </c>
      <c r="I2758" s="381" t="s">
        <v>339</v>
      </c>
      <c r="J2758" s="382">
        <v>3150</v>
      </c>
      <c r="K2758" s="382">
        <v>0</v>
      </c>
      <c r="L2758" s="191" t="str">
        <f t="shared" si="1983"/>
        <v>875048100702011007564024429010</v>
      </c>
      <c r="M2758" s="192">
        <f t="array" ref="M2758">IF(COUNT(SEARCH(Удалить_Роспись_КВСР,$B2758)*SEARCH(Удалить_Роспись_ПБС,$C2758)*SEARCH(Удалить_Роспись_КФСР, $D2758)*SEARCH(Удалить_Роспись_КЦСР,$E2758)*SEARCH(Удалить_Роспись_КВР,$F2758)*SEARCH(Удалить_Роспись_ЭК,$H2758)*SEARCH(Удалить_Роспись_КР,$I2758))&gt;0,0,1)</f>
        <v>0</v>
      </c>
      <c r="N2758" s="192">
        <v>0</v>
      </c>
      <c r="O2758" s="192" t="str">
        <f t="shared" si="1984"/>
        <v/>
      </c>
      <c r="P2758" s="192" t="str">
        <f t="shared" si="2027"/>
        <v/>
      </c>
      <c r="Q2758" s="300" t="str">
        <f t="shared" si="1985"/>
        <v/>
      </c>
      <c r="R2758" s="300" t="str">
        <f t="shared" si="1986"/>
        <v/>
      </c>
      <c r="S2758" s="300" t="str">
        <f t="shared" si="1987"/>
        <v/>
      </c>
      <c r="T2758" s="192" t="str">
        <f t="shared" si="1988"/>
        <v/>
      </c>
      <c r="U2758" s="303" t="str">
        <f t="shared" si="1989"/>
        <v/>
      </c>
      <c r="V2758" s="300" t="str">
        <f t="shared" si="1990"/>
        <v/>
      </c>
      <c r="W2758" s="192" t="str">
        <f t="shared" si="1991"/>
        <v/>
      </c>
      <c r="X2758" s="303" t="str">
        <f t="shared" si="1992"/>
        <v/>
      </c>
      <c r="Y2758" s="300" t="str">
        <f t="shared" si="1993"/>
        <v/>
      </c>
      <c r="Z2758" s="300" t="str">
        <f t="shared" si="1994"/>
        <v/>
      </c>
      <c r="AA2758" s="303" t="str">
        <f t="shared" si="1995"/>
        <v/>
      </c>
      <c r="AB2758" s="300" t="str">
        <f t="shared" si="1996"/>
        <v/>
      </c>
      <c r="AC2758" s="300" t="str">
        <f t="shared" si="1997"/>
        <v/>
      </c>
      <c r="AD2758" s="300" t="str">
        <f t="shared" si="1998"/>
        <v/>
      </c>
      <c r="AE2758" s="192" t="str">
        <f t="shared" si="1999"/>
        <v/>
      </c>
      <c r="AF2758" s="192" t="str">
        <f t="shared" si="2000"/>
        <v/>
      </c>
      <c r="AG2758" s="192"/>
      <c r="AJ2758" s="300" t="str">
        <f t="shared" si="2001"/>
        <v/>
      </c>
      <c r="AK2758" s="300" t="str">
        <f t="shared" si="2002"/>
        <v/>
      </c>
      <c r="AL2758" s="300" t="str">
        <f t="shared" si="2003"/>
        <v/>
      </c>
      <c r="AM2758" s="300" t="str">
        <f t="shared" si="2004"/>
        <v/>
      </c>
      <c r="AN2758" s="300" t="str">
        <f t="shared" si="2005"/>
        <v/>
      </c>
      <c r="AO2758" s="300" t="str">
        <f t="shared" si="2006"/>
        <v/>
      </c>
      <c r="AP2758" s="300" t="str">
        <f t="shared" si="2007"/>
        <v/>
      </c>
      <c r="AQ2758" s="300" t="str">
        <f t="shared" si="2008"/>
        <v/>
      </c>
      <c r="AR2758" s="306" t="str">
        <f t="shared" si="2009"/>
        <v/>
      </c>
      <c r="AS2758" s="300" t="str">
        <f t="shared" si="2010"/>
        <v/>
      </c>
      <c r="AT2758" s="300" t="str">
        <f t="shared" si="2011"/>
        <v/>
      </c>
      <c r="AU2758" s="192" t="str">
        <f t="shared" si="2012"/>
        <v>рбс</v>
      </c>
      <c r="AV2758" s="192" t="str">
        <f t="shared" si="2013"/>
        <v>рбс87504810общпро</v>
      </c>
      <c r="AW2758" s="191">
        <f t="shared" si="2014"/>
        <v>0</v>
      </c>
      <c r="AX2758" s="191">
        <f t="shared" si="2015"/>
        <v>0</v>
      </c>
      <c r="AY2758" s="191">
        <f t="shared" si="2016"/>
        <v>0</v>
      </c>
      <c r="AZ2758" s="191">
        <f t="shared" si="2017"/>
        <v>0</v>
      </c>
      <c r="BA2758" s="193">
        <f t="shared" si="2018"/>
        <v>1</v>
      </c>
      <c r="BB2758" s="193">
        <f t="shared" si="2019"/>
        <v>1</v>
      </c>
      <c r="BC2758" s="193">
        <f t="shared" si="2020"/>
        <v>1</v>
      </c>
      <c r="BD2758" s="191">
        <f t="shared" si="2031"/>
        <v>0</v>
      </c>
      <c r="BE2758" s="191">
        <f t="shared" si="2021"/>
        <v>0</v>
      </c>
      <c r="BF2758" s="210">
        <f t="shared" si="2022"/>
        <v>0</v>
      </c>
      <c r="BG2758" s="211">
        <f t="shared" si="2023"/>
        <v>0</v>
      </c>
      <c r="BH2758" s="289" t="str">
        <f>B2758</f>
        <v>875</v>
      </c>
      <c r="BI2758" s="289" t="str">
        <f>D2758</f>
        <v>0702</v>
      </c>
      <c r="BJ2758" s="284" t="s">
        <v>591</v>
      </c>
      <c r="BK2758" s="284" t="s">
        <v>589</v>
      </c>
      <c r="BL2758" s="233" t="str">
        <f t="shared" si="2024"/>
        <v/>
      </c>
    </row>
    <row r="2759" spans="1:64" ht="12" hidden="1" customHeight="1">
      <c r="A2759" s="333" t="s">
        <v>1476</v>
      </c>
      <c r="B2759" s="381" t="s">
        <v>327</v>
      </c>
      <c r="C2759" s="333" t="s">
        <v>809</v>
      </c>
      <c r="D2759" s="381" t="s">
        <v>317</v>
      </c>
      <c r="E2759" s="381" t="s">
        <v>1323</v>
      </c>
      <c r="F2759" s="381" t="s">
        <v>586</v>
      </c>
      <c r="G2759" s="381" t="s">
        <v>407</v>
      </c>
      <c r="H2759" s="100" t="s">
        <v>653</v>
      </c>
      <c r="I2759" s="381" t="s">
        <v>339</v>
      </c>
      <c r="J2759" s="382">
        <v>76100.570000000007</v>
      </c>
      <c r="K2759" s="382">
        <v>47107.9</v>
      </c>
      <c r="L2759" s="191" t="str">
        <f t="shared" si="1983"/>
        <v>875048100702011007564024431010</v>
      </c>
      <c r="M2759" s="192">
        <f t="array" ref="M2759">IF(COUNT(SEARCH(Удалить_Роспись_КВСР,$B2759)*SEARCH(Удалить_Роспись_ПБС,$C2759)*SEARCH(Удалить_Роспись_КФСР, $D2759)*SEARCH(Удалить_Роспись_КЦСР,$E2759)*SEARCH(Удалить_Роспись_КВР,$F2759)*SEARCH(Удалить_Роспись_ЭК,$H2759)*SEARCH(Удалить_Роспись_КР,$I2759))&gt;0,0,1)</f>
        <v>0</v>
      </c>
      <c r="N2759" s="192">
        <v>0</v>
      </c>
      <c r="O2759" s="192" t="str">
        <f t="shared" si="1984"/>
        <v/>
      </c>
      <c r="P2759" s="192" t="str">
        <f t="shared" si="2027"/>
        <v/>
      </c>
      <c r="Q2759" s="300" t="str">
        <f t="shared" si="1985"/>
        <v/>
      </c>
      <c r="R2759" s="300" t="str">
        <f t="shared" si="1986"/>
        <v/>
      </c>
      <c r="S2759" s="300" t="str">
        <f t="shared" si="1987"/>
        <v/>
      </c>
      <c r="T2759" s="192" t="str">
        <f t="shared" si="1988"/>
        <v/>
      </c>
      <c r="U2759" s="303" t="str">
        <f t="shared" si="1989"/>
        <v/>
      </c>
      <c r="V2759" s="300" t="str">
        <f t="shared" si="1990"/>
        <v/>
      </c>
      <c r="W2759" s="192" t="str">
        <f t="shared" si="1991"/>
        <v/>
      </c>
      <c r="X2759" s="303" t="str">
        <f t="shared" si="1992"/>
        <v/>
      </c>
      <c r="Y2759" s="300" t="str">
        <f t="shared" si="1993"/>
        <v/>
      </c>
      <c r="Z2759" s="300" t="str">
        <f t="shared" si="1994"/>
        <v/>
      </c>
      <c r="AA2759" s="303" t="str">
        <f t="shared" si="1995"/>
        <v/>
      </c>
      <c r="AB2759" s="300" t="str">
        <f t="shared" si="1996"/>
        <v/>
      </c>
      <c r="AC2759" s="300" t="str">
        <f t="shared" si="1997"/>
        <v/>
      </c>
      <c r="AD2759" s="300" t="str">
        <f t="shared" si="1998"/>
        <v/>
      </c>
      <c r="AE2759" s="192" t="str">
        <f t="shared" si="1999"/>
        <v/>
      </c>
      <c r="AF2759" s="192" t="str">
        <f t="shared" si="2000"/>
        <v/>
      </c>
      <c r="AG2759" s="192"/>
      <c r="AJ2759" s="300" t="str">
        <f t="shared" si="2001"/>
        <v/>
      </c>
      <c r="AK2759" s="300" t="str">
        <f t="shared" si="2002"/>
        <v/>
      </c>
      <c r="AL2759" s="300" t="str">
        <f t="shared" si="2003"/>
        <v/>
      </c>
      <c r="AM2759" s="300" t="str">
        <f t="shared" si="2004"/>
        <v/>
      </c>
      <c r="AN2759" s="300" t="str">
        <f t="shared" si="2005"/>
        <v/>
      </c>
      <c r="AO2759" s="300" t="str">
        <f t="shared" si="2006"/>
        <v/>
      </c>
      <c r="AP2759" s="300" t="str">
        <f t="shared" si="2007"/>
        <v/>
      </c>
      <c r="AQ2759" s="300" t="str">
        <f t="shared" si="2008"/>
        <v/>
      </c>
      <c r="AR2759" s="306" t="str">
        <f t="shared" si="2009"/>
        <v/>
      </c>
      <c r="AS2759" s="300" t="str">
        <f t="shared" si="2010"/>
        <v/>
      </c>
      <c r="AT2759" s="300" t="str">
        <f t="shared" si="2011"/>
        <v/>
      </c>
      <c r="AU2759" s="192" t="str">
        <f t="shared" si="2012"/>
        <v>рбс</v>
      </c>
      <c r="AV2759" s="192" t="str">
        <f t="shared" si="2013"/>
        <v>рбс87504810общосн</v>
      </c>
      <c r="AW2759" s="191">
        <f t="shared" si="2014"/>
        <v>0</v>
      </c>
      <c r="AX2759" s="191">
        <f t="shared" si="2015"/>
        <v>0</v>
      </c>
      <c r="AY2759" s="191">
        <f t="shared" si="2016"/>
        <v>0</v>
      </c>
      <c r="AZ2759" s="191">
        <f t="shared" si="2017"/>
        <v>0</v>
      </c>
      <c r="BA2759" s="193">
        <f t="shared" si="2018"/>
        <v>1</v>
      </c>
      <c r="BB2759" s="193">
        <f t="shared" si="2019"/>
        <v>1</v>
      </c>
      <c r="BC2759" s="193">
        <f t="shared" si="2020"/>
        <v>1</v>
      </c>
      <c r="BD2759" s="191">
        <f t="shared" si="2031"/>
        <v>0</v>
      </c>
      <c r="BE2759" s="191">
        <f t="shared" si="2021"/>
        <v>0</v>
      </c>
      <c r="BF2759" s="210">
        <f t="shared" si="2022"/>
        <v>0</v>
      </c>
      <c r="BG2759" s="211">
        <f t="shared" si="2023"/>
        <v>0</v>
      </c>
      <c r="BH2759" s="289" t="str">
        <f>B2759</f>
        <v>875</v>
      </c>
      <c r="BI2759" s="289" t="str">
        <f>D2759</f>
        <v>0702</v>
      </c>
      <c r="BJ2759" s="284" t="s">
        <v>591</v>
      </c>
      <c r="BK2759" s="284" t="s">
        <v>589</v>
      </c>
      <c r="BL2759" s="233" t="str">
        <f t="shared" si="2024"/>
        <v/>
      </c>
    </row>
    <row r="2760" spans="1:64" ht="12" hidden="1" customHeight="1">
      <c r="A2760" s="333" t="s">
        <v>1476</v>
      </c>
      <c r="B2760" s="381" t="s">
        <v>327</v>
      </c>
      <c r="C2760" s="333" t="s">
        <v>809</v>
      </c>
      <c r="D2760" s="381" t="s">
        <v>317</v>
      </c>
      <c r="E2760" s="381" t="s">
        <v>1323</v>
      </c>
      <c r="F2760" s="381" t="s">
        <v>586</v>
      </c>
      <c r="G2760" s="381" t="s">
        <v>397</v>
      </c>
      <c r="H2760" s="100" t="s">
        <v>653</v>
      </c>
      <c r="I2760" s="381" t="s">
        <v>339</v>
      </c>
      <c r="J2760" s="382">
        <v>60648</v>
      </c>
      <c r="K2760" s="382">
        <v>18333.78</v>
      </c>
      <c r="L2760" s="191" t="str">
        <f t="shared" si="1983"/>
        <v>875048100702011007564024434010</v>
      </c>
      <c r="M2760" s="192">
        <f t="array" ref="M2760">IF(COUNT(SEARCH(Удалить_Роспись_КВСР,$B2760)*SEARCH(Удалить_Роспись_ПБС,$C2760)*SEARCH(Удалить_Роспись_КФСР, $D2760)*SEARCH(Удалить_Роспись_КЦСР,$E2760)*SEARCH(Удалить_Роспись_КВР,$F2760)*SEARCH(Удалить_Роспись_ЭК,$H2760)*SEARCH(Удалить_Роспись_КР,$I2760))&gt;0,0,1)</f>
        <v>0</v>
      </c>
      <c r="N2760" s="192">
        <v>0</v>
      </c>
      <c r="O2760" s="192" t="str">
        <f t="shared" si="1984"/>
        <v/>
      </c>
      <c r="P2760" s="192" t="str">
        <f t="shared" si="2027"/>
        <v/>
      </c>
      <c r="Q2760" s="300" t="str">
        <f t="shared" si="1985"/>
        <v/>
      </c>
      <c r="R2760" s="300" t="str">
        <f t="shared" si="1986"/>
        <v/>
      </c>
      <c r="S2760" s="300" t="str">
        <f t="shared" si="1987"/>
        <v/>
      </c>
      <c r="T2760" s="192" t="str">
        <f t="shared" si="1988"/>
        <v/>
      </c>
      <c r="U2760" s="303" t="str">
        <f t="shared" si="1989"/>
        <v/>
      </c>
      <c r="V2760" s="300" t="str">
        <f t="shared" si="1990"/>
        <v/>
      </c>
      <c r="W2760" s="192" t="str">
        <f t="shared" si="1991"/>
        <v/>
      </c>
      <c r="X2760" s="303" t="str">
        <f t="shared" si="1992"/>
        <v/>
      </c>
      <c r="Y2760" s="300" t="str">
        <f t="shared" si="1993"/>
        <v/>
      </c>
      <c r="Z2760" s="300" t="str">
        <f t="shared" si="1994"/>
        <v/>
      </c>
      <c r="AA2760" s="303" t="str">
        <f t="shared" si="1995"/>
        <v/>
      </c>
      <c r="AB2760" s="300" t="str">
        <f t="shared" si="1996"/>
        <v/>
      </c>
      <c r="AC2760" s="300" t="str">
        <f t="shared" si="1997"/>
        <v/>
      </c>
      <c r="AD2760" s="300" t="str">
        <f t="shared" si="1998"/>
        <v/>
      </c>
      <c r="AE2760" s="192" t="str">
        <f t="shared" si="1999"/>
        <v/>
      </c>
      <c r="AF2760" s="192" t="str">
        <f t="shared" si="2000"/>
        <v/>
      </c>
      <c r="AG2760" s="192"/>
      <c r="AJ2760" s="300" t="str">
        <f t="shared" si="2001"/>
        <v/>
      </c>
      <c r="AK2760" s="300" t="str">
        <f t="shared" si="2002"/>
        <v/>
      </c>
      <c r="AL2760" s="300" t="str">
        <f t="shared" si="2003"/>
        <v/>
      </c>
      <c r="AM2760" s="300" t="str">
        <f t="shared" si="2004"/>
        <v/>
      </c>
      <c r="AN2760" s="300" t="str">
        <f t="shared" si="2005"/>
        <v/>
      </c>
      <c r="AO2760" s="300" t="str">
        <f t="shared" si="2006"/>
        <v/>
      </c>
      <c r="AP2760" s="300" t="str">
        <f t="shared" si="2007"/>
        <v/>
      </c>
      <c r="AQ2760" s="300" t="str">
        <f t="shared" si="2008"/>
        <v/>
      </c>
      <c r="AR2760" s="306" t="str">
        <f t="shared" si="2009"/>
        <v/>
      </c>
      <c r="AS2760" s="300" t="str">
        <f t="shared" si="2010"/>
        <v/>
      </c>
      <c r="AT2760" s="300" t="str">
        <f t="shared" si="2011"/>
        <v/>
      </c>
      <c r="AU2760" s="192" t="str">
        <f t="shared" si="2012"/>
        <v>рбс</v>
      </c>
      <c r="AV2760" s="192" t="str">
        <f t="shared" si="2013"/>
        <v>рбс87504810общпро</v>
      </c>
      <c r="AW2760" s="191">
        <f t="shared" si="2014"/>
        <v>0</v>
      </c>
      <c r="AX2760" s="191">
        <f t="shared" si="2015"/>
        <v>0</v>
      </c>
      <c r="AY2760" s="191">
        <f t="shared" si="2016"/>
        <v>0</v>
      </c>
      <c r="AZ2760" s="191">
        <f t="shared" si="2017"/>
        <v>0</v>
      </c>
      <c r="BA2760" s="193">
        <f t="shared" si="2018"/>
        <v>1</v>
      </c>
      <c r="BB2760" s="193">
        <f t="shared" si="2019"/>
        <v>1</v>
      </c>
      <c r="BC2760" s="193">
        <f t="shared" si="2020"/>
        <v>1</v>
      </c>
      <c r="BD2760" s="191">
        <f t="shared" si="2031"/>
        <v>0</v>
      </c>
      <c r="BE2760" s="191">
        <f t="shared" si="2021"/>
        <v>0</v>
      </c>
      <c r="BF2760" s="210">
        <f t="shared" si="2022"/>
        <v>0</v>
      </c>
      <c r="BG2760" s="211">
        <f t="shared" si="2023"/>
        <v>0</v>
      </c>
      <c r="BH2760" s="289"/>
      <c r="BI2760" s="289"/>
      <c r="BL2760" s="233" t="str">
        <f t="shared" si="2024"/>
        <v/>
      </c>
    </row>
    <row r="2761" spans="1:64" ht="12" hidden="1" customHeight="1">
      <c r="A2761" s="333" t="s">
        <v>1476</v>
      </c>
      <c r="B2761" s="381" t="s">
        <v>327</v>
      </c>
      <c r="C2761" s="333" t="s">
        <v>809</v>
      </c>
      <c r="D2761" s="381" t="s">
        <v>317</v>
      </c>
      <c r="E2761" s="381" t="s">
        <v>1323</v>
      </c>
      <c r="F2761" s="381" t="s">
        <v>609</v>
      </c>
      <c r="G2761" s="381" t="s">
        <v>395</v>
      </c>
      <c r="H2761" s="100" t="s">
        <v>653</v>
      </c>
      <c r="I2761" s="381" t="s">
        <v>339</v>
      </c>
      <c r="J2761" s="382">
        <v>6600</v>
      </c>
      <c r="K2761" s="382">
        <v>6600</v>
      </c>
      <c r="L2761" s="191" t="str">
        <f t="shared" si="1983"/>
        <v>875048100702011007564085229010</v>
      </c>
      <c r="M2761" s="192">
        <f t="array" ref="M2761">IF(COUNT(SEARCH(Удалить_Роспись_КВСР,$B2761)*SEARCH(Удалить_Роспись_ПБС,$C2761)*SEARCH(Удалить_Роспись_КФСР, $D2761)*SEARCH(Удалить_Роспись_КЦСР,$E2761)*SEARCH(Удалить_Роспись_КВР,$F2761)*SEARCH(Удалить_Роспись_ЭК,$H2761)*SEARCH(Удалить_Роспись_КР,$I2761))&gt;0,0,1)</f>
        <v>0</v>
      </c>
      <c r="N2761" s="192">
        <v>0</v>
      </c>
      <c r="O2761" s="192" t="str">
        <f t="shared" si="1984"/>
        <v/>
      </c>
      <c r="P2761" s="192" t="str">
        <f t="shared" si="2027"/>
        <v/>
      </c>
      <c r="Q2761" s="300" t="str">
        <f t="shared" si="1985"/>
        <v/>
      </c>
      <c r="R2761" s="300" t="str">
        <f t="shared" si="1986"/>
        <v/>
      </c>
      <c r="S2761" s="300" t="str">
        <f t="shared" si="1987"/>
        <v/>
      </c>
      <c r="T2761" s="192" t="str">
        <f t="shared" si="1988"/>
        <v/>
      </c>
      <c r="U2761" s="303" t="str">
        <f t="shared" si="1989"/>
        <v/>
      </c>
      <c r="V2761" s="300" t="str">
        <f t="shared" si="1990"/>
        <v/>
      </c>
      <c r="W2761" s="192" t="str">
        <f t="shared" si="1991"/>
        <v/>
      </c>
      <c r="X2761" s="303" t="str">
        <f t="shared" si="1992"/>
        <v/>
      </c>
      <c r="Y2761" s="300" t="str">
        <f t="shared" si="1993"/>
        <v/>
      </c>
      <c r="Z2761" s="300" t="str">
        <f t="shared" si="1994"/>
        <v/>
      </c>
      <c r="AA2761" s="303" t="str">
        <f t="shared" si="1995"/>
        <v/>
      </c>
      <c r="AB2761" s="300" t="str">
        <f t="shared" si="1996"/>
        <v/>
      </c>
      <c r="AC2761" s="300" t="str">
        <f t="shared" si="1997"/>
        <v/>
      </c>
      <c r="AD2761" s="300" t="str">
        <f t="shared" si="1998"/>
        <v/>
      </c>
      <c r="AE2761" s="192" t="str">
        <f t="shared" si="1999"/>
        <v/>
      </c>
      <c r="AF2761" s="192" t="str">
        <f t="shared" si="2000"/>
        <v/>
      </c>
      <c r="AG2761" s="192"/>
      <c r="AJ2761" s="300" t="str">
        <f t="shared" si="2001"/>
        <v/>
      </c>
      <c r="AK2761" s="300" t="str">
        <f t="shared" si="2002"/>
        <v/>
      </c>
      <c r="AL2761" s="300" t="str">
        <f t="shared" si="2003"/>
        <v/>
      </c>
      <c r="AM2761" s="300" t="str">
        <f t="shared" si="2004"/>
        <v/>
      </c>
      <c r="AN2761" s="300" t="str">
        <f t="shared" si="2005"/>
        <v/>
      </c>
      <c r="AO2761" s="300" t="str">
        <f t="shared" si="2006"/>
        <v/>
      </c>
      <c r="AP2761" s="300" t="str">
        <f t="shared" si="2007"/>
        <v/>
      </c>
      <c r="AQ2761" s="300" t="str">
        <f t="shared" si="2008"/>
        <v/>
      </c>
      <c r="AR2761" s="306" t="str">
        <f t="shared" si="2009"/>
        <v/>
      </c>
      <c r="AS2761" s="300" t="str">
        <f t="shared" si="2010"/>
        <v/>
      </c>
      <c r="AT2761" s="300" t="str">
        <f t="shared" si="2011"/>
        <v/>
      </c>
      <c r="AU2761" s="192" t="str">
        <f t="shared" si="2012"/>
        <v>рбс</v>
      </c>
      <c r="AV2761" s="192" t="str">
        <f t="shared" si="2013"/>
        <v>рбс87504810общпро</v>
      </c>
      <c r="AW2761" s="191">
        <f t="shared" si="2014"/>
        <v>0</v>
      </c>
      <c r="AX2761" s="191">
        <f t="shared" si="2015"/>
        <v>0</v>
      </c>
      <c r="AY2761" s="191">
        <f t="shared" si="2016"/>
        <v>0</v>
      </c>
      <c r="AZ2761" s="191">
        <f t="shared" si="2017"/>
        <v>0</v>
      </c>
      <c r="BA2761" s="193">
        <f t="shared" si="2018"/>
        <v>1</v>
      </c>
      <c r="BB2761" s="193">
        <f t="shared" si="2019"/>
        <v>1</v>
      </c>
      <c r="BC2761" s="193">
        <f t="shared" si="2020"/>
        <v>1</v>
      </c>
      <c r="BD2761" s="191">
        <f t="shared" si="2031"/>
        <v>0</v>
      </c>
      <c r="BE2761" s="191">
        <f t="shared" si="2021"/>
        <v>0</v>
      </c>
      <c r="BF2761" s="210">
        <f t="shared" si="2022"/>
        <v>0</v>
      </c>
      <c r="BG2761" s="211">
        <f t="shared" si="2023"/>
        <v>0</v>
      </c>
      <c r="BH2761" s="289" t="str">
        <f>B2761</f>
        <v>875</v>
      </c>
      <c r="BI2761" s="289" t="str">
        <f>D2761</f>
        <v>0702</v>
      </c>
      <c r="BJ2761" s="284" t="s">
        <v>591</v>
      </c>
      <c r="BK2761" s="284" t="s">
        <v>586</v>
      </c>
      <c r="BL2761" s="233" t="str">
        <f t="shared" si="2024"/>
        <v/>
      </c>
    </row>
    <row r="2762" spans="1:64" ht="12" hidden="1" customHeight="1">
      <c r="A2762" s="333" t="s">
        <v>1476</v>
      </c>
      <c r="B2762" s="381" t="s">
        <v>327</v>
      </c>
      <c r="C2762" s="333" t="s">
        <v>809</v>
      </c>
      <c r="D2762" s="381" t="s">
        <v>311</v>
      </c>
      <c r="E2762" s="381" t="s">
        <v>1326</v>
      </c>
      <c r="F2762" s="381" t="s">
        <v>586</v>
      </c>
      <c r="G2762" s="381" t="s">
        <v>397</v>
      </c>
      <c r="H2762" s="100" t="s">
        <v>653</v>
      </c>
      <c r="I2762" s="381" t="s">
        <v>339</v>
      </c>
      <c r="J2762" s="382">
        <v>205913</v>
      </c>
      <c r="K2762" s="382">
        <v>53376.88</v>
      </c>
      <c r="L2762" s="191" t="str">
        <f t="shared" si="1983"/>
        <v>875048101003011007566024434010</v>
      </c>
      <c r="M2762" s="192">
        <f t="array" ref="M2762">IF(COUNT(SEARCH(Удалить_Роспись_КВСР,$B2762)*SEARCH(Удалить_Роспись_ПБС,$C2762)*SEARCH(Удалить_Роспись_КФСР, $D2762)*SEARCH(Удалить_Роспись_КЦСР,$E2762)*SEARCH(Удалить_Роспись_КВР,$F2762)*SEARCH(Удалить_Роспись_ЭК,$H2762)*SEARCH(Удалить_Роспись_КР,$I2762))&gt;0,0,1)</f>
        <v>0</v>
      </c>
      <c r="N2762" s="192">
        <v>0</v>
      </c>
      <c r="O2762" s="192" t="str">
        <f t="shared" si="1984"/>
        <v/>
      </c>
      <c r="P2762" s="192" t="str">
        <f t="shared" si="2027"/>
        <v/>
      </c>
      <c r="Q2762" s="300" t="str">
        <f t="shared" si="1985"/>
        <v/>
      </c>
      <c r="R2762" s="300" t="str">
        <f t="shared" si="1986"/>
        <v/>
      </c>
      <c r="S2762" s="300" t="str">
        <f t="shared" si="1987"/>
        <v/>
      </c>
      <c r="T2762" s="192" t="str">
        <f t="shared" si="1988"/>
        <v/>
      </c>
      <c r="U2762" s="303" t="str">
        <f t="shared" si="1989"/>
        <v/>
      </c>
      <c r="V2762" s="300" t="str">
        <f t="shared" si="1990"/>
        <v/>
      </c>
      <c r="W2762" s="192" t="str">
        <f t="shared" si="1991"/>
        <v/>
      </c>
      <c r="X2762" s="303" t="str">
        <f t="shared" si="1992"/>
        <v/>
      </c>
      <c r="Y2762" s="300" t="str">
        <f t="shared" si="1993"/>
        <v/>
      </c>
      <c r="Z2762" s="300" t="str">
        <f t="shared" si="1994"/>
        <v/>
      </c>
      <c r="AA2762" s="303" t="str">
        <f t="shared" si="1995"/>
        <v/>
      </c>
      <c r="AB2762" s="300" t="str">
        <f t="shared" si="1996"/>
        <v/>
      </c>
      <c r="AC2762" s="300" t="str">
        <f t="shared" si="1997"/>
        <v/>
      </c>
      <c r="AD2762" s="300" t="str">
        <f t="shared" si="1998"/>
        <v/>
      </c>
      <c r="AE2762" s="192" t="str">
        <f t="shared" si="1999"/>
        <v/>
      </c>
      <c r="AF2762" s="192" t="str">
        <f t="shared" si="2000"/>
        <v/>
      </c>
      <c r="AG2762" s="192"/>
      <c r="AJ2762" s="300" t="str">
        <f t="shared" si="2001"/>
        <v/>
      </c>
      <c r="AK2762" s="300" t="str">
        <f t="shared" si="2002"/>
        <v/>
      </c>
      <c r="AL2762" s="300" t="str">
        <f t="shared" si="2003"/>
        <v/>
      </c>
      <c r="AM2762" s="300" t="str">
        <f t="shared" si="2004"/>
        <v/>
      </c>
      <c r="AN2762" s="300" t="str">
        <f t="shared" si="2005"/>
        <v/>
      </c>
      <c r="AO2762" s="300" t="str">
        <f t="shared" si="2006"/>
        <v/>
      </c>
      <c r="AP2762" s="300" t="str">
        <f t="shared" si="2007"/>
        <v/>
      </c>
      <c r="AQ2762" s="300" t="str">
        <f t="shared" si="2008"/>
        <v/>
      </c>
      <c r="AR2762" s="306" t="str">
        <f t="shared" si="2009"/>
        <v/>
      </c>
      <c r="AS2762" s="300" t="str">
        <f t="shared" si="2010"/>
        <v/>
      </c>
      <c r="AT2762" s="300" t="str">
        <f t="shared" si="2011"/>
        <v/>
      </c>
      <c r="AU2762" s="192" t="str">
        <f t="shared" si="2012"/>
        <v>рбс</v>
      </c>
      <c r="AV2762" s="192" t="str">
        <f t="shared" si="2013"/>
        <v>рбс87504810общпро</v>
      </c>
      <c r="AW2762" s="191">
        <f t="shared" si="2014"/>
        <v>0</v>
      </c>
      <c r="AX2762" s="191">
        <f t="shared" si="2015"/>
        <v>0</v>
      </c>
      <c r="AY2762" s="191">
        <f t="shared" si="2016"/>
        <v>0</v>
      </c>
      <c r="AZ2762" s="191">
        <f t="shared" si="2017"/>
        <v>0</v>
      </c>
      <c r="BA2762" s="193">
        <f t="shared" si="2018"/>
        <v>1</v>
      </c>
      <c r="BB2762" s="193">
        <f t="shared" si="2019"/>
        <v>1</v>
      </c>
      <c r="BC2762" s="193">
        <f t="shared" si="2020"/>
        <v>1</v>
      </c>
      <c r="BD2762" s="191">
        <f t="shared" si="2031"/>
        <v>0</v>
      </c>
      <c r="BE2762" s="191">
        <f t="shared" si="2021"/>
        <v>0</v>
      </c>
      <c r="BF2762" s="210">
        <f t="shared" si="2022"/>
        <v>0</v>
      </c>
      <c r="BG2762" s="211">
        <f t="shared" si="2023"/>
        <v>0</v>
      </c>
      <c r="BH2762" s="289" t="str">
        <f>B2762</f>
        <v>875</v>
      </c>
      <c r="BI2762" s="289" t="str">
        <f>D2762</f>
        <v>1003</v>
      </c>
      <c r="BJ2762" s="284" t="s">
        <v>591</v>
      </c>
      <c r="BK2762" s="284" t="s">
        <v>586</v>
      </c>
      <c r="BL2762" s="233" t="str">
        <f t="shared" si="2024"/>
        <v/>
      </c>
    </row>
    <row r="2763" spans="1:64" ht="12" customHeight="1">
      <c r="A2763" s="333" t="s">
        <v>1477</v>
      </c>
      <c r="B2763" s="381" t="s">
        <v>327</v>
      </c>
      <c r="C2763" s="333" t="s">
        <v>810</v>
      </c>
      <c r="D2763" s="381" t="s">
        <v>317</v>
      </c>
      <c r="E2763" s="381" t="s">
        <v>1317</v>
      </c>
      <c r="F2763" s="381" t="s">
        <v>608</v>
      </c>
      <c r="G2763" s="381" t="s">
        <v>385</v>
      </c>
      <c r="H2763" s="100" t="s">
        <v>653</v>
      </c>
      <c r="I2763" s="381" t="s">
        <v>505</v>
      </c>
      <c r="J2763" s="382">
        <v>1235177</v>
      </c>
      <c r="K2763" s="382">
        <v>1039734.53</v>
      </c>
      <c r="L2763" s="191" t="str">
        <f t="shared" si="1983"/>
        <v>875048170702011004002011121101</v>
      </c>
      <c r="M2763" s="192">
        <f t="array" ref="M2763">IF(COUNT(SEARCH(Удалить_Роспись_КВСР,$B2763)*SEARCH(Удалить_Роспись_ПБС,$C2763)*SEARCH(Удалить_Роспись_КФСР, $D2763)*SEARCH(Удалить_Роспись_КЦСР,$E2763)*SEARCH(Удалить_Роспись_КВР,$F2763)*SEARCH(Удалить_Роспись_ЭК,$H2763)*SEARCH(Удалить_Роспись_КР,$I2763))&gt;0,0,1)</f>
        <v>0</v>
      </c>
      <c r="N2763" s="192">
        <v>0</v>
      </c>
      <c r="O2763" s="192" t="str">
        <f t="shared" si="1984"/>
        <v/>
      </c>
      <c r="P2763" s="192" t="str">
        <f t="shared" si="2027"/>
        <v/>
      </c>
      <c r="Q2763" s="300" t="str">
        <f t="shared" si="1985"/>
        <v/>
      </c>
      <c r="R2763" s="300" t="str">
        <f t="shared" si="1986"/>
        <v/>
      </c>
      <c r="S2763" s="300" t="str">
        <f t="shared" si="1987"/>
        <v/>
      </c>
      <c r="T2763" s="192" t="str">
        <f t="shared" si="1988"/>
        <v/>
      </c>
      <c r="U2763" s="303" t="str">
        <f t="shared" si="1989"/>
        <v/>
      </c>
      <c r="V2763" s="300" t="str">
        <f t="shared" si="1990"/>
        <v/>
      </c>
      <c r="W2763" s="192" t="str">
        <f t="shared" si="1991"/>
        <v/>
      </c>
      <c r="X2763" s="303" t="str">
        <f t="shared" si="1992"/>
        <v/>
      </c>
      <c r="Y2763" s="300" t="str">
        <f t="shared" si="1993"/>
        <v/>
      </c>
      <c r="Z2763" s="300" t="str">
        <f t="shared" si="1994"/>
        <v/>
      </c>
      <c r="AA2763" s="303" t="str">
        <f t="shared" si="1995"/>
        <v/>
      </c>
      <c r="AB2763" s="300" t="str">
        <f t="shared" si="1996"/>
        <v/>
      </c>
      <c r="AC2763" s="300" t="str">
        <f t="shared" si="1997"/>
        <v/>
      </c>
      <c r="AD2763" s="300" t="str">
        <f t="shared" si="1998"/>
        <v/>
      </c>
      <c r="AE2763" s="192" t="str">
        <f t="shared" si="1999"/>
        <v/>
      </c>
      <c r="AF2763" s="192" t="str">
        <f t="shared" si="2000"/>
        <v/>
      </c>
      <c r="AG2763" s="192"/>
      <c r="AJ2763" s="300" t="str">
        <f t="shared" si="2001"/>
        <v/>
      </c>
      <c r="AK2763" s="300" t="str">
        <f t="shared" si="2002"/>
        <v/>
      </c>
      <c r="AL2763" s="300" t="str">
        <f t="shared" si="2003"/>
        <v/>
      </c>
      <c r="AM2763" s="300" t="str">
        <f t="shared" si="2004"/>
        <v/>
      </c>
      <c r="AN2763" s="300" t="str">
        <f t="shared" si="2005"/>
        <v/>
      </c>
      <c r="AO2763" s="300" t="str">
        <f t="shared" si="2006"/>
        <v/>
      </c>
      <c r="AP2763" s="300" t="str">
        <f t="shared" si="2007"/>
        <v/>
      </c>
      <c r="AQ2763" s="300" t="str">
        <f t="shared" si="2008"/>
        <v/>
      </c>
      <c r="AR2763" s="306" t="str">
        <f t="shared" si="2009"/>
        <v/>
      </c>
      <c r="AS2763" s="300" t="str">
        <f t="shared" si="2010"/>
        <v/>
      </c>
      <c r="AT2763" s="300" t="str">
        <f t="shared" si="2011"/>
        <v/>
      </c>
      <c r="AU2763" s="192" t="str">
        <f t="shared" si="2012"/>
        <v>рбс</v>
      </c>
      <c r="AV2763" s="192" t="str">
        <f t="shared" si="2013"/>
        <v>рбс87504817общопл</v>
      </c>
      <c r="AW2763" s="191">
        <f t="shared" si="2014"/>
        <v>0</v>
      </c>
      <c r="AX2763" s="191">
        <f t="shared" si="2015"/>
        <v>0</v>
      </c>
      <c r="AY2763" s="191">
        <f t="shared" si="2016"/>
        <v>0</v>
      </c>
      <c r="AZ2763" s="191">
        <f t="shared" si="2017"/>
        <v>0</v>
      </c>
      <c r="BA2763" s="193">
        <f t="shared" si="2018"/>
        <v>1</v>
      </c>
      <c r="BB2763" s="193">
        <f t="shared" si="2019"/>
        <v>1</v>
      </c>
      <c r="BC2763" s="193">
        <f t="shared" si="2020"/>
        <v>1</v>
      </c>
      <c r="BD2763" s="191">
        <f t="shared" si="2031"/>
        <v>0</v>
      </c>
      <c r="BE2763" s="191">
        <f t="shared" si="2021"/>
        <v>0</v>
      </c>
      <c r="BF2763" s="210">
        <f t="shared" si="2022"/>
        <v>0</v>
      </c>
      <c r="BG2763" s="211">
        <f t="shared" si="2023"/>
        <v>0</v>
      </c>
      <c r="BH2763" s="289" t="str">
        <f>B2763</f>
        <v>875</v>
      </c>
      <c r="BI2763" s="289" t="str">
        <f>D2763</f>
        <v>0702</v>
      </c>
      <c r="BJ2763" s="284" t="s">
        <v>591</v>
      </c>
      <c r="BK2763" s="284" t="s">
        <v>586</v>
      </c>
      <c r="BL2763" s="233" t="str">
        <f t="shared" si="2024"/>
        <v/>
      </c>
    </row>
    <row r="2764" spans="1:64" ht="12" customHeight="1">
      <c r="A2764" s="333" t="s">
        <v>1477</v>
      </c>
      <c r="B2764" s="381" t="s">
        <v>327</v>
      </c>
      <c r="C2764" s="333" t="s">
        <v>810</v>
      </c>
      <c r="D2764" s="381" t="s">
        <v>317</v>
      </c>
      <c r="E2764" s="381" t="s">
        <v>1317</v>
      </c>
      <c r="F2764" s="381" t="s">
        <v>589</v>
      </c>
      <c r="G2764" s="381" t="s">
        <v>386</v>
      </c>
      <c r="H2764" s="100" t="s">
        <v>653</v>
      </c>
      <c r="I2764" s="381" t="s">
        <v>505</v>
      </c>
      <c r="J2764" s="382">
        <v>2465.1</v>
      </c>
      <c r="K2764" s="382">
        <v>2465.1</v>
      </c>
      <c r="L2764" s="191" t="str">
        <f t="shared" si="1983"/>
        <v>875048170702011004002011221201</v>
      </c>
      <c r="M2764" s="192">
        <f t="array" ref="M2764">IF(COUNT(SEARCH(Удалить_Роспись_КВСР,$B2764)*SEARCH(Удалить_Роспись_ПБС,$C2764)*SEARCH(Удалить_Роспись_КФСР, $D2764)*SEARCH(Удалить_Роспись_КЦСР,$E2764)*SEARCH(Удалить_Роспись_КВР,$F2764)*SEARCH(Удалить_Роспись_ЭК,$H2764)*SEARCH(Удалить_Роспись_КР,$I2764))&gt;0,0,1)</f>
        <v>0</v>
      </c>
      <c r="N2764" s="192">
        <v>0</v>
      </c>
      <c r="O2764" s="192" t="str">
        <f t="shared" si="1984"/>
        <v/>
      </c>
      <c r="P2764" s="192" t="str">
        <f t="shared" si="2027"/>
        <v/>
      </c>
      <c r="Q2764" s="300" t="str">
        <f t="shared" si="1985"/>
        <v/>
      </c>
      <c r="R2764" s="300" t="str">
        <f t="shared" si="1986"/>
        <v/>
      </c>
      <c r="S2764" s="300" t="str">
        <f t="shared" si="1987"/>
        <v/>
      </c>
      <c r="T2764" s="192" t="str">
        <f t="shared" si="1988"/>
        <v/>
      </c>
      <c r="U2764" s="303" t="str">
        <f t="shared" si="1989"/>
        <v/>
      </c>
      <c r="V2764" s="300" t="str">
        <f t="shared" si="1990"/>
        <v/>
      </c>
      <c r="W2764" s="192" t="str">
        <f t="shared" si="1991"/>
        <v/>
      </c>
      <c r="X2764" s="303" t="str">
        <f t="shared" si="1992"/>
        <v/>
      </c>
      <c r="Y2764" s="300" t="str">
        <f t="shared" si="1993"/>
        <v/>
      </c>
      <c r="Z2764" s="300" t="str">
        <f t="shared" si="1994"/>
        <v/>
      </c>
      <c r="AA2764" s="303" t="str">
        <f t="shared" si="1995"/>
        <v/>
      </c>
      <c r="AB2764" s="300" t="str">
        <f t="shared" si="1996"/>
        <v/>
      </c>
      <c r="AC2764" s="300" t="str">
        <f t="shared" si="1997"/>
        <v/>
      </c>
      <c r="AD2764" s="300" t="str">
        <f t="shared" si="1998"/>
        <v/>
      </c>
      <c r="AE2764" s="192" t="str">
        <f t="shared" si="1999"/>
        <v/>
      </c>
      <c r="AF2764" s="192" t="str">
        <f t="shared" si="2000"/>
        <v/>
      </c>
      <c r="AG2764" s="192"/>
      <c r="AJ2764" s="300" t="str">
        <f t="shared" si="2001"/>
        <v/>
      </c>
      <c r="AK2764" s="300" t="str">
        <f t="shared" si="2002"/>
        <v/>
      </c>
      <c r="AL2764" s="300" t="str">
        <f t="shared" si="2003"/>
        <v/>
      </c>
      <c r="AM2764" s="300" t="str">
        <f t="shared" si="2004"/>
        <v/>
      </c>
      <c r="AN2764" s="300" t="str">
        <f t="shared" si="2005"/>
        <v/>
      </c>
      <c r="AO2764" s="300" t="str">
        <f t="shared" si="2006"/>
        <v/>
      </c>
      <c r="AP2764" s="300" t="str">
        <f t="shared" si="2007"/>
        <v/>
      </c>
      <c r="AQ2764" s="300" t="str">
        <f t="shared" si="2008"/>
        <v/>
      </c>
      <c r="AR2764" s="306" t="str">
        <f t="shared" si="2009"/>
        <v/>
      </c>
      <c r="AS2764" s="300" t="str">
        <f t="shared" si="2010"/>
        <v/>
      </c>
      <c r="AT2764" s="300" t="str">
        <f t="shared" si="2011"/>
        <v/>
      </c>
      <c r="AU2764" s="192" t="str">
        <f t="shared" si="2012"/>
        <v>рбс</v>
      </c>
      <c r="AV2764" s="192" t="str">
        <f t="shared" si="2013"/>
        <v>рбс87504817общпро</v>
      </c>
      <c r="AW2764" s="191">
        <f t="shared" si="2014"/>
        <v>0</v>
      </c>
      <c r="AX2764" s="191">
        <f t="shared" si="2015"/>
        <v>0</v>
      </c>
      <c r="AY2764" s="191">
        <f t="shared" si="2016"/>
        <v>0</v>
      </c>
      <c r="AZ2764" s="191">
        <f t="shared" si="2017"/>
        <v>0</v>
      </c>
      <c r="BA2764" s="193">
        <f t="shared" si="2018"/>
        <v>1</v>
      </c>
      <c r="BB2764" s="193">
        <f t="shared" si="2019"/>
        <v>1</v>
      </c>
      <c r="BC2764" s="193">
        <f t="shared" si="2020"/>
        <v>1</v>
      </c>
      <c r="BD2764" s="191">
        <f t="shared" si="2031"/>
        <v>0</v>
      </c>
      <c r="BE2764" s="191">
        <f t="shared" si="2021"/>
        <v>0</v>
      </c>
      <c r="BF2764" s="210">
        <f t="shared" si="2022"/>
        <v>0</v>
      </c>
      <c r="BG2764" s="211">
        <f t="shared" si="2023"/>
        <v>0</v>
      </c>
      <c r="BH2764" s="289" t="str">
        <f>B2764</f>
        <v>875</v>
      </c>
      <c r="BI2764" s="289" t="str">
        <f>D2764</f>
        <v>0702</v>
      </c>
      <c r="BJ2764" s="284" t="s">
        <v>591</v>
      </c>
      <c r="BK2764" s="284" t="s">
        <v>586</v>
      </c>
      <c r="BL2764" s="233" t="str">
        <f t="shared" si="2024"/>
        <v/>
      </c>
    </row>
    <row r="2765" spans="1:64" ht="12" customHeight="1">
      <c r="A2765" s="333" t="s">
        <v>1477</v>
      </c>
      <c r="B2765" s="381" t="s">
        <v>327</v>
      </c>
      <c r="C2765" s="333" t="s">
        <v>810</v>
      </c>
      <c r="D2765" s="381" t="s">
        <v>317</v>
      </c>
      <c r="E2765" s="381" t="s">
        <v>1317</v>
      </c>
      <c r="F2765" s="381" t="s">
        <v>902</v>
      </c>
      <c r="G2765" s="381" t="s">
        <v>387</v>
      </c>
      <c r="H2765" s="100" t="s">
        <v>653</v>
      </c>
      <c r="I2765" s="381" t="s">
        <v>505</v>
      </c>
      <c r="J2765" s="382">
        <v>373023</v>
      </c>
      <c r="K2765" s="382">
        <v>359228.93</v>
      </c>
      <c r="L2765" s="191" t="str">
        <f t="shared" si="1983"/>
        <v>875048170702011004002011921301</v>
      </c>
      <c r="M2765" s="192">
        <f t="array" ref="M2765">IF(COUNT(SEARCH(Удалить_Роспись_КВСР,$B2765)*SEARCH(Удалить_Роспись_ПБС,$C2765)*SEARCH(Удалить_Роспись_КФСР, $D2765)*SEARCH(Удалить_Роспись_КЦСР,$E2765)*SEARCH(Удалить_Роспись_КВР,$F2765)*SEARCH(Удалить_Роспись_ЭК,$H2765)*SEARCH(Удалить_Роспись_КР,$I2765))&gt;0,0,1)</f>
        <v>0</v>
      </c>
      <c r="N2765" s="192">
        <v>0</v>
      </c>
      <c r="O2765" s="192" t="str">
        <f t="shared" si="1984"/>
        <v/>
      </c>
      <c r="P2765" s="192" t="str">
        <f t="shared" si="2027"/>
        <v/>
      </c>
      <c r="Q2765" s="300" t="str">
        <f t="shared" si="1985"/>
        <v/>
      </c>
      <c r="R2765" s="300" t="str">
        <f t="shared" si="1986"/>
        <v/>
      </c>
      <c r="S2765" s="300" t="str">
        <f t="shared" si="1987"/>
        <v/>
      </c>
      <c r="T2765" s="192" t="str">
        <f t="shared" si="1988"/>
        <v/>
      </c>
      <c r="U2765" s="303" t="str">
        <f t="shared" si="1989"/>
        <v/>
      </c>
      <c r="V2765" s="300" t="str">
        <f t="shared" si="1990"/>
        <v/>
      </c>
      <c r="W2765" s="192" t="str">
        <f t="shared" si="1991"/>
        <v/>
      </c>
      <c r="X2765" s="303" t="str">
        <f t="shared" si="1992"/>
        <v/>
      </c>
      <c r="Y2765" s="300" t="str">
        <f t="shared" si="1993"/>
        <v/>
      </c>
      <c r="Z2765" s="300" t="str">
        <f t="shared" si="1994"/>
        <v/>
      </c>
      <c r="AA2765" s="303" t="str">
        <f t="shared" si="1995"/>
        <v/>
      </c>
      <c r="AB2765" s="300" t="str">
        <f t="shared" si="1996"/>
        <v/>
      </c>
      <c r="AC2765" s="300" t="str">
        <f t="shared" si="1997"/>
        <v/>
      </c>
      <c r="AD2765" s="300" t="str">
        <f t="shared" si="1998"/>
        <v/>
      </c>
      <c r="AE2765" s="192" t="str">
        <f t="shared" si="1999"/>
        <v/>
      </c>
      <c r="AF2765" s="192" t="str">
        <f t="shared" si="2000"/>
        <v/>
      </c>
      <c r="AG2765" s="192"/>
      <c r="AJ2765" s="300" t="str">
        <f t="shared" si="2001"/>
        <v/>
      </c>
      <c r="AK2765" s="300" t="str">
        <f t="shared" si="2002"/>
        <v/>
      </c>
      <c r="AL2765" s="300" t="str">
        <f t="shared" si="2003"/>
        <v/>
      </c>
      <c r="AM2765" s="300" t="str">
        <f t="shared" si="2004"/>
        <v/>
      </c>
      <c r="AN2765" s="300" t="str">
        <f t="shared" si="2005"/>
        <v/>
      </c>
      <c r="AO2765" s="300" t="str">
        <f t="shared" si="2006"/>
        <v/>
      </c>
      <c r="AP2765" s="300" t="str">
        <f t="shared" si="2007"/>
        <v/>
      </c>
      <c r="AQ2765" s="300" t="str">
        <f t="shared" si="2008"/>
        <v/>
      </c>
      <c r="AR2765" s="306" t="str">
        <f t="shared" si="2009"/>
        <v/>
      </c>
      <c r="AS2765" s="300" t="str">
        <f t="shared" si="2010"/>
        <v/>
      </c>
      <c r="AT2765" s="300" t="str">
        <f t="shared" si="2011"/>
        <v/>
      </c>
      <c r="AU2765" s="192" t="str">
        <f t="shared" si="2012"/>
        <v>рбс</v>
      </c>
      <c r="AV2765" s="192" t="str">
        <f t="shared" si="2013"/>
        <v>рбс87504817общопл</v>
      </c>
      <c r="AW2765" s="191">
        <f t="shared" si="2014"/>
        <v>0</v>
      </c>
      <c r="AX2765" s="191">
        <f t="shared" si="2015"/>
        <v>0</v>
      </c>
      <c r="AY2765" s="191">
        <f t="shared" si="2016"/>
        <v>0</v>
      </c>
      <c r="AZ2765" s="191">
        <f t="shared" si="2017"/>
        <v>0</v>
      </c>
      <c r="BA2765" s="193">
        <f t="shared" si="2018"/>
        <v>1</v>
      </c>
      <c r="BB2765" s="193">
        <f t="shared" si="2019"/>
        <v>1</v>
      </c>
      <c r="BC2765" s="193">
        <f t="shared" si="2020"/>
        <v>1</v>
      </c>
      <c r="BD2765" s="191">
        <f t="shared" si="2031"/>
        <v>0</v>
      </c>
      <c r="BE2765" s="191">
        <f t="shared" si="2021"/>
        <v>0</v>
      </c>
      <c r="BF2765" s="210">
        <f t="shared" si="2022"/>
        <v>0</v>
      </c>
      <c r="BG2765" s="211">
        <f t="shared" si="2023"/>
        <v>0</v>
      </c>
      <c r="BH2765" s="289"/>
      <c r="BI2765" s="289"/>
      <c r="BJ2765" s="228"/>
      <c r="BK2765" s="228"/>
      <c r="BL2765" s="233" t="str">
        <f t="shared" si="2024"/>
        <v/>
      </c>
    </row>
    <row r="2766" spans="1:64" ht="12" customHeight="1">
      <c r="A2766" s="333" t="s">
        <v>1477</v>
      </c>
      <c r="B2766" s="381" t="s">
        <v>327</v>
      </c>
      <c r="C2766" s="333" t="s">
        <v>810</v>
      </c>
      <c r="D2766" s="381" t="s">
        <v>317</v>
      </c>
      <c r="E2766" s="381" t="s">
        <v>1317</v>
      </c>
      <c r="F2766" s="381" t="s">
        <v>586</v>
      </c>
      <c r="G2766" s="381" t="s">
        <v>391</v>
      </c>
      <c r="H2766" s="100" t="s">
        <v>653</v>
      </c>
      <c r="I2766" s="381" t="s">
        <v>505</v>
      </c>
      <c r="J2766" s="382">
        <v>7200</v>
      </c>
      <c r="K2766" s="382">
        <v>0</v>
      </c>
      <c r="L2766" s="191" t="str">
        <f t="shared" ref="L2766:L2829" si="2034">CONCATENATE(B2766,C2766,D2766,E2766,F2766,G2766,I2766)</f>
        <v>875048170702011004002024422101</v>
      </c>
      <c r="M2766" s="192">
        <f t="array" ref="M2766">IF(COUNT(SEARCH(Удалить_Роспись_КВСР,$B2766)*SEARCH(Удалить_Роспись_ПБС,$C2766)*SEARCH(Удалить_Роспись_КФСР, $D2766)*SEARCH(Удалить_Роспись_КЦСР,$E2766)*SEARCH(Удалить_Роспись_КВР,$F2766)*SEARCH(Удалить_Роспись_ЭК,$H2766)*SEARCH(Удалить_Роспись_КР,$I2766))&gt;0,0,1)</f>
        <v>0</v>
      </c>
      <c r="N2766" s="192">
        <f>IF(COUNT(SEARCH(Удалить_Индекс_КВСР,$B2766)*SEARCH(Удалить_Индекс_ПБС,$C2766)*SEARCH(Удалить_Индекс_КФСР,$D2766)*SEARCH(Удалить_Индекс_КЦСР,$E2766)*SEARCH(Удалить_Индекс_КВР,$F2766)*SEARCH(Удалить_Индекс_ЭК,$H2766)*SEARCH(Удалить_Индекс_КР,$I2766))&gt;0,0,1)</f>
        <v>1</v>
      </c>
      <c r="O2766" s="192" t="str">
        <f t="shared" ref="O2766:O2829" si="2035">IF(OR($E2766="263П001",$E2766="092П000"),"атп","")</f>
        <v/>
      </c>
      <c r="P2766" s="192" t="str">
        <f t="shared" si="2027"/>
        <v/>
      </c>
      <c r="Q2766" s="300" t="str">
        <f t="shared" ref="Q2766:Q2829" si="2036">IF(OR($E2766="282Д002",$E2766="909Д000"),"инв","")</f>
        <v/>
      </c>
      <c r="R2766" s="300" t="str">
        <f t="shared" ref="R2766:R2829" si="2037">IF(OR($E2766="2928006",$E2766="4118004",$E2766="909Ж000"),"зем","")</f>
        <v/>
      </c>
      <c r="S2766" s="300" t="str">
        <f t="shared" ref="S2766:S2829" si="2038">IF($D2766="1001","пен","")</f>
        <v/>
      </c>
      <c r="T2766" s="192" t="str">
        <f t="shared" ref="T2766:T2829" si="2039">IF($E2766="9018000","рез","")</f>
        <v/>
      </c>
      <c r="U2766" s="303" t="str">
        <f t="shared" ref="U2766:U2829" si="2040">IF(LEFT($E2766,3)="795","рцп","")</f>
        <v/>
      </c>
      <c r="V2766" s="300" t="str">
        <f t="shared" ref="V2766:V2829" si="2041">IF(AND($B2766="830",OR($E2766="1038212",$E2766="0358000",E2766="0348223",E2766="1018001",E2766="1018210",E2766="1038000",E2766="0318202",E2766="0368203",E2766="0538001")),"мер","")</f>
        <v/>
      </c>
      <c r="W2766" s="192" t="str">
        <f t="shared" ref="W2766:W2829" si="2042">IF(AND($B2766="806",$D2766="0503"),"бла","")</f>
        <v/>
      </c>
      <c r="X2766" s="303" t="str">
        <f t="shared" ref="X2766:X2829" si="2043">IF(AND($B2766="806",$E2766="5058606"),"жил","")</f>
        <v/>
      </c>
      <c r="Y2766" s="300" t="str">
        <f t="shared" ref="Y2766:Y2829" si="2044">IF($D2766="0107","выб","")</f>
        <v/>
      </c>
      <c r="Z2766" s="300" t="str">
        <f t="shared" ref="Z2766:Z2829" si="2045">IF($G2766="251","меж","")</f>
        <v/>
      </c>
      <c r="AA2766" s="303" t="str">
        <f t="shared" ref="AA2766:AA2829" si="2046">IF($B2766="800","кцп","")</f>
        <v/>
      </c>
      <c r="AB2766" s="300" t="str">
        <f t="shared" ref="AB2766:AB2829" si="2047">IF($F2766="611","смз","")</f>
        <v/>
      </c>
      <c r="AC2766" s="300" t="str">
        <f t="shared" ref="AC2766:AC2829" si="2048">IF($D2766="1301","дол","")</f>
        <v/>
      </c>
      <c r="AD2766" s="300" t="str">
        <f t="shared" ref="AD2766:AD2829" si="2049">IF($F2766="612","сиц","")</f>
        <v/>
      </c>
      <c r="AE2766" s="192" t="str">
        <f t="shared" ref="AE2766:AE2829" si="2050">IF(AND($B2766="890",$E2766="9098000",F2766="870"),"рсф","")</f>
        <v/>
      </c>
      <c r="AF2766" s="192" t="str">
        <f t="shared" ref="AF2766:AF2829" si="2051">IF(AND($F2766="330",B2766="806"),"поч","")</f>
        <v/>
      </c>
      <c r="AG2766" s="192"/>
      <c r="AJ2766" s="300" t="str">
        <f t="shared" ref="AJ2766:AJ2829" si="2052">IF(AND(D2766="0503",G2766="223",OR(E2766="2118002",E2766="2218002",E2766="2338004",E2766="2718002",E2766="2928002",E2766="3018002",E2766="3118002",E2766="3218002",E2766="3418002",E2766="3658002",E2766="3718002",E2766="3818002",E2766="3948001",E2766="4118002",E2766="4218002",E2766="4218001",E2766="4318002",E2766="4418002",E2766="4618002")),"осв","")</f>
        <v/>
      </c>
      <c r="AK2766" s="300" t="str">
        <f t="shared" ref="AK2766:AK2829" si="2053">IF($D2766="0107","выб","")</f>
        <v/>
      </c>
      <c r="AL2766" s="300" t="str">
        <f t="shared" ref="AL2766:AL2829" si="2054">IF(OR($D2766="0409",$D2766="0503"),"бла","")</f>
        <v/>
      </c>
      <c r="AM2766" s="300" t="str">
        <f t="shared" ref="AM2766:AM2829" si="2055">IF($G2766="251","меж","")</f>
        <v/>
      </c>
      <c r="AN2766" s="300" t="str">
        <f t="shared" ref="AN2766:AN2829" si="2056">IF($D2766="0501","жил","")</f>
        <v/>
      </c>
      <c r="AO2766" s="300" t="str">
        <f t="shared" ref="AO2766:AO2829" si="2057">IF($D2766="1101","физ","")</f>
        <v/>
      </c>
      <c r="AP2766" s="300" t="str">
        <f t="shared" ref="AP2766:AP2829" si="2058">IF($D2766="0408","тра","")</f>
        <v/>
      </c>
      <c r="AQ2766" s="300" t="str">
        <f t="shared" ref="AQ2766:AQ2829" si="2059">IF($D2766="1001","пен","")</f>
        <v/>
      </c>
      <c r="AR2766" s="306" t="str">
        <f t="shared" ref="AR2766:AR2829" si="2060">IF(LEFT($E2766,3)="795","рцп","")</f>
        <v/>
      </c>
      <c r="AS2766" s="300" t="str">
        <f t="shared" ref="AS2766:AS2829" si="2061">IF($F2766="611","смз","")</f>
        <v/>
      </c>
      <c r="AT2766" s="300" t="str">
        <f t="shared" ref="AT2766:AT2829" si="2062">IF($F2766="612","сиц","")</f>
        <v/>
      </c>
      <c r="AU2766" s="192" t="str">
        <f t="shared" ref="AU2766:AU2829" si="2063">IF(LEFT(B2766,1)="9",LEFT(CONCATENATE(AJ2766,AK2766,AL2766,AM2766,AN2766,AP2766,AQ2766,AR2766,AS2766,AT2766,AO2766,"рбс"),3),LEFT(CONCATENATE(O2766,P2766,Q2766,R2766,S2766,T2766,U2766,V2766,W2766,X2766,Y2766,Z2766,AA2766,AB2766,AC2766,AD2766,AE2766,AF2766,"рбс"),3))</f>
        <v>рбс</v>
      </c>
      <c r="AV2766" s="192" t="str">
        <f t="shared" ref="AV2766:AV2829" si="2064">CONCATENATE(AU2766,B2766,IF(C2766="ЦП270","ЦП273",IF(AND(C2766="ЦС300",LEFT(E2766,3)="440"),"ЦС306",IF(AND(C2766="ЦУ340",LEFT(E2766,3)="440"),"ЦУ347",C2766))),IF(ISNA(VLOOKUP(F2766,спр_Платные,1,FALSE)),"общ","пла"),VLOOKUP(G2766,спр_Индексации_ЭКР,3,FALSE))</f>
        <v>рбс87504817общпро</v>
      </c>
      <c r="AW2766" s="191">
        <f t="shared" ref="AW2766:AW2829" si="2065">J2766*$M2766</f>
        <v>0</v>
      </c>
      <c r="AX2766" s="191">
        <f t="shared" ref="AX2766:AX2829" si="2066">K2766*$M2766</f>
        <v>0</v>
      </c>
      <c r="AY2766" s="191">
        <f t="shared" ref="AY2766:AY2829" si="2067">J2766*$N2766</f>
        <v>7200</v>
      </c>
      <c r="AZ2766" s="191">
        <f t="shared" ref="AZ2766:AZ2829" si="2068">K2766*$N2766</f>
        <v>0</v>
      </c>
      <c r="BA2766" s="193">
        <f t="shared" ref="BA2766:BA2829" si="2069">VLOOKUP(G2766,спр_Индексации_ЭКР,2,FALSE)</f>
        <v>1</v>
      </c>
      <c r="BB2766" s="193">
        <f t="shared" ref="BB2766:BB2829" si="2070">VLOOKUP(G2766,спр_Индексации_ЭКР,4,FALSE)</f>
        <v>1</v>
      </c>
      <c r="BC2766" s="193">
        <f t="shared" ref="BC2766:BC2829" si="2071">VLOOKUP(G2766,спр_Индексации_ЭКР,5,FALSE)</f>
        <v>1</v>
      </c>
      <c r="BD2766" s="191">
        <f t="shared" si="2031"/>
        <v>7200</v>
      </c>
      <c r="BE2766" s="191">
        <f t="shared" ref="BE2766:BE2829" si="2072">AZ2766*$BA2766</f>
        <v>0</v>
      </c>
      <c r="BF2766" s="210">
        <f t="shared" ref="BF2766:BF2829" si="2073">BD2766*BB2766</f>
        <v>7200</v>
      </c>
      <c r="BG2766" s="211">
        <f t="shared" ref="BG2766:BG2829" si="2074">BF2766*BC2766</f>
        <v>7200</v>
      </c>
      <c r="BH2766" s="289" t="str">
        <f t="shared" ref="BH2766:BH2771" si="2075">B2766</f>
        <v>875</v>
      </c>
      <c r="BI2766" s="289" t="str">
        <f t="shared" ref="BI2766:BI2771" si="2076">D2766</f>
        <v>0702</v>
      </c>
      <c r="BJ2766" s="284" t="s">
        <v>591</v>
      </c>
      <c r="BK2766" s="284" t="s">
        <v>586</v>
      </c>
      <c r="BL2766" s="233" t="str">
        <f t="shared" ref="BL2766:BL2829" si="2077">IF(LEFT(B2766,1)="9",LEFT(D2766,2),"")</f>
        <v/>
      </c>
    </row>
    <row r="2767" spans="1:64" ht="12" customHeight="1">
      <c r="A2767" s="333" t="s">
        <v>1477</v>
      </c>
      <c r="B2767" s="381" t="s">
        <v>327</v>
      </c>
      <c r="C2767" s="333" t="s">
        <v>810</v>
      </c>
      <c r="D2767" s="381" t="s">
        <v>317</v>
      </c>
      <c r="E2767" s="381" t="s">
        <v>1317</v>
      </c>
      <c r="F2767" s="381" t="s">
        <v>586</v>
      </c>
      <c r="G2767" s="381" t="s">
        <v>392</v>
      </c>
      <c r="H2767" s="100" t="s">
        <v>653</v>
      </c>
      <c r="I2767" s="381" t="s">
        <v>505</v>
      </c>
      <c r="J2767" s="382">
        <v>21000</v>
      </c>
      <c r="K2767" s="382">
        <v>11050</v>
      </c>
      <c r="L2767" s="191" t="str">
        <f t="shared" si="2034"/>
        <v>875048170702011004002024422201</v>
      </c>
      <c r="M2767" s="192">
        <f t="array" ref="M2767">IF(COUNT(SEARCH(Удалить_Роспись_КВСР,$B2767)*SEARCH(Удалить_Роспись_ПБС,$C2767)*SEARCH(Удалить_Роспись_КФСР, $D2767)*SEARCH(Удалить_Роспись_КЦСР,$E2767)*SEARCH(Удалить_Роспись_КВР,$F2767)*SEARCH(Удалить_Роспись_ЭК,$H2767)*SEARCH(Удалить_Роспись_КР,$I2767))&gt;0,0,1)</f>
        <v>0</v>
      </c>
      <c r="N2767" s="192">
        <f>IF(COUNT(SEARCH(Удалить_Индекс_КВСР,$B2767)*SEARCH(Удалить_Индекс_ПБС,$C2767)*SEARCH(Удалить_Индекс_КФСР,$D2767)*SEARCH(Удалить_Индекс_КЦСР,$E2767)*SEARCH(Удалить_Индекс_КВР,$F2767)*SEARCH(Удалить_Индекс_ЭК,$H2767)*SEARCH(Удалить_Индекс_КР,$I2767))&gt;0,0,1)</f>
        <v>1</v>
      </c>
      <c r="O2767" s="192" t="str">
        <f t="shared" si="2035"/>
        <v/>
      </c>
      <c r="P2767" s="192" t="str">
        <f t="shared" si="2027"/>
        <v/>
      </c>
      <c r="Q2767" s="300" t="str">
        <f t="shared" si="2036"/>
        <v/>
      </c>
      <c r="R2767" s="300" t="str">
        <f t="shared" si="2037"/>
        <v/>
      </c>
      <c r="S2767" s="300" t="str">
        <f t="shared" si="2038"/>
        <v/>
      </c>
      <c r="T2767" s="192" t="str">
        <f t="shared" si="2039"/>
        <v/>
      </c>
      <c r="U2767" s="303" t="str">
        <f t="shared" si="2040"/>
        <v/>
      </c>
      <c r="V2767" s="300" t="str">
        <f t="shared" si="2041"/>
        <v/>
      </c>
      <c r="W2767" s="192" t="str">
        <f t="shared" si="2042"/>
        <v/>
      </c>
      <c r="X2767" s="303" t="str">
        <f t="shared" si="2043"/>
        <v/>
      </c>
      <c r="Y2767" s="300" t="str">
        <f t="shared" si="2044"/>
        <v/>
      </c>
      <c r="Z2767" s="300" t="str">
        <f t="shared" si="2045"/>
        <v/>
      </c>
      <c r="AA2767" s="303" t="str">
        <f t="shared" si="2046"/>
        <v/>
      </c>
      <c r="AB2767" s="300" t="str">
        <f t="shared" si="2047"/>
        <v/>
      </c>
      <c r="AC2767" s="300" t="str">
        <f t="shared" si="2048"/>
        <v/>
      </c>
      <c r="AD2767" s="300" t="str">
        <f t="shared" si="2049"/>
        <v/>
      </c>
      <c r="AE2767" s="192" t="str">
        <f t="shared" si="2050"/>
        <v/>
      </c>
      <c r="AF2767" s="192" t="str">
        <f t="shared" si="2051"/>
        <v/>
      </c>
      <c r="AG2767" s="192"/>
      <c r="AJ2767" s="300" t="str">
        <f t="shared" si="2052"/>
        <v/>
      </c>
      <c r="AK2767" s="300" t="str">
        <f t="shared" si="2053"/>
        <v/>
      </c>
      <c r="AL2767" s="300" t="str">
        <f t="shared" si="2054"/>
        <v/>
      </c>
      <c r="AM2767" s="300" t="str">
        <f t="shared" si="2055"/>
        <v/>
      </c>
      <c r="AN2767" s="300" t="str">
        <f t="shared" si="2056"/>
        <v/>
      </c>
      <c r="AO2767" s="300" t="str">
        <f t="shared" si="2057"/>
        <v/>
      </c>
      <c r="AP2767" s="300" t="str">
        <f t="shared" si="2058"/>
        <v/>
      </c>
      <c r="AQ2767" s="300" t="str">
        <f t="shared" si="2059"/>
        <v/>
      </c>
      <c r="AR2767" s="306" t="str">
        <f t="shared" si="2060"/>
        <v/>
      </c>
      <c r="AS2767" s="300" t="str">
        <f t="shared" si="2061"/>
        <v/>
      </c>
      <c r="AT2767" s="300" t="str">
        <f t="shared" si="2062"/>
        <v/>
      </c>
      <c r="AU2767" s="192" t="str">
        <f t="shared" si="2063"/>
        <v>рбс</v>
      </c>
      <c r="AV2767" s="192" t="str">
        <f t="shared" si="2064"/>
        <v>рбс87504817общпро</v>
      </c>
      <c r="AW2767" s="191">
        <f t="shared" si="2065"/>
        <v>0</v>
      </c>
      <c r="AX2767" s="191">
        <f t="shared" si="2066"/>
        <v>0</v>
      </c>
      <c r="AY2767" s="191">
        <f t="shared" si="2067"/>
        <v>21000</v>
      </c>
      <c r="AZ2767" s="191">
        <f t="shared" si="2068"/>
        <v>11050</v>
      </c>
      <c r="BA2767" s="193">
        <f t="shared" si="2069"/>
        <v>1</v>
      </c>
      <c r="BB2767" s="193">
        <f t="shared" si="2070"/>
        <v>1</v>
      </c>
      <c r="BC2767" s="193">
        <f t="shared" si="2071"/>
        <v>1</v>
      </c>
      <c r="BD2767" s="191">
        <f t="shared" si="2031"/>
        <v>21000</v>
      </c>
      <c r="BE2767" s="191">
        <f t="shared" si="2072"/>
        <v>11050</v>
      </c>
      <c r="BF2767" s="210">
        <f t="shared" si="2073"/>
        <v>21000</v>
      </c>
      <c r="BG2767" s="211">
        <f t="shared" si="2074"/>
        <v>21000</v>
      </c>
      <c r="BH2767" s="289" t="str">
        <f t="shared" si="2075"/>
        <v>875</v>
      </c>
      <c r="BI2767" s="289" t="str">
        <f t="shared" si="2076"/>
        <v>0702</v>
      </c>
      <c r="BJ2767" s="284" t="s">
        <v>591</v>
      </c>
      <c r="BK2767" s="284" t="s">
        <v>586</v>
      </c>
      <c r="BL2767" s="233" t="str">
        <f t="shared" si="2077"/>
        <v/>
      </c>
    </row>
    <row r="2768" spans="1:64" ht="12" customHeight="1">
      <c r="A2768" s="333" t="s">
        <v>1477</v>
      </c>
      <c r="B2768" s="381" t="s">
        <v>327</v>
      </c>
      <c r="C2768" s="333" t="s">
        <v>810</v>
      </c>
      <c r="D2768" s="381" t="s">
        <v>317</v>
      </c>
      <c r="E2768" s="381" t="s">
        <v>1317</v>
      </c>
      <c r="F2768" s="381" t="s">
        <v>586</v>
      </c>
      <c r="G2768" s="381" t="s">
        <v>394</v>
      </c>
      <c r="H2768" s="100" t="s">
        <v>653</v>
      </c>
      <c r="I2768" s="381" t="s">
        <v>505</v>
      </c>
      <c r="J2768" s="382">
        <v>170000</v>
      </c>
      <c r="K2768" s="382">
        <v>63715.38</v>
      </c>
      <c r="L2768" s="191" t="str">
        <f t="shared" si="2034"/>
        <v>875048170702011004002024422501</v>
      </c>
      <c r="M2768" s="192">
        <f t="array" ref="M2768">IF(COUNT(SEARCH(Удалить_Роспись_КВСР,$B2768)*SEARCH(Удалить_Роспись_ПБС,$C2768)*SEARCH(Удалить_Роспись_КФСР, $D2768)*SEARCH(Удалить_Роспись_КЦСР,$E2768)*SEARCH(Удалить_Роспись_КВР,$F2768)*SEARCH(Удалить_Роспись_ЭК,$H2768)*SEARCH(Удалить_Роспись_КР,$I2768))&gt;0,0,1)</f>
        <v>0</v>
      </c>
      <c r="N2768" s="192">
        <f>IF(COUNT(SEARCH(Удалить_Индекс_КВСР,$B2768)*SEARCH(Удалить_Индекс_ПБС,$C2768)*SEARCH(Удалить_Индекс_КФСР,$D2768)*SEARCH(Удалить_Индекс_КЦСР,$E2768)*SEARCH(Удалить_Индекс_КВР,$F2768)*SEARCH(Удалить_Индекс_ЭК,$H2768)*SEARCH(Удалить_Индекс_КР,$I2768))&gt;0,0,1)</f>
        <v>1</v>
      </c>
      <c r="O2768" s="192" t="str">
        <f t="shared" si="2035"/>
        <v/>
      </c>
      <c r="P2768" s="192" t="str">
        <f t="shared" si="2027"/>
        <v/>
      </c>
      <c r="Q2768" s="300" t="str">
        <f t="shared" si="2036"/>
        <v/>
      </c>
      <c r="R2768" s="300" t="str">
        <f t="shared" si="2037"/>
        <v/>
      </c>
      <c r="S2768" s="300" t="str">
        <f t="shared" si="2038"/>
        <v/>
      </c>
      <c r="T2768" s="192" t="str">
        <f t="shared" si="2039"/>
        <v/>
      </c>
      <c r="U2768" s="303" t="str">
        <f t="shared" si="2040"/>
        <v/>
      </c>
      <c r="V2768" s="300" t="str">
        <f t="shared" si="2041"/>
        <v/>
      </c>
      <c r="W2768" s="192" t="str">
        <f t="shared" si="2042"/>
        <v/>
      </c>
      <c r="X2768" s="303" t="str">
        <f t="shared" si="2043"/>
        <v/>
      </c>
      <c r="Y2768" s="300" t="str">
        <f t="shared" si="2044"/>
        <v/>
      </c>
      <c r="Z2768" s="300" t="str">
        <f t="shared" si="2045"/>
        <v/>
      </c>
      <c r="AA2768" s="303" t="str">
        <f t="shared" si="2046"/>
        <v/>
      </c>
      <c r="AB2768" s="300" t="str">
        <f t="shared" si="2047"/>
        <v/>
      </c>
      <c r="AC2768" s="300" t="str">
        <f t="shared" si="2048"/>
        <v/>
      </c>
      <c r="AD2768" s="300" t="str">
        <f t="shared" si="2049"/>
        <v/>
      </c>
      <c r="AE2768" s="192" t="str">
        <f t="shared" si="2050"/>
        <v/>
      </c>
      <c r="AF2768" s="192" t="str">
        <f t="shared" si="2051"/>
        <v/>
      </c>
      <c r="AG2768" s="192"/>
      <c r="AJ2768" s="300" t="str">
        <f t="shared" si="2052"/>
        <v/>
      </c>
      <c r="AK2768" s="300" t="str">
        <f t="shared" si="2053"/>
        <v/>
      </c>
      <c r="AL2768" s="300" t="str">
        <f t="shared" si="2054"/>
        <v/>
      </c>
      <c r="AM2768" s="300" t="str">
        <f t="shared" si="2055"/>
        <v/>
      </c>
      <c r="AN2768" s="300" t="str">
        <f t="shared" si="2056"/>
        <v/>
      </c>
      <c r="AO2768" s="300" t="str">
        <f t="shared" si="2057"/>
        <v/>
      </c>
      <c r="AP2768" s="300" t="str">
        <f t="shared" si="2058"/>
        <v/>
      </c>
      <c r="AQ2768" s="300" t="str">
        <f t="shared" si="2059"/>
        <v/>
      </c>
      <c r="AR2768" s="306" t="str">
        <f t="shared" si="2060"/>
        <v/>
      </c>
      <c r="AS2768" s="300" t="str">
        <f t="shared" si="2061"/>
        <v/>
      </c>
      <c r="AT2768" s="300" t="str">
        <f t="shared" si="2062"/>
        <v/>
      </c>
      <c r="AU2768" s="192" t="str">
        <f t="shared" si="2063"/>
        <v>рбс</v>
      </c>
      <c r="AV2768" s="192" t="str">
        <f t="shared" si="2064"/>
        <v>рбс87504817общпро</v>
      </c>
      <c r="AW2768" s="191">
        <f t="shared" si="2065"/>
        <v>0</v>
      </c>
      <c r="AX2768" s="191">
        <f t="shared" si="2066"/>
        <v>0</v>
      </c>
      <c r="AY2768" s="191">
        <f t="shared" si="2067"/>
        <v>170000</v>
      </c>
      <c r="AZ2768" s="191">
        <f t="shared" si="2068"/>
        <v>63715.38</v>
      </c>
      <c r="BA2768" s="193">
        <f t="shared" si="2069"/>
        <v>1</v>
      </c>
      <c r="BB2768" s="193">
        <f t="shared" si="2070"/>
        <v>1</v>
      </c>
      <c r="BC2768" s="193">
        <f t="shared" si="2071"/>
        <v>1</v>
      </c>
      <c r="BD2768" s="191">
        <f t="shared" si="2031"/>
        <v>170000</v>
      </c>
      <c r="BE2768" s="191">
        <f t="shared" si="2072"/>
        <v>63715.38</v>
      </c>
      <c r="BF2768" s="210">
        <f t="shared" si="2073"/>
        <v>170000</v>
      </c>
      <c r="BG2768" s="211">
        <f t="shared" si="2074"/>
        <v>170000</v>
      </c>
      <c r="BH2768" s="289" t="str">
        <f t="shared" si="2075"/>
        <v>875</v>
      </c>
      <c r="BI2768" s="289" t="str">
        <f t="shared" si="2076"/>
        <v>0702</v>
      </c>
      <c r="BJ2768" s="284" t="s">
        <v>591</v>
      </c>
      <c r="BK2768" s="284" t="s">
        <v>586</v>
      </c>
      <c r="BL2768" s="233" t="str">
        <f t="shared" si="2077"/>
        <v/>
      </c>
    </row>
    <row r="2769" spans="1:64" ht="12" customHeight="1">
      <c r="A2769" s="333" t="s">
        <v>1477</v>
      </c>
      <c r="B2769" s="381" t="s">
        <v>327</v>
      </c>
      <c r="C2769" s="333" t="s">
        <v>810</v>
      </c>
      <c r="D2769" s="381" t="s">
        <v>317</v>
      </c>
      <c r="E2769" s="381" t="s">
        <v>1317</v>
      </c>
      <c r="F2769" s="381" t="s">
        <v>586</v>
      </c>
      <c r="G2769" s="381" t="s">
        <v>389</v>
      </c>
      <c r="H2769" s="100" t="s">
        <v>653</v>
      </c>
      <c r="I2769" s="381" t="s">
        <v>505</v>
      </c>
      <c r="J2769" s="382">
        <v>176034.9</v>
      </c>
      <c r="K2769" s="382">
        <v>93258.51</v>
      </c>
      <c r="L2769" s="191" t="str">
        <f t="shared" si="2034"/>
        <v>875048170702011004002024422601</v>
      </c>
      <c r="M2769" s="192">
        <f t="array" ref="M2769">IF(COUNT(SEARCH(Удалить_Роспись_КВСР,$B2769)*SEARCH(Удалить_Роспись_ПБС,$C2769)*SEARCH(Удалить_Роспись_КФСР, $D2769)*SEARCH(Удалить_Роспись_КЦСР,$E2769)*SEARCH(Удалить_Роспись_КВР,$F2769)*SEARCH(Удалить_Роспись_ЭК,$H2769)*SEARCH(Удалить_Роспись_КР,$I2769))&gt;0,0,1)</f>
        <v>0</v>
      </c>
      <c r="N2769" s="192">
        <f>IF(COUNT(SEARCH(Удалить_Индекс_КВСР,$B2769)*SEARCH(Удалить_Индекс_ПБС,$C2769)*SEARCH(Удалить_Индекс_КФСР,$D2769)*SEARCH(Удалить_Индекс_КЦСР,$E2769)*SEARCH(Удалить_Индекс_КВР,$F2769)*SEARCH(Удалить_Индекс_ЭК,$H2769)*SEARCH(Удалить_Индекс_КР,$I2769))&gt;0,0,1)</f>
        <v>1</v>
      </c>
      <c r="O2769" s="192" t="str">
        <f t="shared" si="2035"/>
        <v/>
      </c>
      <c r="P2769" s="192" t="str">
        <f t="shared" si="2027"/>
        <v/>
      </c>
      <c r="Q2769" s="300" t="str">
        <f t="shared" si="2036"/>
        <v/>
      </c>
      <c r="R2769" s="300" t="str">
        <f t="shared" si="2037"/>
        <v/>
      </c>
      <c r="S2769" s="300" t="str">
        <f t="shared" si="2038"/>
        <v/>
      </c>
      <c r="T2769" s="192" t="str">
        <f t="shared" si="2039"/>
        <v/>
      </c>
      <c r="U2769" s="303" t="str">
        <f t="shared" si="2040"/>
        <v/>
      </c>
      <c r="V2769" s="300" t="str">
        <f t="shared" si="2041"/>
        <v/>
      </c>
      <c r="W2769" s="192" t="str">
        <f t="shared" si="2042"/>
        <v/>
      </c>
      <c r="X2769" s="303" t="str">
        <f t="shared" si="2043"/>
        <v/>
      </c>
      <c r="Y2769" s="300" t="str">
        <f t="shared" si="2044"/>
        <v/>
      </c>
      <c r="Z2769" s="300" t="str">
        <f t="shared" si="2045"/>
        <v/>
      </c>
      <c r="AA2769" s="303" t="str">
        <f t="shared" si="2046"/>
        <v/>
      </c>
      <c r="AB2769" s="300" t="str">
        <f t="shared" si="2047"/>
        <v/>
      </c>
      <c r="AC2769" s="300" t="str">
        <f t="shared" si="2048"/>
        <v/>
      </c>
      <c r="AD2769" s="300" t="str">
        <f t="shared" si="2049"/>
        <v/>
      </c>
      <c r="AE2769" s="192" t="str">
        <f t="shared" si="2050"/>
        <v/>
      </c>
      <c r="AF2769" s="192" t="str">
        <f t="shared" si="2051"/>
        <v/>
      </c>
      <c r="AG2769" s="192"/>
      <c r="AJ2769" s="300" t="str">
        <f t="shared" si="2052"/>
        <v/>
      </c>
      <c r="AK2769" s="300" t="str">
        <f t="shared" si="2053"/>
        <v/>
      </c>
      <c r="AL2769" s="300" t="str">
        <f t="shared" si="2054"/>
        <v/>
      </c>
      <c r="AM2769" s="300" t="str">
        <f t="shared" si="2055"/>
        <v/>
      </c>
      <c r="AN2769" s="300" t="str">
        <f t="shared" si="2056"/>
        <v/>
      </c>
      <c r="AO2769" s="300" t="str">
        <f t="shared" si="2057"/>
        <v/>
      </c>
      <c r="AP2769" s="300" t="str">
        <f t="shared" si="2058"/>
        <v/>
      </c>
      <c r="AQ2769" s="300" t="str">
        <f t="shared" si="2059"/>
        <v/>
      </c>
      <c r="AR2769" s="306" t="str">
        <f t="shared" si="2060"/>
        <v/>
      </c>
      <c r="AS2769" s="300" t="str">
        <f t="shared" si="2061"/>
        <v/>
      </c>
      <c r="AT2769" s="300" t="str">
        <f t="shared" si="2062"/>
        <v/>
      </c>
      <c r="AU2769" s="192" t="str">
        <f t="shared" si="2063"/>
        <v>рбс</v>
      </c>
      <c r="AV2769" s="192" t="str">
        <f t="shared" si="2064"/>
        <v>рбс87504817общпро</v>
      </c>
      <c r="AW2769" s="191">
        <f t="shared" si="2065"/>
        <v>0</v>
      </c>
      <c r="AX2769" s="191">
        <f t="shared" si="2066"/>
        <v>0</v>
      </c>
      <c r="AY2769" s="191">
        <f t="shared" si="2067"/>
        <v>176034.9</v>
      </c>
      <c r="AZ2769" s="191">
        <f t="shared" si="2068"/>
        <v>93258.51</v>
      </c>
      <c r="BA2769" s="193">
        <f t="shared" si="2069"/>
        <v>1</v>
      </c>
      <c r="BB2769" s="193">
        <f t="shared" si="2070"/>
        <v>1</v>
      </c>
      <c r="BC2769" s="193">
        <f t="shared" si="2071"/>
        <v>1</v>
      </c>
      <c r="BD2769" s="191">
        <f t="shared" si="2031"/>
        <v>176034.9</v>
      </c>
      <c r="BE2769" s="191">
        <f t="shared" si="2072"/>
        <v>93258.51</v>
      </c>
      <c r="BF2769" s="210">
        <f t="shared" si="2073"/>
        <v>176034.9</v>
      </c>
      <c r="BG2769" s="211">
        <f t="shared" si="2074"/>
        <v>176034.9</v>
      </c>
      <c r="BH2769" s="289" t="str">
        <f t="shared" si="2075"/>
        <v>875</v>
      </c>
      <c r="BI2769" s="289" t="str">
        <f t="shared" si="2076"/>
        <v>0702</v>
      </c>
      <c r="BJ2769" s="284" t="s">
        <v>591</v>
      </c>
      <c r="BK2769" s="284" t="s">
        <v>586</v>
      </c>
      <c r="BL2769" s="233" t="str">
        <f t="shared" si="2077"/>
        <v/>
      </c>
    </row>
    <row r="2770" spans="1:64" ht="12" customHeight="1">
      <c r="A2770" s="333" t="s">
        <v>1477</v>
      </c>
      <c r="B2770" s="381" t="s">
        <v>327</v>
      </c>
      <c r="C2770" s="333" t="s">
        <v>810</v>
      </c>
      <c r="D2770" s="381" t="s">
        <v>317</v>
      </c>
      <c r="E2770" s="381" t="s">
        <v>1317</v>
      </c>
      <c r="F2770" s="381" t="s">
        <v>586</v>
      </c>
      <c r="G2770" s="381" t="s">
        <v>397</v>
      </c>
      <c r="H2770" s="100" t="s">
        <v>653</v>
      </c>
      <c r="I2770" s="381" t="s">
        <v>505</v>
      </c>
      <c r="J2770" s="382">
        <v>125000</v>
      </c>
      <c r="K2770" s="382">
        <v>96478</v>
      </c>
      <c r="L2770" s="191" t="str">
        <f t="shared" si="2034"/>
        <v>875048170702011004002024434001</v>
      </c>
      <c r="M2770" s="192">
        <f t="array" ref="M2770">IF(COUNT(SEARCH(Удалить_Роспись_КВСР,$B2770)*SEARCH(Удалить_Роспись_ПБС,$C2770)*SEARCH(Удалить_Роспись_КФСР, $D2770)*SEARCH(Удалить_Роспись_КЦСР,$E2770)*SEARCH(Удалить_Роспись_КВР,$F2770)*SEARCH(Удалить_Роспись_ЭК,$H2770)*SEARCH(Удалить_Роспись_КР,$I2770))&gt;0,0,1)</f>
        <v>0</v>
      </c>
      <c r="N2770" s="192">
        <f>IF(COUNT(SEARCH(Удалить_Индекс_КВСР,$B2770)*SEARCH(Удалить_Индекс_ПБС,$C2770)*SEARCH(Удалить_Индекс_КФСР,$D2770)*SEARCH(Удалить_Индекс_КЦСР,$E2770)*SEARCH(Удалить_Индекс_КВР,$F2770)*SEARCH(Удалить_Индекс_ЭК,$H2770)*SEARCH(Удалить_Индекс_КР,$I2770))&gt;0,0,1)</f>
        <v>1</v>
      </c>
      <c r="O2770" s="192" t="str">
        <f t="shared" si="2035"/>
        <v/>
      </c>
      <c r="P2770" s="192" t="str">
        <f t="shared" si="2027"/>
        <v/>
      </c>
      <c r="Q2770" s="300" t="str">
        <f t="shared" si="2036"/>
        <v/>
      </c>
      <c r="R2770" s="300" t="str">
        <f t="shared" si="2037"/>
        <v/>
      </c>
      <c r="S2770" s="300" t="str">
        <f t="shared" si="2038"/>
        <v/>
      </c>
      <c r="T2770" s="192" t="str">
        <f t="shared" si="2039"/>
        <v/>
      </c>
      <c r="U2770" s="303" t="str">
        <f t="shared" si="2040"/>
        <v/>
      </c>
      <c r="V2770" s="300" t="str">
        <f t="shared" si="2041"/>
        <v/>
      </c>
      <c r="W2770" s="192" t="str">
        <f t="shared" si="2042"/>
        <v/>
      </c>
      <c r="X2770" s="303" t="str">
        <f t="shared" si="2043"/>
        <v/>
      </c>
      <c r="Y2770" s="300" t="str">
        <f t="shared" si="2044"/>
        <v/>
      </c>
      <c r="Z2770" s="300" t="str">
        <f t="shared" si="2045"/>
        <v/>
      </c>
      <c r="AA2770" s="303" t="str">
        <f t="shared" si="2046"/>
        <v/>
      </c>
      <c r="AB2770" s="300" t="str">
        <f t="shared" si="2047"/>
        <v/>
      </c>
      <c r="AC2770" s="300" t="str">
        <f t="shared" si="2048"/>
        <v/>
      </c>
      <c r="AD2770" s="300" t="str">
        <f t="shared" si="2049"/>
        <v/>
      </c>
      <c r="AE2770" s="192" t="str">
        <f t="shared" si="2050"/>
        <v/>
      </c>
      <c r="AF2770" s="192" t="str">
        <f t="shared" si="2051"/>
        <v/>
      </c>
      <c r="AG2770" s="192"/>
      <c r="AJ2770" s="300" t="str">
        <f t="shared" si="2052"/>
        <v/>
      </c>
      <c r="AK2770" s="300" t="str">
        <f t="shared" si="2053"/>
        <v/>
      </c>
      <c r="AL2770" s="300" t="str">
        <f t="shared" si="2054"/>
        <v/>
      </c>
      <c r="AM2770" s="300" t="str">
        <f t="shared" si="2055"/>
        <v/>
      </c>
      <c r="AN2770" s="300" t="str">
        <f t="shared" si="2056"/>
        <v/>
      </c>
      <c r="AO2770" s="300" t="str">
        <f t="shared" si="2057"/>
        <v/>
      </c>
      <c r="AP2770" s="300" t="str">
        <f t="shared" si="2058"/>
        <v/>
      </c>
      <c r="AQ2770" s="300" t="str">
        <f t="shared" si="2059"/>
        <v/>
      </c>
      <c r="AR2770" s="306" t="str">
        <f t="shared" si="2060"/>
        <v/>
      </c>
      <c r="AS2770" s="300" t="str">
        <f t="shared" si="2061"/>
        <v/>
      </c>
      <c r="AT2770" s="300" t="str">
        <f t="shared" si="2062"/>
        <v/>
      </c>
      <c r="AU2770" s="192" t="str">
        <f t="shared" si="2063"/>
        <v>рбс</v>
      </c>
      <c r="AV2770" s="192" t="str">
        <f t="shared" si="2064"/>
        <v>рбс87504817общпро</v>
      </c>
      <c r="AW2770" s="191">
        <f t="shared" si="2065"/>
        <v>0</v>
      </c>
      <c r="AX2770" s="191">
        <f t="shared" si="2066"/>
        <v>0</v>
      </c>
      <c r="AY2770" s="191">
        <f t="shared" si="2067"/>
        <v>125000</v>
      </c>
      <c r="AZ2770" s="191">
        <f t="shared" si="2068"/>
        <v>96478</v>
      </c>
      <c r="BA2770" s="193">
        <f t="shared" si="2069"/>
        <v>1</v>
      </c>
      <c r="BB2770" s="193">
        <f t="shared" si="2070"/>
        <v>1</v>
      </c>
      <c r="BC2770" s="193">
        <f t="shared" si="2071"/>
        <v>1</v>
      </c>
      <c r="BD2770" s="191">
        <f t="shared" si="2031"/>
        <v>125000</v>
      </c>
      <c r="BE2770" s="191">
        <f t="shared" si="2072"/>
        <v>96478</v>
      </c>
      <c r="BF2770" s="210">
        <f t="shared" si="2073"/>
        <v>125000</v>
      </c>
      <c r="BG2770" s="211">
        <f t="shared" si="2074"/>
        <v>125000</v>
      </c>
      <c r="BH2770" s="289" t="str">
        <f t="shared" si="2075"/>
        <v>875</v>
      </c>
      <c r="BI2770" s="289" t="str">
        <f t="shared" si="2076"/>
        <v>0702</v>
      </c>
      <c r="BJ2770" s="284" t="s">
        <v>591</v>
      </c>
      <c r="BK2770" s="284" t="s">
        <v>586</v>
      </c>
      <c r="BL2770" s="233" t="str">
        <f t="shared" si="2077"/>
        <v/>
      </c>
    </row>
    <row r="2771" spans="1:64" ht="12" customHeight="1">
      <c r="A2771" s="333" t="s">
        <v>1477</v>
      </c>
      <c r="B2771" s="381" t="s">
        <v>327</v>
      </c>
      <c r="C2771" s="333" t="s">
        <v>810</v>
      </c>
      <c r="D2771" s="381" t="s">
        <v>317</v>
      </c>
      <c r="E2771" s="381" t="s">
        <v>1317</v>
      </c>
      <c r="F2771" s="381" t="s">
        <v>658</v>
      </c>
      <c r="G2771" s="381" t="s">
        <v>395</v>
      </c>
      <c r="H2771" s="100" t="s">
        <v>653</v>
      </c>
      <c r="I2771" s="381" t="s">
        <v>505</v>
      </c>
      <c r="J2771" s="382">
        <v>1080.18</v>
      </c>
      <c r="K2771" s="382">
        <v>1080.18</v>
      </c>
      <c r="L2771" s="191" t="str">
        <f t="shared" si="2034"/>
        <v>875048170702011004002085329001</v>
      </c>
      <c r="M2771" s="192">
        <f t="array" ref="M2771">IF(COUNT(SEARCH(Удалить_Роспись_КВСР,$B2771)*SEARCH(Удалить_Роспись_ПБС,$C2771)*SEARCH(Удалить_Роспись_КФСР, $D2771)*SEARCH(Удалить_Роспись_КЦСР,$E2771)*SEARCH(Удалить_Роспись_КВР,$F2771)*SEARCH(Удалить_Роспись_ЭК,$H2771)*SEARCH(Удалить_Роспись_КР,$I2771))&gt;0,0,1)</f>
        <v>0</v>
      </c>
      <c r="N2771" s="192">
        <v>0</v>
      </c>
      <c r="O2771" s="192" t="str">
        <f t="shared" si="2035"/>
        <v/>
      </c>
      <c r="P2771" s="192" t="str">
        <f t="shared" si="2027"/>
        <v/>
      </c>
      <c r="Q2771" s="300" t="str">
        <f t="shared" si="2036"/>
        <v/>
      </c>
      <c r="R2771" s="300" t="str">
        <f t="shared" si="2037"/>
        <v/>
      </c>
      <c r="S2771" s="300" t="str">
        <f t="shared" si="2038"/>
        <v/>
      </c>
      <c r="T2771" s="192" t="str">
        <f t="shared" si="2039"/>
        <v/>
      </c>
      <c r="U2771" s="303" t="str">
        <f t="shared" si="2040"/>
        <v/>
      </c>
      <c r="V2771" s="300" t="str">
        <f t="shared" si="2041"/>
        <v/>
      </c>
      <c r="W2771" s="192" t="str">
        <f t="shared" si="2042"/>
        <v/>
      </c>
      <c r="X2771" s="303" t="str">
        <f t="shared" si="2043"/>
        <v/>
      </c>
      <c r="Y2771" s="300" t="str">
        <f t="shared" si="2044"/>
        <v/>
      </c>
      <c r="Z2771" s="300" t="str">
        <f t="shared" si="2045"/>
        <v/>
      </c>
      <c r="AA2771" s="303" t="str">
        <f t="shared" si="2046"/>
        <v/>
      </c>
      <c r="AB2771" s="300" t="str">
        <f t="shared" si="2047"/>
        <v/>
      </c>
      <c r="AC2771" s="300" t="str">
        <f t="shared" si="2048"/>
        <v/>
      </c>
      <c r="AD2771" s="300" t="str">
        <f t="shared" si="2049"/>
        <v/>
      </c>
      <c r="AE2771" s="192" t="str">
        <f t="shared" si="2050"/>
        <v/>
      </c>
      <c r="AF2771" s="192" t="str">
        <f t="shared" si="2051"/>
        <v/>
      </c>
      <c r="AG2771" s="192"/>
      <c r="AJ2771" s="300" t="str">
        <f t="shared" si="2052"/>
        <v/>
      </c>
      <c r="AK2771" s="300" t="str">
        <f t="shared" si="2053"/>
        <v/>
      </c>
      <c r="AL2771" s="300" t="str">
        <f t="shared" si="2054"/>
        <v/>
      </c>
      <c r="AM2771" s="300" t="str">
        <f t="shared" si="2055"/>
        <v/>
      </c>
      <c r="AN2771" s="300" t="str">
        <f t="shared" si="2056"/>
        <v/>
      </c>
      <c r="AO2771" s="300" t="str">
        <f t="shared" si="2057"/>
        <v/>
      </c>
      <c r="AP2771" s="300" t="str">
        <f t="shared" si="2058"/>
        <v/>
      </c>
      <c r="AQ2771" s="300" t="str">
        <f t="shared" si="2059"/>
        <v/>
      </c>
      <c r="AR2771" s="306" t="str">
        <f t="shared" si="2060"/>
        <v/>
      </c>
      <c r="AS2771" s="300" t="str">
        <f t="shared" si="2061"/>
        <v/>
      </c>
      <c r="AT2771" s="300" t="str">
        <f t="shared" si="2062"/>
        <v/>
      </c>
      <c r="AU2771" s="192" t="str">
        <f t="shared" si="2063"/>
        <v>рбс</v>
      </c>
      <c r="AV2771" s="192" t="str">
        <f t="shared" si="2064"/>
        <v>рбс87504817общпро</v>
      </c>
      <c r="AW2771" s="191">
        <f t="shared" si="2065"/>
        <v>0</v>
      </c>
      <c r="AX2771" s="191">
        <f t="shared" si="2066"/>
        <v>0</v>
      </c>
      <c r="AY2771" s="191">
        <f t="shared" si="2067"/>
        <v>0</v>
      </c>
      <c r="AZ2771" s="191">
        <f t="shared" si="2068"/>
        <v>0</v>
      </c>
      <c r="BA2771" s="193">
        <f t="shared" si="2069"/>
        <v>1</v>
      </c>
      <c r="BB2771" s="193">
        <f t="shared" si="2070"/>
        <v>1</v>
      </c>
      <c r="BC2771" s="193">
        <f t="shared" si="2071"/>
        <v>1</v>
      </c>
      <c r="BD2771" s="191">
        <f t="shared" si="2031"/>
        <v>0</v>
      </c>
      <c r="BE2771" s="191">
        <f t="shared" si="2072"/>
        <v>0</v>
      </c>
      <c r="BF2771" s="210">
        <f t="shared" si="2073"/>
        <v>0</v>
      </c>
      <c r="BG2771" s="211">
        <f t="shared" si="2074"/>
        <v>0</v>
      </c>
      <c r="BH2771" s="289" t="str">
        <f t="shared" si="2075"/>
        <v>875</v>
      </c>
      <c r="BI2771" s="289" t="str">
        <f t="shared" si="2076"/>
        <v>0702</v>
      </c>
      <c r="BJ2771" s="284" t="s">
        <v>591</v>
      </c>
      <c r="BK2771" s="284" t="s">
        <v>586</v>
      </c>
      <c r="BL2771" s="233" t="str">
        <f t="shared" si="2077"/>
        <v/>
      </c>
    </row>
    <row r="2772" spans="1:64" ht="12" customHeight="1">
      <c r="A2772" s="333" t="s">
        <v>1477</v>
      </c>
      <c r="B2772" s="381" t="s">
        <v>327</v>
      </c>
      <c r="C2772" s="333" t="s">
        <v>810</v>
      </c>
      <c r="D2772" s="381" t="s">
        <v>317</v>
      </c>
      <c r="E2772" s="381" t="s">
        <v>1318</v>
      </c>
      <c r="F2772" s="381" t="s">
        <v>608</v>
      </c>
      <c r="G2772" s="381" t="s">
        <v>385</v>
      </c>
      <c r="H2772" s="100" t="s">
        <v>653</v>
      </c>
      <c r="I2772" s="381" t="s">
        <v>505</v>
      </c>
      <c r="J2772" s="382">
        <v>1012000</v>
      </c>
      <c r="K2772" s="382">
        <v>790926.06</v>
      </c>
      <c r="L2772" s="191" t="str">
        <f t="shared" si="2034"/>
        <v>875048170702011004102011121101</v>
      </c>
      <c r="M2772" s="192">
        <f t="array" ref="M2772">IF(COUNT(SEARCH(Удалить_Роспись_КВСР,$B2772)*SEARCH(Удалить_Роспись_ПБС,$C2772)*SEARCH(Удалить_Роспись_КФСР, $D2772)*SEARCH(Удалить_Роспись_КЦСР,$E2772)*SEARCH(Удалить_Роспись_КВР,$F2772)*SEARCH(Удалить_Роспись_ЭК,$H2772)*SEARCH(Удалить_Роспись_КР,$I2772))&gt;0,0,1)</f>
        <v>0</v>
      </c>
      <c r="N2772" s="192">
        <v>0</v>
      </c>
      <c r="O2772" s="192" t="str">
        <f t="shared" si="2035"/>
        <v/>
      </c>
      <c r="P2772" s="192" t="str">
        <f t="shared" ref="P2772:P2835" si="2078">IF($E2772="092Л000","воз","")</f>
        <v/>
      </c>
      <c r="Q2772" s="300" t="str">
        <f t="shared" si="2036"/>
        <v/>
      </c>
      <c r="R2772" s="300" t="str">
        <f t="shared" si="2037"/>
        <v/>
      </c>
      <c r="S2772" s="300" t="str">
        <f t="shared" si="2038"/>
        <v/>
      </c>
      <c r="T2772" s="192" t="str">
        <f t="shared" si="2039"/>
        <v/>
      </c>
      <c r="U2772" s="303" t="str">
        <f t="shared" si="2040"/>
        <v/>
      </c>
      <c r="V2772" s="300" t="str">
        <f t="shared" si="2041"/>
        <v/>
      </c>
      <c r="W2772" s="192" t="str">
        <f t="shared" si="2042"/>
        <v/>
      </c>
      <c r="X2772" s="303" t="str">
        <f t="shared" si="2043"/>
        <v/>
      </c>
      <c r="Y2772" s="300" t="str">
        <f t="shared" si="2044"/>
        <v/>
      </c>
      <c r="Z2772" s="300" t="str">
        <f t="shared" si="2045"/>
        <v/>
      </c>
      <c r="AA2772" s="303" t="str">
        <f t="shared" si="2046"/>
        <v/>
      </c>
      <c r="AB2772" s="300" t="str">
        <f t="shared" si="2047"/>
        <v/>
      </c>
      <c r="AC2772" s="300" t="str">
        <f t="shared" si="2048"/>
        <v/>
      </c>
      <c r="AD2772" s="300" t="str">
        <f t="shared" si="2049"/>
        <v/>
      </c>
      <c r="AE2772" s="192" t="str">
        <f t="shared" si="2050"/>
        <v/>
      </c>
      <c r="AF2772" s="192" t="str">
        <f t="shared" si="2051"/>
        <v/>
      </c>
      <c r="AG2772" s="192"/>
      <c r="AJ2772" s="300" t="str">
        <f t="shared" si="2052"/>
        <v/>
      </c>
      <c r="AK2772" s="300" t="str">
        <f t="shared" si="2053"/>
        <v/>
      </c>
      <c r="AL2772" s="300" t="str">
        <f t="shared" si="2054"/>
        <v/>
      </c>
      <c r="AM2772" s="300" t="str">
        <f t="shared" si="2055"/>
        <v/>
      </c>
      <c r="AN2772" s="300" t="str">
        <f t="shared" si="2056"/>
        <v/>
      </c>
      <c r="AO2772" s="300" t="str">
        <f t="shared" si="2057"/>
        <v/>
      </c>
      <c r="AP2772" s="300" t="str">
        <f t="shared" si="2058"/>
        <v/>
      </c>
      <c r="AQ2772" s="300" t="str">
        <f t="shared" si="2059"/>
        <v/>
      </c>
      <c r="AR2772" s="306" t="str">
        <f t="shared" si="2060"/>
        <v/>
      </c>
      <c r="AS2772" s="300" t="str">
        <f t="shared" si="2061"/>
        <v/>
      </c>
      <c r="AT2772" s="300" t="str">
        <f t="shared" si="2062"/>
        <v/>
      </c>
      <c r="AU2772" s="192" t="str">
        <f t="shared" si="2063"/>
        <v>рбс</v>
      </c>
      <c r="AV2772" s="192" t="str">
        <f t="shared" si="2064"/>
        <v>рбс87504817общопл</v>
      </c>
      <c r="AW2772" s="191">
        <f t="shared" si="2065"/>
        <v>0</v>
      </c>
      <c r="AX2772" s="191">
        <f t="shared" si="2066"/>
        <v>0</v>
      </c>
      <c r="AY2772" s="191">
        <f t="shared" si="2067"/>
        <v>0</v>
      </c>
      <c r="AZ2772" s="191">
        <f t="shared" si="2068"/>
        <v>0</v>
      </c>
      <c r="BA2772" s="193">
        <f t="shared" si="2069"/>
        <v>1</v>
      </c>
      <c r="BB2772" s="193">
        <f t="shared" si="2070"/>
        <v>1</v>
      </c>
      <c r="BC2772" s="193">
        <f t="shared" si="2071"/>
        <v>1</v>
      </c>
      <c r="BD2772" s="191">
        <f t="shared" si="2031"/>
        <v>0</v>
      </c>
      <c r="BE2772" s="191">
        <f t="shared" si="2072"/>
        <v>0</v>
      </c>
      <c r="BF2772" s="210">
        <f t="shared" si="2073"/>
        <v>0</v>
      </c>
      <c r="BG2772" s="211">
        <f t="shared" si="2074"/>
        <v>0</v>
      </c>
      <c r="BH2772" s="289"/>
      <c r="BI2772" s="289"/>
      <c r="BL2772" s="233" t="str">
        <f t="shared" si="2077"/>
        <v/>
      </c>
    </row>
    <row r="2773" spans="1:64" ht="12" customHeight="1">
      <c r="A2773" s="333" t="s">
        <v>1477</v>
      </c>
      <c r="B2773" s="381" t="s">
        <v>327</v>
      </c>
      <c r="C2773" s="333" t="s">
        <v>810</v>
      </c>
      <c r="D2773" s="381" t="s">
        <v>317</v>
      </c>
      <c r="E2773" s="381" t="s">
        <v>1318</v>
      </c>
      <c r="F2773" s="381" t="s">
        <v>902</v>
      </c>
      <c r="G2773" s="381" t="s">
        <v>387</v>
      </c>
      <c r="H2773" s="100" t="s">
        <v>653</v>
      </c>
      <c r="I2773" s="381" t="s">
        <v>505</v>
      </c>
      <c r="J2773" s="382">
        <v>306084</v>
      </c>
      <c r="K2773" s="382">
        <v>264549.46999999997</v>
      </c>
      <c r="L2773" s="191" t="str">
        <f t="shared" si="2034"/>
        <v>875048170702011004102011921301</v>
      </c>
      <c r="M2773" s="192">
        <f t="array" ref="M2773">IF(COUNT(SEARCH(Удалить_Роспись_КВСР,$B2773)*SEARCH(Удалить_Роспись_ПБС,$C2773)*SEARCH(Удалить_Роспись_КФСР, $D2773)*SEARCH(Удалить_Роспись_КЦСР,$E2773)*SEARCH(Удалить_Роспись_КВР,$F2773)*SEARCH(Удалить_Роспись_ЭК,$H2773)*SEARCH(Удалить_Роспись_КР,$I2773))&gt;0,0,1)</f>
        <v>0</v>
      </c>
      <c r="N2773" s="192">
        <v>0</v>
      </c>
      <c r="O2773" s="192" t="str">
        <f t="shared" si="2035"/>
        <v/>
      </c>
      <c r="P2773" s="192" t="str">
        <f t="shared" si="2078"/>
        <v/>
      </c>
      <c r="Q2773" s="300" t="str">
        <f t="shared" si="2036"/>
        <v/>
      </c>
      <c r="R2773" s="300" t="str">
        <f t="shared" si="2037"/>
        <v/>
      </c>
      <c r="S2773" s="300" t="str">
        <f t="shared" si="2038"/>
        <v/>
      </c>
      <c r="T2773" s="192" t="str">
        <f t="shared" si="2039"/>
        <v/>
      </c>
      <c r="U2773" s="303" t="str">
        <f t="shared" si="2040"/>
        <v/>
      </c>
      <c r="V2773" s="300" t="str">
        <f t="shared" si="2041"/>
        <v/>
      </c>
      <c r="W2773" s="192" t="str">
        <f t="shared" si="2042"/>
        <v/>
      </c>
      <c r="X2773" s="303" t="str">
        <f t="shared" si="2043"/>
        <v/>
      </c>
      <c r="Y2773" s="300" t="str">
        <f t="shared" si="2044"/>
        <v/>
      </c>
      <c r="Z2773" s="300" t="str">
        <f t="shared" si="2045"/>
        <v/>
      </c>
      <c r="AA2773" s="303" t="str">
        <f t="shared" si="2046"/>
        <v/>
      </c>
      <c r="AB2773" s="300" t="str">
        <f t="shared" si="2047"/>
        <v/>
      </c>
      <c r="AC2773" s="300" t="str">
        <f t="shared" si="2048"/>
        <v/>
      </c>
      <c r="AD2773" s="300" t="str">
        <f t="shared" si="2049"/>
        <v/>
      </c>
      <c r="AE2773" s="192" t="str">
        <f t="shared" si="2050"/>
        <v/>
      </c>
      <c r="AF2773" s="192" t="str">
        <f t="shared" si="2051"/>
        <v/>
      </c>
      <c r="AG2773" s="192"/>
      <c r="AJ2773" s="300" t="str">
        <f t="shared" si="2052"/>
        <v/>
      </c>
      <c r="AK2773" s="300" t="str">
        <f t="shared" si="2053"/>
        <v/>
      </c>
      <c r="AL2773" s="300" t="str">
        <f t="shared" si="2054"/>
        <v/>
      </c>
      <c r="AM2773" s="300" t="str">
        <f t="shared" si="2055"/>
        <v/>
      </c>
      <c r="AN2773" s="300" t="str">
        <f t="shared" si="2056"/>
        <v/>
      </c>
      <c r="AO2773" s="300" t="str">
        <f t="shared" si="2057"/>
        <v/>
      </c>
      <c r="AP2773" s="300" t="str">
        <f t="shared" si="2058"/>
        <v/>
      </c>
      <c r="AQ2773" s="300" t="str">
        <f t="shared" si="2059"/>
        <v/>
      </c>
      <c r="AR2773" s="306" t="str">
        <f t="shared" si="2060"/>
        <v/>
      </c>
      <c r="AS2773" s="300" t="str">
        <f t="shared" si="2061"/>
        <v/>
      </c>
      <c r="AT2773" s="300" t="str">
        <f t="shared" si="2062"/>
        <v/>
      </c>
      <c r="AU2773" s="192" t="str">
        <f t="shared" si="2063"/>
        <v>рбс</v>
      </c>
      <c r="AV2773" s="192" t="str">
        <f t="shared" si="2064"/>
        <v>рбс87504817общопл</v>
      </c>
      <c r="AW2773" s="191">
        <f t="shared" si="2065"/>
        <v>0</v>
      </c>
      <c r="AX2773" s="191">
        <f t="shared" si="2066"/>
        <v>0</v>
      </c>
      <c r="AY2773" s="191">
        <f t="shared" si="2067"/>
        <v>0</v>
      </c>
      <c r="AZ2773" s="191">
        <f t="shared" si="2068"/>
        <v>0</v>
      </c>
      <c r="BA2773" s="193">
        <f t="shared" si="2069"/>
        <v>1</v>
      </c>
      <c r="BB2773" s="193">
        <f t="shared" si="2070"/>
        <v>1</v>
      </c>
      <c r="BC2773" s="193">
        <f t="shared" si="2071"/>
        <v>1</v>
      </c>
      <c r="BD2773" s="191">
        <f t="shared" si="2031"/>
        <v>0</v>
      </c>
      <c r="BE2773" s="191">
        <f t="shared" si="2072"/>
        <v>0</v>
      </c>
      <c r="BF2773" s="210">
        <f t="shared" si="2073"/>
        <v>0</v>
      </c>
      <c r="BG2773" s="211">
        <f t="shared" si="2074"/>
        <v>0</v>
      </c>
      <c r="BH2773" s="289"/>
      <c r="BI2773" s="289"/>
      <c r="BL2773" s="233" t="str">
        <f t="shared" si="2077"/>
        <v/>
      </c>
    </row>
    <row r="2774" spans="1:64" ht="12" customHeight="1">
      <c r="A2774" s="333" t="s">
        <v>1477</v>
      </c>
      <c r="B2774" s="381" t="s">
        <v>327</v>
      </c>
      <c r="C2774" s="333" t="s">
        <v>810</v>
      </c>
      <c r="D2774" s="381" t="s">
        <v>317</v>
      </c>
      <c r="E2774" s="381" t="s">
        <v>1319</v>
      </c>
      <c r="F2774" s="381" t="s">
        <v>589</v>
      </c>
      <c r="G2774" s="381" t="s">
        <v>386</v>
      </c>
      <c r="H2774" s="100" t="s">
        <v>653</v>
      </c>
      <c r="I2774" s="381" t="s">
        <v>505</v>
      </c>
      <c r="J2774" s="382">
        <v>60000</v>
      </c>
      <c r="K2774" s="382">
        <v>60000</v>
      </c>
      <c r="L2774" s="191" t="str">
        <f t="shared" si="2034"/>
        <v>875048170702011004702011221201</v>
      </c>
      <c r="M2774" s="192">
        <f t="array" ref="M2774">IF(COUNT(SEARCH(Удалить_Роспись_КВСР,$B2774)*SEARCH(Удалить_Роспись_ПБС,$C2774)*SEARCH(Удалить_Роспись_КФСР, $D2774)*SEARCH(Удалить_Роспись_КЦСР,$E2774)*SEARCH(Удалить_Роспись_КВР,$F2774)*SEARCH(Удалить_Роспись_ЭК,$H2774)*SEARCH(Удалить_Роспись_КР,$I2774))&gt;0,0,1)</f>
        <v>0</v>
      </c>
      <c r="N2774" s="192">
        <v>0</v>
      </c>
      <c r="O2774" s="192" t="str">
        <f t="shared" si="2035"/>
        <v/>
      </c>
      <c r="P2774" s="192" t="str">
        <f t="shared" si="2078"/>
        <v/>
      </c>
      <c r="Q2774" s="300" t="str">
        <f t="shared" si="2036"/>
        <v/>
      </c>
      <c r="R2774" s="300" t="str">
        <f t="shared" si="2037"/>
        <v/>
      </c>
      <c r="S2774" s="300" t="str">
        <f t="shared" si="2038"/>
        <v/>
      </c>
      <c r="T2774" s="192" t="str">
        <f t="shared" si="2039"/>
        <v/>
      </c>
      <c r="U2774" s="303" t="str">
        <f t="shared" si="2040"/>
        <v/>
      </c>
      <c r="V2774" s="300" t="str">
        <f t="shared" si="2041"/>
        <v/>
      </c>
      <c r="W2774" s="192" t="str">
        <f t="shared" si="2042"/>
        <v/>
      </c>
      <c r="X2774" s="303" t="str">
        <f t="shared" si="2043"/>
        <v/>
      </c>
      <c r="Y2774" s="300" t="str">
        <f t="shared" si="2044"/>
        <v/>
      </c>
      <c r="Z2774" s="300" t="str">
        <f t="shared" si="2045"/>
        <v/>
      </c>
      <c r="AA2774" s="303" t="str">
        <f t="shared" si="2046"/>
        <v/>
      </c>
      <c r="AB2774" s="300" t="str">
        <f t="shared" si="2047"/>
        <v/>
      </c>
      <c r="AC2774" s="300" t="str">
        <f t="shared" si="2048"/>
        <v/>
      </c>
      <c r="AD2774" s="300" t="str">
        <f t="shared" si="2049"/>
        <v/>
      </c>
      <c r="AE2774" s="192" t="str">
        <f t="shared" si="2050"/>
        <v/>
      </c>
      <c r="AF2774" s="192" t="str">
        <f t="shared" si="2051"/>
        <v/>
      </c>
      <c r="AG2774" s="192"/>
      <c r="AJ2774" s="300" t="str">
        <f t="shared" si="2052"/>
        <v/>
      </c>
      <c r="AK2774" s="300" t="str">
        <f t="shared" si="2053"/>
        <v/>
      </c>
      <c r="AL2774" s="300" t="str">
        <f t="shared" si="2054"/>
        <v/>
      </c>
      <c r="AM2774" s="300" t="str">
        <f t="shared" si="2055"/>
        <v/>
      </c>
      <c r="AN2774" s="300" t="str">
        <f t="shared" si="2056"/>
        <v/>
      </c>
      <c r="AO2774" s="300" t="str">
        <f t="shared" si="2057"/>
        <v/>
      </c>
      <c r="AP2774" s="300" t="str">
        <f t="shared" si="2058"/>
        <v/>
      </c>
      <c r="AQ2774" s="300" t="str">
        <f t="shared" si="2059"/>
        <v/>
      </c>
      <c r="AR2774" s="306" t="str">
        <f t="shared" si="2060"/>
        <v/>
      </c>
      <c r="AS2774" s="300" t="str">
        <f t="shared" si="2061"/>
        <v/>
      </c>
      <c r="AT2774" s="300" t="str">
        <f t="shared" si="2062"/>
        <v/>
      </c>
      <c r="AU2774" s="192" t="str">
        <f t="shared" si="2063"/>
        <v>рбс</v>
      </c>
      <c r="AV2774" s="192" t="str">
        <f t="shared" si="2064"/>
        <v>рбс87504817общпро</v>
      </c>
      <c r="AW2774" s="191">
        <f t="shared" si="2065"/>
        <v>0</v>
      </c>
      <c r="AX2774" s="191">
        <f t="shared" si="2066"/>
        <v>0</v>
      </c>
      <c r="AY2774" s="191">
        <f t="shared" si="2067"/>
        <v>0</v>
      </c>
      <c r="AZ2774" s="191">
        <f t="shared" si="2068"/>
        <v>0</v>
      </c>
      <c r="BA2774" s="193">
        <f t="shared" si="2069"/>
        <v>1</v>
      </c>
      <c r="BB2774" s="193">
        <f t="shared" si="2070"/>
        <v>1</v>
      </c>
      <c r="BC2774" s="193">
        <f t="shared" si="2071"/>
        <v>1</v>
      </c>
      <c r="BD2774" s="191">
        <f t="shared" si="2031"/>
        <v>0</v>
      </c>
      <c r="BE2774" s="191">
        <f t="shared" si="2072"/>
        <v>0</v>
      </c>
      <c r="BF2774" s="210">
        <f t="shared" si="2073"/>
        <v>0</v>
      </c>
      <c r="BG2774" s="211">
        <f t="shared" si="2074"/>
        <v>0</v>
      </c>
      <c r="BH2774" s="289"/>
      <c r="BI2774" s="289"/>
      <c r="BL2774" s="233" t="str">
        <f t="shared" si="2077"/>
        <v/>
      </c>
    </row>
    <row r="2775" spans="1:64" ht="12" customHeight="1">
      <c r="A2775" s="333" t="s">
        <v>1477</v>
      </c>
      <c r="B2775" s="381" t="s">
        <v>327</v>
      </c>
      <c r="C2775" s="333" t="s">
        <v>810</v>
      </c>
      <c r="D2775" s="381" t="s">
        <v>317</v>
      </c>
      <c r="E2775" s="381" t="s">
        <v>1320</v>
      </c>
      <c r="F2775" s="381" t="s">
        <v>586</v>
      </c>
      <c r="G2775" s="381" t="s">
        <v>393</v>
      </c>
      <c r="H2775" s="100" t="s">
        <v>653</v>
      </c>
      <c r="I2775" s="381" t="s">
        <v>505</v>
      </c>
      <c r="J2775" s="382">
        <v>2827281.03</v>
      </c>
      <c r="K2775" s="382">
        <v>1726398.29</v>
      </c>
      <c r="L2775" s="191" t="str">
        <f t="shared" si="2034"/>
        <v>875048170702011004Г02024422301</v>
      </c>
      <c r="M2775" s="192">
        <f t="array" ref="M2775">IF(COUNT(SEARCH(Удалить_Роспись_КВСР,$B2775)*SEARCH(Удалить_Роспись_ПБС,$C2775)*SEARCH(Удалить_Роспись_КФСР, $D2775)*SEARCH(Удалить_Роспись_КЦСР,$E2775)*SEARCH(Удалить_Роспись_КВР,$F2775)*SEARCH(Удалить_Роспись_ЭК,$H2775)*SEARCH(Удалить_Роспись_КР,$I2775))&gt;0,0,1)</f>
        <v>0</v>
      </c>
      <c r="N2775" s="192">
        <f>IF(COUNT(SEARCH(Удалить_Индекс_КВСР,$B2775)*SEARCH(Удалить_Индекс_ПБС,$C2775)*SEARCH(Удалить_Индекс_КФСР,$D2775)*SEARCH(Удалить_Индекс_КЦСР,$E2775)*SEARCH(Удалить_Индекс_КВР,$F2775)*SEARCH(Удалить_Индекс_ЭК,$H2775)*SEARCH(Удалить_Индекс_КР,$I2775))&gt;0,0,1)</f>
        <v>1</v>
      </c>
      <c r="O2775" s="192" t="str">
        <f t="shared" si="2035"/>
        <v/>
      </c>
      <c r="P2775" s="192" t="str">
        <f t="shared" si="2078"/>
        <v/>
      </c>
      <c r="Q2775" s="300" t="str">
        <f t="shared" si="2036"/>
        <v/>
      </c>
      <c r="R2775" s="300" t="str">
        <f t="shared" si="2037"/>
        <v/>
      </c>
      <c r="S2775" s="300" t="str">
        <f t="shared" si="2038"/>
        <v/>
      </c>
      <c r="T2775" s="192" t="str">
        <f t="shared" si="2039"/>
        <v/>
      </c>
      <c r="U2775" s="303" t="str">
        <f t="shared" si="2040"/>
        <v/>
      </c>
      <c r="V2775" s="300" t="str">
        <f t="shared" si="2041"/>
        <v/>
      </c>
      <c r="W2775" s="192" t="str">
        <f t="shared" si="2042"/>
        <v/>
      </c>
      <c r="X2775" s="303" t="str">
        <f t="shared" si="2043"/>
        <v/>
      </c>
      <c r="Y2775" s="300" t="str">
        <f t="shared" si="2044"/>
        <v/>
      </c>
      <c r="Z2775" s="300" t="str">
        <f t="shared" si="2045"/>
        <v/>
      </c>
      <c r="AA2775" s="303" t="str">
        <f t="shared" si="2046"/>
        <v/>
      </c>
      <c r="AB2775" s="300" t="str">
        <f t="shared" si="2047"/>
        <v/>
      </c>
      <c r="AC2775" s="300" t="str">
        <f t="shared" si="2048"/>
        <v/>
      </c>
      <c r="AD2775" s="300" t="str">
        <f t="shared" si="2049"/>
        <v/>
      </c>
      <c r="AE2775" s="192" t="str">
        <f t="shared" si="2050"/>
        <v/>
      </c>
      <c r="AF2775" s="192" t="str">
        <f t="shared" si="2051"/>
        <v/>
      </c>
      <c r="AG2775" s="192"/>
      <c r="AJ2775" s="300" t="str">
        <f t="shared" si="2052"/>
        <v/>
      </c>
      <c r="AK2775" s="300" t="str">
        <f t="shared" si="2053"/>
        <v/>
      </c>
      <c r="AL2775" s="300" t="str">
        <f t="shared" si="2054"/>
        <v/>
      </c>
      <c r="AM2775" s="300" t="str">
        <f t="shared" si="2055"/>
        <v/>
      </c>
      <c r="AN2775" s="300" t="str">
        <f t="shared" si="2056"/>
        <v/>
      </c>
      <c r="AO2775" s="300" t="str">
        <f t="shared" si="2057"/>
        <v/>
      </c>
      <c r="AP2775" s="300" t="str">
        <f t="shared" si="2058"/>
        <v/>
      </c>
      <c r="AQ2775" s="300" t="str">
        <f t="shared" si="2059"/>
        <v/>
      </c>
      <c r="AR2775" s="306" t="str">
        <f t="shared" si="2060"/>
        <v/>
      </c>
      <c r="AS2775" s="300" t="str">
        <f t="shared" si="2061"/>
        <v/>
      </c>
      <c r="AT2775" s="300" t="str">
        <f t="shared" si="2062"/>
        <v/>
      </c>
      <c r="AU2775" s="192" t="str">
        <f t="shared" si="2063"/>
        <v>рбс</v>
      </c>
      <c r="AV2775" s="192" t="str">
        <f t="shared" si="2064"/>
        <v>рбс87504817общком</v>
      </c>
      <c r="AW2775" s="191">
        <f t="shared" si="2065"/>
        <v>0</v>
      </c>
      <c r="AX2775" s="191">
        <f t="shared" si="2066"/>
        <v>0</v>
      </c>
      <c r="AY2775" s="191">
        <f t="shared" si="2067"/>
        <v>2827281.03</v>
      </c>
      <c r="AZ2775" s="191">
        <f t="shared" si="2068"/>
        <v>1726398.29</v>
      </c>
      <c r="BA2775" s="193">
        <f t="shared" si="2069"/>
        <v>1</v>
      </c>
      <c r="BB2775" s="193">
        <f t="shared" si="2070"/>
        <v>1</v>
      </c>
      <c r="BC2775" s="193">
        <f t="shared" si="2071"/>
        <v>1</v>
      </c>
      <c r="BD2775" s="191">
        <f t="shared" si="2031"/>
        <v>2827281.03</v>
      </c>
      <c r="BE2775" s="191">
        <f t="shared" si="2072"/>
        <v>1726398.29</v>
      </c>
      <c r="BF2775" s="210">
        <f t="shared" si="2073"/>
        <v>2827281.03</v>
      </c>
      <c r="BG2775" s="211">
        <f t="shared" si="2074"/>
        <v>2827281.03</v>
      </c>
      <c r="BH2775" s="289"/>
      <c r="BI2775" s="289"/>
      <c r="BL2775" s="233" t="str">
        <f t="shared" si="2077"/>
        <v/>
      </c>
    </row>
    <row r="2776" spans="1:64" ht="12" customHeight="1">
      <c r="A2776" s="333" t="s">
        <v>1477</v>
      </c>
      <c r="B2776" s="381" t="s">
        <v>327</v>
      </c>
      <c r="C2776" s="333" t="s">
        <v>810</v>
      </c>
      <c r="D2776" s="381" t="s">
        <v>317</v>
      </c>
      <c r="E2776" s="381" t="s">
        <v>1321</v>
      </c>
      <c r="F2776" s="381" t="s">
        <v>586</v>
      </c>
      <c r="G2776" s="381" t="s">
        <v>397</v>
      </c>
      <c r="H2776" s="100" t="s">
        <v>653</v>
      </c>
      <c r="I2776" s="381" t="s">
        <v>505</v>
      </c>
      <c r="J2776" s="382">
        <v>185944</v>
      </c>
      <c r="K2776" s="382">
        <v>65000</v>
      </c>
      <c r="L2776" s="191" t="str">
        <f t="shared" si="2034"/>
        <v>875048170702011004П02024434001</v>
      </c>
      <c r="M2776" s="192">
        <f t="array" ref="M2776">IF(COUNT(SEARCH(Удалить_Роспись_КВСР,$B2776)*SEARCH(Удалить_Роспись_ПБС,$C2776)*SEARCH(Удалить_Роспись_КФСР, $D2776)*SEARCH(Удалить_Роспись_КЦСР,$E2776)*SEARCH(Удалить_Роспись_КВР,$F2776)*SEARCH(Удалить_Роспись_ЭК,$H2776)*SEARCH(Удалить_Роспись_КР,$I2776))&gt;0,0,1)</f>
        <v>0</v>
      </c>
      <c r="N2776" s="192">
        <f>IF(COUNT(SEARCH(Удалить_Индекс_КВСР,$B2776)*SEARCH(Удалить_Индекс_ПБС,$C2776)*SEARCH(Удалить_Индекс_КФСР,$D2776)*SEARCH(Удалить_Индекс_КЦСР,$E2776)*SEARCH(Удалить_Индекс_КВР,$F2776)*SEARCH(Удалить_Индекс_ЭК,$H2776)*SEARCH(Удалить_Индекс_КР,$I2776))&gt;0,0,1)</f>
        <v>1</v>
      </c>
      <c r="O2776" s="192" t="str">
        <f t="shared" si="2035"/>
        <v/>
      </c>
      <c r="P2776" s="192" t="str">
        <f t="shared" si="2078"/>
        <v/>
      </c>
      <c r="Q2776" s="300" t="str">
        <f t="shared" si="2036"/>
        <v/>
      </c>
      <c r="R2776" s="300" t="str">
        <f t="shared" si="2037"/>
        <v/>
      </c>
      <c r="S2776" s="300" t="str">
        <f t="shared" si="2038"/>
        <v/>
      </c>
      <c r="T2776" s="192" t="str">
        <f t="shared" si="2039"/>
        <v/>
      </c>
      <c r="U2776" s="303" t="str">
        <f t="shared" si="2040"/>
        <v/>
      </c>
      <c r="V2776" s="300" t="str">
        <f t="shared" si="2041"/>
        <v/>
      </c>
      <c r="W2776" s="192" t="str">
        <f t="shared" si="2042"/>
        <v/>
      </c>
      <c r="X2776" s="303" t="str">
        <f t="shared" si="2043"/>
        <v/>
      </c>
      <c r="Y2776" s="300" t="str">
        <f t="shared" si="2044"/>
        <v/>
      </c>
      <c r="Z2776" s="300" t="str">
        <f t="shared" si="2045"/>
        <v/>
      </c>
      <c r="AA2776" s="303" t="str">
        <f t="shared" si="2046"/>
        <v/>
      </c>
      <c r="AB2776" s="300" t="str">
        <f t="shared" si="2047"/>
        <v/>
      </c>
      <c r="AC2776" s="300" t="str">
        <f t="shared" si="2048"/>
        <v/>
      </c>
      <c r="AD2776" s="300" t="str">
        <f t="shared" si="2049"/>
        <v/>
      </c>
      <c r="AE2776" s="192" t="str">
        <f t="shared" si="2050"/>
        <v/>
      </c>
      <c r="AF2776" s="192" t="str">
        <f t="shared" si="2051"/>
        <v/>
      </c>
      <c r="AG2776" s="192"/>
      <c r="AJ2776" s="300" t="str">
        <f t="shared" si="2052"/>
        <v/>
      </c>
      <c r="AK2776" s="300" t="str">
        <f t="shared" si="2053"/>
        <v/>
      </c>
      <c r="AL2776" s="300" t="str">
        <f t="shared" si="2054"/>
        <v/>
      </c>
      <c r="AM2776" s="300" t="str">
        <f t="shared" si="2055"/>
        <v/>
      </c>
      <c r="AN2776" s="300" t="str">
        <f t="shared" si="2056"/>
        <v/>
      </c>
      <c r="AO2776" s="300" t="str">
        <f t="shared" si="2057"/>
        <v/>
      </c>
      <c r="AP2776" s="300" t="str">
        <f t="shared" si="2058"/>
        <v/>
      </c>
      <c r="AQ2776" s="300" t="str">
        <f t="shared" si="2059"/>
        <v/>
      </c>
      <c r="AR2776" s="306" t="str">
        <f t="shared" si="2060"/>
        <v/>
      </c>
      <c r="AS2776" s="300" t="str">
        <f t="shared" si="2061"/>
        <v/>
      </c>
      <c r="AT2776" s="300" t="str">
        <f t="shared" si="2062"/>
        <v/>
      </c>
      <c r="AU2776" s="192" t="str">
        <f t="shared" si="2063"/>
        <v>рбс</v>
      </c>
      <c r="AV2776" s="192" t="str">
        <f t="shared" si="2064"/>
        <v>рбс87504817общпро</v>
      </c>
      <c r="AW2776" s="191">
        <f t="shared" si="2065"/>
        <v>0</v>
      </c>
      <c r="AX2776" s="191">
        <f t="shared" si="2066"/>
        <v>0</v>
      </c>
      <c r="AY2776" s="191">
        <f t="shared" si="2067"/>
        <v>185944</v>
      </c>
      <c r="AZ2776" s="191">
        <f t="shared" si="2068"/>
        <v>65000</v>
      </c>
      <c r="BA2776" s="193">
        <f t="shared" si="2069"/>
        <v>1</v>
      </c>
      <c r="BB2776" s="193">
        <f t="shared" si="2070"/>
        <v>1</v>
      </c>
      <c r="BC2776" s="193">
        <f t="shared" si="2071"/>
        <v>1</v>
      </c>
      <c r="BD2776" s="191">
        <f t="shared" si="2031"/>
        <v>185944</v>
      </c>
      <c r="BE2776" s="191">
        <f t="shared" si="2072"/>
        <v>65000</v>
      </c>
      <c r="BF2776" s="210">
        <f t="shared" si="2073"/>
        <v>185944</v>
      </c>
      <c r="BG2776" s="211">
        <f t="shared" si="2074"/>
        <v>185944</v>
      </c>
      <c r="BH2776" s="289"/>
      <c r="BI2776" s="289"/>
      <c r="BL2776" s="233" t="str">
        <f t="shared" si="2077"/>
        <v/>
      </c>
    </row>
    <row r="2777" spans="1:64" ht="12" customHeight="1">
      <c r="A2777" s="333" t="s">
        <v>1477</v>
      </c>
      <c r="B2777" s="381" t="s">
        <v>327</v>
      </c>
      <c r="C2777" s="333" t="s">
        <v>810</v>
      </c>
      <c r="D2777" s="381" t="s">
        <v>317</v>
      </c>
      <c r="E2777" s="381" t="s">
        <v>1457</v>
      </c>
      <c r="F2777" s="381" t="s">
        <v>586</v>
      </c>
      <c r="G2777" s="381" t="s">
        <v>393</v>
      </c>
      <c r="H2777" s="100" t="s">
        <v>653</v>
      </c>
      <c r="I2777" s="381" t="s">
        <v>505</v>
      </c>
      <c r="J2777" s="382">
        <v>214885</v>
      </c>
      <c r="K2777" s="382">
        <v>136119.35</v>
      </c>
      <c r="L2777" s="191" t="str">
        <f t="shared" si="2034"/>
        <v>875048170702011004Э02024422301</v>
      </c>
      <c r="M2777" s="192">
        <f t="array" ref="M2777">IF(COUNT(SEARCH(Удалить_Роспись_КВСР,$B2777)*SEARCH(Удалить_Роспись_ПБС,$C2777)*SEARCH(Удалить_Роспись_КФСР, $D2777)*SEARCH(Удалить_Роспись_КЦСР,$E2777)*SEARCH(Удалить_Роспись_КВР,$F2777)*SEARCH(Удалить_Роспись_ЭК,$H2777)*SEARCH(Удалить_Роспись_КР,$I2777))&gt;0,0,1)</f>
        <v>0</v>
      </c>
      <c r="N2777" s="192">
        <f>IF(COUNT(SEARCH(Удалить_Индекс_КВСР,$B2777)*SEARCH(Удалить_Индекс_ПБС,$C2777)*SEARCH(Удалить_Индекс_КФСР,$D2777)*SEARCH(Удалить_Индекс_КЦСР,$E2777)*SEARCH(Удалить_Индекс_КВР,$F2777)*SEARCH(Удалить_Индекс_ЭК,$H2777)*SEARCH(Удалить_Индекс_КР,$I2777))&gt;0,0,1)</f>
        <v>1</v>
      </c>
      <c r="O2777" s="192" t="str">
        <f t="shared" si="2035"/>
        <v/>
      </c>
      <c r="P2777" s="192" t="str">
        <f t="shared" si="2078"/>
        <v/>
      </c>
      <c r="Q2777" s="300" t="str">
        <f t="shared" si="2036"/>
        <v/>
      </c>
      <c r="R2777" s="300" t="str">
        <f t="shared" si="2037"/>
        <v/>
      </c>
      <c r="S2777" s="300" t="str">
        <f t="shared" si="2038"/>
        <v/>
      </c>
      <c r="T2777" s="192" t="str">
        <f t="shared" si="2039"/>
        <v/>
      </c>
      <c r="U2777" s="303" t="str">
        <f t="shared" si="2040"/>
        <v/>
      </c>
      <c r="V2777" s="300" t="str">
        <f t="shared" si="2041"/>
        <v/>
      </c>
      <c r="W2777" s="192" t="str">
        <f t="shared" si="2042"/>
        <v/>
      </c>
      <c r="X2777" s="303" t="str">
        <f t="shared" si="2043"/>
        <v/>
      </c>
      <c r="Y2777" s="300" t="str">
        <f t="shared" si="2044"/>
        <v/>
      </c>
      <c r="Z2777" s="300" t="str">
        <f t="shared" si="2045"/>
        <v/>
      </c>
      <c r="AA2777" s="303" t="str">
        <f t="shared" si="2046"/>
        <v/>
      </c>
      <c r="AB2777" s="300" t="str">
        <f t="shared" si="2047"/>
        <v/>
      </c>
      <c r="AC2777" s="300" t="str">
        <f t="shared" si="2048"/>
        <v/>
      </c>
      <c r="AD2777" s="300" t="str">
        <f t="shared" si="2049"/>
        <v/>
      </c>
      <c r="AE2777" s="192" t="str">
        <f t="shared" si="2050"/>
        <v/>
      </c>
      <c r="AF2777" s="192" t="str">
        <f t="shared" si="2051"/>
        <v/>
      </c>
      <c r="AG2777" s="192"/>
      <c r="AJ2777" s="300" t="str">
        <f t="shared" si="2052"/>
        <v/>
      </c>
      <c r="AK2777" s="300" t="str">
        <f t="shared" si="2053"/>
        <v/>
      </c>
      <c r="AL2777" s="300" t="str">
        <f t="shared" si="2054"/>
        <v/>
      </c>
      <c r="AM2777" s="300" t="str">
        <f t="shared" si="2055"/>
        <v/>
      </c>
      <c r="AN2777" s="300" t="str">
        <f t="shared" si="2056"/>
        <v/>
      </c>
      <c r="AO2777" s="300" t="str">
        <f t="shared" si="2057"/>
        <v/>
      </c>
      <c r="AP2777" s="300" t="str">
        <f t="shared" si="2058"/>
        <v/>
      </c>
      <c r="AQ2777" s="300" t="str">
        <f t="shared" si="2059"/>
        <v/>
      </c>
      <c r="AR2777" s="306" t="str">
        <f t="shared" si="2060"/>
        <v/>
      </c>
      <c r="AS2777" s="300" t="str">
        <f t="shared" si="2061"/>
        <v/>
      </c>
      <c r="AT2777" s="300" t="str">
        <f t="shared" si="2062"/>
        <v/>
      </c>
      <c r="AU2777" s="192" t="str">
        <f t="shared" si="2063"/>
        <v>рбс</v>
      </c>
      <c r="AV2777" s="192" t="str">
        <f t="shared" si="2064"/>
        <v>рбс87504817общком</v>
      </c>
      <c r="AW2777" s="191">
        <f t="shared" si="2065"/>
        <v>0</v>
      </c>
      <c r="AX2777" s="191">
        <f t="shared" si="2066"/>
        <v>0</v>
      </c>
      <c r="AY2777" s="191">
        <f t="shared" si="2067"/>
        <v>214885</v>
      </c>
      <c r="AZ2777" s="191">
        <f t="shared" si="2068"/>
        <v>136119.35</v>
      </c>
      <c r="BA2777" s="193">
        <f t="shared" si="2069"/>
        <v>1</v>
      </c>
      <c r="BB2777" s="193">
        <f t="shared" si="2070"/>
        <v>1</v>
      </c>
      <c r="BC2777" s="193">
        <f t="shared" si="2071"/>
        <v>1</v>
      </c>
      <c r="BD2777" s="191">
        <f t="shared" si="2031"/>
        <v>214885</v>
      </c>
      <c r="BE2777" s="191">
        <f t="shared" si="2072"/>
        <v>136119.35</v>
      </c>
      <c r="BF2777" s="210">
        <f t="shared" si="2073"/>
        <v>214885</v>
      </c>
      <c r="BG2777" s="211">
        <f t="shared" si="2074"/>
        <v>214885</v>
      </c>
      <c r="BH2777" s="289"/>
      <c r="BI2777" s="289"/>
      <c r="BL2777" s="233" t="str">
        <f t="shared" si="2077"/>
        <v/>
      </c>
    </row>
    <row r="2778" spans="1:64" ht="12" hidden="1" customHeight="1">
      <c r="A2778" s="333" t="s">
        <v>1477</v>
      </c>
      <c r="B2778" s="381" t="s">
        <v>327</v>
      </c>
      <c r="C2778" s="333" t="s">
        <v>810</v>
      </c>
      <c r="D2778" s="381" t="s">
        <v>317</v>
      </c>
      <c r="E2778" s="381" t="s">
        <v>1322</v>
      </c>
      <c r="F2778" s="381" t="s">
        <v>608</v>
      </c>
      <c r="G2778" s="381" t="s">
        <v>385</v>
      </c>
      <c r="H2778" s="100" t="s">
        <v>653</v>
      </c>
      <c r="I2778" s="381" t="s">
        <v>339</v>
      </c>
      <c r="J2778" s="382">
        <v>1839263.52</v>
      </c>
      <c r="K2778" s="382">
        <v>1422922.25</v>
      </c>
      <c r="L2778" s="191" t="str">
        <f t="shared" si="2034"/>
        <v>875048170702011007409011121110</v>
      </c>
      <c r="M2778" s="192">
        <f t="array" ref="M2778">IF(COUNT(SEARCH(Удалить_Роспись_КВСР,$B2778)*SEARCH(Удалить_Роспись_ПБС,$C2778)*SEARCH(Удалить_Роспись_КФСР, $D2778)*SEARCH(Удалить_Роспись_КЦСР,$E2778)*SEARCH(Удалить_Роспись_КВР,$F2778)*SEARCH(Удалить_Роспись_ЭК,$H2778)*SEARCH(Удалить_Роспись_КР,$I2778))&gt;0,0,1)</f>
        <v>0</v>
      </c>
      <c r="N2778" s="192">
        <v>0</v>
      </c>
      <c r="O2778" s="192" t="str">
        <f t="shared" si="2035"/>
        <v/>
      </c>
      <c r="P2778" s="192" t="str">
        <f t="shared" si="2078"/>
        <v/>
      </c>
      <c r="Q2778" s="300" t="str">
        <f t="shared" si="2036"/>
        <v/>
      </c>
      <c r="R2778" s="300" t="str">
        <f t="shared" si="2037"/>
        <v/>
      </c>
      <c r="S2778" s="300" t="str">
        <f t="shared" si="2038"/>
        <v/>
      </c>
      <c r="T2778" s="192" t="str">
        <f t="shared" si="2039"/>
        <v/>
      </c>
      <c r="U2778" s="303" t="str">
        <f t="shared" si="2040"/>
        <v/>
      </c>
      <c r="V2778" s="300" t="str">
        <f t="shared" si="2041"/>
        <v/>
      </c>
      <c r="W2778" s="192" t="str">
        <f t="shared" si="2042"/>
        <v/>
      </c>
      <c r="X2778" s="303" t="str">
        <f t="shared" si="2043"/>
        <v/>
      </c>
      <c r="Y2778" s="300" t="str">
        <f t="shared" si="2044"/>
        <v/>
      </c>
      <c r="Z2778" s="300" t="str">
        <f t="shared" si="2045"/>
        <v/>
      </c>
      <c r="AA2778" s="303" t="str">
        <f t="shared" si="2046"/>
        <v/>
      </c>
      <c r="AB2778" s="300" t="str">
        <f t="shared" si="2047"/>
        <v/>
      </c>
      <c r="AC2778" s="300" t="str">
        <f t="shared" si="2048"/>
        <v/>
      </c>
      <c r="AD2778" s="300" t="str">
        <f t="shared" si="2049"/>
        <v/>
      </c>
      <c r="AE2778" s="192" t="str">
        <f t="shared" si="2050"/>
        <v/>
      </c>
      <c r="AF2778" s="192" t="str">
        <f t="shared" si="2051"/>
        <v/>
      </c>
      <c r="AG2778" s="192"/>
      <c r="AJ2778" s="300" t="str">
        <f t="shared" si="2052"/>
        <v/>
      </c>
      <c r="AK2778" s="300" t="str">
        <f t="shared" si="2053"/>
        <v/>
      </c>
      <c r="AL2778" s="300" t="str">
        <f t="shared" si="2054"/>
        <v/>
      </c>
      <c r="AM2778" s="300" t="str">
        <f t="shared" si="2055"/>
        <v/>
      </c>
      <c r="AN2778" s="300" t="str">
        <f t="shared" si="2056"/>
        <v/>
      </c>
      <c r="AO2778" s="300" t="str">
        <f t="shared" si="2057"/>
        <v/>
      </c>
      <c r="AP2778" s="300" t="str">
        <f t="shared" si="2058"/>
        <v/>
      </c>
      <c r="AQ2778" s="300" t="str">
        <f t="shared" si="2059"/>
        <v/>
      </c>
      <c r="AR2778" s="306" t="str">
        <f t="shared" si="2060"/>
        <v/>
      </c>
      <c r="AS2778" s="300" t="str">
        <f t="shared" si="2061"/>
        <v/>
      </c>
      <c r="AT2778" s="300" t="str">
        <f t="shared" si="2062"/>
        <v/>
      </c>
      <c r="AU2778" s="192" t="str">
        <f t="shared" si="2063"/>
        <v>рбс</v>
      </c>
      <c r="AV2778" s="192" t="str">
        <f t="shared" si="2064"/>
        <v>рбс87504817общопл</v>
      </c>
      <c r="AW2778" s="191">
        <f t="shared" si="2065"/>
        <v>0</v>
      </c>
      <c r="AX2778" s="191">
        <f t="shared" si="2066"/>
        <v>0</v>
      </c>
      <c r="AY2778" s="191">
        <f t="shared" si="2067"/>
        <v>0</v>
      </c>
      <c r="AZ2778" s="191">
        <f t="shared" si="2068"/>
        <v>0</v>
      </c>
      <c r="BA2778" s="193">
        <f t="shared" si="2069"/>
        <v>1</v>
      </c>
      <c r="BB2778" s="193">
        <f t="shared" si="2070"/>
        <v>1</v>
      </c>
      <c r="BC2778" s="193">
        <f t="shared" si="2071"/>
        <v>1</v>
      </c>
      <c r="BD2778" s="191">
        <f t="shared" si="2031"/>
        <v>0</v>
      </c>
      <c r="BE2778" s="191">
        <f t="shared" si="2072"/>
        <v>0</v>
      </c>
      <c r="BF2778" s="210">
        <f t="shared" si="2073"/>
        <v>0</v>
      </c>
      <c r="BG2778" s="211">
        <f t="shared" si="2074"/>
        <v>0</v>
      </c>
      <c r="BH2778" s="289" t="str">
        <f>B2778</f>
        <v>875</v>
      </c>
      <c r="BI2778" s="289" t="str">
        <f>D2778</f>
        <v>0702</v>
      </c>
      <c r="BJ2778" s="284" t="s">
        <v>591</v>
      </c>
      <c r="BK2778" s="284" t="s">
        <v>589</v>
      </c>
      <c r="BL2778" s="233" t="str">
        <f t="shared" si="2077"/>
        <v/>
      </c>
    </row>
    <row r="2779" spans="1:64" ht="12" hidden="1" customHeight="1">
      <c r="A2779" s="333" t="s">
        <v>1477</v>
      </c>
      <c r="B2779" s="381" t="s">
        <v>327</v>
      </c>
      <c r="C2779" s="333" t="s">
        <v>810</v>
      </c>
      <c r="D2779" s="381" t="s">
        <v>317</v>
      </c>
      <c r="E2779" s="381" t="s">
        <v>1322</v>
      </c>
      <c r="F2779" s="381" t="s">
        <v>589</v>
      </c>
      <c r="G2779" s="381" t="s">
        <v>386</v>
      </c>
      <c r="H2779" s="100" t="s">
        <v>653</v>
      </c>
      <c r="I2779" s="381" t="s">
        <v>339</v>
      </c>
      <c r="J2779" s="382">
        <v>9958</v>
      </c>
      <c r="K2779" s="382">
        <v>0</v>
      </c>
      <c r="L2779" s="191" t="str">
        <f t="shared" si="2034"/>
        <v>875048170702011007409011221210</v>
      </c>
      <c r="M2779" s="192">
        <f t="array" ref="M2779">IF(COUNT(SEARCH(Удалить_Роспись_КВСР,$B2779)*SEARCH(Удалить_Роспись_ПБС,$C2779)*SEARCH(Удалить_Роспись_КФСР, $D2779)*SEARCH(Удалить_Роспись_КЦСР,$E2779)*SEARCH(Удалить_Роспись_КВР,$F2779)*SEARCH(Удалить_Роспись_ЭК,$H2779)*SEARCH(Удалить_Роспись_КР,$I2779))&gt;0,0,1)</f>
        <v>0</v>
      </c>
      <c r="N2779" s="192">
        <v>0</v>
      </c>
      <c r="O2779" s="192" t="str">
        <f t="shared" si="2035"/>
        <v/>
      </c>
      <c r="P2779" s="192" t="str">
        <f t="shared" si="2078"/>
        <v/>
      </c>
      <c r="Q2779" s="300" t="str">
        <f t="shared" si="2036"/>
        <v/>
      </c>
      <c r="R2779" s="300" t="str">
        <f t="shared" si="2037"/>
        <v/>
      </c>
      <c r="S2779" s="300" t="str">
        <f t="shared" si="2038"/>
        <v/>
      </c>
      <c r="T2779" s="192" t="str">
        <f t="shared" si="2039"/>
        <v/>
      </c>
      <c r="U2779" s="303" t="str">
        <f t="shared" si="2040"/>
        <v/>
      </c>
      <c r="V2779" s="300" t="str">
        <f t="shared" si="2041"/>
        <v/>
      </c>
      <c r="W2779" s="192" t="str">
        <f t="shared" si="2042"/>
        <v/>
      </c>
      <c r="X2779" s="303" t="str">
        <f t="shared" si="2043"/>
        <v/>
      </c>
      <c r="Y2779" s="300" t="str">
        <f t="shared" si="2044"/>
        <v/>
      </c>
      <c r="Z2779" s="300" t="str">
        <f t="shared" si="2045"/>
        <v/>
      </c>
      <c r="AA2779" s="303" t="str">
        <f t="shared" si="2046"/>
        <v/>
      </c>
      <c r="AB2779" s="300" t="str">
        <f t="shared" si="2047"/>
        <v/>
      </c>
      <c r="AC2779" s="300" t="str">
        <f t="shared" si="2048"/>
        <v/>
      </c>
      <c r="AD2779" s="300" t="str">
        <f t="shared" si="2049"/>
        <v/>
      </c>
      <c r="AE2779" s="192" t="str">
        <f t="shared" si="2050"/>
        <v/>
      </c>
      <c r="AF2779" s="192" t="str">
        <f t="shared" si="2051"/>
        <v/>
      </c>
      <c r="AG2779" s="192"/>
      <c r="AJ2779" s="300" t="str">
        <f t="shared" si="2052"/>
        <v/>
      </c>
      <c r="AK2779" s="300" t="str">
        <f t="shared" si="2053"/>
        <v/>
      </c>
      <c r="AL2779" s="300" t="str">
        <f t="shared" si="2054"/>
        <v/>
      </c>
      <c r="AM2779" s="300" t="str">
        <f t="shared" si="2055"/>
        <v/>
      </c>
      <c r="AN2779" s="300" t="str">
        <f t="shared" si="2056"/>
        <v/>
      </c>
      <c r="AO2779" s="300" t="str">
        <f t="shared" si="2057"/>
        <v/>
      </c>
      <c r="AP2779" s="300" t="str">
        <f t="shared" si="2058"/>
        <v/>
      </c>
      <c r="AQ2779" s="300" t="str">
        <f t="shared" si="2059"/>
        <v/>
      </c>
      <c r="AR2779" s="306" t="str">
        <f t="shared" si="2060"/>
        <v/>
      </c>
      <c r="AS2779" s="300" t="str">
        <f t="shared" si="2061"/>
        <v/>
      </c>
      <c r="AT2779" s="300" t="str">
        <f t="shared" si="2062"/>
        <v/>
      </c>
      <c r="AU2779" s="192" t="str">
        <f t="shared" si="2063"/>
        <v>рбс</v>
      </c>
      <c r="AV2779" s="192" t="str">
        <f t="shared" si="2064"/>
        <v>рбс87504817общпро</v>
      </c>
      <c r="AW2779" s="191">
        <f t="shared" si="2065"/>
        <v>0</v>
      </c>
      <c r="AX2779" s="191">
        <f t="shared" si="2066"/>
        <v>0</v>
      </c>
      <c r="AY2779" s="191">
        <f t="shared" si="2067"/>
        <v>0</v>
      </c>
      <c r="AZ2779" s="191">
        <f t="shared" si="2068"/>
        <v>0</v>
      </c>
      <c r="BA2779" s="193">
        <f t="shared" si="2069"/>
        <v>1</v>
      </c>
      <c r="BB2779" s="193">
        <f t="shared" si="2070"/>
        <v>1</v>
      </c>
      <c r="BC2779" s="193">
        <f t="shared" si="2071"/>
        <v>1</v>
      </c>
      <c r="BD2779" s="191">
        <f t="shared" si="2031"/>
        <v>0</v>
      </c>
      <c r="BE2779" s="191">
        <f t="shared" si="2072"/>
        <v>0</v>
      </c>
      <c r="BF2779" s="210">
        <f t="shared" si="2073"/>
        <v>0</v>
      </c>
      <c r="BG2779" s="211">
        <f t="shared" si="2074"/>
        <v>0</v>
      </c>
      <c r="BH2779" s="289" t="str">
        <f>B2779</f>
        <v>875</v>
      </c>
      <c r="BI2779" s="289" t="str">
        <f>D2779</f>
        <v>0702</v>
      </c>
      <c r="BJ2779" s="284" t="s">
        <v>591</v>
      </c>
      <c r="BK2779" s="284" t="s">
        <v>589</v>
      </c>
      <c r="BL2779" s="233" t="str">
        <f t="shared" si="2077"/>
        <v/>
      </c>
    </row>
    <row r="2780" spans="1:64" ht="12" hidden="1" customHeight="1">
      <c r="A2780" s="333" t="s">
        <v>1477</v>
      </c>
      <c r="B2780" s="381" t="s">
        <v>327</v>
      </c>
      <c r="C2780" s="333" t="s">
        <v>810</v>
      </c>
      <c r="D2780" s="381" t="s">
        <v>317</v>
      </c>
      <c r="E2780" s="381" t="s">
        <v>1322</v>
      </c>
      <c r="F2780" s="381" t="s">
        <v>902</v>
      </c>
      <c r="G2780" s="381" t="s">
        <v>387</v>
      </c>
      <c r="H2780" s="100" t="s">
        <v>653</v>
      </c>
      <c r="I2780" s="381" t="s">
        <v>339</v>
      </c>
      <c r="J2780" s="382">
        <v>555457.57999999996</v>
      </c>
      <c r="K2780" s="382">
        <v>326115.36</v>
      </c>
      <c r="L2780" s="191" t="str">
        <f t="shared" si="2034"/>
        <v>875048170702011007409011921310</v>
      </c>
      <c r="M2780" s="192">
        <f t="array" ref="M2780">IF(COUNT(SEARCH(Удалить_Роспись_КВСР,$B2780)*SEARCH(Удалить_Роспись_ПБС,$C2780)*SEARCH(Удалить_Роспись_КФСР, $D2780)*SEARCH(Удалить_Роспись_КЦСР,$E2780)*SEARCH(Удалить_Роспись_КВР,$F2780)*SEARCH(Удалить_Роспись_ЭК,$H2780)*SEARCH(Удалить_Роспись_КР,$I2780))&gt;0,0,1)</f>
        <v>0</v>
      </c>
      <c r="N2780" s="192">
        <v>0</v>
      </c>
      <c r="O2780" s="192" t="str">
        <f t="shared" si="2035"/>
        <v/>
      </c>
      <c r="P2780" s="192" t="str">
        <f t="shared" si="2078"/>
        <v/>
      </c>
      <c r="Q2780" s="300" t="str">
        <f t="shared" si="2036"/>
        <v/>
      </c>
      <c r="R2780" s="300" t="str">
        <f t="shared" si="2037"/>
        <v/>
      </c>
      <c r="S2780" s="300" t="str">
        <f t="shared" si="2038"/>
        <v/>
      </c>
      <c r="T2780" s="192" t="str">
        <f t="shared" si="2039"/>
        <v/>
      </c>
      <c r="U2780" s="303" t="str">
        <f t="shared" si="2040"/>
        <v/>
      </c>
      <c r="V2780" s="300" t="str">
        <f t="shared" si="2041"/>
        <v/>
      </c>
      <c r="W2780" s="192" t="str">
        <f t="shared" si="2042"/>
        <v/>
      </c>
      <c r="X2780" s="303" t="str">
        <f t="shared" si="2043"/>
        <v/>
      </c>
      <c r="Y2780" s="300" t="str">
        <f t="shared" si="2044"/>
        <v/>
      </c>
      <c r="Z2780" s="300" t="str">
        <f t="shared" si="2045"/>
        <v/>
      </c>
      <c r="AA2780" s="303" t="str">
        <f t="shared" si="2046"/>
        <v/>
      </c>
      <c r="AB2780" s="300" t="str">
        <f t="shared" si="2047"/>
        <v/>
      </c>
      <c r="AC2780" s="300" t="str">
        <f t="shared" si="2048"/>
        <v/>
      </c>
      <c r="AD2780" s="300" t="str">
        <f t="shared" si="2049"/>
        <v/>
      </c>
      <c r="AE2780" s="192" t="str">
        <f t="shared" si="2050"/>
        <v/>
      </c>
      <c r="AF2780" s="192" t="str">
        <f t="shared" si="2051"/>
        <v/>
      </c>
      <c r="AG2780" s="192"/>
      <c r="AJ2780" s="300" t="str">
        <f t="shared" si="2052"/>
        <v/>
      </c>
      <c r="AK2780" s="300" t="str">
        <f t="shared" si="2053"/>
        <v/>
      </c>
      <c r="AL2780" s="300" t="str">
        <f t="shared" si="2054"/>
        <v/>
      </c>
      <c r="AM2780" s="300" t="str">
        <f t="shared" si="2055"/>
        <v/>
      </c>
      <c r="AN2780" s="300" t="str">
        <f t="shared" si="2056"/>
        <v/>
      </c>
      <c r="AO2780" s="300" t="str">
        <f t="shared" si="2057"/>
        <v/>
      </c>
      <c r="AP2780" s="300" t="str">
        <f t="shared" si="2058"/>
        <v/>
      </c>
      <c r="AQ2780" s="300" t="str">
        <f t="shared" si="2059"/>
        <v/>
      </c>
      <c r="AR2780" s="306" t="str">
        <f t="shared" si="2060"/>
        <v/>
      </c>
      <c r="AS2780" s="300" t="str">
        <f t="shared" si="2061"/>
        <v/>
      </c>
      <c r="AT2780" s="300" t="str">
        <f t="shared" si="2062"/>
        <v/>
      </c>
      <c r="AU2780" s="192" t="str">
        <f t="shared" si="2063"/>
        <v>рбс</v>
      </c>
      <c r="AV2780" s="192" t="str">
        <f t="shared" si="2064"/>
        <v>рбс87504817общопл</v>
      </c>
      <c r="AW2780" s="191">
        <f t="shared" si="2065"/>
        <v>0</v>
      </c>
      <c r="AX2780" s="191">
        <f t="shared" si="2066"/>
        <v>0</v>
      </c>
      <c r="AY2780" s="191">
        <f t="shared" si="2067"/>
        <v>0</v>
      </c>
      <c r="AZ2780" s="191">
        <f t="shared" si="2068"/>
        <v>0</v>
      </c>
      <c r="BA2780" s="193">
        <f t="shared" si="2069"/>
        <v>1</v>
      </c>
      <c r="BB2780" s="193">
        <f t="shared" si="2070"/>
        <v>1</v>
      </c>
      <c r="BC2780" s="193">
        <f t="shared" si="2071"/>
        <v>1</v>
      </c>
      <c r="BD2780" s="191">
        <f t="shared" si="2031"/>
        <v>0</v>
      </c>
      <c r="BE2780" s="191">
        <f t="shared" si="2072"/>
        <v>0</v>
      </c>
      <c r="BF2780" s="210">
        <f t="shared" si="2073"/>
        <v>0</v>
      </c>
      <c r="BG2780" s="211">
        <f t="shared" si="2074"/>
        <v>0</v>
      </c>
      <c r="BH2780" s="289" t="str">
        <f>B2780</f>
        <v>875</v>
      </c>
      <c r="BI2780" s="289" t="str">
        <f>D2780</f>
        <v>0702</v>
      </c>
      <c r="BJ2780" s="284" t="s">
        <v>591</v>
      </c>
      <c r="BK2780" s="284" t="s">
        <v>589</v>
      </c>
      <c r="BL2780" s="233" t="str">
        <f t="shared" si="2077"/>
        <v/>
      </c>
    </row>
    <row r="2781" spans="1:64" ht="12" hidden="1" customHeight="1">
      <c r="A2781" s="333" t="s">
        <v>1477</v>
      </c>
      <c r="B2781" s="381" t="s">
        <v>327</v>
      </c>
      <c r="C2781" s="333" t="s">
        <v>810</v>
      </c>
      <c r="D2781" s="381" t="s">
        <v>317</v>
      </c>
      <c r="E2781" s="381" t="s">
        <v>1322</v>
      </c>
      <c r="F2781" s="381" t="s">
        <v>586</v>
      </c>
      <c r="G2781" s="381" t="s">
        <v>389</v>
      </c>
      <c r="H2781" s="100" t="s">
        <v>653</v>
      </c>
      <c r="I2781" s="381" t="s">
        <v>339</v>
      </c>
      <c r="J2781" s="382">
        <v>24763</v>
      </c>
      <c r="K2781" s="382">
        <v>19906</v>
      </c>
      <c r="L2781" s="191" t="str">
        <f t="shared" si="2034"/>
        <v>875048170702011007409024422610</v>
      </c>
      <c r="M2781" s="192">
        <f t="array" ref="M2781">IF(COUNT(SEARCH(Удалить_Роспись_КВСР,$B2781)*SEARCH(Удалить_Роспись_ПБС,$C2781)*SEARCH(Удалить_Роспись_КФСР, $D2781)*SEARCH(Удалить_Роспись_КЦСР,$E2781)*SEARCH(Удалить_Роспись_КВР,$F2781)*SEARCH(Удалить_Роспись_ЭК,$H2781)*SEARCH(Удалить_Роспись_КР,$I2781))&gt;0,0,1)</f>
        <v>0</v>
      </c>
      <c r="N2781" s="192">
        <v>0</v>
      </c>
      <c r="O2781" s="192" t="str">
        <f t="shared" si="2035"/>
        <v/>
      </c>
      <c r="P2781" s="192" t="str">
        <f t="shared" si="2078"/>
        <v/>
      </c>
      <c r="Q2781" s="300" t="str">
        <f t="shared" si="2036"/>
        <v/>
      </c>
      <c r="R2781" s="300" t="str">
        <f t="shared" si="2037"/>
        <v/>
      </c>
      <c r="S2781" s="300" t="str">
        <f t="shared" si="2038"/>
        <v/>
      </c>
      <c r="T2781" s="192" t="str">
        <f t="shared" si="2039"/>
        <v/>
      </c>
      <c r="U2781" s="303" t="str">
        <f t="shared" si="2040"/>
        <v/>
      </c>
      <c r="V2781" s="300" t="str">
        <f t="shared" si="2041"/>
        <v/>
      </c>
      <c r="W2781" s="192" t="str">
        <f t="shared" si="2042"/>
        <v/>
      </c>
      <c r="X2781" s="303" t="str">
        <f t="shared" si="2043"/>
        <v/>
      </c>
      <c r="Y2781" s="300" t="str">
        <f t="shared" si="2044"/>
        <v/>
      </c>
      <c r="Z2781" s="300" t="str">
        <f t="shared" si="2045"/>
        <v/>
      </c>
      <c r="AA2781" s="303" t="str">
        <f t="shared" si="2046"/>
        <v/>
      </c>
      <c r="AB2781" s="300" t="str">
        <f t="shared" si="2047"/>
        <v/>
      </c>
      <c r="AC2781" s="300" t="str">
        <f t="shared" si="2048"/>
        <v/>
      </c>
      <c r="AD2781" s="300" t="str">
        <f t="shared" si="2049"/>
        <v/>
      </c>
      <c r="AE2781" s="192" t="str">
        <f t="shared" si="2050"/>
        <v/>
      </c>
      <c r="AF2781" s="192" t="str">
        <f t="shared" si="2051"/>
        <v/>
      </c>
      <c r="AG2781" s="192"/>
      <c r="AJ2781" s="300" t="str">
        <f t="shared" si="2052"/>
        <v/>
      </c>
      <c r="AK2781" s="300" t="str">
        <f t="shared" si="2053"/>
        <v/>
      </c>
      <c r="AL2781" s="300" t="str">
        <f t="shared" si="2054"/>
        <v/>
      </c>
      <c r="AM2781" s="300" t="str">
        <f t="shared" si="2055"/>
        <v/>
      </c>
      <c r="AN2781" s="300" t="str">
        <f t="shared" si="2056"/>
        <v/>
      </c>
      <c r="AO2781" s="300" t="str">
        <f t="shared" si="2057"/>
        <v/>
      </c>
      <c r="AP2781" s="300" t="str">
        <f t="shared" si="2058"/>
        <v/>
      </c>
      <c r="AQ2781" s="300" t="str">
        <f t="shared" si="2059"/>
        <v/>
      </c>
      <c r="AR2781" s="306" t="str">
        <f t="shared" si="2060"/>
        <v/>
      </c>
      <c r="AS2781" s="300" t="str">
        <f t="shared" si="2061"/>
        <v/>
      </c>
      <c r="AT2781" s="300" t="str">
        <f t="shared" si="2062"/>
        <v/>
      </c>
      <c r="AU2781" s="192" t="str">
        <f t="shared" si="2063"/>
        <v>рбс</v>
      </c>
      <c r="AV2781" s="192" t="str">
        <f t="shared" si="2064"/>
        <v>рбс87504817общпро</v>
      </c>
      <c r="AW2781" s="191">
        <f t="shared" si="2065"/>
        <v>0</v>
      </c>
      <c r="AX2781" s="191">
        <f t="shared" si="2066"/>
        <v>0</v>
      </c>
      <c r="AY2781" s="191">
        <f t="shared" si="2067"/>
        <v>0</v>
      </c>
      <c r="AZ2781" s="191">
        <f t="shared" si="2068"/>
        <v>0</v>
      </c>
      <c r="BA2781" s="193">
        <f t="shared" si="2069"/>
        <v>1</v>
      </c>
      <c r="BB2781" s="193">
        <f t="shared" si="2070"/>
        <v>1</v>
      </c>
      <c r="BC2781" s="193">
        <f t="shared" si="2071"/>
        <v>1</v>
      </c>
      <c r="BD2781" s="191">
        <f t="shared" si="2031"/>
        <v>0</v>
      </c>
      <c r="BE2781" s="191">
        <f t="shared" si="2072"/>
        <v>0</v>
      </c>
      <c r="BF2781" s="210">
        <f t="shared" si="2073"/>
        <v>0</v>
      </c>
      <c r="BG2781" s="211">
        <f t="shared" si="2074"/>
        <v>0</v>
      </c>
      <c r="BH2781" s="289"/>
      <c r="BI2781" s="289"/>
      <c r="BL2781" s="233" t="str">
        <f t="shared" si="2077"/>
        <v/>
      </c>
    </row>
    <row r="2782" spans="1:64" ht="12" hidden="1" customHeight="1">
      <c r="A2782" s="333" t="s">
        <v>1477</v>
      </c>
      <c r="B2782" s="381" t="s">
        <v>327</v>
      </c>
      <c r="C2782" s="333" t="s">
        <v>810</v>
      </c>
      <c r="D2782" s="381" t="s">
        <v>317</v>
      </c>
      <c r="E2782" s="381" t="s">
        <v>1323</v>
      </c>
      <c r="F2782" s="381" t="s">
        <v>608</v>
      </c>
      <c r="G2782" s="381" t="s">
        <v>385</v>
      </c>
      <c r="H2782" s="100" t="s">
        <v>653</v>
      </c>
      <c r="I2782" s="381" t="s">
        <v>339</v>
      </c>
      <c r="J2782" s="382">
        <v>7744074.5999999996</v>
      </c>
      <c r="K2782" s="382">
        <v>5753787.7800000003</v>
      </c>
      <c r="L2782" s="191" t="str">
        <f t="shared" si="2034"/>
        <v>875048170702011007564011121110</v>
      </c>
      <c r="M2782" s="192">
        <f t="array" ref="M2782">IF(COUNT(SEARCH(Удалить_Роспись_КВСР,$B2782)*SEARCH(Удалить_Роспись_ПБС,$C2782)*SEARCH(Удалить_Роспись_КФСР, $D2782)*SEARCH(Удалить_Роспись_КЦСР,$E2782)*SEARCH(Удалить_Роспись_КВР,$F2782)*SEARCH(Удалить_Роспись_ЭК,$H2782)*SEARCH(Удалить_Роспись_КР,$I2782))&gt;0,0,1)</f>
        <v>0</v>
      </c>
      <c r="N2782" s="192">
        <v>0</v>
      </c>
      <c r="O2782" s="192" t="str">
        <f t="shared" si="2035"/>
        <v/>
      </c>
      <c r="P2782" s="192" t="str">
        <f t="shared" si="2078"/>
        <v/>
      </c>
      <c r="Q2782" s="300" t="str">
        <f t="shared" si="2036"/>
        <v/>
      </c>
      <c r="R2782" s="300" t="str">
        <f t="shared" si="2037"/>
        <v/>
      </c>
      <c r="S2782" s="300" t="str">
        <f t="shared" si="2038"/>
        <v/>
      </c>
      <c r="T2782" s="192" t="str">
        <f t="shared" si="2039"/>
        <v/>
      </c>
      <c r="U2782" s="303" t="str">
        <f t="shared" si="2040"/>
        <v/>
      </c>
      <c r="V2782" s="300" t="str">
        <f t="shared" si="2041"/>
        <v/>
      </c>
      <c r="W2782" s="192" t="str">
        <f t="shared" si="2042"/>
        <v/>
      </c>
      <c r="X2782" s="303" t="str">
        <f t="shared" si="2043"/>
        <v/>
      </c>
      <c r="Y2782" s="300" t="str">
        <f t="shared" si="2044"/>
        <v/>
      </c>
      <c r="Z2782" s="300" t="str">
        <f t="shared" si="2045"/>
        <v/>
      </c>
      <c r="AA2782" s="303" t="str">
        <f t="shared" si="2046"/>
        <v/>
      </c>
      <c r="AB2782" s="300" t="str">
        <f t="shared" si="2047"/>
        <v/>
      </c>
      <c r="AC2782" s="300" t="str">
        <f t="shared" si="2048"/>
        <v/>
      </c>
      <c r="AD2782" s="300" t="str">
        <f t="shared" si="2049"/>
        <v/>
      </c>
      <c r="AE2782" s="192" t="str">
        <f t="shared" si="2050"/>
        <v/>
      </c>
      <c r="AF2782" s="192" t="str">
        <f t="shared" si="2051"/>
        <v/>
      </c>
      <c r="AG2782" s="192"/>
      <c r="AJ2782" s="300" t="str">
        <f t="shared" si="2052"/>
        <v/>
      </c>
      <c r="AK2782" s="300" t="str">
        <f t="shared" si="2053"/>
        <v/>
      </c>
      <c r="AL2782" s="300" t="str">
        <f t="shared" si="2054"/>
        <v/>
      </c>
      <c r="AM2782" s="300" t="str">
        <f t="shared" si="2055"/>
        <v/>
      </c>
      <c r="AN2782" s="300" t="str">
        <f t="shared" si="2056"/>
        <v/>
      </c>
      <c r="AO2782" s="300" t="str">
        <f t="shared" si="2057"/>
        <v/>
      </c>
      <c r="AP2782" s="300" t="str">
        <f t="shared" si="2058"/>
        <v/>
      </c>
      <c r="AQ2782" s="300" t="str">
        <f t="shared" si="2059"/>
        <v/>
      </c>
      <c r="AR2782" s="306" t="str">
        <f t="shared" si="2060"/>
        <v/>
      </c>
      <c r="AS2782" s="300" t="str">
        <f t="shared" si="2061"/>
        <v/>
      </c>
      <c r="AT2782" s="300" t="str">
        <f t="shared" si="2062"/>
        <v/>
      </c>
      <c r="AU2782" s="192" t="str">
        <f t="shared" si="2063"/>
        <v>рбс</v>
      </c>
      <c r="AV2782" s="192" t="str">
        <f t="shared" si="2064"/>
        <v>рбс87504817общопл</v>
      </c>
      <c r="AW2782" s="191">
        <f t="shared" si="2065"/>
        <v>0</v>
      </c>
      <c r="AX2782" s="191">
        <f t="shared" si="2066"/>
        <v>0</v>
      </c>
      <c r="AY2782" s="191">
        <f t="shared" si="2067"/>
        <v>0</v>
      </c>
      <c r="AZ2782" s="191">
        <f t="shared" si="2068"/>
        <v>0</v>
      </c>
      <c r="BA2782" s="193">
        <f t="shared" si="2069"/>
        <v>1</v>
      </c>
      <c r="BB2782" s="193">
        <f t="shared" si="2070"/>
        <v>1</v>
      </c>
      <c r="BC2782" s="193">
        <f t="shared" si="2071"/>
        <v>1</v>
      </c>
      <c r="BD2782" s="191">
        <f t="shared" si="2031"/>
        <v>0</v>
      </c>
      <c r="BE2782" s="191">
        <f t="shared" si="2072"/>
        <v>0</v>
      </c>
      <c r="BF2782" s="210">
        <f t="shared" si="2073"/>
        <v>0</v>
      </c>
      <c r="BG2782" s="211">
        <f t="shared" si="2074"/>
        <v>0</v>
      </c>
      <c r="BH2782" s="289" t="str">
        <f>B2782</f>
        <v>875</v>
      </c>
      <c r="BI2782" s="289" t="str">
        <f>D2782</f>
        <v>0702</v>
      </c>
      <c r="BJ2782" s="284" t="s">
        <v>591</v>
      </c>
      <c r="BK2782" s="284" t="s">
        <v>586</v>
      </c>
      <c r="BL2782" s="233" t="str">
        <f t="shared" si="2077"/>
        <v/>
      </c>
    </row>
    <row r="2783" spans="1:64" ht="12" hidden="1" customHeight="1">
      <c r="A2783" s="333" t="s">
        <v>1477</v>
      </c>
      <c r="B2783" s="381" t="s">
        <v>327</v>
      </c>
      <c r="C2783" s="333" t="s">
        <v>810</v>
      </c>
      <c r="D2783" s="381" t="s">
        <v>317</v>
      </c>
      <c r="E2783" s="381" t="s">
        <v>1323</v>
      </c>
      <c r="F2783" s="381" t="s">
        <v>589</v>
      </c>
      <c r="G2783" s="381" t="s">
        <v>386</v>
      </c>
      <c r="H2783" s="100" t="s">
        <v>653</v>
      </c>
      <c r="I2783" s="381" t="s">
        <v>339</v>
      </c>
      <c r="J2783" s="382">
        <v>71192</v>
      </c>
      <c r="K2783" s="382">
        <v>65126.9</v>
      </c>
      <c r="L2783" s="191" t="str">
        <f t="shared" si="2034"/>
        <v>875048170702011007564011221210</v>
      </c>
      <c r="M2783" s="192">
        <f t="array" ref="M2783">IF(COUNT(SEARCH(Удалить_Роспись_КВСР,$B2783)*SEARCH(Удалить_Роспись_ПБС,$C2783)*SEARCH(Удалить_Роспись_КФСР, $D2783)*SEARCH(Удалить_Роспись_КЦСР,$E2783)*SEARCH(Удалить_Роспись_КВР,$F2783)*SEARCH(Удалить_Роспись_ЭК,$H2783)*SEARCH(Удалить_Роспись_КР,$I2783))&gt;0,0,1)</f>
        <v>0</v>
      </c>
      <c r="N2783" s="192">
        <v>0</v>
      </c>
      <c r="O2783" s="192" t="str">
        <f t="shared" si="2035"/>
        <v/>
      </c>
      <c r="P2783" s="192" t="str">
        <f t="shared" si="2078"/>
        <v/>
      </c>
      <c r="Q2783" s="300" t="str">
        <f t="shared" si="2036"/>
        <v/>
      </c>
      <c r="R2783" s="300" t="str">
        <f t="shared" si="2037"/>
        <v/>
      </c>
      <c r="S2783" s="300" t="str">
        <f t="shared" si="2038"/>
        <v/>
      </c>
      <c r="T2783" s="192" t="str">
        <f t="shared" si="2039"/>
        <v/>
      </c>
      <c r="U2783" s="303" t="str">
        <f t="shared" si="2040"/>
        <v/>
      </c>
      <c r="V2783" s="300" t="str">
        <f t="shared" si="2041"/>
        <v/>
      </c>
      <c r="W2783" s="192" t="str">
        <f t="shared" si="2042"/>
        <v/>
      </c>
      <c r="X2783" s="303" t="str">
        <f t="shared" si="2043"/>
        <v/>
      </c>
      <c r="Y2783" s="300" t="str">
        <f t="shared" si="2044"/>
        <v/>
      </c>
      <c r="Z2783" s="300" t="str">
        <f t="shared" si="2045"/>
        <v/>
      </c>
      <c r="AA2783" s="303" t="str">
        <f t="shared" si="2046"/>
        <v/>
      </c>
      <c r="AB2783" s="300" t="str">
        <f t="shared" si="2047"/>
        <v/>
      </c>
      <c r="AC2783" s="300" t="str">
        <f t="shared" si="2048"/>
        <v/>
      </c>
      <c r="AD2783" s="300" t="str">
        <f t="shared" si="2049"/>
        <v/>
      </c>
      <c r="AE2783" s="192" t="str">
        <f t="shared" si="2050"/>
        <v/>
      </c>
      <c r="AF2783" s="192" t="str">
        <f t="shared" si="2051"/>
        <v/>
      </c>
      <c r="AG2783" s="192"/>
      <c r="AJ2783" s="300" t="str">
        <f t="shared" si="2052"/>
        <v/>
      </c>
      <c r="AK2783" s="300" t="str">
        <f t="shared" si="2053"/>
        <v/>
      </c>
      <c r="AL2783" s="300" t="str">
        <f t="shared" si="2054"/>
        <v/>
      </c>
      <c r="AM2783" s="300" t="str">
        <f t="shared" si="2055"/>
        <v/>
      </c>
      <c r="AN2783" s="300" t="str">
        <f t="shared" si="2056"/>
        <v/>
      </c>
      <c r="AO2783" s="300" t="str">
        <f t="shared" si="2057"/>
        <v/>
      </c>
      <c r="AP2783" s="300" t="str">
        <f t="shared" si="2058"/>
        <v/>
      </c>
      <c r="AQ2783" s="300" t="str">
        <f t="shared" si="2059"/>
        <v/>
      </c>
      <c r="AR2783" s="306" t="str">
        <f t="shared" si="2060"/>
        <v/>
      </c>
      <c r="AS2783" s="300" t="str">
        <f t="shared" si="2061"/>
        <v/>
      </c>
      <c r="AT2783" s="300" t="str">
        <f t="shared" si="2062"/>
        <v/>
      </c>
      <c r="AU2783" s="192" t="str">
        <f t="shared" si="2063"/>
        <v>рбс</v>
      </c>
      <c r="AV2783" s="192" t="str">
        <f t="shared" si="2064"/>
        <v>рбс87504817общпро</v>
      </c>
      <c r="AW2783" s="191">
        <f t="shared" si="2065"/>
        <v>0</v>
      </c>
      <c r="AX2783" s="191">
        <f t="shared" si="2066"/>
        <v>0</v>
      </c>
      <c r="AY2783" s="191">
        <f t="shared" si="2067"/>
        <v>0</v>
      </c>
      <c r="AZ2783" s="191">
        <f t="shared" si="2068"/>
        <v>0</v>
      </c>
      <c r="BA2783" s="193">
        <f t="shared" si="2069"/>
        <v>1</v>
      </c>
      <c r="BB2783" s="193">
        <f t="shared" si="2070"/>
        <v>1</v>
      </c>
      <c r="BC2783" s="193">
        <f t="shared" si="2071"/>
        <v>1</v>
      </c>
      <c r="BD2783" s="191">
        <f t="shared" si="2031"/>
        <v>0</v>
      </c>
      <c r="BE2783" s="191">
        <f t="shared" si="2072"/>
        <v>0</v>
      </c>
      <c r="BF2783" s="210">
        <f t="shared" si="2073"/>
        <v>0</v>
      </c>
      <c r="BG2783" s="211">
        <f t="shared" si="2074"/>
        <v>0</v>
      </c>
      <c r="BH2783" s="289" t="str">
        <f>B2783</f>
        <v>875</v>
      </c>
      <c r="BI2783" s="289" t="str">
        <f>D2783</f>
        <v>0702</v>
      </c>
      <c r="BJ2783" s="284" t="s">
        <v>591</v>
      </c>
      <c r="BK2783" s="284" t="s">
        <v>589</v>
      </c>
      <c r="BL2783" s="233" t="str">
        <f t="shared" si="2077"/>
        <v/>
      </c>
    </row>
    <row r="2784" spans="1:64" ht="12" hidden="1" customHeight="1">
      <c r="A2784" s="333" t="s">
        <v>1477</v>
      </c>
      <c r="B2784" s="381" t="s">
        <v>327</v>
      </c>
      <c r="C2784" s="333" t="s">
        <v>810</v>
      </c>
      <c r="D2784" s="381" t="s">
        <v>317</v>
      </c>
      <c r="E2784" s="381" t="s">
        <v>1323</v>
      </c>
      <c r="F2784" s="381" t="s">
        <v>902</v>
      </c>
      <c r="G2784" s="381" t="s">
        <v>387</v>
      </c>
      <c r="H2784" s="100" t="s">
        <v>653</v>
      </c>
      <c r="I2784" s="381" t="s">
        <v>339</v>
      </c>
      <c r="J2784" s="382">
        <v>2327510.52</v>
      </c>
      <c r="K2784" s="382">
        <v>1678141.18</v>
      </c>
      <c r="L2784" s="191" t="str">
        <f t="shared" si="2034"/>
        <v>875048170702011007564011921310</v>
      </c>
      <c r="M2784" s="192">
        <f t="array" ref="M2784">IF(COUNT(SEARCH(Удалить_Роспись_КВСР,$B2784)*SEARCH(Удалить_Роспись_ПБС,$C2784)*SEARCH(Удалить_Роспись_КФСР, $D2784)*SEARCH(Удалить_Роспись_КЦСР,$E2784)*SEARCH(Удалить_Роспись_КВР,$F2784)*SEARCH(Удалить_Роспись_ЭК,$H2784)*SEARCH(Удалить_Роспись_КР,$I2784))&gt;0,0,1)</f>
        <v>0</v>
      </c>
      <c r="N2784" s="192">
        <v>0</v>
      </c>
      <c r="O2784" s="192" t="str">
        <f t="shared" si="2035"/>
        <v/>
      </c>
      <c r="P2784" s="192" t="str">
        <f t="shared" si="2078"/>
        <v/>
      </c>
      <c r="Q2784" s="300" t="str">
        <f t="shared" si="2036"/>
        <v/>
      </c>
      <c r="R2784" s="300" t="str">
        <f t="shared" si="2037"/>
        <v/>
      </c>
      <c r="S2784" s="300" t="str">
        <f t="shared" si="2038"/>
        <v/>
      </c>
      <c r="T2784" s="192" t="str">
        <f t="shared" si="2039"/>
        <v/>
      </c>
      <c r="U2784" s="303" t="str">
        <f t="shared" si="2040"/>
        <v/>
      </c>
      <c r="V2784" s="300" t="str">
        <f t="shared" si="2041"/>
        <v/>
      </c>
      <c r="W2784" s="192" t="str">
        <f t="shared" si="2042"/>
        <v/>
      </c>
      <c r="X2784" s="303" t="str">
        <f t="shared" si="2043"/>
        <v/>
      </c>
      <c r="Y2784" s="300" t="str">
        <f t="shared" si="2044"/>
        <v/>
      </c>
      <c r="Z2784" s="300" t="str">
        <f t="shared" si="2045"/>
        <v/>
      </c>
      <c r="AA2784" s="303" t="str">
        <f t="shared" si="2046"/>
        <v/>
      </c>
      <c r="AB2784" s="300" t="str">
        <f t="shared" si="2047"/>
        <v/>
      </c>
      <c r="AC2784" s="300" t="str">
        <f t="shared" si="2048"/>
        <v/>
      </c>
      <c r="AD2784" s="300" t="str">
        <f t="shared" si="2049"/>
        <v/>
      </c>
      <c r="AE2784" s="192" t="str">
        <f t="shared" si="2050"/>
        <v/>
      </c>
      <c r="AF2784" s="192" t="str">
        <f t="shared" si="2051"/>
        <v/>
      </c>
      <c r="AG2784" s="192"/>
      <c r="AJ2784" s="300" t="str">
        <f t="shared" si="2052"/>
        <v/>
      </c>
      <c r="AK2784" s="300" t="str">
        <f t="shared" si="2053"/>
        <v/>
      </c>
      <c r="AL2784" s="300" t="str">
        <f t="shared" si="2054"/>
        <v/>
      </c>
      <c r="AM2784" s="300" t="str">
        <f t="shared" si="2055"/>
        <v/>
      </c>
      <c r="AN2784" s="300" t="str">
        <f t="shared" si="2056"/>
        <v/>
      </c>
      <c r="AO2784" s="300" t="str">
        <f t="shared" si="2057"/>
        <v/>
      </c>
      <c r="AP2784" s="300" t="str">
        <f t="shared" si="2058"/>
        <v/>
      </c>
      <c r="AQ2784" s="300" t="str">
        <f t="shared" si="2059"/>
        <v/>
      </c>
      <c r="AR2784" s="306" t="str">
        <f t="shared" si="2060"/>
        <v/>
      </c>
      <c r="AS2784" s="300" t="str">
        <f t="shared" si="2061"/>
        <v/>
      </c>
      <c r="AT2784" s="300" t="str">
        <f t="shared" si="2062"/>
        <v/>
      </c>
      <c r="AU2784" s="192" t="str">
        <f t="shared" si="2063"/>
        <v>рбс</v>
      </c>
      <c r="AV2784" s="192" t="str">
        <f t="shared" si="2064"/>
        <v>рбс87504817общопл</v>
      </c>
      <c r="AW2784" s="191">
        <f t="shared" si="2065"/>
        <v>0</v>
      </c>
      <c r="AX2784" s="191">
        <f t="shared" si="2066"/>
        <v>0</v>
      </c>
      <c r="AY2784" s="191">
        <f t="shared" si="2067"/>
        <v>0</v>
      </c>
      <c r="AZ2784" s="191">
        <f t="shared" si="2068"/>
        <v>0</v>
      </c>
      <c r="BA2784" s="193">
        <f t="shared" si="2069"/>
        <v>1</v>
      </c>
      <c r="BB2784" s="193">
        <f t="shared" si="2070"/>
        <v>1</v>
      </c>
      <c r="BC2784" s="193">
        <f t="shared" si="2071"/>
        <v>1</v>
      </c>
      <c r="BD2784" s="191">
        <f t="shared" si="2031"/>
        <v>0</v>
      </c>
      <c r="BE2784" s="191">
        <f t="shared" si="2072"/>
        <v>0</v>
      </c>
      <c r="BF2784" s="210">
        <f t="shared" si="2073"/>
        <v>0</v>
      </c>
      <c r="BG2784" s="211">
        <f t="shared" si="2074"/>
        <v>0</v>
      </c>
      <c r="BH2784" s="289" t="str">
        <f>B2784</f>
        <v>875</v>
      </c>
      <c r="BI2784" s="289" t="str">
        <f>D2784</f>
        <v>0702</v>
      </c>
      <c r="BJ2784" s="284" t="s">
        <v>591</v>
      </c>
      <c r="BK2784" s="284" t="s">
        <v>586</v>
      </c>
      <c r="BL2784" s="233" t="str">
        <f t="shared" si="2077"/>
        <v/>
      </c>
    </row>
    <row r="2785" spans="1:64" ht="12" hidden="1" customHeight="1">
      <c r="A2785" s="333" t="s">
        <v>1477</v>
      </c>
      <c r="B2785" s="381" t="s">
        <v>327</v>
      </c>
      <c r="C2785" s="333" t="s">
        <v>810</v>
      </c>
      <c r="D2785" s="381" t="s">
        <v>317</v>
      </c>
      <c r="E2785" s="381" t="s">
        <v>1323</v>
      </c>
      <c r="F2785" s="381" t="s">
        <v>586</v>
      </c>
      <c r="G2785" s="381" t="s">
        <v>391</v>
      </c>
      <c r="H2785" s="100" t="s">
        <v>653</v>
      </c>
      <c r="I2785" s="381" t="s">
        <v>339</v>
      </c>
      <c r="J2785" s="382">
        <v>46750</v>
      </c>
      <c r="K2785" s="382">
        <v>4460.3999999999996</v>
      </c>
      <c r="L2785" s="191" t="str">
        <f t="shared" si="2034"/>
        <v>875048170702011007564024422110</v>
      </c>
      <c r="M2785" s="192">
        <f t="array" ref="M2785">IF(COUNT(SEARCH(Удалить_Роспись_КВСР,$B2785)*SEARCH(Удалить_Роспись_ПБС,$C2785)*SEARCH(Удалить_Роспись_КФСР, $D2785)*SEARCH(Удалить_Роспись_КЦСР,$E2785)*SEARCH(Удалить_Роспись_КВР,$F2785)*SEARCH(Удалить_Роспись_ЭК,$H2785)*SEARCH(Удалить_Роспись_КР,$I2785))&gt;0,0,1)</f>
        <v>0</v>
      </c>
      <c r="N2785" s="192">
        <v>0</v>
      </c>
      <c r="O2785" s="192" t="str">
        <f t="shared" si="2035"/>
        <v/>
      </c>
      <c r="P2785" s="192" t="str">
        <f t="shared" si="2078"/>
        <v/>
      </c>
      <c r="Q2785" s="300" t="str">
        <f t="shared" si="2036"/>
        <v/>
      </c>
      <c r="R2785" s="300" t="str">
        <f t="shared" si="2037"/>
        <v/>
      </c>
      <c r="S2785" s="300" t="str">
        <f t="shared" si="2038"/>
        <v/>
      </c>
      <c r="T2785" s="192" t="str">
        <f t="shared" si="2039"/>
        <v/>
      </c>
      <c r="U2785" s="303" t="str">
        <f t="shared" si="2040"/>
        <v/>
      </c>
      <c r="V2785" s="300" t="str">
        <f t="shared" si="2041"/>
        <v/>
      </c>
      <c r="W2785" s="192" t="str">
        <f t="shared" si="2042"/>
        <v/>
      </c>
      <c r="X2785" s="303" t="str">
        <f t="shared" si="2043"/>
        <v/>
      </c>
      <c r="Y2785" s="300" t="str">
        <f t="shared" si="2044"/>
        <v/>
      </c>
      <c r="Z2785" s="300" t="str">
        <f t="shared" si="2045"/>
        <v/>
      </c>
      <c r="AA2785" s="303" t="str">
        <f t="shared" si="2046"/>
        <v/>
      </c>
      <c r="AB2785" s="300" t="str">
        <f t="shared" si="2047"/>
        <v/>
      </c>
      <c r="AC2785" s="300" t="str">
        <f t="shared" si="2048"/>
        <v/>
      </c>
      <c r="AD2785" s="300" t="str">
        <f t="shared" si="2049"/>
        <v/>
      </c>
      <c r="AE2785" s="192" t="str">
        <f t="shared" si="2050"/>
        <v/>
      </c>
      <c r="AF2785" s="192" t="str">
        <f t="shared" si="2051"/>
        <v/>
      </c>
      <c r="AG2785" s="192"/>
      <c r="AJ2785" s="300" t="str">
        <f t="shared" si="2052"/>
        <v/>
      </c>
      <c r="AK2785" s="300" t="str">
        <f t="shared" si="2053"/>
        <v/>
      </c>
      <c r="AL2785" s="300" t="str">
        <f t="shared" si="2054"/>
        <v/>
      </c>
      <c r="AM2785" s="300" t="str">
        <f t="shared" si="2055"/>
        <v/>
      </c>
      <c r="AN2785" s="300" t="str">
        <f t="shared" si="2056"/>
        <v/>
      </c>
      <c r="AO2785" s="300" t="str">
        <f t="shared" si="2057"/>
        <v/>
      </c>
      <c r="AP2785" s="300" t="str">
        <f t="shared" si="2058"/>
        <v/>
      </c>
      <c r="AQ2785" s="300" t="str">
        <f t="shared" si="2059"/>
        <v/>
      </c>
      <c r="AR2785" s="306" t="str">
        <f t="shared" si="2060"/>
        <v/>
      </c>
      <c r="AS2785" s="300" t="str">
        <f t="shared" si="2061"/>
        <v/>
      </c>
      <c r="AT2785" s="300" t="str">
        <f t="shared" si="2062"/>
        <v/>
      </c>
      <c r="AU2785" s="192" t="str">
        <f t="shared" si="2063"/>
        <v>рбс</v>
      </c>
      <c r="AV2785" s="192" t="str">
        <f t="shared" si="2064"/>
        <v>рбс87504817общпро</v>
      </c>
      <c r="AW2785" s="191">
        <f t="shared" si="2065"/>
        <v>0</v>
      </c>
      <c r="AX2785" s="191">
        <f t="shared" si="2066"/>
        <v>0</v>
      </c>
      <c r="AY2785" s="191">
        <f t="shared" si="2067"/>
        <v>0</v>
      </c>
      <c r="AZ2785" s="191">
        <f t="shared" si="2068"/>
        <v>0</v>
      </c>
      <c r="BA2785" s="193">
        <f t="shared" si="2069"/>
        <v>1</v>
      </c>
      <c r="BB2785" s="193">
        <f t="shared" si="2070"/>
        <v>1</v>
      </c>
      <c r="BC2785" s="193">
        <f t="shared" si="2071"/>
        <v>1</v>
      </c>
      <c r="BD2785" s="191">
        <f t="shared" si="2031"/>
        <v>0</v>
      </c>
      <c r="BE2785" s="191">
        <f t="shared" si="2072"/>
        <v>0</v>
      </c>
      <c r="BF2785" s="210">
        <f t="shared" si="2073"/>
        <v>0</v>
      </c>
      <c r="BG2785" s="211">
        <f t="shared" si="2074"/>
        <v>0</v>
      </c>
      <c r="BH2785" s="289" t="str">
        <f>B2785</f>
        <v>875</v>
      </c>
      <c r="BI2785" s="289" t="str">
        <f>D2785</f>
        <v>0702</v>
      </c>
      <c r="BJ2785" s="284" t="s">
        <v>591</v>
      </c>
      <c r="BK2785" s="284" t="s">
        <v>586</v>
      </c>
      <c r="BL2785" s="233" t="str">
        <f t="shared" si="2077"/>
        <v/>
      </c>
    </row>
    <row r="2786" spans="1:64" ht="12" hidden="1" customHeight="1">
      <c r="A2786" s="333" t="s">
        <v>1477</v>
      </c>
      <c r="B2786" s="381" t="s">
        <v>327</v>
      </c>
      <c r="C2786" s="333" t="s">
        <v>810</v>
      </c>
      <c r="D2786" s="381" t="s">
        <v>317</v>
      </c>
      <c r="E2786" s="381" t="s">
        <v>1323</v>
      </c>
      <c r="F2786" s="381" t="s">
        <v>586</v>
      </c>
      <c r="G2786" s="381" t="s">
        <v>394</v>
      </c>
      <c r="H2786" s="100" t="s">
        <v>653</v>
      </c>
      <c r="I2786" s="381" t="s">
        <v>339</v>
      </c>
      <c r="J2786" s="382">
        <v>30000</v>
      </c>
      <c r="K2786" s="382">
        <v>25510</v>
      </c>
      <c r="L2786" s="191" t="str">
        <f t="shared" si="2034"/>
        <v>875048170702011007564024422510</v>
      </c>
      <c r="M2786" s="192">
        <f t="array" ref="M2786">IF(COUNT(SEARCH(Удалить_Роспись_КВСР,$B2786)*SEARCH(Удалить_Роспись_ПБС,$C2786)*SEARCH(Удалить_Роспись_КФСР, $D2786)*SEARCH(Удалить_Роспись_КЦСР,$E2786)*SEARCH(Удалить_Роспись_КВР,$F2786)*SEARCH(Удалить_Роспись_ЭК,$H2786)*SEARCH(Удалить_Роспись_КР,$I2786))&gt;0,0,1)</f>
        <v>0</v>
      </c>
      <c r="N2786" s="192">
        <v>0</v>
      </c>
      <c r="O2786" s="192" t="str">
        <f t="shared" si="2035"/>
        <v/>
      </c>
      <c r="P2786" s="192" t="str">
        <f t="shared" si="2078"/>
        <v/>
      </c>
      <c r="Q2786" s="300" t="str">
        <f t="shared" si="2036"/>
        <v/>
      </c>
      <c r="R2786" s="300" t="str">
        <f t="shared" si="2037"/>
        <v/>
      </c>
      <c r="S2786" s="300" t="str">
        <f t="shared" si="2038"/>
        <v/>
      </c>
      <c r="T2786" s="192" t="str">
        <f t="shared" si="2039"/>
        <v/>
      </c>
      <c r="U2786" s="303" t="str">
        <f t="shared" si="2040"/>
        <v/>
      </c>
      <c r="V2786" s="300" t="str">
        <f t="shared" si="2041"/>
        <v/>
      </c>
      <c r="W2786" s="192" t="str">
        <f t="shared" si="2042"/>
        <v/>
      </c>
      <c r="X2786" s="303" t="str">
        <f t="shared" si="2043"/>
        <v/>
      </c>
      <c r="Y2786" s="300" t="str">
        <f t="shared" si="2044"/>
        <v/>
      </c>
      <c r="Z2786" s="300" t="str">
        <f t="shared" si="2045"/>
        <v/>
      </c>
      <c r="AA2786" s="303" t="str">
        <f t="shared" si="2046"/>
        <v/>
      </c>
      <c r="AB2786" s="300" t="str">
        <f t="shared" si="2047"/>
        <v/>
      </c>
      <c r="AC2786" s="300" t="str">
        <f t="shared" si="2048"/>
        <v/>
      </c>
      <c r="AD2786" s="300" t="str">
        <f t="shared" si="2049"/>
        <v/>
      </c>
      <c r="AE2786" s="192" t="str">
        <f t="shared" si="2050"/>
        <v/>
      </c>
      <c r="AF2786" s="192" t="str">
        <f t="shared" si="2051"/>
        <v/>
      </c>
      <c r="AG2786" s="192"/>
      <c r="AJ2786" s="300" t="str">
        <f t="shared" si="2052"/>
        <v/>
      </c>
      <c r="AK2786" s="300" t="str">
        <f t="shared" si="2053"/>
        <v/>
      </c>
      <c r="AL2786" s="300" t="str">
        <f t="shared" si="2054"/>
        <v/>
      </c>
      <c r="AM2786" s="300" t="str">
        <f t="shared" si="2055"/>
        <v/>
      </c>
      <c r="AN2786" s="300" t="str">
        <f t="shared" si="2056"/>
        <v/>
      </c>
      <c r="AO2786" s="300" t="str">
        <f t="shared" si="2057"/>
        <v/>
      </c>
      <c r="AP2786" s="300" t="str">
        <f t="shared" si="2058"/>
        <v/>
      </c>
      <c r="AQ2786" s="300" t="str">
        <f t="shared" si="2059"/>
        <v/>
      </c>
      <c r="AR2786" s="306" t="str">
        <f t="shared" si="2060"/>
        <v/>
      </c>
      <c r="AS2786" s="300" t="str">
        <f t="shared" si="2061"/>
        <v/>
      </c>
      <c r="AT2786" s="300" t="str">
        <f t="shared" si="2062"/>
        <v/>
      </c>
      <c r="AU2786" s="192" t="str">
        <f t="shared" si="2063"/>
        <v>рбс</v>
      </c>
      <c r="AV2786" s="192" t="str">
        <f t="shared" si="2064"/>
        <v>рбс87504817общпро</v>
      </c>
      <c r="AW2786" s="191">
        <f t="shared" si="2065"/>
        <v>0</v>
      </c>
      <c r="AX2786" s="191">
        <f t="shared" si="2066"/>
        <v>0</v>
      </c>
      <c r="AY2786" s="191">
        <f t="shared" si="2067"/>
        <v>0</v>
      </c>
      <c r="AZ2786" s="191">
        <f t="shared" si="2068"/>
        <v>0</v>
      </c>
      <c r="BA2786" s="193">
        <f t="shared" si="2069"/>
        <v>1</v>
      </c>
      <c r="BB2786" s="193">
        <f t="shared" si="2070"/>
        <v>1</v>
      </c>
      <c r="BC2786" s="193">
        <f t="shared" si="2071"/>
        <v>1</v>
      </c>
      <c r="BD2786" s="191">
        <f t="shared" si="2031"/>
        <v>0</v>
      </c>
      <c r="BE2786" s="191">
        <f t="shared" si="2072"/>
        <v>0</v>
      </c>
      <c r="BF2786" s="210">
        <f t="shared" si="2073"/>
        <v>0</v>
      </c>
      <c r="BG2786" s="211">
        <f t="shared" si="2074"/>
        <v>0</v>
      </c>
      <c r="BH2786" s="289" t="str">
        <f>B2786</f>
        <v>875</v>
      </c>
      <c r="BI2786" s="289" t="str">
        <f>D2786</f>
        <v>0702</v>
      </c>
      <c r="BJ2786" s="284" t="s">
        <v>591</v>
      </c>
      <c r="BK2786" s="284" t="s">
        <v>586</v>
      </c>
      <c r="BL2786" s="233" t="str">
        <f t="shared" si="2077"/>
        <v/>
      </c>
    </row>
    <row r="2787" spans="1:64" ht="12" hidden="1" customHeight="1">
      <c r="A2787" s="333" t="s">
        <v>1477</v>
      </c>
      <c r="B2787" s="381" t="s">
        <v>327</v>
      </c>
      <c r="C2787" s="333" t="s">
        <v>810</v>
      </c>
      <c r="D2787" s="381" t="s">
        <v>317</v>
      </c>
      <c r="E2787" s="381" t="s">
        <v>1323</v>
      </c>
      <c r="F2787" s="381" t="s">
        <v>586</v>
      </c>
      <c r="G2787" s="381" t="s">
        <v>389</v>
      </c>
      <c r="H2787" s="100" t="s">
        <v>653</v>
      </c>
      <c r="I2787" s="381" t="s">
        <v>339</v>
      </c>
      <c r="J2787" s="382">
        <v>102220</v>
      </c>
      <c r="K2787" s="382">
        <v>53860.160000000003</v>
      </c>
      <c r="L2787" s="191" t="str">
        <f t="shared" si="2034"/>
        <v>875048170702011007564024422610</v>
      </c>
      <c r="M2787" s="192">
        <f t="array" ref="M2787">IF(COUNT(SEARCH(Удалить_Роспись_КВСР,$B2787)*SEARCH(Удалить_Роспись_ПБС,$C2787)*SEARCH(Удалить_Роспись_КФСР, $D2787)*SEARCH(Удалить_Роспись_КЦСР,$E2787)*SEARCH(Удалить_Роспись_КВР,$F2787)*SEARCH(Удалить_Роспись_ЭК,$H2787)*SEARCH(Удалить_Роспись_КР,$I2787))&gt;0,0,1)</f>
        <v>0</v>
      </c>
      <c r="N2787" s="192">
        <v>0</v>
      </c>
      <c r="O2787" s="192" t="str">
        <f t="shared" si="2035"/>
        <v/>
      </c>
      <c r="P2787" s="192" t="str">
        <f t="shared" si="2078"/>
        <v/>
      </c>
      <c r="Q2787" s="300" t="str">
        <f t="shared" si="2036"/>
        <v/>
      </c>
      <c r="R2787" s="300" t="str">
        <f t="shared" si="2037"/>
        <v/>
      </c>
      <c r="S2787" s="300" t="str">
        <f t="shared" si="2038"/>
        <v/>
      </c>
      <c r="T2787" s="192" t="str">
        <f t="shared" si="2039"/>
        <v/>
      </c>
      <c r="U2787" s="303" t="str">
        <f t="shared" si="2040"/>
        <v/>
      </c>
      <c r="V2787" s="300" t="str">
        <f t="shared" si="2041"/>
        <v/>
      </c>
      <c r="W2787" s="192" t="str">
        <f t="shared" si="2042"/>
        <v/>
      </c>
      <c r="X2787" s="303" t="str">
        <f t="shared" si="2043"/>
        <v/>
      </c>
      <c r="Y2787" s="300" t="str">
        <f t="shared" si="2044"/>
        <v/>
      </c>
      <c r="Z2787" s="300" t="str">
        <f t="shared" si="2045"/>
        <v/>
      </c>
      <c r="AA2787" s="303" t="str">
        <f t="shared" si="2046"/>
        <v/>
      </c>
      <c r="AB2787" s="300" t="str">
        <f t="shared" si="2047"/>
        <v/>
      </c>
      <c r="AC2787" s="300" t="str">
        <f t="shared" si="2048"/>
        <v/>
      </c>
      <c r="AD2787" s="300" t="str">
        <f t="shared" si="2049"/>
        <v/>
      </c>
      <c r="AE2787" s="192" t="str">
        <f t="shared" si="2050"/>
        <v/>
      </c>
      <c r="AF2787" s="192" t="str">
        <f t="shared" si="2051"/>
        <v/>
      </c>
      <c r="AG2787" s="192"/>
      <c r="AJ2787" s="300" t="str">
        <f t="shared" si="2052"/>
        <v/>
      </c>
      <c r="AK2787" s="300" t="str">
        <f t="shared" si="2053"/>
        <v/>
      </c>
      <c r="AL2787" s="300" t="str">
        <f t="shared" si="2054"/>
        <v/>
      </c>
      <c r="AM2787" s="300" t="str">
        <f t="shared" si="2055"/>
        <v/>
      </c>
      <c r="AN2787" s="300" t="str">
        <f t="shared" si="2056"/>
        <v/>
      </c>
      <c r="AO2787" s="300" t="str">
        <f t="shared" si="2057"/>
        <v/>
      </c>
      <c r="AP2787" s="300" t="str">
        <f t="shared" si="2058"/>
        <v/>
      </c>
      <c r="AQ2787" s="300" t="str">
        <f t="shared" si="2059"/>
        <v/>
      </c>
      <c r="AR2787" s="306" t="str">
        <f t="shared" si="2060"/>
        <v/>
      </c>
      <c r="AS2787" s="300" t="str">
        <f t="shared" si="2061"/>
        <v/>
      </c>
      <c r="AT2787" s="300" t="str">
        <f t="shared" si="2062"/>
        <v/>
      </c>
      <c r="AU2787" s="192" t="str">
        <f t="shared" si="2063"/>
        <v>рбс</v>
      </c>
      <c r="AV2787" s="192" t="str">
        <f t="shared" si="2064"/>
        <v>рбс87504817общпро</v>
      </c>
      <c r="AW2787" s="191">
        <f t="shared" si="2065"/>
        <v>0</v>
      </c>
      <c r="AX2787" s="191">
        <f t="shared" si="2066"/>
        <v>0</v>
      </c>
      <c r="AY2787" s="191">
        <f t="shared" si="2067"/>
        <v>0</v>
      </c>
      <c r="AZ2787" s="191">
        <f t="shared" si="2068"/>
        <v>0</v>
      </c>
      <c r="BA2787" s="193">
        <f t="shared" si="2069"/>
        <v>1</v>
      </c>
      <c r="BB2787" s="193">
        <f t="shared" si="2070"/>
        <v>1</v>
      </c>
      <c r="BC2787" s="193">
        <f t="shared" si="2071"/>
        <v>1</v>
      </c>
      <c r="BD2787" s="191">
        <f t="shared" si="2031"/>
        <v>0</v>
      </c>
      <c r="BE2787" s="191">
        <f t="shared" si="2072"/>
        <v>0</v>
      </c>
      <c r="BF2787" s="210">
        <f t="shared" si="2073"/>
        <v>0</v>
      </c>
      <c r="BG2787" s="211">
        <f t="shared" si="2074"/>
        <v>0</v>
      </c>
      <c r="BH2787" s="289"/>
      <c r="BI2787" s="289"/>
      <c r="BJ2787" s="228"/>
      <c r="BK2787" s="228"/>
      <c r="BL2787" s="233" t="str">
        <f t="shared" si="2077"/>
        <v/>
      </c>
    </row>
    <row r="2788" spans="1:64" ht="12" hidden="1" customHeight="1">
      <c r="A2788" s="333" t="s">
        <v>1477</v>
      </c>
      <c r="B2788" s="381" t="s">
        <v>327</v>
      </c>
      <c r="C2788" s="333" t="s">
        <v>810</v>
      </c>
      <c r="D2788" s="381" t="s">
        <v>317</v>
      </c>
      <c r="E2788" s="381" t="s">
        <v>1323</v>
      </c>
      <c r="F2788" s="381" t="s">
        <v>586</v>
      </c>
      <c r="G2788" s="381" t="s">
        <v>395</v>
      </c>
      <c r="H2788" s="100" t="s">
        <v>653</v>
      </c>
      <c r="I2788" s="381" t="s">
        <v>339</v>
      </c>
      <c r="J2788" s="382">
        <v>10000</v>
      </c>
      <c r="K2788" s="382">
        <v>0</v>
      </c>
      <c r="L2788" s="191" t="str">
        <f t="shared" si="2034"/>
        <v>875048170702011007564024429010</v>
      </c>
      <c r="M2788" s="192">
        <f t="array" ref="M2788">IF(COUNT(SEARCH(Удалить_Роспись_КВСР,$B2788)*SEARCH(Удалить_Роспись_ПБС,$C2788)*SEARCH(Удалить_Роспись_КФСР, $D2788)*SEARCH(Удалить_Роспись_КЦСР,$E2788)*SEARCH(Удалить_Роспись_КВР,$F2788)*SEARCH(Удалить_Роспись_ЭК,$H2788)*SEARCH(Удалить_Роспись_КР,$I2788))&gt;0,0,1)</f>
        <v>0</v>
      </c>
      <c r="N2788" s="192">
        <v>0</v>
      </c>
      <c r="O2788" s="192" t="str">
        <f t="shared" si="2035"/>
        <v/>
      </c>
      <c r="P2788" s="192" t="str">
        <f t="shared" si="2078"/>
        <v/>
      </c>
      <c r="Q2788" s="300" t="str">
        <f t="shared" si="2036"/>
        <v/>
      </c>
      <c r="R2788" s="300" t="str">
        <f t="shared" si="2037"/>
        <v/>
      </c>
      <c r="S2788" s="300" t="str">
        <f t="shared" si="2038"/>
        <v/>
      </c>
      <c r="T2788" s="192" t="str">
        <f t="shared" si="2039"/>
        <v/>
      </c>
      <c r="U2788" s="303" t="str">
        <f t="shared" si="2040"/>
        <v/>
      </c>
      <c r="V2788" s="300" t="str">
        <f t="shared" si="2041"/>
        <v/>
      </c>
      <c r="W2788" s="192" t="str">
        <f t="shared" si="2042"/>
        <v/>
      </c>
      <c r="X2788" s="303" t="str">
        <f t="shared" si="2043"/>
        <v/>
      </c>
      <c r="Y2788" s="300" t="str">
        <f t="shared" si="2044"/>
        <v/>
      </c>
      <c r="Z2788" s="300" t="str">
        <f t="shared" si="2045"/>
        <v/>
      </c>
      <c r="AA2788" s="303" t="str">
        <f t="shared" si="2046"/>
        <v/>
      </c>
      <c r="AB2788" s="300" t="str">
        <f t="shared" si="2047"/>
        <v/>
      </c>
      <c r="AC2788" s="300" t="str">
        <f t="shared" si="2048"/>
        <v/>
      </c>
      <c r="AD2788" s="300" t="str">
        <f t="shared" si="2049"/>
        <v/>
      </c>
      <c r="AE2788" s="192" t="str">
        <f t="shared" si="2050"/>
        <v/>
      </c>
      <c r="AF2788" s="192" t="str">
        <f t="shared" si="2051"/>
        <v/>
      </c>
      <c r="AG2788" s="192"/>
      <c r="AJ2788" s="300" t="str">
        <f t="shared" si="2052"/>
        <v/>
      </c>
      <c r="AK2788" s="300" t="str">
        <f t="shared" si="2053"/>
        <v/>
      </c>
      <c r="AL2788" s="300" t="str">
        <f t="shared" si="2054"/>
        <v/>
      </c>
      <c r="AM2788" s="300" t="str">
        <f t="shared" si="2055"/>
        <v/>
      </c>
      <c r="AN2788" s="300" t="str">
        <f t="shared" si="2056"/>
        <v/>
      </c>
      <c r="AO2788" s="300" t="str">
        <f t="shared" si="2057"/>
        <v/>
      </c>
      <c r="AP2788" s="300" t="str">
        <f t="shared" si="2058"/>
        <v/>
      </c>
      <c r="AQ2788" s="300" t="str">
        <f t="shared" si="2059"/>
        <v/>
      </c>
      <c r="AR2788" s="306" t="str">
        <f t="shared" si="2060"/>
        <v/>
      </c>
      <c r="AS2788" s="300" t="str">
        <f t="shared" si="2061"/>
        <v/>
      </c>
      <c r="AT2788" s="300" t="str">
        <f t="shared" si="2062"/>
        <v/>
      </c>
      <c r="AU2788" s="192" t="str">
        <f t="shared" si="2063"/>
        <v>рбс</v>
      </c>
      <c r="AV2788" s="192" t="str">
        <f t="shared" si="2064"/>
        <v>рбс87504817общпро</v>
      </c>
      <c r="AW2788" s="191">
        <f t="shared" si="2065"/>
        <v>0</v>
      </c>
      <c r="AX2788" s="191">
        <f t="shared" si="2066"/>
        <v>0</v>
      </c>
      <c r="AY2788" s="191">
        <f t="shared" si="2067"/>
        <v>0</v>
      </c>
      <c r="AZ2788" s="191">
        <f t="shared" si="2068"/>
        <v>0</v>
      </c>
      <c r="BA2788" s="193">
        <f t="shared" si="2069"/>
        <v>1</v>
      </c>
      <c r="BB2788" s="193">
        <f t="shared" si="2070"/>
        <v>1</v>
      </c>
      <c r="BC2788" s="193">
        <f t="shared" si="2071"/>
        <v>1</v>
      </c>
      <c r="BD2788" s="191">
        <f t="shared" si="2031"/>
        <v>0</v>
      </c>
      <c r="BE2788" s="191">
        <f t="shared" si="2072"/>
        <v>0</v>
      </c>
      <c r="BF2788" s="210">
        <f t="shared" si="2073"/>
        <v>0</v>
      </c>
      <c r="BG2788" s="211">
        <f t="shared" si="2074"/>
        <v>0</v>
      </c>
      <c r="BH2788" s="289" t="str">
        <f t="shared" ref="BH2788:BH2794" si="2079">B2788</f>
        <v>875</v>
      </c>
      <c r="BI2788" s="289" t="str">
        <f t="shared" ref="BI2788:BI2794" si="2080">D2788</f>
        <v>0702</v>
      </c>
      <c r="BJ2788" s="284" t="s">
        <v>591</v>
      </c>
      <c r="BK2788" s="284" t="s">
        <v>586</v>
      </c>
      <c r="BL2788" s="233" t="str">
        <f t="shared" si="2077"/>
        <v/>
      </c>
    </row>
    <row r="2789" spans="1:64" ht="12" hidden="1" customHeight="1">
      <c r="A2789" s="333" t="s">
        <v>1477</v>
      </c>
      <c r="B2789" s="381" t="s">
        <v>327</v>
      </c>
      <c r="C2789" s="333" t="s">
        <v>810</v>
      </c>
      <c r="D2789" s="381" t="s">
        <v>317</v>
      </c>
      <c r="E2789" s="381" t="s">
        <v>1323</v>
      </c>
      <c r="F2789" s="381" t="s">
        <v>586</v>
      </c>
      <c r="G2789" s="381" t="s">
        <v>407</v>
      </c>
      <c r="H2789" s="100" t="s">
        <v>653</v>
      </c>
      <c r="I2789" s="381" t="s">
        <v>339</v>
      </c>
      <c r="J2789" s="382">
        <v>598226.19999999995</v>
      </c>
      <c r="K2789" s="382">
        <v>281531.03999999998</v>
      </c>
      <c r="L2789" s="191" t="str">
        <f t="shared" si="2034"/>
        <v>875048170702011007564024431010</v>
      </c>
      <c r="M2789" s="192">
        <f t="array" ref="M2789">IF(COUNT(SEARCH(Удалить_Роспись_КВСР,$B2789)*SEARCH(Удалить_Роспись_ПБС,$C2789)*SEARCH(Удалить_Роспись_КФСР, $D2789)*SEARCH(Удалить_Роспись_КЦСР,$E2789)*SEARCH(Удалить_Роспись_КВР,$F2789)*SEARCH(Удалить_Роспись_ЭК,$H2789)*SEARCH(Удалить_Роспись_КР,$I2789))&gt;0,0,1)</f>
        <v>0</v>
      </c>
      <c r="N2789" s="192">
        <v>0</v>
      </c>
      <c r="O2789" s="192" t="str">
        <f t="shared" si="2035"/>
        <v/>
      </c>
      <c r="P2789" s="192" t="str">
        <f t="shared" si="2078"/>
        <v/>
      </c>
      <c r="Q2789" s="300" t="str">
        <f t="shared" si="2036"/>
        <v/>
      </c>
      <c r="R2789" s="300" t="str">
        <f t="shared" si="2037"/>
        <v/>
      </c>
      <c r="S2789" s="300" t="str">
        <f t="shared" si="2038"/>
        <v/>
      </c>
      <c r="T2789" s="192" t="str">
        <f t="shared" si="2039"/>
        <v/>
      </c>
      <c r="U2789" s="303" t="str">
        <f t="shared" si="2040"/>
        <v/>
      </c>
      <c r="V2789" s="300" t="str">
        <f t="shared" si="2041"/>
        <v/>
      </c>
      <c r="W2789" s="192" t="str">
        <f t="shared" si="2042"/>
        <v/>
      </c>
      <c r="X2789" s="303" t="str">
        <f t="shared" si="2043"/>
        <v/>
      </c>
      <c r="Y2789" s="300" t="str">
        <f t="shared" si="2044"/>
        <v/>
      </c>
      <c r="Z2789" s="300" t="str">
        <f t="shared" si="2045"/>
        <v/>
      </c>
      <c r="AA2789" s="303" t="str">
        <f t="shared" si="2046"/>
        <v/>
      </c>
      <c r="AB2789" s="300" t="str">
        <f t="shared" si="2047"/>
        <v/>
      </c>
      <c r="AC2789" s="300" t="str">
        <f t="shared" si="2048"/>
        <v/>
      </c>
      <c r="AD2789" s="300" t="str">
        <f t="shared" si="2049"/>
        <v/>
      </c>
      <c r="AE2789" s="192" t="str">
        <f t="shared" si="2050"/>
        <v/>
      </c>
      <c r="AF2789" s="192" t="str">
        <f t="shared" si="2051"/>
        <v/>
      </c>
      <c r="AG2789" s="192"/>
      <c r="AJ2789" s="300" t="str">
        <f t="shared" si="2052"/>
        <v/>
      </c>
      <c r="AK2789" s="300" t="str">
        <f t="shared" si="2053"/>
        <v/>
      </c>
      <c r="AL2789" s="300" t="str">
        <f t="shared" si="2054"/>
        <v/>
      </c>
      <c r="AM2789" s="300" t="str">
        <f t="shared" si="2055"/>
        <v/>
      </c>
      <c r="AN2789" s="300" t="str">
        <f t="shared" si="2056"/>
        <v/>
      </c>
      <c r="AO2789" s="300" t="str">
        <f t="shared" si="2057"/>
        <v/>
      </c>
      <c r="AP2789" s="300" t="str">
        <f t="shared" si="2058"/>
        <v/>
      </c>
      <c r="AQ2789" s="300" t="str">
        <f t="shared" si="2059"/>
        <v/>
      </c>
      <c r="AR2789" s="306" t="str">
        <f t="shared" si="2060"/>
        <v/>
      </c>
      <c r="AS2789" s="300" t="str">
        <f t="shared" si="2061"/>
        <v/>
      </c>
      <c r="AT2789" s="300" t="str">
        <f t="shared" si="2062"/>
        <v/>
      </c>
      <c r="AU2789" s="192" t="str">
        <f t="shared" si="2063"/>
        <v>рбс</v>
      </c>
      <c r="AV2789" s="192" t="str">
        <f t="shared" si="2064"/>
        <v>рбс87504817общосн</v>
      </c>
      <c r="AW2789" s="191">
        <f t="shared" si="2065"/>
        <v>0</v>
      </c>
      <c r="AX2789" s="191">
        <f t="shared" si="2066"/>
        <v>0</v>
      </c>
      <c r="AY2789" s="191">
        <f t="shared" si="2067"/>
        <v>0</v>
      </c>
      <c r="AZ2789" s="191">
        <f t="shared" si="2068"/>
        <v>0</v>
      </c>
      <c r="BA2789" s="193">
        <f t="shared" si="2069"/>
        <v>1</v>
      </c>
      <c r="BB2789" s="193">
        <f t="shared" si="2070"/>
        <v>1</v>
      </c>
      <c r="BC2789" s="193">
        <f t="shared" si="2071"/>
        <v>1</v>
      </c>
      <c r="BD2789" s="191">
        <f t="shared" si="2031"/>
        <v>0</v>
      </c>
      <c r="BE2789" s="191">
        <f t="shared" si="2072"/>
        <v>0</v>
      </c>
      <c r="BF2789" s="210">
        <f t="shared" si="2073"/>
        <v>0</v>
      </c>
      <c r="BG2789" s="211">
        <f t="shared" si="2074"/>
        <v>0</v>
      </c>
      <c r="BH2789" s="289" t="str">
        <f t="shared" si="2079"/>
        <v>875</v>
      </c>
      <c r="BI2789" s="289" t="str">
        <f t="shared" si="2080"/>
        <v>0702</v>
      </c>
      <c r="BJ2789" s="284" t="s">
        <v>591</v>
      </c>
      <c r="BK2789" s="284" t="s">
        <v>589</v>
      </c>
      <c r="BL2789" s="233" t="str">
        <f t="shared" si="2077"/>
        <v/>
      </c>
    </row>
    <row r="2790" spans="1:64" ht="12" hidden="1" customHeight="1">
      <c r="A2790" s="333" t="s">
        <v>1477</v>
      </c>
      <c r="B2790" s="381" t="s">
        <v>327</v>
      </c>
      <c r="C2790" s="333" t="s">
        <v>810</v>
      </c>
      <c r="D2790" s="381" t="s">
        <v>317</v>
      </c>
      <c r="E2790" s="381" t="s">
        <v>1323</v>
      </c>
      <c r="F2790" s="381" t="s">
        <v>586</v>
      </c>
      <c r="G2790" s="381" t="s">
        <v>397</v>
      </c>
      <c r="H2790" s="100" t="s">
        <v>653</v>
      </c>
      <c r="I2790" s="381" t="s">
        <v>339</v>
      </c>
      <c r="J2790" s="382">
        <v>50687</v>
      </c>
      <c r="K2790" s="382">
        <v>28039</v>
      </c>
      <c r="L2790" s="191" t="str">
        <f t="shared" si="2034"/>
        <v>875048170702011007564024434010</v>
      </c>
      <c r="M2790" s="192">
        <f t="array" ref="M2790">IF(COUNT(SEARCH(Удалить_Роспись_КВСР,$B2790)*SEARCH(Удалить_Роспись_ПБС,$C2790)*SEARCH(Удалить_Роспись_КФСР, $D2790)*SEARCH(Удалить_Роспись_КЦСР,$E2790)*SEARCH(Удалить_Роспись_КВР,$F2790)*SEARCH(Удалить_Роспись_ЭК,$H2790)*SEARCH(Удалить_Роспись_КР,$I2790))&gt;0,0,1)</f>
        <v>0</v>
      </c>
      <c r="N2790" s="192">
        <v>0</v>
      </c>
      <c r="O2790" s="192" t="str">
        <f t="shared" si="2035"/>
        <v/>
      </c>
      <c r="P2790" s="192" t="str">
        <f t="shared" si="2078"/>
        <v/>
      </c>
      <c r="Q2790" s="300" t="str">
        <f t="shared" si="2036"/>
        <v/>
      </c>
      <c r="R2790" s="300" t="str">
        <f t="shared" si="2037"/>
        <v/>
      </c>
      <c r="S2790" s="300" t="str">
        <f t="shared" si="2038"/>
        <v/>
      </c>
      <c r="T2790" s="192" t="str">
        <f t="shared" si="2039"/>
        <v/>
      </c>
      <c r="U2790" s="303" t="str">
        <f t="shared" si="2040"/>
        <v/>
      </c>
      <c r="V2790" s="300" t="str">
        <f t="shared" si="2041"/>
        <v/>
      </c>
      <c r="W2790" s="192" t="str">
        <f t="shared" si="2042"/>
        <v/>
      </c>
      <c r="X2790" s="303" t="str">
        <f t="shared" si="2043"/>
        <v/>
      </c>
      <c r="Y2790" s="300" t="str">
        <f t="shared" si="2044"/>
        <v/>
      </c>
      <c r="Z2790" s="300" t="str">
        <f t="shared" si="2045"/>
        <v/>
      </c>
      <c r="AA2790" s="303" t="str">
        <f t="shared" si="2046"/>
        <v/>
      </c>
      <c r="AB2790" s="300" t="str">
        <f t="shared" si="2047"/>
        <v/>
      </c>
      <c r="AC2790" s="300" t="str">
        <f t="shared" si="2048"/>
        <v/>
      </c>
      <c r="AD2790" s="300" t="str">
        <f t="shared" si="2049"/>
        <v/>
      </c>
      <c r="AE2790" s="192" t="str">
        <f t="shared" si="2050"/>
        <v/>
      </c>
      <c r="AF2790" s="192" t="str">
        <f t="shared" si="2051"/>
        <v/>
      </c>
      <c r="AG2790" s="192"/>
      <c r="AJ2790" s="300" t="str">
        <f t="shared" si="2052"/>
        <v/>
      </c>
      <c r="AK2790" s="300" t="str">
        <f t="shared" si="2053"/>
        <v/>
      </c>
      <c r="AL2790" s="300" t="str">
        <f t="shared" si="2054"/>
        <v/>
      </c>
      <c r="AM2790" s="300" t="str">
        <f t="shared" si="2055"/>
        <v/>
      </c>
      <c r="AN2790" s="300" t="str">
        <f t="shared" si="2056"/>
        <v/>
      </c>
      <c r="AO2790" s="300" t="str">
        <f t="shared" si="2057"/>
        <v/>
      </c>
      <c r="AP2790" s="300" t="str">
        <f t="shared" si="2058"/>
        <v/>
      </c>
      <c r="AQ2790" s="300" t="str">
        <f t="shared" si="2059"/>
        <v/>
      </c>
      <c r="AR2790" s="306" t="str">
        <f t="shared" si="2060"/>
        <v/>
      </c>
      <c r="AS2790" s="300" t="str">
        <f t="shared" si="2061"/>
        <v/>
      </c>
      <c r="AT2790" s="300" t="str">
        <f t="shared" si="2062"/>
        <v/>
      </c>
      <c r="AU2790" s="192" t="str">
        <f t="shared" si="2063"/>
        <v>рбс</v>
      </c>
      <c r="AV2790" s="192" t="str">
        <f t="shared" si="2064"/>
        <v>рбс87504817общпро</v>
      </c>
      <c r="AW2790" s="191">
        <f t="shared" si="2065"/>
        <v>0</v>
      </c>
      <c r="AX2790" s="191">
        <f t="shared" si="2066"/>
        <v>0</v>
      </c>
      <c r="AY2790" s="191">
        <f t="shared" si="2067"/>
        <v>0</v>
      </c>
      <c r="AZ2790" s="191">
        <f t="shared" si="2068"/>
        <v>0</v>
      </c>
      <c r="BA2790" s="193">
        <f t="shared" si="2069"/>
        <v>1</v>
      </c>
      <c r="BB2790" s="193">
        <f t="shared" si="2070"/>
        <v>1</v>
      </c>
      <c r="BC2790" s="193">
        <f t="shared" si="2071"/>
        <v>1</v>
      </c>
      <c r="BD2790" s="191">
        <f t="shared" si="2031"/>
        <v>0</v>
      </c>
      <c r="BE2790" s="191">
        <f t="shared" si="2072"/>
        <v>0</v>
      </c>
      <c r="BF2790" s="210">
        <f t="shared" si="2073"/>
        <v>0</v>
      </c>
      <c r="BG2790" s="211">
        <f t="shared" si="2074"/>
        <v>0</v>
      </c>
      <c r="BH2790" s="289" t="str">
        <f t="shared" si="2079"/>
        <v>875</v>
      </c>
      <c r="BI2790" s="289" t="str">
        <f t="shared" si="2080"/>
        <v>0702</v>
      </c>
      <c r="BJ2790" s="284" t="s">
        <v>591</v>
      </c>
      <c r="BK2790" s="284" t="s">
        <v>586</v>
      </c>
      <c r="BL2790" s="233" t="str">
        <f t="shared" si="2077"/>
        <v/>
      </c>
    </row>
    <row r="2791" spans="1:64" ht="12" hidden="1" customHeight="1">
      <c r="A2791" s="333" t="s">
        <v>1477</v>
      </c>
      <c r="B2791" s="381" t="s">
        <v>327</v>
      </c>
      <c r="C2791" s="333" t="s">
        <v>810</v>
      </c>
      <c r="D2791" s="381" t="s">
        <v>317</v>
      </c>
      <c r="E2791" s="381" t="s">
        <v>1323</v>
      </c>
      <c r="F2791" s="381" t="s">
        <v>609</v>
      </c>
      <c r="G2791" s="381" t="s">
        <v>395</v>
      </c>
      <c r="H2791" s="100" t="s">
        <v>653</v>
      </c>
      <c r="I2791" s="381" t="s">
        <v>339</v>
      </c>
      <c r="J2791" s="382">
        <v>14950</v>
      </c>
      <c r="K2791" s="382">
        <v>14950</v>
      </c>
      <c r="L2791" s="191" t="str">
        <f t="shared" si="2034"/>
        <v>875048170702011007564085229010</v>
      </c>
      <c r="M2791" s="192">
        <f t="array" ref="M2791">IF(COUNT(SEARCH(Удалить_Роспись_КВСР,$B2791)*SEARCH(Удалить_Роспись_ПБС,$C2791)*SEARCH(Удалить_Роспись_КФСР, $D2791)*SEARCH(Удалить_Роспись_КЦСР,$E2791)*SEARCH(Удалить_Роспись_КВР,$F2791)*SEARCH(Удалить_Роспись_ЭК,$H2791)*SEARCH(Удалить_Роспись_КР,$I2791))&gt;0,0,1)</f>
        <v>0</v>
      </c>
      <c r="N2791" s="192">
        <v>0</v>
      </c>
      <c r="O2791" s="192" t="str">
        <f t="shared" si="2035"/>
        <v/>
      </c>
      <c r="P2791" s="192" t="str">
        <f t="shared" si="2078"/>
        <v/>
      </c>
      <c r="Q2791" s="300" t="str">
        <f t="shared" si="2036"/>
        <v/>
      </c>
      <c r="R2791" s="300" t="str">
        <f t="shared" si="2037"/>
        <v/>
      </c>
      <c r="S2791" s="300" t="str">
        <f t="shared" si="2038"/>
        <v/>
      </c>
      <c r="T2791" s="192" t="str">
        <f t="shared" si="2039"/>
        <v/>
      </c>
      <c r="U2791" s="303" t="str">
        <f t="shared" si="2040"/>
        <v/>
      </c>
      <c r="V2791" s="300" t="str">
        <f t="shared" si="2041"/>
        <v/>
      </c>
      <c r="W2791" s="192" t="str">
        <f t="shared" si="2042"/>
        <v/>
      </c>
      <c r="X2791" s="303" t="str">
        <f t="shared" si="2043"/>
        <v/>
      </c>
      <c r="Y2791" s="300" t="str">
        <f t="shared" si="2044"/>
        <v/>
      </c>
      <c r="Z2791" s="300" t="str">
        <f t="shared" si="2045"/>
        <v/>
      </c>
      <c r="AA2791" s="303" t="str">
        <f t="shared" si="2046"/>
        <v/>
      </c>
      <c r="AB2791" s="300" t="str">
        <f t="shared" si="2047"/>
        <v/>
      </c>
      <c r="AC2791" s="300" t="str">
        <f t="shared" si="2048"/>
        <v/>
      </c>
      <c r="AD2791" s="300" t="str">
        <f t="shared" si="2049"/>
        <v/>
      </c>
      <c r="AE2791" s="192" t="str">
        <f t="shared" si="2050"/>
        <v/>
      </c>
      <c r="AF2791" s="192" t="str">
        <f t="shared" si="2051"/>
        <v/>
      </c>
      <c r="AG2791" s="192"/>
      <c r="AJ2791" s="300" t="str">
        <f t="shared" si="2052"/>
        <v/>
      </c>
      <c r="AK2791" s="300" t="str">
        <f t="shared" si="2053"/>
        <v/>
      </c>
      <c r="AL2791" s="300" t="str">
        <f t="shared" si="2054"/>
        <v/>
      </c>
      <c r="AM2791" s="300" t="str">
        <f t="shared" si="2055"/>
        <v/>
      </c>
      <c r="AN2791" s="300" t="str">
        <f t="shared" si="2056"/>
        <v/>
      </c>
      <c r="AO2791" s="300" t="str">
        <f t="shared" si="2057"/>
        <v/>
      </c>
      <c r="AP2791" s="300" t="str">
        <f t="shared" si="2058"/>
        <v/>
      </c>
      <c r="AQ2791" s="300" t="str">
        <f t="shared" si="2059"/>
        <v/>
      </c>
      <c r="AR2791" s="306" t="str">
        <f t="shared" si="2060"/>
        <v/>
      </c>
      <c r="AS2791" s="300" t="str">
        <f t="shared" si="2061"/>
        <v/>
      </c>
      <c r="AT2791" s="300" t="str">
        <f t="shared" si="2062"/>
        <v/>
      </c>
      <c r="AU2791" s="192" t="str">
        <f t="shared" si="2063"/>
        <v>рбс</v>
      </c>
      <c r="AV2791" s="192" t="str">
        <f t="shared" si="2064"/>
        <v>рбс87504817общпро</v>
      </c>
      <c r="AW2791" s="191">
        <f t="shared" si="2065"/>
        <v>0</v>
      </c>
      <c r="AX2791" s="191">
        <f t="shared" si="2066"/>
        <v>0</v>
      </c>
      <c r="AY2791" s="191">
        <f t="shared" si="2067"/>
        <v>0</v>
      </c>
      <c r="AZ2791" s="191">
        <f t="shared" si="2068"/>
        <v>0</v>
      </c>
      <c r="BA2791" s="193">
        <f t="shared" si="2069"/>
        <v>1</v>
      </c>
      <c r="BB2791" s="193">
        <f t="shared" si="2070"/>
        <v>1</v>
      </c>
      <c r="BC2791" s="193">
        <f t="shared" si="2071"/>
        <v>1</v>
      </c>
      <c r="BD2791" s="191">
        <f t="shared" si="2031"/>
        <v>0</v>
      </c>
      <c r="BE2791" s="191">
        <f t="shared" si="2072"/>
        <v>0</v>
      </c>
      <c r="BF2791" s="210">
        <f t="shared" si="2073"/>
        <v>0</v>
      </c>
      <c r="BG2791" s="211">
        <f t="shared" si="2074"/>
        <v>0</v>
      </c>
      <c r="BH2791" s="289" t="str">
        <f t="shared" si="2079"/>
        <v>875</v>
      </c>
      <c r="BI2791" s="289" t="str">
        <f t="shared" si="2080"/>
        <v>0702</v>
      </c>
      <c r="BJ2791" s="284" t="s">
        <v>591</v>
      </c>
      <c r="BK2791" s="284" t="s">
        <v>586</v>
      </c>
      <c r="BL2791" s="233" t="str">
        <f t="shared" si="2077"/>
        <v/>
      </c>
    </row>
    <row r="2792" spans="1:64" ht="12" hidden="1" customHeight="1">
      <c r="A2792" s="333" t="s">
        <v>1477</v>
      </c>
      <c r="B2792" s="381" t="s">
        <v>327</v>
      </c>
      <c r="C2792" s="333" t="s">
        <v>810</v>
      </c>
      <c r="D2792" s="381" t="s">
        <v>408</v>
      </c>
      <c r="E2792" s="381" t="s">
        <v>1325</v>
      </c>
      <c r="F2792" s="381" t="s">
        <v>586</v>
      </c>
      <c r="G2792" s="381" t="s">
        <v>397</v>
      </c>
      <c r="H2792" s="100" t="s">
        <v>653</v>
      </c>
      <c r="I2792" s="381" t="s">
        <v>339</v>
      </c>
      <c r="J2792" s="382">
        <v>235443.6</v>
      </c>
      <c r="K2792" s="382">
        <v>235443.6</v>
      </c>
      <c r="L2792" s="191" t="str">
        <f t="shared" si="2034"/>
        <v>875048170707011007397024434010</v>
      </c>
      <c r="M2792" s="192">
        <f t="array" ref="M2792">IF(COUNT(SEARCH(Удалить_Роспись_КВСР,$B2792)*SEARCH(Удалить_Роспись_ПБС,$C2792)*SEARCH(Удалить_Роспись_КФСР, $D2792)*SEARCH(Удалить_Роспись_КЦСР,$E2792)*SEARCH(Удалить_Роспись_КВР,$F2792)*SEARCH(Удалить_Роспись_ЭК,$H2792)*SEARCH(Удалить_Роспись_КР,$I2792))&gt;0,0,1)</f>
        <v>0</v>
      </c>
      <c r="N2792" s="192">
        <v>0</v>
      </c>
      <c r="O2792" s="192" t="str">
        <f t="shared" si="2035"/>
        <v/>
      </c>
      <c r="P2792" s="192" t="str">
        <f t="shared" si="2078"/>
        <v/>
      </c>
      <c r="Q2792" s="300" t="str">
        <f t="shared" si="2036"/>
        <v/>
      </c>
      <c r="R2792" s="300" t="str">
        <f t="shared" si="2037"/>
        <v/>
      </c>
      <c r="S2792" s="300" t="str">
        <f t="shared" si="2038"/>
        <v/>
      </c>
      <c r="T2792" s="192" t="str">
        <f t="shared" si="2039"/>
        <v/>
      </c>
      <c r="U2792" s="303" t="str">
        <f t="shared" si="2040"/>
        <v/>
      </c>
      <c r="V2792" s="300" t="str">
        <f t="shared" si="2041"/>
        <v/>
      </c>
      <c r="W2792" s="192" t="str">
        <f t="shared" si="2042"/>
        <v/>
      </c>
      <c r="X2792" s="303" t="str">
        <f t="shared" si="2043"/>
        <v/>
      </c>
      <c r="Y2792" s="300" t="str">
        <f t="shared" si="2044"/>
        <v/>
      </c>
      <c r="Z2792" s="300" t="str">
        <f t="shared" si="2045"/>
        <v/>
      </c>
      <c r="AA2792" s="303" t="str">
        <f t="shared" si="2046"/>
        <v/>
      </c>
      <c r="AB2792" s="300" t="str">
        <f t="shared" si="2047"/>
        <v/>
      </c>
      <c r="AC2792" s="300" t="str">
        <f t="shared" si="2048"/>
        <v/>
      </c>
      <c r="AD2792" s="300" t="str">
        <f t="shared" si="2049"/>
        <v/>
      </c>
      <c r="AE2792" s="192" t="str">
        <f t="shared" si="2050"/>
        <v/>
      </c>
      <c r="AF2792" s="192" t="str">
        <f t="shared" si="2051"/>
        <v/>
      </c>
      <c r="AG2792" s="192"/>
      <c r="AJ2792" s="300" t="str">
        <f t="shared" si="2052"/>
        <v/>
      </c>
      <c r="AK2792" s="300" t="str">
        <f t="shared" si="2053"/>
        <v/>
      </c>
      <c r="AL2792" s="300" t="str">
        <f t="shared" si="2054"/>
        <v/>
      </c>
      <c r="AM2792" s="300" t="str">
        <f t="shared" si="2055"/>
        <v/>
      </c>
      <c r="AN2792" s="300" t="str">
        <f t="shared" si="2056"/>
        <v/>
      </c>
      <c r="AO2792" s="300" t="str">
        <f t="shared" si="2057"/>
        <v/>
      </c>
      <c r="AP2792" s="300" t="str">
        <f t="shared" si="2058"/>
        <v/>
      </c>
      <c r="AQ2792" s="300" t="str">
        <f t="shared" si="2059"/>
        <v/>
      </c>
      <c r="AR2792" s="306" t="str">
        <f t="shared" si="2060"/>
        <v/>
      </c>
      <c r="AS2792" s="300" t="str">
        <f t="shared" si="2061"/>
        <v/>
      </c>
      <c r="AT2792" s="300" t="str">
        <f t="shared" si="2062"/>
        <v/>
      </c>
      <c r="AU2792" s="192" t="str">
        <f t="shared" si="2063"/>
        <v>рбс</v>
      </c>
      <c r="AV2792" s="192" t="str">
        <f t="shared" si="2064"/>
        <v>рбс87504817общпро</v>
      </c>
      <c r="AW2792" s="191">
        <f t="shared" si="2065"/>
        <v>0</v>
      </c>
      <c r="AX2792" s="191">
        <f t="shared" si="2066"/>
        <v>0</v>
      </c>
      <c r="AY2792" s="191">
        <f t="shared" si="2067"/>
        <v>0</v>
      </c>
      <c r="AZ2792" s="191">
        <f t="shared" si="2068"/>
        <v>0</v>
      </c>
      <c r="BA2792" s="193">
        <f t="shared" si="2069"/>
        <v>1</v>
      </c>
      <c r="BB2792" s="193">
        <f t="shared" si="2070"/>
        <v>1</v>
      </c>
      <c r="BC2792" s="193">
        <f t="shared" si="2071"/>
        <v>1</v>
      </c>
      <c r="BD2792" s="191">
        <f t="shared" si="2031"/>
        <v>0</v>
      </c>
      <c r="BE2792" s="191">
        <f t="shared" si="2072"/>
        <v>0</v>
      </c>
      <c r="BF2792" s="210">
        <f t="shared" si="2073"/>
        <v>0</v>
      </c>
      <c r="BG2792" s="211">
        <f t="shared" si="2074"/>
        <v>0</v>
      </c>
      <c r="BH2792" s="289" t="str">
        <f t="shared" si="2079"/>
        <v>875</v>
      </c>
      <c r="BI2792" s="289" t="str">
        <f t="shared" si="2080"/>
        <v>0707</v>
      </c>
      <c r="BJ2792" s="284" t="s">
        <v>591</v>
      </c>
      <c r="BK2792" s="284" t="s">
        <v>586</v>
      </c>
      <c r="BL2792" s="233" t="str">
        <f t="shared" si="2077"/>
        <v/>
      </c>
    </row>
    <row r="2793" spans="1:64" ht="12" hidden="1" customHeight="1">
      <c r="A2793" s="333" t="s">
        <v>1477</v>
      </c>
      <c r="B2793" s="381" t="s">
        <v>327</v>
      </c>
      <c r="C2793" s="333" t="s">
        <v>810</v>
      </c>
      <c r="D2793" s="381" t="s">
        <v>311</v>
      </c>
      <c r="E2793" s="381" t="s">
        <v>1326</v>
      </c>
      <c r="F2793" s="381" t="s">
        <v>586</v>
      </c>
      <c r="G2793" s="381" t="s">
        <v>397</v>
      </c>
      <c r="H2793" s="100" t="s">
        <v>653</v>
      </c>
      <c r="I2793" s="381" t="s">
        <v>339</v>
      </c>
      <c r="J2793" s="382">
        <v>1134980</v>
      </c>
      <c r="K2793" s="382">
        <v>641274.05000000005</v>
      </c>
      <c r="L2793" s="191" t="str">
        <f t="shared" si="2034"/>
        <v>875048171003011007566024434010</v>
      </c>
      <c r="M2793" s="192">
        <f t="array" ref="M2793">IF(COUNT(SEARCH(Удалить_Роспись_КВСР,$B2793)*SEARCH(Удалить_Роспись_ПБС,$C2793)*SEARCH(Удалить_Роспись_КФСР, $D2793)*SEARCH(Удалить_Роспись_КЦСР,$E2793)*SEARCH(Удалить_Роспись_КВР,$F2793)*SEARCH(Удалить_Роспись_ЭК,$H2793)*SEARCH(Удалить_Роспись_КР,$I2793))&gt;0,0,1)</f>
        <v>0</v>
      </c>
      <c r="N2793" s="192">
        <v>0</v>
      </c>
      <c r="O2793" s="192" t="str">
        <f t="shared" si="2035"/>
        <v/>
      </c>
      <c r="P2793" s="192" t="str">
        <f t="shared" si="2078"/>
        <v/>
      </c>
      <c r="Q2793" s="300" t="str">
        <f t="shared" si="2036"/>
        <v/>
      </c>
      <c r="R2793" s="300" t="str">
        <f t="shared" si="2037"/>
        <v/>
      </c>
      <c r="S2793" s="300" t="str">
        <f t="shared" si="2038"/>
        <v/>
      </c>
      <c r="T2793" s="192" t="str">
        <f t="shared" si="2039"/>
        <v/>
      </c>
      <c r="U2793" s="303" t="str">
        <f t="shared" si="2040"/>
        <v/>
      </c>
      <c r="V2793" s="300" t="str">
        <f t="shared" si="2041"/>
        <v/>
      </c>
      <c r="W2793" s="192" t="str">
        <f t="shared" si="2042"/>
        <v/>
      </c>
      <c r="X2793" s="303" t="str">
        <f t="shared" si="2043"/>
        <v/>
      </c>
      <c r="Y2793" s="300" t="str">
        <f t="shared" si="2044"/>
        <v/>
      </c>
      <c r="Z2793" s="300" t="str">
        <f t="shared" si="2045"/>
        <v/>
      </c>
      <c r="AA2793" s="303" t="str">
        <f t="shared" si="2046"/>
        <v/>
      </c>
      <c r="AB2793" s="300" t="str">
        <f t="shared" si="2047"/>
        <v/>
      </c>
      <c r="AC2793" s="300" t="str">
        <f t="shared" si="2048"/>
        <v/>
      </c>
      <c r="AD2793" s="300" t="str">
        <f t="shared" si="2049"/>
        <v/>
      </c>
      <c r="AE2793" s="192" t="str">
        <f t="shared" si="2050"/>
        <v/>
      </c>
      <c r="AF2793" s="192" t="str">
        <f t="shared" si="2051"/>
        <v/>
      </c>
      <c r="AG2793" s="192"/>
      <c r="AJ2793" s="300" t="str">
        <f t="shared" si="2052"/>
        <v/>
      </c>
      <c r="AK2793" s="300" t="str">
        <f t="shared" si="2053"/>
        <v/>
      </c>
      <c r="AL2793" s="300" t="str">
        <f t="shared" si="2054"/>
        <v/>
      </c>
      <c r="AM2793" s="300" t="str">
        <f t="shared" si="2055"/>
        <v/>
      </c>
      <c r="AN2793" s="300" t="str">
        <f t="shared" si="2056"/>
        <v/>
      </c>
      <c r="AO2793" s="300" t="str">
        <f t="shared" si="2057"/>
        <v/>
      </c>
      <c r="AP2793" s="300" t="str">
        <f t="shared" si="2058"/>
        <v/>
      </c>
      <c r="AQ2793" s="300" t="str">
        <f t="shared" si="2059"/>
        <v/>
      </c>
      <c r="AR2793" s="306" t="str">
        <f t="shared" si="2060"/>
        <v/>
      </c>
      <c r="AS2793" s="300" t="str">
        <f t="shared" si="2061"/>
        <v/>
      </c>
      <c r="AT2793" s="300" t="str">
        <f t="shared" si="2062"/>
        <v/>
      </c>
      <c r="AU2793" s="192" t="str">
        <f t="shared" si="2063"/>
        <v>рбс</v>
      </c>
      <c r="AV2793" s="192" t="str">
        <f t="shared" si="2064"/>
        <v>рбс87504817общпро</v>
      </c>
      <c r="AW2793" s="191">
        <f t="shared" si="2065"/>
        <v>0</v>
      </c>
      <c r="AX2793" s="191">
        <f t="shared" si="2066"/>
        <v>0</v>
      </c>
      <c r="AY2793" s="191">
        <f t="shared" si="2067"/>
        <v>0</v>
      </c>
      <c r="AZ2793" s="191">
        <f t="shared" si="2068"/>
        <v>0</v>
      </c>
      <c r="BA2793" s="193">
        <f t="shared" si="2069"/>
        <v>1</v>
      </c>
      <c r="BB2793" s="193">
        <f t="shared" si="2070"/>
        <v>1</v>
      </c>
      <c r="BC2793" s="193">
        <f t="shared" si="2071"/>
        <v>1</v>
      </c>
      <c r="BD2793" s="191">
        <f t="shared" si="2031"/>
        <v>0</v>
      </c>
      <c r="BE2793" s="191">
        <f t="shared" si="2072"/>
        <v>0</v>
      </c>
      <c r="BF2793" s="210">
        <f t="shared" si="2073"/>
        <v>0</v>
      </c>
      <c r="BG2793" s="211">
        <f t="shared" si="2074"/>
        <v>0</v>
      </c>
      <c r="BH2793" s="289" t="str">
        <f t="shared" si="2079"/>
        <v>875</v>
      </c>
      <c r="BI2793" s="289" t="str">
        <f t="shared" si="2080"/>
        <v>1003</v>
      </c>
      <c r="BJ2793" s="284" t="s">
        <v>591</v>
      </c>
      <c r="BK2793" s="284" t="s">
        <v>586</v>
      </c>
      <c r="BL2793" s="233" t="str">
        <f t="shared" si="2077"/>
        <v/>
      </c>
    </row>
    <row r="2794" spans="1:64" ht="12" customHeight="1">
      <c r="A2794" s="333" t="s">
        <v>1478</v>
      </c>
      <c r="B2794" s="381" t="s">
        <v>327</v>
      </c>
      <c r="C2794" s="333" t="s">
        <v>811</v>
      </c>
      <c r="D2794" s="381" t="s">
        <v>317</v>
      </c>
      <c r="E2794" s="381" t="s">
        <v>1317</v>
      </c>
      <c r="F2794" s="381" t="s">
        <v>608</v>
      </c>
      <c r="G2794" s="381" t="s">
        <v>385</v>
      </c>
      <c r="H2794" s="100" t="s">
        <v>653</v>
      </c>
      <c r="I2794" s="381" t="s">
        <v>505</v>
      </c>
      <c r="J2794" s="382">
        <v>2134286</v>
      </c>
      <c r="K2794" s="382">
        <v>1244453.53</v>
      </c>
      <c r="L2794" s="191" t="str">
        <f t="shared" si="2034"/>
        <v>875048180702011004002011121101</v>
      </c>
      <c r="M2794" s="192">
        <f t="array" ref="M2794">IF(COUNT(SEARCH(Удалить_Роспись_КВСР,$B2794)*SEARCH(Удалить_Роспись_ПБС,$C2794)*SEARCH(Удалить_Роспись_КФСР, $D2794)*SEARCH(Удалить_Роспись_КЦСР,$E2794)*SEARCH(Удалить_Роспись_КВР,$F2794)*SEARCH(Удалить_Роспись_ЭК,$H2794)*SEARCH(Удалить_Роспись_КР,$I2794))&gt;0,0,1)</f>
        <v>0</v>
      </c>
      <c r="N2794" s="192">
        <v>0</v>
      </c>
      <c r="O2794" s="192" t="str">
        <f t="shared" si="2035"/>
        <v/>
      </c>
      <c r="P2794" s="192" t="str">
        <f t="shared" si="2078"/>
        <v/>
      </c>
      <c r="Q2794" s="300" t="str">
        <f t="shared" si="2036"/>
        <v/>
      </c>
      <c r="R2794" s="300" t="str">
        <f t="shared" si="2037"/>
        <v/>
      </c>
      <c r="S2794" s="300" t="str">
        <f t="shared" si="2038"/>
        <v/>
      </c>
      <c r="T2794" s="192" t="str">
        <f t="shared" si="2039"/>
        <v/>
      </c>
      <c r="U2794" s="303" t="str">
        <f t="shared" si="2040"/>
        <v/>
      </c>
      <c r="V2794" s="300" t="str">
        <f t="shared" si="2041"/>
        <v/>
      </c>
      <c r="W2794" s="192" t="str">
        <f t="shared" si="2042"/>
        <v/>
      </c>
      <c r="X2794" s="303" t="str">
        <f t="shared" si="2043"/>
        <v/>
      </c>
      <c r="Y2794" s="300" t="str">
        <f t="shared" si="2044"/>
        <v/>
      </c>
      <c r="Z2794" s="300" t="str">
        <f t="shared" si="2045"/>
        <v/>
      </c>
      <c r="AA2794" s="303" t="str">
        <f t="shared" si="2046"/>
        <v/>
      </c>
      <c r="AB2794" s="300" t="str">
        <f t="shared" si="2047"/>
        <v/>
      </c>
      <c r="AC2794" s="300" t="str">
        <f t="shared" si="2048"/>
        <v/>
      </c>
      <c r="AD2794" s="300" t="str">
        <f t="shared" si="2049"/>
        <v/>
      </c>
      <c r="AE2794" s="192" t="str">
        <f t="shared" si="2050"/>
        <v/>
      </c>
      <c r="AF2794" s="192" t="str">
        <f t="shared" si="2051"/>
        <v/>
      </c>
      <c r="AG2794" s="192"/>
      <c r="AJ2794" s="300" t="str">
        <f t="shared" si="2052"/>
        <v/>
      </c>
      <c r="AK2794" s="300" t="str">
        <f t="shared" si="2053"/>
        <v/>
      </c>
      <c r="AL2794" s="300" t="str">
        <f t="shared" si="2054"/>
        <v/>
      </c>
      <c r="AM2794" s="300" t="str">
        <f t="shared" si="2055"/>
        <v/>
      </c>
      <c r="AN2794" s="300" t="str">
        <f t="shared" si="2056"/>
        <v/>
      </c>
      <c r="AO2794" s="300" t="str">
        <f t="shared" si="2057"/>
        <v/>
      </c>
      <c r="AP2794" s="300" t="str">
        <f t="shared" si="2058"/>
        <v/>
      </c>
      <c r="AQ2794" s="300" t="str">
        <f t="shared" si="2059"/>
        <v/>
      </c>
      <c r="AR2794" s="306" t="str">
        <f t="shared" si="2060"/>
        <v/>
      </c>
      <c r="AS2794" s="300" t="str">
        <f t="shared" si="2061"/>
        <v/>
      </c>
      <c r="AT2794" s="300" t="str">
        <f t="shared" si="2062"/>
        <v/>
      </c>
      <c r="AU2794" s="192" t="str">
        <f t="shared" si="2063"/>
        <v>рбс</v>
      </c>
      <c r="AV2794" s="192" t="str">
        <f t="shared" si="2064"/>
        <v>рбс87504818общопл</v>
      </c>
      <c r="AW2794" s="191">
        <f t="shared" si="2065"/>
        <v>0</v>
      </c>
      <c r="AX2794" s="191">
        <f t="shared" si="2066"/>
        <v>0</v>
      </c>
      <c r="AY2794" s="191">
        <f t="shared" si="2067"/>
        <v>0</v>
      </c>
      <c r="AZ2794" s="191">
        <f t="shared" si="2068"/>
        <v>0</v>
      </c>
      <c r="BA2794" s="193">
        <f t="shared" si="2069"/>
        <v>1</v>
      </c>
      <c r="BB2794" s="193">
        <f t="shared" si="2070"/>
        <v>1</v>
      </c>
      <c r="BC2794" s="193">
        <f t="shared" si="2071"/>
        <v>1</v>
      </c>
      <c r="BD2794" s="191">
        <f t="shared" si="2031"/>
        <v>0</v>
      </c>
      <c r="BE2794" s="191">
        <f t="shared" si="2072"/>
        <v>0</v>
      </c>
      <c r="BF2794" s="210">
        <f t="shared" si="2073"/>
        <v>0</v>
      </c>
      <c r="BG2794" s="211">
        <f t="shared" si="2074"/>
        <v>0</v>
      </c>
      <c r="BH2794" s="289" t="str">
        <f t="shared" si="2079"/>
        <v>875</v>
      </c>
      <c r="BI2794" s="289" t="str">
        <f t="shared" si="2080"/>
        <v>0702</v>
      </c>
      <c r="BJ2794" s="284" t="s">
        <v>591</v>
      </c>
      <c r="BK2794" s="284" t="s">
        <v>586</v>
      </c>
      <c r="BL2794" s="233" t="str">
        <f t="shared" si="2077"/>
        <v/>
      </c>
    </row>
    <row r="2795" spans="1:64" ht="12" customHeight="1">
      <c r="A2795" s="333" t="s">
        <v>1478</v>
      </c>
      <c r="B2795" s="381" t="s">
        <v>327</v>
      </c>
      <c r="C2795" s="333" t="s">
        <v>811</v>
      </c>
      <c r="D2795" s="381" t="s">
        <v>317</v>
      </c>
      <c r="E2795" s="381" t="s">
        <v>1317</v>
      </c>
      <c r="F2795" s="381" t="s">
        <v>902</v>
      </c>
      <c r="G2795" s="381" t="s">
        <v>387</v>
      </c>
      <c r="H2795" s="100" t="s">
        <v>653</v>
      </c>
      <c r="I2795" s="381" t="s">
        <v>505</v>
      </c>
      <c r="J2795" s="382">
        <v>616029</v>
      </c>
      <c r="K2795" s="382">
        <v>349500.92</v>
      </c>
      <c r="L2795" s="191" t="str">
        <f t="shared" si="2034"/>
        <v>875048180702011004002011921301</v>
      </c>
      <c r="M2795" s="192">
        <f t="array" ref="M2795">IF(COUNT(SEARCH(Удалить_Роспись_КВСР,$B2795)*SEARCH(Удалить_Роспись_ПБС,$C2795)*SEARCH(Удалить_Роспись_КФСР, $D2795)*SEARCH(Удалить_Роспись_КЦСР,$E2795)*SEARCH(Удалить_Роспись_КВР,$F2795)*SEARCH(Удалить_Роспись_ЭК,$H2795)*SEARCH(Удалить_Роспись_КР,$I2795))&gt;0,0,1)</f>
        <v>0</v>
      </c>
      <c r="N2795" s="192">
        <v>0</v>
      </c>
      <c r="O2795" s="192" t="str">
        <f t="shared" si="2035"/>
        <v/>
      </c>
      <c r="P2795" s="192" t="str">
        <f t="shared" si="2078"/>
        <v/>
      </c>
      <c r="Q2795" s="300" t="str">
        <f t="shared" si="2036"/>
        <v/>
      </c>
      <c r="R2795" s="300" t="str">
        <f t="shared" si="2037"/>
        <v/>
      </c>
      <c r="S2795" s="300" t="str">
        <f t="shared" si="2038"/>
        <v/>
      </c>
      <c r="T2795" s="192" t="str">
        <f t="shared" si="2039"/>
        <v/>
      </c>
      <c r="U2795" s="303" t="str">
        <f t="shared" si="2040"/>
        <v/>
      </c>
      <c r="V2795" s="300" t="str">
        <f t="shared" si="2041"/>
        <v/>
      </c>
      <c r="W2795" s="192" t="str">
        <f t="shared" si="2042"/>
        <v/>
      </c>
      <c r="X2795" s="303" t="str">
        <f t="shared" si="2043"/>
        <v/>
      </c>
      <c r="Y2795" s="300" t="str">
        <f t="shared" si="2044"/>
        <v/>
      </c>
      <c r="Z2795" s="300" t="str">
        <f t="shared" si="2045"/>
        <v/>
      </c>
      <c r="AA2795" s="303" t="str">
        <f t="shared" si="2046"/>
        <v/>
      </c>
      <c r="AB2795" s="300" t="str">
        <f t="shared" si="2047"/>
        <v/>
      </c>
      <c r="AC2795" s="300" t="str">
        <f t="shared" si="2048"/>
        <v/>
      </c>
      <c r="AD2795" s="300" t="str">
        <f t="shared" si="2049"/>
        <v/>
      </c>
      <c r="AE2795" s="192" t="str">
        <f t="shared" si="2050"/>
        <v/>
      </c>
      <c r="AF2795" s="192" t="str">
        <f t="shared" si="2051"/>
        <v/>
      </c>
      <c r="AG2795" s="192"/>
      <c r="AJ2795" s="300" t="str">
        <f t="shared" si="2052"/>
        <v/>
      </c>
      <c r="AK2795" s="300" t="str">
        <f t="shared" si="2053"/>
        <v/>
      </c>
      <c r="AL2795" s="300" t="str">
        <f t="shared" si="2054"/>
        <v/>
      </c>
      <c r="AM2795" s="300" t="str">
        <f t="shared" si="2055"/>
        <v/>
      </c>
      <c r="AN2795" s="300" t="str">
        <f t="shared" si="2056"/>
        <v/>
      </c>
      <c r="AO2795" s="300" t="str">
        <f t="shared" si="2057"/>
        <v/>
      </c>
      <c r="AP2795" s="300" t="str">
        <f t="shared" si="2058"/>
        <v/>
      </c>
      <c r="AQ2795" s="300" t="str">
        <f t="shared" si="2059"/>
        <v/>
      </c>
      <c r="AR2795" s="306" t="str">
        <f t="shared" si="2060"/>
        <v/>
      </c>
      <c r="AS2795" s="300" t="str">
        <f t="shared" si="2061"/>
        <v/>
      </c>
      <c r="AT2795" s="300" t="str">
        <f t="shared" si="2062"/>
        <v/>
      </c>
      <c r="AU2795" s="192" t="str">
        <f t="shared" si="2063"/>
        <v>рбс</v>
      </c>
      <c r="AV2795" s="192" t="str">
        <f t="shared" si="2064"/>
        <v>рбс87504818общопл</v>
      </c>
      <c r="AW2795" s="191">
        <f t="shared" si="2065"/>
        <v>0</v>
      </c>
      <c r="AX2795" s="191">
        <f t="shared" si="2066"/>
        <v>0</v>
      </c>
      <c r="AY2795" s="191">
        <f t="shared" si="2067"/>
        <v>0</v>
      </c>
      <c r="AZ2795" s="191">
        <f t="shared" si="2068"/>
        <v>0</v>
      </c>
      <c r="BA2795" s="193">
        <f t="shared" si="2069"/>
        <v>1</v>
      </c>
      <c r="BB2795" s="193">
        <f t="shared" si="2070"/>
        <v>1</v>
      </c>
      <c r="BC2795" s="193">
        <f t="shared" si="2071"/>
        <v>1</v>
      </c>
      <c r="BD2795" s="191">
        <f t="shared" si="2031"/>
        <v>0</v>
      </c>
      <c r="BE2795" s="191">
        <f t="shared" si="2072"/>
        <v>0</v>
      </c>
      <c r="BF2795" s="210">
        <f t="shared" si="2073"/>
        <v>0</v>
      </c>
      <c r="BG2795" s="211">
        <f t="shared" si="2074"/>
        <v>0</v>
      </c>
      <c r="BH2795" s="289"/>
      <c r="BI2795" s="289"/>
      <c r="BL2795" s="233" t="str">
        <f t="shared" si="2077"/>
        <v/>
      </c>
    </row>
    <row r="2796" spans="1:64" ht="12" customHeight="1">
      <c r="A2796" s="333" t="s">
        <v>1478</v>
      </c>
      <c r="B2796" s="381" t="s">
        <v>327</v>
      </c>
      <c r="C2796" s="333" t="s">
        <v>811</v>
      </c>
      <c r="D2796" s="381" t="s">
        <v>317</v>
      </c>
      <c r="E2796" s="381" t="s">
        <v>1317</v>
      </c>
      <c r="F2796" s="381" t="s">
        <v>586</v>
      </c>
      <c r="G2796" s="381" t="s">
        <v>391</v>
      </c>
      <c r="H2796" s="100" t="s">
        <v>653</v>
      </c>
      <c r="I2796" s="381" t="s">
        <v>505</v>
      </c>
      <c r="J2796" s="382">
        <v>22500</v>
      </c>
      <c r="K2796" s="382">
        <v>11296.15</v>
      </c>
      <c r="L2796" s="191" t="str">
        <f t="shared" si="2034"/>
        <v>875048180702011004002024422101</v>
      </c>
      <c r="M2796" s="192">
        <f t="array" ref="M2796">IF(COUNT(SEARCH(Удалить_Роспись_КВСР,$B2796)*SEARCH(Удалить_Роспись_ПБС,$C2796)*SEARCH(Удалить_Роспись_КФСР, $D2796)*SEARCH(Удалить_Роспись_КЦСР,$E2796)*SEARCH(Удалить_Роспись_КВР,$F2796)*SEARCH(Удалить_Роспись_ЭК,$H2796)*SEARCH(Удалить_Роспись_КР,$I2796))&gt;0,0,1)</f>
        <v>0</v>
      </c>
      <c r="N2796" s="192">
        <f>IF(COUNT(SEARCH(Удалить_Индекс_КВСР,$B2796)*SEARCH(Удалить_Индекс_ПБС,$C2796)*SEARCH(Удалить_Индекс_КФСР,$D2796)*SEARCH(Удалить_Индекс_КЦСР,$E2796)*SEARCH(Удалить_Индекс_КВР,$F2796)*SEARCH(Удалить_Индекс_ЭК,$H2796)*SEARCH(Удалить_Индекс_КР,$I2796))&gt;0,0,1)</f>
        <v>1</v>
      </c>
      <c r="O2796" s="192" t="str">
        <f t="shared" si="2035"/>
        <v/>
      </c>
      <c r="P2796" s="192" t="str">
        <f t="shared" si="2078"/>
        <v/>
      </c>
      <c r="Q2796" s="300" t="str">
        <f t="shared" si="2036"/>
        <v/>
      </c>
      <c r="R2796" s="300" t="str">
        <f t="shared" si="2037"/>
        <v/>
      </c>
      <c r="S2796" s="300" t="str">
        <f t="shared" si="2038"/>
        <v/>
      </c>
      <c r="T2796" s="192" t="str">
        <f t="shared" si="2039"/>
        <v/>
      </c>
      <c r="U2796" s="303" t="str">
        <f t="shared" si="2040"/>
        <v/>
      </c>
      <c r="V2796" s="300" t="str">
        <f t="shared" si="2041"/>
        <v/>
      </c>
      <c r="W2796" s="192" t="str">
        <f t="shared" si="2042"/>
        <v/>
      </c>
      <c r="X2796" s="303" t="str">
        <f t="shared" si="2043"/>
        <v/>
      </c>
      <c r="Y2796" s="300" t="str">
        <f t="shared" si="2044"/>
        <v/>
      </c>
      <c r="Z2796" s="300" t="str">
        <f t="shared" si="2045"/>
        <v/>
      </c>
      <c r="AA2796" s="303" t="str">
        <f t="shared" si="2046"/>
        <v/>
      </c>
      <c r="AB2796" s="300" t="str">
        <f t="shared" si="2047"/>
        <v/>
      </c>
      <c r="AC2796" s="300" t="str">
        <f t="shared" si="2048"/>
        <v/>
      </c>
      <c r="AD2796" s="300" t="str">
        <f t="shared" si="2049"/>
        <v/>
      </c>
      <c r="AE2796" s="192" t="str">
        <f t="shared" si="2050"/>
        <v/>
      </c>
      <c r="AF2796" s="192" t="str">
        <f t="shared" si="2051"/>
        <v/>
      </c>
      <c r="AG2796" s="192"/>
      <c r="AJ2796" s="300" t="str">
        <f t="shared" si="2052"/>
        <v/>
      </c>
      <c r="AK2796" s="300" t="str">
        <f t="shared" si="2053"/>
        <v/>
      </c>
      <c r="AL2796" s="300" t="str">
        <f t="shared" si="2054"/>
        <v/>
      </c>
      <c r="AM2796" s="300" t="str">
        <f t="shared" si="2055"/>
        <v/>
      </c>
      <c r="AN2796" s="300" t="str">
        <f t="shared" si="2056"/>
        <v/>
      </c>
      <c r="AO2796" s="300" t="str">
        <f t="shared" si="2057"/>
        <v/>
      </c>
      <c r="AP2796" s="300" t="str">
        <f t="shared" si="2058"/>
        <v/>
      </c>
      <c r="AQ2796" s="300" t="str">
        <f t="shared" si="2059"/>
        <v/>
      </c>
      <c r="AR2796" s="306" t="str">
        <f t="shared" si="2060"/>
        <v/>
      </c>
      <c r="AS2796" s="300" t="str">
        <f t="shared" si="2061"/>
        <v/>
      </c>
      <c r="AT2796" s="300" t="str">
        <f t="shared" si="2062"/>
        <v/>
      </c>
      <c r="AU2796" s="192" t="str">
        <f t="shared" si="2063"/>
        <v>рбс</v>
      </c>
      <c r="AV2796" s="192" t="str">
        <f t="shared" si="2064"/>
        <v>рбс87504818общпро</v>
      </c>
      <c r="AW2796" s="191">
        <f t="shared" si="2065"/>
        <v>0</v>
      </c>
      <c r="AX2796" s="191">
        <f t="shared" si="2066"/>
        <v>0</v>
      </c>
      <c r="AY2796" s="191">
        <f t="shared" si="2067"/>
        <v>22500</v>
      </c>
      <c r="AZ2796" s="191">
        <f t="shared" si="2068"/>
        <v>11296.15</v>
      </c>
      <c r="BA2796" s="193">
        <f t="shared" si="2069"/>
        <v>1</v>
      </c>
      <c r="BB2796" s="193">
        <f t="shared" si="2070"/>
        <v>1</v>
      </c>
      <c r="BC2796" s="193">
        <f t="shared" si="2071"/>
        <v>1</v>
      </c>
      <c r="BD2796" s="191">
        <f t="shared" si="2031"/>
        <v>22500</v>
      </c>
      <c r="BE2796" s="191">
        <f t="shared" si="2072"/>
        <v>11296.15</v>
      </c>
      <c r="BF2796" s="210">
        <f t="shared" si="2073"/>
        <v>22500</v>
      </c>
      <c r="BG2796" s="211">
        <f t="shared" si="2074"/>
        <v>22500</v>
      </c>
      <c r="BH2796" s="289"/>
      <c r="BI2796" s="289"/>
      <c r="BL2796" s="233" t="str">
        <f t="shared" si="2077"/>
        <v/>
      </c>
    </row>
    <row r="2797" spans="1:64" ht="12" customHeight="1">
      <c r="A2797" s="333" t="s">
        <v>1478</v>
      </c>
      <c r="B2797" s="381" t="s">
        <v>327</v>
      </c>
      <c r="C2797" s="333" t="s">
        <v>811</v>
      </c>
      <c r="D2797" s="381" t="s">
        <v>317</v>
      </c>
      <c r="E2797" s="381" t="s">
        <v>1317</v>
      </c>
      <c r="F2797" s="381" t="s">
        <v>586</v>
      </c>
      <c r="G2797" s="381" t="s">
        <v>394</v>
      </c>
      <c r="H2797" s="100" t="s">
        <v>653</v>
      </c>
      <c r="I2797" s="381" t="s">
        <v>505</v>
      </c>
      <c r="J2797" s="382">
        <v>107916.19</v>
      </c>
      <c r="K2797" s="382">
        <v>80241.05</v>
      </c>
      <c r="L2797" s="191" t="str">
        <f t="shared" si="2034"/>
        <v>875048180702011004002024422501</v>
      </c>
      <c r="M2797" s="192">
        <f t="array" ref="M2797">IF(COUNT(SEARCH(Удалить_Роспись_КВСР,$B2797)*SEARCH(Удалить_Роспись_ПБС,$C2797)*SEARCH(Удалить_Роспись_КФСР, $D2797)*SEARCH(Удалить_Роспись_КЦСР,$E2797)*SEARCH(Удалить_Роспись_КВР,$F2797)*SEARCH(Удалить_Роспись_ЭК,$H2797)*SEARCH(Удалить_Роспись_КР,$I2797))&gt;0,0,1)</f>
        <v>0</v>
      </c>
      <c r="N2797" s="192">
        <f>IF(COUNT(SEARCH(Удалить_Индекс_КВСР,$B2797)*SEARCH(Удалить_Индекс_ПБС,$C2797)*SEARCH(Удалить_Индекс_КФСР,$D2797)*SEARCH(Удалить_Индекс_КЦСР,$E2797)*SEARCH(Удалить_Индекс_КВР,$F2797)*SEARCH(Удалить_Индекс_ЭК,$H2797)*SEARCH(Удалить_Индекс_КР,$I2797))&gt;0,0,1)</f>
        <v>1</v>
      </c>
      <c r="O2797" s="192" t="str">
        <f t="shared" si="2035"/>
        <v/>
      </c>
      <c r="P2797" s="192" t="str">
        <f t="shared" si="2078"/>
        <v/>
      </c>
      <c r="Q2797" s="300" t="str">
        <f t="shared" si="2036"/>
        <v/>
      </c>
      <c r="R2797" s="300" t="str">
        <f t="shared" si="2037"/>
        <v/>
      </c>
      <c r="S2797" s="300" t="str">
        <f t="shared" si="2038"/>
        <v/>
      </c>
      <c r="T2797" s="192" t="str">
        <f t="shared" si="2039"/>
        <v/>
      </c>
      <c r="U2797" s="303" t="str">
        <f t="shared" si="2040"/>
        <v/>
      </c>
      <c r="V2797" s="300" t="str">
        <f t="shared" si="2041"/>
        <v/>
      </c>
      <c r="W2797" s="192" t="str">
        <f t="shared" si="2042"/>
        <v/>
      </c>
      <c r="X2797" s="303" t="str">
        <f t="shared" si="2043"/>
        <v/>
      </c>
      <c r="Y2797" s="300" t="str">
        <f t="shared" si="2044"/>
        <v/>
      </c>
      <c r="Z2797" s="300" t="str">
        <f t="shared" si="2045"/>
        <v/>
      </c>
      <c r="AA2797" s="303" t="str">
        <f t="shared" si="2046"/>
        <v/>
      </c>
      <c r="AB2797" s="300" t="str">
        <f t="shared" si="2047"/>
        <v/>
      </c>
      <c r="AC2797" s="300" t="str">
        <f t="shared" si="2048"/>
        <v/>
      </c>
      <c r="AD2797" s="300" t="str">
        <f t="shared" si="2049"/>
        <v/>
      </c>
      <c r="AE2797" s="192" t="str">
        <f t="shared" si="2050"/>
        <v/>
      </c>
      <c r="AF2797" s="192" t="str">
        <f t="shared" si="2051"/>
        <v/>
      </c>
      <c r="AG2797" s="192"/>
      <c r="AJ2797" s="300" t="str">
        <f t="shared" si="2052"/>
        <v/>
      </c>
      <c r="AK2797" s="300" t="str">
        <f t="shared" si="2053"/>
        <v/>
      </c>
      <c r="AL2797" s="300" t="str">
        <f t="shared" si="2054"/>
        <v/>
      </c>
      <c r="AM2797" s="300" t="str">
        <f t="shared" si="2055"/>
        <v/>
      </c>
      <c r="AN2797" s="300" t="str">
        <f t="shared" si="2056"/>
        <v/>
      </c>
      <c r="AO2797" s="300" t="str">
        <f t="shared" si="2057"/>
        <v/>
      </c>
      <c r="AP2797" s="300" t="str">
        <f t="shared" si="2058"/>
        <v/>
      </c>
      <c r="AQ2797" s="300" t="str">
        <f t="shared" si="2059"/>
        <v/>
      </c>
      <c r="AR2797" s="306" t="str">
        <f t="shared" si="2060"/>
        <v/>
      </c>
      <c r="AS2797" s="300" t="str">
        <f t="shared" si="2061"/>
        <v/>
      </c>
      <c r="AT2797" s="300" t="str">
        <f t="shared" si="2062"/>
        <v/>
      </c>
      <c r="AU2797" s="192" t="str">
        <f t="shared" si="2063"/>
        <v>рбс</v>
      </c>
      <c r="AV2797" s="192" t="str">
        <f t="shared" si="2064"/>
        <v>рбс87504818общпро</v>
      </c>
      <c r="AW2797" s="191">
        <f t="shared" si="2065"/>
        <v>0</v>
      </c>
      <c r="AX2797" s="191">
        <f t="shared" si="2066"/>
        <v>0</v>
      </c>
      <c r="AY2797" s="191">
        <f t="shared" si="2067"/>
        <v>107916.19</v>
      </c>
      <c r="AZ2797" s="191">
        <f t="shared" si="2068"/>
        <v>80241.05</v>
      </c>
      <c r="BA2797" s="193">
        <f t="shared" si="2069"/>
        <v>1</v>
      </c>
      <c r="BB2797" s="193">
        <f t="shared" si="2070"/>
        <v>1</v>
      </c>
      <c r="BC2797" s="193">
        <f t="shared" si="2071"/>
        <v>1</v>
      </c>
      <c r="BD2797" s="191">
        <f t="shared" si="2031"/>
        <v>107916.19</v>
      </c>
      <c r="BE2797" s="191">
        <f t="shared" si="2072"/>
        <v>80241.05</v>
      </c>
      <c r="BF2797" s="210">
        <f t="shared" si="2073"/>
        <v>107916.19</v>
      </c>
      <c r="BG2797" s="211">
        <f t="shared" si="2074"/>
        <v>107916.19</v>
      </c>
      <c r="BH2797" s="289"/>
      <c r="BI2797" s="289"/>
      <c r="BL2797" s="233" t="str">
        <f t="shared" si="2077"/>
        <v/>
      </c>
    </row>
    <row r="2798" spans="1:64" ht="12" customHeight="1">
      <c r="A2798" s="333" t="s">
        <v>1478</v>
      </c>
      <c r="B2798" s="381" t="s">
        <v>327</v>
      </c>
      <c r="C2798" s="333" t="s">
        <v>811</v>
      </c>
      <c r="D2798" s="381" t="s">
        <v>317</v>
      </c>
      <c r="E2798" s="381" t="s">
        <v>1317</v>
      </c>
      <c r="F2798" s="381" t="s">
        <v>586</v>
      </c>
      <c r="G2798" s="381" t="s">
        <v>389</v>
      </c>
      <c r="H2798" s="100" t="s">
        <v>653</v>
      </c>
      <c r="I2798" s="381" t="s">
        <v>505</v>
      </c>
      <c r="J2798" s="382">
        <v>180363.81</v>
      </c>
      <c r="K2798" s="382">
        <v>96141.81</v>
      </c>
      <c r="L2798" s="191" t="str">
        <f t="shared" si="2034"/>
        <v>875048180702011004002024422601</v>
      </c>
      <c r="M2798" s="192">
        <f t="array" ref="M2798">IF(COUNT(SEARCH(Удалить_Роспись_КВСР,$B2798)*SEARCH(Удалить_Роспись_ПБС,$C2798)*SEARCH(Удалить_Роспись_КФСР, $D2798)*SEARCH(Удалить_Роспись_КЦСР,$E2798)*SEARCH(Удалить_Роспись_КВР,$F2798)*SEARCH(Удалить_Роспись_ЭК,$H2798)*SEARCH(Удалить_Роспись_КР,$I2798))&gt;0,0,1)</f>
        <v>0</v>
      </c>
      <c r="N2798" s="192">
        <f>IF(COUNT(SEARCH(Удалить_Индекс_КВСР,$B2798)*SEARCH(Удалить_Индекс_ПБС,$C2798)*SEARCH(Удалить_Индекс_КФСР,$D2798)*SEARCH(Удалить_Индекс_КЦСР,$E2798)*SEARCH(Удалить_Индекс_КВР,$F2798)*SEARCH(Удалить_Индекс_ЭК,$H2798)*SEARCH(Удалить_Индекс_КР,$I2798))&gt;0,0,1)</f>
        <v>1</v>
      </c>
      <c r="O2798" s="192" t="str">
        <f t="shared" si="2035"/>
        <v/>
      </c>
      <c r="P2798" s="192" t="str">
        <f t="shared" si="2078"/>
        <v/>
      </c>
      <c r="Q2798" s="300" t="str">
        <f t="shared" si="2036"/>
        <v/>
      </c>
      <c r="R2798" s="300" t="str">
        <f t="shared" si="2037"/>
        <v/>
      </c>
      <c r="S2798" s="300" t="str">
        <f t="shared" si="2038"/>
        <v/>
      </c>
      <c r="T2798" s="192" t="str">
        <f t="shared" si="2039"/>
        <v/>
      </c>
      <c r="U2798" s="303" t="str">
        <f t="shared" si="2040"/>
        <v/>
      </c>
      <c r="V2798" s="300" t="str">
        <f t="shared" si="2041"/>
        <v/>
      </c>
      <c r="W2798" s="192" t="str">
        <f t="shared" si="2042"/>
        <v/>
      </c>
      <c r="X2798" s="303" t="str">
        <f t="shared" si="2043"/>
        <v/>
      </c>
      <c r="Y2798" s="300" t="str">
        <f t="shared" si="2044"/>
        <v/>
      </c>
      <c r="Z2798" s="300" t="str">
        <f t="shared" si="2045"/>
        <v/>
      </c>
      <c r="AA2798" s="303" t="str">
        <f t="shared" si="2046"/>
        <v/>
      </c>
      <c r="AB2798" s="300" t="str">
        <f t="shared" si="2047"/>
        <v/>
      </c>
      <c r="AC2798" s="300" t="str">
        <f t="shared" si="2048"/>
        <v/>
      </c>
      <c r="AD2798" s="300" t="str">
        <f t="shared" si="2049"/>
        <v/>
      </c>
      <c r="AE2798" s="192" t="str">
        <f t="shared" si="2050"/>
        <v/>
      </c>
      <c r="AF2798" s="192" t="str">
        <f t="shared" si="2051"/>
        <v/>
      </c>
      <c r="AG2798" s="192"/>
      <c r="AJ2798" s="300" t="str">
        <f t="shared" si="2052"/>
        <v/>
      </c>
      <c r="AK2798" s="300" t="str">
        <f t="shared" si="2053"/>
        <v/>
      </c>
      <c r="AL2798" s="300" t="str">
        <f t="shared" si="2054"/>
        <v/>
      </c>
      <c r="AM2798" s="300" t="str">
        <f t="shared" si="2055"/>
        <v/>
      </c>
      <c r="AN2798" s="300" t="str">
        <f t="shared" si="2056"/>
        <v/>
      </c>
      <c r="AO2798" s="300" t="str">
        <f t="shared" si="2057"/>
        <v/>
      </c>
      <c r="AP2798" s="300" t="str">
        <f t="shared" si="2058"/>
        <v/>
      </c>
      <c r="AQ2798" s="300" t="str">
        <f t="shared" si="2059"/>
        <v/>
      </c>
      <c r="AR2798" s="306" t="str">
        <f t="shared" si="2060"/>
        <v/>
      </c>
      <c r="AS2798" s="300" t="str">
        <f t="shared" si="2061"/>
        <v/>
      </c>
      <c r="AT2798" s="300" t="str">
        <f t="shared" si="2062"/>
        <v/>
      </c>
      <c r="AU2798" s="192" t="str">
        <f t="shared" si="2063"/>
        <v>рбс</v>
      </c>
      <c r="AV2798" s="192" t="str">
        <f t="shared" si="2064"/>
        <v>рбс87504818общпро</v>
      </c>
      <c r="AW2798" s="191">
        <f t="shared" si="2065"/>
        <v>0</v>
      </c>
      <c r="AX2798" s="191">
        <f t="shared" si="2066"/>
        <v>0</v>
      </c>
      <c r="AY2798" s="191">
        <f t="shared" si="2067"/>
        <v>180363.81</v>
      </c>
      <c r="AZ2798" s="191">
        <f t="shared" si="2068"/>
        <v>96141.81</v>
      </c>
      <c r="BA2798" s="193">
        <f t="shared" si="2069"/>
        <v>1</v>
      </c>
      <c r="BB2798" s="193">
        <f t="shared" si="2070"/>
        <v>1</v>
      </c>
      <c r="BC2798" s="193">
        <f t="shared" si="2071"/>
        <v>1</v>
      </c>
      <c r="BD2798" s="191">
        <f t="shared" si="2031"/>
        <v>180363.81</v>
      </c>
      <c r="BE2798" s="191">
        <f t="shared" si="2072"/>
        <v>96141.81</v>
      </c>
      <c r="BF2798" s="210">
        <f t="shared" si="2073"/>
        <v>180363.81</v>
      </c>
      <c r="BG2798" s="211">
        <f t="shared" si="2074"/>
        <v>180363.81</v>
      </c>
      <c r="BH2798" s="289"/>
      <c r="BI2798" s="289"/>
      <c r="BL2798" s="233" t="str">
        <f t="shared" si="2077"/>
        <v/>
      </c>
    </row>
    <row r="2799" spans="1:64" ht="12" customHeight="1">
      <c r="A2799" s="333" t="s">
        <v>1478</v>
      </c>
      <c r="B2799" s="381" t="s">
        <v>327</v>
      </c>
      <c r="C2799" s="333" t="s">
        <v>811</v>
      </c>
      <c r="D2799" s="381" t="s">
        <v>317</v>
      </c>
      <c r="E2799" s="381" t="s">
        <v>1317</v>
      </c>
      <c r="F2799" s="381" t="s">
        <v>586</v>
      </c>
      <c r="G2799" s="381" t="s">
        <v>397</v>
      </c>
      <c r="H2799" s="100" t="s">
        <v>653</v>
      </c>
      <c r="I2799" s="381" t="s">
        <v>505</v>
      </c>
      <c r="J2799" s="382">
        <v>117520</v>
      </c>
      <c r="K2799" s="382">
        <v>101850</v>
      </c>
      <c r="L2799" s="191" t="str">
        <f t="shared" si="2034"/>
        <v>875048180702011004002024434001</v>
      </c>
      <c r="M2799" s="192">
        <f t="array" ref="M2799">IF(COUNT(SEARCH(Удалить_Роспись_КВСР,$B2799)*SEARCH(Удалить_Роспись_ПБС,$C2799)*SEARCH(Удалить_Роспись_КФСР, $D2799)*SEARCH(Удалить_Роспись_КЦСР,$E2799)*SEARCH(Удалить_Роспись_КВР,$F2799)*SEARCH(Удалить_Роспись_ЭК,$H2799)*SEARCH(Удалить_Роспись_КР,$I2799))&gt;0,0,1)</f>
        <v>0</v>
      </c>
      <c r="N2799" s="192">
        <f>IF(COUNT(SEARCH(Удалить_Индекс_КВСР,$B2799)*SEARCH(Удалить_Индекс_ПБС,$C2799)*SEARCH(Удалить_Индекс_КФСР,$D2799)*SEARCH(Удалить_Индекс_КЦСР,$E2799)*SEARCH(Удалить_Индекс_КВР,$F2799)*SEARCH(Удалить_Индекс_ЭК,$H2799)*SEARCH(Удалить_Индекс_КР,$I2799))&gt;0,0,1)</f>
        <v>1</v>
      </c>
      <c r="O2799" s="192" t="str">
        <f t="shared" si="2035"/>
        <v/>
      </c>
      <c r="P2799" s="192" t="str">
        <f t="shared" si="2078"/>
        <v/>
      </c>
      <c r="Q2799" s="300" t="str">
        <f t="shared" si="2036"/>
        <v/>
      </c>
      <c r="R2799" s="300" t="str">
        <f t="shared" si="2037"/>
        <v/>
      </c>
      <c r="S2799" s="300" t="str">
        <f t="shared" si="2038"/>
        <v/>
      </c>
      <c r="T2799" s="192" t="str">
        <f t="shared" si="2039"/>
        <v/>
      </c>
      <c r="U2799" s="303" t="str">
        <f t="shared" si="2040"/>
        <v/>
      </c>
      <c r="V2799" s="300" t="str">
        <f t="shared" si="2041"/>
        <v/>
      </c>
      <c r="W2799" s="192" t="str">
        <f t="shared" si="2042"/>
        <v/>
      </c>
      <c r="X2799" s="303" t="str">
        <f t="shared" si="2043"/>
        <v/>
      </c>
      <c r="Y2799" s="300" t="str">
        <f t="shared" si="2044"/>
        <v/>
      </c>
      <c r="Z2799" s="300" t="str">
        <f t="shared" si="2045"/>
        <v/>
      </c>
      <c r="AA2799" s="303" t="str">
        <f t="shared" si="2046"/>
        <v/>
      </c>
      <c r="AB2799" s="300" t="str">
        <f t="shared" si="2047"/>
        <v/>
      </c>
      <c r="AC2799" s="300" t="str">
        <f t="shared" si="2048"/>
        <v/>
      </c>
      <c r="AD2799" s="300" t="str">
        <f t="shared" si="2049"/>
        <v/>
      </c>
      <c r="AE2799" s="192" t="str">
        <f t="shared" si="2050"/>
        <v/>
      </c>
      <c r="AF2799" s="192" t="str">
        <f t="shared" si="2051"/>
        <v/>
      </c>
      <c r="AG2799" s="192"/>
      <c r="AJ2799" s="300" t="str">
        <f t="shared" si="2052"/>
        <v/>
      </c>
      <c r="AK2799" s="300" t="str">
        <f t="shared" si="2053"/>
        <v/>
      </c>
      <c r="AL2799" s="300" t="str">
        <f t="shared" si="2054"/>
        <v/>
      </c>
      <c r="AM2799" s="300" t="str">
        <f t="shared" si="2055"/>
        <v/>
      </c>
      <c r="AN2799" s="300" t="str">
        <f t="shared" si="2056"/>
        <v/>
      </c>
      <c r="AO2799" s="300" t="str">
        <f t="shared" si="2057"/>
        <v/>
      </c>
      <c r="AP2799" s="300" t="str">
        <f t="shared" si="2058"/>
        <v/>
      </c>
      <c r="AQ2799" s="300" t="str">
        <f t="shared" si="2059"/>
        <v/>
      </c>
      <c r="AR2799" s="306" t="str">
        <f t="shared" si="2060"/>
        <v/>
      </c>
      <c r="AS2799" s="300" t="str">
        <f t="shared" si="2061"/>
        <v/>
      </c>
      <c r="AT2799" s="300" t="str">
        <f t="shared" si="2062"/>
        <v/>
      </c>
      <c r="AU2799" s="192" t="str">
        <f t="shared" si="2063"/>
        <v>рбс</v>
      </c>
      <c r="AV2799" s="192" t="str">
        <f t="shared" si="2064"/>
        <v>рбс87504818общпро</v>
      </c>
      <c r="AW2799" s="191">
        <f t="shared" si="2065"/>
        <v>0</v>
      </c>
      <c r="AX2799" s="191">
        <f t="shared" si="2066"/>
        <v>0</v>
      </c>
      <c r="AY2799" s="191">
        <f t="shared" si="2067"/>
        <v>117520</v>
      </c>
      <c r="AZ2799" s="191">
        <f t="shared" si="2068"/>
        <v>101850</v>
      </c>
      <c r="BA2799" s="193">
        <f t="shared" si="2069"/>
        <v>1</v>
      </c>
      <c r="BB2799" s="193">
        <f t="shared" si="2070"/>
        <v>1</v>
      </c>
      <c r="BC2799" s="193">
        <f t="shared" si="2071"/>
        <v>1</v>
      </c>
      <c r="BD2799" s="191">
        <f t="shared" si="2031"/>
        <v>117520</v>
      </c>
      <c r="BE2799" s="191">
        <f t="shared" si="2072"/>
        <v>101850</v>
      </c>
      <c r="BF2799" s="210">
        <f t="shared" si="2073"/>
        <v>117520</v>
      </c>
      <c r="BG2799" s="211">
        <f t="shared" si="2074"/>
        <v>117520</v>
      </c>
      <c r="BH2799" s="289"/>
      <c r="BI2799" s="289"/>
      <c r="BJ2799" s="228"/>
      <c r="BK2799" s="228"/>
      <c r="BL2799" s="233" t="str">
        <f t="shared" si="2077"/>
        <v/>
      </c>
    </row>
    <row r="2800" spans="1:64" ht="12" customHeight="1">
      <c r="A2800" s="333" t="s">
        <v>1478</v>
      </c>
      <c r="B2800" s="381" t="s">
        <v>327</v>
      </c>
      <c r="C2800" s="333" t="s">
        <v>811</v>
      </c>
      <c r="D2800" s="381" t="s">
        <v>317</v>
      </c>
      <c r="E2800" s="381" t="s">
        <v>1317</v>
      </c>
      <c r="F2800" s="381" t="s">
        <v>609</v>
      </c>
      <c r="G2800" s="381" t="s">
        <v>395</v>
      </c>
      <c r="H2800" s="100" t="s">
        <v>653</v>
      </c>
      <c r="I2800" s="381" t="s">
        <v>505</v>
      </c>
      <c r="J2800" s="382">
        <v>1200</v>
      </c>
      <c r="K2800" s="382">
        <v>1200</v>
      </c>
      <c r="L2800" s="191" t="str">
        <f t="shared" si="2034"/>
        <v>875048180702011004002085229001</v>
      </c>
      <c r="M2800" s="192">
        <f t="array" ref="M2800">IF(COUNT(SEARCH(Удалить_Роспись_КВСР,$B2800)*SEARCH(Удалить_Роспись_ПБС,$C2800)*SEARCH(Удалить_Роспись_КФСР, $D2800)*SEARCH(Удалить_Роспись_КЦСР,$E2800)*SEARCH(Удалить_Роспись_КВР,$F2800)*SEARCH(Удалить_Роспись_ЭК,$H2800)*SEARCH(Удалить_Роспись_КР,$I2800))&gt;0,0,1)</f>
        <v>0</v>
      </c>
      <c r="N2800" s="192">
        <v>0</v>
      </c>
      <c r="O2800" s="192" t="str">
        <f t="shared" si="2035"/>
        <v/>
      </c>
      <c r="P2800" s="192" t="str">
        <f t="shared" si="2078"/>
        <v/>
      </c>
      <c r="Q2800" s="300" t="str">
        <f t="shared" si="2036"/>
        <v/>
      </c>
      <c r="R2800" s="300" t="str">
        <f t="shared" si="2037"/>
        <v/>
      </c>
      <c r="S2800" s="300" t="str">
        <f t="shared" si="2038"/>
        <v/>
      </c>
      <c r="T2800" s="192" t="str">
        <f t="shared" si="2039"/>
        <v/>
      </c>
      <c r="U2800" s="303" t="str">
        <f t="shared" si="2040"/>
        <v/>
      </c>
      <c r="V2800" s="300" t="str">
        <f t="shared" si="2041"/>
        <v/>
      </c>
      <c r="W2800" s="192" t="str">
        <f t="shared" si="2042"/>
        <v/>
      </c>
      <c r="X2800" s="303" t="str">
        <f t="shared" si="2043"/>
        <v/>
      </c>
      <c r="Y2800" s="300" t="str">
        <f t="shared" si="2044"/>
        <v/>
      </c>
      <c r="Z2800" s="300" t="str">
        <f t="shared" si="2045"/>
        <v/>
      </c>
      <c r="AA2800" s="303" t="str">
        <f t="shared" si="2046"/>
        <v/>
      </c>
      <c r="AB2800" s="300" t="str">
        <f t="shared" si="2047"/>
        <v/>
      </c>
      <c r="AC2800" s="300" t="str">
        <f t="shared" si="2048"/>
        <v/>
      </c>
      <c r="AD2800" s="300" t="str">
        <f t="shared" si="2049"/>
        <v/>
      </c>
      <c r="AE2800" s="192" t="str">
        <f t="shared" si="2050"/>
        <v/>
      </c>
      <c r="AF2800" s="192" t="str">
        <f t="shared" si="2051"/>
        <v/>
      </c>
      <c r="AG2800" s="192"/>
      <c r="AJ2800" s="300" t="str">
        <f t="shared" si="2052"/>
        <v/>
      </c>
      <c r="AK2800" s="300" t="str">
        <f t="shared" si="2053"/>
        <v/>
      </c>
      <c r="AL2800" s="300" t="str">
        <f t="shared" si="2054"/>
        <v/>
      </c>
      <c r="AM2800" s="300" t="str">
        <f t="shared" si="2055"/>
        <v/>
      </c>
      <c r="AN2800" s="300" t="str">
        <f t="shared" si="2056"/>
        <v/>
      </c>
      <c r="AO2800" s="300" t="str">
        <f t="shared" si="2057"/>
        <v/>
      </c>
      <c r="AP2800" s="300" t="str">
        <f t="shared" si="2058"/>
        <v/>
      </c>
      <c r="AQ2800" s="300" t="str">
        <f t="shared" si="2059"/>
        <v/>
      </c>
      <c r="AR2800" s="306" t="str">
        <f t="shared" si="2060"/>
        <v/>
      </c>
      <c r="AS2800" s="300" t="str">
        <f t="shared" si="2061"/>
        <v/>
      </c>
      <c r="AT2800" s="300" t="str">
        <f t="shared" si="2062"/>
        <v/>
      </c>
      <c r="AU2800" s="192" t="str">
        <f t="shared" si="2063"/>
        <v>рбс</v>
      </c>
      <c r="AV2800" s="192" t="str">
        <f t="shared" si="2064"/>
        <v>рбс87504818общпро</v>
      </c>
      <c r="AW2800" s="191">
        <f t="shared" si="2065"/>
        <v>0</v>
      </c>
      <c r="AX2800" s="191">
        <f t="shared" si="2066"/>
        <v>0</v>
      </c>
      <c r="AY2800" s="191">
        <f t="shared" si="2067"/>
        <v>0</v>
      </c>
      <c r="AZ2800" s="191">
        <f t="shared" si="2068"/>
        <v>0</v>
      </c>
      <c r="BA2800" s="193">
        <f t="shared" si="2069"/>
        <v>1</v>
      </c>
      <c r="BB2800" s="193">
        <f t="shared" si="2070"/>
        <v>1</v>
      </c>
      <c r="BC2800" s="193">
        <f t="shared" si="2071"/>
        <v>1</v>
      </c>
      <c r="BD2800" s="191">
        <f t="shared" ref="BD2800:BD2863" si="2081">IF(ISNA(BA2800),0,AY2800*$BA2800)</f>
        <v>0</v>
      </c>
      <c r="BE2800" s="191">
        <f t="shared" si="2072"/>
        <v>0</v>
      </c>
      <c r="BF2800" s="210">
        <f t="shared" si="2073"/>
        <v>0</v>
      </c>
      <c r="BG2800" s="211">
        <f t="shared" si="2074"/>
        <v>0</v>
      </c>
      <c r="BH2800" s="289"/>
      <c r="BI2800" s="289"/>
      <c r="BL2800" s="233" t="str">
        <f t="shared" si="2077"/>
        <v/>
      </c>
    </row>
    <row r="2801" spans="1:64" ht="12" customHeight="1">
      <c r="A2801" s="333" t="s">
        <v>1478</v>
      </c>
      <c r="B2801" s="381" t="s">
        <v>327</v>
      </c>
      <c r="C2801" s="333" t="s">
        <v>811</v>
      </c>
      <c r="D2801" s="381" t="s">
        <v>317</v>
      </c>
      <c r="E2801" s="381" t="s">
        <v>1318</v>
      </c>
      <c r="F2801" s="381" t="s">
        <v>608</v>
      </c>
      <c r="G2801" s="381" t="s">
        <v>385</v>
      </c>
      <c r="H2801" s="100" t="s">
        <v>653</v>
      </c>
      <c r="I2801" s="381" t="s">
        <v>505</v>
      </c>
      <c r="J2801" s="382">
        <v>1529950</v>
      </c>
      <c r="K2801" s="382">
        <v>1391746.32</v>
      </c>
      <c r="L2801" s="191" t="str">
        <f t="shared" si="2034"/>
        <v>875048180702011004102011121101</v>
      </c>
      <c r="M2801" s="192">
        <f t="array" ref="M2801">IF(COUNT(SEARCH(Удалить_Роспись_КВСР,$B2801)*SEARCH(Удалить_Роспись_ПБС,$C2801)*SEARCH(Удалить_Роспись_КФСР, $D2801)*SEARCH(Удалить_Роспись_КЦСР,$E2801)*SEARCH(Удалить_Роспись_КВР,$F2801)*SEARCH(Удалить_Роспись_ЭК,$H2801)*SEARCH(Удалить_Роспись_КР,$I2801))&gt;0,0,1)</f>
        <v>0</v>
      </c>
      <c r="N2801" s="192">
        <v>0</v>
      </c>
      <c r="O2801" s="192" t="str">
        <f t="shared" si="2035"/>
        <v/>
      </c>
      <c r="P2801" s="192" t="str">
        <f t="shared" si="2078"/>
        <v/>
      </c>
      <c r="Q2801" s="300" t="str">
        <f t="shared" si="2036"/>
        <v/>
      </c>
      <c r="R2801" s="300" t="str">
        <f t="shared" si="2037"/>
        <v/>
      </c>
      <c r="S2801" s="300" t="str">
        <f t="shared" si="2038"/>
        <v/>
      </c>
      <c r="T2801" s="192" t="str">
        <f t="shared" si="2039"/>
        <v/>
      </c>
      <c r="U2801" s="303" t="str">
        <f t="shared" si="2040"/>
        <v/>
      </c>
      <c r="V2801" s="300" t="str">
        <f t="shared" si="2041"/>
        <v/>
      </c>
      <c r="W2801" s="192" t="str">
        <f t="shared" si="2042"/>
        <v/>
      </c>
      <c r="X2801" s="303" t="str">
        <f t="shared" si="2043"/>
        <v/>
      </c>
      <c r="Y2801" s="300" t="str">
        <f t="shared" si="2044"/>
        <v/>
      </c>
      <c r="Z2801" s="300" t="str">
        <f t="shared" si="2045"/>
        <v/>
      </c>
      <c r="AA2801" s="303" t="str">
        <f t="shared" si="2046"/>
        <v/>
      </c>
      <c r="AB2801" s="300" t="str">
        <f t="shared" si="2047"/>
        <v/>
      </c>
      <c r="AC2801" s="300" t="str">
        <f t="shared" si="2048"/>
        <v/>
      </c>
      <c r="AD2801" s="300" t="str">
        <f t="shared" si="2049"/>
        <v/>
      </c>
      <c r="AE2801" s="192" t="str">
        <f t="shared" si="2050"/>
        <v/>
      </c>
      <c r="AF2801" s="192" t="str">
        <f t="shared" si="2051"/>
        <v/>
      </c>
      <c r="AG2801" s="192"/>
      <c r="AJ2801" s="300" t="str">
        <f t="shared" si="2052"/>
        <v/>
      </c>
      <c r="AK2801" s="300" t="str">
        <f t="shared" si="2053"/>
        <v/>
      </c>
      <c r="AL2801" s="300" t="str">
        <f t="shared" si="2054"/>
        <v/>
      </c>
      <c r="AM2801" s="300" t="str">
        <f t="shared" si="2055"/>
        <v/>
      </c>
      <c r="AN2801" s="300" t="str">
        <f t="shared" si="2056"/>
        <v/>
      </c>
      <c r="AO2801" s="300" t="str">
        <f t="shared" si="2057"/>
        <v/>
      </c>
      <c r="AP2801" s="300" t="str">
        <f t="shared" si="2058"/>
        <v/>
      </c>
      <c r="AQ2801" s="300" t="str">
        <f t="shared" si="2059"/>
        <v/>
      </c>
      <c r="AR2801" s="306" t="str">
        <f t="shared" si="2060"/>
        <v/>
      </c>
      <c r="AS2801" s="300" t="str">
        <f t="shared" si="2061"/>
        <v/>
      </c>
      <c r="AT2801" s="300" t="str">
        <f t="shared" si="2062"/>
        <v/>
      </c>
      <c r="AU2801" s="192" t="str">
        <f t="shared" si="2063"/>
        <v>рбс</v>
      </c>
      <c r="AV2801" s="192" t="str">
        <f t="shared" si="2064"/>
        <v>рбс87504818общопл</v>
      </c>
      <c r="AW2801" s="191">
        <f t="shared" si="2065"/>
        <v>0</v>
      </c>
      <c r="AX2801" s="191">
        <f t="shared" si="2066"/>
        <v>0</v>
      </c>
      <c r="AY2801" s="191">
        <f t="shared" si="2067"/>
        <v>0</v>
      </c>
      <c r="AZ2801" s="191">
        <f t="shared" si="2068"/>
        <v>0</v>
      </c>
      <c r="BA2801" s="193">
        <f t="shared" si="2069"/>
        <v>1</v>
      </c>
      <c r="BB2801" s="193">
        <f t="shared" si="2070"/>
        <v>1</v>
      </c>
      <c r="BC2801" s="193">
        <f t="shared" si="2071"/>
        <v>1</v>
      </c>
      <c r="BD2801" s="191">
        <f t="shared" si="2081"/>
        <v>0</v>
      </c>
      <c r="BE2801" s="191">
        <f t="shared" si="2072"/>
        <v>0</v>
      </c>
      <c r="BF2801" s="210">
        <f t="shared" si="2073"/>
        <v>0</v>
      </c>
      <c r="BG2801" s="211">
        <f t="shared" si="2074"/>
        <v>0</v>
      </c>
      <c r="BH2801" s="289"/>
      <c r="BI2801" s="289"/>
      <c r="BL2801" s="233" t="str">
        <f t="shared" si="2077"/>
        <v/>
      </c>
    </row>
    <row r="2802" spans="1:64" ht="12" customHeight="1">
      <c r="A2802" s="333" t="s">
        <v>1478</v>
      </c>
      <c r="B2802" s="381" t="s">
        <v>327</v>
      </c>
      <c r="C2802" s="333" t="s">
        <v>811</v>
      </c>
      <c r="D2802" s="381" t="s">
        <v>317</v>
      </c>
      <c r="E2802" s="381" t="s">
        <v>1318</v>
      </c>
      <c r="F2802" s="381" t="s">
        <v>902</v>
      </c>
      <c r="G2802" s="381" t="s">
        <v>387</v>
      </c>
      <c r="H2802" s="100" t="s">
        <v>653</v>
      </c>
      <c r="I2802" s="381" t="s">
        <v>505</v>
      </c>
      <c r="J2802" s="382">
        <v>462505</v>
      </c>
      <c r="K2802" s="382">
        <v>413094.26</v>
      </c>
      <c r="L2802" s="191" t="str">
        <f t="shared" si="2034"/>
        <v>875048180702011004102011921301</v>
      </c>
      <c r="M2802" s="192">
        <f t="array" ref="M2802">IF(COUNT(SEARCH(Удалить_Роспись_КВСР,$B2802)*SEARCH(Удалить_Роспись_ПБС,$C2802)*SEARCH(Удалить_Роспись_КФСР, $D2802)*SEARCH(Удалить_Роспись_КЦСР,$E2802)*SEARCH(Удалить_Роспись_КВР,$F2802)*SEARCH(Удалить_Роспись_ЭК,$H2802)*SEARCH(Удалить_Роспись_КР,$I2802))&gt;0,0,1)</f>
        <v>0</v>
      </c>
      <c r="N2802" s="192">
        <v>0</v>
      </c>
      <c r="O2802" s="192" t="str">
        <f t="shared" si="2035"/>
        <v/>
      </c>
      <c r="P2802" s="192" t="str">
        <f t="shared" si="2078"/>
        <v/>
      </c>
      <c r="Q2802" s="300" t="str">
        <f t="shared" si="2036"/>
        <v/>
      </c>
      <c r="R2802" s="300" t="str">
        <f t="shared" si="2037"/>
        <v/>
      </c>
      <c r="S2802" s="300" t="str">
        <f t="shared" si="2038"/>
        <v/>
      </c>
      <c r="T2802" s="192" t="str">
        <f t="shared" si="2039"/>
        <v/>
      </c>
      <c r="U2802" s="303" t="str">
        <f t="shared" si="2040"/>
        <v/>
      </c>
      <c r="V2802" s="300" t="str">
        <f t="shared" si="2041"/>
        <v/>
      </c>
      <c r="W2802" s="192" t="str">
        <f t="shared" si="2042"/>
        <v/>
      </c>
      <c r="X2802" s="303" t="str">
        <f t="shared" si="2043"/>
        <v/>
      </c>
      <c r="Y2802" s="300" t="str">
        <f t="shared" si="2044"/>
        <v/>
      </c>
      <c r="Z2802" s="300" t="str">
        <f t="shared" si="2045"/>
        <v/>
      </c>
      <c r="AA2802" s="303" t="str">
        <f t="shared" si="2046"/>
        <v/>
      </c>
      <c r="AB2802" s="300" t="str">
        <f t="shared" si="2047"/>
        <v/>
      </c>
      <c r="AC2802" s="300" t="str">
        <f t="shared" si="2048"/>
        <v/>
      </c>
      <c r="AD2802" s="300" t="str">
        <f t="shared" si="2049"/>
        <v/>
      </c>
      <c r="AE2802" s="192" t="str">
        <f t="shared" si="2050"/>
        <v/>
      </c>
      <c r="AF2802" s="192" t="str">
        <f t="shared" si="2051"/>
        <v/>
      </c>
      <c r="AG2802" s="192"/>
      <c r="AJ2802" s="300" t="str">
        <f t="shared" si="2052"/>
        <v/>
      </c>
      <c r="AK2802" s="300" t="str">
        <f t="shared" si="2053"/>
        <v/>
      </c>
      <c r="AL2802" s="300" t="str">
        <f t="shared" si="2054"/>
        <v/>
      </c>
      <c r="AM2802" s="300" t="str">
        <f t="shared" si="2055"/>
        <v/>
      </c>
      <c r="AN2802" s="300" t="str">
        <f t="shared" si="2056"/>
        <v/>
      </c>
      <c r="AO2802" s="300" t="str">
        <f t="shared" si="2057"/>
        <v/>
      </c>
      <c r="AP2802" s="300" t="str">
        <f t="shared" si="2058"/>
        <v/>
      </c>
      <c r="AQ2802" s="300" t="str">
        <f t="shared" si="2059"/>
        <v/>
      </c>
      <c r="AR2802" s="306" t="str">
        <f t="shared" si="2060"/>
        <v/>
      </c>
      <c r="AS2802" s="300" t="str">
        <f t="shared" si="2061"/>
        <v/>
      </c>
      <c r="AT2802" s="300" t="str">
        <f t="shared" si="2062"/>
        <v/>
      </c>
      <c r="AU2802" s="192" t="str">
        <f t="shared" si="2063"/>
        <v>рбс</v>
      </c>
      <c r="AV2802" s="192" t="str">
        <f t="shared" si="2064"/>
        <v>рбс87504818общопл</v>
      </c>
      <c r="AW2802" s="191">
        <f t="shared" si="2065"/>
        <v>0</v>
      </c>
      <c r="AX2802" s="191">
        <f t="shared" si="2066"/>
        <v>0</v>
      </c>
      <c r="AY2802" s="191">
        <f t="shared" si="2067"/>
        <v>0</v>
      </c>
      <c r="AZ2802" s="191">
        <f t="shared" si="2068"/>
        <v>0</v>
      </c>
      <c r="BA2802" s="193">
        <f t="shared" si="2069"/>
        <v>1</v>
      </c>
      <c r="BB2802" s="193">
        <f t="shared" si="2070"/>
        <v>1</v>
      </c>
      <c r="BC2802" s="193">
        <f t="shared" si="2071"/>
        <v>1</v>
      </c>
      <c r="BD2802" s="191">
        <f t="shared" si="2081"/>
        <v>0</v>
      </c>
      <c r="BE2802" s="191">
        <f t="shared" si="2072"/>
        <v>0</v>
      </c>
      <c r="BF2802" s="210">
        <f t="shared" si="2073"/>
        <v>0</v>
      </c>
      <c r="BG2802" s="211">
        <f t="shared" si="2074"/>
        <v>0</v>
      </c>
      <c r="BH2802" s="289" t="str">
        <f>B2802</f>
        <v>875</v>
      </c>
      <c r="BI2802" s="289" t="str">
        <f>D2802</f>
        <v>0702</v>
      </c>
      <c r="BJ2802" s="284" t="s">
        <v>591</v>
      </c>
      <c r="BK2802" s="284" t="s">
        <v>589</v>
      </c>
      <c r="BL2802" s="233" t="str">
        <f t="shared" si="2077"/>
        <v/>
      </c>
    </row>
    <row r="2803" spans="1:64" ht="12" customHeight="1">
      <c r="A2803" s="333" t="s">
        <v>1478</v>
      </c>
      <c r="B2803" s="381" t="s">
        <v>327</v>
      </c>
      <c r="C2803" s="333" t="s">
        <v>811</v>
      </c>
      <c r="D2803" s="381" t="s">
        <v>317</v>
      </c>
      <c r="E2803" s="381" t="s">
        <v>1319</v>
      </c>
      <c r="F2803" s="381" t="s">
        <v>589</v>
      </c>
      <c r="G2803" s="381" t="s">
        <v>386</v>
      </c>
      <c r="H2803" s="100" t="s">
        <v>653</v>
      </c>
      <c r="I2803" s="381" t="s">
        <v>505</v>
      </c>
      <c r="J2803" s="382">
        <v>90000</v>
      </c>
      <c r="K2803" s="382">
        <v>18500</v>
      </c>
      <c r="L2803" s="191" t="str">
        <f t="shared" si="2034"/>
        <v>875048180702011004702011221201</v>
      </c>
      <c r="M2803" s="192">
        <f t="array" ref="M2803">IF(COUNT(SEARCH(Удалить_Роспись_КВСР,$B2803)*SEARCH(Удалить_Роспись_ПБС,$C2803)*SEARCH(Удалить_Роспись_КФСР, $D2803)*SEARCH(Удалить_Роспись_КЦСР,$E2803)*SEARCH(Удалить_Роспись_КВР,$F2803)*SEARCH(Удалить_Роспись_ЭК,$H2803)*SEARCH(Удалить_Роспись_КР,$I2803))&gt;0,0,1)</f>
        <v>0</v>
      </c>
      <c r="N2803" s="192">
        <v>0</v>
      </c>
      <c r="O2803" s="192" t="str">
        <f t="shared" si="2035"/>
        <v/>
      </c>
      <c r="P2803" s="192" t="str">
        <f t="shared" si="2078"/>
        <v/>
      </c>
      <c r="Q2803" s="300" t="str">
        <f t="shared" si="2036"/>
        <v/>
      </c>
      <c r="R2803" s="300" t="str">
        <f t="shared" si="2037"/>
        <v/>
      </c>
      <c r="S2803" s="300" t="str">
        <f t="shared" si="2038"/>
        <v/>
      </c>
      <c r="T2803" s="192" t="str">
        <f t="shared" si="2039"/>
        <v/>
      </c>
      <c r="U2803" s="303" t="str">
        <f t="shared" si="2040"/>
        <v/>
      </c>
      <c r="V2803" s="300" t="str">
        <f t="shared" si="2041"/>
        <v/>
      </c>
      <c r="W2803" s="192" t="str">
        <f t="shared" si="2042"/>
        <v/>
      </c>
      <c r="X2803" s="303" t="str">
        <f t="shared" si="2043"/>
        <v/>
      </c>
      <c r="Y2803" s="300" t="str">
        <f t="shared" si="2044"/>
        <v/>
      </c>
      <c r="Z2803" s="300" t="str">
        <f t="shared" si="2045"/>
        <v/>
      </c>
      <c r="AA2803" s="303" t="str">
        <f t="shared" si="2046"/>
        <v/>
      </c>
      <c r="AB2803" s="300" t="str">
        <f t="shared" si="2047"/>
        <v/>
      </c>
      <c r="AC2803" s="300" t="str">
        <f t="shared" si="2048"/>
        <v/>
      </c>
      <c r="AD2803" s="300" t="str">
        <f t="shared" si="2049"/>
        <v/>
      </c>
      <c r="AE2803" s="192" t="str">
        <f t="shared" si="2050"/>
        <v/>
      </c>
      <c r="AF2803" s="192" t="str">
        <f t="shared" si="2051"/>
        <v/>
      </c>
      <c r="AG2803" s="192"/>
      <c r="AJ2803" s="300" t="str">
        <f t="shared" si="2052"/>
        <v/>
      </c>
      <c r="AK2803" s="300" t="str">
        <f t="shared" si="2053"/>
        <v/>
      </c>
      <c r="AL2803" s="300" t="str">
        <f t="shared" si="2054"/>
        <v/>
      </c>
      <c r="AM2803" s="300" t="str">
        <f t="shared" si="2055"/>
        <v/>
      </c>
      <c r="AN2803" s="300" t="str">
        <f t="shared" si="2056"/>
        <v/>
      </c>
      <c r="AO2803" s="300" t="str">
        <f t="shared" si="2057"/>
        <v/>
      </c>
      <c r="AP2803" s="300" t="str">
        <f t="shared" si="2058"/>
        <v/>
      </c>
      <c r="AQ2803" s="300" t="str">
        <f t="shared" si="2059"/>
        <v/>
      </c>
      <c r="AR2803" s="306" t="str">
        <f t="shared" si="2060"/>
        <v/>
      </c>
      <c r="AS2803" s="300" t="str">
        <f t="shared" si="2061"/>
        <v/>
      </c>
      <c r="AT2803" s="300" t="str">
        <f t="shared" si="2062"/>
        <v/>
      </c>
      <c r="AU2803" s="192" t="str">
        <f t="shared" si="2063"/>
        <v>рбс</v>
      </c>
      <c r="AV2803" s="192" t="str">
        <f t="shared" si="2064"/>
        <v>рбс87504818общпро</v>
      </c>
      <c r="AW2803" s="191">
        <f t="shared" si="2065"/>
        <v>0</v>
      </c>
      <c r="AX2803" s="191">
        <f t="shared" si="2066"/>
        <v>0</v>
      </c>
      <c r="AY2803" s="191">
        <f t="shared" si="2067"/>
        <v>0</v>
      </c>
      <c r="AZ2803" s="191">
        <f t="shared" si="2068"/>
        <v>0</v>
      </c>
      <c r="BA2803" s="193">
        <f t="shared" si="2069"/>
        <v>1</v>
      </c>
      <c r="BB2803" s="193">
        <f t="shared" si="2070"/>
        <v>1</v>
      </c>
      <c r="BC2803" s="193">
        <f t="shared" si="2071"/>
        <v>1</v>
      </c>
      <c r="BD2803" s="191">
        <f t="shared" si="2081"/>
        <v>0</v>
      </c>
      <c r="BE2803" s="191">
        <f t="shared" si="2072"/>
        <v>0</v>
      </c>
      <c r="BF2803" s="210">
        <f t="shared" si="2073"/>
        <v>0</v>
      </c>
      <c r="BG2803" s="211">
        <f t="shared" si="2074"/>
        <v>0</v>
      </c>
      <c r="BH2803" s="289" t="str">
        <f>B2803</f>
        <v>875</v>
      </c>
      <c r="BI2803" s="289" t="str">
        <f>D2803</f>
        <v>0702</v>
      </c>
      <c r="BJ2803" s="284" t="s">
        <v>591</v>
      </c>
      <c r="BK2803" s="284" t="s">
        <v>589</v>
      </c>
      <c r="BL2803" s="233" t="str">
        <f t="shared" si="2077"/>
        <v/>
      </c>
    </row>
    <row r="2804" spans="1:64" ht="12" customHeight="1">
      <c r="A2804" s="333" t="s">
        <v>1478</v>
      </c>
      <c r="B2804" s="381" t="s">
        <v>327</v>
      </c>
      <c r="C2804" s="333" t="s">
        <v>811</v>
      </c>
      <c r="D2804" s="381" t="s">
        <v>317</v>
      </c>
      <c r="E2804" s="381" t="s">
        <v>1320</v>
      </c>
      <c r="F2804" s="381" t="s">
        <v>586</v>
      </c>
      <c r="G2804" s="381" t="s">
        <v>393</v>
      </c>
      <c r="H2804" s="100" t="s">
        <v>653</v>
      </c>
      <c r="I2804" s="381" t="s">
        <v>505</v>
      </c>
      <c r="J2804" s="382">
        <v>5377666</v>
      </c>
      <c r="K2804" s="382">
        <v>3377405.22</v>
      </c>
      <c r="L2804" s="191" t="str">
        <f t="shared" si="2034"/>
        <v>875048180702011004Г02024422301</v>
      </c>
      <c r="M2804" s="192">
        <f t="array" ref="M2804">IF(COUNT(SEARCH(Удалить_Роспись_КВСР,$B2804)*SEARCH(Удалить_Роспись_ПБС,$C2804)*SEARCH(Удалить_Роспись_КФСР, $D2804)*SEARCH(Удалить_Роспись_КЦСР,$E2804)*SEARCH(Удалить_Роспись_КВР,$F2804)*SEARCH(Удалить_Роспись_ЭК,$H2804)*SEARCH(Удалить_Роспись_КР,$I2804))&gt;0,0,1)</f>
        <v>0</v>
      </c>
      <c r="N2804" s="192">
        <f>IF(COUNT(SEARCH(Удалить_Индекс_КВСР,$B2804)*SEARCH(Удалить_Индекс_ПБС,$C2804)*SEARCH(Удалить_Индекс_КФСР,$D2804)*SEARCH(Удалить_Индекс_КЦСР,$E2804)*SEARCH(Удалить_Индекс_КВР,$F2804)*SEARCH(Удалить_Индекс_ЭК,$H2804)*SEARCH(Удалить_Индекс_КР,$I2804))&gt;0,0,1)</f>
        <v>1</v>
      </c>
      <c r="O2804" s="192" t="str">
        <f t="shared" si="2035"/>
        <v/>
      </c>
      <c r="P2804" s="192" t="str">
        <f t="shared" si="2078"/>
        <v/>
      </c>
      <c r="Q2804" s="300" t="str">
        <f t="shared" si="2036"/>
        <v/>
      </c>
      <c r="R2804" s="300" t="str">
        <f t="shared" si="2037"/>
        <v/>
      </c>
      <c r="S2804" s="300" t="str">
        <f t="shared" si="2038"/>
        <v/>
      </c>
      <c r="T2804" s="192" t="str">
        <f t="shared" si="2039"/>
        <v/>
      </c>
      <c r="U2804" s="303" t="str">
        <f t="shared" si="2040"/>
        <v/>
      </c>
      <c r="V2804" s="300" t="str">
        <f t="shared" si="2041"/>
        <v/>
      </c>
      <c r="W2804" s="192" t="str">
        <f t="shared" si="2042"/>
        <v/>
      </c>
      <c r="X2804" s="303" t="str">
        <f t="shared" si="2043"/>
        <v/>
      </c>
      <c r="Y2804" s="300" t="str">
        <f t="shared" si="2044"/>
        <v/>
      </c>
      <c r="Z2804" s="300" t="str">
        <f t="shared" si="2045"/>
        <v/>
      </c>
      <c r="AA2804" s="303" t="str">
        <f t="shared" si="2046"/>
        <v/>
      </c>
      <c r="AB2804" s="300" t="str">
        <f t="shared" si="2047"/>
        <v/>
      </c>
      <c r="AC2804" s="300" t="str">
        <f t="shared" si="2048"/>
        <v/>
      </c>
      <c r="AD2804" s="300" t="str">
        <f t="shared" si="2049"/>
        <v/>
      </c>
      <c r="AE2804" s="192" t="str">
        <f t="shared" si="2050"/>
        <v/>
      </c>
      <c r="AF2804" s="192" t="str">
        <f t="shared" si="2051"/>
        <v/>
      </c>
      <c r="AG2804" s="192"/>
      <c r="AJ2804" s="300" t="str">
        <f t="shared" si="2052"/>
        <v/>
      </c>
      <c r="AK2804" s="300" t="str">
        <f t="shared" si="2053"/>
        <v/>
      </c>
      <c r="AL2804" s="300" t="str">
        <f t="shared" si="2054"/>
        <v/>
      </c>
      <c r="AM2804" s="300" t="str">
        <f t="shared" si="2055"/>
        <v/>
      </c>
      <c r="AN2804" s="300" t="str">
        <f t="shared" si="2056"/>
        <v/>
      </c>
      <c r="AO2804" s="300" t="str">
        <f t="shared" si="2057"/>
        <v/>
      </c>
      <c r="AP2804" s="300" t="str">
        <f t="shared" si="2058"/>
        <v/>
      </c>
      <c r="AQ2804" s="300" t="str">
        <f t="shared" si="2059"/>
        <v/>
      </c>
      <c r="AR2804" s="306" t="str">
        <f t="shared" si="2060"/>
        <v/>
      </c>
      <c r="AS2804" s="300" t="str">
        <f t="shared" si="2061"/>
        <v/>
      </c>
      <c r="AT2804" s="300" t="str">
        <f t="shared" si="2062"/>
        <v/>
      </c>
      <c r="AU2804" s="192" t="str">
        <f t="shared" si="2063"/>
        <v>рбс</v>
      </c>
      <c r="AV2804" s="192" t="str">
        <f t="shared" si="2064"/>
        <v>рбс87504818общком</v>
      </c>
      <c r="AW2804" s="191">
        <f t="shared" si="2065"/>
        <v>0</v>
      </c>
      <c r="AX2804" s="191">
        <f t="shared" si="2066"/>
        <v>0</v>
      </c>
      <c r="AY2804" s="191">
        <f t="shared" si="2067"/>
        <v>5377666</v>
      </c>
      <c r="AZ2804" s="191">
        <f t="shared" si="2068"/>
        <v>3377405.22</v>
      </c>
      <c r="BA2804" s="193">
        <f t="shared" si="2069"/>
        <v>1</v>
      </c>
      <c r="BB2804" s="193">
        <f t="shared" si="2070"/>
        <v>1</v>
      </c>
      <c r="BC2804" s="193">
        <f t="shared" si="2071"/>
        <v>1</v>
      </c>
      <c r="BD2804" s="191">
        <f t="shared" si="2081"/>
        <v>5377666</v>
      </c>
      <c r="BE2804" s="191">
        <f t="shared" si="2072"/>
        <v>3377405.22</v>
      </c>
      <c r="BF2804" s="210">
        <f t="shared" si="2073"/>
        <v>5377666</v>
      </c>
      <c r="BG2804" s="211">
        <f t="shared" si="2074"/>
        <v>5377666</v>
      </c>
      <c r="BH2804" s="289" t="str">
        <f>B2804</f>
        <v>875</v>
      </c>
      <c r="BI2804" s="289" t="str">
        <f>D2804</f>
        <v>0702</v>
      </c>
      <c r="BJ2804" s="284" t="s">
        <v>591</v>
      </c>
      <c r="BK2804" s="284" t="s">
        <v>589</v>
      </c>
      <c r="BL2804" s="233" t="str">
        <f t="shared" si="2077"/>
        <v/>
      </c>
    </row>
    <row r="2805" spans="1:64" ht="12" customHeight="1">
      <c r="A2805" s="333" t="s">
        <v>1478</v>
      </c>
      <c r="B2805" s="381" t="s">
        <v>327</v>
      </c>
      <c r="C2805" s="333" t="s">
        <v>811</v>
      </c>
      <c r="D2805" s="381" t="s">
        <v>317</v>
      </c>
      <c r="E2805" s="381" t="s">
        <v>1321</v>
      </c>
      <c r="F2805" s="381" t="s">
        <v>586</v>
      </c>
      <c r="G2805" s="381" t="s">
        <v>397</v>
      </c>
      <c r="H2805" s="100" t="s">
        <v>653</v>
      </c>
      <c r="I2805" s="381" t="s">
        <v>505</v>
      </c>
      <c r="J2805" s="382">
        <v>172924</v>
      </c>
      <c r="K2805" s="382">
        <v>34048</v>
      </c>
      <c r="L2805" s="191" t="str">
        <f t="shared" si="2034"/>
        <v>875048180702011004П02024434001</v>
      </c>
      <c r="M2805" s="192">
        <f t="array" ref="M2805">IF(COUNT(SEARCH(Удалить_Роспись_КВСР,$B2805)*SEARCH(Удалить_Роспись_ПБС,$C2805)*SEARCH(Удалить_Роспись_КФСР, $D2805)*SEARCH(Удалить_Роспись_КЦСР,$E2805)*SEARCH(Удалить_Роспись_КВР,$F2805)*SEARCH(Удалить_Роспись_ЭК,$H2805)*SEARCH(Удалить_Роспись_КР,$I2805))&gt;0,0,1)</f>
        <v>0</v>
      </c>
      <c r="N2805" s="192">
        <f>IF(COUNT(SEARCH(Удалить_Индекс_КВСР,$B2805)*SEARCH(Удалить_Индекс_ПБС,$C2805)*SEARCH(Удалить_Индекс_КФСР,$D2805)*SEARCH(Удалить_Индекс_КЦСР,$E2805)*SEARCH(Удалить_Индекс_КВР,$F2805)*SEARCH(Удалить_Индекс_ЭК,$H2805)*SEARCH(Удалить_Индекс_КР,$I2805))&gt;0,0,1)</f>
        <v>1</v>
      </c>
      <c r="O2805" s="192" t="str">
        <f t="shared" si="2035"/>
        <v/>
      </c>
      <c r="P2805" s="192" t="str">
        <f t="shared" si="2078"/>
        <v/>
      </c>
      <c r="Q2805" s="300" t="str">
        <f t="shared" si="2036"/>
        <v/>
      </c>
      <c r="R2805" s="300" t="str">
        <f t="shared" si="2037"/>
        <v/>
      </c>
      <c r="S2805" s="300" t="str">
        <f t="shared" si="2038"/>
        <v/>
      </c>
      <c r="T2805" s="192" t="str">
        <f t="shared" si="2039"/>
        <v/>
      </c>
      <c r="U2805" s="303" t="str">
        <f t="shared" si="2040"/>
        <v/>
      </c>
      <c r="V2805" s="300" t="str">
        <f t="shared" si="2041"/>
        <v/>
      </c>
      <c r="W2805" s="192" t="str">
        <f t="shared" si="2042"/>
        <v/>
      </c>
      <c r="X2805" s="303" t="str">
        <f t="shared" si="2043"/>
        <v/>
      </c>
      <c r="Y2805" s="300" t="str">
        <f t="shared" si="2044"/>
        <v/>
      </c>
      <c r="Z2805" s="300" t="str">
        <f t="shared" si="2045"/>
        <v/>
      </c>
      <c r="AA2805" s="303" t="str">
        <f t="shared" si="2046"/>
        <v/>
      </c>
      <c r="AB2805" s="300" t="str">
        <f t="shared" si="2047"/>
        <v/>
      </c>
      <c r="AC2805" s="300" t="str">
        <f t="shared" si="2048"/>
        <v/>
      </c>
      <c r="AD2805" s="300" t="str">
        <f t="shared" si="2049"/>
        <v/>
      </c>
      <c r="AE2805" s="192" t="str">
        <f t="shared" si="2050"/>
        <v/>
      </c>
      <c r="AF2805" s="192" t="str">
        <f t="shared" si="2051"/>
        <v/>
      </c>
      <c r="AG2805" s="192"/>
      <c r="AJ2805" s="300" t="str">
        <f t="shared" si="2052"/>
        <v/>
      </c>
      <c r="AK2805" s="300" t="str">
        <f t="shared" si="2053"/>
        <v/>
      </c>
      <c r="AL2805" s="300" t="str">
        <f t="shared" si="2054"/>
        <v/>
      </c>
      <c r="AM2805" s="300" t="str">
        <f t="shared" si="2055"/>
        <v/>
      </c>
      <c r="AN2805" s="300" t="str">
        <f t="shared" si="2056"/>
        <v/>
      </c>
      <c r="AO2805" s="300" t="str">
        <f t="shared" si="2057"/>
        <v/>
      </c>
      <c r="AP2805" s="300" t="str">
        <f t="shared" si="2058"/>
        <v/>
      </c>
      <c r="AQ2805" s="300" t="str">
        <f t="shared" si="2059"/>
        <v/>
      </c>
      <c r="AR2805" s="306" t="str">
        <f t="shared" si="2060"/>
        <v/>
      </c>
      <c r="AS2805" s="300" t="str">
        <f t="shared" si="2061"/>
        <v/>
      </c>
      <c r="AT2805" s="300" t="str">
        <f t="shared" si="2062"/>
        <v/>
      </c>
      <c r="AU2805" s="192" t="str">
        <f t="shared" si="2063"/>
        <v>рбс</v>
      </c>
      <c r="AV2805" s="192" t="str">
        <f t="shared" si="2064"/>
        <v>рбс87504818общпро</v>
      </c>
      <c r="AW2805" s="191">
        <f t="shared" si="2065"/>
        <v>0</v>
      </c>
      <c r="AX2805" s="191">
        <f t="shared" si="2066"/>
        <v>0</v>
      </c>
      <c r="AY2805" s="191">
        <f t="shared" si="2067"/>
        <v>172924</v>
      </c>
      <c r="AZ2805" s="191">
        <f t="shared" si="2068"/>
        <v>34048</v>
      </c>
      <c r="BA2805" s="193">
        <f t="shared" si="2069"/>
        <v>1</v>
      </c>
      <c r="BB2805" s="193">
        <f t="shared" si="2070"/>
        <v>1</v>
      </c>
      <c r="BC2805" s="193">
        <f t="shared" si="2071"/>
        <v>1</v>
      </c>
      <c r="BD2805" s="191">
        <f t="shared" si="2081"/>
        <v>172924</v>
      </c>
      <c r="BE2805" s="191">
        <f t="shared" si="2072"/>
        <v>34048</v>
      </c>
      <c r="BF2805" s="210">
        <f t="shared" si="2073"/>
        <v>172924</v>
      </c>
      <c r="BG2805" s="211">
        <f t="shared" si="2074"/>
        <v>172924</v>
      </c>
      <c r="BH2805" s="289" t="str">
        <f>B2805</f>
        <v>875</v>
      </c>
      <c r="BI2805" s="289" t="str">
        <f>D2805</f>
        <v>0702</v>
      </c>
      <c r="BJ2805" s="284" t="s">
        <v>591</v>
      </c>
      <c r="BK2805" s="284" t="s">
        <v>589</v>
      </c>
      <c r="BL2805" s="233" t="str">
        <f t="shared" si="2077"/>
        <v/>
      </c>
    </row>
    <row r="2806" spans="1:64" ht="12" customHeight="1">
      <c r="A2806" s="333" t="s">
        <v>1478</v>
      </c>
      <c r="B2806" s="381" t="s">
        <v>327</v>
      </c>
      <c r="C2806" s="333" t="s">
        <v>811</v>
      </c>
      <c r="D2806" s="381" t="s">
        <v>317</v>
      </c>
      <c r="E2806" s="381" t="s">
        <v>1448</v>
      </c>
      <c r="F2806" s="381" t="s">
        <v>586</v>
      </c>
      <c r="G2806" s="381" t="s">
        <v>407</v>
      </c>
      <c r="H2806" s="100" t="s">
        <v>653</v>
      </c>
      <c r="I2806" s="381" t="s">
        <v>505</v>
      </c>
      <c r="J2806" s="382">
        <v>60000</v>
      </c>
      <c r="K2806" s="382">
        <v>60000</v>
      </c>
      <c r="L2806" s="191" t="str">
        <f t="shared" si="2034"/>
        <v>875048180702011004Ф00024431001</v>
      </c>
      <c r="M2806" s="192">
        <f t="array" ref="M2806">IF(COUNT(SEARCH(Удалить_Роспись_КВСР,$B2806)*SEARCH(Удалить_Роспись_ПБС,$C2806)*SEARCH(Удалить_Роспись_КФСР, $D2806)*SEARCH(Удалить_Роспись_КЦСР,$E2806)*SEARCH(Удалить_Роспись_КВР,$F2806)*SEARCH(Удалить_Роспись_ЭК,$H2806)*SEARCH(Удалить_Роспись_КР,$I2806))&gt;0,0,1)</f>
        <v>0</v>
      </c>
      <c r="N2806" s="192">
        <v>0</v>
      </c>
      <c r="O2806" s="192" t="str">
        <f t="shared" si="2035"/>
        <v/>
      </c>
      <c r="P2806" s="192" t="str">
        <f t="shared" si="2078"/>
        <v/>
      </c>
      <c r="Q2806" s="300" t="str">
        <f t="shared" si="2036"/>
        <v/>
      </c>
      <c r="R2806" s="300" t="str">
        <f t="shared" si="2037"/>
        <v/>
      </c>
      <c r="S2806" s="300" t="str">
        <f t="shared" si="2038"/>
        <v/>
      </c>
      <c r="T2806" s="192" t="str">
        <f t="shared" si="2039"/>
        <v/>
      </c>
      <c r="U2806" s="303" t="str">
        <f t="shared" si="2040"/>
        <v/>
      </c>
      <c r="V2806" s="300" t="str">
        <f t="shared" si="2041"/>
        <v/>
      </c>
      <c r="W2806" s="192" t="str">
        <f t="shared" si="2042"/>
        <v/>
      </c>
      <c r="X2806" s="303" t="str">
        <f t="shared" si="2043"/>
        <v/>
      </c>
      <c r="Y2806" s="300" t="str">
        <f t="shared" si="2044"/>
        <v/>
      </c>
      <c r="Z2806" s="300" t="str">
        <f t="shared" si="2045"/>
        <v/>
      </c>
      <c r="AA2806" s="303" t="str">
        <f t="shared" si="2046"/>
        <v/>
      </c>
      <c r="AB2806" s="300" t="str">
        <f t="shared" si="2047"/>
        <v/>
      </c>
      <c r="AC2806" s="300" t="str">
        <f t="shared" si="2048"/>
        <v/>
      </c>
      <c r="AD2806" s="300" t="str">
        <f t="shared" si="2049"/>
        <v/>
      </c>
      <c r="AE2806" s="192" t="str">
        <f t="shared" si="2050"/>
        <v/>
      </c>
      <c r="AF2806" s="192" t="str">
        <f t="shared" si="2051"/>
        <v/>
      </c>
      <c r="AG2806" s="192"/>
      <c r="AJ2806" s="300" t="str">
        <f t="shared" si="2052"/>
        <v/>
      </c>
      <c r="AK2806" s="300" t="str">
        <f t="shared" si="2053"/>
        <v/>
      </c>
      <c r="AL2806" s="300" t="str">
        <f t="shared" si="2054"/>
        <v/>
      </c>
      <c r="AM2806" s="300" t="str">
        <f t="shared" si="2055"/>
        <v/>
      </c>
      <c r="AN2806" s="300" t="str">
        <f t="shared" si="2056"/>
        <v/>
      </c>
      <c r="AO2806" s="300" t="str">
        <f t="shared" si="2057"/>
        <v/>
      </c>
      <c r="AP2806" s="300" t="str">
        <f t="shared" si="2058"/>
        <v/>
      </c>
      <c r="AQ2806" s="300" t="str">
        <f t="shared" si="2059"/>
        <v/>
      </c>
      <c r="AR2806" s="306" t="str">
        <f t="shared" si="2060"/>
        <v/>
      </c>
      <c r="AS2806" s="300" t="str">
        <f t="shared" si="2061"/>
        <v/>
      </c>
      <c r="AT2806" s="300" t="str">
        <f t="shared" si="2062"/>
        <v/>
      </c>
      <c r="AU2806" s="192" t="str">
        <f t="shared" si="2063"/>
        <v>рбс</v>
      </c>
      <c r="AV2806" s="192" t="str">
        <f t="shared" si="2064"/>
        <v>рбс87504818общосн</v>
      </c>
      <c r="AW2806" s="191">
        <f t="shared" si="2065"/>
        <v>0</v>
      </c>
      <c r="AX2806" s="191">
        <f t="shared" si="2066"/>
        <v>0</v>
      </c>
      <c r="AY2806" s="191">
        <f t="shared" si="2067"/>
        <v>0</v>
      </c>
      <c r="AZ2806" s="191">
        <f t="shared" si="2068"/>
        <v>0</v>
      </c>
      <c r="BA2806" s="193">
        <f t="shared" si="2069"/>
        <v>1</v>
      </c>
      <c r="BB2806" s="193">
        <f t="shared" si="2070"/>
        <v>1</v>
      </c>
      <c r="BC2806" s="193">
        <f t="shared" si="2071"/>
        <v>1</v>
      </c>
      <c r="BD2806" s="191">
        <f t="shared" si="2081"/>
        <v>0</v>
      </c>
      <c r="BE2806" s="191">
        <f t="shared" si="2072"/>
        <v>0</v>
      </c>
      <c r="BF2806" s="210">
        <f t="shared" si="2073"/>
        <v>0</v>
      </c>
      <c r="BG2806" s="211">
        <f t="shared" si="2074"/>
        <v>0</v>
      </c>
      <c r="BH2806" s="289"/>
      <c r="BI2806" s="289"/>
      <c r="BL2806" s="233" t="str">
        <f t="shared" si="2077"/>
        <v/>
      </c>
    </row>
    <row r="2807" spans="1:64" ht="12" customHeight="1">
      <c r="A2807" s="333" t="s">
        <v>1478</v>
      </c>
      <c r="B2807" s="381" t="s">
        <v>327</v>
      </c>
      <c r="C2807" s="333" t="s">
        <v>811</v>
      </c>
      <c r="D2807" s="381" t="s">
        <v>317</v>
      </c>
      <c r="E2807" s="381" t="s">
        <v>1457</v>
      </c>
      <c r="F2807" s="381" t="s">
        <v>586</v>
      </c>
      <c r="G2807" s="381" t="s">
        <v>393</v>
      </c>
      <c r="H2807" s="100" t="s">
        <v>653</v>
      </c>
      <c r="I2807" s="381" t="s">
        <v>505</v>
      </c>
      <c r="J2807" s="382">
        <v>235000</v>
      </c>
      <c r="K2807" s="382">
        <v>105494.89</v>
      </c>
      <c r="L2807" s="191" t="str">
        <f t="shared" si="2034"/>
        <v>875048180702011004Э02024422301</v>
      </c>
      <c r="M2807" s="192">
        <f t="array" ref="M2807">IF(COUNT(SEARCH(Удалить_Роспись_КВСР,$B2807)*SEARCH(Удалить_Роспись_ПБС,$C2807)*SEARCH(Удалить_Роспись_КФСР, $D2807)*SEARCH(Удалить_Роспись_КЦСР,$E2807)*SEARCH(Удалить_Роспись_КВР,$F2807)*SEARCH(Удалить_Роспись_ЭК,$H2807)*SEARCH(Удалить_Роспись_КР,$I2807))&gt;0,0,1)</f>
        <v>0</v>
      </c>
      <c r="N2807" s="192">
        <f>IF(COUNT(SEARCH(Удалить_Индекс_КВСР,$B2807)*SEARCH(Удалить_Индекс_ПБС,$C2807)*SEARCH(Удалить_Индекс_КФСР,$D2807)*SEARCH(Удалить_Индекс_КЦСР,$E2807)*SEARCH(Удалить_Индекс_КВР,$F2807)*SEARCH(Удалить_Индекс_ЭК,$H2807)*SEARCH(Удалить_Индекс_КР,$I2807))&gt;0,0,1)</f>
        <v>1</v>
      </c>
      <c r="O2807" s="192" t="str">
        <f t="shared" si="2035"/>
        <v/>
      </c>
      <c r="P2807" s="192" t="str">
        <f t="shared" si="2078"/>
        <v/>
      </c>
      <c r="Q2807" s="300" t="str">
        <f t="shared" si="2036"/>
        <v/>
      </c>
      <c r="R2807" s="300" t="str">
        <f t="shared" si="2037"/>
        <v/>
      </c>
      <c r="S2807" s="300" t="str">
        <f t="shared" si="2038"/>
        <v/>
      </c>
      <c r="T2807" s="192" t="str">
        <f t="shared" si="2039"/>
        <v/>
      </c>
      <c r="U2807" s="303" t="str">
        <f t="shared" si="2040"/>
        <v/>
      </c>
      <c r="V2807" s="300" t="str">
        <f t="shared" si="2041"/>
        <v/>
      </c>
      <c r="W2807" s="192" t="str">
        <f t="shared" si="2042"/>
        <v/>
      </c>
      <c r="X2807" s="303" t="str">
        <f t="shared" si="2043"/>
        <v/>
      </c>
      <c r="Y2807" s="300" t="str">
        <f t="shared" si="2044"/>
        <v/>
      </c>
      <c r="Z2807" s="300" t="str">
        <f t="shared" si="2045"/>
        <v/>
      </c>
      <c r="AA2807" s="303" t="str">
        <f t="shared" si="2046"/>
        <v/>
      </c>
      <c r="AB2807" s="300" t="str">
        <f t="shared" si="2047"/>
        <v/>
      </c>
      <c r="AC2807" s="300" t="str">
        <f t="shared" si="2048"/>
        <v/>
      </c>
      <c r="AD2807" s="300" t="str">
        <f t="shared" si="2049"/>
        <v/>
      </c>
      <c r="AE2807" s="192" t="str">
        <f t="shared" si="2050"/>
        <v/>
      </c>
      <c r="AF2807" s="192" t="str">
        <f t="shared" si="2051"/>
        <v/>
      </c>
      <c r="AG2807" s="192"/>
      <c r="AJ2807" s="300" t="str">
        <f t="shared" si="2052"/>
        <v/>
      </c>
      <c r="AK2807" s="300" t="str">
        <f t="shared" si="2053"/>
        <v/>
      </c>
      <c r="AL2807" s="300" t="str">
        <f t="shared" si="2054"/>
        <v/>
      </c>
      <c r="AM2807" s="300" t="str">
        <f t="shared" si="2055"/>
        <v/>
      </c>
      <c r="AN2807" s="300" t="str">
        <f t="shared" si="2056"/>
        <v/>
      </c>
      <c r="AO2807" s="300" t="str">
        <f t="shared" si="2057"/>
        <v/>
      </c>
      <c r="AP2807" s="300" t="str">
        <f t="shared" si="2058"/>
        <v/>
      </c>
      <c r="AQ2807" s="300" t="str">
        <f t="shared" si="2059"/>
        <v/>
      </c>
      <c r="AR2807" s="306" t="str">
        <f t="shared" si="2060"/>
        <v/>
      </c>
      <c r="AS2807" s="300" t="str">
        <f t="shared" si="2061"/>
        <v/>
      </c>
      <c r="AT2807" s="300" t="str">
        <f t="shared" si="2062"/>
        <v/>
      </c>
      <c r="AU2807" s="192" t="str">
        <f t="shared" si="2063"/>
        <v>рбс</v>
      </c>
      <c r="AV2807" s="192" t="str">
        <f t="shared" si="2064"/>
        <v>рбс87504818общком</v>
      </c>
      <c r="AW2807" s="191">
        <f t="shared" si="2065"/>
        <v>0</v>
      </c>
      <c r="AX2807" s="191">
        <f t="shared" si="2066"/>
        <v>0</v>
      </c>
      <c r="AY2807" s="191">
        <f t="shared" si="2067"/>
        <v>235000</v>
      </c>
      <c r="AZ2807" s="191">
        <f t="shared" si="2068"/>
        <v>105494.89</v>
      </c>
      <c r="BA2807" s="193">
        <f t="shared" si="2069"/>
        <v>1</v>
      </c>
      <c r="BB2807" s="193">
        <f t="shared" si="2070"/>
        <v>1</v>
      </c>
      <c r="BC2807" s="193">
        <f t="shared" si="2071"/>
        <v>1</v>
      </c>
      <c r="BD2807" s="191">
        <f t="shared" si="2081"/>
        <v>235000</v>
      </c>
      <c r="BE2807" s="191">
        <f t="shared" si="2072"/>
        <v>105494.89</v>
      </c>
      <c r="BF2807" s="210">
        <f t="shared" si="2073"/>
        <v>235000</v>
      </c>
      <c r="BG2807" s="211">
        <f t="shared" si="2074"/>
        <v>235000</v>
      </c>
      <c r="BH2807" s="289" t="str">
        <f t="shared" ref="BH2807:BH2818" si="2082">B2807</f>
        <v>875</v>
      </c>
      <c r="BI2807" s="289" t="str">
        <f t="shared" ref="BI2807:BI2818" si="2083">D2807</f>
        <v>0702</v>
      </c>
      <c r="BJ2807" s="284" t="s">
        <v>591</v>
      </c>
      <c r="BK2807" s="284" t="s">
        <v>586</v>
      </c>
      <c r="BL2807" s="233" t="str">
        <f t="shared" si="2077"/>
        <v/>
      </c>
    </row>
    <row r="2808" spans="1:64" ht="12" hidden="1" customHeight="1">
      <c r="A2808" s="333" t="s">
        <v>1478</v>
      </c>
      <c r="B2808" s="381" t="s">
        <v>327</v>
      </c>
      <c r="C2808" s="333" t="s">
        <v>811</v>
      </c>
      <c r="D2808" s="381" t="s">
        <v>317</v>
      </c>
      <c r="E2808" s="381" t="s">
        <v>1322</v>
      </c>
      <c r="F2808" s="381" t="s">
        <v>608</v>
      </c>
      <c r="G2808" s="381" t="s">
        <v>385</v>
      </c>
      <c r="H2808" s="100" t="s">
        <v>653</v>
      </c>
      <c r="I2808" s="381" t="s">
        <v>339</v>
      </c>
      <c r="J2808" s="382">
        <v>1704971.83</v>
      </c>
      <c r="K2808" s="382">
        <v>1025061.68</v>
      </c>
      <c r="L2808" s="191" t="str">
        <f t="shared" si="2034"/>
        <v>875048180702011007409011121110</v>
      </c>
      <c r="M2808" s="192">
        <f t="array" ref="M2808">IF(COUNT(SEARCH(Удалить_Роспись_КВСР,$B2808)*SEARCH(Удалить_Роспись_ПБС,$C2808)*SEARCH(Удалить_Роспись_КФСР, $D2808)*SEARCH(Удалить_Роспись_КЦСР,$E2808)*SEARCH(Удалить_Роспись_КВР,$F2808)*SEARCH(Удалить_Роспись_ЭК,$H2808)*SEARCH(Удалить_Роспись_КР,$I2808))&gt;0,0,1)</f>
        <v>0</v>
      </c>
      <c r="N2808" s="192">
        <v>0</v>
      </c>
      <c r="O2808" s="192" t="str">
        <f t="shared" si="2035"/>
        <v/>
      </c>
      <c r="P2808" s="192" t="str">
        <f t="shared" si="2078"/>
        <v/>
      </c>
      <c r="Q2808" s="300" t="str">
        <f t="shared" si="2036"/>
        <v/>
      </c>
      <c r="R2808" s="300" t="str">
        <f t="shared" si="2037"/>
        <v/>
      </c>
      <c r="S2808" s="300" t="str">
        <f t="shared" si="2038"/>
        <v/>
      </c>
      <c r="T2808" s="192" t="str">
        <f t="shared" si="2039"/>
        <v/>
      </c>
      <c r="U2808" s="303" t="str">
        <f t="shared" si="2040"/>
        <v/>
      </c>
      <c r="V2808" s="300" t="str">
        <f t="shared" si="2041"/>
        <v/>
      </c>
      <c r="W2808" s="192" t="str">
        <f t="shared" si="2042"/>
        <v/>
      </c>
      <c r="X2808" s="303" t="str">
        <f t="shared" si="2043"/>
        <v/>
      </c>
      <c r="Y2808" s="300" t="str">
        <f t="shared" si="2044"/>
        <v/>
      </c>
      <c r="Z2808" s="300" t="str">
        <f t="shared" si="2045"/>
        <v/>
      </c>
      <c r="AA2808" s="303" t="str">
        <f t="shared" si="2046"/>
        <v/>
      </c>
      <c r="AB2808" s="300" t="str">
        <f t="shared" si="2047"/>
        <v/>
      </c>
      <c r="AC2808" s="300" t="str">
        <f t="shared" si="2048"/>
        <v/>
      </c>
      <c r="AD2808" s="300" t="str">
        <f t="shared" si="2049"/>
        <v/>
      </c>
      <c r="AE2808" s="192" t="str">
        <f t="shared" si="2050"/>
        <v/>
      </c>
      <c r="AF2808" s="192" t="str">
        <f t="shared" si="2051"/>
        <v/>
      </c>
      <c r="AG2808" s="192"/>
      <c r="AJ2808" s="300" t="str">
        <f t="shared" si="2052"/>
        <v/>
      </c>
      <c r="AK2808" s="300" t="str">
        <f t="shared" si="2053"/>
        <v/>
      </c>
      <c r="AL2808" s="300" t="str">
        <f t="shared" si="2054"/>
        <v/>
      </c>
      <c r="AM2808" s="300" t="str">
        <f t="shared" si="2055"/>
        <v/>
      </c>
      <c r="AN2808" s="300" t="str">
        <f t="shared" si="2056"/>
        <v/>
      </c>
      <c r="AO2808" s="300" t="str">
        <f t="shared" si="2057"/>
        <v/>
      </c>
      <c r="AP2808" s="300" t="str">
        <f t="shared" si="2058"/>
        <v/>
      </c>
      <c r="AQ2808" s="300" t="str">
        <f t="shared" si="2059"/>
        <v/>
      </c>
      <c r="AR2808" s="306" t="str">
        <f t="shared" si="2060"/>
        <v/>
      </c>
      <c r="AS2808" s="300" t="str">
        <f t="shared" si="2061"/>
        <v/>
      </c>
      <c r="AT2808" s="300" t="str">
        <f t="shared" si="2062"/>
        <v/>
      </c>
      <c r="AU2808" s="192" t="str">
        <f t="shared" si="2063"/>
        <v>рбс</v>
      </c>
      <c r="AV2808" s="192" t="str">
        <f t="shared" si="2064"/>
        <v>рбс87504818общопл</v>
      </c>
      <c r="AW2808" s="191">
        <f t="shared" si="2065"/>
        <v>0</v>
      </c>
      <c r="AX2808" s="191">
        <f t="shared" si="2066"/>
        <v>0</v>
      </c>
      <c r="AY2808" s="191">
        <f t="shared" si="2067"/>
        <v>0</v>
      </c>
      <c r="AZ2808" s="191">
        <f t="shared" si="2068"/>
        <v>0</v>
      </c>
      <c r="BA2808" s="193">
        <f t="shared" si="2069"/>
        <v>1</v>
      </c>
      <c r="BB2808" s="193">
        <f t="shared" si="2070"/>
        <v>1</v>
      </c>
      <c r="BC2808" s="193">
        <f t="shared" si="2071"/>
        <v>1</v>
      </c>
      <c r="BD2808" s="191">
        <f t="shared" si="2081"/>
        <v>0</v>
      </c>
      <c r="BE2808" s="191">
        <f t="shared" si="2072"/>
        <v>0</v>
      </c>
      <c r="BF2808" s="210">
        <f t="shared" si="2073"/>
        <v>0</v>
      </c>
      <c r="BG2808" s="211">
        <f t="shared" si="2074"/>
        <v>0</v>
      </c>
      <c r="BH2808" s="289" t="str">
        <f t="shared" si="2082"/>
        <v>875</v>
      </c>
      <c r="BI2808" s="289" t="str">
        <f t="shared" si="2083"/>
        <v>0702</v>
      </c>
      <c r="BJ2808" s="284" t="s">
        <v>591</v>
      </c>
      <c r="BK2808" s="284" t="s">
        <v>589</v>
      </c>
      <c r="BL2808" s="233" t="str">
        <f t="shared" si="2077"/>
        <v/>
      </c>
    </row>
    <row r="2809" spans="1:64" ht="12" hidden="1" customHeight="1">
      <c r="A2809" s="333" t="s">
        <v>1478</v>
      </c>
      <c r="B2809" s="381" t="s">
        <v>327</v>
      </c>
      <c r="C2809" s="333" t="s">
        <v>811</v>
      </c>
      <c r="D2809" s="381" t="s">
        <v>317</v>
      </c>
      <c r="E2809" s="381" t="s">
        <v>1322</v>
      </c>
      <c r="F2809" s="381" t="s">
        <v>589</v>
      </c>
      <c r="G2809" s="381" t="s">
        <v>386</v>
      </c>
      <c r="H2809" s="100" t="s">
        <v>653</v>
      </c>
      <c r="I2809" s="381" t="s">
        <v>339</v>
      </c>
      <c r="J2809" s="382">
        <v>2860</v>
      </c>
      <c r="K2809" s="382">
        <v>802</v>
      </c>
      <c r="L2809" s="191" t="str">
        <f t="shared" si="2034"/>
        <v>875048180702011007409011221210</v>
      </c>
      <c r="M2809" s="192">
        <f t="array" ref="M2809">IF(COUNT(SEARCH(Удалить_Роспись_КВСР,$B2809)*SEARCH(Удалить_Роспись_ПБС,$C2809)*SEARCH(Удалить_Роспись_КФСР, $D2809)*SEARCH(Удалить_Роспись_КЦСР,$E2809)*SEARCH(Удалить_Роспись_КВР,$F2809)*SEARCH(Удалить_Роспись_ЭК,$H2809)*SEARCH(Удалить_Роспись_КР,$I2809))&gt;0,0,1)</f>
        <v>0</v>
      </c>
      <c r="N2809" s="192">
        <v>0</v>
      </c>
      <c r="O2809" s="192" t="str">
        <f t="shared" si="2035"/>
        <v/>
      </c>
      <c r="P2809" s="192" t="str">
        <f t="shared" si="2078"/>
        <v/>
      </c>
      <c r="Q2809" s="300" t="str">
        <f t="shared" si="2036"/>
        <v/>
      </c>
      <c r="R2809" s="300" t="str">
        <f t="shared" si="2037"/>
        <v/>
      </c>
      <c r="S2809" s="300" t="str">
        <f t="shared" si="2038"/>
        <v/>
      </c>
      <c r="T2809" s="192" t="str">
        <f t="shared" si="2039"/>
        <v/>
      </c>
      <c r="U2809" s="303" t="str">
        <f t="shared" si="2040"/>
        <v/>
      </c>
      <c r="V2809" s="300" t="str">
        <f t="shared" si="2041"/>
        <v/>
      </c>
      <c r="W2809" s="192" t="str">
        <f t="shared" si="2042"/>
        <v/>
      </c>
      <c r="X2809" s="303" t="str">
        <f t="shared" si="2043"/>
        <v/>
      </c>
      <c r="Y2809" s="300" t="str">
        <f t="shared" si="2044"/>
        <v/>
      </c>
      <c r="Z2809" s="300" t="str">
        <f t="shared" si="2045"/>
        <v/>
      </c>
      <c r="AA2809" s="303" t="str">
        <f t="shared" si="2046"/>
        <v/>
      </c>
      <c r="AB2809" s="300" t="str">
        <f t="shared" si="2047"/>
        <v/>
      </c>
      <c r="AC2809" s="300" t="str">
        <f t="shared" si="2048"/>
        <v/>
      </c>
      <c r="AD2809" s="300" t="str">
        <f t="shared" si="2049"/>
        <v/>
      </c>
      <c r="AE2809" s="192" t="str">
        <f t="shared" si="2050"/>
        <v/>
      </c>
      <c r="AF2809" s="192" t="str">
        <f t="shared" si="2051"/>
        <v/>
      </c>
      <c r="AG2809" s="192"/>
      <c r="AJ2809" s="300" t="str">
        <f t="shared" si="2052"/>
        <v/>
      </c>
      <c r="AK2809" s="300" t="str">
        <f t="shared" si="2053"/>
        <v/>
      </c>
      <c r="AL2809" s="300" t="str">
        <f t="shared" si="2054"/>
        <v/>
      </c>
      <c r="AM2809" s="300" t="str">
        <f t="shared" si="2055"/>
        <v/>
      </c>
      <c r="AN2809" s="300" t="str">
        <f t="shared" si="2056"/>
        <v/>
      </c>
      <c r="AO2809" s="300" t="str">
        <f t="shared" si="2057"/>
        <v/>
      </c>
      <c r="AP2809" s="300" t="str">
        <f t="shared" si="2058"/>
        <v/>
      </c>
      <c r="AQ2809" s="300" t="str">
        <f t="shared" si="2059"/>
        <v/>
      </c>
      <c r="AR2809" s="306" t="str">
        <f t="shared" si="2060"/>
        <v/>
      </c>
      <c r="AS2809" s="300" t="str">
        <f t="shared" si="2061"/>
        <v/>
      </c>
      <c r="AT2809" s="300" t="str">
        <f t="shared" si="2062"/>
        <v/>
      </c>
      <c r="AU2809" s="192" t="str">
        <f t="shared" si="2063"/>
        <v>рбс</v>
      </c>
      <c r="AV2809" s="192" t="str">
        <f t="shared" si="2064"/>
        <v>рбс87504818общпро</v>
      </c>
      <c r="AW2809" s="191">
        <f t="shared" si="2065"/>
        <v>0</v>
      </c>
      <c r="AX2809" s="191">
        <f t="shared" si="2066"/>
        <v>0</v>
      </c>
      <c r="AY2809" s="191">
        <f t="shared" si="2067"/>
        <v>0</v>
      </c>
      <c r="AZ2809" s="191">
        <f t="shared" si="2068"/>
        <v>0</v>
      </c>
      <c r="BA2809" s="193">
        <f t="shared" si="2069"/>
        <v>1</v>
      </c>
      <c r="BB2809" s="193">
        <f t="shared" si="2070"/>
        <v>1</v>
      </c>
      <c r="BC2809" s="193">
        <f t="shared" si="2071"/>
        <v>1</v>
      </c>
      <c r="BD2809" s="191">
        <f t="shared" si="2081"/>
        <v>0</v>
      </c>
      <c r="BE2809" s="191">
        <f t="shared" si="2072"/>
        <v>0</v>
      </c>
      <c r="BF2809" s="210">
        <f t="shared" si="2073"/>
        <v>0</v>
      </c>
      <c r="BG2809" s="211">
        <f t="shared" si="2074"/>
        <v>0</v>
      </c>
      <c r="BH2809" s="289" t="str">
        <f t="shared" si="2082"/>
        <v>875</v>
      </c>
      <c r="BI2809" s="289" t="str">
        <f t="shared" si="2083"/>
        <v>0702</v>
      </c>
      <c r="BJ2809" s="284" t="s">
        <v>591</v>
      </c>
      <c r="BK2809" s="284" t="s">
        <v>586</v>
      </c>
      <c r="BL2809" s="233" t="str">
        <f t="shared" si="2077"/>
        <v/>
      </c>
    </row>
    <row r="2810" spans="1:64" ht="12" hidden="1" customHeight="1">
      <c r="A2810" s="333" t="s">
        <v>1478</v>
      </c>
      <c r="B2810" s="381" t="s">
        <v>327</v>
      </c>
      <c r="C2810" s="333" t="s">
        <v>811</v>
      </c>
      <c r="D2810" s="381" t="s">
        <v>317</v>
      </c>
      <c r="E2810" s="381" t="s">
        <v>1322</v>
      </c>
      <c r="F2810" s="381" t="s">
        <v>902</v>
      </c>
      <c r="G2810" s="381" t="s">
        <v>387</v>
      </c>
      <c r="H2810" s="100" t="s">
        <v>653</v>
      </c>
      <c r="I2810" s="381" t="s">
        <v>339</v>
      </c>
      <c r="J2810" s="382">
        <v>514901.49</v>
      </c>
      <c r="K2810" s="382">
        <v>254309.86</v>
      </c>
      <c r="L2810" s="191" t="str">
        <f t="shared" si="2034"/>
        <v>875048180702011007409011921310</v>
      </c>
      <c r="M2810" s="192">
        <f t="array" ref="M2810">IF(COUNT(SEARCH(Удалить_Роспись_КВСР,$B2810)*SEARCH(Удалить_Роспись_ПБС,$C2810)*SEARCH(Удалить_Роспись_КФСР, $D2810)*SEARCH(Удалить_Роспись_КЦСР,$E2810)*SEARCH(Удалить_Роспись_КВР,$F2810)*SEARCH(Удалить_Роспись_ЭК,$H2810)*SEARCH(Удалить_Роспись_КР,$I2810))&gt;0,0,1)</f>
        <v>0</v>
      </c>
      <c r="N2810" s="192">
        <v>0</v>
      </c>
      <c r="O2810" s="192" t="str">
        <f t="shared" si="2035"/>
        <v/>
      </c>
      <c r="P2810" s="192" t="str">
        <f t="shared" si="2078"/>
        <v/>
      </c>
      <c r="Q2810" s="300" t="str">
        <f t="shared" si="2036"/>
        <v/>
      </c>
      <c r="R2810" s="300" t="str">
        <f t="shared" si="2037"/>
        <v/>
      </c>
      <c r="S2810" s="300" t="str">
        <f t="shared" si="2038"/>
        <v/>
      </c>
      <c r="T2810" s="192" t="str">
        <f t="shared" si="2039"/>
        <v/>
      </c>
      <c r="U2810" s="303" t="str">
        <f t="shared" si="2040"/>
        <v/>
      </c>
      <c r="V2810" s="300" t="str">
        <f t="shared" si="2041"/>
        <v/>
      </c>
      <c r="W2810" s="192" t="str">
        <f t="shared" si="2042"/>
        <v/>
      </c>
      <c r="X2810" s="303" t="str">
        <f t="shared" si="2043"/>
        <v/>
      </c>
      <c r="Y2810" s="300" t="str">
        <f t="shared" si="2044"/>
        <v/>
      </c>
      <c r="Z2810" s="300" t="str">
        <f t="shared" si="2045"/>
        <v/>
      </c>
      <c r="AA2810" s="303" t="str">
        <f t="shared" si="2046"/>
        <v/>
      </c>
      <c r="AB2810" s="300" t="str">
        <f t="shared" si="2047"/>
        <v/>
      </c>
      <c r="AC2810" s="300" t="str">
        <f t="shared" si="2048"/>
        <v/>
      </c>
      <c r="AD2810" s="300" t="str">
        <f t="shared" si="2049"/>
        <v/>
      </c>
      <c r="AE2810" s="192" t="str">
        <f t="shared" si="2050"/>
        <v/>
      </c>
      <c r="AF2810" s="192" t="str">
        <f t="shared" si="2051"/>
        <v/>
      </c>
      <c r="AG2810" s="192"/>
      <c r="AJ2810" s="300" t="str">
        <f t="shared" si="2052"/>
        <v/>
      </c>
      <c r="AK2810" s="300" t="str">
        <f t="shared" si="2053"/>
        <v/>
      </c>
      <c r="AL2810" s="300" t="str">
        <f t="shared" si="2054"/>
        <v/>
      </c>
      <c r="AM2810" s="300" t="str">
        <f t="shared" si="2055"/>
        <v/>
      </c>
      <c r="AN2810" s="300" t="str">
        <f t="shared" si="2056"/>
        <v/>
      </c>
      <c r="AO2810" s="300" t="str">
        <f t="shared" si="2057"/>
        <v/>
      </c>
      <c r="AP2810" s="300" t="str">
        <f t="shared" si="2058"/>
        <v/>
      </c>
      <c r="AQ2810" s="300" t="str">
        <f t="shared" si="2059"/>
        <v/>
      </c>
      <c r="AR2810" s="306" t="str">
        <f t="shared" si="2060"/>
        <v/>
      </c>
      <c r="AS2810" s="300" t="str">
        <f t="shared" si="2061"/>
        <v/>
      </c>
      <c r="AT2810" s="300" t="str">
        <f t="shared" si="2062"/>
        <v/>
      </c>
      <c r="AU2810" s="192" t="str">
        <f t="shared" si="2063"/>
        <v>рбс</v>
      </c>
      <c r="AV2810" s="192" t="str">
        <f t="shared" si="2064"/>
        <v>рбс87504818общопл</v>
      </c>
      <c r="AW2810" s="191">
        <f t="shared" si="2065"/>
        <v>0</v>
      </c>
      <c r="AX2810" s="191">
        <f t="shared" si="2066"/>
        <v>0</v>
      </c>
      <c r="AY2810" s="191">
        <f t="shared" si="2067"/>
        <v>0</v>
      </c>
      <c r="AZ2810" s="191">
        <f t="shared" si="2068"/>
        <v>0</v>
      </c>
      <c r="BA2810" s="193">
        <f t="shared" si="2069"/>
        <v>1</v>
      </c>
      <c r="BB2810" s="193">
        <f t="shared" si="2070"/>
        <v>1</v>
      </c>
      <c r="BC2810" s="193">
        <f t="shared" si="2071"/>
        <v>1</v>
      </c>
      <c r="BD2810" s="191">
        <f t="shared" si="2081"/>
        <v>0</v>
      </c>
      <c r="BE2810" s="191">
        <f t="shared" si="2072"/>
        <v>0</v>
      </c>
      <c r="BF2810" s="210">
        <f t="shared" si="2073"/>
        <v>0</v>
      </c>
      <c r="BG2810" s="211">
        <f t="shared" si="2074"/>
        <v>0</v>
      </c>
      <c r="BH2810" s="289" t="str">
        <f t="shared" si="2082"/>
        <v>875</v>
      </c>
      <c r="BI2810" s="289" t="str">
        <f t="shared" si="2083"/>
        <v>0702</v>
      </c>
      <c r="BJ2810" s="284" t="s">
        <v>591</v>
      </c>
      <c r="BK2810" s="284" t="s">
        <v>586</v>
      </c>
      <c r="BL2810" s="233" t="str">
        <f t="shared" si="2077"/>
        <v/>
      </c>
    </row>
    <row r="2811" spans="1:64" ht="12" hidden="1" customHeight="1">
      <c r="A2811" s="333" t="s">
        <v>1478</v>
      </c>
      <c r="B2811" s="381" t="s">
        <v>327</v>
      </c>
      <c r="C2811" s="333" t="s">
        <v>811</v>
      </c>
      <c r="D2811" s="381" t="s">
        <v>317</v>
      </c>
      <c r="E2811" s="381" t="s">
        <v>1322</v>
      </c>
      <c r="F2811" s="381" t="s">
        <v>586</v>
      </c>
      <c r="G2811" s="381" t="s">
        <v>389</v>
      </c>
      <c r="H2811" s="100" t="s">
        <v>653</v>
      </c>
      <c r="I2811" s="381" t="s">
        <v>339</v>
      </c>
      <c r="J2811" s="382">
        <v>21757</v>
      </c>
      <c r="K2811" s="382">
        <v>0</v>
      </c>
      <c r="L2811" s="191" t="str">
        <f t="shared" si="2034"/>
        <v>875048180702011007409024422610</v>
      </c>
      <c r="M2811" s="192">
        <f t="array" ref="M2811">IF(COUNT(SEARCH(Удалить_Роспись_КВСР,$B2811)*SEARCH(Удалить_Роспись_ПБС,$C2811)*SEARCH(Удалить_Роспись_КФСР, $D2811)*SEARCH(Удалить_Роспись_КЦСР,$E2811)*SEARCH(Удалить_Роспись_КВР,$F2811)*SEARCH(Удалить_Роспись_ЭК,$H2811)*SEARCH(Удалить_Роспись_КР,$I2811))&gt;0,0,1)</f>
        <v>0</v>
      </c>
      <c r="N2811" s="192">
        <v>0</v>
      </c>
      <c r="O2811" s="192" t="str">
        <f t="shared" si="2035"/>
        <v/>
      </c>
      <c r="P2811" s="192" t="str">
        <f t="shared" si="2078"/>
        <v/>
      </c>
      <c r="Q2811" s="300" t="str">
        <f t="shared" si="2036"/>
        <v/>
      </c>
      <c r="R2811" s="300" t="str">
        <f t="shared" si="2037"/>
        <v/>
      </c>
      <c r="S2811" s="300" t="str">
        <f t="shared" si="2038"/>
        <v/>
      </c>
      <c r="T2811" s="192" t="str">
        <f t="shared" si="2039"/>
        <v/>
      </c>
      <c r="U2811" s="303" t="str">
        <f t="shared" si="2040"/>
        <v/>
      </c>
      <c r="V2811" s="300" t="str">
        <f t="shared" si="2041"/>
        <v/>
      </c>
      <c r="W2811" s="192" t="str">
        <f t="shared" si="2042"/>
        <v/>
      </c>
      <c r="X2811" s="303" t="str">
        <f t="shared" si="2043"/>
        <v/>
      </c>
      <c r="Y2811" s="300" t="str">
        <f t="shared" si="2044"/>
        <v/>
      </c>
      <c r="Z2811" s="300" t="str">
        <f t="shared" si="2045"/>
        <v/>
      </c>
      <c r="AA2811" s="303" t="str">
        <f t="shared" si="2046"/>
        <v/>
      </c>
      <c r="AB2811" s="300" t="str">
        <f t="shared" si="2047"/>
        <v/>
      </c>
      <c r="AC2811" s="300" t="str">
        <f t="shared" si="2048"/>
        <v/>
      </c>
      <c r="AD2811" s="300" t="str">
        <f t="shared" si="2049"/>
        <v/>
      </c>
      <c r="AE2811" s="192" t="str">
        <f t="shared" si="2050"/>
        <v/>
      </c>
      <c r="AF2811" s="192" t="str">
        <f t="shared" si="2051"/>
        <v/>
      </c>
      <c r="AG2811" s="192"/>
      <c r="AJ2811" s="300" t="str">
        <f t="shared" si="2052"/>
        <v/>
      </c>
      <c r="AK2811" s="300" t="str">
        <f t="shared" si="2053"/>
        <v/>
      </c>
      <c r="AL2811" s="300" t="str">
        <f t="shared" si="2054"/>
        <v/>
      </c>
      <c r="AM2811" s="300" t="str">
        <f t="shared" si="2055"/>
        <v/>
      </c>
      <c r="AN2811" s="300" t="str">
        <f t="shared" si="2056"/>
        <v/>
      </c>
      <c r="AO2811" s="300" t="str">
        <f t="shared" si="2057"/>
        <v/>
      </c>
      <c r="AP2811" s="300" t="str">
        <f t="shared" si="2058"/>
        <v/>
      </c>
      <c r="AQ2811" s="300" t="str">
        <f t="shared" si="2059"/>
        <v/>
      </c>
      <c r="AR2811" s="306" t="str">
        <f t="shared" si="2060"/>
        <v/>
      </c>
      <c r="AS2811" s="300" t="str">
        <f t="shared" si="2061"/>
        <v/>
      </c>
      <c r="AT2811" s="300" t="str">
        <f t="shared" si="2062"/>
        <v/>
      </c>
      <c r="AU2811" s="192" t="str">
        <f t="shared" si="2063"/>
        <v>рбс</v>
      </c>
      <c r="AV2811" s="192" t="str">
        <f t="shared" si="2064"/>
        <v>рбс87504818общпро</v>
      </c>
      <c r="AW2811" s="191">
        <f t="shared" si="2065"/>
        <v>0</v>
      </c>
      <c r="AX2811" s="191">
        <f t="shared" si="2066"/>
        <v>0</v>
      </c>
      <c r="AY2811" s="191">
        <f t="shared" si="2067"/>
        <v>0</v>
      </c>
      <c r="AZ2811" s="191">
        <f t="shared" si="2068"/>
        <v>0</v>
      </c>
      <c r="BA2811" s="193">
        <f t="shared" si="2069"/>
        <v>1</v>
      </c>
      <c r="BB2811" s="193">
        <f t="shared" si="2070"/>
        <v>1</v>
      </c>
      <c r="BC2811" s="193">
        <f t="shared" si="2071"/>
        <v>1</v>
      </c>
      <c r="BD2811" s="191">
        <f t="shared" si="2081"/>
        <v>0</v>
      </c>
      <c r="BE2811" s="191">
        <f t="shared" si="2072"/>
        <v>0</v>
      </c>
      <c r="BF2811" s="210">
        <f t="shared" si="2073"/>
        <v>0</v>
      </c>
      <c r="BG2811" s="211">
        <f t="shared" si="2074"/>
        <v>0</v>
      </c>
      <c r="BH2811" s="289" t="str">
        <f t="shared" si="2082"/>
        <v>875</v>
      </c>
      <c r="BI2811" s="289" t="str">
        <f t="shared" si="2083"/>
        <v>0702</v>
      </c>
      <c r="BJ2811" s="284" t="s">
        <v>591</v>
      </c>
      <c r="BK2811" s="284" t="s">
        <v>586</v>
      </c>
      <c r="BL2811" s="233" t="str">
        <f t="shared" si="2077"/>
        <v/>
      </c>
    </row>
    <row r="2812" spans="1:64" ht="12" hidden="1" customHeight="1">
      <c r="A2812" s="333" t="s">
        <v>1478</v>
      </c>
      <c r="B2812" s="381" t="s">
        <v>327</v>
      </c>
      <c r="C2812" s="333" t="s">
        <v>811</v>
      </c>
      <c r="D2812" s="381" t="s">
        <v>317</v>
      </c>
      <c r="E2812" s="381" t="s">
        <v>1458</v>
      </c>
      <c r="F2812" s="381" t="s">
        <v>607</v>
      </c>
      <c r="G2812" s="381" t="s">
        <v>394</v>
      </c>
      <c r="H2812" s="100" t="s">
        <v>653</v>
      </c>
      <c r="I2812" s="381" t="s">
        <v>339</v>
      </c>
      <c r="J2812" s="382">
        <v>296700</v>
      </c>
      <c r="K2812" s="382">
        <v>296700</v>
      </c>
      <c r="L2812" s="191" t="str">
        <f t="shared" si="2034"/>
        <v>875048180702011007563024322510</v>
      </c>
      <c r="M2812" s="192">
        <f t="array" ref="M2812">IF(COUNT(SEARCH(Удалить_Роспись_КВСР,$B2812)*SEARCH(Удалить_Роспись_ПБС,$C2812)*SEARCH(Удалить_Роспись_КФСР, $D2812)*SEARCH(Удалить_Роспись_КЦСР,$E2812)*SEARCH(Удалить_Роспись_КВР,$F2812)*SEARCH(Удалить_Роспись_ЭК,$H2812)*SEARCH(Удалить_Роспись_КР,$I2812))&gt;0,0,1)</f>
        <v>0</v>
      </c>
      <c r="N2812" s="192">
        <v>0</v>
      </c>
      <c r="O2812" s="192" t="str">
        <f t="shared" si="2035"/>
        <v/>
      </c>
      <c r="P2812" s="192" t="str">
        <f t="shared" si="2078"/>
        <v/>
      </c>
      <c r="Q2812" s="300" t="str">
        <f t="shared" si="2036"/>
        <v/>
      </c>
      <c r="R2812" s="300" t="str">
        <f t="shared" si="2037"/>
        <v/>
      </c>
      <c r="S2812" s="300" t="str">
        <f t="shared" si="2038"/>
        <v/>
      </c>
      <c r="T2812" s="192" t="str">
        <f t="shared" si="2039"/>
        <v/>
      </c>
      <c r="U2812" s="303" t="str">
        <f t="shared" si="2040"/>
        <v/>
      </c>
      <c r="V2812" s="300" t="str">
        <f t="shared" si="2041"/>
        <v/>
      </c>
      <c r="W2812" s="192" t="str">
        <f t="shared" si="2042"/>
        <v/>
      </c>
      <c r="X2812" s="303" t="str">
        <f t="shared" si="2043"/>
        <v/>
      </c>
      <c r="Y2812" s="300" t="str">
        <f t="shared" si="2044"/>
        <v/>
      </c>
      <c r="Z2812" s="300" t="str">
        <f t="shared" si="2045"/>
        <v/>
      </c>
      <c r="AA2812" s="303" t="str">
        <f t="shared" si="2046"/>
        <v/>
      </c>
      <c r="AB2812" s="300" t="str">
        <f t="shared" si="2047"/>
        <v/>
      </c>
      <c r="AC2812" s="300" t="str">
        <f t="shared" si="2048"/>
        <v/>
      </c>
      <c r="AD2812" s="300" t="str">
        <f t="shared" si="2049"/>
        <v/>
      </c>
      <c r="AE2812" s="192" t="str">
        <f t="shared" si="2050"/>
        <v/>
      </c>
      <c r="AF2812" s="192" t="str">
        <f t="shared" si="2051"/>
        <v/>
      </c>
      <c r="AG2812" s="192"/>
      <c r="AJ2812" s="300" t="str">
        <f t="shared" si="2052"/>
        <v/>
      </c>
      <c r="AK2812" s="300" t="str">
        <f t="shared" si="2053"/>
        <v/>
      </c>
      <c r="AL2812" s="300" t="str">
        <f t="shared" si="2054"/>
        <v/>
      </c>
      <c r="AM2812" s="300" t="str">
        <f t="shared" si="2055"/>
        <v/>
      </c>
      <c r="AN2812" s="300" t="str">
        <f t="shared" si="2056"/>
        <v/>
      </c>
      <c r="AO2812" s="300" t="str">
        <f t="shared" si="2057"/>
        <v/>
      </c>
      <c r="AP2812" s="300" t="str">
        <f t="shared" si="2058"/>
        <v/>
      </c>
      <c r="AQ2812" s="300" t="str">
        <f t="shared" si="2059"/>
        <v/>
      </c>
      <c r="AR2812" s="306" t="str">
        <f t="shared" si="2060"/>
        <v/>
      </c>
      <c r="AS2812" s="300" t="str">
        <f t="shared" si="2061"/>
        <v/>
      </c>
      <c r="AT2812" s="300" t="str">
        <f t="shared" si="2062"/>
        <v/>
      </c>
      <c r="AU2812" s="192" t="str">
        <f t="shared" si="2063"/>
        <v>рбс</v>
      </c>
      <c r="AV2812" s="192" t="str">
        <f t="shared" si="2064"/>
        <v>рбс87504818общпро</v>
      </c>
      <c r="AW2812" s="191">
        <f t="shared" si="2065"/>
        <v>0</v>
      </c>
      <c r="AX2812" s="191">
        <f t="shared" si="2066"/>
        <v>0</v>
      </c>
      <c r="AY2812" s="191">
        <f t="shared" si="2067"/>
        <v>0</v>
      </c>
      <c r="AZ2812" s="191">
        <f t="shared" si="2068"/>
        <v>0</v>
      </c>
      <c r="BA2812" s="193">
        <f t="shared" si="2069"/>
        <v>1</v>
      </c>
      <c r="BB2812" s="193">
        <f t="shared" si="2070"/>
        <v>1</v>
      </c>
      <c r="BC2812" s="193">
        <f t="shared" si="2071"/>
        <v>1</v>
      </c>
      <c r="BD2812" s="191">
        <f t="shared" si="2081"/>
        <v>0</v>
      </c>
      <c r="BE2812" s="191">
        <f t="shared" si="2072"/>
        <v>0</v>
      </c>
      <c r="BF2812" s="210">
        <f t="shared" si="2073"/>
        <v>0</v>
      </c>
      <c r="BG2812" s="211">
        <f t="shared" si="2074"/>
        <v>0</v>
      </c>
      <c r="BH2812" s="289" t="str">
        <f t="shared" si="2082"/>
        <v>875</v>
      </c>
      <c r="BI2812" s="289" t="str">
        <f t="shared" si="2083"/>
        <v>0702</v>
      </c>
      <c r="BJ2812" s="284" t="s">
        <v>591</v>
      </c>
      <c r="BK2812" s="284" t="s">
        <v>586</v>
      </c>
      <c r="BL2812" s="233" t="str">
        <f t="shared" si="2077"/>
        <v/>
      </c>
    </row>
    <row r="2813" spans="1:64" ht="12" hidden="1" customHeight="1">
      <c r="A2813" s="333" t="s">
        <v>1478</v>
      </c>
      <c r="B2813" s="381" t="s">
        <v>327</v>
      </c>
      <c r="C2813" s="333" t="s">
        <v>811</v>
      </c>
      <c r="D2813" s="381" t="s">
        <v>317</v>
      </c>
      <c r="E2813" s="381" t="s">
        <v>1323</v>
      </c>
      <c r="F2813" s="381" t="s">
        <v>608</v>
      </c>
      <c r="G2813" s="381" t="s">
        <v>385</v>
      </c>
      <c r="H2813" s="100" t="s">
        <v>653</v>
      </c>
      <c r="I2813" s="381" t="s">
        <v>339</v>
      </c>
      <c r="J2813" s="382">
        <v>8559278.0700000003</v>
      </c>
      <c r="K2813" s="382">
        <v>5850735.6900000004</v>
      </c>
      <c r="L2813" s="191" t="str">
        <f t="shared" si="2034"/>
        <v>875048180702011007564011121110</v>
      </c>
      <c r="M2813" s="192">
        <f t="array" ref="M2813">IF(COUNT(SEARCH(Удалить_Роспись_КВСР,$B2813)*SEARCH(Удалить_Роспись_ПБС,$C2813)*SEARCH(Удалить_Роспись_КФСР, $D2813)*SEARCH(Удалить_Роспись_КЦСР,$E2813)*SEARCH(Удалить_Роспись_КВР,$F2813)*SEARCH(Удалить_Роспись_ЭК,$H2813)*SEARCH(Удалить_Роспись_КР,$I2813))&gt;0,0,1)</f>
        <v>0</v>
      </c>
      <c r="N2813" s="192">
        <v>0</v>
      </c>
      <c r="O2813" s="192" t="str">
        <f t="shared" si="2035"/>
        <v/>
      </c>
      <c r="P2813" s="192" t="str">
        <f t="shared" si="2078"/>
        <v/>
      </c>
      <c r="Q2813" s="300" t="str">
        <f t="shared" si="2036"/>
        <v/>
      </c>
      <c r="R2813" s="300" t="str">
        <f t="shared" si="2037"/>
        <v/>
      </c>
      <c r="S2813" s="300" t="str">
        <f t="shared" si="2038"/>
        <v/>
      </c>
      <c r="T2813" s="192" t="str">
        <f t="shared" si="2039"/>
        <v/>
      </c>
      <c r="U2813" s="303" t="str">
        <f t="shared" si="2040"/>
        <v/>
      </c>
      <c r="V2813" s="300" t="str">
        <f t="shared" si="2041"/>
        <v/>
      </c>
      <c r="W2813" s="192" t="str">
        <f t="shared" si="2042"/>
        <v/>
      </c>
      <c r="X2813" s="303" t="str">
        <f t="shared" si="2043"/>
        <v/>
      </c>
      <c r="Y2813" s="300" t="str">
        <f t="shared" si="2044"/>
        <v/>
      </c>
      <c r="Z2813" s="300" t="str">
        <f t="shared" si="2045"/>
        <v/>
      </c>
      <c r="AA2813" s="303" t="str">
        <f t="shared" si="2046"/>
        <v/>
      </c>
      <c r="AB2813" s="300" t="str">
        <f t="shared" si="2047"/>
        <v/>
      </c>
      <c r="AC2813" s="300" t="str">
        <f t="shared" si="2048"/>
        <v/>
      </c>
      <c r="AD2813" s="300" t="str">
        <f t="shared" si="2049"/>
        <v/>
      </c>
      <c r="AE2813" s="192" t="str">
        <f t="shared" si="2050"/>
        <v/>
      </c>
      <c r="AF2813" s="192" t="str">
        <f t="shared" si="2051"/>
        <v/>
      </c>
      <c r="AG2813" s="192"/>
      <c r="AJ2813" s="300" t="str">
        <f t="shared" si="2052"/>
        <v/>
      </c>
      <c r="AK2813" s="300" t="str">
        <f t="shared" si="2053"/>
        <v/>
      </c>
      <c r="AL2813" s="300" t="str">
        <f t="shared" si="2054"/>
        <v/>
      </c>
      <c r="AM2813" s="300" t="str">
        <f t="shared" si="2055"/>
        <v/>
      </c>
      <c r="AN2813" s="300" t="str">
        <f t="shared" si="2056"/>
        <v/>
      </c>
      <c r="AO2813" s="300" t="str">
        <f t="shared" si="2057"/>
        <v/>
      </c>
      <c r="AP2813" s="300" t="str">
        <f t="shared" si="2058"/>
        <v/>
      </c>
      <c r="AQ2813" s="300" t="str">
        <f t="shared" si="2059"/>
        <v/>
      </c>
      <c r="AR2813" s="306" t="str">
        <f t="shared" si="2060"/>
        <v/>
      </c>
      <c r="AS2813" s="300" t="str">
        <f t="shared" si="2061"/>
        <v/>
      </c>
      <c r="AT2813" s="300" t="str">
        <f t="shared" si="2062"/>
        <v/>
      </c>
      <c r="AU2813" s="192" t="str">
        <f t="shared" si="2063"/>
        <v>рбс</v>
      </c>
      <c r="AV2813" s="192" t="str">
        <f t="shared" si="2064"/>
        <v>рбс87504818общопл</v>
      </c>
      <c r="AW2813" s="191">
        <f t="shared" si="2065"/>
        <v>0</v>
      </c>
      <c r="AX2813" s="191">
        <f t="shared" si="2066"/>
        <v>0</v>
      </c>
      <c r="AY2813" s="191">
        <f t="shared" si="2067"/>
        <v>0</v>
      </c>
      <c r="AZ2813" s="191">
        <f t="shared" si="2068"/>
        <v>0</v>
      </c>
      <c r="BA2813" s="193">
        <f t="shared" si="2069"/>
        <v>1</v>
      </c>
      <c r="BB2813" s="193">
        <f t="shared" si="2070"/>
        <v>1</v>
      </c>
      <c r="BC2813" s="193">
        <f t="shared" si="2071"/>
        <v>1</v>
      </c>
      <c r="BD2813" s="191">
        <f t="shared" si="2081"/>
        <v>0</v>
      </c>
      <c r="BE2813" s="191">
        <f t="shared" si="2072"/>
        <v>0</v>
      </c>
      <c r="BF2813" s="210">
        <f t="shared" si="2073"/>
        <v>0</v>
      </c>
      <c r="BG2813" s="211">
        <f t="shared" si="2074"/>
        <v>0</v>
      </c>
      <c r="BH2813" s="289" t="str">
        <f t="shared" si="2082"/>
        <v>875</v>
      </c>
      <c r="BI2813" s="289" t="str">
        <f t="shared" si="2083"/>
        <v>0702</v>
      </c>
      <c r="BJ2813" s="284" t="s">
        <v>591</v>
      </c>
      <c r="BK2813" s="284" t="s">
        <v>589</v>
      </c>
      <c r="BL2813" s="233" t="str">
        <f t="shared" si="2077"/>
        <v/>
      </c>
    </row>
    <row r="2814" spans="1:64" ht="12" hidden="1" customHeight="1">
      <c r="A2814" s="333" t="s">
        <v>1478</v>
      </c>
      <c r="B2814" s="381" t="s">
        <v>327</v>
      </c>
      <c r="C2814" s="333" t="s">
        <v>811</v>
      </c>
      <c r="D2814" s="381" t="s">
        <v>317</v>
      </c>
      <c r="E2814" s="381" t="s">
        <v>1323</v>
      </c>
      <c r="F2814" s="381" t="s">
        <v>589</v>
      </c>
      <c r="G2814" s="381" t="s">
        <v>386</v>
      </c>
      <c r="H2814" s="100" t="s">
        <v>653</v>
      </c>
      <c r="I2814" s="381" t="s">
        <v>339</v>
      </c>
      <c r="J2814" s="382">
        <v>19140</v>
      </c>
      <c r="K2814" s="382">
        <v>4550</v>
      </c>
      <c r="L2814" s="191" t="str">
        <f t="shared" si="2034"/>
        <v>875048180702011007564011221210</v>
      </c>
      <c r="M2814" s="192">
        <f t="array" ref="M2814">IF(COUNT(SEARCH(Удалить_Роспись_КВСР,$B2814)*SEARCH(Удалить_Роспись_ПБС,$C2814)*SEARCH(Удалить_Роспись_КФСР, $D2814)*SEARCH(Удалить_Роспись_КЦСР,$E2814)*SEARCH(Удалить_Роспись_КВР,$F2814)*SEARCH(Удалить_Роспись_ЭК,$H2814)*SEARCH(Удалить_Роспись_КР,$I2814))&gt;0,0,1)</f>
        <v>0</v>
      </c>
      <c r="N2814" s="192">
        <v>0</v>
      </c>
      <c r="O2814" s="192" t="str">
        <f t="shared" si="2035"/>
        <v/>
      </c>
      <c r="P2814" s="192" t="str">
        <f t="shared" si="2078"/>
        <v/>
      </c>
      <c r="Q2814" s="300" t="str">
        <f t="shared" si="2036"/>
        <v/>
      </c>
      <c r="R2814" s="300" t="str">
        <f t="shared" si="2037"/>
        <v/>
      </c>
      <c r="S2814" s="300" t="str">
        <f t="shared" si="2038"/>
        <v/>
      </c>
      <c r="T2814" s="192" t="str">
        <f t="shared" si="2039"/>
        <v/>
      </c>
      <c r="U2814" s="303" t="str">
        <f t="shared" si="2040"/>
        <v/>
      </c>
      <c r="V2814" s="300" t="str">
        <f t="shared" si="2041"/>
        <v/>
      </c>
      <c r="W2814" s="192" t="str">
        <f t="shared" si="2042"/>
        <v/>
      </c>
      <c r="X2814" s="303" t="str">
        <f t="shared" si="2043"/>
        <v/>
      </c>
      <c r="Y2814" s="300" t="str">
        <f t="shared" si="2044"/>
        <v/>
      </c>
      <c r="Z2814" s="300" t="str">
        <f t="shared" si="2045"/>
        <v/>
      </c>
      <c r="AA2814" s="303" t="str">
        <f t="shared" si="2046"/>
        <v/>
      </c>
      <c r="AB2814" s="300" t="str">
        <f t="shared" si="2047"/>
        <v/>
      </c>
      <c r="AC2814" s="300" t="str">
        <f t="shared" si="2048"/>
        <v/>
      </c>
      <c r="AD2814" s="300" t="str">
        <f t="shared" si="2049"/>
        <v/>
      </c>
      <c r="AE2814" s="192" t="str">
        <f t="shared" si="2050"/>
        <v/>
      </c>
      <c r="AF2814" s="192" t="str">
        <f t="shared" si="2051"/>
        <v/>
      </c>
      <c r="AG2814" s="192"/>
      <c r="AJ2814" s="300" t="str">
        <f t="shared" si="2052"/>
        <v/>
      </c>
      <c r="AK2814" s="300" t="str">
        <f t="shared" si="2053"/>
        <v/>
      </c>
      <c r="AL2814" s="300" t="str">
        <f t="shared" si="2054"/>
        <v/>
      </c>
      <c r="AM2814" s="300" t="str">
        <f t="shared" si="2055"/>
        <v/>
      </c>
      <c r="AN2814" s="300" t="str">
        <f t="shared" si="2056"/>
        <v/>
      </c>
      <c r="AO2814" s="300" t="str">
        <f t="shared" si="2057"/>
        <v/>
      </c>
      <c r="AP2814" s="300" t="str">
        <f t="shared" si="2058"/>
        <v/>
      </c>
      <c r="AQ2814" s="300" t="str">
        <f t="shared" si="2059"/>
        <v/>
      </c>
      <c r="AR2814" s="306" t="str">
        <f t="shared" si="2060"/>
        <v/>
      </c>
      <c r="AS2814" s="300" t="str">
        <f t="shared" si="2061"/>
        <v/>
      </c>
      <c r="AT2814" s="300" t="str">
        <f t="shared" si="2062"/>
        <v/>
      </c>
      <c r="AU2814" s="192" t="str">
        <f t="shared" si="2063"/>
        <v>рбс</v>
      </c>
      <c r="AV2814" s="192" t="str">
        <f t="shared" si="2064"/>
        <v>рбс87504818общпро</v>
      </c>
      <c r="AW2814" s="191">
        <f t="shared" si="2065"/>
        <v>0</v>
      </c>
      <c r="AX2814" s="191">
        <f t="shared" si="2066"/>
        <v>0</v>
      </c>
      <c r="AY2814" s="191">
        <f t="shared" si="2067"/>
        <v>0</v>
      </c>
      <c r="AZ2814" s="191">
        <f t="shared" si="2068"/>
        <v>0</v>
      </c>
      <c r="BA2814" s="193">
        <f t="shared" si="2069"/>
        <v>1</v>
      </c>
      <c r="BB2814" s="193">
        <f t="shared" si="2070"/>
        <v>1</v>
      </c>
      <c r="BC2814" s="193">
        <f t="shared" si="2071"/>
        <v>1</v>
      </c>
      <c r="BD2814" s="191">
        <f t="shared" si="2081"/>
        <v>0</v>
      </c>
      <c r="BE2814" s="191">
        <f t="shared" si="2072"/>
        <v>0</v>
      </c>
      <c r="BF2814" s="210">
        <f t="shared" si="2073"/>
        <v>0</v>
      </c>
      <c r="BG2814" s="211">
        <f t="shared" si="2074"/>
        <v>0</v>
      </c>
      <c r="BH2814" s="289" t="str">
        <f t="shared" si="2082"/>
        <v>875</v>
      </c>
      <c r="BI2814" s="289" t="str">
        <f t="shared" si="2083"/>
        <v>0702</v>
      </c>
      <c r="BJ2814" s="284" t="s">
        <v>591</v>
      </c>
      <c r="BK2814" s="284" t="s">
        <v>586</v>
      </c>
      <c r="BL2814" s="233" t="str">
        <f t="shared" si="2077"/>
        <v/>
      </c>
    </row>
    <row r="2815" spans="1:64" ht="12" hidden="1" customHeight="1">
      <c r="A2815" s="333" t="s">
        <v>1478</v>
      </c>
      <c r="B2815" s="381" t="s">
        <v>327</v>
      </c>
      <c r="C2815" s="333" t="s">
        <v>811</v>
      </c>
      <c r="D2815" s="381" t="s">
        <v>317</v>
      </c>
      <c r="E2815" s="381" t="s">
        <v>1323</v>
      </c>
      <c r="F2815" s="381" t="s">
        <v>902</v>
      </c>
      <c r="G2815" s="381" t="s">
        <v>387</v>
      </c>
      <c r="H2815" s="100" t="s">
        <v>653</v>
      </c>
      <c r="I2815" s="381" t="s">
        <v>339</v>
      </c>
      <c r="J2815" s="382">
        <v>2580901.98</v>
      </c>
      <c r="K2815" s="382">
        <v>1764342.39</v>
      </c>
      <c r="L2815" s="191" t="str">
        <f t="shared" si="2034"/>
        <v>875048180702011007564011921310</v>
      </c>
      <c r="M2815" s="192">
        <f t="array" ref="M2815">IF(COUNT(SEARCH(Удалить_Роспись_КВСР,$B2815)*SEARCH(Удалить_Роспись_ПБС,$C2815)*SEARCH(Удалить_Роспись_КФСР, $D2815)*SEARCH(Удалить_Роспись_КЦСР,$E2815)*SEARCH(Удалить_Роспись_КВР,$F2815)*SEARCH(Удалить_Роспись_ЭК,$H2815)*SEARCH(Удалить_Роспись_КР,$I2815))&gt;0,0,1)</f>
        <v>0</v>
      </c>
      <c r="N2815" s="192">
        <v>0</v>
      </c>
      <c r="O2815" s="192" t="str">
        <f t="shared" si="2035"/>
        <v/>
      </c>
      <c r="P2815" s="192" t="str">
        <f t="shared" si="2078"/>
        <v/>
      </c>
      <c r="Q2815" s="300" t="str">
        <f t="shared" si="2036"/>
        <v/>
      </c>
      <c r="R2815" s="300" t="str">
        <f t="shared" si="2037"/>
        <v/>
      </c>
      <c r="S2815" s="300" t="str">
        <f t="shared" si="2038"/>
        <v/>
      </c>
      <c r="T2815" s="192" t="str">
        <f t="shared" si="2039"/>
        <v/>
      </c>
      <c r="U2815" s="303" t="str">
        <f t="shared" si="2040"/>
        <v/>
      </c>
      <c r="V2815" s="300" t="str">
        <f t="shared" si="2041"/>
        <v/>
      </c>
      <c r="W2815" s="192" t="str">
        <f t="shared" si="2042"/>
        <v/>
      </c>
      <c r="X2815" s="303" t="str">
        <f t="shared" si="2043"/>
        <v/>
      </c>
      <c r="Y2815" s="300" t="str">
        <f t="shared" si="2044"/>
        <v/>
      </c>
      <c r="Z2815" s="300" t="str">
        <f t="shared" si="2045"/>
        <v/>
      </c>
      <c r="AA2815" s="303" t="str">
        <f t="shared" si="2046"/>
        <v/>
      </c>
      <c r="AB2815" s="300" t="str">
        <f t="shared" si="2047"/>
        <v/>
      </c>
      <c r="AC2815" s="300" t="str">
        <f t="shared" si="2048"/>
        <v/>
      </c>
      <c r="AD2815" s="300" t="str">
        <f t="shared" si="2049"/>
        <v/>
      </c>
      <c r="AE2815" s="192" t="str">
        <f t="shared" si="2050"/>
        <v/>
      </c>
      <c r="AF2815" s="192" t="str">
        <f t="shared" si="2051"/>
        <v/>
      </c>
      <c r="AG2815" s="192"/>
      <c r="AJ2815" s="300" t="str">
        <f t="shared" si="2052"/>
        <v/>
      </c>
      <c r="AK2815" s="300" t="str">
        <f t="shared" si="2053"/>
        <v/>
      </c>
      <c r="AL2815" s="300" t="str">
        <f t="shared" si="2054"/>
        <v/>
      </c>
      <c r="AM2815" s="300" t="str">
        <f t="shared" si="2055"/>
        <v/>
      </c>
      <c r="AN2815" s="300" t="str">
        <f t="shared" si="2056"/>
        <v/>
      </c>
      <c r="AO2815" s="300" t="str">
        <f t="shared" si="2057"/>
        <v/>
      </c>
      <c r="AP2815" s="300" t="str">
        <f t="shared" si="2058"/>
        <v/>
      </c>
      <c r="AQ2815" s="300" t="str">
        <f t="shared" si="2059"/>
        <v/>
      </c>
      <c r="AR2815" s="306" t="str">
        <f t="shared" si="2060"/>
        <v/>
      </c>
      <c r="AS2815" s="300" t="str">
        <f t="shared" si="2061"/>
        <v/>
      </c>
      <c r="AT2815" s="300" t="str">
        <f t="shared" si="2062"/>
        <v/>
      </c>
      <c r="AU2815" s="192" t="str">
        <f t="shared" si="2063"/>
        <v>рбс</v>
      </c>
      <c r="AV2815" s="192" t="str">
        <f t="shared" si="2064"/>
        <v>рбс87504818общопл</v>
      </c>
      <c r="AW2815" s="191">
        <f t="shared" si="2065"/>
        <v>0</v>
      </c>
      <c r="AX2815" s="191">
        <f t="shared" si="2066"/>
        <v>0</v>
      </c>
      <c r="AY2815" s="191">
        <f t="shared" si="2067"/>
        <v>0</v>
      </c>
      <c r="AZ2815" s="191">
        <f t="shared" si="2068"/>
        <v>0</v>
      </c>
      <c r="BA2815" s="193">
        <f t="shared" si="2069"/>
        <v>1</v>
      </c>
      <c r="BB2815" s="193">
        <f t="shared" si="2070"/>
        <v>1</v>
      </c>
      <c r="BC2815" s="193">
        <f t="shared" si="2071"/>
        <v>1</v>
      </c>
      <c r="BD2815" s="191">
        <f t="shared" si="2081"/>
        <v>0</v>
      </c>
      <c r="BE2815" s="191">
        <f t="shared" si="2072"/>
        <v>0</v>
      </c>
      <c r="BF2815" s="210">
        <f t="shared" si="2073"/>
        <v>0</v>
      </c>
      <c r="BG2815" s="211">
        <f t="shared" si="2074"/>
        <v>0</v>
      </c>
      <c r="BH2815" s="289" t="str">
        <f t="shared" si="2082"/>
        <v>875</v>
      </c>
      <c r="BI2815" s="289" t="str">
        <f t="shared" si="2083"/>
        <v>0702</v>
      </c>
      <c r="BJ2815" s="284" t="s">
        <v>591</v>
      </c>
      <c r="BK2815" s="284" t="s">
        <v>586</v>
      </c>
      <c r="BL2815" s="233" t="str">
        <f t="shared" si="2077"/>
        <v/>
      </c>
    </row>
    <row r="2816" spans="1:64" ht="12" hidden="1" customHeight="1">
      <c r="A2816" s="333" t="s">
        <v>1478</v>
      </c>
      <c r="B2816" s="381" t="s">
        <v>327</v>
      </c>
      <c r="C2816" s="333" t="s">
        <v>811</v>
      </c>
      <c r="D2816" s="381" t="s">
        <v>317</v>
      </c>
      <c r="E2816" s="381" t="s">
        <v>1323</v>
      </c>
      <c r="F2816" s="381" t="s">
        <v>586</v>
      </c>
      <c r="G2816" s="381" t="s">
        <v>391</v>
      </c>
      <c r="H2816" s="100" t="s">
        <v>653</v>
      </c>
      <c r="I2816" s="381" t="s">
        <v>339</v>
      </c>
      <c r="J2816" s="382">
        <v>118700</v>
      </c>
      <c r="K2816" s="382">
        <v>81297.36</v>
      </c>
      <c r="L2816" s="191" t="str">
        <f t="shared" si="2034"/>
        <v>875048180702011007564024422110</v>
      </c>
      <c r="M2816" s="192">
        <f t="array" ref="M2816">IF(COUNT(SEARCH(Удалить_Роспись_КВСР,$B2816)*SEARCH(Удалить_Роспись_ПБС,$C2816)*SEARCH(Удалить_Роспись_КФСР, $D2816)*SEARCH(Удалить_Роспись_КЦСР,$E2816)*SEARCH(Удалить_Роспись_КВР,$F2816)*SEARCH(Удалить_Роспись_ЭК,$H2816)*SEARCH(Удалить_Роспись_КР,$I2816))&gt;0,0,1)</f>
        <v>0</v>
      </c>
      <c r="N2816" s="192">
        <v>0</v>
      </c>
      <c r="O2816" s="192" t="str">
        <f t="shared" si="2035"/>
        <v/>
      </c>
      <c r="P2816" s="192" t="str">
        <f t="shared" si="2078"/>
        <v/>
      </c>
      <c r="Q2816" s="300" t="str">
        <f t="shared" si="2036"/>
        <v/>
      </c>
      <c r="R2816" s="300" t="str">
        <f t="shared" si="2037"/>
        <v/>
      </c>
      <c r="S2816" s="300" t="str">
        <f t="shared" si="2038"/>
        <v/>
      </c>
      <c r="T2816" s="192" t="str">
        <f t="shared" si="2039"/>
        <v/>
      </c>
      <c r="U2816" s="303" t="str">
        <f t="shared" si="2040"/>
        <v/>
      </c>
      <c r="V2816" s="300" t="str">
        <f t="shared" si="2041"/>
        <v/>
      </c>
      <c r="W2816" s="192" t="str">
        <f t="shared" si="2042"/>
        <v/>
      </c>
      <c r="X2816" s="303" t="str">
        <f t="shared" si="2043"/>
        <v/>
      </c>
      <c r="Y2816" s="300" t="str">
        <f t="shared" si="2044"/>
        <v/>
      </c>
      <c r="Z2816" s="300" t="str">
        <f t="shared" si="2045"/>
        <v/>
      </c>
      <c r="AA2816" s="303" t="str">
        <f t="shared" si="2046"/>
        <v/>
      </c>
      <c r="AB2816" s="300" t="str">
        <f t="shared" si="2047"/>
        <v/>
      </c>
      <c r="AC2816" s="300" t="str">
        <f t="shared" si="2048"/>
        <v/>
      </c>
      <c r="AD2816" s="300" t="str">
        <f t="shared" si="2049"/>
        <v/>
      </c>
      <c r="AE2816" s="192" t="str">
        <f t="shared" si="2050"/>
        <v/>
      </c>
      <c r="AF2816" s="192" t="str">
        <f t="shared" si="2051"/>
        <v/>
      </c>
      <c r="AG2816" s="192"/>
      <c r="AJ2816" s="300" t="str">
        <f t="shared" si="2052"/>
        <v/>
      </c>
      <c r="AK2816" s="300" t="str">
        <f t="shared" si="2053"/>
        <v/>
      </c>
      <c r="AL2816" s="300" t="str">
        <f t="shared" si="2054"/>
        <v/>
      </c>
      <c r="AM2816" s="300" t="str">
        <f t="shared" si="2055"/>
        <v/>
      </c>
      <c r="AN2816" s="300" t="str">
        <f t="shared" si="2056"/>
        <v/>
      </c>
      <c r="AO2816" s="300" t="str">
        <f t="shared" si="2057"/>
        <v/>
      </c>
      <c r="AP2816" s="300" t="str">
        <f t="shared" si="2058"/>
        <v/>
      </c>
      <c r="AQ2816" s="300" t="str">
        <f t="shared" si="2059"/>
        <v/>
      </c>
      <c r="AR2816" s="306" t="str">
        <f t="shared" si="2060"/>
        <v/>
      </c>
      <c r="AS2816" s="300" t="str">
        <f t="shared" si="2061"/>
        <v/>
      </c>
      <c r="AT2816" s="300" t="str">
        <f t="shared" si="2062"/>
        <v/>
      </c>
      <c r="AU2816" s="192" t="str">
        <f t="shared" si="2063"/>
        <v>рбс</v>
      </c>
      <c r="AV2816" s="192" t="str">
        <f t="shared" si="2064"/>
        <v>рбс87504818общпро</v>
      </c>
      <c r="AW2816" s="191">
        <f t="shared" si="2065"/>
        <v>0</v>
      </c>
      <c r="AX2816" s="191">
        <f t="shared" si="2066"/>
        <v>0</v>
      </c>
      <c r="AY2816" s="191">
        <f t="shared" si="2067"/>
        <v>0</v>
      </c>
      <c r="AZ2816" s="191">
        <f t="shared" si="2068"/>
        <v>0</v>
      </c>
      <c r="BA2816" s="193">
        <f t="shared" si="2069"/>
        <v>1</v>
      </c>
      <c r="BB2816" s="193">
        <f t="shared" si="2070"/>
        <v>1</v>
      </c>
      <c r="BC2816" s="193">
        <f t="shared" si="2071"/>
        <v>1</v>
      </c>
      <c r="BD2816" s="191">
        <f t="shared" si="2081"/>
        <v>0</v>
      </c>
      <c r="BE2816" s="191">
        <f t="shared" si="2072"/>
        <v>0</v>
      </c>
      <c r="BF2816" s="210">
        <f t="shared" si="2073"/>
        <v>0</v>
      </c>
      <c r="BG2816" s="211">
        <f t="shared" si="2074"/>
        <v>0</v>
      </c>
      <c r="BH2816" s="289" t="str">
        <f t="shared" si="2082"/>
        <v>875</v>
      </c>
      <c r="BI2816" s="289" t="str">
        <f t="shared" si="2083"/>
        <v>0702</v>
      </c>
      <c r="BJ2816" s="284" t="s">
        <v>591</v>
      </c>
      <c r="BK2816" s="284" t="s">
        <v>586</v>
      </c>
      <c r="BL2816" s="233" t="str">
        <f t="shared" si="2077"/>
        <v/>
      </c>
    </row>
    <row r="2817" spans="1:64" ht="12" hidden="1" customHeight="1">
      <c r="A2817" s="333" t="s">
        <v>1478</v>
      </c>
      <c r="B2817" s="381" t="s">
        <v>327</v>
      </c>
      <c r="C2817" s="333" t="s">
        <v>811</v>
      </c>
      <c r="D2817" s="381" t="s">
        <v>317</v>
      </c>
      <c r="E2817" s="381" t="s">
        <v>1323</v>
      </c>
      <c r="F2817" s="381" t="s">
        <v>586</v>
      </c>
      <c r="G2817" s="381" t="s">
        <v>394</v>
      </c>
      <c r="H2817" s="100" t="s">
        <v>653</v>
      </c>
      <c r="I2817" s="381" t="s">
        <v>339</v>
      </c>
      <c r="J2817" s="382">
        <v>20000</v>
      </c>
      <c r="K2817" s="382">
        <v>0</v>
      </c>
      <c r="L2817" s="191" t="str">
        <f t="shared" si="2034"/>
        <v>875048180702011007564024422510</v>
      </c>
      <c r="M2817" s="192">
        <f t="array" ref="M2817">IF(COUNT(SEARCH(Удалить_Роспись_КВСР,$B2817)*SEARCH(Удалить_Роспись_ПБС,$C2817)*SEARCH(Удалить_Роспись_КФСР, $D2817)*SEARCH(Удалить_Роспись_КЦСР,$E2817)*SEARCH(Удалить_Роспись_КВР,$F2817)*SEARCH(Удалить_Роспись_ЭК,$H2817)*SEARCH(Удалить_Роспись_КР,$I2817))&gt;0,0,1)</f>
        <v>0</v>
      </c>
      <c r="N2817" s="192">
        <v>0</v>
      </c>
      <c r="O2817" s="192" t="str">
        <f t="shared" si="2035"/>
        <v/>
      </c>
      <c r="P2817" s="192" t="str">
        <f t="shared" si="2078"/>
        <v/>
      </c>
      <c r="Q2817" s="300" t="str">
        <f t="shared" si="2036"/>
        <v/>
      </c>
      <c r="R2817" s="300" t="str">
        <f t="shared" si="2037"/>
        <v/>
      </c>
      <c r="S2817" s="300" t="str">
        <f t="shared" si="2038"/>
        <v/>
      </c>
      <c r="T2817" s="192" t="str">
        <f t="shared" si="2039"/>
        <v/>
      </c>
      <c r="U2817" s="303" t="str">
        <f t="shared" si="2040"/>
        <v/>
      </c>
      <c r="V2817" s="300" t="str">
        <f t="shared" si="2041"/>
        <v/>
      </c>
      <c r="W2817" s="192" t="str">
        <f t="shared" si="2042"/>
        <v/>
      </c>
      <c r="X2817" s="303" t="str">
        <f t="shared" si="2043"/>
        <v/>
      </c>
      <c r="Y2817" s="300" t="str">
        <f t="shared" si="2044"/>
        <v/>
      </c>
      <c r="Z2817" s="300" t="str">
        <f t="shared" si="2045"/>
        <v/>
      </c>
      <c r="AA2817" s="303" t="str">
        <f t="shared" si="2046"/>
        <v/>
      </c>
      <c r="AB2817" s="300" t="str">
        <f t="shared" si="2047"/>
        <v/>
      </c>
      <c r="AC2817" s="300" t="str">
        <f t="shared" si="2048"/>
        <v/>
      </c>
      <c r="AD2817" s="300" t="str">
        <f t="shared" si="2049"/>
        <v/>
      </c>
      <c r="AE2817" s="192" t="str">
        <f t="shared" si="2050"/>
        <v/>
      </c>
      <c r="AF2817" s="192" t="str">
        <f t="shared" si="2051"/>
        <v/>
      </c>
      <c r="AG2817" s="192"/>
      <c r="AJ2817" s="300" t="str">
        <f t="shared" si="2052"/>
        <v/>
      </c>
      <c r="AK2817" s="300" t="str">
        <f t="shared" si="2053"/>
        <v/>
      </c>
      <c r="AL2817" s="300" t="str">
        <f t="shared" si="2054"/>
        <v/>
      </c>
      <c r="AM2817" s="300" t="str">
        <f t="shared" si="2055"/>
        <v/>
      </c>
      <c r="AN2817" s="300" t="str">
        <f t="shared" si="2056"/>
        <v/>
      </c>
      <c r="AO2817" s="300" t="str">
        <f t="shared" si="2057"/>
        <v/>
      </c>
      <c r="AP2817" s="300" t="str">
        <f t="shared" si="2058"/>
        <v/>
      </c>
      <c r="AQ2817" s="300" t="str">
        <f t="shared" si="2059"/>
        <v/>
      </c>
      <c r="AR2817" s="306" t="str">
        <f t="shared" si="2060"/>
        <v/>
      </c>
      <c r="AS2817" s="300" t="str">
        <f t="shared" si="2061"/>
        <v/>
      </c>
      <c r="AT2817" s="300" t="str">
        <f t="shared" si="2062"/>
        <v/>
      </c>
      <c r="AU2817" s="192" t="str">
        <f t="shared" si="2063"/>
        <v>рбс</v>
      </c>
      <c r="AV2817" s="192" t="str">
        <f t="shared" si="2064"/>
        <v>рбс87504818общпро</v>
      </c>
      <c r="AW2817" s="191">
        <f t="shared" si="2065"/>
        <v>0</v>
      </c>
      <c r="AX2817" s="191">
        <f t="shared" si="2066"/>
        <v>0</v>
      </c>
      <c r="AY2817" s="191">
        <f t="shared" si="2067"/>
        <v>0</v>
      </c>
      <c r="AZ2817" s="191">
        <f t="shared" si="2068"/>
        <v>0</v>
      </c>
      <c r="BA2817" s="193">
        <f t="shared" si="2069"/>
        <v>1</v>
      </c>
      <c r="BB2817" s="193">
        <f t="shared" si="2070"/>
        <v>1</v>
      </c>
      <c r="BC2817" s="193">
        <f t="shared" si="2071"/>
        <v>1</v>
      </c>
      <c r="BD2817" s="191">
        <f t="shared" si="2081"/>
        <v>0</v>
      </c>
      <c r="BE2817" s="191">
        <f t="shared" si="2072"/>
        <v>0</v>
      </c>
      <c r="BF2817" s="210">
        <f t="shared" si="2073"/>
        <v>0</v>
      </c>
      <c r="BG2817" s="211">
        <f t="shared" si="2074"/>
        <v>0</v>
      </c>
      <c r="BH2817" s="289" t="str">
        <f t="shared" si="2082"/>
        <v>875</v>
      </c>
      <c r="BI2817" s="289" t="str">
        <f t="shared" si="2083"/>
        <v>0702</v>
      </c>
      <c r="BJ2817" s="284" t="s">
        <v>591</v>
      </c>
      <c r="BK2817" s="284" t="s">
        <v>586</v>
      </c>
      <c r="BL2817" s="233" t="str">
        <f t="shared" si="2077"/>
        <v/>
      </c>
    </row>
    <row r="2818" spans="1:64" ht="12" hidden="1" customHeight="1">
      <c r="A2818" s="333" t="s">
        <v>1478</v>
      </c>
      <c r="B2818" s="381" t="s">
        <v>327</v>
      </c>
      <c r="C2818" s="333" t="s">
        <v>811</v>
      </c>
      <c r="D2818" s="381" t="s">
        <v>317</v>
      </c>
      <c r="E2818" s="381" t="s">
        <v>1323</v>
      </c>
      <c r="F2818" s="381" t="s">
        <v>586</v>
      </c>
      <c r="G2818" s="381" t="s">
        <v>389</v>
      </c>
      <c r="H2818" s="100" t="s">
        <v>653</v>
      </c>
      <c r="I2818" s="381" t="s">
        <v>339</v>
      </c>
      <c r="J2818" s="382">
        <v>89817</v>
      </c>
      <c r="K2818" s="382">
        <v>0</v>
      </c>
      <c r="L2818" s="191" t="str">
        <f t="shared" si="2034"/>
        <v>875048180702011007564024422610</v>
      </c>
      <c r="M2818" s="192">
        <f t="array" ref="M2818">IF(COUNT(SEARCH(Удалить_Роспись_КВСР,$B2818)*SEARCH(Удалить_Роспись_ПБС,$C2818)*SEARCH(Удалить_Роспись_КФСР, $D2818)*SEARCH(Удалить_Роспись_КЦСР,$E2818)*SEARCH(Удалить_Роспись_КВР,$F2818)*SEARCH(Удалить_Роспись_ЭК,$H2818)*SEARCH(Удалить_Роспись_КР,$I2818))&gt;0,0,1)</f>
        <v>0</v>
      </c>
      <c r="N2818" s="192">
        <v>0</v>
      </c>
      <c r="O2818" s="192" t="str">
        <f t="shared" si="2035"/>
        <v/>
      </c>
      <c r="P2818" s="192" t="str">
        <f t="shared" si="2078"/>
        <v/>
      </c>
      <c r="Q2818" s="300" t="str">
        <f t="shared" si="2036"/>
        <v/>
      </c>
      <c r="R2818" s="300" t="str">
        <f t="shared" si="2037"/>
        <v/>
      </c>
      <c r="S2818" s="300" t="str">
        <f t="shared" si="2038"/>
        <v/>
      </c>
      <c r="T2818" s="192" t="str">
        <f t="shared" si="2039"/>
        <v/>
      </c>
      <c r="U2818" s="303" t="str">
        <f t="shared" si="2040"/>
        <v/>
      </c>
      <c r="V2818" s="300" t="str">
        <f t="shared" si="2041"/>
        <v/>
      </c>
      <c r="W2818" s="192" t="str">
        <f t="shared" si="2042"/>
        <v/>
      </c>
      <c r="X2818" s="303" t="str">
        <f t="shared" si="2043"/>
        <v/>
      </c>
      <c r="Y2818" s="300" t="str">
        <f t="shared" si="2044"/>
        <v/>
      </c>
      <c r="Z2818" s="300" t="str">
        <f t="shared" si="2045"/>
        <v/>
      </c>
      <c r="AA2818" s="303" t="str">
        <f t="shared" si="2046"/>
        <v/>
      </c>
      <c r="AB2818" s="300" t="str">
        <f t="shared" si="2047"/>
        <v/>
      </c>
      <c r="AC2818" s="300" t="str">
        <f t="shared" si="2048"/>
        <v/>
      </c>
      <c r="AD2818" s="300" t="str">
        <f t="shared" si="2049"/>
        <v/>
      </c>
      <c r="AE2818" s="192" t="str">
        <f t="shared" si="2050"/>
        <v/>
      </c>
      <c r="AF2818" s="192" t="str">
        <f t="shared" si="2051"/>
        <v/>
      </c>
      <c r="AG2818" s="192"/>
      <c r="AJ2818" s="300" t="str">
        <f t="shared" si="2052"/>
        <v/>
      </c>
      <c r="AK2818" s="300" t="str">
        <f t="shared" si="2053"/>
        <v/>
      </c>
      <c r="AL2818" s="300" t="str">
        <f t="shared" si="2054"/>
        <v/>
      </c>
      <c r="AM2818" s="300" t="str">
        <f t="shared" si="2055"/>
        <v/>
      </c>
      <c r="AN2818" s="300" t="str">
        <f t="shared" si="2056"/>
        <v/>
      </c>
      <c r="AO2818" s="300" t="str">
        <f t="shared" si="2057"/>
        <v/>
      </c>
      <c r="AP2818" s="300" t="str">
        <f t="shared" si="2058"/>
        <v/>
      </c>
      <c r="AQ2818" s="300" t="str">
        <f t="shared" si="2059"/>
        <v/>
      </c>
      <c r="AR2818" s="306" t="str">
        <f t="shared" si="2060"/>
        <v/>
      </c>
      <c r="AS2818" s="300" t="str">
        <f t="shared" si="2061"/>
        <v/>
      </c>
      <c r="AT2818" s="300" t="str">
        <f t="shared" si="2062"/>
        <v/>
      </c>
      <c r="AU2818" s="192" t="str">
        <f t="shared" si="2063"/>
        <v>рбс</v>
      </c>
      <c r="AV2818" s="192" t="str">
        <f t="shared" si="2064"/>
        <v>рбс87504818общпро</v>
      </c>
      <c r="AW2818" s="191">
        <f t="shared" si="2065"/>
        <v>0</v>
      </c>
      <c r="AX2818" s="191">
        <f t="shared" si="2066"/>
        <v>0</v>
      </c>
      <c r="AY2818" s="191">
        <f t="shared" si="2067"/>
        <v>0</v>
      </c>
      <c r="AZ2818" s="191">
        <f t="shared" si="2068"/>
        <v>0</v>
      </c>
      <c r="BA2818" s="193">
        <f t="shared" si="2069"/>
        <v>1</v>
      </c>
      <c r="BB2818" s="193">
        <f t="shared" si="2070"/>
        <v>1</v>
      </c>
      <c r="BC2818" s="193">
        <f t="shared" si="2071"/>
        <v>1</v>
      </c>
      <c r="BD2818" s="191">
        <f t="shared" si="2081"/>
        <v>0</v>
      </c>
      <c r="BE2818" s="191">
        <f t="shared" si="2072"/>
        <v>0</v>
      </c>
      <c r="BF2818" s="210">
        <f t="shared" si="2073"/>
        <v>0</v>
      </c>
      <c r="BG2818" s="211">
        <f t="shared" si="2074"/>
        <v>0</v>
      </c>
      <c r="BH2818" s="289" t="str">
        <f t="shared" si="2082"/>
        <v>875</v>
      </c>
      <c r="BI2818" s="289" t="str">
        <f t="shared" si="2083"/>
        <v>0702</v>
      </c>
      <c r="BJ2818" s="284" t="s">
        <v>591</v>
      </c>
      <c r="BK2818" s="284" t="s">
        <v>586</v>
      </c>
      <c r="BL2818" s="233" t="str">
        <f t="shared" si="2077"/>
        <v/>
      </c>
    </row>
    <row r="2819" spans="1:64" ht="12" hidden="1" customHeight="1">
      <c r="A2819" s="333" t="s">
        <v>1478</v>
      </c>
      <c r="B2819" s="381" t="s">
        <v>327</v>
      </c>
      <c r="C2819" s="333" t="s">
        <v>811</v>
      </c>
      <c r="D2819" s="381" t="s">
        <v>317</v>
      </c>
      <c r="E2819" s="381" t="s">
        <v>1323</v>
      </c>
      <c r="F2819" s="381" t="s">
        <v>586</v>
      </c>
      <c r="G2819" s="381" t="s">
        <v>395</v>
      </c>
      <c r="H2819" s="100" t="s">
        <v>653</v>
      </c>
      <c r="I2819" s="381" t="s">
        <v>339</v>
      </c>
      <c r="J2819" s="382">
        <v>5000</v>
      </c>
      <c r="K2819" s="382">
        <v>0</v>
      </c>
      <c r="L2819" s="191" t="str">
        <f t="shared" si="2034"/>
        <v>875048180702011007564024429010</v>
      </c>
      <c r="M2819" s="192">
        <f t="array" ref="M2819">IF(COUNT(SEARCH(Удалить_Роспись_КВСР,$B2819)*SEARCH(Удалить_Роспись_ПБС,$C2819)*SEARCH(Удалить_Роспись_КФСР, $D2819)*SEARCH(Удалить_Роспись_КЦСР,$E2819)*SEARCH(Удалить_Роспись_КВР,$F2819)*SEARCH(Удалить_Роспись_ЭК,$H2819)*SEARCH(Удалить_Роспись_КР,$I2819))&gt;0,0,1)</f>
        <v>0</v>
      </c>
      <c r="N2819" s="192">
        <v>0</v>
      </c>
      <c r="O2819" s="192" t="str">
        <f t="shared" si="2035"/>
        <v/>
      </c>
      <c r="P2819" s="192" t="str">
        <f t="shared" si="2078"/>
        <v/>
      </c>
      <c r="Q2819" s="300" t="str">
        <f t="shared" si="2036"/>
        <v/>
      </c>
      <c r="R2819" s="300" t="str">
        <f t="shared" si="2037"/>
        <v/>
      </c>
      <c r="S2819" s="300" t="str">
        <f t="shared" si="2038"/>
        <v/>
      </c>
      <c r="T2819" s="192" t="str">
        <f t="shared" si="2039"/>
        <v/>
      </c>
      <c r="U2819" s="303" t="str">
        <f t="shared" si="2040"/>
        <v/>
      </c>
      <c r="V2819" s="300" t="str">
        <f t="shared" si="2041"/>
        <v/>
      </c>
      <c r="W2819" s="192" t="str">
        <f t="shared" si="2042"/>
        <v/>
      </c>
      <c r="X2819" s="303" t="str">
        <f t="shared" si="2043"/>
        <v/>
      </c>
      <c r="Y2819" s="300" t="str">
        <f t="shared" si="2044"/>
        <v/>
      </c>
      <c r="Z2819" s="300" t="str">
        <f t="shared" si="2045"/>
        <v/>
      </c>
      <c r="AA2819" s="303" t="str">
        <f t="shared" si="2046"/>
        <v/>
      </c>
      <c r="AB2819" s="300" t="str">
        <f t="shared" si="2047"/>
        <v/>
      </c>
      <c r="AC2819" s="300" t="str">
        <f t="shared" si="2048"/>
        <v/>
      </c>
      <c r="AD2819" s="300" t="str">
        <f t="shared" si="2049"/>
        <v/>
      </c>
      <c r="AE2819" s="192" t="str">
        <f t="shared" si="2050"/>
        <v/>
      </c>
      <c r="AF2819" s="192" t="str">
        <f t="shared" si="2051"/>
        <v/>
      </c>
      <c r="AG2819" s="192"/>
      <c r="AJ2819" s="300" t="str">
        <f t="shared" si="2052"/>
        <v/>
      </c>
      <c r="AK2819" s="300" t="str">
        <f t="shared" si="2053"/>
        <v/>
      </c>
      <c r="AL2819" s="300" t="str">
        <f t="shared" si="2054"/>
        <v/>
      </c>
      <c r="AM2819" s="300" t="str">
        <f t="shared" si="2055"/>
        <v/>
      </c>
      <c r="AN2819" s="300" t="str">
        <f t="shared" si="2056"/>
        <v/>
      </c>
      <c r="AO2819" s="300" t="str">
        <f t="shared" si="2057"/>
        <v/>
      </c>
      <c r="AP2819" s="300" t="str">
        <f t="shared" si="2058"/>
        <v/>
      </c>
      <c r="AQ2819" s="300" t="str">
        <f t="shared" si="2059"/>
        <v/>
      </c>
      <c r="AR2819" s="306" t="str">
        <f t="shared" si="2060"/>
        <v/>
      </c>
      <c r="AS2819" s="300" t="str">
        <f t="shared" si="2061"/>
        <v/>
      </c>
      <c r="AT2819" s="300" t="str">
        <f t="shared" si="2062"/>
        <v/>
      </c>
      <c r="AU2819" s="192" t="str">
        <f t="shared" si="2063"/>
        <v>рбс</v>
      </c>
      <c r="AV2819" s="192" t="str">
        <f t="shared" si="2064"/>
        <v>рбс87504818общпро</v>
      </c>
      <c r="AW2819" s="191">
        <f t="shared" si="2065"/>
        <v>0</v>
      </c>
      <c r="AX2819" s="191">
        <f t="shared" si="2066"/>
        <v>0</v>
      </c>
      <c r="AY2819" s="191">
        <f t="shared" si="2067"/>
        <v>0</v>
      </c>
      <c r="AZ2819" s="191">
        <f t="shared" si="2068"/>
        <v>0</v>
      </c>
      <c r="BA2819" s="193">
        <f t="shared" si="2069"/>
        <v>1</v>
      </c>
      <c r="BB2819" s="193">
        <f t="shared" si="2070"/>
        <v>1</v>
      </c>
      <c r="BC2819" s="193">
        <f t="shared" si="2071"/>
        <v>1</v>
      </c>
      <c r="BD2819" s="191">
        <f t="shared" si="2081"/>
        <v>0</v>
      </c>
      <c r="BE2819" s="191">
        <f t="shared" si="2072"/>
        <v>0</v>
      </c>
      <c r="BF2819" s="210">
        <f t="shared" si="2073"/>
        <v>0</v>
      </c>
      <c r="BG2819" s="211">
        <f t="shared" si="2074"/>
        <v>0</v>
      </c>
      <c r="BH2819" s="289"/>
      <c r="BI2819" s="289"/>
      <c r="BL2819" s="233" t="str">
        <f t="shared" si="2077"/>
        <v/>
      </c>
    </row>
    <row r="2820" spans="1:64" ht="12" hidden="1" customHeight="1">
      <c r="A2820" s="333" t="s">
        <v>1478</v>
      </c>
      <c r="B2820" s="381" t="s">
        <v>327</v>
      </c>
      <c r="C2820" s="333" t="s">
        <v>811</v>
      </c>
      <c r="D2820" s="381" t="s">
        <v>317</v>
      </c>
      <c r="E2820" s="381" t="s">
        <v>1323</v>
      </c>
      <c r="F2820" s="381" t="s">
        <v>586</v>
      </c>
      <c r="G2820" s="381" t="s">
        <v>407</v>
      </c>
      <c r="H2820" s="100" t="s">
        <v>653</v>
      </c>
      <c r="I2820" s="381" t="s">
        <v>339</v>
      </c>
      <c r="J2820" s="382">
        <v>483449.78</v>
      </c>
      <c r="K2820" s="382">
        <v>263251.52</v>
      </c>
      <c r="L2820" s="191" t="str">
        <f t="shared" si="2034"/>
        <v>875048180702011007564024431010</v>
      </c>
      <c r="M2820" s="192">
        <f t="array" ref="M2820">IF(COUNT(SEARCH(Удалить_Роспись_КВСР,$B2820)*SEARCH(Удалить_Роспись_ПБС,$C2820)*SEARCH(Удалить_Роспись_КФСР, $D2820)*SEARCH(Удалить_Роспись_КЦСР,$E2820)*SEARCH(Удалить_Роспись_КВР,$F2820)*SEARCH(Удалить_Роспись_ЭК,$H2820)*SEARCH(Удалить_Роспись_КР,$I2820))&gt;0,0,1)</f>
        <v>0</v>
      </c>
      <c r="N2820" s="192">
        <v>0</v>
      </c>
      <c r="O2820" s="192" t="str">
        <f t="shared" si="2035"/>
        <v/>
      </c>
      <c r="P2820" s="192" t="str">
        <f t="shared" si="2078"/>
        <v/>
      </c>
      <c r="Q2820" s="300" t="str">
        <f t="shared" si="2036"/>
        <v/>
      </c>
      <c r="R2820" s="300" t="str">
        <f t="shared" si="2037"/>
        <v/>
      </c>
      <c r="S2820" s="300" t="str">
        <f t="shared" si="2038"/>
        <v/>
      </c>
      <c r="T2820" s="192" t="str">
        <f t="shared" si="2039"/>
        <v/>
      </c>
      <c r="U2820" s="303" t="str">
        <f t="shared" si="2040"/>
        <v/>
      </c>
      <c r="V2820" s="300" t="str">
        <f t="shared" si="2041"/>
        <v/>
      </c>
      <c r="W2820" s="192" t="str">
        <f t="shared" si="2042"/>
        <v/>
      </c>
      <c r="X2820" s="303" t="str">
        <f t="shared" si="2043"/>
        <v/>
      </c>
      <c r="Y2820" s="300" t="str">
        <f t="shared" si="2044"/>
        <v/>
      </c>
      <c r="Z2820" s="300" t="str">
        <f t="shared" si="2045"/>
        <v/>
      </c>
      <c r="AA2820" s="303" t="str">
        <f t="shared" si="2046"/>
        <v/>
      </c>
      <c r="AB2820" s="300" t="str">
        <f t="shared" si="2047"/>
        <v/>
      </c>
      <c r="AC2820" s="300" t="str">
        <f t="shared" si="2048"/>
        <v/>
      </c>
      <c r="AD2820" s="300" t="str">
        <f t="shared" si="2049"/>
        <v/>
      </c>
      <c r="AE2820" s="192" t="str">
        <f t="shared" si="2050"/>
        <v/>
      </c>
      <c r="AF2820" s="192" t="str">
        <f t="shared" si="2051"/>
        <v/>
      </c>
      <c r="AG2820" s="192"/>
      <c r="AJ2820" s="300" t="str">
        <f t="shared" si="2052"/>
        <v/>
      </c>
      <c r="AK2820" s="300" t="str">
        <f t="shared" si="2053"/>
        <v/>
      </c>
      <c r="AL2820" s="300" t="str">
        <f t="shared" si="2054"/>
        <v/>
      </c>
      <c r="AM2820" s="300" t="str">
        <f t="shared" si="2055"/>
        <v/>
      </c>
      <c r="AN2820" s="300" t="str">
        <f t="shared" si="2056"/>
        <v/>
      </c>
      <c r="AO2820" s="300" t="str">
        <f t="shared" si="2057"/>
        <v/>
      </c>
      <c r="AP2820" s="300" t="str">
        <f t="shared" si="2058"/>
        <v/>
      </c>
      <c r="AQ2820" s="300" t="str">
        <f t="shared" si="2059"/>
        <v/>
      </c>
      <c r="AR2820" s="306" t="str">
        <f t="shared" si="2060"/>
        <v/>
      </c>
      <c r="AS2820" s="300" t="str">
        <f t="shared" si="2061"/>
        <v/>
      </c>
      <c r="AT2820" s="300" t="str">
        <f t="shared" si="2062"/>
        <v/>
      </c>
      <c r="AU2820" s="192" t="str">
        <f t="shared" si="2063"/>
        <v>рбс</v>
      </c>
      <c r="AV2820" s="192" t="str">
        <f t="shared" si="2064"/>
        <v>рбс87504818общосн</v>
      </c>
      <c r="AW2820" s="191">
        <f t="shared" si="2065"/>
        <v>0</v>
      </c>
      <c r="AX2820" s="191">
        <f t="shared" si="2066"/>
        <v>0</v>
      </c>
      <c r="AY2820" s="191">
        <f t="shared" si="2067"/>
        <v>0</v>
      </c>
      <c r="AZ2820" s="191">
        <f t="shared" si="2068"/>
        <v>0</v>
      </c>
      <c r="BA2820" s="193">
        <f t="shared" si="2069"/>
        <v>1</v>
      </c>
      <c r="BB2820" s="193">
        <f t="shared" si="2070"/>
        <v>1</v>
      </c>
      <c r="BC2820" s="193">
        <f t="shared" si="2071"/>
        <v>1</v>
      </c>
      <c r="BD2820" s="191">
        <f t="shared" si="2081"/>
        <v>0</v>
      </c>
      <c r="BE2820" s="191">
        <f t="shared" si="2072"/>
        <v>0</v>
      </c>
      <c r="BF2820" s="210">
        <f t="shared" si="2073"/>
        <v>0</v>
      </c>
      <c r="BG2820" s="211">
        <f t="shared" si="2074"/>
        <v>0</v>
      </c>
      <c r="BH2820" s="289"/>
      <c r="BI2820" s="289"/>
      <c r="BL2820" s="233" t="str">
        <f t="shared" si="2077"/>
        <v/>
      </c>
    </row>
    <row r="2821" spans="1:64" ht="12" hidden="1" customHeight="1">
      <c r="A2821" s="333" t="s">
        <v>1478</v>
      </c>
      <c r="B2821" s="381" t="s">
        <v>327</v>
      </c>
      <c r="C2821" s="333" t="s">
        <v>811</v>
      </c>
      <c r="D2821" s="381" t="s">
        <v>317</v>
      </c>
      <c r="E2821" s="381" t="s">
        <v>1323</v>
      </c>
      <c r="F2821" s="381" t="s">
        <v>586</v>
      </c>
      <c r="G2821" s="381" t="s">
        <v>397</v>
      </c>
      <c r="H2821" s="100" t="s">
        <v>653</v>
      </c>
      <c r="I2821" s="381" t="s">
        <v>339</v>
      </c>
      <c r="J2821" s="382">
        <v>114679</v>
      </c>
      <c r="K2821" s="382">
        <v>17000</v>
      </c>
      <c r="L2821" s="191" t="str">
        <f t="shared" si="2034"/>
        <v>875048180702011007564024434010</v>
      </c>
      <c r="M2821" s="192">
        <f t="array" ref="M2821">IF(COUNT(SEARCH(Удалить_Роспись_КВСР,$B2821)*SEARCH(Удалить_Роспись_ПБС,$C2821)*SEARCH(Удалить_Роспись_КФСР, $D2821)*SEARCH(Удалить_Роспись_КЦСР,$E2821)*SEARCH(Удалить_Роспись_КВР,$F2821)*SEARCH(Удалить_Роспись_ЭК,$H2821)*SEARCH(Удалить_Роспись_КР,$I2821))&gt;0,0,1)</f>
        <v>0</v>
      </c>
      <c r="N2821" s="192">
        <v>0</v>
      </c>
      <c r="O2821" s="192" t="str">
        <f t="shared" si="2035"/>
        <v/>
      </c>
      <c r="P2821" s="192" t="str">
        <f t="shared" si="2078"/>
        <v/>
      </c>
      <c r="Q2821" s="300" t="str">
        <f t="shared" si="2036"/>
        <v/>
      </c>
      <c r="R2821" s="300" t="str">
        <f t="shared" si="2037"/>
        <v/>
      </c>
      <c r="S2821" s="300" t="str">
        <f t="shared" si="2038"/>
        <v/>
      </c>
      <c r="T2821" s="192" t="str">
        <f t="shared" si="2039"/>
        <v/>
      </c>
      <c r="U2821" s="303" t="str">
        <f t="shared" si="2040"/>
        <v/>
      </c>
      <c r="V2821" s="300" t="str">
        <f t="shared" si="2041"/>
        <v/>
      </c>
      <c r="W2821" s="192" t="str">
        <f t="shared" si="2042"/>
        <v/>
      </c>
      <c r="X2821" s="303" t="str">
        <f t="shared" si="2043"/>
        <v/>
      </c>
      <c r="Y2821" s="300" t="str">
        <f t="shared" si="2044"/>
        <v/>
      </c>
      <c r="Z2821" s="300" t="str">
        <f t="shared" si="2045"/>
        <v/>
      </c>
      <c r="AA2821" s="303" t="str">
        <f t="shared" si="2046"/>
        <v/>
      </c>
      <c r="AB2821" s="300" t="str">
        <f t="shared" si="2047"/>
        <v/>
      </c>
      <c r="AC2821" s="300" t="str">
        <f t="shared" si="2048"/>
        <v/>
      </c>
      <c r="AD2821" s="300" t="str">
        <f t="shared" si="2049"/>
        <v/>
      </c>
      <c r="AE2821" s="192" t="str">
        <f t="shared" si="2050"/>
        <v/>
      </c>
      <c r="AF2821" s="192" t="str">
        <f t="shared" si="2051"/>
        <v/>
      </c>
      <c r="AG2821" s="192"/>
      <c r="AJ2821" s="300" t="str">
        <f t="shared" si="2052"/>
        <v/>
      </c>
      <c r="AK2821" s="300" t="str">
        <f t="shared" si="2053"/>
        <v/>
      </c>
      <c r="AL2821" s="300" t="str">
        <f t="shared" si="2054"/>
        <v/>
      </c>
      <c r="AM2821" s="300" t="str">
        <f t="shared" si="2055"/>
        <v/>
      </c>
      <c r="AN2821" s="300" t="str">
        <f t="shared" si="2056"/>
        <v/>
      </c>
      <c r="AO2821" s="300" t="str">
        <f t="shared" si="2057"/>
        <v/>
      </c>
      <c r="AP2821" s="300" t="str">
        <f t="shared" si="2058"/>
        <v/>
      </c>
      <c r="AQ2821" s="300" t="str">
        <f t="shared" si="2059"/>
        <v/>
      </c>
      <c r="AR2821" s="306" t="str">
        <f t="shared" si="2060"/>
        <v/>
      </c>
      <c r="AS2821" s="300" t="str">
        <f t="shared" si="2061"/>
        <v/>
      </c>
      <c r="AT2821" s="300" t="str">
        <f t="shared" si="2062"/>
        <v/>
      </c>
      <c r="AU2821" s="192" t="str">
        <f t="shared" si="2063"/>
        <v>рбс</v>
      </c>
      <c r="AV2821" s="192" t="str">
        <f t="shared" si="2064"/>
        <v>рбс87504818общпро</v>
      </c>
      <c r="AW2821" s="191">
        <f t="shared" si="2065"/>
        <v>0</v>
      </c>
      <c r="AX2821" s="191">
        <f t="shared" si="2066"/>
        <v>0</v>
      </c>
      <c r="AY2821" s="191">
        <f t="shared" si="2067"/>
        <v>0</v>
      </c>
      <c r="AZ2821" s="191">
        <f t="shared" si="2068"/>
        <v>0</v>
      </c>
      <c r="BA2821" s="193">
        <f t="shared" si="2069"/>
        <v>1</v>
      </c>
      <c r="BB2821" s="193">
        <f t="shared" si="2070"/>
        <v>1</v>
      </c>
      <c r="BC2821" s="193">
        <f t="shared" si="2071"/>
        <v>1</v>
      </c>
      <c r="BD2821" s="191">
        <f t="shared" si="2081"/>
        <v>0</v>
      </c>
      <c r="BE2821" s="191">
        <f t="shared" si="2072"/>
        <v>0</v>
      </c>
      <c r="BF2821" s="210">
        <f t="shared" si="2073"/>
        <v>0</v>
      </c>
      <c r="BG2821" s="211">
        <f t="shared" si="2074"/>
        <v>0</v>
      </c>
      <c r="BH2821" s="289"/>
      <c r="BI2821" s="289"/>
      <c r="BL2821" s="233" t="str">
        <f t="shared" si="2077"/>
        <v/>
      </c>
    </row>
    <row r="2822" spans="1:64" ht="12" hidden="1" customHeight="1">
      <c r="A2822" s="333" t="s">
        <v>1478</v>
      </c>
      <c r="B2822" s="381" t="s">
        <v>327</v>
      </c>
      <c r="C2822" s="333" t="s">
        <v>811</v>
      </c>
      <c r="D2822" s="381" t="s">
        <v>317</v>
      </c>
      <c r="E2822" s="381" t="s">
        <v>1323</v>
      </c>
      <c r="F2822" s="381" t="s">
        <v>609</v>
      </c>
      <c r="G2822" s="381" t="s">
        <v>395</v>
      </c>
      <c r="H2822" s="100" t="s">
        <v>653</v>
      </c>
      <c r="I2822" s="381" t="s">
        <v>339</v>
      </c>
      <c r="J2822" s="382">
        <v>4000</v>
      </c>
      <c r="K2822" s="382">
        <v>4000</v>
      </c>
      <c r="L2822" s="191" t="str">
        <f t="shared" si="2034"/>
        <v>875048180702011007564085229010</v>
      </c>
      <c r="M2822" s="192">
        <f t="array" ref="M2822">IF(COUNT(SEARCH(Удалить_Роспись_КВСР,$B2822)*SEARCH(Удалить_Роспись_ПБС,$C2822)*SEARCH(Удалить_Роспись_КФСР, $D2822)*SEARCH(Удалить_Роспись_КЦСР,$E2822)*SEARCH(Удалить_Роспись_КВР,$F2822)*SEARCH(Удалить_Роспись_ЭК,$H2822)*SEARCH(Удалить_Роспись_КР,$I2822))&gt;0,0,1)</f>
        <v>0</v>
      </c>
      <c r="N2822" s="192">
        <v>0</v>
      </c>
      <c r="O2822" s="192" t="str">
        <f t="shared" si="2035"/>
        <v/>
      </c>
      <c r="P2822" s="192" t="str">
        <f t="shared" si="2078"/>
        <v/>
      </c>
      <c r="Q2822" s="300" t="str">
        <f t="shared" si="2036"/>
        <v/>
      </c>
      <c r="R2822" s="300" t="str">
        <f t="shared" si="2037"/>
        <v/>
      </c>
      <c r="S2822" s="300" t="str">
        <f t="shared" si="2038"/>
        <v/>
      </c>
      <c r="T2822" s="192" t="str">
        <f t="shared" si="2039"/>
        <v/>
      </c>
      <c r="U2822" s="303" t="str">
        <f t="shared" si="2040"/>
        <v/>
      </c>
      <c r="V2822" s="300" t="str">
        <f t="shared" si="2041"/>
        <v/>
      </c>
      <c r="W2822" s="192" t="str">
        <f t="shared" si="2042"/>
        <v/>
      </c>
      <c r="X2822" s="303" t="str">
        <f t="shared" si="2043"/>
        <v/>
      </c>
      <c r="Y2822" s="300" t="str">
        <f t="shared" si="2044"/>
        <v/>
      </c>
      <c r="Z2822" s="300" t="str">
        <f t="shared" si="2045"/>
        <v/>
      </c>
      <c r="AA2822" s="303" t="str">
        <f t="shared" si="2046"/>
        <v/>
      </c>
      <c r="AB2822" s="300" t="str">
        <f t="shared" si="2047"/>
        <v/>
      </c>
      <c r="AC2822" s="300" t="str">
        <f t="shared" si="2048"/>
        <v/>
      </c>
      <c r="AD2822" s="300" t="str">
        <f t="shared" si="2049"/>
        <v/>
      </c>
      <c r="AE2822" s="192" t="str">
        <f t="shared" si="2050"/>
        <v/>
      </c>
      <c r="AF2822" s="192" t="str">
        <f t="shared" si="2051"/>
        <v/>
      </c>
      <c r="AG2822" s="192"/>
      <c r="AJ2822" s="300" t="str">
        <f t="shared" si="2052"/>
        <v/>
      </c>
      <c r="AK2822" s="300" t="str">
        <f t="shared" si="2053"/>
        <v/>
      </c>
      <c r="AL2822" s="300" t="str">
        <f t="shared" si="2054"/>
        <v/>
      </c>
      <c r="AM2822" s="300" t="str">
        <f t="shared" si="2055"/>
        <v/>
      </c>
      <c r="AN2822" s="300" t="str">
        <f t="shared" si="2056"/>
        <v/>
      </c>
      <c r="AO2822" s="300" t="str">
        <f t="shared" si="2057"/>
        <v/>
      </c>
      <c r="AP2822" s="300" t="str">
        <f t="shared" si="2058"/>
        <v/>
      </c>
      <c r="AQ2822" s="300" t="str">
        <f t="shared" si="2059"/>
        <v/>
      </c>
      <c r="AR2822" s="306" t="str">
        <f t="shared" si="2060"/>
        <v/>
      </c>
      <c r="AS2822" s="300" t="str">
        <f t="shared" si="2061"/>
        <v/>
      </c>
      <c r="AT2822" s="300" t="str">
        <f t="shared" si="2062"/>
        <v/>
      </c>
      <c r="AU2822" s="192" t="str">
        <f t="shared" si="2063"/>
        <v>рбс</v>
      </c>
      <c r="AV2822" s="192" t="str">
        <f t="shared" si="2064"/>
        <v>рбс87504818общпро</v>
      </c>
      <c r="AW2822" s="191">
        <f t="shared" si="2065"/>
        <v>0</v>
      </c>
      <c r="AX2822" s="191">
        <f t="shared" si="2066"/>
        <v>0</v>
      </c>
      <c r="AY2822" s="191">
        <f t="shared" si="2067"/>
        <v>0</v>
      </c>
      <c r="AZ2822" s="191">
        <f t="shared" si="2068"/>
        <v>0</v>
      </c>
      <c r="BA2822" s="193">
        <f t="shared" si="2069"/>
        <v>1</v>
      </c>
      <c r="BB2822" s="193">
        <f t="shared" si="2070"/>
        <v>1</v>
      </c>
      <c r="BC2822" s="193">
        <f t="shared" si="2071"/>
        <v>1</v>
      </c>
      <c r="BD2822" s="191">
        <f t="shared" si="2081"/>
        <v>0</v>
      </c>
      <c r="BE2822" s="191">
        <f t="shared" si="2072"/>
        <v>0</v>
      </c>
      <c r="BF2822" s="210">
        <f t="shared" si="2073"/>
        <v>0</v>
      </c>
      <c r="BG2822" s="211">
        <f t="shared" si="2074"/>
        <v>0</v>
      </c>
      <c r="BH2822" s="289"/>
      <c r="BI2822" s="289"/>
      <c r="BL2822" s="233" t="str">
        <f t="shared" si="2077"/>
        <v/>
      </c>
    </row>
    <row r="2823" spans="1:64" ht="12" customHeight="1">
      <c r="A2823" s="333" t="s">
        <v>1478</v>
      </c>
      <c r="B2823" s="381" t="s">
        <v>327</v>
      </c>
      <c r="C2823" s="333" t="s">
        <v>811</v>
      </c>
      <c r="D2823" s="381" t="s">
        <v>317</v>
      </c>
      <c r="E2823" s="381" t="s">
        <v>1469</v>
      </c>
      <c r="F2823" s="381" t="s">
        <v>586</v>
      </c>
      <c r="G2823" s="381" t="s">
        <v>407</v>
      </c>
      <c r="H2823" s="100" t="s">
        <v>653</v>
      </c>
      <c r="I2823" s="381" t="s">
        <v>505</v>
      </c>
      <c r="J2823" s="382">
        <v>53163.79</v>
      </c>
      <c r="K2823" s="382">
        <v>15030</v>
      </c>
      <c r="L2823" s="191" t="str">
        <f t="shared" si="2034"/>
        <v>875048180702011008Ф00024431001</v>
      </c>
      <c r="M2823" s="192">
        <f t="array" ref="M2823">IF(COUNT(SEARCH(Удалить_Роспись_КВСР,$B2823)*SEARCH(Удалить_Роспись_ПБС,$C2823)*SEARCH(Удалить_Роспись_КФСР, $D2823)*SEARCH(Удалить_Роспись_КЦСР,$E2823)*SEARCH(Удалить_Роспись_КВР,$F2823)*SEARCH(Удалить_Роспись_ЭК,$H2823)*SEARCH(Удалить_Роспись_КР,$I2823))&gt;0,0,1)</f>
        <v>1</v>
      </c>
      <c r="N2823" s="192">
        <v>0</v>
      </c>
      <c r="O2823" s="192" t="str">
        <f t="shared" si="2035"/>
        <v/>
      </c>
      <c r="P2823" s="192" t="str">
        <f t="shared" si="2078"/>
        <v/>
      </c>
      <c r="Q2823" s="300" t="str">
        <f t="shared" si="2036"/>
        <v/>
      </c>
      <c r="R2823" s="300" t="str">
        <f t="shared" si="2037"/>
        <v/>
      </c>
      <c r="S2823" s="300" t="str">
        <f t="shared" si="2038"/>
        <v/>
      </c>
      <c r="T2823" s="192" t="str">
        <f t="shared" si="2039"/>
        <v/>
      </c>
      <c r="U2823" s="303" t="str">
        <f t="shared" si="2040"/>
        <v/>
      </c>
      <c r="V2823" s="300" t="str">
        <f t="shared" si="2041"/>
        <v/>
      </c>
      <c r="W2823" s="192" t="str">
        <f t="shared" si="2042"/>
        <v/>
      </c>
      <c r="X2823" s="303" t="str">
        <f t="shared" si="2043"/>
        <v/>
      </c>
      <c r="Y2823" s="300" t="str">
        <f t="shared" si="2044"/>
        <v/>
      </c>
      <c r="Z2823" s="300" t="str">
        <f t="shared" si="2045"/>
        <v/>
      </c>
      <c r="AA2823" s="303" t="str">
        <f t="shared" si="2046"/>
        <v/>
      </c>
      <c r="AB2823" s="300" t="str">
        <f t="shared" si="2047"/>
        <v/>
      </c>
      <c r="AC2823" s="300" t="str">
        <f t="shared" si="2048"/>
        <v/>
      </c>
      <c r="AD2823" s="300" t="str">
        <f t="shared" si="2049"/>
        <v/>
      </c>
      <c r="AE2823" s="192" t="str">
        <f t="shared" si="2050"/>
        <v/>
      </c>
      <c r="AF2823" s="192" t="str">
        <f t="shared" si="2051"/>
        <v/>
      </c>
      <c r="AG2823" s="192"/>
      <c r="AJ2823" s="300" t="str">
        <f t="shared" si="2052"/>
        <v/>
      </c>
      <c r="AK2823" s="300" t="str">
        <f t="shared" si="2053"/>
        <v/>
      </c>
      <c r="AL2823" s="300" t="str">
        <f t="shared" si="2054"/>
        <v/>
      </c>
      <c r="AM2823" s="300" t="str">
        <f t="shared" si="2055"/>
        <v/>
      </c>
      <c r="AN2823" s="300" t="str">
        <f t="shared" si="2056"/>
        <v/>
      </c>
      <c r="AO2823" s="300" t="str">
        <f t="shared" si="2057"/>
        <v/>
      </c>
      <c r="AP2823" s="300" t="str">
        <f t="shared" si="2058"/>
        <v/>
      </c>
      <c r="AQ2823" s="300" t="str">
        <f t="shared" si="2059"/>
        <v/>
      </c>
      <c r="AR2823" s="306" t="str">
        <f t="shared" si="2060"/>
        <v/>
      </c>
      <c r="AS2823" s="300" t="str">
        <f t="shared" si="2061"/>
        <v/>
      </c>
      <c r="AT2823" s="300" t="str">
        <f t="shared" si="2062"/>
        <v/>
      </c>
      <c r="AU2823" s="192" t="str">
        <f t="shared" si="2063"/>
        <v>рбс</v>
      </c>
      <c r="AV2823" s="192" t="str">
        <f t="shared" si="2064"/>
        <v>рбс87504818общосн</v>
      </c>
      <c r="AW2823" s="191">
        <f t="shared" si="2065"/>
        <v>53163.79</v>
      </c>
      <c r="AX2823" s="191">
        <f t="shared" si="2066"/>
        <v>15030</v>
      </c>
      <c r="AY2823" s="191">
        <f t="shared" si="2067"/>
        <v>0</v>
      </c>
      <c r="AZ2823" s="191">
        <f t="shared" si="2068"/>
        <v>0</v>
      </c>
      <c r="BA2823" s="193">
        <f t="shared" si="2069"/>
        <v>1</v>
      </c>
      <c r="BB2823" s="193">
        <f t="shared" si="2070"/>
        <v>1</v>
      </c>
      <c r="BC2823" s="193">
        <f t="shared" si="2071"/>
        <v>1</v>
      </c>
      <c r="BD2823" s="191">
        <f t="shared" si="2081"/>
        <v>0</v>
      </c>
      <c r="BE2823" s="191">
        <f t="shared" si="2072"/>
        <v>0</v>
      </c>
      <c r="BF2823" s="210">
        <f t="shared" si="2073"/>
        <v>0</v>
      </c>
      <c r="BG2823" s="211">
        <f t="shared" si="2074"/>
        <v>0</v>
      </c>
      <c r="BH2823" s="289"/>
      <c r="BI2823" s="289"/>
      <c r="BL2823" s="233" t="str">
        <f t="shared" si="2077"/>
        <v/>
      </c>
    </row>
    <row r="2824" spans="1:64" ht="12" hidden="1" customHeight="1">
      <c r="A2824" s="333" t="s">
        <v>1478</v>
      </c>
      <c r="B2824" s="381" t="s">
        <v>327</v>
      </c>
      <c r="C2824" s="333" t="s">
        <v>811</v>
      </c>
      <c r="D2824" s="381" t="s">
        <v>408</v>
      </c>
      <c r="E2824" s="381" t="s">
        <v>1325</v>
      </c>
      <c r="F2824" s="381" t="s">
        <v>586</v>
      </c>
      <c r="G2824" s="381" t="s">
        <v>397</v>
      </c>
      <c r="H2824" s="100" t="s">
        <v>653</v>
      </c>
      <c r="I2824" s="381" t="s">
        <v>339</v>
      </c>
      <c r="J2824" s="382">
        <v>313924.8</v>
      </c>
      <c r="K2824" s="382">
        <v>313924.8</v>
      </c>
      <c r="L2824" s="191" t="str">
        <f t="shared" si="2034"/>
        <v>875048180707011007397024434010</v>
      </c>
      <c r="M2824" s="192">
        <f t="array" ref="M2824">IF(COUNT(SEARCH(Удалить_Роспись_КВСР,$B2824)*SEARCH(Удалить_Роспись_ПБС,$C2824)*SEARCH(Удалить_Роспись_КФСР, $D2824)*SEARCH(Удалить_Роспись_КЦСР,$E2824)*SEARCH(Удалить_Роспись_КВР,$F2824)*SEARCH(Удалить_Роспись_ЭК,$H2824)*SEARCH(Удалить_Роспись_КР,$I2824))&gt;0,0,1)</f>
        <v>0</v>
      </c>
      <c r="N2824" s="192">
        <v>0</v>
      </c>
      <c r="O2824" s="192" t="str">
        <f t="shared" si="2035"/>
        <v/>
      </c>
      <c r="P2824" s="192" t="str">
        <f t="shared" si="2078"/>
        <v/>
      </c>
      <c r="Q2824" s="300" t="str">
        <f t="shared" si="2036"/>
        <v/>
      </c>
      <c r="R2824" s="300" t="str">
        <f t="shared" si="2037"/>
        <v/>
      </c>
      <c r="S2824" s="300" t="str">
        <f t="shared" si="2038"/>
        <v/>
      </c>
      <c r="T2824" s="192" t="str">
        <f t="shared" si="2039"/>
        <v/>
      </c>
      <c r="U2824" s="303" t="str">
        <f t="shared" si="2040"/>
        <v/>
      </c>
      <c r="V2824" s="300" t="str">
        <f t="shared" si="2041"/>
        <v/>
      </c>
      <c r="W2824" s="192" t="str">
        <f t="shared" si="2042"/>
        <v/>
      </c>
      <c r="X2824" s="303" t="str">
        <f t="shared" si="2043"/>
        <v/>
      </c>
      <c r="Y2824" s="300" t="str">
        <f t="shared" si="2044"/>
        <v/>
      </c>
      <c r="Z2824" s="300" t="str">
        <f t="shared" si="2045"/>
        <v/>
      </c>
      <c r="AA2824" s="303" t="str">
        <f t="shared" si="2046"/>
        <v/>
      </c>
      <c r="AB2824" s="300" t="str">
        <f t="shared" si="2047"/>
        <v/>
      </c>
      <c r="AC2824" s="300" t="str">
        <f t="shared" si="2048"/>
        <v/>
      </c>
      <c r="AD2824" s="300" t="str">
        <f t="shared" si="2049"/>
        <v/>
      </c>
      <c r="AE2824" s="192" t="str">
        <f t="shared" si="2050"/>
        <v/>
      </c>
      <c r="AF2824" s="192" t="str">
        <f t="shared" si="2051"/>
        <v/>
      </c>
      <c r="AG2824" s="192"/>
      <c r="AJ2824" s="300" t="str">
        <f t="shared" si="2052"/>
        <v/>
      </c>
      <c r="AK2824" s="300" t="str">
        <f t="shared" si="2053"/>
        <v/>
      </c>
      <c r="AL2824" s="300" t="str">
        <f t="shared" si="2054"/>
        <v/>
      </c>
      <c r="AM2824" s="300" t="str">
        <f t="shared" si="2055"/>
        <v/>
      </c>
      <c r="AN2824" s="300" t="str">
        <f t="shared" si="2056"/>
        <v/>
      </c>
      <c r="AO2824" s="300" t="str">
        <f t="shared" si="2057"/>
        <v/>
      </c>
      <c r="AP2824" s="300" t="str">
        <f t="shared" si="2058"/>
        <v/>
      </c>
      <c r="AQ2824" s="300" t="str">
        <f t="shared" si="2059"/>
        <v/>
      </c>
      <c r="AR2824" s="306" t="str">
        <f t="shared" si="2060"/>
        <v/>
      </c>
      <c r="AS2824" s="300" t="str">
        <f t="shared" si="2061"/>
        <v/>
      </c>
      <c r="AT2824" s="300" t="str">
        <f t="shared" si="2062"/>
        <v/>
      </c>
      <c r="AU2824" s="192" t="str">
        <f t="shared" si="2063"/>
        <v>рбс</v>
      </c>
      <c r="AV2824" s="192" t="str">
        <f t="shared" si="2064"/>
        <v>рбс87504818общпро</v>
      </c>
      <c r="AW2824" s="191">
        <f t="shared" si="2065"/>
        <v>0</v>
      </c>
      <c r="AX2824" s="191">
        <f t="shared" si="2066"/>
        <v>0</v>
      </c>
      <c r="AY2824" s="191">
        <f t="shared" si="2067"/>
        <v>0</v>
      </c>
      <c r="AZ2824" s="191">
        <f t="shared" si="2068"/>
        <v>0</v>
      </c>
      <c r="BA2824" s="193">
        <f t="shared" si="2069"/>
        <v>1</v>
      </c>
      <c r="BB2824" s="193">
        <f t="shared" si="2070"/>
        <v>1</v>
      </c>
      <c r="BC2824" s="193">
        <f t="shared" si="2071"/>
        <v>1</v>
      </c>
      <c r="BD2824" s="191">
        <f t="shared" si="2081"/>
        <v>0</v>
      </c>
      <c r="BE2824" s="191">
        <f t="shared" si="2072"/>
        <v>0</v>
      </c>
      <c r="BF2824" s="210">
        <f t="shared" si="2073"/>
        <v>0</v>
      </c>
      <c r="BG2824" s="211">
        <f t="shared" si="2074"/>
        <v>0</v>
      </c>
      <c r="BH2824" s="289"/>
      <c r="BI2824" s="289"/>
      <c r="BL2824" s="233" t="str">
        <f t="shared" si="2077"/>
        <v/>
      </c>
    </row>
    <row r="2825" spans="1:64" ht="12" hidden="1" customHeight="1">
      <c r="A2825" s="333" t="s">
        <v>1478</v>
      </c>
      <c r="B2825" s="381" t="s">
        <v>327</v>
      </c>
      <c r="C2825" s="333" t="s">
        <v>811</v>
      </c>
      <c r="D2825" s="381" t="s">
        <v>311</v>
      </c>
      <c r="E2825" s="381" t="s">
        <v>1326</v>
      </c>
      <c r="F2825" s="381" t="s">
        <v>586</v>
      </c>
      <c r="G2825" s="381" t="s">
        <v>397</v>
      </c>
      <c r="H2825" s="100" t="s">
        <v>653</v>
      </c>
      <c r="I2825" s="381" t="s">
        <v>339</v>
      </c>
      <c r="J2825" s="382">
        <v>984844</v>
      </c>
      <c r="K2825" s="382">
        <v>325092.77</v>
      </c>
      <c r="L2825" s="191" t="str">
        <f t="shared" si="2034"/>
        <v>875048181003011007566024434010</v>
      </c>
      <c r="M2825" s="192">
        <f t="array" ref="M2825">IF(COUNT(SEARCH(Удалить_Роспись_КВСР,$B2825)*SEARCH(Удалить_Роспись_ПБС,$C2825)*SEARCH(Удалить_Роспись_КФСР, $D2825)*SEARCH(Удалить_Роспись_КЦСР,$E2825)*SEARCH(Удалить_Роспись_КВР,$F2825)*SEARCH(Удалить_Роспись_ЭК,$H2825)*SEARCH(Удалить_Роспись_КР,$I2825))&gt;0,0,1)</f>
        <v>0</v>
      </c>
      <c r="N2825" s="192">
        <v>0</v>
      </c>
      <c r="O2825" s="192" t="str">
        <f t="shared" si="2035"/>
        <v/>
      </c>
      <c r="P2825" s="192" t="str">
        <f t="shared" si="2078"/>
        <v/>
      </c>
      <c r="Q2825" s="300" t="str">
        <f t="shared" si="2036"/>
        <v/>
      </c>
      <c r="R2825" s="300" t="str">
        <f t="shared" si="2037"/>
        <v/>
      </c>
      <c r="S2825" s="300" t="str">
        <f t="shared" si="2038"/>
        <v/>
      </c>
      <c r="T2825" s="192" t="str">
        <f t="shared" si="2039"/>
        <v/>
      </c>
      <c r="U2825" s="303" t="str">
        <f t="shared" si="2040"/>
        <v/>
      </c>
      <c r="V2825" s="300" t="str">
        <f t="shared" si="2041"/>
        <v/>
      </c>
      <c r="W2825" s="192" t="str">
        <f t="shared" si="2042"/>
        <v/>
      </c>
      <c r="X2825" s="303" t="str">
        <f t="shared" si="2043"/>
        <v/>
      </c>
      <c r="Y2825" s="300" t="str">
        <f t="shared" si="2044"/>
        <v/>
      </c>
      <c r="Z2825" s="300" t="str">
        <f t="shared" si="2045"/>
        <v/>
      </c>
      <c r="AA2825" s="303" t="str">
        <f t="shared" si="2046"/>
        <v/>
      </c>
      <c r="AB2825" s="300" t="str">
        <f t="shared" si="2047"/>
        <v/>
      </c>
      <c r="AC2825" s="300" t="str">
        <f t="shared" si="2048"/>
        <v/>
      </c>
      <c r="AD2825" s="300" t="str">
        <f t="shared" si="2049"/>
        <v/>
      </c>
      <c r="AE2825" s="192" t="str">
        <f t="shared" si="2050"/>
        <v/>
      </c>
      <c r="AF2825" s="192" t="str">
        <f t="shared" si="2051"/>
        <v/>
      </c>
      <c r="AG2825" s="192"/>
      <c r="AJ2825" s="300" t="str">
        <f t="shared" si="2052"/>
        <v/>
      </c>
      <c r="AK2825" s="300" t="str">
        <f t="shared" si="2053"/>
        <v/>
      </c>
      <c r="AL2825" s="300" t="str">
        <f t="shared" si="2054"/>
        <v/>
      </c>
      <c r="AM2825" s="300" t="str">
        <f t="shared" si="2055"/>
        <v/>
      </c>
      <c r="AN2825" s="300" t="str">
        <f t="shared" si="2056"/>
        <v/>
      </c>
      <c r="AO2825" s="300" t="str">
        <f t="shared" si="2057"/>
        <v/>
      </c>
      <c r="AP2825" s="300" t="str">
        <f t="shared" si="2058"/>
        <v/>
      </c>
      <c r="AQ2825" s="300" t="str">
        <f t="shared" si="2059"/>
        <v/>
      </c>
      <c r="AR2825" s="306" t="str">
        <f t="shared" si="2060"/>
        <v/>
      </c>
      <c r="AS2825" s="300" t="str">
        <f t="shared" si="2061"/>
        <v/>
      </c>
      <c r="AT2825" s="300" t="str">
        <f t="shared" si="2062"/>
        <v/>
      </c>
      <c r="AU2825" s="192" t="str">
        <f t="shared" si="2063"/>
        <v>рбс</v>
      </c>
      <c r="AV2825" s="192" t="str">
        <f t="shared" si="2064"/>
        <v>рбс87504818общпро</v>
      </c>
      <c r="AW2825" s="191">
        <f t="shared" si="2065"/>
        <v>0</v>
      </c>
      <c r="AX2825" s="191">
        <f t="shared" si="2066"/>
        <v>0</v>
      </c>
      <c r="AY2825" s="191">
        <f t="shared" si="2067"/>
        <v>0</v>
      </c>
      <c r="AZ2825" s="191">
        <f t="shared" si="2068"/>
        <v>0</v>
      </c>
      <c r="BA2825" s="193">
        <f t="shared" si="2069"/>
        <v>1</v>
      </c>
      <c r="BB2825" s="193">
        <f t="shared" si="2070"/>
        <v>1</v>
      </c>
      <c r="BC2825" s="193">
        <f t="shared" si="2071"/>
        <v>1</v>
      </c>
      <c r="BD2825" s="191">
        <f t="shared" si="2081"/>
        <v>0</v>
      </c>
      <c r="BE2825" s="191">
        <f t="shared" si="2072"/>
        <v>0</v>
      </c>
      <c r="BF2825" s="210">
        <f t="shared" si="2073"/>
        <v>0</v>
      </c>
      <c r="BG2825" s="211">
        <f t="shared" si="2074"/>
        <v>0</v>
      </c>
      <c r="BH2825" s="289"/>
      <c r="BI2825" s="289"/>
      <c r="BL2825" s="233" t="str">
        <f t="shared" si="2077"/>
        <v/>
      </c>
    </row>
    <row r="2826" spans="1:64" ht="12" customHeight="1">
      <c r="A2826" s="333" t="s">
        <v>1479</v>
      </c>
      <c r="B2826" s="381" t="s">
        <v>327</v>
      </c>
      <c r="C2826" s="333" t="s">
        <v>812</v>
      </c>
      <c r="D2826" s="381" t="s">
        <v>317</v>
      </c>
      <c r="E2826" s="381" t="s">
        <v>1317</v>
      </c>
      <c r="F2826" s="381" t="s">
        <v>608</v>
      </c>
      <c r="G2826" s="381" t="s">
        <v>385</v>
      </c>
      <c r="H2826" s="100" t="s">
        <v>653</v>
      </c>
      <c r="I2826" s="381" t="s">
        <v>505</v>
      </c>
      <c r="J2826" s="382">
        <v>1615831</v>
      </c>
      <c r="K2826" s="382">
        <v>1123222.98</v>
      </c>
      <c r="L2826" s="191" t="str">
        <f t="shared" si="2034"/>
        <v>875048030702011004002011121101</v>
      </c>
      <c r="M2826" s="192">
        <f t="array" ref="M2826">IF(COUNT(SEARCH(Удалить_Роспись_КВСР,$B2826)*SEARCH(Удалить_Роспись_ПБС,$C2826)*SEARCH(Удалить_Роспись_КФСР, $D2826)*SEARCH(Удалить_Роспись_КЦСР,$E2826)*SEARCH(Удалить_Роспись_КВР,$F2826)*SEARCH(Удалить_Роспись_ЭК,$H2826)*SEARCH(Удалить_Роспись_КР,$I2826))&gt;0,0,1)</f>
        <v>0</v>
      </c>
      <c r="N2826" s="192">
        <v>0</v>
      </c>
      <c r="O2826" s="192" t="str">
        <f t="shared" si="2035"/>
        <v/>
      </c>
      <c r="P2826" s="192" t="str">
        <f t="shared" si="2078"/>
        <v/>
      </c>
      <c r="Q2826" s="300" t="str">
        <f t="shared" si="2036"/>
        <v/>
      </c>
      <c r="R2826" s="300" t="str">
        <f t="shared" si="2037"/>
        <v/>
      </c>
      <c r="S2826" s="300" t="str">
        <f t="shared" si="2038"/>
        <v/>
      </c>
      <c r="T2826" s="192" t="str">
        <f t="shared" si="2039"/>
        <v/>
      </c>
      <c r="U2826" s="303" t="str">
        <f t="shared" si="2040"/>
        <v/>
      </c>
      <c r="V2826" s="300" t="str">
        <f t="shared" si="2041"/>
        <v/>
      </c>
      <c r="W2826" s="192" t="str">
        <f t="shared" si="2042"/>
        <v/>
      </c>
      <c r="X2826" s="303" t="str">
        <f t="shared" si="2043"/>
        <v/>
      </c>
      <c r="Y2826" s="300" t="str">
        <f t="shared" si="2044"/>
        <v/>
      </c>
      <c r="Z2826" s="300" t="str">
        <f t="shared" si="2045"/>
        <v/>
      </c>
      <c r="AA2826" s="303" t="str">
        <f t="shared" si="2046"/>
        <v/>
      </c>
      <c r="AB2826" s="300" t="str">
        <f t="shared" si="2047"/>
        <v/>
      </c>
      <c r="AC2826" s="300" t="str">
        <f t="shared" si="2048"/>
        <v/>
      </c>
      <c r="AD2826" s="300" t="str">
        <f t="shared" si="2049"/>
        <v/>
      </c>
      <c r="AE2826" s="192" t="str">
        <f t="shared" si="2050"/>
        <v/>
      </c>
      <c r="AF2826" s="192" t="str">
        <f t="shared" si="2051"/>
        <v/>
      </c>
      <c r="AG2826" s="192"/>
      <c r="AJ2826" s="300" t="str">
        <f t="shared" si="2052"/>
        <v/>
      </c>
      <c r="AK2826" s="300" t="str">
        <f t="shared" si="2053"/>
        <v/>
      </c>
      <c r="AL2826" s="300" t="str">
        <f t="shared" si="2054"/>
        <v/>
      </c>
      <c r="AM2826" s="300" t="str">
        <f t="shared" si="2055"/>
        <v/>
      </c>
      <c r="AN2826" s="300" t="str">
        <f t="shared" si="2056"/>
        <v/>
      </c>
      <c r="AO2826" s="300" t="str">
        <f t="shared" si="2057"/>
        <v/>
      </c>
      <c r="AP2826" s="300" t="str">
        <f t="shared" si="2058"/>
        <v/>
      </c>
      <c r="AQ2826" s="300" t="str">
        <f t="shared" si="2059"/>
        <v/>
      </c>
      <c r="AR2826" s="306" t="str">
        <f t="shared" si="2060"/>
        <v/>
      </c>
      <c r="AS2826" s="300" t="str">
        <f t="shared" si="2061"/>
        <v/>
      </c>
      <c r="AT2826" s="300" t="str">
        <f t="shared" si="2062"/>
        <v/>
      </c>
      <c r="AU2826" s="192" t="str">
        <f t="shared" si="2063"/>
        <v>рбс</v>
      </c>
      <c r="AV2826" s="192" t="str">
        <f t="shared" si="2064"/>
        <v>рбс87504803общопл</v>
      </c>
      <c r="AW2826" s="191">
        <f t="shared" si="2065"/>
        <v>0</v>
      </c>
      <c r="AX2826" s="191">
        <f t="shared" si="2066"/>
        <v>0</v>
      </c>
      <c r="AY2826" s="191">
        <f t="shared" si="2067"/>
        <v>0</v>
      </c>
      <c r="AZ2826" s="191">
        <f t="shared" si="2068"/>
        <v>0</v>
      </c>
      <c r="BA2826" s="193">
        <f t="shared" si="2069"/>
        <v>1</v>
      </c>
      <c r="BB2826" s="193">
        <f t="shared" si="2070"/>
        <v>1</v>
      </c>
      <c r="BC2826" s="193">
        <f t="shared" si="2071"/>
        <v>1</v>
      </c>
      <c r="BD2826" s="191">
        <f t="shared" si="2081"/>
        <v>0</v>
      </c>
      <c r="BE2826" s="191">
        <f t="shared" si="2072"/>
        <v>0</v>
      </c>
      <c r="BF2826" s="210">
        <f t="shared" si="2073"/>
        <v>0</v>
      </c>
      <c r="BG2826" s="211">
        <f t="shared" si="2074"/>
        <v>0</v>
      </c>
      <c r="BH2826" s="289" t="str">
        <f>B2826</f>
        <v>875</v>
      </c>
      <c r="BI2826" s="289" t="str">
        <f>D2826</f>
        <v>0702</v>
      </c>
      <c r="BJ2826" s="284" t="s">
        <v>591</v>
      </c>
      <c r="BK2826" s="284" t="s">
        <v>589</v>
      </c>
      <c r="BL2826" s="233" t="str">
        <f t="shared" si="2077"/>
        <v/>
      </c>
    </row>
    <row r="2827" spans="1:64" ht="12" customHeight="1">
      <c r="A2827" s="333" t="s">
        <v>1479</v>
      </c>
      <c r="B2827" s="381" t="s">
        <v>327</v>
      </c>
      <c r="C2827" s="333" t="s">
        <v>812</v>
      </c>
      <c r="D2827" s="381" t="s">
        <v>317</v>
      </c>
      <c r="E2827" s="381" t="s">
        <v>1317</v>
      </c>
      <c r="F2827" s="381" t="s">
        <v>589</v>
      </c>
      <c r="G2827" s="381" t="s">
        <v>386</v>
      </c>
      <c r="H2827" s="100" t="s">
        <v>653</v>
      </c>
      <c r="I2827" s="381" t="s">
        <v>505</v>
      </c>
      <c r="J2827" s="382">
        <v>4550</v>
      </c>
      <c r="K2827" s="382">
        <v>4550</v>
      </c>
      <c r="L2827" s="191" t="str">
        <f t="shared" si="2034"/>
        <v>875048030702011004002011221201</v>
      </c>
      <c r="M2827" s="192">
        <f t="array" ref="M2827">IF(COUNT(SEARCH(Удалить_Роспись_КВСР,$B2827)*SEARCH(Удалить_Роспись_ПБС,$C2827)*SEARCH(Удалить_Роспись_КФСР, $D2827)*SEARCH(Удалить_Роспись_КЦСР,$E2827)*SEARCH(Удалить_Роспись_КВР,$F2827)*SEARCH(Удалить_Роспись_ЭК,$H2827)*SEARCH(Удалить_Роспись_КР,$I2827))&gt;0,0,1)</f>
        <v>0</v>
      </c>
      <c r="N2827" s="192">
        <v>0</v>
      </c>
      <c r="O2827" s="192" t="str">
        <f t="shared" si="2035"/>
        <v/>
      </c>
      <c r="P2827" s="192" t="str">
        <f t="shared" si="2078"/>
        <v/>
      </c>
      <c r="Q2827" s="300" t="str">
        <f t="shared" si="2036"/>
        <v/>
      </c>
      <c r="R2827" s="300" t="str">
        <f t="shared" si="2037"/>
        <v/>
      </c>
      <c r="S2827" s="300" t="str">
        <f t="shared" si="2038"/>
        <v/>
      </c>
      <c r="T2827" s="192" t="str">
        <f t="shared" si="2039"/>
        <v/>
      </c>
      <c r="U2827" s="303" t="str">
        <f t="shared" si="2040"/>
        <v/>
      </c>
      <c r="V2827" s="300" t="str">
        <f t="shared" si="2041"/>
        <v/>
      </c>
      <c r="W2827" s="192" t="str">
        <f t="shared" si="2042"/>
        <v/>
      </c>
      <c r="X2827" s="303" t="str">
        <f t="shared" si="2043"/>
        <v/>
      </c>
      <c r="Y2827" s="300" t="str">
        <f t="shared" si="2044"/>
        <v/>
      </c>
      <c r="Z2827" s="300" t="str">
        <f t="shared" si="2045"/>
        <v/>
      </c>
      <c r="AA2827" s="303" t="str">
        <f t="shared" si="2046"/>
        <v/>
      </c>
      <c r="AB2827" s="300" t="str">
        <f t="shared" si="2047"/>
        <v/>
      </c>
      <c r="AC2827" s="300" t="str">
        <f t="shared" si="2048"/>
        <v/>
      </c>
      <c r="AD2827" s="300" t="str">
        <f t="shared" si="2049"/>
        <v/>
      </c>
      <c r="AE2827" s="192" t="str">
        <f t="shared" si="2050"/>
        <v/>
      </c>
      <c r="AF2827" s="192" t="str">
        <f t="shared" si="2051"/>
        <v/>
      </c>
      <c r="AG2827" s="192"/>
      <c r="AJ2827" s="300" t="str">
        <f t="shared" si="2052"/>
        <v/>
      </c>
      <c r="AK2827" s="300" t="str">
        <f t="shared" si="2053"/>
        <v/>
      </c>
      <c r="AL2827" s="300" t="str">
        <f t="shared" si="2054"/>
        <v/>
      </c>
      <c r="AM2827" s="300" t="str">
        <f t="shared" si="2055"/>
        <v/>
      </c>
      <c r="AN2827" s="300" t="str">
        <f t="shared" si="2056"/>
        <v/>
      </c>
      <c r="AO2827" s="300" t="str">
        <f t="shared" si="2057"/>
        <v/>
      </c>
      <c r="AP2827" s="300" t="str">
        <f t="shared" si="2058"/>
        <v/>
      </c>
      <c r="AQ2827" s="300" t="str">
        <f t="shared" si="2059"/>
        <v/>
      </c>
      <c r="AR2827" s="306" t="str">
        <f t="shared" si="2060"/>
        <v/>
      </c>
      <c r="AS2827" s="300" t="str">
        <f t="shared" si="2061"/>
        <v/>
      </c>
      <c r="AT2827" s="300" t="str">
        <f t="shared" si="2062"/>
        <v/>
      </c>
      <c r="AU2827" s="192" t="str">
        <f t="shared" si="2063"/>
        <v>рбс</v>
      </c>
      <c r="AV2827" s="192" t="str">
        <f t="shared" si="2064"/>
        <v>рбс87504803общпро</v>
      </c>
      <c r="AW2827" s="191">
        <f t="shared" si="2065"/>
        <v>0</v>
      </c>
      <c r="AX2827" s="191">
        <f t="shared" si="2066"/>
        <v>0</v>
      </c>
      <c r="AY2827" s="191">
        <f t="shared" si="2067"/>
        <v>0</v>
      </c>
      <c r="AZ2827" s="191">
        <f t="shared" si="2068"/>
        <v>0</v>
      </c>
      <c r="BA2827" s="193">
        <f t="shared" si="2069"/>
        <v>1</v>
      </c>
      <c r="BB2827" s="193">
        <f t="shared" si="2070"/>
        <v>1</v>
      </c>
      <c r="BC2827" s="193">
        <f t="shared" si="2071"/>
        <v>1</v>
      </c>
      <c r="BD2827" s="191">
        <f t="shared" si="2081"/>
        <v>0</v>
      </c>
      <c r="BE2827" s="191">
        <f t="shared" si="2072"/>
        <v>0</v>
      </c>
      <c r="BF2827" s="210">
        <f t="shared" si="2073"/>
        <v>0</v>
      </c>
      <c r="BG2827" s="211">
        <f t="shared" si="2074"/>
        <v>0</v>
      </c>
      <c r="BH2827" s="289" t="str">
        <f>B2827</f>
        <v>875</v>
      </c>
      <c r="BI2827" s="289" t="str">
        <f>D2827</f>
        <v>0702</v>
      </c>
      <c r="BJ2827" s="284" t="s">
        <v>591</v>
      </c>
      <c r="BK2827" s="284" t="s">
        <v>589</v>
      </c>
      <c r="BL2827" s="233" t="str">
        <f t="shared" si="2077"/>
        <v/>
      </c>
    </row>
    <row r="2828" spans="1:64" ht="12" customHeight="1">
      <c r="A2828" s="333" t="s">
        <v>1479</v>
      </c>
      <c r="B2828" s="381" t="s">
        <v>327</v>
      </c>
      <c r="C2828" s="333" t="s">
        <v>812</v>
      </c>
      <c r="D2828" s="381" t="s">
        <v>317</v>
      </c>
      <c r="E2828" s="381" t="s">
        <v>1317</v>
      </c>
      <c r="F2828" s="381" t="s">
        <v>902</v>
      </c>
      <c r="G2828" s="381" t="s">
        <v>387</v>
      </c>
      <c r="H2828" s="100" t="s">
        <v>653</v>
      </c>
      <c r="I2828" s="381" t="s">
        <v>505</v>
      </c>
      <c r="J2828" s="382">
        <v>485580</v>
      </c>
      <c r="K2828" s="382">
        <v>325349.24</v>
      </c>
      <c r="L2828" s="191" t="str">
        <f t="shared" si="2034"/>
        <v>875048030702011004002011921301</v>
      </c>
      <c r="M2828" s="192">
        <f t="array" ref="M2828">IF(COUNT(SEARCH(Удалить_Роспись_КВСР,$B2828)*SEARCH(Удалить_Роспись_ПБС,$C2828)*SEARCH(Удалить_Роспись_КФСР, $D2828)*SEARCH(Удалить_Роспись_КЦСР,$E2828)*SEARCH(Удалить_Роспись_КВР,$F2828)*SEARCH(Удалить_Роспись_ЭК,$H2828)*SEARCH(Удалить_Роспись_КР,$I2828))&gt;0,0,1)</f>
        <v>0</v>
      </c>
      <c r="N2828" s="192">
        <v>0</v>
      </c>
      <c r="O2828" s="192" t="str">
        <f t="shared" si="2035"/>
        <v/>
      </c>
      <c r="P2828" s="192" t="str">
        <f t="shared" si="2078"/>
        <v/>
      </c>
      <c r="Q2828" s="300" t="str">
        <f t="shared" si="2036"/>
        <v/>
      </c>
      <c r="R2828" s="300" t="str">
        <f t="shared" si="2037"/>
        <v/>
      </c>
      <c r="S2828" s="300" t="str">
        <f t="shared" si="2038"/>
        <v/>
      </c>
      <c r="T2828" s="192" t="str">
        <f t="shared" si="2039"/>
        <v/>
      </c>
      <c r="U2828" s="303" t="str">
        <f t="shared" si="2040"/>
        <v/>
      </c>
      <c r="V2828" s="300" t="str">
        <f t="shared" si="2041"/>
        <v/>
      </c>
      <c r="W2828" s="192" t="str">
        <f t="shared" si="2042"/>
        <v/>
      </c>
      <c r="X2828" s="303" t="str">
        <f t="shared" si="2043"/>
        <v/>
      </c>
      <c r="Y2828" s="300" t="str">
        <f t="shared" si="2044"/>
        <v/>
      </c>
      <c r="Z2828" s="300" t="str">
        <f t="shared" si="2045"/>
        <v/>
      </c>
      <c r="AA2828" s="303" t="str">
        <f t="shared" si="2046"/>
        <v/>
      </c>
      <c r="AB2828" s="300" t="str">
        <f t="shared" si="2047"/>
        <v/>
      </c>
      <c r="AC2828" s="300" t="str">
        <f t="shared" si="2048"/>
        <v/>
      </c>
      <c r="AD2828" s="300" t="str">
        <f t="shared" si="2049"/>
        <v/>
      </c>
      <c r="AE2828" s="192" t="str">
        <f t="shared" si="2050"/>
        <v/>
      </c>
      <c r="AF2828" s="192" t="str">
        <f t="shared" si="2051"/>
        <v/>
      </c>
      <c r="AG2828" s="192"/>
      <c r="AJ2828" s="300" t="str">
        <f t="shared" si="2052"/>
        <v/>
      </c>
      <c r="AK2828" s="300" t="str">
        <f t="shared" si="2053"/>
        <v/>
      </c>
      <c r="AL2828" s="300" t="str">
        <f t="shared" si="2054"/>
        <v/>
      </c>
      <c r="AM2828" s="300" t="str">
        <f t="shared" si="2055"/>
        <v/>
      </c>
      <c r="AN2828" s="300" t="str">
        <f t="shared" si="2056"/>
        <v/>
      </c>
      <c r="AO2828" s="300" t="str">
        <f t="shared" si="2057"/>
        <v/>
      </c>
      <c r="AP2828" s="300" t="str">
        <f t="shared" si="2058"/>
        <v/>
      </c>
      <c r="AQ2828" s="300" t="str">
        <f t="shared" si="2059"/>
        <v/>
      </c>
      <c r="AR2828" s="306" t="str">
        <f t="shared" si="2060"/>
        <v/>
      </c>
      <c r="AS2828" s="300" t="str">
        <f t="shared" si="2061"/>
        <v/>
      </c>
      <c r="AT2828" s="300" t="str">
        <f t="shared" si="2062"/>
        <v/>
      </c>
      <c r="AU2828" s="192" t="str">
        <f t="shared" si="2063"/>
        <v>рбс</v>
      </c>
      <c r="AV2828" s="192" t="str">
        <f t="shared" si="2064"/>
        <v>рбс87504803общопл</v>
      </c>
      <c r="AW2828" s="191">
        <f t="shared" si="2065"/>
        <v>0</v>
      </c>
      <c r="AX2828" s="191">
        <f t="shared" si="2066"/>
        <v>0</v>
      </c>
      <c r="AY2828" s="191">
        <f t="shared" si="2067"/>
        <v>0</v>
      </c>
      <c r="AZ2828" s="191">
        <f t="shared" si="2068"/>
        <v>0</v>
      </c>
      <c r="BA2828" s="193">
        <f t="shared" si="2069"/>
        <v>1</v>
      </c>
      <c r="BB2828" s="193">
        <f t="shared" si="2070"/>
        <v>1</v>
      </c>
      <c r="BC2828" s="193">
        <f t="shared" si="2071"/>
        <v>1</v>
      </c>
      <c r="BD2828" s="191">
        <f t="shared" si="2081"/>
        <v>0</v>
      </c>
      <c r="BE2828" s="191">
        <f t="shared" si="2072"/>
        <v>0</v>
      </c>
      <c r="BF2828" s="210">
        <f t="shared" si="2073"/>
        <v>0</v>
      </c>
      <c r="BG2828" s="211">
        <f t="shared" si="2074"/>
        <v>0</v>
      </c>
      <c r="BH2828" s="289" t="str">
        <f>B2828</f>
        <v>875</v>
      </c>
      <c r="BI2828" s="289" t="str">
        <f>D2828</f>
        <v>0702</v>
      </c>
      <c r="BJ2828" s="284" t="s">
        <v>591</v>
      </c>
      <c r="BK2828" s="284" t="s">
        <v>589</v>
      </c>
      <c r="BL2828" s="233" t="str">
        <f t="shared" si="2077"/>
        <v/>
      </c>
    </row>
    <row r="2829" spans="1:64" ht="12" customHeight="1">
      <c r="A2829" s="333" t="s">
        <v>1479</v>
      </c>
      <c r="B2829" s="381" t="s">
        <v>327</v>
      </c>
      <c r="C2829" s="333" t="s">
        <v>812</v>
      </c>
      <c r="D2829" s="381" t="s">
        <v>317</v>
      </c>
      <c r="E2829" s="381" t="s">
        <v>1317</v>
      </c>
      <c r="F2829" s="381" t="s">
        <v>586</v>
      </c>
      <c r="G2829" s="381" t="s">
        <v>394</v>
      </c>
      <c r="H2829" s="100" t="s">
        <v>653</v>
      </c>
      <c r="I2829" s="381" t="s">
        <v>505</v>
      </c>
      <c r="J2829" s="382">
        <v>113228.49</v>
      </c>
      <c r="K2829" s="382">
        <v>78127.66</v>
      </c>
      <c r="L2829" s="191" t="str">
        <f t="shared" si="2034"/>
        <v>875048030702011004002024422501</v>
      </c>
      <c r="M2829" s="192">
        <f t="array" ref="M2829">IF(COUNT(SEARCH(Удалить_Роспись_КВСР,$B2829)*SEARCH(Удалить_Роспись_ПБС,$C2829)*SEARCH(Удалить_Роспись_КФСР, $D2829)*SEARCH(Удалить_Роспись_КЦСР,$E2829)*SEARCH(Удалить_Роспись_КВР,$F2829)*SEARCH(Удалить_Роспись_ЭК,$H2829)*SEARCH(Удалить_Роспись_КР,$I2829))&gt;0,0,1)</f>
        <v>0</v>
      </c>
      <c r="N2829" s="192">
        <f>IF(COUNT(SEARCH(Удалить_Индекс_КВСР,$B2829)*SEARCH(Удалить_Индекс_ПБС,$C2829)*SEARCH(Удалить_Индекс_КФСР,$D2829)*SEARCH(Удалить_Индекс_КЦСР,$E2829)*SEARCH(Удалить_Индекс_КВР,$F2829)*SEARCH(Удалить_Индекс_ЭК,$H2829)*SEARCH(Удалить_Индекс_КР,$I2829))&gt;0,0,1)</f>
        <v>1</v>
      </c>
      <c r="O2829" s="192" t="str">
        <f t="shared" si="2035"/>
        <v/>
      </c>
      <c r="P2829" s="192" t="str">
        <f t="shared" si="2078"/>
        <v/>
      </c>
      <c r="Q2829" s="300" t="str">
        <f t="shared" si="2036"/>
        <v/>
      </c>
      <c r="R2829" s="300" t="str">
        <f t="shared" si="2037"/>
        <v/>
      </c>
      <c r="S2829" s="300" t="str">
        <f t="shared" si="2038"/>
        <v/>
      </c>
      <c r="T2829" s="192" t="str">
        <f t="shared" si="2039"/>
        <v/>
      </c>
      <c r="U2829" s="303" t="str">
        <f t="shared" si="2040"/>
        <v/>
      </c>
      <c r="V2829" s="300" t="str">
        <f t="shared" si="2041"/>
        <v/>
      </c>
      <c r="W2829" s="192" t="str">
        <f t="shared" si="2042"/>
        <v/>
      </c>
      <c r="X2829" s="303" t="str">
        <f t="shared" si="2043"/>
        <v/>
      </c>
      <c r="Y2829" s="300" t="str">
        <f t="shared" si="2044"/>
        <v/>
      </c>
      <c r="Z2829" s="300" t="str">
        <f t="shared" si="2045"/>
        <v/>
      </c>
      <c r="AA2829" s="303" t="str">
        <f t="shared" si="2046"/>
        <v/>
      </c>
      <c r="AB2829" s="300" t="str">
        <f t="shared" si="2047"/>
        <v/>
      </c>
      <c r="AC2829" s="300" t="str">
        <f t="shared" si="2048"/>
        <v/>
      </c>
      <c r="AD2829" s="300" t="str">
        <f t="shared" si="2049"/>
        <v/>
      </c>
      <c r="AE2829" s="192" t="str">
        <f t="shared" si="2050"/>
        <v/>
      </c>
      <c r="AF2829" s="192" t="str">
        <f t="shared" si="2051"/>
        <v/>
      </c>
      <c r="AG2829" s="192"/>
      <c r="AJ2829" s="300" t="str">
        <f t="shared" si="2052"/>
        <v/>
      </c>
      <c r="AK2829" s="300" t="str">
        <f t="shared" si="2053"/>
        <v/>
      </c>
      <c r="AL2829" s="300" t="str">
        <f t="shared" si="2054"/>
        <v/>
      </c>
      <c r="AM2829" s="300" t="str">
        <f t="shared" si="2055"/>
        <v/>
      </c>
      <c r="AN2829" s="300" t="str">
        <f t="shared" si="2056"/>
        <v/>
      </c>
      <c r="AO2829" s="300" t="str">
        <f t="shared" si="2057"/>
        <v/>
      </c>
      <c r="AP2829" s="300" t="str">
        <f t="shared" si="2058"/>
        <v/>
      </c>
      <c r="AQ2829" s="300" t="str">
        <f t="shared" si="2059"/>
        <v/>
      </c>
      <c r="AR2829" s="306" t="str">
        <f t="shared" si="2060"/>
        <v/>
      </c>
      <c r="AS2829" s="300" t="str">
        <f t="shared" si="2061"/>
        <v/>
      </c>
      <c r="AT2829" s="300" t="str">
        <f t="shared" si="2062"/>
        <v/>
      </c>
      <c r="AU2829" s="192" t="str">
        <f t="shared" si="2063"/>
        <v>рбс</v>
      </c>
      <c r="AV2829" s="192" t="str">
        <f t="shared" si="2064"/>
        <v>рбс87504803общпро</v>
      </c>
      <c r="AW2829" s="191">
        <f t="shared" si="2065"/>
        <v>0</v>
      </c>
      <c r="AX2829" s="191">
        <f t="shared" si="2066"/>
        <v>0</v>
      </c>
      <c r="AY2829" s="191">
        <f t="shared" si="2067"/>
        <v>113228.49</v>
      </c>
      <c r="AZ2829" s="191">
        <f t="shared" si="2068"/>
        <v>78127.66</v>
      </c>
      <c r="BA2829" s="193">
        <f t="shared" si="2069"/>
        <v>1</v>
      </c>
      <c r="BB2829" s="193">
        <f t="shared" si="2070"/>
        <v>1</v>
      </c>
      <c r="BC2829" s="193">
        <f t="shared" si="2071"/>
        <v>1</v>
      </c>
      <c r="BD2829" s="191">
        <f t="shared" si="2081"/>
        <v>113228.49</v>
      </c>
      <c r="BE2829" s="191">
        <f t="shared" si="2072"/>
        <v>78127.66</v>
      </c>
      <c r="BF2829" s="210">
        <f t="shared" si="2073"/>
        <v>113228.49</v>
      </c>
      <c r="BG2829" s="211">
        <f t="shared" si="2074"/>
        <v>113228.49</v>
      </c>
      <c r="BH2829" s="289" t="str">
        <f>B2829</f>
        <v>875</v>
      </c>
      <c r="BI2829" s="289" t="str">
        <f>D2829</f>
        <v>0702</v>
      </c>
      <c r="BJ2829" s="284" t="s">
        <v>591</v>
      </c>
      <c r="BK2829" s="284" t="s">
        <v>589</v>
      </c>
      <c r="BL2829" s="233" t="str">
        <f t="shared" si="2077"/>
        <v/>
      </c>
    </row>
    <row r="2830" spans="1:64" ht="12" customHeight="1">
      <c r="A2830" s="333" t="s">
        <v>1479</v>
      </c>
      <c r="B2830" s="381" t="s">
        <v>327</v>
      </c>
      <c r="C2830" s="333" t="s">
        <v>812</v>
      </c>
      <c r="D2830" s="381" t="s">
        <v>317</v>
      </c>
      <c r="E2830" s="381" t="s">
        <v>1317</v>
      </c>
      <c r="F2830" s="381" t="s">
        <v>586</v>
      </c>
      <c r="G2830" s="381" t="s">
        <v>389</v>
      </c>
      <c r="H2830" s="100" t="s">
        <v>653</v>
      </c>
      <c r="I2830" s="381" t="s">
        <v>505</v>
      </c>
      <c r="J2830" s="382">
        <v>92366.62</v>
      </c>
      <c r="K2830" s="382">
        <v>74969.59</v>
      </c>
      <c r="L2830" s="191" t="str">
        <f t="shared" ref="L2830:L2893" si="2084">CONCATENATE(B2830,C2830,D2830,E2830,F2830,G2830,I2830)</f>
        <v>875048030702011004002024422601</v>
      </c>
      <c r="M2830" s="192">
        <f t="array" ref="M2830">IF(COUNT(SEARCH(Удалить_Роспись_КВСР,$B2830)*SEARCH(Удалить_Роспись_ПБС,$C2830)*SEARCH(Удалить_Роспись_КФСР, $D2830)*SEARCH(Удалить_Роспись_КЦСР,$E2830)*SEARCH(Удалить_Роспись_КВР,$F2830)*SEARCH(Удалить_Роспись_ЭК,$H2830)*SEARCH(Удалить_Роспись_КР,$I2830))&gt;0,0,1)</f>
        <v>0</v>
      </c>
      <c r="N2830" s="192">
        <f>IF(COUNT(SEARCH(Удалить_Индекс_КВСР,$B2830)*SEARCH(Удалить_Индекс_ПБС,$C2830)*SEARCH(Удалить_Индекс_КФСР,$D2830)*SEARCH(Удалить_Индекс_КЦСР,$E2830)*SEARCH(Удалить_Индекс_КВР,$F2830)*SEARCH(Удалить_Индекс_ЭК,$H2830)*SEARCH(Удалить_Индекс_КР,$I2830))&gt;0,0,1)</f>
        <v>1</v>
      </c>
      <c r="O2830" s="192" t="str">
        <f t="shared" ref="O2830:O2893" si="2085">IF(OR($E2830="263П001",$E2830="092П000"),"атп","")</f>
        <v/>
      </c>
      <c r="P2830" s="192" t="str">
        <f t="shared" si="2078"/>
        <v/>
      </c>
      <c r="Q2830" s="300" t="str">
        <f t="shared" ref="Q2830:Q2893" si="2086">IF(OR($E2830="282Д002",$E2830="909Д000"),"инв","")</f>
        <v/>
      </c>
      <c r="R2830" s="300" t="str">
        <f t="shared" ref="R2830:R2893" si="2087">IF(OR($E2830="2928006",$E2830="4118004",$E2830="909Ж000"),"зем","")</f>
        <v/>
      </c>
      <c r="S2830" s="300" t="str">
        <f t="shared" ref="S2830:S2893" si="2088">IF($D2830="1001","пен","")</f>
        <v/>
      </c>
      <c r="T2830" s="192" t="str">
        <f t="shared" ref="T2830:T2893" si="2089">IF($E2830="9018000","рез","")</f>
        <v/>
      </c>
      <c r="U2830" s="303" t="str">
        <f t="shared" ref="U2830:U2893" si="2090">IF(LEFT($E2830,3)="795","рцп","")</f>
        <v/>
      </c>
      <c r="V2830" s="300" t="str">
        <f t="shared" ref="V2830:V2893" si="2091">IF(AND($B2830="830",OR($E2830="1038212",$E2830="0358000",E2830="0348223",E2830="1018001",E2830="1018210",E2830="1038000",E2830="0318202",E2830="0368203",E2830="0538001")),"мер","")</f>
        <v/>
      </c>
      <c r="W2830" s="192" t="str">
        <f t="shared" ref="W2830:W2893" si="2092">IF(AND($B2830="806",$D2830="0503"),"бла","")</f>
        <v/>
      </c>
      <c r="X2830" s="303" t="str">
        <f t="shared" ref="X2830:X2893" si="2093">IF(AND($B2830="806",$E2830="5058606"),"жил","")</f>
        <v/>
      </c>
      <c r="Y2830" s="300" t="str">
        <f t="shared" ref="Y2830:Y2893" si="2094">IF($D2830="0107","выб","")</f>
        <v/>
      </c>
      <c r="Z2830" s="300" t="str">
        <f t="shared" ref="Z2830:Z2893" si="2095">IF($G2830="251","меж","")</f>
        <v/>
      </c>
      <c r="AA2830" s="303" t="str">
        <f t="shared" ref="AA2830:AA2893" si="2096">IF($B2830="800","кцп","")</f>
        <v/>
      </c>
      <c r="AB2830" s="300" t="str">
        <f t="shared" ref="AB2830:AB2893" si="2097">IF($F2830="611","смз","")</f>
        <v/>
      </c>
      <c r="AC2830" s="300" t="str">
        <f t="shared" ref="AC2830:AC2893" si="2098">IF($D2830="1301","дол","")</f>
        <v/>
      </c>
      <c r="AD2830" s="300" t="str">
        <f t="shared" ref="AD2830:AD2893" si="2099">IF($F2830="612","сиц","")</f>
        <v/>
      </c>
      <c r="AE2830" s="192" t="str">
        <f t="shared" ref="AE2830:AE2893" si="2100">IF(AND($B2830="890",$E2830="9098000",F2830="870"),"рсф","")</f>
        <v/>
      </c>
      <c r="AF2830" s="192" t="str">
        <f t="shared" ref="AF2830:AF2893" si="2101">IF(AND($F2830="330",B2830="806"),"поч","")</f>
        <v/>
      </c>
      <c r="AG2830" s="192"/>
      <c r="AJ2830" s="300" t="str">
        <f t="shared" ref="AJ2830:AJ2893" si="2102">IF(AND(D2830="0503",G2830="223",OR(E2830="2118002",E2830="2218002",E2830="2338004",E2830="2718002",E2830="2928002",E2830="3018002",E2830="3118002",E2830="3218002",E2830="3418002",E2830="3658002",E2830="3718002",E2830="3818002",E2830="3948001",E2830="4118002",E2830="4218002",E2830="4218001",E2830="4318002",E2830="4418002",E2830="4618002")),"осв","")</f>
        <v/>
      </c>
      <c r="AK2830" s="300" t="str">
        <f t="shared" ref="AK2830:AK2893" si="2103">IF($D2830="0107","выб","")</f>
        <v/>
      </c>
      <c r="AL2830" s="300" t="str">
        <f t="shared" ref="AL2830:AL2893" si="2104">IF(OR($D2830="0409",$D2830="0503"),"бла","")</f>
        <v/>
      </c>
      <c r="AM2830" s="300" t="str">
        <f t="shared" ref="AM2830:AM2893" si="2105">IF($G2830="251","меж","")</f>
        <v/>
      </c>
      <c r="AN2830" s="300" t="str">
        <f t="shared" ref="AN2830:AN2893" si="2106">IF($D2830="0501","жил","")</f>
        <v/>
      </c>
      <c r="AO2830" s="300" t="str">
        <f t="shared" ref="AO2830:AO2893" si="2107">IF($D2830="1101","физ","")</f>
        <v/>
      </c>
      <c r="AP2830" s="300" t="str">
        <f t="shared" ref="AP2830:AP2893" si="2108">IF($D2830="0408","тра","")</f>
        <v/>
      </c>
      <c r="AQ2830" s="300" t="str">
        <f t="shared" ref="AQ2830:AQ2893" si="2109">IF($D2830="1001","пен","")</f>
        <v/>
      </c>
      <c r="AR2830" s="306" t="str">
        <f t="shared" ref="AR2830:AR2893" si="2110">IF(LEFT($E2830,3)="795","рцп","")</f>
        <v/>
      </c>
      <c r="AS2830" s="300" t="str">
        <f t="shared" ref="AS2830:AS2893" si="2111">IF($F2830="611","смз","")</f>
        <v/>
      </c>
      <c r="AT2830" s="300" t="str">
        <f t="shared" ref="AT2830:AT2893" si="2112">IF($F2830="612","сиц","")</f>
        <v/>
      </c>
      <c r="AU2830" s="192" t="str">
        <f t="shared" ref="AU2830:AU2893" si="2113">IF(LEFT(B2830,1)="9",LEFT(CONCATENATE(AJ2830,AK2830,AL2830,AM2830,AN2830,AP2830,AQ2830,AR2830,AS2830,AT2830,AO2830,"рбс"),3),LEFT(CONCATENATE(O2830,P2830,Q2830,R2830,S2830,T2830,U2830,V2830,W2830,X2830,Y2830,Z2830,AA2830,AB2830,AC2830,AD2830,AE2830,AF2830,"рбс"),3))</f>
        <v>рбс</v>
      </c>
      <c r="AV2830" s="192" t="str">
        <f t="shared" ref="AV2830:AV2893" si="2114">CONCATENATE(AU2830,B2830,IF(C2830="ЦП270","ЦП273",IF(AND(C2830="ЦС300",LEFT(E2830,3)="440"),"ЦС306",IF(AND(C2830="ЦУ340",LEFT(E2830,3)="440"),"ЦУ347",C2830))),IF(ISNA(VLOOKUP(F2830,спр_Платные,1,FALSE)),"общ","пла"),VLOOKUP(G2830,спр_Индексации_ЭКР,3,FALSE))</f>
        <v>рбс87504803общпро</v>
      </c>
      <c r="AW2830" s="191">
        <f t="shared" ref="AW2830:AW2893" si="2115">J2830*$M2830</f>
        <v>0</v>
      </c>
      <c r="AX2830" s="191">
        <f t="shared" ref="AX2830:AX2893" si="2116">K2830*$M2830</f>
        <v>0</v>
      </c>
      <c r="AY2830" s="191">
        <f t="shared" ref="AY2830:AY2893" si="2117">J2830*$N2830</f>
        <v>92366.62</v>
      </c>
      <c r="AZ2830" s="191">
        <f t="shared" ref="AZ2830:AZ2893" si="2118">K2830*$N2830</f>
        <v>74969.59</v>
      </c>
      <c r="BA2830" s="193">
        <f t="shared" ref="BA2830:BA2893" si="2119">VLOOKUP(G2830,спр_Индексации_ЭКР,2,FALSE)</f>
        <v>1</v>
      </c>
      <c r="BB2830" s="193">
        <f t="shared" ref="BB2830:BB2893" si="2120">VLOOKUP(G2830,спр_Индексации_ЭКР,4,FALSE)</f>
        <v>1</v>
      </c>
      <c r="BC2830" s="193">
        <f t="shared" ref="BC2830:BC2893" si="2121">VLOOKUP(G2830,спр_Индексации_ЭКР,5,FALSE)</f>
        <v>1</v>
      </c>
      <c r="BD2830" s="191">
        <f t="shared" si="2081"/>
        <v>92366.62</v>
      </c>
      <c r="BE2830" s="191">
        <f t="shared" ref="BE2830:BE2893" si="2122">AZ2830*$BA2830</f>
        <v>74969.59</v>
      </c>
      <c r="BF2830" s="210">
        <f t="shared" ref="BF2830:BF2893" si="2123">BD2830*BB2830</f>
        <v>92366.62</v>
      </c>
      <c r="BG2830" s="211">
        <f t="shared" ref="BG2830:BG2893" si="2124">BF2830*BC2830</f>
        <v>92366.62</v>
      </c>
      <c r="BH2830" s="289"/>
      <c r="BI2830" s="289"/>
      <c r="BL2830" s="233" t="str">
        <f t="shared" ref="BL2830:BL2893" si="2125">IF(LEFT(B2830,1)="9",LEFT(D2830,2),"")</f>
        <v/>
      </c>
    </row>
    <row r="2831" spans="1:64" ht="12" customHeight="1">
      <c r="A2831" s="333" t="s">
        <v>1479</v>
      </c>
      <c r="B2831" s="381" t="s">
        <v>327</v>
      </c>
      <c r="C2831" s="333" t="s">
        <v>812</v>
      </c>
      <c r="D2831" s="381" t="s">
        <v>317</v>
      </c>
      <c r="E2831" s="381" t="s">
        <v>1317</v>
      </c>
      <c r="F2831" s="381" t="s">
        <v>586</v>
      </c>
      <c r="G2831" s="381" t="s">
        <v>407</v>
      </c>
      <c r="H2831" s="100" t="s">
        <v>653</v>
      </c>
      <c r="I2831" s="381" t="s">
        <v>505</v>
      </c>
      <c r="J2831" s="382">
        <v>15983</v>
      </c>
      <c r="K2831" s="382">
        <v>15983</v>
      </c>
      <c r="L2831" s="191" t="str">
        <f t="shared" si="2084"/>
        <v>875048030702011004002024431001</v>
      </c>
      <c r="M2831" s="192">
        <f t="array" ref="M2831">IF(COUNT(SEARCH(Удалить_Роспись_КВСР,$B2831)*SEARCH(Удалить_Роспись_ПБС,$C2831)*SEARCH(Удалить_Роспись_КФСР, $D2831)*SEARCH(Удалить_Роспись_КЦСР,$E2831)*SEARCH(Удалить_Роспись_КВР,$F2831)*SEARCH(Удалить_Роспись_ЭК,$H2831)*SEARCH(Удалить_Роспись_КР,$I2831))&gt;0,0,1)</f>
        <v>0</v>
      </c>
      <c r="N2831" s="192">
        <v>0</v>
      </c>
      <c r="O2831" s="192" t="str">
        <f t="shared" si="2085"/>
        <v/>
      </c>
      <c r="P2831" s="192" t="str">
        <f t="shared" si="2078"/>
        <v/>
      </c>
      <c r="Q2831" s="300" t="str">
        <f t="shared" si="2086"/>
        <v/>
      </c>
      <c r="R2831" s="300" t="str">
        <f t="shared" si="2087"/>
        <v/>
      </c>
      <c r="S2831" s="300" t="str">
        <f t="shared" si="2088"/>
        <v/>
      </c>
      <c r="T2831" s="192" t="str">
        <f t="shared" si="2089"/>
        <v/>
      </c>
      <c r="U2831" s="303" t="str">
        <f t="shared" si="2090"/>
        <v/>
      </c>
      <c r="V2831" s="300" t="str">
        <f t="shared" si="2091"/>
        <v/>
      </c>
      <c r="W2831" s="192" t="str">
        <f t="shared" si="2092"/>
        <v/>
      </c>
      <c r="X2831" s="303" t="str">
        <f t="shared" si="2093"/>
        <v/>
      </c>
      <c r="Y2831" s="300" t="str">
        <f t="shared" si="2094"/>
        <v/>
      </c>
      <c r="Z2831" s="300" t="str">
        <f t="shared" si="2095"/>
        <v/>
      </c>
      <c r="AA2831" s="303" t="str">
        <f t="shared" si="2096"/>
        <v/>
      </c>
      <c r="AB2831" s="300" t="str">
        <f t="shared" si="2097"/>
        <v/>
      </c>
      <c r="AC2831" s="300" t="str">
        <f t="shared" si="2098"/>
        <v/>
      </c>
      <c r="AD2831" s="300" t="str">
        <f t="shared" si="2099"/>
        <v/>
      </c>
      <c r="AE2831" s="192" t="str">
        <f t="shared" si="2100"/>
        <v/>
      </c>
      <c r="AF2831" s="192" t="str">
        <f t="shared" si="2101"/>
        <v/>
      </c>
      <c r="AG2831" s="192"/>
      <c r="AJ2831" s="300" t="str">
        <f t="shared" si="2102"/>
        <v/>
      </c>
      <c r="AK2831" s="300" t="str">
        <f t="shared" si="2103"/>
        <v/>
      </c>
      <c r="AL2831" s="300" t="str">
        <f t="shared" si="2104"/>
        <v/>
      </c>
      <c r="AM2831" s="300" t="str">
        <f t="shared" si="2105"/>
        <v/>
      </c>
      <c r="AN2831" s="300" t="str">
        <f t="shared" si="2106"/>
        <v/>
      </c>
      <c r="AO2831" s="300" t="str">
        <f t="shared" si="2107"/>
        <v/>
      </c>
      <c r="AP2831" s="300" t="str">
        <f t="shared" si="2108"/>
        <v/>
      </c>
      <c r="AQ2831" s="300" t="str">
        <f t="shared" si="2109"/>
        <v/>
      </c>
      <c r="AR2831" s="306" t="str">
        <f t="shared" si="2110"/>
        <v/>
      </c>
      <c r="AS2831" s="300" t="str">
        <f t="shared" si="2111"/>
        <v/>
      </c>
      <c r="AT2831" s="300" t="str">
        <f t="shared" si="2112"/>
        <v/>
      </c>
      <c r="AU2831" s="192" t="str">
        <f t="shared" si="2113"/>
        <v>рбс</v>
      </c>
      <c r="AV2831" s="192" t="str">
        <f t="shared" si="2114"/>
        <v>рбс87504803общосн</v>
      </c>
      <c r="AW2831" s="191">
        <f t="shared" si="2115"/>
        <v>0</v>
      </c>
      <c r="AX2831" s="191">
        <f t="shared" si="2116"/>
        <v>0</v>
      </c>
      <c r="AY2831" s="191">
        <f t="shared" si="2117"/>
        <v>0</v>
      </c>
      <c r="AZ2831" s="191">
        <f t="shared" si="2118"/>
        <v>0</v>
      </c>
      <c r="BA2831" s="193">
        <f t="shared" si="2119"/>
        <v>1</v>
      </c>
      <c r="BB2831" s="193">
        <f t="shared" si="2120"/>
        <v>1</v>
      </c>
      <c r="BC2831" s="193">
        <f t="shared" si="2121"/>
        <v>1</v>
      </c>
      <c r="BD2831" s="191">
        <f t="shared" si="2081"/>
        <v>0</v>
      </c>
      <c r="BE2831" s="191">
        <f t="shared" si="2122"/>
        <v>0</v>
      </c>
      <c r="BF2831" s="210">
        <f t="shared" si="2123"/>
        <v>0</v>
      </c>
      <c r="BG2831" s="211">
        <f t="shared" si="2124"/>
        <v>0</v>
      </c>
      <c r="BH2831" s="289" t="str">
        <f>B2831</f>
        <v>875</v>
      </c>
      <c r="BI2831" s="289" t="str">
        <f>D2831</f>
        <v>0702</v>
      </c>
      <c r="BJ2831" s="284" t="s">
        <v>591</v>
      </c>
      <c r="BK2831" s="284" t="s">
        <v>586</v>
      </c>
      <c r="BL2831" s="233" t="str">
        <f t="shared" si="2125"/>
        <v/>
      </c>
    </row>
    <row r="2832" spans="1:64" ht="12" customHeight="1">
      <c r="A2832" s="333" t="s">
        <v>1479</v>
      </c>
      <c r="B2832" s="381" t="s">
        <v>327</v>
      </c>
      <c r="C2832" s="333" t="s">
        <v>812</v>
      </c>
      <c r="D2832" s="381" t="s">
        <v>317</v>
      </c>
      <c r="E2832" s="381" t="s">
        <v>1317</v>
      </c>
      <c r="F2832" s="381" t="s">
        <v>586</v>
      </c>
      <c r="G2832" s="381" t="s">
        <v>397</v>
      </c>
      <c r="H2832" s="100" t="s">
        <v>653</v>
      </c>
      <c r="I2832" s="381" t="s">
        <v>505</v>
      </c>
      <c r="J2832" s="382">
        <v>222849.85</v>
      </c>
      <c r="K2832" s="382">
        <v>214032.89</v>
      </c>
      <c r="L2832" s="191" t="str">
        <f t="shared" si="2084"/>
        <v>875048030702011004002024434001</v>
      </c>
      <c r="M2832" s="192">
        <f t="array" ref="M2832">IF(COUNT(SEARCH(Удалить_Роспись_КВСР,$B2832)*SEARCH(Удалить_Роспись_ПБС,$C2832)*SEARCH(Удалить_Роспись_КФСР, $D2832)*SEARCH(Удалить_Роспись_КЦСР,$E2832)*SEARCH(Удалить_Роспись_КВР,$F2832)*SEARCH(Удалить_Роспись_ЭК,$H2832)*SEARCH(Удалить_Роспись_КР,$I2832))&gt;0,0,1)</f>
        <v>0</v>
      </c>
      <c r="N2832" s="192">
        <f>IF(COUNT(SEARCH(Удалить_Индекс_КВСР,$B2832)*SEARCH(Удалить_Индекс_ПБС,$C2832)*SEARCH(Удалить_Индекс_КФСР,$D2832)*SEARCH(Удалить_Индекс_КЦСР,$E2832)*SEARCH(Удалить_Индекс_КВР,$F2832)*SEARCH(Удалить_Индекс_ЭК,$H2832)*SEARCH(Удалить_Индекс_КР,$I2832))&gt;0,0,1)</f>
        <v>1</v>
      </c>
      <c r="O2832" s="192" t="str">
        <f t="shared" si="2085"/>
        <v/>
      </c>
      <c r="P2832" s="192" t="str">
        <f t="shared" si="2078"/>
        <v/>
      </c>
      <c r="Q2832" s="300" t="str">
        <f t="shared" si="2086"/>
        <v/>
      </c>
      <c r="R2832" s="300" t="str">
        <f t="shared" si="2087"/>
        <v/>
      </c>
      <c r="S2832" s="300" t="str">
        <f t="shared" si="2088"/>
        <v/>
      </c>
      <c r="T2832" s="192" t="str">
        <f t="shared" si="2089"/>
        <v/>
      </c>
      <c r="U2832" s="303" t="str">
        <f t="shared" si="2090"/>
        <v/>
      </c>
      <c r="V2832" s="300" t="str">
        <f t="shared" si="2091"/>
        <v/>
      </c>
      <c r="W2832" s="192" t="str">
        <f t="shared" si="2092"/>
        <v/>
      </c>
      <c r="X2832" s="303" t="str">
        <f t="shared" si="2093"/>
        <v/>
      </c>
      <c r="Y2832" s="300" t="str">
        <f t="shared" si="2094"/>
        <v/>
      </c>
      <c r="Z2832" s="300" t="str">
        <f t="shared" si="2095"/>
        <v/>
      </c>
      <c r="AA2832" s="303" t="str">
        <f t="shared" si="2096"/>
        <v/>
      </c>
      <c r="AB2832" s="300" t="str">
        <f t="shared" si="2097"/>
        <v/>
      </c>
      <c r="AC2832" s="300" t="str">
        <f t="shared" si="2098"/>
        <v/>
      </c>
      <c r="AD2832" s="300" t="str">
        <f t="shared" si="2099"/>
        <v/>
      </c>
      <c r="AE2832" s="192" t="str">
        <f t="shared" si="2100"/>
        <v/>
      </c>
      <c r="AF2832" s="192" t="str">
        <f t="shared" si="2101"/>
        <v/>
      </c>
      <c r="AG2832" s="192"/>
      <c r="AJ2832" s="300" t="str">
        <f t="shared" si="2102"/>
        <v/>
      </c>
      <c r="AK2832" s="300" t="str">
        <f t="shared" si="2103"/>
        <v/>
      </c>
      <c r="AL2832" s="300" t="str">
        <f t="shared" si="2104"/>
        <v/>
      </c>
      <c r="AM2832" s="300" t="str">
        <f t="shared" si="2105"/>
        <v/>
      </c>
      <c r="AN2832" s="300" t="str">
        <f t="shared" si="2106"/>
        <v/>
      </c>
      <c r="AO2832" s="300" t="str">
        <f t="shared" si="2107"/>
        <v/>
      </c>
      <c r="AP2832" s="300" t="str">
        <f t="shared" si="2108"/>
        <v/>
      </c>
      <c r="AQ2832" s="300" t="str">
        <f t="shared" si="2109"/>
        <v/>
      </c>
      <c r="AR2832" s="306" t="str">
        <f t="shared" si="2110"/>
        <v/>
      </c>
      <c r="AS2832" s="300" t="str">
        <f t="shared" si="2111"/>
        <v/>
      </c>
      <c r="AT2832" s="300" t="str">
        <f t="shared" si="2112"/>
        <v/>
      </c>
      <c r="AU2832" s="192" t="str">
        <f t="shared" si="2113"/>
        <v>рбс</v>
      </c>
      <c r="AV2832" s="192" t="str">
        <f t="shared" si="2114"/>
        <v>рбс87504803общпро</v>
      </c>
      <c r="AW2832" s="191">
        <f t="shared" si="2115"/>
        <v>0</v>
      </c>
      <c r="AX2832" s="191">
        <f t="shared" si="2116"/>
        <v>0</v>
      </c>
      <c r="AY2832" s="191">
        <f t="shared" si="2117"/>
        <v>222849.85</v>
      </c>
      <c r="AZ2832" s="191">
        <f t="shared" si="2118"/>
        <v>214032.89</v>
      </c>
      <c r="BA2832" s="193">
        <f t="shared" si="2119"/>
        <v>1</v>
      </c>
      <c r="BB2832" s="193">
        <f t="shared" si="2120"/>
        <v>1</v>
      </c>
      <c r="BC2832" s="193">
        <f t="shared" si="2121"/>
        <v>1</v>
      </c>
      <c r="BD2832" s="191">
        <f t="shared" si="2081"/>
        <v>222849.85</v>
      </c>
      <c r="BE2832" s="191">
        <f t="shared" si="2122"/>
        <v>214032.89</v>
      </c>
      <c r="BF2832" s="210">
        <f t="shared" si="2123"/>
        <v>222849.85</v>
      </c>
      <c r="BG2832" s="211">
        <f t="shared" si="2124"/>
        <v>222849.85</v>
      </c>
      <c r="BH2832" s="289" t="str">
        <f>B2832</f>
        <v>875</v>
      </c>
      <c r="BI2832" s="289" t="str">
        <f>D2832</f>
        <v>0702</v>
      </c>
      <c r="BJ2832" s="284" t="s">
        <v>591</v>
      </c>
      <c r="BK2832" s="284" t="s">
        <v>589</v>
      </c>
      <c r="BL2832" s="233" t="str">
        <f t="shared" si="2125"/>
        <v/>
      </c>
    </row>
    <row r="2833" spans="1:64" ht="12" customHeight="1">
      <c r="A2833" s="333" t="s">
        <v>1479</v>
      </c>
      <c r="B2833" s="381" t="s">
        <v>327</v>
      </c>
      <c r="C2833" s="333" t="s">
        <v>812</v>
      </c>
      <c r="D2833" s="381" t="s">
        <v>317</v>
      </c>
      <c r="E2833" s="381" t="s">
        <v>1317</v>
      </c>
      <c r="F2833" s="381" t="s">
        <v>609</v>
      </c>
      <c r="G2833" s="381" t="s">
        <v>395</v>
      </c>
      <c r="H2833" s="100" t="s">
        <v>653</v>
      </c>
      <c r="I2833" s="381" t="s">
        <v>505</v>
      </c>
      <c r="J2833" s="382">
        <v>2400</v>
      </c>
      <c r="K2833" s="382">
        <v>2400</v>
      </c>
      <c r="L2833" s="191" t="str">
        <f t="shared" si="2084"/>
        <v>875048030702011004002085229001</v>
      </c>
      <c r="M2833" s="192">
        <f t="array" ref="M2833">IF(COUNT(SEARCH(Удалить_Роспись_КВСР,$B2833)*SEARCH(Удалить_Роспись_ПБС,$C2833)*SEARCH(Удалить_Роспись_КФСР, $D2833)*SEARCH(Удалить_Роспись_КЦСР,$E2833)*SEARCH(Удалить_Роспись_КВР,$F2833)*SEARCH(Удалить_Роспись_ЭК,$H2833)*SEARCH(Удалить_Роспись_КР,$I2833))&gt;0,0,1)</f>
        <v>0</v>
      </c>
      <c r="N2833" s="192">
        <v>0</v>
      </c>
      <c r="O2833" s="192" t="str">
        <f t="shared" si="2085"/>
        <v/>
      </c>
      <c r="P2833" s="192" t="str">
        <f t="shared" si="2078"/>
        <v/>
      </c>
      <c r="Q2833" s="300" t="str">
        <f t="shared" si="2086"/>
        <v/>
      </c>
      <c r="R2833" s="300" t="str">
        <f t="shared" si="2087"/>
        <v/>
      </c>
      <c r="S2833" s="300" t="str">
        <f t="shared" si="2088"/>
        <v/>
      </c>
      <c r="T2833" s="192" t="str">
        <f t="shared" si="2089"/>
        <v/>
      </c>
      <c r="U2833" s="303" t="str">
        <f t="shared" si="2090"/>
        <v/>
      </c>
      <c r="V2833" s="300" t="str">
        <f t="shared" si="2091"/>
        <v/>
      </c>
      <c r="W2833" s="192" t="str">
        <f t="shared" si="2092"/>
        <v/>
      </c>
      <c r="X2833" s="303" t="str">
        <f t="shared" si="2093"/>
        <v/>
      </c>
      <c r="Y2833" s="300" t="str">
        <f t="shared" si="2094"/>
        <v/>
      </c>
      <c r="Z2833" s="300" t="str">
        <f t="shared" si="2095"/>
        <v/>
      </c>
      <c r="AA2833" s="303" t="str">
        <f t="shared" si="2096"/>
        <v/>
      </c>
      <c r="AB2833" s="300" t="str">
        <f t="shared" si="2097"/>
        <v/>
      </c>
      <c r="AC2833" s="300" t="str">
        <f t="shared" si="2098"/>
        <v/>
      </c>
      <c r="AD2833" s="300" t="str">
        <f t="shared" si="2099"/>
        <v/>
      </c>
      <c r="AE2833" s="192" t="str">
        <f t="shared" si="2100"/>
        <v/>
      </c>
      <c r="AF2833" s="192" t="str">
        <f t="shared" si="2101"/>
        <v/>
      </c>
      <c r="AG2833" s="192"/>
      <c r="AJ2833" s="300" t="str">
        <f t="shared" si="2102"/>
        <v/>
      </c>
      <c r="AK2833" s="300" t="str">
        <f t="shared" si="2103"/>
        <v/>
      </c>
      <c r="AL2833" s="300" t="str">
        <f t="shared" si="2104"/>
        <v/>
      </c>
      <c r="AM2833" s="300" t="str">
        <f t="shared" si="2105"/>
        <v/>
      </c>
      <c r="AN2833" s="300" t="str">
        <f t="shared" si="2106"/>
        <v/>
      </c>
      <c r="AO2833" s="300" t="str">
        <f t="shared" si="2107"/>
        <v/>
      </c>
      <c r="AP2833" s="300" t="str">
        <f t="shared" si="2108"/>
        <v/>
      </c>
      <c r="AQ2833" s="300" t="str">
        <f t="shared" si="2109"/>
        <v/>
      </c>
      <c r="AR2833" s="306" t="str">
        <f t="shared" si="2110"/>
        <v/>
      </c>
      <c r="AS2833" s="300" t="str">
        <f t="shared" si="2111"/>
        <v/>
      </c>
      <c r="AT2833" s="300" t="str">
        <f t="shared" si="2112"/>
        <v/>
      </c>
      <c r="AU2833" s="192" t="str">
        <f t="shared" si="2113"/>
        <v>рбс</v>
      </c>
      <c r="AV2833" s="192" t="str">
        <f t="shared" si="2114"/>
        <v>рбс87504803общпро</v>
      </c>
      <c r="AW2833" s="191">
        <f t="shared" si="2115"/>
        <v>0</v>
      </c>
      <c r="AX2833" s="191">
        <f t="shared" si="2116"/>
        <v>0</v>
      </c>
      <c r="AY2833" s="191">
        <f t="shared" si="2117"/>
        <v>0</v>
      </c>
      <c r="AZ2833" s="191">
        <f t="shared" si="2118"/>
        <v>0</v>
      </c>
      <c r="BA2833" s="193">
        <f t="shared" si="2119"/>
        <v>1</v>
      </c>
      <c r="BB2833" s="193">
        <f t="shared" si="2120"/>
        <v>1</v>
      </c>
      <c r="BC2833" s="193">
        <f t="shared" si="2121"/>
        <v>1</v>
      </c>
      <c r="BD2833" s="191">
        <f t="shared" si="2081"/>
        <v>0</v>
      </c>
      <c r="BE2833" s="191">
        <f t="shared" si="2122"/>
        <v>0</v>
      </c>
      <c r="BF2833" s="210">
        <f t="shared" si="2123"/>
        <v>0</v>
      </c>
      <c r="BG2833" s="211">
        <f t="shared" si="2124"/>
        <v>0</v>
      </c>
      <c r="BH2833" s="289" t="str">
        <f>B2833</f>
        <v>875</v>
      </c>
      <c r="BI2833" s="289" t="str">
        <f>D2833</f>
        <v>0702</v>
      </c>
      <c r="BJ2833" s="284" t="s">
        <v>591</v>
      </c>
      <c r="BK2833" s="284" t="s">
        <v>586</v>
      </c>
      <c r="BL2833" s="233" t="str">
        <f t="shared" si="2125"/>
        <v/>
      </c>
    </row>
    <row r="2834" spans="1:64" ht="12" customHeight="1">
      <c r="A2834" s="333" t="s">
        <v>1479</v>
      </c>
      <c r="B2834" s="381" t="s">
        <v>327</v>
      </c>
      <c r="C2834" s="333" t="s">
        <v>812</v>
      </c>
      <c r="D2834" s="381" t="s">
        <v>317</v>
      </c>
      <c r="E2834" s="381" t="s">
        <v>1317</v>
      </c>
      <c r="F2834" s="381" t="s">
        <v>658</v>
      </c>
      <c r="G2834" s="381" t="s">
        <v>395</v>
      </c>
      <c r="H2834" s="100" t="s">
        <v>653</v>
      </c>
      <c r="I2834" s="381" t="s">
        <v>505</v>
      </c>
      <c r="J2834" s="382">
        <v>2000</v>
      </c>
      <c r="K2834" s="382">
        <v>2000</v>
      </c>
      <c r="L2834" s="191" t="str">
        <f t="shared" si="2084"/>
        <v>875048030702011004002085329001</v>
      </c>
      <c r="M2834" s="192">
        <f t="array" ref="M2834">IF(COUNT(SEARCH(Удалить_Роспись_КВСР,$B2834)*SEARCH(Удалить_Роспись_ПБС,$C2834)*SEARCH(Удалить_Роспись_КФСР, $D2834)*SEARCH(Удалить_Роспись_КЦСР,$E2834)*SEARCH(Удалить_Роспись_КВР,$F2834)*SEARCH(Удалить_Роспись_ЭК,$H2834)*SEARCH(Удалить_Роспись_КР,$I2834))&gt;0,0,1)</f>
        <v>0</v>
      </c>
      <c r="N2834" s="192">
        <v>0</v>
      </c>
      <c r="O2834" s="192" t="str">
        <f t="shared" si="2085"/>
        <v/>
      </c>
      <c r="P2834" s="192" t="str">
        <f t="shared" si="2078"/>
        <v/>
      </c>
      <c r="Q2834" s="300" t="str">
        <f t="shared" si="2086"/>
        <v/>
      </c>
      <c r="R2834" s="300" t="str">
        <f t="shared" si="2087"/>
        <v/>
      </c>
      <c r="S2834" s="300" t="str">
        <f t="shared" si="2088"/>
        <v/>
      </c>
      <c r="T2834" s="192" t="str">
        <f t="shared" si="2089"/>
        <v/>
      </c>
      <c r="U2834" s="303" t="str">
        <f t="shared" si="2090"/>
        <v/>
      </c>
      <c r="V2834" s="300" t="str">
        <f t="shared" si="2091"/>
        <v/>
      </c>
      <c r="W2834" s="192" t="str">
        <f t="shared" si="2092"/>
        <v/>
      </c>
      <c r="X2834" s="303" t="str">
        <f t="shared" si="2093"/>
        <v/>
      </c>
      <c r="Y2834" s="300" t="str">
        <f t="shared" si="2094"/>
        <v/>
      </c>
      <c r="Z2834" s="300" t="str">
        <f t="shared" si="2095"/>
        <v/>
      </c>
      <c r="AA2834" s="303" t="str">
        <f t="shared" si="2096"/>
        <v/>
      </c>
      <c r="AB2834" s="300" t="str">
        <f t="shared" si="2097"/>
        <v/>
      </c>
      <c r="AC2834" s="300" t="str">
        <f t="shared" si="2098"/>
        <v/>
      </c>
      <c r="AD2834" s="300" t="str">
        <f t="shared" si="2099"/>
        <v/>
      </c>
      <c r="AE2834" s="192" t="str">
        <f t="shared" si="2100"/>
        <v/>
      </c>
      <c r="AF2834" s="192" t="str">
        <f t="shared" si="2101"/>
        <v/>
      </c>
      <c r="AG2834" s="192"/>
      <c r="AJ2834" s="300" t="str">
        <f t="shared" si="2102"/>
        <v/>
      </c>
      <c r="AK2834" s="300" t="str">
        <f t="shared" si="2103"/>
        <v/>
      </c>
      <c r="AL2834" s="300" t="str">
        <f t="shared" si="2104"/>
        <v/>
      </c>
      <c r="AM2834" s="300" t="str">
        <f t="shared" si="2105"/>
        <v/>
      </c>
      <c r="AN2834" s="300" t="str">
        <f t="shared" si="2106"/>
        <v/>
      </c>
      <c r="AO2834" s="300" t="str">
        <f t="shared" si="2107"/>
        <v/>
      </c>
      <c r="AP2834" s="300" t="str">
        <f t="shared" si="2108"/>
        <v/>
      </c>
      <c r="AQ2834" s="300" t="str">
        <f t="shared" si="2109"/>
        <v/>
      </c>
      <c r="AR2834" s="306" t="str">
        <f t="shared" si="2110"/>
        <v/>
      </c>
      <c r="AS2834" s="300" t="str">
        <f t="shared" si="2111"/>
        <v/>
      </c>
      <c r="AT2834" s="300" t="str">
        <f t="shared" si="2112"/>
        <v/>
      </c>
      <c r="AU2834" s="192" t="str">
        <f t="shared" si="2113"/>
        <v>рбс</v>
      </c>
      <c r="AV2834" s="192" t="str">
        <f t="shared" si="2114"/>
        <v>рбс87504803общпро</v>
      </c>
      <c r="AW2834" s="191">
        <f t="shared" si="2115"/>
        <v>0</v>
      </c>
      <c r="AX2834" s="191">
        <f t="shared" si="2116"/>
        <v>0</v>
      </c>
      <c r="AY2834" s="191">
        <f t="shared" si="2117"/>
        <v>0</v>
      </c>
      <c r="AZ2834" s="191">
        <f t="shared" si="2118"/>
        <v>0</v>
      </c>
      <c r="BA2834" s="193">
        <f t="shared" si="2119"/>
        <v>1</v>
      </c>
      <c r="BB2834" s="193">
        <f t="shared" si="2120"/>
        <v>1</v>
      </c>
      <c r="BC2834" s="193">
        <f t="shared" si="2121"/>
        <v>1</v>
      </c>
      <c r="BD2834" s="191">
        <f t="shared" si="2081"/>
        <v>0</v>
      </c>
      <c r="BE2834" s="191">
        <f t="shared" si="2122"/>
        <v>0</v>
      </c>
      <c r="BF2834" s="210">
        <f t="shared" si="2123"/>
        <v>0</v>
      </c>
      <c r="BG2834" s="211">
        <f t="shared" si="2124"/>
        <v>0</v>
      </c>
      <c r="BH2834" s="289" t="str">
        <f>B2834</f>
        <v>875</v>
      </c>
      <c r="BI2834" s="289" t="str">
        <f>D2834</f>
        <v>0702</v>
      </c>
      <c r="BJ2834" s="284" t="s">
        <v>591</v>
      </c>
      <c r="BK2834" s="284" t="s">
        <v>586</v>
      </c>
      <c r="BL2834" s="233" t="str">
        <f t="shared" si="2125"/>
        <v/>
      </c>
    </row>
    <row r="2835" spans="1:64" ht="12" customHeight="1">
      <c r="A2835" s="333" t="s">
        <v>1479</v>
      </c>
      <c r="B2835" s="381" t="s">
        <v>327</v>
      </c>
      <c r="C2835" s="333" t="s">
        <v>812</v>
      </c>
      <c r="D2835" s="381" t="s">
        <v>317</v>
      </c>
      <c r="E2835" s="381" t="s">
        <v>1318</v>
      </c>
      <c r="F2835" s="381" t="s">
        <v>608</v>
      </c>
      <c r="G2835" s="381" t="s">
        <v>385</v>
      </c>
      <c r="H2835" s="100" t="s">
        <v>653</v>
      </c>
      <c r="I2835" s="381" t="s">
        <v>505</v>
      </c>
      <c r="J2835" s="382">
        <v>1403500</v>
      </c>
      <c r="K2835" s="382">
        <v>1233652.52</v>
      </c>
      <c r="L2835" s="191" t="str">
        <f t="shared" si="2084"/>
        <v>875048030702011004102011121101</v>
      </c>
      <c r="M2835" s="192">
        <f t="array" ref="M2835">IF(COUNT(SEARCH(Удалить_Роспись_КВСР,$B2835)*SEARCH(Удалить_Роспись_ПБС,$C2835)*SEARCH(Удалить_Роспись_КФСР, $D2835)*SEARCH(Удалить_Роспись_КЦСР,$E2835)*SEARCH(Удалить_Роспись_КВР,$F2835)*SEARCH(Удалить_Роспись_ЭК,$H2835)*SEARCH(Удалить_Роспись_КР,$I2835))&gt;0,0,1)</f>
        <v>0</v>
      </c>
      <c r="N2835" s="192">
        <v>0</v>
      </c>
      <c r="O2835" s="192" t="str">
        <f t="shared" si="2085"/>
        <v/>
      </c>
      <c r="P2835" s="192" t="str">
        <f t="shared" si="2078"/>
        <v/>
      </c>
      <c r="Q2835" s="300" t="str">
        <f t="shared" si="2086"/>
        <v/>
      </c>
      <c r="R2835" s="300" t="str">
        <f t="shared" si="2087"/>
        <v/>
      </c>
      <c r="S2835" s="300" t="str">
        <f t="shared" si="2088"/>
        <v/>
      </c>
      <c r="T2835" s="192" t="str">
        <f t="shared" si="2089"/>
        <v/>
      </c>
      <c r="U2835" s="303" t="str">
        <f t="shared" si="2090"/>
        <v/>
      </c>
      <c r="V2835" s="300" t="str">
        <f t="shared" si="2091"/>
        <v/>
      </c>
      <c r="W2835" s="192" t="str">
        <f t="shared" si="2092"/>
        <v/>
      </c>
      <c r="X2835" s="303" t="str">
        <f t="shared" si="2093"/>
        <v/>
      </c>
      <c r="Y2835" s="300" t="str">
        <f t="shared" si="2094"/>
        <v/>
      </c>
      <c r="Z2835" s="300" t="str">
        <f t="shared" si="2095"/>
        <v/>
      </c>
      <c r="AA2835" s="303" t="str">
        <f t="shared" si="2096"/>
        <v/>
      </c>
      <c r="AB2835" s="300" t="str">
        <f t="shared" si="2097"/>
        <v/>
      </c>
      <c r="AC2835" s="300" t="str">
        <f t="shared" si="2098"/>
        <v/>
      </c>
      <c r="AD2835" s="300" t="str">
        <f t="shared" si="2099"/>
        <v/>
      </c>
      <c r="AE2835" s="192" t="str">
        <f t="shared" si="2100"/>
        <v/>
      </c>
      <c r="AF2835" s="192" t="str">
        <f t="shared" si="2101"/>
        <v/>
      </c>
      <c r="AG2835" s="192"/>
      <c r="AJ2835" s="300" t="str">
        <f t="shared" si="2102"/>
        <v/>
      </c>
      <c r="AK2835" s="300" t="str">
        <f t="shared" si="2103"/>
        <v/>
      </c>
      <c r="AL2835" s="300" t="str">
        <f t="shared" si="2104"/>
        <v/>
      </c>
      <c r="AM2835" s="300" t="str">
        <f t="shared" si="2105"/>
        <v/>
      </c>
      <c r="AN2835" s="300" t="str">
        <f t="shared" si="2106"/>
        <v/>
      </c>
      <c r="AO2835" s="300" t="str">
        <f t="shared" si="2107"/>
        <v/>
      </c>
      <c r="AP2835" s="300" t="str">
        <f t="shared" si="2108"/>
        <v/>
      </c>
      <c r="AQ2835" s="300" t="str">
        <f t="shared" si="2109"/>
        <v/>
      </c>
      <c r="AR2835" s="306" t="str">
        <f t="shared" si="2110"/>
        <v/>
      </c>
      <c r="AS2835" s="300" t="str">
        <f t="shared" si="2111"/>
        <v/>
      </c>
      <c r="AT2835" s="300" t="str">
        <f t="shared" si="2112"/>
        <v/>
      </c>
      <c r="AU2835" s="192" t="str">
        <f t="shared" si="2113"/>
        <v>рбс</v>
      </c>
      <c r="AV2835" s="192" t="str">
        <f t="shared" si="2114"/>
        <v>рбс87504803общопл</v>
      </c>
      <c r="AW2835" s="191">
        <f t="shared" si="2115"/>
        <v>0</v>
      </c>
      <c r="AX2835" s="191">
        <f t="shared" si="2116"/>
        <v>0</v>
      </c>
      <c r="AY2835" s="191">
        <f t="shared" si="2117"/>
        <v>0</v>
      </c>
      <c r="AZ2835" s="191">
        <f t="shared" si="2118"/>
        <v>0</v>
      </c>
      <c r="BA2835" s="193">
        <f t="shared" si="2119"/>
        <v>1</v>
      </c>
      <c r="BB2835" s="193">
        <f t="shared" si="2120"/>
        <v>1</v>
      </c>
      <c r="BC2835" s="193">
        <f t="shared" si="2121"/>
        <v>1</v>
      </c>
      <c r="BD2835" s="191">
        <f t="shared" si="2081"/>
        <v>0</v>
      </c>
      <c r="BE2835" s="191">
        <f t="shared" si="2122"/>
        <v>0</v>
      </c>
      <c r="BF2835" s="210">
        <f t="shared" si="2123"/>
        <v>0</v>
      </c>
      <c r="BG2835" s="211">
        <f t="shared" si="2124"/>
        <v>0</v>
      </c>
      <c r="BH2835" s="289" t="str">
        <f>B2835</f>
        <v>875</v>
      </c>
      <c r="BI2835" s="289" t="str">
        <f>D2835</f>
        <v>0702</v>
      </c>
      <c r="BJ2835" s="284" t="s">
        <v>591</v>
      </c>
      <c r="BK2835" s="284" t="s">
        <v>586</v>
      </c>
      <c r="BL2835" s="233" t="str">
        <f t="shared" si="2125"/>
        <v/>
      </c>
    </row>
    <row r="2836" spans="1:64" ht="12" customHeight="1">
      <c r="A2836" s="333" t="s">
        <v>1479</v>
      </c>
      <c r="B2836" s="381" t="s">
        <v>327</v>
      </c>
      <c r="C2836" s="333" t="s">
        <v>812</v>
      </c>
      <c r="D2836" s="381" t="s">
        <v>317</v>
      </c>
      <c r="E2836" s="381" t="s">
        <v>1318</v>
      </c>
      <c r="F2836" s="381" t="s">
        <v>902</v>
      </c>
      <c r="G2836" s="381" t="s">
        <v>387</v>
      </c>
      <c r="H2836" s="100" t="s">
        <v>653</v>
      </c>
      <c r="I2836" s="381" t="s">
        <v>505</v>
      </c>
      <c r="J2836" s="382">
        <v>424317</v>
      </c>
      <c r="K2836" s="382">
        <v>359734.61</v>
      </c>
      <c r="L2836" s="191" t="str">
        <f t="shared" si="2084"/>
        <v>875048030702011004102011921301</v>
      </c>
      <c r="M2836" s="192">
        <f t="array" ref="M2836">IF(COUNT(SEARCH(Удалить_Роспись_КВСР,$B2836)*SEARCH(Удалить_Роспись_ПБС,$C2836)*SEARCH(Удалить_Роспись_КФСР, $D2836)*SEARCH(Удалить_Роспись_КЦСР,$E2836)*SEARCH(Удалить_Роспись_КВР,$F2836)*SEARCH(Удалить_Роспись_ЭК,$H2836)*SEARCH(Удалить_Роспись_КР,$I2836))&gt;0,0,1)</f>
        <v>0</v>
      </c>
      <c r="N2836" s="192">
        <v>0</v>
      </c>
      <c r="O2836" s="192" t="str">
        <f t="shared" si="2085"/>
        <v/>
      </c>
      <c r="P2836" s="192" t="str">
        <f t="shared" ref="P2836:P2899" si="2126">IF($E2836="092Л000","воз","")</f>
        <v/>
      </c>
      <c r="Q2836" s="300" t="str">
        <f t="shared" si="2086"/>
        <v/>
      </c>
      <c r="R2836" s="300" t="str">
        <f t="shared" si="2087"/>
        <v/>
      </c>
      <c r="S2836" s="300" t="str">
        <f t="shared" si="2088"/>
        <v/>
      </c>
      <c r="T2836" s="192" t="str">
        <f t="shared" si="2089"/>
        <v/>
      </c>
      <c r="U2836" s="303" t="str">
        <f t="shared" si="2090"/>
        <v/>
      </c>
      <c r="V2836" s="300" t="str">
        <f t="shared" si="2091"/>
        <v/>
      </c>
      <c r="W2836" s="192" t="str">
        <f t="shared" si="2092"/>
        <v/>
      </c>
      <c r="X2836" s="303" t="str">
        <f t="shared" si="2093"/>
        <v/>
      </c>
      <c r="Y2836" s="300" t="str">
        <f t="shared" si="2094"/>
        <v/>
      </c>
      <c r="Z2836" s="300" t="str">
        <f t="shared" si="2095"/>
        <v/>
      </c>
      <c r="AA2836" s="303" t="str">
        <f t="shared" si="2096"/>
        <v/>
      </c>
      <c r="AB2836" s="300" t="str">
        <f t="shared" si="2097"/>
        <v/>
      </c>
      <c r="AC2836" s="300" t="str">
        <f t="shared" si="2098"/>
        <v/>
      </c>
      <c r="AD2836" s="300" t="str">
        <f t="shared" si="2099"/>
        <v/>
      </c>
      <c r="AE2836" s="192" t="str">
        <f t="shared" si="2100"/>
        <v/>
      </c>
      <c r="AF2836" s="192" t="str">
        <f t="shared" si="2101"/>
        <v/>
      </c>
      <c r="AG2836" s="192"/>
      <c r="AJ2836" s="300" t="str">
        <f t="shared" si="2102"/>
        <v/>
      </c>
      <c r="AK2836" s="300" t="str">
        <f t="shared" si="2103"/>
        <v/>
      </c>
      <c r="AL2836" s="300" t="str">
        <f t="shared" si="2104"/>
        <v/>
      </c>
      <c r="AM2836" s="300" t="str">
        <f t="shared" si="2105"/>
        <v/>
      </c>
      <c r="AN2836" s="300" t="str">
        <f t="shared" si="2106"/>
        <v/>
      </c>
      <c r="AO2836" s="300" t="str">
        <f t="shared" si="2107"/>
        <v/>
      </c>
      <c r="AP2836" s="300" t="str">
        <f t="shared" si="2108"/>
        <v/>
      </c>
      <c r="AQ2836" s="300" t="str">
        <f t="shared" si="2109"/>
        <v/>
      </c>
      <c r="AR2836" s="306" t="str">
        <f t="shared" si="2110"/>
        <v/>
      </c>
      <c r="AS2836" s="300" t="str">
        <f t="shared" si="2111"/>
        <v/>
      </c>
      <c r="AT2836" s="300" t="str">
        <f t="shared" si="2112"/>
        <v/>
      </c>
      <c r="AU2836" s="192" t="str">
        <f t="shared" si="2113"/>
        <v>рбс</v>
      </c>
      <c r="AV2836" s="192" t="str">
        <f t="shared" si="2114"/>
        <v>рбс87504803общопл</v>
      </c>
      <c r="AW2836" s="191">
        <f t="shared" si="2115"/>
        <v>0</v>
      </c>
      <c r="AX2836" s="191">
        <f t="shared" si="2116"/>
        <v>0</v>
      </c>
      <c r="AY2836" s="191">
        <f t="shared" si="2117"/>
        <v>0</v>
      </c>
      <c r="AZ2836" s="191">
        <f t="shared" si="2118"/>
        <v>0</v>
      </c>
      <c r="BA2836" s="193">
        <f t="shared" si="2119"/>
        <v>1</v>
      </c>
      <c r="BB2836" s="193">
        <f t="shared" si="2120"/>
        <v>1</v>
      </c>
      <c r="BC2836" s="193">
        <f t="shared" si="2121"/>
        <v>1</v>
      </c>
      <c r="BD2836" s="191">
        <f t="shared" si="2081"/>
        <v>0</v>
      </c>
      <c r="BE2836" s="191">
        <f t="shared" si="2122"/>
        <v>0</v>
      </c>
      <c r="BF2836" s="210">
        <f t="shared" si="2123"/>
        <v>0</v>
      </c>
      <c r="BG2836" s="211">
        <f t="shared" si="2124"/>
        <v>0</v>
      </c>
      <c r="BH2836" s="289"/>
      <c r="BI2836" s="289"/>
      <c r="BJ2836" s="228"/>
      <c r="BK2836" s="228"/>
      <c r="BL2836" s="233" t="str">
        <f t="shared" si="2125"/>
        <v/>
      </c>
    </row>
    <row r="2837" spans="1:64" ht="12" customHeight="1">
      <c r="A2837" s="333" t="s">
        <v>1479</v>
      </c>
      <c r="B2837" s="381" t="s">
        <v>327</v>
      </c>
      <c r="C2837" s="333" t="s">
        <v>812</v>
      </c>
      <c r="D2837" s="381" t="s">
        <v>317</v>
      </c>
      <c r="E2837" s="381" t="s">
        <v>1319</v>
      </c>
      <c r="F2837" s="381" t="s">
        <v>589</v>
      </c>
      <c r="G2837" s="381" t="s">
        <v>386</v>
      </c>
      <c r="H2837" s="100" t="s">
        <v>653</v>
      </c>
      <c r="I2837" s="381" t="s">
        <v>505</v>
      </c>
      <c r="J2837" s="382">
        <v>70000</v>
      </c>
      <c r="K2837" s="382">
        <v>70000</v>
      </c>
      <c r="L2837" s="191" t="str">
        <f t="shared" si="2084"/>
        <v>875048030702011004702011221201</v>
      </c>
      <c r="M2837" s="192">
        <f t="array" ref="M2837">IF(COUNT(SEARCH(Удалить_Роспись_КВСР,$B2837)*SEARCH(Удалить_Роспись_ПБС,$C2837)*SEARCH(Удалить_Роспись_КФСР, $D2837)*SEARCH(Удалить_Роспись_КЦСР,$E2837)*SEARCH(Удалить_Роспись_КВР,$F2837)*SEARCH(Удалить_Роспись_ЭК,$H2837)*SEARCH(Удалить_Роспись_КР,$I2837))&gt;0,0,1)</f>
        <v>0</v>
      </c>
      <c r="N2837" s="192">
        <v>0</v>
      </c>
      <c r="O2837" s="192" t="str">
        <f t="shared" si="2085"/>
        <v/>
      </c>
      <c r="P2837" s="192" t="str">
        <f t="shared" si="2126"/>
        <v/>
      </c>
      <c r="Q2837" s="300" t="str">
        <f t="shared" si="2086"/>
        <v/>
      </c>
      <c r="R2837" s="300" t="str">
        <f t="shared" si="2087"/>
        <v/>
      </c>
      <c r="S2837" s="300" t="str">
        <f t="shared" si="2088"/>
        <v/>
      </c>
      <c r="T2837" s="192" t="str">
        <f t="shared" si="2089"/>
        <v/>
      </c>
      <c r="U2837" s="303" t="str">
        <f t="shared" si="2090"/>
        <v/>
      </c>
      <c r="V2837" s="300" t="str">
        <f t="shared" si="2091"/>
        <v/>
      </c>
      <c r="W2837" s="192" t="str">
        <f t="shared" si="2092"/>
        <v/>
      </c>
      <c r="X2837" s="303" t="str">
        <f t="shared" si="2093"/>
        <v/>
      </c>
      <c r="Y2837" s="300" t="str">
        <f t="shared" si="2094"/>
        <v/>
      </c>
      <c r="Z2837" s="300" t="str">
        <f t="shared" si="2095"/>
        <v/>
      </c>
      <c r="AA2837" s="303" t="str">
        <f t="shared" si="2096"/>
        <v/>
      </c>
      <c r="AB2837" s="300" t="str">
        <f t="shared" si="2097"/>
        <v/>
      </c>
      <c r="AC2837" s="300" t="str">
        <f t="shared" si="2098"/>
        <v/>
      </c>
      <c r="AD2837" s="300" t="str">
        <f t="shared" si="2099"/>
        <v/>
      </c>
      <c r="AE2837" s="192" t="str">
        <f t="shared" si="2100"/>
        <v/>
      </c>
      <c r="AF2837" s="192" t="str">
        <f t="shared" si="2101"/>
        <v/>
      </c>
      <c r="AG2837" s="192"/>
      <c r="AJ2837" s="300" t="str">
        <f t="shared" si="2102"/>
        <v/>
      </c>
      <c r="AK2837" s="300" t="str">
        <f t="shared" si="2103"/>
        <v/>
      </c>
      <c r="AL2837" s="300" t="str">
        <f t="shared" si="2104"/>
        <v/>
      </c>
      <c r="AM2837" s="300" t="str">
        <f t="shared" si="2105"/>
        <v/>
      </c>
      <c r="AN2837" s="300" t="str">
        <f t="shared" si="2106"/>
        <v/>
      </c>
      <c r="AO2837" s="300" t="str">
        <f t="shared" si="2107"/>
        <v/>
      </c>
      <c r="AP2837" s="300" t="str">
        <f t="shared" si="2108"/>
        <v/>
      </c>
      <c r="AQ2837" s="300" t="str">
        <f t="shared" si="2109"/>
        <v/>
      </c>
      <c r="AR2837" s="306" t="str">
        <f t="shared" si="2110"/>
        <v/>
      </c>
      <c r="AS2837" s="300" t="str">
        <f t="shared" si="2111"/>
        <v/>
      </c>
      <c r="AT2837" s="300" t="str">
        <f t="shared" si="2112"/>
        <v/>
      </c>
      <c r="AU2837" s="192" t="str">
        <f t="shared" si="2113"/>
        <v>рбс</v>
      </c>
      <c r="AV2837" s="192" t="str">
        <f t="shared" si="2114"/>
        <v>рбс87504803общпро</v>
      </c>
      <c r="AW2837" s="191">
        <f t="shared" si="2115"/>
        <v>0</v>
      </c>
      <c r="AX2837" s="191">
        <f t="shared" si="2116"/>
        <v>0</v>
      </c>
      <c r="AY2837" s="191">
        <f t="shared" si="2117"/>
        <v>0</v>
      </c>
      <c r="AZ2837" s="191">
        <f t="shared" si="2118"/>
        <v>0</v>
      </c>
      <c r="BA2837" s="193">
        <f t="shared" si="2119"/>
        <v>1</v>
      </c>
      <c r="BB2837" s="193">
        <f t="shared" si="2120"/>
        <v>1</v>
      </c>
      <c r="BC2837" s="193">
        <f t="shared" si="2121"/>
        <v>1</v>
      </c>
      <c r="BD2837" s="191">
        <f t="shared" si="2081"/>
        <v>0</v>
      </c>
      <c r="BE2837" s="191">
        <f t="shared" si="2122"/>
        <v>0</v>
      </c>
      <c r="BF2837" s="210">
        <f t="shared" si="2123"/>
        <v>0</v>
      </c>
      <c r="BG2837" s="211">
        <f t="shared" si="2124"/>
        <v>0</v>
      </c>
      <c r="BH2837" s="289" t="str">
        <f t="shared" ref="BH2837:BH2842" si="2127">B2837</f>
        <v>875</v>
      </c>
      <c r="BI2837" s="289" t="str">
        <f t="shared" ref="BI2837:BI2842" si="2128">D2837</f>
        <v>0702</v>
      </c>
      <c r="BJ2837" s="284" t="s">
        <v>591</v>
      </c>
      <c r="BK2837" s="284" t="s">
        <v>586</v>
      </c>
      <c r="BL2837" s="233" t="str">
        <f t="shared" si="2125"/>
        <v/>
      </c>
    </row>
    <row r="2838" spans="1:64" ht="12" customHeight="1">
      <c r="A2838" s="333" t="s">
        <v>1479</v>
      </c>
      <c r="B2838" s="381" t="s">
        <v>327</v>
      </c>
      <c r="C2838" s="333" t="s">
        <v>812</v>
      </c>
      <c r="D2838" s="381" t="s">
        <v>317</v>
      </c>
      <c r="E2838" s="381" t="s">
        <v>1320</v>
      </c>
      <c r="F2838" s="381" t="s">
        <v>586</v>
      </c>
      <c r="G2838" s="381" t="s">
        <v>393</v>
      </c>
      <c r="H2838" s="100" t="s">
        <v>653</v>
      </c>
      <c r="I2838" s="381" t="s">
        <v>505</v>
      </c>
      <c r="J2838" s="382">
        <v>1803441.28</v>
      </c>
      <c r="K2838" s="382">
        <v>1046821.26</v>
      </c>
      <c r="L2838" s="191" t="str">
        <f t="shared" si="2084"/>
        <v>875048030702011004Г02024422301</v>
      </c>
      <c r="M2838" s="192">
        <f t="array" ref="M2838">IF(COUNT(SEARCH(Удалить_Роспись_КВСР,$B2838)*SEARCH(Удалить_Роспись_ПБС,$C2838)*SEARCH(Удалить_Роспись_КФСР, $D2838)*SEARCH(Удалить_Роспись_КЦСР,$E2838)*SEARCH(Удалить_Роспись_КВР,$F2838)*SEARCH(Удалить_Роспись_ЭК,$H2838)*SEARCH(Удалить_Роспись_КР,$I2838))&gt;0,0,1)</f>
        <v>0</v>
      </c>
      <c r="N2838" s="192">
        <f>IF(COUNT(SEARCH(Удалить_Индекс_КВСР,$B2838)*SEARCH(Удалить_Индекс_ПБС,$C2838)*SEARCH(Удалить_Индекс_КФСР,$D2838)*SEARCH(Удалить_Индекс_КЦСР,$E2838)*SEARCH(Удалить_Индекс_КВР,$F2838)*SEARCH(Удалить_Индекс_ЭК,$H2838)*SEARCH(Удалить_Индекс_КР,$I2838))&gt;0,0,1)</f>
        <v>1</v>
      </c>
      <c r="O2838" s="192" t="str">
        <f t="shared" si="2085"/>
        <v/>
      </c>
      <c r="P2838" s="192" t="str">
        <f t="shared" si="2126"/>
        <v/>
      </c>
      <c r="Q2838" s="300" t="str">
        <f t="shared" si="2086"/>
        <v/>
      </c>
      <c r="R2838" s="300" t="str">
        <f t="shared" si="2087"/>
        <v/>
      </c>
      <c r="S2838" s="300" t="str">
        <f t="shared" si="2088"/>
        <v/>
      </c>
      <c r="T2838" s="192" t="str">
        <f t="shared" si="2089"/>
        <v/>
      </c>
      <c r="U2838" s="303" t="str">
        <f t="shared" si="2090"/>
        <v/>
      </c>
      <c r="V2838" s="300" t="str">
        <f t="shared" si="2091"/>
        <v/>
      </c>
      <c r="W2838" s="192" t="str">
        <f t="shared" si="2092"/>
        <v/>
      </c>
      <c r="X2838" s="303" t="str">
        <f t="shared" si="2093"/>
        <v/>
      </c>
      <c r="Y2838" s="300" t="str">
        <f t="shared" si="2094"/>
        <v/>
      </c>
      <c r="Z2838" s="300" t="str">
        <f t="shared" si="2095"/>
        <v/>
      </c>
      <c r="AA2838" s="303" t="str">
        <f t="shared" si="2096"/>
        <v/>
      </c>
      <c r="AB2838" s="300" t="str">
        <f t="shared" si="2097"/>
        <v/>
      </c>
      <c r="AC2838" s="300" t="str">
        <f t="shared" si="2098"/>
        <v/>
      </c>
      <c r="AD2838" s="300" t="str">
        <f t="shared" si="2099"/>
        <v/>
      </c>
      <c r="AE2838" s="192" t="str">
        <f t="shared" si="2100"/>
        <v/>
      </c>
      <c r="AF2838" s="192" t="str">
        <f t="shared" si="2101"/>
        <v/>
      </c>
      <c r="AG2838" s="192"/>
      <c r="AJ2838" s="300" t="str">
        <f t="shared" si="2102"/>
        <v/>
      </c>
      <c r="AK2838" s="300" t="str">
        <f t="shared" si="2103"/>
        <v/>
      </c>
      <c r="AL2838" s="300" t="str">
        <f t="shared" si="2104"/>
        <v/>
      </c>
      <c r="AM2838" s="300" t="str">
        <f t="shared" si="2105"/>
        <v/>
      </c>
      <c r="AN2838" s="300" t="str">
        <f t="shared" si="2106"/>
        <v/>
      </c>
      <c r="AO2838" s="300" t="str">
        <f t="shared" si="2107"/>
        <v/>
      </c>
      <c r="AP2838" s="300" t="str">
        <f t="shared" si="2108"/>
        <v/>
      </c>
      <c r="AQ2838" s="300" t="str">
        <f t="shared" si="2109"/>
        <v/>
      </c>
      <c r="AR2838" s="306" t="str">
        <f t="shared" si="2110"/>
        <v/>
      </c>
      <c r="AS2838" s="300" t="str">
        <f t="shared" si="2111"/>
        <v/>
      </c>
      <c r="AT2838" s="300" t="str">
        <f t="shared" si="2112"/>
        <v/>
      </c>
      <c r="AU2838" s="192" t="str">
        <f t="shared" si="2113"/>
        <v>рбс</v>
      </c>
      <c r="AV2838" s="192" t="str">
        <f t="shared" si="2114"/>
        <v>рбс87504803общком</v>
      </c>
      <c r="AW2838" s="191">
        <f t="shared" si="2115"/>
        <v>0</v>
      </c>
      <c r="AX2838" s="191">
        <f t="shared" si="2116"/>
        <v>0</v>
      </c>
      <c r="AY2838" s="191">
        <f t="shared" si="2117"/>
        <v>1803441.28</v>
      </c>
      <c r="AZ2838" s="191">
        <f t="shared" si="2118"/>
        <v>1046821.26</v>
      </c>
      <c r="BA2838" s="193">
        <f t="shared" si="2119"/>
        <v>1</v>
      </c>
      <c r="BB2838" s="193">
        <f t="shared" si="2120"/>
        <v>1</v>
      </c>
      <c r="BC2838" s="193">
        <f t="shared" si="2121"/>
        <v>1</v>
      </c>
      <c r="BD2838" s="191">
        <f t="shared" si="2081"/>
        <v>1803441.28</v>
      </c>
      <c r="BE2838" s="191">
        <f t="shared" si="2122"/>
        <v>1046821.26</v>
      </c>
      <c r="BF2838" s="210">
        <f t="shared" si="2123"/>
        <v>1803441.28</v>
      </c>
      <c r="BG2838" s="211">
        <f t="shared" si="2124"/>
        <v>1803441.28</v>
      </c>
      <c r="BH2838" s="289" t="str">
        <f t="shared" si="2127"/>
        <v>875</v>
      </c>
      <c r="BI2838" s="289" t="str">
        <f t="shared" si="2128"/>
        <v>0702</v>
      </c>
      <c r="BJ2838" s="284" t="s">
        <v>591</v>
      </c>
      <c r="BK2838" s="284" t="s">
        <v>586</v>
      </c>
      <c r="BL2838" s="233" t="str">
        <f t="shared" si="2125"/>
        <v/>
      </c>
    </row>
    <row r="2839" spans="1:64" ht="12" customHeight="1">
      <c r="A2839" s="333" t="s">
        <v>1479</v>
      </c>
      <c r="B2839" s="381" t="s">
        <v>327</v>
      </c>
      <c r="C2839" s="333" t="s">
        <v>812</v>
      </c>
      <c r="D2839" s="381" t="s">
        <v>317</v>
      </c>
      <c r="E2839" s="381" t="s">
        <v>1321</v>
      </c>
      <c r="F2839" s="381" t="s">
        <v>586</v>
      </c>
      <c r="G2839" s="381" t="s">
        <v>397</v>
      </c>
      <c r="H2839" s="100" t="s">
        <v>653</v>
      </c>
      <c r="I2839" s="381" t="s">
        <v>505</v>
      </c>
      <c r="J2839" s="382">
        <v>185433</v>
      </c>
      <c r="K2839" s="382">
        <v>90000</v>
      </c>
      <c r="L2839" s="191" t="str">
        <f t="shared" si="2084"/>
        <v>875048030702011004П02024434001</v>
      </c>
      <c r="M2839" s="192">
        <f t="array" ref="M2839">IF(COUNT(SEARCH(Удалить_Роспись_КВСР,$B2839)*SEARCH(Удалить_Роспись_ПБС,$C2839)*SEARCH(Удалить_Роспись_КФСР, $D2839)*SEARCH(Удалить_Роспись_КЦСР,$E2839)*SEARCH(Удалить_Роспись_КВР,$F2839)*SEARCH(Удалить_Роспись_ЭК,$H2839)*SEARCH(Удалить_Роспись_КР,$I2839))&gt;0,0,1)</f>
        <v>0</v>
      </c>
      <c r="N2839" s="192">
        <f>IF(COUNT(SEARCH(Удалить_Индекс_КВСР,$B2839)*SEARCH(Удалить_Индекс_ПБС,$C2839)*SEARCH(Удалить_Индекс_КФСР,$D2839)*SEARCH(Удалить_Индекс_КЦСР,$E2839)*SEARCH(Удалить_Индекс_КВР,$F2839)*SEARCH(Удалить_Индекс_ЭК,$H2839)*SEARCH(Удалить_Индекс_КР,$I2839))&gt;0,0,1)</f>
        <v>1</v>
      </c>
      <c r="O2839" s="192" t="str">
        <f t="shared" si="2085"/>
        <v/>
      </c>
      <c r="P2839" s="192" t="str">
        <f t="shared" si="2126"/>
        <v/>
      </c>
      <c r="Q2839" s="300" t="str">
        <f t="shared" si="2086"/>
        <v/>
      </c>
      <c r="R2839" s="300" t="str">
        <f t="shared" si="2087"/>
        <v/>
      </c>
      <c r="S2839" s="300" t="str">
        <f t="shared" si="2088"/>
        <v/>
      </c>
      <c r="T2839" s="192" t="str">
        <f t="shared" si="2089"/>
        <v/>
      </c>
      <c r="U2839" s="303" t="str">
        <f t="shared" si="2090"/>
        <v/>
      </c>
      <c r="V2839" s="300" t="str">
        <f t="shared" si="2091"/>
        <v/>
      </c>
      <c r="W2839" s="192" t="str">
        <f t="shared" si="2092"/>
        <v/>
      </c>
      <c r="X2839" s="303" t="str">
        <f t="shared" si="2093"/>
        <v/>
      </c>
      <c r="Y2839" s="300" t="str">
        <f t="shared" si="2094"/>
        <v/>
      </c>
      <c r="Z2839" s="300" t="str">
        <f t="shared" si="2095"/>
        <v/>
      </c>
      <c r="AA2839" s="303" t="str">
        <f t="shared" si="2096"/>
        <v/>
      </c>
      <c r="AB2839" s="300" t="str">
        <f t="shared" si="2097"/>
        <v/>
      </c>
      <c r="AC2839" s="300" t="str">
        <f t="shared" si="2098"/>
        <v/>
      </c>
      <c r="AD2839" s="300" t="str">
        <f t="shared" si="2099"/>
        <v/>
      </c>
      <c r="AE2839" s="192" t="str">
        <f t="shared" si="2100"/>
        <v/>
      </c>
      <c r="AF2839" s="192" t="str">
        <f t="shared" si="2101"/>
        <v/>
      </c>
      <c r="AG2839" s="192"/>
      <c r="AJ2839" s="300" t="str">
        <f t="shared" si="2102"/>
        <v/>
      </c>
      <c r="AK2839" s="300" t="str">
        <f t="shared" si="2103"/>
        <v/>
      </c>
      <c r="AL2839" s="300" t="str">
        <f t="shared" si="2104"/>
        <v/>
      </c>
      <c r="AM2839" s="300" t="str">
        <f t="shared" si="2105"/>
        <v/>
      </c>
      <c r="AN2839" s="300" t="str">
        <f t="shared" si="2106"/>
        <v/>
      </c>
      <c r="AO2839" s="300" t="str">
        <f t="shared" si="2107"/>
        <v/>
      </c>
      <c r="AP2839" s="300" t="str">
        <f t="shared" si="2108"/>
        <v/>
      </c>
      <c r="AQ2839" s="300" t="str">
        <f t="shared" si="2109"/>
        <v/>
      </c>
      <c r="AR2839" s="306" t="str">
        <f t="shared" si="2110"/>
        <v/>
      </c>
      <c r="AS2839" s="300" t="str">
        <f t="shared" si="2111"/>
        <v/>
      </c>
      <c r="AT2839" s="300" t="str">
        <f t="shared" si="2112"/>
        <v/>
      </c>
      <c r="AU2839" s="192" t="str">
        <f t="shared" si="2113"/>
        <v>рбс</v>
      </c>
      <c r="AV2839" s="192" t="str">
        <f t="shared" si="2114"/>
        <v>рбс87504803общпро</v>
      </c>
      <c r="AW2839" s="191">
        <f t="shared" si="2115"/>
        <v>0</v>
      </c>
      <c r="AX2839" s="191">
        <f t="shared" si="2116"/>
        <v>0</v>
      </c>
      <c r="AY2839" s="191">
        <f t="shared" si="2117"/>
        <v>185433</v>
      </c>
      <c r="AZ2839" s="191">
        <f t="shared" si="2118"/>
        <v>90000</v>
      </c>
      <c r="BA2839" s="193">
        <f t="shared" si="2119"/>
        <v>1</v>
      </c>
      <c r="BB2839" s="193">
        <f t="shared" si="2120"/>
        <v>1</v>
      </c>
      <c r="BC2839" s="193">
        <f t="shared" si="2121"/>
        <v>1</v>
      </c>
      <c r="BD2839" s="191">
        <f t="shared" si="2081"/>
        <v>185433</v>
      </c>
      <c r="BE2839" s="191">
        <f t="shared" si="2122"/>
        <v>90000</v>
      </c>
      <c r="BF2839" s="210">
        <f t="shared" si="2123"/>
        <v>185433</v>
      </c>
      <c r="BG2839" s="211">
        <f t="shared" si="2124"/>
        <v>185433</v>
      </c>
      <c r="BH2839" s="289" t="str">
        <f t="shared" si="2127"/>
        <v>875</v>
      </c>
      <c r="BI2839" s="289" t="str">
        <f t="shared" si="2128"/>
        <v>0702</v>
      </c>
      <c r="BJ2839" s="284" t="s">
        <v>591</v>
      </c>
      <c r="BK2839" s="284" t="s">
        <v>586</v>
      </c>
      <c r="BL2839" s="233" t="str">
        <f t="shared" si="2125"/>
        <v/>
      </c>
    </row>
    <row r="2840" spans="1:64" ht="12" customHeight="1">
      <c r="A2840" s="333" t="s">
        <v>1479</v>
      </c>
      <c r="B2840" s="381" t="s">
        <v>327</v>
      </c>
      <c r="C2840" s="333" t="s">
        <v>812</v>
      </c>
      <c r="D2840" s="381" t="s">
        <v>317</v>
      </c>
      <c r="E2840" s="381" t="s">
        <v>1448</v>
      </c>
      <c r="F2840" s="381" t="s">
        <v>586</v>
      </c>
      <c r="G2840" s="381" t="s">
        <v>407</v>
      </c>
      <c r="H2840" s="100" t="s">
        <v>653</v>
      </c>
      <c r="I2840" s="381" t="s">
        <v>505</v>
      </c>
      <c r="J2840" s="382">
        <v>19022.04</v>
      </c>
      <c r="K2840" s="382">
        <v>19022.04</v>
      </c>
      <c r="L2840" s="191" t="str">
        <f t="shared" si="2084"/>
        <v>875048030702011004Ф00024431001</v>
      </c>
      <c r="M2840" s="192">
        <f t="array" ref="M2840">IF(COUNT(SEARCH(Удалить_Роспись_КВСР,$B2840)*SEARCH(Удалить_Роспись_ПБС,$C2840)*SEARCH(Удалить_Роспись_КФСР, $D2840)*SEARCH(Удалить_Роспись_КЦСР,$E2840)*SEARCH(Удалить_Роспись_КВР,$F2840)*SEARCH(Удалить_Роспись_ЭК,$H2840)*SEARCH(Удалить_Роспись_КР,$I2840))&gt;0,0,1)</f>
        <v>0</v>
      </c>
      <c r="N2840" s="192">
        <v>0</v>
      </c>
      <c r="O2840" s="192" t="str">
        <f t="shared" si="2085"/>
        <v/>
      </c>
      <c r="P2840" s="192" t="str">
        <f t="shared" si="2126"/>
        <v/>
      </c>
      <c r="Q2840" s="300" t="str">
        <f t="shared" si="2086"/>
        <v/>
      </c>
      <c r="R2840" s="300" t="str">
        <f t="shared" si="2087"/>
        <v/>
      </c>
      <c r="S2840" s="300" t="str">
        <f t="shared" si="2088"/>
        <v/>
      </c>
      <c r="T2840" s="192" t="str">
        <f t="shared" si="2089"/>
        <v/>
      </c>
      <c r="U2840" s="303" t="str">
        <f t="shared" si="2090"/>
        <v/>
      </c>
      <c r="V2840" s="300" t="str">
        <f t="shared" si="2091"/>
        <v/>
      </c>
      <c r="W2840" s="192" t="str">
        <f t="shared" si="2092"/>
        <v/>
      </c>
      <c r="X2840" s="303" t="str">
        <f t="shared" si="2093"/>
        <v/>
      </c>
      <c r="Y2840" s="300" t="str">
        <f t="shared" si="2094"/>
        <v/>
      </c>
      <c r="Z2840" s="300" t="str">
        <f t="shared" si="2095"/>
        <v/>
      </c>
      <c r="AA2840" s="303" t="str">
        <f t="shared" si="2096"/>
        <v/>
      </c>
      <c r="AB2840" s="300" t="str">
        <f t="shared" si="2097"/>
        <v/>
      </c>
      <c r="AC2840" s="300" t="str">
        <f t="shared" si="2098"/>
        <v/>
      </c>
      <c r="AD2840" s="300" t="str">
        <f t="shared" si="2099"/>
        <v/>
      </c>
      <c r="AE2840" s="192" t="str">
        <f t="shared" si="2100"/>
        <v/>
      </c>
      <c r="AF2840" s="192" t="str">
        <f t="shared" si="2101"/>
        <v/>
      </c>
      <c r="AG2840" s="192"/>
      <c r="AJ2840" s="300" t="str">
        <f t="shared" si="2102"/>
        <v/>
      </c>
      <c r="AK2840" s="300" t="str">
        <f t="shared" si="2103"/>
        <v/>
      </c>
      <c r="AL2840" s="300" t="str">
        <f t="shared" si="2104"/>
        <v/>
      </c>
      <c r="AM2840" s="300" t="str">
        <f t="shared" si="2105"/>
        <v/>
      </c>
      <c r="AN2840" s="300" t="str">
        <f t="shared" si="2106"/>
        <v/>
      </c>
      <c r="AO2840" s="300" t="str">
        <f t="shared" si="2107"/>
        <v/>
      </c>
      <c r="AP2840" s="300" t="str">
        <f t="shared" si="2108"/>
        <v/>
      </c>
      <c r="AQ2840" s="300" t="str">
        <f t="shared" si="2109"/>
        <v/>
      </c>
      <c r="AR2840" s="306" t="str">
        <f t="shared" si="2110"/>
        <v/>
      </c>
      <c r="AS2840" s="300" t="str">
        <f t="shared" si="2111"/>
        <v/>
      </c>
      <c r="AT2840" s="300" t="str">
        <f t="shared" si="2112"/>
        <v/>
      </c>
      <c r="AU2840" s="192" t="str">
        <f t="shared" si="2113"/>
        <v>рбс</v>
      </c>
      <c r="AV2840" s="192" t="str">
        <f t="shared" si="2114"/>
        <v>рбс87504803общосн</v>
      </c>
      <c r="AW2840" s="191">
        <f t="shared" si="2115"/>
        <v>0</v>
      </c>
      <c r="AX2840" s="191">
        <f t="shared" si="2116"/>
        <v>0</v>
      </c>
      <c r="AY2840" s="191">
        <f t="shared" si="2117"/>
        <v>0</v>
      </c>
      <c r="AZ2840" s="191">
        <f t="shared" si="2118"/>
        <v>0</v>
      </c>
      <c r="BA2840" s="193">
        <f t="shared" si="2119"/>
        <v>1</v>
      </c>
      <c r="BB2840" s="193">
        <f t="shared" si="2120"/>
        <v>1</v>
      </c>
      <c r="BC2840" s="193">
        <f t="shared" si="2121"/>
        <v>1</v>
      </c>
      <c r="BD2840" s="191">
        <f t="shared" si="2081"/>
        <v>0</v>
      </c>
      <c r="BE2840" s="191">
        <f t="shared" si="2122"/>
        <v>0</v>
      </c>
      <c r="BF2840" s="210">
        <f t="shared" si="2123"/>
        <v>0</v>
      </c>
      <c r="BG2840" s="211">
        <f t="shared" si="2124"/>
        <v>0</v>
      </c>
      <c r="BH2840" s="289" t="str">
        <f t="shared" si="2127"/>
        <v>875</v>
      </c>
      <c r="BI2840" s="289" t="str">
        <f t="shared" si="2128"/>
        <v>0702</v>
      </c>
      <c r="BJ2840" s="284" t="s">
        <v>591</v>
      </c>
      <c r="BK2840" s="284" t="s">
        <v>586</v>
      </c>
      <c r="BL2840" s="233" t="str">
        <f t="shared" si="2125"/>
        <v/>
      </c>
    </row>
    <row r="2841" spans="1:64" ht="12" customHeight="1">
      <c r="A2841" s="333" t="s">
        <v>1479</v>
      </c>
      <c r="B2841" s="381" t="s">
        <v>327</v>
      </c>
      <c r="C2841" s="333" t="s">
        <v>812</v>
      </c>
      <c r="D2841" s="381" t="s">
        <v>317</v>
      </c>
      <c r="E2841" s="381" t="s">
        <v>1457</v>
      </c>
      <c r="F2841" s="381" t="s">
        <v>586</v>
      </c>
      <c r="G2841" s="381" t="s">
        <v>393</v>
      </c>
      <c r="H2841" s="100" t="s">
        <v>653</v>
      </c>
      <c r="I2841" s="381" t="s">
        <v>505</v>
      </c>
      <c r="J2841" s="382">
        <v>211620</v>
      </c>
      <c r="K2841" s="382">
        <v>97559.86</v>
      </c>
      <c r="L2841" s="191" t="str">
        <f t="shared" si="2084"/>
        <v>875048030702011004Э02024422301</v>
      </c>
      <c r="M2841" s="192">
        <f t="array" ref="M2841">IF(COUNT(SEARCH(Удалить_Роспись_КВСР,$B2841)*SEARCH(Удалить_Роспись_ПБС,$C2841)*SEARCH(Удалить_Роспись_КФСР, $D2841)*SEARCH(Удалить_Роспись_КЦСР,$E2841)*SEARCH(Удалить_Роспись_КВР,$F2841)*SEARCH(Удалить_Роспись_ЭК,$H2841)*SEARCH(Удалить_Роспись_КР,$I2841))&gt;0,0,1)</f>
        <v>0</v>
      </c>
      <c r="N2841" s="192">
        <f>IF(COUNT(SEARCH(Удалить_Индекс_КВСР,$B2841)*SEARCH(Удалить_Индекс_ПБС,$C2841)*SEARCH(Удалить_Индекс_КФСР,$D2841)*SEARCH(Удалить_Индекс_КЦСР,$E2841)*SEARCH(Удалить_Индекс_КВР,$F2841)*SEARCH(Удалить_Индекс_ЭК,$H2841)*SEARCH(Удалить_Индекс_КР,$I2841))&gt;0,0,1)</f>
        <v>1</v>
      </c>
      <c r="O2841" s="192" t="str">
        <f t="shared" si="2085"/>
        <v/>
      </c>
      <c r="P2841" s="192" t="str">
        <f t="shared" si="2126"/>
        <v/>
      </c>
      <c r="Q2841" s="300" t="str">
        <f t="shared" si="2086"/>
        <v/>
      </c>
      <c r="R2841" s="300" t="str">
        <f t="shared" si="2087"/>
        <v/>
      </c>
      <c r="S2841" s="300" t="str">
        <f t="shared" si="2088"/>
        <v/>
      </c>
      <c r="T2841" s="192" t="str">
        <f t="shared" si="2089"/>
        <v/>
      </c>
      <c r="U2841" s="303" t="str">
        <f t="shared" si="2090"/>
        <v/>
      </c>
      <c r="V2841" s="300" t="str">
        <f t="shared" si="2091"/>
        <v/>
      </c>
      <c r="W2841" s="192" t="str">
        <f t="shared" si="2092"/>
        <v/>
      </c>
      <c r="X2841" s="303" t="str">
        <f t="shared" si="2093"/>
        <v/>
      </c>
      <c r="Y2841" s="300" t="str">
        <f t="shared" si="2094"/>
        <v/>
      </c>
      <c r="Z2841" s="300" t="str">
        <f t="shared" si="2095"/>
        <v/>
      </c>
      <c r="AA2841" s="303" t="str">
        <f t="shared" si="2096"/>
        <v/>
      </c>
      <c r="AB2841" s="300" t="str">
        <f t="shared" si="2097"/>
        <v/>
      </c>
      <c r="AC2841" s="300" t="str">
        <f t="shared" si="2098"/>
        <v/>
      </c>
      <c r="AD2841" s="300" t="str">
        <f t="shared" si="2099"/>
        <v/>
      </c>
      <c r="AE2841" s="192" t="str">
        <f t="shared" si="2100"/>
        <v/>
      </c>
      <c r="AF2841" s="192" t="str">
        <f t="shared" si="2101"/>
        <v/>
      </c>
      <c r="AG2841" s="192"/>
      <c r="AJ2841" s="300" t="str">
        <f t="shared" si="2102"/>
        <v/>
      </c>
      <c r="AK2841" s="300" t="str">
        <f t="shared" si="2103"/>
        <v/>
      </c>
      <c r="AL2841" s="300" t="str">
        <f t="shared" si="2104"/>
        <v/>
      </c>
      <c r="AM2841" s="300" t="str">
        <f t="shared" si="2105"/>
        <v/>
      </c>
      <c r="AN2841" s="300" t="str">
        <f t="shared" si="2106"/>
        <v/>
      </c>
      <c r="AO2841" s="300" t="str">
        <f t="shared" si="2107"/>
        <v/>
      </c>
      <c r="AP2841" s="300" t="str">
        <f t="shared" si="2108"/>
        <v/>
      </c>
      <c r="AQ2841" s="300" t="str">
        <f t="shared" si="2109"/>
        <v/>
      </c>
      <c r="AR2841" s="306" t="str">
        <f t="shared" si="2110"/>
        <v/>
      </c>
      <c r="AS2841" s="300" t="str">
        <f t="shared" si="2111"/>
        <v/>
      </c>
      <c r="AT2841" s="300" t="str">
        <f t="shared" si="2112"/>
        <v/>
      </c>
      <c r="AU2841" s="192" t="str">
        <f t="shared" si="2113"/>
        <v>рбс</v>
      </c>
      <c r="AV2841" s="192" t="str">
        <f t="shared" si="2114"/>
        <v>рбс87504803общком</v>
      </c>
      <c r="AW2841" s="191">
        <f t="shared" si="2115"/>
        <v>0</v>
      </c>
      <c r="AX2841" s="191">
        <f t="shared" si="2116"/>
        <v>0</v>
      </c>
      <c r="AY2841" s="191">
        <f t="shared" si="2117"/>
        <v>211620</v>
      </c>
      <c r="AZ2841" s="191">
        <f t="shared" si="2118"/>
        <v>97559.86</v>
      </c>
      <c r="BA2841" s="193">
        <f t="shared" si="2119"/>
        <v>1</v>
      </c>
      <c r="BB2841" s="193">
        <f t="shared" si="2120"/>
        <v>1</v>
      </c>
      <c r="BC2841" s="193">
        <f t="shared" si="2121"/>
        <v>1</v>
      </c>
      <c r="BD2841" s="191">
        <f t="shared" si="2081"/>
        <v>211620</v>
      </c>
      <c r="BE2841" s="191">
        <f t="shared" si="2122"/>
        <v>97559.86</v>
      </c>
      <c r="BF2841" s="210">
        <f t="shared" si="2123"/>
        <v>211620</v>
      </c>
      <c r="BG2841" s="211">
        <f t="shared" si="2124"/>
        <v>211620</v>
      </c>
      <c r="BH2841" s="289" t="str">
        <f t="shared" si="2127"/>
        <v>875</v>
      </c>
      <c r="BI2841" s="289" t="str">
        <f t="shared" si="2128"/>
        <v>0702</v>
      </c>
      <c r="BJ2841" s="284" t="s">
        <v>591</v>
      </c>
      <c r="BK2841" s="284" t="s">
        <v>586</v>
      </c>
      <c r="BL2841" s="233" t="str">
        <f t="shared" si="2125"/>
        <v/>
      </c>
    </row>
    <row r="2842" spans="1:64" ht="12" hidden="1" customHeight="1">
      <c r="A2842" s="333" t="s">
        <v>1479</v>
      </c>
      <c r="B2842" s="381" t="s">
        <v>327</v>
      </c>
      <c r="C2842" s="333" t="s">
        <v>812</v>
      </c>
      <c r="D2842" s="381" t="s">
        <v>317</v>
      </c>
      <c r="E2842" s="381" t="s">
        <v>1322</v>
      </c>
      <c r="F2842" s="381" t="s">
        <v>608</v>
      </c>
      <c r="G2842" s="381" t="s">
        <v>385</v>
      </c>
      <c r="H2842" s="100" t="s">
        <v>653</v>
      </c>
      <c r="I2842" s="381" t="s">
        <v>339</v>
      </c>
      <c r="J2842" s="382">
        <v>1975451.46</v>
      </c>
      <c r="K2842" s="382">
        <v>1225926.5900000001</v>
      </c>
      <c r="L2842" s="191" t="str">
        <f t="shared" si="2084"/>
        <v>875048030702011007409011121110</v>
      </c>
      <c r="M2842" s="192">
        <f t="array" ref="M2842">IF(COUNT(SEARCH(Удалить_Роспись_КВСР,$B2842)*SEARCH(Удалить_Роспись_ПБС,$C2842)*SEARCH(Удалить_Роспись_КФСР, $D2842)*SEARCH(Удалить_Роспись_КЦСР,$E2842)*SEARCH(Удалить_Роспись_КВР,$F2842)*SEARCH(Удалить_Роспись_ЭК,$H2842)*SEARCH(Удалить_Роспись_КР,$I2842))&gt;0,0,1)</f>
        <v>0</v>
      </c>
      <c r="N2842" s="192">
        <v>0</v>
      </c>
      <c r="O2842" s="192" t="str">
        <f t="shared" si="2085"/>
        <v/>
      </c>
      <c r="P2842" s="192" t="str">
        <f t="shared" si="2126"/>
        <v/>
      </c>
      <c r="Q2842" s="300" t="str">
        <f t="shared" si="2086"/>
        <v/>
      </c>
      <c r="R2842" s="300" t="str">
        <f t="shared" si="2087"/>
        <v/>
      </c>
      <c r="S2842" s="300" t="str">
        <f t="shared" si="2088"/>
        <v/>
      </c>
      <c r="T2842" s="192" t="str">
        <f t="shared" si="2089"/>
        <v/>
      </c>
      <c r="U2842" s="303" t="str">
        <f t="shared" si="2090"/>
        <v/>
      </c>
      <c r="V2842" s="300" t="str">
        <f t="shared" si="2091"/>
        <v/>
      </c>
      <c r="W2842" s="192" t="str">
        <f t="shared" si="2092"/>
        <v/>
      </c>
      <c r="X2842" s="303" t="str">
        <f t="shared" si="2093"/>
        <v/>
      </c>
      <c r="Y2842" s="300" t="str">
        <f t="shared" si="2094"/>
        <v/>
      </c>
      <c r="Z2842" s="300" t="str">
        <f t="shared" si="2095"/>
        <v/>
      </c>
      <c r="AA2842" s="303" t="str">
        <f t="shared" si="2096"/>
        <v/>
      </c>
      <c r="AB2842" s="300" t="str">
        <f t="shared" si="2097"/>
        <v/>
      </c>
      <c r="AC2842" s="300" t="str">
        <f t="shared" si="2098"/>
        <v/>
      </c>
      <c r="AD2842" s="300" t="str">
        <f t="shared" si="2099"/>
        <v/>
      </c>
      <c r="AE2842" s="192" t="str">
        <f t="shared" si="2100"/>
        <v/>
      </c>
      <c r="AF2842" s="192" t="str">
        <f t="shared" si="2101"/>
        <v/>
      </c>
      <c r="AG2842" s="192"/>
      <c r="AJ2842" s="300" t="str">
        <f t="shared" si="2102"/>
        <v/>
      </c>
      <c r="AK2842" s="300" t="str">
        <f t="shared" si="2103"/>
        <v/>
      </c>
      <c r="AL2842" s="300" t="str">
        <f t="shared" si="2104"/>
        <v/>
      </c>
      <c r="AM2842" s="300" t="str">
        <f t="shared" si="2105"/>
        <v/>
      </c>
      <c r="AN2842" s="300" t="str">
        <f t="shared" si="2106"/>
        <v/>
      </c>
      <c r="AO2842" s="300" t="str">
        <f t="shared" si="2107"/>
        <v/>
      </c>
      <c r="AP2842" s="300" t="str">
        <f t="shared" si="2108"/>
        <v/>
      </c>
      <c r="AQ2842" s="300" t="str">
        <f t="shared" si="2109"/>
        <v/>
      </c>
      <c r="AR2842" s="306" t="str">
        <f t="shared" si="2110"/>
        <v/>
      </c>
      <c r="AS2842" s="300" t="str">
        <f t="shared" si="2111"/>
        <v/>
      </c>
      <c r="AT2842" s="300" t="str">
        <f t="shared" si="2112"/>
        <v/>
      </c>
      <c r="AU2842" s="192" t="str">
        <f t="shared" si="2113"/>
        <v>рбс</v>
      </c>
      <c r="AV2842" s="192" t="str">
        <f t="shared" si="2114"/>
        <v>рбс87504803общопл</v>
      </c>
      <c r="AW2842" s="191">
        <f t="shared" si="2115"/>
        <v>0</v>
      </c>
      <c r="AX2842" s="191">
        <f t="shared" si="2116"/>
        <v>0</v>
      </c>
      <c r="AY2842" s="191">
        <f t="shared" si="2117"/>
        <v>0</v>
      </c>
      <c r="AZ2842" s="191">
        <f t="shared" si="2118"/>
        <v>0</v>
      </c>
      <c r="BA2842" s="193">
        <f t="shared" si="2119"/>
        <v>1</v>
      </c>
      <c r="BB2842" s="193">
        <f t="shared" si="2120"/>
        <v>1</v>
      </c>
      <c r="BC2842" s="193">
        <f t="shared" si="2121"/>
        <v>1</v>
      </c>
      <c r="BD2842" s="191">
        <f t="shared" si="2081"/>
        <v>0</v>
      </c>
      <c r="BE2842" s="191">
        <f t="shared" si="2122"/>
        <v>0</v>
      </c>
      <c r="BF2842" s="210">
        <f t="shared" si="2123"/>
        <v>0</v>
      </c>
      <c r="BG2842" s="211">
        <f t="shared" si="2124"/>
        <v>0</v>
      </c>
      <c r="BH2842" s="289" t="str">
        <f t="shared" si="2127"/>
        <v>875</v>
      </c>
      <c r="BI2842" s="289" t="str">
        <f t="shared" si="2128"/>
        <v>0702</v>
      </c>
      <c r="BJ2842" s="284" t="s">
        <v>591</v>
      </c>
      <c r="BK2842" s="284" t="s">
        <v>586</v>
      </c>
      <c r="BL2842" s="233" t="str">
        <f t="shared" si="2125"/>
        <v/>
      </c>
    </row>
    <row r="2843" spans="1:64" ht="12" hidden="1" customHeight="1">
      <c r="A2843" s="333" t="s">
        <v>1479</v>
      </c>
      <c r="B2843" s="381" t="s">
        <v>327</v>
      </c>
      <c r="C2843" s="333" t="s">
        <v>812</v>
      </c>
      <c r="D2843" s="381" t="s">
        <v>317</v>
      </c>
      <c r="E2843" s="381" t="s">
        <v>1322</v>
      </c>
      <c r="F2843" s="381" t="s">
        <v>589</v>
      </c>
      <c r="G2843" s="381" t="s">
        <v>386</v>
      </c>
      <c r="H2843" s="100" t="s">
        <v>653</v>
      </c>
      <c r="I2843" s="381" t="s">
        <v>339</v>
      </c>
      <c r="J2843" s="382">
        <v>9360</v>
      </c>
      <c r="K2843" s="382">
        <v>0</v>
      </c>
      <c r="L2843" s="191" t="str">
        <f t="shared" si="2084"/>
        <v>875048030702011007409011221210</v>
      </c>
      <c r="M2843" s="192">
        <f t="array" ref="M2843">IF(COUNT(SEARCH(Удалить_Роспись_КВСР,$B2843)*SEARCH(Удалить_Роспись_ПБС,$C2843)*SEARCH(Удалить_Роспись_КФСР, $D2843)*SEARCH(Удалить_Роспись_КЦСР,$E2843)*SEARCH(Удалить_Роспись_КВР,$F2843)*SEARCH(Удалить_Роспись_ЭК,$H2843)*SEARCH(Удалить_Роспись_КР,$I2843))&gt;0,0,1)</f>
        <v>0</v>
      </c>
      <c r="N2843" s="192">
        <v>0</v>
      </c>
      <c r="O2843" s="192" t="str">
        <f t="shared" si="2085"/>
        <v/>
      </c>
      <c r="P2843" s="192" t="str">
        <f t="shared" si="2126"/>
        <v/>
      </c>
      <c r="Q2843" s="300" t="str">
        <f t="shared" si="2086"/>
        <v/>
      </c>
      <c r="R2843" s="300" t="str">
        <f t="shared" si="2087"/>
        <v/>
      </c>
      <c r="S2843" s="300" t="str">
        <f t="shared" si="2088"/>
        <v/>
      </c>
      <c r="T2843" s="192" t="str">
        <f t="shared" si="2089"/>
        <v/>
      </c>
      <c r="U2843" s="303" t="str">
        <f t="shared" si="2090"/>
        <v/>
      </c>
      <c r="V2843" s="300" t="str">
        <f t="shared" si="2091"/>
        <v/>
      </c>
      <c r="W2843" s="192" t="str">
        <f t="shared" si="2092"/>
        <v/>
      </c>
      <c r="X2843" s="303" t="str">
        <f t="shared" si="2093"/>
        <v/>
      </c>
      <c r="Y2843" s="300" t="str">
        <f t="shared" si="2094"/>
        <v/>
      </c>
      <c r="Z2843" s="300" t="str">
        <f t="shared" si="2095"/>
        <v/>
      </c>
      <c r="AA2843" s="303" t="str">
        <f t="shared" si="2096"/>
        <v/>
      </c>
      <c r="AB2843" s="300" t="str">
        <f t="shared" si="2097"/>
        <v/>
      </c>
      <c r="AC2843" s="300" t="str">
        <f t="shared" si="2098"/>
        <v/>
      </c>
      <c r="AD2843" s="300" t="str">
        <f t="shared" si="2099"/>
        <v/>
      </c>
      <c r="AE2843" s="192" t="str">
        <f t="shared" si="2100"/>
        <v/>
      </c>
      <c r="AF2843" s="192" t="str">
        <f t="shared" si="2101"/>
        <v/>
      </c>
      <c r="AG2843" s="192"/>
      <c r="AJ2843" s="300" t="str">
        <f t="shared" si="2102"/>
        <v/>
      </c>
      <c r="AK2843" s="300" t="str">
        <f t="shared" si="2103"/>
        <v/>
      </c>
      <c r="AL2843" s="300" t="str">
        <f t="shared" si="2104"/>
        <v/>
      </c>
      <c r="AM2843" s="300" t="str">
        <f t="shared" si="2105"/>
        <v/>
      </c>
      <c r="AN2843" s="300" t="str">
        <f t="shared" si="2106"/>
        <v/>
      </c>
      <c r="AO2843" s="300" t="str">
        <f t="shared" si="2107"/>
        <v/>
      </c>
      <c r="AP2843" s="300" t="str">
        <f t="shared" si="2108"/>
        <v/>
      </c>
      <c r="AQ2843" s="300" t="str">
        <f t="shared" si="2109"/>
        <v/>
      </c>
      <c r="AR2843" s="306" t="str">
        <f t="shared" si="2110"/>
        <v/>
      </c>
      <c r="AS2843" s="300" t="str">
        <f t="shared" si="2111"/>
        <v/>
      </c>
      <c r="AT2843" s="300" t="str">
        <f t="shared" si="2112"/>
        <v/>
      </c>
      <c r="AU2843" s="192" t="str">
        <f t="shared" si="2113"/>
        <v>рбс</v>
      </c>
      <c r="AV2843" s="192" t="str">
        <f t="shared" si="2114"/>
        <v>рбс87504803общпро</v>
      </c>
      <c r="AW2843" s="191">
        <f t="shared" si="2115"/>
        <v>0</v>
      </c>
      <c r="AX2843" s="191">
        <f t="shared" si="2116"/>
        <v>0</v>
      </c>
      <c r="AY2843" s="191">
        <f t="shared" si="2117"/>
        <v>0</v>
      </c>
      <c r="AZ2843" s="191">
        <f t="shared" si="2118"/>
        <v>0</v>
      </c>
      <c r="BA2843" s="193">
        <f t="shared" si="2119"/>
        <v>1</v>
      </c>
      <c r="BB2843" s="193">
        <f t="shared" si="2120"/>
        <v>1</v>
      </c>
      <c r="BC2843" s="193">
        <f t="shared" si="2121"/>
        <v>1</v>
      </c>
      <c r="BD2843" s="191">
        <f t="shared" si="2081"/>
        <v>0</v>
      </c>
      <c r="BE2843" s="191">
        <f t="shared" si="2122"/>
        <v>0</v>
      </c>
      <c r="BF2843" s="210">
        <f t="shared" si="2123"/>
        <v>0</v>
      </c>
      <c r="BG2843" s="211">
        <f t="shared" si="2124"/>
        <v>0</v>
      </c>
      <c r="BH2843" s="289"/>
      <c r="BI2843" s="289"/>
      <c r="BL2843" s="233" t="str">
        <f t="shared" si="2125"/>
        <v/>
      </c>
    </row>
    <row r="2844" spans="1:64" ht="12" hidden="1" customHeight="1">
      <c r="A2844" s="333" t="s">
        <v>1479</v>
      </c>
      <c r="B2844" s="381" t="s">
        <v>327</v>
      </c>
      <c r="C2844" s="333" t="s">
        <v>812</v>
      </c>
      <c r="D2844" s="381" t="s">
        <v>317</v>
      </c>
      <c r="E2844" s="381" t="s">
        <v>1322</v>
      </c>
      <c r="F2844" s="381" t="s">
        <v>902</v>
      </c>
      <c r="G2844" s="381" t="s">
        <v>387</v>
      </c>
      <c r="H2844" s="100" t="s">
        <v>653</v>
      </c>
      <c r="I2844" s="381" t="s">
        <v>339</v>
      </c>
      <c r="J2844" s="382">
        <v>596586.35</v>
      </c>
      <c r="K2844" s="382">
        <v>352731.35</v>
      </c>
      <c r="L2844" s="191" t="str">
        <f t="shared" si="2084"/>
        <v>875048030702011007409011921310</v>
      </c>
      <c r="M2844" s="192">
        <f t="array" ref="M2844">IF(COUNT(SEARCH(Удалить_Роспись_КВСР,$B2844)*SEARCH(Удалить_Роспись_ПБС,$C2844)*SEARCH(Удалить_Роспись_КФСР, $D2844)*SEARCH(Удалить_Роспись_КЦСР,$E2844)*SEARCH(Удалить_Роспись_КВР,$F2844)*SEARCH(Удалить_Роспись_ЭК,$H2844)*SEARCH(Удалить_Роспись_КР,$I2844))&gt;0,0,1)</f>
        <v>0</v>
      </c>
      <c r="N2844" s="192">
        <v>0</v>
      </c>
      <c r="O2844" s="192" t="str">
        <f t="shared" si="2085"/>
        <v/>
      </c>
      <c r="P2844" s="192" t="str">
        <f t="shared" si="2126"/>
        <v/>
      </c>
      <c r="Q2844" s="300" t="str">
        <f t="shared" si="2086"/>
        <v/>
      </c>
      <c r="R2844" s="300" t="str">
        <f t="shared" si="2087"/>
        <v/>
      </c>
      <c r="S2844" s="300" t="str">
        <f t="shared" si="2088"/>
        <v/>
      </c>
      <c r="T2844" s="192" t="str">
        <f t="shared" si="2089"/>
        <v/>
      </c>
      <c r="U2844" s="303" t="str">
        <f t="shared" si="2090"/>
        <v/>
      </c>
      <c r="V2844" s="300" t="str">
        <f t="shared" si="2091"/>
        <v/>
      </c>
      <c r="W2844" s="192" t="str">
        <f t="shared" si="2092"/>
        <v/>
      </c>
      <c r="X2844" s="303" t="str">
        <f t="shared" si="2093"/>
        <v/>
      </c>
      <c r="Y2844" s="300" t="str">
        <f t="shared" si="2094"/>
        <v/>
      </c>
      <c r="Z2844" s="300" t="str">
        <f t="shared" si="2095"/>
        <v/>
      </c>
      <c r="AA2844" s="303" t="str">
        <f t="shared" si="2096"/>
        <v/>
      </c>
      <c r="AB2844" s="300" t="str">
        <f t="shared" si="2097"/>
        <v/>
      </c>
      <c r="AC2844" s="300" t="str">
        <f t="shared" si="2098"/>
        <v/>
      </c>
      <c r="AD2844" s="300" t="str">
        <f t="shared" si="2099"/>
        <v/>
      </c>
      <c r="AE2844" s="192" t="str">
        <f t="shared" si="2100"/>
        <v/>
      </c>
      <c r="AF2844" s="192" t="str">
        <f t="shared" si="2101"/>
        <v/>
      </c>
      <c r="AG2844" s="192"/>
      <c r="AJ2844" s="300" t="str">
        <f t="shared" si="2102"/>
        <v/>
      </c>
      <c r="AK2844" s="300" t="str">
        <f t="shared" si="2103"/>
        <v/>
      </c>
      <c r="AL2844" s="300" t="str">
        <f t="shared" si="2104"/>
        <v/>
      </c>
      <c r="AM2844" s="300" t="str">
        <f t="shared" si="2105"/>
        <v/>
      </c>
      <c r="AN2844" s="300" t="str">
        <f t="shared" si="2106"/>
        <v/>
      </c>
      <c r="AO2844" s="300" t="str">
        <f t="shared" si="2107"/>
        <v/>
      </c>
      <c r="AP2844" s="300" t="str">
        <f t="shared" si="2108"/>
        <v/>
      </c>
      <c r="AQ2844" s="300" t="str">
        <f t="shared" si="2109"/>
        <v/>
      </c>
      <c r="AR2844" s="306" t="str">
        <f t="shared" si="2110"/>
        <v/>
      </c>
      <c r="AS2844" s="300" t="str">
        <f t="shared" si="2111"/>
        <v/>
      </c>
      <c r="AT2844" s="300" t="str">
        <f t="shared" si="2112"/>
        <v/>
      </c>
      <c r="AU2844" s="192" t="str">
        <f t="shared" si="2113"/>
        <v>рбс</v>
      </c>
      <c r="AV2844" s="192" t="str">
        <f t="shared" si="2114"/>
        <v>рбс87504803общопл</v>
      </c>
      <c r="AW2844" s="191">
        <f t="shared" si="2115"/>
        <v>0</v>
      </c>
      <c r="AX2844" s="191">
        <f t="shared" si="2116"/>
        <v>0</v>
      </c>
      <c r="AY2844" s="191">
        <f t="shared" si="2117"/>
        <v>0</v>
      </c>
      <c r="AZ2844" s="191">
        <f t="shared" si="2118"/>
        <v>0</v>
      </c>
      <c r="BA2844" s="193">
        <f t="shared" si="2119"/>
        <v>1</v>
      </c>
      <c r="BB2844" s="193">
        <f t="shared" si="2120"/>
        <v>1</v>
      </c>
      <c r="BC2844" s="193">
        <f t="shared" si="2121"/>
        <v>1</v>
      </c>
      <c r="BD2844" s="191">
        <f t="shared" si="2081"/>
        <v>0</v>
      </c>
      <c r="BE2844" s="191">
        <f t="shared" si="2122"/>
        <v>0</v>
      </c>
      <c r="BF2844" s="210">
        <f t="shared" si="2123"/>
        <v>0</v>
      </c>
      <c r="BG2844" s="211">
        <f t="shared" si="2124"/>
        <v>0</v>
      </c>
      <c r="BH2844" s="289"/>
      <c r="BI2844" s="289"/>
      <c r="BL2844" s="233" t="str">
        <f t="shared" si="2125"/>
        <v/>
      </c>
    </row>
    <row r="2845" spans="1:64" ht="12" hidden="1" customHeight="1">
      <c r="A2845" s="333" t="s">
        <v>1479</v>
      </c>
      <c r="B2845" s="381" t="s">
        <v>327</v>
      </c>
      <c r="C2845" s="333" t="s">
        <v>812</v>
      </c>
      <c r="D2845" s="381" t="s">
        <v>317</v>
      </c>
      <c r="E2845" s="381" t="s">
        <v>1322</v>
      </c>
      <c r="F2845" s="381" t="s">
        <v>586</v>
      </c>
      <c r="G2845" s="381" t="s">
        <v>389</v>
      </c>
      <c r="H2845" s="100" t="s">
        <v>653</v>
      </c>
      <c r="I2845" s="381" t="s">
        <v>339</v>
      </c>
      <c r="J2845" s="382">
        <v>24052</v>
      </c>
      <c r="K2845" s="382">
        <v>12999</v>
      </c>
      <c r="L2845" s="191" t="str">
        <f t="shared" si="2084"/>
        <v>875048030702011007409024422610</v>
      </c>
      <c r="M2845" s="192">
        <f t="array" ref="M2845">IF(COUNT(SEARCH(Удалить_Роспись_КВСР,$B2845)*SEARCH(Удалить_Роспись_ПБС,$C2845)*SEARCH(Удалить_Роспись_КФСР, $D2845)*SEARCH(Удалить_Роспись_КЦСР,$E2845)*SEARCH(Удалить_Роспись_КВР,$F2845)*SEARCH(Удалить_Роспись_ЭК,$H2845)*SEARCH(Удалить_Роспись_КР,$I2845))&gt;0,0,1)</f>
        <v>0</v>
      </c>
      <c r="N2845" s="192">
        <v>0</v>
      </c>
      <c r="O2845" s="192" t="str">
        <f t="shared" si="2085"/>
        <v/>
      </c>
      <c r="P2845" s="192" t="str">
        <f t="shared" si="2126"/>
        <v/>
      </c>
      <c r="Q2845" s="300" t="str">
        <f t="shared" si="2086"/>
        <v/>
      </c>
      <c r="R2845" s="300" t="str">
        <f t="shared" si="2087"/>
        <v/>
      </c>
      <c r="S2845" s="300" t="str">
        <f t="shared" si="2088"/>
        <v/>
      </c>
      <c r="T2845" s="192" t="str">
        <f t="shared" si="2089"/>
        <v/>
      </c>
      <c r="U2845" s="303" t="str">
        <f t="shared" si="2090"/>
        <v/>
      </c>
      <c r="V2845" s="300" t="str">
        <f t="shared" si="2091"/>
        <v/>
      </c>
      <c r="W2845" s="192" t="str">
        <f t="shared" si="2092"/>
        <v/>
      </c>
      <c r="X2845" s="303" t="str">
        <f t="shared" si="2093"/>
        <v/>
      </c>
      <c r="Y2845" s="300" t="str">
        <f t="shared" si="2094"/>
        <v/>
      </c>
      <c r="Z2845" s="300" t="str">
        <f t="shared" si="2095"/>
        <v/>
      </c>
      <c r="AA2845" s="303" t="str">
        <f t="shared" si="2096"/>
        <v/>
      </c>
      <c r="AB2845" s="300" t="str">
        <f t="shared" si="2097"/>
        <v/>
      </c>
      <c r="AC2845" s="300" t="str">
        <f t="shared" si="2098"/>
        <v/>
      </c>
      <c r="AD2845" s="300" t="str">
        <f t="shared" si="2099"/>
        <v/>
      </c>
      <c r="AE2845" s="192" t="str">
        <f t="shared" si="2100"/>
        <v/>
      </c>
      <c r="AF2845" s="192" t="str">
        <f t="shared" si="2101"/>
        <v/>
      </c>
      <c r="AG2845" s="192"/>
      <c r="AJ2845" s="300" t="str">
        <f t="shared" si="2102"/>
        <v/>
      </c>
      <c r="AK2845" s="300" t="str">
        <f t="shared" si="2103"/>
        <v/>
      </c>
      <c r="AL2845" s="300" t="str">
        <f t="shared" si="2104"/>
        <v/>
      </c>
      <c r="AM2845" s="300" t="str">
        <f t="shared" si="2105"/>
        <v/>
      </c>
      <c r="AN2845" s="300" t="str">
        <f t="shared" si="2106"/>
        <v/>
      </c>
      <c r="AO2845" s="300" t="str">
        <f t="shared" si="2107"/>
        <v/>
      </c>
      <c r="AP2845" s="300" t="str">
        <f t="shared" si="2108"/>
        <v/>
      </c>
      <c r="AQ2845" s="300" t="str">
        <f t="shared" si="2109"/>
        <v/>
      </c>
      <c r="AR2845" s="306" t="str">
        <f t="shared" si="2110"/>
        <v/>
      </c>
      <c r="AS2845" s="300" t="str">
        <f t="shared" si="2111"/>
        <v/>
      </c>
      <c r="AT2845" s="300" t="str">
        <f t="shared" si="2112"/>
        <v/>
      </c>
      <c r="AU2845" s="192" t="str">
        <f t="shared" si="2113"/>
        <v>рбс</v>
      </c>
      <c r="AV2845" s="192" t="str">
        <f t="shared" si="2114"/>
        <v>рбс87504803общпро</v>
      </c>
      <c r="AW2845" s="191">
        <f t="shared" si="2115"/>
        <v>0</v>
      </c>
      <c r="AX2845" s="191">
        <f t="shared" si="2116"/>
        <v>0</v>
      </c>
      <c r="AY2845" s="191">
        <f t="shared" si="2117"/>
        <v>0</v>
      </c>
      <c r="AZ2845" s="191">
        <f t="shared" si="2118"/>
        <v>0</v>
      </c>
      <c r="BA2845" s="193">
        <f t="shared" si="2119"/>
        <v>1</v>
      </c>
      <c r="BB2845" s="193">
        <f t="shared" si="2120"/>
        <v>1</v>
      </c>
      <c r="BC2845" s="193">
        <f t="shared" si="2121"/>
        <v>1</v>
      </c>
      <c r="BD2845" s="191">
        <f t="shared" si="2081"/>
        <v>0</v>
      </c>
      <c r="BE2845" s="191">
        <f t="shared" si="2122"/>
        <v>0</v>
      </c>
      <c r="BF2845" s="210">
        <f t="shared" si="2123"/>
        <v>0</v>
      </c>
      <c r="BG2845" s="211">
        <f t="shared" si="2124"/>
        <v>0</v>
      </c>
      <c r="BH2845" s="289"/>
      <c r="BI2845" s="289"/>
      <c r="BL2845" s="233" t="str">
        <f t="shared" si="2125"/>
        <v/>
      </c>
    </row>
    <row r="2846" spans="1:64" ht="12" hidden="1" customHeight="1">
      <c r="A2846" s="333" t="s">
        <v>1479</v>
      </c>
      <c r="B2846" s="381" t="s">
        <v>327</v>
      </c>
      <c r="C2846" s="333" t="s">
        <v>812</v>
      </c>
      <c r="D2846" s="381" t="s">
        <v>317</v>
      </c>
      <c r="E2846" s="381" t="s">
        <v>1323</v>
      </c>
      <c r="F2846" s="381" t="s">
        <v>608</v>
      </c>
      <c r="G2846" s="381" t="s">
        <v>385</v>
      </c>
      <c r="H2846" s="100" t="s">
        <v>653</v>
      </c>
      <c r="I2846" s="381" t="s">
        <v>339</v>
      </c>
      <c r="J2846" s="382">
        <v>11160352.18</v>
      </c>
      <c r="K2846" s="382">
        <v>7504714.0800000001</v>
      </c>
      <c r="L2846" s="191" t="str">
        <f t="shared" si="2084"/>
        <v>875048030702011007564011121110</v>
      </c>
      <c r="M2846" s="192">
        <f t="array" ref="M2846">IF(COUNT(SEARCH(Удалить_Роспись_КВСР,$B2846)*SEARCH(Удалить_Роспись_ПБС,$C2846)*SEARCH(Удалить_Роспись_КФСР, $D2846)*SEARCH(Удалить_Роспись_КЦСР,$E2846)*SEARCH(Удалить_Роспись_КВР,$F2846)*SEARCH(Удалить_Роспись_ЭК,$H2846)*SEARCH(Удалить_Роспись_КР,$I2846))&gt;0,0,1)</f>
        <v>0</v>
      </c>
      <c r="N2846" s="192">
        <v>0</v>
      </c>
      <c r="O2846" s="192" t="str">
        <f t="shared" si="2085"/>
        <v/>
      </c>
      <c r="P2846" s="192" t="str">
        <f t="shared" si="2126"/>
        <v/>
      </c>
      <c r="Q2846" s="300" t="str">
        <f t="shared" si="2086"/>
        <v/>
      </c>
      <c r="R2846" s="300" t="str">
        <f t="shared" si="2087"/>
        <v/>
      </c>
      <c r="S2846" s="300" t="str">
        <f t="shared" si="2088"/>
        <v/>
      </c>
      <c r="T2846" s="192" t="str">
        <f t="shared" si="2089"/>
        <v/>
      </c>
      <c r="U2846" s="303" t="str">
        <f t="shared" si="2090"/>
        <v/>
      </c>
      <c r="V2846" s="300" t="str">
        <f t="shared" si="2091"/>
        <v/>
      </c>
      <c r="W2846" s="192" t="str">
        <f t="shared" si="2092"/>
        <v/>
      </c>
      <c r="X2846" s="303" t="str">
        <f t="shared" si="2093"/>
        <v/>
      </c>
      <c r="Y2846" s="300" t="str">
        <f t="shared" si="2094"/>
        <v/>
      </c>
      <c r="Z2846" s="300" t="str">
        <f t="shared" si="2095"/>
        <v/>
      </c>
      <c r="AA2846" s="303" t="str">
        <f t="shared" si="2096"/>
        <v/>
      </c>
      <c r="AB2846" s="300" t="str">
        <f t="shared" si="2097"/>
        <v/>
      </c>
      <c r="AC2846" s="300" t="str">
        <f t="shared" si="2098"/>
        <v/>
      </c>
      <c r="AD2846" s="300" t="str">
        <f t="shared" si="2099"/>
        <v/>
      </c>
      <c r="AE2846" s="192" t="str">
        <f t="shared" si="2100"/>
        <v/>
      </c>
      <c r="AF2846" s="192" t="str">
        <f t="shared" si="2101"/>
        <v/>
      </c>
      <c r="AG2846" s="192"/>
      <c r="AJ2846" s="300" t="str">
        <f t="shared" si="2102"/>
        <v/>
      </c>
      <c r="AK2846" s="300" t="str">
        <f t="shared" si="2103"/>
        <v/>
      </c>
      <c r="AL2846" s="300" t="str">
        <f t="shared" si="2104"/>
        <v/>
      </c>
      <c r="AM2846" s="300" t="str">
        <f t="shared" si="2105"/>
        <v/>
      </c>
      <c r="AN2846" s="300" t="str">
        <f t="shared" si="2106"/>
        <v/>
      </c>
      <c r="AO2846" s="300" t="str">
        <f t="shared" si="2107"/>
        <v/>
      </c>
      <c r="AP2846" s="300" t="str">
        <f t="shared" si="2108"/>
        <v/>
      </c>
      <c r="AQ2846" s="300" t="str">
        <f t="shared" si="2109"/>
        <v/>
      </c>
      <c r="AR2846" s="306" t="str">
        <f t="shared" si="2110"/>
        <v/>
      </c>
      <c r="AS2846" s="300" t="str">
        <f t="shared" si="2111"/>
        <v/>
      </c>
      <c r="AT2846" s="300" t="str">
        <f t="shared" si="2112"/>
        <v/>
      </c>
      <c r="AU2846" s="192" t="str">
        <f t="shared" si="2113"/>
        <v>рбс</v>
      </c>
      <c r="AV2846" s="192" t="str">
        <f t="shared" si="2114"/>
        <v>рбс87504803общопл</v>
      </c>
      <c r="AW2846" s="191">
        <f t="shared" si="2115"/>
        <v>0</v>
      </c>
      <c r="AX2846" s="191">
        <f t="shared" si="2116"/>
        <v>0</v>
      </c>
      <c r="AY2846" s="191">
        <f t="shared" si="2117"/>
        <v>0</v>
      </c>
      <c r="AZ2846" s="191">
        <f t="shared" si="2118"/>
        <v>0</v>
      </c>
      <c r="BA2846" s="193">
        <f t="shared" si="2119"/>
        <v>1</v>
      </c>
      <c r="BB2846" s="193">
        <f t="shared" si="2120"/>
        <v>1</v>
      </c>
      <c r="BC2846" s="193">
        <f t="shared" si="2121"/>
        <v>1</v>
      </c>
      <c r="BD2846" s="191">
        <f t="shared" si="2081"/>
        <v>0</v>
      </c>
      <c r="BE2846" s="191">
        <f t="shared" si="2122"/>
        <v>0</v>
      </c>
      <c r="BF2846" s="210">
        <f t="shared" si="2123"/>
        <v>0</v>
      </c>
      <c r="BG2846" s="211">
        <f t="shared" si="2124"/>
        <v>0</v>
      </c>
      <c r="BH2846" s="289"/>
      <c r="BI2846" s="289"/>
      <c r="BL2846" s="233" t="str">
        <f t="shared" si="2125"/>
        <v/>
      </c>
    </row>
    <row r="2847" spans="1:64" ht="12" hidden="1" customHeight="1">
      <c r="A2847" s="333" t="s">
        <v>1479</v>
      </c>
      <c r="B2847" s="381" t="s">
        <v>327</v>
      </c>
      <c r="C2847" s="333" t="s">
        <v>812</v>
      </c>
      <c r="D2847" s="381" t="s">
        <v>317</v>
      </c>
      <c r="E2847" s="381" t="s">
        <v>1323</v>
      </c>
      <c r="F2847" s="381" t="s">
        <v>589</v>
      </c>
      <c r="G2847" s="381" t="s">
        <v>386</v>
      </c>
      <c r="H2847" s="100" t="s">
        <v>653</v>
      </c>
      <c r="I2847" s="381" t="s">
        <v>339</v>
      </c>
      <c r="J2847" s="382">
        <v>62640</v>
      </c>
      <c r="K2847" s="382">
        <v>20081.87</v>
      </c>
      <c r="L2847" s="191" t="str">
        <f t="shared" si="2084"/>
        <v>875048030702011007564011221210</v>
      </c>
      <c r="M2847" s="192">
        <f t="array" ref="M2847">IF(COUNT(SEARCH(Удалить_Роспись_КВСР,$B2847)*SEARCH(Удалить_Роспись_ПБС,$C2847)*SEARCH(Удалить_Роспись_КФСР, $D2847)*SEARCH(Удалить_Роспись_КЦСР,$E2847)*SEARCH(Удалить_Роспись_КВР,$F2847)*SEARCH(Удалить_Роспись_ЭК,$H2847)*SEARCH(Удалить_Роспись_КР,$I2847))&gt;0,0,1)</f>
        <v>0</v>
      </c>
      <c r="N2847" s="192">
        <v>0</v>
      </c>
      <c r="O2847" s="192" t="str">
        <f t="shared" si="2085"/>
        <v/>
      </c>
      <c r="P2847" s="192" t="str">
        <f t="shared" si="2126"/>
        <v/>
      </c>
      <c r="Q2847" s="300" t="str">
        <f t="shared" si="2086"/>
        <v/>
      </c>
      <c r="R2847" s="300" t="str">
        <f t="shared" si="2087"/>
        <v/>
      </c>
      <c r="S2847" s="300" t="str">
        <f t="shared" si="2088"/>
        <v/>
      </c>
      <c r="T2847" s="192" t="str">
        <f t="shared" si="2089"/>
        <v/>
      </c>
      <c r="U2847" s="303" t="str">
        <f t="shared" si="2090"/>
        <v/>
      </c>
      <c r="V2847" s="300" t="str">
        <f t="shared" si="2091"/>
        <v/>
      </c>
      <c r="W2847" s="192" t="str">
        <f t="shared" si="2092"/>
        <v/>
      </c>
      <c r="X2847" s="303" t="str">
        <f t="shared" si="2093"/>
        <v/>
      </c>
      <c r="Y2847" s="300" t="str">
        <f t="shared" si="2094"/>
        <v/>
      </c>
      <c r="Z2847" s="300" t="str">
        <f t="shared" si="2095"/>
        <v/>
      </c>
      <c r="AA2847" s="303" t="str">
        <f t="shared" si="2096"/>
        <v/>
      </c>
      <c r="AB2847" s="300" t="str">
        <f t="shared" si="2097"/>
        <v/>
      </c>
      <c r="AC2847" s="300" t="str">
        <f t="shared" si="2098"/>
        <v/>
      </c>
      <c r="AD2847" s="300" t="str">
        <f t="shared" si="2099"/>
        <v/>
      </c>
      <c r="AE2847" s="192" t="str">
        <f t="shared" si="2100"/>
        <v/>
      </c>
      <c r="AF2847" s="192" t="str">
        <f t="shared" si="2101"/>
        <v/>
      </c>
      <c r="AG2847" s="192"/>
      <c r="AJ2847" s="300" t="str">
        <f t="shared" si="2102"/>
        <v/>
      </c>
      <c r="AK2847" s="300" t="str">
        <f t="shared" si="2103"/>
        <v/>
      </c>
      <c r="AL2847" s="300" t="str">
        <f t="shared" si="2104"/>
        <v/>
      </c>
      <c r="AM2847" s="300" t="str">
        <f t="shared" si="2105"/>
        <v/>
      </c>
      <c r="AN2847" s="300" t="str">
        <f t="shared" si="2106"/>
        <v/>
      </c>
      <c r="AO2847" s="300" t="str">
        <f t="shared" si="2107"/>
        <v/>
      </c>
      <c r="AP2847" s="300" t="str">
        <f t="shared" si="2108"/>
        <v/>
      </c>
      <c r="AQ2847" s="300" t="str">
        <f t="shared" si="2109"/>
        <v/>
      </c>
      <c r="AR2847" s="306" t="str">
        <f t="shared" si="2110"/>
        <v/>
      </c>
      <c r="AS2847" s="300" t="str">
        <f t="shared" si="2111"/>
        <v/>
      </c>
      <c r="AT2847" s="300" t="str">
        <f t="shared" si="2112"/>
        <v/>
      </c>
      <c r="AU2847" s="192" t="str">
        <f t="shared" si="2113"/>
        <v>рбс</v>
      </c>
      <c r="AV2847" s="192" t="str">
        <f t="shared" si="2114"/>
        <v>рбс87504803общпро</v>
      </c>
      <c r="AW2847" s="191">
        <f t="shared" si="2115"/>
        <v>0</v>
      </c>
      <c r="AX2847" s="191">
        <f t="shared" si="2116"/>
        <v>0</v>
      </c>
      <c r="AY2847" s="191">
        <f t="shared" si="2117"/>
        <v>0</v>
      </c>
      <c r="AZ2847" s="191">
        <f t="shared" si="2118"/>
        <v>0</v>
      </c>
      <c r="BA2847" s="193">
        <f t="shared" si="2119"/>
        <v>1</v>
      </c>
      <c r="BB2847" s="193">
        <f t="shared" si="2120"/>
        <v>1</v>
      </c>
      <c r="BC2847" s="193">
        <f t="shared" si="2121"/>
        <v>1</v>
      </c>
      <c r="BD2847" s="191">
        <f t="shared" si="2081"/>
        <v>0</v>
      </c>
      <c r="BE2847" s="191">
        <f t="shared" si="2122"/>
        <v>0</v>
      </c>
      <c r="BF2847" s="210">
        <f t="shared" si="2123"/>
        <v>0</v>
      </c>
      <c r="BG2847" s="211">
        <f t="shared" si="2124"/>
        <v>0</v>
      </c>
      <c r="BH2847" s="289"/>
      <c r="BI2847" s="289"/>
      <c r="BL2847" s="233" t="str">
        <f t="shared" si="2125"/>
        <v/>
      </c>
    </row>
    <row r="2848" spans="1:64" ht="12" hidden="1" customHeight="1">
      <c r="A2848" s="333" t="s">
        <v>1479</v>
      </c>
      <c r="B2848" s="381" t="s">
        <v>327</v>
      </c>
      <c r="C2848" s="333" t="s">
        <v>812</v>
      </c>
      <c r="D2848" s="381" t="s">
        <v>317</v>
      </c>
      <c r="E2848" s="381" t="s">
        <v>1323</v>
      </c>
      <c r="F2848" s="381" t="s">
        <v>902</v>
      </c>
      <c r="G2848" s="381" t="s">
        <v>387</v>
      </c>
      <c r="H2848" s="100" t="s">
        <v>653</v>
      </c>
      <c r="I2848" s="381" t="s">
        <v>339</v>
      </c>
      <c r="J2848" s="382">
        <v>3362276.36</v>
      </c>
      <c r="K2848" s="382">
        <v>2217426.31</v>
      </c>
      <c r="L2848" s="191" t="str">
        <f t="shared" si="2084"/>
        <v>875048030702011007564011921310</v>
      </c>
      <c r="M2848" s="192">
        <f t="array" ref="M2848">IF(COUNT(SEARCH(Удалить_Роспись_КВСР,$B2848)*SEARCH(Удалить_Роспись_ПБС,$C2848)*SEARCH(Удалить_Роспись_КФСР, $D2848)*SEARCH(Удалить_Роспись_КЦСР,$E2848)*SEARCH(Удалить_Роспись_КВР,$F2848)*SEARCH(Удалить_Роспись_ЭК,$H2848)*SEARCH(Удалить_Роспись_КР,$I2848))&gt;0,0,1)</f>
        <v>0</v>
      </c>
      <c r="N2848" s="192">
        <v>0</v>
      </c>
      <c r="O2848" s="192" t="str">
        <f t="shared" si="2085"/>
        <v/>
      </c>
      <c r="P2848" s="192" t="str">
        <f t="shared" si="2126"/>
        <v/>
      </c>
      <c r="Q2848" s="300" t="str">
        <f t="shared" si="2086"/>
        <v/>
      </c>
      <c r="R2848" s="300" t="str">
        <f t="shared" si="2087"/>
        <v/>
      </c>
      <c r="S2848" s="300" t="str">
        <f t="shared" si="2088"/>
        <v/>
      </c>
      <c r="T2848" s="192" t="str">
        <f t="shared" si="2089"/>
        <v/>
      </c>
      <c r="U2848" s="303" t="str">
        <f t="shared" si="2090"/>
        <v/>
      </c>
      <c r="V2848" s="300" t="str">
        <f t="shared" si="2091"/>
        <v/>
      </c>
      <c r="W2848" s="192" t="str">
        <f t="shared" si="2092"/>
        <v/>
      </c>
      <c r="X2848" s="303" t="str">
        <f t="shared" si="2093"/>
        <v/>
      </c>
      <c r="Y2848" s="300" t="str">
        <f t="shared" si="2094"/>
        <v/>
      </c>
      <c r="Z2848" s="300" t="str">
        <f t="shared" si="2095"/>
        <v/>
      </c>
      <c r="AA2848" s="303" t="str">
        <f t="shared" si="2096"/>
        <v/>
      </c>
      <c r="AB2848" s="300" t="str">
        <f t="shared" si="2097"/>
        <v/>
      </c>
      <c r="AC2848" s="300" t="str">
        <f t="shared" si="2098"/>
        <v/>
      </c>
      <c r="AD2848" s="300" t="str">
        <f t="shared" si="2099"/>
        <v/>
      </c>
      <c r="AE2848" s="192" t="str">
        <f t="shared" si="2100"/>
        <v/>
      </c>
      <c r="AF2848" s="192" t="str">
        <f t="shared" si="2101"/>
        <v/>
      </c>
      <c r="AG2848" s="192"/>
      <c r="AJ2848" s="300" t="str">
        <f t="shared" si="2102"/>
        <v/>
      </c>
      <c r="AK2848" s="300" t="str">
        <f t="shared" si="2103"/>
        <v/>
      </c>
      <c r="AL2848" s="300" t="str">
        <f t="shared" si="2104"/>
        <v/>
      </c>
      <c r="AM2848" s="300" t="str">
        <f t="shared" si="2105"/>
        <v/>
      </c>
      <c r="AN2848" s="300" t="str">
        <f t="shared" si="2106"/>
        <v/>
      </c>
      <c r="AO2848" s="300" t="str">
        <f t="shared" si="2107"/>
        <v/>
      </c>
      <c r="AP2848" s="300" t="str">
        <f t="shared" si="2108"/>
        <v/>
      </c>
      <c r="AQ2848" s="300" t="str">
        <f t="shared" si="2109"/>
        <v/>
      </c>
      <c r="AR2848" s="306" t="str">
        <f t="shared" si="2110"/>
        <v/>
      </c>
      <c r="AS2848" s="300" t="str">
        <f t="shared" si="2111"/>
        <v/>
      </c>
      <c r="AT2848" s="300" t="str">
        <f t="shared" si="2112"/>
        <v/>
      </c>
      <c r="AU2848" s="192" t="str">
        <f t="shared" si="2113"/>
        <v>рбс</v>
      </c>
      <c r="AV2848" s="192" t="str">
        <f t="shared" si="2114"/>
        <v>рбс87504803общопл</v>
      </c>
      <c r="AW2848" s="191">
        <f t="shared" si="2115"/>
        <v>0</v>
      </c>
      <c r="AX2848" s="191">
        <f t="shared" si="2116"/>
        <v>0</v>
      </c>
      <c r="AY2848" s="191">
        <f t="shared" si="2117"/>
        <v>0</v>
      </c>
      <c r="AZ2848" s="191">
        <f t="shared" si="2118"/>
        <v>0</v>
      </c>
      <c r="BA2848" s="193">
        <f t="shared" si="2119"/>
        <v>1</v>
      </c>
      <c r="BB2848" s="193">
        <f t="shared" si="2120"/>
        <v>1</v>
      </c>
      <c r="BC2848" s="193">
        <f t="shared" si="2121"/>
        <v>1</v>
      </c>
      <c r="BD2848" s="191">
        <f t="shared" si="2081"/>
        <v>0</v>
      </c>
      <c r="BE2848" s="191">
        <f t="shared" si="2122"/>
        <v>0</v>
      </c>
      <c r="BF2848" s="210">
        <f t="shared" si="2123"/>
        <v>0</v>
      </c>
      <c r="BG2848" s="211">
        <f t="shared" si="2124"/>
        <v>0</v>
      </c>
      <c r="BH2848" s="289"/>
      <c r="BI2848" s="289"/>
      <c r="BL2848" s="233" t="str">
        <f t="shared" si="2125"/>
        <v/>
      </c>
    </row>
    <row r="2849" spans="1:64" ht="12" hidden="1" customHeight="1">
      <c r="A2849" s="333" t="s">
        <v>1479</v>
      </c>
      <c r="B2849" s="381" t="s">
        <v>327</v>
      </c>
      <c r="C2849" s="333" t="s">
        <v>812</v>
      </c>
      <c r="D2849" s="381" t="s">
        <v>317</v>
      </c>
      <c r="E2849" s="381" t="s">
        <v>1323</v>
      </c>
      <c r="F2849" s="381" t="s">
        <v>586</v>
      </c>
      <c r="G2849" s="381" t="s">
        <v>391</v>
      </c>
      <c r="H2849" s="100" t="s">
        <v>653</v>
      </c>
      <c r="I2849" s="381" t="s">
        <v>339</v>
      </c>
      <c r="J2849" s="382">
        <v>96000</v>
      </c>
      <c r="K2849" s="382">
        <v>47299.21</v>
      </c>
      <c r="L2849" s="191" t="str">
        <f t="shared" si="2084"/>
        <v>875048030702011007564024422110</v>
      </c>
      <c r="M2849" s="192">
        <f t="array" ref="M2849">IF(COUNT(SEARCH(Удалить_Роспись_КВСР,$B2849)*SEARCH(Удалить_Роспись_ПБС,$C2849)*SEARCH(Удалить_Роспись_КФСР, $D2849)*SEARCH(Удалить_Роспись_КЦСР,$E2849)*SEARCH(Удалить_Роспись_КВР,$F2849)*SEARCH(Удалить_Роспись_ЭК,$H2849)*SEARCH(Удалить_Роспись_КР,$I2849))&gt;0,0,1)</f>
        <v>0</v>
      </c>
      <c r="N2849" s="192">
        <v>0</v>
      </c>
      <c r="O2849" s="192" t="str">
        <f t="shared" si="2085"/>
        <v/>
      </c>
      <c r="P2849" s="192" t="str">
        <f t="shared" si="2126"/>
        <v/>
      </c>
      <c r="Q2849" s="300" t="str">
        <f t="shared" si="2086"/>
        <v/>
      </c>
      <c r="R2849" s="300" t="str">
        <f t="shared" si="2087"/>
        <v/>
      </c>
      <c r="S2849" s="300" t="str">
        <f t="shared" si="2088"/>
        <v/>
      </c>
      <c r="T2849" s="192" t="str">
        <f t="shared" si="2089"/>
        <v/>
      </c>
      <c r="U2849" s="303" t="str">
        <f t="shared" si="2090"/>
        <v/>
      </c>
      <c r="V2849" s="300" t="str">
        <f t="shared" si="2091"/>
        <v/>
      </c>
      <c r="W2849" s="192" t="str">
        <f t="shared" si="2092"/>
        <v/>
      </c>
      <c r="X2849" s="303" t="str">
        <f t="shared" si="2093"/>
        <v/>
      </c>
      <c r="Y2849" s="300" t="str">
        <f t="shared" si="2094"/>
        <v/>
      </c>
      <c r="Z2849" s="300" t="str">
        <f t="shared" si="2095"/>
        <v/>
      </c>
      <c r="AA2849" s="303" t="str">
        <f t="shared" si="2096"/>
        <v/>
      </c>
      <c r="AB2849" s="300" t="str">
        <f t="shared" si="2097"/>
        <v/>
      </c>
      <c r="AC2849" s="300" t="str">
        <f t="shared" si="2098"/>
        <v/>
      </c>
      <c r="AD2849" s="300" t="str">
        <f t="shared" si="2099"/>
        <v/>
      </c>
      <c r="AE2849" s="192" t="str">
        <f t="shared" si="2100"/>
        <v/>
      </c>
      <c r="AF2849" s="192" t="str">
        <f t="shared" si="2101"/>
        <v/>
      </c>
      <c r="AG2849" s="192"/>
      <c r="AJ2849" s="300" t="str">
        <f t="shared" si="2102"/>
        <v/>
      </c>
      <c r="AK2849" s="300" t="str">
        <f t="shared" si="2103"/>
        <v/>
      </c>
      <c r="AL2849" s="300" t="str">
        <f t="shared" si="2104"/>
        <v/>
      </c>
      <c r="AM2849" s="300" t="str">
        <f t="shared" si="2105"/>
        <v/>
      </c>
      <c r="AN2849" s="300" t="str">
        <f t="shared" si="2106"/>
        <v/>
      </c>
      <c r="AO2849" s="300" t="str">
        <f t="shared" si="2107"/>
        <v/>
      </c>
      <c r="AP2849" s="300" t="str">
        <f t="shared" si="2108"/>
        <v/>
      </c>
      <c r="AQ2849" s="300" t="str">
        <f t="shared" si="2109"/>
        <v/>
      </c>
      <c r="AR2849" s="306" t="str">
        <f t="shared" si="2110"/>
        <v/>
      </c>
      <c r="AS2849" s="300" t="str">
        <f t="shared" si="2111"/>
        <v/>
      </c>
      <c r="AT2849" s="300" t="str">
        <f t="shared" si="2112"/>
        <v/>
      </c>
      <c r="AU2849" s="192" t="str">
        <f t="shared" si="2113"/>
        <v>рбс</v>
      </c>
      <c r="AV2849" s="192" t="str">
        <f t="shared" si="2114"/>
        <v>рбс87504803общпро</v>
      </c>
      <c r="AW2849" s="191">
        <f t="shared" si="2115"/>
        <v>0</v>
      </c>
      <c r="AX2849" s="191">
        <f t="shared" si="2116"/>
        <v>0</v>
      </c>
      <c r="AY2849" s="191">
        <f t="shared" si="2117"/>
        <v>0</v>
      </c>
      <c r="AZ2849" s="191">
        <f t="shared" si="2118"/>
        <v>0</v>
      </c>
      <c r="BA2849" s="193">
        <f t="shared" si="2119"/>
        <v>1</v>
      </c>
      <c r="BB2849" s="193">
        <f t="shared" si="2120"/>
        <v>1</v>
      </c>
      <c r="BC2849" s="193">
        <f t="shared" si="2121"/>
        <v>1</v>
      </c>
      <c r="BD2849" s="191">
        <f t="shared" si="2081"/>
        <v>0</v>
      </c>
      <c r="BE2849" s="191">
        <f t="shared" si="2122"/>
        <v>0</v>
      </c>
      <c r="BF2849" s="210">
        <f t="shared" si="2123"/>
        <v>0</v>
      </c>
      <c r="BG2849" s="211">
        <f t="shared" si="2124"/>
        <v>0</v>
      </c>
      <c r="BH2849" s="289" t="str">
        <f>B2849</f>
        <v>875</v>
      </c>
      <c r="BI2849" s="289" t="str">
        <f>D2849</f>
        <v>0702</v>
      </c>
      <c r="BJ2849" s="284" t="s">
        <v>591</v>
      </c>
      <c r="BK2849" s="284" t="s">
        <v>589</v>
      </c>
      <c r="BL2849" s="233" t="str">
        <f t="shared" si="2125"/>
        <v/>
      </c>
    </row>
    <row r="2850" spans="1:64" ht="12" hidden="1" customHeight="1">
      <c r="A2850" s="333" t="s">
        <v>1479</v>
      </c>
      <c r="B2850" s="381" t="s">
        <v>327</v>
      </c>
      <c r="C2850" s="333" t="s">
        <v>812</v>
      </c>
      <c r="D2850" s="381" t="s">
        <v>317</v>
      </c>
      <c r="E2850" s="381" t="s">
        <v>1323</v>
      </c>
      <c r="F2850" s="381" t="s">
        <v>586</v>
      </c>
      <c r="G2850" s="381" t="s">
        <v>394</v>
      </c>
      <c r="H2850" s="100" t="s">
        <v>653</v>
      </c>
      <c r="I2850" s="381" t="s">
        <v>339</v>
      </c>
      <c r="J2850" s="382">
        <v>48000</v>
      </c>
      <c r="K2850" s="382">
        <v>21330</v>
      </c>
      <c r="L2850" s="191" t="str">
        <f t="shared" si="2084"/>
        <v>875048030702011007564024422510</v>
      </c>
      <c r="M2850" s="192">
        <f t="array" ref="M2850">IF(COUNT(SEARCH(Удалить_Роспись_КВСР,$B2850)*SEARCH(Удалить_Роспись_ПБС,$C2850)*SEARCH(Удалить_Роспись_КФСР, $D2850)*SEARCH(Удалить_Роспись_КЦСР,$E2850)*SEARCH(Удалить_Роспись_КВР,$F2850)*SEARCH(Удалить_Роспись_ЭК,$H2850)*SEARCH(Удалить_Роспись_КР,$I2850))&gt;0,0,1)</f>
        <v>0</v>
      </c>
      <c r="N2850" s="192">
        <v>0</v>
      </c>
      <c r="O2850" s="192" t="str">
        <f t="shared" si="2085"/>
        <v/>
      </c>
      <c r="P2850" s="192" t="str">
        <f t="shared" si="2126"/>
        <v/>
      </c>
      <c r="Q2850" s="300" t="str">
        <f t="shared" si="2086"/>
        <v/>
      </c>
      <c r="R2850" s="300" t="str">
        <f t="shared" si="2087"/>
        <v/>
      </c>
      <c r="S2850" s="300" t="str">
        <f t="shared" si="2088"/>
        <v/>
      </c>
      <c r="T2850" s="192" t="str">
        <f t="shared" si="2089"/>
        <v/>
      </c>
      <c r="U2850" s="303" t="str">
        <f t="shared" si="2090"/>
        <v/>
      </c>
      <c r="V2850" s="300" t="str">
        <f t="shared" si="2091"/>
        <v/>
      </c>
      <c r="W2850" s="192" t="str">
        <f t="shared" si="2092"/>
        <v/>
      </c>
      <c r="X2850" s="303" t="str">
        <f t="shared" si="2093"/>
        <v/>
      </c>
      <c r="Y2850" s="300" t="str">
        <f t="shared" si="2094"/>
        <v/>
      </c>
      <c r="Z2850" s="300" t="str">
        <f t="shared" si="2095"/>
        <v/>
      </c>
      <c r="AA2850" s="303" t="str">
        <f t="shared" si="2096"/>
        <v/>
      </c>
      <c r="AB2850" s="300" t="str">
        <f t="shared" si="2097"/>
        <v/>
      </c>
      <c r="AC2850" s="300" t="str">
        <f t="shared" si="2098"/>
        <v/>
      </c>
      <c r="AD2850" s="300" t="str">
        <f t="shared" si="2099"/>
        <v/>
      </c>
      <c r="AE2850" s="192" t="str">
        <f t="shared" si="2100"/>
        <v/>
      </c>
      <c r="AF2850" s="192" t="str">
        <f t="shared" si="2101"/>
        <v/>
      </c>
      <c r="AG2850" s="192"/>
      <c r="AJ2850" s="300" t="str">
        <f t="shared" si="2102"/>
        <v/>
      </c>
      <c r="AK2850" s="300" t="str">
        <f t="shared" si="2103"/>
        <v/>
      </c>
      <c r="AL2850" s="300" t="str">
        <f t="shared" si="2104"/>
        <v/>
      </c>
      <c r="AM2850" s="300" t="str">
        <f t="shared" si="2105"/>
        <v/>
      </c>
      <c r="AN2850" s="300" t="str">
        <f t="shared" si="2106"/>
        <v/>
      </c>
      <c r="AO2850" s="300" t="str">
        <f t="shared" si="2107"/>
        <v/>
      </c>
      <c r="AP2850" s="300" t="str">
        <f t="shared" si="2108"/>
        <v/>
      </c>
      <c r="AQ2850" s="300" t="str">
        <f t="shared" si="2109"/>
        <v/>
      </c>
      <c r="AR2850" s="306" t="str">
        <f t="shared" si="2110"/>
        <v/>
      </c>
      <c r="AS2850" s="300" t="str">
        <f t="shared" si="2111"/>
        <v/>
      </c>
      <c r="AT2850" s="300" t="str">
        <f t="shared" si="2112"/>
        <v/>
      </c>
      <c r="AU2850" s="192" t="str">
        <f t="shared" si="2113"/>
        <v>рбс</v>
      </c>
      <c r="AV2850" s="192" t="str">
        <f t="shared" si="2114"/>
        <v>рбс87504803общпро</v>
      </c>
      <c r="AW2850" s="191">
        <f t="shared" si="2115"/>
        <v>0</v>
      </c>
      <c r="AX2850" s="191">
        <f t="shared" si="2116"/>
        <v>0</v>
      </c>
      <c r="AY2850" s="191">
        <f t="shared" si="2117"/>
        <v>0</v>
      </c>
      <c r="AZ2850" s="191">
        <f t="shared" si="2118"/>
        <v>0</v>
      </c>
      <c r="BA2850" s="193">
        <f t="shared" si="2119"/>
        <v>1</v>
      </c>
      <c r="BB2850" s="193">
        <f t="shared" si="2120"/>
        <v>1</v>
      </c>
      <c r="BC2850" s="193">
        <f t="shared" si="2121"/>
        <v>1</v>
      </c>
      <c r="BD2850" s="191">
        <f t="shared" si="2081"/>
        <v>0</v>
      </c>
      <c r="BE2850" s="191">
        <f t="shared" si="2122"/>
        <v>0</v>
      </c>
      <c r="BF2850" s="210">
        <f t="shared" si="2123"/>
        <v>0</v>
      </c>
      <c r="BG2850" s="211">
        <f t="shared" si="2124"/>
        <v>0</v>
      </c>
      <c r="BH2850" s="289" t="str">
        <f>B2850</f>
        <v>875</v>
      </c>
      <c r="BI2850" s="289" t="str">
        <f>D2850</f>
        <v>0702</v>
      </c>
      <c r="BJ2850" s="284" t="s">
        <v>591</v>
      </c>
      <c r="BK2850" s="284" t="s">
        <v>589</v>
      </c>
      <c r="BL2850" s="233" t="str">
        <f t="shared" si="2125"/>
        <v/>
      </c>
    </row>
    <row r="2851" spans="1:64" ht="12" hidden="1" customHeight="1">
      <c r="A2851" s="333" t="s">
        <v>1479</v>
      </c>
      <c r="B2851" s="381" t="s">
        <v>327</v>
      </c>
      <c r="C2851" s="333" t="s">
        <v>812</v>
      </c>
      <c r="D2851" s="381" t="s">
        <v>317</v>
      </c>
      <c r="E2851" s="381" t="s">
        <v>1323</v>
      </c>
      <c r="F2851" s="381" t="s">
        <v>586</v>
      </c>
      <c r="G2851" s="381" t="s">
        <v>389</v>
      </c>
      <c r="H2851" s="100" t="s">
        <v>653</v>
      </c>
      <c r="I2851" s="381" t="s">
        <v>339</v>
      </c>
      <c r="J2851" s="382">
        <v>87737.23</v>
      </c>
      <c r="K2851" s="382">
        <v>74499.88</v>
      </c>
      <c r="L2851" s="191" t="str">
        <f t="shared" si="2084"/>
        <v>875048030702011007564024422610</v>
      </c>
      <c r="M2851" s="192">
        <f t="array" ref="M2851">IF(COUNT(SEARCH(Удалить_Роспись_КВСР,$B2851)*SEARCH(Удалить_Роспись_ПБС,$C2851)*SEARCH(Удалить_Роспись_КФСР, $D2851)*SEARCH(Удалить_Роспись_КЦСР,$E2851)*SEARCH(Удалить_Роспись_КВР,$F2851)*SEARCH(Удалить_Роспись_ЭК,$H2851)*SEARCH(Удалить_Роспись_КР,$I2851))&gt;0,0,1)</f>
        <v>0</v>
      </c>
      <c r="N2851" s="192">
        <v>0</v>
      </c>
      <c r="O2851" s="192" t="str">
        <f t="shared" si="2085"/>
        <v/>
      </c>
      <c r="P2851" s="192" t="str">
        <f t="shared" si="2126"/>
        <v/>
      </c>
      <c r="Q2851" s="300" t="str">
        <f t="shared" si="2086"/>
        <v/>
      </c>
      <c r="R2851" s="300" t="str">
        <f t="shared" si="2087"/>
        <v/>
      </c>
      <c r="S2851" s="300" t="str">
        <f t="shared" si="2088"/>
        <v/>
      </c>
      <c r="T2851" s="192" t="str">
        <f t="shared" si="2089"/>
        <v/>
      </c>
      <c r="U2851" s="303" t="str">
        <f t="shared" si="2090"/>
        <v/>
      </c>
      <c r="V2851" s="300" t="str">
        <f t="shared" si="2091"/>
        <v/>
      </c>
      <c r="W2851" s="192" t="str">
        <f t="shared" si="2092"/>
        <v/>
      </c>
      <c r="X2851" s="303" t="str">
        <f t="shared" si="2093"/>
        <v/>
      </c>
      <c r="Y2851" s="300" t="str">
        <f t="shared" si="2094"/>
        <v/>
      </c>
      <c r="Z2851" s="300" t="str">
        <f t="shared" si="2095"/>
        <v/>
      </c>
      <c r="AA2851" s="303" t="str">
        <f t="shared" si="2096"/>
        <v/>
      </c>
      <c r="AB2851" s="300" t="str">
        <f t="shared" si="2097"/>
        <v/>
      </c>
      <c r="AC2851" s="300" t="str">
        <f t="shared" si="2098"/>
        <v/>
      </c>
      <c r="AD2851" s="300" t="str">
        <f t="shared" si="2099"/>
        <v/>
      </c>
      <c r="AE2851" s="192" t="str">
        <f t="shared" si="2100"/>
        <v/>
      </c>
      <c r="AF2851" s="192" t="str">
        <f t="shared" si="2101"/>
        <v/>
      </c>
      <c r="AG2851" s="192"/>
      <c r="AJ2851" s="300" t="str">
        <f t="shared" si="2102"/>
        <v/>
      </c>
      <c r="AK2851" s="300" t="str">
        <f t="shared" si="2103"/>
        <v/>
      </c>
      <c r="AL2851" s="300" t="str">
        <f t="shared" si="2104"/>
        <v/>
      </c>
      <c r="AM2851" s="300" t="str">
        <f t="shared" si="2105"/>
        <v/>
      </c>
      <c r="AN2851" s="300" t="str">
        <f t="shared" si="2106"/>
        <v/>
      </c>
      <c r="AO2851" s="300" t="str">
        <f t="shared" si="2107"/>
        <v/>
      </c>
      <c r="AP2851" s="300" t="str">
        <f t="shared" si="2108"/>
        <v/>
      </c>
      <c r="AQ2851" s="300" t="str">
        <f t="shared" si="2109"/>
        <v/>
      </c>
      <c r="AR2851" s="306" t="str">
        <f t="shared" si="2110"/>
        <v/>
      </c>
      <c r="AS2851" s="300" t="str">
        <f t="shared" si="2111"/>
        <v/>
      </c>
      <c r="AT2851" s="300" t="str">
        <f t="shared" si="2112"/>
        <v/>
      </c>
      <c r="AU2851" s="192" t="str">
        <f t="shared" si="2113"/>
        <v>рбс</v>
      </c>
      <c r="AV2851" s="192" t="str">
        <f t="shared" si="2114"/>
        <v>рбс87504803общпро</v>
      </c>
      <c r="AW2851" s="191">
        <f t="shared" si="2115"/>
        <v>0</v>
      </c>
      <c r="AX2851" s="191">
        <f t="shared" si="2116"/>
        <v>0</v>
      </c>
      <c r="AY2851" s="191">
        <f t="shared" si="2117"/>
        <v>0</v>
      </c>
      <c r="AZ2851" s="191">
        <f t="shared" si="2118"/>
        <v>0</v>
      </c>
      <c r="BA2851" s="193">
        <f t="shared" si="2119"/>
        <v>1</v>
      </c>
      <c r="BB2851" s="193">
        <f t="shared" si="2120"/>
        <v>1</v>
      </c>
      <c r="BC2851" s="193">
        <f t="shared" si="2121"/>
        <v>1</v>
      </c>
      <c r="BD2851" s="191">
        <f t="shared" si="2081"/>
        <v>0</v>
      </c>
      <c r="BE2851" s="191">
        <f t="shared" si="2122"/>
        <v>0</v>
      </c>
      <c r="BF2851" s="210">
        <f t="shared" si="2123"/>
        <v>0</v>
      </c>
      <c r="BG2851" s="211">
        <f t="shared" si="2124"/>
        <v>0</v>
      </c>
      <c r="BH2851" s="289" t="str">
        <f>B2851</f>
        <v>875</v>
      </c>
      <c r="BI2851" s="289" t="str">
        <f>D2851</f>
        <v>0702</v>
      </c>
      <c r="BJ2851" s="284" t="s">
        <v>591</v>
      </c>
      <c r="BK2851" s="284" t="s">
        <v>589</v>
      </c>
      <c r="BL2851" s="233" t="str">
        <f t="shared" si="2125"/>
        <v/>
      </c>
    </row>
    <row r="2852" spans="1:64" ht="12" hidden="1" customHeight="1">
      <c r="A2852" s="333" t="s">
        <v>1479</v>
      </c>
      <c r="B2852" s="381" t="s">
        <v>327</v>
      </c>
      <c r="C2852" s="333" t="s">
        <v>812</v>
      </c>
      <c r="D2852" s="381" t="s">
        <v>317</v>
      </c>
      <c r="E2852" s="381" t="s">
        <v>1323</v>
      </c>
      <c r="F2852" s="381" t="s">
        <v>586</v>
      </c>
      <c r="G2852" s="381" t="s">
        <v>395</v>
      </c>
      <c r="H2852" s="100" t="s">
        <v>653</v>
      </c>
      <c r="I2852" s="381" t="s">
        <v>339</v>
      </c>
      <c r="J2852" s="382">
        <v>5180.43</v>
      </c>
      <c r="K2852" s="382">
        <v>2760</v>
      </c>
      <c r="L2852" s="191" t="str">
        <f t="shared" si="2084"/>
        <v>875048030702011007564024429010</v>
      </c>
      <c r="M2852" s="192">
        <f t="array" ref="M2852">IF(COUNT(SEARCH(Удалить_Роспись_КВСР,$B2852)*SEARCH(Удалить_Роспись_ПБС,$C2852)*SEARCH(Удалить_Роспись_КФСР, $D2852)*SEARCH(Удалить_Роспись_КЦСР,$E2852)*SEARCH(Удалить_Роспись_КВР,$F2852)*SEARCH(Удалить_Роспись_ЭК,$H2852)*SEARCH(Удалить_Роспись_КР,$I2852))&gt;0,0,1)</f>
        <v>0</v>
      </c>
      <c r="N2852" s="192">
        <v>0</v>
      </c>
      <c r="O2852" s="192" t="str">
        <f t="shared" si="2085"/>
        <v/>
      </c>
      <c r="P2852" s="192" t="str">
        <f t="shared" si="2126"/>
        <v/>
      </c>
      <c r="Q2852" s="300" t="str">
        <f t="shared" si="2086"/>
        <v/>
      </c>
      <c r="R2852" s="300" t="str">
        <f t="shared" si="2087"/>
        <v/>
      </c>
      <c r="S2852" s="300" t="str">
        <f t="shared" si="2088"/>
        <v/>
      </c>
      <c r="T2852" s="192" t="str">
        <f t="shared" si="2089"/>
        <v/>
      </c>
      <c r="U2852" s="303" t="str">
        <f t="shared" si="2090"/>
        <v/>
      </c>
      <c r="V2852" s="300" t="str">
        <f t="shared" si="2091"/>
        <v/>
      </c>
      <c r="W2852" s="192" t="str">
        <f t="shared" si="2092"/>
        <v/>
      </c>
      <c r="X2852" s="303" t="str">
        <f t="shared" si="2093"/>
        <v/>
      </c>
      <c r="Y2852" s="300" t="str">
        <f t="shared" si="2094"/>
        <v/>
      </c>
      <c r="Z2852" s="300" t="str">
        <f t="shared" si="2095"/>
        <v/>
      </c>
      <c r="AA2852" s="303" t="str">
        <f t="shared" si="2096"/>
        <v/>
      </c>
      <c r="AB2852" s="300" t="str">
        <f t="shared" si="2097"/>
        <v/>
      </c>
      <c r="AC2852" s="300" t="str">
        <f t="shared" si="2098"/>
        <v/>
      </c>
      <c r="AD2852" s="300" t="str">
        <f t="shared" si="2099"/>
        <v/>
      </c>
      <c r="AE2852" s="192" t="str">
        <f t="shared" si="2100"/>
        <v/>
      </c>
      <c r="AF2852" s="192" t="str">
        <f t="shared" si="2101"/>
        <v/>
      </c>
      <c r="AG2852" s="192"/>
      <c r="AJ2852" s="300" t="str">
        <f t="shared" si="2102"/>
        <v/>
      </c>
      <c r="AK2852" s="300" t="str">
        <f t="shared" si="2103"/>
        <v/>
      </c>
      <c r="AL2852" s="300" t="str">
        <f t="shared" si="2104"/>
        <v/>
      </c>
      <c r="AM2852" s="300" t="str">
        <f t="shared" si="2105"/>
        <v/>
      </c>
      <c r="AN2852" s="300" t="str">
        <f t="shared" si="2106"/>
        <v/>
      </c>
      <c r="AO2852" s="300" t="str">
        <f t="shared" si="2107"/>
        <v/>
      </c>
      <c r="AP2852" s="300" t="str">
        <f t="shared" si="2108"/>
        <v/>
      </c>
      <c r="AQ2852" s="300" t="str">
        <f t="shared" si="2109"/>
        <v/>
      </c>
      <c r="AR2852" s="306" t="str">
        <f t="shared" si="2110"/>
        <v/>
      </c>
      <c r="AS2852" s="300" t="str">
        <f t="shared" si="2111"/>
        <v/>
      </c>
      <c r="AT2852" s="300" t="str">
        <f t="shared" si="2112"/>
        <v/>
      </c>
      <c r="AU2852" s="192" t="str">
        <f t="shared" si="2113"/>
        <v>рбс</v>
      </c>
      <c r="AV2852" s="192" t="str">
        <f t="shared" si="2114"/>
        <v>рбс87504803общпро</v>
      </c>
      <c r="AW2852" s="191">
        <f t="shared" si="2115"/>
        <v>0</v>
      </c>
      <c r="AX2852" s="191">
        <f t="shared" si="2116"/>
        <v>0</v>
      </c>
      <c r="AY2852" s="191">
        <f t="shared" si="2117"/>
        <v>0</v>
      </c>
      <c r="AZ2852" s="191">
        <f t="shared" si="2118"/>
        <v>0</v>
      </c>
      <c r="BA2852" s="193">
        <f t="shared" si="2119"/>
        <v>1</v>
      </c>
      <c r="BB2852" s="193">
        <f t="shared" si="2120"/>
        <v>1</v>
      </c>
      <c r="BC2852" s="193">
        <f t="shared" si="2121"/>
        <v>1</v>
      </c>
      <c r="BD2852" s="191">
        <f t="shared" si="2081"/>
        <v>0</v>
      </c>
      <c r="BE2852" s="191">
        <f t="shared" si="2122"/>
        <v>0</v>
      </c>
      <c r="BF2852" s="210">
        <f t="shared" si="2123"/>
        <v>0</v>
      </c>
      <c r="BG2852" s="211">
        <f t="shared" si="2124"/>
        <v>0</v>
      </c>
      <c r="BH2852" s="289" t="str">
        <f>B2852</f>
        <v>875</v>
      </c>
      <c r="BI2852" s="289" t="str">
        <f>D2852</f>
        <v>0702</v>
      </c>
      <c r="BJ2852" s="284" t="s">
        <v>591</v>
      </c>
      <c r="BK2852" s="284" t="s">
        <v>589</v>
      </c>
      <c r="BL2852" s="233" t="str">
        <f t="shared" si="2125"/>
        <v/>
      </c>
    </row>
    <row r="2853" spans="1:64" ht="12" hidden="1" customHeight="1">
      <c r="A2853" s="333" t="s">
        <v>1479</v>
      </c>
      <c r="B2853" s="381" t="s">
        <v>327</v>
      </c>
      <c r="C2853" s="333" t="s">
        <v>812</v>
      </c>
      <c r="D2853" s="381" t="s">
        <v>317</v>
      </c>
      <c r="E2853" s="381" t="s">
        <v>1323</v>
      </c>
      <c r="F2853" s="381" t="s">
        <v>586</v>
      </c>
      <c r="G2853" s="381" t="s">
        <v>407</v>
      </c>
      <c r="H2853" s="100" t="s">
        <v>653</v>
      </c>
      <c r="I2853" s="381" t="s">
        <v>339</v>
      </c>
      <c r="J2853" s="382">
        <v>748588.75</v>
      </c>
      <c r="K2853" s="382">
        <v>390603.56</v>
      </c>
      <c r="L2853" s="191" t="str">
        <f t="shared" si="2084"/>
        <v>875048030702011007564024431010</v>
      </c>
      <c r="M2853" s="192">
        <f t="array" ref="M2853">IF(COUNT(SEARCH(Удалить_Роспись_КВСР,$B2853)*SEARCH(Удалить_Роспись_ПБС,$C2853)*SEARCH(Удалить_Роспись_КФСР, $D2853)*SEARCH(Удалить_Роспись_КЦСР,$E2853)*SEARCH(Удалить_Роспись_КВР,$F2853)*SEARCH(Удалить_Роспись_ЭК,$H2853)*SEARCH(Удалить_Роспись_КР,$I2853))&gt;0,0,1)</f>
        <v>0</v>
      </c>
      <c r="N2853" s="192">
        <v>0</v>
      </c>
      <c r="O2853" s="192" t="str">
        <f t="shared" si="2085"/>
        <v/>
      </c>
      <c r="P2853" s="192" t="str">
        <f t="shared" si="2126"/>
        <v/>
      </c>
      <c r="Q2853" s="300" t="str">
        <f t="shared" si="2086"/>
        <v/>
      </c>
      <c r="R2853" s="300" t="str">
        <f t="shared" si="2087"/>
        <v/>
      </c>
      <c r="S2853" s="300" t="str">
        <f t="shared" si="2088"/>
        <v/>
      </c>
      <c r="T2853" s="192" t="str">
        <f t="shared" si="2089"/>
        <v/>
      </c>
      <c r="U2853" s="303" t="str">
        <f t="shared" si="2090"/>
        <v/>
      </c>
      <c r="V2853" s="300" t="str">
        <f t="shared" si="2091"/>
        <v/>
      </c>
      <c r="W2853" s="192" t="str">
        <f t="shared" si="2092"/>
        <v/>
      </c>
      <c r="X2853" s="303" t="str">
        <f t="shared" si="2093"/>
        <v/>
      </c>
      <c r="Y2853" s="300" t="str">
        <f t="shared" si="2094"/>
        <v/>
      </c>
      <c r="Z2853" s="300" t="str">
        <f t="shared" si="2095"/>
        <v/>
      </c>
      <c r="AA2853" s="303" t="str">
        <f t="shared" si="2096"/>
        <v/>
      </c>
      <c r="AB2853" s="300" t="str">
        <f t="shared" si="2097"/>
        <v/>
      </c>
      <c r="AC2853" s="300" t="str">
        <f t="shared" si="2098"/>
        <v/>
      </c>
      <c r="AD2853" s="300" t="str">
        <f t="shared" si="2099"/>
        <v/>
      </c>
      <c r="AE2853" s="192" t="str">
        <f t="shared" si="2100"/>
        <v/>
      </c>
      <c r="AF2853" s="192" t="str">
        <f t="shared" si="2101"/>
        <v/>
      </c>
      <c r="AG2853" s="192"/>
      <c r="AJ2853" s="300" t="str">
        <f t="shared" si="2102"/>
        <v/>
      </c>
      <c r="AK2853" s="300" t="str">
        <f t="shared" si="2103"/>
        <v/>
      </c>
      <c r="AL2853" s="300" t="str">
        <f t="shared" si="2104"/>
        <v/>
      </c>
      <c r="AM2853" s="300" t="str">
        <f t="shared" si="2105"/>
        <v/>
      </c>
      <c r="AN2853" s="300" t="str">
        <f t="shared" si="2106"/>
        <v/>
      </c>
      <c r="AO2853" s="300" t="str">
        <f t="shared" si="2107"/>
        <v/>
      </c>
      <c r="AP2853" s="300" t="str">
        <f t="shared" si="2108"/>
        <v/>
      </c>
      <c r="AQ2853" s="300" t="str">
        <f t="shared" si="2109"/>
        <v/>
      </c>
      <c r="AR2853" s="306" t="str">
        <f t="shared" si="2110"/>
        <v/>
      </c>
      <c r="AS2853" s="300" t="str">
        <f t="shared" si="2111"/>
        <v/>
      </c>
      <c r="AT2853" s="300" t="str">
        <f t="shared" si="2112"/>
        <v/>
      </c>
      <c r="AU2853" s="192" t="str">
        <f t="shared" si="2113"/>
        <v>рбс</v>
      </c>
      <c r="AV2853" s="192" t="str">
        <f t="shared" si="2114"/>
        <v>рбс87504803общосн</v>
      </c>
      <c r="AW2853" s="191">
        <f t="shared" si="2115"/>
        <v>0</v>
      </c>
      <c r="AX2853" s="191">
        <f t="shared" si="2116"/>
        <v>0</v>
      </c>
      <c r="AY2853" s="191">
        <f t="shared" si="2117"/>
        <v>0</v>
      </c>
      <c r="AZ2853" s="191">
        <f t="shared" si="2118"/>
        <v>0</v>
      </c>
      <c r="BA2853" s="193">
        <f t="shared" si="2119"/>
        <v>1</v>
      </c>
      <c r="BB2853" s="193">
        <f t="shared" si="2120"/>
        <v>1</v>
      </c>
      <c r="BC2853" s="193">
        <f t="shared" si="2121"/>
        <v>1</v>
      </c>
      <c r="BD2853" s="191">
        <f t="shared" si="2081"/>
        <v>0</v>
      </c>
      <c r="BE2853" s="191">
        <f t="shared" si="2122"/>
        <v>0</v>
      </c>
      <c r="BF2853" s="210">
        <f t="shared" si="2123"/>
        <v>0</v>
      </c>
      <c r="BG2853" s="211">
        <f t="shared" si="2124"/>
        <v>0</v>
      </c>
      <c r="BH2853" s="289"/>
      <c r="BI2853" s="289"/>
      <c r="BL2853" s="233" t="str">
        <f t="shared" si="2125"/>
        <v/>
      </c>
    </row>
    <row r="2854" spans="1:64" ht="12" hidden="1" customHeight="1">
      <c r="A2854" s="333" t="s">
        <v>1479</v>
      </c>
      <c r="B2854" s="381" t="s">
        <v>327</v>
      </c>
      <c r="C2854" s="333" t="s">
        <v>812</v>
      </c>
      <c r="D2854" s="381" t="s">
        <v>317</v>
      </c>
      <c r="E2854" s="381" t="s">
        <v>1323</v>
      </c>
      <c r="F2854" s="381" t="s">
        <v>586</v>
      </c>
      <c r="G2854" s="381" t="s">
        <v>397</v>
      </c>
      <c r="H2854" s="100" t="s">
        <v>653</v>
      </c>
      <c r="I2854" s="381" t="s">
        <v>339</v>
      </c>
      <c r="J2854" s="382">
        <v>95232.69</v>
      </c>
      <c r="K2854" s="382">
        <v>75468.69</v>
      </c>
      <c r="L2854" s="191" t="str">
        <f t="shared" si="2084"/>
        <v>875048030702011007564024434010</v>
      </c>
      <c r="M2854" s="192">
        <f t="array" ref="M2854">IF(COUNT(SEARCH(Удалить_Роспись_КВСР,$B2854)*SEARCH(Удалить_Роспись_ПБС,$C2854)*SEARCH(Удалить_Роспись_КФСР, $D2854)*SEARCH(Удалить_Роспись_КЦСР,$E2854)*SEARCH(Удалить_Роспись_КВР,$F2854)*SEARCH(Удалить_Роспись_ЭК,$H2854)*SEARCH(Удалить_Роспись_КР,$I2854))&gt;0,0,1)</f>
        <v>0</v>
      </c>
      <c r="N2854" s="192">
        <v>0</v>
      </c>
      <c r="O2854" s="192" t="str">
        <f t="shared" si="2085"/>
        <v/>
      </c>
      <c r="P2854" s="192" t="str">
        <f t="shared" si="2126"/>
        <v/>
      </c>
      <c r="Q2854" s="300" t="str">
        <f t="shared" si="2086"/>
        <v/>
      </c>
      <c r="R2854" s="300" t="str">
        <f t="shared" si="2087"/>
        <v/>
      </c>
      <c r="S2854" s="300" t="str">
        <f t="shared" si="2088"/>
        <v/>
      </c>
      <c r="T2854" s="192" t="str">
        <f t="shared" si="2089"/>
        <v/>
      </c>
      <c r="U2854" s="303" t="str">
        <f t="shared" si="2090"/>
        <v/>
      </c>
      <c r="V2854" s="300" t="str">
        <f t="shared" si="2091"/>
        <v/>
      </c>
      <c r="W2854" s="192" t="str">
        <f t="shared" si="2092"/>
        <v/>
      </c>
      <c r="X2854" s="303" t="str">
        <f t="shared" si="2093"/>
        <v/>
      </c>
      <c r="Y2854" s="300" t="str">
        <f t="shared" si="2094"/>
        <v/>
      </c>
      <c r="Z2854" s="300" t="str">
        <f t="shared" si="2095"/>
        <v/>
      </c>
      <c r="AA2854" s="303" t="str">
        <f t="shared" si="2096"/>
        <v/>
      </c>
      <c r="AB2854" s="300" t="str">
        <f t="shared" si="2097"/>
        <v/>
      </c>
      <c r="AC2854" s="300" t="str">
        <f t="shared" si="2098"/>
        <v/>
      </c>
      <c r="AD2854" s="300" t="str">
        <f t="shared" si="2099"/>
        <v/>
      </c>
      <c r="AE2854" s="192" t="str">
        <f t="shared" si="2100"/>
        <v/>
      </c>
      <c r="AF2854" s="192" t="str">
        <f t="shared" si="2101"/>
        <v/>
      </c>
      <c r="AG2854" s="192"/>
      <c r="AJ2854" s="300" t="str">
        <f t="shared" si="2102"/>
        <v/>
      </c>
      <c r="AK2854" s="300" t="str">
        <f t="shared" si="2103"/>
        <v/>
      </c>
      <c r="AL2854" s="300" t="str">
        <f t="shared" si="2104"/>
        <v/>
      </c>
      <c r="AM2854" s="300" t="str">
        <f t="shared" si="2105"/>
        <v/>
      </c>
      <c r="AN2854" s="300" t="str">
        <f t="shared" si="2106"/>
        <v/>
      </c>
      <c r="AO2854" s="300" t="str">
        <f t="shared" si="2107"/>
        <v/>
      </c>
      <c r="AP2854" s="300" t="str">
        <f t="shared" si="2108"/>
        <v/>
      </c>
      <c r="AQ2854" s="300" t="str">
        <f t="shared" si="2109"/>
        <v/>
      </c>
      <c r="AR2854" s="306" t="str">
        <f t="shared" si="2110"/>
        <v/>
      </c>
      <c r="AS2854" s="300" t="str">
        <f t="shared" si="2111"/>
        <v/>
      </c>
      <c r="AT2854" s="300" t="str">
        <f t="shared" si="2112"/>
        <v/>
      </c>
      <c r="AU2854" s="192" t="str">
        <f t="shared" si="2113"/>
        <v>рбс</v>
      </c>
      <c r="AV2854" s="192" t="str">
        <f t="shared" si="2114"/>
        <v>рбс87504803общпро</v>
      </c>
      <c r="AW2854" s="191">
        <f t="shared" si="2115"/>
        <v>0</v>
      </c>
      <c r="AX2854" s="191">
        <f t="shared" si="2116"/>
        <v>0</v>
      </c>
      <c r="AY2854" s="191">
        <f t="shared" si="2117"/>
        <v>0</v>
      </c>
      <c r="AZ2854" s="191">
        <f t="shared" si="2118"/>
        <v>0</v>
      </c>
      <c r="BA2854" s="193">
        <f t="shared" si="2119"/>
        <v>1</v>
      </c>
      <c r="BB2854" s="193">
        <f t="shared" si="2120"/>
        <v>1</v>
      </c>
      <c r="BC2854" s="193">
        <f t="shared" si="2121"/>
        <v>1</v>
      </c>
      <c r="BD2854" s="191">
        <f t="shared" si="2081"/>
        <v>0</v>
      </c>
      <c r="BE2854" s="191">
        <f t="shared" si="2122"/>
        <v>0</v>
      </c>
      <c r="BF2854" s="210">
        <f t="shared" si="2123"/>
        <v>0</v>
      </c>
      <c r="BG2854" s="211">
        <f t="shared" si="2124"/>
        <v>0</v>
      </c>
      <c r="BH2854" s="289" t="str">
        <f t="shared" ref="BH2854:BH2865" si="2129">B2854</f>
        <v>875</v>
      </c>
      <c r="BI2854" s="289" t="str">
        <f t="shared" ref="BI2854:BI2865" si="2130">D2854</f>
        <v>0702</v>
      </c>
      <c r="BJ2854" s="284" t="s">
        <v>591</v>
      </c>
      <c r="BK2854" s="284" t="s">
        <v>586</v>
      </c>
      <c r="BL2854" s="233" t="str">
        <f t="shared" si="2125"/>
        <v/>
      </c>
    </row>
    <row r="2855" spans="1:64" ht="12" hidden="1" customHeight="1">
      <c r="A2855" s="333" t="s">
        <v>1479</v>
      </c>
      <c r="B2855" s="381" t="s">
        <v>327</v>
      </c>
      <c r="C2855" s="333" t="s">
        <v>812</v>
      </c>
      <c r="D2855" s="381" t="s">
        <v>317</v>
      </c>
      <c r="E2855" s="381" t="s">
        <v>1323</v>
      </c>
      <c r="F2855" s="381" t="s">
        <v>609</v>
      </c>
      <c r="G2855" s="381" t="s">
        <v>395</v>
      </c>
      <c r="H2855" s="100" t="s">
        <v>653</v>
      </c>
      <c r="I2855" s="381" t="s">
        <v>339</v>
      </c>
      <c r="J2855" s="382">
        <v>8950</v>
      </c>
      <c r="K2855" s="382">
        <v>8950</v>
      </c>
      <c r="L2855" s="191" t="str">
        <f t="shared" si="2084"/>
        <v>875048030702011007564085229010</v>
      </c>
      <c r="M2855" s="192">
        <f t="array" ref="M2855">IF(COUNT(SEARCH(Удалить_Роспись_КВСР,$B2855)*SEARCH(Удалить_Роспись_ПБС,$C2855)*SEARCH(Удалить_Роспись_КФСР, $D2855)*SEARCH(Удалить_Роспись_КЦСР,$E2855)*SEARCH(Удалить_Роспись_КВР,$F2855)*SEARCH(Удалить_Роспись_ЭК,$H2855)*SEARCH(Удалить_Роспись_КР,$I2855))&gt;0,0,1)</f>
        <v>0</v>
      </c>
      <c r="N2855" s="192">
        <v>0</v>
      </c>
      <c r="O2855" s="192" t="str">
        <f t="shared" si="2085"/>
        <v/>
      </c>
      <c r="P2855" s="192" t="str">
        <f t="shared" si="2126"/>
        <v/>
      </c>
      <c r="Q2855" s="300" t="str">
        <f t="shared" si="2086"/>
        <v/>
      </c>
      <c r="R2855" s="300" t="str">
        <f t="shared" si="2087"/>
        <v/>
      </c>
      <c r="S2855" s="300" t="str">
        <f t="shared" si="2088"/>
        <v/>
      </c>
      <c r="T2855" s="192" t="str">
        <f t="shared" si="2089"/>
        <v/>
      </c>
      <c r="U2855" s="303" t="str">
        <f t="shared" si="2090"/>
        <v/>
      </c>
      <c r="V2855" s="300" t="str">
        <f t="shared" si="2091"/>
        <v/>
      </c>
      <c r="W2855" s="192" t="str">
        <f t="shared" si="2092"/>
        <v/>
      </c>
      <c r="X2855" s="303" t="str">
        <f t="shared" si="2093"/>
        <v/>
      </c>
      <c r="Y2855" s="300" t="str">
        <f t="shared" si="2094"/>
        <v/>
      </c>
      <c r="Z2855" s="300" t="str">
        <f t="shared" si="2095"/>
        <v/>
      </c>
      <c r="AA2855" s="303" t="str">
        <f t="shared" si="2096"/>
        <v/>
      </c>
      <c r="AB2855" s="300" t="str">
        <f t="shared" si="2097"/>
        <v/>
      </c>
      <c r="AC2855" s="300" t="str">
        <f t="shared" si="2098"/>
        <v/>
      </c>
      <c r="AD2855" s="300" t="str">
        <f t="shared" si="2099"/>
        <v/>
      </c>
      <c r="AE2855" s="192" t="str">
        <f t="shared" si="2100"/>
        <v/>
      </c>
      <c r="AF2855" s="192" t="str">
        <f t="shared" si="2101"/>
        <v/>
      </c>
      <c r="AG2855" s="192"/>
      <c r="AJ2855" s="300" t="str">
        <f t="shared" si="2102"/>
        <v/>
      </c>
      <c r="AK2855" s="300" t="str">
        <f t="shared" si="2103"/>
        <v/>
      </c>
      <c r="AL2855" s="300" t="str">
        <f t="shared" si="2104"/>
        <v/>
      </c>
      <c r="AM2855" s="300" t="str">
        <f t="shared" si="2105"/>
        <v/>
      </c>
      <c r="AN2855" s="300" t="str">
        <f t="shared" si="2106"/>
        <v/>
      </c>
      <c r="AO2855" s="300" t="str">
        <f t="shared" si="2107"/>
        <v/>
      </c>
      <c r="AP2855" s="300" t="str">
        <f t="shared" si="2108"/>
        <v/>
      </c>
      <c r="AQ2855" s="300" t="str">
        <f t="shared" si="2109"/>
        <v/>
      </c>
      <c r="AR2855" s="306" t="str">
        <f t="shared" si="2110"/>
        <v/>
      </c>
      <c r="AS2855" s="300" t="str">
        <f t="shared" si="2111"/>
        <v/>
      </c>
      <c r="AT2855" s="300" t="str">
        <f t="shared" si="2112"/>
        <v/>
      </c>
      <c r="AU2855" s="192" t="str">
        <f t="shared" si="2113"/>
        <v>рбс</v>
      </c>
      <c r="AV2855" s="192" t="str">
        <f t="shared" si="2114"/>
        <v>рбс87504803общпро</v>
      </c>
      <c r="AW2855" s="191">
        <f t="shared" si="2115"/>
        <v>0</v>
      </c>
      <c r="AX2855" s="191">
        <f t="shared" si="2116"/>
        <v>0</v>
      </c>
      <c r="AY2855" s="191">
        <f t="shared" si="2117"/>
        <v>0</v>
      </c>
      <c r="AZ2855" s="191">
        <f t="shared" si="2118"/>
        <v>0</v>
      </c>
      <c r="BA2855" s="193">
        <f t="shared" si="2119"/>
        <v>1</v>
      </c>
      <c r="BB2855" s="193">
        <f t="shared" si="2120"/>
        <v>1</v>
      </c>
      <c r="BC2855" s="193">
        <f t="shared" si="2121"/>
        <v>1</v>
      </c>
      <c r="BD2855" s="191">
        <f t="shared" si="2081"/>
        <v>0</v>
      </c>
      <c r="BE2855" s="191">
        <f t="shared" si="2122"/>
        <v>0</v>
      </c>
      <c r="BF2855" s="210">
        <f t="shared" si="2123"/>
        <v>0</v>
      </c>
      <c r="BG2855" s="211">
        <f t="shared" si="2124"/>
        <v>0</v>
      </c>
      <c r="BH2855" s="289" t="str">
        <f t="shared" si="2129"/>
        <v>875</v>
      </c>
      <c r="BI2855" s="289" t="str">
        <f t="shared" si="2130"/>
        <v>0702</v>
      </c>
      <c r="BJ2855" s="284" t="s">
        <v>591</v>
      </c>
      <c r="BK2855" s="284" t="s">
        <v>589</v>
      </c>
      <c r="BL2855" s="233" t="str">
        <f t="shared" si="2125"/>
        <v/>
      </c>
    </row>
    <row r="2856" spans="1:64" ht="12" hidden="1" customHeight="1">
      <c r="A2856" s="333" t="s">
        <v>1479</v>
      </c>
      <c r="B2856" s="381" t="s">
        <v>327</v>
      </c>
      <c r="C2856" s="333" t="s">
        <v>812</v>
      </c>
      <c r="D2856" s="381" t="s">
        <v>408</v>
      </c>
      <c r="E2856" s="381" t="s">
        <v>1325</v>
      </c>
      <c r="F2856" s="381" t="s">
        <v>586</v>
      </c>
      <c r="G2856" s="381" t="s">
        <v>397</v>
      </c>
      <c r="H2856" s="100" t="s">
        <v>653</v>
      </c>
      <c r="I2856" s="381" t="s">
        <v>339</v>
      </c>
      <c r="J2856" s="382">
        <v>353165.4</v>
      </c>
      <c r="K2856" s="382">
        <v>353165.4</v>
      </c>
      <c r="L2856" s="191" t="str">
        <f t="shared" si="2084"/>
        <v>875048030707011007397024434010</v>
      </c>
      <c r="M2856" s="192">
        <f t="array" ref="M2856">IF(COUNT(SEARCH(Удалить_Роспись_КВСР,$B2856)*SEARCH(Удалить_Роспись_ПБС,$C2856)*SEARCH(Удалить_Роспись_КФСР, $D2856)*SEARCH(Удалить_Роспись_КЦСР,$E2856)*SEARCH(Удалить_Роспись_КВР,$F2856)*SEARCH(Удалить_Роспись_ЭК,$H2856)*SEARCH(Удалить_Роспись_КР,$I2856))&gt;0,0,1)</f>
        <v>0</v>
      </c>
      <c r="N2856" s="192">
        <v>0</v>
      </c>
      <c r="O2856" s="192" t="str">
        <f t="shared" si="2085"/>
        <v/>
      </c>
      <c r="P2856" s="192" t="str">
        <f t="shared" si="2126"/>
        <v/>
      </c>
      <c r="Q2856" s="300" t="str">
        <f t="shared" si="2086"/>
        <v/>
      </c>
      <c r="R2856" s="300" t="str">
        <f t="shared" si="2087"/>
        <v/>
      </c>
      <c r="S2856" s="300" t="str">
        <f t="shared" si="2088"/>
        <v/>
      </c>
      <c r="T2856" s="192" t="str">
        <f t="shared" si="2089"/>
        <v/>
      </c>
      <c r="U2856" s="303" t="str">
        <f t="shared" si="2090"/>
        <v/>
      </c>
      <c r="V2856" s="300" t="str">
        <f t="shared" si="2091"/>
        <v/>
      </c>
      <c r="W2856" s="192" t="str">
        <f t="shared" si="2092"/>
        <v/>
      </c>
      <c r="X2856" s="303" t="str">
        <f t="shared" si="2093"/>
        <v/>
      </c>
      <c r="Y2856" s="300" t="str">
        <f t="shared" si="2094"/>
        <v/>
      </c>
      <c r="Z2856" s="300" t="str">
        <f t="shared" si="2095"/>
        <v/>
      </c>
      <c r="AA2856" s="303" t="str">
        <f t="shared" si="2096"/>
        <v/>
      </c>
      <c r="AB2856" s="300" t="str">
        <f t="shared" si="2097"/>
        <v/>
      </c>
      <c r="AC2856" s="300" t="str">
        <f t="shared" si="2098"/>
        <v/>
      </c>
      <c r="AD2856" s="300" t="str">
        <f t="shared" si="2099"/>
        <v/>
      </c>
      <c r="AE2856" s="192" t="str">
        <f t="shared" si="2100"/>
        <v/>
      </c>
      <c r="AF2856" s="192" t="str">
        <f t="shared" si="2101"/>
        <v/>
      </c>
      <c r="AG2856" s="192"/>
      <c r="AJ2856" s="300" t="str">
        <f t="shared" si="2102"/>
        <v/>
      </c>
      <c r="AK2856" s="300" t="str">
        <f t="shared" si="2103"/>
        <v/>
      </c>
      <c r="AL2856" s="300" t="str">
        <f t="shared" si="2104"/>
        <v/>
      </c>
      <c r="AM2856" s="300" t="str">
        <f t="shared" si="2105"/>
        <v/>
      </c>
      <c r="AN2856" s="300" t="str">
        <f t="shared" si="2106"/>
        <v/>
      </c>
      <c r="AO2856" s="300" t="str">
        <f t="shared" si="2107"/>
        <v/>
      </c>
      <c r="AP2856" s="300" t="str">
        <f t="shared" si="2108"/>
        <v/>
      </c>
      <c r="AQ2856" s="300" t="str">
        <f t="shared" si="2109"/>
        <v/>
      </c>
      <c r="AR2856" s="306" t="str">
        <f t="shared" si="2110"/>
        <v/>
      </c>
      <c r="AS2856" s="300" t="str">
        <f t="shared" si="2111"/>
        <v/>
      </c>
      <c r="AT2856" s="300" t="str">
        <f t="shared" si="2112"/>
        <v/>
      </c>
      <c r="AU2856" s="192" t="str">
        <f t="shared" si="2113"/>
        <v>рбс</v>
      </c>
      <c r="AV2856" s="192" t="str">
        <f t="shared" si="2114"/>
        <v>рбс87504803общпро</v>
      </c>
      <c r="AW2856" s="191">
        <f t="shared" si="2115"/>
        <v>0</v>
      </c>
      <c r="AX2856" s="191">
        <f t="shared" si="2116"/>
        <v>0</v>
      </c>
      <c r="AY2856" s="191">
        <f t="shared" si="2117"/>
        <v>0</v>
      </c>
      <c r="AZ2856" s="191">
        <f t="shared" si="2118"/>
        <v>0</v>
      </c>
      <c r="BA2856" s="193">
        <f t="shared" si="2119"/>
        <v>1</v>
      </c>
      <c r="BB2856" s="193">
        <f t="shared" si="2120"/>
        <v>1</v>
      </c>
      <c r="BC2856" s="193">
        <f t="shared" si="2121"/>
        <v>1</v>
      </c>
      <c r="BD2856" s="191">
        <f t="shared" si="2081"/>
        <v>0</v>
      </c>
      <c r="BE2856" s="191">
        <f t="shared" si="2122"/>
        <v>0</v>
      </c>
      <c r="BF2856" s="210">
        <f t="shared" si="2123"/>
        <v>0</v>
      </c>
      <c r="BG2856" s="211">
        <f t="shared" si="2124"/>
        <v>0</v>
      </c>
      <c r="BH2856" s="289" t="str">
        <f t="shared" si="2129"/>
        <v>875</v>
      </c>
      <c r="BI2856" s="289" t="str">
        <f t="shared" si="2130"/>
        <v>0707</v>
      </c>
      <c r="BJ2856" s="284" t="s">
        <v>591</v>
      </c>
      <c r="BK2856" s="284" t="s">
        <v>586</v>
      </c>
      <c r="BL2856" s="233" t="str">
        <f t="shared" si="2125"/>
        <v/>
      </c>
    </row>
    <row r="2857" spans="1:64" ht="12" hidden="1" customHeight="1">
      <c r="A2857" s="333" t="s">
        <v>1479</v>
      </c>
      <c r="B2857" s="381" t="s">
        <v>327</v>
      </c>
      <c r="C2857" s="333" t="s">
        <v>812</v>
      </c>
      <c r="D2857" s="381" t="s">
        <v>311</v>
      </c>
      <c r="E2857" s="381" t="s">
        <v>1326</v>
      </c>
      <c r="F2857" s="381" t="s">
        <v>586</v>
      </c>
      <c r="G2857" s="381" t="s">
        <v>397</v>
      </c>
      <c r="H2857" s="100" t="s">
        <v>653</v>
      </c>
      <c r="I2857" s="381" t="s">
        <v>339</v>
      </c>
      <c r="J2857" s="382">
        <v>1357315</v>
      </c>
      <c r="K2857" s="382">
        <v>518741</v>
      </c>
      <c r="L2857" s="191" t="str">
        <f t="shared" si="2084"/>
        <v>875048031003011007566024434010</v>
      </c>
      <c r="M2857" s="192">
        <f t="array" ref="M2857">IF(COUNT(SEARCH(Удалить_Роспись_КВСР,$B2857)*SEARCH(Удалить_Роспись_ПБС,$C2857)*SEARCH(Удалить_Роспись_КФСР, $D2857)*SEARCH(Удалить_Роспись_КЦСР,$E2857)*SEARCH(Удалить_Роспись_КВР,$F2857)*SEARCH(Удалить_Роспись_ЭК,$H2857)*SEARCH(Удалить_Роспись_КР,$I2857))&gt;0,0,1)</f>
        <v>0</v>
      </c>
      <c r="N2857" s="192">
        <v>0</v>
      </c>
      <c r="O2857" s="192" t="str">
        <f t="shared" si="2085"/>
        <v/>
      </c>
      <c r="P2857" s="192" t="str">
        <f t="shared" si="2126"/>
        <v/>
      </c>
      <c r="Q2857" s="300" t="str">
        <f t="shared" si="2086"/>
        <v/>
      </c>
      <c r="R2857" s="300" t="str">
        <f t="shared" si="2087"/>
        <v/>
      </c>
      <c r="S2857" s="300" t="str">
        <f t="shared" si="2088"/>
        <v/>
      </c>
      <c r="T2857" s="192" t="str">
        <f t="shared" si="2089"/>
        <v/>
      </c>
      <c r="U2857" s="303" t="str">
        <f t="shared" si="2090"/>
        <v/>
      </c>
      <c r="V2857" s="300" t="str">
        <f t="shared" si="2091"/>
        <v/>
      </c>
      <c r="W2857" s="192" t="str">
        <f t="shared" si="2092"/>
        <v/>
      </c>
      <c r="X2857" s="303" t="str">
        <f t="shared" si="2093"/>
        <v/>
      </c>
      <c r="Y2857" s="300" t="str">
        <f t="shared" si="2094"/>
        <v/>
      </c>
      <c r="Z2857" s="300" t="str">
        <f t="shared" si="2095"/>
        <v/>
      </c>
      <c r="AA2857" s="303" t="str">
        <f t="shared" si="2096"/>
        <v/>
      </c>
      <c r="AB2857" s="300" t="str">
        <f t="shared" si="2097"/>
        <v/>
      </c>
      <c r="AC2857" s="300" t="str">
        <f t="shared" si="2098"/>
        <v/>
      </c>
      <c r="AD2857" s="300" t="str">
        <f t="shared" si="2099"/>
        <v/>
      </c>
      <c r="AE2857" s="192" t="str">
        <f t="shared" si="2100"/>
        <v/>
      </c>
      <c r="AF2857" s="192" t="str">
        <f t="shared" si="2101"/>
        <v/>
      </c>
      <c r="AG2857" s="192"/>
      <c r="AJ2857" s="300" t="str">
        <f t="shared" si="2102"/>
        <v/>
      </c>
      <c r="AK2857" s="300" t="str">
        <f t="shared" si="2103"/>
        <v/>
      </c>
      <c r="AL2857" s="300" t="str">
        <f t="shared" si="2104"/>
        <v/>
      </c>
      <c r="AM2857" s="300" t="str">
        <f t="shared" si="2105"/>
        <v/>
      </c>
      <c r="AN2857" s="300" t="str">
        <f t="shared" si="2106"/>
        <v/>
      </c>
      <c r="AO2857" s="300" t="str">
        <f t="shared" si="2107"/>
        <v/>
      </c>
      <c r="AP2857" s="300" t="str">
        <f t="shared" si="2108"/>
        <v/>
      </c>
      <c r="AQ2857" s="300" t="str">
        <f t="shared" si="2109"/>
        <v/>
      </c>
      <c r="AR2857" s="306" t="str">
        <f t="shared" si="2110"/>
        <v/>
      </c>
      <c r="AS2857" s="300" t="str">
        <f t="shared" si="2111"/>
        <v/>
      </c>
      <c r="AT2857" s="300" t="str">
        <f t="shared" si="2112"/>
        <v/>
      </c>
      <c r="AU2857" s="192" t="str">
        <f t="shared" si="2113"/>
        <v>рбс</v>
      </c>
      <c r="AV2857" s="192" t="str">
        <f t="shared" si="2114"/>
        <v>рбс87504803общпро</v>
      </c>
      <c r="AW2857" s="191">
        <f t="shared" si="2115"/>
        <v>0</v>
      </c>
      <c r="AX2857" s="191">
        <f t="shared" si="2116"/>
        <v>0</v>
      </c>
      <c r="AY2857" s="191">
        <f t="shared" si="2117"/>
        <v>0</v>
      </c>
      <c r="AZ2857" s="191">
        <f t="shared" si="2118"/>
        <v>0</v>
      </c>
      <c r="BA2857" s="193">
        <f t="shared" si="2119"/>
        <v>1</v>
      </c>
      <c r="BB2857" s="193">
        <f t="shared" si="2120"/>
        <v>1</v>
      </c>
      <c r="BC2857" s="193">
        <f t="shared" si="2121"/>
        <v>1</v>
      </c>
      <c r="BD2857" s="191">
        <f t="shared" si="2081"/>
        <v>0</v>
      </c>
      <c r="BE2857" s="191">
        <f t="shared" si="2122"/>
        <v>0</v>
      </c>
      <c r="BF2857" s="210">
        <f t="shared" si="2123"/>
        <v>0</v>
      </c>
      <c r="BG2857" s="211">
        <f t="shared" si="2124"/>
        <v>0</v>
      </c>
      <c r="BH2857" s="289" t="str">
        <f t="shared" si="2129"/>
        <v>875</v>
      </c>
      <c r="BI2857" s="289" t="str">
        <f t="shared" si="2130"/>
        <v>1003</v>
      </c>
      <c r="BJ2857" s="284" t="s">
        <v>591</v>
      </c>
      <c r="BK2857" s="284" t="s">
        <v>586</v>
      </c>
      <c r="BL2857" s="233" t="str">
        <f t="shared" si="2125"/>
        <v/>
      </c>
    </row>
    <row r="2858" spans="1:64" ht="12" customHeight="1">
      <c r="A2858" s="333" t="s">
        <v>1480</v>
      </c>
      <c r="B2858" s="381" t="s">
        <v>327</v>
      </c>
      <c r="C2858" s="333" t="s">
        <v>813</v>
      </c>
      <c r="D2858" s="381" t="s">
        <v>317</v>
      </c>
      <c r="E2858" s="381" t="s">
        <v>1317</v>
      </c>
      <c r="F2858" s="381" t="s">
        <v>608</v>
      </c>
      <c r="G2858" s="381" t="s">
        <v>385</v>
      </c>
      <c r="H2858" s="100" t="s">
        <v>653</v>
      </c>
      <c r="I2858" s="381" t="s">
        <v>505</v>
      </c>
      <c r="J2858" s="382">
        <v>1569492</v>
      </c>
      <c r="K2858" s="382">
        <v>884965.27</v>
      </c>
      <c r="L2858" s="191" t="str">
        <f t="shared" si="2084"/>
        <v>875048230702011004002011121101</v>
      </c>
      <c r="M2858" s="192">
        <f t="array" ref="M2858">IF(COUNT(SEARCH(Удалить_Роспись_КВСР,$B2858)*SEARCH(Удалить_Роспись_ПБС,$C2858)*SEARCH(Удалить_Роспись_КФСР, $D2858)*SEARCH(Удалить_Роспись_КЦСР,$E2858)*SEARCH(Удалить_Роспись_КВР,$F2858)*SEARCH(Удалить_Роспись_ЭК,$H2858)*SEARCH(Удалить_Роспись_КР,$I2858))&gt;0,0,1)</f>
        <v>0</v>
      </c>
      <c r="N2858" s="192">
        <v>0</v>
      </c>
      <c r="O2858" s="192" t="str">
        <f t="shared" si="2085"/>
        <v/>
      </c>
      <c r="P2858" s="192" t="str">
        <f t="shared" si="2126"/>
        <v/>
      </c>
      <c r="Q2858" s="300" t="str">
        <f t="shared" si="2086"/>
        <v/>
      </c>
      <c r="R2858" s="300" t="str">
        <f t="shared" si="2087"/>
        <v/>
      </c>
      <c r="S2858" s="300" t="str">
        <f t="shared" si="2088"/>
        <v/>
      </c>
      <c r="T2858" s="192" t="str">
        <f t="shared" si="2089"/>
        <v/>
      </c>
      <c r="U2858" s="303" t="str">
        <f t="shared" si="2090"/>
        <v/>
      </c>
      <c r="V2858" s="300" t="str">
        <f t="shared" si="2091"/>
        <v/>
      </c>
      <c r="W2858" s="192" t="str">
        <f t="shared" si="2092"/>
        <v/>
      </c>
      <c r="X2858" s="303" t="str">
        <f t="shared" si="2093"/>
        <v/>
      </c>
      <c r="Y2858" s="300" t="str">
        <f t="shared" si="2094"/>
        <v/>
      </c>
      <c r="Z2858" s="300" t="str">
        <f t="shared" si="2095"/>
        <v/>
      </c>
      <c r="AA2858" s="303" t="str">
        <f t="shared" si="2096"/>
        <v/>
      </c>
      <c r="AB2858" s="300" t="str">
        <f t="shared" si="2097"/>
        <v/>
      </c>
      <c r="AC2858" s="300" t="str">
        <f t="shared" si="2098"/>
        <v/>
      </c>
      <c r="AD2858" s="300" t="str">
        <f t="shared" si="2099"/>
        <v/>
      </c>
      <c r="AE2858" s="192" t="str">
        <f t="shared" si="2100"/>
        <v/>
      </c>
      <c r="AF2858" s="192" t="str">
        <f t="shared" si="2101"/>
        <v/>
      </c>
      <c r="AG2858" s="192"/>
      <c r="AJ2858" s="300" t="str">
        <f t="shared" si="2102"/>
        <v/>
      </c>
      <c r="AK2858" s="300" t="str">
        <f t="shared" si="2103"/>
        <v/>
      </c>
      <c r="AL2858" s="300" t="str">
        <f t="shared" si="2104"/>
        <v/>
      </c>
      <c r="AM2858" s="300" t="str">
        <f t="shared" si="2105"/>
        <v/>
      </c>
      <c r="AN2858" s="300" t="str">
        <f t="shared" si="2106"/>
        <v/>
      </c>
      <c r="AO2858" s="300" t="str">
        <f t="shared" si="2107"/>
        <v/>
      </c>
      <c r="AP2858" s="300" t="str">
        <f t="shared" si="2108"/>
        <v/>
      </c>
      <c r="AQ2858" s="300" t="str">
        <f t="shared" si="2109"/>
        <v/>
      </c>
      <c r="AR2858" s="306" t="str">
        <f t="shared" si="2110"/>
        <v/>
      </c>
      <c r="AS2858" s="300" t="str">
        <f t="shared" si="2111"/>
        <v/>
      </c>
      <c r="AT2858" s="300" t="str">
        <f t="shared" si="2112"/>
        <v/>
      </c>
      <c r="AU2858" s="192" t="str">
        <f t="shared" si="2113"/>
        <v>рбс</v>
      </c>
      <c r="AV2858" s="192" t="str">
        <f t="shared" si="2114"/>
        <v>рбс87504823общопл</v>
      </c>
      <c r="AW2858" s="191">
        <f t="shared" si="2115"/>
        <v>0</v>
      </c>
      <c r="AX2858" s="191">
        <f t="shared" si="2116"/>
        <v>0</v>
      </c>
      <c r="AY2858" s="191">
        <f t="shared" si="2117"/>
        <v>0</v>
      </c>
      <c r="AZ2858" s="191">
        <f t="shared" si="2118"/>
        <v>0</v>
      </c>
      <c r="BA2858" s="193">
        <f t="shared" si="2119"/>
        <v>1</v>
      </c>
      <c r="BB2858" s="193">
        <f t="shared" si="2120"/>
        <v>1</v>
      </c>
      <c r="BC2858" s="193">
        <f t="shared" si="2121"/>
        <v>1</v>
      </c>
      <c r="BD2858" s="191">
        <f t="shared" si="2081"/>
        <v>0</v>
      </c>
      <c r="BE2858" s="191">
        <f t="shared" si="2122"/>
        <v>0</v>
      </c>
      <c r="BF2858" s="210">
        <f t="shared" si="2123"/>
        <v>0</v>
      </c>
      <c r="BG2858" s="211">
        <f t="shared" si="2124"/>
        <v>0</v>
      </c>
      <c r="BH2858" s="289" t="str">
        <f t="shared" si="2129"/>
        <v>875</v>
      </c>
      <c r="BI2858" s="289" t="str">
        <f t="shared" si="2130"/>
        <v>0702</v>
      </c>
      <c r="BJ2858" s="284" t="s">
        <v>591</v>
      </c>
      <c r="BK2858" s="284" t="s">
        <v>586</v>
      </c>
      <c r="BL2858" s="233" t="str">
        <f t="shared" si="2125"/>
        <v/>
      </c>
    </row>
    <row r="2859" spans="1:64" ht="12" customHeight="1">
      <c r="A2859" s="333" t="s">
        <v>1480</v>
      </c>
      <c r="B2859" s="381" t="s">
        <v>327</v>
      </c>
      <c r="C2859" s="333" t="s">
        <v>813</v>
      </c>
      <c r="D2859" s="381" t="s">
        <v>317</v>
      </c>
      <c r="E2859" s="381" t="s">
        <v>1317</v>
      </c>
      <c r="F2859" s="381" t="s">
        <v>589</v>
      </c>
      <c r="G2859" s="381" t="s">
        <v>386</v>
      </c>
      <c r="H2859" s="100" t="s">
        <v>653</v>
      </c>
      <c r="I2859" s="381" t="s">
        <v>505</v>
      </c>
      <c r="J2859" s="382">
        <v>3919.2</v>
      </c>
      <c r="K2859" s="382">
        <v>3919.2</v>
      </c>
      <c r="L2859" s="191" t="str">
        <f t="shared" si="2084"/>
        <v>875048230702011004002011221201</v>
      </c>
      <c r="M2859" s="192">
        <f t="array" ref="M2859">IF(COUNT(SEARCH(Удалить_Роспись_КВСР,$B2859)*SEARCH(Удалить_Роспись_ПБС,$C2859)*SEARCH(Удалить_Роспись_КФСР, $D2859)*SEARCH(Удалить_Роспись_КЦСР,$E2859)*SEARCH(Удалить_Роспись_КВР,$F2859)*SEARCH(Удалить_Роспись_ЭК,$H2859)*SEARCH(Удалить_Роспись_КР,$I2859))&gt;0,0,1)</f>
        <v>0</v>
      </c>
      <c r="N2859" s="192">
        <v>0</v>
      </c>
      <c r="O2859" s="192" t="str">
        <f t="shared" si="2085"/>
        <v/>
      </c>
      <c r="P2859" s="192" t="str">
        <f t="shared" si="2126"/>
        <v/>
      </c>
      <c r="Q2859" s="300" t="str">
        <f t="shared" si="2086"/>
        <v/>
      </c>
      <c r="R2859" s="300" t="str">
        <f t="shared" si="2087"/>
        <v/>
      </c>
      <c r="S2859" s="300" t="str">
        <f t="shared" si="2088"/>
        <v/>
      </c>
      <c r="T2859" s="192" t="str">
        <f t="shared" si="2089"/>
        <v/>
      </c>
      <c r="U2859" s="303" t="str">
        <f t="shared" si="2090"/>
        <v/>
      </c>
      <c r="V2859" s="300" t="str">
        <f t="shared" si="2091"/>
        <v/>
      </c>
      <c r="W2859" s="192" t="str">
        <f t="shared" si="2092"/>
        <v/>
      </c>
      <c r="X2859" s="303" t="str">
        <f t="shared" si="2093"/>
        <v/>
      </c>
      <c r="Y2859" s="300" t="str">
        <f t="shared" si="2094"/>
        <v/>
      </c>
      <c r="Z2859" s="300" t="str">
        <f t="shared" si="2095"/>
        <v/>
      </c>
      <c r="AA2859" s="303" t="str">
        <f t="shared" si="2096"/>
        <v/>
      </c>
      <c r="AB2859" s="300" t="str">
        <f t="shared" si="2097"/>
        <v/>
      </c>
      <c r="AC2859" s="300" t="str">
        <f t="shared" si="2098"/>
        <v/>
      </c>
      <c r="AD2859" s="300" t="str">
        <f t="shared" si="2099"/>
        <v/>
      </c>
      <c r="AE2859" s="192" t="str">
        <f t="shared" si="2100"/>
        <v/>
      </c>
      <c r="AF2859" s="192" t="str">
        <f t="shared" si="2101"/>
        <v/>
      </c>
      <c r="AG2859" s="192"/>
      <c r="AJ2859" s="300" t="str">
        <f t="shared" si="2102"/>
        <v/>
      </c>
      <c r="AK2859" s="300" t="str">
        <f t="shared" si="2103"/>
        <v/>
      </c>
      <c r="AL2859" s="300" t="str">
        <f t="shared" si="2104"/>
        <v/>
      </c>
      <c r="AM2859" s="300" t="str">
        <f t="shared" si="2105"/>
        <v/>
      </c>
      <c r="AN2859" s="300" t="str">
        <f t="shared" si="2106"/>
        <v/>
      </c>
      <c r="AO2859" s="300" t="str">
        <f t="shared" si="2107"/>
        <v/>
      </c>
      <c r="AP2859" s="300" t="str">
        <f t="shared" si="2108"/>
        <v/>
      </c>
      <c r="AQ2859" s="300" t="str">
        <f t="shared" si="2109"/>
        <v/>
      </c>
      <c r="AR2859" s="306" t="str">
        <f t="shared" si="2110"/>
        <v/>
      </c>
      <c r="AS2859" s="300" t="str">
        <f t="shared" si="2111"/>
        <v/>
      </c>
      <c r="AT2859" s="300" t="str">
        <f t="shared" si="2112"/>
        <v/>
      </c>
      <c r="AU2859" s="192" t="str">
        <f t="shared" si="2113"/>
        <v>рбс</v>
      </c>
      <c r="AV2859" s="192" t="str">
        <f t="shared" si="2114"/>
        <v>рбс87504823общпро</v>
      </c>
      <c r="AW2859" s="191">
        <f t="shared" si="2115"/>
        <v>0</v>
      </c>
      <c r="AX2859" s="191">
        <f t="shared" si="2116"/>
        <v>0</v>
      </c>
      <c r="AY2859" s="191">
        <f t="shared" si="2117"/>
        <v>0</v>
      </c>
      <c r="AZ2859" s="191">
        <f t="shared" si="2118"/>
        <v>0</v>
      </c>
      <c r="BA2859" s="193">
        <f t="shared" si="2119"/>
        <v>1</v>
      </c>
      <c r="BB2859" s="193">
        <f t="shared" si="2120"/>
        <v>1</v>
      </c>
      <c r="BC2859" s="193">
        <f t="shared" si="2121"/>
        <v>1</v>
      </c>
      <c r="BD2859" s="191">
        <f t="shared" si="2081"/>
        <v>0</v>
      </c>
      <c r="BE2859" s="191">
        <f t="shared" si="2122"/>
        <v>0</v>
      </c>
      <c r="BF2859" s="210">
        <f t="shared" si="2123"/>
        <v>0</v>
      </c>
      <c r="BG2859" s="211">
        <f t="shared" si="2124"/>
        <v>0</v>
      </c>
      <c r="BH2859" s="289" t="str">
        <f t="shared" si="2129"/>
        <v>875</v>
      </c>
      <c r="BI2859" s="289" t="str">
        <f t="shared" si="2130"/>
        <v>0702</v>
      </c>
      <c r="BJ2859" s="284" t="s">
        <v>591</v>
      </c>
      <c r="BK2859" s="284" t="s">
        <v>586</v>
      </c>
      <c r="BL2859" s="233" t="str">
        <f t="shared" si="2125"/>
        <v/>
      </c>
    </row>
    <row r="2860" spans="1:64" ht="12" customHeight="1">
      <c r="A2860" s="333" t="s">
        <v>1480</v>
      </c>
      <c r="B2860" s="381" t="s">
        <v>327</v>
      </c>
      <c r="C2860" s="333" t="s">
        <v>813</v>
      </c>
      <c r="D2860" s="381" t="s">
        <v>317</v>
      </c>
      <c r="E2860" s="381" t="s">
        <v>1317</v>
      </c>
      <c r="F2860" s="381" t="s">
        <v>902</v>
      </c>
      <c r="G2860" s="381" t="s">
        <v>387</v>
      </c>
      <c r="H2860" s="100" t="s">
        <v>653</v>
      </c>
      <c r="I2860" s="381" t="s">
        <v>505</v>
      </c>
      <c r="J2860" s="382">
        <v>446661</v>
      </c>
      <c r="K2860" s="382">
        <v>263095.73</v>
      </c>
      <c r="L2860" s="191" t="str">
        <f t="shared" si="2084"/>
        <v>875048230702011004002011921301</v>
      </c>
      <c r="M2860" s="192">
        <f t="array" ref="M2860">IF(COUNT(SEARCH(Удалить_Роспись_КВСР,$B2860)*SEARCH(Удалить_Роспись_ПБС,$C2860)*SEARCH(Удалить_Роспись_КФСР, $D2860)*SEARCH(Удалить_Роспись_КЦСР,$E2860)*SEARCH(Удалить_Роспись_КВР,$F2860)*SEARCH(Удалить_Роспись_ЭК,$H2860)*SEARCH(Удалить_Роспись_КР,$I2860))&gt;0,0,1)</f>
        <v>0</v>
      </c>
      <c r="N2860" s="192">
        <v>0</v>
      </c>
      <c r="O2860" s="192" t="str">
        <f t="shared" si="2085"/>
        <v/>
      </c>
      <c r="P2860" s="192" t="str">
        <f t="shared" si="2126"/>
        <v/>
      </c>
      <c r="Q2860" s="300" t="str">
        <f t="shared" si="2086"/>
        <v/>
      </c>
      <c r="R2860" s="300" t="str">
        <f t="shared" si="2087"/>
        <v/>
      </c>
      <c r="S2860" s="300" t="str">
        <f t="shared" si="2088"/>
        <v/>
      </c>
      <c r="T2860" s="192" t="str">
        <f t="shared" si="2089"/>
        <v/>
      </c>
      <c r="U2860" s="303" t="str">
        <f t="shared" si="2090"/>
        <v/>
      </c>
      <c r="V2860" s="300" t="str">
        <f t="shared" si="2091"/>
        <v/>
      </c>
      <c r="W2860" s="192" t="str">
        <f t="shared" si="2092"/>
        <v/>
      </c>
      <c r="X2860" s="303" t="str">
        <f t="shared" si="2093"/>
        <v/>
      </c>
      <c r="Y2860" s="300" t="str">
        <f t="shared" si="2094"/>
        <v/>
      </c>
      <c r="Z2860" s="300" t="str">
        <f t="shared" si="2095"/>
        <v/>
      </c>
      <c r="AA2860" s="303" t="str">
        <f t="shared" si="2096"/>
        <v/>
      </c>
      <c r="AB2860" s="300" t="str">
        <f t="shared" si="2097"/>
        <v/>
      </c>
      <c r="AC2860" s="300" t="str">
        <f t="shared" si="2098"/>
        <v/>
      </c>
      <c r="AD2860" s="300" t="str">
        <f t="shared" si="2099"/>
        <v/>
      </c>
      <c r="AE2860" s="192" t="str">
        <f t="shared" si="2100"/>
        <v/>
      </c>
      <c r="AF2860" s="192" t="str">
        <f t="shared" si="2101"/>
        <v/>
      </c>
      <c r="AG2860" s="192"/>
      <c r="AJ2860" s="300" t="str">
        <f t="shared" si="2102"/>
        <v/>
      </c>
      <c r="AK2860" s="300" t="str">
        <f t="shared" si="2103"/>
        <v/>
      </c>
      <c r="AL2860" s="300" t="str">
        <f t="shared" si="2104"/>
        <v/>
      </c>
      <c r="AM2860" s="300" t="str">
        <f t="shared" si="2105"/>
        <v/>
      </c>
      <c r="AN2860" s="300" t="str">
        <f t="shared" si="2106"/>
        <v/>
      </c>
      <c r="AO2860" s="300" t="str">
        <f t="shared" si="2107"/>
        <v/>
      </c>
      <c r="AP2860" s="300" t="str">
        <f t="shared" si="2108"/>
        <v/>
      </c>
      <c r="AQ2860" s="300" t="str">
        <f t="shared" si="2109"/>
        <v/>
      </c>
      <c r="AR2860" s="306" t="str">
        <f t="shared" si="2110"/>
        <v/>
      </c>
      <c r="AS2860" s="300" t="str">
        <f t="shared" si="2111"/>
        <v/>
      </c>
      <c r="AT2860" s="300" t="str">
        <f t="shared" si="2112"/>
        <v/>
      </c>
      <c r="AU2860" s="192" t="str">
        <f t="shared" si="2113"/>
        <v>рбс</v>
      </c>
      <c r="AV2860" s="192" t="str">
        <f t="shared" si="2114"/>
        <v>рбс87504823общопл</v>
      </c>
      <c r="AW2860" s="191">
        <f t="shared" si="2115"/>
        <v>0</v>
      </c>
      <c r="AX2860" s="191">
        <f t="shared" si="2116"/>
        <v>0</v>
      </c>
      <c r="AY2860" s="191">
        <f t="shared" si="2117"/>
        <v>0</v>
      </c>
      <c r="AZ2860" s="191">
        <f t="shared" si="2118"/>
        <v>0</v>
      </c>
      <c r="BA2860" s="193">
        <f t="shared" si="2119"/>
        <v>1</v>
      </c>
      <c r="BB2860" s="193">
        <f t="shared" si="2120"/>
        <v>1</v>
      </c>
      <c r="BC2860" s="193">
        <f t="shared" si="2121"/>
        <v>1</v>
      </c>
      <c r="BD2860" s="191">
        <f t="shared" si="2081"/>
        <v>0</v>
      </c>
      <c r="BE2860" s="191">
        <f t="shared" si="2122"/>
        <v>0</v>
      </c>
      <c r="BF2860" s="210">
        <f t="shared" si="2123"/>
        <v>0</v>
      </c>
      <c r="BG2860" s="211">
        <f t="shared" si="2124"/>
        <v>0</v>
      </c>
      <c r="BH2860" s="289" t="str">
        <f t="shared" si="2129"/>
        <v>875</v>
      </c>
      <c r="BI2860" s="289" t="str">
        <f t="shared" si="2130"/>
        <v>0702</v>
      </c>
      <c r="BJ2860" s="284" t="s">
        <v>591</v>
      </c>
      <c r="BK2860" s="284" t="s">
        <v>589</v>
      </c>
      <c r="BL2860" s="233" t="str">
        <f t="shared" si="2125"/>
        <v/>
      </c>
    </row>
    <row r="2861" spans="1:64" ht="12" customHeight="1">
      <c r="A2861" s="333" t="s">
        <v>1480</v>
      </c>
      <c r="B2861" s="381" t="s">
        <v>327</v>
      </c>
      <c r="C2861" s="333" t="s">
        <v>813</v>
      </c>
      <c r="D2861" s="381" t="s">
        <v>317</v>
      </c>
      <c r="E2861" s="381" t="s">
        <v>1317</v>
      </c>
      <c r="F2861" s="381" t="s">
        <v>586</v>
      </c>
      <c r="G2861" s="381" t="s">
        <v>391</v>
      </c>
      <c r="H2861" s="100" t="s">
        <v>653</v>
      </c>
      <c r="I2861" s="381" t="s">
        <v>505</v>
      </c>
      <c r="J2861" s="382">
        <v>54000</v>
      </c>
      <c r="K2861" s="382">
        <v>15481.6</v>
      </c>
      <c r="L2861" s="191" t="str">
        <f t="shared" si="2084"/>
        <v>875048230702011004002024422101</v>
      </c>
      <c r="M2861" s="192">
        <f t="array" ref="M2861">IF(COUNT(SEARCH(Удалить_Роспись_КВСР,$B2861)*SEARCH(Удалить_Роспись_ПБС,$C2861)*SEARCH(Удалить_Роспись_КФСР, $D2861)*SEARCH(Удалить_Роспись_КЦСР,$E2861)*SEARCH(Удалить_Роспись_КВР,$F2861)*SEARCH(Удалить_Роспись_ЭК,$H2861)*SEARCH(Удалить_Роспись_КР,$I2861))&gt;0,0,1)</f>
        <v>0</v>
      </c>
      <c r="N2861" s="192">
        <f>IF(COUNT(SEARCH(Удалить_Индекс_КВСР,$B2861)*SEARCH(Удалить_Индекс_ПБС,$C2861)*SEARCH(Удалить_Индекс_КФСР,$D2861)*SEARCH(Удалить_Индекс_КЦСР,$E2861)*SEARCH(Удалить_Индекс_КВР,$F2861)*SEARCH(Удалить_Индекс_ЭК,$H2861)*SEARCH(Удалить_Индекс_КР,$I2861))&gt;0,0,1)</f>
        <v>1</v>
      </c>
      <c r="O2861" s="192" t="str">
        <f t="shared" si="2085"/>
        <v/>
      </c>
      <c r="P2861" s="192" t="str">
        <f t="shared" si="2126"/>
        <v/>
      </c>
      <c r="Q2861" s="300" t="str">
        <f t="shared" si="2086"/>
        <v/>
      </c>
      <c r="R2861" s="300" t="str">
        <f t="shared" si="2087"/>
        <v/>
      </c>
      <c r="S2861" s="300" t="str">
        <f t="shared" si="2088"/>
        <v/>
      </c>
      <c r="T2861" s="192" t="str">
        <f t="shared" si="2089"/>
        <v/>
      </c>
      <c r="U2861" s="303" t="str">
        <f t="shared" si="2090"/>
        <v/>
      </c>
      <c r="V2861" s="300" t="str">
        <f t="shared" si="2091"/>
        <v/>
      </c>
      <c r="W2861" s="192" t="str">
        <f t="shared" si="2092"/>
        <v/>
      </c>
      <c r="X2861" s="303" t="str">
        <f t="shared" si="2093"/>
        <v/>
      </c>
      <c r="Y2861" s="300" t="str">
        <f t="shared" si="2094"/>
        <v/>
      </c>
      <c r="Z2861" s="300" t="str">
        <f t="shared" si="2095"/>
        <v/>
      </c>
      <c r="AA2861" s="303" t="str">
        <f t="shared" si="2096"/>
        <v/>
      </c>
      <c r="AB2861" s="300" t="str">
        <f t="shared" si="2097"/>
        <v/>
      </c>
      <c r="AC2861" s="300" t="str">
        <f t="shared" si="2098"/>
        <v/>
      </c>
      <c r="AD2861" s="300" t="str">
        <f t="shared" si="2099"/>
        <v/>
      </c>
      <c r="AE2861" s="192" t="str">
        <f t="shared" si="2100"/>
        <v/>
      </c>
      <c r="AF2861" s="192" t="str">
        <f t="shared" si="2101"/>
        <v/>
      </c>
      <c r="AG2861" s="192"/>
      <c r="AJ2861" s="300" t="str">
        <f t="shared" si="2102"/>
        <v/>
      </c>
      <c r="AK2861" s="300" t="str">
        <f t="shared" si="2103"/>
        <v/>
      </c>
      <c r="AL2861" s="300" t="str">
        <f t="shared" si="2104"/>
        <v/>
      </c>
      <c r="AM2861" s="300" t="str">
        <f t="shared" si="2105"/>
        <v/>
      </c>
      <c r="AN2861" s="300" t="str">
        <f t="shared" si="2106"/>
        <v/>
      </c>
      <c r="AO2861" s="300" t="str">
        <f t="shared" si="2107"/>
        <v/>
      </c>
      <c r="AP2861" s="300" t="str">
        <f t="shared" si="2108"/>
        <v/>
      </c>
      <c r="AQ2861" s="300" t="str">
        <f t="shared" si="2109"/>
        <v/>
      </c>
      <c r="AR2861" s="306" t="str">
        <f t="shared" si="2110"/>
        <v/>
      </c>
      <c r="AS2861" s="300" t="str">
        <f t="shared" si="2111"/>
        <v/>
      </c>
      <c r="AT2861" s="300" t="str">
        <f t="shared" si="2112"/>
        <v/>
      </c>
      <c r="AU2861" s="192" t="str">
        <f t="shared" si="2113"/>
        <v>рбс</v>
      </c>
      <c r="AV2861" s="192" t="str">
        <f t="shared" si="2114"/>
        <v>рбс87504823общпро</v>
      </c>
      <c r="AW2861" s="191">
        <f t="shared" si="2115"/>
        <v>0</v>
      </c>
      <c r="AX2861" s="191">
        <f t="shared" si="2116"/>
        <v>0</v>
      </c>
      <c r="AY2861" s="191">
        <f t="shared" si="2117"/>
        <v>54000</v>
      </c>
      <c r="AZ2861" s="191">
        <f t="shared" si="2118"/>
        <v>15481.6</v>
      </c>
      <c r="BA2861" s="193">
        <f t="shared" si="2119"/>
        <v>1</v>
      </c>
      <c r="BB2861" s="193">
        <f t="shared" si="2120"/>
        <v>1</v>
      </c>
      <c r="BC2861" s="193">
        <f t="shared" si="2121"/>
        <v>1</v>
      </c>
      <c r="BD2861" s="191">
        <f t="shared" si="2081"/>
        <v>54000</v>
      </c>
      <c r="BE2861" s="191">
        <f t="shared" si="2122"/>
        <v>15481.6</v>
      </c>
      <c r="BF2861" s="210">
        <f t="shared" si="2123"/>
        <v>54000</v>
      </c>
      <c r="BG2861" s="211">
        <f t="shared" si="2124"/>
        <v>54000</v>
      </c>
      <c r="BH2861" s="289" t="str">
        <f t="shared" si="2129"/>
        <v>875</v>
      </c>
      <c r="BI2861" s="289" t="str">
        <f t="shared" si="2130"/>
        <v>0702</v>
      </c>
      <c r="BJ2861" s="284" t="s">
        <v>591</v>
      </c>
      <c r="BK2861" s="284" t="s">
        <v>586</v>
      </c>
      <c r="BL2861" s="233" t="str">
        <f t="shared" si="2125"/>
        <v/>
      </c>
    </row>
    <row r="2862" spans="1:64" ht="12" customHeight="1">
      <c r="A2862" s="333" t="s">
        <v>1480</v>
      </c>
      <c r="B2862" s="381" t="s">
        <v>327</v>
      </c>
      <c r="C2862" s="333" t="s">
        <v>813</v>
      </c>
      <c r="D2862" s="381" t="s">
        <v>317</v>
      </c>
      <c r="E2862" s="381" t="s">
        <v>1317</v>
      </c>
      <c r="F2862" s="381" t="s">
        <v>586</v>
      </c>
      <c r="G2862" s="381" t="s">
        <v>394</v>
      </c>
      <c r="H2862" s="100" t="s">
        <v>653</v>
      </c>
      <c r="I2862" s="381" t="s">
        <v>505</v>
      </c>
      <c r="J2862" s="382">
        <v>129025.22</v>
      </c>
      <c r="K2862" s="382">
        <v>49306.91</v>
      </c>
      <c r="L2862" s="191" t="str">
        <f t="shared" si="2084"/>
        <v>875048230702011004002024422501</v>
      </c>
      <c r="M2862" s="192">
        <f t="array" ref="M2862">IF(COUNT(SEARCH(Удалить_Роспись_КВСР,$B2862)*SEARCH(Удалить_Роспись_ПБС,$C2862)*SEARCH(Удалить_Роспись_КФСР, $D2862)*SEARCH(Удалить_Роспись_КЦСР,$E2862)*SEARCH(Удалить_Роспись_КВР,$F2862)*SEARCH(Удалить_Роспись_ЭК,$H2862)*SEARCH(Удалить_Роспись_КР,$I2862))&gt;0,0,1)</f>
        <v>0</v>
      </c>
      <c r="N2862" s="192">
        <f>IF(COUNT(SEARCH(Удалить_Индекс_КВСР,$B2862)*SEARCH(Удалить_Индекс_ПБС,$C2862)*SEARCH(Удалить_Индекс_КФСР,$D2862)*SEARCH(Удалить_Индекс_КЦСР,$E2862)*SEARCH(Удалить_Индекс_КВР,$F2862)*SEARCH(Удалить_Индекс_ЭК,$H2862)*SEARCH(Удалить_Индекс_КР,$I2862))&gt;0,0,1)</f>
        <v>1</v>
      </c>
      <c r="O2862" s="192" t="str">
        <f t="shared" si="2085"/>
        <v/>
      </c>
      <c r="P2862" s="192" t="str">
        <f t="shared" si="2126"/>
        <v/>
      </c>
      <c r="Q2862" s="300" t="str">
        <f t="shared" si="2086"/>
        <v/>
      </c>
      <c r="R2862" s="300" t="str">
        <f t="shared" si="2087"/>
        <v/>
      </c>
      <c r="S2862" s="300" t="str">
        <f t="shared" si="2088"/>
        <v/>
      </c>
      <c r="T2862" s="192" t="str">
        <f t="shared" si="2089"/>
        <v/>
      </c>
      <c r="U2862" s="303" t="str">
        <f t="shared" si="2090"/>
        <v/>
      </c>
      <c r="V2862" s="300" t="str">
        <f t="shared" si="2091"/>
        <v/>
      </c>
      <c r="W2862" s="192" t="str">
        <f t="shared" si="2092"/>
        <v/>
      </c>
      <c r="X2862" s="303" t="str">
        <f t="shared" si="2093"/>
        <v/>
      </c>
      <c r="Y2862" s="300" t="str">
        <f t="shared" si="2094"/>
        <v/>
      </c>
      <c r="Z2862" s="300" t="str">
        <f t="shared" si="2095"/>
        <v/>
      </c>
      <c r="AA2862" s="303" t="str">
        <f t="shared" si="2096"/>
        <v/>
      </c>
      <c r="AB2862" s="300" t="str">
        <f t="shared" si="2097"/>
        <v/>
      </c>
      <c r="AC2862" s="300" t="str">
        <f t="shared" si="2098"/>
        <v/>
      </c>
      <c r="AD2862" s="300" t="str">
        <f t="shared" si="2099"/>
        <v/>
      </c>
      <c r="AE2862" s="192" t="str">
        <f t="shared" si="2100"/>
        <v/>
      </c>
      <c r="AF2862" s="192" t="str">
        <f t="shared" si="2101"/>
        <v/>
      </c>
      <c r="AG2862" s="192"/>
      <c r="AJ2862" s="300" t="str">
        <f t="shared" si="2102"/>
        <v/>
      </c>
      <c r="AK2862" s="300" t="str">
        <f t="shared" si="2103"/>
        <v/>
      </c>
      <c r="AL2862" s="300" t="str">
        <f t="shared" si="2104"/>
        <v/>
      </c>
      <c r="AM2862" s="300" t="str">
        <f t="shared" si="2105"/>
        <v/>
      </c>
      <c r="AN2862" s="300" t="str">
        <f t="shared" si="2106"/>
        <v/>
      </c>
      <c r="AO2862" s="300" t="str">
        <f t="shared" si="2107"/>
        <v/>
      </c>
      <c r="AP2862" s="300" t="str">
        <f t="shared" si="2108"/>
        <v/>
      </c>
      <c r="AQ2862" s="300" t="str">
        <f t="shared" si="2109"/>
        <v/>
      </c>
      <c r="AR2862" s="306" t="str">
        <f t="shared" si="2110"/>
        <v/>
      </c>
      <c r="AS2862" s="300" t="str">
        <f t="shared" si="2111"/>
        <v/>
      </c>
      <c r="AT2862" s="300" t="str">
        <f t="shared" si="2112"/>
        <v/>
      </c>
      <c r="AU2862" s="192" t="str">
        <f t="shared" si="2113"/>
        <v>рбс</v>
      </c>
      <c r="AV2862" s="192" t="str">
        <f t="shared" si="2114"/>
        <v>рбс87504823общпро</v>
      </c>
      <c r="AW2862" s="191">
        <f t="shared" si="2115"/>
        <v>0</v>
      </c>
      <c r="AX2862" s="191">
        <f t="shared" si="2116"/>
        <v>0</v>
      </c>
      <c r="AY2862" s="191">
        <f t="shared" si="2117"/>
        <v>129025.22</v>
      </c>
      <c r="AZ2862" s="191">
        <f t="shared" si="2118"/>
        <v>49306.91</v>
      </c>
      <c r="BA2862" s="193">
        <f t="shared" si="2119"/>
        <v>1</v>
      </c>
      <c r="BB2862" s="193">
        <f t="shared" si="2120"/>
        <v>1</v>
      </c>
      <c r="BC2862" s="193">
        <f t="shared" si="2121"/>
        <v>1</v>
      </c>
      <c r="BD2862" s="191">
        <f t="shared" si="2081"/>
        <v>129025.22</v>
      </c>
      <c r="BE2862" s="191">
        <f t="shared" si="2122"/>
        <v>49306.91</v>
      </c>
      <c r="BF2862" s="210">
        <f t="shared" si="2123"/>
        <v>129025.22</v>
      </c>
      <c r="BG2862" s="211">
        <f t="shared" si="2124"/>
        <v>129025.22</v>
      </c>
      <c r="BH2862" s="289" t="str">
        <f t="shared" si="2129"/>
        <v>875</v>
      </c>
      <c r="BI2862" s="289" t="str">
        <f t="shared" si="2130"/>
        <v>0702</v>
      </c>
      <c r="BJ2862" s="284" t="s">
        <v>591</v>
      </c>
      <c r="BK2862" s="284" t="s">
        <v>586</v>
      </c>
      <c r="BL2862" s="233" t="str">
        <f t="shared" si="2125"/>
        <v/>
      </c>
    </row>
    <row r="2863" spans="1:64" ht="12" customHeight="1">
      <c r="A2863" s="333" t="s">
        <v>1480</v>
      </c>
      <c r="B2863" s="381" t="s">
        <v>327</v>
      </c>
      <c r="C2863" s="333" t="s">
        <v>813</v>
      </c>
      <c r="D2863" s="381" t="s">
        <v>317</v>
      </c>
      <c r="E2863" s="381" t="s">
        <v>1317</v>
      </c>
      <c r="F2863" s="381" t="s">
        <v>586</v>
      </c>
      <c r="G2863" s="381" t="s">
        <v>389</v>
      </c>
      <c r="H2863" s="100" t="s">
        <v>653</v>
      </c>
      <c r="I2863" s="381" t="s">
        <v>505</v>
      </c>
      <c r="J2863" s="382">
        <v>190345.8</v>
      </c>
      <c r="K2863" s="382">
        <v>71163.399999999994</v>
      </c>
      <c r="L2863" s="191" t="str">
        <f t="shared" si="2084"/>
        <v>875048230702011004002024422601</v>
      </c>
      <c r="M2863" s="192">
        <f t="array" ref="M2863">IF(COUNT(SEARCH(Удалить_Роспись_КВСР,$B2863)*SEARCH(Удалить_Роспись_ПБС,$C2863)*SEARCH(Удалить_Роспись_КФСР, $D2863)*SEARCH(Удалить_Роспись_КЦСР,$E2863)*SEARCH(Удалить_Роспись_КВР,$F2863)*SEARCH(Удалить_Роспись_ЭК,$H2863)*SEARCH(Удалить_Роспись_КР,$I2863))&gt;0,0,1)</f>
        <v>0</v>
      </c>
      <c r="N2863" s="192">
        <f>IF(COUNT(SEARCH(Удалить_Индекс_КВСР,$B2863)*SEARCH(Удалить_Индекс_ПБС,$C2863)*SEARCH(Удалить_Индекс_КФСР,$D2863)*SEARCH(Удалить_Индекс_КЦСР,$E2863)*SEARCH(Удалить_Индекс_КВР,$F2863)*SEARCH(Удалить_Индекс_ЭК,$H2863)*SEARCH(Удалить_Индекс_КР,$I2863))&gt;0,0,1)</f>
        <v>1</v>
      </c>
      <c r="O2863" s="192" t="str">
        <f t="shared" si="2085"/>
        <v/>
      </c>
      <c r="P2863" s="192" t="str">
        <f t="shared" si="2126"/>
        <v/>
      </c>
      <c r="Q2863" s="300" t="str">
        <f t="shared" si="2086"/>
        <v/>
      </c>
      <c r="R2863" s="300" t="str">
        <f t="shared" si="2087"/>
        <v/>
      </c>
      <c r="S2863" s="300" t="str">
        <f t="shared" si="2088"/>
        <v/>
      </c>
      <c r="T2863" s="192" t="str">
        <f t="shared" si="2089"/>
        <v/>
      </c>
      <c r="U2863" s="303" t="str">
        <f t="shared" si="2090"/>
        <v/>
      </c>
      <c r="V2863" s="300" t="str">
        <f t="shared" si="2091"/>
        <v/>
      </c>
      <c r="W2863" s="192" t="str">
        <f t="shared" si="2092"/>
        <v/>
      </c>
      <c r="X2863" s="303" t="str">
        <f t="shared" si="2093"/>
        <v/>
      </c>
      <c r="Y2863" s="300" t="str">
        <f t="shared" si="2094"/>
        <v/>
      </c>
      <c r="Z2863" s="300" t="str">
        <f t="shared" si="2095"/>
        <v/>
      </c>
      <c r="AA2863" s="303" t="str">
        <f t="shared" si="2096"/>
        <v/>
      </c>
      <c r="AB2863" s="300" t="str">
        <f t="shared" si="2097"/>
        <v/>
      </c>
      <c r="AC2863" s="300" t="str">
        <f t="shared" si="2098"/>
        <v/>
      </c>
      <c r="AD2863" s="300" t="str">
        <f t="shared" si="2099"/>
        <v/>
      </c>
      <c r="AE2863" s="192" t="str">
        <f t="shared" si="2100"/>
        <v/>
      </c>
      <c r="AF2863" s="192" t="str">
        <f t="shared" si="2101"/>
        <v/>
      </c>
      <c r="AG2863" s="192"/>
      <c r="AJ2863" s="300" t="str">
        <f t="shared" si="2102"/>
        <v/>
      </c>
      <c r="AK2863" s="300" t="str">
        <f t="shared" si="2103"/>
        <v/>
      </c>
      <c r="AL2863" s="300" t="str">
        <f t="shared" si="2104"/>
        <v/>
      </c>
      <c r="AM2863" s="300" t="str">
        <f t="shared" si="2105"/>
        <v/>
      </c>
      <c r="AN2863" s="300" t="str">
        <f t="shared" si="2106"/>
        <v/>
      </c>
      <c r="AO2863" s="300" t="str">
        <f t="shared" si="2107"/>
        <v/>
      </c>
      <c r="AP2863" s="300" t="str">
        <f t="shared" si="2108"/>
        <v/>
      </c>
      <c r="AQ2863" s="300" t="str">
        <f t="shared" si="2109"/>
        <v/>
      </c>
      <c r="AR2863" s="306" t="str">
        <f t="shared" si="2110"/>
        <v/>
      </c>
      <c r="AS2863" s="300" t="str">
        <f t="shared" si="2111"/>
        <v/>
      </c>
      <c r="AT2863" s="300" t="str">
        <f t="shared" si="2112"/>
        <v/>
      </c>
      <c r="AU2863" s="192" t="str">
        <f t="shared" si="2113"/>
        <v>рбс</v>
      </c>
      <c r="AV2863" s="192" t="str">
        <f t="shared" si="2114"/>
        <v>рбс87504823общпро</v>
      </c>
      <c r="AW2863" s="191">
        <f t="shared" si="2115"/>
        <v>0</v>
      </c>
      <c r="AX2863" s="191">
        <f t="shared" si="2116"/>
        <v>0</v>
      </c>
      <c r="AY2863" s="191">
        <f t="shared" si="2117"/>
        <v>190345.8</v>
      </c>
      <c r="AZ2863" s="191">
        <f t="shared" si="2118"/>
        <v>71163.399999999994</v>
      </c>
      <c r="BA2863" s="193">
        <f t="shared" si="2119"/>
        <v>1</v>
      </c>
      <c r="BB2863" s="193">
        <f t="shared" si="2120"/>
        <v>1</v>
      </c>
      <c r="BC2863" s="193">
        <f t="shared" si="2121"/>
        <v>1</v>
      </c>
      <c r="BD2863" s="191">
        <f t="shared" si="2081"/>
        <v>190345.8</v>
      </c>
      <c r="BE2863" s="191">
        <f t="shared" si="2122"/>
        <v>71163.399999999994</v>
      </c>
      <c r="BF2863" s="210">
        <f t="shared" si="2123"/>
        <v>190345.8</v>
      </c>
      <c r="BG2863" s="211">
        <f t="shared" si="2124"/>
        <v>190345.8</v>
      </c>
      <c r="BH2863" s="289" t="str">
        <f t="shared" si="2129"/>
        <v>875</v>
      </c>
      <c r="BI2863" s="289" t="str">
        <f t="shared" si="2130"/>
        <v>0702</v>
      </c>
      <c r="BJ2863" s="284" t="s">
        <v>591</v>
      </c>
      <c r="BK2863" s="284" t="s">
        <v>586</v>
      </c>
      <c r="BL2863" s="233" t="str">
        <f t="shared" si="2125"/>
        <v/>
      </c>
    </row>
    <row r="2864" spans="1:64" ht="12" customHeight="1">
      <c r="A2864" s="333" t="s">
        <v>1480</v>
      </c>
      <c r="B2864" s="381" t="s">
        <v>327</v>
      </c>
      <c r="C2864" s="333" t="s">
        <v>813</v>
      </c>
      <c r="D2864" s="381" t="s">
        <v>317</v>
      </c>
      <c r="E2864" s="381" t="s">
        <v>1317</v>
      </c>
      <c r="F2864" s="381" t="s">
        <v>586</v>
      </c>
      <c r="G2864" s="381" t="s">
        <v>397</v>
      </c>
      <c r="H2864" s="100" t="s">
        <v>653</v>
      </c>
      <c r="I2864" s="381" t="s">
        <v>505</v>
      </c>
      <c r="J2864" s="382">
        <v>112000</v>
      </c>
      <c r="K2864" s="382">
        <v>83932</v>
      </c>
      <c r="L2864" s="191" t="str">
        <f t="shared" si="2084"/>
        <v>875048230702011004002024434001</v>
      </c>
      <c r="M2864" s="192">
        <f t="array" ref="M2864">IF(COUNT(SEARCH(Удалить_Роспись_КВСР,$B2864)*SEARCH(Удалить_Роспись_ПБС,$C2864)*SEARCH(Удалить_Роспись_КФСР, $D2864)*SEARCH(Удалить_Роспись_КЦСР,$E2864)*SEARCH(Удалить_Роспись_КВР,$F2864)*SEARCH(Удалить_Роспись_ЭК,$H2864)*SEARCH(Удалить_Роспись_КР,$I2864))&gt;0,0,1)</f>
        <v>0</v>
      </c>
      <c r="N2864" s="192">
        <f>IF(COUNT(SEARCH(Удалить_Индекс_КВСР,$B2864)*SEARCH(Удалить_Индекс_ПБС,$C2864)*SEARCH(Удалить_Индекс_КФСР,$D2864)*SEARCH(Удалить_Индекс_КЦСР,$E2864)*SEARCH(Удалить_Индекс_КВР,$F2864)*SEARCH(Удалить_Индекс_ЭК,$H2864)*SEARCH(Удалить_Индекс_КР,$I2864))&gt;0,0,1)</f>
        <v>1</v>
      </c>
      <c r="O2864" s="192" t="str">
        <f t="shared" si="2085"/>
        <v/>
      </c>
      <c r="P2864" s="192" t="str">
        <f t="shared" si="2126"/>
        <v/>
      </c>
      <c r="Q2864" s="300" t="str">
        <f t="shared" si="2086"/>
        <v/>
      </c>
      <c r="R2864" s="300" t="str">
        <f t="shared" si="2087"/>
        <v/>
      </c>
      <c r="S2864" s="300" t="str">
        <f t="shared" si="2088"/>
        <v/>
      </c>
      <c r="T2864" s="192" t="str">
        <f t="shared" si="2089"/>
        <v/>
      </c>
      <c r="U2864" s="303" t="str">
        <f t="shared" si="2090"/>
        <v/>
      </c>
      <c r="V2864" s="300" t="str">
        <f t="shared" si="2091"/>
        <v/>
      </c>
      <c r="W2864" s="192" t="str">
        <f t="shared" si="2092"/>
        <v/>
      </c>
      <c r="X2864" s="303" t="str">
        <f t="shared" si="2093"/>
        <v/>
      </c>
      <c r="Y2864" s="300" t="str">
        <f t="shared" si="2094"/>
        <v/>
      </c>
      <c r="Z2864" s="300" t="str">
        <f t="shared" si="2095"/>
        <v/>
      </c>
      <c r="AA2864" s="303" t="str">
        <f t="shared" si="2096"/>
        <v/>
      </c>
      <c r="AB2864" s="300" t="str">
        <f t="shared" si="2097"/>
        <v/>
      </c>
      <c r="AC2864" s="300" t="str">
        <f t="shared" si="2098"/>
        <v/>
      </c>
      <c r="AD2864" s="300" t="str">
        <f t="shared" si="2099"/>
        <v/>
      </c>
      <c r="AE2864" s="192" t="str">
        <f t="shared" si="2100"/>
        <v/>
      </c>
      <c r="AF2864" s="192" t="str">
        <f t="shared" si="2101"/>
        <v/>
      </c>
      <c r="AG2864" s="192"/>
      <c r="AJ2864" s="300" t="str">
        <f t="shared" si="2102"/>
        <v/>
      </c>
      <c r="AK2864" s="300" t="str">
        <f t="shared" si="2103"/>
        <v/>
      </c>
      <c r="AL2864" s="300" t="str">
        <f t="shared" si="2104"/>
        <v/>
      </c>
      <c r="AM2864" s="300" t="str">
        <f t="shared" si="2105"/>
        <v/>
      </c>
      <c r="AN2864" s="300" t="str">
        <f t="shared" si="2106"/>
        <v/>
      </c>
      <c r="AO2864" s="300" t="str">
        <f t="shared" si="2107"/>
        <v/>
      </c>
      <c r="AP2864" s="300" t="str">
        <f t="shared" si="2108"/>
        <v/>
      </c>
      <c r="AQ2864" s="300" t="str">
        <f t="shared" si="2109"/>
        <v/>
      </c>
      <c r="AR2864" s="306" t="str">
        <f t="shared" si="2110"/>
        <v/>
      </c>
      <c r="AS2864" s="300" t="str">
        <f t="shared" si="2111"/>
        <v/>
      </c>
      <c r="AT2864" s="300" t="str">
        <f t="shared" si="2112"/>
        <v/>
      </c>
      <c r="AU2864" s="192" t="str">
        <f t="shared" si="2113"/>
        <v>рбс</v>
      </c>
      <c r="AV2864" s="192" t="str">
        <f t="shared" si="2114"/>
        <v>рбс87504823общпро</v>
      </c>
      <c r="AW2864" s="191">
        <f t="shared" si="2115"/>
        <v>0</v>
      </c>
      <c r="AX2864" s="191">
        <f t="shared" si="2116"/>
        <v>0</v>
      </c>
      <c r="AY2864" s="191">
        <f t="shared" si="2117"/>
        <v>112000</v>
      </c>
      <c r="AZ2864" s="191">
        <f t="shared" si="2118"/>
        <v>83932</v>
      </c>
      <c r="BA2864" s="193">
        <f t="shared" si="2119"/>
        <v>1</v>
      </c>
      <c r="BB2864" s="193">
        <f t="shared" si="2120"/>
        <v>1</v>
      </c>
      <c r="BC2864" s="193">
        <f t="shared" si="2121"/>
        <v>1</v>
      </c>
      <c r="BD2864" s="191">
        <f t="shared" ref="BD2864:BD2927" si="2131">IF(ISNA(BA2864),0,AY2864*$BA2864)</f>
        <v>112000</v>
      </c>
      <c r="BE2864" s="191">
        <f t="shared" si="2122"/>
        <v>83932</v>
      </c>
      <c r="BF2864" s="210">
        <f t="shared" si="2123"/>
        <v>112000</v>
      </c>
      <c r="BG2864" s="211">
        <f t="shared" si="2124"/>
        <v>112000</v>
      </c>
      <c r="BH2864" s="289" t="str">
        <f t="shared" si="2129"/>
        <v>875</v>
      </c>
      <c r="BI2864" s="289" t="str">
        <f t="shared" si="2130"/>
        <v>0702</v>
      </c>
      <c r="BJ2864" s="284" t="s">
        <v>591</v>
      </c>
      <c r="BK2864" s="284" t="s">
        <v>586</v>
      </c>
      <c r="BL2864" s="233" t="str">
        <f t="shared" si="2125"/>
        <v/>
      </c>
    </row>
    <row r="2865" spans="1:64" ht="12" customHeight="1">
      <c r="A2865" s="333" t="s">
        <v>1480</v>
      </c>
      <c r="B2865" s="381" t="s">
        <v>327</v>
      </c>
      <c r="C2865" s="333" t="s">
        <v>813</v>
      </c>
      <c r="D2865" s="381" t="s">
        <v>317</v>
      </c>
      <c r="E2865" s="381" t="s">
        <v>1318</v>
      </c>
      <c r="F2865" s="381" t="s">
        <v>608</v>
      </c>
      <c r="G2865" s="381" t="s">
        <v>385</v>
      </c>
      <c r="H2865" s="100" t="s">
        <v>653</v>
      </c>
      <c r="I2865" s="381" t="s">
        <v>505</v>
      </c>
      <c r="J2865" s="382">
        <v>1003900</v>
      </c>
      <c r="K2865" s="382">
        <v>781232.5</v>
      </c>
      <c r="L2865" s="191" t="str">
        <f t="shared" si="2084"/>
        <v>875048230702011004102011121101</v>
      </c>
      <c r="M2865" s="192">
        <f t="array" ref="M2865">IF(COUNT(SEARCH(Удалить_Роспись_КВСР,$B2865)*SEARCH(Удалить_Роспись_ПБС,$C2865)*SEARCH(Удалить_Роспись_КФСР, $D2865)*SEARCH(Удалить_Роспись_КЦСР,$E2865)*SEARCH(Удалить_Роспись_КВР,$F2865)*SEARCH(Удалить_Роспись_ЭК,$H2865)*SEARCH(Удалить_Роспись_КР,$I2865))&gt;0,0,1)</f>
        <v>0</v>
      </c>
      <c r="N2865" s="192">
        <v>0</v>
      </c>
      <c r="O2865" s="192" t="str">
        <f t="shared" si="2085"/>
        <v/>
      </c>
      <c r="P2865" s="192" t="str">
        <f t="shared" si="2126"/>
        <v/>
      </c>
      <c r="Q2865" s="300" t="str">
        <f t="shared" si="2086"/>
        <v/>
      </c>
      <c r="R2865" s="300" t="str">
        <f t="shared" si="2087"/>
        <v/>
      </c>
      <c r="S2865" s="300" t="str">
        <f t="shared" si="2088"/>
        <v/>
      </c>
      <c r="T2865" s="192" t="str">
        <f t="shared" si="2089"/>
        <v/>
      </c>
      <c r="U2865" s="303" t="str">
        <f t="shared" si="2090"/>
        <v/>
      </c>
      <c r="V2865" s="300" t="str">
        <f t="shared" si="2091"/>
        <v/>
      </c>
      <c r="W2865" s="192" t="str">
        <f t="shared" si="2092"/>
        <v/>
      </c>
      <c r="X2865" s="303" t="str">
        <f t="shared" si="2093"/>
        <v/>
      </c>
      <c r="Y2865" s="300" t="str">
        <f t="shared" si="2094"/>
        <v/>
      </c>
      <c r="Z2865" s="300" t="str">
        <f t="shared" si="2095"/>
        <v/>
      </c>
      <c r="AA2865" s="303" t="str">
        <f t="shared" si="2096"/>
        <v/>
      </c>
      <c r="AB2865" s="300" t="str">
        <f t="shared" si="2097"/>
        <v/>
      </c>
      <c r="AC2865" s="300" t="str">
        <f t="shared" si="2098"/>
        <v/>
      </c>
      <c r="AD2865" s="300" t="str">
        <f t="shared" si="2099"/>
        <v/>
      </c>
      <c r="AE2865" s="192" t="str">
        <f t="shared" si="2100"/>
        <v/>
      </c>
      <c r="AF2865" s="192" t="str">
        <f t="shared" si="2101"/>
        <v/>
      </c>
      <c r="AG2865" s="192"/>
      <c r="AJ2865" s="300" t="str">
        <f t="shared" si="2102"/>
        <v/>
      </c>
      <c r="AK2865" s="300" t="str">
        <f t="shared" si="2103"/>
        <v/>
      </c>
      <c r="AL2865" s="300" t="str">
        <f t="shared" si="2104"/>
        <v/>
      </c>
      <c r="AM2865" s="300" t="str">
        <f t="shared" si="2105"/>
        <v/>
      </c>
      <c r="AN2865" s="300" t="str">
        <f t="shared" si="2106"/>
        <v/>
      </c>
      <c r="AO2865" s="300" t="str">
        <f t="shared" si="2107"/>
        <v/>
      </c>
      <c r="AP2865" s="300" t="str">
        <f t="shared" si="2108"/>
        <v/>
      </c>
      <c r="AQ2865" s="300" t="str">
        <f t="shared" si="2109"/>
        <v/>
      </c>
      <c r="AR2865" s="306" t="str">
        <f t="shared" si="2110"/>
        <v/>
      </c>
      <c r="AS2865" s="300" t="str">
        <f t="shared" si="2111"/>
        <v/>
      </c>
      <c r="AT2865" s="300" t="str">
        <f t="shared" si="2112"/>
        <v/>
      </c>
      <c r="AU2865" s="192" t="str">
        <f t="shared" si="2113"/>
        <v>рбс</v>
      </c>
      <c r="AV2865" s="192" t="str">
        <f t="shared" si="2114"/>
        <v>рбс87504823общопл</v>
      </c>
      <c r="AW2865" s="191">
        <f t="shared" si="2115"/>
        <v>0</v>
      </c>
      <c r="AX2865" s="191">
        <f t="shared" si="2116"/>
        <v>0</v>
      </c>
      <c r="AY2865" s="191">
        <f t="shared" si="2117"/>
        <v>0</v>
      </c>
      <c r="AZ2865" s="191">
        <f t="shared" si="2118"/>
        <v>0</v>
      </c>
      <c r="BA2865" s="193">
        <f t="shared" si="2119"/>
        <v>1</v>
      </c>
      <c r="BB2865" s="193">
        <f t="shared" si="2120"/>
        <v>1</v>
      </c>
      <c r="BC2865" s="193">
        <f t="shared" si="2121"/>
        <v>1</v>
      </c>
      <c r="BD2865" s="191">
        <f t="shared" si="2131"/>
        <v>0</v>
      </c>
      <c r="BE2865" s="191">
        <f t="shared" si="2122"/>
        <v>0</v>
      </c>
      <c r="BF2865" s="210">
        <f t="shared" si="2123"/>
        <v>0</v>
      </c>
      <c r="BG2865" s="211">
        <f t="shared" si="2124"/>
        <v>0</v>
      </c>
      <c r="BH2865" s="289" t="str">
        <f t="shared" si="2129"/>
        <v>875</v>
      </c>
      <c r="BI2865" s="289" t="str">
        <f t="shared" si="2130"/>
        <v>0702</v>
      </c>
      <c r="BJ2865" s="284" t="s">
        <v>591</v>
      </c>
      <c r="BK2865" s="284" t="s">
        <v>586</v>
      </c>
      <c r="BL2865" s="233" t="str">
        <f t="shared" si="2125"/>
        <v/>
      </c>
    </row>
    <row r="2866" spans="1:64" ht="12" customHeight="1">
      <c r="A2866" s="333" t="s">
        <v>1480</v>
      </c>
      <c r="B2866" s="381" t="s">
        <v>327</v>
      </c>
      <c r="C2866" s="333" t="s">
        <v>813</v>
      </c>
      <c r="D2866" s="381" t="s">
        <v>317</v>
      </c>
      <c r="E2866" s="381" t="s">
        <v>1318</v>
      </c>
      <c r="F2866" s="381" t="s">
        <v>902</v>
      </c>
      <c r="G2866" s="381" t="s">
        <v>387</v>
      </c>
      <c r="H2866" s="100" t="s">
        <v>653</v>
      </c>
      <c r="I2866" s="381" t="s">
        <v>505</v>
      </c>
      <c r="J2866" s="382">
        <v>303637</v>
      </c>
      <c r="K2866" s="382">
        <v>233331.20000000001</v>
      </c>
      <c r="L2866" s="191" t="str">
        <f t="shared" si="2084"/>
        <v>875048230702011004102011921301</v>
      </c>
      <c r="M2866" s="192">
        <f t="array" ref="M2866">IF(COUNT(SEARCH(Удалить_Роспись_КВСР,$B2866)*SEARCH(Удалить_Роспись_ПБС,$C2866)*SEARCH(Удалить_Роспись_КФСР, $D2866)*SEARCH(Удалить_Роспись_КЦСР,$E2866)*SEARCH(Удалить_Роспись_КВР,$F2866)*SEARCH(Удалить_Роспись_ЭК,$H2866)*SEARCH(Удалить_Роспись_КР,$I2866))&gt;0,0,1)</f>
        <v>0</v>
      </c>
      <c r="N2866" s="192">
        <v>0</v>
      </c>
      <c r="O2866" s="192" t="str">
        <f t="shared" si="2085"/>
        <v/>
      </c>
      <c r="P2866" s="192" t="str">
        <f t="shared" si="2126"/>
        <v/>
      </c>
      <c r="Q2866" s="300" t="str">
        <f t="shared" si="2086"/>
        <v/>
      </c>
      <c r="R2866" s="300" t="str">
        <f t="shared" si="2087"/>
        <v/>
      </c>
      <c r="S2866" s="300" t="str">
        <f t="shared" si="2088"/>
        <v/>
      </c>
      <c r="T2866" s="192" t="str">
        <f t="shared" si="2089"/>
        <v/>
      </c>
      <c r="U2866" s="303" t="str">
        <f t="shared" si="2090"/>
        <v/>
      </c>
      <c r="V2866" s="300" t="str">
        <f t="shared" si="2091"/>
        <v/>
      </c>
      <c r="W2866" s="192" t="str">
        <f t="shared" si="2092"/>
        <v/>
      </c>
      <c r="X2866" s="303" t="str">
        <f t="shared" si="2093"/>
        <v/>
      </c>
      <c r="Y2866" s="300" t="str">
        <f t="shared" si="2094"/>
        <v/>
      </c>
      <c r="Z2866" s="300" t="str">
        <f t="shared" si="2095"/>
        <v/>
      </c>
      <c r="AA2866" s="303" t="str">
        <f t="shared" si="2096"/>
        <v/>
      </c>
      <c r="AB2866" s="300" t="str">
        <f t="shared" si="2097"/>
        <v/>
      </c>
      <c r="AC2866" s="300" t="str">
        <f t="shared" si="2098"/>
        <v/>
      </c>
      <c r="AD2866" s="300" t="str">
        <f t="shared" si="2099"/>
        <v/>
      </c>
      <c r="AE2866" s="192" t="str">
        <f t="shared" si="2100"/>
        <v/>
      </c>
      <c r="AF2866" s="192" t="str">
        <f t="shared" si="2101"/>
        <v/>
      </c>
      <c r="AG2866" s="192"/>
      <c r="AJ2866" s="300" t="str">
        <f t="shared" si="2102"/>
        <v/>
      </c>
      <c r="AK2866" s="300" t="str">
        <f t="shared" si="2103"/>
        <v/>
      </c>
      <c r="AL2866" s="300" t="str">
        <f t="shared" si="2104"/>
        <v/>
      </c>
      <c r="AM2866" s="300" t="str">
        <f t="shared" si="2105"/>
        <v/>
      </c>
      <c r="AN2866" s="300" t="str">
        <f t="shared" si="2106"/>
        <v/>
      </c>
      <c r="AO2866" s="300" t="str">
        <f t="shared" si="2107"/>
        <v/>
      </c>
      <c r="AP2866" s="300" t="str">
        <f t="shared" si="2108"/>
        <v/>
      </c>
      <c r="AQ2866" s="300" t="str">
        <f t="shared" si="2109"/>
        <v/>
      </c>
      <c r="AR2866" s="306" t="str">
        <f t="shared" si="2110"/>
        <v/>
      </c>
      <c r="AS2866" s="300" t="str">
        <f t="shared" si="2111"/>
        <v/>
      </c>
      <c r="AT2866" s="300" t="str">
        <f t="shared" si="2112"/>
        <v/>
      </c>
      <c r="AU2866" s="192" t="str">
        <f t="shared" si="2113"/>
        <v>рбс</v>
      </c>
      <c r="AV2866" s="192" t="str">
        <f t="shared" si="2114"/>
        <v>рбс87504823общопл</v>
      </c>
      <c r="AW2866" s="191">
        <f t="shared" si="2115"/>
        <v>0</v>
      </c>
      <c r="AX2866" s="191">
        <f t="shared" si="2116"/>
        <v>0</v>
      </c>
      <c r="AY2866" s="191">
        <f t="shared" si="2117"/>
        <v>0</v>
      </c>
      <c r="AZ2866" s="191">
        <f t="shared" si="2118"/>
        <v>0</v>
      </c>
      <c r="BA2866" s="193">
        <f t="shared" si="2119"/>
        <v>1</v>
      </c>
      <c r="BB2866" s="193">
        <f t="shared" si="2120"/>
        <v>1</v>
      </c>
      <c r="BC2866" s="193">
        <f t="shared" si="2121"/>
        <v>1</v>
      </c>
      <c r="BD2866" s="191">
        <f t="shared" si="2131"/>
        <v>0</v>
      </c>
      <c r="BE2866" s="191">
        <f t="shared" si="2122"/>
        <v>0</v>
      </c>
      <c r="BF2866" s="210">
        <f t="shared" si="2123"/>
        <v>0</v>
      </c>
      <c r="BG2866" s="211">
        <f t="shared" si="2124"/>
        <v>0</v>
      </c>
      <c r="BH2866" s="289"/>
      <c r="BI2866" s="289"/>
      <c r="BL2866" s="233" t="str">
        <f t="shared" si="2125"/>
        <v/>
      </c>
    </row>
    <row r="2867" spans="1:64" ht="12" customHeight="1">
      <c r="A2867" s="333" t="s">
        <v>1480</v>
      </c>
      <c r="B2867" s="381" t="s">
        <v>327</v>
      </c>
      <c r="C2867" s="333" t="s">
        <v>813</v>
      </c>
      <c r="D2867" s="381" t="s">
        <v>317</v>
      </c>
      <c r="E2867" s="381" t="s">
        <v>1319</v>
      </c>
      <c r="F2867" s="381" t="s">
        <v>589</v>
      </c>
      <c r="G2867" s="381" t="s">
        <v>386</v>
      </c>
      <c r="H2867" s="100" t="s">
        <v>653</v>
      </c>
      <c r="I2867" s="381" t="s">
        <v>505</v>
      </c>
      <c r="J2867" s="382">
        <v>70000</v>
      </c>
      <c r="K2867" s="382">
        <v>70000</v>
      </c>
      <c r="L2867" s="191" t="str">
        <f t="shared" si="2084"/>
        <v>875048230702011004702011221201</v>
      </c>
      <c r="M2867" s="192">
        <f t="array" ref="M2867">IF(COUNT(SEARCH(Удалить_Роспись_КВСР,$B2867)*SEARCH(Удалить_Роспись_ПБС,$C2867)*SEARCH(Удалить_Роспись_КФСР, $D2867)*SEARCH(Удалить_Роспись_КЦСР,$E2867)*SEARCH(Удалить_Роспись_КВР,$F2867)*SEARCH(Удалить_Роспись_ЭК,$H2867)*SEARCH(Удалить_Роспись_КР,$I2867))&gt;0,0,1)</f>
        <v>0</v>
      </c>
      <c r="N2867" s="192">
        <v>0</v>
      </c>
      <c r="O2867" s="192" t="str">
        <f t="shared" si="2085"/>
        <v/>
      </c>
      <c r="P2867" s="192" t="str">
        <f t="shared" si="2126"/>
        <v/>
      </c>
      <c r="Q2867" s="300" t="str">
        <f t="shared" si="2086"/>
        <v/>
      </c>
      <c r="R2867" s="300" t="str">
        <f t="shared" si="2087"/>
        <v/>
      </c>
      <c r="S2867" s="300" t="str">
        <f t="shared" si="2088"/>
        <v/>
      </c>
      <c r="T2867" s="192" t="str">
        <f t="shared" si="2089"/>
        <v/>
      </c>
      <c r="U2867" s="303" t="str">
        <f t="shared" si="2090"/>
        <v/>
      </c>
      <c r="V2867" s="300" t="str">
        <f t="shared" si="2091"/>
        <v/>
      </c>
      <c r="W2867" s="192" t="str">
        <f t="shared" si="2092"/>
        <v/>
      </c>
      <c r="X2867" s="303" t="str">
        <f t="shared" si="2093"/>
        <v/>
      </c>
      <c r="Y2867" s="300" t="str">
        <f t="shared" si="2094"/>
        <v/>
      </c>
      <c r="Z2867" s="300" t="str">
        <f t="shared" si="2095"/>
        <v/>
      </c>
      <c r="AA2867" s="303" t="str">
        <f t="shared" si="2096"/>
        <v/>
      </c>
      <c r="AB2867" s="300" t="str">
        <f t="shared" si="2097"/>
        <v/>
      </c>
      <c r="AC2867" s="300" t="str">
        <f t="shared" si="2098"/>
        <v/>
      </c>
      <c r="AD2867" s="300" t="str">
        <f t="shared" si="2099"/>
        <v/>
      </c>
      <c r="AE2867" s="192" t="str">
        <f t="shared" si="2100"/>
        <v/>
      </c>
      <c r="AF2867" s="192" t="str">
        <f t="shared" si="2101"/>
        <v/>
      </c>
      <c r="AG2867" s="192"/>
      <c r="AJ2867" s="300" t="str">
        <f t="shared" si="2102"/>
        <v/>
      </c>
      <c r="AK2867" s="300" t="str">
        <f t="shared" si="2103"/>
        <v/>
      </c>
      <c r="AL2867" s="300" t="str">
        <f t="shared" si="2104"/>
        <v/>
      </c>
      <c r="AM2867" s="300" t="str">
        <f t="shared" si="2105"/>
        <v/>
      </c>
      <c r="AN2867" s="300" t="str">
        <f t="shared" si="2106"/>
        <v/>
      </c>
      <c r="AO2867" s="300" t="str">
        <f t="shared" si="2107"/>
        <v/>
      </c>
      <c r="AP2867" s="300" t="str">
        <f t="shared" si="2108"/>
        <v/>
      </c>
      <c r="AQ2867" s="300" t="str">
        <f t="shared" si="2109"/>
        <v/>
      </c>
      <c r="AR2867" s="306" t="str">
        <f t="shared" si="2110"/>
        <v/>
      </c>
      <c r="AS2867" s="300" t="str">
        <f t="shared" si="2111"/>
        <v/>
      </c>
      <c r="AT2867" s="300" t="str">
        <f t="shared" si="2112"/>
        <v/>
      </c>
      <c r="AU2867" s="192" t="str">
        <f t="shared" si="2113"/>
        <v>рбс</v>
      </c>
      <c r="AV2867" s="192" t="str">
        <f t="shared" si="2114"/>
        <v>рбс87504823общпро</v>
      </c>
      <c r="AW2867" s="191">
        <f t="shared" si="2115"/>
        <v>0</v>
      </c>
      <c r="AX2867" s="191">
        <f t="shared" si="2116"/>
        <v>0</v>
      </c>
      <c r="AY2867" s="191">
        <f t="shared" si="2117"/>
        <v>0</v>
      </c>
      <c r="AZ2867" s="191">
        <f t="shared" si="2118"/>
        <v>0</v>
      </c>
      <c r="BA2867" s="193">
        <f t="shared" si="2119"/>
        <v>1</v>
      </c>
      <c r="BB2867" s="193">
        <f t="shared" si="2120"/>
        <v>1</v>
      </c>
      <c r="BC2867" s="193">
        <f t="shared" si="2121"/>
        <v>1</v>
      </c>
      <c r="BD2867" s="191">
        <f t="shared" si="2131"/>
        <v>0</v>
      </c>
      <c r="BE2867" s="191">
        <f t="shared" si="2122"/>
        <v>0</v>
      </c>
      <c r="BF2867" s="210">
        <f t="shared" si="2123"/>
        <v>0</v>
      </c>
      <c r="BG2867" s="211">
        <f t="shared" si="2124"/>
        <v>0</v>
      </c>
      <c r="BH2867" s="289"/>
      <c r="BI2867" s="289"/>
      <c r="BL2867" s="233" t="str">
        <f t="shared" si="2125"/>
        <v/>
      </c>
    </row>
    <row r="2868" spans="1:64" ht="12" customHeight="1">
      <c r="A2868" s="333" t="s">
        <v>1480</v>
      </c>
      <c r="B2868" s="381" t="s">
        <v>327</v>
      </c>
      <c r="C2868" s="333" t="s">
        <v>813</v>
      </c>
      <c r="D2868" s="381" t="s">
        <v>317</v>
      </c>
      <c r="E2868" s="381" t="s">
        <v>1320</v>
      </c>
      <c r="F2868" s="381" t="s">
        <v>586</v>
      </c>
      <c r="G2868" s="381" t="s">
        <v>393</v>
      </c>
      <c r="H2868" s="100" t="s">
        <v>653</v>
      </c>
      <c r="I2868" s="381" t="s">
        <v>505</v>
      </c>
      <c r="J2868" s="382">
        <v>2153781.75</v>
      </c>
      <c r="K2868" s="382">
        <v>1198300.43</v>
      </c>
      <c r="L2868" s="191" t="str">
        <f t="shared" si="2084"/>
        <v>875048230702011004Г02024422301</v>
      </c>
      <c r="M2868" s="192">
        <f t="array" ref="M2868">IF(COUNT(SEARCH(Удалить_Роспись_КВСР,$B2868)*SEARCH(Удалить_Роспись_ПБС,$C2868)*SEARCH(Удалить_Роспись_КФСР, $D2868)*SEARCH(Удалить_Роспись_КЦСР,$E2868)*SEARCH(Удалить_Роспись_КВР,$F2868)*SEARCH(Удалить_Роспись_ЭК,$H2868)*SEARCH(Удалить_Роспись_КР,$I2868))&gt;0,0,1)</f>
        <v>0</v>
      </c>
      <c r="N2868" s="192">
        <f>IF(COUNT(SEARCH(Удалить_Индекс_КВСР,$B2868)*SEARCH(Удалить_Индекс_ПБС,$C2868)*SEARCH(Удалить_Индекс_КФСР,$D2868)*SEARCH(Удалить_Индекс_КЦСР,$E2868)*SEARCH(Удалить_Индекс_КВР,$F2868)*SEARCH(Удалить_Индекс_ЭК,$H2868)*SEARCH(Удалить_Индекс_КР,$I2868))&gt;0,0,1)</f>
        <v>1</v>
      </c>
      <c r="O2868" s="192" t="str">
        <f t="shared" si="2085"/>
        <v/>
      </c>
      <c r="P2868" s="192" t="str">
        <f t="shared" si="2126"/>
        <v/>
      </c>
      <c r="Q2868" s="300" t="str">
        <f t="shared" si="2086"/>
        <v/>
      </c>
      <c r="R2868" s="300" t="str">
        <f t="shared" si="2087"/>
        <v/>
      </c>
      <c r="S2868" s="300" t="str">
        <f t="shared" si="2088"/>
        <v/>
      </c>
      <c r="T2868" s="192" t="str">
        <f t="shared" si="2089"/>
        <v/>
      </c>
      <c r="U2868" s="303" t="str">
        <f t="shared" si="2090"/>
        <v/>
      </c>
      <c r="V2868" s="300" t="str">
        <f t="shared" si="2091"/>
        <v/>
      </c>
      <c r="W2868" s="192" t="str">
        <f t="shared" si="2092"/>
        <v/>
      </c>
      <c r="X2868" s="303" t="str">
        <f t="shared" si="2093"/>
        <v/>
      </c>
      <c r="Y2868" s="300" t="str">
        <f t="shared" si="2094"/>
        <v/>
      </c>
      <c r="Z2868" s="300" t="str">
        <f t="shared" si="2095"/>
        <v/>
      </c>
      <c r="AA2868" s="303" t="str">
        <f t="shared" si="2096"/>
        <v/>
      </c>
      <c r="AB2868" s="300" t="str">
        <f t="shared" si="2097"/>
        <v/>
      </c>
      <c r="AC2868" s="300" t="str">
        <f t="shared" si="2098"/>
        <v/>
      </c>
      <c r="AD2868" s="300" t="str">
        <f t="shared" si="2099"/>
        <v/>
      </c>
      <c r="AE2868" s="192" t="str">
        <f t="shared" si="2100"/>
        <v/>
      </c>
      <c r="AF2868" s="192" t="str">
        <f t="shared" si="2101"/>
        <v/>
      </c>
      <c r="AG2868" s="192"/>
      <c r="AJ2868" s="300" t="str">
        <f t="shared" si="2102"/>
        <v/>
      </c>
      <c r="AK2868" s="300" t="str">
        <f t="shared" si="2103"/>
        <v/>
      </c>
      <c r="AL2868" s="300" t="str">
        <f t="shared" si="2104"/>
        <v/>
      </c>
      <c r="AM2868" s="300" t="str">
        <f t="shared" si="2105"/>
        <v/>
      </c>
      <c r="AN2868" s="300" t="str">
        <f t="shared" si="2106"/>
        <v/>
      </c>
      <c r="AO2868" s="300" t="str">
        <f t="shared" si="2107"/>
        <v/>
      </c>
      <c r="AP2868" s="300" t="str">
        <f t="shared" si="2108"/>
        <v/>
      </c>
      <c r="AQ2868" s="300" t="str">
        <f t="shared" si="2109"/>
        <v/>
      </c>
      <c r="AR2868" s="306" t="str">
        <f t="shared" si="2110"/>
        <v/>
      </c>
      <c r="AS2868" s="300" t="str">
        <f t="shared" si="2111"/>
        <v/>
      </c>
      <c r="AT2868" s="300" t="str">
        <f t="shared" si="2112"/>
        <v/>
      </c>
      <c r="AU2868" s="192" t="str">
        <f t="shared" si="2113"/>
        <v>рбс</v>
      </c>
      <c r="AV2868" s="192" t="str">
        <f t="shared" si="2114"/>
        <v>рбс87504823общком</v>
      </c>
      <c r="AW2868" s="191">
        <f t="shared" si="2115"/>
        <v>0</v>
      </c>
      <c r="AX2868" s="191">
        <f t="shared" si="2116"/>
        <v>0</v>
      </c>
      <c r="AY2868" s="191">
        <f t="shared" si="2117"/>
        <v>2153781.75</v>
      </c>
      <c r="AZ2868" s="191">
        <f t="shared" si="2118"/>
        <v>1198300.43</v>
      </c>
      <c r="BA2868" s="193">
        <f t="shared" si="2119"/>
        <v>1</v>
      </c>
      <c r="BB2868" s="193">
        <f t="shared" si="2120"/>
        <v>1</v>
      </c>
      <c r="BC2868" s="193">
        <f t="shared" si="2121"/>
        <v>1</v>
      </c>
      <c r="BD2868" s="191">
        <f t="shared" si="2131"/>
        <v>2153781.75</v>
      </c>
      <c r="BE2868" s="191">
        <f t="shared" si="2122"/>
        <v>1198300.43</v>
      </c>
      <c r="BF2868" s="210">
        <f t="shared" si="2123"/>
        <v>2153781.75</v>
      </c>
      <c r="BG2868" s="211">
        <f t="shared" si="2124"/>
        <v>2153781.75</v>
      </c>
      <c r="BH2868" s="289"/>
      <c r="BI2868" s="289"/>
      <c r="BL2868" s="233" t="str">
        <f t="shared" si="2125"/>
        <v/>
      </c>
    </row>
    <row r="2869" spans="1:64" ht="12" customHeight="1">
      <c r="A2869" s="333" t="s">
        <v>1480</v>
      </c>
      <c r="B2869" s="381" t="s">
        <v>327</v>
      </c>
      <c r="C2869" s="333" t="s">
        <v>813</v>
      </c>
      <c r="D2869" s="381" t="s">
        <v>317</v>
      </c>
      <c r="E2869" s="381" t="s">
        <v>1321</v>
      </c>
      <c r="F2869" s="381" t="s">
        <v>586</v>
      </c>
      <c r="G2869" s="381" t="s">
        <v>397</v>
      </c>
      <c r="H2869" s="100" t="s">
        <v>653</v>
      </c>
      <c r="I2869" s="381" t="s">
        <v>505</v>
      </c>
      <c r="J2869" s="382">
        <v>147099</v>
      </c>
      <c r="K2869" s="382">
        <v>23035.8</v>
      </c>
      <c r="L2869" s="191" t="str">
        <f t="shared" si="2084"/>
        <v>875048230702011004П02024434001</v>
      </c>
      <c r="M2869" s="192">
        <f t="array" ref="M2869">IF(COUNT(SEARCH(Удалить_Роспись_КВСР,$B2869)*SEARCH(Удалить_Роспись_ПБС,$C2869)*SEARCH(Удалить_Роспись_КФСР, $D2869)*SEARCH(Удалить_Роспись_КЦСР,$E2869)*SEARCH(Удалить_Роспись_КВР,$F2869)*SEARCH(Удалить_Роспись_ЭК,$H2869)*SEARCH(Удалить_Роспись_КР,$I2869))&gt;0,0,1)</f>
        <v>0</v>
      </c>
      <c r="N2869" s="192">
        <f>IF(COUNT(SEARCH(Удалить_Индекс_КВСР,$B2869)*SEARCH(Удалить_Индекс_ПБС,$C2869)*SEARCH(Удалить_Индекс_КФСР,$D2869)*SEARCH(Удалить_Индекс_КЦСР,$E2869)*SEARCH(Удалить_Индекс_КВР,$F2869)*SEARCH(Удалить_Индекс_ЭК,$H2869)*SEARCH(Удалить_Индекс_КР,$I2869))&gt;0,0,1)</f>
        <v>1</v>
      </c>
      <c r="O2869" s="192" t="str">
        <f t="shared" si="2085"/>
        <v/>
      </c>
      <c r="P2869" s="192" t="str">
        <f t="shared" si="2126"/>
        <v/>
      </c>
      <c r="Q2869" s="300" t="str">
        <f t="shared" si="2086"/>
        <v/>
      </c>
      <c r="R2869" s="300" t="str">
        <f t="shared" si="2087"/>
        <v/>
      </c>
      <c r="S2869" s="300" t="str">
        <f t="shared" si="2088"/>
        <v/>
      </c>
      <c r="T2869" s="192" t="str">
        <f t="shared" si="2089"/>
        <v/>
      </c>
      <c r="U2869" s="303" t="str">
        <f t="shared" si="2090"/>
        <v/>
      </c>
      <c r="V2869" s="300" t="str">
        <f t="shared" si="2091"/>
        <v/>
      </c>
      <c r="W2869" s="192" t="str">
        <f t="shared" si="2092"/>
        <v/>
      </c>
      <c r="X2869" s="303" t="str">
        <f t="shared" si="2093"/>
        <v/>
      </c>
      <c r="Y2869" s="300" t="str">
        <f t="shared" si="2094"/>
        <v/>
      </c>
      <c r="Z2869" s="300" t="str">
        <f t="shared" si="2095"/>
        <v/>
      </c>
      <c r="AA2869" s="303" t="str">
        <f t="shared" si="2096"/>
        <v/>
      </c>
      <c r="AB2869" s="300" t="str">
        <f t="shared" si="2097"/>
        <v/>
      </c>
      <c r="AC2869" s="300" t="str">
        <f t="shared" si="2098"/>
        <v/>
      </c>
      <c r="AD2869" s="300" t="str">
        <f t="shared" si="2099"/>
        <v/>
      </c>
      <c r="AE2869" s="192" t="str">
        <f t="shared" si="2100"/>
        <v/>
      </c>
      <c r="AF2869" s="192" t="str">
        <f t="shared" si="2101"/>
        <v/>
      </c>
      <c r="AG2869" s="192"/>
      <c r="AJ2869" s="300" t="str">
        <f t="shared" si="2102"/>
        <v/>
      </c>
      <c r="AK2869" s="300" t="str">
        <f t="shared" si="2103"/>
        <v/>
      </c>
      <c r="AL2869" s="300" t="str">
        <f t="shared" si="2104"/>
        <v/>
      </c>
      <c r="AM2869" s="300" t="str">
        <f t="shared" si="2105"/>
        <v/>
      </c>
      <c r="AN2869" s="300" t="str">
        <f t="shared" si="2106"/>
        <v/>
      </c>
      <c r="AO2869" s="300" t="str">
        <f t="shared" si="2107"/>
        <v/>
      </c>
      <c r="AP2869" s="300" t="str">
        <f t="shared" si="2108"/>
        <v/>
      </c>
      <c r="AQ2869" s="300" t="str">
        <f t="shared" si="2109"/>
        <v/>
      </c>
      <c r="AR2869" s="306" t="str">
        <f t="shared" si="2110"/>
        <v/>
      </c>
      <c r="AS2869" s="300" t="str">
        <f t="shared" si="2111"/>
        <v/>
      </c>
      <c r="AT2869" s="300" t="str">
        <f t="shared" si="2112"/>
        <v/>
      </c>
      <c r="AU2869" s="192" t="str">
        <f t="shared" si="2113"/>
        <v>рбс</v>
      </c>
      <c r="AV2869" s="192" t="str">
        <f t="shared" si="2114"/>
        <v>рбс87504823общпро</v>
      </c>
      <c r="AW2869" s="191">
        <f t="shared" si="2115"/>
        <v>0</v>
      </c>
      <c r="AX2869" s="191">
        <f t="shared" si="2116"/>
        <v>0</v>
      </c>
      <c r="AY2869" s="191">
        <f t="shared" si="2117"/>
        <v>147099</v>
      </c>
      <c r="AZ2869" s="191">
        <f t="shared" si="2118"/>
        <v>23035.8</v>
      </c>
      <c r="BA2869" s="193">
        <f t="shared" si="2119"/>
        <v>1</v>
      </c>
      <c r="BB2869" s="193">
        <f t="shared" si="2120"/>
        <v>1</v>
      </c>
      <c r="BC2869" s="193">
        <f t="shared" si="2121"/>
        <v>1</v>
      </c>
      <c r="BD2869" s="191">
        <f t="shared" si="2131"/>
        <v>147099</v>
      </c>
      <c r="BE2869" s="191">
        <f t="shared" si="2122"/>
        <v>23035.8</v>
      </c>
      <c r="BF2869" s="210">
        <f t="shared" si="2123"/>
        <v>147099</v>
      </c>
      <c r="BG2869" s="211">
        <f t="shared" si="2124"/>
        <v>147099</v>
      </c>
      <c r="BH2869" s="289"/>
      <c r="BI2869" s="289"/>
      <c r="BL2869" s="233" t="str">
        <f t="shared" si="2125"/>
        <v/>
      </c>
    </row>
    <row r="2870" spans="1:64" ht="12" customHeight="1">
      <c r="A2870" s="333" t="s">
        <v>1480</v>
      </c>
      <c r="B2870" s="381" t="s">
        <v>327</v>
      </c>
      <c r="C2870" s="333" t="s">
        <v>813</v>
      </c>
      <c r="D2870" s="381" t="s">
        <v>317</v>
      </c>
      <c r="E2870" s="381" t="s">
        <v>1457</v>
      </c>
      <c r="F2870" s="381" t="s">
        <v>586</v>
      </c>
      <c r="G2870" s="381" t="s">
        <v>393</v>
      </c>
      <c r="H2870" s="100" t="s">
        <v>653</v>
      </c>
      <c r="I2870" s="381" t="s">
        <v>505</v>
      </c>
      <c r="J2870" s="382">
        <v>104877</v>
      </c>
      <c r="K2870" s="382">
        <v>58325.07</v>
      </c>
      <c r="L2870" s="191" t="str">
        <f t="shared" si="2084"/>
        <v>875048230702011004Э02024422301</v>
      </c>
      <c r="M2870" s="192">
        <f t="array" ref="M2870">IF(COUNT(SEARCH(Удалить_Роспись_КВСР,$B2870)*SEARCH(Удалить_Роспись_ПБС,$C2870)*SEARCH(Удалить_Роспись_КФСР, $D2870)*SEARCH(Удалить_Роспись_КЦСР,$E2870)*SEARCH(Удалить_Роспись_КВР,$F2870)*SEARCH(Удалить_Роспись_ЭК,$H2870)*SEARCH(Удалить_Роспись_КР,$I2870))&gt;0,0,1)</f>
        <v>0</v>
      </c>
      <c r="N2870" s="192">
        <f>IF(COUNT(SEARCH(Удалить_Индекс_КВСР,$B2870)*SEARCH(Удалить_Индекс_ПБС,$C2870)*SEARCH(Удалить_Индекс_КФСР,$D2870)*SEARCH(Удалить_Индекс_КЦСР,$E2870)*SEARCH(Удалить_Индекс_КВР,$F2870)*SEARCH(Удалить_Индекс_ЭК,$H2870)*SEARCH(Удалить_Индекс_КР,$I2870))&gt;0,0,1)</f>
        <v>1</v>
      </c>
      <c r="O2870" s="192" t="str">
        <f t="shared" si="2085"/>
        <v/>
      </c>
      <c r="P2870" s="192" t="str">
        <f t="shared" si="2126"/>
        <v/>
      </c>
      <c r="Q2870" s="300" t="str">
        <f t="shared" si="2086"/>
        <v/>
      </c>
      <c r="R2870" s="300" t="str">
        <f t="shared" si="2087"/>
        <v/>
      </c>
      <c r="S2870" s="300" t="str">
        <f t="shared" si="2088"/>
        <v/>
      </c>
      <c r="T2870" s="192" t="str">
        <f t="shared" si="2089"/>
        <v/>
      </c>
      <c r="U2870" s="303" t="str">
        <f t="shared" si="2090"/>
        <v/>
      </c>
      <c r="V2870" s="300" t="str">
        <f t="shared" si="2091"/>
        <v/>
      </c>
      <c r="W2870" s="192" t="str">
        <f t="shared" si="2092"/>
        <v/>
      </c>
      <c r="X2870" s="303" t="str">
        <f t="shared" si="2093"/>
        <v/>
      </c>
      <c r="Y2870" s="300" t="str">
        <f t="shared" si="2094"/>
        <v/>
      </c>
      <c r="Z2870" s="300" t="str">
        <f t="shared" si="2095"/>
        <v/>
      </c>
      <c r="AA2870" s="303" t="str">
        <f t="shared" si="2096"/>
        <v/>
      </c>
      <c r="AB2870" s="300" t="str">
        <f t="shared" si="2097"/>
        <v/>
      </c>
      <c r="AC2870" s="300" t="str">
        <f t="shared" si="2098"/>
        <v/>
      </c>
      <c r="AD2870" s="300" t="str">
        <f t="shared" si="2099"/>
        <v/>
      </c>
      <c r="AE2870" s="192" t="str">
        <f t="shared" si="2100"/>
        <v/>
      </c>
      <c r="AF2870" s="192" t="str">
        <f t="shared" si="2101"/>
        <v/>
      </c>
      <c r="AG2870" s="192"/>
      <c r="AJ2870" s="300" t="str">
        <f t="shared" si="2102"/>
        <v/>
      </c>
      <c r="AK2870" s="300" t="str">
        <f t="shared" si="2103"/>
        <v/>
      </c>
      <c r="AL2870" s="300" t="str">
        <f t="shared" si="2104"/>
        <v/>
      </c>
      <c r="AM2870" s="300" t="str">
        <f t="shared" si="2105"/>
        <v/>
      </c>
      <c r="AN2870" s="300" t="str">
        <f t="shared" si="2106"/>
        <v/>
      </c>
      <c r="AO2870" s="300" t="str">
        <f t="shared" si="2107"/>
        <v/>
      </c>
      <c r="AP2870" s="300" t="str">
        <f t="shared" si="2108"/>
        <v/>
      </c>
      <c r="AQ2870" s="300" t="str">
        <f t="shared" si="2109"/>
        <v/>
      </c>
      <c r="AR2870" s="306" t="str">
        <f t="shared" si="2110"/>
        <v/>
      </c>
      <c r="AS2870" s="300" t="str">
        <f t="shared" si="2111"/>
        <v/>
      </c>
      <c r="AT2870" s="300" t="str">
        <f t="shared" si="2112"/>
        <v/>
      </c>
      <c r="AU2870" s="192" t="str">
        <f t="shared" si="2113"/>
        <v>рбс</v>
      </c>
      <c r="AV2870" s="192" t="str">
        <f t="shared" si="2114"/>
        <v>рбс87504823общком</v>
      </c>
      <c r="AW2870" s="191">
        <f t="shared" si="2115"/>
        <v>0</v>
      </c>
      <c r="AX2870" s="191">
        <f t="shared" si="2116"/>
        <v>0</v>
      </c>
      <c r="AY2870" s="191">
        <f t="shared" si="2117"/>
        <v>104877</v>
      </c>
      <c r="AZ2870" s="191">
        <f t="shared" si="2118"/>
        <v>58325.07</v>
      </c>
      <c r="BA2870" s="193">
        <f t="shared" si="2119"/>
        <v>1</v>
      </c>
      <c r="BB2870" s="193">
        <f t="shared" si="2120"/>
        <v>1</v>
      </c>
      <c r="BC2870" s="193">
        <f t="shared" si="2121"/>
        <v>1</v>
      </c>
      <c r="BD2870" s="191">
        <f t="shared" si="2131"/>
        <v>104877</v>
      </c>
      <c r="BE2870" s="191">
        <f t="shared" si="2122"/>
        <v>58325.07</v>
      </c>
      <c r="BF2870" s="210">
        <f t="shared" si="2123"/>
        <v>104877</v>
      </c>
      <c r="BG2870" s="211">
        <f t="shared" si="2124"/>
        <v>104877</v>
      </c>
      <c r="BH2870" s="289"/>
      <c r="BI2870" s="289"/>
      <c r="BJ2870" s="228"/>
      <c r="BK2870" s="228"/>
      <c r="BL2870" s="233" t="str">
        <f t="shared" si="2125"/>
        <v/>
      </c>
    </row>
    <row r="2871" spans="1:64" ht="12" hidden="1" customHeight="1">
      <c r="A2871" s="333" t="s">
        <v>1480</v>
      </c>
      <c r="B2871" s="381" t="s">
        <v>327</v>
      </c>
      <c r="C2871" s="333" t="s">
        <v>813</v>
      </c>
      <c r="D2871" s="381" t="s">
        <v>317</v>
      </c>
      <c r="E2871" s="381" t="s">
        <v>1322</v>
      </c>
      <c r="F2871" s="381" t="s">
        <v>608</v>
      </c>
      <c r="G2871" s="381" t="s">
        <v>385</v>
      </c>
      <c r="H2871" s="100" t="s">
        <v>653</v>
      </c>
      <c r="I2871" s="381" t="s">
        <v>339</v>
      </c>
      <c r="J2871" s="382">
        <v>1944469.4</v>
      </c>
      <c r="K2871" s="382">
        <v>1320984.06</v>
      </c>
      <c r="L2871" s="191" t="str">
        <f t="shared" si="2084"/>
        <v>875048230702011007409011121110</v>
      </c>
      <c r="M2871" s="192">
        <f t="array" ref="M2871">IF(COUNT(SEARCH(Удалить_Роспись_КВСР,$B2871)*SEARCH(Удалить_Роспись_ПБС,$C2871)*SEARCH(Удалить_Роспись_КФСР, $D2871)*SEARCH(Удалить_Роспись_КЦСР,$E2871)*SEARCH(Удалить_Роспись_КВР,$F2871)*SEARCH(Удалить_Роспись_ЭК,$H2871)*SEARCH(Удалить_Роспись_КР,$I2871))&gt;0,0,1)</f>
        <v>0</v>
      </c>
      <c r="N2871" s="192">
        <v>0</v>
      </c>
      <c r="O2871" s="192" t="str">
        <f t="shared" si="2085"/>
        <v/>
      </c>
      <c r="P2871" s="192" t="str">
        <f t="shared" si="2126"/>
        <v/>
      </c>
      <c r="Q2871" s="300" t="str">
        <f t="shared" si="2086"/>
        <v/>
      </c>
      <c r="R2871" s="300" t="str">
        <f t="shared" si="2087"/>
        <v/>
      </c>
      <c r="S2871" s="300" t="str">
        <f t="shared" si="2088"/>
        <v/>
      </c>
      <c r="T2871" s="192" t="str">
        <f t="shared" si="2089"/>
        <v/>
      </c>
      <c r="U2871" s="303" t="str">
        <f t="shared" si="2090"/>
        <v/>
      </c>
      <c r="V2871" s="300" t="str">
        <f t="shared" si="2091"/>
        <v/>
      </c>
      <c r="W2871" s="192" t="str">
        <f t="shared" si="2092"/>
        <v/>
      </c>
      <c r="X2871" s="303" t="str">
        <f t="shared" si="2093"/>
        <v/>
      </c>
      <c r="Y2871" s="300" t="str">
        <f t="shared" si="2094"/>
        <v/>
      </c>
      <c r="Z2871" s="300" t="str">
        <f t="shared" si="2095"/>
        <v/>
      </c>
      <c r="AA2871" s="303" t="str">
        <f t="shared" si="2096"/>
        <v/>
      </c>
      <c r="AB2871" s="300" t="str">
        <f t="shared" si="2097"/>
        <v/>
      </c>
      <c r="AC2871" s="300" t="str">
        <f t="shared" si="2098"/>
        <v/>
      </c>
      <c r="AD2871" s="300" t="str">
        <f t="shared" si="2099"/>
        <v/>
      </c>
      <c r="AE2871" s="192" t="str">
        <f t="shared" si="2100"/>
        <v/>
      </c>
      <c r="AF2871" s="192" t="str">
        <f t="shared" si="2101"/>
        <v/>
      </c>
      <c r="AG2871" s="192"/>
      <c r="AJ2871" s="300" t="str">
        <f t="shared" si="2102"/>
        <v/>
      </c>
      <c r="AK2871" s="300" t="str">
        <f t="shared" si="2103"/>
        <v/>
      </c>
      <c r="AL2871" s="300" t="str">
        <f t="shared" si="2104"/>
        <v/>
      </c>
      <c r="AM2871" s="300" t="str">
        <f t="shared" si="2105"/>
        <v/>
      </c>
      <c r="AN2871" s="300" t="str">
        <f t="shared" si="2106"/>
        <v/>
      </c>
      <c r="AO2871" s="300" t="str">
        <f t="shared" si="2107"/>
        <v/>
      </c>
      <c r="AP2871" s="300" t="str">
        <f t="shared" si="2108"/>
        <v/>
      </c>
      <c r="AQ2871" s="300" t="str">
        <f t="shared" si="2109"/>
        <v/>
      </c>
      <c r="AR2871" s="306" t="str">
        <f t="shared" si="2110"/>
        <v/>
      </c>
      <c r="AS2871" s="300" t="str">
        <f t="shared" si="2111"/>
        <v/>
      </c>
      <c r="AT2871" s="300" t="str">
        <f t="shared" si="2112"/>
        <v/>
      </c>
      <c r="AU2871" s="192" t="str">
        <f t="shared" si="2113"/>
        <v>рбс</v>
      </c>
      <c r="AV2871" s="192" t="str">
        <f t="shared" si="2114"/>
        <v>рбс87504823общопл</v>
      </c>
      <c r="AW2871" s="191">
        <f t="shared" si="2115"/>
        <v>0</v>
      </c>
      <c r="AX2871" s="191">
        <f t="shared" si="2116"/>
        <v>0</v>
      </c>
      <c r="AY2871" s="191">
        <f t="shared" si="2117"/>
        <v>0</v>
      </c>
      <c r="AZ2871" s="191">
        <f t="shared" si="2118"/>
        <v>0</v>
      </c>
      <c r="BA2871" s="193">
        <f t="shared" si="2119"/>
        <v>1</v>
      </c>
      <c r="BB2871" s="193">
        <f t="shared" si="2120"/>
        <v>1</v>
      </c>
      <c r="BC2871" s="193">
        <f t="shared" si="2121"/>
        <v>1</v>
      </c>
      <c r="BD2871" s="191">
        <f t="shared" si="2131"/>
        <v>0</v>
      </c>
      <c r="BE2871" s="191">
        <f t="shared" si="2122"/>
        <v>0</v>
      </c>
      <c r="BF2871" s="210">
        <f t="shared" si="2123"/>
        <v>0</v>
      </c>
      <c r="BG2871" s="211">
        <f t="shared" si="2124"/>
        <v>0</v>
      </c>
      <c r="BH2871" s="289"/>
      <c r="BI2871" s="289"/>
      <c r="BL2871" s="233" t="str">
        <f t="shared" si="2125"/>
        <v/>
      </c>
    </row>
    <row r="2872" spans="1:64" ht="12" hidden="1" customHeight="1">
      <c r="A2872" s="333" t="s">
        <v>1480</v>
      </c>
      <c r="B2872" s="381" t="s">
        <v>327</v>
      </c>
      <c r="C2872" s="333" t="s">
        <v>813</v>
      </c>
      <c r="D2872" s="381" t="s">
        <v>317</v>
      </c>
      <c r="E2872" s="381" t="s">
        <v>1322</v>
      </c>
      <c r="F2872" s="381" t="s">
        <v>589</v>
      </c>
      <c r="G2872" s="381" t="s">
        <v>386</v>
      </c>
      <c r="H2872" s="100" t="s">
        <v>653</v>
      </c>
      <c r="I2872" s="381" t="s">
        <v>339</v>
      </c>
      <c r="J2872" s="382">
        <v>6630</v>
      </c>
      <c r="K2872" s="382">
        <v>0</v>
      </c>
      <c r="L2872" s="191" t="str">
        <f t="shared" si="2084"/>
        <v>875048230702011007409011221210</v>
      </c>
      <c r="M2872" s="192">
        <f t="array" ref="M2872">IF(COUNT(SEARCH(Удалить_Роспись_КВСР,$B2872)*SEARCH(Удалить_Роспись_ПБС,$C2872)*SEARCH(Удалить_Роспись_КФСР, $D2872)*SEARCH(Удалить_Роспись_КЦСР,$E2872)*SEARCH(Удалить_Роспись_КВР,$F2872)*SEARCH(Удалить_Роспись_ЭК,$H2872)*SEARCH(Удалить_Роспись_КР,$I2872))&gt;0,0,1)</f>
        <v>0</v>
      </c>
      <c r="N2872" s="192">
        <v>0</v>
      </c>
      <c r="O2872" s="192" t="str">
        <f t="shared" si="2085"/>
        <v/>
      </c>
      <c r="P2872" s="192" t="str">
        <f t="shared" si="2126"/>
        <v/>
      </c>
      <c r="Q2872" s="300" t="str">
        <f t="shared" si="2086"/>
        <v/>
      </c>
      <c r="R2872" s="300" t="str">
        <f t="shared" si="2087"/>
        <v/>
      </c>
      <c r="S2872" s="300" t="str">
        <f t="shared" si="2088"/>
        <v/>
      </c>
      <c r="T2872" s="192" t="str">
        <f t="shared" si="2089"/>
        <v/>
      </c>
      <c r="U2872" s="303" t="str">
        <f t="shared" si="2090"/>
        <v/>
      </c>
      <c r="V2872" s="300" t="str">
        <f t="shared" si="2091"/>
        <v/>
      </c>
      <c r="W2872" s="192" t="str">
        <f t="shared" si="2092"/>
        <v/>
      </c>
      <c r="X2872" s="303" t="str">
        <f t="shared" si="2093"/>
        <v/>
      </c>
      <c r="Y2872" s="300" t="str">
        <f t="shared" si="2094"/>
        <v/>
      </c>
      <c r="Z2872" s="300" t="str">
        <f t="shared" si="2095"/>
        <v/>
      </c>
      <c r="AA2872" s="303" t="str">
        <f t="shared" si="2096"/>
        <v/>
      </c>
      <c r="AB2872" s="300" t="str">
        <f t="shared" si="2097"/>
        <v/>
      </c>
      <c r="AC2872" s="300" t="str">
        <f t="shared" si="2098"/>
        <v/>
      </c>
      <c r="AD2872" s="300" t="str">
        <f t="shared" si="2099"/>
        <v/>
      </c>
      <c r="AE2872" s="192" t="str">
        <f t="shared" si="2100"/>
        <v/>
      </c>
      <c r="AF2872" s="192" t="str">
        <f t="shared" si="2101"/>
        <v/>
      </c>
      <c r="AG2872" s="192"/>
      <c r="AJ2872" s="300" t="str">
        <f t="shared" si="2102"/>
        <v/>
      </c>
      <c r="AK2872" s="300" t="str">
        <f t="shared" si="2103"/>
        <v/>
      </c>
      <c r="AL2872" s="300" t="str">
        <f t="shared" si="2104"/>
        <v/>
      </c>
      <c r="AM2872" s="300" t="str">
        <f t="shared" si="2105"/>
        <v/>
      </c>
      <c r="AN2872" s="300" t="str">
        <f t="shared" si="2106"/>
        <v/>
      </c>
      <c r="AO2872" s="300" t="str">
        <f t="shared" si="2107"/>
        <v/>
      </c>
      <c r="AP2872" s="300" t="str">
        <f t="shared" si="2108"/>
        <v/>
      </c>
      <c r="AQ2872" s="300" t="str">
        <f t="shared" si="2109"/>
        <v/>
      </c>
      <c r="AR2872" s="306" t="str">
        <f t="shared" si="2110"/>
        <v/>
      </c>
      <c r="AS2872" s="300" t="str">
        <f t="shared" si="2111"/>
        <v/>
      </c>
      <c r="AT2872" s="300" t="str">
        <f t="shared" si="2112"/>
        <v/>
      </c>
      <c r="AU2872" s="192" t="str">
        <f t="shared" si="2113"/>
        <v>рбс</v>
      </c>
      <c r="AV2872" s="192" t="str">
        <f t="shared" si="2114"/>
        <v>рбс87504823общпро</v>
      </c>
      <c r="AW2872" s="191">
        <f t="shared" si="2115"/>
        <v>0</v>
      </c>
      <c r="AX2872" s="191">
        <f t="shared" si="2116"/>
        <v>0</v>
      </c>
      <c r="AY2872" s="191">
        <f t="shared" si="2117"/>
        <v>0</v>
      </c>
      <c r="AZ2872" s="191">
        <f t="shared" si="2118"/>
        <v>0</v>
      </c>
      <c r="BA2872" s="193">
        <f t="shared" si="2119"/>
        <v>1</v>
      </c>
      <c r="BB2872" s="193">
        <f t="shared" si="2120"/>
        <v>1</v>
      </c>
      <c r="BC2872" s="193">
        <f t="shared" si="2121"/>
        <v>1</v>
      </c>
      <c r="BD2872" s="191">
        <f t="shared" si="2131"/>
        <v>0</v>
      </c>
      <c r="BE2872" s="191">
        <f t="shared" si="2122"/>
        <v>0</v>
      </c>
      <c r="BF2872" s="210">
        <f t="shared" si="2123"/>
        <v>0</v>
      </c>
      <c r="BG2872" s="211">
        <f t="shared" si="2124"/>
        <v>0</v>
      </c>
      <c r="BH2872" s="289" t="str">
        <f>B2872</f>
        <v>875</v>
      </c>
      <c r="BI2872" s="289" t="str">
        <f>D2872</f>
        <v>0702</v>
      </c>
      <c r="BJ2872" s="284" t="s">
        <v>591</v>
      </c>
      <c r="BK2872" s="284" t="s">
        <v>589</v>
      </c>
      <c r="BL2872" s="233" t="str">
        <f t="shared" si="2125"/>
        <v/>
      </c>
    </row>
    <row r="2873" spans="1:64" ht="12" hidden="1" customHeight="1">
      <c r="A2873" s="333" t="s">
        <v>1480</v>
      </c>
      <c r="B2873" s="381" t="s">
        <v>327</v>
      </c>
      <c r="C2873" s="333" t="s">
        <v>813</v>
      </c>
      <c r="D2873" s="381" t="s">
        <v>317</v>
      </c>
      <c r="E2873" s="381" t="s">
        <v>1322</v>
      </c>
      <c r="F2873" s="381" t="s">
        <v>902</v>
      </c>
      <c r="G2873" s="381" t="s">
        <v>387</v>
      </c>
      <c r="H2873" s="100" t="s">
        <v>653</v>
      </c>
      <c r="I2873" s="381" t="s">
        <v>339</v>
      </c>
      <c r="J2873" s="382">
        <v>587229.75</v>
      </c>
      <c r="K2873" s="382">
        <v>386865.28</v>
      </c>
      <c r="L2873" s="191" t="str">
        <f t="shared" si="2084"/>
        <v>875048230702011007409011921310</v>
      </c>
      <c r="M2873" s="192">
        <f t="array" ref="M2873">IF(COUNT(SEARCH(Удалить_Роспись_КВСР,$B2873)*SEARCH(Удалить_Роспись_ПБС,$C2873)*SEARCH(Удалить_Роспись_КФСР, $D2873)*SEARCH(Удалить_Роспись_КЦСР,$E2873)*SEARCH(Удалить_Роспись_КВР,$F2873)*SEARCH(Удалить_Роспись_ЭК,$H2873)*SEARCH(Удалить_Роспись_КР,$I2873))&gt;0,0,1)</f>
        <v>0</v>
      </c>
      <c r="N2873" s="192">
        <v>0</v>
      </c>
      <c r="O2873" s="192" t="str">
        <f t="shared" si="2085"/>
        <v/>
      </c>
      <c r="P2873" s="192" t="str">
        <f t="shared" si="2126"/>
        <v/>
      </c>
      <c r="Q2873" s="300" t="str">
        <f t="shared" si="2086"/>
        <v/>
      </c>
      <c r="R2873" s="300" t="str">
        <f t="shared" si="2087"/>
        <v/>
      </c>
      <c r="S2873" s="300" t="str">
        <f t="shared" si="2088"/>
        <v/>
      </c>
      <c r="T2873" s="192" t="str">
        <f t="shared" si="2089"/>
        <v/>
      </c>
      <c r="U2873" s="303" t="str">
        <f t="shared" si="2090"/>
        <v/>
      </c>
      <c r="V2873" s="300" t="str">
        <f t="shared" si="2091"/>
        <v/>
      </c>
      <c r="W2873" s="192" t="str">
        <f t="shared" si="2092"/>
        <v/>
      </c>
      <c r="X2873" s="303" t="str">
        <f t="shared" si="2093"/>
        <v/>
      </c>
      <c r="Y2873" s="300" t="str">
        <f t="shared" si="2094"/>
        <v/>
      </c>
      <c r="Z2873" s="300" t="str">
        <f t="shared" si="2095"/>
        <v/>
      </c>
      <c r="AA2873" s="303" t="str">
        <f t="shared" si="2096"/>
        <v/>
      </c>
      <c r="AB2873" s="300" t="str">
        <f t="shared" si="2097"/>
        <v/>
      </c>
      <c r="AC2873" s="300" t="str">
        <f t="shared" si="2098"/>
        <v/>
      </c>
      <c r="AD2873" s="300" t="str">
        <f t="shared" si="2099"/>
        <v/>
      </c>
      <c r="AE2873" s="192" t="str">
        <f t="shared" si="2100"/>
        <v/>
      </c>
      <c r="AF2873" s="192" t="str">
        <f t="shared" si="2101"/>
        <v/>
      </c>
      <c r="AG2873" s="192"/>
      <c r="AJ2873" s="300" t="str">
        <f t="shared" si="2102"/>
        <v/>
      </c>
      <c r="AK2873" s="300" t="str">
        <f t="shared" si="2103"/>
        <v/>
      </c>
      <c r="AL2873" s="300" t="str">
        <f t="shared" si="2104"/>
        <v/>
      </c>
      <c r="AM2873" s="300" t="str">
        <f t="shared" si="2105"/>
        <v/>
      </c>
      <c r="AN2873" s="300" t="str">
        <f t="shared" si="2106"/>
        <v/>
      </c>
      <c r="AO2873" s="300" t="str">
        <f t="shared" si="2107"/>
        <v/>
      </c>
      <c r="AP2873" s="300" t="str">
        <f t="shared" si="2108"/>
        <v/>
      </c>
      <c r="AQ2873" s="300" t="str">
        <f t="shared" si="2109"/>
        <v/>
      </c>
      <c r="AR2873" s="306" t="str">
        <f t="shared" si="2110"/>
        <v/>
      </c>
      <c r="AS2873" s="300" t="str">
        <f t="shared" si="2111"/>
        <v/>
      </c>
      <c r="AT2873" s="300" t="str">
        <f t="shared" si="2112"/>
        <v/>
      </c>
      <c r="AU2873" s="192" t="str">
        <f t="shared" si="2113"/>
        <v>рбс</v>
      </c>
      <c r="AV2873" s="192" t="str">
        <f t="shared" si="2114"/>
        <v>рбс87504823общопл</v>
      </c>
      <c r="AW2873" s="191">
        <f t="shared" si="2115"/>
        <v>0</v>
      </c>
      <c r="AX2873" s="191">
        <f t="shared" si="2116"/>
        <v>0</v>
      </c>
      <c r="AY2873" s="191">
        <f t="shared" si="2117"/>
        <v>0</v>
      </c>
      <c r="AZ2873" s="191">
        <f t="shared" si="2118"/>
        <v>0</v>
      </c>
      <c r="BA2873" s="193">
        <f t="shared" si="2119"/>
        <v>1</v>
      </c>
      <c r="BB2873" s="193">
        <f t="shared" si="2120"/>
        <v>1</v>
      </c>
      <c r="BC2873" s="193">
        <f t="shared" si="2121"/>
        <v>1</v>
      </c>
      <c r="BD2873" s="191">
        <f t="shared" si="2131"/>
        <v>0</v>
      </c>
      <c r="BE2873" s="191">
        <f t="shared" si="2122"/>
        <v>0</v>
      </c>
      <c r="BF2873" s="210">
        <f t="shared" si="2123"/>
        <v>0</v>
      </c>
      <c r="BG2873" s="211">
        <f t="shared" si="2124"/>
        <v>0</v>
      </c>
      <c r="BH2873" s="289" t="str">
        <f>B2873</f>
        <v>875</v>
      </c>
      <c r="BI2873" s="289" t="str">
        <f>D2873</f>
        <v>0702</v>
      </c>
      <c r="BJ2873" s="284" t="s">
        <v>591</v>
      </c>
      <c r="BK2873" s="284" t="s">
        <v>589</v>
      </c>
      <c r="BL2873" s="233" t="str">
        <f t="shared" si="2125"/>
        <v/>
      </c>
    </row>
    <row r="2874" spans="1:64" ht="12" hidden="1" customHeight="1">
      <c r="A2874" s="333" t="s">
        <v>1480</v>
      </c>
      <c r="B2874" s="381" t="s">
        <v>327</v>
      </c>
      <c r="C2874" s="333" t="s">
        <v>813</v>
      </c>
      <c r="D2874" s="381" t="s">
        <v>317</v>
      </c>
      <c r="E2874" s="381" t="s">
        <v>1322</v>
      </c>
      <c r="F2874" s="381" t="s">
        <v>586</v>
      </c>
      <c r="G2874" s="381" t="s">
        <v>389</v>
      </c>
      <c r="H2874" s="100" t="s">
        <v>653</v>
      </c>
      <c r="I2874" s="381" t="s">
        <v>339</v>
      </c>
      <c r="J2874" s="382">
        <v>26674</v>
      </c>
      <c r="K2874" s="382">
        <v>0</v>
      </c>
      <c r="L2874" s="191" t="str">
        <f t="shared" si="2084"/>
        <v>875048230702011007409024422610</v>
      </c>
      <c r="M2874" s="192">
        <f t="array" ref="M2874">IF(COUNT(SEARCH(Удалить_Роспись_КВСР,$B2874)*SEARCH(Удалить_Роспись_ПБС,$C2874)*SEARCH(Удалить_Роспись_КФСР, $D2874)*SEARCH(Удалить_Роспись_КЦСР,$E2874)*SEARCH(Удалить_Роспись_КВР,$F2874)*SEARCH(Удалить_Роспись_ЭК,$H2874)*SEARCH(Удалить_Роспись_КР,$I2874))&gt;0,0,1)</f>
        <v>0</v>
      </c>
      <c r="N2874" s="192">
        <v>0</v>
      </c>
      <c r="O2874" s="192" t="str">
        <f t="shared" si="2085"/>
        <v/>
      </c>
      <c r="P2874" s="192" t="str">
        <f t="shared" si="2126"/>
        <v/>
      </c>
      <c r="Q2874" s="300" t="str">
        <f t="shared" si="2086"/>
        <v/>
      </c>
      <c r="R2874" s="300" t="str">
        <f t="shared" si="2087"/>
        <v/>
      </c>
      <c r="S2874" s="300" t="str">
        <f t="shared" si="2088"/>
        <v/>
      </c>
      <c r="T2874" s="192" t="str">
        <f t="shared" si="2089"/>
        <v/>
      </c>
      <c r="U2874" s="303" t="str">
        <f t="shared" si="2090"/>
        <v/>
      </c>
      <c r="V2874" s="300" t="str">
        <f t="shared" si="2091"/>
        <v/>
      </c>
      <c r="W2874" s="192" t="str">
        <f t="shared" si="2092"/>
        <v/>
      </c>
      <c r="X2874" s="303" t="str">
        <f t="shared" si="2093"/>
        <v/>
      </c>
      <c r="Y2874" s="300" t="str">
        <f t="shared" si="2094"/>
        <v/>
      </c>
      <c r="Z2874" s="300" t="str">
        <f t="shared" si="2095"/>
        <v/>
      </c>
      <c r="AA2874" s="303" t="str">
        <f t="shared" si="2096"/>
        <v/>
      </c>
      <c r="AB2874" s="300" t="str">
        <f t="shared" si="2097"/>
        <v/>
      </c>
      <c r="AC2874" s="300" t="str">
        <f t="shared" si="2098"/>
        <v/>
      </c>
      <c r="AD2874" s="300" t="str">
        <f t="shared" si="2099"/>
        <v/>
      </c>
      <c r="AE2874" s="192" t="str">
        <f t="shared" si="2100"/>
        <v/>
      </c>
      <c r="AF2874" s="192" t="str">
        <f t="shared" si="2101"/>
        <v/>
      </c>
      <c r="AG2874" s="192"/>
      <c r="AJ2874" s="300" t="str">
        <f t="shared" si="2102"/>
        <v/>
      </c>
      <c r="AK2874" s="300" t="str">
        <f t="shared" si="2103"/>
        <v/>
      </c>
      <c r="AL2874" s="300" t="str">
        <f t="shared" si="2104"/>
        <v/>
      </c>
      <c r="AM2874" s="300" t="str">
        <f t="shared" si="2105"/>
        <v/>
      </c>
      <c r="AN2874" s="300" t="str">
        <f t="shared" si="2106"/>
        <v/>
      </c>
      <c r="AO2874" s="300" t="str">
        <f t="shared" si="2107"/>
        <v/>
      </c>
      <c r="AP2874" s="300" t="str">
        <f t="shared" si="2108"/>
        <v/>
      </c>
      <c r="AQ2874" s="300" t="str">
        <f t="shared" si="2109"/>
        <v/>
      </c>
      <c r="AR2874" s="306" t="str">
        <f t="shared" si="2110"/>
        <v/>
      </c>
      <c r="AS2874" s="300" t="str">
        <f t="shared" si="2111"/>
        <v/>
      </c>
      <c r="AT2874" s="300" t="str">
        <f t="shared" si="2112"/>
        <v/>
      </c>
      <c r="AU2874" s="192" t="str">
        <f t="shared" si="2113"/>
        <v>рбс</v>
      </c>
      <c r="AV2874" s="192" t="str">
        <f t="shared" si="2114"/>
        <v>рбс87504823общпро</v>
      </c>
      <c r="AW2874" s="191">
        <f t="shared" si="2115"/>
        <v>0</v>
      </c>
      <c r="AX2874" s="191">
        <f t="shared" si="2116"/>
        <v>0</v>
      </c>
      <c r="AY2874" s="191">
        <f t="shared" si="2117"/>
        <v>0</v>
      </c>
      <c r="AZ2874" s="191">
        <f t="shared" si="2118"/>
        <v>0</v>
      </c>
      <c r="BA2874" s="193">
        <f t="shared" si="2119"/>
        <v>1</v>
      </c>
      <c r="BB2874" s="193">
        <f t="shared" si="2120"/>
        <v>1</v>
      </c>
      <c r="BC2874" s="193">
        <f t="shared" si="2121"/>
        <v>1</v>
      </c>
      <c r="BD2874" s="191">
        <f t="shared" si="2131"/>
        <v>0</v>
      </c>
      <c r="BE2874" s="191">
        <f t="shared" si="2122"/>
        <v>0</v>
      </c>
      <c r="BF2874" s="210">
        <f t="shared" si="2123"/>
        <v>0</v>
      </c>
      <c r="BG2874" s="211">
        <f t="shared" si="2124"/>
        <v>0</v>
      </c>
      <c r="BH2874" s="289" t="str">
        <f>B2874</f>
        <v>875</v>
      </c>
      <c r="BI2874" s="289" t="str">
        <f>D2874</f>
        <v>0702</v>
      </c>
      <c r="BJ2874" s="284" t="s">
        <v>591</v>
      </c>
      <c r="BK2874" s="284" t="s">
        <v>589</v>
      </c>
      <c r="BL2874" s="233" t="str">
        <f t="shared" si="2125"/>
        <v/>
      </c>
    </row>
    <row r="2875" spans="1:64" ht="12" hidden="1" customHeight="1">
      <c r="A2875" s="333" t="s">
        <v>1480</v>
      </c>
      <c r="B2875" s="381" t="s">
        <v>327</v>
      </c>
      <c r="C2875" s="333" t="s">
        <v>813</v>
      </c>
      <c r="D2875" s="381" t="s">
        <v>317</v>
      </c>
      <c r="E2875" s="381" t="s">
        <v>1323</v>
      </c>
      <c r="F2875" s="381" t="s">
        <v>608</v>
      </c>
      <c r="G2875" s="381" t="s">
        <v>385</v>
      </c>
      <c r="H2875" s="100" t="s">
        <v>653</v>
      </c>
      <c r="I2875" s="381" t="s">
        <v>339</v>
      </c>
      <c r="J2875" s="382">
        <v>5909325.8200000003</v>
      </c>
      <c r="K2875" s="382">
        <v>4118881.18</v>
      </c>
      <c r="L2875" s="191" t="str">
        <f t="shared" si="2084"/>
        <v>875048230702011007564011121110</v>
      </c>
      <c r="M2875" s="192">
        <f t="array" ref="M2875">IF(COUNT(SEARCH(Удалить_Роспись_КВСР,$B2875)*SEARCH(Удалить_Роспись_ПБС,$C2875)*SEARCH(Удалить_Роспись_КФСР, $D2875)*SEARCH(Удалить_Роспись_КЦСР,$E2875)*SEARCH(Удалить_Роспись_КВР,$F2875)*SEARCH(Удалить_Роспись_ЭК,$H2875)*SEARCH(Удалить_Роспись_КР,$I2875))&gt;0,0,1)</f>
        <v>0</v>
      </c>
      <c r="N2875" s="192">
        <v>0</v>
      </c>
      <c r="O2875" s="192" t="str">
        <f t="shared" si="2085"/>
        <v/>
      </c>
      <c r="P2875" s="192" t="str">
        <f t="shared" si="2126"/>
        <v/>
      </c>
      <c r="Q2875" s="300" t="str">
        <f t="shared" si="2086"/>
        <v/>
      </c>
      <c r="R2875" s="300" t="str">
        <f t="shared" si="2087"/>
        <v/>
      </c>
      <c r="S2875" s="300" t="str">
        <f t="shared" si="2088"/>
        <v/>
      </c>
      <c r="T2875" s="192" t="str">
        <f t="shared" si="2089"/>
        <v/>
      </c>
      <c r="U2875" s="303" t="str">
        <f t="shared" si="2090"/>
        <v/>
      </c>
      <c r="V2875" s="300" t="str">
        <f t="shared" si="2091"/>
        <v/>
      </c>
      <c r="W2875" s="192" t="str">
        <f t="shared" si="2092"/>
        <v/>
      </c>
      <c r="X2875" s="303" t="str">
        <f t="shared" si="2093"/>
        <v/>
      </c>
      <c r="Y2875" s="300" t="str">
        <f t="shared" si="2094"/>
        <v/>
      </c>
      <c r="Z2875" s="300" t="str">
        <f t="shared" si="2095"/>
        <v/>
      </c>
      <c r="AA2875" s="303" t="str">
        <f t="shared" si="2096"/>
        <v/>
      </c>
      <c r="AB2875" s="300" t="str">
        <f t="shared" si="2097"/>
        <v/>
      </c>
      <c r="AC2875" s="300" t="str">
        <f t="shared" si="2098"/>
        <v/>
      </c>
      <c r="AD2875" s="300" t="str">
        <f t="shared" si="2099"/>
        <v/>
      </c>
      <c r="AE2875" s="192" t="str">
        <f t="shared" si="2100"/>
        <v/>
      </c>
      <c r="AF2875" s="192" t="str">
        <f t="shared" si="2101"/>
        <v/>
      </c>
      <c r="AG2875" s="192"/>
      <c r="AJ2875" s="300" t="str">
        <f t="shared" si="2102"/>
        <v/>
      </c>
      <c r="AK2875" s="300" t="str">
        <f t="shared" si="2103"/>
        <v/>
      </c>
      <c r="AL2875" s="300" t="str">
        <f t="shared" si="2104"/>
        <v/>
      </c>
      <c r="AM2875" s="300" t="str">
        <f t="shared" si="2105"/>
        <v/>
      </c>
      <c r="AN2875" s="300" t="str">
        <f t="shared" si="2106"/>
        <v/>
      </c>
      <c r="AO2875" s="300" t="str">
        <f t="shared" si="2107"/>
        <v/>
      </c>
      <c r="AP2875" s="300" t="str">
        <f t="shared" si="2108"/>
        <v/>
      </c>
      <c r="AQ2875" s="300" t="str">
        <f t="shared" si="2109"/>
        <v/>
      </c>
      <c r="AR2875" s="306" t="str">
        <f t="shared" si="2110"/>
        <v/>
      </c>
      <c r="AS2875" s="300" t="str">
        <f t="shared" si="2111"/>
        <v/>
      </c>
      <c r="AT2875" s="300" t="str">
        <f t="shared" si="2112"/>
        <v/>
      </c>
      <c r="AU2875" s="192" t="str">
        <f t="shared" si="2113"/>
        <v>рбс</v>
      </c>
      <c r="AV2875" s="192" t="str">
        <f t="shared" si="2114"/>
        <v>рбс87504823общопл</v>
      </c>
      <c r="AW2875" s="191">
        <f t="shared" si="2115"/>
        <v>0</v>
      </c>
      <c r="AX2875" s="191">
        <f t="shared" si="2116"/>
        <v>0</v>
      </c>
      <c r="AY2875" s="191">
        <f t="shared" si="2117"/>
        <v>0</v>
      </c>
      <c r="AZ2875" s="191">
        <f t="shared" si="2118"/>
        <v>0</v>
      </c>
      <c r="BA2875" s="193">
        <f t="shared" si="2119"/>
        <v>1</v>
      </c>
      <c r="BB2875" s="193">
        <f t="shared" si="2120"/>
        <v>1</v>
      </c>
      <c r="BC2875" s="193">
        <f t="shared" si="2121"/>
        <v>1</v>
      </c>
      <c r="BD2875" s="191">
        <f t="shared" si="2131"/>
        <v>0</v>
      </c>
      <c r="BE2875" s="191">
        <f t="shared" si="2122"/>
        <v>0</v>
      </c>
      <c r="BF2875" s="210">
        <f t="shared" si="2123"/>
        <v>0</v>
      </c>
      <c r="BG2875" s="211">
        <f t="shared" si="2124"/>
        <v>0</v>
      </c>
      <c r="BH2875" s="289" t="str">
        <f>B2875</f>
        <v>875</v>
      </c>
      <c r="BI2875" s="289" t="str">
        <f>D2875</f>
        <v>0702</v>
      </c>
      <c r="BJ2875" s="284" t="s">
        <v>591</v>
      </c>
      <c r="BK2875" s="284" t="s">
        <v>589</v>
      </c>
      <c r="BL2875" s="233" t="str">
        <f t="shared" si="2125"/>
        <v/>
      </c>
    </row>
    <row r="2876" spans="1:64" ht="12" hidden="1" customHeight="1">
      <c r="A2876" s="333" t="s">
        <v>1480</v>
      </c>
      <c r="B2876" s="381" t="s">
        <v>327</v>
      </c>
      <c r="C2876" s="333" t="s">
        <v>813</v>
      </c>
      <c r="D2876" s="381" t="s">
        <v>317</v>
      </c>
      <c r="E2876" s="381" t="s">
        <v>1323</v>
      </c>
      <c r="F2876" s="381" t="s">
        <v>589</v>
      </c>
      <c r="G2876" s="381" t="s">
        <v>386</v>
      </c>
      <c r="H2876" s="100" t="s">
        <v>653</v>
      </c>
      <c r="I2876" s="381" t="s">
        <v>339</v>
      </c>
      <c r="J2876" s="382">
        <v>48685.62</v>
      </c>
      <c r="K2876" s="382">
        <v>44370</v>
      </c>
      <c r="L2876" s="191" t="str">
        <f t="shared" si="2084"/>
        <v>875048230702011007564011221210</v>
      </c>
      <c r="M2876" s="192">
        <f t="array" ref="M2876">IF(COUNT(SEARCH(Удалить_Роспись_КВСР,$B2876)*SEARCH(Удалить_Роспись_ПБС,$C2876)*SEARCH(Удалить_Роспись_КФСР, $D2876)*SEARCH(Удалить_Роспись_КЦСР,$E2876)*SEARCH(Удалить_Роспись_КВР,$F2876)*SEARCH(Удалить_Роспись_ЭК,$H2876)*SEARCH(Удалить_Роспись_КР,$I2876))&gt;0,0,1)</f>
        <v>0</v>
      </c>
      <c r="N2876" s="192">
        <v>0</v>
      </c>
      <c r="O2876" s="192" t="str">
        <f t="shared" si="2085"/>
        <v/>
      </c>
      <c r="P2876" s="192" t="str">
        <f t="shared" si="2126"/>
        <v/>
      </c>
      <c r="Q2876" s="300" t="str">
        <f t="shared" si="2086"/>
        <v/>
      </c>
      <c r="R2876" s="300" t="str">
        <f t="shared" si="2087"/>
        <v/>
      </c>
      <c r="S2876" s="300" t="str">
        <f t="shared" si="2088"/>
        <v/>
      </c>
      <c r="T2876" s="192" t="str">
        <f t="shared" si="2089"/>
        <v/>
      </c>
      <c r="U2876" s="303" t="str">
        <f t="shared" si="2090"/>
        <v/>
      </c>
      <c r="V2876" s="300" t="str">
        <f t="shared" si="2091"/>
        <v/>
      </c>
      <c r="W2876" s="192" t="str">
        <f t="shared" si="2092"/>
        <v/>
      </c>
      <c r="X2876" s="303" t="str">
        <f t="shared" si="2093"/>
        <v/>
      </c>
      <c r="Y2876" s="300" t="str">
        <f t="shared" si="2094"/>
        <v/>
      </c>
      <c r="Z2876" s="300" t="str">
        <f t="shared" si="2095"/>
        <v/>
      </c>
      <c r="AA2876" s="303" t="str">
        <f t="shared" si="2096"/>
        <v/>
      </c>
      <c r="AB2876" s="300" t="str">
        <f t="shared" si="2097"/>
        <v/>
      </c>
      <c r="AC2876" s="300" t="str">
        <f t="shared" si="2098"/>
        <v/>
      </c>
      <c r="AD2876" s="300" t="str">
        <f t="shared" si="2099"/>
        <v/>
      </c>
      <c r="AE2876" s="192" t="str">
        <f t="shared" si="2100"/>
        <v/>
      </c>
      <c r="AF2876" s="192" t="str">
        <f t="shared" si="2101"/>
        <v/>
      </c>
      <c r="AG2876" s="192"/>
      <c r="AJ2876" s="300" t="str">
        <f t="shared" si="2102"/>
        <v/>
      </c>
      <c r="AK2876" s="300" t="str">
        <f t="shared" si="2103"/>
        <v/>
      </c>
      <c r="AL2876" s="300" t="str">
        <f t="shared" si="2104"/>
        <v/>
      </c>
      <c r="AM2876" s="300" t="str">
        <f t="shared" si="2105"/>
        <v/>
      </c>
      <c r="AN2876" s="300" t="str">
        <f t="shared" si="2106"/>
        <v/>
      </c>
      <c r="AO2876" s="300" t="str">
        <f t="shared" si="2107"/>
        <v/>
      </c>
      <c r="AP2876" s="300" t="str">
        <f t="shared" si="2108"/>
        <v/>
      </c>
      <c r="AQ2876" s="300" t="str">
        <f t="shared" si="2109"/>
        <v/>
      </c>
      <c r="AR2876" s="306" t="str">
        <f t="shared" si="2110"/>
        <v/>
      </c>
      <c r="AS2876" s="300" t="str">
        <f t="shared" si="2111"/>
        <v/>
      </c>
      <c r="AT2876" s="300" t="str">
        <f t="shared" si="2112"/>
        <v/>
      </c>
      <c r="AU2876" s="192" t="str">
        <f t="shared" si="2113"/>
        <v>рбс</v>
      </c>
      <c r="AV2876" s="192" t="str">
        <f t="shared" si="2114"/>
        <v>рбс87504823общпро</v>
      </c>
      <c r="AW2876" s="191">
        <f t="shared" si="2115"/>
        <v>0</v>
      </c>
      <c r="AX2876" s="191">
        <f t="shared" si="2116"/>
        <v>0</v>
      </c>
      <c r="AY2876" s="191">
        <f t="shared" si="2117"/>
        <v>0</v>
      </c>
      <c r="AZ2876" s="191">
        <f t="shared" si="2118"/>
        <v>0</v>
      </c>
      <c r="BA2876" s="193">
        <f t="shared" si="2119"/>
        <v>1</v>
      </c>
      <c r="BB2876" s="193">
        <f t="shared" si="2120"/>
        <v>1</v>
      </c>
      <c r="BC2876" s="193">
        <f t="shared" si="2121"/>
        <v>1</v>
      </c>
      <c r="BD2876" s="191">
        <f t="shared" si="2131"/>
        <v>0</v>
      </c>
      <c r="BE2876" s="191">
        <f t="shared" si="2122"/>
        <v>0</v>
      </c>
      <c r="BF2876" s="210">
        <f t="shared" si="2123"/>
        <v>0</v>
      </c>
      <c r="BG2876" s="211">
        <f t="shared" si="2124"/>
        <v>0</v>
      </c>
      <c r="BH2876" s="289"/>
      <c r="BI2876" s="289"/>
      <c r="BL2876" s="233" t="str">
        <f t="shared" si="2125"/>
        <v/>
      </c>
    </row>
    <row r="2877" spans="1:64" ht="12" hidden="1" customHeight="1">
      <c r="A2877" s="333" t="s">
        <v>1480</v>
      </c>
      <c r="B2877" s="381" t="s">
        <v>327</v>
      </c>
      <c r="C2877" s="333" t="s">
        <v>813</v>
      </c>
      <c r="D2877" s="381" t="s">
        <v>317</v>
      </c>
      <c r="E2877" s="381" t="s">
        <v>1323</v>
      </c>
      <c r="F2877" s="381" t="s">
        <v>902</v>
      </c>
      <c r="G2877" s="381" t="s">
        <v>387</v>
      </c>
      <c r="H2877" s="100" t="s">
        <v>653</v>
      </c>
      <c r="I2877" s="381" t="s">
        <v>339</v>
      </c>
      <c r="J2877" s="382">
        <v>1772520.5</v>
      </c>
      <c r="K2877" s="382">
        <v>1211185.04</v>
      </c>
      <c r="L2877" s="191" t="str">
        <f t="shared" si="2084"/>
        <v>875048230702011007564011921310</v>
      </c>
      <c r="M2877" s="192">
        <f t="array" ref="M2877">IF(COUNT(SEARCH(Удалить_Роспись_КВСР,$B2877)*SEARCH(Удалить_Роспись_ПБС,$C2877)*SEARCH(Удалить_Роспись_КФСР, $D2877)*SEARCH(Удалить_Роспись_КЦСР,$E2877)*SEARCH(Удалить_Роспись_КВР,$F2877)*SEARCH(Удалить_Роспись_ЭК,$H2877)*SEARCH(Удалить_Роспись_КР,$I2877))&gt;0,0,1)</f>
        <v>0</v>
      </c>
      <c r="N2877" s="192">
        <v>0</v>
      </c>
      <c r="O2877" s="192" t="str">
        <f t="shared" si="2085"/>
        <v/>
      </c>
      <c r="P2877" s="192" t="str">
        <f t="shared" si="2126"/>
        <v/>
      </c>
      <c r="Q2877" s="300" t="str">
        <f t="shared" si="2086"/>
        <v/>
      </c>
      <c r="R2877" s="300" t="str">
        <f t="shared" si="2087"/>
        <v/>
      </c>
      <c r="S2877" s="300" t="str">
        <f t="shared" si="2088"/>
        <v/>
      </c>
      <c r="T2877" s="192" t="str">
        <f t="shared" si="2089"/>
        <v/>
      </c>
      <c r="U2877" s="303" t="str">
        <f t="shared" si="2090"/>
        <v/>
      </c>
      <c r="V2877" s="300" t="str">
        <f t="shared" si="2091"/>
        <v/>
      </c>
      <c r="W2877" s="192" t="str">
        <f t="shared" si="2092"/>
        <v/>
      </c>
      <c r="X2877" s="303" t="str">
        <f t="shared" si="2093"/>
        <v/>
      </c>
      <c r="Y2877" s="300" t="str">
        <f t="shared" si="2094"/>
        <v/>
      </c>
      <c r="Z2877" s="300" t="str">
        <f t="shared" si="2095"/>
        <v/>
      </c>
      <c r="AA2877" s="303" t="str">
        <f t="shared" si="2096"/>
        <v/>
      </c>
      <c r="AB2877" s="300" t="str">
        <f t="shared" si="2097"/>
        <v/>
      </c>
      <c r="AC2877" s="300" t="str">
        <f t="shared" si="2098"/>
        <v/>
      </c>
      <c r="AD2877" s="300" t="str">
        <f t="shared" si="2099"/>
        <v/>
      </c>
      <c r="AE2877" s="192" t="str">
        <f t="shared" si="2100"/>
        <v/>
      </c>
      <c r="AF2877" s="192" t="str">
        <f t="shared" si="2101"/>
        <v/>
      </c>
      <c r="AG2877" s="192"/>
      <c r="AJ2877" s="300" t="str">
        <f t="shared" si="2102"/>
        <v/>
      </c>
      <c r="AK2877" s="300" t="str">
        <f t="shared" si="2103"/>
        <v/>
      </c>
      <c r="AL2877" s="300" t="str">
        <f t="shared" si="2104"/>
        <v/>
      </c>
      <c r="AM2877" s="300" t="str">
        <f t="shared" si="2105"/>
        <v/>
      </c>
      <c r="AN2877" s="300" t="str">
        <f t="shared" si="2106"/>
        <v/>
      </c>
      <c r="AO2877" s="300" t="str">
        <f t="shared" si="2107"/>
        <v/>
      </c>
      <c r="AP2877" s="300" t="str">
        <f t="shared" si="2108"/>
        <v/>
      </c>
      <c r="AQ2877" s="300" t="str">
        <f t="shared" si="2109"/>
        <v/>
      </c>
      <c r="AR2877" s="306" t="str">
        <f t="shared" si="2110"/>
        <v/>
      </c>
      <c r="AS2877" s="300" t="str">
        <f t="shared" si="2111"/>
        <v/>
      </c>
      <c r="AT2877" s="300" t="str">
        <f t="shared" si="2112"/>
        <v/>
      </c>
      <c r="AU2877" s="192" t="str">
        <f t="shared" si="2113"/>
        <v>рбс</v>
      </c>
      <c r="AV2877" s="192" t="str">
        <f t="shared" si="2114"/>
        <v>рбс87504823общопл</v>
      </c>
      <c r="AW2877" s="191">
        <f t="shared" si="2115"/>
        <v>0</v>
      </c>
      <c r="AX2877" s="191">
        <f t="shared" si="2116"/>
        <v>0</v>
      </c>
      <c r="AY2877" s="191">
        <f t="shared" si="2117"/>
        <v>0</v>
      </c>
      <c r="AZ2877" s="191">
        <f t="shared" si="2118"/>
        <v>0</v>
      </c>
      <c r="BA2877" s="193">
        <f t="shared" si="2119"/>
        <v>1</v>
      </c>
      <c r="BB2877" s="193">
        <f t="shared" si="2120"/>
        <v>1</v>
      </c>
      <c r="BC2877" s="193">
        <f t="shared" si="2121"/>
        <v>1</v>
      </c>
      <c r="BD2877" s="191">
        <f t="shared" si="2131"/>
        <v>0</v>
      </c>
      <c r="BE2877" s="191">
        <f t="shared" si="2122"/>
        <v>0</v>
      </c>
      <c r="BF2877" s="210">
        <f t="shared" si="2123"/>
        <v>0</v>
      </c>
      <c r="BG2877" s="211">
        <f t="shared" si="2124"/>
        <v>0</v>
      </c>
      <c r="BH2877" s="289" t="str">
        <f t="shared" ref="BH2877:BH2889" si="2132">B2877</f>
        <v>875</v>
      </c>
      <c r="BI2877" s="289" t="str">
        <f t="shared" ref="BI2877:BI2889" si="2133">D2877</f>
        <v>0702</v>
      </c>
      <c r="BJ2877" s="284" t="s">
        <v>591</v>
      </c>
      <c r="BK2877" s="284" t="s">
        <v>586</v>
      </c>
      <c r="BL2877" s="233" t="str">
        <f t="shared" si="2125"/>
        <v/>
      </c>
    </row>
    <row r="2878" spans="1:64" ht="12" hidden="1" customHeight="1">
      <c r="A2878" s="333" t="s">
        <v>1480</v>
      </c>
      <c r="B2878" s="381" t="s">
        <v>327</v>
      </c>
      <c r="C2878" s="333" t="s">
        <v>813</v>
      </c>
      <c r="D2878" s="381" t="s">
        <v>317</v>
      </c>
      <c r="E2878" s="381" t="s">
        <v>1323</v>
      </c>
      <c r="F2878" s="381" t="s">
        <v>586</v>
      </c>
      <c r="G2878" s="381" t="s">
        <v>391</v>
      </c>
      <c r="H2878" s="100" t="s">
        <v>653</v>
      </c>
      <c r="I2878" s="381" t="s">
        <v>339</v>
      </c>
      <c r="J2878" s="382">
        <v>96000</v>
      </c>
      <c r="K2878" s="382">
        <v>71000</v>
      </c>
      <c r="L2878" s="191" t="str">
        <f t="shared" si="2084"/>
        <v>875048230702011007564024422110</v>
      </c>
      <c r="M2878" s="192">
        <f t="array" ref="M2878">IF(COUNT(SEARCH(Удалить_Роспись_КВСР,$B2878)*SEARCH(Удалить_Роспись_ПБС,$C2878)*SEARCH(Удалить_Роспись_КФСР, $D2878)*SEARCH(Удалить_Роспись_КЦСР,$E2878)*SEARCH(Удалить_Роспись_КВР,$F2878)*SEARCH(Удалить_Роспись_ЭК,$H2878)*SEARCH(Удалить_Роспись_КР,$I2878))&gt;0,0,1)</f>
        <v>0</v>
      </c>
      <c r="N2878" s="192">
        <v>0</v>
      </c>
      <c r="O2878" s="192" t="str">
        <f t="shared" si="2085"/>
        <v/>
      </c>
      <c r="P2878" s="192" t="str">
        <f t="shared" si="2126"/>
        <v/>
      </c>
      <c r="Q2878" s="300" t="str">
        <f t="shared" si="2086"/>
        <v/>
      </c>
      <c r="R2878" s="300" t="str">
        <f t="shared" si="2087"/>
        <v/>
      </c>
      <c r="S2878" s="300" t="str">
        <f t="shared" si="2088"/>
        <v/>
      </c>
      <c r="T2878" s="192" t="str">
        <f t="shared" si="2089"/>
        <v/>
      </c>
      <c r="U2878" s="303" t="str">
        <f t="shared" si="2090"/>
        <v/>
      </c>
      <c r="V2878" s="300" t="str">
        <f t="shared" si="2091"/>
        <v/>
      </c>
      <c r="W2878" s="192" t="str">
        <f t="shared" si="2092"/>
        <v/>
      </c>
      <c r="X2878" s="303" t="str">
        <f t="shared" si="2093"/>
        <v/>
      </c>
      <c r="Y2878" s="300" t="str">
        <f t="shared" si="2094"/>
        <v/>
      </c>
      <c r="Z2878" s="300" t="str">
        <f t="shared" si="2095"/>
        <v/>
      </c>
      <c r="AA2878" s="303" t="str">
        <f t="shared" si="2096"/>
        <v/>
      </c>
      <c r="AB2878" s="300" t="str">
        <f t="shared" si="2097"/>
        <v/>
      </c>
      <c r="AC2878" s="300" t="str">
        <f t="shared" si="2098"/>
        <v/>
      </c>
      <c r="AD2878" s="300" t="str">
        <f t="shared" si="2099"/>
        <v/>
      </c>
      <c r="AE2878" s="192" t="str">
        <f t="shared" si="2100"/>
        <v/>
      </c>
      <c r="AF2878" s="192" t="str">
        <f t="shared" si="2101"/>
        <v/>
      </c>
      <c r="AG2878" s="192"/>
      <c r="AJ2878" s="300" t="str">
        <f t="shared" si="2102"/>
        <v/>
      </c>
      <c r="AK2878" s="300" t="str">
        <f t="shared" si="2103"/>
        <v/>
      </c>
      <c r="AL2878" s="300" t="str">
        <f t="shared" si="2104"/>
        <v/>
      </c>
      <c r="AM2878" s="300" t="str">
        <f t="shared" si="2105"/>
        <v/>
      </c>
      <c r="AN2878" s="300" t="str">
        <f t="shared" si="2106"/>
        <v/>
      </c>
      <c r="AO2878" s="300" t="str">
        <f t="shared" si="2107"/>
        <v/>
      </c>
      <c r="AP2878" s="300" t="str">
        <f t="shared" si="2108"/>
        <v/>
      </c>
      <c r="AQ2878" s="300" t="str">
        <f t="shared" si="2109"/>
        <v/>
      </c>
      <c r="AR2878" s="306" t="str">
        <f t="shared" si="2110"/>
        <v/>
      </c>
      <c r="AS2878" s="300" t="str">
        <f t="shared" si="2111"/>
        <v/>
      </c>
      <c r="AT2878" s="300" t="str">
        <f t="shared" si="2112"/>
        <v/>
      </c>
      <c r="AU2878" s="192" t="str">
        <f t="shared" si="2113"/>
        <v>рбс</v>
      </c>
      <c r="AV2878" s="192" t="str">
        <f t="shared" si="2114"/>
        <v>рбс87504823общпро</v>
      </c>
      <c r="AW2878" s="191">
        <f t="shared" si="2115"/>
        <v>0</v>
      </c>
      <c r="AX2878" s="191">
        <f t="shared" si="2116"/>
        <v>0</v>
      </c>
      <c r="AY2878" s="191">
        <f t="shared" si="2117"/>
        <v>0</v>
      </c>
      <c r="AZ2878" s="191">
        <f t="shared" si="2118"/>
        <v>0</v>
      </c>
      <c r="BA2878" s="193">
        <f t="shared" si="2119"/>
        <v>1</v>
      </c>
      <c r="BB2878" s="193">
        <f t="shared" si="2120"/>
        <v>1</v>
      </c>
      <c r="BC2878" s="193">
        <f t="shared" si="2121"/>
        <v>1</v>
      </c>
      <c r="BD2878" s="191">
        <f t="shared" si="2131"/>
        <v>0</v>
      </c>
      <c r="BE2878" s="191">
        <f t="shared" si="2122"/>
        <v>0</v>
      </c>
      <c r="BF2878" s="210">
        <f t="shared" si="2123"/>
        <v>0</v>
      </c>
      <c r="BG2878" s="211">
        <f t="shared" si="2124"/>
        <v>0</v>
      </c>
      <c r="BH2878" s="289" t="str">
        <f t="shared" si="2132"/>
        <v>875</v>
      </c>
      <c r="BI2878" s="289" t="str">
        <f t="shared" si="2133"/>
        <v>0702</v>
      </c>
      <c r="BJ2878" s="284" t="s">
        <v>591</v>
      </c>
      <c r="BK2878" s="284" t="s">
        <v>589</v>
      </c>
      <c r="BL2878" s="233" t="str">
        <f t="shared" si="2125"/>
        <v/>
      </c>
    </row>
    <row r="2879" spans="1:64" ht="12" hidden="1" customHeight="1">
      <c r="A2879" s="333" t="s">
        <v>1480</v>
      </c>
      <c r="B2879" s="381" t="s">
        <v>327</v>
      </c>
      <c r="C2879" s="333" t="s">
        <v>813</v>
      </c>
      <c r="D2879" s="381" t="s">
        <v>317</v>
      </c>
      <c r="E2879" s="381" t="s">
        <v>1323</v>
      </c>
      <c r="F2879" s="381" t="s">
        <v>586</v>
      </c>
      <c r="G2879" s="381" t="s">
        <v>394</v>
      </c>
      <c r="H2879" s="100" t="s">
        <v>653</v>
      </c>
      <c r="I2879" s="381" t="s">
        <v>339</v>
      </c>
      <c r="J2879" s="382">
        <v>57524</v>
      </c>
      <c r="K2879" s="382">
        <v>57524</v>
      </c>
      <c r="L2879" s="191" t="str">
        <f t="shared" si="2084"/>
        <v>875048230702011007564024422510</v>
      </c>
      <c r="M2879" s="192">
        <f t="array" ref="M2879">IF(COUNT(SEARCH(Удалить_Роспись_КВСР,$B2879)*SEARCH(Удалить_Роспись_ПБС,$C2879)*SEARCH(Удалить_Роспись_КФСР, $D2879)*SEARCH(Удалить_Роспись_КЦСР,$E2879)*SEARCH(Удалить_Роспись_КВР,$F2879)*SEARCH(Удалить_Роспись_ЭК,$H2879)*SEARCH(Удалить_Роспись_КР,$I2879))&gt;0,0,1)</f>
        <v>0</v>
      </c>
      <c r="N2879" s="192">
        <v>0</v>
      </c>
      <c r="O2879" s="192" t="str">
        <f t="shared" si="2085"/>
        <v/>
      </c>
      <c r="P2879" s="192" t="str">
        <f t="shared" si="2126"/>
        <v/>
      </c>
      <c r="Q2879" s="300" t="str">
        <f t="shared" si="2086"/>
        <v/>
      </c>
      <c r="R2879" s="300" t="str">
        <f t="shared" si="2087"/>
        <v/>
      </c>
      <c r="S2879" s="300" t="str">
        <f t="shared" si="2088"/>
        <v/>
      </c>
      <c r="T2879" s="192" t="str">
        <f t="shared" si="2089"/>
        <v/>
      </c>
      <c r="U2879" s="303" t="str">
        <f t="shared" si="2090"/>
        <v/>
      </c>
      <c r="V2879" s="300" t="str">
        <f t="shared" si="2091"/>
        <v/>
      </c>
      <c r="W2879" s="192" t="str">
        <f t="shared" si="2092"/>
        <v/>
      </c>
      <c r="X2879" s="303" t="str">
        <f t="shared" si="2093"/>
        <v/>
      </c>
      <c r="Y2879" s="300" t="str">
        <f t="shared" si="2094"/>
        <v/>
      </c>
      <c r="Z2879" s="300" t="str">
        <f t="shared" si="2095"/>
        <v/>
      </c>
      <c r="AA2879" s="303" t="str">
        <f t="shared" si="2096"/>
        <v/>
      </c>
      <c r="AB2879" s="300" t="str">
        <f t="shared" si="2097"/>
        <v/>
      </c>
      <c r="AC2879" s="300" t="str">
        <f t="shared" si="2098"/>
        <v/>
      </c>
      <c r="AD2879" s="300" t="str">
        <f t="shared" si="2099"/>
        <v/>
      </c>
      <c r="AE2879" s="192" t="str">
        <f t="shared" si="2100"/>
        <v/>
      </c>
      <c r="AF2879" s="192" t="str">
        <f t="shared" si="2101"/>
        <v/>
      </c>
      <c r="AG2879" s="192"/>
      <c r="AJ2879" s="300" t="str">
        <f t="shared" si="2102"/>
        <v/>
      </c>
      <c r="AK2879" s="300" t="str">
        <f t="shared" si="2103"/>
        <v/>
      </c>
      <c r="AL2879" s="300" t="str">
        <f t="shared" si="2104"/>
        <v/>
      </c>
      <c r="AM2879" s="300" t="str">
        <f t="shared" si="2105"/>
        <v/>
      </c>
      <c r="AN2879" s="300" t="str">
        <f t="shared" si="2106"/>
        <v/>
      </c>
      <c r="AO2879" s="300" t="str">
        <f t="shared" si="2107"/>
        <v/>
      </c>
      <c r="AP2879" s="300" t="str">
        <f t="shared" si="2108"/>
        <v/>
      </c>
      <c r="AQ2879" s="300" t="str">
        <f t="shared" si="2109"/>
        <v/>
      </c>
      <c r="AR2879" s="306" t="str">
        <f t="shared" si="2110"/>
        <v/>
      </c>
      <c r="AS2879" s="300" t="str">
        <f t="shared" si="2111"/>
        <v/>
      </c>
      <c r="AT2879" s="300" t="str">
        <f t="shared" si="2112"/>
        <v/>
      </c>
      <c r="AU2879" s="192" t="str">
        <f t="shared" si="2113"/>
        <v>рбс</v>
      </c>
      <c r="AV2879" s="192" t="str">
        <f t="shared" si="2114"/>
        <v>рбс87504823общпро</v>
      </c>
      <c r="AW2879" s="191">
        <f t="shared" si="2115"/>
        <v>0</v>
      </c>
      <c r="AX2879" s="191">
        <f t="shared" si="2116"/>
        <v>0</v>
      </c>
      <c r="AY2879" s="191">
        <f t="shared" si="2117"/>
        <v>0</v>
      </c>
      <c r="AZ2879" s="191">
        <f t="shared" si="2118"/>
        <v>0</v>
      </c>
      <c r="BA2879" s="193">
        <f t="shared" si="2119"/>
        <v>1</v>
      </c>
      <c r="BB2879" s="193">
        <f t="shared" si="2120"/>
        <v>1</v>
      </c>
      <c r="BC2879" s="193">
        <f t="shared" si="2121"/>
        <v>1</v>
      </c>
      <c r="BD2879" s="191">
        <f t="shared" si="2131"/>
        <v>0</v>
      </c>
      <c r="BE2879" s="191">
        <f t="shared" si="2122"/>
        <v>0</v>
      </c>
      <c r="BF2879" s="210">
        <f t="shared" si="2123"/>
        <v>0</v>
      </c>
      <c r="BG2879" s="211">
        <f t="shared" si="2124"/>
        <v>0</v>
      </c>
      <c r="BH2879" s="289" t="str">
        <f t="shared" si="2132"/>
        <v>875</v>
      </c>
      <c r="BI2879" s="289" t="str">
        <f t="shared" si="2133"/>
        <v>0702</v>
      </c>
      <c r="BJ2879" s="284" t="s">
        <v>591</v>
      </c>
      <c r="BK2879" s="284" t="s">
        <v>586</v>
      </c>
      <c r="BL2879" s="233" t="str">
        <f t="shared" si="2125"/>
        <v/>
      </c>
    </row>
    <row r="2880" spans="1:64" ht="12" hidden="1" customHeight="1">
      <c r="A2880" s="333" t="s">
        <v>1480</v>
      </c>
      <c r="B2880" s="381" t="s">
        <v>327</v>
      </c>
      <c r="C2880" s="333" t="s">
        <v>813</v>
      </c>
      <c r="D2880" s="381" t="s">
        <v>317</v>
      </c>
      <c r="E2880" s="381" t="s">
        <v>1323</v>
      </c>
      <c r="F2880" s="381" t="s">
        <v>586</v>
      </c>
      <c r="G2880" s="381" t="s">
        <v>389</v>
      </c>
      <c r="H2880" s="100" t="s">
        <v>653</v>
      </c>
      <c r="I2880" s="381" t="s">
        <v>339</v>
      </c>
      <c r="J2880" s="382">
        <v>105797.38</v>
      </c>
      <c r="K2880" s="382">
        <v>44922.78</v>
      </c>
      <c r="L2880" s="191" t="str">
        <f t="shared" si="2084"/>
        <v>875048230702011007564024422610</v>
      </c>
      <c r="M2880" s="192">
        <f t="array" ref="M2880">IF(COUNT(SEARCH(Удалить_Роспись_КВСР,$B2880)*SEARCH(Удалить_Роспись_ПБС,$C2880)*SEARCH(Удалить_Роспись_КФСР, $D2880)*SEARCH(Удалить_Роспись_КЦСР,$E2880)*SEARCH(Удалить_Роспись_КВР,$F2880)*SEARCH(Удалить_Роспись_ЭК,$H2880)*SEARCH(Удалить_Роспись_КР,$I2880))&gt;0,0,1)</f>
        <v>0</v>
      </c>
      <c r="N2880" s="192">
        <v>0</v>
      </c>
      <c r="O2880" s="192" t="str">
        <f t="shared" si="2085"/>
        <v/>
      </c>
      <c r="P2880" s="192" t="str">
        <f t="shared" si="2126"/>
        <v/>
      </c>
      <c r="Q2880" s="300" t="str">
        <f t="shared" si="2086"/>
        <v/>
      </c>
      <c r="R2880" s="300" t="str">
        <f t="shared" si="2087"/>
        <v/>
      </c>
      <c r="S2880" s="300" t="str">
        <f t="shared" si="2088"/>
        <v/>
      </c>
      <c r="T2880" s="192" t="str">
        <f t="shared" si="2089"/>
        <v/>
      </c>
      <c r="U2880" s="303" t="str">
        <f t="shared" si="2090"/>
        <v/>
      </c>
      <c r="V2880" s="300" t="str">
        <f t="shared" si="2091"/>
        <v/>
      </c>
      <c r="W2880" s="192" t="str">
        <f t="shared" si="2092"/>
        <v/>
      </c>
      <c r="X2880" s="303" t="str">
        <f t="shared" si="2093"/>
        <v/>
      </c>
      <c r="Y2880" s="300" t="str">
        <f t="shared" si="2094"/>
        <v/>
      </c>
      <c r="Z2880" s="300" t="str">
        <f t="shared" si="2095"/>
        <v/>
      </c>
      <c r="AA2880" s="303" t="str">
        <f t="shared" si="2096"/>
        <v/>
      </c>
      <c r="AB2880" s="300" t="str">
        <f t="shared" si="2097"/>
        <v/>
      </c>
      <c r="AC2880" s="300" t="str">
        <f t="shared" si="2098"/>
        <v/>
      </c>
      <c r="AD2880" s="300" t="str">
        <f t="shared" si="2099"/>
        <v/>
      </c>
      <c r="AE2880" s="192" t="str">
        <f t="shared" si="2100"/>
        <v/>
      </c>
      <c r="AF2880" s="192" t="str">
        <f t="shared" si="2101"/>
        <v/>
      </c>
      <c r="AG2880" s="192"/>
      <c r="AJ2880" s="300" t="str">
        <f t="shared" si="2102"/>
        <v/>
      </c>
      <c r="AK2880" s="300" t="str">
        <f t="shared" si="2103"/>
        <v/>
      </c>
      <c r="AL2880" s="300" t="str">
        <f t="shared" si="2104"/>
        <v/>
      </c>
      <c r="AM2880" s="300" t="str">
        <f t="shared" si="2105"/>
        <v/>
      </c>
      <c r="AN2880" s="300" t="str">
        <f t="shared" si="2106"/>
        <v/>
      </c>
      <c r="AO2880" s="300" t="str">
        <f t="shared" si="2107"/>
        <v/>
      </c>
      <c r="AP2880" s="300" t="str">
        <f t="shared" si="2108"/>
        <v/>
      </c>
      <c r="AQ2880" s="300" t="str">
        <f t="shared" si="2109"/>
        <v/>
      </c>
      <c r="AR2880" s="306" t="str">
        <f t="shared" si="2110"/>
        <v/>
      </c>
      <c r="AS2880" s="300" t="str">
        <f t="shared" si="2111"/>
        <v/>
      </c>
      <c r="AT2880" s="300" t="str">
        <f t="shared" si="2112"/>
        <v/>
      </c>
      <c r="AU2880" s="192" t="str">
        <f t="shared" si="2113"/>
        <v>рбс</v>
      </c>
      <c r="AV2880" s="192" t="str">
        <f t="shared" si="2114"/>
        <v>рбс87504823общпро</v>
      </c>
      <c r="AW2880" s="191">
        <f t="shared" si="2115"/>
        <v>0</v>
      </c>
      <c r="AX2880" s="191">
        <f t="shared" si="2116"/>
        <v>0</v>
      </c>
      <c r="AY2880" s="191">
        <f t="shared" si="2117"/>
        <v>0</v>
      </c>
      <c r="AZ2880" s="191">
        <f t="shared" si="2118"/>
        <v>0</v>
      </c>
      <c r="BA2880" s="193">
        <f t="shared" si="2119"/>
        <v>1</v>
      </c>
      <c r="BB2880" s="193">
        <f t="shared" si="2120"/>
        <v>1</v>
      </c>
      <c r="BC2880" s="193">
        <f t="shared" si="2121"/>
        <v>1</v>
      </c>
      <c r="BD2880" s="191">
        <f t="shared" si="2131"/>
        <v>0</v>
      </c>
      <c r="BE2880" s="191">
        <f t="shared" si="2122"/>
        <v>0</v>
      </c>
      <c r="BF2880" s="210">
        <f t="shared" si="2123"/>
        <v>0</v>
      </c>
      <c r="BG2880" s="211">
        <f t="shared" si="2124"/>
        <v>0</v>
      </c>
      <c r="BH2880" s="289" t="str">
        <f t="shared" si="2132"/>
        <v>875</v>
      </c>
      <c r="BI2880" s="289" t="str">
        <f t="shared" si="2133"/>
        <v>0702</v>
      </c>
      <c r="BJ2880" s="284" t="s">
        <v>591</v>
      </c>
      <c r="BK2880" s="284" t="s">
        <v>586</v>
      </c>
      <c r="BL2880" s="233" t="str">
        <f t="shared" si="2125"/>
        <v/>
      </c>
    </row>
    <row r="2881" spans="1:64" ht="12" hidden="1" customHeight="1">
      <c r="A2881" s="333" t="s">
        <v>1480</v>
      </c>
      <c r="B2881" s="381" t="s">
        <v>327</v>
      </c>
      <c r="C2881" s="333" t="s">
        <v>813</v>
      </c>
      <c r="D2881" s="381" t="s">
        <v>317</v>
      </c>
      <c r="E2881" s="381" t="s">
        <v>1323</v>
      </c>
      <c r="F2881" s="381" t="s">
        <v>586</v>
      </c>
      <c r="G2881" s="381" t="s">
        <v>395</v>
      </c>
      <c r="H2881" s="100" t="s">
        <v>653</v>
      </c>
      <c r="I2881" s="381" t="s">
        <v>339</v>
      </c>
      <c r="J2881" s="382">
        <v>19400</v>
      </c>
      <c r="K2881" s="382">
        <v>958.22</v>
      </c>
      <c r="L2881" s="191" t="str">
        <f t="shared" si="2084"/>
        <v>875048230702011007564024429010</v>
      </c>
      <c r="M2881" s="192">
        <f t="array" ref="M2881">IF(COUNT(SEARCH(Удалить_Роспись_КВСР,$B2881)*SEARCH(Удалить_Роспись_ПБС,$C2881)*SEARCH(Удалить_Роспись_КФСР, $D2881)*SEARCH(Удалить_Роспись_КЦСР,$E2881)*SEARCH(Удалить_Роспись_КВР,$F2881)*SEARCH(Удалить_Роспись_ЭК,$H2881)*SEARCH(Удалить_Роспись_КР,$I2881))&gt;0,0,1)</f>
        <v>0</v>
      </c>
      <c r="N2881" s="192">
        <v>0</v>
      </c>
      <c r="O2881" s="192" t="str">
        <f t="shared" si="2085"/>
        <v/>
      </c>
      <c r="P2881" s="192" t="str">
        <f t="shared" si="2126"/>
        <v/>
      </c>
      <c r="Q2881" s="300" t="str">
        <f t="shared" si="2086"/>
        <v/>
      </c>
      <c r="R2881" s="300" t="str">
        <f t="shared" si="2087"/>
        <v/>
      </c>
      <c r="S2881" s="300" t="str">
        <f t="shared" si="2088"/>
        <v/>
      </c>
      <c r="T2881" s="192" t="str">
        <f t="shared" si="2089"/>
        <v/>
      </c>
      <c r="U2881" s="303" t="str">
        <f t="shared" si="2090"/>
        <v/>
      </c>
      <c r="V2881" s="300" t="str">
        <f t="shared" si="2091"/>
        <v/>
      </c>
      <c r="W2881" s="192" t="str">
        <f t="shared" si="2092"/>
        <v/>
      </c>
      <c r="X2881" s="303" t="str">
        <f t="shared" si="2093"/>
        <v/>
      </c>
      <c r="Y2881" s="300" t="str">
        <f t="shared" si="2094"/>
        <v/>
      </c>
      <c r="Z2881" s="300" t="str">
        <f t="shared" si="2095"/>
        <v/>
      </c>
      <c r="AA2881" s="303" t="str">
        <f t="shared" si="2096"/>
        <v/>
      </c>
      <c r="AB2881" s="300" t="str">
        <f t="shared" si="2097"/>
        <v/>
      </c>
      <c r="AC2881" s="300" t="str">
        <f t="shared" si="2098"/>
        <v/>
      </c>
      <c r="AD2881" s="300" t="str">
        <f t="shared" si="2099"/>
        <v/>
      </c>
      <c r="AE2881" s="192" t="str">
        <f t="shared" si="2100"/>
        <v/>
      </c>
      <c r="AF2881" s="192" t="str">
        <f t="shared" si="2101"/>
        <v/>
      </c>
      <c r="AG2881" s="192"/>
      <c r="AJ2881" s="300" t="str">
        <f t="shared" si="2102"/>
        <v/>
      </c>
      <c r="AK2881" s="300" t="str">
        <f t="shared" si="2103"/>
        <v/>
      </c>
      <c r="AL2881" s="300" t="str">
        <f t="shared" si="2104"/>
        <v/>
      </c>
      <c r="AM2881" s="300" t="str">
        <f t="shared" si="2105"/>
        <v/>
      </c>
      <c r="AN2881" s="300" t="str">
        <f t="shared" si="2106"/>
        <v/>
      </c>
      <c r="AO2881" s="300" t="str">
        <f t="shared" si="2107"/>
        <v/>
      </c>
      <c r="AP2881" s="300" t="str">
        <f t="shared" si="2108"/>
        <v/>
      </c>
      <c r="AQ2881" s="300" t="str">
        <f t="shared" si="2109"/>
        <v/>
      </c>
      <c r="AR2881" s="306" t="str">
        <f t="shared" si="2110"/>
        <v/>
      </c>
      <c r="AS2881" s="300" t="str">
        <f t="shared" si="2111"/>
        <v/>
      </c>
      <c r="AT2881" s="300" t="str">
        <f t="shared" si="2112"/>
        <v/>
      </c>
      <c r="AU2881" s="192" t="str">
        <f t="shared" si="2113"/>
        <v>рбс</v>
      </c>
      <c r="AV2881" s="192" t="str">
        <f t="shared" si="2114"/>
        <v>рбс87504823общпро</v>
      </c>
      <c r="AW2881" s="191">
        <f t="shared" si="2115"/>
        <v>0</v>
      </c>
      <c r="AX2881" s="191">
        <f t="shared" si="2116"/>
        <v>0</v>
      </c>
      <c r="AY2881" s="191">
        <f t="shared" si="2117"/>
        <v>0</v>
      </c>
      <c r="AZ2881" s="191">
        <f t="shared" si="2118"/>
        <v>0</v>
      </c>
      <c r="BA2881" s="193">
        <f t="shared" si="2119"/>
        <v>1</v>
      </c>
      <c r="BB2881" s="193">
        <f t="shared" si="2120"/>
        <v>1</v>
      </c>
      <c r="BC2881" s="193">
        <f t="shared" si="2121"/>
        <v>1</v>
      </c>
      <c r="BD2881" s="191">
        <f t="shared" si="2131"/>
        <v>0</v>
      </c>
      <c r="BE2881" s="191">
        <f t="shared" si="2122"/>
        <v>0</v>
      </c>
      <c r="BF2881" s="210">
        <f t="shared" si="2123"/>
        <v>0</v>
      </c>
      <c r="BG2881" s="211">
        <f t="shared" si="2124"/>
        <v>0</v>
      </c>
      <c r="BH2881" s="289" t="str">
        <f t="shared" si="2132"/>
        <v>875</v>
      </c>
      <c r="BI2881" s="289" t="str">
        <f t="shared" si="2133"/>
        <v>0702</v>
      </c>
      <c r="BJ2881" s="284" t="s">
        <v>591</v>
      </c>
      <c r="BK2881" s="284" t="s">
        <v>586</v>
      </c>
      <c r="BL2881" s="233" t="str">
        <f t="shared" si="2125"/>
        <v/>
      </c>
    </row>
    <row r="2882" spans="1:64" ht="12" hidden="1" customHeight="1">
      <c r="A2882" s="333" t="s">
        <v>1480</v>
      </c>
      <c r="B2882" s="381" t="s">
        <v>327</v>
      </c>
      <c r="C2882" s="333" t="s">
        <v>813</v>
      </c>
      <c r="D2882" s="381" t="s">
        <v>317</v>
      </c>
      <c r="E2882" s="381" t="s">
        <v>1323</v>
      </c>
      <c r="F2882" s="381" t="s">
        <v>586</v>
      </c>
      <c r="G2882" s="381" t="s">
        <v>407</v>
      </c>
      <c r="H2882" s="100" t="s">
        <v>653</v>
      </c>
      <c r="I2882" s="381" t="s">
        <v>339</v>
      </c>
      <c r="J2882" s="382">
        <v>311414.5</v>
      </c>
      <c r="K2882" s="382">
        <v>192742.16</v>
      </c>
      <c r="L2882" s="191" t="str">
        <f t="shared" si="2084"/>
        <v>875048230702011007564024431010</v>
      </c>
      <c r="M2882" s="192">
        <f t="array" ref="M2882">IF(COUNT(SEARCH(Удалить_Роспись_КВСР,$B2882)*SEARCH(Удалить_Роспись_ПБС,$C2882)*SEARCH(Удалить_Роспись_КФСР, $D2882)*SEARCH(Удалить_Роспись_КЦСР,$E2882)*SEARCH(Удалить_Роспись_КВР,$F2882)*SEARCH(Удалить_Роспись_ЭК,$H2882)*SEARCH(Удалить_Роспись_КР,$I2882))&gt;0,0,1)</f>
        <v>0</v>
      </c>
      <c r="N2882" s="192">
        <v>0</v>
      </c>
      <c r="O2882" s="192" t="str">
        <f t="shared" si="2085"/>
        <v/>
      </c>
      <c r="P2882" s="192" t="str">
        <f t="shared" si="2126"/>
        <v/>
      </c>
      <c r="Q2882" s="300" t="str">
        <f t="shared" si="2086"/>
        <v/>
      </c>
      <c r="R2882" s="300" t="str">
        <f t="shared" si="2087"/>
        <v/>
      </c>
      <c r="S2882" s="300" t="str">
        <f t="shared" si="2088"/>
        <v/>
      </c>
      <c r="T2882" s="192" t="str">
        <f t="shared" si="2089"/>
        <v/>
      </c>
      <c r="U2882" s="303" t="str">
        <f t="shared" si="2090"/>
        <v/>
      </c>
      <c r="V2882" s="300" t="str">
        <f t="shared" si="2091"/>
        <v/>
      </c>
      <c r="W2882" s="192" t="str">
        <f t="shared" si="2092"/>
        <v/>
      </c>
      <c r="X2882" s="303" t="str">
        <f t="shared" si="2093"/>
        <v/>
      </c>
      <c r="Y2882" s="300" t="str">
        <f t="shared" si="2094"/>
        <v/>
      </c>
      <c r="Z2882" s="300" t="str">
        <f t="shared" si="2095"/>
        <v/>
      </c>
      <c r="AA2882" s="303" t="str">
        <f t="shared" si="2096"/>
        <v/>
      </c>
      <c r="AB2882" s="300" t="str">
        <f t="shared" si="2097"/>
        <v/>
      </c>
      <c r="AC2882" s="300" t="str">
        <f t="shared" si="2098"/>
        <v/>
      </c>
      <c r="AD2882" s="300" t="str">
        <f t="shared" si="2099"/>
        <v/>
      </c>
      <c r="AE2882" s="192" t="str">
        <f t="shared" si="2100"/>
        <v/>
      </c>
      <c r="AF2882" s="192" t="str">
        <f t="shared" si="2101"/>
        <v/>
      </c>
      <c r="AG2882" s="192"/>
      <c r="AJ2882" s="300" t="str">
        <f t="shared" si="2102"/>
        <v/>
      </c>
      <c r="AK2882" s="300" t="str">
        <f t="shared" si="2103"/>
        <v/>
      </c>
      <c r="AL2882" s="300" t="str">
        <f t="shared" si="2104"/>
        <v/>
      </c>
      <c r="AM2882" s="300" t="str">
        <f t="shared" si="2105"/>
        <v/>
      </c>
      <c r="AN2882" s="300" t="str">
        <f t="shared" si="2106"/>
        <v/>
      </c>
      <c r="AO2882" s="300" t="str">
        <f t="shared" si="2107"/>
        <v/>
      </c>
      <c r="AP2882" s="300" t="str">
        <f t="shared" si="2108"/>
        <v/>
      </c>
      <c r="AQ2882" s="300" t="str">
        <f t="shared" si="2109"/>
        <v/>
      </c>
      <c r="AR2882" s="306" t="str">
        <f t="shared" si="2110"/>
        <v/>
      </c>
      <c r="AS2882" s="300" t="str">
        <f t="shared" si="2111"/>
        <v/>
      </c>
      <c r="AT2882" s="300" t="str">
        <f t="shared" si="2112"/>
        <v/>
      </c>
      <c r="AU2882" s="192" t="str">
        <f t="shared" si="2113"/>
        <v>рбс</v>
      </c>
      <c r="AV2882" s="192" t="str">
        <f t="shared" si="2114"/>
        <v>рбс87504823общосн</v>
      </c>
      <c r="AW2882" s="191">
        <f t="shared" si="2115"/>
        <v>0</v>
      </c>
      <c r="AX2882" s="191">
        <f t="shared" si="2116"/>
        <v>0</v>
      </c>
      <c r="AY2882" s="191">
        <f t="shared" si="2117"/>
        <v>0</v>
      </c>
      <c r="AZ2882" s="191">
        <f t="shared" si="2118"/>
        <v>0</v>
      </c>
      <c r="BA2882" s="193">
        <f t="shared" si="2119"/>
        <v>1</v>
      </c>
      <c r="BB2882" s="193">
        <f t="shared" si="2120"/>
        <v>1</v>
      </c>
      <c r="BC2882" s="193">
        <f t="shared" si="2121"/>
        <v>1</v>
      </c>
      <c r="BD2882" s="191">
        <f t="shared" si="2131"/>
        <v>0</v>
      </c>
      <c r="BE2882" s="191">
        <f t="shared" si="2122"/>
        <v>0</v>
      </c>
      <c r="BF2882" s="210">
        <f t="shared" si="2123"/>
        <v>0</v>
      </c>
      <c r="BG2882" s="211">
        <f t="shared" si="2124"/>
        <v>0</v>
      </c>
      <c r="BH2882" s="289" t="str">
        <f t="shared" si="2132"/>
        <v>875</v>
      </c>
      <c r="BI2882" s="289" t="str">
        <f t="shared" si="2133"/>
        <v>0702</v>
      </c>
      <c r="BJ2882" s="284" t="s">
        <v>591</v>
      </c>
      <c r="BK2882" s="284" t="s">
        <v>586</v>
      </c>
      <c r="BL2882" s="233" t="str">
        <f t="shared" si="2125"/>
        <v/>
      </c>
    </row>
    <row r="2883" spans="1:64" ht="12" hidden="1" customHeight="1">
      <c r="A2883" s="333" t="s">
        <v>1480</v>
      </c>
      <c r="B2883" s="381" t="s">
        <v>327</v>
      </c>
      <c r="C2883" s="333" t="s">
        <v>813</v>
      </c>
      <c r="D2883" s="381" t="s">
        <v>317</v>
      </c>
      <c r="E2883" s="381" t="s">
        <v>1323</v>
      </c>
      <c r="F2883" s="381" t="s">
        <v>586</v>
      </c>
      <c r="G2883" s="381" t="s">
        <v>397</v>
      </c>
      <c r="H2883" s="100" t="s">
        <v>653</v>
      </c>
      <c r="I2883" s="381" t="s">
        <v>339</v>
      </c>
      <c r="J2883" s="382">
        <v>72581</v>
      </c>
      <c r="K2883" s="382">
        <v>57441</v>
      </c>
      <c r="L2883" s="191" t="str">
        <f t="shared" si="2084"/>
        <v>875048230702011007564024434010</v>
      </c>
      <c r="M2883" s="192">
        <f t="array" ref="M2883">IF(COUNT(SEARCH(Удалить_Роспись_КВСР,$B2883)*SEARCH(Удалить_Роспись_ПБС,$C2883)*SEARCH(Удалить_Роспись_КФСР, $D2883)*SEARCH(Удалить_Роспись_КЦСР,$E2883)*SEARCH(Удалить_Роспись_КВР,$F2883)*SEARCH(Удалить_Роспись_ЭК,$H2883)*SEARCH(Удалить_Роспись_КР,$I2883))&gt;0,0,1)</f>
        <v>0</v>
      </c>
      <c r="N2883" s="192">
        <v>0</v>
      </c>
      <c r="O2883" s="192" t="str">
        <f t="shared" si="2085"/>
        <v/>
      </c>
      <c r="P2883" s="192" t="str">
        <f t="shared" si="2126"/>
        <v/>
      </c>
      <c r="Q2883" s="300" t="str">
        <f t="shared" si="2086"/>
        <v/>
      </c>
      <c r="R2883" s="300" t="str">
        <f t="shared" si="2087"/>
        <v/>
      </c>
      <c r="S2883" s="300" t="str">
        <f t="shared" si="2088"/>
        <v/>
      </c>
      <c r="T2883" s="192" t="str">
        <f t="shared" si="2089"/>
        <v/>
      </c>
      <c r="U2883" s="303" t="str">
        <f t="shared" si="2090"/>
        <v/>
      </c>
      <c r="V2883" s="300" t="str">
        <f t="shared" si="2091"/>
        <v/>
      </c>
      <c r="W2883" s="192" t="str">
        <f t="shared" si="2092"/>
        <v/>
      </c>
      <c r="X2883" s="303" t="str">
        <f t="shared" si="2093"/>
        <v/>
      </c>
      <c r="Y2883" s="300" t="str">
        <f t="shared" si="2094"/>
        <v/>
      </c>
      <c r="Z2883" s="300" t="str">
        <f t="shared" si="2095"/>
        <v/>
      </c>
      <c r="AA2883" s="303" t="str">
        <f t="shared" si="2096"/>
        <v/>
      </c>
      <c r="AB2883" s="300" t="str">
        <f t="shared" si="2097"/>
        <v/>
      </c>
      <c r="AC2883" s="300" t="str">
        <f t="shared" si="2098"/>
        <v/>
      </c>
      <c r="AD2883" s="300" t="str">
        <f t="shared" si="2099"/>
        <v/>
      </c>
      <c r="AE2883" s="192" t="str">
        <f t="shared" si="2100"/>
        <v/>
      </c>
      <c r="AF2883" s="192" t="str">
        <f t="shared" si="2101"/>
        <v/>
      </c>
      <c r="AG2883" s="192"/>
      <c r="AJ2883" s="300" t="str">
        <f t="shared" si="2102"/>
        <v/>
      </c>
      <c r="AK2883" s="300" t="str">
        <f t="shared" si="2103"/>
        <v/>
      </c>
      <c r="AL2883" s="300" t="str">
        <f t="shared" si="2104"/>
        <v/>
      </c>
      <c r="AM2883" s="300" t="str">
        <f t="shared" si="2105"/>
        <v/>
      </c>
      <c r="AN2883" s="300" t="str">
        <f t="shared" si="2106"/>
        <v/>
      </c>
      <c r="AO2883" s="300" t="str">
        <f t="shared" si="2107"/>
        <v/>
      </c>
      <c r="AP2883" s="300" t="str">
        <f t="shared" si="2108"/>
        <v/>
      </c>
      <c r="AQ2883" s="300" t="str">
        <f t="shared" si="2109"/>
        <v/>
      </c>
      <c r="AR2883" s="306" t="str">
        <f t="shared" si="2110"/>
        <v/>
      </c>
      <c r="AS2883" s="300" t="str">
        <f t="shared" si="2111"/>
        <v/>
      </c>
      <c r="AT2883" s="300" t="str">
        <f t="shared" si="2112"/>
        <v/>
      </c>
      <c r="AU2883" s="192" t="str">
        <f t="shared" si="2113"/>
        <v>рбс</v>
      </c>
      <c r="AV2883" s="192" t="str">
        <f t="shared" si="2114"/>
        <v>рбс87504823общпро</v>
      </c>
      <c r="AW2883" s="191">
        <f t="shared" si="2115"/>
        <v>0</v>
      </c>
      <c r="AX2883" s="191">
        <f t="shared" si="2116"/>
        <v>0</v>
      </c>
      <c r="AY2883" s="191">
        <f t="shared" si="2117"/>
        <v>0</v>
      </c>
      <c r="AZ2883" s="191">
        <f t="shared" si="2118"/>
        <v>0</v>
      </c>
      <c r="BA2883" s="193">
        <f t="shared" si="2119"/>
        <v>1</v>
      </c>
      <c r="BB2883" s="193">
        <f t="shared" si="2120"/>
        <v>1</v>
      </c>
      <c r="BC2883" s="193">
        <f t="shared" si="2121"/>
        <v>1</v>
      </c>
      <c r="BD2883" s="191">
        <f t="shared" si="2131"/>
        <v>0</v>
      </c>
      <c r="BE2883" s="191">
        <f t="shared" si="2122"/>
        <v>0</v>
      </c>
      <c r="BF2883" s="210">
        <f t="shared" si="2123"/>
        <v>0</v>
      </c>
      <c r="BG2883" s="211">
        <f t="shared" si="2124"/>
        <v>0</v>
      </c>
      <c r="BH2883" s="289" t="str">
        <f t="shared" si="2132"/>
        <v>875</v>
      </c>
      <c r="BI2883" s="289" t="str">
        <f t="shared" si="2133"/>
        <v>0702</v>
      </c>
      <c r="BJ2883" s="284" t="s">
        <v>591</v>
      </c>
      <c r="BK2883" s="284" t="s">
        <v>586</v>
      </c>
      <c r="BL2883" s="233" t="str">
        <f t="shared" si="2125"/>
        <v/>
      </c>
    </row>
    <row r="2884" spans="1:64" ht="12" hidden="1" customHeight="1">
      <c r="A2884" s="333" t="s">
        <v>1480</v>
      </c>
      <c r="B2884" s="381" t="s">
        <v>327</v>
      </c>
      <c r="C2884" s="333" t="s">
        <v>813</v>
      </c>
      <c r="D2884" s="381" t="s">
        <v>317</v>
      </c>
      <c r="E2884" s="381" t="s">
        <v>1323</v>
      </c>
      <c r="F2884" s="381" t="s">
        <v>609</v>
      </c>
      <c r="G2884" s="381" t="s">
        <v>395</v>
      </c>
      <c r="H2884" s="100" t="s">
        <v>653</v>
      </c>
      <c r="I2884" s="381" t="s">
        <v>339</v>
      </c>
      <c r="J2884" s="382">
        <v>12095.9</v>
      </c>
      <c r="K2884" s="382">
        <v>12095.9</v>
      </c>
      <c r="L2884" s="191" t="str">
        <f t="shared" si="2084"/>
        <v>875048230702011007564085229010</v>
      </c>
      <c r="M2884" s="192">
        <f t="array" ref="M2884">IF(COUNT(SEARCH(Удалить_Роспись_КВСР,$B2884)*SEARCH(Удалить_Роспись_ПБС,$C2884)*SEARCH(Удалить_Роспись_КФСР, $D2884)*SEARCH(Удалить_Роспись_КЦСР,$E2884)*SEARCH(Удалить_Роспись_КВР,$F2884)*SEARCH(Удалить_Роспись_ЭК,$H2884)*SEARCH(Удалить_Роспись_КР,$I2884))&gt;0,0,1)</f>
        <v>0</v>
      </c>
      <c r="N2884" s="192">
        <v>0</v>
      </c>
      <c r="O2884" s="192" t="str">
        <f t="shared" si="2085"/>
        <v/>
      </c>
      <c r="P2884" s="192" t="str">
        <f t="shared" si="2126"/>
        <v/>
      </c>
      <c r="Q2884" s="300" t="str">
        <f t="shared" si="2086"/>
        <v/>
      </c>
      <c r="R2884" s="300" t="str">
        <f t="shared" si="2087"/>
        <v/>
      </c>
      <c r="S2884" s="300" t="str">
        <f t="shared" si="2088"/>
        <v/>
      </c>
      <c r="T2884" s="192" t="str">
        <f t="shared" si="2089"/>
        <v/>
      </c>
      <c r="U2884" s="303" t="str">
        <f t="shared" si="2090"/>
        <v/>
      </c>
      <c r="V2884" s="300" t="str">
        <f t="shared" si="2091"/>
        <v/>
      </c>
      <c r="W2884" s="192" t="str">
        <f t="shared" si="2092"/>
        <v/>
      </c>
      <c r="X2884" s="303" t="str">
        <f t="shared" si="2093"/>
        <v/>
      </c>
      <c r="Y2884" s="300" t="str">
        <f t="shared" si="2094"/>
        <v/>
      </c>
      <c r="Z2884" s="300" t="str">
        <f t="shared" si="2095"/>
        <v/>
      </c>
      <c r="AA2884" s="303" t="str">
        <f t="shared" si="2096"/>
        <v/>
      </c>
      <c r="AB2884" s="300" t="str">
        <f t="shared" si="2097"/>
        <v/>
      </c>
      <c r="AC2884" s="300" t="str">
        <f t="shared" si="2098"/>
        <v/>
      </c>
      <c r="AD2884" s="300" t="str">
        <f t="shared" si="2099"/>
        <v/>
      </c>
      <c r="AE2884" s="192" t="str">
        <f t="shared" si="2100"/>
        <v/>
      </c>
      <c r="AF2884" s="192" t="str">
        <f t="shared" si="2101"/>
        <v/>
      </c>
      <c r="AG2884" s="192"/>
      <c r="AJ2884" s="300" t="str">
        <f t="shared" si="2102"/>
        <v/>
      </c>
      <c r="AK2884" s="300" t="str">
        <f t="shared" si="2103"/>
        <v/>
      </c>
      <c r="AL2884" s="300" t="str">
        <f t="shared" si="2104"/>
        <v/>
      </c>
      <c r="AM2884" s="300" t="str">
        <f t="shared" si="2105"/>
        <v/>
      </c>
      <c r="AN2884" s="300" t="str">
        <f t="shared" si="2106"/>
        <v/>
      </c>
      <c r="AO2884" s="300" t="str">
        <f t="shared" si="2107"/>
        <v/>
      </c>
      <c r="AP2884" s="300" t="str">
        <f t="shared" si="2108"/>
        <v/>
      </c>
      <c r="AQ2884" s="300" t="str">
        <f t="shared" si="2109"/>
        <v/>
      </c>
      <c r="AR2884" s="306" t="str">
        <f t="shared" si="2110"/>
        <v/>
      </c>
      <c r="AS2884" s="300" t="str">
        <f t="shared" si="2111"/>
        <v/>
      </c>
      <c r="AT2884" s="300" t="str">
        <f t="shared" si="2112"/>
        <v/>
      </c>
      <c r="AU2884" s="192" t="str">
        <f t="shared" si="2113"/>
        <v>рбс</v>
      </c>
      <c r="AV2884" s="192" t="str">
        <f t="shared" si="2114"/>
        <v>рбс87504823общпро</v>
      </c>
      <c r="AW2884" s="191">
        <f t="shared" si="2115"/>
        <v>0</v>
      </c>
      <c r="AX2884" s="191">
        <f t="shared" si="2116"/>
        <v>0</v>
      </c>
      <c r="AY2884" s="191">
        <f t="shared" si="2117"/>
        <v>0</v>
      </c>
      <c r="AZ2884" s="191">
        <f t="shared" si="2118"/>
        <v>0</v>
      </c>
      <c r="BA2884" s="193">
        <f t="shared" si="2119"/>
        <v>1</v>
      </c>
      <c r="BB2884" s="193">
        <f t="shared" si="2120"/>
        <v>1</v>
      </c>
      <c r="BC2884" s="193">
        <f t="shared" si="2121"/>
        <v>1</v>
      </c>
      <c r="BD2884" s="191">
        <f t="shared" si="2131"/>
        <v>0</v>
      </c>
      <c r="BE2884" s="191">
        <f t="shared" si="2122"/>
        <v>0</v>
      </c>
      <c r="BF2884" s="210">
        <f t="shared" si="2123"/>
        <v>0</v>
      </c>
      <c r="BG2884" s="211">
        <f t="shared" si="2124"/>
        <v>0</v>
      </c>
      <c r="BH2884" s="289" t="str">
        <f t="shared" si="2132"/>
        <v>875</v>
      </c>
      <c r="BI2884" s="289" t="str">
        <f t="shared" si="2133"/>
        <v>0702</v>
      </c>
      <c r="BJ2884" s="284" t="s">
        <v>591</v>
      </c>
      <c r="BK2884" s="284" t="s">
        <v>589</v>
      </c>
      <c r="BL2884" s="233" t="str">
        <f t="shared" si="2125"/>
        <v/>
      </c>
    </row>
    <row r="2885" spans="1:64" ht="12" customHeight="1">
      <c r="A2885" s="333" t="s">
        <v>1480</v>
      </c>
      <c r="B2885" s="381" t="s">
        <v>327</v>
      </c>
      <c r="C2885" s="333" t="s">
        <v>813</v>
      </c>
      <c r="D2885" s="381" t="s">
        <v>317</v>
      </c>
      <c r="E2885" s="381" t="s">
        <v>1481</v>
      </c>
      <c r="F2885" s="381" t="s">
        <v>607</v>
      </c>
      <c r="G2885" s="381" t="s">
        <v>394</v>
      </c>
      <c r="H2885" s="100" t="s">
        <v>653</v>
      </c>
      <c r="I2885" s="381" t="s">
        <v>505</v>
      </c>
      <c r="J2885" s="382">
        <v>569894.68999999994</v>
      </c>
      <c r="K2885" s="382">
        <v>569894.68999999994</v>
      </c>
      <c r="L2885" s="191" t="str">
        <f t="shared" si="2084"/>
        <v>875048230702034008000024322501</v>
      </c>
      <c r="M2885" s="192">
        <f t="array" ref="M2885">IF(COUNT(SEARCH(Удалить_Роспись_КВСР,$B2885)*SEARCH(Удалить_Роспись_ПБС,$C2885)*SEARCH(Удалить_Роспись_КФСР, $D2885)*SEARCH(Удалить_Роспись_КЦСР,$E2885)*SEARCH(Удалить_Роспись_КВР,$F2885)*SEARCH(Удалить_Роспись_ЭК,$H2885)*SEARCH(Удалить_Роспись_КР,$I2885))&gt;0,0,1)</f>
        <v>1</v>
      </c>
      <c r="N2885" s="192">
        <v>0</v>
      </c>
      <c r="O2885" s="192" t="str">
        <f t="shared" si="2085"/>
        <v/>
      </c>
      <c r="P2885" s="192" t="str">
        <f t="shared" si="2126"/>
        <v/>
      </c>
      <c r="Q2885" s="300" t="str">
        <f t="shared" si="2086"/>
        <v/>
      </c>
      <c r="R2885" s="300" t="str">
        <f t="shared" si="2087"/>
        <v/>
      </c>
      <c r="S2885" s="300" t="str">
        <f t="shared" si="2088"/>
        <v/>
      </c>
      <c r="T2885" s="192" t="str">
        <f t="shared" si="2089"/>
        <v/>
      </c>
      <c r="U2885" s="303" t="str">
        <f t="shared" si="2090"/>
        <v/>
      </c>
      <c r="V2885" s="300" t="str">
        <f t="shared" si="2091"/>
        <v/>
      </c>
      <c r="W2885" s="192" t="str">
        <f t="shared" si="2092"/>
        <v/>
      </c>
      <c r="X2885" s="303" t="str">
        <f t="shared" si="2093"/>
        <v/>
      </c>
      <c r="Y2885" s="300" t="str">
        <f t="shared" si="2094"/>
        <v/>
      </c>
      <c r="Z2885" s="300" t="str">
        <f t="shared" si="2095"/>
        <v/>
      </c>
      <c r="AA2885" s="303" t="str">
        <f t="shared" si="2096"/>
        <v/>
      </c>
      <c r="AB2885" s="300" t="str">
        <f t="shared" si="2097"/>
        <v/>
      </c>
      <c r="AC2885" s="300" t="str">
        <f t="shared" si="2098"/>
        <v/>
      </c>
      <c r="AD2885" s="300" t="str">
        <f t="shared" si="2099"/>
        <v/>
      </c>
      <c r="AE2885" s="192" t="str">
        <f t="shared" si="2100"/>
        <v/>
      </c>
      <c r="AF2885" s="192" t="str">
        <f t="shared" si="2101"/>
        <v/>
      </c>
      <c r="AG2885" s="192"/>
      <c r="AJ2885" s="300" t="str">
        <f t="shared" si="2102"/>
        <v/>
      </c>
      <c r="AK2885" s="300" t="str">
        <f t="shared" si="2103"/>
        <v/>
      </c>
      <c r="AL2885" s="300" t="str">
        <f t="shared" si="2104"/>
        <v/>
      </c>
      <c r="AM2885" s="300" t="str">
        <f t="shared" si="2105"/>
        <v/>
      </c>
      <c r="AN2885" s="300" t="str">
        <f t="shared" si="2106"/>
        <v/>
      </c>
      <c r="AO2885" s="300" t="str">
        <f t="shared" si="2107"/>
        <v/>
      </c>
      <c r="AP2885" s="300" t="str">
        <f t="shared" si="2108"/>
        <v/>
      </c>
      <c r="AQ2885" s="300" t="str">
        <f t="shared" si="2109"/>
        <v/>
      </c>
      <c r="AR2885" s="306" t="str">
        <f t="shared" si="2110"/>
        <v/>
      </c>
      <c r="AS2885" s="300" t="str">
        <f t="shared" si="2111"/>
        <v/>
      </c>
      <c r="AT2885" s="300" t="str">
        <f t="shared" si="2112"/>
        <v/>
      </c>
      <c r="AU2885" s="192" t="str">
        <f t="shared" si="2113"/>
        <v>рбс</v>
      </c>
      <c r="AV2885" s="192" t="str">
        <f t="shared" si="2114"/>
        <v>рбс87504823общпро</v>
      </c>
      <c r="AW2885" s="191">
        <f t="shared" si="2115"/>
        <v>569894.68999999994</v>
      </c>
      <c r="AX2885" s="191">
        <f t="shared" si="2116"/>
        <v>569894.68999999994</v>
      </c>
      <c r="AY2885" s="191">
        <f t="shared" si="2117"/>
        <v>0</v>
      </c>
      <c r="AZ2885" s="191">
        <f t="shared" si="2118"/>
        <v>0</v>
      </c>
      <c r="BA2885" s="193">
        <f t="shared" si="2119"/>
        <v>1</v>
      </c>
      <c r="BB2885" s="193">
        <f t="shared" si="2120"/>
        <v>1</v>
      </c>
      <c r="BC2885" s="193">
        <f t="shared" si="2121"/>
        <v>1</v>
      </c>
      <c r="BD2885" s="191">
        <f t="shared" si="2131"/>
        <v>0</v>
      </c>
      <c r="BE2885" s="191">
        <f t="shared" si="2122"/>
        <v>0</v>
      </c>
      <c r="BF2885" s="210">
        <f t="shared" si="2123"/>
        <v>0</v>
      </c>
      <c r="BG2885" s="211">
        <f t="shared" si="2124"/>
        <v>0</v>
      </c>
      <c r="BH2885" s="289" t="str">
        <f t="shared" si="2132"/>
        <v>875</v>
      </c>
      <c r="BI2885" s="289" t="str">
        <f t="shared" si="2133"/>
        <v>0702</v>
      </c>
      <c r="BJ2885" s="284" t="s">
        <v>591</v>
      </c>
      <c r="BK2885" s="284" t="s">
        <v>586</v>
      </c>
      <c r="BL2885" s="233" t="str">
        <f t="shared" si="2125"/>
        <v/>
      </c>
    </row>
    <row r="2886" spans="1:64" ht="12" customHeight="1">
      <c r="A2886" s="333" t="s">
        <v>1480</v>
      </c>
      <c r="B2886" s="381" t="s">
        <v>327</v>
      </c>
      <c r="C2886" s="333" t="s">
        <v>813</v>
      </c>
      <c r="D2886" s="381" t="s">
        <v>317</v>
      </c>
      <c r="E2886" s="381" t="s">
        <v>1481</v>
      </c>
      <c r="F2886" s="381" t="s">
        <v>607</v>
      </c>
      <c r="G2886" s="381" t="s">
        <v>389</v>
      </c>
      <c r="H2886" s="100" t="s">
        <v>653</v>
      </c>
      <c r="I2886" s="381" t="s">
        <v>505</v>
      </c>
      <c r="J2886" s="382">
        <v>30105.31</v>
      </c>
      <c r="K2886" s="382">
        <v>0</v>
      </c>
      <c r="L2886" s="191" t="str">
        <f t="shared" si="2084"/>
        <v>875048230702034008000024322601</v>
      </c>
      <c r="M2886" s="192">
        <f t="array" ref="M2886">IF(COUNT(SEARCH(Удалить_Роспись_КВСР,$B2886)*SEARCH(Удалить_Роспись_ПБС,$C2886)*SEARCH(Удалить_Роспись_КФСР, $D2886)*SEARCH(Удалить_Роспись_КЦСР,$E2886)*SEARCH(Удалить_Роспись_КВР,$F2886)*SEARCH(Удалить_Роспись_ЭК,$H2886)*SEARCH(Удалить_Роспись_КР,$I2886))&gt;0,0,1)</f>
        <v>1</v>
      </c>
      <c r="N2886" s="192">
        <v>0</v>
      </c>
      <c r="O2886" s="192" t="str">
        <f t="shared" si="2085"/>
        <v/>
      </c>
      <c r="P2886" s="192" t="str">
        <f t="shared" si="2126"/>
        <v/>
      </c>
      <c r="Q2886" s="300" t="str">
        <f t="shared" si="2086"/>
        <v/>
      </c>
      <c r="R2886" s="300" t="str">
        <f t="shared" si="2087"/>
        <v/>
      </c>
      <c r="S2886" s="300" t="str">
        <f t="shared" si="2088"/>
        <v/>
      </c>
      <c r="T2886" s="192" t="str">
        <f t="shared" si="2089"/>
        <v/>
      </c>
      <c r="U2886" s="303" t="str">
        <f t="shared" si="2090"/>
        <v/>
      </c>
      <c r="V2886" s="300" t="str">
        <f t="shared" si="2091"/>
        <v/>
      </c>
      <c r="W2886" s="192" t="str">
        <f t="shared" si="2092"/>
        <v/>
      </c>
      <c r="X2886" s="303" t="str">
        <f t="shared" si="2093"/>
        <v/>
      </c>
      <c r="Y2886" s="300" t="str">
        <f t="shared" si="2094"/>
        <v/>
      </c>
      <c r="Z2886" s="300" t="str">
        <f t="shared" si="2095"/>
        <v/>
      </c>
      <c r="AA2886" s="303" t="str">
        <f t="shared" si="2096"/>
        <v/>
      </c>
      <c r="AB2886" s="300" t="str">
        <f t="shared" si="2097"/>
        <v/>
      </c>
      <c r="AC2886" s="300" t="str">
        <f t="shared" si="2098"/>
        <v/>
      </c>
      <c r="AD2886" s="300" t="str">
        <f t="shared" si="2099"/>
        <v/>
      </c>
      <c r="AE2886" s="192" t="str">
        <f t="shared" si="2100"/>
        <v/>
      </c>
      <c r="AF2886" s="192" t="str">
        <f t="shared" si="2101"/>
        <v/>
      </c>
      <c r="AG2886" s="192"/>
      <c r="AJ2886" s="300" t="str">
        <f t="shared" si="2102"/>
        <v/>
      </c>
      <c r="AK2886" s="300" t="str">
        <f t="shared" si="2103"/>
        <v/>
      </c>
      <c r="AL2886" s="300" t="str">
        <f t="shared" si="2104"/>
        <v/>
      </c>
      <c r="AM2886" s="300" t="str">
        <f t="shared" si="2105"/>
        <v/>
      </c>
      <c r="AN2886" s="300" t="str">
        <f t="shared" si="2106"/>
        <v/>
      </c>
      <c r="AO2886" s="300" t="str">
        <f t="shared" si="2107"/>
        <v/>
      </c>
      <c r="AP2886" s="300" t="str">
        <f t="shared" si="2108"/>
        <v/>
      </c>
      <c r="AQ2886" s="300" t="str">
        <f t="shared" si="2109"/>
        <v/>
      </c>
      <c r="AR2886" s="306" t="str">
        <f t="shared" si="2110"/>
        <v/>
      </c>
      <c r="AS2886" s="300" t="str">
        <f t="shared" si="2111"/>
        <v/>
      </c>
      <c r="AT2886" s="300" t="str">
        <f t="shared" si="2112"/>
        <v/>
      </c>
      <c r="AU2886" s="192" t="str">
        <f t="shared" si="2113"/>
        <v>рбс</v>
      </c>
      <c r="AV2886" s="192" t="str">
        <f t="shared" si="2114"/>
        <v>рбс87504823общпро</v>
      </c>
      <c r="AW2886" s="191">
        <f t="shared" si="2115"/>
        <v>30105.31</v>
      </c>
      <c r="AX2886" s="191">
        <f t="shared" si="2116"/>
        <v>0</v>
      </c>
      <c r="AY2886" s="191">
        <f t="shared" si="2117"/>
        <v>0</v>
      </c>
      <c r="AZ2886" s="191">
        <f t="shared" si="2118"/>
        <v>0</v>
      </c>
      <c r="BA2886" s="193">
        <f t="shared" si="2119"/>
        <v>1</v>
      </c>
      <c r="BB2886" s="193">
        <f t="shared" si="2120"/>
        <v>1</v>
      </c>
      <c r="BC2886" s="193">
        <f t="shared" si="2121"/>
        <v>1</v>
      </c>
      <c r="BD2886" s="191">
        <f t="shared" si="2131"/>
        <v>0</v>
      </c>
      <c r="BE2886" s="191">
        <f t="shared" si="2122"/>
        <v>0</v>
      </c>
      <c r="BF2886" s="210">
        <f t="shared" si="2123"/>
        <v>0</v>
      </c>
      <c r="BG2886" s="211">
        <f t="shared" si="2124"/>
        <v>0</v>
      </c>
      <c r="BH2886" s="289" t="str">
        <f t="shared" si="2132"/>
        <v>875</v>
      </c>
      <c r="BI2886" s="289" t="str">
        <f t="shared" si="2133"/>
        <v>0702</v>
      </c>
      <c r="BJ2886" s="284" t="s">
        <v>591</v>
      </c>
      <c r="BK2886" s="284" t="s">
        <v>586</v>
      </c>
      <c r="BL2886" s="233" t="str">
        <f t="shared" si="2125"/>
        <v/>
      </c>
    </row>
    <row r="2887" spans="1:64" ht="12" hidden="1" customHeight="1">
      <c r="A2887" s="333" t="s">
        <v>1480</v>
      </c>
      <c r="B2887" s="381" t="s">
        <v>327</v>
      </c>
      <c r="C2887" s="333" t="s">
        <v>813</v>
      </c>
      <c r="D2887" s="381" t="s">
        <v>408</v>
      </c>
      <c r="E2887" s="381" t="s">
        <v>1325</v>
      </c>
      <c r="F2887" s="381" t="s">
        <v>586</v>
      </c>
      <c r="G2887" s="381" t="s">
        <v>397</v>
      </c>
      <c r="H2887" s="100" t="s">
        <v>653</v>
      </c>
      <c r="I2887" s="381" t="s">
        <v>339</v>
      </c>
      <c r="J2887" s="382">
        <v>78481.2</v>
      </c>
      <c r="K2887" s="382">
        <v>78481.2</v>
      </c>
      <c r="L2887" s="191" t="str">
        <f t="shared" si="2084"/>
        <v>875048230707011007397024434010</v>
      </c>
      <c r="M2887" s="192">
        <f t="array" ref="M2887">IF(COUNT(SEARCH(Удалить_Роспись_КВСР,$B2887)*SEARCH(Удалить_Роспись_ПБС,$C2887)*SEARCH(Удалить_Роспись_КФСР, $D2887)*SEARCH(Удалить_Роспись_КЦСР,$E2887)*SEARCH(Удалить_Роспись_КВР,$F2887)*SEARCH(Удалить_Роспись_ЭК,$H2887)*SEARCH(Удалить_Роспись_КР,$I2887))&gt;0,0,1)</f>
        <v>0</v>
      </c>
      <c r="N2887" s="192">
        <v>0</v>
      </c>
      <c r="O2887" s="192" t="str">
        <f t="shared" si="2085"/>
        <v/>
      </c>
      <c r="P2887" s="192" t="str">
        <f t="shared" si="2126"/>
        <v/>
      </c>
      <c r="Q2887" s="300" t="str">
        <f t="shared" si="2086"/>
        <v/>
      </c>
      <c r="R2887" s="300" t="str">
        <f t="shared" si="2087"/>
        <v/>
      </c>
      <c r="S2887" s="300" t="str">
        <f t="shared" si="2088"/>
        <v/>
      </c>
      <c r="T2887" s="192" t="str">
        <f t="shared" si="2089"/>
        <v/>
      </c>
      <c r="U2887" s="303" t="str">
        <f t="shared" si="2090"/>
        <v/>
      </c>
      <c r="V2887" s="300" t="str">
        <f t="shared" si="2091"/>
        <v/>
      </c>
      <c r="W2887" s="192" t="str">
        <f t="shared" si="2092"/>
        <v/>
      </c>
      <c r="X2887" s="303" t="str">
        <f t="shared" si="2093"/>
        <v/>
      </c>
      <c r="Y2887" s="300" t="str">
        <f t="shared" si="2094"/>
        <v/>
      </c>
      <c r="Z2887" s="300" t="str">
        <f t="shared" si="2095"/>
        <v/>
      </c>
      <c r="AA2887" s="303" t="str">
        <f t="shared" si="2096"/>
        <v/>
      </c>
      <c r="AB2887" s="300" t="str">
        <f t="shared" si="2097"/>
        <v/>
      </c>
      <c r="AC2887" s="300" t="str">
        <f t="shared" si="2098"/>
        <v/>
      </c>
      <c r="AD2887" s="300" t="str">
        <f t="shared" si="2099"/>
        <v/>
      </c>
      <c r="AE2887" s="192" t="str">
        <f t="shared" si="2100"/>
        <v/>
      </c>
      <c r="AF2887" s="192" t="str">
        <f t="shared" si="2101"/>
        <v/>
      </c>
      <c r="AG2887" s="192"/>
      <c r="AJ2887" s="300" t="str">
        <f t="shared" si="2102"/>
        <v/>
      </c>
      <c r="AK2887" s="300" t="str">
        <f t="shared" si="2103"/>
        <v/>
      </c>
      <c r="AL2887" s="300" t="str">
        <f t="shared" si="2104"/>
        <v/>
      </c>
      <c r="AM2887" s="300" t="str">
        <f t="shared" si="2105"/>
        <v/>
      </c>
      <c r="AN2887" s="300" t="str">
        <f t="shared" si="2106"/>
        <v/>
      </c>
      <c r="AO2887" s="300" t="str">
        <f t="shared" si="2107"/>
        <v/>
      </c>
      <c r="AP2887" s="300" t="str">
        <f t="shared" si="2108"/>
        <v/>
      </c>
      <c r="AQ2887" s="300" t="str">
        <f t="shared" si="2109"/>
        <v/>
      </c>
      <c r="AR2887" s="306" t="str">
        <f t="shared" si="2110"/>
        <v/>
      </c>
      <c r="AS2887" s="300" t="str">
        <f t="shared" si="2111"/>
        <v/>
      </c>
      <c r="AT2887" s="300" t="str">
        <f t="shared" si="2112"/>
        <v/>
      </c>
      <c r="AU2887" s="192" t="str">
        <f t="shared" si="2113"/>
        <v>рбс</v>
      </c>
      <c r="AV2887" s="192" t="str">
        <f t="shared" si="2114"/>
        <v>рбс87504823общпро</v>
      </c>
      <c r="AW2887" s="191">
        <f t="shared" si="2115"/>
        <v>0</v>
      </c>
      <c r="AX2887" s="191">
        <f t="shared" si="2116"/>
        <v>0</v>
      </c>
      <c r="AY2887" s="191">
        <f t="shared" si="2117"/>
        <v>0</v>
      </c>
      <c r="AZ2887" s="191">
        <f t="shared" si="2118"/>
        <v>0</v>
      </c>
      <c r="BA2887" s="193">
        <f t="shared" si="2119"/>
        <v>1</v>
      </c>
      <c r="BB2887" s="193">
        <f t="shared" si="2120"/>
        <v>1</v>
      </c>
      <c r="BC2887" s="193">
        <f t="shared" si="2121"/>
        <v>1</v>
      </c>
      <c r="BD2887" s="191">
        <f t="shared" si="2131"/>
        <v>0</v>
      </c>
      <c r="BE2887" s="191">
        <f t="shared" si="2122"/>
        <v>0</v>
      </c>
      <c r="BF2887" s="210">
        <f t="shared" si="2123"/>
        <v>0</v>
      </c>
      <c r="BG2887" s="211">
        <f t="shared" si="2124"/>
        <v>0</v>
      </c>
      <c r="BH2887" s="289" t="str">
        <f t="shared" si="2132"/>
        <v>875</v>
      </c>
      <c r="BI2887" s="289" t="str">
        <f t="shared" si="2133"/>
        <v>0707</v>
      </c>
      <c r="BJ2887" s="284" t="s">
        <v>591</v>
      </c>
      <c r="BK2887" s="284" t="s">
        <v>586</v>
      </c>
      <c r="BL2887" s="233" t="str">
        <f t="shared" si="2125"/>
        <v/>
      </c>
    </row>
    <row r="2888" spans="1:64" ht="12" hidden="1" customHeight="1">
      <c r="A2888" s="333" t="s">
        <v>1480</v>
      </c>
      <c r="B2888" s="381" t="s">
        <v>327</v>
      </c>
      <c r="C2888" s="333" t="s">
        <v>813</v>
      </c>
      <c r="D2888" s="381" t="s">
        <v>311</v>
      </c>
      <c r="E2888" s="381" t="s">
        <v>1326</v>
      </c>
      <c r="F2888" s="381" t="s">
        <v>586</v>
      </c>
      <c r="G2888" s="381" t="s">
        <v>397</v>
      </c>
      <c r="H2888" s="100" t="s">
        <v>653</v>
      </c>
      <c r="I2888" s="381" t="s">
        <v>339</v>
      </c>
      <c r="J2888" s="382">
        <v>572412</v>
      </c>
      <c r="K2888" s="382">
        <v>128825.25</v>
      </c>
      <c r="L2888" s="191" t="str">
        <f t="shared" si="2084"/>
        <v>875048231003011007566024434010</v>
      </c>
      <c r="M2888" s="192">
        <f t="array" ref="M2888">IF(COUNT(SEARCH(Удалить_Роспись_КВСР,$B2888)*SEARCH(Удалить_Роспись_ПБС,$C2888)*SEARCH(Удалить_Роспись_КФСР, $D2888)*SEARCH(Удалить_Роспись_КЦСР,$E2888)*SEARCH(Удалить_Роспись_КВР,$F2888)*SEARCH(Удалить_Роспись_ЭК,$H2888)*SEARCH(Удалить_Роспись_КР,$I2888))&gt;0,0,1)</f>
        <v>0</v>
      </c>
      <c r="N2888" s="192">
        <v>0</v>
      </c>
      <c r="O2888" s="192" t="str">
        <f t="shared" si="2085"/>
        <v/>
      </c>
      <c r="P2888" s="192" t="str">
        <f t="shared" si="2126"/>
        <v/>
      </c>
      <c r="Q2888" s="300" t="str">
        <f t="shared" si="2086"/>
        <v/>
      </c>
      <c r="R2888" s="300" t="str">
        <f t="shared" si="2087"/>
        <v/>
      </c>
      <c r="S2888" s="300" t="str">
        <f t="shared" si="2088"/>
        <v/>
      </c>
      <c r="T2888" s="192" t="str">
        <f t="shared" si="2089"/>
        <v/>
      </c>
      <c r="U2888" s="303" t="str">
        <f t="shared" si="2090"/>
        <v/>
      </c>
      <c r="V2888" s="300" t="str">
        <f t="shared" si="2091"/>
        <v/>
      </c>
      <c r="W2888" s="192" t="str">
        <f t="shared" si="2092"/>
        <v/>
      </c>
      <c r="X2888" s="303" t="str">
        <f t="shared" si="2093"/>
        <v/>
      </c>
      <c r="Y2888" s="300" t="str">
        <f t="shared" si="2094"/>
        <v/>
      </c>
      <c r="Z2888" s="300" t="str">
        <f t="shared" si="2095"/>
        <v/>
      </c>
      <c r="AA2888" s="303" t="str">
        <f t="shared" si="2096"/>
        <v/>
      </c>
      <c r="AB2888" s="300" t="str">
        <f t="shared" si="2097"/>
        <v/>
      </c>
      <c r="AC2888" s="300" t="str">
        <f t="shared" si="2098"/>
        <v/>
      </c>
      <c r="AD2888" s="300" t="str">
        <f t="shared" si="2099"/>
        <v/>
      </c>
      <c r="AE2888" s="192" t="str">
        <f t="shared" si="2100"/>
        <v/>
      </c>
      <c r="AF2888" s="192" t="str">
        <f t="shared" si="2101"/>
        <v/>
      </c>
      <c r="AG2888" s="192"/>
      <c r="AJ2888" s="300" t="str">
        <f t="shared" si="2102"/>
        <v/>
      </c>
      <c r="AK2888" s="300" t="str">
        <f t="shared" si="2103"/>
        <v/>
      </c>
      <c r="AL2888" s="300" t="str">
        <f t="shared" si="2104"/>
        <v/>
      </c>
      <c r="AM2888" s="300" t="str">
        <f t="shared" si="2105"/>
        <v/>
      </c>
      <c r="AN2888" s="300" t="str">
        <f t="shared" si="2106"/>
        <v/>
      </c>
      <c r="AO2888" s="300" t="str">
        <f t="shared" si="2107"/>
        <v/>
      </c>
      <c r="AP2888" s="300" t="str">
        <f t="shared" si="2108"/>
        <v/>
      </c>
      <c r="AQ2888" s="300" t="str">
        <f t="shared" si="2109"/>
        <v/>
      </c>
      <c r="AR2888" s="306" t="str">
        <f t="shared" si="2110"/>
        <v/>
      </c>
      <c r="AS2888" s="300" t="str">
        <f t="shared" si="2111"/>
        <v/>
      </c>
      <c r="AT2888" s="300" t="str">
        <f t="shared" si="2112"/>
        <v/>
      </c>
      <c r="AU2888" s="192" t="str">
        <f t="shared" si="2113"/>
        <v>рбс</v>
      </c>
      <c r="AV2888" s="192" t="str">
        <f t="shared" si="2114"/>
        <v>рбс87504823общпро</v>
      </c>
      <c r="AW2888" s="191">
        <f t="shared" si="2115"/>
        <v>0</v>
      </c>
      <c r="AX2888" s="191">
        <f t="shared" si="2116"/>
        <v>0</v>
      </c>
      <c r="AY2888" s="191">
        <f t="shared" si="2117"/>
        <v>0</v>
      </c>
      <c r="AZ2888" s="191">
        <f t="shared" si="2118"/>
        <v>0</v>
      </c>
      <c r="BA2888" s="193">
        <f t="shared" si="2119"/>
        <v>1</v>
      </c>
      <c r="BB2888" s="193">
        <f t="shared" si="2120"/>
        <v>1</v>
      </c>
      <c r="BC2888" s="193">
        <f t="shared" si="2121"/>
        <v>1</v>
      </c>
      <c r="BD2888" s="191">
        <f t="shared" si="2131"/>
        <v>0</v>
      </c>
      <c r="BE2888" s="191">
        <f t="shared" si="2122"/>
        <v>0</v>
      </c>
      <c r="BF2888" s="210">
        <f t="shared" si="2123"/>
        <v>0</v>
      </c>
      <c r="BG2888" s="211">
        <f t="shared" si="2124"/>
        <v>0</v>
      </c>
      <c r="BH2888" s="289" t="str">
        <f t="shared" si="2132"/>
        <v>875</v>
      </c>
      <c r="BI2888" s="289" t="str">
        <f t="shared" si="2133"/>
        <v>1003</v>
      </c>
      <c r="BJ2888" s="284" t="s">
        <v>591</v>
      </c>
      <c r="BK2888" s="284" t="s">
        <v>586</v>
      </c>
      <c r="BL2888" s="233" t="str">
        <f t="shared" si="2125"/>
        <v/>
      </c>
    </row>
    <row r="2889" spans="1:64" ht="12" customHeight="1">
      <c r="A2889" s="333" t="s">
        <v>1482</v>
      </c>
      <c r="B2889" s="381" t="s">
        <v>327</v>
      </c>
      <c r="C2889" s="333" t="s">
        <v>814</v>
      </c>
      <c r="D2889" s="381" t="s">
        <v>317</v>
      </c>
      <c r="E2889" s="381" t="s">
        <v>1317</v>
      </c>
      <c r="F2889" s="381" t="s">
        <v>608</v>
      </c>
      <c r="G2889" s="381" t="s">
        <v>385</v>
      </c>
      <c r="H2889" s="100" t="s">
        <v>653</v>
      </c>
      <c r="I2889" s="381" t="s">
        <v>505</v>
      </c>
      <c r="J2889" s="382">
        <v>1187056</v>
      </c>
      <c r="K2889" s="382">
        <v>823428.1</v>
      </c>
      <c r="L2889" s="191" t="str">
        <f t="shared" si="2084"/>
        <v>875048040702011004002011121101</v>
      </c>
      <c r="M2889" s="192">
        <f t="array" ref="M2889">IF(COUNT(SEARCH(Удалить_Роспись_КВСР,$B2889)*SEARCH(Удалить_Роспись_ПБС,$C2889)*SEARCH(Удалить_Роспись_КФСР, $D2889)*SEARCH(Удалить_Роспись_КЦСР,$E2889)*SEARCH(Удалить_Роспись_КВР,$F2889)*SEARCH(Удалить_Роспись_ЭК,$H2889)*SEARCH(Удалить_Роспись_КР,$I2889))&gt;0,0,1)</f>
        <v>0</v>
      </c>
      <c r="N2889" s="192">
        <v>0</v>
      </c>
      <c r="O2889" s="192" t="str">
        <f t="shared" si="2085"/>
        <v/>
      </c>
      <c r="P2889" s="192" t="str">
        <f t="shared" si="2126"/>
        <v/>
      </c>
      <c r="Q2889" s="300" t="str">
        <f t="shared" si="2086"/>
        <v/>
      </c>
      <c r="R2889" s="300" t="str">
        <f t="shared" si="2087"/>
        <v/>
      </c>
      <c r="S2889" s="300" t="str">
        <f t="shared" si="2088"/>
        <v/>
      </c>
      <c r="T2889" s="192" t="str">
        <f t="shared" si="2089"/>
        <v/>
      </c>
      <c r="U2889" s="303" t="str">
        <f t="shared" si="2090"/>
        <v/>
      </c>
      <c r="V2889" s="300" t="str">
        <f t="shared" si="2091"/>
        <v/>
      </c>
      <c r="W2889" s="192" t="str">
        <f t="shared" si="2092"/>
        <v/>
      </c>
      <c r="X2889" s="303" t="str">
        <f t="shared" si="2093"/>
        <v/>
      </c>
      <c r="Y2889" s="300" t="str">
        <f t="shared" si="2094"/>
        <v/>
      </c>
      <c r="Z2889" s="300" t="str">
        <f t="shared" si="2095"/>
        <v/>
      </c>
      <c r="AA2889" s="303" t="str">
        <f t="shared" si="2096"/>
        <v/>
      </c>
      <c r="AB2889" s="300" t="str">
        <f t="shared" si="2097"/>
        <v/>
      </c>
      <c r="AC2889" s="300" t="str">
        <f t="shared" si="2098"/>
        <v/>
      </c>
      <c r="AD2889" s="300" t="str">
        <f t="shared" si="2099"/>
        <v/>
      </c>
      <c r="AE2889" s="192" t="str">
        <f t="shared" si="2100"/>
        <v/>
      </c>
      <c r="AF2889" s="192" t="str">
        <f t="shared" si="2101"/>
        <v/>
      </c>
      <c r="AG2889" s="192"/>
      <c r="AJ2889" s="300" t="str">
        <f t="shared" si="2102"/>
        <v/>
      </c>
      <c r="AK2889" s="300" t="str">
        <f t="shared" si="2103"/>
        <v/>
      </c>
      <c r="AL2889" s="300" t="str">
        <f t="shared" si="2104"/>
        <v/>
      </c>
      <c r="AM2889" s="300" t="str">
        <f t="shared" si="2105"/>
        <v/>
      </c>
      <c r="AN2889" s="300" t="str">
        <f t="shared" si="2106"/>
        <v/>
      </c>
      <c r="AO2889" s="300" t="str">
        <f t="shared" si="2107"/>
        <v/>
      </c>
      <c r="AP2889" s="300" t="str">
        <f t="shared" si="2108"/>
        <v/>
      </c>
      <c r="AQ2889" s="300" t="str">
        <f t="shared" si="2109"/>
        <v/>
      </c>
      <c r="AR2889" s="306" t="str">
        <f t="shared" si="2110"/>
        <v/>
      </c>
      <c r="AS2889" s="300" t="str">
        <f t="shared" si="2111"/>
        <v/>
      </c>
      <c r="AT2889" s="300" t="str">
        <f t="shared" si="2112"/>
        <v/>
      </c>
      <c r="AU2889" s="192" t="str">
        <f t="shared" si="2113"/>
        <v>рбс</v>
      </c>
      <c r="AV2889" s="192" t="str">
        <f t="shared" si="2114"/>
        <v>рбс87504804общопл</v>
      </c>
      <c r="AW2889" s="191">
        <f t="shared" si="2115"/>
        <v>0</v>
      </c>
      <c r="AX2889" s="191">
        <f t="shared" si="2116"/>
        <v>0</v>
      </c>
      <c r="AY2889" s="191">
        <f t="shared" si="2117"/>
        <v>0</v>
      </c>
      <c r="AZ2889" s="191">
        <f t="shared" si="2118"/>
        <v>0</v>
      </c>
      <c r="BA2889" s="193">
        <f t="shared" si="2119"/>
        <v>1</v>
      </c>
      <c r="BB2889" s="193">
        <f t="shared" si="2120"/>
        <v>1</v>
      </c>
      <c r="BC2889" s="193">
        <f t="shared" si="2121"/>
        <v>1</v>
      </c>
      <c r="BD2889" s="191">
        <f t="shared" si="2131"/>
        <v>0</v>
      </c>
      <c r="BE2889" s="191">
        <f t="shared" si="2122"/>
        <v>0</v>
      </c>
      <c r="BF2889" s="210">
        <f t="shared" si="2123"/>
        <v>0</v>
      </c>
      <c r="BG2889" s="211">
        <f t="shared" si="2124"/>
        <v>0</v>
      </c>
      <c r="BH2889" s="289" t="str">
        <f t="shared" si="2132"/>
        <v>875</v>
      </c>
      <c r="BI2889" s="289" t="str">
        <f t="shared" si="2133"/>
        <v>0702</v>
      </c>
      <c r="BJ2889" s="284" t="s">
        <v>591</v>
      </c>
      <c r="BK2889" s="284" t="s">
        <v>586</v>
      </c>
      <c r="BL2889" s="233" t="str">
        <f t="shared" si="2125"/>
        <v/>
      </c>
    </row>
    <row r="2890" spans="1:64" ht="12" customHeight="1">
      <c r="A2890" s="333" t="s">
        <v>1482</v>
      </c>
      <c r="B2890" s="381" t="s">
        <v>327</v>
      </c>
      <c r="C2890" s="333" t="s">
        <v>814</v>
      </c>
      <c r="D2890" s="381" t="s">
        <v>317</v>
      </c>
      <c r="E2890" s="381" t="s">
        <v>1317</v>
      </c>
      <c r="F2890" s="381" t="s">
        <v>589</v>
      </c>
      <c r="G2890" s="381" t="s">
        <v>386</v>
      </c>
      <c r="H2890" s="100" t="s">
        <v>653</v>
      </c>
      <c r="I2890" s="381" t="s">
        <v>505</v>
      </c>
      <c r="J2890" s="382">
        <v>1400</v>
      </c>
      <c r="K2890" s="382">
        <v>1400</v>
      </c>
      <c r="L2890" s="191" t="str">
        <f t="shared" si="2084"/>
        <v>875048040702011004002011221201</v>
      </c>
      <c r="M2890" s="192">
        <f t="array" ref="M2890">IF(COUNT(SEARCH(Удалить_Роспись_КВСР,$B2890)*SEARCH(Удалить_Роспись_ПБС,$C2890)*SEARCH(Удалить_Роспись_КФСР, $D2890)*SEARCH(Удалить_Роспись_КЦСР,$E2890)*SEARCH(Удалить_Роспись_КВР,$F2890)*SEARCH(Удалить_Роспись_ЭК,$H2890)*SEARCH(Удалить_Роспись_КР,$I2890))&gt;0,0,1)</f>
        <v>0</v>
      </c>
      <c r="N2890" s="192">
        <v>0</v>
      </c>
      <c r="O2890" s="192" t="str">
        <f t="shared" si="2085"/>
        <v/>
      </c>
      <c r="P2890" s="192" t="str">
        <f t="shared" si="2126"/>
        <v/>
      </c>
      <c r="Q2890" s="300" t="str">
        <f t="shared" si="2086"/>
        <v/>
      </c>
      <c r="R2890" s="300" t="str">
        <f t="shared" si="2087"/>
        <v/>
      </c>
      <c r="S2890" s="300" t="str">
        <f t="shared" si="2088"/>
        <v/>
      </c>
      <c r="T2890" s="192" t="str">
        <f t="shared" si="2089"/>
        <v/>
      </c>
      <c r="U2890" s="303" t="str">
        <f t="shared" si="2090"/>
        <v/>
      </c>
      <c r="V2890" s="300" t="str">
        <f t="shared" si="2091"/>
        <v/>
      </c>
      <c r="W2890" s="192" t="str">
        <f t="shared" si="2092"/>
        <v/>
      </c>
      <c r="X2890" s="303" t="str">
        <f t="shared" si="2093"/>
        <v/>
      </c>
      <c r="Y2890" s="300" t="str">
        <f t="shared" si="2094"/>
        <v/>
      </c>
      <c r="Z2890" s="300" t="str">
        <f t="shared" si="2095"/>
        <v/>
      </c>
      <c r="AA2890" s="303" t="str">
        <f t="shared" si="2096"/>
        <v/>
      </c>
      <c r="AB2890" s="300" t="str">
        <f t="shared" si="2097"/>
        <v/>
      </c>
      <c r="AC2890" s="300" t="str">
        <f t="shared" si="2098"/>
        <v/>
      </c>
      <c r="AD2890" s="300" t="str">
        <f t="shared" si="2099"/>
        <v/>
      </c>
      <c r="AE2890" s="192" t="str">
        <f t="shared" si="2100"/>
        <v/>
      </c>
      <c r="AF2890" s="192" t="str">
        <f t="shared" si="2101"/>
        <v/>
      </c>
      <c r="AG2890" s="192"/>
      <c r="AJ2890" s="300" t="str">
        <f t="shared" si="2102"/>
        <v/>
      </c>
      <c r="AK2890" s="300" t="str">
        <f t="shared" si="2103"/>
        <v/>
      </c>
      <c r="AL2890" s="300" t="str">
        <f t="shared" si="2104"/>
        <v/>
      </c>
      <c r="AM2890" s="300" t="str">
        <f t="shared" si="2105"/>
        <v/>
      </c>
      <c r="AN2890" s="300" t="str">
        <f t="shared" si="2106"/>
        <v/>
      </c>
      <c r="AO2890" s="300" t="str">
        <f t="shared" si="2107"/>
        <v/>
      </c>
      <c r="AP2890" s="300" t="str">
        <f t="shared" si="2108"/>
        <v/>
      </c>
      <c r="AQ2890" s="300" t="str">
        <f t="shared" si="2109"/>
        <v/>
      </c>
      <c r="AR2890" s="306" t="str">
        <f t="shared" si="2110"/>
        <v/>
      </c>
      <c r="AS2890" s="300" t="str">
        <f t="shared" si="2111"/>
        <v/>
      </c>
      <c r="AT2890" s="300" t="str">
        <f t="shared" si="2112"/>
        <v/>
      </c>
      <c r="AU2890" s="192" t="str">
        <f t="shared" si="2113"/>
        <v>рбс</v>
      </c>
      <c r="AV2890" s="192" t="str">
        <f t="shared" si="2114"/>
        <v>рбс87504804общпро</v>
      </c>
      <c r="AW2890" s="191">
        <f t="shared" si="2115"/>
        <v>0</v>
      </c>
      <c r="AX2890" s="191">
        <f t="shared" si="2116"/>
        <v>0</v>
      </c>
      <c r="AY2890" s="191">
        <f t="shared" si="2117"/>
        <v>0</v>
      </c>
      <c r="AZ2890" s="191">
        <f t="shared" si="2118"/>
        <v>0</v>
      </c>
      <c r="BA2890" s="193">
        <f t="shared" si="2119"/>
        <v>1</v>
      </c>
      <c r="BB2890" s="193">
        <f t="shared" si="2120"/>
        <v>1</v>
      </c>
      <c r="BC2890" s="193">
        <f t="shared" si="2121"/>
        <v>1</v>
      </c>
      <c r="BD2890" s="191">
        <f t="shared" si="2131"/>
        <v>0</v>
      </c>
      <c r="BE2890" s="191">
        <f t="shared" si="2122"/>
        <v>0</v>
      </c>
      <c r="BF2890" s="210">
        <f t="shared" si="2123"/>
        <v>0</v>
      </c>
      <c r="BG2890" s="211">
        <f t="shared" si="2124"/>
        <v>0</v>
      </c>
      <c r="BH2890" s="289"/>
      <c r="BI2890" s="289"/>
      <c r="BL2890" s="233" t="str">
        <f t="shared" si="2125"/>
        <v/>
      </c>
    </row>
    <row r="2891" spans="1:64" ht="12" customHeight="1">
      <c r="A2891" s="333" t="s">
        <v>1482</v>
      </c>
      <c r="B2891" s="381" t="s">
        <v>327</v>
      </c>
      <c r="C2891" s="333" t="s">
        <v>814</v>
      </c>
      <c r="D2891" s="381" t="s">
        <v>317</v>
      </c>
      <c r="E2891" s="381" t="s">
        <v>1317</v>
      </c>
      <c r="F2891" s="381" t="s">
        <v>902</v>
      </c>
      <c r="G2891" s="381" t="s">
        <v>387</v>
      </c>
      <c r="H2891" s="100" t="s">
        <v>653</v>
      </c>
      <c r="I2891" s="381" t="s">
        <v>505</v>
      </c>
      <c r="J2891" s="382">
        <v>358489.86</v>
      </c>
      <c r="K2891" s="382">
        <v>225670.24</v>
      </c>
      <c r="L2891" s="191" t="str">
        <f t="shared" si="2084"/>
        <v>875048040702011004002011921301</v>
      </c>
      <c r="M2891" s="192">
        <f t="array" ref="M2891">IF(COUNT(SEARCH(Удалить_Роспись_КВСР,$B2891)*SEARCH(Удалить_Роспись_ПБС,$C2891)*SEARCH(Удалить_Роспись_КФСР, $D2891)*SEARCH(Удалить_Роспись_КЦСР,$E2891)*SEARCH(Удалить_Роспись_КВР,$F2891)*SEARCH(Удалить_Роспись_ЭК,$H2891)*SEARCH(Удалить_Роспись_КР,$I2891))&gt;0,0,1)</f>
        <v>0</v>
      </c>
      <c r="N2891" s="192">
        <v>0</v>
      </c>
      <c r="O2891" s="192" t="str">
        <f t="shared" si="2085"/>
        <v/>
      </c>
      <c r="P2891" s="192" t="str">
        <f t="shared" si="2126"/>
        <v/>
      </c>
      <c r="Q2891" s="300" t="str">
        <f t="shared" si="2086"/>
        <v/>
      </c>
      <c r="R2891" s="300" t="str">
        <f t="shared" si="2087"/>
        <v/>
      </c>
      <c r="S2891" s="300" t="str">
        <f t="shared" si="2088"/>
        <v/>
      </c>
      <c r="T2891" s="192" t="str">
        <f t="shared" si="2089"/>
        <v/>
      </c>
      <c r="U2891" s="303" t="str">
        <f t="shared" si="2090"/>
        <v/>
      </c>
      <c r="V2891" s="300" t="str">
        <f t="shared" si="2091"/>
        <v/>
      </c>
      <c r="W2891" s="192" t="str">
        <f t="shared" si="2092"/>
        <v/>
      </c>
      <c r="X2891" s="303" t="str">
        <f t="shared" si="2093"/>
        <v/>
      </c>
      <c r="Y2891" s="300" t="str">
        <f t="shared" si="2094"/>
        <v/>
      </c>
      <c r="Z2891" s="300" t="str">
        <f t="shared" si="2095"/>
        <v/>
      </c>
      <c r="AA2891" s="303" t="str">
        <f t="shared" si="2096"/>
        <v/>
      </c>
      <c r="AB2891" s="300" t="str">
        <f t="shared" si="2097"/>
        <v/>
      </c>
      <c r="AC2891" s="300" t="str">
        <f t="shared" si="2098"/>
        <v/>
      </c>
      <c r="AD2891" s="300" t="str">
        <f t="shared" si="2099"/>
        <v/>
      </c>
      <c r="AE2891" s="192" t="str">
        <f t="shared" si="2100"/>
        <v/>
      </c>
      <c r="AF2891" s="192" t="str">
        <f t="shared" si="2101"/>
        <v/>
      </c>
      <c r="AG2891" s="192"/>
      <c r="AJ2891" s="300" t="str">
        <f t="shared" si="2102"/>
        <v/>
      </c>
      <c r="AK2891" s="300" t="str">
        <f t="shared" si="2103"/>
        <v/>
      </c>
      <c r="AL2891" s="300" t="str">
        <f t="shared" si="2104"/>
        <v/>
      </c>
      <c r="AM2891" s="300" t="str">
        <f t="shared" si="2105"/>
        <v/>
      </c>
      <c r="AN2891" s="300" t="str">
        <f t="shared" si="2106"/>
        <v/>
      </c>
      <c r="AO2891" s="300" t="str">
        <f t="shared" si="2107"/>
        <v/>
      </c>
      <c r="AP2891" s="300" t="str">
        <f t="shared" si="2108"/>
        <v/>
      </c>
      <c r="AQ2891" s="300" t="str">
        <f t="shared" si="2109"/>
        <v/>
      </c>
      <c r="AR2891" s="306" t="str">
        <f t="shared" si="2110"/>
        <v/>
      </c>
      <c r="AS2891" s="300" t="str">
        <f t="shared" si="2111"/>
        <v/>
      </c>
      <c r="AT2891" s="300" t="str">
        <f t="shared" si="2112"/>
        <v/>
      </c>
      <c r="AU2891" s="192" t="str">
        <f t="shared" si="2113"/>
        <v>рбс</v>
      </c>
      <c r="AV2891" s="192" t="str">
        <f t="shared" si="2114"/>
        <v>рбс87504804общопл</v>
      </c>
      <c r="AW2891" s="191">
        <f t="shared" si="2115"/>
        <v>0</v>
      </c>
      <c r="AX2891" s="191">
        <f t="shared" si="2116"/>
        <v>0</v>
      </c>
      <c r="AY2891" s="191">
        <f t="shared" si="2117"/>
        <v>0</v>
      </c>
      <c r="AZ2891" s="191">
        <f t="shared" si="2118"/>
        <v>0</v>
      </c>
      <c r="BA2891" s="193">
        <f t="shared" si="2119"/>
        <v>1</v>
      </c>
      <c r="BB2891" s="193">
        <f t="shared" si="2120"/>
        <v>1</v>
      </c>
      <c r="BC2891" s="193">
        <f t="shared" si="2121"/>
        <v>1</v>
      </c>
      <c r="BD2891" s="191">
        <f t="shared" si="2131"/>
        <v>0</v>
      </c>
      <c r="BE2891" s="191">
        <f t="shared" si="2122"/>
        <v>0</v>
      </c>
      <c r="BF2891" s="210">
        <f t="shared" si="2123"/>
        <v>0</v>
      </c>
      <c r="BG2891" s="211">
        <f t="shared" si="2124"/>
        <v>0</v>
      </c>
      <c r="BH2891" s="289"/>
      <c r="BI2891" s="289"/>
      <c r="BL2891" s="233" t="str">
        <f t="shared" si="2125"/>
        <v/>
      </c>
    </row>
    <row r="2892" spans="1:64" ht="12" customHeight="1">
      <c r="A2892" s="333" t="s">
        <v>1482</v>
      </c>
      <c r="B2892" s="381" t="s">
        <v>327</v>
      </c>
      <c r="C2892" s="333" t="s">
        <v>814</v>
      </c>
      <c r="D2892" s="381" t="s">
        <v>317</v>
      </c>
      <c r="E2892" s="381" t="s">
        <v>1317</v>
      </c>
      <c r="F2892" s="381" t="s">
        <v>586</v>
      </c>
      <c r="G2892" s="381" t="s">
        <v>391</v>
      </c>
      <c r="H2892" s="100" t="s">
        <v>653</v>
      </c>
      <c r="I2892" s="381" t="s">
        <v>505</v>
      </c>
      <c r="J2892" s="382">
        <v>36500</v>
      </c>
      <c r="K2892" s="382">
        <v>14250.93</v>
      </c>
      <c r="L2892" s="191" t="str">
        <f t="shared" si="2084"/>
        <v>875048040702011004002024422101</v>
      </c>
      <c r="M2892" s="192">
        <f t="array" ref="M2892">IF(COUNT(SEARCH(Удалить_Роспись_КВСР,$B2892)*SEARCH(Удалить_Роспись_ПБС,$C2892)*SEARCH(Удалить_Роспись_КФСР, $D2892)*SEARCH(Удалить_Роспись_КЦСР,$E2892)*SEARCH(Удалить_Роспись_КВР,$F2892)*SEARCH(Удалить_Роспись_ЭК,$H2892)*SEARCH(Удалить_Роспись_КР,$I2892))&gt;0,0,1)</f>
        <v>0</v>
      </c>
      <c r="N2892" s="192">
        <f>IF(COUNT(SEARCH(Удалить_Индекс_КВСР,$B2892)*SEARCH(Удалить_Индекс_ПБС,$C2892)*SEARCH(Удалить_Индекс_КФСР,$D2892)*SEARCH(Удалить_Индекс_КЦСР,$E2892)*SEARCH(Удалить_Индекс_КВР,$F2892)*SEARCH(Удалить_Индекс_ЭК,$H2892)*SEARCH(Удалить_Индекс_КР,$I2892))&gt;0,0,1)</f>
        <v>1</v>
      </c>
      <c r="O2892" s="192" t="str">
        <f t="shared" si="2085"/>
        <v/>
      </c>
      <c r="P2892" s="192" t="str">
        <f t="shared" si="2126"/>
        <v/>
      </c>
      <c r="Q2892" s="300" t="str">
        <f t="shared" si="2086"/>
        <v/>
      </c>
      <c r="R2892" s="300" t="str">
        <f t="shared" si="2087"/>
        <v/>
      </c>
      <c r="S2892" s="300" t="str">
        <f t="shared" si="2088"/>
        <v/>
      </c>
      <c r="T2892" s="192" t="str">
        <f t="shared" si="2089"/>
        <v/>
      </c>
      <c r="U2892" s="303" t="str">
        <f t="shared" si="2090"/>
        <v/>
      </c>
      <c r="V2892" s="300" t="str">
        <f t="shared" si="2091"/>
        <v/>
      </c>
      <c r="W2892" s="192" t="str">
        <f t="shared" si="2092"/>
        <v/>
      </c>
      <c r="X2892" s="303" t="str">
        <f t="shared" si="2093"/>
        <v/>
      </c>
      <c r="Y2892" s="300" t="str">
        <f t="shared" si="2094"/>
        <v/>
      </c>
      <c r="Z2892" s="300" t="str">
        <f t="shared" si="2095"/>
        <v/>
      </c>
      <c r="AA2892" s="303" t="str">
        <f t="shared" si="2096"/>
        <v/>
      </c>
      <c r="AB2892" s="300" t="str">
        <f t="shared" si="2097"/>
        <v/>
      </c>
      <c r="AC2892" s="300" t="str">
        <f t="shared" si="2098"/>
        <v/>
      </c>
      <c r="AD2892" s="300" t="str">
        <f t="shared" si="2099"/>
        <v/>
      </c>
      <c r="AE2892" s="192" t="str">
        <f t="shared" si="2100"/>
        <v/>
      </c>
      <c r="AF2892" s="192" t="str">
        <f t="shared" si="2101"/>
        <v/>
      </c>
      <c r="AG2892" s="192"/>
      <c r="AJ2892" s="300" t="str">
        <f t="shared" si="2102"/>
        <v/>
      </c>
      <c r="AK2892" s="300" t="str">
        <f t="shared" si="2103"/>
        <v/>
      </c>
      <c r="AL2892" s="300" t="str">
        <f t="shared" si="2104"/>
        <v/>
      </c>
      <c r="AM2892" s="300" t="str">
        <f t="shared" si="2105"/>
        <v/>
      </c>
      <c r="AN2892" s="300" t="str">
        <f t="shared" si="2106"/>
        <v/>
      </c>
      <c r="AO2892" s="300" t="str">
        <f t="shared" si="2107"/>
        <v/>
      </c>
      <c r="AP2892" s="300" t="str">
        <f t="shared" si="2108"/>
        <v/>
      </c>
      <c r="AQ2892" s="300" t="str">
        <f t="shared" si="2109"/>
        <v/>
      </c>
      <c r="AR2892" s="306" t="str">
        <f t="shared" si="2110"/>
        <v/>
      </c>
      <c r="AS2892" s="300" t="str">
        <f t="shared" si="2111"/>
        <v/>
      </c>
      <c r="AT2892" s="300" t="str">
        <f t="shared" si="2112"/>
        <v/>
      </c>
      <c r="AU2892" s="192" t="str">
        <f t="shared" si="2113"/>
        <v>рбс</v>
      </c>
      <c r="AV2892" s="192" t="str">
        <f t="shared" si="2114"/>
        <v>рбс87504804общпро</v>
      </c>
      <c r="AW2892" s="191">
        <f t="shared" si="2115"/>
        <v>0</v>
      </c>
      <c r="AX2892" s="191">
        <f t="shared" si="2116"/>
        <v>0</v>
      </c>
      <c r="AY2892" s="191">
        <f t="shared" si="2117"/>
        <v>36500</v>
      </c>
      <c r="AZ2892" s="191">
        <f t="shared" si="2118"/>
        <v>14250.93</v>
      </c>
      <c r="BA2892" s="193">
        <f t="shared" si="2119"/>
        <v>1</v>
      </c>
      <c r="BB2892" s="193">
        <f t="shared" si="2120"/>
        <v>1</v>
      </c>
      <c r="BC2892" s="193">
        <f t="shared" si="2121"/>
        <v>1</v>
      </c>
      <c r="BD2892" s="191">
        <f t="shared" si="2131"/>
        <v>36500</v>
      </c>
      <c r="BE2892" s="191">
        <f t="shared" si="2122"/>
        <v>14250.93</v>
      </c>
      <c r="BF2892" s="210">
        <f t="shared" si="2123"/>
        <v>36500</v>
      </c>
      <c r="BG2892" s="211">
        <f t="shared" si="2124"/>
        <v>36500</v>
      </c>
      <c r="BH2892" s="289"/>
      <c r="BI2892" s="289"/>
      <c r="BL2892" s="233" t="str">
        <f t="shared" si="2125"/>
        <v/>
      </c>
    </row>
    <row r="2893" spans="1:64" ht="12" customHeight="1">
      <c r="A2893" s="333" t="s">
        <v>1482</v>
      </c>
      <c r="B2893" s="381" t="s">
        <v>327</v>
      </c>
      <c r="C2893" s="333" t="s">
        <v>814</v>
      </c>
      <c r="D2893" s="381" t="s">
        <v>317</v>
      </c>
      <c r="E2893" s="381" t="s">
        <v>1317</v>
      </c>
      <c r="F2893" s="381" t="s">
        <v>586</v>
      </c>
      <c r="G2893" s="381" t="s">
        <v>394</v>
      </c>
      <c r="H2893" s="100" t="s">
        <v>653</v>
      </c>
      <c r="I2893" s="381" t="s">
        <v>505</v>
      </c>
      <c r="J2893" s="382">
        <v>89881</v>
      </c>
      <c r="K2893" s="382">
        <v>58120</v>
      </c>
      <c r="L2893" s="191" t="str">
        <f t="shared" si="2084"/>
        <v>875048040702011004002024422501</v>
      </c>
      <c r="M2893" s="192">
        <f t="array" ref="M2893">IF(COUNT(SEARCH(Удалить_Роспись_КВСР,$B2893)*SEARCH(Удалить_Роспись_ПБС,$C2893)*SEARCH(Удалить_Роспись_КФСР, $D2893)*SEARCH(Удалить_Роспись_КЦСР,$E2893)*SEARCH(Удалить_Роспись_КВР,$F2893)*SEARCH(Удалить_Роспись_ЭК,$H2893)*SEARCH(Удалить_Роспись_КР,$I2893))&gt;0,0,1)</f>
        <v>0</v>
      </c>
      <c r="N2893" s="192">
        <f>IF(COUNT(SEARCH(Удалить_Индекс_КВСР,$B2893)*SEARCH(Удалить_Индекс_ПБС,$C2893)*SEARCH(Удалить_Индекс_КФСР,$D2893)*SEARCH(Удалить_Индекс_КЦСР,$E2893)*SEARCH(Удалить_Индекс_КВР,$F2893)*SEARCH(Удалить_Индекс_ЭК,$H2893)*SEARCH(Удалить_Индекс_КР,$I2893))&gt;0,0,1)</f>
        <v>1</v>
      </c>
      <c r="O2893" s="192" t="str">
        <f t="shared" si="2085"/>
        <v/>
      </c>
      <c r="P2893" s="192" t="str">
        <f t="shared" si="2126"/>
        <v/>
      </c>
      <c r="Q2893" s="300" t="str">
        <f t="shared" si="2086"/>
        <v/>
      </c>
      <c r="R2893" s="300" t="str">
        <f t="shared" si="2087"/>
        <v/>
      </c>
      <c r="S2893" s="300" t="str">
        <f t="shared" si="2088"/>
        <v/>
      </c>
      <c r="T2893" s="192" t="str">
        <f t="shared" si="2089"/>
        <v/>
      </c>
      <c r="U2893" s="303" t="str">
        <f t="shared" si="2090"/>
        <v/>
      </c>
      <c r="V2893" s="300" t="str">
        <f t="shared" si="2091"/>
        <v/>
      </c>
      <c r="W2893" s="192" t="str">
        <f t="shared" si="2092"/>
        <v/>
      </c>
      <c r="X2893" s="303" t="str">
        <f t="shared" si="2093"/>
        <v/>
      </c>
      <c r="Y2893" s="300" t="str">
        <f t="shared" si="2094"/>
        <v/>
      </c>
      <c r="Z2893" s="300" t="str">
        <f t="shared" si="2095"/>
        <v/>
      </c>
      <c r="AA2893" s="303" t="str">
        <f t="shared" si="2096"/>
        <v/>
      </c>
      <c r="AB2893" s="300" t="str">
        <f t="shared" si="2097"/>
        <v/>
      </c>
      <c r="AC2893" s="300" t="str">
        <f t="shared" si="2098"/>
        <v/>
      </c>
      <c r="AD2893" s="300" t="str">
        <f t="shared" si="2099"/>
        <v/>
      </c>
      <c r="AE2893" s="192" t="str">
        <f t="shared" si="2100"/>
        <v/>
      </c>
      <c r="AF2893" s="192" t="str">
        <f t="shared" si="2101"/>
        <v/>
      </c>
      <c r="AG2893" s="192"/>
      <c r="AJ2893" s="300" t="str">
        <f t="shared" si="2102"/>
        <v/>
      </c>
      <c r="AK2893" s="300" t="str">
        <f t="shared" si="2103"/>
        <v/>
      </c>
      <c r="AL2893" s="300" t="str">
        <f t="shared" si="2104"/>
        <v/>
      </c>
      <c r="AM2893" s="300" t="str">
        <f t="shared" si="2105"/>
        <v/>
      </c>
      <c r="AN2893" s="300" t="str">
        <f t="shared" si="2106"/>
        <v/>
      </c>
      <c r="AO2893" s="300" t="str">
        <f t="shared" si="2107"/>
        <v/>
      </c>
      <c r="AP2893" s="300" t="str">
        <f t="shared" si="2108"/>
        <v/>
      </c>
      <c r="AQ2893" s="300" t="str">
        <f t="shared" si="2109"/>
        <v/>
      </c>
      <c r="AR2893" s="306" t="str">
        <f t="shared" si="2110"/>
        <v/>
      </c>
      <c r="AS2893" s="300" t="str">
        <f t="shared" si="2111"/>
        <v/>
      </c>
      <c r="AT2893" s="300" t="str">
        <f t="shared" si="2112"/>
        <v/>
      </c>
      <c r="AU2893" s="192" t="str">
        <f t="shared" si="2113"/>
        <v>рбс</v>
      </c>
      <c r="AV2893" s="192" t="str">
        <f t="shared" si="2114"/>
        <v>рбс87504804общпро</v>
      </c>
      <c r="AW2893" s="191">
        <f t="shared" si="2115"/>
        <v>0</v>
      </c>
      <c r="AX2893" s="191">
        <f t="shared" si="2116"/>
        <v>0</v>
      </c>
      <c r="AY2893" s="191">
        <f t="shared" si="2117"/>
        <v>89881</v>
      </c>
      <c r="AZ2893" s="191">
        <f t="shared" si="2118"/>
        <v>58120</v>
      </c>
      <c r="BA2893" s="193">
        <f t="shared" si="2119"/>
        <v>1</v>
      </c>
      <c r="BB2893" s="193">
        <f t="shared" si="2120"/>
        <v>1</v>
      </c>
      <c r="BC2893" s="193">
        <f t="shared" si="2121"/>
        <v>1</v>
      </c>
      <c r="BD2893" s="191">
        <f t="shared" si="2131"/>
        <v>89881</v>
      </c>
      <c r="BE2893" s="191">
        <f t="shared" si="2122"/>
        <v>58120</v>
      </c>
      <c r="BF2893" s="210">
        <f t="shared" si="2123"/>
        <v>89881</v>
      </c>
      <c r="BG2893" s="211">
        <f t="shared" si="2124"/>
        <v>89881</v>
      </c>
      <c r="BH2893" s="289"/>
      <c r="BI2893" s="289"/>
      <c r="BL2893" s="233" t="str">
        <f t="shared" si="2125"/>
        <v/>
      </c>
    </row>
    <row r="2894" spans="1:64" ht="12" customHeight="1">
      <c r="A2894" s="333" t="s">
        <v>1482</v>
      </c>
      <c r="B2894" s="381" t="s">
        <v>327</v>
      </c>
      <c r="C2894" s="333" t="s">
        <v>814</v>
      </c>
      <c r="D2894" s="381" t="s">
        <v>317</v>
      </c>
      <c r="E2894" s="381" t="s">
        <v>1317</v>
      </c>
      <c r="F2894" s="381" t="s">
        <v>586</v>
      </c>
      <c r="G2894" s="381" t="s">
        <v>389</v>
      </c>
      <c r="H2894" s="100" t="s">
        <v>653</v>
      </c>
      <c r="I2894" s="381" t="s">
        <v>505</v>
      </c>
      <c r="J2894" s="382">
        <v>240319</v>
      </c>
      <c r="K2894" s="382">
        <v>193600</v>
      </c>
      <c r="L2894" s="191" t="str">
        <f t="shared" ref="L2894:L2957" si="2134">CONCATENATE(B2894,C2894,D2894,E2894,F2894,G2894,I2894)</f>
        <v>875048040702011004002024422601</v>
      </c>
      <c r="M2894" s="192">
        <f t="array" ref="M2894">IF(COUNT(SEARCH(Удалить_Роспись_КВСР,$B2894)*SEARCH(Удалить_Роспись_ПБС,$C2894)*SEARCH(Удалить_Роспись_КФСР, $D2894)*SEARCH(Удалить_Роспись_КЦСР,$E2894)*SEARCH(Удалить_Роспись_КВР,$F2894)*SEARCH(Удалить_Роспись_ЭК,$H2894)*SEARCH(Удалить_Роспись_КР,$I2894))&gt;0,0,1)</f>
        <v>0</v>
      </c>
      <c r="N2894" s="192">
        <f>IF(COUNT(SEARCH(Удалить_Индекс_КВСР,$B2894)*SEARCH(Удалить_Индекс_ПБС,$C2894)*SEARCH(Удалить_Индекс_КФСР,$D2894)*SEARCH(Удалить_Индекс_КЦСР,$E2894)*SEARCH(Удалить_Индекс_КВР,$F2894)*SEARCH(Удалить_Индекс_ЭК,$H2894)*SEARCH(Удалить_Индекс_КР,$I2894))&gt;0,0,1)</f>
        <v>1</v>
      </c>
      <c r="O2894" s="192" t="str">
        <f t="shared" ref="O2894:O2957" si="2135">IF(OR($E2894="263П001",$E2894="092П000"),"атп","")</f>
        <v/>
      </c>
      <c r="P2894" s="192" t="str">
        <f t="shared" si="2126"/>
        <v/>
      </c>
      <c r="Q2894" s="300" t="str">
        <f t="shared" ref="Q2894:Q2957" si="2136">IF(OR($E2894="282Д002",$E2894="909Д000"),"инв","")</f>
        <v/>
      </c>
      <c r="R2894" s="300" t="str">
        <f t="shared" ref="R2894:R2957" si="2137">IF(OR($E2894="2928006",$E2894="4118004",$E2894="909Ж000"),"зем","")</f>
        <v/>
      </c>
      <c r="S2894" s="300" t="str">
        <f t="shared" ref="S2894:S2957" si="2138">IF($D2894="1001","пен","")</f>
        <v/>
      </c>
      <c r="T2894" s="192" t="str">
        <f t="shared" ref="T2894:T2957" si="2139">IF($E2894="9018000","рез","")</f>
        <v/>
      </c>
      <c r="U2894" s="303" t="str">
        <f t="shared" ref="U2894:U2957" si="2140">IF(LEFT($E2894,3)="795","рцп","")</f>
        <v/>
      </c>
      <c r="V2894" s="300" t="str">
        <f t="shared" ref="V2894:V2957" si="2141">IF(AND($B2894="830",OR($E2894="1038212",$E2894="0358000",E2894="0348223",E2894="1018001",E2894="1018210",E2894="1038000",E2894="0318202",E2894="0368203",E2894="0538001")),"мер","")</f>
        <v/>
      </c>
      <c r="W2894" s="192" t="str">
        <f t="shared" ref="W2894:W2957" si="2142">IF(AND($B2894="806",$D2894="0503"),"бла","")</f>
        <v/>
      </c>
      <c r="X2894" s="303" t="str">
        <f t="shared" ref="X2894:X2957" si="2143">IF(AND($B2894="806",$E2894="5058606"),"жил","")</f>
        <v/>
      </c>
      <c r="Y2894" s="300" t="str">
        <f t="shared" ref="Y2894:Y2957" si="2144">IF($D2894="0107","выб","")</f>
        <v/>
      </c>
      <c r="Z2894" s="300" t="str">
        <f t="shared" ref="Z2894:Z2957" si="2145">IF($G2894="251","меж","")</f>
        <v/>
      </c>
      <c r="AA2894" s="303" t="str">
        <f t="shared" ref="AA2894:AA2957" si="2146">IF($B2894="800","кцп","")</f>
        <v/>
      </c>
      <c r="AB2894" s="300" t="str">
        <f t="shared" ref="AB2894:AB2957" si="2147">IF($F2894="611","смз","")</f>
        <v/>
      </c>
      <c r="AC2894" s="300" t="str">
        <f t="shared" ref="AC2894:AC2957" si="2148">IF($D2894="1301","дол","")</f>
        <v/>
      </c>
      <c r="AD2894" s="300" t="str">
        <f t="shared" ref="AD2894:AD2957" si="2149">IF($F2894="612","сиц","")</f>
        <v/>
      </c>
      <c r="AE2894" s="192" t="str">
        <f t="shared" ref="AE2894:AE2957" si="2150">IF(AND($B2894="890",$E2894="9098000",F2894="870"),"рсф","")</f>
        <v/>
      </c>
      <c r="AF2894" s="192" t="str">
        <f t="shared" ref="AF2894:AF2957" si="2151">IF(AND($F2894="330",B2894="806"),"поч","")</f>
        <v/>
      </c>
      <c r="AG2894" s="192"/>
      <c r="AJ2894" s="300" t="str">
        <f t="shared" ref="AJ2894:AJ2957" si="2152">IF(AND(D2894="0503",G2894="223",OR(E2894="2118002",E2894="2218002",E2894="2338004",E2894="2718002",E2894="2928002",E2894="3018002",E2894="3118002",E2894="3218002",E2894="3418002",E2894="3658002",E2894="3718002",E2894="3818002",E2894="3948001",E2894="4118002",E2894="4218002",E2894="4218001",E2894="4318002",E2894="4418002",E2894="4618002")),"осв","")</f>
        <v/>
      </c>
      <c r="AK2894" s="300" t="str">
        <f t="shared" ref="AK2894:AK2957" si="2153">IF($D2894="0107","выб","")</f>
        <v/>
      </c>
      <c r="AL2894" s="300" t="str">
        <f t="shared" ref="AL2894:AL2957" si="2154">IF(OR($D2894="0409",$D2894="0503"),"бла","")</f>
        <v/>
      </c>
      <c r="AM2894" s="300" t="str">
        <f t="shared" ref="AM2894:AM2957" si="2155">IF($G2894="251","меж","")</f>
        <v/>
      </c>
      <c r="AN2894" s="300" t="str">
        <f t="shared" ref="AN2894:AN2957" si="2156">IF($D2894="0501","жил","")</f>
        <v/>
      </c>
      <c r="AO2894" s="300" t="str">
        <f t="shared" ref="AO2894:AO2957" si="2157">IF($D2894="1101","физ","")</f>
        <v/>
      </c>
      <c r="AP2894" s="300" t="str">
        <f t="shared" ref="AP2894:AP2957" si="2158">IF($D2894="0408","тра","")</f>
        <v/>
      </c>
      <c r="AQ2894" s="300" t="str">
        <f t="shared" ref="AQ2894:AQ2957" si="2159">IF($D2894="1001","пен","")</f>
        <v/>
      </c>
      <c r="AR2894" s="306" t="str">
        <f t="shared" ref="AR2894:AR2957" si="2160">IF(LEFT($E2894,3)="795","рцп","")</f>
        <v/>
      </c>
      <c r="AS2894" s="300" t="str">
        <f t="shared" ref="AS2894:AS2957" si="2161">IF($F2894="611","смз","")</f>
        <v/>
      </c>
      <c r="AT2894" s="300" t="str">
        <f t="shared" ref="AT2894:AT2957" si="2162">IF($F2894="612","сиц","")</f>
        <v/>
      </c>
      <c r="AU2894" s="192" t="str">
        <f t="shared" ref="AU2894:AU2957" si="2163">IF(LEFT(B2894,1)="9",LEFT(CONCATENATE(AJ2894,AK2894,AL2894,AM2894,AN2894,AP2894,AQ2894,AR2894,AS2894,AT2894,AO2894,"рбс"),3),LEFT(CONCATENATE(O2894,P2894,Q2894,R2894,S2894,T2894,U2894,V2894,W2894,X2894,Y2894,Z2894,AA2894,AB2894,AC2894,AD2894,AE2894,AF2894,"рбс"),3))</f>
        <v>рбс</v>
      </c>
      <c r="AV2894" s="192" t="str">
        <f t="shared" ref="AV2894:AV2957" si="2164">CONCATENATE(AU2894,B2894,IF(C2894="ЦП270","ЦП273",IF(AND(C2894="ЦС300",LEFT(E2894,3)="440"),"ЦС306",IF(AND(C2894="ЦУ340",LEFT(E2894,3)="440"),"ЦУ347",C2894))),IF(ISNA(VLOOKUP(F2894,спр_Платные,1,FALSE)),"общ","пла"),VLOOKUP(G2894,спр_Индексации_ЭКР,3,FALSE))</f>
        <v>рбс87504804общпро</v>
      </c>
      <c r="AW2894" s="191">
        <f t="shared" ref="AW2894:AW2957" si="2165">J2894*$M2894</f>
        <v>0</v>
      </c>
      <c r="AX2894" s="191">
        <f t="shared" ref="AX2894:AX2957" si="2166">K2894*$M2894</f>
        <v>0</v>
      </c>
      <c r="AY2894" s="191">
        <f t="shared" ref="AY2894:AY2957" si="2167">J2894*$N2894</f>
        <v>240319</v>
      </c>
      <c r="AZ2894" s="191">
        <f t="shared" ref="AZ2894:AZ2957" si="2168">K2894*$N2894</f>
        <v>193600</v>
      </c>
      <c r="BA2894" s="193">
        <f t="shared" ref="BA2894:BA2957" si="2169">VLOOKUP(G2894,спр_Индексации_ЭКР,2,FALSE)</f>
        <v>1</v>
      </c>
      <c r="BB2894" s="193">
        <f t="shared" ref="BB2894:BB2957" si="2170">VLOOKUP(G2894,спр_Индексации_ЭКР,4,FALSE)</f>
        <v>1</v>
      </c>
      <c r="BC2894" s="193">
        <f t="shared" ref="BC2894:BC2957" si="2171">VLOOKUP(G2894,спр_Индексации_ЭКР,5,FALSE)</f>
        <v>1</v>
      </c>
      <c r="BD2894" s="191">
        <f t="shared" si="2131"/>
        <v>240319</v>
      </c>
      <c r="BE2894" s="191">
        <f t="shared" ref="BE2894:BE2957" si="2172">AZ2894*$BA2894</f>
        <v>193600</v>
      </c>
      <c r="BF2894" s="210">
        <f t="shared" ref="BF2894:BF2957" si="2173">BD2894*BB2894</f>
        <v>240319</v>
      </c>
      <c r="BG2894" s="211">
        <f t="shared" ref="BG2894:BG2957" si="2174">BF2894*BC2894</f>
        <v>240319</v>
      </c>
      <c r="BH2894" s="289"/>
      <c r="BI2894" s="289"/>
      <c r="BJ2894" s="228"/>
      <c r="BK2894" s="228"/>
      <c r="BL2894" s="233" t="str">
        <f t="shared" ref="BL2894:BL2957" si="2175">IF(LEFT(B2894,1)="9",LEFT(D2894,2),"")</f>
        <v/>
      </c>
    </row>
    <row r="2895" spans="1:64" ht="12" customHeight="1">
      <c r="A2895" s="333" t="s">
        <v>1482</v>
      </c>
      <c r="B2895" s="381" t="s">
        <v>327</v>
      </c>
      <c r="C2895" s="333" t="s">
        <v>814</v>
      </c>
      <c r="D2895" s="381" t="s">
        <v>317</v>
      </c>
      <c r="E2895" s="381" t="s">
        <v>1317</v>
      </c>
      <c r="F2895" s="381" t="s">
        <v>586</v>
      </c>
      <c r="G2895" s="381" t="s">
        <v>397</v>
      </c>
      <c r="H2895" s="100" t="s">
        <v>653</v>
      </c>
      <c r="I2895" s="381" t="s">
        <v>505</v>
      </c>
      <c r="J2895" s="382">
        <v>71470</v>
      </c>
      <c r="K2895" s="382">
        <v>68709.97</v>
      </c>
      <c r="L2895" s="191" t="str">
        <f t="shared" si="2134"/>
        <v>875048040702011004002024434001</v>
      </c>
      <c r="M2895" s="192">
        <f t="array" ref="M2895">IF(COUNT(SEARCH(Удалить_Роспись_КВСР,$B2895)*SEARCH(Удалить_Роспись_ПБС,$C2895)*SEARCH(Удалить_Роспись_КФСР, $D2895)*SEARCH(Удалить_Роспись_КЦСР,$E2895)*SEARCH(Удалить_Роспись_КВР,$F2895)*SEARCH(Удалить_Роспись_ЭК,$H2895)*SEARCH(Удалить_Роспись_КР,$I2895))&gt;0,0,1)</f>
        <v>0</v>
      </c>
      <c r="N2895" s="192">
        <f>IF(COUNT(SEARCH(Удалить_Индекс_КВСР,$B2895)*SEARCH(Удалить_Индекс_ПБС,$C2895)*SEARCH(Удалить_Индекс_КФСР,$D2895)*SEARCH(Удалить_Индекс_КЦСР,$E2895)*SEARCH(Удалить_Индекс_КВР,$F2895)*SEARCH(Удалить_Индекс_ЭК,$H2895)*SEARCH(Удалить_Индекс_КР,$I2895))&gt;0,0,1)</f>
        <v>1</v>
      </c>
      <c r="O2895" s="192" t="str">
        <f t="shared" si="2135"/>
        <v/>
      </c>
      <c r="P2895" s="192" t="str">
        <f t="shared" si="2126"/>
        <v/>
      </c>
      <c r="Q2895" s="300" t="str">
        <f t="shared" si="2136"/>
        <v/>
      </c>
      <c r="R2895" s="300" t="str">
        <f t="shared" si="2137"/>
        <v/>
      </c>
      <c r="S2895" s="300" t="str">
        <f t="shared" si="2138"/>
        <v/>
      </c>
      <c r="T2895" s="192" t="str">
        <f t="shared" si="2139"/>
        <v/>
      </c>
      <c r="U2895" s="303" t="str">
        <f t="shared" si="2140"/>
        <v/>
      </c>
      <c r="V2895" s="300" t="str">
        <f t="shared" si="2141"/>
        <v/>
      </c>
      <c r="W2895" s="192" t="str">
        <f t="shared" si="2142"/>
        <v/>
      </c>
      <c r="X2895" s="303" t="str">
        <f t="shared" si="2143"/>
        <v/>
      </c>
      <c r="Y2895" s="300" t="str">
        <f t="shared" si="2144"/>
        <v/>
      </c>
      <c r="Z2895" s="300" t="str">
        <f t="shared" si="2145"/>
        <v/>
      </c>
      <c r="AA2895" s="303" t="str">
        <f t="shared" si="2146"/>
        <v/>
      </c>
      <c r="AB2895" s="300" t="str">
        <f t="shared" si="2147"/>
        <v/>
      </c>
      <c r="AC2895" s="300" t="str">
        <f t="shared" si="2148"/>
        <v/>
      </c>
      <c r="AD2895" s="300" t="str">
        <f t="shared" si="2149"/>
        <v/>
      </c>
      <c r="AE2895" s="192" t="str">
        <f t="shared" si="2150"/>
        <v/>
      </c>
      <c r="AF2895" s="192" t="str">
        <f t="shared" si="2151"/>
        <v/>
      </c>
      <c r="AG2895" s="192"/>
      <c r="AJ2895" s="300" t="str">
        <f t="shared" si="2152"/>
        <v/>
      </c>
      <c r="AK2895" s="300" t="str">
        <f t="shared" si="2153"/>
        <v/>
      </c>
      <c r="AL2895" s="300" t="str">
        <f t="shared" si="2154"/>
        <v/>
      </c>
      <c r="AM2895" s="300" t="str">
        <f t="shared" si="2155"/>
        <v/>
      </c>
      <c r="AN2895" s="300" t="str">
        <f t="shared" si="2156"/>
        <v/>
      </c>
      <c r="AO2895" s="300" t="str">
        <f t="shared" si="2157"/>
        <v/>
      </c>
      <c r="AP2895" s="300" t="str">
        <f t="shared" si="2158"/>
        <v/>
      </c>
      <c r="AQ2895" s="300" t="str">
        <f t="shared" si="2159"/>
        <v/>
      </c>
      <c r="AR2895" s="306" t="str">
        <f t="shared" si="2160"/>
        <v/>
      </c>
      <c r="AS2895" s="300" t="str">
        <f t="shared" si="2161"/>
        <v/>
      </c>
      <c r="AT2895" s="300" t="str">
        <f t="shared" si="2162"/>
        <v/>
      </c>
      <c r="AU2895" s="192" t="str">
        <f t="shared" si="2163"/>
        <v>рбс</v>
      </c>
      <c r="AV2895" s="192" t="str">
        <f t="shared" si="2164"/>
        <v>рбс87504804общпро</v>
      </c>
      <c r="AW2895" s="191">
        <f t="shared" si="2165"/>
        <v>0</v>
      </c>
      <c r="AX2895" s="191">
        <f t="shared" si="2166"/>
        <v>0</v>
      </c>
      <c r="AY2895" s="191">
        <f t="shared" si="2167"/>
        <v>71470</v>
      </c>
      <c r="AZ2895" s="191">
        <f t="shared" si="2168"/>
        <v>68709.97</v>
      </c>
      <c r="BA2895" s="193">
        <f t="shared" si="2169"/>
        <v>1</v>
      </c>
      <c r="BB2895" s="193">
        <f t="shared" si="2170"/>
        <v>1</v>
      </c>
      <c r="BC2895" s="193">
        <f t="shared" si="2171"/>
        <v>1</v>
      </c>
      <c r="BD2895" s="191">
        <f t="shared" si="2131"/>
        <v>71470</v>
      </c>
      <c r="BE2895" s="191">
        <f t="shared" si="2172"/>
        <v>68709.97</v>
      </c>
      <c r="BF2895" s="210">
        <f t="shared" si="2173"/>
        <v>71470</v>
      </c>
      <c r="BG2895" s="211">
        <f t="shared" si="2174"/>
        <v>71470</v>
      </c>
      <c r="BH2895" s="289"/>
      <c r="BI2895" s="289"/>
      <c r="BL2895" s="233" t="str">
        <f t="shared" si="2175"/>
        <v/>
      </c>
    </row>
    <row r="2896" spans="1:64" ht="12" customHeight="1">
      <c r="A2896" s="333" t="s">
        <v>1482</v>
      </c>
      <c r="B2896" s="381" t="s">
        <v>327</v>
      </c>
      <c r="C2896" s="333" t="s">
        <v>814</v>
      </c>
      <c r="D2896" s="381" t="s">
        <v>317</v>
      </c>
      <c r="E2896" s="381" t="s">
        <v>1317</v>
      </c>
      <c r="F2896" s="381" t="s">
        <v>658</v>
      </c>
      <c r="G2896" s="381" t="s">
        <v>395</v>
      </c>
      <c r="H2896" s="100" t="s">
        <v>653</v>
      </c>
      <c r="I2896" s="381" t="s">
        <v>505</v>
      </c>
      <c r="J2896" s="382">
        <v>0.14000000000000001</v>
      </c>
      <c r="K2896" s="382">
        <v>0.14000000000000001</v>
      </c>
      <c r="L2896" s="191" t="str">
        <f t="shared" si="2134"/>
        <v>875048040702011004002085329001</v>
      </c>
      <c r="M2896" s="192">
        <f t="array" ref="M2896">IF(COUNT(SEARCH(Удалить_Роспись_КВСР,$B2896)*SEARCH(Удалить_Роспись_ПБС,$C2896)*SEARCH(Удалить_Роспись_КФСР, $D2896)*SEARCH(Удалить_Роспись_КЦСР,$E2896)*SEARCH(Удалить_Роспись_КВР,$F2896)*SEARCH(Удалить_Роспись_ЭК,$H2896)*SEARCH(Удалить_Роспись_КР,$I2896))&gt;0,0,1)</f>
        <v>0</v>
      </c>
      <c r="N2896" s="192">
        <v>0</v>
      </c>
      <c r="O2896" s="192" t="str">
        <f t="shared" si="2135"/>
        <v/>
      </c>
      <c r="P2896" s="192" t="str">
        <f t="shared" si="2126"/>
        <v/>
      </c>
      <c r="Q2896" s="300" t="str">
        <f t="shared" si="2136"/>
        <v/>
      </c>
      <c r="R2896" s="300" t="str">
        <f t="shared" si="2137"/>
        <v/>
      </c>
      <c r="S2896" s="300" t="str">
        <f t="shared" si="2138"/>
        <v/>
      </c>
      <c r="T2896" s="192" t="str">
        <f t="shared" si="2139"/>
        <v/>
      </c>
      <c r="U2896" s="303" t="str">
        <f t="shared" si="2140"/>
        <v/>
      </c>
      <c r="V2896" s="300" t="str">
        <f t="shared" si="2141"/>
        <v/>
      </c>
      <c r="W2896" s="192" t="str">
        <f t="shared" si="2142"/>
        <v/>
      </c>
      <c r="X2896" s="303" t="str">
        <f t="shared" si="2143"/>
        <v/>
      </c>
      <c r="Y2896" s="300" t="str">
        <f t="shared" si="2144"/>
        <v/>
      </c>
      <c r="Z2896" s="300" t="str">
        <f t="shared" si="2145"/>
        <v/>
      </c>
      <c r="AA2896" s="303" t="str">
        <f t="shared" si="2146"/>
        <v/>
      </c>
      <c r="AB2896" s="300" t="str">
        <f t="shared" si="2147"/>
        <v/>
      </c>
      <c r="AC2896" s="300" t="str">
        <f t="shared" si="2148"/>
        <v/>
      </c>
      <c r="AD2896" s="300" t="str">
        <f t="shared" si="2149"/>
        <v/>
      </c>
      <c r="AE2896" s="192" t="str">
        <f t="shared" si="2150"/>
        <v/>
      </c>
      <c r="AF2896" s="192" t="str">
        <f t="shared" si="2151"/>
        <v/>
      </c>
      <c r="AG2896" s="192"/>
      <c r="AJ2896" s="300" t="str">
        <f t="shared" si="2152"/>
        <v/>
      </c>
      <c r="AK2896" s="300" t="str">
        <f t="shared" si="2153"/>
        <v/>
      </c>
      <c r="AL2896" s="300" t="str">
        <f t="shared" si="2154"/>
        <v/>
      </c>
      <c r="AM2896" s="300" t="str">
        <f t="shared" si="2155"/>
        <v/>
      </c>
      <c r="AN2896" s="300" t="str">
        <f t="shared" si="2156"/>
        <v/>
      </c>
      <c r="AO2896" s="300" t="str">
        <f t="shared" si="2157"/>
        <v/>
      </c>
      <c r="AP2896" s="300" t="str">
        <f t="shared" si="2158"/>
        <v/>
      </c>
      <c r="AQ2896" s="300" t="str">
        <f t="shared" si="2159"/>
        <v/>
      </c>
      <c r="AR2896" s="306" t="str">
        <f t="shared" si="2160"/>
        <v/>
      </c>
      <c r="AS2896" s="300" t="str">
        <f t="shared" si="2161"/>
        <v/>
      </c>
      <c r="AT2896" s="300" t="str">
        <f t="shared" si="2162"/>
        <v/>
      </c>
      <c r="AU2896" s="192" t="str">
        <f t="shared" si="2163"/>
        <v>рбс</v>
      </c>
      <c r="AV2896" s="192" t="str">
        <f t="shared" si="2164"/>
        <v>рбс87504804общпро</v>
      </c>
      <c r="AW2896" s="191">
        <f t="shared" si="2165"/>
        <v>0</v>
      </c>
      <c r="AX2896" s="191">
        <f t="shared" si="2166"/>
        <v>0</v>
      </c>
      <c r="AY2896" s="191">
        <f t="shared" si="2167"/>
        <v>0</v>
      </c>
      <c r="AZ2896" s="191">
        <f t="shared" si="2168"/>
        <v>0</v>
      </c>
      <c r="BA2896" s="193">
        <f t="shared" si="2169"/>
        <v>1</v>
      </c>
      <c r="BB2896" s="193">
        <f t="shared" si="2170"/>
        <v>1</v>
      </c>
      <c r="BC2896" s="193">
        <f t="shared" si="2171"/>
        <v>1</v>
      </c>
      <c r="BD2896" s="191">
        <f t="shared" si="2131"/>
        <v>0</v>
      </c>
      <c r="BE2896" s="191">
        <f t="shared" si="2172"/>
        <v>0</v>
      </c>
      <c r="BF2896" s="210">
        <f t="shared" si="2173"/>
        <v>0</v>
      </c>
      <c r="BG2896" s="211">
        <f t="shared" si="2174"/>
        <v>0</v>
      </c>
      <c r="BH2896" s="289"/>
      <c r="BI2896" s="289"/>
      <c r="BL2896" s="233" t="str">
        <f t="shared" si="2175"/>
        <v/>
      </c>
    </row>
    <row r="2897" spans="1:64" ht="12" customHeight="1">
      <c r="A2897" s="333" t="s">
        <v>1482</v>
      </c>
      <c r="B2897" s="381" t="s">
        <v>327</v>
      </c>
      <c r="C2897" s="333" t="s">
        <v>814</v>
      </c>
      <c r="D2897" s="381" t="s">
        <v>317</v>
      </c>
      <c r="E2897" s="381" t="s">
        <v>1318</v>
      </c>
      <c r="F2897" s="381" t="s">
        <v>608</v>
      </c>
      <c r="G2897" s="381" t="s">
        <v>385</v>
      </c>
      <c r="H2897" s="100" t="s">
        <v>653</v>
      </c>
      <c r="I2897" s="381" t="s">
        <v>505</v>
      </c>
      <c r="J2897" s="382">
        <v>1075000</v>
      </c>
      <c r="K2897" s="382">
        <v>860769.01</v>
      </c>
      <c r="L2897" s="191" t="str">
        <f t="shared" si="2134"/>
        <v>875048040702011004102011121101</v>
      </c>
      <c r="M2897" s="192">
        <f t="array" ref="M2897">IF(COUNT(SEARCH(Удалить_Роспись_КВСР,$B2897)*SEARCH(Удалить_Роспись_ПБС,$C2897)*SEARCH(Удалить_Роспись_КФСР, $D2897)*SEARCH(Удалить_Роспись_КЦСР,$E2897)*SEARCH(Удалить_Роспись_КВР,$F2897)*SEARCH(Удалить_Роспись_ЭК,$H2897)*SEARCH(Удалить_Роспись_КР,$I2897))&gt;0,0,1)</f>
        <v>0</v>
      </c>
      <c r="N2897" s="192">
        <v>0</v>
      </c>
      <c r="O2897" s="192" t="str">
        <f t="shared" si="2135"/>
        <v/>
      </c>
      <c r="P2897" s="192" t="str">
        <f t="shared" si="2126"/>
        <v/>
      </c>
      <c r="Q2897" s="300" t="str">
        <f t="shared" si="2136"/>
        <v/>
      </c>
      <c r="R2897" s="300" t="str">
        <f t="shared" si="2137"/>
        <v/>
      </c>
      <c r="S2897" s="300" t="str">
        <f t="shared" si="2138"/>
        <v/>
      </c>
      <c r="T2897" s="192" t="str">
        <f t="shared" si="2139"/>
        <v/>
      </c>
      <c r="U2897" s="303" t="str">
        <f t="shared" si="2140"/>
        <v/>
      </c>
      <c r="V2897" s="300" t="str">
        <f t="shared" si="2141"/>
        <v/>
      </c>
      <c r="W2897" s="192" t="str">
        <f t="shared" si="2142"/>
        <v/>
      </c>
      <c r="X2897" s="303" t="str">
        <f t="shared" si="2143"/>
        <v/>
      </c>
      <c r="Y2897" s="300" t="str">
        <f t="shared" si="2144"/>
        <v/>
      </c>
      <c r="Z2897" s="300" t="str">
        <f t="shared" si="2145"/>
        <v/>
      </c>
      <c r="AA2897" s="303" t="str">
        <f t="shared" si="2146"/>
        <v/>
      </c>
      <c r="AB2897" s="300" t="str">
        <f t="shared" si="2147"/>
        <v/>
      </c>
      <c r="AC2897" s="300" t="str">
        <f t="shared" si="2148"/>
        <v/>
      </c>
      <c r="AD2897" s="300" t="str">
        <f t="shared" si="2149"/>
        <v/>
      </c>
      <c r="AE2897" s="192" t="str">
        <f t="shared" si="2150"/>
        <v/>
      </c>
      <c r="AF2897" s="192" t="str">
        <f t="shared" si="2151"/>
        <v/>
      </c>
      <c r="AG2897" s="192"/>
      <c r="AJ2897" s="300" t="str">
        <f t="shared" si="2152"/>
        <v/>
      </c>
      <c r="AK2897" s="300" t="str">
        <f t="shared" si="2153"/>
        <v/>
      </c>
      <c r="AL2897" s="300" t="str">
        <f t="shared" si="2154"/>
        <v/>
      </c>
      <c r="AM2897" s="300" t="str">
        <f t="shared" si="2155"/>
        <v/>
      </c>
      <c r="AN2897" s="300" t="str">
        <f t="shared" si="2156"/>
        <v/>
      </c>
      <c r="AO2897" s="300" t="str">
        <f t="shared" si="2157"/>
        <v/>
      </c>
      <c r="AP2897" s="300" t="str">
        <f t="shared" si="2158"/>
        <v/>
      </c>
      <c r="AQ2897" s="300" t="str">
        <f t="shared" si="2159"/>
        <v/>
      </c>
      <c r="AR2897" s="306" t="str">
        <f t="shared" si="2160"/>
        <v/>
      </c>
      <c r="AS2897" s="300" t="str">
        <f t="shared" si="2161"/>
        <v/>
      </c>
      <c r="AT2897" s="300" t="str">
        <f t="shared" si="2162"/>
        <v/>
      </c>
      <c r="AU2897" s="192" t="str">
        <f t="shared" si="2163"/>
        <v>рбс</v>
      </c>
      <c r="AV2897" s="192" t="str">
        <f t="shared" si="2164"/>
        <v>рбс87504804общопл</v>
      </c>
      <c r="AW2897" s="191">
        <f t="shared" si="2165"/>
        <v>0</v>
      </c>
      <c r="AX2897" s="191">
        <f t="shared" si="2166"/>
        <v>0</v>
      </c>
      <c r="AY2897" s="191">
        <f t="shared" si="2167"/>
        <v>0</v>
      </c>
      <c r="AZ2897" s="191">
        <f t="shared" si="2168"/>
        <v>0</v>
      </c>
      <c r="BA2897" s="193">
        <f t="shared" si="2169"/>
        <v>1</v>
      </c>
      <c r="BB2897" s="193">
        <f t="shared" si="2170"/>
        <v>1</v>
      </c>
      <c r="BC2897" s="193">
        <f t="shared" si="2171"/>
        <v>1</v>
      </c>
      <c r="BD2897" s="191">
        <f t="shared" si="2131"/>
        <v>0</v>
      </c>
      <c r="BE2897" s="191">
        <f t="shared" si="2172"/>
        <v>0</v>
      </c>
      <c r="BF2897" s="210">
        <f t="shared" si="2173"/>
        <v>0</v>
      </c>
      <c r="BG2897" s="211">
        <f t="shared" si="2174"/>
        <v>0</v>
      </c>
      <c r="BH2897" s="289" t="str">
        <f>B2897</f>
        <v>875</v>
      </c>
      <c r="BI2897" s="289" t="str">
        <f>D2897</f>
        <v>0702</v>
      </c>
      <c r="BJ2897" s="284" t="s">
        <v>591</v>
      </c>
      <c r="BK2897" s="284" t="s">
        <v>589</v>
      </c>
      <c r="BL2897" s="233" t="str">
        <f t="shared" si="2175"/>
        <v/>
      </c>
    </row>
    <row r="2898" spans="1:64" ht="12" customHeight="1">
      <c r="A2898" s="333" t="s">
        <v>1482</v>
      </c>
      <c r="B2898" s="381" t="s">
        <v>327</v>
      </c>
      <c r="C2898" s="333" t="s">
        <v>814</v>
      </c>
      <c r="D2898" s="381" t="s">
        <v>317</v>
      </c>
      <c r="E2898" s="381" t="s">
        <v>1318</v>
      </c>
      <c r="F2898" s="381" t="s">
        <v>902</v>
      </c>
      <c r="G2898" s="381" t="s">
        <v>387</v>
      </c>
      <c r="H2898" s="100" t="s">
        <v>653</v>
      </c>
      <c r="I2898" s="381" t="s">
        <v>505</v>
      </c>
      <c r="J2898" s="382">
        <v>325110</v>
      </c>
      <c r="K2898" s="382">
        <v>256881.9</v>
      </c>
      <c r="L2898" s="191" t="str">
        <f t="shared" si="2134"/>
        <v>875048040702011004102011921301</v>
      </c>
      <c r="M2898" s="192">
        <f t="array" ref="M2898">IF(COUNT(SEARCH(Удалить_Роспись_КВСР,$B2898)*SEARCH(Удалить_Роспись_ПБС,$C2898)*SEARCH(Удалить_Роспись_КФСР, $D2898)*SEARCH(Удалить_Роспись_КЦСР,$E2898)*SEARCH(Удалить_Роспись_КВР,$F2898)*SEARCH(Удалить_Роспись_ЭК,$H2898)*SEARCH(Удалить_Роспись_КР,$I2898))&gt;0,0,1)</f>
        <v>0</v>
      </c>
      <c r="N2898" s="192">
        <v>0</v>
      </c>
      <c r="O2898" s="192" t="str">
        <f t="shared" si="2135"/>
        <v/>
      </c>
      <c r="P2898" s="192" t="str">
        <f t="shared" si="2126"/>
        <v/>
      </c>
      <c r="Q2898" s="300" t="str">
        <f t="shared" si="2136"/>
        <v/>
      </c>
      <c r="R2898" s="300" t="str">
        <f t="shared" si="2137"/>
        <v/>
      </c>
      <c r="S2898" s="300" t="str">
        <f t="shared" si="2138"/>
        <v/>
      </c>
      <c r="T2898" s="192" t="str">
        <f t="shared" si="2139"/>
        <v/>
      </c>
      <c r="U2898" s="303" t="str">
        <f t="shared" si="2140"/>
        <v/>
      </c>
      <c r="V2898" s="300" t="str">
        <f t="shared" si="2141"/>
        <v/>
      </c>
      <c r="W2898" s="192" t="str">
        <f t="shared" si="2142"/>
        <v/>
      </c>
      <c r="X2898" s="303" t="str">
        <f t="shared" si="2143"/>
        <v/>
      </c>
      <c r="Y2898" s="300" t="str">
        <f t="shared" si="2144"/>
        <v/>
      </c>
      <c r="Z2898" s="300" t="str">
        <f t="shared" si="2145"/>
        <v/>
      </c>
      <c r="AA2898" s="303" t="str">
        <f t="shared" si="2146"/>
        <v/>
      </c>
      <c r="AB2898" s="300" t="str">
        <f t="shared" si="2147"/>
        <v/>
      </c>
      <c r="AC2898" s="300" t="str">
        <f t="shared" si="2148"/>
        <v/>
      </c>
      <c r="AD2898" s="300" t="str">
        <f t="shared" si="2149"/>
        <v/>
      </c>
      <c r="AE2898" s="192" t="str">
        <f t="shared" si="2150"/>
        <v/>
      </c>
      <c r="AF2898" s="192" t="str">
        <f t="shared" si="2151"/>
        <v/>
      </c>
      <c r="AG2898" s="192"/>
      <c r="AJ2898" s="300" t="str">
        <f t="shared" si="2152"/>
        <v/>
      </c>
      <c r="AK2898" s="300" t="str">
        <f t="shared" si="2153"/>
        <v/>
      </c>
      <c r="AL2898" s="300" t="str">
        <f t="shared" si="2154"/>
        <v/>
      </c>
      <c r="AM2898" s="300" t="str">
        <f t="shared" si="2155"/>
        <v/>
      </c>
      <c r="AN2898" s="300" t="str">
        <f t="shared" si="2156"/>
        <v/>
      </c>
      <c r="AO2898" s="300" t="str">
        <f t="shared" si="2157"/>
        <v/>
      </c>
      <c r="AP2898" s="300" t="str">
        <f t="shared" si="2158"/>
        <v/>
      </c>
      <c r="AQ2898" s="300" t="str">
        <f t="shared" si="2159"/>
        <v/>
      </c>
      <c r="AR2898" s="306" t="str">
        <f t="shared" si="2160"/>
        <v/>
      </c>
      <c r="AS2898" s="300" t="str">
        <f t="shared" si="2161"/>
        <v/>
      </c>
      <c r="AT2898" s="300" t="str">
        <f t="shared" si="2162"/>
        <v/>
      </c>
      <c r="AU2898" s="192" t="str">
        <f t="shared" si="2163"/>
        <v>рбс</v>
      </c>
      <c r="AV2898" s="192" t="str">
        <f t="shared" si="2164"/>
        <v>рбс87504804общопл</v>
      </c>
      <c r="AW2898" s="191">
        <f t="shared" si="2165"/>
        <v>0</v>
      </c>
      <c r="AX2898" s="191">
        <f t="shared" si="2166"/>
        <v>0</v>
      </c>
      <c r="AY2898" s="191">
        <f t="shared" si="2167"/>
        <v>0</v>
      </c>
      <c r="AZ2898" s="191">
        <f t="shared" si="2168"/>
        <v>0</v>
      </c>
      <c r="BA2898" s="193">
        <f t="shared" si="2169"/>
        <v>1</v>
      </c>
      <c r="BB2898" s="193">
        <f t="shared" si="2170"/>
        <v>1</v>
      </c>
      <c r="BC2898" s="193">
        <f t="shared" si="2171"/>
        <v>1</v>
      </c>
      <c r="BD2898" s="191">
        <f t="shared" si="2131"/>
        <v>0</v>
      </c>
      <c r="BE2898" s="191">
        <f t="shared" si="2172"/>
        <v>0</v>
      </c>
      <c r="BF2898" s="210">
        <f t="shared" si="2173"/>
        <v>0</v>
      </c>
      <c r="BG2898" s="211">
        <f t="shared" si="2174"/>
        <v>0</v>
      </c>
      <c r="BH2898" s="289" t="str">
        <f>B2898</f>
        <v>875</v>
      </c>
      <c r="BI2898" s="289" t="str">
        <f>D2898</f>
        <v>0702</v>
      </c>
      <c r="BJ2898" s="284" t="s">
        <v>591</v>
      </c>
      <c r="BK2898" s="284" t="s">
        <v>589</v>
      </c>
      <c r="BL2898" s="233" t="str">
        <f t="shared" si="2175"/>
        <v/>
      </c>
    </row>
    <row r="2899" spans="1:64" ht="12" customHeight="1">
      <c r="A2899" s="333" t="s">
        <v>1482</v>
      </c>
      <c r="B2899" s="381" t="s">
        <v>327</v>
      </c>
      <c r="C2899" s="333" t="s">
        <v>814</v>
      </c>
      <c r="D2899" s="381" t="s">
        <v>317</v>
      </c>
      <c r="E2899" s="381" t="s">
        <v>1319</v>
      </c>
      <c r="F2899" s="381" t="s">
        <v>589</v>
      </c>
      <c r="G2899" s="381" t="s">
        <v>386</v>
      </c>
      <c r="H2899" s="100" t="s">
        <v>653</v>
      </c>
      <c r="I2899" s="381" t="s">
        <v>505</v>
      </c>
      <c r="J2899" s="382">
        <v>70000</v>
      </c>
      <c r="K2899" s="382">
        <v>70000</v>
      </c>
      <c r="L2899" s="191" t="str">
        <f t="shared" si="2134"/>
        <v>875048040702011004702011221201</v>
      </c>
      <c r="M2899" s="192">
        <f t="array" ref="M2899">IF(COUNT(SEARCH(Удалить_Роспись_КВСР,$B2899)*SEARCH(Удалить_Роспись_ПБС,$C2899)*SEARCH(Удалить_Роспись_КФСР, $D2899)*SEARCH(Удалить_Роспись_КЦСР,$E2899)*SEARCH(Удалить_Роспись_КВР,$F2899)*SEARCH(Удалить_Роспись_ЭК,$H2899)*SEARCH(Удалить_Роспись_КР,$I2899))&gt;0,0,1)</f>
        <v>0</v>
      </c>
      <c r="N2899" s="192">
        <v>0</v>
      </c>
      <c r="O2899" s="192" t="str">
        <f t="shared" si="2135"/>
        <v/>
      </c>
      <c r="P2899" s="192" t="str">
        <f t="shared" si="2126"/>
        <v/>
      </c>
      <c r="Q2899" s="300" t="str">
        <f t="shared" si="2136"/>
        <v/>
      </c>
      <c r="R2899" s="300" t="str">
        <f t="shared" si="2137"/>
        <v/>
      </c>
      <c r="S2899" s="300" t="str">
        <f t="shared" si="2138"/>
        <v/>
      </c>
      <c r="T2899" s="192" t="str">
        <f t="shared" si="2139"/>
        <v/>
      </c>
      <c r="U2899" s="303" t="str">
        <f t="shared" si="2140"/>
        <v/>
      </c>
      <c r="V2899" s="300" t="str">
        <f t="shared" si="2141"/>
        <v/>
      </c>
      <c r="W2899" s="192" t="str">
        <f t="shared" si="2142"/>
        <v/>
      </c>
      <c r="X2899" s="303" t="str">
        <f t="shared" si="2143"/>
        <v/>
      </c>
      <c r="Y2899" s="300" t="str">
        <f t="shared" si="2144"/>
        <v/>
      </c>
      <c r="Z2899" s="300" t="str">
        <f t="shared" si="2145"/>
        <v/>
      </c>
      <c r="AA2899" s="303" t="str">
        <f t="shared" si="2146"/>
        <v/>
      </c>
      <c r="AB2899" s="300" t="str">
        <f t="shared" si="2147"/>
        <v/>
      </c>
      <c r="AC2899" s="300" t="str">
        <f t="shared" si="2148"/>
        <v/>
      </c>
      <c r="AD2899" s="300" t="str">
        <f t="shared" si="2149"/>
        <v/>
      </c>
      <c r="AE2899" s="192" t="str">
        <f t="shared" si="2150"/>
        <v/>
      </c>
      <c r="AF2899" s="192" t="str">
        <f t="shared" si="2151"/>
        <v/>
      </c>
      <c r="AG2899" s="192"/>
      <c r="AJ2899" s="300" t="str">
        <f t="shared" si="2152"/>
        <v/>
      </c>
      <c r="AK2899" s="300" t="str">
        <f t="shared" si="2153"/>
        <v/>
      </c>
      <c r="AL2899" s="300" t="str">
        <f t="shared" si="2154"/>
        <v/>
      </c>
      <c r="AM2899" s="300" t="str">
        <f t="shared" si="2155"/>
        <v/>
      </c>
      <c r="AN2899" s="300" t="str">
        <f t="shared" si="2156"/>
        <v/>
      </c>
      <c r="AO2899" s="300" t="str">
        <f t="shared" si="2157"/>
        <v/>
      </c>
      <c r="AP2899" s="300" t="str">
        <f t="shared" si="2158"/>
        <v/>
      </c>
      <c r="AQ2899" s="300" t="str">
        <f t="shared" si="2159"/>
        <v/>
      </c>
      <c r="AR2899" s="306" t="str">
        <f t="shared" si="2160"/>
        <v/>
      </c>
      <c r="AS2899" s="300" t="str">
        <f t="shared" si="2161"/>
        <v/>
      </c>
      <c r="AT2899" s="300" t="str">
        <f t="shared" si="2162"/>
        <v/>
      </c>
      <c r="AU2899" s="192" t="str">
        <f t="shared" si="2163"/>
        <v>рбс</v>
      </c>
      <c r="AV2899" s="192" t="str">
        <f t="shared" si="2164"/>
        <v>рбс87504804общпро</v>
      </c>
      <c r="AW2899" s="191">
        <f t="shared" si="2165"/>
        <v>0</v>
      </c>
      <c r="AX2899" s="191">
        <f t="shared" si="2166"/>
        <v>0</v>
      </c>
      <c r="AY2899" s="191">
        <f t="shared" si="2167"/>
        <v>0</v>
      </c>
      <c r="AZ2899" s="191">
        <f t="shared" si="2168"/>
        <v>0</v>
      </c>
      <c r="BA2899" s="193">
        <f t="shared" si="2169"/>
        <v>1</v>
      </c>
      <c r="BB2899" s="193">
        <f t="shared" si="2170"/>
        <v>1</v>
      </c>
      <c r="BC2899" s="193">
        <f t="shared" si="2171"/>
        <v>1</v>
      </c>
      <c r="BD2899" s="191">
        <f t="shared" si="2131"/>
        <v>0</v>
      </c>
      <c r="BE2899" s="191">
        <f t="shared" si="2172"/>
        <v>0</v>
      </c>
      <c r="BF2899" s="210">
        <f t="shared" si="2173"/>
        <v>0</v>
      </c>
      <c r="BG2899" s="211">
        <f t="shared" si="2174"/>
        <v>0</v>
      </c>
      <c r="BH2899" s="289" t="str">
        <f>B2899</f>
        <v>875</v>
      </c>
      <c r="BI2899" s="289" t="str">
        <f>D2899</f>
        <v>0702</v>
      </c>
      <c r="BJ2899" s="284" t="s">
        <v>591</v>
      </c>
      <c r="BK2899" s="284" t="s">
        <v>589</v>
      </c>
      <c r="BL2899" s="233" t="str">
        <f t="shared" si="2175"/>
        <v/>
      </c>
    </row>
    <row r="2900" spans="1:64" ht="12" customHeight="1">
      <c r="A2900" s="333" t="s">
        <v>1482</v>
      </c>
      <c r="B2900" s="381" t="s">
        <v>327</v>
      </c>
      <c r="C2900" s="333" t="s">
        <v>814</v>
      </c>
      <c r="D2900" s="381" t="s">
        <v>317</v>
      </c>
      <c r="E2900" s="381" t="s">
        <v>1320</v>
      </c>
      <c r="F2900" s="381" t="s">
        <v>586</v>
      </c>
      <c r="G2900" s="381" t="s">
        <v>393</v>
      </c>
      <c r="H2900" s="100" t="s">
        <v>653</v>
      </c>
      <c r="I2900" s="381" t="s">
        <v>505</v>
      </c>
      <c r="J2900" s="382">
        <v>1539481.42</v>
      </c>
      <c r="K2900" s="382">
        <v>971152.92</v>
      </c>
      <c r="L2900" s="191" t="str">
        <f t="shared" si="2134"/>
        <v>875048040702011004Г02024422301</v>
      </c>
      <c r="M2900" s="192">
        <f t="array" ref="M2900">IF(COUNT(SEARCH(Удалить_Роспись_КВСР,$B2900)*SEARCH(Удалить_Роспись_ПБС,$C2900)*SEARCH(Удалить_Роспись_КФСР, $D2900)*SEARCH(Удалить_Роспись_КЦСР,$E2900)*SEARCH(Удалить_Роспись_КВР,$F2900)*SEARCH(Удалить_Роспись_ЭК,$H2900)*SEARCH(Удалить_Роспись_КР,$I2900))&gt;0,0,1)</f>
        <v>0</v>
      </c>
      <c r="N2900" s="192">
        <f>IF(COUNT(SEARCH(Удалить_Индекс_КВСР,$B2900)*SEARCH(Удалить_Индекс_ПБС,$C2900)*SEARCH(Удалить_Индекс_КФСР,$D2900)*SEARCH(Удалить_Индекс_КЦСР,$E2900)*SEARCH(Удалить_Индекс_КВР,$F2900)*SEARCH(Удалить_Индекс_ЭК,$H2900)*SEARCH(Удалить_Индекс_КР,$I2900))&gt;0,0,1)</f>
        <v>1</v>
      </c>
      <c r="O2900" s="192" t="str">
        <f t="shared" si="2135"/>
        <v/>
      </c>
      <c r="P2900" s="192" t="str">
        <f t="shared" ref="P2900:P2963" si="2176">IF($E2900="092Л000","воз","")</f>
        <v/>
      </c>
      <c r="Q2900" s="300" t="str">
        <f t="shared" si="2136"/>
        <v/>
      </c>
      <c r="R2900" s="300" t="str">
        <f t="shared" si="2137"/>
        <v/>
      </c>
      <c r="S2900" s="300" t="str">
        <f t="shared" si="2138"/>
        <v/>
      </c>
      <c r="T2900" s="192" t="str">
        <f t="shared" si="2139"/>
        <v/>
      </c>
      <c r="U2900" s="303" t="str">
        <f t="shared" si="2140"/>
        <v/>
      </c>
      <c r="V2900" s="300" t="str">
        <f t="shared" si="2141"/>
        <v/>
      </c>
      <c r="W2900" s="192" t="str">
        <f t="shared" si="2142"/>
        <v/>
      </c>
      <c r="X2900" s="303" t="str">
        <f t="shared" si="2143"/>
        <v/>
      </c>
      <c r="Y2900" s="300" t="str">
        <f t="shared" si="2144"/>
        <v/>
      </c>
      <c r="Z2900" s="300" t="str">
        <f t="shared" si="2145"/>
        <v/>
      </c>
      <c r="AA2900" s="303" t="str">
        <f t="shared" si="2146"/>
        <v/>
      </c>
      <c r="AB2900" s="300" t="str">
        <f t="shared" si="2147"/>
        <v/>
      </c>
      <c r="AC2900" s="300" t="str">
        <f t="shared" si="2148"/>
        <v/>
      </c>
      <c r="AD2900" s="300" t="str">
        <f t="shared" si="2149"/>
        <v/>
      </c>
      <c r="AE2900" s="192" t="str">
        <f t="shared" si="2150"/>
        <v/>
      </c>
      <c r="AF2900" s="192" t="str">
        <f t="shared" si="2151"/>
        <v/>
      </c>
      <c r="AG2900" s="192"/>
      <c r="AJ2900" s="300" t="str">
        <f t="shared" si="2152"/>
        <v/>
      </c>
      <c r="AK2900" s="300" t="str">
        <f t="shared" si="2153"/>
        <v/>
      </c>
      <c r="AL2900" s="300" t="str">
        <f t="shared" si="2154"/>
        <v/>
      </c>
      <c r="AM2900" s="300" t="str">
        <f t="shared" si="2155"/>
        <v/>
      </c>
      <c r="AN2900" s="300" t="str">
        <f t="shared" si="2156"/>
        <v/>
      </c>
      <c r="AO2900" s="300" t="str">
        <f t="shared" si="2157"/>
        <v/>
      </c>
      <c r="AP2900" s="300" t="str">
        <f t="shared" si="2158"/>
        <v/>
      </c>
      <c r="AQ2900" s="300" t="str">
        <f t="shared" si="2159"/>
        <v/>
      </c>
      <c r="AR2900" s="306" t="str">
        <f t="shared" si="2160"/>
        <v/>
      </c>
      <c r="AS2900" s="300" t="str">
        <f t="shared" si="2161"/>
        <v/>
      </c>
      <c r="AT2900" s="300" t="str">
        <f t="shared" si="2162"/>
        <v/>
      </c>
      <c r="AU2900" s="192" t="str">
        <f t="shared" si="2163"/>
        <v>рбс</v>
      </c>
      <c r="AV2900" s="192" t="str">
        <f t="shared" si="2164"/>
        <v>рбс87504804общком</v>
      </c>
      <c r="AW2900" s="191">
        <f t="shared" si="2165"/>
        <v>0</v>
      </c>
      <c r="AX2900" s="191">
        <f t="shared" si="2166"/>
        <v>0</v>
      </c>
      <c r="AY2900" s="191">
        <f t="shared" si="2167"/>
        <v>1539481.42</v>
      </c>
      <c r="AZ2900" s="191">
        <f t="shared" si="2168"/>
        <v>971152.92</v>
      </c>
      <c r="BA2900" s="193">
        <f t="shared" si="2169"/>
        <v>1</v>
      </c>
      <c r="BB2900" s="193">
        <f t="shared" si="2170"/>
        <v>1</v>
      </c>
      <c r="BC2900" s="193">
        <f t="shared" si="2171"/>
        <v>1</v>
      </c>
      <c r="BD2900" s="191">
        <f t="shared" si="2131"/>
        <v>1539481.42</v>
      </c>
      <c r="BE2900" s="191">
        <f t="shared" si="2172"/>
        <v>971152.92</v>
      </c>
      <c r="BF2900" s="210">
        <f t="shared" si="2173"/>
        <v>1539481.42</v>
      </c>
      <c r="BG2900" s="211">
        <f t="shared" si="2174"/>
        <v>1539481.42</v>
      </c>
      <c r="BH2900" s="289" t="str">
        <f>B2900</f>
        <v>875</v>
      </c>
      <c r="BI2900" s="289" t="str">
        <f>D2900</f>
        <v>0702</v>
      </c>
      <c r="BJ2900" s="284" t="s">
        <v>591</v>
      </c>
      <c r="BK2900" s="284" t="s">
        <v>589</v>
      </c>
      <c r="BL2900" s="233" t="str">
        <f t="shared" si="2175"/>
        <v/>
      </c>
    </row>
    <row r="2901" spans="1:64" ht="12" customHeight="1">
      <c r="A2901" s="333" t="s">
        <v>1482</v>
      </c>
      <c r="B2901" s="381" t="s">
        <v>327</v>
      </c>
      <c r="C2901" s="333" t="s">
        <v>814</v>
      </c>
      <c r="D2901" s="381" t="s">
        <v>317</v>
      </c>
      <c r="E2901" s="381" t="s">
        <v>1321</v>
      </c>
      <c r="F2901" s="381" t="s">
        <v>586</v>
      </c>
      <c r="G2901" s="381" t="s">
        <v>397</v>
      </c>
      <c r="H2901" s="100" t="s">
        <v>653</v>
      </c>
      <c r="I2901" s="381" t="s">
        <v>505</v>
      </c>
      <c r="J2901" s="382">
        <v>191158</v>
      </c>
      <c r="K2901" s="382">
        <v>78379</v>
      </c>
      <c r="L2901" s="191" t="str">
        <f t="shared" si="2134"/>
        <v>875048040702011004П02024434001</v>
      </c>
      <c r="M2901" s="192">
        <f t="array" ref="M2901">IF(COUNT(SEARCH(Удалить_Роспись_КВСР,$B2901)*SEARCH(Удалить_Роспись_ПБС,$C2901)*SEARCH(Удалить_Роспись_КФСР, $D2901)*SEARCH(Удалить_Роспись_КЦСР,$E2901)*SEARCH(Удалить_Роспись_КВР,$F2901)*SEARCH(Удалить_Роспись_ЭК,$H2901)*SEARCH(Удалить_Роспись_КР,$I2901))&gt;0,0,1)</f>
        <v>0</v>
      </c>
      <c r="N2901" s="192">
        <f>IF(COUNT(SEARCH(Удалить_Индекс_КВСР,$B2901)*SEARCH(Удалить_Индекс_ПБС,$C2901)*SEARCH(Удалить_Индекс_КФСР,$D2901)*SEARCH(Удалить_Индекс_КЦСР,$E2901)*SEARCH(Удалить_Индекс_КВР,$F2901)*SEARCH(Удалить_Индекс_ЭК,$H2901)*SEARCH(Удалить_Индекс_КР,$I2901))&gt;0,0,1)</f>
        <v>1</v>
      </c>
      <c r="O2901" s="192" t="str">
        <f t="shared" si="2135"/>
        <v/>
      </c>
      <c r="P2901" s="192" t="str">
        <f t="shared" si="2176"/>
        <v/>
      </c>
      <c r="Q2901" s="300" t="str">
        <f t="shared" si="2136"/>
        <v/>
      </c>
      <c r="R2901" s="300" t="str">
        <f t="shared" si="2137"/>
        <v/>
      </c>
      <c r="S2901" s="300" t="str">
        <f t="shared" si="2138"/>
        <v/>
      </c>
      <c r="T2901" s="192" t="str">
        <f t="shared" si="2139"/>
        <v/>
      </c>
      <c r="U2901" s="303" t="str">
        <f t="shared" si="2140"/>
        <v/>
      </c>
      <c r="V2901" s="300" t="str">
        <f t="shared" si="2141"/>
        <v/>
      </c>
      <c r="W2901" s="192" t="str">
        <f t="shared" si="2142"/>
        <v/>
      </c>
      <c r="X2901" s="303" t="str">
        <f t="shared" si="2143"/>
        <v/>
      </c>
      <c r="Y2901" s="300" t="str">
        <f t="shared" si="2144"/>
        <v/>
      </c>
      <c r="Z2901" s="300" t="str">
        <f t="shared" si="2145"/>
        <v/>
      </c>
      <c r="AA2901" s="303" t="str">
        <f t="shared" si="2146"/>
        <v/>
      </c>
      <c r="AB2901" s="300" t="str">
        <f t="shared" si="2147"/>
        <v/>
      </c>
      <c r="AC2901" s="300" t="str">
        <f t="shared" si="2148"/>
        <v/>
      </c>
      <c r="AD2901" s="300" t="str">
        <f t="shared" si="2149"/>
        <v/>
      </c>
      <c r="AE2901" s="192" t="str">
        <f t="shared" si="2150"/>
        <v/>
      </c>
      <c r="AF2901" s="192" t="str">
        <f t="shared" si="2151"/>
        <v/>
      </c>
      <c r="AG2901" s="192"/>
      <c r="AJ2901" s="300" t="str">
        <f t="shared" si="2152"/>
        <v/>
      </c>
      <c r="AK2901" s="300" t="str">
        <f t="shared" si="2153"/>
        <v/>
      </c>
      <c r="AL2901" s="300" t="str">
        <f t="shared" si="2154"/>
        <v/>
      </c>
      <c r="AM2901" s="300" t="str">
        <f t="shared" si="2155"/>
        <v/>
      </c>
      <c r="AN2901" s="300" t="str">
        <f t="shared" si="2156"/>
        <v/>
      </c>
      <c r="AO2901" s="300" t="str">
        <f t="shared" si="2157"/>
        <v/>
      </c>
      <c r="AP2901" s="300" t="str">
        <f t="shared" si="2158"/>
        <v/>
      </c>
      <c r="AQ2901" s="300" t="str">
        <f t="shared" si="2159"/>
        <v/>
      </c>
      <c r="AR2901" s="306" t="str">
        <f t="shared" si="2160"/>
        <v/>
      </c>
      <c r="AS2901" s="300" t="str">
        <f t="shared" si="2161"/>
        <v/>
      </c>
      <c r="AT2901" s="300" t="str">
        <f t="shared" si="2162"/>
        <v/>
      </c>
      <c r="AU2901" s="192" t="str">
        <f t="shared" si="2163"/>
        <v>рбс</v>
      </c>
      <c r="AV2901" s="192" t="str">
        <f t="shared" si="2164"/>
        <v>рбс87504804общпро</v>
      </c>
      <c r="AW2901" s="191">
        <f t="shared" si="2165"/>
        <v>0</v>
      </c>
      <c r="AX2901" s="191">
        <f t="shared" si="2166"/>
        <v>0</v>
      </c>
      <c r="AY2901" s="191">
        <f t="shared" si="2167"/>
        <v>191158</v>
      </c>
      <c r="AZ2901" s="191">
        <f t="shared" si="2168"/>
        <v>78379</v>
      </c>
      <c r="BA2901" s="193">
        <f t="shared" si="2169"/>
        <v>1</v>
      </c>
      <c r="BB2901" s="193">
        <f t="shared" si="2170"/>
        <v>1</v>
      </c>
      <c r="BC2901" s="193">
        <f t="shared" si="2171"/>
        <v>1</v>
      </c>
      <c r="BD2901" s="191">
        <f t="shared" si="2131"/>
        <v>191158</v>
      </c>
      <c r="BE2901" s="191">
        <f t="shared" si="2172"/>
        <v>78379</v>
      </c>
      <c r="BF2901" s="210">
        <f t="shared" si="2173"/>
        <v>191158</v>
      </c>
      <c r="BG2901" s="211">
        <f t="shared" si="2174"/>
        <v>191158</v>
      </c>
      <c r="BH2901" s="289"/>
      <c r="BI2901" s="289"/>
      <c r="BL2901" s="233" t="str">
        <f t="shared" si="2175"/>
        <v/>
      </c>
    </row>
    <row r="2902" spans="1:64" ht="12" customHeight="1">
      <c r="A2902" s="333" t="s">
        <v>1482</v>
      </c>
      <c r="B2902" s="381" t="s">
        <v>327</v>
      </c>
      <c r="C2902" s="333" t="s">
        <v>814</v>
      </c>
      <c r="D2902" s="381" t="s">
        <v>317</v>
      </c>
      <c r="E2902" s="381" t="s">
        <v>1457</v>
      </c>
      <c r="F2902" s="381" t="s">
        <v>586</v>
      </c>
      <c r="G2902" s="381" t="s">
        <v>393</v>
      </c>
      <c r="H2902" s="100" t="s">
        <v>653</v>
      </c>
      <c r="I2902" s="381" t="s">
        <v>505</v>
      </c>
      <c r="J2902" s="382">
        <v>145899</v>
      </c>
      <c r="K2902" s="382">
        <v>142662.22</v>
      </c>
      <c r="L2902" s="191" t="str">
        <f t="shared" si="2134"/>
        <v>875048040702011004Э02024422301</v>
      </c>
      <c r="M2902" s="192">
        <f t="array" ref="M2902">IF(COUNT(SEARCH(Удалить_Роспись_КВСР,$B2902)*SEARCH(Удалить_Роспись_ПБС,$C2902)*SEARCH(Удалить_Роспись_КФСР, $D2902)*SEARCH(Удалить_Роспись_КЦСР,$E2902)*SEARCH(Удалить_Роспись_КВР,$F2902)*SEARCH(Удалить_Роспись_ЭК,$H2902)*SEARCH(Удалить_Роспись_КР,$I2902))&gt;0,0,1)</f>
        <v>0</v>
      </c>
      <c r="N2902" s="192">
        <f>IF(COUNT(SEARCH(Удалить_Индекс_КВСР,$B2902)*SEARCH(Удалить_Индекс_ПБС,$C2902)*SEARCH(Удалить_Индекс_КФСР,$D2902)*SEARCH(Удалить_Индекс_КЦСР,$E2902)*SEARCH(Удалить_Индекс_КВР,$F2902)*SEARCH(Удалить_Индекс_ЭК,$H2902)*SEARCH(Удалить_Индекс_КР,$I2902))&gt;0,0,1)</f>
        <v>1</v>
      </c>
      <c r="O2902" s="192" t="str">
        <f t="shared" si="2135"/>
        <v/>
      </c>
      <c r="P2902" s="192" t="str">
        <f t="shared" si="2176"/>
        <v/>
      </c>
      <c r="Q2902" s="300" t="str">
        <f t="shared" si="2136"/>
        <v/>
      </c>
      <c r="R2902" s="300" t="str">
        <f t="shared" si="2137"/>
        <v/>
      </c>
      <c r="S2902" s="300" t="str">
        <f t="shared" si="2138"/>
        <v/>
      </c>
      <c r="T2902" s="192" t="str">
        <f t="shared" si="2139"/>
        <v/>
      </c>
      <c r="U2902" s="303" t="str">
        <f t="shared" si="2140"/>
        <v/>
      </c>
      <c r="V2902" s="300" t="str">
        <f t="shared" si="2141"/>
        <v/>
      </c>
      <c r="W2902" s="192" t="str">
        <f t="shared" si="2142"/>
        <v/>
      </c>
      <c r="X2902" s="303" t="str">
        <f t="shared" si="2143"/>
        <v/>
      </c>
      <c r="Y2902" s="300" t="str">
        <f t="shared" si="2144"/>
        <v/>
      </c>
      <c r="Z2902" s="300" t="str">
        <f t="shared" si="2145"/>
        <v/>
      </c>
      <c r="AA2902" s="303" t="str">
        <f t="shared" si="2146"/>
        <v/>
      </c>
      <c r="AB2902" s="300" t="str">
        <f t="shared" si="2147"/>
        <v/>
      </c>
      <c r="AC2902" s="300" t="str">
        <f t="shared" si="2148"/>
        <v/>
      </c>
      <c r="AD2902" s="300" t="str">
        <f t="shared" si="2149"/>
        <v/>
      </c>
      <c r="AE2902" s="192" t="str">
        <f t="shared" si="2150"/>
        <v/>
      </c>
      <c r="AF2902" s="192" t="str">
        <f t="shared" si="2151"/>
        <v/>
      </c>
      <c r="AG2902" s="192"/>
      <c r="AJ2902" s="300" t="str">
        <f t="shared" si="2152"/>
        <v/>
      </c>
      <c r="AK2902" s="300" t="str">
        <f t="shared" si="2153"/>
        <v/>
      </c>
      <c r="AL2902" s="300" t="str">
        <f t="shared" si="2154"/>
        <v/>
      </c>
      <c r="AM2902" s="300" t="str">
        <f t="shared" si="2155"/>
        <v/>
      </c>
      <c r="AN2902" s="300" t="str">
        <f t="shared" si="2156"/>
        <v/>
      </c>
      <c r="AO2902" s="300" t="str">
        <f t="shared" si="2157"/>
        <v/>
      </c>
      <c r="AP2902" s="300" t="str">
        <f t="shared" si="2158"/>
        <v/>
      </c>
      <c r="AQ2902" s="300" t="str">
        <f t="shared" si="2159"/>
        <v/>
      </c>
      <c r="AR2902" s="306" t="str">
        <f t="shared" si="2160"/>
        <v/>
      </c>
      <c r="AS2902" s="300" t="str">
        <f t="shared" si="2161"/>
        <v/>
      </c>
      <c r="AT2902" s="300" t="str">
        <f t="shared" si="2162"/>
        <v/>
      </c>
      <c r="AU2902" s="192" t="str">
        <f t="shared" si="2163"/>
        <v>рбс</v>
      </c>
      <c r="AV2902" s="192" t="str">
        <f t="shared" si="2164"/>
        <v>рбс87504804общком</v>
      </c>
      <c r="AW2902" s="191">
        <f t="shared" si="2165"/>
        <v>0</v>
      </c>
      <c r="AX2902" s="191">
        <f t="shared" si="2166"/>
        <v>0</v>
      </c>
      <c r="AY2902" s="191">
        <f t="shared" si="2167"/>
        <v>145899</v>
      </c>
      <c r="AZ2902" s="191">
        <f t="shared" si="2168"/>
        <v>142662.22</v>
      </c>
      <c r="BA2902" s="193">
        <f t="shared" si="2169"/>
        <v>1</v>
      </c>
      <c r="BB2902" s="193">
        <f t="shared" si="2170"/>
        <v>1</v>
      </c>
      <c r="BC2902" s="193">
        <f t="shared" si="2171"/>
        <v>1</v>
      </c>
      <c r="BD2902" s="191">
        <f t="shared" si="2131"/>
        <v>145899</v>
      </c>
      <c r="BE2902" s="191">
        <f t="shared" si="2172"/>
        <v>142662.22</v>
      </c>
      <c r="BF2902" s="210">
        <f t="shared" si="2173"/>
        <v>145899</v>
      </c>
      <c r="BG2902" s="211">
        <f t="shared" si="2174"/>
        <v>145899</v>
      </c>
      <c r="BH2902" s="289" t="str">
        <f t="shared" ref="BH2902:BH2907" si="2177">B2902</f>
        <v>875</v>
      </c>
      <c r="BI2902" s="289" t="str">
        <f t="shared" ref="BI2902:BI2907" si="2178">D2902</f>
        <v>0702</v>
      </c>
      <c r="BJ2902" s="284" t="s">
        <v>591</v>
      </c>
      <c r="BK2902" s="284" t="s">
        <v>586</v>
      </c>
      <c r="BL2902" s="233" t="str">
        <f t="shared" si="2175"/>
        <v/>
      </c>
    </row>
    <row r="2903" spans="1:64" ht="12" hidden="1" customHeight="1">
      <c r="A2903" s="333" t="s">
        <v>1482</v>
      </c>
      <c r="B2903" s="381" t="s">
        <v>327</v>
      </c>
      <c r="C2903" s="333" t="s">
        <v>814</v>
      </c>
      <c r="D2903" s="381" t="s">
        <v>317</v>
      </c>
      <c r="E2903" s="381" t="s">
        <v>1322</v>
      </c>
      <c r="F2903" s="381" t="s">
        <v>608</v>
      </c>
      <c r="G2903" s="381" t="s">
        <v>385</v>
      </c>
      <c r="H2903" s="100" t="s">
        <v>653</v>
      </c>
      <c r="I2903" s="381" t="s">
        <v>339</v>
      </c>
      <c r="J2903" s="382">
        <v>1630224.44</v>
      </c>
      <c r="K2903" s="382">
        <v>1155080.81</v>
      </c>
      <c r="L2903" s="191" t="str">
        <f t="shared" si="2134"/>
        <v>875048040702011007409011121110</v>
      </c>
      <c r="M2903" s="192">
        <f t="array" ref="M2903">IF(COUNT(SEARCH(Удалить_Роспись_КВСР,$B2903)*SEARCH(Удалить_Роспись_ПБС,$C2903)*SEARCH(Удалить_Роспись_КФСР, $D2903)*SEARCH(Удалить_Роспись_КЦСР,$E2903)*SEARCH(Удалить_Роспись_КВР,$F2903)*SEARCH(Удалить_Роспись_ЭК,$H2903)*SEARCH(Удалить_Роспись_КР,$I2903))&gt;0,0,1)</f>
        <v>0</v>
      </c>
      <c r="N2903" s="192">
        <v>0</v>
      </c>
      <c r="O2903" s="192" t="str">
        <f t="shared" si="2135"/>
        <v/>
      </c>
      <c r="P2903" s="192" t="str">
        <f t="shared" si="2176"/>
        <v/>
      </c>
      <c r="Q2903" s="300" t="str">
        <f t="shared" si="2136"/>
        <v/>
      </c>
      <c r="R2903" s="300" t="str">
        <f t="shared" si="2137"/>
        <v/>
      </c>
      <c r="S2903" s="300" t="str">
        <f t="shared" si="2138"/>
        <v/>
      </c>
      <c r="T2903" s="192" t="str">
        <f t="shared" si="2139"/>
        <v/>
      </c>
      <c r="U2903" s="303" t="str">
        <f t="shared" si="2140"/>
        <v/>
      </c>
      <c r="V2903" s="300" t="str">
        <f t="shared" si="2141"/>
        <v/>
      </c>
      <c r="W2903" s="192" t="str">
        <f t="shared" si="2142"/>
        <v/>
      </c>
      <c r="X2903" s="303" t="str">
        <f t="shared" si="2143"/>
        <v/>
      </c>
      <c r="Y2903" s="300" t="str">
        <f t="shared" si="2144"/>
        <v/>
      </c>
      <c r="Z2903" s="300" t="str">
        <f t="shared" si="2145"/>
        <v/>
      </c>
      <c r="AA2903" s="303" t="str">
        <f t="shared" si="2146"/>
        <v/>
      </c>
      <c r="AB2903" s="300" t="str">
        <f t="shared" si="2147"/>
        <v/>
      </c>
      <c r="AC2903" s="300" t="str">
        <f t="shared" si="2148"/>
        <v/>
      </c>
      <c r="AD2903" s="300" t="str">
        <f t="shared" si="2149"/>
        <v/>
      </c>
      <c r="AE2903" s="192" t="str">
        <f t="shared" si="2150"/>
        <v/>
      </c>
      <c r="AF2903" s="192" t="str">
        <f t="shared" si="2151"/>
        <v/>
      </c>
      <c r="AG2903" s="192"/>
      <c r="AJ2903" s="300" t="str">
        <f t="shared" si="2152"/>
        <v/>
      </c>
      <c r="AK2903" s="300" t="str">
        <f t="shared" si="2153"/>
        <v/>
      </c>
      <c r="AL2903" s="300" t="str">
        <f t="shared" si="2154"/>
        <v/>
      </c>
      <c r="AM2903" s="300" t="str">
        <f t="shared" si="2155"/>
        <v/>
      </c>
      <c r="AN2903" s="300" t="str">
        <f t="shared" si="2156"/>
        <v/>
      </c>
      <c r="AO2903" s="300" t="str">
        <f t="shared" si="2157"/>
        <v/>
      </c>
      <c r="AP2903" s="300" t="str">
        <f t="shared" si="2158"/>
        <v/>
      </c>
      <c r="AQ2903" s="300" t="str">
        <f t="shared" si="2159"/>
        <v/>
      </c>
      <c r="AR2903" s="306" t="str">
        <f t="shared" si="2160"/>
        <v/>
      </c>
      <c r="AS2903" s="300" t="str">
        <f t="shared" si="2161"/>
        <v/>
      </c>
      <c r="AT2903" s="300" t="str">
        <f t="shared" si="2162"/>
        <v/>
      </c>
      <c r="AU2903" s="192" t="str">
        <f t="shared" si="2163"/>
        <v>рбс</v>
      </c>
      <c r="AV2903" s="192" t="str">
        <f t="shared" si="2164"/>
        <v>рбс87504804общопл</v>
      </c>
      <c r="AW2903" s="191">
        <f t="shared" si="2165"/>
        <v>0</v>
      </c>
      <c r="AX2903" s="191">
        <f t="shared" si="2166"/>
        <v>0</v>
      </c>
      <c r="AY2903" s="191">
        <f t="shared" si="2167"/>
        <v>0</v>
      </c>
      <c r="AZ2903" s="191">
        <f t="shared" si="2168"/>
        <v>0</v>
      </c>
      <c r="BA2903" s="193">
        <f t="shared" si="2169"/>
        <v>1</v>
      </c>
      <c r="BB2903" s="193">
        <f t="shared" si="2170"/>
        <v>1</v>
      </c>
      <c r="BC2903" s="193">
        <f t="shared" si="2171"/>
        <v>1</v>
      </c>
      <c r="BD2903" s="191">
        <f t="shared" si="2131"/>
        <v>0</v>
      </c>
      <c r="BE2903" s="191">
        <f t="shared" si="2172"/>
        <v>0</v>
      </c>
      <c r="BF2903" s="210">
        <f t="shared" si="2173"/>
        <v>0</v>
      </c>
      <c r="BG2903" s="211">
        <f t="shared" si="2174"/>
        <v>0</v>
      </c>
      <c r="BH2903" s="289" t="str">
        <f t="shared" si="2177"/>
        <v>875</v>
      </c>
      <c r="BI2903" s="289" t="str">
        <f t="shared" si="2178"/>
        <v>0702</v>
      </c>
      <c r="BJ2903" s="284" t="s">
        <v>591</v>
      </c>
      <c r="BK2903" s="284" t="s">
        <v>589</v>
      </c>
      <c r="BL2903" s="233" t="str">
        <f t="shared" si="2175"/>
        <v/>
      </c>
    </row>
    <row r="2904" spans="1:64" ht="12" hidden="1" customHeight="1">
      <c r="A2904" s="333" t="s">
        <v>1482</v>
      </c>
      <c r="B2904" s="381" t="s">
        <v>327</v>
      </c>
      <c r="C2904" s="333" t="s">
        <v>814</v>
      </c>
      <c r="D2904" s="381" t="s">
        <v>317</v>
      </c>
      <c r="E2904" s="381" t="s">
        <v>1322</v>
      </c>
      <c r="F2904" s="381" t="s">
        <v>589</v>
      </c>
      <c r="G2904" s="381" t="s">
        <v>386</v>
      </c>
      <c r="H2904" s="100" t="s">
        <v>653</v>
      </c>
      <c r="I2904" s="381" t="s">
        <v>339</v>
      </c>
      <c r="J2904" s="382">
        <v>3160</v>
      </c>
      <c r="K2904" s="382">
        <v>3160</v>
      </c>
      <c r="L2904" s="191" t="str">
        <f t="shared" si="2134"/>
        <v>875048040702011007409011221210</v>
      </c>
      <c r="M2904" s="192">
        <f t="array" ref="M2904">IF(COUNT(SEARCH(Удалить_Роспись_КВСР,$B2904)*SEARCH(Удалить_Роспись_ПБС,$C2904)*SEARCH(Удалить_Роспись_КФСР, $D2904)*SEARCH(Удалить_Роспись_КЦСР,$E2904)*SEARCH(Удалить_Роспись_КВР,$F2904)*SEARCH(Удалить_Роспись_ЭК,$H2904)*SEARCH(Удалить_Роспись_КР,$I2904))&gt;0,0,1)</f>
        <v>0</v>
      </c>
      <c r="N2904" s="192">
        <v>0</v>
      </c>
      <c r="O2904" s="192" t="str">
        <f t="shared" si="2135"/>
        <v/>
      </c>
      <c r="P2904" s="192" t="str">
        <f t="shared" si="2176"/>
        <v/>
      </c>
      <c r="Q2904" s="300" t="str">
        <f t="shared" si="2136"/>
        <v/>
      </c>
      <c r="R2904" s="300" t="str">
        <f t="shared" si="2137"/>
        <v/>
      </c>
      <c r="S2904" s="300" t="str">
        <f t="shared" si="2138"/>
        <v/>
      </c>
      <c r="T2904" s="192" t="str">
        <f t="shared" si="2139"/>
        <v/>
      </c>
      <c r="U2904" s="303" t="str">
        <f t="shared" si="2140"/>
        <v/>
      </c>
      <c r="V2904" s="300" t="str">
        <f t="shared" si="2141"/>
        <v/>
      </c>
      <c r="W2904" s="192" t="str">
        <f t="shared" si="2142"/>
        <v/>
      </c>
      <c r="X2904" s="303" t="str">
        <f t="shared" si="2143"/>
        <v/>
      </c>
      <c r="Y2904" s="300" t="str">
        <f t="shared" si="2144"/>
        <v/>
      </c>
      <c r="Z2904" s="300" t="str">
        <f t="shared" si="2145"/>
        <v/>
      </c>
      <c r="AA2904" s="303" t="str">
        <f t="shared" si="2146"/>
        <v/>
      </c>
      <c r="AB2904" s="300" t="str">
        <f t="shared" si="2147"/>
        <v/>
      </c>
      <c r="AC2904" s="300" t="str">
        <f t="shared" si="2148"/>
        <v/>
      </c>
      <c r="AD2904" s="300" t="str">
        <f t="shared" si="2149"/>
        <v/>
      </c>
      <c r="AE2904" s="192" t="str">
        <f t="shared" si="2150"/>
        <v/>
      </c>
      <c r="AF2904" s="192" t="str">
        <f t="shared" si="2151"/>
        <v/>
      </c>
      <c r="AG2904" s="192"/>
      <c r="AJ2904" s="300" t="str">
        <f t="shared" si="2152"/>
        <v/>
      </c>
      <c r="AK2904" s="300" t="str">
        <f t="shared" si="2153"/>
        <v/>
      </c>
      <c r="AL2904" s="300" t="str">
        <f t="shared" si="2154"/>
        <v/>
      </c>
      <c r="AM2904" s="300" t="str">
        <f t="shared" si="2155"/>
        <v/>
      </c>
      <c r="AN2904" s="300" t="str">
        <f t="shared" si="2156"/>
        <v/>
      </c>
      <c r="AO2904" s="300" t="str">
        <f t="shared" si="2157"/>
        <v/>
      </c>
      <c r="AP2904" s="300" t="str">
        <f t="shared" si="2158"/>
        <v/>
      </c>
      <c r="AQ2904" s="300" t="str">
        <f t="shared" si="2159"/>
        <v/>
      </c>
      <c r="AR2904" s="306" t="str">
        <f t="shared" si="2160"/>
        <v/>
      </c>
      <c r="AS2904" s="300" t="str">
        <f t="shared" si="2161"/>
        <v/>
      </c>
      <c r="AT2904" s="300" t="str">
        <f t="shared" si="2162"/>
        <v/>
      </c>
      <c r="AU2904" s="192" t="str">
        <f t="shared" si="2163"/>
        <v>рбс</v>
      </c>
      <c r="AV2904" s="192" t="str">
        <f t="shared" si="2164"/>
        <v>рбс87504804общпро</v>
      </c>
      <c r="AW2904" s="191">
        <f t="shared" si="2165"/>
        <v>0</v>
      </c>
      <c r="AX2904" s="191">
        <f t="shared" si="2166"/>
        <v>0</v>
      </c>
      <c r="AY2904" s="191">
        <f t="shared" si="2167"/>
        <v>0</v>
      </c>
      <c r="AZ2904" s="191">
        <f t="shared" si="2168"/>
        <v>0</v>
      </c>
      <c r="BA2904" s="193">
        <f t="shared" si="2169"/>
        <v>1</v>
      </c>
      <c r="BB2904" s="193">
        <f t="shared" si="2170"/>
        <v>1</v>
      </c>
      <c r="BC2904" s="193">
        <f t="shared" si="2171"/>
        <v>1</v>
      </c>
      <c r="BD2904" s="191">
        <f t="shared" si="2131"/>
        <v>0</v>
      </c>
      <c r="BE2904" s="191">
        <f t="shared" si="2172"/>
        <v>0</v>
      </c>
      <c r="BF2904" s="210">
        <f t="shared" si="2173"/>
        <v>0</v>
      </c>
      <c r="BG2904" s="211">
        <f t="shared" si="2174"/>
        <v>0</v>
      </c>
      <c r="BH2904" s="289" t="str">
        <f t="shared" si="2177"/>
        <v>875</v>
      </c>
      <c r="BI2904" s="289" t="str">
        <f t="shared" si="2178"/>
        <v>0702</v>
      </c>
      <c r="BJ2904" s="284" t="s">
        <v>591</v>
      </c>
      <c r="BK2904" s="284" t="s">
        <v>586</v>
      </c>
      <c r="BL2904" s="233" t="str">
        <f t="shared" si="2175"/>
        <v/>
      </c>
    </row>
    <row r="2905" spans="1:64" ht="12" hidden="1" customHeight="1">
      <c r="A2905" s="333" t="s">
        <v>1482</v>
      </c>
      <c r="B2905" s="381" t="s">
        <v>327</v>
      </c>
      <c r="C2905" s="333" t="s">
        <v>814</v>
      </c>
      <c r="D2905" s="381" t="s">
        <v>317</v>
      </c>
      <c r="E2905" s="381" t="s">
        <v>1322</v>
      </c>
      <c r="F2905" s="381" t="s">
        <v>902</v>
      </c>
      <c r="G2905" s="381" t="s">
        <v>387</v>
      </c>
      <c r="H2905" s="100" t="s">
        <v>653</v>
      </c>
      <c r="I2905" s="381" t="s">
        <v>339</v>
      </c>
      <c r="J2905" s="382">
        <v>492327.77</v>
      </c>
      <c r="K2905" s="382">
        <v>349387.14</v>
      </c>
      <c r="L2905" s="191" t="str">
        <f t="shared" si="2134"/>
        <v>875048040702011007409011921310</v>
      </c>
      <c r="M2905" s="192">
        <f t="array" ref="M2905">IF(COUNT(SEARCH(Удалить_Роспись_КВСР,$B2905)*SEARCH(Удалить_Роспись_ПБС,$C2905)*SEARCH(Удалить_Роспись_КФСР, $D2905)*SEARCH(Удалить_Роспись_КЦСР,$E2905)*SEARCH(Удалить_Роспись_КВР,$F2905)*SEARCH(Удалить_Роспись_ЭК,$H2905)*SEARCH(Удалить_Роспись_КР,$I2905))&gt;0,0,1)</f>
        <v>0</v>
      </c>
      <c r="N2905" s="192">
        <v>0</v>
      </c>
      <c r="O2905" s="192" t="str">
        <f t="shared" si="2135"/>
        <v/>
      </c>
      <c r="P2905" s="192" t="str">
        <f t="shared" si="2176"/>
        <v/>
      </c>
      <c r="Q2905" s="300" t="str">
        <f t="shared" si="2136"/>
        <v/>
      </c>
      <c r="R2905" s="300" t="str">
        <f t="shared" si="2137"/>
        <v/>
      </c>
      <c r="S2905" s="300" t="str">
        <f t="shared" si="2138"/>
        <v/>
      </c>
      <c r="T2905" s="192" t="str">
        <f t="shared" si="2139"/>
        <v/>
      </c>
      <c r="U2905" s="303" t="str">
        <f t="shared" si="2140"/>
        <v/>
      </c>
      <c r="V2905" s="300" t="str">
        <f t="shared" si="2141"/>
        <v/>
      </c>
      <c r="W2905" s="192" t="str">
        <f t="shared" si="2142"/>
        <v/>
      </c>
      <c r="X2905" s="303" t="str">
        <f t="shared" si="2143"/>
        <v/>
      </c>
      <c r="Y2905" s="300" t="str">
        <f t="shared" si="2144"/>
        <v/>
      </c>
      <c r="Z2905" s="300" t="str">
        <f t="shared" si="2145"/>
        <v/>
      </c>
      <c r="AA2905" s="303" t="str">
        <f t="shared" si="2146"/>
        <v/>
      </c>
      <c r="AB2905" s="300" t="str">
        <f t="shared" si="2147"/>
        <v/>
      </c>
      <c r="AC2905" s="300" t="str">
        <f t="shared" si="2148"/>
        <v/>
      </c>
      <c r="AD2905" s="300" t="str">
        <f t="shared" si="2149"/>
        <v/>
      </c>
      <c r="AE2905" s="192" t="str">
        <f t="shared" si="2150"/>
        <v/>
      </c>
      <c r="AF2905" s="192" t="str">
        <f t="shared" si="2151"/>
        <v/>
      </c>
      <c r="AG2905" s="192"/>
      <c r="AJ2905" s="300" t="str">
        <f t="shared" si="2152"/>
        <v/>
      </c>
      <c r="AK2905" s="300" t="str">
        <f t="shared" si="2153"/>
        <v/>
      </c>
      <c r="AL2905" s="300" t="str">
        <f t="shared" si="2154"/>
        <v/>
      </c>
      <c r="AM2905" s="300" t="str">
        <f t="shared" si="2155"/>
        <v/>
      </c>
      <c r="AN2905" s="300" t="str">
        <f t="shared" si="2156"/>
        <v/>
      </c>
      <c r="AO2905" s="300" t="str">
        <f t="shared" si="2157"/>
        <v/>
      </c>
      <c r="AP2905" s="300" t="str">
        <f t="shared" si="2158"/>
        <v/>
      </c>
      <c r="AQ2905" s="300" t="str">
        <f t="shared" si="2159"/>
        <v/>
      </c>
      <c r="AR2905" s="306" t="str">
        <f t="shared" si="2160"/>
        <v/>
      </c>
      <c r="AS2905" s="300" t="str">
        <f t="shared" si="2161"/>
        <v/>
      </c>
      <c r="AT2905" s="300" t="str">
        <f t="shared" si="2162"/>
        <v/>
      </c>
      <c r="AU2905" s="192" t="str">
        <f t="shared" si="2163"/>
        <v>рбс</v>
      </c>
      <c r="AV2905" s="192" t="str">
        <f t="shared" si="2164"/>
        <v>рбс87504804общопл</v>
      </c>
      <c r="AW2905" s="191">
        <f t="shared" si="2165"/>
        <v>0</v>
      </c>
      <c r="AX2905" s="191">
        <f t="shared" si="2166"/>
        <v>0</v>
      </c>
      <c r="AY2905" s="191">
        <f t="shared" si="2167"/>
        <v>0</v>
      </c>
      <c r="AZ2905" s="191">
        <f t="shared" si="2168"/>
        <v>0</v>
      </c>
      <c r="BA2905" s="193">
        <f t="shared" si="2169"/>
        <v>1</v>
      </c>
      <c r="BB2905" s="193">
        <f t="shared" si="2170"/>
        <v>1</v>
      </c>
      <c r="BC2905" s="193">
        <f t="shared" si="2171"/>
        <v>1</v>
      </c>
      <c r="BD2905" s="191">
        <f t="shared" si="2131"/>
        <v>0</v>
      </c>
      <c r="BE2905" s="191">
        <f t="shared" si="2172"/>
        <v>0</v>
      </c>
      <c r="BF2905" s="210">
        <f t="shared" si="2173"/>
        <v>0</v>
      </c>
      <c r="BG2905" s="211">
        <f t="shared" si="2174"/>
        <v>0</v>
      </c>
      <c r="BH2905" s="289" t="str">
        <f t="shared" si="2177"/>
        <v>875</v>
      </c>
      <c r="BI2905" s="289" t="str">
        <f t="shared" si="2178"/>
        <v>0702</v>
      </c>
      <c r="BJ2905" s="284" t="s">
        <v>591</v>
      </c>
      <c r="BK2905" s="284" t="s">
        <v>586</v>
      </c>
      <c r="BL2905" s="233" t="str">
        <f t="shared" si="2175"/>
        <v/>
      </c>
    </row>
    <row r="2906" spans="1:64" ht="12" hidden="1" customHeight="1">
      <c r="A2906" s="333" t="s">
        <v>1482</v>
      </c>
      <c r="B2906" s="381" t="s">
        <v>327</v>
      </c>
      <c r="C2906" s="333" t="s">
        <v>814</v>
      </c>
      <c r="D2906" s="381" t="s">
        <v>317</v>
      </c>
      <c r="E2906" s="381" t="s">
        <v>1322</v>
      </c>
      <c r="F2906" s="381" t="s">
        <v>586</v>
      </c>
      <c r="G2906" s="381" t="s">
        <v>389</v>
      </c>
      <c r="H2906" s="100" t="s">
        <v>653</v>
      </c>
      <c r="I2906" s="381" t="s">
        <v>339</v>
      </c>
      <c r="J2906" s="382">
        <v>16026</v>
      </c>
      <c r="K2906" s="382">
        <v>0</v>
      </c>
      <c r="L2906" s="191" t="str">
        <f t="shared" si="2134"/>
        <v>875048040702011007409024422610</v>
      </c>
      <c r="M2906" s="192">
        <f t="array" ref="M2906">IF(COUNT(SEARCH(Удалить_Роспись_КВСР,$B2906)*SEARCH(Удалить_Роспись_ПБС,$C2906)*SEARCH(Удалить_Роспись_КФСР, $D2906)*SEARCH(Удалить_Роспись_КЦСР,$E2906)*SEARCH(Удалить_Роспись_КВР,$F2906)*SEARCH(Удалить_Роспись_ЭК,$H2906)*SEARCH(Удалить_Роспись_КР,$I2906))&gt;0,0,1)</f>
        <v>0</v>
      </c>
      <c r="N2906" s="192">
        <v>0</v>
      </c>
      <c r="O2906" s="192" t="str">
        <f t="shared" si="2135"/>
        <v/>
      </c>
      <c r="P2906" s="192" t="str">
        <f t="shared" si="2176"/>
        <v/>
      </c>
      <c r="Q2906" s="300" t="str">
        <f t="shared" si="2136"/>
        <v/>
      </c>
      <c r="R2906" s="300" t="str">
        <f t="shared" si="2137"/>
        <v/>
      </c>
      <c r="S2906" s="300" t="str">
        <f t="shared" si="2138"/>
        <v/>
      </c>
      <c r="T2906" s="192" t="str">
        <f t="shared" si="2139"/>
        <v/>
      </c>
      <c r="U2906" s="303" t="str">
        <f t="shared" si="2140"/>
        <v/>
      </c>
      <c r="V2906" s="300" t="str">
        <f t="shared" si="2141"/>
        <v/>
      </c>
      <c r="W2906" s="192" t="str">
        <f t="shared" si="2142"/>
        <v/>
      </c>
      <c r="X2906" s="303" t="str">
        <f t="shared" si="2143"/>
        <v/>
      </c>
      <c r="Y2906" s="300" t="str">
        <f t="shared" si="2144"/>
        <v/>
      </c>
      <c r="Z2906" s="300" t="str">
        <f t="shared" si="2145"/>
        <v/>
      </c>
      <c r="AA2906" s="303" t="str">
        <f t="shared" si="2146"/>
        <v/>
      </c>
      <c r="AB2906" s="300" t="str">
        <f t="shared" si="2147"/>
        <v/>
      </c>
      <c r="AC2906" s="300" t="str">
        <f t="shared" si="2148"/>
        <v/>
      </c>
      <c r="AD2906" s="300" t="str">
        <f t="shared" si="2149"/>
        <v/>
      </c>
      <c r="AE2906" s="192" t="str">
        <f t="shared" si="2150"/>
        <v/>
      </c>
      <c r="AF2906" s="192" t="str">
        <f t="shared" si="2151"/>
        <v/>
      </c>
      <c r="AG2906" s="192"/>
      <c r="AJ2906" s="300" t="str">
        <f t="shared" si="2152"/>
        <v/>
      </c>
      <c r="AK2906" s="300" t="str">
        <f t="shared" si="2153"/>
        <v/>
      </c>
      <c r="AL2906" s="300" t="str">
        <f t="shared" si="2154"/>
        <v/>
      </c>
      <c r="AM2906" s="300" t="str">
        <f t="shared" si="2155"/>
        <v/>
      </c>
      <c r="AN2906" s="300" t="str">
        <f t="shared" si="2156"/>
        <v/>
      </c>
      <c r="AO2906" s="300" t="str">
        <f t="shared" si="2157"/>
        <v/>
      </c>
      <c r="AP2906" s="300" t="str">
        <f t="shared" si="2158"/>
        <v/>
      </c>
      <c r="AQ2906" s="300" t="str">
        <f t="shared" si="2159"/>
        <v/>
      </c>
      <c r="AR2906" s="306" t="str">
        <f t="shared" si="2160"/>
        <v/>
      </c>
      <c r="AS2906" s="300" t="str">
        <f t="shared" si="2161"/>
        <v/>
      </c>
      <c r="AT2906" s="300" t="str">
        <f t="shared" si="2162"/>
        <v/>
      </c>
      <c r="AU2906" s="192" t="str">
        <f t="shared" si="2163"/>
        <v>рбс</v>
      </c>
      <c r="AV2906" s="192" t="str">
        <f t="shared" si="2164"/>
        <v>рбс87504804общпро</v>
      </c>
      <c r="AW2906" s="191">
        <f t="shared" si="2165"/>
        <v>0</v>
      </c>
      <c r="AX2906" s="191">
        <f t="shared" si="2166"/>
        <v>0</v>
      </c>
      <c r="AY2906" s="191">
        <f t="shared" si="2167"/>
        <v>0</v>
      </c>
      <c r="AZ2906" s="191">
        <f t="shared" si="2168"/>
        <v>0</v>
      </c>
      <c r="BA2906" s="193">
        <f t="shared" si="2169"/>
        <v>1</v>
      </c>
      <c r="BB2906" s="193">
        <f t="shared" si="2170"/>
        <v>1</v>
      </c>
      <c r="BC2906" s="193">
        <f t="shared" si="2171"/>
        <v>1</v>
      </c>
      <c r="BD2906" s="191">
        <f t="shared" si="2131"/>
        <v>0</v>
      </c>
      <c r="BE2906" s="191">
        <f t="shared" si="2172"/>
        <v>0</v>
      </c>
      <c r="BF2906" s="210">
        <f t="shared" si="2173"/>
        <v>0</v>
      </c>
      <c r="BG2906" s="211">
        <f t="shared" si="2174"/>
        <v>0</v>
      </c>
      <c r="BH2906" s="289" t="str">
        <f t="shared" si="2177"/>
        <v>875</v>
      </c>
      <c r="BI2906" s="289" t="str">
        <f t="shared" si="2178"/>
        <v>0702</v>
      </c>
      <c r="BJ2906" s="284" t="s">
        <v>591</v>
      </c>
      <c r="BK2906" s="284" t="s">
        <v>586</v>
      </c>
      <c r="BL2906" s="233" t="str">
        <f t="shared" si="2175"/>
        <v/>
      </c>
    </row>
    <row r="2907" spans="1:64" ht="12" hidden="1" customHeight="1">
      <c r="A2907" s="333" t="s">
        <v>1482</v>
      </c>
      <c r="B2907" s="381" t="s">
        <v>327</v>
      </c>
      <c r="C2907" s="333" t="s">
        <v>814</v>
      </c>
      <c r="D2907" s="381" t="s">
        <v>317</v>
      </c>
      <c r="E2907" s="381" t="s">
        <v>1323</v>
      </c>
      <c r="F2907" s="381" t="s">
        <v>608</v>
      </c>
      <c r="G2907" s="381" t="s">
        <v>385</v>
      </c>
      <c r="H2907" s="100" t="s">
        <v>653</v>
      </c>
      <c r="I2907" s="381" t="s">
        <v>339</v>
      </c>
      <c r="J2907" s="382">
        <v>6401316.1399999997</v>
      </c>
      <c r="K2907" s="382">
        <v>4708248.13</v>
      </c>
      <c r="L2907" s="191" t="str">
        <f t="shared" si="2134"/>
        <v>875048040702011007564011121110</v>
      </c>
      <c r="M2907" s="192">
        <f t="array" ref="M2907">IF(COUNT(SEARCH(Удалить_Роспись_КВСР,$B2907)*SEARCH(Удалить_Роспись_ПБС,$C2907)*SEARCH(Удалить_Роспись_КФСР, $D2907)*SEARCH(Удалить_Роспись_КЦСР,$E2907)*SEARCH(Удалить_Роспись_КВР,$F2907)*SEARCH(Удалить_Роспись_ЭК,$H2907)*SEARCH(Удалить_Роспись_КР,$I2907))&gt;0,0,1)</f>
        <v>0</v>
      </c>
      <c r="N2907" s="192">
        <v>0</v>
      </c>
      <c r="O2907" s="192" t="str">
        <f t="shared" si="2135"/>
        <v/>
      </c>
      <c r="P2907" s="192" t="str">
        <f t="shared" si="2176"/>
        <v/>
      </c>
      <c r="Q2907" s="300" t="str">
        <f t="shared" si="2136"/>
        <v/>
      </c>
      <c r="R2907" s="300" t="str">
        <f t="shared" si="2137"/>
        <v/>
      </c>
      <c r="S2907" s="300" t="str">
        <f t="shared" si="2138"/>
        <v/>
      </c>
      <c r="T2907" s="192" t="str">
        <f t="shared" si="2139"/>
        <v/>
      </c>
      <c r="U2907" s="303" t="str">
        <f t="shared" si="2140"/>
        <v/>
      </c>
      <c r="V2907" s="300" t="str">
        <f t="shared" si="2141"/>
        <v/>
      </c>
      <c r="W2907" s="192" t="str">
        <f t="shared" si="2142"/>
        <v/>
      </c>
      <c r="X2907" s="303" t="str">
        <f t="shared" si="2143"/>
        <v/>
      </c>
      <c r="Y2907" s="300" t="str">
        <f t="shared" si="2144"/>
        <v/>
      </c>
      <c r="Z2907" s="300" t="str">
        <f t="shared" si="2145"/>
        <v/>
      </c>
      <c r="AA2907" s="303" t="str">
        <f t="shared" si="2146"/>
        <v/>
      </c>
      <c r="AB2907" s="300" t="str">
        <f t="shared" si="2147"/>
        <v/>
      </c>
      <c r="AC2907" s="300" t="str">
        <f t="shared" si="2148"/>
        <v/>
      </c>
      <c r="AD2907" s="300" t="str">
        <f t="shared" si="2149"/>
        <v/>
      </c>
      <c r="AE2907" s="192" t="str">
        <f t="shared" si="2150"/>
        <v/>
      </c>
      <c r="AF2907" s="192" t="str">
        <f t="shared" si="2151"/>
        <v/>
      </c>
      <c r="AG2907" s="192"/>
      <c r="AJ2907" s="300" t="str">
        <f t="shared" si="2152"/>
        <v/>
      </c>
      <c r="AK2907" s="300" t="str">
        <f t="shared" si="2153"/>
        <v/>
      </c>
      <c r="AL2907" s="300" t="str">
        <f t="shared" si="2154"/>
        <v/>
      </c>
      <c r="AM2907" s="300" t="str">
        <f t="shared" si="2155"/>
        <v/>
      </c>
      <c r="AN2907" s="300" t="str">
        <f t="shared" si="2156"/>
        <v/>
      </c>
      <c r="AO2907" s="300" t="str">
        <f t="shared" si="2157"/>
        <v/>
      </c>
      <c r="AP2907" s="300" t="str">
        <f t="shared" si="2158"/>
        <v/>
      </c>
      <c r="AQ2907" s="300" t="str">
        <f t="shared" si="2159"/>
        <v/>
      </c>
      <c r="AR2907" s="306" t="str">
        <f t="shared" si="2160"/>
        <v/>
      </c>
      <c r="AS2907" s="300" t="str">
        <f t="shared" si="2161"/>
        <v/>
      </c>
      <c r="AT2907" s="300" t="str">
        <f t="shared" si="2162"/>
        <v/>
      </c>
      <c r="AU2907" s="192" t="str">
        <f t="shared" si="2163"/>
        <v>рбс</v>
      </c>
      <c r="AV2907" s="192" t="str">
        <f t="shared" si="2164"/>
        <v>рбс87504804общопл</v>
      </c>
      <c r="AW2907" s="191">
        <f t="shared" si="2165"/>
        <v>0</v>
      </c>
      <c r="AX2907" s="191">
        <f t="shared" si="2166"/>
        <v>0</v>
      </c>
      <c r="AY2907" s="191">
        <f t="shared" si="2167"/>
        <v>0</v>
      </c>
      <c r="AZ2907" s="191">
        <f t="shared" si="2168"/>
        <v>0</v>
      </c>
      <c r="BA2907" s="193">
        <f t="shared" si="2169"/>
        <v>1</v>
      </c>
      <c r="BB2907" s="193">
        <f t="shared" si="2170"/>
        <v>1</v>
      </c>
      <c r="BC2907" s="193">
        <f t="shared" si="2171"/>
        <v>1</v>
      </c>
      <c r="BD2907" s="191">
        <f t="shared" si="2131"/>
        <v>0</v>
      </c>
      <c r="BE2907" s="191">
        <f t="shared" si="2172"/>
        <v>0</v>
      </c>
      <c r="BF2907" s="210">
        <f t="shared" si="2173"/>
        <v>0</v>
      </c>
      <c r="BG2907" s="211">
        <f t="shared" si="2174"/>
        <v>0</v>
      </c>
      <c r="BH2907" s="289" t="str">
        <f t="shared" si="2177"/>
        <v>875</v>
      </c>
      <c r="BI2907" s="289" t="str">
        <f t="shared" si="2178"/>
        <v>0702</v>
      </c>
      <c r="BJ2907" s="284" t="s">
        <v>591</v>
      </c>
      <c r="BK2907" s="284" t="s">
        <v>586</v>
      </c>
      <c r="BL2907" s="233" t="str">
        <f t="shared" si="2175"/>
        <v/>
      </c>
    </row>
    <row r="2908" spans="1:64" ht="12" hidden="1" customHeight="1">
      <c r="A2908" s="333" t="s">
        <v>1482</v>
      </c>
      <c r="B2908" s="381" t="s">
        <v>327</v>
      </c>
      <c r="C2908" s="333" t="s">
        <v>814</v>
      </c>
      <c r="D2908" s="381" t="s">
        <v>317</v>
      </c>
      <c r="E2908" s="381" t="s">
        <v>1323</v>
      </c>
      <c r="F2908" s="381" t="s">
        <v>589</v>
      </c>
      <c r="G2908" s="381" t="s">
        <v>386</v>
      </c>
      <c r="H2908" s="100" t="s">
        <v>653</v>
      </c>
      <c r="I2908" s="381" t="s">
        <v>339</v>
      </c>
      <c r="J2908" s="382">
        <v>19836</v>
      </c>
      <c r="K2908" s="382">
        <v>2488.9</v>
      </c>
      <c r="L2908" s="191" t="str">
        <f t="shared" si="2134"/>
        <v>875048040702011007564011221210</v>
      </c>
      <c r="M2908" s="192">
        <f t="array" ref="M2908">IF(COUNT(SEARCH(Удалить_Роспись_КВСР,$B2908)*SEARCH(Удалить_Роспись_ПБС,$C2908)*SEARCH(Удалить_Роспись_КФСР, $D2908)*SEARCH(Удалить_Роспись_КЦСР,$E2908)*SEARCH(Удалить_Роспись_КВР,$F2908)*SEARCH(Удалить_Роспись_ЭК,$H2908)*SEARCH(Удалить_Роспись_КР,$I2908))&gt;0,0,1)</f>
        <v>0</v>
      </c>
      <c r="N2908" s="192">
        <v>0</v>
      </c>
      <c r="O2908" s="192" t="str">
        <f t="shared" si="2135"/>
        <v/>
      </c>
      <c r="P2908" s="192" t="str">
        <f t="shared" si="2176"/>
        <v/>
      </c>
      <c r="Q2908" s="300" t="str">
        <f t="shared" si="2136"/>
        <v/>
      </c>
      <c r="R2908" s="300" t="str">
        <f t="shared" si="2137"/>
        <v/>
      </c>
      <c r="S2908" s="300" t="str">
        <f t="shared" si="2138"/>
        <v/>
      </c>
      <c r="T2908" s="192" t="str">
        <f t="shared" si="2139"/>
        <v/>
      </c>
      <c r="U2908" s="303" t="str">
        <f t="shared" si="2140"/>
        <v/>
      </c>
      <c r="V2908" s="300" t="str">
        <f t="shared" si="2141"/>
        <v/>
      </c>
      <c r="W2908" s="192" t="str">
        <f t="shared" si="2142"/>
        <v/>
      </c>
      <c r="X2908" s="303" t="str">
        <f t="shared" si="2143"/>
        <v/>
      </c>
      <c r="Y2908" s="300" t="str">
        <f t="shared" si="2144"/>
        <v/>
      </c>
      <c r="Z2908" s="300" t="str">
        <f t="shared" si="2145"/>
        <v/>
      </c>
      <c r="AA2908" s="303" t="str">
        <f t="shared" si="2146"/>
        <v/>
      </c>
      <c r="AB2908" s="300" t="str">
        <f t="shared" si="2147"/>
        <v/>
      </c>
      <c r="AC2908" s="300" t="str">
        <f t="shared" si="2148"/>
        <v/>
      </c>
      <c r="AD2908" s="300" t="str">
        <f t="shared" si="2149"/>
        <v/>
      </c>
      <c r="AE2908" s="192" t="str">
        <f t="shared" si="2150"/>
        <v/>
      </c>
      <c r="AF2908" s="192" t="str">
        <f t="shared" si="2151"/>
        <v/>
      </c>
      <c r="AG2908" s="192"/>
      <c r="AJ2908" s="300" t="str">
        <f t="shared" si="2152"/>
        <v/>
      </c>
      <c r="AK2908" s="300" t="str">
        <f t="shared" si="2153"/>
        <v/>
      </c>
      <c r="AL2908" s="300" t="str">
        <f t="shared" si="2154"/>
        <v/>
      </c>
      <c r="AM2908" s="300" t="str">
        <f t="shared" si="2155"/>
        <v/>
      </c>
      <c r="AN2908" s="300" t="str">
        <f t="shared" si="2156"/>
        <v/>
      </c>
      <c r="AO2908" s="300" t="str">
        <f t="shared" si="2157"/>
        <v/>
      </c>
      <c r="AP2908" s="300" t="str">
        <f t="shared" si="2158"/>
        <v/>
      </c>
      <c r="AQ2908" s="300" t="str">
        <f t="shared" si="2159"/>
        <v/>
      </c>
      <c r="AR2908" s="306" t="str">
        <f t="shared" si="2160"/>
        <v/>
      </c>
      <c r="AS2908" s="300" t="str">
        <f t="shared" si="2161"/>
        <v/>
      </c>
      <c r="AT2908" s="300" t="str">
        <f t="shared" si="2162"/>
        <v/>
      </c>
      <c r="AU2908" s="192" t="str">
        <f t="shared" si="2163"/>
        <v>рбс</v>
      </c>
      <c r="AV2908" s="192" t="str">
        <f t="shared" si="2164"/>
        <v>рбс87504804общпро</v>
      </c>
      <c r="AW2908" s="191">
        <f t="shared" si="2165"/>
        <v>0</v>
      </c>
      <c r="AX2908" s="191">
        <f t="shared" si="2166"/>
        <v>0</v>
      </c>
      <c r="AY2908" s="191">
        <f t="shared" si="2167"/>
        <v>0</v>
      </c>
      <c r="AZ2908" s="191">
        <f t="shared" si="2168"/>
        <v>0</v>
      </c>
      <c r="BA2908" s="193">
        <f t="shared" si="2169"/>
        <v>1</v>
      </c>
      <c r="BB2908" s="193">
        <f t="shared" si="2170"/>
        <v>1</v>
      </c>
      <c r="BC2908" s="193">
        <f t="shared" si="2171"/>
        <v>1</v>
      </c>
      <c r="BD2908" s="191">
        <f t="shared" si="2131"/>
        <v>0</v>
      </c>
      <c r="BE2908" s="191">
        <f t="shared" si="2172"/>
        <v>0</v>
      </c>
      <c r="BF2908" s="210">
        <f t="shared" si="2173"/>
        <v>0</v>
      </c>
      <c r="BG2908" s="211">
        <f t="shared" si="2174"/>
        <v>0</v>
      </c>
      <c r="BH2908" s="289"/>
      <c r="BI2908" s="289"/>
      <c r="BJ2908" s="228"/>
      <c r="BK2908" s="228"/>
      <c r="BL2908" s="233" t="str">
        <f t="shared" si="2175"/>
        <v/>
      </c>
    </row>
    <row r="2909" spans="1:64" ht="12" hidden="1" customHeight="1">
      <c r="A2909" s="333" t="s">
        <v>1482</v>
      </c>
      <c r="B2909" s="381" t="s">
        <v>327</v>
      </c>
      <c r="C2909" s="333" t="s">
        <v>814</v>
      </c>
      <c r="D2909" s="381" t="s">
        <v>317</v>
      </c>
      <c r="E2909" s="381" t="s">
        <v>1323</v>
      </c>
      <c r="F2909" s="381" t="s">
        <v>902</v>
      </c>
      <c r="G2909" s="381" t="s">
        <v>387</v>
      </c>
      <c r="H2909" s="100" t="s">
        <v>653</v>
      </c>
      <c r="I2909" s="381" t="s">
        <v>339</v>
      </c>
      <c r="J2909" s="382">
        <v>1931597.47</v>
      </c>
      <c r="K2909" s="382">
        <v>1377985.03</v>
      </c>
      <c r="L2909" s="191" t="str">
        <f t="shared" si="2134"/>
        <v>875048040702011007564011921310</v>
      </c>
      <c r="M2909" s="192">
        <f t="array" ref="M2909">IF(COUNT(SEARCH(Удалить_Роспись_КВСР,$B2909)*SEARCH(Удалить_Роспись_ПБС,$C2909)*SEARCH(Удалить_Роспись_КФСР, $D2909)*SEARCH(Удалить_Роспись_КЦСР,$E2909)*SEARCH(Удалить_Роспись_КВР,$F2909)*SEARCH(Удалить_Роспись_ЭК,$H2909)*SEARCH(Удалить_Роспись_КР,$I2909))&gt;0,0,1)</f>
        <v>0</v>
      </c>
      <c r="N2909" s="192">
        <v>0</v>
      </c>
      <c r="O2909" s="192" t="str">
        <f t="shared" si="2135"/>
        <v/>
      </c>
      <c r="P2909" s="192" t="str">
        <f t="shared" si="2176"/>
        <v/>
      </c>
      <c r="Q2909" s="300" t="str">
        <f t="shared" si="2136"/>
        <v/>
      </c>
      <c r="R2909" s="300" t="str">
        <f t="shared" si="2137"/>
        <v/>
      </c>
      <c r="S2909" s="300" t="str">
        <f t="shared" si="2138"/>
        <v/>
      </c>
      <c r="T2909" s="192" t="str">
        <f t="shared" si="2139"/>
        <v/>
      </c>
      <c r="U2909" s="303" t="str">
        <f t="shared" si="2140"/>
        <v/>
      </c>
      <c r="V2909" s="300" t="str">
        <f t="shared" si="2141"/>
        <v/>
      </c>
      <c r="W2909" s="192" t="str">
        <f t="shared" si="2142"/>
        <v/>
      </c>
      <c r="X2909" s="303" t="str">
        <f t="shared" si="2143"/>
        <v/>
      </c>
      <c r="Y2909" s="300" t="str">
        <f t="shared" si="2144"/>
        <v/>
      </c>
      <c r="Z2909" s="300" t="str">
        <f t="shared" si="2145"/>
        <v/>
      </c>
      <c r="AA2909" s="303" t="str">
        <f t="shared" si="2146"/>
        <v/>
      </c>
      <c r="AB2909" s="300" t="str">
        <f t="shared" si="2147"/>
        <v/>
      </c>
      <c r="AC2909" s="300" t="str">
        <f t="shared" si="2148"/>
        <v/>
      </c>
      <c r="AD2909" s="300" t="str">
        <f t="shared" si="2149"/>
        <v/>
      </c>
      <c r="AE2909" s="192" t="str">
        <f t="shared" si="2150"/>
        <v/>
      </c>
      <c r="AF2909" s="192" t="str">
        <f t="shared" si="2151"/>
        <v/>
      </c>
      <c r="AG2909" s="192"/>
      <c r="AJ2909" s="300" t="str">
        <f t="shared" si="2152"/>
        <v/>
      </c>
      <c r="AK2909" s="300" t="str">
        <f t="shared" si="2153"/>
        <v/>
      </c>
      <c r="AL2909" s="300" t="str">
        <f t="shared" si="2154"/>
        <v/>
      </c>
      <c r="AM2909" s="300" t="str">
        <f t="shared" si="2155"/>
        <v/>
      </c>
      <c r="AN2909" s="300" t="str">
        <f t="shared" si="2156"/>
        <v/>
      </c>
      <c r="AO2909" s="300" t="str">
        <f t="shared" si="2157"/>
        <v/>
      </c>
      <c r="AP2909" s="300" t="str">
        <f t="shared" si="2158"/>
        <v/>
      </c>
      <c r="AQ2909" s="300" t="str">
        <f t="shared" si="2159"/>
        <v/>
      </c>
      <c r="AR2909" s="306" t="str">
        <f t="shared" si="2160"/>
        <v/>
      </c>
      <c r="AS2909" s="300" t="str">
        <f t="shared" si="2161"/>
        <v/>
      </c>
      <c r="AT2909" s="300" t="str">
        <f t="shared" si="2162"/>
        <v/>
      </c>
      <c r="AU2909" s="192" t="str">
        <f t="shared" si="2163"/>
        <v>рбс</v>
      </c>
      <c r="AV2909" s="192" t="str">
        <f t="shared" si="2164"/>
        <v>рбс87504804общопл</v>
      </c>
      <c r="AW2909" s="191">
        <f t="shared" si="2165"/>
        <v>0</v>
      </c>
      <c r="AX2909" s="191">
        <f t="shared" si="2166"/>
        <v>0</v>
      </c>
      <c r="AY2909" s="191">
        <f t="shared" si="2167"/>
        <v>0</v>
      </c>
      <c r="AZ2909" s="191">
        <f t="shared" si="2168"/>
        <v>0</v>
      </c>
      <c r="BA2909" s="193">
        <f t="shared" si="2169"/>
        <v>1</v>
      </c>
      <c r="BB2909" s="193">
        <f t="shared" si="2170"/>
        <v>1</v>
      </c>
      <c r="BC2909" s="193">
        <f t="shared" si="2171"/>
        <v>1</v>
      </c>
      <c r="BD2909" s="191">
        <f t="shared" si="2131"/>
        <v>0</v>
      </c>
      <c r="BE2909" s="191">
        <f t="shared" si="2172"/>
        <v>0</v>
      </c>
      <c r="BF2909" s="210">
        <f t="shared" si="2173"/>
        <v>0</v>
      </c>
      <c r="BG2909" s="211">
        <f t="shared" si="2174"/>
        <v>0</v>
      </c>
      <c r="BH2909" s="289" t="str">
        <f t="shared" ref="BH2909:BH2914" si="2179">B2909</f>
        <v>875</v>
      </c>
      <c r="BI2909" s="289" t="str">
        <f t="shared" ref="BI2909:BI2914" si="2180">D2909</f>
        <v>0702</v>
      </c>
      <c r="BJ2909" s="284" t="s">
        <v>591</v>
      </c>
      <c r="BK2909" s="284" t="s">
        <v>586</v>
      </c>
      <c r="BL2909" s="233" t="str">
        <f t="shared" si="2175"/>
        <v/>
      </c>
    </row>
    <row r="2910" spans="1:64" ht="12" hidden="1" customHeight="1">
      <c r="A2910" s="333" t="s">
        <v>1482</v>
      </c>
      <c r="B2910" s="381" t="s">
        <v>327</v>
      </c>
      <c r="C2910" s="333" t="s">
        <v>814</v>
      </c>
      <c r="D2910" s="381" t="s">
        <v>317</v>
      </c>
      <c r="E2910" s="381" t="s">
        <v>1323</v>
      </c>
      <c r="F2910" s="381" t="s">
        <v>586</v>
      </c>
      <c r="G2910" s="381" t="s">
        <v>391</v>
      </c>
      <c r="H2910" s="100" t="s">
        <v>653</v>
      </c>
      <c r="I2910" s="381" t="s">
        <v>339</v>
      </c>
      <c r="J2910" s="382">
        <v>84000</v>
      </c>
      <c r="K2910" s="382">
        <v>63000</v>
      </c>
      <c r="L2910" s="191" t="str">
        <f t="shared" si="2134"/>
        <v>875048040702011007564024422110</v>
      </c>
      <c r="M2910" s="192">
        <f t="array" ref="M2910">IF(COUNT(SEARCH(Удалить_Роспись_КВСР,$B2910)*SEARCH(Удалить_Роспись_ПБС,$C2910)*SEARCH(Удалить_Роспись_КФСР, $D2910)*SEARCH(Удалить_Роспись_КЦСР,$E2910)*SEARCH(Удалить_Роспись_КВР,$F2910)*SEARCH(Удалить_Роспись_ЭК,$H2910)*SEARCH(Удалить_Роспись_КР,$I2910))&gt;0,0,1)</f>
        <v>0</v>
      </c>
      <c r="N2910" s="192">
        <v>0</v>
      </c>
      <c r="O2910" s="192" t="str">
        <f t="shared" si="2135"/>
        <v/>
      </c>
      <c r="P2910" s="192" t="str">
        <f t="shared" si="2176"/>
        <v/>
      </c>
      <c r="Q2910" s="300" t="str">
        <f t="shared" si="2136"/>
        <v/>
      </c>
      <c r="R2910" s="300" t="str">
        <f t="shared" si="2137"/>
        <v/>
      </c>
      <c r="S2910" s="300" t="str">
        <f t="shared" si="2138"/>
        <v/>
      </c>
      <c r="T2910" s="192" t="str">
        <f t="shared" si="2139"/>
        <v/>
      </c>
      <c r="U2910" s="303" t="str">
        <f t="shared" si="2140"/>
        <v/>
      </c>
      <c r="V2910" s="300" t="str">
        <f t="shared" si="2141"/>
        <v/>
      </c>
      <c r="W2910" s="192" t="str">
        <f t="shared" si="2142"/>
        <v/>
      </c>
      <c r="X2910" s="303" t="str">
        <f t="shared" si="2143"/>
        <v/>
      </c>
      <c r="Y2910" s="300" t="str">
        <f t="shared" si="2144"/>
        <v/>
      </c>
      <c r="Z2910" s="300" t="str">
        <f t="shared" si="2145"/>
        <v/>
      </c>
      <c r="AA2910" s="303" t="str">
        <f t="shared" si="2146"/>
        <v/>
      </c>
      <c r="AB2910" s="300" t="str">
        <f t="shared" si="2147"/>
        <v/>
      </c>
      <c r="AC2910" s="300" t="str">
        <f t="shared" si="2148"/>
        <v/>
      </c>
      <c r="AD2910" s="300" t="str">
        <f t="shared" si="2149"/>
        <v/>
      </c>
      <c r="AE2910" s="192" t="str">
        <f t="shared" si="2150"/>
        <v/>
      </c>
      <c r="AF2910" s="192" t="str">
        <f t="shared" si="2151"/>
        <v/>
      </c>
      <c r="AG2910" s="192"/>
      <c r="AJ2910" s="300" t="str">
        <f t="shared" si="2152"/>
        <v/>
      </c>
      <c r="AK2910" s="300" t="str">
        <f t="shared" si="2153"/>
        <v/>
      </c>
      <c r="AL2910" s="300" t="str">
        <f t="shared" si="2154"/>
        <v/>
      </c>
      <c r="AM2910" s="300" t="str">
        <f t="shared" si="2155"/>
        <v/>
      </c>
      <c r="AN2910" s="300" t="str">
        <f t="shared" si="2156"/>
        <v/>
      </c>
      <c r="AO2910" s="300" t="str">
        <f t="shared" si="2157"/>
        <v/>
      </c>
      <c r="AP2910" s="300" t="str">
        <f t="shared" si="2158"/>
        <v/>
      </c>
      <c r="AQ2910" s="300" t="str">
        <f t="shared" si="2159"/>
        <v/>
      </c>
      <c r="AR2910" s="306" t="str">
        <f t="shared" si="2160"/>
        <v/>
      </c>
      <c r="AS2910" s="300" t="str">
        <f t="shared" si="2161"/>
        <v/>
      </c>
      <c r="AT2910" s="300" t="str">
        <f t="shared" si="2162"/>
        <v/>
      </c>
      <c r="AU2910" s="192" t="str">
        <f t="shared" si="2163"/>
        <v>рбс</v>
      </c>
      <c r="AV2910" s="192" t="str">
        <f t="shared" si="2164"/>
        <v>рбс87504804общпро</v>
      </c>
      <c r="AW2910" s="191">
        <f t="shared" si="2165"/>
        <v>0</v>
      </c>
      <c r="AX2910" s="191">
        <f t="shared" si="2166"/>
        <v>0</v>
      </c>
      <c r="AY2910" s="191">
        <f t="shared" si="2167"/>
        <v>0</v>
      </c>
      <c r="AZ2910" s="191">
        <f t="shared" si="2168"/>
        <v>0</v>
      </c>
      <c r="BA2910" s="193">
        <f t="shared" si="2169"/>
        <v>1</v>
      </c>
      <c r="BB2910" s="193">
        <f t="shared" si="2170"/>
        <v>1</v>
      </c>
      <c r="BC2910" s="193">
        <f t="shared" si="2171"/>
        <v>1</v>
      </c>
      <c r="BD2910" s="191">
        <f t="shared" si="2131"/>
        <v>0</v>
      </c>
      <c r="BE2910" s="191">
        <f t="shared" si="2172"/>
        <v>0</v>
      </c>
      <c r="BF2910" s="210">
        <f t="shared" si="2173"/>
        <v>0</v>
      </c>
      <c r="BG2910" s="211">
        <f t="shared" si="2174"/>
        <v>0</v>
      </c>
      <c r="BH2910" s="289" t="str">
        <f t="shared" si="2179"/>
        <v>875</v>
      </c>
      <c r="BI2910" s="289" t="str">
        <f t="shared" si="2180"/>
        <v>0702</v>
      </c>
      <c r="BJ2910" s="284" t="s">
        <v>591</v>
      </c>
      <c r="BK2910" s="284" t="s">
        <v>589</v>
      </c>
      <c r="BL2910" s="233" t="str">
        <f t="shared" si="2175"/>
        <v/>
      </c>
    </row>
    <row r="2911" spans="1:64" ht="12" hidden="1" customHeight="1">
      <c r="A2911" s="333" t="s">
        <v>1482</v>
      </c>
      <c r="B2911" s="381" t="s">
        <v>327</v>
      </c>
      <c r="C2911" s="333" t="s">
        <v>814</v>
      </c>
      <c r="D2911" s="381" t="s">
        <v>317</v>
      </c>
      <c r="E2911" s="381" t="s">
        <v>1323</v>
      </c>
      <c r="F2911" s="381" t="s">
        <v>586</v>
      </c>
      <c r="G2911" s="381" t="s">
        <v>394</v>
      </c>
      <c r="H2911" s="100" t="s">
        <v>653</v>
      </c>
      <c r="I2911" s="381" t="s">
        <v>339</v>
      </c>
      <c r="J2911" s="382">
        <v>24000</v>
      </c>
      <c r="K2911" s="382">
        <v>0</v>
      </c>
      <c r="L2911" s="191" t="str">
        <f t="shared" si="2134"/>
        <v>875048040702011007564024422510</v>
      </c>
      <c r="M2911" s="192">
        <f t="array" ref="M2911">IF(COUNT(SEARCH(Удалить_Роспись_КВСР,$B2911)*SEARCH(Удалить_Роспись_ПБС,$C2911)*SEARCH(Удалить_Роспись_КФСР, $D2911)*SEARCH(Удалить_Роспись_КЦСР,$E2911)*SEARCH(Удалить_Роспись_КВР,$F2911)*SEARCH(Удалить_Роспись_ЭК,$H2911)*SEARCH(Удалить_Роспись_КР,$I2911))&gt;0,0,1)</f>
        <v>0</v>
      </c>
      <c r="N2911" s="192">
        <v>0</v>
      </c>
      <c r="O2911" s="192" t="str">
        <f t="shared" si="2135"/>
        <v/>
      </c>
      <c r="P2911" s="192" t="str">
        <f t="shared" si="2176"/>
        <v/>
      </c>
      <c r="Q2911" s="300" t="str">
        <f t="shared" si="2136"/>
        <v/>
      </c>
      <c r="R2911" s="300" t="str">
        <f t="shared" si="2137"/>
        <v/>
      </c>
      <c r="S2911" s="300" t="str">
        <f t="shared" si="2138"/>
        <v/>
      </c>
      <c r="T2911" s="192" t="str">
        <f t="shared" si="2139"/>
        <v/>
      </c>
      <c r="U2911" s="303" t="str">
        <f t="shared" si="2140"/>
        <v/>
      </c>
      <c r="V2911" s="300" t="str">
        <f t="shared" si="2141"/>
        <v/>
      </c>
      <c r="W2911" s="192" t="str">
        <f t="shared" si="2142"/>
        <v/>
      </c>
      <c r="X2911" s="303" t="str">
        <f t="shared" si="2143"/>
        <v/>
      </c>
      <c r="Y2911" s="300" t="str">
        <f t="shared" si="2144"/>
        <v/>
      </c>
      <c r="Z2911" s="300" t="str">
        <f t="shared" si="2145"/>
        <v/>
      </c>
      <c r="AA2911" s="303" t="str">
        <f t="shared" si="2146"/>
        <v/>
      </c>
      <c r="AB2911" s="300" t="str">
        <f t="shared" si="2147"/>
        <v/>
      </c>
      <c r="AC2911" s="300" t="str">
        <f t="shared" si="2148"/>
        <v/>
      </c>
      <c r="AD2911" s="300" t="str">
        <f t="shared" si="2149"/>
        <v/>
      </c>
      <c r="AE2911" s="192" t="str">
        <f t="shared" si="2150"/>
        <v/>
      </c>
      <c r="AF2911" s="192" t="str">
        <f t="shared" si="2151"/>
        <v/>
      </c>
      <c r="AG2911" s="192"/>
      <c r="AJ2911" s="300" t="str">
        <f t="shared" si="2152"/>
        <v/>
      </c>
      <c r="AK2911" s="300" t="str">
        <f t="shared" si="2153"/>
        <v/>
      </c>
      <c r="AL2911" s="300" t="str">
        <f t="shared" si="2154"/>
        <v/>
      </c>
      <c r="AM2911" s="300" t="str">
        <f t="shared" si="2155"/>
        <v/>
      </c>
      <c r="AN2911" s="300" t="str">
        <f t="shared" si="2156"/>
        <v/>
      </c>
      <c r="AO2911" s="300" t="str">
        <f t="shared" si="2157"/>
        <v/>
      </c>
      <c r="AP2911" s="300" t="str">
        <f t="shared" si="2158"/>
        <v/>
      </c>
      <c r="AQ2911" s="300" t="str">
        <f t="shared" si="2159"/>
        <v/>
      </c>
      <c r="AR2911" s="306" t="str">
        <f t="shared" si="2160"/>
        <v/>
      </c>
      <c r="AS2911" s="300" t="str">
        <f t="shared" si="2161"/>
        <v/>
      </c>
      <c r="AT2911" s="300" t="str">
        <f t="shared" si="2162"/>
        <v/>
      </c>
      <c r="AU2911" s="192" t="str">
        <f t="shared" si="2163"/>
        <v>рбс</v>
      </c>
      <c r="AV2911" s="192" t="str">
        <f t="shared" si="2164"/>
        <v>рбс87504804общпро</v>
      </c>
      <c r="AW2911" s="191">
        <f t="shared" si="2165"/>
        <v>0</v>
      </c>
      <c r="AX2911" s="191">
        <f t="shared" si="2166"/>
        <v>0</v>
      </c>
      <c r="AY2911" s="191">
        <f t="shared" si="2167"/>
        <v>0</v>
      </c>
      <c r="AZ2911" s="191">
        <f t="shared" si="2168"/>
        <v>0</v>
      </c>
      <c r="BA2911" s="193">
        <f t="shared" si="2169"/>
        <v>1</v>
      </c>
      <c r="BB2911" s="193">
        <f t="shared" si="2170"/>
        <v>1</v>
      </c>
      <c r="BC2911" s="193">
        <f t="shared" si="2171"/>
        <v>1</v>
      </c>
      <c r="BD2911" s="191">
        <f t="shared" si="2131"/>
        <v>0</v>
      </c>
      <c r="BE2911" s="191">
        <f t="shared" si="2172"/>
        <v>0</v>
      </c>
      <c r="BF2911" s="210">
        <f t="shared" si="2173"/>
        <v>0</v>
      </c>
      <c r="BG2911" s="211">
        <f t="shared" si="2174"/>
        <v>0</v>
      </c>
      <c r="BH2911" s="289" t="str">
        <f t="shared" si="2179"/>
        <v>875</v>
      </c>
      <c r="BI2911" s="289" t="str">
        <f t="shared" si="2180"/>
        <v>0702</v>
      </c>
      <c r="BJ2911" s="284" t="s">
        <v>591</v>
      </c>
      <c r="BK2911" s="284" t="s">
        <v>586</v>
      </c>
      <c r="BL2911" s="233" t="str">
        <f t="shared" si="2175"/>
        <v/>
      </c>
    </row>
    <row r="2912" spans="1:64" ht="12" hidden="1" customHeight="1">
      <c r="A2912" s="333" t="s">
        <v>1482</v>
      </c>
      <c r="B2912" s="381" t="s">
        <v>327</v>
      </c>
      <c r="C2912" s="333" t="s">
        <v>814</v>
      </c>
      <c r="D2912" s="381" t="s">
        <v>317</v>
      </c>
      <c r="E2912" s="381" t="s">
        <v>1323</v>
      </c>
      <c r="F2912" s="381" t="s">
        <v>586</v>
      </c>
      <c r="G2912" s="381" t="s">
        <v>389</v>
      </c>
      <c r="H2912" s="100" t="s">
        <v>653</v>
      </c>
      <c r="I2912" s="381" t="s">
        <v>339</v>
      </c>
      <c r="J2912" s="382">
        <v>70141.990000000005</v>
      </c>
      <c r="K2912" s="382">
        <v>6989.2</v>
      </c>
      <c r="L2912" s="191" t="str">
        <f t="shared" si="2134"/>
        <v>875048040702011007564024422610</v>
      </c>
      <c r="M2912" s="192">
        <f t="array" ref="M2912">IF(COUNT(SEARCH(Удалить_Роспись_КВСР,$B2912)*SEARCH(Удалить_Роспись_ПБС,$C2912)*SEARCH(Удалить_Роспись_КФСР, $D2912)*SEARCH(Удалить_Роспись_КЦСР,$E2912)*SEARCH(Удалить_Роспись_КВР,$F2912)*SEARCH(Удалить_Роспись_ЭК,$H2912)*SEARCH(Удалить_Роспись_КР,$I2912))&gt;0,0,1)</f>
        <v>0</v>
      </c>
      <c r="N2912" s="192">
        <v>0</v>
      </c>
      <c r="O2912" s="192" t="str">
        <f t="shared" si="2135"/>
        <v/>
      </c>
      <c r="P2912" s="192" t="str">
        <f t="shared" si="2176"/>
        <v/>
      </c>
      <c r="Q2912" s="300" t="str">
        <f t="shared" si="2136"/>
        <v/>
      </c>
      <c r="R2912" s="300" t="str">
        <f t="shared" si="2137"/>
        <v/>
      </c>
      <c r="S2912" s="300" t="str">
        <f t="shared" si="2138"/>
        <v/>
      </c>
      <c r="T2912" s="192" t="str">
        <f t="shared" si="2139"/>
        <v/>
      </c>
      <c r="U2912" s="303" t="str">
        <f t="shared" si="2140"/>
        <v/>
      </c>
      <c r="V2912" s="300" t="str">
        <f t="shared" si="2141"/>
        <v/>
      </c>
      <c r="W2912" s="192" t="str">
        <f t="shared" si="2142"/>
        <v/>
      </c>
      <c r="X2912" s="303" t="str">
        <f t="shared" si="2143"/>
        <v/>
      </c>
      <c r="Y2912" s="300" t="str">
        <f t="shared" si="2144"/>
        <v/>
      </c>
      <c r="Z2912" s="300" t="str">
        <f t="shared" si="2145"/>
        <v/>
      </c>
      <c r="AA2912" s="303" t="str">
        <f t="shared" si="2146"/>
        <v/>
      </c>
      <c r="AB2912" s="300" t="str">
        <f t="shared" si="2147"/>
        <v/>
      </c>
      <c r="AC2912" s="300" t="str">
        <f t="shared" si="2148"/>
        <v/>
      </c>
      <c r="AD2912" s="300" t="str">
        <f t="shared" si="2149"/>
        <v/>
      </c>
      <c r="AE2912" s="192" t="str">
        <f t="shared" si="2150"/>
        <v/>
      </c>
      <c r="AF2912" s="192" t="str">
        <f t="shared" si="2151"/>
        <v/>
      </c>
      <c r="AG2912" s="192"/>
      <c r="AJ2912" s="300" t="str">
        <f t="shared" si="2152"/>
        <v/>
      </c>
      <c r="AK2912" s="300" t="str">
        <f t="shared" si="2153"/>
        <v/>
      </c>
      <c r="AL2912" s="300" t="str">
        <f t="shared" si="2154"/>
        <v/>
      </c>
      <c r="AM2912" s="300" t="str">
        <f t="shared" si="2155"/>
        <v/>
      </c>
      <c r="AN2912" s="300" t="str">
        <f t="shared" si="2156"/>
        <v/>
      </c>
      <c r="AO2912" s="300" t="str">
        <f t="shared" si="2157"/>
        <v/>
      </c>
      <c r="AP2912" s="300" t="str">
        <f t="shared" si="2158"/>
        <v/>
      </c>
      <c r="AQ2912" s="300" t="str">
        <f t="shared" si="2159"/>
        <v/>
      </c>
      <c r="AR2912" s="306" t="str">
        <f t="shared" si="2160"/>
        <v/>
      </c>
      <c r="AS2912" s="300" t="str">
        <f t="shared" si="2161"/>
        <v/>
      </c>
      <c r="AT2912" s="300" t="str">
        <f t="shared" si="2162"/>
        <v/>
      </c>
      <c r="AU2912" s="192" t="str">
        <f t="shared" si="2163"/>
        <v>рбс</v>
      </c>
      <c r="AV2912" s="192" t="str">
        <f t="shared" si="2164"/>
        <v>рбс87504804общпро</v>
      </c>
      <c r="AW2912" s="191">
        <f t="shared" si="2165"/>
        <v>0</v>
      </c>
      <c r="AX2912" s="191">
        <f t="shared" si="2166"/>
        <v>0</v>
      </c>
      <c r="AY2912" s="191">
        <f t="shared" si="2167"/>
        <v>0</v>
      </c>
      <c r="AZ2912" s="191">
        <f t="shared" si="2168"/>
        <v>0</v>
      </c>
      <c r="BA2912" s="193">
        <f t="shared" si="2169"/>
        <v>1</v>
      </c>
      <c r="BB2912" s="193">
        <f t="shared" si="2170"/>
        <v>1</v>
      </c>
      <c r="BC2912" s="193">
        <f t="shared" si="2171"/>
        <v>1</v>
      </c>
      <c r="BD2912" s="191">
        <f t="shared" si="2131"/>
        <v>0</v>
      </c>
      <c r="BE2912" s="191">
        <f t="shared" si="2172"/>
        <v>0</v>
      </c>
      <c r="BF2912" s="210">
        <f t="shared" si="2173"/>
        <v>0</v>
      </c>
      <c r="BG2912" s="211">
        <f t="shared" si="2174"/>
        <v>0</v>
      </c>
      <c r="BH2912" s="289" t="str">
        <f t="shared" si="2179"/>
        <v>875</v>
      </c>
      <c r="BI2912" s="289" t="str">
        <f t="shared" si="2180"/>
        <v>0702</v>
      </c>
      <c r="BJ2912" s="284" t="s">
        <v>591</v>
      </c>
      <c r="BK2912" s="284" t="s">
        <v>586</v>
      </c>
      <c r="BL2912" s="233" t="str">
        <f t="shared" si="2175"/>
        <v/>
      </c>
    </row>
    <row r="2913" spans="1:64" ht="12" hidden="1" customHeight="1">
      <c r="A2913" s="333" t="s">
        <v>1482</v>
      </c>
      <c r="B2913" s="381" t="s">
        <v>327</v>
      </c>
      <c r="C2913" s="333" t="s">
        <v>814</v>
      </c>
      <c r="D2913" s="381" t="s">
        <v>317</v>
      </c>
      <c r="E2913" s="381" t="s">
        <v>1323</v>
      </c>
      <c r="F2913" s="381" t="s">
        <v>586</v>
      </c>
      <c r="G2913" s="381" t="s">
        <v>395</v>
      </c>
      <c r="H2913" s="100" t="s">
        <v>653</v>
      </c>
      <c r="I2913" s="381" t="s">
        <v>339</v>
      </c>
      <c r="J2913" s="382">
        <v>4198</v>
      </c>
      <c r="K2913" s="382">
        <v>3628.73</v>
      </c>
      <c r="L2913" s="191" t="str">
        <f t="shared" si="2134"/>
        <v>875048040702011007564024429010</v>
      </c>
      <c r="M2913" s="192">
        <f t="array" ref="M2913">IF(COUNT(SEARCH(Удалить_Роспись_КВСР,$B2913)*SEARCH(Удалить_Роспись_ПБС,$C2913)*SEARCH(Удалить_Роспись_КФСР, $D2913)*SEARCH(Удалить_Роспись_КЦСР,$E2913)*SEARCH(Удалить_Роспись_КВР,$F2913)*SEARCH(Удалить_Роспись_ЭК,$H2913)*SEARCH(Удалить_Роспись_КР,$I2913))&gt;0,0,1)</f>
        <v>0</v>
      </c>
      <c r="N2913" s="192">
        <v>0</v>
      </c>
      <c r="O2913" s="192" t="str">
        <f t="shared" si="2135"/>
        <v/>
      </c>
      <c r="P2913" s="192" t="str">
        <f t="shared" si="2176"/>
        <v/>
      </c>
      <c r="Q2913" s="300" t="str">
        <f t="shared" si="2136"/>
        <v/>
      </c>
      <c r="R2913" s="300" t="str">
        <f t="shared" si="2137"/>
        <v/>
      </c>
      <c r="S2913" s="300" t="str">
        <f t="shared" si="2138"/>
        <v/>
      </c>
      <c r="T2913" s="192" t="str">
        <f t="shared" si="2139"/>
        <v/>
      </c>
      <c r="U2913" s="303" t="str">
        <f t="shared" si="2140"/>
        <v/>
      </c>
      <c r="V2913" s="300" t="str">
        <f t="shared" si="2141"/>
        <v/>
      </c>
      <c r="W2913" s="192" t="str">
        <f t="shared" si="2142"/>
        <v/>
      </c>
      <c r="X2913" s="303" t="str">
        <f t="shared" si="2143"/>
        <v/>
      </c>
      <c r="Y2913" s="300" t="str">
        <f t="shared" si="2144"/>
        <v/>
      </c>
      <c r="Z2913" s="300" t="str">
        <f t="shared" si="2145"/>
        <v/>
      </c>
      <c r="AA2913" s="303" t="str">
        <f t="shared" si="2146"/>
        <v/>
      </c>
      <c r="AB2913" s="300" t="str">
        <f t="shared" si="2147"/>
        <v/>
      </c>
      <c r="AC2913" s="300" t="str">
        <f t="shared" si="2148"/>
        <v/>
      </c>
      <c r="AD2913" s="300" t="str">
        <f t="shared" si="2149"/>
        <v/>
      </c>
      <c r="AE2913" s="192" t="str">
        <f t="shared" si="2150"/>
        <v/>
      </c>
      <c r="AF2913" s="192" t="str">
        <f t="shared" si="2151"/>
        <v/>
      </c>
      <c r="AG2913" s="192"/>
      <c r="AJ2913" s="300" t="str">
        <f t="shared" si="2152"/>
        <v/>
      </c>
      <c r="AK2913" s="300" t="str">
        <f t="shared" si="2153"/>
        <v/>
      </c>
      <c r="AL2913" s="300" t="str">
        <f t="shared" si="2154"/>
        <v/>
      </c>
      <c r="AM2913" s="300" t="str">
        <f t="shared" si="2155"/>
        <v/>
      </c>
      <c r="AN2913" s="300" t="str">
        <f t="shared" si="2156"/>
        <v/>
      </c>
      <c r="AO2913" s="300" t="str">
        <f t="shared" si="2157"/>
        <v/>
      </c>
      <c r="AP2913" s="300" t="str">
        <f t="shared" si="2158"/>
        <v/>
      </c>
      <c r="AQ2913" s="300" t="str">
        <f t="shared" si="2159"/>
        <v/>
      </c>
      <c r="AR2913" s="306" t="str">
        <f t="shared" si="2160"/>
        <v/>
      </c>
      <c r="AS2913" s="300" t="str">
        <f t="shared" si="2161"/>
        <v/>
      </c>
      <c r="AT2913" s="300" t="str">
        <f t="shared" si="2162"/>
        <v/>
      </c>
      <c r="AU2913" s="192" t="str">
        <f t="shared" si="2163"/>
        <v>рбс</v>
      </c>
      <c r="AV2913" s="192" t="str">
        <f t="shared" si="2164"/>
        <v>рбс87504804общпро</v>
      </c>
      <c r="AW2913" s="191">
        <f t="shared" si="2165"/>
        <v>0</v>
      </c>
      <c r="AX2913" s="191">
        <f t="shared" si="2166"/>
        <v>0</v>
      </c>
      <c r="AY2913" s="191">
        <f t="shared" si="2167"/>
        <v>0</v>
      </c>
      <c r="AZ2913" s="191">
        <f t="shared" si="2168"/>
        <v>0</v>
      </c>
      <c r="BA2913" s="193">
        <f t="shared" si="2169"/>
        <v>1</v>
      </c>
      <c r="BB2913" s="193">
        <f t="shared" si="2170"/>
        <v>1</v>
      </c>
      <c r="BC2913" s="193">
        <f t="shared" si="2171"/>
        <v>1</v>
      </c>
      <c r="BD2913" s="191">
        <f t="shared" si="2131"/>
        <v>0</v>
      </c>
      <c r="BE2913" s="191">
        <f t="shared" si="2172"/>
        <v>0</v>
      </c>
      <c r="BF2913" s="210">
        <f t="shared" si="2173"/>
        <v>0</v>
      </c>
      <c r="BG2913" s="211">
        <f t="shared" si="2174"/>
        <v>0</v>
      </c>
      <c r="BH2913" s="289" t="str">
        <f t="shared" si="2179"/>
        <v>875</v>
      </c>
      <c r="BI2913" s="289" t="str">
        <f t="shared" si="2180"/>
        <v>0702</v>
      </c>
      <c r="BJ2913" s="284" t="s">
        <v>591</v>
      </c>
      <c r="BK2913" s="284" t="s">
        <v>586</v>
      </c>
      <c r="BL2913" s="233" t="str">
        <f t="shared" si="2175"/>
        <v/>
      </c>
    </row>
    <row r="2914" spans="1:64" ht="12" hidden="1" customHeight="1">
      <c r="A2914" s="333" t="s">
        <v>1482</v>
      </c>
      <c r="B2914" s="381" t="s">
        <v>327</v>
      </c>
      <c r="C2914" s="333" t="s">
        <v>814</v>
      </c>
      <c r="D2914" s="381" t="s">
        <v>317</v>
      </c>
      <c r="E2914" s="381" t="s">
        <v>1323</v>
      </c>
      <c r="F2914" s="381" t="s">
        <v>586</v>
      </c>
      <c r="G2914" s="381" t="s">
        <v>407</v>
      </c>
      <c r="H2914" s="100" t="s">
        <v>653</v>
      </c>
      <c r="I2914" s="381" t="s">
        <v>339</v>
      </c>
      <c r="J2914" s="382">
        <v>420450.57</v>
      </c>
      <c r="K2914" s="382">
        <v>257310.15</v>
      </c>
      <c r="L2914" s="191" t="str">
        <f t="shared" si="2134"/>
        <v>875048040702011007564024431010</v>
      </c>
      <c r="M2914" s="192">
        <f t="array" ref="M2914">IF(COUNT(SEARCH(Удалить_Роспись_КВСР,$B2914)*SEARCH(Удалить_Роспись_ПБС,$C2914)*SEARCH(Удалить_Роспись_КФСР, $D2914)*SEARCH(Удалить_Роспись_КЦСР,$E2914)*SEARCH(Удалить_Роспись_КВР,$F2914)*SEARCH(Удалить_Роспись_ЭК,$H2914)*SEARCH(Удалить_Роспись_КР,$I2914))&gt;0,0,1)</f>
        <v>0</v>
      </c>
      <c r="N2914" s="192">
        <v>0</v>
      </c>
      <c r="O2914" s="192" t="str">
        <f t="shared" si="2135"/>
        <v/>
      </c>
      <c r="P2914" s="192" t="str">
        <f t="shared" si="2176"/>
        <v/>
      </c>
      <c r="Q2914" s="300" t="str">
        <f t="shared" si="2136"/>
        <v/>
      </c>
      <c r="R2914" s="300" t="str">
        <f t="shared" si="2137"/>
        <v/>
      </c>
      <c r="S2914" s="300" t="str">
        <f t="shared" si="2138"/>
        <v/>
      </c>
      <c r="T2914" s="192" t="str">
        <f t="shared" si="2139"/>
        <v/>
      </c>
      <c r="U2914" s="303" t="str">
        <f t="shared" si="2140"/>
        <v/>
      </c>
      <c r="V2914" s="300" t="str">
        <f t="shared" si="2141"/>
        <v/>
      </c>
      <c r="W2914" s="192" t="str">
        <f t="shared" si="2142"/>
        <v/>
      </c>
      <c r="X2914" s="303" t="str">
        <f t="shared" si="2143"/>
        <v/>
      </c>
      <c r="Y2914" s="300" t="str">
        <f t="shared" si="2144"/>
        <v/>
      </c>
      <c r="Z2914" s="300" t="str">
        <f t="shared" si="2145"/>
        <v/>
      </c>
      <c r="AA2914" s="303" t="str">
        <f t="shared" si="2146"/>
        <v/>
      </c>
      <c r="AB2914" s="300" t="str">
        <f t="shared" si="2147"/>
        <v/>
      </c>
      <c r="AC2914" s="300" t="str">
        <f t="shared" si="2148"/>
        <v/>
      </c>
      <c r="AD2914" s="300" t="str">
        <f t="shared" si="2149"/>
        <v/>
      </c>
      <c r="AE2914" s="192" t="str">
        <f t="shared" si="2150"/>
        <v/>
      </c>
      <c r="AF2914" s="192" t="str">
        <f t="shared" si="2151"/>
        <v/>
      </c>
      <c r="AG2914" s="192"/>
      <c r="AJ2914" s="300" t="str">
        <f t="shared" si="2152"/>
        <v/>
      </c>
      <c r="AK2914" s="300" t="str">
        <f t="shared" si="2153"/>
        <v/>
      </c>
      <c r="AL2914" s="300" t="str">
        <f t="shared" si="2154"/>
        <v/>
      </c>
      <c r="AM2914" s="300" t="str">
        <f t="shared" si="2155"/>
        <v/>
      </c>
      <c r="AN2914" s="300" t="str">
        <f t="shared" si="2156"/>
        <v/>
      </c>
      <c r="AO2914" s="300" t="str">
        <f t="shared" si="2157"/>
        <v/>
      </c>
      <c r="AP2914" s="300" t="str">
        <f t="shared" si="2158"/>
        <v/>
      </c>
      <c r="AQ2914" s="300" t="str">
        <f t="shared" si="2159"/>
        <v/>
      </c>
      <c r="AR2914" s="306" t="str">
        <f t="shared" si="2160"/>
        <v/>
      </c>
      <c r="AS2914" s="300" t="str">
        <f t="shared" si="2161"/>
        <v/>
      </c>
      <c r="AT2914" s="300" t="str">
        <f t="shared" si="2162"/>
        <v/>
      </c>
      <c r="AU2914" s="192" t="str">
        <f t="shared" si="2163"/>
        <v>рбс</v>
      </c>
      <c r="AV2914" s="192" t="str">
        <f t="shared" si="2164"/>
        <v>рбс87504804общосн</v>
      </c>
      <c r="AW2914" s="191">
        <f t="shared" si="2165"/>
        <v>0</v>
      </c>
      <c r="AX2914" s="191">
        <f t="shared" si="2166"/>
        <v>0</v>
      </c>
      <c r="AY2914" s="191">
        <f t="shared" si="2167"/>
        <v>0</v>
      </c>
      <c r="AZ2914" s="191">
        <f t="shared" si="2168"/>
        <v>0</v>
      </c>
      <c r="BA2914" s="193">
        <f t="shared" si="2169"/>
        <v>1</v>
      </c>
      <c r="BB2914" s="193">
        <f t="shared" si="2170"/>
        <v>1</v>
      </c>
      <c r="BC2914" s="193">
        <f t="shared" si="2171"/>
        <v>1</v>
      </c>
      <c r="BD2914" s="191">
        <f t="shared" si="2131"/>
        <v>0</v>
      </c>
      <c r="BE2914" s="191">
        <f t="shared" si="2172"/>
        <v>0</v>
      </c>
      <c r="BF2914" s="210">
        <f t="shared" si="2173"/>
        <v>0</v>
      </c>
      <c r="BG2914" s="211">
        <f t="shared" si="2174"/>
        <v>0</v>
      </c>
      <c r="BH2914" s="289" t="str">
        <f t="shared" si="2179"/>
        <v>875</v>
      </c>
      <c r="BI2914" s="289" t="str">
        <f t="shared" si="2180"/>
        <v>0702</v>
      </c>
      <c r="BJ2914" s="284" t="s">
        <v>591</v>
      </c>
      <c r="BK2914" s="284" t="s">
        <v>586</v>
      </c>
      <c r="BL2914" s="233" t="str">
        <f t="shared" si="2175"/>
        <v/>
      </c>
    </row>
    <row r="2915" spans="1:64" ht="12" hidden="1" customHeight="1">
      <c r="A2915" s="333" t="s">
        <v>1482</v>
      </c>
      <c r="B2915" s="381" t="s">
        <v>327</v>
      </c>
      <c r="C2915" s="333" t="s">
        <v>814</v>
      </c>
      <c r="D2915" s="381" t="s">
        <v>317</v>
      </c>
      <c r="E2915" s="381" t="s">
        <v>1323</v>
      </c>
      <c r="F2915" s="381" t="s">
        <v>586</v>
      </c>
      <c r="G2915" s="381" t="s">
        <v>397</v>
      </c>
      <c r="H2915" s="100" t="s">
        <v>653</v>
      </c>
      <c r="I2915" s="381" t="s">
        <v>339</v>
      </c>
      <c r="J2915" s="382">
        <v>1989</v>
      </c>
      <c r="K2915" s="382">
        <v>0</v>
      </c>
      <c r="L2915" s="191" t="str">
        <f t="shared" si="2134"/>
        <v>875048040702011007564024434010</v>
      </c>
      <c r="M2915" s="192">
        <f t="array" ref="M2915">IF(COUNT(SEARCH(Удалить_Роспись_КВСР,$B2915)*SEARCH(Удалить_Роспись_ПБС,$C2915)*SEARCH(Удалить_Роспись_КФСР, $D2915)*SEARCH(Удалить_Роспись_КЦСР,$E2915)*SEARCH(Удалить_Роспись_КВР,$F2915)*SEARCH(Удалить_Роспись_ЭК,$H2915)*SEARCH(Удалить_Роспись_КР,$I2915))&gt;0,0,1)</f>
        <v>0</v>
      </c>
      <c r="N2915" s="192">
        <v>0</v>
      </c>
      <c r="O2915" s="192" t="str">
        <f t="shared" si="2135"/>
        <v/>
      </c>
      <c r="P2915" s="192" t="str">
        <f t="shared" si="2176"/>
        <v/>
      </c>
      <c r="Q2915" s="300" t="str">
        <f t="shared" si="2136"/>
        <v/>
      </c>
      <c r="R2915" s="300" t="str">
        <f t="shared" si="2137"/>
        <v/>
      </c>
      <c r="S2915" s="300" t="str">
        <f t="shared" si="2138"/>
        <v/>
      </c>
      <c r="T2915" s="192" t="str">
        <f t="shared" si="2139"/>
        <v/>
      </c>
      <c r="U2915" s="303" t="str">
        <f t="shared" si="2140"/>
        <v/>
      </c>
      <c r="V2915" s="300" t="str">
        <f t="shared" si="2141"/>
        <v/>
      </c>
      <c r="W2915" s="192" t="str">
        <f t="shared" si="2142"/>
        <v/>
      </c>
      <c r="X2915" s="303" t="str">
        <f t="shared" si="2143"/>
        <v/>
      </c>
      <c r="Y2915" s="300" t="str">
        <f t="shared" si="2144"/>
        <v/>
      </c>
      <c r="Z2915" s="300" t="str">
        <f t="shared" si="2145"/>
        <v/>
      </c>
      <c r="AA2915" s="303" t="str">
        <f t="shared" si="2146"/>
        <v/>
      </c>
      <c r="AB2915" s="300" t="str">
        <f t="shared" si="2147"/>
        <v/>
      </c>
      <c r="AC2915" s="300" t="str">
        <f t="shared" si="2148"/>
        <v/>
      </c>
      <c r="AD2915" s="300" t="str">
        <f t="shared" si="2149"/>
        <v/>
      </c>
      <c r="AE2915" s="192" t="str">
        <f t="shared" si="2150"/>
        <v/>
      </c>
      <c r="AF2915" s="192" t="str">
        <f t="shared" si="2151"/>
        <v/>
      </c>
      <c r="AG2915" s="192"/>
      <c r="AJ2915" s="300" t="str">
        <f t="shared" si="2152"/>
        <v/>
      </c>
      <c r="AK2915" s="300" t="str">
        <f t="shared" si="2153"/>
        <v/>
      </c>
      <c r="AL2915" s="300" t="str">
        <f t="shared" si="2154"/>
        <v/>
      </c>
      <c r="AM2915" s="300" t="str">
        <f t="shared" si="2155"/>
        <v/>
      </c>
      <c r="AN2915" s="300" t="str">
        <f t="shared" si="2156"/>
        <v/>
      </c>
      <c r="AO2915" s="300" t="str">
        <f t="shared" si="2157"/>
        <v/>
      </c>
      <c r="AP2915" s="300" t="str">
        <f t="shared" si="2158"/>
        <v/>
      </c>
      <c r="AQ2915" s="300" t="str">
        <f t="shared" si="2159"/>
        <v/>
      </c>
      <c r="AR2915" s="306" t="str">
        <f t="shared" si="2160"/>
        <v/>
      </c>
      <c r="AS2915" s="300" t="str">
        <f t="shared" si="2161"/>
        <v/>
      </c>
      <c r="AT2915" s="300" t="str">
        <f t="shared" si="2162"/>
        <v/>
      </c>
      <c r="AU2915" s="192" t="str">
        <f t="shared" si="2163"/>
        <v>рбс</v>
      </c>
      <c r="AV2915" s="192" t="str">
        <f t="shared" si="2164"/>
        <v>рбс87504804общпро</v>
      </c>
      <c r="AW2915" s="191">
        <f t="shared" si="2165"/>
        <v>0</v>
      </c>
      <c r="AX2915" s="191">
        <f t="shared" si="2166"/>
        <v>0</v>
      </c>
      <c r="AY2915" s="191">
        <f t="shared" si="2167"/>
        <v>0</v>
      </c>
      <c r="AZ2915" s="191">
        <f t="shared" si="2168"/>
        <v>0</v>
      </c>
      <c r="BA2915" s="193">
        <f t="shared" si="2169"/>
        <v>1</v>
      </c>
      <c r="BB2915" s="193">
        <f t="shared" si="2170"/>
        <v>1</v>
      </c>
      <c r="BC2915" s="193">
        <f t="shared" si="2171"/>
        <v>1</v>
      </c>
      <c r="BD2915" s="191">
        <f t="shared" si="2131"/>
        <v>0</v>
      </c>
      <c r="BE2915" s="191">
        <f t="shared" si="2172"/>
        <v>0</v>
      </c>
      <c r="BF2915" s="210">
        <f t="shared" si="2173"/>
        <v>0</v>
      </c>
      <c r="BG2915" s="211">
        <f t="shared" si="2174"/>
        <v>0</v>
      </c>
      <c r="BH2915" s="289"/>
      <c r="BI2915" s="289"/>
      <c r="BL2915" s="233" t="str">
        <f t="shared" si="2175"/>
        <v/>
      </c>
    </row>
    <row r="2916" spans="1:64" ht="12" hidden="1" customHeight="1">
      <c r="A2916" s="333" t="s">
        <v>1482</v>
      </c>
      <c r="B2916" s="381" t="s">
        <v>327</v>
      </c>
      <c r="C2916" s="333" t="s">
        <v>814</v>
      </c>
      <c r="D2916" s="381" t="s">
        <v>317</v>
      </c>
      <c r="E2916" s="381" t="s">
        <v>1323</v>
      </c>
      <c r="F2916" s="381" t="s">
        <v>609</v>
      </c>
      <c r="G2916" s="381" t="s">
        <v>395</v>
      </c>
      <c r="H2916" s="100" t="s">
        <v>653</v>
      </c>
      <c r="I2916" s="381" t="s">
        <v>339</v>
      </c>
      <c r="J2916" s="382">
        <v>5350</v>
      </c>
      <c r="K2916" s="382">
        <v>5350</v>
      </c>
      <c r="L2916" s="191" t="str">
        <f t="shared" si="2134"/>
        <v>875048040702011007564085229010</v>
      </c>
      <c r="M2916" s="192">
        <f t="array" ref="M2916">IF(COUNT(SEARCH(Удалить_Роспись_КВСР,$B2916)*SEARCH(Удалить_Роспись_ПБС,$C2916)*SEARCH(Удалить_Роспись_КФСР, $D2916)*SEARCH(Удалить_Роспись_КЦСР,$E2916)*SEARCH(Удалить_Роспись_КВР,$F2916)*SEARCH(Удалить_Роспись_ЭК,$H2916)*SEARCH(Удалить_Роспись_КР,$I2916))&gt;0,0,1)</f>
        <v>0</v>
      </c>
      <c r="N2916" s="192">
        <v>0</v>
      </c>
      <c r="O2916" s="192" t="str">
        <f t="shared" si="2135"/>
        <v/>
      </c>
      <c r="P2916" s="192" t="str">
        <f t="shared" si="2176"/>
        <v/>
      </c>
      <c r="Q2916" s="300" t="str">
        <f t="shared" si="2136"/>
        <v/>
      </c>
      <c r="R2916" s="300" t="str">
        <f t="shared" si="2137"/>
        <v/>
      </c>
      <c r="S2916" s="300" t="str">
        <f t="shared" si="2138"/>
        <v/>
      </c>
      <c r="T2916" s="192" t="str">
        <f t="shared" si="2139"/>
        <v/>
      </c>
      <c r="U2916" s="303" t="str">
        <f t="shared" si="2140"/>
        <v/>
      </c>
      <c r="V2916" s="300" t="str">
        <f t="shared" si="2141"/>
        <v/>
      </c>
      <c r="W2916" s="192" t="str">
        <f t="shared" si="2142"/>
        <v/>
      </c>
      <c r="X2916" s="303" t="str">
        <f t="shared" si="2143"/>
        <v/>
      </c>
      <c r="Y2916" s="300" t="str">
        <f t="shared" si="2144"/>
        <v/>
      </c>
      <c r="Z2916" s="300" t="str">
        <f t="shared" si="2145"/>
        <v/>
      </c>
      <c r="AA2916" s="303" t="str">
        <f t="shared" si="2146"/>
        <v/>
      </c>
      <c r="AB2916" s="300" t="str">
        <f t="shared" si="2147"/>
        <v/>
      </c>
      <c r="AC2916" s="300" t="str">
        <f t="shared" si="2148"/>
        <v/>
      </c>
      <c r="AD2916" s="300" t="str">
        <f t="shared" si="2149"/>
        <v/>
      </c>
      <c r="AE2916" s="192" t="str">
        <f t="shared" si="2150"/>
        <v/>
      </c>
      <c r="AF2916" s="192" t="str">
        <f t="shared" si="2151"/>
        <v/>
      </c>
      <c r="AG2916" s="192"/>
      <c r="AJ2916" s="300" t="str">
        <f t="shared" si="2152"/>
        <v/>
      </c>
      <c r="AK2916" s="300" t="str">
        <f t="shared" si="2153"/>
        <v/>
      </c>
      <c r="AL2916" s="300" t="str">
        <f t="shared" si="2154"/>
        <v/>
      </c>
      <c r="AM2916" s="300" t="str">
        <f t="shared" si="2155"/>
        <v/>
      </c>
      <c r="AN2916" s="300" t="str">
        <f t="shared" si="2156"/>
        <v/>
      </c>
      <c r="AO2916" s="300" t="str">
        <f t="shared" si="2157"/>
        <v/>
      </c>
      <c r="AP2916" s="300" t="str">
        <f t="shared" si="2158"/>
        <v/>
      </c>
      <c r="AQ2916" s="300" t="str">
        <f t="shared" si="2159"/>
        <v/>
      </c>
      <c r="AR2916" s="306" t="str">
        <f t="shared" si="2160"/>
        <v/>
      </c>
      <c r="AS2916" s="300" t="str">
        <f t="shared" si="2161"/>
        <v/>
      </c>
      <c r="AT2916" s="300" t="str">
        <f t="shared" si="2162"/>
        <v/>
      </c>
      <c r="AU2916" s="192" t="str">
        <f t="shared" si="2163"/>
        <v>рбс</v>
      </c>
      <c r="AV2916" s="192" t="str">
        <f t="shared" si="2164"/>
        <v>рбс87504804общпро</v>
      </c>
      <c r="AW2916" s="191">
        <f t="shared" si="2165"/>
        <v>0</v>
      </c>
      <c r="AX2916" s="191">
        <f t="shared" si="2166"/>
        <v>0</v>
      </c>
      <c r="AY2916" s="191">
        <f t="shared" si="2167"/>
        <v>0</v>
      </c>
      <c r="AZ2916" s="191">
        <f t="shared" si="2168"/>
        <v>0</v>
      </c>
      <c r="BA2916" s="193">
        <f t="shared" si="2169"/>
        <v>1</v>
      </c>
      <c r="BB2916" s="193">
        <f t="shared" si="2170"/>
        <v>1</v>
      </c>
      <c r="BC2916" s="193">
        <f t="shared" si="2171"/>
        <v>1</v>
      </c>
      <c r="BD2916" s="191">
        <f t="shared" si="2131"/>
        <v>0</v>
      </c>
      <c r="BE2916" s="191">
        <f t="shared" si="2172"/>
        <v>0</v>
      </c>
      <c r="BF2916" s="210">
        <f t="shared" si="2173"/>
        <v>0</v>
      </c>
      <c r="BG2916" s="211">
        <f t="shared" si="2174"/>
        <v>0</v>
      </c>
      <c r="BH2916" s="289"/>
      <c r="BI2916" s="289"/>
      <c r="BL2916" s="233" t="str">
        <f t="shared" si="2175"/>
        <v/>
      </c>
    </row>
    <row r="2917" spans="1:64" ht="12" customHeight="1">
      <c r="A2917" s="333" t="s">
        <v>1482</v>
      </c>
      <c r="B2917" s="381" t="s">
        <v>327</v>
      </c>
      <c r="C2917" s="333" t="s">
        <v>814</v>
      </c>
      <c r="D2917" s="381" t="s">
        <v>317</v>
      </c>
      <c r="E2917" s="381" t="s">
        <v>1460</v>
      </c>
      <c r="F2917" s="381" t="s">
        <v>586</v>
      </c>
      <c r="G2917" s="381" t="s">
        <v>389</v>
      </c>
      <c r="H2917" s="100" t="s">
        <v>653</v>
      </c>
      <c r="I2917" s="381" t="s">
        <v>505</v>
      </c>
      <c r="J2917" s="382">
        <v>57356.21</v>
      </c>
      <c r="K2917" s="382">
        <v>57356.21</v>
      </c>
      <c r="L2917" s="191" t="str">
        <f t="shared" si="2134"/>
        <v>875048040702011008001024422601</v>
      </c>
      <c r="M2917" s="192">
        <f t="array" ref="M2917">IF(COUNT(SEARCH(Удалить_Роспись_КВСР,$B2917)*SEARCH(Удалить_Роспись_ПБС,$C2917)*SEARCH(Удалить_Роспись_КФСР, $D2917)*SEARCH(Удалить_Роспись_КЦСР,$E2917)*SEARCH(Удалить_Роспись_КВР,$F2917)*SEARCH(Удалить_Роспись_ЭК,$H2917)*SEARCH(Удалить_Роспись_КР,$I2917))&gt;0,0,1)</f>
        <v>1</v>
      </c>
      <c r="N2917" s="192">
        <f>IF(COUNT(SEARCH(Удалить_Индекс_КВСР,$B2917)*SEARCH(Удалить_Индекс_ПБС,$C2917)*SEARCH(Удалить_Индекс_КФСР,$D2917)*SEARCH(Удалить_Индекс_КЦСР,$E2917)*SEARCH(Удалить_Индекс_КВР,$F2917)*SEARCH(Удалить_Индекс_ЭК,$H2917)*SEARCH(Удалить_Индекс_КР,$I2917))&gt;0,0,1)</f>
        <v>1</v>
      </c>
      <c r="O2917" s="192" t="str">
        <f t="shared" si="2135"/>
        <v/>
      </c>
      <c r="P2917" s="192" t="str">
        <f t="shared" si="2176"/>
        <v/>
      </c>
      <c r="Q2917" s="300" t="str">
        <f t="shared" si="2136"/>
        <v/>
      </c>
      <c r="R2917" s="300" t="str">
        <f t="shared" si="2137"/>
        <v/>
      </c>
      <c r="S2917" s="300" t="str">
        <f t="shared" si="2138"/>
        <v/>
      </c>
      <c r="T2917" s="192" t="str">
        <f t="shared" si="2139"/>
        <v/>
      </c>
      <c r="U2917" s="303" t="str">
        <f t="shared" si="2140"/>
        <v/>
      </c>
      <c r="V2917" s="300" t="str">
        <f t="shared" si="2141"/>
        <v/>
      </c>
      <c r="W2917" s="192" t="str">
        <f t="shared" si="2142"/>
        <v/>
      </c>
      <c r="X2917" s="303" t="str">
        <f t="shared" si="2143"/>
        <v/>
      </c>
      <c r="Y2917" s="300" t="str">
        <f t="shared" si="2144"/>
        <v/>
      </c>
      <c r="Z2917" s="300" t="str">
        <f t="shared" si="2145"/>
        <v/>
      </c>
      <c r="AA2917" s="303" t="str">
        <f t="shared" si="2146"/>
        <v/>
      </c>
      <c r="AB2917" s="300" t="str">
        <f t="shared" si="2147"/>
        <v/>
      </c>
      <c r="AC2917" s="300" t="str">
        <f t="shared" si="2148"/>
        <v/>
      </c>
      <c r="AD2917" s="300" t="str">
        <f t="shared" si="2149"/>
        <v/>
      </c>
      <c r="AE2917" s="192" t="str">
        <f t="shared" si="2150"/>
        <v/>
      </c>
      <c r="AF2917" s="192" t="str">
        <f t="shared" si="2151"/>
        <v/>
      </c>
      <c r="AG2917" s="192"/>
      <c r="AJ2917" s="300" t="str">
        <f t="shared" si="2152"/>
        <v/>
      </c>
      <c r="AK2917" s="300" t="str">
        <f t="shared" si="2153"/>
        <v/>
      </c>
      <c r="AL2917" s="300" t="str">
        <f t="shared" si="2154"/>
        <v/>
      </c>
      <c r="AM2917" s="300" t="str">
        <f t="shared" si="2155"/>
        <v/>
      </c>
      <c r="AN2917" s="300" t="str">
        <f t="shared" si="2156"/>
        <v/>
      </c>
      <c r="AO2917" s="300" t="str">
        <f t="shared" si="2157"/>
        <v/>
      </c>
      <c r="AP2917" s="300" t="str">
        <f t="shared" si="2158"/>
        <v/>
      </c>
      <c r="AQ2917" s="300" t="str">
        <f t="shared" si="2159"/>
        <v/>
      </c>
      <c r="AR2917" s="306" t="str">
        <f t="shared" si="2160"/>
        <v/>
      </c>
      <c r="AS2917" s="300" t="str">
        <f t="shared" si="2161"/>
        <v/>
      </c>
      <c r="AT2917" s="300" t="str">
        <f t="shared" si="2162"/>
        <v/>
      </c>
      <c r="AU2917" s="192" t="str">
        <f t="shared" si="2163"/>
        <v>рбс</v>
      </c>
      <c r="AV2917" s="192" t="str">
        <f t="shared" si="2164"/>
        <v>рбс87504804общпро</v>
      </c>
      <c r="AW2917" s="191">
        <f t="shared" si="2165"/>
        <v>57356.21</v>
      </c>
      <c r="AX2917" s="191">
        <f t="shared" si="2166"/>
        <v>57356.21</v>
      </c>
      <c r="AY2917" s="191">
        <f t="shared" si="2167"/>
        <v>57356.21</v>
      </c>
      <c r="AZ2917" s="191">
        <f t="shared" si="2168"/>
        <v>57356.21</v>
      </c>
      <c r="BA2917" s="193">
        <f t="shared" si="2169"/>
        <v>1</v>
      </c>
      <c r="BB2917" s="193">
        <f t="shared" si="2170"/>
        <v>1</v>
      </c>
      <c r="BC2917" s="193">
        <f t="shared" si="2171"/>
        <v>1</v>
      </c>
      <c r="BD2917" s="191">
        <f t="shared" si="2131"/>
        <v>57356.21</v>
      </c>
      <c r="BE2917" s="191">
        <f t="shared" si="2172"/>
        <v>57356.21</v>
      </c>
      <c r="BF2917" s="210">
        <f t="shared" si="2173"/>
        <v>57356.21</v>
      </c>
      <c r="BG2917" s="211">
        <f t="shared" si="2174"/>
        <v>57356.21</v>
      </c>
      <c r="BH2917" s="289"/>
      <c r="BI2917" s="289"/>
      <c r="BL2917" s="233" t="str">
        <f t="shared" si="2175"/>
        <v/>
      </c>
    </row>
    <row r="2918" spans="1:64" ht="12" hidden="1" customHeight="1">
      <c r="A2918" s="333" t="s">
        <v>1482</v>
      </c>
      <c r="B2918" s="381" t="s">
        <v>327</v>
      </c>
      <c r="C2918" s="333" t="s">
        <v>814</v>
      </c>
      <c r="D2918" s="381" t="s">
        <v>408</v>
      </c>
      <c r="E2918" s="381" t="s">
        <v>1325</v>
      </c>
      <c r="F2918" s="381" t="s">
        <v>586</v>
      </c>
      <c r="G2918" s="381" t="s">
        <v>397</v>
      </c>
      <c r="H2918" s="100" t="s">
        <v>653</v>
      </c>
      <c r="I2918" s="381" t="s">
        <v>339</v>
      </c>
      <c r="J2918" s="382">
        <v>78481.2</v>
      </c>
      <c r="K2918" s="382">
        <v>78481.2</v>
      </c>
      <c r="L2918" s="191" t="str">
        <f t="shared" si="2134"/>
        <v>875048040707011007397024434010</v>
      </c>
      <c r="M2918" s="192">
        <f t="array" ref="M2918">IF(COUNT(SEARCH(Удалить_Роспись_КВСР,$B2918)*SEARCH(Удалить_Роспись_ПБС,$C2918)*SEARCH(Удалить_Роспись_КФСР, $D2918)*SEARCH(Удалить_Роспись_КЦСР,$E2918)*SEARCH(Удалить_Роспись_КВР,$F2918)*SEARCH(Удалить_Роспись_ЭК,$H2918)*SEARCH(Удалить_Роспись_КР,$I2918))&gt;0,0,1)</f>
        <v>0</v>
      </c>
      <c r="N2918" s="192">
        <v>0</v>
      </c>
      <c r="O2918" s="192" t="str">
        <f t="shared" si="2135"/>
        <v/>
      </c>
      <c r="P2918" s="192" t="str">
        <f t="shared" si="2176"/>
        <v/>
      </c>
      <c r="Q2918" s="300" t="str">
        <f t="shared" si="2136"/>
        <v/>
      </c>
      <c r="R2918" s="300" t="str">
        <f t="shared" si="2137"/>
        <v/>
      </c>
      <c r="S2918" s="300" t="str">
        <f t="shared" si="2138"/>
        <v/>
      </c>
      <c r="T2918" s="192" t="str">
        <f t="shared" si="2139"/>
        <v/>
      </c>
      <c r="U2918" s="303" t="str">
        <f t="shared" si="2140"/>
        <v/>
      </c>
      <c r="V2918" s="300" t="str">
        <f t="shared" si="2141"/>
        <v/>
      </c>
      <c r="W2918" s="192" t="str">
        <f t="shared" si="2142"/>
        <v/>
      </c>
      <c r="X2918" s="303" t="str">
        <f t="shared" si="2143"/>
        <v/>
      </c>
      <c r="Y2918" s="300" t="str">
        <f t="shared" si="2144"/>
        <v/>
      </c>
      <c r="Z2918" s="300" t="str">
        <f t="shared" si="2145"/>
        <v/>
      </c>
      <c r="AA2918" s="303" t="str">
        <f t="shared" si="2146"/>
        <v/>
      </c>
      <c r="AB2918" s="300" t="str">
        <f t="shared" si="2147"/>
        <v/>
      </c>
      <c r="AC2918" s="300" t="str">
        <f t="shared" si="2148"/>
        <v/>
      </c>
      <c r="AD2918" s="300" t="str">
        <f t="shared" si="2149"/>
        <v/>
      </c>
      <c r="AE2918" s="192" t="str">
        <f t="shared" si="2150"/>
        <v/>
      </c>
      <c r="AF2918" s="192" t="str">
        <f t="shared" si="2151"/>
        <v/>
      </c>
      <c r="AG2918" s="192"/>
      <c r="AJ2918" s="300" t="str">
        <f t="shared" si="2152"/>
        <v/>
      </c>
      <c r="AK2918" s="300" t="str">
        <f t="shared" si="2153"/>
        <v/>
      </c>
      <c r="AL2918" s="300" t="str">
        <f t="shared" si="2154"/>
        <v/>
      </c>
      <c r="AM2918" s="300" t="str">
        <f t="shared" si="2155"/>
        <v/>
      </c>
      <c r="AN2918" s="300" t="str">
        <f t="shared" si="2156"/>
        <v/>
      </c>
      <c r="AO2918" s="300" t="str">
        <f t="shared" si="2157"/>
        <v/>
      </c>
      <c r="AP2918" s="300" t="str">
        <f t="shared" si="2158"/>
        <v/>
      </c>
      <c r="AQ2918" s="300" t="str">
        <f t="shared" si="2159"/>
        <v/>
      </c>
      <c r="AR2918" s="306" t="str">
        <f t="shared" si="2160"/>
        <v/>
      </c>
      <c r="AS2918" s="300" t="str">
        <f t="shared" si="2161"/>
        <v/>
      </c>
      <c r="AT2918" s="300" t="str">
        <f t="shared" si="2162"/>
        <v/>
      </c>
      <c r="AU2918" s="192" t="str">
        <f t="shared" si="2163"/>
        <v>рбс</v>
      </c>
      <c r="AV2918" s="192" t="str">
        <f t="shared" si="2164"/>
        <v>рбс87504804общпро</v>
      </c>
      <c r="AW2918" s="191">
        <f t="shared" si="2165"/>
        <v>0</v>
      </c>
      <c r="AX2918" s="191">
        <f t="shared" si="2166"/>
        <v>0</v>
      </c>
      <c r="AY2918" s="191">
        <f t="shared" si="2167"/>
        <v>0</v>
      </c>
      <c r="AZ2918" s="191">
        <f t="shared" si="2168"/>
        <v>0</v>
      </c>
      <c r="BA2918" s="193">
        <f t="shared" si="2169"/>
        <v>1</v>
      </c>
      <c r="BB2918" s="193">
        <f t="shared" si="2170"/>
        <v>1</v>
      </c>
      <c r="BC2918" s="193">
        <f t="shared" si="2171"/>
        <v>1</v>
      </c>
      <c r="BD2918" s="191">
        <f t="shared" si="2131"/>
        <v>0</v>
      </c>
      <c r="BE2918" s="191">
        <f t="shared" si="2172"/>
        <v>0</v>
      </c>
      <c r="BF2918" s="210">
        <f t="shared" si="2173"/>
        <v>0</v>
      </c>
      <c r="BG2918" s="211">
        <f t="shared" si="2174"/>
        <v>0</v>
      </c>
      <c r="BH2918" s="289"/>
      <c r="BI2918" s="289"/>
      <c r="BL2918" s="233" t="str">
        <f t="shared" si="2175"/>
        <v/>
      </c>
    </row>
    <row r="2919" spans="1:64" ht="12" hidden="1" customHeight="1">
      <c r="A2919" s="333" t="s">
        <v>1482</v>
      </c>
      <c r="B2919" s="381" t="s">
        <v>327</v>
      </c>
      <c r="C2919" s="333" t="s">
        <v>814</v>
      </c>
      <c r="D2919" s="381" t="s">
        <v>311</v>
      </c>
      <c r="E2919" s="381" t="s">
        <v>1326</v>
      </c>
      <c r="F2919" s="381" t="s">
        <v>586</v>
      </c>
      <c r="G2919" s="381" t="s">
        <v>397</v>
      </c>
      <c r="H2919" s="100" t="s">
        <v>653</v>
      </c>
      <c r="I2919" s="381" t="s">
        <v>339</v>
      </c>
      <c r="J2919" s="382">
        <v>497939</v>
      </c>
      <c r="K2919" s="382">
        <v>151632</v>
      </c>
      <c r="L2919" s="191" t="str">
        <f t="shared" si="2134"/>
        <v>875048041003011007566024434010</v>
      </c>
      <c r="M2919" s="192">
        <f t="array" ref="M2919">IF(COUNT(SEARCH(Удалить_Роспись_КВСР,$B2919)*SEARCH(Удалить_Роспись_ПБС,$C2919)*SEARCH(Удалить_Роспись_КФСР, $D2919)*SEARCH(Удалить_Роспись_КЦСР,$E2919)*SEARCH(Удалить_Роспись_КВР,$F2919)*SEARCH(Удалить_Роспись_ЭК,$H2919)*SEARCH(Удалить_Роспись_КР,$I2919))&gt;0,0,1)</f>
        <v>0</v>
      </c>
      <c r="N2919" s="192">
        <v>0</v>
      </c>
      <c r="O2919" s="192" t="str">
        <f t="shared" si="2135"/>
        <v/>
      </c>
      <c r="P2919" s="192" t="str">
        <f t="shared" si="2176"/>
        <v/>
      </c>
      <c r="Q2919" s="300" t="str">
        <f t="shared" si="2136"/>
        <v/>
      </c>
      <c r="R2919" s="300" t="str">
        <f t="shared" si="2137"/>
        <v/>
      </c>
      <c r="S2919" s="300" t="str">
        <f t="shared" si="2138"/>
        <v/>
      </c>
      <c r="T2919" s="192" t="str">
        <f t="shared" si="2139"/>
        <v/>
      </c>
      <c r="U2919" s="303" t="str">
        <f t="shared" si="2140"/>
        <v/>
      </c>
      <c r="V2919" s="300" t="str">
        <f t="shared" si="2141"/>
        <v/>
      </c>
      <c r="W2919" s="192" t="str">
        <f t="shared" si="2142"/>
        <v/>
      </c>
      <c r="X2919" s="303" t="str">
        <f t="shared" si="2143"/>
        <v/>
      </c>
      <c r="Y2919" s="300" t="str">
        <f t="shared" si="2144"/>
        <v/>
      </c>
      <c r="Z2919" s="300" t="str">
        <f t="shared" si="2145"/>
        <v/>
      </c>
      <c r="AA2919" s="303" t="str">
        <f t="shared" si="2146"/>
        <v/>
      </c>
      <c r="AB2919" s="300" t="str">
        <f t="shared" si="2147"/>
        <v/>
      </c>
      <c r="AC2919" s="300" t="str">
        <f t="shared" si="2148"/>
        <v/>
      </c>
      <c r="AD2919" s="300" t="str">
        <f t="shared" si="2149"/>
        <v/>
      </c>
      <c r="AE2919" s="192" t="str">
        <f t="shared" si="2150"/>
        <v/>
      </c>
      <c r="AF2919" s="192" t="str">
        <f t="shared" si="2151"/>
        <v/>
      </c>
      <c r="AG2919" s="192"/>
      <c r="AJ2919" s="300" t="str">
        <f t="shared" si="2152"/>
        <v/>
      </c>
      <c r="AK2919" s="300" t="str">
        <f t="shared" si="2153"/>
        <v/>
      </c>
      <c r="AL2919" s="300" t="str">
        <f t="shared" si="2154"/>
        <v/>
      </c>
      <c r="AM2919" s="300" t="str">
        <f t="shared" si="2155"/>
        <v/>
      </c>
      <c r="AN2919" s="300" t="str">
        <f t="shared" si="2156"/>
        <v/>
      </c>
      <c r="AO2919" s="300" t="str">
        <f t="shared" si="2157"/>
        <v/>
      </c>
      <c r="AP2919" s="300" t="str">
        <f t="shared" si="2158"/>
        <v/>
      </c>
      <c r="AQ2919" s="300" t="str">
        <f t="shared" si="2159"/>
        <v/>
      </c>
      <c r="AR2919" s="306" t="str">
        <f t="shared" si="2160"/>
        <v/>
      </c>
      <c r="AS2919" s="300" t="str">
        <f t="shared" si="2161"/>
        <v/>
      </c>
      <c r="AT2919" s="300" t="str">
        <f t="shared" si="2162"/>
        <v/>
      </c>
      <c r="AU2919" s="192" t="str">
        <f t="shared" si="2163"/>
        <v>рбс</v>
      </c>
      <c r="AV2919" s="192" t="str">
        <f t="shared" si="2164"/>
        <v>рбс87504804общпро</v>
      </c>
      <c r="AW2919" s="191">
        <f t="shared" si="2165"/>
        <v>0</v>
      </c>
      <c r="AX2919" s="191">
        <f t="shared" si="2166"/>
        <v>0</v>
      </c>
      <c r="AY2919" s="191">
        <f t="shared" si="2167"/>
        <v>0</v>
      </c>
      <c r="AZ2919" s="191">
        <f t="shared" si="2168"/>
        <v>0</v>
      </c>
      <c r="BA2919" s="193">
        <f t="shared" si="2169"/>
        <v>1</v>
      </c>
      <c r="BB2919" s="193">
        <f t="shared" si="2170"/>
        <v>1</v>
      </c>
      <c r="BC2919" s="193">
        <f t="shared" si="2171"/>
        <v>1</v>
      </c>
      <c r="BD2919" s="191">
        <f t="shared" si="2131"/>
        <v>0</v>
      </c>
      <c r="BE2919" s="191">
        <f t="shared" si="2172"/>
        <v>0</v>
      </c>
      <c r="BF2919" s="210">
        <f t="shared" si="2173"/>
        <v>0</v>
      </c>
      <c r="BG2919" s="211">
        <f t="shared" si="2174"/>
        <v>0</v>
      </c>
      <c r="BH2919" s="289"/>
      <c r="BI2919" s="289"/>
      <c r="BJ2919" s="228"/>
      <c r="BK2919" s="228"/>
      <c r="BL2919" s="233" t="str">
        <f t="shared" si="2175"/>
        <v/>
      </c>
    </row>
    <row r="2920" spans="1:64" ht="12" customHeight="1">
      <c r="A2920" s="333" t="s">
        <v>1483</v>
      </c>
      <c r="B2920" s="381" t="s">
        <v>327</v>
      </c>
      <c r="C2920" s="333" t="s">
        <v>815</v>
      </c>
      <c r="D2920" s="381" t="s">
        <v>317</v>
      </c>
      <c r="E2920" s="381" t="s">
        <v>1317</v>
      </c>
      <c r="F2920" s="381" t="s">
        <v>608</v>
      </c>
      <c r="G2920" s="381" t="s">
        <v>385</v>
      </c>
      <c r="H2920" s="100" t="s">
        <v>653</v>
      </c>
      <c r="I2920" s="381" t="s">
        <v>505</v>
      </c>
      <c r="J2920" s="382">
        <v>1977538</v>
      </c>
      <c r="K2920" s="382">
        <v>1251381.3400000001</v>
      </c>
      <c r="L2920" s="191" t="str">
        <f t="shared" si="2134"/>
        <v>875048190702011004002011121101</v>
      </c>
      <c r="M2920" s="192">
        <f t="array" ref="M2920">IF(COUNT(SEARCH(Удалить_Роспись_КВСР,$B2920)*SEARCH(Удалить_Роспись_ПБС,$C2920)*SEARCH(Удалить_Роспись_КФСР, $D2920)*SEARCH(Удалить_Роспись_КЦСР,$E2920)*SEARCH(Удалить_Роспись_КВР,$F2920)*SEARCH(Удалить_Роспись_ЭК,$H2920)*SEARCH(Удалить_Роспись_КР,$I2920))&gt;0,0,1)</f>
        <v>0</v>
      </c>
      <c r="N2920" s="192">
        <v>0</v>
      </c>
      <c r="O2920" s="192" t="str">
        <f t="shared" si="2135"/>
        <v/>
      </c>
      <c r="P2920" s="192" t="str">
        <f t="shared" si="2176"/>
        <v/>
      </c>
      <c r="Q2920" s="300" t="str">
        <f t="shared" si="2136"/>
        <v/>
      </c>
      <c r="R2920" s="300" t="str">
        <f t="shared" si="2137"/>
        <v/>
      </c>
      <c r="S2920" s="300" t="str">
        <f t="shared" si="2138"/>
        <v/>
      </c>
      <c r="T2920" s="192" t="str">
        <f t="shared" si="2139"/>
        <v/>
      </c>
      <c r="U2920" s="303" t="str">
        <f t="shared" si="2140"/>
        <v/>
      </c>
      <c r="V2920" s="300" t="str">
        <f t="shared" si="2141"/>
        <v/>
      </c>
      <c r="W2920" s="192" t="str">
        <f t="shared" si="2142"/>
        <v/>
      </c>
      <c r="X2920" s="303" t="str">
        <f t="shared" si="2143"/>
        <v/>
      </c>
      <c r="Y2920" s="300" t="str">
        <f t="shared" si="2144"/>
        <v/>
      </c>
      <c r="Z2920" s="300" t="str">
        <f t="shared" si="2145"/>
        <v/>
      </c>
      <c r="AA2920" s="303" t="str">
        <f t="shared" si="2146"/>
        <v/>
      </c>
      <c r="AB2920" s="300" t="str">
        <f t="shared" si="2147"/>
        <v/>
      </c>
      <c r="AC2920" s="300" t="str">
        <f t="shared" si="2148"/>
        <v/>
      </c>
      <c r="AD2920" s="300" t="str">
        <f t="shared" si="2149"/>
        <v/>
      </c>
      <c r="AE2920" s="192" t="str">
        <f t="shared" si="2150"/>
        <v/>
      </c>
      <c r="AF2920" s="192" t="str">
        <f t="shared" si="2151"/>
        <v/>
      </c>
      <c r="AG2920" s="192"/>
      <c r="AJ2920" s="300" t="str">
        <f t="shared" si="2152"/>
        <v/>
      </c>
      <c r="AK2920" s="300" t="str">
        <f t="shared" si="2153"/>
        <v/>
      </c>
      <c r="AL2920" s="300" t="str">
        <f t="shared" si="2154"/>
        <v/>
      </c>
      <c r="AM2920" s="300" t="str">
        <f t="shared" si="2155"/>
        <v/>
      </c>
      <c r="AN2920" s="300" t="str">
        <f t="shared" si="2156"/>
        <v/>
      </c>
      <c r="AO2920" s="300" t="str">
        <f t="shared" si="2157"/>
        <v/>
      </c>
      <c r="AP2920" s="300" t="str">
        <f t="shared" si="2158"/>
        <v/>
      </c>
      <c r="AQ2920" s="300" t="str">
        <f t="shared" si="2159"/>
        <v/>
      </c>
      <c r="AR2920" s="306" t="str">
        <f t="shared" si="2160"/>
        <v/>
      </c>
      <c r="AS2920" s="300" t="str">
        <f t="shared" si="2161"/>
        <v/>
      </c>
      <c r="AT2920" s="300" t="str">
        <f t="shared" si="2162"/>
        <v/>
      </c>
      <c r="AU2920" s="192" t="str">
        <f t="shared" si="2163"/>
        <v>рбс</v>
      </c>
      <c r="AV2920" s="192" t="str">
        <f t="shared" si="2164"/>
        <v>рбс87504819общопл</v>
      </c>
      <c r="AW2920" s="191">
        <f t="shared" si="2165"/>
        <v>0</v>
      </c>
      <c r="AX2920" s="191">
        <f t="shared" si="2166"/>
        <v>0</v>
      </c>
      <c r="AY2920" s="191">
        <f t="shared" si="2167"/>
        <v>0</v>
      </c>
      <c r="AZ2920" s="191">
        <f t="shared" si="2168"/>
        <v>0</v>
      </c>
      <c r="BA2920" s="193">
        <f t="shared" si="2169"/>
        <v>1</v>
      </c>
      <c r="BB2920" s="193">
        <f t="shared" si="2170"/>
        <v>1</v>
      </c>
      <c r="BC2920" s="193">
        <f t="shared" si="2171"/>
        <v>1</v>
      </c>
      <c r="BD2920" s="191">
        <f t="shared" si="2131"/>
        <v>0</v>
      </c>
      <c r="BE2920" s="191">
        <f t="shared" si="2172"/>
        <v>0</v>
      </c>
      <c r="BF2920" s="210">
        <f t="shared" si="2173"/>
        <v>0</v>
      </c>
      <c r="BG2920" s="211">
        <f t="shared" si="2174"/>
        <v>0</v>
      </c>
      <c r="BH2920" s="289"/>
      <c r="BI2920" s="289"/>
      <c r="BL2920" s="233" t="str">
        <f t="shared" si="2175"/>
        <v/>
      </c>
    </row>
    <row r="2921" spans="1:64" ht="12" customHeight="1">
      <c r="A2921" s="333" t="s">
        <v>1483</v>
      </c>
      <c r="B2921" s="381" t="s">
        <v>327</v>
      </c>
      <c r="C2921" s="333" t="s">
        <v>815</v>
      </c>
      <c r="D2921" s="381" t="s">
        <v>317</v>
      </c>
      <c r="E2921" s="381" t="s">
        <v>1317</v>
      </c>
      <c r="F2921" s="381" t="s">
        <v>589</v>
      </c>
      <c r="G2921" s="381" t="s">
        <v>386</v>
      </c>
      <c r="H2921" s="100" t="s">
        <v>653</v>
      </c>
      <c r="I2921" s="381" t="s">
        <v>505</v>
      </c>
      <c r="J2921" s="382">
        <v>3286.95</v>
      </c>
      <c r="K2921" s="382">
        <v>0</v>
      </c>
      <c r="L2921" s="191" t="str">
        <f t="shared" si="2134"/>
        <v>875048190702011004002011221201</v>
      </c>
      <c r="M2921" s="192">
        <f t="array" ref="M2921">IF(COUNT(SEARCH(Удалить_Роспись_КВСР,$B2921)*SEARCH(Удалить_Роспись_ПБС,$C2921)*SEARCH(Удалить_Роспись_КФСР, $D2921)*SEARCH(Удалить_Роспись_КЦСР,$E2921)*SEARCH(Удалить_Роспись_КВР,$F2921)*SEARCH(Удалить_Роспись_ЭК,$H2921)*SEARCH(Удалить_Роспись_КР,$I2921))&gt;0,0,1)</f>
        <v>0</v>
      </c>
      <c r="N2921" s="192">
        <v>0</v>
      </c>
      <c r="O2921" s="192" t="str">
        <f t="shared" si="2135"/>
        <v/>
      </c>
      <c r="P2921" s="192" t="str">
        <f t="shared" si="2176"/>
        <v/>
      </c>
      <c r="Q2921" s="300" t="str">
        <f t="shared" si="2136"/>
        <v/>
      </c>
      <c r="R2921" s="300" t="str">
        <f t="shared" si="2137"/>
        <v/>
      </c>
      <c r="S2921" s="300" t="str">
        <f t="shared" si="2138"/>
        <v/>
      </c>
      <c r="T2921" s="192" t="str">
        <f t="shared" si="2139"/>
        <v/>
      </c>
      <c r="U2921" s="303" t="str">
        <f t="shared" si="2140"/>
        <v/>
      </c>
      <c r="V2921" s="300" t="str">
        <f t="shared" si="2141"/>
        <v/>
      </c>
      <c r="W2921" s="192" t="str">
        <f t="shared" si="2142"/>
        <v/>
      </c>
      <c r="X2921" s="303" t="str">
        <f t="shared" si="2143"/>
        <v/>
      </c>
      <c r="Y2921" s="300" t="str">
        <f t="shared" si="2144"/>
        <v/>
      </c>
      <c r="Z2921" s="300" t="str">
        <f t="shared" si="2145"/>
        <v/>
      </c>
      <c r="AA2921" s="303" t="str">
        <f t="shared" si="2146"/>
        <v/>
      </c>
      <c r="AB2921" s="300" t="str">
        <f t="shared" si="2147"/>
        <v/>
      </c>
      <c r="AC2921" s="300" t="str">
        <f t="shared" si="2148"/>
        <v/>
      </c>
      <c r="AD2921" s="300" t="str">
        <f t="shared" si="2149"/>
        <v/>
      </c>
      <c r="AE2921" s="192" t="str">
        <f t="shared" si="2150"/>
        <v/>
      </c>
      <c r="AF2921" s="192" t="str">
        <f t="shared" si="2151"/>
        <v/>
      </c>
      <c r="AG2921" s="192"/>
      <c r="AJ2921" s="300" t="str">
        <f t="shared" si="2152"/>
        <v/>
      </c>
      <c r="AK2921" s="300" t="str">
        <f t="shared" si="2153"/>
        <v/>
      </c>
      <c r="AL2921" s="300" t="str">
        <f t="shared" si="2154"/>
        <v/>
      </c>
      <c r="AM2921" s="300" t="str">
        <f t="shared" si="2155"/>
        <v/>
      </c>
      <c r="AN2921" s="300" t="str">
        <f t="shared" si="2156"/>
        <v/>
      </c>
      <c r="AO2921" s="300" t="str">
        <f t="shared" si="2157"/>
        <v/>
      </c>
      <c r="AP2921" s="300" t="str">
        <f t="shared" si="2158"/>
        <v/>
      </c>
      <c r="AQ2921" s="300" t="str">
        <f t="shared" si="2159"/>
        <v/>
      </c>
      <c r="AR2921" s="306" t="str">
        <f t="shared" si="2160"/>
        <v/>
      </c>
      <c r="AS2921" s="300" t="str">
        <f t="shared" si="2161"/>
        <v/>
      </c>
      <c r="AT2921" s="300" t="str">
        <f t="shared" si="2162"/>
        <v/>
      </c>
      <c r="AU2921" s="192" t="str">
        <f t="shared" si="2163"/>
        <v>рбс</v>
      </c>
      <c r="AV2921" s="192" t="str">
        <f t="shared" si="2164"/>
        <v>рбс87504819общпро</v>
      </c>
      <c r="AW2921" s="191">
        <f t="shared" si="2165"/>
        <v>0</v>
      </c>
      <c r="AX2921" s="191">
        <f t="shared" si="2166"/>
        <v>0</v>
      </c>
      <c r="AY2921" s="191">
        <f t="shared" si="2167"/>
        <v>0</v>
      </c>
      <c r="AZ2921" s="191">
        <f t="shared" si="2168"/>
        <v>0</v>
      </c>
      <c r="BA2921" s="193">
        <f t="shared" si="2169"/>
        <v>1</v>
      </c>
      <c r="BB2921" s="193">
        <f t="shared" si="2170"/>
        <v>1</v>
      </c>
      <c r="BC2921" s="193">
        <f t="shared" si="2171"/>
        <v>1</v>
      </c>
      <c r="BD2921" s="191">
        <f t="shared" si="2131"/>
        <v>0</v>
      </c>
      <c r="BE2921" s="191">
        <f t="shared" si="2172"/>
        <v>0</v>
      </c>
      <c r="BF2921" s="210">
        <f t="shared" si="2173"/>
        <v>0</v>
      </c>
      <c r="BG2921" s="211">
        <f t="shared" si="2174"/>
        <v>0</v>
      </c>
      <c r="BH2921" s="289" t="str">
        <f>B2921</f>
        <v>875</v>
      </c>
      <c r="BI2921" s="289" t="str">
        <f>D2921</f>
        <v>0702</v>
      </c>
      <c r="BJ2921" s="284" t="s">
        <v>591</v>
      </c>
      <c r="BK2921" s="284" t="s">
        <v>589</v>
      </c>
      <c r="BL2921" s="233" t="str">
        <f t="shared" si="2175"/>
        <v/>
      </c>
    </row>
    <row r="2922" spans="1:64" ht="12" customHeight="1">
      <c r="A2922" s="333" t="s">
        <v>1483</v>
      </c>
      <c r="B2922" s="381" t="s">
        <v>327</v>
      </c>
      <c r="C2922" s="333" t="s">
        <v>815</v>
      </c>
      <c r="D2922" s="381" t="s">
        <v>317</v>
      </c>
      <c r="E2922" s="381" t="s">
        <v>1317</v>
      </c>
      <c r="F2922" s="381" t="s">
        <v>902</v>
      </c>
      <c r="G2922" s="381" t="s">
        <v>387</v>
      </c>
      <c r="H2922" s="100" t="s">
        <v>653</v>
      </c>
      <c r="I2922" s="381" t="s">
        <v>505</v>
      </c>
      <c r="J2922" s="382">
        <v>595462.18000000005</v>
      </c>
      <c r="K2922" s="382">
        <v>483462.28</v>
      </c>
      <c r="L2922" s="191" t="str">
        <f t="shared" si="2134"/>
        <v>875048190702011004002011921301</v>
      </c>
      <c r="M2922" s="192">
        <f t="array" ref="M2922">IF(COUNT(SEARCH(Удалить_Роспись_КВСР,$B2922)*SEARCH(Удалить_Роспись_ПБС,$C2922)*SEARCH(Удалить_Роспись_КФСР, $D2922)*SEARCH(Удалить_Роспись_КЦСР,$E2922)*SEARCH(Удалить_Роспись_КВР,$F2922)*SEARCH(Удалить_Роспись_ЭК,$H2922)*SEARCH(Удалить_Роспись_КР,$I2922))&gt;0,0,1)</f>
        <v>0</v>
      </c>
      <c r="N2922" s="192">
        <v>0</v>
      </c>
      <c r="O2922" s="192" t="str">
        <f t="shared" si="2135"/>
        <v/>
      </c>
      <c r="P2922" s="192" t="str">
        <f t="shared" si="2176"/>
        <v/>
      </c>
      <c r="Q2922" s="300" t="str">
        <f t="shared" si="2136"/>
        <v/>
      </c>
      <c r="R2922" s="300" t="str">
        <f t="shared" si="2137"/>
        <v/>
      </c>
      <c r="S2922" s="300" t="str">
        <f t="shared" si="2138"/>
        <v/>
      </c>
      <c r="T2922" s="192" t="str">
        <f t="shared" si="2139"/>
        <v/>
      </c>
      <c r="U2922" s="303" t="str">
        <f t="shared" si="2140"/>
        <v/>
      </c>
      <c r="V2922" s="300" t="str">
        <f t="shared" si="2141"/>
        <v/>
      </c>
      <c r="W2922" s="192" t="str">
        <f t="shared" si="2142"/>
        <v/>
      </c>
      <c r="X2922" s="303" t="str">
        <f t="shared" si="2143"/>
        <v/>
      </c>
      <c r="Y2922" s="300" t="str">
        <f t="shared" si="2144"/>
        <v/>
      </c>
      <c r="Z2922" s="300" t="str">
        <f t="shared" si="2145"/>
        <v/>
      </c>
      <c r="AA2922" s="303" t="str">
        <f t="shared" si="2146"/>
        <v/>
      </c>
      <c r="AB2922" s="300" t="str">
        <f t="shared" si="2147"/>
        <v/>
      </c>
      <c r="AC2922" s="300" t="str">
        <f t="shared" si="2148"/>
        <v/>
      </c>
      <c r="AD2922" s="300" t="str">
        <f t="shared" si="2149"/>
        <v/>
      </c>
      <c r="AE2922" s="192" t="str">
        <f t="shared" si="2150"/>
        <v/>
      </c>
      <c r="AF2922" s="192" t="str">
        <f t="shared" si="2151"/>
        <v/>
      </c>
      <c r="AG2922" s="192"/>
      <c r="AJ2922" s="300" t="str">
        <f t="shared" si="2152"/>
        <v/>
      </c>
      <c r="AK2922" s="300" t="str">
        <f t="shared" si="2153"/>
        <v/>
      </c>
      <c r="AL2922" s="300" t="str">
        <f t="shared" si="2154"/>
        <v/>
      </c>
      <c r="AM2922" s="300" t="str">
        <f t="shared" si="2155"/>
        <v/>
      </c>
      <c r="AN2922" s="300" t="str">
        <f t="shared" si="2156"/>
        <v/>
      </c>
      <c r="AO2922" s="300" t="str">
        <f t="shared" si="2157"/>
        <v/>
      </c>
      <c r="AP2922" s="300" t="str">
        <f t="shared" si="2158"/>
        <v/>
      </c>
      <c r="AQ2922" s="300" t="str">
        <f t="shared" si="2159"/>
        <v/>
      </c>
      <c r="AR2922" s="306" t="str">
        <f t="shared" si="2160"/>
        <v/>
      </c>
      <c r="AS2922" s="300" t="str">
        <f t="shared" si="2161"/>
        <v/>
      </c>
      <c r="AT2922" s="300" t="str">
        <f t="shared" si="2162"/>
        <v/>
      </c>
      <c r="AU2922" s="192" t="str">
        <f t="shared" si="2163"/>
        <v>рбс</v>
      </c>
      <c r="AV2922" s="192" t="str">
        <f t="shared" si="2164"/>
        <v>рбс87504819общопл</v>
      </c>
      <c r="AW2922" s="191">
        <f t="shared" si="2165"/>
        <v>0</v>
      </c>
      <c r="AX2922" s="191">
        <f t="shared" si="2166"/>
        <v>0</v>
      </c>
      <c r="AY2922" s="191">
        <f t="shared" si="2167"/>
        <v>0</v>
      </c>
      <c r="AZ2922" s="191">
        <f t="shared" si="2168"/>
        <v>0</v>
      </c>
      <c r="BA2922" s="193">
        <f t="shared" si="2169"/>
        <v>1</v>
      </c>
      <c r="BB2922" s="193">
        <f t="shared" si="2170"/>
        <v>1</v>
      </c>
      <c r="BC2922" s="193">
        <f t="shared" si="2171"/>
        <v>1</v>
      </c>
      <c r="BD2922" s="191">
        <f t="shared" si="2131"/>
        <v>0</v>
      </c>
      <c r="BE2922" s="191">
        <f t="shared" si="2172"/>
        <v>0</v>
      </c>
      <c r="BF2922" s="210">
        <f t="shared" si="2173"/>
        <v>0</v>
      </c>
      <c r="BG2922" s="211">
        <f t="shared" si="2174"/>
        <v>0</v>
      </c>
      <c r="BH2922" s="289" t="str">
        <f>B2922</f>
        <v>875</v>
      </c>
      <c r="BI2922" s="289" t="str">
        <f>D2922</f>
        <v>0702</v>
      </c>
      <c r="BJ2922" s="284" t="s">
        <v>591</v>
      </c>
      <c r="BK2922" s="284" t="s">
        <v>589</v>
      </c>
      <c r="BL2922" s="233" t="str">
        <f t="shared" si="2175"/>
        <v/>
      </c>
    </row>
    <row r="2923" spans="1:64" ht="12" customHeight="1">
      <c r="A2923" s="333" t="s">
        <v>1483</v>
      </c>
      <c r="B2923" s="381" t="s">
        <v>327</v>
      </c>
      <c r="C2923" s="333" t="s">
        <v>815</v>
      </c>
      <c r="D2923" s="381" t="s">
        <v>317</v>
      </c>
      <c r="E2923" s="381" t="s">
        <v>1317</v>
      </c>
      <c r="F2923" s="381" t="s">
        <v>586</v>
      </c>
      <c r="G2923" s="381" t="s">
        <v>391</v>
      </c>
      <c r="H2923" s="100" t="s">
        <v>653</v>
      </c>
      <c r="I2923" s="381" t="s">
        <v>505</v>
      </c>
      <c r="J2923" s="382">
        <v>30000</v>
      </c>
      <c r="K2923" s="382">
        <v>15574.63</v>
      </c>
      <c r="L2923" s="191" t="str">
        <f t="shared" si="2134"/>
        <v>875048190702011004002024422101</v>
      </c>
      <c r="M2923" s="192">
        <f t="array" ref="M2923">IF(COUNT(SEARCH(Удалить_Роспись_КВСР,$B2923)*SEARCH(Удалить_Роспись_ПБС,$C2923)*SEARCH(Удалить_Роспись_КФСР, $D2923)*SEARCH(Удалить_Роспись_КЦСР,$E2923)*SEARCH(Удалить_Роспись_КВР,$F2923)*SEARCH(Удалить_Роспись_ЭК,$H2923)*SEARCH(Удалить_Роспись_КР,$I2923))&gt;0,0,1)</f>
        <v>0</v>
      </c>
      <c r="N2923" s="192">
        <f>IF(COUNT(SEARCH(Удалить_Индекс_КВСР,$B2923)*SEARCH(Удалить_Индекс_ПБС,$C2923)*SEARCH(Удалить_Индекс_КФСР,$D2923)*SEARCH(Удалить_Индекс_КЦСР,$E2923)*SEARCH(Удалить_Индекс_КВР,$F2923)*SEARCH(Удалить_Индекс_ЭК,$H2923)*SEARCH(Удалить_Индекс_КР,$I2923))&gt;0,0,1)</f>
        <v>1</v>
      </c>
      <c r="O2923" s="192" t="str">
        <f t="shared" si="2135"/>
        <v/>
      </c>
      <c r="P2923" s="192" t="str">
        <f t="shared" si="2176"/>
        <v/>
      </c>
      <c r="Q2923" s="300" t="str">
        <f t="shared" si="2136"/>
        <v/>
      </c>
      <c r="R2923" s="300" t="str">
        <f t="shared" si="2137"/>
        <v/>
      </c>
      <c r="S2923" s="300" t="str">
        <f t="shared" si="2138"/>
        <v/>
      </c>
      <c r="T2923" s="192" t="str">
        <f t="shared" si="2139"/>
        <v/>
      </c>
      <c r="U2923" s="303" t="str">
        <f t="shared" si="2140"/>
        <v/>
      </c>
      <c r="V2923" s="300" t="str">
        <f t="shared" si="2141"/>
        <v/>
      </c>
      <c r="W2923" s="192" t="str">
        <f t="shared" si="2142"/>
        <v/>
      </c>
      <c r="X2923" s="303" t="str">
        <f t="shared" si="2143"/>
        <v/>
      </c>
      <c r="Y2923" s="300" t="str">
        <f t="shared" si="2144"/>
        <v/>
      </c>
      <c r="Z2923" s="300" t="str">
        <f t="shared" si="2145"/>
        <v/>
      </c>
      <c r="AA2923" s="303" t="str">
        <f t="shared" si="2146"/>
        <v/>
      </c>
      <c r="AB2923" s="300" t="str">
        <f t="shared" si="2147"/>
        <v/>
      </c>
      <c r="AC2923" s="300" t="str">
        <f t="shared" si="2148"/>
        <v/>
      </c>
      <c r="AD2923" s="300" t="str">
        <f t="shared" si="2149"/>
        <v/>
      </c>
      <c r="AE2923" s="192" t="str">
        <f t="shared" si="2150"/>
        <v/>
      </c>
      <c r="AF2923" s="192" t="str">
        <f t="shared" si="2151"/>
        <v/>
      </c>
      <c r="AG2923" s="192"/>
      <c r="AJ2923" s="300" t="str">
        <f t="shared" si="2152"/>
        <v/>
      </c>
      <c r="AK2923" s="300" t="str">
        <f t="shared" si="2153"/>
        <v/>
      </c>
      <c r="AL2923" s="300" t="str">
        <f t="shared" si="2154"/>
        <v/>
      </c>
      <c r="AM2923" s="300" t="str">
        <f t="shared" si="2155"/>
        <v/>
      </c>
      <c r="AN2923" s="300" t="str">
        <f t="shared" si="2156"/>
        <v/>
      </c>
      <c r="AO2923" s="300" t="str">
        <f t="shared" si="2157"/>
        <v/>
      </c>
      <c r="AP2923" s="300" t="str">
        <f t="shared" si="2158"/>
        <v/>
      </c>
      <c r="AQ2923" s="300" t="str">
        <f t="shared" si="2159"/>
        <v/>
      </c>
      <c r="AR2923" s="306" t="str">
        <f t="shared" si="2160"/>
        <v/>
      </c>
      <c r="AS2923" s="300" t="str">
        <f t="shared" si="2161"/>
        <v/>
      </c>
      <c r="AT2923" s="300" t="str">
        <f t="shared" si="2162"/>
        <v/>
      </c>
      <c r="AU2923" s="192" t="str">
        <f t="shared" si="2163"/>
        <v>рбс</v>
      </c>
      <c r="AV2923" s="192" t="str">
        <f t="shared" si="2164"/>
        <v>рбс87504819общпро</v>
      </c>
      <c r="AW2923" s="191">
        <f t="shared" si="2165"/>
        <v>0</v>
      </c>
      <c r="AX2923" s="191">
        <f t="shared" si="2166"/>
        <v>0</v>
      </c>
      <c r="AY2923" s="191">
        <f t="shared" si="2167"/>
        <v>30000</v>
      </c>
      <c r="AZ2923" s="191">
        <f t="shared" si="2168"/>
        <v>15574.63</v>
      </c>
      <c r="BA2923" s="193">
        <f t="shared" si="2169"/>
        <v>1</v>
      </c>
      <c r="BB2923" s="193">
        <f t="shared" si="2170"/>
        <v>1</v>
      </c>
      <c r="BC2923" s="193">
        <f t="shared" si="2171"/>
        <v>1</v>
      </c>
      <c r="BD2923" s="191">
        <f t="shared" si="2131"/>
        <v>30000</v>
      </c>
      <c r="BE2923" s="191">
        <f t="shared" si="2172"/>
        <v>15574.63</v>
      </c>
      <c r="BF2923" s="210">
        <f t="shared" si="2173"/>
        <v>30000</v>
      </c>
      <c r="BG2923" s="211">
        <f t="shared" si="2174"/>
        <v>30000</v>
      </c>
      <c r="BH2923" s="289"/>
      <c r="BI2923" s="289"/>
      <c r="BL2923" s="233" t="str">
        <f t="shared" si="2175"/>
        <v/>
      </c>
    </row>
    <row r="2924" spans="1:64" ht="12" customHeight="1">
      <c r="A2924" s="333" t="s">
        <v>1483</v>
      </c>
      <c r="B2924" s="381" t="s">
        <v>327</v>
      </c>
      <c r="C2924" s="333" t="s">
        <v>815</v>
      </c>
      <c r="D2924" s="381" t="s">
        <v>317</v>
      </c>
      <c r="E2924" s="381" t="s">
        <v>1317</v>
      </c>
      <c r="F2924" s="381" t="s">
        <v>586</v>
      </c>
      <c r="G2924" s="381" t="s">
        <v>394</v>
      </c>
      <c r="H2924" s="100" t="s">
        <v>653</v>
      </c>
      <c r="I2924" s="381" t="s">
        <v>505</v>
      </c>
      <c r="J2924" s="382">
        <v>127180.56</v>
      </c>
      <c r="K2924" s="382">
        <v>89330.559999999998</v>
      </c>
      <c r="L2924" s="191" t="str">
        <f t="shared" si="2134"/>
        <v>875048190702011004002024422501</v>
      </c>
      <c r="M2924" s="192">
        <f t="array" ref="M2924">IF(COUNT(SEARCH(Удалить_Роспись_КВСР,$B2924)*SEARCH(Удалить_Роспись_ПБС,$C2924)*SEARCH(Удалить_Роспись_КФСР, $D2924)*SEARCH(Удалить_Роспись_КЦСР,$E2924)*SEARCH(Удалить_Роспись_КВР,$F2924)*SEARCH(Удалить_Роспись_ЭК,$H2924)*SEARCH(Удалить_Роспись_КР,$I2924))&gt;0,0,1)</f>
        <v>0</v>
      </c>
      <c r="N2924" s="192">
        <f>IF(COUNT(SEARCH(Удалить_Индекс_КВСР,$B2924)*SEARCH(Удалить_Индекс_ПБС,$C2924)*SEARCH(Удалить_Индекс_КФСР,$D2924)*SEARCH(Удалить_Индекс_КЦСР,$E2924)*SEARCH(Удалить_Индекс_КВР,$F2924)*SEARCH(Удалить_Индекс_ЭК,$H2924)*SEARCH(Удалить_Индекс_КР,$I2924))&gt;0,0,1)</f>
        <v>1</v>
      </c>
      <c r="O2924" s="192" t="str">
        <f t="shared" si="2135"/>
        <v/>
      </c>
      <c r="P2924" s="192" t="str">
        <f t="shared" si="2176"/>
        <v/>
      </c>
      <c r="Q2924" s="300" t="str">
        <f t="shared" si="2136"/>
        <v/>
      </c>
      <c r="R2924" s="300" t="str">
        <f t="shared" si="2137"/>
        <v/>
      </c>
      <c r="S2924" s="300" t="str">
        <f t="shared" si="2138"/>
        <v/>
      </c>
      <c r="T2924" s="192" t="str">
        <f t="shared" si="2139"/>
        <v/>
      </c>
      <c r="U2924" s="303" t="str">
        <f t="shared" si="2140"/>
        <v/>
      </c>
      <c r="V2924" s="300" t="str">
        <f t="shared" si="2141"/>
        <v/>
      </c>
      <c r="W2924" s="192" t="str">
        <f t="shared" si="2142"/>
        <v/>
      </c>
      <c r="X2924" s="303" t="str">
        <f t="shared" si="2143"/>
        <v/>
      </c>
      <c r="Y2924" s="300" t="str">
        <f t="shared" si="2144"/>
        <v/>
      </c>
      <c r="Z2924" s="300" t="str">
        <f t="shared" si="2145"/>
        <v/>
      </c>
      <c r="AA2924" s="303" t="str">
        <f t="shared" si="2146"/>
        <v/>
      </c>
      <c r="AB2924" s="300" t="str">
        <f t="shared" si="2147"/>
        <v/>
      </c>
      <c r="AC2924" s="300" t="str">
        <f t="shared" si="2148"/>
        <v/>
      </c>
      <c r="AD2924" s="300" t="str">
        <f t="shared" si="2149"/>
        <v/>
      </c>
      <c r="AE2924" s="192" t="str">
        <f t="shared" si="2150"/>
        <v/>
      </c>
      <c r="AF2924" s="192" t="str">
        <f t="shared" si="2151"/>
        <v/>
      </c>
      <c r="AG2924" s="192"/>
      <c r="AJ2924" s="300" t="str">
        <f t="shared" si="2152"/>
        <v/>
      </c>
      <c r="AK2924" s="300" t="str">
        <f t="shared" si="2153"/>
        <v/>
      </c>
      <c r="AL2924" s="300" t="str">
        <f t="shared" si="2154"/>
        <v/>
      </c>
      <c r="AM2924" s="300" t="str">
        <f t="shared" si="2155"/>
        <v/>
      </c>
      <c r="AN2924" s="300" t="str">
        <f t="shared" si="2156"/>
        <v/>
      </c>
      <c r="AO2924" s="300" t="str">
        <f t="shared" si="2157"/>
        <v/>
      </c>
      <c r="AP2924" s="300" t="str">
        <f t="shared" si="2158"/>
        <v/>
      </c>
      <c r="AQ2924" s="300" t="str">
        <f t="shared" si="2159"/>
        <v/>
      </c>
      <c r="AR2924" s="306" t="str">
        <f t="shared" si="2160"/>
        <v/>
      </c>
      <c r="AS2924" s="300" t="str">
        <f t="shared" si="2161"/>
        <v/>
      </c>
      <c r="AT2924" s="300" t="str">
        <f t="shared" si="2162"/>
        <v/>
      </c>
      <c r="AU2924" s="192" t="str">
        <f t="shared" si="2163"/>
        <v>рбс</v>
      </c>
      <c r="AV2924" s="192" t="str">
        <f t="shared" si="2164"/>
        <v>рбс87504819общпро</v>
      </c>
      <c r="AW2924" s="191">
        <f t="shared" si="2165"/>
        <v>0</v>
      </c>
      <c r="AX2924" s="191">
        <f t="shared" si="2166"/>
        <v>0</v>
      </c>
      <c r="AY2924" s="191">
        <f t="shared" si="2167"/>
        <v>127180.56</v>
      </c>
      <c r="AZ2924" s="191">
        <f t="shared" si="2168"/>
        <v>89330.559999999998</v>
      </c>
      <c r="BA2924" s="193">
        <f t="shared" si="2169"/>
        <v>1</v>
      </c>
      <c r="BB2924" s="193">
        <f t="shared" si="2170"/>
        <v>1</v>
      </c>
      <c r="BC2924" s="193">
        <f t="shared" si="2171"/>
        <v>1</v>
      </c>
      <c r="BD2924" s="191">
        <f t="shared" si="2131"/>
        <v>127180.56</v>
      </c>
      <c r="BE2924" s="191">
        <f t="shared" si="2172"/>
        <v>89330.559999999998</v>
      </c>
      <c r="BF2924" s="210">
        <f t="shared" si="2173"/>
        <v>127180.56</v>
      </c>
      <c r="BG2924" s="211">
        <f t="shared" si="2174"/>
        <v>127180.56</v>
      </c>
      <c r="BH2924" s="289" t="str">
        <f>B2924</f>
        <v>875</v>
      </c>
      <c r="BI2924" s="289" t="str">
        <f>D2924</f>
        <v>0702</v>
      </c>
      <c r="BJ2924" s="284" t="s">
        <v>591</v>
      </c>
      <c r="BK2924" s="284" t="s">
        <v>586</v>
      </c>
      <c r="BL2924" s="233" t="str">
        <f t="shared" si="2175"/>
        <v/>
      </c>
    </row>
    <row r="2925" spans="1:64" ht="12" customHeight="1">
      <c r="A2925" s="333" t="s">
        <v>1483</v>
      </c>
      <c r="B2925" s="381" t="s">
        <v>327</v>
      </c>
      <c r="C2925" s="333" t="s">
        <v>815</v>
      </c>
      <c r="D2925" s="381" t="s">
        <v>317</v>
      </c>
      <c r="E2925" s="381" t="s">
        <v>1317</v>
      </c>
      <c r="F2925" s="381" t="s">
        <v>586</v>
      </c>
      <c r="G2925" s="381" t="s">
        <v>389</v>
      </c>
      <c r="H2925" s="100" t="s">
        <v>653</v>
      </c>
      <c r="I2925" s="381" t="s">
        <v>505</v>
      </c>
      <c r="J2925" s="382">
        <v>226345.24</v>
      </c>
      <c r="K2925" s="382">
        <v>181451.27</v>
      </c>
      <c r="L2925" s="191" t="str">
        <f t="shared" si="2134"/>
        <v>875048190702011004002024422601</v>
      </c>
      <c r="M2925" s="192">
        <f t="array" ref="M2925">IF(COUNT(SEARCH(Удалить_Роспись_КВСР,$B2925)*SEARCH(Удалить_Роспись_ПБС,$C2925)*SEARCH(Удалить_Роспись_КФСР, $D2925)*SEARCH(Удалить_Роспись_КЦСР,$E2925)*SEARCH(Удалить_Роспись_КВР,$F2925)*SEARCH(Удалить_Роспись_ЭК,$H2925)*SEARCH(Удалить_Роспись_КР,$I2925))&gt;0,0,1)</f>
        <v>0</v>
      </c>
      <c r="N2925" s="192">
        <f>IF(COUNT(SEARCH(Удалить_Индекс_КВСР,$B2925)*SEARCH(Удалить_Индекс_ПБС,$C2925)*SEARCH(Удалить_Индекс_КФСР,$D2925)*SEARCH(Удалить_Индекс_КЦСР,$E2925)*SEARCH(Удалить_Индекс_КВР,$F2925)*SEARCH(Удалить_Индекс_ЭК,$H2925)*SEARCH(Удалить_Индекс_КР,$I2925))&gt;0,0,1)</f>
        <v>1</v>
      </c>
      <c r="O2925" s="192" t="str">
        <f t="shared" si="2135"/>
        <v/>
      </c>
      <c r="P2925" s="192" t="str">
        <f t="shared" si="2176"/>
        <v/>
      </c>
      <c r="Q2925" s="300" t="str">
        <f t="shared" si="2136"/>
        <v/>
      </c>
      <c r="R2925" s="300" t="str">
        <f t="shared" si="2137"/>
        <v/>
      </c>
      <c r="S2925" s="300" t="str">
        <f t="shared" si="2138"/>
        <v/>
      </c>
      <c r="T2925" s="192" t="str">
        <f t="shared" si="2139"/>
        <v/>
      </c>
      <c r="U2925" s="303" t="str">
        <f t="shared" si="2140"/>
        <v/>
      </c>
      <c r="V2925" s="300" t="str">
        <f t="shared" si="2141"/>
        <v/>
      </c>
      <c r="W2925" s="192" t="str">
        <f t="shared" si="2142"/>
        <v/>
      </c>
      <c r="X2925" s="303" t="str">
        <f t="shared" si="2143"/>
        <v/>
      </c>
      <c r="Y2925" s="300" t="str">
        <f t="shared" si="2144"/>
        <v/>
      </c>
      <c r="Z2925" s="300" t="str">
        <f t="shared" si="2145"/>
        <v/>
      </c>
      <c r="AA2925" s="303" t="str">
        <f t="shared" si="2146"/>
        <v/>
      </c>
      <c r="AB2925" s="300" t="str">
        <f t="shared" si="2147"/>
        <v/>
      </c>
      <c r="AC2925" s="300" t="str">
        <f t="shared" si="2148"/>
        <v/>
      </c>
      <c r="AD2925" s="300" t="str">
        <f t="shared" si="2149"/>
        <v/>
      </c>
      <c r="AE2925" s="192" t="str">
        <f t="shared" si="2150"/>
        <v/>
      </c>
      <c r="AF2925" s="192" t="str">
        <f t="shared" si="2151"/>
        <v/>
      </c>
      <c r="AG2925" s="192"/>
      <c r="AJ2925" s="300" t="str">
        <f t="shared" si="2152"/>
        <v/>
      </c>
      <c r="AK2925" s="300" t="str">
        <f t="shared" si="2153"/>
        <v/>
      </c>
      <c r="AL2925" s="300" t="str">
        <f t="shared" si="2154"/>
        <v/>
      </c>
      <c r="AM2925" s="300" t="str">
        <f t="shared" si="2155"/>
        <v/>
      </c>
      <c r="AN2925" s="300" t="str">
        <f t="shared" si="2156"/>
        <v/>
      </c>
      <c r="AO2925" s="300" t="str">
        <f t="shared" si="2157"/>
        <v/>
      </c>
      <c r="AP2925" s="300" t="str">
        <f t="shared" si="2158"/>
        <v/>
      </c>
      <c r="AQ2925" s="300" t="str">
        <f t="shared" si="2159"/>
        <v/>
      </c>
      <c r="AR2925" s="306" t="str">
        <f t="shared" si="2160"/>
        <v/>
      </c>
      <c r="AS2925" s="300" t="str">
        <f t="shared" si="2161"/>
        <v/>
      </c>
      <c r="AT2925" s="300" t="str">
        <f t="shared" si="2162"/>
        <v/>
      </c>
      <c r="AU2925" s="192" t="str">
        <f t="shared" si="2163"/>
        <v>рбс</v>
      </c>
      <c r="AV2925" s="192" t="str">
        <f t="shared" si="2164"/>
        <v>рбс87504819общпро</v>
      </c>
      <c r="AW2925" s="191">
        <f t="shared" si="2165"/>
        <v>0</v>
      </c>
      <c r="AX2925" s="191">
        <f t="shared" si="2166"/>
        <v>0</v>
      </c>
      <c r="AY2925" s="191">
        <f t="shared" si="2167"/>
        <v>226345.24</v>
      </c>
      <c r="AZ2925" s="191">
        <f t="shared" si="2168"/>
        <v>181451.27</v>
      </c>
      <c r="BA2925" s="193">
        <f t="shared" si="2169"/>
        <v>1</v>
      </c>
      <c r="BB2925" s="193">
        <f t="shared" si="2170"/>
        <v>1</v>
      </c>
      <c r="BC2925" s="193">
        <f t="shared" si="2171"/>
        <v>1</v>
      </c>
      <c r="BD2925" s="191">
        <f t="shared" si="2131"/>
        <v>226345.24</v>
      </c>
      <c r="BE2925" s="191">
        <f t="shared" si="2172"/>
        <v>181451.27</v>
      </c>
      <c r="BF2925" s="210">
        <f t="shared" si="2173"/>
        <v>226345.24</v>
      </c>
      <c r="BG2925" s="211">
        <f t="shared" si="2174"/>
        <v>226345.24</v>
      </c>
      <c r="BH2925" s="289" t="str">
        <f>B2925</f>
        <v>875</v>
      </c>
      <c r="BI2925" s="289" t="str">
        <f>D2925</f>
        <v>0702</v>
      </c>
      <c r="BJ2925" s="284" t="s">
        <v>591</v>
      </c>
      <c r="BK2925" s="284" t="s">
        <v>586</v>
      </c>
      <c r="BL2925" s="233" t="str">
        <f t="shared" si="2175"/>
        <v/>
      </c>
    </row>
    <row r="2926" spans="1:64" ht="12" customHeight="1">
      <c r="A2926" s="333" t="s">
        <v>1483</v>
      </c>
      <c r="B2926" s="381" t="s">
        <v>327</v>
      </c>
      <c r="C2926" s="333" t="s">
        <v>815</v>
      </c>
      <c r="D2926" s="381" t="s">
        <v>317</v>
      </c>
      <c r="E2926" s="381" t="s">
        <v>1317</v>
      </c>
      <c r="F2926" s="381" t="s">
        <v>586</v>
      </c>
      <c r="G2926" s="381" t="s">
        <v>397</v>
      </c>
      <c r="H2926" s="100" t="s">
        <v>653</v>
      </c>
      <c r="I2926" s="381" t="s">
        <v>505</v>
      </c>
      <c r="J2926" s="382">
        <v>282987.25</v>
      </c>
      <c r="K2926" s="382">
        <v>215701.25</v>
      </c>
      <c r="L2926" s="191" t="str">
        <f t="shared" si="2134"/>
        <v>875048190702011004002024434001</v>
      </c>
      <c r="M2926" s="192">
        <f t="array" ref="M2926">IF(COUNT(SEARCH(Удалить_Роспись_КВСР,$B2926)*SEARCH(Удалить_Роспись_ПБС,$C2926)*SEARCH(Удалить_Роспись_КФСР, $D2926)*SEARCH(Удалить_Роспись_КЦСР,$E2926)*SEARCH(Удалить_Роспись_КВР,$F2926)*SEARCH(Удалить_Роспись_ЭК,$H2926)*SEARCH(Удалить_Роспись_КР,$I2926))&gt;0,0,1)</f>
        <v>0</v>
      </c>
      <c r="N2926" s="192">
        <f>IF(COUNT(SEARCH(Удалить_Индекс_КВСР,$B2926)*SEARCH(Удалить_Индекс_ПБС,$C2926)*SEARCH(Удалить_Индекс_КФСР,$D2926)*SEARCH(Удалить_Индекс_КЦСР,$E2926)*SEARCH(Удалить_Индекс_КВР,$F2926)*SEARCH(Удалить_Индекс_ЭК,$H2926)*SEARCH(Удалить_Индекс_КР,$I2926))&gt;0,0,1)</f>
        <v>1</v>
      </c>
      <c r="O2926" s="192" t="str">
        <f t="shared" si="2135"/>
        <v/>
      </c>
      <c r="P2926" s="192" t="str">
        <f t="shared" si="2176"/>
        <v/>
      </c>
      <c r="Q2926" s="300" t="str">
        <f t="shared" si="2136"/>
        <v/>
      </c>
      <c r="R2926" s="300" t="str">
        <f t="shared" si="2137"/>
        <v/>
      </c>
      <c r="S2926" s="300" t="str">
        <f t="shared" si="2138"/>
        <v/>
      </c>
      <c r="T2926" s="192" t="str">
        <f t="shared" si="2139"/>
        <v/>
      </c>
      <c r="U2926" s="303" t="str">
        <f t="shared" si="2140"/>
        <v/>
      </c>
      <c r="V2926" s="300" t="str">
        <f t="shared" si="2141"/>
        <v/>
      </c>
      <c r="W2926" s="192" t="str">
        <f t="shared" si="2142"/>
        <v/>
      </c>
      <c r="X2926" s="303" t="str">
        <f t="shared" si="2143"/>
        <v/>
      </c>
      <c r="Y2926" s="300" t="str">
        <f t="shared" si="2144"/>
        <v/>
      </c>
      <c r="Z2926" s="300" t="str">
        <f t="shared" si="2145"/>
        <v/>
      </c>
      <c r="AA2926" s="303" t="str">
        <f t="shared" si="2146"/>
        <v/>
      </c>
      <c r="AB2926" s="300" t="str">
        <f t="shared" si="2147"/>
        <v/>
      </c>
      <c r="AC2926" s="300" t="str">
        <f t="shared" si="2148"/>
        <v/>
      </c>
      <c r="AD2926" s="300" t="str">
        <f t="shared" si="2149"/>
        <v/>
      </c>
      <c r="AE2926" s="192" t="str">
        <f t="shared" si="2150"/>
        <v/>
      </c>
      <c r="AF2926" s="192" t="str">
        <f t="shared" si="2151"/>
        <v/>
      </c>
      <c r="AG2926" s="192"/>
      <c r="AJ2926" s="300" t="str">
        <f t="shared" si="2152"/>
        <v/>
      </c>
      <c r="AK2926" s="300" t="str">
        <f t="shared" si="2153"/>
        <v/>
      </c>
      <c r="AL2926" s="300" t="str">
        <f t="shared" si="2154"/>
        <v/>
      </c>
      <c r="AM2926" s="300" t="str">
        <f t="shared" si="2155"/>
        <v/>
      </c>
      <c r="AN2926" s="300" t="str">
        <f t="shared" si="2156"/>
        <v/>
      </c>
      <c r="AO2926" s="300" t="str">
        <f t="shared" si="2157"/>
        <v/>
      </c>
      <c r="AP2926" s="300" t="str">
        <f t="shared" si="2158"/>
        <v/>
      </c>
      <c r="AQ2926" s="300" t="str">
        <f t="shared" si="2159"/>
        <v/>
      </c>
      <c r="AR2926" s="306" t="str">
        <f t="shared" si="2160"/>
        <v/>
      </c>
      <c r="AS2926" s="300" t="str">
        <f t="shared" si="2161"/>
        <v/>
      </c>
      <c r="AT2926" s="300" t="str">
        <f t="shared" si="2162"/>
        <v/>
      </c>
      <c r="AU2926" s="192" t="str">
        <f t="shared" si="2163"/>
        <v>рбс</v>
      </c>
      <c r="AV2926" s="192" t="str">
        <f t="shared" si="2164"/>
        <v>рбс87504819общпро</v>
      </c>
      <c r="AW2926" s="191">
        <f t="shared" si="2165"/>
        <v>0</v>
      </c>
      <c r="AX2926" s="191">
        <f t="shared" si="2166"/>
        <v>0</v>
      </c>
      <c r="AY2926" s="191">
        <f t="shared" si="2167"/>
        <v>282987.25</v>
      </c>
      <c r="AZ2926" s="191">
        <f t="shared" si="2168"/>
        <v>215701.25</v>
      </c>
      <c r="BA2926" s="193">
        <f t="shared" si="2169"/>
        <v>1</v>
      </c>
      <c r="BB2926" s="193">
        <f t="shared" si="2170"/>
        <v>1</v>
      </c>
      <c r="BC2926" s="193">
        <f t="shared" si="2171"/>
        <v>1</v>
      </c>
      <c r="BD2926" s="191">
        <f t="shared" si="2131"/>
        <v>282987.25</v>
      </c>
      <c r="BE2926" s="191">
        <f t="shared" si="2172"/>
        <v>215701.25</v>
      </c>
      <c r="BF2926" s="210">
        <f t="shared" si="2173"/>
        <v>282987.25</v>
      </c>
      <c r="BG2926" s="211">
        <f t="shared" si="2174"/>
        <v>282987.25</v>
      </c>
      <c r="BH2926" s="289" t="str">
        <f>B2926</f>
        <v>875</v>
      </c>
      <c r="BI2926" s="289" t="str">
        <f>D2926</f>
        <v>0702</v>
      </c>
      <c r="BJ2926" s="284" t="s">
        <v>591</v>
      </c>
      <c r="BK2926" s="284" t="s">
        <v>586</v>
      </c>
      <c r="BL2926" s="233" t="str">
        <f t="shared" si="2175"/>
        <v/>
      </c>
    </row>
    <row r="2927" spans="1:64" ht="12" customHeight="1">
      <c r="A2927" s="333" t="s">
        <v>1483</v>
      </c>
      <c r="B2927" s="381" t="s">
        <v>327</v>
      </c>
      <c r="C2927" s="333" t="s">
        <v>815</v>
      </c>
      <c r="D2927" s="381" t="s">
        <v>317</v>
      </c>
      <c r="E2927" s="381" t="s">
        <v>1317</v>
      </c>
      <c r="F2927" s="381" t="s">
        <v>658</v>
      </c>
      <c r="G2927" s="381" t="s">
        <v>395</v>
      </c>
      <c r="H2927" s="100" t="s">
        <v>653</v>
      </c>
      <c r="I2927" s="381" t="s">
        <v>505</v>
      </c>
      <c r="J2927" s="382">
        <v>1753.82</v>
      </c>
      <c r="K2927" s="382">
        <v>1753.52</v>
      </c>
      <c r="L2927" s="191" t="str">
        <f t="shared" si="2134"/>
        <v>875048190702011004002085329001</v>
      </c>
      <c r="M2927" s="192">
        <f t="array" ref="M2927">IF(COUNT(SEARCH(Удалить_Роспись_КВСР,$B2927)*SEARCH(Удалить_Роспись_ПБС,$C2927)*SEARCH(Удалить_Роспись_КФСР, $D2927)*SEARCH(Удалить_Роспись_КЦСР,$E2927)*SEARCH(Удалить_Роспись_КВР,$F2927)*SEARCH(Удалить_Роспись_ЭК,$H2927)*SEARCH(Удалить_Роспись_КР,$I2927))&gt;0,0,1)</f>
        <v>0</v>
      </c>
      <c r="N2927" s="192">
        <v>0</v>
      </c>
      <c r="O2927" s="192" t="str">
        <f t="shared" si="2135"/>
        <v/>
      </c>
      <c r="P2927" s="192" t="str">
        <f t="shared" si="2176"/>
        <v/>
      </c>
      <c r="Q2927" s="300" t="str">
        <f t="shared" si="2136"/>
        <v/>
      </c>
      <c r="R2927" s="300" t="str">
        <f t="shared" si="2137"/>
        <v/>
      </c>
      <c r="S2927" s="300" t="str">
        <f t="shared" si="2138"/>
        <v/>
      </c>
      <c r="T2927" s="192" t="str">
        <f t="shared" si="2139"/>
        <v/>
      </c>
      <c r="U2927" s="303" t="str">
        <f t="shared" si="2140"/>
        <v/>
      </c>
      <c r="V2927" s="300" t="str">
        <f t="shared" si="2141"/>
        <v/>
      </c>
      <c r="W2927" s="192" t="str">
        <f t="shared" si="2142"/>
        <v/>
      </c>
      <c r="X2927" s="303" t="str">
        <f t="shared" si="2143"/>
        <v/>
      </c>
      <c r="Y2927" s="300" t="str">
        <f t="shared" si="2144"/>
        <v/>
      </c>
      <c r="Z2927" s="300" t="str">
        <f t="shared" si="2145"/>
        <v/>
      </c>
      <c r="AA2927" s="303" t="str">
        <f t="shared" si="2146"/>
        <v/>
      </c>
      <c r="AB2927" s="300" t="str">
        <f t="shared" si="2147"/>
        <v/>
      </c>
      <c r="AC2927" s="300" t="str">
        <f t="shared" si="2148"/>
        <v/>
      </c>
      <c r="AD2927" s="300" t="str">
        <f t="shared" si="2149"/>
        <v/>
      </c>
      <c r="AE2927" s="192" t="str">
        <f t="shared" si="2150"/>
        <v/>
      </c>
      <c r="AF2927" s="192" t="str">
        <f t="shared" si="2151"/>
        <v/>
      </c>
      <c r="AG2927" s="192"/>
      <c r="AJ2927" s="300" t="str">
        <f t="shared" si="2152"/>
        <v/>
      </c>
      <c r="AK2927" s="300" t="str">
        <f t="shared" si="2153"/>
        <v/>
      </c>
      <c r="AL2927" s="300" t="str">
        <f t="shared" si="2154"/>
        <v/>
      </c>
      <c r="AM2927" s="300" t="str">
        <f t="shared" si="2155"/>
        <v/>
      </c>
      <c r="AN2927" s="300" t="str">
        <f t="shared" si="2156"/>
        <v/>
      </c>
      <c r="AO2927" s="300" t="str">
        <f t="shared" si="2157"/>
        <v/>
      </c>
      <c r="AP2927" s="300" t="str">
        <f t="shared" si="2158"/>
        <v/>
      </c>
      <c r="AQ2927" s="300" t="str">
        <f t="shared" si="2159"/>
        <v/>
      </c>
      <c r="AR2927" s="306" t="str">
        <f t="shared" si="2160"/>
        <v/>
      </c>
      <c r="AS2927" s="300" t="str">
        <f t="shared" si="2161"/>
        <v/>
      </c>
      <c r="AT2927" s="300" t="str">
        <f t="shared" si="2162"/>
        <v/>
      </c>
      <c r="AU2927" s="192" t="str">
        <f t="shared" si="2163"/>
        <v>рбс</v>
      </c>
      <c r="AV2927" s="192" t="str">
        <f t="shared" si="2164"/>
        <v>рбс87504819общпро</v>
      </c>
      <c r="AW2927" s="191">
        <f t="shared" si="2165"/>
        <v>0</v>
      </c>
      <c r="AX2927" s="191">
        <f t="shared" si="2166"/>
        <v>0</v>
      </c>
      <c r="AY2927" s="191">
        <f t="shared" si="2167"/>
        <v>0</v>
      </c>
      <c r="AZ2927" s="191">
        <f t="shared" si="2168"/>
        <v>0</v>
      </c>
      <c r="BA2927" s="193">
        <f t="shared" si="2169"/>
        <v>1</v>
      </c>
      <c r="BB2927" s="193">
        <f t="shared" si="2170"/>
        <v>1</v>
      </c>
      <c r="BC2927" s="193">
        <f t="shared" si="2171"/>
        <v>1</v>
      </c>
      <c r="BD2927" s="191">
        <f t="shared" si="2131"/>
        <v>0</v>
      </c>
      <c r="BE2927" s="191">
        <f t="shared" si="2172"/>
        <v>0</v>
      </c>
      <c r="BF2927" s="210">
        <f t="shared" si="2173"/>
        <v>0</v>
      </c>
      <c r="BG2927" s="211">
        <f t="shared" si="2174"/>
        <v>0</v>
      </c>
      <c r="BH2927" s="289" t="str">
        <f>B2927</f>
        <v>875</v>
      </c>
      <c r="BI2927" s="289" t="str">
        <f>D2927</f>
        <v>0702</v>
      </c>
      <c r="BJ2927" s="284" t="s">
        <v>591</v>
      </c>
      <c r="BK2927" s="284" t="s">
        <v>586</v>
      </c>
      <c r="BL2927" s="233" t="str">
        <f t="shared" si="2175"/>
        <v/>
      </c>
    </row>
    <row r="2928" spans="1:64" ht="12" customHeight="1">
      <c r="A2928" s="333" t="s">
        <v>1483</v>
      </c>
      <c r="B2928" s="381" t="s">
        <v>327</v>
      </c>
      <c r="C2928" s="333" t="s">
        <v>815</v>
      </c>
      <c r="D2928" s="381" t="s">
        <v>317</v>
      </c>
      <c r="E2928" s="381" t="s">
        <v>1318</v>
      </c>
      <c r="F2928" s="381" t="s">
        <v>608</v>
      </c>
      <c r="G2928" s="381" t="s">
        <v>385</v>
      </c>
      <c r="H2928" s="100" t="s">
        <v>653</v>
      </c>
      <c r="I2928" s="381" t="s">
        <v>505</v>
      </c>
      <c r="J2928" s="382">
        <v>1751800</v>
      </c>
      <c r="K2928" s="382">
        <v>1331328.99</v>
      </c>
      <c r="L2928" s="191" t="str">
        <f t="shared" si="2134"/>
        <v>875048190702011004102011121101</v>
      </c>
      <c r="M2928" s="192">
        <f t="array" ref="M2928">IF(COUNT(SEARCH(Удалить_Роспись_КВСР,$B2928)*SEARCH(Удалить_Роспись_ПБС,$C2928)*SEARCH(Удалить_Роспись_КФСР, $D2928)*SEARCH(Удалить_Роспись_КЦСР,$E2928)*SEARCH(Удалить_Роспись_КВР,$F2928)*SEARCH(Удалить_Роспись_ЭК,$H2928)*SEARCH(Удалить_Роспись_КР,$I2928))&gt;0,0,1)</f>
        <v>0</v>
      </c>
      <c r="N2928" s="192">
        <v>0</v>
      </c>
      <c r="O2928" s="192" t="str">
        <f t="shared" si="2135"/>
        <v/>
      </c>
      <c r="P2928" s="192" t="str">
        <f t="shared" si="2176"/>
        <v/>
      </c>
      <c r="Q2928" s="300" t="str">
        <f t="shared" si="2136"/>
        <v/>
      </c>
      <c r="R2928" s="300" t="str">
        <f t="shared" si="2137"/>
        <v/>
      </c>
      <c r="S2928" s="300" t="str">
        <f t="shared" si="2138"/>
        <v/>
      </c>
      <c r="T2928" s="192" t="str">
        <f t="shared" si="2139"/>
        <v/>
      </c>
      <c r="U2928" s="303" t="str">
        <f t="shared" si="2140"/>
        <v/>
      </c>
      <c r="V2928" s="300" t="str">
        <f t="shared" si="2141"/>
        <v/>
      </c>
      <c r="W2928" s="192" t="str">
        <f t="shared" si="2142"/>
        <v/>
      </c>
      <c r="X2928" s="303" t="str">
        <f t="shared" si="2143"/>
        <v/>
      </c>
      <c r="Y2928" s="300" t="str">
        <f t="shared" si="2144"/>
        <v/>
      </c>
      <c r="Z2928" s="300" t="str">
        <f t="shared" si="2145"/>
        <v/>
      </c>
      <c r="AA2928" s="303" t="str">
        <f t="shared" si="2146"/>
        <v/>
      </c>
      <c r="AB2928" s="300" t="str">
        <f t="shared" si="2147"/>
        <v/>
      </c>
      <c r="AC2928" s="300" t="str">
        <f t="shared" si="2148"/>
        <v/>
      </c>
      <c r="AD2928" s="300" t="str">
        <f t="shared" si="2149"/>
        <v/>
      </c>
      <c r="AE2928" s="192" t="str">
        <f t="shared" si="2150"/>
        <v/>
      </c>
      <c r="AF2928" s="192" t="str">
        <f t="shared" si="2151"/>
        <v/>
      </c>
      <c r="AG2928" s="192"/>
      <c r="AJ2928" s="300" t="str">
        <f t="shared" si="2152"/>
        <v/>
      </c>
      <c r="AK2928" s="300" t="str">
        <f t="shared" si="2153"/>
        <v/>
      </c>
      <c r="AL2928" s="300" t="str">
        <f t="shared" si="2154"/>
        <v/>
      </c>
      <c r="AM2928" s="300" t="str">
        <f t="shared" si="2155"/>
        <v/>
      </c>
      <c r="AN2928" s="300" t="str">
        <f t="shared" si="2156"/>
        <v/>
      </c>
      <c r="AO2928" s="300" t="str">
        <f t="shared" si="2157"/>
        <v/>
      </c>
      <c r="AP2928" s="300" t="str">
        <f t="shared" si="2158"/>
        <v/>
      </c>
      <c r="AQ2928" s="300" t="str">
        <f t="shared" si="2159"/>
        <v/>
      </c>
      <c r="AR2928" s="306" t="str">
        <f t="shared" si="2160"/>
        <v/>
      </c>
      <c r="AS2928" s="300" t="str">
        <f t="shared" si="2161"/>
        <v/>
      </c>
      <c r="AT2928" s="300" t="str">
        <f t="shared" si="2162"/>
        <v/>
      </c>
      <c r="AU2928" s="192" t="str">
        <f t="shared" si="2163"/>
        <v>рбс</v>
      </c>
      <c r="AV2928" s="192" t="str">
        <f t="shared" si="2164"/>
        <v>рбс87504819общопл</v>
      </c>
      <c r="AW2928" s="191">
        <f t="shared" si="2165"/>
        <v>0</v>
      </c>
      <c r="AX2928" s="191">
        <f t="shared" si="2166"/>
        <v>0</v>
      </c>
      <c r="AY2928" s="191">
        <f t="shared" si="2167"/>
        <v>0</v>
      </c>
      <c r="AZ2928" s="191">
        <f t="shared" si="2168"/>
        <v>0</v>
      </c>
      <c r="BA2928" s="193">
        <f t="shared" si="2169"/>
        <v>1</v>
      </c>
      <c r="BB2928" s="193">
        <f t="shared" si="2170"/>
        <v>1</v>
      </c>
      <c r="BC2928" s="193">
        <f t="shared" si="2171"/>
        <v>1</v>
      </c>
      <c r="BD2928" s="191">
        <f t="shared" ref="BD2928:BD2991" si="2181">IF(ISNA(BA2928),0,AY2928*$BA2928)</f>
        <v>0</v>
      </c>
      <c r="BE2928" s="191">
        <f t="shared" si="2172"/>
        <v>0</v>
      </c>
      <c r="BF2928" s="210">
        <f t="shared" si="2173"/>
        <v>0</v>
      </c>
      <c r="BG2928" s="211">
        <f t="shared" si="2174"/>
        <v>0</v>
      </c>
      <c r="BH2928" s="289"/>
      <c r="BI2928" s="289"/>
      <c r="BJ2928" s="228"/>
      <c r="BK2928" s="228"/>
      <c r="BL2928" s="233" t="str">
        <f t="shared" si="2175"/>
        <v/>
      </c>
    </row>
    <row r="2929" spans="1:64" ht="12" customHeight="1">
      <c r="A2929" s="333" t="s">
        <v>1483</v>
      </c>
      <c r="B2929" s="381" t="s">
        <v>327</v>
      </c>
      <c r="C2929" s="333" t="s">
        <v>815</v>
      </c>
      <c r="D2929" s="381" t="s">
        <v>317</v>
      </c>
      <c r="E2929" s="381" t="s">
        <v>1318</v>
      </c>
      <c r="F2929" s="381" t="s">
        <v>902</v>
      </c>
      <c r="G2929" s="381" t="s">
        <v>387</v>
      </c>
      <c r="H2929" s="100" t="s">
        <v>653</v>
      </c>
      <c r="I2929" s="381" t="s">
        <v>505</v>
      </c>
      <c r="J2929" s="382">
        <v>529503</v>
      </c>
      <c r="K2929" s="382">
        <v>394267.24</v>
      </c>
      <c r="L2929" s="191" t="str">
        <f t="shared" si="2134"/>
        <v>875048190702011004102011921301</v>
      </c>
      <c r="M2929" s="192">
        <f t="array" ref="M2929">IF(COUNT(SEARCH(Удалить_Роспись_КВСР,$B2929)*SEARCH(Удалить_Роспись_ПБС,$C2929)*SEARCH(Удалить_Роспись_КФСР, $D2929)*SEARCH(Удалить_Роспись_КЦСР,$E2929)*SEARCH(Удалить_Роспись_КВР,$F2929)*SEARCH(Удалить_Роспись_ЭК,$H2929)*SEARCH(Удалить_Роспись_КР,$I2929))&gt;0,0,1)</f>
        <v>0</v>
      </c>
      <c r="N2929" s="192">
        <v>0</v>
      </c>
      <c r="O2929" s="192" t="str">
        <f t="shared" si="2135"/>
        <v/>
      </c>
      <c r="P2929" s="192" t="str">
        <f t="shared" si="2176"/>
        <v/>
      </c>
      <c r="Q2929" s="300" t="str">
        <f t="shared" si="2136"/>
        <v/>
      </c>
      <c r="R2929" s="300" t="str">
        <f t="shared" si="2137"/>
        <v/>
      </c>
      <c r="S2929" s="300" t="str">
        <f t="shared" si="2138"/>
        <v/>
      </c>
      <c r="T2929" s="192" t="str">
        <f t="shared" si="2139"/>
        <v/>
      </c>
      <c r="U2929" s="303" t="str">
        <f t="shared" si="2140"/>
        <v/>
      </c>
      <c r="V2929" s="300" t="str">
        <f t="shared" si="2141"/>
        <v/>
      </c>
      <c r="W2929" s="192" t="str">
        <f t="shared" si="2142"/>
        <v/>
      </c>
      <c r="X2929" s="303" t="str">
        <f t="shared" si="2143"/>
        <v/>
      </c>
      <c r="Y2929" s="300" t="str">
        <f t="shared" si="2144"/>
        <v/>
      </c>
      <c r="Z2929" s="300" t="str">
        <f t="shared" si="2145"/>
        <v/>
      </c>
      <c r="AA2929" s="303" t="str">
        <f t="shared" si="2146"/>
        <v/>
      </c>
      <c r="AB2929" s="300" t="str">
        <f t="shared" si="2147"/>
        <v/>
      </c>
      <c r="AC2929" s="300" t="str">
        <f t="shared" si="2148"/>
        <v/>
      </c>
      <c r="AD2929" s="300" t="str">
        <f t="shared" si="2149"/>
        <v/>
      </c>
      <c r="AE2929" s="192" t="str">
        <f t="shared" si="2150"/>
        <v/>
      </c>
      <c r="AF2929" s="192" t="str">
        <f t="shared" si="2151"/>
        <v/>
      </c>
      <c r="AG2929" s="192"/>
      <c r="AJ2929" s="300" t="str">
        <f t="shared" si="2152"/>
        <v/>
      </c>
      <c r="AK2929" s="300" t="str">
        <f t="shared" si="2153"/>
        <v/>
      </c>
      <c r="AL2929" s="300" t="str">
        <f t="shared" si="2154"/>
        <v/>
      </c>
      <c r="AM2929" s="300" t="str">
        <f t="shared" si="2155"/>
        <v/>
      </c>
      <c r="AN2929" s="300" t="str">
        <f t="shared" si="2156"/>
        <v/>
      </c>
      <c r="AO2929" s="300" t="str">
        <f t="shared" si="2157"/>
        <v/>
      </c>
      <c r="AP2929" s="300" t="str">
        <f t="shared" si="2158"/>
        <v/>
      </c>
      <c r="AQ2929" s="300" t="str">
        <f t="shared" si="2159"/>
        <v/>
      </c>
      <c r="AR2929" s="306" t="str">
        <f t="shared" si="2160"/>
        <v/>
      </c>
      <c r="AS2929" s="300" t="str">
        <f t="shared" si="2161"/>
        <v/>
      </c>
      <c r="AT2929" s="300" t="str">
        <f t="shared" si="2162"/>
        <v/>
      </c>
      <c r="AU2929" s="192" t="str">
        <f t="shared" si="2163"/>
        <v>рбс</v>
      </c>
      <c r="AV2929" s="192" t="str">
        <f t="shared" si="2164"/>
        <v>рбс87504819общопл</v>
      </c>
      <c r="AW2929" s="191">
        <f t="shared" si="2165"/>
        <v>0</v>
      </c>
      <c r="AX2929" s="191">
        <f t="shared" si="2166"/>
        <v>0</v>
      </c>
      <c r="AY2929" s="191">
        <f t="shared" si="2167"/>
        <v>0</v>
      </c>
      <c r="AZ2929" s="191">
        <f t="shared" si="2168"/>
        <v>0</v>
      </c>
      <c r="BA2929" s="193">
        <f t="shared" si="2169"/>
        <v>1</v>
      </c>
      <c r="BB2929" s="193">
        <f t="shared" si="2170"/>
        <v>1</v>
      </c>
      <c r="BC2929" s="193">
        <f t="shared" si="2171"/>
        <v>1</v>
      </c>
      <c r="BD2929" s="191">
        <f t="shared" si="2181"/>
        <v>0</v>
      </c>
      <c r="BE2929" s="191">
        <f t="shared" si="2172"/>
        <v>0</v>
      </c>
      <c r="BF2929" s="210">
        <f t="shared" si="2173"/>
        <v>0</v>
      </c>
      <c r="BG2929" s="211">
        <f t="shared" si="2174"/>
        <v>0</v>
      </c>
      <c r="BH2929" s="289" t="str">
        <f>B2929</f>
        <v>875</v>
      </c>
      <c r="BI2929" s="289" t="str">
        <f>D2929</f>
        <v>0702</v>
      </c>
      <c r="BJ2929" s="284" t="s">
        <v>591</v>
      </c>
      <c r="BK2929" s="284" t="s">
        <v>586</v>
      </c>
      <c r="BL2929" s="233" t="str">
        <f t="shared" si="2175"/>
        <v/>
      </c>
    </row>
    <row r="2930" spans="1:64" ht="12" customHeight="1">
      <c r="A2930" s="333" t="s">
        <v>1483</v>
      </c>
      <c r="B2930" s="381" t="s">
        <v>327</v>
      </c>
      <c r="C2930" s="333" t="s">
        <v>815</v>
      </c>
      <c r="D2930" s="381" t="s">
        <v>317</v>
      </c>
      <c r="E2930" s="381" t="s">
        <v>1319</v>
      </c>
      <c r="F2930" s="381" t="s">
        <v>589</v>
      </c>
      <c r="G2930" s="381" t="s">
        <v>386</v>
      </c>
      <c r="H2930" s="100" t="s">
        <v>653</v>
      </c>
      <c r="I2930" s="381" t="s">
        <v>505</v>
      </c>
      <c r="J2930" s="382">
        <v>90000</v>
      </c>
      <c r="K2930" s="382">
        <v>90000</v>
      </c>
      <c r="L2930" s="191" t="str">
        <f t="shared" si="2134"/>
        <v>875048190702011004702011221201</v>
      </c>
      <c r="M2930" s="192">
        <f t="array" ref="M2930">IF(COUNT(SEARCH(Удалить_Роспись_КВСР,$B2930)*SEARCH(Удалить_Роспись_ПБС,$C2930)*SEARCH(Удалить_Роспись_КФСР, $D2930)*SEARCH(Удалить_Роспись_КЦСР,$E2930)*SEARCH(Удалить_Роспись_КВР,$F2930)*SEARCH(Удалить_Роспись_ЭК,$H2930)*SEARCH(Удалить_Роспись_КР,$I2930))&gt;0,0,1)</f>
        <v>0</v>
      </c>
      <c r="N2930" s="192">
        <v>0</v>
      </c>
      <c r="O2930" s="192" t="str">
        <f t="shared" si="2135"/>
        <v/>
      </c>
      <c r="P2930" s="192" t="str">
        <f t="shared" si="2176"/>
        <v/>
      </c>
      <c r="Q2930" s="300" t="str">
        <f t="shared" si="2136"/>
        <v/>
      </c>
      <c r="R2930" s="300" t="str">
        <f t="shared" si="2137"/>
        <v/>
      </c>
      <c r="S2930" s="300" t="str">
        <f t="shared" si="2138"/>
        <v/>
      </c>
      <c r="T2930" s="192" t="str">
        <f t="shared" si="2139"/>
        <v/>
      </c>
      <c r="U2930" s="303" t="str">
        <f t="shared" si="2140"/>
        <v/>
      </c>
      <c r="V2930" s="300" t="str">
        <f t="shared" si="2141"/>
        <v/>
      </c>
      <c r="W2930" s="192" t="str">
        <f t="shared" si="2142"/>
        <v/>
      </c>
      <c r="X2930" s="303" t="str">
        <f t="shared" si="2143"/>
        <v/>
      </c>
      <c r="Y2930" s="300" t="str">
        <f t="shared" si="2144"/>
        <v/>
      </c>
      <c r="Z2930" s="300" t="str">
        <f t="shared" si="2145"/>
        <v/>
      </c>
      <c r="AA2930" s="303" t="str">
        <f t="shared" si="2146"/>
        <v/>
      </c>
      <c r="AB2930" s="300" t="str">
        <f t="shared" si="2147"/>
        <v/>
      </c>
      <c r="AC2930" s="300" t="str">
        <f t="shared" si="2148"/>
        <v/>
      </c>
      <c r="AD2930" s="300" t="str">
        <f t="shared" si="2149"/>
        <v/>
      </c>
      <c r="AE2930" s="192" t="str">
        <f t="shared" si="2150"/>
        <v/>
      </c>
      <c r="AF2930" s="192" t="str">
        <f t="shared" si="2151"/>
        <v/>
      </c>
      <c r="AG2930" s="192"/>
      <c r="AJ2930" s="300" t="str">
        <f t="shared" si="2152"/>
        <v/>
      </c>
      <c r="AK2930" s="300" t="str">
        <f t="shared" si="2153"/>
        <v/>
      </c>
      <c r="AL2930" s="300" t="str">
        <f t="shared" si="2154"/>
        <v/>
      </c>
      <c r="AM2930" s="300" t="str">
        <f t="shared" si="2155"/>
        <v/>
      </c>
      <c r="AN2930" s="300" t="str">
        <f t="shared" si="2156"/>
        <v/>
      </c>
      <c r="AO2930" s="300" t="str">
        <f t="shared" si="2157"/>
        <v/>
      </c>
      <c r="AP2930" s="300" t="str">
        <f t="shared" si="2158"/>
        <v/>
      </c>
      <c r="AQ2930" s="300" t="str">
        <f t="shared" si="2159"/>
        <v/>
      </c>
      <c r="AR2930" s="306" t="str">
        <f t="shared" si="2160"/>
        <v/>
      </c>
      <c r="AS2930" s="300" t="str">
        <f t="shared" si="2161"/>
        <v/>
      </c>
      <c r="AT2930" s="300" t="str">
        <f t="shared" si="2162"/>
        <v/>
      </c>
      <c r="AU2930" s="192" t="str">
        <f t="shared" si="2163"/>
        <v>рбс</v>
      </c>
      <c r="AV2930" s="192" t="str">
        <f t="shared" si="2164"/>
        <v>рбс87504819общпро</v>
      </c>
      <c r="AW2930" s="191">
        <f t="shared" si="2165"/>
        <v>0</v>
      </c>
      <c r="AX2930" s="191">
        <f t="shared" si="2166"/>
        <v>0</v>
      </c>
      <c r="AY2930" s="191">
        <f t="shared" si="2167"/>
        <v>0</v>
      </c>
      <c r="AZ2930" s="191">
        <f t="shared" si="2168"/>
        <v>0</v>
      </c>
      <c r="BA2930" s="193">
        <f t="shared" si="2169"/>
        <v>1</v>
      </c>
      <c r="BB2930" s="193">
        <f t="shared" si="2170"/>
        <v>1</v>
      </c>
      <c r="BC2930" s="193">
        <f t="shared" si="2171"/>
        <v>1</v>
      </c>
      <c r="BD2930" s="191">
        <f t="shared" si="2181"/>
        <v>0</v>
      </c>
      <c r="BE2930" s="191">
        <f t="shared" si="2172"/>
        <v>0</v>
      </c>
      <c r="BF2930" s="210">
        <f t="shared" si="2173"/>
        <v>0</v>
      </c>
      <c r="BG2930" s="211">
        <f t="shared" si="2174"/>
        <v>0</v>
      </c>
      <c r="BH2930" s="289" t="str">
        <f>B2930</f>
        <v>875</v>
      </c>
      <c r="BI2930" s="289" t="str">
        <f>D2930</f>
        <v>0702</v>
      </c>
      <c r="BJ2930" s="284" t="s">
        <v>591</v>
      </c>
      <c r="BK2930" s="284" t="s">
        <v>586</v>
      </c>
      <c r="BL2930" s="233" t="str">
        <f t="shared" si="2175"/>
        <v/>
      </c>
    </row>
    <row r="2931" spans="1:64" ht="12" customHeight="1">
      <c r="A2931" s="333" t="s">
        <v>1483</v>
      </c>
      <c r="B2931" s="381" t="s">
        <v>327</v>
      </c>
      <c r="C2931" s="333" t="s">
        <v>815</v>
      </c>
      <c r="D2931" s="381" t="s">
        <v>317</v>
      </c>
      <c r="E2931" s="381" t="s">
        <v>1320</v>
      </c>
      <c r="F2931" s="381" t="s">
        <v>586</v>
      </c>
      <c r="G2931" s="381" t="s">
        <v>393</v>
      </c>
      <c r="H2931" s="100" t="s">
        <v>653</v>
      </c>
      <c r="I2931" s="381" t="s">
        <v>505</v>
      </c>
      <c r="J2931" s="382">
        <v>3239174.41</v>
      </c>
      <c r="K2931" s="382">
        <v>2342349.0299999998</v>
      </c>
      <c r="L2931" s="191" t="str">
        <f t="shared" si="2134"/>
        <v>875048190702011004Г02024422301</v>
      </c>
      <c r="M2931" s="192">
        <f t="array" ref="M2931">IF(COUNT(SEARCH(Удалить_Роспись_КВСР,$B2931)*SEARCH(Удалить_Роспись_ПБС,$C2931)*SEARCH(Удалить_Роспись_КФСР, $D2931)*SEARCH(Удалить_Роспись_КЦСР,$E2931)*SEARCH(Удалить_Роспись_КВР,$F2931)*SEARCH(Удалить_Роспись_ЭК,$H2931)*SEARCH(Удалить_Роспись_КР,$I2931))&gt;0,0,1)</f>
        <v>0</v>
      </c>
      <c r="N2931" s="192">
        <f>IF(COUNT(SEARCH(Удалить_Индекс_КВСР,$B2931)*SEARCH(Удалить_Индекс_ПБС,$C2931)*SEARCH(Удалить_Индекс_КФСР,$D2931)*SEARCH(Удалить_Индекс_КЦСР,$E2931)*SEARCH(Удалить_Индекс_КВР,$F2931)*SEARCH(Удалить_Индекс_ЭК,$H2931)*SEARCH(Удалить_Индекс_КР,$I2931))&gt;0,0,1)</f>
        <v>1</v>
      </c>
      <c r="O2931" s="192" t="str">
        <f t="shared" si="2135"/>
        <v/>
      </c>
      <c r="P2931" s="192" t="str">
        <f t="shared" si="2176"/>
        <v/>
      </c>
      <c r="Q2931" s="300" t="str">
        <f t="shared" si="2136"/>
        <v/>
      </c>
      <c r="R2931" s="300" t="str">
        <f t="shared" si="2137"/>
        <v/>
      </c>
      <c r="S2931" s="300" t="str">
        <f t="shared" si="2138"/>
        <v/>
      </c>
      <c r="T2931" s="192" t="str">
        <f t="shared" si="2139"/>
        <v/>
      </c>
      <c r="U2931" s="303" t="str">
        <f t="shared" si="2140"/>
        <v/>
      </c>
      <c r="V2931" s="300" t="str">
        <f t="shared" si="2141"/>
        <v/>
      </c>
      <c r="W2931" s="192" t="str">
        <f t="shared" si="2142"/>
        <v/>
      </c>
      <c r="X2931" s="303" t="str">
        <f t="shared" si="2143"/>
        <v/>
      </c>
      <c r="Y2931" s="300" t="str">
        <f t="shared" si="2144"/>
        <v/>
      </c>
      <c r="Z2931" s="300" t="str">
        <f t="shared" si="2145"/>
        <v/>
      </c>
      <c r="AA2931" s="303" t="str">
        <f t="shared" si="2146"/>
        <v/>
      </c>
      <c r="AB2931" s="300" t="str">
        <f t="shared" si="2147"/>
        <v/>
      </c>
      <c r="AC2931" s="300" t="str">
        <f t="shared" si="2148"/>
        <v/>
      </c>
      <c r="AD2931" s="300" t="str">
        <f t="shared" si="2149"/>
        <v/>
      </c>
      <c r="AE2931" s="192" t="str">
        <f t="shared" si="2150"/>
        <v/>
      </c>
      <c r="AF2931" s="192" t="str">
        <f t="shared" si="2151"/>
        <v/>
      </c>
      <c r="AG2931" s="192"/>
      <c r="AJ2931" s="300" t="str">
        <f t="shared" si="2152"/>
        <v/>
      </c>
      <c r="AK2931" s="300" t="str">
        <f t="shared" si="2153"/>
        <v/>
      </c>
      <c r="AL2931" s="300" t="str">
        <f t="shared" si="2154"/>
        <v/>
      </c>
      <c r="AM2931" s="300" t="str">
        <f t="shared" si="2155"/>
        <v/>
      </c>
      <c r="AN2931" s="300" t="str">
        <f t="shared" si="2156"/>
        <v/>
      </c>
      <c r="AO2931" s="300" t="str">
        <f t="shared" si="2157"/>
        <v/>
      </c>
      <c r="AP2931" s="300" t="str">
        <f t="shared" si="2158"/>
        <v/>
      </c>
      <c r="AQ2931" s="300" t="str">
        <f t="shared" si="2159"/>
        <v/>
      </c>
      <c r="AR2931" s="306" t="str">
        <f t="shared" si="2160"/>
        <v/>
      </c>
      <c r="AS2931" s="300" t="str">
        <f t="shared" si="2161"/>
        <v/>
      </c>
      <c r="AT2931" s="300" t="str">
        <f t="shared" si="2162"/>
        <v/>
      </c>
      <c r="AU2931" s="192" t="str">
        <f t="shared" si="2163"/>
        <v>рбс</v>
      </c>
      <c r="AV2931" s="192" t="str">
        <f t="shared" si="2164"/>
        <v>рбс87504819общком</v>
      </c>
      <c r="AW2931" s="191">
        <f t="shared" si="2165"/>
        <v>0</v>
      </c>
      <c r="AX2931" s="191">
        <f t="shared" si="2166"/>
        <v>0</v>
      </c>
      <c r="AY2931" s="191">
        <f t="shared" si="2167"/>
        <v>3239174.41</v>
      </c>
      <c r="AZ2931" s="191">
        <f t="shared" si="2168"/>
        <v>2342349.0299999998</v>
      </c>
      <c r="BA2931" s="193">
        <f t="shared" si="2169"/>
        <v>1</v>
      </c>
      <c r="BB2931" s="193">
        <f t="shared" si="2170"/>
        <v>1</v>
      </c>
      <c r="BC2931" s="193">
        <f t="shared" si="2171"/>
        <v>1</v>
      </c>
      <c r="BD2931" s="472">
        <f>IF(ISNA(BA2931),0,AY2931*$BA2931)+10885000-700000</f>
        <v>13424174.41</v>
      </c>
      <c r="BE2931" s="191">
        <f t="shared" si="2172"/>
        <v>2342349.0299999998</v>
      </c>
      <c r="BF2931" s="210">
        <f t="shared" si="2173"/>
        <v>13424174.41</v>
      </c>
      <c r="BG2931" s="211">
        <f t="shared" si="2174"/>
        <v>13424174.41</v>
      </c>
      <c r="BH2931" s="289" t="str">
        <f>B2931</f>
        <v>875</v>
      </c>
      <c r="BI2931" s="289" t="str">
        <f>D2931</f>
        <v>0702</v>
      </c>
      <c r="BJ2931" s="284" t="s">
        <v>591</v>
      </c>
      <c r="BK2931" s="284" t="s">
        <v>586</v>
      </c>
      <c r="BL2931" s="233" t="str">
        <f t="shared" si="2175"/>
        <v/>
      </c>
    </row>
    <row r="2932" spans="1:64" ht="12" customHeight="1">
      <c r="A2932" s="333" t="s">
        <v>1483</v>
      </c>
      <c r="B2932" s="381" t="s">
        <v>327</v>
      </c>
      <c r="C2932" s="333" t="s">
        <v>815</v>
      </c>
      <c r="D2932" s="381" t="s">
        <v>317</v>
      </c>
      <c r="E2932" s="381" t="s">
        <v>1321</v>
      </c>
      <c r="F2932" s="381" t="s">
        <v>586</v>
      </c>
      <c r="G2932" s="381" t="s">
        <v>397</v>
      </c>
      <c r="H2932" s="100" t="s">
        <v>653</v>
      </c>
      <c r="I2932" s="381" t="s">
        <v>505</v>
      </c>
      <c r="J2932" s="382">
        <v>742660</v>
      </c>
      <c r="K2932" s="382">
        <v>490394.26</v>
      </c>
      <c r="L2932" s="191" t="str">
        <f t="shared" si="2134"/>
        <v>875048190702011004П02024434001</v>
      </c>
      <c r="M2932" s="192">
        <f t="array" ref="M2932">IF(COUNT(SEARCH(Удалить_Роспись_КВСР,$B2932)*SEARCH(Удалить_Роспись_ПБС,$C2932)*SEARCH(Удалить_Роспись_КФСР, $D2932)*SEARCH(Удалить_Роспись_КЦСР,$E2932)*SEARCH(Удалить_Роспись_КВР,$F2932)*SEARCH(Удалить_Роспись_ЭК,$H2932)*SEARCH(Удалить_Роспись_КР,$I2932))&gt;0,0,1)</f>
        <v>0</v>
      </c>
      <c r="N2932" s="192">
        <f>IF(COUNT(SEARCH(Удалить_Индекс_КВСР,$B2932)*SEARCH(Удалить_Индекс_ПБС,$C2932)*SEARCH(Удалить_Индекс_КФСР,$D2932)*SEARCH(Удалить_Индекс_КЦСР,$E2932)*SEARCH(Удалить_Индекс_КВР,$F2932)*SEARCH(Удалить_Индекс_ЭК,$H2932)*SEARCH(Удалить_Индекс_КР,$I2932))&gt;0,0,1)</f>
        <v>1</v>
      </c>
      <c r="O2932" s="192" t="str">
        <f t="shared" si="2135"/>
        <v/>
      </c>
      <c r="P2932" s="192" t="str">
        <f t="shared" si="2176"/>
        <v/>
      </c>
      <c r="Q2932" s="300" t="str">
        <f t="shared" si="2136"/>
        <v/>
      </c>
      <c r="R2932" s="300" t="str">
        <f t="shared" si="2137"/>
        <v/>
      </c>
      <c r="S2932" s="300" t="str">
        <f t="shared" si="2138"/>
        <v/>
      </c>
      <c r="T2932" s="192" t="str">
        <f t="shared" si="2139"/>
        <v/>
      </c>
      <c r="U2932" s="303" t="str">
        <f t="shared" si="2140"/>
        <v/>
      </c>
      <c r="V2932" s="300" t="str">
        <f t="shared" si="2141"/>
        <v/>
      </c>
      <c r="W2932" s="192" t="str">
        <f t="shared" si="2142"/>
        <v/>
      </c>
      <c r="X2932" s="303" t="str">
        <f t="shared" si="2143"/>
        <v/>
      </c>
      <c r="Y2932" s="300" t="str">
        <f t="shared" si="2144"/>
        <v/>
      </c>
      <c r="Z2932" s="300" t="str">
        <f t="shared" si="2145"/>
        <v/>
      </c>
      <c r="AA2932" s="303" t="str">
        <f t="shared" si="2146"/>
        <v/>
      </c>
      <c r="AB2932" s="300" t="str">
        <f t="shared" si="2147"/>
        <v/>
      </c>
      <c r="AC2932" s="300" t="str">
        <f t="shared" si="2148"/>
        <v/>
      </c>
      <c r="AD2932" s="300" t="str">
        <f t="shared" si="2149"/>
        <v/>
      </c>
      <c r="AE2932" s="192" t="str">
        <f t="shared" si="2150"/>
        <v/>
      </c>
      <c r="AF2932" s="192" t="str">
        <f t="shared" si="2151"/>
        <v/>
      </c>
      <c r="AG2932" s="192"/>
      <c r="AJ2932" s="300" t="str">
        <f t="shared" si="2152"/>
        <v/>
      </c>
      <c r="AK2932" s="300" t="str">
        <f t="shared" si="2153"/>
        <v/>
      </c>
      <c r="AL2932" s="300" t="str">
        <f t="shared" si="2154"/>
        <v/>
      </c>
      <c r="AM2932" s="300" t="str">
        <f t="shared" si="2155"/>
        <v/>
      </c>
      <c r="AN2932" s="300" t="str">
        <f t="shared" si="2156"/>
        <v/>
      </c>
      <c r="AO2932" s="300" t="str">
        <f t="shared" si="2157"/>
        <v/>
      </c>
      <c r="AP2932" s="300" t="str">
        <f t="shared" si="2158"/>
        <v/>
      </c>
      <c r="AQ2932" s="300" t="str">
        <f t="shared" si="2159"/>
        <v/>
      </c>
      <c r="AR2932" s="306" t="str">
        <f t="shared" si="2160"/>
        <v/>
      </c>
      <c r="AS2932" s="300" t="str">
        <f t="shared" si="2161"/>
        <v/>
      </c>
      <c r="AT2932" s="300" t="str">
        <f t="shared" si="2162"/>
        <v/>
      </c>
      <c r="AU2932" s="192" t="str">
        <f t="shared" si="2163"/>
        <v>рбс</v>
      </c>
      <c r="AV2932" s="192" t="str">
        <f t="shared" si="2164"/>
        <v>рбс87504819общпро</v>
      </c>
      <c r="AW2932" s="191">
        <f t="shared" si="2165"/>
        <v>0</v>
      </c>
      <c r="AX2932" s="191">
        <f t="shared" si="2166"/>
        <v>0</v>
      </c>
      <c r="AY2932" s="191">
        <f t="shared" si="2167"/>
        <v>742660</v>
      </c>
      <c r="AZ2932" s="191">
        <f t="shared" si="2168"/>
        <v>490394.26</v>
      </c>
      <c r="BA2932" s="193">
        <f t="shared" si="2169"/>
        <v>1</v>
      </c>
      <c r="BB2932" s="193">
        <f t="shared" si="2170"/>
        <v>1</v>
      </c>
      <c r="BC2932" s="193">
        <f t="shared" si="2171"/>
        <v>1</v>
      </c>
      <c r="BD2932" s="191">
        <f t="shared" si="2181"/>
        <v>742660</v>
      </c>
      <c r="BE2932" s="191">
        <f t="shared" si="2172"/>
        <v>490394.26</v>
      </c>
      <c r="BF2932" s="210">
        <f t="shared" si="2173"/>
        <v>742660</v>
      </c>
      <c r="BG2932" s="211">
        <f t="shared" si="2174"/>
        <v>742660</v>
      </c>
      <c r="BH2932" s="289" t="str">
        <f>B2932</f>
        <v>875</v>
      </c>
      <c r="BI2932" s="289" t="str">
        <f>D2932</f>
        <v>0702</v>
      </c>
      <c r="BJ2932" s="284" t="s">
        <v>591</v>
      </c>
      <c r="BK2932" s="284" t="s">
        <v>586</v>
      </c>
      <c r="BL2932" s="233" t="str">
        <f t="shared" si="2175"/>
        <v/>
      </c>
    </row>
    <row r="2933" spans="1:64" ht="12" customHeight="1">
      <c r="A2933" s="333" t="s">
        <v>1483</v>
      </c>
      <c r="B2933" s="381" t="s">
        <v>327</v>
      </c>
      <c r="C2933" s="333" t="s">
        <v>815</v>
      </c>
      <c r="D2933" s="381" t="s">
        <v>317</v>
      </c>
      <c r="E2933" s="381" t="s">
        <v>1457</v>
      </c>
      <c r="F2933" s="381" t="s">
        <v>586</v>
      </c>
      <c r="G2933" s="381" t="s">
        <v>393</v>
      </c>
      <c r="H2933" s="100" t="s">
        <v>653</v>
      </c>
      <c r="I2933" s="381" t="s">
        <v>505</v>
      </c>
      <c r="J2933" s="382">
        <v>434622</v>
      </c>
      <c r="K2933" s="382">
        <v>194622</v>
      </c>
      <c r="L2933" s="191" t="str">
        <f t="shared" si="2134"/>
        <v>875048190702011004Э02024422301</v>
      </c>
      <c r="M2933" s="192">
        <f t="array" ref="M2933">IF(COUNT(SEARCH(Удалить_Роспись_КВСР,$B2933)*SEARCH(Удалить_Роспись_ПБС,$C2933)*SEARCH(Удалить_Роспись_КФСР, $D2933)*SEARCH(Удалить_Роспись_КЦСР,$E2933)*SEARCH(Удалить_Роспись_КВР,$F2933)*SEARCH(Удалить_Роспись_ЭК,$H2933)*SEARCH(Удалить_Роспись_КР,$I2933))&gt;0,0,1)</f>
        <v>0</v>
      </c>
      <c r="N2933" s="192">
        <f>IF(COUNT(SEARCH(Удалить_Индекс_КВСР,$B2933)*SEARCH(Удалить_Индекс_ПБС,$C2933)*SEARCH(Удалить_Индекс_КФСР,$D2933)*SEARCH(Удалить_Индекс_КЦСР,$E2933)*SEARCH(Удалить_Индекс_КВР,$F2933)*SEARCH(Удалить_Индекс_ЭК,$H2933)*SEARCH(Удалить_Индекс_КР,$I2933))&gt;0,0,1)</f>
        <v>1</v>
      </c>
      <c r="O2933" s="192" t="str">
        <f t="shared" si="2135"/>
        <v/>
      </c>
      <c r="P2933" s="192" t="str">
        <f t="shared" si="2176"/>
        <v/>
      </c>
      <c r="Q2933" s="300" t="str">
        <f t="shared" si="2136"/>
        <v/>
      </c>
      <c r="R2933" s="300" t="str">
        <f t="shared" si="2137"/>
        <v/>
      </c>
      <c r="S2933" s="300" t="str">
        <f t="shared" si="2138"/>
        <v/>
      </c>
      <c r="T2933" s="192" t="str">
        <f t="shared" si="2139"/>
        <v/>
      </c>
      <c r="U2933" s="303" t="str">
        <f t="shared" si="2140"/>
        <v/>
      </c>
      <c r="V2933" s="300" t="str">
        <f t="shared" si="2141"/>
        <v/>
      </c>
      <c r="W2933" s="192" t="str">
        <f t="shared" si="2142"/>
        <v/>
      </c>
      <c r="X2933" s="303" t="str">
        <f t="shared" si="2143"/>
        <v/>
      </c>
      <c r="Y2933" s="300" t="str">
        <f t="shared" si="2144"/>
        <v/>
      </c>
      <c r="Z2933" s="300" t="str">
        <f t="shared" si="2145"/>
        <v/>
      </c>
      <c r="AA2933" s="303" t="str">
        <f t="shared" si="2146"/>
        <v/>
      </c>
      <c r="AB2933" s="300" t="str">
        <f t="shared" si="2147"/>
        <v/>
      </c>
      <c r="AC2933" s="300" t="str">
        <f t="shared" si="2148"/>
        <v/>
      </c>
      <c r="AD2933" s="300" t="str">
        <f t="shared" si="2149"/>
        <v/>
      </c>
      <c r="AE2933" s="192" t="str">
        <f t="shared" si="2150"/>
        <v/>
      </c>
      <c r="AF2933" s="192" t="str">
        <f t="shared" si="2151"/>
        <v/>
      </c>
      <c r="AG2933" s="192"/>
      <c r="AJ2933" s="300" t="str">
        <f t="shared" si="2152"/>
        <v/>
      </c>
      <c r="AK2933" s="300" t="str">
        <f t="shared" si="2153"/>
        <v/>
      </c>
      <c r="AL2933" s="300" t="str">
        <f t="shared" si="2154"/>
        <v/>
      </c>
      <c r="AM2933" s="300" t="str">
        <f t="shared" si="2155"/>
        <v/>
      </c>
      <c r="AN2933" s="300" t="str">
        <f t="shared" si="2156"/>
        <v/>
      </c>
      <c r="AO2933" s="300" t="str">
        <f t="shared" si="2157"/>
        <v/>
      </c>
      <c r="AP2933" s="300" t="str">
        <f t="shared" si="2158"/>
        <v/>
      </c>
      <c r="AQ2933" s="300" t="str">
        <f t="shared" si="2159"/>
        <v/>
      </c>
      <c r="AR2933" s="306" t="str">
        <f t="shared" si="2160"/>
        <v/>
      </c>
      <c r="AS2933" s="300" t="str">
        <f t="shared" si="2161"/>
        <v/>
      </c>
      <c r="AT2933" s="300" t="str">
        <f t="shared" si="2162"/>
        <v/>
      </c>
      <c r="AU2933" s="192" t="str">
        <f t="shared" si="2163"/>
        <v>рбс</v>
      </c>
      <c r="AV2933" s="192" t="str">
        <f t="shared" si="2164"/>
        <v>рбс87504819общком</v>
      </c>
      <c r="AW2933" s="191">
        <f t="shared" si="2165"/>
        <v>0</v>
      </c>
      <c r="AX2933" s="191">
        <f t="shared" si="2166"/>
        <v>0</v>
      </c>
      <c r="AY2933" s="191">
        <f t="shared" si="2167"/>
        <v>434622</v>
      </c>
      <c r="AZ2933" s="191">
        <f t="shared" si="2168"/>
        <v>194622</v>
      </c>
      <c r="BA2933" s="193">
        <f t="shared" si="2169"/>
        <v>1</v>
      </c>
      <c r="BB2933" s="193">
        <f t="shared" si="2170"/>
        <v>1</v>
      </c>
      <c r="BC2933" s="193">
        <f t="shared" si="2171"/>
        <v>1</v>
      </c>
      <c r="BD2933" s="191">
        <f t="shared" si="2181"/>
        <v>434622</v>
      </c>
      <c r="BE2933" s="191">
        <f t="shared" si="2172"/>
        <v>194622</v>
      </c>
      <c r="BF2933" s="210">
        <f t="shared" si="2173"/>
        <v>434622</v>
      </c>
      <c r="BG2933" s="211">
        <f t="shared" si="2174"/>
        <v>434622</v>
      </c>
      <c r="BH2933" s="289"/>
      <c r="BI2933" s="289"/>
      <c r="BL2933" s="233" t="str">
        <f t="shared" si="2175"/>
        <v/>
      </c>
    </row>
    <row r="2934" spans="1:64" ht="12" hidden="1" customHeight="1">
      <c r="A2934" s="333" t="s">
        <v>1483</v>
      </c>
      <c r="B2934" s="381" t="s">
        <v>327</v>
      </c>
      <c r="C2934" s="333" t="s">
        <v>815</v>
      </c>
      <c r="D2934" s="381" t="s">
        <v>317</v>
      </c>
      <c r="E2934" s="381" t="s">
        <v>1322</v>
      </c>
      <c r="F2934" s="381" t="s">
        <v>608</v>
      </c>
      <c r="G2934" s="381" t="s">
        <v>385</v>
      </c>
      <c r="H2934" s="100" t="s">
        <v>653</v>
      </c>
      <c r="I2934" s="381" t="s">
        <v>339</v>
      </c>
      <c r="J2934" s="382">
        <v>3019578.95</v>
      </c>
      <c r="K2934" s="382">
        <v>1667586.35</v>
      </c>
      <c r="L2934" s="191" t="str">
        <f t="shared" si="2134"/>
        <v>875048190702011007409011121110</v>
      </c>
      <c r="M2934" s="192">
        <f t="array" ref="M2934">IF(COUNT(SEARCH(Удалить_Роспись_КВСР,$B2934)*SEARCH(Удалить_Роспись_ПБС,$C2934)*SEARCH(Удалить_Роспись_КФСР, $D2934)*SEARCH(Удалить_Роспись_КЦСР,$E2934)*SEARCH(Удалить_Роспись_КВР,$F2934)*SEARCH(Удалить_Роспись_ЭК,$H2934)*SEARCH(Удалить_Роспись_КР,$I2934))&gt;0,0,1)</f>
        <v>0</v>
      </c>
      <c r="N2934" s="192">
        <v>0</v>
      </c>
      <c r="O2934" s="192" t="str">
        <f t="shared" si="2135"/>
        <v/>
      </c>
      <c r="P2934" s="192" t="str">
        <f t="shared" si="2176"/>
        <v/>
      </c>
      <c r="Q2934" s="300" t="str">
        <f t="shared" si="2136"/>
        <v/>
      </c>
      <c r="R2934" s="300" t="str">
        <f t="shared" si="2137"/>
        <v/>
      </c>
      <c r="S2934" s="300" t="str">
        <f t="shared" si="2138"/>
        <v/>
      </c>
      <c r="T2934" s="192" t="str">
        <f t="shared" si="2139"/>
        <v/>
      </c>
      <c r="U2934" s="303" t="str">
        <f t="shared" si="2140"/>
        <v/>
      </c>
      <c r="V2934" s="300" t="str">
        <f t="shared" si="2141"/>
        <v/>
      </c>
      <c r="W2934" s="192" t="str">
        <f t="shared" si="2142"/>
        <v/>
      </c>
      <c r="X2934" s="303" t="str">
        <f t="shared" si="2143"/>
        <v/>
      </c>
      <c r="Y2934" s="300" t="str">
        <f t="shared" si="2144"/>
        <v/>
      </c>
      <c r="Z2934" s="300" t="str">
        <f t="shared" si="2145"/>
        <v/>
      </c>
      <c r="AA2934" s="303" t="str">
        <f t="shared" si="2146"/>
        <v/>
      </c>
      <c r="AB2934" s="300" t="str">
        <f t="shared" si="2147"/>
        <v/>
      </c>
      <c r="AC2934" s="300" t="str">
        <f t="shared" si="2148"/>
        <v/>
      </c>
      <c r="AD2934" s="300" t="str">
        <f t="shared" si="2149"/>
        <v/>
      </c>
      <c r="AE2934" s="192" t="str">
        <f t="shared" si="2150"/>
        <v/>
      </c>
      <c r="AF2934" s="192" t="str">
        <f t="shared" si="2151"/>
        <v/>
      </c>
      <c r="AG2934" s="192"/>
      <c r="AJ2934" s="300" t="str">
        <f t="shared" si="2152"/>
        <v/>
      </c>
      <c r="AK2934" s="300" t="str">
        <f t="shared" si="2153"/>
        <v/>
      </c>
      <c r="AL2934" s="300" t="str">
        <f t="shared" si="2154"/>
        <v/>
      </c>
      <c r="AM2934" s="300" t="str">
        <f t="shared" si="2155"/>
        <v/>
      </c>
      <c r="AN2934" s="300" t="str">
        <f t="shared" si="2156"/>
        <v/>
      </c>
      <c r="AO2934" s="300" t="str">
        <f t="shared" si="2157"/>
        <v/>
      </c>
      <c r="AP2934" s="300" t="str">
        <f t="shared" si="2158"/>
        <v/>
      </c>
      <c r="AQ2934" s="300" t="str">
        <f t="shared" si="2159"/>
        <v/>
      </c>
      <c r="AR2934" s="306" t="str">
        <f t="shared" si="2160"/>
        <v/>
      </c>
      <c r="AS2934" s="300" t="str">
        <f t="shared" si="2161"/>
        <v/>
      </c>
      <c r="AT2934" s="300" t="str">
        <f t="shared" si="2162"/>
        <v/>
      </c>
      <c r="AU2934" s="192" t="str">
        <f t="shared" si="2163"/>
        <v>рбс</v>
      </c>
      <c r="AV2934" s="192" t="str">
        <f t="shared" si="2164"/>
        <v>рбс87504819общопл</v>
      </c>
      <c r="AW2934" s="191">
        <f t="shared" si="2165"/>
        <v>0</v>
      </c>
      <c r="AX2934" s="191">
        <f t="shared" si="2166"/>
        <v>0</v>
      </c>
      <c r="AY2934" s="191">
        <f t="shared" si="2167"/>
        <v>0</v>
      </c>
      <c r="AZ2934" s="191">
        <f t="shared" si="2168"/>
        <v>0</v>
      </c>
      <c r="BA2934" s="193">
        <f t="shared" si="2169"/>
        <v>1</v>
      </c>
      <c r="BB2934" s="193">
        <f t="shared" si="2170"/>
        <v>1</v>
      </c>
      <c r="BC2934" s="193">
        <f t="shared" si="2171"/>
        <v>1</v>
      </c>
      <c r="BD2934" s="191">
        <f t="shared" si="2181"/>
        <v>0</v>
      </c>
      <c r="BE2934" s="191">
        <f t="shared" si="2172"/>
        <v>0</v>
      </c>
      <c r="BF2934" s="210">
        <f t="shared" si="2173"/>
        <v>0</v>
      </c>
      <c r="BG2934" s="211">
        <f t="shared" si="2174"/>
        <v>0</v>
      </c>
      <c r="BH2934" s="289"/>
      <c r="BI2934" s="289"/>
      <c r="BL2934" s="233" t="str">
        <f t="shared" si="2175"/>
        <v/>
      </c>
    </row>
    <row r="2935" spans="1:64" ht="12" hidden="1" customHeight="1">
      <c r="A2935" s="333" t="s">
        <v>1483</v>
      </c>
      <c r="B2935" s="381" t="s">
        <v>327</v>
      </c>
      <c r="C2935" s="333" t="s">
        <v>815</v>
      </c>
      <c r="D2935" s="381" t="s">
        <v>317</v>
      </c>
      <c r="E2935" s="381" t="s">
        <v>1322</v>
      </c>
      <c r="F2935" s="381" t="s">
        <v>589</v>
      </c>
      <c r="G2935" s="381" t="s">
        <v>386</v>
      </c>
      <c r="H2935" s="100" t="s">
        <v>653</v>
      </c>
      <c r="I2935" s="381" t="s">
        <v>339</v>
      </c>
      <c r="J2935" s="382">
        <v>39598</v>
      </c>
      <c r="K2935" s="382">
        <v>0</v>
      </c>
      <c r="L2935" s="191" t="str">
        <f t="shared" si="2134"/>
        <v>875048190702011007409011221210</v>
      </c>
      <c r="M2935" s="192">
        <f t="array" ref="M2935">IF(COUNT(SEARCH(Удалить_Роспись_КВСР,$B2935)*SEARCH(Удалить_Роспись_ПБС,$C2935)*SEARCH(Удалить_Роспись_КФСР, $D2935)*SEARCH(Удалить_Роспись_КЦСР,$E2935)*SEARCH(Удалить_Роспись_КВР,$F2935)*SEARCH(Удалить_Роспись_ЭК,$H2935)*SEARCH(Удалить_Роспись_КР,$I2935))&gt;0,0,1)</f>
        <v>0</v>
      </c>
      <c r="N2935" s="192">
        <v>0</v>
      </c>
      <c r="O2935" s="192" t="str">
        <f t="shared" si="2135"/>
        <v/>
      </c>
      <c r="P2935" s="192" t="str">
        <f t="shared" si="2176"/>
        <v/>
      </c>
      <c r="Q2935" s="300" t="str">
        <f t="shared" si="2136"/>
        <v/>
      </c>
      <c r="R2935" s="300" t="str">
        <f t="shared" si="2137"/>
        <v/>
      </c>
      <c r="S2935" s="300" t="str">
        <f t="shared" si="2138"/>
        <v/>
      </c>
      <c r="T2935" s="192" t="str">
        <f t="shared" si="2139"/>
        <v/>
      </c>
      <c r="U2935" s="303" t="str">
        <f t="shared" si="2140"/>
        <v/>
      </c>
      <c r="V2935" s="300" t="str">
        <f t="shared" si="2141"/>
        <v/>
      </c>
      <c r="W2935" s="192" t="str">
        <f t="shared" si="2142"/>
        <v/>
      </c>
      <c r="X2935" s="303" t="str">
        <f t="shared" si="2143"/>
        <v/>
      </c>
      <c r="Y2935" s="300" t="str">
        <f t="shared" si="2144"/>
        <v/>
      </c>
      <c r="Z2935" s="300" t="str">
        <f t="shared" si="2145"/>
        <v/>
      </c>
      <c r="AA2935" s="303" t="str">
        <f t="shared" si="2146"/>
        <v/>
      </c>
      <c r="AB2935" s="300" t="str">
        <f t="shared" si="2147"/>
        <v/>
      </c>
      <c r="AC2935" s="300" t="str">
        <f t="shared" si="2148"/>
        <v/>
      </c>
      <c r="AD2935" s="300" t="str">
        <f t="shared" si="2149"/>
        <v/>
      </c>
      <c r="AE2935" s="192" t="str">
        <f t="shared" si="2150"/>
        <v/>
      </c>
      <c r="AF2935" s="192" t="str">
        <f t="shared" si="2151"/>
        <v/>
      </c>
      <c r="AG2935" s="192"/>
      <c r="AJ2935" s="300" t="str">
        <f t="shared" si="2152"/>
        <v/>
      </c>
      <c r="AK2935" s="300" t="str">
        <f t="shared" si="2153"/>
        <v/>
      </c>
      <c r="AL2935" s="300" t="str">
        <f t="shared" si="2154"/>
        <v/>
      </c>
      <c r="AM2935" s="300" t="str">
        <f t="shared" si="2155"/>
        <v/>
      </c>
      <c r="AN2935" s="300" t="str">
        <f t="shared" si="2156"/>
        <v/>
      </c>
      <c r="AO2935" s="300" t="str">
        <f t="shared" si="2157"/>
        <v/>
      </c>
      <c r="AP2935" s="300" t="str">
        <f t="shared" si="2158"/>
        <v/>
      </c>
      <c r="AQ2935" s="300" t="str">
        <f t="shared" si="2159"/>
        <v/>
      </c>
      <c r="AR2935" s="306" t="str">
        <f t="shared" si="2160"/>
        <v/>
      </c>
      <c r="AS2935" s="300" t="str">
        <f t="shared" si="2161"/>
        <v/>
      </c>
      <c r="AT2935" s="300" t="str">
        <f t="shared" si="2162"/>
        <v/>
      </c>
      <c r="AU2935" s="192" t="str">
        <f t="shared" si="2163"/>
        <v>рбс</v>
      </c>
      <c r="AV2935" s="192" t="str">
        <f t="shared" si="2164"/>
        <v>рбс87504819общпро</v>
      </c>
      <c r="AW2935" s="191">
        <f t="shared" si="2165"/>
        <v>0</v>
      </c>
      <c r="AX2935" s="191">
        <f t="shared" si="2166"/>
        <v>0</v>
      </c>
      <c r="AY2935" s="191">
        <f t="shared" si="2167"/>
        <v>0</v>
      </c>
      <c r="AZ2935" s="191">
        <f t="shared" si="2168"/>
        <v>0</v>
      </c>
      <c r="BA2935" s="193">
        <f t="shared" si="2169"/>
        <v>1</v>
      </c>
      <c r="BB2935" s="193">
        <f t="shared" si="2170"/>
        <v>1</v>
      </c>
      <c r="BC2935" s="193">
        <f t="shared" si="2171"/>
        <v>1</v>
      </c>
      <c r="BD2935" s="191">
        <f t="shared" si="2181"/>
        <v>0</v>
      </c>
      <c r="BE2935" s="191">
        <f t="shared" si="2172"/>
        <v>0</v>
      </c>
      <c r="BF2935" s="210">
        <f t="shared" si="2173"/>
        <v>0</v>
      </c>
      <c r="BG2935" s="211">
        <f t="shared" si="2174"/>
        <v>0</v>
      </c>
      <c r="BH2935" s="289"/>
      <c r="BI2935" s="289"/>
      <c r="BL2935" s="233" t="str">
        <f t="shared" si="2175"/>
        <v/>
      </c>
    </row>
    <row r="2936" spans="1:64" ht="12" hidden="1" customHeight="1">
      <c r="A2936" s="333" t="s">
        <v>1483</v>
      </c>
      <c r="B2936" s="381" t="s">
        <v>327</v>
      </c>
      <c r="C2936" s="333" t="s">
        <v>815</v>
      </c>
      <c r="D2936" s="381" t="s">
        <v>317</v>
      </c>
      <c r="E2936" s="381" t="s">
        <v>1322</v>
      </c>
      <c r="F2936" s="381" t="s">
        <v>902</v>
      </c>
      <c r="G2936" s="381" t="s">
        <v>387</v>
      </c>
      <c r="H2936" s="100" t="s">
        <v>653</v>
      </c>
      <c r="I2936" s="381" t="s">
        <v>339</v>
      </c>
      <c r="J2936" s="382">
        <v>911912.85</v>
      </c>
      <c r="K2936" s="382">
        <v>366056.86</v>
      </c>
      <c r="L2936" s="191" t="str">
        <f t="shared" si="2134"/>
        <v>875048190702011007409011921310</v>
      </c>
      <c r="M2936" s="192">
        <f t="array" ref="M2936">IF(COUNT(SEARCH(Удалить_Роспись_КВСР,$B2936)*SEARCH(Удалить_Роспись_ПБС,$C2936)*SEARCH(Удалить_Роспись_КФСР, $D2936)*SEARCH(Удалить_Роспись_КЦСР,$E2936)*SEARCH(Удалить_Роспись_КВР,$F2936)*SEARCH(Удалить_Роспись_ЭК,$H2936)*SEARCH(Удалить_Роспись_КР,$I2936))&gt;0,0,1)</f>
        <v>0</v>
      </c>
      <c r="N2936" s="192">
        <v>0</v>
      </c>
      <c r="O2936" s="192" t="str">
        <f t="shared" si="2135"/>
        <v/>
      </c>
      <c r="P2936" s="192" t="str">
        <f t="shared" si="2176"/>
        <v/>
      </c>
      <c r="Q2936" s="300" t="str">
        <f t="shared" si="2136"/>
        <v/>
      </c>
      <c r="R2936" s="300" t="str">
        <f t="shared" si="2137"/>
        <v/>
      </c>
      <c r="S2936" s="300" t="str">
        <f t="shared" si="2138"/>
        <v/>
      </c>
      <c r="T2936" s="192" t="str">
        <f t="shared" si="2139"/>
        <v/>
      </c>
      <c r="U2936" s="303" t="str">
        <f t="shared" si="2140"/>
        <v/>
      </c>
      <c r="V2936" s="300" t="str">
        <f t="shared" si="2141"/>
        <v/>
      </c>
      <c r="W2936" s="192" t="str">
        <f t="shared" si="2142"/>
        <v/>
      </c>
      <c r="X2936" s="303" t="str">
        <f t="shared" si="2143"/>
        <v/>
      </c>
      <c r="Y2936" s="300" t="str">
        <f t="shared" si="2144"/>
        <v/>
      </c>
      <c r="Z2936" s="300" t="str">
        <f t="shared" si="2145"/>
        <v/>
      </c>
      <c r="AA2936" s="303" t="str">
        <f t="shared" si="2146"/>
        <v/>
      </c>
      <c r="AB2936" s="300" t="str">
        <f t="shared" si="2147"/>
        <v/>
      </c>
      <c r="AC2936" s="300" t="str">
        <f t="shared" si="2148"/>
        <v/>
      </c>
      <c r="AD2936" s="300" t="str">
        <f t="shared" si="2149"/>
        <v/>
      </c>
      <c r="AE2936" s="192" t="str">
        <f t="shared" si="2150"/>
        <v/>
      </c>
      <c r="AF2936" s="192" t="str">
        <f t="shared" si="2151"/>
        <v/>
      </c>
      <c r="AG2936" s="192"/>
      <c r="AJ2936" s="300" t="str">
        <f t="shared" si="2152"/>
        <v/>
      </c>
      <c r="AK2936" s="300" t="str">
        <f t="shared" si="2153"/>
        <v/>
      </c>
      <c r="AL2936" s="300" t="str">
        <f t="shared" si="2154"/>
        <v/>
      </c>
      <c r="AM2936" s="300" t="str">
        <f t="shared" si="2155"/>
        <v/>
      </c>
      <c r="AN2936" s="300" t="str">
        <f t="shared" si="2156"/>
        <v/>
      </c>
      <c r="AO2936" s="300" t="str">
        <f t="shared" si="2157"/>
        <v/>
      </c>
      <c r="AP2936" s="300" t="str">
        <f t="shared" si="2158"/>
        <v/>
      </c>
      <c r="AQ2936" s="300" t="str">
        <f t="shared" si="2159"/>
        <v/>
      </c>
      <c r="AR2936" s="306" t="str">
        <f t="shared" si="2160"/>
        <v/>
      </c>
      <c r="AS2936" s="300" t="str">
        <f t="shared" si="2161"/>
        <v/>
      </c>
      <c r="AT2936" s="300" t="str">
        <f t="shared" si="2162"/>
        <v/>
      </c>
      <c r="AU2936" s="192" t="str">
        <f t="shared" si="2163"/>
        <v>рбс</v>
      </c>
      <c r="AV2936" s="192" t="str">
        <f t="shared" si="2164"/>
        <v>рбс87504819общопл</v>
      </c>
      <c r="AW2936" s="191">
        <f t="shared" si="2165"/>
        <v>0</v>
      </c>
      <c r="AX2936" s="191">
        <f t="shared" si="2166"/>
        <v>0</v>
      </c>
      <c r="AY2936" s="191">
        <f t="shared" si="2167"/>
        <v>0</v>
      </c>
      <c r="AZ2936" s="191">
        <f t="shared" si="2168"/>
        <v>0</v>
      </c>
      <c r="BA2936" s="193">
        <f t="shared" si="2169"/>
        <v>1</v>
      </c>
      <c r="BB2936" s="193">
        <f t="shared" si="2170"/>
        <v>1</v>
      </c>
      <c r="BC2936" s="193">
        <f t="shared" si="2171"/>
        <v>1</v>
      </c>
      <c r="BD2936" s="191">
        <f t="shared" si="2181"/>
        <v>0</v>
      </c>
      <c r="BE2936" s="191">
        <f t="shared" si="2172"/>
        <v>0</v>
      </c>
      <c r="BF2936" s="210">
        <f t="shared" si="2173"/>
        <v>0</v>
      </c>
      <c r="BG2936" s="211">
        <f t="shared" si="2174"/>
        <v>0</v>
      </c>
      <c r="BH2936" s="289"/>
      <c r="BI2936" s="289"/>
      <c r="BL2936" s="233" t="str">
        <f t="shared" si="2175"/>
        <v/>
      </c>
    </row>
    <row r="2937" spans="1:64" ht="12" hidden="1" customHeight="1">
      <c r="A2937" s="333" t="s">
        <v>1483</v>
      </c>
      <c r="B2937" s="381" t="s">
        <v>327</v>
      </c>
      <c r="C2937" s="333" t="s">
        <v>815</v>
      </c>
      <c r="D2937" s="381" t="s">
        <v>317</v>
      </c>
      <c r="E2937" s="381" t="s">
        <v>1322</v>
      </c>
      <c r="F2937" s="381" t="s">
        <v>586</v>
      </c>
      <c r="G2937" s="381" t="s">
        <v>389</v>
      </c>
      <c r="H2937" s="100" t="s">
        <v>653</v>
      </c>
      <c r="I2937" s="381" t="s">
        <v>339</v>
      </c>
      <c r="J2937" s="382">
        <v>59883</v>
      </c>
      <c r="K2937" s="382">
        <v>13929</v>
      </c>
      <c r="L2937" s="191" t="str">
        <f t="shared" si="2134"/>
        <v>875048190702011007409024422610</v>
      </c>
      <c r="M2937" s="192">
        <f t="array" ref="M2937">IF(COUNT(SEARCH(Удалить_Роспись_КВСР,$B2937)*SEARCH(Удалить_Роспись_ПБС,$C2937)*SEARCH(Удалить_Роспись_КФСР, $D2937)*SEARCH(Удалить_Роспись_КЦСР,$E2937)*SEARCH(Удалить_Роспись_КВР,$F2937)*SEARCH(Удалить_Роспись_ЭК,$H2937)*SEARCH(Удалить_Роспись_КР,$I2937))&gt;0,0,1)</f>
        <v>0</v>
      </c>
      <c r="N2937" s="192">
        <v>0</v>
      </c>
      <c r="O2937" s="192" t="str">
        <f t="shared" si="2135"/>
        <v/>
      </c>
      <c r="P2937" s="192" t="str">
        <f t="shared" si="2176"/>
        <v/>
      </c>
      <c r="Q2937" s="300" t="str">
        <f t="shared" si="2136"/>
        <v/>
      </c>
      <c r="R2937" s="300" t="str">
        <f t="shared" si="2137"/>
        <v/>
      </c>
      <c r="S2937" s="300" t="str">
        <f t="shared" si="2138"/>
        <v/>
      </c>
      <c r="T2937" s="192" t="str">
        <f t="shared" si="2139"/>
        <v/>
      </c>
      <c r="U2937" s="303" t="str">
        <f t="shared" si="2140"/>
        <v/>
      </c>
      <c r="V2937" s="300" t="str">
        <f t="shared" si="2141"/>
        <v/>
      </c>
      <c r="W2937" s="192" t="str">
        <f t="shared" si="2142"/>
        <v/>
      </c>
      <c r="X2937" s="303" t="str">
        <f t="shared" si="2143"/>
        <v/>
      </c>
      <c r="Y2937" s="300" t="str">
        <f t="shared" si="2144"/>
        <v/>
      </c>
      <c r="Z2937" s="300" t="str">
        <f t="shared" si="2145"/>
        <v/>
      </c>
      <c r="AA2937" s="303" t="str">
        <f t="shared" si="2146"/>
        <v/>
      </c>
      <c r="AB2937" s="300" t="str">
        <f t="shared" si="2147"/>
        <v/>
      </c>
      <c r="AC2937" s="300" t="str">
        <f t="shared" si="2148"/>
        <v/>
      </c>
      <c r="AD2937" s="300" t="str">
        <f t="shared" si="2149"/>
        <v/>
      </c>
      <c r="AE2937" s="192" t="str">
        <f t="shared" si="2150"/>
        <v/>
      </c>
      <c r="AF2937" s="192" t="str">
        <f t="shared" si="2151"/>
        <v/>
      </c>
      <c r="AG2937" s="192"/>
      <c r="AJ2937" s="300" t="str">
        <f t="shared" si="2152"/>
        <v/>
      </c>
      <c r="AK2937" s="300" t="str">
        <f t="shared" si="2153"/>
        <v/>
      </c>
      <c r="AL2937" s="300" t="str">
        <f t="shared" si="2154"/>
        <v/>
      </c>
      <c r="AM2937" s="300" t="str">
        <f t="shared" si="2155"/>
        <v/>
      </c>
      <c r="AN2937" s="300" t="str">
        <f t="shared" si="2156"/>
        <v/>
      </c>
      <c r="AO2937" s="300" t="str">
        <f t="shared" si="2157"/>
        <v/>
      </c>
      <c r="AP2937" s="300" t="str">
        <f t="shared" si="2158"/>
        <v/>
      </c>
      <c r="AQ2937" s="300" t="str">
        <f t="shared" si="2159"/>
        <v/>
      </c>
      <c r="AR2937" s="306" t="str">
        <f t="shared" si="2160"/>
        <v/>
      </c>
      <c r="AS2937" s="300" t="str">
        <f t="shared" si="2161"/>
        <v/>
      </c>
      <c r="AT2937" s="300" t="str">
        <f t="shared" si="2162"/>
        <v/>
      </c>
      <c r="AU2937" s="192" t="str">
        <f t="shared" si="2163"/>
        <v>рбс</v>
      </c>
      <c r="AV2937" s="192" t="str">
        <f t="shared" si="2164"/>
        <v>рбс87504819общпро</v>
      </c>
      <c r="AW2937" s="191">
        <f t="shared" si="2165"/>
        <v>0</v>
      </c>
      <c r="AX2937" s="191">
        <f t="shared" si="2166"/>
        <v>0</v>
      </c>
      <c r="AY2937" s="191">
        <f t="shared" si="2167"/>
        <v>0</v>
      </c>
      <c r="AZ2937" s="191">
        <f t="shared" si="2168"/>
        <v>0</v>
      </c>
      <c r="BA2937" s="193">
        <f t="shared" si="2169"/>
        <v>1</v>
      </c>
      <c r="BB2937" s="193">
        <f t="shared" si="2170"/>
        <v>1</v>
      </c>
      <c r="BC2937" s="193">
        <f t="shared" si="2171"/>
        <v>1</v>
      </c>
      <c r="BD2937" s="191">
        <f t="shared" si="2181"/>
        <v>0</v>
      </c>
      <c r="BE2937" s="191">
        <f t="shared" si="2172"/>
        <v>0</v>
      </c>
      <c r="BF2937" s="210">
        <f t="shared" si="2173"/>
        <v>0</v>
      </c>
      <c r="BG2937" s="211">
        <f t="shared" si="2174"/>
        <v>0</v>
      </c>
      <c r="BH2937" s="289"/>
      <c r="BI2937" s="289"/>
      <c r="BL2937" s="233" t="str">
        <f t="shared" si="2175"/>
        <v/>
      </c>
    </row>
    <row r="2938" spans="1:64" ht="12" hidden="1" customHeight="1">
      <c r="A2938" s="333" t="s">
        <v>1483</v>
      </c>
      <c r="B2938" s="381" t="s">
        <v>327</v>
      </c>
      <c r="C2938" s="333" t="s">
        <v>815</v>
      </c>
      <c r="D2938" s="381" t="s">
        <v>317</v>
      </c>
      <c r="E2938" s="381" t="s">
        <v>1323</v>
      </c>
      <c r="F2938" s="381" t="s">
        <v>608</v>
      </c>
      <c r="G2938" s="381" t="s">
        <v>385</v>
      </c>
      <c r="H2938" s="100" t="s">
        <v>653</v>
      </c>
      <c r="I2938" s="381" t="s">
        <v>339</v>
      </c>
      <c r="J2938" s="382">
        <v>18775717.93</v>
      </c>
      <c r="K2938" s="382">
        <v>12929341.779999999</v>
      </c>
      <c r="L2938" s="191" t="str">
        <f t="shared" si="2134"/>
        <v>875048190702011007564011121110</v>
      </c>
      <c r="M2938" s="192">
        <f t="array" ref="M2938">IF(COUNT(SEARCH(Удалить_Роспись_КВСР,$B2938)*SEARCH(Удалить_Роспись_ПБС,$C2938)*SEARCH(Удалить_Роспись_КФСР, $D2938)*SEARCH(Удалить_Роспись_КЦСР,$E2938)*SEARCH(Удалить_Роспись_КВР,$F2938)*SEARCH(Удалить_Роспись_ЭК,$H2938)*SEARCH(Удалить_Роспись_КР,$I2938))&gt;0,0,1)</f>
        <v>0</v>
      </c>
      <c r="N2938" s="192">
        <v>0</v>
      </c>
      <c r="O2938" s="192" t="str">
        <f t="shared" si="2135"/>
        <v/>
      </c>
      <c r="P2938" s="192" t="str">
        <f t="shared" si="2176"/>
        <v/>
      </c>
      <c r="Q2938" s="300" t="str">
        <f t="shared" si="2136"/>
        <v/>
      </c>
      <c r="R2938" s="300" t="str">
        <f t="shared" si="2137"/>
        <v/>
      </c>
      <c r="S2938" s="300" t="str">
        <f t="shared" si="2138"/>
        <v/>
      </c>
      <c r="T2938" s="192" t="str">
        <f t="shared" si="2139"/>
        <v/>
      </c>
      <c r="U2938" s="303" t="str">
        <f t="shared" si="2140"/>
        <v/>
      </c>
      <c r="V2938" s="300" t="str">
        <f t="shared" si="2141"/>
        <v/>
      </c>
      <c r="W2938" s="192" t="str">
        <f t="shared" si="2142"/>
        <v/>
      </c>
      <c r="X2938" s="303" t="str">
        <f t="shared" si="2143"/>
        <v/>
      </c>
      <c r="Y2938" s="300" t="str">
        <f t="shared" si="2144"/>
        <v/>
      </c>
      <c r="Z2938" s="300" t="str">
        <f t="shared" si="2145"/>
        <v/>
      </c>
      <c r="AA2938" s="303" t="str">
        <f t="shared" si="2146"/>
        <v/>
      </c>
      <c r="AB2938" s="300" t="str">
        <f t="shared" si="2147"/>
        <v/>
      </c>
      <c r="AC2938" s="300" t="str">
        <f t="shared" si="2148"/>
        <v/>
      </c>
      <c r="AD2938" s="300" t="str">
        <f t="shared" si="2149"/>
        <v/>
      </c>
      <c r="AE2938" s="192" t="str">
        <f t="shared" si="2150"/>
        <v/>
      </c>
      <c r="AF2938" s="192" t="str">
        <f t="shared" si="2151"/>
        <v/>
      </c>
      <c r="AG2938" s="192"/>
      <c r="AJ2938" s="300" t="str">
        <f t="shared" si="2152"/>
        <v/>
      </c>
      <c r="AK2938" s="300" t="str">
        <f t="shared" si="2153"/>
        <v/>
      </c>
      <c r="AL2938" s="300" t="str">
        <f t="shared" si="2154"/>
        <v/>
      </c>
      <c r="AM2938" s="300" t="str">
        <f t="shared" si="2155"/>
        <v/>
      </c>
      <c r="AN2938" s="300" t="str">
        <f t="shared" si="2156"/>
        <v/>
      </c>
      <c r="AO2938" s="300" t="str">
        <f t="shared" si="2157"/>
        <v/>
      </c>
      <c r="AP2938" s="300" t="str">
        <f t="shared" si="2158"/>
        <v/>
      </c>
      <c r="AQ2938" s="300" t="str">
        <f t="shared" si="2159"/>
        <v/>
      </c>
      <c r="AR2938" s="306" t="str">
        <f t="shared" si="2160"/>
        <v/>
      </c>
      <c r="AS2938" s="300" t="str">
        <f t="shared" si="2161"/>
        <v/>
      </c>
      <c r="AT2938" s="300" t="str">
        <f t="shared" si="2162"/>
        <v/>
      </c>
      <c r="AU2938" s="192" t="str">
        <f t="shared" si="2163"/>
        <v>рбс</v>
      </c>
      <c r="AV2938" s="192" t="str">
        <f t="shared" si="2164"/>
        <v>рбс87504819общопл</v>
      </c>
      <c r="AW2938" s="191">
        <f t="shared" si="2165"/>
        <v>0</v>
      </c>
      <c r="AX2938" s="191">
        <f t="shared" si="2166"/>
        <v>0</v>
      </c>
      <c r="AY2938" s="191">
        <f t="shared" si="2167"/>
        <v>0</v>
      </c>
      <c r="AZ2938" s="191">
        <f t="shared" si="2168"/>
        <v>0</v>
      </c>
      <c r="BA2938" s="193">
        <f t="shared" si="2169"/>
        <v>1</v>
      </c>
      <c r="BB2938" s="193">
        <f t="shared" si="2170"/>
        <v>1</v>
      </c>
      <c r="BC2938" s="193">
        <f t="shared" si="2171"/>
        <v>1</v>
      </c>
      <c r="BD2938" s="191">
        <f t="shared" si="2181"/>
        <v>0</v>
      </c>
      <c r="BE2938" s="191">
        <f t="shared" si="2172"/>
        <v>0</v>
      </c>
      <c r="BF2938" s="210">
        <f t="shared" si="2173"/>
        <v>0</v>
      </c>
      <c r="BG2938" s="211">
        <f t="shared" si="2174"/>
        <v>0</v>
      </c>
      <c r="BH2938" s="289" t="str">
        <f>B2938</f>
        <v>875</v>
      </c>
      <c r="BI2938" s="289" t="str">
        <f>D2938</f>
        <v>0702</v>
      </c>
      <c r="BJ2938" s="284" t="s">
        <v>592</v>
      </c>
      <c r="BK2938" s="284" t="s">
        <v>589</v>
      </c>
      <c r="BL2938" s="233" t="str">
        <f t="shared" si="2175"/>
        <v/>
      </c>
    </row>
    <row r="2939" spans="1:64" ht="12" hidden="1" customHeight="1">
      <c r="A2939" s="333" t="s">
        <v>1483</v>
      </c>
      <c r="B2939" s="381" t="s">
        <v>327</v>
      </c>
      <c r="C2939" s="333" t="s">
        <v>815</v>
      </c>
      <c r="D2939" s="381" t="s">
        <v>317</v>
      </c>
      <c r="E2939" s="381" t="s">
        <v>1323</v>
      </c>
      <c r="F2939" s="381" t="s">
        <v>589</v>
      </c>
      <c r="G2939" s="381" t="s">
        <v>386</v>
      </c>
      <c r="H2939" s="100" t="s">
        <v>653</v>
      </c>
      <c r="I2939" s="381" t="s">
        <v>339</v>
      </c>
      <c r="J2939" s="382">
        <v>265002</v>
      </c>
      <c r="K2939" s="382">
        <v>95447.1</v>
      </c>
      <c r="L2939" s="191" t="str">
        <f t="shared" si="2134"/>
        <v>875048190702011007564011221210</v>
      </c>
      <c r="M2939" s="192">
        <f t="array" ref="M2939">IF(COUNT(SEARCH(Удалить_Роспись_КВСР,$B2939)*SEARCH(Удалить_Роспись_ПБС,$C2939)*SEARCH(Удалить_Роспись_КФСР, $D2939)*SEARCH(Удалить_Роспись_КЦСР,$E2939)*SEARCH(Удалить_Роспись_КВР,$F2939)*SEARCH(Удалить_Роспись_ЭК,$H2939)*SEARCH(Удалить_Роспись_КР,$I2939))&gt;0,0,1)</f>
        <v>0</v>
      </c>
      <c r="N2939" s="192">
        <v>0</v>
      </c>
      <c r="O2939" s="192" t="str">
        <f t="shared" si="2135"/>
        <v/>
      </c>
      <c r="P2939" s="192" t="str">
        <f t="shared" si="2176"/>
        <v/>
      </c>
      <c r="Q2939" s="300" t="str">
        <f t="shared" si="2136"/>
        <v/>
      </c>
      <c r="R2939" s="300" t="str">
        <f t="shared" si="2137"/>
        <v/>
      </c>
      <c r="S2939" s="300" t="str">
        <f t="shared" si="2138"/>
        <v/>
      </c>
      <c r="T2939" s="192" t="str">
        <f t="shared" si="2139"/>
        <v/>
      </c>
      <c r="U2939" s="303" t="str">
        <f t="shared" si="2140"/>
        <v/>
      </c>
      <c r="V2939" s="300" t="str">
        <f t="shared" si="2141"/>
        <v/>
      </c>
      <c r="W2939" s="192" t="str">
        <f t="shared" si="2142"/>
        <v/>
      </c>
      <c r="X2939" s="303" t="str">
        <f t="shared" si="2143"/>
        <v/>
      </c>
      <c r="Y2939" s="300" t="str">
        <f t="shared" si="2144"/>
        <v/>
      </c>
      <c r="Z2939" s="300" t="str">
        <f t="shared" si="2145"/>
        <v/>
      </c>
      <c r="AA2939" s="303" t="str">
        <f t="shared" si="2146"/>
        <v/>
      </c>
      <c r="AB2939" s="300" t="str">
        <f t="shared" si="2147"/>
        <v/>
      </c>
      <c r="AC2939" s="300" t="str">
        <f t="shared" si="2148"/>
        <v/>
      </c>
      <c r="AD2939" s="300" t="str">
        <f t="shared" si="2149"/>
        <v/>
      </c>
      <c r="AE2939" s="192" t="str">
        <f t="shared" si="2150"/>
        <v/>
      </c>
      <c r="AF2939" s="192" t="str">
        <f t="shared" si="2151"/>
        <v/>
      </c>
      <c r="AG2939" s="192"/>
      <c r="AJ2939" s="300" t="str">
        <f t="shared" si="2152"/>
        <v/>
      </c>
      <c r="AK2939" s="300" t="str">
        <f t="shared" si="2153"/>
        <v/>
      </c>
      <c r="AL2939" s="300" t="str">
        <f t="shared" si="2154"/>
        <v/>
      </c>
      <c r="AM2939" s="300" t="str">
        <f t="shared" si="2155"/>
        <v/>
      </c>
      <c r="AN2939" s="300" t="str">
        <f t="shared" si="2156"/>
        <v/>
      </c>
      <c r="AO2939" s="300" t="str">
        <f t="shared" si="2157"/>
        <v/>
      </c>
      <c r="AP2939" s="300" t="str">
        <f t="shared" si="2158"/>
        <v/>
      </c>
      <c r="AQ2939" s="300" t="str">
        <f t="shared" si="2159"/>
        <v/>
      </c>
      <c r="AR2939" s="306" t="str">
        <f t="shared" si="2160"/>
        <v/>
      </c>
      <c r="AS2939" s="300" t="str">
        <f t="shared" si="2161"/>
        <v/>
      </c>
      <c r="AT2939" s="300" t="str">
        <f t="shared" si="2162"/>
        <v/>
      </c>
      <c r="AU2939" s="192" t="str">
        <f t="shared" si="2163"/>
        <v>рбс</v>
      </c>
      <c r="AV2939" s="192" t="str">
        <f t="shared" si="2164"/>
        <v>рбс87504819общпро</v>
      </c>
      <c r="AW2939" s="191">
        <f t="shared" si="2165"/>
        <v>0</v>
      </c>
      <c r="AX2939" s="191">
        <f t="shared" si="2166"/>
        <v>0</v>
      </c>
      <c r="AY2939" s="191">
        <f t="shared" si="2167"/>
        <v>0</v>
      </c>
      <c r="AZ2939" s="191">
        <f t="shared" si="2168"/>
        <v>0</v>
      </c>
      <c r="BA2939" s="193">
        <f t="shared" si="2169"/>
        <v>1</v>
      </c>
      <c r="BB2939" s="193">
        <f t="shared" si="2170"/>
        <v>1</v>
      </c>
      <c r="BC2939" s="193">
        <f t="shared" si="2171"/>
        <v>1</v>
      </c>
      <c r="BD2939" s="191">
        <f t="shared" si="2181"/>
        <v>0</v>
      </c>
      <c r="BE2939" s="191">
        <f t="shared" si="2172"/>
        <v>0</v>
      </c>
      <c r="BF2939" s="210">
        <f t="shared" si="2173"/>
        <v>0</v>
      </c>
      <c r="BG2939" s="211">
        <f t="shared" si="2174"/>
        <v>0</v>
      </c>
      <c r="BH2939" s="289" t="str">
        <f>B2939</f>
        <v>875</v>
      </c>
      <c r="BI2939" s="289" t="str">
        <f>D2939</f>
        <v>0702</v>
      </c>
      <c r="BJ2939" s="284" t="s">
        <v>592</v>
      </c>
      <c r="BK2939" s="284" t="s">
        <v>589</v>
      </c>
      <c r="BL2939" s="233" t="str">
        <f t="shared" si="2175"/>
        <v/>
      </c>
    </row>
    <row r="2940" spans="1:64" ht="12" hidden="1" customHeight="1">
      <c r="A2940" s="333" t="s">
        <v>1483</v>
      </c>
      <c r="B2940" s="381" t="s">
        <v>327</v>
      </c>
      <c r="C2940" s="333" t="s">
        <v>815</v>
      </c>
      <c r="D2940" s="381" t="s">
        <v>317</v>
      </c>
      <c r="E2940" s="381" t="s">
        <v>1323</v>
      </c>
      <c r="F2940" s="381" t="s">
        <v>902</v>
      </c>
      <c r="G2940" s="381" t="s">
        <v>387</v>
      </c>
      <c r="H2940" s="100" t="s">
        <v>653</v>
      </c>
      <c r="I2940" s="381" t="s">
        <v>339</v>
      </c>
      <c r="J2940" s="382">
        <v>5670266.8099999996</v>
      </c>
      <c r="K2940" s="382">
        <v>4008546.03</v>
      </c>
      <c r="L2940" s="191" t="str">
        <f t="shared" si="2134"/>
        <v>875048190702011007564011921310</v>
      </c>
      <c r="M2940" s="192">
        <f t="array" ref="M2940">IF(COUNT(SEARCH(Удалить_Роспись_КВСР,$B2940)*SEARCH(Удалить_Роспись_ПБС,$C2940)*SEARCH(Удалить_Роспись_КФСР, $D2940)*SEARCH(Удалить_Роспись_КЦСР,$E2940)*SEARCH(Удалить_Роспись_КВР,$F2940)*SEARCH(Удалить_Роспись_ЭК,$H2940)*SEARCH(Удалить_Роспись_КР,$I2940))&gt;0,0,1)</f>
        <v>0</v>
      </c>
      <c r="N2940" s="192">
        <v>0</v>
      </c>
      <c r="O2940" s="192" t="str">
        <f t="shared" si="2135"/>
        <v/>
      </c>
      <c r="P2940" s="192" t="str">
        <f t="shared" si="2176"/>
        <v/>
      </c>
      <c r="Q2940" s="300" t="str">
        <f t="shared" si="2136"/>
        <v/>
      </c>
      <c r="R2940" s="300" t="str">
        <f t="shared" si="2137"/>
        <v/>
      </c>
      <c r="S2940" s="300" t="str">
        <f t="shared" si="2138"/>
        <v/>
      </c>
      <c r="T2940" s="192" t="str">
        <f t="shared" si="2139"/>
        <v/>
      </c>
      <c r="U2940" s="303" t="str">
        <f t="shared" si="2140"/>
        <v/>
      </c>
      <c r="V2940" s="300" t="str">
        <f t="shared" si="2141"/>
        <v/>
      </c>
      <c r="W2940" s="192" t="str">
        <f t="shared" si="2142"/>
        <v/>
      </c>
      <c r="X2940" s="303" t="str">
        <f t="shared" si="2143"/>
        <v/>
      </c>
      <c r="Y2940" s="300" t="str">
        <f t="shared" si="2144"/>
        <v/>
      </c>
      <c r="Z2940" s="300" t="str">
        <f t="shared" si="2145"/>
        <v/>
      </c>
      <c r="AA2940" s="303" t="str">
        <f t="shared" si="2146"/>
        <v/>
      </c>
      <c r="AB2940" s="300" t="str">
        <f t="shared" si="2147"/>
        <v/>
      </c>
      <c r="AC2940" s="300" t="str">
        <f t="shared" si="2148"/>
        <v/>
      </c>
      <c r="AD2940" s="300" t="str">
        <f t="shared" si="2149"/>
        <v/>
      </c>
      <c r="AE2940" s="192" t="str">
        <f t="shared" si="2150"/>
        <v/>
      </c>
      <c r="AF2940" s="192" t="str">
        <f t="shared" si="2151"/>
        <v/>
      </c>
      <c r="AG2940" s="192"/>
      <c r="AJ2940" s="300" t="str">
        <f t="shared" si="2152"/>
        <v/>
      </c>
      <c r="AK2940" s="300" t="str">
        <f t="shared" si="2153"/>
        <v/>
      </c>
      <c r="AL2940" s="300" t="str">
        <f t="shared" si="2154"/>
        <v/>
      </c>
      <c r="AM2940" s="300" t="str">
        <f t="shared" si="2155"/>
        <v/>
      </c>
      <c r="AN2940" s="300" t="str">
        <f t="shared" si="2156"/>
        <v/>
      </c>
      <c r="AO2940" s="300" t="str">
        <f t="shared" si="2157"/>
        <v/>
      </c>
      <c r="AP2940" s="300" t="str">
        <f t="shared" si="2158"/>
        <v/>
      </c>
      <c r="AQ2940" s="300" t="str">
        <f t="shared" si="2159"/>
        <v/>
      </c>
      <c r="AR2940" s="306" t="str">
        <f t="shared" si="2160"/>
        <v/>
      </c>
      <c r="AS2940" s="300" t="str">
        <f t="shared" si="2161"/>
        <v/>
      </c>
      <c r="AT2940" s="300" t="str">
        <f t="shared" si="2162"/>
        <v/>
      </c>
      <c r="AU2940" s="192" t="str">
        <f t="shared" si="2163"/>
        <v>рбс</v>
      </c>
      <c r="AV2940" s="192" t="str">
        <f t="shared" si="2164"/>
        <v>рбс87504819общопл</v>
      </c>
      <c r="AW2940" s="191">
        <f t="shared" si="2165"/>
        <v>0</v>
      </c>
      <c r="AX2940" s="191">
        <f t="shared" si="2166"/>
        <v>0</v>
      </c>
      <c r="AY2940" s="191">
        <f t="shared" si="2167"/>
        <v>0</v>
      </c>
      <c r="AZ2940" s="191">
        <f t="shared" si="2168"/>
        <v>0</v>
      </c>
      <c r="BA2940" s="193">
        <f t="shared" si="2169"/>
        <v>1</v>
      </c>
      <c r="BB2940" s="193">
        <f t="shared" si="2170"/>
        <v>1</v>
      </c>
      <c r="BC2940" s="193">
        <f t="shared" si="2171"/>
        <v>1</v>
      </c>
      <c r="BD2940" s="191">
        <f t="shared" si="2181"/>
        <v>0</v>
      </c>
      <c r="BE2940" s="191">
        <f t="shared" si="2172"/>
        <v>0</v>
      </c>
      <c r="BF2940" s="210">
        <f t="shared" si="2173"/>
        <v>0</v>
      </c>
      <c r="BG2940" s="211">
        <f t="shared" si="2174"/>
        <v>0</v>
      </c>
      <c r="BH2940" s="289"/>
      <c r="BI2940" s="289"/>
      <c r="BL2940" s="233" t="str">
        <f t="shared" si="2175"/>
        <v/>
      </c>
    </row>
    <row r="2941" spans="1:64" ht="12" hidden="1" customHeight="1">
      <c r="A2941" s="333" t="s">
        <v>1483</v>
      </c>
      <c r="B2941" s="381" t="s">
        <v>327</v>
      </c>
      <c r="C2941" s="333" t="s">
        <v>815</v>
      </c>
      <c r="D2941" s="381" t="s">
        <v>317</v>
      </c>
      <c r="E2941" s="381" t="s">
        <v>1323</v>
      </c>
      <c r="F2941" s="381" t="s">
        <v>586</v>
      </c>
      <c r="G2941" s="381" t="s">
        <v>391</v>
      </c>
      <c r="H2941" s="100" t="s">
        <v>653</v>
      </c>
      <c r="I2941" s="381" t="s">
        <v>339</v>
      </c>
      <c r="J2941" s="382">
        <v>49000</v>
      </c>
      <c r="K2941" s="382">
        <v>21000</v>
      </c>
      <c r="L2941" s="191" t="str">
        <f t="shared" si="2134"/>
        <v>875048190702011007564024422110</v>
      </c>
      <c r="M2941" s="192">
        <f t="array" ref="M2941">IF(COUNT(SEARCH(Удалить_Роспись_КВСР,$B2941)*SEARCH(Удалить_Роспись_ПБС,$C2941)*SEARCH(Удалить_Роспись_КФСР, $D2941)*SEARCH(Удалить_Роспись_КЦСР,$E2941)*SEARCH(Удалить_Роспись_КВР,$F2941)*SEARCH(Удалить_Роспись_ЭК,$H2941)*SEARCH(Удалить_Роспись_КР,$I2941))&gt;0,0,1)</f>
        <v>0</v>
      </c>
      <c r="N2941" s="192">
        <v>0</v>
      </c>
      <c r="O2941" s="192" t="str">
        <f t="shared" si="2135"/>
        <v/>
      </c>
      <c r="P2941" s="192" t="str">
        <f t="shared" si="2176"/>
        <v/>
      </c>
      <c r="Q2941" s="300" t="str">
        <f t="shared" si="2136"/>
        <v/>
      </c>
      <c r="R2941" s="300" t="str">
        <f t="shared" si="2137"/>
        <v/>
      </c>
      <c r="S2941" s="300" t="str">
        <f t="shared" si="2138"/>
        <v/>
      </c>
      <c r="T2941" s="192" t="str">
        <f t="shared" si="2139"/>
        <v/>
      </c>
      <c r="U2941" s="303" t="str">
        <f t="shared" si="2140"/>
        <v/>
      </c>
      <c r="V2941" s="300" t="str">
        <f t="shared" si="2141"/>
        <v/>
      </c>
      <c r="W2941" s="192" t="str">
        <f t="shared" si="2142"/>
        <v/>
      </c>
      <c r="X2941" s="303" t="str">
        <f t="shared" si="2143"/>
        <v/>
      </c>
      <c r="Y2941" s="300" t="str">
        <f t="shared" si="2144"/>
        <v/>
      </c>
      <c r="Z2941" s="300" t="str">
        <f t="shared" si="2145"/>
        <v/>
      </c>
      <c r="AA2941" s="303" t="str">
        <f t="shared" si="2146"/>
        <v/>
      </c>
      <c r="AB2941" s="300" t="str">
        <f t="shared" si="2147"/>
        <v/>
      </c>
      <c r="AC2941" s="300" t="str">
        <f t="shared" si="2148"/>
        <v/>
      </c>
      <c r="AD2941" s="300" t="str">
        <f t="shared" si="2149"/>
        <v/>
      </c>
      <c r="AE2941" s="192" t="str">
        <f t="shared" si="2150"/>
        <v/>
      </c>
      <c r="AF2941" s="192" t="str">
        <f t="shared" si="2151"/>
        <v/>
      </c>
      <c r="AG2941" s="192"/>
      <c r="AJ2941" s="300" t="str">
        <f t="shared" si="2152"/>
        <v/>
      </c>
      <c r="AK2941" s="300" t="str">
        <f t="shared" si="2153"/>
        <v/>
      </c>
      <c r="AL2941" s="300" t="str">
        <f t="shared" si="2154"/>
        <v/>
      </c>
      <c r="AM2941" s="300" t="str">
        <f t="shared" si="2155"/>
        <v/>
      </c>
      <c r="AN2941" s="300" t="str">
        <f t="shared" si="2156"/>
        <v/>
      </c>
      <c r="AO2941" s="300" t="str">
        <f t="shared" si="2157"/>
        <v/>
      </c>
      <c r="AP2941" s="300" t="str">
        <f t="shared" si="2158"/>
        <v/>
      </c>
      <c r="AQ2941" s="300" t="str">
        <f t="shared" si="2159"/>
        <v/>
      </c>
      <c r="AR2941" s="306" t="str">
        <f t="shared" si="2160"/>
        <v/>
      </c>
      <c r="AS2941" s="300" t="str">
        <f t="shared" si="2161"/>
        <v/>
      </c>
      <c r="AT2941" s="300" t="str">
        <f t="shared" si="2162"/>
        <v/>
      </c>
      <c r="AU2941" s="192" t="str">
        <f t="shared" si="2163"/>
        <v>рбс</v>
      </c>
      <c r="AV2941" s="192" t="str">
        <f t="shared" si="2164"/>
        <v>рбс87504819общпро</v>
      </c>
      <c r="AW2941" s="191">
        <f t="shared" si="2165"/>
        <v>0</v>
      </c>
      <c r="AX2941" s="191">
        <f t="shared" si="2166"/>
        <v>0</v>
      </c>
      <c r="AY2941" s="191">
        <f t="shared" si="2167"/>
        <v>0</v>
      </c>
      <c r="AZ2941" s="191">
        <f t="shared" si="2168"/>
        <v>0</v>
      </c>
      <c r="BA2941" s="193">
        <f t="shared" si="2169"/>
        <v>1</v>
      </c>
      <c r="BB2941" s="193">
        <f t="shared" si="2170"/>
        <v>1</v>
      </c>
      <c r="BC2941" s="193">
        <f t="shared" si="2171"/>
        <v>1</v>
      </c>
      <c r="BD2941" s="191">
        <f t="shared" si="2181"/>
        <v>0</v>
      </c>
      <c r="BE2941" s="191">
        <f t="shared" si="2172"/>
        <v>0</v>
      </c>
      <c r="BF2941" s="210">
        <f t="shared" si="2173"/>
        <v>0</v>
      </c>
      <c r="BG2941" s="211">
        <f t="shared" si="2174"/>
        <v>0</v>
      </c>
      <c r="BH2941" s="289" t="str">
        <f t="shared" ref="BH2941:BH2947" si="2182">B2941</f>
        <v>875</v>
      </c>
      <c r="BI2941" s="289" t="str">
        <f t="shared" ref="BI2941:BI2947" si="2183">D2941</f>
        <v>0702</v>
      </c>
      <c r="BJ2941" s="284" t="s">
        <v>592</v>
      </c>
      <c r="BK2941" s="284" t="s">
        <v>586</v>
      </c>
      <c r="BL2941" s="233" t="str">
        <f t="shared" si="2175"/>
        <v/>
      </c>
    </row>
    <row r="2942" spans="1:64" ht="12" hidden="1" customHeight="1">
      <c r="A2942" s="333" t="s">
        <v>1483</v>
      </c>
      <c r="B2942" s="381" t="s">
        <v>327</v>
      </c>
      <c r="C2942" s="333" t="s">
        <v>815</v>
      </c>
      <c r="D2942" s="381" t="s">
        <v>317</v>
      </c>
      <c r="E2942" s="381" t="s">
        <v>1323</v>
      </c>
      <c r="F2942" s="381" t="s">
        <v>586</v>
      </c>
      <c r="G2942" s="381" t="s">
        <v>394</v>
      </c>
      <c r="H2942" s="100" t="s">
        <v>653</v>
      </c>
      <c r="I2942" s="381" t="s">
        <v>339</v>
      </c>
      <c r="J2942" s="382">
        <v>80000</v>
      </c>
      <c r="K2942" s="382">
        <v>80000</v>
      </c>
      <c r="L2942" s="191" t="str">
        <f t="shared" si="2134"/>
        <v>875048190702011007564024422510</v>
      </c>
      <c r="M2942" s="192">
        <f t="array" ref="M2942">IF(COUNT(SEARCH(Удалить_Роспись_КВСР,$B2942)*SEARCH(Удалить_Роспись_ПБС,$C2942)*SEARCH(Удалить_Роспись_КФСР, $D2942)*SEARCH(Удалить_Роспись_КЦСР,$E2942)*SEARCH(Удалить_Роспись_КВР,$F2942)*SEARCH(Удалить_Роспись_ЭК,$H2942)*SEARCH(Удалить_Роспись_КР,$I2942))&gt;0,0,1)</f>
        <v>0</v>
      </c>
      <c r="N2942" s="192">
        <v>0</v>
      </c>
      <c r="O2942" s="192" t="str">
        <f t="shared" si="2135"/>
        <v/>
      </c>
      <c r="P2942" s="192" t="str">
        <f t="shared" si="2176"/>
        <v/>
      </c>
      <c r="Q2942" s="300" t="str">
        <f t="shared" si="2136"/>
        <v/>
      </c>
      <c r="R2942" s="300" t="str">
        <f t="shared" si="2137"/>
        <v/>
      </c>
      <c r="S2942" s="300" t="str">
        <f t="shared" si="2138"/>
        <v/>
      </c>
      <c r="T2942" s="192" t="str">
        <f t="shared" si="2139"/>
        <v/>
      </c>
      <c r="U2942" s="303" t="str">
        <f t="shared" si="2140"/>
        <v/>
      </c>
      <c r="V2942" s="300" t="str">
        <f t="shared" si="2141"/>
        <v/>
      </c>
      <c r="W2942" s="192" t="str">
        <f t="shared" si="2142"/>
        <v/>
      </c>
      <c r="X2942" s="303" t="str">
        <f t="shared" si="2143"/>
        <v/>
      </c>
      <c r="Y2942" s="300" t="str">
        <f t="shared" si="2144"/>
        <v/>
      </c>
      <c r="Z2942" s="300" t="str">
        <f t="shared" si="2145"/>
        <v/>
      </c>
      <c r="AA2942" s="303" t="str">
        <f t="shared" si="2146"/>
        <v/>
      </c>
      <c r="AB2942" s="300" t="str">
        <f t="shared" si="2147"/>
        <v/>
      </c>
      <c r="AC2942" s="300" t="str">
        <f t="shared" si="2148"/>
        <v/>
      </c>
      <c r="AD2942" s="300" t="str">
        <f t="shared" si="2149"/>
        <v/>
      </c>
      <c r="AE2942" s="192" t="str">
        <f t="shared" si="2150"/>
        <v/>
      </c>
      <c r="AF2942" s="192" t="str">
        <f t="shared" si="2151"/>
        <v/>
      </c>
      <c r="AG2942" s="192"/>
      <c r="AJ2942" s="300" t="str">
        <f t="shared" si="2152"/>
        <v/>
      </c>
      <c r="AK2942" s="300" t="str">
        <f t="shared" si="2153"/>
        <v/>
      </c>
      <c r="AL2942" s="300" t="str">
        <f t="shared" si="2154"/>
        <v/>
      </c>
      <c r="AM2942" s="300" t="str">
        <f t="shared" si="2155"/>
        <v/>
      </c>
      <c r="AN2942" s="300" t="str">
        <f t="shared" si="2156"/>
        <v/>
      </c>
      <c r="AO2942" s="300" t="str">
        <f t="shared" si="2157"/>
        <v/>
      </c>
      <c r="AP2942" s="300" t="str">
        <f t="shared" si="2158"/>
        <v/>
      </c>
      <c r="AQ2942" s="300" t="str">
        <f t="shared" si="2159"/>
        <v/>
      </c>
      <c r="AR2942" s="306" t="str">
        <f t="shared" si="2160"/>
        <v/>
      </c>
      <c r="AS2942" s="300" t="str">
        <f t="shared" si="2161"/>
        <v/>
      </c>
      <c r="AT2942" s="300" t="str">
        <f t="shared" si="2162"/>
        <v/>
      </c>
      <c r="AU2942" s="192" t="str">
        <f t="shared" si="2163"/>
        <v>рбс</v>
      </c>
      <c r="AV2942" s="192" t="str">
        <f t="shared" si="2164"/>
        <v>рбс87504819общпро</v>
      </c>
      <c r="AW2942" s="191">
        <f t="shared" si="2165"/>
        <v>0</v>
      </c>
      <c r="AX2942" s="191">
        <f t="shared" si="2166"/>
        <v>0</v>
      </c>
      <c r="AY2942" s="191">
        <f t="shared" si="2167"/>
        <v>0</v>
      </c>
      <c r="AZ2942" s="191">
        <f t="shared" si="2168"/>
        <v>0</v>
      </c>
      <c r="BA2942" s="193">
        <f t="shared" si="2169"/>
        <v>1</v>
      </c>
      <c r="BB2942" s="193">
        <f t="shared" si="2170"/>
        <v>1</v>
      </c>
      <c r="BC2942" s="193">
        <f t="shared" si="2171"/>
        <v>1</v>
      </c>
      <c r="BD2942" s="191">
        <f t="shared" si="2181"/>
        <v>0</v>
      </c>
      <c r="BE2942" s="191">
        <f t="shared" si="2172"/>
        <v>0</v>
      </c>
      <c r="BF2942" s="210">
        <f t="shared" si="2173"/>
        <v>0</v>
      </c>
      <c r="BG2942" s="211">
        <f t="shared" si="2174"/>
        <v>0</v>
      </c>
      <c r="BH2942" s="289" t="str">
        <f t="shared" si="2182"/>
        <v>875</v>
      </c>
      <c r="BI2942" s="289" t="str">
        <f t="shared" si="2183"/>
        <v>0702</v>
      </c>
      <c r="BJ2942" s="284" t="s">
        <v>592</v>
      </c>
      <c r="BK2942" s="284" t="s">
        <v>586</v>
      </c>
      <c r="BL2942" s="233" t="str">
        <f t="shared" si="2175"/>
        <v/>
      </c>
    </row>
    <row r="2943" spans="1:64" ht="12" hidden="1" customHeight="1">
      <c r="A2943" s="333" t="s">
        <v>1483</v>
      </c>
      <c r="B2943" s="381" t="s">
        <v>327</v>
      </c>
      <c r="C2943" s="333" t="s">
        <v>815</v>
      </c>
      <c r="D2943" s="381" t="s">
        <v>317</v>
      </c>
      <c r="E2943" s="381" t="s">
        <v>1323</v>
      </c>
      <c r="F2943" s="381" t="s">
        <v>586</v>
      </c>
      <c r="G2943" s="381" t="s">
        <v>389</v>
      </c>
      <c r="H2943" s="100" t="s">
        <v>653</v>
      </c>
      <c r="I2943" s="381" t="s">
        <v>339</v>
      </c>
      <c r="J2943" s="382">
        <v>247211</v>
      </c>
      <c r="K2943" s="382">
        <v>124108.43</v>
      </c>
      <c r="L2943" s="191" t="str">
        <f t="shared" si="2134"/>
        <v>875048190702011007564024422610</v>
      </c>
      <c r="M2943" s="192">
        <f t="array" ref="M2943">IF(COUNT(SEARCH(Удалить_Роспись_КВСР,$B2943)*SEARCH(Удалить_Роспись_ПБС,$C2943)*SEARCH(Удалить_Роспись_КФСР, $D2943)*SEARCH(Удалить_Роспись_КЦСР,$E2943)*SEARCH(Удалить_Роспись_КВР,$F2943)*SEARCH(Удалить_Роспись_ЭК,$H2943)*SEARCH(Удалить_Роспись_КР,$I2943))&gt;0,0,1)</f>
        <v>0</v>
      </c>
      <c r="N2943" s="192">
        <v>0</v>
      </c>
      <c r="O2943" s="192" t="str">
        <f t="shared" si="2135"/>
        <v/>
      </c>
      <c r="P2943" s="192" t="str">
        <f t="shared" si="2176"/>
        <v/>
      </c>
      <c r="Q2943" s="300" t="str">
        <f t="shared" si="2136"/>
        <v/>
      </c>
      <c r="R2943" s="300" t="str">
        <f t="shared" si="2137"/>
        <v/>
      </c>
      <c r="S2943" s="300" t="str">
        <f t="shared" si="2138"/>
        <v/>
      </c>
      <c r="T2943" s="192" t="str">
        <f t="shared" si="2139"/>
        <v/>
      </c>
      <c r="U2943" s="303" t="str">
        <f t="shared" si="2140"/>
        <v/>
      </c>
      <c r="V2943" s="300" t="str">
        <f t="shared" si="2141"/>
        <v/>
      </c>
      <c r="W2943" s="192" t="str">
        <f t="shared" si="2142"/>
        <v/>
      </c>
      <c r="X2943" s="303" t="str">
        <f t="shared" si="2143"/>
        <v/>
      </c>
      <c r="Y2943" s="300" t="str">
        <f t="shared" si="2144"/>
        <v/>
      </c>
      <c r="Z2943" s="300" t="str">
        <f t="shared" si="2145"/>
        <v/>
      </c>
      <c r="AA2943" s="303" t="str">
        <f t="shared" si="2146"/>
        <v/>
      </c>
      <c r="AB2943" s="300" t="str">
        <f t="shared" si="2147"/>
        <v/>
      </c>
      <c r="AC2943" s="300" t="str">
        <f t="shared" si="2148"/>
        <v/>
      </c>
      <c r="AD2943" s="300" t="str">
        <f t="shared" si="2149"/>
        <v/>
      </c>
      <c r="AE2943" s="192" t="str">
        <f t="shared" si="2150"/>
        <v/>
      </c>
      <c r="AF2943" s="192" t="str">
        <f t="shared" si="2151"/>
        <v/>
      </c>
      <c r="AG2943" s="192"/>
      <c r="AJ2943" s="300" t="str">
        <f t="shared" si="2152"/>
        <v/>
      </c>
      <c r="AK2943" s="300" t="str">
        <f t="shared" si="2153"/>
        <v/>
      </c>
      <c r="AL2943" s="300" t="str">
        <f t="shared" si="2154"/>
        <v/>
      </c>
      <c r="AM2943" s="300" t="str">
        <f t="shared" si="2155"/>
        <v/>
      </c>
      <c r="AN2943" s="300" t="str">
        <f t="shared" si="2156"/>
        <v/>
      </c>
      <c r="AO2943" s="300" t="str">
        <f t="shared" si="2157"/>
        <v/>
      </c>
      <c r="AP2943" s="300" t="str">
        <f t="shared" si="2158"/>
        <v/>
      </c>
      <c r="AQ2943" s="300" t="str">
        <f t="shared" si="2159"/>
        <v/>
      </c>
      <c r="AR2943" s="306" t="str">
        <f t="shared" si="2160"/>
        <v/>
      </c>
      <c r="AS2943" s="300" t="str">
        <f t="shared" si="2161"/>
        <v/>
      </c>
      <c r="AT2943" s="300" t="str">
        <f t="shared" si="2162"/>
        <v/>
      </c>
      <c r="AU2943" s="192" t="str">
        <f t="shared" si="2163"/>
        <v>рбс</v>
      </c>
      <c r="AV2943" s="192" t="str">
        <f t="shared" si="2164"/>
        <v>рбс87504819общпро</v>
      </c>
      <c r="AW2943" s="191">
        <f t="shared" si="2165"/>
        <v>0</v>
      </c>
      <c r="AX2943" s="191">
        <f t="shared" si="2166"/>
        <v>0</v>
      </c>
      <c r="AY2943" s="191">
        <f t="shared" si="2167"/>
        <v>0</v>
      </c>
      <c r="AZ2943" s="191">
        <f t="shared" si="2168"/>
        <v>0</v>
      </c>
      <c r="BA2943" s="193">
        <f t="shared" si="2169"/>
        <v>1</v>
      </c>
      <c r="BB2943" s="193">
        <f t="shared" si="2170"/>
        <v>1</v>
      </c>
      <c r="BC2943" s="193">
        <f t="shared" si="2171"/>
        <v>1</v>
      </c>
      <c r="BD2943" s="191">
        <f t="shared" si="2181"/>
        <v>0</v>
      </c>
      <c r="BE2943" s="191">
        <f t="shared" si="2172"/>
        <v>0</v>
      </c>
      <c r="BF2943" s="210">
        <f t="shared" si="2173"/>
        <v>0</v>
      </c>
      <c r="BG2943" s="211">
        <f t="shared" si="2174"/>
        <v>0</v>
      </c>
      <c r="BH2943" s="289" t="str">
        <f t="shared" si="2182"/>
        <v>875</v>
      </c>
      <c r="BI2943" s="289" t="str">
        <f t="shared" si="2183"/>
        <v>0702</v>
      </c>
      <c r="BJ2943" s="284" t="s">
        <v>592</v>
      </c>
      <c r="BK2943" s="284" t="s">
        <v>586</v>
      </c>
      <c r="BL2943" s="233" t="str">
        <f t="shared" si="2175"/>
        <v/>
      </c>
    </row>
    <row r="2944" spans="1:64" ht="12" hidden="1" customHeight="1">
      <c r="A2944" s="333" t="s">
        <v>1483</v>
      </c>
      <c r="B2944" s="381" t="s">
        <v>327</v>
      </c>
      <c r="C2944" s="333" t="s">
        <v>815</v>
      </c>
      <c r="D2944" s="381" t="s">
        <v>317</v>
      </c>
      <c r="E2944" s="381" t="s">
        <v>1323</v>
      </c>
      <c r="F2944" s="381" t="s">
        <v>586</v>
      </c>
      <c r="G2944" s="381" t="s">
        <v>395</v>
      </c>
      <c r="H2944" s="100" t="s">
        <v>653</v>
      </c>
      <c r="I2944" s="381" t="s">
        <v>339</v>
      </c>
      <c r="J2944" s="382">
        <v>61500</v>
      </c>
      <c r="K2944" s="382">
        <v>61500</v>
      </c>
      <c r="L2944" s="191" t="str">
        <f t="shared" si="2134"/>
        <v>875048190702011007564024429010</v>
      </c>
      <c r="M2944" s="192">
        <f t="array" ref="M2944">IF(COUNT(SEARCH(Удалить_Роспись_КВСР,$B2944)*SEARCH(Удалить_Роспись_ПБС,$C2944)*SEARCH(Удалить_Роспись_КФСР, $D2944)*SEARCH(Удалить_Роспись_КЦСР,$E2944)*SEARCH(Удалить_Роспись_КВР,$F2944)*SEARCH(Удалить_Роспись_ЭК,$H2944)*SEARCH(Удалить_Роспись_КР,$I2944))&gt;0,0,1)</f>
        <v>0</v>
      </c>
      <c r="N2944" s="192">
        <v>0</v>
      </c>
      <c r="O2944" s="192" t="str">
        <f t="shared" si="2135"/>
        <v/>
      </c>
      <c r="P2944" s="192" t="str">
        <f t="shared" si="2176"/>
        <v/>
      </c>
      <c r="Q2944" s="300" t="str">
        <f t="shared" si="2136"/>
        <v/>
      </c>
      <c r="R2944" s="300" t="str">
        <f t="shared" si="2137"/>
        <v/>
      </c>
      <c r="S2944" s="300" t="str">
        <f t="shared" si="2138"/>
        <v/>
      </c>
      <c r="T2944" s="192" t="str">
        <f t="shared" si="2139"/>
        <v/>
      </c>
      <c r="U2944" s="303" t="str">
        <f t="shared" si="2140"/>
        <v/>
      </c>
      <c r="V2944" s="300" t="str">
        <f t="shared" si="2141"/>
        <v/>
      </c>
      <c r="W2944" s="192" t="str">
        <f t="shared" si="2142"/>
        <v/>
      </c>
      <c r="X2944" s="303" t="str">
        <f t="shared" si="2143"/>
        <v/>
      </c>
      <c r="Y2944" s="300" t="str">
        <f t="shared" si="2144"/>
        <v/>
      </c>
      <c r="Z2944" s="300" t="str">
        <f t="shared" si="2145"/>
        <v/>
      </c>
      <c r="AA2944" s="303" t="str">
        <f t="shared" si="2146"/>
        <v/>
      </c>
      <c r="AB2944" s="300" t="str">
        <f t="shared" si="2147"/>
        <v/>
      </c>
      <c r="AC2944" s="300" t="str">
        <f t="shared" si="2148"/>
        <v/>
      </c>
      <c r="AD2944" s="300" t="str">
        <f t="shared" si="2149"/>
        <v/>
      </c>
      <c r="AE2944" s="192" t="str">
        <f t="shared" si="2150"/>
        <v/>
      </c>
      <c r="AF2944" s="192" t="str">
        <f t="shared" si="2151"/>
        <v/>
      </c>
      <c r="AG2944" s="192"/>
      <c r="AJ2944" s="300" t="str">
        <f t="shared" si="2152"/>
        <v/>
      </c>
      <c r="AK2944" s="300" t="str">
        <f t="shared" si="2153"/>
        <v/>
      </c>
      <c r="AL2944" s="300" t="str">
        <f t="shared" si="2154"/>
        <v/>
      </c>
      <c r="AM2944" s="300" t="str">
        <f t="shared" si="2155"/>
        <v/>
      </c>
      <c r="AN2944" s="300" t="str">
        <f t="shared" si="2156"/>
        <v/>
      </c>
      <c r="AO2944" s="300" t="str">
        <f t="shared" si="2157"/>
        <v/>
      </c>
      <c r="AP2944" s="300" t="str">
        <f t="shared" si="2158"/>
        <v/>
      </c>
      <c r="AQ2944" s="300" t="str">
        <f t="shared" si="2159"/>
        <v/>
      </c>
      <c r="AR2944" s="306" t="str">
        <f t="shared" si="2160"/>
        <v/>
      </c>
      <c r="AS2944" s="300" t="str">
        <f t="shared" si="2161"/>
        <v/>
      </c>
      <c r="AT2944" s="300" t="str">
        <f t="shared" si="2162"/>
        <v/>
      </c>
      <c r="AU2944" s="192" t="str">
        <f t="shared" si="2163"/>
        <v>рбс</v>
      </c>
      <c r="AV2944" s="192" t="str">
        <f t="shared" si="2164"/>
        <v>рбс87504819общпро</v>
      </c>
      <c r="AW2944" s="191">
        <f t="shared" si="2165"/>
        <v>0</v>
      </c>
      <c r="AX2944" s="191">
        <f t="shared" si="2166"/>
        <v>0</v>
      </c>
      <c r="AY2944" s="191">
        <f t="shared" si="2167"/>
        <v>0</v>
      </c>
      <c r="AZ2944" s="191">
        <f t="shared" si="2168"/>
        <v>0</v>
      </c>
      <c r="BA2944" s="193">
        <f t="shared" si="2169"/>
        <v>1</v>
      </c>
      <c r="BB2944" s="193">
        <f t="shared" si="2170"/>
        <v>1</v>
      </c>
      <c r="BC2944" s="193">
        <f t="shared" si="2171"/>
        <v>1</v>
      </c>
      <c r="BD2944" s="191">
        <f t="shared" si="2181"/>
        <v>0</v>
      </c>
      <c r="BE2944" s="191">
        <f t="shared" si="2172"/>
        <v>0</v>
      </c>
      <c r="BF2944" s="210">
        <f t="shared" si="2173"/>
        <v>0</v>
      </c>
      <c r="BG2944" s="211">
        <f t="shared" si="2174"/>
        <v>0</v>
      </c>
      <c r="BH2944" s="289" t="str">
        <f t="shared" si="2182"/>
        <v>875</v>
      </c>
      <c r="BI2944" s="289" t="str">
        <f t="shared" si="2183"/>
        <v>0702</v>
      </c>
      <c r="BJ2944" s="284" t="s">
        <v>592</v>
      </c>
      <c r="BK2944" s="284" t="s">
        <v>586</v>
      </c>
      <c r="BL2944" s="233" t="str">
        <f t="shared" si="2175"/>
        <v/>
      </c>
    </row>
    <row r="2945" spans="1:64" ht="12" hidden="1" customHeight="1">
      <c r="A2945" s="333" t="s">
        <v>1483</v>
      </c>
      <c r="B2945" s="381" t="s">
        <v>327</v>
      </c>
      <c r="C2945" s="333" t="s">
        <v>815</v>
      </c>
      <c r="D2945" s="381" t="s">
        <v>317</v>
      </c>
      <c r="E2945" s="381" t="s">
        <v>1323</v>
      </c>
      <c r="F2945" s="381" t="s">
        <v>586</v>
      </c>
      <c r="G2945" s="381" t="s">
        <v>407</v>
      </c>
      <c r="H2945" s="100" t="s">
        <v>653</v>
      </c>
      <c r="I2945" s="381" t="s">
        <v>339</v>
      </c>
      <c r="J2945" s="382">
        <v>1776261.56</v>
      </c>
      <c r="K2945" s="382">
        <v>1368174.61</v>
      </c>
      <c r="L2945" s="191" t="str">
        <f t="shared" si="2134"/>
        <v>875048190702011007564024431010</v>
      </c>
      <c r="M2945" s="192">
        <f t="array" ref="M2945">IF(COUNT(SEARCH(Удалить_Роспись_КВСР,$B2945)*SEARCH(Удалить_Роспись_ПБС,$C2945)*SEARCH(Удалить_Роспись_КФСР, $D2945)*SEARCH(Удалить_Роспись_КЦСР,$E2945)*SEARCH(Удалить_Роспись_КВР,$F2945)*SEARCH(Удалить_Роспись_ЭК,$H2945)*SEARCH(Удалить_Роспись_КР,$I2945))&gt;0,0,1)</f>
        <v>0</v>
      </c>
      <c r="N2945" s="192">
        <v>0</v>
      </c>
      <c r="O2945" s="192" t="str">
        <f t="shared" si="2135"/>
        <v/>
      </c>
      <c r="P2945" s="192" t="str">
        <f t="shared" si="2176"/>
        <v/>
      </c>
      <c r="Q2945" s="300" t="str">
        <f t="shared" si="2136"/>
        <v/>
      </c>
      <c r="R2945" s="300" t="str">
        <f t="shared" si="2137"/>
        <v/>
      </c>
      <c r="S2945" s="300" t="str">
        <f t="shared" si="2138"/>
        <v/>
      </c>
      <c r="T2945" s="192" t="str">
        <f t="shared" si="2139"/>
        <v/>
      </c>
      <c r="U2945" s="303" t="str">
        <f t="shared" si="2140"/>
        <v/>
      </c>
      <c r="V2945" s="300" t="str">
        <f t="shared" si="2141"/>
        <v/>
      </c>
      <c r="W2945" s="192" t="str">
        <f t="shared" si="2142"/>
        <v/>
      </c>
      <c r="X2945" s="303" t="str">
        <f t="shared" si="2143"/>
        <v/>
      </c>
      <c r="Y2945" s="300" t="str">
        <f t="shared" si="2144"/>
        <v/>
      </c>
      <c r="Z2945" s="300" t="str">
        <f t="shared" si="2145"/>
        <v/>
      </c>
      <c r="AA2945" s="303" t="str">
        <f t="shared" si="2146"/>
        <v/>
      </c>
      <c r="AB2945" s="300" t="str">
        <f t="shared" si="2147"/>
        <v/>
      </c>
      <c r="AC2945" s="300" t="str">
        <f t="shared" si="2148"/>
        <v/>
      </c>
      <c r="AD2945" s="300" t="str">
        <f t="shared" si="2149"/>
        <v/>
      </c>
      <c r="AE2945" s="192" t="str">
        <f t="shared" si="2150"/>
        <v/>
      </c>
      <c r="AF2945" s="192" t="str">
        <f t="shared" si="2151"/>
        <v/>
      </c>
      <c r="AG2945" s="192"/>
      <c r="AJ2945" s="300" t="str">
        <f t="shared" si="2152"/>
        <v/>
      </c>
      <c r="AK2945" s="300" t="str">
        <f t="shared" si="2153"/>
        <v/>
      </c>
      <c r="AL2945" s="300" t="str">
        <f t="shared" si="2154"/>
        <v/>
      </c>
      <c r="AM2945" s="300" t="str">
        <f t="shared" si="2155"/>
        <v/>
      </c>
      <c r="AN2945" s="300" t="str">
        <f t="shared" si="2156"/>
        <v/>
      </c>
      <c r="AO2945" s="300" t="str">
        <f t="shared" si="2157"/>
        <v/>
      </c>
      <c r="AP2945" s="300" t="str">
        <f t="shared" si="2158"/>
        <v/>
      </c>
      <c r="AQ2945" s="300" t="str">
        <f t="shared" si="2159"/>
        <v/>
      </c>
      <c r="AR2945" s="306" t="str">
        <f t="shared" si="2160"/>
        <v/>
      </c>
      <c r="AS2945" s="300" t="str">
        <f t="shared" si="2161"/>
        <v/>
      </c>
      <c r="AT2945" s="300" t="str">
        <f t="shared" si="2162"/>
        <v/>
      </c>
      <c r="AU2945" s="192" t="str">
        <f t="shared" si="2163"/>
        <v>рбс</v>
      </c>
      <c r="AV2945" s="192" t="str">
        <f t="shared" si="2164"/>
        <v>рбс87504819общосн</v>
      </c>
      <c r="AW2945" s="191">
        <f t="shared" si="2165"/>
        <v>0</v>
      </c>
      <c r="AX2945" s="191">
        <f t="shared" si="2166"/>
        <v>0</v>
      </c>
      <c r="AY2945" s="191">
        <f t="shared" si="2167"/>
        <v>0</v>
      </c>
      <c r="AZ2945" s="191">
        <f t="shared" si="2168"/>
        <v>0</v>
      </c>
      <c r="BA2945" s="193">
        <f t="shared" si="2169"/>
        <v>1</v>
      </c>
      <c r="BB2945" s="193">
        <f t="shared" si="2170"/>
        <v>1</v>
      </c>
      <c r="BC2945" s="193">
        <f t="shared" si="2171"/>
        <v>1</v>
      </c>
      <c r="BD2945" s="191">
        <f t="shared" si="2181"/>
        <v>0</v>
      </c>
      <c r="BE2945" s="191">
        <f t="shared" si="2172"/>
        <v>0</v>
      </c>
      <c r="BF2945" s="210">
        <f t="shared" si="2173"/>
        <v>0</v>
      </c>
      <c r="BG2945" s="211">
        <f t="shared" si="2174"/>
        <v>0</v>
      </c>
      <c r="BH2945" s="289" t="str">
        <f t="shared" si="2182"/>
        <v>875</v>
      </c>
      <c r="BI2945" s="289" t="str">
        <f t="shared" si="2183"/>
        <v>0702</v>
      </c>
      <c r="BJ2945" s="284" t="s">
        <v>592</v>
      </c>
      <c r="BK2945" s="284" t="s">
        <v>586</v>
      </c>
      <c r="BL2945" s="233" t="str">
        <f t="shared" si="2175"/>
        <v/>
      </c>
    </row>
    <row r="2946" spans="1:64" ht="12" hidden="1" customHeight="1">
      <c r="A2946" s="333" t="s">
        <v>1483</v>
      </c>
      <c r="B2946" s="381" t="s">
        <v>327</v>
      </c>
      <c r="C2946" s="333" t="s">
        <v>815</v>
      </c>
      <c r="D2946" s="381" t="s">
        <v>317</v>
      </c>
      <c r="E2946" s="381" t="s">
        <v>1323</v>
      </c>
      <c r="F2946" s="381" t="s">
        <v>586</v>
      </c>
      <c r="G2946" s="381" t="s">
        <v>397</v>
      </c>
      <c r="H2946" s="100" t="s">
        <v>653</v>
      </c>
      <c r="I2946" s="381" t="s">
        <v>339</v>
      </c>
      <c r="J2946" s="382">
        <v>249095</v>
      </c>
      <c r="K2946" s="382">
        <v>35470</v>
      </c>
      <c r="L2946" s="191" t="str">
        <f t="shared" si="2134"/>
        <v>875048190702011007564024434010</v>
      </c>
      <c r="M2946" s="192">
        <f t="array" ref="M2946">IF(COUNT(SEARCH(Удалить_Роспись_КВСР,$B2946)*SEARCH(Удалить_Роспись_ПБС,$C2946)*SEARCH(Удалить_Роспись_КФСР, $D2946)*SEARCH(Удалить_Роспись_КЦСР,$E2946)*SEARCH(Удалить_Роспись_КВР,$F2946)*SEARCH(Удалить_Роспись_ЭК,$H2946)*SEARCH(Удалить_Роспись_КР,$I2946))&gt;0,0,1)</f>
        <v>0</v>
      </c>
      <c r="N2946" s="192">
        <v>0</v>
      </c>
      <c r="O2946" s="192" t="str">
        <f t="shared" si="2135"/>
        <v/>
      </c>
      <c r="P2946" s="192" t="str">
        <f t="shared" si="2176"/>
        <v/>
      </c>
      <c r="Q2946" s="300" t="str">
        <f t="shared" si="2136"/>
        <v/>
      </c>
      <c r="R2946" s="300" t="str">
        <f t="shared" si="2137"/>
        <v/>
      </c>
      <c r="S2946" s="300" t="str">
        <f t="shared" si="2138"/>
        <v/>
      </c>
      <c r="T2946" s="192" t="str">
        <f t="shared" si="2139"/>
        <v/>
      </c>
      <c r="U2946" s="303" t="str">
        <f t="shared" si="2140"/>
        <v/>
      </c>
      <c r="V2946" s="300" t="str">
        <f t="shared" si="2141"/>
        <v/>
      </c>
      <c r="W2946" s="192" t="str">
        <f t="shared" si="2142"/>
        <v/>
      </c>
      <c r="X2946" s="303" t="str">
        <f t="shared" si="2143"/>
        <v/>
      </c>
      <c r="Y2946" s="300" t="str">
        <f t="shared" si="2144"/>
        <v/>
      </c>
      <c r="Z2946" s="300" t="str">
        <f t="shared" si="2145"/>
        <v/>
      </c>
      <c r="AA2946" s="303" t="str">
        <f t="shared" si="2146"/>
        <v/>
      </c>
      <c r="AB2946" s="300" t="str">
        <f t="shared" si="2147"/>
        <v/>
      </c>
      <c r="AC2946" s="300" t="str">
        <f t="shared" si="2148"/>
        <v/>
      </c>
      <c r="AD2946" s="300" t="str">
        <f t="shared" si="2149"/>
        <v/>
      </c>
      <c r="AE2946" s="192" t="str">
        <f t="shared" si="2150"/>
        <v/>
      </c>
      <c r="AF2946" s="192" t="str">
        <f t="shared" si="2151"/>
        <v/>
      </c>
      <c r="AG2946" s="192"/>
      <c r="AJ2946" s="300" t="str">
        <f t="shared" si="2152"/>
        <v/>
      </c>
      <c r="AK2946" s="300" t="str">
        <f t="shared" si="2153"/>
        <v/>
      </c>
      <c r="AL2946" s="300" t="str">
        <f t="shared" si="2154"/>
        <v/>
      </c>
      <c r="AM2946" s="300" t="str">
        <f t="shared" si="2155"/>
        <v/>
      </c>
      <c r="AN2946" s="300" t="str">
        <f t="shared" si="2156"/>
        <v/>
      </c>
      <c r="AO2946" s="300" t="str">
        <f t="shared" si="2157"/>
        <v/>
      </c>
      <c r="AP2946" s="300" t="str">
        <f t="shared" si="2158"/>
        <v/>
      </c>
      <c r="AQ2946" s="300" t="str">
        <f t="shared" si="2159"/>
        <v/>
      </c>
      <c r="AR2946" s="306" t="str">
        <f t="shared" si="2160"/>
        <v/>
      </c>
      <c r="AS2946" s="300" t="str">
        <f t="shared" si="2161"/>
        <v/>
      </c>
      <c r="AT2946" s="300" t="str">
        <f t="shared" si="2162"/>
        <v/>
      </c>
      <c r="AU2946" s="192" t="str">
        <f t="shared" si="2163"/>
        <v>рбс</v>
      </c>
      <c r="AV2946" s="192" t="str">
        <f t="shared" si="2164"/>
        <v>рбс87504819общпро</v>
      </c>
      <c r="AW2946" s="191">
        <f t="shared" si="2165"/>
        <v>0</v>
      </c>
      <c r="AX2946" s="191">
        <f t="shared" si="2166"/>
        <v>0</v>
      </c>
      <c r="AY2946" s="191">
        <f t="shared" si="2167"/>
        <v>0</v>
      </c>
      <c r="AZ2946" s="191">
        <f t="shared" si="2168"/>
        <v>0</v>
      </c>
      <c r="BA2946" s="193">
        <f t="shared" si="2169"/>
        <v>1</v>
      </c>
      <c r="BB2946" s="193">
        <f t="shared" si="2170"/>
        <v>1</v>
      </c>
      <c r="BC2946" s="193">
        <f t="shared" si="2171"/>
        <v>1</v>
      </c>
      <c r="BD2946" s="191">
        <f t="shared" si="2181"/>
        <v>0</v>
      </c>
      <c r="BE2946" s="191">
        <f t="shared" si="2172"/>
        <v>0</v>
      </c>
      <c r="BF2946" s="210">
        <f t="shared" si="2173"/>
        <v>0</v>
      </c>
      <c r="BG2946" s="211">
        <f t="shared" si="2174"/>
        <v>0</v>
      </c>
      <c r="BH2946" s="289" t="str">
        <f t="shared" si="2182"/>
        <v>875</v>
      </c>
      <c r="BI2946" s="289" t="str">
        <f t="shared" si="2183"/>
        <v>0702</v>
      </c>
      <c r="BJ2946" s="284" t="s">
        <v>592</v>
      </c>
      <c r="BK2946" s="284" t="s">
        <v>586</v>
      </c>
      <c r="BL2946" s="233" t="str">
        <f t="shared" si="2175"/>
        <v/>
      </c>
    </row>
    <row r="2947" spans="1:64" ht="12" hidden="1" customHeight="1">
      <c r="A2947" s="333" t="s">
        <v>1483</v>
      </c>
      <c r="B2947" s="381" t="s">
        <v>327</v>
      </c>
      <c r="C2947" s="333" t="s">
        <v>815</v>
      </c>
      <c r="D2947" s="381" t="s">
        <v>317</v>
      </c>
      <c r="E2947" s="381" t="s">
        <v>1323</v>
      </c>
      <c r="F2947" s="381" t="s">
        <v>609</v>
      </c>
      <c r="G2947" s="381" t="s">
        <v>395</v>
      </c>
      <c r="H2947" s="100" t="s">
        <v>653</v>
      </c>
      <c r="I2947" s="381" t="s">
        <v>339</v>
      </c>
      <c r="J2947" s="382">
        <v>7200</v>
      </c>
      <c r="K2947" s="382">
        <v>7200</v>
      </c>
      <c r="L2947" s="191" t="str">
        <f t="shared" si="2134"/>
        <v>875048190702011007564085229010</v>
      </c>
      <c r="M2947" s="192">
        <f t="array" ref="M2947">IF(COUNT(SEARCH(Удалить_Роспись_КВСР,$B2947)*SEARCH(Удалить_Роспись_ПБС,$C2947)*SEARCH(Удалить_Роспись_КФСР, $D2947)*SEARCH(Удалить_Роспись_КЦСР,$E2947)*SEARCH(Удалить_Роспись_КВР,$F2947)*SEARCH(Удалить_Роспись_ЭК,$H2947)*SEARCH(Удалить_Роспись_КР,$I2947))&gt;0,0,1)</f>
        <v>0</v>
      </c>
      <c r="N2947" s="192">
        <v>0</v>
      </c>
      <c r="O2947" s="192" t="str">
        <f t="shared" si="2135"/>
        <v/>
      </c>
      <c r="P2947" s="192" t="str">
        <f t="shared" si="2176"/>
        <v/>
      </c>
      <c r="Q2947" s="300" t="str">
        <f t="shared" si="2136"/>
        <v/>
      </c>
      <c r="R2947" s="300" t="str">
        <f t="shared" si="2137"/>
        <v/>
      </c>
      <c r="S2947" s="300" t="str">
        <f t="shared" si="2138"/>
        <v/>
      </c>
      <c r="T2947" s="192" t="str">
        <f t="shared" si="2139"/>
        <v/>
      </c>
      <c r="U2947" s="303" t="str">
        <f t="shared" si="2140"/>
        <v/>
      </c>
      <c r="V2947" s="300" t="str">
        <f t="shared" si="2141"/>
        <v/>
      </c>
      <c r="W2947" s="192" t="str">
        <f t="shared" si="2142"/>
        <v/>
      </c>
      <c r="X2947" s="303" t="str">
        <f t="shared" si="2143"/>
        <v/>
      </c>
      <c r="Y2947" s="300" t="str">
        <f t="shared" si="2144"/>
        <v/>
      </c>
      <c r="Z2947" s="300" t="str">
        <f t="shared" si="2145"/>
        <v/>
      </c>
      <c r="AA2947" s="303" t="str">
        <f t="shared" si="2146"/>
        <v/>
      </c>
      <c r="AB2947" s="300" t="str">
        <f t="shared" si="2147"/>
        <v/>
      </c>
      <c r="AC2947" s="300" t="str">
        <f t="shared" si="2148"/>
        <v/>
      </c>
      <c r="AD2947" s="300" t="str">
        <f t="shared" si="2149"/>
        <v/>
      </c>
      <c r="AE2947" s="192" t="str">
        <f t="shared" si="2150"/>
        <v/>
      </c>
      <c r="AF2947" s="192" t="str">
        <f t="shared" si="2151"/>
        <v/>
      </c>
      <c r="AG2947" s="192"/>
      <c r="AJ2947" s="300" t="str">
        <f t="shared" si="2152"/>
        <v/>
      </c>
      <c r="AK2947" s="300" t="str">
        <f t="shared" si="2153"/>
        <v/>
      </c>
      <c r="AL2947" s="300" t="str">
        <f t="shared" si="2154"/>
        <v/>
      </c>
      <c r="AM2947" s="300" t="str">
        <f t="shared" si="2155"/>
        <v/>
      </c>
      <c r="AN2947" s="300" t="str">
        <f t="shared" si="2156"/>
        <v/>
      </c>
      <c r="AO2947" s="300" t="str">
        <f t="shared" si="2157"/>
        <v/>
      </c>
      <c r="AP2947" s="300" t="str">
        <f t="shared" si="2158"/>
        <v/>
      </c>
      <c r="AQ2947" s="300" t="str">
        <f t="shared" si="2159"/>
        <v/>
      </c>
      <c r="AR2947" s="306" t="str">
        <f t="shared" si="2160"/>
        <v/>
      </c>
      <c r="AS2947" s="300" t="str">
        <f t="shared" si="2161"/>
        <v/>
      </c>
      <c r="AT2947" s="300" t="str">
        <f t="shared" si="2162"/>
        <v/>
      </c>
      <c r="AU2947" s="192" t="str">
        <f t="shared" si="2163"/>
        <v>рбс</v>
      </c>
      <c r="AV2947" s="192" t="str">
        <f t="shared" si="2164"/>
        <v>рбс87504819общпро</v>
      </c>
      <c r="AW2947" s="191">
        <f t="shared" si="2165"/>
        <v>0</v>
      </c>
      <c r="AX2947" s="191">
        <f t="shared" si="2166"/>
        <v>0</v>
      </c>
      <c r="AY2947" s="191">
        <f t="shared" si="2167"/>
        <v>0</v>
      </c>
      <c r="AZ2947" s="191">
        <f t="shared" si="2168"/>
        <v>0</v>
      </c>
      <c r="BA2947" s="193">
        <f t="shared" si="2169"/>
        <v>1</v>
      </c>
      <c r="BB2947" s="193">
        <f t="shared" si="2170"/>
        <v>1</v>
      </c>
      <c r="BC2947" s="193">
        <f t="shared" si="2171"/>
        <v>1</v>
      </c>
      <c r="BD2947" s="191">
        <f t="shared" si="2181"/>
        <v>0</v>
      </c>
      <c r="BE2947" s="191">
        <f t="shared" si="2172"/>
        <v>0</v>
      </c>
      <c r="BF2947" s="210">
        <f t="shared" si="2173"/>
        <v>0</v>
      </c>
      <c r="BG2947" s="211">
        <f t="shared" si="2174"/>
        <v>0</v>
      </c>
      <c r="BH2947" s="289" t="str">
        <f t="shared" si="2182"/>
        <v>875</v>
      </c>
      <c r="BI2947" s="289" t="str">
        <f t="shared" si="2183"/>
        <v>0702</v>
      </c>
      <c r="BJ2947" s="284" t="s">
        <v>592</v>
      </c>
      <c r="BK2947" s="284" t="s">
        <v>586</v>
      </c>
      <c r="BL2947" s="233" t="str">
        <f t="shared" si="2175"/>
        <v/>
      </c>
    </row>
    <row r="2948" spans="1:64" ht="12" customHeight="1">
      <c r="A2948" s="333" t="s">
        <v>1483</v>
      </c>
      <c r="B2948" s="381" t="s">
        <v>327</v>
      </c>
      <c r="C2948" s="333" t="s">
        <v>815</v>
      </c>
      <c r="D2948" s="381" t="s">
        <v>317</v>
      </c>
      <c r="E2948" s="381" t="s">
        <v>1460</v>
      </c>
      <c r="F2948" s="381" t="s">
        <v>607</v>
      </c>
      <c r="G2948" s="381" t="s">
        <v>394</v>
      </c>
      <c r="H2948" s="100" t="s">
        <v>653</v>
      </c>
      <c r="I2948" s="381" t="s">
        <v>505</v>
      </c>
      <c r="J2948" s="382">
        <v>400000</v>
      </c>
      <c r="K2948" s="382">
        <v>399994</v>
      </c>
      <c r="L2948" s="191" t="str">
        <f t="shared" si="2134"/>
        <v>875048190702011008001024322501</v>
      </c>
      <c r="M2948" s="192">
        <f t="array" ref="M2948">IF(COUNT(SEARCH(Удалить_Роспись_КВСР,$B2948)*SEARCH(Удалить_Роспись_ПБС,$C2948)*SEARCH(Удалить_Роспись_КФСР, $D2948)*SEARCH(Удалить_Роспись_КЦСР,$E2948)*SEARCH(Удалить_Роспись_КВР,$F2948)*SEARCH(Удалить_Роспись_ЭК,$H2948)*SEARCH(Удалить_Роспись_КР,$I2948))&gt;0,0,1)</f>
        <v>1</v>
      </c>
      <c r="N2948" s="192">
        <v>0</v>
      </c>
      <c r="O2948" s="192" t="str">
        <f t="shared" si="2135"/>
        <v/>
      </c>
      <c r="P2948" s="192" t="str">
        <f t="shared" si="2176"/>
        <v/>
      </c>
      <c r="Q2948" s="300" t="str">
        <f t="shared" si="2136"/>
        <v/>
      </c>
      <c r="R2948" s="300" t="str">
        <f t="shared" si="2137"/>
        <v/>
      </c>
      <c r="S2948" s="300" t="str">
        <f t="shared" si="2138"/>
        <v/>
      </c>
      <c r="T2948" s="192" t="str">
        <f t="shared" si="2139"/>
        <v/>
      </c>
      <c r="U2948" s="303" t="str">
        <f t="shared" si="2140"/>
        <v/>
      </c>
      <c r="V2948" s="300" t="str">
        <f t="shared" si="2141"/>
        <v/>
      </c>
      <c r="W2948" s="192" t="str">
        <f t="shared" si="2142"/>
        <v/>
      </c>
      <c r="X2948" s="303" t="str">
        <f t="shared" si="2143"/>
        <v/>
      </c>
      <c r="Y2948" s="300" t="str">
        <f t="shared" si="2144"/>
        <v/>
      </c>
      <c r="Z2948" s="300" t="str">
        <f t="shared" si="2145"/>
        <v/>
      </c>
      <c r="AA2948" s="303" t="str">
        <f t="shared" si="2146"/>
        <v/>
      </c>
      <c r="AB2948" s="300" t="str">
        <f t="shared" si="2147"/>
        <v/>
      </c>
      <c r="AC2948" s="300" t="str">
        <f t="shared" si="2148"/>
        <v/>
      </c>
      <c r="AD2948" s="300" t="str">
        <f t="shared" si="2149"/>
        <v/>
      </c>
      <c r="AE2948" s="192" t="str">
        <f t="shared" si="2150"/>
        <v/>
      </c>
      <c r="AF2948" s="192" t="str">
        <f t="shared" si="2151"/>
        <v/>
      </c>
      <c r="AG2948" s="192"/>
      <c r="AJ2948" s="300" t="str">
        <f t="shared" si="2152"/>
        <v/>
      </c>
      <c r="AK2948" s="300" t="str">
        <f t="shared" si="2153"/>
        <v/>
      </c>
      <c r="AL2948" s="300" t="str">
        <f t="shared" si="2154"/>
        <v/>
      </c>
      <c r="AM2948" s="300" t="str">
        <f t="shared" si="2155"/>
        <v/>
      </c>
      <c r="AN2948" s="300" t="str">
        <f t="shared" si="2156"/>
        <v/>
      </c>
      <c r="AO2948" s="300" t="str">
        <f t="shared" si="2157"/>
        <v/>
      </c>
      <c r="AP2948" s="300" t="str">
        <f t="shared" si="2158"/>
        <v/>
      </c>
      <c r="AQ2948" s="300" t="str">
        <f t="shared" si="2159"/>
        <v/>
      </c>
      <c r="AR2948" s="306" t="str">
        <f t="shared" si="2160"/>
        <v/>
      </c>
      <c r="AS2948" s="300" t="str">
        <f t="shared" si="2161"/>
        <v/>
      </c>
      <c r="AT2948" s="300" t="str">
        <f t="shared" si="2162"/>
        <v/>
      </c>
      <c r="AU2948" s="192" t="str">
        <f t="shared" si="2163"/>
        <v>рбс</v>
      </c>
      <c r="AV2948" s="192" t="str">
        <f t="shared" si="2164"/>
        <v>рбс87504819общпро</v>
      </c>
      <c r="AW2948" s="191">
        <f t="shared" si="2165"/>
        <v>400000</v>
      </c>
      <c r="AX2948" s="191">
        <f t="shared" si="2166"/>
        <v>399994</v>
      </c>
      <c r="AY2948" s="191">
        <f t="shared" si="2167"/>
        <v>0</v>
      </c>
      <c r="AZ2948" s="191">
        <f t="shared" si="2168"/>
        <v>0</v>
      </c>
      <c r="BA2948" s="193">
        <f t="shared" si="2169"/>
        <v>1</v>
      </c>
      <c r="BB2948" s="193">
        <f t="shared" si="2170"/>
        <v>1</v>
      </c>
      <c r="BC2948" s="193">
        <f t="shared" si="2171"/>
        <v>1</v>
      </c>
      <c r="BD2948" s="191">
        <f t="shared" si="2181"/>
        <v>0</v>
      </c>
      <c r="BE2948" s="191">
        <f t="shared" si="2172"/>
        <v>0</v>
      </c>
      <c r="BF2948" s="210">
        <f t="shared" si="2173"/>
        <v>0</v>
      </c>
      <c r="BG2948" s="211">
        <f t="shared" si="2174"/>
        <v>0</v>
      </c>
      <c r="BH2948" s="289"/>
      <c r="BI2948" s="289"/>
      <c r="BJ2948" s="228"/>
      <c r="BK2948" s="228"/>
      <c r="BL2948" s="233" t="str">
        <f t="shared" si="2175"/>
        <v/>
      </c>
    </row>
    <row r="2949" spans="1:64" ht="12" customHeight="1">
      <c r="A2949" s="333" t="s">
        <v>1483</v>
      </c>
      <c r="B2949" s="381" t="s">
        <v>327</v>
      </c>
      <c r="C2949" s="333" t="s">
        <v>815</v>
      </c>
      <c r="D2949" s="381" t="s">
        <v>317</v>
      </c>
      <c r="E2949" s="381" t="s">
        <v>1336</v>
      </c>
      <c r="F2949" s="381" t="s">
        <v>586</v>
      </c>
      <c r="G2949" s="381" t="s">
        <v>397</v>
      </c>
      <c r="H2949" s="100" t="s">
        <v>653</v>
      </c>
      <c r="I2949" s="381" t="s">
        <v>505</v>
      </c>
      <c r="J2949" s="382">
        <v>14994</v>
      </c>
      <c r="K2949" s="382">
        <v>14994</v>
      </c>
      <c r="L2949" s="191" t="str">
        <f t="shared" si="2134"/>
        <v>875048190702011008002024434001</v>
      </c>
      <c r="M2949" s="192">
        <f t="array" ref="M2949">IF(COUNT(SEARCH(Удалить_Роспись_КВСР,$B2949)*SEARCH(Удалить_Роспись_ПБС,$C2949)*SEARCH(Удалить_Роспись_КФСР, $D2949)*SEARCH(Удалить_Роспись_КЦСР,$E2949)*SEARCH(Удалить_Роспись_КВР,$F2949)*SEARCH(Удалить_Роспись_ЭК,$H2949)*SEARCH(Удалить_Роспись_КР,$I2949))&gt;0,0,1)</f>
        <v>1</v>
      </c>
      <c r="N2949" s="192">
        <f>IF(COUNT(SEARCH(Удалить_Индекс_КВСР,$B2949)*SEARCH(Удалить_Индекс_ПБС,$C2949)*SEARCH(Удалить_Индекс_КФСР,$D2949)*SEARCH(Удалить_Индекс_КЦСР,$E2949)*SEARCH(Удалить_Индекс_КВР,$F2949)*SEARCH(Удалить_Индекс_ЭК,$H2949)*SEARCH(Удалить_Индекс_КР,$I2949))&gt;0,0,1)</f>
        <v>1</v>
      </c>
      <c r="O2949" s="192" t="str">
        <f t="shared" si="2135"/>
        <v/>
      </c>
      <c r="P2949" s="192" t="str">
        <f t="shared" si="2176"/>
        <v/>
      </c>
      <c r="Q2949" s="300" t="str">
        <f t="shared" si="2136"/>
        <v/>
      </c>
      <c r="R2949" s="300" t="str">
        <f t="shared" si="2137"/>
        <v/>
      </c>
      <c r="S2949" s="300" t="str">
        <f t="shared" si="2138"/>
        <v/>
      </c>
      <c r="T2949" s="192" t="str">
        <f t="shared" si="2139"/>
        <v/>
      </c>
      <c r="U2949" s="303" t="str">
        <f t="shared" si="2140"/>
        <v/>
      </c>
      <c r="V2949" s="300" t="str">
        <f t="shared" si="2141"/>
        <v/>
      </c>
      <c r="W2949" s="192" t="str">
        <f t="shared" si="2142"/>
        <v/>
      </c>
      <c r="X2949" s="303" t="str">
        <f t="shared" si="2143"/>
        <v/>
      </c>
      <c r="Y2949" s="300" t="str">
        <f t="shared" si="2144"/>
        <v/>
      </c>
      <c r="Z2949" s="300" t="str">
        <f t="shared" si="2145"/>
        <v/>
      </c>
      <c r="AA2949" s="303" t="str">
        <f t="shared" si="2146"/>
        <v/>
      </c>
      <c r="AB2949" s="300" t="str">
        <f t="shared" si="2147"/>
        <v/>
      </c>
      <c r="AC2949" s="300" t="str">
        <f t="shared" si="2148"/>
        <v/>
      </c>
      <c r="AD2949" s="300" t="str">
        <f t="shared" si="2149"/>
        <v/>
      </c>
      <c r="AE2949" s="192" t="str">
        <f t="shared" si="2150"/>
        <v/>
      </c>
      <c r="AF2949" s="192" t="str">
        <f t="shared" si="2151"/>
        <v/>
      </c>
      <c r="AG2949" s="192"/>
      <c r="AJ2949" s="300" t="str">
        <f t="shared" si="2152"/>
        <v/>
      </c>
      <c r="AK2949" s="300" t="str">
        <f t="shared" si="2153"/>
        <v/>
      </c>
      <c r="AL2949" s="300" t="str">
        <f t="shared" si="2154"/>
        <v/>
      </c>
      <c r="AM2949" s="300" t="str">
        <f t="shared" si="2155"/>
        <v/>
      </c>
      <c r="AN2949" s="300" t="str">
        <f t="shared" si="2156"/>
        <v/>
      </c>
      <c r="AO2949" s="300" t="str">
        <f t="shared" si="2157"/>
        <v/>
      </c>
      <c r="AP2949" s="300" t="str">
        <f t="shared" si="2158"/>
        <v/>
      </c>
      <c r="AQ2949" s="300" t="str">
        <f t="shared" si="2159"/>
        <v/>
      </c>
      <c r="AR2949" s="306" t="str">
        <f t="shared" si="2160"/>
        <v/>
      </c>
      <c r="AS2949" s="300" t="str">
        <f t="shared" si="2161"/>
        <v/>
      </c>
      <c r="AT2949" s="300" t="str">
        <f t="shared" si="2162"/>
        <v/>
      </c>
      <c r="AU2949" s="192" t="str">
        <f t="shared" si="2163"/>
        <v>рбс</v>
      </c>
      <c r="AV2949" s="192" t="str">
        <f t="shared" si="2164"/>
        <v>рбс87504819общпро</v>
      </c>
      <c r="AW2949" s="191">
        <f t="shared" si="2165"/>
        <v>14994</v>
      </c>
      <c r="AX2949" s="191">
        <f t="shared" si="2166"/>
        <v>14994</v>
      </c>
      <c r="AY2949" s="191">
        <f t="shared" si="2167"/>
        <v>14994</v>
      </c>
      <c r="AZ2949" s="191">
        <f t="shared" si="2168"/>
        <v>14994</v>
      </c>
      <c r="BA2949" s="193">
        <f t="shared" si="2169"/>
        <v>1</v>
      </c>
      <c r="BB2949" s="193">
        <f t="shared" si="2170"/>
        <v>1</v>
      </c>
      <c r="BC2949" s="193">
        <f t="shared" si="2171"/>
        <v>1</v>
      </c>
      <c r="BD2949" s="191">
        <f t="shared" si="2181"/>
        <v>14994</v>
      </c>
      <c r="BE2949" s="191">
        <f t="shared" si="2172"/>
        <v>14994</v>
      </c>
      <c r="BF2949" s="210">
        <f t="shared" si="2173"/>
        <v>14994</v>
      </c>
      <c r="BG2949" s="211">
        <f t="shared" si="2174"/>
        <v>14994</v>
      </c>
      <c r="BH2949" s="289" t="str">
        <f>B2949</f>
        <v>875</v>
      </c>
      <c r="BI2949" s="289" t="str">
        <f>D2949</f>
        <v>0702</v>
      </c>
      <c r="BJ2949" s="284" t="s">
        <v>592</v>
      </c>
      <c r="BK2949" s="284" t="s">
        <v>586</v>
      </c>
      <c r="BL2949" s="233" t="str">
        <f t="shared" si="2175"/>
        <v/>
      </c>
    </row>
    <row r="2950" spans="1:64" ht="12" hidden="1" customHeight="1">
      <c r="A2950" s="333" t="s">
        <v>1483</v>
      </c>
      <c r="B2950" s="381" t="s">
        <v>327</v>
      </c>
      <c r="C2950" s="333" t="s">
        <v>815</v>
      </c>
      <c r="D2950" s="381" t="s">
        <v>408</v>
      </c>
      <c r="E2950" s="381" t="s">
        <v>1325</v>
      </c>
      <c r="F2950" s="381" t="s">
        <v>586</v>
      </c>
      <c r="G2950" s="381" t="s">
        <v>397</v>
      </c>
      <c r="H2950" s="100" t="s">
        <v>653</v>
      </c>
      <c r="I2950" s="381" t="s">
        <v>339</v>
      </c>
      <c r="J2950" s="382">
        <v>588609</v>
      </c>
      <c r="K2950" s="382">
        <v>588609</v>
      </c>
      <c r="L2950" s="191" t="str">
        <f t="shared" si="2134"/>
        <v>875048190707011007397024434010</v>
      </c>
      <c r="M2950" s="192">
        <f t="array" ref="M2950">IF(COUNT(SEARCH(Удалить_Роспись_КВСР,$B2950)*SEARCH(Удалить_Роспись_ПБС,$C2950)*SEARCH(Удалить_Роспись_КФСР, $D2950)*SEARCH(Удалить_Роспись_КЦСР,$E2950)*SEARCH(Удалить_Роспись_КВР,$F2950)*SEARCH(Удалить_Роспись_ЭК,$H2950)*SEARCH(Удалить_Роспись_КР,$I2950))&gt;0,0,1)</f>
        <v>0</v>
      </c>
      <c r="N2950" s="192">
        <v>0</v>
      </c>
      <c r="O2950" s="192" t="str">
        <f t="shared" si="2135"/>
        <v/>
      </c>
      <c r="P2950" s="192" t="str">
        <f t="shared" si="2176"/>
        <v/>
      </c>
      <c r="Q2950" s="300" t="str">
        <f t="shared" si="2136"/>
        <v/>
      </c>
      <c r="R2950" s="300" t="str">
        <f t="shared" si="2137"/>
        <v/>
      </c>
      <c r="S2950" s="300" t="str">
        <f t="shared" si="2138"/>
        <v/>
      </c>
      <c r="T2950" s="192" t="str">
        <f t="shared" si="2139"/>
        <v/>
      </c>
      <c r="U2950" s="303" t="str">
        <f t="shared" si="2140"/>
        <v/>
      </c>
      <c r="V2950" s="300" t="str">
        <f t="shared" si="2141"/>
        <v/>
      </c>
      <c r="W2950" s="192" t="str">
        <f t="shared" si="2142"/>
        <v/>
      </c>
      <c r="X2950" s="303" t="str">
        <f t="shared" si="2143"/>
        <v/>
      </c>
      <c r="Y2950" s="300" t="str">
        <f t="shared" si="2144"/>
        <v/>
      </c>
      <c r="Z2950" s="300" t="str">
        <f t="shared" si="2145"/>
        <v/>
      </c>
      <c r="AA2950" s="303" t="str">
        <f t="shared" si="2146"/>
        <v/>
      </c>
      <c r="AB2950" s="300" t="str">
        <f t="shared" si="2147"/>
        <v/>
      </c>
      <c r="AC2950" s="300" t="str">
        <f t="shared" si="2148"/>
        <v/>
      </c>
      <c r="AD2950" s="300" t="str">
        <f t="shared" si="2149"/>
        <v/>
      </c>
      <c r="AE2950" s="192" t="str">
        <f t="shared" si="2150"/>
        <v/>
      </c>
      <c r="AF2950" s="192" t="str">
        <f t="shared" si="2151"/>
        <v/>
      </c>
      <c r="AG2950" s="192"/>
      <c r="AJ2950" s="300" t="str">
        <f t="shared" si="2152"/>
        <v/>
      </c>
      <c r="AK2950" s="300" t="str">
        <f t="shared" si="2153"/>
        <v/>
      </c>
      <c r="AL2950" s="300" t="str">
        <f t="shared" si="2154"/>
        <v/>
      </c>
      <c r="AM2950" s="300" t="str">
        <f t="shared" si="2155"/>
        <v/>
      </c>
      <c r="AN2950" s="300" t="str">
        <f t="shared" si="2156"/>
        <v/>
      </c>
      <c r="AO2950" s="300" t="str">
        <f t="shared" si="2157"/>
        <v/>
      </c>
      <c r="AP2950" s="300" t="str">
        <f t="shared" si="2158"/>
        <v/>
      </c>
      <c r="AQ2950" s="300" t="str">
        <f t="shared" si="2159"/>
        <v/>
      </c>
      <c r="AR2950" s="306" t="str">
        <f t="shared" si="2160"/>
        <v/>
      </c>
      <c r="AS2950" s="300" t="str">
        <f t="shared" si="2161"/>
        <v/>
      </c>
      <c r="AT2950" s="300" t="str">
        <f t="shared" si="2162"/>
        <v/>
      </c>
      <c r="AU2950" s="192" t="str">
        <f t="shared" si="2163"/>
        <v>рбс</v>
      </c>
      <c r="AV2950" s="192" t="str">
        <f t="shared" si="2164"/>
        <v>рбс87504819общпро</v>
      </c>
      <c r="AW2950" s="191">
        <f t="shared" si="2165"/>
        <v>0</v>
      </c>
      <c r="AX2950" s="191">
        <f t="shared" si="2166"/>
        <v>0</v>
      </c>
      <c r="AY2950" s="191">
        <f t="shared" si="2167"/>
        <v>0</v>
      </c>
      <c r="AZ2950" s="191">
        <f t="shared" si="2168"/>
        <v>0</v>
      </c>
      <c r="BA2950" s="193">
        <f t="shared" si="2169"/>
        <v>1</v>
      </c>
      <c r="BB2950" s="193">
        <f t="shared" si="2170"/>
        <v>1</v>
      </c>
      <c r="BC2950" s="193">
        <f t="shared" si="2171"/>
        <v>1</v>
      </c>
      <c r="BD2950" s="191">
        <f t="shared" si="2181"/>
        <v>0</v>
      </c>
      <c r="BE2950" s="191">
        <f t="shared" si="2172"/>
        <v>0</v>
      </c>
      <c r="BF2950" s="210">
        <f t="shared" si="2173"/>
        <v>0</v>
      </c>
      <c r="BG2950" s="211">
        <f t="shared" si="2174"/>
        <v>0</v>
      </c>
      <c r="BH2950" s="289" t="str">
        <f>B2950</f>
        <v>875</v>
      </c>
      <c r="BI2950" s="289" t="str">
        <f>D2950</f>
        <v>0707</v>
      </c>
      <c r="BJ2950" s="284" t="s">
        <v>592</v>
      </c>
      <c r="BK2950" s="284" t="s">
        <v>586</v>
      </c>
      <c r="BL2950" s="233" t="str">
        <f t="shared" si="2175"/>
        <v/>
      </c>
    </row>
    <row r="2951" spans="1:64" ht="12" hidden="1" customHeight="1">
      <c r="A2951" s="333" t="s">
        <v>1483</v>
      </c>
      <c r="B2951" s="381" t="s">
        <v>327</v>
      </c>
      <c r="C2951" s="333" t="s">
        <v>815</v>
      </c>
      <c r="D2951" s="381" t="s">
        <v>311</v>
      </c>
      <c r="E2951" s="381" t="s">
        <v>1326</v>
      </c>
      <c r="F2951" s="381" t="s">
        <v>586</v>
      </c>
      <c r="G2951" s="381" t="s">
        <v>397</v>
      </c>
      <c r="H2951" s="100" t="s">
        <v>653</v>
      </c>
      <c r="I2951" s="381" t="s">
        <v>339</v>
      </c>
      <c r="J2951" s="382">
        <v>1712193</v>
      </c>
      <c r="K2951" s="382">
        <v>679161</v>
      </c>
      <c r="L2951" s="191" t="str">
        <f t="shared" si="2134"/>
        <v>875048191003011007566024434010</v>
      </c>
      <c r="M2951" s="192">
        <f t="array" ref="M2951">IF(COUNT(SEARCH(Удалить_Роспись_КВСР,$B2951)*SEARCH(Удалить_Роспись_ПБС,$C2951)*SEARCH(Удалить_Роспись_КФСР, $D2951)*SEARCH(Удалить_Роспись_КЦСР,$E2951)*SEARCH(Удалить_Роспись_КВР,$F2951)*SEARCH(Удалить_Роспись_ЭК,$H2951)*SEARCH(Удалить_Роспись_КР,$I2951))&gt;0,0,1)</f>
        <v>0</v>
      </c>
      <c r="N2951" s="192">
        <v>0</v>
      </c>
      <c r="O2951" s="192" t="str">
        <f t="shared" si="2135"/>
        <v/>
      </c>
      <c r="P2951" s="192" t="str">
        <f t="shared" si="2176"/>
        <v/>
      </c>
      <c r="Q2951" s="300" t="str">
        <f t="shared" si="2136"/>
        <v/>
      </c>
      <c r="R2951" s="300" t="str">
        <f t="shared" si="2137"/>
        <v/>
      </c>
      <c r="S2951" s="300" t="str">
        <f t="shared" si="2138"/>
        <v/>
      </c>
      <c r="T2951" s="192" t="str">
        <f t="shared" si="2139"/>
        <v/>
      </c>
      <c r="U2951" s="303" t="str">
        <f t="shared" si="2140"/>
        <v/>
      </c>
      <c r="V2951" s="300" t="str">
        <f t="shared" si="2141"/>
        <v/>
      </c>
      <c r="W2951" s="192" t="str">
        <f t="shared" si="2142"/>
        <v/>
      </c>
      <c r="X2951" s="303" t="str">
        <f t="shared" si="2143"/>
        <v/>
      </c>
      <c r="Y2951" s="300" t="str">
        <f t="shared" si="2144"/>
        <v/>
      </c>
      <c r="Z2951" s="300" t="str">
        <f t="shared" si="2145"/>
        <v/>
      </c>
      <c r="AA2951" s="303" t="str">
        <f t="shared" si="2146"/>
        <v/>
      </c>
      <c r="AB2951" s="300" t="str">
        <f t="shared" si="2147"/>
        <v/>
      </c>
      <c r="AC2951" s="300" t="str">
        <f t="shared" si="2148"/>
        <v/>
      </c>
      <c r="AD2951" s="300" t="str">
        <f t="shared" si="2149"/>
        <v/>
      </c>
      <c r="AE2951" s="192" t="str">
        <f t="shared" si="2150"/>
        <v/>
      </c>
      <c r="AF2951" s="192" t="str">
        <f t="shared" si="2151"/>
        <v/>
      </c>
      <c r="AG2951" s="192"/>
      <c r="AJ2951" s="300" t="str">
        <f t="shared" si="2152"/>
        <v/>
      </c>
      <c r="AK2951" s="300" t="str">
        <f t="shared" si="2153"/>
        <v/>
      </c>
      <c r="AL2951" s="300" t="str">
        <f t="shared" si="2154"/>
        <v/>
      </c>
      <c r="AM2951" s="300" t="str">
        <f t="shared" si="2155"/>
        <v/>
      </c>
      <c r="AN2951" s="300" t="str">
        <f t="shared" si="2156"/>
        <v/>
      </c>
      <c r="AO2951" s="300" t="str">
        <f t="shared" si="2157"/>
        <v/>
      </c>
      <c r="AP2951" s="300" t="str">
        <f t="shared" si="2158"/>
        <v/>
      </c>
      <c r="AQ2951" s="300" t="str">
        <f t="shared" si="2159"/>
        <v/>
      </c>
      <c r="AR2951" s="306" t="str">
        <f t="shared" si="2160"/>
        <v/>
      </c>
      <c r="AS2951" s="300" t="str">
        <f t="shared" si="2161"/>
        <v/>
      </c>
      <c r="AT2951" s="300" t="str">
        <f t="shared" si="2162"/>
        <v/>
      </c>
      <c r="AU2951" s="192" t="str">
        <f t="shared" si="2163"/>
        <v>рбс</v>
      </c>
      <c r="AV2951" s="192" t="str">
        <f t="shared" si="2164"/>
        <v>рбс87504819общпро</v>
      </c>
      <c r="AW2951" s="191">
        <f t="shared" si="2165"/>
        <v>0</v>
      </c>
      <c r="AX2951" s="191">
        <f t="shared" si="2166"/>
        <v>0</v>
      </c>
      <c r="AY2951" s="191">
        <f t="shared" si="2167"/>
        <v>0</v>
      </c>
      <c r="AZ2951" s="191">
        <f t="shared" si="2168"/>
        <v>0</v>
      </c>
      <c r="BA2951" s="193">
        <f t="shared" si="2169"/>
        <v>1</v>
      </c>
      <c r="BB2951" s="193">
        <f t="shared" si="2170"/>
        <v>1</v>
      </c>
      <c r="BC2951" s="193">
        <f t="shared" si="2171"/>
        <v>1</v>
      </c>
      <c r="BD2951" s="191">
        <f t="shared" si="2181"/>
        <v>0</v>
      </c>
      <c r="BE2951" s="191">
        <f t="shared" si="2172"/>
        <v>0</v>
      </c>
      <c r="BF2951" s="210">
        <f t="shared" si="2173"/>
        <v>0</v>
      </c>
      <c r="BG2951" s="211">
        <f t="shared" si="2174"/>
        <v>0</v>
      </c>
      <c r="BH2951" s="289" t="str">
        <f>B2951</f>
        <v>875</v>
      </c>
      <c r="BI2951" s="289" t="str">
        <f>D2951</f>
        <v>1003</v>
      </c>
      <c r="BJ2951" s="284" t="s">
        <v>592</v>
      </c>
      <c r="BK2951" s="284" t="s">
        <v>586</v>
      </c>
      <c r="BL2951" s="233" t="str">
        <f t="shared" si="2175"/>
        <v/>
      </c>
    </row>
    <row r="2952" spans="1:64" ht="12" customHeight="1">
      <c r="A2952" s="333" t="s">
        <v>1484</v>
      </c>
      <c r="B2952" s="381" t="s">
        <v>327</v>
      </c>
      <c r="C2952" s="333" t="s">
        <v>816</v>
      </c>
      <c r="D2952" s="381" t="s">
        <v>317</v>
      </c>
      <c r="E2952" s="381" t="s">
        <v>1317</v>
      </c>
      <c r="F2952" s="381" t="s">
        <v>608</v>
      </c>
      <c r="G2952" s="381" t="s">
        <v>385</v>
      </c>
      <c r="H2952" s="100" t="s">
        <v>653</v>
      </c>
      <c r="I2952" s="381" t="s">
        <v>505</v>
      </c>
      <c r="J2952" s="382">
        <v>1336800</v>
      </c>
      <c r="K2952" s="382">
        <v>857255.08</v>
      </c>
      <c r="L2952" s="191" t="str">
        <f t="shared" si="2134"/>
        <v>875048050702011004002011121101</v>
      </c>
      <c r="M2952" s="192">
        <f t="array" ref="M2952">IF(COUNT(SEARCH(Удалить_Роспись_КВСР,$B2952)*SEARCH(Удалить_Роспись_ПБС,$C2952)*SEARCH(Удалить_Роспись_КФСР, $D2952)*SEARCH(Удалить_Роспись_КЦСР,$E2952)*SEARCH(Удалить_Роспись_КВР,$F2952)*SEARCH(Удалить_Роспись_ЭК,$H2952)*SEARCH(Удалить_Роспись_КР,$I2952))&gt;0,0,1)</f>
        <v>0</v>
      </c>
      <c r="N2952" s="192">
        <v>0</v>
      </c>
      <c r="O2952" s="192" t="str">
        <f t="shared" si="2135"/>
        <v/>
      </c>
      <c r="P2952" s="192" t="str">
        <f t="shared" si="2176"/>
        <v/>
      </c>
      <c r="Q2952" s="300" t="str">
        <f t="shared" si="2136"/>
        <v/>
      </c>
      <c r="R2952" s="300" t="str">
        <f t="shared" si="2137"/>
        <v/>
      </c>
      <c r="S2952" s="300" t="str">
        <f t="shared" si="2138"/>
        <v/>
      </c>
      <c r="T2952" s="192" t="str">
        <f t="shared" si="2139"/>
        <v/>
      </c>
      <c r="U2952" s="303" t="str">
        <f t="shared" si="2140"/>
        <v/>
      </c>
      <c r="V2952" s="300" t="str">
        <f t="shared" si="2141"/>
        <v/>
      </c>
      <c r="W2952" s="192" t="str">
        <f t="shared" si="2142"/>
        <v/>
      </c>
      <c r="X2952" s="303" t="str">
        <f t="shared" si="2143"/>
        <v/>
      </c>
      <c r="Y2952" s="300" t="str">
        <f t="shared" si="2144"/>
        <v/>
      </c>
      <c r="Z2952" s="300" t="str">
        <f t="shared" si="2145"/>
        <v/>
      </c>
      <c r="AA2952" s="303" t="str">
        <f t="shared" si="2146"/>
        <v/>
      </c>
      <c r="AB2952" s="300" t="str">
        <f t="shared" si="2147"/>
        <v/>
      </c>
      <c r="AC2952" s="300" t="str">
        <f t="shared" si="2148"/>
        <v/>
      </c>
      <c r="AD2952" s="300" t="str">
        <f t="shared" si="2149"/>
        <v/>
      </c>
      <c r="AE2952" s="192" t="str">
        <f t="shared" si="2150"/>
        <v/>
      </c>
      <c r="AF2952" s="192" t="str">
        <f t="shared" si="2151"/>
        <v/>
      </c>
      <c r="AG2952" s="192"/>
      <c r="AJ2952" s="300" t="str">
        <f t="shared" si="2152"/>
        <v/>
      </c>
      <c r="AK2952" s="300" t="str">
        <f t="shared" si="2153"/>
        <v/>
      </c>
      <c r="AL2952" s="300" t="str">
        <f t="shared" si="2154"/>
        <v/>
      </c>
      <c r="AM2952" s="300" t="str">
        <f t="shared" si="2155"/>
        <v/>
      </c>
      <c r="AN2952" s="300" t="str">
        <f t="shared" si="2156"/>
        <v/>
      </c>
      <c r="AO2952" s="300" t="str">
        <f t="shared" si="2157"/>
        <v/>
      </c>
      <c r="AP2952" s="300" t="str">
        <f t="shared" si="2158"/>
        <v/>
      </c>
      <c r="AQ2952" s="300" t="str">
        <f t="shared" si="2159"/>
        <v/>
      </c>
      <c r="AR2952" s="306" t="str">
        <f t="shared" si="2160"/>
        <v/>
      </c>
      <c r="AS2952" s="300" t="str">
        <f t="shared" si="2161"/>
        <v/>
      </c>
      <c r="AT2952" s="300" t="str">
        <f t="shared" si="2162"/>
        <v/>
      </c>
      <c r="AU2952" s="192" t="str">
        <f t="shared" si="2163"/>
        <v>рбс</v>
      </c>
      <c r="AV2952" s="192" t="str">
        <f t="shared" si="2164"/>
        <v>рбс87504805общопл</v>
      </c>
      <c r="AW2952" s="191">
        <f t="shared" si="2165"/>
        <v>0</v>
      </c>
      <c r="AX2952" s="191">
        <f t="shared" si="2166"/>
        <v>0</v>
      </c>
      <c r="AY2952" s="191">
        <f t="shared" si="2167"/>
        <v>0</v>
      </c>
      <c r="AZ2952" s="191">
        <f t="shared" si="2168"/>
        <v>0</v>
      </c>
      <c r="BA2952" s="193">
        <f t="shared" si="2169"/>
        <v>1</v>
      </c>
      <c r="BB2952" s="193">
        <f t="shared" si="2170"/>
        <v>1</v>
      </c>
      <c r="BC2952" s="193">
        <f t="shared" si="2171"/>
        <v>1</v>
      </c>
      <c r="BD2952" s="191">
        <f t="shared" si="2181"/>
        <v>0</v>
      </c>
      <c r="BE2952" s="191">
        <f t="shared" si="2172"/>
        <v>0</v>
      </c>
      <c r="BF2952" s="210">
        <f t="shared" si="2173"/>
        <v>0</v>
      </c>
      <c r="BG2952" s="211">
        <f t="shared" si="2174"/>
        <v>0</v>
      </c>
      <c r="BH2952" s="289"/>
      <c r="BI2952" s="289"/>
      <c r="BL2952" s="233" t="str">
        <f t="shared" si="2175"/>
        <v/>
      </c>
    </row>
    <row r="2953" spans="1:64" ht="12" customHeight="1">
      <c r="A2953" s="333" t="s">
        <v>1484</v>
      </c>
      <c r="B2953" s="381" t="s">
        <v>327</v>
      </c>
      <c r="C2953" s="333" t="s">
        <v>816</v>
      </c>
      <c r="D2953" s="381" t="s">
        <v>317</v>
      </c>
      <c r="E2953" s="381" t="s">
        <v>1317</v>
      </c>
      <c r="F2953" s="381" t="s">
        <v>902</v>
      </c>
      <c r="G2953" s="381" t="s">
        <v>387</v>
      </c>
      <c r="H2953" s="100" t="s">
        <v>653</v>
      </c>
      <c r="I2953" s="381" t="s">
        <v>505</v>
      </c>
      <c r="J2953" s="382">
        <v>403710.9</v>
      </c>
      <c r="K2953" s="382">
        <v>242109.18</v>
      </c>
      <c r="L2953" s="191" t="str">
        <f t="shared" si="2134"/>
        <v>875048050702011004002011921301</v>
      </c>
      <c r="M2953" s="192">
        <f t="array" ref="M2953">IF(COUNT(SEARCH(Удалить_Роспись_КВСР,$B2953)*SEARCH(Удалить_Роспись_ПБС,$C2953)*SEARCH(Удалить_Роспись_КФСР, $D2953)*SEARCH(Удалить_Роспись_КЦСР,$E2953)*SEARCH(Удалить_Роспись_КВР,$F2953)*SEARCH(Удалить_Роспись_ЭК,$H2953)*SEARCH(Удалить_Роспись_КР,$I2953))&gt;0,0,1)</f>
        <v>0</v>
      </c>
      <c r="N2953" s="192">
        <v>0</v>
      </c>
      <c r="O2953" s="192" t="str">
        <f t="shared" si="2135"/>
        <v/>
      </c>
      <c r="P2953" s="192" t="str">
        <f t="shared" si="2176"/>
        <v/>
      </c>
      <c r="Q2953" s="300" t="str">
        <f t="shared" si="2136"/>
        <v/>
      </c>
      <c r="R2953" s="300" t="str">
        <f t="shared" si="2137"/>
        <v/>
      </c>
      <c r="S2953" s="300" t="str">
        <f t="shared" si="2138"/>
        <v/>
      </c>
      <c r="T2953" s="192" t="str">
        <f t="shared" si="2139"/>
        <v/>
      </c>
      <c r="U2953" s="303" t="str">
        <f t="shared" si="2140"/>
        <v/>
      </c>
      <c r="V2953" s="300" t="str">
        <f t="shared" si="2141"/>
        <v/>
      </c>
      <c r="W2953" s="192" t="str">
        <f t="shared" si="2142"/>
        <v/>
      </c>
      <c r="X2953" s="303" t="str">
        <f t="shared" si="2143"/>
        <v/>
      </c>
      <c r="Y2953" s="300" t="str">
        <f t="shared" si="2144"/>
        <v/>
      </c>
      <c r="Z2953" s="300" t="str">
        <f t="shared" si="2145"/>
        <v/>
      </c>
      <c r="AA2953" s="303" t="str">
        <f t="shared" si="2146"/>
        <v/>
      </c>
      <c r="AB2953" s="300" t="str">
        <f t="shared" si="2147"/>
        <v/>
      </c>
      <c r="AC2953" s="300" t="str">
        <f t="shared" si="2148"/>
        <v/>
      </c>
      <c r="AD2953" s="300" t="str">
        <f t="shared" si="2149"/>
        <v/>
      </c>
      <c r="AE2953" s="192" t="str">
        <f t="shared" si="2150"/>
        <v/>
      </c>
      <c r="AF2953" s="192" t="str">
        <f t="shared" si="2151"/>
        <v/>
      </c>
      <c r="AG2953" s="192"/>
      <c r="AJ2953" s="300" t="str">
        <f t="shared" si="2152"/>
        <v/>
      </c>
      <c r="AK2953" s="300" t="str">
        <f t="shared" si="2153"/>
        <v/>
      </c>
      <c r="AL2953" s="300" t="str">
        <f t="shared" si="2154"/>
        <v/>
      </c>
      <c r="AM2953" s="300" t="str">
        <f t="shared" si="2155"/>
        <v/>
      </c>
      <c r="AN2953" s="300" t="str">
        <f t="shared" si="2156"/>
        <v/>
      </c>
      <c r="AO2953" s="300" t="str">
        <f t="shared" si="2157"/>
        <v/>
      </c>
      <c r="AP2953" s="300" t="str">
        <f t="shared" si="2158"/>
        <v/>
      </c>
      <c r="AQ2953" s="300" t="str">
        <f t="shared" si="2159"/>
        <v/>
      </c>
      <c r="AR2953" s="306" t="str">
        <f t="shared" si="2160"/>
        <v/>
      </c>
      <c r="AS2953" s="300" t="str">
        <f t="shared" si="2161"/>
        <v/>
      </c>
      <c r="AT2953" s="300" t="str">
        <f t="shared" si="2162"/>
        <v/>
      </c>
      <c r="AU2953" s="192" t="str">
        <f t="shared" si="2163"/>
        <v>рбс</v>
      </c>
      <c r="AV2953" s="192" t="str">
        <f t="shared" si="2164"/>
        <v>рбс87504805общопл</v>
      </c>
      <c r="AW2953" s="191">
        <f t="shared" si="2165"/>
        <v>0</v>
      </c>
      <c r="AX2953" s="191">
        <f t="shared" si="2166"/>
        <v>0</v>
      </c>
      <c r="AY2953" s="191">
        <f t="shared" si="2167"/>
        <v>0</v>
      </c>
      <c r="AZ2953" s="191">
        <f t="shared" si="2168"/>
        <v>0</v>
      </c>
      <c r="BA2953" s="193">
        <f t="shared" si="2169"/>
        <v>1</v>
      </c>
      <c r="BB2953" s="193">
        <f t="shared" si="2170"/>
        <v>1</v>
      </c>
      <c r="BC2953" s="193">
        <f t="shared" si="2171"/>
        <v>1</v>
      </c>
      <c r="BD2953" s="191">
        <f t="shared" si="2181"/>
        <v>0</v>
      </c>
      <c r="BE2953" s="191">
        <f t="shared" si="2172"/>
        <v>0</v>
      </c>
      <c r="BF2953" s="210">
        <f t="shared" si="2173"/>
        <v>0</v>
      </c>
      <c r="BG2953" s="211">
        <f t="shared" si="2174"/>
        <v>0</v>
      </c>
      <c r="BH2953" s="289"/>
      <c r="BI2953" s="289"/>
      <c r="BL2953" s="233" t="str">
        <f t="shared" si="2175"/>
        <v/>
      </c>
    </row>
    <row r="2954" spans="1:64" ht="12" customHeight="1">
      <c r="A2954" s="333" t="s">
        <v>1484</v>
      </c>
      <c r="B2954" s="381" t="s">
        <v>327</v>
      </c>
      <c r="C2954" s="333" t="s">
        <v>816</v>
      </c>
      <c r="D2954" s="381" t="s">
        <v>317</v>
      </c>
      <c r="E2954" s="381" t="s">
        <v>1317</v>
      </c>
      <c r="F2954" s="381" t="s">
        <v>586</v>
      </c>
      <c r="G2954" s="381" t="s">
        <v>391</v>
      </c>
      <c r="H2954" s="100" t="s">
        <v>653</v>
      </c>
      <c r="I2954" s="381" t="s">
        <v>505</v>
      </c>
      <c r="J2954" s="382">
        <v>36400</v>
      </c>
      <c r="K2954" s="382">
        <v>18240.03</v>
      </c>
      <c r="L2954" s="191" t="str">
        <f t="shared" si="2134"/>
        <v>875048050702011004002024422101</v>
      </c>
      <c r="M2954" s="192">
        <f t="array" ref="M2954">IF(COUNT(SEARCH(Удалить_Роспись_КВСР,$B2954)*SEARCH(Удалить_Роспись_ПБС,$C2954)*SEARCH(Удалить_Роспись_КФСР, $D2954)*SEARCH(Удалить_Роспись_КЦСР,$E2954)*SEARCH(Удалить_Роспись_КВР,$F2954)*SEARCH(Удалить_Роспись_ЭК,$H2954)*SEARCH(Удалить_Роспись_КР,$I2954))&gt;0,0,1)</f>
        <v>0</v>
      </c>
      <c r="N2954" s="192">
        <f>IF(COUNT(SEARCH(Удалить_Индекс_КВСР,$B2954)*SEARCH(Удалить_Индекс_ПБС,$C2954)*SEARCH(Удалить_Индекс_КФСР,$D2954)*SEARCH(Удалить_Индекс_КЦСР,$E2954)*SEARCH(Удалить_Индекс_КВР,$F2954)*SEARCH(Удалить_Индекс_ЭК,$H2954)*SEARCH(Удалить_Индекс_КР,$I2954))&gt;0,0,1)</f>
        <v>1</v>
      </c>
      <c r="O2954" s="192" t="str">
        <f t="shared" si="2135"/>
        <v/>
      </c>
      <c r="P2954" s="192" t="str">
        <f t="shared" si="2176"/>
        <v/>
      </c>
      <c r="Q2954" s="300" t="str">
        <f t="shared" si="2136"/>
        <v/>
      </c>
      <c r="R2954" s="300" t="str">
        <f t="shared" si="2137"/>
        <v/>
      </c>
      <c r="S2954" s="300" t="str">
        <f t="shared" si="2138"/>
        <v/>
      </c>
      <c r="T2954" s="192" t="str">
        <f t="shared" si="2139"/>
        <v/>
      </c>
      <c r="U2954" s="303" t="str">
        <f t="shared" si="2140"/>
        <v/>
      </c>
      <c r="V2954" s="300" t="str">
        <f t="shared" si="2141"/>
        <v/>
      </c>
      <c r="W2954" s="192" t="str">
        <f t="shared" si="2142"/>
        <v/>
      </c>
      <c r="X2954" s="303" t="str">
        <f t="shared" si="2143"/>
        <v/>
      </c>
      <c r="Y2954" s="300" t="str">
        <f t="shared" si="2144"/>
        <v/>
      </c>
      <c r="Z2954" s="300" t="str">
        <f t="shared" si="2145"/>
        <v/>
      </c>
      <c r="AA2954" s="303" t="str">
        <f t="shared" si="2146"/>
        <v/>
      </c>
      <c r="AB2954" s="300" t="str">
        <f t="shared" si="2147"/>
        <v/>
      </c>
      <c r="AC2954" s="300" t="str">
        <f t="shared" si="2148"/>
        <v/>
      </c>
      <c r="AD2954" s="300" t="str">
        <f t="shared" si="2149"/>
        <v/>
      </c>
      <c r="AE2954" s="192" t="str">
        <f t="shared" si="2150"/>
        <v/>
      </c>
      <c r="AF2954" s="192" t="str">
        <f t="shared" si="2151"/>
        <v/>
      </c>
      <c r="AG2954" s="192"/>
      <c r="AJ2954" s="300" t="str">
        <f t="shared" si="2152"/>
        <v/>
      </c>
      <c r="AK2954" s="300" t="str">
        <f t="shared" si="2153"/>
        <v/>
      </c>
      <c r="AL2954" s="300" t="str">
        <f t="shared" si="2154"/>
        <v/>
      </c>
      <c r="AM2954" s="300" t="str">
        <f t="shared" si="2155"/>
        <v/>
      </c>
      <c r="AN2954" s="300" t="str">
        <f t="shared" si="2156"/>
        <v/>
      </c>
      <c r="AO2954" s="300" t="str">
        <f t="shared" si="2157"/>
        <v/>
      </c>
      <c r="AP2954" s="300" t="str">
        <f t="shared" si="2158"/>
        <v/>
      </c>
      <c r="AQ2954" s="300" t="str">
        <f t="shared" si="2159"/>
        <v/>
      </c>
      <c r="AR2954" s="306" t="str">
        <f t="shared" si="2160"/>
        <v/>
      </c>
      <c r="AS2954" s="300" t="str">
        <f t="shared" si="2161"/>
        <v/>
      </c>
      <c r="AT2954" s="300" t="str">
        <f t="shared" si="2162"/>
        <v/>
      </c>
      <c r="AU2954" s="192" t="str">
        <f t="shared" si="2163"/>
        <v>рбс</v>
      </c>
      <c r="AV2954" s="192" t="str">
        <f t="shared" si="2164"/>
        <v>рбс87504805общпро</v>
      </c>
      <c r="AW2954" s="191">
        <f t="shared" si="2165"/>
        <v>0</v>
      </c>
      <c r="AX2954" s="191">
        <f t="shared" si="2166"/>
        <v>0</v>
      </c>
      <c r="AY2954" s="191">
        <f t="shared" si="2167"/>
        <v>36400</v>
      </c>
      <c r="AZ2954" s="191">
        <f t="shared" si="2168"/>
        <v>18240.03</v>
      </c>
      <c r="BA2954" s="193">
        <f t="shared" si="2169"/>
        <v>1</v>
      </c>
      <c r="BB2954" s="193">
        <f t="shared" si="2170"/>
        <v>1</v>
      </c>
      <c r="BC2954" s="193">
        <f t="shared" si="2171"/>
        <v>1</v>
      </c>
      <c r="BD2954" s="191">
        <f t="shared" si="2181"/>
        <v>36400</v>
      </c>
      <c r="BE2954" s="191">
        <f t="shared" si="2172"/>
        <v>18240.03</v>
      </c>
      <c r="BF2954" s="210">
        <f t="shared" si="2173"/>
        <v>36400</v>
      </c>
      <c r="BG2954" s="211">
        <f t="shared" si="2174"/>
        <v>36400</v>
      </c>
      <c r="BH2954" s="289"/>
      <c r="BI2954" s="289"/>
      <c r="BL2954" s="233" t="str">
        <f t="shared" si="2175"/>
        <v/>
      </c>
    </row>
    <row r="2955" spans="1:64" ht="12" customHeight="1">
      <c r="A2955" s="333" t="s">
        <v>1484</v>
      </c>
      <c r="B2955" s="381" t="s">
        <v>327</v>
      </c>
      <c r="C2955" s="333" t="s">
        <v>816</v>
      </c>
      <c r="D2955" s="381" t="s">
        <v>317</v>
      </c>
      <c r="E2955" s="381" t="s">
        <v>1317</v>
      </c>
      <c r="F2955" s="381" t="s">
        <v>586</v>
      </c>
      <c r="G2955" s="381" t="s">
        <v>394</v>
      </c>
      <c r="H2955" s="100" t="s">
        <v>653</v>
      </c>
      <c r="I2955" s="381" t="s">
        <v>505</v>
      </c>
      <c r="J2955" s="382">
        <v>121000</v>
      </c>
      <c r="K2955" s="382">
        <v>57142.82</v>
      </c>
      <c r="L2955" s="191" t="str">
        <f t="shared" si="2134"/>
        <v>875048050702011004002024422501</v>
      </c>
      <c r="M2955" s="192">
        <f t="array" ref="M2955">IF(COUNT(SEARCH(Удалить_Роспись_КВСР,$B2955)*SEARCH(Удалить_Роспись_ПБС,$C2955)*SEARCH(Удалить_Роспись_КФСР, $D2955)*SEARCH(Удалить_Роспись_КЦСР,$E2955)*SEARCH(Удалить_Роспись_КВР,$F2955)*SEARCH(Удалить_Роспись_ЭК,$H2955)*SEARCH(Удалить_Роспись_КР,$I2955))&gt;0,0,1)</f>
        <v>0</v>
      </c>
      <c r="N2955" s="192">
        <f>IF(COUNT(SEARCH(Удалить_Индекс_КВСР,$B2955)*SEARCH(Удалить_Индекс_ПБС,$C2955)*SEARCH(Удалить_Индекс_КФСР,$D2955)*SEARCH(Удалить_Индекс_КЦСР,$E2955)*SEARCH(Удалить_Индекс_КВР,$F2955)*SEARCH(Удалить_Индекс_ЭК,$H2955)*SEARCH(Удалить_Индекс_КР,$I2955))&gt;0,0,1)</f>
        <v>1</v>
      </c>
      <c r="O2955" s="192" t="str">
        <f t="shared" si="2135"/>
        <v/>
      </c>
      <c r="P2955" s="192" t="str">
        <f t="shared" si="2176"/>
        <v/>
      </c>
      <c r="Q2955" s="300" t="str">
        <f t="shared" si="2136"/>
        <v/>
      </c>
      <c r="R2955" s="300" t="str">
        <f t="shared" si="2137"/>
        <v/>
      </c>
      <c r="S2955" s="300" t="str">
        <f t="shared" si="2138"/>
        <v/>
      </c>
      <c r="T2955" s="192" t="str">
        <f t="shared" si="2139"/>
        <v/>
      </c>
      <c r="U2955" s="303" t="str">
        <f t="shared" si="2140"/>
        <v/>
      </c>
      <c r="V2955" s="300" t="str">
        <f t="shared" si="2141"/>
        <v/>
      </c>
      <c r="W2955" s="192" t="str">
        <f t="shared" si="2142"/>
        <v/>
      </c>
      <c r="X2955" s="303" t="str">
        <f t="shared" si="2143"/>
        <v/>
      </c>
      <c r="Y2955" s="300" t="str">
        <f t="shared" si="2144"/>
        <v/>
      </c>
      <c r="Z2955" s="300" t="str">
        <f t="shared" si="2145"/>
        <v/>
      </c>
      <c r="AA2955" s="303" t="str">
        <f t="shared" si="2146"/>
        <v/>
      </c>
      <c r="AB2955" s="300" t="str">
        <f t="shared" si="2147"/>
        <v/>
      </c>
      <c r="AC2955" s="300" t="str">
        <f t="shared" si="2148"/>
        <v/>
      </c>
      <c r="AD2955" s="300" t="str">
        <f t="shared" si="2149"/>
        <v/>
      </c>
      <c r="AE2955" s="192" t="str">
        <f t="shared" si="2150"/>
        <v/>
      </c>
      <c r="AF2955" s="192" t="str">
        <f t="shared" si="2151"/>
        <v/>
      </c>
      <c r="AG2955" s="192"/>
      <c r="AJ2955" s="300" t="str">
        <f t="shared" si="2152"/>
        <v/>
      </c>
      <c r="AK2955" s="300" t="str">
        <f t="shared" si="2153"/>
        <v/>
      </c>
      <c r="AL2955" s="300" t="str">
        <f t="shared" si="2154"/>
        <v/>
      </c>
      <c r="AM2955" s="300" t="str">
        <f t="shared" si="2155"/>
        <v/>
      </c>
      <c r="AN2955" s="300" t="str">
        <f t="shared" si="2156"/>
        <v/>
      </c>
      <c r="AO2955" s="300" t="str">
        <f t="shared" si="2157"/>
        <v/>
      </c>
      <c r="AP2955" s="300" t="str">
        <f t="shared" si="2158"/>
        <v/>
      </c>
      <c r="AQ2955" s="300" t="str">
        <f t="shared" si="2159"/>
        <v/>
      </c>
      <c r="AR2955" s="306" t="str">
        <f t="shared" si="2160"/>
        <v/>
      </c>
      <c r="AS2955" s="300" t="str">
        <f t="shared" si="2161"/>
        <v/>
      </c>
      <c r="AT2955" s="300" t="str">
        <f t="shared" si="2162"/>
        <v/>
      </c>
      <c r="AU2955" s="192" t="str">
        <f t="shared" si="2163"/>
        <v>рбс</v>
      </c>
      <c r="AV2955" s="192" t="str">
        <f t="shared" si="2164"/>
        <v>рбс87504805общпро</v>
      </c>
      <c r="AW2955" s="191">
        <f t="shared" si="2165"/>
        <v>0</v>
      </c>
      <c r="AX2955" s="191">
        <f t="shared" si="2166"/>
        <v>0</v>
      </c>
      <c r="AY2955" s="191">
        <f t="shared" si="2167"/>
        <v>121000</v>
      </c>
      <c r="AZ2955" s="191">
        <f t="shared" si="2168"/>
        <v>57142.82</v>
      </c>
      <c r="BA2955" s="193">
        <f t="shared" si="2169"/>
        <v>1</v>
      </c>
      <c r="BB2955" s="193">
        <f t="shared" si="2170"/>
        <v>1</v>
      </c>
      <c r="BC2955" s="193">
        <f t="shared" si="2171"/>
        <v>1</v>
      </c>
      <c r="BD2955" s="191">
        <f t="shared" si="2181"/>
        <v>121000</v>
      </c>
      <c r="BE2955" s="191">
        <f t="shared" si="2172"/>
        <v>57142.82</v>
      </c>
      <c r="BF2955" s="210">
        <f t="shared" si="2173"/>
        <v>121000</v>
      </c>
      <c r="BG2955" s="211">
        <f t="shared" si="2174"/>
        <v>121000</v>
      </c>
      <c r="BH2955" s="289"/>
      <c r="BI2955" s="289"/>
      <c r="BL2955" s="233" t="str">
        <f t="shared" si="2175"/>
        <v/>
      </c>
    </row>
    <row r="2956" spans="1:64" ht="12" customHeight="1">
      <c r="A2956" s="333" t="s">
        <v>1484</v>
      </c>
      <c r="B2956" s="381" t="s">
        <v>327</v>
      </c>
      <c r="C2956" s="333" t="s">
        <v>816</v>
      </c>
      <c r="D2956" s="381" t="s">
        <v>317</v>
      </c>
      <c r="E2956" s="381" t="s">
        <v>1317</v>
      </c>
      <c r="F2956" s="381" t="s">
        <v>586</v>
      </c>
      <c r="G2956" s="381" t="s">
        <v>389</v>
      </c>
      <c r="H2956" s="100" t="s">
        <v>653</v>
      </c>
      <c r="I2956" s="381" t="s">
        <v>505</v>
      </c>
      <c r="J2956" s="382">
        <v>93600</v>
      </c>
      <c r="K2956" s="382">
        <v>67869.350000000006</v>
      </c>
      <c r="L2956" s="191" t="str">
        <f t="shared" si="2134"/>
        <v>875048050702011004002024422601</v>
      </c>
      <c r="M2956" s="192">
        <f t="array" ref="M2956">IF(COUNT(SEARCH(Удалить_Роспись_КВСР,$B2956)*SEARCH(Удалить_Роспись_ПБС,$C2956)*SEARCH(Удалить_Роспись_КФСР, $D2956)*SEARCH(Удалить_Роспись_КЦСР,$E2956)*SEARCH(Удалить_Роспись_КВР,$F2956)*SEARCH(Удалить_Роспись_ЭК,$H2956)*SEARCH(Удалить_Роспись_КР,$I2956))&gt;0,0,1)</f>
        <v>0</v>
      </c>
      <c r="N2956" s="192">
        <f>IF(COUNT(SEARCH(Удалить_Индекс_КВСР,$B2956)*SEARCH(Удалить_Индекс_ПБС,$C2956)*SEARCH(Удалить_Индекс_КФСР,$D2956)*SEARCH(Удалить_Индекс_КЦСР,$E2956)*SEARCH(Удалить_Индекс_КВР,$F2956)*SEARCH(Удалить_Индекс_ЭК,$H2956)*SEARCH(Удалить_Индекс_КР,$I2956))&gt;0,0,1)</f>
        <v>1</v>
      </c>
      <c r="O2956" s="192" t="str">
        <f t="shared" si="2135"/>
        <v/>
      </c>
      <c r="P2956" s="192" t="str">
        <f t="shared" si="2176"/>
        <v/>
      </c>
      <c r="Q2956" s="300" t="str">
        <f t="shared" si="2136"/>
        <v/>
      </c>
      <c r="R2956" s="300" t="str">
        <f t="shared" si="2137"/>
        <v/>
      </c>
      <c r="S2956" s="300" t="str">
        <f t="shared" si="2138"/>
        <v/>
      </c>
      <c r="T2956" s="192" t="str">
        <f t="shared" si="2139"/>
        <v/>
      </c>
      <c r="U2956" s="303" t="str">
        <f t="shared" si="2140"/>
        <v/>
      </c>
      <c r="V2956" s="300" t="str">
        <f t="shared" si="2141"/>
        <v/>
      </c>
      <c r="W2956" s="192" t="str">
        <f t="shared" si="2142"/>
        <v/>
      </c>
      <c r="X2956" s="303" t="str">
        <f t="shared" si="2143"/>
        <v/>
      </c>
      <c r="Y2956" s="300" t="str">
        <f t="shared" si="2144"/>
        <v/>
      </c>
      <c r="Z2956" s="300" t="str">
        <f t="shared" si="2145"/>
        <v/>
      </c>
      <c r="AA2956" s="303" t="str">
        <f t="shared" si="2146"/>
        <v/>
      </c>
      <c r="AB2956" s="300" t="str">
        <f t="shared" si="2147"/>
        <v/>
      </c>
      <c r="AC2956" s="300" t="str">
        <f t="shared" si="2148"/>
        <v/>
      </c>
      <c r="AD2956" s="300" t="str">
        <f t="shared" si="2149"/>
        <v/>
      </c>
      <c r="AE2956" s="192" t="str">
        <f t="shared" si="2150"/>
        <v/>
      </c>
      <c r="AF2956" s="192" t="str">
        <f t="shared" si="2151"/>
        <v/>
      </c>
      <c r="AG2956" s="192"/>
      <c r="AJ2956" s="300" t="str">
        <f t="shared" si="2152"/>
        <v/>
      </c>
      <c r="AK2956" s="300" t="str">
        <f t="shared" si="2153"/>
        <v/>
      </c>
      <c r="AL2956" s="300" t="str">
        <f t="shared" si="2154"/>
        <v/>
      </c>
      <c r="AM2956" s="300" t="str">
        <f t="shared" si="2155"/>
        <v/>
      </c>
      <c r="AN2956" s="300" t="str">
        <f t="shared" si="2156"/>
        <v/>
      </c>
      <c r="AO2956" s="300" t="str">
        <f t="shared" si="2157"/>
        <v/>
      </c>
      <c r="AP2956" s="300" t="str">
        <f t="shared" si="2158"/>
        <v/>
      </c>
      <c r="AQ2956" s="300" t="str">
        <f t="shared" si="2159"/>
        <v/>
      </c>
      <c r="AR2956" s="306" t="str">
        <f t="shared" si="2160"/>
        <v/>
      </c>
      <c r="AS2956" s="300" t="str">
        <f t="shared" si="2161"/>
        <v/>
      </c>
      <c r="AT2956" s="300" t="str">
        <f t="shared" si="2162"/>
        <v/>
      </c>
      <c r="AU2956" s="192" t="str">
        <f t="shared" si="2163"/>
        <v>рбс</v>
      </c>
      <c r="AV2956" s="192" t="str">
        <f t="shared" si="2164"/>
        <v>рбс87504805общпро</v>
      </c>
      <c r="AW2956" s="191">
        <f t="shared" si="2165"/>
        <v>0</v>
      </c>
      <c r="AX2956" s="191">
        <f t="shared" si="2166"/>
        <v>0</v>
      </c>
      <c r="AY2956" s="191">
        <f t="shared" si="2167"/>
        <v>93600</v>
      </c>
      <c r="AZ2956" s="191">
        <f t="shared" si="2168"/>
        <v>67869.350000000006</v>
      </c>
      <c r="BA2956" s="193">
        <f t="shared" si="2169"/>
        <v>1</v>
      </c>
      <c r="BB2956" s="193">
        <f t="shared" si="2170"/>
        <v>1</v>
      </c>
      <c r="BC2956" s="193">
        <f t="shared" si="2171"/>
        <v>1</v>
      </c>
      <c r="BD2956" s="191">
        <f t="shared" si="2181"/>
        <v>93600</v>
      </c>
      <c r="BE2956" s="191">
        <f t="shared" si="2172"/>
        <v>67869.350000000006</v>
      </c>
      <c r="BF2956" s="210">
        <f t="shared" si="2173"/>
        <v>93600</v>
      </c>
      <c r="BG2956" s="211">
        <f t="shared" si="2174"/>
        <v>93600</v>
      </c>
      <c r="BH2956" s="289"/>
      <c r="BI2956" s="289"/>
      <c r="BJ2956" s="228"/>
      <c r="BK2956" s="228"/>
      <c r="BL2956" s="233" t="str">
        <f t="shared" si="2175"/>
        <v/>
      </c>
    </row>
    <row r="2957" spans="1:64" ht="12" customHeight="1">
      <c r="A2957" s="333" t="s">
        <v>1484</v>
      </c>
      <c r="B2957" s="381" t="s">
        <v>327</v>
      </c>
      <c r="C2957" s="333" t="s">
        <v>816</v>
      </c>
      <c r="D2957" s="381" t="s">
        <v>317</v>
      </c>
      <c r="E2957" s="381" t="s">
        <v>1317</v>
      </c>
      <c r="F2957" s="381" t="s">
        <v>586</v>
      </c>
      <c r="G2957" s="381" t="s">
        <v>397</v>
      </c>
      <c r="H2957" s="100" t="s">
        <v>653</v>
      </c>
      <c r="I2957" s="381" t="s">
        <v>505</v>
      </c>
      <c r="J2957" s="382">
        <v>163000</v>
      </c>
      <c r="K2957" s="382">
        <v>120384</v>
      </c>
      <c r="L2957" s="191" t="str">
        <f t="shared" si="2134"/>
        <v>875048050702011004002024434001</v>
      </c>
      <c r="M2957" s="192">
        <f t="array" ref="M2957">IF(COUNT(SEARCH(Удалить_Роспись_КВСР,$B2957)*SEARCH(Удалить_Роспись_ПБС,$C2957)*SEARCH(Удалить_Роспись_КФСР, $D2957)*SEARCH(Удалить_Роспись_КЦСР,$E2957)*SEARCH(Удалить_Роспись_КВР,$F2957)*SEARCH(Удалить_Роспись_ЭК,$H2957)*SEARCH(Удалить_Роспись_КР,$I2957))&gt;0,0,1)</f>
        <v>0</v>
      </c>
      <c r="N2957" s="192">
        <f>IF(COUNT(SEARCH(Удалить_Индекс_КВСР,$B2957)*SEARCH(Удалить_Индекс_ПБС,$C2957)*SEARCH(Удалить_Индекс_КФСР,$D2957)*SEARCH(Удалить_Индекс_КЦСР,$E2957)*SEARCH(Удалить_Индекс_КВР,$F2957)*SEARCH(Удалить_Индекс_ЭК,$H2957)*SEARCH(Удалить_Индекс_КР,$I2957))&gt;0,0,1)</f>
        <v>1</v>
      </c>
      <c r="O2957" s="192" t="str">
        <f t="shared" si="2135"/>
        <v/>
      </c>
      <c r="P2957" s="192" t="str">
        <f t="shared" si="2176"/>
        <v/>
      </c>
      <c r="Q2957" s="300" t="str">
        <f t="shared" si="2136"/>
        <v/>
      </c>
      <c r="R2957" s="300" t="str">
        <f t="shared" si="2137"/>
        <v/>
      </c>
      <c r="S2957" s="300" t="str">
        <f t="shared" si="2138"/>
        <v/>
      </c>
      <c r="T2957" s="192" t="str">
        <f t="shared" si="2139"/>
        <v/>
      </c>
      <c r="U2957" s="303" t="str">
        <f t="shared" si="2140"/>
        <v/>
      </c>
      <c r="V2957" s="300" t="str">
        <f t="shared" si="2141"/>
        <v/>
      </c>
      <c r="W2957" s="192" t="str">
        <f t="shared" si="2142"/>
        <v/>
      </c>
      <c r="X2957" s="303" t="str">
        <f t="shared" si="2143"/>
        <v/>
      </c>
      <c r="Y2957" s="300" t="str">
        <f t="shared" si="2144"/>
        <v/>
      </c>
      <c r="Z2957" s="300" t="str">
        <f t="shared" si="2145"/>
        <v/>
      </c>
      <c r="AA2957" s="303" t="str">
        <f t="shared" si="2146"/>
        <v/>
      </c>
      <c r="AB2957" s="300" t="str">
        <f t="shared" si="2147"/>
        <v/>
      </c>
      <c r="AC2957" s="300" t="str">
        <f t="shared" si="2148"/>
        <v/>
      </c>
      <c r="AD2957" s="300" t="str">
        <f t="shared" si="2149"/>
        <v/>
      </c>
      <c r="AE2957" s="192" t="str">
        <f t="shared" si="2150"/>
        <v/>
      </c>
      <c r="AF2957" s="192" t="str">
        <f t="shared" si="2151"/>
        <v/>
      </c>
      <c r="AG2957" s="192"/>
      <c r="AJ2957" s="300" t="str">
        <f t="shared" si="2152"/>
        <v/>
      </c>
      <c r="AK2957" s="300" t="str">
        <f t="shared" si="2153"/>
        <v/>
      </c>
      <c r="AL2957" s="300" t="str">
        <f t="shared" si="2154"/>
        <v/>
      </c>
      <c r="AM2957" s="300" t="str">
        <f t="shared" si="2155"/>
        <v/>
      </c>
      <c r="AN2957" s="300" t="str">
        <f t="shared" si="2156"/>
        <v/>
      </c>
      <c r="AO2957" s="300" t="str">
        <f t="shared" si="2157"/>
        <v/>
      </c>
      <c r="AP2957" s="300" t="str">
        <f t="shared" si="2158"/>
        <v/>
      </c>
      <c r="AQ2957" s="300" t="str">
        <f t="shared" si="2159"/>
        <v/>
      </c>
      <c r="AR2957" s="306" t="str">
        <f t="shared" si="2160"/>
        <v/>
      </c>
      <c r="AS2957" s="300" t="str">
        <f t="shared" si="2161"/>
        <v/>
      </c>
      <c r="AT2957" s="300" t="str">
        <f t="shared" si="2162"/>
        <v/>
      </c>
      <c r="AU2957" s="192" t="str">
        <f t="shared" si="2163"/>
        <v>рбс</v>
      </c>
      <c r="AV2957" s="192" t="str">
        <f t="shared" si="2164"/>
        <v>рбс87504805общпро</v>
      </c>
      <c r="AW2957" s="191">
        <f t="shared" si="2165"/>
        <v>0</v>
      </c>
      <c r="AX2957" s="191">
        <f t="shared" si="2166"/>
        <v>0</v>
      </c>
      <c r="AY2957" s="191">
        <f t="shared" si="2167"/>
        <v>163000</v>
      </c>
      <c r="AZ2957" s="191">
        <f t="shared" si="2168"/>
        <v>120384</v>
      </c>
      <c r="BA2957" s="193">
        <f t="shared" si="2169"/>
        <v>1</v>
      </c>
      <c r="BB2957" s="193">
        <f t="shared" si="2170"/>
        <v>1</v>
      </c>
      <c r="BC2957" s="193">
        <f t="shared" si="2171"/>
        <v>1</v>
      </c>
      <c r="BD2957" s="191">
        <f t="shared" si="2181"/>
        <v>163000</v>
      </c>
      <c r="BE2957" s="191">
        <f t="shared" si="2172"/>
        <v>120384</v>
      </c>
      <c r="BF2957" s="210">
        <f t="shared" si="2173"/>
        <v>163000</v>
      </c>
      <c r="BG2957" s="211">
        <f t="shared" si="2174"/>
        <v>163000</v>
      </c>
      <c r="BH2957" s="289"/>
      <c r="BI2957" s="289"/>
      <c r="BL2957" s="233" t="str">
        <f t="shared" si="2175"/>
        <v/>
      </c>
    </row>
    <row r="2958" spans="1:64" ht="12" customHeight="1">
      <c r="A2958" s="333" t="s">
        <v>1484</v>
      </c>
      <c r="B2958" s="381" t="s">
        <v>327</v>
      </c>
      <c r="C2958" s="333" t="s">
        <v>816</v>
      </c>
      <c r="D2958" s="381" t="s">
        <v>317</v>
      </c>
      <c r="E2958" s="381" t="s">
        <v>1317</v>
      </c>
      <c r="F2958" s="381" t="s">
        <v>658</v>
      </c>
      <c r="G2958" s="381" t="s">
        <v>395</v>
      </c>
      <c r="H2958" s="100" t="s">
        <v>653</v>
      </c>
      <c r="I2958" s="381" t="s">
        <v>505</v>
      </c>
      <c r="J2958" s="382">
        <v>1202.0999999999999</v>
      </c>
      <c r="K2958" s="382">
        <v>1202.0999999999999</v>
      </c>
      <c r="L2958" s="191" t="str">
        <f t="shared" ref="L2958:L3021" si="2184">CONCATENATE(B2958,C2958,D2958,E2958,F2958,G2958,I2958)</f>
        <v>875048050702011004002085329001</v>
      </c>
      <c r="M2958" s="192">
        <f t="array" ref="M2958">IF(COUNT(SEARCH(Удалить_Роспись_КВСР,$B2958)*SEARCH(Удалить_Роспись_ПБС,$C2958)*SEARCH(Удалить_Роспись_КФСР, $D2958)*SEARCH(Удалить_Роспись_КЦСР,$E2958)*SEARCH(Удалить_Роспись_КВР,$F2958)*SEARCH(Удалить_Роспись_ЭК,$H2958)*SEARCH(Удалить_Роспись_КР,$I2958))&gt;0,0,1)</f>
        <v>0</v>
      </c>
      <c r="N2958" s="192">
        <v>0</v>
      </c>
      <c r="O2958" s="192" t="str">
        <f t="shared" ref="O2958:O3021" si="2185">IF(OR($E2958="263П001",$E2958="092П000"),"атп","")</f>
        <v/>
      </c>
      <c r="P2958" s="192" t="str">
        <f t="shared" si="2176"/>
        <v/>
      </c>
      <c r="Q2958" s="300" t="str">
        <f t="shared" ref="Q2958:Q3021" si="2186">IF(OR($E2958="282Д002",$E2958="909Д000"),"инв","")</f>
        <v/>
      </c>
      <c r="R2958" s="300" t="str">
        <f t="shared" ref="R2958:R3021" si="2187">IF(OR($E2958="2928006",$E2958="4118004",$E2958="909Ж000"),"зем","")</f>
        <v/>
      </c>
      <c r="S2958" s="300" t="str">
        <f t="shared" ref="S2958:S3021" si="2188">IF($D2958="1001","пен","")</f>
        <v/>
      </c>
      <c r="T2958" s="192" t="str">
        <f t="shared" ref="T2958:T3021" si="2189">IF($E2958="9018000","рез","")</f>
        <v/>
      </c>
      <c r="U2958" s="303" t="str">
        <f t="shared" ref="U2958:U3021" si="2190">IF(LEFT($E2958,3)="795","рцп","")</f>
        <v/>
      </c>
      <c r="V2958" s="300" t="str">
        <f t="shared" ref="V2958:V3021" si="2191">IF(AND($B2958="830",OR($E2958="1038212",$E2958="0358000",E2958="0348223",E2958="1018001",E2958="1018210",E2958="1038000",E2958="0318202",E2958="0368203",E2958="0538001")),"мер","")</f>
        <v/>
      </c>
      <c r="W2958" s="192" t="str">
        <f t="shared" ref="W2958:W3021" si="2192">IF(AND($B2958="806",$D2958="0503"),"бла","")</f>
        <v/>
      </c>
      <c r="X2958" s="303" t="str">
        <f t="shared" ref="X2958:X3021" si="2193">IF(AND($B2958="806",$E2958="5058606"),"жил","")</f>
        <v/>
      </c>
      <c r="Y2958" s="300" t="str">
        <f t="shared" ref="Y2958:Y3021" si="2194">IF($D2958="0107","выб","")</f>
        <v/>
      </c>
      <c r="Z2958" s="300" t="str">
        <f t="shared" ref="Z2958:Z3021" si="2195">IF($G2958="251","меж","")</f>
        <v/>
      </c>
      <c r="AA2958" s="303" t="str">
        <f t="shared" ref="AA2958:AA3021" si="2196">IF($B2958="800","кцп","")</f>
        <v/>
      </c>
      <c r="AB2958" s="300" t="str">
        <f t="shared" ref="AB2958:AB3021" si="2197">IF($F2958="611","смз","")</f>
        <v/>
      </c>
      <c r="AC2958" s="300" t="str">
        <f t="shared" ref="AC2958:AC3021" si="2198">IF($D2958="1301","дол","")</f>
        <v/>
      </c>
      <c r="AD2958" s="300" t="str">
        <f t="shared" ref="AD2958:AD3021" si="2199">IF($F2958="612","сиц","")</f>
        <v/>
      </c>
      <c r="AE2958" s="192" t="str">
        <f t="shared" ref="AE2958:AE3021" si="2200">IF(AND($B2958="890",$E2958="9098000",F2958="870"),"рсф","")</f>
        <v/>
      </c>
      <c r="AF2958" s="192" t="str">
        <f t="shared" ref="AF2958:AF3021" si="2201">IF(AND($F2958="330",B2958="806"),"поч","")</f>
        <v/>
      </c>
      <c r="AG2958" s="192"/>
      <c r="AJ2958" s="300" t="str">
        <f t="shared" ref="AJ2958:AJ3021" si="2202">IF(AND(D2958="0503",G2958="223",OR(E2958="2118002",E2958="2218002",E2958="2338004",E2958="2718002",E2958="2928002",E2958="3018002",E2958="3118002",E2958="3218002",E2958="3418002",E2958="3658002",E2958="3718002",E2958="3818002",E2958="3948001",E2958="4118002",E2958="4218002",E2958="4218001",E2958="4318002",E2958="4418002",E2958="4618002")),"осв","")</f>
        <v/>
      </c>
      <c r="AK2958" s="300" t="str">
        <f t="shared" ref="AK2958:AK3021" si="2203">IF($D2958="0107","выб","")</f>
        <v/>
      </c>
      <c r="AL2958" s="300" t="str">
        <f t="shared" ref="AL2958:AL3021" si="2204">IF(OR($D2958="0409",$D2958="0503"),"бла","")</f>
        <v/>
      </c>
      <c r="AM2958" s="300" t="str">
        <f t="shared" ref="AM2958:AM3021" si="2205">IF($G2958="251","меж","")</f>
        <v/>
      </c>
      <c r="AN2958" s="300" t="str">
        <f t="shared" ref="AN2958:AN3021" si="2206">IF($D2958="0501","жил","")</f>
        <v/>
      </c>
      <c r="AO2958" s="300" t="str">
        <f t="shared" ref="AO2958:AO3021" si="2207">IF($D2958="1101","физ","")</f>
        <v/>
      </c>
      <c r="AP2958" s="300" t="str">
        <f t="shared" ref="AP2958:AP3021" si="2208">IF($D2958="0408","тра","")</f>
        <v/>
      </c>
      <c r="AQ2958" s="300" t="str">
        <f t="shared" ref="AQ2958:AQ3021" si="2209">IF($D2958="1001","пен","")</f>
        <v/>
      </c>
      <c r="AR2958" s="306" t="str">
        <f t="shared" ref="AR2958:AR3021" si="2210">IF(LEFT($E2958,3)="795","рцп","")</f>
        <v/>
      </c>
      <c r="AS2958" s="300" t="str">
        <f t="shared" ref="AS2958:AS3021" si="2211">IF($F2958="611","смз","")</f>
        <v/>
      </c>
      <c r="AT2958" s="300" t="str">
        <f t="shared" ref="AT2958:AT3021" si="2212">IF($F2958="612","сиц","")</f>
        <v/>
      </c>
      <c r="AU2958" s="192" t="str">
        <f t="shared" ref="AU2958:AU3021" si="2213">IF(LEFT(B2958,1)="9",LEFT(CONCATENATE(AJ2958,AK2958,AL2958,AM2958,AN2958,AP2958,AQ2958,AR2958,AS2958,AT2958,AO2958,"рбс"),3),LEFT(CONCATENATE(O2958,P2958,Q2958,R2958,S2958,T2958,U2958,V2958,W2958,X2958,Y2958,Z2958,AA2958,AB2958,AC2958,AD2958,AE2958,AF2958,"рбс"),3))</f>
        <v>рбс</v>
      </c>
      <c r="AV2958" s="192" t="str">
        <f t="shared" ref="AV2958:AV3021" si="2214">CONCATENATE(AU2958,B2958,IF(C2958="ЦП270","ЦП273",IF(AND(C2958="ЦС300",LEFT(E2958,3)="440"),"ЦС306",IF(AND(C2958="ЦУ340",LEFT(E2958,3)="440"),"ЦУ347",C2958))),IF(ISNA(VLOOKUP(F2958,спр_Платные,1,FALSE)),"общ","пла"),VLOOKUP(G2958,спр_Индексации_ЭКР,3,FALSE))</f>
        <v>рбс87504805общпро</v>
      </c>
      <c r="AW2958" s="191">
        <f t="shared" ref="AW2958:AW3021" si="2215">J2958*$M2958</f>
        <v>0</v>
      </c>
      <c r="AX2958" s="191">
        <f t="shared" ref="AX2958:AX3021" si="2216">K2958*$M2958</f>
        <v>0</v>
      </c>
      <c r="AY2958" s="191">
        <f t="shared" ref="AY2958:AY3021" si="2217">J2958*$N2958</f>
        <v>0</v>
      </c>
      <c r="AZ2958" s="191">
        <f t="shared" ref="AZ2958:AZ3021" si="2218">K2958*$N2958</f>
        <v>0</v>
      </c>
      <c r="BA2958" s="193">
        <f t="shared" ref="BA2958:BA3021" si="2219">VLOOKUP(G2958,спр_Индексации_ЭКР,2,FALSE)</f>
        <v>1</v>
      </c>
      <c r="BB2958" s="193">
        <f t="shared" ref="BB2958:BB3021" si="2220">VLOOKUP(G2958,спр_Индексации_ЭКР,4,FALSE)</f>
        <v>1</v>
      </c>
      <c r="BC2958" s="193">
        <f t="shared" ref="BC2958:BC3021" si="2221">VLOOKUP(G2958,спр_Индексации_ЭКР,5,FALSE)</f>
        <v>1</v>
      </c>
      <c r="BD2958" s="191">
        <f t="shared" si="2181"/>
        <v>0</v>
      </c>
      <c r="BE2958" s="191">
        <f t="shared" ref="BE2958:BE3021" si="2222">AZ2958*$BA2958</f>
        <v>0</v>
      </c>
      <c r="BF2958" s="210">
        <f t="shared" ref="BF2958:BF3021" si="2223">BD2958*BB2958</f>
        <v>0</v>
      </c>
      <c r="BG2958" s="211">
        <f t="shared" ref="BG2958:BG3021" si="2224">BF2958*BC2958</f>
        <v>0</v>
      </c>
      <c r="BH2958" s="289"/>
      <c r="BI2958" s="289"/>
      <c r="BJ2958" s="228"/>
      <c r="BK2958" s="228"/>
      <c r="BL2958" s="233" t="str">
        <f t="shared" ref="BL2958:BL3021" si="2225">IF(LEFT(B2958,1)="9",LEFT(D2958,2),"")</f>
        <v/>
      </c>
    </row>
    <row r="2959" spans="1:64" ht="12" customHeight="1">
      <c r="A2959" s="333" t="s">
        <v>1484</v>
      </c>
      <c r="B2959" s="381" t="s">
        <v>327</v>
      </c>
      <c r="C2959" s="333" t="s">
        <v>816</v>
      </c>
      <c r="D2959" s="381" t="s">
        <v>317</v>
      </c>
      <c r="E2959" s="381" t="s">
        <v>1318</v>
      </c>
      <c r="F2959" s="381" t="s">
        <v>608</v>
      </c>
      <c r="G2959" s="381" t="s">
        <v>385</v>
      </c>
      <c r="H2959" s="100" t="s">
        <v>653</v>
      </c>
      <c r="I2959" s="381" t="s">
        <v>505</v>
      </c>
      <c r="J2959" s="382">
        <v>1169500</v>
      </c>
      <c r="K2959" s="382">
        <v>1118797.96</v>
      </c>
      <c r="L2959" s="191" t="str">
        <f t="shared" si="2184"/>
        <v>875048050702011004102011121101</v>
      </c>
      <c r="M2959" s="192">
        <f t="array" ref="M2959">IF(COUNT(SEARCH(Удалить_Роспись_КВСР,$B2959)*SEARCH(Удалить_Роспись_ПБС,$C2959)*SEARCH(Удалить_Роспись_КФСР, $D2959)*SEARCH(Удалить_Роспись_КЦСР,$E2959)*SEARCH(Удалить_Роспись_КВР,$F2959)*SEARCH(Удалить_Роспись_ЭК,$H2959)*SEARCH(Удалить_Роспись_КР,$I2959))&gt;0,0,1)</f>
        <v>0</v>
      </c>
      <c r="N2959" s="192">
        <v>0</v>
      </c>
      <c r="O2959" s="192" t="str">
        <f t="shared" si="2185"/>
        <v/>
      </c>
      <c r="P2959" s="192" t="str">
        <f t="shared" si="2176"/>
        <v/>
      </c>
      <c r="Q2959" s="300" t="str">
        <f t="shared" si="2186"/>
        <v/>
      </c>
      <c r="R2959" s="300" t="str">
        <f t="shared" si="2187"/>
        <v/>
      </c>
      <c r="S2959" s="300" t="str">
        <f t="shared" si="2188"/>
        <v/>
      </c>
      <c r="T2959" s="192" t="str">
        <f t="shared" si="2189"/>
        <v/>
      </c>
      <c r="U2959" s="303" t="str">
        <f t="shared" si="2190"/>
        <v/>
      </c>
      <c r="V2959" s="300" t="str">
        <f t="shared" si="2191"/>
        <v/>
      </c>
      <c r="W2959" s="192" t="str">
        <f t="shared" si="2192"/>
        <v/>
      </c>
      <c r="X2959" s="303" t="str">
        <f t="shared" si="2193"/>
        <v/>
      </c>
      <c r="Y2959" s="300" t="str">
        <f t="shared" si="2194"/>
        <v/>
      </c>
      <c r="Z2959" s="300" t="str">
        <f t="shared" si="2195"/>
        <v/>
      </c>
      <c r="AA2959" s="303" t="str">
        <f t="shared" si="2196"/>
        <v/>
      </c>
      <c r="AB2959" s="300" t="str">
        <f t="shared" si="2197"/>
        <v/>
      </c>
      <c r="AC2959" s="300" t="str">
        <f t="shared" si="2198"/>
        <v/>
      </c>
      <c r="AD2959" s="300" t="str">
        <f t="shared" si="2199"/>
        <v/>
      </c>
      <c r="AE2959" s="192" t="str">
        <f t="shared" si="2200"/>
        <v/>
      </c>
      <c r="AF2959" s="192" t="str">
        <f t="shared" si="2201"/>
        <v/>
      </c>
      <c r="AG2959" s="192"/>
      <c r="AJ2959" s="300" t="str">
        <f t="shared" si="2202"/>
        <v/>
      </c>
      <c r="AK2959" s="300" t="str">
        <f t="shared" si="2203"/>
        <v/>
      </c>
      <c r="AL2959" s="300" t="str">
        <f t="shared" si="2204"/>
        <v/>
      </c>
      <c r="AM2959" s="300" t="str">
        <f t="shared" si="2205"/>
        <v/>
      </c>
      <c r="AN2959" s="300" t="str">
        <f t="shared" si="2206"/>
        <v/>
      </c>
      <c r="AO2959" s="300" t="str">
        <f t="shared" si="2207"/>
        <v/>
      </c>
      <c r="AP2959" s="300" t="str">
        <f t="shared" si="2208"/>
        <v/>
      </c>
      <c r="AQ2959" s="300" t="str">
        <f t="shared" si="2209"/>
        <v/>
      </c>
      <c r="AR2959" s="306" t="str">
        <f t="shared" si="2210"/>
        <v/>
      </c>
      <c r="AS2959" s="300" t="str">
        <f t="shared" si="2211"/>
        <v/>
      </c>
      <c r="AT2959" s="300" t="str">
        <f t="shared" si="2212"/>
        <v/>
      </c>
      <c r="AU2959" s="192" t="str">
        <f t="shared" si="2213"/>
        <v>рбс</v>
      </c>
      <c r="AV2959" s="192" t="str">
        <f t="shared" si="2214"/>
        <v>рбс87504805общопл</v>
      </c>
      <c r="AW2959" s="191">
        <f t="shared" si="2215"/>
        <v>0</v>
      </c>
      <c r="AX2959" s="191">
        <f t="shared" si="2216"/>
        <v>0</v>
      </c>
      <c r="AY2959" s="191">
        <f t="shared" si="2217"/>
        <v>0</v>
      </c>
      <c r="AZ2959" s="191">
        <f t="shared" si="2218"/>
        <v>0</v>
      </c>
      <c r="BA2959" s="193">
        <f t="shared" si="2219"/>
        <v>1</v>
      </c>
      <c r="BB2959" s="193">
        <f t="shared" si="2220"/>
        <v>1</v>
      </c>
      <c r="BC2959" s="193">
        <f t="shared" si="2221"/>
        <v>1</v>
      </c>
      <c r="BD2959" s="191">
        <f t="shared" si="2181"/>
        <v>0</v>
      </c>
      <c r="BE2959" s="191">
        <f t="shared" si="2222"/>
        <v>0</v>
      </c>
      <c r="BF2959" s="210">
        <f t="shared" si="2223"/>
        <v>0</v>
      </c>
      <c r="BG2959" s="211">
        <f t="shared" si="2224"/>
        <v>0</v>
      </c>
      <c r="BH2959" s="289"/>
      <c r="BI2959" s="289"/>
      <c r="BL2959" s="233" t="str">
        <f t="shared" si="2225"/>
        <v/>
      </c>
    </row>
    <row r="2960" spans="1:64" ht="12" customHeight="1">
      <c r="A2960" s="333" t="s">
        <v>1484</v>
      </c>
      <c r="B2960" s="381" t="s">
        <v>327</v>
      </c>
      <c r="C2960" s="333" t="s">
        <v>816</v>
      </c>
      <c r="D2960" s="381" t="s">
        <v>317</v>
      </c>
      <c r="E2960" s="381" t="s">
        <v>1318</v>
      </c>
      <c r="F2960" s="381" t="s">
        <v>902</v>
      </c>
      <c r="G2960" s="381" t="s">
        <v>387</v>
      </c>
      <c r="H2960" s="100" t="s">
        <v>653</v>
      </c>
      <c r="I2960" s="381" t="s">
        <v>505</v>
      </c>
      <c r="J2960" s="382">
        <v>353648</v>
      </c>
      <c r="K2960" s="382">
        <v>336726.1</v>
      </c>
      <c r="L2960" s="191" t="str">
        <f t="shared" si="2184"/>
        <v>875048050702011004102011921301</v>
      </c>
      <c r="M2960" s="192">
        <f t="array" ref="M2960">IF(COUNT(SEARCH(Удалить_Роспись_КВСР,$B2960)*SEARCH(Удалить_Роспись_ПБС,$C2960)*SEARCH(Удалить_Роспись_КФСР, $D2960)*SEARCH(Удалить_Роспись_КЦСР,$E2960)*SEARCH(Удалить_Роспись_КВР,$F2960)*SEARCH(Удалить_Роспись_ЭК,$H2960)*SEARCH(Удалить_Роспись_КР,$I2960))&gt;0,0,1)</f>
        <v>0</v>
      </c>
      <c r="N2960" s="192">
        <v>0</v>
      </c>
      <c r="O2960" s="192" t="str">
        <f t="shared" si="2185"/>
        <v/>
      </c>
      <c r="P2960" s="192" t="str">
        <f t="shared" si="2176"/>
        <v/>
      </c>
      <c r="Q2960" s="300" t="str">
        <f t="shared" si="2186"/>
        <v/>
      </c>
      <c r="R2960" s="300" t="str">
        <f t="shared" si="2187"/>
        <v/>
      </c>
      <c r="S2960" s="300" t="str">
        <f t="shared" si="2188"/>
        <v/>
      </c>
      <c r="T2960" s="192" t="str">
        <f t="shared" si="2189"/>
        <v/>
      </c>
      <c r="U2960" s="303" t="str">
        <f t="shared" si="2190"/>
        <v/>
      </c>
      <c r="V2960" s="300" t="str">
        <f t="shared" si="2191"/>
        <v/>
      </c>
      <c r="W2960" s="192" t="str">
        <f t="shared" si="2192"/>
        <v/>
      </c>
      <c r="X2960" s="303" t="str">
        <f t="shared" si="2193"/>
        <v/>
      </c>
      <c r="Y2960" s="300" t="str">
        <f t="shared" si="2194"/>
        <v/>
      </c>
      <c r="Z2960" s="300" t="str">
        <f t="shared" si="2195"/>
        <v/>
      </c>
      <c r="AA2960" s="303" t="str">
        <f t="shared" si="2196"/>
        <v/>
      </c>
      <c r="AB2960" s="300" t="str">
        <f t="shared" si="2197"/>
        <v/>
      </c>
      <c r="AC2960" s="300" t="str">
        <f t="shared" si="2198"/>
        <v/>
      </c>
      <c r="AD2960" s="300" t="str">
        <f t="shared" si="2199"/>
        <v/>
      </c>
      <c r="AE2960" s="192" t="str">
        <f t="shared" si="2200"/>
        <v/>
      </c>
      <c r="AF2960" s="192" t="str">
        <f t="shared" si="2201"/>
        <v/>
      </c>
      <c r="AG2960" s="192"/>
      <c r="AJ2960" s="300" t="str">
        <f t="shared" si="2202"/>
        <v/>
      </c>
      <c r="AK2960" s="300" t="str">
        <f t="shared" si="2203"/>
        <v/>
      </c>
      <c r="AL2960" s="300" t="str">
        <f t="shared" si="2204"/>
        <v/>
      </c>
      <c r="AM2960" s="300" t="str">
        <f t="shared" si="2205"/>
        <v/>
      </c>
      <c r="AN2960" s="300" t="str">
        <f t="shared" si="2206"/>
        <v/>
      </c>
      <c r="AO2960" s="300" t="str">
        <f t="shared" si="2207"/>
        <v/>
      </c>
      <c r="AP2960" s="300" t="str">
        <f t="shared" si="2208"/>
        <v/>
      </c>
      <c r="AQ2960" s="300" t="str">
        <f t="shared" si="2209"/>
        <v/>
      </c>
      <c r="AR2960" s="306" t="str">
        <f t="shared" si="2210"/>
        <v/>
      </c>
      <c r="AS2960" s="300" t="str">
        <f t="shared" si="2211"/>
        <v/>
      </c>
      <c r="AT2960" s="300" t="str">
        <f t="shared" si="2212"/>
        <v/>
      </c>
      <c r="AU2960" s="192" t="str">
        <f t="shared" si="2213"/>
        <v>рбс</v>
      </c>
      <c r="AV2960" s="192" t="str">
        <f t="shared" si="2214"/>
        <v>рбс87504805общопл</v>
      </c>
      <c r="AW2960" s="191">
        <f t="shared" si="2215"/>
        <v>0</v>
      </c>
      <c r="AX2960" s="191">
        <f t="shared" si="2216"/>
        <v>0</v>
      </c>
      <c r="AY2960" s="191">
        <f t="shared" si="2217"/>
        <v>0</v>
      </c>
      <c r="AZ2960" s="191">
        <f t="shared" si="2218"/>
        <v>0</v>
      </c>
      <c r="BA2960" s="193">
        <f t="shared" si="2219"/>
        <v>1</v>
      </c>
      <c r="BB2960" s="193">
        <f t="shared" si="2220"/>
        <v>1</v>
      </c>
      <c r="BC2960" s="193">
        <f t="shared" si="2221"/>
        <v>1</v>
      </c>
      <c r="BD2960" s="191">
        <f t="shared" si="2181"/>
        <v>0</v>
      </c>
      <c r="BE2960" s="191">
        <f t="shared" si="2222"/>
        <v>0</v>
      </c>
      <c r="BF2960" s="210">
        <f t="shared" si="2223"/>
        <v>0</v>
      </c>
      <c r="BG2960" s="211">
        <f t="shared" si="2224"/>
        <v>0</v>
      </c>
      <c r="BH2960" s="289"/>
      <c r="BI2960" s="289"/>
      <c r="BL2960" s="233" t="str">
        <f t="shared" si="2225"/>
        <v/>
      </c>
    </row>
    <row r="2961" spans="1:64" ht="12" customHeight="1">
      <c r="A2961" s="333" t="s">
        <v>1484</v>
      </c>
      <c r="B2961" s="381" t="s">
        <v>327</v>
      </c>
      <c r="C2961" s="333" t="s">
        <v>816</v>
      </c>
      <c r="D2961" s="381" t="s">
        <v>317</v>
      </c>
      <c r="E2961" s="381" t="s">
        <v>1319</v>
      </c>
      <c r="F2961" s="381" t="s">
        <v>589</v>
      </c>
      <c r="G2961" s="381" t="s">
        <v>386</v>
      </c>
      <c r="H2961" s="100" t="s">
        <v>653</v>
      </c>
      <c r="I2961" s="381" t="s">
        <v>505</v>
      </c>
      <c r="J2961" s="382">
        <v>60000</v>
      </c>
      <c r="K2961" s="382">
        <v>60000</v>
      </c>
      <c r="L2961" s="191" t="str">
        <f t="shared" si="2184"/>
        <v>875048050702011004702011221201</v>
      </c>
      <c r="M2961" s="192">
        <f t="array" ref="M2961">IF(COUNT(SEARCH(Удалить_Роспись_КВСР,$B2961)*SEARCH(Удалить_Роспись_ПБС,$C2961)*SEARCH(Удалить_Роспись_КФСР, $D2961)*SEARCH(Удалить_Роспись_КЦСР,$E2961)*SEARCH(Удалить_Роспись_КВР,$F2961)*SEARCH(Удалить_Роспись_ЭК,$H2961)*SEARCH(Удалить_Роспись_КР,$I2961))&gt;0,0,1)</f>
        <v>0</v>
      </c>
      <c r="N2961" s="192">
        <v>0</v>
      </c>
      <c r="O2961" s="192" t="str">
        <f t="shared" si="2185"/>
        <v/>
      </c>
      <c r="P2961" s="192" t="str">
        <f t="shared" si="2176"/>
        <v/>
      </c>
      <c r="Q2961" s="300" t="str">
        <f t="shared" si="2186"/>
        <v/>
      </c>
      <c r="R2961" s="300" t="str">
        <f t="shared" si="2187"/>
        <v/>
      </c>
      <c r="S2961" s="300" t="str">
        <f t="shared" si="2188"/>
        <v/>
      </c>
      <c r="T2961" s="192" t="str">
        <f t="shared" si="2189"/>
        <v/>
      </c>
      <c r="U2961" s="303" t="str">
        <f t="shared" si="2190"/>
        <v/>
      </c>
      <c r="V2961" s="300" t="str">
        <f t="shared" si="2191"/>
        <v/>
      </c>
      <c r="W2961" s="192" t="str">
        <f t="shared" si="2192"/>
        <v/>
      </c>
      <c r="X2961" s="303" t="str">
        <f t="shared" si="2193"/>
        <v/>
      </c>
      <c r="Y2961" s="300" t="str">
        <f t="shared" si="2194"/>
        <v/>
      </c>
      <c r="Z2961" s="300" t="str">
        <f t="shared" si="2195"/>
        <v/>
      </c>
      <c r="AA2961" s="303" t="str">
        <f t="shared" si="2196"/>
        <v/>
      </c>
      <c r="AB2961" s="300" t="str">
        <f t="shared" si="2197"/>
        <v/>
      </c>
      <c r="AC2961" s="300" t="str">
        <f t="shared" si="2198"/>
        <v/>
      </c>
      <c r="AD2961" s="300" t="str">
        <f t="shared" si="2199"/>
        <v/>
      </c>
      <c r="AE2961" s="192" t="str">
        <f t="shared" si="2200"/>
        <v/>
      </c>
      <c r="AF2961" s="192" t="str">
        <f t="shared" si="2201"/>
        <v/>
      </c>
      <c r="AG2961" s="192"/>
      <c r="AJ2961" s="300" t="str">
        <f t="shared" si="2202"/>
        <v/>
      </c>
      <c r="AK2961" s="300" t="str">
        <f t="shared" si="2203"/>
        <v/>
      </c>
      <c r="AL2961" s="300" t="str">
        <f t="shared" si="2204"/>
        <v/>
      </c>
      <c r="AM2961" s="300" t="str">
        <f t="shared" si="2205"/>
        <v/>
      </c>
      <c r="AN2961" s="300" t="str">
        <f t="shared" si="2206"/>
        <v/>
      </c>
      <c r="AO2961" s="300" t="str">
        <f t="shared" si="2207"/>
        <v/>
      </c>
      <c r="AP2961" s="300" t="str">
        <f t="shared" si="2208"/>
        <v/>
      </c>
      <c r="AQ2961" s="300" t="str">
        <f t="shared" si="2209"/>
        <v/>
      </c>
      <c r="AR2961" s="306" t="str">
        <f t="shared" si="2210"/>
        <v/>
      </c>
      <c r="AS2961" s="300" t="str">
        <f t="shared" si="2211"/>
        <v/>
      </c>
      <c r="AT2961" s="300" t="str">
        <f t="shared" si="2212"/>
        <v/>
      </c>
      <c r="AU2961" s="192" t="str">
        <f t="shared" si="2213"/>
        <v>рбс</v>
      </c>
      <c r="AV2961" s="192" t="str">
        <f t="shared" si="2214"/>
        <v>рбс87504805общпро</v>
      </c>
      <c r="AW2961" s="191">
        <f t="shared" si="2215"/>
        <v>0</v>
      </c>
      <c r="AX2961" s="191">
        <f t="shared" si="2216"/>
        <v>0</v>
      </c>
      <c r="AY2961" s="191">
        <f t="shared" si="2217"/>
        <v>0</v>
      </c>
      <c r="AZ2961" s="191">
        <f t="shared" si="2218"/>
        <v>0</v>
      </c>
      <c r="BA2961" s="193">
        <f t="shared" si="2219"/>
        <v>1</v>
      </c>
      <c r="BB2961" s="193">
        <f t="shared" si="2220"/>
        <v>1</v>
      </c>
      <c r="BC2961" s="193">
        <f t="shared" si="2221"/>
        <v>1</v>
      </c>
      <c r="BD2961" s="191">
        <f t="shared" si="2181"/>
        <v>0</v>
      </c>
      <c r="BE2961" s="191">
        <f t="shared" si="2222"/>
        <v>0</v>
      </c>
      <c r="BF2961" s="210">
        <f t="shared" si="2223"/>
        <v>0</v>
      </c>
      <c r="BG2961" s="211">
        <f t="shared" si="2224"/>
        <v>0</v>
      </c>
      <c r="BH2961" s="289"/>
      <c r="BI2961" s="289"/>
      <c r="BL2961" s="233" t="str">
        <f t="shared" si="2225"/>
        <v/>
      </c>
    </row>
    <row r="2962" spans="1:64" ht="12" customHeight="1">
      <c r="A2962" s="333" t="s">
        <v>1484</v>
      </c>
      <c r="B2962" s="381" t="s">
        <v>327</v>
      </c>
      <c r="C2962" s="333" t="s">
        <v>816</v>
      </c>
      <c r="D2962" s="381" t="s">
        <v>317</v>
      </c>
      <c r="E2962" s="381" t="s">
        <v>1320</v>
      </c>
      <c r="F2962" s="381" t="s">
        <v>586</v>
      </c>
      <c r="G2962" s="381" t="s">
        <v>393</v>
      </c>
      <c r="H2962" s="100" t="s">
        <v>653</v>
      </c>
      <c r="I2962" s="381" t="s">
        <v>505</v>
      </c>
      <c r="J2962" s="382">
        <v>1574279.47</v>
      </c>
      <c r="K2962" s="382">
        <v>897327.77</v>
      </c>
      <c r="L2962" s="191" t="str">
        <f t="shared" si="2184"/>
        <v>875048050702011004Г02024422301</v>
      </c>
      <c r="M2962" s="192">
        <f t="array" ref="M2962">IF(COUNT(SEARCH(Удалить_Роспись_КВСР,$B2962)*SEARCH(Удалить_Роспись_ПБС,$C2962)*SEARCH(Удалить_Роспись_КФСР, $D2962)*SEARCH(Удалить_Роспись_КЦСР,$E2962)*SEARCH(Удалить_Роспись_КВР,$F2962)*SEARCH(Удалить_Роспись_ЭК,$H2962)*SEARCH(Удалить_Роспись_КР,$I2962))&gt;0,0,1)</f>
        <v>0</v>
      </c>
      <c r="N2962" s="192">
        <f>IF(COUNT(SEARCH(Удалить_Индекс_КВСР,$B2962)*SEARCH(Удалить_Индекс_ПБС,$C2962)*SEARCH(Удалить_Индекс_КФСР,$D2962)*SEARCH(Удалить_Индекс_КЦСР,$E2962)*SEARCH(Удалить_Индекс_КВР,$F2962)*SEARCH(Удалить_Индекс_ЭК,$H2962)*SEARCH(Удалить_Индекс_КР,$I2962))&gt;0,0,1)</f>
        <v>1</v>
      </c>
      <c r="O2962" s="192" t="str">
        <f t="shared" si="2185"/>
        <v/>
      </c>
      <c r="P2962" s="192" t="str">
        <f t="shared" si="2176"/>
        <v/>
      </c>
      <c r="Q2962" s="300" t="str">
        <f t="shared" si="2186"/>
        <v/>
      </c>
      <c r="R2962" s="300" t="str">
        <f t="shared" si="2187"/>
        <v/>
      </c>
      <c r="S2962" s="300" t="str">
        <f t="shared" si="2188"/>
        <v/>
      </c>
      <c r="T2962" s="192" t="str">
        <f t="shared" si="2189"/>
        <v/>
      </c>
      <c r="U2962" s="303" t="str">
        <f t="shared" si="2190"/>
        <v/>
      </c>
      <c r="V2962" s="300" t="str">
        <f t="shared" si="2191"/>
        <v/>
      </c>
      <c r="W2962" s="192" t="str">
        <f t="shared" si="2192"/>
        <v/>
      </c>
      <c r="X2962" s="303" t="str">
        <f t="shared" si="2193"/>
        <v/>
      </c>
      <c r="Y2962" s="300" t="str">
        <f t="shared" si="2194"/>
        <v/>
      </c>
      <c r="Z2962" s="300" t="str">
        <f t="shared" si="2195"/>
        <v/>
      </c>
      <c r="AA2962" s="303" t="str">
        <f t="shared" si="2196"/>
        <v/>
      </c>
      <c r="AB2962" s="300" t="str">
        <f t="shared" si="2197"/>
        <v/>
      </c>
      <c r="AC2962" s="300" t="str">
        <f t="shared" si="2198"/>
        <v/>
      </c>
      <c r="AD2962" s="300" t="str">
        <f t="shared" si="2199"/>
        <v/>
      </c>
      <c r="AE2962" s="192" t="str">
        <f t="shared" si="2200"/>
        <v/>
      </c>
      <c r="AF2962" s="192" t="str">
        <f t="shared" si="2201"/>
        <v/>
      </c>
      <c r="AG2962" s="192"/>
      <c r="AJ2962" s="300" t="str">
        <f t="shared" si="2202"/>
        <v/>
      </c>
      <c r="AK2962" s="300" t="str">
        <f t="shared" si="2203"/>
        <v/>
      </c>
      <c r="AL2962" s="300" t="str">
        <f t="shared" si="2204"/>
        <v/>
      </c>
      <c r="AM2962" s="300" t="str">
        <f t="shared" si="2205"/>
        <v/>
      </c>
      <c r="AN2962" s="300" t="str">
        <f t="shared" si="2206"/>
        <v/>
      </c>
      <c r="AO2962" s="300" t="str">
        <f t="shared" si="2207"/>
        <v/>
      </c>
      <c r="AP2962" s="300" t="str">
        <f t="shared" si="2208"/>
        <v/>
      </c>
      <c r="AQ2962" s="300" t="str">
        <f t="shared" si="2209"/>
        <v/>
      </c>
      <c r="AR2962" s="306" t="str">
        <f t="shared" si="2210"/>
        <v/>
      </c>
      <c r="AS2962" s="300" t="str">
        <f t="shared" si="2211"/>
        <v/>
      </c>
      <c r="AT2962" s="300" t="str">
        <f t="shared" si="2212"/>
        <v/>
      </c>
      <c r="AU2962" s="192" t="str">
        <f t="shared" si="2213"/>
        <v>рбс</v>
      </c>
      <c r="AV2962" s="192" t="str">
        <f t="shared" si="2214"/>
        <v>рбс87504805общком</v>
      </c>
      <c r="AW2962" s="191">
        <f t="shared" si="2215"/>
        <v>0</v>
      </c>
      <c r="AX2962" s="191">
        <f t="shared" si="2216"/>
        <v>0</v>
      </c>
      <c r="AY2962" s="191">
        <f t="shared" si="2217"/>
        <v>1574279.47</v>
      </c>
      <c r="AZ2962" s="191">
        <f t="shared" si="2218"/>
        <v>897327.77</v>
      </c>
      <c r="BA2962" s="193">
        <f t="shared" si="2219"/>
        <v>1</v>
      </c>
      <c r="BB2962" s="193">
        <f t="shared" si="2220"/>
        <v>1</v>
      </c>
      <c r="BC2962" s="193">
        <f t="shared" si="2221"/>
        <v>1</v>
      </c>
      <c r="BD2962" s="191">
        <f t="shared" si="2181"/>
        <v>1574279.47</v>
      </c>
      <c r="BE2962" s="191">
        <f t="shared" si="2222"/>
        <v>897327.77</v>
      </c>
      <c r="BF2962" s="210">
        <f t="shared" si="2223"/>
        <v>1574279.47</v>
      </c>
      <c r="BG2962" s="211">
        <f t="shared" si="2224"/>
        <v>1574279.47</v>
      </c>
      <c r="BH2962" s="289"/>
      <c r="BI2962" s="289"/>
      <c r="BL2962" s="233" t="str">
        <f t="shared" si="2225"/>
        <v/>
      </c>
    </row>
    <row r="2963" spans="1:64" ht="12" customHeight="1">
      <c r="A2963" s="333" t="s">
        <v>1484</v>
      </c>
      <c r="B2963" s="381" t="s">
        <v>327</v>
      </c>
      <c r="C2963" s="333" t="s">
        <v>816</v>
      </c>
      <c r="D2963" s="381" t="s">
        <v>317</v>
      </c>
      <c r="E2963" s="381" t="s">
        <v>1321</v>
      </c>
      <c r="F2963" s="381" t="s">
        <v>586</v>
      </c>
      <c r="G2963" s="381" t="s">
        <v>397</v>
      </c>
      <c r="H2963" s="100" t="s">
        <v>653</v>
      </c>
      <c r="I2963" s="381" t="s">
        <v>505</v>
      </c>
      <c r="J2963" s="382">
        <v>117750</v>
      </c>
      <c r="K2963" s="382">
        <v>95000</v>
      </c>
      <c r="L2963" s="191" t="str">
        <f t="shared" si="2184"/>
        <v>875048050702011004П02024434001</v>
      </c>
      <c r="M2963" s="192">
        <f t="array" ref="M2963">IF(COUNT(SEARCH(Удалить_Роспись_КВСР,$B2963)*SEARCH(Удалить_Роспись_ПБС,$C2963)*SEARCH(Удалить_Роспись_КФСР, $D2963)*SEARCH(Удалить_Роспись_КЦСР,$E2963)*SEARCH(Удалить_Роспись_КВР,$F2963)*SEARCH(Удалить_Роспись_ЭК,$H2963)*SEARCH(Удалить_Роспись_КР,$I2963))&gt;0,0,1)</f>
        <v>0</v>
      </c>
      <c r="N2963" s="192">
        <f>IF(COUNT(SEARCH(Удалить_Индекс_КВСР,$B2963)*SEARCH(Удалить_Индекс_ПБС,$C2963)*SEARCH(Удалить_Индекс_КФСР,$D2963)*SEARCH(Удалить_Индекс_КЦСР,$E2963)*SEARCH(Удалить_Индекс_КВР,$F2963)*SEARCH(Удалить_Индекс_ЭК,$H2963)*SEARCH(Удалить_Индекс_КР,$I2963))&gt;0,0,1)</f>
        <v>1</v>
      </c>
      <c r="O2963" s="192" t="str">
        <f t="shared" si="2185"/>
        <v/>
      </c>
      <c r="P2963" s="192" t="str">
        <f t="shared" si="2176"/>
        <v/>
      </c>
      <c r="Q2963" s="300" t="str">
        <f t="shared" si="2186"/>
        <v/>
      </c>
      <c r="R2963" s="300" t="str">
        <f t="shared" si="2187"/>
        <v/>
      </c>
      <c r="S2963" s="300" t="str">
        <f t="shared" si="2188"/>
        <v/>
      </c>
      <c r="T2963" s="192" t="str">
        <f t="shared" si="2189"/>
        <v/>
      </c>
      <c r="U2963" s="303" t="str">
        <f t="shared" si="2190"/>
        <v/>
      </c>
      <c r="V2963" s="300" t="str">
        <f t="shared" si="2191"/>
        <v/>
      </c>
      <c r="W2963" s="192" t="str">
        <f t="shared" si="2192"/>
        <v/>
      </c>
      <c r="X2963" s="303" t="str">
        <f t="shared" si="2193"/>
        <v/>
      </c>
      <c r="Y2963" s="300" t="str">
        <f t="shared" si="2194"/>
        <v/>
      </c>
      <c r="Z2963" s="300" t="str">
        <f t="shared" si="2195"/>
        <v/>
      </c>
      <c r="AA2963" s="303" t="str">
        <f t="shared" si="2196"/>
        <v/>
      </c>
      <c r="AB2963" s="300" t="str">
        <f t="shared" si="2197"/>
        <v/>
      </c>
      <c r="AC2963" s="300" t="str">
        <f t="shared" si="2198"/>
        <v/>
      </c>
      <c r="AD2963" s="300" t="str">
        <f t="shared" si="2199"/>
        <v/>
      </c>
      <c r="AE2963" s="192" t="str">
        <f t="shared" si="2200"/>
        <v/>
      </c>
      <c r="AF2963" s="192" t="str">
        <f t="shared" si="2201"/>
        <v/>
      </c>
      <c r="AG2963" s="192"/>
      <c r="AJ2963" s="300" t="str">
        <f t="shared" si="2202"/>
        <v/>
      </c>
      <c r="AK2963" s="300" t="str">
        <f t="shared" si="2203"/>
        <v/>
      </c>
      <c r="AL2963" s="300" t="str">
        <f t="shared" si="2204"/>
        <v/>
      </c>
      <c r="AM2963" s="300" t="str">
        <f t="shared" si="2205"/>
        <v/>
      </c>
      <c r="AN2963" s="300" t="str">
        <f t="shared" si="2206"/>
        <v/>
      </c>
      <c r="AO2963" s="300" t="str">
        <f t="shared" si="2207"/>
        <v/>
      </c>
      <c r="AP2963" s="300" t="str">
        <f t="shared" si="2208"/>
        <v/>
      </c>
      <c r="AQ2963" s="300" t="str">
        <f t="shared" si="2209"/>
        <v/>
      </c>
      <c r="AR2963" s="306" t="str">
        <f t="shared" si="2210"/>
        <v/>
      </c>
      <c r="AS2963" s="300" t="str">
        <f t="shared" si="2211"/>
        <v/>
      </c>
      <c r="AT2963" s="300" t="str">
        <f t="shared" si="2212"/>
        <v/>
      </c>
      <c r="AU2963" s="192" t="str">
        <f t="shared" si="2213"/>
        <v>рбс</v>
      </c>
      <c r="AV2963" s="192" t="str">
        <f t="shared" si="2214"/>
        <v>рбс87504805общпро</v>
      </c>
      <c r="AW2963" s="191">
        <f t="shared" si="2215"/>
        <v>0</v>
      </c>
      <c r="AX2963" s="191">
        <f t="shared" si="2216"/>
        <v>0</v>
      </c>
      <c r="AY2963" s="191">
        <f t="shared" si="2217"/>
        <v>117750</v>
      </c>
      <c r="AZ2963" s="191">
        <f t="shared" si="2218"/>
        <v>95000</v>
      </c>
      <c r="BA2963" s="193">
        <f t="shared" si="2219"/>
        <v>1</v>
      </c>
      <c r="BB2963" s="193">
        <f t="shared" si="2220"/>
        <v>1</v>
      </c>
      <c r="BC2963" s="193">
        <f t="shared" si="2221"/>
        <v>1</v>
      </c>
      <c r="BD2963" s="191">
        <f t="shared" si="2181"/>
        <v>117750</v>
      </c>
      <c r="BE2963" s="191">
        <f t="shared" si="2222"/>
        <v>95000</v>
      </c>
      <c r="BF2963" s="210">
        <f t="shared" si="2223"/>
        <v>117750</v>
      </c>
      <c r="BG2963" s="211">
        <f t="shared" si="2224"/>
        <v>117750</v>
      </c>
      <c r="BH2963" s="289"/>
      <c r="BI2963" s="289"/>
      <c r="BL2963" s="233" t="str">
        <f t="shared" si="2225"/>
        <v/>
      </c>
    </row>
    <row r="2964" spans="1:64" ht="12" customHeight="1">
      <c r="A2964" s="333" t="s">
        <v>1484</v>
      </c>
      <c r="B2964" s="381" t="s">
        <v>327</v>
      </c>
      <c r="C2964" s="333" t="s">
        <v>816</v>
      </c>
      <c r="D2964" s="381" t="s">
        <v>317</v>
      </c>
      <c r="E2964" s="381" t="s">
        <v>1457</v>
      </c>
      <c r="F2964" s="381" t="s">
        <v>586</v>
      </c>
      <c r="G2964" s="381" t="s">
        <v>393</v>
      </c>
      <c r="H2964" s="100" t="s">
        <v>653</v>
      </c>
      <c r="I2964" s="381" t="s">
        <v>505</v>
      </c>
      <c r="J2964" s="382">
        <v>220977</v>
      </c>
      <c r="K2964" s="382">
        <v>132404.01</v>
      </c>
      <c r="L2964" s="191" t="str">
        <f t="shared" si="2184"/>
        <v>875048050702011004Э02024422301</v>
      </c>
      <c r="M2964" s="192">
        <f t="array" ref="M2964">IF(COUNT(SEARCH(Удалить_Роспись_КВСР,$B2964)*SEARCH(Удалить_Роспись_ПБС,$C2964)*SEARCH(Удалить_Роспись_КФСР, $D2964)*SEARCH(Удалить_Роспись_КЦСР,$E2964)*SEARCH(Удалить_Роспись_КВР,$F2964)*SEARCH(Удалить_Роспись_ЭК,$H2964)*SEARCH(Удалить_Роспись_КР,$I2964))&gt;0,0,1)</f>
        <v>0</v>
      </c>
      <c r="N2964" s="192">
        <f>IF(COUNT(SEARCH(Удалить_Индекс_КВСР,$B2964)*SEARCH(Удалить_Индекс_ПБС,$C2964)*SEARCH(Удалить_Индекс_КФСР,$D2964)*SEARCH(Удалить_Индекс_КЦСР,$E2964)*SEARCH(Удалить_Индекс_КВР,$F2964)*SEARCH(Удалить_Индекс_ЭК,$H2964)*SEARCH(Удалить_Индекс_КР,$I2964))&gt;0,0,1)</f>
        <v>1</v>
      </c>
      <c r="O2964" s="192" t="str">
        <f t="shared" si="2185"/>
        <v/>
      </c>
      <c r="P2964" s="192" t="str">
        <f t="shared" ref="P2964:P3027" si="2226">IF($E2964="092Л000","воз","")</f>
        <v/>
      </c>
      <c r="Q2964" s="300" t="str">
        <f t="shared" si="2186"/>
        <v/>
      </c>
      <c r="R2964" s="300" t="str">
        <f t="shared" si="2187"/>
        <v/>
      </c>
      <c r="S2964" s="300" t="str">
        <f t="shared" si="2188"/>
        <v/>
      </c>
      <c r="T2964" s="192" t="str">
        <f t="shared" si="2189"/>
        <v/>
      </c>
      <c r="U2964" s="303" t="str">
        <f t="shared" si="2190"/>
        <v/>
      </c>
      <c r="V2964" s="300" t="str">
        <f t="shared" si="2191"/>
        <v/>
      </c>
      <c r="W2964" s="192" t="str">
        <f t="shared" si="2192"/>
        <v/>
      </c>
      <c r="X2964" s="303" t="str">
        <f t="shared" si="2193"/>
        <v/>
      </c>
      <c r="Y2964" s="300" t="str">
        <f t="shared" si="2194"/>
        <v/>
      </c>
      <c r="Z2964" s="300" t="str">
        <f t="shared" si="2195"/>
        <v/>
      </c>
      <c r="AA2964" s="303" t="str">
        <f t="shared" si="2196"/>
        <v/>
      </c>
      <c r="AB2964" s="300" t="str">
        <f t="shared" si="2197"/>
        <v/>
      </c>
      <c r="AC2964" s="300" t="str">
        <f t="shared" si="2198"/>
        <v/>
      </c>
      <c r="AD2964" s="300" t="str">
        <f t="shared" si="2199"/>
        <v/>
      </c>
      <c r="AE2964" s="192" t="str">
        <f t="shared" si="2200"/>
        <v/>
      </c>
      <c r="AF2964" s="192" t="str">
        <f t="shared" si="2201"/>
        <v/>
      </c>
      <c r="AG2964" s="192"/>
      <c r="AJ2964" s="300" t="str">
        <f t="shared" si="2202"/>
        <v/>
      </c>
      <c r="AK2964" s="300" t="str">
        <f t="shared" si="2203"/>
        <v/>
      </c>
      <c r="AL2964" s="300" t="str">
        <f t="shared" si="2204"/>
        <v/>
      </c>
      <c r="AM2964" s="300" t="str">
        <f t="shared" si="2205"/>
        <v/>
      </c>
      <c r="AN2964" s="300" t="str">
        <f t="shared" si="2206"/>
        <v/>
      </c>
      <c r="AO2964" s="300" t="str">
        <f t="shared" si="2207"/>
        <v/>
      </c>
      <c r="AP2964" s="300" t="str">
        <f t="shared" si="2208"/>
        <v/>
      </c>
      <c r="AQ2964" s="300" t="str">
        <f t="shared" si="2209"/>
        <v/>
      </c>
      <c r="AR2964" s="306" t="str">
        <f t="shared" si="2210"/>
        <v/>
      </c>
      <c r="AS2964" s="300" t="str">
        <f t="shared" si="2211"/>
        <v/>
      </c>
      <c r="AT2964" s="300" t="str">
        <f t="shared" si="2212"/>
        <v/>
      </c>
      <c r="AU2964" s="192" t="str">
        <f t="shared" si="2213"/>
        <v>рбс</v>
      </c>
      <c r="AV2964" s="192" t="str">
        <f t="shared" si="2214"/>
        <v>рбс87504805общком</v>
      </c>
      <c r="AW2964" s="191">
        <f t="shared" si="2215"/>
        <v>0</v>
      </c>
      <c r="AX2964" s="191">
        <f t="shared" si="2216"/>
        <v>0</v>
      </c>
      <c r="AY2964" s="191">
        <f t="shared" si="2217"/>
        <v>220977</v>
      </c>
      <c r="AZ2964" s="191">
        <f t="shared" si="2218"/>
        <v>132404.01</v>
      </c>
      <c r="BA2964" s="193">
        <f t="shared" si="2219"/>
        <v>1</v>
      </c>
      <c r="BB2964" s="193">
        <f t="shared" si="2220"/>
        <v>1</v>
      </c>
      <c r="BC2964" s="193">
        <f t="shared" si="2221"/>
        <v>1</v>
      </c>
      <c r="BD2964" s="191">
        <f t="shared" si="2181"/>
        <v>220977</v>
      </c>
      <c r="BE2964" s="191">
        <f t="shared" si="2222"/>
        <v>132404.01</v>
      </c>
      <c r="BF2964" s="210">
        <f t="shared" si="2223"/>
        <v>220977</v>
      </c>
      <c r="BG2964" s="211">
        <f t="shared" si="2224"/>
        <v>220977</v>
      </c>
      <c r="BH2964" s="289"/>
      <c r="BI2964" s="289"/>
      <c r="BL2964" s="233" t="str">
        <f t="shared" si="2225"/>
        <v/>
      </c>
    </row>
    <row r="2965" spans="1:64" ht="12" hidden="1" customHeight="1">
      <c r="A2965" s="333" t="s">
        <v>1484</v>
      </c>
      <c r="B2965" s="381" t="s">
        <v>327</v>
      </c>
      <c r="C2965" s="333" t="s">
        <v>816</v>
      </c>
      <c r="D2965" s="381" t="s">
        <v>317</v>
      </c>
      <c r="E2965" s="381" t="s">
        <v>1322</v>
      </c>
      <c r="F2965" s="381" t="s">
        <v>608</v>
      </c>
      <c r="G2965" s="381" t="s">
        <v>385</v>
      </c>
      <c r="H2965" s="100" t="s">
        <v>653</v>
      </c>
      <c r="I2965" s="381" t="s">
        <v>339</v>
      </c>
      <c r="J2965" s="382">
        <v>1907521.41</v>
      </c>
      <c r="K2965" s="382">
        <v>1196329.78</v>
      </c>
      <c r="L2965" s="191" t="str">
        <f t="shared" si="2184"/>
        <v>875048050702011007409011121110</v>
      </c>
      <c r="M2965" s="192">
        <f t="array" ref="M2965">IF(COUNT(SEARCH(Удалить_Роспись_КВСР,$B2965)*SEARCH(Удалить_Роспись_ПБС,$C2965)*SEARCH(Удалить_Роспись_КФСР, $D2965)*SEARCH(Удалить_Роспись_КЦСР,$E2965)*SEARCH(Удалить_Роспись_КВР,$F2965)*SEARCH(Удалить_Роспись_ЭК,$H2965)*SEARCH(Удалить_Роспись_КР,$I2965))&gt;0,0,1)</f>
        <v>0</v>
      </c>
      <c r="N2965" s="192">
        <v>0</v>
      </c>
      <c r="O2965" s="192" t="str">
        <f t="shared" si="2185"/>
        <v/>
      </c>
      <c r="P2965" s="192" t="str">
        <f t="shared" si="2226"/>
        <v/>
      </c>
      <c r="Q2965" s="300" t="str">
        <f t="shared" si="2186"/>
        <v/>
      </c>
      <c r="R2965" s="300" t="str">
        <f t="shared" si="2187"/>
        <v/>
      </c>
      <c r="S2965" s="300" t="str">
        <f t="shared" si="2188"/>
        <v/>
      </c>
      <c r="T2965" s="192" t="str">
        <f t="shared" si="2189"/>
        <v/>
      </c>
      <c r="U2965" s="303" t="str">
        <f t="shared" si="2190"/>
        <v/>
      </c>
      <c r="V2965" s="300" t="str">
        <f t="shared" si="2191"/>
        <v/>
      </c>
      <c r="W2965" s="192" t="str">
        <f t="shared" si="2192"/>
        <v/>
      </c>
      <c r="X2965" s="303" t="str">
        <f t="shared" si="2193"/>
        <v/>
      </c>
      <c r="Y2965" s="300" t="str">
        <f t="shared" si="2194"/>
        <v/>
      </c>
      <c r="Z2965" s="300" t="str">
        <f t="shared" si="2195"/>
        <v/>
      </c>
      <c r="AA2965" s="303" t="str">
        <f t="shared" si="2196"/>
        <v/>
      </c>
      <c r="AB2965" s="300" t="str">
        <f t="shared" si="2197"/>
        <v/>
      </c>
      <c r="AC2965" s="300" t="str">
        <f t="shared" si="2198"/>
        <v/>
      </c>
      <c r="AD2965" s="300" t="str">
        <f t="shared" si="2199"/>
        <v/>
      </c>
      <c r="AE2965" s="192" t="str">
        <f t="shared" si="2200"/>
        <v/>
      </c>
      <c r="AF2965" s="192" t="str">
        <f t="shared" si="2201"/>
        <v/>
      </c>
      <c r="AG2965" s="192"/>
      <c r="AJ2965" s="300" t="str">
        <f t="shared" si="2202"/>
        <v/>
      </c>
      <c r="AK2965" s="300" t="str">
        <f t="shared" si="2203"/>
        <v/>
      </c>
      <c r="AL2965" s="300" t="str">
        <f t="shared" si="2204"/>
        <v/>
      </c>
      <c r="AM2965" s="300" t="str">
        <f t="shared" si="2205"/>
        <v/>
      </c>
      <c r="AN2965" s="300" t="str">
        <f t="shared" si="2206"/>
        <v/>
      </c>
      <c r="AO2965" s="300" t="str">
        <f t="shared" si="2207"/>
        <v/>
      </c>
      <c r="AP2965" s="300" t="str">
        <f t="shared" si="2208"/>
        <v/>
      </c>
      <c r="AQ2965" s="300" t="str">
        <f t="shared" si="2209"/>
        <v/>
      </c>
      <c r="AR2965" s="306" t="str">
        <f t="shared" si="2210"/>
        <v/>
      </c>
      <c r="AS2965" s="300" t="str">
        <f t="shared" si="2211"/>
        <v/>
      </c>
      <c r="AT2965" s="300" t="str">
        <f t="shared" si="2212"/>
        <v/>
      </c>
      <c r="AU2965" s="192" t="str">
        <f t="shared" si="2213"/>
        <v>рбс</v>
      </c>
      <c r="AV2965" s="192" t="str">
        <f t="shared" si="2214"/>
        <v>рбс87504805общопл</v>
      </c>
      <c r="AW2965" s="191">
        <f t="shared" si="2215"/>
        <v>0</v>
      </c>
      <c r="AX2965" s="191">
        <f t="shared" si="2216"/>
        <v>0</v>
      </c>
      <c r="AY2965" s="191">
        <f t="shared" si="2217"/>
        <v>0</v>
      </c>
      <c r="AZ2965" s="191">
        <f t="shared" si="2218"/>
        <v>0</v>
      </c>
      <c r="BA2965" s="193">
        <f t="shared" si="2219"/>
        <v>1</v>
      </c>
      <c r="BB2965" s="193">
        <f t="shared" si="2220"/>
        <v>1</v>
      </c>
      <c r="BC2965" s="193">
        <f t="shared" si="2221"/>
        <v>1</v>
      </c>
      <c r="BD2965" s="191">
        <f t="shared" si="2181"/>
        <v>0</v>
      </c>
      <c r="BE2965" s="191">
        <f t="shared" si="2222"/>
        <v>0</v>
      </c>
      <c r="BF2965" s="210">
        <f t="shared" si="2223"/>
        <v>0</v>
      </c>
      <c r="BG2965" s="211">
        <f t="shared" si="2224"/>
        <v>0</v>
      </c>
      <c r="BH2965" s="289"/>
      <c r="BI2965" s="289"/>
      <c r="BL2965" s="233" t="str">
        <f t="shared" si="2225"/>
        <v/>
      </c>
    </row>
    <row r="2966" spans="1:64" ht="12" hidden="1" customHeight="1">
      <c r="A2966" s="333" t="s">
        <v>1484</v>
      </c>
      <c r="B2966" s="381" t="s">
        <v>327</v>
      </c>
      <c r="C2966" s="333" t="s">
        <v>816</v>
      </c>
      <c r="D2966" s="381" t="s">
        <v>317</v>
      </c>
      <c r="E2966" s="381" t="s">
        <v>1322</v>
      </c>
      <c r="F2966" s="381" t="s">
        <v>589</v>
      </c>
      <c r="G2966" s="381" t="s">
        <v>386</v>
      </c>
      <c r="H2966" s="100" t="s">
        <v>653</v>
      </c>
      <c r="I2966" s="381" t="s">
        <v>339</v>
      </c>
      <c r="J2966" s="382">
        <v>10426</v>
      </c>
      <c r="K2966" s="382">
        <v>3100</v>
      </c>
      <c r="L2966" s="191" t="str">
        <f t="shared" si="2184"/>
        <v>875048050702011007409011221210</v>
      </c>
      <c r="M2966" s="192">
        <f t="array" ref="M2966">IF(COUNT(SEARCH(Удалить_Роспись_КВСР,$B2966)*SEARCH(Удалить_Роспись_ПБС,$C2966)*SEARCH(Удалить_Роспись_КФСР, $D2966)*SEARCH(Удалить_Роспись_КЦСР,$E2966)*SEARCH(Удалить_Роспись_КВР,$F2966)*SEARCH(Удалить_Роспись_ЭК,$H2966)*SEARCH(Удалить_Роспись_КР,$I2966))&gt;0,0,1)</f>
        <v>0</v>
      </c>
      <c r="N2966" s="192">
        <v>0</v>
      </c>
      <c r="O2966" s="192" t="str">
        <f t="shared" si="2185"/>
        <v/>
      </c>
      <c r="P2966" s="192" t="str">
        <f t="shared" si="2226"/>
        <v/>
      </c>
      <c r="Q2966" s="300" t="str">
        <f t="shared" si="2186"/>
        <v/>
      </c>
      <c r="R2966" s="300" t="str">
        <f t="shared" si="2187"/>
        <v/>
      </c>
      <c r="S2966" s="300" t="str">
        <f t="shared" si="2188"/>
        <v/>
      </c>
      <c r="T2966" s="192" t="str">
        <f t="shared" si="2189"/>
        <v/>
      </c>
      <c r="U2966" s="303" t="str">
        <f t="shared" si="2190"/>
        <v/>
      </c>
      <c r="V2966" s="300" t="str">
        <f t="shared" si="2191"/>
        <v/>
      </c>
      <c r="W2966" s="192" t="str">
        <f t="shared" si="2192"/>
        <v/>
      </c>
      <c r="X2966" s="303" t="str">
        <f t="shared" si="2193"/>
        <v/>
      </c>
      <c r="Y2966" s="300" t="str">
        <f t="shared" si="2194"/>
        <v/>
      </c>
      <c r="Z2966" s="300" t="str">
        <f t="shared" si="2195"/>
        <v/>
      </c>
      <c r="AA2966" s="303" t="str">
        <f t="shared" si="2196"/>
        <v/>
      </c>
      <c r="AB2966" s="300" t="str">
        <f t="shared" si="2197"/>
        <v/>
      </c>
      <c r="AC2966" s="300" t="str">
        <f t="shared" si="2198"/>
        <v/>
      </c>
      <c r="AD2966" s="300" t="str">
        <f t="shared" si="2199"/>
        <v/>
      </c>
      <c r="AE2966" s="192" t="str">
        <f t="shared" si="2200"/>
        <v/>
      </c>
      <c r="AF2966" s="192" t="str">
        <f t="shared" si="2201"/>
        <v/>
      </c>
      <c r="AG2966" s="192"/>
      <c r="AJ2966" s="300" t="str">
        <f t="shared" si="2202"/>
        <v/>
      </c>
      <c r="AK2966" s="300" t="str">
        <f t="shared" si="2203"/>
        <v/>
      </c>
      <c r="AL2966" s="300" t="str">
        <f t="shared" si="2204"/>
        <v/>
      </c>
      <c r="AM2966" s="300" t="str">
        <f t="shared" si="2205"/>
        <v/>
      </c>
      <c r="AN2966" s="300" t="str">
        <f t="shared" si="2206"/>
        <v/>
      </c>
      <c r="AO2966" s="300" t="str">
        <f t="shared" si="2207"/>
        <v/>
      </c>
      <c r="AP2966" s="300" t="str">
        <f t="shared" si="2208"/>
        <v/>
      </c>
      <c r="AQ2966" s="300" t="str">
        <f t="shared" si="2209"/>
        <v/>
      </c>
      <c r="AR2966" s="306" t="str">
        <f t="shared" si="2210"/>
        <v/>
      </c>
      <c r="AS2966" s="300" t="str">
        <f t="shared" si="2211"/>
        <v/>
      </c>
      <c r="AT2966" s="300" t="str">
        <f t="shared" si="2212"/>
        <v/>
      </c>
      <c r="AU2966" s="192" t="str">
        <f t="shared" si="2213"/>
        <v>рбс</v>
      </c>
      <c r="AV2966" s="192" t="str">
        <f t="shared" si="2214"/>
        <v>рбс87504805общпро</v>
      </c>
      <c r="AW2966" s="191">
        <f t="shared" si="2215"/>
        <v>0</v>
      </c>
      <c r="AX2966" s="191">
        <f t="shared" si="2216"/>
        <v>0</v>
      </c>
      <c r="AY2966" s="191">
        <f t="shared" si="2217"/>
        <v>0</v>
      </c>
      <c r="AZ2966" s="191">
        <f t="shared" si="2218"/>
        <v>0</v>
      </c>
      <c r="BA2966" s="193">
        <f t="shared" si="2219"/>
        <v>1</v>
      </c>
      <c r="BB2966" s="193">
        <f t="shared" si="2220"/>
        <v>1</v>
      </c>
      <c r="BC2966" s="193">
        <f t="shared" si="2221"/>
        <v>1</v>
      </c>
      <c r="BD2966" s="191">
        <f t="shared" si="2181"/>
        <v>0</v>
      </c>
      <c r="BE2966" s="191">
        <f t="shared" si="2222"/>
        <v>0</v>
      </c>
      <c r="BF2966" s="210">
        <f t="shared" si="2223"/>
        <v>0</v>
      </c>
      <c r="BG2966" s="211">
        <f t="shared" si="2224"/>
        <v>0</v>
      </c>
      <c r="BH2966" s="289"/>
      <c r="BI2966" s="289"/>
      <c r="BL2966" s="233" t="str">
        <f t="shared" si="2225"/>
        <v/>
      </c>
    </row>
    <row r="2967" spans="1:64" ht="12" hidden="1" customHeight="1">
      <c r="A2967" s="333" t="s">
        <v>1484</v>
      </c>
      <c r="B2967" s="381" t="s">
        <v>327</v>
      </c>
      <c r="C2967" s="333" t="s">
        <v>816</v>
      </c>
      <c r="D2967" s="381" t="s">
        <v>317</v>
      </c>
      <c r="E2967" s="381" t="s">
        <v>1322</v>
      </c>
      <c r="F2967" s="381" t="s">
        <v>902</v>
      </c>
      <c r="G2967" s="381" t="s">
        <v>387</v>
      </c>
      <c r="H2967" s="100" t="s">
        <v>653</v>
      </c>
      <c r="I2967" s="381" t="s">
        <v>339</v>
      </c>
      <c r="J2967" s="382">
        <v>576071.46</v>
      </c>
      <c r="K2967" s="382">
        <v>344644.62</v>
      </c>
      <c r="L2967" s="191" t="str">
        <f t="shared" si="2184"/>
        <v>875048050702011007409011921310</v>
      </c>
      <c r="M2967" s="192">
        <f t="array" ref="M2967">IF(COUNT(SEARCH(Удалить_Роспись_КВСР,$B2967)*SEARCH(Удалить_Роспись_ПБС,$C2967)*SEARCH(Удалить_Роспись_КФСР, $D2967)*SEARCH(Удалить_Роспись_КЦСР,$E2967)*SEARCH(Удалить_Роспись_КВР,$F2967)*SEARCH(Удалить_Роспись_ЭК,$H2967)*SEARCH(Удалить_Роспись_КР,$I2967))&gt;0,0,1)</f>
        <v>0</v>
      </c>
      <c r="N2967" s="192">
        <v>0</v>
      </c>
      <c r="O2967" s="192" t="str">
        <f t="shared" si="2185"/>
        <v/>
      </c>
      <c r="P2967" s="192" t="str">
        <f t="shared" si="2226"/>
        <v/>
      </c>
      <c r="Q2967" s="300" t="str">
        <f t="shared" si="2186"/>
        <v/>
      </c>
      <c r="R2967" s="300" t="str">
        <f t="shared" si="2187"/>
        <v/>
      </c>
      <c r="S2967" s="300" t="str">
        <f t="shared" si="2188"/>
        <v/>
      </c>
      <c r="T2967" s="192" t="str">
        <f t="shared" si="2189"/>
        <v/>
      </c>
      <c r="U2967" s="303" t="str">
        <f t="shared" si="2190"/>
        <v/>
      </c>
      <c r="V2967" s="300" t="str">
        <f t="shared" si="2191"/>
        <v/>
      </c>
      <c r="W2967" s="192" t="str">
        <f t="shared" si="2192"/>
        <v/>
      </c>
      <c r="X2967" s="303" t="str">
        <f t="shared" si="2193"/>
        <v/>
      </c>
      <c r="Y2967" s="300" t="str">
        <f t="shared" si="2194"/>
        <v/>
      </c>
      <c r="Z2967" s="300" t="str">
        <f t="shared" si="2195"/>
        <v/>
      </c>
      <c r="AA2967" s="303" t="str">
        <f t="shared" si="2196"/>
        <v/>
      </c>
      <c r="AB2967" s="300" t="str">
        <f t="shared" si="2197"/>
        <v/>
      </c>
      <c r="AC2967" s="300" t="str">
        <f t="shared" si="2198"/>
        <v/>
      </c>
      <c r="AD2967" s="300" t="str">
        <f t="shared" si="2199"/>
        <v/>
      </c>
      <c r="AE2967" s="192" t="str">
        <f t="shared" si="2200"/>
        <v/>
      </c>
      <c r="AF2967" s="192" t="str">
        <f t="shared" si="2201"/>
        <v/>
      </c>
      <c r="AG2967" s="192"/>
      <c r="AJ2967" s="300" t="str">
        <f t="shared" si="2202"/>
        <v/>
      </c>
      <c r="AK2967" s="300" t="str">
        <f t="shared" si="2203"/>
        <v/>
      </c>
      <c r="AL2967" s="300" t="str">
        <f t="shared" si="2204"/>
        <v/>
      </c>
      <c r="AM2967" s="300" t="str">
        <f t="shared" si="2205"/>
        <v/>
      </c>
      <c r="AN2967" s="300" t="str">
        <f t="shared" si="2206"/>
        <v/>
      </c>
      <c r="AO2967" s="300" t="str">
        <f t="shared" si="2207"/>
        <v/>
      </c>
      <c r="AP2967" s="300" t="str">
        <f t="shared" si="2208"/>
        <v/>
      </c>
      <c r="AQ2967" s="300" t="str">
        <f t="shared" si="2209"/>
        <v/>
      </c>
      <c r="AR2967" s="306" t="str">
        <f t="shared" si="2210"/>
        <v/>
      </c>
      <c r="AS2967" s="300" t="str">
        <f t="shared" si="2211"/>
        <v/>
      </c>
      <c r="AT2967" s="300" t="str">
        <f t="shared" si="2212"/>
        <v/>
      </c>
      <c r="AU2967" s="192" t="str">
        <f t="shared" si="2213"/>
        <v>рбс</v>
      </c>
      <c r="AV2967" s="192" t="str">
        <f t="shared" si="2214"/>
        <v>рбс87504805общопл</v>
      </c>
      <c r="AW2967" s="191">
        <f t="shared" si="2215"/>
        <v>0</v>
      </c>
      <c r="AX2967" s="191">
        <f t="shared" si="2216"/>
        <v>0</v>
      </c>
      <c r="AY2967" s="191">
        <f t="shared" si="2217"/>
        <v>0</v>
      </c>
      <c r="AZ2967" s="191">
        <f t="shared" si="2218"/>
        <v>0</v>
      </c>
      <c r="BA2967" s="193">
        <f t="shared" si="2219"/>
        <v>1</v>
      </c>
      <c r="BB2967" s="193">
        <f t="shared" si="2220"/>
        <v>1</v>
      </c>
      <c r="BC2967" s="193">
        <f t="shared" si="2221"/>
        <v>1</v>
      </c>
      <c r="BD2967" s="191">
        <f t="shared" si="2181"/>
        <v>0</v>
      </c>
      <c r="BE2967" s="191">
        <f t="shared" si="2222"/>
        <v>0</v>
      </c>
      <c r="BF2967" s="210">
        <f t="shared" si="2223"/>
        <v>0</v>
      </c>
      <c r="BG2967" s="211">
        <f t="shared" si="2224"/>
        <v>0</v>
      </c>
      <c r="BH2967" s="289"/>
      <c r="BI2967" s="289"/>
      <c r="BL2967" s="233" t="str">
        <f t="shared" si="2225"/>
        <v/>
      </c>
    </row>
    <row r="2968" spans="1:64" ht="12" hidden="1" customHeight="1">
      <c r="A2968" s="333" t="s">
        <v>1484</v>
      </c>
      <c r="B2968" s="381" t="s">
        <v>327</v>
      </c>
      <c r="C2968" s="333" t="s">
        <v>816</v>
      </c>
      <c r="D2968" s="381" t="s">
        <v>317</v>
      </c>
      <c r="E2968" s="381" t="s">
        <v>1322</v>
      </c>
      <c r="F2968" s="381" t="s">
        <v>586</v>
      </c>
      <c r="G2968" s="381" t="s">
        <v>389</v>
      </c>
      <c r="H2968" s="100" t="s">
        <v>653</v>
      </c>
      <c r="I2968" s="381" t="s">
        <v>339</v>
      </c>
      <c r="J2968" s="382">
        <v>30330</v>
      </c>
      <c r="K2968" s="382">
        <v>10938</v>
      </c>
      <c r="L2968" s="191" t="str">
        <f t="shared" si="2184"/>
        <v>875048050702011007409024422610</v>
      </c>
      <c r="M2968" s="192">
        <f t="array" ref="M2968">IF(COUNT(SEARCH(Удалить_Роспись_КВСР,$B2968)*SEARCH(Удалить_Роспись_ПБС,$C2968)*SEARCH(Удалить_Роспись_КФСР, $D2968)*SEARCH(Удалить_Роспись_КЦСР,$E2968)*SEARCH(Удалить_Роспись_КВР,$F2968)*SEARCH(Удалить_Роспись_ЭК,$H2968)*SEARCH(Удалить_Роспись_КР,$I2968))&gt;0,0,1)</f>
        <v>0</v>
      </c>
      <c r="N2968" s="192">
        <v>0</v>
      </c>
      <c r="O2968" s="192" t="str">
        <f t="shared" si="2185"/>
        <v/>
      </c>
      <c r="P2968" s="192" t="str">
        <f t="shared" si="2226"/>
        <v/>
      </c>
      <c r="Q2968" s="300" t="str">
        <f t="shared" si="2186"/>
        <v/>
      </c>
      <c r="R2968" s="300" t="str">
        <f t="shared" si="2187"/>
        <v/>
      </c>
      <c r="S2968" s="300" t="str">
        <f t="shared" si="2188"/>
        <v/>
      </c>
      <c r="T2968" s="192" t="str">
        <f t="shared" si="2189"/>
        <v/>
      </c>
      <c r="U2968" s="303" t="str">
        <f t="shared" si="2190"/>
        <v/>
      </c>
      <c r="V2968" s="300" t="str">
        <f t="shared" si="2191"/>
        <v/>
      </c>
      <c r="W2968" s="192" t="str">
        <f t="shared" si="2192"/>
        <v/>
      </c>
      <c r="X2968" s="303" t="str">
        <f t="shared" si="2193"/>
        <v/>
      </c>
      <c r="Y2968" s="300" t="str">
        <f t="shared" si="2194"/>
        <v/>
      </c>
      <c r="Z2968" s="300" t="str">
        <f t="shared" si="2195"/>
        <v/>
      </c>
      <c r="AA2968" s="303" t="str">
        <f t="shared" si="2196"/>
        <v/>
      </c>
      <c r="AB2968" s="300" t="str">
        <f t="shared" si="2197"/>
        <v/>
      </c>
      <c r="AC2968" s="300" t="str">
        <f t="shared" si="2198"/>
        <v/>
      </c>
      <c r="AD2968" s="300" t="str">
        <f t="shared" si="2199"/>
        <v/>
      </c>
      <c r="AE2968" s="192" t="str">
        <f t="shared" si="2200"/>
        <v/>
      </c>
      <c r="AF2968" s="192" t="str">
        <f t="shared" si="2201"/>
        <v/>
      </c>
      <c r="AG2968" s="192"/>
      <c r="AJ2968" s="300" t="str">
        <f t="shared" si="2202"/>
        <v/>
      </c>
      <c r="AK2968" s="300" t="str">
        <f t="shared" si="2203"/>
        <v/>
      </c>
      <c r="AL2968" s="300" t="str">
        <f t="shared" si="2204"/>
        <v/>
      </c>
      <c r="AM2968" s="300" t="str">
        <f t="shared" si="2205"/>
        <v/>
      </c>
      <c r="AN2968" s="300" t="str">
        <f t="shared" si="2206"/>
        <v/>
      </c>
      <c r="AO2968" s="300" t="str">
        <f t="shared" si="2207"/>
        <v/>
      </c>
      <c r="AP2968" s="300" t="str">
        <f t="shared" si="2208"/>
        <v/>
      </c>
      <c r="AQ2968" s="300" t="str">
        <f t="shared" si="2209"/>
        <v/>
      </c>
      <c r="AR2968" s="306" t="str">
        <f t="shared" si="2210"/>
        <v/>
      </c>
      <c r="AS2968" s="300" t="str">
        <f t="shared" si="2211"/>
        <v/>
      </c>
      <c r="AT2968" s="300" t="str">
        <f t="shared" si="2212"/>
        <v/>
      </c>
      <c r="AU2968" s="192" t="str">
        <f t="shared" si="2213"/>
        <v>рбс</v>
      </c>
      <c r="AV2968" s="192" t="str">
        <f t="shared" si="2214"/>
        <v>рбс87504805общпро</v>
      </c>
      <c r="AW2968" s="191">
        <f t="shared" si="2215"/>
        <v>0</v>
      </c>
      <c r="AX2968" s="191">
        <f t="shared" si="2216"/>
        <v>0</v>
      </c>
      <c r="AY2968" s="191">
        <f t="shared" si="2217"/>
        <v>0</v>
      </c>
      <c r="AZ2968" s="191">
        <f t="shared" si="2218"/>
        <v>0</v>
      </c>
      <c r="BA2968" s="193">
        <f t="shared" si="2219"/>
        <v>1</v>
      </c>
      <c r="BB2968" s="193">
        <f t="shared" si="2220"/>
        <v>1</v>
      </c>
      <c r="BC2968" s="193">
        <f t="shared" si="2221"/>
        <v>1</v>
      </c>
      <c r="BD2968" s="191">
        <f t="shared" si="2181"/>
        <v>0</v>
      </c>
      <c r="BE2968" s="191">
        <f t="shared" si="2222"/>
        <v>0</v>
      </c>
      <c r="BF2968" s="210">
        <f t="shared" si="2223"/>
        <v>0</v>
      </c>
      <c r="BG2968" s="211">
        <f t="shared" si="2224"/>
        <v>0</v>
      </c>
      <c r="BH2968" s="289"/>
      <c r="BI2968" s="289"/>
      <c r="BL2968" s="233" t="str">
        <f t="shared" si="2225"/>
        <v/>
      </c>
    </row>
    <row r="2969" spans="1:64" ht="12" hidden="1" customHeight="1">
      <c r="A2969" s="333" t="s">
        <v>1484</v>
      </c>
      <c r="B2969" s="381" t="s">
        <v>327</v>
      </c>
      <c r="C2969" s="333" t="s">
        <v>816</v>
      </c>
      <c r="D2969" s="381" t="s">
        <v>317</v>
      </c>
      <c r="E2969" s="381" t="s">
        <v>1323</v>
      </c>
      <c r="F2969" s="381" t="s">
        <v>608</v>
      </c>
      <c r="G2969" s="381" t="s">
        <v>385</v>
      </c>
      <c r="H2969" s="100" t="s">
        <v>653</v>
      </c>
      <c r="I2969" s="381" t="s">
        <v>339</v>
      </c>
      <c r="J2969" s="382">
        <v>7913488.3600000003</v>
      </c>
      <c r="K2969" s="382">
        <v>5438525.2699999996</v>
      </c>
      <c r="L2969" s="191" t="str">
        <f t="shared" si="2184"/>
        <v>875048050702011007564011121110</v>
      </c>
      <c r="M2969" s="192">
        <f t="array" ref="M2969">IF(COUNT(SEARCH(Удалить_Роспись_КВСР,$B2969)*SEARCH(Удалить_Роспись_ПБС,$C2969)*SEARCH(Удалить_Роспись_КФСР, $D2969)*SEARCH(Удалить_Роспись_КЦСР,$E2969)*SEARCH(Удалить_Роспись_КВР,$F2969)*SEARCH(Удалить_Роспись_ЭК,$H2969)*SEARCH(Удалить_Роспись_КР,$I2969))&gt;0,0,1)</f>
        <v>0</v>
      </c>
      <c r="N2969" s="192">
        <v>0</v>
      </c>
      <c r="O2969" s="192" t="str">
        <f t="shared" si="2185"/>
        <v/>
      </c>
      <c r="P2969" s="192" t="str">
        <f t="shared" si="2226"/>
        <v/>
      </c>
      <c r="Q2969" s="300" t="str">
        <f t="shared" si="2186"/>
        <v/>
      </c>
      <c r="R2969" s="300" t="str">
        <f t="shared" si="2187"/>
        <v/>
      </c>
      <c r="S2969" s="300" t="str">
        <f t="shared" si="2188"/>
        <v/>
      </c>
      <c r="T2969" s="192" t="str">
        <f t="shared" si="2189"/>
        <v/>
      </c>
      <c r="U2969" s="303" t="str">
        <f t="shared" si="2190"/>
        <v/>
      </c>
      <c r="V2969" s="300" t="str">
        <f t="shared" si="2191"/>
        <v/>
      </c>
      <c r="W2969" s="192" t="str">
        <f t="shared" si="2192"/>
        <v/>
      </c>
      <c r="X2969" s="303" t="str">
        <f t="shared" si="2193"/>
        <v/>
      </c>
      <c r="Y2969" s="300" t="str">
        <f t="shared" si="2194"/>
        <v/>
      </c>
      <c r="Z2969" s="300" t="str">
        <f t="shared" si="2195"/>
        <v/>
      </c>
      <c r="AA2969" s="303" t="str">
        <f t="shared" si="2196"/>
        <v/>
      </c>
      <c r="AB2969" s="300" t="str">
        <f t="shared" si="2197"/>
        <v/>
      </c>
      <c r="AC2969" s="300" t="str">
        <f t="shared" si="2198"/>
        <v/>
      </c>
      <c r="AD2969" s="300" t="str">
        <f t="shared" si="2199"/>
        <v/>
      </c>
      <c r="AE2969" s="192" t="str">
        <f t="shared" si="2200"/>
        <v/>
      </c>
      <c r="AF2969" s="192" t="str">
        <f t="shared" si="2201"/>
        <v/>
      </c>
      <c r="AG2969" s="192"/>
      <c r="AJ2969" s="300" t="str">
        <f t="shared" si="2202"/>
        <v/>
      </c>
      <c r="AK2969" s="300" t="str">
        <f t="shared" si="2203"/>
        <v/>
      </c>
      <c r="AL2969" s="300" t="str">
        <f t="shared" si="2204"/>
        <v/>
      </c>
      <c r="AM2969" s="300" t="str">
        <f t="shared" si="2205"/>
        <v/>
      </c>
      <c r="AN2969" s="300" t="str">
        <f t="shared" si="2206"/>
        <v/>
      </c>
      <c r="AO2969" s="300" t="str">
        <f t="shared" si="2207"/>
        <v/>
      </c>
      <c r="AP2969" s="300" t="str">
        <f t="shared" si="2208"/>
        <v/>
      </c>
      <c r="AQ2969" s="300" t="str">
        <f t="shared" si="2209"/>
        <v/>
      </c>
      <c r="AR2969" s="306" t="str">
        <f t="shared" si="2210"/>
        <v/>
      </c>
      <c r="AS2969" s="300" t="str">
        <f t="shared" si="2211"/>
        <v/>
      </c>
      <c r="AT2969" s="300" t="str">
        <f t="shared" si="2212"/>
        <v/>
      </c>
      <c r="AU2969" s="192" t="str">
        <f t="shared" si="2213"/>
        <v>рбс</v>
      </c>
      <c r="AV2969" s="192" t="str">
        <f t="shared" si="2214"/>
        <v>рбс87504805общопл</v>
      </c>
      <c r="AW2969" s="191">
        <f t="shared" si="2215"/>
        <v>0</v>
      </c>
      <c r="AX2969" s="191">
        <f t="shared" si="2216"/>
        <v>0</v>
      </c>
      <c r="AY2969" s="191">
        <f t="shared" si="2217"/>
        <v>0</v>
      </c>
      <c r="AZ2969" s="191">
        <f t="shared" si="2218"/>
        <v>0</v>
      </c>
      <c r="BA2969" s="193">
        <f t="shared" si="2219"/>
        <v>1</v>
      </c>
      <c r="BB2969" s="193">
        <f t="shared" si="2220"/>
        <v>1</v>
      </c>
      <c r="BC2969" s="193">
        <f t="shared" si="2221"/>
        <v>1</v>
      </c>
      <c r="BD2969" s="191">
        <f t="shared" si="2181"/>
        <v>0</v>
      </c>
      <c r="BE2969" s="191">
        <f t="shared" si="2222"/>
        <v>0</v>
      </c>
      <c r="BF2969" s="210">
        <f t="shared" si="2223"/>
        <v>0</v>
      </c>
      <c r="BG2969" s="211">
        <f t="shared" si="2224"/>
        <v>0</v>
      </c>
      <c r="BH2969" s="289"/>
      <c r="BI2969" s="289"/>
      <c r="BL2969" s="233" t="str">
        <f t="shared" si="2225"/>
        <v/>
      </c>
    </row>
    <row r="2970" spans="1:64" ht="12" hidden="1" customHeight="1">
      <c r="A2970" s="333" t="s">
        <v>1484</v>
      </c>
      <c r="B2970" s="381" t="s">
        <v>327</v>
      </c>
      <c r="C2970" s="333" t="s">
        <v>816</v>
      </c>
      <c r="D2970" s="381" t="s">
        <v>317</v>
      </c>
      <c r="E2970" s="381" t="s">
        <v>1323</v>
      </c>
      <c r="F2970" s="381" t="s">
        <v>589</v>
      </c>
      <c r="G2970" s="381" t="s">
        <v>386</v>
      </c>
      <c r="H2970" s="100" t="s">
        <v>653</v>
      </c>
      <c r="I2970" s="381" t="s">
        <v>339</v>
      </c>
      <c r="J2970" s="382">
        <v>69774</v>
      </c>
      <c r="K2970" s="382">
        <v>39943.599999999999</v>
      </c>
      <c r="L2970" s="191" t="str">
        <f t="shared" si="2184"/>
        <v>875048050702011007564011221210</v>
      </c>
      <c r="M2970" s="192">
        <f t="array" ref="M2970">IF(COUNT(SEARCH(Удалить_Роспись_КВСР,$B2970)*SEARCH(Удалить_Роспись_ПБС,$C2970)*SEARCH(Удалить_Роспись_КФСР, $D2970)*SEARCH(Удалить_Роспись_КЦСР,$E2970)*SEARCH(Удалить_Роспись_КВР,$F2970)*SEARCH(Удалить_Роспись_ЭК,$H2970)*SEARCH(Удалить_Роспись_КР,$I2970))&gt;0,0,1)</f>
        <v>0</v>
      </c>
      <c r="N2970" s="192">
        <v>0</v>
      </c>
      <c r="O2970" s="192" t="str">
        <f t="shared" si="2185"/>
        <v/>
      </c>
      <c r="P2970" s="192" t="str">
        <f t="shared" si="2226"/>
        <v/>
      </c>
      <c r="Q2970" s="300" t="str">
        <f t="shared" si="2186"/>
        <v/>
      </c>
      <c r="R2970" s="300" t="str">
        <f t="shared" si="2187"/>
        <v/>
      </c>
      <c r="S2970" s="300" t="str">
        <f t="shared" si="2188"/>
        <v/>
      </c>
      <c r="T2970" s="192" t="str">
        <f t="shared" si="2189"/>
        <v/>
      </c>
      <c r="U2970" s="303" t="str">
        <f t="shared" si="2190"/>
        <v/>
      </c>
      <c r="V2970" s="300" t="str">
        <f t="shared" si="2191"/>
        <v/>
      </c>
      <c r="W2970" s="192" t="str">
        <f t="shared" si="2192"/>
        <v/>
      </c>
      <c r="X2970" s="303" t="str">
        <f t="shared" si="2193"/>
        <v/>
      </c>
      <c r="Y2970" s="300" t="str">
        <f t="shared" si="2194"/>
        <v/>
      </c>
      <c r="Z2970" s="300" t="str">
        <f t="shared" si="2195"/>
        <v/>
      </c>
      <c r="AA2970" s="303" t="str">
        <f t="shared" si="2196"/>
        <v/>
      </c>
      <c r="AB2970" s="300" t="str">
        <f t="shared" si="2197"/>
        <v/>
      </c>
      <c r="AC2970" s="300" t="str">
        <f t="shared" si="2198"/>
        <v/>
      </c>
      <c r="AD2970" s="300" t="str">
        <f t="shared" si="2199"/>
        <v/>
      </c>
      <c r="AE2970" s="192" t="str">
        <f t="shared" si="2200"/>
        <v/>
      </c>
      <c r="AF2970" s="192" t="str">
        <f t="shared" si="2201"/>
        <v/>
      </c>
      <c r="AG2970" s="192"/>
      <c r="AJ2970" s="300" t="str">
        <f t="shared" si="2202"/>
        <v/>
      </c>
      <c r="AK2970" s="300" t="str">
        <f t="shared" si="2203"/>
        <v/>
      </c>
      <c r="AL2970" s="300" t="str">
        <f t="shared" si="2204"/>
        <v/>
      </c>
      <c r="AM2970" s="300" t="str">
        <f t="shared" si="2205"/>
        <v/>
      </c>
      <c r="AN2970" s="300" t="str">
        <f t="shared" si="2206"/>
        <v/>
      </c>
      <c r="AO2970" s="300" t="str">
        <f t="shared" si="2207"/>
        <v/>
      </c>
      <c r="AP2970" s="300" t="str">
        <f t="shared" si="2208"/>
        <v/>
      </c>
      <c r="AQ2970" s="300" t="str">
        <f t="shared" si="2209"/>
        <v/>
      </c>
      <c r="AR2970" s="306" t="str">
        <f t="shared" si="2210"/>
        <v/>
      </c>
      <c r="AS2970" s="300" t="str">
        <f t="shared" si="2211"/>
        <v/>
      </c>
      <c r="AT2970" s="300" t="str">
        <f t="shared" si="2212"/>
        <v/>
      </c>
      <c r="AU2970" s="192" t="str">
        <f t="shared" si="2213"/>
        <v>рбс</v>
      </c>
      <c r="AV2970" s="192" t="str">
        <f t="shared" si="2214"/>
        <v>рбс87504805общпро</v>
      </c>
      <c r="AW2970" s="191">
        <f t="shared" si="2215"/>
        <v>0</v>
      </c>
      <c r="AX2970" s="191">
        <f t="shared" si="2216"/>
        <v>0</v>
      </c>
      <c r="AY2970" s="191">
        <f t="shared" si="2217"/>
        <v>0</v>
      </c>
      <c r="AZ2970" s="191">
        <f t="shared" si="2218"/>
        <v>0</v>
      </c>
      <c r="BA2970" s="193">
        <f t="shared" si="2219"/>
        <v>1</v>
      </c>
      <c r="BB2970" s="193">
        <f t="shared" si="2220"/>
        <v>1</v>
      </c>
      <c r="BC2970" s="193">
        <f t="shared" si="2221"/>
        <v>1</v>
      </c>
      <c r="BD2970" s="191">
        <f t="shared" si="2181"/>
        <v>0</v>
      </c>
      <c r="BE2970" s="191">
        <f t="shared" si="2222"/>
        <v>0</v>
      </c>
      <c r="BF2970" s="210">
        <f t="shared" si="2223"/>
        <v>0</v>
      </c>
      <c r="BG2970" s="211">
        <f t="shared" si="2224"/>
        <v>0</v>
      </c>
      <c r="BH2970" s="289"/>
      <c r="BI2970" s="289"/>
      <c r="BL2970" s="233" t="str">
        <f t="shared" si="2225"/>
        <v/>
      </c>
    </row>
    <row r="2971" spans="1:64" ht="12" hidden="1" customHeight="1">
      <c r="A2971" s="333" t="s">
        <v>1484</v>
      </c>
      <c r="B2971" s="381" t="s">
        <v>327</v>
      </c>
      <c r="C2971" s="333" t="s">
        <v>816</v>
      </c>
      <c r="D2971" s="381" t="s">
        <v>317</v>
      </c>
      <c r="E2971" s="381" t="s">
        <v>1323</v>
      </c>
      <c r="F2971" s="381" t="s">
        <v>902</v>
      </c>
      <c r="G2971" s="381" t="s">
        <v>387</v>
      </c>
      <c r="H2971" s="100" t="s">
        <v>653</v>
      </c>
      <c r="I2971" s="381" t="s">
        <v>339</v>
      </c>
      <c r="J2971" s="382">
        <v>2389073.4900000002</v>
      </c>
      <c r="K2971" s="382">
        <v>1599174.36</v>
      </c>
      <c r="L2971" s="191" t="str">
        <f t="shared" si="2184"/>
        <v>875048050702011007564011921310</v>
      </c>
      <c r="M2971" s="192">
        <f t="array" ref="M2971">IF(COUNT(SEARCH(Удалить_Роспись_КВСР,$B2971)*SEARCH(Удалить_Роспись_ПБС,$C2971)*SEARCH(Удалить_Роспись_КФСР, $D2971)*SEARCH(Удалить_Роспись_КЦСР,$E2971)*SEARCH(Удалить_Роспись_КВР,$F2971)*SEARCH(Удалить_Роспись_ЭК,$H2971)*SEARCH(Удалить_Роспись_КР,$I2971))&gt;0,0,1)</f>
        <v>0</v>
      </c>
      <c r="N2971" s="192">
        <v>0</v>
      </c>
      <c r="O2971" s="192" t="str">
        <f t="shared" si="2185"/>
        <v/>
      </c>
      <c r="P2971" s="192" t="str">
        <f t="shared" si="2226"/>
        <v/>
      </c>
      <c r="Q2971" s="300" t="str">
        <f t="shared" si="2186"/>
        <v/>
      </c>
      <c r="R2971" s="300" t="str">
        <f t="shared" si="2187"/>
        <v/>
      </c>
      <c r="S2971" s="300" t="str">
        <f t="shared" si="2188"/>
        <v/>
      </c>
      <c r="T2971" s="192" t="str">
        <f t="shared" si="2189"/>
        <v/>
      </c>
      <c r="U2971" s="303" t="str">
        <f t="shared" si="2190"/>
        <v/>
      </c>
      <c r="V2971" s="300" t="str">
        <f t="shared" si="2191"/>
        <v/>
      </c>
      <c r="W2971" s="192" t="str">
        <f t="shared" si="2192"/>
        <v/>
      </c>
      <c r="X2971" s="303" t="str">
        <f t="shared" si="2193"/>
        <v/>
      </c>
      <c r="Y2971" s="300" t="str">
        <f t="shared" si="2194"/>
        <v/>
      </c>
      <c r="Z2971" s="300" t="str">
        <f t="shared" si="2195"/>
        <v/>
      </c>
      <c r="AA2971" s="303" t="str">
        <f t="shared" si="2196"/>
        <v/>
      </c>
      <c r="AB2971" s="300" t="str">
        <f t="shared" si="2197"/>
        <v/>
      </c>
      <c r="AC2971" s="300" t="str">
        <f t="shared" si="2198"/>
        <v/>
      </c>
      <c r="AD2971" s="300" t="str">
        <f t="shared" si="2199"/>
        <v/>
      </c>
      <c r="AE2971" s="192" t="str">
        <f t="shared" si="2200"/>
        <v/>
      </c>
      <c r="AF2971" s="192" t="str">
        <f t="shared" si="2201"/>
        <v/>
      </c>
      <c r="AG2971" s="192"/>
      <c r="AJ2971" s="300" t="str">
        <f t="shared" si="2202"/>
        <v/>
      </c>
      <c r="AK2971" s="300" t="str">
        <f t="shared" si="2203"/>
        <v/>
      </c>
      <c r="AL2971" s="300" t="str">
        <f t="shared" si="2204"/>
        <v/>
      </c>
      <c r="AM2971" s="300" t="str">
        <f t="shared" si="2205"/>
        <v/>
      </c>
      <c r="AN2971" s="300" t="str">
        <f t="shared" si="2206"/>
        <v/>
      </c>
      <c r="AO2971" s="300" t="str">
        <f t="shared" si="2207"/>
        <v/>
      </c>
      <c r="AP2971" s="300" t="str">
        <f t="shared" si="2208"/>
        <v/>
      </c>
      <c r="AQ2971" s="300" t="str">
        <f t="shared" si="2209"/>
        <v/>
      </c>
      <c r="AR2971" s="306" t="str">
        <f t="shared" si="2210"/>
        <v/>
      </c>
      <c r="AS2971" s="300" t="str">
        <f t="shared" si="2211"/>
        <v/>
      </c>
      <c r="AT2971" s="300" t="str">
        <f t="shared" si="2212"/>
        <v/>
      </c>
      <c r="AU2971" s="192" t="str">
        <f t="shared" si="2213"/>
        <v>рбс</v>
      </c>
      <c r="AV2971" s="192" t="str">
        <f t="shared" si="2214"/>
        <v>рбс87504805общопл</v>
      </c>
      <c r="AW2971" s="191">
        <f t="shared" si="2215"/>
        <v>0</v>
      </c>
      <c r="AX2971" s="191">
        <f t="shared" si="2216"/>
        <v>0</v>
      </c>
      <c r="AY2971" s="191">
        <f t="shared" si="2217"/>
        <v>0</v>
      </c>
      <c r="AZ2971" s="191">
        <f t="shared" si="2218"/>
        <v>0</v>
      </c>
      <c r="BA2971" s="193">
        <f t="shared" si="2219"/>
        <v>1</v>
      </c>
      <c r="BB2971" s="193">
        <f t="shared" si="2220"/>
        <v>1</v>
      </c>
      <c r="BC2971" s="193">
        <f t="shared" si="2221"/>
        <v>1</v>
      </c>
      <c r="BD2971" s="191">
        <f t="shared" si="2181"/>
        <v>0</v>
      </c>
      <c r="BE2971" s="191">
        <f t="shared" si="2222"/>
        <v>0</v>
      </c>
      <c r="BF2971" s="210">
        <f t="shared" si="2223"/>
        <v>0</v>
      </c>
      <c r="BG2971" s="211">
        <f t="shared" si="2224"/>
        <v>0</v>
      </c>
      <c r="BH2971" s="289"/>
      <c r="BI2971" s="289"/>
      <c r="BL2971" s="233" t="str">
        <f t="shared" si="2225"/>
        <v/>
      </c>
    </row>
    <row r="2972" spans="1:64" ht="12" hidden="1" customHeight="1">
      <c r="A2972" s="333" t="s">
        <v>1484</v>
      </c>
      <c r="B2972" s="381" t="s">
        <v>327</v>
      </c>
      <c r="C2972" s="333" t="s">
        <v>816</v>
      </c>
      <c r="D2972" s="381" t="s">
        <v>317</v>
      </c>
      <c r="E2972" s="381" t="s">
        <v>1323</v>
      </c>
      <c r="F2972" s="381" t="s">
        <v>586</v>
      </c>
      <c r="G2972" s="381" t="s">
        <v>391</v>
      </c>
      <c r="H2972" s="100" t="s">
        <v>653</v>
      </c>
      <c r="I2972" s="381" t="s">
        <v>339</v>
      </c>
      <c r="J2972" s="382">
        <v>82720</v>
      </c>
      <c r="K2972" s="382">
        <v>60220</v>
      </c>
      <c r="L2972" s="191" t="str">
        <f t="shared" si="2184"/>
        <v>875048050702011007564024422110</v>
      </c>
      <c r="M2972" s="192">
        <f t="array" ref="M2972">IF(COUNT(SEARCH(Удалить_Роспись_КВСР,$B2972)*SEARCH(Удалить_Роспись_ПБС,$C2972)*SEARCH(Удалить_Роспись_КФСР, $D2972)*SEARCH(Удалить_Роспись_КЦСР,$E2972)*SEARCH(Удалить_Роспись_КВР,$F2972)*SEARCH(Удалить_Роспись_ЭК,$H2972)*SEARCH(Удалить_Роспись_КР,$I2972))&gt;0,0,1)</f>
        <v>0</v>
      </c>
      <c r="N2972" s="192">
        <v>0</v>
      </c>
      <c r="O2972" s="192" t="str">
        <f t="shared" si="2185"/>
        <v/>
      </c>
      <c r="P2972" s="192" t="str">
        <f t="shared" si="2226"/>
        <v/>
      </c>
      <c r="Q2972" s="300" t="str">
        <f t="shared" si="2186"/>
        <v/>
      </c>
      <c r="R2972" s="300" t="str">
        <f t="shared" si="2187"/>
        <v/>
      </c>
      <c r="S2972" s="300" t="str">
        <f t="shared" si="2188"/>
        <v/>
      </c>
      <c r="T2972" s="192" t="str">
        <f t="shared" si="2189"/>
        <v/>
      </c>
      <c r="U2972" s="303" t="str">
        <f t="shared" si="2190"/>
        <v/>
      </c>
      <c r="V2972" s="300" t="str">
        <f t="shared" si="2191"/>
        <v/>
      </c>
      <c r="W2972" s="192" t="str">
        <f t="shared" si="2192"/>
        <v/>
      </c>
      <c r="X2972" s="303" t="str">
        <f t="shared" si="2193"/>
        <v/>
      </c>
      <c r="Y2972" s="300" t="str">
        <f t="shared" si="2194"/>
        <v/>
      </c>
      <c r="Z2972" s="300" t="str">
        <f t="shared" si="2195"/>
        <v/>
      </c>
      <c r="AA2972" s="303" t="str">
        <f t="shared" si="2196"/>
        <v/>
      </c>
      <c r="AB2972" s="300" t="str">
        <f t="shared" si="2197"/>
        <v/>
      </c>
      <c r="AC2972" s="300" t="str">
        <f t="shared" si="2198"/>
        <v/>
      </c>
      <c r="AD2972" s="300" t="str">
        <f t="shared" si="2199"/>
        <v/>
      </c>
      <c r="AE2972" s="192" t="str">
        <f t="shared" si="2200"/>
        <v/>
      </c>
      <c r="AF2972" s="192" t="str">
        <f t="shared" si="2201"/>
        <v/>
      </c>
      <c r="AG2972" s="192"/>
      <c r="AJ2972" s="300" t="str">
        <f t="shared" si="2202"/>
        <v/>
      </c>
      <c r="AK2972" s="300" t="str">
        <f t="shared" si="2203"/>
        <v/>
      </c>
      <c r="AL2972" s="300" t="str">
        <f t="shared" si="2204"/>
        <v/>
      </c>
      <c r="AM2972" s="300" t="str">
        <f t="shared" si="2205"/>
        <v/>
      </c>
      <c r="AN2972" s="300" t="str">
        <f t="shared" si="2206"/>
        <v/>
      </c>
      <c r="AO2972" s="300" t="str">
        <f t="shared" si="2207"/>
        <v/>
      </c>
      <c r="AP2972" s="300" t="str">
        <f t="shared" si="2208"/>
        <v/>
      </c>
      <c r="AQ2972" s="300" t="str">
        <f t="shared" si="2209"/>
        <v/>
      </c>
      <c r="AR2972" s="306" t="str">
        <f t="shared" si="2210"/>
        <v/>
      </c>
      <c r="AS2972" s="300" t="str">
        <f t="shared" si="2211"/>
        <v/>
      </c>
      <c r="AT2972" s="300" t="str">
        <f t="shared" si="2212"/>
        <v/>
      </c>
      <c r="AU2972" s="192" t="str">
        <f t="shared" si="2213"/>
        <v>рбс</v>
      </c>
      <c r="AV2972" s="192" t="str">
        <f t="shared" si="2214"/>
        <v>рбс87504805общпро</v>
      </c>
      <c r="AW2972" s="191">
        <f t="shared" si="2215"/>
        <v>0</v>
      </c>
      <c r="AX2972" s="191">
        <f t="shared" si="2216"/>
        <v>0</v>
      </c>
      <c r="AY2972" s="191">
        <f t="shared" si="2217"/>
        <v>0</v>
      </c>
      <c r="AZ2972" s="191">
        <f t="shared" si="2218"/>
        <v>0</v>
      </c>
      <c r="BA2972" s="193">
        <f t="shared" si="2219"/>
        <v>1</v>
      </c>
      <c r="BB2972" s="193">
        <f t="shared" si="2220"/>
        <v>1</v>
      </c>
      <c r="BC2972" s="193">
        <f t="shared" si="2221"/>
        <v>1</v>
      </c>
      <c r="BD2972" s="191">
        <f t="shared" si="2181"/>
        <v>0</v>
      </c>
      <c r="BE2972" s="191">
        <f t="shared" si="2222"/>
        <v>0</v>
      </c>
      <c r="BF2972" s="210">
        <f t="shared" si="2223"/>
        <v>0</v>
      </c>
      <c r="BG2972" s="211">
        <f t="shared" si="2224"/>
        <v>0</v>
      </c>
      <c r="BH2972" s="289"/>
      <c r="BI2972" s="289"/>
      <c r="BL2972" s="233" t="str">
        <f t="shared" si="2225"/>
        <v/>
      </c>
    </row>
    <row r="2973" spans="1:64" ht="12" hidden="1" customHeight="1">
      <c r="A2973" s="333" t="s">
        <v>1484</v>
      </c>
      <c r="B2973" s="381" t="s">
        <v>327</v>
      </c>
      <c r="C2973" s="333" t="s">
        <v>816</v>
      </c>
      <c r="D2973" s="381" t="s">
        <v>317</v>
      </c>
      <c r="E2973" s="381" t="s">
        <v>1323</v>
      </c>
      <c r="F2973" s="381" t="s">
        <v>586</v>
      </c>
      <c r="G2973" s="381" t="s">
        <v>394</v>
      </c>
      <c r="H2973" s="100" t="s">
        <v>653</v>
      </c>
      <c r="I2973" s="381" t="s">
        <v>339</v>
      </c>
      <c r="J2973" s="382">
        <v>22105</v>
      </c>
      <c r="K2973" s="382">
        <v>20400</v>
      </c>
      <c r="L2973" s="191" t="str">
        <f t="shared" si="2184"/>
        <v>875048050702011007564024422510</v>
      </c>
      <c r="M2973" s="192">
        <f t="array" ref="M2973">IF(COUNT(SEARCH(Удалить_Роспись_КВСР,$B2973)*SEARCH(Удалить_Роспись_ПБС,$C2973)*SEARCH(Удалить_Роспись_КФСР, $D2973)*SEARCH(Удалить_Роспись_КЦСР,$E2973)*SEARCH(Удалить_Роспись_КВР,$F2973)*SEARCH(Удалить_Роспись_ЭК,$H2973)*SEARCH(Удалить_Роспись_КР,$I2973))&gt;0,0,1)</f>
        <v>0</v>
      </c>
      <c r="N2973" s="192">
        <v>0</v>
      </c>
      <c r="O2973" s="192" t="str">
        <f t="shared" si="2185"/>
        <v/>
      </c>
      <c r="P2973" s="192" t="str">
        <f t="shared" si="2226"/>
        <v/>
      </c>
      <c r="Q2973" s="300" t="str">
        <f t="shared" si="2186"/>
        <v/>
      </c>
      <c r="R2973" s="300" t="str">
        <f t="shared" si="2187"/>
        <v/>
      </c>
      <c r="S2973" s="300" t="str">
        <f t="shared" si="2188"/>
        <v/>
      </c>
      <c r="T2973" s="192" t="str">
        <f t="shared" si="2189"/>
        <v/>
      </c>
      <c r="U2973" s="303" t="str">
        <f t="shared" si="2190"/>
        <v/>
      </c>
      <c r="V2973" s="300" t="str">
        <f t="shared" si="2191"/>
        <v/>
      </c>
      <c r="W2973" s="192" t="str">
        <f t="shared" si="2192"/>
        <v/>
      </c>
      <c r="X2973" s="303" t="str">
        <f t="shared" si="2193"/>
        <v/>
      </c>
      <c r="Y2973" s="300" t="str">
        <f t="shared" si="2194"/>
        <v/>
      </c>
      <c r="Z2973" s="300" t="str">
        <f t="shared" si="2195"/>
        <v/>
      </c>
      <c r="AA2973" s="303" t="str">
        <f t="shared" si="2196"/>
        <v/>
      </c>
      <c r="AB2973" s="300" t="str">
        <f t="shared" si="2197"/>
        <v/>
      </c>
      <c r="AC2973" s="300" t="str">
        <f t="shared" si="2198"/>
        <v/>
      </c>
      <c r="AD2973" s="300" t="str">
        <f t="shared" si="2199"/>
        <v/>
      </c>
      <c r="AE2973" s="192" t="str">
        <f t="shared" si="2200"/>
        <v/>
      </c>
      <c r="AF2973" s="192" t="str">
        <f t="shared" si="2201"/>
        <v/>
      </c>
      <c r="AG2973" s="192"/>
      <c r="AJ2973" s="300" t="str">
        <f t="shared" si="2202"/>
        <v/>
      </c>
      <c r="AK2973" s="300" t="str">
        <f t="shared" si="2203"/>
        <v/>
      </c>
      <c r="AL2973" s="300" t="str">
        <f t="shared" si="2204"/>
        <v/>
      </c>
      <c r="AM2973" s="300" t="str">
        <f t="shared" si="2205"/>
        <v/>
      </c>
      <c r="AN2973" s="300" t="str">
        <f t="shared" si="2206"/>
        <v/>
      </c>
      <c r="AO2973" s="300" t="str">
        <f t="shared" si="2207"/>
        <v/>
      </c>
      <c r="AP2973" s="300" t="str">
        <f t="shared" si="2208"/>
        <v/>
      </c>
      <c r="AQ2973" s="300" t="str">
        <f t="shared" si="2209"/>
        <v/>
      </c>
      <c r="AR2973" s="306" t="str">
        <f t="shared" si="2210"/>
        <v/>
      </c>
      <c r="AS2973" s="300" t="str">
        <f t="shared" si="2211"/>
        <v/>
      </c>
      <c r="AT2973" s="300" t="str">
        <f t="shared" si="2212"/>
        <v/>
      </c>
      <c r="AU2973" s="192" t="str">
        <f t="shared" si="2213"/>
        <v>рбс</v>
      </c>
      <c r="AV2973" s="192" t="str">
        <f t="shared" si="2214"/>
        <v>рбс87504805общпро</v>
      </c>
      <c r="AW2973" s="191">
        <f t="shared" si="2215"/>
        <v>0</v>
      </c>
      <c r="AX2973" s="191">
        <f t="shared" si="2216"/>
        <v>0</v>
      </c>
      <c r="AY2973" s="191">
        <f t="shared" si="2217"/>
        <v>0</v>
      </c>
      <c r="AZ2973" s="191">
        <f t="shared" si="2218"/>
        <v>0</v>
      </c>
      <c r="BA2973" s="193">
        <f t="shared" si="2219"/>
        <v>1</v>
      </c>
      <c r="BB2973" s="193">
        <f t="shared" si="2220"/>
        <v>1</v>
      </c>
      <c r="BC2973" s="193">
        <f t="shared" si="2221"/>
        <v>1</v>
      </c>
      <c r="BD2973" s="191">
        <f t="shared" si="2181"/>
        <v>0</v>
      </c>
      <c r="BE2973" s="191">
        <f t="shared" si="2222"/>
        <v>0</v>
      </c>
      <c r="BF2973" s="210">
        <f t="shared" si="2223"/>
        <v>0</v>
      </c>
      <c r="BG2973" s="211">
        <f t="shared" si="2224"/>
        <v>0</v>
      </c>
      <c r="BH2973" s="289"/>
      <c r="BI2973" s="289"/>
      <c r="BL2973" s="233" t="str">
        <f t="shared" si="2225"/>
        <v/>
      </c>
    </row>
    <row r="2974" spans="1:64" ht="12" hidden="1" customHeight="1">
      <c r="A2974" s="333" t="s">
        <v>1484</v>
      </c>
      <c r="B2974" s="381" t="s">
        <v>327</v>
      </c>
      <c r="C2974" s="333" t="s">
        <v>816</v>
      </c>
      <c r="D2974" s="381" t="s">
        <v>317</v>
      </c>
      <c r="E2974" s="381" t="s">
        <v>1323</v>
      </c>
      <c r="F2974" s="381" t="s">
        <v>586</v>
      </c>
      <c r="G2974" s="381" t="s">
        <v>389</v>
      </c>
      <c r="H2974" s="100" t="s">
        <v>653</v>
      </c>
      <c r="I2974" s="381" t="s">
        <v>339</v>
      </c>
      <c r="J2974" s="382">
        <v>124381</v>
      </c>
      <c r="K2974" s="382">
        <v>83843.22</v>
      </c>
      <c r="L2974" s="191" t="str">
        <f t="shared" si="2184"/>
        <v>875048050702011007564024422610</v>
      </c>
      <c r="M2974" s="192">
        <f t="array" ref="M2974">IF(COUNT(SEARCH(Удалить_Роспись_КВСР,$B2974)*SEARCH(Удалить_Роспись_ПБС,$C2974)*SEARCH(Удалить_Роспись_КФСР, $D2974)*SEARCH(Удалить_Роспись_КЦСР,$E2974)*SEARCH(Удалить_Роспись_КВР,$F2974)*SEARCH(Удалить_Роспись_ЭК,$H2974)*SEARCH(Удалить_Роспись_КР,$I2974))&gt;0,0,1)</f>
        <v>0</v>
      </c>
      <c r="N2974" s="192">
        <v>0</v>
      </c>
      <c r="O2974" s="192" t="str">
        <f t="shared" si="2185"/>
        <v/>
      </c>
      <c r="P2974" s="192" t="str">
        <f t="shared" si="2226"/>
        <v/>
      </c>
      <c r="Q2974" s="300" t="str">
        <f t="shared" si="2186"/>
        <v/>
      </c>
      <c r="R2974" s="300" t="str">
        <f t="shared" si="2187"/>
        <v/>
      </c>
      <c r="S2974" s="300" t="str">
        <f t="shared" si="2188"/>
        <v/>
      </c>
      <c r="T2974" s="192" t="str">
        <f t="shared" si="2189"/>
        <v/>
      </c>
      <c r="U2974" s="303" t="str">
        <f t="shared" si="2190"/>
        <v/>
      </c>
      <c r="V2974" s="300" t="str">
        <f t="shared" si="2191"/>
        <v/>
      </c>
      <c r="W2974" s="192" t="str">
        <f t="shared" si="2192"/>
        <v/>
      </c>
      <c r="X2974" s="303" t="str">
        <f t="shared" si="2193"/>
        <v/>
      </c>
      <c r="Y2974" s="300" t="str">
        <f t="shared" si="2194"/>
        <v/>
      </c>
      <c r="Z2974" s="300" t="str">
        <f t="shared" si="2195"/>
        <v/>
      </c>
      <c r="AA2974" s="303" t="str">
        <f t="shared" si="2196"/>
        <v/>
      </c>
      <c r="AB2974" s="300" t="str">
        <f t="shared" si="2197"/>
        <v/>
      </c>
      <c r="AC2974" s="300" t="str">
        <f t="shared" si="2198"/>
        <v/>
      </c>
      <c r="AD2974" s="300" t="str">
        <f t="shared" si="2199"/>
        <v/>
      </c>
      <c r="AE2974" s="192" t="str">
        <f t="shared" si="2200"/>
        <v/>
      </c>
      <c r="AF2974" s="192" t="str">
        <f t="shared" si="2201"/>
        <v/>
      </c>
      <c r="AG2974" s="192"/>
      <c r="AJ2974" s="300" t="str">
        <f t="shared" si="2202"/>
        <v/>
      </c>
      <c r="AK2974" s="300" t="str">
        <f t="shared" si="2203"/>
        <v/>
      </c>
      <c r="AL2974" s="300" t="str">
        <f t="shared" si="2204"/>
        <v/>
      </c>
      <c r="AM2974" s="300" t="str">
        <f t="shared" si="2205"/>
        <v/>
      </c>
      <c r="AN2974" s="300" t="str">
        <f t="shared" si="2206"/>
        <v/>
      </c>
      <c r="AO2974" s="300" t="str">
        <f t="shared" si="2207"/>
        <v/>
      </c>
      <c r="AP2974" s="300" t="str">
        <f t="shared" si="2208"/>
        <v/>
      </c>
      <c r="AQ2974" s="300" t="str">
        <f t="shared" si="2209"/>
        <v/>
      </c>
      <c r="AR2974" s="306" t="str">
        <f t="shared" si="2210"/>
        <v/>
      </c>
      <c r="AS2974" s="300" t="str">
        <f t="shared" si="2211"/>
        <v/>
      </c>
      <c r="AT2974" s="300" t="str">
        <f t="shared" si="2212"/>
        <v/>
      </c>
      <c r="AU2974" s="192" t="str">
        <f t="shared" si="2213"/>
        <v>рбс</v>
      </c>
      <c r="AV2974" s="192" t="str">
        <f t="shared" si="2214"/>
        <v>рбс87504805общпро</v>
      </c>
      <c r="AW2974" s="191">
        <f t="shared" si="2215"/>
        <v>0</v>
      </c>
      <c r="AX2974" s="191">
        <f t="shared" si="2216"/>
        <v>0</v>
      </c>
      <c r="AY2974" s="191">
        <f t="shared" si="2217"/>
        <v>0</v>
      </c>
      <c r="AZ2974" s="191">
        <f t="shared" si="2218"/>
        <v>0</v>
      </c>
      <c r="BA2974" s="193">
        <f t="shared" si="2219"/>
        <v>1</v>
      </c>
      <c r="BB2974" s="193">
        <f t="shared" si="2220"/>
        <v>1</v>
      </c>
      <c r="BC2974" s="193">
        <f t="shared" si="2221"/>
        <v>1</v>
      </c>
      <c r="BD2974" s="191">
        <f t="shared" si="2181"/>
        <v>0</v>
      </c>
      <c r="BE2974" s="191">
        <f t="shared" si="2222"/>
        <v>0</v>
      </c>
      <c r="BF2974" s="210">
        <f t="shared" si="2223"/>
        <v>0</v>
      </c>
      <c r="BG2974" s="211">
        <f t="shared" si="2224"/>
        <v>0</v>
      </c>
      <c r="BH2974" s="289"/>
      <c r="BI2974" s="289"/>
      <c r="BL2974" s="233" t="str">
        <f t="shared" si="2225"/>
        <v/>
      </c>
    </row>
    <row r="2975" spans="1:64" ht="12" hidden="1" customHeight="1">
      <c r="A2975" s="333" t="s">
        <v>1484</v>
      </c>
      <c r="B2975" s="381" t="s">
        <v>327</v>
      </c>
      <c r="C2975" s="333" t="s">
        <v>816</v>
      </c>
      <c r="D2975" s="381" t="s">
        <v>317</v>
      </c>
      <c r="E2975" s="381" t="s">
        <v>1323</v>
      </c>
      <c r="F2975" s="381" t="s">
        <v>586</v>
      </c>
      <c r="G2975" s="381" t="s">
        <v>395</v>
      </c>
      <c r="H2975" s="100" t="s">
        <v>653</v>
      </c>
      <c r="I2975" s="381" t="s">
        <v>339</v>
      </c>
      <c r="J2975" s="382">
        <v>41455</v>
      </c>
      <c r="K2975" s="382">
        <v>0</v>
      </c>
      <c r="L2975" s="191" t="str">
        <f t="shared" si="2184"/>
        <v>875048050702011007564024429010</v>
      </c>
      <c r="M2975" s="192">
        <f t="array" ref="M2975">IF(COUNT(SEARCH(Удалить_Роспись_КВСР,$B2975)*SEARCH(Удалить_Роспись_ПБС,$C2975)*SEARCH(Удалить_Роспись_КФСР, $D2975)*SEARCH(Удалить_Роспись_КЦСР,$E2975)*SEARCH(Удалить_Роспись_КВР,$F2975)*SEARCH(Удалить_Роспись_ЭК,$H2975)*SEARCH(Удалить_Роспись_КР,$I2975))&gt;0,0,1)</f>
        <v>0</v>
      </c>
      <c r="N2975" s="192">
        <v>0</v>
      </c>
      <c r="O2975" s="192" t="str">
        <f t="shared" si="2185"/>
        <v/>
      </c>
      <c r="P2975" s="192" t="str">
        <f t="shared" si="2226"/>
        <v/>
      </c>
      <c r="Q2975" s="300" t="str">
        <f t="shared" si="2186"/>
        <v/>
      </c>
      <c r="R2975" s="300" t="str">
        <f t="shared" si="2187"/>
        <v/>
      </c>
      <c r="S2975" s="300" t="str">
        <f t="shared" si="2188"/>
        <v/>
      </c>
      <c r="T2975" s="192" t="str">
        <f t="shared" si="2189"/>
        <v/>
      </c>
      <c r="U2975" s="303" t="str">
        <f t="shared" si="2190"/>
        <v/>
      </c>
      <c r="V2975" s="300" t="str">
        <f t="shared" si="2191"/>
        <v/>
      </c>
      <c r="W2975" s="192" t="str">
        <f t="shared" si="2192"/>
        <v/>
      </c>
      <c r="X2975" s="303" t="str">
        <f t="shared" si="2193"/>
        <v/>
      </c>
      <c r="Y2975" s="300" t="str">
        <f t="shared" si="2194"/>
        <v/>
      </c>
      <c r="Z2975" s="300" t="str">
        <f t="shared" si="2195"/>
        <v/>
      </c>
      <c r="AA2975" s="303" t="str">
        <f t="shared" si="2196"/>
        <v/>
      </c>
      <c r="AB2975" s="300" t="str">
        <f t="shared" si="2197"/>
        <v/>
      </c>
      <c r="AC2975" s="300" t="str">
        <f t="shared" si="2198"/>
        <v/>
      </c>
      <c r="AD2975" s="300" t="str">
        <f t="shared" si="2199"/>
        <v/>
      </c>
      <c r="AE2975" s="192" t="str">
        <f t="shared" si="2200"/>
        <v/>
      </c>
      <c r="AF2975" s="192" t="str">
        <f t="shared" si="2201"/>
        <v/>
      </c>
      <c r="AG2975" s="192"/>
      <c r="AJ2975" s="300" t="str">
        <f t="shared" si="2202"/>
        <v/>
      </c>
      <c r="AK2975" s="300" t="str">
        <f t="shared" si="2203"/>
        <v/>
      </c>
      <c r="AL2975" s="300" t="str">
        <f t="shared" si="2204"/>
        <v/>
      </c>
      <c r="AM2975" s="300" t="str">
        <f t="shared" si="2205"/>
        <v/>
      </c>
      <c r="AN2975" s="300" t="str">
        <f t="shared" si="2206"/>
        <v/>
      </c>
      <c r="AO2975" s="300" t="str">
        <f t="shared" si="2207"/>
        <v/>
      </c>
      <c r="AP2975" s="300" t="str">
        <f t="shared" si="2208"/>
        <v/>
      </c>
      <c r="AQ2975" s="300" t="str">
        <f t="shared" si="2209"/>
        <v/>
      </c>
      <c r="AR2975" s="306" t="str">
        <f t="shared" si="2210"/>
        <v/>
      </c>
      <c r="AS2975" s="300" t="str">
        <f t="shared" si="2211"/>
        <v/>
      </c>
      <c r="AT2975" s="300" t="str">
        <f t="shared" si="2212"/>
        <v/>
      </c>
      <c r="AU2975" s="192" t="str">
        <f t="shared" si="2213"/>
        <v>рбс</v>
      </c>
      <c r="AV2975" s="192" t="str">
        <f t="shared" si="2214"/>
        <v>рбс87504805общпро</v>
      </c>
      <c r="AW2975" s="191">
        <f t="shared" si="2215"/>
        <v>0</v>
      </c>
      <c r="AX2975" s="191">
        <f t="shared" si="2216"/>
        <v>0</v>
      </c>
      <c r="AY2975" s="191">
        <f t="shared" si="2217"/>
        <v>0</v>
      </c>
      <c r="AZ2975" s="191">
        <f t="shared" si="2218"/>
        <v>0</v>
      </c>
      <c r="BA2975" s="193">
        <f t="shared" si="2219"/>
        <v>1</v>
      </c>
      <c r="BB2975" s="193">
        <f t="shared" si="2220"/>
        <v>1</v>
      </c>
      <c r="BC2975" s="193">
        <f t="shared" si="2221"/>
        <v>1</v>
      </c>
      <c r="BD2975" s="191">
        <f t="shared" si="2181"/>
        <v>0</v>
      </c>
      <c r="BE2975" s="191">
        <f t="shared" si="2222"/>
        <v>0</v>
      </c>
      <c r="BF2975" s="210">
        <f t="shared" si="2223"/>
        <v>0</v>
      </c>
      <c r="BG2975" s="211">
        <f t="shared" si="2224"/>
        <v>0</v>
      </c>
      <c r="BH2975" s="289"/>
      <c r="BI2975" s="289"/>
      <c r="BL2975" s="233" t="str">
        <f t="shared" si="2225"/>
        <v/>
      </c>
    </row>
    <row r="2976" spans="1:64" ht="12" hidden="1" customHeight="1">
      <c r="A2976" s="333" t="s">
        <v>1484</v>
      </c>
      <c r="B2976" s="381" t="s">
        <v>327</v>
      </c>
      <c r="C2976" s="333" t="s">
        <v>816</v>
      </c>
      <c r="D2976" s="381" t="s">
        <v>317</v>
      </c>
      <c r="E2976" s="381" t="s">
        <v>1323</v>
      </c>
      <c r="F2976" s="381" t="s">
        <v>586</v>
      </c>
      <c r="G2976" s="381" t="s">
        <v>407</v>
      </c>
      <c r="H2976" s="100" t="s">
        <v>653</v>
      </c>
      <c r="I2976" s="381" t="s">
        <v>339</v>
      </c>
      <c r="J2976" s="382">
        <v>577232.94999999995</v>
      </c>
      <c r="K2976" s="382">
        <v>213113.33</v>
      </c>
      <c r="L2976" s="191" t="str">
        <f t="shared" si="2184"/>
        <v>875048050702011007564024431010</v>
      </c>
      <c r="M2976" s="192">
        <f t="array" ref="M2976">IF(COUNT(SEARCH(Удалить_Роспись_КВСР,$B2976)*SEARCH(Удалить_Роспись_ПБС,$C2976)*SEARCH(Удалить_Роспись_КФСР, $D2976)*SEARCH(Удалить_Роспись_КЦСР,$E2976)*SEARCH(Удалить_Роспись_КВР,$F2976)*SEARCH(Удалить_Роспись_ЭК,$H2976)*SEARCH(Удалить_Роспись_КР,$I2976))&gt;0,0,1)</f>
        <v>0</v>
      </c>
      <c r="N2976" s="192">
        <v>0</v>
      </c>
      <c r="O2976" s="192" t="str">
        <f t="shared" si="2185"/>
        <v/>
      </c>
      <c r="P2976" s="192" t="str">
        <f t="shared" si="2226"/>
        <v/>
      </c>
      <c r="Q2976" s="300" t="str">
        <f t="shared" si="2186"/>
        <v/>
      </c>
      <c r="R2976" s="300" t="str">
        <f t="shared" si="2187"/>
        <v/>
      </c>
      <c r="S2976" s="300" t="str">
        <f t="shared" si="2188"/>
        <v/>
      </c>
      <c r="T2976" s="192" t="str">
        <f t="shared" si="2189"/>
        <v/>
      </c>
      <c r="U2976" s="303" t="str">
        <f t="shared" si="2190"/>
        <v/>
      </c>
      <c r="V2976" s="300" t="str">
        <f t="shared" si="2191"/>
        <v/>
      </c>
      <c r="W2976" s="192" t="str">
        <f t="shared" si="2192"/>
        <v/>
      </c>
      <c r="X2976" s="303" t="str">
        <f t="shared" si="2193"/>
        <v/>
      </c>
      <c r="Y2976" s="300" t="str">
        <f t="shared" si="2194"/>
        <v/>
      </c>
      <c r="Z2976" s="300" t="str">
        <f t="shared" si="2195"/>
        <v/>
      </c>
      <c r="AA2976" s="303" t="str">
        <f t="shared" si="2196"/>
        <v/>
      </c>
      <c r="AB2976" s="300" t="str">
        <f t="shared" si="2197"/>
        <v/>
      </c>
      <c r="AC2976" s="300" t="str">
        <f t="shared" si="2198"/>
        <v/>
      </c>
      <c r="AD2976" s="300" t="str">
        <f t="shared" si="2199"/>
        <v/>
      </c>
      <c r="AE2976" s="192" t="str">
        <f t="shared" si="2200"/>
        <v/>
      </c>
      <c r="AF2976" s="192" t="str">
        <f t="shared" si="2201"/>
        <v/>
      </c>
      <c r="AG2976" s="192"/>
      <c r="AJ2976" s="300" t="str">
        <f t="shared" si="2202"/>
        <v/>
      </c>
      <c r="AK2976" s="300" t="str">
        <f t="shared" si="2203"/>
        <v/>
      </c>
      <c r="AL2976" s="300" t="str">
        <f t="shared" si="2204"/>
        <v/>
      </c>
      <c r="AM2976" s="300" t="str">
        <f t="shared" si="2205"/>
        <v/>
      </c>
      <c r="AN2976" s="300" t="str">
        <f t="shared" si="2206"/>
        <v/>
      </c>
      <c r="AO2976" s="300" t="str">
        <f t="shared" si="2207"/>
        <v/>
      </c>
      <c r="AP2976" s="300" t="str">
        <f t="shared" si="2208"/>
        <v/>
      </c>
      <c r="AQ2976" s="300" t="str">
        <f t="shared" si="2209"/>
        <v/>
      </c>
      <c r="AR2976" s="306" t="str">
        <f t="shared" si="2210"/>
        <v/>
      </c>
      <c r="AS2976" s="300" t="str">
        <f t="shared" si="2211"/>
        <v/>
      </c>
      <c r="AT2976" s="300" t="str">
        <f t="shared" si="2212"/>
        <v/>
      </c>
      <c r="AU2976" s="192" t="str">
        <f t="shared" si="2213"/>
        <v>рбс</v>
      </c>
      <c r="AV2976" s="192" t="str">
        <f t="shared" si="2214"/>
        <v>рбс87504805общосн</v>
      </c>
      <c r="AW2976" s="191">
        <f t="shared" si="2215"/>
        <v>0</v>
      </c>
      <c r="AX2976" s="191">
        <f t="shared" si="2216"/>
        <v>0</v>
      </c>
      <c r="AY2976" s="191">
        <f t="shared" si="2217"/>
        <v>0</v>
      </c>
      <c r="AZ2976" s="191">
        <f t="shared" si="2218"/>
        <v>0</v>
      </c>
      <c r="BA2976" s="193">
        <f t="shared" si="2219"/>
        <v>1</v>
      </c>
      <c r="BB2976" s="193">
        <f t="shared" si="2220"/>
        <v>1</v>
      </c>
      <c r="BC2976" s="193">
        <f t="shared" si="2221"/>
        <v>1</v>
      </c>
      <c r="BD2976" s="191">
        <f t="shared" si="2181"/>
        <v>0</v>
      </c>
      <c r="BE2976" s="191">
        <f t="shared" si="2222"/>
        <v>0</v>
      </c>
      <c r="BF2976" s="210">
        <f t="shared" si="2223"/>
        <v>0</v>
      </c>
      <c r="BG2976" s="211">
        <f t="shared" si="2224"/>
        <v>0</v>
      </c>
      <c r="BH2976" s="289"/>
      <c r="BI2976" s="289"/>
      <c r="BL2976" s="233" t="str">
        <f t="shared" si="2225"/>
        <v/>
      </c>
    </row>
    <row r="2977" spans="1:64" ht="12" hidden="1" customHeight="1">
      <c r="A2977" s="333" t="s">
        <v>1484</v>
      </c>
      <c r="B2977" s="381" t="s">
        <v>327</v>
      </c>
      <c r="C2977" s="333" t="s">
        <v>816</v>
      </c>
      <c r="D2977" s="381" t="s">
        <v>317</v>
      </c>
      <c r="E2977" s="381" t="s">
        <v>1323</v>
      </c>
      <c r="F2977" s="381" t="s">
        <v>586</v>
      </c>
      <c r="G2977" s="381" t="s">
        <v>397</v>
      </c>
      <c r="H2977" s="100" t="s">
        <v>653</v>
      </c>
      <c r="I2977" s="381" t="s">
        <v>339</v>
      </c>
      <c r="J2977" s="382">
        <v>129518</v>
      </c>
      <c r="K2977" s="382">
        <v>0</v>
      </c>
      <c r="L2977" s="191" t="str">
        <f t="shared" si="2184"/>
        <v>875048050702011007564024434010</v>
      </c>
      <c r="M2977" s="192">
        <f t="array" ref="M2977">IF(COUNT(SEARCH(Удалить_Роспись_КВСР,$B2977)*SEARCH(Удалить_Роспись_ПБС,$C2977)*SEARCH(Удалить_Роспись_КФСР, $D2977)*SEARCH(Удалить_Роспись_КЦСР,$E2977)*SEARCH(Удалить_Роспись_КВР,$F2977)*SEARCH(Удалить_Роспись_ЭК,$H2977)*SEARCH(Удалить_Роспись_КР,$I2977))&gt;0,0,1)</f>
        <v>0</v>
      </c>
      <c r="N2977" s="192">
        <v>0</v>
      </c>
      <c r="O2977" s="192" t="str">
        <f t="shared" si="2185"/>
        <v/>
      </c>
      <c r="P2977" s="192" t="str">
        <f t="shared" si="2226"/>
        <v/>
      </c>
      <c r="Q2977" s="300" t="str">
        <f t="shared" si="2186"/>
        <v/>
      </c>
      <c r="R2977" s="300" t="str">
        <f t="shared" si="2187"/>
        <v/>
      </c>
      <c r="S2977" s="300" t="str">
        <f t="shared" si="2188"/>
        <v/>
      </c>
      <c r="T2977" s="192" t="str">
        <f t="shared" si="2189"/>
        <v/>
      </c>
      <c r="U2977" s="303" t="str">
        <f t="shared" si="2190"/>
        <v/>
      </c>
      <c r="V2977" s="300" t="str">
        <f t="shared" si="2191"/>
        <v/>
      </c>
      <c r="W2977" s="192" t="str">
        <f t="shared" si="2192"/>
        <v/>
      </c>
      <c r="X2977" s="303" t="str">
        <f t="shared" si="2193"/>
        <v/>
      </c>
      <c r="Y2977" s="300" t="str">
        <f t="shared" si="2194"/>
        <v/>
      </c>
      <c r="Z2977" s="300" t="str">
        <f t="shared" si="2195"/>
        <v/>
      </c>
      <c r="AA2977" s="303" t="str">
        <f t="shared" si="2196"/>
        <v/>
      </c>
      <c r="AB2977" s="300" t="str">
        <f t="shared" si="2197"/>
        <v/>
      </c>
      <c r="AC2977" s="300" t="str">
        <f t="shared" si="2198"/>
        <v/>
      </c>
      <c r="AD2977" s="300" t="str">
        <f t="shared" si="2199"/>
        <v/>
      </c>
      <c r="AE2977" s="192" t="str">
        <f t="shared" si="2200"/>
        <v/>
      </c>
      <c r="AF2977" s="192" t="str">
        <f t="shared" si="2201"/>
        <v/>
      </c>
      <c r="AG2977" s="192"/>
      <c r="AJ2977" s="300" t="str">
        <f t="shared" si="2202"/>
        <v/>
      </c>
      <c r="AK2977" s="300" t="str">
        <f t="shared" si="2203"/>
        <v/>
      </c>
      <c r="AL2977" s="300" t="str">
        <f t="shared" si="2204"/>
        <v/>
      </c>
      <c r="AM2977" s="300" t="str">
        <f t="shared" si="2205"/>
        <v/>
      </c>
      <c r="AN2977" s="300" t="str">
        <f t="shared" si="2206"/>
        <v/>
      </c>
      <c r="AO2977" s="300" t="str">
        <f t="shared" si="2207"/>
        <v/>
      </c>
      <c r="AP2977" s="300" t="str">
        <f t="shared" si="2208"/>
        <v/>
      </c>
      <c r="AQ2977" s="300" t="str">
        <f t="shared" si="2209"/>
        <v/>
      </c>
      <c r="AR2977" s="306" t="str">
        <f t="shared" si="2210"/>
        <v/>
      </c>
      <c r="AS2977" s="300" t="str">
        <f t="shared" si="2211"/>
        <v/>
      </c>
      <c r="AT2977" s="300" t="str">
        <f t="shared" si="2212"/>
        <v/>
      </c>
      <c r="AU2977" s="192" t="str">
        <f t="shared" si="2213"/>
        <v>рбс</v>
      </c>
      <c r="AV2977" s="192" t="str">
        <f t="shared" si="2214"/>
        <v>рбс87504805общпро</v>
      </c>
      <c r="AW2977" s="191">
        <f t="shared" si="2215"/>
        <v>0</v>
      </c>
      <c r="AX2977" s="191">
        <f t="shared" si="2216"/>
        <v>0</v>
      </c>
      <c r="AY2977" s="191">
        <f t="shared" si="2217"/>
        <v>0</v>
      </c>
      <c r="AZ2977" s="191">
        <f t="shared" si="2218"/>
        <v>0</v>
      </c>
      <c r="BA2977" s="193">
        <f t="shared" si="2219"/>
        <v>1</v>
      </c>
      <c r="BB2977" s="193">
        <f t="shared" si="2220"/>
        <v>1</v>
      </c>
      <c r="BC2977" s="193">
        <f t="shared" si="2221"/>
        <v>1</v>
      </c>
      <c r="BD2977" s="191">
        <f t="shared" si="2181"/>
        <v>0</v>
      </c>
      <c r="BE2977" s="191">
        <f t="shared" si="2222"/>
        <v>0</v>
      </c>
      <c r="BF2977" s="210">
        <f t="shared" si="2223"/>
        <v>0</v>
      </c>
      <c r="BG2977" s="211">
        <f t="shared" si="2224"/>
        <v>0</v>
      </c>
      <c r="BH2977" s="289" t="str">
        <f>B2977</f>
        <v>875</v>
      </c>
      <c r="BI2977" s="289" t="str">
        <f>D2977</f>
        <v>0702</v>
      </c>
      <c r="BJ2977" s="284" t="s">
        <v>592</v>
      </c>
      <c r="BK2977" s="284" t="s">
        <v>589</v>
      </c>
      <c r="BL2977" s="233" t="str">
        <f t="shared" si="2225"/>
        <v/>
      </c>
    </row>
    <row r="2978" spans="1:64" ht="12" hidden="1" customHeight="1">
      <c r="A2978" s="333" t="s">
        <v>1484</v>
      </c>
      <c r="B2978" s="381" t="s">
        <v>327</v>
      </c>
      <c r="C2978" s="333" t="s">
        <v>816</v>
      </c>
      <c r="D2978" s="381" t="s">
        <v>317</v>
      </c>
      <c r="E2978" s="381" t="s">
        <v>1323</v>
      </c>
      <c r="F2978" s="381" t="s">
        <v>609</v>
      </c>
      <c r="G2978" s="381" t="s">
        <v>395</v>
      </c>
      <c r="H2978" s="100" t="s">
        <v>653</v>
      </c>
      <c r="I2978" s="381" t="s">
        <v>339</v>
      </c>
      <c r="J2978" s="382">
        <v>800</v>
      </c>
      <c r="K2978" s="382">
        <v>800</v>
      </c>
      <c r="L2978" s="191" t="str">
        <f t="shared" si="2184"/>
        <v>875048050702011007564085229010</v>
      </c>
      <c r="M2978" s="192">
        <f t="array" ref="M2978">IF(COUNT(SEARCH(Удалить_Роспись_КВСР,$B2978)*SEARCH(Удалить_Роспись_ПБС,$C2978)*SEARCH(Удалить_Роспись_КФСР, $D2978)*SEARCH(Удалить_Роспись_КЦСР,$E2978)*SEARCH(Удалить_Роспись_КВР,$F2978)*SEARCH(Удалить_Роспись_ЭК,$H2978)*SEARCH(Удалить_Роспись_КР,$I2978))&gt;0,0,1)</f>
        <v>0</v>
      </c>
      <c r="N2978" s="192">
        <v>0</v>
      </c>
      <c r="O2978" s="192" t="str">
        <f t="shared" si="2185"/>
        <v/>
      </c>
      <c r="P2978" s="192" t="str">
        <f t="shared" si="2226"/>
        <v/>
      </c>
      <c r="Q2978" s="300" t="str">
        <f t="shared" si="2186"/>
        <v/>
      </c>
      <c r="R2978" s="300" t="str">
        <f t="shared" si="2187"/>
        <v/>
      </c>
      <c r="S2978" s="300" t="str">
        <f t="shared" si="2188"/>
        <v/>
      </c>
      <c r="T2978" s="192" t="str">
        <f t="shared" si="2189"/>
        <v/>
      </c>
      <c r="U2978" s="303" t="str">
        <f t="shared" si="2190"/>
        <v/>
      </c>
      <c r="V2978" s="300" t="str">
        <f t="shared" si="2191"/>
        <v/>
      </c>
      <c r="W2978" s="192" t="str">
        <f t="shared" si="2192"/>
        <v/>
      </c>
      <c r="X2978" s="303" t="str">
        <f t="shared" si="2193"/>
        <v/>
      </c>
      <c r="Y2978" s="300" t="str">
        <f t="shared" si="2194"/>
        <v/>
      </c>
      <c r="Z2978" s="300" t="str">
        <f t="shared" si="2195"/>
        <v/>
      </c>
      <c r="AA2978" s="303" t="str">
        <f t="shared" si="2196"/>
        <v/>
      </c>
      <c r="AB2978" s="300" t="str">
        <f t="shared" si="2197"/>
        <v/>
      </c>
      <c r="AC2978" s="300" t="str">
        <f t="shared" si="2198"/>
        <v/>
      </c>
      <c r="AD2978" s="300" t="str">
        <f t="shared" si="2199"/>
        <v/>
      </c>
      <c r="AE2978" s="192" t="str">
        <f t="shared" si="2200"/>
        <v/>
      </c>
      <c r="AF2978" s="192" t="str">
        <f t="shared" si="2201"/>
        <v/>
      </c>
      <c r="AG2978" s="192"/>
      <c r="AJ2978" s="300" t="str">
        <f t="shared" si="2202"/>
        <v/>
      </c>
      <c r="AK2978" s="300" t="str">
        <f t="shared" si="2203"/>
        <v/>
      </c>
      <c r="AL2978" s="300" t="str">
        <f t="shared" si="2204"/>
        <v/>
      </c>
      <c r="AM2978" s="300" t="str">
        <f t="shared" si="2205"/>
        <v/>
      </c>
      <c r="AN2978" s="300" t="str">
        <f t="shared" si="2206"/>
        <v/>
      </c>
      <c r="AO2978" s="300" t="str">
        <f t="shared" si="2207"/>
        <v/>
      </c>
      <c r="AP2978" s="300" t="str">
        <f t="shared" si="2208"/>
        <v/>
      </c>
      <c r="AQ2978" s="300" t="str">
        <f t="shared" si="2209"/>
        <v/>
      </c>
      <c r="AR2978" s="306" t="str">
        <f t="shared" si="2210"/>
        <v/>
      </c>
      <c r="AS2978" s="300" t="str">
        <f t="shared" si="2211"/>
        <v/>
      </c>
      <c r="AT2978" s="300" t="str">
        <f t="shared" si="2212"/>
        <v/>
      </c>
      <c r="AU2978" s="192" t="str">
        <f t="shared" si="2213"/>
        <v>рбс</v>
      </c>
      <c r="AV2978" s="192" t="str">
        <f t="shared" si="2214"/>
        <v>рбс87504805общпро</v>
      </c>
      <c r="AW2978" s="191">
        <f t="shared" si="2215"/>
        <v>0</v>
      </c>
      <c r="AX2978" s="191">
        <f t="shared" si="2216"/>
        <v>0</v>
      </c>
      <c r="AY2978" s="191">
        <f t="shared" si="2217"/>
        <v>0</v>
      </c>
      <c r="AZ2978" s="191">
        <f t="shared" si="2218"/>
        <v>0</v>
      </c>
      <c r="BA2978" s="193">
        <f t="shared" si="2219"/>
        <v>1</v>
      </c>
      <c r="BB2978" s="193">
        <f t="shared" si="2220"/>
        <v>1</v>
      </c>
      <c r="BC2978" s="193">
        <f t="shared" si="2221"/>
        <v>1</v>
      </c>
      <c r="BD2978" s="191">
        <f t="shared" si="2181"/>
        <v>0</v>
      </c>
      <c r="BE2978" s="191">
        <f t="shared" si="2222"/>
        <v>0</v>
      </c>
      <c r="BF2978" s="210">
        <f t="shared" si="2223"/>
        <v>0</v>
      </c>
      <c r="BG2978" s="211">
        <f t="shared" si="2224"/>
        <v>0</v>
      </c>
      <c r="BH2978" s="289" t="str">
        <f>B2978</f>
        <v>875</v>
      </c>
      <c r="BI2978" s="289" t="str">
        <f>D2978</f>
        <v>0702</v>
      </c>
      <c r="BJ2978" s="284" t="s">
        <v>592</v>
      </c>
      <c r="BK2978" s="284" t="s">
        <v>589</v>
      </c>
      <c r="BL2978" s="233" t="str">
        <f t="shared" si="2225"/>
        <v/>
      </c>
    </row>
    <row r="2979" spans="1:64" ht="12" customHeight="1">
      <c r="A2979" s="333" t="s">
        <v>1484</v>
      </c>
      <c r="B2979" s="381" t="s">
        <v>327</v>
      </c>
      <c r="C2979" s="333" t="s">
        <v>816</v>
      </c>
      <c r="D2979" s="381" t="s">
        <v>317</v>
      </c>
      <c r="E2979" s="381" t="s">
        <v>1460</v>
      </c>
      <c r="F2979" s="381" t="s">
        <v>607</v>
      </c>
      <c r="G2979" s="381" t="s">
        <v>394</v>
      </c>
      <c r="H2979" s="100" t="s">
        <v>653</v>
      </c>
      <c r="I2979" s="381" t="s">
        <v>505</v>
      </c>
      <c r="J2979" s="382">
        <v>750000</v>
      </c>
      <c r="K2979" s="382">
        <v>750000</v>
      </c>
      <c r="L2979" s="191" t="str">
        <f t="shared" si="2184"/>
        <v>875048050702011008001024322501</v>
      </c>
      <c r="M2979" s="192">
        <f t="array" ref="M2979">IF(COUNT(SEARCH(Удалить_Роспись_КВСР,$B2979)*SEARCH(Удалить_Роспись_ПБС,$C2979)*SEARCH(Удалить_Роспись_КФСР, $D2979)*SEARCH(Удалить_Роспись_КЦСР,$E2979)*SEARCH(Удалить_Роспись_КВР,$F2979)*SEARCH(Удалить_Роспись_ЭК,$H2979)*SEARCH(Удалить_Роспись_КР,$I2979))&gt;0,0,1)</f>
        <v>1</v>
      </c>
      <c r="N2979" s="192">
        <f>IF(COUNT(SEARCH(Удалить_Индекс_КВСР,$B2979)*SEARCH(Удалить_Индекс_ПБС,$C2979)*SEARCH(Удалить_Индекс_КФСР,$D2979)*SEARCH(Удалить_Индекс_КЦСР,$E2979)*SEARCH(Удалить_Индекс_КВР,$F2979)*SEARCH(Удалить_Индекс_ЭК,$H2979)*SEARCH(Удалить_Индекс_КР,$I2979))&gt;0,0,1)</f>
        <v>1</v>
      </c>
      <c r="O2979" s="192" t="str">
        <f t="shared" si="2185"/>
        <v/>
      </c>
      <c r="P2979" s="192" t="str">
        <f t="shared" si="2226"/>
        <v/>
      </c>
      <c r="Q2979" s="300" t="str">
        <f t="shared" si="2186"/>
        <v/>
      </c>
      <c r="R2979" s="300" t="str">
        <f t="shared" si="2187"/>
        <v/>
      </c>
      <c r="S2979" s="300" t="str">
        <f t="shared" si="2188"/>
        <v/>
      </c>
      <c r="T2979" s="192" t="str">
        <f t="shared" si="2189"/>
        <v/>
      </c>
      <c r="U2979" s="303" t="str">
        <f t="shared" si="2190"/>
        <v/>
      </c>
      <c r="V2979" s="300" t="str">
        <f t="shared" si="2191"/>
        <v/>
      </c>
      <c r="W2979" s="192" t="str">
        <f t="shared" si="2192"/>
        <v/>
      </c>
      <c r="X2979" s="303" t="str">
        <f t="shared" si="2193"/>
        <v/>
      </c>
      <c r="Y2979" s="300" t="str">
        <f t="shared" si="2194"/>
        <v/>
      </c>
      <c r="Z2979" s="300" t="str">
        <f t="shared" si="2195"/>
        <v/>
      </c>
      <c r="AA2979" s="303" t="str">
        <f t="shared" si="2196"/>
        <v/>
      </c>
      <c r="AB2979" s="300" t="str">
        <f t="shared" si="2197"/>
        <v/>
      </c>
      <c r="AC2979" s="300" t="str">
        <f t="shared" si="2198"/>
        <v/>
      </c>
      <c r="AD2979" s="300" t="str">
        <f t="shared" si="2199"/>
        <v/>
      </c>
      <c r="AE2979" s="192" t="str">
        <f t="shared" si="2200"/>
        <v/>
      </c>
      <c r="AF2979" s="192" t="str">
        <f t="shared" si="2201"/>
        <v/>
      </c>
      <c r="AG2979" s="192"/>
      <c r="AJ2979" s="300" t="str">
        <f t="shared" si="2202"/>
        <v/>
      </c>
      <c r="AK2979" s="300" t="str">
        <f t="shared" si="2203"/>
        <v/>
      </c>
      <c r="AL2979" s="300" t="str">
        <f t="shared" si="2204"/>
        <v/>
      </c>
      <c r="AM2979" s="300" t="str">
        <f t="shared" si="2205"/>
        <v/>
      </c>
      <c r="AN2979" s="300" t="str">
        <f t="shared" si="2206"/>
        <v/>
      </c>
      <c r="AO2979" s="300" t="str">
        <f t="shared" si="2207"/>
        <v/>
      </c>
      <c r="AP2979" s="300" t="str">
        <f t="shared" si="2208"/>
        <v/>
      </c>
      <c r="AQ2979" s="300" t="str">
        <f t="shared" si="2209"/>
        <v/>
      </c>
      <c r="AR2979" s="306" t="str">
        <f t="shared" si="2210"/>
        <v/>
      </c>
      <c r="AS2979" s="300" t="str">
        <f t="shared" si="2211"/>
        <v/>
      </c>
      <c r="AT2979" s="300" t="str">
        <f t="shared" si="2212"/>
        <v/>
      </c>
      <c r="AU2979" s="192" t="str">
        <f t="shared" si="2213"/>
        <v>рбс</v>
      </c>
      <c r="AV2979" s="192" t="str">
        <f t="shared" si="2214"/>
        <v>рбс87504805общпро</v>
      </c>
      <c r="AW2979" s="191">
        <f t="shared" si="2215"/>
        <v>750000</v>
      </c>
      <c r="AX2979" s="191">
        <f t="shared" si="2216"/>
        <v>750000</v>
      </c>
      <c r="AY2979" s="191">
        <f t="shared" si="2217"/>
        <v>750000</v>
      </c>
      <c r="AZ2979" s="191">
        <f t="shared" si="2218"/>
        <v>750000</v>
      </c>
      <c r="BA2979" s="193">
        <f t="shared" si="2219"/>
        <v>1</v>
      </c>
      <c r="BB2979" s="193">
        <f t="shared" si="2220"/>
        <v>1</v>
      </c>
      <c r="BC2979" s="193">
        <f t="shared" si="2221"/>
        <v>1</v>
      </c>
      <c r="BD2979" s="191">
        <f t="shared" si="2181"/>
        <v>750000</v>
      </c>
      <c r="BE2979" s="191">
        <f t="shared" si="2222"/>
        <v>750000</v>
      </c>
      <c r="BF2979" s="210">
        <f t="shared" si="2223"/>
        <v>750000</v>
      </c>
      <c r="BG2979" s="211">
        <f t="shared" si="2224"/>
        <v>750000</v>
      </c>
      <c r="BH2979" s="289" t="str">
        <f>B2979</f>
        <v>875</v>
      </c>
      <c r="BI2979" s="289" t="str">
        <f>D2979</f>
        <v>0702</v>
      </c>
      <c r="BJ2979" s="284" t="s">
        <v>592</v>
      </c>
      <c r="BK2979" s="284" t="s">
        <v>589</v>
      </c>
      <c r="BL2979" s="233" t="str">
        <f t="shared" si="2225"/>
        <v/>
      </c>
    </row>
    <row r="2980" spans="1:64" ht="12" hidden="1" customHeight="1">
      <c r="A2980" s="333" t="s">
        <v>1484</v>
      </c>
      <c r="B2980" s="381" t="s">
        <v>327</v>
      </c>
      <c r="C2980" s="333" t="s">
        <v>816</v>
      </c>
      <c r="D2980" s="381" t="s">
        <v>408</v>
      </c>
      <c r="E2980" s="381" t="s">
        <v>1325</v>
      </c>
      <c r="F2980" s="381" t="s">
        <v>586</v>
      </c>
      <c r="G2980" s="381" t="s">
        <v>397</v>
      </c>
      <c r="H2980" s="100" t="s">
        <v>653</v>
      </c>
      <c r="I2980" s="381" t="s">
        <v>339</v>
      </c>
      <c r="J2980" s="382">
        <v>235443.6</v>
      </c>
      <c r="K2980" s="382">
        <v>235443.6</v>
      </c>
      <c r="L2980" s="191" t="str">
        <f t="shared" si="2184"/>
        <v>875048050707011007397024434010</v>
      </c>
      <c r="M2980" s="192">
        <f t="array" ref="M2980">IF(COUNT(SEARCH(Удалить_Роспись_КВСР,$B2980)*SEARCH(Удалить_Роспись_ПБС,$C2980)*SEARCH(Удалить_Роспись_КФСР, $D2980)*SEARCH(Удалить_Роспись_КЦСР,$E2980)*SEARCH(Удалить_Роспись_КВР,$F2980)*SEARCH(Удалить_Роспись_ЭК,$H2980)*SEARCH(Удалить_Роспись_КР,$I2980))&gt;0,0,1)</f>
        <v>0</v>
      </c>
      <c r="N2980" s="192">
        <v>0</v>
      </c>
      <c r="O2980" s="192" t="str">
        <f t="shared" si="2185"/>
        <v/>
      </c>
      <c r="P2980" s="192" t="str">
        <f t="shared" si="2226"/>
        <v/>
      </c>
      <c r="Q2980" s="300" t="str">
        <f t="shared" si="2186"/>
        <v/>
      </c>
      <c r="R2980" s="300" t="str">
        <f t="shared" si="2187"/>
        <v/>
      </c>
      <c r="S2980" s="300" t="str">
        <f t="shared" si="2188"/>
        <v/>
      </c>
      <c r="T2980" s="192" t="str">
        <f t="shared" si="2189"/>
        <v/>
      </c>
      <c r="U2980" s="303" t="str">
        <f t="shared" si="2190"/>
        <v/>
      </c>
      <c r="V2980" s="300" t="str">
        <f t="shared" si="2191"/>
        <v/>
      </c>
      <c r="W2980" s="192" t="str">
        <f t="shared" si="2192"/>
        <v/>
      </c>
      <c r="X2980" s="303" t="str">
        <f t="shared" si="2193"/>
        <v/>
      </c>
      <c r="Y2980" s="300" t="str">
        <f t="shared" si="2194"/>
        <v/>
      </c>
      <c r="Z2980" s="300" t="str">
        <f t="shared" si="2195"/>
        <v/>
      </c>
      <c r="AA2980" s="303" t="str">
        <f t="shared" si="2196"/>
        <v/>
      </c>
      <c r="AB2980" s="300" t="str">
        <f t="shared" si="2197"/>
        <v/>
      </c>
      <c r="AC2980" s="300" t="str">
        <f t="shared" si="2198"/>
        <v/>
      </c>
      <c r="AD2980" s="300" t="str">
        <f t="shared" si="2199"/>
        <v/>
      </c>
      <c r="AE2980" s="192" t="str">
        <f t="shared" si="2200"/>
        <v/>
      </c>
      <c r="AF2980" s="192" t="str">
        <f t="shared" si="2201"/>
        <v/>
      </c>
      <c r="AG2980" s="192"/>
      <c r="AJ2980" s="300" t="str">
        <f t="shared" si="2202"/>
        <v/>
      </c>
      <c r="AK2980" s="300" t="str">
        <f t="shared" si="2203"/>
        <v/>
      </c>
      <c r="AL2980" s="300" t="str">
        <f t="shared" si="2204"/>
        <v/>
      </c>
      <c r="AM2980" s="300" t="str">
        <f t="shared" si="2205"/>
        <v/>
      </c>
      <c r="AN2980" s="300" t="str">
        <f t="shared" si="2206"/>
        <v/>
      </c>
      <c r="AO2980" s="300" t="str">
        <f t="shared" si="2207"/>
        <v/>
      </c>
      <c r="AP2980" s="300" t="str">
        <f t="shared" si="2208"/>
        <v/>
      </c>
      <c r="AQ2980" s="300" t="str">
        <f t="shared" si="2209"/>
        <v/>
      </c>
      <c r="AR2980" s="306" t="str">
        <f t="shared" si="2210"/>
        <v/>
      </c>
      <c r="AS2980" s="300" t="str">
        <f t="shared" si="2211"/>
        <v/>
      </c>
      <c r="AT2980" s="300" t="str">
        <f t="shared" si="2212"/>
        <v/>
      </c>
      <c r="AU2980" s="192" t="str">
        <f t="shared" si="2213"/>
        <v>рбс</v>
      </c>
      <c r="AV2980" s="192" t="str">
        <f t="shared" si="2214"/>
        <v>рбс87504805общпро</v>
      </c>
      <c r="AW2980" s="191">
        <f t="shared" si="2215"/>
        <v>0</v>
      </c>
      <c r="AX2980" s="191">
        <f t="shared" si="2216"/>
        <v>0</v>
      </c>
      <c r="AY2980" s="191">
        <f t="shared" si="2217"/>
        <v>0</v>
      </c>
      <c r="AZ2980" s="191">
        <f t="shared" si="2218"/>
        <v>0</v>
      </c>
      <c r="BA2980" s="193">
        <f t="shared" si="2219"/>
        <v>1</v>
      </c>
      <c r="BB2980" s="193">
        <f t="shared" si="2220"/>
        <v>1</v>
      </c>
      <c r="BC2980" s="193">
        <f t="shared" si="2221"/>
        <v>1</v>
      </c>
      <c r="BD2980" s="191">
        <f t="shared" si="2181"/>
        <v>0</v>
      </c>
      <c r="BE2980" s="191">
        <f t="shared" si="2222"/>
        <v>0</v>
      </c>
      <c r="BF2980" s="210">
        <f t="shared" si="2223"/>
        <v>0</v>
      </c>
      <c r="BG2980" s="211">
        <f t="shared" si="2224"/>
        <v>0</v>
      </c>
      <c r="BH2980" s="289"/>
      <c r="BI2980" s="289"/>
      <c r="BL2980" s="233" t="str">
        <f t="shared" si="2225"/>
        <v/>
      </c>
    </row>
    <row r="2981" spans="1:64" ht="12" hidden="1" customHeight="1">
      <c r="A2981" s="333" t="s">
        <v>1484</v>
      </c>
      <c r="B2981" s="381" t="s">
        <v>327</v>
      </c>
      <c r="C2981" s="333" t="s">
        <v>816</v>
      </c>
      <c r="D2981" s="381" t="s">
        <v>311</v>
      </c>
      <c r="E2981" s="381" t="s">
        <v>1326</v>
      </c>
      <c r="F2981" s="381" t="s">
        <v>586</v>
      </c>
      <c r="G2981" s="381" t="s">
        <v>397</v>
      </c>
      <c r="H2981" s="100" t="s">
        <v>653</v>
      </c>
      <c r="I2981" s="381" t="s">
        <v>339</v>
      </c>
      <c r="J2981" s="382">
        <v>1019617</v>
      </c>
      <c r="K2981" s="382">
        <v>482686.48</v>
      </c>
      <c r="L2981" s="191" t="str">
        <f t="shared" si="2184"/>
        <v>875048051003011007566024434010</v>
      </c>
      <c r="M2981" s="192">
        <f t="array" ref="M2981">IF(COUNT(SEARCH(Удалить_Роспись_КВСР,$B2981)*SEARCH(Удалить_Роспись_ПБС,$C2981)*SEARCH(Удалить_Роспись_КФСР, $D2981)*SEARCH(Удалить_Роспись_КЦСР,$E2981)*SEARCH(Удалить_Роспись_КВР,$F2981)*SEARCH(Удалить_Роспись_ЭК,$H2981)*SEARCH(Удалить_Роспись_КР,$I2981))&gt;0,0,1)</f>
        <v>0</v>
      </c>
      <c r="N2981" s="192">
        <v>0</v>
      </c>
      <c r="O2981" s="192" t="str">
        <f t="shared" si="2185"/>
        <v/>
      </c>
      <c r="P2981" s="192" t="str">
        <f t="shared" si="2226"/>
        <v/>
      </c>
      <c r="Q2981" s="300" t="str">
        <f t="shared" si="2186"/>
        <v/>
      </c>
      <c r="R2981" s="300" t="str">
        <f t="shared" si="2187"/>
        <v/>
      </c>
      <c r="S2981" s="300" t="str">
        <f t="shared" si="2188"/>
        <v/>
      </c>
      <c r="T2981" s="192" t="str">
        <f t="shared" si="2189"/>
        <v/>
      </c>
      <c r="U2981" s="303" t="str">
        <f t="shared" si="2190"/>
        <v/>
      </c>
      <c r="V2981" s="300" t="str">
        <f t="shared" si="2191"/>
        <v/>
      </c>
      <c r="W2981" s="192" t="str">
        <f t="shared" si="2192"/>
        <v/>
      </c>
      <c r="X2981" s="303" t="str">
        <f t="shared" si="2193"/>
        <v/>
      </c>
      <c r="Y2981" s="300" t="str">
        <f t="shared" si="2194"/>
        <v/>
      </c>
      <c r="Z2981" s="300" t="str">
        <f t="shared" si="2195"/>
        <v/>
      </c>
      <c r="AA2981" s="303" t="str">
        <f t="shared" si="2196"/>
        <v/>
      </c>
      <c r="AB2981" s="300" t="str">
        <f t="shared" si="2197"/>
        <v/>
      </c>
      <c r="AC2981" s="300" t="str">
        <f t="shared" si="2198"/>
        <v/>
      </c>
      <c r="AD2981" s="300" t="str">
        <f t="shared" si="2199"/>
        <v/>
      </c>
      <c r="AE2981" s="192" t="str">
        <f t="shared" si="2200"/>
        <v/>
      </c>
      <c r="AF2981" s="192" t="str">
        <f t="shared" si="2201"/>
        <v/>
      </c>
      <c r="AG2981" s="192"/>
      <c r="AJ2981" s="300" t="str">
        <f t="shared" si="2202"/>
        <v/>
      </c>
      <c r="AK2981" s="300" t="str">
        <f t="shared" si="2203"/>
        <v/>
      </c>
      <c r="AL2981" s="300" t="str">
        <f t="shared" si="2204"/>
        <v/>
      </c>
      <c r="AM2981" s="300" t="str">
        <f t="shared" si="2205"/>
        <v/>
      </c>
      <c r="AN2981" s="300" t="str">
        <f t="shared" si="2206"/>
        <v/>
      </c>
      <c r="AO2981" s="300" t="str">
        <f t="shared" si="2207"/>
        <v/>
      </c>
      <c r="AP2981" s="300" t="str">
        <f t="shared" si="2208"/>
        <v/>
      </c>
      <c r="AQ2981" s="300" t="str">
        <f t="shared" si="2209"/>
        <v/>
      </c>
      <c r="AR2981" s="306" t="str">
        <f t="shared" si="2210"/>
        <v/>
      </c>
      <c r="AS2981" s="300" t="str">
        <f t="shared" si="2211"/>
        <v/>
      </c>
      <c r="AT2981" s="300" t="str">
        <f t="shared" si="2212"/>
        <v/>
      </c>
      <c r="AU2981" s="192" t="str">
        <f t="shared" si="2213"/>
        <v>рбс</v>
      </c>
      <c r="AV2981" s="192" t="str">
        <f t="shared" si="2214"/>
        <v>рбс87504805общпро</v>
      </c>
      <c r="AW2981" s="191">
        <f t="shared" si="2215"/>
        <v>0</v>
      </c>
      <c r="AX2981" s="191">
        <f t="shared" si="2216"/>
        <v>0</v>
      </c>
      <c r="AY2981" s="191">
        <f t="shared" si="2217"/>
        <v>0</v>
      </c>
      <c r="AZ2981" s="191">
        <f t="shared" si="2218"/>
        <v>0</v>
      </c>
      <c r="BA2981" s="193">
        <f t="shared" si="2219"/>
        <v>1</v>
      </c>
      <c r="BB2981" s="193">
        <f t="shared" si="2220"/>
        <v>1</v>
      </c>
      <c r="BC2981" s="193">
        <f t="shared" si="2221"/>
        <v>1</v>
      </c>
      <c r="BD2981" s="191">
        <f t="shared" si="2181"/>
        <v>0</v>
      </c>
      <c r="BE2981" s="191">
        <f t="shared" si="2222"/>
        <v>0</v>
      </c>
      <c r="BF2981" s="210">
        <f t="shared" si="2223"/>
        <v>0</v>
      </c>
      <c r="BG2981" s="211">
        <f t="shared" si="2224"/>
        <v>0</v>
      </c>
      <c r="BH2981" s="289" t="str">
        <f>B2981</f>
        <v>875</v>
      </c>
      <c r="BI2981" s="289" t="str">
        <f>D2981</f>
        <v>1003</v>
      </c>
      <c r="BJ2981" s="284" t="s">
        <v>592</v>
      </c>
      <c r="BK2981" s="284" t="s">
        <v>586</v>
      </c>
      <c r="BL2981" s="233" t="str">
        <f t="shared" si="2225"/>
        <v/>
      </c>
    </row>
    <row r="2982" spans="1:64" ht="12" customHeight="1">
      <c r="A2982" s="333" t="s">
        <v>1485</v>
      </c>
      <c r="B2982" s="381" t="s">
        <v>327</v>
      </c>
      <c r="C2982" s="333" t="s">
        <v>817</v>
      </c>
      <c r="D2982" s="381" t="s">
        <v>317</v>
      </c>
      <c r="E2982" s="381" t="s">
        <v>1317</v>
      </c>
      <c r="F2982" s="381" t="s">
        <v>608</v>
      </c>
      <c r="G2982" s="381" t="s">
        <v>385</v>
      </c>
      <c r="H2982" s="100" t="s">
        <v>653</v>
      </c>
      <c r="I2982" s="381" t="s">
        <v>505</v>
      </c>
      <c r="J2982" s="382">
        <v>2135992</v>
      </c>
      <c r="K2982" s="382">
        <v>1536464.57</v>
      </c>
      <c r="L2982" s="191" t="str">
        <f t="shared" si="2184"/>
        <v>875048200702011004002011121101</v>
      </c>
      <c r="M2982" s="192">
        <f t="array" ref="M2982">IF(COUNT(SEARCH(Удалить_Роспись_КВСР,$B2982)*SEARCH(Удалить_Роспись_ПБС,$C2982)*SEARCH(Удалить_Роспись_КФСР, $D2982)*SEARCH(Удалить_Роспись_КЦСР,$E2982)*SEARCH(Удалить_Роспись_КВР,$F2982)*SEARCH(Удалить_Роспись_ЭК,$H2982)*SEARCH(Удалить_Роспись_КР,$I2982))&gt;0,0,1)</f>
        <v>0</v>
      </c>
      <c r="N2982" s="192">
        <v>0</v>
      </c>
      <c r="O2982" s="192" t="str">
        <f t="shared" si="2185"/>
        <v/>
      </c>
      <c r="P2982" s="192" t="str">
        <f t="shared" si="2226"/>
        <v/>
      </c>
      <c r="Q2982" s="300" t="str">
        <f t="shared" si="2186"/>
        <v/>
      </c>
      <c r="R2982" s="300" t="str">
        <f t="shared" si="2187"/>
        <v/>
      </c>
      <c r="S2982" s="300" t="str">
        <f t="shared" si="2188"/>
        <v/>
      </c>
      <c r="T2982" s="192" t="str">
        <f t="shared" si="2189"/>
        <v/>
      </c>
      <c r="U2982" s="303" t="str">
        <f t="shared" si="2190"/>
        <v/>
      </c>
      <c r="V2982" s="300" t="str">
        <f t="shared" si="2191"/>
        <v/>
      </c>
      <c r="W2982" s="192" t="str">
        <f t="shared" si="2192"/>
        <v/>
      </c>
      <c r="X2982" s="303" t="str">
        <f t="shared" si="2193"/>
        <v/>
      </c>
      <c r="Y2982" s="300" t="str">
        <f t="shared" si="2194"/>
        <v/>
      </c>
      <c r="Z2982" s="300" t="str">
        <f t="shared" si="2195"/>
        <v/>
      </c>
      <c r="AA2982" s="303" t="str">
        <f t="shared" si="2196"/>
        <v/>
      </c>
      <c r="AB2982" s="300" t="str">
        <f t="shared" si="2197"/>
        <v/>
      </c>
      <c r="AC2982" s="300" t="str">
        <f t="shared" si="2198"/>
        <v/>
      </c>
      <c r="AD2982" s="300" t="str">
        <f t="shared" si="2199"/>
        <v/>
      </c>
      <c r="AE2982" s="192" t="str">
        <f t="shared" si="2200"/>
        <v/>
      </c>
      <c r="AF2982" s="192" t="str">
        <f t="shared" si="2201"/>
        <v/>
      </c>
      <c r="AG2982" s="192"/>
      <c r="AJ2982" s="300" t="str">
        <f t="shared" si="2202"/>
        <v/>
      </c>
      <c r="AK2982" s="300" t="str">
        <f t="shared" si="2203"/>
        <v/>
      </c>
      <c r="AL2982" s="300" t="str">
        <f t="shared" si="2204"/>
        <v/>
      </c>
      <c r="AM2982" s="300" t="str">
        <f t="shared" si="2205"/>
        <v/>
      </c>
      <c r="AN2982" s="300" t="str">
        <f t="shared" si="2206"/>
        <v/>
      </c>
      <c r="AO2982" s="300" t="str">
        <f t="shared" si="2207"/>
        <v/>
      </c>
      <c r="AP2982" s="300" t="str">
        <f t="shared" si="2208"/>
        <v/>
      </c>
      <c r="AQ2982" s="300" t="str">
        <f t="shared" si="2209"/>
        <v/>
      </c>
      <c r="AR2982" s="306" t="str">
        <f t="shared" si="2210"/>
        <v/>
      </c>
      <c r="AS2982" s="300" t="str">
        <f t="shared" si="2211"/>
        <v/>
      </c>
      <c r="AT2982" s="300" t="str">
        <f t="shared" si="2212"/>
        <v/>
      </c>
      <c r="AU2982" s="192" t="str">
        <f t="shared" si="2213"/>
        <v>рбс</v>
      </c>
      <c r="AV2982" s="192" t="str">
        <f t="shared" si="2214"/>
        <v>рбс87504820общопл</v>
      </c>
      <c r="AW2982" s="191">
        <f t="shared" si="2215"/>
        <v>0</v>
      </c>
      <c r="AX2982" s="191">
        <f t="shared" si="2216"/>
        <v>0</v>
      </c>
      <c r="AY2982" s="191">
        <f t="shared" si="2217"/>
        <v>0</v>
      </c>
      <c r="AZ2982" s="191">
        <f t="shared" si="2218"/>
        <v>0</v>
      </c>
      <c r="BA2982" s="193">
        <f t="shared" si="2219"/>
        <v>1</v>
      </c>
      <c r="BB2982" s="193">
        <f t="shared" si="2220"/>
        <v>1</v>
      </c>
      <c r="BC2982" s="193">
        <f t="shared" si="2221"/>
        <v>1</v>
      </c>
      <c r="BD2982" s="191">
        <f t="shared" si="2181"/>
        <v>0</v>
      </c>
      <c r="BE2982" s="191">
        <f t="shared" si="2222"/>
        <v>0</v>
      </c>
      <c r="BF2982" s="210">
        <f t="shared" si="2223"/>
        <v>0</v>
      </c>
      <c r="BG2982" s="211">
        <f t="shared" si="2224"/>
        <v>0</v>
      </c>
      <c r="BH2982" s="289" t="str">
        <f>B2982</f>
        <v>875</v>
      </c>
      <c r="BI2982" s="289" t="str">
        <f>D2982</f>
        <v>0702</v>
      </c>
      <c r="BJ2982" s="284" t="s">
        <v>592</v>
      </c>
      <c r="BK2982" s="284" t="s">
        <v>586</v>
      </c>
      <c r="BL2982" s="233" t="str">
        <f t="shared" si="2225"/>
        <v/>
      </c>
    </row>
    <row r="2983" spans="1:64" ht="12" customHeight="1">
      <c r="A2983" s="333" t="s">
        <v>1485</v>
      </c>
      <c r="B2983" s="381" t="s">
        <v>327</v>
      </c>
      <c r="C2983" s="333" t="s">
        <v>817</v>
      </c>
      <c r="D2983" s="381" t="s">
        <v>317</v>
      </c>
      <c r="E2983" s="381" t="s">
        <v>1317</v>
      </c>
      <c r="F2983" s="381" t="s">
        <v>902</v>
      </c>
      <c r="G2983" s="381" t="s">
        <v>387</v>
      </c>
      <c r="H2983" s="100" t="s">
        <v>653</v>
      </c>
      <c r="I2983" s="381" t="s">
        <v>505</v>
      </c>
      <c r="J2983" s="382">
        <v>644868.99</v>
      </c>
      <c r="K2983" s="382">
        <v>442458.55</v>
      </c>
      <c r="L2983" s="191" t="str">
        <f t="shared" si="2184"/>
        <v>875048200702011004002011921301</v>
      </c>
      <c r="M2983" s="192">
        <f t="array" ref="M2983">IF(COUNT(SEARCH(Удалить_Роспись_КВСР,$B2983)*SEARCH(Удалить_Роспись_ПБС,$C2983)*SEARCH(Удалить_Роспись_КФСР, $D2983)*SEARCH(Удалить_Роспись_КЦСР,$E2983)*SEARCH(Удалить_Роспись_КВР,$F2983)*SEARCH(Удалить_Роспись_ЭК,$H2983)*SEARCH(Удалить_Роспись_КР,$I2983))&gt;0,0,1)</f>
        <v>0</v>
      </c>
      <c r="N2983" s="192">
        <v>0</v>
      </c>
      <c r="O2983" s="192" t="str">
        <f t="shared" si="2185"/>
        <v/>
      </c>
      <c r="P2983" s="192" t="str">
        <f t="shared" si="2226"/>
        <v/>
      </c>
      <c r="Q2983" s="300" t="str">
        <f t="shared" si="2186"/>
        <v/>
      </c>
      <c r="R2983" s="300" t="str">
        <f t="shared" si="2187"/>
        <v/>
      </c>
      <c r="S2983" s="300" t="str">
        <f t="shared" si="2188"/>
        <v/>
      </c>
      <c r="T2983" s="192" t="str">
        <f t="shared" si="2189"/>
        <v/>
      </c>
      <c r="U2983" s="303" t="str">
        <f t="shared" si="2190"/>
        <v/>
      </c>
      <c r="V2983" s="300" t="str">
        <f t="shared" si="2191"/>
        <v/>
      </c>
      <c r="W2983" s="192" t="str">
        <f t="shared" si="2192"/>
        <v/>
      </c>
      <c r="X2983" s="303" t="str">
        <f t="shared" si="2193"/>
        <v/>
      </c>
      <c r="Y2983" s="300" t="str">
        <f t="shared" si="2194"/>
        <v/>
      </c>
      <c r="Z2983" s="300" t="str">
        <f t="shared" si="2195"/>
        <v/>
      </c>
      <c r="AA2983" s="303" t="str">
        <f t="shared" si="2196"/>
        <v/>
      </c>
      <c r="AB2983" s="300" t="str">
        <f t="shared" si="2197"/>
        <v/>
      </c>
      <c r="AC2983" s="300" t="str">
        <f t="shared" si="2198"/>
        <v/>
      </c>
      <c r="AD2983" s="300" t="str">
        <f t="shared" si="2199"/>
        <v/>
      </c>
      <c r="AE2983" s="192" t="str">
        <f t="shared" si="2200"/>
        <v/>
      </c>
      <c r="AF2983" s="192" t="str">
        <f t="shared" si="2201"/>
        <v/>
      </c>
      <c r="AG2983" s="192"/>
      <c r="AJ2983" s="300" t="str">
        <f t="shared" si="2202"/>
        <v/>
      </c>
      <c r="AK2983" s="300" t="str">
        <f t="shared" si="2203"/>
        <v/>
      </c>
      <c r="AL2983" s="300" t="str">
        <f t="shared" si="2204"/>
        <v/>
      </c>
      <c r="AM2983" s="300" t="str">
        <f t="shared" si="2205"/>
        <v/>
      </c>
      <c r="AN2983" s="300" t="str">
        <f t="shared" si="2206"/>
        <v/>
      </c>
      <c r="AO2983" s="300" t="str">
        <f t="shared" si="2207"/>
        <v/>
      </c>
      <c r="AP2983" s="300" t="str">
        <f t="shared" si="2208"/>
        <v/>
      </c>
      <c r="AQ2983" s="300" t="str">
        <f t="shared" si="2209"/>
        <v/>
      </c>
      <c r="AR2983" s="306" t="str">
        <f t="shared" si="2210"/>
        <v/>
      </c>
      <c r="AS2983" s="300" t="str">
        <f t="shared" si="2211"/>
        <v/>
      </c>
      <c r="AT2983" s="300" t="str">
        <f t="shared" si="2212"/>
        <v/>
      </c>
      <c r="AU2983" s="192" t="str">
        <f t="shared" si="2213"/>
        <v>рбс</v>
      </c>
      <c r="AV2983" s="192" t="str">
        <f t="shared" si="2214"/>
        <v>рбс87504820общопл</v>
      </c>
      <c r="AW2983" s="191">
        <f t="shared" si="2215"/>
        <v>0</v>
      </c>
      <c r="AX2983" s="191">
        <f t="shared" si="2216"/>
        <v>0</v>
      </c>
      <c r="AY2983" s="191">
        <f t="shared" si="2217"/>
        <v>0</v>
      </c>
      <c r="AZ2983" s="191">
        <f t="shared" si="2218"/>
        <v>0</v>
      </c>
      <c r="BA2983" s="193">
        <f t="shared" si="2219"/>
        <v>1</v>
      </c>
      <c r="BB2983" s="193">
        <f t="shared" si="2220"/>
        <v>1</v>
      </c>
      <c r="BC2983" s="193">
        <f t="shared" si="2221"/>
        <v>1</v>
      </c>
      <c r="BD2983" s="191">
        <f t="shared" si="2181"/>
        <v>0</v>
      </c>
      <c r="BE2983" s="191">
        <f t="shared" si="2222"/>
        <v>0</v>
      </c>
      <c r="BF2983" s="210">
        <f t="shared" si="2223"/>
        <v>0</v>
      </c>
      <c r="BG2983" s="211">
        <f t="shared" si="2224"/>
        <v>0</v>
      </c>
      <c r="BH2983" s="289" t="str">
        <f>B2983</f>
        <v>875</v>
      </c>
      <c r="BI2983" s="289" t="str">
        <f>D2983</f>
        <v>0702</v>
      </c>
      <c r="BJ2983" s="284" t="s">
        <v>592</v>
      </c>
      <c r="BK2983" s="284" t="s">
        <v>586</v>
      </c>
      <c r="BL2983" s="233" t="str">
        <f t="shared" si="2225"/>
        <v/>
      </c>
    </row>
    <row r="2984" spans="1:64" ht="12" customHeight="1">
      <c r="A2984" s="333" t="s">
        <v>1485</v>
      </c>
      <c r="B2984" s="381" t="s">
        <v>327</v>
      </c>
      <c r="C2984" s="333" t="s">
        <v>817</v>
      </c>
      <c r="D2984" s="381" t="s">
        <v>317</v>
      </c>
      <c r="E2984" s="381" t="s">
        <v>1317</v>
      </c>
      <c r="F2984" s="381" t="s">
        <v>586</v>
      </c>
      <c r="G2984" s="381" t="s">
        <v>391</v>
      </c>
      <c r="H2984" s="100" t="s">
        <v>653</v>
      </c>
      <c r="I2984" s="381" t="s">
        <v>505</v>
      </c>
      <c r="J2984" s="382">
        <v>32000</v>
      </c>
      <c r="K2984" s="382">
        <v>4746.92</v>
      </c>
      <c r="L2984" s="191" t="str">
        <f t="shared" si="2184"/>
        <v>875048200702011004002024422101</v>
      </c>
      <c r="M2984" s="192">
        <f t="array" ref="M2984">IF(COUNT(SEARCH(Удалить_Роспись_КВСР,$B2984)*SEARCH(Удалить_Роспись_ПБС,$C2984)*SEARCH(Удалить_Роспись_КФСР, $D2984)*SEARCH(Удалить_Роспись_КЦСР,$E2984)*SEARCH(Удалить_Роспись_КВР,$F2984)*SEARCH(Удалить_Роспись_ЭК,$H2984)*SEARCH(Удалить_Роспись_КР,$I2984))&gt;0,0,1)</f>
        <v>0</v>
      </c>
      <c r="N2984" s="192">
        <f>IF(COUNT(SEARCH(Удалить_Индекс_КВСР,$B2984)*SEARCH(Удалить_Индекс_ПБС,$C2984)*SEARCH(Удалить_Индекс_КФСР,$D2984)*SEARCH(Удалить_Индекс_КЦСР,$E2984)*SEARCH(Удалить_Индекс_КВР,$F2984)*SEARCH(Удалить_Индекс_ЭК,$H2984)*SEARCH(Удалить_Индекс_КР,$I2984))&gt;0,0,1)</f>
        <v>1</v>
      </c>
      <c r="O2984" s="192" t="str">
        <f t="shared" si="2185"/>
        <v/>
      </c>
      <c r="P2984" s="192" t="str">
        <f t="shared" si="2226"/>
        <v/>
      </c>
      <c r="Q2984" s="300" t="str">
        <f t="shared" si="2186"/>
        <v/>
      </c>
      <c r="R2984" s="300" t="str">
        <f t="shared" si="2187"/>
        <v/>
      </c>
      <c r="S2984" s="300" t="str">
        <f t="shared" si="2188"/>
        <v/>
      </c>
      <c r="T2984" s="192" t="str">
        <f t="shared" si="2189"/>
        <v/>
      </c>
      <c r="U2984" s="303" t="str">
        <f t="shared" si="2190"/>
        <v/>
      </c>
      <c r="V2984" s="300" t="str">
        <f t="shared" si="2191"/>
        <v/>
      </c>
      <c r="W2984" s="192" t="str">
        <f t="shared" si="2192"/>
        <v/>
      </c>
      <c r="X2984" s="303" t="str">
        <f t="shared" si="2193"/>
        <v/>
      </c>
      <c r="Y2984" s="300" t="str">
        <f t="shared" si="2194"/>
        <v/>
      </c>
      <c r="Z2984" s="300" t="str">
        <f t="shared" si="2195"/>
        <v/>
      </c>
      <c r="AA2984" s="303" t="str">
        <f t="shared" si="2196"/>
        <v/>
      </c>
      <c r="AB2984" s="300" t="str">
        <f t="shared" si="2197"/>
        <v/>
      </c>
      <c r="AC2984" s="300" t="str">
        <f t="shared" si="2198"/>
        <v/>
      </c>
      <c r="AD2984" s="300" t="str">
        <f t="shared" si="2199"/>
        <v/>
      </c>
      <c r="AE2984" s="192" t="str">
        <f t="shared" si="2200"/>
        <v/>
      </c>
      <c r="AF2984" s="192" t="str">
        <f t="shared" si="2201"/>
        <v/>
      </c>
      <c r="AG2984" s="192"/>
      <c r="AJ2984" s="300" t="str">
        <f t="shared" si="2202"/>
        <v/>
      </c>
      <c r="AK2984" s="300" t="str">
        <f t="shared" si="2203"/>
        <v/>
      </c>
      <c r="AL2984" s="300" t="str">
        <f t="shared" si="2204"/>
        <v/>
      </c>
      <c r="AM2984" s="300" t="str">
        <f t="shared" si="2205"/>
        <v/>
      </c>
      <c r="AN2984" s="300" t="str">
        <f t="shared" si="2206"/>
        <v/>
      </c>
      <c r="AO2984" s="300" t="str">
        <f t="shared" si="2207"/>
        <v/>
      </c>
      <c r="AP2984" s="300" t="str">
        <f t="shared" si="2208"/>
        <v/>
      </c>
      <c r="AQ2984" s="300" t="str">
        <f t="shared" si="2209"/>
        <v/>
      </c>
      <c r="AR2984" s="306" t="str">
        <f t="shared" si="2210"/>
        <v/>
      </c>
      <c r="AS2984" s="300" t="str">
        <f t="shared" si="2211"/>
        <v/>
      </c>
      <c r="AT2984" s="300" t="str">
        <f t="shared" si="2212"/>
        <v/>
      </c>
      <c r="AU2984" s="192" t="str">
        <f t="shared" si="2213"/>
        <v>рбс</v>
      </c>
      <c r="AV2984" s="192" t="str">
        <f t="shared" si="2214"/>
        <v>рбс87504820общпро</v>
      </c>
      <c r="AW2984" s="191">
        <f t="shared" si="2215"/>
        <v>0</v>
      </c>
      <c r="AX2984" s="191">
        <f t="shared" si="2216"/>
        <v>0</v>
      </c>
      <c r="AY2984" s="191">
        <f t="shared" si="2217"/>
        <v>32000</v>
      </c>
      <c r="AZ2984" s="191">
        <f t="shared" si="2218"/>
        <v>4746.92</v>
      </c>
      <c r="BA2984" s="193">
        <f t="shared" si="2219"/>
        <v>1</v>
      </c>
      <c r="BB2984" s="193">
        <f t="shared" si="2220"/>
        <v>1</v>
      </c>
      <c r="BC2984" s="193">
        <f t="shared" si="2221"/>
        <v>1</v>
      </c>
      <c r="BD2984" s="191">
        <f t="shared" si="2181"/>
        <v>32000</v>
      </c>
      <c r="BE2984" s="191">
        <f t="shared" si="2222"/>
        <v>4746.92</v>
      </c>
      <c r="BF2984" s="210">
        <f t="shared" si="2223"/>
        <v>32000</v>
      </c>
      <c r="BG2984" s="211">
        <f t="shared" si="2224"/>
        <v>32000</v>
      </c>
      <c r="BH2984" s="289" t="str">
        <f>B2984</f>
        <v>875</v>
      </c>
      <c r="BI2984" s="289" t="str">
        <f>D2984</f>
        <v>0702</v>
      </c>
      <c r="BJ2984" s="284" t="s">
        <v>592</v>
      </c>
      <c r="BK2984" s="284" t="s">
        <v>586</v>
      </c>
      <c r="BL2984" s="233" t="str">
        <f t="shared" si="2225"/>
        <v/>
      </c>
    </row>
    <row r="2985" spans="1:64" ht="12" customHeight="1">
      <c r="A2985" s="333" t="s">
        <v>1485</v>
      </c>
      <c r="B2985" s="381" t="s">
        <v>327</v>
      </c>
      <c r="C2985" s="333" t="s">
        <v>817</v>
      </c>
      <c r="D2985" s="381" t="s">
        <v>317</v>
      </c>
      <c r="E2985" s="381" t="s">
        <v>1317</v>
      </c>
      <c r="F2985" s="381" t="s">
        <v>586</v>
      </c>
      <c r="G2985" s="381" t="s">
        <v>394</v>
      </c>
      <c r="H2985" s="100" t="s">
        <v>653</v>
      </c>
      <c r="I2985" s="381" t="s">
        <v>505</v>
      </c>
      <c r="J2985" s="382">
        <v>113900</v>
      </c>
      <c r="K2985" s="382">
        <v>73900</v>
      </c>
      <c r="L2985" s="191" t="str">
        <f t="shared" si="2184"/>
        <v>875048200702011004002024422501</v>
      </c>
      <c r="M2985" s="192">
        <f t="array" ref="M2985">IF(COUNT(SEARCH(Удалить_Роспись_КВСР,$B2985)*SEARCH(Удалить_Роспись_ПБС,$C2985)*SEARCH(Удалить_Роспись_КФСР, $D2985)*SEARCH(Удалить_Роспись_КЦСР,$E2985)*SEARCH(Удалить_Роспись_КВР,$F2985)*SEARCH(Удалить_Роспись_ЭК,$H2985)*SEARCH(Удалить_Роспись_КР,$I2985))&gt;0,0,1)</f>
        <v>0</v>
      </c>
      <c r="N2985" s="192">
        <f>IF(COUNT(SEARCH(Удалить_Индекс_КВСР,$B2985)*SEARCH(Удалить_Индекс_ПБС,$C2985)*SEARCH(Удалить_Индекс_КФСР,$D2985)*SEARCH(Удалить_Индекс_КЦСР,$E2985)*SEARCH(Удалить_Индекс_КВР,$F2985)*SEARCH(Удалить_Индекс_ЭК,$H2985)*SEARCH(Удалить_Индекс_КР,$I2985))&gt;0,0,1)</f>
        <v>1</v>
      </c>
      <c r="O2985" s="192" t="str">
        <f t="shared" si="2185"/>
        <v/>
      </c>
      <c r="P2985" s="192" t="str">
        <f t="shared" si="2226"/>
        <v/>
      </c>
      <c r="Q2985" s="300" t="str">
        <f t="shared" si="2186"/>
        <v/>
      </c>
      <c r="R2985" s="300" t="str">
        <f t="shared" si="2187"/>
        <v/>
      </c>
      <c r="S2985" s="300" t="str">
        <f t="shared" si="2188"/>
        <v/>
      </c>
      <c r="T2985" s="192" t="str">
        <f t="shared" si="2189"/>
        <v/>
      </c>
      <c r="U2985" s="303" t="str">
        <f t="shared" si="2190"/>
        <v/>
      </c>
      <c r="V2985" s="300" t="str">
        <f t="shared" si="2191"/>
        <v/>
      </c>
      <c r="W2985" s="192" t="str">
        <f t="shared" si="2192"/>
        <v/>
      </c>
      <c r="X2985" s="303" t="str">
        <f t="shared" si="2193"/>
        <v/>
      </c>
      <c r="Y2985" s="300" t="str">
        <f t="shared" si="2194"/>
        <v/>
      </c>
      <c r="Z2985" s="300" t="str">
        <f t="shared" si="2195"/>
        <v/>
      </c>
      <c r="AA2985" s="303" t="str">
        <f t="shared" si="2196"/>
        <v/>
      </c>
      <c r="AB2985" s="300" t="str">
        <f t="shared" si="2197"/>
        <v/>
      </c>
      <c r="AC2985" s="300" t="str">
        <f t="shared" si="2198"/>
        <v/>
      </c>
      <c r="AD2985" s="300" t="str">
        <f t="shared" si="2199"/>
        <v/>
      </c>
      <c r="AE2985" s="192" t="str">
        <f t="shared" si="2200"/>
        <v/>
      </c>
      <c r="AF2985" s="192" t="str">
        <f t="shared" si="2201"/>
        <v/>
      </c>
      <c r="AG2985" s="192"/>
      <c r="AJ2985" s="300" t="str">
        <f t="shared" si="2202"/>
        <v/>
      </c>
      <c r="AK2985" s="300" t="str">
        <f t="shared" si="2203"/>
        <v/>
      </c>
      <c r="AL2985" s="300" t="str">
        <f t="shared" si="2204"/>
        <v/>
      </c>
      <c r="AM2985" s="300" t="str">
        <f t="shared" si="2205"/>
        <v/>
      </c>
      <c r="AN2985" s="300" t="str">
        <f t="shared" si="2206"/>
        <v/>
      </c>
      <c r="AO2985" s="300" t="str">
        <f t="shared" si="2207"/>
        <v/>
      </c>
      <c r="AP2985" s="300" t="str">
        <f t="shared" si="2208"/>
        <v/>
      </c>
      <c r="AQ2985" s="300" t="str">
        <f t="shared" si="2209"/>
        <v/>
      </c>
      <c r="AR2985" s="306" t="str">
        <f t="shared" si="2210"/>
        <v/>
      </c>
      <c r="AS2985" s="300" t="str">
        <f t="shared" si="2211"/>
        <v/>
      </c>
      <c r="AT2985" s="300" t="str">
        <f t="shared" si="2212"/>
        <v/>
      </c>
      <c r="AU2985" s="192" t="str">
        <f t="shared" si="2213"/>
        <v>рбс</v>
      </c>
      <c r="AV2985" s="192" t="str">
        <f t="shared" si="2214"/>
        <v>рбс87504820общпро</v>
      </c>
      <c r="AW2985" s="191">
        <f t="shared" si="2215"/>
        <v>0</v>
      </c>
      <c r="AX2985" s="191">
        <f t="shared" si="2216"/>
        <v>0</v>
      </c>
      <c r="AY2985" s="191">
        <f t="shared" si="2217"/>
        <v>113900</v>
      </c>
      <c r="AZ2985" s="191">
        <f t="shared" si="2218"/>
        <v>73900</v>
      </c>
      <c r="BA2985" s="193">
        <f t="shared" si="2219"/>
        <v>1</v>
      </c>
      <c r="BB2985" s="193">
        <f t="shared" si="2220"/>
        <v>1</v>
      </c>
      <c r="BC2985" s="193">
        <f t="shared" si="2221"/>
        <v>1</v>
      </c>
      <c r="BD2985" s="191">
        <f t="shared" si="2181"/>
        <v>113900</v>
      </c>
      <c r="BE2985" s="191">
        <f t="shared" si="2222"/>
        <v>73900</v>
      </c>
      <c r="BF2985" s="210">
        <f t="shared" si="2223"/>
        <v>113900</v>
      </c>
      <c r="BG2985" s="211">
        <f t="shared" si="2224"/>
        <v>113900</v>
      </c>
      <c r="BH2985" s="289"/>
      <c r="BI2985" s="289"/>
      <c r="BJ2985" s="228"/>
      <c r="BK2985" s="228"/>
      <c r="BL2985" s="233" t="str">
        <f t="shared" si="2225"/>
        <v/>
      </c>
    </row>
    <row r="2986" spans="1:64" ht="12" customHeight="1">
      <c r="A2986" s="333" t="s">
        <v>1485</v>
      </c>
      <c r="B2986" s="381" t="s">
        <v>327</v>
      </c>
      <c r="C2986" s="333" t="s">
        <v>817</v>
      </c>
      <c r="D2986" s="381" t="s">
        <v>317</v>
      </c>
      <c r="E2986" s="381" t="s">
        <v>1317</v>
      </c>
      <c r="F2986" s="381" t="s">
        <v>586</v>
      </c>
      <c r="G2986" s="381" t="s">
        <v>389</v>
      </c>
      <c r="H2986" s="100" t="s">
        <v>653</v>
      </c>
      <c r="I2986" s="381" t="s">
        <v>505</v>
      </c>
      <c r="J2986" s="382">
        <v>187648</v>
      </c>
      <c r="K2986" s="382">
        <v>81626.820000000007</v>
      </c>
      <c r="L2986" s="191" t="str">
        <f t="shared" si="2184"/>
        <v>875048200702011004002024422601</v>
      </c>
      <c r="M2986" s="192">
        <f t="array" ref="M2986">IF(COUNT(SEARCH(Удалить_Роспись_КВСР,$B2986)*SEARCH(Удалить_Роспись_ПБС,$C2986)*SEARCH(Удалить_Роспись_КФСР, $D2986)*SEARCH(Удалить_Роспись_КЦСР,$E2986)*SEARCH(Удалить_Роспись_КВР,$F2986)*SEARCH(Удалить_Роспись_ЭК,$H2986)*SEARCH(Удалить_Роспись_КР,$I2986))&gt;0,0,1)</f>
        <v>0</v>
      </c>
      <c r="N2986" s="192">
        <f>IF(COUNT(SEARCH(Удалить_Индекс_КВСР,$B2986)*SEARCH(Удалить_Индекс_ПБС,$C2986)*SEARCH(Удалить_Индекс_КФСР,$D2986)*SEARCH(Удалить_Индекс_КЦСР,$E2986)*SEARCH(Удалить_Индекс_КВР,$F2986)*SEARCH(Удалить_Индекс_ЭК,$H2986)*SEARCH(Удалить_Индекс_КР,$I2986))&gt;0,0,1)</f>
        <v>1</v>
      </c>
      <c r="O2986" s="192" t="str">
        <f t="shared" si="2185"/>
        <v/>
      </c>
      <c r="P2986" s="192" t="str">
        <f t="shared" si="2226"/>
        <v/>
      </c>
      <c r="Q2986" s="300" t="str">
        <f t="shared" si="2186"/>
        <v/>
      </c>
      <c r="R2986" s="300" t="str">
        <f t="shared" si="2187"/>
        <v/>
      </c>
      <c r="S2986" s="300" t="str">
        <f t="shared" si="2188"/>
        <v/>
      </c>
      <c r="T2986" s="192" t="str">
        <f t="shared" si="2189"/>
        <v/>
      </c>
      <c r="U2986" s="303" t="str">
        <f t="shared" si="2190"/>
        <v/>
      </c>
      <c r="V2986" s="300" t="str">
        <f t="shared" si="2191"/>
        <v/>
      </c>
      <c r="W2986" s="192" t="str">
        <f t="shared" si="2192"/>
        <v/>
      </c>
      <c r="X2986" s="303" t="str">
        <f t="shared" si="2193"/>
        <v/>
      </c>
      <c r="Y2986" s="300" t="str">
        <f t="shared" si="2194"/>
        <v/>
      </c>
      <c r="Z2986" s="300" t="str">
        <f t="shared" si="2195"/>
        <v/>
      </c>
      <c r="AA2986" s="303" t="str">
        <f t="shared" si="2196"/>
        <v/>
      </c>
      <c r="AB2986" s="300" t="str">
        <f t="shared" si="2197"/>
        <v/>
      </c>
      <c r="AC2986" s="300" t="str">
        <f t="shared" si="2198"/>
        <v/>
      </c>
      <c r="AD2986" s="300" t="str">
        <f t="shared" si="2199"/>
        <v/>
      </c>
      <c r="AE2986" s="192" t="str">
        <f t="shared" si="2200"/>
        <v/>
      </c>
      <c r="AF2986" s="192" t="str">
        <f t="shared" si="2201"/>
        <v/>
      </c>
      <c r="AG2986" s="192"/>
      <c r="AJ2986" s="300" t="str">
        <f t="shared" si="2202"/>
        <v/>
      </c>
      <c r="AK2986" s="300" t="str">
        <f t="shared" si="2203"/>
        <v/>
      </c>
      <c r="AL2986" s="300" t="str">
        <f t="shared" si="2204"/>
        <v/>
      </c>
      <c r="AM2986" s="300" t="str">
        <f t="shared" si="2205"/>
        <v/>
      </c>
      <c r="AN2986" s="300" t="str">
        <f t="shared" si="2206"/>
        <v/>
      </c>
      <c r="AO2986" s="300" t="str">
        <f t="shared" si="2207"/>
        <v/>
      </c>
      <c r="AP2986" s="300" t="str">
        <f t="shared" si="2208"/>
        <v/>
      </c>
      <c r="AQ2986" s="300" t="str">
        <f t="shared" si="2209"/>
        <v/>
      </c>
      <c r="AR2986" s="306" t="str">
        <f t="shared" si="2210"/>
        <v/>
      </c>
      <c r="AS2986" s="300" t="str">
        <f t="shared" si="2211"/>
        <v/>
      </c>
      <c r="AT2986" s="300" t="str">
        <f t="shared" si="2212"/>
        <v/>
      </c>
      <c r="AU2986" s="192" t="str">
        <f t="shared" si="2213"/>
        <v>рбс</v>
      </c>
      <c r="AV2986" s="192" t="str">
        <f t="shared" si="2214"/>
        <v>рбс87504820общпро</v>
      </c>
      <c r="AW2986" s="191">
        <f t="shared" si="2215"/>
        <v>0</v>
      </c>
      <c r="AX2986" s="191">
        <f t="shared" si="2216"/>
        <v>0</v>
      </c>
      <c r="AY2986" s="191">
        <f t="shared" si="2217"/>
        <v>187648</v>
      </c>
      <c r="AZ2986" s="191">
        <f t="shared" si="2218"/>
        <v>81626.820000000007</v>
      </c>
      <c r="BA2986" s="193">
        <f t="shared" si="2219"/>
        <v>1</v>
      </c>
      <c r="BB2986" s="193">
        <f t="shared" si="2220"/>
        <v>1</v>
      </c>
      <c r="BC2986" s="193">
        <f t="shared" si="2221"/>
        <v>1</v>
      </c>
      <c r="BD2986" s="191">
        <f t="shared" si="2181"/>
        <v>187648</v>
      </c>
      <c r="BE2986" s="191">
        <f t="shared" si="2222"/>
        <v>81626.820000000007</v>
      </c>
      <c r="BF2986" s="210">
        <f t="shared" si="2223"/>
        <v>187648</v>
      </c>
      <c r="BG2986" s="211">
        <f t="shared" si="2224"/>
        <v>187648</v>
      </c>
      <c r="BH2986" s="289" t="str">
        <f t="shared" ref="BH2986:BH2991" si="2227">B2986</f>
        <v>875</v>
      </c>
      <c r="BI2986" s="289" t="str">
        <f t="shared" ref="BI2986:BI2991" si="2228">D2986</f>
        <v>0702</v>
      </c>
      <c r="BJ2986" s="284" t="s">
        <v>592</v>
      </c>
      <c r="BK2986" s="284" t="s">
        <v>586</v>
      </c>
      <c r="BL2986" s="233" t="str">
        <f t="shared" si="2225"/>
        <v/>
      </c>
    </row>
    <row r="2987" spans="1:64" ht="12" customHeight="1">
      <c r="A2987" s="333" t="s">
        <v>1485</v>
      </c>
      <c r="B2987" s="381" t="s">
        <v>327</v>
      </c>
      <c r="C2987" s="333" t="s">
        <v>817</v>
      </c>
      <c r="D2987" s="381" t="s">
        <v>317</v>
      </c>
      <c r="E2987" s="381" t="s">
        <v>1317</v>
      </c>
      <c r="F2987" s="381" t="s">
        <v>586</v>
      </c>
      <c r="G2987" s="381" t="s">
        <v>397</v>
      </c>
      <c r="H2987" s="100" t="s">
        <v>653</v>
      </c>
      <c r="I2987" s="381" t="s">
        <v>505</v>
      </c>
      <c r="J2987" s="382">
        <v>225072</v>
      </c>
      <c r="K2987" s="382">
        <v>88387.16</v>
      </c>
      <c r="L2987" s="191" t="str">
        <f t="shared" si="2184"/>
        <v>875048200702011004002024434001</v>
      </c>
      <c r="M2987" s="192">
        <f t="array" ref="M2987">IF(COUNT(SEARCH(Удалить_Роспись_КВСР,$B2987)*SEARCH(Удалить_Роспись_ПБС,$C2987)*SEARCH(Удалить_Роспись_КФСР, $D2987)*SEARCH(Удалить_Роспись_КЦСР,$E2987)*SEARCH(Удалить_Роспись_КВР,$F2987)*SEARCH(Удалить_Роспись_ЭК,$H2987)*SEARCH(Удалить_Роспись_КР,$I2987))&gt;0,0,1)</f>
        <v>0</v>
      </c>
      <c r="N2987" s="192">
        <f>IF(COUNT(SEARCH(Удалить_Индекс_КВСР,$B2987)*SEARCH(Удалить_Индекс_ПБС,$C2987)*SEARCH(Удалить_Индекс_КФСР,$D2987)*SEARCH(Удалить_Индекс_КЦСР,$E2987)*SEARCH(Удалить_Индекс_КВР,$F2987)*SEARCH(Удалить_Индекс_ЭК,$H2987)*SEARCH(Удалить_Индекс_КР,$I2987))&gt;0,0,1)</f>
        <v>1</v>
      </c>
      <c r="O2987" s="192" t="str">
        <f t="shared" si="2185"/>
        <v/>
      </c>
      <c r="P2987" s="192" t="str">
        <f t="shared" si="2226"/>
        <v/>
      </c>
      <c r="Q2987" s="300" t="str">
        <f t="shared" si="2186"/>
        <v/>
      </c>
      <c r="R2987" s="300" t="str">
        <f t="shared" si="2187"/>
        <v/>
      </c>
      <c r="S2987" s="300" t="str">
        <f t="shared" si="2188"/>
        <v/>
      </c>
      <c r="T2987" s="192" t="str">
        <f t="shared" si="2189"/>
        <v/>
      </c>
      <c r="U2987" s="303" t="str">
        <f t="shared" si="2190"/>
        <v/>
      </c>
      <c r="V2987" s="300" t="str">
        <f t="shared" si="2191"/>
        <v/>
      </c>
      <c r="W2987" s="192" t="str">
        <f t="shared" si="2192"/>
        <v/>
      </c>
      <c r="X2987" s="303" t="str">
        <f t="shared" si="2193"/>
        <v/>
      </c>
      <c r="Y2987" s="300" t="str">
        <f t="shared" si="2194"/>
        <v/>
      </c>
      <c r="Z2987" s="300" t="str">
        <f t="shared" si="2195"/>
        <v/>
      </c>
      <c r="AA2987" s="303" t="str">
        <f t="shared" si="2196"/>
        <v/>
      </c>
      <c r="AB2987" s="300" t="str">
        <f t="shared" si="2197"/>
        <v/>
      </c>
      <c r="AC2987" s="300" t="str">
        <f t="shared" si="2198"/>
        <v/>
      </c>
      <c r="AD2987" s="300" t="str">
        <f t="shared" si="2199"/>
        <v/>
      </c>
      <c r="AE2987" s="192" t="str">
        <f t="shared" si="2200"/>
        <v/>
      </c>
      <c r="AF2987" s="192" t="str">
        <f t="shared" si="2201"/>
        <v/>
      </c>
      <c r="AG2987" s="192"/>
      <c r="AJ2987" s="300" t="str">
        <f t="shared" si="2202"/>
        <v/>
      </c>
      <c r="AK2987" s="300" t="str">
        <f t="shared" si="2203"/>
        <v/>
      </c>
      <c r="AL2987" s="300" t="str">
        <f t="shared" si="2204"/>
        <v/>
      </c>
      <c r="AM2987" s="300" t="str">
        <f t="shared" si="2205"/>
        <v/>
      </c>
      <c r="AN2987" s="300" t="str">
        <f t="shared" si="2206"/>
        <v/>
      </c>
      <c r="AO2987" s="300" t="str">
        <f t="shared" si="2207"/>
        <v/>
      </c>
      <c r="AP2987" s="300" t="str">
        <f t="shared" si="2208"/>
        <v/>
      </c>
      <c r="AQ2987" s="300" t="str">
        <f t="shared" si="2209"/>
        <v/>
      </c>
      <c r="AR2987" s="306" t="str">
        <f t="shared" si="2210"/>
        <v/>
      </c>
      <c r="AS2987" s="300" t="str">
        <f t="shared" si="2211"/>
        <v/>
      </c>
      <c r="AT2987" s="300" t="str">
        <f t="shared" si="2212"/>
        <v/>
      </c>
      <c r="AU2987" s="192" t="str">
        <f t="shared" si="2213"/>
        <v>рбс</v>
      </c>
      <c r="AV2987" s="192" t="str">
        <f t="shared" si="2214"/>
        <v>рбс87504820общпро</v>
      </c>
      <c r="AW2987" s="191">
        <f t="shared" si="2215"/>
        <v>0</v>
      </c>
      <c r="AX2987" s="191">
        <f t="shared" si="2216"/>
        <v>0</v>
      </c>
      <c r="AY2987" s="191">
        <f t="shared" si="2217"/>
        <v>225072</v>
      </c>
      <c r="AZ2987" s="191">
        <f t="shared" si="2218"/>
        <v>88387.16</v>
      </c>
      <c r="BA2987" s="193">
        <f t="shared" si="2219"/>
        <v>1</v>
      </c>
      <c r="BB2987" s="193">
        <f t="shared" si="2220"/>
        <v>1</v>
      </c>
      <c r="BC2987" s="193">
        <f t="shared" si="2221"/>
        <v>1</v>
      </c>
      <c r="BD2987" s="191">
        <f t="shared" si="2181"/>
        <v>225072</v>
      </c>
      <c r="BE2987" s="191">
        <f t="shared" si="2222"/>
        <v>88387.16</v>
      </c>
      <c r="BF2987" s="210">
        <f t="shared" si="2223"/>
        <v>225072</v>
      </c>
      <c r="BG2987" s="211">
        <f t="shared" si="2224"/>
        <v>225072</v>
      </c>
      <c r="BH2987" s="289" t="str">
        <f t="shared" si="2227"/>
        <v>875</v>
      </c>
      <c r="BI2987" s="289" t="str">
        <f t="shared" si="2228"/>
        <v>0702</v>
      </c>
      <c r="BJ2987" s="284" t="s">
        <v>592</v>
      </c>
      <c r="BK2987" s="284" t="s">
        <v>586</v>
      </c>
      <c r="BL2987" s="233" t="str">
        <f t="shared" si="2225"/>
        <v/>
      </c>
    </row>
    <row r="2988" spans="1:64" ht="12" customHeight="1">
      <c r="A2988" s="333" t="s">
        <v>1485</v>
      </c>
      <c r="B2988" s="381" t="s">
        <v>327</v>
      </c>
      <c r="C2988" s="333" t="s">
        <v>817</v>
      </c>
      <c r="D2988" s="381" t="s">
        <v>317</v>
      </c>
      <c r="E2988" s="381" t="s">
        <v>1317</v>
      </c>
      <c r="F2988" s="381" t="s">
        <v>609</v>
      </c>
      <c r="G2988" s="381" t="s">
        <v>395</v>
      </c>
      <c r="H2988" s="100" t="s">
        <v>653</v>
      </c>
      <c r="I2988" s="381" t="s">
        <v>505</v>
      </c>
      <c r="J2988" s="382">
        <v>800</v>
      </c>
      <c r="K2988" s="382">
        <v>800</v>
      </c>
      <c r="L2988" s="191" t="str">
        <f t="shared" si="2184"/>
        <v>875048200702011004002085229001</v>
      </c>
      <c r="M2988" s="192">
        <f t="array" ref="M2988">IF(COUNT(SEARCH(Удалить_Роспись_КВСР,$B2988)*SEARCH(Удалить_Роспись_ПБС,$C2988)*SEARCH(Удалить_Роспись_КФСР, $D2988)*SEARCH(Удалить_Роспись_КЦСР,$E2988)*SEARCH(Удалить_Роспись_КВР,$F2988)*SEARCH(Удалить_Роспись_ЭК,$H2988)*SEARCH(Удалить_Роспись_КР,$I2988))&gt;0,0,1)</f>
        <v>0</v>
      </c>
      <c r="N2988" s="192">
        <v>0</v>
      </c>
      <c r="O2988" s="192" t="str">
        <f t="shared" si="2185"/>
        <v/>
      </c>
      <c r="P2988" s="192" t="str">
        <f t="shared" si="2226"/>
        <v/>
      </c>
      <c r="Q2988" s="300" t="str">
        <f t="shared" si="2186"/>
        <v/>
      </c>
      <c r="R2988" s="300" t="str">
        <f t="shared" si="2187"/>
        <v/>
      </c>
      <c r="S2988" s="300" t="str">
        <f t="shared" si="2188"/>
        <v/>
      </c>
      <c r="T2988" s="192" t="str">
        <f t="shared" si="2189"/>
        <v/>
      </c>
      <c r="U2988" s="303" t="str">
        <f t="shared" si="2190"/>
        <v/>
      </c>
      <c r="V2988" s="300" t="str">
        <f t="shared" si="2191"/>
        <v/>
      </c>
      <c r="W2988" s="192" t="str">
        <f t="shared" si="2192"/>
        <v/>
      </c>
      <c r="X2988" s="303" t="str">
        <f t="shared" si="2193"/>
        <v/>
      </c>
      <c r="Y2988" s="300" t="str">
        <f t="shared" si="2194"/>
        <v/>
      </c>
      <c r="Z2988" s="300" t="str">
        <f t="shared" si="2195"/>
        <v/>
      </c>
      <c r="AA2988" s="303" t="str">
        <f t="shared" si="2196"/>
        <v/>
      </c>
      <c r="AB2988" s="300" t="str">
        <f t="shared" si="2197"/>
        <v/>
      </c>
      <c r="AC2988" s="300" t="str">
        <f t="shared" si="2198"/>
        <v/>
      </c>
      <c r="AD2988" s="300" t="str">
        <f t="shared" si="2199"/>
        <v/>
      </c>
      <c r="AE2988" s="192" t="str">
        <f t="shared" si="2200"/>
        <v/>
      </c>
      <c r="AF2988" s="192" t="str">
        <f t="shared" si="2201"/>
        <v/>
      </c>
      <c r="AG2988" s="192"/>
      <c r="AJ2988" s="300" t="str">
        <f t="shared" si="2202"/>
        <v/>
      </c>
      <c r="AK2988" s="300" t="str">
        <f t="shared" si="2203"/>
        <v/>
      </c>
      <c r="AL2988" s="300" t="str">
        <f t="shared" si="2204"/>
        <v/>
      </c>
      <c r="AM2988" s="300" t="str">
        <f t="shared" si="2205"/>
        <v/>
      </c>
      <c r="AN2988" s="300" t="str">
        <f t="shared" si="2206"/>
        <v/>
      </c>
      <c r="AO2988" s="300" t="str">
        <f t="shared" si="2207"/>
        <v/>
      </c>
      <c r="AP2988" s="300" t="str">
        <f t="shared" si="2208"/>
        <v/>
      </c>
      <c r="AQ2988" s="300" t="str">
        <f t="shared" si="2209"/>
        <v/>
      </c>
      <c r="AR2988" s="306" t="str">
        <f t="shared" si="2210"/>
        <v/>
      </c>
      <c r="AS2988" s="300" t="str">
        <f t="shared" si="2211"/>
        <v/>
      </c>
      <c r="AT2988" s="300" t="str">
        <f t="shared" si="2212"/>
        <v/>
      </c>
      <c r="AU2988" s="192" t="str">
        <f t="shared" si="2213"/>
        <v>рбс</v>
      </c>
      <c r="AV2988" s="192" t="str">
        <f t="shared" si="2214"/>
        <v>рбс87504820общпро</v>
      </c>
      <c r="AW2988" s="191">
        <f t="shared" si="2215"/>
        <v>0</v>
      </c>
      <c r="AX2988" s="191">
        <f t="shared" si="2216"/>
        <v>0</v>
      </c>
      <c r="AY2988" s="191">
        <f t="shared" si="2217"/>
        <v>0</v>
      </c>
      <c r="AZ2988" s="191">
        <f t="shared" si="2218"/>
        <v>0</v>
      </c>
      <c r="BA2988" s="193">
        <f t="shared" si="2219"/>
        <v>1</v>
      </c>
      <c r="BB2988" s="193">
        <f t="shared" si="2220"/>
        <v>1</v>
      </c>
      <c r="BC2988" s="193">
        <f t="shared" si="2221"/>
        <v>1</v>
      </c>
      <c r="BD2988" s="191">
        <f t="shared" si="2181"/>
        <v>0</v>
      </c>
      <c r="BE2988" s="191">
        <f t="shared" si="2222"/>
        <v>0</v>
      </c>
      <c r="BF2988" s="210">
        <f t="shared" si="2223"/>
        <v>0</v>
      </c>
      <c r="BG2988" s="211">
        <f t="shared" si="2224"/>
        <v>0</v>
      </c>
      <c r="BH2988" s="289" t="str">
        <f t="shared" si="2227"/>
        <v>875</v>
      </c>
      <c r="BI2988" s="289" t="str">
        <f t="shared" si="2228"/>
        <v>0702</v>
      </c>
      <c r="BJ2988" s="284" t="s">
        <v>592</v>
      </c>
      <c r="BK2988" s="284" t="s">
        <v>586</v>
      </c>
      <c r="BL2988" s="233" t="str">
        <f t="shared" si="2225"/>
        <v/>
      </c>
    </row>
    <row r="2989" spans="1:64" ht="12" customHeight="1">
      <c r="A2989" s="333" t="s">
        <v>1485</v>
      </c>
      <c r="B2989" s="381" t="s">
        <v>327</v>
      </c>
      <c r="C2989" s="333" t="s">
        <v>817</v>
      </c>
      <c r="D2989" s="381" t="s">
        <v>317</v>
      </c>
      <c r="E2989" s="381" t="s">
        <v>1317</v>
      </c>
      <c r="F2989" s="381" t="s">
        <v>658</v>
      </c>
      <c r="G2989" s="381" t="s">
        <v>395</v>
      </c>
      <c r="H2989" s="100" t="s">
        <v>653</v>
      </c>
      <c r="I2989" s="381" t="s">
        <v>505</v>
      </c>
      <c r="J2989" s="382">
        <v>1400.01</v>
      </c>
      <c r="K2989" s="382">
        <v>1400.01</v>
      </c>
      <c r="L2989" s="191" t="str">
        <f t="shared" si="2184"/>
        <v>875048200702011004002085329001</v>
      </c>
      <c r="M2989" s="192">
        <f t="array" ref="M2989">IF(COUNT(SEARCH(Удалить_Роспись_КВСР,$B2989)*SEARCH(Удалить_Роспись_ПБС,$C2989)*SEARCH(Удалить_Роспись_КФСР, $D2989)*SEARCH(Удалить_Роспись_КЦСР,$E2989)*SEARCH(Удалить_Роспись_КВР,$F2989)*SEARCH(Удалить_Роспись_ЭК,$H2989)*SEARCH(Удалить_Роспись_КР,$I2989))&gt;0,0,1)</f>
        <v>0</v>
      </c>
      <c r="N2989" s="192">
        <v>0</v>
      </c>
      <c r="O2989" s="192" t="str">
        <f t="shared" si="2185"/>
        <v/>
      </c>
      <c r="P2989" s="192" t="str">
        <f t="shared" si="2226"/>
        <v/>
      </c>
      <c r="Q2989" s="300" t="str">
        <f t="shared" si="2186"/>
        <v/>
      </c>
      <c r="R2989" s="300" t="str">
        <f t="shared" si="2187"/>
        <v/>
      </c>
      <c r="S2989" s="300" t="str">
        <f t="shared" si="2188"/>
        <v/>
      </c>
      <c r="T2989" s="192" t="str">
        <f t="shared" si="2189"/>
        <v/>
      </c>
      <c r="U2989" s="303" t="str">
        <f t="shared" si="2190"/>
        <v/>
      </c>
      <c r="V2989" s="300" t="str">
        <f t="shared" si="2191"/>
        <v/>
      </c>
      <c r="W2989" s="192" t="str">
        <f t="shared" si="2192"/>
        <v/>
      </c>
      <c r="X2989" s="303" t="str">
        <f t="shared" si="2193"/>
        <v/>
      </c>
      <c r="Y2989" s="300" t="str">
        <f t="shared" si="2194"/>
        <v/>
      </c>
      <c r="Z2989" s="300" t="str">
        <f t="shared" si="2195"/>
        <v/>
      </c>
      <c r="AA2989" s="303" t="str">
        <f t="shared" si="2196"/>
        <v/>
      </c>
      <c r="AB2989" s="300" t="str">
        <f t="shared" si="2197"/>
        <v/>
      </c>
      <c r="AC2989" s="300" t="str">
        <f t="shared" si="2198"/>
        <v/>
      </c>
      <c r="AD2989" s="300" t="str">
        <f t="shared" si="2199"/>
        <v/>
      </c>
      <c r="AE2989" s="192" t="str">
        <f t="shared" si="2200"/>
        <v/>
      </c>
      <c r="AF2989" s="192" t="str">
        <f t="shared" si="2201"/>
        <v/>
      </c>
      <c r="AG2989" s="192"/>
      <c r="AJ2989" s="300" t="str">
        <f t="shared" si="2202"/>
        <v/>
      </c>
      <c r="AK2989" s="300" t="str">
        <f t="shared" si="2203"/>
        <v/>
      </c>
      <c r="AL2989" s="300" t="str">
        <f t="shared" si="2204"/>
        <v/>
      </c>
      <c r="AM2989" s="300" t="str">
        <f t="shared" si="2205"/>
        <v/>
      </c>
      <c r="AN2989" s="300" t="str">
        <f t="shared" si="2206"/>
        <v/>
      </c>
      <c r="AO2989" s="300" t="str">
        <f t="shared" si="2207"/>
        <v/>
      </c>
      <c r="AP2989" s="300" t="str">
        <f t="shared" si="2208"/>
        <v/>
      </c>
      <c r="AQ2989" s="300" t="str">
        <f t="shared" si="2209"/>
        <v/>
      </c>
      <c r="AR2989" s="306" t="str">
        <f t="shared" si="2210"/>
        <v/>
      </c>
      <c r="AS2989" s="300" t="str">
        <f t="shared" si="2211"/>
        <v/>
      </c>
      <c r="AT2989" s="300" t="str">
        <f t="shared" si="2212"/>
        <v/>
      </c>
      <c r="AU2989" s="192" t="str">
        <f t="shared" si="2213"/>
        <v>рбс</v>
      </c>
      <c r="AV2989" s="192" t="str">
        <f t="shared" si="2214"/>
        <v>рбс87504820общпро</v>
      </c>
      <c r="AW2989" s="191">
        <f t="shared" si="2215"/>
        <v>0</v>
      </c>
      <c r="AX2989" s="191">
        <f t="shared" si="2216"/>
        <v>0</v>
      </c>
      <c r="AY2989" s="191">
        <f t="shared" si="2217"/>
        <v>0</v>
      </c>
      <c r="AZ2989" s="191">
        <f t="shared" si="2218"/>
        <v>0</v>
      </c>
      <c r="BA2989" s="193">
        <f t="shared" si="2219"/>
        <v>1</v>
      </c>
      <c r="BB2989" s="193">
        <f t="shared" si="2220"/>
        <v>1</v>
      </c>
      <c r="BC2989" s="193">
        <f t="shared" si="2221"/>
        <v>1</v>
      </c>
      <c r="BD2989" s="191">
        <f t="shared" si="2181"/>
        <v>0</v>
      </c>
      <c r="BE2989" s="191">
        <f t="shared" si="2222"/>
        <v>0</v>
      </c>
      <c r="BF2989" s="210">
        <f t="shared" si="2223"/>
        <v>0</v>
      </c>
      <c r="BG2989" s="211">
        <f t="shared" si="2224"/>
        <v>0</v>
      </c>
      <c r="BH2989" s="289" t="str">
        <f t="shared" si="2227"/>
        <v>875</v>
      </c>
      <c r="BI2989" s="289" t="str">
        <f t="shared" si="2228"/>
        <v>0702</v>
      </c>
      <c r="BJ2989" s="284" t="s">
        <v>592</v>
      </c>
      <c r="BK2989" s="284" t="s">
        <v>586</v>
      </c>
      <c r="BL2989" s="233" t="str">
        <f t="shared" si="2225"/>
        <v/>
      </c>
    </row>
    <row r="2990" spans="1:64" ht="12" customHeight="1">
      <c r="A2990" s="333" t="s">
        <v>1485</v>
      </c>
      <c r="B2990" s="381" t="s">
        <v>327</v>
      </c>
      <c r="C2990" s="333" t="s">
        <v>817</v>
      </c>
      <c r="D2990" s="381" t="s">
        <v>317</v>
      </c>
      <c r="E2990" s="381" t="s">
        <v>1318</v>
      </c>
      <c r="F2990" s="381" t="s">
        <v>608</v>
      </c>
      <c r="G2990" s="381" t="s">
        <v>385</v>
      </c>
      <c r="H2990" s="100" t="s">
        <v>653</v>
      </c>
      <c r="I2990" s="381" t="s">
        <v>505</v>
      </c>
      <c r="J2990" s="382">
        <v>2116300</v>
      </c>
      <c r="K2990" s="382">
        <v>1482590.51</v>
      </c>
      <c r="L2990" s="191" t="str">
        <f t="shared" si="2184"/>
        <v>875048200702011004102011121101</v>
      </c>
      <c r="M2990" s="192">
        <f t="array" ref="M2990">IF(COUNT(SEARCH(Удалить_Роспись_КВСР,$B2990)*SEARCH(Удалить_Роспись_ПБС,$C2990)*SEARCH(Удалить_Роспись_КФСР, $D2990)*SEARCH(Удалить_Роспись_КЦСР,$E2990)*SEARCH(Удалить_Роспись_КВР,$F2990)*SEARCH(Удалить_Роспись_ЭК,$H2990)*SEARCH(Удалить_Роспись_КР,$I2990))&gt;0,0,1)</f>
        <v>0</v>
      </c>
      <c r="N2990" s="192">
        <v>0</v>
      </c>
      <c r="O2990" s="192" t="str">
        <f t="shared" si="2185"/>
        <v/>
      </c>
      <c r="P2990" s="192" t="str">
        <f t="shared" si="2226"/>
        <v/>
      </c>
      <c r="Q2990" s="300" t="str">
        <f t="shared" si="2186"/>
        <v/>
      </c>
      <c r="R2990" s="300" t="str">
        <f t="shared" si="2187"/>
        <v/>
      </c>
      <c r="S2990" s="300" t="str">
        <f t="shared" si="2188"/>
        <v/>
      </c>
      <c r="T2990" s="192" t="str">
        <f t="shared" si="2189"/>
        <v/>
      </c>
      <c r="U2990" s="303" t="str">
        <f t="shared" si="2190"/>
        <v/>
      </c>
      <c r="V2990" s="300" t="str">
        <f t="shared" si="2191"/>
        <v/>
      </c>
      <c r="W2990" s="192" t="str">
        <f t="shared" si="2192"/>
        <v/>
      </c>
      <c r="X2990" s="303" t="str">
        <f t="shared" si="2193"/>
        <v/>
      </c>
      <c r="Y2990" s="300" t="str">
        <f t="shared" si="2194"/>
        <v/>
      </c>
      <c r="Z2990" s="300" t="str">
        <f t="shared" si="2195"/>
        <v/>
      </c>
      <c r="AA2990" s="303" t="str">
        <f t="shared" si="2196"/>
        <v/>
      </c>
      <c r="AB2990" s="300" t="str">
        <f t="shared" si="2197"/>
        <v/>
      </c>
      <c r="AC2990" s="300" t="str">
        <f t="shared" si="2198"/>
        <v/>
      </c>
      <c r="AD2990" s="300" t="str">
        <f t="shared" si="2199"/>
        <v/>
      </c>
      <c r="AE2990" s="192" t="str">
        <f t="shared" si="2200"/>
        <v/>
      </c>
      <c r="AF2990" s="192" t="str">
        <f t="shared" si="2201"/>
        <v/>
      </c>
      <c r="AG2990" s="192"/>
      <c r="AJ2990" s="300" t="str">
        <f t="shared" si="2202"/>
        <v/>
      </c>
      <c r="AK2990" s="300" t="str">
        <f t="shared" si="2203"/>
        <v/>
      </c>
      <c r="AL2990" s="300" t="str">
        <f t="shared" si="2204"/>
        <v/>
      </c>
      <c r="AM2990" s="300" t="str">
        <f t="shared" si="2205"/>
        <v/>
      </c>
      <c r="AN2990" s="300" t="str">
        <f t="shared" si="2206"/>
        <v/>
      </c>
      <c r="AO2990" s="300" t="str">
        <f t="shared" si="2207"/>
        <v/>
      </c>
      <c r="AP2990" s="300" t="str">
        <f t="shared" si="2208"/>
        <v/>
      </c>
      <c r="AQ2990" s="300" t="str">
        <f t="shared" si="2209"/>
        <v/>
      </c>
      <c r="AR2990" s="306" t="str">
        <f t="shared" si="2210"/>
        <v/>
      </c>
      <c r="AS2990" s="300" t="str">
        <f t="shared" si="2211"/>
        <v/>
      </c>
      <c r="AT2990" s="300" t="str">
        <f t="shared" si="2212"/>
        <v/>
      </c>
      <c r="AU2990" s="192" t="str">
        <f t="shared" si="2213"/>
        <v>рбс</v>
      </c>
      <c r="AV2990" s="192" t="str">
        <f t="shared" si="2214"/>
        <v>рбс87504820общопл</v>
      </c>
      <c r="AW2990" s="191">
        <f t="shared" si="2215"/>
        <v>0</v>
      </c>
      <c r="AX2990" s="191">
        <f t="shared" si="2216"/>
        <v>0</v>
      </c>
      <c r="AY2990" s="191">
        <f t="shared" si="2217"/>
        <v>0</v>
      </c>
      <c r="AZ2990" s="191">
        <f t="shared" si="2218"/>
        <v>0</v>
      </c>
      <c r="BA2990" s="193">
        <f t="shared" si="2219"/>
        <v>1</v>
      </c>
      <c r="BB2990" s="193">
        <f t="shared" si="2220"/>
        <v>1</v>
      </c>
      <c r="BC2990" s="193">
        <f t="shared" si="2221"/>
        <v>1</v>
      </c>
      <c r="BD2990" s="191">
        <f t="shared" si="2181"/>
        <v>0</v>
      </c>
      <c r="BE2990" s="191">
        <f t="shared" si="2222"/>
        <v>0</v>
      </c>
      <c r="BF2990" s="210">
        <f t="shared" si="2223"/>
        <v>0</v>
      </c>
      <c r="BG2990" s="211">
        <f t="shared" si="2224"/>
        <v>0</v>
      </c>
      <c r="BH2990" s="289" t="str">
        <f t="shared" si="2227"/>
        <v>875</v>
      </c>
      <c r="BI2990" s="289" t="str">
        <f t="shared" si="2228"/>
        <v>0702</v>
      </c>
      <c r="BJ2990" s="284" t="s">
        <v>592</v>
      </c>
      <c r="BK2990" s="284" t="s">
        <v>586</v>
      </c>
      <c r="BL2990" s="233" t="str">
        <f t="shared" si="2225"/>
        <v/>
      </c>
    </row>
    <row r="2991" spans="1:64" ht="12" customHeight="1">
      <c r="A2991" s="333" t="s">
        <v>1485</v>
      </c>
      <c r="B2991" s="381" t="s">
        <v>327</v>
      </c>
      <c r="C2991" s="333" t="s">
        <v>817</v>
      </c>
      <c r="D2991" s="381" t="s">
        <v>317</v>
      </c>
      <c r="E2991" s="381" t="s">
        <v>1318</v>
      </c>
      <c r="F2991" s="381" t="s">
        <v>902</v>
      </c>
      <c r="G2991" s="381" t="s">
        <v>387</v>
      </c>
      <c r="H2991" s="100" t="s">
        <v>653</v>
      </c>
      <c r="I2991" s="381" t="s">
        <v>505</v>
      </c>
      <c r="J2991" s="382">
        <v>639582</v>
      </c>
      <c r="K2991" s="382">
        <v>442952.38</v>
      </c>
      <c r="L2991" s="191" t="str">
        <f t="shared" si="2184"/>
        <v>875048200702011004102011921301</v>
      </c>
      <c r="M2991" s="192">
        <f t="array" ref="M2991">IF(COUNT(SEARCH(Удалить_Роспись_КВСР,$B2991)*SEARCH(Удалить_Роспись_ПБС,$C2991)*SEARCH(Удалить_Роспись_КФСР, $D2991)*SEARCH(Удалить_Роспись_КЦСР,$E2991)*SEARCH(Удалить_Роспись_КВР,$F2991)*SEARCH(Удалить_Роспись_ЭК,$H2991)*SEARCH(Удалить_Роспись_КР,$I2991))&gt;0,0,1)</f>
        <v>0</v>
      </c>
      <c r="N2991" s="192">
        <v>0</v>
      </c>
      <c r="O2991" s="192" t="str">
        <f t="shared" si="2185"/>
        <v/>
      </c>
      <c r="P2991" s="192" t="str">
        <f t="shared" si="2226"/>
        <v/>
      </c>
      <c r="Q2991" s="300" t="str">
        <f t="shared" si="2186"/>
        <v/>
      </c>
      <c r="R2991" s="300" t="str">
        <f t="shared" si="2187"/>
        <v/>
      </c>
      <c r="S2991" s="300" t="str">
        <f t="shared" si="2188"/>
        <v/>
      </c>
      <c r="T2991" s="192" t="str">
        <f t="shared" si="2189"/>
        <v/>
      </c>
      <c r="U2991" s="303" t="str">
        <f t="shared" si="2190"/>
        <v/>
      </c>
      <c r="V2991" s="300" t="str">
        <f t="shared" si="2191"/>
        <v/>
      </c>
      <c r="W2991" s="192" t="str">
        <f t="shared" si="2192"/>
        <v/>
      </c>
      <c r="X2991" s="303" t="str">
        <f t="shared" si="2193"/>
        <v/>
      </c>
      <c r="Y2991" s="300" t="str">
        <f t="shared" si="2194"/>
        <v/>
      </c>
      <c r="Z2991" s="300" t="str">
        <f t="shared" si="2195"/>
        <v/>
      </c>
      <c r="AA2991" s="303" t="str">
        <f t="shared" si="2196"/>
        <v/>
      </c>
      <c r="AB2991" s="300" t="str">
        <f t="shared" si="2197"/>
        <v/>
      </c>
      <c r="AC2991" s="300" t="str">
        <f t="shared" si="2198"/>
        <v/>
      </c>
      <c r="AD2991" s="300" t="str">
        <f t="shared" si="2199"/>
        <v/>
      </c>
      <c r="AE2991" s="192" t="str">
        <f t="shared" si="2200"/>
        <v/>
      </c>
      <c r="AF2991" s="192" t="str">
        <f t="shared" si="2201"/>
        <v/>
      </c>
      <c r="AG2991" s="192"/>
      <c r="AJ2991" s="300" t="str">
        <f t="shared" si="2202"/>
        <v/>
      </c>
      <c r="AK2991" s="300" t="str">
        <f t="shared" si="2203"/>
        <v/>
      </c>
      <c r="AL2991" s="300" t="str">
        <f t="shared" si="2204"/>
        <v/>
      </c>
      <c r="AM2991" s="300" t="str">
        <f t="shared" si="2205"/>
        <v/>
      </c>
      <c r="AN2991" s="300" t="str">
        <f t="shared" si="2206"/>
        <v/>
      </c>
      <c r="AO2991" s="300" t="str">
        <f t="shared" si="2207"/>
        <v/>
      </c>
      <c r="AP2991" s="300" t="str">
        <f t="shared" si="2208"/>
        <v/>
      </c>
      <c r="AQ2991" s="300" t="str">
        <f t="shared" si="2209"/>
        <v/>
      </c>
      <c r="AR2991" s="306" t="str">
        <f t="shared" si="2210"/>
        <v/>
      </c>
      <c r="AS2991" s="300" t="str">
        <f t="shared" si="2211"/>
        <v/>
      </c>
      <c r="AT2991" s="300" t="str">
        <f t="shared" si="2212"/>
        <v/>
      </c>
      <c r="AU2991" s="192" t="str">
        <f t="shared" si="2213"/>
        <v>рбс</v>
      </c>
      <c r="AV2991" s="192" t="str">
        <f t="shared" si="2214"/>
        <v>рбс87504820общопл</v>
      </c>
      <c r="AW2991" s="191">
        <f t="shared" si="2215"/>
        <v>0</v>
      </c>
      <c r="AX2991" s="191">
        <f t="shared" si="2216"/>
        <v>0</v>
      </c>
      <c r="AY2991" s="191">
        <f t="shared" si="2217"/>
        <v>0</v>
      </c>
      <c r="AZ2991" s="191">
        <f t="shared" si="2218"/>
        <v>0</v>
      </c>
      <c r="BA2991" s="193">
        <f t="shared" si="2219"/>
        <v>1</v>
      </c>
      <c r="BB2991" s="193">
        <f t="shared" si="2220"/>
        <v>1</v>
      </c>
      <c r="BC2991" s="193">
        <f t="shared" si="2221"/>
        <v>1</v>
      </c>
      <c r="BD2991" s="191">
        <f t="shared" si="2181"/>
        <v>0</v>
      </c>
      <c r="BE2991" s="191">
        <f t="shared" si="2222"/>
        <v>0</v>
      </c>
      <c r="BF2991" s="210">
        <f t="shared" si="2223"/>
        <v>0</v>
      </c>
      <c r="BG2991" s="211">
        <f t="shared" si="2224"/>
        <v>0</v>
      </c>
      <c r="BH2991" s="289" t="str">
        <f t="shared" si="2227"/>
        <v>875</v>
      </c>
      <c r="BI2991" s="289" t="str">
        <f t="shared" si="2228"/>
        <v>0702</v>
      </c>
      <c r="BJ2991" s="284" t="s">
        <v>592</v>
      </c>
      <c r="BK2991" s="284" t="s">
        <v>586</v>
      </c>
      <c r="BL2991" s="233" t="str">
        <f t="shared" si="2225"/>
        <v/>
      </c>
    </row>
    <row r="2992" spans="1:64" ht="12" customHeight="1">
      <c r="A2992" s="333" t="s">
        <v>1485</v>
      </c>
      <c r="B2992" s="381" t="s">
        <v>327</v>
      </c>
      <c r="C2992" s="333" t="s">
        <v>817</v>
      </c>
      <c r="D2992" s="381" t="s">
        <v>317</v>
      </c>
      <c r="E2992" s="381" t="s">
        <v>1319</v>
      </c>
      <c r="F2992" s="381" t="s">
        <v>589</v>
      </c>
      <c r="G2992" s="381" t="s">
        <v>386</v>
      </c>
      <c r="H2992" s="100" t="s">
        <v>653</v>
      </c>
      <c r="I2992" s="381" t="s">
        <v>505</v>
      </c>
      <c r="J2992" s="382">
        <v>80000</v>
      </c>
      <c r="K2992" s="382">
        <v>80000</v>
      </c>
      <c r="L2992" s="191" t="str">
        <f t="shared" si="2184"/>
        <v>875048200702011004702011221201</v>
      </c>
      <c r="M2992" s="192">
        <f t="array" ref="M2992">IF(COUNT(SEARCH(Удалить_Роспись_КВСР,$B2992)*SEARCH(Удалить_Роспись_ПБС,$C2992)*SEARCH(Удалить_Роспись_КФСР, $D2992)*SEARCH(Удалить_Роспись_КЦСР,$E2992)*SEARCH(Удалить_Роспись_КВР,$F2992)*SEARCH(Удалить_Роспись_ЭК,$H2992)*SEARCH(Удалить_Роспись_КР,$I2992))&gt;0,0,1)</f>
        <v>0</v>
      </c>
      <c r="N2992" s="192">
        <v>0</v>
      </c>
      <c r="O2992" s="192" t="str">
        <f t="shared" si="2185"/>
        <v/>
      </c>
      <c r="P2992" s="192" t="str">
        <f t="shared" si="2226"/>
        <v/>
      </c>
      <c r="Q2992" s="300" t="str">
        <f t="shared" si="2186"/>
        <v/>
      </c>
      <c r="R2992" s="300" t="str">
        <f t="shared" si="2187"/>
        <v/>
      </c>
      <c r="S2992" s="300" t="str">
        <f t="shared" si="2188"/>
        <v/>
      </c>
      <c r="T2992" s="192" t="str">
        <f t="shared" si="2189"/>
        <v/>
      </c>
      <c r="U2992" s="303" t="str">
        <f t="shared" si="2190"/>
        <v/>
      </c>
      <c r="V2992" s="300" t="str">
        <f t="shared" si="2191"/>
        <v/>
      </c>
      <c r="W2992" s="192" t="str">
        <f t="shared" si="2192"/>
        <v/>
      </c>
      <c r="X2992" s="303" t="str">
        <f t="shared" si="2193"/>
        <v/>
      </c>
      <c r="Y2992" s="300" t="str">
        <f t="shared" si="2194"/>
        <v/>
      </c>
      <c r="Z2992" s="300" t="str">
        <f t="shared" si="2195"/>
        <v/>
      </c>
      <c r="AA2992" s="303" t="str">
        <f t="shared" si="2196"/>
        <v/>
      </c>
      <c r="AB2992" s="300" t="str">
        <f t="shared" si="2197"/>
        <v/>
      </c>
      <c r="AC2992" s="300" t="str">
        <f t="shared" si="2198"/>
        <v/>
      </c>
      <c r="AD2992" s="300" t="str">
        <f t="shared" si="2199"/>
        <v/>
      </c>
      <c r="AE2992" s="192" t="str">
        <f t="shared" si="2200"/>
        <v/>
      </c>
      <c r="AF2992" s="192" t="str">
        <f t="shared" si="2201"/>
        <v/>
      </c>
      <c r="AG2992" s="192"/>
      <c r="AJ2992" s="300" t="str">
        <f t="shared" si="2202"/>
        <v/>
      </c>
      <c r="AK2992" s="300" t="str">
        <f t="shared" si="2203"/>
        <v/>
      </c>
      <c r="AL2992" s="300" t="str">
        <f t="shared" si="2204"/>
        <v/>
      </c>
      <c r="AM2992" s="300" t="str">
        <f t="shared" si="2205"/>
        <v/>
      </c>
      <c r="AN2992" s="300" t="str">
        <f t="shared" si="2206"/>
        <v/>
      </c>
      <c r="AO2992" s="300" t="str">
        <f t="shared" si="2207"/>
        <v/>
      </c>
      <c r="AP2992" s="300" t="str">
        <f t="shared" si="2208"/>
        <v/>
      </c>
      <c r="AQ2992" s="300" t="str">
        <f t="shared" si="2209"/>
        <v/>
      </c>
      <c r="AR2992" s="306" t="str">
        <f t="shared" si="2210"/>
        <v/>
      </c>
      <c r="AS2992" s="300" t="str">
        <f t="shared" si="2211"/>
        <v/>
      </c>
      <c r="AT2992" s="300" t="str">
        <f t="shared" si="2212"/>
        <v/>
      </c>
      <c r="AU2992" s="192" t="str">
        <f t="shared" si="2213"/>
        <v>рбс</v>
      </c>
      <c r="AV2992" s="192" t="str">
        <f t="shared" si="2214"/>
        <v>рбс87504820общпро</v>
      </c>
      <c r="AW2992" s="191">
        <f t="shared" si="2215"/>
        <v>0</v>
      </c>
      <c r="AX2992" s="191">
        <f t="shared" si="2216"/>
        <v>0</v>
      </c>
      <c r="AY2992" s="191">
        <f t="shared" si="2217"/>
        <v>0</v>
      </c>
      <c r="AZ2992" s="191">
        <f t="shared" si="2218"/>
        <v>0</v>
      </c>
      <c r="BA2992" s="193">
        <f t="shared" si="2219"/>
        <v>1</v>
      </c>
      <c r="BB2992" s="193">
        <f t="shared" si="2220"/>
        <v>1</v>
      </c>
      <c r="BC2992" s="193">
        <f t="shared" si="2221"/>
        <v>1</v>
      </c>
      <c r="BD2992" s="191">
        <f t="shared" ref="BD2992:BD3055" si="2229">IF(ISNA(BA2992),0,AY2992*$BA2992)</f>
        <v>0</v>
      </c>
      <c r="BE2992" s="191">
        <f t="shared" si="2222"/>
        <v>0</v>
      </c>
      <c r="BF2992" s="210">
        <f t="shared" si="2223"/>
        <v>0</v>
      </c>
      <c r="BG2992" s="211">
        <f t="shared" si="2224"/>
        <v>0</v>
      </c>
      <c r="BH2992" s="289"/>
      <c r="BI2992" s="289"/>
      <c r="BL2992" s="233" t="str">
        <f t="shared" si="2225"/>
        <v/>
      </c>
    </row>
    <row r="2993" spans="1:64" ht="12" customHeight="1">
      <c r="A2993" s="333" t="s">
        <v>1485</v>
      </c>
      <c r="B2993" s="381" t="s">
        <v>327</v>
      </c>
      <c r="C2993" s="333" t="s">
        <v>817</v>
      </c>
      <c r="D2993" s="381" t="s">
        <v>317</v>
      </c>
      <c r="E2993" s="381" t="s">
        <v>1320</v>
      </c>
      <c r="F2993" s="381" t="s">
        <v>586</v>
      </c>
      <c r="G2993" s="381" t="s">
        <v>393</v>
      </c>
      <c r="H2993" s="100" t="s">
        <v>653</v>
      </c>
      <c r="I2993" s="381" t="s">
        <v>505</v>
      </c>
      <c r="J2993" s="382">
        <v>4272559.58</v>
      </c>
      <c r="K2993" s="382">
        <v>2505236.1</v>
      </c>
      <c r="L2993" s="191" t="str">
        <f t="shared" si="2184"/>
        <v>875048200702011004Г02024422301</v>
      </c>
      <c r="M2993" s="192">
        <f t="array" ref="M2993">IF(COUNT(SEARCH(Удалить_Роспись_КВСР,$B2993)*SEARCH(Удалить_Роспись_ПБС,$C2993)*SEARCH(Удалить_Роспись_КФСР, $D2993)*SEARCH(Удалить_Роспись_КЦСР,$E2993)*SEARCH(Удалить_Роспись_КВР,$F2993)*SEARCH(Удалить_Роспись_ЭК,$H2993)*SEARCH(Удалить_Роспись_КР,$I2993))&gt;0,0,1)</f>
        <v>0</v>
      </c>
      <c r="N2993" s="192">
        <f>IF(COUNT(SEARCH(Удалить_Индекс_КВСР,$B2993)*SEARCH(Удалить_Индекс_ПБС,$C2993)*SEARCH(Удалить_Индекс_КФСР,$D2993)*SEARCH(Удалить_Индекс_КЦСР,$E2993)*SEARCH(Удалить_Индекс_КВР,$F2993)*SEARCH(Удалить_Индекс_ЭК,$H2993)*SEARCH(Удалить_Индекс_КР,$I2993))&gt;0,0,1)</f>
        <v>1</v>
      </c>
      <c r="O2993" s="192" t="str">
        <f t="shared" si="2185"/>
        <v/>
      </c>
      <c r="P2993" s="192" t="str">
        <f t="shared" si="2226"/>
        <v/>
      </c>
      <c r="Q2993" s="300" t="str">
        <f t="shared" si="2186"/>
        <v/>
      </c>
      <c r="R2993" s="300" t="str">
        <f t="shared" si="2187"/>
        <v/>
      </c>
      <c r="S2993" s="300" t="str">
        <f t="shared" si="2188"/>
        <v/>
      </c>
      <c r="T2993" s="192" t="str">
        <f t="shared" si="2189"/>
        <v/>
      </c>
      <c r="U2993" s="303" t="str">
        <f t="shared" si="2190"/>
        <v/>
      </c>
      <c r="V2993" s="300" t="str">
        <f t="shared" si="2191"/>
        <v/>
      </c>
      <c r="W2993" s="192" t="str">
        <f t="shared" si="2192"/>
        <v/>
      </c>
      <c r="X2993" s="303" t="str">
        <f t="shared" si="2193"/>
        <v/>
      </c>
      <c r="Y2993" s="300" t="str">
        <f t="shared" si="2194"/>
        <v/>
      </c>
      <c r="Z2993" s="300" t="str">
        <f t="shared" si="2195"/>
        <v/>
      </c>
      <c r="AA2993" s="303" t="str">
        <f t="shared" si="2196"/>
        <v/>
      </c>
      <c r="AB2993" s="300" t="str">
        <f t="shared" si="2197"/>
        <v/>
      </c>
      <c r="AC2993" s="300" t="str">
        <f t="shared" si="2198"/>
        <v/>
      </c>
      <c r="AD2993" s="300" t="str">
        <f t="shared" si="2199"/>
        <v/>
      </c>
      <c r="AE2993" s="192" t="str">
        <f t="shared" si="2200"/>
        <v/>
      </c>
      <c r="AF2993" s="192" t="str">
        <f t="shared" si="2201"/>
        <v/>
      </c>
      <c r="AG2993" s="192"/>
      <c r="AJ2993" s="300" t="str">
        <f t="shared" si="2202"/>
        <v/>
      </c>
      <c r="AK2993" s="300" t="str">
        <f t="shared" si="2203"/>
        <v/>
      </c>
      <c r="AL2993" s="300" t="str">
        <f t="shared" si="2204"/>
        <v/>
      </c>
      <c r="AM2993" s="300" t="str">
        <f t="shared" si="2205"/>
        <v/>
      </c>
      <c r="AN2993" s="300" t="str">
        <f t="shared" si="2206"/>
        <v/>
      </c>
      <c r="AO2993" s="300" t="str">
        <f t="shared" si="2207"/>
        <v/>
      </c>
      <c r="AP2993" s="300" t="str">
        <f t="shared" si="2208"/>
        <v/>
      </c>
      <c r="AQ2993" s="300" t="str">
        <f t="shared" si="2209"/>
        <v/>
      </c>
      <c r="AR2993" s="306" t="str">
        <f t="shared" si="2210"/>
        <v/>
      </c>
      <c r="AS2993" s="300" t="str">
        <f t="shared" si="2211"/>
        <v/>
      </c>
      <c r="AT2993" s="300" t="str">
        <f t="shared" si="2212"/>
        <v/>
      </c>
      <c r="AU2993" s="192" t="str">
        <f t="shared" si="2213"/>
        <v>рбс</v>
      </c>
      <c r="AV2993" s="192" t="str">
        <f t="shared" si="2214"/>
        <v>рбс87504820общком</v>
      </c>
      <c r="AW2993" s="191">
        <f t="shared" si="2215"/>
        <v>0</v>
      </c>
      <c r="AX2993" s="191">
        <f t="shared" si="2216"/>
        <v>0</v>
      </c>
      <c r="AY2993" s="191">
        <f t="shared" si="2217"/>
        <v>4272559.58</v>
      </c>
      <c r="AZ2993" s="191">
        <f t="shared" si="2218"/>
        <v>2505236.1</v>
      </c>
      <c r="BA2993" s="193">
        <f t="shared" si="2219"/>
        <v>1</v>
      </c>
      <c r="BB2993" s="193">
        <f t="shared" si="2220"/>
        <v>1</v>
      </c>
      <c r="BC2993" s="193">
        <f t="shared" si="2221"/>
        <v>1</v>
      </c>
      <c r="BD2993" s="191">
        <f t="shared" si="2229"/>
        <v>4272559.58</v>
      </c>
      <c r="BE2993" s="191">
        <f t="shared" si="2222"/>
        <v>2505236.1</v>
      </c>
      <c r="BF2993" s="210">
        <f t="shared" si="2223"/>
        <v>4272559.58</v>
      </c>
      <c r="BG2993" s="211">
        <f t="shared" si="2224"/>
        <v>4272559.58</v>
      </c>
      <c r="BH2993" s="289"/>
      <c r="BI2993" s="289"/>
      <c r="BL2993" s="233" t="str">
        <f t="shared" si="2225"/>
        <v/>
      </c>
    </row>
    <row r="2994" spans="1:64" ht="12" customHeight="1">
      <c r="A2994" s="333" t="s">
        <v>1485</v>
      </c>
      <c r="B2994" s="381" t="s">
        <v>327</v>
      </c>
      <c r="C2994" s="333" t="s">
        <v>817</v>
      </c>
      <c r="D2994" s="381" t="s">
        <v>317</v>
      </c>
      <c r="E2994" s="381" t="s">
        <v>1321</v>
      </c>
      <c r="F2994" s="381" t="s">
        <v>586</v>
      </c>
      <c r="G2994" s="381" t="s">
        <v>397</v>
      </c>
      <c r="H2994" s="100" t="s">
        <v>653</v>
      </c>
      <c r="I2994" s="381" t="s">
        <v>505</v>
      </c>
      <c r="J2994" s="382">
        <v>280439</v>
      </c>
      <c r="K2994" s="382">
        <v>232943.55</v>
      </c>
      <c r="L2994" s="191" t="str">
        <f t="shared" si="2184"/>
        <v>875048200702011004П02024434001</v>
      </c>
      <c r="M2994" s="192">
        <f t="array" ref="M2994">IF(COUNT(SEARCH(Удалить_Роспись_КВСР,$B2994)*SEARCH(Удалить_Роспись_ПБС,$C2994)*SEARCH(Удалить_Роспись_КФСР, $D2994)*SEARCH(Удалить_Роспись_КЦСР,$E2994)*SEARCH(Удалить_Роспись_КВР,$F2994)*SEARCH(Удалить_Роспись_ЭК,$H2994)*SEARCH(Удалить_Роспись_КР,$I2994))&gt;0,0,1)</f>
        <v>0</v>
      </c>
      <c r="N2994" s="192">
        <f>IF(COUNT(SEARCH(Удалить_Индекс_КВСР,$B2994)*SEARCH(Удалить_Индекс_ПБС,$C2994)*SEARCH(Удалить_Индекс_КФСР,$D2994)*SEARCH(Удалить_Индекс_КЦСР,$E2994)*SEARCH(Удалить_Индекс_КВР,$F2994)*SEARCH(Удалить_Индекс_ЭК,$H2994)*SEARCH(Удалить_Индекс_КР,$I2994))&gt;0,0,1)</f>
        <v>1</v>
      </c>
      <c r="O2994" s="192" t="str">
        <f t="shared" si="2185"/>
        <v/>
      </c>
      <c r="P2994" s="192" t="str">
        <f t="shared" si="2226"/>
        <v/>
      </c>
      <c r="Q2994" s="300" t="str">
        <f t="shared" si="2186"/>
        <v/>
      </c>
      <c r="R2994" s="300" t="str">
        <f t="shared" si="2187"/>
        <v/>
      </c>
      <c r="S2994" s="300" t="str">
        <f t="shared" si="2188"/>
        <v/>
      </c>
      <c r="T2994" s="192" t="str">
        <f t="shared" si="2189"/>
        <v/>
      </c>
      <c r="U2994" s="303" t="str">
        <f t="shared" si="2190"/>
        <v/>
      </c>
      <c r="V2994" s="300" t="str">
        <f t="shared" si="2191"/>
        <v/>
      </c>
      <c r="W2994" s="192" t="str">
        <f t="shared" si="2192"/>
        <v/>
      </c>
      <c r="X2994" s="303" t="str">
        <f t="shared" si="2193"/>
        <v/>
      </c>
      <c r="Y2994" s="300" t="str">
        <f t="shared" si="2194"/>
        <v/>
      </c>
      <c r="Z2994" s="300" t="str">
        <f t="shared" si="2195"/>
        <v/>
      </c>
      <c r="AA2994" s="303" t="str">
        <f t="shared" si="2196"/>
        <v/>
      </c>
      <c r="AB2994" s="300" t="str">
        <f t="shared" si="2197"/>
        <v/>
      </c>
      <c r="AC2994" s="300" t="str">
        <f t="shared" si="2198"/>
        <v/>
      </c>
      <c r="AD2994" s="300" t="str">
        <f t="shared" si="2199"/>
        <v/>
      </c>
      <c r="AE2994" s="192" t="str">
        <f t="shared" si="2200"/>
        <v/>
      </c>
      <c r="AF2994" s="192" t="str">
        <f t="shared" si="2201"/>
        <v/>
      </c>
      <c r="AG2994" s="192"/>
      <c r="AJ2994" s="300" t="str">
        <f t="shared" si="2202"/>
        <v/>
      </c>
      <c r="AK2994" s="300" t="str">
        <f t="shared" si="2203"/>
        <v/>
      </c>
      <c r="AL2994" s="300" t="str">
        <f t="shared" si="2204"/>
        <v/>
      </c>
      <c r="AM2994" s="300" t="str">
        <f t="shared" si="2205"/>
        <v/>
      </c>
      <c r="AN2994" s="300" t="str">
        <f t="shared" si="2206"/>
        <v/>
      </c>
      <c r="AO2994" s="300" t="str">
        <f t="shared" si="2207"/>
        <v/>
      </c>
      <c r="AP2994" s="300" t="str">
        <f t="shared" si="2208"/>
        <v/>
      </c>
      <c r="AQ2994" s="300" t="str">
        <f t="shared" si="2209"/>
        <v/>
      </c>
      <c r="AR2994" s="306" t="str">
        <f t="shared" si="2210"/>
        <v/>
      </c>
      <c r="AS2994" s="300" t="str">
        <f t="shared" si="2211"/>
        <v/>
      </c>
      <c r="AT2994" s="300" t="str">
        <f t="shared" si="2212"/>
        <v/>
      </c>
      <c r="AU2994" s="192" t="str">
        <f t="shared" si="2213"/>
        <v>рбс</v>
      </c>
      <c r="AV2994" s="192" t="str">
        <f t="shared" si="2214"/>
        <v>рбс87504820общпро</v>
      </c>
      <c r="AW2994" s="191">
        <f t="shared" si="2215"/>
        <v>0</v>
      </c>
      <c r="AX2994" s="191">
        <f t="shared" si="2216"/>
        <v>0</v>
      </c>
      <c r="AY2994" s="191">
        <f t="shared" si="2217"/>
        <v>280439</v>
      </c>
      <c r="AZ2994" s="191">
        <f t="shared" si="2218"/>
        <v>232943.55</v>
      </c>
      <c r="BA2994" s="193">
        <f t="shared" si="2219"/>
        <v>1</v>
      </c>
      <c r="BB2994" s="193">
        <f t="shared" si="2220"/>
        <v>1</v>
      </c>
      <c r="BC2994" s="193">
        <f t="shared" si="2221"/>
        <v>1</v>
      </c>
      <c r="BD2994" s="191">
        <f t="shared" si="2229"/>
        <v>280439</v>
      </c>
      <c r="BE2994" s="191">
        <f t="shared" si="2222"/>
        <v>232943.55</v>
      </c>
      <c r="BF2994" s="210">
        <f t="shared" si="2223"/>
        <v>280439</v>
      </c>
      <c r="BG2994" s="211">
        <f t="shared" si="2224"/>
        <v>280439</v>
      </c>
      <c r="BH2994" s="289"/>
      <c r="BI2994" s="289"/>
      <c r="BL2994" s="233" t="str">
        <f t="shared" si="2225"/>
        <v/>
      </c>
    </row>
    <row r="2995" spans="1:64" ht="12" customHeight="1">
      <c r="A2995" s="333" t="s">
        <v>1485</v>
      </c>
      <c r="B2995" s="381" t="s">
        <v>327</v>
      </c>
      <c r="C2995" s="333" t="s">
        <v>817</v>
      </c>
      <c r="D2995" s="381" t="s">
        <v>317</v>
      </c>
      <c r="E2995" s="381" t="s">
        <v>1457</v>
      </c>
      <c r="F2995" s="381" t="s">
        <v>586</v>
      </c>
      <c r="G2995" s="381" t="s">
        <v>393</v>
      </c>
      <c r="H2995" s="100" t="s">
        <v>653</v>
      </c>
      <c r="I2995" s="381" t="s">
        <v>505</v>
      </c>
      <c r="J2995" s="382">
        <v>490966.5</v>
      </c>
      <c r="K2995" s="382">
        <v>274264.11</v>
      </c>
      <c r="L2995" s="191" t="str">
        <f t="shared" si="2184"/>
        <v>875048200702011004Э02024422301</v>
      </c>
      <c r="M2995" s="192">
        <f t="array" ref="M2995">IF(COUNT(SEARCH(Удалить_Роспись_КВСР,$B2995)*SEARCH(Удалить_Роспись_ПБС,$C2995)*SEARCH(Удалить_Роспись_КФСР, $D2995)*SEARCH(Удалить_Роспись_КЦСР,$E2995)*SEARCH(Удалить_Роспись_КВР,$F2995)*SEARCH(Удалить_Роспись_ЭК,$H2995)*SEARCH(Удалить_Роспись_КР,$I2995))&gt;0,0,1)</f>
        <v>0</v>
      </c>
      <c r="N2995" s="192">
        <f>IF(COUNT(SEARCH(Удалить_Индекс_КВСР,$B2995)*SEARCH(Удалить_Индекс_ПБС,$C2995)*SEARCH(Удалить_Индекс_КФСР,$D2995)*SEARCH(Удалить_Индекс_КЦСР,$E2995)*SEARCH(Удалить_Индекс_КВР,$F2995)*SEARCH(Удалить_Индекс_ЭК,$H2995)*SEARCH(Удалить_Индекс_КР,$I2995))&gt;0,0,1)</f>
        <v>1</v>
      </c>
      <c r="O2995" s="192" t="str">
        <f t="shared" si="2185"/>
        <v/>
      </c>
      <c r="P2995" s="192" t="str">
        <f t="shared" si="2226"/>
        <v/>
      </c>
      <c r="Q2995" s="300" t="str">
        <f t="shared" si="2186"/>
        <v/>
      </c>
      <c r="R2995" s="300" t="str">
        <f t="shared" si="2187"/>
        <v/>
      </c>
      <c r="S2995" s="300" t="str">
        <f t="shared" si="2188"/>
        <v/>
      </c>
      <c r="T2995" s="192" t="str">
        <f t="shared" si="2189"/>
        <v/>
      </c>
      <c r="U2995" s="303" t="str">
        <f t="shared" si="2190"/>
        <v/>
      </c>
      <c r="V2995" s="300" t="str">
        <f t="shared" si="2191"/>
        <v/>
      </c>
      <c r="W2995" s="192" t="str">
        <f t="shared" si="2192"/>
        <v/>
      </c>
      <c r="X2995" s="303" t="str">
        <f t="shared" si="2193"/>
        <v/>
      </c>
      <c r="Y2995" s="300" t="str">
        <f t="shared" si="2194"/>
        <v/>
      </c>
      <c r="Z2995" s="300" t="str">
        <f t="shared" si="2195"/>
        <v/>
      </c>
      <c r="AA2995" s="303" t="str">
        <f t="shared" si="2196"/>
        <v/>
      </c>
      <c r="AB2995" s="300" t="str">
        <f t="shared" si="2197"/>
        <v/>
      </c>
      <c r="AC2995" s="300" t="str">
        <f t="shared" si="2198"/>
        <v/>
      </c>
      <c r="AD2995" s="300" t="str">
        <f t="shared" si="2199"/>
        <v/>
      </c>
      <c r="AE2995" s="192" t="str">
        <f t="shared" si="2200"/>
        <v/>
      </c>
      <c r="AF2995" s="192" t="str">
        <f t="shared" si="2201"/>
        <v/>
      </c>
      <c r="AG2995" s="192"/>
      <c r="AJ2995" s="300" t="str">
        <f t="shared" si="2202"/>
        <v/>
      </c>
      <c r="AK2995" s="300" t="str">
        <f t="shared" si="2203"/>
        <v/>
      </c>
      <c r="AL2995" s="300" t="str">
        <f t="shared" si="2204"/>
        <v/>
      </c>
      <c r="AM2995" s="300" t="str">
        <f t="shared" si="2205"/>
        <v/>
      </c>
      <c r="AN2995" s="300" t="str">
        <f t="shared" si="2206"/>
        <v/>
      </c>
      <c r="AO2995" s="300" t="str">
        <f t="shared" si="2207"/>
        <v/>
      </c>
      <c r="AP2995" s="300" t="str">
        <f t="shared" si="2208"/>
        <v/>
      </c>
      <c r="AQ2995" s="300" t="str">
        <f t="shared" si="2209"/>
        <v/>
      </c>
      <c r="AR2995" s="306" t="str">
        <f t="shared" si="2210"/>
        <v/>
      </c>
      <c r="AS2995" s="300" t="str">
        <f t="shared" si="2211"/>
        <v/>
      </c>
      <c r="AT2995" s="300" t="str">
        <f t="shared" si="2212"/>
        <v/>
      </c>
      <c r="AU2995" s="192" t="str">
        <f t="shared" si="2213"/>
        <v>рбс</v>
      </c>
      <c r="AV2995" s="192" t="str">
        <f t="shared" si="2214"/>
        <v>рбс87504820общком</v>
      </c>
      <c r="AW2995" s="191">
        <f t="shared" si="2215"/>
        <v>0</v>
      </c>
      <c r="AX2995" s="191">
        <f t="shared" si="2216"/>
        <v>0</v>
      </c>
      <c r="AY2995" s="191">
        <f t="shared" si="2217"/>
        <v>490966.5</v>
      </c>
      <c r="AZ2995" s="191">
        <f t="shared" si="2218"/>
        <v>274264.11</v>
      </c>
      <c r="BA2995" s="193">
        <f t="shared" si="2219"/>
        <v>1</v>
      </c>
      <c r="BB2995" s="193">
        <f t="shared" si="2220"/>
        <v>1</v>
      </c>
      <c r="BC2995" s="193">
        <f t="shared" si="2221"/>
        <v>1</v>
      </c>
      <c r="BD2995" s="191">
        <f t="shared" si="2229"/>
        <v>490966.5</v>
      </c>
      <c r="BE2995" s="191">
        <f t="shared" si="2222"/>
        <v>274264.11</v>
      </c>
      <c r="BF2995" s="210">
        <f t="shared" si="2223"/>
        <v>490966.5</v>
      </c>
      <c r="BG2995" s="211">
        <f t="shared" si="2224"/>
        <v>490966.5</v>
      </c>
      <c r="BH2995" s="289"/>
      <c r="BI2995" s="289"/>
      <c r="BL2995" s="233" t="str">
        <f t="shared" si="2225"/>
        <v/>
      </c>
    </row>
    <row r="2996" spans="1:64" ht="12" hidden="1" customHeight="1">
      <c r="A2996" s="333" t="s">
        <v>1485</v>
      </c>
      <c r="B2996" s="381" t="s">
        <v>327</v>
      </c>
      <c r="C2996" s="333" t="s">
        <v>817</v>
      </c>
      <c r="D2996" s="381" t="s">
        <v>317</v>
      </c>
      <c r="E2996" s="381" t="s">
        <v>1322</v>
      </c>
      <c r="F2996" s="381" t="s">
        <v>608</v>
      </c>
      <c r="G2996" s="381" t="s">
        <v>385</v>
      </c>
      <c r="H2996" s="100" t="s">
        <v>653</v>
      </c>
      <c r="I2996" s="381" t="s">
        <v>339</v>
      </c>
      <c r="J2996" s="382">
        <v>2035056.99</v>
      </c>
      <c r="K2996" s="382">
        <v>1295785.6100000001</v>
      </c>
      <c r="L2996" s="191" t="str">
        <f t="shared" si="2184"/>
        <v>875048200702011007409011121110</v>
      </c>
      <c r="M2996" s="192">
        <f t="array" ref="M2996">IF(COUNT(SEARCH(Удалить_Роспись_КВСР,$B2996)*SEARCH(Удалить_Роспись_ПБС,$C2996)*SEARCH(Удалить_Роспись_КФСР, $D2996)*SEARCH(Удалить_Роспись_КЦСР,$E2996)*SEARCH(Удалить_Роспись_КВР,$F2996)*SEARCH(Удалить_Роспись_ЭК,$H2996)*SEARCH(Удалить_Роспись_КР,$I2996))&gt;0,0,1)</f>
        <v>0</v>
      </c>
      <c r="N2996" s="192">
        <v>0</v>
      </c>
      <c r="O2996" s="192" t="str">
        <f t="shared" si="2185"/>
        <v/>
      </c>
      <c r="P2996" s="192" t="str">
        <f t="shared" si="2226"/>
        <v/>
      </c>
      <c r="Q2996" s="300" t="str">
        <f t="shared" si="2186"/>
        <v/>
      </c>
      <c r="R2996" s="300" t="str">
        <f t="shared" si="2187"/>
        <v/>
      </c>
      <c r="S2996" s="300" t="str">
        <f t="shared" si="2188"/>
        <v/>
      </c>
      <c r="T2996" s="192" t="str">
        <f t="shared" si="2189"/>
        <v/>
      </c>
      <c r="U2996" s="303" t="str">
        <f t="shared" si="2190"/>
        <v/>
      </c>
      <c r="V2996" s="300" t="str">
        <f t="shared" si="2191"/>
        <v/>
      </c>
      <c r="W2996" s="192" t="str">
        <f t="shared" si="2192"/>
        <v/>
      </c>
      <c r="X2996" s="303" t="str">
        <f t="shared" si="2193"/>
        <v/>
      </c>
      <c r="Y2996" s="300" t="str">
        <f t="shared" si="2194"/>
        <v/>
      </c>
      <c r="Z2996" s="300" t="str">
        <f t="shared" si="2195"/>
        <v/>
      </c>
      <c r="AA2996" s="303" t="str">
        <f t="shared" si="2196"/>
        <v/>
      </c>
      <c r="AB2996" s="300" t="str">
        <f t="shared" si="2197"/>
        <v/>
      </c>
      <c r="AC2996" s="300" t="str">
        <f t="shared" si="2198"/>
        <v/>
      </c>
      <c r="AD2996" s="300" t="str">
        <f t="shared" si="2199"/>
        <v/>
      </c>
      <c r="AE2996" s="192" t="str">
        <f t="shared" si="2200"/>
        <v/>
      </c>
      <c r="AF2996" s="192" t="str">
        <f t="shared" si="2201"/>
        <v/>
      </c>
      <c r="AG2996" s="192"/>
      <c r="AJ2996" s="300" t="str">
        <f t="shared" si="2202"/>
        <v/>
      </c>
      <c r="AK2996" s="300" t="str">
        <f t="shared" si="2203"/>
        <v/>
      </c>
      <c r="AL2996" s="300" t="str">
        <f t="shared" si="2204"/>
        <v/>
      </c>
      <c r="AM2996" s="300" t="str">
        <f t="shared" si="2205"/>
        <v/>
      </c>
      <c r="AN2996" s="300" t="str">
        <f t="shared" si="2206"/>
        <v/>
      </c>
      <c r="AO2996" s="300" t="str">
        <f t="shared" si="2207"/>
        <v/>
      </c>
      <c r="AP2996" s="300" t="str">
        <f t="shared" si="2208"/>
        <v/>
      </c>
      <c r="AQ2996" s="300" t="str">
        <f t="shared" si="2209"/>
        <v/>
      </c>
      <c r="AR2996" s="306" t="str">
        <f t="shared" si="2210"/>
        <v/>
      </c>
      <c r="AS2996" s="300" t="str">
        <f t="shared" si="2211"/>
        <v/>
      </c>
      <c r="AT2996" s="300" t="str">
        <f t="shared" si="2212"/>
        <v/>
      </c>
      <c r="AU2996" s="192" t="str">
        <f t="shared" si="2213"/>
        <v>рбс</v>
      </c>
      <c r="AV2996" s="192" t="str">
        <f t="shared" si="2214"/>
        <v>рбс87504820общопл</v>
      </c>
      <c r="AW2996" s="191">
        <f t="shared" si="2215"/>
        <v>0</v>
      </c>
      <c r="AX2996" s="191">
        <f t="shared" si="2216"/>
        <v>0</v>
      </c>
      <c r="AY2996" s="191">
        <f t="shared" si="2217"/>
        <v>0</v>
      </c>
      <c r="AZ2996" s="191">
        <f t="shared" si="2218"/>
        <v>0</v>
      </c>
      <c r="BA2996" s="193">
        <f t="shared" si="2219"/>
        <v>1</v>
      </c>
      <c r="BB2996" s="193">
        <f t="shared" si="2220"/>
        <v>1</v>
      </c>
      <c r="BC2996" s="193">
        <f t="shared" si="2221"/>
        <v>1</v>
      </c>
      <c r="BD2996" s="191">
        <f t="shared" si="2229"/>
        <v>0</v>
      </c>
      <c r="BE2996" s="191">
        <f t="shared" si="2222"/>
        <v>0</v>
      </c>
      <c r="BF2996" s="210">
        <f t="shared" si="2223"/>
        <v>0</v>
      </c>
      <c r="BG2996" s="211">
        <f t="shared" si="2224"/>
        <v>0</v>
      </c>
      <c r="BH2996" s="289"/>
      <c r="BI2996" s="289"/>
      <c r="BL2996" s="233" t="str">
        <f t="shared" si="2225"/>
        <v/>
      </c>
    </row>
    <row r="2997" spans="1:64" ht="12" hidden="1" customHeight="1">
      <c r="A2997" s="333" t="s">
        <v>1485</v>
      </c>
      <c r="B2997" s="381" t="s">
        <v>327</v>
      </c>
      <c r="C2997" s="333" t="s">
        <v>817</v>
      </c>
      <c r="D2997" s="381" t="s">
        <v>317</v>
      </c>
      <c r="E2997" s="381" t="s">
        <v>1322</v>
      </c>
      <c r="F2997" s="381" t="s">
        <v>589</v>
      </c>
      <c r="G2997" s="381" t="s">
        <v>386</v>
      </c>
      <c r="H2997" s="100" t="s">
        <v>653</v>
      </c>
      <c r="I2997" s="381" t="s">
        <v>339</v>
      </c>
      <c r="J2997" s="382">
        <v>12532</v>
      </c>
      <c r="K2997" s="382">
        <v>0</v>
      </c>
      <c r="L2997" s="191" t="str">
        <f t="shared" si="2184"/>
        <v>875048200702011007409011221210</v>
      </c>
      <c r="M2997" s="192">
        <f t="array" ref="M2997">IF(COUNT(SEARCH(Удалить_Роспись_КВСР,$B2997)*SEARCH(Удалить_Роспись_ПБС,$C2997)*SEARCH(Удалить_Роспись_КФСР, $D2997)*SEARCH(Удалить_Роспись_КЦСР,$E2997)*SEARCH(Удалить_Роспись_КВР,$F2997)*SEARCH(Удалить_Роспись_ЭК,$H2997)*SEARCH(Удалить_Роспись_КР,$I2997))&gt;0,0,1)</f>
        <v>0</v>
      </c>
      <c r="N2997" s="192">
        <v>0</v>
      </c>
      <c r="O2997" s="192" t="str">
        <f t="shared" si="2185"/>
        <v/>
      </c>
      <c r="P2997" s="192" t="str">
        <f t="shared" si="2226"/>
        <v/>
      </c>
      <c r="Q2997" s="300" t="str">
        <f t="shared" si="2186"/>
        <v/>
      </c>
      <c r="R2997" s="300" t="str">
        <f t="shared" si="2187"/>
        <v/>
      </c>
      <c r="S2997" s="300" t="str">
        <f t="shared" si="2188"/>
        <v/>
      </c>
      <c r="T2997" s="192" t="str">
        <f t="shared" si="2189"/>
        <v/>
      </c>
      <c r="U2997" s="303" t="str">
        <f t="shared" si="2190"/>
        <v/>
      </c>
      <c r="V2997" s="300" t="str">
        <f t="shared" si="2191"/>
        <v/>
      </c>
      <c r="W2997" s="192" t="str">
        <f t="shared" si="2192"/>
        <v/>
      </c>
      <c r="X2997" s="303" t="str">
        <f t="shared" si="2193"/>
        <v/>
      </c>
      <c r="Y2997" s="300" t="str">
        <f t="shared" si="2194"/>
        <v/>
      </c>
      <c r="Z2997" s="300" t="str">
        <f t="shared" si="2195"/>
        <v/>
      </c>
      <c r="AA2997" s="303" t="str">
        <f t="shared" si="2196"/>
        <v/>
      </c>
      <c r="AB2997" s="300" t="str">
        <f t="shared" si="2197"/>
        <v/>
      </c>
      <c r="AC2997" s="300" t="str">
        <f t="shared" si="2198"/>
        <v/>
      </c>
      <c r="AD2997" s="300" t="str">
        <f t="shared" si="2199"/>
        <v/>
      </c>
      <c r="AE2997" s="192" t="str">
        <f t="shared" si="2200"/>
        <v/>
      </c>
      <c r="AF2997" s="192" t="str">
        <f t="shared" si="2201"/>
        <v/>
      </c>
      <c r="AG2997" s="192"/>
      <c r="AJ2997" s="300" t="str">
        <f t="shared" si="2202"/>
        <v/>
      </c>
      <c r="AK2997" s="300" t="str">
        <f t="shared" si="2203"/>
        <v/>
      </c>
      <c r="AL2997" s="300" t="str">
        <f t="shared" si="2204"/>
        <v/>
      </c>
      <c r="AM2997" s="300" t="str">
        <f t="shared" si="2205"/>
        <v/>
      </c>
      <c r="AN2997" s="300" t="str">
        <f t="shared" si="2206"/>
        <v/>
      </c>
      <c r="AO2997" s="300" t="str">
        <f t="shared" si="2207"/>
        <v/>
      </c>
      <c r="AP2997" s="300" t="str">
        <f t="shared" si="2208"/>
        <v/>
      </c>
      <c r="AQ2997" s="300" t="str">
        <f t="shared" si="2209"/>
        <v/>
      </c>
      <c r="AR2997" s="306" t="str">
        <f t="shared" si="2210"/>
        <v/>
      </c>
      <c r="AS2997" s="300" t="str">
        <f t="shared" si="2211"/>
        <v/>
      </c>
      <c r="AT2997" s="300" t="str">
        <f t="shared" si="2212"/>
        <v/>
      </c>
      <c r="AU2997" s="192" t="str">
        <f t="shared" si="2213"/>
        <v>рбс</v>
      </c>
      <c r="AV2997" s="192" t="str">
        <f t="shared" si="2214"/>
        <v>рбс87504820общпро</v>
      </c>
      <c r="AW2997" s="191">
        <f t="shared" si="2215"/>
        <v>0</v>
      </c>
      <c r="AX2997" s="191">
        <f t="shared" si="2216"/>
        <v>0</v>
      </c>
      <c r="AY2997" s="191">
        <f t="shared" si="2217"/>
        <v>0</v>
      </c>
      <c r="AZ2997" s="191">
        <f t="shared" si="2218"/>
        <v>0</v>
      </c>
      <c r="BA2997" s="193">
        <f t="shared" si="2219"/>
        <v>1</v>
      </c>
      <c r="BB2997" s="193">
        <f t="shared" si="2220"/>
        <v>1</v>
      </c>
      <c r="BC2997" s="193">
        <f t="shared" si="2221"/>
        <v>1</v>
      </c>
      <c r="BD2997" s="191">
        <f t="shared" si="2229"/>
        <v>0</v>
      </c>
      <c r="BE2997" s="191">
        <f t="shared" si="2222"/>
        <v>0</v>
      </c>
      <c r="BF2997" s="210">
        <f t="shared" si="2223"/>
        <v>0</v>
      </c>
      <c r="BG2997" s="211">
        <f t="shared" si="2224"/>
        <v>0</v>
      </c>
      <c r="BH2997" s="289"/>
      <c r="BI2997" s="289"/>
      <c r="BL2997" s="233" t="str">
        <f t="shared" si="2225"/>
        <v/>
      </c>
    </row>
    <row r="2998" spans="1:64" ht="12" hidden="1" customHeight="1">
      <c r="A2998" s="333" t="s">
        <v>1485</v>
      </c>
      <c r="B2998" s="381" t="s">
        <v>327</v>
      </c>
      <c r="C2998" s="333" t="s">
        <v>817</v>
      </c>
      <c r="D2998" s="381" t="s">
        <v>317</v>
      </c>
      <c r="E2998" s="381" t="s">
        <v>1322</v>
      </c>
      <c r="F2998" s="381" t="s">
        <v>902</v>
      </c>
      <c r="G2998" s="381" t="s">
        <v>387</v>
      </c>
      <c r="H2998" s="100" t="s">
        <v>653</v>
      </c>
      <c r="I2998" s="381" t="s">
        <v>339</v>
      </c>
      <c r="J2998" s="382">
        <v>614587.22</v>
      </c>
      <c r="K2998" s="382">
        <v>294128.32</v>
      </c>
      <c r="L2998" s="191" t="str">
        <f t="shared" si="2184"/>
        <v>875048200702011007409011921310</v>
      </c>
      <c r="M2998" s="192">
        <f t="array" ref="M2998">IF(COUNT(SEARCH(Удалить_Роспись_КВСР,$B2998)*SEARCH(Удалить_Роспись_ПБС,$C2998)*SEARCH(Удалить_Роспись_КФСР, $D2998)*SEARCH(Удалить_Роспись_КЦСР,$E2998)*SEARCH(Удалить_Роспись_КВР,$F2998)*SEARCH(Удалить_Роспись_ЭК,$H2998)*SEARCH(Удалить_Роспись_КР,$I2998))&gt;0,0,1)</f>
        <v>0</v>
      </c>
      <c r="N2998" s="192">
        <v>0</v>
      </c>
      <c r="O2998" s="192" t="str">
        <f t="shared" si="2185"/>
        <v/>
      </c>
      <c r="P2998" s="192" t="str">
        <f t="shared" si="2226"/>
        <v/>
      </c>
      <c r="Q2998" s="300" t="str">
        <f t="shared" si="2186"/>
        <v/>
      </c>
      <c r="R2998" s="300" t="str">
        <f t="shared" si="2187"/>
        <v/>
      </c>
      <c r="S2998" s="300" t="str">
        <f t="shared" si="2188"/>
        <v/>
      </c>
      <c r="T2998" s="192" t="str">
        <f t="shared" si="2189"/>
        <v/>
      </c>
      <c r="U2998" s="303" t="str">
        <f t="shared" si="2190"/>
        <v/>
      </c>
      <c r="V2998" s="300" t="str">
        <f t="shared" si="2191"/>
        <v/>
      </c>
      <c r="W2998" s="192" t="str">
        <f t="shared" si="2192"/>
        <v/>
      </c>
      <c r="X2998" s="303" t="str">
        <f t="shared" si="2193"/>
        <v/>
      </c>
      <c r="Y2998" s="300" t="str">
        <f t="shared" si="2194"/>
        <v/>
      </c>
      <c r="Z2998" s="300" t="str">
        <f t="shared" si="2195"/>
        <v/>
      </c>
      <c r="AA2998" s="303" t="str">
        <f t="shared" si="2196"/>
        <v/>
      </c>
      <c r="AB2998" s="300" t="str">
        <f t="shared" si="2197"/>
        <v/>
      </c>
      <c r="AC2998" s="300" t="str">
        <f t="shared" si="2198"/>
        <v/>
      </c>
      <c r="AD2998" s="300" t="str">
        <f t="shared" si="2199"/>
        <v/>
      </c>
      <c r="AE2998" s="192" t="str">
        <f t="shared" si="2200"/>
        <v/>
      </c>
      <c r="AF2998" s="192" t="str">
        <f t="shared" si="2201"/>
        <v/>
      </c>
      <c r="AG2998" s="192"/>
      <c r="AJ2998" s="300" t="str">
        <f t="shared" si="2202"/>
        <v/>
      </c>
      <c r="AK2998" s="300" t="str">
        <f t="shared" si="2203"/>
        <v/>
      </c>
      <c r="AL2998" s="300" t="str">
        <f t="shared" si="2204"/>
        <v/>
      </c>
      <c r="AM2998" s="300" t="str">
        <f t="shared" si="2205"/>
        <v/>
      </c>
      <c r="AN2998" s="300" t="str">
        <f t="shared" si="2206"/>
        <v/>
      </c>
      <c r="AO2998" s="300" t="str">
        <f t="shared" si="2207"/>
        <v/>
      </c>
      <c r="AP2998" s="300" t="str">
        <f t="shared" si="2208"/>
        <v/>
      </c>
      <c r="AQ2998" s="300" t="str">
        <f t="shared" si="2209"/>
        <v/>
      </c>
      <c r="AR2998" s="306" t="str">
        <f t="shared" si="2210"/>
        <v/>
      </c>
      <c r="AS2998" s="300" t="str">
        <f t="shared" si="2211"/>
        <v/>
      </c>
      <c r="AT2998" s="300" t="str">
        <f t="shared" si="2212"/>
        <v/>
      </c>
      <c r="AU2998" s="192" t="str">
        <f t="shared" si="2213"/>
        <v>рбс</v>
      </c>
      <c r="AV2998" s="192" t="str">
        <f t="shared" si="2214"/>
        <v>рбс87504820общопл</v>
      </c>
      <c r="AW2998" s="191">
        <f t="shared" si="2215"/>
        <v>0</v>
      </c>
      <c r="AX2998" s="191">
        <f t="shared" si="2216"/>
        <v>0</v>
      </c>
      <c r="AY2998" s="191">
        <f t="shared" si="2217"/>
        <v>0</v>
      </c>
      <c r="AZ2998" s="191">
        <f t="shared" si="2218"/>
        <v>0</v>
      </c>
      <c r="BA2998" s="193">
        <f t="shared" si="2219"/>
        <v>1</v>
      </c>
      <c r="BB2998" s="193">
        <f t="shared" si="2220"/>
        <v>1</v>
      </c>
      <c r="BC2998" s="193">
        <f t="shared" si="2221"/>
        <v>1</v>
      </c>
      <c r="BD2998" s="191">
        <f t="shared" si="2229"/>
        <v>0</v>
      </c>
      <c r="BE2998" s="191">
        <f t="shared" si="2222"/>
        <v>0</v>
      </c>
      <c r="BF2998" s="210">
        <f t="shared" si="2223"/>
        <v>0</v>
      </c>
      <c r="BG2998" s="211">
        <f t="shared" si="2224"/>
        <v>0</v>
      </c>
      <c r="BH2998" s="289"/>
      <c r="BI2998" s="289"/>
      <c r="BL2998" s="233" t="str">
        <f t="shared" si="2225"/>
        <v/>
      </c>
    </row>
    <row r="2999" spans="1:64" ht="12" hidden="1" customHeight="1">
      <c r="A2999" s="333" t="s">
        <v>1485</v>
      </c>
      <c r="B2999" s="381" t="s">
        <v>327</v>
      </c>
      <c r="C2999" s="333" t="s">
        <v>817</v>
      </c>
      <c r="D2999" s="381" t="s">
        <v>317</v>
      </c>
      <c r="E2999" s="381" t="s">
        <v>1322</v>
      </c>
      <c r="F2999" s="381" t="s">
        <v>586</v>
      </c>
      <c r="G2999" s="381" t="s">
        <v>389</v>
      </c>
      <c r="H2999" s="100" t="s">
        <v>653</v>
      </c>
      <c r="I2999" s="381" t="s">
        <v>339</v>
      </c>
      <c r="J2999" s="382">
        <v>34886</v>
      </c>
      <c r="K2999" s="382">
        <v>16232</v>
      </c>
      <c r="L2999" s="191" t="str">
        <f t="shared" si="2184"/>
        <v>875048200702011007409024422610</v>
      </c>
      <c r="M2999" s="192">
        <f t="array" ref="M2999">IF(COUNT(SEARCH(Удалить_Роспись_КВСР,$B2999)*SEARCH(Удалить_Роспись_ПБС,$C2999)*SEARCH(Удалить_Роспись_КФСР, $D2999)*SEARCH(Удалить_Роспись_КЦСР,$E2999)*SEARCH(Удалить_Роспись_КВР,$F2999)*SEARCH(Удалить_Роспись_ЭК,$H2999)*SEARCH(Удалить_Роспись_КР,$I2999))&gt;0,0,1)</f>
        <v>0</v>
      </c>
      <c r="N2999" s="192">
        <v>0</v>
      </c>
      <c r="O2999" s="192" t="str">
        <f t="shared" si="2185"/>
        <v/>
      </c>
      <c r="P2999" s="192" t="str">
        <f t="shared" si="2226"/>
        <v/>
      </c>
      <c r="Q2999" s="300" t="str">
        <f t="shared" si="2186"/>
        <v/>
      </c>
      <c r="R2999" s="300" t="str">
        <f t="shared" si="2187"/>
        <v/>
      </c>
      <c r="S2999" s="300" t="str">
        <f t="shared" si="2188"/>
        <v/>
      </c>
      <c r="T2999" s="192" t="str">
        <f t="shared" si="2189"/>
        <v/>
      </c>
      <c r="U2999" s="303" t="str">
        <f t="shared" si="2190"/>
        <v/>
      </c>
      <c r="V2999" s="300" t="str">
        <f t="shared" si="2191"/>
        <v/>
      </c>
      <c r="W2999" s="192" t="str">
        <f t="shared" si="2192"/>
        <v/>
      </c>
      <c r="X2999" s="303" t="str">
        <f t="shared" si="2193"/>
        <v/>
      </c>
      <c r="Y2999" s="300" t="str">
        <f t="shared" si="2194"/>
        <v/>
      </c>
      <c r="Z2999" s="300" t="str">
        <f t="shared" si="2195"/>
        <v/>
      </c>
      <c r="AA2999" s="303" t="str">
        <f t="shared" si="2196"/>
        <v/>
      </c>
      <c r="AB2999" s="300" t="str">
        <f t="shared" si="2197"/>
        <v/>
      </c>
      <c r="AC2999" s="300" t="str">
        <f t="shared" si="2198"/>
        <v/>
      </c>
      <c r="AD2999" s="300" t="str">
        <f t="shared" si="2199"/>
        <v/>
      </c>
      <c r="AE2999" s="192" t="str">
        <f t="shared" si="2200"/>
        <v/>
      </c>
      <c r="AF2999" s="192" t="str">
        <f t="shared" si="2201"/>
        <v/>
      </c>
      <c r="AG2999" s="192"/>
      <c r="AJ2999" s="300" t="str">
        <f t="shared" si="2202"/>
        <v/>
      </c>
      <c r="AK2999" s="300" t="str">
        <f t="shared" si="2203"/>
        <v/>
      </c>
      <c r="AL2999" s="300" t="str">
        <f t="shared" si="2204"/>
        <v/>
      </c>
      <c r="AM2999" s="300" t="str">
        <f t="shared" si="2205"/>
        <v/>
      </c>
      <c r="AN2999" s="300" t="str">
        <f t="shared" si="2206"/>
        <v/>
      </c>
      <c r="AO2999" s="300" t="str">
        <f t="shared" si="2207"/>
        <v/>
      </c>
      <c r="AP2999" s="300" t="str">
        <f t="shared" si="2208"/>
        <v/>
      </c>
      <c r="AQ2999" s="300" t="str">
        <f t="shared" si="2209"/>
        <v/>
      </c>
      <c r="AR2999" s="306" t="str">
        <f t="shared" si="2210"/>
        <v/>
      </c>
      <c r="AS2999" s="300" t="str">
        <f t="shared" si="2211"/>
        <v/>
      </c>
      <c r="AT2999" s="300" t="str">
        <f t="shared" si="2212"/>
        <v/>
      </c>
      <c r="AU2999" s="192" t="str">
        <f t="shared" si="2213"/>
        <v>рбс</v>
      </c>
      <c r="AV2999" s="192" t="str">
        <f t="shared" si="2214"/>
        <v>рбс87504820общпро</v>
      </c>
      <c r="AW2999" s="191">
        <f t="shared" si="2215"/>
        <v>0</v>
      </c>
      <c r="AX2999" s="191">
        <f t="shared" si="2216"/>
        <v>0</v>
      </c>
      <c r="AY2999" s="191">
        <f t="shared" si="2217"/>
        <v>0</v>
      </c>
      <c r="AZ2999" s="191">
        <f t="shared" si="2218"/>
        <v>0</v>
      </c>
      <c r="BA2999" s="193">
        <f t="shared" si="2219"/>
        <v>1</v>
      </c>
      <c r="BB2999" s="193">
        <f t="shared" si="2220"/>
        <v>1</v>
      </c>
      <c r="BC2999" s="193">
        <f t="shared" si="2221"/>
        <v>1</v>
      </c>
      <c r="BD2999" s="191">
        <f t="shared" si="2229"/>
        <v>0</v>
      </c>
      <c r="BE2999" s="191">
        <f t="shared" si="2222"/>
        <v>0</v>
      </c>
      <c r="BF2999" s="210">
        <f t="shared" si="2223"/>
        <v>0</v>
      </c>
      <c r="BG2999" s="211">
        <f t="shared" si="2224"/>
        <v>0</v>
      </c>
      <c r="BH2999" s="289"/>
      <c r="BI2999" s="289"/>
      <c r="BL2999" s="233" t="str">
        <f t="shared" si="2225"/>
        <v/>
      </c>
    </row>
    <row r="3000" spans="1:64" ht="12" hidden="1" customHeight="1">
      <c r="A3000" s="333" t="s">
        <v>1485</v>
      </c>
      <c r="B3000" s="381" t="s">
        <v>327</v>
      </c>
      <c r="C3000" s="333" t="s">
        <v>817</v>
      </c>
      <c r="D3000" s="381" t="s">
        <v>317</v>
      </c>
      <c r="E3000" s="381" t="s">
        <v>1323</v>
      </c>
      <c r="F3000" s="381" t="s">
        <v>608</v>
      </c>
      <c r="G3000" s="381" t="s">
        <v>385</v>
      </c>
      <c r="H3000" s="100" t="s">
        <v>653</v>
      </c>
      <c r="I3000" s="381" t="s">
        <v>339</v>
      </c>
      <c r="J3000" s="382">
        <v>11782401.4</v>
      </c>
      <c r="K3000" s="382">
        <v>8250203.5300000003</v>
      </c>
      <c r="L3000" s="191" t="str">
        <f t="shared" si="2184"/>
        <v>875048200702011007564011121110</v>
      </c>
      <c r="M3000" s="192">
        <f t="array" ref="M3000">IF(COUNT(SEARCH(Удалить_Роспись_КВСР,$B3000)*SEARCH(Удалить_Роспись_ПБС,$C3000)*SEARCH(Удалить_Роспись_КФСР, $D3000)*SEARCH(Удалить_Роспись_КЦСР,$E3000)*SEARCH(Удалить_Роспись_КВР,$F3000)*SEARCH(Удалить_Роспись_ЭК,$H3000)*SEARCH(Удалить_Роспись_КР,$I3000))&gt;0,0,1)</f>
        <v>0</v>
      </c>
      <c r="N3000" s="192">
        <v>0</v>
      </c>
      <c r="O3000" s="192" t="str">
        <f t="shared" si="2185"/>
        <v/>
      </c>
      <c r="P3000" s="192" t="str">
        <f t="shared" si="2226"/>
        <v/>
      </c>
      <c r="Q3000" s="300" t="str">
        <f t="shared" si="2186"/>
        <v/>
      </c>
      <c r="R3000" s="300" t="str">
        <f t="shared" si="2187"/>
        <v/>
      </c>
      <c r="S3000" s="300" t="str">
        <f t="shared" si="2188"/>
        <v/>
      </c>
      <c r="T3000" s="192" t="str">
        <f t="shared" si="2189"/>
        <v/>
      </c>
      <c r="U3000" s="303" t="str">
        <f t="shared" si="2190"/>
        <v/>
      </c>
      <c r="V3000" s="300" t="str">
        <f t="shared" si="2191"/>
        <v/>
      </c>
      <c r="W3000" s="192" t="str">
        <f t="shared" si="2192"/>
        <v/>
      </c>
      <c r="X3000" s="303" t="str">
        <f t="shared" si="2193"/>
        <v/>
      </c>
      <c r="Y3000" s="300" t="str">
        <f t="shared" si="2194"/>
        <v/>
      </c>
      <c r="Z3000" s="300" t="str">
        <f t="shared" si="2195"/>
        <v/>
      </c>
      <c r="AA3000" s="303" t="str">
        <f t="shared" si="2196"/>
        <v/>
      </c>
      <c r="AB3000" s="300" t="str">
        <f t="shared" si="2197"/>
        <v/>
      </c>
      <c r="AC3000" s="300" t="str">
        <f t="shared" si="2198"/>
        <v/>
      </c>
      <c r="AD3000" s="300" t="str">
        <f t="shared" si="2199"/>
        <v/>
      </c>
      <c r="AE3000" s="192" t="str">
        <f t="shared" si="2200"/>
        <v/>
      </c>
      <c r="AF3000" s="192" t="str">
        <f t="shared" si="2201"/>
        <v/>
      </c>
      <c r="AG3000" s="192"/>
      <c r="AJ3000" s="300" t="str">
        <f t="shared" si="2202"/>
        <v/>
      </c>
      <c r="AK3000" s="300" t="str">
        <f t="shared" si="2203"/>
        <v/>
      </c>
      <c r="AL3000" s="300" t="str">
        <f t="shared" si="2204"/>
        <v/>
      </c>
      <c r="AM3000" s="300" t="str">
        <f t="shared" si="2205"/>
        <v/>
      </c>
      <c r="AN3000" s="300" t="str">
        <f t="shared" si="2206"/>
        <v/>
      </c>
      <c r="AO3000" s="300" t="str">
        <f t="shared" si="2207"/>
        <v/>
      </c>
      <c r="AP3000" s="300" t="str">
        <f t="shared" si="2208"/>
        <v/>
      </c>
      <c r="AQ3000" s="300" t="str">
        <f t="shared" si="2209"/>
        <v/>
      </c>
      <c r="AR3000" s="306" t="str">
        <f t="shared" si="2210"/>
        <v/>
      </c>
      <c r="AS3000" s="300" t="str">
        <f t="shared" si="2211"/>
        <v/>
      </c>
      <c r="AT3000" s="300" t="str">
        <f t="shared" si="2212"/>
        <v/>
      </c>
      <c r="AU3000" s="192" t="str">
        <f t="shared" si="2213"/>
        <v>рбс</v>
      </c>
      <c r="AV3000" s="192" t="str">
        <f t="shared" si="2214"/>
        <v>рбс87504820общопл</v>
      </c>
      <c r="AW3000" s="191">
        <f t="shared" si="2215"/>
        <v>0</v>
      </c>
      <c r="AX3000" s="191">
        <f t="shared" si="2216"/>
        <v>0</v>
      </c>
      <c r="AY3000" s="191">
        <f t="shared" si="2217"/>
        <v>0</v>
      </c>
      <c r="AZ3000" s="191">
        <f t="shared" si="2218"/>
        <v>0</v>
      </c>
      <c r="BA3000" s="193">
        <f t="shared" si="2219"/>
        <v>1</v>
      </c>
      <c r="BB3000" s="193">
        <f t="shared" si="2220"/>
        <v>1</v>
      </c>
      <c r="BC3000" s="193">
        <f t="shared" si="2221"/>
        <v>1</v>
      </c>
      <c r="BD3000" s="191">
        <f t="shared" si="2229"/>
        <v>0</v>
      </c>
      <c r="BE3000" s="191">
        <f t="shared" si="2222"/>
        <v>0</v>
      </c>
      <c r="BF3000" s="210">
        <f t="shared" si="2223"/>
        <v>0</v>
      </c>
      <c r="BG3000" s="211">
        <f t="shared" si="2224"/>
        <v>0</v>
      </c>
      <c r="BH3000" s="289"/>
      <c r="BI3000" s="289"/>
      <c r="BL3000" s="233" t="str">
        <f t="shared" si="2225"/>
        <v/>
      </c>
    </row>
    <row r="3001" spans="1:64" ht="12" hidden="1" customHeight="1">
      <c r="A3001" s="333" t="s">
        <v>1485</v>
      </c>
      <c r="B3001" s="381" t="s">
        <v>327</v>
      </c>
      <c r="C3001" s="333" t="s">
        <v>817</v>
      </c>
      <c r="D3001" s="381" t="s">
        <v>317</v>
      </c>
      <c r="E3001" s="381" t="s">
        <v>1323</v>
      </c>
      <c r="F3001" s="381" t="s">
        <v>589</v>
      </c>
      <c r="G3001" s="381" t="s">
        <v>386</v>
      </c>
      <c r="H3001" s="100" t="s">
        <v>653</v>
      </c>
      <c r="I3001" s="381" t="s">
        <v>339</v>
      </c>
      <c r="J3001" s="382">
        <v>83868</v>
      </c>
      <c r="K3001" s="382">
        <v>83299.100000000006</v>
      </c>
      <c r="L3001" s="191" t="str">
        <f t="shared" si="2184"/>
        <v>875048200702011007564011221210</v>
      </c>
      <c r="M3001" s="192">
        <f t="array" ref="M3001">IF(COUNT(SEARCH(Удалить_Роспись_КВСР,$B3001)*SEARCH(Удалить_Роспись_ПБС,$C3001)*SEARCH(Удалить_Роспись_КФСР, $D3001)*SEARCH(Удалить_Роспись_КЦСР,$E3001)*SEARCH(Удалить_Роспись_КВР,$F3001)*SEARCH(Удалить_Роспись_ЭК,$H3001)*SEARCH(Удалить_Роспись_КР,$I3001))&gt;0,0,1)</f>
        <v>0</v>
      </c>
      <c r="N3001" s="192">
        <v>0</v>
      </c>
      <c r="O3001" s="192" t="str">
        <f t="shared" si="2185"/>
        <v/>
      </c>
      <c r="P3001" s="192" t="str">
        <f t="shared" si="2226"/>
        <v/>
      </c>
      <c r="Q3001" s="300" t="str">
        <f t="shared" si="2186"/>
        <v/>
      </c>
      <c r="R3001" s="300" t="str">
        <f t="shared" si="2187"/>
        <v/>
      </c>
      <c r="S3001" s="300" t="str">
        <f t="shared" si="2188"/>
        <v/>
      </c>
      <c r="T3001" s="192" t="str">
        <f t="shared" si="2189"/>
        <v/>
      </c>
      <c r="U3001" s="303" t="str">
        <f t="shared" si="2190"/>
        <v/>
      </c>
      <c r="V3001" s="300" t="str">
        <f t="shared" si="2191"/>
        <v/>
      </c>
      <c r="W3001" s="192" t="str">
        <f t="shared" si="2192"/>
        <v/>
      </c>
      <c r="X3001" s="303" t="str">
        <f t="shared" si="2193"/>
        <v/>
      </c>
      <c r="Y3001" s="300" t="str">
        <f t="shared" si="2194"/>
        <v/>
      </c>
      <c r="Z3001" s="300" t="str">
        <f t="shared" si="2195"/>
        <v/>
      </c>
      <c r="AA3001" s="303" t="str">
        <f t="shared" si="2196"/>
        <v/>
      </c>
      <c r="AB3001" s="300" t="str">
        <f t="shared" si="2197"/>
        <v/>
      </c>
      <c r="AC3001" s="300" t="str">
        <f t="shared" si="2198"/>
        <v/>
      </c>
      <c r="AD3001" s="300" t="str">
        <f t="shared" si="2199"/>
        <v/>
      </c>
      <c r="AE3001" s="192" t="str">
        <f t="shared" si="2200"/>
        <v/>
      </c>
      <c r="AF3001" s="192" t="str">
        <f t="shared" si="2201"/>
        <v/>
      </c>
      <c r="AG3001" s="192"/>
      <c r="AJ3001" s="300" t="str">
        <f t="shared" si="2202"/>
        <v/>
      </c>
      <c r="AK3001" s="300" t="str">
        <f t="shared" si="2203"/>
        <v/>
      </c>
      <c r="AL3001" s="300" t="str">
        <f t="shared" si="2204"/>
        <v/>
      </c>
      <c r="AM3001" s="300" t="str">
        <f t="shared" si="2205"/>
        <v/>
      </c>
      <c r="AN3001" s="300" t="str">
        <f t="shared" si="2206"/>
        <v/>
      </c>
      <c r="AO3001" s="300" t="str">
        <f t="shared" si="2207"/>
        <v/>
      </c>
      <c r="AP3001" s="300" t="str">
        <f t="shared" si="2208"/>
        <v/>
      </c>
      <c r="AQ3001" s="300" t="str">
        <f t="shared" si="2209"/>
        <v/>
      </c>
      <c r="AR3001" s="306" t="str">
        <f t="shared" si="2210"/>
        <v/>
      </c>
      <c r="AS3001" s="300" t="str">
        <f t="shared" si="2211"/>
        <v/>
      </c>
      <c r="AT3001" s="300" t="str">
        <f t="shared" si="2212"/>
        <v/>
      </c>
      <c r="AU3001" s="192" t="str">
        <f t="shared" si="2213"/>
        <v>рбс</v>
      </c>
      <c r="AV3001" s="192" t="str">
        <f t="shared" si="2214"/>
        <v>рбс87504820общпро</v>
      </c>
      <c r="AW3001" s="191">
        <f t="shared" si="2215"/>
        <v>0</v>
      </c>
      <c r="AX3001" s="191">
        <f t="shared" si="2216"/>
        <v>0</v>
      </c>
      <c r="AY3001" s="191">
        <f t="shared" si="2217"/>
        <v>0</v>
      </c>
      <c r="AZ3001" s="191">
        <f t="shared" si="2218"/>
        <v>0</v>
      </c>
      <c r="BA3001" s="193">
        <f t="shared" si="2219"/>
        <v>1</v>
      </c>
      <c r="BB3001" s="193">
        <f t="shared" si="2220"/>
        <v>1</v>
      </c>
      <c r="BC3001" s="193">
        <f t="shared" si="2221"/>
        <v>1</v>
      </c>
      <c r="BD3001" s="191">
        <f t="shared" si="2229"/>
        <v>0</v>
      </c>
      <c r="BE3001" s="191">
        <f t="shared" si="2222"/>
        <v>0</v>
      </c>
      <c r="BF3001" s="210">
        <f t="shared" si="2223"/>
        <v>0</v>
      </c>
      <c r="BG3001" s="211">
        <f t="shared" si="2224"/>
        <v>0</v>
      </c>
      <c r="BH3001" s="289"/>
      <c r="BI3001" s="289"/>
      <c r="BL3001" s="233" t="str">
        <f t="shared" si="2225"/>
        <v/>
      </c>
    </row>
    <row r="3002" spans="1:64" ht="12" hidden="1" customHeight="1">
      <c r="A3002" s="333" t="s">
        <v>1485</v>
      </c>
      <c r="B3002" s="381" t="s">
        <v>327</v>
      </c>
      <c r="C3002" s="333" t="s">
        <v>817</v>
      </c>
      <c r="D3002" s="381" t="s">
        <v>317</v>
      </c>
      <c r="E3002" s="381" t="s">
        <v>1323</v>
      </c>
      <c r="F3002" s="381" t="s">
        <v>902</v>
      </c>
      <c r="G3002" s="381" t="s">
        <v>387</v>
      </c>
      <c r="H3002" s="100" t="s">
        <v>653</v>
      </c>
      <c r="I3002" s="381" t="s">
        <v>339</v>
      </c>
      <c r="J3002" s="382">
        <v>3543085.23</v>
      </c>
      <c r="K3002" s="382">
        <v>2505854.19</v>
      </c>
      <c r="L3002" s="191" t="str">
        <f t="shared" si="2184"/>
        <v>875048200702011007564011921310</v>
      </c>
      <c r="M3002" s="192">
        <f t="array" ref="M3002">IF(COUNT(SEARCH(Удалить_Роспись_КВСР,$B3002)*SEARCH(Удалить_Роспись_ПБС,$C3002)*SEARCH(Удалить_Роспись_КФСР, $D3002)*SEARCH(Удалить_Роспись_КЦСР,$E3002)*SEARCH(Удалить_Роспись_КВР,$F3002)*SEARCH(Удалить_Роспись_ЭК,$H3002)*SEARCH(Удалить_Роспись_КР,$I3002))&gt;0,0,1)</f>
        <v>0</v>
      </c>
      <c r="N3002" s="192">
        <v>0</v>
      </c>
      <c r="O3002" s="192" t="str">
        <f t="shared" si="2185"/>
        <v/>
      </c>
      <c r="P3002" s="192" t="str">
        <f t="shared" si="2226"/>
        <v/>
      </c>
      <c r="Q3002" s="300" t="str">
        <f t="shared" si="2186"/>
        <v/>
      </c>
      <c r="R3002" s="300" t="str">
        <f t="shared" si="2187"/>
        <v/>
      </c>
      <c r="S3002" s="300" t="str">
        <f t="shared" si="2188"/>
        <v/>
      </c>
      <c r="T3002" s="192" t="str">
        <f t="shared" si="2189"/>
        <v/>
      </c>
      <c r="U3002" s="303" t="str">
        <f t="shared" si="2190"/>
        <v/>
      </c>
      <c r="V3002" s="300" t="str">
        <f t="shared" si="2191"/>
        <v/>
      </c>
      <c r="W3002" s="192" t="str">
        <f t="shared" si="2192"/>
        <v/>
      </c>
      <c r="X3002" s="303" t="str">
        <f t="shared" si="2193"/>
        <v/>
      </c>
      <c r="Y3002" s="300" t="str">
        <f t="shared" si="2194"/>
        <v/>
      </c>
      <c r="Z3002" s="300" t="str">
        <f t="shared" si="2195"/>
        <v/>
      </c>
      <c r="AA3002" s="303" t="str">
        <f t="shared" si="2196"/>
        <v/>
      </c>
      <c r="AB3002" s="300" t="str">
        <f t="shared" si="2197"/>
        <v/>
      </c>
      <c r="AC3002" s="300" t="str">
        <f t="shared" si="2198"/>
        <v/>
      </c>
      <c r="AD3002" s="300" t="str">
        <f t="shared" si="2199"/>
        <v/>
      </c>
      <c r="AE3002" s="192" t="str">
        <f t="shared" si="2200"/>
        <v/>
      </c>
      <c r="AF3002" s="192" t="str">
        <f t="shared" si="2201"/>
        <v/>
      </c>
      <c r="AG3002" s="192"/>
      <c r="AJ3002" s="300" t="str">
        <f t="shared" si="2202"/>
        <v/>
      </c>
      <c r="AK3002" s="300" t="str">
        <f t="shared" si="2203"/>
        <v/>
      </c>
      <c r="AL3002" s="300" t="str">
        <f t="shared" si="2204"/>
        <v/>
      </c>
      <c r="AM3002" s="300" t="str">
        <f t="shared" si="2205"/>
        <v/>
      </c>
      <c r="AN3002" s="300" t="str">
        <f t="shared" si="2206"/>
        <v/>
      </c>
      <c r="AO3002" s="300" t="str">
        <f t="shared" si="2207"/>
        <v/>
      </c>
      <c r="AP3002" s="300" t="str">
        <f t="shared" si="2208"/>
        <v/>
      </c>
      <c r="AQ3002" s="300" t="str">
        <f t="shared" si="2209"/>
        <v/>
      </c>
      <c r="AR3002" s="306" t="str">
        <f t="shared" si="2210"/>
        <v/>
      </c>
      <c r="AS3002" s="300" t="str">
        <f t="shared" si="2211"/>
        <v/>
      </c>
      <c r="AT3002" s="300" t="str">
        <f t="shared" si="2212"/>
        <v/>
      </c>
      <c r="AU3002" s="192" t="str">
        <f t="shared" si="2213"/>
        <v>рбс</v>
      </c>
      <c r="AV3002" s="192" t="str">
        <f t="shared" si="2214"/>
        <v>рбс87504820общопл</v>
      </c>
      <c r="AW3002" s="191">
        <f t="shared" si="2215"/>
        <v>0</v>
      </c>
      <c r="AX3002" s="191">
        <f t="shared" si="2216"/>
        <v>0</v>
      </c>
      <c r="AY3002" s="191">
        <f t="shared" si="2217"/>
        <v>0</v>
      </c>
      <c r="AZ3002" s="191">
        <f t="shared" si="2218"/>
        <v>0</v>
      </c>
      <c r="BA3002" s="193">
        <f t="shared" si="2219"/>
        <v>1</v>
      </c>
      <c r="BB3002" s="193">
        <f t="shared" si="2220"/>
        <v>1</v>
      </c>
      <c r="BC3002" s="193">
        <f t="shared" si="2221"/>
        <v>1</v>
      </c>
      <c r="BD3002" s="191">
        <f t="shared" si="2229"/>
        <v>0</v>
      </c>
      <c r="BE3002" s="191">
        <f t="shared" si="2222"/>
        <v>0</v>
      </c>
      <c r="BF3002" s="210">
        <f t="shared" si="2223"/>
        <v>0</v>
      </c>
      <c r="BG3002" s="211">
        <f t="shared" si="2224"/>
        <v>0</v>
      </c>
      <c r="BH3002" s="289"/>
      <c r="BI3002" s="289"/>
      <c r="BL3002" s="233" t="str">
        <f t="shared" si="2225"/>
        <v/>
      </c>
    </row>
    <row r="3003" spans="1:64" ht="12" hidden="1" customHeight="1">
      <c r="A3003" s="333" t="s">
        <v>1485</v>
      </c>
      <c r="B3003" s="381" t="s">
        <v>327</v>
      </c>
      <c r="C3003" s="333" t="s">
        <v>817</v>
      </c>
      <c r="D3003" s="381" t="s">
        <v>317</v>
      </c>
      <c r="E3003" s="381" t="s">
        <v>1323</v>
      </c>
      <c r="F3003" s="381" t="s">
        <v>586</v>
      </c>
      <c r="G3003" s="381" t="s">
        <v>391</v>
      </c>
      <c r="H3003" s="100" t="s">
        <v>653</v>
      </c>
      <c r="I3003" s="381" t="s">
        <v>339</v>
      </c>
      <c r="J3003" s="382">
        <v>163160</v>
      </c>
      <c r="K3003" s="382">
        <v>60000</v>
      </c>
      <c r="L3003" s="191" t="str">
        <f t="shared" si="2184"/>
        <v>875048200702011007564024422110</v>
      </c>
      <c r="M3003" s="192">
        <f t="array" ref="M3003">IF(COUNT(SEARCH(Удалить_Роспись_КВСР,$B3003)*SEARCH(Удалить_Роспись_ПБС,$C3003)*SEARCH(Удалить_Роспись_КФСР, $D3003)*SEARCH(Удалить_Роспись_КЦСР,$E3003)*SEARCH(Удалить_Роспись_КВР,$F3003)*SEARCH(Удалить_Роспись_ЭК,$H3003)*SEARCH(Удалить_Роспись_КР,$I3003))&gt;0,0,1)</f>
        <v>0</v>
      </c>
      <c r="N3003" s="192">
        <v>0</v>
      </c>
      <c r="O3003" s="192" t="str">
        <f t="shared" si="2185"/>
        <v/>
      </c>
      <c r="P3003" s="192" t="str">
        <f t="shared" si="2226"/>
        <v/>
      </c>
      <c r="Q3003" s="300" t="str">
        <f t="shared" si="2186"/>
        <v/>
      </c>
      <c r="R3003" s="300" t="str">
        <f t="shared" si="2187"/>
        <v/>
      </c>
      <c r="S3003" s="300" t="str">
        <f t="shared" si="2188"/>
        <v/>
      </c>
      <c r="T3003" s="192" t="str">
        <f t="shared" si="2189"/>
        <v/>
      </c>
      <c r="U3003" s="303" t="str">
        <f t="shared" si="2190"/>
        <v/>
      </c>
      <c r="V3003" s="300" t="str">
        <f t="shared" si="2191"/>
        <v/>
      </c>
      <c r="W3003" s="192" t="str">
        <f t="shared" si="2192"/>
        <v/>
      </c>
      <c r="X3003" s="303" t="str">
        <f t="shared" si="2193"/>
        <v/>
      </c>
      <c r="Y3003" s="300" t="str">
        <f t="shared" si="2194"/>
        <v/>
      </c>
      <c r="Z3003" s="300" t="str">
        <f t="shared" si="2195"/>
        <v/>
      </c>
      <c r="AA3003" s="303" t="str">
        <f t="shared" si="2196"/>
        <v/>
      </c>
      <c r="AB3003" s="300" t="str">
        <f t="shared" si="2197"/>
        <v/>
      </c>
      <c r="AC3003" s="300" t="str">
        <f t="shared" si="2198"/>
        <v/>
      </c>
      <c r="AD3003" s="300" t="str">
        <f t="shared" si="2199"/>
        <v/>
      </c>
      <c r="AE3003" s="192" t="str">
        <f t="shared" si="2200"/>
        <v/>
      </c>
      <c r="AF3003" s="192" t="str">
        <f t="shared" si="2201"/>
        <v/>
      </c>
      <c r="AG3003" s="192"/>
      <c r="AJ3003" s="300" t="str">
        <f t="shared" si="2202"/>
        <v/>
      </c>
      <c r="AK3003" s="300" t="str">
        <f t="shared" si="2203"/>
        <v/>
      </c>
      <c r="AL3003" s="300" t="str">
        <f t="shared" si="2204"/>
        <v/>
      </c>
      <c r="AM3003" s="300" t="str">
        <f t="shared" si="2205"/>
        <v/>
      </c>
      <c r="AN3003" s="300" t="str">
        <f t="shared" si="2206"/>
        <v/>
      </c>
      <c r="AO3003" s="300" t="str">
        <f t="shared" si="2207"/>
        <v/>
      </c>
      <c r="AP3003" s="300" t="str">
        <f t="shared" si="2208"/>
        <v/>
      </c>
      <c r="AQ3003" s="300" t="str">
        <f t="shared" si="2209"/>
        <v/>
      </c>
      <c r="AR3003" s="306" t="str">
        <f t="shared" si="2210"/>
        <v/>
      </c>
      <c r="AS3003" s="300" t="str">
        <f t="shared" si="2211"/>
        <v/>
      </c>
      <c r="AT3003" s="300" t="str">
        <f t="shared" si="2212"/>
        <v/>
      </c>
      <c r="AU3003" s="192" t="str">
        <f t="shared" si="2213"/>
        <v>рбс</v>
      </c>
      <c r="AV3003" s="192" t="str">
        <f t="shared" si="2214"/>
        <v>рбс87504820общпро</v>
      </c>
      <c r="AW3003" s="191">
        <f t="shared" si="2215"/>
        <v>0</v>
      </c>
      <c r="AX3003" s="191">
        <f t="shared" si="2216"/>
        <v>0</v>
      </c>
      <c r="AY3003" s="191">
        <f t="shared" si="2217"/>
        <v>0</v>
      </c>
      <c r="AZ3003" s="191">
        <f t="shared" si="2218"/>
        <v>0</v>
      </c>
      <c r="BA3003" s="193">
        <f t="shared" si="2219"/>
        <v>1</v>
      </c>
      <c r="BB3003" s="193">
        <f t="shared" si="2220"/>
        <v>1</v>
      </c>
      <c r="BC3003" s="193">
        <f t="shared" si="2221"/>
        <v>1</v>
      </c>
      <c r="BD3003" s="191">
        <f t="shared" si="2229"/>
        <v>0</v>
      </c>
      <c r="BE3003" s="191">
        <f t="shared" si="2222"/>
        <v>0</v>
      </c>
      <c r="BF3003" s="210">
        <f t="shared" si="2223"/>
        <v>0</v>
      </c>
      <c r="BG3003" s="211">
        <f t="shared" si="2224"/>
        <v>0</v>
      </c>
      <c r="BH3003" s="289"/>
      <c r="BI3003" s="289"/>
      <c r="BL3003" s="233" t="str">
        <f t="shared" si="2225"/>
        <v/>
      </c>
    </row>
    <row r="3004" spans="1:64" ht="12" hidden="1" customHeight="1">
      <c r="A3004" s="333" t="s">
        <v>1485</v>
      </c>
      <c r="B3004" s="381" t="s">
        <v>327</v>
      </c>
      <c r="C3004" s="333" t="s">
        <v>817</v>
      </c>
      <c r="D3004" s="381" t="s">
        <v>317</v>
      </c>
      <c r="E3004" s="381" t="s">
        <v>1323</v>
      </c>
      <c r="F3004" s="381" t="s">
        <v>586</v>
      </c>
      <c r="G3004" s="381" t="s">
        <v>394</v>
      </c>
      <c r="H3004" s="100" t="s">
        <v>653</v>
      </c>
      <c r="I3004" s="381" t="s">
        <v>339</v>
      </c>
      <c r="J3004" s="382">
        <v>40600</v>
      </c>
      <c r="K3004" s="382">
        <v>8700</v>
      </c>
      <c r="L3004" s="191" t="str">
        <f t="shared" si="2184"/>
        <v>875048200702011007564024422510</v>
      </c>
      <c r="M3004" s="192">
        <f t="array" ref="M3004">IF(COUNT(SEARCH(Удалить_Роспись_КВСР,$B3004)*SEARCH(Удалить_Роспись_ПБС,$C3004)*SEARCH(Удалить_Роспись_КФСР, $D3004)*SEARCH(Удалить_Роспись_КЦСР,$E3004)*SEARCH(Удалить_Роспись_КВР,$F3004)*SEARCH(Удалить_Роспись_ЭК,$H3004)*SEARCH(Удалить_Роспись_КР,$I3004))&gt;0,0,1)</f>
        <v>0</v>
      </c>
      <c r="N3004" s="192">
        <v>0</v>
      </c>
      <c r="O3004" s="192" t="str">
        <f t="shared" si="2185"/>
        <v/>
      </c>
      <c r="P3004" s="192" t="str">
        <f t="shared" si="2226"/>
        <v/>
      </c>
      <c r="Q3004" s="300" t="str">
        <f t="shared" si="2186"/>
        <v/>
      </c>
      <c r="R3004" s="300" t="str">
        <f t="shared" si="2187"/>
        <v/>
      </c>
      <c r="S3004" s="300" t="str">
        <f t="shared" si="2188"/>
        <v/>
      </c>
      <c r="T3004" s="192" t="str">
        <f t="shared" si="2189"/>
        <v/>
      </c>
      <c r="U3004" s="303" t="str">
        <f t="shared" si="2190"/>
        <v/>
      </c>
      <c r="V3004" s="300" t="str">
        <f t="shared" si="2191"/>
        <v/>
      </c>
      <c r="W3004" s="192" t="str">
        <f t="shared" si="2192"/>
        <v/>
      </c>
      <c r="X3004" s="303" t="str">
        <f t="shared" si="2193"/>
        <v/>
      </c>
      <c r="Y3004" s="300" t="str">
        <f t="shared" si="2194"/>
        <v/>
      </c>
      <c r="Z3004" s="300" t="str">
        <f t="shared" si="2195"/>
        <v/>
      </c>
      <c r="AA3004" s="303" t="str">
        <f t="shared" si="2196"/>
        <v/>
      </c>
      <c r="AB3004" s="300" t="str">
        <f t="shared" si="2197"/>
        <v/>
      </c>
      <c r="AC3004" s="300" t="str">
        <f t="shared" si="2198"/>
        <v/>
      </c>
      <c r="AD3004" s="300" t="str">
        <f t="shared" si="2199"/>
        <v/>
      </c>
      <c r="AE3004" s="192" t="str">
        <f t="shared" si="2200"/>
        <v/>
      </c>
      <c r="AF3004" s="192" t="str">
        <f t="shared" si="2201"/>
        <v/>
      </c>
      <c r="AG3004" s="192"/>
      <c r="AJ3004" s="300" t="str">
        <f t="shared" si="2202"/>
        <v/>
      </c>
      <c r="AK3004" s="300" t="str">
        <f t="shared" si="2203"/>
        <v/>
      </c>
      <c r="AL3004" s="300" t="str">
        <f t="shared" si="2204"/>
        <v/>
      </c>
      <c r="AM3004" s="300" t="str">
        <f t="shared" si="2205"/>
        <v/>
      </c>
      <c r="AN3004" s="300" t="str">
        <f t="shared" si="2206"/>
        <v/>
      </c>
      <c r="AO3004" s="300" t="str">
        <f t="shared" si="2207"/>
        <v/>
      </c>
      <c r="AP3004" s="300" t="str">
        <f t="shared" si="2208"/>
        <v/>
      </c>
      <c r="AQ3004" s="300" t="str">
        <f t="shared" si="2209"/>
        <v/>
      </c>
      <c r="AR3004" s="306" t="str">
        <f t="shared" si="2210"/>
        <v/>
      </c>
      <c r="AS3004" s="300" t="str">
        <f t="shared" si="2211"/>
        <v/>
      </c>
      <c r="AT3004" s="300" t="str">
        <f t="shared" si="2212"/>
        <v/>
      </c>
      <c r="AU3004" s="192" t="str">
        <f t="shared" si="2213"/>
        <v>рбс</v>
      </c>
      <c r="AV3004" s="192" t="str">
        <f t="shared" si="2214"/>
        <v>рбс87504820общпро</v>
      </c>
      <c r="AW3004" s="191">
        <f t="shared" si="2215"/>
        <v>0</v>
      </c>
      <c r="AX3004" s="191">
        <f t="shared" si="2216"/>
        <v>0</v>
      </c>
      <c r="AY3004" s="191">
        <f t="shared" si="2217"/>
        <v>0</v>
      </c>
      <c r="AZ3004" s="191">
        <f t="shared" si="2218"/>
        <v>0</v>
      </c>
      <c r="BA3004" s="193">
        <f t="shared" si="2219"/>
        <v>1</v>
      </c>
      <c r="BB3004" s="193">
        <f t="shared" si="2220"/>
        <v>1</v>
      </c>
      <c r="BC3004" s="193">
        <f t="shared" si="2221"/>
        <v>1</v>
      </c>
      <c r="BD3004" s="191">
        <f t="shared" si="2229"/>
        <v>0</v>
      </c>
      <c r="BE3004" s="191">
        <f t="shared" si="2222"/>
        <v>0</v>
      </c>
      <c r="BF3004" s="210">
        <f t="shared" si="2223"/>
        <v>0</v>
      </c>
      <c r="BG3004" s="211">
        <f t="shared" si="2224"/>
        <v>0</v>
      </c>
      <c r="BH3004" s="289"/>
      <c r="BI3004" s="289"/>
      <c r="BL3004" s="233" t="str">
        <f t="shared" si="2225"/>
        <v/>
      </c>
    </row>
    <row r="3005" spans="1:64" ht="12" hidden="1" customHeight="1">
      <c r="A3005" s="333" t="s">
        <v>1485</v>
      </c>
      <c r="B3005" s="381" t="s">
        <v>327</v>
      </c>
      <c r="C3005" s="333" t="s">
        <v>817</v>
      </c>
      <c r="D3005" s="381" t="s">
        <v>317</v>
      </c>
      <c r="E3005" s="381" t="s">
        <v>1323</v>
      </c>
      <c r="F3005" s="381" t="s">
        <v>586</v>
      </c>
      <c r="G3005" s="381" t="s">
        <v>389</v>
      </c>
      <c r="H3005" s="100" t="s">
        <v>653</v>
      </c>
      <c r="I3005" s="381" t="s">
        <v>339</v>
      </c>
      <c r="J3005" s="382">
        <v>193515</v>
      </c>
      <c r="K3005" s="382">
        <v>115055.39</v>
      </c>
      <c r="L3005" s="191" t="str">
        <f t="shared" si="2184"/>
        <v>875048200702011007564024422610</v>
      </c>
      <c r="M3005" s="192">
        <f t="array" ref="M3005">IF(COUNT(SEARCH(Удалить_Роспись_КВСР,$B3005)*SEARCH(Удалить_Роспись_ПБС,$C3005)*SEARCH(Удалить_Роспись_КФСР, $D3005)*SEARCH(Удалить_Роспись_КЦСР,$E3005)*SEARCH(Удалить_Роспись_КВР,$F3005)*SEARCH(Удалить_Роспись_ЭК,$H3005)*SEARCH(Удалить_Роспись_КР,$I3005))&gt;0,0,1)</f>
        <v>0</v>
      </c>
      <c r="N3005" s="192">
        <v>0</v>
      </c>
      <c r="O3005" s="192" t="str">
        <f t="shared" si="2185"/>
        <v/>
      </c>
      <c r="P3005" s="192" t="str">
        <f t="shared" si="2226"/>
        <v/>
      </c>
      <c r="Q3005" s="300" t="str">
        <f t="shared" si="2186"/>
        <v/>
      </c>
      <c r="R3005" s="300" t="str">
        <f t="shared" si="2187"/>
        <v/>
      </c>
      <c r="S3005" s="300" t="str">
        <f t="shared" si="2188"/>
        <v/>
      </c>
      <c r="T3005" s="192" t="str">
        <f t="shared" si="2189"/>
        <v/>
      </c>
      <c r="U3005" s="303" t="str">
        <f t="shared" si="2190"/>
        <v/>
      </c>
      <c r="V3005" s="300" t="str">
        <f t="shared" si="2191"/>
        <v/>
      </c>
      <c r="W3005" s="192" t="str">
        <f t="shared" si="2192"/>
        <v/>
      </c>
      <c r="X3005" s="303" t="str">
        <f t="shared" si="2193"/>
        <v/>
      </c>
      <c r="Y3005" s="300" t="str">
        <f t="shared" si="2194"/>
        <v/>
      </c>
      <c r="Z3005" s="300" t="str">
        <f t="shared" si="2195"/>
        <v/>
      </c>
      <c r="AA3005" s="303" t="str">
        <f t="shared" si="2196"/>
        <v/>
      </c>
      <c r="AB3005" s="300" t="str">
        <f t="shared" si="2197"/>
        <v/>
      </c>
      <c r="AC3005" s="300" t="str">
        <f t="shared" si="2198"/>
        <v/>
      </c>
      <c r="AD3005" s="300" t="str">
        <f t="shared" si="2199"/>
        <v/>
      </c>
      <c r="AE3005" s="192" t="str">
        <f t="shared" si="2200"/>
        <v/>
      </c>
      <c r="AF3005" s="192" t="str">
        <f t="shared" si="2201"/>
        <v/>
      </c>
      <c r="AG3005" s="192"/>
      <c r="AJ3005" s="300" t="str">
        <f t="shared" si="2202"/>
        <v/>
      </c>
      <c r="AK3005" s="300" t="str">
        <f t="shared" si="2203"/>
        <v/>
      </c>
      <c r="AL3005" s="300" t="str">
        <f t="shared" si="2204"/>
        <v/>
      </c>
      <c r="AM3005" s="300" t="str">
        <f t="shared" si="2205"/>
        <v/>
      </c>
      <c r="AN3005" s="300" t="str">
        <f t="shared" si="2206"/>
        <v/>
      </c>
      <c r="AO3005" s="300" t="str">
        <f t="shared" si="2207"/>
        <v/>
      </c>
      <c r="AP3005" s="300" t="str">
        <f t="shared" si="2208"/>
        <v/>
      </c>
      <c r="AQ3005" s="300" t="str">
        <f t="shared" si="2209"/>
        <v/>
      </c>
      <c r="AR3005" s="306" t="str">
        <f t="shared" si="2210"/>
        <v/>
      </c>
      <c r="AS3005" s="300" t="str">
        <f t="shared" si="2211"/>
        <v/>
      </c>
      <c r="AT3005" s="300" t="str">
        <f t="shared" si="2212"/>
        <v/>
      </c>
      <c r="AU3005" s="192" t="str">
        <f t="shared" si="2213"/>
        <v>рбс</v>
      </c>
      <c r="AV3005" s="192" t="str">
        <f t="shared" si="2214"/>
        <v>рбс87504820общпро</v>
      </c>
      <c r="AW3005" s="191">
        <f t="shared" si="2215"/>
        <v>0</v>
      </c>
      <c r="AX3005" s="191">
        <f t="shared" si="2216"/>
        <v>0</v>
      </c>
      <c r="AY3005" s="191">
        <f t="shared" si="2217"/>
        <v>0</v>
      </c>
      <c r="AZ3005" s="191">
        <f t="shared" si="2218"/>
        <v>0</v>
      </c>
      <c r="BA3005" s="193">
        <f t="shared" si="2219"/>
        <v>1</v>
      </c>
      <c r="BB3005" s="193">
        <f t="shared" si="2220"/>
        <v>1</v>
      </c>
      <c r="BC3005" s="193">
        <f t="shared" si="2221"/>
        <v>1</v>
      </c>
      <c r="BD3005" s="191">
        <f t="shared" si="2229"/>
        <v>0</v>
      </c>
      <c r="BE3005" s="191">
        <f t="shared" si="2222"/>
        <v>0</v>
      </c>
      <c r="BF3005" s="210">
        <f t="shared" si="2223"/>
        <v>0</v>
      </c>
      <c r="BG3005" s="211">
        <f t="shared" si="2224"/>
        <v>0</v>
      </c>
      <c r="BH3005" s="289"/>
      <c r="BI3005" s="289"/>
      <c r="BL3005" s="233" t="str">
        <f t="shared" si="2225"/>
        <v/>
      </c>
    </row>
    <row r="3006" spans="1:64" ht="12" hidden="1" customHeight="1">
      <c r="A3006" s="333" t="s">
        <v>1485</v>
      </c>
      <c r="B3006" s="381" t="s">
        <v>327</v>
      </c>
      <c r="C3006" s="333" t="s">
        <v>817</v>
      </c>
      <c r="D3006" s="381" t="s">
        <v>317</v>
      </c>
      <c r="E3006" s="381" t="s">
        <v>1323</v>
      </c>
      <c r="F3006" s="381" t="s">
        <v>586</v>
      </c>
      <c r="G3006" s="381" t="s">
        <v>395</v>
      </c>
      <c r="H3006" s="100" t="s">
        <v>653</v>
      </c>
      <c r="I3006" s="381" t="s">
        <v>339</v>
      </c>
      <c r="J3006" s="382">
        <v>8188.09</v>
      </c>
      <c r="K3006" s="382">
        <v>7834.01</v>
      </c>
      <c r="L3006" s="191" t="str">
        <f t="shared" si="2184"/>
        <v>875048200702011007564024429010</v>
      </c>
      <c r="M3006" s="192">
        <f t="array" ref="M3006">IF(COUNT(SEARCH(Удалить_Роспись_КВСР,$B3006)*SEARCH(Удалить_Роспись_ПБС,$C3006)*SEARCH(Удалить_Роспись_КФСР, $D3006)*SEARCH(Удалить_Роспись_КЦСР,$E3006)*SEARCH(Удалить_Роспись_КВР,$F3006)*SEARCH(Удалить_Роспись_ЭК,$H3006)*SEARCH(Удалить_Роспись_КР,$I3006))&gt;0,0,1)</f>
        <v>0</v>
      </c>
      <c r="N3006" s="192">
        <v>0</v>
      </c>
      <c r="O3006" s="192" t="str">
        <f t="shared" si="2185"/>
        <v/>
      </c>
      <c r="P3006" s="192" t="str">
        <f t="shared" si="2226"/>
        <v/>
      </c>
      <c r="Q3006" s="300" t="str">
        <f t="shared" si="2186"/>
        <v/>
      </c>
      <c r="R3006" s="300" t="str">
        <f t="shared" si="2187"/>
        <v/>
      </c>
      <c r="S3006" s="300" t="str">
        <f t="shared" si="2188"/>
        <v/>
      </c>
      <c r="T3006" s="192" t="str">
        <f t="shared" si="2189"/>
        <v/>
      </c>
      <c r="U3006" s="303" t="str">
        <f t="shared" si="2190"/>
        <v/>
      </c>
      <c r="V3006" s="300" t="str">
        <f t="shared" si="2191"/>
        <v/>
      </c>
      <c r="W3006" s="192" t="str">
        <f t="shared" si="2192"/>
        <v/>
      </c>
      <c r="X3006" s="303" t="str">
        <f t="shared" si="2193"/>
        <v/>
      </c>
      <c r="Y3006" s="300" t="str">
        <f t="shared" si="2194"/>
        <v/>
      </c>
      <c r="Z3006" s="300" t="str">
        <f t="shared" si="2195"/>
        <v/>
      </c>
      <c r="AA3006" s="303" t="str">
        <f t="shared" si="2196"/>
        <v/>
      </c>
      <c r="AB3006" s="300" t="str">
        <f t="shared" si="2197"/>
        <v/>
      </c>
      <c r="AC3006" s="300" t="str">
        <f t="shared" si="2198"/>
        <v/>
      </c>
      <c r="AD3006" s="300" t="str">
        <f t="shared" si="2199"/>
        <v/>
      </c>
      <c r="AE3006" s="192" t="str">
        <f t="shared" si="2200"/>
        <v/>
      </c>
      <c r="AF3006" s="192" t="str">
        <f t="shared" si="2201"/>
        <v/>
      </c>
      <c r="AG3006" s="192"/>
      <c r="AJ3006" s="300" t="str">
        <f t="shared" si="2202"/>
        <v/>
      </c>
      <c r="AK3006" s="300" t="str">
        <f t="shared" si="2203"/>
        <v/>
      </c>
      <c r="AL3006" s="300" t="str">
        <f t="shared" si="2204"/>
        <v/>
      </c>
      <c r="AM3006" s="300" t="str">
        <f t="shared" si="2205"/>
        <v/>
      </c>
      <c r="AN3006" s="300" t="str">
        <f t="shared" si="2206"/>
        <v/>
      </c>
      <c r="AO3006" s="300" t="str">
        <f t="shared" si="2207"/>
        <v/>
      </c>
      <c r="AP3006" s="300" t="str">
        <f t="shared" si="2208"/>
        <v/>
      </c>
      <c r="AQ3006" s="300" t="str">
        <f t="shared" si="2209"/>
        <v/>
      </c>
      <c r="AR3006" s="306" t="str">
        <f t="shared" si="2210"/>
        <v/>
      </c>
      <c r="AS3006" s="300" t="str">
        <f t="shared" si="2211"/>
        <v/>
      </c>
      <c r="AT3006" s="300" t="str">
        <f t="shared" si="2212"/>
        <v/>
      </c>
      <c r="AU3006" s="192" t="str">
        <f t="shared" si="2213"/>
        <v>рбс</v>
      </c>
      <c r="AV3006" s="192" t="str">
        <f t="shared" si="2214"/>
        <v>рбс87504820общпро</v>
      </c>
      <c r="AW3006" s="191">
        <f t="shared" si="2215"/>
        <v>0</v>
      </c>
      <c r="AX3006" s="191">
        <f t="shared" si="2216"/>
        <v>0</v>
      </c>
      <c r="AY3006" s="191">
        <f t="shared" si="2217"/>
        <v>0</v>
      </c>
      <c r="AZ3006" s="191">
        <f t="shared" si="2218"/>
        <v>0</v>
      </c>
      <c r="BA3006" s="193">
        <f t="shared" si="2219"/>
        <v>1</v>
      </c>
      <c r="BB3006" s="193">
        <f t="shared" si="2220"/>
        <v>1</v>
      </c>
      <c r="BC3006" s="193">
        <f t="shared" si="2221"/>
        <v>1</v>
      </c>
      <c r="BD3006" s="191">
        <f t="shared" si="2229"/>
        <v>0</v>
      </c>
      <c r="BE3006" s="191">
        <f t="shared" si="2222"/>
        <v>0</v>
      </c>
      <c r="BF3006" s="210">
        <f t="shared" si="2223"/>
        <v>0</v>
      </c>
      <c r="BG3006" s="211">
        <f t="shared" si="2224"/>
        <v>0</v>
      </c>
      <c r="BH3006" s="289"/>
      <c r="BI3006" s="289"/>
      <c r="BL3006" s="233" t="str">
        <f t="shared" si="2225"/>
        <v/>
      </c>
    </row>
    <row r="3007" spans="1:64" ht="12" hidden="1" customHeight="1">
      <c r="A3007" s="333" t="s">
        <v>1485</v>
      </c>
      <c r="B3007" s="381" t="s">
        <v>327</v>
      </c>
      <c r="C3007" s="333" t="s">
        <v>817</v>
      </c>
      <c r="D3007" s="381" t="s">
        <v>317</v>
      </c>
      <c r="E3007" s="381" t="s">
        <v>1323</v>
      </c>
      <c r="F3007" s="381" t="s">
        <v>586</v>
      </c>
      <c r="G3007" s="381" t="s">
        <v>407</v>
      </c>
      <c r="H3007" s="100" t="s">
        <v>653</v>
      </c>
      <c r="I3007" s="381" t="s">
        <v>339</v>
      </c>
      <c r="J3007" s="382">
        <v>1252468.28</v>
      </c>
      <c r="K3007" s="382">
        <v>5120</v>
      </c>
      <c r="L3007" s="191" t="str">
        <f t="shared" si="2184"/>
        <v>875048200702011007564024431010</v>
      </c>
      <c r="M3007" s="192">
        <f t="array" ref="M3007">IF(COUNT(SEARCH(Удалить_Роспись_КВСР,$B3007)*SEARCH(Удалить_Роспись_ПБС,$C3007)*SEARCH(Удалить_Роспись_КФСР, $D3007)*SEARCH(Удалить_Роспись_КЦСР,$E3007)*SEARCH(Удалить_Роспись_КВР,$F3007)*SEARCH(Удалить_Роспись_ЭК,$H3007)*SEARCH(Удалить_Роспись_КР,$I3007))&gt;0,0,1)</f>
        <v>0</v>
      </c>
      <c r="N3007" s="192">
        <v>0</v>
      </c>
      <c r="O3007" s="192" t="str">
        <f t="shared" si="2185"/>
        <v/>
      </c>
      <c r="P3007" s="192" t="str">
        <f t="shared" si="2226"/>
        <v/>
      </c>
      <c r="Q3007" s="300" t="str">
        <f t="shared" si="2186"/>
        <v/>
      </c>
      <c r="R3007" s="300" t="str">
        <f t="shared" si="2187"/>
        <v/>
      </c>
      <c r="S3007" s="300" t="str">
        <f t="shared" si="2188"/>
        <v/>
      </c>
      <c r="T3007" s="192" t="str">
        <f t="shared" si="2189"/>
        <v/>
      </c>
      <c r="U3007" s="303" t="str">
        <f t="shared" si="2190"/>
        <v/>
      </c>
      <c r="V3007" s="300" t="str">
        <f t="shared" si="2191"/>
        <v/>
      </c>
      <c r="W3007" s="192" t="str">
        <f t="shared" si="2192"/>
        <v/>
      </c>
      <c r="X3007" s="303" t="str">
        <f t="shared" si="2193"/>
        <v/>
      </c>
      <c r="Y3007" s="300" t="str">
        <f t="shared" si="2194"/>
        <v/>
      </c>
      <c r="Z3007" s="300" t="str">
        <f t="shared" si="2195"/>
        <v/>
      </c>
      <c r="AA3007" s="303" t="str">
        <f t="shared" si="2196"/>
        <v/>
      </c>
      <c r="AB3007" s="300" t="str">
        <f t="shared" si="2197"/>
        <v/>
      </c>
      <c r="AC3007" s="300" t="str">
        <f t="shared" si="2198"/>
        <v/>
      </c>
      <c r="AD3007" s="300" t="str">
        <f t="shared" si="2199"/>
        <v/>
      </c>
      <c r="AE3007" s="192" t="str">
        <f t="shared" si="2200"/>
        <v/>
      </c>
      <c r="AF3007" s="192" t="str">
        <f t="shared" si="2201"/>
        <v/>
      </c>
      <c r="AG3007" s="192"/>
      <c r="AJ3007" s="300" t="str">
        <f t="shared" si="2202"/>
        <v/>
      </c>
      <c r="AK3007" s="300" t="str">
        <f t="shared" si="2203"/>
        <v/>
      </c>
      <c r="AL3007" s="300" t="str">
        <f t="shared" si="2204"/>
        <v/>
      </c>
      <c r="AM3007" s="300" t="str">
        <f t="shared" si="2205"/>
        <v/>
      </c>
      <c r="AN3007" s="300" t="str">
        <f t="shared" si="2206"/>
        <v/>
      </c>
      <c r="AO3007" s="300" t="str">
        <f t="shared" si="2207"/>
        <v/>
      </c>
      <c r="AP3007" s="300" t="str">
        <f t="shared" si="2208"/>
        <v/>
      </c>
      <c r="AQ3007" s="300" t="str">
        <f t="shared" si="2209"/>
        <v/>
      </c>
      <c r="AR3007" s="306" t="str">
        <f t="shared" si="2210"/>
        <v/>
      </c>
      <c r="AS3007" s="300" t="str">
        <f t="shared" si="2211"/>
        <v/>
      </c>
      <c r="AT3007" s="300" t="str">
        <f t="shared" si="2212"/>
        <v/>
      </c>
      <c r="AU3007" s="192" t="str">
        <f t="shared" si="2213"/>
        <v>рбс</v>
      </c>
      <c r="AV3007" s="192" t="str">
        <f t="shared" si="2214"/>
        <v>рбс87504820общосн</v>
      </c>
      <c r="AW3007" s="191">
        <f t="shared" si="2215"/>
        <v>0</v>
      </c>
      <c r="AX3007" s="191">
        <f t="shared" si="2216"/>
        <v>0</v>
      </c>
      <c r="AY3007" s="191">
        <f t="shared" si="2217"/>
        <v>0</v>
      </c>
      <c r="AZ3007" s="191">
        <f t="shared" si="2218"/>
        <v>0</v>
      </c>
      <c r="BA3007" s="193">
        <f t="shared" si="2219"/>
        <v>1</v>
      </c>
      <c r="BB3007" s="193">
        <f t="shared" si="2220"/>
        <v>1</v>
      </c>
      <c r="BC3007" s="193">
        <f t="shared" si="2221"/>
        <v>1</v>
      </c>
      <c r="BD3007" s="191">
        <f t="shared" si="2229"/>
        <v>0</v>
      </c>
      <c r="BE3007" s="191">
        <f t="shared" si="2222"/>
        <v>0</v>
      </c>
      <c r="BF3007" s="210">
        <f t="shared" si="2223"/>
        <v>0</v>
      </c>
      <c r="BG3007" s="211">
        <f t="shared" si="2224"/>
        <v>0</v>
      </c>
      <c r="BH3007" s="289"/>
      <c r="BI3007" s="289"/>
      <c r="BL3007" s="233" t="str">
        <f t="shared" si="2225"/>
        <v/>
      </c>
    </row>
    <row r="3008" spans="1:64" ht="12" hidden="1" customHeight="1">
      <c r="A3008" s="333" t="s">
        <v>1485</v>
      </c>
      <c r="B3008" s="381" t="s">
        <v>327</v>
      </c>
      <c r="C3008" s="333" t="s">
        <v>817</v>
      </c>
      <c r="D3008" s="381" t="s">
        <v>317</v>
      </c>
      <c r="E3008" s="381" t="s">
        <v>1323</v>
      </c>
      <c r="F3008" s="381" t="s">
        <v>586</v>
      </c>
      <c r="G3008" s="381" t="s">
        <v>397</v>
      </c>
      <c r="H3008" s="100" t="s">
        <v>653</v>
      </c>
      <c r="I3008" s="381" t="s">
        <v>339</v>
      </c>
      <c r="J3008" s="382">
        <v>61380</v>
      </c>
      <c r="K3008" s="382">
        <v>31694</v>
      </c>
      <c r="L3008" s="191" t="str">
        <f t="shared" si="2184"/>
        <v>875048200702011007564024434010</v>
      </c>
      <c r="M3008" s="192">
        <f t="array" ref="M3008">IF(COUNT(SEARCH(Удалить_Роспись_КВСР,$B3008)*SEARCH(Удалить_Роспись_ПБС,$C3008)*SEARCH(Удалить_Роспись_КФСР, $D3008)*SEARCH(Удалить_Роспись_КЦСР,$E3008)*SEARCH(Удалить_Роспись_КВР,$F3008)*SEARCH(Удалить_Роспись_ЭК,$H3008)*SEARCH(Удалить_Роспись_КР,$I3008))&gt;0,0,1)</f>
        <v>0</v>
      </c>
      <c r="N3008" s="192">
        <v>0</v>
      </c>
      <c r="O3008" s="192" t="str">
        <f t="shared" si="2185"/>
        <v/>
      </c>
      <c r="P3008" s="192" t="str">
        <f t="shared" si="2226"/>
        <v/>
      </c>
      <c r="Q3008" s="300" t="str">
        <f t="shared" si="2186"/>
        <v/>
      </c>
      <c r="R3008" s="300" t="str">
        <f t="shared" si="2187"/>
        <v/>
      </c>
      <c r="S3008" s="300" t="str">
        <f t="shared" si="2188"/>
        <v/>
      </c>
      <c r="T3008" s="192" t="str">
        <f t="shared" si="2189"/>
        <v/>
      </c>
      <c r="U3008" s="303" t="str">
        <f t="shared" si="2190"/>
        <v/>
      </c>
      <c r="V3008" s="300" t="str">
        <f t="shared" si="2191"/>
        <v/>
      </c>
      <c r="W3008" s="192" t="str">
        <f t="shared" si="2192"/>
        <v/>
      </c>
      <c r="X3008" s="303" t="str">
        <f t="shared" si="2193"/>
        <v/>
      </c>
      <c r="Y3008" s="300" t="str">
        <f t="shared" si="2194"/>
        <v/>
      </c>
      <c r="Z3008" s="300" t="str">
        <f t="shared" si="2195"/>
        <v/>
      </c>
      <c r="AA3008" s="303" t="str">
        <f t="shared" si="2196"/>
        <v/>
      </c>
      <c r="AB3008" s="300" t="str">
        <f t="shared" si="2197"/>
        <v/>
      </c>
      <c r="AC3008" s="300" t="str">
        <f t="shared" si="2198"/>
        <v/>
      </c>
      <c r="AD3008" s="300" t="str">
        <f t="shared" si="2199"/>
        <v/>
      </c>
      <c r="AE3008" s="192" t="str">
        <f t="shared" si="2200"/>
        <v/>
      </c>
      <c r="AF3008" s="192" t="str">
        <f t="shared" si="2201"/>
        <v/>
      </c>
      <c r="AG3008" s="192"/>
      <c r="AJ3008" s="300" t="str">
        <f t="shared" si="2202"/>
        <v/>
      </c>
      <c r="AK3008" s="300" t="str">
        <f t="shared" si="2203"/>
        <v/>
      </c>
      <c r="AL3008" s="300" t="str">
        <f t="shared" si="2204"/>
        <v/>
      </c>
      <c r="AM3008" s="300" t="str">
        <f t="shared" si="2205"/>
        <v/>
      </c>
      <c r="AN3008" s="300" t="str">
        <f t="shared" si="2206"/>
        <v/>
      </c>
      <c r="AO3008" s="300" t="str">
        <f t="shared" si="2207"/>
        <v/>
      </c>
      <c r="AP3008" s="300" t="str">
        <f t="shared" si="2208"/>
        <v/>
      </c>
      <c r="AQ3008" s="300" t="str">
        <f t="shared" si="2209"/>
        <v/>
      </c>
      <c r="AR3008" s="306" t="str">
        <f t="shared" si="2210"/>
        <v/>
      </c>
      <c r="AS3008" s="300" t="str">
        <f t="shared" si="2211"/>
        <v/>
      </c>
      <c r="AT3008" s="300" t="str">
        <f t="shared" si="2212"/>
        <v/>
      </c>
      <c r="AU3008" s="192" t="str">
        <f t="shared" si="2213"/>
        <v>рбс</v>
      </c>
      <c r="AV3008" s="192" t="str">
        <f t="shared" si="2214"/>
        <v>рбс87504820общпро</v>
      </c>
      <c r="AW3008" s="191">
        <f t="shared" si="2215"/>
        <v>0</v>
      </c>
      <c r="AX3008" s="191">
        <f t="shared" si="2216"/>
        <v>0</v>
      </c>
      <c r="AY3008" s="191">
        <f t="shared" si="2217"/>
        <v>0</v>
      </c>
      <c r="AZ3008" s="191">
        <f t="shared" si="2218"/>
        <v>0</v>
      </c>
      <c r="BA3008" s="193">
        <f t="shared" si="2219"/>
        <v>1</v>
      </c>
      <c r="BB3008" s="193">
        <f t="shared" si="2220"/>
        <v>1</v>
      </c>
      <c r="BC3008" s="193">
        <f t="shared" si="2221"/>
        <v>1</v>
      </c>
      <c r="BD3008" s="191">
        <f t="shared" si="2229"/>
        <v>0</v>
      </c>
      <c r="BE3008" s="191">
        <f t="shared" si="2222"/>
        <v>0</v>
      </c>
      <c r="BF3008" s="210">
        <f t="shared" si="2223"/>
        <v>0</v>
      </c>
      <c r="BG3008" s="211">
        <f t="shared" si="2224"/>
        <v>0</v>
      </c>
      <c r="BH3008" s="289"/>
      <c r="BI3008" s="289"/>
      <c r="BL3008" s="233" t="str">
        <f t="shared" si="2225"/>
        <v/>
      </c>
    </row>
    <row r="3009" spans="1:64" ht="12" hidden="1" customHeight="1">
      <c r="A3009" s="333" t="s">
        <v>1485</v>
      </c>
      <c r="B3009" s="381" t="s">
        <v>327</v>
      </c>
      <c r="C3009" s="333" t="s">
        <v>817</v>
      </c>
      <c r="D3009" s="381" t="s">
        <v>317</v>
      </c>
      <c r="E3009" s="381" t="s">
        <v>1323</v>
      </c>
      <c r="F3009" s="381" t="s">
        <v>609</v>
      </c>
      <c r="G3009" s="381" t="s">
        <v>395</v>
      </c>
      <c r="H3009" s="100" t="s">
        <v>653</v>
      </c>
      <c r="I3009" s="381" t="s">
        <v>339</v>
      </c>
      <c r="J3009" s="382">
        <v>15200</v>
      </c>
      <c r="K3009" s="382">
        <v>14800</v>
      </c>
      <c r="L3009" s="191" t="str">
        <f t="shared" si="2184"/>
        <v>875048200702011007564085229010</v>
      </c>
      <c r="M3009" s="192">
        <f t="array" ref="M3009">IF(COUNT(SEARCH(Удалить_Роспись_КВСР,$B3009)*SEARCH(Удалить_Роспись_ПБС,$C3009)*SEARCH(Удалить_Роспись_КФСР, $D3009)*SEARCH(Удалить_Роспись_КЦСР,$E3009)*SEARCH(Удалить_Роспись_КВР,$F3009)*SEARCH(Удалить_Роспись_ЭК,$H3009)*SEARCH(Удалить_Роспись_КР,$I3009))&gt;0,0,1)</f>
        <v>0</v>
      </c>
      <c r="N3009" s="192">
        <v>0</v>
      </c>
      <c r="O3009" s="192" t="str">
        <f t="shared" si="2185"/>
        <v/>
      </c>
      <c r="P3009" s="192" t="str">
        <f t="shared" si="2226"/>
        <v/>
      </c>
      <c r="Q3009" s="300" t="str">
        <f t="shared" si="2186"/>
        <v/>
      </c>
      <c r="R3009" s="300" t="str">
        <f t="shared" si="2187"/>
        <v/>
      </c>
      <c r="S3009" s="300" t="str">
        <f t="shared" si="2188"/>
        <v/>
      </c>
      <c r="T3009" s="192" t="str">
        <f t="shared" si="2189"/>
        <v/>
      </c>
      <c r="U3009" s="303" t="str">
        <f t="shared" si="2190"/>
        <v/>
      </c>
      <c r="V3009" s="300" t="str">
        <f t="shared" si="2191"/>
        <v/>
      </c>
      <c r="W3009" s="192" t="str">
        <f t="shared" si="2192"/>
        <v/>
      </c>
      <c r="X3009" s="303" t="str">
        <f t="shared" si="2193"/>
        <v/>
      </c>
      <c r="Y3009" s="300" t="str">
        <f t="shared" si="2194"/>
        <v/>
      </c>
      <c r="Z3009" s="300" t="str">
        <f t="shared" si="2195"/>
        <v/>
      </c>
      <c r="AA3009" s="303" t="str">
        <f t="shared" si="2196"/>
        <v/>
      </c>
      <c r="AB3009" s="300" t="str">
        <f t="shared" si="2197"/>
        <v/>
      </c>
      <c r="AC3009" s="300" t="str">
        <f t="shared" si="2198"/>
        <v/>
      </c>
      <c r="AD3009" s="300" t="str">
        <f t="shared" si="2199"/>
        <v/>
      </c>
      <c r="AE3009" s="192" t="str">
        <f t="shared" si="2200"/>
        <v/>
      </c>
      <c r="AF3009" s="192" t="str">
        <f t="shared" si="2201"/>
        <v/>
      </c>
      <c r="AG3009" s="192"/>
      <c r="AJ3009" s="300" t="str">
        <f t="shared" si="2202"/>
        <v/>
      </c>
      <c r="AK3009" s="300" t="str">
        <f t="shared" si="2203"/>
        <v/>
      </c>
      <c r="AL3009" s="300" t="str">
        <f t="shared" si="2204"/>
        <v/>
      </c>
      <c r="AM3009" s="300" t="str">
        <f t="shared" si="2205"/>
        <v/>
      </c>
      <c r="AN3009" s="300" t="str">
        <f t="shared" si="2206"/>
        <v/>
      </c>
      <c r="AO3009" s="300" t="str">
        <f t="shared" si="2207"/>
        <v/>
      </c>
      <c r="AP3009" s="300" t="str">
        <f t="shared" si="2208"/>
        <v/>
      </c>
      <c r="AQ3009" s="300" t="str">
        <f t="shared" si="2209"/>
        <v/>
      </c>
      <c r="AR3009" s="306" t="str">
        <f t="shared" si="2210"/>
        <v/>
      </c>
      <c r="AS3009" s="300" t="str">
        <f t="shared" si="2211"/>
        <v/>
      </c>
      <c r="AT3009" s="300" t="str">
        <f t="shared" si="2212"/>
        <v/>
      </c>
      <c r="AU3009" s="192" t="str">
        <f t="shared" si="2213"/>
        <v>рбс</v>
      </c>
      <c r="AV3009" s="192" t="str">
        <f t="shared" si="2214"/>
        <v>рбс87504820общпро</v>
      </c>
      <c r="AW3009" s="191">
        <f t="shared" si="2215"/>
        <v>0</v>
      </c>
      <c r="AX3009" s="191">
        <f t="shared" si="2216"/>
        <v>0</v>
      </c>
      <c r="AY3009" s="191">
        <f t="shared" si="2217"/>
        <v>0</v>
      </c>
      <c r="AZ3009" s="191">
        <f t="shared" si="2218"/>
        <v>0</v>
      </c>
      <c r="BA3009" s="193">
        <f t="shared" si="2219"/>
        <v>1</v>
      </c>
      <c r="BB3009" s="193">
        <f t="shared" si="2220"/>
        <v>1</v>
      </c>
      <c r="BC3009" s="193">
        <f t="shared" si="2221"/>
        <v>1</v>
      </c>
      <c r="BD3009" s="191">
        <f t="shared" si="2229"/>
        <v>0</v>
      </c>
      <c r="BE3009" s="191">
        <f t="shared" si="2222"/>
        <v>0</v>
      </c>
      <c r="BF3009" s="210">
        <f t="shared" si="2223"/>
        <v>0</v>
      </c>
      <c r="BG3009" s="211">
        <f t="shared" si="2224"/>
        <v>0</v>
      </c>
      <c r="BH3009" s="289"/>
      <c r="BI3009" s="289"/>
      <c r="BL3009" s="233" t="str">
        <f t="shared" si="2225"/>
        <v/>
      </c>
    </row>
    <row r="3010" spans="1:64" ht="12" hidden="1" customHeight="1">
      <c r="A3010" s="333" t="s">
        <v>1485</v>
      </c>
      <c r="B3010" s="381" t="s">
        <v>327</v>
      </c>
      <c r="C3010" s="333" t="s">
        <v>817</v>
      </c>
      <c r="D3010" s="381" t="s">
        <v>408</v>
      </c>
      <c r="E3010" s="381" t="s">
        <v>1325</v>
      </c>
      <c r="F3010" s="381" t="s">
        <v>586</v>
      </c>
      <c r="G3010" s="381" t="s">
        <v>397</v>
      </c>
      <c r="H3010" s="100" t="s">
        <v>653</v>
      </c>
      <c r="I3010" s="381" t="s">
        <v>339</v>
      </c>
      <c r="J3010" s="382">
        <v>114811.6</v>
      </c>
      <c r="K3010" s="382">
        <v>114811.6</v>
      </c>
      <c r="L3010" s="191" t="str">
        <f t="shared" si="2184"/>
        <v>875048200707011007397024434010</v>
      </c>
      <c r="M3010" s="192">
        <f t="array" ref="M3010">IF(COUNT(SEARCH(Удалить_Роспись_КВСР,$B3010)*SEARCH(Удалить_Роспись_ПБС,$C3010)*SEARCH(Удалить_Роспись_КФСР, $D3010)*SEARCH(Удалить_Роспись_КЦСР,$E3010)*SEARCH(Удалить_Роспись_КВР,$F3010)*SEARCH(Удалить_Роспись_ЭК,$H3010)*SEARCH(Удалить_Роспись_КР,$I3010))&gt;0,0,1)</f>
        <v>0</v>
      </c>
      <c r="N3010" s="192">
        <v>0</v>
      </c>
      <c r="O3010" s="192" t="str">
        <f t="shared" si="2185"/>
        <v/>
      </c>
      <c r="P3010" s="192" t="str">
        <f t="shared" si="2226"/>
        <v/>
      </c>
      <c r="Q3010" s="300" t="str">
        <f t="shared" si="2186"/>
        <v/>
      </c>
      <c r="R3010" s="300" t="str">
        <f t="shared" si="2187"/>
        <v/>
      </c>
      <c r="S3010" s="300" t="str">
        <f t="shared" si="2188"/>
        <v/>
      </c>
      <c r="T3010" s="192" t="str">
        <f t="shared" si="2189"/>
        <v/>
      </c>
      <c r="U3010" s="303" t="str">
        <f t="shared" si="2190"/>
        <v/>
      </c>
      <c r="V3010" s="300" t="str">
        <f t="shared" si="2191"/>
        <v/>
      </c>
      <c r="W3010" s="192" t="str">
        <f t="shared" si="2192"/>
        <v/>
      </c>
      <c r="X3010" s="303" t="str">
        <f t="shared" si="2193"/>
        <v/>
      </c>
      <c r="Y3010" s="300" t="str">
        <f t="shared" si="2194"/>
        <v/>
      </c>
      <c r="Z3010" s="300" t="str">
        <f t="shared" si="2195"/>
        <v/>
      </c>
      <c r="AA3010" s="303" t="str">
        <f t="shared" si="2196"/>
        <v/>
      </c>
      <c r="AB3010" s="300" t="str">
        <f t="shared" si="2197"/>
        <v/>
      </c>
      <c r="AC3010" s="300" t="str">
        <f t="shared" si="2198"/>
        <v/>
      </c>
      <c r="AD3010" s="300" t="str">
        <f t="shared" si="2199"/>
        <v/>
      </c>
      <c r="AE3010" s="192" t="str">
        <f t="shared" si="2200"/>
        <v/>
      </c>
      <c r="AF3010" s="192" t="str">
        <f t="shared" si="2201"/>
        <v/>
      </c>
      <c r="AG3010" s="192"/>
      <c r="AJ3010" s="300" t="str">
        <f t="shared" si="2202"/>
        <v/>
      </c>
      <c r="AK3010" s="300" t="str">
        <f t="shared" si="2203"/>
        <v/>
      </c>
      <c r="AL3010" s="300" t="str">
        <f t="shared" si="2204"/>
        <v/>
      </c>
      <c r="AM3010" s="300" t="str">
        <f t="shared" si="2205"/>
        <v/>
      </c>
      <c r="AN3010" s="300" t="str">
        <f t="shared" si="2206"/>
        <v/>
      </c>
      <c r="AO3010" s="300" t="str">
        <f t="shared" si="2207"/>
        <v/>
      </c>
      <c r="AP3010" s="300" t="str">
        <f t="shared" si="2208"/>
        <v/>
      </c>
      <c r="AQ3010" s="300" t="str">
        <f t="shared" si="2209"/>
        <v/>
      </c>
      <c r="AR3010" s="306" t="str">
        <f t="shared" si="2210"/>
        <v/>
      </c>
      <c r="AS3010" s="300" t="str">
        <f t="shared" si="2211"/>
        <v/>
      </c>
      <c r="AT3010" s="300" t="str">
        <f t="shared" si="2212"/>
        <v/>
      </c>
      <c r="AU3010" s="192" t="str">
        <f t="shared" si="2213"/>
        <v>рбс</v>
      </c>
      <c r="AV3010" s="192" t="str">
        <f t="shared" si="2214"/>
        <v>рбс87504820общпро</v>
      </c>
      <c r="AW3010" s="191">
        <f t="shared" si="2215"/>
        <v>0</v>
      </c>
      <c r="AX3010" s="191">
        <f t="shared" si="2216"/>
        <v>0</v>
      </c>
      <c r="AY3010" s="191">
        <f t="shared" si="2217"/>
        <v>0</v>
      </c>
      <c r="AZ3010" s="191">
        <f t="shared" si="2218"/>
        <v>0</v>
      </c>
      <c r="BA3010" s="193">
        <f t="shared" si="2219"/>
        <v>1</v>
      </c>
      <c r="BB3010" s="193">
        <f t="shared" si="2220"/>
        <v>1</v>
      </c>
      <c r="BC3010" s="193">
        <f t="shared" si="2221"/>
        <v>1</v>
      </c>
      <c r="BD3010" s="191">
        <f t="shared" si="2229"/>
        <v>0</v>
      </c>
      <c r="BE3010" s="191">
        <f t="shared" si="2222"/>
        <v>0</v>
      </c>
      <c r="BF3010" s="210">
        <f t="shared" si="2223"/>
        <v>0</v>
      </c>
      <c r="BG3010" s="211">
        <f t="shared" si="2224"/>
        <v>0</v>
      </c>
      <c r="BH3010" s="289"/>
      <c r="BI3010" s="289"/>
      <c r="BL3010" s="233" t="str">
        <f t="shared" si="2225"/>
        <v/>
      </c>
    </row>
    <row r="3011" spans="1:64" ht="12" customHeight="1">
      <c r="A3011" s="333" t="s">
        <v>1485</v>
      </c>
      <c r="B3011" s="381" t="s">
        <v>327</v>
      </c>
      <c r="C3011" s="333" t="s">
        <v>817</v>
      </c>
      <c r="D3011" s="381" t="s">
        <v>408</v>
      </c>
      <c r="E3011" s="381" t="s">
        <v>1347</v>
      </c>
      <c r="F3011" s="381" t="s">
        <v>586</v>
      </c>
      <c r="G3011" s="381" t="s">
        <v>397</v>
      </c>
      <c r="H3011" s="100" t="s">
        <v>653</v>
      </c>
      <c r="I3011" s="381" t="s">
        <v>505</v>
      </c>
      <c r="J3011" s="382">
        <v>277594.40000000002</v>
      </c>
      <c r="K3011" s="382">
        <v>277594.40000000002</v>
      </c>
      <c r="L3011" s="191" t="str">
        <f t="shared" si="2184"/>
        <v>87504820070701100S397024434001</v>
      </c>
      <c r="M3011" s="192">
        <f t="array" ref="M3011">IF(COUNT(SEARCH(Удалить_Роспись_КВСР,$B3011)*SEARCH(Удалить_Роспись_ПБС,$C3011)*SEARCH(Удалить_Роспись_КФСР, $D3011)*SEARCH(Удалить_Роспись_КЦСР,$E3011)*SEARCH(Удалить_Роспись_КВР,$F3011)*SEARCH(Удалить_Роспись_ЭК,$H3011)*SEARCH(Удалить_Роспись_КР,$I3011))&gt;0,0,1)</f>
        <v>0</v>
      </c>
      <c r="N3011" s="192">
        <v>0</v>
      </c>
      <c r="O3011" s="192" t="str">
        <f t="shared" si="2185"/>
        <v/>
      </c>
      <c r="P3011" s="192" t="str">
        <f t="shared" si="2226"/>
        <v/>
      </c>
      <c r="Q3011" s="300" t="str">
        <f t="shared" si="2186"/>
        <v/>
      </c>
      <c r="R3011" s="300" t="str">
        <f t="shared" si="2187"/>
        <v/>
      </c>
      <c r="S3011" s="300" t="str">
        <f t="shared" si="2188"/>
        <v/>
      </c>
      <c r="T3011" s="192" t="str">
        <f t="shared" si="2189"/>
        <v/>
      </c>
      <c r="U3011" s="303" t="str">
        <f t="shared" si="2190"/>
        <v/>
      </c>
      <c r="V3011" s="300" t="str">
        <f t="shared" si="2191"/>
        <v/>
      </c>
      <c r="W3011" s="192" t="str">
        <f t="shared" si="2192"/>
        <v/>
      </c>
      <c r="X3011" s="303" t="str">
        <f t="shared" si="2193"/>
        <v/>
      </c>
      <c r="Y3011" s="300" t="str">
        <f t="shared" si="2194"/>
        <v/>
      </c>
      <c r="Z3011" s="300" t="str">
        <f t="shared" si="2195"/>
        <v/>
      </c>
      <c r="AA3011" s="303" t="str">
        <f t="shared" si="2196"/>
        <v/>
      </c>
      <c r="AB3011" s="300" t="str">
        <f t="shared" si="2197"/>
        <v/>
      </c>
      <c r="AC3011" s="300" t="str">
        <f t="shared" si="2198"/>
        <v/>
      </c>
      <c r="AD3011" s="300" t="str">
        <f t="shared" si="2199"/>
        <v/>
      </c>
      <c r="AE3011" s="192" t="str">
        <f t="shared" si="2200"/>
        <v/>
      </c>
      <c r="AF3011" s="192" t="str">
        <f t="shared" si="2201"/>
        <v/>
      </c>
      <c r="AG3011" s="192"/>
      <c r="AJ3011" s="300" t="str">
        <f t="shared" si="2202"/>
        <v/>
      </c>
      <c r="AK3011" s="300" t="str">
        <f t="shared" si="2203"/>
        <v/>
      </c>
      <c r="AL3011" s="300" t="str">
        <f t="shared" si="2204"/>
        <v/>
      </c>
      <c r="AM3011" s="300" t="str">
        <f t="shared" si="2205"/>
        <v/>
      </c>
      <c r="AN3011" s="300" t="str">
        <f t="shared" si="2206"/>
        <v/>
      </c>
      <c r="AO3011" s="300" t="str">
        <f t="shared" si="2207"/>
        <v/>
      </c>
      <c r="AP3011" s="300" t="str">
        <f t="shared" si="2208"/>
        <v/>
      </c>
      <c r="AQ3011" s="300" t="str">
        <f t="shared" si="2209"/>
        <v/>
      </c>
      <c r="AR3011" s="306" t="str">
        <f t="shared" si="2210"/>
        <v/>
      </c>
      <c r="AS3011" s="300" t="str">
        <f t="shared" si="2211"/>
        <v/>
      </c>
      <c r="AT3011" s="300" t="str">
        <f t="shared" si="2212"/>
        <v/>
      </c>
      <c r="AU3011" s="192" t="str">
        <f t="shared" si="2213"/>
        <v>рбс</v>
      </c>
      <c r="AV3011" s="192" t="str">
        <f t="shared" si="2214"/>
        <v>рбс87504820общпро</v>
      </c>
      <c r="AW3011" s="191">
        <f t="shared" si="2215"/>
        <v>0</v>
      </c>
      <c r="AX3011" s="191">
        <f t="shared" si="2216"/>
        <v>0</v>
      </c>
      <c r="AY3011" s="191">
        <f t="shared" si="2217"/>
        <v>0</v>
      </c>
      <c r="AZ3011" s="191">
        <f t="shared" si="2218"/>
        <v>0</v>
      </c>
      <c r="BA3011" s="193">
        <f t="shared" si="2219"/>
        <v>1</v>
      </c>
      <c r="BB3011" s="193">
        <f t="shared" si="2220"/>
        <v>1</v>
      </c>
      <c r="BC3011" s="193">
        <f t="shared" si="2221"/>
        <v>1</v>
      </c>
      <c r="BD3011" s="191">
        <f t="shared" si="2229"/>
        <v>0</v>
      </c>
      <c r="BE3011" s="191">
        <f t="shared" si="2222"/>
        <v>0</v>
      </c>
      <c r="BF3011" s="210">
        <f t="shared" si="2223"/>
        <v>0</v>
      </c>
      <c r="BG3011" s="211">
        <f t="shared" si="2224"/>
        <v>0</v>
      </c>
      <c r="BH3011" s="289"/>
      <c r="BI3011" s="289"/>
      <c r="BL3011" s="233" t="str">
        <f t="shared" si="2225"/>
        <v/>
      </c>
    </row>
    <row r="3012" spans="1:64" ht="12" hidden="1" customHeight="1">
      <c r="A3012" s="333" t="s">
        <v>1485</v>
      </c>
      <c r="B3012" s="381" t="s">
        <v>327</v>
      </c>
      <c r="C3012" s="333" t="s">
        <v>817</v>
      </c>
      <c r="D3012" s="381" t="s">
        <v>311</v>
      </c>
      <c r="E3012" s="381" t="s">
        <v>1326</v>
      </c>
      <c r="F3012" s="381" t="s">
        <v>586</v>
      </c>
      <c r="G3012" s="381" t="s">
        <v>397</v>
      </c>
      <c r="H3012" s="100" t="s">
        <v>653</v>
      </c>
      <c r="I3012" s="381" t="s">
        <v>339</v>
      </c>
      <c r="J3012" s="382">
        <v>1667087</v>
      </c>
      <c r="K3012" s="382">
        <v>304191.07</v>
      </c>
      <c r="L3012" s="191" t="str">
        <f t="shared" si="2184"/>
        <v>875048201003011007566024434010</v>
      </c>
      <c r="M3012" s="192">
        <f t="array" ref="M3012">IF(COUNT(SEARCH(Удалить_Роспись_КВСР,$B3012)*SEARCH(Удалить_Роспись_ПБС,$C3012)*SEARCH(Удалить_Роспись_КФСР, $D3012)*SEARCH(Удалить_Роспись_КЦСР,$E3012)*SEARCH(Удалить_Роспись_КВР,$F3012)*SEARCH(Удалить_Роспись_ЭК,$H3012)*SEARCH(Удалить_Роспись_КР,$I3012))&gt;0,0,1)</f>
        <v>0</v>
      </c>
      <c r="N3012" s="192">
        <v>0</v>
      </c>
      <c r="O3012" s="192" t="str">
        <f t="shared" si="2185"/>
        <v/>
      </c>
      <c r="P3012" s="192" t="str">
        <f t="shared" si="2226"/>
        <v/>
      </c>
      <c r="Q3012" s="300" t="str">
        <f t="shared" si="2186"/>
        <v/>
      </c>
      <c r="R3012" s="300" t="str">
        <f t="shared" si="2187"/>
        <v/>
      </c>
      <c r="S3012" s="300" t="str">
        <f t="shared" si="2188"/>
        <v/>
      </c>
      <c r="T3012" s="192" t="str">
        <f t="shared" si="2189"/>
        <v/>
      </c>
      <c r="U3012" s="303" t="str">
        <f t="shared" si="2190"/>
        <v/>
      </c>
      <c r="V3012" s="300" t="str">
        <f t="shared" si="2191"/>
        <v/>
      </c>
      <c r="W3012" s="192" t="str">
        <f t="shared" si="2192"/>
        <v/>
      </c>
      <c r="X3012" s="303" t="str">
        <f t="shared" si="2193"/>
        <v/>
      </c>
      <c r="Y3012" s="300" t="str">
        <f t="shared" si="2194"/>
        <v/>
      </c>
      <c r="Z3012" s="300" t="str">
        <f t="shared" si="2195"/>
        <v/>
      </c>
      <c r="AA3012" s="303" t="str">
        <f t="shared" si="2196"/>
        <v/>
      </c>
      <c r="AB3012" s="300" t="str">
        <f t="shared" si="2197"/>
        <v/>
      </c>
      <c r="AC3012" s="300" t="str">
        <f t="shared" si="2198"/>
        <v/>
      </c>
      <c r="AD3012" s="300" t="str">
        <f t="shared" si="2199"/>
        <v/>
      </c>
      <c r="AE3012" s="192" t="str">
        <f t="shared" si="2200"/>
        <v/>
      </c>
      <c r="AF3012" s="192" t="str">
        <f t="shared" si="2201"/>
        <v/>
      </c>
      <c r="AG3012" s="192"/>
      <c r="AJ3012" s="300" t="str">
        <f t="shared" si="2202"/>
        <v/>
      </c>
      <c r="AK3012" s="300" t="str">
        <f t="shared" si="2203"/>
        <v/>
      </c>
      <c r="AL3012" s="300" t="str">
        <f t="shared" si="2204"/>
        <v/>
      </c>
      <c r="AM3012" s="300" t="str">
        <f t="shared" si="2205"/>
        <v/>
      </c>
      <c r="AN3012" s="300" t="str">
        <f t="shared" si="2206"/>
        <v/>
      </c>
      <c r="AO3012" s="300" t="str">
        <f t="shared" si="2207"/>
        <v/>
      </c>
      <c r="AP3012" s="300" t="str">
        <f t="shared" si="2208"/>
        <v/>
      </c>
      <c r="AQ3012" s="300" t="str">
        <f t="shared" si="2209"/>
        <v/>
      </c>
      <c r="AR3012" s="306" t="str">
        <f t="shared" si="2210"/>
        <v/>
      </c>
      <c r="AS3012" s="300" t="str">
        <f t="shared" si="2211"/>
        <v/>
      </c>
      <c r="AT3012" s="300" t="str">
        <f t="shared" si="2212"/>
        <v/>
      </c>
      <c r="AU3012" s="192" t="str">
        <f t="shared" si="2213"/>
        <v>рбс</v>
      </c>
      <c r="AV3012" s="192" t="str">
        <f t="shared" si="2214"/>
        <v>рбс87504820общпро</v>
      </c>
      <c r="AW3012" s="191">
        <f t="shared" si="2215"/>
        <v>0</v>
      </c>
      <c r="AX3012" s="191">
        <f t="shared" si="2216"/>
        <v>0</v>
      </c>
      <c r="AY3012" s="191">
        <f t="shared" si="2217"/>
        <v>0</v>
      </c>
      <c r="AZ3012" s="191">
        <f t="shared" si="2218"/>
        <v>0</v>
      </c>
      <c r="BA3012" s="193">
        <f t="shared" si="2219"/>
        <v>1</v>
      </c>
      <c r="BB3012" s="193">
        <f t="shared" si="2220"/>
        <v>1</v>
      </c>
      <c r="BC3012" s="193">
        <f t="shared" si="2221"/>
        <v>1</v>
      </c>
      <c r="BD3012" s="191">
        <f t="shared" si="2229"/>
        <v>0</v>
      </c>
      <c r="BE3012" s="191">
        <f t="shared" si="2222"/>
        <v>0</v>
      </c>
      <c r="BF3012" s="210">
        <f t="shared" si="2223"/>
        <v>0</v>
      </c>
      <c r="BG3012" s="211">
        <f t="shared" si="2224"/>
        <v>0</v>
      </c>
      <c r="BH3012" s="289"/>
      <c r="BI3012" s="289"/>
      <c r="BL3012" s="233" t="str">
        <f t="shared" si="2225"/>
        <v/>
      </c>
    </row>
    <row r="3013" spans="1:64" ht="12" customHeight="1">
      <c r="A3013" s="333" t="s">
        <v>1486</v>
      </c>
      <c r="B3013" s="381" t="s">
        <v>327</v>
      </c>
      <c r="C3013" s="333" t="s">
        <v>818</v>
      </c>
      <c r="D3013" s="381" t="s">
        <v>316</v>
      </c>
      <c r="E3013" s="381" t="s">
        <v>1443</v>
      </c>
      <c r="F3013" s="381" t="s">
        <v>608</v>
      </c>
      <c r="G3013" s="381" t="s">
        <v>385</v>
      </c>
      <c r="H3013" s="100" t="s">
        <v>653</v>
      </c>
      <c r="I3013" s="381" t="s">
        <v>505</v>
      </c>
      <c r="J3013" s="382">
        <v>322000</v>
      </c>
      <c r="K3013" s="382">
        <v>143487.48000000001</v>
      </c>
      <c r="L3013" s="191" t="str">
        <f t="shared" si="2184"/>
        <v>875048250701011004001011121101</v>
      </c>
      <c r="M3013" s="192">
        <f t="array" ref="M3013">IF(COUNT(SEARCH(Удалить_Роспись_КВСР,$B3013)*SEARCH(Удалить_Роспись_ПБС,$C3013)*SEARCH(Удалить_Роспись_КФСР, $D3013)*SEARCH(Удалить_Роспись_КЦСР,$E3013)*SEARCH(Удалить_Роспись_КВР,$F3013)*SEARCH(Удалить_Роспись_ЭК,$H3013)*SEARCH(Удалить_Роспись_КР,$I3013))&gt;0,0,1)</f>
        <v>0</v>
      </c>
      <c r="N3013" s="192">
        <v>0</v>
      </c>
      <c r="O3013" s="192" t="str">
        <f t="shared" si="2185"/>
        <v/>
      </c>
      <c r="P3013" s="192" t="str">
        <f t="shared" si="2226"/>
        <v/>
      </c>
      <c r="Q3013" s="300" t="str">
        <f t="shared" si="2186"/>
        <v/>
      </c>
      <c r="R3013" s="300" t="str">
        <f t="shared" si="2187"/>
        <v/>
      </c>
      <c r="S3013" s="300" t="str">
        <f t="shared" si="2188"/>
        <v/>
      </c>
      <c r="T3013" s="192" t="str">
        <f t="shared" si="2189"/>
        <v/>
      </c>
      <c r="U3013" s="303" t="str">
        <f t="shared" si="2190"/>
        <v/>
      </c>
      <c r="V3013" s="300" t="str">
        <f t="shared" si="2191"/>
        <v/>
      </c>
      <c r="W3013" s="192" t="str">
        <f t="shared" si="2192"/>
        <v/>
      </c>
      <c r="X3013" s="303" t="str">
        <f t="shared" si="2193"/>
        <v/>
      </c>
      <c r="Y3013" s="300" t="str">
        <f t="shared" si="2194"/>
        <v/>
      </c>
      <c r="Z3013" s="300" t="str">
        <f t="shared" si="2195"/>
        <v/>
      </c>
      <c r="AA3013" s="303" t="str">
        <f t="shared" si="2196"/>
        <v/>
      </c>
      <c r="AB3013" s="300" t="str">
        <f t="shared" si="2197"/>
        <v/>
      </c>
      <c r="AC3013" s="300" t="str">
        <f t="shared" si="2198"/>
        <v/>
      </c>
      <c r="AD3013" s="300" t="str">
        <f t="shared" si="2199"/>
        <v/>
      </c>
      <c r="AE3013" s="192" t="str">
        <f t="shared" si="2200"/>
        <v/>
      </c>
      <c r="AF3013" s="192" t="str">
        <f t="shared" si="2201"/>
        <v/>
      </c>
      <c r="AG3013" s="192"/>
      <c r="AJ3013" s="300" t="str">
        <f t="shared" si="2202"/>
        <v/>
      </c>
      <c r="AK3013" s="300" t="str">
        <f t="shared" si="2203"/>
        <v/>
      </c>
      <c r="AL3013" s="300" t="str">
        <f t="shared" si="2204"/>
        <v/>
      </c>
      <c r="AM3013" s="300" t="str">
        <f t="shared" si="2205"/>
        <v/>
      </c>
      <c r="AN3013" s="300" t="str">
        <f t="shared" si="2206"/>
        <v/>
      </c>
      <c r="AO3013" s="300" t="str">
        <f t="shared" si="2207"/>
        <v/>
      </c>
      <c r="AP3013" s="300" t="str">
        <f t="shared" si="2208"/>
        <v/>
      </c>
      <c r="AQ3013" s="300" t="str">
        <f t="shared" si="2209"/>
        <v/>
      </c>
      <c r="AR3013" s="306" t="str">
        <f t="shared" si="2210"/>
        <v/>
      </c>
      <c r="AS3013" s="300" t="str">
        <f t="shared" si="2211"/>
        <v/>
      </c>
      <c r="AT3013" s="300" t="str">
        <f t="shared" si="2212"/>
        <v/>
      </c>
      <c r="AU3013" s="192" t="str">
        <f t="shared" si="2213"/>
        <v>рбс</v>
      </c>
      <c r="AV3013" s="192" t="str">
        <f t="shared" si="2214"/>
        <v>рбс87504825общопл</v>
      </c>
      <c r="AW3013" s="191">
        <f t="shared" si="2215"/>
        <v>0</v>
      </c>
      <c r="AX3013" s="191">
        <f t="shared" si="2216"/>
        <v>0</v>
      </c>
      <c r="AY3013" s="191">
        <f t="shared" si="2217"/>
        <v>0</v>
      </c>
      <c r="AZ3013" s="191">
        <f t="shared" si="2218"/>
        <v>0</v>
      </c>
      <c r="BA3013" s="193">
        <f t="shared" si="2219"/>
        <v>1</v>
      </c>
      <c r="BB3013" s="193">
        <f t="shared" si="2220"/>
        <v>1</v>
      </c>
      <c r="BC3013" s="193">
        <f t="shared" si="2221"/>
        <v>1</v>
      </c>
      <c r="BD3013" s="191">
        <f t="shared" si="2229"/>
        <v>0</v>
      </c>
      <c r="BE3013" s="191">
        <f t="shared" si="2222"/>
        <v>0</v>
      </c>
      <c r="BF3013" s="210">
        <f t="shared" si="2223"/>
        <v>0</v>
      </c>
      <c r="BG3013" s="211">
        <f t="shared" si="2224"/>
        <v>0</v>
      </c>
      <c r="BH3013" s="289" t="str">
        <f>B3013</f>
        <v>875</v>
      </c>
      <c r="BI3013" s="289" t="str">
        <f>D3013</f>
        <v>0701</v>
      </c>
      <c r="BJ3013" s="284" t="s">
        <v>591</v>
      </c>
      <c r="BK3013" s="284" t="s">
        <v>589</v>
      </c>
      <c r="BL3013" s="233" t="str">
        <f t="shared" si="2225"/>
        <v/>
      </c>
    </row>
    <row r="3014" spans="1:64" ht="12" customHeight="1">
      <c r="A3014" s="333" t="s">
        <v>1486</v>
      </c>
      <c r="B3014" s="381" t="s">
        <v>327</v>
      </c>
      <c r="C3014" s="333" t="s">
        <v>818</v>
      </c>
      <c r="D3014" s="381" t="s">
        <v>316</v>
      </c>
      <c r="E3014" s="381" t="s">
        <v>1443</v>
      </c>
      <c r="F3014" s="381" t="s">
        <v>589</v>
      </c>
      <c r="G3014" s="381" t="s">
        <v>386</v>
      </c>
      <c r="H3014" s="100" t="s">
        <v>653</v>
      </c>
      <c r="I3014" s="381" t="s">
        <v>505</v>
      </c>
      <c r="J3014" s="382">
        <v>3300</v>
      </c>
      <c r="K3014" s="382">
        <v>0</v>
      </c>
      <c r="L3014" s="191" t="str">
        <f t="shared" si="2184"/>
        <v>875048250701011004001011221201</v>
      </c>
      <c r="M3014" s="192">
        <f t="array" ref="M3014">IF(COUNT(SEARCH(Удалить_Роспись_КВСР,$B3014)*SEARCH(Удалить_Роспись_ПБС,$C3014)*SEARCH(Удалить_Роспись_КФСР, $D3014)*SEARCH(Удалить_Роспись_КЦСР,$E3014)*SEARCH(Удалить_Роспись_КВР,$F3014)*SEARCH(Удалить_Роспись_ЭК,$H3014)*SEARCH(Удалить_Роспись_КР,$I3014))&gt;0,0,1)</f>
        <v>0</v>
      </c>
      <c r="N3014" s="192">
        <f>IF(COUNT(SEARCH(Удалить_Индекс_КВСР,$B3014)*SEARCH(Удалить_Индекс_ПБС,$C3014)*SEARCH(Удалить_Индекс_КФСР,$D3014)*SEARCH(Удалить_Индекс_КЦСР,$E3014)*SEARCH(Удалить_Индекс_КВР,$F3014)*SEARCH(Удалить_Индекс_ЭК,$H3014)*SEARCH(Удалить_Индекс_КР,$I3014))&gt;0,0,1)</f>
        <v>1</v>
      </c>
      <c r="O3014" s="192" t="str">
        <f t="shared" si="2185"/>
        <v/>
      </c>
      <c r="P3014" s="192" t="str">
        <f t="shared" si="2226"/>
        <v/>
      </c>
      <c r="Q3014" s="300" t="str">
        <f t="shared" si="2186"/>
        <v/>
      </c>
      <c r="R3014" s="300" t="str">
        <f t="shared" si="2187"/>
        <v/>
      </c>
      <c r="S3014" s="300" t="str">
        <f t="shared" si="2188"/>
        <v/>
      </c>
      <c r="T3014" s="192" t="str">
        <f t="shared" si="2189"/>
        <v/>
      </c>
      <c r="U3014" s="303" t="str">
        <f t="shared" si="2190"/>
        <v/>
      </c>
      <c r="V3014" s="300" t="str">
        <f t="shared" si="2191"/>
        <v/>
      </c>
      <c r="W3014" s="192" t="str">
        <f t="shared" si="2192"/>
        <v/>
      </c>
      <c r="X3014" s="303" t="str">
        <f t="shared" si="2193"/>
        <v/>
      </c>
      <c r="Y3014" s="300" t="str">
        <f t="shared" si="2194"/>
        <v/>
      </c>
      <c r="Z3014" s="300" t="str">
        <f t="shared" si="2195"/>
        <v/>
      </c>
      <c r="AA3014" s="303" t="str">
        <f t="shared" si="2196"/>
        <v/>
      </c>
      <c r="AB3014" s="300" t="str">
        <f t="shared" si="2197"/>
        <v/>
      </c>
      <c r="AC3014" s="300" t="str">
        <f t="shared" si="2198"/>
        <v/>
      </c>
      <c r="AD3014" s="300" t="str">
        <f t="shared" si="2199"/>
        <v/>
      </c>
      <c r="AE3014" s="192" t="str">
        <f t="shared" si="2200"/>
        <v/>
      </c>
      <c r="AF3014" s="192" t="str">
        <f t="shared" si="2201"/>
        <v/>
      </c>
      <c r="AG3014" s="192"/>
      <c r="AJ3014" s="300" t="str">
        <f t="shared" si="2202"/>
        <v/>
      </c>
      <c r="AK3014" s="300" t="str">
        <f t="shared" si="2203"/>
        <v/>
      </c>
      <c r="AL3014" s="300" t="str">
        <f t="shared" si="2204"/>
        <v/>
      </c>
      <c r="AM3014" s="300" t="str">
        <f t="shared" si="2205"/>
        <v/>
      </c>
      <c r="AN3014" s="300" t="str">
        <f t="shared" si="2206"/>
        <v/>
      </c>
      <c r="AO3014" s="300" t="str">
        <f t="shared" si="2207"/>
        <v/>
      </c>
      <c r="AP3014" s="300" t="str">
        <f t="shared" si="2208"/>
        <v/>
      </c>
      <c r="AQ3014" s="300" t="str">
        <f t="shared" si="2209"/>
        <v/>
      </c>
      <c r="AR3014" s="306" t="str">
        <f t="shared" si="2210"/>
        <v/>
      </c>
      <c r="AS3014" s="300" t="str">
        <f t="shared" si="2211"/>
        <v/>
      </c>
      <c r="AT3014" s="300" t="str">
        <f t="shared" si="2212"/>
        <v/>
      </c>
      <c r="AU3014" s="192" t="str">
        <f t="shared" si="2213"/>
        <v>рбс</v>
      </c>
      <c r="AV3014" s="192" t="str">
        <f t="shared" si="2214"/>
        <v>рбс87504825общпро</v>
      </c>
      <c r="AW3014" s="191">
        <f t="shared" si="2215"/>
        <v>0</v>
      </c>
      <c r="AX3014" s="191">
        <f t="shared" si="2216"/>
        <v>0</v>
      </c>
      <c r="AY3014" s="191">
        <f t="shared" si="2217"/>
        <v>3300</v>
      </c>
      <c r="AZ3014" s="191">
        <f t="shared" si="2218"/>
        <v>0</v>
      </c>
      <c r="BA3014" s="193">
        <f t="shared" si="2219"/>
        <v>1</v>
      </c>
      <c r="BB3014" s="193">
        <f t="shared" si="2220"/>
        <v>1</v>
      </c>
      <c r="BC3014" s="193">
        <f t="shared" si="2221"/>
        <v>1</v>
      </c>
      <c r="BD3014" s="191">
        <f t="shared" si="2229"/>
        <v>3300</v>
      </c>
      <c r="BE3014" s="191">
        <f t="shared" si="2222"/>
        <v>0</v>
      </c>
      <c r="BF3014" s="210">
        <f t="shared" si="2223"/>
        <v>3300</v>
      </c>
      <c r="BG3014" s="211">
        <f t="shared" si="2224"/>
        <v>3300</v>
      </c>
      <c r="BH3014" s="289" t="str">
        <f>B3014</f>
        <v>875</v>
      </c>
      <c r="BI3014" s="289" t="str">
        <f>D3014</f>
        <v>0701</v>
      </c>
      <c r="BJ3014" s="284" t="s">
        <v>591</v>
      </c>
      <c r="BK3014" s="284" t="s">
        <v>589</v>
      </c>
      <c r="BL3014" s="233" t="str">
        <f t="shared" si="2225"/>
        <v/>
      </c>
    </row>
    <row r="3015" spans="1:64" ht="12" customHeight="1">
      <c r="A3015" s="333" t="s">
        <v>1486</v>
      </c>
      <c r="B3015" s="381" t="s">
        <v>327</v>
      </c>
      <c r="C3015" s="333" t="s">
        <v>818</v>
      </c>
      <c r="D3015" s="381" t="s">
        <v>316</v>
      </c>
      <c r="E3015" s="381" t="s">
        <v>1443</v>
      </c>
      <c r="F3015" s="381" t="s">
        <v>902</v>
      </c>
      <c r="G3015" s="381" t="s">
        <v>387</v>
      </c>
      <c r="H3015" s="100" t="s">
        <v>653</v>
      </c>
      <c r="I3015" s="381" t="s">
        <v>505</v>
      </c>
      <c r="J3015" s="382">
        <v>97244</v>
      </c>
      <c r="K3015" s="382">
        <v>46711.58</v>
      </c>
      <c r="L3015" s="191" t="str">
        <f t="shared" si="2184"/>
        <v>875048250701011004001011921301</v>
      </c>
      <c r="M3015" s="192">
        <f t="array" ref="M3015">IF(COUNT(SEARCH(Удалить_Роспись_КВСР,$B3015)*SEARCH(Удалить_Роспись_ПБС,$C3015)*SEARCH(Удалить_Роспись_КФСР, $D3015)*SEARCH(Удалить_Роспись_КЦСР,$E3015)*SEARCH(Удалить_Роспись_КВР,$F3015)*SEARCH(Удалить_Роспись_ЭК,$H3015)*SEARCH(Удалить_Роспись_КР,$I3015))&gt;0,0,1)</f>
        <v>0</v>
      </c>
      <c r="N3015" s="192">
        <v>0</v>
      </c>
      <c r="O3015" s="192" t="str">
        <f t="shared" si="2185"/>
        <v/>
      </c>
      <c r="P3015" s="192" t="str">
        <f t="shared" si="2226"/>
        <v/>
      </c>
      <c r="Q3015" s="300" t="str">
        <f t="shared" si="2186"/>
        <v/>
      </c>
      <c r="R3015" s="300" t="str">
        <f t="shared" si="2187"/>
        <v/>
      </c>
      <c r="S3015" s="300" t="str">
        <f t="shared" si="2188"/>
        <v/>
      </c>
      <c r="T3015" s="192" t="str">
        <f t="shared" si="2189"/>
        <v/>
      </c>
      <c r="U3015" s="303" t="str">
        <f t="shared" si="2190"/>
        <v/>
      </c>
      <c r="V3015" s="300" t="str">
        <f t="shared" si="2191"/>
        <v/>
      </c>
      <c r="W3015" s="192" t="str">
        <f t="shared" si="2192"/>
        <v/>
      </c>
      <c r="X3015" s="303" t="str">
        <f t="shared" si="2193"/>
        <v/>
      </c>
      <c r="Y3015" s="300" t="str">
        <f t="shared" si="2194"/>
        <v/>
      </c>
      <c r="Z3015" s="300" t="str">
        <f t="shared" si="2195"/>
        <v/>
      </c>
      <c r="AA3015" s="303" t="str">
        <f t="shared" si="2196"/>
        <v/>
      </c>
      <c r="AB3015" s="300" t="str">
        <f t="shared" si="2197"/>
        <v/>
      </c>
      <c r="AC3015" s="300" t="str">
        <f t="shared" si="2198"/>
        <v/>
      </c>
      <c r="AD3015" s="300" t="str">
        <f t="shared" si="2199"/>
        <v/>
      </c>
      <c r="AE3015" s="192" t="str">
        <f t="shared" si="2200"/>
        <v/>
      </c>
      <c r="AF3015" s="192" t="str">
        <f t="shared" si="2201"/>
        <v/>
      </c>
      <c r="AG3015" s="192"/>
      <c r="AJ3015" s="300" t="str">
        <f t="shared" si="2202"/>
        <v/>
      </c>
      <c r="AK3015" s="300" t="str">
        <f t="shared" si="2203"/>
        <v/>
      </c>
      <c r="AL3015" s="300" t="str">
        <f t="shared" si="2204"/>
        <v/>
      </c>
      <c r="AM3015" s="300" t="str">
        <f t="shared" si="2205"/>
        <v/>
      </c>
      <c r="AN3015" s="300" t="str">
        <f t="shared" si="2206"/>
        <v/>
      </c>
      <c r="AO3015" s="300" t="str">
        <f t="shared" si="2207"/>
        <v/>
      </c>
      <c r="AP3015" s="300" t="str">
        <f t="shared" si="2208"/>
        <v/>
      </c>
      <c r="AQ3015" s="300" t="str">
        <f t="shared" si="2209"/>
        <v/>
      </c>
      <c r="AR3015" s="306" t="str">
        <f t="shared" si="2210"/>
        <v/>
      </c>
      <c r="AS3015" s="300" t="str">
        <f t="shared" si="2211"/>
        <v/>
      </c>
      <c r="AT3015" s="300" t="str">
        <f t="shared" si="2212"/>
        <v/>
      </c>
      <c r="AU3015" s="192" t="str">
        <f t="shared" si="2213"/>
        <v>рбс</v>
      </c>
      <c r="AV3015" s="192" t="str">
        <f t="shared" si="2214"/>
        <v>рбс87504825общопл</v>
      </c>
      <c r="AW3015" s="191">
        <f t="shared" si="2215"/>
        <v>0</v>
      </c>
      <c r="AX3015" s="191">
        <f t="shared" si="2216"/>
        <v>0</v>
      </c>
      <c r="AY3015" s="191">
        <f t="shared" si="2217"/>
        <v>0</v>
      </c>
      <c r="AZ3015" s="191">
        <f t="shared" si="2218"/>
        <v>0</v>
      </c>
      <c r="BA3015" s="193">
        <f t="shared" si="2219"/>
        <v>1</v>
      </c>
      <c r="BB3015" s="193">
        <f t="shared" si="2220"/>
        <v>1</v>
      </c>
      <c r="BC3015" s="193">
        <f t="shared" si="2221"/>
        <v>1</v>
      </c>
      <c r="BD3015" s="191">
        <f t="shared" si="2229"/>
        <v>0</v>
      </c>
      <c r="BE3015" s="191">
        <f t="shared" si="2222"/>
        <v>0</v>
      </c>
      <c r="BF3015" s="210">
        <f t="shared" si="2223"/>
        <v>0</v>
      </c>
      <c r="BG3015" s="211">
        <f t="shared" si="2224"/>
        <v>0</v>
      </c>
      <c r="BH3015" s="289" t="str">
        <f>B3015</f>
        <v>875</v>
      </c>
      <c r="BI3015" s="289" t="str">
        <f>D3015</f>
        <v>0701</v>
      </c>
      <c r="BJ3015" s="284" t="s">
        <v>591</v>
      </c>
      <c r="BK3015" s="284" t="s">
        <v>589</v>
      </c>
      <c r="BL3015" s="233" t="str">
        <f t="shared" si="2225"/>
        <v/>
      </c>
    </row>
    <row r="3016" spans="1:64" ht="12" customHeight="1">
      <c r="A3016" s="333" t="s">
        <v>1486</v>
      </c>
      <c r="B3016" s="381" t="s">
        <v>327</v>
      </c>
      <c r="C3016" s="333" t="s">
        <v>818</v>
      </c>
      <c r="D3016" s="381" t="s">
        <v>316</v>
      </c>
      <c r="E3016" s="381" t="s">
        <v>1443</v>
      </c>
      <c r="F3016" s="381" t="s">
        <v>586</v>
      </c>
      <c r="G3016" s="381" t="s">
        <v>389</v>
      </c>
      <c r="H3016" s="100" t="s">
        <v>653</v>
      </c>
      <c r="I3016" s="381" t="s">
        <v>505</v>
      </c>
      <c r="J3016" s="382">
        <v>12430</v>
      </c>
      <c r="K3016" s="382">
        <v>0</v>
      </c>
      <c r="L3016" s="191" t="str">
        <f t="shared" si="2184"/>
        <v>875048250701011004001024422601</v>
      </c>
      <c r="M3016" s="192">
        <f t="array" ref="M3016">IF(COUNT(SEARCH(Удалить_Роспись_КВСР,$B3016)*SEARCH(Удалить_Роспись_ПБС,$C3016)*SEARCH(Удалить_Роспись_КФСР, $D3016)*SEARCH(Удалить_Роспись_КЦСР,$E3016)*SEARCH(Удалить_Роспись_КВР,$F3016)*SEARCH(Удалить_Роспись_ЭК,$H3016)*SEARCH(Удалить_Роспись_КР,$I3016))&gt;0,0,1)</f>
        <v>0</v>
      </c>
      <c r="N3016" s="192">
        <f>IF(COUNT(SEARCH(Удалить_Индекс_КВСР,$B3016)*SEARCH(Удалить_Индекс_ПБС,$C3016)*SEARCH(Удалить_Индекс_КФСР,$D3016)*SEARCH(Удалить_Индекс_КЦСР,$E3016)*SEARCH(Удалить_Индекс_КВР,$F3016)*SEARCH(Удалить_Индекс_ЭК,$H3016)*SEARCH(Удалить_Индекс_КР,$I3016))&gt;0,0,1)</f>
        <v>1</v>
      </c>
      <c r="O3016" s="192" t="str">
        <f t="shared" si="2185"/>
        <v/>
      </c>
      <c r="P3016" s="192" t="str">
        <f t="shared" si="2226"/>
        <v/>
      </c>
      <c r="Q3016" s="300" t="str">
        <f t="shared" si="2186"/>
        <v/>
      </c>
      <c r="R3016" s="300" t="str">
        <f t="shared" si="2187"/>
        <v/>
      </c>
      <c r="S3016" s="300" t="str">
        <f t="shared" si="2188"/>
        <v/>
      </c>
      <c r="T3016" s="192" t="str">
        <f t="shared" si="2189"/>
        <v/>
      </c>
      <c r="U3016" s="303" t="str">
        <f t="shared" si="2190"/>
        <v/>
      </c>
      <c r="V3016" s="300" t="str">
        <f t="shared" si="2191"/>
        <v/>
      </c>
      <c r="W3016" s="192" t="str">
        <f t="shared" si="2192"/>
        <v/>
      </c>
      <c r="X3016" s="303" t="str">
        <f t="shared" si="2193"/>
        <v/>
      </c>
      <c r="Y3016" s="300" t="str">
        <f t="shared" si="2194"/>
        <v/>
      </c>
      <c r="Z3016" s="300" t="str">
        <f t="shared" si="2195"/>
        <v/>
      </c>
      <c r="AA3016" s="303" t="str">
        <f t="shared" si="2196"/>
        <v/>
      </c>
      <c r="AB3016" s="300" t="str">
        <f t="shared" si="2197"/>
        <v/>
      </c>
      <c r="AC3016" s="300" t="str">
        <f t="shared" si="2198"/>
        <v/>
      </c>
      <c r="AD3016" s="300" t="str">
        <f t="shared" si="2199"/>
        <v/>
      </c>
      <c r="AE3016" s="192" t="str">
        <f t="shared" si="2200"/>
        <v/>
      </c>
      <c r="AF3016" s="192" t="str">
        <f t="shared" si="2201"/>
        <v/>
      </c>
      <c r="AG3016" s="192"/>
      <c r="AJ3016" s="300" t="str">
        <f t="shared" si="2202"/>
        <v/>
      </c>
      <c r="AK3016" s="300" t="str">
        <f t="shared" si="2203"/>
        <v/>
      </c>
      <c r="AL3016" s="300" t="str">
        <f t="shared" si="2204"/>
        <v/>
      </c>
      <c r="AM3016" s="300" t="str">
        <f t="shared" si="2205"/>
        <v/>
      </c>
      <c r="AN3016" s="300" t="str">
        <f t="shared" si="2206"/>
        <v/>
      </c>
      <c r="AO3016" s="300" t="str">
        <f t="shared" si="2207"/>
        <v/>
      </c>
      <c r="AP3016" s="300" t="str">
        <f t="shared" si="2208"/>
        <v/>
      </c>
      <c r="AQ3016" s="300" t="str">
        <f t="shared" si="2209"/>
        <v/>
      </c>
      <c r="AR3016" s="306" t="str">
        <f t="shared" si="2210"/>
        <v/>
      </c>
      <c r="AS3016" s="300" t="str">
        <f t="shared" si="2211"/>
        <v/>
      </c>
      <c r="AT3016" s="300" t="str">
        <f t="shared" si="2212"/>
        <v/>
      </c>
      <c r="AU3016" s="192" t="str">
        <f t="shared" si="2213"/>
        <v>рбс</v>
      </c>
      <c r="AV3016" s="192" t="str">
        <f t="shared" si="2214"/>
        <v>рбс87504825общпро</v>
      </c>
      <c r="AW3016" s="191">
        <f t="shared" si="2215"/>
        <v>0</v>
      </c>
      <c r="AX3016" s="191">
        <f t="shared" si="2216"/>
        <v>0</v>
      </c>
      <c r="AY3016" s="191">
        <f t="shared" si="2217"/>
        <v>12430</v>
      </c>
      <c r="AZ3016" s="191">
        <f t="shared" si="2218"/>
        <v>0</v>
      </c>
      <c r="BA3016" s="193">
        <f t="shared" si="2219"/>
        <v>1</v>
      </c>
      <c r="BB3016" s="193">
        <f t="shared" si="2220"/>
        <v>1</v>
      </c>
      <c r="BC3016" s="193">
        <f t="shared" si="2221"/>
        <v>1</v>
      </c>
      <c r="BD3016" s="191">
        <f t="shared" si="2229"/>
        <v>12430</v>
      </c>
      <c r="BE3016" s="191">
        <f t="shared" si="2222"/>
        <v>0</v>
      </c>
      <c r="BF3016" s="210">
        <f t="shared" si="2223"/>
        <v>12430</v>
      </c>
      <c r="BG3016" s="211">
        <f t="shared" si="2224"/>
        <v>12430</v>
      </c>
      <c r="BH3016" s="289" t="str">
        <f>B3016</f>
        <v>875</v>
      </c>
      <c r="BI3016" s="289" t="str">
        <f>D3016</f>
        <v>0701</v>
      </c>
      <c r="BJ3016" s="284" t="s">
        <v>591</v>
      </c>
      <c r="BK3016" s="284" t="s">
        <v>589</v>
      </c>
      <c r="BL3016" s="233" t="str">
        <f t="shared" si="2225"/>
        <v/>
      </c>
    </row>
    <row r="3017" spans="1:64" ht="12" customHeight="1">
      <c r="A3017" s="333" t="s">
        <v>1486</v>
      </c>
      <c r="B3017" s="381" t="s">
        <v>327</v>
      </c>
      <c r="C3017" s="333" t="s">
        <v>818</v>
      </c>
      <c r="D3017" s="381" t="s">
        <v>316</v>
      </c>
      <c r="E3017" s="381" t="s">
        <v>1444</v>
      </c>
      <c r="F3017" s="381" t="s">
        <v>608</v>
      </c>
      <c r="G3017" s="381" t="s">
        <v>385</v>
      </c>
      <c r="H3017" s="100" t="s">
        <v>653</v>
      </c>
      <c r="I3017" s="381" t="s">
        <v>505</v>
      </c>
      <c r="J3017" s="382">
        <v>210000</v>
      </c>
      <c r="K3017" s="382">
        <v>179045.9</v>
      </c>
      <c r="L3017" s="191" t="str">
        <f t="shared" si="2184"/>
        <v>875048250701011004101011121101</v>
      </c>
      <c r="M3017" s="192">
        <f t="array" ref="M3017">IF(COUNT(SEARCH(Удалить_Роспись_КВСР,$B3017)*SEARCH(Удалить_Роспись_ПБС,$C3017)*SEARCH(Удалить_Роспись_КФСР, $D3017)*SEARCH(Удалить_Роспись_КЦСР,$E3017)*SEARCH(Удалить_Роспись_КВР,$F3017)*SEARCH(Удалить_Роспись_ЭК,$H3017)*SEARCH(Удалить_Роспись_КР,$I3017))&gt;0,0,1)</f>
        <v>0</v>
      </c>
      <c r="N3017" s="192">
        <v>0</v>
      </c>
      <c r="O3017" s="192" t="str">
        <f t="shared" si="2185"/>
        <v/>
      </c>
      <c r="P3017" s="192" t="str">
        <f t="shared" si="2226"/>
        <v/>
      </c>
      <c r="Q3017" s="300" t="str">
        <f t="shared" si="2186"/>
        <v/>
      </c>
      <c r="R3017" s="300" t="str">
        <f t="shared" si="2187"/>
        <v/>
      </c>
      <c r="S3017" s="300" t="str">
        <f t="shared" si="2188"/>
        <v/>
      </c>
      <c r="T3017" s="192" t="str">
        <f t="shared" si="2189"/>
        <v/>
      </c>
      <c r="U3017" s="303" t="str">
        <f t="shared" si="2190"/>
        <v/>
      </c>
      <c r="V3017" s="300" t="str">
        <f t="shared" si="2191"/>
        <v/>
      </c>
      <c r="W3017" s="192" t="str">
        <f t="shared" si="2192"/>
        <v/>
      </c>
      <c r="X3017" s="303" t="str">
        <f t="shared" si="2193"/>
        <v/>
      </c>
      <c r="Y3017" s="300" t="str">
        <f t="shared" si="2194"/>
        <v/>
      </c>
      <c r="Z3017" s="300" t="str">
        <f t="shared" si="2195"/>
        <v/>
      </c>
      <c r="AA3017" s="303" t="str">
        <f t="shared" si="2196"/>
        <v/>
      </c>
      <c r="AB3017" s="300" t="str">
        <f t="shared" si="2197"/>
        <v/>
      </c>
      <c r="AC3017" s="300" t="str">
        <f t="shared" si="2198"/>
        <v/>
      </c>
      <c r="AD3017" s="300" t="str">
        <f t="shared" si="2199"/>
        <v/>
      </c>
      <c r="AE3017" s="192" t="str">
        <f t="shared" si="2200"/>
        <v/>
      </c>
      <c r="AF3017" s="192" t="str">
        <f t="shared" si="2201"/>
        <v/>
      </c>
      <c r="AG3017" s="192"/>
      <c r="AJ3017" s="300" t="str">
        <f t="shared" si="2202"/>
        <v/>
      </c>
      <c r="AK3017" s="300" t="str">
        <f t="shared" si="2203"/>
        <v/>
      </c>
      <c r="AL3017" s="300" t="str">
        <f t="shared" si="2204"/>
        <v/>
      </c>
      <c r="AM3017" s="300" t="str">
        <f t="shared" si="2205"/>
        <v/>
      </c>
      <c r="AN3017" s="300" t="str">
        <f t="shared" si="2206"/>
        <v/>
      </c>
      <c r="AO3017" s="300" t="str">
        <f t="shared" si="2207"/>
        <v/>
      </c>
      <c r="AP3017" s="300" t="str">
        <f t="shared" si="2208"/>
        <v/>
      </c>
      <c r="AQ3017" s="300" t="str">
        <f t="shared" si="2209"/>
        <v/>
      </c>
      <c r="AR3017" s="306" t="str">
        <f t="shared" si="2210"/>
        <v/>
      </c>
      <c r="AS3017" s="300" t="str">
        <f t="shared" si="2211"/>
        <v/>
      </c>
      <c r="AT3017" s="300" t="str">
        <f t="shared" si="2212"/>
        <v/>
      </c>
      <c r="AU3017" s="192" t="str">
        <f t="shared" si="2213"/>
        <v>рбс</v>
      </c>
      <c r="AV3017" s="192" t="str">
        <f t="shared" si="2214"/>
        <v>рбс87504825общопл</v>
      </c>
      <c r="AW3017" s="191">
        <f t="shared" si="2215"/>
        <v>0</v>
      </c>
      <c r="AX3017" s="191">
        <f t="shared" si="2216"/>
        <v>0</v>
      </c>
      <c r="AY3017" s="191">
        <f t="shared" si="2217"/>
        <v>0</v>
      </c>
      <c r="AZ3017" s="191">
        <f t="shared" si="2218"/>
        <v>0</v>
      </c>
      <c r="BA3017" s="193">
        <f t="shared" si="2219"/>
        <v>1</v>
      </c>
      <c r="BB3017" s="193">
        <f t="shared" si="2220"/>
        <v>1</v>
      </c>
      <c r="BC3017" s="193">
        <f t="shared" si="2221"/>
        <v>1</v>
      </c>
      <c r="BD3017" s="191">
        <f t="shared" si="2229"/>
        <v>0</v>
      </c>
      <c r="BE3017" s="191">
        <f t="shared" si="2222"/>
        <v>0</v>
      </c>
      <c r="BF3017" s="210">
        <f t="shared" si="2223"/>
        <v>0</v>
      </c>
      <c r="BG3017" s="211">
        <f t="shared" si="2224"/>
        <v>0</v>
      </c>
      <c r="BH3017" s="289"/>
      <c r="BI3017" s="289"/>
      <c r="BL3017" s="233" t="str">
        <f t="shared" si="2225"/>
        <v/>
      </c>
    </row>
    <row r="3018" spans="1:64" ht="12" customHeight="1">
      <c r="A3018" s="333" t="s">
        <v>1486</v>
      </c>
      <c r="B3018" s="381" t="s">
        <v>327</v>
      </c>
      <c r="C3018" s="333" t="s">
        <v>818</v>
      </c>
      <c r="D3018" s="381" t="s">
        <v>316</v>
      </c>
      <c r="E3018" s="381" t="s">
        <v>1444</v>
      </c>
      <c r="F3018" s="381" t="s">
        <v>902</v>
      </c>
      <c r="G3018" s="381" t="s">
        <v>387</v>
      </c>
      <c r="H3018" s="100" t="s">
        <v>653</v>
      </c>
      <c r="I3018" s="381" t="s">
        <v>505</v>
      </c>
      <c r="J3018" s="382">
        <v>63120</v>
      </c>
      <c r="K3018" s="382">
        <v>50355.14</v>
      </c>
      <c r="L3018" s="191" t="str">
        <f t="shared" si="2184"/>
        <v>875048250701011004101011921301</v>
      </c>
      <c r="M3018" s="192">
        <f t="array" ref="M3018">IF(COUNT(SEARCH(Удалить_Роспись_КВСР,$B3018)*SEARCH(Удалить_Роспись_ПБС,$C3018)*SEARCH(Удалить_Роспись_КФСР, $D3018)*SEARCH(Удалить_Роспись_КЦСР,$E3018)*SEARCH(Удалить_Роспись_КВР,$F3018)*SEARCH(Удалить_Роспись_ЭК,$H3018)*SEARCH(Удалить_Роспись_КР,$I3018))&gt;0,0,1)</f>
        <v>0</v>
      </c>
      <c r="N3018" s="192">
        <v>0</v>
      </c>
      <c r="O3018" s="192" t="str">
        <f t="shared" si="2185"/>
        <v/>
      </c>
      <c r="P3018" s="192" t="str">
        <f t="shared" si="2226"/>
        <v/>
      </c>
      <c r="Q3018" s="300" t="str">
        <f t="shared" si="2186"/>
        <v/>
      </c>
      <c r="R3018" s="300" t="str">
        <f t="shared" si="2187"/>
        <v/>
      </c>
      <c r="S3018" s="300" t="str">
        <f t="shared" si="2188"/>
        <v/>
      </c>
      <c r="T3018" s="192" t="str">
        <f t="shared" si="2189"/>
        <v/>
      </c>
      <c r="U3018" s="303" t="str">
        <f t="shared" si="2190"/>
        <v/>
      </c>
      <c r="V3018" s="300" t="str">
        <f t="shared" si="2191"/>
        <v/>
      </c>
      <c r="W3018" s="192" t="str">
        <f t="shared" si="2192"/>
        <v/>
      </c>
      <c r="X3018" s="303" t="str">
        <f t="shared" si="2193"/>
        <v/>
      </c>
      <c r="Y3018" s="300" t="str">
        <f t="shared" si="2194"/>
        <v/>
      </c>
      <c r="Z3018" s="300" t="str">
        <f t="shared" si="2195"/>
        <v/>
      </c>
      <c r="AA3018" s="303" t="str">
        <f t="shared" si="2196"/>
        <v/>
      </c>
      <c r="AB3018" s="300" t="str">
        <f t="shared" si="2197"/>
        <v/>
      </c>
      <c r="AC3018" s="300" t="str">
        <f t="shared" si="2198"/>
        <v/>
      </c>
      <c r="AD3018" s="300" t="str">
        <f t="shared" si="2199"/>
        <v/>
      </c>
      <c r="AE3018" s="192" t="str">
        <f t="shared" si="2200"/>
        <v/>
      </c>
      <c r="AF3018" s="192" t="str">
        <f t="shared" si="2201"/>
        <v/>
      </c>
      <c r="AG3018" s="192"/>
      <c r="AJ3018" s="300" t="str">
        <f t="shared" si="2202"/>
        <v/>
      </c>
      <c r="AK3018" s="300" t="str">
        <f t="shared" si="2203"/>
        <v/>
      </c>
      <c r="AL3018" s="300" t="str">
        <f t="shared" si="2204"/>
        <v/>
      </c>
      <c r="AM3018" s="300" t="str">
        <f t="shared" si="2205"/>
        <v/>
      </c>
      <c r="AN3018" s="300" t="str">
        <f t="shared" si="2206"/>
        <v/>
      </c>
      <c r="AO3018" s="300" t="str">
        <f t="shared" si="2207"/>
        <v/>
      </c>
      <c r="AP3018" s="300" t="str">
        <f t="shared" si="2208"/>
        <v/>
      </c>
      <c r="AQ3018" s="300" t="str">
        <f t="shared" si="2209"/>
        <v/>
      </c>
      <c r="AR3018" s="306" t="str">
        <f t="shared" si="2210"/>
        <v/>
      </c>
      <c r="AS3018" s="300" t="str">
        <f t="shared" si="2211"/>
        <v/>
      </c>
      <c r="AT3018" s="300" t="str">
        <f t="shared" si="2212"/>
        <v/>
      </c>
      <c r="AU3018" s="192" t="str">
        <f t="shared" si="2213"/>
        <v>рбс</v>
      </c>
      <c r="AV3018" s="192" t="str">
        <f t="shared" si="2214"/>
        <v>рбс87504825общопл</v>
      </c>
      <c r="AW3018" s="191">
        <f t="shared" si="2215"/>
        <v>0</v>
      </c>
      <c r="AX3018" s="191">
        <f t="shared" si="2216"/>
        <v>0</v>
      </c>
      <c r="AY3018" s="191">
        <f t="shared" si="2217"/>
        <v>0</v>
      </c>
      <c r="AZ3018" s="191">
        <f t="shared" si="2218"/>
        <v>0</v>
      </c>
      <c r="BA3018" s="193">
        <f t="shared" si="2219"/>
        <v>1</v>
      </c>
      <c r="BB3018" s="193">
        <f t="shared" si="2220"/>
        <v>1</v>
      </c>
      <c r="BC3018" s="193">
        <f t="shared" si="2221"/>
        <v>1</v>
      </c>
      <c r="BD3018" s="191">
        <f t="shared" si="2229"/>
        <v>0</v>
      </c>
      <c r="BE3018" s="191">
        <f t="shared" si="2222"/>
        <v>0</v>
      </c>
      <c r="BF3018" s="210">
        <f t="shared" si="2223"/>
        <v>0</v>
      </c>
      <c r="BG3018" s="211">
        <f t="shared" si="2224"/>
        <v>0</v>
      </c>
      <c r="BH3018" s="289" t="str">
        <f t="shared" ref="BH3018:BH3023" si="2230">B3018</f>
        <v>875</v>
      </c>
      <c r="BI3018" s="289" t="str">
        <f t="shared" ref="BI3018:BI3023" si="2231">D3018</f>
        <v>0701</v>
      </c>
      <c r="BJ3018" s="284" t="s">
        <v>591</v>
      </c>
      <c r="BK3018" s="284" t="s">
        <v>586</v>
      </c>
      <c r="BL3018" s="233" t="str">
        <f t="shared" si="2225"/>
        <v/>
      </c>
    </row>
    <row r="3019" spans="1:64" ht="12" customHeight="1">
      <c r="A3019" s="333" t="s">
        <v>1486</v>
      </c>
      <c r="B3019" s="381" t="s">
        <v>327</v>
      </c>
      <c r="C3019" s="333" t="s">
        <v>818</v>
      </c>
      <c r="D3019" s="381" t="s">
        <v>316</v>
      </c>
      <c r="E3019" s="381" t="s">
        <v>1447</v>
      </c>
      <c r="F3019" s="381" t="s">
        <v>586</v>
      </c>
      <c r="G3019" s="381" t="s">
        <v>397</v>
      </c>
      <c r="H3019" s="100" t="s">
        <v>653</v>
      </c>
      <c r="I3019" s="381" t="s">
        <v>505</v>
      </c>
      <c r="J3019" s="382">
        <v>849979.05</v>
      </c>
      <c r="K3019" s="382">
        <v>430461.52</v>
      </c>
      <c r="L3019" s="191" t="str">
        <f t="shared" si="2184"/>
        <v>875048250701011004П01024434001</v>
      </c>
      <c r="M3019" s="192">
        <f t="array" ref="M3019">IF(COUNT(SEARCH(Удалить_Роспись_КВСР,$B3019)*SEARCH(Удалить_Роспись_ПБС,$C3019)*SEARCH(Удалить_Роспись_КФСР, $D3019)*SEARCH(Удалить_Роспись_КЦСР,$E3019)*SEARCH(Удалить_Роспись_КВР,$F3019)*SEARCH(Удалить_Роспись_ЭК,$H3019)*SEARCH(Удалить_Роспись_КР,$I3019))&gt;0,0,1)</f>
        <v>0</v>
      </c>
      <c r="N3019" s="192">
        <f>IF(COUNT(SEARCH(Удалить_Индекс_КВСР,$B3019)*SEARCH(Удалить_Индекс_ПБС,$C3019)*SEARCH(Удалить_Индекс_КФСР,$D3019)*SEARCH(Удалить_Индекс_КЦСР,$E3019)*SEARCH(Удалить_Индекс_КВР,$F3019)*SEARCH(Удалить_Индекс_ЭК,$H3019)*SEARCH(Удалить_Индекс_КР,$I3019))&gt;0,0,1)</f>
        <v>1</v>
      </c>
      <c r="O3019" s="192" t="str">
        <f t="shared" si="2185"/>
        <v/>
      </c>
      <c r="P3019" s="192" t="str">
        <f t="shared" si="2226"/>
        <v/>
      </c>
      <c r="Q3019" s="300" t="str">
        <f t="shared" si="2186"/>
        <v/>
      </c>
      <c r="R3019" s="300" t="str">
        <f t="shared" si="2187"/>
        <v/>
      </c>
      <c r="S3019" s="300" t="str">
        <f t="shared" si="2188"/>
        <v/>
      </c>
      <c r="T3019" s="192" t="str">
        <f t="shared" si="2189"/>
        <v/>
      </c>
      <c r="U3019" s="303" t="str">
        <f t="shared" si="2190"/>
        <v/>
      </c>
      <c r="V3019" s="300" t="str">
        <f t="shared" si="2191"/>
        <v/>
      </c>
      <c r="W3019" s="192" t="str">
        <f t="shared" si="2192"/>
        <v/>
      </c>
      <c r="X3019" s="303" t="str">
        <f t="shared" si="2193"/>
        <v/>
      </c>
      <c r="Y3019" s="300" t="str">
        <f t="shared" si="2194"/>
        <v/>
      </c>
      <c r="Z3019" s="300" t="str">
        <f t="shared" si="2195"/>
        <v/>
      </c>
      <c r="AA3019" s="303" t="str">
        <f t="shared" si="2196"/>
        <v/>
      </c>
      <c r="AB3019" s="300" t="str">
        <f t="shared" si="2197"/>
        <v/>
      </c>
      <c r="AC3019" s="300" t="str">
        <f t="shared" si="2198"/>
        <v/>
      </c>
      <c r="AD3019" s="300" t="str">
        <f t="shared" si="2199"/>
        <v/>
      </c>
      <c r="AE3019" s="192" t="str">
        <f t="shared" si="2200"/>
        <v/>
      </c>
      <c r="AF3019" s="192" t="str">
        <f t="shared" si="2201"/>
        <v/>
      </c>
      <c r="AG3019" s="192"/>
      <c r="AJ3019" s="300" t="str">
        <f t="shared" si="2202"/>
        <v/>
      </c>
      <c r="AK3019" s="300" t="str">
        <f t="shared" si="2203"/>
        <v/>
      </c>
      <c r="AL3019" s="300" t="str">
        <f t="shared" si="2204"/>
        <v/>
      </c>
      <c r="AM3019" s="300" t="str">
        <f t="shared" si="2205"/>
        <v/>
      </c>
      <c r="AN3019" s="300" t="str">
        <f t="shared" si="2206"/>
        <v/>
      </c>
      <c r="AO3019" s="300" t="str">
        <f t="shared" si="2207"/>
        <v/>
      </c>
      <c r="AP3019" s="300" t="str">
        <f t="shared" si="2208"/>
        <v/>
      </c>
      <c r="AQ3019" s="300" t="str">
        <f t="shared" si="2209"/>
        <v/>
      </c>
      <c r="AR3019" s="306" t="str">
        <f t="shared" si="2210"/>
        <v/>
      </c>
      <c r="AS3019" s="300" t="str">
        <f t="shared" si="2211"/>
        <v/>
      </c>
      <c r="AT3019" s="300" t="str">
        <f t="shared" si="2212"/>
        <v/>
      </c>
      <c r="AU3019" s="192" t="str">
        <f t="shared" si="2213"/>
        <v>рбс</v>
      </c>
      <c r="AV3019" s="192" t="str">
        <f t="shared" si="2214"/>
        <v>рбс87504825общпро</v>
      </c>
      <c r="AW3019" s="191">
        <f t="shared" si="2215"/>
        <v>0</v>
      </c>
      <c r="AX3019" s="191">
        <f t="shared" si="2216"/>
        <v>0</v>
      </c>
      <c r="AY3019" s="191">
        <f t="shared" si="2217"/>
        <v>849979.05</v>
      </c>
      <c r="AZ3019" s="191">
        <f t="shared" si="2218"/>
        <v>430461.52</v>
      </c>
      <c r="BA3019" s="193">
        <f t="shared" si="2219"/>
        <v>1</v>
      </c>
      <c r="BB3019" s="193">
        <f t="shared" si="2220"/>
        <v>1</v>
      </c>
      <c r="BC3019" s="193">
        <f t="shared" si="2221"/>
        <v>1</v>
      </c>
      <c r="BD3019" s="191">
        <f t="shared" si="2229"/>
        <v>849979.05</v>
      </c>
      <c r="BE3019" s="191">
        <f t="shared" si="2222"/>
        <v>430461.52</v>
      </c>
      <c r="BF3019" s="210">
        <f t="shared" si="2223"/>
        <v>849979.05</v>
      </c>
      <c r="BG3019" s="211">
        <f t="shared" si="2224"/>
        <v>849979.05</v>
      </c>
      <c r="BH3019" s="289" t="str">
        <f t="shared" si="2230"/>
        <v>875</v>
      </c>
      <c r="BI3019" s="289" t="str">
        <f t="shared" si="2231"/>
        <v>0701</v>
      </c>
      <c r="BJ3019" s="284" t="s">
        <v>591</v>
      </c>
      <c r="BK3019" s="284" t="s">
        <v>589</v>
      </c>
      <c r="BL3019" s="233" t="str">
        <f t="shared" si="2225"/>
        <v/>
      </c>
    </row>
    <row r="3020" spans="1:64" ht="12" hidden="1" customHeight="1">
      <c r="A3020" s="333" t="s">
        <v>1486</v>
      </c>
      <c r="B3020" s="381" t="s">
        <v>327</v>
      </c>
      <c r="C3020" s="333" t="s">
        <v>818</v>
      </c>
      <c r="D3020" s="381" t="s">
        <v>316</v>
      </c>
      <c r="E3020" s="381" t="s">
        <v>1450</v>
      </c>
      <c r="F3020" s="381" t="s">
        <v>608</v>
      </c>
      <c r="G3020" s="381" t="s">
        <v>385</v>
      </c>
      <c r="H3020" s="100" t="s">
        <v>653</v>
      </c>
      <c r="I3020" s="381" t="s">
        <v>339</v>
      </c>
      <c r="J3020" s="382">
        <v>570159.35999999999</v>
      </c>
      <c r="K3020" s="382">
        <v>543513.62</v>
      </c>
      <c r="L3020" s="191" t="str">
        <f t="shared" si="2184"/>
        <v>875048250701011007408011121110</v>
      </c>
      <c r="M3020" s="192">
        <f t="array" ref="M3020">IF(COUNT(SEARCH(Удалить_Роспись_КВСР,$B3020)*SEARCH(Удалить_Роспись_ПБС,$C3020)*SEARCH(Удалить_Роспись_КФСР, $D3020)*SEARCH(Удалить_Роспись_КЦСР,$E3020)*SEARCH(Удалить_Роспись_КВР,$F3020)*SEARCH(Удалить_Роспись_ЭК,$H3020)*SEARCH(Удалить_Роспись_КР,$I3020))&gt;0,0,1)</f>
        <v>0</v>
      </c>
      <c r="N3020" s="192">
        <v>0</v>
      </c>
      <c r="O3020" s="192" t="str">
        <f t="shared" si="2185"/>
        <v/>
      </c>
      <c r="P3020" s="192" t="str">
        <f t="shared" si="2226"/>
        <v/>
      </c>
      <c r="Q3020" s="300" t="str">
        <f t="shared" si="2186"/>
        <v/>
      </c>
      <c r="R3020" s="300" t="str">
        <f t="shared" si="2187"/>
        <v/>
      </c>
      <c r="S3020" s="300" t="str">
        <f t="shared" si="2188"/>
        <v/>
      </c>
      <c r="T3020" s="192" t="str">
        <f t="shared" si="2189"/>
        <v/>
      </c>
      <c r="U3020" s="303" t="str">
        <f t="shared" si="2190"/>
        <v/>
      </c>
      <c r="V3020" s="300" t="str">
        <f t="shared" si="2191"/>
        <v/>
      </c>
      <c r="W3020" s="192" t="str">
        <f t="shared" si="2192"/>
        <v/>
      </c>
      <c r="X3020" s="303" t="str">
        <f t="shared" si="2193"/>
        <v/>
      </c>
      <c r="Y3020" s="300" t="str">
        <f t="shared" si="2194"/>
        <v/>
      </c>
      <c r="Z3020" s="300" t="str">
        <f t="shared" si="2195"/>
        <v/>
      </c>
      <c r="AA3020" s="303" t="str">
        <f t="shared" si="2196"/>
        <v/>
      </c>
      <c r="AB3020" s="300" t="str">
        <f t="shared" si="2197"/>
        <v/>
      </c>
      <c r="AC3020" s="300" t="str">
        <f t="shared" si="2198"/>
        <v/>
      </c>
      <c r="AD3020" s="300" t="str">
        <f t="shared" si="2199"/>
        <v/>
      </c>
      <c r="AE3020" s="192" t="str">
        <f t="shared" si="2200"/>
        <v/>
      </c>
      <c r="AF3020" s="192" t="str">
        <f t="shared" si="2201"/>
        <v/>
      </c>
      <c r="AG3020" s="192"/>
      <c r="AJ3020" s="300" t="str">
        <f t="shared" si="2202"/>
        <v/>
      </c>
      <c r="AK3020" s="300" t="str">
        <f t="shared" si="2203"/>
        <v/>
      </c>
      <c r="AL3020" s="300" t="str">
        <f t="shared" si="2204"/>
        <v/>
      </c>
      <c r="AM3020" s="300" t="str">
        <f t="shared" si="2205"/>
        <v/>
      </c>
      <c r="AN3020" s="300" t="str">
        <f t="shared" si="2206"/>
        <v/>
      </c>
      <c r="AO3020" s="300" t="str">
        <f t="shared" si="2207"/>
        <v/>
      </c>
      <c r="AP3020" s="300" t="str">
        <f t="shared" si="2208"/>
        <v/>
      </c>
      <c r="AQ3020" s="300" t="str">
        <f t="shared" si="2209"/>
        <v/>
      </c>
      <c r="AR3020" s="306" t="str">
        <f t="shared" si="2210"/>
        <v/>
      </c>
      <c r="AS3020" s="300" t="str">
        <f t="shared" si="2211"/>
        <v/>
      </c>
      <c r="AT3020" s="300" t="str">
        <f t="shared" si="2212"/>
        <v/>
      </c>
      <c r="AU3020" s="192" t="str">
        <f t="shared" si="2213"/>
        <v>рбс</v>
      </c>
      <c r="AV3020" s="192" t="str">
        <f t="shared" si="2214"/>
        <v>рбс87504825общопл</v>
      </c>
      <c r="AW3020" s="191">
        <f t="shared" si="2215"/>
        <v>0</v>
      </c>
      <c r="AX3020" s="191">
        <f t="shared" si="2216"/>
        <v>0</v>
      </c>
      <c r="AY3020" s="191">
        <f t="shared" si="2217"/>
        <v>0</v>
      </c>
      <c r="AZ3020" s="191">
        <f t="shared" si="2218"/>
        <v>0</v>
      </c>
      <c r="BA3020" s="193">
        <f t="shared" si="2219"/>
        <v>1</v>
      </c>
      <c r="BB3020" s="193">
        <f t="shared" si="2220"/>
        <v>1</v>
      </c>
      <c r="BC3020" s="193">
        <f t="shared" si="2221"/>
        <v>1</v>
      </c>
      <c r="BD3020" s="191">
        <f t="shared" si="2229"/>
        <v>0</v>
      </c>
      <c r="BE3020" s="191">
        <f t="shared" si="2222"/>
        <v>0</v>
      </c>
      <c r="BF3020" s="210">
        <f t="shared" si="2223"/>
        <v>0</v>
      </c>
      <c r="BG3020" s="211">
        <f t="shared" si="2224"/>
        <v>0</v>
      </c>
      <c r="BH3020" s="289" t="str">
        <f t="shared" si="2230"/>
        <v>875</v>
      </c>
      <c r="BI3020" s="289" t="str">
        <f t="shared" si="2231"/>
        <v>0701</v>
      </c>
      <c r="BJ3020" s="284" t="s">
        <v>591</v>
      </c>
      <c r="BK3020" s="284" t="s">
        <v>586</v>
      </c>
      <c r="BL3020" s="233" t="str">
        <f t="shared" si="2225"/>
        <v/>
      </c>
    </row>
    <row r="3021" spans="1:64" ht="12" hidden="1" customHeight="1">
      <c r="A3021" s="333" t="s">
        <v>1486</v>
      </c>
      <c r="B3021" s="381" t="s">
        <v>327</v>
      </c>
      <c r="C3021" s="333" t="s">
        <v>818</v>
      </c>
      <c r="D3021" s="381" t="s">
        <v>316</v>
      </c>
      <c r="E3021" s="381" t="s">
        <v>1450</v>
      </c>
      <c r="F3021" s="381" t="s">
        <v>608</v>
      </c>
      <c r="G3021" s="381" t="s">
        <v>397</v>
      </c>
      <c r="H3021" s="100" t="s">
        <v>653</v>
      </c>
      <c r="I3021" s="381" t="s">
        <v>339</v>
      </c>
      <c r="J3021" s="382">
        <v>70122.89</v>
      </c>
      <c r="K3021" s="382">
        <v>0</v>
      </c>
      <c r="L3021" s="191" t="str">
        <f t="shared" si="2184"/>
        <v>875048250701011007408011134010</v>
      </c>
      <c r="M3021" s="192">
        <f t="array" ref="M3021">IF(COUNT(SEARCH(Удалить_Роспись_КВСР,$B3021)*SEARCH(Удалить_Роспись_ПБС,$C3021)*SEARCH(Удалить_Роспись_КФСР, $D3021)*SEARCH(Удалить_Роспись_КЦСР,$E3021)*SEARCH(Удалить_Роспись_КВР,$F3021)*SEARCH(Удалить_Роспись_ЭК,$H3021)*SEARCH(Удалить_Роспись_КР,$I3021))&gt;0,0,1)</f>
        <v>0</v>
      </c>
      <c r="N3021" s="192">
        <v>0</v>
      </c>
      <c r="O3021" s="192" t="str">
        <f t="shared" si="2185"/>
        <v/>
      </c>
      <c r="P3021" s="192" t="str">
        <f t="shared" si="2226"/>
        <v/>
      </c>
      <c r="Q3021" s="300" t="str">
        <f t="shared" si="2186"/>
        <v/>
      </c>
      <c r="R3021" s="300" t="str">
        <f t="shared" si="2187"/>
        <v/>
      </c>
      <c r="S3021" s="300" t="str">
        <f t="shared" si="2188"/>
        <v/>
      </c>
      <c r="T3021" s="192" t="str">
        <f t="shared" si="2189"/>
        <v/>
      </c>
      <c r="U3021" s="303" t="str">
        <f t="shared" si="2190"/>
        <v/>
      </c>
      <c r="V3021" s="300" t="str">
        <f t="shared" si="2191"/>
        <v/>
      </c>
      <c r="W3021" s="192" t="str">
        <f t="shared" si="2192"/>
        <v/>
      </c>
      <c r="X3021" s="303" t="str">
        <f t="shared" si="2193"/>
        <v/>
      </c>
      <c r="Y3021" s="300" t="str">
        <f t="shared" si="2194"/>
        <v/>
      </c>
      <c r="Z3021" s="300" t="str">
        <f t="shared" si="2195"/>
        <v/>
      </c>
      <c r="AA3021" s="303" t="str">
        <f t="shared" si="2196"/>
        <v/>
      </c>
      <c r="AB3021" s="300" t="str">
        <f t="shared" si="2197"/>
        <v/>
      </c>
      <c r="AC3021" s="300" t="str">
        <f t="shared" si="2198"/>
        <v/>
      </c>
      <c r="AD3021" s="300" t="str">
        <f t="shared" si="2199"/>
        <v/>
      </c>
      <c r="AE3021" s="192" t="str">
        <f t="shared" si="2200"/>
        <v/>
      </c>
      <c r="AF3021" s="192" t="str">
        <f t="shared" si="2201"/>
        <v/>
      </c>
      <c r="AG3021" s="192"/>
      <c r="AJ3021" s="300" t="str">
        <f t="shared" si="2202"/>
        <v/>
      </c>
      <c r="AK3021" s="300" t="str">
        <f t="shared" si="2203"/>
        <v/>
      </c>
      <c r="AL3021" s="300" t="str">
        <f t="shared" si="2204"/>
        <v/>
      </c>
      <c r="AM3021" s="300" t="str">
        <f t="shared" si="2205"/>
        <v/>
      </c>
      <c r="AN3021" s="300" t="str">
        <f t="shared" si="2206"/>
        <v/>
      </c>
      <c r="AO3021" s="300" t="str">
        <f t="shared" si="2207"/>
        <v/>
      </c>
      <c r="AP3021" s="300" t="str">
        <f t="shared" si="2208"/>
        <v/>
      </c>
      <c r="AQ3021" s="300" t="str">
        <f t="shared" si="2209"/>
        <v/>
      </c>
      <c r="AR3021" s="306" t="str">
        <f t="shared" si="2210"/>
        <v/>
      </c>
      <c r="AS3021" s="300" t="str">
        <f t="shared" si="2211"/>
        <v/>
      </c>
      <c r="AT3021" s="300" t="str">
        <f t="shared" si="2212"/>
        <v/>
      </c>
      <c r="AU3021" s="192" t="str">
        <f t="shared" si="2213"/>
        <v>рбс</v>
      </c>
      <c r="AV3021" s="192" t="str">
        <f t="shared" si="2214"/>
        <v>рбс87504825общпро</v>
      </c>
      <c r="AW3021" s="191">
        <f t="shared" si="2215"/>
        <v>0</v>
      </c>
      <c r="AX3021" s="191">
        <f t="shared" si="2216"/>
        <v>0</v>
      </c>
      <c r="AY3021" s="191">
        <f t="shared" si="2217"/>
        <v>0</v>
      </c>
      <c r="AZ3021" s="191">
        <f t="shared" si="2218"/>
        <v>0</v>
      </c>
      <c r="BA3021" s="193">
        <f t="shared" si="2219"/>
        <v>1</v>
      </c>
      <c r="BB3021" s="193">
        <f t="shared" si="2220"/>
        <v>1</v>
      </c>
      <c r="BC3021" s="193">
        <f t="shared" si="2221"/>
        <v>1</v>
      </c>
      <c r="BD3021" s="191">
        <f t="shared" si="2229"/>
        <v>0</v>
      </c>
      <c r="BE3021" s="191">
        <f t="shared" si="2222"/>
        <v>0</v>
      </c>
      <c r="BF3021" s="210">
        <f t="shared" si="2223"/>
        <v>0</v>
      </c>
      <c r="BG3021" s="211">
        <f t="shared" si="2224"/>
        <v>0</v>
      </c>
      <c r="BH3021" s="289" t="str">
        <f t="shared" si="2230"/>
        <v>875</v>
      </c>
      <c r="BI3021" s="289" t="str">
        <f t="shared" si="2231"/>
        <v>0701</v>
      </c>
      <c r="BJ3021" s="284" t="s">
        <v>591</v>
      </c>
      <c r="BK3021" s="284" t="s">
        <v>586</v>
      </c>
      <c r="BL3021" s="233" t="str">
        <f t="shared" si="2225"/>
        <v/>
      </c>
    </row>
    <row r="3022" spans="1:64" ht="12" hidden="1" customHeight="1">
      <c r="A3022" s="333" t="s">
        <v>1486</v>
      </c>
      <c r="B3022" s="381" t="s">
        <v>327</v>
      </c>
      <c r="C3022" s="333" t="s">
        <v>818</v>
      </c>
      <c r="D3022" s="381" t="s">
        <v>316</v>
      </c>
      <c r="E3022" s="381" t="s">
        <v>1450</v>
      </c>
      <c r="F3022" s="381" t="s">
        <v>589</v>
      </c>
      <c r="G3022" s="381" t="s">
        <v>386</v>
      </c>
      <c r="H3022" s="100" t="s">
        <v>653</v>
      </c>
      <c r="I3022" s="381" t="s">
        <v>339</v>
      </c>
      <c r="J3022" s="382">
        <v>14000</v>
      </c>
      <c r="K3022" s="382">
        <v>0</v>
      </c>
      <c r="L3022" s="191" t="str">
        <f t="shared" ref="L3022:L3085" si="2232">CONCATENATE(B3022,C3022,D3022,E3022,F3022,G3022,I3022)</f>
        <v>875048250701011007408011221210</v>
      </c>
      <c r="M3022" s="192">
        <f t="array" ref="M3022">IF(COUNT(SEARCH(Удалить_Роспись_КВСР,$B3022)*SEARCH(Удалить_Роспись_ПБС,$C3022)*SEARCH(Удалить_Роспись_КФСР, $D3022)*SEARCH(Удалить_Роспись_КЦСР,$E3022)*SEARCH(Удалить_Роспись_КВР,$F3022)*SEARCH(Удалить_Роспись_ЭК,$H3022)*SEARCH(Удалить_Роспись_КР,$I3022))&gt;0,0,1)</f>
        <v>0</v>
      </c>
      <c r="N3022" s="192">
        <v>0</v>
      </c>
      <c r="O3022" s="192" t="str">
        <f t="shared" ref="O3022:O3085" si="2233">IF(OR($E3022="263П001",$E3022="092П000"),"атп","")</f>
        <v/>
      </c>
      <c r="P3022" s="192" t="str">
        <f t="shared" si="2226"/>
        <v/>
      </c>
      <c r="Q3022" s="300" t="str">
        <f t="shared" ref="Q3022:Q3085" si="2234">IF(OR($E3022="282Д002",$E3022="909Д000"),"инв","")</f>
        <v/>
      </c>
      <c r="R3022" s="300" t="str">
        <f t="shared" ref="R3022:R3085" si="2235">IF(OR($E3022="2928006",$E3022="4118004",$E3022="909Ж000"),"зем","")</f>
        <v/>
      </c>
      <c r="S3022" s="300" t="str">
        <f t="shared" ref="S3022:S3085" si="2236">IF($D3022="1001","пен","")</f>
        <v/>
      </c>
      <c r="T3022" s="192" t="str">
        <f t="shared" ref="T3022:T3085" si="2237">IF($E3022="9018000","рез","")</f>
        <v/>
      </c>
      <c r="U3022" s="303" t="str">
        <f t="shared" ref="U3022:U3085" si="2238">IF(LEFT($E3022,3)="795","рцп","")</f>
        <v/>
      </c>
      <c r="V3022" s="300" t="str">
        <f t="shared" ref="V3022:V3085" si="2239">IF(AND($B3022="830",OR($E3022="1038212",$E3022="0358000",E3022="0348223",E3022="1018001",E3022="1018210",E3022="1038000",E3022="0318202",E3022="0368203",E3022="0538001")),"мер","")</f>
        <v/>
      </c>
      <c r="W3022" s="192" t="str">
        <f t="shared" ref="W3022:W3085" si="2240">IF(AND($B3022="806",$D3022="0503"),"бла","")</f>
        <v/>
      </c>
      <c r="X3022" s="303" t="str">
        <f t="shared" ref="X3022:X3085" si="2241">IF(AND($B3022="806",$E3022="5058606"),"жил","")</f>
        <v/>
      </c>
      <c r="Y3022" s="300" t="str">
        <f t="shared" ref="Y3022:Y3085" si="2242">IF($D3022="0107","выб","")</f>
        <v/>
      </c>
      <c r="Z3022" s="300" t="str">
        <f t="shared" ref="Z3022:Z3085" si="2243">IF($G3022="251","меж","")</f>
        <v/>
      </c>
      <c r="AA3022" s="303" t="str">
        <f t="shared" ref="AA3022:AA3085" si="2244">IF($B3022="800","кцп","")</f>
        <v/>
      </c>
      <c r="AB3022" s="300" t="str">
        <f t="shared" ref="AB3022:AB3085" si="2245">IF($F3022="611","смз","")</f>
        <v/>
      </c>
      <c r="AC3022" s="300" t="str">
        <f t="shared" ref="AC3022:AC3085" si="2246">IF($D3022="1301","дол","")</f>
        <v/>
      </c>
      <c r="AD3022" s="300" t="str">
        <f t="shared" ref="AD3022:AD3085" si="2247">IF($F3022="612","сиц","")</f>
        <v/>
      </c>
      <c r="AE3022" s="192" t="str">
        <f t="shared" ref="AE3022:AE3085" si="2248">IF(AND($B3022="890",$E3022="9098000",F3022="870"),"рсф","")</f>
        <v/>
      </c>
      <c r="AF3022" s="192" t="str">
        <f t="shared" ref="AF3022:AF3085" si="2249">IF(AND($F3022="330",B3022="806"),"поч","")</f>
        <v/>
      </c>
      <c r="AG3022" s="192"/>
      <c r="AJ3022" s="300" t="str">
        <f t="shared" ref="AJ3022:AJ3085" si="2250">IF(AND(D3022="0503",G3022="223",OR(E3022="2118002",E3022="2218002",E3022="2338004",E3022="2718002",E3022="2928002",E3022="3018002",E3022="3118002",E3022="3218002",E3022="3418002",E3022="3658002",E3022="3718002",E3022="3818002",E3022="3948001",E3022="4118002",E3022="4218002",E3022="4218001",E3022="4318002",E3022="4418002",E3022="4618002")),"осв","")</f>
        <v/>
      </c>
      <c r="AK3022" s="300" t="str">
        <f t="shared" ref="AK3022:AK3085" si="2251">IF($D3022="0107","выб","")</f>
        <v/>
      </c>
      <c r="AL3022" s="300" t="str">
        <f t="shared" ref="AL3022:AL3085" si="2252">IF(OR($D3022="0409",$D3022="0503"),"бла","")</f>
        <v/>
      </c>
      <c r="AM3022" s="300" t="str">
        <f t="shared" ref="AM3022:AM3085" si="2253">IF($G3022="251","меж","")</f>
        <v/>
      </c>
      <c r="AN3022" s="300" t="str">
        <f t="shared" ref="AN3022:AN3085" si="2254">IF($D3022="0501","жил","")</f>
        <v/>
      </c>
      <c r="AO3022" s="300" t="str">
        <f t="shared" ref="AO3022:AO3085" si="2255">IF($D3022="1101","физ","")</f>
        <v/>
      </c>
      <c r="AP3022" s="300" t="str">
        <f t="shared" ref="AP3022:AP3085" si="2256">IF($D3022="0408","тра","")</f>
        <v/>
      </c>
      <c r="AQ3022" s="300" t="str">
        <f t="shared" ref="AQ3022:AQ3085" si="2257">IF($D3022="1001","пен","")</f>
        <v/>
      </c>
      <c r="AR3022" s="306" t="str">
        <f t="shared" ref="AR3022:AR3085" si="2258">IF(LEFT($E3022,3)="795","рцп","")</f>
        <v/>
      </c>
      <c r="AS3022" s="300" t="str">
        <f t="shared" ref="AS3022:AS3085" si="2259">IF($F3022="611","смз","")</f>
        <v/>
      </c>
      <c r="AT3022" s="300" t="str">
        <f t="shared" ref="AT3022:AT3085" si="2260">IF($F3022="612","сиц","")</f>
        <v/>
      </c>
      <c r="AU3022" s="192" t="str">
        <f t="shared" ref="AU3022:AU3085" si="2261">IF(LEFT(B3022,1)="9",LEFT(CONCATENATE(AJ3022,AK3022,AL3022,AM3022,AN3022,AP3022,AQ3022,AR3022,AS3022,AT3022,AO3022,"рбс"),3),LEFT(CONCATENATE(O3022,P3022,Q3022,R3022,S3022,T3022,U3022,V3022,W3022,X3022,Y3022,Z3022,AA3022,AB3022,AC3022,AD3022,AE3022,AF3022,"рбс"),3))</f>
        <v>рбс</v>
      </c>
      <c r="AV3022" s="192" t="str">
        <f t="shared" ref="AV3022:AV3085" si="2262">CONCATENATE(AU3022,B3022,IF(C3022="ЦП270","ЦП273",IF(AND(C3022="ЦС300",LEFT(E3022,3)="440"),"ЦС306",IF(AND(C3022="ЦУ340",LEFT(E3022,3)="440"),"ЦУ347",C3022))),IF(ISNA(VLOOKUP(F3022,спр_Платные,1,FALSE)),"общ","пла"),VLOOKUP(G3022,спр_Индексации_ЭКР,3,FALSE))</f>
        <v>рбс87504825общпро</v>
      </c>
      <c r="AW3022" s="191">
        <f t="shared" ref="AW3022:AW3085" si="2263">J3022*$M3022</f>
        <v>0</v>
      </c>
      <c r="AX3022" s="191">
        <f t="shared" ref="AX3022:AX3085" si="2264">K3022*$M3022</f>
        <v>0</v>
      </c>
      <c r="AY3022" s="191">
        <f t="shared" ref="AY3022:AY3085" si="2265">J3022*$N3022</f>
        <v>0</v>
      </c>
      <c r="AZ3022" s="191">
        <f t="shared" ref="AZ3022:AZ3085" si="2266">K3022*$N3022</f>
        <v>0</v>
      </c>
      <c r="BA3022" s="193">
        <f t="shared" ref="BA3022:BA3085" si="2267">VLOOKUP(G3022,спр_Индексации_ЭКР,2,FALSE)</f>
        <v>1</v>
      </c>
      <c r="BB3022" s="193">
        <f t="shared" ref="BB3022:BB3085" si="2268">VLOOKUP(G3022,спр_Индексации_ЭКР,4,FALSE)</f>
        <v>1</v>
      </c>
      <c r="BC3022" s="193">
        <f t="shared" ref="BC3022:BC3085" si="2269">VLOOKUP(G3022,спр_Индексации_ЭКР,5,FALSE)</f>
        <v>1</v>
      </c>
      <c r="BD3022" s="191">
        <f t="shared" si="2229"/>
        <v>0</v>
      </c>
      <c r="BE3022" s="191">
        <f t="shared" ref="BE3022:BE3085" si="2270">AZ3022*$BA3022</f>
        <v>0</v>
      </c>
      <c r="BF3022" s="210">
        <f t="shared" ref="BF3022:BF3085" si="2271">BD3022*BB3022</f>
        <v>0</v>
      </c>
      <c r="BG3022" s="211">
        <f t="shared" ref="BG3022:BG3085" si="2272">BF3022*BC3022</f>
        <v>0</v>
      </c>
      <c r="BH3022" s="289" t="str">
        <f t="shared" si="2230"/>
        <v>875</v>
      </c>
      <c r="BI3022" s="289" t="str">
        <f t="shared" si="2231"/>
        <v>0701</v>
      </c>
      <c r="BJ3022" s="284" t="s">
        <v>591</v>
      </c>
      <c r="BK3022" s="284" t="s">
        <v>586</v>
      </c>
      <c r="BL3022" s="233" t="str">
        <f t="shared" ref="BL3022:BL3085" si="2273">IF(LEFT(B3022,1)="9",LEFT(D3022,2),"")</f>
        <v/>
      </c>
    </row>
    <row r="3023" spans="1:64" ht="12" hidden="1" customHeight="1">
      <c r="A3023" s="333" t="s">
        <v>1486</v>
      </c>
      <c r="B3023" s="381" t="s">
        <v>327</v>
      </c>
      <c r="C3023" s="333" t="s">
        <v>818</v>
      </c>
      <c r="D3023" s="381" t="s">
        <v>316</v>
      </c>
      <c r="E3023" s="381" t="s">
        <v>1450</v>
      </c>
      <c r="F3023" s="381" t="s">
        <v>902</v>
      </c>
      <c r="G3023" s="381" t="s">
        <v>387</v>
      </c>
      <c r="H3023" s="100" t="s">
        <v>653</v>
      </c>
      <c r="I3023" s="381" t="s">
        <v>339</v>
      </c>
      <c r="J3023" s="382">
        <v>192392.23</v>
      </c>
      <c r="K3023" s="382">
        <v>102316.7</v>
      </c>
      <c r="L3023" s="191" t="str">
        <f t="shared" si="2232"/>
        <v>875048250701011007408011921310</v>
      </c>
      <c r="M3023" s="192">
        <f t="array" ref="M3023">IF(COUNT(SEARCH(Удалить_Роспись_КВСР,$B3023)*SEARCH(Удалить_Роспись_ПБС,$C3023)*SEARCH(Удалить_Роспись_КФСР, $D3023)*SEARCH(Удалить_Роспись_КЦСР,$E3023)*SEARCH(Удалить_Роспись_КВР,$F3023)*SEARCH(Удалить_Роспись_ЭК,$H3023)*SEARCH(Удалить_Роспись_КР,$I3023))&gt;0,0,1)</f>
        <v>0</v>
      </c>
      <c r="N3023" s="192">
        <v>0</v>
      </c>
      <c r="O3023" s="192" t="str">
        <f t="shared" si="2233"/>
        <v/>
      </c>
      <c r="P3023" s="192" t="str">
        <f t="shared" si="2226"/>
        <v/>
      </c>
      <c r="Q3023" s="300" t="str">
        <f t="shared" si="2234"/>
        <v/>
      </c>
      <c r="R3023" s="300" t="str">
        <f t="shared" si="2235"/>
        <v/>
      </c>
      <c r="S3023" s="300" t="str">
        <f t="shared" si="2236"/>
        <v/>
      </c>
      <c r="T3023" s="192" t="str">
        <f t="shared" si="2237"/>
        <v/>
      </c>
      <c r="U3023" s="303" t="str">
        <f t="shared" si="2238"/>
        <v/>
      </c>
      <c r="V3023" s="300" t="str">
        <f t="shared" si="2239"/>
        <v/>
      </c>
      <c r="W3023" s="192" t="str">
        <f t="shared" si="2240"/>
        <v/>
      </c>
      <c r="X3023" s="303" t="str">
        <f t="shared" si="2241"/>
        <v/>
      </c>
      <c r="Y3023" s="300" t="str">
        <f t="shared" si="2242"/>
        <v/>
      </c>
      <c r="Z3023" s="300" t="str">
        <f t="shared" si="2243"/>
        <v/>
      </c>
      <c r="AA3023" s="303" t="str">
        <f t="shared" si="2244"/>
        <v/>
      </c>
      <c r="AB3023" s="300" t="str">
        <f t="shared" si="2245"/>
        <v/>
      </c>
      <c r="AC3023" s="300" t="str">
        <f t="shared" si="2246"/>
        <v/>
      </c>
      <c r="AD3023" s="300" t="str">
        <f t="shared" si="2247"/>
        <v/>
      </c>
      <c r="AE3023" s="192" t="str">
        <f t="shared" si="2248"/>
        <v/>
      </c>
      <c r="AF3023" s="192" t="str">
        <f t="shared" si="2249"/>
        <v/>
      </c>
      <c r="AG3023" s="192"/>
      <c r="AJ3023" s="300" t="str">
        <f t="shared" si="2250"/>
        <v/>
      </c>
      <c r="AK3023" s="300" t="str">
        <f t="shared" si="2251"/>
        <v/>
      </c>
      <c r="AL3023" s="300" t="str">
        <f t="shared" si="2252"/>
        <v/>
      </c>
      <c r="AM3023" s="300" t="str">
        <f t="shared" si="2253"/>
        <v/>
      </c>
      <c r="AN3023" s="300" t="str">
        <f t="shared" si="2254"/>
        <v/>
      </c>
      <c r="AO3023" s="300" t="str">
        <f t="shared" si="2255"/>
        <v/>
      </c>
      <c r="AP3023" s="300" t="str">
        <f t="shared" si="2256"/>
        <v/>
      </c>
      <c r="AQ3023" s="300" t="str">
        <f t="shared" si="2257"/>
        <v/>
      </c>
      <c r="AR3023" s="306" t="str">
        <f t="shared" si="2258"/>
        <v/>
      </c>
      <c r="AS3023" s="300" t="str">
        <f t="shared" si="2259"/>
        <v/>
      </c>
      <c r="AT3023" s="300" t="str">
        <f t="shared" si="2260"/>
        <v/>
      </c>
      <c r="AU3023" s="192" t="str">
        <f t="shared" si="2261"/>
        <v>рбс</v>
      </c>
      <c r="AV3023" s="192" t="str">
        <f t="shared" si="2262"/>
        <v>рбс87504825общопл</v>
      </c>
      <c r="AW3023" s="191">
        <f t="shared" si="2263"/>
        <v>0</v>
      </c>
      <c r="AX3023" s="191">
        <f t="shared" si="2264"/>
        <v>0</v>
      </c>
      <c r="AY3023" s="191">
        <f t="shared" si="2265"/>
        <v>0</v>
      </c>
      <c r="AZ3023" s="191">
        <f t="shared" si="2266"/>
        <v>0</v>
      </c>
      <c r="BA3023" s="193">
        <f t="shared" si="2267"/>
        <v>1</v>
      </c>
      <c r="BB3023" s="193">
        <f t="shared" si="2268"/>
        <v>1</v>
      </c>
      <c r="BC3023" s="193">
        <f t="shared" si="2269"/>
        <v>1</v>
      </c>
      <c r="BD3023" s="191">
        <f t="shared" si="2229"/>
        <v>0</v>
      </c>
      <c r="BE3023" s="191">
        <f t="shared" si="2270"/>
        <v>0</v>
      </c>
      <c r="BF3023" s="210">
        <f t="shared" si="2271"/>
        <v>0</v>
      </c>
      <c r="BG3023" s="211">
        <f t="shared" si="2272"/>
        <v>0</v>
      </c>
      <c r="BH3023" s="289" t="str">
        <f t="shared" si="2230"/>
        <v>875</v>
      </c>
      <c r="BI3023" s="289" t="str">
        <f t="shared" si="2231"/>
        <v>0701</v>
      </c>
      <c r="BJ3023" s="284" t="s">
        <v>591</v>
      </c>
      <c r="BK3023" s="284" t="s">
        <v>586</v>
      </c>
      <c r="BL3023" s="233" t="str">
        <f t="shared" si="2273"/>
        <v/>
      </c>
    </row>
    <row r="3024" spans="1:64" ht="12" hidden="1" customHeight="1">
      <c r="A3024" s="333" t="s">
        <v>1486</v>
      </c>
      <c r="B3024" s="381" t="s">
        <v>327</v>
      </c>
      <c r="C3024" s="333" t="s">
        <v>818</v>
      </c>
      <c r="D3024" s="381" t="s">
        <v>316</v>
      </c>
      <c r="E3024" s="381" t="s">
        <v>1450</v>
      </c>
      <c r="F3024" s="381" t="s">
        <v>586</v>
      </c>
      <c r="G3024" s="381" t="s">
        <v>389</v>
      </c>
      <c r="H3024" s="100" t="s">
        <v>653</v>
      </c>
      <c r="I3024" s="381" t="s">
        <v>339</v>
      </c>
      <c r="J3024" s="382">
        <v>6973</v>
      </c>
      <c r="K3024" s="382">
        <v>0</v>
      </c>
      <c r="L3024" s="191" t="str">
        <f t="shared" si="2232"/>
        <v>875048250701011007408024422610</v>
      </c>
      <c r="M3024" s="192">
        <f t="array" ref="M3024">IF(COUNT(SEARCH(Удалить_Роспись_КВСР,$B3024)*SEARCH(Удалить_Роспись_ПБС,$C3024)*SEARCH(Удалить_Роспись_КФСР, $D3024)*SEARCH(Удалить_Роспись_КЦСР,$E3024)*SEARCH(Удалить_Роспись_КВР,$F3024)*SEARCH(Удалить_Роспись_ЭК,$H3024)*SEARCH(Удалить_Роспись_КР,$I3024))&gt;0,0,1)</f>
        <v>0</v>
      </c>
      <c r="N3024" s="192">
        <v>0</v>
      </c>
      <c r="O3024" s="192" t="str">
        <f t="shared" si="2233"/>
        <v/>
      </c>
      <c r="P3024" s="192" t="str">
        <f t="shared" si="2226"/>
        <v/>
      </c>
      <c r="Q3024" s="300" t="str">
        <f t="shared" si="2234"/>
        <v/>
      </c>
      <c r="R3024" s="300" t="str">
        <f t="shared" si="2235"/>
        <v/>
      </c>
      <c r="S3024" s="300" t="str">
        <f t="shared" si="2236"/>
        <v/>
      </c>
      <c r="T3024" s="192" t="str">
        <f t="shared" si="2237"/>
        <v/>
      </c>
      <c r="U3024" s="303" t="str">
        <f t="shared" si="2238"/>
        <v/>
      </c>
      <c r="V3024" s="300" t="str">
        <f t="shared" si="2239"/>
        <v/>
      </c>
      <c r="W3024" s="192" t="str">
        <f t="shared" si="2240"/>
        <v/>
      </c>
      <c r="X3024" s="303" t="str">
        <f t="shared" si="2241"/>
        <v/>
      </c>
      <c r="Y3024" s="300" t="str">
        <f t="shared" si="2242"/>
        <v/>
      </c>
      <c r="Z3024" s="300" t="str">
        <f t="shared" si="2243"/>
        <v/>
      </c>
      <c r="AA3024" s="303" t="str">
        <f t="shared" si="2244"/>
        <v/>
      </c>
      <c r="AB3024" s="300" t="str">
        <f t="shared" si="2245"/>
        <v/>
      </c>
      <c r="AC3024" s="300" t="str">
        <f t="shared" si="2246"/>
        <v/>
      </c>
      <c r="AD3024" s="300" t="str">
        <f t="shared" si="2247"/>
        <v/>
      </c>
      <c r="AE3024" s="192" t="str">
        <f t="shared" si="2248"/>
        <v/>
      </c>
      <c r="AF3024" s="192" t="str">
        <f t="shared" si="2249"/>
        <v/>
      </c>
      <c r="AG3024" s="192"/>
      <c r="AJ3024" s="300" t="str">
        <f t="shared" si="2250"/>
        <v/>
      </c>
      <c r="AK3024" s="300" t="str">
        <f t="shared" si="2251"/>
        <v/>
      </c>
      <c r="AL3024" s="300" t="str">
        <f t="shared" si="2252"/>
        <v/>
      </c>
      <c r="AM3024" s="300" t="str">
        <f t="shared" si="2253"/>
        <v/>
      </c>
      <c r="AN3024" s="300" t="str">
        <f t="shared" si="2254"/>
        <v/>
      </c>
      <c r="AO3024" s="300" t="str">
        <f t="shared" si="2255"/>
        <v/>
      </c>
      <c r="AP3024" s="300" t="str">
        <f t="shared" si="2256"/>
        <v/>
      </c>
      <c r="AQ3024" s="300" t="str">
        <f t="shared" si="2257"/>
        <v/>
      </c>
      <c r="AR3024" s="306" t="str">
        <f t="shared" si="2258"/>
        <v/>
      </c>
      <c r="AS3024" s="300" t="str">
        <f t="shared" si="2259"/>
        <v/>
      </c>
      <c r="AT3024" s="300" t="str">
        <f t="shared" si="2260"/>
        <v/>
      </c>
      <c r="AU3024" s="192" t="str">
        <f t="shared" si="2261"/>
        <v>рбс</v>
      </c>
      <c r="AV3024" s="192" t="str">
        <f t="shared" si="2262"/>
        <v>рбс87504825общпро</v>
      </c>
      <c r="AW3024" s="191">
        <f t="shared" si="2263"/>
        <v>0</v>
      </c>
      <c r="AX3024" s="191">
        <f t="shared" si="2264"/>
        <v>0</v>
      </c>
      <c r="AY3024" s="191">
        <f t="shared" si="2265"/>
        <v>0</v>
      </c>
      <c r="AZ3024" s="191">
        <f t="shared" si="2266"/>
        <v>0</v>
      </c>
      <c r="BA3024" s="193">
        <f t="shared" si="2267"/>
        <v>1</v>
      </c>
      <c r="BB3024" s="193">
        <f t="shared" si="2268"/>
        <v>1</v>
      </c>
      <c r="BC3024" s="193">
        <f t="shared" si="2269"/>
        <v>1</v>
      </c>
      <c r="BD3024" s="191">
        <f t="shared" si="2229"/>
        <v>0</v>
      </c>
      <c r="BE3024" s="191">
        <f t="shared" si="2270"/>
        <v>0</v>
      </c>
      <c r="BF3024" s="210">
        <f t="shared" si="2271"/>
        <v>0</v>
      </c>
      <c r="BG3024" s="211">
        <f t="shared" si="2272"/>
        <v>0</v>
      </c>
      <c r="BH3024" s="289"/>
      <c r="BI3024" s="289"/>
      <c r="BJ3024" s="228"/>
      <c r="BK3024" s="228"/>
      <c r="BL3024" s="233" t="str">
        <f t="shared" si="2273"/>
        <v/>
      </c>
    </row>
    <row r="3025" spans="1:64" ht="12" hidden="1" customHeight="1">
      <c r="A3025" s="333" t="s">
        <v>1486</v>
      </c>
      <c r="B3025" s="381" t="s">
        <v>327</v>
      </c>
      <c r="C3025" s="333" t="s">
        <v>818</v>
      </c>
      <c r="D3025" s="381" t="s">
        <v>316</v>
      </c>
      <c r="E3025" s="381" t="s">
        <v>1451</v>
      </c>
      <c r="F3025" s="381" t="s">
        <v>608</v>
      </c>
      <c r="G3025" s="381" t="s">
        <v>385</v>
      </c>
      <c r="H3025" s="100" t="s">
        <v>653</v>
      </c>
      <c r="I3025" s="381" t="s">
        <v>339</v>
      </c>
      <c r="J3025" s="382">
        <v>1976485.8</v>
      </c>
      <c r="K3025" s="382">
        <v>866798.7</v>
      </c>
      <c r="L3025" s="191" t="str">
        <f t="shared" si="2232"/>
        <v>875048250701011007588011121110</v>
      </c>
      <c r="M3025" s="192">
        <f t="array" ref="M3025">IF(COUNT(SEARCH(Удалить_Роспись_КВСР,$B3025)*SEARCH(Удалить_Роспись_ПБС,$C3025)*SEARCH(Удалить_Роспись_КФСР, $D3025)*SEARCH(Удалить_Роспись_КЦСР,$E3025)*SEARCH(Удалить_Роспись_КВР,$F3025)*SEARCH(Удалить_Роспись_ЭК,$H3025)*SEARCH(Удалить_Роспись_КР,$I3025))&gt;0,0,1)</f>
        <v>0</v>
      </c>
      <c r="N3025" s="192">
        <v>0</v>
      </c>
      <c r="O3025" s="192" t="str">
        <f t="shared" si="2233"/>
        <v/>
      </c>
      <c r="P3025" s="192" t="str">
        <f t="shared" si="2226"/>
        <v/>
      </c>
      <c r="Q3025" s="300" t="str">
        <f t="shared" si="2234"/>
        <v/>
      </c>
      <c r="R3025" s="300" t="str">
        <f t="shared" si="2235"/>
        <v/>
      </c>
      <c r="S3025" s="300" t="str">
        <f t="shared" si="2236"/>
        <v/>
      </c>
      <c r="T3025" s="192" t="str">
        <f t="shared" si="2237"/>
        <v/>
      </c>
      <c r="U3025" s="303" t="str">
        <f t="shared" si="2238"/>
        <v/>
      </c>
      <c r="V3025" s="300" t="str">
        <f t="shared" si="2239"/>
        <v/>
      </c>
      <c r="W3025" s="192" t="str">
        <f t="shared" si="2240"/>
        <v/>
      </c>
      <c r="X3025" s="303" t="str">
        <f t="shared" si="2241"/>
        <v/>
      </c>
      <c r="Y3025" s="300" t="str">
        <f t="shared" si="2242"/>
        <v/>
      </c>
      <c r="Z3025" s="300" t="str">
        <f t="shared" si="2243"/>
        <v/>
      </c>
      <c r="AA3025" s="303" t="str">
        <f t="shared" si="2244"/>
        <v/>
      </c>
      <c r="AB3025" s="300" t="str">
        <f t="shared" si="2245"/>
        <v/>
      </c>
      <c r="AC3025" s="300" t="str">
        <f t="shared" si="2246"/>
        <v/>
      </c>
      <c r="AD3025" s="300" t="str">
        <f t="shared" si="2247"/>
        <v/>
      </c>
      <c r="AE3025" s="192" t="str">
        <f t="shared" si="2248"/>
        <v/>
      </c>
      <c r="AF3025" s="192" t="str">
        <f t="shared" si="2249"/>
        <v/>
      </c>
      <c r="AG3025" s="192"/>
      <c r="AJ3025" s="300" t="str">
        <f t="shared" si="2250"/>
        <v/>
      </c>
      <c r="AK3025" s="300" t="str">
        <f t="shared" si="2251"/>
        <v/>
      </c>
      <c r="AL3025" s="300" t="str">
        <f t="shared" si="2252"/>
        <v/>
      </c>
      <c r="AM3025" s="300" t="str">
        <f t="shared" si="2253"/>
        <v/>
      </c>
      <c r="AN3025" s="300" t="str">
        <f t="shared" si="2254"/>
        <v/>
      </c>
      <c r="AO3025" s="300" t="str">
        <f t="shared" si="2255"/>
        <v/>
      </c>
      <c r="AP3025" s="300" t="str">
        <f t="shared" si="2256"/>
        <v/>
      </c>
      <c r="AQ3025" s="300" t="str">
        <f t="shared" si="2257"/>
        <v/>
      </c>
      <c r="AR3025" s="306" t="str">
        <f t="shared" si="2258"/>
        <v/>
      </c>
      <c r="AS3025" s="300" t="str">
        <f t="shared" si="2259"/>
        <v/>
      </c>
      <c r="AT3025" s="300" t="str">
        <f t="shared" si="2260"/>
        <v/>
      </c>
      <c r="AU3025" s="192" t="str">
        <f t="shared" si="2261"/>
        <v>рбс</v>
      </c>
      <c r="AV3025" s="192" t="str">
        <f t="shared" si="2262"/>
        <v>рбс87504825общопл</v>
      </c>
      <c r="AW3025" s="191">
        <f t="shared" si="2263"/>
        <v>0</v>
      </c>
      <c r="AX3025" s="191">
        <f t="shared" si="2264"/>
        <v>0</v>
      </c>
      <c r="AY3025" s="191">
        <f t="shared" si="2265"/>
        <v>0</v>
      </c>
      <c r="AZ3025" s="191">
        <f t="shared" si="2266"/>
        <v>0</v>
      </c>
      <c r="BA3025" s="193">
        <f t="shared" si="2267"/>
        <v>1</v>
      </c>
      <c r="BB3025" s="193">
        <f t="shared" si="2268"/>
        <v>1</v>
      </c>
      <c r="BC3025" s="193">
        <f t="shared" si="2269"/>
        <v>1</v>
      </c>
      <c r="BD3025" s="191">
        <f t="shared" si="2229"/>
        <v>0</v>
      </c>
      <c r="BE3025" s="191">
        <f t="shared" si="2270"/>
        <v>0</v>
      </c>
      <c r="BF3025" s="210">
        <f t="shared" si="2271"/>
        <v>0</v>
      </c>
      <c r="BG3025" s="211">
        <f t="shared" si="2272"/>
        <v>0</v>
      </c>
      <c r="BH3025" s="289" t="str">
        <f t="shared" ref="BH3025:BH3031" si="2274">B3025</f>
        <v>875</v>
      </c>
      <c r="BI3025" s="289" t="str">
        <f t="shared" ref="BI3025:BI3031" si="2275">D3025</f>
        <v>0701</v>
      </c>
      <c r="BJ3025" s="284" t="s">
        <v>591</v>
      </c>
      <c r="BK3025" s="284" t="s">
        <v>586</v>
      </c>
      <c r="BL3025" s="233" t="str">
        <f t="shared" si="2273"/>
        <v/>
      </c>
    </row>
    <row r="3026" spans="1:64" ht="12" hidden="1" customHeight="1">
      <c r="A3026" s="333" t="s">
        <v>1486</v>
      </c>
      <c r="B3026" s="381" t="s">
        <v>327</v>
      </c>
      <c r="C3026" s="333" t="s">
        <v>818</v>
      </c>
      <c r="D3026" s="381" t="s">
        <v>316</v>
      </c>
      <c r="E3026" s="381" t="s">
        <v>1451</v>
      </c>
      <c r="F3026" s="381" t="s">
        <v>589</v>
      </c>
      <c r="G3026" s="381" t="s">
        <v>386</v>
      </c>
      <c r="H3026" s="100" t="s">
        <v>653</v>
      </c>
      <c r="I3026" s="381" t="s">
        <v>339</v>
      </c>
      <c r="J3026" s="382">
        <v>23100</v>
      </c>
      <c r="K3026" s="382">
        <v>0</v>
      </c>
      <c r="L3026" s="191" t="str">
        <f t="shared" si="2232"/>
        <v>875048250701011007588011221210</v>
      </c>
      <c r="M3026" s="192">
        <f t="array" ref="M3026">IF(COUNT(SEARCH(Удалить_Роспись_КВСР,$B3026)*SEARCH(Удалить_Роспись_ПБС,$C3026)*SEARCH(Удалить_Роспись_КФСР, $D3026)*SEARCH(Удалить_Роспись_КЦСР,$E3026)*SEARCH(Удалить_Роспись_КВР,$F3026)*SEARCH(Удалить_Роспись_ЭК,$H3026)*SEARCH(Удалить_Роспись_КР,$I3026))&gt;0,0,1)</f>
        <v>0</v>
      </c>
      <c r="N3026" s="192">
        <v>0</v>
      </c>
      <c r="O3026" s="192" t="str">
        <f t="shared" si="2233"/>
        <v/>
      </c>
      <c r="P3026" s="192" t="str">
        <f t="shared" si="2226"/>
        <v/>
      </c>
      <c r="Q3026" s="300" t="str">
        <f t="shared" si="2234"/>
        <v/>
      </c>
      <c r="R3026" s="300" t="str">
        <f t="shared" si="2235"/>
        <v/>
      </c>
      <c r="S3026" s="300" t="str">
        <f t="shared" si="2236"/>
        <v/>
      </c>
      <c r="T3026" s="192" t="str">
        <f t="shared" si="2237"/>
        <v/>
      </c>
      <c r="U3026" s="303" t="str">
        <f t="shared" si="2238"/>
        <v/>
      </c>
      <c r="V3026" s="300" t="str">
        <f t="shared" si="2239"/>
        <v/>
      </c>
      <c r="W3026" s="192" t="str">
        <f t="shared" si="2240"/>
        <v/>
      </c>
      <c r="X3026" s="303" t="str">
        <f t="shared" si="2241"/>
        <v/>
      </c>
      <c r="Y3026" s="300" t="str">
        <f t="shared" si="2242"/>
        <v/>
      </c>
      <c r="Z3026" s="300" t="str">
        <f t="shared" si="2243"/>
        <v/>
      </c>
      <c r="AA3026" s="303" t="str">
        <f t="shared" si="2244"/>
        <v/>
      </c>
      <c r="AB3026" s="300" t="str">
        <f t="shared" si="2245"/>
        <v/>
      </c>
      <c r="AC3026" s="300" t="str">
        <f t="shared" si="2246"/>
        <v/>
      </c>
      <c r="AD3026" s="300" t="str">
        <f t="shared" si="2247"/>
        <v/>
      </c>
      <c r="AE3026" s="192" t="str">
        <f t="shared" si="2248"/>
        <v/>
      </c>
      <c r="AF3026" s="192" t="str">
        <f t="shared" si="2249"/>
        <v/>
      </c>
      <c r="AG3026" s="192"/>
      <c r="AJ3026" s="300" t="str">
        <f t="shared" si="2250"/>
        <v/>
      </c>
      <c r="AK3026" s="300" t="str">
        <f t="shared" si="2251"/>
        <v/>
      </c>
      <c r="AL3026" s="300" t="str">
        <f t="shared" si="2252"/>
        <v/>
      </c>
      <c r="AM3026" s="300" t="str">
        <f t="shared" si="2253"/>
        <v/>
      </c>
      <c r="AN3026" s="300" t="str">
        <f t="shared" si="2254"/>
        <v/>
      </c>
      <c r="AO3026" s="300" t="str">
        <f t="shared" si="2255"/>
        <v/>
      </c>
      <c r="AP3026" s="300" t="str">
        <f t="shared" si="2256"/>
        <v/>
      </c>
      <c r="AQ3026" s="300" t="str">
        <f t="shared" si="2257"/>
        <v/>
      </c>
      <c r="AR3026" s="306" t="str">
        <f t="shared" si="2258"/>
        <v/>
      </c>
      <c r="AS3026" s="300" t="str">
        <f t="shared" si="2259"/>
        <v/>
      </c>
      <c r="AT3026" s="300" t="str">
        <f t="shared" si="2260"/>
        <v/>
      </c>
      <c r="AU3026" s="192" t="str">
        <f t="shared" si="2261"/>
        <v>рбс</v>
      </c>
      <c r="AV3026" s="192" t="str">
        <f t="shared" si="2262"/>
        <v>рбс87504825общпро</v>
      </c>
      <c r="AW3026" s="191">
        <f t="shared" si="2263"/>
        <v>0</v>
      </c>
      <c r="AX3026" s="191">
        <f t="shared" si="2264"/>
        <v>0</v>
      </c>
      <c r="AY3026" s="191">
        <f t="shared" si="2265"/>
        <v>0</v>
      </c>
      <c r="AZ3026" s="191">
        <f t="shared" si="2266"/>
        <v>0</v>
      </c>
      <c r="BA3026" s="193">
        <f t="shared" si="2267"/>
        <v>1</v>
      </c>
      <c r="BB3026" s="193">
        <f t="shared" si="2268"/>
        <v>1</v>
      </c>
      <c r="BC3026" s="193">
        <f t="shared" si="2269"/>
        <v>1</v>
      </c>
      <c r="BD3026" s="191">
        <f t="shared" si="2229"/>
        <v>0</v>
      </c>
      <c r="BE3026" s="191">
        <f t="shared" si="2270"/>
        <v>0</v>
      </c>
      <c r="BF3026" s="210">
        <f t="shared" si="2271"/>
        <v>0</v>
      </c>
      <c r="BG3026" s="211">
        <f t="shared" si="2272"/>
        <v>0</v>
      </c>
      <c r="BH3026" s="289" t="str">
        <f t="shared" si="2274"/>
        <v>875</v>
      </c>
      <c r="BI3026" s="289" t="str">
        <f t="shared" si="2275"/>
        <v>0701</v>
      </c>
      <c r="BJ3026" s="284" t="s">
        <v>591</v>
      </c>
      <c r="BK3026" s="284" t="s">
        <v>589</v>
      </c>
      <c r="BL3026" s="233" t="str">
        <f t="shared" si="2273"/>
        <v/>
      </c>
    </row>
    <row r="3027" spans="1:64" ht="12" hidden="1" customHeight="1">
      <c r="A3027" s="333" t="s">
        <v>1486</v>
      </c>
      <c r="B3027" s="381" t="s">
        <v>327</v>
      </c>
      <c r="C3027" s="333" t="s">
        <v>818</v>
      </c>
      <c r="D3027" s="381" t="s">
        <v>316</v>
      </c>
      <c r="E3027" s="381" t="s">
        <v>1451</v>
      </c>
      <c r="F3027" s="381" t="s">
        <v>902</v>
      </c>
      <c r="G3027" s="381" t="s">
        <v>387</v>
      </c>
      <c r="H3027" s="100" t="s">
        <v>653</v>
      </c>
      <c r="I3027" s="381" t="s">
        <v>339</v>
      </c>
      <c r="J3027" s="382">
        <v>596898.71</v>
      </c>
      <c r="K3027" s="382">
        <v>274222.92</v>
      </c>
      <c r="L3027" s="191" t="str">
        <f t="shared" si="2232"/>
        <v>875048250701011007588011921310</v>
      </c>
      <c r="M3027" s="192">
        <f t="array" ref="M3027">IF(COUNT(SEARCH(Удалить_Роспись_КВСР,$B3027)*SEARCH(Удалить_Роспись_ПБС,$C3027)*SEARCH(Удалить_Роспись_КФСР, $D3027)*SEARCH(Удалить_Роспись_КЦСР,$E3027)*SEARCH(Удалить_Роспись_КВР,$F3027)*SEARCH(Удалить_Роспись_ЭК,$H3027)*SEARCH(Удалить_Роспись_КР,$I3027))&gt;0,0,1)</f>
        <v>0</v>
      </c>
      <c r="N3027" s="192">
        <v>0</v>
      </c>
      <c r="O3027" s="192" t="str">
        <f t="shared" si="2233"/>
        <v/>
      </c>
      <c r="P3027" s="192" t="str">
        <f t="shared" si="2226"/>
        <v/>
      </c>
      <c r="Q3027" s="300" t="str">
        <f t="shared" si="2234"/>
        <v/>
      </c>
      <c r="R3027" s="300" t="str">
        <f t="shared" si="2235"/>
        <v/>
      </c>
      <c r="S3027" s="300" t="str">
        <f t="shared" si="2236"/>
        <v/>
      </c>
      <c r="T3027" s="192" t="str">
        <f t="shared" si="2237"/>
        <v/>
      </c>
      <c r="U3027" s="303" t="str">
        <f t="shared" si="2238"/>
        <v/>
      </c>
      <c r="V3027" s="300" t="str">
        <f t="shared" si="2239"/>
        <v/>
      </c>
      <c r="W3027" s="192" t="str">
        <f t="shared" si="2240"/>
        <v/>
      </c>
      <c r="X3027" s="303" t="str">
        <f t="shared" si="2241"/>
        <v/>
      </c>
      <c r="Y3027" s="300" t="str">
        <f t="shared" si="2242"/>
        <v/>
      </c>
      <c r="Z3027" s="300" t="str">
        <f t="shared" si="2243"/>
        <v/>
      </c>
      <c r="AA3027" s="303" t="str">
        <f t="shared" si="2244"/>
        <v/>
      </c>
      <c r="AB3027" s="300" t="str">
        <f t="shared" si="2245"/>
        <v/>
      </c>
      <c r="AC3027" s="300" t="str">
        <f t="shared" si="2246"/>
        <v/>
      </c>
      <c r="AD3027" s="300" t="str">
        <f t="shared" si="2247"/>
        <v/>
      </c>
      <c r="AE3027" s="192" t="str">
        <f t="shared" si="2248"/>
        <v/>
      </c>
      <c r="AF3027" s="192" t="str">
        <f t="shared" si="2249"/>
        <v/>
      </c>
      <c r="AG3027" s="192"/>
      <c r="AJ3027" s="300" t="str">
        <f t="shared" si="2250"/>
        <v/>
      </c>
      <c r="AK3027" s="300" t="str">
        <f t="shared" si="2251"/>
        <v/>
      </c>
      <c r="AL3027" s="300" t="str">
        <f t="shared" si="2252"/>
        <v/>
      </c>
      <c r="AM3027" s="300" t="str">
        <f t="shared" si="2253"/>
        <v/>
      </c>
      <c r="AN3027" s="300" t="str">
        <f t="shared" si="2254"/>
        <v/>
      </c>
      <c r="AO3027" s="300" t="str">
        <f t="shared" si="2255"/>
        <v/>
      </c>
      <c r="AP3027" s="300" t="str">
        <f t="shared" si="2256"/>
        <v/>
      </c>
      <c r="AQ3027" s="300" t="str">
        <f t="shared" si="2257"/>
        <v/>
      </c>
      <c r="AR3027" s="306" t="str">
        <f t="shared" si="2258"/>
        <v/>
      </c>
      <c r="AS3027" s="300" t="str">
        <f t="shared" si="2259"/>
        <v/>
      </c>
      <c r="AT3027" s="300" t="str">
        <f t="shared" si="2260"/>
        <v/>
      </c>
      <c r="AU3027" s="192" t="str">
        <f t="shared" si="2261"/>
        <v>рбс</v>
      </c>
      <c r="AV3027" s="192" t="str">
        <f t="shared" si="2262"/>
        <v>рбс87504825общопл</v>
      </c>
      <c r="AW3027" s="191">
        <f t="shared" si="2263"/>
        <v>0</v>
      </c>
      <c r="AX3027" s="191">
        <f t="shared" si="2264"/>
        <v>0</v>
      </c>
      <c r="AY3027" s="191">
        <f t="shared" si="2265"/>
        <v>0</v>
      </c>
      <c r="AZ3027" s="191">
        <f t="shared" si="2266"/>
        <v>0</v>
      </c>
      <c r="BA3027" s="193">
        <f t="shared" si="2267"/>
        <v>1</v>
      </c>
      <c r="BB3027" s="193">
        <f t="shared" si="2268"/>
        <v>1</v>
      </c>
      <c r="BC3027" s="193">
        <f t="shared" si="2269"/>
        <v>1</v>
      </c>
      <c r="BD3027" s="191">
        <f t="shared" si="2229"/>
        <v>0</v>
      </c>
      <c r="BE3027" s="191">
        <f t="shared" si="2270"/>
        <v>0</v>
      </c>
      <c r="BF3027" s="210">
        <f t="shared" si="2271"/>
        <v>0</v>
      </c>
      <c r="BG3027" s="211">
        <f t="shared" si="2272"/>
        <v>0</v>
      </c>
      <c r="BH3027" s="289" t="str">
        <f t="shared" si="2274"/>
        <v>875</v>
      </c>
      <c r="BI3027" s="289" t="str">
        <f t="shared" si="2275"/>
        <v>0701</v>
      </c>
      <c r="BJ3027" s="284" t="s">
        <v>591</v>
      </c>
      <c r="BK3027" s="284" t="s">
        <v>586</v>
      </c>
      <c r="BL3027" s="233" t="str">
        <f t="shared" si="2273"/>
        <v/>
      </c>
    </row>
    <row r="3028" spans="1:64" ht="12" hidden="1" customHeight="1">
      <c r="A3028" s="333" t="s">
        <v>1486</v>
      </c>
      <c r="B3028" s="381" t="s">
        <v>327</v>
      </c>
      <c r="C3028" s="333" t="s">
        <v>818</v>
      </c>
      <c r="D3028" s="381" t="s">
        <v>316</v>
      </c>
      <c r="E3028" s="381" t="s">
        <v>1451</v>
      </c>
      <c r="F3028" s="381" t="s">
        <v>586</v>
      </c>
      <c r="G3028" s="381" t="s">
        <v>391</v>
      </c>
      <c r="H3028" s="100" t="s">
        <v>653</v>
      </c>
      <c r="I3028" s="381" t="s">
        <v>339</v>
      </c>
      <c r="J3028" s="382">
        <v>13299.14</v>
      </c>
      <c r="K3028" s="382">
        <v>0</v>
      </c>
      <c r="L3028" s="191" t="str">
        <f t="shared" si="2232"/>
        <v>875048250701011007588024422110</v>
      </c>
      <c r="M3028" s="192">
        <f t="array" ref="M3028">IF(COUNT(SEARCH(Удалить_Роспись_КВСР,$B3028)*SEARCH(Удалить_Роспись_ПБС,$C3028)*SEARCH(Удалить_Роспись_КФСР, $D3028)*SEARCH(Удалить_Роспись_КЦСР,$E3028)*SEARCH(Удалить_Роспись_КВР,$F3028)*SEARCH(Удалить_Роспись_ЭК,$H3028)*SEARCH(Удалить_Роспись_КР,$I3028))&gt;0,0,1)</f>
        <v>0</v>
      </c>
      <c r="N3028" s="192">
        <v>0</v>
      </c>
      <c r="O3028" s="192" t="str">
        <f t="shared" si="2233"/>
        <v/>
      </c>
      <c r="P3028" s="192" t="str">
        <f t="shared" ref="P3028:P3091" si="2276">IF($E3028="092Л000","воз","")</f>
        <v/>
      </c>
      <c r="Q3028" s="300" t="str">
        <f t="shared" si="2234"/>
        <v/>
      </c>
      <c r="R3028" s="300" t="str">
        <f t="shared" si="2235"/>
        <v/>
      </c>
      <c r="S3028" s="300" t="str">
        <f t="shared" si="2236"/>
        <v/>
      </c>
      <c r="T3028" s="192" t="str">
        <f t="shared" si="2237"/>
        <v/>
      </c>
      <c r="U3028" s="303" t="str">
        <f t="shared" si="2238"/>
        <v/>
      </c>
      <c r="V3028" s="300" t="str">
        <f t="shared" si="2239"/>
        <v/>
      </c>
      <c r="W3028" s="192" t="str">
        <f t="shared" si="2240"/>
        <v/>
      </c>
      <c r="X3028" s="303" t="str">
        <f t="shared" si="2241"/>
        <v/>
      </c>
      <c r="Y3028" s="300" t="str">
        <f t="shared" si="2242"/>
        <v/>
      </c>
      <c r="Z3028" s="300" t="str">
        <f t="shared" si="2243"/>
        <v/>
      </c>
      <c r="AA3028" s="303" t="str">
        <f t="shared" si="2244"/>
        <v/>
      </c>
      <c r="AB3028" s="300" t="str">
        <f t="shared" si="2245"/>
        <v/>
      </c>
      <c r="AC3028" s="300" t="str">
        <f t="shared" si="2246"/>
        <v/>
      </c>
      <c r="AD3028" s="300" t="str">
        <f t="shared" si="2247"/>
        <v/>
      </c>
      <c r="AE3028" s="192" t="str">
        <f t="shared" si="2248"/>
        <v/>
      </c>
      <c r="AF3028" s="192" t="str">
        <f t="shared" si="2249"/>
        <v/>
      </c>
      <c r="AG3028" s="192"/>
      <c r="AJ3028" s="300" t="str">
        <f t="shared" si="2250"/>
        <v/>
      </c>
      <c r="AK3028" s="300" t="str">
        <f t="shared" si="2251"/>
        <v/>
      </c>
      <c r="AL3028" s="300" t="str">
        <f t="shared" si="2252"/>
        <v/>
      </c>
      <c r="AM3028" s="300" t="str">
        <f t="shared" si="2253"/>
        <v/>
      </c>
      <c r="AN3028" s="300" t="str">
        <f t="shared" si="2254"/>
        <v/>
      </c>
      <c r="AO3028" s="300" t="str">
        <f t="shared" si="2255"/>
        <v/>
      </c>
      <c r="AP3028" s="300" t="str">
        <f t="shared" si="2256"/>
        <v/>
      </c>
      <c r="AQ3028" s="300" t="str">
        <f t="shared" si="2257"/>
        <v/>
      </c>
      <c r="AR3028" s="306" t="str">
        <f t="shared" si="2258"/>
        <v/>
      </c>
      <c r="AS3028" s="300" t="str">
        <f t="shared" si="2259"/>
        <v/>
      </c>
      <c r="AT3028" s="300" t="str">
        <f t="shared" si="2260"/>
        <v/>
      </c>
      <c r="AU3028" s="192" t="str">
        <f t="shared" si="2261"/>
        <v>рбс</v>
      </c>
      <c r="AV3028" s="192" t="str">
        <f t="shared" si="2262"/>
        <v>рбс87504825общпро</v>
      </c>
      <c r="AW3028" s="191">
        <f t="shared" si="2263"/>
        <v>0</v>
      </c>
      <c r="AX3028" s="191">
        <f t="shared" si="2264"/>
        <v>0</v>
      </c>
      <c r="AY3028" s="191">
        <f t="shared" si="2265"/>
        <v>0</v>
      </c>
      <c r="AZ3028" s="191">
        <f t="shared" si="2266"/>
        <v>0</v>
      </c>
      <c r="BA3028" s="193">
        <f t="shared" si="2267"/>
        <v>1</v>
      </c>
      <c r="BB3028" s="193">
        <f t="shared" si="2268"/>
        <v>1</v>
      </c>
      <c r="BC3028" s="193">
        <f t="shared" si="2269"/>
        <v>1</v>
      </c>
      <c r="BD3028" s="191">
        <f t="shared" si="2229"/>
        <v>0</v>
      </c>
      <c r="BE3028" s="191">
        <f t="shared" si="2270"/>
        <v>0</v>
      </c>
      <c r="BF3028" s="210">
        <f t="shared" si="2271"/>
        <v>0</v>
      </c>
      <c r="BG3028" s="211">
        <f t="shared" si="2272"/>
        <v>0</v>
      </c>
      <c r="BH3028" s="289" t="str">
        <f t="shared" si="2274"/>
        <v>875</v>
      </c>
      <c r="BI3028" s="289" t="str">
        <f t="shared" si="2275"/>
        <v>0701</v>
      </c>
      <c r="BJ3028" s="284" t="s">
        <v>591</v>
      </c>
      <c r="BK3028" s="284" t="s">
        <v>586</v>
      </c>
      <c r="BL3028" s="233" t="str">
        <f t="shared" si="2273"/>
        <v/>
      </c>
    </row>
    <row r="3029" spans="1:64" ht="12" hidden="1" customHeight="1">
      <c r="A3029" s="333" t="s">
        <v>1486</v>
      </c>
      <c r="B3029" s="381" t="s">
        <v>327</v>
      </c>
      <c r="C3029" s="333" t="s">
        <v>818</v>
      </c>
      <c r="D3029" s="381" t="s">
        <v>316</v>
      </c>
      <c r="E3029" s="381" t="s">
        <v>1451</v>
      </c>
      <c r="F3029" s="381" t="s">
        <v>586</v>
      </c>
      <c r="G3029" s="381" t="s">
        <v>394</v>
      </c>
      <c r="H3029" s="100" t="s">
        <v>653</v>
      </c>
      <c r="I3029" s="381" t="s">
        <v>339</v>
      </c>
      <c r="J3029" s="382">
        <v>5000</v>
      </c>
      <c r="K3029" s="382">
        <v>0</v>
      </c>
      <c r="L3029" s="191" t="str">
        <f t="shared" si="2232"/>
        <v>875048250701011007588024422510</v>
      </c>
      <c r="M3029" s="192">
        <f t="array" ref="M3029">IF(COUNT(SEARCH(Удалить_Роспись_КВСР,$B3029)*SEARCH(Удалить_Роспись_ПБС,$C3029)*SEARCH(Удалить_Роспись_КФСР, $D3029)*SEARCH(Удалить_Роспись_КЦСР,$E3029)*SEARCH(Удалить_Роспись_КВР,$F3029)*SEARCH(Удалить_Роспись_ЭК,$H3029)*SEARCH(Удалить_Роспись_КР,$I3029))&gt;0,0,1)</f>
        <v>0</v>
      </c>
      <c r="N3029" s="192">
        <v>0</v>
      </c>
      <c r="O3029" s="192" t="str">
        <f t="shared" si="2233"/>
        <v/>
      </c>
      <c r="P3029" s="192" t="str">
        <f t="shared" si="2276"/>
        <v/>
      </c>
      <c r="Q3029" s="300" t="str">
        <f t="shared" si="2234"/>
        <v/>
      </c>
      <c r="R3029" s="300" t="str">
        <f t="shared" si="2235"/>
        <v/>
      </c>
      <c r="S3029" s="300" t="str">
        <f t="shared" si="2236"/>
        <v/>
      </c>
      <c r="T3029" s="192" t="str">
        <f t="shared" si="2237"/>
        <v/>
      </c>
      <c r="U3029" s="303" t="str">
        <f t="shared" si="2238"/>
        <v/>
      </c>
      <c r="V3029" s="300" t="str">
        <f t="shared" si="2239"/>
        <v/>
      </c>
      <c r="W3029" s="192" t="str">
        <f t="shared" si="2240"/>
        <v/>
      </c>
      <c r="X3029" s="303" t="str">
        <f t="shared" si="2241"/>
        <v/>
      </c>
      <c r="Y3029" s="300" t="str">
        <f t="shared" si="2242"/>
        <v/>
      </c>
      <c r="Z3029" s="300" t="str">
        <f t="shared" si="2243"/>
        <v/>
      </c>
      <c r="AA3029" s="303" t="str">
        <f t="shared" si="2244"/>
        <v/>
      </c>
      <c r="AB3029" s="300" t="str">
        <f t="shared" si="2245"/>
        <v/>
      </c>
      <c r="AC3029" s="300" t="str">
        <f t="shared" si="2246"/>
        <v/>
      </c>
      <c r="AD3029" s="300" t="str">
        <f t="shared" si="2247"/>
        <v/>
      </c>
      <c r="AE3029" s="192" t="str">
        <f t="shared" si="2248"/>
        <v/>
      </c>
      <c r="AF3029" s="192" t="str">
        <f t="shared" si="2249"/>
        <v/>
      </c>
      <c r="AG3029" s="192"/>
      <c r="AJ3029" s="300" t="str">
        <f t="shared" si="2250"/>
        <v/>
      </c>
      <c r="AK3029" s="300" t="str">
        <f t="shared" si="2251"/>
        <v/>
      </c>
      <c r="AL3029" s="300" t="str">
        <f t="shared" si="2252"/>
        <v/>
      </c>
      <c r="AM3029" s="300" t="str">
        <f t="shared" si="2253"/>
        <v/>
      </c>
      <c r="AN3029" s="300" t="str">
        <f t="shared" si="2254"/>
        <v/>
      </c>
      <c r="AO3029" s="300" t="str">
        <f t="shared" si="2255"/>
        <v/>
      </c>
      <c r="AP3029" s="300" t="str">
        <f t="shared" si="2256"/>
        <v/>
      </c>
      <c r="AQ3029" s="300" t="str">
        <f t="shared" si="2257"/>
        <v/>
      </c>
      <c r="AR3029" s="306" t="str">
        <f t="shared" si="2258"/>
        <v/>
      </c>
      <c r="AS3029" s="300" t="str">
        <f t="shared" si="2259"/>
        <v/>
      </c>
      <c r="AT3029" s="300" t="str">
        <f t="shared" si="2260"/>
        <v/>
      </c>
      <c r="AU3029" s="192" t="str">
        <f t="shared" si="2261"/>
        <v>рбс</v>
      </c>
      <c r="AV3029" s="192" t="str">
        <f t="shared" si="2262"/>
        <v>рбс87504825общпро</v>
      </c>
      <c r="AW3029" s="191">
        <f t="shared" si="2263"/>
        <v>0</v>
      </c>
      <c r="AX3029" s="191">
        <f t="shared" si="2264"/>
        <v>0</v>
      </c>
      <c r="AY3029" s="191">
        <f t="shared" si="2265"/>
        <v>0</v>
      </c>
      <c r="AZ3029" s="191">
        <f t="shared" si="2266"/>
        <v>0</v>
      </c>
      <c r="BA3029" s="193">
        <f t="shared" si="2267"/>
        <v>1</v>
      </c>
      <c r="BB3029" s="193">
        <f t="shared" si="2268"/>
        <v>1</v>
      </c>
      <c r="BC3029" s="193">
        <f t="shared" si="2269"/>
        <v>1</v>
      </c>
      <c r="BD3029" s="191">
        <f t="shared" si="2229"/>
        <v>0</v>
      </c>
      <c r="BE3029" s="191">
        <f t="shared" si="2270"/>
        <v>0</v>
      </c>
      <c r="BF3029" s="210">
        <f t="shared" si="2271"/>
        <v>0</v>
      </c>
      <c r="BG3029" s="211">
        <f t="shared" si="2272"/>
        <v>0</v>
      </c>
      <c r="BH3029" s="289" t="str">
        <f t="shared" si="2274"/>
        <v>875</v>
      </c>
      <c r="BI3029" s="289" t="str">
        <f t="shared" si="2275"/>
        <v>0701</v>
      </c>
      <c r="BJ3029" s="284" t="s">
        <v>591</v>
      </c>
      <c r="BK3029" s="284" t="s">
        <v>586</v>
      </c>
      <c r="BL3029" s="233" t="str">
        <f t="shared" si="2273"/>
        <v/>
      </c>
    </row>
    <row r="3030" spans="1:64" ht="12" hidden="1" customHeight="1">
      <c r="A3030" s="333" t="s">
        <v>1486</v>
      </c>
      <c r="B3030" s="381" t="s">
        <v>327</v>
      </c>
      <c r="C3030" s="333" t="s">
        <v>818</v>
      </c>
      <c r="D3030" s="381" t="s">
        <v>316</v>
      </c>
      <c r="E3030" s="381" t="s">
        <v>1451</v>
      </c>
      <c r="F3030" s="381" t="s">
        <v>586</v>
      </c>
      <c r="G3030" s="381" t="s">
        <v>389</v>
      </c>
      <c r="H3030" s="100" t="s">
        <v>653</v>
      </c>
      <c r="I3030" s="381" t="s">
        <v>339</v>
      </c>
      <c r="J3030" s="382">
        <v>33700.86</v>
      </c>
      <c r="K3030" s="382">
        <v>0</v>
      </c>
      <c r="L3030" s="191" t="str">
        <f t="shared" si="2232"/>
        <v>875048250701011007588024422610</v>
      </c>
      <c r="M3030" s="192">
        <f t="array" ref="M3030">IF(COUNT(SEARCH(Удалить_Роспись_КВСР,$B3030)*SEARCH(Удалить_Роспись_ПБС,$C3030)*SEARCH(Удалить_Роспись_КФСР, $D3030)*SEARCH(Удалить_Роспись_КЦСР,$E3030)*SEARCH(Удалить_Роспись_КВР,$F3030)*SEARCH(Удалить_Роспись_ЭК,$H3030)*SEARCH(Удалить_Роспись_КР,$I3030))&gt;0,0,1)</f>
        <v>0</v>
      </c>
      <c r="N3030" s="192">
        <v>0</v>
      </c>
      <c r="O3030" s="192" t="str">
        <f t="shared" si="2233"/>
        <v/>
      </c>
      <c r="P3030" s="192" t="str">
        <f t="shared" si="2276"/>
        <v/>
      </c>
      <c r="Q3030" s="300" t="str">
        <f t="shared" si="2234"/>
        <v/>
      </c>
      <c r="R3030" s="300" t="str">
        <f t="shared" si="2235"/>
        <v/>
      </c>
      <c r="S3030" s="300" t="str">
        <f t="shared" si="2236"/>
        <v/>
      </c>
      <c r="T3030" s="192" t="str">
        <f t="shared" si="2237"/>
        <v/>
      </c>
      <c r="U3030" s="303" t="str">
        <f t="shared" si="2238"/>
        <v/>
      </c>
      <c r="V3030" s="300" t="str">
        <f t="shared" si="2239"/>
        <v/>
      </c>
      <c r="W3030" s="192" t="str">
        <f t="shared" si="2240"/>
        <v/>
      </c>
      <c r="X3030" s="303" t="str">
        <f t="shared" si="2241"/>
        <v/>
      </c>
      <c r="Y3030" s="300" t="str">
        <f t="shared" si="2242"/>
        <v/>
      </c>
      <c r="Z3030" s="300" t="str">
        <f t="shared" si="2243"/>
        <v/>
      </c>
      <c r="AA3030" s="303" t="str">
        <f t="shared" si="2244"/>
        <v/>
      </c>
      <c r="AB3030" s="300" t="str">
        <f t="shared" si="2245"/>
        <v/>
      </c>
      <c r="AC3030" s="300" t="str">
        <f t="shared" si="2246"/>
        <v/>
      </c>
      <c r="AD3030" s="300" t="str">
        <f t="shared" si="2247"/>
        <v/>
      </c>
      <c r="AE3030" s="192" t="str">
        <f t="shared" si="2248"/>
        <v/>
      </c>
      <c r="AF3030" s="192" t="str">
        <f t="shared" si="2249"/>
        <v/>
      </c>
      <c r="AG3030" s="192"/>
      <c r="AJ3030" s="300" t="str">
        <f t="shared" si="2250"/>
        <v/>
      </c>
      <c r="AK3030" s="300" t="str">
        <f t="shared" si="2251"/>
        <v/>
      </c>
      <c r="AL3030" s="300" t="str">
        <f t="shared" si="2252"/>
        <v/>
      </c>
      <c r="AM3030" s="300" t="str">
        <f t="shared" si="2253"/>
        <v/>
      </c>
      <c r="AN3030" s="300" t="str">
        <f t="shared" si="2254"/>
        <v/>
      </c>
      <c r="AO3030" s="300" t="str">
        <f t="shared" si="2255"/>
        <v/>
      </c>
      <c r="AP3030" s="300" t="str">
        <f t="shared" si="2256"/>
        <v/>
      </c>
      <c r="AQ3030" s="300" t="str">
        <f t="shared" si="2257"/>
        <v/>
      </c>
      <c r="AR3030" s="306" t="str">
        <f t="shared" si="2258"/>
        <v/>
      </c>
      <c r="AS3030" s="300" t="str">
        <f t="shared" si="2259"/>
        <v/>
      </c>
      <c r="AT3030" s="300" t="str">
        <f t="shared" si="2260"/>
        <v/>
      </c>
      <c r="AU3030" s="192" t="str">
        <f t="shared" si="2261"/>
        <v>рбс</v>
      </c>
      <c r="AV3030" s="192" t="str">
        <f t="shared" si="2262"/>
        <v>рбс87504825общпро</v>
      </c>
      <c r="AW3030" s="191">
        <f t="shared" si="2263"/>
        <v>0</v>
      </c>
      <c r="AX3030" s="191">
        <f t="shared" si="2264"/>
        <v>0</v>
      </c>
      <c r="AY3030" s="191">
        <f t="shared" si="2265"/>
        <v>0</v>
      </c>
      <c r="AZ3030" s="191">
        <f t="shared" si="2266"/>
        <v>0</v>
      </c>
      <c r="BA3030" s="193">
        <f t="shared" si="2267"/>
        <v>1</v>
      </c>
      <c r="BB3030" s="193">
        <f t="shared" si="2268"/>
        <v>1</v>
      </c>
      <c r="BC3030" s="193">
        <f t="shared" si="2269"/>
        <v>1</v>
      </c>
      <c r="BD3030" s="191">
        <f t="shared" si="2229"/>
        <v>0</v>
      </c>
      <c r="BE3030" s="191">
        <f t="shared" si="2270"/>
        <v>0</v>
      </c>
      <c r="BF3030" s="210">
        <f t="shared" si="2271"/>
        <v>0</v>
      </c>
      <c r="BG3030" s="211">
        <f t="shared" si="2272"/>
        <v>0</v>
      </c>
      <c r="BH3030" s="289" t="str">
        <f t="shared" si="2274"/>
        <v>875</v>
      </c>
      <c r="BI3030" s="289" t="str">
        <f t="shared" si="2275"/>
        <v>0701</v>
      </c>
      <c r="BJ3030" s="284" t="s">
        <v>591</v>
      </c>
      <c r="BK3030" s="284" t="s">
        <v>586</v>
      </c>
      <c r="BL3030" s="233" t="str">
        <f t="shared" si="2273"/>
        <v/>
      </c>
    </row>
    <row r="3031" spans="1:64" ht="12" hidden="1" customHeight="1">
      <c r="A3031" s="333" t="s">
        <v>1486</v>
      </c>
      <c r="B3031" s="381" t="s">
        <v>327</v>
      </c>
      <c r="C3031" s="333" t="s">
        <v>818</v>
      </c>
      <c r="D3031" s="381" t="s">
        <v>316</v>
      </c>
      <c r="E3031" s="381" t="s">
        <v>1451</v>
      </c>
      <c r="F3031" s="381" t="s">
        <v>586</v>
      </c>
      <c r="G3031" s="381" t="s">
        <v>407</v>
      </c>
      <c r="H3031" s="100" t="s">
        <v>653</v>
      </c>
      <c r="I3031" s="381" t="s">
        <v>339</v>
      </c>
      <c r="J3031" s="382">
        <v>106395</v>
      </c>
      <c r="K3031" s="382">
        <v>0</v>
      </c>
      <c r="L3031" s="191" t="str">
        <f t="shared" si="2232"/>
        <v>875048250701011007588024431010</v>
      </c>
      <c r="M3031" s="192">
        <f t="array" ref="M3031">IF(COUNT(SEARCH(Удалить_Роспись_КВСР,$B3031)*SEARCH(Удалить_Роспись_ПБС,$C3031)*SEARCH(Удалить_Роспись_КФСР, $D3031)*SEARCH(Удалить_Роспись_КЦСР,$E3031)*SEARCH(Удалить_Роспись_КВР,$F3031)*SEARCH(Удалить_Роспись_ЭК,$H3031)*SEARCH(Удалить_Роспись_КР,$I3031))&gt;0,0,1)</f>
        <v>0</v>
      </c>
      <c r="N3031" s="192">
        <v>0</v>
      </c>
      <c r="O3031" s="192" t="str">
        <f t="shared" si="2233"/>
        <v/>
      </c>
      <c r="P3031" s="192" t="str">
        <f t="shared" si="2276"/>
        <v/>
      </c>
      <c r="Q3031" s="300" t="str">
        <f t="shared" si="2234"/>
        <v/>
      </c>
      <c r="R3031" s="300" t="str">
        <f t="shared" si="2235"/>
        <v/>
      </c>
      <c r="S3031" s="300" t="str">
        <f t="shared" si="2236"/>
        <v/>
      </c>
      <c r="T3031" s="192" t="str">
        <f t="shared" si="2237"/>
        <v/>
      </c>
      <c r="U3031" s="303" t="str">
        <f t="shared" si="2238"/>
        <v/>
      </c>
      <c r="V3031" s="300" t="str">
        <f t="shared" si="2239"/>
        <v/>
      </c>
      <c r="W3031" s="192" t="str">
        <f t="shared" si="2240"/>
        <v/>
      </c>
      <c r="X3031" s="303" t="str">
        <f t="shared" si="2241"/>
        <v/>
      </c>
      <c r="Y3031" s="300" t="str">
        <f t="shared" si="2242"/>
        <v/>
      </c>
      <c r="Z3031" s="300" t="str">
        <f t="shared" si="2243"/>
        <v/>
      </c>
      <c r="AA3031" s="303" t="str">
        <f t="shared" si="2244"/>
        <v/>
      </c>
      <c r="AB3031" s="300" t="str">
        <f t="shared" si="2245"/>
        <v/>
      </c>
      <c r="AC3031" s="300" t="str">
        <f t="shared" si="2246"/>
        <v/>
      </c>
      <c r="AD3031" s="300" t="str">
        <f t="shared" si="2247"/>
        <v/>
      </c>
      <c r="AE3031" s="192" t="str">
        <f t="shared" si="2248"/>
        <v/>
      </c>
      <c r="AF3031" s="192" t="str">
        <f t="shared" si="2249"/>
        <v/>
      </c>
      <c r="AG3031" s="192"/>
      <c r="AJ3031" s="300" t="str">
        <f t="shared" si="2250"/>
        <v/>
      </c>
      <c r="AK3031" s="300" t="str">
        <f t="shared" si="2251"/>
        <v/>
      </c>
      <c r="AL3031" s="300" t="str">
        <f t="shared" si="2252"/>
        <v/>
      </c>
      <c r="AM3031" s="300" t="str">
        <f t="shared" si="2253"/>
        <v/>
      </c>
      <c r="AN3031" s="300" t="str">
        <f t="shared" si="2254"/>
        <v/>
      </c>
      <c r="AO3031" s="300" t="str">
        <f t="shared" si="2255"/>
        <v/>
      </c>
      <c r="AP3031" s="300" t="str">
        <f t="shared" si="2256"/>
        <v/>
      </c>
      <c r="AQ3031" s="300" t="str">
        <f t="shared" si="2257"/>
        <v/>
      </c>
      <c r="AR3031" s="306" t="str">
        <f t="shared" si="2258"/>
        <v/>
      </c>
      <c r="AS3031" s="300" t="str">
        <f t="shared" si="2259"/>
        <v/>
      </c>
      <c r="AT3031" s="300" t="str">
        <f t="shared" si="2260"/>
        <v/>
      </c>
      <c r="AU3031" s="192" t="str">
        <f t="shared" si="2261"/>
        <v>рбс</v>
      </c>
      <c r="AV3031" s="192" t="str">
        <f t="shared" si="2262"/>
        <v>рбс87504825общосн</v>
      </c>
      <c r="AW3031" s="191">
        <f t="shared" si="2263"/>
        <v>0</v>
      </c>
      <c r="AX3031" s="191">
        <f t="shared" si="2264"/>
        <v>0</v>
      </c>
      <c r="AY3031" s="191">
        <f t="shared" si="2265"/>
        <v>0</v>
      </c>
      <c r="AZ3031" s="191">
        <f t="shared" si="2266"/>
        <v>0</v>
      </c>
      <c r="BA3031" s="193">
        <f t="shared" si="2267"/>
        <v>1</v>
      </c>
      <c r="BB3031" s="193">
        <f t="shared" si="2268"/>
        <v>1</v>
      </c>
      <c r="BC3031" s="193">
        <f t="shared" si="2269"/>
        <v>1</v>
      </c>
      <c r="BD3031" s="191">
        <f t="shared" si="2229"/>
        <v>0</v>
      </c>
      <c r="BE3031" s="191">
        <f t="shared" si="2270"/>
        <v>0</v>
      </c>
      <c r="BF3031" s="210">
        <f t="shared" si="2271"/>
        <v>0</v>
      </c>
      <c r="BG3031" s="211">
        <f t="shared" si="2272"/>
        <v>0</v>
      </c>
      <c r="BH3031" s="289" t="str">
        <f t="shared" si="2274"/>
        <v>875</v>
      </c>
      <c r="BI3031" s="289" t="str">
        <f t="shared" si="2275"/>
        <v>0701</v>
      </c>
      <c r="BJ3031" s="284" t="s">
        <v>591</v>
      </c>
      <c r="BK3031" s="284" t="s">
        <v>586</v>
      </c>
      <c r="BL3031" s="233" t="str">
        <f t="shared" si="2273"/>
        <v/>
      </c>
    </row>
    <row r="3032" spans="1:64" ht="12" hidden="1" customHeight="1">
      <c r="A3032" s="333" t="s">
        <v>1486</v>
      </c>
      <c r="B3032" s="381" t="s">
        <v>327</v>
      </c>
      <c r="C3032" s="333" t="s">
        <v>818</v>
      </c>
      <c r="D3032" s="381" t="s">
        <v>316</v>
      </c>
      <c r="E3032" s="381" t="s">
        <v>1451</v>
      </c>
      <c r="F3032" s="381" t="s">
        <v>586</v>
      </c>
      <c r="G3032" s="381" t="s">
        <v>397</v>
      </c>
      <c r="H3032" s="100" t="s">
        <v>653</v>
      </c>
      <c r="I3032" s="381" t="s">
        <v>339</v>
      </c>
      <c r="J3032" s="382">
        <v>101100</v>
      </c>
      <c r="K3032" s="382">
        <v>0</v>
      </c>
      <c r="L3032" s="191" t="str">
        <f t="shared" si="2232"/>
        <v>875048250701011007588024434010</v>
      </c>
      <c r="M3032" s="192">
        <f t="array" ref="M3032">IF(COUNT(SEARCH(Удалить_Роспись_КВСР,$B3032)*SEARCH(Удалить_Роспись_ПБС,$C3032)*SEARCH(Удалить_Роспись_КФСР, $D3032)*SEARCH(Удалить_Роспись_КЦСР,$E3032)*SEARCH(Удалить_Роспись_КВР,$F3032)*SEARCH(Удалить_Роспись_ЭК,$H3032)*SEARCH(Удалить_Роспись_КР,$I3032))&gt;0,0,1)</f>
        <v>0</v>
      </c>
      <c r="N3032" s="192">
        <v>0</v>
      </c>
      <c r="O3032" s="192" t="str">
        <f t="shared" si="2233"/>
        <v/>
      </c>
      <c r="P3032" s="192" t="str">
        <f t="shared" si="2276"/>
        <v/>
      </c>
      <c r="Q3032" s="300" t="str">
        <f t="shared" si="2234"/>
        <v/>
      </c>
      <c r="R3032" s="300" t="str">
        <f t="shared" si="2235"/>
        <v/>
      </c>
      <c r="S3032" s="300" t="str">
        <f t="shared" si="2236"/>
        <v/>
      </c>
      <c r="T3032" s="192" t="str">
        <f t="shared" si="2237"/>
        <v/>
      </c>
      <c r="U3032" s="303" t="str">
        <f t="shared" si="2238"/>
        <v/>
      </c>
      <c r="V3032" s="300" t="str">
        <f t="shared" si="2239"/>
        <v/>
      </c>
      <c r="W3032" s="192" t="str">
        <f t="shared" si="2240"/>
        <v/>
      </c>
      <c r="X3032" s="303" t="str">
        <f t="shared" si="2241"/>
        <v/>
      </c>
      <c r="Y3032" s="300" t="str">
        <f t="shared" si="2242"/>
        <v/>
      </c>
      <c r="Z3032" s="300" t="str">
        <f t="shared" si="2243"/>
        <v/>
      </c>
      <c r="AA3032" s="303" t="str">
        <f t="shared" si="2244"/>
        <v/>
      </c>
      <c r="AB3032" s="300" t="str">
        <f t="shared" si="2245"/>
        <v/>
      </c>
      <c r="AC3032" s="300" t="str">
        <f t="shared" si="2246"/>
        <v/>
      </c>
      <c r="AD3032" s="300" t="str">
        <f t="shared" si="2247"/>
        <v/>
      </c>
      <c r="AE3032" s="192" t="str">
        <f t="shared" si="2248"/>
        <v/>
      </c>
      <c r="AF3032" s="192" t="str">
        <f t="shared" si="2249"/>
        <v/>
      </c>
      <c r="AG3032" s="192"/>
      <c r="AJ3032" s="300" t="str">
        <f t="shared" si="2250"/>
        <v/>
      </c>
      <c r="AK3032" s="300" t="str">
        <f t="shared" si="2251"/>
        <v/>
      </c>
      <c r="AL3032" s="300" t="str">
        <f t="shared" si="2252"/>
        <v/>
      </c>
      <c r="AM3032" s="300" t="str">
        <f t="shared" si="2253"/>
        <v/>
      </c>
      <c r="AN3032" s="300" t="str">
        <f t="shared" si="2254"/>
        <v/>
      </c>
      <c r="AO3032" s="300" t="str">
        <f t="shared" si="2255"/>
        <v/>
      </c>
      <c r="AP3032" s="300" t="str">
        <f t="shared" si="2256"/>
        <v/>
      </c>
      <c r="AQ3032" s="300" t="str">
        <f t="shared" si="2257"/>
        <v/>
      </c>
      <c r="AR3032" s="306" t="str">
        <f t="shared" si="2258"/>
        <v/>
      </c>
      <c r="AS3032" s="300" t="str">
        <f t="shared" si="2259"/>
        <v/>
      </c>
      <c r="AT3032" s="300" t="str">
        <f t="shared" si="2260"/>
        <v/>
      </c>
      <c r="AU3032" s="192" t="str">
        <f t="shared" si="2261"/>
        <v>рбс</v>
      </c>
      <c r="AV3032" s="192" t="str">
        <f t="shared" si="2262"/>
        <v>рбс87504825общпро</v>
      </c>
      <c r="AW3032" s="191">
        <f t="shared" si="2263"/>
        <v>0</v>
      </c>
      <c r="AX3032" s="191">
        <f t="shared" si="2264"/>
        <v>0</v>
      </c>
      <c r="AY3032" s="191">
        <f t="shared" si="2265"/>
        <v>0</v>
      </c>
      <c r="AZ3032" s="191">
        <f t="shared" si="2266"/>
        <v>0</v>
      </c>
      <c r="BA3032" s="193">
        <f t="shared" si="2267"/>
        <v>1</v>
      </c>
      <c r="BB3032" s="193">
        <f t="shared" si="2268"/>
        <v>1</v>
      </c>
      <c r="BC3032" s="193">
        <f t="shared" si="2269"/>
        <v>1</v>
      </c>
      <c r="BD3032" s="191">
        <f t="shared" si="2229"/>
        <v>0</v>
      </c>
      <c r="BE3032" s="191">
        <f t="shared" si="2270"/>
        <v>0</v>
      </c>
      <c r="BF3032" s="210">
        <f t="shared" si="2271"/>
        <v>0</v>
      </c>
      <c r="BG3032" s="211">
        <f t="shared" si="2272"/>
        <v>0</v>
      </c>
      <c r="BH3032" s="289"/>
      <c r="BI3032" s="289"/>
      <c r="BL3032" s="233" t="str">
        <f t="shared" si="2273"/>
        <v/>
      </c>
    </row>
    <row r="3033" spans="1:64" ht="12" customHeight="1">
      <c r="A3033" s="333" t="s">
        <v>1486</v>
      </c>
      <c r="B3033" s="381" t="s">
        <v>327</v>
      </c>
      <c r="C3033" s="333" t="s">
        <v>818</v>
      </c>
      <c r="D3033" s="381" t="s">
        <v>317</v>
      </c>
      <c r="E3033" s="381" t="s">
        <v>1317</v>
      </c>
      <c r="F3033" s="381" t="s">
        <v>608</v>
      </c>
      <c r="G3033" s="381" t="s">
        <v>385</v>
      </c>
      <c r="H3033" s="100" t="s">
        <v>653</v>
      </c>
      <c r="I3033" s="381" t="s">
        <v>505</v>
      </c>
      <c r="J3033" s="382">
        <v>2358257</v>
      </c>
      <c r="K3033" s="382">
        <v>1561869.24</v>
      </c>
      <c r="L3033" s="191" t="str">
        <f t="shared" si="2232"/>
        <v>875048250702011004002011121101</v>
      </c>
      <c r="M3033" s="192">
        <f t="array" ref="M3033">IF(COUNT(SEARCH(Удалить_Роспись_КВСР,$B3033)*SEARCH(Удалить_Роспись_ПБС,$C3033)*SEARCH(Удалить_Роспись_КФСР, $D3033)*SEARCH(Удалить_Роспись_КЦСР,$E3033)*SEARCH(Удалить_Роспись_КВР,$F3033)*SEARCH(Удалить_Роспись_ЭК,$H3033)*SEARCH(Удалить_Роспись_КР,$I3033))&gt;0,0,1)</f>
        <v>0</v>
      </c>
      <c r="N3033" s="192">
        <v>0</v>
      </c>
      <c r="O3033" s="192" t="str">
        <f t="shared" si="2233"/>
        <v/>
      </c>
      <c r="P3033" s="192" t="str">
        <f t="shared" si="2276"/>
        <v/>
      </c>
      <c r="Q3033" s="300" t="str">
        <f t="shared" si="2234"/>
        <v/>
      </c>
      <c r="R3033" s="300" t="str">
        <f t="shared" si="2235"/>
        <v/>
      </c>
      <c r="S3033" s="300" t="str">
        <f t="shared" si="2236"/>
        <v/>
      </c>
      <c r="T3033" s="192" t="str">
        <f t="shared" si="2237"/>
        <v/>
      </c>
      <c r="U3033" s="303" t="str">
        <f t="shared" si="2238"/>
        <v/>
      </c>
      <c r="V3033" s="300" t="str">
        <f t="shared" si="2239"/>
        <v/>
      </c>
      <c r="W3033" s="192" t="str">
        <f t="shared" si="2240"/>
        <v/>
      </c>
      <c r="X3033" s="303" t="str">
        <f t="shared" si="2241"/>
        <v/>
      </c>
      <c r="Y3033" s="300" t="str">
        <f t="shared" si="2242"/>
        <v/>
      </c>
      <c r="Z3033" s="300" t="str">
        <f t="shared" si="2243"/>
        <v/>
      </c>
      <c r="AA3033" s="303" t="str">
        <f t="shared" si="2244"/>
        <v/>
      </c>
      <c r="AB3033" s="300" t="str">
        <f t="shared" si="2245"/>
        <v/>
      </c>
      <c r="AC3033" s="300" t="str">
        <f t="shared" si="2246"/>
        <v/>
      </c>
      <c r="AD3033" s="300" t="str">
        <f t="shared" si="2247"/>
        <v/>
      </c>
      <c r="AE3033" s="192" t="str">
        <f t="shared" si="2248"/>
        <v/>
      </c>
      <c r="AF3033" s="192" t="str">
        <f t="shared" si="2249"/>
        <v/>
      </c>
      <c r="AG3033" s="192"/>
      <c r="AJ3033" s="300" t="str">
        <f t="shared" si="2250"/>
        <v/>
      </c>
      <c r="AK3033" s="300" t="str">
        <f t="shared" si="2251"/>
        <v/>
      </c>
      <c r="AL3033" s="300" t="str">
        <f t="shared" si="2252"/>
        <v/>
      </c>
      <c r="AM3033" s="300" t="str">
        <f t="shared" si="2253"/>
        <v/>
      </c>
      <c r="AN3033" s="300" t="str">
        <f t="shared" si="2254"/>
        <v/>
      </c>
      <c r="AO3033" s="300" t="str">
        <f t="shared" si="2255"/>
        <v/>
      </c>
      <c r="AP3033" s="300" t="str">
        <f t="shared" si="2256"/>
        <v/>
      </c>
      <c r="AQ3033" s="300" t="str">
        <f t="shared" si="2257"/>
        <v/>
      </c>
      <c r="AR3033" s="306" t="str">
        <f t="shared" si="2258"/>
        <v/>
      </c>
      <c r="AS3033" s="300" t="str">
        <f t="shared" si="2259"/>
        <v/>
      </c>
      <c r="AT3033" s="300" t="str">
        <f t="shared" si="2260"/>
        <v/>
      </c>
      <c r="AU3033" s="192" t="str">
        <f t="shared" si="2261"/>
        <v>рбс</v>
      </c>
      <c r="AV3033" s="192" t="str">
        <f t="shared" si="2262"/>
        <v>рбс87504825общопл</v>
      </c>
      <c r="AW3033" s="191">
        <f t="shared" si="2263"/>
        <v>0</v>
      </c>
      <c r="AX3033" s="191">
        <f t="shared" si="2264"/>
        <v>0</v>
      </c>
      <c r="AY3033" s="191">
        <f t="shared" si="2265"/>
        <v>0</v>
      </c>
      <c r="AZ3033" s="191">
        <f t="shared" si="2266"/>
        <v>0</v>
      </c>
      <c r="BA3033" s="193">
        <f t="shared" si="2267"/>
        <v>1</v>
      </c>
      <c r="BB3033" s="193">
        <f t="shared" si="2268"/>
        <v>1</v>
      </c>
      <c r="BC3033" s="193">
        <f t="shared" si="2269"/>
        <v>1</v>
      </c>
      <c r="BD3033" s="191">
        <f t="shared" si="2229"/>
        <v>0</v>
      </c>
      <c r="BE3033" s="191">
        <f t="shared" si="2270"/>
        <v>0</v>
      </c>
      <c r="BF3033" s="210">
        <f t="shared" si="2271"/>
        <v>0</v>
      </c>
      <c r="BG3033" s="211">
        <f t="shared" si="2272"/>
        <v>0</v>
      </c>
      <c r="BH3033" s="289"/>
      <c r="BI3033" s="289"/>
      <c r="BL3033" s="233" t="str">
        <f t="shared" si="2273"/>
        <v/>
      </c>
    </row>
    <row r="3034" spans="1:64" ht="12" customHeight="1">
      <c r="A3034" s="333" t="s">
        <v>1486</v>
      </c>
      <c r="B3034" s="381" t="s">
        <v>327</v>
      </c>
      <c r="C3034" s="333" t="s">
        <v>818</v>
      </c>
      <c r="D3034" s="381" t="s">
        <v>317</v>
      </c>
      <c r="E3034" s="381" t="s">
        <v>1317</v>
      </c>
      <c r="F3034" s="381" t="s">
        <v>589</v>
      </c>
      <c r="G3034" s="381" t="s">
        <v>386</v>
      </c>
      <c r="H3034" s="100" t="s">
        <v>653</v>
      </c>
      <c r="I3034" s="381" t="s">
        <v>505</v>
      </c>
      <c r="J3034" s="382">
        <v>6845</v>
      </c>
      <c r="K3034" s="382">
        <v>6845</v>
      </c>
      <c r="L3034" s="191" t="str">
        <f t="shared" si="2232"/>
        <v>875048250702011004002011221201</v>
      </c>
      <c r="M3034" s="192">
        <f t="array" ref="M3034">IF(COUNT(SEARCH(Удалить_Роспись_КВСР,$B3034)*SEARCH(Удалить_Роспись_ПБС,$C3034)*SEARCH(Удалить_Роспись_КФСР, $D3034)*SEARCH(Удалить_Роспись_КЦСР,$E3034)*SEARCH(Удалить_Роспись_КВР,$F3034)*SEARCH(Удалить_Роспись_ЭК,$H3034)*SEARCH(Удалить_Роспись_КР,$I3034))&gt;0,0,1)</f>
        <v>0</v>
      </c>
      <c r="N3034" s="192">
        <f>IF(COUNT(SEARCH(Удалить_Индекс_КВСР,$B3034)*SEARCH(Удалить_Индекс_ПБС,$C3034)*SEARCH(Удалить_Индекс_КФСР,$D3034)*SEARCH(Удалить_Индекс_КЦСР,$E3034)*SEARCH(Удалить_Индекс_КВР,$F3034)*SEARCH(Удалить_Индекс_ЭК,$H3034)*SEARCH(Удалить_Индекс_КР,$I3034))&gt;0,0,1)</f>
        <v>1</v>
      </c>
      <c r="O3034" s="192" t="str">
        <f t="shared" si="2233"/>
        <v/>
      </c>
      <c r="P3034" s="192" t="str">
        <f t="shared" si="2276"/>
        <v/>
      </c>
      <c r="Q3034" s="300" t="str">
        <f t="shared" si="2234"/>
        <v/>
      </c>
      <c r="R3034" s="300" t="str">
        <f t="shared" si="2235"/>
        <v/>
      </c>
      <c r="S3034" s="300" t="str">
        <f t="shared" si="2236"/>
        <v/>
      </c>
      <c r="T3034" s="192" t="str">
        <f t="shared" si="2237"/>
        <v/>
      </c>
      <c r="U3034" s="303" t="str">
        <f t="shared" si="2238"/>
        <v/>
      </c>
      <c r="V3034" s="300" t="str">
        <f t="shared" si="2239"/>
        <v/>
      </c>
      <c r="W3034" s="192" t="str">
        <f t="shared" si="2240"/>
        <v/>
      </c>
      <c r="X3034" s="303" t="str">
        <f t="shared" si="2241"/>
        <v/>
      </c>
      <c r="Y3034" s="300" t="str">
        <f t="shared" si="2242"/>
        <v/>
      </c>
      <c r="Z3034" s="300" t="str">
        <f t="shared" si="2243"/>
        <v/>
      </c>
      <c r="AA3034" s="303" t="str">
        <f t="shared" si="2244"/>
        <v/>
      </c>
      <c r="AB3034" s="300" t="str">
        <f t="shared" si="2245"/>
        <v/>
      </c>
      <c r="AC3034" s="300" t="str">
        <f t="shared" si="2246"/>
        <v/>
      </c>
      <c r="AD3034" s="300" t="str">
        <f t="shared" si="2247"/>
        <v/>
      </c>
      <c r="AE3034" s="192" t="str">
        <f t="shared" si="2248"/>
        <v/>
      </c>
      <c r="AF3034" s="192" t="str">
        <f t="shared" si="2249"/>
        <v/>
      </c>
      <c r="AG3034" s="192"/>
      <c r="AJ3034" s="300" t="str">
        <f t="shared" si="2250"/>
        <v/>
      </c>
      <c r="AK3034" s="300" t="str">
        <f t="shared" si="2251"/>
        <v/>
      </c>
      <c r="AL3034" s="300" t="str">
        <f t="shared" si="2252"/>
        <v/>
      </c>
      <c r="AM3034" s="300" t="str">
        <f t="shared" si="2253"/>
        <v/>
      </c>
      <c r="AN3034" s="300" t="str">
        <f t="shared" si="2254"/>
        <v/>
      </c>
      <c r="AO3034" s="300" t="str">
        <f t="shared" si="2255"/>
        <v/>
      </c>
      <c r="AP3034" s="300" t="str">
        <f t="shared" si="2256"/>
        <v/>
      </c>
      <c r="AQ3034" s="300" t="str">
        <f t="shared" si="2257"/>
        <v/>
      </c>
      <c r="AR3034" s="306" t="str">
        <f t="shared" si="2258"/>
        <v/>
      </c>
      <c r="AS3034" s="300" t="str">
        <f t="shared" si="2259"/>
        <v/>
      </c>
      <c r="AT3034" s="300" t="str">
        <f t="shared" si="2260"/>
        <v/>
      </c>
      <c r="AU3034" s="192" t="str">
        <f t="shared" si="2261"/>
        <v>рбс</v>
      </c>
      <c r="AV3034" s="192" t="str">
        <f t="shared" si="2262"/>
        <v>рбс87504825общпро</v>
      </c>
      <c r="AW3034" s="191">
        <f t="shared" si="2263"/>
        <v>0</v>
      </c>
      <c r="AX3034" s="191">
        <f t="shared" si="2264"/>
        <v>0</v>
      </c>
      <c r="AY3034" s="191">
        <f t="shared" si="2265"/>
        <v>6845</v>
      </c>
      <c r="AZ3034" s="191">
        <f t="shared" si="2266"/>
        <v>6845</v>
      </c>
      <c r="BA3034" s="193">
        <f t="shared" si="2267"/>
        <v>1</v>
      </c>
      <c r="BB3034" s="193">
        <f t="shared" si="2268"/>
        <v>1</v>
      </c>
      <c r="BC3034" s="193">
        <f t="shared" si="2269"/>
        <v>1</v>
      </c>
      <c r="BD3034" s="191">
        <f t="shared" si="2229"/>
        <v>6845</v>
      </c>
      <c r="BE3034" s="191">
        <f t="shared" si="2270"/>
        <v>6845</v>
      </c>
      <c r="BF3034" s="210">
        <f t="shared" si="2271"/>
        <v>6845</v>
      </c>
      <c r="BG3034" s="211">
        <f t="shared" si="2272"/>
        <v>6845</v>
      </c>
      <c r="BH3034" s="289"/>
      <c r="BI3034" s="289"/>
      <c r="BL3034" s="233" t="str">
        <f t="shared" si="2273"/>
        <v/>
      </c>
    </row>
    <row r="3035" spans="1:64" ht="12" customHeight="1">
      <c r="A3035" s="333" t="s">
        <v>1486</v>
      </c>
      <c r="B3035" s="381" t="s">
        <v>327</v>
      </c>
      <c r="C3035" s="333" t="s">
        <v>818</v>
      </c>
      <c r="D3035" s="381" t="s">
        <v>317</v>
      </c>
      <c r="E3035" s="381" t="s">
        <v>1317</v>
      </c>
      <c r="F3035" s="381" t="s">
        <v>902</v>
      </c>
      <c r="G3035" s="381" t="s">
        <v>387</v>
      </c>
      <c r="H3035" s="100" t="s">
        <v>653</v>
      </c>
      <c r="I3035" s="381" t="s">
        <v>505</v>
      </c>
      <c r="J3035" s="382">
        <v>681547.56</v>
      </c>
      <c r="K3035" s="382">
        <v>436522.51</v>
      </c>
      <c r="L3035" s="191" t="str">
        <f t="shared" si="2232"/>
        <v>875048250702011004002011921301</v>
      </c>
      <c r="M3035" s="192">
        <f t="array" ref="M3035">IF(COUNT(SEARCH(Удалить_Роспись_КВСР,$B3035)*SEARCH(Удалить_Роспись_ПБС,$C3035)*SEARCH(Удалить_Роспись_КФСР, $D3035)*SEARCH(Удалить_Роспись_КЦСР,$E3035)*SEARCH(Удалить_Роспись_КВР,$F3035)*SEARCH(Удалить_Роспись_ЭК,$H3035)*SEARCH(Удалить_Роспись_КР,$I3035))&gt;0,0,1)</f>
        <v>0</v>
      </c>
      <c r="N3035" s="192">
        <v>0</v>
      </c>
      <c r="O3035" s="192" t="str">
        <f t="shared" si="2233"/>
        <v/>
      </c>
      <c r="P3035" s="192" t="str">
        <f t="shared" si="2276"/>
        <v/>
      </c>
      <c r="Q3035" s="300" t="str">
        <f t="shared" si="2234"/>
        <v/>
      </c>
      <c r="R3035" s="300" t="str">
        <f t="shared" si="2235"/>
        <v/>
      </c>
      <c r="S3035" s="300" t="str">
        <f t="shared" si="2236"/>
        <v/>
      </c>
      <c r="T3035" s="192" t="str">
        <f t="shared" si="2237"/>
        <v/>
      </c>
      <c r="U3035" s="303" t="str">
        <f t="shared" si="2238"/>
        <v/>
      </c>
      <c r="V3035" s="300" t="str">
        <f t="shared" si="2239"/>
        <v/>
      </c>
      <c r="W3035" s="192" t="str">
        <f t="shared" si="2240"/>
        <v/>
      </c>
      <c r="X3035" s="303" t="str">
        <f t="shared" si="2241"/>
        <v/>
      </c>
      <c r="Y3035" s="300" t="str">
        <f t="shared" si="2242"/>
        <v/>
      </c>
      <c r="Z3035" s="300" t="str">
        <f t="shared" si="2243"/>
        <v/>
      </c>
      <c r="AA3035" s="303" t="str">
        <f t="shared" si="2244"/>
        <v/>
      </c>
      <c r="AB3035" s="300" t="str">
        <f t="shared" si="2245"/>
        <v/>
      </c>
      <c r="AC3035" s="300" t="str">
        <f t="shared" si="2246"/>
        <v/>
      </c>
      <c r="AD3035" s="300" t="str">
        <f t="shared" si="2247"/>
        <v/>
      </c>
      <c r="AE3035" s="192" t="str">
        <f t="shared" si="2248"/>
        <v/>
      </c>
      <c r="AF3035" s="192" t="str">
        <f t="shared" si="2249"/>
        <v/>
      </c>
      <c r="AG3035" s="192"/>
      <c r="AJ3035" s="300" t="str">
        <f t="shared" si="2250"/>
        <v/>
      </c>
      <c r="AK3035" s="300" t="str">
        <f t="shared" si="2251"/>
        <v/>
      </c>
      <c r="AL3035" s="300" t="str">
        <f t="shared" si="2252"/>
        <v/>
      </c>
      <c r="AM3035" s="300" t="str">
        <f t="shared" si="2253"/>
        <v/>
      </c>
      <c r="AN3035" s="300" t="str">
        <f t="shared" si="2254"/>
        <v/>
      </c>
      <c r="AO3035" s="300" t="str">
        <f t="shared" si="2255"/>
        <v/>
      </c>
      <c r="AP3035" s="300" t="str">
        <f t="shared" si="2256"/>
        <v/>
      </c>
      <c r="AQ3035" s="300" t="str">
        <f t="shared" si="2257"/>
        <v/>
      </c>
      <c r="AR3035" s="306" t="str">
        <f t="shared" si="2258"/>
        <v/>
      </c>
      <c r="AS3035" s="300" t="str">
        <f t="shared" si="2259"/>
        <v/>
      </c>
      <c r="AT3035" s="300" t="str">
        <f t="shared" si="2260"/>
        <v/>
      </c>
      <c r="AU3035" s="192" t="str">
        <f t="shared" si="2261"/>
        <v>рбс</v>
      </c>
      <c r="AV3035" s="192" t="str">
        <f t="shared" si="2262"/>
        <v>рбс87504825общопл</v>
      </c>
      <c r="AW3035" s="191">
        <f t="shared" si="2263"/>
        <v>0</v>
      </c>
      <c r="AX3035" s="191">
        <f t="shared" si="2264"/>
        <v>0</v>
      </c>
      <c r="AY3035" s="191">
        <f t="shared" si="2265"/>
        <v>0</v>
      </c>
      <c r="AZ3035" s="191">
        <f t="shared" si="2266"/>
        <v>0</v>
      </c>
      <c r="BA3035" s="193">
        <f t="shared" si="2267"/>
        <v>1</v>
      </c>
      <c r="BB3035" s="193">
        <f t="shared" si="2268"/>
        <v>1</v>
      </c>
      <c r="BC3035" s="193">
        <f t="shared" si="2269"/>
        <v>1</v>
      </c>
      <c r="BD3035" s="191">
        <f t="shared" si="2229"/>
        <v>0</v>
      </c>
      <c r="BE3035" s="191">
        <f t="shared" si="2270"/>
        <v>0</v>
      </c>
      <c r="BF3035" s="210">
        <f t="shared" si="2271"/>
        <v>0</v>
      </c>
      <c r="BG3035" s="211">
        <f t="shared" si="2272"/>
        <v>0</v>
      </c>
      <c r="BH3035" s="289"/>
      <c r="BI3035" s="289"/>
      <c r="BL3035" s="233" t="str">
        <f t="shared" si="2273"/>
        <v/>
      </c>
    </row>
    <row r="3036" spans="1:64" ht="12" customHeight="1">
      <c r="A3036" s="333" t="s">
        <v>1486</v>
      </c>
      <c r="B3036" s="381" t="s">
        <v>327</v>
      </c>
      <c r="C3036" s="333" t="s">
        <v>818</v>
      </c>
      <c r="D3036" s="381" t="s">
        <v>317</v>
      </c>
      <c r="E3036" s="381" t="s">
        <v>1317</v>
      </c>
      <c r="F3036" s="381" t="s">
        <v>586</v>
      </c>
      <c r="G3036" s="381" t="s">
        <v>391</v>
      </c>
      <c r="H3036" s="100" t="s">
        <v>653</v>
      </c>
      <c r="I3036" s="381" t="s">
        <v>505</v>
      </c>
      <c r="J3036" s="382">
        <v>27600</v>
      </c>
      <c r="K3036" s="382">
        <v>14674.33</v>
      </c>
      <c r="L3036" s="191" t="str">
        <f t="shared" si="2232"/>
        <v>875048250702011004002024422101</v>
      </c>
      <c r="M3036" s="192">
        <f t="array" ref="M3036">IF(COUNT(SEARCH(Удалить_Роспись_КВСР,$B3036)*SEARCH(Удалить_Роспись_ПБС,$C3036)*SEARCH(Удалить_Роспись_КФСР, $D3036)*SEARCH(Удалить_Роспись_КЦСР,$E3036)*SEARCH(Удалить_Роспись_КВР,$F3036)*SEARCH(Удалить_Роспись_ЭК,$H3036)*SEARCH(Удалить_Роспись_КР,$I3036))&gt;0,0,1)</f>
        <v>0</v>
      </c>
      <c r="N3036" s="192">
        <f>IF(COUNT(SEARCH(Удалить_Индекс_КВСР,$B3036)*SEARCH(Удалить_Индекс_ПБС,$C3036)*SEARCH(Удалить_Индекс_КФСР,$D3036)*SEARCH(Удалить_Индекс_КЦСР,$E3036)*SEARCH(Удалить_Индекс_КВР,$F3036)*SEARCH(Удалить_Индекс_ЭК,$H3036)*SEARCH(Удалить_Индекс_КР,$I3036))&gt;0,0,1)</f>
        <v>1</v>
      </c>
      <c r="O3036" s="192" t="str">
        <f t="shared" si="2233"/>
        <v/>
      </c>
      <c r="P3036" s="192" t="str">
        <f t="shared" si="2276"/>
        <v/>
      </c>
      <c r="Q3036" s="300" t="str">
        <f t="shared" si="2234"/>
        <v/>
      </c>
      <c r="R3036" s="300" t="str">
        <f t="shared" si="2235"/>
        <v/>
      </c>
      <c r="S3036" s="300" t="str">
        <f t="shared" si="2236"/>
        <v/>
      </c>
      <c r="T3036" s="192" t="str">
        <f t="shared" si="2237"/>
        <v/>
      </c>
      <c r="U3036" s="303" t="str">
        <f t="shared" si="2238"/>
        <v/>
      </c>
      <c r="V3036" s="300" t="str">
        <f t="shared" si="2239"/>
        <v/>
      </c>
      <c r="W3036" s="192" t="str">
        <f t="shared" si="2240"/>
        <v/>
      </c>
      <c r="X3036" s="303" t="str">
        <f t="shared" si="2241"/>
        <v/>
      </c>
      <c r="Y3036" s="300" t="str">
        <f t="shared" si="2242"/>
        <v/>
      </c>
      <c r="Z3036" s="300" t="str">
        <f t="shared" si="2243"/>
        <v/>
      </c>
      <c r="AA3036" s="303" t="str">
        <f t="shared" si="2244"/>
        <v/>
      </c>
      <c r="AB3036" s="300" t="str">
        <f t="shared" si="2245"/>
        <v/>
      </c>
      <c r="AC3036" s="300" t="str">
        <f t="shared" si="2246"/>
        <v/>
      </c>
      <c r="AD3036" s="300" t="str">
        <f t="shared" si="2247"/>
        <v/>
      </c>
      <c r="AE3036" s="192" t="str">
        <f t="shared" si="2248"/>
        <v/>
      </c>
      <c r="AF3036" s="192" t="str">
        <f t="shared" si="2249"/>
        <v/>
      </c>
      <c r="AG3036" s="192"/>
      <c r="AJ3036" s="300" t="str">
        <f t="shared" si="2250"/>
        <v/>
      </c>
      <c r="AK3036" s="300" t="str">
        <f t="shared" si="2251"/>
        <v/>
      </c>
      <c r="AL3036" s="300" t="str">
        <f t="shared" si="2252"/>
        <v/>
      </c>
      <c r="AM3036" s="300" t="str">
        <f t="shared" si="2253"/>
        <v/>
      </c>
      <c r="AN3036" s="300" t="str">
        <f t="shared" si="2254"/>
        <v/>
      </c>
      <c r="AO3036" s="300" t="str">
        <f t="shared" si="2255"/>
        <v/>
      </c>
      <c r="AP3036" s="300" t="str">
        <f t="shared" si="2256"/>
        <v/>
      </c>
      <c r="AQ3036" s="300" t="str">
        <f t="shared" si="2257"/>
        <v/>
      </c>
      <c r="AR3036" s="306" t="str">
        <f t="shared" si="2258"/>
        <v/>
      </c>
      <c r="AS3036" s="300" t="str">
        <f t="shared" si="2259"/>
        <v/>
      </c>
      <c r="AT3036" s="300" t="str">
        <f t="shared" si="2260"/>
        <v/>
      </c>
      <c r="AU3036" s="192" t="str">
        <f t="shared" si="2261"/>
        <v>рбс</v>
      </c>
      <c r="AV3036" s="192" t="str">
        <f t="shared" si="2262"/>
        <v>рбс87504825общпро</v>
      </c>
      <c r="AW3036" s="191">
        <f t="shared" si="2263"/>
        <v>0</v>
      </c>
      <c r="AX3036" s="191">
        <f t="shared" si="2264"/>
        <v>0</v>
      </c>
      <c r="AY3036" s="191">
        <f t="shared" si="2265"/>
        <v>27600</v>
      </c>
      <c r="AZ3036" s="191">
        <f t="shared" si="2266"/>
        <v>14674.33</v>
      </c>
      <c r="BA3036" s="193">
        <f t="shared" si="2267"/>
        <v>1</v>
      </c>
      <c r="BB3036" s="193">
        <f t="shared" si="2268"/>
        <v>1</v>
      </c>
      <c r="BC3036" s="193">
        <f t="shared" si="2269"/>
        <v>1</v>
      </c>
      <c r="BD3036" s="191">
        <f t="shared" si="2229"/>
        <v>27600</v>
      </c>
      <c r="BE3036" s="191">
        <f t="shared" si="2270"/>
        <v>14674.33</v>
      </c>
      <c r="BF3036" s="210">
        <f t="shared" si="2271"/>
        <v>27600</v>
      </c>
      <c r="BG3036" s="211">
        <f t="shared" si="2272"/>
        <v>27600</v>
      </c>
      <c r="BH3036" s="289"/>
      <c r="BI3036" s="289"/>
      <c r="BJ3036" s="228"/>
      <c r="BK3036" s="228"/>
      <c r="BL3036" s="233" t="str">
        <f t="shared" si="2273"/>
        <v/>
      </c>
    </row>
    <row r="3037" spans="1:64" ht="12" customHeight="1">
      <c r="A3037" s="333" t="s">
        <v>1486</v>
      </c>
      <c r="B3037" s="381" t="s">
        <v>327</v>
      </c>
      <c r="C3037" s="333" t="s">
        <v>818</v>
      </c>
      <c r="D3037" s="381" t="s">
        <v>317</v>
      </c>
      <c r="E3037" s="381" t="s">
        <v>1317</v>
      </c>
      <c r="F3037" s="381" t="s">
        <v>586</v>
      </c>
      <c r="G3037" s="381" t="s">
        <v>394</v>
      </c>
      <c r="H3037" s="100" t="s">
        <v>653</v>
      </c>
      <c r="I3037" s="381" t="s">
        <v>505</v>
      </c>
      <c r="J3037" s="382">
        <v>229570</v>
      </c>
      <c r="K3037" s="382">
        <v>119253.06</v>
      </c>
      <c r="L3037" s="191" t="str">
        <f t="shared" si="2232"/>
        <v>875048250702011004002024422501</v>
      </c>
      <c r="M3037" s="192">
        <f t="array" ref="M3037">IF(COUNT(SEARCH(Удалить_Роспись_КВСР,$B3037)*SEARCH(Удалить_Роспись_ПБС,$C3037)*SEARCH(Удалить_Роспись_КФСР, $D3037)*SEARCH(Удалить_Роспись_КЦСР,$E3037)*SEARCH(Удалить_Роспись_КВР,$F3037)*SEARCH(Удалить_Роспись_ЭК,$H3037)*SEARCH(Удалить_Роспись_КР,$I3037))&gt;0,0,1)</f>
        <v>0</v>
      </c>
      <c r="N3037" s="192">
        <f>IF(COUNT(SEARCH(Удалить_Индекс_КВСР,$B3037)*SEARCH(Удалить_Индекс_ПБС,$C3037)*SEARCH(Удалить_Индекс_КФСР,$D3037)*SEARCH(Удалить_Индекс_КЦСР,$E3037)*SEARCH(Удалить_Индекс_КВР,$F3037)*SEARCH(Удалить_Индекс_ЭК,$H3037)*SEARCH(Удалить_Индекс_КР,$I3037))&gt;0,0,1)</f>
        <v>1</v>
      </c>
      <c r="O3037" s="192" t="str">
        <f t="shared" si="2233"/>
        <v/>
      </c>
      <c r="P3037" s="192" t="str">
        <f t="shared" si="2276"/>
        <v/>
      </c>
      <c r="Q3037" s="300" t="str">
        <f t="shared" si="2234"/>
        <v/>
      </c>
      <c r="R3037" s="300" t="str">
        <f t="shared" si="2235"/>
        <v/>
      </c>
      <c r="S3037" s="300" t="str">
        <f t="shared" si="2236"/>
        <v/>
      </c>
      <c r="T3037" s="192" t="str">
        <f t="shared" si="2237"/>
        <v/>
      </c>
      <c r="U3037" s="303" t="str">
        <f t="shared" si="2238"/>
        <v/>
      </c>
      <c r="V3037" s="300" t="str">
        <f t="shared" si="2239"/>
        <v/>
      </c>
      <c r="W3037" s="192" t="str">
        <f t="shared" si="2240"/>
        <v/>
      </c>
      <c r="X3037" s="303" t="str">
        <f t="shared" si="2241"/>
        <v/>
      </c>
      <c r="Y3037" s="300" t="str">
        <f t="shared" si="2242"/>
        <v/>
      </c>
      <c r="Z3037" s="300" t="str">
        <f t="shared" si="2243"/>
        <v/>
      </c>
      <c r="AA3037" s="303" t="str">
        <f t="shared" si="2244"/>
        <v/>
      </c>
      <c r="AB3037" s="300" t="str">
        <f t="shared" si="2245"/>
        <v/>
      </c>
      <c r="AC3037" s="300" t="str">
        <f t="shared" si="2246"/>
        <v/>
      </c>
      <c r="AD3037" s="300" t="str">
        <f t="shared" si="2247"/>
        <v/>
      </c>
      <c r="AE3037" s="192" t="str">
        <f t="shared" si="2248"/>
        <v/>
      </c>
      <c r="AF3037" s="192" t="str">
        <f t="shared" si="2249"/>
        <v/>
      </c>
      <c r="AG3037" s="192"/>
      <c r="AJ3037" s="300" t="str">
        <f t="shared" si="2250"/>
        <v/>
      </c>
      <c r="AK3037" s="300" t="str">
        <f t="shared" si="2251"/>
        <v/>
      </c>
      <c r="AL3037" s="300" t="str">
        <f t="shared" si="2252"/>
        <v/>
      </c>
      <c r="AM3037" s="300" t="str">
        <f t="shared" si="2253"/>
        <v/>
      </c>
      <c r="AN3037" s="300" t="str">
        <f t="shared" si="2254"/>
        <v/>
      </c>
      <c r="AO3037" s="300" t="str">
        <f t="shared" si="2255"/>
        <v/>
      </c>
      <c r="AP3037" s="300" t="str">
        <f t="shared" si="2256"/>
        <v/>
      </c>
      <c r="AQ3037" s="300" t="str">
        <f t="shared" si="2257"/>
        <v/>
      </c>
      <c r="AR3037" s="306" t="str">
        <f t="shared" si="2258"/>
        <v/>
      </c>
      <c r="AS3037" s="300" t="str">
        <f t="shared" si="2259"/>
        <v/>
      </c>
      <c r="AT3037" s="300" t="str">
        <f t="shared" si="2260"/>
        <v/>
      </c>
      <c r="AU3037" s="192" t="str">
        <f t="shared" si="2261"/>
        <v>рбс</v>
      </c>
      <c r="AV3037" s="192" t="str">
        <f t="shared" si="2262"/>
        <v>рбс87504825общпро</v>
      </c>
      <c r="AW3037" s="191">
        <f t="shared" si="2263"/>
        <v>0</v>
      </c>
      <c r="AX3037" s="191">
        <f t="shared" si="2264"/>
        <v>0</v>
      </c>
      <c r="AY3037" s="191">
        <f t="shared" si="2265"/>
        <v>229570</v>
      </c>
      <c r="AZ3037" s="191">
        <f t="shared" si="2266"/>
        <v>119253.06</v>
      </c>
      <c r="BA3037" s="193">
        <f t="shared" si="2267"/>
        <v>1</v>
      </c>
      <c r="BB3037" s="193">
        <f t="shared" si="2268"/>
        <v>1</v>
      </c>
      <c r="BC3037" s="193">
        <f t="shared" si="2269"/>
        <v>1</v>
      </c>
      <c r="BD3037" s="191">
        <f t="shared" si="2229"/>
        <v>229570</v>
      </c>
      <c r="BE3037" s="191">
        <f t="shared" si="2270"/>
        <v>119253.06</v>
      </c>
      <c r="BF3037" s="210">
        <f t="shared" si="2271"/>
        <v>229570</v>
      </c>
      <c r="BG3037" s="211">
        <f t="shared" si="2272"/>
        <v>229570</v>
      </c>
      <c r="BH3037" s="289"/>
      <c r="BI3037" s="289"/>
      <c r="BL3037" s="233" t="str">
        <f t="shared" si="2273"/>
        <v/>
      </c>
    </row>
    <row r="3038" spans="1:64" ht="12" customHeight="1">
      <c r="A3038" s="333" t="s">
        <v>1486</v>
      </c>
      <c r="B3038" s="381" t="s">
        <v>327</v>
      </c>
      <c r="C3038" s="333" t="s">
        <v>818</v>
      </c>
      <c r="D3038" s="381" t="s">
        <v>317</v>
      </c>
      <c r="E3038" s="381" t="s">
        <v>1317</v>
      </c>
      <c r="F3038" s="381" t="s">
        <v>586</v>
      </c>
      <c r="G3038" s="381" t="s">
        <v>389</v>
      </c>
      <c r="H3038" s="100" t="s">
        <v>653</v>
      </c>
      <c r="I3038" s="381" t="s">
        <v>505</v>
      </c>
      <c r="J3038" s="382">
        <v>344804</v>
      </c>
      <c r="K3038" s="382">
        <v>213764</v>
      </c>
      <c r="L3038" s="191" t="str">
        <f t="shared" si="2232"/>
        <v>875048250702011004002024422601</v>
      </c>
      <c r="M3038" s="192">
        <f t="array" ref="M3038">IF(COUNT(SEARCH(Удалить_Роспись_КВСР,$B3038)*SEARCH(Удалить_Роспись_ПБС,$C3038)*SEARCH(Удалить_Роспись_КФСР, $D3038)*SEARCH(Удалить_Роспись_КЦСР,$E3038)*SEARCH(Удалить_Роспись_КВР,$F3038)*SEARCH(Удалить_Роспись_ЭК,$H3038)*SEARCH(Удалить_Роспись_КР,$I3038))&gt;0,0,1)</f>
        <v>0</v>
      </c>
      <c r="N3038" s="192">
        <f>IF(COUNT(SEARCH(Удалить_Индекс_КВСР,$B3038)*SEARCH(Удалить_Индекс_ПБС,$C3038)*SEARCH(Удалить_Индекс_КФСР,$D3038)*SEARCH(Удалить_Индекс_КЦСР,$E3038)*SEARCH(Удалить_Индекс_КВР,$F3038)*SEARCH(Удалить_Индекс_ЭК,$H3038)*SEARCH(Удалить_Индекс_КР,$I3038))&gt;0,0,1)</f>
        <v>1</v>
      </c>
      <c r="O3038" s="192" t="str">
        <f t="shared" si="2233"/>
        <v/>
      </c>
      <c r="P3038" s="192" t="str">
        <f t="shared" si="2276"/>
        <v/>
      </c>
      <c r="Q3038" s="300" t="str">
        <f t="shared" si="2234"/>
        <v/>
      </c>
      <c r="R3038" s="300" t="str">
        <f t="shared" si="2235"/>
        <v/>
      </c>
      <c r="S3038" s="300" t="str">
        <f t="shared" si="2236"/>
        <v/>
      </c>
      <c r="T3038" s="192" t="str">
        <f t="shared" si="2237"/>
        <v/>
      </c>
      <c r="U3038" s="303" t="str">
        <f t="shared" si="2238"/>
        <v/>
      </c>
      <c r="V3038" s="300" t="str">
        <f t="shared" si="2239"/>
        <v/>
      </c>
      <c r="W3038" s="192" t="str">
        <f t="shared" si="2240"/>
        <v/>
      </c>
      <c r="X3038" s="303" t="str">
        <f t="shared" si="2241"/>
        <v/>
      </c>
      <c r="Y3038" s="300" t="str">
        <f t="shared" si="2242"/>
        <v/>
      </c>
      <c r="Z3038" s="300" t="str">
        <f t="shared" si="2243"/>
        <v/>
      </c>
      <c r="AA3038" s="303" t="str">
        <f t="shared" si="2244"/>
        <v/>
      </c>
      <c r="AB3038" s="300" t="str">
        <f t="shared" si="2245"/>
        <v/>
      </c>
      <c r="AC3038" s="300" t="str">
        <f t="shared" si="2246"/>
        <v/>
      </c>
      <c r="AD3038" s="300" t="str">
        <f t="shared" si="2247"/>
        <v/>
      </c>
      <c r="AE3038" s="192" t="str">
        <f t="shared" si="2248"/>
        <v/>
      </c>
      <c r="AF3038" s="192" t="str">
        <f t="shared" si="2249"/>
        <v/>
      </c>
      <c r="AG3038" s="192"/>
      <c r="AJ3038" s="300" t="str">
        <f t="shared" si="2250"/>
        <v/>
      </c>
      <c r="AK3038" s="300" t="str">
        <f t="shared" si="2251"/>
        <v/>
      </c>
      <c r="AL3038" s="300" t="str">
        <f t="shared" si="2252"/>
        <v/>
      </c>
      <c r="AM3038" s="300" t="str">
        <f t="shared" si="2253"/>
        <v/>
      </c>
      <c r="AN3038" s="300" t="str">
        <f t="shared" si="2254"/>
        <v/>
      </c>
      <c r="AO3038" s="300" t="str">
        <f t="shared" si="2255"/>
        <v/>
      </c>
      <c r="AP3038" s="300" t="str">
        <f t="shared" si="2256"/>
        <v/>
      </c>
      <c r="AQ3038" s="300" t="str">
        <f t="shared" si="2257"/>
        <v/>
      </c>
      <c r="AR3038" s="306" t="str">
        <f t="shared" si="2258"/>
        <v/>
      </c>
      <c r="AS3038" s="300" t="str">
        <f t="shared" si="2259"/>
        <v/>
      </c>
      <c r="AT3038" s="300" t="str">
        <f t="shared" si="2260"/>
        <v/>
      </c>
      <c r="AU3038" s="192" t="str">
        <f t="shared" si="2261"/>
        <v>рбс</v>
      </c>
      <c r="AV3038" s="192" t="str">
        <f t="shared" si="2262"/>
        <v>рбс87504825общпро</v>
      </c>
      <c r="AW3038" s="191">
        <f t="shared" si="2263"/>
        <v>0</v>
      </c>
      <c r="AX3038" s="191">
        <f t="shared" si="2264"/>
        <v>0</v>
      </c>
      <c r="AY3038" s="191">
        <f t="shared" si="2265"/>
        <v>344804</v>
      </c>
      <c r="AZ3038" s="191">
        <f t="shared" si="2266"/>
        <v>213764</v>
      </c>
      <c r="BA3038" s="193">
        <f t="shared" si="2267"/>
        <v>1</v>
      </c>
      <c r="BB3038" s="193">
        <f t="shared" si="2268"/>
        <v>1</v>
      </c>
      <c r="BC3038" s="193">
        <f t="shared" si="2269"/>
        <v>1</v>
      </c>
      <c r="BD3038" s="191">
        <f t="shared" si="2229"/>
        <v>344804</v>
      </c>
      <c r="BE3038" s="191">
        <f t="shared" si="2270"/>
        <v>213764</v>
      </c>
      <c r="BF3038" s="210">
        <f t="shared" si="2271"/>
        <v>344804</v>
      </c>
      <c r="BG3038" s="211">
        <f t="shared" si="2272"/>
        <v>344804</v>
      </c>
      <c r="BH3038" s="289"/>
      <c r="BI3038" s="289"/>
      <c r="BL3038" s="233" t="str">
        <f t="shared" si="2273"/>
        <v/>
      </c>
    </row>
    <row r="3039" spans="1:64" ht="12" customHeight="1">
      <c r="A3039" s="333" t="s">
        <v>1486</v>
      </c>
      <c r="B3039" s="381" t="s">
        <v>327</v>
      </c>
      <c r="C3039" s="333" t="s">
        <v>818</v>
      </c>
      <c r="D3039" s="381" t="s">
        <v>317</v>
      </c>
      <c r="E3039" s="381" t="s">
        <v>1317</v>
      </c>
      <c r="F3039" s="381" t="s">
        <v>586</v>
      </c>
      <c r="G3039" s="381" t="s">
        <v>397</v>
      </c>
      <c r="H3039" s="100" t="s">
        <v>653</v>
      </c>
      <c r="I3039" s="381" t="s">
        <v>505</v>
      </c>
      <c r="J3039" s="382">
        <v>403000</v>
      </c>
      <c r="K3039" s="382">
        <v>238103.57</v>
      </c>
      <c r="L3039" s="191" t="str">
        <f t="shared" si="2232"/>
        <v>875048250702011004002024434001</v>
      </c>
      <c r="M3039" s="192">
        <f t="array" ref="M3039">IF(COUNT(SEARCH(Удалить_Роспись_КВСР,$B3039)*SEARCH(Удалить_Роспись_ПБС,$C3039)*SEARCH(Удалить_Роспись_КФСР, $D3039)*SEARCH(Удалить_Роспись_КЦСР,$E3039)*SEARCH(Удалить_Роспись_КВР,$F3039)*SEARCH(Удалить_Роспись_ЭК,$H3039)*SEARCH(Удалить_Роспись_КР,$I3039))&gt;0,0,1)</f>
        <v>0</v>
      </c>
      <c r="N3039" s="192">
        <f>IF(COUNT(SEARCH(Удалить_Индекс_КВСР,$B3039)*SEARCH(Удалить_Индекс_ПБС,$C3039)*SEARCH(Удалить_Индекс_КФСР,$D3039)*SEARCH(Удалить_Индекс_КЦСР,$E3039)*SEARCH(Удалить_Индекс_КВР,$F3039)*SEARCH(Удалить_Индекс_ЭК,$H3039)*SEARCH(Удалить_Индекс_КР,$I3039))&gt;0,0,1)</f>
        <v>1</v>
      </c>
      <c r="O3039" s="192" t="str">
        <f t="shared" si="2233"/>
        <v/>
      </c>
      <c r="P3039" s="192" t="str">
        <f t="shared" si="2276"/>
        <v/>
      </c>
      <c r="Q3039" s="300" t="str">
        <f t="shared" si="2234"/>
        <v/>
      </c>
      <c r="R3039" s="300" t="str">
        <f t="shared" si="2235"/>
        <v/>
      </c>
      <c r="S3039" s="300" t="str">
        <f t="shared" si="2236"/>
        <v/>
      </c>
      <c r="T3039" s="192" t="str">
        <f t="shared" si="2237"/>
        <v/>
      </c>
      <c r="U3039" s="303" t="str">
        <f t="shared" si="2238"/>
        <v/>
      </c>
      <c r="V3039" s="300" t="str">
        <f t="shared" si="2239"/>
        <v/>
      </c>
      <c r="W3039" s="192" t="str">
        <f t="shared" si="2240"/>
        <v/>
      </c>
      <c r="X3039" s="303" t="str">
        <f t="shared" si="2241"/>
        <v/>
      </c>
      <c r="Y3039" s="300" t="str">
        <f t="shared" si="2242"/>
        <v/>
      </c>
      <c r="Z3039" s="300" t="str">
        <f t="shared" si="2243"/>
        <v/>
      </c>
      <c r="AA3039" s="303" t="str">
        <f t="shared" si="2244"/>
        <v/>
      </c>
      <c r="AB3039" s="300" t="str">
        <f t="shared" si="2245"/>
        <v/>
      </c>
      <c r="AC3039" s="300" t="str">
        <f t="shared" si="2246"/>
        <v/>
      </c>
      <c r="AD3039" s="300" t="str">
        <f t="shared" si="2247"/>
        <v/>
      </c>
      <c r="AE3039" s="192" t="str">
        <f t="shared" si="2248"/>
        <v/>
      </c>
      <c r="AF3039" s="192" t="str">
        <f t="shared" si="2249"/>
        <v/>
      </c>
      <c r="AG3039" s="192"/>
      <c r="AJ3039" s="300" t="str">
        <f t="shared" si="2250"/>
        <v/>
      </c>
      <c r="AK3039" s="300" t="str">
        <f t="shared" si="2251"/>
        <v/>
      </c>
      <c r="AL3039" s="300" t="str">
        <f t="shared" si="2252"/>
        <v/>
      </c>
      <c r="AM3039" s="300" t="str">
        <f t="shared" si="2253"/>
        <v/>
      </c>
      <c r="AN3039" s="300" t="str">
        <f t="shared" si="2254"/>
        <v/>
      </c>
      <c r="AO3039" s="300" t="str">
        <f t="shared" si="2255"/>
        <v/>
      </c>
      <c r="AP3039" s="300" t="str">
        <f t="shared" si="2256"/>
        <v/>
      </c>
      <c r="AQ3039" s="300" t="str">
        <f t="shared" si="2257"/>
        <v/>
      </c>
      <c r="AR3039" s="306" t="str">
        <f t="shared" si="2258"/>
        <v/>
      </c>
      <c r="AS3039" s="300" t="str">
        <f t="shared" si="2259"/>
        <v/>
      </c>
      <c r="AT3039" s="300" t="str">
        <f t="shared" si="2260"/>
        <v/>
      </c>
      <c r="AU3039" s="192" t="str">
        <f t="shared" si="2261"/>
        <v>рбс</v>
      </c>
      <c r="AV3039" s="192" t="str">
        <f t="shared" si="2262"/>
        <v>рбс87504825общпро</v>
      </c>
      <c r="AW3039" s="191">
        <f t="shared" si="2263"/>
        <v>0</v>
      </c>
      <c r="AX3039" s="191">
        <f t="shared" si="2264"/>
        <v>0</v>
      </c>
      <c r="AY3039" s="191">
        <f t="shared" si="2265"/>
        <v>403000</v>
      </c>
      <c r="AZ3039" s="191">
        <f t="shared" si="2266"/>
        <v>238103.57</v>
      </c>
      <c r="BA3039" s="193">
        <f t="shared" si="2267"/>
        <v>1</v>
      </c>
      <c r="BB3039" s="193">
        <f t="shared" si="2268"/>
        <v>1</v>
      </c>
      <c r="BC3039" s="193">
        <f t="shared" si="2269"/>
        <v>1</v>
      </c>
      <c r="BD3039" s="191">
        <f t="shared" si="2229"/>
        <v>403000</v>
      </c>
      <c r="BE3039" s="191">
        <f t="shared" si="2270"/>
        <v>238103.57</v>
      </c>
      <c r="BF3039" s="210">
        <f t="shared" si="2271"/>
        <v>403000</v>
      </c>
      <c r="BG3039" s="211">
        <f t="shared" si="2272"/>
        <v>403000</v>
      </c>
      <c r="BH3039" s="289"/>
      <c r="BI3039" s="289"/>
      <c r="BL3039" s="233" t="str">
        <f t="shared" si="2273"/>
        <v/>
      </c>
    </row>
    <row r="3040" spans="1:64" ht="12" customHeight="1">
      <c r="A3040" s="333" t="s">
        <v>1486</v>
      </c>
      <c r="B3040" s="381" t="s">
        <v>327</v>
      </c>
      <c r="C3040" s="333" t="s">
        <v>818</v>
      </c>
      <c r="D3040" s="381" t="s">
        <v>317</v>
      </c>
      <c r="E3040" s="381" t="s">
        <v>1317</v>
      </c>
      <c r="F3040" s="381" t="s">
        <v>658</v>
      </c>
      <c r="G3040" s="381" t="s">
        <v>395</v>
      </c>
      <c r="H3040" s="100" t="s">
        <v>653</v>
      </c>
      <c r="I3040" s="381" t="s">
        <v>505</v>
      </c>
      <c r="J3040" s="382">
        <v>5320.44</v>
      </c>
      <c r="K3040" s="382">
        <v>5320.44</v>
      </c>
      <c r="L3040" s="191" t="str">
        <f t="shared" si="2232"/>
        <v>875048250702011004002085329001</v>
      </c>
      <c r="M3040" s="192">
        <f t="array" ref="M3040">IF(COUNT(SEARCH(Удалить_Роспись_КВСР,$B3040)*SEARCH(Удалить_Роспись_ПБС,$C3040)*SEARCH(Удалить_Роспись_КФСР, $D3040)*SEARCH(Удалить_Роспись_КЦСР,$E3040)*SEARCH(Удалить_Роспись_КВР,$F3040)*SEARCH(Удалить_Роспись_ЭК,$H3040)*SEARCH(Удалить_Роспись_КР,$I3040))&gt;0,0,1)</f>
        <v>0</v>
      </c>
      <c r="N3040" s="192">
        <v>0</v>
      </c>
      <c r="O3040" s="192" t="str">
        <f t="shared" si="2233"/>
        <v/>
      </c>
      <c r="P3040" s="192" t="str">
        <f t="shared" si="2276"/>
        <v/>
      </c>
      <c r="Q3040" s="300" t="str">
        <f t="shared" si="2234"/>
        <v/>
      </c>
      <c r="R3040" s="300" t="str">
        <f t="shared" si="2235"/>
        <v/>
      </c>
      <c r="S3040" s="300" t="str">
        <f t="shared" si="2236"/>
        <v/>
      </c>
      <c r="T3040" s="192" t="str">
        <f t="shared" si="2237"/>
        <v/>
      </c>
      <c r="U3040" s="303" t="str">
        <f t="shared" si="2238"/>
        <v/>
      </c>
      <c r="V3040" s="300" t="str">
        <f t="shared" si="2239"/>
        <v/>
      </c>
      <c r="W3040" s="192" t="str">
        <f t="shared" si="2240"/>
        <v/>
      </c>
      <c r="X3040" s="303" t="str">
        <f t="shared" si="2241"/>
        <v/>
      </c>
      <c r="Y3040" s="300" t="str">
        <f t="shared" si="2242"/>
        <v/>
      </c>
      <c r="Z3040" s="300" t="str">
        <f t="shared" si="2243"/>
        <v/>
      </c>
      <c r="AA3040" s="303" t="str">
        <f t="shared" si="2244"/>
        <v/>
      </c>
      <c r="AB3040" s="300" t="str">
        <f t="shared" si="2245"/>
        <v/>
      </c>
      <c r="AC3040" s="300" t="str">
        <f t="shared" si="2246"/>
        <v/>
      </c>
      <c r="AD3040" s="300" t="str">
        <f t="shared" si="2247"/>
        <v/>
      </c>
      <c r="AE3040" s="192" t="str">
        <f t="shared" si="2248"/>
        <v/>
      </c>
      <c r="AF3040" s="192" t="str">
        <f t="shared" si="2249"/>
        <v/>
      </c>
      <c r="AG3040" s="192"/>
      <c r="AJ3040" s="300" t="str">
        <f t="shared" si="2250"/>
        <v/>
      </c>
      <c r="AK3040" s="300" t="str">
        <f t="shared" si="2251"/>
        <v/>
      </c>
      <c r="AL3040" s="300" t="str">
        <f t="shared" si="2252"/>
        <v/>
      </c>
      <c r="AM3040" s="300" t="str">
        <f t="shared" si="2253"/>
        <v/>
      </c>
      <c r="AN3040" s="300" t="str">
        <f t="shared" si="2254"/>
        <v/>
      </c>
      <c r="AO3040" s="300" t="str">
        <f t="shared" si="2255"/>
        <v/>
      </c>
      <c r="AP3040" s="300" t="str">
        <f t="shared" si="2256"/>
        <v/>
      </c>
      <c r="AQ3040" s="300" t="str">
        <f t="shared" si="2257"/>
        <v/>
      </c>
      <c r="AR3040" s="306" t="str">
        <f t="shared" si="2258"/>
        <v/>
      </c>
      <c r="AS3040" s="300" t="str">
        <f t="shared" si="2259"/>
        <v/>
      </c>
      <c r="AT3040" s="300" t="str">
        <f t="shared" si="2260"/>
        <v/>
      </c>
      <c r="AU3040" s="192" t="str">
        <f t="shared" si="2261"/>
        <v>рбс</v>
      </c>
      <c r="AV3040" s="192" t="str">
        <f t="shared" si="2262"/>
        <v>рбс87504825общпро</v>
      </c>
      <c r="AW3040" s="191">
        <f t="shared" si="2263"/>
        <v>0</v>
      </c>
      <c r="AX3040" s="191">
        <f t="shared" si="2264"/>
        <v>0</v>
      </c>
      <c r="AY3040" s="191">
        <f t="shared" si="2265"/>
        <v>0</v>
      </c>
      <c r="AZ3040" s="191">
        <f t="shared" si="2266"/>
        <v>0</v>
      </c>
      <c r="BA3040" s="193">
        <f t="shared" si="2267"/>
        <v>1</v>
      </c>
      <c r="BB3040" s="193">
        <f t="shared" si="2268"/>
        <v>1</v>
      </c>
      <c r="BC3040" s="193">
        <f t="shared" si="2269"/>
        <v>1</v>
      </c>
      <c r="BD3040" s="191">
        <f t="shared" si="2229"/>
        <v>0</v>
      </c>
      <c r="BE3040" s="191">
        <f t="shared" si="2270"/>
        <v>0</v>
      </c>
      <c r="BF3040" s="210">
        <f t="shared" si="2271"/>
        <v>0</v>
      </c>
      <c r="BG3040" s="211">
        <f t="shared" si="2272"/>
        <v>0</v>
      </c>
      <c r="BH3040" s="289" t="str">
        <f>B3040</f>
        <v>875</v>
      </c>
      <c r="BI3040" s="289" t="str">
        <f>D3040</f>
        <v>0702</v>
      </c>
      <c r="BJ3040" s="284" t="s">
        <v>591</v>
      </c>
      <c r="BK3040" s="284" t="s">
        <v>589</v>
      </c>
      <c r="BL3040" s="233" t="str">
        <f t="shared" si="2273"/>
        <v/>
      </c>
    </row>
    <row r="3041" spans="1:64" ht="12" customHeight="1">
      <c r="A3041" s="333" t="s">
        <v>1486</v>
      </c>
      <c r="B3041" s="381" t="s">
        <v>327</v>
      </c>
      <c r="C3041" s="333" t="s">
        <v>818</v>
      </c>
      <c r="D3041" s="381" t="s">
        <v>317</v>
      </c>
      <c r="E3041" s="381" t="s">
        <v>1318</v>
      </c>
      <c r="F3041" s="381" t="s">
        <v>608</v>
      </c>
      <c r="G3041" s="381" t="s">
        <v>385</v>
      </c>
      <c r="H3041" s="100" t="s">
        <v>653</v>
      </c>
      <c r="I3041" s="381" t="s">
        <v>505</v>
      </c>
      <c r="J3041" s="382">
        <v>1847200</v>
      </c>
      <c r="K3041" s="382">
        <v>1718374.56</v>
      </c>
      <c r="L3041" s="191" t="str">
        <f t="shared" si="2232"/>
        <v>875048250702011004102011121101</v>
      </c>
      <c r="M3041" s="192">
        <f t="array" ref="M3041">IF(COUNT(SEARCH(Удалить_Роспись_КВСР,$B3041)*SEARCH(Удалить_Роспись_ПБС,$C3041)*SEARCH(Удалить_Роспись_КФСР, $D3041)*SEARCH(Удалить_Роспись_КЦСР,$E3041)*SEARCH(Удалить_Роспись_КВР,$F3041)*SEARCH(Удалить_Роспись_ЭК,$H3041)*SEARCH(Удалить_Роспись_КР,$I3041))&gt;0,0,1)</f>
        <v>0</v>
      </c>
      <c r="N3041" s="192">
        <v>0</v>
      </c>
      <c r="O3041" s="192" t="str">
        <f t="shared" si="2233"/>
        <v/>
      </c>
      <c r="P3041" s="192" t="str">
        <f t="shared" si="2276"/>
        <v/>
      </c>
      <c r="Q3041" s="300" t="str">
        <f t="shared" si="2234"/>
        <v/>
      </c>
      <c r="R3041" s="300" t="str">
        <f t="shared" si="2235"/>
        <v/>
      </c>
      <c r="S3041" s="300" t="str">
        <f t="shared" si="2236"/>
        <v/>
      </c>
      <c r="T3041" s="192" t="str">
        <f t="shared" si="2237"/>
        <v/>
      </c>
      <c r="U3041" s="303" t="str">
        <f t="shared" si="2238"/>
        <v/>
      </c>
      <c r="V3041" s="300" t="str">
        <f t="shared" si="2239"/>
        <v/>
      </c>
      <c r="W3041" s="192" t="str">
        <f t="shared" si="2240"/>
        <v/>
      </c>
      <c r="X3041" s="303" t="str">
        <f t="shared" si="2241"/>
        <v/>
      </c>
      <c r="Y3041" s="300" t="str">
        <f t="shared" si="2242"/>
        <v/>
      </c>
      <c r="Z3041" s="300" t="str">
        <f t="shared" si="2243"/>
        <v/>
      </c>
      <c r="AA3041" s="303" t="str">
        <f t="shared" si="2244"/>
        <v/>
      </c>
      <c r="AB3041" s="300" t="str">
        <f t="shared" si="2245"/>
        <v/>
      </c>
      <c r="AC3041" s="300" t="str">
        <f t="shared" si="2246"/>
        <v/>
      </c>
      <c r="AD3041" s="300" t="str">
        <f t="shared" si="2247"/>
        <v/>
      </c>
      <c r="AE3041" s="192" t="str">
        <f t="shared" si="2248"/>
        <v/>
      </c>
      <c r="AF3041" s="192" t="str">
        <f t="shared" si="2249"/>
        <v/>
      </c>
      <c r="AG3041" s="192"/>
      <c r="AJ3041" s="300" t="str">
        <f t="shared" si="2250"/>
        <v/>
      </c>
      <c r="AK3041" s="300" t="str">
        <f t="shared" si="2251"/>
        <v/>
      </c>
      <c r="AL3041" s="300" t="str">
        <f t="shared" si="2252"/>
        <v/>
      </c>
      <c r="AM3041" s="300" t="str">
        <f t="shared" si="2253"/>
        <v/>
      </c>
      <c r="AN3041" s="300" t="str">
        <f t="shared" si="2254"/>
        <v/>
      </c>
      <c r="AO3041" s="300" t="str">
        <f t="shared" si="2255"/>
        <v/>
      </c>
      <c r="AP3041" s="300" t="str">
        <f t="shared" si="2256"/>
        <v/>
      </c>
      <c r="AQ3041" s="300" t="str">
        <f t="shared" si="2257"/>
        <v/>
      </c>
      <c r="AR3041" s="306" t="str">
        <f t="shared" si="2258"/>
        <v/>
      </c>
      <c r="AS3041" s="300" t="str">
        <f t="shared" si="2259"/>
        <v/>
      </c>
      <c r="AT3041" s="300" t="str">
        <f t="shared" si="2260"/>
        <v/>
      </c>
      <c r="AU3041" s="192" t="str">
        <f t="shared" si="2261"/>
        <v>рбс</v>
      </c>
      <c r="AV3041" s="192" t="str">
        <f t="shared" si="2262"/>
        <v>рбс87504825общопл</v>
      </c>
      <c r="AW3041" s="191">
        <f t="shared" si="2263"/>
        <v>0</v>
      </c>
      <c r="AX3041" s="191">
        <f t="shared" si="2264"/>
        <v>0</v>
      </c>
      <c r="AY3041" s="191">
        <f t="shared" si="2265"/>
        <v>0</v>
      </c>
      <c r="AZ3041" s="191">
        <f t="shared" si="2266"/>
        <v>0</v>
      </c>
      <c r="BA3041" s="193">
        <f t="shared" si="2267"/>
        <v>1</v>
      </c>
      <c r="BB3041" s="193">
        <f t="shared" si="2268"/>
        <v>1</v>
      </c>
      <c r="BC3041" s="193">
        <f t="shared" si="2269"/>
        <v>1</v>
      </c>
      <c r="BD3041" s="191">
        <f t="shared" si="2229"/>
        <v>0</v>
      </c>
      <c r="BE3041" s="191">
        <f t="shared" si="2270"/>
        <v>0</v>
      </c>
      <c r="BF3041" s="210">
        <f t="shared" si="2271"/>
        <v>0</v>
      </c>
      <c r="BG3041" s="211">
        <f t="shared" si="2272"/>
        <v>0</v>
      </c>
      <c r="BH3041" s="289" t="str">
        <f>B3041</f>
        <v>875</v>
      </c>
      <c r="BI3041" s="289" t="str">
        <f>D3041</f>
        <v>0702</v>
      </c>
      <c r="BJ3041" s="284" t="s">
        <v>591</v>
      </c>
      <c r="BK3041" s="284" t="s">
        <v>589</v>
      </c>
      <c r="BL3041" s="233" t="str">
        <f t="shared" si="2273"/>
        <v/>
      </c>
    </row>
    <row r="3042" spans="1:64" ht="12" customHeight="1">
      <c r="A3042" s="333" t="s">
        <v>1486</v>
      </c>
      <c r="B3042" s="381" t="s">
        <v>327</v>
      </c>
      <c r="C3042" s="333" t="s">
        <v>818</v>
      </c>
      <c r="D3042" s="381" t="s">
        <v>317</v>
      </c>
      <c r="E3042" s="381" t="s">
        <v>1318</v>
      </c>
      <c r="F3042" s="381" t="s">
        <v>902</v>
      </c>
      <c r="G3042" s="381" t="s">
        <v>387</v>
      </c>
      <c r="H3042" s="100" t="s">
        <v>653</v>
      </c>
      <c r="I3042" s="381" t="s">
        <v>505</v>
      </c>
      <c r="J3042" s="382">
        <v>558314</v>
      </c>
      <c r="K3042" s="382">
        <v>476244.52</v>
      </c>
      <c r="L3042" s="191" t="str">
        <f t="shared" si="2232"/>
        <v>875048250702011004102011921301</v>
      </c>
      <c r="M3042" s="192">
        <f t="array" ref="M3042">IF(COUNT(SEARCH(Удалить_Роспись_КВСР,$B3042)*SEARCH(Удалить_Роспись_ПБС,$C3042)*SEARCH(Удалить_Роспись_КФСР, $D3042)*SEARCH(Удалить_Роспись_КЦСР,$E3042)*SEARCH(Удалить_Роспись_КВР,$F3042)*SEARCH(Удалить_Роспись_ЭК,$H3042)*SEARCH(Удалить_Роспись_КР,$I3042))&gt;0,0,1)</f>
        <v>0</v>
      </c>
      <c r="N3042" s="192">
        <v>0</v>
      </c>
      <c r="O3042" s="192" t="str">
        <f t="shared" si="2233"/>
        <v/>
      </c>
      <c r="P3042" s="192" t="str">
        <f t="shared" si="2276"/>
        <v/>
      </c>
      <c r="Q3042" s="300" t="str">
        <f t="shared" si="2234"/>
        <v/>
      </c>
      <c r="R3042" s="300" t="str">
        <f t="shared" si="2235"/>
        <v/>
      </c>
      <c r="S3042" s="300" t="str">
        <f t="shared" si="2236"/>
        <v/>
      </c>
      <c r="T3042" s="192" t="str">
        <f t="shared" si="2237"/>
        <v/>
      </c>
      <c r="U3042" s="303" t="str">
        <f t="shared" si="2238"/>
        <v/>
      </c>
      <c r="V3042" s="300" t="str">
        <f t="shared" si="2239"/>
        <v/>
      </c>
      <c r="W3042" s="192" t="str">
        <f t="shared" si="2240"/>
        <v/>
      </c>
      <c r="X3042" s="303" t="str">
        <f t="shared" si="2241"/>
        <v/>
      </c>
      <c r="Y3042" s="300" t="str">
        <f t="shared" si="2242"/>
        <v/>
      </c>
      <c r="Z3042" s="300" t="str">
        <f t="shared" si="2243"/>
        <v/>
      </c>
      <c r="AA3042" s="303" t="str">
        <f t="shared" si="2244"/>
        <v/>
      </c>
      <c r="AB3042" s="300" t="str">
        <f t="shared" si="2245"/>
        <v/>
      </c>
      <c r="AC3042" s="300" t="str">
        <f t="shared" si="2246"/>
        <v/>
      </c>
      <c r="AD3042" s="300" t="str">
        <f t="shared" si="2247"/>
        <v/>
      </c>
      <c r="AE3042" s="192" t="str">
        <f t="shared" si="2248"/>
        <v/>
      </c>
      <c r="AF3042" s="192" t="str">
        <f t="shared" si="2249"/>
        <v/>
      </c>
      <c r="AG3042" s="192"/>
      <c r="AJ3042" s="300" t="str">
        <f t="shared" si="2250"/>
        <v/>
      </c>
      <c r="AK3042" s="300" t="str">
        <f t="shared" si="2251"/>
        <v/>
      </c>
      <c r="AL3042" s="300" t="str">
        <f t="shared" si="2252"/>
        <v/>
      </c>
      <c r="AM3042" s="300" t="str">
        <f t="shared" si="2253"/>
        <v/>
      </c>
      <c r="AN3042" s="300" t="str">
        <f t="shared" si="2254"/>
        <v/>
      </c>
      <c r="AO3042" s="300" t="str">
        <f t="shared" si="2255"/>
        <v/>
      </c>
      <c r="AP3042" s="300" t="str">
        <f t="shared" si="2256"/>
        <v/>
      </c>
      <c r="AQ3042" s="300" t="str">
        <f t="shared" si="2257"/>
        <v/>
      </c>
      <c r="AR3042" s="306" t="str">
        <f t="shared" si="2258"/>
        <v/>
      </c>
      <c r="AS3042" s="300" t="str">
        <f t="shared" si="2259"/>
        <v/>
      </c>
      <c r="AT3042" s="300" t="str">
        <f t="shared" si="2260"/>
        <v/>
      </c>
      <c r="AU3042" s="192" t="str">
        <f t="shared" si="2261"/>
        <v>рбс</v>
      </c>
      <c r="AV3042" s="192" t="str">
        <f t="shared" si="2262"/>
        <v>рбс87504825общопл</v>
      </c>
      <c r="AW3042" s="191">
        <f t="shared" si="2263"/>
        <v>0</v>
      </c>
      <c r="AX3042" s="191">
        <f t="shared" si="2264"/>
        <v>0</v>
      </c>
      <c r="AY3042" s="191">
        <f t="shared" si="2265"/>
        <v>0</v>
      </c>
      <c r="AZ3042" s="191">
        <f t="shared" si="2266"/>
        <v>0</v>
      </c>
      <c r="BA3042" s="193">
        <f t="shared" si="2267"/>
        <v>1</v>
      </c>
      <c r="BB3042" s="193">
        <f t="shared" si="2268"/>
        <v>1</v>
      </c>
      <c r="BC3042" s="193">
        <f t="shared" si="2269"/>
        <v>1</v>
      </c>
      <c r="BD3042" s="191">
        <f t="shared" si="2229"/>
        <v>0</v>
      </c>
      <c r="BE3042" s="191">
        <f t="shared" si="2270"/>
        <v>0</v>
      </c>
      <c r="BF3042" s="210">
        <f t="shared" si="2271"/>
        <v>0</v>
      </c>
      <c r="BG3042" s="211">
        <f t="shared" si="2272"/>
        <v>0</v>
      </c>
      <c r="BH3042" s="289" t="str">
        <f>B3042</f>
        <v>875</v>
      </c>
      <c r="BI3042" s="289" t="str">
        <f>D3042</f>
        <v>0702</v>
      </c>
      <c r="BJ3042" s="284" t="s">
        <v>591</v>
      </c>
      <c r="BK3042" s="284" t="s">
        <v>589</v>
      </c>
      <c r="BL3042" s="233" t="str">
        <f t="shared" si="2273"/>
        <v/>
      </c>
    </row>
    <row r="3043" spans="1:64" ht="12" customHeight="1">
      <c r="A3043" s="333" t="s">
        <v>1486</v>
      </c>
      <c r="B3043" s="381" t="s">
        <v>327</v>
      </c>
      <c r="C3043" s="333" t="s">
        <v>818</v>
      </c>
      <c r="D3043" s="381" t="s">
        <v>317</v>
      </c>
      <c r="E3043" s="381" t="s">
        <v>1319</v>
      </c>
      <c r="F3043" s="381" t="s">
        <v>589</v>
      </c>
      <c r="G3043" s="381" t="s">
        <v>386</v>
      </c>
      <c r="H3043" s="100" t="s">
        <v>653</v>
      </c>
      <c r="I3043" s="381" t="s">
        <v>505</v>
      </c>
      <c r="J3043" s="382">
        <v>140000</v>
      </c>
      <c r="K3043" s="382">
        <v>137600</v>
      </c>
      <c r="L3043" s="191" t="str">
        <f t="shared" si="2232"/>
        <v>875048250702011004702011221201</v>
      </c>
      <c r="M3043" s="192">
        <f t="array" ref="M3043">IF(COUNT(SEARCH(Удалить_Роспись_КВСР,$B3043)*SEARCH(Удалить_Роспись_ПБС,$C3043)*SEARCH(Удалить_Роспись_КФСР, $D3043)*SEARCH(Удалить_Роспись_КЦСР,$E3043)*SEARCH(Удалить_Роспись_КВР,$F3043)*SEARCH(Удалить_Роспись_ЭК,$H3043)*SEARCH(Удалить_Роспись_КР,$I3043))&gt;0,0,1)</f>
        <v>0</v>
      </c>
      <c r="N3043" s="192">
        <v>0</v>
      </c>
      <c r="O3043" s="192" t="str">
        <f t="shared" si="2233"/>
        <v/>
      </c>
      <c r="P3043" s="192" t="str">
        <f t="shared" si="2276"/>
        <v/>
      </c>
      <c r="Q3043" s="300" t="str">
        <f t="shared" si="2234"/>
        <v/>
      </c>
      <c r="R3043" s="300" t="str">
        <f t="shared" si="2235"/>
        <v/>
      </c>
      <c r="S3043" s="300" t="str">
        <f t="shared" si="2236"/>
        <v/>
      </c>
      <c r="T3043" s="192" t="str">
        <f t="shared" si="2237"/>
        <v/>
      </c>
      <c r="U3043" s="303" t="str">
        <f t="shared" si="2238"/>
        <v/>
      </c>
      <c r="V3043" s="300" t="str">
        <f t="shared" si="2239"/>
        <v/>
      </c>
      <c r="W3043" s="192" t="str">
        <f t="shared" si="2240"/>
        <v/>
      </c>
      <c r="X3043" s="303" t="str">
        <f t="shared" si="2241"/>
        <v/>
      </c>
      <c r="Y3043" s="300" t="str">
        <f t="shared" si="2242"/>
        <v/>
      </c>
      <c r="Z3043" s="300" t="str">
        <f t="shared" si="2243"/>
        <v/>
      </c>
      <c r="AA3043" s="303" t="str">
        <f t="shared" si="2244"/>
        <v/>
      </c>
      <c r="AB3043" s="300" t="str">
        <f t="shared" si="2245"/>
        <v/>
      </c>
      <c r="AC3043" s="300" t="str">
        <f t="shared" si="2246"/>
        <v/>
      </c>
      <c r="AD3043" s="300" t="str">
        <f t="shared" si="2247"/>
        <v/>
      </c>
      <c r="AE3043" s="192" t="str">
        <f t="shared" si="2248"/>
        <v/>
      </c>
      <c r="AF3043" s="192" t="str">
        <f t="shared" si="2249"/>
        <v/>
      </c>
      <c r="AG3043" s="192"/>
      <c r="AJ3043" s="300" t="str">
        <f t="shared" si="2250"/>
        <v/>
      </c>
      <c r="AK3043" s="300" t="str">
        <f t="shared" si="2251"/>
        <v/>
      </c>
      <c r="AL3043" s="300" t="str">
        <f t="shared" si="2252"/>
        <v/>
      </c>
      <c r="AM3043" s="300" t="str">
        <f t="shared" si="2253"/>
        <v/>
      </c>
      <c r="AN3043" s="300" t="str">
        <f t="shared" si="2254"/>
        <v/>
      </c>
      <c r="AO3043" s="300" t="str">
        <f t="shared" si="2255"/>
        <v/>
      </c>
      <c r="AP3043" s="300" t="str">
        <f t="shared" si="2256"/>
        <v/>
      </c>
      <c r="AQ3043" s="300" t="str">
        <f t="shared" si="2257"/>
        <v/>
      </c>
      <c r="AR3043" s="306" t="str">
        <f t="shared" si="2258"/>
        <v/>
      </c>
      <c r="AS3043" s="300" t="str">
        <f t="shared" si="2259"/>
        <v/>
      </c>
      <c r="AT3043" s="300" t="str">
        <f t="shared" si="2260"/>
        <v/>
      </c>
      <c r="AU3043" s="192" t="str">
        <f t="shared" si="2261"/>
        <v>рбс</v>
      </c>
      <c r="AV3043" s="192" t="str">
        <f t="shared" si="2262"/>
        <v>рбс87504825общпро</v>
      </c>
      <c r="AW3043" s="191">
        <f t="shared" si="2263"/>
        <v>0</v>
      </c>
      <c r="AX3043" s="191">
        <f t="shared" si="2264"/>
        <v>0</v>
      </c>
      <c r="AY3043" s="191">
        <f t="shared" si="2265"/>
        <v>0</v>
      </c>
      <c r="AZ3043" s="191">
        <f t="shared" si="2266"/>
        <v>0</v>
      </c>
      <c r="BA3043" s="193">
        <f t="shared" si="2267"/>
        <v>1</v>
      </c>
      <c r="BB3043" s="193">
        <f t="shared" si="2268"/>
        <v>1</v>
      </c>
      <c r="BC3043" s="193">
        <f t="shared" si="2269"/>
        <v>1</v>
      </c>
      <c r="BD3043" s="191">
        <f t="shared" si="2229"/>
        <v>0</v>
      </c>
      <c r="BE3043" s="191">
        <f t="shared" si="2270"/>
        <v>0</v>
      </c>
      <c r="BF3043" s="210">
        <f t="shared" si="2271"/>
        <v>0</v>
      </c>
      <c r="BG3043" s="211">
        <f t="shared" si="2272"/>
        <v>0</v>
      </c>
      <c r="BH3043" s="289"/>
      <c r="BI3043" s="289"/>
      <c r="BL3043" s="233" t="str">
        <f t="shared" si="2273"/>
        <v/>
      </c>
    </row>
    <row r="3044" spans="1:64" ht="12" customHeight="1">
      <c r="A3044" s="333" t="s">
        <v>1486</v>
      </c>
      <c r="B3044" s="381" t="s">
        <v>327</v>
      </c>
      <c r="C3044" s="333" t="s">
        <v>818</v>
      </c>
      <c r="D3044" s="381" t="s">
        <v>317</v>
      </c>
      <c r="E3044" s="381" t="s">
        <v>1320</v>
      </c>
      <c r="F3044" s="381" t="s">
        <v>586</v>
      </c>
      <c r="G3044" s="381" t="s">
        <v>393</v>
      </c>
      <c r="H3044" s="100" t="s">
        <v>653</v>
      </c>
      <c r="I3044" s="381" t="s">
        <v>505</v>
      </c>
      <c r="J3044" s="382">
        <v>2170918.6800000002</v>
      </c>
      <c r="K3044" s="382">
        <v>1377515.39</v>
      </c>
      <c r="L3044" s="191" t="str">
        <f t="shared" si="2232"/>
        <v>875048250702011004Г02024422301</v>
      </c>
      <c r="M3044" s="192">
        <f t="array" ref="M3044">IF(COUNT(SEARCH(Удалить_Роспись_КВСР,$B3044)*SEARCH(Удалить_Роспись_ПБС,$C3044)*SEARCH(Удалить_Роспись_КФСР, $D3044)*SEARCH(Удалить_Роспись_КЦСР,$E3044)*SEARCH(Удалить_Роспись_КВР,$F3044)*SEARCH(Удалить_Роспись_ЭК,$H3044)*SEARCH(Удалить_Роспись_КР,$I3044))&gt;0,0,1)</f>
        <v>0</v>
      </c>
      <c r="N3044" s="192">
        <f>IF(COUNT(SEARCH(Удалить_Индекс_КВСР,$B3044)*SEARCH(Удалить_Индекс_ПБС,$C3044)*SEARCH(Удалить_Индекс_КФСР,$D3044)*SEARCH(Удалить_Индекс_КЦСР,$E3044)*SEARCH(Удалить_Индекс_КВР,$F3044)*SEARCH(Удалить_Индекс_ЭК,$H3044)*SEARCH(Удалить_Индекс_КР,$I3044))&gt;0,0,1)</f>
        <v>1</v>
      </c>
      <c r="O3044" s="192" t="str">
        <f t="shared" si="2233"/>
        <v/>
      </c>
      <c r="P3044" s="192" t="str">
        <f t="shared" si="2276"/>
        <v/>
      </c>
      <c r="Q3044" s="300" t="str">
        <f t="shared" si="2234"/>
        <v/>
      </c>
      <c r="R3044" s="300" t="str">
        <f t="shared" si="2235"/>
        <v/>
      </c>
      <c r="S3044" s="300" t="str">
        <f t="shared" si="2236"/>
        <v/>
      </c>
      <c r="T3044" s="192" t="str">
        <f t="shared" si="2237"/>
        <v/>
      </c>
      <c r="U3044" s="303" t="str">
        <f t="shared" si="2238"/>
        <v/>
      </c>
      <c r="V3044" s="300" t="str">
        <f t="shared" si="2239"/>
        <v/>
      </c>
      <c r="W3044" s="192" t="str">
        <f t="shared" si="2240"/>
        <v/>
      </c>
      <c r="X3044" s="303" t="str">
        <f t="shared" si="2241"/>
        <v/>
      </c>
      <c r="Y3044" s="300" t="str">
        <f t="shared" si="2242"/>
        <v/>
      </c>
      <c r="Z3044" s="300" t="str">
        <f t="shared" si="2243"/>
        <v/>
      </c>
      <c r="AA3044" s="303" t="str">
        <f t="shared" si="2244"/>
        <v/>
      </c>
      <c r="AB3044" s="300" t="str">
        <f t="shared" si="2245"/>
        <v/>
      </c>
      <c r="AC3044" s="300" t="str">
        <f t="shared" si="2246"/>
        <v/>
      </c>
      <c r="AD3044" s="300" t="str">
        <f t="shared" si="2247"/>
        <v/>
      </c>
      <c r="AE3044" s="192" t="str">
        <f t="shared" si="2248"/>
        <v/>
      </c>
      <c r="AF3044" s="192" t="str">
        <f t="shared" si="2249"/>
        <v/>
      </c>
      <c r="AG3044" s="192"/>
      <c r="AJ3044" s="300" t="str">
        <f t="shared" si="2250"/>
        <v/>
      </c>
      <c r="AK3044" s="300" t="str">
        <f t="shared" si="2251"/>
        <v/>
      </c>
      <c r="AL3044" s="300" t="str">
        <f t="shared" si="2252"/>
        <v/>
      </c>
      <c r="AM3044" s="300" t="str">
        <f t="shared" si="2253"/>
        <v/>
      </c>
      <c r="AN3044" s="300" t="str">
        <f t="shared" si="2254"/>
        <v/>
      </c>
      <c r="AO3044" s="300" t="str">
        <f t="shared" si="2255"/>
        <v/>
      </c>
      <c r="AP3044" s="300" t="str">
        <f t="shared" si="2256"/>
        <v/>
      </c>
      <c r="AQ3044" s="300" t="str">
        <f t="shared" si="2257"/>
        <v/>
      </c>
      <c r="AR3044" s="306" t="str">
        <f t="shared" si="2258"/>
        <v/>
      </c>
      <c r="AS3044" s="300" t="str">
        <f t="shared" si="2259"/>
        <v/>
      </c>
      <c r="AT3044" s="300" t="str">
        <f t="shared" si="2260"/>
        <v/>
      </c>
      <c r="AU3044" s="192" t="str">
        <f t="shared" si="2261"/>
        <v>рбс</v>
      </c>
      <c r="AV3044" s="192" t="str">
        <f t="shared" si="2262"/>
        <v>рбс87504825общком</v>
      </c>
      <c r="AW3044" s="191">
        <f t="shared" si="2263"/>
        <v>0</v>
      </c>
      <c r="AX3044" s="191">
        <f t="shared" si="2264"/>
        <v>0</v>
      </c>
      <c r="AY3044" s="191">
        <f t="shared" si="2265"/>
        <v>2170918.6800000002</v>
      </c>
      <c r="AZ3044" s="191">
        <f t="shared" si="2266"/>
        <v>1377515.39</v>
      </c>
      <c r="BA3044" s="193">
        <f t="shared" si="2267"/>
        <v>1</v>
      </c>
      <c r="BB3044" s="193">
        <f t="shared" si="2268"/>
        <v>1</v>
      </c>
      <c r="BC3044" s="193">
        <f t="shared" si="2269"/>
        <v>1</v>
      </c>
      <c r="BD3044" s="191">
        <f t="shared" si="2229"/>
        <v>2170918.6800000002</v>
      </c>
      <c r="BE3044" s="191">
        <f t="shared" si="2270"/>
        <v>1377515.39</v>
      </c>
      <c r="BF3044" s="210">
        <f t="shared" si="2271"/>
        <v>2170918.6800000002</v>
      </c>
      <c r="BG3044" s="211">
        <f t="shared" si="2272"/>
        <v>2170918.6800000002</v>
      </c>
      <c r="BH3044" s="289" t="str">
        <f t="shared" ref="BH3044:BH3055" si="2277">B3044</f>
        <v>875</v>
      </c>
      <c r="BI3044" s="289" t="str">
        <f t="shared" ref="BI3044:BI3055" si="2278">D3044</f>
        <v>0702</v>
      </c>
      <c r="BJ3044" s="284" t="s">
        <v>591</v>
      </c>
      <c r="BK3044" s="284" t="s">
        <v>586</v>
      </c>
      <c r="BL3044" s="233" t="str">
        <f t="shared" si="2273"/>
        <v/>
      </c>
    </row>
    <row r="3045" spans="1:64" ht="12" customHeight="1">
      <c r="A3045" s="333" t="s">
        <v>1486</v>
      </c>
      <c r="B3045" s="381" t="s">
        <v>327</v>
      </c>
      <c r="C3045" s="333" t="s">
        <v>818</v>
      </c>
      <c r="D3045" s="381" t="s">
        <v>317</v>
      </c>
      <c r="E3045" s="381" t="s">
        <v>1321</v>
      </c>
      <c r="F3045" s="381" t="s">
        <v>586</v>
      </c>
      <c r="G3045" s="381" t="s">
        <v>397</v>
      </c>
      <c r="H3045" s="100" t="s">
        <v>653</v>
      </c>
      <c r="I3045" s="381" t="s">
        <v>505</v>
      </c>
      <c r="J3045" s="382">
        <v>282085</v>
      </c>
      <c r="K3045" s="382">
        <v>100000</v>
      </c>
      <c r="L3045" s="191" t="str">
        <f t="shared" si="2232"/>
        <v>875048250702011004П02024434001</v>
      </c>
      <c r="M3045" s="192">
        <f t="array" ref="M3045">IF(COUNT(SEARCH(Удалить_Роспись_КВСР,$B3045)*SEARCH(Удалить_Роспись_ПБС,$C3045)*SEARCH(Удалить_Роспись_КФСР, $D3045)*SEARCH(Удалить_Роспись_КЦСР,$E3045)*SEARCH(Удалить_Роспись_КВР,$F3045)*SEARCH(Удалить_Роспись_ЭК,$H3045)*SEARCH(Удалить_Роспись_КР,$I3045))&gt;0,0,1)</f>
        <v>0</v>
      </c>
      <c r="N3045" s="192">
        <f>IF(COUNT(SEARCH(Удалить_Индекс_КВСР,$B3045)*SEARCH(Удалить_Индекс_ПБС,$C3045)*SEARCH(Удалить_Индекс_КФСР,$D3045)*SEARCH(Удалить_Индекс_КЦСР,$E3045)*SEARCH(Удалить_Индекс_КВР,$F3045)*SEARCH(Удалить_Индекс_ЭК,$H3045)*SEARCH(Удалить_Индекс_КР,$I3045))&gt;0,0,1)</f>
        <v>1</v>
      </c>
      <c r="O3045" s="192" t="str">
        <f t="shared" si="2233"/>
        <v/>
      </c>
      <c r="P3045" s="192" t="str">
        <f t="shared" si="2276"/>
        <v/>
      </c>
      <c r="Q3045" s="300" t="str">
        <f t="shared" si="2234"/>
        <v/>
      </c>
      <c r="R3045" s="300" t="str">
        <f t="shared" si="2235"/>
        <v/>
      </c>
      <c r="S3045" s="300" t="str">
        <f t="shared" si="2236"/>
        <v/>
      </c>
      <c r="T3045" s="192" t="str">
        <f t="shared" si="2237"/>
        <v/>
      </c>
      <c r="U3045" s="303" t="str">
        <f t="shared" si="2238"/>
        <v/>
      </c>
      <c r="V3045" s="300" t="str">
        <f t="shared" si="2239"/>
        <v/>
      </c>
      <c r="W3045" s="192" t="str">
        <f t="shared" si="2240"/>
        <v/>
      </c>
      <c r="X3045" s="303" t="str">
        <f t="shared" si="2241"/>
        <v/>
      </c>
      <c r="Y3045" s="300" t="str">
        <f t="shared" si="2242"/>
        <v/>
      </c>
      <c r="Z3045" s="300" t="str">
        <f t="shared" si="2243"/>
        <v/>
      </c>
      <c r="AA3045" s="303" t="str">
        <f t="shared" si="2244"/>
        <v/>
      </c>
      <c r="AB3045" s="300" t="str">
        <f t="shared" si="2245"/>
        <v/>
      </c>
      <c r="AC3045" s="300" t="str">
        <f t="shared" si="2246"/>
        <v/>
      </c>
      <c r="AD3045" s="300" t="str">
        <f t="shared" si="2247"/>
        <v/>
      </c>
      <c r="AE3045" s="192" t="str">
        <f t="shared" si="2248"/>
        <v/>
      </c>
      <c r="AF3045" s="192" t="str">
        <f t="shared" si="2249"/>
        <v/>
      </c>
      <c r="AG3045" s="192"/>
      <c r="AJ3045" s="300" t="str">
        <f t="shared" si="2250"/>
        <v/>
      </c>
      <c r="AK3045" s="300" t="str">
        <f t="shared" si="2251"/>
        <v/>
      </c>
      <c r="AL3045" s="300" t="str">
        <f t="shared" si="2252"/>
        <v/>
      </c>
      <c r="AM3045" s="300" t="str">
        <f t="shared" si="2253"/>
        <v/>
      </c>
      <c r="AN3045" s="300" t="str">
        <f t="shared" si="2254"/>
        <v/>
      </c>
      <c r="AO3045" s="300" t="str">
        <f t="shared" si="2255"/>
        <v/>
      </c>
      <c r="AP3045" s="300" t="str">
        <f t="shared" si="2256"/>
        <v/>
      </c>
      <c r="AQ3045" s="300" t="str">
        <f t="shared" si="2257"/>
        <v/>
      </c>
      <c r="AR3045" s="306" t="str">
        <f t="shared" si="2258"/>
        <v/>
      </c>
      <c r="AS3045" s="300" t="str">
        <f t="shared" si="2259"/>
        <v/>
      </c>
      <c r="AT3045" s="300" t="str">
        <f t="shared" si="2260"/>
        <v/>
      </c>
      <c r="AU3045" s="192" t="str">
        <f t="shared" si="2261"/>
        <v>рбс</v>
      </c>
      <c r="AV3045" s="192" t="str">
        <f t="shared" si="2262"/>
        <v>рбс87504825общпро</v>
      </c>
      <c r="AW3045" s="191">
        <f t="shared" si="2263"/>
        <v>0</v>
      </c>
      <c r="AX3045" s="191">
        <f t="shared" si="2264"/>
        <v>0</v>
      </c>
      <c r="AY3045" s="191">
        <f t="shared" si="2265"/>
        <v>282085</v>
      </c>
      <c r="AZ3045" s="191">
        <f t="shared" si="2266"/>
        <v>100000</v>
      </c>
      <c r="BA3045" s="193">
        <f t="shared" si="2267"/>
        <v>1</v>
      </c>
      <c r="BB3045" s="193">
        <f t="shared" si="2268"/>
        <v>1</v>
      </c>
      <c r="BC3045" s="193">
        <f t="shared" si="2269"/>
        <v>1</v>
      </c>
      <c r="BD3045" s="191">
        <f t="shared" si="2229"/>
        <v>282085</v>
      </c>
      <c r="BE3045" s="191">
        <f t="shared" si="2270"/>
        <v>100000</v>
      </c>
      <c r="BF3045" s="210">
        <f t="shared" si="2271"/>
        <v>282085</v>
      </c>
      <c r="BG3045" s="211">
        <f t="shared" si="2272"/>
        <v>282085</v>
      </c>
      <c r="BH3045" s="289" t="str">
        <f t="shared" si="2277"/>
        <v>875</v>
      </c>
      <c r="BI3045" s="289" t="str">
        <f t="shared" si="2278"/>
        <v>0702</v>
      </c>
      <c r="BJ3045" s="284" t="s">
        <v>591</v>
      </c>
      <c r="BK3045" s="284" t="s">
        <v>589</v>
      </c>
      <c r="BL3045" s="233" t="str">
        <f t="shared" si="2273"/>
        <v/>
      </c>
    </row>
    <row r="3046" spans="1:64" ht="12" customHeight="1">
      <c r="A3046" s="333" t="s">
        <v>1486</v>
      </c>
      <c r="B3046" s="381" t="s">
        <v>327</v>
      </c>
      <c r="C3046" s="333" t="s">
        <v>818</v>
      </c>
      <c r="D3046" s="381" t="s">
        <v>317</v>
      </c>
      <c r="E3046" s="381" t="s">
        <v>1448</v>
      </c>
      <c r="F3046" s="381" t="s">
        <v>586</v>
      </c>
      <c r="G3046" s="381" t="s">
        <v>407</v>
      </c>
      <c r="H3046" s="100" t="s">
        <v>653</v>
      </c>
      <c r="I3046" s="381" t="s">
        <v>505</v>
      </c>
      <c r="J3046" s="382">
        <v>61130</v>
      </c>
      <c r="K3046" s="382">
        <v>61130</v>
      </c>
      <c r="L3046" s="191" t="str">
        <f t="shared" si="2232"/>
        <v>875048250702011004Ф00024431001</v>
      </c>
      <c r="M3046" s="192">
        <f t="array" ref="M3046">IF(COUNT(SEARCH(Удалить_Роспись_КВСР,$B3046)*SEARCH(Удалить_Роспись_ПБС,$C3046)*SEARCH(Удалить_Роспись_КФСР, $D3046)*SEARCH(Удалить_Роспись_КЦСР,$E3046)*SEARCH(Удалить_Роспись_КВР,$F3046)*SEARCH(Удалить_Роспись_ЭК,$H3046)*SEARCH(Удалить_Роспись_КР,$I3046))&gt;0,0,1)</f>
        <v>0</v>
      </c>
      <c r="N3046" s="192">
        <v>0</v>
      </c>
      <c r="O3046" s="192" t="str">
        <f t="shared" si="2233"/>
        <v/>
      </c>
      <c r="P3046" s="192" t="str">
        <f t="shared" si="2276"/>
        <v/>
      </c>
      <c r="Q3046" s="300" t="str">
        <f t="shared" si="2234"/>
        <v/>
      </c>
      <c r="R3046" s="300" t="str">
        <f t="shared" si="2235"/>
        <v/>
      </c>
      <c r="S3046" s="300" t="str">
        <f t="shared" si="2236"/>
        <v/>
      </c>
      <c r="T3046" s="192" t="str">
        <f t="shared" si="2237"/>
        <v/>
      </c>
      <c r="U3046" s="303" t="str">
        <f t="shared" si="2238"/>
        <v/>
      </c>
      <c r="V3046" s="300" t="str">
        <f t="shared" si="2239"/>
        <v/>
      </c>
      <c r="W3046" s="192" t="str">
        <f t="shared" si="2240"/>
        <v/>
      </c>
      <c r="X3046" s="303" t="str">
        <f t="shared" si="2241"/>
        <v/>
      </c>
      <c r="Y3046" s="300" t="str">
        <f t="shared" si="2242"/>
        <v/>
      </c>
      <c r="Z3046" s="300" t="str">
        <f t="shared" si="2243"/>
        <v/>
      </c>
      <c r="AA3046" s="303" t="str">
        <f t="shared" si="2244"/>
        <v/>
      </c>
      <c r="AB3046" s="300" t="str">
        <f t="shared" si="2245"/>
        <v/>
      </c>
      <c r="AC3046" s="300" t="str">
        <f t="shared" si="2246"/>
        <v/>
      </c>
      <c r="AD3046" s="300" t="str">
        <f t="shared" si="2247"/>
        <v/>
      </c>
      <c r="AE3046" s="192" t="str">
        <f t="shared" si="2248"/>
        <v/>
      </c>
      <c r="AF3046" s="192" t="str">
        <f t="shared" si="2249"/>
        <v/>
      </c>
      <c r="AG3046" s="192"/>
      <c r="AJ3046" s="300" t="str">
        <f t="shared" si="2250"/>
        <v/>
      </c>
      <c r="AK3046" s="300" t="str">
        <f t="shared" si="2251"/>
        <v/>
      </c>
      <c r="AL3046" s="300" t="str">
        <f t="shared" si="2252"/>
        <v/>
      </c>
      <c r="AM3046" s="300" t="str">
        <f t="shared" si="2253"/>
        <v/>
      </c>
      <c r="AN3046" s="300" t="str">
        <f t="shared" si="2254"/>
        <v/>
      </c>
      <c r="AO3046" s="300" t="str">
        <f t="shared" si="2255"/>
        <v/>
      </c>
      <c r="AP3046" s="300" t="str">
        <f t="shared" si="2256"/>
        <v/>
      </c>
      <c r="AQ3046" s="300" t="str">
        <f t="shared" si="2257"/>
        <v/>
      </c>
      <c r="AR3046" s="306" t="str">
        <f t="shared" si="2258"/>
        <v/>
      </c>
      <c r="AS3046" s="300" t="str">
        <f t="shared" si="2259"/>
        <v/>
      </c>
      <c r="AT3046" s="300" t="str">
        <f t="shared" si="2260"/>
        <v/>
      </c>
      <c r="AU3046" s="192" t="str">
        <f t="shared" si="2261"/>
        <v>рбс</v>
      </c>
      <c r="AV3046" s="192" t="str">
        <f t="shared" si="2262"/>
        <v>рбс87504825общосн</v>
      </c>
      <c r="AW3046" s="191">
        <f t="shared" si="2263"/>
        <v>0</v>
      </c>
      <c r="AX3046" s="191">
        <f t="shared" si="2264"/>
        <v>0</v>
      </c>
      <c r="AY3046" s="191">
        <f t="shared" si="2265"/>
        <v>0</v>
      </c>
      <c r="AZ3046" s="191">
        <f t="shared" si="2266"/>
        <v>0</v>
      </c>
      <c r="BA3046" s="193">
        <f t="shared" si="2267"/>
        <v>1</v>
      </c>
      <c r="BB3046" s="193">
        <f t="shared" si="2268"/>
        <v>1</v>
      </c>
      <c r="BC3046" s="193">
        <f t="shared" si="2269"/>
        <v>1</v>
      </c>
      <c r="BD3046" s="191">
        <f t="shared" si="2229"/>
        <v>0</v>
      </c>
      <c r="BE3046" s="191">
        <f t="shared" si="2270"/>
        <v>0</v>
      </c>
      <c r="BF3046" s="210">
        <f t="shared" si="2271"/>
        <v>0</v>
      </c>
      <c r="BG3046" s="211">
        <f t="shared" si="2272"/>
        <v>0</v>
      </c>
      <c r="BH3046" s="289" t="str">
        <f t="shared" si="2277"/>
        <v>875</v>
      </c>
      <c r="BI3046" s="289" t="str">
        <f t="shared" si="2278"/>
        <v>0702</v>
      </c>
      <c r="BJ3046" s="284" t="s">
        <v>591</v>
      </c>
      <c r="BK3046" s="284" t="s">
        <v>586</v>
      </c>
      <c r="BL3046" s="233" t="str">
        <f t="shared" si="2273"/>
        <v/>
      </c>
    </row>
    <row r="3047" spans="1:64" ht="12" customHeight="1">
      <c r="A3047" s="333" t="s">
        <v>1486</v>
      </c>
      <c r="B3047" s="381" t="s">
        <v>327</v>
      </c>
      <c r="C3047" s="333" t="s">
        <v>818</v>
      </c>
      <c r="D3047" s="381" t="s">
        <v>317</v>
      </c>
      <c r="E3047" s="381" t="s">
        <v>1457</v>
      </c>
      <c r="F3047" s="381" t="s">
        <v>586</v>
      </c>
      <c r="G3047" s="381" t="s">
        <v>393</v>
      </c>
      <c r="H3047" s="100" t="s">
        <v>653</v>
      </c>
      <c r="I3047" s="381" t="s">
        <v>505</v>
      </c>
      <c r="J3047" s="382">
        <v>368037</v>
      </c>
      <c r="K3047" s="382">
        <v>351520.47</v>
      </c>
      <c r="L3047" s="191" t="str">
        <f t="shared" si="2232"/>
        <v>875048250702011004Э02024422301</v>
      </c>
      <c r="M3047" s="192">
        <f t="array" ref="M3047">IF(COUNT(SEARCH(Удалить_Роспись_КВСР,$B3047)*SEARCH(Удалить_Роспись_ПБС,$C3047)*SEARCH(Удалить_Роспись_КФСР, $D3047)*SEARCH(Удалить_Роспись_КЦСР,$E3047)*SEARCH(Удалить_Роспись_КВР,$F3047)*SEARCH(Удалить_Роспись_ЭК,$H3047)*SEARCH(Удалить_Роспись_КР,$I3047))&gt;0,0,1)</f>
        <v>0</v>
      </c>
      <c r="N3047" s="192">
        <f>IF(COUNT(SEARCH(Удалить_Индекс_КВСР,$B3047)*SEARCH(Удалить_Индекс_ПБС,$C3047)*SEARCH(Удалить_Индекс_КФСР,$D3047)*SEARCH(Удалить_Индекс_КЦСР,$E3047)*SEARCH(Удалить_Индекс_КВР,$F3047)*SEARCH(Удалить_Индекс_ЭК,$H3047)*SEARCH(Удалить_Индекс_КР,$I3047))&gt;0,0,1)</f>
        <v>1</v>
      </c>
      <c r="O3047" s="192" t="str">
        <f t="shared" si="2233"/>
        <v/>
      </c>
      <c r="P3047" s="192" t="str">
        <f t="shared" si="2276"/>
        <v/>
      </c>
      <c r="Q3047" s="300" t="str">
        <f t="shared" si="2234"/>
        <v/>
      </c>
      <c r="R3047" s="300" t="str">
        <f t="shared" si="2235"/>
        <v/>
      </c>
      <c r="S3047" s="300" t="str">
        <f t="shared" si="2236"/>
        <v/>
      </c>
      <c r="T3047" s="192" t="str">
        <f t="shared" si="2237"/>
        <v/>
      </c>
      <c r="U3047" s="303" t="str">
        <f t="shared" si="2238"/>
        <v/>
      </c>
      <c r="V3047" s="300" t="str">
        <f t="shared" si="2239"/>
        <v/>
      </c>
      <c r="W3047" s="192" t="str">
        <f t="shared" si="2240"/>
        <v/>
      </c>
      <c r="X3047" s="303" t="str">
        <f t="shared" si="2241"/>
        <v/>
      </c>
      <c r="Y3047" s="300" t="str">
        <f t="shared" si="2242"/>
        <v/>
      </c>
      <c r="Z3047" s="300" t="str">
        <f t="shared" si="2243"/>
        <v/>
      </c>
      <c r="AA3047" s="303" t="str">
        <f t="shared" si="2244"/>
        <v/>
      </c>
      <c r="AB3047" s="300" t="str">
        <f t="shared" si="2245"/>
        <v/>
      </c>
      <c r="AC3047" s="300" t="str">
        <f t="shared" si="2246"/>
        <v/>
      </c>
      <c r="AD3047" s="300" t="str">
        <f t="shared" si="2247"/>
        <v/>
      </c>
      <c r="AE3047" s="192" t="str">
        <f t="shared" si="2248"/>
        <v/>
      </c>
      <c r="AF3047" s="192" t="str">
        <f t="shared" si="2249"/>
        <v/>
      </c>
      <c r="AG3047" s="192"/>
      <c r="AJ3047" s="300" t="str">
        <f t="shared" si="2250"/>
        <v/>
      </c>
      <c r="AK3047" s="300" t="str">
        <f t="shared" si="2251"/>
        <v/>
      </c>
      <c r="AL3047" s="300" t="str">
        <f t="shared" si="2252"/>
        <v/>
      </c>
      <c r="AM3047" s="300" t="str">
        <f t="shared" si="2253"/>
        <v/>
      </c>
      <c r="AN3047" s="300" t="str">
        <f t="shared" si="2254"/>
        <v/>
      </c>
      <c r="AO3047" s="300" t="str">
        <f t="shared" si="2255"/>
        <v/>
      </c>
      <c r="AP3047" s="300" t="str">
        <f t="shared" si="2256"/>
        <v/>
      </c>
      <c r="AQ3047" s="300" t="str">
        <f t="shared" si="2257"/>
        <v/>
      </c>
      <c r="AR3047" s="306" t="str">
        <f t="shared" si="2258"/>
        <v/>
      </c>
      <c r="AS3047" s="300" t="str">
        <f t="shared" si="2259"/>
        <v/>
      </c>
      <c r="AT3047" s="300" t="str">
        <f t="shared" si="2260"/>
        <v/>
      </c>
      <c r="AU3047" s="192" t="str">
        <f t="shared" si="2261"/>
        <v>рбс</v>
      </c>
      <c r="AV3047" s="192" t="str">
        <f t="shared" si="2262"/>
        <v>рбс87504825общком</v>
      </c>
      <c r="AW3047" s="191">
        <f t="shared" si="2263"/>
        <v>0</v>
      </c>
      <c r="AX3047" s="191">
        <f t="shared" si="2264"/>
        <v>0</v>
      </c>
      <c r="AY3047" s="191">
        <f t="shared" si="2265"/>
        <v>368037</v>
      </c>
      <c r="AZ3047" s="191">
        <f t="shared" si="2266"/>
        <v>351520.47</v>
      </c>
      <c r="BA3047" s="193">
        <f t="shared" si="2267"/>
        <v>1</v>
      </c>
      <c r="BB3047" s="193">
        <f t="shared" si="2268"/>
        <v>1</v>
      </c>
      <c r="BC3047" s="193">
        <f t="shared" si="2269"/>
        <v>1</v>
      </c>
      <c r="BD3047" s="191">
        <f t="shared" si="2229"/>
        <v>368037</v>
      </c>
      <c r="BE3047" s="191">
        <f t="shared" si="2270"/>
        <v>351520.47</v>
      </c>
      <c r="BF3047" s="210">
        <f t="shared" si="2271"/>
        <v>368037</v>
      </c>
      <c r="BG3047" s="211">
        <f t="shared" si="2272"/>
        <v>368037</v>
      </c>
      <c r="BH3047" s="289" t="str">
        <f t="shared" si="2277"/>
        <v>875</v>
      </c>
      <c r="BI3047" s="289" t="str">
        <f t="shared" si="2278"/>
        <v>0702</v>
      </c>
      <c r="BJ3047" s="284" t="s">
        <v>591</v>
      </c>
      <c r="BK3047" s="284" t="s">
        <v>586</v>
      </c>
      <c r="BL3047" s="233" t="str">
        <f t="shared" si="2273"/>
        <v/>
      </c>
    </row>
    <row r="3048" spans="1:64" ht="12" hidden="1" customHeight="1">
      <c r="A3048" s="333" t="s">
        <v>1486</v>
      </c>
      <c r="B3048" s="381" t="s">
        <v>327</v>
      </c>
      <c r="C3048" s="333" t="s">
        <v>818</v>
      </c>
      <c r="D3048" s="381" t="s">
        <v>317</v>
      </c>
      <c r="E3048" s="381" t="s">
        <v>1322</v>
      </c>
      <c r="F3048" s="381" t="s">
        <v>608</v>
      </c>
      <c r="G3048" s="381" t="s">
        <v>385</v>
      </c>
      <c r="H3048" s="100" t="s">
        <v>653</v>
      </c>
      <c r="I3048" s="381" t="s">
        <v>339</v>
      </c>
      <c r="J3048" s="382">
        <v>2518923.63</v>
      </c>
      <c r="K3048" s="382">
        <v>1488889.25</v>
      </c>
      <c r="L3048" s="191" t="str">
        <f t="shared" si="2232"/>
        <v>875048250702011007409011121110</v>
      </c>
      <c r="M3048" s="192">
        <f t="array" ref="M3048">IF(COUNT(SEARCH(Удалить_Роспись_КВСР,$B3048)*SEARCH(Удалить_Роспись_ПБС,$C3048)*SEARCH(Удалить_Роспись_КФСР, $D3048)*SEARCH(Удалить_Роспись_КЦСР,$E3048)*SEARCH(Удалить_Роспись_КВР,$F3048)*SEARCH(Удалить_Роспись_ЭК,$H3048)*SEARCH(Удалить_Роспись_КР,$I3048))&gt;0,0,1)</f>
        <v>0</v>
      </c>
      <c r="N3048" s="192">
        <v>0</v>
      </c>
      <c r="O3048" s="192" t="str">
        <f t="shared" si="2233"/>
        <v/>
      </c>
      <c r="P3048" s="192" t="str">
        <f t="shared" si="2276"/>
        <v/>
      </c>
      <c r="Q3048" s="300" t="str">
        <f t="shared" si="2234"/>
        <v/>
      </c>
      <c r="R3048" s="300" t="str">
        <f t="shared" si="2235"/>
        <v/>
      </c>
      <c r="S3048" s="300" t="str">
        <f t="shared" si="2236"/>
        <v/>
      </c>
      <c r="T3048" s="192" t="str">
        <f t="shared" si="2237"/>
        <v/>
      </c>
      <c r="U3048" s="303" t="str">
        <f t="shared" si="2238"/>
        <v/>
      </c>
      <c r="V3048" s="300" t="str">
        <f t="shared" si="2239"/>
        <v/>
      </c>
      <c r="W3048" s="192" t="str">
        <f t="shared" si="2240"/>
        <v/>
      </c>
      <c r="X3048" s="303" t="str">
        <f t="shared" si="2241"/>
        <v/>
      </c>
      <c r="Y3048" s="300" t="str">
        <f t="shared" si="2242"/>
        <v/>
      </c>
      <c r="Z3048" s="300" t="str">
        <f t="shared" si="2243"/>
        <v/>
      </c>
      <c r="AA3048" s="303" t="str">
        <f t="shared" si="2244"/>
        <v/>
      </c>
      <c r="AB3048" s="300" t="str">
        <f t="shared" si="2245"/>
        <v/>
      </c>
      <c r="AC3048" s="300" t="str">
        <f t="shared" si="2246"/>
        <v/>
      </c>
      <c r="AD3048" s="300" t="str">
        <f t="shared" si="2247"/>
        <v/>
      </c>
      <c r="AE3048" s="192" t="str">
        <f t="shared" si="2248"/>
        <v/>
      </c>
      <c r="AF3048" s="192" t="str">
        <f t="shared" si="2249"/>
        <v/>
      </c>
      <c r="AG3048" s="192"/>
      <c r="AJ3048" s="300" t="str">
        <f t="shared" si="2250"/>
        <v/>
      </c>
      <c r="AK3048" s="300" t="str">
        <f t="shared" si="2251"/>
        <v/>
      </c>
      <c r="AL3048" s="300" t="str">
        <f t="shared" si="2252"/>
        <v/>
      </c>
      <c r="AM3048" s="300" t="str">
        <f t="shared" si="2253"/>
        <v/>
      </c>
      <c r="AN3048" s="300" t="str">
        <f t="shared" si="2254"/>
        <v/>
      </c>
      <c r="AO3048" s="300" t="str">
        <f t="shared" si="2255"/>
        <v/>
      </c>
      <c r="AP3048" s="300" t="str">
        <f t="shared" si="2256"/>
        <v/>
      </c>
      <c r="AQ3048" s="300" t="str">
        <f t="shared" si="2257"/>
        <v/>
      </c>
      <c r="AR3048" s="306" t="str">
        <f t="shared" si="2258"/>
        <v/>
      </c>
      <c r="AS3048" s="300" t="str">
        <f t="shared" si="2259"/>
        <v/>
      </c>
      <c r="AT3048" s="300" t="str">
        <f t="shared" si="2260"/>
        <v/>
      </c>
      <c r="AU3048" s="192" t="str">
        <f t="shared" si="2261"/>
        <v>рбс</v>
      </c>
      <c r="AV3048" s="192" t="str">
        <f t="shared" si="2262"/>
        <v>рбс87504825общопл</v>
      </c>
      <c r="AW3048" s="191">
        <f t="shared" si="2263"/>
        <v>0</v>
      </c>
      <c r="AX3048" s="191">
        <f t="shared" si="2264"/>
        <v>0</v>
      </c>
      <c r="AY3048" s="191">
        <f t="shared" si="2265"/>
        <v>0</v>
      </c>
      <c r="AZ3048" s="191">
        <f t="shared" si="2266"/>
        <v>0</v>
      </c>
      <c r="BA3048" s="193">
        <f t="shared" si="2267"/>
        <v>1</v>
      </c>
      <c r="BB3048" s="193">
        <f t="shared" si="2268"/>
        <v>1</v>
      </c>
      <c r="BC3048" s="193">
        <f t="shared" si="2269"/>
        <v>1</v>
      </c>
      <c r="BD3048" s="191">
        <f t="shared" si="2229"/>
        <v>0</v>
      </c>
      <c r="BE3048" s="191">
        <f t="shared" si="2270"/>
        <v>0</v>
      </c>
      <c r="BF3048" s="210">
        <f t="shared" si="2271"/>
        <v>0</v>
      </c>
      <c r="BG3048" s="211">
        <f t="shared" si="2272"/>
        <v>0</v>
      </c>
      <c r="BH3048" s="289" t="str">
        <f t="shared" si="2277"/>
        <v>875</v>
      </c>
      <c r="BI3048" s="289" t="str">
        <f t="shared" si="2278"/>
        <v>0702</v>
      </c>
      <c r="BJ3048" s="284" t="s">
        <v>591</v>
      </c>
      <c r="BK3048" s="284" t="s">
        <v>586</v>
      </c>
      <c r="BL3048" s="233" t="str">
        <f t="shared" si="2273"/>
        <v/>
      </c>
    </row>
    <row r="3049" spans="1:64" ht="12" hidden="1" customHeight="1">
      <c r="A3049" s="333" t="s">
        <v>1486</v>
      </c>
      <c r="B3049" s="381" t="s">
        <v>327</v>
      </c>
      <c r="C3049" s="333" t="s">
        <v>818</v>
      </c>
      <c r="D3049" s="381" t="s">
        <v>317</v>
      </c>
      <c r="E3049" s="381" t="s">
        <v>1322</v>
      </c>
      <c r="F3049" s="381" t="s">
        <v>589</v>
      </c>
      <c r="G3049" s="381" t="s">
        <v>386</v>
      </c>
      <c r="H3049" s="100" t="s">
        <v>653</v>
      </c>
      <c r="I3049" s="381" t="s">
        <v>339</v>
      </c>
      <c r="J3049" s="382">
        <v>2927</v>
      </c>
      <c r="K3049" s="382">
        <v>0</v>
      </c>
      <c r="L3049" s="191" t="str">
        <f t="shared" si="2232"/>
        <v>875048250702011007409011221210</v>
      </c>
      <c r="M3049" s="192">
        <f t="array" ref="M3049">IF(COUNT(SEARCH(Удалить_Роспись_КВСР,$B3049)*SEARCH(Удалить_Роспись_ПБС,$C3049)*SEARCH(Удалить_Роспись_КФСР, $D3049)*SEARCH(Удалить_Роспись_КЦСР,$E3049)*SEARCH(Удалить_Роспись_КВР,$F3049)*SEARCH(Удалить_Роспись_ЭК,$H3049)*SEARCH(Удалить_Роспись_КР,$I3049))&gt;0,0,1)</f>
        <v>0</v>
      </c>
      <c r="N3049" s="192">
        <v>0</v>
      </c>
      <c r="O3049" s="192" t="str">
        <f t="shared" si="2233"/>
        <v/>
      </c>
      <c r="P3049" s="192" t="str">
        <f t="shared" si="2276"/>
        <v/>
      </c>
      <c r="Q3049" s="300" t="str">
        <f t="shared" si="2234"/>
        <v/>
      </c>
      <c r="R3049" s="300" t="str">
        <f t="shared" si="2235"/>
        <v/>
      </c>
      <c r="S3049" s="300" t="str">
        <f t="shared" si="2236"/>
        <v/>
      </c>
      <c r="T3049" s="192" t="str">
        <f t="shared" si="2237"/>
        <v/>
      </c>
      <c r="U3049" s="303" t="str">
        <f t="shared" si="2238"/>
        <v/>
      </c>
      <c r="V3049" s="300" t="str">
        <f t="shared" si="2239"/>
        <v/>
      </c>
      <c r="W3049" s="192" t="str">
        <f t="shared" si="2240"/>
        <v/>
      </c>
      <c r="X3049" s="303" t="str">
        <f t="shared" si="2241"/>
        <v/>
      </c>
      <c r="Y3049" s="300" t="str">
        <f t="shared" si="2242"/>
        <v/>
      </c>
      <c r="Z3049" s="300" t="str">
        <f t="shared" si="2243"/>
        <v/>
      </c>
      <c r="AA3049" s="303" t="str">
        <f t="shared" si="2244"/>
        <v/>
      </c>
      <c r="AB3049" s="300" t="str">
        <f t="shared" si="2245"/>
        <v/>
      </c>
      <c r="AC3049" s="300" t="str">
        <f t="shared" si="2246"/>
        <v/>
      </c>
      <c r="AD3049" s="300" t="str">
        <f t="shared" si="2247"/>
        <v/>
      </c>
      <c r="AE3049" s="192" t="str">
        <f t="shared" si="2248"/>
        <v/>
      </c>
      <c r="AF3049" s="192" t="str">
        <f t="shared" si="2249"/>
        <v/>
      </c>
      <c r="AG3049" s="192"/>
      <c r="AJ3049" s="300" t="str">
        <f t="shared" si="2250"/>
        <v/>
      </c>
      <c r="AK3049" s="300" t="str">
        <f t="shared" si="2251"/>
        <v/>
      </c>
      <c r="AL3049" s="300" t="str">
        <f t="shared" si="2252"/>
        <v/>
      </c>
      <c r="AM3049" s="300" t="str">
        <f t="shared" si="2253"/>
        <v/>
      </c>
      <c r="AN3049" s="300" t="str">
        <f t="shared" si="2254"/>
        <v/>
      </c>
      <c r="AO3049" s="300" t="str">
        <f t="shared" si="2255"/>
        <v/>
      </c>
      <c r="AP3049" s="300" t="str">
        <f t="shared" si="2256"/>
        <v/>
      </c>
      <c r="AQ3049" s="300" t="str">
        <f t="shared" si="2257"/>
        <v/>
      </c>
      <c r="AR3049" s="306" t="str">
        <f t="shared" si="2258"/>
        <v/>
      </c>
      <c r="AS3049" s="300" t="str">
        <f t="shared" si="2259"/>
        <v/>
      </c>
      <c r="AT3049" s="300" t="str">
        <f t="shared" si="2260"/>
        <v/>
      </c>
      <c r="AU3049" s="192" t="str">
        <f t="shared" si="2261"/>
        <v>рбс</v>
      </c>
      <c r="AV3049" s="192" t="str">
        <f t="shared" si="2262"/>
        <v>рбс87504825общпро</v>
      </c>
      <c r="AW3049" s="191">
        <f t="shared" si="2263"/>
        <v>0</v>
      </c>
      <c r="AX3049" s="191">
        <f t="shared" si="2264"/>
        <v>0</v>
      </c>
      <c r="AY3049" s="191">
        <f t="shared" si="2265"/>
        <v>0</v>
      </c>
      <c r="AZ3049" s="191">
        <f t="shared" si="2266"/>
        <v>0</v>
      </c>
      <c r="BA3049" s="193">
        <f t="shared" si="2267"/>
        <v>1</v>
      </c>
      <c r="BB3049" s="193">
        <f t="shared" si="2268"/>
        <v>1</v>
      </c>
      <c r="BC3049" s="193">
        <f t="shared" si="2269"/>
        <v>1</v>
      </c>
      <c r="BD3049" s="191">
        <f t="shared" si="2229"/>
        <v>0</v>
      </c>
      <c r="BE3049" s="191">
        <f t="shared" si="2270"/>
        <v>0</v>
      </c>
      <c r="BF3049" s="210">
        <f t="shared" si="2271"/>
        <v>0</v>
      </c>
      <c r="BG3049" s="211">
        <f t="shared" si="2272"/>
        <v>0</v>
      </c>
      <c r="BH3049" s="289" t="str">
        <f t="shared" si="2277"/>
        <v>875</v>
      </c>
      <c r="BI3049" s="289" t="str">
        <f t="shared" si="2278"/>
        <v>0702</v>
      </c>
      <c r="BJ3049" s="284" t="s">
        <v>591</v>
      </c>
      <c r="BK3049" s="284" t="s">
        <v>586</v>
      </c>
      <c r="BL3049" s="233" t="str">
        <f t="shared" si="2273"/>
        <v/>
      </c>
    </row>
    <row r="3050" spans="1:64" ht="12" hidden="1" customHeight="1">
      <c r="A3050" s="333" t="s">
        <v>1486</v>
      </c>
      <c r="B3050" s="381" t="s">
        <v>327</v>
      </c>
      <c r="C3050" s="333" t="s">
        <v>818</v>
      </c>
      <c r="D3050" s="381" t="s">
        <v>317</v>
      </c>
      <c r="E3050" s="381" t="s">
        <v>1322</v>
      </c>
      <c r="F3050" s="381" t="s">
        <v>902</v>
      </c>
      <c r="G3050" s="381" t="s">
        <v>387</v>
      </c>
      <c r="H3050" s="100" t="s">
        <v>653</v>
      </c>
      <c r="I3050" s="381" t="s">
        <v>339</v>
      </c>
      <c r="J3050" s="382">
        <v>760714.94</v>
      </c>
      <c r="K3050" s="382">
        <v>327070.40999999997</v>
      </c>
      <c r="L3050" s="191" t="str">
        <f t="shared" si="2232"/>
        <v>875048250702011007409011921310</v>
      </c>
      <c r="M3050" s="192">
        <f t="array" ref="M3050">IF(COUNT(SEARCH(Удалить_Роспись_КВСР,$B3050)*SEARCH(Удалить_Роспись_ПБС,$C3050)*SEARCH(Удалить_Роспись_КФСР, $D3050)*SEARCH(Удалить_Роспись_КЦСР,$E3050)*SEARCH(Удалить_Роспись_КВР,$F3050)*SEARCH(Удалить_Роспись_ЭК,$H3050)*SEARCH(Удалить_Роспись_КР,$I3050))&gt;0,0,1)</f>
        <v>0</v>
      </c>
      <c r="N3050" s="192">
        <v>0</v>
      </c>
      <c r="O3050" s="192" t="str">
        <f t="shared" si="2233"/>
        <v/>
      </c>
      <c r="P3050" s="192" t="str">
        <f t="shared" si="2276"/>
        <v/>
      </c>
      <c r="Q3050" s="300" t="str">
        <f t="shared" si="2234"/>
        <v/>
      </c>
      <c r="R3050" s="300" t="str">
        <f t="shared" si="2235"/>
        <v/>
      </c>
      <c r="S3050" s="300" t="str">
        <f t="shared" si="2236"/>
        <v/>
      </c>
      <c r="T3050" s="192" t="str">
        <f t="shared" si="2237"/>
        <v/>
      </c>
      <c r="U3050" s="303" t="str">
        <f t="shared" si="2238"/>
        <v/>
      </c>
      <c r="V3050" s="300" t="str">
        <f t="shared" si="2239"/>
        <v/>
      </c>
      <c r="W3050" s="192" t="str">
        <f t="shared" si="2240"/>
        <v/>
      </c>
      <c r="X3050" s="303" t="str">
        <f t="shared" si="2241"/>
        <v/>
      </c>
      <c r="Y3050" s="300" t="str">
        <f t="shared" si="2242"/>
        <v/>
      </c>
      <c r="Z3050" s="300" t="str">
        <f t="shared" si="2243"/>
        <v/>
      </c>
      <c r="AA3050" s="303" t="str">
        <f t="shared" si="2244"/>
        <v/>
      </c>
      <c r="AB3050" s="300" t="str">
        <f t="shared" si="2245"/>
        <v/>
      </c>
      <c r="AC3050" s="300" t="str">
        <f t="shared" si="2246"/>
        <v/>
      </c>
      <c r="AD3050" s="300" t="str">
        <f t="shared" si="2247"/>
        <v/>
      </c>
      <c r="AE3050" s="192" t="str">
        <f t="shared" si="2248"/>
        <v/>
      </c>
      <c r="AF3050" s="192" t="str">
        <f t="shared" si="2249"/>
        <v/>
      </c>
      <c r="AG3050" s="192"/>
      <c r="AJ3050" s="300" t="str">
        <f t="shared" si="2250"/>
        <v/>
      </c>
      <c r="AK3050" s="300" t="str">
        <f t="shared" si="2251"/>
        <v/>
      </c>
      <c r="AL3050" s="300" t="str">
        <f t="shared" si="2252"/>
        <v/>
      </c>
      <c r="AM3050" s="300" t="str">
        <f t="shared" si="2253"/>
        <v/>
      </c>
      <c r="AN3050" s="300" t="str">
        <f t="shared" si="2254"/>
        <v/>
      </c>
      <c r="AO3050" s="300" t="str">
        <f t="shared" si="2255"/>
        <v/>
      </c>
      <c r="AP3050" s="300" t="str">
        <f t="shared" si="2256"/>
        <v/>
      </c>
      <c r="AQ3050" s="300" t="str">
        <f t="shared" si="2257"/>
        <v/>
      </c>
      <c r="AR3050" s="306" t="str">
        <f t="shared" si="2258"/>
        <v/>
      </c>
      <c r="AS3050" s="300" t="str">
        <f t="shared" si="2259"/>
        <v/>
      </c>
      <c r="AT3050" s="300" t="str">
        <f t="shared" si="2260"/>
        <v/>
      </c>
      <c r="AU3050" s="192" t="str">
        <f t="shared" si="2261"/>
        <v>рбс</v>
      </c>
      <c r="AV3050" s="192" t="str">
        <f t="shared" si="2262"/>
        <v>рбс87504825общопл</v>
      </c>
      <c r="AW3050" s="191">
        <f t="shared" si="2263"/>
        <v>0</v>
      </c>
      <c r="AX3050" s="191">
        <f t="shared" si="2264"/>
        <v>0</v>
      </c>
      <c r="AY3050" s="191">
        <f t="shared" si="2265"/>
        <v>0</v>
      </c>
      <c r="AZ3050" s="191">
        <f t="shared" si="2266"/>
        <v>0</v>
      </c>
      <c r="BA3050" s="193">
        <f t="shared" si="2267"/>
        <v>1</v>
      </c>
      <c r="BB3050" s="193">
        <f t="shared" si="2268"/>
        <v>1</v>
      </c>
      <c r="BC3050" s="193">
        <f t="shared" si="2269"/>
        <v>1</v>
      </c>
      <c r="BD3050" s="191">
        <f t="shared" si="2229"/>
        <v>0</v>
      </c>
      <c r="BE3050" s="191">
        <f t="shared" si="2270"/>
        <v>0</v>
      </c>
      <c r="BF3050" s="210">
        <f t="shared" si="2271"/>
        <v>0</v>
      </c>
      <c r="BG3050" s="211">
        <f t="shared" si="2272"/>
        <v>0</v>
      </c>
      <c r="BH3050" s="289" t="str">
        <f t="shared" si="2277"/>
        <v>875</v>
      </c>
      <c r="BI3050" s="289" t="str">
        <f t="shared" si="2278"/>
        <v>0702</v>
      </c>
      <c r="BJ3050" s="284" t="s">
        <v>591</v>
      </c>
      <c r="BK3050" s="284" t="s">
        <v>586</v>
      </c>
      <c r="BL3050" s="233" t="str">
        <f t="shared" si="2273"/>
        <v/>
      </c>
    </row>
    <row r="3051" spans="1:64" ht="12" hidden="1" customHeight="1">
      <c r="A3051" s="333" t="s">
        <v>1486</v>
      </c>
      <c r="B3051" s="381" t="s">
        <v>327</v>
      </c>
      <c r="C3051" s="333" t="s">
        <v>818</v>
      </c>
      <c r="D3051" s="381" t="s">
        <v>317</v>
      </c>
      <c r="E3051" s="381" t="s">
        <v>1322</v>
      </c>
      <c r="F3051" s="381" t="s">
        <v>586</v>
      </c>
      <c r="G3051" s="381" t="s">
        <v>389</v>
      </c>
      <c r="H3051" s="100" t="s">
        <v>653</v>
      </c>
      <c r="I3051" s="381" t="s">
        <v>339</v>
      </c>
      <c r="J3051" s="382">
        <v>48081</v>
      </c>
      <c r="K3051" s="382">
        <v>0</v>
      </c>
      <c r="L3051" s="191" t="str">
        <f t="shared" si="2232"/>
        <v>875048250702011007409024422610</v>
      </c>
      <c r="M3051" s="192">
        <f t="array" ref="M3051">IF(COUNT(SEARCH(Удалить_Роспись_КВСР,$B3051)*SEARCH(Удалить_Роспись_ПБС,$C3051)*SEARCH(Удалить_Роспись_КФСР, $D3051)*SEARCH(Удалить_Роспись_КЦСР,$E3051)*SEARCH(Удалить_Роспись_КВР,$F3051)*SEARCH(Удалить_Роспись_ЭК,$H3051)*SEARCH(Удалить_Роспись_КР,$I3051))&gt;0,0,1)</f>
        <v>0</v>
      </c>
      <c r="N3051" s="192">
        <v>0</v>
      </c>
      <c r="O3051" s="192" t="str">
        <f t="shared" si="2233"/>
        <v/>
      </c>
      <c r="P3051" s="192" t="str">
        <f t="shared" si="2276"/>
        <v/>
      </c>
      <c r="Q3051" s="300" t="str">
        <f t="shared" si="2234"/>
        <v/>
      </c>
      <c r="R3051" s="300" t="str">
        <f t="shared" si="2235"/>
        <v/>
      </c>
      <c r="S3051" s="300" t="str">
        <f t="shared" si="2236"/>
        <v/>
      </c>
      <c r="T3051" s="192" t="str">
        <f t="shared" si="2237"/>
        <v/>
      </c>
      <c r="U3051" s="303" t="str">
        <f t="shared" si="2238"/>
        <v/>
      </c>
      <c r="V3051" s="300" t="str">
        <f t="shared" si="2239"/>
        <v/>
      </c>
      <c r="W3051" s="192" t="str">
        <f t="shared" si="2240"/>
        <v/>
      </c>
      <c r="X3051" s="303" t="str">
        <f t="shared" si="2241"/>
        <v/>
      </c>
      <c r="Y3051" s="300" t="str">
        <f t="shared" si="2242"/>
        <v/>
      </c>
      <c r="Z3051" s="300" t="str">
        <f t="shared" si="2243"/>
        <v/>
      </c>
      <c r="AA3051" s="303" t="str">
        <f t="shared" si="2244"/>
        <v/>
      </c>
      <c r="AB3051" s="300" t="str">
        <f t="shared" si="2245"/>
        <v/>
      </c>
      <c r="AC3051" s="300" t="str">
        <f t="shared" si="2246"/>
        <v/>
      </c>
      <c r="AD3051" s="300" t="str">
        <f t="shared" si="2247"/>
        <v/>
      </c>
      <c r="AE3051" s="192" t="str">
        <f t="shared" si="2248"/>
        <v/>
      </c>
      <c r="AF3051" s="192" t="str">
        <f t="shared" si="2249"/>
        <v/>
      </c>
      <c r="AG3051" s="192"/>
      <c r="AJ3051" s="300" t="str">
        <f t="shared" si="2250"/>
        <v/>
      </c>
      <c r="AK3051" s="300" t="str">
        <f t="shared" si="2251"/>
        <v/>
      </c>
      <c r="AL3051" s="300" t="str">
        <f t="shared" si="2252"/>
        <v/>
      </c>
      <c r="AM3051" s="300" t="str">
        <f t="shared" si="2253"/>
        <v/>
      </c>
      <c r="AN3051" s="300" t="str">
        <f t="shared" si="2254"/>
        <v/>
      </c>
      <c r="AO3051" s="300" t="str">
        <f t="shared" si="2255"/>
        <v/>
      </c>
      <c r="AP3051" s="300" t="str">
        <f t="shared" si="2256"/>
        <v/>
      </c>
      <c r="AQ3051" s="300" t="str">
        <f t="shared" si="2257"/>
        <v/>
      </c>
      <c r="AR3051" s="306" t="str">
        <f t="shared" si="2258"/>
        <v/>
      </c>
      <c r="AS3051" s="300" t="str">
        <f t="shared" si="2259"/>
        <v/>
      </c>
      <c r="AT3051" s="300" t="str">
        <f t="shared" si="2260"/>
        <v/>
      </c>
      <c r="AU3051" s="192" t="str">
        <f t="shared" si="2261"/>
        <v>рбс</v>
      </c>
      <c r="AV3051" s="192" t="str">
        <f t="shared" si="2262"/>
        <v>рбс87504825общпро</v>
      </c>
      <c r="AW3051" s="191">
        <f t="shared" si="2263"/>
        <v>0</v>
      </c>
      <c r="AX3051" s="191">
        <f t="shared" si="2264"/>
        <v>0</v>
      </c>
      <c r="AY3051" s="191">
        <f t="shared" si="2265"/>
        <v>0</v>
      </c>
      <c r="AZ3051" s="191">
        <f t="shared" si="2266"/>
        <v>0</v>
      </c>
      <c r="BA3051" s="193">
        <f t="shared" si="2267"/>
        <v>1</v>
      </c>
      <c r="BB3051" s="193">
        <f t="shared" si="2268"/>
        <v>1</v>
      </c>
      <c r="BC3051" s="193">
        <f t="shared" si="2269"/>
        <v>1</v>
      </c>
      <c r="BD3051" s="191">
        <f t="shared" si="2229"/>
        <v>0</v>
      </c>
      <c r="BE3051" s="191">
        <f t="shared" si="2270"/>
        <v>0</v>
      </c>
      <c r="BF3051" s="210">
        <f t="shared" si="2271"/>
        <v>0</v>
      </c>
      <c r="BG3051" s="211">
        <f t="shared" si="2272"/>
        <v>0</v>
      </c>
      <c r="BH3051" s="289" t="str">
        <f t="shared" si="2277"/>
        <v>875</v>
      </c>
      <c r="BI3051" s="289" t="str">
        <f t="shared" si="2278"/>
        <v>0702</v>
      </c>
      <c r="BJ3051" s="284" t="s">
        <v>591</v>
      </c>
      <c r="BK3051" s="284" t="s">
        <v>589</v>
      </c>
      <c r="BL3051" s="233" t="str">
        <f t="shared" si="2273"/>
        <v/>
      </c>
    </row>
    <row r="3052" spans="1:64" ht="12" hidden="1" customHeight="1">
      <c r="A3052" s="333" t="s">
        <v>1486</v>
      </c>
      <c r="B3052" s="381" t="s">
        <v>327</v>
      </c>
      <c r="C3052" s="333" t="s">
        <v>818</v>
      </c>
      <c r="D3052" s="381" t="s">
        <v>317</v>
      </c>
      <c r="E3052" s="381" t="s">
        <v>1323</v>
      </c>
      <c r="F3052" s="381" t="s">
        <v>608</v>
      </c>
      <c r="G3052" s="381" t="s">
        <v>385</v>
      </c>
      <c r="H3052" s="100" t="s">
        <v>653</v>
      </c>
      <c r="I3052" s="381" t="s">
        <v>339</v>
      </c>
      <c r="J3052" s="382">
        <v>13975299.85</v>
      </c>
      <c r="K3052" s="382">
        <v>10075435.77</v>
      </c>
      <c r="L3052" s="191" t="str">
        <f t="shared" si="2232"/>
        <v>875048250702011007564011121110</v>
      </c>
      <c r="M3052" s="192">
        <f t="array" ref="M3052">IF(COUNT(SEARCH(Удалить_Роспись_КВСР,$B3052)*SEARCH(Удалить_Роспись_ПБС,$C3052)*SEARCH(Удалить_Роспись_КФСР, $D3052)*SEARCH(Удалить_Роспись_КЦСР,$E3052)*SEARCH(Удалить_Роспись_КВР,$F3052)*SEARCH(Удалить_Роспись_ЭК,$H3052)*SEARCH(Удалить_Роспись_КР,$I3052))&gt;0,0,1)</f>
        <v>0</v>
      </c>
      <c r="N3052" s="192">
        <v>0</v>
      </c>
      <c r="O3052" s="192" t="str">
        <f t="shared" si="2233"/>
        <v/>
      </c>
      <c r="P3052" s="192" t="str">
        <f t="shared" si="2276"/>
        <v/>
      </c>
      <c r="Q3052" s="300" t="str">
        <f t="shared" si="2234"/>
        <v/>
      </c>
      <c r="R3052" s="300" t="str">
        <f t="shared" si="2235"/>
        <v/>
      </c>
      <c r="S3052" s="300" t="str">
        <f t="shared" si="2236"/>
        <v/>
      </c>
      <c r="T3052" s="192" t="str">
        <f t="shared" si="2237"/>
        <v/>
      </c>
      <c r="U3052" s="303" t="str">
        <f t="shared" si="2238"/>
        <v/>
      </c>
      <c r="V3052" s="300" t="str">
        <f t="shared" si="2239"/>
        <v/>
      </c>
      <c r="W3052" s="192" t="str">
        <f t="shared" si="2240"/>
        <v/>
      </c>
      <c r="X3052" s="303" t="str">
        <f t="shared" si="2241"/>
        <v/>
      </c>
      <c r="Y3052" s="300" t="str">
        <f t="shared" si="2242"/>
        <v/>
      </c>
      <c r="Z3052" s="300" t="str">
        <f t="shared" si="2243"/>
        <v/>
      </c>
      <c r="AA3052" s="303" t="str">
        <f t="shared" si="2244"/>
        <v/>
      </c>
      <c r="AB3052" s="300" t="str">
        <f t="shared" si="2245"/>
        <v/>
      </c>
      <c r="AC3052" s="300" t="str">
        <f t="shared" si="2246"/>
        <v/>
      </c>
      <c r="AD3052" s="300" t="str">
        <f t="shared" si="2247"/>
        <v/>
      </c>
      <c r="AE3052" s="192" t="str">
        <f t="shared" si="2248"/>
        <v/>
      </c>
      <c r="AF3052" s="192" t="str">
        <f t="shared" si="2249"/>
        <v/>
      </c>
      <c r="AG3052" s="192"/>
      <c r="AJ3052" s="300" t="str">
        <f t="shared" si="2250"/>
        <v/>
      </c>
      <c r="AK3052" s="300" t="str">
        <f t="shared" si="2251"/>
        <v/>
      </c>
      <c r="AL3052" s="300" t="str">
        <f t="shared" si="2252"/>
        <v/>
      </c>
      <c r="AM3052" s="300" t="str">
        <f t="shared" si="2253"/>
        <v/>
      </c>
      <c r="AN3052" s="300" t="str">
        <f t="shared" si="2254"/>
        <v/>
      </c>
      <c r="AO3052" s="300" t="str">
        <f t="shared" si="2255"/>
        <v/>
      </c>
      <c r="AP3052" s="300" t="str">
        <f t="shared" si="2256"/>
        <v/>
      </c>
      <c r="AQ3052" s="300" t="str">
        <f t="shared" si="2257"/>
        <v/>
      </c>
      <c r="AR3052" s="306" t="str">
        <f t="shared" si="2258"/>
        <v/>
      </c>
      <c r="AS3052" s="300" t="str">
        <f t="shared" si="2259"/>
        <v/>
      </c>
      <c r="AT3052" s="300" t="str">
        <f t="shared" si="2260"/>
        <v/>
      </c>
      <c r="AU3052" s="192" t="str">
        <f t="shared" si="2261"/>
        <v>рбс</v>
      </c>
      <c r="AV3052" s="192" t="str">
        <f t="shared" si="2262"/>
        <v>рбс87504825общопл</v>
      </c>
      <c r="AW3052" s="191">
        <f t="shared" si="2263"/>
        <v>0</v>
      </c>
      <c r="AX3052" s="191">
        <f t="shared" si="2264"/>
        <v>0</v>
      </c>
      <c r="AY3052" s="191">
        <f t="shared" si="2265"/>
        <v>0</v>
      </c>
      <c r="AZ3052" s="191">
        <f t="shared" si="2266"/>
        <v>0</v>
      </c>
      <c r="BA3052" s="193">
        <f t="shared" si="2267"/>
        <v>1</v>
      </c>
      <c r="BB3052" s="193">
        <f t="shared" si="2268"/>
        <v>1</v>
      </c>
      <c r="BC3052" s="193">
        <f t="shared" si="2269"/>
        <v>1</v>
      </c>
      <c r="BD3052" s="191">
        <f t="shared" si="2229"/>
        <v>0</v>
      </c>
      <c r="BE3052" s="191">
        <f t="shared" si="2270"/>
        <v>0</v>
      </c>
      <c r="BF3052" s="210">
        <f t="shared" si="2271"/>
        <v>0</v>
      </c>
      <c r="BG3052" s="211">
        <f t="shared" si="2272"/>
        <v>0</v>
      </c>
      <c r="BH3052" s="289" t="str">
        <f t="shared" si="2277"/>
        <v>875</v>
      </c>
      <c r="BI3052" s="289" t="str">
        <f t="shared" si="2278"/>
        <v>0702</v>
      </c>
      <c r="BJ3052" s="284" t="s">
        <v>591</v>
      </c>
      <c r="BK3052" s="284" t="s">
        <v>586</v>
      </c>
      <c r="BL3052" s="233" t="str">
        <f t="shared" si="2273"/>
        <v/>
      </c>
    </row>
    <row r="3053" spans="1:64" ht="12" hidden="1" customHeight="1">
      <c r="A3053" s="333" t="s">
        <v>1486</v>
      </c>
      <c r="B3053" s="381" t="s">
        <v>327</v>
      </c>
      <c r="C3053" s="333" t="s">
        <v>818</v>
      </c>
      <c r="D3053" s="381" t="s">
        <v>317</v>
      </c>
      <c r="E3053" s="381" t="s">
        <v>1323</v>
      </c>
      <c r="F3053" s="381" t="s">
        <v>589</v>
      </c>
      <c r="G3053" s="381" t="s">
        <v>386</v>
      </c>
      <c r="H3053" s="100" t="s">
        <v>653</v>
      </c>
      <c r="I3053" s="381" t="s">
        <v>339</v>
      </c>
      <c r="J3053" s="382">
        <v>48078</v>
      </c>
      <c r="K3053" s="382">
        <v>26100</v>
      </c>
      <c r="L3053" s="191" t="str">
        <f t="shared" si="2232"/>
        <v>875048250702011007564011221210</v>
      </c>
      <c r="M3053" s="192">
        <f t="array" ref="M3053">IF(COUNT(SEARCH(Удалить_Роспись_КВСР,$B3053)*SEARCH(Удалить_Роспись_ПБС,$C3053)*SEARCH(Удалить_Роспись_КФСР, $D3053)*SEARCH(Удалить_Роспись_КЦСР,$E3053)*SEARCH(Удалить_Роспись_КВР,$F3053)*SEARCH(Удалить_Роспись_ЭК,$H3053)*SEARCH(Удалить_Роспись_КР,$I3053))&gt;0,0,1)</f>
        <v>0</v>
      </c>
      <c r="N3053" s="192">
        <v>0</v>
      </c>
      <c r="O3053" s="192" t="str">
        <f t="shared" si="2233"/>
        <v/>
      </c>
      <c r="P3053" s="192" t="str">
        <f t="shared" si="2276"/>
        <v/>
      </c>
      <c r="Q3053" s="300" t="str">
        <f t="shared" si="2234"/>
        <v/>
      </c>
      <c r="R3053" s="300" t="str">
        <f t="shared" si="2235"/>
        <v/>
      </c>
      <c r="S3053" s="300" t="str">
        <f t="shared" si="2236"/>
        <v/>
      </c>
      <c r="T3053" s="192" t="str">
        <f t="shared" si="2237"/>
        <v/>
      </c>
      <c r="U3053" s="303" t="str">
        <f t="shared" si="2238"/>
        <v/>
      </c>
      <c r="V3053" s="300" t="str">
        <f t="shared" si="2239"/>
        <v/>
      </c>
      <c r="W3053" s="192" t="str">
        <f t="shared" si="2240"/>
        <v/>
      </c>
      <c r="X3053" s="303" t="str">
        <f t="shared" si="2241"/>
        <v/>
      </c>
      <c r="Y3053" s="300" t="str">
        <f t="shared" si="2242"/>
        <v/>
      </c>
      <c r="Z3053" s="300" t="str">
        <f t="shared" si="2243"/>
        <v/>
      </c>
      <c r="AA3053" s="303" t="str">
        <f t="shared" si="2244"/>
        <v/>
      </c>
      <c r="AB3053" s="300" t="str">
        <f t="shared" si="2245"/>
        <v/>
      </c>
      <c r="AC3053" s="300" t="str">
        <f t="shared" si="2246"/>
        <v/>
      </c>
      <c r="AD3053" s="300" t="str">
        <f t="shared" si="2247"/>
        <v/>
      </c>
      <c r="AE3053" s="192" t="str">
        <f t="shared" si="2248"/>
        <v/>
      </c>
      <c r="AF3053" s="192" t="str">
        <f t="shared" si="2249"/>
        <v/>
      </c>
      <c r="AG3053" s="192"/>
      <c r="AJ3053" s="300" t="str">
        <f t="shared" si="2250"/>
        <v/>
      </c>
      <c r="AK3053" s="300" t="str">
        <f t="shared" si="2251"/>
        <v/>
      </c>
      <c r="AL3053" s="300" t="str">
        <f t="shared" si="2252"/>
        <v/>
      </c>
      <c r="AM3053" s="300" t="str">
        <f t="shared" si="2253"/>
        <v/>
      </c>
      <c r="AN3053" s="300" t="str">
        <f t="shared" si="2254"/>
        <v/>
      </c>
      <c r="AO3053" s="300" t="str">
        <f t="shared" si="2255"/>
        <v/>
      </c>
      <c r="AP3053" s="300" t="str">
        <f t="shared" si="2256"/>
        <v/>
      </c>
      <c r="AQ3053" s="300" t="str">
        <f t="shared" si="2257"/>
        <v/>
      </c>
      <c r="AR3053" s="306" t="str">
        <f t="shared" si="2258"/>
        <v/>
      </c>
      <c r="AS3053" s="300" t="str">
        <f t="shared" si="2259"/>
        <v/>
      </c>
      <c r="AT3053" s="300" t="str">
        <f t="shared" si="2260"/>
        <v/>
      </c>
      <c r="AU3053" s="192" t="str">
        <f t="shared" si="2261"/>
        <v>рбс</v>
      </c>
      <c r="AV3053" s="192" t="str">
        <f t="shared" si="2262"/>
        <v>рбс87504825общпро</v>
      </c>
      <c r="AW3053" s="191">
        <f t="shared" si="2263"/>
        <v>0</v>
      </c>
      <c r="AX3053" s="191">
        <f t="shared" si="2264"/>
        <v>0</v>
      </c>
      <c r="AY3053" s="191">
        <f t="shared" si="2265"/>
        <v>0</v>
      </c>
      <c r="AZ3053" s="191">
        <f t="shared" si="2266"/>
        <v>0</v>
      </c>
      <c r="BA3053" s="193">
        <f t="shared" si="2267"/>
        <v>1</v>
      </c>
      <c r="BB3053" s="193">
        <f t="shared" si="2268"/>
        <v>1</v>
      </c>
      <c r="BC3053" s="193">
        <f t="shared" si="2269"/>
        <v>1</v>
      </c>
      <c r="BD3053" s="191">
        <f t="shared" si="2229"/>
        <v>0</v>
      </c>
      <c r="BE3053" s="191">
        <f t="shared" si="2270"/>
        <v>0</v>
      </c>
      <c r="BF3053" s="210">
        <f t="shared" si="2271"/>
        <v>0</v>
      </c>
      <c r="BG3053" s="211">
        <f t="shared" si="2272"/>
        <v>0</v>
      </c>
      <c r="BH3053" s="289" t="str">
        <f t="shared" si="2277"/>
        <v>875</v>
      </c>
      <c r="BI3053" s="289" t="str">
        <f t="shared" si="2278"/>
        <v>0702</v>
      </c>
      <c r="BJ3053" s="284" t="s">
        <v>591</v>
      </c>
      <c r="BK3053" s="284" t="s">
        <v>586</v>
      </c>
      <c r="BL3053" s="233" t="str">
        <f t="shared" si="2273"/>
        <v/>
      </c>
    </row>
    <row r="3054" spans="1:64" ht="12" hidden="1" customHeight="1">
      <c r="A3054" s="333" t="s">
        <v>1486</v>
      </c>
      <c r="B3054" s="381" t="s">
        <v>327</v>
      </c>
      <c r="C3054" s="333" t="s">
        <v>818</v>
      </c>
      <c r="D3054" s="381" t="s">
        <v>317</v>
      </c>
      <c r="E3054" s="381" t="s">
        <v>1323</v>
      </c>
      <c r="F3054" s="381" t="s">
        <v>902</v>
      </c>
      <c r="G3054" s="381" t="s">
        <v>387</v>
      </c>
      <c r="H3054" s="100" t="s">
        <v>653</v>
      </c>
      <c r="I3054" s="381" t="s">
        <v>339</v>
      </c>
      <c r="J3054" s="382">
        <v>4214052.1100000003</v>
      </c>
      <c r="K3054" s="382">
        <v>3025372.48</v>
      </c>
      <c r="L3054" s="191" t="str">
        <f t="shared" si="2232"/>
        <v>875048250702011007564011921310</v>
      </c>
      <c r="M3054" s="192">
        <f t="array" ref="M3054">IF(COUNT(SEARCH(Удалить_Роспись_КВСР,$B3054)*SEARCH(Удалить_Роспись_ПБС,$C3054)*SEARCH(Удалить_Роспись_КФСР, $D3054)*SEARCH(Удалить_Роспись_КЦСР,$E3054)*SEARCH(Удалить_Роспись_КВР,$F3054)*SEARCH(Удалить_Роспись_ЭК,$H3054)*SEARCH(Удалить_Роспись_КР,$I3054))&gt;0,0,1)</f>
        <v>0</v>
      </c>
      <c r="N3054" s="192">
        <v>0</v>
      </c>
      <c r="O3054" s="192" t="str">
        <f t="shared" si="2233"/>
        <v/>
      </c>
      <c r="P3054" s="192" t="str">
        <f t="shared" si="2276"/>
        <v/>
      </c>
      <c r="Q3054" s="300" t="str">
        <f t="shared" si="2234"/>
        <v/>
      </c>
      <c r="R3054" s="300" t="str">
        <f t="shared" si="2235"/>
        <v/>
      </c>
      <c r="S3054" s="300" t="str">
        <f t="shared" si="2236"/>
        <v/>
      </c>
      <c r="T3054" s="192" t="str">
        <f t="shared" si="2237"/>
        <v/>
      </c>
      <c r="U3054" s="303" t="str">
        <f t="shared" si="2238"/>
        <v/>
      </c>
      <c r="V3054" s="300" t="str">
        <f t="shared" si="2239"/>
        <v/>
      </c>
      <c r="W3054" s="192" t="str">
        <f t="shared" si="2240"/>
        <v/>
      </c>
      <c r="X3054" s="303" t="str">
        <f t="shared" si="2241"/>
        <v/>
      </c>
      <c r="Y3054" s="300" t="str">
        <f t="shared" si="2242"/>
        <v/>
      </c>
      <c r="Z3054" s="300" t="str">
        <f t="shared" si="2243"/>
        <v/>
      </c>
      <c r="AA3054" s="303" t="str">
        <f t="shared" si="2244"/>
        <v/>
      </c>
      <c r="AB3054" s="300" t="str">
        <f t="shared" si="2245"/>
        <v/>
      </c>
      <c r="AC3054" s="300" t="str">
        <f t="shared" si="2246"/>
        <v/>
      </c>
      <c r="AD3054" s="300" t="str">
        <f t="shared" si="2247"/>
        <v/>
      </c>
      <c r="AE3054" s="192" t="str">
        <f t="shared" si="2248"/>
        <v/>
      </c>
      <c r="AF3054" s="192" t="str">
        <f t="shared" si="2249"/>
        <v/>
      </c>
      <c r="AG3054" s="192"/>
      <c r="AJ3054" s="300" t="str">
        <f t="shared" si="2250"/>
        <v/>
      </c>
      <c r="AK3054" s="300" t="str">
        <f t="shared" si="2251"/>
        <v/>
      </c>
      <c r="AL3054" s="300" t="str">
        <f t="shared" si="2252"/>
        <v/>
      </c>
      <c r="AM3054" s="300" t="str">
        <f t="shared" si="2253"/>
        <v/>
      </c>
      <c r="AN3054" s="300" t="str">
        <f t="shared" si="2254"/>
        <v/>
      </c>
      <c r="AO3054" s="300" t="str">
        <f t="shared" si="2255"/>
        <v/>
      </c>
      <c r="AP3054" s="300" t="str">
        <f t="shared" si="2256"/>
        <v/>
      </c>
      <c r="AQ3054" s="300" t="str">
        <f t="shared" si="2257"/>
        <v/>
      </c>
      <c r="AR3054" s="306" t="str">
        <f t="shared" si="2258"/>
        <v/>
      </c>
      <c r="AS3054" s="300" t="str">
        <f t="shared" si="2259"/>
        <v/>
      </c>
      <c r="AT3054" s="300" t="str">
        <f t="shared" si="2260"/>
        <v/>
      </c>
      <c r="AU3054" s="192" t="str">
        <f t="shared" si="2261"/>
        <v>рбс</v>
      </c>
      <c r="AV3054" s="192" t="str">
        <f t="shared" si="2262"/>
        <v>рбс87504825общопл</v>
      </c>
      <c r="AW3054" s="191">
        <f t="shared" si="2263"/>
        <v>0</v>
      </c>
      <c r="AX3054" s="191">
        <f t="shared" si="2264"/>
        <v>0</v>
      </c>
      <c r="AY3054" s="191">
        <f t="shared" si="2265"/>
        <v>0</v>
      </c>
      <c r="AZ3054" s="191">
        <f t="shared" si="2266"/>
        <v>0</v>
      </c>
      <c r="BA3054" s="193">
        <f t="shared" si="2267"/>
        <v>1</v>
      </c>
      <c r="BB3054" s="193">
        <f t="shared" si="2268"/>
        <v>1</v>
      </c>
      <c r="BC3054" s="193">
        <f t="shared" si="2269"/>
        <v>1</v>
      </c>
      <c r="BD3054" s="191">
        <f t="shared" si="2229"/>
        <v>0</v>
      </c>
      <c r="BE3054" s="191">
        <f t="shared" si="2270"/>
        <v>0</v>
      </c>
      <c r="BF3054" s="210">
        <f t="shared" si="2271"/>
        <v>0</v>
      </c>
      <c r="BG3054" s="211">
        <f t="shared" si="2272"/>
        <v>0</v>
      </c>
      <c r="BH3054" s="289" t="str">
        <f t="shared" si="2277"/>
        <v>875</v>
      </c>
      <c r="BI3054" s="289" t="str">
        <f t="shared" si="2278"/>
        <v>0702</v>
      </c>
      <c r="BJ3054" s="284" t="s">
        <v>591</v>
      </c>
      <c r="BK3054" s="284" t="s">
        <v>586</v>
      </c>
      <c r="BL3054" s="233" t="str">
        <f t="shared" si="2273"/>
        <v/>
      </c>
    </row>
    <row r="3055" spans="1:64" ht="12" hidden="1" customHeight="1">
      <c r="A3055" s="333" t="s">
        <v>1486</v>
      </c>
      <c r="B3055" s="381" t="s">
        <v>327</v>
      </c>
      <c r="C3055" s="333" t="s">
        <v>818</v>
      </c>
      <c r="D3055" s="381" t="s">
        <v>317</v>
      </c>
      <c r="E3055" s="381" t="s">
        <v>1323</v>
      </c>
      <c r="F3055" s="381" t="s">
        <v>586</v>
      </c>
      <c r="G3055" s="381" t="s">
        <v>391</v>
      </c>
      <c r="H3055" s="100" t="s">
        <v>653</v>
      </c>
      <c r="I3055" s="381" t="s">
        <v>339</v>
      </c>
      <c r="J3055" s="382">
        <v>78000</v>
      </c>
      <c r="K3055" s="382">
        <v>45538.15</v>
      </c>
      <c r="L3055" s="191" t="str">
        <f t="shared" si="2232"/>
        <v>875048250702011007564024422110</v>
      </c>
      <c r="M3055" s="192">
        <f t="array" ref="M3055">IF(COUNT(SEARCH(Удалить_Роспись_КВСР,$B3055)*SEARCH(Удалить_Роспись_ПБС,$C3055)*SEARCH(Удалить_Роспись_КФСР, $D3055)*SEARCH(Удалить_Роспись_КЦСР,$E3055)*SEARCH(Удалить_Роспись_КВР,$F3055)*SEARCH(Удалить_Роспись_ЭК,$H3055)*SEARCH(Удалить_Роспись_КР,$I3055))&gt;0,0,1)</f>
        <v>0</v>
      </c>
      <c r="N3055" s="192">
        <v>0</v>
      </c>
      <c r="O3055" s="192" t="str">
        <f t="shared" si="2233"/>
        <v/>
      </c>
      <c r="P3055" s="192" t="str">
        <f t="shared" si="2276"/>
        <v/>
      </c>
      <c r="Q3055" s="300" t="str">
        <f t="shared" si="2234"/>
        <v/>
      </c>
      <c r="R3055" s="300" t="str">
        <f t="shared" si="2235"/>
        <v/>
      </c>
      <c r="S3055" s="300" t="str">
        <f t="shared" si="2236"/>
        <v/>
      </c>
      <c r="T3055" s="192" t="str">
        <f t="shared" si="2237"/>
        <v/>
      </c>
      <c r="U3055" s="303" t="str">
        <f t="shared" si="2238"/>
        <v/>
      </c>
      <c r="V3055" s="300" t="str">
        <f t="shared" si="2239"/>
        <v/>
      </c>
      <c r="W3055" s="192" t="str">
        <f t="shared" si="2240"/>
        <v/>
      </c>
      <c r="X3055" s="303" t="str">
        <f t="shared" si="2241"/>
        <v/>
      </c>
      <c r="Y3055" s="300" t="str">
        <f t="shared" si="2242"/>
        <v/>
      </c>
      <c r="Z3055" s="300" t="str">
        <f t="shared" si="2243"/>
        <v/>
      </c>
      <c r="AA3055" s="303" t="str">
        <f t="shared" si="2244"/>
        <v/>
      </c>
      <c r="AB3055" s="300" t="str">
        <f t="shared" si="2245"/>
        <v/>
      </c>
      <c r="AC3055" s="300" t="str">
        <f t="shared" si="2246"/>
        <v/>
      </c>
      <c r="AD3055" s="300" t="str">
        <f t="shared" si="2247"/>
        <v/>
      </c>
      <c r="AE3055" s="192" t="str">
        <f t="shared" si="2248"/>
        <v/>
      </c>
      <c r="AF3055" s="192" t="str">
        <f t="shared" si="2249"/>
        <v/>
      </c>
      <c r="AG3055" s="192"/>
      <c r="AJ3055" s="300" t="str">
        <f t="shared" si="2250"/>
        <v/>
      </c>
      <c r="AK3055" s="300" t="str">
        <f t="shared" si="2251"/>
        <v/>
      </c>
      <c r="AL3055" s="300" t="str">
        <f t="shared" si="2252"/>
        <v/>
      </c>
      <c r="AM3055" s="300" t="str">
        <f t="shared" si="2253"/>
        <v/>
      </c>
      <c r="AN3055" s="300" t="str">
        <f t="shared" si="2254"/>
        <v/>
      </c>
      <c r="AO3055" s="300" t="str">
        <f t="shared" si="2255"/>
        <v/>
      </c>
      <c r="AP3055" s="300" t="str">
        <f t="shared" si="2256"/>
        <v/>
      </c>
      <c r="AQ3055" s="300" t="str">
        <f t="shared" si="2257"/>
        <v/>
      </c>
      <c r="AR3055" s="306" t="str">
        <f t="shared" si="2258"/>
        <v/>
      </c>
      <c r="AS3055" s="300" t="str">
        <f t="shared" si="2259"/>
        <v/>
      </c>
      <c r="AT3055" s="300" t="str">
        <f t="shared" si="2260"/>
        <v/>
      </c>
      <c r="AU3055" s="192" t="str">
        <f t="shared" si="2261"/>
        <v>рбс</v>
      </c>
      <c r="AV3055" s="192" t="str">
        <f t="shared" si="2262"/>
        <v>рбс87504825общпро</v>
      </c>
      <c r="AW3055" s="191">
        <f t="shared" si="2263"/>
        <v>0</v>
      </c>
      <c r="AX3055" s="191">
        <f t="shared" si="2264"/>
        <v>0</v>
      </c>
      <c r="AY3055" s="191">
        <f t="shared" si="2265"/>
        <v>0</v>
      </c>
      <c r="AZ3055" s="191">
        <f t="shared" si="2266"/>
        <v>0</v>
      </c>
      <c r="BA3055" s="193">
        <f t="shared" si="2267"/>
        <v>1</v>
      </c>
      <c r="BB3055" s="193">
        <f t="shared" si="2268"/>
        <v>1</v>
      </c>
      <c r="BC3055" s="193">
        <f t="shared" si="2269"/>
        <v>1</v>
      </c>
      <c r="BD3055" s="191">
        <f t="shared" si="2229"/>
        <v>0</v>
      </c>
      <c r="BE3055" s="191">
        <f t="shared" si="2270"/>
        <v>0</v>
      </c>
      <c r="BF3055" s="210">
        <f t="shared" si="2271"/>
        <v>0</v>
      </c>
      <c r="BG3055" s="211">
        <f t="shared" si="2272"/>
        <v>0</v>
      </c>
      <c r="BH3055" s="289" t="str">
        <f t="shared" si="2277"/>
        <v>875</v>
      </c>
      <c r="BI3055" s="289" t="str">
        <f t="shared" si="2278"/>
        <v>0702</v>
      </c>
      <c r="BJ3055" s="284" t="s">
        <v>591</v>
      </c>
      <c r="BK3055" s="284" t="s">
        <v>586</v>
      </c>
      <c r="BL3055" s="233" t="str">
        <f t="shared" si="2273"/>
        <v/>
      </c>
    </row>
    <row r="3056" spans="1:64" ht="12" hidden="1" customHeight="1">
      <c r="A3056" s="333" t="s">
        <v>1486</v>
      </c>
      <c r="B3056" s="381" t="s">
        <v>327</v>
      </c>
      <c r="C3056" s="333" t="s">
        <v>818</v>
      </c>
      <c r="D3056" s="381" t="s">
        <v>317</v>
      </c>
      <c r="E3056" s="381" t="s">
        <v>1323</v>
      </c>
      <c r="F3056" s="381" t="s">
        <v>586</v>
      </c>
      <c r="G3056" s="381" t="s">
        <v>394</v>
      </c>
      <c r="H3056" s="100" t="s">
        <v>653</v>
      </c>
      <c r="I3056" s="381" t="s">
        <v>339</v>
      </c>
      <c r="J3056" s="382">
        <v>40900</v>
      </c>
      <c r="K3056" s="382">
        <v>0</v>
      </c>
      <c r="L3056" s="191" t="str">
        <f t="shared" si="2232"/>
        <v>875048250702011007564024422510</v>
      </c>
      <c r="M3056" s="192">
        <f t="array" ref="M3056">IF(COUNT(SEARCH(Удалить_Роспись_КВСР,$B3056)*SEARCH(Удалить_Роспись_ПБС,$C3056)*SEARCH(Удалить_Роспись_КФСР, $D3056)*SEARCH(Удалить_Роспись_КЦСР,$E3056)*SEARCH(Удалить_Роспись_КВР,$F3056)*SEARCH(Удалить_Роспись_ЭК,$H3056)*SEARCH(Удалить_Роспись_КР,$I3056))&gt;0,0,1)</f>
        <v>0</v>
      </c>
      <c r="N3056" s="192">
        <v>0</v>
      </c>
      <c r="O3056" s="192" t="str">
        <f t="shared" si="2233"/>
        <v/>
      </c>
      <c r="P3056" s="192" t="str">
        <f t="shared" si="2276"/>
        <v/>
      </c>
      <c r="Q3056" s="300" t="str">
        <f t="shared" si="2234"/>
        <v/>
      </c>
      <c r="R3056" s="300" t="str">
        <f t="shared" si="2235"/>
        <v/>
      </c>
      <c r="S3056" s="300" t="str">
        <f t="shared" si="2236"/>
        <v/>
      </c>
      <c r="T3056" s="192" t="str">
        <f t="shared" si="2237"/>
        <v/>
      </c>
      <c r="U3056" s="303" t="str">
        <f t="shared" si="2238"/>
        <v/>
      </c>
      <c r="V3056" s="300" t="str">
        <f t="shared" si="2239"/>
        <v/>
      </c>
      <c r="W3056" s="192" t="str">
        <f t="shared" si="2240"/>
        <v/>
      </c>
      <c r="X3056" s="303" t="str">
        <f t="shared" si="2241"/>
        <v/>
      </c>
      <c r="Y3056" s="300" t="str">
        <f t="shared" si="2242"/>
        <v/>
      </c>
      <c r="Z3056" s="300" t="str">
        <f t="shared" si="2243"/>
        <v/>
      </c>
      <c r="AA3056" s="303" t="str">
        <f t="shared" si="2244"/>
        <v/>
      </c>
      <c r="AB3056" s="300" t="str">
        <f t="shared" si="2245"/>
        <v/>
      </c>
      <c r="AC3056" s="300" t="str">
        <f t="shared" si="2246"/>
        <v/>
      </c>
      <c r="AD3056" s="300" t="str">
        <f t="shared" si="2247"/>
        <v/>
      </c>
      <c r="AE3056" s="192" t="str">
        <f t="shared" si="2248"/>
        <v/>
      </c>
      <c r="AF3056" s="192" t="str">
        <f t="shared" si="2249"/>
        <v/>
      </c>
      <c r="AG3056" s="192"/>
      <c r="AJ3056" s="300" t="str">
        <f t="shared" si="2250"/>
        <v/>
      </c>
      <c r="AK3056" s="300" t="str">
        <f t="shared" si="2251"/>
        <v/>
      </c>
      <c r="AL3056" s="300" t="str">
        <f t="shared" si="2252"/>
        <v/>
      </c>
      <c r="AM3056" s="300" t="str">
        <f t="shared" si="2253"/>
        <v/>
      </c>
      <c r="AN3056" s="300" t="str">
        <f t="shared" si="2254"/>
        <v/>
      </c>
      <c r="AO3056" s="300" t="str">
        <f t="shared" si="2255"/>
        <v/>
      </c>
      <c r="AP3056" s="300" t="str">
        <f t="shared" si="2256"/>
        <v/>
      </c>
      <c r="AQ3056" s="300" t="str">
        <f t="shared" si="2257"/>
        <v/>
      </c>
      <c r="AR3056" s="306" t="str">
        <f t="shared" si="2258"/>
        <v/>
      </c>
      <c r="AS3056" s="300" t="str">
        <f t="shared" si="2259"/>
        <v/>
      </c>
      <c r="AT3056" s="300" t="str">
        <f t="shared" si="2260"/>
        <v/>
      </c>
      <c r="AU3056" s="192" t="str">
        <f t="shared" si="2261"/>
        <v>рбс</v>
      </c>
      <c r="AV3056" s="192" t="str">
        <f t="shared" si="2262"/>
        <v>рбс87504825общпро</v>
      </c>
      <c r="AW3056" s="191">
        <f t="shared" si="2263"/>
        <v>0</v>
      </c>
      <c r="AX3056" s="191">
        <f t="shared" si="2264"/>
        <v>0</v>
      </c>
      <c r="AY3056" s="191">
        <f t="shared" si="2265"/>
        <v>0</v>
      </c>
      <c r="AZ3056" s="191">
        <f t="shared" si="2266"/>
        <v>0</v>
      </c>
      <c r="BA3056" s="193">
        <f t="shared" si="2267"/>
        <v>1</v>
      </c>
      <c r="BB3056" s="193">
        <f t="shared" si="2268"/>
        <v>1</v>
      </c>
      <c r="BC3056" s="193">
        <f t="shared" si="2269"/>
        <v>1</v>
      </c>
      <c r="BD3056" s="191">
        <f t="shared" ref="BD3056:BD3119" si="2279">IF(ISNA(BA3056),0,AY3056*$BA3056)</f>
        <v>0</v>
      </c>
      <c r="BE3056" s="191">
        <f t="shared" si="2270"/>
        <v>0</v>
      </c>
      <c r="BF3056" s="210">
        <f t="shared" si="2271"/>
        <v>0</v>
      </c>
      <c r="BG3056" s="211">
        <f t="shared" si="2272"/>
        <v>0</v>
      </c>
      <c r="BH3056" s="289"/>
      <c r="BI3056" s="289"/>
      <c r="BL3056" s="233" t="str">
        <f t="shared" si="2273"/>
        <v/>
      </c>
    </row>
    <row r="3057" spans="1:64" ht="12" hidden="1" customHeight="1">
      <c r="A3057" s="333" t="s">
        <v>1486</v>
      </c>
      <c r="B3057" s="381" t="s">
        <v>327</v>
      </c>
      <c r="C3057" s="333" t="s">
        <v>818</v>
      </c>
      <c r="D3057" s="381" t="s">
        <v>317</v>
      </c>
      <c r="E3057" s="381" t="s">
        <v>1323</v>
      </c>
      <c r="F3057" s="381" t="s">
        <v>586</v>
      </c>
      <c r="G3057" s="381" t="s">
        <v>389</v>
      </c>
      <c r="H3057" s="100" t="s">
        <v>653</v>
      </c>
      <c r="I3057" s="381" t="s">
        <v>339</v>
      </c>
      <c r="J3057" s="382">
        <v>151560</v>
      </c>
      <c r="K3057" s="382">
        <v>4000</v>
      </c>
      <c r="L3057" s="191" t="str">
        <f t="shared" si="2232"/>
        <v>875048250702011007564024422610</v>
      </c>
      <c r="M3057" s="192">
        <f t="array" ref="M3057">IF(COUNT(SEARCH(Удалить_Роспись_КВСР,$B3057)*SEARCH(Удалить_Роспись_ПБС,$C3057)*SEARCH(Удалить_Роспись_КФСР, $D3057)*SEARCH(Удалить_Роспись_КЦСР,$E3057)*SEARCH(Удалить_Роспись_КВР,$F3057)*SEARCH(Удалить_Роспись_ЭК,$H3057)*SEARCH(Удалить_Роспись_КР,$I3057))&gt;0,0,1)</f>
        <v>0</v>
      </c>
      <c r="N3057" s="192">
        <v>0</v>
      </c>
      <c r="O3057" s="192" t="str">
        <f t="shared" si="2233"/>
        <v/>
      </c>
      <c r="P3057" s="192" t="str">
        <f t="shared" si="2276"/>
        <v/>
      </c>
      <c r="Q3057" s="300" t="str">
        <f t="shared" si="2234"/>
        <v/>
      </c>
      <c r="R3057" s="300" t="str">
        <f t="shared" si="2235"/>
        <v/>
      </c>
      <c r="S3057" s="300" t="str">
        <f t="shared" si="2236"/>
        <v/>
      </c>
      <c r="T3057" s="192" t="str">
        <f t="shared" si="2237"/>
        <v/>
      </c>
      <c r="U3057" s="303" t="str">
        <f t="shared" si="2238"/>
        <v/>
      </c>
      <c r="V3057" s="300" t="str">
        <f t="shared" si="2239"/>
        <v/>
      </c>
      <c r="W3057" s="192" t="str">
        <f t="shared" si="2240"/>
        <v/>
      </c>
      <c r="X3057" s="303" t="str">
        <f t="shared" si="2241"/>
        <v/>
      </c>
      <c r="Y3057" s="300" t="str">
        <f t="shared" si="2242"/>
        <v/>
      </c>
      <c r="Z3057" s="300" t="str">
        <f t="shared" si="2243"/>
        <v/>
      </c>
      <c r="AA3057" s="303" t="str">
        <f t="shared" si="2244"/>
        <v/>
      </c>
      <c r="AB3057" s="300" t="str">
        <f t="shared" si="2245"/>
        <v/>
      </c>
      <c r="AC3057" s="300" t="str">
        <f t="shared" si="2246"/>
        <v/>
      </c>
      <c r="AD3057" s="300" t="str">
        <f t="shared" si="2247"/>
        <v/>
      </c>
      <c r="AE3057" s="192" t="str">
        <f t="shared" si="2248"/>
        <v/>
      </c>
      <c r="AF3057" s="192" t="str">
        <f t="shared" si="2249"/>
        <v/>
      </c>
      <c r="AG3057" s="192"/>
      <c r="AJ3057" s="300" t="str">
        <f t="shared" si="2250"/>
        <v/>
      </c>
      <c r="AK3057" s="300" t="str">
        <f t="shared" si="2251"/>
        <v/>
      </c>
      <c r="AL3057" s="300" t="str">
        <f t="shared" si="2252"/>
        <v/>
      </c>
      <c r="AM3057" s="300" t="str">
        <f t="shared" si="2253"/>
        <v/>
      </c>
      <c r="AN3057" s="300" t="str">
        <f t="shared" si="2254"/>
        <v/>
      </c>
      <c r="AO3057" s="300" t="str">
        <f t="shared" si="2255"/>
        <v/>
      </c>
      <c r="AP3057" s="300" t="str">
        <f t="shared" si="2256"/>
        <v/>
      </c>
      <c r="AQ3057" s="300" t="str">
        <f t="shared" si="2257"/>
        <v/>
      </c>
      <c r="AR3057" s="306" t="str">
        <f t="shared" si="2258"/>
        <v/>
      </c>
      <c r="AS3057" s="300" t="str">
        <f t="shared" si="2259"/>
        <v/>
      </c>
      <c r="AT3057" s="300" t="str">
        <f t="shared" si="2260"/>
        <v/>
      </c>
      <c r="AU3057" s="192" t="str">
        <f t="shared" si="2261"/>
        <v>рбс</v>
      </c>
      <c r="AV3057" s="192" t="str">
        <f t="shared" si="2262"/>
        <v>рбс87504825общпро</v>
      </c>
      <c r="AW3057" s="191">
        <f t="shared" si="2263"/>
        <v>0</v>
      </c>
      <c r="AX3057" s="191">
        <f t="shared" si="2264"/>
        <v>0</v>
      </c>
      <c r="AY3057" s="191">
        <f t="shared" si="2265"/>
        <v>0</v>
      </c>
      <c r="AZ3057" s="191">
        <f t="shared" si="2266"/>
        <v>0</v>
      </c>
      <c r="BA3057" s="193">
        <f t="shared" si="2267"/>
        <v>1</v>
      </c>
      <c r="BB3057" s="193">
        <f t="shared" si="2268"/>
        <v>1</v>
      </c>
      <c r="BC3057" s="193">
        <f t="shared" si="2269"/>
        <v>1</v>
      </c>
      <c r="BD3057" s="191">
        <f t="shared" si="2279"/>
        <v>0</v>
      </c>
      <c r="BE3057" s="191">
        <f t="shared" si="2270"/>
        <v>0</v>
      </c>
      <c r="BF3057" s="210">
        <f t="shared" si="2271"/>
        <v>0</v>
      </c>
      <c r="BG3057" s="211">
        <f t="shared" si="2272"/>
        <v>0</v>
      </c>
      <c r="BH3057" s="289"/>
      <c r="BI3057" s="289"/>
      <c r="BL3057" s="233" t="str">
        <f t="shared" si="2273"/>
        <v/>
      </c>
    </row>
    <row r="3058" spans="1:64" ht="12" hidden="1" customHeight="1">
      <c r="A3058" s="333" t="s">
        <v>1486</v>
      </c>
      <c r="B3058" s="381" t="s">
        <v>327</v>
      </c>
      <c r="C3058" s="333" t="s">
        <v>818</v>
      </c>
      <c r="D3058" s="381" t="s">
        <v>317</v>
      </c>
      <c r="E3058" s="381" t="s">
        <v>1323</v>
      </c>
      <c r="F3058" s="381" t="s">
        <v>586</v>
      </c>
      <c r="G3058" s="381" t="s">
        <v>395</v>
      </c>
      <c r="H3058" s="100" t="s">
        <v>653</v>
      </c>
      <c r="I3058" s="381" t="s">
        <v>339</v>
      </c>
      <c r="J3058" s="382">
        <v>8170</v>
      </c>
      <c r="K3058" s="382">
        <v>0</v>
      </c>
      <c r="L3058" s="191" t="str">
        <f t="shared" si="2232"/>
        <v>875048250702011007564024429010</v>
      </c>
      <c r="M3058" s="192">
        <f t="array" ref="M3058">IF(COUNT(SEARCH(Удалить_Роспись_КВСР,$B3058)*SEARCH(Удалить_Роспись_ПБС,$C3058)*SEARCH(Удалить_Роспись_КФСР, $D3058)*SEARCH(Удалить_Роспись_КЦСР,$E3058)*SEARCH(Удалить_Роспись_КВР,$F3058)*SEARCH(Удалить_Роспись_ЭК,$H3058)*SEARCH(Удалить_Роспись_КР,$I3058))&gt;0,0,1)</f>
        <v>0</v>
      </c>
      <c r="N3058" s="192">
        <v>0</v>
      </c>
      <c r="O3058" s="192" t="str">
        <f t="shared" si="2233"/>
        <v/>
      </c>
      <c r="P3058" s="192" t="str">
        <f t="shared" si="2276"/>
        <v/>
      </c>
      <c r="Q3058" s="300" t="str">
        <f t="shared" si="2234"/>
        <v/>
      </c>
      <c r="R3058" s="300" t="str">
        <f t="shared" si="2235"/>
        <v/>
      </c>
      <c r="S3058" s="300" t="str">
        <f t="shared" si="2236"/>
        <v/>
      </c>
      <c r="T3058" s="192" t="str">
        <f t="shared" si="2237"/>
        <v/>
      </c>
      <c r="U3058" s="303" t="str">
        <f t="shared" si="2238"/>
        <v/>
      </c>
      <c r="V3058" s="300" t="str">
        <f t="shared" si="2239"/>
        <v/>
      </c>
      <c r="W3058" s="192" t="str">
        <f t="shared" si="2240"/>
        <v/>
      </c>
      <c r="X3058" s="303" t="str">
        <f t="shared" si="2241"/>
        <v/>
      </c>
      <c r="Y3058" s="300" t="str">
        <f t="shared" si="2242"/>
        <v/>
      </c>
      <c r="Z3058" s="300" t="str">
        <f t="shared" si="2243"/>
        <v/>
      </c>
      <c r="AA3058" s="303" t="str">
        <f t="shared" si="2244"/>
        <v/>
      </c>
      <c r="AB3058" s="300" t="str">
        <f t="shared" si="2245"/>
        <v/>
      </c>
      <c r="AC3058" s="300" t="str">
        <f t="shared" si="2246"/>
        <v/>
      </c>
      <c r="AD3058" s="300" t="str">
        <f t="shared" si="2247"/>
        <v/>
      </c>
      <c r="AE3058" s="192" t="str">
        <f t="shared" si="2248"/>
        <v/>
      </c>
      <c r="AF3058" s="192" t="str">
        <f t="shared" si="2249"/>
        <v/>
      </c>
      <c r="AG3058" s="192"/>
      <c r="AJ3058" s="300" t="str">
        <f t="shared" si="2250"/>
        <v/>
      </c>
      <c r="AK3058" s="300" t="str">
        <f t="shared" si="2251"/>
        <v/>
      </c>
      <c r="AL3058" s="300" t="str">
        <f t="shared" si="2252"/>
        <v/>
      </c>
      <c r="AM3058" s="300" t="str">
        <f t="shared" si="2253"/>
        <v/>
      </c>
      <c r="AN3058" s="300" t="str">
        <f t="shared" si="2254"/>
        <v/>
      </c>
      <c r="AO3058" s="300" t="str">
        <f t="shared" si="2255"/>
        <v/>
      </c>
      <c r="AP3058" s="300" t="str">
        <f t="shared" si="2256"/>
        <v/>
      </c>
      <c r="AQ3058" s="300" t="str">
        <f t="shared" si="2257"/>
        <v/>
      </c>
      <c r="AR3058" s="306" t="str">
        <f t="shared" si="2258"/>
        <v/>
      </c>
      <c r="AS3058" s="300" t="str">
        <f t="shared" si="2259"/>
        <v/>
      </c>
      <c r="AT3058" s="300" t="str">
        <f t="shared" si="2260"/>
        <v/>
      </c>
      <c r="AU3058" s="192" t="str">
        <f t="shared" si="2261"/>
        <v>рбс</v>
      </c>
      <c r="AV3058" s="192" t="str">
        <f t="shared" si="2262"/>
        <v>рбс87504825общпро</v>
      </c>
      <c r="AW3058" s="191">
        <f t="shared" si="2263"/>
        <v>0</v>
      </c>
      <c r="AX3058" s="191">
        <f t="shared" si="2264"/>
        <v>0</v>
      </c>
      <c r="AY3058" s="191">
        <f t="shared" si="2265"/>
        <v>0</v>
      </c>
      <c r="AZ3058" s="191">
        <f t="shared" si="2266"/>
        <v>0</v>
      </c>
      <c r="BA3058" s="193">
        <f t="shared" si="2267"/>
        <v>1</v>
      </c>
      <c r="BB3058" s="193">
        <f t="shared" si="2268"/>
        <v>1</v>
      </c>
      <c r="BC3058" s="193">
        <f t="shared" si="2269"/>
        <v>1</v>
      </c>
      <c r="BD3058" s="191">
        <f t="shared" si="2279"/>
        <v>0</v>
      </c>
      <c r="BE3058" s="191">
        <f t="shared" si="2270"/>
        <v>0</v>
      </c>
      <c r="BF3058" s="210">
        <f t="shared" si="2271"/>
        <v>0</v>
      </c>
      <c r="BG3058" s="211">
        <f t="shared" si="2272"/>
        <v>0</v>
      </c>
      <c r="BH3058" s="289"/>
      <c r="BI3058" s="289"/>
      <c r="BL3058" s="233" t="str">
        <f t="shared" si="2273"/>
        <v/>
      </c>
    </row>
    <row r="3059" spans="1:64" ht="12" hidden="1" customHeight="1">
      <c r="A3059" s="333" t="s">
        <v>1486</v>
      </c>
      <c r="B3059" s="381" t="s">
        <v>327</v>
      </c>
      <c r="C3059" s="333" t="s">
        <v>818</v>
      </c>
      <c r="D3059" s="381" t="s">
        <v>317</v>
      </c>
      <c r="E3059" s="381" t="s">
        <v>1323</v>
      </c>
      <c r="F3059" s="381" t="s">
        <v>586</v>
      </c>
      <c r="G3059" s="381" t="s">
        <v>407</v>
      </c>
      <c r="H3059" s="100" t="s">
        <v>653</v>
      </c>
      <c r="I3059" s="381" t="s">
        <v>339</v>
      </c>
      <c r="J3059" s="382">
        <v>1675883.76</v>
      </c>
      <c r="K3059" s="382">
        <v>955817.68</v>
      </c>
      <c r="L3059" s="191" t="str">
        <f t="shared" si="2232"/>
        <v>875048250702011007564024431010</v>
      </c>
      <c r="M3059" s="192">
        <f t="array" ref="M3059">IF(COUNT(SEARCH(Удалить_Роспись_КВСР,$B3059)*SEARCH(Удалить_Роспись_ПБС,$C3059)*SEARCH(Удалить_Роспись_КФСР, $D3059)*SEARCH(Удалить_Роспись_КЦСР,$E3059)*SEARCH(Удалить_Роспись_КВР,$F3059)*SEARCH(Удалить_Роспись_ЭК,$H3059)*SEARCH(Удалить_Роспись_КР,$I3059))&gt;0,0,1)</f>
        <v>0</v>
      </c>
      <c r="N3059" s="192">
        <v>0</v>
      </c>
      <c r="O3059" s="192" t="str">
        <f t="shared" si="2233"/>
        <v/>
      </c>
      <c r="P3059" s="192" t="str">
        <f t="shared" si="2276"/>
        <v/>
      </c>
      <c r="Q3059" s="300" t="str">
        <f t="shared" si="2234"/>
        <v/>
      </c>
      <c r="R3059" s="300" t="str">
        <f t="shared" si="2235"/>
        <v/>
      </c>
      <c r="S3059" s="300" t="str">
        <f t="shared" si="2236"/>
        <v/>
      </c>
      <c r="T3059" s="192" t="str">
        <f t="shared" si="2237"/>
        <v/>
      </c>
      <c r="U3059" s="303" t="str">
        <f t="shared" si="2238"/>
        <v/>
      </c>
      <c r="V3059" s="300" t="str">
        <f t="shared" si="2239"/>
        <v/>
      </c>
      <c r="W3059" s="192" t="str">
        <f t="shared" si="2240"/>
        <v/>
      </c>
      <c r="X3059" s="303" t="str">
        <f t="shared" si="2241"/>
        <v/>
      </c>
      <c r="Y3059" s="300" t="str">
        <f t="shared" si="2242"/>
        <v/>
      </c>
      <c r="Z3059" s="300" t="str">
        <f t="shared" si="2243"/>
        <v/>
      </c>
      <c r="AA3059" s="303" t="str">
        <f t="shared" si="2244"/>
        <v/>
      </c>
      <c r="AB3059" s="300" t="str">
        <f t="shared" si="2245"/>
        <v/>
      </c>
      <c r="AC3059" s="300" t="str">
        <f t="shared" si="2246"/>
        <v/>
      </c>
      <c r="AD3059" s="300" t="str">
        <f t="shared" si="2247"/>
        <v/>
      </c>
      <c r="AE3059" s="192" t="str">
        <f t="shared" si="2248"/>
        <v/>
      </c>
      <c r="AF3059" s="192" t="str">
        <f t="shared" si="2249"/>
        <v/>
      </c>
      <c r="AG3059" s="192"/>
      <c r="AJ3059" s="300" t="str">
        <f t="shared" si="2250"/>
        <v/>
      </c>
      <c r="AK3059" s="300" t="str">
        <f t="shared" si="2251"/>
        <v/>
      </c>
      <c r="AL3059" s="300" t="str">
        <f t="shared" si="2252"/>
        <v/>
      </c>
      <c r="AM3059" s="300" t="str">
        <f t="shared" si="2253"/>
        <v/>
      </c>
      <c r="AN3059" s="300" t="str">
        <f t="shared" si="2254"/>
        <v/>
      </c>
      <c r="AO3059" s="300" t="str">
        <f t="shared" si="2255"/>
        <v/>
      </c>
      <c r="AP3059" s="300" t="str">
        <f t="shared" si="2256"/>
        <v/>
      </c>
      <c r="AQ3059" s="300" t="str">
        <f t="shared" si="2257"/>
        <v/>
      </c>
      <c r="AR3059" s="306" t="str">
        <f t="shared" si="2258"/>
        <v/>
      </c>
      <c r="AS3059" s="300" t="str">
        <f t="shared" si="2259"/>
        <v/>
      </c>
      <c r="AT3059" s="300" t="str">
        <f t="shared" si="2260"/>
        <v/>
      </c>
      <c r="AU3059" s="192" t="str">
        <f t="shared" si="2261"/>
        <v>рбс</v>
      </c>
      <c r="AV3059" s="192" t="str">
        <f t="shared" si="2262"/>
        <v>рбс87504825общосн</v>
      </c>
      <c r="AW3059" s="191">
        <f t="shared" si="2263"/>
        <v>0</v>
      </c>
      <c r="AX3059" s="191">
        <f t="shared" si="2264"/>
        <v>0</v>
      </c>
      <c r="AY3059" s="191">
        <f t="shared" si="2265"/>
        <v>0</v>
      </c>
      <c r="AZ3059" s="191">
        <f t="shared" si="2266"/>
        <v>0</v>
      </c>
      <c r="BA3059" s="193">
        <f t="shared" si="2267"/>
        <v>1</v>
      </c>
      <c r="BB3059" s="193">
        <f t="shared" si="2268"/>
        <v>1</v>
      </c>
      <c r="BC3059" s="193">
        <f t="shared" si="2269"/>
        <v>1</v>
      </c>
      <c r="BD3059" s="191">
        <f t="shared" si="2279"/>
        <v>0</v>
      </c>
      <c r="BE3059" s="191">
        <f t="shared" si="2270"/>
        <v>0</v>
      </c>
      <c r="BF3059" s="210">
        <f t="shared" si="2271"/>
        <v>0</v>
      </c>
      <c r="BG3059" s="211">
        <f t="shared" si="2272"/>
        <v>0</v>
      </c>
      <c r="BH3059" s="289"/>
      <c r="BI3059" s="289"/>
      <c r="BL3059" s="233" t="str">
        <f t="shared" si="2273"/>
        <v/>
      </c>
    </row>
    <row r="3060" spans="1:64" ht="12" hidden="1" customHeight="1">
      <c r="A3060" s="333" t="s">
        <v>1486</v>
      </c>
      <c r="B3060" s="381" t="s">
        <v>327</v>
      </c>
      <c r="C3060" s="333" t="s">
        <v>818</v>
      </c>
      <c r="D3060" s="381" t="s">
        <v>317</v>
      </c>
      <c r="E3060" s="381" t="s">
        <v>1323</v>
      </c>
      <c r="F3060" s="381" t="s">
        <v>586</v>
      </c>
      <c r="G3060" s="381" t="s">
        <v>397</v>
      </c>
      <c r="H3060" s="100" t="s">
        <v>653</v>
      </c>
      <c r="I3060" s="381" t="s">
        <v>339</v>
      </c>
      <c r="J3060" s="382">
        <v>180634</v>
      </c>
      <c r="K3060" s="382">
        <v>0</v>
      </c>
      <c r="L3060" s="191" t="str">
        <f t="shared" si="2232"/>
        <v>875048250702011007564024434010</v>
      </c>
      <c r="M3060" s="192">
        <f t="array" ref="M3060">IF(COUNT(SEARCH(Удалить_Роспись_КВСР,$B3060)*SEARCH(Удалить_Роспись_ПБС,$C3060)*SEARCH(Удалить_Роспись_КФСР, $D3060)*SEARCH(Удалить_Роспись_КЦСР,$E3060)*SEARCH(Удалить_Роспись_КВР,$F3060)*SEARCH(Удалить_Роспись_ЭК,$H3060)*SEARCH(Удалить_Роспись_КР,$I3060))&gt;0,0,1)</f>
        <v>0</v>
      </c>
      <c r="N3060" s="192">
        <v>0</v>
      </c>
      <c r="O3060" s="192" t="str">
        <f t="shared" si="2233"/>
        <v/>
      </c>
      <c r="P3060" s="192" t="str">
        <f t="shared" si="2276"/>
        <v/>
      </c>
      <c r="Q3060" s="300" t="str">
        <f t="shared" si="2234"/>
        <v/>
      </c>
      <c r="R3060" s="300" t="str">
        <f t="shared" si="2235"/>
        <v/>
      </c>
      <c r="S3060" s="300" t="str">
        <f t="shared" si="2236"/>
        <v/>
      </c>
      <c r="T3060" s="192" t="str">
        <f t="shared" si="2237"/>
        <v/>
      </c>
      <c r="U3060" s="303" t="str">
        <f t="shared" si="2238"/>
        <v/>
      </c>
      <c r="V3060" s="300" t="str">
        <f t="shared" si="2239"/>
        <v/>
      </c>
      <c r="W3060" s="192" t="str">
        <f t="shared" si="2240"/>
        <v/>
      </c>
      <c r="X3060" s="303" t="str">
        <f t="shared" si="2241"/>
        <v/>
      </c>
      <c r="Y3060" s="300" t="str">
        <f t="shared" si="2242"/>
        <v/>
      </c>
      <c r="Z3060" s="300" t="str">
        <f t="shared" si="2243"/>
        <v/>
      </c>
      <c r="AA3060" s="303" t="str">
        <f t="shared" si="2244"/>
        <v/>
      </c>
      <c r="AB3060" s="300" t="str">
        <f t="shared" si="2245"/>
        <v/>
      </c>
      <c r="AC3060" s="300" t="str">
        <f t="shared" si="2246"/>
        <v/>
      </c>
      <c r="AD3060" s="300" t="str">
        <f t="shared" si="2247"/>
        <v/>
      </c>
      <c r="AE3060" s="192" t="str">
        <f t="shared" si="2248"/>
        <v/>
      </c>
      <c r="AF3060" s="192" t="str">
        <f t="shared" si="2249"/>
        <v/>
      </c>
      <c r="AG3060" s="192"/>
      <c r="AJ3060" s="300" t="str">
        <f t="shared" si="2250"/>
        <v/>
      </c>
      <c r="AK3060" s="300" t="str">
        <f t="shared" si="2251"/>
        <v/>
      </c>
      <c r="AL3060" s="300" t="str">
        <f t="shared" si="2252"/>
        <v/>
      </c>
      <c r="AM3060" s="300" t="str">
        <f t="shared" si="2253"/>
        <v/>
      </c>
      <c r="AN3060" s="300" t="str">
        <f t="shared" si="2254"/>
        <v/>
      </c>
      <c r="AO3060" s="300" t="str">
        <f t="shared" si="2255"/>
        <v/>
      </c>
      <c r="AP3060" s="300" t="str">
        <f t="shared" si="2256"/>
        <v/>
      </c>
      <c r="AQ3060" s="300" t="str">
        <f t="shared" si="2257"/>
        <v/>
      </c>
      <c r="AR3060" s="306" t="str">
        <f t="shared" si="2258"/>
        <v/>
      </c>
      <c r="AS3060" s="300" t="str">
        <f t="shared" si="2259"/>
        <v/>
      </c>
      <c r="AT3060" s="300" t="str">
        <f t="shared" si="2260"/>
        <v/>
      </c>
      <c r="AU3060" s="192" t="str">
        <f t="shared" si="2261"/>
        <v>рбс</v>
      </c>
      <c r="AV3060" s="192" t="str">
        <f t="shared" si="2262"/>
        <v>рбс87504825общпро</v>
      </c>
      <c r="AW3060" s="191">
        <f t="shared" si="2263"/>
        <v>0</v>
      </c>
      <c r="AX3060" s="191">
        <f t="shared" si="2264"/>
        <v>0</v>
      </c>
      <c r="AY3060" s="191">
        <f t="shared" si="2265"/>
        <v>0</v>
      </c>
      <c r="AZ3060" s="191">
        <f t="shared" si="2266"/>
        <v>0</v>
      </c>
      <c r="BA3060" s="193">
        <f t="shared" si="2267"/>
        <v>1</v>
      </c>
      <c r="BB3060" s="193">
        <f t="shared" si="2268"/>
        <v>1</v>
      </c>
      <c r="BC3060" s="193">
        <f t="shared" si="2269"/>
        <v>1</v>
      </c>
      <c r="BD3060" s="191">
        <f t="shared" si="2279"/>
        <v>0</v>
      </c>
      <c r="BE3060" s="191">
        <f t="shared" si="2270"/>
        <v>0</v>
      </c>
      <c r="BF3060" s="210">
        <f t="shared" si="2271"/>
        <v>0</v>
      </c>
      <c r="BG3060" s="211">
        <f t="shared" si="2272"/>
        <v>0</v>
      </c>
      <c r="BH3060" s="289"/>
      <c r="BI3060" s="289"/>
      <c r="BL3060" s="233" t="str">
        <f t="shared" si="2273"/>
        <v/>
      </c>
    </row>
    <row r="3061" spans="1:64" ht="12" hidden="1" customHeight="1">
      <c r="A3061" s="333" t="s">
        <v>1486</v>
      </c>
      <c r="B3061" s="381" t="s">
        <v>327</v>
      </c>
      <c r="C3061" s="333" t="s">
        <v>818</v>
      </c>
      <c r="D3061" s="381" t="s">
        <v>317</v>
      </c>
      <c r="E3061" s="381" t="s">
        <v>1323</v>
      </c>
      <c r="F3061" s="381" t="s">
        <v>609</v>
      </c>
      <c r="G3061" s="381" t="s">
        <v>395</v>
      </c>
      <c r="H3061" s="100" t="s">
        <v>653</v>
      </c>
      <c r="I3061" s="381" t="s">
        <v>339</v>
      </c>
      <c r="J3061" s="382">
        <v>14838.44</v>
      </c>
      <c r="K3061" s="382">
        <v>14838.44</v>
      </c>
      <c r="L3061" s="191" t="str">
        <f t="shared" si="2232"/>
        <v>875048250702011007564085229010</v>
      </c>
      <c r="M3061" s="192">
        <f t="array" ref="M3061">IF(COUNT(SEARCH(Удалить_Роспись_КВСР,$B3061)*SEARCH(Удалить_Роспись_ПБС,$C3061)*SEARCH(Удалить_Роспись_КФСР, $D3061)*SEARCH(Удалить_Роспись_КЦСР,$E3061)*SEARCH(Удалить_Роспись_КВР,$F3061)*SEARCH(Удалить_Роспись_ЭК,$H3061)*SEARCH(Удалить_Роспись_КР,$I3061))&gt;0,0,1)</f>
        <v>0</v>
      </c>
      <c r="N3061" s="192">
        <v>0</v>
      </c>
      <c r="O3061" s="192" t="str">
        <f t="shared" si="2233"/>
        <v/>
      </c>
      <c r="P3061" s="192" t="str">
        <f t="shared" si="2276"/>
        <v/>
      </c>
      <c r="Q3061" s="300" t="str">
        <f t="shared" si="2234"/>
        <v/>
      </c>
      <c r="R3061" s="300" t="str">
        <f t="shared" si="2235"/>
        <v/>
      </c>
      <c r="S3061" s="300" t="str">
        <f t="shared" si="2236"/>
        <v/>
      </c>
      <c r="T3061" s="192" t="str">
        <f t="shared" si="2237"/>
        <v/>
      </c>
      <c r="U3061" s="303" t="str">
        <f t="shared" si="2238"/>
        <v/>
      </c>
      <c r="V3061" s="300" t="str">
        <f t="shared" si="2239"/>
        <v/>
      </c>
      <c r="W3061" s="192" t="str">
        <f t="shared" si="2240"/>
        <v/>
      </c>
      <c r="X3061" s="303" t="str">
        <f t="shared" si="2241"/>
        <v/>
      </c>
      <c r="Y3061" s="300" t="str">
        <f t="shared" si="2242"/>
        <v/>
      </c>
      <c r="Z3061" s="300" t="str">
        <f t="shared" si="2243"/>
        <v/>
      </c>
      <c r="AA3061" s="303" t="str">
        <f t="shared" si="2244"/>
        <v/>
      </c>
      <c r="AB3061" s="300" t="str">
        <f t="shared" si="2245"/>
        <v/>
      </c>
      <c r="AC3061" s="300" t="str">
        <f t="shared" si="2246"/>
        <v/>
      </c>
      <c r="AD3061" s="300" t="str">
        <f t="shared" si="2247"/>
        <v/>
      </c>
      <c r="AE3061" s="192" t="str">
        <f t="shared" si="2248"/>
        <v/>
      </c>
      <c r="AF3061" s="192" t="str">
        <f t="shared" si="2249"/>
        <v/>
      </c>
      <c r="AG3061" s="192"/>
      <c r="AJ3061" s="300" t="str">
        <f t="shared" si="2250"/>
        <v/>
      </c>
      <c r="AK3061" s="300" t="str">
        <f t="shared" si="2251"/>
        <v/>
      </c>
      <c r="AL3061" s="300" t="str">
        <f t="shared" si="2252"/>
        <v/>
      </c>
      <c r="AM3061" s="300" t="str">
        <f t="shared" si="2253"/>
        <v/>
      </c>
      <c r="AN3061" s="300" t="str">
        <f t="shared" si="2254"/>
        <v/>
      </c>
      <c r="AO3061" s="300" t="str">
        <f t="shared" si="2255"/>
        <v/>
      </c>
      <c r="AP3061" s="300" t="str">
        <f t="shared" si="2256"/>
        <v/>
      </c>
      <c r="AQ3061" s="300" t="str">
        <f t="shared" si="2257"/>
        <v/>
      </c>
      <c r="AR3061" s="306" t="str">
        <f t="shared" si="2258"/>
        <v/>
      </c>
      <c r="AS3061" s="300" t="str">
        <f t="shared" si="2259"/>
        <v/>
      </c>
      <c r="AT3061" s="300" t="str">
        <f t="shared" si="2260"/>
        <v/>
      </c>
      <c r="AU3061" s="192" t="str">
        <f t="shared" si="2261"/>
        <v>рбс</v>
      </c>
      <c r="AV3061" s="192" t="str">
        <f t="shared" si="2262"/>
        <v>рбс87504825общпро</v>
      </c>
      <c r="AW3061" s="191">
        <f t="shared" si="2263"/>
        <v>0</v>
      </c>
      <c r="AX3061" s="191">
        <f t="shared" si="2264"/>
        <v>0</v>
      </c>
      <c r="AY3061" s="191">
        <f t="shared" si="2265"/>
        <v>0</v>
      </c>
      <c r="AZ3061" s="191">
        <f t="shared" si="2266"/>
        <v>0</v>
      </c>
      <c r="BA3061" s="193">
        <f t="shared" si="2267"/>
        <v>1</v>
      </c>
      <c r="BB3061" s="193">
        <f t="shared" si="2268"/>
        <v>1</v>
      </c>
      <c r="BC3061" s="193">
        <f t="shared" si="2269"/>
        <v>1</v>
      </c>
      <c r="BD3061" s="191">
        <f t="shared" si="2279"/>
        <v>0</v>
      </c>
      <c r="BE3061" s="191">
        <f t="shared" si="2270"/>
        <v>0</v>
      </c>
      <c r="BF3061" s="210">
        <f t="shared" si="2271"/>
        <v>0</v>
      </c>
      <c r="BG3061" s="211">
        <f t="shared" si="2272"/>
        <v>0</v>
      </c>
      <c r="BH3061" s="289" t="str">
        <f>B3061</f>
        <v>875</v>
      </c>
      <c r="BI3061" s="289" t="str">
        <f>D3061</f>
        <v>0702</v>
      </c>
      <c r="BJ3061" s="284" t="s">
        <v>591</v>
      </c>
      <c r="BK3061" s="284" t="s">
        <v>589</v>
      </c>
      <c r="BL3061" s="233" t="str">
        <f t="shared" si="2273"/>
        <v/>
      </c>
    </row>
    <row r="3062" spans="1:64" ht="12" customHeight="1">
      <c r="A3062" s="333" t="s">
        <v>1486</v>
      </c>
      <c r="B3062" s="381" t="s">
        <v>327</v>
      </c>
      <c r="C3062" s="333" t="s">
        <v>818</v>
      </c>
      <c r="D3062" s="381" t="s">
        <v>408</v>
      </c>
      <c r="E3062" s="381" t="s">
        <v>1347</v>
      </c>
      <c r="F3062" s="381" t="s">
        <v>586</v>
      </c>
      <c r="G3062" s="381" t="s">
        <v>397</v>
      </c>
      <c r="H3062" s="100" t="s">
        <v>653</v>
      </c>
      <c r="I3062" s="381" t="s">
        <v>505</v>
      </c>
      <c r="J3062" s="382">
        <v>235443.6</v>
      </c>
      <c r="K3062" s="382">
        <v>235443.6</v>
      </c>
      <c r="L3062" s="191" t="str">
        <f t="shared" si="2232"/>
        <v>87504825070701100S397024434001</v>
      </c>
      <c r="M3062" s="192">
        <f t="array" ref="M3062">IF(COUNT(SEARCH(Удалить_Роспись_КВСР,$B3062)*SEARCH(Удалить_Роспись_ПБС,$C3062)*SEARCH(Удалить_Роспись_КФСР, $D3062)*SEARCH(Удалить_Роспись_КЦСР,$E3062)*SEARCH(Удалить_Роспись_КВР,$F3062)*SEARCH(Удалить_Роспись_ЭК,$H3062)*SEARCH(Удалить_Роспись_КР,$I3062))&gt;0,0,1)</f>
        <v>0</v>
      </c>
      <c r="N3062" s="192">
        <v>0</v>
      </c>
      <c r="O3062" s="192" t="str">
        <f t="shared" si="2233"/>
        <v/>
      </c>
      <c r="P3062" s="192" t="str">
        <f t="shared" si="2276"/>
        <v/>
      </c>
      <c r="Q3062" s="300" t="str">
        <f t="shared" si="2234"/>
        <v/>
      </c>
      <c r="R3062" s="300" t="str">
        <f t="shared" si="2235"/>
        <v/>
      </c>
      <c r="S3062" s="300" t="str">
        <f t="shared" si="2236"/>
        <v/>
      </c>
      <c r="T3062" s="192" t="str">
        <f t="shared" si="2237"/>
        <v/>
      </c>
      <c r="U3062" s="303" t="str">
        <f t="shared" si="2238"/>
        <v/>
      </c>
      <c r="V3062" s="300" t="str">
        <f t="shared" si="2239"/>
        <v/>
      </c>
      <c r="W3062" s="192" t="str">
        <f t="shared" si="2240"/>
        <v/>
      </c>
      <c r="X3062" s="303" t="str">
        <f t="shared" si="2241"/>
        <v/>
      </c>
      <c r="Y3062" s="300" t="str">
        <f t="shared" si="2242"/>
        <v/>
      </c>
      <c r="Z3062" s="300" t="str">
        <f t="shared" si="2243"/>
        <v/>
      </c>
      <c r="AA3062" s="303" t="str">
        <f t="shared" si="2244"/>
        <v/>
      </c>
      <c r="AB3062" s="300" t="str">
        <f t="shared" si="2245"/>
        <v/>
      </c>
      <c r="AC3062" s="300" t="str">
        <f t="shared" si="2246"/>
        <v/>
      </c>
      <c r="AD3062" s="300" t="str">
        <f t="shared" si="2247"/>
        <v/>
      </c>
      <c r="AE3062" s="192" t="str">
        <f t="shared" si="2248"/>
        <v/>
      </c>
      <c r="AF3062" s="192" t="str">
        <f t="shared" si="2249"/>
        <v/>
      </c>
      <c r="AG3062" s="192"/>
      <c r="AJ3062" s="300" t="str">
        <f t="shared" si="2250"/>
        <v/>
      </c>
      <c r="AK3062" s="300" t="str">
        <f t="shared" si="2251"/>
        <v/>
      </c>
      <c r="AL3062" s="300" t="str">
        <f t="shared" si="2252"/>
        <v/>
      </c>
      <c r="AM3062" s="300" t="str">
        <f t="shared" si="2253"/>
        <v/>
      </c>
      <c r="AN3062" s="300" t="str">
        <f t="shared" si="2254"/>
        <v/>
      </c>
      <c r="AO3062" s="300" t="str">
        <f t="shared" si="2255"/>
        <v/>
      </c>
      <c r="AP3062" s="300" t="str">
        <f t="shared" si="2256"/>
        <v/>
      </c>
      <c r="AQ3062" s="300" t="str">
        <f t="shared" si="2257"/>
        <v/>
      </c>
      <c r="AR3062" s="306" t="str">
        <f t="shared" si="2258"/>
        <v/>
      </c>
      <c r="AS3062" s="300" t="str">
        <f t="shared" si="2259"/>
        <v/>
      </c>
      <c r="AT3062" s="300" t="str">
        <f t="shared" si="2260"/>
        <v/>
      </c>
      <c r="AU3062" s="192" t="str">
        <f t="shared" si="2261"/>
        <v>рбс</v>
      </c>
      <c r="AV3062" s="192" t="str">
        <f t="shared" si="2262"/>
        <v>рбс87504825общпро</v>
      </c>
      <c r="AW3062" s="191">
        <f t="shared" si="2263"/>
        <v>0</v>
      </c>
      <c r="AX3062" s="191">
        <f t="shared" si="2264"/>
        <v>0</v>
      </c>
      <c r="AY3062" s="191">
        <f t="shared" si="2265"/>
        <v>0</v>
      </c>
      <c r="AZ3062" s="191">
        <f t="shared" si="2266"/>
        <v>0</v>
      </c>
      <c r="BA3062" s="193">
        <f t="shared" si="2267"/>
        <v>1</v>
      </c>
      <c r="BB3062" s="193">
        <f t="shared" si="2268"/>
        <v>1</v>
      </c>
      <c r="BC3062" s="193">
        <f t="shared" si="2269"/>
        <v>1</v>
      </c>
      <c r="BD3062" s="191">
        <f t="shared" si="2279"/>
        <v>0</v>
      </c>
      <c r="BE3062" s="191">
        <f t="shared" si="2270"/>
        <v>0</v>
      </c>
      <c r="BF3062" s="210">
        <f t="shared" si="2271"/>
        <v>0</v>
      </c>
      <c r="BG3062" s="211">
        <f t="shared" si="2272"/>
        <v>0</v>
      </c>
      <c r="BH3062" s="289" t="str">
        <f>B3062</f>
        <v>875</v>
      </c>
      <c r="BI3062" s="289" t="str">
        <f>D3062</f>
        <v>0707</v>
      </c>
      <c r="BJ3062" s="284" t="s">
        <v>591</v>
      </c>
      <c r="BK3062" s="284" t="s">
        <v>589</v>
      </c>
      <c r="BL3062" s="233" t="str">
        <f t="shared" si="2273"/>
        <v/>
      </c>
    </row>
    <row r="3063" spans="1:64" ht="12" hidden="1" customHeight="1">
      <c r="A3063" s="333" t="s">
        <v>1486</v>
      </c>
      <c r="B3063" s="381" t="s">
        <v>327</v>
      </c>
      <c r="C3063" s="333" t="s">
        <v>818</v>
      </c>
      <c r="D3063" s="381" t="s">
        <v>311</v>
      </c>
      <c r="E3063" s="381" t="s">
        <v>1326</v>
      </c>
      <c r="F3063" s="381" t="s">
        <v>586</v>
      </c>
      <c r="G3063" s="381" t="s">
        <v>397</v>
      </c>
      <c r="H3063" s="100" t="s">
        <v>653</v>
      </c>
      <c r="I3063" s="381" t="s">
        <v>339</v>
      </c>
      <c r="J3063" s="382">
        <v>1843131</v>
      </c>
      <c r="K3063" s="382">
        <v>770590.56</v>
      </c>
      <c r="L3063" s="191" t="str">
        <f t="shared" si="2232"/>
        <v>875048251003011007566024434010</v>
      </c>
      <c r="M3063" s="192">
        <f t="array" ref="M3063">IF(COUNT(SEARCH(Удалить_Роспись_КВСР,$B3063)*SEARCH(Удалить_Роспись_ПБС,$C3063)*SEARCH(Удалить_Роспись_КФСР, $D3063)*SEARCH(Удалить_Роспись_КЦСР,$E3063)*SEARCH(Удалить_Роспись_КВР,$F3063)*SEARCH(Удалить_Роспись_ЭК,$H3063)*SEARCH(Удалить_Роспись_КР,$I3063))&gt;0,0,1)</f>
        <v>0</v>
      </c>
      <c r="N3063" s="192">
        <v>0</v>
      </c>
      <c r="O3063" s="192" t="str">
        <f t="shared" si="2233"/>
        <v/>
      </c>
      <c r="P3063" s="192" t="str">
        <f t="shared" si="2276"/>
        <v/>
      </c>
      <c r="Q3063" s="300" t="str">
        <f t="shared" si="2234"/>
        <v/>
      </c>
      <c r="R3063" s="300" t="str">
        <f t="shared" si="2235"/>
        <v/>
      </c>
      <c r="S3063" s="300" t="str">
        <f t="shared" si="2236"/>
        <v/>
      </c>
      <c r="T3063" s="192" t="str">
        <f t="shared" si="2237"/>
        <v/>
      </c>
      <c r="U3063" s="303" t="str">
        <f t="shared" si="2238"/>
        <v/>
      </c>
      <c r="V3063" s="300" t="str">
        <f t="shared" si="2239"/>
        <v/>
      </c>
      <c r="W3063" s="192" t="str">
        <f t="shared" si="2240"/>
        <v/>
      </c>
      <c r="X3063" s="303" t="str">
        <f t="shared" si="2241"/>
        <v/>
      </c>
      <c r="Y3063" s="300" t="str">
        <f t="shared" si="2242"/>
        <v/>
      </c>
      <c r="Z3063" s="300" t="str">
        <f t="shared" si="2243"/>
        <v/>
      </c>
      <c r="AA3063" s="303" t="str">
        <f t="shared" si="2244"/>
        <v/>
      </c>
      <c r="AB3063" s="300" t="str">
        <f t="shared" si="2245"/>
        <v/>
      </c>
      <c r="AC3063" s="300" t="str">
        <f t="shared" si="2246"/>
        <v/>
      </c>
      <c r="AD3063" s="300" t="str">
        <f t="shared" si="2247"/>
        <v/>
      </c>
      <c r="AE3063" s="192" t="str">
        <f t="shared" si="2248"/>
        <v/>
      </c>
      <c r="AF3063" s="192" t="str">
        <f t="shared" si="2249"/>
        <v/>
      </c>
      <c r="AG3063" s="192"/>
      <c r="AJ3063" s="300" t="str">
        <f t="shared" si="2250"/>
        <v/>
      </c>
      <c r="AK3063" s="300" t="str">
        <f t="shared" si="2251"/>
        <v/>
      </c>
      <c r="AL3063" s="300" t="str">
        <f t="shared" si="2252"/>
        <v/>
      </c>
      <c r="AM3063" s="300" t="str">
        <f t="shared" si="2253"/>
        <v/>
      </c>
      <c r="AN3063" s="300" t="str">
        <f t="shared" si="2254"/>
        <v/>
      </c>
      <c r="AO3063" s="300" t="str">
        <f t="shared" si="2255"/>
        <v/>
      </c>
      <c r="AP3063" s="300" t="str">
        <f t="shared" si="2256"/>
        <v/>
      </c>
      <c r="AQ3063" s="300" t="str">
        <f t="shared" si="2257"/>
        <v/>
      </c>
      <c r="AR3063" s="306" t="str">
        <f t="shared" si="2258"/>
        <v/>
      </c>
      <c r="AS3063" s="300" t="str">
        <f t="shared" si="2259"/>
        <v/>
      </c>
      <c r="AT3063" s="300" t="str">
        <f t="shared" si="2260"/>
        <v/>
      </c>
      <c r="AU3063" s="192" t="str">
        <f t="shared" si="2261"/>
        <v>рбс</v>
      </c>
      <c r="AV3063" s="192" t="str">
        <f t="shared" si="2262"/>
        <v>рбс87504825общпро</v>
      </c>
      <c r="AW3063" s="191">
        <f t="shared" si="2263"/>
        <v>0</v>
      </c>
      <c r="AX3063" s="191">
        <f t="shared" si="2264"/>
        <v>0</v>
      </c>
      <c r="AY3063" s="191">
        <f t="shared" si="2265"/>
        <v>0</v>
      </c>
      <c r="AZ3063" s="191">
        <f t="shared" si="2266"/>
        <v>0</v>
      </c>
      <c r="BA3063" s="193">
        <f t="shared" si="2267"/>
        <v>1</v>
      </c>
      <c r="BB3063" s="193">
        <f t="shared" si="2268"/>
        <v>1</v>
      </c>
      <c r="BC3063" s="193">
        <f t="shared" si="2269"/>
        <v>1</v>
      </c>
      <c r="BD3063" s="191">
        <f t="shared" si="2279"/>
        <v>0</v>
      </c>
      <c r="BE3063" s="191">
        <f t="shared" si="2270"/>
        <v>0</v>
      </c>
      <c r="BF3063" s="210">
        <f t="shared" si="2271"/>
        <v>0</v>
      </c>
      <c r="BG3063" s="211">
        <f t="shared" si="2272"/>
        <v>0</v>
      </c>
      <c r="BH3063" s="289"/>
      <c r="BI3063" s="289"/>
      <c r="BL3063" s="233" t="str">
        <f t="shared" si="2273"/>
        <v/>
      </c>
    </row>
    <row r="3064" spans="1:64" ht="12" customHeight="1">
      <c r="A3064" s="333" t="s">
        <v>1487</v>
      </c>
      <c r="B3064" s="381" t="s">
        <v>327</v>
      </c>
      <c r="C3064" s="333" t="s">
        <v>819</v>
      </c>
      <c r="D3064" s="381" t="s">
        <v>317</v>
      </c>
      <c r="E3064" s="381" t="s">
        <v>1317</v>
      </c>
      <c r="F3064" s="381" t="s">
        <v>608</v>
      </c>
      <c r="G3064" s="381" t="s">
        <v>385</v>
      </c>
      <c r="H3064" s="100" t="s">
        <v>653</v>
      </c>
      <c r="I3064" s="381" t="s">
        <v>505</v>
      </c>
      <c r="J3064" s="382">
        <v>1915422</v>
      </c>
      <c r="K3064" s="382">
        <v>1185628.98</v>
      </c>
      <c r="L3064" s="191" t="str">
        <f t="shared" si="2232"/>
        <v>875048010702011004002011121101</v>
      </c>
      <c r="M3064" s="192">
        <f t="array" ref="M3064">IF(COUNT(SEARCH(Удалить_Роспись_КВСР,$B3064)*SEARCH(Удалить_Роспись_ПБС,$C3064)*SEARCH(Удалить_Роспись_КФСР, $D3064)*SEARCH(Удалить_Роспись_КЦСР,$E3064)*SEARCH(Удалить_Роспись_КВР,$F3064)*SEARCH(Удалить_Роспись_ЭК,$H3064)*SEARCH(Удалить_Роспись_КР,$I3064))&gt;0,0,1)</f>
        <v>0</v>
      </c>
      <c r="N3064" s="192">
        <v>0</v>
      </c>
      <c r="O3064" s="192" t="str">
        <f t="shared" si="2233"/>
        <v/>
      </c>
      <c r="P3064" s="192" t="str">
        <f t="shared" si="2276"/>
        <v/>
      </c>
      <c r="Q3064" s="300" t="str">
        <f t="shared" si="2234"/>
        <v/>
      </c>
      <c r="R3064" s="300" t="str">
        <f t="shared" si="2235"/>
        <v/>
      </c>
      <c r="S3064" s="300" t="str">
        <f t="shared" si="2236"/>
        <v/>
      </c>
      <c r="T3064" s="192" t="str">
        <f t="shared" si="2237"/>
        <v/>
      </c>
      <c r="U3064" s="303" t="str">
        <f t="shared" si="2238"/>
        <v/>
      </c>
      <c r="V3064" s="300" t="str">
        <f t="shared" si="2239"/>
        <v/>
      </c>
      <c r="W3064" s="192" t="str">
        <f t="shared" si="2240"/>
        <v/>
      </c>
      <c r="X3064" s="303" t="str">
        <f t="shared" si="2241"/>
        <v/>
      </c>
      <c r="Y3064" s="300" t="str">
        <f t="shared" si="2242"/>
        <v/>
      </c>
      <c r="Z3064" s="300" t="str">
        <f t="shared" si="2243"/>
        <v/>
      </c>
      <c r="AA3064" s="303" t="str">
        <f t="shared" si="2244"/>
        <v/>
      </c>
      <c r="AB3064" s="300" t="str">
        <f t="shared" si="2245"/>
        <v/>
      </c>
      <c r="AC3064" s="300" t="str">
        <f t="shared" si="2246"/>
        <v/>
      </c>
      <c r="AD3064" s="300" t="str">
        <f t="shared" si="2247"/>
        <v/>
      </c>
      <c r="AE3064" s="192" t="str">
        <f t="shared" si="2248"/>
        <v/>
      </c>
      <c r="AF3064" s="192" t="str">
        <f t="shared" si="2249"/>
        <v/>
      </c>
      <c r="AG3064" s="192"/>
      <c r="AJ3064" s="300" t="str">
        <f t="shared" si="2250"/>
        <v/>
      </c>
      <c r="AK3064" s="300" t="str">
        <f t="shared" si="2251"/>
        <v/>
      </c>
      <c r="AL3064" s="300" t="str">
        <f t="shared" si="2252"/>
        <v/>
      </c>
      <c r="AM3064" s="300" t="str">
        <f t="shared" si="2253"/>
        <v/>
      </c>
      <c r="AN3064" s="300" t="str">
        <f t="shared" si="2254"/>
        <v/>
      </c>
      <c r="AO3064" s="300" t="str">
        <f t="shared" si="2255"/>
        <v/>
      </c>
      <c r="AP3064" s="300" t="str">
        <f t="shared" si="2256"/>
        <v/>
      </c>
      <c r="AQ3064" s="300" t="str">
        <f t="shared" si="2257"/>
        <v/>
      </c>
      <c r="AR3064" s="306" t="str">
        <f t="shared" si="2258"/>
        <v/>
      </c>
      <c r="AS3064" s="300" t="str">
        <f t="shared" si="2259"/>
        <v/>
      </c>
      <c r="AT3064" s="300" t="str">
        <f t="shared" si="2260"/>
        <v/>
      </c>
      <c r="AU3064" s="192" t="str">
        <f t="shared" si="2261"/>
        <v>рбс</v>
      </c>
      <c r="AV3064" s="192" t="str">
        <f t="shared" si="2262"/>
        <v>рбс87504801общопл</v>
      </c>
      <c r="AW3064" s="191">
        <f t="shared" si="2263"/>
        <v>0</v>
      </c>
      <c r="AX3064" s="191">
        <f t="shared" si="2264"/>
        <v>0</v>
      </c>
      <c r="AY3064" s="191">
        <f t="shared" si="2265"/>
        <v>0</v>
      </c>
      <c r="AZ3064" s="191">
        <f t="shared" si="2266"/>
        <v>0</v>
      </c>
      <c r="BA3064" s="193">
        <f t="shared" si="2267"/>
        <v>1</v>
      </c>
      <c r="BB3064" s="193">
        <f t="shared" si="2268"/>
        <v>1</v>
      </c>
      <c r="BC3064" s="193">
        <f t="shared" si="2269"/>
        <v>1</v>
      </c>
      <c r="BD3064" s="191">
        <f t="shared" si="2279"/>
        <v>0</v>
      </c>
      <c r="BE3064" s="191">
        <f t="shared" si="2270"/>
        <v>0</v>
      </c>
      <c r="BF3064" s="210">
        <f t="shared" si="2271"/>
        <v>0</v>
      </c>
      <c r="BG3064" s="211">
        <f t="shared" si="2272"/>
        <v>0</v>
      </c>
      <c r="BH3064" s="289" t="str">
        <f t="shared" ref="BH3064:BH3074" si="2280">B3064</f>
        <v>875</v>
      </c>
      <c r="BI3064" s="289" t="str">
        <f t="shared" ref="BI3064:BI3074" si="2281">D3064</f>
        <v>0702</v>
      </c>
      <c r="BJ3064" s="284" t="s">
        <v>591</v>
      </c>
      <c r="BK3064" s="284" t="s">
        <v>586</v>
      </c>
      <c r="BL3064" s="233" t="str">
        <f t="shared" si="2273"/>
        <v/>
      </c>
    </row>
    <row r="3065" spans="1:64" ht="12" customHeight="1">
      <c r="A3065" s="333" t="s">
        <v>1487</v>
      </c>
      <c r="B3065" s="381" t="s">
        <v>327</v>
      </c>
      <c r="C3065" s="333" t="s">
        <v>819</v>
      </c>
      <c r="D3065" s="381" t="s">
        <v>317</v>
      </c>
      <c r="E3065" s="381" t="s">
        <v>1317</v>
      </c>
      <c r="F3065" s="381" t="s">
        <v>902</v>
      </c>
      <c r="G3065" s="381" t="s">
        <v>387</v>
      </c>
      <c r="H3065" s="100" t="s">
        <v>653</v>
      </c>
      <c r="I3065" s="381" t="s">
        <v>505</v>
      </c>
      <c r="J3065" s="382">
        <v>578457</v>
      </c>
      <c r="K3065" s="382">
        <v>355270.62</v>
      </c>
      <c r="L3065" s="191" t="str">
        <f t="shared" si="2232"/>
        <v>875048010702011004002011921301</v>
      </c>
      <c r="M3065" s="192">
        <f t="array" ref="M3065">IF(COUNT(SEARCH(Удалить_Роспись_КВСР,$B3065)*SEARCH(Удалить_Роспись_ПБС,$C3065)*SEARCH(Удалить_Роспись_КФСР, $D3065)*SEARCH(Удалить_Роспись_КЦСР,$E3065)*SEARCH(Удалить_Роспись_КВР,$F3065)*SEARCH(Удалить_Роспись_ЭК,$H3065)*SEARCH(Удалить_Роспись_КР,$I3065))&gt;0,0,1)</f>
        <v>0</v>
      </c>
      <c r="N3065" s="192">
        <v>0</v>
      </c>
      <c r="O3065" s="192" t="str">
        <f t="shared" si="2233"/>
        <v/>
      </c>
      <c r="P3065" s="192" t="str">
        <f t="shared" si="2276"/>
        <v/>
      </c>
      <c r="Q3065" s="300" t="str">
        <f t="shared" si="2234"/>
        <v/>
      </c>
      <c r="R3065" s="300" t="str">
        <f t="shared" si="2235"/>
        <v/>
      </c>
      <c r="S3065" s="300" t="str">
        <f t="shared" si="2236"/>
        <v/>
      </c>
      <c r="T3065" s="192" t="str">
        <f t="shared" si="2237"/>
        <v/>
      </c>
      <c r="U3065" s="303" t="str">
        <f t="shared" si="2238"/>
        <v/>
      </c>
      <c r="V3065" s="300" t="str">
        <f t="shared" si="2239"/>
        <v/>
      </c>
      <c r="W3065" s="192" t="str">
        <f t="shared" si="2240"/>
        <v/>
      </c>
      <c r="X3065" s="303" t="str">
        <f t="shared" si="2241"/>
        <v/>
      </c>
      <c r="Y3065" s="300" t="str">
        <f t="shared" si="2242"/>
        <v/>
      </c>
      <c r="Z3065" s="300" t="str">
        <f t="shared" si="2243"/>
        <v/>
      </c>
      <c r="AA3065" s="303" t="str">
        <f t="shared" si="2244"/>
        <v/>
      </c>
      <c r="AB3065" s="300" t="str">
        <f t="shared" si="2245"/>
        <v/>
      </c>
      <c r="AC3065" s="300" t="str">
        <f t="shared" si="2246"/>
        <v/>
      </c>
      <c r="AD3065" s="300" t="str">
        <f t="shared" si="2247"/>
        <v/>
      </c>
      <c r="AE3065" s="192" t="str">
        <f t="shared" si="2248"/>
        <v/>
      </c>
      <c r="AF3065" s="192" t="str">
        <f t="shared" si="2249"/>
        <v/>
      </c>
      <c r="AG3065" s="192"/>
      <c r="AJ3065" s="300" t="str">
        <f t="shared" si="2250"/>
        <v/>
      </c>
      <c r="AK3065" s="300" t="str">
        <f t="shared" si="2251"/>
        <v/>
      </c>
      <c r="AL3065" s="300" t="str">
        <f t="shared" si="2252"/>
        <v/>
      </c>
      <c r="AM3065" s="300" t="str">
        <f t="shared" si="2253"/>
        <v/>
      </c>
      <c r="AN3065" s="300" t="str">
        <f t="shared" si="2254"/>
        <v/>
      </c>
      <c r="AO3065" s="300" t="str">
        <f t="shared" si="2255"/>
        <v/>
      </c>
      <c r="AP3065" s="300" t="str">
        <f t="shared" si="2256"/>
        <v/>
      </c>
      <c r="AQ3065" s="300" t="str">
        <f t="shared" si="2257"/>
        <v/>
      </c>
      <c r="AR3065" s="306" t="str">
        <f t="shared" si="2258"/>
        <v/>
      </c>
      <c r="AS3065" s="300" t="str">
        <f t="shared" si="2259"/>
        <v/>
      </c>
      <c r="AT3065" s="300" t="str">
        <f t="shared" si="2260"/>
        <v/>
      </c>
      <c r="AU3065" s="192" t="str">
        <f t="shared" si="2261"/>
        <v>рбс</v>
      </c>
      <c r="AV3065" s="192" t="str">
        <f t="shared" si="2262"/>
        <v>рбс87504801общопл</v>
      </c>
      <c r="AW3065" s="191">
        <f t="shared" si="2263"/>
        <v>0</v>
      </c>
      <c r="AX3065" s="191">
        <f t="shared" si="2264"/>
        <v>0</v>
      </c>
      <c r="AY3065" s="191">
        <f t="shared" si="2265"/>
        <v>0</v>
      </c>
      <c r="AZ3065" s="191">
        <f t="shared" si="2266"/>
        <v>0</v>
      </c>
      <c r="BA3065" s="193">
        <f t="shared" si="2267"/>
        <v>1</v>
      </c>
      <c r="BB3065" s="193">
        <f t="shared" si="2268"/>
        <v>1</v>
      </c>
      <c r="BC3065" s="193">
        <f t="shared" si="2269"/>
        <v>1</v>
      </c>
      <c r="BD3065" s="191">
        <f t="shared" si="2279"/>
        <v>0</v>
      </c>
      <c r="BE3065" s="191">
        <f t="shared" si="2270"/>
        <v>0</v>
      </c>
      <c r="BF3065" s="210">
        <f t="shared" si="2271"/>
        <v>0</v>
      </c>
      <c r="BG3065" s="211">
        <f t="shared" si="2272"/>
        <v>0</v>
      </c>
      <c r="BH3065" s="289" t="str">
        <f t="shared" si="2280"/>
        <v>875</v>
      </c>
      <c r="BI3065" s="289" t="str">
        <f t="shared" si="2281"/>
        <v>0702</v>
      </c>
      <c r="BJ3065" s="284" t="s">
        <v>591</v>
      </c>
      <c r="BK3065" s="284" t="s">
        <v>589</v>
      </c>
      <c r="BL3065" s="233" t="str">
        <f t="shared" si="2273"/>
        <v/>
      </c>
    </row>
    <row r="3066" spans="1:64" ht="12" customHeight="1">
      <c r="A3066" s="333" t="s">
        <v>1487</v>
      </c>
      <c r="B3066" s="381" t="s">
        <v>327</v>
      </c>
      <c r="C3066" s="333" t="s">
        <v>819</v>
      </c>
      <c r="D3066" s="381" t="s">
        <v>317</v>
      </c>
      <c r="E3066" s="381" t="s">
        <v>1317</v>
      </c>
      <c r="F3066" s="381" t="s">
        <v>586</v>
      </c>
      <c r="G3066" s="381" t="s">
        <v>391</v>
      </c>
      <c r="H3066" s="100" t="s">
        <v>653</v>
      </c>
      <c r="I3066" s="381" t="s">
        <v>505</v>
      </c>
      <c r="J3066" s="382">
        <v>43800</v>
      </c>
      <c r="K3066" s="382">
        <v>20562.78</v>
      </c>
      <c r="L3066" s="191" t="str">
        <f t="shared" si="2232"/>
        <v>875048010702011004002024422101</v>
      </c>
      <c r="M3066" s="192">
        <f t="array" ref="M3066">IF(COUNT(SEARCH(Удалить_Роспись_КВСР,$B3066)*SEARCH(Удалить_Роспись_ПБС,$C3066)*SEARCH(Удалить_Роспись_КФСР, $D3066)*SEARCH(Удалить_Роспись_КЦСР,$E3066)*SEARCH(Удалить_Роспись_КВР,$F3066)*SEARCH(Удалить_Роспись_ЭК,$H3066)*SEARCH(Удалить_Роспись_КР,$I3066))&gt;0,0,1)</f>
        <v>0</v>
      </c>
      <c r="N3066" s="192">
        <f>IF(COUNT(SEARCH(Удалить_Индекс_КВСР,$B3066)*SEARCH(Удалить_Индекс_ПБС,$C3066)*SEARCH(Удалить_Индекс_КФСР,$D3066)*SEARCH(Удалить_Индекс_КЦСР,$E3066)*SEARCH(Удалить_Индекс_КВР,$F3066)*SEARCH(Удалить_Индекс_ЭК,$H3066)*SEARCH(Удалить_Индекс_КР,$I3066))&gt;0,0,1)</f>
        <v>1</v>
      </c>
      <c r="O3066" s="192" t="str">
        <f t="shared" si="2233"/>
        <v/>
      </c>
      <c r="P3066" s="192" t="str">
        <f t="shared" si="2276"/>
        <v/>
      </c>
      <c r="Q3066" s="300" t="str">
        <f t="shared" si="2234"/>
        <v/>
      </c>
      <c r="R3066" s="300" t="str">
        <f t="shared" si="2235"/>
        <v/>
      </c>
      <c r="S3066" s="300" t="str">
        <f t="shared" si="2236"/>
        <v/>
      </c>
      <c r="T3066" s="192" t="str">
        <f t="shared" si="2237"/>
        <v/>
      </c>
      <c r="U3066" s="303" t="str">
        <f t="shared" si="2238"/>
        <v/>
      </c>
      <c r="V3066" s="300" t="str">
        <f t="shared" si="2239"/>
        <v/>
      </c>
      <c r="W3066" s="192" t="str">
        <f t="shared" si="2240"/>
        <v/>
      </c>
      <c r="X3066" s="303" t="str">
        <f t="shared" si="2241"/>
        <v/>
      </c>
      <c r="Y3066" s="300" t="str">
        <f t="shared" si="2242"/>
        <v/>
      </c>
      <c r="Z3066" s="300" t="str">
        <f t="shared" si="2243"/>
        <v/>
      </c>
      <c r="AA3066" s="303" t="str">
        <f t="shared" si="2244"/>
        <v/>
      </c>
      <c r="AB3066" s="300" t="str">
        <f t="shared" si="2245"/>
        <v/>
      </c>
      <c r="AC3066" s="300" t="str">
        <f t="shared" si="2246"/>
        <v/>
      </c>
      <c r="AD3066" s="300" t="str">
        <f t="shared" si="2247"/>
        <v/>
      </c>
      <c r="AE3066" s="192" t="str">
        <f t="shared" si="2248"/>
        <v/>
      </c>
      <c r="AF3066" s="192" t="str">
        <f t="shared" si="2249"/>
        <v/>
      </c>
      <c r="AG3066" s="192"/>
      <c r="AJ3066" s="300" t="str">
        <f t="shared" si="2250"/>
        <v/>
      </c>
      <c r="AK3066" s="300" t="str">
        <f t="shared" si="2251"/>
        <v/>
      </c>
      <c r="AL3066" s="300" t="str">
        <f t="shared" si="2252"/>
        <v/>
      </c>
      <c r="AM3066" s="300" t="str">
        <f t="shared" si="2253"/>
        <v/>
      </c>
      <c r="AN3066" s="300" t="str">
        <f t="shared" si="2254"/>
        <v/>
      </c>
      <c r="AO3066" s="300" t="str">
        <f t="shared" si="2255"/>
        <v/>
      </c>
      <c r="AP3066" s="300" t="str">
        <f t="shared" si="2256"/>
        <v/>
      </c>
      <c r="AQ3066" s="300" t="str">
        <f t="shared" si="2257"/>
        <v/>
      </c>
      <c r="AR3066" s="306" t="str">
        <f t="shared" si="2258"/>
        <v/>
      </c>
      <c r="AS3066" s="300" t="str">
        <f t="shared" si="2259"/>
        <v/>
      </c>
      <c r="AT3066" s="300" t="str">
        <f t="shared" si="2260"/>
        <v/>
      </c>
      <c r="AU3066" s="192" t="str">
        <f t="shared" si="2261"/>
        <v>рбс</v>
      </c>
      <c r="AV3066" s="192" t="str">
        <f t="shared" si="2262"/>
        <v>рбс87504801общпро</v>
      </c>
      <c r="AW3066" s="191">
        <f t="shared" si="2263"/>
        <v>0</v>
      </c>
      <c r="AX3066" s="191">
        <f t="shared" si="2264"/>
        <v>0</v>
      </c>
      <c r="AY3066" s="191">
        <f t="shared" si="2265"/>
        <v>43800</v>
      </c>
      <c r="AZ3066" s="191">
        <f t="shared" si="2266"/>
        <v>20562.78</v>
      </c>
      <c r="BA3066" s="193">
        <f t="shared" si="2267"/>
        <v>1</v>
      </c>
      <c r="BB3066" s="193">
        <f t="shared" si="2268"/>
        <v>1</v>
      </c>
      <c r="BC3066" s="193">
        <f t="shared" si="2269"/>
        <v>1</v>
      </c>
      <c r="BD3066" s="191">
        <f t="shared" si="2279"/>
        <v>43800</v>
      </c>
      <c r="BE3066" s="191">
        <f t="shared" si="2270"/>
        <v>20562.78</v>
      </c>
      <c r="BF3066" s="210">
        <f t="shared" si="2271"/>
        <v>43800</v>
      </c>
      <c r="BG3066" s="211">
        <f t="shared" si="2272"/>
        <v>43800</v>
      </c>
      <c r="BH3066" s="289" t="str">
        <f t="shared" si="2280"/>
        <v>875</v>
      </c>
      <c r="BI3066" s="289" t="str">
        <f t="shared" si="2281"/>
        <v>0702</v>
      </c>
      <c r="BJ3066" s="284" t="s">
        <v>591</v>
      </c>
      <c r="BK3066" s="284" t="s">
        <v>586</v>
      </c>
      <c r="BL3066" s="233" t="str">
        <f t="shared" si="2273"/>
        <v/>
      </c>
    </row>
    <row r="3067" spans="1:64" ht="12" customHeight="1">
      <c r="A3067" s="333" t="s">
        <v>1487</v>
      </c>
      <c r="B3067" s="381" t="s">
        <v>327</v>
      </c>
      <c r="C3067" s="333" t="s">
        <v>819</v>
      </c>
      <c r="D3067" s="381" t="s">
        <v>317</v>
      </c>
      <c r="E3067" s="381" t="s">
        <v>1317</v>
      </c>
      <c r="F3067" s="381" t="s">
        <v>586</v>
      </c>
      <c r="G3067" s="381" t="s">
        <v>394</v>
      </c>
      <c r="H3067" s="100" t="s">
        <v>653</v>
      </c>
      <c r="I3067" s="381" t="s">
        <v>505</v>
      </c>
      <c r="J3067" s="382">
        <v>208600</v>
      </c>
      <c r="K3067" s="382">
        <v>96021.14</v>
      </c>
      <c r="L3067" s="191" t="str">
        <f t="shared" si="2232"/>
        <v>875048010702011004002024422501</v>
      </c>
      <c r="M3067" s="192">
        <f t="array" ref="M3067">IF(COUNT(SEARCH(Удалить_Роспись_КВСР,$B3067)*SEARCH(Удалить_Роспись_ПБС,$C3067)*SEARCH(Удалить_Роспись_КФСР, $D3067)*SEARCH(Удалить_Роспись_КЦСР,$E3067)*SEARCH(Удалить_Роспись_КВР,$F3067)*SEARCH(Удалить_Роспись_ЭК,$H3067)*SEARCH(Удалить_Роспись_КР,$I3067))&gt;0,0,1)</f>
        <v>0</v>
      </c>
      <c r="N3067" s="192">
        <v>0</v>
      </c>
      <c r="O3067" s="192" t="str">
        <f t="shared" si="2233"/>
        <v/>
      </c>
      <c r="P3067" s="192" t="str">
        <f t="shared" si="2276"/>
        <v/>
      </c>
      <c r="Q3067" s="300" t="str">
        <f t="shared" si="2234"/>
        <v/>
      </c>
      <c r="R3067" s="300" t="str">
        <f t="shared" si="2235"/>
        <v/>
      </c>
      <c r="S3067" s="300" t="str">
        <f t="shared" si="2236"/>
        <v/>
      </c>
      <c r="T3067" s="192" t="str">
        <f t="shared" si="2237"/>
        <v/>
      </c>
      <c r="U3067" s="303" t="str">
        <f t="shared" si="2238"/>
        <v/>
      </c>
      <c r="V3067" s="300" t="str">
        <f t="shared" si="2239"/>
        <v/>
      </c>
      <c r="W3067" s="192" t="str">
        <f t="shared" si="2240"/>
        <v/>
      </c>
      <c r="X3067" s="303" t="str">
        <f t="shared" si="2241"/>
        <v/>
      </c>
      <c r="Y3067" s="300" t="str">
        <f t="shared" si="2242"/>
        <v/>
      </c>
      <c r="Z3067" s="300" t="str">
        <f t="shared" si="2243"/>
        <v/>
      </c>
      <c r="AA3067" s="303" t="str">
        <f t="shared" si="2244"/>
        <v/>
      </c>
      <c r="AB3067" s="300" t="str">
        <f t="shared" si="2245"/>
        <v/>
      </c>
      <c r="AC3067" s="300" t="str">
        <f t="shared" si="2246"/>
        <v/>
      </c>
      <c r="AD3067" s="300" t="str">
        <f t="shared" si="2247"/>
        <v/>
      </c>
      <c r="AE3067" s="192" t="str">
        <f t="shared" si="2248"/>
        <v/>
      </c>
      <c r="AF3067" s="192" t="str">
        <f t="shared" si="2249"/>
        <v/>
      </c>
      <c r="AG3067" s="192"/>
      <c r="AJ3067" s="300" t="str">
        <f t="shared" si="2250"/>
        <v/>
      </c>
      <c r="AK3067" s="300" t="str">
        <f t="shared" si="2251"/>
        <v/>
      </c>
      <c r="AL3067" s="300" t="str">
        <f t="shared" si="2252"/>
        <v/>
      </c>
      <c r="AM3067" s="300" t="str">
        <f t="shared" si="2253"/>
        <v/>
      </c>
      <c r="AN3067" s="300" t="str">
        <f t="shared" si="2254"/>
        <v/>
      </c>
      <c r="AO3067" s="300" t="str">
        <f t="shared" si="2255"/>
        <v/>
      </c>
      <c r="AP3067" s="300" t="str">
        <f t="shared" si="2256"/>
        <v/>
      </c>
      <c r="AQ3067" s="300" t="str">
        <f t="shared" si="2257"/>
        <v/>
      </c>
      <c r="AR3067" s="306" t="str">
        <f t="shared" si="2258"/>
        <v/>
      </c>
      <c r="AS3067" s="300" t="str">
        <f t="shared" si="2259"/>
        <v/>
      </c>
      <c r="AT3067" s="300" t="str">
        <f t="shared" si="2260"/>
        <v/>
      </c>
      <c r="AU3067" s="192" t="str">
        <f t="shared" si="2261"/>
        <v>рбс</v>
      </c>
      <c r="AV3067" s="192" t="str">
        <f t="shared" si="2262"/>
        <v>рбс87504801общпро</v>
      </c>
      <c r="AW3067" s="191">
        <f t="shared" si="2263"/>
        <v>0</v>
      </c>
      <c r="AX3067" s="191">
        <f t="shared" si="2264"/>
        <v>0</v>
      </c>
      <c r="AY3067" s="191">
        <f t="shared" si="2265"/>
        <v>0</v>
      </c>
      <c r="AZ3067" s="191">
        <f t="shared" si="2266"/>
        <v>0</v>
      </c>
      <c r="BA3067" s="193">
        <f t="shared" si="2267"/>
        <v>1</v>
      </c>
      <c r="BB3067" s="193">
        <f t="shared" si="2268"/>
        <v>1</v>
      </c>
      <c r="BC3067" s="193">
        <f t="shared" si="2269"/>
        <v>1</v>
      </c>
      <c r="BD3067" s="191">
        <f t="shared" si="2279"/>
        <v>0</v>
      </c>
      <c r="BE3067" s="191">
        <f t="shared" si="2270"/>
        <v>0</v>
      </c>
      <c r="BF3067" s="210">
        <f t="shared" si="2271"/>
        <v>0</v>
      </c>
      <c r="BG3067" s="211">
        <f t="shared" si="2272"/>
        <v>0</v>
      </c>
      <c r="BH3067" s="289" t="str">
        <f t="shared" si="2280"/>
        <v>875</v>
      </c>
      <c r="BI3067" s="289" t="str">
        <f t="shared" si="2281"/>
        <v>0702</v>
      </c>
      <c r="BJ3067" s="284" t="s">
        <v>591</v>
      </c>
      <c r="BK3067" s="284" t="s">
        <v>586</v>
      </c>
      <c r="BL3067" s="233" t="str">
        <f t="shared" si="2273"/>
        <v/>
      </c>
    </row>
    <row r="3068" spans="1:64" ht="12" customHeight="1">
      <c r="A3068" s="333" t="s">
        <v>1487</v>
      </c>
      <c r="B3068" s="381" t="s">
        <v>327</v>
      </c>
      <c r="C3068" s="333" t="s">
        <v>819</v>
      </c>
      <c r="D3068" s="381" t="s">
        <v>317</v>
      </c>
      <c r="E3068" s="381" t="s">
        <v>1317</v>
      </c>
      <c r="F3068" s="381" t="s">
        <v>586</v>
      </c>
      <c r="G3068" s="381" t="s">
        <v>389</v>
      </c>
      <c r="H3068" s="100" t="s">
        <v>653</v>
      </c>
      <c r="I3068" s="381" t="s">
        <v>505</v>
      </c>
      <c r="J3068" s="382">
        <v>133100</v>
      </c>
      <c r="K3068" s="382">
        <v>111923.58</v>
      </c>
      <c r="L3068" s="191" t="str">
        <f t="shared" si="2232"/>
        <v>875048010702011004002024422601</v>
      </c>
      <c r="M3068" s="192">
        <f t="array" ref="M3068">IF(COUNT(SEARCH(Удалить_Роспись_КВСР,$B3068)*SEARCH(Удалить_Роспись_ПБС,$C3068)*SEARCH(Удалить_Роспись_КФСР, $D3068)*SEARCH(Удалить_Роспись_КЦСР,$E3068)*SEARCH(Удалить_Роспись_КВР,$F3068)*SEARCH(Удалить_Роспись_ЭК,$H3068)*SEARCH(Удалить_Роспись_КР,$I3068))&gt;0,0,1)</f>
        <v>0</v>
      </c>
      <c r="N3068" s="192">
        <f>IF(COUNT(SEARCH(Удалить_Индекс_КВСР,$B3068)*SEARCH(Удалить_Индекс_ПБС,$C3068)*SEARCH(Удалить_Индекс_КФСР,$D3068)*SEARCH(Удалить_Индекс_КЦСР,$E3068)*SEARCH(Удалить_Индекс_КВР,$F3068)*SEARCH(Удалить_Индекс_ЭК,$H3068)*SEARCH(Удалить_Индекс_КР,$I3068))&gt;0,0,1)</f>
        <v>1</v>
      </c>
      <c r="O3068" s="192" t="str">
        <f t="shared" si="2233"/>
        <v/>
      </c>
      <c r="P3068" s="192" t="str">
        <f t="shared" si="2276"/>
        <v/>
      </c>
      <c r="Q3068" s="300" t="str">
        <f t="shared" si="2234"/>
        <v/>
      </c>
      <c r="R3068" s="300" t="str">
        <f t="shared" si="2235"/>
        <v/>
      </c>
      <c r="S3068" s="300" t="str">
        <f t="shared" si="2236"/>
        <v/>
      </c>
      <c r="T3068" s="192" t="str">
        <f t="shared" si="2237"/>
        <v/>
      </c>
      <c r="U3068" s="303" t="str">
        <f t="shared" si="2238"/>
        <v/>
      </c>
      <c r="V3068" s="300" t="str">
        <f t="shared" si="2239"/>
        <v/>
      </c>
      <c r="W3068" s="192" t="str">
        <f t="shared" si="2240"/>
        <v/>
      </c>
      <c r="X3068" s="303" t="str">
        <f t="shared" si="2241"/>
        <v/>
      </c>
      <c r="Y3068" s="300" t="str">
        <f t="shared" si="2242"/>
        <v/>
      </c>
      <c r="Z3068" s="300" t="str">
        <f t="shared" si="2243"/>
        <v/>
      </c>
      <c r="AA3068" s="303" t="str">
        <f t="shared" si="2244"/>
        <v/>
      </c>
      <c r="AB3068" s="300" t="str">
        <f t="shared" si="2245"/>
        <v/>
      </c>
      <c r="AC3068" s="300" t="str">
        <f t="shared" si="2246"/>
        <v/>
      </c>
      <c r="AD3068" s="300" t="str">
        <f t="shared" si="2247"/>
        <v/>
      </c>
      <c r="AE3068" s="192" t="str">
        <f t="shared" si="2248"/>
        <v/>
      </c>
      <c r="AF3068" s="192" t="str">
        <f t="shared" si="2249"/>
        <v/>
      </c>
      <c r="AG3068" s="192"/>
      <c r="AJ3068" s="300" t="str">
        <f t="shared" si="2250"/>
        <v/>
      </c>
      <c r="AK3068" s="300" t="str">
        <f t="shared" si="2251"/>
        <v/>
      </c>
      <c r="AL3068" s="300" t="str">
        <f t="shared" si="2252"/>
        <v/>
      </c>
      <c r="AM3068" s="300" t="str">
        <f t="shared" si="2253"/>
        <v/>
      </c>
      <c r="AN3068" s="300" t="str">
        <f t="shared" si="2254"/>
        <v/>
      </c>
      <c r="AO3068" s="300" t="str">
        <f t="shared" si="2255"/>
        <v/>
      </c>
      <c r="AP3068" s="300" t="str">
        <f t="shared" si="2256"/>
        <v/>
      </c>
      <c r="AQ3068" s="300" t="str">
        <f t="shared" si="2257"/>
        <v/>
      </c>
      <c r="AR3068" s="306" t="str">
        <f t="shared" si="2258"/>
        <v/>
      </c>
      <c r="AS3068" s="300" t="str">
        <f t="shared" si="2259"/>
        <v/>
      </c>
      <c r="AT3068" s="300" t="str">
        <f t="shared" si="2260"/>
        <v/>
      </c>
      <c r="AU3068" s="192" t="str">
        <f t="shared" si="2261"/>
        <v>рбс</v>
      </c>
      <c r="AV3068" s="192" t="str">
        <f t="shared" si="2262"/>
        <v>рбс87504801общпро</v>
      </c>
      <c r="AW3068" s="191">
        <f t="shared" si="2263"/>
        <v>0</v>
      </c>
      <c r="AX3068" s="191">
        <f t="shared" si="2264"/>
        <v>0</v>
      </c>
      <c r="AY3068" s="191">
        <f t="shared" si="2265"/>
        <v>133100</v>
      </c>
      <c r="AZ3068" s="191">
        <f t="shared" si="2266"/>
        <v>111923.58</v>
      </c>
      <c r="BA3068" s="193">
        <f t="shared" si="2267"/>
        <v>1</v>
      </c>
      <c r="BB3068" s="193">
        <f t="shared" si="2268"/>
        <v>1</v>
      </c>
      <c r="BC3068" s="193">
        <f t="shared" si="2269"/>
        <v>1</v>
      </c>
      <c r="BD3068" s="191">
        <f t="shared" si="2279"/>
        <v>133100</v>
      </c>
      <c r="BE3068" s="191">
        <f t="shared" si="2270"/>
        <v>111923.58</v>
      </c>
      <c r="BF3068" s="210">
        <f t="shared" si="2271"/>
        <v>133100</v>
      </c>
      <c r="BG3068" s="211">
        <f t="shared" si="2272"/>
        <v>133100</v>
      </c>
      <c r="BH3068" s="289" t="str">
        <f t="shared" si="2280"/>
        <v>875</v>
      </c>
      <c r="BI3068" s="289" t="str">
        <f t="shared" si="2281"/>
        <v>0702</v>
      </c>
      <c r="BJ3068" s="284" t="s">
        <v>591</v>
      </c>
      <c r="BK3068" s="284" t="s">
        <v>586</v>
      </c>
      <c r="BL3068" s="233" t="str">
        <f t="shared" si="2273"/>
        <v/>
      </c>
    </row>
    <row r="3069" spans="1:64" ht="12" customHeight="1">
      <c r="A3069" s="333" t="s">
        <v>1487</v>
      </c>
      <c r="B3069" s="381" t="s">
        <v>327</v>
      </c>
      <c r="C3069" s="333" t="s">
        <v>819</v>
      </c>
      <c r="D3069" s="381" t="s">
        <v>317</v>
      </c>
      <c r="E3069" s="381" t="s">
        <v>1317</v>
      </c>
      <c r="F3069" s="381" t="s">
        <v>586</v>
      </c>
      <c r="G3069" s="381" t="s">
        <v>397</v>
      </c>
      <c r="H3069" s="100" t="s">
        <v>653</v>
      </c>
      <c r="I3069" s="381" t="s">
        <v>505</v>
      </c>
      <c r="J3069" s="382">
        <v>387200</v>
      </c>
      <c r="K3069" s="382">
        <v>313804.88</v>
      </c>
      <c r="L3069" s="191" t="str">
        <f t="shared" si="2232"/>
        <v>875048010702011004002024434001</v>
      </c>
      <c r="M3069" s="192">
        <f t="array" ref="M3069">IF(COUNT(SEARCH(Удалить_Роспись_КВСР,$B3069)*SEARCH(Удалить_Роспись_ПБС,$C3069)*SEARCH(Удалить_Роспись_КФСР, $D3069)*SEARCH(Удалить_Роспись_КЦСР,$E3069)*SEARCH(Удалить_Роспись_КВР,$F3069)*SEARCH(Удалить_Роспись_ЭК,$H3069)*SEARCH(Удалить_Роспись_КР,$I3069))&gt;0,0,1)</f>
        <v>0</v>
      </c>
      <c r="N3069" s="192">
        <f>IF(COUNT(SEARCH(Удалить_Индекс_КВСР,$B3069)*SEARCH(Удалить_Индекс_ПБС,$C3069)*SEARCH(Удалить_Индекс_КФСР,$D3069)*SEARCH(Удалить_Индекс_КЦСР,$E3069)*SEARCH(Удалить_Индекс_КВР,$F3069)*SEARCH(Удалить_Индекс_ЭК,$H3069)*SEARCH(Удалить_Индекс_КР,$I3069))&gt;0,0,1)</f>
        <v>1</v>
      </c>
      <c r="O3069" s="192" t="str">
        <f t="shared" si="2233"/>
        <v/>
      </c>
      <c r="P3069" s="192" t="str">
        <f t="shared" si="2276"/>
        <v/>
      </c>
      <c r="Q3069" s="300" t="str">
        <f t="shared" si="2234"/>
        <v/>
      </c>
      <c r="R3069" s="300" t="str">
        <f t="shared" si="2235"/>
        <v/>
      </c>
      <c r="S3069" s="300" t="str">
        <f t="shared" si="2236"/>
        <v/>
      </c>
      <c r="T3069" s="192" t="str">
        <f t="shared" si="2237"/>
        <v/>
      </c>
      <c r="U3069" s="303" t="str">
        <f t="shared" si="2238"/>
        <v/>
      </c>
      <c r="V3069" s="300" t="str">
        <f t="shared" si="2239"/>
        <v/>
      </c>
      <c r="W3069" s="192" t="str">
        <f t="shared" si="2240"/>
        <v/>
      </c>
      <c r="X3069" s="303" t="str">
        <f t="shared" si="2241"/>
        <v/>
      </c>
      <c r="Y3069" s="300" t="str">
        <f t="shared" si="2242"/>
        <v/>
      </c>
      <c r="Z3069" s="300" t="str">
        <f t="shared" si="2243"/>
        <v/>
      </c>
      <c r="AA3069" s="303" t="str">
        <f t="shared" si="2244"/>
        <v/>
      </c>
      <c r="AB3069" s="300" t="str">
        <f t="shared" si="2245"/>
        <v/>
      </c>
      <c r="AC3069" s="300" t="str">
        <f t="shared" si="2246"/>
        <v/>
      </c>
      <c r="AD3069" s="300" t="str">
        <f t="shared" si="2247"/>
        <v/>
      </c>
      <c r="AE3069" s="192" t="str">
        <f t="shared" si="2248"/>
        <v/>
      </c>
      <c r="AF3069" s="192" t="str">
        <f t="shared" si="2249"/>
        <v/>
      </c>
      <c r="AG3069" s="192"/>
      <c r="AJ3069" s="300" t="str">
        <f t="shared" si="2250"/>
        <v/>
      </c>
      <c r="AK3069" s="300" t="str">
        <f t="shared" si="2251"/>
        <v/>
      </c>
      <c r="AL3069" s="300" t="str">
        <f t="shared" si="2252"/>
        <v/>
      </c>
      <c r="AM3069" s="300" t="str">
        <f t="shared" si="2253"/>
        <v/>
      </c>
      <c r="AN3069" s="300" t="str">
        <f t="shared" si="2254"/>
        <v/>
      </c>
      <c r="AO3069" s="300" t="str">
        <f t="shared" si="2255"/>
        <v/>
      </c>
      <c r="AP3069" s="300" t="str">
        <f t="shared" si="2256"/>
        <v/>
      </c>
      <c r="AQ3069" s="300" t="str">
        <f t="shared" si="2257"/>
        <v/>
      </c>
      <c r="AR3069" s="306" t="str">
        <f t="shared" si="2258"/>
        <v/>
      </c>
      <c r="AS3069" s="300" t="str">
        <f t="shared" si="2259"/>
        <v/>
      </c>
      <c r="AT3069" s="300" t="str">
        <f t="shared" si="2260"/>
        <v/>
      </c>
      <c r="AU3069" s="192" t="str">
        <f t="shared" si="2261"/>
        <v>рбс</v>
      </c>
      <c r="AV3069" s="192" t="str">
        <f t="shared" si="2262"/>
        <v>рбс87504801общпро</v>
      </c>
      <c r="AW3069" s="191">
        <f t="shared" si="2263"/>
        <v>0</v>
      </c>
      <c r="AX3069" s="191">
        <f t="shared" si="2264"/>
        <v>0</v>
      </c>
      <c r="AY3069" s="191">
        <f t="shared" si="2265"/>
        <v>387200</v>
      </c>
      <c r="AZ3069" s="191">
        <f t="shared" si="2266"/>
        <v>313804.88</v>
      </c>
      <c r="BA3069" s="193">
        <f t="shared" si="2267"/>
        <v>1</v>
      </c>
      <c r="BB3069" s="193">
        <f t="shared" si="2268"/>
        <v>1</v>
      </c>
      <c r="BC3069" s="193">
        <f t="shared" si="2269"/>
        <v>1</v>
      </c>
      <c r="BD3069" s="191">
        <f t="shared" si="2279"/>
        <v>387200</v>
      </c>
      <c r="BE3069" s="191">
        <f t="shared" si="2270"/>
        <v>313804.88</v>
      </c>
      <c r="BF3069" s="210">
        <f t="shared" si="2271"/>
        <v>387200</v>
      </c>
      <c r="BG3069" s="211">
        <f t="shared" si="2272"/>
        <v>387200</v>
      </c>
      <c r="BH3069" s="289" t="str">
        <f t="shared" si="2280"/>
        <v>875</v>
      </c>
      <c r="BI3069" s="289" t="str">
        <f t="shared" si="2281"/>
        <v>0702</v>
      </c>
      <c r="BJ3069" s="284" t="s">
        <v>591</v>
      </c>
      <c r="BK3069" s="284" t="s">
        <v>586</v>
      </c>
      <c r="BL3069" s="233" t="str">
        <f t="shared" si="2273"/>
        <v/>
      </c>
    </row>
    <row r="3070" spans="1:64" ht="12" customHeight="1">
      <c r="A3070" s="333" t="s">
        <v>1487</v>
      </c>
      <c r="B3070" s="381" t="s">
        <v>327</v>
      </c>
      <c r="C3070" s="333" t="s">
        <v>819</v>
      </c>
      <c r="D3070" s="381" t="s">
        <v>317</v>
      </c>
      <c r="E3070" s="381" t="s">
        <v>1318</v>
      </c>
      <c r="F3070" s="381" t="s">
        <v>608</v>
      </c>
      <c r="G3070" s="381" t="s">
        <v>385</v>
      </c>
      <c r="H3070" s="100" t="s">
        <v>653</v>
      </c>
      <c r="I3070" s="381" t="s">
        <v>505</v>
      </c>
      <c r="J3070" s="382">
        <v>1682500</v>
      </c>
      <c r="K3070" s="382">
        <v>1547306.42</v>
      </c>
      <c r="L3070" s="191" t="str">
        <f t="shared" si="2232"/>
        <v>875048010702011004102011121101</v>
      </c>
      <c r="M3070" s="192">
        <f t="array" ref="M3070">IF(COUNT(SEARCH(Удалить_Роспись_КВСР,$B3070)*SEARCH(Удалить_Роспись_ПБС,$C3070)*SEARCH(Удалить_Роспись_КФСР, $D3070)*SEARCH(Удалить_Роспись_КЦСР,$E3070)*SEARCH(Удалить_Роспись_КВР,$F3070)*SEARCH(Удалить_Роспись_ЭК,$H3070)*SEARCH(Удалить_Роспись_КР,$I3070))&gt;0,0,1)</f>
        <v>0</v>
      </c>
      <c r="N3070" s="192">
        <v>0</v>
      </c>
      <c r="O3070" s="192" t="str">
        <f t="shared" si="2233"/>
        <v/>
      </c>
      <c r="P3070" s="192" t="str">
        <f t="shared" si="2276"/>
        <v/>
      </c>
      <c r="Q3070" s="300" t="str">
        <f t="shared" si="2234"/>
        <v/>
      </c>
      <c r="R3070" s="300" t="str">
        <f t="shared" si="2235"/>
        <v/>
      </c>
      <c r="S3070" s="300" t="str">
        <f t="shared" si="2236"/>
        <v/>
      </c>
      <c r="T3070" s="192" t="str">
        <f t="shared" si="2237"/>
        <v/>
      </c>
      <c r="U3070" s="303" t="str">
        <f t="shared" si="2238"/>
        <v/>
      </c>
      <c r="V3070" s="300" t="str">
        <f t="shared" si="2239"/>
        <v/>
      </c>
      <c r="W3070" s="192" t="str">
        <f t="shared" si="2240"/>
        <v/>
      </c>
      <c r="X3070" s="303" t="str">
        <f t="shared" si="2241"/>
        <v/>
      </c>
      <c r="Y3070" s="300" t="str">
        <f t="shared" si="2242"/>
        <v/>
      </c>
      <c r="Z3070" s="300" t="str">
        <f t="shared" si="2243"/>
        <v/>
      </c>
      <c r="AA3070" s="303" t="str">
        <f t="shared" si="2244"/>
        <v/>
      </c>
      <c r="AB3070" s="300" t="str">
        <f t="shared" si="2245"/>
        <v/>
      </c>
      <c r="AC3070" s="300" t="str">
        <f t="shared" si="2246"/>
        <v/>
      </c>
      <c r="AD3070" s="300" t="str">
        <f t="shared" si="2247"/>
        <v/>
      </c>
      <c r="AE3070" s="192" t="str">
        <f t="shared" si="2248"/>
        <v/>
      </c>
      <c r="AF3070" s="192" t="str">
        <f t="shared" si="2249"/>
        <v/>
      </c>
      <c r="AG3070" s="192"/>
      <c r="AJ3070" s="300" t="str">
        <f t="shared" si="2250"/>
        <v/>
      </c>
      <c r="AK3070" s="300" t="str">
        <f t="shared" si="2251"/>
        <v/>
      </c>
      <c r="AL3070" s="300" t="str">
        <f t="shared" si="2252"/>
        <v/>
      </c>
      <c r="AM3070" s="300" t="str">
        <f t="shared" si="2253"/>
        <v/>
      </c>
      <c r="AN3070" s="300" t="str">
        <f t="shared" si="2254"/>
        <v/>
      </c>
      <c r="AO3070" s="300" t="str">
        <f t="shared" si="2255"/>
        <v/>
      </c>
      <c r="AP3070" s="300" t="str">
        <f t="shared" si="2256"/>
        <v/>
      </c>
      <c r="AQ3070" s="300" t="str">
        <f t="shared" si="2257"/>
        <v/>
      </c>
      <c r="AR3070" s="306" t="str">
        <f t="shared" si="2258"/>
        <v/>
      </c>
      <c r="AS3070" s="300" t="str">
        <f t="shared" si="2259"/>
        <v/>
      </c>
      <c r="AT3070" s="300" t="str">
        <f t="shared" si="2260"/>
        <v/>
      </c>
      <c r="AU3070" s="192" t="str">
        <f t="shared" si="2261"/>
        <v>рбс</v>
      </c>
      <c r="AV3070" s="192" t="str">
        <f t="shared" si="2262"/>
        <v>рбс87504801общопл</v>
      </c>
      <c r="AW3070" s="191">
        <f t="shared" si="2263"/>
        <v>0</v>
      </c>
      <c r="AX3070" s="191">
        <f t="shared" si="2264"/>
        <v>0</v>
      </c>
      <c r="AY3070" s="191">
        <f t="shared" si="2265"/>
        <v>0</v>
      </c>
      <c r="AZ3070" s="191">
        <f t="shared" si="2266"/>
        <v>0</v>
      </c>
      <c r="BA3070" s="193">
        <f t="shared" si="2267"/>
        <v>1</v>
      </c>
      <c r="BB3070" s="193">
        <f t="shared" si="2268"/>
        <v>1</v>
      </c>
      <c r="BC3070" s="193">
        <f t="shared" si="2269"/>
        <v>1</v>
      </c>
      <c r="BD3070" s="191">
        <f t="shared" si="2279"/>
        <v>0</v>
      </c>
      <c r="BE3070" s="191">
        <f t="shared" si="2270"/>
        <v>0</v>
      </c>
      <c r="BF3070" s="210">
        <f t="shared" si="2271"/>
        <v>0</v>
      </c>
      <c r="BG3070" s="211">
        <f t="shared" si="2272"/>
        <v>0</v>
      </c>
      <c r="BH3070" s="289" t="str">
        <f t="shared" si="2280"/>
        <v>875</v>
      </c>
      <c r="BI3070" s="289" t="str">
        <f t="shared" si="2281"/>
        <v>0702</v>
      </c>
      <c r="BJ3070" s="284" t="s">
        <v>591</v>
      </c>
      <c r="BK3070" s="284" t="s">
        <v>589</v>
      </c>
      <c r="BL3070" s="233" t="str">
        <f t="shared" si="2273"/>
        <v/>
      </c>
    </row>
    <row r="3071" spans="1:64" ht="12" customHeight="1">
      <c r="A3071" s="333" t="s">
        <v>1487</v>
      </c>
      <c r="B3071" s="381" t="s">
        <v>327</v>
      </c>
      <c r="C3071" s="333" t="s">
        <v>819</v>
      </c>
      <c r="D3071" s="381" t="s">
        <v>317</v>
      </c>
      <c r="E3071" s="381" t="s">
        <v>1318</v>
      </c>
      <c r="F3071" s="381" t="s">
        <v>902</v>
      </c>
      <c r="G3071" s="381" t="s">
        <v>387</v>
      </c>
      <c r="H3071" s="100" t="s">
        <v>653</v>
      </c>
      <c r="I3071" s="381" t="s">
        <v>505</v>
      </c>
      <c r="J3071" s="382">
        <v>508574</v>
      </c>
      <c r="K3071" s="382">
        <v>461912.82</v>
      </c>
      <c r="L3071" s="191" t="str">
        <f t="shared" si="2232"/>
        <v>875048010702011004102011921301</v>
      </c>
      <c r="M3071" s="192">
        <f t="array" ref="M3071">IF(COUNT(SEARCH(Удалить_Роспись_КВСР,$B3071)*SEARCH(Удалить_Роспись_ПБС,$C3071)*SEARCH(Удалить_Роспись_КФСР, $D3071)*SEARCH(Удалить_Роспись_КЦСР,$E3071)*SEARCH(Удалить_Роспись_КВР,$F3071)*SEARCH(Удалить_Роспись_ЭК,$H3071)*SEARCH(Удалить_Роспись_КР,$I3071))&gt;0,0,1)</f>
        <v>0</v>
      </c>
      <c r="N3071" s="192">
        <v>0</v>
      </c>
      <c r="O3071" s="192" t="str">
        <f t="shared" si="2233"/>
        <v/>
      </c>
      <c r="P3071" s="192" t="str">
        <f t="shared" si="2276"/>
        <v/>
      </c>
      <c r="Q3071" s="300" t="str">
        <f t="shared" si="2234"/>
        <v/>
      </c>
      <c r="R3071" s="300" t="str">
        <f t="shared" si="2235"/>
        <v/>
      </c>
      <c r="S3071" s="300" t="str">
        <f t="shared" si="2236"/>
        <v/>
      </c>
      <c r="T3071" s="192" t="str">
        <f t="shared" si="2237"/>
        <v/>
      </c>
      <c r="U3071" s="303" t="str">
        <f t="shared" si="2238"/>
        <v/>
      </c>
      <c r="V3071" s="300" t="str">
        <f t="shared" si="2239"/>
        <v/>
      </c>
      <c r="W3071" s="192" t="str">
        <f t="shared" si="2240"/>
        <v/>
      </c>
      <c r="X3071" s="303" t="str">
        <f t="shared" si="2241"/>
        <v/>
      </c>
      <c r="Y3071" s="300" t="str">
        <f t="shared" si="2242"/>
        <v/>
      </c>
      <c r="Z3071" s="300" t="str">
        <f t="shared" si="2243"/>
        <v/>
      </c>
      <c r="AA3071" s="303" t="str">
        <f t="shared" si="2244"/>
        <v/>
      </c>
      <c r="AB3071" s="300" t="str">
        <f t="shared" si="2245"/>
        <v/>
      </c>
      <c r="AC3071" s="300" t="str">
        <f t="shared" si="2246"/>
        <v/>
      </c>
      <c r="AD3071" s="300" t="str">
        <f t="shared" si="2247"/>
        <v/>
      </c>
      <c r="AE3071" s="192" t="str">
        <f t="shared" si="2248"/>
        <v/>
      </c>
      <c r="AF3071" s="192" t="str">
        <f t="shared" si="2249"/>
        <v/>
      </c>
      <c r="AG3071" s="192"/>
      <c r="AJ3071" s="300" t="str">
        <f t="shared" si="2250"/>
        <v/>
      </c>
      <c r="AK3071" s="300" t="str">
        <f t="shared" si="2251"/>
        <v/>
      </c>
      <c r="AL3071" s="300" t="str">
        <f t="shared" si="2252"/>
        <v/>
      </c>
      <c r="AM3071" s="300" t="str">
        <f t="shared" si="2253"/>
        <v/>
      </c>
      <c r="AN3071" s="300" t="str">
        <f t="shared" si="2254"/>
        <v/>
      </c>
      <c r="AO3071" s="300" t="str">
        <f t="shared" si="2255"/>
        <v/>
      </c>
      <c r="AP3071" s="300" t="str">
        <f t="shared" si="2256"/>
        <v/>
      </c>
      <c r="AQ3071" s="300" t="str">
        <f t="shared" si="2257"/>
        <v/>
      </c>
      <c r="AR3071" s="306" t="str">
        <f t="shared" si="2258"/>
        <v/>
      </c>
      <c r="AS3071" s="300" t="str">
        <f t="shared" si="2259"/>
        <v/>
      </c>
      <c r="AT3071" s="300" t="str">
        <f t="shared" si="2260"/>
        <v/>
      </c>
      <c r="AU3071" s="192" t="str">
        <f t="shared" si="2261"/>
        <v>рбс</v>
      </c>
      <c r="AV3071" s="192" t="str">
        <f t="shared" si="2262"/>
        <v>рбс87504801общопл</v>
      </c>
      <c r="AW3071" s="191">
        <f t="shared" si="2263"/>
        <v>0</v>
      </c>
      <c r="AX3071" s="191">
        <f t="shared" si="2264"/>
        <v>0</v>
      </c>
      <c r="AY3071" s="191">
        <f t="shared" si="2265"/>
        <v>0</v>
      </c>
      <c r="AZ3071" s="191">
        <f t="shared" si="2266"/>
        <v>0</v>
      </c>
      <c r="BA3071" s="193">
        <f t="shared" si="2267"/>
        <v>1</v>
      </c>
      <c r="BB3071" s="193">
        <f t="shared" si="2268"/>
        <v>1</v>
      </c>
      <c r="BC3071" s="193">
        <f t="shared" si="2269"/>
        <v>1</v>
      </c>
      <c r="BD3071" s="191">
        <f t="shared" si="2279"/>
        <v>0</v>
      </c>
      <c r="BE3071" s="191">
        <f t="shared" si="2270"/>
        <v>0</v>
      </c>
      <c r="BF3071" s="210">
        <f t="shared" si="2271"/>
        <v>0</v>
      </c>
      <c r="BG3071" s="211">
        <f t="shared" si="2272"/>
        <v>0</v>
      </c>
      <c r="BH3071" s="289" t="str">
        <f t="shared" si="2280"/>
        <v>875</v>
      </c>
      <c r="BI3071" s="289" t="str">
        <f t="shared" si="2281"/>
        <v>0702</v>
      </c>
      <c r="BJ3071" s="284" t="s">
        <v>591</v>
      </c>
      <c r="BK3071" s="284" t="s">
        <v>586</v>
      </c>
      <c r="BL3071" s="233" t="str">
        <f t="shared" si="2273"/>
        <v/>
      </c>
    </row>
    <row r="3072" spans="1:64" ht="12" customHeight="1">
      <c r="A3072" s="333" t="s">
        <v>1487</v>
      </c>
      <c r="B3072" s="381" t="s">
        <v>327</v>
      </c>
      <c r="C3072" s="333" t="s">
        <v>819</v>
      </c>
      <c r="D3072" s="381" t="s">
        <v>317</v>
      </c>
      <c r="E3072" s="381" t="s">
        <v>1319</v>
      </c>
      <c r="F3072" s="381" t="s">
        <v>589</v>
      </c>
      <c r="G3072" s="381" t="s">
        <v>386</v>
      </c>
      <c r="H3072" s="100" t="s">
        <v>653</v>
      </c>
      <c r="I3072" s="381" t="s">
        <v>505</v>
      </c>
      <c r="J3072" s="382">
        <v>150000</v>
      </c>
      <c r="K3072" s="382">
        <v>150000</v>
      </c>
      <c r="L3072" s="191" t="str">
        <f t="shared" si="2232"/>
        <v>875048010702011004702011221201</v>
      </c>
      <c r="M3072" s="192">
        <f t="array" ref="M3072">IF(COUNT(SEARCH(Удалить_Роспись_КВСР,$B3072)*SEARCH(Удалить_Роспись_ПБС,$C3072)*SEARCH(Удалить_Роспись_КФСР, $D3072)*SEARCH(Удалить_Роспись_КЦСР,$E3072)*SEARCH(Удалить_Роспись_КВР,$F3072)*SEARCH(Удалить_Роспись_ЭК,$H3072)*SEARCH(Удалить_Роспись_КР,$I3072))&gt;0,0,1)</f>
        <v>0</v>
      </c>
      <c r="N3072" s="192">
        <v>0</v>
      </c>
      <c r="O3072" s="192" t="str">
        <f t="shared" si="2233"/>
        <v/>
      </c>
      <c r="P3072" s="192" t="str">
        <f t="shared" si="2276"/>
        <v/>
      </c>
      <c r="Q3072" s="300" t="str">
        <f t="shared" si="2234"/>
        <v/>
      </c>
      <c r="R3072" s="300" t="str">
        <f t="shared" si="2235"/>
        <v/>
      </c>
      <c r="S3072" s="300" t="str">
        <f t="shared" si="2236"/>
        <v/>
      </c>
      <c r="T3072" s="192" t="str">
        <f t="shared" si="2237"/>
        <v/>
      </c>
      <c r="U3072" s="303" t="str">
        <f t="shared" si="2238"/>
        <v/>
      </c>
      <c r="V3072" s="300" t="str">
        <f t="shared" si="2239"/>
        <v/>
      </c>
      <c r="W3072" s="192" t="str">
        <f t="shared" si="2240"/>
        <v/>
      </c>
      <c r="X3072" s="303" t="str">
        <f t="shared" si="2241"/>
        <v/>
      </c>
      <c r="Y3072" s="300" t="str">
        <f t="shared" si="2242"/>
        <v/>
      </c>
      <c r="Z3072" s="300" t="str">
        <f t="shared" si="2243"/>
        <v/>
      </c>
      <c r="AA3072" s="303" t="str">
        <f t="shared" si="2244"/>
        <v/>
      </c>
      <c r="AB3072" s="300" t="str">
        <f t="shared" si="2245"/>
        <v/>
      </c>
      <c r="AC3072" s="300" t="str">
        <f t="shared" si="2246"/>
        <v/>
      </c>
      <c r="AD3072" s="300" t="str">
        <f t="shared" si="2247"/>
        <v/>
      </c>
      <c r="AE3072" s="192" t="str">
        <f t="shared" si="2248"/>
        <v/>
      </c>
      <c r="AF3072" s="192" t="str">
        <f t="shared" si="2249"/>
        <v/>
      </c>
      <c r="AG3072" s="192"/>
      <c r="AJ3072" s="300" t="str">
        <f t="shared" si="2250"/>
        <v/>
      </c>
      <c r="AK3072" s="300" t="str">
        <f t="shared" si="2251"/>
        <v/>
      </c>
      <c r="AL3072" s="300" t="str">
        <f t="shared" si="2252"/>
        <v/>
      </c>
      <c r="AM3072" s="300" t="str">
        <f t="shared" si="2253"/>
        <v/>
      </c>
      <c r="AN3072" s="300" t="str">
        <f t="shared" si="2254"/>
        <v/>
      </c>
      <c r="AO3072" s="300" t="str">
        <f t="shared" si="2255"/>
        <v/>
      </c>
      <c r="AP3072" s="300" t="str">
        <f t="shared" si="2256"/>
        <v/>
      </c>
      <c r="AQ3072" s="300" t="str">
        <f t="shared" si="2257"/>
        <v/>
      </c>
      <c r="AR3072" s="306" t="str">
        <f t="shared" si="2258"/>
        <v/>
      </c>
      <c r="AS3072" s="300" t="str">
        <f t="shared" si="2259"/>
        <v/>
      </c>
      <c r="AT3072" s="300" t="str">
        <f t="shared" si="2260"/>
        <v/>
      </c>
      <c r="AU3072" s="192" t="str">
        <f t="shared" si="2261"/>
        <v>рбс</v>
      </c>
      <c r="AV3072" s="192" t="str">
        <f t="shared" si="2262"/>
        <v>рбс87504801общпро</v>
      </c>
      <c r="AW3072" s="191">
        <f t="shared" si="2263"/>
        <v>0</v>
      </c>
      <c r="AX3072" s="191">
        <f t="shared" si="2264"/>
        <v>0</v>
      </c>
      <c r="AY3072" s="191">
        <f t="shared" si="2265"/>
        <v>0</v>
      </c>
      <c r="AZ3072" s="191">
        <f t="shared" si="2266"/>
        <v>0</v>
      </c>
      <c r="BA3072" s="193">
        <f t="shared" si="2267"/>
        <v>1</v>
      </c>
      <c r="BB3072" s="193">
        <f t="shared" si="2268"/>
        <v>1</v>
      </c>
      <c r="BC3072" s="193">
        <f t="shared" si="2269"/>
        <v>1</v>
      </c>
      <c r="BD3072" s="191">
        <f t="shared" si="2279"/>
        <v>0</v>
      </c>
      <c r="BE3072" s="191">
        <f t="shared" si="2270"/>
        <v>0</v>
      </c>
      <c r="BF3072" s="210">
        <f t="shared" si="2271"/>
        <v>0</v>
      </c>
      <c r="BG3072" s="211">
        <f t="shared" si="2272"/>
        <v>0</v>
      </c>
      <c r="BH3072" s="289" t="str">
        <f t="shared" si="2280"/>
        <v>875</v>
      </c>
      <c r="BI3072" s="289" t="str">
        <f t="shared" si="2281"/>
        <v>0702</v>
      </c>
      <c r="BJ3072" s="284" t="s">
        <v>591</v>
      </c>
      <c r="BK3072" s="284" t="s">
        <v>586</v>
      </c>
      <c r="BL3072" s="233" t="str">
        <f t="shared" si="2273"/>
        <v/>
      </c>
    </row>
    <row r="3073" spans="1:64" ht="12" customHeight="1">
      <c r="A3073" s="333" t="s">
        <v>1487</v>
      </c>
      <c r="B3073" s="381" t="s">
        <v>327</v>
      </c>
      <c r="C3073" s="333" t="s">
        <v>819</v>
      </c>
      <c r="D3073" s="381" t="s">
        <v>317</v>
      </c>
      <c r="E3073" s="381" t="s">
        <v>1320</v>
      </c>
      <c r="F3073" s="381" t="s">
        <v>586</v>
      </c>
      <c r="G3073" s="381" t="s">
        <v>393</v>
      </c>
      <c r="H3073" s="100" t="s">
        <v>653</v>
      </c>
      <c r="I3073" s="381" t="s">
        <v>505</v>
      </c>
      <c r="J3073" s="382">
        <v>4159198.03</v>
      </c>
      <c r="K3073" s="382">
        <v>2949643.57</v>
      </c>
      <c r="L3073" s="191" t="str">
        <f t="shared" si="2232"/>
        <v>875048010702011004Г02024422301</v>
      </c>
      <c r="M3073" s="192">
        <f t="array" ref="M3073">IF(COUNT(SEARCH(Удалить_Роспись_КВСР,$B3073)*SEARCH(Удалить_Роспись_ПБС,$C3073)*SEARCH(Удалить_Роспись_КФСР, $D3073)*SEARCH(Удалить_Роспись_КЦСР,$E3073)*SEARCH(Удалить_Роспись_КВР,$F3073)*SEARCH(Удалить_Роспись_ЭК,$H3073)*SEARCH(Удалить_Роспись_КР,$I3073))&gt;0,0,1)</f>
        <v>0</v>
      </c>
      <c r="N3073" s="192">
        <f>IF(COUNT(SEARCH(Удалить_Индекс_КВСР,$B3073)*SEARCH(Удалить_Индекс_ПБС,$C3073)*SEARCH(Удалить_Индекс_КФСР,$D3073)*SEARCH(Удалить_Индекс_КЦСР,$E3073)*SEARCH(Удалить_Индекс_КВР,$F3073)*SEARCH(Удалить_Индекс_ЭК,$H3073)*SEARCH(Удалить_Индекс_КР,$I3073))&gt;0,0,1)</f>
        <v>1</v>
      </c>
      <c r="O3073" s="192" t="str">
        <f t="shared" si="2233"/>
        <v/>
      </c>
      <c r="P3073" s="192" t="str">
        <f t="shared" si="2276"/>
        <v/>
      </c>
      <c r="Q3073" s="300" t="str">
        <f t="shared" si="2234"/>
        <v/>
      </c>
      <c r="R3073" s="300" t="str">
        <f t="shared" si="2235"/>
        <v/>
      </c>
      <c r="S3073" s="300" t="str">
        <f t="shared" si="2236"/>
        <v/>
      </c>
      <c r="T3073" s="192" t="str">
        <f t="shared" si="2237"/>
        <v/>
      </c>
      <c r="U3073" s="303" t="str">
        <f t="shared" si="2238"/>
        <v/>
      </c>
      <c r="V3073" s="300" t="str">
        <f t="shared" si="2239"/>
        <v/>
      </c>
      <c r="W3073" s="192" t="str">
        <f t="shared" si="2240"/>
        <v/>
      </c>
      <c r="X3073" s="303" t="str">
        <f t="shared" si="2241"/>
        <v/>
      </c>
      <c r="Y3073" s="300" t="str">
        <f t="shared" si="2242"/>
        <v/>
      </c>
      <c r="Z3073" s="300" t="str">
        <f t="shared" si="2243"/>
        <v/>
      </c>
      <c r="AA3073" s="303" t="str">
        <f t="shared" si="2244"/>
        <v/>
      </c>
      <c r="AB3073" s="300" t="str">
        <f t="shared" si="2245"/>
        <v/>
      </c>
      <c r="AC3073" s="300" t="str">
        <f t="shared" si="2246"/>
        <v/>
      </c>
      <c r="AD3073" s="300" t="str">
        <f t="shared" si="2247"/>
        <v/>
      </c>
      <c r="AE3073" s="192" t="str">
        <f t="shared" si="2248"/>
        <v/>
      </c>
      <c r="AF3073" s="192" t="str">
        <f t="shared" si="2249"/>
        <v/>
      </c>
      <c r="AG3073" s="192"/>
      <c r="AJ3073" s="300" t="str">
        <f t="shared" si="2250"/>
        <v/>
      </c>
      <c r="AK3073" s="300" t="str">
        <f t="shared" si="2251"/>
        <v/>
      </c>
      <c r="AL3073" s="300" t="str">
        <f t="shared" si="2252"/>
        <v/>
      </c>
      <c r="AM3073" s="300" t="str">
        <f t="shared" si="2253"/>
        <v/>
      </c>
      <c r="AN3073" s="300" t="str">
        <f t="shared" si="2254"/>
        <v/>
      </c>
      <c r="AO3073" s="300" t="str">
        <f t="shared" si="2255"/>
        <v/>
      </c>
      <c r="AP3073" s="300" t="str">
        <f t="shared" si="2256"/>
        <v/>
      </c>
      <c r="AQ3073" s="300" t="str">
        <f t="shared" si="2257"/>
        <v/>
      </c>
      <c r="AR3073" s="306" t="str">
        <f t="shared" si="2258"/>
        <v/>
      </c>
      <c r="AS3073" s="300" t="str">
        <f t="shared" si="2259"/>
        <v/>
      </c>
      <c r="AT3073" s="300" t="str">
        <f t="shared" si="2260"/>
        <v/>
      </c>
      <c r="AU3073" s="192" t="str">
        <f t="shared" si="2261"/>
        <v>рбс</v>
      </c>
      <c r="AV3073" s="192" t="str">
        <f t="shared" si="2262"/>
        <v>рбс87504801общком</v>
      </c>
      <c r="AW3073" s="191">
        <f t="shared" si="2263"/>
        <v>0</v>
      </c>
      <c r="AX3073" s="191">
        <f t="shared" si="2264"/>
        <v>0</v>
      </c>
      <c r="AY3073" s="191">
        <f t="shared" si="2265"/>
        <v>4159198.03</v>
      </c>
      <c r="AZ3073" s="191">
        <f t="shared" si="2266"/>
        <v>2949643.57</v>
      </c>
      <c r="BA3073" s="193">
        <f t="shared" si="2267"/>
        <v>1</v>
      </c>
      <c r="BB3073" s="193">
        <f t="shared" si="2268"/>
        <v>1</v>
      </c>
      <c r="BC3073" s="193">
        <f t="shared" si="2269"/>
        <v>1</v>
      </c>
      <c r="BD3073" s="191">
        <f t="shared" si="2279"/>
        <v>4159198.03</v>
      </c>
      <c r="BE3073" s="191">
        <f t="shared" si="2270"/>
        <v>2949643.57</v>
      </c>
      <c r="BF3073" s="210">
        <f t="shared" si="2271"/>
        <v>4159198.03</v>
      </c>
      <c r="BG3073" s="211">
        <f t="shared" si="2272"/>
        <v>4159198.03</v>
      </c>
      <c r="BH3073" s="289" t="str">
        <f t="shared" si="2280"/>
        <v>875</v>
      </c>
      <c r="BI3073" s="289" t="str">
        <f t="shared" si="2281"/>
        <v>0702</v>
      </c>
      <c r="BJ3073" s="284" t="s">
        <v>591</v>
      </c>
      <c r="BK3073" s="284" t="s">
        <v>586</v>
      </c>
      <c r="BL3073" s="233" t="str">
        <f t="shared" si="2273"/>
        <v/>
      </c>
    </row>
    <row r="3074" spans="1:64" ht="12" customHeight="1">
      <c r="A3074" s="333" t="s">
        <v>1487</v>
      </c>
      <c r="B3074" s="381" t="s">
        <v>327</v>
      </c>
      <c r="C3074" s="333" t="s">
        <v>819</v>
      </c>
      <c r="D3074" s="381" t="s">
        <v>317</v>
      </c>
      <c r="E3074" s="381" t="s">
        <v>1321</v>
      </c>
      <c r="F3074" s="381" t="s">
        <v>586</v>
      </c>
      <c r="G3074" s="381" t="s">
        <v>397</v>
      </c>
      <c r="H3074" s="100" t="s">
        <v>653</v>
      </c>
      <c r="I3074" s="381" t="s">
        <v>505</v>
      </c>
      <c r="J3074" s="382">
        <v>314241</v>
      </c>
      <c r="K3074" s="382">
        <v>250000</v>
      </c>
      <c r="L3074" s="191" t="str">
        <f t="shared" si="2232"/>
        <v>875048010702011004П02024434001</v>
      </c>
      <c r="M3074" s="192">
        <f t="array" ref="M3074">IF(COUNT(SEARCH(Удалить_Роспись_КВСР,$B3074)*SEARCH(Удалить_Роспись_ПБС,$C3074)*SEARCH(Удалить_Роспись_КФСР, $D3074)*SEARCH(Удалить_Роспись_КЦСР,$E3074)*SEARCH(Удалить_Роспись_КВР,$F3074)*SEARCH(Удалить_Роспись_ЭК,$H3074)*SEARCH(Удалить_Роспись_КР,$I3074))&gt;0,0,1)</f>
        <v>0</v>
      </c>
      <c r="N3074" s="192">
        <f>IF(COUNT(SEARCH(Удалить_Индекс_КВСР,$B3074)*SEARCH(Удалить_Индекс_ПБС,$C3074)*SEARCH(Удалить_Индекс_КФСР,$D3074)*SEARCH(Удалить_Индекс_КЦСР,$E3074)*SEARCH(Удалить_Индекс_КВР,$F3074)*SEARCH(Удалить_Индекс_ЭК,$H3074)*SEARCH(Удалить_Индекс_КР,$I3074))&gt;0,0,1)</f>
        <v>1</v>
      </c>
      <c r="O3074" s="192" t="str">
        <f t="shared" si="2233"/>
        <v/>
      </c>
      <c r="P3074" s="192" t="str">
        <f t="shared" si="2276"/>
        <v/>
      </c>
      <c r="Q3074" s="300" t="str">
        <f t="shared" si="2234"/>
        <v/>
      </c>
      <c r="R3074" s="300" t="str">
        <f t="shared" si="2235"/>
        <v/>
      </c>
      <c r="S3074" s="300" t="str">
        <f t="shared" si="2236"/>
        <v/>
      </c>
      <c r="T3074" s="192" t="str">
        <f t="shared" si="2237"/>
        <v/>
      </c>
      <c r="U3074" s="303" t="str">
        <f t="shared" si="2238"/>
        <v/>
      </c>
      <c r="V3074" s="300" t="str">
        <f t="shared" si="2239"/>
        <v/>
      </c>
      <c r="W3074" s="192" t="str">
        <f t="shared" si="2240"/>
        <v/>
      </c>
      <c r="X3074" s="303" t="str">
        <f t="shared" si="2241"/>
        <v/>
      </c>
      <c r="Y3074" s="300" t="str">
        <f t="shared" si="2242"/>
        <v/>
      </c>
      <c r="Z3074" s="300" t="str">
        <f t="shared" si="2243"/>
        <v/>
      </c>
      <c r="AA3074" s="303" t="str">
        <f t="shared" si="2244"/>
        <v/>
      </c>
      <c r="AB3074" s="300" t="str">
        <f t="shared" si="2245"/>
        <v/>
      </c>
      <c r="AC3074" s="300" t="str">
        <f t="shared" si="2246"/>
        <v/>
      </c>
      <c r="AD3074" s="300" t="str">
        <f t="shared" si="2247"/>
        <v/>
      </c>
      <c r="AE3074" s="192" t="str">
        <f t="shared" si="2248"/>
        <v/>
      </c>
      <c r="AF3074" s="192" t="str">
        <f t="shared" si="2249"/>
        <v/>
      </c>
      <c r="AG3074" s="192"/>
      <c r="AJ3074" s="300" t="str">
        <f t="shared" si="2250"/>
        <v/>
      </c>
      <c r="AK3074" s="300" t="str">
        <f t="shared" si="2251"/>
        <v/>
      </c>
      <c r="AL3074" s="300" t="str">
        <f t="shared" si="2252"/>
        <v/>
      </c>
      <c r="AM3074" s="300" t="str">
        <f t="shared" si="2253"/>
        <v/>
      </c>
      <c r="AN3074" s="300" t="str">
        <f t="shared" si="2254"/>
        <v/>
      </c>
      <c r="AO3074" s="300" t="str">
        <f t="shared" si="2255"/>
        <v/>
      </c>
      <c r="AP3074" s="300" t="str">
        <f t="shared" si="2256"/>
        <v/>
      </c>
      <c r="AQ3074" s="300" t="str">
        <f t="shared" si="2257"/>
        <v/>
      </c>
      <c r="AR3074" s="306" t="str">
        <f t="shared" si="2258"/>
        <v/>
      </c>
      <c r="AS3074" s="300" t="str">
        <f t="shared" si="2259"/>
        <v/>
      </c>
      <c r="AT3074" s="300" t="str">
        <f t="shared" si="2260"/>
        <v/>
      </c>
      <c r="AU3074" s="192" t="str">
        <f t="shared" si="2261"/>
        <v>рбс</v>
      </c>
      <c r="AV3074" s="192" t="str">
        <f t="shared" si="2262"/>
        <v>рбс87504801общпро</v>
      </c>
      <c r="AW3074" s="191">
        <f t="shared" si="2263"/>
        <v>0</v>
      </c>
      <c r="AX3074" s="191">
        <f t="shared" si="2264"/>
        <v>0</v>
      </c>
      <c r="AY3074" s="191">
        <f t="shared" si="2265"/>
        <v>314241</v>
      </c>
      <c r="AZ3074" s="191">
        <f t="shared" si="2266"/>
        <v>250000</v>
      </c>
      <c r="BA3074" s="193">
        <f t="shared" si="2267"/>
        <v>1</v>
      </c>
      <c r="BB3074" s="193">
        <f t="shared" si="2268"/>
        <v>1</v>
      </c>
      <c r="BC3074" s="193">
        <f t="shared" si="2269"/>
        <v>1</v>
      </c>
      <c r="BD3074" s="191">
        <f t="shared" si="2279"/>
        <v>314241</v>
      </c>
      <c r="BE3074" s="191">
        <f t="shared" si="2270"/>
        <v>250000</v>
      </c>
      <c r="BF3074" s="210">
        <f t="shared" si="2271"/>
        <v>314241</v>
      </c>
      <c r="BG3074" s="211">
        <f t="shared" si="2272"/>
        <v>314241</v>
      </c>
      <c r="BH3074" s="289" t="str">
        <f t="shared" si="2280"/>
        <v>875</v>
      </c>
      <c r="BI3074" s="289" t="str">
        <f t="shared" si="2281"/>
        <v>0702</v>
      </c>
      <c r="BJ3074" s="284" t="s">
        <v>591</v>
      </c>
      <c r="BK3074" s="284" t="s">
        <v>586</v>
      </c>
      <c r="BL3074" s="233" t="str">
        <f t="shared" si="2273"/>
        <v/>
      </c>
    </row>
    <row r="3075" spans="1:64" ht="12" customHeight="1">
      <c r="A3075" s="333" t="s">
        <v>1487</v>
      </c>
      <c r="B3075" s="381" t="s">
        <v>327</v>
      </c>
      <c r="C3075" s="333" t="s">
        <v>819</v>
      </c>
      <c r="D3075" s="381" t="s">
        <v>317</v>
      </c>
      <c r="E3075" s="381" t="s">
        <v>1448</v>
      </c>
      <c r="F3075" s="381" t="s">
        <v>586</v>
      </c>
      <c r="G3075" s="381" t="s">
        <v>407</v>
      </c>
      <c r="H3075" s="100" t="s">
        <v>653</v>
      </c>
      <c r="I3075" s="381" t="s">
        <v>505</v>
      </c>
      <c r="J3075" s="382">
        <v>52800</v>
      </c>
      <c r="K3075" s="382">
        <v>31225</v>
      </c>
      <c r="L3075" s="191" t="str">
        <f t="shared" si="2232"/>
        <v>875048010702011004Ф00024431001</v>
      </c>
      <c r="M3075" s="192">
        <f t="array" ref="M3075">IF(COUNT(SEARCH(Удалить_Роспись_КВСР,$B3075)*SEARCH(Удалить_Роспись_ПБС,$C3075)*SEARCH(Удалить_Роспись_КФСР, $D3075)*SEARCH(Удалить_Роспись_КЦСР,$E3075)*SEARCH(Удалить_Роспись_КВР,$F3075)*SEARCH(Удалить_Роспись_ЭК,$H3075)*SEARCH(Удалить_Роспись_КР,$I3075))&gt;0,0,1)</f>
        <v>0</v>
      </c>
      <c r="N3075" s="192">
        <v>0</v>
      </c>
      <c r="O3075" s="192" t="str">
        <f t="shared" si="2233"/>
        <v/>
      </c>
      <c r="P3075" s="192" t="str">
        <f t="shared" si="2276"/>
        <v/>
      </c>
      <c r="Q3075" s="300" t="str">
        <f t="shared" si="2234"/>
        <v/>
      </c>
      <c r="R3075" s="300" t="str">
        <f t="shared" si="2235"/>
        <v/>
      </c>
      <c r="S3075" s="300" t="str">
        <f t="shared" si="2236"/>
        <v/>
      </c>
      <c r="T3075" s="192" t="str">
        <f t="shared" si="2237"/>
        <v/>
      </c>
      <c r="U3075" s="303" t="str">
        <f t="shared" si="2238"/>
        <v/>
      </c>
      <c r="V3075" s="300" t="str">
        <f t="shared" si="2239"/>
        <v/>
      </c>
      <c r="W3075" s="192" t="str">
        <f t="shared" si="2240"/>
        <v/>
      </c>
      <c r="X3075" s="303" t="str">
        <f t="shared" si="2241"/>
        <v/>
      </c>
      <c r="Y3075" s="300" t="str">
        <f t="shared" si="2242"/>
        <v/>
      </c>
      <c r="Z3075" s="300" t="str">
        <f t="shared" si="2243"/>
        <v/>
      </c>
      <c r="AA3075" s="303" t="str">
        <f t="shared" si="2244"/>
        <v/>
      </c>
      <c r="AB3075" s="300" t="str">
        <f t="shared" si="2245"/>
        <v/>
      </c>
      <c r="AC3075" s="300" t="str">
        <f t="shared" si="2246"/>
        <v/>
      </c>
      <c r="AD3075" s="300" t="str">
        <f t="shared" si="2247"/>
        <v/>
      </c>
      <c r="AE3075" s="192" t="str">
        <f t="shared" si="2248"/>
        <v/>
      </c>
      <c r="AF3075" s="192" t="str">
        <f t="shared" si="2249"/>
        <v/>
      </c>
      <c r="AG3075" s="192"/>
      <c r="AJ3075" s="300" t="str">
        <f t="shared" si="2250"/>
        <v/>
      </c>
      <c r="AK3075" s="300" t="str">
        <f t="shared" si="2251"/>
        <v/>
      </c>
      <c r="AL3075" s="300" t="str">
        <f t="shared" si="2252"/>
        <v/>
      </c>
      <c r="AM3075" s="300" t="str">
        <f t="shared" si="2253"/>
        <v/>
      </c>
      <c r="AN3075" s="300" t="str">
        <f t="shared" si="2254"/>
        <v/>
      </c>
      <c r="AO3075" s="300" t="str">
        <f t="shared" si="2255"/>
        <v/>
      </c>
      <c r="AP3075" s="300" t="str">
        <f t="shared" si="2256"/>
        <v/>
      </c>
      <c r="AQ3075" s="300" t="str">
        <f t="shared" si="2257"/>
        <v/>
      </c>
      <c r="AR3075" s="306" t="str">
        <f t="shared" si="2258"/>
        <v/>
      </c>
      <c r="AS3075" s="300" t="str">
        <f t="shared" si="2259"/>
        <v/>
      </c>
      <c r="AT3075" s="300" t="str">
        <f t="shared" si="2260"/>
        <v/>
      </c>
      <c r="AU3075" s="192" t="str">
        <f t="shared" si="2261"/>
        <v>рбс</v>
      </c>
      <c r="AV3075" s="192" t="str">
        <f t="shared" si="2262"/>
        <v>рбс87504801общосн</v>
      </c>
      <c r="AW3075" s="191">
        <f t="shared" si="2263"/>
        <v>0</v>
      </c>
      <c r="AX3075" s="191">
        <f t="shared" si="2264"/>
        <v>0</v>
      </c>
      <c r="AY3075" s="191">
        <f t="shared" si="2265"/>
        <v>0</v>
      </c>
      <c r="AZ3075" s="191">
        <f t="shared" si="2266"/>
        <v>0</v>
      </c>
      <c r="BA3075" s="193">
        <f t="shared" si="2267"/>
        <v>1</v>
      </c>
      <c r="BB3075" s="193">
        <f t="shared" si="2268"/>
        <v>1</v>
      </c>
      <c r="BC3075" s="193">
        <f t="shared" si="2269"/>
        <v>1</v>
      </c>
      <c r="BD3075" s="191">
        <f t="shared" si="2279"/>
        <v>0</v>
      </c>
      <c r="BE3075" s="191">
        <f t="shared" si="2270"/>
        <v>0</v>
      </c>
      <c r="BF3075" s="210">
        <f t="shared" si="2271"/>
        <v>0</v>
      </c>
      <c r="BG3075" s="211">
        <f t="shared" si="2272"/>
        <v>0</v>
      </c>
      <c r="BH3075" s="289"/>
      <c r="BI3075" s="289"/>
      <c r="BL3075" s="233" t="str">
        <f t="shared" si="2273"/>
        <v/>
      </c>
    </row>
    <row r="3076" spans="1:64" ht="12" customHeight="1">
      <c r="A3076" s="333" t="s">
        <v>1487</v>
      </c>
      <c r="B3076" s="381" t="s">
        <v>327</v>
      </c>
      <c r="C3076" s="333" t="s">
        <v>819</v>
      </c>
      <c r="D3076" s="381" t="s">
        <v>317</v>
      </c>
      <c r="E3076" s="381" t="s">
        <v>1457</v>
      </c>
      <c r="F3076" s="381" t="s">
        <v>586</v>
      </c>
      <c r="G3076" s="381" t="s">
        <v>393</v>
      </c>
      <c r="H3076" s="100" t="s">
        <v>653</v>
      </c>
      <c r="I3076" s="381" t="s">
        <v>505</v>
      </c>
      <c r="J3076" s="382">
        <v>606429</v>
      </c>
      <c r="K3076" s="382">
        <v>568223.31999999995</v>
      </c>
      <c r="L3076" s="191" t="str">
        <f t="shared" si="2232"/>
        <v>875048010702011004Э02024422301</v>
      </c>
      <c r="M3076" s="192">
        <f t="array" ref="M3076">IF(COUNT(SEARCH(Удалить_Роспись_КВСР,$B3076)*SEARCH(Удалить_Роспись_ПБС,$C3076)*SEARCH(Удалить_Роспись_КФСР, $D3076)*SEARCH(Удалить_Роспись_КЦСР,$E3076)*SEARCH(Удалить_Роспись_КВР,$F3076)*SEARCH(Удалить_Роспись_ЭК,$H3076)*SEARCH(Удалить_Роспись_КР,$I3076))&gt;0,0,1)</f>
        <v>0</v>
      </c>
      <c r="N3076" s="192">
        <f>IF(COUNT(SEARCH(Удалить_Индекс_КВСР,$B3076)*SEARCH(Удалить_Индекс_ПБС,$C3076)*SEARCH(Удалить_Индекс_КФСР,$D3076)*SEARCH(Удалить_Индекс_КЦСР,$E3076)*SEARCH(Удалить_Индекс_КВР,$F3076)*SEARCH(Удалить_Индекс_ЭК,$H3076)*SEARCH(Удалить_Индекс_КР,$I3076))&gt;0,0,1)</f>
        <v>1</v>
      </c>
      <c r="O3076" s="192" t="str">
        <f t="shared" si="2233"/>
        <v/>
      </c>
      <c r="P3076" s="192" t="str">
        <f t="shared" si="2276"/>
        <v/>
      </c>
      <c r="Q3076" s="300" t="str">
        <f t="shared" si="2234"/>
        <v/>
      </c>
      <c r="R3076" s="300" t="str">
        <f t="shared" si="2235"/>
        <v/>
      </c>
      <c r="S3076" s="300" t="str">
        <f t="shared" si="2236"/>
        <v/>
      </c>
      <c r="T3076" s="192" t="str">
        <f t="shared" si="2237"/>
        <v/>
      </c>
      <c r="U3076" s="303" t="str">
        <f t="shared" si="2238"/>
        <v/>
      </c>
      <c r="V3076" s="300" t="str">
        <f t="shared" si="2239"/>
        <v/>
      </c>
      <c r="W3076" s="192" t="str">
        <f t="shared" si="2240"/>
        <v/>
      </c>
      <c r="X3076" s="303" t="str">
        <f t="shared" si="2241"/>
        <v/>
      </c>
      <c r="Y3076" s="300" t="str">
        <f t="shared" si="2242"/>
        <v/>
      </c>
      <c r="Z3076" s="300" t="str">
        <f t="shared" si="2243"/>
        <v/>
      </c>
      <c r="AA3076" s="303" t="str">
        <f t="shared" si="2244"/>
        <v/>
      </c>
      <c r="AB3076" s="300" t="str">
        <f t="shared" si="2245"/>
        <v/>
      </c>
      <c r="AC3076" s="300" t="str">
        <f t="shared" si="2246"/>
        <v/>
      </c>
      <c r="AD3076" s="300" t="str">
        <f t="shared" si="2247"/>
        <v/>
      </c>
      <c r="AE3076" s="192" t="str">
        <f t="shared" si="2248"/>
        <v/>
      </c>
      <c r="AF3076" s="192" t="str">
        <f t="shared" si="2249"/>
        <v/>
      </c>
      <c r="AG3076" s="192"/>
      <c r="AJ3076" s="300" t="str">
        <f t="shared" si="2250"/>
        <v/>
      </c>
      <c r="AK3076" s="300" t="str">
        <f t="shared" si="2251"/>
        <v/>
      </c>
      <c r="AL3076" s="300" t="str">
        <f t="shared" si="2252"/>
        <v/>
      </c>
      <c r="AM3076" s="300" t="str">
        <f t="shared" si="2253"/>
        <v/>
      </c>
      <c r="AN3076" s="300" t="str">
        <f t="shared" si="2254"/>
        <v/>
      </c>
      <c r="AO3076" s="300" t="str">
        <f t="shared" si="2255"/>
        <v/>
      </c>
      <c r="AP3076" s="300" t="str">
        <f t="shared" si="2256"/>
        <v/>
      </c>
      <c r="AQ3076" s="300" t="str">
        <f t="shared" si="2257"/>
        <v/>
      </c>
      <c r="AR3076" s="306" t="str">
        <f t="shared" si="2258"/>
        <v/>
      </c>
      <c r="AS3076" s="300" t="str">
        <f t="shared" si="2259"/>
        <v/>
      </c>
      <c r="AT3076" s="300" t="str">
        <f t="shared" si="2260"/>
        <v/>
      </c>
      <c r="AU3076" s="192" t="str">
        <f t="shared" si="2261"/>
        <v>рбс</v>
      </c>
      <c r="AV3076" s="192" t="str">
        <f t="shared" si="2262"/>
        <v>рбс87504801общком</v>
      </c>
      <c r="AW3076" s="191">
        <f t="shared" si="2263"/>
        <v>0</v>
      </c>
      <c r="AX3076" s="191">
        <f t="shared" si="2264"/>
        <v>0</v>
      </c>
      <c r="AY3076" s="191">
        <f t="shared" si="2265"/>
        <v>606429</v>
      </c>
      <c r="AZ3076" s="191">
        <f t="shared" si="2266"/>
        <v>568223.31999999995</v>
      </c>
      <c r="BA3076" s="193">
        <f t="shared" si="2267"/>
        <v>1</v>
      </c>
      <c r="BB3076" s="193">
        <f t="shared" si="2268"/>
        <v>1</v>
      </c>
      <c r="BC3076" s="193">
        <f t="shared" si="2269"/>
        <v>1</v>
      </c>
      <c r="BD3076" s="191">
        <f t="shared" si="2279"/>
        <v>606429</v>
      </c>
      <c r="BE3076" s="191">
        <f t="shared" si="2270"/>
        <v>568223.31999999995</v>
      </c>
      <c r="BF3076" s="210">
        <f t="shared" si="2271"/>
        <v>606429</v>
      </c>
      <c r="BG3076" s="211">
        <f t="shared" si="2272"/>
        <v>606429</v>
      </c>
      <c r="BH3076" s="289"/>
      <c r="BI3076" s="289"/>
      <c r="BL3076" s="233" t="str">
        <f t="shared" si="2273"/>
        <v/>
      </c>
    </row>
    <row r="3077" spans="1:64" ht="12" hidden="1" customHeight="1">
      <c r="A3077" s="333" t="s">
        <v>1487</v>
      </c>
      <c r="B3077" s="381" t="s">
        <v>327</v>
      </c>
      <c r="C3077" s="333" t="s">
        <v>819</v>
      </c>
      <c r="D3077" s="381" t="s">
        <v>317</v>
      </c>
      <c r="E3077" s="381" t="s">
        <v>1322</v>
      </c>
      <c r="F3077" s="381" t="s">
        <v>608</v>
      </c>
      <c r="G3077" s="381" t="s">
        <v>385</v>
      </c>
      <c r="H3077" s="100" t="s">
        <v>653</v>
      </c>
      <c r="I3077" s="381" t="s">
        <v>339</v>
      </c>
      <c r="J3077" s="382">
        <v>3233533.02</v>
      </c>
      <c r="K3077" s="382">
        <v>1828426.52</v>
      </c>
      <c r="L3077" s="191" t="str">
        <f t="shared" si="2232"/>
        <v>875048010702011007409011121110</v>
      </c>
      <c r="M3077" s="192">
        <f t="array" ref="M3077">IF(COUNT(SEARCH(Удалить_Роспись_КВСР,$B3077)*SEARCH(Удалить_Роспись_ПБС,$C3077)*SEARCH(Удалить_Роспись_КФСР, $D3077)*SEARCH(Удалить_Роспись_КЦСР,$E3077)*SEARCH(Удалить_Роспись_КВР,$F3077)*SEARCH(Удалить_Роспись_ЭК,$H3077)*SEARCH(Удалить_Роспись_КР,$I3077))&gt;0,0,1)</f>
        <v>0</v>
      </c>
      <c r="N3077" s="192">
        <v>0</v>
      </c>
      <c r="O3077" s="192" t="str">
        <f t="shared" si="2233"/>
        <v/>
      </c>
      <c r="P3077" s="192" t="str">
        <f t="shared" si="2276"/>
        <v/>
      </c>
      <c r="Q3077" s="300" t="str">
        <f t="shared" si="2234"/>
        <v/>
      </c>
      <c r="R3077" s="300" t="str">
        <f t="shared" si="2235"/>
        <v/>
      </c>
      <c r="S3077" s="300" t="str">
        <f t="shared" si="2236"/>
        <v/>
      </c>
      <c r="T3077" s="192" t="str">
        <f t="shared" si="2237"/>
        <v/>
      </c>
      <c r="U3077" s="303" t="str">
        <f t="shared" si="2238"/>
        <v/>
      </c>
      <c r="V3077" s="300" t="str">
        <f t="shared" si="2239"/>
        <v/>
      </c>
      <c r="W3077" s="192" t="str">
        <f t="shared" si="2240"/>
        <v/>
      </c>
      <c r="X3077" s="303" t="str">
        <f t="shared" si="2241"/>
        <v/>
      </c>
      <c r="Y3077" s="300" t="str">
        <f t="shared" si="2242"/>
        <v/>
      </c>
      <c r="Z3077" s="300" t="str">
        <f t="shared" si="2243"/>
        <v/>
      </c>
      <c r="AA3077" s="303" t="str">
        <f t="shared" si="2244"/>
        <v/>
      </c>
      <c r="AB3077" s="300" t="str">
        <f t="shared" si="2245"/>
        <v/>
      </c>
      <c r="AC3077" s="300" t="str">
        <f t="shared" si="2246"/>
        <v/>
      </c>
      <c r="AD3077" s="300" t="str">
        <f t="shared" si="2247"/>
        <v/>
      </c>
      <c r="AE3077" s="192" t="str">
        <f t="shared" si="2248"/>
        <v/>
      </c>
      <c r="AF3077" s="192" t="str">
        <f t="shared" si="2249"/>
        <v/>
      </c>
      <c r="AG3077" s="192"/>
      <c r="AJ3077" s="300" t="str">
        <f t="shared" si="2250"/>
        <v/>
      </c>
      <c r="AK3077" s="300" t="str">
        <f t="shared" si="2251"/>
        <v/>
      </c>
      <c r="AL3077" s="300" t="str">
        <f t="shared" si="2252"/>
        <v/>
      </c>
      <c r="AM3077" s="300" t="str">
        <f t="shared" si="2253"/>
        <v/>
      </c>
      <c r="AN3077" s="300" t="str">
        <f t="shared" si="2254"/>
        <v/>
      </c>
      <c r="AO3077" s="300" t="str">
        <f t="shared" si="2255"/>
        <v/>
      </c>
      <c r="AP3077" s="300" t="str">
        <f t="shared" si="2256"/>
        <v/>
      </c>
      <c r="AQ3077" s="300" t="str">
        <f t="shared" si="2257"/>
        <v/>
      </c>
      <c r="AR3077" s="306" t="str">
        <f t="shared" si="2258"/>
        <v/>
      </c>
      <c r="AS3077" s="300" t="str">
        <f t="shared" si="2259"/>
        <v/>
      </c>
      <c r="AT3077" s="300" t="str">
        <f t="shared" si="2260"/>
        <v/>
      </c>
      <c r="AU3077" s="192" t="str">
        <f t="shared" si="2261"/>
        <v>рбс</v>
      </c>
      <c r="AV3077" s="192" t="str">
        <f t="shared" si="2262"/>
        <v>рбс87504801общопл</v>
      </c>
      <c r="AW3077" s="191">
        <f t="shared" si="2263"/>
        <v>0</v>
      </c>
      <c r="AX3077" s="191">
        <f t="shared" si="2264"/>
        <v>0</v>
      </c>
      <c r="AY3077" s="191">
        <f t="shared" si="2265"/>
        <v>0</v>
      </c>
      <c r="AZ3077" s="191">
        <f t="shared" si="2266"/>
        <v>0</v>
      </c>
      <c r="BA3077" s="193">
        <f t="shared" si="2267"/>
        <v>1</v>
      </c>
      <c r="BB3077" s="193">
        <f t="shared" si="2268"/>
        <v>1</v>
      </c>
      <c r="BC3077" s="193">
        <f t="shared" si="2269"/>
        <v>1</v>
      </c>
      <c r="BD3077" s="191">
        <f t="shared" si="2279"/>
        <v>0</v>
      </c>
      <c r="BE3077" s="191">
        <f t="shared" si="2270"/>
        <v>0</v>
      </c>
      <c r="BF3077" s="210">
        <f t="shared" si="2271"/>
        <v>0</v>
      </c>
      <c r="BG3077" s="211">
        <f t="shared" si="2272"/>
        <v>0</v>
      </c>
      <c r="BH3077" s="289"/>
      <c r="BI3077" s="289"/>
      <c r="BL3077" s="233" t="str">
        <f t="shared" si="2273"/>
        <v/>
      </c>
    </row>
    <row r="3078" spans="1:64" ht="12" hidden="1" customHeight="1">
      <c r="A3078" s="333" t="s">
        <v>1487</v>
      </c>
      <c r="B3078" s="381" t="s">
        <v>327</v>
      </c>
      <c r="C3078" s="333" t="s">
        <v>819</v>
      </c>
      <c r="D3078" s="381" t="s">
        <v>317</v>
      </c>
      <c r="E3078" s="381" t="s">
        <v>1322</v>
      </c>
      <c r="F3078" s="381" t="s">
        <v>589</v>
      </c>
      <c r="G3078" s="381" t="s">
        <v>386</v>
      </c>
      <c r="H3078" s="100" t="s">
        <v>653</v>
      </c>
      <c r="I3078" s="381" t="s">
        <v>339</v>
      </c>
      <c r="J3078" s="382">
        <v>8710</v>
      </c>
      <c r="K3078" s="382">
        <v>4580.6000000000004</v>
      </c>
      <c r="L3078" s="191" t="str">
        <f t="shared" si="2232"/>
        <v>875048010702011007409011221210</v>
      </c>
      <c r="M3078" s="192">
        <f t="array" ref="M3078">IF(COUNT(SEARCH(Удалить_Роспись_КВСР,$B3078)*SEARCH(Удалить_Роспись_ПБС,$C3078)*SEARCH(Удалить_Роспись_КФСР, $D3078)*SEARCH(Удалить_Роспись_КЦСР,$E3078)*SEARCH(Удалить_Роспись_КВР,$F3078)*SEARCH(Удалить_Роспись_ЭК,$H3078)*SEARCH(Удалить_Роспись_КР,$I3078))&gt;0,0,1)</f>
        <v>0</v>
      </c>
      <c r="N3078" s="192">
        <v>0</v>
      </c>
      <c r="O3078" s="192" t="str">
        <f t="shared" si="2233"/>
        <v/>
      </c>
      <c r="P3078" s="192" t="str">
        <f t="shared" si="2276"/>
        <v/>
      </c>
      <c r="Q3078" s="300" t="str">
        <f t="shared" si="2234"/>
        <v/>
      </c>
      <c r="R3078" s="300" t="str">
        <f t="shared" si="2235"/>
        <v/>
      </c>
      <c r="S3078" s="300" t="str">
        <f t="shared" si="2236"/>
        <v/>
      </c>
      <c r="T3078" s="192" t="str">
        <f t="shared" si="2237"/>
        <v/>
      </c>
      <c r="U3078" s="303" t="str">
        <f t="shared" si="2238"/>
        <v/>
      </c>
      <c r="V3078" s="300" t="str">
        <f t="shared" si="2239"/>
        <v/>
      </c>
      <c r="W3078" s="192" t="str">
        <f t="shared" si="2240"/>
        <v/>
      </c>
      <c r="X3078" s="303" t="str">
        <f t="shared" si="2241"/>
        <v/>
      </c>
      <c r="Y3078" s="300" t="str">
        <f t="shared" si="2242"/>
        <v/>
      </c>
      <c r="Z3078" s="300" t="str">
        <f t="shared" si="2243"/>
        <v/>
      </c>
      <c r="AA3078" s="303" t="str">
        <f t="shared" si="2244"/>
        <v/>
      </c>
      <c r="AB3078" s="300" t="str">
        <f t="shared" si="2245"/>
        <v/>
      </c>
      <c r="AC3078" s="300" t="str">
        <f t="shared" si="2246"/>
        <v/>
      </c>
      <c r="AD3078" s="300" t="str">
        <f t="shared" si="2247"/>
        <v/>
      </c>
      <c r="AE3078" s="192" t="str">
        <f t="shared" si="2248"/>
        <v/>
      </c>
      <c r="AF3078" s="192" t="str">
        <f t="shared" si="2249"/>
        <v/>
      </c>
      <c r="AG3078" s="192"/>
      <c r="AJ3078" s="300" t="str">
        <f t="shared" si="2250"/>
        <v/>
      </c>
      <c r="AK3078" s="300" t="str">
        <f t="shared" si="2251"/>
        <v/>
      </c>
      <c r="AL3078" s="300" t="str">
        <f t="shared" si="2252"/>
        <v/>
      </c>
      <c r="AM3078" s="300" t="str">
        <f t="shared" si="2253"/>
        <v/>
      </c>
      <c r="AN3078" s="300" t="str">
        <f t="shared" si="2254"/>
        <v/>
      </c>
      <c r="AO3078" s="300" t="str">
        <f t="shared" si="2255"/>
        <v/>
      </c>
      <c r="AP3078" s="300" t="str">
        <f t="shared" si="2256"/>
        <v/>
      </c>
      <c r="AQ3078" s="300" t="str">
        <f t="shared" si="2257"/>
        <v/>
      </c>
      <c r="AR3078" s="306" t="str">
        <f t="shared" si="2258"/>
        <v/>
      </c>
      <c r="AS3078" s="300" t="str">
        <f t="shared" si="2259"/>
        <v/>
      </c>
      <c r="AT3078" s="300" t="str">
        <f t="shared" si="2260"/>
        <v/>
      </c>
      <c r="AU3078" s="192" t="str">
        <f t="shared" si="2261"/>
        <v>рбс</v>
      </c>
      <c r="AV3078" s="192" t="str">
        <f t="shared" si="2262"/>
        <v>рбс87504801общпро</v>
      </c>
      <c r="AW3078" s="191">
        <f t="shared" si="2263"/>
        <v>0</v>
      </c>
      <c r="AX3078" s="191">
        <f t="shared" si="2264"/>
        <v>0</v>
      </c>
      <c r="AY3078" s="191">
        <f t="shared" si="2265"/>
        <v>0</v>
      </c>
      <c r="AZ3078" s="191">
        <f t="shared" si="2266"/>
        <v>0</v>
      </c>
      <c r="BA3078" s="193">
        <f t="shared" si="2267"/>
        <v>1</v>
      </c>
      <c r="BB3078" s="193">
        <f t="shared" si="2268"/>
        <v>1</v>
      </c>
      <c r="BC3078" s="193">
        <f t="shared" si="2269"/>
        <v>1</v>
      </c>
      <c r="BD3078" s="191">
        <f t="shared" si="2279"/>
        <v>0</v>
      </c>
      <c r="BE3078" s="191">
        <f t="shared" si="2270"/>
        <v>0</v>
      </c>
      <c r="BF3078" s="210">
        <f t="shared" si="2271"/>
        <v>0</v>
      </c>
      <c r="BG3078" s="211">
        <f t="shared" si="2272"/>
        <v>0</v>
      </c>
      <c r="BH3078" s="289"/>
      <c r="BI3078" s="289"/>
      <c r="BL3078" s="233" t="str">
        <f t="shared" si="2273"/>
        <v/>
      </c>
    </row>
    <row r="3079" spans="1:64" ht="12" hidden="1" customHeight="1">
      <c r="A3079" s="333" t="s">
        <v>1487</v>
      </c>
      <c r="B3079" s="381" t="s">
        <v>327</v>
      </c>
      <c r="C3079" s="333" t="s">
        <v>819</v>
      </c>
      <c r="D3079" s="381" t="s">
        <v>317</v>
      </c>
      <c r="E3079" s="381" t="s">
        <v>1322</v>
      </c>
      <c r="F3079" s="381" t="s">
        <v>902</v>
      </c>
      <c r="G3079" s="381" t="s">
        <v>387</v>
      </c>
      <c r="H3079" s="100" t="s">
        <v>653</v>
      </c>
      <c r="I3079" s="381" t="s">
        <v>339</v>
      </c>
      <c r="J3079" s="382">
        <v>976526.99</v>
      </c>
      <c r="K3079" s="382">
        <v>432675.68</v>
      </c>
      <c r="L3079" s="191" t="str">
        <f t="shared" si="2232"/>
        <v>875048010702011007409011921310</v>
      </c>
      <c r="M3079" s="192">
        <f t="array" ref="M3079">IF(COUNT(SEARCH(Удалить_Роспись_КВСР,$B3079)*SEARCH(Удалить_Роспись_ПБС,$C3079)*SEARCH(Удалить_Роспись_КФСР, $D3079)*SEARCH(Удалить_Роспись_КЦСР,$E3079)*SEARCH(Удалить_Роспись_КВР,$F3079)*SEARCH(Удалить_Роспись_ЭК,$H3079)*SEARCH(Удалить_Роспись_КР,$I3079))&gt;0,0,1)</f>
        <v>0</v>
      </c>
      <c r="N3079" s="192">
        <v>0</v>
      </c>
      <c r="O3079" s="192" t="str">
        <f t="shared" si="2233"/>
        <v/>
      </c>
      <c r="P3079" s="192" t="str">
        <f t="shared" si="2276"/>
        <v/>
      </c>
      <c r="Q3079" s="300" t="str">
        <f t="shared" si="2234"/>
        <v/>
      </c>
      <c r="R3079" s="300" t="str">
        <f t="shared" si="2235"/>
        <v/>
      </c>
      <c r="S3079" s="300" t="str">
        <f t="shared" si="2236"/>
        <v/>
      </c>
      <c r="T3079" s="192" t="str">
        <f t="shared" si="2237"/>
        <v/>
      </c>
      <c r="U3079" s="303" t="str">
        <f t="shared" si="2238"/>
        <v/>
      </c>
      <c r="V3079" s="300" t="str">
        <f t="shared" si="2239"/>
        <v/>
      </c>
      <c r="W3079" s="192" t="str">
        <f t="shared" si="2240"/>
        <v/>
      </c>
      <c r="X3079" s="303" t="str">
        <f t="shared" si="2241"/>
        <v/>
      </c>
      <c r="Y3079" s="300" t="str">
        <f t="shared" si="2242"/>
        <v/>
      </c>
      <c r="Z3079" s="300" t="str">
        <f t="shared" si="2243"/>
        <v/>
      </c>
      <c r="AA3079" s="303" t="str">
        <f t="shared" si="2244"/>
        <v/>
      </c>
      <c r="AB3079" s="300" t="str">
        <f t="shared" si="2245"/>
        <v/>
      </c>
      <c r="AC3079" s="300" t="str">
        <f t="shared" si="2246"/>
        <v/>
      </c>
      <c r="AD3079" s="300" t="str">
        <f t="shared" si="2247"/>
        <v/>
      </c>
      <c r="AE3079" s="192" t="str">
        <f t="shared" si="2248"/>
        <v/>
      </c>
      <c r="AF3079" s="192" t="str">
        <f t="shared" si="2249"/>
        <v/>
      </c>
      <c r="AG3079" s="192"/>
      <c r="AJ3079" s="300" t="str">
        <f t="shared" si="2250"/>
        <v/>
      </c>
      <c r="AK3079" s="300" t="str">
        <f t="shared" si="2251"/>
        <v/>
      </c>
      <c r="AL3079" s="300" t="str">
        <f t="shared" si="2252"/>
        <v/>
      </c>
      <c r="AM3079" s="300" t="str">
        <f t="shared" si="2253"/>
        <v/>
      </c>
      <c r="AN3079" s="300" t="str">
        <f t="shared" si="2254"/>
        <v/>
      </c>
      <c r="AO3079" s="300" t="str">
        <f t="shared" si="2255"/>
        <v/>
      </c>
      <c r="AP3079" s="300" t="str">
        <f t="shared" si="2256"/>
        <v/>
      </c>
      <c r="AQ3079" s="300" t="str">
        <f t="shared" si="2257"/>
        <v/>
      </c>
      <c r="AR3079" s="306" t="str">
        <f t="shared" si="2258"/>
        <v/>
      </c>
      <c r="AS3079" s="300" t="str">
        <f t="shared" si="2259"/>
        <v/>
      </c>
      <c r="AT3079" s="300" t="str">
        <f t="shared" si="2260"/>
        <v/>
      </c>
      <c r="AU3079" s="192" t="str">
        <f t="shared" si="2261"/>
        <v>рбс</v>
      </c>
      <c r="AV3079" s="192" t="str">
        <f t="shared" si="2262"/>
        <v>рбс87504801общопл</v>
      </c>
      <c r="AW3079" s="191">
        <f t="shared" si="2263"/>
        <v>0</v>
      </c>
      <c r="AX3079" s="191">
        <f t="shared" si="2264"/>
        <v>0</v>
      </c>
      <c r="AY3079" s="191">
        <f t="shared" si="2265"/>
        <v>0</v>
      </c>
      <c r="AZ3079" s="191">
        <f t="shared" si="2266"/>
        <v>0</v>
      </c>
      <c r="BA3079" s="193">
        <f t="shared" si="2267"/>
        <v>1</v>
      </c>
      <c r="BB3079" s="193">
        <f t="shared" si="2268"/>
        <v>1</v>
      </c>
      <c r="BC3079" s="193">
        <f t="shared" si="2269"/>
        <v>1</v>
      </c>
      <c r="BD3079" s="191">
        <f t="shared" si="2279"/>
        <v>0</v>
      </c>
      <c r="BE3079" s="191">
        <f t="shared" si="2270"/>
        <v>0</v>
      </c>
      <c r="BF3079" s="210">
        <f t="shared" si="2271"/>
        <v>0</v>
      </c>
      <c r="BG3079" s="211">
        <f t="shared" si="2272"/>
        <v>0</v>
      </c>
      <c r="BH3079" s="289"/>
      <c r="BI3079" s="289"/>
      <c r="BL3079" s="233" t="str">
        <f t="shared" si="2273"/>
        <v/>
      </c>
    </row>
    <row r="3080" spans="1:64" ht="12" hidden="1" customHeight="1">
      <c r="A3080" s="333" t="s">
        <v>1487</v>
      </c>
      <c r="B3080" s="381" t="s">
        <v>327</v>
      </c>
      <c r="C3080" s="333" t="s">
        <v>819</v>
      </c>
      <c r="D3080" s="381" t="s">
        <v>317</v>
      </c>
      <c r="E3080" s="381" t="s">
        <v>1322</v>
      </c>
      <c r="F3080" s="381" t="s">
        <v>586</v>
      </c>
      <c r="G3080" s="381" t="s">
        <v>389</v>
      </c>
      <c r="H3080" s="100" t="s">
        <v>653</v>
      </c>
      <c r="I3080" s="381" t="s">
        <v>339</v>
      </c>
      <c r="J3080" s="382">
        <v>26213</v>
      </c>
      <c r="K3080" s="382">
        <v>9071</v>
      </c>
      <c r="L3080" s="191" t="str">
        <f t="shared" si="2232"/>
        <v>875048010702011007409024422610</v>
      </c>
      <c r="M3080" s="192">
        <f t="array" ref="M3080">IF(COUNT(SEARCH(Удалить_Роспись_КВСР,$B3080)*SEARCH(Удалить_Роспись_ПБС,$C3080)*SEARCH(Удалить_Роспись_КФСР, $D3080)*SEARCH(Удалить_Роспись_КЦСР,$E3080)*SEARCH(Удалить_Роспись_КВР,$F3080)*SEARCH(Удалить_Роспись_ЭК,$H3080)*SEARCH(Удалить_Роспись_КР,$I3080))&gt;0,0,1)</f>
        <v>0</v>
      </c>
      <c r="N3080" s="192">
        <v>0</v>
      </c>
      <c r="O3080" s="192" t="str">
        <f t="shared" si="2233"/>
        <v/>
      </c>
      <c r="P3080" s="192" t="str">
        <f t="shared" si="2276"/>
        <v/>
      </c>
      <c r="Q3080" s="300" t="str">
        <f t="shared" si="2234"/>
        <v/>
      </c>
      <c r="R3080" s="300" t="str">
        <f t="shared" si="2235"/>
        <v/>
      </c>
      <c r="S3080" s="300" t="str">
        <f t="shared" si="2236"/>
        <v/>
      </c>
      <c r="T3080" s="192" t="str">
        <f t="shared" si="2237"/>
        <v/>
      </c>
      <c r="U3080" s="303" t="str">
        <f t="shared" si="2238"/>
        <v/>
      </c>
      <c r="V3080" s="300" t="str">
        <f t="shared" si="2239"/>
        <v/>
      </c>
      <c r="W3080" s="192" t="str">
        <f t="shared" si="2240"/>
        <v/>
      </c>
      <c r="X3080" s="303" t="str">
        <f t="shared" si="2241"/>
        <v/>
      </c>
      <c r="Y3080" s="300" t="str">
        <f t="shared" si="2242"/>
        <v/>
      </c>
      <c r="Z3080" s="300" t="str">
        <f t="shared" si="2243"/>
        <v/>
      </c>
      <c r="AA3080" s="303" t="str">
        <f t="shared" si="2244"/>
        <v/>
      </c>
      <c r="AB3080" s="300" t="str">
        <f t="shared" si="2245"/>
        <v/>
      </c>
      <c r="AC3080" s="300" t="str">
        <f t="shared" si="2246"/>
        <v/>
      </c>
      <c r="AD3080" s="300" t="str">
        <f t="shared" si="2247"/>
        <v/>
      </c>
      <c r="AE3080" s="192" t="str">
        <f t="shared" si="2248"/>
        <v/>
      </c>
      <c r="AF3080" s="192" t="str">
        <f t="shared" si="2249"/>
        <v/>
      </c>
      <c r="AG3080" s="192"/>
      <c r="AJ3080" s="300" t="str">
        <f t="shared" si="2250"/>
        <v/>
      </c>
      <c r="AK3080" s="300" t="str">
        <f t="shared" si="2251"/>
        <v/>
      </c>
      <c r="AL3080" s="300" t="str">
        <f t="shared" si="2252"/>
        <v/>
      </c>
      <c r="AM3080" s="300" t="str">
        <f t="shared" si="2253"/>
        <v/>
      </c>
      <c r="AN3080" s="300" t="str">
        <f t="shared" si="2254"/>
        <v/>
      </c>
      <c r="AO3080" s="300" t="str">
        <f t="shared" si="2255"/>
        <v/>
      </c>
      <c r="AP3080" s="300" t="str">
        <f t="shared" si="2256"/>
        <v/>
      </c>
      <c r="AQ3080" s="300" t="str">
        <f t="shared" si="2257"/>
        <v/>
      </c>
      <c r="AR3080" s="306" t="str">
        <f t="shared" si="2258"/>
        <v/>
      </c>
      <c r="AS3080" s="300" t="str">
        <f t="shared" si="2259"/>
        <v/>
      </c>
      <c r="AT3080" s="300" t="str">
        <f t="shared" si="2260"/>
        <v/>
      </c>
      <c r="AU3080" s="192" t="str">
        <f t="shared" si="2261"/>
        <v>рбс</v>
      </c>
      <c r="AV3080" s="192" t="str">
        <f t="shared" si="2262"/>
        <v>рбс87504801общпро</v>
      </c>
      <c r="AW3080" s="191">
        <f t="shared" si="2263"/>
        <v>0</v>
      </c>
      <c r="AX3080" s="191">
        <f t="shared" si="2264"/>
        <v>0</v>
      </c>
      <c r="AY3080" s="191">
        <f t="shared" si="2265"/>
        <v>0</v>
      </c>
      <c r="AZ3080" s="191">
        <f t="shared" si="2266"/>
        <v>0</v>
      </c>
      <c r="BA3080" s="193">
        <f t="shared" si="2267"/>
        <v>1</v>
      </c>
      <c r="BB3080" s="193">
        <f t="shared" si="2268"/>
        <v>1</v>
      </c>
      <c r="BC3080" s="193">
        <f t="shared" si="2269"/>
        <v>1</v>
      </c>
      <c r="BD3080" s="191">
        <f t="shared" si="2279"/>
        <v>0</v>
      </c>
      <c r="BE3080" s="191">
        <f t="shared" si="2270"/>
        <v>0</v>
      </c>
      <c r="BF3080" s="210">
        <f t="shared" si="2271"/>
        <v>0</v>
      </c>
      <c r="BG3080" s="211">
        <f t="shared" si="2272"/>
        <v>0</v>
      </c>
      <c r="BH3080" s="289" t="str">
        <f>B3080</f>
        <v>875</v>
      </c>
      <c r="BI3080" s="289" t="str">
        <f>D3080</f>
        <v>0702</v>
      </c>
      <c r="BJ3080" s="284" t="s">
        <v>591</v>
      </c>
      <c r="BK3080" s="284" t="s">
        <v>589</v>
      </c>
      <c r="BL3080" s="233" t="str">
        <f t="shared" si="2273"/>
        <v/>
      </c>
    </row>
    <row r="3081" spans="1:64" ht="12" hidden="1" customHeight="1">
      <c r="A3081" s="333" t="s">
        <v>1487</v>
      </c>
      <c r="B3081" s="381" t="s">
        <v>327</v>
      </c>
      <c r="C3081" s="333" t="s">
        <v>819</v>
      </c>
      <c r="D3081" s="381" t="s">
        <v>317</v>
      </c>
      <c r="E3081" s="381" t="s">
        <v>1323</v>
      </c>
      <c r="F3081" s="381" t="s">
        <v>608</v>
      </c>
      <c r="G3081" s="381" t="s">
        <v>385</v>
      </c>
      <c r="H3081" s="100" t="s">
        <v>653</v>
      </c>
      <c r="I3081" s="381" t="s">
        <v>339</v>
      </c>
      <c r="J3081" s="382">
        <v>15619384.67</v>
      </c>
      <c r="K3081" s="382">
        <v>10688830.02</v>
      </c>
      <c r="L3081" s="191" t="str">
        <f t="shared" si="2232"/>
        <v>875048010702011007564011121110</v>
      </c>
      <c r="M3081" s="192">
        <f t="array" ref="M3081">IF(COUNT(SEARCH(Удалить_Роспись_КВСР,$B3081)*SEARCH(Удалить_Роспись_ПБС,$C3081)*SEARCH(Удалить_Роспись_КФСР, $D3081)*SEARCH(Удалить_Роспись_КЦСР,$E3081)*SEARCH(Удалить_Роспись_КВР,$F3081)*SEARCH(Удалить_Роспись_ЭК,$H3081)*SEARCH(Удалить_Роспись_КР,$I3081))&gt;0,0,1)</f>
        <v>0</v>
      </c>
      <c r="N3081" s="192">
        <v>0</v>
      </c>
      <c r="O3081" s="192" t="str">
        <f t="shared" si="2233"/>
        <v/>
      </c>
      <c r="P3081" s="192" t="str">
        <f t="shared" si="2276"/>
        <v/>
      </c>
      <c r="Q3081" s="300" t="str">
        <f t="shared" si="2234"/>
        <v/>
      </c>
      <c r="R3081" s="300" t="str">
        <f t="shared" si="2235"/>
        <v/>
      </c>
      <c r="S3081" s="300" t="str">
        <f t="shared" si="2236"/>
        <v/>
      </c>
      <c r="T3081" s="192" t="str">
        <f t="shared" si="2237"/>
        <v/>
      </c>
      <c r="U3081" s="303" t="str">
        <f t="shared" si="2238"/>
        <v/>
      </c>
      <c r="V3081" s="300" t="str">
        <f t="shared" si="2239"/>
        <v/>
      </c>
      <c r="W3081" s="192" t="str">
        <f t="shared" si="2240"/>
        <v/>
      </c>
      <c r="X3081" s="303" t="str">
        <f t="shared" si="2241"/>
        <v/>
      </c>
      <c r="Y3081" s="300" t="str">
        <f t="shared" si="2242"/>
        <v/>
      </c>
      <c r="Z3081" s="300" t="str">
        <f t="shared" si="2243"/>
        <v/>
      </c>
      <c r="AA3081" s="303" t="str">
        <f t="shared" si="2244"/>
        <v/>
      </c>
      <c r="AB3081" s="300" t="str">
        <f t="shared" si="2245"/>
        <v/>
      </c>
      <c r="AC3081" s="300" t="str">
        <f t="shared" si="2246"/>
        <v/>
      </c>
      <c r="AD3081" s="300" t="str">
        <f t="shared" si="2247"/>
        <v/>
      </c>
      <c r="AE3081" s="192" t="str">
        <f t="shared" si="2248"/>
        <v/>
      </c>
      <c r="AF3081" s="192" t="str">
        <f t="shared" si="2249"/>
        <v/>
      </c>
      <c r="AG3081" s="192"/>
      <c r="AJ3081" s="300" t="str">
        <f t="shared" si="2250"/>
        <v/>
      </c>
      <c r="AK3081" s="300" t="str">
        <f t="shared" si="2251"/>
        <v/>
      </c>
      <c r="AL3081" s="300" t="str">
        <f t="shared" si="2252"/>
        <v/>
      </c>
      <c r="AM3081" s="300" t="str">
        <f t="shared" si="2253"/>
        <v/>
      </c>
      <c r="AN3081" s="300" t="str">
        <f t="shared" si="2254"/>
        <v/>
      </c>
      <c r="AO3081" s="300" t="str">
        <f t="shared" si="2255"/>
        <v/>
      </c>
      <c r="AP3081" s="300" t="str">
        <f t="shared" si="2256"/>
        <v/>
      </c>
      <c r="AQ3081" s="300" t="str">
        <f t="shared" si="2257"/>
        <v/>
      </c>
      <c r="AR3081" s="306" t="str">
        <f t="shared" si="2258"/>
        <v/>
      </c>
      <c r="AS3081" s="300" t="str">
        <f t="shared" si="2259"/>
        <v/>
      </c>
      <c r="AT3081" s="300" t="str">
        <f t="shared" si="2260"/>
        <v/>
      </c>
      <c r="AU3081" s="192" t="str">
        <f t="shared" si="2261"/>
        <v>рбс</v>
      </c>
      <c r="AV3081" s="192" t="str">
        <f t="shared" si="2262"/>
        <v>рбс87504801общопл</v>
      </c>
      <c r="AW3081" s="191">
        <f t="shared" si="2263"/>
        <v>0</v>
      </c>
      <c r="AX3081" s="191">
        <f t="shared" si="2264"/>
        <v>0</v>
      </c>
      <c r="AY3081" s="191">
        <f t="shared" si="2265"/>
        <v>0</v>
      </c>
      <c r="AZ3081" s="191">
        <f t="shared" si="2266"/>
        <v>0</v>
      </c>
      <c r="BA3081" s="193">
        <f t="shared" si="2267"/>
        <v>1</v>
      </c>
      <c r="BB3081" s="193">
        <f t="shared" si="2268"/>
        <v>1</v>
      </c>
      <c r="BC3081" s="193">
        <f t="shared" si="2269"/>
        <v>1</v>
      </c>
      <c r="BD3081" s="191">
        <f t="shared" si="2279"/>
        <v>0</v>
      </c>
      <c r="BE3081" s="191">
        <f t="shared" si="2270"/>
        <v>0</v>
      </c>
      <c r="BF3081" s="210">
        <f t="shared" si="2271"/>
        <v>0</v>
      </c>
      <c r="BG3081" s="211">
        <f t="shared" si="2272"/>
        <v>0</v>
      </c>
      <c r="BH3081" s="289" t="str">
        <f>B3081</f>
        <v>875</v>
      </c>
      <c r="BI3081" s="289" t="str">
        <f>D3081</f>
        <v>0702</v>
      </c>
      <c r="BJ3081" s="284" t="s">
        <v>591</v>
      </c>
      <c r="BK3081" s="284" t="s">
        <v>589</v>
      </c>
      <c r="BL3081" s="233" t="str">
        <f t="shared" si="2273"/>
        <v/>
      </c>
    </row>
    <row r="3082" spans="1:64" ht="12" hidden="1" customHeight="1">
      <c r="A3082" s="333" t="s">
        <v>1487</v>
      </c>
      <c r="B3082" s="381" t="s">
        <v>327</v>
      </c>
      <c r="C3082" s="333" t="s">
        <v>819</v>
      </c>
      <c r="D3082" s="381" t="s">
        <v>317</v>
      </c>
      <c r="E3082" s="381" t="s">
        <v>1323</v>
      </c>
      <c r="F3082" s="381" t="s">
        <v>589</v>
      </c>
      <c r="G3082" s="381" t="s">
        <v>386</v>
      </c>
      <c r="H3082" s="100" t="s">
        <v>653</v>
      </c>
      <c r="I3082" s="381" t="s">
        <v>339</v>
      </c>
      <c r="J3082" s="382">
        <v>58290</v>
      </c>
      <c r="K3082" s="382">
        <v>31151.22</v>
      </c>
      <c r="L3082" s="191" t="str">
        <f t="shared" si="2232"/>
        <v>875048010702011007564011221210</v>
      </c>
      <c r="M3082" s="192">
        <f t="array" ref="M3082">IF(COUNT(SEARCH(Удалить_Роспись_КВСР,$B3082)*SEARCH(Удалить_Роспись_ПБС,$C3082)*SEARCH(Удалить_Роспись_КФСР, $D3082)*SEARCH(Удалить_Роспись_КЦСР,$E3082)*SEARCH(Удалить_Роспись_КВР,$F3082)*SEARCH(Удалить_Роспись_ЭК,$H3082)*SEARCH(Удалить_Роспись_КР,$I3082))&gt;0,0,1)</f>
        <v>0</v>
      </c>
      <c r="N3082" s="192">
        <v>0</v>
      </c>
      <c r="O3082" s="192" t="str">
        <f t="shared" si="2233"/>
        <v/>
      </c>
      <c r="P3082" s="192" t="str">
        <f t="shared" si="2276"/>
        <v/>
      </c>
      <c r="Q3082" s="300" t="str">
        <f t="shared" si="2234"/>
        <v/>
      </c>
      <c r="R3082" s="300" t="str">
        <f t="shared" si="2235"/>
        <v/>
      </c>
      <c r="S3082" s="300" t="str">
        <f t="shared" si="2236"/>
        <v/>
      </c>
      <c r="T3082" s="192" t="str">
        <f t="shared" si="2237"/>
        <v/>
      </c>
      <c r="U3082" s="303" t="str">
        <f t="shared" si="2238"/>
        <v/>
      </c>
      <c r="V3082" s="300" t="str">
        <f t="shared" si="2239"/>
        <v/>
      </c>
      <c r="W3082" s="192" t="str">
        <f t="shared" si="2240"/>
        <v/>
      </c>
      <c r="X3082" s="303" t="str">
        <f t="shared" si="2241"/>
        <v/>
      </c>
      <c r="Y3082" s="300" t="str">
        <f t="shared" si="2242"/>
        <v/>
      </c>
      <c r="Z3082" s="300" t="str">
        <f t="shared" si="2243"/>
        <v/>
      </c>
      <c r="AA3082" s="303" t="str">
        <f t="shared" si="2244"/>
        <v/>
      </c>
      <c r="AB3082" s="300" t="str">
        <f t="shared" si="2245"/>
        <v/>
      </c>
      <c r="AC3082" s="300" t="str">
        <f t="shared" si="2246"/>
        <v/>
      </c>
      <c r="AD3082" s="300" t="str">
        <f t="shared" si="2247"/>
        <v/>
      </c>
      <c r="AE3082" s="192" t="str">
        <f t="shared" si="2248"/>
        <v/>
      </c>
      <c r="AF3082" s="192" t="str">
        <f t="shared" si="2249"/>
        <v/>
      </c>
      <c r="AG3082" s="192"/>
      <c r="AJ3082" s="300" t="str">
        <f t="shared" si="2250"/>
        <v/>
      </c>
      <c r="AK3082" s="300" t="str">
        <f t="shared" si="2251"/>
        <v/>
      </c>
      <c r="AL3082" s="300" t="str">
        <f t="shared" si="2252"/>
        <v/>
      </c>
      <c r="AM3082" s="300" t="str">
        <f t="shared" si="2253"/>
        <v/>
      </c>
      <c r="AN3082" s="300" t="str">
        <f t="shared" si="2254"/>
        <v/>
      </c>
      <c r="AO3082" s="300" t="str">
        <f t="shared" si="2255"/>
        <v/>
      </c>
      <c r="AP3082" s="300" t="str">
        <f t="shared" si="2256"/>
        <v/>
      </c>
      <c r="AQ3082" s="300" t="str">
        <f t="shared" si="2257"/>
        <v/>
      </c>
      <c r="AR3082" s="306" t="str">
        <f t="shared" si="2258"/>
        <v/>
      </c>
      <c r="AS3082" s="300" t="str">
        <f t="shared" si="2259"/>
        <v/>
      </c>
      <c r="AT3082" s="300" t="str">
        <f t="shared" si="2260"/>
        <v/>
      </c>
      <c r="AU3082" s="192" t="str">
        <f t="shared" si="2261"/>
        <v>рбс</v>
      </c>
      <c r="AV3082" s="192" t="str">
        <f t="shared" si="2262"/>
        <v>рбс87504801общпро</v>
      </c>
      <c r="AW3082" s="191">
        <f t="shared" si="2263"/>
        <v>0</v>
      </c>
      <c r="AX3082" s="191">
        <f t="shared" si="2264"/>
        <v>0</v>
      </c>
      <c r="AY3082" s="191">
        <f t="shared" si="2265"/>
        <v>0</v>
      </c>
      <c r="AZ3082" s="191">
        <f t="shared" si="2266"/>
        <v>0</v>
      </c>
      <c r="BA3082" s="193">
        <f t="shared" si="2267"/>
        <v>1</v>
      </c>
      <c r="BB3082" s="193">
        <f t="shared" si="2268"/>
        <v>1</v>
      </c>
      <c r="BC3082" s="193">
        <f t="shared" si="2269"/>
        <v>1</v>
      </c>
      <c r="BD3082" s="191">
        <f t="shared" si="2279"/>
        <v>0</v>
      </c>
      <c r="BE3082" s="191">
        <f t="shared" si="2270"/>
        <v>0</v>
      </c>
      <c r="BF3082" s="210">
        <f t="shared" si="2271"/>
        <v>0</v>
      </c>
      <c r="BG3082" s="211">
        <f t="shared" si="2272"/>
        <v>0</v>
      </c>
      <c r="BH3082" s="289" t="str">
        <f>B3082</f>
        <v>875</v>
      </c>
      <c r="BI3082" s="289" t="str">
        <f>D3082</f>
        <v>0702</v>
      </c>
      <c r="BJ3082" s="284" t="s">
        <v>591</v>
      </c>
      <c r="BK3082" s="284" t="s">
        <v>589</v>
      </c>
      <c r="BL3082" s="233" t="str">
        <f t="shared" si="2273"/>
        <v/>
      </c>
    </row>
    <row r="3083" spans="1:64" ht="12" hidden="1" customHeight="1">
      <c r="A3083" s="333" t="s">
        <v>1487</v>
      </c>
      <c r="B3083" s="381" t="s">
        <v>327</v>
      </c>
      <c r="C3083" s="333" t="s">
        <v>819</v>
      </c>
      <c r="D3083" s="381" t="s">
        <v>317</v>
      </c>
      <c r="E3083" s="381" t="s">
        <v>1323</v>
      </c>
      <c r="F3083" s="381" t="s">
        <v>902</v>
      </c>
      <c r="G3083" s="381" t="s">
        <v>387</v>
      </c>
      <c r="H3083" s="100" t="s">
        <v>653</v>
      </c>
      <c r="I3083" s="381" t="s">
        <v>339</v>
      </c>
      <c r="J3083" s="382">
        <v>4685019.4800000004</v>
      </c>
      <c r="K3083" s="382">
        <v>3287320.93</v>
      </c>
      <c r="L3083" s="191" t="str">
        <f t="shared" si="2232"/>
        <v>875048010702011007564011921310</v>
      </c>
      <c r="M3083" s="192">
        <f t="array" ref="M3083">IF(COUNT(SEARCH(Удалить_Роспись_КВСР,$B3083)*SEARCH(Удалить_Роспись_ПБС,$C3083)*SEARCH(Удалить_Роспись_КФСР, $D3083)*SEARCH(Удалить_Роспись_КЦСР,$E3083)*SEARCH(Удалить_Роспись_КВР,$F3083)*SEARCH(Удалить_Роспись_ЭК,$H3083)*SEARCH(Удалить_Роспись_КР,$I3083))&gt;0,0,1)</f>
        <v>0</v>
      </c>
      <c r="N3083" s="192">
        <v>0</v>
      </c>
      <c r="O3083" s="192" t="str">
        <f t="shared" si="2233"/>
        <v/>
      </c>
      <c r="P3083" s="192" t="str">
        <f t="shared" si="2276"/>
        <v/>
      </c>
      <c r="Q3083" s="300" t="str">
        <f t="shared" si="2234"/>
        <v/>
      </c>
      <c r="R3083" s="300" t="str">
        <f t="shared" si="2235"/>
        <v/>
      </c>
      <c r="S3083" s="300" t="str">
        <f t="shared" si="2236"/>
        <v/>
      </c>
      <c r="T3083" s="192" t="str">
        <f t="shared" si="2237"/>
        <v/>
      </c>
      <c r="U3083" s="303" t="str">
        <f t="shared" si="2238"/>
        <v/>
      </c>
      <c r="V3083" s="300" t="str">
        <f t="shared" si="2239"/>
        <v/>
      </c>
      <c r="W3083" s="192" t="str">
        <f t="shared" si="2240"/>
        <v/>
      </c>
      <c r="X3083" s="303" t="str">
        <f t="shared" si="2241"/>
        <v/>
      </c>
      <c r="Y3083" s="300" t="str">
        <f t="shared" si="2242"/>
        <v/>
      </c>
      <c r="Z3083" s="300" t="str">
        <f t="shared" si="2243"/>
        <v/>
      </c>
      <c r="AA3083" s="303" t="str">
        <f t="shared" si="2244"/>
        <v/>
      </c>
      <c r="AB3083" s="300" t="str">
        <f t="shared" si="2245"/>
        <v/>
      </c>
      <c r="AC3083" s="300" t="str">
        <f t="shared" si="2246"/>
        <v/>
      </c>
      <c r="AD3083" s="300" t="str">
        <f t="shared" si="2247"/>
        <v/>
      </c>
      <c r="AE3083" s="192" t="str">
        <f t="shared" si="2248"/>
        <v/>
      </c>
      <c r="AF3083" s="192" t="str">
        <f t="shared" si="2249"/>
        <v/>
      </c>
      <c r="AG3083" s="192"/>
      <c r="AJ3083" s="300" t="str">
        <f t="shared" si="2250"/>
        <v/>
      </c>
      <c r="AK3083" s="300" t="str">
        <f t="shared" si="2251"/>
        <v/>
      </c>
      <c r="AL3083" s="300" t="str">
        <f t="shared" si="2252"/>
        <v/>
      </c>
      <c r="AM3083" s="300" t="str">
        <f t="shared" si="2253"/>
        <v/>
      </c>
      <c r="AN3083" s="300" t="str">
        <f t="shared" si="2254"/>
        <v/>
      </c>
      <c r="AO3083" s="300" t="str">
        <f t="shared" si="2255"/>
        <v/>
      </c>
      <c r="AP3083" s="300" t="str">
        <f t="shared" si="2256"/>
        <v/>
      </c>
      <c r="AQ3083" s="300" t="str">
        <f t="shared" si="2257"/>
        <v/>
      </c>
      <c r="AR3083" s="306" t="str">
        <f t="shared" si="2258"/>
        <v/>
      </c>
      <c r="AS3083" s="300" t="str">
        <f t="shared" si="2259"/>
        <v/>
      </c>
      <c r="AT3083" s="300" t="str">
        <f t="shared" si="2260"/>
        <v/>
      </c>
      <c r="AU3083" s="192" t="str">
        <f t="shared" si="2261"/>
        <v>рбс</v>
      </c>
      <c r="AV3083" s="192" t="str">
        <f t="shared" si="2262"/>
        <v>рбс87504801общопл</v>
      </c>
      <c r="AW3083" s="191">
        <f t="shared" si="2263"/>
        <v>0</v>
      </c>
      <c r="AX3083" s="191">
        <f t="shared" si="2264"/>
        <v>0</v>
      </c>
      <c r="AY3083" s="191">
        <f t="shared" si="2265"/>
        <v>0</v>
      </c>
      <c r="AZ3083" s="191">
        <f t="shared" si="2266"/>
        <v>0</v>
      </c>
      <c r="BA3083" s="193">
        <f t="shared" si="2267"/>
        <v>1</v>
      </c>
      <c r="BB3083" s="193">
        <f t="shared" si="2268"/>
        <v>1</v>
      </c>
      <c r="BC3083" s="193">
        <f t="shared" si="2269"/>
        <v>1</v>
      </c>
      <c r="BD3083" s="191">
        <f t="shared" si="2279"/>
        <v>0</v>
      </c>
      <c r="BE3083" s="191">
        <f t="shared" si="2270"/>
        <v>0</v>
      </c>
      <c r="BF3083" s="210">
        <f t="shared" si="2271"/>
        <v>0</v>
      </c>
      <c r="BG3083" s="211">
        <f t="shared" si="2272"/>
        <v>0</v>
      </c>
      <c r="BH3083" s="289"/>
      <c r="BI3083" s="289"/>
      <c r="BL3083" s="233" t="str">
        <f t="shared" si="2273"/>
        <v/>
      </c>
    </row>
    <row r="3084" spans="1:64" ht="12" hidden="1" customHeight="1">
      <c r="A3084" s="333" t="s">
        <v>1487</v>
      </c>
      <c r="B3084" s="381" t="s">
        <v>327</v>
      </c>
      <c r="C3084" s="333" t="s">
        <v>819</v>
      </c>
      <c r="D3084" s="381" t="s">
        <v>317</v>
      </c>
      <c r="E3084" s="381" t="s">
        <v>1323</v>
      </c>
      <c r="F3084" s="381" t="s">
        <v>586</v>
      </c>
      <c r="G3084" s="381" t="s">
        <v>391</v>
      </c>
      <c r="H3084" s="100" t="s">
        <v>653</v>
      </c>
      <c r="I3084" s="381" t="s">
        <v>339</v>
      </c>
      <c r="J3084" s="382">
        <v>97220.6</v>
      </c>
      <c r="K3084" s="382">
        <v>51687.96</v>
      </c>
      <c r="L3084" s="191" t="str">
        <f t="shared" si="2232"/>
        <v>875048010702011007564024422110</v>
      </c>
      <c r="M3084" s="192">
        <f t="array" ref="M3084">IF(COUNT(SEARCH(Удалить_Роспись_КВСР,$B3084)*SEARCH(Удалить_Роспись_ПБС,$C3084)*SEARCH(Удалить_Роспись_КФСР, $D3084)*SEARCH(Удалить_Роспись_КЦСР,$E3084)*SEARCH(Удалить_Роспись_КВР,$F3084)*SEARCH(Удалить_Роспись_ЭК,$H3084)*SEARCH(Удалить_Роспись_КР,$I3084))&gt;0,0,1)</f>
        <v>0</v>
      </c>
      <c r="N3084" s="192">
        <v>0</v>
      </c>
      <c r="O3084" s="192" t="str">
        <f t="shared" si="2233"/>
        <v/>
      </c>
      <c r="P3084" s="192" t="str">
        <f t="shared" si="2276"/>
        <v/>
      </c>
      <c r="Q3084" s="300" t="str">
        <f t="shared" si="2234"/>
        <v/>
      </c>
      <c r="R3084" s="300" t="str">
        <f t="shared" si="2235"/>
        <v/>
      </c>
      <c r="S3084" s="300" t="str">
        <f t="shared" si="2236"/>
        <v/>
      </c>
      <c r="T3084" s="192" t="str">
        <f t="shared" si="2237"/>
        <v/>
      </c>
      <c r="U3084" s="303" t="str">
        <f t="shared" si="2238"/>
        <v/>
      </c>
      <c r="V3084" s="300" t="str">
        <f t="shared" si="2239"/>
        <v/>
      </c>
      <c r="W3084" s="192" t="str">
        <f t="shared" si="2240"/>
        <v/>
      </c>
      <c r="X3084" s="303" t="str">
        <f t="shared" si="2241"/>
        <v/>
      </c>
      <c r="Y3084" s="300" t="str">
        <f t="shared" si="2242"/>
        <v/>
      </c>
      <c r="Z3084" s="300" t="str">
        <f t="shared" si="2243"/>
        <v/>
      </c>
      <c r="AA3084" s="303" t="str">
        <f t="shared" si="2244"/>
        <v/>
      </c>
      <c r="AB3084" s="300" t="str">
        <f t="shared" si="2245"/>
        <v/>
      </c>
      <c r="AC3084" s="300" t="str">
        <f t="shared" si="2246"/>
        <v/>
      </c>
      <c r="AD3084" s="300" t="str">
        <f t="shared" si="2247"/>
        <v/>
      </c>
      <c r="AE3084" s="192" t="str">
        <f t="shared" si="2248"/>
        <v/>
      </c>
      <c r="AF3084" s="192" t="str">
        <f t="shared" si="2249"/>
        <v/>
      </c>
      <c r="AG3084" s="192"/>
      <c r="AJ3084" s="300" t="str">
        <f t="shared" si="2250"/>
        <v/>
      </c>
      <c r="AK3084" s="300" t="str">
        <f t="shared" si="2251"/>
        <v/>
      </c>
      <c r="AL3084" s="300" t="str">
        <f t="shared" si="2252"/>
        <v/>
      </c>
      <c r="AM3084" s="300" t="str">
        <f t="shared" si="2253"/>
        <v/>
      </c>
      <c r="AN3084" s="300" t="str">
        <f t="shared" si="2254"/>
        <v/>
      </c>
      <c r="AO3084" s="300" t="str">
        <f t="shared" si="2255"/>
        <v/>
      </c>
      <c r="AP3084" s="300" t="str">
        <f t="shared" si="2256"/>
        <v/>
      </c>
      <c r="AQ3084" s="300" t="str">
        <f t="shared" si="2257"/>
        <v/>
      </c>
      <c r="AR3084" s="306" t="str">
        <f t="shared" si="2258"/>
        <v/>
      </c>
      <c r="AS3084" s="300" t="str">
        <f t="shared" si="2259"/>
        <v/>
      </c>
      <c r="AT3084" s="300" t="str">
        <f t="shared" si="2260"/>
        <v/>
      </c>
      <c r="AU3084" s="192" t="str">
        <f t="shared" si="2261"/>
        <v>рбс</v>
      </c>
      <c r="AV3084" s="192" t="str">
        <f t="shared" si="2262"/>
        <v>рбс87504801общпро</v>
      </c>
      <c r="AW3084" s="191">
        <f t="shared" si="2263"/>
        <v>0</v>
      </c>
      <c r="AX3084" s="191">
        <f t="shared" si="2264"/>
        <v>0</v>
      </c>
      <c r="AY3084" s="191">
        <f t="shared" si="2265"/>
        <v>0</v>
      </c>
      <c r="AZ3084" s="191">
        <f t="shared" si="2266"/>
        <v>0</v>
      </c>
      <c r="BA3084" s="193">
        <f t="shared" si="2267"/>
        <v>1</v>
      </c>
      <c r="BB3084" s="193">
        <f t="shared" si="2268"/>
        <v>1</v>
      </c>
      <c r="BC3084" s="193">
        <f t="shared" si="2269"/>
        <v>1</v>
      </c>
      <c r="BD3084" s="191">
        <f t="shared" si="2279"/>
        <v>0</v>
      </c>
      <c r="BE3084" s="191">
        <f t="shared" si="2270"/>
        <v>0</v>
      </c>
      <c r="BF3084" s="210">
        <f t="shared" si="2271"/>
        <v>0</v>
      </c>
      <c r="BG3084" s="211">
        <f t="shared" si="2272"/>
        <v>0</v>
      </c>
      <c r="BH3084" s="289" t="str">
        <f t="shared" ref="BH3084:BH3094" si="2282">B3084</f>
        <v>875</v>
      </c>
      <c r="BI3084" s="289" t="str">
        <f t="shared" ref="BI3084:BI3094" si="2283">D3084</f>
        <v>0702</v>
      </c>
      <c r="BJ3084" s="284" t="s">
        <v>591</v>
      </c>
      <c r="BK3084" s="284" t="s">
        <v>586</v>
      </c>
      <c r="BL3084" s="233" t="str">
        <f t="shared" si="2273"/>
        <v/>
      </c>
    </row>
    <row r="3085" spans="1:64" ht="12" hidden="1" customHeight="1">
      <c r="A3085" s="333" t="s">
        <v>1487</v>
      </c>
      <c r="B3085" s="381" t="s">
        <v>327</v>
      </c>
      <c r="C3085" s="333" t="s">
        <v>819</v>
      </c>
      <c r="D3085" s="381" t="s">
        <v>317</v>
      </c>
      <c r="E3085" s="381" t="s">
        <v>1323</v>
      </c>
      <c r="F3085" s="381" t="s">
        <v>586</v>
      </c>
      <c r="G3085" s="381" t="s">
        <v>394</v>
      </c>
      <c r="H3085" s="100" t="s">
        <v>653</v>
      </c>
      <c r="I3085" s="381" t="s">
        <v>339</v>
      </c>
      <c r="J3085" s="382">
        <v>52000</v>
      </c>
      <c r="K3085" s="382">
        <v>27000</v>
      </c>
      <c r="L3085" s="191" t="str">
        <f t="shared" si="2232"/>
        <v>875048010702011007564024422510</v>
      </c>
      <c r="M3085" s="192">
        <f t="array" ref="M3085">IF(COUNT(SEARCH(Удалить_Роспись_КВСР,$B3085)*SEARCH(Удалить_Роспись_ПБС,$C3085)*SEARCH(Удалить_Роспись_КФСР, $D3085)*SEARCH(Удалить_Роспись_КЦСР,$E3085)*SEARCH(Удалить_Роспись_КВР,$F3085)*SEARCH(Удалить_Роспись_ЭК,$H3085)*SEARCH(Удалить_Роспись_КР,$I3085))&gt;0,0,1)</f>
        <v>0</v>
      </c>
      <c r="N3085" s="192">
        <v>0</v>
      </c>
      <c r="O3085" s="192" t="str">
        <f t="shared" si="2233"/>
        <v/>
      </c>
      <c r="P3085" s="192" t="str">
        <f t="shared" si="2276"/>
        <v/>
      </c>
      <c r="Q3085" s="300" t="str">
        <f t="shared" si="2234"/>
        <v/>
      </c>
      <c r="R3085" s="300" t="str">
        <f t="shared" si="2235"/>
        <v/>
      </c>
      <c r="S3085" s="300" t="str">
        <f t="shared" si="2236"/>
        <v/>
      </c>
      <c r="T3085" s="192" t="str">
        <f t="shared" si="2237"/>
        <v/>
      </c>
      <c r="U3085" s="303" t="str">
        <f t="shared" si="2238"/>
        <v/>
      </c>
      <c r="V3085" s="300" t="str">
        <f t="shared" si="2239"/>
        <v/>
      </c>
      <c r="W3085" s="192" t="str">
        <f t="shared" si="2240"/>
        <v/>
      </c>
      <c r="X3085" s="303" t="str">
        <f t="shared" si="2241"/>
        <v/>
      </c>
      <c r="Y3085" s="300" t="str">
        <f t="shared" si="2242"/>
        <v/>
      </c>
      <c r="Z3085" s="300" t="str">
        <f t="shared" si="2243"/>
        <v/>
      </c>
      <c r="AA3085" s="303" t="str">
        <f t="shared" si="2244"/>
        <v/>
      </c>
      <c r="AB3085" s="300" t="str">
        <f t="shared" si="2245"/>
        <v/>
      </c>
      <c r="AC3085" s="300" t="str">
        <f t="shared" si="2246"/>
        <v/>
      </c>
      <c r="AD3085" s="300" t="str">
        <f t="shared" si="2247"/>
        <v/>
      </c>
      <c r="AE3085" s="192" t="str">
        <f t="shared" si="2248"/>
        <v/>
      </c>
      <c r="AF3085" s="192" t="str">
        <f t="shared" si="2249"/>
        <v/>
      </c>
      <c r="AG3085" s="192"/>
      <c r="AJ3085" s="300" t="str">
        <f t="shared" si="2250"/>
        <v/>
      </c>
      <c r="AK3085" s="300" t="str">
        <f t="shared" si="2251"/>
        <v/>
      </c>
      <c r="AL3085" s="300" t="str">
        <f t="shared" si="2252"/>
        <v/>
      </c>
      <c r="AM3085" s="300" t="str">
        <f t="shared" si="2253"/>
        <v/>
      </c>
      <c r="AN3085" s="300" t="str">
        <f t="shared" si="2254"/>
        <v/>
      </c>
      <c r="AO3085" s="300" t="str">
        <f t="shared" si="2255"/>
        <v/>
      </c>
      <c r="AP3085" s="300" t="str">
        <f t="shared" si="2256"/>
        <v/>
      </c>
      <c r="AQ3085" s="300" t="str">
        <f t="shared" si="2257"/>
        <v/>
      </c>
      <c r="AR3085" s="306" t="str">
        <f t="shared" si="2258"/>
        <v/>
      </c>
      <c r="AS3085" s="300" t="str">
        <f t="shared" si="2259"/>
        <v/>
      </c>
      <c r="AT3085" s="300" t="str">
        <f t="shared" si="2260"/>
        <v/>
      </c>
      <c r="AU3085" s="192" t="str">
        <f t="shared" si="2261"/>
        <v>рбс</v>
      </c>
      <c r="AV3085" s="192" t="str">
        <f t="shared" si="2262"/>
        <v>рбс87504801общпро</v>
      </c>
      <c r="AW3085" s="191">
        <f t="shared" si="2263"/>
        <v>0</v>
      </c>
      <c r="AX3085" s="191">
        <f t="shared" si="2264"/>
        <v>0</v>
      </c>
      <c r="AY3085" s="191">
        <f t="shared" si="2265"/>
        <v>0</v>
      </c>
      <c r="AZ3085" s="191">
        <f t="shared" si="2266"/>
        <v>0</v>
      </c>
      <c r="BA3085" s="193">
        <f t="shared" si="2267"/>
        <v>1</v>
      </c>
      <c r="BB3085" s="193">
        <f t="shared" si="2268"/>
        <v>1</v>
      </c>
      <c r="BC3085" s="193">
        <f t="shared" si="2269"/>
        <v>1</v>
      </c>
      <c r="BD3085" s="191">
        <f t="shared" si="2279"/>
        <v>0</v>
      </c>
      <c r="BE3085" s="191">
        <f t="shared" si="2270"/>
        <v>0</v>
      </c>
      <c r="BF3085" s="210">
        <f t="shared" si="2271"/>
        <v>0</v>
      </c>
      <c r="BG3085" s="211">
        <f t="shared" si="2272"/>
        <v>0</v>
      </c>
      <c r="BH3085" s="289" t="str">
        <f t="shared" si="2282"/>
        <v>875</v>
      </c>
      <c r="BI3085" s="289" t="str">
        <f t="shared" si="2283"/>
        <v>0702</v>
      </c>
      <c r="BJ3085" s="284" t="s">
        <v>591</v>
      </c>
      <c r="BK3085" s="284" t="s">
        <v>589</v>
      </c>
      <c r="BL3085" s="233" t="str">
        <f t="shared" si="2273"/>
        <v/>
      </c>
    </row>
    <row r="3086" spans="1:64" ht="12" hidden="1" customHeight="1">
      <c r="A3086" s="333" t="s">
        <v>1487</v>
      </c>
      <c r="B3086" s="381" t="s">
        <v>327</v>
      </c>
      <c r="C3086" s="333" t="s">
        <v>819</v>
      </c>
      <c r="D3086" s="381" t="s">
        <v>317</v>
      </c>
      <c r="E3086" s="381" t="s">
        <v>1323</v>
      </c>
      <c r="F3086" s="381" t="s">
        <v>586</v>
      </c>
      <c r="G3086" s="381" t="s">
        <v>389</v>
      </c>
      <c r="H3086" s="100" t="s">
        <v>653</v>
      </c>
      <c r="I3086" s="381" t="s">
        <v>339</v>
      </c>
      <c r="J3086" s="382">
        <v>178214</v>
      </c>
      <c r="K3086" s="382">
        <v>97288.62</v>
      </c>
      <c r="L3086" s="191" t="str">
        <f t="shared" ref="L3086:L3149" si="2284">CONCATENATE(B3086,C3086,D3086,E3086,F3086,G3086,I3086)</f>
        <v>875048010702011007564024422610</v>
      </c>
      <c r="M3086" s="192">
        <f t="array" ref="M3086">IF(COUNT(SEARCH(Удалить_Роспись_КВСР,$B3086)*SEARCH(Удалить_Роспись_ПБС,$C3086)*SEARCH(Удалить_Роспись_КФСР, $D3086)*SEARCH(Удалить_Роспись_КЦСР,$E3086)*SEARCH(Удалить_Роспись_КВР,$F3086)*SEARCH(Удалить_Роспись_ЭК,$H3086)*SEARCH(Удалить_Роспись_КР,$I3086))&gt;0,0,1)</f>
        <v>0</v>
      </c>
      <c r="N3086" s="192">
        <v>0</v>
      </c>
      <c r="O3086" s="192" t="str">
        <f t="shared" ref="O3086:O3149" si="2285">IF(OR($E3086="263П001",$E3086="092П000"),"атп","")</f>
        <v/>
      </c>
      <c r="P3086" s="192" t="str">
        <f t="shared" si="2276"/>
        <v/>
      </c>
      <c r="Q3086" s="300" t="str">
        <f t="shared" ref="Q3086:Q3149" si="2286">IF(OR($E3086="282Д002",$E3086="909Д000"),"инв","")</f>
        <v/>
      </c>
      <c r="R3086" s="300" t="str">
        <f t="shared" ref="R3086:R3149" si="2287">IF(OR($E3086="2928006",$E3086="4118004",$E3086="909Ж000"),"зем","")</f>
        <v/>
      </c>
      <c r="S3086" s="300" t="str">
        <f t="shared" ref="S3086:S3149" si="2288">IF($D3086="1001","пен","")</f>
        <v/>
      </c>
      <c r="T3086" s="192" t="str">
        <f t="shared" ref="T3086:T3149" si="2289">IF($E3086="9018000","рез","")</f>
        <v/>
      </c>
      <c r="U3086" s="303" t="str">
        <f t="shared" ref="U3086:U3149" si="2290">IF(LEFT($E3086,3)="795","рцп","")</f>
        <v/>
      </c>
      <c r="V3086" s="300" t="str">
        <f t="shared" ref="V3086:V3149" si="2291">IF(AND($B3086="830",OR($E3086="1038212",$E3086="0358000",E3086="0348223",E3086="1018001",E3086="1018210",E3086="1038000",E3086="0318202",E3086="0368203",E3086="0538001")),"мер","")</f>
        <v/>
      </c>
      <c r="W3086" s="192" t="str">
        <f t="shared" ref="W3086:W3149" si="2292">IF(AND($B3086="806",$D3086="0503"),"бла","")</f>
        <v/>
      </c>
      <c r="X3086" s="303" t="str">
        <f t="shared" ref="X3086:X3149" si="2293">IF(AND($B3086="806",$E3086="5058606"),"жил","")</f>
        <v/>
      </c>
      <c r="Y3086" s="300" t="str">
        <f t="shared" ref="Y3086:Y3149" si="2294">IF($D3086="0107","выб","")</f>
        <v/>
      </c>
      <c r="Z3086" s="300" t="str">
        <f t="shared" ref="Z3086:Z3149" si="2295">IF($G3086="251","меж","")</f>
        <v/>
      </c>
      <c r="AA3086" s="303" t="str">
        <f t="shared" ref="AA3086:AA3149" si="2296">IF($B3086="800","кцп","")</f>
        <v/>
      </c>
      <c r="AB3086" s="300" t="str">
        <f t="shared" ref="AB3086:AB3149" si="2297">IF($F3086="611","смз","")</f>
        <v/>
      </c>
      <c r="AC3086" s="300" t="str">
        <f t="shared" ref="AC3086:AC3149" si="2298">IF($D3086="1301","дол","")</f>
        <v/>
      </c>
      <c r="AD3086" s="300" t="str">
        <f t="shared" ref="AD3086:AD3149" si="2299">IF($F3086="612","сиц","")</f>
        <v/>
      </c>
      <c r="AE3086" s="192" t="str">
        <f t="shared" ref="AE3086:AE3149" si="2300">IF(AND($B3086="890",$E3086="9098000",F3086="870"),"рсф","")</f>
        <v/>
      </c>
      <c r="AF3086" s="192" t="str">
        <f t="shared" ref="AF3086:AF3149" si="2301">IF(AND($F3086="330",B3086="806"),"поч","")</f>
        <v/>
      </c>
      <c r="AG3086" s="192"/>
      <c r="AJ3086" s="300" t="str">
        <f t="shared" ref="AJ3086:AJ3149" si="2302">IF(AND(D3086="0503",G3086="223",OR(E3086="2118002",E3086="2218002",E3086="2338004",E3086="2718002",E3086="2928002",E3086="3018002",E3086="3118002",E3086="3218002",E3086="3418002",E3086="3658002",E3086="3718002",E3086="3818002",E3086="3948001",E3086="4118002",E3086="4218002",E3086="4218001",E3086="4318002",E3086="4418002",E3086="4618002")),"осв","")</f>
        <v/>
      </c>
      <c r="AK3086" s="300" t="str">
        <f t="shared" ref="AK3086:AK3149" si="2303">IF($D3086="0107","выб","")</f>
        <v/>
      </c>
      <c r="AL3086" s="300" t="str">
        <f t="shared" ref="AL3086:AL3149" si="2304">IF(OR($D3086="0409",$D3086="0503"),"бла","")</f>
        <v/>
      </c>
      <c r="AM3086" s="300" t="str">
        <f t="shared" ref="AM3086:AM3149" si="2305">IF($G3086="251","меж","")</f>
        <v/>
      </c>
      <c r="AN3086" s="300" t="str">
        <f t="shared" ref="AN3086:AN3149" si="2306">IF($D3086="0501","жил","")</f>
        <v/>
      </c>
      <c r="AO3086" s="300" t="str">
        <f t="shared" ref="AO3086:AO3149" si="2307">IF($D3086="1101","физ","")</f>
        <v/>
      </c>
      <c r="AP3086" s="300" t="str">
        <f t="shared" ref="AP3086:AP3149" si="2308">IF($D3086="0408","тра","")</f>
        <v/>
      </c>
      <c r="AQ3086" s="300" t="str">
        <f t="shared" ref="AQ3086:AQ3149" si="2309">IF($D3086="1001","пен","")</f>
        <v/>
      </c>
      <c r="AR3086" s="306" t="str">
        <f t="shared" ref="AR3086:AR3149" si="2310">IF(LEFT($E3086,3)="795","рцп","")</f>
        <v/>
      </c>
      <c r="AS3086" s="300" t="str">
        <f t="shared" ref="AS3086:AS3149" si="2311">IF($F3086="611","смз","")</f>
        <v/>
      </c>
      <c r="AT3086" s="300" t="str">
        <f t="shared" ref="AT3086:AT3149" si="2312">IF($F3086="612","сиц","")</f>
        <v/>
      </c>
      <c r="AU3086" s="192" t="str">
        <f t="shared" ref="AU3086:AU3149" si="2313">IF(LEFT(B3086,1)="9",LEFT(CONCATENATE(AJ3086,AK3086,AL3086,AM3086,AN3086,AP3086,AQ3086,AR3086,AS3086,AT3086,AO3086,"рбс"),3),LEFT(CONCATENATE(O3086,P3086,Q3086,R3086,S3086,T3086,U3086,V3086,W3086,X3086,Y3086,Z3086,AA3086,AB3086,AC3086,AD3086,AE3086,AF3086,"рбс"),3))</f>
        <v>рбс</v>
      </c>
      <c r="AV3086" s="192" t="str">
        <f t="shared" ref="AV3086:AV3149" si="2314">CONCATENATE(AU3086,B3086,IF(C3086="ЦП270","ЦП273",IF(AND(C3086="ЦС300",LEFT(E3086,3)="440"),"ЦС306",IF(AND(C3086="ЦУ340",LEFT(E3086,3)="440"),"ЦУ347",C3086))),IF(ISNA(VLOOKUP(F3086,спр_Платные,1,FALSE)),"общ","пла"),VLOOKUP(G3086,спр_Индексации_ЭКР,3,FALSE))</f>
        <v>рбс87504801общпро</v>
      </c>
      <c r="AW3086" s="191">
        <f t="shared" ref="AW3086:AW3149" si="2315">J3086*$M3086</f>
        <v>0</v>
      </c>
      <c r="AX3086" s="191">
        <f t="shared" ref="AX3086:AX3149" si="2316">K3086*$M3086</f>
        <v>0</v>
      </c>
      <c r="AY3086" s="191">
        <f t="shared" ref="AY3086:AY3149" si="2317">J3086*$N3086</f>
        <v>0</v>
      </c>
      <c r="AZ3086" s="191">
        <f t="shared" ref="AZ3086:AZ3149" si="2318">K3086*$N3086</f>
        <v>0</v>
      </c>
      <c r="BA3086" s="193">
        <f t="shared" ref="BA3086:BA3149" si="2319">VLOOKUP(G3086,спр_Индексации_ЭКР,2,FALSE)</f>
        <v>1</v>
      </c>
      <c r="BB3086" s="193">
        <f t="shared" ref="BB3086:BB3149" si="2320">VLOOKUP(G3086,спр_Индексации_ЭКР,4,FALSE)</f>
        <v>1</v>
      </c>
      <c r="BC3086" s="193">
        <f t="shared" ref="BC3086:BC3149" si="2321">VLOOKUP(G3086,спр_Индексации_ЭКР,5,FALSE)</f>
        <v>1</v>
      </c>
      <c r="BD3086" s="191">
        <f t="shared" si="2279"/>
        <v>0</v>
      </c>
      <c r="BE3086" s="191">
        <f t="shared" ref="BE3086:BE3149" si="2322">AZ3086*$BA3086</f>
        <v>0</v>
      </c>
      <c r="BF3086" s="210">
        <f t="shared" ref="BF3086:BF3149" si="2323">BD3086*BB3086</f>
        <v>0</v>
      </c>
      <c r="BG3086" s="211">
        <f t="shared" ref="BG3086:BG3149" si="2324">BF3086*BC3086</f>
        <v>0</v>
      </c>
      <c r="BH3086" s="289" t="str">
        <f t="shared" si="2282"/>
        <v>875</v>
      </c>
      <c r="BI3086" s="289" t="str">
        <f t="shared" si="2283"/>
        <v>0702</v>
      </c>
      <c r="BJ3086" s="284" t="s">
        <v>591</v>
      </c>
      <c r="BK3086" s="284" t="s">
        <v>586</v>
      </c>
      <c r="BL3086" s="233" t="str">
        <f t="shared" ref="BL3086:BL3149" si="2325">IF(LEFT(B3086,1)="9",LEFT(D3086,2),"")</f>
        <v/>
      </c>
    </row>
    <row r="3087" spans="1:64" ht="12" hidden="1" customHeight="1">
      <c r="A3087" s="333" t="s">
        <v>1487</v>
      </c>
      <c r="B3087" s="381" t="s">
        <v>327</v>
      </c>
      <c r="C3087" s="333" t="s">
        <v>819</v>
      </c>
      <c r="D3087" s="381" t="s">
        <v>317</v>
      </c>
      <c r="E3087" s="381" t="s">
        <v>1323</v>
      </c>
      <c r="F3087" s="381" t="s">
        <v>586</v>
      </c>
      <c r="G3087" s="381" t="s">
        <v>395</v>
      </c>
      <c r="H3087" s="100" t="s">
        <v>653</v>
      </c>
      <c r="I3087" s="381" t="s">
        <v>339</v>
      </c>
      <c r="J3087" s="382">
        <v>64000</v>
      </c>
      <c r="K3087" s="382">
        <v>49442.92</v>
      </c>
      <c r="L3087" s="191" t="str">
        <f t="shared" si="2284"/>
        <v>875048010702011007564024429010</v>
      </c>
      <c r="M3087" s="192">
        <f t="array" ref="M3087">IF(COUNT(SEARCH(Удалить_Роспись_КВСР,$B3087)*SEARCH(Удалить_Роспись_ПБС,$C3087)*SEARCH(Удалить_Роспись_КФСР, $D3087)*SEARCH(Удалить_Роспись_КЦСР,$E3087)*SEARCH(Удалить_Роспись_КВР,$F3087)*SEARCH(Удалить_Роспись_ЭК,$H3087)*SEARCH(Удалить_Роспись_КР,$I3087))&gt;0,0,1)</f>
        <v>0</v>
      </c>
      <c r="N3087" s="192">
        <v>0</v>
      </c>
      <c r="O3087" s="192" t="str">
        <f t="shared" si="2285"/>
        <v/>
      </c>
      <c r="P3087" s="192" t="str">
        <f t="shared" si="2276"/>
        <v/>
      </c>
      <c r="Q3087" s="300" t="str">
        <f t="shared" si="2286"/>
        <v/>
      </c>
      <c r="R3087" s="300" t="str">
        <f t="shared" si="2287"/>
        <v/>
      </c>
      <c r="S3087" s="300" t="str">
        <f t="shared" si="2288"/>
        <v/>
      </c>
      <c r="T3087" s="192" t="str">
        <f t="shared" si="2289"/>
        <v/>
      </c>
      <c r="U3087" s="303" t="str">
        <f t="shared" si="2290"/>
        <v/>
      </c>
      <c r="V3087" s="300" t="str">
        <f t="shared" si="2291"/>
        <v/>
      </c>
      <c r="W3087" s="192" t="str">
        <f t="shared" si="2292"/>
        <v/>
      </c>
      <c r="X3087" s="303" t="str">
        <f t="shared" si="2293"/>
        <v/>
      </c>
      <c r="Y3087" s="300" t="str">
        <f t="shared" si="2294"/>
        <v/>
      </c>
      <c r="Z3087" s="300" t="str">
        <f t="shared" si="2295"/>
        <v/>
      </c>
      <c r="AA3087" s="303" t="str">
        <f t="shared" si="2296"/>
        <v/>
      </c>
      <c r="AB3087" s="300" t="str">
        <f t="shared" si="2297"/>
        <v/>
      </c>
      <c r="AC3087" s="300" t="str">
        <f t="shared" si="2298"/>
        <v/>
      </c>
      <c r="AD3087" s="300" t="str">
        <f t="shared" si="2299"/>
        <v/>
      </c>
      <c r="AE3087" s="192" t="str">
        <f t="shared" si="2300"/>
        <v/>
      </c>
      <c r="AF3087" s="192" t="str">
        <f t="shared" si="2301"/>
        <v/>
      </c>
      <c r="AG3087" s="192"/>
      <c r="AJ3087" s="300" t="str">
        <f t="shared" si="2302"/>
        <v/>
      </c>
      <c r="AK3087" s="300" t="str">
        <f t="shared" si="2303"/>
        <v/>
      </c>
      <c r="AL3087" s="300" t="str">
        <f t="shared" si="2304"/>
        <v/>
      </c>
      <c r="AM3087" s="300" t="str">
        <f t="shared" si="2305"/>
        <v/>
      </c>
      <c r="AN3087" s="300" t="str">
        <f t="shared" si="2306"/>
        <v/>
      </c>
      <c r="AO3087" s="300" t="str">
        <f t="shared" si="2307"/>
        <v/>
      </c>
      <c r="AP3087" s="300" t="str">
        <f t="shared" si="2308"/>
        <v/>
      </c>
      <c r="AQ3087" s="300" t="str">
        <f t="shared" si="2309"/>
        <v/>
      </c>
      <c r="AR3087" s="306" t="str">
        <f t="shared" si="2310"/>
        <v/>
      </c>
      <c r="AS3087" s="300" t="str">
        <f t="shared" si="2311"/>
        <v/>
      </c>
      <c r="AT3087" s="300" t="str">
        <f t="shared" si="2312"/>
        <v/>
      </c>
      <c r="AU3087" s="192" t="str">
        <f t="shared" si="2313"/>
        <v>рбс</v>
      </c>
      <c r="AV3087" s="192" t="str">
        <f t="shared" si="2314"/>
        <v>рбс87504801общпро</v>
      </c>
      <c r="AW3087" s="191">
        <f t="shared" si="2315"/>
        <v>0</v>
      </c>
      <c r="AX3087" s="191">
        <f t="shared" si="2316"/>
        <v>0</v>
      </c>
      <c r="AY3087" s="191">
        <f t="shared" si="2317"/>
        <v>0</v>
      </c>
      <c r="AZ3087" s="191">
        <f t="shared" si="2318"/>
        <v>0</v>
      </c>
      <c r="BA3087" s="193">
        <f t="shared" si="2319"/>
        <v>1</v>
      </c>
      <c r="BB3087" s="193">
        <f t="shared" si="2320"/>
        <v>1</v>
      </c>
      <c r="BC3087" s="193">
        <f t="shared" si="2321"/>
        <v>1</v>
      </c>
      <c r="BD3087" s="191">
        <f t="shared" si="2279"/>
        <v>0</v>
      </c>
      <c r="BE3087" s="191">
        <f t="shared" si="2322"/>
        <v>0</v>
      </c>
      <c r="BF3087" s="210">
        <f t="shared" si="2323"/>
        <v>0</v>
      </c>
      <c r="BG3087" s="211">
        <f t="shared" si="2324"/>
        <v>0</v>
      </c>
      <c r="BH3087" s="289" t="str">
        <f t="shared" si="2282"/>
        <v>875</v>
      </c>
      <c r="BI3087" s="289" t="str">
        <f t="shared" si="2283"/>
        <v>0702</v>
      </c>
      <c r="BJ3087" s="284" t="s">
        <v>591</v>
      </c>
      <c r="BK3087" s="284" t="s">
        <v>586</v>
      </c>
      <c r="BL3087" s="233" t="str">
        <f t="shared" si="2325"/>
        <v/>
      </c>
    </row>
    <row r="3088" spans="1:64" ht="12" hidden="1" customHeight="1">
      <c r="A3088" s="333" t="s">
        <v>1487</v>
      </c>
      <c r="B3088" s="381" t="s">
        <v>327</v>
      </c>
      <c r="C3088" s="333" t="s">
        <v>819</v>
      </c>
      <c r="D3088" s="381" t="s">
        <v>317</v>
      </c>
      <c r="E3088" s="381" t="s">
        <v>1323</v>
      </c>
      <c r="F3088" s="381" t="s">
        <v>586</v>
      </c>
      <c r="G3088" s="381" t="s">
        <v>407</v>
      </c>
      <c r="H3088" s="100" t="s">
        <v>653</v>
      </c>
      <c r="I3088" s="381" t="s">
        <v>339</v>
      </c>
      <c r="J3088" s="382">
        <v>1671040.97</v>
      </c>
      <c r="K3088" s="382">
        <v>945521.49</v>
      </c>
      <c r="L3088" s="191" t="str">
        <f t="shared" si="2284"/>
        <v>875048010702011007564024431010</v>
      </c>
      <c r="M3088" s="192">
        <f t="array" ref="M3088">IF(COUNT(SEARCH(Удалить_Роспись_КВСР,$B3088)*SEARCH(Удалить_Роспись_ПБС,$C3088)*SEARCH(Удалить_Роспись_КФСР, $D3088)*SEARCH(Удалить_Роспись_КЦСР,$E3088)*SEARCH(Удалить_Роспись_КВР,$F3088)*SEARCH(Удалить_Роспись_ЭК,$H3088)*SEARCH(Удалить_Роспись_КР,$I3088))&gt;0,0,1)</f>
        <v>0</v>
      </c>
      <c r="N3088" s="192">
        <v>0</v>
      </c>
      <c r="O3088" s="192" t="str">
        <f t="shared" si="2285"/>
        <v/>
      </c>
      <c r="P3088" s="192" t="str">
        <f t="shared" si="2276"/>
        <v/>
      </c>
      <c r="Q3088" s="300" t="str">
        <f t="shared" si="2286"/>
        <v/>
      </c>
      <c r="R3088" s="300" t="str">
        <f t="shared" si="2287"/>
        <v/>
      </c>
      <c r="S3088" s="300" t="str">
        <f t="shared" si="2288"/>
        <v/>
      </c>
      <c r="T3088" s="192" t="str">
        <f t="shared" si="2289"/>
        <v/>
      </c>
      <c r="U3088" s="303" t="str">
        <f t="shared" si="2290"/>
        <v/>
      </c>
      <c r="V3088" s="300" t="str">
        <f t="shared" si="2291"/>
        <v/>
      </c>
      <c r="W3088" s="192" t="str">
        <f t="shared" si="2292"/>
        <v/>
      </c>
      <c r="X3088" s="303" t="str">
        <f t="shared" si="2293"/>
        <v/>
      </c>
      <c r="Y3088" s="300" t="str">
        <f t="shared" si="2294"/>
        <v/>
      </c>
      <c r="Z3088" s="300" t="str">
        <f t="shared" si="2295"/>
        <v/>
      </c>
      <c r="AA3088" s="303" t="str">
        <f t="shared" si="2296"/>
        <v/>
      </c>
      <c r="AB3088" s="300" t="str">
        <f t="shared" si="2297"/>
        <v/>
      </c>
      <c r="AC3088" s="300" t="str">
        <f t="shared" si="2298"/>
        <v/>
      </c>
      <c r="AD3088" s="300" t="str">
        <f t="shared" si="2299"/>
        <v/>
      </c>
      <c r="AE3088" s="192" t="str">
        <f t="shared" si="2300"/>
        <v/>
      </c>
      <c r="AF3088" s="192" t="str">
        <f t="shared" si="2301"/>
        <v/>
      </c>
      <c r="AG3088" s="192"/>
      <c r="AJ3088" s="300" t="str">
        <f t="shared" si="2302"/>
        <v/>
      </c>
      <c r="AK3088" s="300" t="str">
        <f t="shared" si="2303"/>
        <v/>
      </c>
      <c r="AL3088" s="300" t="str">
        <f t="shared" si="2304"/>
        <v/>
      </c>
      <c r="AM3088" s="300" t="str">
        <f t="shared" si="2305"/>
        <v/>
      </c>
      <c r="AN3088" s="300" t="str">
        <f t="shared" si="2306"/>
        <v/>
      </c>
      <c r="AO3088" s="300" t="str">
        <f t="shared" si="2307"/>
        <v/>
      </c>
      <c r="AP3088" s="300" t="str">
        <f t="shared" si="2308"/>
        <v/>
      </c>
      <c r="AQ3088" s="300" t="str">
        <f t="shared" si="2309"/>
        <v/>
      </c>
      <c r="AR3088" s="306" t="str">
        <f t="shared" si="2310"/>
        <v/>
      </c>
      <c r="AS3088" s="300" t="str">
        <f t="shared" si="2311"/>
        <v/>
      </c>
      <c r="AT3088" s="300" t="str">
        <f t="shared" si="2312"/>
        <v/>
      </c>
      <c r="AU3088" s="192" t="str">
        <f t="shared" si="2313"/>
        <v>рбс</v>
      </c>
      <c r="AV3088" s="192" t="str">
        <f t="shared" si="2314"/>
        <v>рбс87504801общосн</v>
      </c>
      <c r="AW3088" s="191">
        <f t="shared" si="2315"/>
        <v>0</v>
      </c>
      <c r="AX3088" s="191">
        <f t="shared" si="2316"/>
        <v>0</v>
      </c>
      <c r="AY3088" s="191">
        <f t="shared" si="2317"/>
        <v>0</v>
      </c>
      <c r="AZ3088" s="191">
        <f t="shared" si="2318"/>
        <v>0</v>
      </c>
      <c r="BA3088" s="193">
        <f t="shared" si="2319"/>
        <v>1</v>
      </c>
      <c r="BB3088" s="193">
        <f t="shared" si="2320"/>
        <v>1</v>
      </c>
      <c r="BC3088" s="193">
        <f t="shared" si="2321"/>
        <v>1</v>
      </c>
      <c r="BD3088" s="191">
        <f t="shared" si="2279"/>
        <v>0</v>
      </c>
      <c r="BE3088" s="191">
        <f t="shared" si="2322"/>
        <v>0</v>
      </c>
      <c r="BF3088" s="210">
        <f t="shared" si="2323"/>
        <v>0</v>
      </c>
      <c r="BG3088" s="211">
        <f t="shared" si="2324"/>
        <v>0</v>
      </c>
      <c r="BH3088" s="289" t="str">
        <f t="shared" si="2282"/>
        <v>875</v>
      </c>
      <c r="BI3088" s="289" t="str">
        <f t="shared" si="2283"/>
        <v>0702</v>
      </c>
      <c r="BJ3088" s="284" t="s">
        <v>591</v>
      </c>
      <c r="BK3088" s="284" t="s">
        <v>586</v>
      </c>
      <c r="BL3088" s="233" t="str">
        <f t="shared" si="2325"/>
        <v/>
      </c>
    </row>
    <row r="3089" spans="1:64" ht="12" hidden="1" customHeight="1">
      <c r="A3089" s="333" t="s">
        <v>1487</v>
      </c>
      <c r="B3089" s="381" t="s">
        <v>327</v>
      </c>
      <c r="C3089" s="333" t="s">
        <v>819</v>
      </c>
      <c r="D3089" s="381" t="s">
        <v>317</v>
      </c>
      <c r="E3089" s="381" t="s">
        <v>1323</v>
      </c>
      <c r="F3089" s="381" t="s">
        <v>586</v>
      </c>
      <c r="G3089" s="381" t="s">
        <v>397</v>
      </c>
      <c r="H3089" s="100" t="s">
        <v>653</v>
      </c>
      <c r="I3089" s="381" t="s">
        <v>339</v>
      </c>
      <c r="J3089" s="382">
        <v>210192</v>
      </c>
      <c r="K3089" s="382">
        <v>75470</v>
      </c>
      <c r="L3089" s="191" t="str">
        <f t="shared" si="2284"/>
        <v>875048010702011007564024434010</v>
      </c>
      <c r="M3089" s="192">
        <f t="array" ref="M3089">IF(COUNT(SEARCH(Удалить_Роспись_КВСР,$B3089)*SEARCH(Удалить_Роспись_ПБС,$C3089)*SEARCH(Удалить_Роспись_КФСР, $D3089)*SEARCH(Удалить_Роспись_КЦСР,$E3089)*SEARCH(Удалить_Роспись_КВР,$F3089)*SEARCH(Удалить_Роспись_ЭК,$H3089)*SEARCH(Удалить_Роспись_КР,$I3089))&gt;0,0,1)</f>
        <v>0</v>
      </c>
      <c r="N3089" s="192">
        <v>0</v>
      </c>
      <c r="O3089" s="192" t="str">
        <f t="shared" si="2285"/>
        <v/>
      </c>
      <c r="P3089" s="192" t="str">
        <f t="shared" si="2276"/>
        <v/>
      </c>
      <c r="Q3089" s="300" t="str">
        <f t="shared" si="2286"/>
        <v/>
      </c>
      <c r="R3089" s="300" t="str">
        <f t="shared" si="2287"/>
        <v/>
      </c>
      <c r="S3089" s="300" t="str">
        <f t="shared" si="2288"/>
        <v/>
      </c>
      <c r="T3089" s="192" t="str">
        <f t="shared" si="2289"/>
        <v/>
      </c>
      <c r="U3089" s="303" t="str">
        <f t="shared" si="2290"/>
        <v/>
      </c>
      <c r="V3089" s="300" t="str">
        <f t="shared" si="2291"/>
        <v/>
      </c>
      <c r="W3089" s="192" t="str">
        <f t="shared" si="2292"/>
        <v/>
      </c>
      <c r="X3089" s="303" t="str">
        <f t="shared" si="2293"/>
        <v/>
      </c>
      <c r="Y3089" s="300" t="str">
        <f t="shared" si="2294"/>
        <v/>
      </c>
      <c r="Z3089" s="300" t="str">
        <f t="shared" si="2295"/>
        <v/>
      </c>
      <c r="AA3089" s="303" t="str">
        <f t="shared" si="2296"/>
        <v/>
      </c>
      <c r="AB3089" s="300" t="str">
        <f t="shared" si="2297"/>
        <v/>
      </c>
      <c r="AC3089" s="300" t="str">
        <f t="shared" si="2298"/>
        <v/>
      </c>
      <c r="AD3089" s="300" t="str">
        <f t="shared" si="2299"/>
        <v/>
      </c>
      <c r="AE3089" s="192" t="str">
        <f t="shared" si="2300"/>
        <v/>
      </c>
      <c r="AF3089" s="192" t="str">
        <f t="shared" si="2301"/>
        <v/>
      </c>
      <c r="AG3089" s="192"/>
      <c r="AJ3089" s="300" t="str">
        <f t="shared" si="2302"/>
        <v/>
      </c>
      <c r="AK3089" s="300" t="str">
        <f t="shared" si="2303"/>
        <v/>
      </c>
      <c r="AL3089" s="300" t="str">
        <f t="shared" si="2304"/>
        <v/>
      </c>
      <c r="AM3089" s="300" t="str">
        <f t="shared" si="2305"/>
        <v/>
      </c>
      <c r="AN3089" s="300" t="str">
        <f t="shared" si="2306"/>
        <v/>
      </c>
      <c r="AO3089" s="300" t="str">
        <f t="shared" si="2307"/>
        <v/>
      </c>
      <c r="AP3089" s="300" t="str">
        <f t="shared" si="2308"/>
        <v/>
      </c>
      <c r="AQ3089" s="300" t="str">
        <f t="shared" si="2309"/>
        <v/>
      </c>
      <c r="AR3089" s="306" t="str">
        <f t="shared" si="2310"/>
        <v/>
      </c>
      <c r="AS3089" s="300" t="str">
        <f t="shared" si="2311"/>
        <v/>
      </c>
      <c r="AT3089" s="300" t="str">
        <f t="shared" si="2312"/>
        <v/>
      </c>
      <c r="AU3089" s="192" t="str">
        <f t="shared" si="2313"/>
        <v>рбс</v>
      </c>
      <c r="AV3089" s="192" t="str">
        <f t="shared" si="2314"/>
        <v>рбс87504801общпро</v>
      </c>
      <c r="AW3089" s="191">
        <f t="shared" si="2315"/>
        <v>0</v>
      </c>
      <c r="AX3089" s="191">
        <f t="shared" si="2316"/>
        <v>0</v>
      </c>
      <c r="AY3089" s="191">
        <f t="shared" si="2317"/>
        <v>0</v>
      </c>
      <c r="AZ3089" s="191">
        <f t="shared" si="2318"/>
        <v>0</v>
      </c>
      <c r="BA3089" s="193">
        <f t="shared" si="2319"/>
        <v>1</v>
      </c>
      <c r="BB3089" s="193">
        <f t="shared" si="2320"/>
        <v>1</v>
      </c>
      <c r="BC3089" s="193">
        <f t="shared" si="2321"/>
        <v>1</v>
      </c>
      <c r="BD3089" s="191">
        <f t="shared" si="2279"/>
        <v>0</v>
      </c>
      <c r="BE3089" s="191">
        <f t="shared" si="2322"/>
        <v>0</v>
      </c>
      <c r="BF3089" s="210">
        <f t="shared" si="2323"/>
        <v>0</v>
      </c>
      <c r="BG3089" s="211">
        <f t="shared" si="2324"/>
        <v>0</v>
      </c>
      <c r="BH3089" s="289" t="str">
        <f t="shared" si="2282"/>
        <v>875</v>
      </c>
      <c r="BI3089" s="289" t="str">
        <f t="shared" si="2283"/>
        <v>0702</v>
      </c>
      <c r="BJ3089" s="284" t="s">
        <v>591</v>
      </c>
      <c r="BK3089" s="284" t="s">
        <v>586</v>
      </c>
      <c r="BL3089" s="233" t="str">
        <f t="shared" si="2325"/>
        <v/>
      </c>
    </row>
    <row r="3090" spans="1:64" ht="12" hidden="1" customHeight="1">
      <c r="A3090" s="333" t="s">
        <v>1487</v>
      </c>
      <c r="B3090" s="381" t="s">
        <v>327</v>
      </c>
      <c r="C3090" s="333" t="s">
        <v>819</v>
      </c>
      <c r="D3090" s="381" t="s">
        <v>317</v>
      </c>
      <c r="E3090" s="381" t="s">
        <v>1323</v>
      </c>
      <c r="F3090" s="381" t="s">
        <v>609</v>
      </c>
      <c r="G3090" s="381" t="s">
        <v>395</v>
      </c>
      <c r="H3090" s="100" t="s">
        <v>653</v>
      </c>
      <c r="I3090" s="381" t="s">
        <v>339</v>
      </c>
      <c r="J3090" s="382">
        <v>33684.68</v>
      </c>
      <c r="K3090" s="382">
        <v>33684.68</v>
      </c>
      <c r="L3090" s="191" t="str">
        <f t="shared" si="2284"/>
        <v>875048010702011007564085229010</v>
      </c>
      <c r="M3090" s="192">
        <f t="array" ref="M3090">IF(COUNT(SEARCH(Удалить_Роспись_КВСР,$B3090)*SEARCH(Удалить_Роспись_ПБС,$C3090)*SEARCH(Удалить_Роспись_КФСР, $D3090)*SEARCH(Удалить_Роспись_КЦСР,$E3090)*SEARCH(Удалить_Роспись_КВР,$F3090)*SEARCH(Удалить_Роспись_ЭК,$H3090)*SEARCH(Удалить_Роспись_КР,$I3090))&gt;0,0,1)</f>
        <v>0</v>
      </c>
      <c r="N3090" s="192">
        <v>0</v>
      </c>
      <c r="O3090" s="192" t="str">
        <f t="shared" si="2285"/>
        <v/>
      </c>
      <c r="P3090" s="192" t="str">
        <f t="shared" si="2276"/>
        <v/>
      </c>
      <c r="Q3090" s="300" t="str">
        <f t="shared" si="2286"/>
        <v/>
      </c>
      <c r="R3090" s="300" t="str">
        <f t="shared" si="2287"/>
        <v/>
      </c>
      <c r="S3090" s="300" t="str">
        <f t="shared" si="2288"/>
        <v/>
      </c>
      <c r="T3090" s="192" t="str">
        <f t="shared" si="2289"/>
        <v/>
      </c>
      <c r="U3090" s="303" t="str">
        <f t="shared" si="2290"/>
        <v/>
      </c>
      <c r="V3090" s="300" t="str">
        <f t="shared" si="2291"/>
        <v/>
      </c>
      <c r="W3090" s="192" t="str">
        <f t="shared" si="2292"/>
        <v/>
      </c>
      <c r="X3090" s="303" t="str">
        <f t="shared" si="2293"/>
        <v/>
      </c>
      <c r="Y3090" s="300" t="str">
        <f t="shared" si="2294"/>
        <v/>
      </c>
      <c r="Z3090" s="300" t="str">
        <f t="shared" si="2295"/>
        <v/>
      </c>
      <c r="AA3090" s="303" t="str">
        <f t="shared" si="2296"/>
        <v/>
      </c>
      <c r="AB3090" s="300" t="str">
        <f t="shared" si="2297"/>
        <v/>
      </c>
      <c r="AC3090" s="300" t="str">
        <f t="shared" si="2298"/>
        <v/>
      </c>
      <c r="AD3090" s="300" t="str">
        <f t="shared" si="2299"/>
        <v/>
      </c>
      <c r="AE3090" s="192" t="str">
        <f t="shared" si="2300"/>
        <v/>
      </c>
      <c r="AF3090" s="192" t="str">
        <f t="shared" si="2301"/>
        <v/>
      </c>
      <c r="AG3090" s="192"/>
      <c r="AJ3090" s="300" t="str">
        <f t="shared" si="2302"/>
        <v/>
      </c>
      <c r="AK3090" s="300" t="str">
        <f t="shared" si="2303"/>
        <v/>
      </c>
      <c r="AL3090" s="300" t="str">
        <f t="shared" si="2304"/>
        <v/>
      </c>
      <c r="AM3090" s="300" t="str">
        <f t="shared" si="2305"/>
        <v/>
      </c>
      <c r="AN3090" s="300" t="str">
        <f t="shared" si="2306"/>
        <v/>
      </c>
      <c r="AO3090" s="300" t="str">
        <f t="shared" si="2307"/>
        <v/>
      </c>
      <c r="AP3090" s="300" t="str">
        <f t="shared" si="2308"/>
        <v/>
      </c>
      <c r="AQ3090" s="300" t="str">
        <f t="shared" si="2309"/>
        <v/>
      </c>
      <c r="AR3090" s="306" t="str">
        <f t="shared" si="2310"/>
        <v/>
      </c>
      <c r="AS3090" s="300" t="str">
        <f t="shared" si="2311"/>
        <v/>
      </c>
      <c r="AT3090" s="300" t="str">
        <f t="shared" si="2312"/>
        <v/>
      </c>
      <c r="AU3090" s="192" t="str">
        <f t="shared" si="2313"/>
        <v>рбс</v>
      </c>
      <c r="AV3090" s="192" t="str">
        <f t="shared" si="2314"/>
        <v>рбс87504801общпро</v>
      </c>
      <c r="AW3090" s="191">
        <f t="shared" si="2315"/>
        <v>0</v>
      </c>
      <c r="AX3090" s="191">
        <f t="shared" si="2316"/>
        <v>0</v>
      </c>
      <c r="AY3090" s="191">
        <f t="shared" si="2317"/>
        <v>0</v>
      </c>
      <c r="AZ3090" s="191">
        <f t="shared" si="2318"/>
        <v>0</v>
      </c>
      <c r="BA3090" s="193">
        <f t="shared" si="2319"/>
        <v>1</v>
      </c>
      <c r="BB3090" s="193">
        <f t="shared" si="2320"/>
        <v>1</v>
      </c>
      <c r="BC3090" s="193">
        <f t="shared" si="2321"/>
        <v>1</v>
      </c>
      <c r="BD3090" s="191">
        <f t="shared" si="2279"/>
        <v>0</v>
      </c>
      <c r="BE3090" s="191">
        <f t="shared" si="2322"/>
        <v>0</v>
      </c>
      <c r="BF3090" s="210">
        <f t="shared" si="2323"/>
        <v>0</v>
      </c>
      <c r="BG3090" s="211">
        <f t="shared" si="2324"/>
        <v>0</v>
      </c>
      <c r="BH3090" s="289" t="str">
        <f t="shared" si="2282"/>
        <v>875</v>
      </c>
      <c r="BI3090" s="289" t="str">
        <f t="shared" si="2283"/>
        <v>0702</v>
      </c>
      <c r="BJ3090" s="284" t="s">
        <v>591</v>
      </c>
      <c r="BK3090" s="284" t="s">
        <v>589</v>
      </c>
      <c r="BL3090" s="233" t="str">
        <f t="shared" si="2325"/>
        <v/>
      </c>
    </row>
    <row r="3091" spans="1:64" ht="12" customHeight="1">
      <c r="A3091" s="333" t="s">
        <v>1487</v>
      </c>
      <c r="B3091" s="381" t="s">
        <v>327</v>
      </c>
      <c r="C3091" s="333" t="s">
        <v>819</v>
      </c>
      <c r="D3091" s="381" t="s">
        <v>408</v>
      </c>
      <c r="E3091" s="381" t="s">
        <v>1347</v>
      </c>
      <c r="F3091" s="381" t="s">
        <v>586</v>
      </c>
      <c r="G3091" s="381" t="s">
        <v>397</v>
      </c>
      <c r="H3091" s="100" t="s">
        <v>653</v>
      </c>
      <c r="I3091" s="381" t="s">
        <v>505</v>
      </c>
      <c r="J3091" s="382">
        <v>588609</v>
      </c>
      <c r="K3091" s="382">
        <v>588609</v>
      </c>
      <c r="L3091" s="191" t="str">
        <f t="shared" si="2284"/>
        <v>87504801070701100S397024434001</v>
      </c>
      <c r="M3091" s="192">
        <f t="array" ref="M3091">IF(COUNT(SEARCH(Удалить_Роспись_КВСР,$B3091)*SEARCH(Удалить_Роспись_ПБС,$C3091)*SEARCH(Удалить_Роспись_КФСР, $D3091)*SEARCH(Удалить_Роспись_КЦСР,$E3091)*SEARCH(Удалить_Роспись_КВР,$F3091)*SEARCH(Удалить_Роспись_ЭК,$H3091)*SEARCH(Удалить_Роспись_КР,$I3091))&gt;0,0,1)</f>
        <v>0</v>
      </c>
      <c r="N3091" s="192">
        <v>0</v>
      </c>
      <c r="O3091" s="192" t="str">
        <f t="shared" si="2285"/>
        <v/>
      </c>
      <c r="P3091" s="192" t="str">
        <f t="shared" si="2276"/>
        <v/>
      </c>
      <c r="Q3091" s="300" t="str">
        <f t="shared" si="2286"/>
        <v/>
      </c>
      <c r="R3091" s="300" t="str">
        <f t="shared" si="2287"/>
        <v/>
      </c>
      <c r="S3091" s="300" t="str">
        <f t="shared" si="2288"/>
        <v/>
      </c>
      <c r="T3091" s="192" t="str">
        <f t="shared" si="2289"/>
        <v/>
      </c>
      <c r="U3091" s="303" t="str">
        <f t="shared" si="2290"/>
        <v/>
      </c>
      <c r="V3091" s="300" t="str">
        <f t="shared" si="2291"/>
        <v/>
      </c>
      <c r="W3091" s="192" t="str">
        <f t="shared" si="2292"/>
        <v/>
      </c>
      <c r="X3091" s="303" t="str">
        <f t="shared" si="2293"/>
        <v/>
      </c>
      <c r="Y3091" s="300" t="str">
        <f t="shared" si="2294"/>
        <v/>
      </c>
      <c r="Z3091" s="300" t="str">
        <f t="shared" si="2295"/>
        <v/>
      </c>
      <c r="AA3091" s="303" t="str">
        <f t="shared" si="2296"/>
        <v/>
      </c>
      <c r="AB3091" s="300" t="str">
        <f t="shared" si="2297"/>
        <v/>
      </c>
      <c r="AC3091" s="300" t="str">
        <f t="shared" si="2298"/>
        <v/>
      </c>
      <c r="AD3091" s="300" t="str">
        <f t="shared" si="2299"/>
        <v/>
      </c>
      <c r="AE3091" s="192" t="str">
        <f t="shared" si="2300"/>
        <v/>
      </c>
      <c r="AF3091" s="192" t="str">
        <f t="shared" si="2301"/>
        <v/>
      </c>
      <c r="AG3091" s="192"/>
      <c r="AJ3091" s="300" t="str">
        <f t="shared" si="2302"/>
        <v/>
      </c>
      <c r="AK3091" s="300" t="str">
        <f t="shared" si="2303"/>
        <v/>
      </c>
      <c r="AL3091" s="300" t="str">
        <f t="shared" si="2304"/>
        <v/>
      </c>
      <c r="AM3091" s="300" t="str">
        <f t="shared" si="2305"/>
        <v/>
      </c>
      <c r="AN3091" s="300" t="str">
        <f t="shared" si="2306"/>
        <v/>
      </c>
      <c r="AO3091" s="300" t="str">
        <f t="shared" si="2307"/>
        <v/>
      </c>
      <c r="AP3091" s="300" t="str">
        <f t="shared" si="2308"/>
        <v/>
      </c>
      <c r="AQ3091" s="300" t="str">
        <f t="shared" si="2309"/>
        <v/>
      </c>
      <c r="AR3091" s="306" t="str">
        <f t="shared" si="2310"/>
        <v/>
      </c>
      <c r="AS3091" s="300" t="str">
        <f t="shared" si="2311"/>
        <v/>
      </c>
      <c r="AT3091" s="300" t="str">
        <f t="shared" si="2312"/>
        <v/>
      </c>
      <c r="AU3091" s="192" t="str">
        <f t="shared" si="2313"/>
        <v>рбс</v>
      </c>
      <c r="AV3091" s="192" t="str">
        <f t="shared" si="2314"/>
        <v>рбс87504801общпро</v>
      </c>
      <c r="AW3091" s="191">
        <f t="shared" si="2315"/>
        <v>0</v>
      </c>
      <c r="AX3091" s="191">
        <f t="shared" si="2316"/>
        <v>0</v>
      </c>
      <c r="AY3091" s="191">
        <f t="shared" si="2317"/>
        <v>0</v>
      </c>
      <c r="AZ3091" s="191">
        <f t="shared" si="2318"/>
        <v>0</v>
      </c>
      <c r="BA3091" s="193">
        <f t="shared" si="2319"/>
        <v>1</v>
      </c>
      <c r="BB3091" s="193">
        <f t="shared" si="2320"/>
        <v>1</v>
      </c>
      <c r="BC3091" s="193">
        <f t="shared" si="2321"/>
        <v>1</v>
      </c>
      <c r="BD3091" s="191">
        <f t="shared" si="2279"/>
        <v>0</v>
      </c>
      <c r="BE3091" s="191">
        <f t="shared" si="2322"/>
        <v>0</v>
      </c>
      <c r="BF3091" s="210">
        <f t="shared" si="2323"/>
        <v>0</v>
      </c>
      <c r="BG3091" s="211">
        <f t="shared" si="2324"/>
        <v>0</v>
      </c>
      <c r="BH3091" s="289" t="str">
        <f t="shared" si="2282"/>
        <v>875</v>
      </c>
      <c r="BI3091" s="289" t="str">
        <f t="shared" si="2283"/>
        <v>0707</v>
      </c>
      <c r="BJ3091" s="284" t="s">
        <v>591</v>
      </c>
      <c r="BK3091" s="284" t="s">
        <v>586</v>
      </c>
      <c r="BL3091" s="233" t="str">
        <f t="shared" si="2325"/>
        <v/>
      </c>
    </row>
    <row r="3092" spans="1:64" ht="12" hidden="1" customHeight="1">
      <c r="A3092" s="333" t="s">
        <v>1487</v>
      </c>
      <c r="B3092" s="381" t="s">
        <v>327</v>
      </c>
      <c r="C3092" s="333" t="s">
        <v>819</v>
      </c>
      <c r="D3092" s="381" t="s">
        <v>311</v>
      </c>
      <c r="E3092" s="381" t="s">
        <v>1326</v>
      </c>
      <c r="F3092" s="381" t="s">
        <v>586</v>
      </c>
      <c r="G3092" s="381" t="s">
        <v>397</v>
      </c>
      <c r="H3092" s="100" t="s">
        <v>653</v>
      </c>
      <c r="I3092" s="381" t="s">
        <v>339</v>
      </c>
      <c r="J3092" s="382">
        <v>2038725</v>
      </c>
      <c r="K3092" s="382">
        <v>639397.15</v>
      </c>
      <c r="L3092" s="191" t="str">
        <f t="shared" si="2284"/>
        <v>875048011003011007566024434010</v>
      </c>
      <c r="M3092" s="192">
        <f t="array" ref="M3092">IF(COUNT(SEARCH(Удалить_Роспись_КВСР,$B3092)*SEARCH(Удалить_Роспись_ПБС,$C3092)*SEARCH(Удалить_Роспись_КФСР, $D3092)*SEARCH(Удалить_Роспись_КЦСР,$E3092)*SEARCH(Удалить_Роспись_КВР,$F3092)*SEARCH(Удалить_Роспись_ЭК,$H3092)*SEARCH(Удалить_Роспись_КР,$I3092))&gt;0,0,1)</f>
        <v>0</v>
      </c>
      <c r="N3092" s="192">
        <v>0</v>
      </c>
      <c r="O3092" s="192" t="str">
        <f t="shared" si="2285"/>
        <v/>
      </c>
      <c r="P3092" s="192" t="str">
        <f t="shared" ref="P3092:P3155" si="2326">IF($E3092="092Л000","воз","")</f>
        <v/>
      </c>
      <c r="Q3092" s="300" t="str">
        <f t="shared" si="2286"/>
        <v/>
      </c>
      <c r="R3092" s="300" t="str">
        <f t="shared" si="2287"/>
        <v/>
      </c>
      <c r="S3092" s="300" t="str">
        <f t="shared" si="2288"/>
        <v/>
      </c>
      <c r="T3092" s="192" t="str">
        <f t="shared" si="2289"/>
        <v/>
      </c>
      <c r="U3092" s="303" t="str">
        <f t="shared" si="2290"/>
        <v/>
      </c>
      <c r="V3092" s="300" t="str">
        <f t="shared" si="2291"/>
        <v/>
      </c>
      <c r="W3092" s="192" t="str">
        <f t="shared" si="2292"/>
        <v/>
      </c>
      <c r="X3092" s="303" t="str">
        <f t="shared" si="2293"/>
        <v/>
      </c>
      <c r="Y3092" s="300" t="str">
        <f t="shared" si="2294"/>
        <v/>
      </c>
      <c r="Z3092" s="300" t="str">
        <f t="shared" si="2295"/>
        <v/>
      </c>
      <c r="AA3092" s="303" t="str">
        <f t="shared" si="2296"/>
        <v/>
      </c>
      <c r="AB3092" s="300" t="str">
        <f t="shared" si="2297"/>
        <v/>
      </c>
      <c r="AC3092" s="300" t="str">
        <f t="shared" si="2298"/>
        <v/>
      </c>
      <c r="AD3092" s="300" t="str">
        <f t="shared" si="2299"/>
        <v/>
      </c>
      <c r="AE3092" s="192" t="str">
        <f t="shared" si="2300"/>
        <v/>
      </c>
      <c r="AF3092" s="192" t="str">
        <f t="shared" si="2301"/>
        <v/>
      </c>
      <c r="AG3092" s="192"/>
      <c r="AJ3092" s="300" t="str">
        <f t="shared" si="2302"/>
        <v/>
      </c>
      <c r="AK3092" s="300" t="str">
        <f t="shared" si="2303"/>
        <v/>
      </c>
      <c r="AL3092" s="300" t="str">
        <f t="shared" si="2304"/>
        <v/>
      </c>
      <c r="AM3092" s="300" t="str">
        <f t="shared" si="2305"/>
        <v/>
      </c>
      <c r="AN3092" s="300" t="str">
        <f t="shared" si="2306"/>
        <v/>
      </c>
      <c r="AO3092" s="300" t="str">
        <f t="shared" si="2307"/>
        <v/>
      </c>
      <c r="AP3092" s="300" t="str">
        <f t="shared" si="2308"/>
        <v/>
      </c>
      <c r="AQ3092" s="300" t="str">
        <f t="shared" si="2309"/>
        <v/>
      </c>
      <c r="AR3092" s="306" t="str">
        <f t="shared" si="2310"/>
        <v/>
      </c>
      <c r="AS3092" s="300" t="str">
        <f t="shared" si="2311"/>
        <v/>
      </c>
      <c r="AT3092" s="300" t="str">
        <f t="shared" si="2312"/>
        <v/>
      </c>
      <c r="AU3092" s="192" t="str">
        <f t="shared" si="2313"/>
        <v>рбс</v>
      </c>
      <c r="AV3092" s="192" t="str">
        <f t="shared" si="2314"/>
        <v>рбс87504801общпро</v>
      </c>
      <c r="AW3092" s="191">
        <f t="shared" si="2315"/>
        <v>0</v>
      </c>
      <c r="AX3092" s="191">
        <f t="shared" si="2316"/>
        <v>0</v>
      </c>
      <c r="AY3092" s="191">
        <f t="shared" si="2317"/>
        <v>0</v>
      </c>
      <c r="AZ3092" s="191">
        <f t="shared" si="2318"/>
        <v>0</v>
      </c>
      <c r="BA3092" s="193">
        <f t="shared" si="2319"/>
        <v>1</v>
      </c>
      <c r="BB3092" s="193">
        <f t="shared" si="2320"/>
        <v>1</v>
      </c>
      <c r="BC3092" s="193">
        <f t="shared" si="2321"/>
        <v>1</v>
      </c>
      <c r="BD3092" s="191">
        <f t="shared" si="2279"/>
        <v>0</v>
      </c>
      <c r="BE3092" s="191">
        <f t="shared" si="2322"/>
        <v>0</v>
      </c>
      <c r="BF3092" s="210">
        <f t="shared" si="2323"/>
        <v>0</v>
      </c>
      <c r="BG3092" s="211">
        <f t="shared" si="2324"/>
        <v>0</v>
      </c>
      <c r="BH3092" s="289" t="str">
        <f t="shared" si="2282"/>
        <v>875</v>
      </c>
      <c r="BI3092" s="289" t="str">
        <f t="shared" si="2283"/>
        <v>1003</v>
      </c>
      <c r="BJ3092" s="284" t="s">
        <v>591</v>
      </c>
      <c r="BK3092" s="284" t="s">
        <v>586</v>
      </c>
      <c r="BL3092" s="233" t="str">
        <f t="shared" si="2325"/>
        <v/>
      </c>
    </row>
    <row r="3093" spans="1:64" ht="12" customHeight="1">
      <c r="A3093" s="333" t="s">
        <v>1488</v>
      </c>
      <c r="B3093" s="381" t="s">
        <v>327</v>
      </c>
      <c r="C3093" s="333" t="s">
        <v>820</v>
      </c>
      <c r="D3093" s="381" t="s">
        <v>317</v>
      </c>
      <c r="E3093" s="381" t="s">
        <v>1317</v>
      </c>
      <c r="F3093" s="381" t="s">
        <v>608</v>
      </c>
      <c r="G3093" s="381" t="s">
        <v>385</v>
      </c>
      <c r="H3093" s="100" t="s">
        <v>653</v>
      </c>
      <c r="I3093" s="381" t="s">
        <v>505</v>
      </c>
      <c r="J3093" s="382">
        <v>1646676</v>
      </c>
      <c r="K3093" s="382">
        <v>1039835.26</v>
      </c>
      <c r="L3093" s="191" t="str">
        <f t="shared" si="2284"/>
        <v>875048080702011004002011121101</v>
      </c>
      <c r="M3093" s="192">
        <f t="array" ref="M3093">IF(COUNT(SEARCH(Удалить_Роспись_КВСР,$B3093)*SEARCH(Удалить_Роспись_ПБС,$C3093)*SEARCH(Удалить_Роспись_КФСР, $D3093)*SEARCH(Удалить_Роспись_КЦСР,$E3093)*SEARCH(Удалить_Роспись_КВР,$F3093)*SEARCH(Удалить_Роспись_ЭК,$H3093)*SEARCH(Удалить_Роспись_КР,$I3093))&gt;0,0,1)</f>
        <v>0</v>
      </c>
      <c r="N3093" s="192">
        <v>0</v>
      </c>
      <c r="O3093" s="192" t="str">
        <f t="shared" si="2285"/>
        <v/>
      </c>
      <c r="P3093" s="192" t="str">
        <f t="shared" si="2326"/>
        <v/>
      </c>
      <c r="Q3093" s="300" t="str">
        <f t="shared" si="2286"/>
        <v/>
      </c>
      <c r="R3093" s="300" t="str">
        <f t="shared" si="2287"/>
        <v/>
      </c>
      <c r="S3093" s="300" t="str">
        <f t="shared" si="2288"/>
        <v/>
      </c>
      <c r="T3093" s="192" t="str">
        <f t="shared" si="2289"/>
        <v/>
      </c>
      <c r="U3093" s="303" t="str">
        <f t="shared" si="2290"/>
        <v/>
      </c>
      <c r="V3093" s="300" t="str">
        <f t="shared" si="2291"/>
        <v/>
      </c>
      <c r="W3093" s="192" t="str">
        <f t="shared" si="2292"/>
        <v/>
      </c>
      <c r="X3093" s="303" t="str">
        <f t="shared" si="2293"/>
        <v/>
      </c>
      <c r="Y3093" s="300" t="str">
        <f t="shared" si="2294"/>
        <v/>
      </c>
      <c r="Z3093" s="300" t="str">
        <f t="shared" si="2295"/>
        <v/>
      </c>
      <c r="AA3093" s="303" t="str">
        <f t="shared" si="2296"/>
        <v/>
      </c>
      <c r="AB3093" s="300" t="str">
        <f t="shared" si="2297"/>
        <v/>
      </c>
      <c r="AC3093" s="300" t="str">
        <f t="shared" si="2298"/>
        <v/>
      </c>
      <c r="AD3093" s="300" t="str">
        <f t="shared" si="2299"/>
        <v/>
      </c>
      <c r="AE3093" s="192" t="str">
        <f t="shared" si="2300"/>
        <v/>
      </c>
      <c r="AF3093" s="192" t="str">
        <f t="shared" si="2301"/>
        <v/>
      </c>
      <c r="AG3093" s="192"/>
      <c r="AJ3093" s="300" t="str">
        <f t="shared" si="2302"/>
        <v/>
      </c>
      <c r="AK3093" s="300" t="str">
        <f t="shared" si="2303"/>
        <v/>
      </c>
      <c r="AL3093" s="300" t="str">
        <f t="shared" si="2304"/>
        <v/>
      </c>
      <c r="AM3093" s="300" t="str">
        <f t="shared" si="2305"/>
        <v/>
      </c>
      <c r="AN3093" s="300" t="str">
        <f t="shared" si="2306"/>
        <v/>
      </c>
      <c r="AO3093" s="300" t="str">
        <f t="shared" si="2307"/>
        <v/>
      </c>
      <c r="AP3093" s="300" t="str">
        <f t="shared" si="2308"/>
        <v/>
      </c>
      <c r="AQ3093" s="300" t="str">
        <f t="shared" si="2309"/>
        <v/>
      </c>
      <c r="AR3093" s="306" t="str">
        <f t="shared" si="2310"/>
        <v/>
      </c>
      <c r="AS3093" s="300" t="str">
        <f t="shared" si="2311"/>
        <v/>
      </c>
      <c r="AT3093" s="300" t="str">
        <f t="shared" si="2312"/>
        <v/>
      </c>
      <c r="AU3093" s="192" t="str">
        <f t="shared" si="2313"/>
        <v>рбс</v>
      </c>
      <c r="AV3093" s="192" t="str">
        <f t="shared" si="2314"/>
        <v>рбс87504808общопл</v>
      </c>
      <c r="AW3093" s="191">
        <f t="shared" si="2315"/>
        <v>0</v>
      </c>
      <c r="AX3093" s="191">
        <f t="shared" si="2316"/>
        <v>0</v>
      </c>
      <c r="AY3093" s="191">
        <f t="shared" si="2317"/>
        <v>0</v>
      </c>
      <c r="AZ3093" s="191">
        <f t="shared" si="2318"/>
        <v>0</v>
      </c>
      <c r="BA3093" s="193">
        <f t="shared" si="2319"/>
        <v>1</v>
      </c>
      <c r="BB3093" s="193">
        <f t="shared" si="2320"/>
        <v>1</v>
      </c>
      <c r="BC3093" s="193">
        <f t="shared" si="2321"/>
        <v>1</v>
      </c>
      <c r="BD3093" s="191">
        <f t="shared" si="2279"/>
        <v>0</v>
      </c>
      <c r="BE3093" s="191">
        <f t="shared" si="2322"/>
        <v>0</v>
      </c>
      <c r="BF3093" s="210">
        <f t="shared" si="2323"/>
        <v>0</v>
      </c>
      <c r="BG3093" s="211">
        <f t="shared" si="2324"/>
        <v>0</v>
      </c>
      <c r="BH3093" s="289" t="str">
        <f t="shared" si="2282"/>
        <v>875</v>
      </c>
      <c r="BI3093" s="289" t="str">
        <f t="shared" si="2283"/>
        <v>0702</v>
      </c>
      <c r="BJ3093" s="284" t="s">
        <v>591</v>
      </c>
      <c r="BK3093" s="284" t="s">
        <v>586</v>
      </c>
      <c r="BL3093" s="233" t="str">
        <f t="shared" si="2325"/>
        <v/>
      </c>
    </row>
    <row r="3094" spans="1:64" ht="12" customHeight="1">
      <c r="A3094" s="333" t="s">
        <v>1488</v>
      </c>
      <c r="B3094" s="381" t="s">
        <v>327</v>
      </c>
      <c r="C3094" s="333" t="s">
        <v>820</v>
      </c>
      <c r="D3094" s="381" t="s">
        <v>317</v>
      </c>
      <c r="E3094" s="381" t="s">
        <v>1317</v>
      </c>
      <c r="F3094" s="381" t="s">
        <v>902</v>
      </c>
      <c r="G3094" s="381" t="s">
        <v>387</v>
      </c>
      <c r="H3094" s="100" t="s">
        <v>653</v>
      </c>
      <c r="I3094" s="381" t="s">
        <v>505</v>
      </c>
      <c r="J3094" s="382">
        <v>497291.19</v>
      </c>
      <c r="K3094" s="382">
        <v>313856.64000000001</v>
      </c>
      <c r="L3094" s="191" t="str">
        <f t="shared" si="2284"/>
        <v>875048080702011004002011921301</v>
      </c>
      <c r="M3094" s="192">
        <f t="array" ref="M3094">IF(COUNT(SEARCH(Удалить_Роспись_КВСР,$B3094)*SEARCH(Удалить_Роспись_ПБС,$C3094)*SEARCH(Удалить_Роспись_КФСР, $D3094)*SEARCH(Удалить_Роспись_КЦСР,$E3094)*SEARCH(Удалить_Роспись_КВР,$F3094)*SEARCH(Удалить_Роспись_ЭК,$H3094)*SEARCH(Удалить_Роспись_КР,$I3094))&gt;0,0,1)</f>
        <v>0</v>
      </c>
      <c r="N3094" s="192">
        <v>0</v>
      </c>
      <c r="O3094" s="192" t="str">
        <f t="shared" si="2285"/>
        <v/>
      </c>
      <c r="P3094" s="192" t="str">
        <f t="shared" si="2326"/>
        <v/>
      </c>
      <c r="Q3094" s="300" t="str">
        <f t="shared" si="2286"/>
        <v/>
      </c>
      <c r="R3094" s="300" t="str">
        <f t="shared" si="2287"/>
        <v/>
      </c>
      <c r="S3094" s="300" t="str">
        <f t="shared" si="2288"/>
        <v/>
      </c>
      <c r="T3094" s="192" t="str">
        <f t="shared" si="2289"/>
        <v/>
      </c>
      <c r="U3094" s="303" t="str">
        <f t="shared" si="2290"/>
        <v/>
      </c>
      <c r="V3094" s="300" t="str">
        <f t="shared" si="2291"/>
        <v/>
      </c>
      <c r="W3094" s="192" t="str">
        <f t="shared" si="2292"/>
        <v/>
      </c>
      <c r="X3094" s="303" t="str">
        <f t="shared" si="2293"/>
        <v/>
      </c>
      <c r="Y3094" s="300" t="str">
        <f t="shared" si="2294"/>
        <v/>
      </c>
      <c r="Z3094" s="300" t="str">
        <f t="shared" si="2295"/>
        <v/>
      </c>
      <c r="AA3094" s="303" t="str">
        <f t="shared" si="2296"/>
        <v/>
      </c>
      <c r="AB3094" s="300" t="str">
        <f t="shared" si="2297"/>
        <v/>
      </c>
      <c r="AC3094" s="300" t="str">
        <f t="shared" si="2298"/>
        <v/>
      </c>
      <c r="AD3094" s="300" t="str">
        <f t="shared" si="2299"/>
        <v/>
      </c>
      <c r="AE3094" s="192" t="str">
        <f t="shared" si="2300"/>
        <v/>
      </c>
      <c r="AF3094" s="192" t="str">
        <f t="shared" si="2301"/>
        <v/>
      </c>
      <c r="AG3094" s="192"/>
      <c r="AJ3094" s="300" t="str">
        <f t="shared" si="2302"/>
        <v/>
      </c>
      <c r="AK3094" s="300" t="str">
        <f t="shared" si="2303"/>
        <v/>
      </c>
      <c r="AL3094" s="300" t="str">
        <f t="shared" si="2304"/>
        <v/>
      </c>
      <c r="AM3094" s="300" t="str">
        <f t="shared" si="2305"/>
        <v/>
      </c>
      <c r="AN3094" s="300" t="str">
        <f t="shared" si="2306"/>
        <v/>
      </c>
      <c r="AO3094" s="300" t="str">
        <f t="shared" si="2307"/>
        <v/>
      </c>
      <c r="AP3094" s="300" t="str">
        <f t="shared" si="2308"/>
        <v/>
      </c>
      <c r="AQ3094" s="300" t="str">
        <f t="shared" si="2309"/>
        <v/>
      </c>
      <c r="AR3094" s="306" t="str">
        <f t="shared" si="2310"/>
        <v/>
      </c>
      <c r="AS3094" s="300" t="str">
        <f t="shared" si="2311"/>
        <v/>
      </c>
      <c r="AT3094" s="300" t="str">
        <f t="shared" si="2312"/>
        <v/>
      </c>
      <c r="AU3094" s="192" t="str">
        <f t="shared" si="2313"/>
        <v>рбс</v>
      </c>
      <c r="AV3094" s="192" t="str">
        <f t="shared" si="2314"/>
        <v>рбс87504808общопл</v>
      </c>
      <c r="AW3094" s="191">
        <f t="shared" si="2315"/>
        <v>0</v>
      </c>
      <c r="AX3094" s="191">
        <f t="shared" si="2316"/>
        <v>0</v>
      </c>
      <c r="AY3094" s="191">
        <f t="shared" si="2317"/>
        <v>0</v>
      </c>
      <c r="AZ3094" s="191">
        <f t="shared" si="2318"/>
        <v>0</v>
      </c>
      <c r="BA3094" s="193">
        <f t="shared" si="2319"/>
        <v>1</v>
      </c>
      <c r="BB3094" s="193">
        <f t="shared" si="2320"/>
        <v>1</v>
      </c>
      <c r="BC3094" s="193">
        <f t="shared" si="2321"/>
        <v>1</v>
      </c>
      <c r="BD3094" s="191">
        <f t="shared" si="2279"/>
        <v>0</v>
      </c>
      <c r="BE3094" s="191">
        <f t="shared" si="2322"/>
        <v>0</v>
      </c>
      <c r="BF3094" s="210">
        <f t="shared" si="2323"/>
        <v>0</v>
      </c>
      <c r="BG3094" s="211">
        <f t="shared" si="2324"/>
        <v>0</v>
      </c>
      <c r="BH3094" s="289" t="str">
        <f t="shared" si="2282"/>
        <v>875</v>
      </c>
      <c r="BI3094" s="289" t="str">
        <f t="shared" si="2283"/>
        <v>0702</v>
      </c>
      <c r="BJ3094" s="284" t="s">
        <v>591</v>
      </c>
      <c r="BK3094" s="284" t="s">
        <v>586</v>
      </c>
      <c r="BL3094" s="233" t="str">
        <f t="shared" si="2325"/>
        <v/>
      </c>
    </row>
    <row r="3095" spans="1:64" ht="12" customHeight="1">
      <c r="A3095" s="333" t="s">
        <v>1488</v>
      </c>
      <c r="B3095" s="381" t="s">
        <v>327</v>
      </c>
      <c r="C3095" s="333" t="s">
        <v>820</v>
      </c>
      <c r="D3095" s="381" t="s">
        <v>317</v>
      </c>
      <c r="E3095" s="381" t="s">
        <v>1317</v>
      </c>
      <c r="F3095" s="381" t="s">
        <v>586</v>
      </c>
      <c r="G3095" s="381" t="s">
        <v>391</v>
      </c>
      <c r="H3095" s="100" t="s">
        <v>653</v>
      </c>
      <c r="I3095" s="381" t="s">
        <v>505</v>
      </c>
      <c r="J3095" s="382">
        <v>24000</v>
      </c>
      <c r="K3095" s="382">
        <v>10610.07</v>
      </c>
      <c r="L3095" s="191" t="str">
        <f t="shared" si="2284"/>
        <v>875048080702011004002024422101</v>
      </c>
      <c r="M3095" s="192">
        <f t="array" ref="M3095">IF(COUNT(SEARCH(Удалить_Роспись_КВСР,$B3095)*SEARCH(Удалить_Роспись_ПБС,$C3095)*SEARCH(Удалить_Роспись_КФСР, $D3095)*SEARCH(Удалить_Роспись_КЦСР,$E3095)*SEARCH(Удалить_Роспись_КВР,$F3095)*SEARCH(Удалить_Роспись_ЭК,$H3095)*SEARCH(Удалить_Роспись_КР,$I3095))&gt;0,0,1)</f>
        <v>0</v>
      </c>
      <c r="N3095" s="192">
        <f>IF(COUNT(SEARCH(Удалить_Индекс_КВСР,$B3095)*SEARCH(Удалить_Индекс_ПБС,$C3095)*SEARCH(Удалить_Индекс_КФСР,$D3095)*SEARCH(Удалить_Индекс_КЦСР,$E3095)*SEARCH(Удалить_Индекс_КВР,$F3095)*SEARCH(Удалить_Индекс_ЭК,$H3095)*SEARCH(Удалить_Индекс_КР,$I3095))&gt;0,0,1)</f>
        <v>1</v>
      </c>
      <c r="O3095" s="192" t="str">
        <f t="shared" si="2285"/>
        <v/>
      </c>
      <c r="P3095" s="192" t="str">
        <f t="shared" si="2326"/>
        <v/>
      </c>
      <c r="Q3095" s="300" t="str">
        <f t="shared" si="2286"/>
        <v/>
      </c>
      <c r="R3095" s="300" t="str">
        <f t="shared" si="2287"/>
        <v/>
      </c>
      <c r="S3095" s="300" t="str">
        <f t="shared" si="2288"/>
        <v/>
      </c>
      <c r="T3095" s="192" t="str">
        <f t="shared" si="2289"/>
        <v/>
      </c>
      <c r="U3095" s="303" t="str">
        <f t="shared" si="2290"/>
        <v/>
      </c>
      <c r="V3095" s="300" t="str">
        <f t="shared" si="2291"/>
        <v/>
      </c>
      <c r="W3095" s="192" t="str">
        <f t="shared" si="2292"/>
        <v/>
      </c>
      <c r="X3095" s="303" t="str">
        <f t="shared" si="2293"/>
        <v/>
      </c>
      <c r="Y3095" s="300" t="str">
        <f t="shared" si="2294"/>
        <v/>
      </c>
      <c r="Z3095" s="300" t="str">
        <f t="shared" si="2295"/>
        <v/>
      </c>
      <c r="AA3095" s="303" t="str">
        <f t="shared" si="2296"/>
        <v/>
      </c>
      <c r="AB3095" s="300" t="str">
        <f t="shared" si="2297"/>
        <v/>
      </c>
      <c r="AC3095" s="300" t="str">
        <f t="shared" si="2298"/>
        <v/>
      </c>
      <c r="AD3095" s="300" t="str">
        <f t="shared" si="2299"/>
        <v/>
      </c>
      <c r="AE3095" s="192" t="str">
        <f t="shared" si="2300"/>
        <v/>
      </c>
      <c r="AF3095" s="192" t="str">
        <f t="shared" si="2301"/>
        <v/>
      </c>
      <c r="AG3095" s="192"/>
      <c r="AJ3095" s="300" t="str">
        <f t="shared" si="2302"/>
        <v/>
      </c>
      <c r="AK3095" s="300" t="str">
        <f t="shared" si="2303"/>
        <v/>
      </c>
      <c r="AL3095" s="300" t="str">
        <f t="shared" si="2304"/>
        <v/>
      </c>
      <c r="AM3095" s="300" t="str">
        <f t="shared" si="2305"/>
        <v/>
      </c>
      <c r="AN3095" s="300" t="str">
        <f t="shared" si="2306"/>
        <v/>
      </c>
      <c r="AO3095" s="300" t="str">
        <f t="shared" si="2307"/>
        <v/>
      </c>
      <c r="AP3095" s="300" t="str">
        <f t="shared" si="2308"/>
        <v/>
      </c>
      <c r="AQ3095" s="300" t="str">
        <f t="shared" si="2309"/>
        <v/>
      </c>
      <c r="AR3095" s="306" t="str">
        <f t="shared" si="2310"/>
        <v/>
      </c>
      <c r="AS3095" s="300" t="str">
        <f t="shared" si="2311"/>
        <v/>
      </c>
      <c r="AT3095" s="300" t="str">
        <f t="shared" si="2312"/>
        <v/>
      </c>
      <c r="AU3095" s="192" t="str">
        <f t="shared" si="2313"/>
        <v>рбс</v>
      </c>
      <c r="AV3095" s="192" t="str">
        <f t="shared" si="2314"/>
        <v>рбс87504808общпро</v>
      </c>
      <c r="AW3095" s="191">
        <f t="shared" si="2315"/>
        <v>0</v>
      </c>
      <c r="AX3095" s="191">
        <f t="shared" si="2316"/>
        <v>0</v>
      </c>
      <c r="AY3095" s="191">
        <f t="shared" si="2317"/>
        <v>24000</v>
      </c>
      <c r="AZ3095" s="191">
        <f t="shared" si="2318"/>
        <v>10610.07</v>
      </c>
      <c r="BA3095" s="193">
        <f t="shared" si="2319"/>
        <v>1</v>
      </c>
      <c r="BB3095" s="193">
        <f t="shared" si="2320"/>
        <v>1</v>
      </c>
      <c r="BC3095" s="193">
        <f t="shared" si="2321"/>
        <v>1</v>
      </c>
      <c r="BD3095" s="191">
        <f t="shared" si="2279"/>
        <v>24000</v>
      </c>
      <c r="BE3095" s="191">
        <f t="shared" si="2322"/>
        <v>10610.07</v>
      </c>
      <c r="BF3095" s="210">
        <f t="shared" si="2323"/>
        <v>24000</v>
      </c>
      <c r="BG3095" s="211">
        <f t="shared" si="2324"/>
        <v>24000</v>
      </c>
      <c r="BH3095" s="289"/>
      <c r="BI3095" s="289"/>
      <c r="BL3095" s="233" t="str">
        <f t="shared" si="2325"/>
        <v/>
      </c>
    </row>
    <row r="3096" spans="1:64" ht="12" customHeight="1">
      <c r="A3096" s="333" t="s">
        <v>1488</v>
      </c>
      <c r="B3096" s="381" t="s">
        <v>327</v>
      </c>
      <c r="C3096" s="333" t="s">
        <v>820</v>
      </c>
      <c r="D3096" s="381" t="s">
        <v>317</v>
      </c>
      <c r="E3096" s="381" t="s">
        <v>1317</v>
      </c>
      <c r="F3096" s="381" t="s">
        <v>586</v>
      </c>
      <c r="G3096" s="381" t="s">
        <v>394</v>
      </c>
      <c r="H3096" s="100" t="s">
        <v>653</v>
      </c>
      <c r="I3096" s="381" t="s">
        <v>505</v>
      </c>
      <c r="J3096" s="382">
        <v>187800</v>
      </c>
      <c r="K3096" s="382">
        <v>143717.74</v>
      </c>
      <c r="L3096" s="191" t="str">
        <f t="shared" si="2284"/>
        <v>875048080702011004002024422501</v>
      </c>
      <c r="M3096" s="192">
        <f t="array" ref="M3096">IF(COUNT(SEARCH(Удалить_Роспись_КВСР,$B3096)*SEARCH(Удалить_Роспись_ПБС,$C3096)*SEARCH(Удалить_Роспись_КФСР, $D3096)*SEARCH(Удалить_Роспись_КЦСР,$E3096)*SEARCH(Удалить_Роспись_КВР,$F3096)*SEARCH(Удалить_Роспись_ЭК,$H3096)*SEARCH(Удалить_Роспись_КР,$I3096))&gt;0,0,1)</f>
        <v>0</v>
      </c>
      <c r="N3096" s="192">
        <f>IF(COUNT(SEARCH(Удалить_Индекс_КВСР,$B3096)*SEARCH(Удалить_Индекс_ПБС,$C3096)*SEARCH(Удалить_Индекс_КФСР,$D3096)*SEARCH(Удалить_Индекс_КЦСР,$E3096)*SEARCH(Удалить_Индекс_КВР,$F3096)*SEARCH(Удалить_Индекс_ЭК,$H3096)*SEARCH(Удалить_Индекс_КР,$I3096))&gt;0,0,1)</f>
        <v>1</v>
      </c>
      <c r="O3096" s="192" t="str">
        <f t="shared" si="2285"/>
        <v/>
      </c>
      <c r="P3096" s="192" t="str">
        <f t="shared" si="2326"/>
        <v/>
      </c>
      <c r="Q3096" s="300" t="str">
        <f t="shared" si="2286"/>
        <v/>
      </c>
      <c r="R3096" s="300" t="str">
        <f t="shared" si="2287"/>
        <v/>
      </c>
      <c r="S3096" s="300" t="str">
        <f t="shared" si="2288"/>
        <v/>
      </c>
      <c r="T3096" s="192" t="str">
        <f t="shared" si="2289"/>
        <v/>
      </c>
      <c r="U3096" s="303" t="str">
        <f t="shared" si="2290"/>
        <v/>
      </c>
      <c r="V3096" s="300" t="str">
        <f t="shared" si="2291"/>
        <v/>
      </c>
      <c r="W3096" s="192" t="str">
        <f t="shared" si="2292"/>
        <v/>
      </c>
      <c r="X3096" s="303" t="str">
        <f t="shared" si="2293"/>
        <v/>
      </c>
      <c r="Y3096" s="300" t="str">
        <f t="shared" si="2294"/>
        <v/>
      </c>
      <c r="Z3096" s="300" t="str">
        <f t="shared" si="2295"/>
        <v/>
      </c>
      <c r="AA3096" s="303" t="str">
        <f t="shared" si="2296"/>
        <v/>
      </c>
      <c r="AB3096" s="300" t="str">
        <f t="shared" si="2297"/>
        <v/>
      </c>
      <c r="AC3096" s="300" t="str">
        <f t="shared" si="2298"/>
        <v/>
      </c>
      <c r="AD3096" s="300" t="str">
        <f t="shared" si="2299"/>
        <v/>
      </c>
      <c r="AE3096" s="192" t="str">
        <f t="shared" si="2300"/>
        <v/>
      </c>
      <c r="AF3096" s="192" t="str">
        <f t="shared" si="2301"/>
        <v/>
      </c>
      <c r="AG3096" s="192"/>
      <c r="AJ3096" s="300" t="str">
        <f t="shared" si="2302"/>
        <v/>
      </c>
      <c r="AK3096" s="300" t="str">
        <f t="shared" si="2303"/>
        <v/>
      </c>
      <c r="AL3096" s="300" t="str">
        <f t="shared" si="2304"/>
        <v/>
      </c>
      <c r="AM3096" s="300" t="str">
        <f t="shared" si="2305"/>
        <v/>
      </c>
      <c r="AN3096" s="300" t="str">
        <f t="shared" si="2306"/>
        <v/>
      </c>
      <c r="AO3096" s="300" t="str">
        <f t="shared" si="2307"/>
        <v/>
      </c>
      <c r="AP3096" s="300" t="str">
        <f t="shared" si="2308"/>
        <v/>
      </c>
      <c r="AQ3096" s="300" t="str">
        <f t="shared" si="2309"/>
        <v/>
      </c>
      <c r="AR3096" s="306" t="str">
        <f t="shared" si="2310"/>
        <v/>
      </c>
      <c r="AS3096" s="300" t="str">
        <f t="shared" si="2311"/>
        <v/>
      </c>
      <c r="AT3096" s="300" t="str">
        <f t="shared" si="2312"/>
        <v/>
      </c>
      <c r="AU3096" s="192" t="str">
        <f t="shared" si="2313"/>
        <v>рбс</v>
      </c>
      <c r="AV3096" s="192" t="str">
        <f t="shared" si="2314"/>
        <v>рбс87504808общпро</v>
      </c>
      <c r="AW3096" s="191">
        <f t="shared" si="2315"/>
        <v>0</v>
      </c>
      <c r="AX3096" s="191">
        <f t="shared" si="2316"/>
        <v>0</v>
      </c>
      <c r="AY3096" s="191">
        <f t="shared" si="2317"/>
        <v>187800</v>
      </c>
      <c r="AZ3096" s="191">
        <f t="shared" si="2318"/>
        <v>143717.74</v>
      </c>
      <c r="BA3096" s="193">
        <f t="shared" si="2319"/>
        <v>1</v>
      </c>
      <c r="BB3096" s="193">
        <f t="shared" si="2320"/>
        <v>1</v>
      </c>
      <c r="BC3096" s="193">
        <f t="shared" si="2321"/>
        <v>1</v>
      </c>
      <c r="BD3096" s="191">
        <f t="shared" si="2279"/>
        <v>187800</v>
      </c>
      <c r="BE3096" s="191">
        <f t="shared" si="2322"/>
        <v>143717.74</v>
      </c>
      <c r="BF3096" s="210">
        <f t="shared" si="2323"/>
        <v>187800</v>
      </c>
      <c r="BG3096" s="211">
        <f t="shared" si="2324"/>
        <v>187800</v>
      </c>
      <c r="BH3096" s="289"/>
      <c r="BI3096" s="289"/>
      <c r="BL3096" s="233" t="str">
        <f t="shared" si="2325"/>
        <v/>
      </c>
    </row>
    <row r="3097" spans="1:64" ht="12" customHeight="1">
      <c r="A3097" s="333" t="s">
        <v>1488</v>
      </c>
      <c r="B3097" s="381" t="s">
        <v>327</v>
      </c>
      <c r="C3097" s="333" t="s">
        <v>820</v>
      </c>
      <c r="D3097" s="381" t="s">
        <v>317</v>
      </c>
      <c r="E3097" s="381" t="s">
        <v>1317</v>
      </c>
      <c r="F3097" s="381" t="s">
        <v>586</v>
      </c>
      <c r="G3097" s="381" t="s">
        <v>389</v>
      </c>
      <c r="H3097" s="100" t="s">
        <v>653</v>
      </c>
      <c r="I3097" s="381" t="s">
        <v>505</v>
      </c>
      <c r="J3097" s="382">
        <v>78360</v>
      </c>
      <c r="K3097" s="382">
        <v>19408</v>
      </c>
      <c r="L3097" s="191" t="str">
        <f t="shared" si="2284"/>
        <v>875048080702011004002024422601</v>
      </c>
      <c r="M3097" s="192">
        <f t="array" ref="M3097">IF(COUNT(SEARCH(Удалить_Роспись_КВСР,$B3097)*SEARCH(Удалить_Роспись_ПБС,$C3097)*SEARCH(Удалить_Роспись_КФСР, $D3097)*SEARCH(Удалить_Роспись_КЦСР,$E3097)*SEARCH(Удалить_Роспись_КВР,$F3097)*SEARCH(Удалить_Роспись_ЭК,$H3097)*SEARCH(Удалить_Роспись_КР,$I3097))&gt;0,0,1)</f>
        <v>0</v>
      </c>
      <c r="N3097" s="192">
        <f>IF(COUNT(SEARCH(Удалить_Индекс_КВСР,$B3097)*SEARCH(Удалить_Индекс_ПБС,$C3097)*SEARCH(Удалить_Индекс_КФСР,$D3097)*SEARCH(Удалить_Индекс_КЦСР,$E3097)*SEARCH(Удалить_Индекс_КВР,$F3097)*SEARCH(Удалить_Индекс_ЭК,$H3097)*SEARCH(Удалить_Индекс_КР,$I3097))&gt;0,0,1)</f>
        <v>1</v>
      </c>
      <c r="O3097" s="192" t="str">
        <f t="shared" si="2285"/>
        <v/>
      </c>
      <c r="P3097" s="192" t="str">
        <f t="shared" si="2326"/>
        <v/>
      </c>
      <c r="Q3097" s="300" t="str">
        <f t="shared" si="2286"/>
        <v/>
      </c>
      <c r="R3097" s="300" t="str">
        <f t="shared" si="2287"/>
        <v/>
      </c>
      <c r="S3097" s="300" t="str">
        <f t="shared" si="2288"/>
        <v/>
      </c>
      <c r="T3097" s="192" t="str">
        <f t="shared" si="2289"/>
        <v/>
      </c>
      <c r="U3097" s="303" t="str">
        <f t="shared" si="2290"/>
        <v/>
      </c>
      <c r="V3097" s="300" t="str">
        <f t="shared" si="2291"/>
        <v/>
      </c>
      <c r="W3097" s="192" t="str">
        <f t="shared" si="2292"/>
        <v/>
      </c>
      <c r="X3097" s="303" t="str">
        <f t="shared" si="2293"/>
        <v/>
      </c>
      <c r="Y3097" s="300" t="str">
        <f t="shared" si="2294"/>
        <v/>
      </c>
      <c r="Z3097" s="300" t="str">
        <f t="shared" si="2295"/>
        <v/>
      </c>
      <c r="AA3097" s="303" t="str">
        <f t="shared" si="2296"/>
        <v/>
      </c>
      <c r="AB3097" s="300" t="str">
        <f t="shared" si="2297"/>
        <v/>
      </c>
      <c r="AC3097" s="300" t="str">
        <f t="shared" si="2298"/>
        <v/>
      </c>
      <c r="AD3097" s="300" t="str">
        <f t="shared" si="2299"/>
        <v/>
      </c>
      <c r="AE3097" s="192" t="str">
        <f t="shared" si="2300"/>
        <v/>
      </c>
      <c r="AF3097" s="192" t="str">
        <f t="shared" si="2301"/>
        <v/>
      </c>
      <c r="AG3097" s="192"/>
      <c r="AJ3097" s="300" t="str">
        <f t="shared" si="2302"/>
        <v/>
      </c>
      <c r="AK3097" s="300" t="str">
        <f t="shared" si="2303"/>
        <v/>
      </c>
      <c r="AL3097" s="300" t="str">
        <f t="shared" si="2304"/>
        <v/>
      </c>
      <c r="AM3097" s="300" t="str">
        <f t="shared" si="2305"/>
        <v/>
      </c>
      <c r="AN3097" s="300" t="str">
        <f t="shared" si="2306"/>
        <v/>
      </c>
      <c r="AO3097" s="300" t="str">
        <f t="shared" si="2307"/>
        <v/>
      </c>
      <c r="AP3097" s="300" t="str">
        <f t="shared" si="2308"/>
        <v/>
      </c>
      <c r="AQ3097" s="300" t="str">
        <f t="shared" si="2309"/>
        <v/>
      </c>
      <c r="AR3097" s="306" t="str">
        <f t="shared" si="2310"/>
        <v/>
      </c>
      <c r="AS3097" s="300" t="str">
        <f t="shared" si="2311"/>
        <v/>
      </c>
      <c r="AT3097" s="300" t="str">
        <f t="shared" si="2312"/>
        <v/>
      </c>
      <c r="AU3097" s="192" t="str">
        <f t="shared" si="2313"/>
        <v>рбс</v>
      </c>
      <c r="AV3097" s="192" t="str">
        <f t="shared" si="2314"/>
        <v>рбс87504808общпро</v>
      </c>
      <c r="AW3097" s="191">
        <f t="shared" si="2315"/>
        <v>0</v>
      </c>
      <c r="AX3097" s="191">
        <f t="shared" si="2316"/>
        <v>0</v>
      </c>
      <c r="AY3097" s="191">
        <f t="shared" si="2317"/>
        <v>78360</v>
      </c>
      <c r="AZ3097" s="191">
        <f t="shared" si="2318"/>
        <v>19408</v>
      </c>
      <c r="BA3097" s="193">
        <f t="shared" si="2319"/>
        <v>1</v>
      </c>
      <c r="BB3097" s="193">
        <f t="shared" si="2320"/>
        <v>1</v>
      </c>
      <c r="BC3097" s="193">
        <f t="shared" si="2321"/>
        <v>1</v>
      </c>
      <c r="BD3097" s="191">
        <f t="shared" si="2279"/>
        <v>78360</v>
      </c>
      <c r="BE3097" s="191">
        <f t="shared" si="2322"/>
        <v>19408</v>
      </c>
      <c r="BF3097" s="210">
        <f t="shared" si="2323"/>
        <v>78360</v>
      </c>
      <c r="BG3097" s="211">
        <f t="shared" si="2324"/>
        <v>78360</v>
      </c>
      <c r="BH3097" s="289"/>
      <c r="BI3097" s="289"/>
      <c r="BL3097" s="233" t="str">
        <f t="shared" si="2325"/>
        <v/>
      </c>
    </row>
    <row r="3098" spans="1:64" ht="12" customHeight="1">
      <c r="A3098" s="333" t="s">
        <v>1488</v>
      </c>
      <c r="B3098" s="381" t="s">
        <v>327</v>
      </c>
      <c r="C3098" s="333" t="s">
        <v>820</v>
      </c>
      <c r="D3098" s="381" t="s">
        <v>317</v>
      </c>
      <c r="E3098" s="381" t="s">
        <v>1317</v>
      </c>
      <c r="F3098" s="381" t="s">
        <v>586</v>
      </c>
      <c r="G3098" s="381" t="s">
        <v>397</v>
      </c>
      <c r="H3098" s="100" t="s">
        <v>653</v>
      </c>
      <c r="I3098" s="381" t="s">
        <v>505</v>
      </c>
      <c r="J3098" s="382">
        <v>117800</v>
      </c>
      <c r="K3098" s="382">
        <v>81973</v>
      </c>
      <c r="L3098" s="191" t="str">
        <f t="shared" si="2284"/>
        <v>875048080702011004002024434001</v>
      </c>
      <c r="M3098" s="192">
        <f t="array" ref="M3098">IF(COUNT(SEARCH(Удалить_Роспись_КВСР,$B3098)*SEARCH(Удалить_Роспись_ПБС,$C3098)*SEARCH(Удалить_Роспись_КФСР, $D3098)*SEARCH(Удалить_Роспись_КЦСР,$E3098)*SEARCH(Удалить_Роспись_КВР,$F3098)*SEARCH(Удалить_Роспись_ЭК,$H3098)*SEARCH(Удалить_Роспись_КР,$I3098))&gt;0,0,1)</f>
        <v>0</v>
      </c>
      <c r="N3098" s="192">
        <f>IF(COUNT(SEARCH(Удалить_Индекс_КВСР,$B3098)*SEARCH(Удалить_Индекс_ПБС,$C3098)*SEARCH(Удалить_Индекс_КФСР,$D3098)*SEARCH(Удалить_Индекс_КЦСР,$E3098)*SEARCH(Удалить_Индекс_КВР,$F3098)*SEARCH(Удалить_Индекс_ЭК,$H3098)*SEARCH(Удалить_Индекс_КР,$I3098))&gt;0,0,1)</f>
        <v>1</v>
      </c>
      <c r="O3098" s="192" t="str">
        <f t="shared" si="2285"/>
        <v/>
      </c>
      <c r="P3098" s="192" t="str">
        <f t="shared" si="2326"/>
        <v/>
      </c>
      <c r="Q3098" s="300" t="str">
        <f t="shared" si="2286"/>
        <v/>
      </c>
      <c r="R3098" s="300" t="str">
        <f t="shared" si="2287"/>
        <v/>
      </c>
      <c r="S3098" s="300" t="str">
        <f t="shared" si="2288"/>
        <v/>
      </c>
      <c r="T3098" s="192" t="str">
        <f t="shared" si="2289"/>
        <v/>
      </c>
      <c r="U3098" s="303" t="str">
        <f t="shared" si="2290"/>
        <v/>
      </c>
      <c r="V3098" s="300" t="str">
        <f t="shared" si="2291"/>
        <v/>
      </c>
      <c r="W3098" s="192" t="str">
        <f t="shared" si="2292"/>
        <v/>
      </c>
      <c r="X3098" s="303" t="str">
        <f t="shared" si="2293"/>
        <v/>
      </c>
      <c r="Y3098" s="300" t="str">
        <f t="shared" si="2294"/>
        <v/>
      </c>
      <c r="Z3098" s="300" t="str">
        <f t="shared" si="2295"/>
        <v/>
      </c>
      <c r="AA3098" s="303" t="str">
        <f t="shared" si="2296"/>
        <v/>
      </c>
      <c r="AB3098" s="300" t="str">
        <f t="shared" si="2297"/>
        <v/>
      </c>
      <c r="AC3098" s="300" t="str">
        <f t="shared" si="2298"/>
        <v/>
      </c>
      <c r="AD3098" s="300" t="str">
        <f t="shared" si="2299"/>
        <v/>
      </c>
      <c r="AE3098" s="192" t="str">
        <f t="shared" si="2300"/>
        <v/>
      </c>
      <c r="AF3098" s="192" t="str">
        <f t="shared" si="2301"/>
        <v/>
      </c>
      <c r="AG3098" s="192"/>
      <c r="AJ3098" s="300" t="str">
        <f t="shared" si="2302"/>
        <v/>
      </c>
      <c r="AK3098" s="300" t="str">
        <f t="shared" si="2303"/>
        <v/>
      </c>
      <c r="AL3098" s="300" t="str">
        <f t="shared" si="2304"/>
        <v/>
      </c>
      <c r="AM3098" s="300" t="str">
        <f t="shared" si="2305"/>
        <v/>
      </c>
      <c r="AN3098" s="300" t="str">
        <f t="shared" si="2306"/>
        <v/>
      </c>
      <c r="AO3098" s="300" t="str">
        <f t="shared" si="2307"/>
        <v/>
      </c>
      <c r="AP3098" s="300" t="str">
        <f t="shared" si="2308"/>
        <v/>
      </c>
      <c r="AQ3098" s="300" t="str">
        <f t="shared" si="2309"/>
        <v/>
      </c>
      <c r="AR3098" s="306" t="str">
        <f t="shared" si="2310"/>
        <v/>
      </c>
      <c r="AS3098" s="300" t="str">
        <f t="shared" si="2311"/>
        <v/>
      </c>
      <c r="AT3098" s="300" t="str">
        <f t="shared" si="2312"/>
        <v/>
      </c>
      <c r="AU3098" s="192" t="str">
        <f t="shared" si="2313"/>
        <v>рбс</v>
      </c>
      <c r="AV3098" s="192" t="str">
        <f t="shared" si="2314"/>
        <v>рбс87504808общпро</v>
      </c>
      <c r="AW3098" s="191">
        <f t="shared" si="2315"/>
        <v>0</v>
      </c>
      <c r="AX3098" s="191">
        <f t="shared" si="2316"/>
        <v>0</v>
      </c>
      <c r="AY3098" s="191">
        <f t="shared" si="2317"/>
        <v>117800</v>
      </c>
      <c r="AZ3098" s="191">
        <f t="shared" si="2318"/>
        <v>81973</v>
      </c>
      <c r="BA3098" s="193">
        <f t="shared" si="2319"/>
        <v>1</v>
      </c>
      <c r="BB3098" s="193">
        <f t="shared" si="2320"/>
        <v>1</v>
      </c>
      <c r="BC3098" s="193">
        <f t="shared" si="2321"/>
        <v>1</v>
      </c>
      <c r="BD3098" s="191">
        <f t="shared" si="2279"/>
        <v>117800</v>
      </c>
      <c r="BE3098" s="191">
        <f t="shared" si="2322"/>
        <v>81973</v>
      </c>
      <c r="BF3098" s="210">
        <f t="shared" si="2323"/>
        <v>117800</v>
      </c>
      <c r="BG3098" s="211">
        <f t="shared" si="2324"/>
        <v>117800</v>
      </c>
      <c r="BH3098" s="289"/>
      <c r="BI3098" s="289"/>
      <c r="BL3098" s="233" t="str">
        <f t="shared" si="2325"/>
        <v/>
      </c>
    </row>
    <row r="3099" spans="1:64" ht="12" customHeight="1">
      <c r="A3099" s="333" t="s">
        <v>1488</v>
      </c>
      <c r="B3099" s="381" t="s">
        <v>327</v>
      </c>
      <c r="C3099" s="333" t="s">
        <v>820</v>
      </c>
      <c r="D3099" s="381" t="s">
        <v>317</v>
      </c>
      <c r="E3099" s="381" t="s">
        <v>1317</v>
      </c>
      <c r="F3099" s="381" t="s">
        <v>609</v>
      </c>
      <c r="G3099" s="381" t="s">
        <v>395</v>
      </c>
      <c r="H3099" s="100" t="s">
        <v>653</v>
      </c>
      <c r="I3099" s="381" t="s">
        <v>505</v>
      </c>
      <c r="J3099" s="382">
        <v>1200</v>
      </c>
      <c r="K3099" s="382">
        <v>1200</v>
      </c>
      <c r="L3099" s="191" t="str">
        <f t="shared" si="2284"/>
        <v>875048080702011004002085229001</v>
      </c>
      <c r="M3099" s="192">
        <f t="array" ref="M3099">IF(COUNT(SEARCH(Удалить_Роспись_КВСР,$B3099)*SEARCH(Удалить_Роспись_ПБС,$C3099)*SEARCH(Удалить_Роспись_КФСР, $D3099)*SEARCH(Удалить_Роспись_КЦСР,$E3099)*SEARCH(Удалить_Роспись_КВР,$F3099)*SEARCH(Удалить_Роспись_ЭК,$H3099)*SEARCH(Удалить_Роспись_КР,$I3099))&gt;0,0,1)</f>
        <v>0</v>
      </c>
      <c r="N3099" s="192">
        <v>0</v>
      </c>
      <c r="O3099" s="192" t="str">
        <f t="shared" si="2285"/>
        <v/>
      </c>
      <c r="P3099" s="192" t="str">
        <f t="shared" si="2326"/>
        <v/>
      </c>
      <c r="Q3099" s="300" t="str">
        <f t="shared" si="2286"/>
        <v/>
      </c>
      <c r="R3099" s="300" t="str">
        <f t="shared" si="2287"/>
        <v/>
      </c>
      <c r="S3099" s="300" t="str">
        <f t="shared" si="2288"/>
        <v/>
      </c>
      <c r="T3099" s="192" t="str">
        <f t="shared" si="2289"/>
        <v/>
      </c>
      <c r="U3099" s="303" t="str">
        <f t="shared" si="2290"/>
        <v/>
      </c>
      <c r="V3099" s="300" t="str">
        <f t="shared" si="2291"/>
        <v/>
      </c>
      <c r="W3099" s="192" t="str">
        <f t="shared" si="2292"/>
        <v/>
      </c>
      <c r="X3099" s="303" t="str">
        <f t="shared" si="2293"/>
        <v/>
      </c>
      <c r="Y3099" s="300" t="str">
        <f t="shared" si="2294"/>
        <v/>
      </c>
      <c r="Z3099" s="300" t="str">
        <f t="shared" si="2295"/>
        <v/>
      </c>
      <c r="AA3099" s="303" t="str">
        <f t="shared" si="2296"/>
        <v/>
      </c>
      <c r="AB3099" s="300" t="str">
        <f t="shared" si="2297"/>
        <v/>
      </c>
      <c r="AC3099" s="300" t="str">
        <f t="shared" si="2298"/>
        <v/>
      </c>
      <c r="AD3099" s="300" t="str">
        <f t="shared" si="2299"/>
        <v/>
      </c>
      <c r="AE3099" s="192" t="str">
        <f t="shared" si="2300"/>
        <v/>
      </c>
      <c r="AF3099" s="192" t="str">
        <f t="shared" si="2301"/>
        <v/>
      </c>
      <c r="AG3099" s="192"/>
      <c r="AJ3099" s="300" t="str">
        <f t="shared" si="2302"/>
        <v/>
      </c>
      <c r="AK3099" s="300" t="str">
        <f t="shared" si="2303"/>
        <v/>
      </c>
      <c r="AL3099" s="300" t="str">
        <f t="shared" si="2304"/>
        <v/>
      </c>
      <c r="AM3099" s="300" t="str">
        <f t="shared" si="2305"/>
        <v/>
      </c>
      <c r="AN3099" s="300" t="str">
        <f t="shared" si="2306"/>
        <v/>
      </c>
      <c r="AO3099" s="300" t="str">
        <f t="shared" si="2307"/>
        <v/>
      </c>
      <c r="AP3099" s="300" t="str">
        <f t="shared" si="2308"/>
        <v/>
      </c>
      <c r="AQ3099" s="300" t="str">
        <f t="shared" si="2309"/>
        <v/>
      </c>
      <c r="AR3099" s="306" t="str">
        <f t="shared" si="2310"/>
        <v/>
      </c>
      <c r="AS3099" s="300" t="str">
        <f t="shared" si="2311"/>
        <v/>
      </c>
      <c r="AT3099" s="300" t="str">
        <f t="shared" si="2312"/>
        <v/>
      </c>
      <c r="AU3099" s="192" t="str">
        <f t="shared" si="2313"/>
        <v>рбс</v>
      </c>
      <c r="AV3099" s="192" t="str">
        <f t="shared" si="2314"/>
        <v>рбс87504808общпро</v>
      </c>
      <c r="AW3099" s="191">
        <f t="shared" si="2315"/>
        <v>0</v>
      </c>
      <c r="AX3099" s="191">
        <f t="shared" si="2316"/>
        <v>0</v>
      </c>
      <c r="AY3099" s="191">
        <f t="shared" si="2317"/>
        <v>0</v>
      </c>
      <c r="AZ3099" s="191">
        <f t="shared" si="2318"/>
        <v>0</v>
      </c>
      <c r="BA3099" s="193">
        <f t="shared" si="2319"/>
        <v>1</v>
      </c>
      <c r="BB3099" s="193">
        <f t="shared" si="2320"/>
        <v>1</v>
      </c>
      <c r="BC3099" s="193">
        <f t="shared" si="2321"/>
        <v>1</v>
      </c>
      <c r="BD3099" s="191">
        <f t="shared" si="2279"/>
        <v>0</v>
      </c>
      <c r="BE3099" s="191">
        <f t="shared" si="2322"/>
        <v>0</v>
      </c>
      <c r="BF3099" s="210">
        <f t="shared" si="2323"/>
        <v>0</v>
      </c>
      <c r="BG3099" s="211">
        <f t="shared" si="2324"/>
        <v>0</v>
      </c>
      <c r="BH3099" s="289"/>
      <c r="BI3099" s="289"/>
      <c r="BL3099" s="233" t="str">
        <f t="shared" si="2325"/>
        <v/>
      </c>
    </row>
    <row r="3100" spans="1:64" ht="12" customHeight="1">
      <c r="A3100" s="333" t="s">
        <v>1488</v>
      </c>
      <c r="B3100" s="381" t="s">
        <v>327</v>
      </c>
      <c r="C3100" s="333" t="s">
        <v>820</v>
      </c>
      <c r="D3100" s="381" t="s">
        <v>317</v>
      </c>
      <c r="E3100" s="381" t="s">
        <v>1317</v>
      </c>
      <c r="F3100" s="381" t="s">
        <v>658</v>
      </c>
      <c r="G3100" s="381" t="s">
        <v>395</v>
      </c>
      <c r="H3100" s="100" t="s">
        <v>653</v>
      </c>
      <c r="I3100" s="381" t="s">
        <v>505</v>
      </c>
      <c r="J3100" s="382">
        <v>204.81</v>
      </c>
      <c r="K3100" s="382">
        <v>204.81</v>
      </c>
      <c r="L3100" s="191" t="str">
        <f t="shared" si="2284"/>
        <v>875048080702011004002085329001</v>
      </c>
      <c r="M3100" s="192">
        <f t="array" ref="M3100">IF(COUNT(SEARCH(Удалить_Роспись_КВСР,$B3100)*SEARCH(Удалить_Роспись_ПБС,$C3100)*SEARCH(Удалить_Роспись_КФСР, $D3100)*SEARCH(Удалить_Роспись_КЦСР,$E3100)*SEARCH(Удалить_Роспись_КВР,$F3100)*SEARCH(Удалить_Роспись_ЭК,$H3100)*SEARCH(Удалить_Роспись_КР,$I3100))&gt;0,0,1)</f>
        <v>0</v>
      </c>
      <c r="N3100" s="192">
        <v>0</v>
      </c>
      <c r="O3100" s="192" t="str">
        <f t="shared" si="2285"/>
        <v/>
      </c>
      <c r="P3100" s="192" t="str">
        <f t="shared" si="2326"/>
        <v/>
      </c>
      <c r="Q3100" s="300" t="str">
        <f t="shared" si="2286"/>
        <v/>
      </c>
      <c r="R3100" s="300" t="str">
        <f t="shared" si="2287"/>
        <v/>
      </c>
      <c r="S3100" s="300" t="str">
        <f t="shared" si="2288"/>
        <v/>
      </c>
      <c r="T3100" s="192" t="str">
        <f t="shared" si="2289"/>
        <v/>
      </c>
      <c r="U3100" s="303" t="str">
        <f t="shared" si="2290"/>
        <v/>
      </c>
      <c r="V3100" s="300" t="str">
        <f t="shared" si="2291"/>
        <v/>
      </c>
      <c r="W3100" s="192" t="str">
        <f t="shared" si="2292"/>
        <v/>
      </c>
      <c r="X3100" s="303" t="str">
        <f t="shared" si="2293"/>
        <v/>
      </c>
      <c r="Y3100" s="300" t="str">
        <f t="shared" si="2294"/>
        <v/>
      </c>
      <c r="Z3100" s="300" t="str">
        <f t="shared" si="2295"/>
        <v/>
      </c>
      <c r="AA3100" s="303" t="str">
        <f t="shared" si="2296"/>
        <v/>
      </c>
      <c r="AB3100" s="300" t="str">
        <f t="shared" si="2297"/>
        <v/>
      </c>
      <c r="AC3100" s="300" t="str">
        <f t="shared" si="2298"/>
        <v/>
      </c>
      <c r="AD3100" s="300" t="str">
        <f t="shared" si="2299"/>
        <v/>
      </c>
      <c r="AE3100" s="192" t="str">
        <f t="shared" si="2300"/>
        <v/>
      </c>
      <c r="AF3100" s="192" t="str">
        <f t="shared" si="2301"/>
        <v/>
      </c>
      <c r="AG3100" s="192"/>
      <c r="AJ3100" s="300" t="str">
        <f t="shared" si="2302"/>
        <v/>
      </c>
      <c r="AK3100" s="300" t="str">
        <f t="shared" si="2303"/>
        <v/>
      </c>
      <c r="AL3100" s="300" t="str">
        <f t="shared" si="2304"/>
        <v/>
      </c>
      <c r="AM3100" s="300" t="str">
        <f t="shared" si="2305"/>
        <v/>
      </c>
      <c r="AN3100" s="300" t="str">
        <f t="shared" si="2306"/>
        <v/>
      </c>
      <c r="AO3100" s="300" t="str">
        <f t="shared" si="2307"/>
        <v/>
      </c>
      <c r="AP3100" s="300" t="str">
        <f t="shared" si="2308"/>
        <v/>
      </c>
      <c r="AQ3100" s="300" t="str">
        <f t="shared" si="2309"/>
        <v/>
      </c>
      <c r="AR3100" s="306" t="str">
        <f t="shared" si="2310"/>
        <v/>
      </c>
      <c r="AS3100" s="300" t="str">
        <f t="shared" si="2311"/>
        <v/>
      </c>
      <c r="AT3100" s="300" t="str">
        <f t="shared" si="2312"/>
        <v/>
      </c>
      <c r="AU3100" s="192" t="str">
        <f t="shared" si="2313"/>
        <v>рбс</v>
      </c>
      <c r="AV3100" s="192" t="str">
        <f t="shared" si="2314"/>
        <v>рбс87504808общпро</v>
      </c>
      <c r="AW3100" s="191">
        <f t="shared" si="2315"/>
        <v>0</v>
      </c>
      <c r="AX3100" s="191">
        <f t="shared" si="2316"/>
        <v>0</v>
      </c>
      <c r="AY3100" s="191">
        <f t="shared" si="2317"/>
        <v>0</v>
      </c>
      <c r="AZ3100" s="191">
        <f t="shared" si="2318"/>
        <v>0</v>
      </c>
      <c r="BA3100" s="193">
        <f t="shared" si="2319"/>
        <v>1</v>
      </c>
      <c r="BB3100" s="193">
        <f t="shared" si="2320"/>
        <v>1</v>
      </c>
      <c r="BC3100" s="193">
        <f t="shared" si="2321"/>
        <v>1</v>
      </c>
      <c r="BD3100" s="191">
        <f t="shared" si="2279"/>
        <v>0</v>
      </c>
      <c r="BE3100" s="191">
        <f t="shared" si="2322"/>
        <v>0</v>
      </c>
      <c r="BF3100" s="210">
        <f t="shared" si="2323"/>
        <v>0</v>
      </c>
      <c r="BG3100" s="211">
        <f t="shared" si="2324"/>
        <v>0</v>
      </c>
      <c r="BH3100" s="289" t="str">
        <f>B3100</f>
        <v>875</v>
      </c>
      <c r="BI3100" s="289" t="str">
        <f>D3100</f>
        <v>0702</v>
      </c>
      <c r="BJ3100" s="284" t="s">
        <v>591</v>
      </c>
      <c r="BK3100" s="284" t="s">
        <v>589</v>
      </c>
      <c r="BL3100" s="233" t="str">
        <f t="shared" si="2325"/>
        <v/>
      </c>
    </row>
    <row r="3101" spans="1:64" ht="12" customHeight="1">
      <c r="A3101" s="333" t="s">
        <v>1488</v>
      </c>
      <c r="B3101" s="381" t="s">
        <v>327</v>
      </c>
      <c r="C3101" s="333" t="s">
        <v>820</v>
      </c>
      <c r="D3101" s="381" t="s">
        <v>317</v>
      </c>
      <c r="E3101" s="381" t="s">
        <v>1318</v>
      </c>
      <c r="F3101" s="381" t="s">
        <v>608</v>
      </c>
      <c r="G3101" s="381" t="s">
        <v>385</v>
      </c>
      <c r="H3101" s="100" t="s">
        <v>653</v>
      </c>
      <c r="I3101" s="381" t="s">
        <v>505</v>
      </c>
      <c r="J3101" s="382">
        <v>1576300</v>
      </c>
      <c r="K3101" s="382">
        <v>1282754.22</v>
      </c>
      <c r="L3101" s="191" t="str">
        <f t="shared" si="2284"/>
        <v>875048080702011004102011121101</v>
      </c>
      <c r="M3101" s="192">
        <f t="array" ref="M3101">IF(COUNT(SEARCH(Удалить_Роспись_КВСР,$B3101)*SEARCH(Удалить_Роспись_ПБС,$C3101)*SEARCH(Удалить_Роспись_КФСР, $D3101)*SEARCH(Удалить_Роспись_КЦСР,$E3101)*SEARCH(Удалить_Роспись_КВР,$F3101)*SEARCH(Удалить_Роспись_ЭК,$H3101)*SEARCH(Удалить_Роспись_КР,$I3101))&gt;0,0,1)</f>
        <v>0</v>
      </c>
      <c r="N3101" s="192">
        <v>0</v>
      </c>
      <c r="O3101" s="192" t="str">
        <f t="shared" si="2285"/>
        <v/>
      </c>
      <c r="P3101" s="192" t="str">
        <f t="shared" si="2326"/>
        <v/>
      </c>
      <c r="Q3101" s="300" t="str">
        <f t="shared" si="2286"/>
        <v/>
      </c>
      <c r="R3101" s="300" t="str">
        <f t="shared" si="2287"/>
        <v/>
      </c>
      <c r="S3101" s="300" t="str">
        <f t="shared" si="2288"/>
        <v/>
      </c>
      <c r="T3101" s="192" t="str">
        <f t="shared" si="2289"/>
        <v/>
      </c>
      <c r="U3101" s="303" t="str">
        <f t="shared" si="2290"/>
        <v/>
      </c>
      <c r="V3101" s="300" t="str">
        <f t="shared" si="2291"/>
        <v/>
      </c>
      <c r="W3101" s="192" t="str">
        <f t="shared" si="2292"/>
        <v/>
      </c>
      <c r="X3101" s="303" t="str">
        <f t="shared" si="2293"/>
        <v/>
      </c>
      <c r="Y3101" s="300" t="str">
        <f t="shared" si="2294"/>
        <v/>
      </c>
      <c r="Z3101" s="300" t="str">
        <f t="shared" si="2295"/>
        <v/>
      </c>
      <c r="AA3101" s="303" t="str">
        <f t="shared" si="2296"/>
        <v/>
      </c>
      <c r="AB3101" s="300" t="str">
        <f t="shared" si="2297"/>
        <v/>
      </c>
      <c r="AC3101" s="300" t="str">
        <f t="shared" si="2298"/>
        <v/>
      </c>
      <c r="AD3101" s="300" t="str">
        <f t="shared" si="2299"/>
        <v/>
      </c>
      <c r="AE3101" s="192" t="str">
        <f t="shared" si="2300"/>
        <v/>
      </c>
      <c r="AF3101" s="192" t="str">
        <f t="shared" si="2301"/>
        <v/>
      </c>
      <c r="AG3101" s="192"/>
      <c r="AJ3101" s="300" t="str">
        <f t="shared" si="2302"/>
        <v/>
      </c>
      <c r="AK3101" s="300" t="str">
        <f t="shared" si="2303"/>
        <v/>
      </c>
      <c r="AL3101" s="300" t="str">
        <f t="shared" si="2304"/>
        <v/>
      </c>
      <c r="AM3101" s="300" t="str">
        <f t="shared" si="2305"/>
        <v/>
      </c>
      <c r="AN3101" s="300" t="str">
        <f t="shared" si="2306"/>
        <v/>
      </c>
      <c r="AO3101" s="300" t="str">
        <f t="shared" si="2307"/>
        <v/>
      </c>
      <c r="AP3101" s="300" t="str">
        <f t="shared" si="2308"/>
        <v/>
      </c>
      <c r="AQ3101" s="300" t="str">
        <f t="shared" si="2309"/>
        <v/>
      </c>
      <c r="AR3101" s="306" t="str">
        <f t="shared" si="2310"/>
        <v/>
      </c>
      <c r="AS3101" s="300" t="str">
        <f t="shared" si="2311"/>
        <v/>
      </c>
      <c r="AT3101" s="300" t="str">
        <f t="shared" si="2312"/>
        <v/>
      </c>
      <c r="AU3101" s="192" t="str">
        <f t="shared" si="2313"/>
        <v>рбс</v>
      </c>
      <c r="AV3101" s="192" t="str">
        <f t="shared" si="2314"/>
        <v>рбс87504808общопл</v>
      </c>
      <c r="AW3101" s="191">
        <f t="shared" si="2315"/>
        <v>0</v>
      </c>
      <c r="AX3101" s="191">
        <f t="shared" si="2316"/>
        <v>0</v>
      </c>
      <c r="AY3101" s="191">
        <f t="shared" si="2317"/>
        <v>0</v>
      </c>
      <c r="AZ3101" s="191">
        <f t="shared" si="2318"/>
        <v>0</v>
      </c>
      <c r="BA3101" s="193">
        <f t="shared" si="2319"/>
        <v>1</v>
      </c>
      <c r="BB3101" s="193">
        <f t="shared" si="2320"/>
        <v>1</v>
      </c>
      <c r="BC3101" s="193">
        <f t="shared" si="2321"/>
        <v>1</v>
      </c>
      <c r="BD3101" s="191">
        <f t="shared" si="2279"/>
        <v>0</v>
      </c>
      <c r="BE3101" s="191">
        <f t="shared" si="2322"/>
        <v>0</v>
      </c>
      <c r="BF3101" s="210">
        <f t="shared" si="2323"/>
        <v>0</v>
      </c>
      <c r="BG3101" s="211">
        <f t="shared" si="2324"/>
        <v>0</v>
      </c>
      <c r="BH3101" s="289" t="str">
        <f>B3101</f>
        <v>875</v>
      </c>
      <c r="BI3101" s="289" t="str">
        <f>D3101</f>
        <v>0702</v>
      </c>
      <c r="BJ3101" s="284" t="s">
        <v>591</v>
      </c>
      <c r="BK3101" s="284" t="s">
        <v>589</v>
      </c>
      <c r="BL3101" s="233" t="str">
        <f t="shared" si="2325"/>
        <v/>
      </c>
    </row>
    <row r="3102" spans="1:64" ht="12" customHeight="1">
      <c r="A3102" s="333" t="s">
        <v>1488</v>
      </c>
      <c r="B3102" s="381" t="s">
        <v>327</v>
      </c>
      <c r="C3102" s="333" t="s">
        <v>820</v>
      </c>
      <c r="D3102" s="381" t="s">
        <v>317</v>
      </c>
      <c r="E3102" s="381" t="s">
        <v>1318</v>
      </c>
      <c r="F3102" s="381" t="s">
        <v>902</v>
      </c>
      <c r="G3102" s="381" t="s">
        <v>387</v>
      </c>
      <c r="H3102" s="100" t="s">
        <v>653</v>
      </c>
      <c r="I3102" s="381" t="s">
        <v>505</v>
      </c>
      <c r="J3102" s="382">
        <v>475302</v>
      </c>
      <c r="K3102" s="382">
        <v>380153.71</v>
      </c>
      <c r="L3102" s="191" t="str">
        <f t="shared" si="2284"/>
        <v>875048080702011004102011921301</v>
      </c>
      <c r="M3102" s="192">
        <f t="array" ref="M3102">IF(COUNT(SEARCH(Удалить_Роспись_КВСР,$B3102)*SEARCH(Удалить_Роспись_ПБС,$C3102)*SEARCH(Удалить_Роспись_КФСР, $D3102)*SEARCH(Удалить_Роспись_КЦСР,$E3102)*SEARCH(Удалить_Роспись_КВР,$F3102)*SEARCH(Удалить_Роспись_ЭК,$H3102)*SEARCH(Удалить_Роспись_КР,$I3102))&gt;0,0,1)</f>
        <v>0</v>
      </c>
      <c r="N3102" s="192">
        <v>0</v>
      </c>
      <c r="O3102" s="192" t="str">
        <f t="shared" si="2285"/>
        <v/>
      </c>
      <c r="P3102" s="192" t="str">
        <f t="shared" si="2326"/>
        <v/>
      </c>
      <c r="Q3102" s="300" t="str">
        <f t="shared" si="2286"/>
        <v/>
      </c>
      <c r="R3102" s="300" t="str">
        <f t="shared" si="2287"/>
        <v/>
      </c>
      <c r="S3102" s="300" t="str">
        <f t="shared" si="2288"/>
        <v/>
      </c>
      <c r="T3102" s="192" t="str">
        <f t="shared" si="2289"/>
        <v/>
      </c>
      <c r="U3102" s="303" t="str">
        <f t="shared" si="2290"/>
        <v/>
      </c>
      <c r="V3102" s="300" t="str">
        <f t="shared" si="2291"/>
        <v/>
      </c>
      <c r="W3102" s="192" t="str">
        <f t="shared" si="2292"/>
        <v/>
      </c>
      <c r="X3102" s="303" t="str">
        <f t="shared" si="2293"/>
        <v/>
      </c>
      <c r="Y3102" s="300" t="str">
        <f t="shared" si="2294"/>
        <v/>
      </c>
      <c r="Z3102" s="300" t="str">
        <f t="shared" si="2295"/>
        <v/>
      </c>
      <c r="AA3102" s="303" t="str">
        <f t="shared" si="2296"/>
        <v/>
      </c>
      <c r="AB3102" s="300" t="str">
        <f t="shared" si="2297"/>
        <v/>
      </c>
      <c r="AC3102" s="300" t="str">
        <f t="shared" si="2298"/>
        <v/>
      </c>
      <c r="AD3102" s="300" t="str">
        <f t="shared" si="2299"/>
        <v/>
      </c>
      <c r="AE3102" s="192" t="str">
        <f t="shared" si="2300"/>
        <v/>
      </c>
      <c r="AF3102" s="192" t="str">
        <f t="shared" si="2301"/>
        <v/>
      </c>
      <c r="AG3102" s="192"/>
      <c r="AJ3102" s="300" t="str">
        <f t="shared" si="2302"/>
        <v/>
      </c>
      <c r="AK3102" s="300" t="str">
        <f t="shared" si="2303"/>
        <v/>
      </c>
      <c r="AL3102" s="300" t="str">
        <f t="shared" si="2304"/>
        <v/>
      </c>
      <c r="AM3102" s="300" t="str">
        <f t="shared" si="2305"/>
        <v/>
      </c>
      <c r="AN3102" s="300" t="str">
        <f t="shared" si="2306"/>
        <v/>
      </c>
      <c r="AO3102" s="300" t="str">
        <f t="shared" si="2307"/>
        <v/>
      </c>
      <c r="AP3102" s="300" t="str">
        <f t="shared" si="2308"/>
        <v/>
      </c>
      <c r="AQ3102" s="300" t="str">
        <f t="shared" si="2309"/>
        <v/>
      </c>
      <c r="AR3102" s="306" t="str">
        <f t="shared" si="2310"/>
        <v/>
      </c>
      <c r="AS3102" s="300" t="str">
        <f t="shared" si="2311"/>
        <v/>
      </c>
      <c r="AT3102" s="300" t="str">
        <f t="shared" si="2312"/>
        <v/>
      </c>
      <c r="AU3102" s="192" t="str">
        <f t="shared" si="2313"/>
        <v>рбс</v>
      </c>
      <c r="AV3102" s="192" t="str">
        <f t="shared" si="2314"/>
        <v>рбс87504808общопл</v>
      </c>
      <c r="AW3102" s="191">
        <f t="shared" si="2315"/>
        <v>0</v>
      </c>
      <c r="AX3102" s="191">
        <f t="shared" si="2316"/>
        <v>0</v>
      </c>
      <c r="AY3102" s="191">
        <f t="shared" si="2317"/>
        <v>0</v>
      </c>
      <c r="AZ3102" s="191">
        <f t="shared" si="2318"/>
        <v>0</v>
      </c>
      <c r="BA3102" s="193">
        <f t="shared" si="2319"/>
        <v>1</v>
      </c>
      <c r="BB3102" s="193">
        <f t="shared" si="2320"/>
        <v>1</v>
      </c>
      <c r="BC3102" s="193">
        <f t="shared" si="2321"/>
        <v>1</v>
      </c>
      <c r="BD3102" s="191">
        <f t="shared" si="2279"/>
        <v>0</v>
      </c>
      <c r="BE3102" s="191">
        <f t="shared" si="2322"/>
        <v>0</v>
      </c>
      <c r="BF3102" s="210">
        <f t="shared" si="2323"/>
        <v>0</v>
      </c>
      <c r="BG3102" s="211">
        <f t="shared" si="2324"/>
        <v>0</v>
      </c>
      <c r="BH3102" s="289" t="str">
        <f>B3102</f>
        <v>875</v>
      </c>
      <c r="BI3102" s="289" t="str">
        <f>D3102</f>
        <v>0702</v>
      </c>
      <c r="BJ3102" s="284" t="s">
        <v>591</v>
      </c>
      <c r="BK3102" s="284" t="s">
        <v>589</v>
      </c>
      <c r="BL3102" s="233" t="str">
        <f t="shared" si="2325"/>
        <v/>
      </c>
    </row>
    <row r="3103" spans="1:64" ht="12" customHeight="1">
      <c r="A3103" s="333" t="s">
        <v>1488</v>
      </c>
      <c r="B3103" s="381" t="s">
        <v>327</v>
      </c>
      <c r="C3103" s="333" t="s">
        <v>820</v>
      </c>
      <c r="D3103" s="381" t="s">
        <v>317</v>
      </c>
      <c r="E3103" s="381" t="s">
        <v>1319</v>
      </c>
      <c r="F3103" s="381" t="s">
        <v>589</v>
      </c>
      <c r="G3103" s="381" t="s">
        <v>386</v>
      </c>
      <c r="H3103" s="100" t="s">
        <v>653</v>
      </c>
      <c r="I3103" s="381" t="s">
        <v>505</v>
      </c>
      <c r="J3103" s="382">
        <v>60000</v>
      </c>
      <c r="K3103" s="382">
        <v>60000</v>
      </c>
      <c r="L3103" s="191" t="str">
        <f t="shared" si="2284"/>
        <v>875048080702011004702011221201</v>
      </c>
      <c r="M3103" s="192">
        <f t="array" ref="M3103">IF(COUNT(SEARCH(Удалить_Роспись_КВСР,$B3103)*SEARCH(Удалить_Роспись_ПБС,$C3103)*SEARCH(Удалить_Роспись_КФСР, $D3103)*SEARCH(Удалить_Роспись_КЦСР,$E3103)*SEARCH(Удалить_Роспись_КВР,$F3103)*SEARCH(Удалить_Роспись_ЭК,$H3103)*SEARCH(Удалить_Роспись_КР,$I3103))&gt;0,0,1)</f>
        <v>0</v>
      </c>
      <c r="N3103" s="192">
        <v>0</v>
      </c>
      <c r="O3103" s="192" t="str">
        <f t="shared" si="2285"/>
        <v/>
      </c>
      <c r="P3103" s="192" t="str">
        <f t="shared" si="2326"/>
        <v/>
      </c>
      <c r="Q3103" s="300" t="str">
        <f t="shared" si="2286"/>
        <v/>
      </c>
      <c r="R3103" s="300" t="str">
        <f t="shared" si="2287"/>
        <v/>
      </c>
      <c r="S3103" s="300" t="str">
        <f t="shared" si="2288"/>
        <v/>
      </c>
      <c r="T3103" s="192" t="str">
        <f t="shared" si="2289"/>
        <v/>
      </c>
      <c r="U3103" s="303" t="str">
        <f t="shared" si="2290"/>
        <v/>
      </c>
      <c r="V3103" s="300" t="str">
        <f t="shared" si="2291"/>
        <v/>
      </c>
      <c r="W3103" s="192" t="str">
        <f t="shared" si="2292"/>
        <v/>
      </c>
      <c r="X3103" s="303" t="str">
        <f t="shared" si="2293"/>
        <v/>
      </c>
      <c r="Y3103" s="300" t="str">
        <f t="shared" si="2294"/>
        <v/>
      </c>
      <c r="Z3103" s="300" t="str">
        <f t="shared" si="2295"/>
        <v/>
      </c>
      <c r="AA3103" s="303" t="str">
        <f t="shared" si="2296"/>
        <v/>
      </c>
      <c r="AB3103" s="300" t="str">
        <f t="shared" si="2297"/>
        <v/>
      </c>
      <c r="AC3103" s="300" t="str">
        <f t="shared" si="2298"/>
        <v/>
      </c>
      <c r="AD3103" s="300" t="str">
        <f t="shared" si="2299"/>
        <v/>
      </c>
      <c r="AE3103" s="192" t="str">
        <f t="shared" si="2300"/>
        <v/>
      </c>
      <c r="AF3103" s="192" t="str">
        <f t="shared" si="2301"/>
        <v/>
      </c>
      <c r="AG3103" s="192"/>
      <c r="AJ3103" s="300" t="str">
        <f t="shared" si="2302"/>
        <v/>
      </c>
      <c r="AK3103" s="300" t="str">
        <f t="shared" si="2303"/>
        <v/>
      </c>
      <c r="AL3103" s="300" t="str">
        <f t="shared" si="2304"/>
        <v/>
      </c>
      <c r="AM3103" s="300" t="str">
        <f t="shared" si="2305"/>
        <v/>
      </c>
      <c r="AN3103" s="300" t="str">
        <f t="shared" si="2306"/>
        <v/>
      </c>
      <c r="AO3103" s="300" t="str">
        <f t="shared" si="2307"/>
        <v/>
      </c>
      <c r="AP3103" s="300" t="str">
        <f t="shared" si="2308"/>
        <v/>
      </c>
      <c r="AQ3103" s="300" t="str">
        <f t="shared" si="2309"/>
        <v/>
      </c>
      <c r="AR3103" s="306" t="str">
        <f t="shared" si="2310"/>
        <v/>
      </c>
      <c r="AS3103" s="300" t="str">
        <f t="shared" si="2311"/>
        <v/>
      </c>
      <c r="AT3103" s="300" t="str">
        <f t="shared" si="2312"/>
        <v/>
      </c>
      <c r="AU3103" s="192" t="str">
        <f t="shared" si="2313"/>
        <v>рбс</v>
      </c>
      <c r="AV3103" s="192" t="str">
        <f t="shared" si="2314"/>
        <v>рбс87504808общпро</v>
      </c>
      <c r="AW3103" s="191">
        <f t="shared" si="2315"/>
        <v>0</v>
      </c>
      <c r="AX3103" s="191">
        <f t="shared" si="2316"/>
        <v>0</v>
      </c>
      <c r="AY3103" s="191">
        <f t="shared" si="2317"/>
        <v>0</v>
      </c>
      <c r="AZ3103" s="191">
        <f t="shared" si="2318"/>
        <v>0</v>
      </c>
      <c r="BA3103" s="193">
        <f t="shared" si="2319"/>
        <v>1</v>
      </c>
      <c r="BB3103" s="193">
        <f t="shared" si="2320"/>
        <v>1</v>
      </c>
      <c r="BC3103" s="193">
        <f t="shared" si="2321"/>
        <v>1</v>
      </c>
      <c r="BD3103" s="191">
        <f t="shared" si="2279"/>
        <v>0</v>
      </c>
      <c r="BE3103" s="191">
        <f t="shared" si="2322"/>
        <v>0</v>
      </c>
      <c r="BF3103" s="210">
        <f t="shared" si="2323"/>
        <v>0</v>
      </c>
      <c r="BG3103" s="211">
        <f t="shared" si="2324"/>
        <v>0</v>
      </c>
      <c r="BH3103" s="289" t="str">
        <f>B3103</f>
        <v>875</v>
      </c>
      <c r="BI3103" s="289" t="str">
        <f>D3103</f>
        <v>0702</v>
      </c>
      <c r="BJ3103" s="284" t="s">
        <v>591</v>
      </c>
      <c r="BK3103" s="284" t="s">
        <v>589</v>
      </c>
      <c r="BL3103" s="233" t="str">
        <f t="shared" si="2325"/>
        <v/>
      </c>
    </row>
    <row r="3104" spans="1:64" ht="12" customHeight="1">
      <c r="A3104" s="333" t="s">
        <v>1488</v>
      </c>
      <c r="B3104" s="381" t="s">
        <v>327</v>
      </c>
      <c r="C3104" s="333" t="s">
        <v>820</v>
      </c>
      <c r="D3104" s="381" t="s">
        <v>317</v>
      </c>
      <c r="E3104" s="381" t="s">
        <v>1320</v>
      </c>
      <c r="F3104" s="381" t="s">
        <v>586</v>
      </c>
      <c r="G3104" s="381" t="s">
        <v>393</v>
      </c>
      <c r="H3104" s="100" t="s">
        <v>653</v>
      </c>
      <c r="I3104" s="381" t="s">
        <v>505</v>
      </c>
      <c r="J3104" s="382">
        <v>3397347.82</v>
      </c>
      <c r="K3104" s="382">
        <v>2377504.2200000002</v>
      </c>
      <c r="L3104" s="191" t="str">
        <f t="shared" si="2284"/>
        <v>875048080702011004Г02024422301</v>
      </c>
      <c r="M3104" s="192">
        <f t="array" ref="M3104">IF(COUNT(SEARCH(Удалить_Роспись_КВСР,$B3104)*SEARCH(Удалить_Роспись_ПБС,$C3104)*SEARCH(Удалить_Роспись_КФСР, $D3104)*SEARCH(Удалить_Роспись_КЦСР,$E3104)*SEARCH(Удалить_Роспись_КВР,$F3104)*SEARCH(Удалить_Роспись_ЭК,$H3104)*SEARCH(Удалить_Роспись_КР,$I3104))&gt;0,0,1)</f>
        <v>0</v>
      </c>
      <c r="N3104" s="192">
        <f>IF(COUNT(SEARCH(Удалить_Индекс_КВСР,$B3104)*SEARCH(Удалить_Индекс_ПБС,$C3104)*SEARCH(Удалить_Индекс_КФСР,$D3104)*SEARCH(Удалить_Индекс_КЦСР,$E3104)*SEARCH(Удалить_Индекс_КВР,$F3104)*SEARCH(Удалить_Индекс_ЭК,$H3104)*SEARCH(Удалить_Индекс_КР,$I3104))&gt;0,0,1)</f>
        <v>1</v>
      </c>
      <c r="O3104" s="192" t="str">
        <f t="shared" si="2285"/>
        <v/>
      </c>
      <c r="P3104" s="192" t="str">
        <f t="shared" si="2326"/>
        <v/>
      </c>
      <c r="Q3104" s="300" t="str">
        <f t="shared" si="2286"/>
        <v/>
      </c>
      <c r="R3104" s="300" t="str">
        <f t="shared" si="2287"/>
        <v/>
      </c>
      <c r="S3104" s="300" t="str">
        <f t="shared" si="2288"/>
        <v/>
      </c>
      <c r="T3104" s="192" t="str">
        <f t="shared" si="2289"/>
        <v/>
      </c>
      <c r="U3104" s="303" t="str">
        <f t="shared" si="2290"/>
        <v/>
      </c>
      <c r="V3104" s="300" t="str">
        <f t="shared" si="2291"/>
        <v/>
      </c>
      <c r="W3104" s="192" t="str">
        <f t="shared" si="2292"/>
        <v/>
      </c>
      <c r="X3104" s="303" t="str">
        <f t="shared" si="2293"/>
        <v/>
      </c>
      <c r="Y3104" s="300" t="str">
        <f t="shared" si="2294"/>
        <v/>
      </c>
      <c r="Z3104" s="300" t="str">
        <f t="shared" si="2295"/>
        <v/>
      </c>
      <c r="AA3104" s="303" t="str">
        <f t="shared" si="2296"/>
        <v/>
      </c>
      <c r="AB3104" s="300" t="str">
        <f t="shared" si="2297"/>
        <v/>
      </c>
      <c r="AC3104" s="300" t="str">
        <f t="shared" si="2298"/>
        <v/>
      </c>
      <c r="AD3104" s="300" t="str">
        <f t="shared" si="2299"/>
        <v/>
      </c>
      <c r="AE3104" s="192" t="str">
        <f t="shared" si="2300"/>
        <v/>
      </c>
      <c r="AF3104" s="192" t="str">
        <f t="shared" si="2301"/>
        <v/>
      </c>
      <c r="AG3104" s="192"/>
      <c r="AJ3104" s="300" t="str">
        <f t="shared" si="2302"/>
        <v/>
      </c>
      <c r="AK3104" s="300" t="str">
        <f t="shared" si="2303"/>
        <v/>
      </c>
      <c r="AL3104" s="300" t="str">
        <f t="shared" si="2304"/>
        <v/>
      </c>
      <c r="AM3104" s="300" t="str">
        <f t="shared" si="2305"/>
        <v/>
      </c>
      <c r="AN3104" s="300" t="str">
        <f t="shared" si="2306"/>
        <v/>
      </c>
      <c r="AO3104" s="300" t="str">
        <f t="shared" si="2307"/>
        <v/>
      </c>
      <c r="AP3104" s="300" t="str">
        <f t="shared" si="2308"/>
        <v/>
      </c>
      <c r="AQ3104" s="300" t="str">
        <f t="shared" si="2309"/>
        <v/>
      </c>
      <c r="AR3104" s="306" t="str">
        <f t="shared" si="2310"/>
        <v/>
      </c>
      <c r="AS3104" s="300" t="str">
        <f t="shared" si="2311"/>
        <v/>
      </c>
      <c r="AT3104" s="300" t="str">
        <f t="shared" si="2312"/>
        <v/>
      </c>
      <c r="AU3104" s="192" t="str">
        <f t="shared" si="2313"/>
        <v>рбс</v>
      </c>
      <c r="AV3104" s="192" t="str">
        <f t="shared" si="2314"/>
        <v>рбс87504808общком</v>
      </c>
      <c r="AW3104" s="191">
        <f t="shared" si="2315"/>
        <v>0</v>
      </c>
      <c r="AX3104" s="191">
        <f t="shared" si="2316"/>
        <v>0</v>
      </c>
      <c r="AY3104" s="191">
        <f t="shared" si="2317"/>
        <v>3397347.82</v>
      </c>
      <c r="AZ3104" s="191">
        <f t="shared" si="2318"/>
        <v>2377504.2200000002</v>
      </c>
      <c r="BA3104" s="193">
        <f t="shared" si="2319"/>
        <v>1</v>
      </c>
      <c r="BB3104" s="193">
        <f t="shared" si="2320"/>
        <v>1</v>
      </c>
      <c r="BC3104" s="193">
        <f t="shared" si="2321"/>
        <v>1</v>
      </c>
      <c r="BD3104" s="191">
        <f t="shared" si="2279"/>
        <v>3397347.82</v>
      </c>
      <c r="BE3104" s="191">
        <f t="shared" si="2322"/>
        <v>2377504.2200000002</v>
      </c>
      <c r="BF3104" s="210">
        <f t="shared" si="2323"/>
        <v>3397347.82</v>
      </c>
      <c r="BG3104" s="211">
        <f t="shared" si="2324"/>
        <v>3397347.82</v>
      </c>
      <c r="BH3104" s="289"/>
      <c r="BI3104" s="289"/>
      <c r="BL3104" s="233" t="str">
        <f t="shared" si="2325"/>
        <v/>
      </c>
    </row>
    <row r="3105" spans="1:64" ht="12" customHeight="1">
      <c r="A3105" s="333" t="s">
        <v>1488</v>
      </c>
      <c r="B3105" s="381" t="s">
        <v>327</v>
      </c>
      <c r="C3105" s="333" t="s">
        <v>820</v>
      </c>
      <c r="D3105" s="381" t="s">
        <v>317</v>
      </c>
      <c r="E3105" s="381" t="s">
        <v>1321</v>
      </c>
      <c r="F3105" s="381" t="s">
        <v>586</v>
      </c>
      <c r="G3105" s="381" t="s">
        <v>397</v>
      </c>
      <c r="H3105" s="100" t="s">
        <v>653</v>
      </c>
      <c r="I3105" s="381" t="s">
        <v>505</v>
      </c>
      <c r="J3105" s="382">
        <v>117203</v>
      </c>
      <c r="K3105" s="382">
        <v>35091</v>
      </c>
      <c r="L3105" s="191" t="str">
        <f t="shared" si="2284"/>
        <v>875048080702011004П02024434001</v>
      </c>
      <c r="M3105" s="192">
        <f t="array" ref="M3105">IF(COUNT(SEARCH(Удалить_Роспись_КВСР,$B3105)*SEARCH(Удалить_Роспись_ПБС,$C3105)*SEARCH(Удалить_Роспись_КФСР, $D3105)*SEARCH(Удалить_Роспись_КЦСР,$E3105)*SEARCH(Удалить_Роспись_КВР,$F3105)*SEARCH(Удалить_Роспись_ЭК,$H3105)*SEARCH(Удалить_Роспись_КР,$I3105))&gt;0,0,1)</f>
        <v>0</v>
      </c>
      <c r="N3105" s="192">
        <f>IF(COUNT(SEARCH(Удалить_Индекс_КВСР,$B3105)*SEARCH(Удалить_Индекс_ПБС,$C3105)*SEARCH(Удалить_Индекс_КФСР,$D3105)*SEARCH(Удалить_Индекс_КЦСР,$E3105)*SEARCH(Удалить_Индекс_КВР,$F3105)*SEARCH(Удалить_Индекс_ЭК,$H3105)*SEARCH(Удалить_Индекс_КР,$I3105))&gt;0,0,1)</f>
        <v>1</v>
      </c>
      <c r="O3105" s="192" t="str">
        <f t="shared" si="2285"/>
        <v/>
      </c>
      <c r="P3105" s="192" t="str">
        <f t="shared" si="2326"/>
        <v/>
      </c>
      <c r="Q3105" s="300" t="str">
        <f t="shared" si="2286"/>
        <v/>
      </c>
      <c r="R3105" s="300" t="str">
        <f t="shared" si="2287"/>
        <v/>
      </c>
      <c r="S3105" s="300" t="str">
        <f t="shared" si="2288"/>
        <v/>
      </c>
      <c r="T3105" s="192" t="str">
        <f t="shared" si="2289"/>
        <v/>
      </c>
      <c r="U3105" s="303" t="str">
        <f t="shared" si="2290"/>
        <v/>
      </c>
      <c r="V3105" s="300" t="str">
        <f t="shared" si="2291"/>
        <v/>
      </c>
      <c r="W3105" s="192" t="str">
        <f t="shared" si="2292"/>
        <v/>
      </c>
      <c r="X3105" s="303" t="str">
        <f t="shared" si="2293"/>
        <v/>
      </c>
      <c r="Y3105" s="300" t="str">
        <f t="shared" si="2294"/>
        <v/>
      </c>
      <c r="Z3105" s="300" t="str">
        <f t="shared" si="2295"/>
        <v/>
      </c>
      <c r="AA3105" s="303" t="str">
        <f t="shared" si="2296"/>
        <v/>
      </c>
      <c r="AB3105" s="300" t="str">
        <f t="shared" si="2297"/>
        <v/>
      </c>
      <c r="AC3105" s="300" t="str">
        <f t="shared" si="2298"/>
        <v/>
      </c>
      <c r="AD3105" s="300" t="str">
        <f t="shared" si="2299"/>
        <v/>
      </c>
      <c r="AE3105" s="192" t="str">
        <f t="shared" si="2300"/>
        <v/>
      </c>
      <c r="AF3105" s="192" t="str">
        <f t="shared" si="2301"/>
        <v/>
      </c>
      <c r="AG3105" s="192"/>
      <c r="AJ3105" s="300" t="str">
        <f t="shared" si="2302"/>
        <v/>
      </c>
      <c r="AK3105" s="300" t="str">
        <f t="shared" si="2303"/>
        <v/>
      </c>
      <c r="AL3105" s="300" t="str">
        <f t="shared" si="2304"/>
        <v/>
      </c>
      <c r="AM3105" s="300" t="str">
        <f t="shared" si="2305"/>
        <v/>
      </c>
      <c r="AN3105" s="300" t="str">
        <f t="shared" si="2306"/>
        <v/>
      </c>
      <c r="AO3105" s="300" t="str">
        <f t="shared" si="2307"/>
        <v/>
      </c>
      <c r="AP3105" s="300" t="str">
        <f t="shared" si="2308"/>
        <v/>
      </c>
      <c r="AQ3105" s="300" t="str">
        <f t="shared" si="2309"/>
        <v/>
      </c>
      <c r="AR3105" s="306" t="str">
        <f t="shared" si="2310"/>
        <v/>
      </c>
      <c r="AS3105" s="300" t="str">
        <f t="shared" si="2311"/>
        <v/>
      </c>
      <c r="AT3105" s="300" t="str">
        <f t="shared" si="2312"/>
        <v/>
      </c>
      <c r="AU3105" s="192" t="str">
        <f t="shared" si="2313"/>
        <v>рбс</v>
      </c>
      <c r="AV3105" s="192" t="str">
        <f t="shared" si="2314"/>
        <v>рбс87504808общпро</v>
      </c>
      <c r="AW3105" s="191">
        <f t="shared" si="2315"/>
        <v>0</v>
      </c>
      <c r="AX3105" s="191">
        <f t="shared" si="2316"/>
        <v>0</v>
      </c>
      <c r="AY3105" s="191">
        <f t="shared" si="2317"/>
        <v>117203</v>
      </c>
      <c r="AZ3105" s="191">
        <f t="shared" si="2318"/>
        <v>35091</v>
      </c>
      <c r="BA3105" s="193">
        <f t="shared" si="2319"/>
        <v>1</v>
      </c>
      <c r="BB3105" s="193">
        <f t="shared" si="2320"/>
        <v>1</v>
      </c>
      <c r="BC3105" s="193">
        <f t="shared" si="2321"/>
        <v>1</v>
      </c>
      <c r="BD3105" s="191">
        <f t="shared" si="2279"/>
        <v>117203</v>
      </c>
      <c r="BE3105" s="191">
        <f t="shared" si="2322"/>
        <v>35091</v>
      </c>
      <c r="BF3105" s="210">
        <f t="shared" si="2323"/>
        <v>117203</v>
      </c>
      <c r="BG3105" s="211">
        <f t="shared" si="2324"/>
        <v>117203</v>
      </c>
      <c r="BH3105" s="289" t="str">
        <f t="shared" ref="BH3105:BH3116" si="2327">B3105</f>
        <v>875</v>
      </c>
      <c r="BI3105" s="289" t="str">
        <f t="shared" ref="BI3105:BI3116" si="2328">D3105</f>
        <v>0702</v>
      </c>
      <c r="BJ3105" s="284" t="s">
        <v>591</v>
      </c>
      <c r="BK3105" s="284" t="s">
        <v>586</v>
      </c>
      <c r="BL3105" s="233" t="str">
        <f t="shared" si="2325"/>
        <v/>
      </c>
    </row>
    <row r="3106" spans="1:64" ht="12" customHeight="1">
      <c r="A3106" s="333" t="s">
        <v>1488</v>
      </c>
      <c r="B3106" s="381" t="s">
        <v>327</v>
      </c>
      <c r="C3106" s="333" t="s">
        <v>820</v>
      </c>
      <c r="D3106" s="381" t="s">
        <v>317</v>
      </c>
      <c r="E3106" s="381" t="s">
        <v>1457</v>
      </c>
      <c r="F3106" s="381" t="s">
        <v>586</v>
      </c>
      <c r="G3106" s="381" t="s">
        <v>393</v>
      </c>
      <c r="H3106" s="100" t="s">
        <v>653</v>
      </c>
      <c r="I3106" s="381" t="s">
        <v>505</v>
      </c>
      <c r="J3106" s="382">
        <v>187600</v>
      </c>
      <c r="K3106" s="382">
        <v>138402.74</v>
      </c>
      <c r="L3106" s="191" t="str">
        <f t="shared" si="2284"/>
        <v>875048080702011004Э02024422301</v>
      </c>
      <c r="M3106" s="192">
        <f t="array" ref="M3106">IF(COUNT(SEARCH(Удалить_Роспись_КВСР,$B3106)*SEARCH(Удалить_Роспись_ПБС,$C3106)*SEARCH(Удалить_Роспись_КФСР, $D3106)*SEARCH(Удалить_Роспись_КЦСР,$E3106)*SEARCH(Удалить_Роспись_КВР,$F3106)*SEARCH(Удалить_Роспись_ЭК,$H3106)*SEARCH(Удалить_Роспись_КР,$I3106))&gt;0,0,1)</f>
        <v>0</v>
      </c>
      <c r="N3106" s="192">
        <f>IF(COUNT(SEARCH(Удалить_Индекс_КВСР,$B3106)*SEARCH(Удалить_Индекс_ПБС,$C3106)*SEARCH(Удалить_Индекс_КФСР,$D3106)*SEARCH(Удалить_Индекс_КЦСР,$E3106)*SEARCH(Удалить_Индекс_КВР,$F3106)*SEARCH(Удалить_Индекс_ЭК,$H3106)*SEARCH(Удалить_Индекс_КР,$I3106))&gt;0,0,1)</f>
        <v>1</v>
      </c>
      <c r="O3106" s="192" t="str">
        <f t="shared" si="2285"/>
        <v/>
      </c>
      <c r="P3106" s="192" t="str">
        <f t="shared" si="2326"/>
        <v/>
      </c>
      <c r="Q3106" s="300" t="str">
        <f t="shared" si="2286"/>
        <v/>
      </c>
      <c r="R3106" s="300" t="str">
        <f t="shared" si="2287"/>
        <v/>
      </c>
      <c r="S3106" s="300" t="str">
        <f t="shared" si="2288"/>
        <v/>
      </c>
      <c r="T3106" s="192" t="str">
        <f t="shared" si="2289"/>
        <v/>
      </c>
      <c r="U3106" s="303" t="str">
        <f t="shared" si="2290"/>
        <v/>
      </c>
      <c r="V3106" s="300" t="str">
        <f t="shared" si="2291"/>
        <v/>
      </c>
      <c r="W3106" s="192" t="str">
        <f t="shared" si="2292"/>
        <v/>
      </c>
      <c r="X3106" s="303" t="str">
        <f t="shared" si="2293"/>
        <v/>
      </c>
      <c r="Y3106" s="300" t="str">
        <f t="shared" si="2294"/>
        <v/>
      </c>
      <c r="Z3106" s="300" t="str">
        <f t="shared" si="2295"/>
        <v/>
      </c>
      <c r="AA3106" s="303" t="str">
        <f t="shared" si="2296"/>
        <v/>
      </c>
      <c r="AB3106" s="300" t="str">
        <f t="shared" si="2297"/>
        <v/>
      </c>
      <c r="AC3106" s="300" t="str">
        <f t="shared" si="2298"/>
        <v/>
      </c>
      <c r="AD3106" s="300" t="str">
        <f t="shared" si="2299"/>
        <v/>
      </c>
      <c r="AE3106" s="192" t="str">
        <f t="shared" si="2300"/>
        <v/>
      </c>
      <c r="AF3106" s="192" t="str">
        <f t="shared" si="2301"/>
        <v/>
      </c>
      <c r="AG3106" s="192"/>
      <c r="AJ3106" s="300" t="str">
        <f t="shared" si="2302"/>
        <v/>
      </c>
      <c r="AK3106" s="300" t="str">
        <f t="shared" si="2303"/>
        <v/>
      </c>
      <c r="AL3106" s="300" t="str">
        <f t="shared" si="2304"/>
        <v/>
      </c>
      <c r="AM3106" s="300" t="str">
        <f t="shared" si="2305"/>
        <v/>
      </c>
      <c r="AN3106" s="300" t="str">
        <f t="shared" si="2306"/>
        <v/>
      </c>
      <c r="AO3106" s="300" t="str">
        <f t="shared" si="2307"/>
        <v/>
      </c>
      <c r="AP3106" s="300" t="str">
        <f t="shared" si="2308"/>
        <v/>
      </c>
      <c r="AQ3106" s="300" t="str">
        <f t="shared" si="2309"/>
        <v/>
      </c>
      <c r="AR3106" s="306" t="str">
        <f t="shared" si="2310"/>
        <v/>
      </c>
      <c r="AS3106" s="300" t="str">
        <f t="shared" si="2311"/>
        <v/>
      </c>
      <c r="AT3106" s="300" t="str">
        <f t="shared" si="2312"/>
        <v/>
      </c>
      <c r="AU3106" s="192" t="str">
        <f t="shared" si="2313"/>
        <v>рбс</v>
      </c>
      <c r="AV3106" s="192" t="str">
        <f t="shared" si="2314"/>
        <v>рбс87504808общком</v>
      </c>
      <c r="AW3106" s="191">
        <f t="shared" si="2315"/>
        <v>0</v>
      </c>
      <c r="AX3106" s="191">
        <f t="shared" si="2316"/>
        <v>0</v>
      </c>
      <c r="AY3106" s="191">
        <f t="shared" si="2317"/>
        <v>187600</v>
      </c>
      <c r="AZ3106" s="191">
        <f t="shared" si="2318"/>
        <v>138402.74</v>
      </c>
      <c r="BA3106" s="193">
        <f t="shared" si="2319"/>
        <v>1</v>
      </c>
      <c r="BB3106" s="193">
        <f t="shared" si="2320"/>
        <v>1</v>
      </c>
      <c r="BC3106" s="193">
        <f t="shared" si="2321"/>
        <v>1</v>
      </c>
      <c r="BD3106" s="191">
        <f t="shared" si="2279"/>
        <v>187600</v>
      </c>
      <c r="BE3106" s="191">
        <f t="shared" si="2322"/>
        <v>138402.74</v>
      </c>
      <c r="BF3106" s="210">
        <f t="shared" si="2323"/>
        <v>187600</v>
      </c>
      <c r="BG3106" s="211">
        <f t="shared" si="2324"/>
        <v>187600</v>
      </c>
      <c r="BH3106" s="289" t="str">
        <f t="shared" si="2327"/>
        <v>875</v>
      </c>
      <c r="BI3106" s="289" t="str">
        <f t="shared" si="2328"/>
        <v>0702</v>
      </c>
      <c r="BJ3106" s="284" t="s">
        <v>591</v>
      </c>
      <c r="BK3106" s="284" t="s">
        <v>589</v>
      </c>
      <c r="BL3106" s="233" t="str">
        <f t="shared" si="2325"/>
        <v/>
      </c>
    </row>
    <row r="3107" spans="1:64" ht="12" hidden="1" customHeight="1">
      <c r="A3107" s="333" t="s">
        <v>1488</v>
      </c>
      <c r="B3107" s="381" t="s">
        <v>327</v>
      </c>
      <c r="C3107" s="333" t="s">
        <v>820</v>
      </c>
      <c r="D3107" s="381" t="s">
        <v>317</v>
      </c>
      <c r="E3107" s="381" t="s">
        <v>1322</v>
      </c>
      <c r="F3107" s="381" t="s">
        <v>608</v>
      </c>
      <c r="G3107" s="381" t="s">
        <v>385</v>
      </c>
      <c r="H3107" s="100" t="s">
        <v>653</v>
      </c>
      <c r="I3107" s="381" t="s">
        <v>339</v>
      </c>
      <c r="J3107" s="382">
        <v>1554789.65</v>
      </c>
      <c r="K3107" s="382">
        <v>900158.96</v>
      </c>
      <c r="L3107" s="191" t="str">
        <f t="shared" si="2284"/>
        <v>875048080702011007409011121110</v>
      </c>
      <c r="M3107" s="192">
        <f t="array" ref="M3107">IF(COUNT(SEARCH(Удалить_Роспись_КВСР,$B3107)*SEARCH(Удалить_Роспись_ПБС,$C3107)*SEARCH(Удалить_Роспись_КФСР, $D3107)*SEARCH(Удалить_Роспись_КЦСР,$E3107)*SEARCH(Удалить_Роспись_КВР,$F3107)*SEARCH(Удалить_Роспись_ЭК,$H3107)*SEARCH(Удалить_Роспись_КР,$I3107))&gt;0,0,1)</f>
        <v>0</v>
      </c>
      <c r="N3107" s="192">
        <v>0</v>
      </c>
      <c r="O3107" s="192" t="str">
        <f t="shared" si="2285"/>
        <v/>
      </c>
      <c r="P3107" s="192" t="str">
        <f t="shared" si="2326"/>
        <v/>
      </c>
      <c r="Q3107" s="300" t="str">
        <f t="shared" si="2286"/>
        <v/>
      </c>
      <c r="R3107" s="300" t="str">
        <f t="shared" si="2287"/>
        <v/>
      </c>
      <c r="S3107" s="300" t="str">
        <f t="shared" si="2288"/>
        <v/>
      </c>
      <c r="T3107" s="192" t="str">
        <f t="shared" si="2289"/>
        <v/>
      </c>
      <c r="U3107" s="303" t="str">
        <f t="shared" si="2290"/>
        <v/>
      </c>
      <c r="V3107" s="300" t="str">
        <f t="shared" si="2291"/>
        <v/>
      </c>
      <c r="W3107" s="192" t="str">
        <f t="shared" si="2292"/>
        <v/>
      </c>
      <c r="X3107" s="303" t="str">
        <f t="shared" si="2293"/>
        <v/>
      </c>
      <c r="Y3107" s="300" t="str">
        <f t="shared" si="2294"/>
        <v/>
      </c>
      <c r="Z3107" s="300" t="str">
        <f t="shared" si="2295"/>
        <v/>
      </c>
      <c r="AA3107" s="303" t="str">
        <f t="shared" si="2296"/>
        <v/>
      </c>
      <c r="AB3107" s="300" t="str">
        <f t="shared" si="2297"/>
        <v/>
      </c>
      <c r="AC3107" s="300" t="str">
        <f t="shared" si="2298"/>
        <v/>
      </c>
      <c r="AD3107" s="300" t="str">
        <f t="shared" si="2299"/>
        <v/>
      </c>
      <c r="AE3107" s="192" t="str">
        <f t="shared" si="2300"/>
        <v/>
      </c>
      <c r="AF3107" s="192" t="str">
        <f t="shared" si="2301"/>
        <v/>
      </c>
      <c r="AG3107" s="192"/>
      <c r="AJ3107" s="300" t="str">
        <f t="shared" si="2302"/>
        <v/>
      </c>
      <c r="AK3107" s="300" t="str">
        <f t="shared" si="2303"/>
        <v/>
      </c>
      <c r="AL3107" s="300" t="str">
        <f t="shared" si="2304"/>
        <v/>
      </c>
      <c r="AM3107" s="300" t="str">
        <f t="shared" si="2305"/>
        <v/>
      </c>
      <c r="AN3107" s="300" t="str">
        <f t="shared" si="2306"/>
        <v/>
      </c>
      <c r="AO3107" s="300" t="str">
        <f t="shared" si="2307"/>
        <v/>
      </c>
      <c r="AP3107" s="300" t="str">
        <f t="shared" si="2308"/>
        <v/>
      </c>
      <c r="AQ3107" s="300" t="str">
        <f t="shared" si="2309"/>
        <v/>
      </c>
      <c r="AR3107" s="306" t="str">
        <f t="shared" si="2310"/>
        <v/>
      </c>
      <c r="AS3107" s="300" t="str">
        <f t="shared" si="2311"/>
        <v/>
      </c>
      <c r="AT3107" s="300" t="str">
        <f t="shared" si="2312"/>
        <v/>
      </c>
      <c r="AU3107" s="192" t="str">
        <f t="shared" si="2313"/>
        <v>рбс</v>
      </c>
      <c r="AV3107" s="192" t="str">
        <f t="shared" si="2314"/>
        <v>рбс87504808общопл</v>
      </c>
      <c r="AW3107" s="191">
        <f t="shared" si="2315"/>
        <v>0</v>
      </c>
      <c r="AX3107" s="191">
        <f t="shared" si="2316"/>
        <v>0</v>
      </c>
      <c r="AY3107" s="191">
        <f t="shared" si="2317"/>
        <v>0</v>
      </c>
      <c r="AZ3107" s="191">
        <f t="shared" si="2318"/>
        <v>0</v>
      </c>
      <c r="BA3107" s="193">
        <f t="shared" si="2319"/>
        <v>1</v>
      </c>
      <c r="BB3107" s="193">
        <f t="shared" si="2320"/>
        <v>1</v>
      </c>
      <c r="BC3107" s="193">
        <f t="shared" si="2321"/>
        <v>1</v>
      </c>
      <c r="BD3107" s="191">
        <f t="shared" si="2279"/>
        <v>0</v>
      </c>
      <c r="BE3107" s="191">
        <f t="shared" si="2322"/>
        <v>0</v>
      </c>
      <c r="BF3107" s="210">
        <f t="shared" si="2323"/>
        <v>0</v>
      </c>
      <c r="BG3107" s="211">
        <f t="shared" si="2324"/>
        <v>0</v>
      </c>
      <c r="BH3107" s="289" t="str">
        <f t="shared" si="2327"/>
        <v>875</v>
      </c>
      <c r="BI3107" s="289" t="str">
        <f t="shared" si="2328"/>
        <v>0702</v>
      </c>
      <c r="BJ3107" s="284" t="s">
        <v>591</v>
      </c>
      <c r="BK3107" s="284" t="s">
        <v>586</v>
      </c>
      <c r="BL3107" s="233" t="str">
        <f t="shared" si="2325"/>
        <v/>
      </c>
    </row>
    <row r="3108" spans="1:64" ht="12" hidden="1" customHeight="1">
      <c r="A3108" s="333" t="s">
        <v>1488</v>
      </c>
      <c r="B3108" s="381" t="s">
        <v>327</v>
      </c>
      <c r="C3108" s="333" t="s">
        <v>820</v>
      </c>
      <c r="D3108" s="381" t="s">
        <v>317</v>
      </c>
      <c r="E3108" s="381" t="s">
        <v>1322</v>
      </c>
      <c r="F3108" s="381" t="s">
        <v>589</v>
      </c>
      <c r="G3108" s="381" t="s">
        <v>386</v>
      </c>
      <c r="H3108" s="100" t="s">
        <v>653</v>
      </c>
      <c r="I3108" s="381" t="s">
        <v>339</v>
      </c>
      <c r="J3108" s="382">
        <v>8580</v>
      </c>
      <c r="K3108" s="382">
        <v>0</v>
      </c>
      <c r="L3108" s="191" t="str">
        <f t="shared" si="2284"/>
        <v>875048080702011007409011221210</v>
      </c>
      <c r="M3108" s="192">
        <f t="array" ref="M3108">IF(COUNT(SEARCH(Удалить_Роспись_КВСР,$B3108)*SEARCH(Удалить_Роспись_ПБС,$C3108)*SEARCH(Удалить_Роспись_КФСР, $D3108)*SEARCH(Удалить_Роспись_КЦСР,$E3108)*SEARCH(Удалить_Роспись_КВР,$F3108)*SEARCH(Удалить_Роспись_ЭК,$H3108)*SEARCH(Удалить_Роспись_КР,$I3108))&gt;0,0,1)</f>
        <v>0</v>
      </c>
      <c r="N3108" s="192">
        <v>0</v>
      </c>
      <c r="O3108" s="192" t="str">
        <f t="shared" si="2285"/>
        <v/>
      </c>
      <c r="P3108" s="192" t="str">
        <f t="shared" si="2326"/>
        <v/>
      </c>
      <c r="Q3108" s="300" t="str">
        <f t="shared" si="2286"/>
        <v/>
      </c>
      <c r="R3108" s="300" t="str">
        <f t="shared" si="2287"/>
        <v/>
      </c>
      <c r="S3108" s="300" t="str">
        <f t="shared" si="2288"/>
        <v/>
      </c>
      <c r="T3108" s="192" t="str">
        <f t="shared" si="2289"/>
        <v/>
      </c>
      <c r="U3108" s="303" t="str">
        <f t="shared" si="2290"/>
        <v/>
      </c>
      <c r="V3108" s="300" t="str">
        <f t="shared" si="2291"/>
        <v/>
      </c>
      <c r="W3108" s="192" t="str">
        <f t="shared" si="2292"/>
        <v/>
      </c>
      <c r="X3108" s="303" t="str">
        <f t="shared" si="2293"/>
        <v/>
      </c>
      <c r="Y3108" s="300" t="str">
        <f t="shared" si="2294"/>
        <v/>
      </c>
      <c r="Z3108" s="300" t="str">
        <f t="shared" si="2295"/>
        <v/>
      </c>
      <c r="AA3108" s="303" t="str">
        <f t="shared" si="2296"/>
        <v/>
      </c>
      <c r="AB3108" s="300" t="str">
        <f t="shared" si="2297"/>
        <v/>
      </c>
      <c r="AC3108" s="300" t="str">
        <f t="shared" si="2298"/>
        <v/>
      </c>
      <c r="AD3108" s="300" t="str">
        <f t="shared" si="2299"/>
        <v/>
      </c>
      <c r="AE3108" s="192" t="str">
        <f t="shared" si="2300"/>
        <v/>
      </c>
      <c r="AF3108" s="192" t="str">
        <f t="shared" si="2301"/>
        <v/>
      </c>
      <c r="AG3108" s="192"/>
      <c r="AJ3108" s="300" t="str">
        <f t="shared" si="2302"/>
        <v/>
      </c>
      <c r="AK3108" s="300" t="str">
        <f t="shared" si="2303"/>
        <v/>
      </c>
      <c r="AL3108" s="300" t="str">
        <f t="shared" si="2304"/>
        <v/>
      </c>
      <c r="AM3108" s="300" t="str">
        <f t="shared" si="2305"/>
        <v/>
      </c>
      <c r="AN3108" s="300" t="str">
        <f t="shared" si="2306"/>
        <v/>
      </c>
      <c r="AO3108" s="300" t="str">
        <f t="shared" si="2307"/>
        <v/>
      </c>
      <c r="AP3108" s="300" t="str">
        <f t="shared" si="2308"/>
        <v/>
      </c>
      <c r="AQ3108" s="300" t="str">
        <f t="shared" si="2309"/>
        <v/>
      </c>
      <c r="AR3108" s="306" t="str">
        <f t="shared" si="2310"/>
        <v/>
      </c>
      <c r="AS3108" s="300" t="str">
        <f t="shared" si="2311"/>
        <v/>
      </c>
      <c r="AT3108" s="300" t="str">
        <f t="shared" si="2312"/>
        <v/>
      </c>
      <c r="AU3108" s="192" t="str">
        <f t="shared" si="2313"/>
        <v>рбс</v>
      </c>
      <c r="AV3108" s="192" t="str">
        <f t="shared" si="2314"/>
        <v>рбс87504808общпро</v>
      </c>
      <c r="AW3108" s="191">
        <f t="shared" si="2315"/>
        <v>0</v>
      </c>
      <c r="AX3108" s="191">
        <f t="shared" si="2316"/>
        <v>0</v>
      </c>
      <c r="AY3108" s="191">
        <f t="shared" si="2317"/>
        <v>0</v>
      </c>
      <c r="AZ3108" s="191">
        <f t="shared" si="2318"/>
        <v>0</v>
      </c>
      <c r="BA3108" s="193">
        <f t="shared" si="2319"/>
        <v>1</v>
      </c>
      <c r="BB3108" s="193">
        <f t="shared" si="2320"/>
        <v>1</v>
      </c>
      <c r="BC3108" s="193">
        <f t="shared" si="2321"/>
        <v>1</v>
      </c>
      <c r="BD3108" s="191">
        <f t="shared" si="2279"/>
        <v>0</v>
      </c>
      <c r="BE3108" s="191">
        <f t="shared" si="2322"/>
        <v>0</v>
      </c>
      <c r="BF3108" s="210">
        <f t="shared" si="2323"/>
        <v>0</v>
      </c>
      <c r="BG3108" s="211">
        <f t="shared" si="2324"/>
        <v>0</v>
      </c>
      <c r="BH3108" s="289" t="str">
        <f t="shared" si="2327"/>
        <v>875</v>
      </c>
      <c r="BI3108" s="289" t="str">
        <f t="shared" si="2328"/>
        <v>0702</v>
      </c>
      <c r="BJ3108" s="284" t="s">
        <v>591</v>
      </c>
      <c r="BK3108" s="284" t="s">
        <v>586</v>
      </c>
      <c r="BL3108" s="233" t="str">
        <f t="shared" si="2325"/>
        <v/>
      </c>
    </row>
    <row r="3109" spans="1:64" ht="12" hidden="1" customHeight="1">
      <c r="A3109" s="333" t="s">
        <v>1488</v>
      </c>
      <c r="B3109" s="381" t="s">
        <v>327</v>
      </c>
      <c r="C3109" s="333" t="s">
        <v>820</v>
      </c>
      <c r="D3109" s="381" t="s">
        <v>317</v>
      </c>
      <c r="E3109" s="381" t="s">
        <v>1322</v>
      </c>
      <c r="F3109" s="381" t="s">
        <v>902</v>
      </c>
      <c r="G3109" s="381" t="s">
        <v>387</v>
      </c>
      <c r="H3109" s="100" t="s">
        <v>653</v>
      </c>
      <c r="I3109" s="381" t="s">
        <v>339</v>
      </c>
      <c r="J3109" s="382">
        <v>469546.48</v>
      </c>
      <c r="K3109" s="382">
        <v>240353.52</v>
      </c>
      <c r="L3109" s="191" t="str">
        <f t="shared" si="2284"/>
        <v>875048080702011007409011921310</v>
      </c>
      <c r="M3109" s="192">
        <f t="array" ref="M3109">IF(COUNT(SEARCH(Удалить_Роспись_КВСР,$B3109)*SEARCH(Удалить_Роспись_ПБС,$C3109)*SEARCH(Удалить_Роспись_КФСР, $D3109)*SEARCH(Удалить_Роспись_КЦСР,$E3109)*SEARCH(Удалить_Роспись_КВР,$F3109)*SEARCH(Удалить_Роспись_ЭК,$H3109)*SEARCH(Удалить_Роспись_КР,$I3109))&gt;0,0,1)</f>
        <v>0</v>
      </c>
      <c r="N3109" s="192">
        <v>0</v>
      </c>
      <c r="O3109" s="192" t="str">
        <f t="shared" si="2285"/>
        <v/>
      </c>
      <c r="P3109" s="192" t="str">
        <f t="shared" si="2326"/>
        <v/>
      </c>
      <c r="Q3109" s="300" t="str">
        <f t="shared" si="2286"/>
        <v/>
      </c>
      <c r="R3109" s="300" t="str">
        <f t="shared" si="2287"/>
        <v/>
      </c>
      <c r="S3109" s="300" t="str">
        <f t="shared" si="2288"/>
        <v/>
      </c>
      <c r="T3109" s="192" t="str">
        <f t="shared" si="2289"/>
        <v/>
      </c>
      <c r="U3109" s="303" t="str">
        <f t="shared" si="2290"/>
        <v/>
      </c>
      <c r="V3109" s="300" t="str">
        <f t="shared" si="2291"/>
        <v/>
      </c>
      <c r="W3109" s="192" t="str">
        <f t="shared" si="2292"/>
        <v/>
      </c>
      <c r="X3109" s="303" t="str">
        <f t="shared" si="2293"/>
        <v/>
      </c>
      <c r="Y3109" s="300" t="str">
        <f t="shared" si="2294"/>
        <v/>
      </c>
      <c r="Z3109" s="300" t="str">
        <f t="shared" si="2295"/>
        <v/>
      </c>
      <c r="AA3109" s="303" t="str">
        <f t="shared" si="2296"/>
        <v/>
      </c>
      <c r="AB3109" s="300" t="str">
        <f t="shared" si="2297"/>
        <v/>
      </c>
      <c r="AC3109" s="300" t="str">
        <f t="shared" si="2298"/>
        <v/>
      </c>
      <c r="AD3109" s="300" t="str">
        <f t="shared" si="2299"/>
        <v/>
      </c>
      <c r="AE3109" s="192" t="str">
        <f t="shared" si="2300"/>
        <v/>
      </c>
      <c r="AF3109" s="192" t="str">
        <f t="shared" si="2301"/>
        <v/>
      </c>
      <c r="AG3109" s="192"/>
      <c r="AJ3109" s="300" t="str">
        <f t="shared" si="2302"/>
        <v/>
      </c>
      <c r="AK3109" s="300" t="str">
        <f t="shared" si="2303"/>
        <v/>
      </c>
      <c r="AL3109" s="300" t="str">
        <f t="shared" si="2304"/>
        <v/>
      </c>
      <c r="AM3109" s="300" t="str">
        <f t="shared" si="2305"/>
        <v/>
      </c>
      <c r="AN3109" s="300" t="str">
        <f t="shared" si="2306"/>
        <v/>
      </c>
      <c r="AO3109" s="300" t="str">
        <f t="shared" si="2307"/>
        <v/>
      </c>
      <c r="AP3109" s="300" t="str">
        <f t="shared" si="2308"/>
        <v/>
      </c>
      <c r="AQ3109" s="300" t="str">
        <f t="shared" si="2309"/>
        <v/>
      </c>
      <c r="AR3109" s="306" t="str">
        <f t="shared" si="2310"/>
        <v/>
      </c>
      <c r="AS3109" s="300" t="str">
        <f t="shared" si="2311"/>
        <v/>
      </c>
      <c r="AT3109" s="300" t="str">
        <f t="shared" si="2312"/>
        <v/>
      </c>
      <c r="AU3109" s="192" t="str">
        <f t="shared" si="2313"/>
        <v>рбс</v>
      </c>
      <c r="AV3109" s="192" t="str">
        <f t="shared" si="2314"/>
        <v>рбс87504808общопл</v>
      </c>
      <c r="AW3109" s="191">
        <f t="shared" si="2315"/>
        <v>0</v>
      </c>
      <c r="AX3109" s="191">
        <f t="shared" si="2316"/>
        <v>0</v>
      </c>
      <c r="AY3109" s="191">
        <f t="shared" si="2317"/>
        <v>0</v>
      </c>
      <c r="AZ3109" s="191">
        <f t="shared" si="2318"/>
        <v>0</v>
      </c>
      <c r="BA3109" s="193">
        <f t="shared" si="2319"/>
        <v>1</v>
      </c>
      <c r="BB3109" s="193">
        <f t="shared" si="2320"/>
        <v>1</v>
      </c>
      <c r="BC3109" s="193">
        <f t="shared" si="2321"/>
        <v>1</v>
      </c>
      <c r="BD3109" s="191">
        <f t="shared" si="2279"/>
        <v>0</v>
      </c>
      <c r="BE3109" s="191">
        <f t="shared" si="2322"/>
        <v>0</v>
      </c>
      <c r="BF3109" s="210">
        <f t="shared" si="2323"/>
        <v>0</v>
      </c>
      <c r="BG3109" s="211">
        <f t="shared" si="2324"/>
        <v>0</v>
      </c>
      <c r="BH3109" s="289" t="str">
        <f t="shared" si="2327"/>
        <v>875</v>
      </c>
      <c r="BI3109" s="289" t="str">
        <f t="shared" si="2328"/>
        <v>0702</v>
      </c>
      <c r="BJ3109" s="284" t="s">
        <v>591</v>
      </c>
      <c r="BK3109" s="284" t="s">
        <v>586</v>
      </c>
      <c r="BL3109" s="233" t="str">
        <f t="shared" si="2325"/>
        <v/>
      </c>
    </row>
    <row r="3110" spans="1:64" ht="12" hidden="1" customHeight="1">
      <c r="A3110" s="333" t="s">
        <v>1488</v>
      </c>
      <c r="B3110" s="381" t="s">
        <v>327</v>
      </c>
      <c r="C3110" s="333" t="s">
        <v>820</v>
      </c>
      <c r="D3110" s="381" t="s">
        <v>317</v>
      </c>
      <c r="E3110" s="381" t="s">
        <v>1322</v>
      </c>
      <c r="F3110" s="381" t="s">
        <v>586</v>
      </c>
      <c r="G3110" s="381" t="s">
        <v>389</v>
      </c>
      <c r="H3110" s="100" t="s">
        <v>653</v>
      </c>
      <c r="I3110" s="381" t="s">
        <v>339</v>
      </c>
      <c r="J3110" s="382">
        <v>37256</v>
      </c>
      <c r="K3110" s="382">
        <v>0</v>
      </c>
      <c r="L3110" s="191" t="str">
        <f t="shared" si="2284"/>
        <v>875048080702011007409024422610</v>
      </c>
      <c r="M3110" s="192">
        <f t="array" ref="M3110">IF(COUNT(SEARCH(Удалить_Роспись_КВСР,$B3110)*SEARCH(Удалить_Роспись_ПБС,$C3110)*SEARCH(Удалить_Роспись_КФСР, $D3110)*SEARCH(Удалить_Роспись_КЦСР,$E3110)*SEARCH(Удалить_Роспись_КВР,$F3110)*SEARCH(Удалить_Роспись_ЭК,$H3110)*SEARCH(Удалить_Роспись_КР,$I3110))&gt;0,0,1)</f>
        <v>0</v>
      </c>
      <c r="N3110" s="192">
        <v>0</v>
      </c>
      <c r="O3110" s="192" t="str">
        <f t="shared" si="2285"/>
        <v/>
      </c>
      <c r="P3110" s="192" t="str">
        <f t="shared" si="2326"/>
        <v/>
      </c>
      <c r="Q3110" s="300" t="str">
        <f t="shared" si="2286"/>
        <v/>
      </c>
      <c r="R3110" s="300" t="str">
        <f t="shared" si="2287"/>
        <v/>
      </c>
      <c r="S3110" s="300" t="str">
        <f t="shared" si="2288"/>
        <v/>
      </c>
      <c r="T3110" s="192" t="str">
        <f t="shared" si="2289"/>
        <v/>
      </c>
      <c r="U3110" s="303" t="str">
        <f t="shared" si="2290"/>
        <v/>
      </c>
      <c r="V3110" s="300" t="str">
        <f t="shared" si="2291"/>
        <v/>
      </c>
      <c r="W3110" s="192" t="str">
        <f t="shared" si="2292"/>
        <v/>
      </c>
      <c r="X3110" s="303" t="str">
        <f t="shared" si="2293"/>
        <v/>
      </c>
      <c r="Y3110" s="300" t="str">
        <f t="shared" si="2294"/>
        <v/>
      </c>
      <c r="Z3110" s="300" t="str">
        <f t="shared" si="2295"/>
        <v/>
      </c>
      <c r="AA3110" s="303" t="str">
        <f t="shared" si="2296"/>
        <v/>
      </c>
      <c r="AB3110" s="300" t="str">
        <f t="shared" si="2297"/>
        <v/>
      </c>
      <c r="AC3110" s="300" t="str">
        <f t="shared" si="2298"/>
        <v/>
      </c>
      <c r="AD3110" s="300" t="str">
        <f t="shared" si="2299"/>
        <v/>
      </c>
      <c r="AE3110" s="192" t="str">
        <f t="shared" si="2300"/>
        <v/>
      </c>
      <c r="AF3110" s="192" t="str">
        <f t="shared" si="2301"/>
        <v/>
      </c>
      <c r="AG3110" s="192"/>
      <c r="AJ3110" s="300" t="str">
        <f t="shared" si="2302"/>
        <v/>
      </c>
      <c r="AK3110" s="300" t="str">
        <f t="shared" si="2303"/>
        <v/>
      </c>
      <c r="AL3110" s="300" t="str">
        <f t="shared" si="2304"/>
        <v/>
      </c>
      <c r="AM3110" s="300" t="str">
        <f t="shared" si="2305"/>
        <v/>
      </c>
      <c r="AN3110" s="300" t="str">
        <f t="shared" si="2306"/>
        <v/>
      </c>
      <c r="AO3110" s="300" t="str">
        <f t="shared" si="2307"/>
        <v/>
      </c>
      <c r="AP3110" s="300" t="str">
        <f t="shared" si="2308"/>
        <v/>
      </c>
      <c r="AQ3110" s="300" t="str">
        <f t="shared" si="2309"/>
        <v/>
      </c>
      <c r="AR3110" s="306" t="str">
        <f t="shared" si="2310"/>
        <v/>
      </c>
      <c r="AS3110" s="300" t="str">
        <f t="shared" si="2311"/>
        <v/>
      </c>
      <c r="AT3110" s="300" t="str">
        <f t="shared" si="2312"/>
        <v/>
      </c>
      <c r="AU3110" s="192" t="str">
        <f t="shared" si="2313"/>
        <v>рбс</v>
      </c>
      <c r="AV3110" s="192" t="str">
        <f t="shared" si="2314"/>
        <v>рбс87504808общпро</v>
      </c>
      <c r="AW3110" s="191">
        <f t="shared" si="2315"/>
        <v>0</v>
      </c>
      <c r="AX3110" s="191">
        <f t="shared" si="2316"/>
        <v>0</v>
      </c>
      <c r="AY3110" s="191">
        <f t="shared" si="2317"/>
        <v>0</v>
      </c>
      <c r="AZ3110" s="191">
        <f t="shared" si="2318"/>
        <v>0</v>
      </c>
      <c r="BA3110" s="193">
        <f t="shared" si="2319"/>
        <v>1</v>
      </c>
      <c r="BB3110" s="193">
        <f t="shared" si="2320"/>
        <v>1</v>
      </c>
      <c r="BC3110" s="193">
        <f t="shared" si="2321"/>
        <v>1</v>
      </c>
      <c r="BD3110" s="191">
        <f t="shared" si="2279"/>
        <v>0</v>
      </c>
      <c r="BE3110" s="191">
        <f t="shared" si="2322"/>
        <v>0</v>
      </c>
      <c r="BF3110" s="210">
        <f t="shared" si="2323"/>
        <v>0</v>
      </c>
      <c r="BG3110" s="211">
        <f t="shared" si="2324"/>
        <v>0</v>
      </c>
      <c r="BH3110" s="289" t="str">
        <f t="shared" si="2327"/>
        <v>875</v>
      </c>
      <c r="BI3110" s="289" t="str">
        <f t="shared" si="2328"/>
        <v>0702</v>
      </c>
      <c r="BJ3110" s="284" t="s">
        <v>591</v>
      </c>
      <c r="BK3110" s="284" t="s">
        <v>586</v>
      </c>
      <c r="BL3110" s="233" t="str">
        <f t="shared" si="2325"/>
        <v/>
      </c>
    </row>
    <row r="3111" spans="1:64" ht="12" hidden="1" customHeight="1">
      <c r="A3111" s="333" t="s">
        <v>1488</v>
      </c>
      <c r="B3111" s="381" t="s">
        <v>327</v>
      </c>
      <c r="C3111" s="333" t="s">
        <v>820</v>
      </c>
      <c r="D3111" s="381" t="s">
        <v>317</v>
      </c>
      <c r="E3111" s="381" t="s">
        <v>1323</v>
      </c>
      <c r="F3111" s="381" t="s">
        <v>608</v>
      </c>
      <c r="G3111" s="381" t="s">
        <v>385</v>
      </c>
      <c r="H3111" s="100" t="s">
        <v>653</v>
      </c>
      <c r="I3111" s="381" t="s">
        <v>339</v>
      </c>
      <c r="J3111" s="382">
        <v>7086829.3099999996</v>
      </c>
      <c r="K3111" s="382">
        <v>4644350.5999999996</v>
      </c>
      <c r="L3111" s="191" t="str">
        <f t="shared" si="2284"/>
        <v>875048080702011007564011121110</v>
      </c>
      <c r="M3111" s="192">
        <f t="array" ref="M3111">IF(COUNT(SEARCH(Удалить_Роспись_КВСР,$B3111)*SEARCH(Удалить_Роспись_ПБС,$C3111)*SEARCH(Удалить_Роспись_КФСР, $D3111)*SEARCH(Удалить_Роспись_КЦСР,$E3111)*SEARCH(Удалить_Роспись_КВР,$F3111)*SEARCH(Удалить_Роспись_ЭК,$H3111)*SEARCH(Удалить_Роспись_КР,$I3111))&gt;0,0,1)</f>
        <v>0</v>
      </c>
      <c r="N3111" s="192">
        <v>0</v>
      </c>
      <c r="O3111" s="192" t="str">
        <f t="shared" si="2285"/>
        <v/>
      </c>
      <c r="P3111" s="192" t="str">
        <f t="shared" si="2326"/>
        <v/>
      </c>
      <c r="Q3111" s="300" t="str">
        <f t="shared" si="2286"/>
        <v/>
      </c>
      <c r="R3111" s="300" t="str">
        <f t="shared" si="2287"/>
        <v/>
      </c>
      <c r="S3111" s="300" t="str">
        <f t="shared" si="2288"/>
        <v/>
      </c>
      <c r="T3111" s="192" t="str">
        <f t="shared" si="2289"/>
        <v/>
      </c>
      <c r="U3111" s="303" t="str">
        <f t="shared" si="2290"/>
        <v/>
      </c>
      <c r="V3111" s="300" t="str">
        <f t="shared" si="2291"/>
        <v/>
      </c>
      <c r="W3111" s="192" t="str">
        <f t="shared" si="2292"/>
        <v/>
      </c>
      <c r="X3111" s="303" t="str">
        <f t="shared" si="2293"/>
        <v/>
      </c>
      <c r="Y3111" s="300" t="str">
        <f t="shared" si="2294"/>
        <v/>
      </c>
      <c r="Z3111" s="300" t="str">
        <f t="shared" si="2295"/>
        <v/>
      </c>
      <c r="AA3111" s="303" t="str">
        <f t="shared" si="2296"/>
        <v/>
      </c>
      <c r="AB3111" s="300" t="str">
        <f t="shared" si="2297"/>
        <v/>
      </c>
      <c r="AC3111" s="300" t="str">
        <f t="shared" si="2298"/>
        <v/>
      </c>
      <c r="AD3111" s="300" t="str">
        <f t="shared" si="2299"/>
        <v/>
      </c>
      <c r="AE3111" s="192" t="str">
        <f t="shared" si="2300"/>
        <v/>
      </c>
      <c r="AF3111" s="192" t="str">
        <f t="shared" si="2301"/>
        <v/>
      </c>
      <c r="AG3111" s="192"/>
      <c r="AJ3111" s="300" t="str">
        <f t="shared" si="2302"/>
        <v/>
      </c>
      <c r="AK3111" s="300" t="str">
        <f t="shared" si="2303"/>
        <v/>
      </c>
      <c r="AL3111" s="300" t="str">
        <f t="shared" si="2304"/>
        <v/>
      </c>
      <c r="AM3111" s="300" t="str">
        <f t="shared" si="2305"/>
        <v/>
      </c>
      <c r="AN3111" s="300" t="str">
        <f t="shared" si="2306"/>
        <v/>
      </c>
      <c r="AO3111" s="300" t="str">
        <f t="shared" si="2307"/>
        <v/>
      </c>
      <c r="AP3111" s="300" t="str">
        <f t="shared" si="2308"/>
        <v/>
      </c>
      <c r="AQ3111" s="300" t="str">
        <f t="shared" si="2309"/>
        <v/>
      </c>
      <c r="AR3111" s="306" t="str">
        <f t="shared" si="2310"/>
        <v/>
      </c>
      <c r="AS3111" s="300" t="str">
        <f t="shared" si="2311"/>
        <v/>
      </c>
      <c r="AT3111" s="300" t="str">
        <f t="shared" si="2312"/>
        <v/>
      </c>
      <c r="AU3111" s="192" t="str">
        <f t="shared" si="2313"/>
        <v>рбс</v>
      </c>
      <c r="AV3111" s="192" t="str">
        <f t="shared" si="2314"/>
        <v>рбс87504808общопл</v>
      </c>
      <c r="AW3111" s="191">
        <f t="shared" si="2315"/>
        <v>0</v>
      </c>
      <c r="AX3111" s="191">
        <f t="shared" si="2316"/>
        <v>0</v>
      </c>
      <c r="AY3111" s="191">
        <f t="shared" si="2317"/>
        <v>0</v>
      </c>
      <c r="AZ3111" s="191">
        <f t="shared" si="2318"/>
        <v>0</v>
      </c>
      <c r="BA3111" s="193">
        <f t="shared" si="2319"/>
        <v>1</v>
      </c>
      <c r="BB3111" s="193">
        <f t="shared" si="2320"/>
        <v>1</v>
      </c>
      <c r="BC3111" s="193">
        <f t="shared" si="2321"/>
        <v>1</v>
      </c>
      <c r="BD3111" s="191">
        <f t="shared" si="2279"/>
        <v>0</v>
      </c>
      <c r="BE3111" s="191">
        <f t="shared" si="2322"/>
        <v>0</v>
      </c>
      <c r="BF3111" s="210">
        <f t="shared" si="2323"/>
        <v>0</v>
      </c>
      <c r="BG3111" s="211">
        <f t="shared" si="2324"/>
        <v>0</v>
      </c>
      <c r="BH3111" s="289" t="str">
        <f t="shared" si="2327"/>
        <v>875</v>
      </c>
      <c r="BI3111" s="289" t="str">
        <f t="shared" si="2328"/>
        <v>0702</v>
      </c>
      <c r="BJ3111" s="284" t="s">
        <v>591</v>
      </c>
      <c r="BK3111" s="284" t="s">
        <v>586</v>
      </c>
      <c r="BL3111" s="233" t="str">
        <f t="shared" si="2325"/>
        <v/>
      </c>
    </row>
    <row r="3112" spans="1:64" ht="12" hidden="1" customHeight="1">
      <c r="A3112" s="333" t="s">
        <v>1488</v>
      </c>
      <c r="B3112" s="381" t="s">
        <v>327</v>
      </c>
      <c r="C3112" s="333" t="s">
        <v>820</v>
      </c>
      <c r="D3112" s="381" t="s">
        <v>317</v>
      </c>
      <c r="E3112" s="381" t="s">
        <v>1323</v>
      </c>
      <c r="F3112" s="381" t="s">
        <v>589</v>
      </c>
      <c r="G3112" s="381" t="s">
        <v>386</v>
      </c>
      <c r="H3112" s="100" t="s">
        <v>653</v>
      </c>
      <c r="I3112" s="381" t="s">
        <v>339</v>
      </c>
      <c r="J3112" s="382">
        <v>57420</v>
      </c>
      <c r="K3112" s="382">
        <v>17110.8</v>
      </c>
      <c r="L3112" s="191" t="str">
        <f t="shared" si="2284"/>
        <v>875048080702011007564011221210</v>
      </c>
      <c r="M3112" s="192">
        <f t="array" ref="M3112">IF(COUNT(SEARCH(Удалить_Роспись_КВСР,$B3112)*SEARCH(Удалить_Роспись_ПБС,$C3112)*SEARCH(Удалить_Роспись_КФСР, $D3112)*SEARCH(Удалить_Роспись_КЦСР,$E3112)*SEARCH(Удалить_Роспись_КВР,$F3112)*SEARCH(Удалить_Роспись_ЭК,$H3112)*SEARCH(Удалить_Роспись_КР,$I3112))&gt;0,0,1)</f>
        <v>0</v>
      </c>
      <c r="N3112" s="192">
        <v>0</v>
      </c>
      <c r="O3112" s="192" t="str">
        <f t="shared" si="2285"/>
        <v/>
      </c>
      <c r="P3112" s="192" t="str">
        <f t="shared" si="2326"/>
        <v/>
      </c>
      <c r="Q3112" s="300" t="str">
        <f t="shared" si="2286"/>
        <v/>
      </c>
      <c r="R3112" s="300" t="str">
        <f t="shared" si="2287"/>
        <v/>
      </c>
      <c r="S3112" s="300" t="str">
        <f t="shared" si="2288"/>
        <v/>
      </c>
      <c r="T3112" s="192" t="str">
        <f t="shared" si="2289"/>
        <v/>
      </c>
      <c r="U3112" s="303" t="str">
        <f t="shared" si="2290"/>
        <v/>
      </c>
      <c r="V3112" s="300" t="str">
        <f t="shared" si="2291"/>
        <v/>
      </c>
      <c r="W3112" s="192" t="str">
        <f t="shared" si="2292"/>
        <v/>
      </c>
      <c r="X3112" s="303" t="str">
        <f t="shared" si="2293"/>
        <v/>
      </c>
      <c r="Y3112" s="300" t="str">
        <f t="shared" si="2294"/>
        <v/>
      </c>
      <c r="Z3112" s="300" t="str">
        <f t="shared" si="2295"/>
        <v/>
      </c>
      <c r="AA3112" s="303" t="str">
        <f t="shared" si="2296"/>
        <v/>
      </c>
      <c r="AB3112" s="300" t="str">
        <f t="shared" si="2297"/>
        <v/>
      </c>
      <c r="AC3112" s="300" t="str">
        <f t="shared" si="2298"/>
        <v/>
      </c>
      <c r="AD3112" s="300" t="str">
        <f t="shared" si="2299"/>
        <v/>
      </c>
      <c r="AE3112" s="192" t="str">
        <f t="shared" si="2300"/>
        <v/>
      </c>
      <c r="AF3112" s="192" t="str">
        <f t="shared" si="2301"/>
        <v/>
      </c>
      <c r="AG3112" s="192"/>
      <c r="AJ3112" s="300" t="str">
        <f t="shared" si="2302"/>
        <v/>
      </c>
      <c r="AK3112" s="300" t="str">
        <f t="shared" si="2303"/>
        <v/>
      </c>
      <c r="AL3112" s="300" t="str">
        <f t="shared" si="2304"/>
        <v/>
      </c>
      <c r="AM3112" s="300" t="str">
        <f t="shared" si="2305"/>
        <v/>
      </c>
      <c r="AN3112" s="300" t="str">
        <f t="shared" si="2306"/>
        <v/>
      </c>
      <c r="AO3112" s="300" t="str">
        <f t="shared" si="2307"/>
        <v/>
      </c>
      <c r="AP3112" s="300" t="str">
        <f t="shared" si="2308"/>
        <v/>
      </c>
      <c r="AQ3112" s="300" t="str">
        <f t="shared" si="2309"/>
        <v/>
      </c>
      <c r="AR3112" s="306" t="str">
        <f t="shared" si="2310"/>
        <v/>
      </c>
      <c r="AS3112" s="300" t="str">
        <f t="shared" si="2311"/>
        <v/>
      </c>
      <c r="AT3112" s="300" t="str">
        <f t="shared" si="2312"/>
        <v/>
      </c>
      <c r="AU3112" s="192" t="str">
        <f t="shared" si="2313"/>
        <v>рбс</v>
      </c>
      <c r="AV3112" s="192" t="str">
        <f t="shared" si="2314"/>
        <v>рбс87504808общпро</v>
      </c>
      <c r="AW3112" s="191">
        <f t="shared" si="2315"/>
        <v>0</v>
      </c>
      <c r="AX3112" s="191">
        <f t="shared" si="2316"/>
        <v>0</v>
      </c>
      <c r="AY3112" s="191">
        <f t="shared" si="2317"/>
        <v>0</v>
      </c>
      <c r="AZ3112" s="191">
        <f t="shared" si="2318"/>
        <v>0</v>
      </c>
      <c r="BA3112" s="193">
        <f t="shared" si="2319"/>
        <v>1</v>
      </c>
      <c r="BB3112" s="193">
        <f t="shared" si="2320"/>
        <v>1</v>
      </c>
      <c r="BC3112" s="193">
        <f t="shared" si="2321"/>
        <v>1</v>
      </c>
      <c r="BD3112" s="191">
        <f t="shared" si="2279"/>
        <v>0</v>
      </c>
      <c r="BE3112" s="191">
        <f t="shared" si="2322"/>
        <v>0</v>
      </c>
      <c r="BF3112" s="210">
        <f t="shared" si="2323"/>
        <v>0</v>
      </c>
      <c r="BG3112" s="211">
        <f t="shared" si="2324"/>
        <v>0</v>
      </c>
      <c r="BH3112" s="289" t="str">
        <f t="shared" si="2327"/>
        <v>875</v>
      </c>
      <c r="BI3112" s="289" t="str">
        <f t="shared" si="2328"/>
        <v>0702</v>
      </c>
      <c r="BJ3112" s="284" t="s">
        <v>591</v>
      </c>
      <c r="BK3112" s="284" t="s">
        <v>586</v>
      </c>
      <c r="BL3112" s="233" t="str">
        <f t="shared" si="2325"/>
        <v/>
      </c>
    </row>
    <row r="3113" spans="1:64" ht="12" hidden="1" customHeight="1">
      <c r="A3113" s="333" t="s">
        <v>1488</v>
      </c>
      <c r="B3113" s="381" t="s">
        <v>327</v>
      </c>
      <c r="C3113" s="333" t="s">
        <v>820</v>
      </c>
      <c r="D3113" s="381" t="s">
        <v>317</v>
      </c>
      <c r="E3113" s="381" t="s">
        <v>1323</v>
      </c>
      <c r="F3113" s="381" t="s">
        <v>902</v>
      </c>
      <c r="G3113" s="381" t="s">
        <v>387</v>
      </c>
      <c r="H3113" s="100" t="s">
        <v>653</v>
      </c>
      <c r="I3113" s="381" t="s">
        <v>339</v>
      </c>
      <c r="J3113" s="382">
        <v>2130744.4500000002</v>
      </c>
      <c r="K3113" s="382">
        <v>1380099.19</v>
      </c>
      <c r="L3113" s="191" t="str">
        <f t="shared" si="2284"/>
        <v>875048080702011007564011921310</v>
      </c>
      <c r="M3113" s="192">
        <f t="array" ref="M3113">IF(COUNT(SEARCH(Удалить_Роспись_КВСР,$B3113)*SEARCH(Удалить_Роспись_ПБС,$C3113)*SEARCH(Удалить_Роспись_КФСР, $D3113)*SEARCH(Удалить_Роспись_КЦСР,$E3113)*SEARCH(Удалить_Роспись_КВР,$F3113)*SEARCH(Удалить_Роспись_ЭК,$H3113)*SEARCH(Удалить_Роспись_КР,$I3113))&gt;0,0,1)</f>
        <v>0</v>
      </c>
      <c r="N3113" s="192">
        <v>0</v>
      </c>
      <c r="O3113" s="192" t="str">
        <f t="shared" si="2285"/>
        <v/>
      </c>
      <c r="P3113" s="192" t="str">
        <f t="shared" si="2326"/>
        <v/>
      </c>
      <c r="Q3113" s="300" t="str">
        <f t="shared" si="2286"/>
        <v/>
      </c>
      <c r="R3113" s="300" t="str">
        <f t="shared" si="2287"/>
        <v/>
      </c>
      <c r="S3113" s="300" t="str">
        <f t="shared" si="2288"/>
        <v/>
      </c>
      <c r="T3113" s="192" t="str">
        <f t="shared" si="2289"/>
        <v/>
      </c>
      <c r="U3113" s="303" t="str">
        <f t="shared" si="2290"/>
        <v/>
      </c>
      <c r="V3113" s="300" t="str">
        <f t="shared" si="2291"/>
        <v/>
      </c>
      <c r="W3113" s="192" t="str">
        <f t="shared" si="2292"/>
        <v/>
      </c>
      <c r="X3113" s="303" t="str">
        <f t="shared" si="2293"/>
        <v/>
      </c>
      <c r="Y3113" s="300" t="str">
        <f t="shared" si="2294"/>
        <v/>
      </c>
      <c r="Z3113" s="300" t="str">
        <f t="shared" si="2295"/>
        <v/>
      </c>
      <c r="AA3113" s="303" t="str">
        <f t="shared" si="2296"/>
        <v/>
      </c>
      <c r="AB3113" s="300" t="str">
        <f t="shared" si="2297"/>
        <v/>
      </c>
      <c r="AC3113" s="300" t="str">
        <f t="shared" si="2298"/>
        <v/>
      </c>
      <c r="AD3113" s="300" t="str">
        <f t="shared" si="2299"/>
        <v/>
      </c>
      <c r="AE3113" s="192" t="str">
        <f t="shared" si="2300"/>
        <v/>
      </c>
      <c r="AF3113" s="192" t="str">
        <f t="shared" si="2301"/>
        <v/>
      </c>
      <c r="AG3113" s="192"/>
      <c r="AJ3113" s="300" t="str">
        <f t="shared" si="2302"/>
        <v/>
      </c>
      <c r="AK3113" s="300" t="str">
        <f t="shared" si="2303"/>
        <v/>
      </c>
      <c r="AL3113" s="300" t="str">
        <f t="shared" si="2304"/>
        <v/>
      </c>
      <c r="AM3113" s="300" t="str">
        <f t="shared" si="2305"/>
        <v/>
      </c>
      <c r="AN3113" s="300" t="str">
        <f t="shared" si="2306"/>
        <v/>
      </c>
      <c r="AO3113" s="300" t="str">
        <f t="shared" si="2307"/>
        <v/>
      </c>
      <c r="AP3113" s="300" t="str">
        <f t="shared" si="2308"/>
        <v/>
      </c>
      <c r="AQ3113" s="300" t="str">
        <f t="shared" si="2309"/>
        <v/>
      </c>
      <c r="AR3113" s="306" t="str">
        <f t="shared" si="2310"/>
        <v/>
      </c>
      <c r="AS3113" s="300" t="str">
        <f t="shared" si="2311"/>
        <v/>
      </c>
      <c r="AT3113" s="300" t="str">
        <f t="shared" si="2312"/>
        <v/>
      </c>
      <c r="AU3113" s="192" t="str">
        <f t="shared" si="2313"/>
        <v>рбс</v>
      </c>
      <c r="AV3113" s="192" t="str">
        <f t="shared" si="2314"/>
        <v>рбс87504808общопл</v>
      </c>
      <c r="AW3113" s="191">
        <f t="shared" si="2315"/>
        <v>0</v>
      </c>
      <c r="AX3113" s="191">
        <f t="shared" si="2316"/>
        <v>0</v>
      </c>
      <c r="AY3113" s="191">
        <f t="shared" si="2317"/>
        <v>0</v>
      </c>
      <c r="AZ3113" s="191">
        <f t="shared" si="2318"/>
        <v>0</v>
      </c>
      <c r="BA3113" s="193">
        <f t="shared" si="2319"/>
        <v>1</v>
      </c>
      <c r="BB3113" s="193">
        <f t="shared" si="2320"/>
        <v>1</v>
      </c>
      <c r="BC3113" s="193">
        <f t="shared" si="2321"/>
        <v>1</v>
      </c>
      <c r="BD3113" s="191">
        <f t="shared" si="2279"/>
        <v>0</v>
      </c>
      <c r="BE3113" s="191">
        <f t="shared" si="2322"/>
        <v>0</v>
      </c>
      <c r="BF3113" s="210">
        <f t="shared" si="2323"/>
        <v>0</v>
      </c>
      <c r="BG3113" s="211">
        <f t="shared" si="2324"/>
        <v>0</v>
      </c>
      <c r="BH3113" s="289" t="str">
        <f t="shared" si="2327"/>
        <v>875</v>
      </c>
      <c r="BI3113" s="289" t="str">
        <f t="shared" si="2328"/>
        <v>0702</v>
      </c>
      <c r="BJ3113" s="284" t="s">
        <v>591</v>
      </c>
      <c r="BK3113" s="284" t="s">
        <v>586</v>
      </c>
      <c r="BL3113" s="233" t="str">
        <f t="shared" si="2325"/>
        <v/>
      </c>
    </row>
    <row r="3114" spans="1:64" ht="12" hidden="1" customHeight="1">
      <c r="A3114" s="333" t="s">
        <v>1488</v>
      </c>
      <c r="B3114" s="381" t="s">
        <v>327</v>
      </c>
      <c r="C3114" s="333" t="s">
        <v>820</v>
      </c>
      <c r="D3114" s="381" t="s">
        <v>317</v>
      </c>
      <c r="E3114" s="381" t="s">
        <v>1323</v>
      </c>
      <c r="F3114" s="381" t="s">
        <v>586</v>
      </c>
      <c r="G3114" s="381" t="s">
        <v>391</v>
      </c>
      <c r="H3114" s="100" t="s">
        <v>653</v>
      </c>
      <c r="I3114" s="381" t="s">
        <v>339</v>
      </c>
      <c r="J3114" s="382">
        <v>95628</v>
      </c>
      <c r="K3114" s="382">
        <v>47814</v>
      </c>
      <c r="L3114" s="191" t="str">
        <f t="shared" si="2284"/>
        <v>875048080702011007564024422110</v>
      </c>
      <c r="M3114" s="192">
        <f t="array" ref="M3114">IF(COUNT(SEARCH(Удалить_Роспись_КВСР,$B3114)*SEARCH(Удалить_Роспись_ПБС,$C3114)*SEARCH(Удалить_Роспись_КФСР, $D3114)*SEARCH(Удалить_Роспись_КЦСР,$E3114)*SEARCH(Удалить_Роспись_КВР,$F3114)*SEARCH(Удалить_Роспись_ЭК,$H3114)*SEARCH(Удалить_Роспись_КР,$I3114))&gt;0,0,1)</f>
        <v>0</v>
      </c>
      <c r="N3114" s="192">
        <v>0</v>
      </c>
      <c r="O3114" s="192" t="str">
        <f t="shared" si="2285"/>
        <v/>
      </c>
      <c r="P3114" s="192" t="str">
        <f t="shared" si="2326"/>
        <v/>
      </c>
      <c r="Q3114" s="300" t="str">
        <f t="shared" si="2286"/>
        <v/>
      </c>
      <c r="R3114" s="300" t="str">
        <f t="shared" si="2287"/>
        <v/>
      </c>
      <c r="S3114" s="300" t="str">
        <f t="shared" si="2288"/>
        <v/>
      </c>
      <c r="T3114" s="192" t="str">
        <f t="shared" si="2289"/>
        <v/>
      </c>
      <c r="U3114" s="303" t="str">
        <f t="shared" si="2290"/>
        <v/>
      </c>
      <c r="V3114" s="300" t="str">
        <f t="shared" si="2291"/>
        <v/>
      </c>
      <c r="W3114" s="192" t="str">
        <f t="shared" si="2292"/>
        <v/>
      </c>
      <c r="X3114" s="303" t="str">
        <f t="shared" si="2293"/>
        <v/>
      </c>
      <c r="Y3114" s="300" t="str">
        <f t="shared" si="2294"/>
        <v/>
      </c>
      <c r="Z3114" s="300" t="str">
        <f t="shared" si="2295"/>
        <v/>
      </c>
      <c r="AA3114" s="303" t="str">
        <f t="shared" si="2296"/>
        <v/>
      </c>
      <c r="AB3114" s="300" t="str">
        <f t="shared" si="2297"/>
        <v/>
      </c>
      <c r="AC3114" s="300" t="str">
        <f t="shared" si="2298"/>
        <v/>
      </c>
      <c r="AD3114" s="300" t="str">
        <f t="shared" si="2299"/>
        <v/>
      </c>
      <c r="AE3114" s="192" t="str">
        <f t="shared" si="2300"/>
        <v/>
      </c>
      <c r="AF3114" s="192" t="str">
        <f t="shared" si="2301"/>
        <v/>
      </c>
      <c r="AG3114" s="192"/>
      <c r="AJ3114" s="300" t="str">
        <f t="shared" si="2302"/>
        <v/>
      </c>
      <c r="AK3114" s="300" t="str">
        <f t="shared" si="2303"/>
        <v/>
      </c>
      <c r="AL3114" s="300" t="str">
        <f t="shared" si="2304"/>
        <v/>
      </c>
      <c r="AM3114" s="300" t="str">
        <f t="shared" si="2305"/>
        <v/>
      </c>
      <c r="AN3114" s="300" t="str">
        <f t="shared" si="2306"/>
        <v/>
      </c>
      <c r="AO3114" s="300" t="str">
        <f t="shared" si="2307"/>
        <v/>
      </c>
      <c r="AP3114" s="300" t="str">
        <f t="shared" si="2308"/>
        <v/>
      </c>
      <c r="AQ3114" s="300" t="str">
        <f t="shared" si="2309"/>
        <v/>
      </c>
      <c r="AR3114" s="306" t="str">
        <f t="shared" si="2310"/>
        <v/>
      </c>
      <c r="AS3114" s="300" t="str">
        <f t="shared" si="2311"/>
        <v/>
      </c>
      <c r="AT3114" s="300" t="str">
        <f t="shared" si="2312"/>
        <v/>
      </c>
      <c r="AU3114" s="192" t="str">
        <f t="shared" si="2313"/>
        <v>рбс</v>
      </c>
      <c r="AV3114" s="192" t="str">
        <f t="shared" si="2314"/>
        <v>рбс87504808общпро</v>
      </c>
      <c r="AW3114" s="191">
        <f t="shared" si="2315"/>
        <v>0</v>
      </c>
      <c r="AX3114" s="191">
        <f t="shared" si="2316"/>
        <v>0</v>
      </c>
      <c r="AY3114" s="191">
        <f t="shared" si="2317"/>
        <v>0</v>
      </c>
      <c r="AZ3114" s="191">
        <f t="shared" si="2318"/>
        <v>0</v>
      </c>
      <c r="BA3114" s="193">
        <f t="shared" si="2319"/>
        <v>1</v>
      </c>
      <c r="BB3114" s="193">
        <f t="shared" si="2320"/>
        <v>1</v>
      </c>
      <c r="BC3114" s="193">
        <f t="shared" si="2321"/>
        <v>1</v>
      </c>
      <c r="BD3114" s="191">
        <f t="shared" si="2279"/>
        <v>0</v>
      </c>
      <c r="BE3114" s="191">
        <f t="shared" si="2322"/>
        <v>0</v>
      </c>
      <c r="BF3114" s="210">
        <f t="shared" si="2323"/>
        <v>0</v>
      </c>
      <c r="BG3114" s="211">
        <f t="shared" si="2324"/>
        <v>0</v>
      </c>
      <c r="BH3114" s="289" t="str">
        <f t="shared" si="2327"/>
        <v>875</v>
      </c>
      <c r="BI3114" s="289" t="str">
        <f t="shared" si="2328"/>
        <v>0702</v>
      </c>
      <c r="BJ3114" s="284" t="s">
        <v>591</v>
      </c>
      <c r="BK3114" s="284" t="s">
        <v>586</v>
      </c>
      <c r="BL3114" s="233" t="str">
        <f t="shared" si="2325"/>
        <v/>
      </c>
    </row>
    <row r="3115" spans="1:64" ht="12" hidden="1" customHeight="1">
      <c r="A3115" s="333" t="s">
        <v>1488</v>
      </c>
      <c r="B3115" s="381" t="s">
        <v>327</v>
      </c>
      <c r="C3115" s="333" t="s">
        <v>820</v>
      </c>
      <c r="D3115" s="381" t="s">
        <v>317</v>
      </c>
      <c r="E3115" s="381" t="s">
        <v>1323</v>
      </c>
      <c r="F3115" s="381" t="s">
        <v>586</v>
      </c>
      <c r="G3115" s="381" t="s">
        <v>394</v>
      </c>
      <c r="H3115" s="100" t="s">
        <v>653</v>
      </c>
      <c r="I3115" s="381" t="s">
        <v>339</v>
      </c>
      <c r="J3115" s="382">
        <v>44800</v>
      </c>
      <c r="K3115" s="382">
        <v>7000</v>
      </c>
      <c r="L3115" s="191" t="str">
        <f t="shared" si="2284"/>
        <v>875048080702011007564024422510</v>
      </c>
      <c r="M3115" s="192">
        <f t="array" ref="M3115">IF(COUNT(SEARCH(Удалить_Роспись_КВСР,$B3115)*SEARCH(Удалить_Роспись_ПБС,$C3115)*SEARCH(Удалить_Роспись_КФСР, $D3115)*SEARCH(Удалить_Роспись_КЦСР,$E3115)*SEARCH(Удалить_Роспись_КВР,$F3115)*SEARCH(Удалить_Роспись_ЭК,$H3115)*SEARCH(Удалить_Роспись_КР,$I3115))&gt;0,0,1)</f>
        <v>0</v>
      </c>
      <c r="N3115" s="192">
        <v>0</v>
      </c>
      <c r="O3115" s="192" t="str">
        <f t="shared" si="2285"/>
        <v/>
      </c>
      <c r="P3115" s="192" t="str">
        <f t="shared" si="2326"/>
        <v/>
      </c>
      <c r="Q3115" s="300" t="str">
        <f t="shared" si="2286"/>
        <v/>
      </c>
      <c r="R3115" s="300" t="str">
        <f t="shared" si="2287"/>
        <v/>
      </c>
      <c r="S3115" s="300" t="str">
        <f t="shared" si="2288"/>
        <v/>
      </c>
      <c r="T3115" s="192" t="str">
        <f t="shared" si="2289"/>
        <v/>
      </c>
      <c r="U3115" s="303" t="str">
        <f t="shared" si="2290"/>
        <v/>
      </c>
      <c r="V3115" s="300" t="str">
        <f t="shared" si="2291"/>
        <v/>
      </c>
      <c r="W3115" s="192" t="str">
        <f t="shared" si="2292"/>
        <v/>
      </c>
      <c r="X3115" s="303" t="str">
        <f t="shared" si="2293"/>
        <v/>
      </c>
      <c r="Y3115" s="300" t="str">
        <f t="shared" si="2294"/>
        <v/>
      </c>
      <c r="Z3115" s="300" t="str">
        <f t="shared" si="2295"/>
        <v/>
      </c>
      <c r="AA3115" s="303" t="str">
        <f t="shared" si="2296"/>
        <v/>
      </c>
      <c r="AB3115" s="300" t="str">
        <f t="shared" si="2297"/>
        <v/>
      </c>
      <c r="AC3115" s="300" t="str">
        <f t="shared" si="2298"/>
        <v/>
      </c>
      <c r="AD3115" s="300" t="str">
        <f t="shared" si="2299"/>
        <v/>
      </c>
      <c r="AE3115" s="192" t="str">
        <f t="shared" si="2300"/>
        <v/>
      </c>
      <c r="AF3115" s="192" t="str">
        <f t="shared" si="2301"/>
        <v/>
      </c>
      <c r="AG3115" s="192"/>
      <c r="AJ3115" s="300" t="str">
        <f t="shared" si="2302"/>
        <v/>
      </c>
      <c r="AK3115" s="300" t="str">
        <f t="shared" si="2303"/>
        <v/>
      </c>
      <c r="AL3115" s="300" t="str">
        <f t="shared" si="2304"/>
        <v/>
      </c>
      <c r="AM3115" s="300" t="str">
        <f t="shared" si="2305"/>
        <v/>
      </c>
      <c r="AN3115" s="300" t="str">
        <f t="shared" si="2306"/>
        <v/>
      </c>
      <c r="AO3115" s="300" t="str">
        <f t="shared" si="2307"/>
        <v/>
      </c>
      <c r="AP3115" s="300" t="str">
        <f t="shared" si="2308"/>
        <v/>
      </c>
      <c r="AQ3115" s="300" t="str">
        <f t="shared" si="2309"/>
        <v/>
      </c>
      <c r="AR3115" s="306" t="str">
        <f t="shared" si="2310"/>
        <v/>
      </c>
      <c r="AS3115" s="300" t="str">
        <f t="shared" si="2311"/>
        <v/>
      </c>
      <c r="AT3115" s="300" t="str">
        <f t="shared" si="2312"/>
        <v/>
      </c>
      <c r="AU3115" s="192" t="str">
        <f t="shared" si="2313"/>
        <v>рбс</v>
      </c>
      <c r="AV3115" s="192" t="str">
        <f t="shared" si="2314"/>
        <v>рбс87504808общпро</v>
      </c>
      <c r="AW3115" s="191">
        <f t="shared" si="2315"/>
        <v>0</v>
      </c>
      <c r="AX3115" s="191">
        <f t="shared" si="2316"/>
        <v>0</v>
      </c>
      <c r="AY3115" s="191">
        <f t="shared" si="2317"/>
        <v>0</v>
      </c>
      <c r="AZ3115" s="191">
        <f t="shared" si="2318"/>
        <v>0</v>
      </c>
      <c r="BA3115" s="193">
        <f t="shared" si="2319"/>
        <v>1</v>
      </c>
      <c r="BB3115" s="193">
        <f t="shared" si="2320"/>
        <v>1</v>
      </c>
      <c r="BC3115" s="193">
        <f t="shared" si="2321"/>
        <v>1</v>
      </c>
      <c r="BD3115" s="191">
        <f t="shared" si="2279"/>
        <v>0</v>
      </c>
      <c r="BE3115" s="191">
        <f t="shared" si="2322"/>
        <v>0</v>
      </c>
      <c r="BF3115" s="210">
        <f t="shared" si="2323"/>
        <v>0</v>
      </c>
      <c r="BG3115" s="211">
        <f t="shared" si="2324"/>
        <v>0</v>
      </c>
      <c r="BH3115" s="289" t="str">
        <f t="shared" si="2327"/>
        <v>875</v>
      </c>
      <c r="BI3115" s="289" t="str">
        <f t="shared" si="2328"/>
        <v>0702</v>
      </c>
      <c r="BJ3115" s="284" t="s">
        <v>591</v>
      </c>
      <c r="BK3115" s="284" t="s">
        <v>586</v>
      </c>
      <c r="BL3115" s="233" t="str">
        <f t="shared" si="2325"/>
        <v/>
      </c>
    </row>
    <row r="3116" spans="1:64" ht="12" hidden="1" customHeight="1">
      <c r="A3116" s="333" t="s">
        <v>1488</v>
      </c>
      <c r="B3116" s="381" t="s">
        <v>327</v>
      </c>
      <c r="C3116" s="333" t="s">
        <v>820</v>
      </c>
      <c r="D3116" s="381" t="s">
        <v>317</v>
      </c>
      <c r="E3116" s="381" t="s">
        <v>1323</v>
      </c>
      <c r="F3116" s="381" t="s">
        <v>586</v>
      </c>
      <c r="G3116" s="381" t="s">
        <v>389</v>
      </c>
      <c r="H3116" s="100" t="s">
        <v>653</v>
      </c>
      <c r="I3116" s="381" t="s">
        <v>339</v>
      </c>
      <c r="J3116" s="382">
        <v>153801</v>
      </c>
      <c r="K3116" s="382">
        <v>8278.94</v>
      </c>
      <c r="L3116" s="191" t="str">
        <f t="shared" si="2284"/>
        <v>875048080702011007564024422610</v>
      </c>
      <c r="M3116" s="192">
        <f t="array" ref="M3116">IF(COUNT(SEARCH(Удалить_Роспись_КВСР,$B3116)*SEARCH(Удалить_Роспись_ПБС,$C3116)*SEARCH(Удалить_Роспись_КФСР, $D3116)*SEARCH(Удалить_Роспись_КЦСР,$E3116)*SEARCH(Удалить_Роспись_КВР,$F3116)*SEARCH(Удалить_Роспись_ЭК,$H3116)*SEARCH(Удалить_Роспись_КР,$I3116))&gt;0,0,1)</f>
        <v>0</v>
      </c>
      <c r="N3116" s="192">
        <v>0</v>
      </c>
      <c r="O3116" s="192" t="str">
        <f t="shared" si="2285"/>
        <v/>
      </c>
      <c r="P3116" s="192" t="str">
        <f t="shared" si="2326"/>
        <v/>
      </c>
      <c r="Q3116" s="300" t="str">
        <f t="shared" si="2286"/>
        <v/>
      </c>
      <c r="R3116" s="300" t="str">
        <f t="shared" si="2287"/>
        <v/>
      </c>
      <c r="S3116" s="300" t="str">
        <f t="shared" si="2288"/>
        <v/>
      </c>
      <c r="T3116" s="192" t="str">
        <f t="shared" si="2289"/>
        <v/>
      </c>
      <c r="U3116" s="303" t="str">
        <f t="shared" si="2290"/>
        <v/>
      </c>
      <c r="V3116" s="300" t="str">
        <f t="shared" si="2291"/>
        <v/>
      </c>
      <c r="W3116" s="192" t="str">
        <f t="shared" si="2292"/>
        <v/>
      </c>
      <c r="X3116" s="303" t="str">
        <f t="shared" si="2293"/>
        <v/>
      </c>
      <c r="Y3116" s="300" t="str">
        <f t="shared" si="2294"/>
        <v/>
      </c>
      <c r="Z3116" s="300" t="str">
        <f t="shared" si="2295"/>
        <v/>
      </c>
      <c r="AA3116" s="303" t="str">
        <f t="shared" si="2296"/>
        <v/>
      </c>
      <c r="AB3116" s="300" t="str">
        <f t="shared" si="2297"/>
        <v/>
      </c>
      <c r="AC3116" s="300" t="str">
        <f t="shared" si="2298"/>
        <v/>
      </c>
      <c r="AD3116" s="300" t="str">
        <f t="shared" si="2299"/>
        <v/>
      </c>
      <c r="AE3116" s="192" t="str">
        <f t="shared" si="2300"/>
        <v/>
      </c>
      <c r="AF3116" s="192" t="str">
        <f t="shared" si="2301"/>
        <v/>
      </c>
      <c r="AG3116" s="192"/>
      <c r="AJ3116" s="300" t="str">
        <f t="shared" si="2302"/>
        <v/>
      </c>
      <c r="AK3116" s="300" t="str">
        <f t="shared" si="2303"/>
        <v/>
      </c>
      <c r="AL3116" s="300" t="str">
        <f t="shared" si="2304"/>
        <v/>
      </c>
      <c r="AM3116" s="300" t="str">
        <f t="shared" si="2305"/>
        <v/>
      </c>
      <c r="AN3116" s="300" t="str">
        <f t="shared" si="2306"/>
        <v/>
      </c>
      <c r="AO3116" s="300" t="str">
        <f t="shared" si="2307"/>
        <v/>
      </c>
      <c r="AP3116" s="300" t="str">
        <f t="shared" si="2308"/>
        <v/>
      </c>
      <c r="AQ3116" s="300" t="str">
        <f t="shared" si="2309"/>
        <v/>
      </c>
      <c r="AR3116" s="306" t="str">
        <f t="shared" si="2310"/>
        <v/>
      </c>
      <c r="AS3116" s="300" t="str">
        <f t="shared" si="2311"/>
        <v/>
      </c>
      <c r="AT3116" s="300" t="str">
        <f t="shared" si="2312"/>
        <v/>
      </c>
      <c r="AU3116" s="192" t="str">
        <f t="shared" si="2313"/>
        <v>рбс</v>
      </c>
      <c r="AV3116" s="192" t="str">
        <f t="shared" si="2314"/>
        <v>рбс87504808общпро</v>
      </c>
      <c r="AW3116" s="191">
        <f t="shared" si="2315"/>
        <v>0</v>
      </c>
      <c r="AX3116" s="191">
        <f t="shared" si="2316"/>
        <v>0</v>
      </c>
      <c r="AY3116" s="191">
        <f t="shared" si="2317"/>
        <v>0</v>
      </c>
      <c r="AZ3116" s="191">
        <f t="shared" si="2318"/>
        <v>0</v>
      </c>
      <c r="BA3116" s="193">
        <f t="shared" si="2319"/>
        <v>1</v>
      </c>
      <c r="BB3116" s="193">
        <f t="shared" si="2320"/>
        <v>1</v>
      </c>
      <c r="BC3116" s="193">
        <f t="shared" si="2321"/>
        <v>1</v>
      </c>
      <c r="BD3116" s="191">
        <f t="shared" si="2279"/>
        <v>0</v>
      </c>
      <c r="BE3116" s="191">
        <f t="shared" si="2322"/>
        <v>0</v>
      </c>
      <c r="BF3116" s="210">
        <f t="shared" si="2323"/>
        <v>0</v>
      </c>
      <c r="BG3116" s="211">
        <f t="shared" si="2324"/>
        <v>0</v>
      </c>
      <c r="BH3116" s="289" t="str">
        <f t="shared" si="2327"/>
        <v>875</v>
      </c>
      <c r="BI3116" s="289" t="str">
        <f t="shared" si="2328"/>
        <v>0702</v>
      </c>
      <c r="BJ3116" s="284" t="s">
        <v>591</v>
      </c>
      <c r="BK3116" s="284" t="s">
        <v>586</v>
      </c>
      <c r="BL3116" s="233" t="str">
        <f t="shared" si="2325"/>
        <v/>
      </c>
    </row>
    <row r="3117" spans="1:64" ht="12" hidden="1" customHeight="1">
      <c r="A3117" s="333" t="s">
        <v>1488</v>
      </c>
      <c r="B3117" s="381" t="s">
        <v>327</v>
      </c>
      <c r="C3117" s="333" t="s">
        <v>820</v>
      </c>
      <c r="D3117" s="381" t="s">
        <v>317</v>
      </c>
      <c r="E3117" s="381" t="s">
        <v>1323</v>
      </c>
      <c r="F3117" s="381" t="s">
        <v>586</v>
      </c>
      <c r="G3117" s="381" t="s">
        <v>395</v>
      </c>
      <c r="H3117" s="100" t="s">
        <v>653</v>
      </c>
      <c r="I3117" s="381" t="s">
        <v>339</v>
      </c>
      <c r="J3117" s="382">
        <v>25000</v>
      </c>
      <c r="K3117" s="382">
        <v>0</v>
      </c>
      <c r="L3117" s="191" t="str">
        <f t="shared" si="2284"/>
        <v>875048080702011007564024429010</v>
      </c>
      <c r="M3117" s="192">
        <f t="array" ref="M3117">IF(COUNT(SEARCH(Удалить_Роспись_КВСР,$B3117)*SEARCH(Удалить_Роспись_ПБС,$C3117)*SEARCH(Удалить_Роспись_КФСР, $D3117)*SEARCH(Удалить_Роспись_КЦСР,$E3117)*SEARCH(Удалить_Роспись_КВР,$F3117)*SEARCH(Удалить_Роспись_ЭК,$H3117)*SEARCH(Удалить_Роспись_КР,$I3117))&gt;0,0,1)</f>
        <v>0</v>
      </c>
      <c r="N3117" s="192">
        <v>0</v>
      </c>
      <c r="O3117" s="192" t="str">
        <f t="shared" si="2285"/>
        <v/>
      </c>
      <c r="P3117" s="192" t="str">
        <f t="shared" si="2326"/>
        <v/>
      </c>
      <c r="Q3117" s="300" t="str">
        <f t="shared" si="2286"/>
        <v/>
      </c>
      <c r="R3117" s="300" t="str">
        <f t="shared" si="2287"/>
        <v/>
      </c>
      <c r="S3117" s="300" t="str">
        <f t="shared" si="2288"/>
        <v/>
      </c>
      <c r="T3117" s="192" t="str">
        <f t="shared" si="2289"/>
        <v/>
      </c>
      <c r="U3117" s="303" t="str">
        <f t="shared" si="2290"/>
        <v/>
      </c>
      <c r="V3117" s="300" t="str">
        <f t="shared" si="2291"/>
        <v/>
      </c>
      <c r="W3117" s="192" t="str">
        <f t="shared" si="2292"/>
        <v/>
      </c>
      <c r="X3117" s="303" t="str">
        <f t="shared" si="2293"/>
        <v/>
      </c>
      <c r="Y3117" s="300" t="str">
        <f t="shared" si="2294"/>
        <v/>
      </c>
      <c r="Z3117" s="300" t="str">
        <f t="shared" si="2295"/>
        <v/>
      </c>
      <c r="AA3117" s="303" t="str">
        <f t="shared" si="2296"/>
        <v/>
      </c>
      <c r="AB3117" s="300" t="str">
        <f t="shared" si="2297"/>
        <v/>
      </c>
      <c r="AC3117" s="300" t="str">
        <f t="shared" si="2298"/>
        <v/>
      </c>
      <c r="AD3117" s="300" t="str">
        <f t="shared" si="2299"/>
        <v/>
      </c>
      <c r="AE3117" s="192" t="str">
        <f t="shared" si="2300"/>
        <v/>
      </c>
      <c r="AF3117" s="192" t="str">
        <f t="shared" si="2301"/>
        <v/>
      </c>
      <c r="AG3117" s="192"/>
      <c r="AJ3117" s="300" t="str">
        <f t="shared" si="2302"/>
        <v/>
      </c>
      <c r="AK3117" s="300" t="str">
        <f t="shared" si="2303"/>
        <v/>
      </c>
      <c r="AL3117" s="300" t="str">
        <f t="shared" si="2304"/>
        <v/>
      </c>
      <c r="AM3117" s="300" t="str">
        <f t="shared" si="2305"/>
        <v/>
      </c>
      <c r="AN3117" s="300" t="str">
        <f t="shared" si="2306"/>
        <v/>
      </c>
      <c r="AO3117" s="300" t="str">
        <f t="shared" si="2307"/>
        <v/>
      </c>
      <c r="AP3117" s="300" t="str">
        <f t="shared" si="2308"/>
        <v/>
      </c>
      <c r="AQ3117" s="300" t="str">
        <f t="shared" si="2309"/>
        <v/>
      </c>
      <c r="AR3117" s="306" t="str">
        <f t="shared" si="2310"/>
        <v/>
      </c>
      <c r="AS3117" s="300" t="str">
        <f t="shared" si="2311"/>
        <v/>
      </c>
      <c r="AT3117" s="300" t="str">
        <f t="shared" si="2312"/>
        <v/>
      </c>
      <c r="AU3117" s="192" t="str">
        <f t="shared" si="2313"/>
        <v>рбс</v>
      </c>
      <c r="AV3117" s="192" t="str">
        <f t="shared" si="2314"/>
        <v>рбс87504808общпро</v>
      </c>
      <c r="AW3117" s="191">
        <f t="shared" si="2315"/>
        <v>0</v>
      </c>
      <c r="AX3117" s="191">
        <f t="shared" si="2316"/>
        <v>0</v>
      </c>
      <c r="AY3117" s="191">
        <f t="shared" si="2317"/>
        <v>0</v>
      </c>
      <c r="AZ3117" s="191">
        <f t="shared" si="2318"/>
        <v>0</v>
      </c>
      <c r="BA3117" s="193">
        <f t="shared" si="2319"/>
        <v>1</v>
      </c>
      <c r="BB3117" s="193">
        <f t="shared" si="2320"/>
        <v>1</v>
      </c>
      <c r="BC3117" s="193">
        <f t="shared" si="2321"/>
        <v>1</v>
      </c>
      <c r="BD3117" s="191">
        <f t="shared" si="2279"/>
        <v>0</v>
      </c>
      <c r="BE3117" s="191">
        <f t="shared" si="2322"/>
        <v>0</v>
      </c>
      <c r="BF3117" s="210">
        <f t="shared" si="2323"/>
        <v>0</v>
      </c>
      <c r="BG3117" s="211">
        <f t="shared" si="2324"/>
        <v>0</v>
      </c>
      <c r="BH3117" s="289"/>
      <c r="BI3117" s="289"/>
      <c r="BL3117" s="233" t="str">
        <f t="shared" si="2325"/>
        <v/>
      </c>
    </row>
    <row r="3118" spans="1:64" ht="12" hidden="1" customHeight="1">
      <c r="A3118" s="333" t="s">
        <v>1488</v>
      </c>
      <c r="B3118" s="381" t="s">
        <v>327</v>
      </c>
      <c r="C3118" s="333" t="s">
        <v>820</v>
      </c>
      <c r="D3118" s="381" t="s">
        <v>317</v>
      </c>
      <c r="E3118" s="381" t="s">
        <v>1323</v>
      </c>
      <c r="F3118" s="381" t="s">
        <v>586</v>
      </c>
      <c r="G3118" s="381" t="s">
        <v>407</v>
      </c>
      <c r="H3118" s="100" t="s">
        <v>653</v>
      </c>
      <c r="I3118" s="381" t="s">
        <v>339</v>
      </c>
      <c r="J3118" s="382">
        <v>387182.19</v>
      </c>
      <c r="K3118" s="382">
        <v>127651.31</v>
      </c>
      <c r="L3118" s="191" t="str">
        <f t="shared" si="2284"/>
        <v>875048080702011007564024431010</v>
      </c>
      <c r="M3118" s="192">
        <f t="array" ref="M3118">IF(COUNT(SEARCH(Удалить_Роспись_КВСР,$B3118)*SEARCH(Удалить_Роспись_ПБС,$C3118)*SEARCH(Удалить_Роспись_КФСР, $D3118)*SEARCH(Удалить_Роспись_КЦСР,$E3118)*SEARCH(Удалить_Роспись_КВР,$F3118)*SEARCH(Удалить_Роспись_ЭК,$H3118)*SEARCH(Удалить_Роспись_КР,$I3118))&gt;0,0,1)</f>
        <v>0</v>
      </c>
      <c r="N3118" s="192">
        <v>0</v>
      </c>
      <c r="O3118" s="192" t="str">
        <f t="shared" si="2285"/>
        <v/>
      </c>
      <c r="P3118" s="192" t="str">
        <f t="shared" si="2326"/>
        <v/>
      </c>
      <c r="Q3118" s="300" t="str">
        <f t="shared" si="2286"/>
        <v/>
      </c>
      <c r="R3118" s="300" t="str">
        <f t="shared" si="2287"/>
        <v/>
      </c>
      <c r="S3118" s="300" t="str">
        <f t="shared" si="2288"/>
        <v/>
      </c>
      <c r="T3118" s="192" t="str">
        <f t="shared" si="2289"/>
        <v/>
      </c>
      <c r="U3118" s="303" t="str">
        <f t="shared" si="2290"/>
        <v/>
      </c>
      <c r="V3118" s="300" t="str">
        <f t="shared" si="2291"/>
        <v/>
      </c>
      <c r="W3118" s="192" t="str">
        <f t="shared" si="2292"/>
        <v/>
      </c>
      <c r="X3118" s="303" t="str">
        <f t="shared" si="2293"/>
        <v/>
      </c>
      <c r="Y3118" s="300" t="str">
        <f t="shared" si="2294"/>
        <v/>
      </c>
      <c r="Z3118" s="300" t="str">
        <f t="shared" si="2295"/>
        <v/>
      </c>
      <c r="AA3118" s="303" t="str">
        <f t="shared" si="2296"/>
        <v/>
      </c>
      <c r="AB3118" s="300" t="str">
        <f t="shared" si="2297"/>
        <v/>
      </c>
      <c r="AC3118" s="300" t="str">
        <f t="shared" si="2298"/>
        <v/>
      </c>
      <c r="AD3118" s="300" t="str">
        <f t="shared" si="2299"/>
        <v/>
      </c>
      <c r="AE3118" s="192" t="str">
        <f t="shared" si="2300"/>
        <v/>
      </c>
      <c r="AF3118" s="192" t="str">
        <f t="shared" si="2301"/>
        <v/>
      </c>
      <c r="AG3118" s="192"/>
      <c r="AJ3118" s="300" t="str">
        <f t="shared" si="2302"/>
        <v/>
      </c>
      <c r="AK3118" s="300" t="str">
        <f t="shared" si="2303"/>
        <v/>
      </c>
      <c r="AL3118" s="300" t="str">
        <f t="shared" si="2304"/>
        <v/>
      </c>
      <c r="AM3118" s="300" t="str">
        <f t="shared" si="2305"/>
        <v/>
      </c>
      <c r="AN3118" s="300" t="str">
        <f t="shared" si="2306"/>
        <v/>
      </c>
      <c r="AO3118" s="300" t="str">
        <f t="shared" si="2307"/>
        <v/>
      </c>
      <c r="AP3118" s="300" t="str">
        <f t="shared" si="2308"/>
        <v/>
      </c>
      <c r="AQ3118" s="300" t="str">
        <f t="shared" si="2309"/>
        <v/>
      </c>
      <c r="AR3118" s="306" t="str">
        <f t="shared" si="2310"/>
        <v/>
      </c>
      <c r="AS3118" s="300" t="str">
        <f t="shared" si="2311"/>
        <v/>
      </c>
      <c r="AT3118" s="300" t="str">
        <f t="shared" si="2312"/>
        <v/>
      </c>
      <c r="AU3118" s="192" t="str">
        <f t="shared" si="2313"/>
        <v>рбс</v>
      </c>
      <c r="AV3118" s="192" t="str">
        <f t="shared" si="2314"/>
        <v>рбс87504808общосн</v>
      </c>
      <c r="AW3118" s="191">
        <f t="shared" si="2315"/>
        <v>0</v>
      </c>
      <c r="AX3118" s="191">
        <f t="shared" si="2316"/>
        <v>0</v>
      </c>
      <c r="AY3118" s="191">
        <f t="shared" si="2317"/>
        <v>0</v>
      </c>
      <c r="AZ3118" s="191">
        <f t="shared" si="2318"/>
        <v>0</v>
      </c>
      <c r="BA3118" s="193">
        <f t="shared" si="2319"/>
        <v>1</v>
      </c>
      <c r="BB3118" s="193">
        <f t="shared" si="2320"/>
        <v>1</v>
      </c>
      <c r="BC3118" s="193">
        <f t="shared" si="2321"/>
        <v>1</v>
      </c>
      <c r="BD3118" s="191">
        <f t="shared" si="2279"/>
        <v>0</v>
      </c>
      <c r="BE3118" s="191">
        <f t="shared" si="2322"/>
        <v>0</v>
      </c>
      <c r="BF3118" s="210">
        <f t="shared" si="2323"/>
        <v>0</v>
      </c>
      <c r="BG3118" s="211">
        <f t="shared" si="2324"/>
        <v>0</v>
      </c>
      <c r="BH3118" s="289"/>
      <c r="BI3118" s="289"/>
      <c r="BL3118" s="233" t="str">
        <f t="shared" si="2325"/>
        <v/>
      </c>
    </row>
    <row r="3119" spans="1:64" ht="12" hidden="1" customHeight="1">
      <c r="A3119" s="333" t="s">
        <v>1488</v>
      </c>
      <c r="B3119" s="381" t="s">
        <v>327</v>
      </c>
      <c r="C3119" s="333" t="s">
        <v>820</v>
      </c>
      <c r="D3119" s="381" t="s">
        <v>317</v>
      </c>
      <c r="E3119" s="381" t="s">
        <v>1323</v>
      </c>
      <c r="F3119" s="381" t="s">
        <v>586</v>
      </c>
      <c r="G3119" s="381" t="s">
        <v>397</v>
      </c>
      <c r="H3119" s="100" t="s">
        <v>653</v>
      </c>
      <c r="I3119" s="381" t="s">
        <v>339</v>
      </c>
      <c r="J3119" s="382">
        <v>131732</v>
      </c>
      <c r="K3119" s="382">
        <v>0</v>
      </c>
      <c r="L3119" s="191" t="str">
        <f t="shared" si="2284"/>
        <v>875048080702011007564024434010</v>
      </c>
      <c r="M3119" s="192">
        <f t="array" ref="M3119">IF(COUNT(SEARCH(Удалить_Роспись_КВСР,$B3119)*SEARCH(Удалить_Роспись_ПБС,$C3119)*SEARCH(Удалить_Роспись_КФСР, $D3119)*SEARCH(Удалить_Роспись_КЦСР,$E3119)*SEARCH(Удалить_Роспись_КВР,$F3119)*SEARCH(Удалить_Роспись_ЭК,$H3119)*SEARCH(Удалить_Роспись_КР,$I3119))&gt;0,0,1)</f>
        <v>0</v>
      </c>
      <c r="N3119" s="192">
        <v>0</v>
      </c>
      <c r="O3119" s="192" t="str">
        <f t="shared" si="2285"/>
        <v/>
      </c>
      <c r="P3119" s="192" t="str">
        <f t="shared" si="2326"/>
        <v/>
      </c>
      <c r="Q3119" s="300" t="str">
        <f t="shared" si="2286"/>
        <v/>
      </c>
      <c r="R3119" s="300" t="str">
        <f t="shared" si="2287"/>
        <v/>
      </c>
      <c r="S3119" s="300" t="str">
        <f t="shared" si="2288"/>
        <v/>
      </c>
      <c r="T3119" s="192" t="str">
        <f t="shared" si="2289"/>
        <v/>
      </c>
      <c r="U3119" s="303" t="str">
        <f t="shared" si="2290"/>
        <v/>
      </c>
      <c r="V3119" s="300" t="str">
        <f t="shared" si="2291"/>
        <v/>
      </c>
      <c r="W3119" s="192" t="str">
        <f t="shared" si="2292"/>
        <v/>
      </c>
      <c r="X3119" s="303" t="str">
        <f t="shared" si="2293"/>
        <v/>
      </c>
      <c r="Y3119" s="300" t="str">
        <f t="shared" si="2294"/>
        <v/>
      </c>
      <c r="Z3119" s="300" t="str">
        <f t="shared" si="2295"/>
        <v/>
      </c>
      <c r="AA3119" s="303" t="str">
        <f t="shared" si="2296"/>
        <v/>
      </c>
      <c r="AB3119" s="300" t="str">
        <f t="shared" si="2297"/>
        <v/>
      </c>
      <c r="AC3119" s="300" t="str">
        <f t="shared" si="2298"/>
        <v/>
      </c>
      <c r="AD3119" s="300" t="str">
        <f t="shared" si="2299"/>
        <v/>
      </c>
      <c r="AE3119" s="192" t="str">
        <f t="shared" si="2300"/>
        <v/>
      </c>
      <c r="AF3119" s="192" t="str">
        <f t="shared" si="2301"/>
        <v/>
      </c>
      <c r="AG3119" s="192"/>
      <c r="AJ3119" s="300" t="str">
        <f t="shared" si="2302"/>
        <v/>
      </c>
      <c r="AK3119" s="300" t="str">
        <f t="shared" si="2303"/>
        <v/>
      </c>
      <c r="AL3119" s="300" t="str">
        <f t="shared" si="2304"/>
        <v/>
      </c>
      <c r="AM3119" s="300" t="str">
        <f t="shared" si="2305"/>
        <v/>
      </c>
      <c r="AN3119" s="300" t="str">
        <f t="shared" si="2306"/>
        <v/>
      </c>
      <c r="AO3119" s="300" t="str">
        <f t="shared" si="2307"/>
        <v/>
      </c>
      <c r="AP3119" s="300" t="str">
        <f t="shared" si="2308"/>
        <v/>
      </c>
      <c r="AQ3119" s="300" t="str">
        <f t="shared" si="2309"/>
        <v/>
      </c>
      <c r="AR3119" s="306" t="str">
        <f t="shared" si="2310"/>
        <v/>
      </c>
      <c r="AS3119" s="300" t="str">
        <f t="shared" si="2311"/>
        <v/>
      </c>
      <c r="AT3119" s="300" t="str">
        <f t="shared" si="2312"/>
        <v/>
      </c>
      <c r="AU3119" s="192" t="str">
        <f t="shared" si="2313"/>
        <v>рбс</v>
      </c>
      <c r="AV3119" s="192" t="str">
        <f t="shared" si="2314"/>
        <v>рбс87504808общпро</v>
      </c>
      <c r="AW3119" s="191">
        <f t="shared" si="2315"/>
        <v>0</v>
      </c>
      <c r="AX3119" s="191">
        <f t="shared" si="2316"/>
        <v>0</v>
      </c>
      <c r="AY3119" s="191">
        <f t="shared" si="2317"/>
        <v>0</v>
      </c>
      <c r="AZ3119" s="191">
        <f t="shared" si="2318"/>
        <v>0</v>
      </c>
      <c r="BA3119" s="193">
        <f t="shared" si="2319"/>
        <v>1</v>
      </c>
      <c r="BB3119" s="193">
        <f t="shared" si="2320"/>
        <v>1</v>
      </c>
      <c r="BC3119" s="193">
        <f t="shared" si="2321"/>
        <v>1</v>
      </c>
      <c r="BD3119" s="191">
        <f t="shared" si="2279"/>
        <v>0</v>
      </c>
      <c r="BE3119" s="191">
        <f t="shared" si="2322"/>
        <v>0</v>
      </c>
      <c r="BF3119" s="210">
        <f t="shared" si="2323"/>
        <v>0</v>
      </c>
      <c r="BG3119" s="211">
        <f t="shared" si="2324"/>
        <v>0</v>
      </c>
      <c r="BH3119" s="289"/>
      <c r="BI3119" s="289"/>
      <c r="BL3119" s="233" t="str">
        <f t="shared" si="2325"/>
        <v/>
      </c>
    </row>
    <row r="3120" spans="1:64" ht="12" hidden="1" customHeight="1">
      <c r="A3120" s="333" t="s">
        <v>1488</v>
      </c>
      <c r="B3120" s="381" t="s">
        <v>327</v>
      </c>
      <c r="C3120" s="333" t="s">
        <v>820</v>
      </c>
      <c r="D3120" s="381" t="s">
        <v>317</v>
      </c>
      <c r="E3120" s="381" t="s">
        <v>1323</v>
      </c>
      <c r="F3120" s="381" t="s">
        <v>609</v>
      </c>
      <c r="G3120" s="381" t="s">
        <v>395</v>
      </c>
      <c r="H3120" s="100" t="s">
        <v>653</v>
      </c>
      <c r="I3120" s="381" t="s">
        <v>339</v>
      </c>
      <c r="J3120" s="382">
        <v>9478</v>
      </c>
      <c r="K3120" s="382">
        <v>5778.4</v>
      </c>
      <c r="L3120" s="191" t="str">
        <f t="shared" si="2284"/>
        <v>875048080702011007564085229010</v>
      </c>
      <c r="M3120" s="192">
        <f t="array" ref="M3120">IF(COUNT(SEARCH(Удалить_Роспись_КВСР,$B3120)*SEARCH(Удалить_Роспись_ПБС,$C3120)*SEARCH(Удалить_Роспись_КФСР, $D3120)*SEARCH(Удалить_Роспись_КЦСР,$E3120)*SEARCH(Удалить_Роспись_КВР,$F3120)*SEARCH(Удалить_Роспись_ЭК,$H3120)*SEARCH(Удалить_Роспись_КР,$I3120))&gt;0,0,1)</f>
        <v>0</v>
      </c>
      <c r="N3120" s="192">
        <v>0</v>
      </c>
      <c r="O3120" s="192" t="str">
        <f t="shared" si="2285"/>
        <v/>
      </c>
      <c r="P3120" s="192" t="str">
        <f t="shared" si="2326"/>
        <v/>
      </c>
      <c r="Q3120" s="300" t="str">
        <f t="shared" si="2286"/>
        <v/>
      </c>
      <c r="R3120" s="300" t="str">
        <f t="shared" si="2287"/>
        <v/>
      </c>
      <c r="S3120" s="300" t="str">
        <f t="shared" si="2288"/>
        <v/>
      </c>
      <c r="T3120" s="192" t="str">
        <f t="shared" si="2289"/>
        <v/>
      </c>
      <c r="U3120" s="303" t="str">
        <f t="shared" si="2290"/>
        <v/>
      </c>
      <c r="V3120" s="300" t="str">
        <f t="shared" si="2291"/>
        <v/>
      </c>
      <c r="W3120" s="192" t="str">
        <f t="shared" si="2292"/>
        <v/>
      </c>
      <c r="X3120" s="303" t="str">
        <f t="shared" si="2293"/>
        <v/>
      </c>
      <c r="Y3120" s="300" t="str">
        <f t="shared" si="2294"/>
        <v/>
      </c>
      <c r="Z3120" s="300" t="str">
        <f t="shared" si="2295"/>
        <v/>
      </c>
      <c r="AA3120" s="303" t="str">
        <f t="shared" si="2296"/>
        <v/>
      </c>
      <c r="AB3120" s="300" t="str">
        <f t="shared" si="2297"/>
        <v/>
      </c>
      <c r="AC3120" s="300" t="str">
        <f t="shared" si="2298"/>
        <v/>
      </c>
      <c r="AD3120" s="300" t="str">
        <f t="shared" si="2299"/>
        <v/>
      </c>
      <c r="AE3120" s="192" t="str">
        <f t="shared" si="2300"/>
        <v/>
      </c>
      <c r="AF3120" s="192" t="str">
        <f t="shared" si="2301"/>
        <v/>
      </c>
      <c r="AG3120" s="192"/>
      <c r="AJ3120" s="300" t="str">
        <f t="shared" si="2302"/>
        <v/>
      </c>
      <c r="AK3120" s="300" t="str">
        <f t="shared" si="2303"/>
        <v/>
      </c>
      <c r="AL3120" s="300" t="str">
        <f t="shared" si="2304"/>
        <v/>
      </c>
      <c r="AM3120" s="300" t="str">
        <f t="shared" si="2305"/>
        <v/>
      </c>
      <c r="AN3120" s="300" t="str">
        <f t="shared" si="2306"/>
        <v/>
      </c>
      <c r="AO3120" s="300" t="str">
        <f t="shared" si="2307"/>
        <v/>
      </c>
      <c r="AP3120" s="300" t="str">
        <f t="shared" si="2308"/>
        <v/>
      </c>
      <c r="AQ3120" s="300" t="str">
        <f t="shared" si="2309"/>
        <v/>
      </c>
      <c r="AR3120" s="306" t="str">
        <f t="shared" si="2310"/>
        <v/>
      </c>
      <c r="AS3120" s="300" t="str">
        <f t="shared" si="2311"/>
        <v/>
      </c>
      <c r="AT3120" s="300" t="str">
        <f t="shared" si="2312"/>
        <v/>
      </c>
      <c r="AU3120" s="192" t="str">
        <f t="shared" si="2313"/>
        <v>рбс</v>
      </c>
      <c r="AV3120" s="192" t="str">
        <f t="shared" si="2314"/>
        <v>рбс87504808общпро</v>
      </c>
      <c r="AW3120" s="191">
        <f t="shared" si="2315"/>
        <v>0</v>
      </c>
      <c r="AX3120" s="191">
        <f t="shared" si="2316"/>
        <v>0</v>
      </c>
      <c r="AY3120" s="191">
        <f t="shared" si="2317"/>
        <v>0</v>
      </c>
      <c r="AZ3120" s="191">
        <f t="shared" si="2318"/>
        <v>0</v>
      </c>
      <c r="BA3120" s="193">
        <f t="shared" si="2319"/>
        <v>1</v>
      </c>
      <c r="BB3120" s="193">
        <f t="shared" si="2320"/>
        <v>1</v>
      </c>
      <c r="BC3120" s="193">
        <f t="shared" si="2321"/>
        <v>1</v>
      </c>
      <c r="BD3120" s="191">
        <f t="shared" ref="BD3120:BD3183" si="2329">IF(ISNA(BA3120),0,AY3120*$BA3120)</f>
        <v>0</v>
      </c>
      <c r="BE3120" s="191">
        <f t="shared" si="2322"/>
        <v>0</v>
      </c>
      <c r="BF3120" s="210">
        <f t="shared" si="2323"/>
        <v>0</v>
      </c>
      <c r="BG3120" s="211">
        <f t="shared" si="2324"/>
        <v>0</v>
      </c>
      <c r="BH3120" s="289"/>
      <c r="BI3120" s="289"/>
      <c r="BL3120" s="233" t="str">
        <f t="shared" si="2325"/>
        <v/>
      </c>
    </row>
    <row r="3121" spans="1:64" ht="12" customHeight="1">
      <c r="A3121" s="333" t="s">
        <v>1488</v>
      </c>
      <c r="B3121" s="381" t="s">
        <v>327</v>
      </c>
      <c r="C3121" s="333" t="s">
        <v>820</v>
      </c>
      <c r="D3121" s="381" t="s">
        <v>317</v>
      </c>
      <c r="E3121" s="381" t="s">
        <v>1460</v>
      </c>
      <c r="F3121" s="381" t="s">
        <v>607</v>
      </c>
      <c r="G3121" s="381" t="s">
        <v>394</v>
      </c>
      <c r="H3121" s="100" t="s">
        <v>653</v>
      </c>
      <c r="I3121" s="381" t="s">
        <v>505</v>
      </c>
      <c r="J3121" s="382">
        <v>100000</v>
      </c>
      <c r="K3121" s="382">
        <v>30023.56</v>
      </c>
      <c r="L3121" s="191" t="str">
        <f t="shared" si="2284"/>
        <v>875048080702011008001024322501</v>
      </c>
      <c r="M3121" s="192">
        <f t="array" ref="M3121">IF(COUNT(SEARCH(Удалить_Роспись_КВСР,$B3121)*SEARCH(Удалить_Роспись_ПБС,$C3121)*SEARCH(Удалить_Роспись_КФСР, $D3121)*SEARCH(Удалить_Роспись_КЦСР,$E3121)*SEARCH(Удалить_Роспись_КВР,$F3121)*SEARCH(Удалить_Роспись_ЭК,$H3121)*SEARCH(Удалить_Роспись_КР,$I3121))&gt;0,0,1)</f>
        <v>1</v>
      </c>
      <c r="N3121" s="192">
        <f>IF(COUNT(SEARCH(Удалить_Индекс_КВСР,$B3121)*SEARCH(Удалить_Индекс_ПБС,$C3121)*SEARCH(Удалить_Индекс_КФСР,$D3121)*SEARCH(Удалить_Индекс_КЦСР,$E3121)*SEARCH(Удалить_Индекс_КВР,$F3121)*SEARCH(Удалить_Индекс_ЭК,$H3121)*SEARCH(Удалить_Индекс_КР,$I3121))&gt;0,0,1)</f>
        <v>1</v>
      </c>
      <c r="O3121" s="192" t="str">
        <f t="shared" si="2285"/>
        <v/>
      </c>
      <c r="P3121" s="192" t="str">
        <f t="shared" si="2326"/>
        <v/>
      </c>
      <c r="Q3121" s="300" t="str">
        <f t="shared" si="2286"/>
        <v/>
      </c>
      <c r="R3121" s="300" t="str">
        <f t="shared" si="2287"/>
        <v/>
      </c>
      <c r="S3121" s="300" t="str">
        <f t="shared" si="2288"/>
        <v/>
      </c>
      <c r="T3121" s="192" t="str">
        <f t="shared" si="2289"/>
        <v/>
      </c>
      <c r="U3121" s="303" t="str">
        <f t="shared" si="2290"/>
        <v/>
      </c>
      <c r="V3121" s="300" t="str">
        <f t="shared" si="2291"/>
        <v/>
      </c>
      <c r="W3121" s="192" t="str">
        <f t="shared" si="2292"/>
        <v/>
      </c>
      <c r="X3121" s="303" t="str">
        <f t="shared" si="2293"/>
        <v/>
      </c>
      <c r="Y3121" s="300" t="str">
        <f t="shared" si="2294"/>
        <v/>
      </c>
      <c r="Z3121" s="300" t="str">
        <f t="shared" si="2295"/>
        <v/>
      </c>
      <c r="AA3121" s="303" t="str">
        <f t="shared" si="2296"/>
        <v/>
      </c>
      <c r="AB3121" s="300" t="str">
        <f t="shared" si="2297"/>
        <v/>
      </c>
      <c r="AC3121" s="300" t="str">
        <f t="shared" si="2298"/>
        <v/>
      </c>
      <c r="AD3121" s="300" t="str">
        <f t="shared" si="2299"/>
        <v/>
      </c>
      <c r="AE3121" s="192" t="str">
        <f t="shared" si="2300"/>
        <v/>
      </c>
      <c r="AF3121" s="192" t="str">
        <f t="shared" si="2301"/>
        <v/>
      </c>
      <c r="AG3121" s="192"/>
      <c r="AJ3121" s="300" t="str">
        <f t="shared" si="2302"/>
        <v/>
      </c>
      <c r="AK3121" s="300" t="str">
        <f t="shared" si="2303"/>
        <v/>
      </c>
      <c r="AL3121" s="300" t="str">
        <f t="shared" si="2304"/>
        <v/>
      </c>
      <c r="AM3121" s="300" t="str">
        <f t="shared" si="2305"/>
        <v/>
      </c>
      <c r="AN3121" s="300" t="str">
        <f t="shared" si="2306"/>
        <v/>
      </c>
      <c r="AO3121" s="300" t="str">
        <f t="shared" si="2307"/>
        <v/>
      </c>
      <c r="AP3121" s="300" t="str">
        <f t="shared" si="2308"/>
        <v/>
      </c>
      <c r="AQ3121" s="300" t="str">
        <f t="shared" si="2309"/>
        <v/>
      </c>
      <c r="AR3121" s="306" t="str">
        <f t="shared" si="2310"/>
        <v/>
      </c>
      <c r="AS3121" s="300" t="str">
        <f t="shared" si="2311"/>
        <v/>
      </c>
      <c r="AT3121" s="300" t="str">
        <f t="shared" si="2312"/>
        <v/>
      </c>
      <c r="AU3121" s="192" t="str">
        <f t="shared" si="2313"/>
        <v>рбс</v>
      </c>
      <c r="AV3121" s="192" t="str">
        <f t="shared" si="2314"/>
        <v>рбс87504808общпро</v>
      </c>
      <c r="AW3121" s="191">
        <f t="shared" si="2315"/>
        <v>100000</v>
      </c>
      <c r="AX3121" s="191">
        <f t="shared" si="2316"/>
        <v>30023.56</v>
      </c>
      <c r="AY3121" s="191">
        <f t="shared" si="2317"/>
        <v>100000</v>
      </c>
      <c r="AZ3121" s="191">
        <f t="shared" si="2318"/>
        <v>30023.56</v>
      </c>
      <c r="BA3121" s="193">
        <f t="shared" si="2319"/>
        <v>1</v>
      </c>
      <c r="BB3121" s="193">
        <f t="shared" si="2320"/>
        <v>1</v>
      </c>
      <c r="BC3121" s="193">
        <f t="shared" si="2321"/>
        <v>1</v>
      </c>
      <c r="BD3121" s="191">
        <f t="shared" si="2329"/>
        <v>100000</v>
      </c>
      <c r="BE3121" s="191">
        <f t="shared" si="2322"/>
        <v>30023.56</v>
      </c>
      <c r="BF3121" s="210">
        <f t="shared" si="2323"/>
        <v>100000</v>
      </c>
      <c r="BG3121" s="211">
        <f t="shared" si="2324"/>
        <v>100000</v>
      </c>
      <c r="BH3121" s="289"/>
      <c r="BI3121" s="289"/>
      <c r="BJ3121" s="228"/>
      <c r="BK3121" s="228"/>
      <c r="BL3121" s="233" t="str">
        <f t="shared" si="2325"/>
        <v/>
      </c>
    </row>
    <row r="3122" spans="1:64" ht="12" customHeight="1">
      <c r="A3122" s="333" t="s">
        <v>1488</v>
      </c>
      <c r="B3122" s="381" t="s">
        <v>327</v>
      </c>
      <c r="C3122" s="333" t="s">
        <v>820</v>
      </c>
      <c r="D3122" s="381" t="s">
        <v>408</v>
      </c>
      <c r="E3122" s="381" t="s">
        <v>1347</v>
      </c>
      <c r="F3122" s="381" t="s">
        <v>586</v>
      </c>
      <c r="G3122" s="381" t="s">
        <v>397</v>
      </c>
      <c r="H3122" s="100" t="s">
        <v>653</v>
      </c>
      <c r="I3122" s="381" t="s">
        <v>505</v>
      </c>
      <c r="J3122" s="382">
        <v>78481.2</v>
      </c>
      <c r="K3122" s="382">
        <v>78481.2</v>
      </c>
      <c r="L3122" s="191" t="str">
        <f t="shared" si="2284"/>
        <v>87504808070701100S397024434001</v>
      </c>
      <c r="M3122" s="192">
        <f t="array" ref="M3122">IF(COUNT(SEARCH(Удалить_Роспись_КВСР,$B3122)*SEARCH(Удалить_Роспись_ПБС,$C3122)*SEARCH(Удалить_Роспись_КФСР, $D3122)*SEARCH(Удалить_Роспись_КЦСР,$E3122)*SEARCH(Удалить_Роспись_КВР,$F3122)*SEARCH(Удалить_Роспись_ЭК,$H3122)*SEARCH(Удалить_Роспись_КР,$I3122))&gt;0,0,1)</f>
        <v>0</v>
      </c>
      <c r="N3122" s="192">
        <v>0</v>
      </c>
      <c r="O3122" s="192" t="str">
        <f t="shared" si="2285"/>
        <v/>
      </c>
      <c r="P3122" s="192" t="str">
        <f t="shared" si="2326"/>
        <v/>
      </c>
      <c r="Q3122" s="300" t="str">
        <f t="shared" si="2286"/>
        <v/>
      </c>
      <c r="R3122" s="300" t="str">
        <f t="shared" si="2287"/>
        <v/>
      </c>
      <c r="S3122" s="300" t="str">
        <f t="shared" si="2288"/>
        <v/>
      </c>
      <c r="T3122" s="192" t="str">
        <f t="shared" si="2289"/>
        <v/>
      </c>
      <c r="U3122" s="303" t="str">
        <f t="shared" si="2290"/>
        <v/>
      </c>
      <c r="V3122" s="300" t="str">
        <f t="shared" si="2291"/>
        <v/>
      </c>
      <c r="W3122" s="192" t="str">
        <f t="shared" si="2292"/>
        <v/>
      </c>
      <c r="X3122" s="303" t="str">
        <f t="shared" si="2293"/>
        <v/>
      </c>
      <c r="Y3122" s="300" t="str">
        <f t="shared" si="2294"/>
        <v/>
      </c>
      <c r="Z3122" s="300" t="str">
        <f t="shared" si="2295"/>
        <v/>
      </c>
      <c r="AA3122" s="303" t="str">
        <f t="shared" si="2296"/>
        <v/>
      </c>
      <c r="AB3122" s="300" t="str">
        <f t="shared" si="2297"/>
        <v/>
      </c>
      <c r="AC3122" s="300" t="str">
        <f t="shared" si="2298"/>
        <v/>
      </c>
      <c r="AD3122" s="300" t="str">
        <f t="shared" si="2299"/>
        <v/>
      </c>
      <c r="AE3122" s="192" t="str">
        <f t="shared" si="2300"/>
        <v/>
      </c>
      <c r="AF3122" s="192" t="str">
        <f t="shared" si="2301"/>
        <v/>
      </c>
      <c r="AG3122" s="192"/>
      <c r="AJ3122" s="300" t="str">
        <f t="shared" si="2302"/>
        <v/>
      </c>
      <c r="AK3122" s="300" t="str">
        <f t="shared" si="2303"/>
        <v/>
      </c>
      <c r="AL3122" s="300" t="str">
        <f t="shared" si="2304"/>
        <v/>
      </c>
      <c r="AM3122" s="300" t="str">
        <f t="shared" si="2305"/>
        <v/>
      </c>
      <c r="AN3122" s="300" t="str">
        <f t="shared" si="2306"/>
        <v/>
      </c>
      <c r="AO3122" s="300" t="str">
        <f t="shared" si="2307"/>
        <v/>
      </c>
      <c r="AP3122" s="300" t="str">
        <f t="shared" si="2308"/>
        <v/>
      </c>
      <c r="AQ3122" s="300" t="str">
        <f t="shared" si="2309"/>
        <v/>
      </c>
      <c r="AR3122" s="306" t="str">
        <f t="shared" si="2310"/>
        <v/>
      </c>
      <c r="AS3122" s="300" t="str">
        <f t="shared" si="2311"/>
        <v/>
      </c>
      <c r="AT3122" s="300" t="str">
        <f t="shared" si="2312"/>
        <v/>
      </c>
      <c r="AU3122" s="192" t="str">
        <f t="shared" si="2313"/>
        <v>рбс</v>
      </c>
      <c r="AV3122" s="192" t="str">
        <f t="shared" si="2314"/>
        <v>рбс87504808общпро</v>
      </c>
      <c r="AW3122" s="191">
        <f t="shared" si="2315"/>
        <v>0</v>
      </c>
      <c r="AX3122" s="191">
        <f t="shared" si="2316"/>
        <v>0</v>
      </c>
      <c r="AY3122" s="191">
        <f t="shared" si="2317"/>
        <v>0</v>
      </c>
      <c r="AZ3122" s="191">
        <f t="shared" si="2318"/>
        <v>0</v>
      </c>
      <c r="BA3122" s="193">
        <f t="shared" si="2319"/>
        <v>1</v>
      </c>
      <c r="BB3122" s="193">
        <f t="shared" si="2320"/>
        <v>1</v>
      </c>
      <c r="BC3122" s="193">
        <f t="shared" si="2321"/>
        <v>1</v>
      </c>
      <c r="BD3122" s="191">
        <f t="shared" si="2329"/>
        <v>0</v>
      </c>
      <c r="BE3122" s="191">
        <f t="shared" si="2322"/>
        <v>0</v>
      </c>
      <c r="BF3122" s="210">
        <f t="shared" si="2323"/>
        <v>0</v>
      </c>
      <c r="BG3122" s="211">
        <f t="shared" si="2324"/>
        <v>0</v>
      </c>
      <c r="BH3122" s="289"/>
      <c r="BI3122" s="289"/>
      <c r="BL3122" s="233" t="str">
        <f t="shared" si="2325"/>
        <v/>
      </c>
    </row>
    <row r="3123" spans="1:64" ht="12" hidden="1" customHeight="1">
      <c r="A3123" s="333" t="s">
        <v>1488</v>
      </c>
      <c r="B3123" s="381" t="s">
        <v>327</v>
      </c>
      <c r="C3123" s="333" t="s">
        <v>820</v>
      </c>
      <c r="D3123" s="381" t="s">
        <v>311</v>
      </c>
      <c r="E3123" s="381" t="s">
        <v>1326</v>
      </c>
      <c r="F3123" s="381" t="s">
        <v>586</v>
      </c>
      <c r="G3123" s="381" t="s">
        <v>397</v>
      </c>
      <c r="H3123" s="100" t="s">
        <v>653</v>
      </c>
      <c r="I3123" s="381" t="s">
        <v>339</v>
      </c>
      <c r="J3123" s="382">
        <v>658272</v>
      </c>
      <c r="K3123" s="382">
        <v>306462</v>
      </c>
      <c r="L3123" s="191" t="str">
        <f t="shared" si="2284"/>
        <v>875048081003011007566024434010</v>
      </c>
      <c r="M3123" s="192">
        <f t="array" ref="M3123">IF(COUNT(SEARCH(Удалить_Роспись_КВСР,$B3123)*SEARCH(Удалить_Роспись_ПБС,$C3123)*SEARCH(Удалить_Роспись_КФСР, $D3123)*SEARCH(Удалить_Роспись_КЦСР,$E3123)*SEARCH(Удалить_Роспись_КВР,$F3123)*SEARCH(Удалить_Роспись_ЭК,$H3123)*SEARCH(Удалить_Роспись_КР,$I3123))&gt;0,0,1)</f>
        <v>0</v>
      </c>
      <c r="N3123" s="192">
        <v>0</v>
      </c>
      <c r="O3123" s="192" t="str">
        <f t="shared" si="2285"/>
        <v/>
      </c>
      <c r="P3123" s="192" t="str">
        <f t="shared" si="2326"/>
        <v/>
      </c>
      <c r="Q3123" s="300" t="str">
        <f t="shared" si="2286"/>
        <v/>
      </c>
      <c r="R3123" s="300" t="str">
        <f t="shared" si="2287"/>
        <v/>
      </c>
      <c r="S3123" s="300" t="str">
        <f t="shared" si="2288"/>
        <v/>
      </c>
      <c r="T3123" s="192" t="str">
        <f t="shared" si="2289"/>
        <v/>
      </c>
      <c r="U3123" s="303" t="str">
        <f t="shared" si="2290"/>
        <v/>
      </c>
      <c r="V3123" s="300" t="str">
        <f t="shared" si="2291"/>
        <v/>
      </c>
      <c r="W3123" s="192" t="str">
        <f t="shared" si="2292"/>
        <v/>
      </c>
      <c r="X3123" s="303" t="str">
        <f t="shared" si="2293"/>
        <v/>
      </c>
      <c r="Y3123" s="300" t="str">
        <f t="shared" si="2294"/>
        <v/>
      </c>
      <c r="Z3123" s="300" t="str">
        <f t="shared" si="2295"/>
        <v/>
      </c>
      <c r="AA3123" s="303" t="str">
        <f t="shared" si="2296"/>
        <v/>
      </c>
      <c r="AB3123" s="300" t="str">
        <f t="shared" si="2297"/>
        <v/>
      </c>
      <c r="AC3123" s="300" t="str">
        <f t="shared" si="2298"/>
        <v/>
      </c>
      <c r="AD3123" s="300" t="str">
        <f t="shared" si="2299"/>
        <v/>
      </c>
      <c r="AE3123" s="192" t="str">
        <f t="shared" si="2300"/>
        <v/>
      </c>
      <c r="AF3123" s="192" t="str">
        <f t="shared" si="2301"/>
        <v/>
      </c>
      <c r="AG3123" s="192"/>
      <c r="AJ3123" s="300" t="str">
        <f t="shared" si="2302"/>
        <v/>
      </c>
      <c r="AK3123" s="300" t="str">
        <f t="shared" si="2303"/>
        <v/>
      </c>
      <c r="AL3123" s="300" t="str">
        <f t="shared" si="2304"/>
        <v/>
      </c>
      <c r="AM3123" s="300" t="str">
        <f t="shared" si="2305"/>
        <v/>
      </c>
      <c r="AN3123" s="300" t="str">
        <f t="shared" si="2306"/>
        <v/>
      </c>
      <c r="AO3123" s="300" t="str">
        <f t="shared" si="2307"/>
        <v/>
      </c>
      <c r="AP3123" s="300" t="str">
        <f t="shared" si="2308"/>
        <v/>
      </c>
      <c r="AQ3123" s="300" t="str">
        <f t="shared" si="2309"/>
        <v/>
      </c>
      <c r="AR3123" s="306" t="str">
        <f t="shared" si="2310"/>
        <v/>
      </c>
      <c r="AS3123" s="300" t="str">
        <f t="shared" si="2311"/>
        <v/>
      </c>
      <c r="AT3123" s="300" t="str">
        <f t="shared" si="2312"/>
        <v/>
      </c>
      <c r="AU3123" s="192" t="str">
        <f t="shared" si="2313"/>
        <v>рбс</v>
      </c>
      <c r="AV3123" s="192" t="str">
        <f t="shared" si="2314"/>
        <v>рбс87504808общпро</v>
      </c>
      <c r="AW3123" s="191">
        <f t="shared" si="2315"/>
        <v>0</v>
      </c>
      <c r="AX3123" s="191">
        <f t="shared" si="2316"/>
        <v>0</v>
      </c>
      <c r="AY3123" s="191">
        <f t="shared" si="2317"/>
        <v>0</v>
      </c>
      <c r="AZ3123" s="191">
        <f t="shared" si="2318"/>
        <v>0</v>
      </c>
      <c r="BA3123" s="193">
        <f t="shared" si="2319"/>
        <v>1</v>
      </c>
      <c r="BB3123" s="193">
        <f t="shared" si="2320"/>
        <v>1</v>
      </c>
      <c r="BC3123" s="193">
        <f t="shared" si="2321"/>
        <v>1</v>
      </c>
      <c r="BD3123" s="191">
        <f t="shared" si="2329"/>
        <v>0</v>
      </c>
      <c r="BE3123" s="191">
        <f t="shared" si="2322"/>
        <v>0</v>
      </c>
      <c r="BF3123" s="210">
        <f t="shared" si="2323"/>
        <v>0</v>
      </c>
      <c r="BG3123" s="211">
        <f t="shared" si="2324"/>
        <v>0</v>
      </c>
      <c r="BH3123" s="289" t="str">
        <f>B3123</f>
        <v>875</v>
      </c>
      <c r="BI3123" s="289" t="str">
        <f>D3123</f>
        <v>1003</v>
      </c>
      <c r="BJ3123" s="284" t="s">
        <v>591</v>
      </c>
      <c r="BK3123" s="284" t="s">
        <v>589</v>
      </c>
      <c r="BL3123" s="233" t="str">
        <f t="shared" si="2325"/>
        <v/>
      </c>
    </row>
    <row r="3124" spans="1:64" ht="12" customHeight="1">
      <c r="A3124" s="333" t="s">
        <v>1489</v>
      </c>
      <c r="B3124" s="381" t="s">
        <v>327</v>
      </c>
      <c r="C3124" s="333" t="s">
        <v>821</v>
      </c>
      <c r="D3124" s="381" t="s">
        <v>317</v>
      </c>
      <c r="E3124" s="381" t="s">
        <v>1317</v>
      </c>
      <c r="F3124" s="381" t="s">
        <v>608</v>
      </c>
      <c r="G3124" s="381" t="s">
        <v>385</v>
      </c>
      <c r="H3124" s="100" t="s">
        <v>653</v>
      </c>
      <c r="I3124" s="381" t="s">
        <v>505</v>
      </c>
      <c r="J3124" s="382">
        <v>1186013</v>
      </c>
      <c r="K3124" s="382">
        <v>859729.5</v>
      </c>
      <c r="L3124" s="191" t="str">
        <f t="shared" si="2284"/>
        <v>875048210702011004002011121101</v>
      </c>
      <c r="M3124" s="192">
        <f t="array" ref="M3124">IF(COUNT(SEARCH(Удалить_Роспись_КВСР,$B3124)*SEARCH(Удалить_Роспись_ПБС,$C3124)*SEARCH(Удалить_Роспись_КФСР, $D3124)*SEARCH(Удалить_Роспись_КЦСР,$E3124)*SEARCH(Удалить_Роспись_КВР,$F3124)*SEARCH(Удалить_Роспись_ЭК,$H3124)*SEARCH(Удалить_Роспись_КР,$I3124))&gt;0,0,1)</f>
        <v>0</v>
      </c>
      <c r="N3124" s="192">
        <v>0</v>
      </c>
      <c r="O3124" s="192" t="str">
        <f t="shared" si="2285"/>
        <v/>
      </c>
      <c r="P3124" s="192" t="str">
        <f t="shared" si="2326"/>
        <v/>
      </c>
      <c r="Q3124" s="300" t="str">
        <f t="shared" si="2286"/>
        <v/>
      </c>
      <c r="R3124" s="300" t="str">
        <f t="shared" si="2287"/>
        <v/>
      </c>
      <c r="S3124" s="300" t="str">
        <f t="shared" si="2288"/>
        <v/>
      </c>
      <c r="T3124" s="192" t="str">
        <f t="shared" si="2289"/>
        <v/>
      </c>
      <c r="U3124" s="303" t="str">
        <f t="shared" si="2290"/>
        <v/>
      </c>
      <c r="V3124" s="300" t="str">
        <f t="shared" si="2291"/>
        <v/>
      </c>
      <c r="W3124" s="192" t="str">
        <f t="shared" si="2292"/>
        <v/>
      </c>
      <c r="X3124" s="303" t="str">
        <f t="shared" si="2293"/>
        <v/>
      </c>
      <c r="Y3124" s="300" t="str">
        <f t="shared" si="2294"/>
        <v/>
      </c>
      <c r="Z3124" s="300" t="str">
        <f t="shared" si="2295"/>
        <v/>
      </c>
      <c r="AA3124" s="303" t="str">
        <f t="shared" si="2296"/>
        <v/>
      </c>
      <c r="AB3124" s="300" t="str">
        <f t="shared" si="2297"/>
        <v/>
      </c>
      <c r="AC3124" s="300" t="str">
        <f t="shared" si="2298"/>
        <v/>
      </c>
      <c r="AD3124" s="300" t="str">
        <f t="shared" si="2299"/>
        <v/>
      </c>
      <c r="AE3124" s="192" t="str">
        <f t="shared" si="2300"/>
        <v/>
      </c>
      <c r="AF3124" s="192" t="str">
        <f t="shared" si="2301"/>
        <v/>
      </c>
      <c r="AG3124" s="192"/>
      <c r="AJ3124" s="300" t="str">
        <f t="shared" si="2302"/>
        <v/>
      </c>
      <c r="AK3124" s="300" t="str">
        <f t="shared" si="2303"/>
        <v/>
      </c>
      <c r="AL3124" s="300" t="str">
        <f t="shared" si="2304"/>
        <v/>
      </c>
      <c r="AM3124" s="300" t="str">
        <f t="shared" si="2305"/>
        <v/>
      </c>
      <c r="AN3124" s="300" t="str">
        <f t="shared" si="2306"/>
        <v/>
      </c>
      <c r="AO3124" s="300" t="str">
        <f t="shared" si="2307"/>
        <v/>
      </c>
      <c r="AP3124" s="300" t="str">
        <f t="shared" si="2308"/>
        <v/>
      </c>
      <c r="AQ3124" s="300" t="str">
        <f t="shared" si="2309"/>
        <v/>
      </c>
      <c r="AR3124" s="306" t="str">
        <f t="shared" si="2310"/>
        <v/>
      </c>
      <c r="AS3124" s="300" t="str">
        <f t="shared" si="2311"/>
        <v/>
      </c>
      <c r="AT3124" s="300" t="str">
        <f t="shared" si="2312"/>
        <v/>
      </c>
      <c r="AU3124" s="192" t="str">
        <f t="shared" si="2313"/>
        <v>рбс</v>
      </c>
      <c r="AV3124" s="192" t="str">
        <f t="shared" si="2314"/>
        <v>рбс87504821общопл</v>
      </c>
      <c r="AW3124" s="191">
        <f t="shared" si="2315"/>
        <v>0</v>
      </c>
      <c r="AX3124" s="191">
        <f t="shared" si="2316"/>
        <v>0</v>
      </c>
      <c r="AY3124" s="191">
        <f t="shared" si="2317"/>
        <v>0</v>
      </c>
      <c r="AZ3124" s="191">
        <f t="shared" si="2318"/>
        <v>0</v>
      </c>
      <c r="BA3124" s="193">
        <f t="shared" si="2319"/>
        <v>1</v>
      </c>
      <c r="BB3124" s="193">
        <f t="shared" si="2320"/>
        <v>1</v>
      </c>
      <c r="BC3124" s="193">
        <f t="shared" si="2321"/>
        <v>1</v>
      </c>
      <c r="BD3124" s="191">
        <f t="shared" si="2329"/>
        <v>0</v>
      </c>
      <c r="BE3124" s="191">
        <f t="shared" si="2322"/>
        <v>0</v>
      </c>
      <c r="BF3124" s="210">
        <f t="shared" si="2323"/>
        <v>0</v>
      </c>
      <c r="BG3124" s="211">
        <f t="shared" si="2324"/>
        <v>0</v>
      </c>
      <c r="BH3124" s="289" t="str">
        <f>B3124</f>
        <v>875</v>
      </c>
      <c r="BI3124" s="289" t="str">
        <f>D3124</f>
        <v>0702</v>
      </c>
      <c r="BJ3124" s="284" t="s">
        <v>591</v>
      </c>
      <c r="BK3124" s="284" t="s">
        <v>589</v>
      </c>
      <c r="BL3124" s="233" t="str">
        <f t="shared" si="2325"/>
        <v/>
      </c>
    </row>
    <row r="3125" spans="1:64" ht="12" customHeight="1">
      <c r="A3125" s="333" t="s">
        <v>1489</v>
      </c>
      <c r="B3125" s="381" t="s">
        <v>327</v>
      </c>
      <c r="C3125" s="333" t="s">
        <v>821</v>
      </c>
      <c r="D3125" s="381" t="s">
        <v>317</v>
      </c>
      <c r="E3125" s="381" t="s">
        <v>1317</v>
      </c>
      <c r="F3125" s="381" t="s">
        <v>589</v>
      </c>
      <c r="G3125" s="381" t="s">
        <v>386</v>
      </c>
      <c r="H3125" s="100" t="s">
        <v>653</v>
      </c>
      <c r="I3125" s="381" t="s">
        <v>505</v>
      </c>
      <c r="J3125" s="382">
        <v>3218</v>
      </c>
      <c r="K3125" s="382">
        <v>3218</v>
      </c>
      <c r="L3125" s="191" t="str">
        <f t="shared" si="2284"/>
        <v>875048210702011004002011221201</v>
      </c>
      <c r="M3125" s="192">
        <f t="array" ref="M3125">IF(COUNT(SEARCH(Удалить_Роспись_КВСР,$B3125)*SEARCH(Удалить_Роспись_ПБС,$C3125)*SEARCH(Удалить_Роспись_КФСР, $D3125)*SEARCH(Удалить_Роспись_КЦСР,$E3125)*SEARCH(Удалить_Роспись_КВР,$F3125)*SEARCH(Удалить_Роспись_ЭК,$H3125)*SEARCH(Удалить_Роспись_КР,$I3125))&gt;0,0,1)</f>
        <v>0</v>
      </c>
      <c r="N3125" s="192">
        <f>IF(COUNT(SEARCH(Удалить_Индекс_КВСР,$B3125)*SEARCH(Удалить_Индекс_ПБС,$C3125)*SEARCH(Удалить_Индекс_КФСР,$D3125)*SEARCH(Удалить_Индекс_КЦСР,$E3125)*SEARCH(Удалить_Индекс_КВР,$F3125)*SEARCH(Удалить_Индекс_ЭК,$H3125)*SEARCH(Удалить_Индекс_КР,$I3125))&gt;0,0,1)</f>
        <v>1</v>
      </c>
      <c r="O3125" s="192" t="str">
        <f t="shared" si="2285"/>
        <v/>
      </c>
      <c r="P3125" s="192" t="str">
        <f t="shared" si="2326"/>
        <v/>
      </c>
      <c r="Q3125" s="300" t="str">
        <f t="shared" si="2286"/>
        <v/>
      </c>
      <c r="R3125" s="300" t="str">
        <f t="shared" si="2287"/>
        <v/>
      </c>
      <c r="S3125" s="300" t="str">
        <f t="shared" si="2288"/>
        <v/>
      </c>
      <c r="T3125" s="192" t="str">
        <f t="shared" si="2289"/>
        <v/>
      </c>
      <c r="U3125" s="303" t="str">
        <f t="shared" si="2290"/>
        <v/>
      </c>
      <c r="V3125" s="300" t="str">
        <f t="shared" si="2291"/>
        <v/>
      </c>
      <c r="W3125" s="192" t="str">
        <f t="shared" si="2292"/>
        <v/>
      </c>
      <c r="X3125" s="303" t="str">
        <f t="shared" si="2293"/>
        <v/>
      </c>
      <c r="Y3125" s="300" t="str">
        <f t="shared" si="2294"/>
        <v/>
      </c>
      <c r="Z3125" s="300" t="str">
        <f t="shared" si="2295"/>
        <v/>
      </c>
      <c r="AA3125" s="303" t="str">
        <f t="shared" si="2296"/>
        <v/>
      </c>
      <c r="AB3125" s="300" t="str">
        <f t="shared" si="2297"/>
        <v/>
      </c>
      <c r="AC3125" s="300" t="str">
        <f t="shared" si="2298"/>
        <v/>
      </c>
      <c r="AD3125" s="300" t="str">
        <f t="shared" si="2299"/>
        <v/>
      </c>
      <c r="AE3125" s="192" t="str">
        <f t="shared" si="2300"/>
        <v/>
      </c>
      <c r="AF3125" s="192" t="str">
        <f t="shared" si="2301"/>
        <v/>
      </c>
      <c r="AG3125" s="192"/>
      <c r="AJ3125" s="300" t="str">
        <f t="shared" si="2302"/>
        <v/>
      </c>
      <c r="AK3125" s="300" t="str">
        <f t="shared" si="2303"/>
        <v/>
      </c>
      <c r="AL3125" s="300" t="str">
        <f t="shared" si="2304"/>
        <v/>
      </c>
      <c r="AM3125" s="300" t="str">
        <f t="shared" si="2305"/>
        <v/>
      </c>
      <c r="AN3125" s="300" t="str">
        <f t="shared" si="2306"/>
        <v/>
      </c>
      <c r="AO3125" s="300" t="str">
        <f t="shared" si="2307"/>
        <v/>
      </c>
      <c r="AP3125" s="300" t="str">
        <f t="shared" si="2308"/>
        <v/>
      </c>
      <c r="AQ3125" s="300" t="str">
        <f t="shared" si="2309"/>
        <v/>
      </c>
      <c r="AR3125" s="306" t="str">
        <f t="shared" si="2310"/>
        <v/>
      </c>
      <c r="AS3125" s="300" t="str">
        <f t="shared" si="2311"/>
        <v/>
      </c>
      <c r="AT3125" s="300" t="str">
        <f t="shared" si="2312"/>
        <v/>
      </c>
      <c r="AU3125" s="192" t="str">
        <f t="shared" si="2313"/>
        <v>рбс</v>
      </c>
      <c r="AV3125" s="192" t="str">
        <f t="shared" si="2314"/>
        <v>рбс87504821общпро</v>
      </c>
      <c r="AW3125" s="191">
        <f t="shared" si="2315"/>
        <v>0</v>
      </c>
      <c r="AX3125" s="191">
        <f t="shared" si="2316"/>
        <v>0</v>
      </c>
      <c r="AY3125" s="191">
        <f t="shared" si="2317"/>
        <v>3218</v>
      </c>
      <c r="AZ3125" s="191">
        <f t="shared" si="2318"/>
        <v>3218</v>
      </c>
      <c r="BA3125" s="193">
        <f t="shared" si="2319"/>
        <v>1</v>
      </c>
      <c r="BB3125" s="193">
        <f t="shared" si="2320"/>
        <v>1</v>
      </c>
      <c r="BC3125" s="193">
        <f t="shared" si="2321"/>
        <v>1</v>
      </c>
      <c r="BD3125" s="191">
        <f t="shared" si="2329"/>
        <v>3218</v>
      </c>
      <c r="BE3125" s="191">
        <f t="shared" si="2322"/>
        <v>3218</v>
      </c>
      <c r="BF3125" s="210">
        <f t="shared" si="2323"/>
        <v>3218</v>
      </c>
      <c r="BG3125" s="211">
        <f t="shared" si="2324"/>
        <v>3218</v>
      </c>
      <c r="BH3125" s="289" t="str">
        <f>B3125</f>
        <v>875</v>
      </c>
      <c r="BI3125" s="289" t="str">
        <f>D3125</f>
        <v>0702</v>
      </c>
      <c r="BJ3125" s="284" t="s">
        <v>591</v>
      </c>
      <c r="BK3125" s="284" t="s">
        <v>589</v>
      </c>
      <c r="BL3125" s="233" t="str">
        <f t="shared" si="2325"/>
        <v/>
      </c>
    </row>
    <row r="3126" spans="1:64" ht="12" customHeight="1">
      <c r="A3126" s="333" t="s">
        <v>1489</v>
      </c>
      <c r="B3126" s="381" t="s">
        <v>327</v>
      </c>
      <c r="C3126" s="333" t="s">
        <v>821</v>
      </c>
      <c r="D3126" s="381" t="s">
        <v>317</v>
      </c>
      <c r="E3126" s="381" t="s">
        <v>1317</v>
      </c>
      <c r="F3126" s="381" t="s">
        <v>902</v>
      </c>
      <c r="G3126" s="381" t="s">
        <v>387</v>
      </c>
      <c r="H3126" s="100" t="s">
        <v>653</v>
      </c>
      <c r="I3126" s="381" t="s">
        <v>505</v>
      </c>
      <c r="J3126" s="382">
        <v>357869</v>
      </c>
      <c r="K3126" s="382">
        <v>251721.13</v>
      </c>
      <c r="L3126" s="191" t="str">
        <f t="shared" si="2284"/>
        <v>875048210702011004002011921301</v>
      </c>
      <c r="M3126" s="192">
        <f t="array" ref="M3126">IF(COUNT(SEARCH(Удалить_Роспись_КВСР,$B3126)*SEARCH(Удалить_Роспись_ПБС,$C3126)*SEARCH(Удалить_Роспись_КФСР, $D3126)*SEARCH(Удалить_Роспись_КЦСР,$E3126)*SEARCH(Удалить_Роспись_КВР,$F3126)*SEARCH(Удалить_Роспись_ЭК,$H3126)*SEARCH(Удалить_Роспись_КР,$I3126))&gt;0,0,1)</f>
        <v>0</v>
      </c>
      <c r="N3126" s="192">
        <v>0</v>
      </c>
      <c r="O3126" s="192" t="str">
        <f t="shared" si="2285"/>
        <v/>
      </c>
      <c r="P3126" s="192" t="str">
        <f t="shared" si="2326"/>
        <v/>
      </c>
      <c r="Q3126" s="300" t="str">
        <f t="shared" si="2286"/>
        <v/>
      </c>
      <c r="R3126" s="300" t="str">
        <f t="shared" si="2287"/>
        <v/>
      </c>
      <c r="S3126" s="300" t="str">
        <f t="shared" si="2288"/>
        <v/>
      </c>
      <c r="T3126" s="192" t="str">
        <f t="shared" si="2289"/>
        <v/>
      </c>
      <c r="U3126" s="303" t="str">
        <f t="shared" si="2290"/>
        <v/>
      </c>
      <c r="V3126" s="300" t="str">
        <f t="shared" si="2291"/>
        <v/>
      </c>
      <c r="W3126" s="192" t="str">
        <f t="shared" si="2292"/>
        <v/>
      </c>
      <c r="X3126" s="303" t="str">
        <f t="shared" si="2293"/>
        <v/>
      </c>
      <c r="Y3126" s="300" t="str">
        <f t="shared" si="2294"/>
        <v/>
      </c>
      <c r="Z3126" s="300" t="str">
        <f t="shared" si="2295"/>
        <v/>
      </c>
      <c r="AA3126" s="303" t="str">
        <f t="shared" si="2296"/>
        <v/>
      </c>
      <c r="AB3126" s="300" t="str">
        <f t="shared" si="2297"/>
        <v/>
      </c>
      <c r="AC3126" s="300" t="str">
        <f t="shared" si="2298"/>
        <v/>
      </c>
      <c r="AD3126" s="300" t="str">
        <f t="shared" si="2299"/>
        <v/>
      </c>
      <c r="AE3126" s="192" t="str">
        <f t="shared" si="2300"/>
        <v/>
      </c>
      <c r="AF3126" s="192" t="str">
        <f t="shared" si="2301"/>
        <v/>
      </c>
      <c r="AG3126" s="192"/>
      <c r="AJ3126" s="300" t="str">
        <f t="shared" si="2302"/>
        <v/>
      </c>
      <c r="AK3126" s="300" t="str">
        <f t="shared" si="2303"/>
        <v/>
      </c>
      <c r="AL3126" s="300" t="str">
        <f t="shared" si="2304"/>
        <v/>
      </c>
      <c r="AM3126" s="300" t="str">
        <f t="shared" si="2305"/>
        <v/>
      </c>
      <c r="AN3126" s="300" t="str">
        <f t="shared" si="2306"/>
        <v/>
      </c>
      <c r="AO3126" s="300" t="str">
        <f t="shared" si="2307"/>
        <v/>
      </c>
      <c r="AP3126" s="300" t="str">
        <f t="shared" si="2308"/>
        <v/>
      </c>
      <c r="AQ3126" s="300" t="str">
        <f t="shared" si="2309"/>
        <v/>
      </c>
      <c r="AR3126" s="306" t="str">
        <f t="shared" si="2310"/>
        <v/>
      </c>
      <c r="AS3126" s="300" t="str">
        <f t="shared" si="2311"/>
        <v/>
      </c>
      <c r="AT3126" s="300" t="str">
        <f t="shared" si="2312"/>
        <v/>
      </c>
      <c r="AU3126" s="192" t="str">
        <f t="shared" si="2313"/>
        <v>рбс</v>
      </c>
      <c r="AV3126" s="192" t="str">
        <f t="shared" si="2314"/>
        <v>рбс87504821общопл</v>
      </c>
      <c r="AW3126" s="191">
        <f t="shared" si="2315"/>
        <v>0</v>
      </c>
      <c r="AX3126" s="191">
        <f t="shared" si="2316"/>
        <v>0</v>
      </c>
      <c r="AY3126" s="191">
        <f t="shared" si="2317"/>
        <v>0</v>
      </c>
      <c r="AZ3126" s="191">
        <f t="shared" si="2318"/>
        <v>0</v>
      </c>
      <c r="BA3126" s="193">
        <f t="shared" si="2319"/>
        <v>1</v>
      </c>
      <c r="BB3126" s="193">
        <f t="shared" si="2320"/>
        <v>1</v>
      </c>
      <c r="BC3126" s="193">
        <f t="shared" si="2321"/>
        <v>1</v>
      </c>
      <c r="BD3126" s="191">
        <f t="shared" si="2329"/>
        <v>0</v>
      </c>
      <c r="BE3126" s="191">
        <f t="shared" si="2322"/>
        <v>0</v>
      </c>
      <c r="BF3126" s="210">
        <f t="shared" si="2323"/>
        <v>0</v>
      </c>
      <c r="BG3126" s="211">
        <f t="shared" si="2324"/>
        <v>0</v>
      </c>
      <c r="BH3126" s="289" t="str">
        <f>B3126</f>
        <v>875</v>
      </c>
      <c r="BI3126" s="289" t="str">
        <f>D3126</f>
        <v>0702</v>
      </c>
      <c r="BJ3126" s="284" t="s">
        <v>591</v>
      </c>
      <c r="BK3126" s="284" t="s">
        <v>589</v>
      </c>
      <c r="BL3126" s="233" t="str">
        <f t="shared" si="2325"/>
        <v/>
      </c>
    </row>
    <row r="3127" spans="1:64" ht="12" customHeight="1">
      <c r="A3127" s="333" t="s">
        <v>1489</v>
      </c>
      <c r="B3127" s="381" t="s">
        <v>327</v>
      </c>
      <c r="C3127" s="333" t="s">
        <v>821</v>
      </c>
      <c r="D3127" s="381" t="s">
        <v>317</v>
      </c>
      <c r="E3127" s="381" t="s">
        <v>1317</v>
      </c>
      <c r="F3127" s="381" t="s">
        <v>586</v>
      </c>
      <c r="G3127" s="381" t="s">
        <v>391</v>
      </c>
      <c r="H3127" s="100" t="s">
        <v>653</v>
      </c>
      <c r="I3127" s="381" t="s">
        <v>505</v>
      </c>
      <c r="J3127" s="382">
        <v>28000</v>
      </c>
      <c r="K3127" s="382">
        <v>20131.93</v>
      </c>
      <c r="L3127" s="191" t="str">
        <f t="shared" si="2284"/>
        <v>875048210702011004002024422101</v>
      </c>
      <c r="M3127" s="192">
        <f t="array" ref="M3127">IF(COUNT(SEARCH(Удалить_Роспись_КВСР,$B3127)*SEARCH(Удалить_Роспись_ПБС,$C3127)*SEARCH(Удалить_Роспись_КФСР, $D3127)*SEARCH(Удалить_Роспись_КЦСР,$E3127)*SEARCH(Удалить_Роспись_КВР,$F3127)*SEARCH(Удалить_Роспись_ЭК,$H3127)*SEARCH(Удалить_Роспись_КР,$I3127))&gt;0,0,1)</f>
        <v>0</v>
      </c>
      <c r="N3127" s="192">
        <f>IF(COUNT(SEARCH(Удалить_Индекс_КВСР,$B3127)*SEARCH(Удалить_Индекс_ПБС,$C3127)*SEARCH(Удалить_Индекс_КФСР,$D3127)*SEARCH(Удалить_Индекс_КЦСР,$E3127)*SEARCH(Удалить_Индекс_КВР,$F3127)*SEARCH(Удалить_Индекс_ЭК,$H3127)*SEARCH(Удалить_Индекс_КР,$I3127))&gt;0,0,1)</f>
        <v>1</v>
      </c>
      <c r="O3127" s="192" t="str">
        <f t="shared" si="2285"/>
        <v/>
      </c>
      <c r="P3127" s="192" t="str">
        <f t="shared" si="2326"/>
        <v/>
      </c>
      <c r="Q3127" s="300" t="str">
        <f t="shared" si="2286"/>
        <v/>
      </c>
      <c r="R3127" s="300" t="str">
        <f t="shared" si="2287"/>
        <v/>
      </c>
      <c r="S3127" s="300" t="str">
        <f t="shared" si="2288"/>
        <v/>
      </c>
      <c r="T3127" s="192" t="str">
        <f t="shared" si="2289"/>
        <v/>
      </c>
      <c r="U3127" s="303" t="str">
        <f t="shared" si="2290"/>
        <v/>
      </c>
      <c r="V3127" s="300" t="str">
        <f t="shared" si="2291"/>
        <v/>
      </c>
      <c r="W3127" s="192" t="str">
        <f t="shared" si="2292"/>
        <v/>
      </c>
      <c r="X3127" s="303" t="str">
        <f t="shared" si="2293"/>
        <v/>
      </c>
      <c r="Y3127" s="300" t="str">
        <f t="shared" si="2294"/>
        <v/>
      </c>
      <c r="Z3127" s="300" t="str">
        <f t="shared" si="2295"/>
        <v/>
      </c>
      <c r="AA3127" s="303" t="str">
        <f t="shared" si="2296"/>
        <v/>
      </c>
      <c r="AB3127" s="300" t="str">
        <f t="shared" si="2297"/>
        <v/>
      </c>
      <c r="AC3127" s="300" t="str">
        <f t="shared" si="2298"/>
        <v/>
      </c>
      <c r="AD3127" s="300" t="str">
        <f t="shared" si="2299"/>
        <v/>
      </c>
      <c r="AE3127" s="192" t="str">
        <f t="shared" si="2300"/>
        <v/>
      </c>
      <c r="AF3127" s="192" t="str">
        <f t="shared" si="2301"/>
        <v/>
      </c>
      <c r="AG3127" s="192"/>
      <c r="AJ3127" s="300" t="str">
        <f t="shared" si="2302"/>
        <v/>
      </c>
      <c r="AK3127" s="300" t="str">
        <f t="shared" si="2303"/>
        <v/>
      </c>
      <c r="AL3127" s="300" t="str">
        <f t="shared" si="2304"/>
        <v/>
      </c>
      <c r="AM3127" s="300" t="str">
        <f t="shared" si="2305"/>
        <v/>
      </c>
      <c r="AN3127" s="300" t="str">
        <f t="shared" si="2306"/>
        <v/>
      </c>
      <c r="AO3127" s="300" t="str">
        <f t="shared" si="2307"/>
        <v/>
      </c>
      <c r="AP3127" s="300" t="str">
        <f t="shared" si="2308"/>
        <v/>
      </c>
      <c r="AQ3127" s="300" t="str">
        <f t="shared" si="2309"/>
        <v/>
      </c>
      <c r="AR3127" s="306" t="str">
        <f t="shared" si="2310"/>
        <v/>
      </c>
      <c r="AS3127" s="300" t="str">
        <f t="shared" si="2311"/>
        <v/>
      </c>
      <c r="AT3127" s="300" t="str">
        <f t="shared" si="2312"/>
        <v/>
      </c>
      <c r="AU3127" s="192" t="str">
        <f t="shared" si="2313"/>
        <v>рбс</v>
      </c>
      <c r="AV3127" s="192" t="str">
        <f t="shared" si="2314"/>
        <v>рбс87504821общпро</v>
      </c>
      <c r="AW3127" s="191">
        <f t="shared" si="2315"/>
        <v>0</v>
      </c>
      <c r="AX3127" s="191">
        <f t="shared" si="2316"/>
        <v>0</v>
      </c>
      <c r="AY3127" s="191">
        <f t="shared" si="2317"/>
        <v>28000</v>
      </c>
      <c r="AZ3127" s="191">
        <f t="shared" si="2318"/>
        <v>20131.93</v>
      </c>
      <c r="BA3127" s="193">
        <f t="shared" si="2319"/>
        <v>1</v>
      </c>
      <c r="BB3127" s="193">
        <f t="shared" si="2320"/>
        <v>1</v>
      </c>
      <c r="BC3127" s="193">
        <f t="shared" si="2321"/>
        <v>1</v>
      </c>
      <c r="BD3127" s="191">
        <f t="shared" si="2329"/>
        <v>28000</v>
      </c>
      <c r="BE3127" s="191">
        <f t="shared" si="2322"/>
        <v>20131.93</v>
      </c>
      <c r="BF3127" s="210">
        <f t="shared" si="2323"/>
        <v>28000</v>
      </c>
      <c r="BG3127" s="211">
        <f t="shared" si="2324"/>
        <v>28000</v>
      </c>
      <c r="BH3127" s="289"/>
      <c r="BI3127" s="289"/>
      <c r="BL3127" s="233" t="str">
        <f t="shared" si="2325"/>
        <v/>
      </c>
    </row>
    <row r="3128" spans="1:64" ht="12" customHeight="1">
      <c r="A3128" s="333" t="s">
        <v>1489</v>
      </c>
      <c r="B3128" s="381" t="s">
        <v>327</v>
      </c>
      <c r="C3128" s="333" t="s">
        <v>821</v>
      </c>
      <c r="D3128" s="381" t="s">
        <v>317</v>
      </c>
      <c r="E3128" s="381" t="s">
        <v>1317</v>
      </c>
      <c r="F3128" s="381" t="s">
        <v>586</v>
      </c>
      <c r="G3128" s="381" t="s">
        <v>394</v>
      </c>
      <c r="H3128" s="100" t="s">
        <v>653</v>
      </c>
      <c r="I3128" s="381" t="s">
        <v>505</v>
      </c>
      <c r="J3128" s="382">
        <v>138663</v>
      </c>
      <c r="K3128" s="382">
        <v>72179</v>
      </c>
      <c r="L3128" s="191" t="str">
        <f t="shared" si="2284"/>
        <v>875048210702011004002024422501</v>
      </c>
      <c r="M3128" s="192">
        <f t="array" ref="M3128">IF(COUNT(SEARCH(Удалить_Роспись_КВСР,$B3128)*SEARCH(Удалить_Роспись_ПБС,$C3128)*SEARCH(Удалить_Роспись_КФСР, $D3128)*SEARCH(Удалить_Роспись_КЦСР,$E3128)*SEARCH(Удалить_Роспись_КВР,$F3128)*SEARCH(Удалить_Роспись_ЭК,$H3128)*SEARCH(Удалить_Роспись_КР,$I3128))&gt;0,0,1)</f>
        <v>0</v>
      </c>
      <c r="N3128" s="192">
        <f>IF(COUNT(SEARCH(Удалить_Индекс_КВСР,$B3128)*SEARCH(Удалить_Индекс_ПБС,$C3128)*SEARCH(Удалить_Индекс_КФСР,$D3128)*SEARCH(Удалить_Индекс_КЦСР,$E3128)*SEARCH(Удалить_Индекс_КВР,$F3128)*SEARCH(Удалить_Индекс_ЭК,$H3128)*SEARCH(Удалить_Индекс_КР,$I3128))&gt;0,0,1)</f>
        <v>1</v>
      </c>
      <c r="O3128" s="192" t="str">
        <f t="shared" si="2285"/>
        <v/>
      </c>
      <c r="P3128" s="192" t="str">
        <f t="shared" si="2326"/>
        <v/>
      </c>
      <c r="Q3128" s="300" t="str">
        <f t="shared" si="2286"/>
        <v/>
      </c>
      <c r="R3128" s="300" t="str">
        <f t="shared" si="2287"/>
        <v/>
      </c>
      <c r="S3128" s="300" t="str">
        <f t="shared" si="2288"/>
        <v/>
      </c>
      <c r="T3128" s="192" t="str">
        <f t="shared" si="2289"/>
        <v/>
      </c>
      <c r="U3128" s="303" t="str">
        <f t="shared" si="2290"/>
        <v/>
      </c>
      <c r="V3128" s="300" t="str">
        <f t="shared" si="2291"/>
        <v/>
      </c>
      <c r="W3128" s="192" t="str">
        <f t="shared" si="2292"/>
        <v/>
      </c>
      <c r="X3128" s="303" t="str">
        <f t="shared" si="2293"/>
        <v/>
      </c>
      <c r="Y3128" s="300" t="str">
        <f t="shared" si="2294"/>
        <v/>
      </c>
      <c r="Z3128" s="300" t="str">
        <f t="shared" si="2295"/>
        <v/>
      </c>
      <c r="AA3128" s="303" t="str">
        <f t="shared" si="2296"/>
        <v/>
      </c>
      <c r="AB3128" s="300" t="str">
        <f t="shared" si="2297"/>
        <v/>
      </c>
      <c r="AC3128" s="300" t="str">
        <f t="shared" si="2298"/>
        <v/>
      </c>
      <c r="AD3128" s="300" t="str">
        <f t="shared" si="2299"/>
        <v/>
      </c>
      <c r="AE3128" s="192" t="str">
        <f t="shared" si="2300"/>
        <v/>
      </c>
      <c r="AF3128" s="192" t="str">
        <f t="shared" si="2301"/>
        <v/>
      </c>
      <c r="AG3128" s="192"/>
      <c r="AJ3128" s="300" t="str">
        <f t="shared" si="2302"/>
        <v/>
      </c>
      <c r="AK3128" s="300" t="str">
        <f t="shared" si="2303"/>
        <v/>
      </c>
      <c r="AL3128" s="300" t="str">
        <f t="shared" si="2304"/>
        <v/>
      </c>
      <c r="AM3128" s="300" t="str">
        <f t="shared" si="2305"/>
        <v/>
      </c>
      <c r="AN3128" s="300" t="str">
        <f t="shared" si="2306"/>
        <v/>
      </c>
      <c r="AO3128" s="300" t="str">
        <f t="shared" si="2307"/>
        <v/>
      </c>
      <c r="AP3128" s="300" t="str">
        <f t="shared" si="2308"/>
        <v/>
      </c>
      <c r="AQ3128" s="300" t="str">
        <f t="shared" si="2309"/>
        <v/>
      </c>
      <c r="AR3128" s="306" t="str">
        <f t="shared" si="2310"/>
        <v/>
      </c>
      <c r="AS3128" s="300" t="str">
        <f t="shared" si="2311"/>
        <v/>
      </c>
      <c r="AT3128" s="300" t="str">
        <f t="shared" si="2312"/>
        <v/>
      </c>
      <c r="AU3128" s="192" t="str">
        <f t="shared" si="2313"/>
        <v>рбс</v>
      </c>
      <c r="AV3128" s="192" t="str">
        <f t="shared" si="2314"/>
        <v>рбс87504821общпро</v>
      </c>
      <c r="AW3128" s="191">
        <f t="shared" si="2315"/>
        <v>0</v>
      </c>
      <c r="AX3128" s="191">
        <f t="shared" si="2316"/>
        <v>0</v>
      </c>
      <c r="AY3128" s="191">
        <f t="shared" si="2317"/>
        <v>138663</v>
      </c>
      <c r="AZ3128" s="191">
        <f t="shared" si="2318"/>
        <v>72179</v>
      </c>
      <c r="BA3128" s="193">
        <f t="shared" si="2319"/>
        <v>1</v>
      </c>
      <c r="BB3128" s="193">
        <f t="shared" si="2320"/>
        <v>1</v>
      </c>
      <c r="BC3128" s="193">
        <f t="shared" si="2321"/>
        <v>1</v>
      </c>
      <c r="BD3128" s="191">
        <f t="shared" si="2329"/>
        <v>138663</v>
      </c>
      <c r="BE3128" s="191">
        <f t="shared" si="2322"/>
        <v>72179</v>
      </c>
      <c r="BF3128" s="210">
        <f t="shared" si="2323"/>
        <v>138663</v>
      </c>
      <c r="BG3128" s="211">
        <f t="shared" si="2324"/>
        <v>138663</v>
      </c>
      <c r="BH3128" s="289" t="str">
        <f>B3128</f>
        <v>875</v>
      </c>
      <c r="BI3128" s="289" t="str">
        <f>D3128</f>
        <v>0702</v>
      </c>
      <c r="BJ3128" s="284" t="s">
        <v>591</v>
      </c>
      <c r="BK3128" s="284" t="s">
        <v>586</v>
      </c>
      <c r="BL3128" s="233" t="str">
        <f t="shared" si="2325"/>
        <v/>
      </c>
    </row>
    <row r="3129" spans="1:64" ht="12" customHeight="1">
      <c r="A3129" s="333" t="s">
        <v>1489</v>
      </c>
      <c r="B3129" s="381" t="s">
        <v>327</v>
      </c>
      <c r="C3129" s="333" t="s">
        <v>821</v>
      </c>
      <c r="D3129" s="381" t="s">
        <v>317</v>
      </c>
      <c r="E3129" s="381" t="s">
        <v>1317</v>
      </c>
      <c r="F3129" s="381" t="s">
        <v>586</v>
      </c>
      <c r="G3129" s="381" t="s">
        <v>389</v>
      </c>
      <c r="H3129" s="100" t="s">
        <v>653</v>
      </c>
      <c r="I3129" s="381" t="s">
        <v>505</v>
      </c>
      <c r="J3129" s="382">
        <v>85279.62</v>
      </c>
      <c r="K3129" s="382">
        <v>33066.620000000003</v>
      </c>
      <c r="L3129" s="191" t="str">
        <f t="shared" si="2284"/>
        <v>875048210702011004002024422601</v>
      </c>
      <c r="M3129" s="192">
        <f t="array" ref="M3129">IF(COUNT(SEARCH(Удалить_Роспись_КВСР,$B3129)*SEARCH(Удалить_Роспись_ПБС,$C3129)*SEARCH(Удалить_Роспись_КФСР, $D3129)*SEARCH(Удалить_Роспись_КЦСР,$E3129)*SEARCH(Удалить_Роспись_КВР,$F3129)*SEARCH(Удалить_Роспись_ЭК,$H3129)*SEARCH(Удалить_Роспись_КР,$I3129))&gt;0,0,1)</f>
        <v>0</v>
      </c>
      <c r="N3129" s="192">
        <f>IF(COUNT(SEARCH(Удалить_Индекс_КВСР,$B3129)*SEARCH(Удалить_Индекс_ПБС,$C3129)*SEARCH(Удалить_Индекс_КФСР,$D3129)*SEARCH(Удалить_Индекс_КЦСР,$E3129)*SEARCH(Удалить_Индекс_КВР,$F3129)*SEARCH(Удалить_Индекс_ЭК,$H3129)*SEARCH(Удалить_Индекс_КР,$I3129))&gt;0,0,1)</f>
        <v>1</v>
      </c>
      <c r="O3129" s="192" t="str">
        <f t="shared" si="2285"/>
        <v/>
      </c>
      <c r="P3129" s="192" t="str">
        <f t="shared" si="2326"/>
        <v/>
      </c>
      <c r="Q3129" s="300" t="str">
        <f t="shared" si="2286"/>
        <v/>
      </c>
      <c r="R3129" s="300" t="str">
        <f t="shared" si="2287"/>
        <v/>
      </c>
      <c r="S3129" s="300" t="str">
        <f t="shared" si="2288"/>
        <v/>
      </c>
      <c r="T3129" s="192" t="str">
        <f t="shared" si="2289"/>
        <v/>
      </c>
      <c r="U3129" s="303" t="str">
        <f t="shared" si="2290"/>
        <v/>
      </c>
      <c r="V3129" s="300" t="str">
        <f t="shared" si="2291"/>
        <v/>
      </c>
      <c r="W3129" s="192" t="str">
        <f t="shared" si="2292"/>
        <v/>
      </c>
      <c r="X3129" s="303" t="str">
        <f t="shared" si="2293"/>
        <v/>
      </c>
      <c r="Y3129" s="300" t="str">
        <f t="shared" si="2294"/>
        <v/>
      </c>
      <c r="Z3129" s="300" t="str">
        <f t="shared" si="2295"/>
        <v/>
      </c>
      <c r="AA3129" s="303" t="str">
        <f t="shared" si="2296"/>
        <v/>
      </c>
      <c r="AB3129" s="300" t="str">
        <f t="shared" si="2297"/>
        <v/>
      </c>
      <c r="AC3129" s="300" t="str">
        <f t="shared" si="2298"/>
        <v/>
      </c>
      <c r="AD3129" s="300" t="str">
        <f t="shared" si="2299"/>
        <v/>
      </c>
      <c r="AE3129" s="192" t="str">
        <f t="shared" si="2300"/>
        <v/>
      </c>
      <c r="AF3129" s="192" t="str">
        <f t="shared" si="2301"/>
        <v/>
      </c>
      <c r="AG3129" s="192"/>
      <c r="AJ3129" s="300" t="str">
        <f t="shared" si="2302"/>
        <v/>
      </c>
      <c r="AK3129" s="300" t="str">
        <f t="shared" si="2303"/>
        <v/>
      </c>
      <c r="AL3129" s="300" t="str">
        <f t="shared" si="2304"/>
        <v/>
      </c>
      <c r="AM3129" s="300" t="str">
        <f t="shared" si="2305"/>
        <v/>
      </c>
      <c r="AN3129" s="300" t="str">
        <f t="shared" si="2306"/>
        <v/>
      </c>
      <c r="AO3129" s="300" t="str">
        <f t="shared" si="2307"/>
        <v/>
      </c>
      <c r="AP3129" s="300" t="str">
        <f t="shared" si="2308"/>
        <v/>
      </c>
      <c r="AQ3129" s="300" t="str">
        <f t="shared" si="2309"/>
        <v/>
      </c>
      <c r="AR3129" s="306" t="str">
        <f t="shared" si="2310"/>
        <v/>
      </c>
      <c r="AS3129" s="300" t="str">
        <f t="shared" si="2311"/>
        <v/>
      </c>
      <c r="AT3129" s="300" t="str">
        <f t="shared" si="2312"/>
        <v/>
      </c>
      <c r="AU3129" s="192" t="str">
        <f t="shared" si="2313"/>
        <v>рбс</v>
      </c>
      <c r="AV3129" s="192" t="str">
        <f t="shared" si="2314"/>
        <v>рбс87504821общпро</v>
      </c>
      <c r="AW3129" s="191">
        <f t="shared" si="2315"/>
        <v>0</v>
      </c>
      <c r="AX3129" s="191">
        <f t="shared" si="2316"/>
        <v>0</v>
      </c>
      <c r="AY3129" s="191">
        <f t="shared" si="2317"/>
        <v>85279.62</v>
      </c>
      <c r="AZ3129" s="191">
        <f t="shared" si="2318"/>
        <v>33066.620000000003</v>
      </c>
      <c r="BA3129" s="193">
        <f t="shared" si="2319"/>
        <v>1</v>
      </c>
      <c r="BB3129" s="193">
        <f t="shared" si="2320"/>
        <v>1</v>
      </c>
      <c r="BC3129" s="193">
        <f t="shared" si="2321"/>
        <v>1</v>
      </c>
      <c r="BD3129" s="191">
        <f t="shared" si="2329"/>
        <v>85279.62</v>
      </c>
      <c r="BE3129" s="191">
        <f t="shared" si="2322"/>
        <v>33066.620000000003</v>
      </c>
      <c r="BF3129" s="210">
        <f t="shared" si="2323"/>
        <v>85279.62</v>
      </c>
      <c r="BG3129" s="211">
        <f t="shared" si="2324"/>
        <v>85279.62</v>
      </c>
      <c r="BH3129" s="289" t="str">
        <f>B3129</f>
        <v>875</v>
      </c>
      <c r="BI3129" s="289" t="str">
        <f>D3129</f>
        <v>0702</v>
      </c>
      <c r="BJ3129" s="284" t="s">
        <v>591</v>
      </c>
      <c r="BK3129" s="284" t="s">
        <v>589</v>
      </c>
      <c r="BL3129" s="233" t="str">
        <f t="shared" si="2325"/>
        <v/>
      </c>
    </row>
    <row r="3130" spans="1:64" ht="12" customHeight="1">
      <c r="A3130" s="333" t="s">
        <v>1489</v>
      </c>
      <c r="B3130" s="381" t="s">
        <v>327</v>
      </c>
      <c r="C3130" s="333" t="s">
        <v>821</v>
      </c>
      <c r="D3130" s="381" t="s">
        <v>317</v>
      </c>
      <c r="E3130" s="381" t="s">
        <v>1317</v>
      </c>
      <c r="F3130" s="381" t="s">
        <v>586</v>
      </c>
      <c r="G3130" s="381" t="s">
        <v>397</v>
      </c>
      <c r="H3130" s="100" t="s">
        <v>653</v>
      </c>
      <c r="I3130" s="381" t="s">
        <v>505</v>
      </c>
      <c r="J3130" s="382">
        <v>224892.38</v>
      </c>
      <c r="K3130" s="382">
        <v>202158.42</v>
      </c>
      <c r="L3130" s="191" t="str">
        <f t="shared" si="2284"/>
        <v>875048210702011004002024434001</v>
      </c>
      <c r="M3130" s="192">
        <f t="array" ref="M3130">IF(COUNT(SEARCH(Удалить_Роспись_КВСР,$B3130)*SEARCH(Удалить_Роспись_ПБС,$C3130)*SEARCH(Удалить_Роспись_КФСР, $D3130)*SEARCH(Удалить_Роспись_КЦСР,$E3130)*SEARCH(Удалить_Роспись_КВР,$F3130)*SEARCH(Удалить_Роспись_ЭК,$H3130)*SEARCH(Удалить_Роспись_КР,$I3130))&gt;0,0,1)</f>
        <v>0</v>
      </c>
      <c r="N3130" s="192">
        <f>IF(COUNT(SEARCH(Удалить_Индекс_КВСР,$B3130)*SEARCH(Удалить_Индекс_ПБС,$C3130)*SEARCH(Удалить_Индекс_КФСР,$D3130)*SEARCH(Удалить_Индекс_КЦСР,$E3130)*SEARCH(Удалить_Индекс_КВР,$F3130)*SEARCH(Удалить_Индекс_ЭК,$H3130)*SEARCH(Удалить_Индекс_КР,$I3130))&gt;0,0,1)</f>
        <v>1</v>
      </c>
      <c r="O3130" s="192" t="str">
        <f t="shared" si="2285"/>
        <v/>
      </c>
      <c r="P3130" s="192" t="str">
        <f t="shared" si="2326"/>
        <v/>
      </c>
      <c r="Q3130" s="300" t="str">
        <f t="shared" si="2286"/>
        <v/>
      </c>
      <c r="R3130" s="300" t="str">
        <f t="shared" si="2287"/>
        <v/>
      </c>
      <c r="S3130" s="300" t="str">
        <f t="shared" si="2288"/>
        <v/>
      </c>
      <c r="T3130" s="192" t="str">
        <f t="shared" si="2289"/>
        <v/>
      </c>
      <c r="U3130" s="303" t="str">
        <f t="shared" si="2290"/>
        <v/>
      </c>
      <c r="V3130" s="300" t="str">
        <f t="shared" si="2291"/>
        <v/>
      </c>
      <c r="W3130" s="192" t="str">
        <f t="shared" si="2292"/>
        <v/>
      </c>
      <c r="X3130" s="303" t="str">
        <f t="shared" si="2293"/>
        <v/>
      </c>
      <c r="Y3130" s="300" t="str">
        <f t="shared" si="2294"/>
        <v/>
      </c>
      <c r="Z3130" s="300" t="str">
        <f t="shared" si="2295"/>
        <v/>
      </c>
      <c r="AA3130" s="303" t="str">
        <f t="shared" si="2296"/>
        <v/>
      </c>
      <c r="AB3130" s="300" t="str">
        <f t="shared" si="2297"/>
        <v/>
      </c>
      <c r="AC3130" s="300" t="str">
        <f t="shared" si="2298"/>
        <v/>
      </c>
      <c r="AD3130" s="300" t="str">
        <f t="shared" si="2299"/>
        <v/>
      </c>
      <c r="AE3130" s="192" t="str">
        <f t="shared" si="2300"/>
        <v/>
      </c>
      <c r="AF3130" s="192" t="str">
        <f t="shared" si="2301"/>
        <v/>
      </c>
      <c r="AG3130" s="192"/>
      <c r="AJ3130" s="300" t="str">
        <f t="shared" si="2302"/>
        <v/>
      </c>
      <c r="AK3130" s="300" t="str">
        <f t="shared" si="2303"/>
        <v/>
      </c>
      <c r="AL3130" s="300" t="str">
        <f t="shared" si="2304"/>
        <v/>
      </c>
      <c r="AM3130" s="300" t="str">
        <f t="shared" si="2305"/>
        <v/>
      </c>
      <c r="AN3130" s="300" t="str">
        <f t="shared" si="2306"/>
        <v/>
      </c>
      <c r="AO3130" s="300" t="str">
        <f t="shared" si="2307"/>
        <v/>
      </c>
      <c r="AP3130" s="300" t="str">
        <f t="shared" si="2308"/>
        <v/>
      </c>
      <c r="AQ3130" s="300" t="str">
        <f t="shared" si="2309"/>
        <v/>
      </c>
      <c r="AR3130" s="306" t="str">
        <f t="shared" si="2310"/>
        <v/>
      </c>
      <c r="AS3130" s="300" t="str">
        <f t="shared" si="2311"/>
        <v/>
      </c>
      <c r="AT3130" s="300" t="str">
        <f t="shared" si="2312"/>
        <v/>
      </c>
      <c r="AU3130" s="192" t="str">
        <f t="shared" si="2313"/>
        <v>рбс</v>
      </c>
      <c r="AV3130" s="192" t="str">
        <f t="shared" si="2314"/>
        <v>рбс87504821общпро</v>
      </c>
      <c r="AW3130" s="191">
        <f t="shared" si="2315"/>
        <v>0</v>
      </c>
      <c r="AX3130" s="191">
        <f t="shared" si="2316"/>
        <v>0</v>
      </c>
      <c r="AY3130" s="191">
        <f t="shared" si="2317"/>
        <v>224892.38</v>
      </c>
      <c r="AZ3130" s="191">
        <f t="shared" si="2318"/>
        <v>202158.42</v>
      </c>
      <c r="BA3130" s="193">
        <f t="shared" si="2319"/>
        <v>1</v>
      </c>
      <c r="BB3130" s="193">
        <f t="shared" si="2320"/>
        <v>1</v>
      </c>
      <c r="BC3130" s="193">
        <f t="shared" si="2321"/>
        <v>1</v>
      </c>
      <c r="BD3130" s="191">
        <f t="shared" si="2329"/>
        <v>224892.38</v>
      </c>
      <c r="BE3130" s="191">
        <f t="shared" si="2322"/>
        <v>202158.42</v>
      </c>
      <c r="BF3130" s="210">
        <f t="shared" si="2323"/>
        <v>224892.38</v>
      </c>
      <c r="BG3130" s="211">
        <f t="shared" si="2324"/>
        <v>224892.38</v>
      </c>
      <c r="BH3130" s="289" t="str">
        <f>B3130</f>
        <v>875</v>
      </c>
      <c r="BI3130" s="289" t="str">
        <f>D3130</f>
        <v>0702</v>
      </c>
      <c r="BJ3130" s="284" t="s">
        <v>591</v>
      </c>
      <c r="BK3130" s="284" t="s">
        <v>586</v>
      </c>
      <c r="BL3130" s="233" t="str">
        <f t="shared" si="2325"/>
        <v/>
      </c>
    </row>
    <row r="3131" spans="1:64" ht="12" customHeight="1">
      <c r="A3131" s="333" t="s">
        <v>1489</v>
      </c>
      <c r="B3131" s="381" t="s">
        <v>327</v>
      </c>
      <c r="C3131" s="333" t="s">
        <v>821</v>
      </c>
      <c r="D3131" s="381" t="s">
        <v>317</v>
      </c>
      <c r="E3131" s="381" t="s">
        <v>1317</v>
      </c>
      <c r="F3131" s="381" t="s">
        <v>658</v>
      </c>
      <c r="G3131" s="381" t="s">
        <v>395</v>
      </c>
      <c r="H3131" s="100" t="s">
        <v>653</v>
      </c>
      <c r="I3131" s="381" t="s">
        <v>505</v>
      </c>
      <c r="J3131" s="382">
        <v>306</v>
      </c>
      <c r="K3131" s="382">
        <v>306</v>
      </c>
      <c r="L3131" s="191" t="str">
        <f t="shared" si="2284"/>
        <v>875048210702011004002085329001</v>
      </c>
      <c r="M3131" s="192">
        <f t="array" ref="M3131">IF(COUNT(SEARCH(Удалить_Роспись_КВСР,$B3131)*SEARCH(Удалить_Роспись_ПБС,$C3131)*SEARCH(Удалить_Роспись_КФСР, $D3131)*SEARCH(Удалить_Роспись_КЦСР,$E3131)*SEARCH(Удалить_Роспись_КВР,$F3131)*SEARCH(Удалить_Роспись_ЭК,$H3131)*SEARCH(Удалить_Роспись_КР,$I3131))&gt;0,0,1)</f>
        <v>0</v>
      </c>
      <c r="N3131" s="192">
        <v>0</v>
      </c>
      <c r="O3131" s="192" t="str">
        <f t="shared" si="2285"/>
        <v/>
      </c>
      <c r="P3131" s="192" t="str">
        <f t="shared" si="2326"/>
        <v/>
      </c>
      <c r="Q3131" s="300" t="str">
        <f t="shared" si="2286"/>
        <v/>
      </c>
      <c r="R3131" s="300" t="str">
        <f t="shared" si="2287"/>
        <v/>
      </c>
      <c r="S3131" s="300" t="str">
        <f t="shared" si="2288"/>
        <v/>
      </c>
      <c r="T3131" s="192" t="str">
        <f t="shared" si="2289"/>
        <v/>
      </c>
      <c r="U3131" s="303" t="str">
        <f t="shared" si="2290"/>
        <v/>
      </c>
      <c r="V3131" s="300" t="str">
        <f t="shared" si="2291"/>
        <v/>
      </c>
      <c r="W3131" s="192" t="str">
        <f t="shared" si="2292"/>
        <v/>
      </c>
      <c r="X3131" s="303" t="str">
        <f t="shared" si="2293"/>
        <v/>
      </c>
      <c r="Y3131" s="300" t="str">
        <f t="shared" si="2294"/>
        <v/>
      </c>
      <c r="Z3131" s="300" t="str">
        <f t="shared" si="2295"/>
        <v/>
      </c>
      <c r="AA3131" s="303" t="str">
        <f t="shared" si="2296"/>
        <v/>
      </c>
      <c r="AB3131" s="300" t="str">
        <f t="shared" si="2297"/>
        <v/>
      </c>
      <c r="AC3131" s="300" t="str">
        <f t="shared" si="2298"/>
        <v/>
      </c>
      <c r="AD3131" s="300" t="str">
        <f t="shared" si="2299"/>
        <v/>
      </c>
      <c r="AE3131" s="192" t="str">
        <f t="shared" si="2300"/>
        <v/>
      </c>
      <c r="AF3131" s="192" t="str">
        <f t="shared" si="2301"/>
        <v/>
      </c>
      <c r="AG3131" s="192"/>
      <c r="AJ3131" s="300" t="str">
        <f t="shared" si="2302"/>
        <v/>
      </c>
      <c r="AK3131" s="300" t="str">
        <f t="shared" si="2303"/>
        <v/>
      </c>
      <c r="AL3131" s="300" t="str">
        <f t="shared" si="2304"/>
        <v/>
      </c>
      <c r="AM3131" s="300" t="str">
        <f t="shared" si="2305"/>
        <v/>
      </c>
      <c r="AN3131" s="300" t="str">
        <f t="shared" si="2306"/>
        <v/>
      </c>
      <c r="AO3131" s="300" t="str">
        <f t="shared" si="2307"/>
        <v/>
      </c>
      <c r="AP3131" s="300" t="str">
        <f t="shared" si="2308"/>
        <v/>
      </c>
      <c r="AQ3131" s="300" t="str">
        <f t="shared" si="2309"/>
        <v/>
      </c>
      <c r="AR3131" s="306" t="str">
        <f t="shared" si="2310"/>
        <v/>
      </c>
      <c r="AS3131" s="300" t="str">
        <f t="shared" si="2311"/>
        <v/>
      </c>
      <c r="AT3131" s="300" t="str">
        <f t="shared" si="2312"/>
        <v/>
      </c>
      <c r="AU3131" s="192" t="str">
        <f t="shared" si="2313"/>
        <v>рбс</v>
      </c>
      <c r="AV3131" s="192" t="str">
        <f t="shared" si="2314"/>
        <v>рбс87504821общпро</v>
      </c>
      <c r="AW3131" s="191">
        <f t="shared" si="2315"/>
        <v>0</v>
      </c>
      <c r="AX3131" s="191">
        <f t="shared" si="2316"/>
        <v>0</v>
      </c>
      <c r="AY3131" s="191">
        <f t="shared" si="2317"/>
        <v>0</v>
      </c>
      <c r="AZ3131" s="191">
        <f t="shared" si="2318"/>
        <v>0</v>
      </c>
      <c r="BA3131" s="193">
        <f t="shared" si="2319"/>
        <v>1</v>
      </c>
      <c r="BB3131" s="193">
        <f t="shared" si="2320"/>
        <v>1</v>
      </c>
      <c r="BC3131" s="193">
        <f t="shared" si="2321"/>
        <v>1</v>
      </c>
      <c r="BD3131" s="191">
        <f t="shared" si="2329"/>
        <v>0</v>
      </c>
      <c r="BE3131" s="191">
        <f t="shared" si="2322"/>
        <v>0</v>
      </c>
      <c r="BF3131" s="210">
        <f t="shared" si="2323"/>
        <v>0</v>
      </c>
      <c r="BG3131" s="211">
        <f t="shared" si="2324"/>
        <v>0</v>
      </c>
      <c r="BH3131" s="289" t="str">
        <f>B3131</f>
        <v>875</v>
      </c>
      <c r="BI3131" s="289" t="str">
        <f>D3131</f>
        <v>0702</v>
      </c>
      <c r="BJ3131" s="284" t="s">
        <v>591</v>
      </c>
      <c r="BK3131" s="284" t="s">
        <v>586</v>
      </c>
      <c r="BL3131" s="233" t="str">
        <f t="shared" si="2325"/>
        <v/>
      </c>
    </row>
    <row r="3132" spans="1:64" ht="12" customHeight="1">
      <c r="A3132" s="333" t="s">
        <v>1489</v>
      </c>
      <c r="B3132" s="381" t="s">
        <v>327</v>
      </c>
      <c r="C3132" s="333" t="s">
        <v>821</v>
      </c>
      <c r="D3132" s="381" t="s">
        <v>317</v>
      </c>
      <c r="E3132" s="381" t="s">
        <v>1318</v>
      </c>
      <c r="F3132" s="381" t="s">
        <v>608</v>
      </c>
      <c r="G3132" s="381" t="s">
        <v>385</v>
      </c>
      <c r="H3132" s="100" t="s">
        <v>653</v>
      </c>
      <c r="I3132" s="381" t="s">
        <v>505</v>
      </c>
      <c r="J3132" s="382">
        <v>1192900</v>
      </c>
      <c r="K3132" s="382">
        <v>998892.98</v>
      </c>
      <c r="L3132" s="191" t="str">
        <f t="shared" si="2284"/>
        <v>875048210702011004102011121101</v>
      </c>
      <c r="M3132" s="192">
        <f t="array" ref="M3132">IF(COUNT(SEARCH(Удалить_Роспись_КВСР,$B3132)*SEARCH(Удалить_Роспись_ПБС,$C3132)*SEARCH(Удалить_Роспись_КФСР, $D3132)*SEARCH(Удалить_Роспись_КЦСР,$E3132)*SEARCH(Удалить_Роспись_КВР,$F3132)*SEARCH(Удалить_Роспись_ЭК,$H3132)*SEARCH(Удалить_Роспись_КР,$I3132))&gt;0,0,1)</f>
        <v>0</v>
      </c>
      <c r="N3132" s="192">
        <v>0</v>
      </c>
      <c r="O3132" s="192" t="str">
        <f t="shared" si="2285"/>
        <v/>
      </c>
      <c r="P3132" s="192" t="str">
        <f t="shared" si="2326"/>
        <v/>
      </c>
      <c r="Q3132" s="300" t="str">
        <f t="shared" si="2286"/>
        <v/>
      </c>
      <c r="R3132" s="300" t="str">
        <f t="shared" si="2287"/>
        <v/>
      </c>
      <c r="S3132" s="300" t="str">
        <f t="shared" si="2288"/>
        <v/>
      </c>
      <c r="T3132" s="192" t="str">
        <f t="shared" si="2289"/>
        <v/>
      </c>
      <c r="U3132" s="303" t="str">
        <f t="shared" si="2290"/>
        <v/>
      </c>
      <c r="V3132" s="300" t="str">
        <f t="shared" si="2291"/>
        <v/>
      </c>
      <c r="W3132" s="192" t="str">
        <f t="shared" si="2292"/>
        <v/>
      </c>
      <c r="X3132" s="303" t="str">
        <f t="shared" si="2293"/>
        <v/>
      </c>
      <c r="Y3132" s="300" t="str">
        <f t="shared" si="2294"/>
        <v/>
      </c>
      <c r="Z3132" s="300" t="str">
        <f t="shared" si="2295"/>
        <v/>
      </c>
      <c r="AA3132" s="303" t="str">
        <f t="shared" si="2296"/>
        <v/>
      </c>
      <c r="AB3132" s="300" t="str">
        <f t="shared" si="2297"/>
        <v/>
      </c>
      <c r="AC3132" s="300" t="str">
        <f t="shared" si="2298"/>
        <v/>
      </c>
      <c r="AD3132" s="300" t="str">
        <f t="shared" si="2299"/>
        <v/>
      </c>
      <c r="AE3132" s="192" t="str">
        <f t="shared" si="2300"/>
        <v/>
      </c>
      <c r="AF3132" s="192" t="str">
        <f t="shared" si="2301"/>
        <v/>
      </c>
      <c r="AG3132" s="192"/>
      <c r="AJ3132" s="300" t="str">
        <f t="shared" si="2302"/>
        <v/>
      </c>
      <c r="AK3132" s="300" t="str">
        <f t="shared" si="2303"/>
        <v/>
      </c>
      <c r="AL3132" s="300" t="str">
        <f t="shared" si="2304"/>
        <v/>
      </c>
      <c r="AM3132" s="300" t="str">
        <f t="shared" si="2305"/>
        <v/>
      </c>
      <c r="AN3132" s="300" t="str">
        <f t="shared" si="2306"/>
        <v/>
      </c>
      <c r="AO3132" s="300" t="str">
        <f t="shared" si="2307"/>
        <v/>
      </c>
      <c r="AP3132" s="300" t="str">
        <f t="shared" si="2308"/>
        <v/>
      </c>
      <c r="AQ3132" s="300" t="str">
        <f t="shared" si="2309"/>
        <v/>
      </c>
      <c r="AR3132" s="306" t="str">
        <f t="shared" si="2310"/>
        <v/>
      </c>
      <c r="AS3132" s="300" t="str">
        <f t="shared" si="2311"/>
        <v/>
      </c>
      <c r="AT3132" s="300" t="str">
        <f t="shared" si="2312"/>
        <v/>
      </c>
      <c r="AU3132" s="192" t="str">
        <f t="shared" si="2313"/>
        <v>рбс</v>
      </c>
      <c r="AV3132" s="192" t="str">
        <f t="shared" si="2314"/>
        <v>рбс87504821общопл</v>
      </c>
      <c r="AW3132" s="191">
        <f t="shared" si="2315"/>
        <v>0</v>
      </c>
      <c r="AX3132" s="191">
        <f t="shared" si="2316"/>
        <v>0</v>
      </c>
      <c r="AY3132" s="191">
        <f t="shared" si="2317"/>
        <v>0</v>
      </c>
      <c r="AZ3132" s="191">
        <f t="shared" si="2318"/>
        <v>0</v>
      </c>
      <c r="BA3132" s="193">
        <f t="shared" si="2319"/>
        <v>1</v>
      </c>
      <c r="BB3132" s="193">
        <f t="shared" si="2320"/>
        <v>1</v>
      </c>
      <c r="BC3132" s="193">
        <f t="shared" si="2321"/>
        <v>1</v>
      </c>
      <c r="BD3132" s="191">
        <f t="shared" si="2329"/>
        <v>0</v>
      </c>
      <c r="BE3132" s="191">
        <f t="shared" si="2322"/>
        <v>0</v>
      </c>
      <c r="BF3132" s="210">
        <f t="shared" si="2323"/>
        <v>0</v>
      </c>
      <c r="BG3132" s="211">
        <f t="shared" si="2324"/>
        <v>0</v>
      </c>
      <c r="BH3132" s="289" t="str">
        <f>B3132</f>
        <v>875</v>
      </c>
      <c r="BI3132" s="289" t="str">
        <f>D3132</f>
        <v>0702</v>
      </c>
      <c r="BJ3132" s="284" t="s">
        <v>591</v>
      </c>
      <c r="BK3132" s="284" t="s">
        <v>586</v>
      </c>
      <c r="BL3132" s="233" t="str">
        <f t="shared" si="2325"/>
        <v/>
      </c>
    </row>
    <row r="3133" spans="1:64" ht="12" customHeight="1">
      <c r="A3133" s="333" t="s">
        <v>1489</v>
      </c>
      <c r="B3133" s="381" t="s">
        <v>327</v>
      </c>
      <c r="C3133" s="333" t="s">
        <v>821</v>
      </c>
      <c r="D3133" s="381" t="s">
        <v>317</v>
      </c>
      <c r="E3133" s="381" t="s">
        <v>1318</v>
      </c>
      <c r="F3133" s="381" t="s">
        <v>902</v>
      </c>
      <c r="G3133" s="381" t="s">
        <v>387</v>
      </c>
      <c r="H3133" s="100" t="s">
        <v>653</v>
      </c>
      <c r="I3133" s="381" t="s">
        <v>505</v>
      </c>
      <c r="J3133" s="382">
        <v>360715</v>
      </c>
      <c r="K3133" s="382">
        <v>290391.86</v>
      </c>
      <c r="L3133" s="191" t="str">
        <f t="shared" si="2284"/>
        <v>875048210702011004102011921301</v>
      </c>
      <c r="M3133" s="192">
        <f t="array" ref="M3133">IF(COUNT(SEARCH(Удалить_Роспись_КВСР,$B3133)*SEARCH(Удалить_Роспись_ПБС,$C3133)*SEARCH(Удалить_Роспись_КФСР, $D3133)*SEARCH(Удалить_Роспись_КЦСР,$E3133)*SEARCH(Удалить_Роспись_КВР,$F3133)*SEARCH(Удалить_Роспись_ЭК,$H3133)*SEARCH(Удалить_Роспись_КР,$I3133))&gt;0,0,1)</f>
        <v>0</v>
      </c>
      <c r="N3133" s="192">
        <v>0</v>
      </c>
      <c r="O3133" s="192" t="str">
        <f t="shared" si="2285"/>
        <v/>
      </c>
      <c r="P3133" s="192" t="str">
        <f t="shared" si="2326"/>
        <v/>
      </c>
      <c r="Q3133" s="300" t="str">
        <f t="shared" si="2286"/>
        <v/>
      </c>
      <c r="R3133" s="300" t="str">
        <f t="shared" si="2287"/>
        <v/>
      </c>
      <c r="S3133" s="300" t="str">
        <f t="shared" si="2288"/>
        <v/>
      </c>
      <c r="T3133" s="192" t="str">
        <f t="shared" si="2289"/>
        <v/>
      </c>
      <c r="U3133" s="303" t="str">
        <f t="shared" si="2290"/>
        <v/>
      </c>
      <c r="V3133" s="300" t="str">
        <f t="shared" si="2291"/>
        <v/>
      </c>
      <c r="W3133" s="192" t="str">
        <f t="shared" si="2292"/>
        <v/>
      </c>
      <c r="X3133" s="303" t="str">
        <f t="shared" si="2293"/>
        <v/>
      </c>
      <c r="Y3133" s="300" t="str">
        <f t="shared" si="2294"/>
        <v/>
      </c>
      <c r="Z3133" s="300" t="str">
        <f t="shared" si="2295"/>
        <v/>
      </c>
      <c r="AA3133" s="303" t="str">
        <f t="shared" si="2296"/>
        <v/>
      </c>
      <c r="AB3133" s="300" t="str">
        <f t="shared" si="2297"/>
        <v/>
      </c>
      <c r="AC3133" s="300" t="str">
        <f t="shared" si="2298"/>
        <v/>
      </c>
      <c r="AD3133" s="300" t="str">
        <f t="shared" si="2299"/>
        <v/>
      </c>
      <c r="AE3133" s="192" t="str">
        <f t="shared" si="2300"/>
        <v/>
      </c>
      <c r="AF3133" s="192" t="str">
        <f t="shared" si="2301"/>
        <v/>
      </c>
      <c r="AG3133" s="192"/>
      <c r="AJ3133" s="300" t="str">
        <f t="shared" si="2302"/>
        <v/>
      </c>
      <c r="AK3133" s="300" t="str">
        <f t="shared" si="2303"/>
        <v/>
      </c>
      <c r="AL3133" s="300" t="str">
        <f t="shared" si="2304"/>
        <v/>
      </c>
      <c r="AM3133" s="300" t="str">
        <f t="shared" si="2305"/>
        <v/>
      </c>
      <c r="AN3133" s="300" t="str">
        <f t="shared" si="2306"/>
        <v/>
      </c>
      <c r="AO3133" s="300" t="str">
        <f t="shared" si="2307"/>
        <v/>
      </c>
      <c r="AP3133" s="300" t="str">
        <f t="shared" si="2308"/>
        <v/>
      </c>
      <c r="AQ3133" s="300" t="str">
        <f t="shared" si="2309"/>
        <v/>
      </c>
      <c r="AR3133" s="306" t="str">
        <f t="shared" si="2310"/>
        <v/>
      </c>
      <c r="AS3133" s="300" t="str">
        <f t="shared" si="2311"/>
        <v/>
      </c>
      <c r="AT3133" s="300" t="str">
        <f t="shared" si="2312"/>
        <v/>
      </c>
      <c r="AU3133" s="192" t="str">
        <f t="shared" si="2313"/>
        <v>рбс</v>
      </c>
      <c r="AV3133" s="192" t="str">
        <f t="shared" si="2314"/>
        <v>рбс87504821общопл</v>
      </c>
      <c r="AW3133" s="191">
        <f t="shared" si="2315"/>
        <v>0</v>
      </c>
      <c r="AX3133" s="191">
        <f t="shared" si="2316"/>
        <v>0</v>
      </c>
      <c r="AY3133" s="191">
        <f t="shared" si="2317"/>
        <v>0</v>
      </c>
      <c r="AZ3133" s="191">
        <f t="shared" si="2318"/>
        <v>0</v>
      </c>
      <c r="BA3133" s="193">
        <f t="shared" si="2319"/>
        <v>1</v>
      </c>
      <c r="BB3133" s="193">
        <f t="shared" si="2320"/>
        <v>1</v>
      </c>
      <c r="BC3133" s="193">
        <f t="shared" si="2321"/>
        <v>1</v>
      </c>
      <c r="BD3133" s="191">
        <f t="shared" si="2329"/>
        <v>0</v>
      </c>
      <c r="BE3133" s="191">
        <f t="shared" si="2322"/>
        <v>0</v>
      </c>
      <c r="BF3133" s="210">
        <f t="shared" si="2323"/>
        <v>0</v>
      </c>
      <c r="BG3133" s="211">
        <f t="shared" si="2324"/>
        <v>0</v>
      </c>
      <c r="BH3133" s="289"/>
      <c r="BI3133" s="289"/>
      <c r="BJ3133" s="228"/>
      <c r="BK3133" s="228"/>
      <c r="BL3133" s="233" t="str">
        <f t="shared" si="2325"/>
        <v/>
      </c>
    </row>
    <row r="3134" spans="1:64" ht="12" customHeight="1">
      <c r="A3134" s="333" t="s">
        <v>1489</v>
      </c>
      <c r="B3134" s="381" t="s">
        <v>327</v>
      </c>
      <c r="C3134" s="333" t="s">
        <v>821</v>
      </c>
      <c r="D3134" s="381" t="s">
        <v>317</v>
      </c>
      <c r="E3134" s="381" t="s">
        <v>1319</v>
      </c>
      <c r="F3134" s="381" t="s">
        <v>589</v>
      </c>
      <c r="G3134" s="381" t="s">
        <v>386</v>
      </c>
      <c r="H3134" s="100" t="s">
        <v>653</v>
      </c>
      <c r="I3134" s="381" t="s">
        <v>505</v>
      </c>
      <c r="J3134" s="382">
        <v>47000</v>
      </c>
      <c r="K3134" s="382">
        <v>47000</v>
      </c>
      <c r="L3134" s="191" t="str">
        <f t="shared" si="2284"/>
        <v>875048210702011004702011221201</v>
      </c>
      <c r="M3134" s="192">
        <f t="array" ref="M3134">IF(COUNT(SEARCH(Удалить_Роспись_КВСР,$B3134)*SEARCH(Удалить_Роспись_ПБС,$C3134)*SEARCH(Удалить_Роспись_КФСР, $D3134)*SEARCH(Удалить_Роспись_КЦСР,$E3134)*SEARCH(Удалить_Роспись_КВР,$F3134)*SEARCH(Удалить_Роспись_ЭК,$H3134)*SEARCH(Удалить_Роспись_КР,$I3134))&gt;0,0,1)</f>
        <v>0</v>
      </c>
      <c r="N3134" s="192">
        <f>IF(COUNT(SEARCH(Удалить_Индекс_КВСР,$B3134)*SEARCH(Удалить_Индекс_ПБС,$C3134)*SEARCH(Удалить_Индекс_КФСР,$D3134)*SEARCH(Удалить_Индекс_КЦСР,$E3134)*SEARCH(Удалить_Индекс_КВР,$F3134)*SEARCH(Удалить_Индекс_ЭК,$H3134)*SEARCH(Удалить_Индекс_КР,$I3134))&gt;0,0,1)</f>
        <v>1</v>
      </c>
      <c r="O3134" s="192" t="str">
        <f t="shared" si="2285"/>
        <v/>
      </c>
      <c r="P3134" s="192" t="str">
        <f t="shared" si="2326"/>
        <v/>
      </c>
      <c r="Q3134" s="300" t="str">
        <f t="shared" si="2286"/>
        <v/>
      </c>
      <c r="R3134" s="300" t="str">
        <f t="shared" si="2287"/>
        <v/>
      </c>
      <c r="S3134" s="300" t="str">
        <f t="shared" si="2288"/>
        <v/>
      </c>
      <c r="T3134" s="192" t="str">
        <f t="shared" si="2289"/>
        <v/>
      </c>
      <c r="U3134" s="303" t="str">
        <f t="shared" si="2290"/>
        <v/>
      </c>
      <c r="V3134" s="300" t="str">
        <f t="shared" si="2291"/>
        <v/>
      </c>
      <c r="W3134" s="192" t="str">
        <f t="shared" si="2292"/>
        <v/>
      </c>
      <c r="X3134" s="303" t="str">
        <f t="shared" si="2293"/>
        <v/>
      </c>
      <c r="Y3134" s="300" t="str">
        <f t="shared" si="2294"/>
        <v/>
      </c>
      <c r="Z3134" s="300" t="str">
        <f t="shared" si="2295"/>
        <v/>
      </c>
      <c r="AA3134" s="303" t="str">
        <f t="shared" si="2296"/>
        <v/>
      </c>
      <c r="AB3134" s="300" t="str">
        <f t="shared" si="2297"/>
        <v/>
      </c>
      <c r="AC3134" s="300" t="str">
        <f t="shared" si="2298"/>
        <v/>
      </c>
      <c r="AD3134" s="300" t="str">
        <f t="shared" si="2299"/>
        <v/>
      </c>
      <c r="AE3134" s="192" t="str">
        <f t="shared" si="2300"/>
        <v/>
      </c>
      <c r="AF3134" s="192" t="str">
        <f t="shared" si="2301"/>
        <v/>
      </c>
      <c r="AG3134" s="192"/>
      <c r="AJ3134" s="300" t="str">
        <f t="shared" si="2302"/>
        <v/>
      </c>
      <c r="AK3134" s="300" t="str">
        <f t="shared" si="2303"/>
        <v/>
      </c>
      <c r="AL3134" s="300" t="str">
        <f t="shared" si="2304"/>
        <v/>
      </c>
      <c r="AM3134" s="300" t="str">
        <f t="shared" si="2305"/>
        <v/>
      </c>
      <c r="AN3134" s="300" t="str">
        <f t="shared" si="2306"/>
        <v/>
      </c>
      <c r="AO3134" s="300" t="str">
        <f t="shared" si="2307"/>
        <v/>
      </c>
      <c r="AP3134" s="300" t="str">
        <f t="shared" si="2308"/>
        <v/>
      </c>
      <c r="AQ3134" s="300" t="str">
        <f t="shared" si="2309"/>
        <v/>
      </c>
      <c r="AR3134" s="306" t="str">
        <f t="shared" si="2310"/>
        <v/>
      </c>
      <c r="AS3134" s="300" t="str">
        <f t="shared" si="2311"/>
        <v/>
      </c>
      <c r="AT3134" s="300" t="str">
        <f t="shared" si="2312"/>
        <v/>
      </c>
      <c r="AU3134" s="192" t="str">
        <f t="shared" si="2313"/>
        <v>рбс</v>
      </c>
      <c r="AV3134" s="192" t="str">
        <f t="shared" si="2314"/>
        <v>рбс87504821общпро</v>
      </c>
      <c r="AW3134" s="191">
        <f t="shared" si="2315"/>
        <v>0</v>
      </c>
      <c r="AX3134" s="191">
        <f t="shared" si="2316"/>
        <v>0</v>
      </c>
      <c r="AY3134" s="191">
        <f t="shared" si="2317"/>
        <v>47000</v>
      </c>
      <c r="AZ3134" s="191">
        <f t="shared" si="2318"/>
        <v>47000</v>
      </c>
      <c r="BA3134" s="193">
        <f t="shared" si="2319"/>
        <v>1</v>
      </c>
      <c r="BB3134" s="193">
        <f t="shared" si="2320"/>
        <v>1</v>
      </c>
      <c r="BC3134" s="193">
        <f t="shared" si="2321"/>
        <v>1</v>
      </c>
      <c r="BD3134" s="191">
        <f t="shared" si="2329"/>
        <v>47000</v>
      </c>
      <c r="BE3134" s="191">
        <f t="shared" si="2322"/>
        <v>47000</v>
      </c>
      <c r="BF3134" s="210">
        <f t="shared" si="2323"/>
        <v>47000</v>
      </c>
      <c r="BG3134" s="211">
        <f t="shared" si="2324"/>
        <v>47000</v>
      </c>
      <c r="BH3134" s="289" t="str">
        <f t="shared" ref="BH3134:BH3140" si="2330">B3134</f>
        <v>875</v>
      </c>
      <c r="BI3134" s="289" t="str">
        <f t="shared" ref="BI3134:BI3140" si="2331">D3134</f>
        <v>0702</v>
      </c>
      <c r="BJ3134" s="284" t="s">
        <v>591</v>
      </c>
      <c r="BK3134" s="284" t="s">
        <v>586</v>
      </c>
      <c r="BL3134" s="233" t="str">
        <f t="shared" si="2325"/>
        <v/>
      </c>
    </row>
    <row r="3135" spans="1:64" ht="12" customHeight="1">
      <c r="A3135" s="333" t="s">
        <v>1489</v>
      </c>
      <c r="B3135" s="381" t="s">
        <v>327</v>
      </c>
      <c r="C3135" s="333" t="s">
        <v>821</v>
      </c>
      <c r="D3135" s="381" t="s">
        <v>317</v>
      </c>
      <c r="E3135" s="381" t="s">
        <v>1320</v>
      </c>
      <c r="F3135" s="381" t="s">
        <v>586</v>
      </c>
      <c r="G3135" s="381" t="s">
        <v>393</v>
      </c>
      <c r="H3135" s="100" t="s">
        <v>653</v>
      </c>
      <c r="I3135" s="381" t="s">
        <v>505</v>
      </c>
      <c r="J3135" s="382">
        <v>3960495</v>
      </c>
      <c r="K3135" s="382">
        <v>2733263.74</v>
      </c>
      <c r="L3135" s="191" t="str">
        <f t="shared" si="2284"/>
        <v>875048210702011004Г02024422301</v>
      </c>
      <c r="M3135" s="192">
        <f t="array" ref="M3135">IF(COUNT(SEARCH(Удалить_Роспись_КВСР,$B3135)*SEARCH(Удалить_Роспись_ПБС,$C3135)*SEARCH(Удалить_Роспись_КФСР, $D3135)*SEARCH(Удалить_Роспись_КЦСР,$E3135)*SEARCH(Удалить_Роспись_КВР,$F3135)*SEARCH(Удалить_Роспись_ЭК,$H3135)*SEARCH(Удалить_Роспись_КР,$I3135))&gt;0,0,1)</f>
        <v>0</v>
      </c>
      <c r="N3135" s="192">
        <f>IF(COUNT(SEARCH(Удалить_Индекс_КВСР,$B3135)*SEARCH(Удалить_Индекс_ПБС,$C3135)*SEARCH(Удалить_Индекс_КФСР,$D3135)*SEARCH(Удалить_Индекс_КЦСР,$E3135)*SEARCH(Удалить_Индекс_КВР,$F3135)*SEARCH(Удалить_Индекс_ЭК,$H3135)*SEARCH(Удалить_Индекс_КР,$I3135))&gt;0,0,1)</f>
        <v>1</v>
      </c>
      <c r="O3135" s="192" t="str">
        <f t="shared" si="2285"/>
        <v/>
      </c>
      <c r="P3135" s="192" t="str">
        <f t="shared" si="2326"/>
        <v/>
      </c>
      <c r="Q3135" s="300" t="str">
        <f t="shared" si="2286"/>
        <v/>
      </c>
      <c r="R3135" s="300" t="str">
        <f t="shared" si="2287"/>
        <v/>
      </c>
      <c r="S3135" s="300" t="str">
        <f t="shared" si="2288"/>
        <v/>
      </c>
      <c r="T3135" s="192" t="str">
        <f t="shared" si="2289"/>
        <v/>
      </c>
      <c r="U3135" s="303" t="str">
        <f t="shared" si="2290"/>
        <v/>
      </c>
      <c r="V3135" s="300" t="str">
        <f t="shared" si="2291"/>
        <v/>
      </c>
      <c r="W3135" s="192" t="str">
        <f t="shared" si="2292"/>
        <v/>
      </c>
      <c r="X3135" s="303" t="str">
        <f t="shared" si="2293"/>
        <v/>
      </c>
      <c r="Y3135" s="300" t="str">
        <f t="shared" si="2294"/>
        <v/>
      </c>
      <c r="Z3135" s="300" t="str">
        <f t="shared" si="2295"/>
        <v/>
      </c>
      <c r="AA3135" s="303" t="str">
        <f t="shared" si="2296"/>
        <v/>
      </c>
      <c r="AB3135" s="300" t="str">
        <f t="shared" si="2297"/>
        <v/>
      </c>
      <c r="AC3135" s="300" t="str">
        <f t="shared" si="2298"/>
        <v/>
      </c>
      <c r="AD3135" s="300" t="str">
        <f t="shared" si="2299"/>
        <v/>
      </c>
      <c r="AE3135" s="192" t="str">
        <f t="shared" si="2300"/>
        <v/>
      </c>
      <c r="AF3135" s="192" t="str">
        <f t="shared" si="2301"/>
        <v/>
      </c>
      <c r="AG3135" s="192"/>
      <c r="AJ3135" s="300" t="str">
        <f t="shared" si="2302"/>
        <v/>
      </c>
      <c r="AK3135" s="300" t="str">
        <f t="shared" si="2303"/>
        <v/>
      </c>
      <c r="AL3135" s="300" t="str">
        <f t="shared" si="2304"/>
        <v/>
      </c>
      <c r="AM3135" s="300" t="str">
        <f t="shared" si="2305"/>
        <v/>
      </c>
      <c r="AN3135" s="300" t="str">
        <f t="shared" si="2306"/>
        <v/>
      </c>
      <c r="AO3135" s="300" t="str">
        <f t="shared" si="2307"/>
        <v/>
      </c>
      <c r="AP3135" s="300" t="str">
        <f t="shared" si="2308"/>
        <v/>
      </c>
      <c r="AQ3135" s="300" t="str">
        <f t="shared" si="2309"/>
        <v/>
      </c>
      <c r="AR3135" s="306" t="str">
        <f t="shared" si="2310"/>
        <v/>
      </c>
      <c r="AS3135" s="300" t="str">
        <f t="shared" si="2311"/>
        <v/>
      </c>
      <c r="AT3135" s="300" t="str">
        <f t="shared" si="2312"/>
        <v/>
      </c>
      <c r="AU3135" s="192" t="str">
        <f t="shared" si="2313"/>
        <v>рбс</v>
      </c>
      <c r="AV3135" s="192" t="str">
        <f t="shared" si="2314"/>
        <v>рбс87504821общком</v>
      </c>
      <c r="AW3135" s="191">
        <f t="shared" si="2315"/>
        <v>0</v>
      </c>
      <c r="AX3135" s="191">
        <f t="shared" si="2316"/>
        <v>0</v>
      </c>
      <c r="AY3135" s="191">
        <f t="shared" si="2317"/>
        <v>3960495</v>
      </c>
      <c r="AZ3135" s="191">
        <f t="shared" si="2318"/>
        <v>2733263.74</v>
      </c>
      <c r="BA3135" s="193">
        <f t="shared" si="2319"/>
        <v>1</v>
      </c>
      <c r="BB3135" s="193">
        <f t="shared" si="2320"/>
        <v>1</v>
      </c>
      <c r="BC3135" s="193">
        <f t="shared" si="2321"/>
        <v>1</v>
      </c>
      <c r="BD3135" s="191">
        <f t="shared" si="2329"/>
        <v>3960495</v>
      </c>
      <c r="BE3135" s="191">
        <f t="shared" si="2322"/>
        <v>2733263.74</v>
      </c>
      <c r="BF3135" s="210">
        <f t="shared" si="2323"/>
        <v>3960495</v>
      </c>
      <c r="BG3135" s="211">
        <f t="shared" si="2324"/>
        <v>3960495</v>
      </c>
      <c r="BH3135" s="289" t="str">
        <f t="shared" si="2330"/>
        <v>875</v>
      </c>
      <c r="BI3135" s="289" t="str">
        <f t="shared" si="2331"/>
        <v>0702</v>
      </c>
      <c r="BJ3135" s="284" t="s">
        <v>591</v>
      </c>
      <c r="BK3135" s="284" t="s">
        <v>589</v>
      </c>
      <c r="BL3135" s="233" t="str">
        <f t="shared" si="2325"/>
        <v/>
      </c>
    </row>
    <row r="3136" spans="1:64" ht="12" customHeight="1">
      <c r="A3136" s="333" t="s">
        <v>1489</v>
      </c>
      <c r="B3136" s="381" t="s">
        <v>327</v>
      </c>
      <c r="C3136" s="333" t="s">
        <v>821</v>
      </c>
      <c r="D3136" s="381" t="s">
        <v>317</v>
      </c>
      <c r="E3136" s="381" t="s">
        <v>1321</v>
      </c>
      <c r="F3136" s="381" t="s">
        <v>586</v>
      </c>
      <c r="G3136" s="381" t="s">
        <v>397</v>
      </c>
      <c r="H3136" s="100" t="s">
        <v>653</v>
      </c>
      <c r="I3136" s="381" t="s">
        <v>505</v>
      </c>
      <c r="J3136" s="382">
        <v>142635</v>
      </c>
      <c r="K3136" s="382">
        <v>44000</v>
      </c>
      <c r="L3136" s="191" t="str">
        <f t="shared" si="2284"/>
        <v>875048210702011004П02024434001</v>
      </c>
      <c r="M3136" s="192">
        <f t="array" ref="M3136">IF(COUNT(SEARCH(Удалить_Роспись_КВСР,$B3136)*SEARCH(Удалить_Роспись_ПБС,$C3136)*SEARCH(Удалить_Роспись_КФСР, $D3136)*SEARCH(Удалить_Роспись_КЦСР,$E3136)*SEARCH(Удалить_Роспись_КВР,$F3136)*SEARCH(Удалить_Роспись_ЭК,$H3136)*SEARCH(Удалить_Роспись_КР,$I3136))&gt;0,0,1)</f>
        <v>0</v>
      </c>
      <c r="N3136" s="192">
        <f>IF(COUNT(SEARCH(Удалить_Индекс_КВСР,$B3136)*SEARCH(Удалить_Индекс_ПБС,$C3136)*SEARCH(Удалить_Индекс_КФСР,$D3136)*SEARCH(Удалить_Индекс_КЦСР,$E3136)*SEARCH(Удалить_Индекс_КВР,$F3136)*SEARCH(Удалить_Индекс_ЭК,$H3136)*SEARCH(Удалить_Индекс_КР,$I3136))&gt;0,0,1)</f>
        <v>1</v>
      </c>
      <c r="O3136" s="192" t="str">
        <f t="shared" si="2285"/>
        <v/>
      </c>
      <c r="P3136" s="192" t="str">
        <f t="shared" si="2326"/>
        <v/>
      </c>
      <c r="Q3136" s="300" t="str">
        <f t="shared" si="2286"/>
        <v/>
      </c>
      <c r="R3136" s="300" t="str">
        <f t="shared" si="2287"/>
        <v/>
      </c>
      <c r="S3136" s="300" t="str">
        <f t="shared" si="2288"/>
        <v/>
      </c>
      <c r="T3136" s="192" t="str">
        <f t="shared" si="2289"/>
        <v/>
      </c>
      <c r="U3136" s="303" t="str">
        <f t="shared" si="2290"/>
        <v/>
      </c>
      <c r="V3136" s="300" t="str">
        <f t="shared" si="2291"/>
        <v/>
      </c>
      <c r="W3136" s="192" t="str">
        <f t="shared" si="2292"/>
        <v/>
      </c>
      <c r="X3136" s="303" t="str">
        <f t="shared" si="2293"/>
        <v/>
      </c>
      <c r="Y3136" s="300" t="str">
        <f t="shared" si="2294"/>
        <v/>
      </c>
      <c r="Z3136" s="300" t="str">
        <f t="shared" si="2295"/>
        <v/>
      </c>
      <c r="AA3136" s="303" t="str">
        <f t="shared" si="2296"/>
        <v/>
      </c>
      <c r="AB3136" s="300" t="str">
        <f t="shared" si="2297"/>
        <v/>
      </c>
      <c r="AC3136" s="300" t="str">
        <f t="shared" si="2298"/>
        <v/>
      </c>
      <c r="AD3136" s="300" t="str">
        <f t="shared" si="2299"/>
        <v/>
      </c>
      <c r="AE3136" s="192" t="str">
        <f t="shared" si="2300"/>
        <v/>
      </c>
      <c r="AF3136" s="192" t="str">
        <f t="shared" si="2301"/>
        <v/>
      </c>
      <c r="AG3136" s="192"/>
      <c r="AJ3136" s="300" t="str">
        <f t="shared" si="2302"/>
        <v/>
      </c>
      <c r="AK3136" s="300" t="str">
        <f t="shared" si="2303"/>
        <v/>
      </c>
      <c r="AL3136" s="300" t="str">
        <f t="shared" si="2304"/>
        <v/>
      </c>
      <c r="AM3136" s="300" t="str">
        <f t="shared" si="2305"/>
        <v/>
      </c>
      <c r="AN3136" s="300" t="str">
        <f t="shared" si="2306"/>
        <v/>
      </c>
      <c r="AO3136" s="300" t="str">
        <f t="shared" si="2307"/>
        <v/>
      </c>
      <c r="AP3136" s="300" t="str">
        <f t="shared" si="2308"/>
        <v/>
      </c>
      <c r="AQ3136" s="300" t="str">
        <f t="shared" si="2309"/>
        <v/>
      </c>
      <c r="AR3136" s="306" t="str">
        <f t="shared" si="2310"/>
        <v/>
      </c>
      <c r="AS3136" s="300" t="str">
        <f t="shared" si="2311"/>
        <v/>
      </c>
      <c r="AT3136" s="300" t="str">
        <f t="shared" si="2312"/>
        <v/>
      </c>
      <c r="AU3136" s="192" t="str">
        <f t="shared" si="2313"/>
        <v>рбс</v>
      </c>
      <c r="AV3136" s="192" t="str">
        <f t="shared" si="2314"/>
        <v>рбс87504821общпро</v>
      </c>
      <c r="AW3136" s="191">
        <f t="shared" si="2315"/>
        <v>0</v>
      </c>
      <c r="AX3136" s="191">
        <f t="shared" si="2316"/>
        <v>0</v>
      </c>
      <c r="AY3136" s="191">
        <f t="shared" si="2317"/>
        <v>142635</v>
      </c>
      <c r="AZ3136" s="191">
        <f t="shared" si="2318"/>
        <v>44000</v>
      </c>
      <c r="BA3136" s="193">
        <f t="shared" si="2319"/>
        <v>1</v>
      </c>
      <c r="BB3136" s="193">
        <f t="shared" si="2320"/>
        <v>1</v>
      </c>
      <c r="BC3136" s="193">
        <f t="shared" si="2321"/>
        <v>1</v>
      </c>
      <c r="BD3136" s="191">
        <f t="shared" si="2329"/>
        <v>142635</v>
      </c>
      <c r="BE3136" s="191">
        <f t="shared" si="2322"/>
        <v>44000</v>
      </c>
      <c r="BF3136" s="210">
        <f t="shared" si="2323"/>
        <v>142635</v>
      </c>
      <c r="BG3136" s="211">
        <f t="shared" si="2324"/>
        <v>142635</v>
      </c>
      <c r="BH3136" s="289" t="str">
        <f t="shared" si="2330"/>
        <v>875</v>
      </c>
      <c r="BI3136" s="289" t="str">
        <f t="shared" si="2331"/>
        <v>0702</v>
      </c>
      <c r="BJ3136" s="284" t="s">
        <v>591</v>
      </c>
      <c r="BK3136" s="284" t="s">
        <v>586</v>
      </c>
      <c r="BL3136" s="233" t="str">
        <f t="shared" si="2325"/>
        <v/>
      </c>
    </row>
    <row r="3137" spans="1:64" ht="12" customHeight="1">
      <c r="A3137" s="333" t="s">
        <v>1489</v>
      </c>
      <c r="B3137" s="381" t="s">
        <v>327</v>
      </c>
      <c r="C3137" s="333" t="s">
        <v>821</v>
      </c>
      <c r="D3137" s="381" t="s">
        <v>317</v>
      </c>
      <c r="E3137" s="381" t="s">
        <v>1448</v>
      </c>
      <c r="F3137" s="381" t="s">
        <v>586</v>
      </c>
      <c r="G3137" s="381" t="s">
        <v>407</v>
      </c>
      <c r="H3137" s="100" t="s">
        <v>653</v>
      </c>
      <c r="I3137" s="381" t="s">
        <v>505</v>
      </c>
      <c r="J3137" s="382">
        <v>1260</v>
      </c>
      <c r="K3137" s="382">
        <v>0</v>
      </c>
      <c r="L3137" s="191" t="str">
        <f t="shared" si="2284"/>
        <v>875048210702011004Ф00024431001</v>
      </c>
      <c r="M3137" s="192">
        <f t="array" ref="M3137">IF(COUNT(SEARCH(Удалить_Роспись_КВСР,$B3137)*SEARCH(Удалить_Роспись_ПБС,$C3137)*SEARCH(Удалить_Роспись_КФСР, $D3137)*SEARCH(Удалить_Роспись_КЦСР,$E3137)*SEARCH(Удалить_Роспись_КВР,$F3137)*SEARCH(Удалить_Роспись_ЭК,$H3137)*SEARCH(Удалить_Роспись_КР,$I3137))&gt;0,0,1)</f>
        <v>0</v>
      </c>
      <c r="N3137" s="192">
        <v>0</v>
      </c>
      <c r="O3137" s="192" t="str">
        <f t="shared" si="2285"/>
        <v/>
      </c>
      <c r="P3137" s="192" t="str">
        <f t="shared" si="2326"/>
        <v/>
      </c>
      <c r="Q3137" s="300" t="str">
        <f t="shared" si="2286"/>
        <v/>
      </c>
      <c r="R3137" s="300" t="str">
        <f t="shared" si="2287"/>
        <v/>
      </c>
      <c r="S3137" s="300" t="str">
        <f t="shared" si="2288"/>
        <v/>
      </c>
      <c r="T3137" s="192" t="str">
        <f t="shared" si="2289"/>
        <v/>
      </c>
      <c r="U3137" s="303" t="str">
        <f t="shared" si="2290"/>
        <v/>
      </c>
      <c r="V3137" s="300" t="str">
        <f t="shared" si="2291"/>
        <v/>
      </c>
      <c r="W3137" s="192" t="str">
        <f t="shared" si="2292"/>
        <v/>
      </c>
      <c r="X3137" s="303" t="str">
        <f t="shared" si="2293"/>
        <v/>
      </c>
      <c r="Y3137" s="300" t="str">
        <f t="shared" si="2294"/>
        <v/>
      </c>
      <c r="Z3137" s="300" t="str">
        <f t="shared" si="2295"/>
        <v/>
      </c>
      <c r="AA3137" s="303" t="str">
        <f t="shared" si="2296"/>
        <v/>
      </c>
      <c r="AB3137" s="300" t="str">
        <f t="shared" si="2297"/>
        <v/>
      </c>
      <c r="AC3137" s="300" t="str">
        <f t="shared" si="2298"/>
        <v/>
      </c>
      <c r="AD3137" s="300" t="str">
        <f t="shared" si="2299"/>
        <v/>
      </c>
      <c r="AE3137" s="192" t="str">
        <f t="shared" si="2300"/>
        <v/>
      </c>
      <c r="AF3137" s="192" t="str">
        <f t="shared" si="2301"/>
        <v/>
      </c>
      <c r="AG3137" s="192"/>
      <c r="AJ3137" s="300" t="str">
        <f t="shared" si="2302"/>
        <v/>
      </c>
      <c r="AK3137" s="300" t="str">
        <f t="shared" si="2303"/>
        <v/>
      </c>
      <c r="AL3137" s="300" t="str">
        <f t="shared" si="2304"/>
        <v/>
      </c>
      <c r="AM3137" s="300" t="str">
        <f t="shared" si="2305"/>
        <v/>
      </c>
      <c r="AN3137" s="300" t="str">
        <f t="shared" si="2306"/>
        <v/>
      </c>
      <c r="AO3137" s="300" t="str">
        <f t="shared" si="2307"/>
        <v/>
      </c>
      <c r="AP3137" s="300" t="str">
        <f t="shared" si="2308"/>
        <v/>
      </c>
      <c r="AQ3137" s="300" t="str">
        <f t="shared" si="2309"/>
        <v/>
      </c>
      <c r="AR3137" s="306" t="str">
        <f t="shared" si="2310"/>
        <v/>
      </c>
      <c r="AS3137" s="300" t="str">
        <f t="shared" si="2311"/>
        <v/>
      </c>
      <c r="AT3137" s="300" t="str">
        <f t="shared" si="2312"/>
        <v/>
      </c>
      <c r="AU3137" s="192" t="str">
        <f t="shared" si="2313"/>
        <v>рбс</v>
      </c>
      <c r="AV3137" s="192" t="str">
        <f t="shared" si="2314"/>
        <v>рбс87504821общосн</v>
      </c>
      <c r="AW3137" s="191">
        <f t="shared" si="2315"/>
        <v>0</v>
      </c>
      <c r="AX3137" s="191">
        <f t="shared" si="2316"/>
        <v>0</v>
      </c>
      <c r="AY3137" s="191">
        <f t="shared" si="2317"/>
        <v>0</v>
      </c>
      <c r="AZ3137" s="191">
        <f t="shared" si="2318"/>
        <v>0</v>
      </c>
      <c r="BA3137" s="193">
        <f t="shared" si="2319"/>
        <v>1</v>
      </c>
      <c r="BB3137" s="193">
        <f t="shared" si="2320"/>
        <v>1</v>
      </c>
      <c r="BC3137" s="193">
        <f t="shared" si="2321"/>
        <v>1</v>
      </c>
      <c r="BD3137" s="191">
        <f t="shared" si="2329"/>
        <v>0</v>
      </c>
      <c r="BE3137" s="191">
        <f t="shared" si="2322"/>
        <v>0</v>
      </c>
      <c r="BF3137" s="210">
        <f t="shared" si="2323"/>
        <v>0</v>
      </c>
      <c r="BG3137" s="211">
        <f t="shared" si="2324"/>
        <v>0</v>
      </c>
      <c r="BH3137" s="289" t="str">
        <f t="shared" si="2330"/>
        <v>875</v>
      </c>
      <c r="BI3137" s="289" t="str">
        <f t="shared" si="2331"/>
        <v>0702</v>
      </c>
      <c r="BJ3137" s="284" t="s">
        <v>591</v>
      </c>
      <c r="BK3137" s="284" t="s">
        <v>586</v>
      </c>
      <c r="BL3137" s="233" t="str">
        <f t="shared" si="2325"/>
        <v/>
      </c>
    </row>
    <row r="3138" spans="1:64" ht="12" customHeight="1">
      <c r="A3138" s="333" t="s">
        <v>1489</v>
      </c>
      <c r="B3138" s="381" t="s">
        <v>327</v>
      </c>
      <c r="C3138" s="333" t="s">
        <v>821</v>
      </c>
      <c r="D3138" s="381" t="s">
        <v>317</v>
      </c>
      <c r="E3138" s="381" t="s">
        <v>1457</v>
      </c>
      <c r="F3138" s="381" t="s">
        <v>586</v>
      </c>
      <c r="G3138" s="381" t="s">
        <v>393</v>
      </c>
      <c r="H3138" s="100" t="s">
        <v>653</v>
      </c>
      <c r="I3138" s="381" t="s">
        <v>505</v>
      </c>
      <c r="J3138" s="382">
        <v>232587</v>
      </c>
      <c r="K3138" s="382">
        <v>176327.57</v>
      </c>
      <c r="L3138" s="191" t="str">
        <f t="shared" si="2284"/>
        <v>875048210702011004Э02024422301</v>
      </c>
      <c r="M3138" s="192">
        <f t="array" ref="M3138">IF(COUNT(SEARCH(Удалить_Роспись_КВСР,$B3138)*SEARCH(Удалить_Роспись_ПБС,$C3138)*SEARCH(Удалить_Роспись_КФСР, $D3138)*SEARCH(Удалить_Роспись_КЦСР,$E3138)*SEARCH(Удалить_Роспись_КВР,$F3138)*SEARCH(Удалить_Роспись_ЭК,$H3138)*SEARCH(Удалить_Роспись_КР,$I3138))&gt;0,0,1)</f>
        <v>0</v>
      </c>
      <c r="N3138" s="192">
        <f>IF(COUNT(SEARCH(Удалить_Индекс_КВСР,$B3138)*SEARCH(Удалить_Индекс_ПБС,$C3138)*SEARCH(Удалить_Индекс_КФСР,$D3138)*SEARCH(Удалить_Индекс_КЦСР,$E3138)*SEARCH(Удалить_Индекс_КВР,$F3138)*SEARCH(Удалить_Индекс_ЭК,$H3138)*SEARCH(Удалить_Индекс_КР,$I3138))&gt;0,0,1)</f>
        <v>1</v>
      </c>
      <c r="O3138" s="192" t="str">
        <f t="shared" si="2285"/>
        <v/>
      </c>
      <c r="P3138" s="192" t="str">
        <f t="shared" si="2326"/>
        <v/>
      </c>
      <c r="Q3138" s="300" t="str">
        <f t="shared" si="2286"/>
        <v/>
      </c>
      <c r="R3138" s="300" t="str">
        <f t="shared" si="2287"/>
        <v/>
      </c>
      <c r="S3138" s="300" t="str">
        <f t="shared" si="2288"/>
        <v/>
      </c>
      <c r="T3138" s="192" t="str">
        <f t="shared" si="2289"/>
        <v/>
      </c>
      <c r="U3138" s="303" t="str">
        <f t="shared" si="2290"/>
        <v/>
      </c>
      <c r="V3138" s="300" t="str">
        <f t="shared" si="2291"/>
        <v/>
      </c>
      <c r="W3138" s="192" t="str">
        <f t="shared" si="2292"/>
        <v/>
      </c>
      <c r="X3138" s="303" t="str">
        <f t="shared" si="2293"/>
        <v/>
      </c>
      <c r="Y3138" s="300" t="str">
        <f t="shared" si="2294"/>
        <v/>
      </c>
      <c r="Z3138" s="300" t="str">
        <f t="shared" si="2295"/>
        <v/>
      </c>
      <c r="AA3138" s="303" t="str">
        <f t="shared" si="2296"/>
        <v/>
      </c>
      <c r="AB3138" s="300" t="str">
        <f t="shared" si="2297"/>
        <v/>
      </c>
      <c r="AC3138" s="300" t="str">
        <f t="shared" si="2298"/>
        <v/>
      </c>
      <c r="AD3138" s="300" t="str">
        <f t="shared" si="2299"/>
        <v/>
      </c>
      <c r="AE3138" s="192" t="str">
        <f t="shared" si="2300"/>
        <v/>
      </c>
      <c r="AF3138" s="192" t="str">
        <f t="shared" si="2301"/>
        <v/>
      </c>
      <c r="AG3138" s="192"/>
      <c r="AJ3138" s="300" t="str">
        <f t="shared" si="2302"/>
        <v/>
      </c>
      <c r="AK3138" s="300" t="str">
        <f t="shared" si="2303"/>
        <v/>
      </c>
      <c r="AL3138" s="300" t="str">
        <f t="shared" si="2304"/>
        <v/>
      </c>
      <c r="AM3138" s="300" t="str">
        <f t="shared" si="2305"/>
        <v/>
      </c>
      <c r="AN3138" s="300" t="str">
        <f t="shared" si="2306"/>
        <v/>
      </c>
      <c r="AO3138" s="300" t="str">
        <f t="shared" si="2307"/>
        <v/>
      </c>
      <c r="AP3138" s="300" t="str">
        <f t="shared" si="2308"/>
        <v/>
      </c>
      <c r="AQ3138" s="300" t="str">
        <f t="shared" si="2309"/>
        <v/>
      </c>
      <c r="AR3138" s="306" t="str">
        <f t="shared" si="2310"/>
        <v/>
      </c>
      <c r="AS3138" s="300" t="str">
        <f t="shared" si="2311"/>
        <v/>
      </c>
      <c r="AT3138" s="300" t="str">
        <f t="shared" si="2312"/>
        <v/>
      </c>
      <c r="AU3138" s="192" t="str">
        <f t="shared" si="2313"/>
        <v>рбс</v>
      </c>
      <c r="AV3138" s="192" t="str">
        <f t="shared" si="2314"/>
        <v>рбс87504821общком</v>
      </c>
      <c r="AW3138" s="191">
        <f t="shared" si="2315"/>
        <v>0</v>
      </c>
      <c r="AX3138" s="191">
        <f t="shared" si="2316"/>
        <v>0</v>
      </c>
      <c r="AY3138" s="191">
        <f t="shared" si="2317"/>
        <v>232587</v>
      </c>
      <c r="AZ3138" s="191">
        <f t="shared" si="2318"/>
        <v>176327.57</v>
      </c>
      <c r="BA3138" s="193">
        <f t="shared" si="2319"/>
        <v>1</v>
      </c>
      <c r="BB3138" s="193">
        <f t="shared" si="2320"/>
        <v>1</v>
      </c>
      <c r="BC3138" s="193">
        <f t="shared" si="2321"/>
        <v>1</v>
      </c>
      <c r="BD3138" s="191">
        <f t="shared" si="2329"/>
        <v>232587</v>
      </c>
      <c r="BE3138" s="191">
        <f t="shared" si="2322"/>
        <v>176327.57</v>
      </c>
      <c r="BF3138" s="210">
        <f t="shared" si="2323"/>
        <v>232587</v>
      </c>
      <c r="BG3138" s="211">
        <f t="shared" si="2324"/>
        <v>232587</v>
      </c>
      <c r="BH3138" s="289" t="str">
        <f t="shared" si="2330"/>
        <v>875</v>
      </c>
      <c r="BI3138" s="289" t="str">
        <f t="shared" si="2331"/>
        <v>0702</v>
      </c>
      <c r="BJ3138" s="284" t="s">
        <v>591</v>
      </c>
      <c r="BK3138" s="284" t="s">
        <v>586</v>
      </c>
      <c r="BL3138" s="233" t="str">
        <f t="shared" si="2325"/>
        <v/>
      </c>
    </row>
    <row r="3139" spans="1:64" ht="12" hidden="1" customHeight="1">
      <c r="A3139" s="333" t="s">
        <v>1489</v>
      </c>
      <c r="B3139" s="381" t="s">
        <v>327</v>
      </c>
      <c r="C3139" s="333" t="s">
        <v>821</v>
      </c>
      <c r="D3139" s="381" t="s">
        <v>317</v>
      </c>
      <c r="E3139" s="381" t="s">
        <v>1322</v>
      </c>
      <c r="F3139" s="381" t="s">
        <v>608</v>
      </c>
      <c r="G3139" s="381" t="s">
        <v>385</v>
      </c>
      <c r="H3139" s="100" t="s">
        <v>653</v>
      </c>
      <c r="I3139" s="381" t="s">
        <v>339</v>
      </c>
      <c r="J3139" s="382">
        <v>1622849.69</v>
      </c>
      <c r="K3139" s="382">
        <v>1130357.6000000001</v>
      </c>
      <c r="L3139" s="191" t="str">
        <f t="shared" si="2284"/>
        <v>875048210702011007409011121110</v>
      </c>
      <c r="M3139" s="192">
        <f t="array" ref="M3139">IF(COUNT(SEARCH(Удалить_Роспись_КВСР,$B3139)*SEARCH(Удалить_Роспись_ПБС,$C3139)*SEARCH(Удалить_Роспись_КФСР, $D3139)*SEARCH(Удалить_Роспись_КЦСР,$E3139)*SEARCH(Удалить_Роспись_КВР,$F3139)*SEARCH(Удалить_Роспись_ЭК,$H3139)*SEARCH(Удалить_Роспись_КР,$I3139))&gt;0,0,1)</f>
        <v>0</v>
      </c>
      <c r="N3139" s="192">
        <v>0</v>
      </c>
      <c r="O3139" s="192" t="str">
        <f t="shared" si="2285"/>
        <v/>
      </c>
      <c r="P3139" s="192" t="str">
        <f t="shared" si="2326"/>
        <v/>
      </c>
      <c r="Q3139" s="300" t="str">
        <f t="shared" si="2286"/>
        <v/>
      </c>
      <c r="R3139" s="300" t="str">
        <f t="shared" si="2287"/>
        <v/>
      </c>
      <c r="S3139" s="300" t="str">
        <f t="shared" si="2288"/>
        <v/>
      </c>
      <c r="T3139" s="192" t="str">
        <f t="shared" si="2289"/>
        <v/>
      </c>
      <c r="U3139" s="303" t="str">
        <f t="shared" si="2290"/>
        <v/>
      </c>
      <c r="V3139" s="300" t="str">
        <f t="shared" si="2291"/>
        <v/>
      </c>
      <c r="W3139" s="192" t="str">
        <f t="shared" si="2292"/>
        <v/>
      </c>
      <c r="X3139" s="303" t="str">
        <f t="shared" si="2293"/>
        <v/>
      </c>
      <c r="Y3139" s="300" t="str">
        <f t="shared" si="2294"/>
        <v/>
      </c>
      <c r="Z3139" s="300" t="str">
        <f t="shared" si="2295"/>
        <v/>
      </c>
      <c r="AA3139" s="303" t="str">
        <f t="shared" si="2296"/>
        <v/>
      </c>
      <c r="AB3139" s="300" t="str">
        <f t="shared" si="2297"/>
        <v/>
      </c>
      <c r="AC3139" s="300" t="str">
        <f t="shared" si="2298"/>
        <v/>
      </c>
      <c r="AD3139" s="300" t="str">
        <f t="shared" si="2299"/>
        <v/>
      </c>
      <c r="AE3139" s="192" t="str">
        <f t="shared" si="2300"/>
        <v/>
      </c>
      <c r="AF3139" s="192" t="str">
        <f t="shared" si="2301"/>
        <v/>
      </c>
      <c r="AG3139" s="192"/>
      <c r="AJ3139" s="300" t="str">
        <f t="shared" si="2302"/>
        <v/>
      </c>
      <c r="AK3139" s="300" t="str">
        <f t="shared" si="2303"/>
        <v/>
      </c>
      <c r="AL3139" s="300" t="str">
        <f t="shared" si="2304"/>
        <v/>
      </c>
      <c r="AM3139" s="300" t="str">
        <f t="shared" si="2305"/>
        <v/>
      </c>
      <c r="AN3139" s="300" t="str">
        <f t="shared" si="2306"/>
        <v/>
      </c>
      <c r="AO3139" s="300" t="str">
        <f t="shared" si="2307"/>
        <v/>
      </c>
      <c r="AP3139" s="300" t="str">
        <f t="shared" si="2308"/>
        <v/>
      </c>
      <c r="AQ3139" s="300" t="str">
        <f t="shared" si="2309"/>
        <v/>
      </c>
      <c r="AR3139" s="306" t="str">
        <f t="shared" si="2310"/>
        <v/>
      </c>
      <c r="AS3139" s="300" t="str">
        <f t="shared" si="2311"/>
        <v/>
      </c>
      <c r="AT3139" s="300" t="str">
        <f t="shared" si="2312"/>
        <v/>
      </c>
      <c r="AU3139" s="192" t="str">
        <f t="shared" si="2313"/>
        <v>рбс</v>
      </c>
      <c r="AV3139" s="192" t="str">
        <f t="shared" si="2314"/>
        <v>рбс87504821общопл</v>
      </c>
      <c r="AW3139" s="191">
        <f t="shared" si="2315"/>
        <v>0</v>
      </c>
      <c r="AX3139" s="191">
        <f t="shared" si="2316"/>
        <v>0</v>
      </c>
      <c r="AY3139" s="191">
        <f t="shared" si="2317"/>
        <v>0</v>
      </c>
      <c r="AZ3139" s="191">
        <f t="shared" si="2318"/>
        <v>0</v>
      </c>
      <c r="BA3139" s="193">
        <f t="shared" si="2319"/>
        <v>1</v>
      </c>
      <c r="BB3139" s="193">
        <f t="shared" si="2320"/>
        <v>1</v>
      </c>
      <c r="BC3139" s="193">
        <f t="shared" si="2321"/>
        <v>1</v>
      </c>
      <c r="BD3139" s="191">
        <f t="shared" si="2329"/>
        <v>0</v>
      </c>
      <c r="BE3139" s="191">
        <f t="shared" si="2322"/>
        <v>0</v>
      </c>
      <c r="BF3139" s="210">
        <f t="shared" si="2323"/>
        <v>0</v>
      </c>
      <c r="BG3139" s="211">
        <f t="shared" si="2324"/>
        <v>0</v>
      </c>
      <c r="BH3139" s="289" t="str">
        <f t="shared" si="2330"/>
        <v>875</v>
      </c>
      <c r="BI3139" s="289" t="str">
        <f t="shared" si="2331"/>
        <v>0702</v>
      </c>
      <c r="BJ3139" s="284" t="s">
        <v>591</v>
      </c>
      <c r="BK3139" s="284" t="s">
        <v>586</v>
      </c>
      <c r="BL3139" s="233" t="str">
        <f t="shared" si="2325"/>
        <v/>
      </c>
    </row>
    <row r="3140" spans="1:64" ht="12" hidden="1" customHeight="1">
      <c r="A3140" s="333" t="s">
        <v>1489</v>
      </c>
      <c r="B3140" s="381" t="s">
        <v>327</v>
      </c>
      <c r="C3140" s="333" t="s">
        <v>821</v>
      </c>
      <c r="D3140" s="381" t="s">
        <v>317</v>
      </c>
      <c r="E3140" s="381" t="s">
        <v>1322</v>
      </c>
      <c r="F3140" s="381" t="s">
        <v>589</v>
      </c>
      <c r="G3140" s="381" t="s">
        <v>386</v>
      </c>
      <c r="H3140" s="100" t="s">
        <v>653</v>
      </c>
      <c r="I3140" s="381" t="s">
        <v>339</v>
      </c>
      <c r="J3140" s="382">
        <v>11856</v>
      </c>
      <c r="K3140" s="382">
        <v>0</v>
      </c>
      <c r="L3140" s="191" t="str">
        <f t="shared" si="2284"/>
        <v>875048210702011007409011221210</v>
      </c>
      <c r="M3140" s="192">
        <f t="array" ref="M3140">IF(COUNT(SEARCH(Удалить_Роспись_КВСР,$B3140)*SEARCH(Удалить_Роспись_ПБС,$C3140)*SEARCH(Удалить_Роспись_КФСР, $D3140)*SEARCH(Удалить_Роспись_КЦСР,$E3140)*SEARCH(Удалить_Роспись_КВР,$F3140)*SEARCH(Удалить_Роспись_ЭК,$H3140)*SEARCH(Удалить_Роспись_КР,$I3140))&gt;0,0,1)</f>
        <v>0</v>
      </c>
      <c r="N3140" s="192">
        <v>0</v>
      </c>
      <c r="O3140" s="192" t="str">
        <f t="shared" si="2285"/>
        <v/>
      </c>
      <c r="P3140" s="192" t="str">
        <f t="shared" si="2326"/>
        <v/>
      </c>
      <c r="Q3140" s="300" t="str">
        <f t="shared" si="2286"/>
        <v/>
      </c>
      <c r="R3140" s="300" t="str">
        <f t="shared" si="2287"/>
        <v/>
      </c>
      <c r="S3140" s="300" t="str">
        <f t="shared" si="2288"/>
        <v/>
      </c>
      <c r="T3140" s="192" t="str">
        <f t="shared" si="2289"/>
        <v/>
      </c>
      <c r="U3140" s="303" t="str">
        <f t="shared" si="2290"/>
        <v/>
      </c>
      <c r="V3140" s="300" t="str">
        <f t="shared" si="2291"/>
        <v/>
      </c>
      <c r="W3140" s="192" t="str">
        <f t="shared" si="2292"/>
        <v/>
      </c>
      <c r="X3140" s="303" t="str">
        <f t="shared" si="2293"/>
        <v/>
      </c>
      <c r="Y3140" s="300" t="str">
        <f t="shared" si="2294"/>
        <v/>
      </c>
      <c r="Z3140" s="300" t="str">
        <f t="shared" si="2295"/>
        <v/>
      </c>
      <c r="AA3140" s="303" t="str">
        <f t="shared" si="2296"/>
        <v/>
      </c>
      <c r="AB3140" s="300" t="str">
        <f t="shared" si="2297"/>
        <v/>
      </c>
      <c r="AC3140" s="300" t="str">
        <f t="shared" si="2298"/>
        <v/>
      </c>
      <c r="AD3140" s="300" t="str">
        <f t="shared" si="2299"/>
        <v/>
      </c>
      <c r="AE3140" s="192" t="str">
        <f t="shared" si="2300"/>
        <v/>
      </c>
      <c r="AF3140" s="192" t="str">
        <f t="shared" si="2301"/>
        <v/>
      </c>
      <c r="AG3140" s="192"/>
      <c r="AJ3140" s="300" t="str">
        <f t="shared" si="2302"/>
        <v/>
      </c>
      <c r="AK3140" s="300" t="str">
        <f t="shared" si="2303"/>
        <v/>
      </c>
      <c r="AL3140" s="300" t="str">
        <f t="shared" si="2304"/>
        <v/>
      </c>
      <c r="AM3140" s="300" t="str">
        <f t="shared" si="2305"/>
        <v/>
      </c>
      <c r="AN3140" s="300" t="str">
        <f t="shared" si="2306"/>
        <v/>
      </c>
      <c r="AO3140" s="300" t="str">
        <f t="shared" si="2307"/>
        <v/>
      </c>
      <c r="AP3140" s="300" t="str">
        <f t="shared" si="2308"/>
        <v/>
      </c>
      <c r="AQ3140" s="300" t="str">
        <f t="shared" si="2309"/>
        <v/>
      </c>
      <c r="AR3140" s="306" t="str">
        <f t="shared" si="2310"/>
        <v/>
      </c>
      <c r="AS3140" s="300" t="str">
        <f t="shared" si="2311"/>
        <v/>
      </c>
      <c r="AT3140" s="300" t="str">
        <f t="shared" si="2312"/>
        <v/>
      </c>
      <c r="AU3140" s="192" t="str">
        <f t="shared" si="2313"/>
        <v>рбс</v>
      </c>
      <c r="AV3140" s="192" t="str">
        <f t="shared" si="2314"/>
        <v>рбс87504821общпро</v>
      </c>
      <c r="AW3140" s="191">
        <f t="shared" si="2315"/>
        <v>0</v>
      </c>
      <c r="AX3140" s="191">
        <f t="shared" si="2316"/>
        <v>0</v>
      </c>
      <c r="AY3140" s="191">
        <f t="shared" si="2317"/>
        <v>0</v>
      </c>
      <c r="AZ3140" s="191">
        <f t="shared" si="2318"/>
        <v>0</v>
      </c>
      <c r="BA3140" s="193">
        <f t="shared" si="2319"/>
        <v>1</v>
      </c>
      <c r="BB3140" s="193">
        <f t="shared" si="2320"/>
        <v>1</v>
      </c>
      <c r="BC3140" s="193">
        <f t="shared" si="2321"/>
        <v>1</v>
      </c>
      <c r="BD3140" s="191">
        <f t="shared" si="2329"/>
        <v>0</v>
      </c>
      <c r="BE3140" s="191">
        <f t="shared" si="2322"/>
        <v>0</v>
      </c>
      <c r="BF3140" s="210">
        <f t="shared" si="2323"/>
        <v>0</v>
      </c>
      <c r="BG3140" s="211">
        <f t="shared" si="2324"/>
        <v>0</v>
      </c>
      <c r="BH3140" s="289" t="str">
        <f t="shared" si="2330"/>
        <v>875</v>
      </c>
      <c r="BI3140" s="289" t="str">
        <f t="shared" si="2331"/>
        <v>0702</v>
      </c>
      <c r="BJ3140" s="284" t="s">
        <v>591</v>
      </c>
      <c r="BK3140" s="284" t="s">
        <v>586</v>
      </c>
      <c r="BL3140" s="233" t="str">
        <f t="shared" si="2325"/>
        <v/>
      </c>
    </row>
    <row r="3141" spans="1:64" ht="12" hidden="1" customHeight="1">
      <c r="A3141" s="333" t="s">
        <v>1489</v>
      </c>
      <c r="B3141" s="381" t="s">
        <v>327</v>
      </c>
      <c r="C3141" s="333" t="s">
        <v>821</v>
      </c>
      <c r="D3141" s="381" t="s">
        <v>317</v>
      </c>
      <c r="E3141" s="381" t="s">
        <v>1322</v>
      </c>
      <c r="F3141" s="381" t="s">
        <v>902</v>
      </c>
      <c r="G3141" s="381" t="s">
        <v>387</v>
      </c>
      <c r="H3141" s="100" t="s">
        <v>653</v>
      </c>
      <c r="I3141" s="381" t="s">
        <v>339</v>
      </c>
      <c r="J3141" s="382">
        <v>490100.61</v>
      </c>
      <c r="K3141" s="382">
        <v>224698.61</v>
      </c>
      <c r="L3141" s="191" t="str">
        <f t="shared" si="2284"/>
        <v>875048210702011007409011921310</v>
      </c>
      <c r="M3141" s="192">
        <f t="array" ref="M3141">IF(COUNT(SEARCH(Удалить_Роспись_КВСР,$B3141)*SEARCH(Удалить_Роспись_ПБС,$C3141)*SEARCH(Удалить_Роспись_КФСР, $D3141)*SEARCH(Удалить_Роспись_КЦСР,$E3141)*SEARCH(Удалить_Роспись_КВР,$F3141)*SEARCH(Удалить_Роспись_ЭК,$H3141)*SEARCH(Удалить_Роспись_КР,$I3141))&gt;0,0,1)</f>
        <v>0</v>
      </c>
      <c r="N3141" s="192">
        <v>0</v>
      </c>
      <c r="O3141" s="192" t="str">
        <f t="shared" si="2285"/>
        <v/>
      </c>
      <c r="P3141" s="192" t="str">
        <f t="shared" si="2326"/>
        <v/>
      </c>
      <c r="Q3141" s="300" t="str">
        <f t="shared" si="2286"/>
        <v/>
      </c>
      <c r="R3141" s="300" t="str">
        <f t="shared" si="2287"/>
        <v/>
      </c>
      <c r="S3141" s="300" t="str">
        <f t="shared" si="2288"/>
        <v/>
      </c>
      <c r="T3141" s="192" t="str">
        <f t="shared" si="2289"/>
        <v/>
      </c>
      <c r="U3141" s="303" t="str">
        <f t="shared" si="2290"/>
        <v/>
      </c>
      <c r="V3141" s="300" t="str">
        <f t="shared" si="2291"/>
        <v/>
      </c>
      <c r="W3141" s="192" t="str">
        <f t="shared" si="2292"/>
        <v/>
      </c>
      <c r="X3141" s="303" t="str">
        <f t="shared" si="2293"/>
        <v/>
      </c>
      <c r="Y3141" s="300" t="str">
        <f t="shared" si="2294"/>
        <v/>
      </c>
      <c r="Z3141" s="300" t="str">
        <f t="shared" si="2295"/>
        <v/>
      </c>
      <c r="AA3141" s="303" t="str">
        <f t="shared" si="2296"/>
        <v/>
      </c>
      <c r="AB3141" s="300" t="str">
        <f t="shared" si="2297"/>
        <v/>
      </c>
      <c r="AC3141" s="300" t="str">
        <f t="shared" si="2298"/>
        <v/>
      </c>
      <c r="AD3141" s="300" t="str">
        <f t="shared" si="2299"/>
        <v/>
      </c>
      <c r="AE3141" s="192" t="str">
        <f t="shared" si="2300"/>
        <v/>
      </c>
      <c r="AF3141" s="192" t="str">
        <f t="shared" si="2301"/>
        <v/>
      </c>
      <c r="AG3141" s="192"/>
      <c r="AJ3141" s="300" t="str">
        <f t="shared" si="2302"/>
        <v/>
      </c>
      <c r="AK3141" s="300" t="str">
        <f t="shared" si="2303"/>
        <v/>
      </c>
      <c r="AL3141" s="300" t="str">
        <f t="shared" si="2304"/>
        <v/>
      </c>
      <c r="AM3141" s="300" t="str">
        <f t="shared" si="2305"/>
        <v/>
      </c>
      <c r="AN3141" s="300" t="str">
        <f t="shared" si="2306"/>
        <v/>
      </c>
      <c r="AO3141" s="300" t="str">
        <f t="shared" si="2307"/>
        <v/>
      </c>
      <c r="AP3141" s="300" t="str">
        <f t="shared" si="2308"/>
        <v/>
      </c>
      <c r="AQ3141" s="300" t="str">
        <f t="shared" si="2309"/>
        <v/>
      </c>
      <c r="AR3141" s="306" t="str">
        <f t="shared" si="2310"/>
        <v/>
      </c>
      <c r="AS3141" s="300" t="str">
        <f t="shared" si="2311"/>
        <v/>
      </c>
      <c r="AT3141" s="300" t="str">
        <f t="shared" si="2312"/>
        <v/>
      </c>
      <c r="AU3141" s="192" t="str">
        <f t="shared" si="2313"/>
        <v>рбс</v>
      </c>
      <c r="AV3141" s="192" t="str">
        <f t="shared" si="2314"/>
        <v>рбс87504821общопл</v>
      </c>
      <c r="AW3141" s="191">
        <f t="shared" si="2315"/>
        <v>0</v>
      </c>
      <c r="AX3141" s="191">
        <f t="shared" si="2316"/>
        <v>0</v>
      </c>
      <c r="AY3141" s="191">
        <f t="shared" si="2317"/>
        <v>0</v>
      </c>
      <c r="AZ3141" s="191">
        <f t="shared" si="2318"/>
        <v>0</v>
      </c>
      <c r="BA3141" s="193">
        <f t="shared" si="2319"/>
        <v>1</v>
      </c>
      <c r="BB3141" s="193">
        <f t="shared" si="2320"/>
        <v>1</v>
      </c>
      <c r="BC3141" s="193">
        <f t="shared" si="2321"/>
        <v>1</v>
      </c>
      <c r="BD3141" s="191">
        <f t="shared" si="2329"/>
        <v>0</v>
      </c>
      <c r="BE3141" s="191">
        <f t="shared" si="2322"/>
        <v>0</v>
      </c>
      <c r="BF3141" s="210">
        <f t="shared" si="2323"/>
        <v>0</v>
      </c>
      <c r="BG3141" s="211">
        <f t="shared" si="2324"/>
        <v>0</v>
      </c>
      <c r="BH3141" s="289"/>
      <c r="BI3141" s="289"/>
      <c r="BL3141" s="233" t="str">
        <f t="shared" si="2325"/>
        <v/>
      </c>
    </row>
    <row r="3142" spans="1:64" ht="12" hidden="1" customHeight="1">
      <c r="A3142" s="333" t="s">
        <v>1489</v>
      </c>
      <c r="B3142" s="381" t="s">
        <v>327</v>
      </c>
      <c r="C3142" s="333" t="s">
        <v>821</v>
      </c>
      <c r="D3142" s="381" t="s">
        <v>317</v>
      </c>
      <c r="E3142" s="381" t="s">
        <v>1322</v>
      </c>
      <c r="F3142" s="381" t="s">
        <v>586</v>
      </c>
      <c r="G3142" s="381" t="s">
        <v>389</v>
      </c>
      <c r="H3142" s="100" t="s">
        <v>653</v>
      </c>
      <c r="I3142" s="381" t="s">
        <v>339</v>
      </c>
      <c r="J3142" s="382">
        <v>24444</v>
      </c>
      <c r="K3142" s="382">
        <v>0</v>
      </c>
      <c r="L3142" s="191" t="str">
        <f t="shared" si="2284"/>
        <v>875048210702011007409024422610</v>
      </c>
      <c r="M3142" s="192">
        <f t="array" ref="M3142">IF(COUNT(SEARCH(Удалить_Роспись_КВСР,$B3142)*SEARCH(Удалить_Роспись_ПБС,$C3142)*SEARCH(Удалить_Роспись_КФСР, $D3142)*SEARCH(Удалить_Роспись_КЦСР,$E3142)*SEARCH(Удалить_Роспись_КВР,$F3142)*SEARCH(Удалить_Роспись_ЭК,$H3142)*SEARCH(Удалить_Роспись_КР,$I3142))&gt;0,0,1)</f>
        <v>0</v>
      </c>
      <c r="N3142" s="192">
        <v>0</v>
      </c>
      <c r="O3142" s="192" t="str">
        <f t="shared" si="2285"/>
        <v/>
      </c>
      <c r="P3142" s="192" t="str">
        <f t="shared" si="2326"/>
        <v/>
      </c>
      <c r="Q3142" s="300" t="str">
        <f t="shared" si="2286"/>
        <v/>
      </c>
      <c r="R3142" s="300" t="str">
        <f t="shared" si="2287"/>
        <v/>
      </c>
      <c r="S3142" s="300" t="str">
        <f t="shared" si="2288"/>
        <v/>
      </c>
      <c r="T3142" s="192" t="str">
        <f t="shared" si="2289"/>
        <v/>
      </c>
      <c r="U3142" s="303" t="str">
        <f t="shared" si="2290"/>
        <v/>
      </c>
      <c r="V3142" s="300" t="str">
        <f t="shared" si="2291"/>
        <v/>
      </c>
      <c r="W3142" s="192" t="str">
        <f t="shared" si="2292"/>
        <v/>
      </c>
      <c r="X3142" s="303" t="str">
        <f t="shared" si="2293"/>
        <v/>
      </c>
      <c r="Y3142" s="300" t="str">
        <f t="shared" si="2294"/>
        <v/>
      </c>
      <c r="Z3142" s="300" t="str">
        <f t="shared" si="2295"/>
        <v/>
      </c>
      <c r="AA3142" s="303" t="str">
        <f t="shared" si="2296"/>
        <v/>
      </c>
      <c r="AB3142" s="300" t="str">
        <f t="shared" si="2297"/>
        <v/>
      </c>
      <c r="AC3142" s="300" t="str">
        <f t="shared" si="2298"/>
        <v/>
      </c>
      <c r="AD3142" s="300" t="str">
        <f t="shared" si="2299"/>
        <v/>
      </c>
      <c r="AE3142" s="192" t="str">
        <f t="shared" si="2300"/>
        <v/>
      </c>
      <c r="AF3142" s="192" t="str">
        <f t="shared" si="2301"/>
        <v/>
      </c>
      <c r="AG3142" s="192"/>
      <c r="AJ3142" s="300" t="str">
        <f t="shared" si="2302"/>
        <v/>
      </c>
      <c r="AK3142" s="300" t="str">
        <f t="shared" si="2303"/>
        <v/>
      </c>
      <c r="AL3142" s="300" t="str">
        <f t="shared" si="2304"/>
        <v/>
      </c>
      <c r="AM3142" s="300" t="str">
        <f t="shared" si="2305"/>
        <v/>
      </c>
      <c r="AN3142" s="300" t="str">
        <f t="shared" si="2306"/>
        <v/>
      </c>
      <c r="AO3142" s="300" t="str">
        <f t="shared" si="2307"/>
        <v/>
      </c>
      <c r="AP3142" s="300" t="str">
        <f t="shared" si="2308"/>
        <v/>
      </c>
      <c r="AQ3142" s="300" t="str">
        <f t="shared" si="2309"/>
        <v/>
      </c>
      <c r="AR3142" s="306" t="str">
        <f t="shared" si="2310"/>
        <v/>
      </c>
      <c r="AS3142" s="300" t="str">
        <f t="shared" si="2311"/>
        <v/>
      </c>
      <c r="AT3142" s="300" t="str">
        <f t="shared" si="2312"/>
        <v/>
      </c>
      <c r="AU3142" s="192" t="str">
        <f t="shared" si="2313"/>
        <v>рбс</v>
      </c>
      <c r="AV3142" s="192" t="str">
        <f t="shared" si="2314"/>
        <v>рбс87504821общпро</v>
      </c>
      <c r="AW3142" s="191">
        <f t="shared" si="2315"/>
        <v>0</v>
      </c>
      <c r="AX3142" s="191">
        <f t="shared" si="2316"/>
        <v>0</v>
      </c>
      <c r="AY3142" s="191">
        <f t="shared" si="2317"/>
        <v>0</v>
      </c>
      <c r="AZ3142" s="191">
        <f t="shared" si="2318"/>
        <v>0</v>
      </c>
      <c r="BA3142" s="193">
        <f t="shared" si="2319"/>
        <v>1</v>
      </c>
      <c r="BB3142" s="193">
        <f t="shared" si="2320"/>
        <v>1</v>
      </c>
      <c r="BC3142" s="193">
        <f t="shared" si="2321"/>
        <v>1</v>
      </c>
      <c r="BD3142" s="191">
        <f t="shared" si="2329"/>
        <v>0</v>
      </c>
      <c r="BE3142" s="191">
        <f t="shared" si="2322"/>
        <v>0</v>
      </c>
      <c r="BF3142" s="210">
        <f t="shared" si="2323"/>
        <v>0</v>
      </c>
      <c r="BG3142" s="211">
        <f t="shared" si="2324"/>
        <v>0</v>
      </c>
      <c r="BH3142" s="289"/>
      <c r="BI3142" s="289"/>
      <c r="BL3142" s="233" t="str">
        <f t="shared" si="2325"/>
        <v/>
      </c>
    </row>
    <row r="3143" spans="1:64" ht="12" hidden="1" customHeight="1">
      <c r="A3143" s="333" t="s">
        <v>1489</v>
      </c>
      <c r="B3143" s="381" t="s">
        <v>327</v>
      </c>
      <c r="C3143" s="333" t="s">
        <v>821</v>
      </c>
      <c r="D3143" s="381" t="s">
        <v>317</v>
      </c>
      <c r="E3143" s="381" t="s">
        <v>1458</v>
      </c>
      <c r="F3143" s="381" t="s">
        <v>607</v>
      </c>
      <c r="G3143" s="381" t="s">
        <v>394</v>
      </c>
      <c r="H3143" s="100" t="s">
        <v>653</v>
      </c>
      <c r="I3143" s="381" t="s">
        <v>339</v>
      </c>
      <c r="J3143" s="382">
        <v>300000</v>
      </c>
      <c r="K3143" s="382">
        <v>300000</v>
      </c>
      <c r="L3143" s="191" t="str">
        <f t="shared" si="2284"/>
        <v>875048210702011007563024322510</v>
      </c>
      <c r="M3143" s="192">
        <f t="array" ref="M3143">IF(COUNT(SEARCH(Удалить_Роспись_КВСР,$B3143)*SEARCH(Удалить_Роспись_ПБС,$C3143)*SEARCH(Удалить_Роспись_КФСР, $D3143)*SEARCH(Удалить_Роспись_КЦСР,$E3143)*SEARCH(Удалить_Роспись_КВР,$F3143)*SEARCH(Удалить_Роспись_ЭК,$H3143)*SEARCH(Удалить_Роспись_КР,$I3143))&gt;0,0,1)</f>
        <v>0</v>
      </c>
      <c r="N3143" s="192">
        <v>0</v>
      </c>
      <c r="O3143" s="192" t="str">
        <f t="shared" si="2285"/>
        <v/>
      </c>
      <c r="P3143" s="192" t="str">
        <f t="shared" si="2326"/>
        <v/>
      </c>
      <c r="Q3143" s="300" t="str">
        <f t="shared" si="2286"/>
        <v/>
      </c>
      <c r="R3143" s="300" t="str">
        <f t="shared" si="2287"/>
        <v/>
      </c>
      <c r="S3143" s="300" t="str">
        <f t="shared" si="2288"/>
        <v/>
      </c>
      <c r="T3143" s="192" t="str">
        <f t="shared" si="2289"/>
        <v/>
      </c>
      <c r="U3143" s="303" t="str">
        <f t="shared" si="2290"/>
        <v/>
      </c>
      <c r="V3143" s="300" t="str">
        <f t="shared" si="2291"/>
        <v/>
      </c>
      <c r="W3143" s="192" t="str">
        <f t="shared" si="2292"/>
        <v/>
      </c>
      <c r="X3143" s="303" t="str">
        <f t="shared" si="2293"/>
        <v/>
      </c>
      <c r="Y3143" s="300" t="str">
        <f t="shared" si="2294"/>
        <v/>
      </c>
      <c r="Z3143" s="300" t="str">
        <f t="shared" si="2295"/>
        <v/>
      </c>
      <c r="AA3143" s="303" t="str">
        <f t="shared" si="2296"/>
        <v/>
      </c>
      <c r="AB3143" s="300" t="str">
        <f t="shared" si="2297"/>
        <v/>
      </c>
      <c r="AC3143" s="300" t="str">
        <f t="shared" si="2298"/>
        <v/>
      </c>
      <c r="AD3143" s="300" t="str">
        <f t="shared" si="2299"/>
        <v/>
      </c>
      <c r="AE3143" s="192" t="str">
        <f t="shared" si="2300"/>
        <v/>
      </c>
      <c r="AF3143" s="192" t="str">
        <f t="shared" si="2301"/>
        <v/>
      </c>
      <c r="AG3143" s="192"/>
      <c r="AJ3143" s="300" t="str">
        <f t="shared" si="2302"/>
        <v/>
      </c>
      <c r="AK3143" s="300" t="str">
        <f t="shared" si="2303"/>
        <v/>
      </c>
      <c r="AL3143" s="300" t="str">
        <f t="shared" si="2304"/>
        <v/>
      </c>
      <c r="AM3143" s="300" t="str">
        <f t="shared" si="2305"/>
        <v/>
      </c>
      <c r="AN3143" s="300" t="str">
        <f t="shared" si="2306"/>
        <v/>
      </c>
      <c r="AO3143" s="300" t="str">
        <f t="shared" si="2307"/>
        <v/>
      </c>
      <c r="AP3143" s="300" t="str">
        <f t="shared" si="2308"/>
        <v/>
      </c>
      <c r="AQ3143" s="300" t="str">
        <f t="shared" si="2309"/>
        <v/>
      </c>
      <c r="AR3143" s="306" t="str">
        <f t="shared" si="2310"/>
        <v/>
      </c>
      <c r="AS3143" s="300" t="str">
        <f t="shared" si="2311"/>
        <v/>
      </c>
      <c r="AT3143" s="300" t="str">
        <f t="shared" si="2312"/>
        <v/>
      </c>
      <c r="AU3143" s="192" t="str">
        <f t="shared" si="2313"/>
        <v>рбс</v>
      </c>
      <c r="AV3143" s="192" t="str">
        <f t="shared" si="2314"/>
        <v>рбс87504821общпро</v>
      </c>
      <c r="AW3143" s="191">
        <f t="shared" si="2315"/>
        <v>0</v>
      </c>
      <c r="AX3143" s="191">
        <f t="shared" si="2316"/>
        <v>0</v>
      </c>
      <c r="AY3143" s="191">
        <f t="shared" si="2317"/>
        <v>0</v>
      </c>
      <c r="AZ3143" s="191">
        <f t="shared" si="2318"/>
        <v>0</v>
      </c>
      <c r="BA3143" s="193">
        <f t="shared" si="2319"/>
        <v>1</v>
      </c>
      <c r="BB3143" s="193">
        <f t="shared" si="2320"/>
        <v>1</v>
      </c>
      <c r="BC3143" s="193">
        <f t="shared" si="2321"/>
        <v>1</v>
      </c>
      <c r="BD3143" s="191">
        <f t="shared" si="2329"/>
        <v>0</v>
      </c>
      <c r="BE3143" s="191">
        <f t="shared" si="2322"/>
        <v>0</v>
      </c>
      <c r="BF3143" s="210">
        <f t="shared" si="2323"/>
        <v>0</v>
      </c>
      <c r="BG3143" s="211">
        <f t="shared" si="2324"/>
        <v>0</v>
      </c>
      <c r="BH3143" s="289"/>
      <c r="BI3143" s="289"/>
      <c r="BL3143" s="233" t="str">
        <f t="shared" si="2325"/>
        <v/>
      </c>
    </row>
    <row r="3144" spans="1:64" ht="12" hidden="1" customHeight="1">
      <c r="A3144" s="333" t="s">
        <v>1489</v>
      </c>
      <c r="B3144" s="381" t="s">
        <v>327</v>
      </c>
      <c r="C3144" s="333" t="s">
        <v>821</v>
      </c>
      <c r="D3144" s="381" t="s">
        <v>317</v>
      </c>
      <c r="E3144" s="381" t="s">
        <v>1323</v>
      </c>
      <c r="F3144" s="381" t="s">
        <v>608</v>
      </c>
      <c r="G3144" s="381" t="s">
        <v>385</v>
      </c>
      <c r="H3144" s="100" t="s">
        <v>653</v>
      </c>
      <c r="I3144" s="381" t="s">
        <v>339</v>
      </c>
      <c r="J3144" s="382">
        <v>7155275.2000000002</v>
      </c>
      <c r="K3144" s="382">
        <v>4988812.74</v>
      </c>
      <c r="L3144" s="191" t="str">
        <f t="shared" si="2284"/>
        <v>875048210702011007564011121110</v>
      </c>
      <c r="M3144" s="192">
        <f t="array" ref="M3144">IF(COUNT(SEARCH(Удалить_Роспись_КВСР,$B3144)*SEARCH(Удалить_Роспись_ПБС,$C3144)*SEARCH(Удалить_Роспись_КФСР, $D3144)*SEARCH(Удалить_Роспись_КЦСР,$E3144)*SEARCH(Удалить_Роспись_КВР,$F3144)*SEARCH(Удалить_Роспись_ЭК,$H3144)*SEARCH(Удалить_Роспись_КР,$I3144))&gt;0,0,1)</f>
        <v>0</v>
      </c>
      <c r="N3144" s="192">
        <v>0</v>
      </c>
      <c r="O3144" s="192" t="str">
        <f t="shared" si="2285"/>
        <v/>
      </c>
      <c r="P3144" s="192" t="str">
        <f t="shared" si="2326"/>
        <v/>
      </c>
      <c r="Q3144" s="300" t="str">
        <f t="shared" si="2286"/>
        <v/>
      </c>
      <c r="R3144" s="300" t="str">
        <f t="shared" si="2287"/>
        <v/>
      </c>
      <c r="S3144" s="300" t="str">
        <f t="shared" si="2288"/>
        <v/>
      </c>
      <c r="T3144" s="192" t="str">
        <f t="shared" si="2289"/>
        <v/>
      </c>
      <c r="U3144" s="303" t="str">
        <f t="shared" si="2290"/>
        <v/>
      </c>
      <c r="V3144" s="300" t="str">
        <f t="shared" si="2291"/>
        <v/>
      </c>
      <c r="W3144" s="192" t="str">
        <f t="shared" si="2292"/>
        <v/>
      </c>
      <c r="X3144" s="303" t="str">
        <f t="shared" si="2293"/>
        <v/>
      </c>
      <c r="Y3144" s="300" t="str">
        <f t="shared" si="2294"/>
        <v/>
      </c>
      <c r="Z3144" s="300" t="str">
        <f t="shared" si="2295"/>
        <v/>
      </c>
      <c r="AA3144" s="303" t="str">
        <f t="shared" si="2296"/>
        <v/>
      </c>
      <c r="AB3144" s="300" t="str">
        <f t="shared" si="2297"/>
        <v/>
      </c>
      <c r="AC3144" s="300" t="str">
        <f t="shared" si="2298"/>
        <v/>
      </c>
      <c r="AD3144" s="300" t="str">
        <f t="shared" si="2299"/>
        <v/>
      </c>
      <c r="AE3144" s="192" t="str">
        <f t="shared" si="2300"/>
        <v/>
      </c>
      <c r="AF3144" s="192" t="str">
        <f t="shared" si="2301"/>
        <v/>
      </c>
      <c r="AG3144" s="192"/>
      <c r="AJ3144" s="300" t="str">
        <f t="shared" si="2302"/>
        <v/>
      </c>
      <c r="AK3144" s="300" t="str">
        <f t="shared" si="2303"/>
        <v/>
      </c>
      <c r="AL3144" s="300" t="str">
        <f t="shared" si="2304"/>
        <v/>
      </c>
      <c r="AM3144" s="300" t="str">
        <f t="shared" si="2305"/>
        <v/>
      </c>
      <c r="AN3144" s="300" t="str">
        <f t="shared" si="2306"/>
        <v/>
      </c>
      <c r="AO3144" s="300" t="str">
        <f t="shared" si="2307"/>
        <v/>
      </c>
      <c r="AP3144" s="300" t="str">
        <f t="shared" si="2308"/>
        <v/>
      </c>
      <c r="AQ3144" s="300" t="str">
        <f t="shared" si="2309"/>
        <v/>
      </c>
      <c r="AR3144" s="306" t="str">
        <f t="shared" si="2310"/>
        <v/>
      </c>
      <c r="AS3144" s="300" t="str">
        <f t="shared" si="2311"/>
        <v/>
      </c>
      <c r="AT3144" s="300" t="str">
        <f t="shared" si="2312"/>
        <v/>
      </c>
      <c r="AU3144" s="192" t="str">
        <f t="shared" si="2313"/>
        <v>рбс</v>
      </c>
      <c r="AV3144" s="192" t="str">
        <f t="shared" si="2314"/>
        <v>рбс87504821общопл</v>
      </c>
      <c r="AW3144" s="191">
        <f t="shared" si="2315"/>
        <v>0</v>
      </c>
      <c r="AX3144" s="191">
        <f t="shared" si="2316"/>
        <v>0</v>
      </c>
      <c r="AY3144" s="191">
        <f t="shared" si="2317"/>
        <v>0</v>
      </c>
      <c r="AZ3144" s="191">
        <f t="shared" si="2318"/>
        <v>0</v>
      </c>
      <c r="BA3144" s="193">
        <f t="shared" si="2319"/>
        <v>1</v>
      </c>
      <c r="BB3144" s="193">
        <f t="shared" si="2320"/>
        <v>1</v>
      </c>
      <c r="BC3144" s="193">
        <f t="shared" si="2321"/>
        <v>1</v>
      </c>
      <c r="BD3144" s="191">
        <f t="shared" si="2329"/>
        <v>0</v>
      </c>
      <c r="BE3144" s="191">
        <f t="shared" si="2322"/>
        <v>0</v>
      </c>
      <c r="BF3144" s="210">
        <f t="shared" si="2323"/>
        <v>0</v>
      </c>
      <c r="BG3144" s="211">
        <f t="shared" si="2324"/>
        <v>0</v>
      </c>
      <c r="BH3144" s="289"/>
      <c r="BI3144" s="289"/>
      <c r="BL3144" s="233" t="str">
        <f t="shared" si="2325"/>
        <v/>
      </c>
    </row>
    <row r="3145" spans="1:64" ht="12" hidden="1" customHeight="1">
      <c r="A3145" s="333" t="s">
        <v>1489</v>
      </c>
      <c r="B3145" s="381" t="s">
        <v>327</v>
      </c>
      <c r="C3145" s="333" t="s">
        <v>821</v>
      </c>
      <c r="D3145" s="381" t="s">
        <v>317</v>
      </c>
      <c r="E3145" s="381" t="s">
        <v>1323</v>
      </c>
      <c r="F3145" s="381" t="s">
        <v>589</v>
      </c>
      <c r="G3145" s="381" t="s">
        <v>386</v>
      </c>
      <c r="H3145" s="100" t="s">
        <v>653</v>
      </c>
      <c r="I3145" s="381" t="s">
        <v>339</v>
      </c>
      <c r="J3145" s="382">
        <v>79344</v>
      </c>
      <c r="K3145" s="382">
        <v>25798.5</v>
      </c>
      <c r="L3145" s="191" t="str">
        <f t="shared" si="2284"/>
        <v>875048210702011007564011221210</v>
      </c>
      <c r="M3145" s="192">
        <f t="array" ref="M3145">IF(COUNT(SEARCH(Удалить_Роспись_КВСР,$B3145)*SEARCH(Удалить_Роспись_ПБС,$C3145)*SEARCH(Удалить_Роспись_КФСР, $D3145)*SEARCH(Удалить_Роспись_КЦСР,$E3145)*SEARCH(Удалить_Роспись_КВР,$F3145)*SEARCH(Удалить_Роспись_ЭК,$H3145)*SEARCH(Удалить_Роспись_КР,$I3145))&gt;0,0,1)</f>
        <v>0</v>
      </c>
      <c r="N3145" s="192">
        <v>0</v>
      </c>
      <c r="O3145" s="192" t="str">
        <f t="shared" si="2285"/>
        <v/>
      </c>
      <c r="P3145" s="192" t="str">
        <f t="shared" si="2326"/>
        <v/>
      </c>
      <c r="Q3145" s="300" t="str">
        <f t="shared" si="2286"/>
        <v/>
      </c>
      <c r="R3145" s="300" t="str">
        <f t="shared" si="2287"/>
        <v/>
      </c>
      <c r="S3145" s="300" t="str">
        <f t="shared" si="2288"/>
        <v/>
      </c>
      <c r="T3145" s="192" t="str">
        <f t="shared" si="2289"/>
        <v/>
      </c>
      <c r="U3145" s="303" t="str">
        <f t="shared" si="2290"/>
        <v/>
      </c>
      <c r="V3145" s="300" t="str">
        <f t="shared" si="2291"/>
        <v/>
      </c>
      <c r="W3145" s="192" t="str">
        <f t="shared" si="2292"/>
        <v/>
      </c>
      <c r="X3145" s="303" t="str">
        <f t="shared" si="2293"/>
        <v/>
      </c>
      <c r="Y3145" s="300" t="str">
        <f t="shared" si="2294"/>
        <v/>
      </c>
      <c r="Z3145" s="300" t="str">
        <f t="shared" si="2295"/>
        <v/>
      </c>
      <c r="AA3145" s="303" t="str">
        <f t="shared" si="2296"/>
        <v/>
      </c>
      <c r="AB3145" s="300" t="str">
        <f t="shared" si="2297"/>
        <v/>
      </c>
      <c r="AC3145" s="300" t="str">
        <f t="shared" si="2298"/>
        <v/>
      </c>
      <c r="AD3145" s="300" t="str">
        <f t="shared" si="2299"/>
        <v/>
      </c>
      <c r="AE3145" s="192" t="str">
        <f t="shared" si="2300"/>
        <v/>
      </c>
      <c r="AF3145" s="192" t="str">
        <f t="shared" si="2301"/>
        <v/>
      </c>
      <c r="AG3145" s="192"/>
      <c r="AJ3145" s="300" t="str">
        <f t="shared" si="2302"/>
        <v/>
      </c>
      <c r="AK3145" s="300" t="str">
        <f t="shared" si="2303"/>
        <v/>
      </c>
      <c r="AL3145" s="300" t="str">
        <f t="shared" si="2304"/>
        <v/>
      </c>
      <c r="AM3145" s="300" t="str">
        <f t="shared" si="2305"/>
        <v/>
      </c>
      <c r="AN3145" s="300" t="str">
        <f t="shared" si="2306"/>
        <v/>
      </c>
      <c r="AO3145" s="300" t="str">
        <f t="shared" si="2307"/>
        <v/>
      </c>
      <c r="AP3145" s="300" t="str">
        <f t="shared" si="2308"/>
        <v/>
      </c>
      <c r="AQ3145" s="300" t="str">
        <f t="shared" si="2309"/>
        <v/>
      </c>
      <c r="AR3145" s="306" t="str">
        <f t="shared" si="2310"/>
        <v/>
      </c>
      <c r="AS3145" s="300" t="str">
        <f t="shared" si="2311"/>
        <v/>
      </c>
      <c r="AT3145" s="300" t="str">
        <f t="shared" si="2312"/>
        <v/>
      </c>
      <c r="AU3145" s="192" t="str">
        <f t="shared" si="2313"/>
        <v>рбс</v>
      </c>
      <c r="AV3145" s="192" t="str">
        <f t="shared" si="2314"/>
        <v>рбс87504821общпро</v>
      </c>
      <c r="AW3145" s="191">
        <f t="shared" si="2315"/>
        <v>0</v>
      </c>
      <c r="AX3145" s="191">
        <f t="shared" si="2316"/>
        <v>0</v>
      </c>
      <c r="AY3145" s="191">
        <f t="shared" si="2317"/>
        <v>0</v>
      </c>
      <c r="AZ3145" s="191">
        <f t="shared" si="2318"/>
        <v>0</v>
      </c>
      <c r="BA3145" s="193">
        <f t="shared" si="2319"/>
        <v>1</v>
      </c>
      <c r="BB3145" s="193">
        <f t="shared" si="2320"/>
        <v>1</v>
      </c>
      <c r="BC3145" s="193">
        <f t="shared" si="2321"/>
        <v>1</v>
      </c>
      <c r="BD3145" s="191">
        <f t="shared" si="2329"/>
        <v>0</v>
      </c>
      <c r="BE3145" s="191">
        <f t="shared" si="2322"/>
        <v>0</v>
      </c>
      <c r="BF3145" s="210">
        <f t="shared" si="2323"/>
        <v>0</v>
      </c>
      <c r="BG3145" s="211">
        <f t="shared" si="2324"/>
        <v>0</v>
      </c>
      <c r="BH3145" s="289"/>
      <c r="BI3145" s="289"/>
      <c r="BL3145" s="233" t="str">
        <f t="shared" si="2325"/>
        <v/>
      </c>
    </row>
    <row r="3146" spans="1:64" ht="12" hidden="1" customHeight="1">
      <c r="A3146" s="333" t="s">
        <v>1489</v>
      </c>
      <c r="B3146" s="381" t="s">
        <v>327</v>
      </c>
      <c r="C3146" s="333" t="s">
        <v>821</v>
      </c>
      <c r="D3146" s="381" t="s">
        <v>317</v>
      </c>
      <c r="E3146" s="381" t="s">
        <v>1323</v>
      </c>
      <c r="F3146" s="381" t="s">
        <v>902</v>
      </c>
      <c r="G3146" s="381" t="s">
        <v>387</v>
      </c>
      <c r="H3146" s="100" t="s">
        <v>653</v>
      </c>
      <c r="I3146" s="381" t="s">
        <v>339</v>
      </c>
      <c r="J3146" s="382">
        <v>2149747.11</v>
      </c>
      <c r="K3146" s="382">
        <v>1576460.85</v>
      </c>
      <c r="L3146" s="191" t="str">
        <f t="shared" si="2284"/>
        <v>875048210702011007564011921310</v>
      </c>
      <c r="M3146" s="192">
        <f t="array" ref="M3146">IF(COUNT(SEARCH(Удалить_Роспись_КВСР,$B3146)*SEARCH(Удалить_Роспись_ПБС,$C3146)*SEARCH(Удалить_Роспись_КФСР, $D3146)*SEARCH(Удалить_Роспись_КЦСР,$E3146)*SEARCH(Удалить_Роспись_КВР,$F3146)*SEARCH(Удалить_Роспись_ЭК,$H3146)*SEARCH(Удалить_Роспись_КР,$I3146))&gt;0,0,1)</f>
        <v>0</v>
      </c>
      <c r="N3146" s="192">
        <v>0</v>
      </c>
      <c r="O3146" s="192" t="str">
        <f t="shared" si="2285"/>
        <v/>
      </c>
      <c r="P3146" s="192" t="str">
        <f t="shared" si="2326"/>
        <v/>
      </c>
      <c r="Q3146" s="300" t="str">
        <f t="shared" si="2286"/>
        <v/>
      </c>
      <c r="R3146" s="300" t="str">
        <f t="shared" si="2287"/>
        <v/>
      </c>
      <c r="S3146" s="300" t="str">
        <f t="shared" si="2288"/>
        <v/>
      </c>
      <c r="T3146" s="192" t="str">
        <f t="shared" si="2289"/>
        <v/>
      </c>
      <c r="U3146" s="303" t="str">
        <f t="shared" si="2290"/>
        <v/>
      </c>
      <c r="V3146" s="300" t="str">
        <f t="shared" si="2291"/>
        <v/>
      </c>
      <c r="W3146" s="192" t="str">
        <f t="shared" si="2292"/>
        <v/>
      </c>
      <c r="X3146" s="303" t="str">
        <f t="shared" si="2293"/>
        <v/>
      </c>
      <c r="Y3146" s="300" t="str">
        <f t="shared" si="2294"/>
        <v/>
      </c>
      <c r="Z3146" s="300" t="str">
        <f t="shared" si="2295"/>
        <v/>
      </c>
      <c r="AA3146" s="303" t="str">
        <f t="shared" si="2296"/>
        <v/>
      </c>
      <c r="AB3146" s="300" t="str">
        <f t="shared" si="2297"/>
        <v/>
      </c>
      <c r="AC3146" s="300" t="str">
        <f t="shared" si="2298"/>
        <v/>
      </c>
      <c r="AD3146" s="300" t="str">
        <f t="shared" si="2299"/>
        <v/>
      </c>
      <c r="AE3146" s="192" t="str">
        <f t="shared" si="2300"/>
        <v/>
      </c>
      <c r="AF3146" s="192" t="str">
        <f t="shared" si="2301"/>
        <v/>
      </c>
      <c r="AG3146" s="192"/>
      <c r="AJ3146" s="300" t="str">
        <f t="shared" si="2302"/>
        <v/>
      </c>
      <c r="AK3146" s="300" t="str">
        <f t="shared" si="2303"/>
        <v/>
      </c>
      <c r="AL3146" s="300" t="str">
        <f t="shared" si="2304"/>
        <v/>
      </c>
      <c r="AM3146" s="300" t="str">
        <f t="shared" si="2305"/>
        <v/>
      </c>
      <c r="AN3146" s="300" t="str">
        <f t="shared" si="2306"/>
        <v/>
      </c>
      <c r="AO3146" s="300" t="str">
        <f t="shared" si="2307"/>
        <v/>
      </c>
      <c r="AP3146" s="300" t="str">
        <f t="shared" si="2308"/>
        <v/>
      </c>
      <c r="AQ3146" s="300" t="str">
        <f t="shared" si="2309"/>
        <v/>
      </c>
      <c r="AR3146" s="306" t="str">
        <f t="shared" si="2310"/>
        <v/>
      </c>
      <c r="AS3146" s="300" t="str">
        <f t="shared" si="2311"/>
        <v/>
      </c>
      <c r="AT3146" s="300" t="str">
        <f t="shared" si="2312"/>
        <v/>
      </c>
      <c r="AU3146" s="192" t="str">
        <f t="shared" si="2313"/>
        <v>рбс</v>
      </c>
      <c r="AV3146" s="192" t="str">
        <f t="shared" si="2314"/>
        <v>рбс87504821общопл</v>
      </c>
      <c r="AW3146" s="191">
        <f t="shared" si="2315"/>
        <v>0</v>
      </c>
      <c r="AX3146" s="191">
        <f t="shared" si="2316"/>
        <v>0</v>
      </c>
      <c r="AY3146" s="191">
        <f t="shared" si="2317"/>
        <v>0</v>
      </c>
      <c r="AZ3146" s="191">
        <f t="shared" si="2318"/>
        <v>0</v>
      </c>
      <c r="BA3146" s="193">
        <f t="shared" si="2319"/>
        <v>1</v>
      </c>
      <c r="BB3146" s="193">
        <f t="shared" si="2320"/>
        <v>1</v>
      </c>
      <c r="BC3146" s="193">
        <f t="shared" si="2321"/>
        <v>1</v>
      </c>
      <c r="BD3146" s="191">
        <f t="shared" si="2329"/>
        <v>0</v>
      </c>
      <c r="BE3146" s="191">
        <f t="shared" si="2322"/>
        <v>0</v>
      </c>
      <c r="BF3146" s="210">
        <f t="shared" si="2323"/>
        <v>0</v>
      </c>
      <c r="BG3146" s="211">
        <f t="shared" si="2324"/>
        <v>0</v>
      </c>
      <c r="BH3146" s="289" t="str">
        <f>B3146</f>
        <v>875</v>
      </c>
      <c r="BI3146" s="289" t="str">
        <f>D3146</f>
        <v>0702</v>
      </c>
      <c r="BJ3146" s="284" t="s">
        <v>591</v>
      </c>
      <c r="BK3146" s="284" t="s">
        <v>589</v>
      </c>
      <c r="BL3146" s="233" t="str">
        <f t="shared" si="2325"/>
        <v/>
      </c>
    </row>
    <row r="3147" spans="1:64" ht="12" hidden="1" customHeight="1">
      <c r="A3147" s="333" t="s">
        <v>1489</v>
      </c>
      <c r="B3147" s="381" t="s">
        <v>327</v>
      </c>
      <c r="C3147" s="333" t="s">
        <v>821</v>
      </c>
      <c r="D3147" s="381" t="s">
        <v>317</v>
      </c>
      <c r="E3147" s="381" t="s">
        <v>1323</v>
      </c>
      <c r="F3147" s="381" t="s">
        <v>586</v>
      </c>
      <c r="G3147" s="381" t="s">
        <v>391</v>
      </c>
      <c r="H3147" s="100" t="s">
        <v>653</v>
      </c>
      <c r="I3147" s="381" t="s">
        <v>339</v>
      </c>
      <c r="J3147" s="382">
        <v>92600</v>
      </c>
      <c r="K3147" s="382">
        <v>46469</v>
      </c>
      <c r="L3147" s="191" t="str">
        <f t="shared" si="2284"/>
        <v>875048210702011007564024422110</v>
      </c>
      <c r="M3147" s="192">
        <f t="array" ref="M3147">IF(COUNT(SEARCH(Удалить_Роспись_КВСР,$B3147)*SEARCH(Удалить_Роспись_ПБС,$C3147)*SEARCH(Удалить_Роспись_КФСР, $D3147)*SEARCH(Удалить_Роспись_КЦСР,$E3147)*SEARCH(Удалить_Роспись_КВР,$F3147)*SEARCH(Удалить_Роспись_ЭК,$H3147)*SEARCH(Удалить_Роспись_КР,$I3147))&gt;0,0,1)</f>
        <v>0</v>
      </c>
      <c r="N3147" s="192">
        <v>0</v>
      </c>
      <c r="O3147" s="192" t="str">
        <f t="shared" si="2285"/>
        <v/>
      </c>
      <c r="P3147" s="192" t="str">
        <f t="shared" si="2326"/>
        <v/>
      </c>
      <c r="Q3147" s="300" t="str">
        <f t="shared" si="2286"/>
        <v/>
      </c>
      <c r="R3147" s="300" t="str">
        <f t="shared" si="2287"/>
        <v/>
      </c>
      <c r="S3147" s="300" t="str">
        <f t="shared" si="2288"/>
        <v/>
      </c>
      <c r="T3147" s="192" t="str">
        <f t="shared" si="2289"/>
        <v/>
      </c>
      <c r="U3147" s="303" t="str">
        <f t="shared" si="2290"/>
        <v/>
      </c>
      <c r="V3147" s="300" t="str">
        <f t="shared" si="2291"/>
        <v/>
      </c>
      <c r="W3147" s="192" t="str">
        <f t="shared" si="2292"/>
        <v/>
      </c>
      <c r="X3147" s="303" t="str">
        <f t="shared" si="2293"/>
        <v/>
      </c>
      <c r="Y3147" s="300" t="str">
        <f t="shared" si="2294"/>
        <v/>
      </c>
      <c r="Z3147" s="300" t="str">
        <f t="shared" si="2295"/>
        <v/>
      </c>
      <c r="AA3147" s="303" t="str">
        <f t="shared" si="2296"/>
        <v/>
      </c>
      <c r="AB3147" s="300" t="str">
        <f t="shared" si="2297"/>
        <v/>
      </c>
      <c r="AC3147" s="300" t="str">
        <f t="shared" si="2298"/>
        <v/>
      </c>
      <c r="AD3147" s="300" t="str">
        <f t="shared" si="2299"/>
        <v/>
      </c>
      <c r="AE3147" s="192" t="str">
        <f t="shared" si="2300"/>
        <v/>
      </c>
      <c r="AF3147" s="192" t="str">
        <f t="shared" si="2301"/>
        <v/>
      </c>
      <c r="AG3147" s="192"/>
      <c r="AJ3147" s="300" t="str">
        <f t="shared" si="2302"/>
        <v/>
      </c>
      <c r="AK3147" s="300" t="str">
        <f t="shared" si="2303"/>
        <v/>
      </c>
      <c r="AL3147" s="300" t="str">
        <f t="shared" si="2304"/>
        <v/>
      </c>
      <c r="AM3147" s="300" t="str">
        <f t="shared" si="2305"/>
        <v/>
      </c>
      <c r="AN3147" s="300" t="str">
        <f t="shared" si="2306"/>
        <v/>
      </c>
      <c r="AO3147" s="300" t="str">
        <f t="shared" si="2307"/>
        <v/>
      </c>
      <c r="AP3147" s="300" t="str">
        <f t="shared" si="2308"/>
        <v/>
      </c>
      <c r="AQ3147" s="300" t="str">
        <f t="shared" si="2309"/>
        <v/>
      </c>
      <c r="AR3147" s="306" t="str">
        <f t="shared" si="2310"/>
        <v/>
      </c>
      <c r="AS3147" s="300" t="str">
        <f t="shared" si="2311"/>
        <v/>
      </c>
      <c r="AT3147" s="300" t="str">
        <f t="shared" si="2312"/>
        <v/>
      </c>
      <c r="AU3147" s="192" t="str">
        <f t="shared" si="2313"/>
        <v>рбс</v>
      </c>
      <c r="AV3147" s="192" t="str">
        <f t="shared" si="2314"/>
        <v>рбс87504821общпро</v>
      </c>
      <c r="AW3147" s="191">
        <f t="shared" si="2315"/>
        <v>0</v>
      </c>
      <c r="AX3147" s="191">
        <f t="shared" si="2316"/>
        <v>0</v>
      </c>
      <c r="AY3147" s="191">
        <f t="shared" si="2317"/>
        <v>0</v>
      </c>
      <c r="AZ3147" s="191">
        <f t="shared" si="2318"/>
        <v>0</v>
      </c>
      <c r="BA3147" s="193">
        <f t="shared" si="2319"/>
        <v>1</v>
      </c>
      <c r="BB3147" s="193">
        <f t="shared" si="2320"/>
        <v>1</v>
      </c>
      <c r="BC3147" s="193">
        <f t="shared" si="2321"/>
        <v>1</v>
      </c>
      <c r="BD3147" s="191">
        <f t="shared" si="2329"/>
        <v>0</v>
      </c>
      <c r="BE3147" s="191">
        <f t="shared" si="2322"/>
        <v>0</v>
      </c>
      <c r="BF3147" s="210">
        <f t="shared" si="2323"/>
        <v>0</v>
      </c>
      <c r="BG3147" s="211">
        <f t="shared" si="2324"/>
        <v>0</v>
      </c>
      <c r="BH3147" s="289" t="str">
        <f>B3147</f>
        <v>875</v>
      </c>
      <c r="BI3147" s="289" t="str">
        <f>D3147</f>
        <v>0702</v>
      </c>
      <c r="BJ3147" s="284" t="s">
        <v>591</v>
      </c>
      <c r="BK3147" s="284" t="s">
        <v>589</v>
      </c>
      <c r="BL3147" s="233" t="str">
        <f t="shared" si="2325"/>
        <v/>
      </c>
    </row>
    <row r="3148" spans="1:64" ht="12" hidden="1" customHeight="1">
      <c r="A3148" s="333" t="s">
        <v>1489</v>
      </c>
      <c r="B3148" s="381" t="s">
        <v>327</v>
      </c>
      <c r="C3148" s="333" t="s">
        <v>821</v>
      </c>
      <c r="D3148" s="381" t="s">
        <v>317</v>
      </c>
      <c r="E3148" s="381" t="s">
        <v>1323</v>
      </c>
      <c r="F3148" s="381" t="s">
        <v>586</v>
      </c>
      <c r="G3148" s="381" t="s">
        <v>394</v>
      </c>
      <c r="H3148" s="100" t="s">
        <v>653</v>
      </c>
      <c r="I3148" s="381" t="s">
        <v>339</v>
      </c>
      <c r="J3148" s="382">
        <v>25485</v>
      </c>
      <c r="K3148" s="382">
        <v>24225</v>
      </c>
      <c r="L3148" s="191" t="str">
        <f t="shared" si="2284"/>
        <v>875048210702011007564024422510</v>
      </c>
      <c r="M3148" s="192">
        <f t="array" ref="M3148">IF(COUNT(SEARCH(Удалить_Роспись_КВСР,$B3148)*SEARCH(Удалить_Роспись_ПБС,$C3148)*SEARCH(Удалить_Роспись_КФСР, $D3148)*SEARCH(Удалить_Роспись_КЦСР,$E3148)*SEARCH(Удалить_Роспись_КВР,$F3148)*SEARCH(Удалить_Роспись_ЭК,$H3148)*SEARCH(Удалить_Роспись_КР,$I3148))&gt;0,0,1)</f>
        <v>0</v>
      </c>
      <c r="N3148" s="192">
        <v>0</v>
      </c>
      <c r="O3148" s="192" t="str">
        <f t="shared" si="2285"/>
        <v/>
      </c>
      <c r="P3148" s="192" t="str">
        <f t="shared" si="2326"/>
        <v/>
      </c>
      <c r="Q3148" s="300" t="str">
        <f t="shared" si="2286"/>
        <v/>
      </c>
      <c r="R3148" s="300" t="str">
        <f t="shared" si="2287"/>
        <v/>
      </c>
      <c r="S3148" s="300" t="str">
        <f t="shared" si="2288"/>
        <v/>
      </c>
      <c r="T3148" s="192" t="str">
        <f t="shared" si="2289"/>
        <v/>
      </c>
      <c r="U3148" s="303" t="str">
        <f t="shared" si="2290"/>
        <v/>
      </c>
      <c r="V3148" s="300" t="str">
        <f t="shared" si="2291"/>
        <v/>
      </c>
      <c r="W3148" s="192" t="str">
        <f t="shared" si="2292"/>
        <v/>
      </c>
      <c r="X3148" s="303" t="str">
        <f t="shared" si="2293"/>
        <v/>
      </c>
      <c r="Y3148" s="300" t="str">
        <f t="shared" si="2294"/>
        <v/>
      </c>
      <c r="Z3148" s="300" t="str">
        <f t="shared" si="2295"/>
        <v/>
      </c>
      <c r="AA3148" s="303" t="str">
        <f t="shared" si="2296"/>
        <v/>
      </c>
      <c r="AB3148" s="300" t="str">
        <f t="shared" si="2297"/>
        <v/>
      </c>
      <c r="AC3148" s="300" t="str">
        <f t="shared" si="2298"/>
        <v/>
      </c>
      <c r="AD3148" s="300" t="str">
        <f t="shared" si="2299"/>
        <v/>
      </c>
      <c r="AE3148" s="192" t="str">
        <f t="shared" si="2300"/>
        <v/>
      </c>
      <c r="AF3148" s="192" t="str">
        <f t="shared" si="2301"/>
        <v/>
      </c>
      <c r="AG3148" s="192"/>
      <c r="AJ3148" s="300" t="str">
        <f t="shared" si="2302"/>
        <v/>
      </c>
      <c r="AK3148" s="300" t="str">
        <f t="shared" si="2303"/>
        <v/>
      </c>
      <c r="AL3148" s="300" t="str">
        <f t="shared" si="2304"/>
        <v/>
      </c>
      <c r="AM3148" s="300" t="str">
        <f t="shared" si="2305"/>
        <v/>
      </c>
      <c r="AN3148" s="300" t="str">
        <f t="shared" si="2306"/>
        <v/>
      </c>
      <c r="AO3148" s="300" t="str">
        <f t="shared" si="2307"/>
        <v/>
      </c>
      <c r="AP3148" s="300" t="str">
        <f t="shared" si="2308"/>
        <v/>
      </c>
      <c r="AQ3148" s="300" t="str">
        <f t="shared" si="2309"/>
        <v/>
      </c>
      <c r="AR3148" s="306" t="str">
        <f t="shared" si="2310"/>
        <v/>
      </c>
      <c r="AS3148" s="300" t="str">
        <f t="shared" si="2311"/>
        <v/>
      </c>
      <c r="AT3148" s="300" t="str">
        <f t="shared" si="2312"/>
        <v/>
      </c>
      <c r="AU3148" s="192" t="str">
        <f t="shared" si="2313"/>
        <v>рбс</v>
      </c>
      <c r="AV3148" s="192" t="str">
        <f t="shared" si="2314"/>
        <v>рбс87504821общпро</v>
      </c>
      <c r="AW3148" s="191">
        <f t="shared" si="2315"/>
        <v>0</v>
      </c>
      <c r="AX3148" s="191">
        <f t="shared" si="2316"/>
        <v>0</v>
      </c>
      <c r="AY3148" s="191">
        <f t="shared" si="2317"/>
        <v>0</v>
      </c>
      <c r="AZ3148" s="191">
        <f t="shared" si="2318"/>
        <v>0</v>
      </c>
      <c r="BA3148" s="193">
        <f t="shared" si="2319"/>
        <v>1</v>
      </c>
      <c r="BB3148" s="193">
        <f t="shared" si="2320"/>
        <v>1</v>
      </c>
      <c r="BC3148" s="193">
        <f t="shared" si="2321"/>
        <v>1</v>
      </c>
      <c r="BD3148" s="191">
        <f t="shared" si="2329"/>
        <v>0</v>
      </c>
      <c r="BE3148" s="191">
        <f t="shared" si="2322"/>
        <v>0</v>
      </c>
      <c r="BF3148" s="210">
        <f t="shared" si="2323"/>
        <v>0</v>
      </c>
      <c r="BG3148" s="211">
        <f t="shared" si="2324"/>
        <v>0</v>
      </c>
      <c r="BH3148" s="289" t="str">
        <f>B3148</f>
        <v>875</v>
      </c>
      <c r="BI3148" s="289" t="str">
        <f>D3148</f>
        <v>0702</v>
      </c>
      <c r="BJ3148" s="284" t="s">
        <v>591</v>
      </c>
      <c r="BK3148" s="284" t="s">
        <v>589</v>
      </c>
      <c r="BL3148" s="233" t="str">
        <f t="shared" si="2325"/>
        <v/>
      </c>
    </row>
    <row r="3149" spans="1:64" ht="12" hidden="1" customHeight="1">
      <c r="A3149" s="333" t="s">
        <v>1489</v>
      </c>
      <c r="B3149" s="381" t="s">
        <v>327</v>
      </c>
      <c r="C3149" s="333" t="s">
        <v>821</v>
      </c>
      <c r="D3149" s="381" t="s">
        <v>317</v>
      </c>
      <c r="E3149" s="381" t="s">
        <v>1323</v>
      </c>
      <c r="F3149" s="381" t="s">
        <v>586</v>
      </c>
      <c r="G3149" s="381" t="s">
        <v>389</v>
      </c>
      <c r="H3149" s="100" t="s">
        <v>653</v>
      </c>
      <c r="I3149" s="381" t="s">
        <v>339</v>
      </c>
      <c r="J3149" s="382">
        <v>100908</v>
      </c>
      <c r="K3149" s="382">
        <v>57199.89</v>
      </c>
      <c r="L3149" s="191" t="str">
        <f t="shared" si="2284"/>
        <v>875048210702011007564024422610</v>
      </c>
      <c r="M3149" s="192">
        <f t="array" ref="M3149">IF(COUNT(SEARCH(Удалить_Роспись_КВСР,$B3149)*SEARCH(Удалить_Роспись_ПБС,$C3149)*SEARCH(Удалить_Роспись_КФСР, $D3149)*SEARCH(Удалить_Роспись_КЦСР,$E3149)*SEARCH(Удалить_Роспись_КВР,$F3149)*SEARCH(Удалить_Роспись_ЭК,$H3149)*SEARCH(Удалить_Роспись_КР,$I3149))&gt;0,0,1)</f>
        <v>0</v>
      </c>
      <c r="N3149" s="192">
        <v>0</v>
      </c>
      <c r="O3149" s="192" t="str">
        <f t="shared" si="2285"/>
        <v/>
      </c>
      <c r="P3149" s="192" t="str">
        <f t="shared" si="2326"/>
        <v/>
      </c>
      <c r="Q3149" s="300" t="str">
        <f t="shared" si="2286"/>
        <v/>
      </c>
      <c r="R3149" s="300" t="str">
        <f t="shared" si="2287"/>
        <v/>
      </c>
      <c r="S3149" s="300" t="str">
        <f t="shared" si="2288"/>
        <v/>
      </c>
      <c r="T3149" s="192" t="str">
        <f t="shared" si="2289"/>
        <v/>
      </c>
      <c r="U3149" s="303" t="str">
        <f t="shared" si="2290"/>
        <v/>
      </c>
      <c r="V3149" s="300" t="str">
        <f t="shared" si="2291"/>
        <v/>
      </c>
      <c r="W3149" s="192" t="str">
        <f t="shared" si="2292"/>
        <v/>
      </c>
      <c r="X3149" s="303" t="str">
        <f t="shared" si="2293"/>
        <v/>
      </c>
      <c r="Y3149" s="300" t="str">
        <f t="shared" si="2294"/>
        <v/>
      </c>
      <c r="Z3149" s="300" t="str">
        <f t="shared" si="2295"/>
        <v/>
      </c>
      <c r="AA3149" s="303" t="str">
        <f t="shared" si="2296"/>
        <v/>
      </c>
      <c r="AB3149" s="300" t="str">
        <f t="shared" si="2297"/>
        <v/>
      </c>
      <c r="AC3149" s="300" t="str">
        <f t="shared" si="2298"/>
        <v/>
      </c>
      <c r="AD3149" s="300" t="str">
        <f t="shared" si="2299"/>
        <v/>
      </c>
      <c r="AE3149" s="192" t="str">
        <f t="shared" si="2300"/>
        <v/>
      </c>
      <c r="AF3149" s="192" t="str">
        <f t="shared" si="2301"/>
        <v/>
      </c>
      <c r="AG3149" s="192"/>
      <c r="AJ3149" s="300" t="str">
        <f t="shared" si="2302"/>
        <v/>
      </c>
      <c r="AK3149" s="300" t="str">
        <f t="shared" si="2303"/>
        <v/>
      </c>
      <c r="AL3149" s="300" t="str">
        <f t="shared" si="2304"/>
        <v/>
      </c>
      <c r="AM3149" s="300" t="str">
        <f t="shared" si="2305"/>
        <v/>
      </c>
      <c r="AN3149" s="300" t="str">
        <f t="shared" si="2306"/>
        <v/>
      </c>
      <c r="AO3149" s="300" t="str">
        <f t="shared" si="2307"/>
        <v/>
      </c>
      <c r="AP3149" s="300" t="str">
        <f t="shared" si="2308"/>
        <v/>
      </c>
      <c r="AQ3149" s="300" t="str">
        <f t="shared" si="2309"/>
        <v/>
      </c>
      <c r="AR3149" s="306" t="str">
        <f t="shared" si="2310"/>
        <v/>
      </c>
      <c r="AS3149" s="300" t="str">
        <f t="shared" si="2311"/>
        <v/>
      </c>
      <c r="AT3149" s="300" t="str">
        <f t="shared" si="2312"/>
        <v/>
      </c>
      <c r="AU3149" s="192" t="str">
        <f t="shared" si="2313"/>
        <v>рбс</v>
      </c>
      <c r="AV3149" s="192" t="str">
        <f t="shared" si="2314"/>
        <v>рбс87504821общпро</v>
      </c>
      <c r="AW3149" s="191">
        <f t="shared" si="2315"/>
        <v>0</v>
      </c>
      <c r="AX3149" s="191">
        <f t="shared" si="2316"/>
        <v>0</v>
      </c>
      <c r="AY3149" s="191">
        <f t="shared" si="2317"/>
        <v>0</v>
      </c>
      <c r="AZ3149" s="191">
        <f t="shared" si="2318"/>
        <v>0</v>
      </c>
      <c r="BA3149" s="193">
        <f t="shared" si="2319"/>
        <v>1</v>
      </c>
      <c r="BB3149" s="193">
        <f t="shared" si="2320"/>
        <v>1</v>
      </c>
      <c r="BC3149" s="193">
        <f t="shared" si="2321"/>
        <v>1</v>
      </c>
      <c r="BD3149" s="191">
        <f t="shared" si="2329"/>
        <v>0</v>
      </c>
      <c r="BE3149" s="191">
        <f t="shared" si="2322"/>
        <v>0</v>
      </c>
      <c r="BF3149" s="210">
        <f t="shared" si="2323"/>
        <v>0</v>
      </c>
      <c r="BG3149" s="211">
        <f t="shared" si="2324"/>
        <v>0</v>
      </c>
      <c r="BH3149" s="289"/>
      <c r="BI3149" s="289"/>
      <c r="BL3149" s="233" t="str">
        <f t="shared" si="2325"/>
        <v/>
      </c>
    </row>
    <row r="3150" spans="1:64" ht="12" hidden="1" customHeight="1">
      <c r="A3150" s="333" t="s">
        <v>1489</v>
      </c>
      <c r="B3150" s="381" t="s">
        <v>327</v>
      </c>
      <c r="C3150" s="333" t="s">
        <v>821</v>
      </c>
      <c r="D3150" s="381" t="s">
        <v>317</v>
      </c>
      <c r="E3150" s="381" t="s">
        <v>1323</v>
      </c>
      <c r="F3150" s="381" t="s">
        <v>586</v>
      </c>
      <c r="G3150" s="381" t="s">
        <v>407</v>
      </c>
      <c r="H3150" s="100" t="s">
        <v>653</v>
      </c>
      <c r="I3150" s="381" t="s">
        <v>339</v>
      </c>
      <c r="J3150" s="382">
        <v>399936.48</v>
      </c>
      <c r="K3150" s="382">
        <v>295131.84000000003</v>
      </c>
      <c r="L3150" s="191" t="str">
        <f t="shared" ref="L3150:L3213" si="2332">CONCATENATE(B3150,C3150,D3150,E3150,F3150,G3150,I3150)</f>
        <v>875048210702011007564024431010</v>
      </c>
      <c r="M3150" s="192">
        <f t="array" ref="M3150">IF(COUNT(SEARCH(Удалить_Роспись_КВСР,$B3150)*SEARCH(Удалить_Роспись_ПБС,$C3150)*SEARCH(Удалить_Роспись_КФСР, $D3150)*SEARCH(Удалить_Роспись_КЦСР,$E3150)*SEARCH(Удалить_Роспись_КВР,$F3150)*SEARCH(Удалить_Роспись_ЭК,$H3150)*SEARCH(Удалить_Роспись_КР,$I3150))&gt;0,0,1)</f>
        <v>0</v>
      </c>
      <c r="N3150" s="192">
        <v>0</v>
      </c>
      <c r="O3150" s="192" t="str">
        <f t="shared" ref="O3150:O3213" si="2333">IF(OR($E3150="263П001",$E3150="092П000"),"атп","")</f>
        <v/>
      </c>
      <c r="P3150" s="192" t="str">
        <f t="shared" si="2326"/>
        <v/>
      </c>
      <c r="Q3150" s="300" t="str">
        <f t="shared" ref="Q3150:Q3213" si="2334">IF(OR($E3150="282Д002",$E3150="909Д000"),"инв","")</f>
        <v/>
      </c>
      <c r="R3150" s="300" t="str">
        <f t="shared" ref="R3150:R3213" si="2335">IF(OR($E3150="2928006",$E3150="4118004",$E3150="909Ж000"),"зем","")</f>
        <v/>
      </c>
      <c r="S3150" s="300" t="str">
        <f t="shared" ref="S3150:S3213" si="2336">IF($D3150="1001","пен","")</f>
        <v/>
      </c>
      <c r="T3150" s="192" t="str">
        <f t="shared" ref="T3150:T3213" si="2337">IF($E3150="9018000","рез","")</f>
        <v/>
      </c>
      <c r="U3150" s="303" t="str">
        <f t="shared" ref="U3150:U3213" si="2338">IF(LEFT($E3150,3)="795","рцп","")</f>
        <v/>
      </c>
      <c r="V3150" s="300" t="str">
        <f t="shared" ref="V3150:V3213" si="2339">IF(AND($B3150="830",OR($E3150="1038212",$E3150="0358000",E3150="0348223",E3150="1018001",E3150="1018210",E3150="1038000",E3150="0318202",E3150="0368203",E3150="0538001")),"мер","")</f>
        <v/>
      </c>
      <c r="W3150" s="192" t="str">
        <f t="shared" ref="W3150:W3213" si="2340">IF(AND($B3150="806",$D3150="0503"),"бла","")</f>
        <v/>
      </c>
      <c r="X3150" s="303" t="str">
        <f t="shared" ref="X3150:X3213" si="2341">IF(AND($B3150="806",$E3150="5058606"),"жил","")</f>
        <v/>
      </c>
      <c r="Y3150" s="300" t="str">
        <f t="shared" ref="Y3150:Y3213" si="2342">IF($D3150="0107","выб","")</f>
        <v/>
      </c>
      <c r="Z3150" s="300" t="str">
        <f t="shared" ref="Z3150:Z3213" si="2343">IF($G3150="251","меж","")</f>
        <v/>
      </c>
      <c r="AA3150" s="303" t="str">
        <f t="shared" ref="AA3150:AA3213" si="2344">IF($B3150="800","кцп","")</f>
        <v/>
      </c>
      <c r="AB3150" s="300" t="str">
        <f t="shared" ref="AB3150:AB3213" si="2345">IF($F3150="611","смз","")</f>
        <v/>
      </c>
      <c r="AC3150" s="300" t="str">
        <f t="shared" ref="AC3150:AC3213" si="2346">IF($D3150="1301","дол","")</f>
        <v/>
      </c>
      <c r="AD3150" s="300" t="str">
        <f t="shared" ref="AD3150:AD3213" si="2347">IF($F3150="612","сиц","")</f>
        <v/>
      </c>
      <c r="AE3150" s="192" t="str">
        <f t="shared" ref="AE3150:AE3213" si="2348">IF(AND($B3150="890",$E3150="9098000",F3150="870"),"рсф","")</f>
        <v/>
      </c>
      <c r="AF3150" s="192" t="str">
        <f t="shared" ref="AF3150:AF3213" si="2349">IF(AND($F3150="330",B3150="806"),"поч","")</f>
        <v/>
      </c>
      <c r="AG3150" s="192"/>
      <c r="AJ3150" s="300" t="str">
        <f t="shared" ref="AJ3150:AJ3213" si="2350">IF(AND(D3150="0503",G3150="223",OR(E3150="2118002",E3150="2218002",E3150="2338004",E3150="2718002",E3150="2928002",E3150="3018002",E3150="3118002",E3150="3218002",E3150="3418002",E3150="3658002",E3150="3718002",E3150="3818002",E3150="3948001",E3150="4118002",E3150="4218002",E3150="4218001",E3150="4318002",E3150="4418002",E3150="4618002")),"осв","")</f>
        <v/>
      </c>
      <c r="AK3150" s="300" t="str">
        <f t="shared" ref="AK3150:AK3213" si="2351">IF($D3150="0107","выб","")</f>
        <v/>
      </c>
      <c r="AL3150" s="300" t="str">
        <f t="shared" ref="AL3150:AL3213" si="2352">IF(OR($D3150="0409",$D3150="0503"),"бла","")</f>
        <v/>
      </c>
      <c r="AM3150" s="300" t="str">
        <f t="shared" ref="AM3150:AM3213" si="2353">IF($G3150="251","меж","")</f>
        <v/>
      </c>
      <c r="AN3150" s="300" t="str">
        <f t="shared" ref="AN3150:AN3213" si="2354">IF($D3150="0501","жил","")</f>
        <v/>
      </c>
      <c r="AO3150" s="300" t="str">
        <f t="shared" ref="AO3150:AO3213" si="2355">IF($D3150="1101","физ","")</f>
        <v/>
      </c>
      <c r="AP3150" s="300" t="str">
        <f t="shared" ref="AP3150:AP3213" si="2356">IF($D3150="0408","тра","")</f>
        <v/>
      </c>
      <c r="AQ3150" s="300" t="str">
        <f t="shared" ref="AQ3150:AQ3213" si="2357">IF($D3150="1001","пен","")</f>
        <v/>
      </c>
      <c r="AR3150" s="306" t="str">
        <f t="shared" ref="AR3150:AR3213" si="2358">IF(LEFT($E3150,3)="795","рцп","")</f>
        <v/>
      </c>
      <c r="AS3150" s="300" t="str">
        <f t="shared" ref="AS3150:AS3213" si="2359">IF($F3150="611","смз","")</f>
        <v/>
      </c>
      <c r="AT3150" s="300" t="str">
        <f t="shared" ref="AT3150:AT3213" si="2360">IF($F3150="612","сиц","")</f>
        <v/>
      </c>
      <c r="AU3150" s="192" t="str">
        <f t="shared" ref="AU3150:AU3213" si="2361">IF(LEFT(B3150,1)="9",LEFT(CONCATENATE(AJ3150,AK3150,AL3150,AM3150,AN3150,AP3150,AQ3150,AR3150,AS3150,AT3150,AO3150,"рбс"),3),LEFT(CONCATENATE(O3150,P3150,Q3150,R3150,S3150,T3150,U3150,V3150,W3150,X3150,Y3150,Z3150,AA3150,AB3150,AC3150,AD3150,AE3150,AF3150,"рбс"),3))</f>
        <v>рбс</v>
      </c>
      <c r="AV3150" s="192" t="str">
        <f t="shared" ref="AV3150:AV3213" si="2362">CONCATENATE(AU3150,B3150,IF(C3150="ЦП270","ЦП273",IF(AND(C3150="ЦС300",LEFT(E3150,3)="440"),"ЦС306",IF(AND(C3150="ЦУ340",LEFT(E3150,3)="440"),"ЦУ347",C3150))),IF(ISNA(VLOOKUP(F3150,спр_Платные,1,FALSE)),"общ","пла"),VLOOKUP(G3150,спр_Индексации_ЭКР,3,FALSE))</f>
        <v>рбс87504821общосн</v>
      </c>
      <c r="AW3150" s="191">
        <f t="shared" ref="AW3150:AW3213" si="2363">J3150*$M3150</f>
        <v>0</v>
      </c>
      <c r="AX3150" s="191">
        <f t="shared" ref="AX3150:AX3213" si="2364">K3150*$M3150</f>
        <v>0</v>
      </c>
      <c r="AY3150" s="191">
        <f t="shared" ref="AY3150:AY3213" si="2365">J3150*$N3150</f>
        <v>0</v>
      </c>
      <c r="AZ3150" s="191">
        <f t="shared" ref="AZ3150:AZ3213" si="2366">K3150*$N3150</f>
        <v>0</v>
      </c>
      <c r="BA3150" s="193">
        <f t="shared" ref="BA3150:BA3213" si="2367">VLOOKUP(G3150,спр_Индексации_ЭКР,2,FALSE)</f>
        <v>1</v>
      </c>
      <c r="BB3150" s="193">
        <f t="shared" ref="BB3150:BB3213" si="2368">VLOOKUP(G3150,спр_Индексации_ЭКР,4,FALSE)</f>
        <v>1</v>
      </c>
      <c r="BC3150" s="193">
        <f t="shared" ref="BC3150:BC3213" si="2369">VLOOKUP(G3150,спр_Индексации_ЭКР,5,FALSE)</f>
        <v>1</v>
      </c>
      <c r="BD3150" s="191">
        <f t="shared" si="2329"/>
        <v>0</v>
      </c>
      <c r="BE3150" s="191">
        <f t="shared" ref="BE3150:BE3213" si="2370">AZ3150*$BA3150</f>
        <v>0</v>
      </c>
      <c r="BF3150" s="210">
        <f t="shared" ref="BF3150:BF3213" si="2371">BD3150*BB3150</f>
        <v>0</v>
      </c>
      <c r="BG3150" s="211">
        <f t="shared" ref="BG3150:BG3213" si="2372">BF3150*BC3150</f>
        <v>0</v>
      </c>
      <c r="BH3150" s="289" t="str">
        <f t="shared" ref="BH3150:BH3162" si="2373">B3150</f>
        <v>875</v>
      </c>
      <c r="BI3150" s="289" t="str">
        <f t="shared" ref="BI3150:BI3162" si="2374">D3150</f>
        <v>0702</v>
      </c>
      <c r="BJ3150" s="284" t="s">
        <v>591</v>
      </c>
      <c r="BK3150" s="284" t="s">
        <v>586</v>
      </c>
      <c r="BL3150" s="233" t="str">
        <f t="shared" ref="BL3150:BL3213" si="2375">IF(LEFT(B3150,1)="9",LEFT(D3150,2),"")</f>
        <v/>
      </c>
    </row>
    <row r="3151" spans="1:64" ht="12" hidden="1" customHeight="1">
      <c r="A3151" s="333" t="s">
        <v>1489</v>
      </c>
      <c r="B3151" s="381" t="s">
        <v>327</v>
      </c>
      <c r="C3151" s="333" t="s">
        <v>821</v>
      </c>
      <c r="D3151" s="381" t="s">
        <v>317</v>
      </c>
      <c r="E3151" s="381" t="s">
        <v>1323</v>
      </c>
      <c r="F3151" s="381" t="s">
        <v>586</v>
      </c>
      <c r="G3151" s="381" t="s">
        <v>397</v>
      </c>
      <c r="H3151" s="100" t="s">
        <v>653</v>
      </c>
      <c r="I3151" s="381" t="s">
        <v>339</v>
      </c>
      <c r="J3151" s="382">
        <v>78408</v>
      </c>
      <c r="K3151" s="382">
        <v>16793</v>
      </c>
      <c r="L3151" s="191" t="str">
        <f t="shared" si="2332"/>
        <v>875048210702011007564024434010</v>
      </c>
      <c r="M3151" s="192">
        <f t="array" ref="M3151">IF(COUNT(SEARCH(Удалить_Роспись_КВСР,$B3151)*SEARCH(Удалить_Роспись_ПБС,$C3151)*SEARCH(Удалить_Роспись_КФСР, $D3151)*SEARCH(Удалить_Роспись_КЦСР,$E3151)*SEARCH(Удалить_Роспись_КВР,$F3151)*SEARCH(Удалить_Роспись_ЭК,$H3151)*SEARCH(Удалить_Роспись_КР,$I3151))&gt;0,0,1)</f>
        <v>0</v>
      </c>
      <c r="N3151" s="192">
        <v>0</v>
      </c>
      <c r="O3151" s="192" t="str">
        <f t="shared" si="2333"/>
        <v/>
      </c>
      <c r="P3151" s="192" t="str">
        <f t="shared" si="2326"/>
        <v/>
      </c>
      <c r="Q3151" s="300" t="str">
        <f t="shared" si="2334"/>
        <v/>
      </c>
      <c r="R3151" s="300" t="str">
        <f t="shared" si="2335"/>
        <v/>
      </c>
      <c r="S3151" s="300" t="str">
        <f t="shared" si="2336"/>
        <v/>
      </c>
      <c r="T3151" s="192" t="str">
        <f t="shared" si="2337"/>
        <v/>
      </c>
      <c r="U3151" s="303" t="str">
        <f t="shared" si="2338"/>
        <v/>
      </c>
      <c r="V3151" s="300" t="str">
        <f t="shared" si="2339"/>
        <v/>
      </c>
      <c r="W3151" s="192" t="str">
        <f t="shared" si="2340"/>
        <v/>
      </c>
      <c r="X3151" s="303" t="str">
        <f t="shared" si="2341"/>
        <v/>
      </c>
      <c r="Y3151" s="300" t="str">
        <f t="shared" si="2342"/>
        <v/>
      </c>
      <c r="Z3151" s="300" t="str">
        <f t="shared" si="2343"/>
        <v/>
      </c>
      <c r="AA3151" s="303" t="str">
        <f t="shared" si="2344"/>
        <v/>
      </c>
      <c r="AB3151" s="300" t="str">
        <f t="shared" si="2345"/>
        <v/>
      </c>
      <c r="AC3151" s="300" t="str">
        <f t="shared" si="2346"/>
        <v/>
      </c>
      <c r="AD3151" s="300" t="str">
        <f t="shared" si="2347"/>
        <v/>
      </c>
      <c r="AE3151" s="192" t="str">
        <f t="shared" si="2348"/>
        <v/>
      </c>
      <c r="AF3151" s="192" t="str">
        <f t="shared" si="2349"/>
        <v/>
      </c>
      <c r="AG3151" s="192"/>
      <c r="AJ3151" s="300" t="str">
        <f t="shared" si="2350"/>
        <v/>
      </c>
      <c r="AK3151" s="300" t="str">
        <f t="shared" si="2351"/>
        <v/>
      </c>
      <c r="AL3151" s="300" t="str">
        <f t="shared" si="2352"/>
        <v/>
      </c>
      <c r="AM3151" s="300" t="str">
        <f t="shared" si="2353"/>
        <v/>
      </c>
      <c r="AN3151" s="300" t="str">
        <f t="shared" si="2354"/>
        <v/>
      </c>
      <c r="AO3151" s="300" t="str">
        <f t="shared" si="2355"/>
        <v/>
      </c>
      <c r="AP3151" s="300" t="str">
        <f t="shared" si="2356"/>
        <v/>
      </c>
      <c r="AQ3151" s="300" t="str">
        <f t="shared" si="2357"/>
        <v/>
      </c>
      <c r="AR3151" s="306" t="str">
        <f t="shared" si="2358"/>
        <v/>
      </c>
      <c r="AS3151" s="300" t="str">
        <f t="shared" si="2359"/>
        <v/>
      </c>
      <c r="AT3151" s="300" t="str">
        <f t="shared" si="2360"/>
        <v/>
      </c>
      <c r="AU3151" s="192" t="str">
        <f t="shared" si="2361"/>
        <v>рбс</v>
      </c>
      <c r="AV3151" s="192" t="str">
        <f t="shared" si="2362"/>
        <v>рбс87504821общпро</v>
      </c>
      <c r="AW3151" s="191">
        <f t="shared" si="2363"/>
        <v>0</v>
      </c>
      <c r="AX3151" s="191">
        <f t="shared" si="2364"/>
        <v>0</v>
      </c>
      <c r="AY3151" s="191">
        <f t="shared" si="2365"/>
        <v>0</v>
      </c>
      <c r="AZ3151" s="191">
        <f t="shared" si="2366"/>
        <v>0</v>
      </c>
      <c r="BA3151" s="193">
        <f t="shared" si="2367"/>
        <v>1</v>
      </c>
      <c r="BB3151" s="193">
        <f t="shared" si="2368"/>
        <v>1</v>
      </c>
      <c r="BC3151" s="193">
        <f t="shared" si="2369"/>
        <v>1</v>
      </c>
      <c r="BD3151" s="191">
        <f t="shared" si="2329"/>
        <v>0</v>
      </c>
      <c r="BE3151" s="191">
        <f t="shared" si="2370"/>
        <v>0</v>
      </c>
      <c r="BF3151" s="210">
        <f t="shared" si="2371"/>
        <v>0</v>
      </c>
      <c r="BG3151" s="211">
        <f t="shared" si="2372"/>
        <v>0</v>
      </c>
      <c r="BH3151" s="289" t="str">
        <f t="shared" si="2373"/>
        <v>875</v>
      </c>
      <c r="BI3151" s="289" t="str">
        <f t="shared" si="2374"/>
        <v>0702</v>
      </c>
      <c r="BJ3151" s="284" t="s">
        <v>591</v>
      </c>
      <c r="BK3151" s="284" t="s">
        <v>589</v>
      </c>
      <c r="BL3151" s="233" t="str">
        <f t="shared" si="2375"/>
        <v/>
      </c>
    </row>
    <row r="3152" spans="1:64" ht="12" hidden="1" customHeight="1">
      <c r="A3152" s="333" t="s">
        <v>1489</v>
      </c>
      <c r="B3152" s="381" t="s">
        <v>327</v>
      </c>
      <c r="C3152" s="333" t="s">
        <v>821</v>
      </c>
      <c r="D3152" s="381" t="s">
        <v>317</v>
      </c>
      <c r="E3152" s="381" t="s">
        <v>1323</v>
      </c>
      <c r="F3152" s="381" t="s">
        <v>609</v>
      </c>
      <c r="G3152" s="381" t="s">
        <v>395</v>
      </c>
      <c r="H3152" s="100" t="s">
        <v>653</v>
      </c>
      <c r="I3152" s="381" t="s">
        <v>339</v>
      </c>
      <c r="J3152" s="382">
        <v>11146</v>
      </c>
      <c r="K3152" s="382">
        <v>5350</v>
      </c>
      <c r="L3152" s="191" t="str">
        <f t="shared" si="2332"/>
        <v>875048210702011007564085229010</v>
      </c>
      <c r="M3152" s="192">
        <f t="array" ref="M3152">IF(COUNT(SEARCH(Удалить_Роспись_КВСР,$B3152)*SEARCH(Удалить_Роспись_ПБС,$C3152)*SEARCH(Удалить_Роспись_КФСР, $D3152)*SEARCH(Удалить_Роспись_КЦСР,$E3152)*SEARCH(Удалить_Роспись_КВР,$F3152)*SEARCH(Удалить_Роспись_ЭК,$H3152)*SEARCH(Удалить_Роспись_КР,$I3152))&gt;0,0,1)</f>
        <v>0</v>
      </c>
      <c r="N3152" s="192">
        <v>0</v>
      </c>
      <c r="O3152" s="192" t="str">
        <f t="shared" si="2333"/>
        <v/>
      </c>
      <c r="P3152" s="192" t="str">
        <f t="shared" si="2326"/>
        <v/>
      </c>
      <c r="Q3152" s="300" t="str">
        <f t="shared" si="2334"/>
        <v/>
      </c>
      <c r="R3152" s="300" t="str">
        <f t="shared" si="2335"/>
        <v/>
      </c>
      <c r="S3152" s="300" t="str">
        <f t="shared" si="2336"/>
        <v/>
      </c>
      <c r="T3152" s="192" t="str">
        <f t="shared" si="2337"/>
        <v/>
      </c>
      <c r="U3152" s="303" t="str">
        <f t="shared" si="2338"/>
        <v/>
      </c>
      <c r="V3152" s="300" t="str">
        <f t="shared" si="2339"/>
        <v/>
      </c>
      <c r="W3152" s="192" t="str">
        <f t="shared" si="2340"/>
        <v/>
      </c>
      <c r="X3152" s="303" t="str">
        <f t="shared" si="2341"/>
        <v/>
      </c>
      <c r="Y3152" s="300" t="str">
        <f t="shared" si="2342"/>
        <v/>
      </c>
      <c r="Z3152" s="300" t="str">
        <f t="shared" si="2343"/>
        <v/>
      </c>
      <c r="AA3152" s="303" t="str">
        <f t="shared" si="2344"/>
        <v/>
      </c>
      <c r="AB3152" s="300" t="str">
        <f t="shared" si="2345"/>
        <v/>
      </c>
      <c r="AC3152" s="300" t="str">
        <f t="shared" si="2346"/>
        <v/>
      </c>
      <c r="AD3152" s="300" t="str">
        <f t="shared" si="2347"/>
        <v/>
      </c>
      <c r="AE3152" s="192" t="str">
        <f t="shared" si="2348"/>
        <v/>
      </c>
      <c r="AF3152" s="192" t="str">
        <f t="shared" si="2349"/>
        <v/>
      </c>
      <c r="AG3152" s="192"/>
      <c r="AJ3152" s="300" t="str">
        <f t="shared" si="2350"/>
        <v/>
      </c>
      <c r="AK3152" s="300" t="str">
        <f t="shared" si="2351"/>
        <v/>
      </c>
      <c r="AL3152" s="300" t="str">
        <f t="shared" si="2352"/>
        <v/>
      </c>
      <c r="AM3152" s="300" t="str">
        <f t="shared" si="2353"/>
        <v/>
      </c>
      <c r="AN3152" s="300" t="str">
        <f t="shared" si="2354"/>
        <v/>
      </c>
      <c r="AO3152" s="300" t="str">
        <f t="shared" si="2355"/>
        <v/>
      </c>
      <c r="AP3152" s="300" t="str">
        <f t="shared" si="2356"/>
        <v/>
      </c>
      <c r="AQ3152" s="300" t="str">
        <f t="shared" si="2357"/>
        <v/>
      </c>
      <c r="AR3152" s="306" t="str">
        <f t="shared" si="2358"/>
        <v/>
      </c>
      <c r="AS3152" s="300" t="str">
        <f t="shared" si="2359"/>
        <v/>
      </c>
      <c r="AT3152" s="300" t="str">
        <f t="shared" si="2360"/>
        <v/>
      </c>
      <c r="AU3152" s="192" t="str">
        <f t="shared" si="2361"/>
        <v>рбс</v>
      </c>
      <c r="AV3152" s="192" t="str">
        <f t="shared" si="2362"/>
        <v>рбс87504821общпро</v>
      </c>
      <c r="AW3152" s="191">
        <f t="shared" si="2363"/>
        <v>0</v>
      </c>
      <c r="AX3152" s="191">
        <f t="shared" si="2364"/>
        <v>0</v>
      </c>
      <c r="AY3152" s="191">
        <f t="shared" si="2365"/>
        <v>0</v>
      </c>
      <c r="AZ3152" s="191">
        <f t="shared" si="2366"/>
        <v>0</v>
      </c>
      <c r="BA3152" s="193">
        <f t="shared" si="2367"/>
        <v>1</v>
      </c>
      <c r="BB3152" s="193">
        <f t="shared" si="2368"/>
        <v>1</v>
      </c>
      <c r="BC3152" s="193">
        <f t="shared" si="2369"/>
        <v>1</v>
      </c>
      <c r="BD3152" s="191">
        <f t="shared" si="2329"/>
        <v>0</v>
      </c>
      <c r="BE3152" s="191">
        <f t="shared" si="2370"/>
        <v>0</v>
      </c>
      <c r="BF3152" s="210">
        <f t="shared" si="2371"/>
        <v>0</v>
      </c>
      <c r="BG3152" s="211">
        <f t="shared" si="2372"/>
        <v>0</v>
      </c>
      <c r="BH3152" s="289" t="str">
        <f t="shared" si="2373"/>
        <v>875</v>
      </c>
      <c r="BI3152" s="289" t="str">
        <f t="shared" si="2374"/>
        <v>0702</v>
      </c>
      <c r="BJ3152" s="284" t="s">
        <v>591</v>
      </c>
      <c r="BK3152" s="284" t="s">
        <v>586</v>
      </c>
      <c r="BL3152" s="233" t="str">
        <f t="shared" si="2375"/>
        <v/>
      </c>
    </row>
    <row r="3153" spans="1:64" ht="12" customHeight="1">
      <c r="A3153" s="333" t="s">
        <v>1489</v>
      </c>
      <c r="B3153" s="381" t="s">
        <v>327</v>
      </c>
      <c r="C3153" s="333" t="s">
        <v>821</v>
      </c>
      <c r="D3153" s="381" t="s">
        <v>408</v>
      </c>
      <c r="E3153" s="381" t="s">
        <v>1347</v>
      </c>
      <c r="F3153" s="381" t="s">
        <v>586</v>
      </c>
      <c r="G3153" s="381" t="s">
        <v>397</v>
      </c>
      <c r="H3153" s="100" t="s">
        <v>653</v>
      </c>
      <c r="I3153" s="381" t="s">
        <v>505</v>
      </c>
      <c r="J3153" s="382">
        <v>117721.8</v>
      </c>
      <c r="K3153" s="382">
        <v>117721.8</v>
      </c>
      <c r="L3153" s="191" t="str">
        <f t="shared" si="2332"/>
        <v>87504821070701100S397024434001</v>
      </c>
      <c r="M3153" s="192">
        <f t="array" ref="M3153">IF(COUNT(SEARCH(Удалить_Роспись_КВСР,$B3153)*SEARCH(Удалить_Роспись_ПБС,$C3153)*SEARCH(Удалить_Роспись_КФСР, $D3153)*SEARCH(Удалить_Роспись_КЦСР,$E3153)*SEARCH(Удалить_Роспись_КВР,$F3153)*SEARCH(Удалить_Роспись_ЭК,$H3153)*SEARCH(Удалить_Роспись_КР,$I3153))&gt;0,0,1)</f>
        <v>0</v>
      </c>
      <c r="N3153" s="192">
        <v>0</v>
      </c>
      <c r="O3153" s="192" t="str">
        <f t="shared" si="2333"/>
        <v/>
      </c>
      <c r="P3153" s="192" t="str">
        <f t="shared" si="2326"/>
        <v/>
      </c>
      <c r="Q3153" s="300" t="str">
        <f t="shared" si="2334"/>
        <v/>
      </c>
      <c r="R3153" s="300" t="str">
        <f t="shared" si="2335"/>
        <v/>
      </c>
      <c r="S3153" s="300" t="str">
        <f t="shared" si="2336"/>
        <v/>
      </c>
      <c r="T3153" s="192" t="str">
        <f t="shared" si="2337"/>
        <v/>
      </c>
      <c r="U3153" s="303" t="str">
        <f t="shared" si="2338"/>
        <v/>
      </c>
      <c r="V3153" s="300" t="str">
        <f t="shared" si="2339"/>
        <v/>
      </c>
      <c r="W3153" s="192" t="str">
        <f t="shared" si="2340"/>
        <v/>
      </c>
      <c r="X3153" s="303" t="str">
        <f t="shared" si="2341"/>
        <v/>
      </c>
      <c r="Y3153" s="300" t="str">
        <f t="shared" si="2342"/>
        <v/>
      </c>
      <c r="Z3153" s="300" t="str">
        <f t="shared" si="2343"/>
        <v/>
      </c>
      <c r="AA3153" s="303" t="str">
        <f t="shared" si="2344"/>
        <v/>
      </c>
      <c r="AB3153" s="300" t="str">
        <f t="shared" si="2345"/>
        <v/>
      </c>
      <c r="AC3153" s="300" t="str">
        <f t="shared" si="2346"/>
        <v/>
      </c>
      <c r="AD3153" s="300" t="str">
        <f t="shared" si="2347"/>
        <v/>
      </c>
      <c r="AE3153" s="192" t="str">
        <f t="shared" si="2348"/>
        <v/>
      </c>
      <c r="AF3153" s="192" t="str">
        <f t="shared" si="2349"/>
        <v/>
      </c>
      <c r="AG3153" s="192"/>
      <c r="AJ3153" s="300" t="str">
        <f t="shared" si="2350"/>
        <v/>
      </c>
      <c r="AK3153" s="300" t="str">
        <f t="shared" si="2351"/>
        <v/>
      </c>
      <c r="AL3153" s="300" t="str">
        <f t="shared" si="2352"/>
        <v/>
      </c>
      <c r="AM3153" s="300" t="str">
        <f t="shared" si="2353"/>
        <v/>
      </c>
      <c r="AN3153" s="300" t="str">
        <f t="shared" si="2354"/>
        <v/>
      </c>
      <c r="AO3153" s="300" t="str">
        <f t="shared" si="2355"/>
        <v/>
      </c>
      <c r="AP3153" s="300" t="str">
        <f t="shared" si="2356"/>
        <v/>
      </c>
      <c r="AQ3153" s="300" t="str">
        <f t="shared" si="2357"/>
        <v/>
      </c>
      <c r="AR3153" s="306" t="str">
        <f t="shared" si="2358"/>
        <v/>
      </c>
      <c r="AS3153" s="300" t="str">
        <f t="shared" si="2359"/>
        <v/>
      </c>
      <c r="AT3153" s="300" t="str">
        <f t="shared" si="2360"/>
        <v/>
      </c>
      <c r="AU3153" s="192" t="str">
        <f t="shared" si="2361"/>
        <v>рбс</v>
      </c>
      <c r="AV3153" s="192" t="str">
        <f t="shared" si="2362"/>
        <v>рбс87504821общпро</v>
      </c>
      <c r="AW3153" s="191">
        <f t="shared" si="2363"/>
        <v>0</v>
      </c>
      <c r="AX3153" s="191">
        <f t="shared" si="2364"/>
        <v>0</v>
      </c>
      <c r="AY3153" s="191">
        <f t="shared" si="2365"/>
        <v>0</v>
      </c>
      <c r="AZ3153" s="191">
        <f t="shared" si="2366"/>
        <v>0</v>
      </c>
      <c r="BA3153" s="193">
        <f t="shared" si="2367"/>
        <v>1</v>
      </c>
      <c r="BB3153" s="193">
        <f t="shared" si="2368"/>
        <v>1</v>
      </c>
      <c r="BC3153" s="193">
        <f t="shared" si="2369"/>
        <v>1</v>
      </c>
      <c r="BD3153" s="191">
        <f t="shared" si="2329"/>
        <v>0</v>
      </c>
      <c r="BE3153" s="191">
        <f t="shared" si="2370"/>
        <v>0</v>
      </c>
      <c r="BF3153" s="210">
        <f t="shared" si="2371"/>
        <v>0</v>
      </c>
      <c r="BG3153" s="211">
        <f t="shared" si="2372"/>
        <v>0</v>
      </c>
      <c r="BH3153" s="289" t="str">
        <f t="shared" si="2373"/>
        <v>875</v>
      </c>
      <c r="BI3153" s="289" t="str">
        <f t="shared" si="2374"/>
        <v>0707</v>
      </c>
      <c r="BJ3153" s="284" t="s">
        <v>591</v>
      </c>
      <c r="BK3153" s="284" t="s">
        <v>586</v>
      </c>
      <c r="BL3153" s="233" t="str">
        <f t="shared" si="2375"/>
        <v/>
      </c>
    </row>
    <row r="3154" spans="1:64" ht="12" hidden="1" customHeight="1">
      <c r="A3154" s="333" t="s">
        <v>1489</v>
      </c>
      <c r="B3154" s="381" t="s">
        <v>327</v>
      </c>
      <c r="C3154" s="333" t="s">
        <v>821</v>
      </c>
      <c r="D3154" s="381" t="s">
        <v>311</v>
      </c>
      <c r="E3154" s="381" t="s">
        <v>1326</v>
      </c>
      <c r="F3154" s="381" t="s">
        <v>586</v>
      </c>
      <c r="G3154" s="381" t="s">
        <v>397</v>
      </c>
      <c r="H3154" s="100" t="s">
        <v>653</v>
      </c>
      <c r="I3154" s="381" t="s">
        <v>339</v>
      </c>
      <c r="J3154" s="382">
        <v>957295</v>
      </c>
      <c r="K3154" s="382">
        <v>387997</v>
      </c>
      <c r="L3154" s="191" t="str">
        <f t="shared" si="2332"/>
        <v>875048211003011007566024434010</v>
      </c>
      <c r="M3154" s="192">
        <f t="array" ref="M3154">IF(COUNT(SEARCH(Удалить_Роспись_КВСР,$B3154)*SEARCH(Удалить_Роспись_ПБС,$C3154)*SEARCH(Удалить_Роспись_КФСР, $D3154)*SEARCH(Удалить_Роспись_КЦСР,$E3154)*SEARCH(Удалить_Роспись_КВР,$F3154)*SEARCH(Удалить_Роспись_ЭК,$H3154)*SEARCH(Удалить_Роспись_КР,$I3154))&gt;0,0,1)</f>
        <v>0</v>
      </c>
      <c r="N3154" s="192">
        <v>0</v>
      </c>
      <c r="O3154" s="192" t="str">
        <f t="shared" si="2333"/>
        <v/>
      </c>
      <c r="P3154" s="192" t="str">
        <f t="shared" si="2326"/>
        <v/>
      </c>
      <c r="Q3154" s="300" t="str">
        <f t="shared" si="2334"/>
        <v/>
      </c>
      <c r="R3154" s="300" t="str">
        <f t="shared" si="2335"/>
        <v/>
      </c>
      <c r="S3154" s="300" t="str">
        <f t="shared" si="2336"/>
        <v/>
      </c>
      <c r="T3154" s="192" t="str">
        <f t="shared" si="2337"/>
        <v/>
      </c>
      <c r="U3154" s="303" t="str">
        <f t="shared" si="2338"/>
        <v/>
      </c>
      <c r="V3154" s="300" t="str">
        <f t="shared" si="2339"/>
        <v/>
      </c>
      <c r="W3154" s="192" t="str">
        <f t="shared" si="2340"/>
        <v/>
      </c>
      <c r="X3154" s="303" t="str">
        <f t="shared" si="2341"/>
        <v/>
      </c>
      <c r="Y3154" s="300" t="str">
        <f t="shared" si="2342"/>
        <v/>
      </c>
      <c r="Z3154" s="300" t="str">
        <f t="shared" si="2343"/>
        <v/>
      </c>
      <c r="AA3154" s="303" t="str">
        <f t="shared" si="2344"/>
        <v/>
      </c>
      <c r="AB3154" s="300" t="str">
        <f t="shared" si="2345"/>
        <v/>
      </c>
      <c r="AC3154" s="300" t="str">
        <f t="shared" si="2346"/>
        <v/>
      </c>
      <c r="AD3154" s="300" t="str">
        <f t="shared" si="2347"/>
        <v/>
      </c>
      <c r="AE3154" s="192" t="str">
        <f t="shared" si="2348"/>
        <v/>
      </c>
      <c r="AF3154" s="192" t="str">
        <f t="shared" si="2349"/>
        <v/>
      </c>
      <c r="AG3154" s="192"/>
      <c r="AJ3154" s="300" t="str">
        <f t="shared" si="2350"/>
        <v/>
      </c>
      <c r="AK3154" s="300" t="str">
        <f t="shared" si="2351"/>
        <v/>
      </c>
      <c r="AL3154" s="300" t="str">
        <f t="shared" si="2352"/>
        <v/>
      </c>
      <c r="AM3154" s="300" t="str">
        <f t="shared" si="2353"/>
        <v/>
      </c>
      <c r="AN3154" s="300" t="str">
        <f t="shared" si="2354"/>
        <v/>
      </c>
      <c r="AO3154" s="300" t="str">
        <f t="shared" si="2355"/>
        <v/>
      </c>
      <c r="AP3154" s="300" t="str">
        <f t="shared" si="2356"/>
        <v/>
      </c>
      <c r="AQ3154" s="300" t="str">
        <f t="shared" si="2357"/>
        <v/>
      </c>
      <c r="AR3154" s="306" t="str">
        <f t="shared" si="2358"/>
        <v/>
      </c>
      <c r="AS3154" s="300" t="str">
        <f t="shared" si="2359"/>
        <v/>
      </c>
      <c r="AT3154" s="300" t="str">
        <f t="shared" si="2360"/>
        <v/>
      </c>
      <c r="AU3154" s="192" t="str">
        <f t="shared" si="2361"/>
        <v>рбс</v>
      </c>
      <c r="AV3154" s="192" t="str">
        <f t="shared" si="2362"/>
        <v>рбс87504821общпро</v>
      </c>
      <c r="AW3154" s="191">
        <f t="shared" si="2363"/>
        <v>0</v>
      </c>
      <c r="AX3154" s="191">
        <f t="shared" si="2364"/>
        <v>0</v>
      </c>
      <c r="AY3154" s="191">
        <f t="shared" si="2365"/>
        <v>0</v>
      </c>
      <c r="AZ3154" s="191">
        <f t="shared" si="2366"/>
        <v>0</v>
      </c>
      <c r="BA3154" s="193">
        <f t="shared" si="2367"/>
        <v>1</v>
      </c>
      <c r="BB3154" s="193">
        <f t="shared" si="2368"/>
        <v>1</v>
      </c>
      <c r="BC3154" s="193">
        <f t="shared" si="2369"/>
        <v>1</v>
      </c>
      <c r="BD3154" s="191">
        <f t="shared" si="2329"/>
        <v>0</v>
      </c>
      <c r="BE3154" s="191">
        <f t="shared" si="2370"/>
        <v>0</v>
      </c>
      <c r="BF3154" s="210">
        <f t="shared" si="2371"/>
        <v>0</v>
      </c>
      <c r="BG3154" s="211">
        <f t="shared" si="2372"/>
        <v>0</v>
      </c>
      <c r="BH3154" s="289" t="str">
        <f t="shared" si="2373"/>
        <v>875</v>
      </c>
      <c r="BI3154" s="289" t="str">
        <f t="shared" si="2374"/>
        <v>1003</v>
      </c>
      <c r="BJ3154" s="284" t="s">
        <v>591</v>
      </c>
      <c r="BK3154" s="284" t="s">
        <v>586</v>
      </c>
      <c r="BL3154" s="233" t="str">
        <f t="shared" si="2375"/>
        <v/>
      </c>
    </row>
    <row r="3155" spans="1:64" s="463" customFormat="1" ht="12" customHeight="1">
      <c r="A3155" s="452" t="s">
        <v>1490</v>
      </c>
      <c r="B3155" s="453" t="s">
        <v>612</v>
      </c>
      <c r="C3155" s="452" t="s">
        <v>1491</v>
      </c>
      <c r="D3155" s="453" t="s">
        <v>401</v>
      </c>
      <c r="E3155" s="453" t="s">
        <v>1492</v>
      </c>
      <c r="F3155" s="453" t="s">
        <v>608</v>
      </c>
      <c r="G3155" s="453" t="s">
        <v>385</v>
      </c>
      <c r="H3155" s="454" t="s">
        <v>653</v>
      </c>
      <c r="I3155" s="453" t="s">
        <v>505</v>
      </c>
      <c r="J3155" s="455">
        <v>11463328</v>
      </c>
      <c r="K3155" s="455">
        <v>8274712.46</v>
      </c>
      <c r="L3155" s="456" t="str">
        <f t="shared" si="2332"/>
        <v>880D01220310042004001011121101</v>
      </c>
      <c r="M3155" s="192">
        <v>1</v>
      </c>
      <c r="N3155" s="457">
        <v>1</v>
      </c>
      <c r="O3155" s="192" t="str">
        <f t="shared" si="2333"/>
        <v/>
      </c>
      <c r="P3155" s="192" t="str">
        <f t="shared" si="2326"/>
        <v/>
      </c>
      <c r="Q3155" s="300" t="str">
        <f t="shared" si="2334"/>
        <v/>
      </c>
      <c r="R3155" s="300" t="str">
        <f t="shared" si="2335"/>
        <v/>
      </c>
      <c r="S3155" s="300" t="str">
        <f t="shared" si="2336"/>
        <v/>
      </c>
      <c r="T3155" s="192" t="str">
        <f t="shared" si="2337"/>
        <v/>
      </c>
      <c r="U3155" s="303" t="str">
        <f t="shared" si="2338"/>
        <v/>
      </c>
      <c r="V3155" s="300" t="str">
        <f t="shared" si="2339"/>
        <v/>
      </c>
      <c r="W3155" s="192" t="str">
        <f t="shared" si="2340"/>
        <v/>
      </c>
      <c r="X3155" s="303" t="str">
        <f t="shared" si="2341"/>
        <v/>
      </c>
      <c r="Y3155" s="300" t="str">
        <f t="shared" si="2342"/>
        <v/>
      </c>
      <c r="Z3155" s="300" t="str">
        <f t="shared" si="2343"/>
        <v/>
      </c>
      <c r="AA3155" s="303" t="str">
        <f t="shared" si="2344"/>
        <v/>
      </c>
      <c r="AB3155" s="300" t="str">
        <f t="shared" si="2345"/>
        <v/>
      </c>
      <c r="AC3155" s="300" t="str">
        <f t="shared" si="2346"/>
        <v/>
      </c>
      <c r="AD3155" s="300" t="str">
        <f t="shared" si="2347"/>
        <v/>
      </c>
      <c r="AE3155" s="192" t="str">
        <f t="shared" si="2348"/>
        <v/>
      </c>
      <c r="AF3155" s="192" t="str">
        <f t="shared" si="2349"/>
        <v/>
      </c>
      <c r="AG3155" s="192"/>
      <c r="AH3155" s="186"/>
      <c r="AI3155" s="186"/>
      <c r="AJ3155" s="300" t="str">
        <f t="shared" si="2350"/>
        <v/>
      </c>
      <c r="AK3155" s="300" t="str">
        <f t="shared" si="2351"/>
        <v/>
      </c>
      <c r="AL3155" s="300" t="str">
        <f t="shared" si="2352"/>
        <v/>
      </c>
      <c r="AM3155" s="300" t="str">
        <f t="shared" si="2353"/>
        <v/>
      </c>
      <c r="AN3155" s="300" t="str">
        <f t="shared" si="2354"/>
        <v/>
      </c>
      <c r="AO3155" s="300" t="str">
        <f t="shared" si="2355"/>
        <v/>
      </c>
      <c r="AP3155" s="300" t="str">
        <f t="shared" si="2356"/>
        <v/>
      </c>
      <c r="AQ3155" s="300" t="str">
        <f t="shared" si="2357"/>
        <v/>
      </c>
      <c r="AR3155" s="306" t="str">
        <f t="shared" si="2358"/>
        <v/>
      </c>
      <c r="AS3155" s="300" t="str">
        <f t="shared" si="2359"/>
        <v/>
      </c>
      <c r="AT3155" s="300" t="str">
        <f t="shared" si="2360"/>
        <v/>
      </c>
      <c r="AU3155" s="192" t="str">
        <f t="shared" si="2361"/>
        <v>рбс</v>
      </c>
      <c r="AV3155" s="192" t="str">
        <f t="shared" si="2362"/>
        <v>рбс880D0122общопл</v>
      </c>
      <c r="AW3155" s="456">
        <f t="shared" si="2363"/>
        <v>11463328</v>
      </c>
      <c r="AX3155" s="191">
        <f t="shared" si="2364"/>
        <v>8274712.46</v>
      </c>
      <c r="AY3155" s="191">
        <f t="shared" si="2365"/>
        <v>11463328</v>
      </c>
      <c r="AZ3155" s="191">
        <f t="shared" si="2366"/>
        <v>8274712.46</v>
      </c>
      <c r="BA3155" s="193">
        <f t="shared" si="2367"/>
        <v>1</v>
      </c>
      <c r="BB3155" s="193">
        <f t="shared" si="2368"/>
        <v>1</v>
      </c>
      <c r="BC3155" s="193">
        <f t="shared" si="2369"/>
        <v>1</v>
      </c>
      <c r="BD3155" s="456">
        <f t="shared" si="2329"/>
        <v>11463328</v>
      </c>
      <c r="BE3155" s="456">
        <f t="shared" si="2370"/>
        <v>8274712.46</v>
      </c>
      <c r="BF3155" s="458">
        <f t="shared" si="2371"/>
        <v>11463328</v>
      </c>
      <c r="BG3155" s="459">
        <f t="shared" si="2372"/>
        <v>11463328</v>
      </c>
      <c r="BH3155" s="460" t="str">
        <f t="shared" si="2373"/>
        <v>880</v>
      </c>
      <c r="BI3155" s="460" t="str">
        <f t="shared" si="2374"/>
        <v>0310</v>
      </c>
      <c r="BJ3155" s="461" t="s">
        <v>591</v>
      </c>
      <c r="BK3155" s="461" t="s">
        <v>586</v>
      </c>
      <c r="BL3155" s="462" t="str">
        <f t="shared" si="2375"/>
        <v/>
      </c>
    </row>
    <row r="3156" spans="1:64" s="463" customFormat="1" ht="12" customHeight="1">
      <c r="A3156" s="452" t="s">
        <v>1490</v>
      </c>
      <c r="B3156" s="453" t="s">
        <v>612</v>
      </c>
      <c r="C3156" s="452" t="s">
        <v>1491</v>
      </c>
      <c r="D3156" s="453" t="s">
        <v>401</v>
      </c>
      <c r="E3156" s="453" t="s">
        <v>1492</v>
      </c>
      <c r="F3156" s="453" t="s">
        <v>589</v>
      </c>
      <c r="G3156" s="453" t="s">
        <v>386</v>
      </c>
      <c r="H3156" s="454" t="s">
        <v>653</v>
      </c>
      <c r="I3156" s="453" t="s">
        <v>505</v>
      </c>
      <c r="J3156" s="455">
        <v>36260</v>
      </c>
      <c r="K3156" s="455">
        <v>17208.900000000001</v>
      </c>
      <c r="L3156" s="456" t="str">
        <f t="shared" si="2332"/>
        <v>880D01220310042004001011221201</v>
      </c>
      <c r="M3156" s="192">
        <v>1</v>
      </c>
      <c r="N3156" s="457">
        <f>IF(COUNT(SEARCH(Удалить_Индекс_КВСР,$B3156)*SEARCH(Удалить_Индекс_ПБС,$C3156)*SEARCH(Удалить_Индекс_КФСР,$D3156)*SEARCH(Удалить_Индекс_КЦСР,$E3156)*SEARCH(Удалить_Индекс_КВР,$F3156)*SEARCH(Удалить_Индекс_ЭК,$H3156)*SEARCH(Удалить_Индекс_КР,$I3156))&gt;0,0,1)</f>
        <v>1</v>
      </c>
      <c r="O3156" s="192" t="str">
        <f t="shared" si="2333"/>
        <v/>
      </c>
      <c r="P3156" s="192" t="str">
        <f t="shared" ref="P3156:P3219" si="2376">IF($E3156="092Л000","воз","")</f>
        <v/>
      </c>
      <c r="Q3156" s="300" t="str">
        <f t="shared" si="2334"/>
        <v/>
      </c>
      <c r="R3156" s="300" t="str">
        <f t="shared" si="2335"/>
        <v/>
      </c>
      <c r="S3156" s="300" t="str">
        <f t="shared" si="2336"/>
        <v/>
      </c>
      <c r="T3156" s="192" t="str">
        <f t="shared" si="2337"/>
        <v/>
      </c>
      <c r="U3156" s="303" t="str">
        <f t="shared" si="2338"/>
        <v/>
      </c>
      <c r="V3156" s="300" t="str">
        <f t="shared" si="2339"/>
        <v/>
      </c>
      <c r="W3156" s="192" t="str">
        <f t="shared" si="2340"/>
        <v/>
      </c>
      <c r="X3156" s="303" t="str">
        <f t="shared" si="2341"/>
        <v/>
      </c>
      <c r="Y3156" s="300" t="str">
        <f t="shared" si="2342"/>
        <v/>
      </c>
      <c r="Z3156" s="300" t="str">
        <f t="shared" si="2343"/>
        <v/>
      </c>
      <c r="AA3156" s="303" t="str">
        <f t="shared" si="2344"/>
        <v/>
      </c>
      <c r="AB3156" s="300" t="str">
        <f t="shared" si="2345"/>
        <v/>
      </c>
      <c r="AC3156" s="300" t="str">
        <f t="shared" si="2346"/>
        <v/>
      </c>
      <c r="AD3156" s="300" t="str">
        <f t="shared" si="2347"/>
        <v/>
      </c>
      <c r="AE3156" s="192" t="str">
        <f t="shared" si="2348"/>
        <v/>
      </c>
      <c r="AF3156" s="192" t="str">
        <f t="shared" si="2349"/>
        <v/>
      </c>
      <c r="AG3156" s="192"/>
      <c r="AH3156" s="186"/>
      <c r="AI3156" s="186"/>
      <c r="AJ3156" s="300" t="str">
        <f t="shared" si="2350"/>
        <v/>
      </c>
      <c r="AK3156" s="300" t="str">
        <f t="shared" si="2351"/>
        <v/>
      </c>
      <c r="AL3156" s="300" t="str">
        <f t="shared" si="2352"/>
        <v/>
      </c>
      <c r="AM3156" s="300" t="str">
        <f t="shared" si="2353"/>
        <v/>
      </c>
      <c r="AN3156" s="300" t="str">
        <f t="shared" si="2354"/>
        <v/>
      </c>
      <c r="AO3156" s="300" t="str">
        <f t="shared" si="2355"/>
        <v/>
      </c>
      <c r="AP3156" s="300" t="str">
        <f t="shared" si="2356"/>
        <v/>
      </c>
      <c r="AQ3156" s="300" t="str">
        <f t="shared" si="2357"/>
        <v/>
      </c>
      <c r="AR3156" s="306" t="str">
        <f t="shared" si="2358"/>
        <v/>
      </c>
      <c r="AS3156" s="300" t="str">
        <f t="shared" si="2359"/>
        <v/>
      </c>
      <c r="AT3156" s="300" t="str">
        <f t="shared" si="2360"/>
        <v/>
      </c>
      <c r="AU3156" s="192" t="str">
        <f t="shared" si="2361"/>
        <v>рбс</v>
      </c>
      <c r="AV3156" s="192" t="str">
        <f t="shared" si="2362"/>
        <v>рбс880D0122общпро</v>
      </c>
      <c r="AW3156" s="456">
        <f t="shared" si="2363"/>
        <v>36260</v>
      </c>
      <c r="AX3156" s="191">
        <f t="shared" si="2364"/>
        <v>17208.900000000001</v>
      </c>
      <c r="AY3156" s="191">
        <f t="shared" si="2365"/>
        <v>36260</v>
      </c>
      <c r="AZ3156" s="191">
        <f t="shared" si="2366"/>
        <v>17208.900000000001</v>
      </c>
      <c r="BA3156" s="193">
        <f t="shared" si="2367"/>
        <v>1</v>
      </c>
      <c r="BB3156" s="193">
        <f t="shared" si="2368"/>
        <v>1</v>
      </c>
      <c r="BC3156" s="193">
        <f t="shared" si="2369"/>
        <v>1</v>
      </c>
      <c r="BD3156" s="456">
        <f t="shared" si="2329"/>
        <v>36260</v>
      </c>
      <c r="BE3156" s="456">
        <f t="shared" si="2370"/>
        <v>17208.900000000001</v>
      </c>
      <c r="BF3156" s="458">
        <f t="shared" si="2371"/>
        <v>36260</v>
      </c>
      <c r="BG3156" s="459">
        <f t="shared" si="2372"/>
        <v>36260</v>
      </c>
      <c r="BH3156" s="460" t="str">
        <f t="shared" si="2373"/>
        <v>880</v>
      </c>
      <c r="BI3156" s="460" t="str">
        <f t="shared" si="2374"/>
        <v>0310</v>
      </c>
      <c r="BJ3156" s="461" t="s">
        <v>591</v>
      </c>
      <c r="BK3156" s="461" t="s">
        <v>586</v>
      </c>
      <c r="BL3156" s="462" t="str">
        <f t="shared" si="2375"/>
        <v/>
      </c>
    </row>
    <row r="3157" spans="1:64" s="463" customFormat="1" ht="12" customHeight="1">
      <c r="A3157" s="452" t="s">
        <v>1490</v>
      </c>
      <c r="B3157" s="453" t="s">
        <v>612</v>
      </c>
      <c r="C3157" s="452" t="s">
        <v>1491</v>
      </c>
      <c r="D3157" s="453" t="s">
        <v>401</v>
      </c>
      <c r="E3157" s="453" t="s">
        <v>1492</v>
      </c>
      <c r="F3157" s="453" t="s">
        <v>902</v>
      </c>
      <c r="G3157" s="453" t="s">
        <v>387</v>
      </c>
      <c r="H3157" s="454" t="s">
        <v>653</v>
      </c>
      <c r="I3157" s="453" t="s">
        <v>505</v>
      </c>
      <c r="J3157" s="455">
        <v>3461925</v>
      </c>
      <c r="K3157" s="455">
        <v>2348834.7200000002</v>
      </c>
      <c r="L3157" s="456" t="str">
        <f t="shared" si="2332"/>
        <v>880D01220310042004001011921301</v>
      </c>
      <c r="M3157" s="192">
        <v>1</v>
      </c>
      <c r="N3157" s="457">
        <v>1</v>
      </c>
      <c r="O3157" s="192" t="str">
        <f t="shared" si="2333"/>
        <v/>
      </c>
      <c r="P3157" s="192" t="str">
        <f t="shared" si="2376"/>
        <v/>
      </c>
      <c r="Q3157" s="300" t="str">
        <f t="shared" si="2334"/>
        <v/>
      </c>
      <c r="R3157" s="300" t="str">
        <f t="shared" si="2335"/>
        <v/>
      </c>
      <c r="S3157" s="300" t="str">
        <f t="shared" si="2336"/>
        <v/>
      </c>
      <c r="T3157" s="192" t="str">
        <f t="shared" si="2337"/>
        <v/>
      </c>
      <c r="U3157" s="303" t="str">
        <f t="shared" si="2338"/>
        <v/>
      </c>
      <c r="V3157" s="300" t="str">
        <f t="shared" si="2339"/>
        <v/>
      </c>
      <c r="W3157" s="192" t="str">
        <f t="shared" si="2340"/>
        <v/>
      </c>
      <c r="X3157" s="303" t="str">
        <f t="shared" si="2341"/>
        <v/>
      </c>
      <c r="Y3157" s="300" t="str">
        <f t="shared" si="2342"/>
        <v/>
      </c>
      <c r="Z3157" s="300" t="str">
        <f t="shared" si="2343"/>
        <v/>
      </c>
      <c r="AA3157" s="303" t="str">
        <f t="shared" si="2344"/>
        <v/>
      </c>
      <c r="AB3157" s="300" t="str">
        <f t="shared" si="2345"/>
        <v/>
      </c>
      <c r="AC3157" s="300" t="str">
        <f t="shared" si="2346"/>
        <v/>
      </c>
      <c r="AD3157" s="300" t="str">
        <f t="shared" si="2347"/>
        <v/>
      </c>
      <c r="AE3157" s="192" t="str">
        <f t="shared" si="2348"/>
        <v/>
      </c>
      <c r="AF3157" s="192" t="str">
        <f t="shared" si="2349"/>
        <v/>
      </c>
      <c r="AG3157" s="192"/>
      <c r="AH3157" s="186"/>
      <c r="AI3157" s="186"/>
      <c r="AJ3157" s="300" t="str">
        <f t="shared" si="2350"/>
        <v/>
      </c>
      <c r="AK3157" s="300" t="str">
        <f t="shared" si="2351"/>
        <v/>
      </c>
      <c r="AL3157" s="300" t="str">
        <f t="shared" si="2352"/>
        <v/>
      </c>
      <c r="AM3157" s="300" t="str">
        <f t="shared" si="2353"/>
        <v/>
      </c>
      <c r="AN3157" s="300" t="str">
        <f t="shared" si="2354"/>
        <v/>
      </c>
      <c r="AO3157" s="300" t="str">
        <f t="shared" si="2355"/>
        <v/>
      </c>
      <c r="AP3157" s="300" t="str">
        <f t="shared" si="2356"/>
        <v/>
      </c>
      <c r="AQ3157" s="300" t="str">
        <f t="shared" si="2357"/>
        <v/>
      </c>
      <c r="AR3157" s="306" t="str">
        <f t="shared" si="2358"/>
        <v/>
      </c>
      <c r="AS3157" s="300" t="str">
        <f t="shared" si="2359"/>
        <v/>
      </c>
      <c r="AT3157" s="300" t="str">
        <f t="shared" si="2360"/>
        <v/>
      </c>
      <c r="AU3157" s="192" t="str">
        <f t="shared" si="2361"/>
        <v>рбс</v>
      </c>
      <c r="AV3157" s="192" t="str">
        <f t="shared" si="2362"/>
        <v>рбс880D0122общопл</v>
      </c>
      <c r="AW3157" s="456">
        <f t="shared" si="2363"/>
        <v>3461925</v>
      </c>
      <c r="AX3157" s="191">
        <f t="shared" si="2364"/>
        <v>2348834.7200000002</v>
      </c>
      <c r="AY3157" s="191">
        <f t="shared" si="2365"/>
        <v>3461925</v>
      </c>
      <c r="AZ3157" s="191">
        <f t="shared" si="2366"/>
        <v>2348834.7200000002</v>
      </c>
      <c r="BA3157" s="193">
        <f t="shared" si="2367"/>
        <v>1</v>
      </c>
      <c r="BB3157" s="193">
        <f t="shared" si="2368"/>
        <v>1</v>
      </c>
      <c r="BC3157" s="193">
        <f t="shared" si="2369"/>
        <v>1</v>
      </c>
      <c r="BD3157" s="456">
        <f t="shared" si="2329"/>
        <v>3461925</v>
      </c>
      <c r="BE3157" s="456">
        <f t="shared" si="2370"/>
        <v>2348834.7200000002</v>
      </c>
      <c r="BF3157" s="458">
        <f t="shared" si="2371"/>
        <v>3461925</v>
      </c>
      <c r="BG3157" s="459">
        <f t="shared" si="2372"/>
        <v>3461925</v>
      </c>
      <c r="BH3157" s="460" t="str">
        <f t="shared" si="2373"/>
        <v>880</v>
      </c>
      <c r="BI3157" s="460" t="str">
        <f t="shared" si="2374"/>
        <v>0310</v>
      </c>
      <c r="BJ3157" s="461" t="s">
        <v>591</v>
      </c>
      <c r="BK3157" s="461" t="s">
        <v>589</v>
      </c>
      <c r="BL3157" s="462" t="str">
        <f t="shared" si="2375"/>
        <v/>
      </c>
    </row>
    <row r="3158" spans="1:64" s="463" customFormat="1" ht="12" customHeight="1">
      <c r="A3158" s="452" t="s">
        <v>1490</v>
      </c>
      <c r="B3158" s="453" t="s">
        <v>612</v>
      </c>
      <c r="C3158" s="452" t="s">
        <v>1491</v>
      </c>
      <c r="D3158" s="453" t="s">
        <v>401</v>
      </c>
      <c r="E3158" s="453" t="s">
        <v>1492</v>
      </c>
      <c r="F3158" s="453" t="s">
        <v>586</v>
      </c>
      <c r="G3158" s="453" t="s">
        <v>391</v>
      </c>
      <c r="H3158" s="454" t="s">
        <v>653</v>
      </c>
      <c r="I3158" s="453" t="s">
        <v>505</v>
      </c>
      <c r="J3158" s="455">
        <v>101800</v>
      </c>
      <c r="K3158" s="455">
        <v>68886.3</v>
      </c>
      <c r="L3158" s="456" t="str">
        <f t="shared" si="2332"/>
        <v>880D01220310042004001024422101</v>
      </c>
      <c r="M3158" s="192">
        <v>1</v>
      </c>
      <c r="N3158" s="457">
        <f>IF(COUNT(SEARCH(Удалить_Индекс_КВСР,$B3158)*SEARCH(Удалить_Индекс_ПБС,$C3158)*SEARCH(Удалить_Индекс_КФСР,$D3158)*SEARCH(Удалить_Индекс_КЦСР,$E3158)*SEARCH(Удалить_Индекс_КВР,$F3158)*SEARCH(Удалить_Индекс_ЭК,$H3158)*SEARCH(Удалить_Индекс_КР,$I3158))&gt;0,0,1)</f>
        <v>1</v>
      </c>
      <c r="O3158" s="192" t="str">
        <f t="shared" si="2333"/>
        <v/>
      </c>
      <c r="P3158" s="192" t="str">
        <f t="shared" si="2376"/>
        <v/>
      </c>
      <c r="Q3158" s="300" t="str">
        <f t="shared" si="2334"/>
        <v/>
      </c>
      <c r="R3158" s="300" t="str">
        <f t="shared" si="2335"/>
        <v/>
      </c>
      <c r="S3158" s="300" t="str">
        <f t="shared" si="2336"/>
        <v/>
      </c>
      <c r="T3158" s="192" t="str">
        <f t="shared" si="2337"/>
        <v/>
      </c>
      <c r="U3158" s="303" t="str">
        <f t="shared" si="2338"/>
        <v/>
      </c>
      <c r="V3158" s="300" t="str">
        <f t="shared" si="2339"/>
        <v/>
      </c>
      <c r="W3158" s="192" t="str">
        <f t="shared" si="2340"/>
        <v/>
      </c>
      <c r="X3158" s="303" t="str">
        <f t="shared" si="2341"/>
        <v/>
      </c>
      <c r="Y3158" s="300" t="str">
        <f t="shared" si="2342"/>
        <v/>
      </c>
      <c r="Z3158" s="300" t="str">
        <f t="shared" si="2343"/>
        <v/>
      </c>
      <c r="AA3158" s="303" t="str">
        <f t="shared" si="2344"/>
        <v/>
      </c>
      <c r="AB3158" s="300" t="str">
        <f t="shared" si="2345"/>
        <v/>
      </c>
      <c r="AC3158" s="300" t="str">
        <f t="shared" si="2346"/>
        <v/>
      </c>
      <c r="AD3158" s="300" t="str">
        <f t="shared" si="2347"/>
        <v/>
      </c>
      <c r="AE3158" s="192" t="str">
        <f t="shared" si="2348"/>
        <v/>
      </c>
      <c r="AF3158" s="192" t="str">
        <f t="shared" si="2349"/>
        <v/>
      </c>
      <c r="AG3158" s="192"/>
      <c r="AH3158" s="186"/>
      <c r="AI3158" s="186"/>
      <c r="AJ3158" s="300" t="str">
        <f t="shared" si="2350"/>
        <v/>
      </c>
      <c r="AK3158" s="300" t="str">
        <f t="shared" si="2351"/>
        <v/>
      </c>
      <c r="AL3158" s="300" t="str">
        <f t="shared" si="2352"/>
        <v/>
      </c>
      <c r="AM3158" s="300" t="str">
        <f t="shared" si="2353"/>
        <v/>
      </c>
      <c r="AN3158" s="300" t="str">
        <f t="shared" si="2354"/>
        <v/>
      </c>
      <c r="AO3158" s="300" t="str">
        <f t="shared" si="2355"/>
        <v/>
      </c>
      <c r="AP3158" s="300" t="str">
        <f t="shared" si="2356"/>
        <v/>
      </c>
      <c r="AQ3158" s="300" t="str">
        <f t="shared" si="2357"/>
        <v/>
      </c>
      <c r="AR3158" s="306" t="str">
        <f t="shared" si="2358"/>
        <v/>
      </c>
      <c r="AS3158" s="300" t="str">
        <f t="shared" si="2359"/>
        <v/>
      </c>
      <c r="AT3158" s="300" t="str">
        <f t="shared" si="2360"/>
        <v/>
      </c>
      <c r="AU3158" s="192" t="str">
        <f t="shared" si="2361"/>
        <v>рбс</v>
      </c>
      <c r="AV3158" s="192" t="str">
        <f t="shared" si="2362"/>
        <v>рбс880D0122общпро</v>
      </c>
      <c r="AW3158" s="456">
        <f t="shared" si="2363"/>
        <v>101800</v>
      </c>
      <c r="AX3158" s="191">
        <f t="shared" si="2364"/>
        <v>68886.3</v>
      </c>
      <c r="AY3158" s="191">
        <f t="shared" si="2365"/>
        <v>101800</v>
      </c>
      <c r="AZ3158" s="191">
        <f t="shared" si="2366"/>
        <v>68886.3</v>
      </c>
      <c r="BA3158" s="193">
        <f t="shared" si="2367"/>
        <v>1</v>
      </c>
      <c r="BB3158" s="193">
        <f t="shared" si="2368"/>
        <v>1</v>
      </c>
      <c r="BC3158" s="193">
        <f t="shared" si="2369"/>
        <v>1</v>
      </c>
      <c r="BD3158" s="456">
        <f t="shared" si="2329"/>
        <v>101800</v>
      </c>
      <c r="BE3158" s="456">
        <f t="shared" si="2370"/>
        <v>68886.3</v>
      </c>
      <c r="BF3158" s="458">
        <f t="shared" si="2371"/>
        <v>101800</v>
      </c>
      <c r="BG3158" s="459">
        <f t="shared" si="2372"/>
        <v>101800</v>
      </c>
      <c r="BH3158" s="460" t="str">
        <f t="shared" si="2373"/>
        <v>880</v>
      </c>
      <c r="BI3158" s="460" t="str">
        <f t="shared" si="2374"/>
        <v>0310</v>
      </c>
      <c r="BJ3158" s="461" t="s">
        <v>591</v>
      </c>
      <c r="BK3158" s="461" t="s">
        <v>586</v>
      </c>
      <c r="BL3158" s="462" t="str">
        <f t="shared" si="2375"/>
        <v/>
      </c>
    </row>
    <row r="3159" spans="1:64" s="463" customFormat="1" ht="12" customHeight="1">
      <c r="A3159" s="452" t="s">
        <v>1490</v>
      </c>
      <c r="B3159" s="453" t="s">
        <v>612</v>
      </c>
      <c r="C3159" s="452" t="s">
        <v>1491</v>
      </c>
      <c r="D3159" s="453" t="s">
        <v>401</v>
      </c>
      <c r="E3159" s="453" t="s">
        <v>1492</v>
      </c>
      <c r="F3159" s="453" t="s">
        <v>586</v>
      </c>
      <c r="G3159" s="453" t="s">
        <v>394</v>
      </c>
      <c r="H3159" s="454" t="s">
        <v>653</v>
      </c>
      <c r="I3159" s="453" t="s">
        <v>505</v>
      </c>
      <c r="J3159" s="455">
        <v>38030</v>
      </c>
      <c r="K3159" s="455">
        <v>20244.060000000001</v>
      </c>
      <c r="L3159" s="456" t="str">
        <f t="shared" si="2332"/>
        <v>880D01220310042004001024422501</v>
      </c>
      <c r="M3159" s="192">
        <v>1</v>
      </c>
      <c r="N3159" s="457">
        <f>IF(COUNT(SEARCH(Удалить_Индекс_КВСР,$B3159)*SEARCH(Удалить_Индекс_ПБС,$C3159)*SEARCH(Удалить_Индекс_КФСР,$D3159)*SEARCH(Удалить_Индекс_КЦСР,$E3159)*SEARCH(Удалить_Индекс_КВР,$F3159)*SEARCH(Удалить_Индекс_ЭК,$H3159)*SEARCH(Удалить_Индекс_КР,$I3159))&gt;0,0,1)</f>
        <v>1</v>
      </c>
      <c r="O3159" s="192" t="str">
        <f t="shared" si="2333"/>
        <v/>
      </c>
      <c r="P3159" s="192" t="str">
        <f t="shared" si="2376"/>
        <v/>
      </c>
      <c r="Q3159" s="300" t="str">
        <f t="shared" si="2334"/>
        <v/>
      </c>
      <c r="R3159" s="300" t="str">
        <f t="shared" si="2335"/>
        <v/>
      </c>
      <c r="S3159" s="300" t="str">
        <f t="shared" si="2336"/>
        <v/>
      </c>
      <c r="T3159" s="192" t="str">
        <f t="shared" si="2337"/>
        <v/>
      </c>
      <c r="U3159" s="303" t="str">
        <f t="shared" si="2338"/>
        <v/>
      </c>
      <c r="V3159" s="300" t="str">
        <f t="shared" si="2339"/>
        <v/>
      </c>
      <c r="W3159" s="192" t="str">
        <f t="shared" si="2340"/>
        <v/>
      </c>
      <c r="X3159" s="303" t="str">
        <f t="shared" si="2341"/>
        <v/>
      </c>
      <c r="Y3159" s="300" t="str">
        <f t="shared" si="2342"/>
        <v/>
      </c>
      <c r="Z3159" s="300" t="str">
        <f t="shared" si="2343"/>
        <v/>
      </c>
      <c r="AA3159" s="303" t="str">
        <f t="shared" si="2344"/>
        <v/>
      </c>
      <c r="AB3159" s="300" t="str">
        <f t="shared" si="2345"/>
        <v/>
      </c>
      <c r="AC3159" s="300" t="str">
        <f t="shared" si="2346"/>
        <v/>
      </c>
      <c r="AD3159" s="300" t="str">
        <f t="shared" si="2347"/>
        <v/>
      </c>
      <c r="AE3159" s="192" t="str">
        <f t="shared" si="2348"/>
        <v/>
      </c>
      <c r="AF3159" s="192" t="str">
        <f t="shared" si="2349"/>
        <v/>
      </c>
      <c r="AG3159" s="192"/>
      <c r="AH3159" s="186"/>
      <c r="AI3159" s="186"/>
      <c r="AJ3159" s="300" t="str">
        <f t="shared" si="2350"/>
        <v/>
      </c>
      <c r="AK3159" s="300" t="str">
        <f t="shared" si="2351"/>
        <v/>
      </c>
      <c r="AL3159" s="300" t="str">
        <f t="shared" si="2352"/>
        <v/>
      </c>
      <c r="AM3159" s="300" t="str">
        <f t="shared" si="2353"/>
        <v/>
      </c>
      <c r="AN3159" s="300" t="str">
        <f t="shared" si="2354"/>
        <v/>
      </c>
      <c r="AO3159" s="300" t="str">
        <f t="shared" si="2355"/>
        <v/>
      </c>
      <c r="AP3159" s="300" t="str">
        <f t="shared" si="2356"/>
        <v/>
      </c>
      <c r="AQ3159" s="300" t="str">
        <f t="shared" si="2357"/>
        <v/>
      </c>
      <c r="AR3159" s="306" t="str">
        <f t="shared" si="2358"/>
        <v/>
      </c>
      <c r="AS3159" s="300" t="str">
        <f t="shared" si="2359"/>
        <v/>
      </c>
      <c r="AT3159" s="300" t="str">
        <f t="shared" si="2360"/>
        <v/>
      </c>
      <c r="AU3159" s="192" t="str">
        <f t="shared" si="2361"/>
        <v>рбс</v>
      </c>
      <c r="AV3159" s="192" t="str">
        <f t="shared" si="2362"/>
        <v>рбс880D0122общпро</v>
      </c>
      <c r="AW3159" s="456">
        <f t="shared" si="2363"/>
        <v>38030</v>
      </c>
      <c r="AX3159" s="191">
        <f t="shared" si="2364"/>
        <v>20244.060000000001</v>
      </c>
      <c r="AY3159" s="191">
        <f t="shared" si="2365"/>
        <v>38030</v>
      </c>
      <c r="AZ3159" s="191">
        <f t="shared" si="2366"/>
        <v>20244.060000000001</v>
      </c>
      <c r="BA3159" s="193">
        <f t="shared" si="2367"/>
        <v>1</v>
      </c>
      <c r="BB3159" s="193">
        <f t="shared" si="2368"/>
        <v>1</v>
      </c>
      <c r="BC3159" s="193">
        <f t="shared" si="2369"/>
        <v>1</v>
      </c>
      <c r="BD3159" s="456">
        <f t="shared" si="2329"/>
        <v>38030</v>
      </c>
      <c r="BE3159" s="456">
        <f t="shared" si="2370"/>
        <v>20244.060000000001</v>
      </c>
      <c r="BF3159" s="458">
        <f t="shared" si="2371"/>
        <v>38030</v>
      </c>
      <c r="BG3159" s="459">
        <f t="shared" si="2372"/>
        <v>38030</v>
      </c>
      <c r="BH3159" s="460" t="str">
        <f t="shared" si="2373"/>
        <v>880</v>
      </c>
      <c r="BI3159" s="460" t="str">
        <f t="shared" si="2374"/>
        <v>0310</v>
      </c>
      <c r="BJ3159" s="461" t="s">
        <v>591</v>
      </c>
      <c r="BK3159" s="461" t="s">
        <v>586</v>
      </c>
      <c r="BL3159" s="462" t="str">
        <f t="shared" si="2375"/>
        <v/>
      </c>
    </row>
    <row r="3160" spans="1:64" s="463" customFormat="1" ht="12" customHeight="1">
      <c r="A3160" s="452" t="s">
        <v>1490</v>
      </c>
      <c r="B3160" s="453" t="s">
        <v>612</v>
      </c>
      <c r="C3160" s="452" t="s">
        <v>1491</v>
      </c>
      <c r="D3160" s="453" t="s">
        <v>401</v>
      </c>
      <c r="E3160" s="453" t="s">
        <v>1492</v>
      </c>
      <c r="F3160" s="453" t="s">
        <v>586</v>
      </c>
      <c r="G3160" s="453" t="s">
        <v>389</v>
      </c>
      <c r="H3160" s="454" t="s">
        <v>653</v>
      </c>
      <c r="I3160" s="453" t="s">
        <v>505</v>
      </c>
      <c r="J3160" s="455">
        <v>184994</v>
      </c>
      <c r="K3160" s="455">
        <v>137990.64000000001</v>
      </c>
      <c r="L3160" s="456" t="str">
        <f t="shared" si="2332"/>
        <v>880D01220310042004001024422601</v>
      </c>
      <c r="M3160" s="192">
        <v>1</v>
      </c>
      <c r="N3160" s="457">
        <f>IF(COUNT(SEARCH(Удалить_Индекс_КВСР,$B3160)*SEARCH(Удалить_Индекс_ПБС,$C3160)*SEARCH(Удалить_Индекс_КФСР,$D3160)*SEARCH(Удалить_Индекс_КЦСР,$E3160)*SEARCH(Удалить_Индекс_КВР,$F3160)*SEARCH(Удалить_Индекс_ЭК,$H3160)*SEARCH(Удалить_Индекс_КР,$I3160))&gt;0,0,1)</f>
        <v>1</v>
      </c>
      <c r="O3160" s="192" t="str">
        <f t="shared" si="2333"/>
        <v/>
      </c>
      <c r="P3160" s="192" t="str">
        <f t="shared" si="2376"/>
        <v/>
      </c>
      <c r="Q3160" s="300" t="str">
        <f t="shared" si="2334"/>
        <v/>
      </c>
      <c r="R3160" s="300" t="str">
        <f t="shared" si="2335"/>
        <v/>
      </c>
      <c r="S3160" s="300" t="str">
        <f t="shared" si="2336"/>
        <v/>
      </c>
      <c r="T3160" s="192" t="str">
        <f t="shared" si="2337"/>
        <v/>
      </c>
      <c r="U3160" s="303" t="str">
        <f t="shared" si="2338"/>
        <v/>
      </c>
      <c r="V3160" s="300" t="str">
        <f t="shared" si="2339"/>
        <v/>
      </c>
      <c r="W3160" s="192" t="str">
        <f t="shared" si="2340"/>
        <v/>
      </c>
      <c r="X3160" s="303" t="str">
        <f t="shared" si="2341"/>
        <v/>
      </c>
      <c r="Y3160" s="300" t="str">
        <f t="shared" si="2342"/>
        <v/>
      </c>
      <c r="Z3160" s="300" t="str">
        <f t="shared" si="2343"/>
        <v/>
      </c>
      <c r="AA3160" s="303" t="str">
        <f t="shared" si="2344"/>
        <v/>
      </c>
      <c r="AB3160" s="300" t="str">
        <f t="shared" si="2345"/>
        <v/>
      </c>
      <c r="AC3160" s="300" t="str">
        <f t="shared" si="2346"/>
        <v/>
      </c>
      <c r="AD3160" s="300" t="str">
        <f t="shared" si="2347"/>
        <v/>
      </c>
      <c r="AE3160" s="192" t="str">
        <f t="shared" si="2348"/>
        <v/>
      </c>
      <c r="AF3160" s="192" t="str">
        <f t="shared" si="2349"/>
        <v/>
      </c>
      <c r="AG3160" s="192"/>
      <c r="AH3160" s="186"/>
      <c r="AI3160" s="186"/>
      <c r="AJ3160" s="300" t="str">
        <f t="shared" si="2350"/>
        <v/>
      </c>
      <c r="AK3160" s="300" t="str">
        <f t="shared" si="2351"/>
        <v/>
      </c>
      <c r="AL3160" s="300" t="str">
        <f t="shared" si="2352"/>
        <v/>
      </c>
      <c r="AM3160" s="300" t="str">
        <f t="shared" si="2353"/>
        <v/>
      </c>
      <c r="AN3160" s="300" t="str">
        <f t="shared" si="2354"/>
        <v/>
      </c>
      <c r="AO3160" s="300" t="str">
        <f t="shared" si="2355"/>
        <v/>
      </c>
      <c r="AP3160" s="300" t="str">
        <f t="shared" si="2356"/>
        <v/>
      </c>
      <c r="AQ3160" s="300" t="str">
        <f t="shared" si="2357"/>
        <v/>
      </c>
      <c r="AR3160" s="306" t="str">
        <f t="shared" si="2358"/>
        <v/>
      </c>
      <c r="AS3160" s="300" t="str">
        <f t="shared" si="2359"/>
        <v/>
      </c>
      <c r="AT3160" s="300" t="str">
        <f t="shared" si="2360"/>
        <v/>
      </c>
      <c r="AU3160" s="192" t="str">
        <f t="shared" si="2361"/>
        <v>рбс</v>
      </c>
      <c r="AV3160" s="192" t="str">
        <f t="shared" si="2362"/>
        <v>рбс880D0122общпро</v>
      </c>
      <c r="AW3160" s="456">
        <f t="shared" si="2363"/>
        <v>184994</v>
      </c>
      <c r="AX3160" s="191">
        <f t="shared" si="2364"/>
        <v>137990.64000000001</v>
      </c>
      <c r="AY3160" s="191">
        <f t="shared" si="2365"/>
        <v>184994</v>
      </c>
      <c r="AZ3160" s="191">
        <f t="shared" si="2366"/>
        <v>137990.64000000001</v>
      </c>
      <c r="BA3160" s="193">
        <f t="shared" si="2367"/>
        <v>1</v>
      </c>
      <c r="BB3160" s="193">
        <f t="shared" si="2368"/>
        <v>1</v>
      </c>
      <c r="BC3160" s="193">
        <f t="shared" si="2369"/>
        <v>1</v>
      </c>
      <c r="BD3160" s="456">
        <f t="shared" si="2329"/>
        <v>184994</v>
      </c>
      <c r="BE3160" s="456">
        <f t="shared" si="2370"/>
        <v>137990.64000000001</v>
      </c>
      <c r="BF3160" s="458">
        <f t="shared" si="2371"/>
        <v>184994</v>
      </c>
      <c r="BG3160" s="459">
        <f t="shared" si="2372"/>
        <v>184994</v>
      </c>
      <c r="BH3160" s="460" t="str">
        <f t="shared" si="2373"/>
        <v>880</v>
      </c>
      <c r="BI3160" s="460" t="str">
        <f t="shared" si="2374"/>
        <v>0310</v>
      </c>
      <c r="BJ3160" s="461" t="s">
        <v>591</v>
      </c>
      <c r="BK3160" s="461" t="s">
        <v>586</v>
      </c>
      <c r="BL3160" s="462" t="str">
        <f t="shared" si="2375"/>
        <v/>
      </c>
    </row>
    <row r="3161" spans="1:64" s="463" customFormat="1" ht="12" customHeight="1">
      <c r="A3161" s="452" t="s">
        <v>1490</v>
      </c>
      <c r="B3161" s="453" t="s">
        <v>612</v>
      </c>
      <c r="C3161" s="452" t="s">
        <v>1491</v>
      </c>
      <c r="D3161" s="453" t="s">
        <v>401</v>
      </c>
      <c r="E3161" s="453" t="s">
        <v>1492</v>
      </c>
      <c r="F3161" s="453" t="s">
        <v>586</v>
      </c>
      <c r="G3161" s="453" t="s">
        <v>397</v>
      </c>
      <c r="H3161" s="454" t="s">
        <v>653</v>
      </c>
      <c r="I3161" s="453" t="s">
        <v>505</v>
      </c>
      <c r="J3161" s="455">
        <v>1121088</v>
      </c>
      <c r="K3161" s="455">
        <v>750400.06</v>
      </c>
      <c r="L3161" s="456" t="str">
        <f t="shared" si="2332"/>
        <v>880D01220310042004001024434001</v>
      </c>
      <c r="M3161" s="192">
        <v>1</v>
      </c>
      <c r="N3161" s="457">
        <f>IF(COUNT(SEARCH(Удалить_Индекс_КВСР,$B3161)*SEARCH(Удалить_Индекс_ПБС,$C3161)*SEARCH(Удалить_Индекс_КФСР,$D3161)*SEARCH(Удалить_Индекс_КЦСР,$E3161)*SEARCH(Удалить_Индекс_КВР,$F3161)*SEARCH(Удалить_Индекс_ЭК,$H3161)*SEARCH(Удалить_Индекс_КР,$I3161))&gt;0,0,1)</f>
        <v>1</v>
      </c>
      <c r="O3161" s="192" t="str">
        <f t="shared" si="2333"/>
        <v/>
      </c>
      <c r="P3161" s="192" t="str">
        <f t="shared" si="2376"/>
        <v/>
      </c>
      <c r="Q3161" s="300" t="str">
        <f t="shared" si="2334"/>
        <v/>
      </c>
      <c r="R3161" s="300" t="str">
        <f t="shared" si="2335"/>
        <v/>
      </c>
      <c r="S3161" s="300" t="str">
        <f t="shared" si="2336"/>
        <v/>
      </c>
      <c r="T3161" s="192" t="str">
        <f t="shared" si="2337"/>
        <v/>
      </c>
      <c r="U3161" s="303" t="str">
        <f t="shared" si="2338"/>
        <v/>
      </c>
      <c r="V3161" s="300" t="str">
        <f t="shared" si="2339"/>
        <v/>
      </c>
      <c r="W3161" s="192" t="str">
        <f t="shared" si="2340"/>
        <v/>
      </c>
      <c r="X3161" s="303" t="str">
        <f t="shared" si="2341"/>
        <v/>
      </c>
      <c r="Y3161" s="300" t="str">
        <f t="shared" si="2342"/>
        <v/>
      </c>
      <c r="Z3161" s="300" t="str">
        <f t="shared" si="2343"/>
        <v/>
      </c>
      <c r="AA3161" s="303" t="str">
        <f t="shared" si="2344"/>
        <v/>
      </c>
      <c r="AB3161" s="300" t="str">
        <f t="shared" si="2345"/>
        <v/>
      </c>
      <c r="AC3161" s="300" t="str">
        <f t="shared" si="2346"/>
        <v/>
      </c>
      <c r="AD3161" s="300" t="str">
        <f t="shared" si="2347"/>
        <v/>
      </c>
      <c r="AE3161" s="192" t="str">
        <f t="shared" si="2348"/>
        <v/>
      </c>
      <c r="AF3161" s="192" t="str">
        <f t="shared" si="2349"/>
        <v/>
      </c>
      <c r="AG3161" s="192"/>
      <c r="AH3161" s="186"/>
      <c r="AI3161" s="186"/>
      <c r="AJ3161" s="300" t="str">
        <f t="shared" si="2350"/>
        <v/>
      </c>
      <c r="AK3161" s="300" t="str">
        <f t="shared" si="2351"/>
        <v/>
      </c>
      <c r="AL3161" s="300" t="str">
        <f t="shared" si="2352"/>
        <v/>
      </c>
      <c r="AM3161" s="300" t="str">
        <f t="shared" si="2353"/>
        <v/>
      </c>
      <c r="AN3161" s="300" t="str">
        <f t="shared" si="2354"/>
        <v/>
      </c>
      <c r="AO3161" s="300" t="str">
        <f t="shared" si="2355"/>
        <v/>
      </c>
      <c r="AP3161" s="300" t="str">
        <f t="shared" si="2356"/>
        <v/>
      </c>
      <c r="AQ3161" s="300" t="str">
        <f t="shared" si="2357"/>
        <v/>
      </c>
      <c r="AR3161" s="306" t="str">
        <f t="shared" si="2358"/>
        <v/>
      </c>
      <c r="AS3161" s="300" t="str">
        <f t="shared" si="2359"/>
        <v/>
      </c>
      <c r="AT3161" s="300" t="str">
        <f t="shared" si="2360"/>
        <v/>
      </c>
      <c r="AU3161" s="192" t="str">
        <f t="shared" si="2361"/>
        <v>рбс</v>
      </c>
      <c r="AV3161" s="192" t="str">
        <f t="shared" si="2362"/>
        <v>рбс880D0122общпро</v>
      </c>
      <c r="AW3161" s="456">
        <f t="shared" si="2363"/>
        <v>1121088</v>
      </c>
      <c r="AX3161" s="191">
        <f t="shared" si="2364"/>
        <v>750400.06</v>
      </c>
      <c r="AY3161" s="191">
        <f t="shared" si="2365"/>
        <v>1121088</v>
      </c>
      <c r="AZ3161" s="191">
        <f t="shared" si="2366"/>
        <v>750400.06</v>
      </c>
      <c r="BA3161" s="193">
        <f t="shared" si="2367"/>
        <v>1</v>
      </c>
      <c r="BB3161" s="193">
        <f t="shared" si="2368"/>
        <v>1</v>
      </c>
      <c r="BC3161" s="193">
        <f t="shared" si="2369"/>
        <v>1</v>
      </c>
      <c r="BD3161" s="456">
        <f t="shared" si="2329"/>
        <v>1121088</v>
      </c>
      <c r="BE3161" s="456">
        <f t="shared" si="2370"/>
        <v>750400.06</v>
      </c>
      <c r="BF3161" s="458">
        <f t="shared" si="2371"/>
        <v>1121088</v>
      </c>
      <c r="BG3161" s="459">
        <f t="shared" si="2372"/>
        <v>1121088</v>
      </c>
      <c r="BH3161" s="460" t="str">
        <f t="shared" si="2373"/>
        <v>880</v>
      </c>
      <c r="BI3161" s="460" t="str">
        <f t="shared" si="2374"/>
        <v>0310</v>
      </c>
      <c r="BJ3161" s="461" t="s">
        <v>591</v>
      </c>
      <c r="BK3161" s="461" t="s">
        <v>586</v>
      </c>
      <c r="BL3161" s="462" t="str">
        <f t="shared" si="2375"/>
        <v/>
      </c>
    </row>
    <row r="3162" spans="1:64" s="463" customFormat="1" ht="12" customHeight="1">
      <c r="A3162" s="452" t="s">
        <v>1490</v>
      </c>
      <c r="B3162" s="453" t="s">
        <v>612</v>
      </c>
      <c r="C3162" s="452" t="s">
        <v>1491</v>
      </c>
      <c r="D3162" s="453" t="s">
        <v>401</v>
      </c>
      <c r="E3162" s="453" t="s">
        <v>1492</v>
      </c>
      <c r="F3162" s="453" t="s">
        <v>609</v>
      </c>
      <c r="G3162" s="453" t="s">
        <v>395</v>
      </c>
      <c r="H3162" s="454" t="s">
        <v>653</v>
      </c>
      <c r="I3162" s="453" t="s">
        <v>505</v>
      </c>
      <c r="J3162" s="455">
        <v>12000</v>
      </c>
      <c r="K3162" s="455">
        <v>3598.94</v>
      </c>
      <c r="L3162" s="456" t="str">
        <f t="shared" si="2332"/>
        <v>880D01220310042004001085229001</v>
      </c>
      <c r="M3162" s="192">
        <f t="array" ref="M3162">IF(COUNT(SEARCH(Удалить_Роспись_КВСР,$B3162)*SEARCH(Удалить_Роспись_ПБС,$C3162)*SEARCH(Удалить_Роспись_КФСР, $D3162)*SEARCH(Удалить_Роспись_КЦСР,$E3162)*SEARCH(Удалить_Роспись_КВР,$F3162)*SEARCH(Удалить_Роспись_ЭК,$H3162)*SEARCH(Удалить_Роспись_КР,$I3162))&gt;0,0,1)</f>
        <v>0</v>
      </c>
      <c r="N3162" s="457">
        <v>0</v>
      </c>
      <c r="O3162" s="192" t="str">
        <f t="shared" si="2333"/>
        <v/>
      </c>
      <c r="P3162" s="192" t="str">
        <f t="shared" si="2376"/>
        <v/>
      </c>
      <c r="Q3162" s="300" t="str">
        <f t="shared" si="2334"/>
        <v/>
      </c>
      <c r="R3162" s="300" t="str">
        <f t="shared" si="2335"/>
        <v/>
      </c>
      <c r="S3162" s="300" t="str">
        <f t="shared" si="2336"/>
        <v/>
      </c>
      <c r="T3162" s="192" t="str">
        <f t="shared" si="2337"/>
        <v/>
      </c>
      <c r="U3162" s="303" t="str">
        <f t="shared" si="2338"/>
        <v/>
      </c>
      <c r="V3162" s="300" t="str">
        <f t="shared" si="2339"/>
        <v/>
      </c>
      <c r="W3162" s="192" t="str">
        <f t="shared" si="2340"/>
        <v/>
      </c>
      <c r="X3162" s="303" t="str">
        <f t="shared" si="2341"/>
        <v/>
      </c>
      <c r="Y3162" s="300" t="str">
        <f t="shared" si="2342"/>
        <v/>
      </c>
      <c r="Z3162" s="300" t="str">
        <f t="shared" si="2343"/>
        <v/>
      </c>
      <c r="AA3162" s="303" t="str">
        <f t="shared" si="2344"/>
        <v/>
      </c>
      <c r="AB3162" s="300" t="str">
        <f t="shared" si="2345"/>
        <v/>
      </c>
      <c r="AC3162" s="300" t="str">
        <f t="shared" si="2346"/>
        <v/>
      </c>
      <c r="AD3162" s="300" t="str">
        <f t="shared" si="2347"/>
        <v/>
      </c>
      <c r="AE3162" s="192" t="str">
        <f t="shared" si="2348"/>
        <v/>
      </c>
      <c r="AF3162" s="192" t="str">
        <f t="shared" si="2349"/>
        <v/>
      </c>
      <c r="AG3162" s="192"/>
      <c r="AH3162" s="186"/>
      <c r="AI3162" s="186"/>
      <c r="AJ3162" s="300" t="str">
        <f t="shared" si="2350"/>
        <v/>
      </c>
      <c r="AK3162" s="300" t="str">
        <f t="shared" si="2351"/>
        <v/>
      </c>
      <c r="AL3162" s="300" t="str">
        <f t="shared" si="2352"/>
        <v/>
      </c>
      <c r="AM3162" s="300" t="str">
        <f t="shared" si="2353"/>
        <v/>
      </c>
      <c r="AN3162" s="300" t="str">
        <f t="shared" si="2354"/>
        <v/>
      </c>
      <c r="AO3162" s="300" t="str">
        <f t="shared" si="2355"/>
        <v/>
      </c>
      <c r="AP3162" s="300" t="str">
        <f t="shared" si="2356"/>
        <v/>
      </c>
      <c r="AQ3162" s="300" t="str">
        <f t="shared" si="2357"/>
        <v/>
      </c>
      <c r="AR3162" s="306" t="str">
        <f t="shared" si="2358"/>
        <v/>
      </c>
      <c r="AS3162" s="300" t="str">
        <f t="shared" si="2359"/>
        <v/>
      </c>
      <c r="AT3162" s="300" t="str">
        <f t="shared" si="2360"/>
        <v/>
      </c>
      <c r="AU3162" s="192" t="str">
        <f t="shared" si="2361"/>
        <v>рбс</v>
      </c>
      <c r="AV3162" s="192" t="str">
        <f t="shared" si="2362"/>
        <v>рбс880D0122общпро</v>
      </c>
      <c r="AW3162" s="456">
        <f t="shared" si="2363"/>
        <v>0</v>
      </c>
      <c r="AX3162" s="191">
        <f t="shared" si="2364"/>
        <v>0</v>
      </c>
      <c r="AY3162" s="191">
        <f t="shared" si="2365"/>
        <v>0</v>
      </c>
      <c r="AZ3162" s="191">
        <f t="shared" si="2366"/>
        <v>0</v>
      </c>
      <c r="BA3162" s="193">
        <f t="shared" si="2367"/>
        <v>1</v>
      </c>
      <c r="BB3162" s="193">
        <f t="shared" si="2368"/>
        <v>1</v>
      </c>
      <c r="BC3162" s="193">
        <f t="shared" si="2369"/>
        <v>1</v>
      </c>
      <c r="BD3162" s="456">
        <f t="shared" si="2329"/>
        <v>0</v>
      </c>
      <c r="BE3162" s="456">
        <f t="shared" si="2370"/>
        <v>0</v>
      </c>
      <c r="BF3162" s="458">
        <f t="shared" si="2371"/>
        <v>0</v>
      </c>
      <c r="BG3162" s="459">
        <f t="shared" si="2372"/>
        <v>0</v>
      </c>
      <c r="BH3162" s="460" t="str">
        <f t="shared" si="2373"/>
        <v>880</v>
      </c>
      <c r="BI3162" s="460" t="str">
        <f t="shared" si="2374"/>
        <v>0310</v>
      </c>
      <c r="BJ3162" s="461" t="s">
        <v>591</v>
      </c>
      <c r="BK3162" s="461" t="s">
        <v>586</v>
      </c>
      <c r="BL3162" s="462" t="str">
        <f t="shared" si="2375"/>
        <v/>
      </c>
    </row>
    <row r="3163" spans="1:64" s="463" customFormat="1" ht="12" customHeight="1">
      <c r="A3163" s="452" t="s">
        <v>1490</v>
      </c>
      <c r="B3163" s="453" t="s">
        <v>612</v>
      </c>
      <c r="C3163" s="452" t="s">
        <v>1491</v>
      </c>
      <c r="D3163" s="453" t="s">
        <v>401</v>
      </c>
      <c r="E3163" s="453" t="s">
        <v>1492</v>
      </c>
      <c r="F3163" s="453" t="s">
        <v>658</v>
      </c>
      <c r="G3163" s="453" t="s">
        <v>395</v>
      </c>
      <c r="H3163" s="454" t="s">
        <v>653</v>
      </c>
      <c r="I3163" s="453" t="s">
        <v>505</v>
      </c>
      <c r="J3163" s="455">
        <v>1000</v>
      </c>
      <c r="K3163" s="455">
        <v>200</v>
      </c>
      <c r="L3163" s="456" t="str">
        <f t="shared" si="2332"/>
        <v>880D01220310042004001085329001</v>
      </c>
      <c r="M3163" s="192">
        <f t="array" ref="M3163">IF(COUNT(SEARCH(Удалить_Роспись_КВСР,$B3163)*SEARCH(Удалить_Роспись_ПБС,$C3163)*SEARCH(Удалить_Роспись_КФСР, $D3163)*SEARCH(Удалить_Роспись_КЦСР,$E3163)*SEARCH(Удалить_Роспись_КВР,$F3163)*SEARCH(Удалить_Роспись_ЭК,$H3163)*SEARCH(Удалить_Роспись_КР,$I3163))&gt;0,0,1)</f>
        <v>0</v>
      </c>
      <c r="N3163" s="457">
        <v>0</v>
      </c>
      <c r="O3163" s="192" t="str">
        <f t="shared" si="2333"/>
        <v/>
      </c>
      <c r="P3163" s="192" t="str">
        <f t="shared" si="2376"/>
        <v/>
      </c>
      <c r="Q3163" s="300" t="str">
        <f t="shared" si="2334"/>
        <v/>
      </c>
      <c r="R3163" s="300" t="str">
        <f t="shared" si="2335"/>
        <v/>
      </c>
      <c r="S3163" s="300" t="str">
        <f t="shared" si="2336"/>
        <v/>
      </c>
      <c r="T3163" s="192" t="str">
        <f t="shared" si="2337"/>
        <v/>
      </c>
      <c r="U3163" s="303" t="str">
        <f t="shared" si="2338"/>
        <v/>
      </c>
      <c r="V3163" s="300" t="str">
        <f t="shared" si="2339"/>
        <v/>
      </c>
      <c r="W3163" s="192" t="str">
        <f t="shared" si="2340"/>
        <v/>
      </c>
      <c r="X3163" s="303" t="str">
        <f t="shared" si="2341"/>
        <v/>
      </c>
      <c r="Y3163" s="300" t="str">
        <f t="shared" si="2342"/>
        <v/>
      </c>
      <c r="Z3163" s="300" t="str">
        <f t="shared" si="2343"/>
        <v/>
      </c>
      <c r="AA3163" s="303" t="str">
        <f t="shared" si="2344"/>
        <v/>
      </c>
      <c r="AB3163" s="300" t="str">
        <f t="shared" si="2345"/>
        <v/>
      </c>
      <c r="AC3163" s="300" t="str">
        <f t="shared" si="2346"/>
        <v/>
      </c>
      <c r="AD3163" s="300" t="str">
        <f t="shared" si="2347"/>
        <v/>
      </c>
      <c r="AE3163" s="192" t="str">
        <f t="shared" si="2348"/>
        <v/>
      </c>
      <c r="AF3163" s="192" t="str">
        <f t="shared" si="2349"/>
        <v/>
      </c>
      <c r="AG3163" s="192"/>
      <c r="AH3163" s="186"/>
      <c r="AI3163" s="186"/>
      <c r="AJ3163" s="300" t="str">
        <f t="shared" si="2350"/>
        <v/>
      </c>
      <c r="AK3163" s="300" t="str">
        <f t="shared" si="2351"/>
        <v/>
      </c>
      <c r="AL3163" s="300" t="str">
        <f t="shared" si="2352"/>
        <v/>
      </c>
      <c r="AM3163" s="300" t="str">
        <f t="shared" si="2353"/>
        <v/>
      </c>
      <c r="AN3163" s="300" t="str">
        <f t="shared" si="2354"/>
        <v/>
      </c>
      <c r="AO3163" s="300" t="str">
        <f t="shared" si="2355"/>
        <v/>
      </c>
      <c r="AP3163" s="300" t="str">
        <f t="shared" si="2356"/>
        <v/>
      </c>
      <c r="AQ3163" s="300" t="str">
        <f t="shared" si="2357"/>
        <v/>
      </c>
      <c r="AR3163" s="306" t="str">
        <f t="shared" si="2358"/>
        <v/>
      </c>
      <c r="AS3163" s="300" t="str">
        <f t="shared" si="2359"/>
        <v/>
      </c>
      <c r="AT3163" s="300" t="str">
        <f t="shared" si="2360"/>
        <v/>
      </c>
      <c r="AU3163" s="192" t="str">
        <f t="shared" si="2361"/>
        <v>рбс</v>
      </c>
      <c r="AV3163" s="192" t="str">
        <f t="shared" si="2362"/>
        <v>рбс880D0122общпро</v>
      </c>
      <c r="AW3163" s="456">
        <f t="shared" si="2363"/>
        <v>0</v>
      </c>
      <c r="AX3163" s="191">
        <f t="shared" si="2364"/>
        <v>0</v>
      </c>
      <c r="AY3163" s="191">
        <f t="shared" si="2365"/>
        <v>0</v>
      </c>
      <c r="AZ3163" s="191">
        <f t="shared" si="2366"/>
        <v>0</v>
      </c>
      <c r="BA3163" s="193">
        <f t="shared" si="2367"/>
        <v>1</v>
      </c>
      <c r="BB3163" s="193">
        <f t="shared" si="2368"/>
        <v>1</v>
      </c>
      <c r="BC3163" s="193">
        <f t="shared" si="2369"/>
        <v>1</v>
      </c>
      <c r="BD3163" s="456">
        <f t="shared" si="2329"/>
        <v>0</v>
      </c>
      <c r="BE3163" s="456">
        <f t="shared" si="2370"/>
        <v>0</v>
      </c>
      <c r="BF3163" s="458">
        <f t="shared" si="2371"/>
        <v>0</v>
      </c>
      <c r="BG3163" s="459">
        <f t="shared" si="2372"/>
        <v>0</v>
      </c>
      <c r="BH3163" s="460"/>
      <c r="BI3163" s="460"/>
      <c r="BJ3163" s="461"/>
      <c r="BK3163" s="461"/>
      <c r="BL3163" s="462" t="str">
        <f t="shared" si="2375"/>
        <v/>
      </c>
    </row>
    <row r="3164" spans="1:64" s="307" customFormat="1" ht="12" customHeight="1">
      <c r="A3164" s="468" t="s">
        <v>1490</v>
      </c>
      <c r="B3164" s="469" t="s">
        <v>612</v>
      </c>
      <c r="C3164" s="468" t="s">
        <v>1491</v>
      </c>
      <c r="D3164" s="469" t="s">
        <v>401</v>
      </c>
      <c r="E3164" s="469" t="s">
        <v>1493</v>
      </c>
      <c r="F3164" s="469" t="s">
        <v>608</v>
      </c>
      <c r="G3164" s="469" t="s">
        <v>385</v>
      </c>
      <c r="H3164" s="470" t="s">
        <v>653</v>
      </c>
      <c r="I3164" s="469" t="s">
        <v>505</v>
      </c>
      <c r="J3164" s="471">
        <v>1835189</v>
      </c>
      <c r="K3164" s="471">
        <v>753619.07</v>
      </c>
      <c r="L3164" s="472" t="str">
        <f t="shared" si="2332"/>
        <v>880D01220310042004009011121101</v>
      </c>
      <c r="M3164" s="192">
        <v>1</v>
      </c>
      <c r="N3164" s="306">
        <v>1</v>
      </c>
      <c r="O3164" s="192" t="str">
        <f t="shared" si="2333"/>
        <v/>
      </c>
      <c r="P3164" s="192" t="str">
        <f t="shared" si="2376"/>
        <v/>
      </c>
      <c r="Q3164" s="300" t="str">
        <f t="shared" si="2334"/>
        <v/>
      </c>
      <c r="R3164" s="300" t="str">
        <f t="shared" si="2335"/>
        <v/>
      </c>
      <c r="S3164" s="300" t="str">
        <f t="shared" si="2336"/>
        <v/>
      </c>
      <c r="T3164" s="192" t="str">
        <f t="shared" si="2337"/>
        <v/>
      </c>
      <c r="U3164" s="303" t="str">
        <f t="shared" si="2338"/>
        <v/>
      </c>
      <c r="V3164" s="300" t="str">
        <f t="shared" si="2339"/>
        <v/>
      </c>
      <c r="W3164" s="192" t="str">
        <f t="shared" si="2340"/>
        <v/>
      </c>
      <c r="X3164" s="303" t="str">
        <f t="shared" si="2341"/>
        <v/>
      </c>
      <c r="Y3164" s="300" t="str">
        <f t="shared" si="2342"/>
        <v/>
      </c>
      <c r="Z3164" s="300" t="str">
        <f t="shared" si="2343"/>
        <v/>
      </c>
      <c r="AA3164" s="303" t="str">
        <f t="shared" si="2344"/>
        <v/>
      </c>
      <c r="AB3164" s="300" t="str">
        <f t="shared" si="2345"/>
        <v/>
      </c>
      <c r="AC3164" s="300" t="str">
        <f t="shared" si="2346"/>
        <v/>
      </c>
      <c r="AD3164" s="300" t="str">
        <f t="shared" si="2347"/>
        <v/>
      </c>
      <c r="AE3164" s="192" t="str">
        <f t="shared" si="2348"/>
        <v/>
      </c>
      <c r="AF3164" s="192" t="str">
        <f t="shared" si="2349"/>
        <v/>
      </c>
      <c r="AG3164" s="192"/>
      <c r="AH3164" s="186"/>
      <c r="AI3164" s="186"/>
      <c r="AJ3164" s="300" t="str">
        <f t="shared" si="2350"/>
        <v/>
      </c>
      <c r="AK3164" s="300" t="str">
        <f t="shared" si="2351"/>
        <v/>
      </c>
      <c r="AL3164" s="300" t="str">
        <f t="shared" si="2352"/>
        <v/>
      </c>
      <c r="AM3164" s="300" t="str">
        <f t="shared" si="2353"/>
        <v/>
      </c>
      <c r="AN3164" s="300" t="str">
        <f t="shared" si="2354"/>
        <v/>
      </c>
      <c r="AO3164" s="300" t="str">
        <f t="shared" si="2355"/>
        <v/>
      </c>
      <c r="AP3164" s="300" t="str">
        <f t="shared" si="2356"/>
        <v/>
      </c>
      <c r="AQ3164" s="300" t="str">
        <f t="shared" si="2357"/>
        <v/>
      </c>
      <c r="AR3164" s="306" t="str">
        <f t="shared" si="2358"/>
        <v/>
      </c>
      <c r="AS3164" s="300" t="str">
        <f t="shared" si="2359"/>
        <v/>
      </c>
      <c r="AT3164" s="300" t="str">
        <f t="shared" si="2360"/>
        <v/>
      </c>
      <c r="AU3164" s="192" t="str">
        <f t="shared" si="2361"/>
        <v>рбс</v>
      </c>
      <c r="AV3164" s="192" t="str">
        <f t="shared" si="2362"/>
        <v>рбс880D0122общопл</v>
      </c>
      <c r="AW3164" s="472">
        <f t="shared" si="2363"/>
        <v>1835189</v>
      </c>
      <c r="AX3164" s="191">
        <f t="shared" si="2364"/>
        <v>753619.07</v>
      </c>
      <c r="AY3164" s="191">
        <f t="shared" si="2365"/>
        <v>1835189</v>
      </c>
      <c r="AZ3164" s="191">
        <f t="shared" si="2366"/>
        <v>753619.07</v>
      </c>
      <c r="BA3164" s="193">
        <f t="shared" si="2367"/>
        <v>1</v>
      </c>
      <c r="BB3164" s="193">
        <f t="shared" si="2368"/>
        <v>1</v>
      </c>
      <c r="BC3164" s="193">
        <f t="shared" si="2369"/>
        <v>1</v>
      </c>
      <c r="BD3164" s="472">
        <f t="shared" si="2329"/>
        <v>1835189</v>
      </c>
      <c r="BE3164" s="472">
        <f t="shared" si="2370"/>
        <v>753619.07</v>
      </c>
      <c r="BF3164" s="473">
        <f t="shared" si="2371"/>
        <v>1835189</v>
      </c>
      <c r="BG3164" s="474">
        <f t="shared" si="2372"/>
        <v>1835189</v>
      </c>
      <c r="BH3164" s="475"/>
      <c r="BI3164" s="475"/>
      <c r="BJ3164" s="476"/>
      <c r="BK3164" s="476"/>
      <c r="BL3164" s="477" t="str">
        <f t="shared" si="2375"/>
        <v/>
      </c>
    </row>
    <row r="3165" spans="1:64" s="307" customFormat="1" ht="12" customHeight="1">
      <c r="A3165" s="468" t="s">
        <v>1490</v>
      </c>
      <c r="B3165" s="469" t="s">
        <v>612</v>
      </c>
      <c r="C3165" s="468" t="s">
        <v>1491</v>
      </c>
      <c r="D3165" s="469" t="s">
        <v>401</v>
      </c>
      <c r="E3165" s="469" t="s">
        <v>1493</v>
      </c>
      <c r="F3165" s="469" t="s">
        <v>902</v>
      </c>
      <c r="G3165" s="469" t="s">
        <v>387</v>
      </c>
      <c r="H3165" s="470" t="s">
        <v>653</v>
      </c>
      <c r="I3165" s="469" t="s">
        <v>505</v>
      </c>
      <c r="J3165" s="471">
        <v>554227</v>
      </c>
      <c r="K3165" s="471">
        <v>457040.08</v>
      </c>
      <c r="L3165" s="472" t="str">
        <f t="shared" si="2332"/>
        <v>880D01220310042004009011921301</v>
      </c>
      <c r="M3165" s="192">
        <v>1</v>
      </c>
      <c r="N3165" s="306">
        <v>1</v>
      </c>
      <c r="O3165" s="192" t="str">
        <f t="shared" si="2333"/>
        <v/>
      </c>
      <c r="P3165" s="192" t="str">
        <f t="shared" si="2376"/>
        <v/>
      </c>
      <c r="Q3165" s="300" t="str">
        <f t="shared" si="2334"/>
        <v/>
      </c>
      <c r="R3165" s="300" t="str">
        <f t="shared" si="2335"/>
        <v/>
      </c>
      <c r="S3165" s="300" t="str">
        <f t="shared" si="2336"/>
        <v/>
      </c>
      <c r="T3165" s="192" t="str">
        <f t="shared" si="2337"/>
        <v/>
      </c>
      <c r="U3165" s="303" t="str">
        <f t="shared" si="2338"/>
        <v/>
      </c>
      <c r="V3165" s="300" t="str">
        <f t="shared" si="2339"/>
        <v/>
      </c>
      <c r="W3165" s="192" t="str">
        <f t="shared" si="2340"/>
        <v/>
      </c>
      <c r="X3165" s="303" t="str">
        <f t="shared" si="2341"/>
        <v/>
      </c>
      <c r="Y3165" s="300" t="str">
        <f t="shared" si="2342"/>
        <v/>
      </c>
      <c r="Z3165" s="300" t="str">
        <f t="shared" si="2343"/>
        <v/>
      </c>
      <c r="AA3165" s="303" t="str">
        <f t="shared" si="2344"/>
        <v/>
      </c>
      <c r="AB3165" s="300" t="str">
        <f t="shared" si="2345"/>
        <v/>
      </c>
      <c r="AC3165" s="300" t="str">
        <f t="shared" si="2346"/>
        <v/>
      </c>
      <c r="AD3165" s="300" t="str">
        <f t="shared" si="2347"/>
        <v/>
      </c>
      <c r="AE3165" s="192" t="str">
        <f t="shared" si="2348"/>
        <v/>
      </c>
      <c r="AF3165" s="192" t="str">
        <f t="shared" si="2349"/>
        <v/>
      </c>
      <c r="AG3165" s="192"/>
      <c r="AH3165" s="186"/>
      <c r="AI3165" s="186"/>
      <c r="AJ3165" s="300" t="str">
        <f t="shared" si="2350"/>
        <v/>
      </c>
      <c r="AK3165" s="300" t="str">
        <f t="shared" si="2351"/>
        <v/>
      </c>
      <c r="AL3165" s="300" t="str">
        <f t="shared" si="2352"/>
        <v/>
      </c>
      <c r="AM3165" s="300" t="str">
        <f t="shared" si="2353"/>
        <v/>
      </c>
      <c r="AN3165" s="300" t="str">
        <f t="shared" si="2354"/>
        <v/>
      </c>
      <c r="AO3165" s="300" t="str">
        <f t="shared" si="2355"/>
        <v/>
      </c>
      <c r="AP3165" s="300" t="str">
        <f t="shared" si="2356"/>
        <v/>
      </c>
      <c r="AQ3165" s="300" t="str">
        <f t="shared" si="2357"/>
        <v/>
      </c>
      <c r="AR3165" s="306" t="str">
        <f t="shared" si="2358"/>
        <v/>
      </c>
      <c r="AS3165" s="300" t="str">
        <f t="shared" si="2359"/>
        <v/>
      </c>
      <c r="AT3165" s="300" t="str">
        <f t="shared" si="2360"/>
        <v/>
      </c>
      <c r="AU3165" s="192" t="str">
        <f t="shared" si="2361"/>
        <v>рбс</v>
      </c>
      <c r="AV3165" s="192" t="str">
        <f t="shared" si="2362"/>
        <v>рбс880D0122общопл</v>
      </c>
      <c r="AW3165" s="472">
        <f t="shared" si="2363"/>
        <v>554227</v>
      </c>
      <c r="AX3165" s="191">
        <f t="shared" si="2364"/>
        <v>457040.08</v>
      </c>
      <c r="AY3165" s="191">
        <f t="shared" si="2365"/>
        <v>554227</v>
      </c>
      <c r="AZ3165" s="191">
        <f t="shared" si="2366"/>
        <v>457040.08</v>
      </c>
      <c r="BA3165" s="193">
        <f t="shared" si="2367"/>
        <v>1</v>
      </c>
      <c r="BB3165" s="193">
        <f t="shared" si="2368"/>
        <v>1</v>
      </c>
      <c r="BC3165" s="193">
        <f t="shared" si="2369"/>
        <v>1</v>
      </c>
      <c r="BD3165" s="472">
        <f t="shared" si="2329"/>
        <v>554227</v>
      </c>
      <c r="BE3165" s="472">
        <f t="shared" si="2370"/>
        <v>457040.08</v>
      </c>
      <c r="BF3165" s="473">
        <f t="shared" si="2371"/>
        <v>554227</v>
      </c>
      <c r="BG3165" s="474">
        <f t="shared" si="2372"/>
        <v>554227</v>
      </c>
      <c r="BH3165" s="475"/>
      <c r="BI3165" s="475"/>
      <c r="BJ3165" s="476"/>
      <c r="BK3165" s="476"/>
      <c r="BL3165" s="477" t="str">
        <f t="shared" si="2375"/>
        <v/>
      </c>
    </row>
    <row r="3166" spans="1:64" s="307" customFormat="1" ht="12" customHeight="1">
      <c r="A3166" s="468" t="s">
        <v>1490</v>
      </c>
      <c r="B3166" s="469" t="s">
        <v>612</v>
      </c>
      <c r="C3166" s="468" t="s">
        <v>1491</v>
      </c>
      <c r="D3166" s="469" t="s">
        <v>401</v>
      </c>
      <c r="E3166" s="469" t="s">
        <v>1493</v>
      </c>
      <c r="F3166" s="469" t="s">
        <v>586</v>
      </c>
      <c r="G3166" s="469" t="s">
        <v>394</v>
      </c>
      <c r="H3166" s="470" t="s">
        <v>653</v>
      </c>
      <c r="I3166" s="469" t="s">
        <v>505</v>
      </c>
      <c r="J3166" s="471">
        <v>5598</v>
      </c>
      <c r="K3166" s="471">
        <v>5598</v>
      </c>
      <c r="L3166" s="472" t="str">
        <f t="shared" si="2332"/>
        <v>880D01220310042004009024422501</v>
      </c>
      <c r="M3166" s="192">
        <v>1</v>
      </c>
      <c r="N3166" s="306">
        <v>1</v>
      </c>
      <c r="O3166" s="192" t="str">
        <f t="shared" si="2333"/>
        <v/>
      </c>
      <c r="P3166" s="192" t="str">
        <f t="shared" si="2376"/>
        <v/>
      </c>
      <c r="Q3166" s="300" t="str">
        <f t="shared" si="2334"/>
        <v/>
      </c>
      <c r="R3166" s="300" t="str">
        <f t="shared" si="2335"/>
        <v/>
      </c>
      <c r="S3166" s="300" t="str">
        <f t="shared" si="2336"/>
        <v/>
      </c>
      <c r="T3166" s="192" t="str">
        <f t="shared" si="2337"/>
        <v/>
      </c>
      <c r="U3166" s="303" t="str">
        <f t="shared" si="2338"/>
        <v/>
      </c>
      <c r="V3166" s="300" t="str">
        <f t="shared" si="2339"/>
        <v/>
      </c>
      <c r="W3166" s="192" t="str">
        <f t="shared" si="2340"/>
        <v/>
      </c>
      <c r="X3166" s="303" t="str">
        <f t="shared" si="2341"/>
        <v/>
      </c>
      <c r="Y3166" s="300" t="str">
        <f t="shared" si="2342"/>
        <v/>
      </c>
      <c r="Z3166" s="300" t="str">
        <f t="shared" si="2343"/>
        <v/>
      </c>
      <c r="AA3166" s="303" t="str">
        <f t="shared" si="2344"/>
        <v/>
      </c>
      <c r="AB3166" s="300" t="str">
        <f t="shared" si="2345"/>
        <v/>
      </c>
      <c r="AC3166" s="300" t="str">
        <f t="shared" si="2346"/>
        <v/>
      </c>
      <c r="AD3166" s="300" t="str">
        <f t="shared" si="2347"/>
        <v/>
      </c>
      <c r="AE3166" s="192" t="str">
        <f t="shared" si="2348"/>
        <v/>
      </c>
      <c r="AF3166" s="192" t="str">
        <f t="shared" si="2349"/>
        <v/>
      </c>
      <c r="AG3166" s="192"/>
      <c r="AH3166" s="186"/>
      <c r="AI3166" s="186"/>
      <c r="AJ3166" s="300" t="str">
        <f t="shared" si="2350"/>
        <v/>
      </c>
      <c r="AK3166" s="300" t="str">
        <f t="shared" si="2351"/>
        <v/>
      </c>
      <c r="AL3166" s="300" t="str">
        <f t="shared" si="2352"/>
        <v/>
      </c>
      <c r="AM3166" s="300" t="str">
        <f t="shared" si="2353"/>
        <v/>
      </c>
      <c r="AN3166" s="300" t="str">
        <f t="shared" si="2354"/>
        <v/>
      </c>
      <c r="AO3166" s="300" t="str">
        <f t="shared" si="2355"/>
        <v/>
      </c>
      <c r="AP3166" s="300" t="str">
        <f t="shared" si="2356"/>
        <v/>
      </c>
      <c r="AQ3166" s="300" t="str">
        <f t="shared" si="2357"/>
        <v/>
      </c>
      <c r="AR3166" s="306" t="str">
        <f t="shared" si="2358"/>
        <v/>
      </c>
      <c r="AS3166" s="300" t="str">
        <f t="shared" si="2359"/>
        <v/>
      </c>
      <c r="AT3166" s="300" t="str">
        <f t="shared" si="2360"/>
        <v/>
      </c>
      <c r="AU3166" s="192" t="str">
        <f t="shared" si="2361"/>
        <v>рбс</v>
      </c>
      <c r="AV3166" s="192" t="str">
        <f t="shared" si="2362"/>
        <v>рбс880D0122общпро</v>
      </c>
      <c r="AW3166" s="472">
        <f t="shared" si="2363"/>
        <v>5598</v>
      </c>
      <c r="AX3166" s="191">
        <f t="shared" si="2364"/>
        <v>5598</v>
      </c>
      <c r="AY3166" s="191">
        <f t="shared" si="2365"/>
        <v>5598</v>
      </c>
      <c r="AZ3166" s="191">
        <f t="shared" si="2366"/>
        <v>5598</v>
      </c>
      <c r="BA3166" s="193">
        <f t="shared" si="2367"/>
        <v>1</v>
      </c>
      <c r="BB3166" s="193">
        <f t="shared" si="2368"/>
        <v>1</v>
      </c>
      <c r="BC3166" s="193">
        <f t="shared" si="2369"/>
        <v>1</v>
      </c>
      <c r="BD3166" s="472">
        <f t="shared" si="2329"/>
        <v>5598</v>
      </c>
      <c r="BE3166" s="472">
        <f t="shared" si="2370"/>
        <v>5598</v>
      </c>
      <c r="BF3166" s="473">
        <f t="shared" si="2371"/>
        <v>5598</v>
      </c>
      <c r="BG3166" s="474">
        <f t="shared" si="2372"/>
        <v>5598</v>
      </c>
      <c r="BH3166" s="475"/>
      <c r="BI3166" s="475"/>
      <c r="BJ3166" s="476"/>
      <c r="BK3166" s="476"/>
      <c r="BL3166" s="477" t="str">
        <f t="shared" si="2375"/>
        <v/>
      </c>
    </row>
    <row r="3167" spans="1:64" s="307" customFormat="1" ht="12" customHeight="1">
      <c r="A3167" s="468" t="s">
        <v>1490</v>
      </c>
      <c r="B3167" s="469" t="s">
        <v>612</v>
      </c>
      <c r="C3167" s="468" t="s">
        <v>1491</v>
      </c>
      <c r="D3167" s="469" t="s">
        <v>401</v>
      </c>
      <c r="E3167" s="469" t="s">
        <v>1493</v>
      </c>
      <c r="F3167" s="469" t="s">
        <v>586</v>
      </c>
      <c r="G3167" s="469" t="s">
        <v>389</v>
      </c>
      <c r="H3167" s="470" t="s">
        <v>653</v>
      </c>
      <c r="I3167" s="469" t="s">
        <v>505</v>
      </c>
      <c r="J3167" s="471">
        <v>33488</v>
      </c>
      <c r="K3167" s="471">
        <v>6201.91</v>
      </c>
      <c r="L3167" s="472" t="str">
        <f t="shared" si="2332"/>
        <v>880D01220310042004009024422601</v>
      </c>
      <c r="M3167" s="192">
        <f t="array" ref="M3167">IF(COUNT(SEARCH(Удалить_Роспись_КВСР,$B3167)*SEARCH(Удалить_Роспись_ПБС,$C3167)*SEARCH(Удалить_Роспись_КФСР, $D3167)*SEARCH(Удалить_Роспись_КЦСР,$E3167)*SEARCH(Удалить_Роспись_КВР,$F3167)*SEARCH(Удалить_Роспись_ЭК,$H3167)*SEARCH(Удалить_Роспись_КР,$I3167))&gt;0,0,1)</f>
        <v>0</v>
      </c>
      <c r="N3167" s="306">
        <v>0</v>
      </c>
      <c r="O3167" s="192" t="str">
        <f t="shared" si="2333"/>
        <v/>
      </c>
      <c r="P3167" s="192" t="str">
        <f t="shared" si="2376"/>
        <v/>
      </c>
      <c r="Q3167" s="300" t="str">
        <f t="shared" si="2334"/>
        <v/>
      </c>
      <c r="R3167" s="300" t="str">
        <f t="shared" si="2335"/>
        <v/>
      </c>
      <c r="S3167" s="300" t="str">
        <f t="shared" si="2336"/>
        <v/>
      </c>
      <c r="T3167" s="192" t="str">
        <f t="shared" si="2337"/>
        <v/>
      </c>
      <c r="U3167" s="303" t="str">
        <f t="shared" si="2338"/>
        <v/>
      </c>
      <c r="V3167" s="300" t="str">
        <f t="shared" si="2339"/>
        <v/>
      </c>
      <c r="W3167" s="192" t="str">
        <f t="shared" si="2340"/>
        <v/>
      </c>
      <c r="X3167" s="303" t="str">
        <f t="shared" si="2341"/>
        <v/>
      </c>
      <c r="Y3167" s="300" t="str">
        <f t="shared" si="2342"/>
        <v/>
      </c>
      <c r="Z3167" s="300" t="str">
        <f t="shared" si="2343"/>
        <v/>
      </c>
      <c r="AA3167" s="303" t="str">
        <f t="shared" si="2344"/>
        <v/>
      </c>
      <c r="AB3167" s="300" t="str">
        <f t="shared" si="2345"/>
        <v/>
      </c>
      <c r="AC3167" s="300" t="str">
        <f t="shared" si="2346"/>
        <v/>
      </c>
      <c r="AD3167" s="300" t="str">
        <f t="shared" si="2347"/>
        <v/>
      </c>
      <c r="AE3167" s="192" t="str">
        <f t="shared" si="2348"/>
        <v/>
      </c>
      <c r="AF3167" s="192" t="str">
        <f t="shared" si="2349"/>
        <v/>
      </c>
      <c r="AG3167" s="192"/>
      <c r="AH3167" s="186"/>
      <c r="AI3167" s="186"/>
      <c r="AJ3167" s="300" t="str">
        <f t="shared" si="2350"/>
        <v/>
      </c>
      <c r="AK3167" s="300" t="str">
        <f t="shared" si="2351"/>
        <v/>
      </c>
      <c r="AL3167" s="300" t="str">
        <f t="shared" si="2352"/>
        <v/>
      </c>
      <c r="AM3167" s="300" t="str">
        <f t="shared" si="2353"/>
        <v/>
      </c>
      <c r="AN3167" s="300" t="str">
        <f t="shared" si="2354"/>
        <v/>
      </c>
      <c r="AO3167" s="300" t="str">
        <f t="shared" si="2355"/>
        <v/>
      </c>
      <c r="AP3167" s="300" t="str">
        <f t="shared" si="2356"/>
        <v/>
      </c>
      <c r="AQ3167" s="300" t="str">
        <f t="shared" si="2357"/>
        <v/>
      </c>
      <c r="AR3167" s="306" t="str">
        <f t="shared" si="2358"/>
        <v/>
      </c>
      <c r="AS3167" s="300" t="str">
        <f t="shared" si="2359"/>
        <v/>
      </c>
      <c r="AT3167" s="300" t="str">
        <f t="shared" si="2360"/>
        <v/>
      </c>
      <c r="AU3167" s="192" t="str">
        <f t="shared" si="2361"/>
        <v>рбс</v>
      </c>
      <c r="AV3167" s="192" t="str">
        <f t="shared" si="2362"/>
        <v>рбс880D0122общпро</v>
      </c>
      <c r="AW3167" s="472">
        <f t="shared" si="2363"/>
        <v>0</v>
      </c>
      <c r="AX3167" s="191">
        <f t="shared" si="2364"/>
        <v>0</v>
      </c>
      <c r="AY3167" s="191">
        <f t="shared" si="2365"/>
        <v>0</v>
      </c>
      <c r="AZ3167" s="191">
        <f t="shared" si="2366"/>
        <v>0</v>
      </c>
      <c r="BA3167" s="193">
        <f t="shared" si="2367"/>
        <v>1</v>
      </c>
      <c r="BB3167" s="193">
        <f t="shared" si="2368"/>
        <v>1</v>
      </c>
      <c r="BC3167" s="193">
        <f t="shared" si="2369"/>
        <v>1</v>
      </c>
      <c r="BD3167" s="472">
        <f t="shared" si="2329"/>
        <v>0</v>
      </c>
      <c r="BE3167" s="472">
        <f t="shared" si="2370"/>
        <v>0</v>
      </c>
      <c r="BF3167" s="473">
        <f t="shared" si="2371"/>
        <v>0</v>
      </c>
      <c r="BG3167" s="474">
        <f t="shared" si="2372"/>
        <v>0</v>
      </c>
      <c r="BH3167" s="475"/>
      <c r="BI3167" s="475"/>
      <c r="BJ3167" s="476"/>
      <c r="BK3167" s="476"/>
      <c r="BL3167" s="477" t="str">
        <f t="shared" si="2375"/>
        <v/>
      </c>
    </row>
    <row r="3168" spans="1:64" s="307" customFormat="1" ht="12" customHeight="1">
      <c r="A3168" s="468" t="s">
        <v>1490</v>
      </c>
      <c r="B3168" s="469" t="s">
        <v>612</v>
      </c>
      <c r="C3168" s="468" t="s">
        <v>1491</v>
      </c>
      <c r="D3168" s="469" t="s">
        <v>401</v>
      </c>
      <c r="E3168" s="469" t="s">
        <v>1493</v>
      </c>
      <c r="F3168" s="469" t="s">
        <v>586</v>
      </c>
      <c r="G3168" s="469" t="s">
        <v>397</v>
      </c>
      <c r="H3168" s="470" t="s">
        <v>653</v>
      </c>
      <c r="I3168" s="469" t="s">
        <v>505</v>
      </c>
      <c r="J3168" s="471">
        <v>956060</v>
      </c>
      <c r="K3168" s="471">
        <v>442274.67</v>
      </c>
      <c r="L3168" s="472" t="str">
        <f t="shared" si="2332"/>
        <v>880D01220310042004009024434001</v>
      </c>
      <c r="M3168" s="192">
        <v>1</v>
      </c>
      <c r="N3168" s="306">
        <v>1</v>
      </c>
      <c r="O3168" s="192" t="str">
        <f t="shared" si="2333"/>
        <v/>
      </c>
      <c r="P3168" s="192" t="str">
        <f t="shared" si="2376"/>
        <v/>
      </c>
      <c r="Q3168" s="300" t="str">
        <f t="shared" si="2334"/>
        <v/>
      </c>
      <c r="R3168" s="300" t="str">
        <f t="shared" si="2335"/>
        <v/>
      </c>
      <c r="S3168" s="300" t="str">
        <f t="shared" si="2336"/>
        <v/>
      </c>
      <c r="T3168" s="192" t="str">
        <f t="shared" si="2337"/>
        <v/>
      </c>
      <c r="U3168" s="303" t="str">
        <f t="shared" si="2338"/>
        <v/>
      </c>
      <c r="V3168" s="300" t="str">
        <f t="shared" si="2339"/>
        <v/>
      </c>
      <c r="W3168" s="192" t="str">
        <f t="shared" si="2340"/>
        <v/>
      </c>
      <c r="X3168" s="303" t="str">
        <f t="shared" si="2341"/>
        <v/>
      </c>
      <c r="Y3168" s="300" t="str">
        <f t="shared" si="2342"/>
        <v/>
      </c>
      <c r="Z3168" s="300" t="str">
        <f t="shared" si="2343"/>
        <v/>
      </c>
      <c r="AA3168" s="303" t="str">
        <f t="shared" si="2344"/>
        <v/>
      </c>
      <c r="AB3168" s="300" t="str">
        <f t="shared" si="2345"/>
        <v/>
      </c>
      <c r="AC3168" s="300" t="str">
        <f t="shared" si="2346"/>
        <v/>
      </c>
      <c r="AD3168" s="300" t="str">
        <f t="shared" si="2347"/>
        <v/>
      </c>
      <c r="AE3168" s="192" t="str">
        <f t="shared" si="2348"/>
        <v/>
      </c>
      <c r="AF3168" s="192" t="str">
        <f t="shared" si="2349"/>
        <v/>
      </c>
      <c r="AG3168" s="192"/>
      <c r="AH3168" s="186"/>
      <c r="AI3168" s="186"/>
      <c r="AJ3168" s="300" t="str">
        <f t="shared" si="2350"/>
        <v/>
      </c>
      <c r="AK3168" s="300" t="str">
        <f t="shared" si="2351"/>
        <v/>
      </c>
      <c r="AL3168" s="300" t="str">
        <f t="shared" si="2352"/>
        <v/>
      </c>
      <c r="AM3168" s="300" t="str">
        <f t="shared" si="2353"/>
        <v/>
      </c>
      <c r="AN3168" s="300" t="str">
        <f t="shared" si="2354"/>
        <v/>
      </c>
      <c r="AO3168" s="300" t="str">
        <f t="shared" si="2355"/>
        <v/>
      </c>
      <c r="AP3168" s="300" t="str">
        <f t="shared" si="2356"/>
        <v/>
      </c>
      <c r="AQ3168" s="300" t="str">
        <f t="shared" si="2357"/>
        <v/>
      </c>
      <c r="AR3168" s="306" t="str">
        <f t="shared" si="2358"/>
        <v/>
      </c>
      <c r="AS3168" s="300" t="str">
        <f t="shared" si="2359"/>
        <v/>
      </c>
      <c r="AT3168" s="300" t="str">
        <f t="shared" si="2360"/>
        <v/>
      </c>
      <c r="AU3168" s="192" t="str">
        <f t="shared" si="2361"/>
        <v>рбс</v>
      </c>
      <c r="AV3168" s="192" t="str">
        <f t="shared" si="2362"/>
        <v>рбс880D0122общпро</v>
      </c>
      <c r="AW3168" s="472">
        <f t="shared" si="2363"/>
        <v>956060</v>
      </c>
      <c r="AX3168" s="191">
        <f t="shared" si="2364"/>
        <v>442274.67</v>
      </c>
      <c r="AY3168" s="191">
        <f t="shared" si="2365"/>
        <v>956060</v>
      </c>
      <c r="AZ3168" s="191">
        <f t="shared" si="2366"/>
        <v>442274.67</v>
      </c>
      <c r="BA3168" s="193">
        <f t="shared" si="2367"/>
        <v>1</v>
      </c>
      <c r="BB3168" s="193">
        <f t="shared" si="2368"/>
        <v>1</v>
      </c>
      <c r="BC3168" s="193">
        <f t="shared" si="2369"/>
        <v>1</v>
      </c>
      <c r="BD3168" s="472">
        <f t="shared" si="2329"/>
        <v>956060</v>
      </c>
      <c r="BE3168" s="472">
        <f t="shared" si="2370"/>
        <v>442274.67</v>
      </c>
      <c r="BF3168" s="473">
        <f t="shared" si="2371"/>
        <v>956060</v>
      </c>
      <c r="BG3168" s="474">
        <f t="shared" si="2372"/>
        <v>956060</v>
      </c>
      <c r="BH3168" s="475" t="str">
        <f>B3168</f>
        <v>880</v>
      </c>
      <c r="BI3168" s="475" t="str">
        <f>D3168</f>
        <v>0310</v>
      </c>
      <c r="BJ3168" s="476" t="s">
        <v>591</v>
      </c>
      <c r="BK3168" s="476" t="s">
        <v>589</v>
      </c>
      <c r="BL3168" s="477" t="str">
        <f t="shared" si="2375"/>
        <v/>
      </c>
    </row>
    <row r="3169" spans="1:64" s="307" customFormat="1" ht="12" customHeight="1">
      <c r="A3169" s="468" t="s">
        <v>1490</v>
      </c>
      <c r="B3169" s="469" t="s">
        <v>612</v>
      </c>
      <c r="C3169" s="468" t="s">
        <v>1491</v>
      </c>
      <c r="D3169" s="469" t="s">
        <v>401</v>
      </c>
      <c r="E3169" s="469" t="s">
        <v>1493</v>
      </c>
      <c r="F3169" s="469" t="s">
        <v>609</v>
      </c>
      <c r="G3169" s="469" t="s">
        <v>395</v>
      </c>
      <c r="H3169" s="470" t="s">
        <v>653</v>
      </c>
      <c r="I3169" s="469" t="s">
        <v>505</v>
      </c>
      <c r="J3169" s="471">
        <v>100000</v>
      </c>
      <c r="K3169" s="471">
        <v>100000</v>
      </c>
      <c r="L3169" s="472" t="str">
        <f t="shared" si="2332"/>
        <v>880D01220310042004009085229001</v>
      </c>
      <c r="M3169" s="192">
        <f t="array" ref="M3169">IF(COUNT(SEARCH(Удалить_Роспись_КВСР,$B3169)*SEARCH(Удалить_Роспись_ПБС,$C3169)*SEARCH(Удалить_Роспись_КФСР, $D3169)*SEARCH(Удалить_Роспись_КЦСР,$E3169)*SEARCH(Удалить_Роспись_КВР,$F3169)*SEARCH(Удалить_Роспись_ЭК,$H3169)*SEARCH(Удалить_Роспись_КР,$I3169))&gt;0,0,1)</f>
        <v>0</v>
      </c>
      <c r="N3169" s="306">
        <v>0</v>
      </c>
      <c r="O3169" s="192" t="str">
        <f t="shared" si="2333"/>
        <v/>
      </c>
      <c r="P3169" s="192" t="str">
        <f t="shared" si="2376"/>
        <v/>
      </c>
      <c r="Q3169" s="300" t="str">
        <f t="shared" si="2334"/>
        <v/>
      </c>
      <c r="R3169" s="300" t="str">
        <f t="shared" si="2335"/>
        <v/>
      </c>
      <c r="S3169" s="300" t="str">
        <f t="shared" si="2336"/>
        <v/>
      </c>
      <c r="T3169" s="192" t="str">
        <f t="shared" si="2337"/>
        <v/>
      </c>
      <c r="U3169" s="303" t="str">
        <f t="shared" si="2338"/>
        <v/>
      </c>
      <c r="V3169" s="300" t="str">
        <f t="shared" si="2339"/>
        <v/>
      </c>
      <c r="W3169" s="192" t="str">
        <f t="shared" si="2340"/>
        <v/>
      </c>
      <c r="X3169" s="303" t="str">
        <f t="shared" si="2341"/>
        <v/>
      </c>
      <c r="Y3169" s="300" t="str">
        <f t="shared" si="2342"/>
        <v/>
      </c>
      <c r="Z3169" s="300" t="str">
        <f t="shared" si="2343"/>
        <v/>
      </c>
      <c r="AA3169" s="303" t="str">
        <f t="shared" si="2344"/>
        <v/>
      </c>
      <c r="AB3169" s="300" t="str">
        <f t="shared" si="2345"/>
        <v/>
      </c>
      <c r="AC3169" s="300" t="str">
        <f t="shared" si="2346"/>
        <v/>
      </c>
      <c r="AD3169" s="300" t="str">
        <f t="shared" si="2347"/>
        <v/>
      </c>
      <c r="AE3169" s="192" t="str">
        <f t="shared" si="2348"/>
        <v/>
      </c>
      <c r="AF3169" s="192" t="str">
        <f t="shared" si="2349"/>
        <v/>
      </c>
      <c r="AG3169" s="192"/>
      <c r="AH3169" s="186"/>
      <c r="AI3169" s="186"/>
      <c r="AJ3169" s="300" t="str">
        <f t="shared" si="2350"/>
        <v/>
      </c>
      <c r="AK3169" s="300" t="str">
        <f t="shared" si="2351"/>
        <v/>
      </c>
      <c r="AL3169" s="300" t="str">
        <f t="shared" si="2352"/>
        <v/>
      </c>
      <c r="AM3169" s="300" t="str">
        <f t="shared" si="2353"/>
        <v/>
      </c>
      <c r="AN3169" s="300" t="str">
        <f t="shared" si="2354"/>
        <v/>
      </c>
      <c r="AO3169" s="300" t="str">
        <f t="shared" si="2355"/>
        <v/>
      </c>
      <c r="AP3169" s="300" t="str">
        <f t="shared" si="2356"/>
        <v/>
      </c>
      <c r="AQ3169" s="300" t="str">
        <f t="shared" si="2357"/>
        <v/>
      </c>
      <c r="AR3169" s="306" t="str">
        <f t="shared" si="2358"/>
        <v/>
      </c>
      <c r="AS3169" s="300" t="str">
        <f t="shared" si="2359"/>
        <v/>
      </c>
      <c r="AT3169" s="300" t="str">
        <f t="shared" si="2360"/>
        <v/>
      </c>
      <c r="AU3169" s="192" t="str">
        <f t="shared" si="2361"/>
        <v>рбс</v>
      </c>
      <c r="AV3169" s="192" t="str">
        <f t="shared" si="2362"/>
        <v>рбс880D0122общпро</v>
      </c>
      <c r="AW3169" s="472">
        <f t="shared" si="2363"/>
        <v>0</v>
      </c>
      <c r="AX3169" s="191">
        <f t="shared" si="2364"/>
        <v>0</v>
      </c>
      <c r="AY3169" s="191">
        <f t="shared" si="2365"/>
        <v>0</v>
      </c>
      <c r="AZ3169" s="191">
        <f t="shared" si="2366"/>
        <v>0</v>
      </c>
      <c r="BA3169" s="193">
        <f t="shared" si="2367"/>
        <v>1</v>
      </c>
      <c r="BB3169" s="193">
        <f t="shared" si="2368"/>
        <v>1</v>
      </c>
      <c r="BC3169" s="193">
        <f t="shared" si="2369"/>
        <v>1</v>
      </c>
      <c r="BD3169" s="472">
        <f t="shared" si="2329"/>
        <v>0</v>
      </c>
      <c r="BE3169" s="472">
        <f t="shared" si="2370"/>
        <v>0</v>
      </c>
      <c r="BF3169" s="473">
        <f t="shared" si="2371"/>
        <v>0</v>
      </c>
      <c r="BG3169" s="474">
        <f t="shared" si="2372"/>
        <v>0</v>
      </c>
      <c r="BH3169" s="475" t="str">
        <f>B3169</f>
        <v>880</v>
      </c>
      <c r="BI3169" s="475" t="str">
        <f>D3169</f>
        <v>0310</v>
      </c>
      <c r="BJ3169" s="476" t="s">
        <v>591</v>
      </c>
      <c r="BK3169" s="476" t="s">
        <v>589</v>
      </c>
      <c r="BL3169" s="477" t="str">
        <f t="shared" si="2375"/>
        <v/>
      </c>
    </row>
    <row r="3170" spans="1:64" s="307" customFormat="1" ht="12" customHeight="1">
      <c r="A3170" s="468" t="s">
        <v>1490</v>
      </c>
      <c r="B3170" s="469" t="s">
        <v>612</v>
      </c>
      <c r="C3170" s="468" t="s">
        <v>1491</v>
      </c>
      <c r="D3170" s="469" t="s">
        <v>401</v>
      </c>
      <c r="E3170" s="469" t="s">
        <v>1493</v>
      </c>
      <c r="F3170" s="469" t="s">
        <v>658</v>
      </c>
      <c r="G3170" s="469" t="s">
        <v>395</v>
      </c>
      <c r="H3170" s="470" t="s">
        <v>653</v>
      </c>
      <c r="I3170" s="469" t="s">
        <v>505</v>
      </c>
      <c r="J3170" s="471">
        <v>23377</v>
      </c>
      <c r="K3170" s="471">
        <v>4257.92</v>
      </c>
      <c r="L3170" s="472" t="str">
        <f t="shared" si="2332"/>
        <v>880D01220310042004009085329001</v>
      </c>
      <c r="M3170" s="192">
        <f t="array" ref="M3170">IF(COUNT(SEARCH(Удалить_Роспись_КВСР,$B3170)*SEARCH(Удалить_Роспись_ПБС,$C3170)*SEARCH(Удалить_Роспись_КФСР, $D3170)*SEARCH(Удалить_Роспись_КЦСР,$E3170)*SEARCH(Удалить_Роспись_КВР,$F3170)*SEARCH(Удалить_Роспись_ЭК,$H3170)*SEARCH(Удалить_Роспись_КР,$I3170))&gt;0,0,1)</f>
        <v>0</v>
      </c>
      <c r="N3170" s="306">
        <v>0</v>
      </c>
      <c r="O3170" s="192" t="str">
        <f t="shared" si="2333"/>
        <v/>
      </c>
      <c r="P3170" s="192" t="str">
        <f t="shared" si="2376"/>
        <v/>
      </c>
      <c r="Q3170" s="300" t="str">
        <f t="shared" si="2334"/>
        <v/>
      </c>
      <c r="R3170" s="300" t="str">
        <f t="shared" si="2335"/>
        <v/>
      </c>
      <c r="S3170" s="300" t="str">
        <f t="shared" si="2336"/>
        <v/>
      </c>
      <c r="T3170" s="192" t="str">
        <f t="shared" si="2337"/>
        <v/>
      </c>
      <c r="U3170" s="303" t="str">
        <f t="shared" si="2338"/>
        <v/>
      </c>
      <c r="V3170" s="300" t="str">
        <f t="shared" si="2339"/>
        <v/>
      </c>
      <c r="W3170" s="192" t="str">
        <f t="shared" si="2340"/>
        <v/>
      </c>
      <c r="X3170" s="303" t="str">
        <f t="shared" si="2341"/>
        <v/>
      </c>
      <c r="Y3170" s="300" t="str">
        <f t="shared" si="2342"/>
        <v/>
      </c>
      <c r="Z3170" s="300" t="str">
        <f t="shared" si="2343"/>
        <v/>
      </c>
      <c r="AA3170" s="303" t="str">
        <f t="shared" si="2344"/>
        <v/>
      </c>
      <c r="AB3170" s="300" t="str">
        <f t="shared" si="2345"/>
        <v/>
      </c>
      <c r="AC3170" s="300" t="str">
        <f t="shared" si="2346"/>
        <v/>
      </c>
      <c r="AD3170" s="300" t="str">
        <f t="shared" si="2347"/>
        <v/>
      </c>
      <c r="AE3170" s="192" t="str">
        <f t="shared" si="2348"/>
        <v/>
      </c>
      <c r="AF3170" s="192" t="str">
        <f t="shared" si="2349"/>
        <v/>
      </c>
      <c r="AG3170" s="192"/>
      <c r="AH3170" s="186"/>
      <c r="AI3170" s="186"/>
      <c r="AJ3170" s="300" t="str">
        <f t="shared" si="2350"/>
        <v/>
      </c>
      <c r="AK3170" s="300" t="str">
        <f t="shared" si="2351"/>
        <v/>
      </c>
      <c r="AL3170" s="300" t="str">
        <f t="shared" si="2352"/>
        <v/>
      </c>
      <c r="AM3170" s="300" t="str">
        <f t="shared" si="2353"/>
        <v/>
      </c>
      <c r="AN3170" s="300" t="str">
        <f t="shared" si="2354"/>
        <v/>
      </c>
      <c r="AO3170" s="300" t="str">
        <f t="shared" si="2355"/>
        <v/>
      </c>
      <c r="AP3170" s="300" t="str">
        <f t="shared" si="2356"/>
        <v/>
      </c>
      <c r="AQ3170" s="300" t="str">
        <f t="shared" si="2357"/>
        <v/>
      </c>
      <c r="AR3170" s="306" t="str">
        <f t="shared" si="2358"/>
        <v/>
      </c>
      <c r="AS3170" s="300" t="str">
        <f t="shared" si="2359"/>
        <v/>
      </c>
      <c r="AT3170" s="300" t="str">
        <f t="shared" si="2360"/>
        <v/>
      </c>
      <c r="AU3170" s="192" t="str">
        <f t="shared" si="2361"/>
        <v>рбс</v>
      </c>
      <c r="AV3170" s="192" t="str">
        <f t="shared" si="2362"/>
        <v>рбс880D0122общпро</v>
      </c>
      <c r="AW3170" s="472">
        <f t="shared" si="2363"/>
        <v>0</v>
      </c>
      <c r="AX3170" s="191">
        <f t="shared" si="2364"/>
        <v>0</v>
      </c>
      <c r="AY3170" s="191">
        <f t="shared" si="2365"/>
        <v>0</v>
      </c>
      <c r="AZ3170" s="191">
        <f t="shared" si="2366"/>
        <v>0</v>
      </c>
      <c r="BA3170" s="193">
        <f t="shared" si="2367"/>
        <v>1</v>
      </c>
      <c r="BB3170" s="193">
        <f t="shared" si="2368"/>
        <v>1</v>
      </c>
      <c r="BC3170" s="193">
        <f t="shared" si="2369"/>
        <v>1</v>
      </c>
      <c r="BD3170" s="472">
        <f t="shared" si="2329"/>
        <v>0</v>
      </c>
      <c r="BE3170" s="472">
        <f t="shared" si="2370"/>
        <v>0</v>
      </c>
      <c r="BF3170" s="473">
        <f t="shared" si="2371"/>
        <v>0</v>
      </c>
      <c r="BG3170" s="474">
        <f t="shared" si="2372"/>
        <v>0</v>
      </c>
      <c r="BH3170" s="475" t="str">
        <f>B3170</f>
        <v>880</v>
      </c>
      <c r="BI3170" s="475" t="str">
        <f>D3170</f>
        <v>0310</v>
      </c>
      <c r="BJ3170" s="476" t="s">
        <v>591</v>
      </c>
      <c r="BK3170" s="476" t="s">
        <v>589</v>
      </c>
      <c r="BL3170" s="477" t="str">
        <f t="shared" si="2375"/>
        <v/>
      </c>
    </row>
    <row r="3171" spans="1:64" s="463" customFormat="1" ht="12" customHeight="1">
      <c r="A3171" s="452" t="s">
        <v>1490</v>
      </c>
      <c r="B3171" s="453" t="s">
        <v>612</v>
      </c>
      <c r="C3171" s="452" t="s">
        <v>1491</v>
      </c>
      <c r="D3171" s="453" t="s">
        <v>401</v>
      </c>
      <c r="E3171" s="453" t="s">
        <v>1494</v>
      </c>
      <c r="F3171" s="453" t="s">
        <v>586</v>
      </c>
      <c r="G3171" s="453" t="s">
        <v>393</v>
      </c>
      <c r="H3171" s="454" t="s">
        <v>653</v>
      </c>
      <c r="I3171" s="453" t="s">
        <v>505</v>
      </c>
      <c r="J3171" s="455">
        <v>1400485</v>
      </c>
      <c r="K3171" s="455">
        <v>941641.25</v>
      </c>
      <c r="L3171" s="456" t="str">
        <f t="shared" si="2332"/>
        <v>880D01220310042004Г01024422301</v>
      </c>
      <c r="M3171" s="192">
        <v>1</v>
      </c>
      <c r="N3171" s="457">
        <f>IF(COUNT(SEARCH(Удалить_Индекс_КВСР,$B3171)*SEARCH(Удалить_Индекс_ПБС,$C3171)*SEARCH(Удалить_Индекс_КФСР,$D3171)*SEARCH(Удалить_Индекс_КЦСР,$E3171)*SEARCH(Удалить_Индекс_КВР,$F3171)*SEARCH(Удалить_Индекс_ЭК,$H3171)*SEARCH(Удалить_Индекс_КР,$I3171))&gt;0,0,1)</f>
        <v>1</v>
      </c>
      <c r="O3171" s="192" t="str">
        <f t="shared" si="2333"/>
        <v/>
      </c>
      <c r="P3171" s="192" t="str">
        <f t="shared" si="2376"/>
        <v/>
      </c>
      <c r="Q3171" s="300" t="str">
        <f t="shared" si="2334"/>
        <v/>
      </c>
      <c r="R3171" s="300" t="str">
        <f t="shared" si="2335"/>
        <v/>
      </c>
      <c r="S3171" s="300" t="str">
        <f t="shared" si="2336"/>
        <v/>
      </c>
      <c r="T3171" s="192" t="str">
        <f t="shared" si="2337"/>
        <v/>
      </c>
      <c r="U3171" s="303" t="str">
        <f t="shared" si="2338"/>
        <v/>
      </c>
      <c r="V3171" s="300" t="str">
        <f t="shared" si="2339"/>
        <v/>
      </c>
      <c r="W3171" s="192" t="str">
        <f t="shared" si="2340"/>
        <v/>
      </c>
      <c r="X3171" s="303" t="str">
        <f t="shared" si="2341"/>
        <v/>
      </c>
      <c r="Y3171" s="300" t="str">
        <f t="shared" si="2342"/>
        <v/>
      </c>
      <c r="Z3171" s="300" t="str">
        <f t="shared" si="2343"/>
        <v/>
      </c>
      <c r="AA3171" s="303" t="str">
        <f t="shared" si="2344"/>
        <v/>
      </c>
      <c r="AB3171" s="300" t="str">
        <f t="shared" si="2345"/>
        <v/>
      </c>
      <c r="AC3171" s="300" t="str">
        <f t="shared" si="2346"/>
        <v/>
      </c>
      <c r="AD3171" s="300" t="str">
        <f t="shared" si="2347"/>
        <v/>
      </c>
      <c r="AE3171" s="192" t="str">
        <f t="shared" si="2348"/>
        <v/>
      </c>
      <c r="AF3171" s="192" t="str">
        <f t="shared" si="2349"/>
        <v/>
      </c>
      <c r="AG3171" s="192"/>
      <c r="AH3171" s="186"/>
      <c r="AI3171" s="186"/>
      <c r="AJ3171" s="300" t="str">
        <f t="shared" si="2350"/>
        <v/>
      </c>
      <c r="AK3171" s="300" t="str">
        <f t="shared" si="2351"/>
        <v/>
      </c>
      <c r="AL3171" s="300" t="str">
        <f t="shared" si="2352"/>
        <v/>
      </c>
      <c r="AM3171" s="300" t="str">
        <f t="shared" si="2353"/>
        <v/>
      </c>
      <c r="AN3171" s="300" t="str">
        <f t="shared" si="2354"/>
        <v/>
      </c>
      <c r="AO3171" s="300" t="str">
        <f t="shared" si="2355"/>
        <v/>
      </c>
      <c r="AP3171" s="300" t="str">
        <f t="shared" si="2356"/>
        <v/>
      </c>
      <c r="AQ3171" s="300" t="str">
        <f t="shared" si="2357"/>
        <v/>
      </c>
      <c r="AR3171" s="306" t="str">
        <f t="shared" si="2358"/>
        <v/>
      </c>
      <c r="AS3171" s="300" t="str">
        <f t="shared" si="2359"/>
        <v/>
      </c>
      <c r="AT3171" s="300" t="str">
        <f t="shared" si="2360"/>
        <v/>
      </c>
      <c r="AU3171" s="192" t="str">
        <f t="shared" si="2361"/>
        <v>рбс</v>
      </c>
      <c r="AV3171" s="192" t="str">
        <f t="shared" si="2362"/>
        <v>рбс880D0122общком</v>
      </c>
      <c r="AW3171" s="456">
        <f t="shared" si="2363"/>
        <v>1400485</v>
      </c>
      <c r="AX3171" s="191">
        <f t="shared" si="2364"/>
        <v>941641.25</v>
      </c>
      <c r="AY3171" s="191">
        <f t="shared" si="2365"/>
        <v>1400485</v>
      </c>
      <c r="AZ3171" s="191">
        <f t="shared" si="2366"/>
        <v>941641.25</v>
      </c>
      <c r="BA3171" s="193">
        <f t="shared" si="2367"/>
        <v>1</v>
      </c>
      <c r="BB3171" s="193">
        <f t="shared" si="2368"/>
        <v>1</v>
      </c>
      <c r="BC3171" s="193">
        <f t="shared" si="2369"/>
        <v>1</v>
      </c>
      <c r="BD3171" s="456">
        <f t="shared" si="2329"/>
        <v>1400485</v>
      </c>
      <c r="BE3171" s="456">
        <f t="shared" si="2370"/>
        <v>941641.25</v>
      </c>
      <c r="BF3171" s="458">
        <f t="shared" si="2371"/>
        <v>1400485</v>
      </c>
      <c r="BG3171" s="459">
        <f t="shared" si="2372"/>
        <v>1400485</v>
      </c>
      <c r="BH3171" s="460" t="str">
        <f>B3171</f>
        <v>880</v>
      </c>
      <c r="BI3171" s="460" t="str">
        <f>D3171</f>
        <v>0310</v>
      </c>
      <c r="BJ3171" s="461" t="s">
        <v>591</v>
      </c>
      <c r="BK3171" s="461" t="s">
        <v>589</v>
      </c>
      <c r="BL3171" s="462" t="str">
        <f t="shared" si="2375"/>
        <v/>
      </c>
    </row>
    <row r="3172" spans="1:64" s="307" customFormat="1" ht="12" customHeight="1">
      <c r="A3172" s="468" t="s">
        <v>1490</v>
      </c>
      <c r="B3172" s="469" t="s">
        <v>612</v>
      </c>
      <c r="C3172" s="468" t="s">
        <v>1491</v>
      </c>
      <c r="D3172" s="469" t="s">
        <v>401</v>
      </c>
      <c r="E3172" s="469" t="s">
        <v>1495</v>
      </c>
      <c r="F3172" s="469" t="s">
        <v>586</v>
      </c>
      <c r="G3172" s="469" t="s">
        <v>393</v>
      </c>
      <c r="H3172" s="470" t="s">
        <v>653</v>
      </c>
      <c r="I3172" s="469" t="s">
        <v>505</v>
      </c>
      <c r="J3172" s="471">
        <v>636502</v>
      </c>
      <c r="K3172" s="471">
        <v>475112.07</v>
      </c>
      <c r="L3172" s="472" t="str">
        <f t="shared" si="2332"/>
        <v>880D01220310042004Г09024422301</v>
      </c>
      <c r="M3172" s="192">
        <v>1</v>
      </c>
      <c r="N3172" s="306">
        <v>1</v>
      </c>
      <c r="O3172" s="192" t="str">
        <f t="shared" si="2333"/>
        <v/>
      </c>
      <c r="P3172" s="192" t="str">
        <f t="shared" si="2376"/>
        <v/>
      </c>
      <c r="Q3172" s="300" t="str">
        <f t="shared" si="2334"/>
        <v/>
      </c>
      <c r="R3172" s="300" t="str">
        <f t="shared" si="2335"/>
        <v/>
      </c>
      <c r="S3172" s="300" t="str">
        <f t="shared" si="2336"/>
        <v/>
      </c>
      <c r="T3172" s="192" t="str">
        <f t="shared" si="2337"/>
        <v/>
      </c>
      <c r="U3172" s="303" t="str">
        <f t="shared" si="2338"/>
        <v/>
      </c>
      <c r="V3172" s="300" t="str">
        <f t="shared" si="2339"/>
        <v/>
      </c>
      <c r="W3172" s="192" t="str">
        <f t="shared" si="2340"/>
        <v/>
      </c>
      <c r="X3172" s="303" t="str">
        <f t="shared" si="2341"/>
        <v/>
      </c>
      <c r="Y3172" s="300" t="str">
        <f t="shared" si="2342"/>
        <v/>
      </c>
      <c r="Z3172" s="300" t="str">
        <f t="shared" si="2343"/>
        <v/>
      </c>
      <c r="AA3172" s="303" t="str">
        <f t="shared" si="2344"/>
        <v/>
      </c>
      <c r="AB3172" s="300" t="str">
        <f t="shared" si="2345"/>
        <v/>
      </c>
      <c r="AC3172" s="300" t="str">
        <f t="shared" si="2346"/>
        <v/>
      </c>
      <c r="AD3172" s="300" t="str">
        <f t="shared" si="2347"/>
        <v/>
      </c>
      <c r="AE3172" s="192" t="str">
        <f t="shared" si="2348"/>
        <v/>
      </c>
      <c r="AF3172" s="192" t="str">
        <f t="shared" si="2349"/>
        <v/>
      </c>
      <c r="AG3172" s="192"/>
      <c r="AH3172" s="186"/>
      <c r="AI3172" s="186"/>
      <c r="AJ3172" s="300" t="str">
        <f t="shared" si="2350"/>
        <v/>
      </c>
      <c r="AK3172" s="300" t="str">
        <f t="shared" si="2351"/>
        <v/>
      </c>
      <c r="AL3172" s="300" t="str">
        <f t="shared" si="2352"/>
        <v/>
      </c>
      <c r="AM3172" s="300" t="str">
        <f t="shared" si="2353"/>
        <v/>
      </c>
      <c r="AN3172" s="300" t="str">
        <f t="shared" si="2354"/>
        <v/>
      </c>
      <c r="AO3172" s="300" t="str">
        <f t="shared" si="2355"/>
        <v/>
      </c>
      <c r="AP3172" s="300" t="str">
        <f t="shared" si="2356"/>
        <v/>
      </c>
      <c r="AQ3172" s="300" t="str">
        <f t="shared" si="2357"/>
        <v/>
      </c>
      <c r="AR3172" s="306" t="str">
        <f t="shared" si="2358"/>
        <v/>
      </c>
      <c r="AS3172" s="300" t="str">
        <f t="shared" si="2359"/>
        <v/>
      </c>
      <c r="AT3172" s="300" t="str">
        <f t="shared" si="2360"/>
        <v/>
      </c>
      <c r="AU3172" s="192" t="str">
        <f t="shared" si="2361"/>
        <v>рбс</v>
      </c>
      <c r="AV3172" s="192" t="str">
        <f t="shared" si="2362"/>
        <v>рбс880D0122общком</v>
      </c>
      <c r="AW3172" s="472">
        <f t="shared" si="2363"/>
        <v>636502</v>
      </c>
      <c r="AX3172" s="191">
        <f t="shared" si="2364"/>
        <v>475112.07</v>
      </c>
      <c r="AY3172" s="191">
        <f t="shared" si="2365"/>
        <v>636502</v>
      </c>
      <c r="AZ3172" s="191">
        <f t="shared" si="2366"/>
        <v>475112.07</v>
      </c>
      <c r="BA3172" s="193">
        <f t="shared" si="2367"/>
        <v>1</v>
      </c>
      <c r="BB3172" s="193">
        <f t="shared" si="2368"/>
        <v>1</v>
      </c>
      <c r="BC3172" s="193">
        <f t="shared" si="2369"/>
        <v>1</v>
      </c>
      <c r="BD3172" s="472">
        <f>IF(ISNA(BA3172),0,AY3172*$BA3172)-200076</f>
        <v>436426</v>
      </c>
      <c r="BE3172" s="472">
        <f t="shared" si="2370"/>
        <v>475112.07</v>
      </c>
      <c r="BF3172" s="473">
        <f t="shared" si="2371"/>
        <v>436426</v>
      </c>
      <c r="BG3172" s="474">
        <f t="shared" si="2372"/>
        <v>436426</v>
      </c>
      <c r="BH3172" s="475"/>
      <c r="BI3172" s="475"/>
      <c r="BJ3172" s="476"/>
      <c r="BK3172" s="476"/>
      <c r="BL3172" s="477" t="str">
        <f t="shared" si="2375"/>
        <v/>
      </c>
    </row>
    <row r="3173" spans="1:64" s="463" customFormat="1" ht="12" customHeight="1">
      <c r="A3173" s="452" t="s">
        <v>1490</v>
      </c>
      <c r="B3173" s="453" t="s">
        <v>612</v>
      </c>
      <c r="C3173" s="452" t="s">
        <v>1491</v>
      </c>
      <c r="D3173" s="453" t="s">
        <v>401</v>
      </c>
      <c r="E3173" s="453" t="s">
        <v>1496</v>
      </c>
      <c r="F3173" s="453" t="s">
        <v>586</v>
      </c>
      <c r="G3173" s="453" t="s">
        <v>407</v>
      </c>
      <c r="H3173" s="454" t="s">
        <v>653</v>
      </c>
      <c r="I3173" s="453" t="s">
        <v>505</v>
      </c>
      <c r="J3173" s="455">
        <v>700000</v>
      </c>
      <c r="K3173" s="455">
        <v>0</v>
      </c>
      <c r="L3173" s="456" t="str">
        <f t="shared" si="2332"/>
        <v>880D01220310042004Ф01024431001</v>
      </c>
      <c r="M3173" s="192">
        <f t="array" ref="M3173">IF(COUNT(SEARCH(Удалить_Роспись_КВСР,$B3173)*SEARCH(Удалить_Роспись_ПБС,$C3173)*SEARCH(Удалить_Роспись_КФСР, $D3173)*SEARCH(Удалить_Роспись_КЦСР,$E3173)*SEARCH(Удалить_Роспись_КВР,$F3173)*SEARCH(Удалить_Роспись_ЭК,$H3173)*SEARCH(Удалить_Роспись_КР,$I3173))&gt;0,0,1)</f>
        <v>0</v>
      </c>
      <c r="N3173" s="457">
        <v>0</v>
      </c>
      <c r="O3173" s="192" t="str">
        <f t="shared" si="2333"/>
        <v/>
      </c>
      <c r="P3173" s="192" t="str">
        <f t="shared" si="2376"/>
        <v/>
      </c>
      <c r="Q3173" s="300" t="str">
        <f t="shared" si="2334"/>
        <v/>
      </c>
      <c r="R3173" s="300" t="str">
        <f t="shared" si="2335"/>
        <v/>
      </c>
      <c r="S3173" s="300" t="str">
        <f t="shared" si="2336"/>
        <v/>
      </c>
      <c r="T3173" s="192" t="str">
        <f t="shared" si="2337"/>
        <v/>
      </c>
      <c r="U3173" s="303" t="str">
        <f t="shared" si="2338"/>
        <v/>
      </c>
      <c r="V3173" s="300" t="str">
        <f t="shared" si="2339"/>
        <v/>
      </c>
      <c r="W3173" s="192" t="str">
        <f t="shared" si="2340"/>
        <v/>
      </c>
      <c r="X3173" s="303" t="str">
        <f t="shared" si="2341"/>
        <v/>
      </c>
      <c r="Y3173" s="300" t="str">
        <f t="shared" si="2342"/>
        <v/>
      </c>
      <c r="Z3173" s="300" t="str">
        <f t="shared" si="2343"/>
        <v/>
      </c>
      <c r="AA3173" s="303" t="str">
        <f t="shared" si="2344"/>
        <v/>
      </c>
      <c r="AB3173" s="300" t="str">
        <f t="shared" si="2345"/>
        <v/>
      </c>
      <c r="AC3173" s="300" t="str">
        <f t="shared" si="2346"/>
        <v/>
      </c>
      <c r="AD3173" s="300" t="str">
        <f t="shared" si="2347"/>
        <v/>
      </c>
      <c r="AE3173" s="192" t="str">
        <f t="shared" si="2348"/>
        <v/>
      </c>
      <c r="AF3173" s="192" t="str">
        <f t="shared" si="2349"/>
        <v/>
      </c>
      <c r="AG3173" s="192"/>
      <c r="AH3173" s="186"/>
      <c r="AI3173" s="186"/>
      <c r="AJ3173" s="300" t="str">
        <f t="shared" si="2350"/>
        <v/>
      </c>
      <c r="AK3173" s="300" t="str">
        <f t="shared" si="2351"/>
        <v/>
      </c>
      <c r="AL3173" s="300" t="str">
        <f t="shared" si="2352"/>
        <v/>
      </c>
      <c r="AM3173" s="300" t="str">
        <f t="shared" si="2353"/>
        <v/>
      </c>
      <c r="AN3173" s="300" t="str">
        <f t="shared" si="2354"/>
        <v/>
      </c>
      <c r="AO3173" s="300" t="str">
        <f t="shared" si="2355"/>
        <v/>
      </c>
      <c r="AP3173" s="300" t="str">
        <f t="shared" si="2356"/>
        <v/>
      </c>
      <c r="AQ3173" s="300" t="str">
        <f t="shared" si="2357"/>
        <v/>
      </c>
      <c r="AR3173" s="306" t="str">
        <f t="shared" si="2358"/>
        <v/>
      </c>
      <c r="AS3173" s="300" t="str">
        <f t="shared" si="2359"/>
        <v/>
      </c>
      <c r="AT3173" s="300" t="str">
        <f t="shared" si="2360"/>
        <v/>
      </c>
      <c r="AU3173" s="192" t="str">
        <f t="shared" si="2361"/>
        <v>рбс</v>
      </c>
      <c r="AV3173" s="192" t="str">
        <f t="shared" si="2362"/>
        <v>рбс880D0122общосн</v>
      </c>
      <c r="AW3173" s="456">
        <f t="shared" si="2363"/>
        <v>0</v>
      </c>
      <c r="AX3173" s="191">
        <f t="shared" si="2364"/>
        <v>0</v>
      </c>
      <c r="AY3173" s="191">
        <f t="shared" si="2365"/>
        <v>0</v>
      </c>
      <c r="AZ3173" s="191">
        <f t="shared" si="2366"/>
        <v>0</v>
      </c>
      <c r="BA3173" s="193">
        <f t="shared" si="2367"/>
        <v>1</v>
      </c>
      <c r="BB3173" s="193">
        <f t="shared" si="2368"/>
        <v>1</v>
      </c>
      <c r="BC3173" s="193">
        <f t="shared" si="2369"/>
        <v>1</v>
      </c>
      <c r="BD3173" s="456">
        <f t="shared" si="2329"/>
        <v>0</v>
      </c>
      <c r="BE3173" s="456">
        <f t="shared" si="2370"/>
        <v>0</v>
      </c>
      <c r="BF3173" s="458">
        <f t="shared" si="2371"/>
        <v>0</v>
      </c>
      <c r="BG3173" s="459">
        <f t="shared" si="2372"/>
        <v>0</v>
      </c>
      <c r="BH3173" s="460" t="str">
        <f>B3173</f>
        <v>880</v>
      </c>
      <c r="BI3173" s="460" t="str">
        <f>D3173</f>
        <v>0310</v>
      </c>
      <c r="BJ3173" s="461" t="s">
        <v>591</v>
      </c>
      <c r="BK3173" s="461" t="s">
        <v>586</v>
      </c>
      <c r="BL3173" s="462" t="str">
        <f t="shared" si="2375"/>
        <v/>
      </c>
    </row>
    <row r="3174" spans="1:64" s="463" customFormat="1" ht="12" customHeight="1">
      <c r="A3174" s="452" t="s">
        <v>1490</v>
      </c>
      <c r="B3174" s="453" t="s">
        <v>612</v>
      </c>
      <c r="C3174" s="452" t="s">
        <v>1491</v>
      </c>
      <c r="D3174" s="453" t="s">
        <v>401</v>
      </c>
      <c r="E3174" s="453" t="s">
        <v>1497</v>
      </c>
      <c r="F3174" s="453" t="s">
        <v>586</v>
      </c>
      <c r="G3174" s="453" t="s">
        <v>393</v>
      </c>
      <c r="H3174" s="454" t="s">
        <v>653</v>
      </c>
      <c r="I3174" s="453" t="s">
        <v>505</v>
      </c>
      <c r="J3174" s="455">
        <v>358690</v>
      </c>
      <c r="K3174" s="455">
        <v>232460.98</v>
      </c>
      <c r="L3174" s="456" t="str">
        <f t="shared" si="2332"/>
        <v>880D01220310042004Э01024422301</v>
      </c>
      <c r="M3174" s="192">
        <v>1</v>
      </c>
      <c r="N3174" s="457">
        <f>IF(COUNT(SEARCH(Удалить_Индекс_КВСР,$B3174)*SEARCH(Удалить_Индекс_ПБС,$C3174)*SEARCH(Удалить_Индекс_КФСР,$D3174)*SEARCH(Удалить_Индекс_КЦСР,$E3174)*SEARCH(Удалить_Индекс_КВР,$F3174)*SEARCH(Удалить_Индекс_ЭК,$H3174)*SEARCH(Удалить_Индекс_КР,$I3174))&gt;0,0,1)</f>
        <v>1</v>
      </c>
      <c r="O3174" s="192" t="str">
        <f t="shared" si="2333"/>
        <v/>
      </c>
      <c r="P3174" s="192" t="str">
        <f t="shared" si="2376"/>
        <v/>
      </c>
      <c r="Q3174" s="300" t="str">
        <f t="shared" si="2334"/>
        <v/>
      </c>
      <c r="R3174" s="300" t="str">
        <f t="shared" si="2335"/>
        <v/>
      </c>
      <c r="S3174" s="300" t="str">
        <f t="shared" si="2336"/>
        <v/>
      </c>
      <c r="T3174" s="192" t="str">
        <f t="shared" si="2337"/>
        <v/>
      </c>
      <c r="U3174" s="303" t="str">
        <f t="shared" si="2338"/>
        <v/>
      </c>
      <c r="V3174" s="300" t="str">
        <f t="shared" si="2339"/>
        <v/>
      </c>
      <c r="W3174" s="192" t="str">
        <f t="shared" si="2340"/>
        <v/>
      </c>
      <c r="X3174" s="303" t="str">
        <f t="shared" si="2341"/>
        <v/>
      </c>
      <c r="Y3174" s="300" t="str">
        <f t="shared" si="2342"/>
        <v/>
      </c>
      <c r="Z3174" s="300" t="str">
        <f t="shared" si="2343"/>
        <v/>
      </c>
      <c r="AA3174" s="303" t="str">
        <f t="shared" si="2344"/>
        <v/>
      </c>
      <c r="AB3174" s="300" t="str">
        <f t="shared" si="2345"/>
        <v/>
      </c>
      <c r="AC3174" s="300" t="str">
        <f t="shared" si="2346"/>
        <v/>
      </c>
      <c r="AD3174" s="300" t="str">
        <f t="shared" si="2347"/>
        <v/>
      </c>
      <c r="AE3174" s="192" t="str">
        <f t="shared" si="2348"/>
        <v/>
      </c>
      <c r="AF3174" s="192" t="str">
        <f t="shared" si="2349"/>
        <v/>
      </c>
      <c r="AG3174" s="192"/>
      <c r="AH3174" s="186"/>
      <c r="AI3174" s="186"/>
      <c r="AJ3174" s="300" t="str">
        <f t="shared" si="2350"/>
        <v/>
      </c>
      <c r="AK3174" s="300" t="str">
        <f t="shared" si="2351"/>
        <v/>
      </c>
      <c r="AL3174" s="300" t="str">
        <f t="shared" si="2352"/>
        <v/>
      </c>
      <c r="AM3174" s="300" t="str">
        <f t="shared" si="2353"/>
        <v/>
      </c>
      <c r="AN3174" s="300" t="str">
        <f t="shared" si="2354"/>
        <v/>
      </c>
      <c r="AO3174" s="300" t="str">
        <f t="shared" si="2355"/>
        <v/>
      </c>
      <c r="AP3174" s="300" t="str">
        <f t="shared" si="2356"/>
        <v/>
      </c>
      <c r="AQ3174" s="300" t="str">
        <f t="shared" si="2357"/>
        <v/>
      </c>
      <c r="AR3174" s="306" t="str">
        <f t="shared" si="2358"/>
        <v/>
      </c>
      <c r="AS3174" s="300" t="str">
        <f t="shared" si="2359"/>
        <v/>
      </c>
      <c r="AT3174" s="300" t="str">
        <f t="shared" si="2360"/>
        <v/>
      </c>
      <c r="AU3174" s="192" t="str">
        <f t="shared" si="2361"/>
        <v>рбс</v>
      </c>
      <c r="AV3174" s="192" t="str">
        <f t="shared" si="2362"/>
        <v>рбс880D0122общком</v>
      </c>
      <c r="AW3174" s="456">
        <f t="shared" si="2363"/>
        <v>358690</v>
      </c>
      <c r="AX3174" s="191">
        <f t="shared" si="2364"/>
        <v>232460.98</v>
      </c>
      <c r="AY3174" s="191">
        <f t="shared" si="2365"/>
        <v>358690</v>
      </c>
      <c r="AZ3174" s="191">
        <f t="shared" si="2366"/>
        <v>232460.98</v>
      </c>
      <c r="BA3174" s="193">
        <f t="shared" si="2367"/>
        <v>1</v>
      </c>
      <c r="BB3174" s="193">
        <f t="shared" si="2368"/>
        <v>1</v>
      </c>
      <c r="BC3174" s="193">
        <f t="shared" si="2369"/>
        <v>1</v>
      </c>
      <c r="BD3174" s="456">
        <f t="shared" si="2329"/>
        <v>358690</v>
      </c>
      <c r="BE3174" s="456">
        <f t="shared" si="2370"/>
        <v>232460.98</v>
      </c>
      <c r="BF3174" s="458">
        <f t="shared" si="2371"/>
        <v>358690</v>
      </c>
      <c r="BG3174" s="459">
        <f t="shared" si="2372"/>
        <v>358690</v>
      </c>
      <c r="BH3174" s="460" t="str">
        <f>B3174</f>
        <v>880</v>
      </c>
      <c r="BI3174" s="460" t="str">
        <f>D3174</f>
        <v>0310</v>
      </c>
      <c r="BJ3174" s="461" t="s">
        <v>591</v>
      </c>
      <c r="BK3174" s="461" t="s">
        <v>589</v>
      </c>
      <c r="BL3174" s="462" t="str">
        <f t="shared" si="2375"/>
        <v/>
      </c>
    </row>
    <row r="3175" spans="1:64" ht="12" hidden="1" customHeight="1">
      <c r="A3175" s="333" t="s">
        <v>1490</v>
      </c>
      <c r="B3175" s="381" t="s">
        <v>612</v>
      </c>
      <c r="C3175" s="333" t="s">
        <v>1491</v>
      </c>
      <c r="D3175" s="381" t="s">
        <v>404</v>
      </c>
      <c r="E3175" s="381" t="s">
        <v>980</v>
      </c>
      <c r="F3175" s="381" t="s">
        <v>608</v>
      </c>
      <c r="G3175" s="381" t="s">
        <v>385</v>
      </c>
      <c r="H3175" s="100" t="s">
        <v>653</v>
      </c>
      <c r="I3175" s="381" t="s">
        <v>339</v>
      </c>
      <c r="J3175" s="382">
        <v>1011984</v>
      </c>
      <c r="K3175" s="382">
        <v>683984.39</v>
      </c>
      <c r="L3175" s="191" t="str">
        <f t="shared" si="2332"/>
        <v>880D01220502032007570011121110</v>
      </c>
      <c r="M3175" s="192">
        <f t="array" ref="M3175">IF(COUNT(SEARCH(Удалить_Роспись_КВСР,$B3175)*SEARCH(Удалить_Роспись_ПБС,$C3175)*SEARCH(Удалить_Роспись_КФСР, $D3175)*SEARCH(Удалить_Роспись_КЦСР,$E3175)*SEARCH(Удалить_Роспись_КВР,$F3175)*SEARCH(Удалить_Роспись_ЭК,$H3175)*SEARCH(Удалить_Роспись_КР,$I3175))&gt;0,0,1)</f>
        <v>0</v>
      </c>
      <c r="N3175" s="192">
        <v>0</v>
      </c>
      <c r="O3175" s="192" t="str">
        <f t="shared" si="2333"/>
        <v/>
      </c>
      <c r="P3175" s="192" t="str">
        <f t="shared" si="2376"/>
        <v/>
      </c>
      <c r="Q3175" s="300" t="str">
        <f t="shared" si="2334"/>
        <v/>
      </c>
      <c r="R3175" s="300" t="str">
        <f t="shared" si="2335"/>
        <v/>
      </c>
      <c r="S3175" s="300" t="str">
        <f t="shared" si="2336"/>
        <v/>
      </c>
      <c r="T3175" s="192" t="str">
        <f t="shared" si="2337"/>
        <v/>
      </c>
      <c r="U3175" s="303" t="str">
        <f t="shared" si="2338"/>
        <v/>
      </c>
      <c r="V3175" s="300" t="str">
        <f t="shared" si="2339"/>
        <v/>
      </c>
      <c r="W3175" s="192" t="str">
        <f t="shared" si="2340"/>
        <v/>
      </c>
      <c r="X3175" s="303" t="str">
        <f t="shared" si="2341"/>
        <v/>
      </c>
      <c r="Y3175" s="300" t="str">
        <f t="shared" si="2342"/>
        <v/>
      </c>
      <c r="Z3175" s="300" t="str">
        <f t="shared" si="2343"/>
        <v/>
      </c>
      <c r="AA3175" s="303" t="str">
        <f t="shared" si="2344"/>
        <v/>
      </c>
      <c r="AB3175" s="300" t="str">
        <f t="shared" si="2345"/>
        <v/>
      </c>
      <c r="AC3175" s="300" t="str">
        <f t="shared" si="2346"/>
        <v/>
      </c>
      <c r="AD3175" s="300" t="str">
        <f t="shared" si="2347"/>
        <v/>
      </c>
      <c r="AE3175" s="192" t="str">
        <f t="shared" si="2348"/>
        <v/>
      </c>
      <c r="AF3175" s="192" t="str">
        <f t="shared" si="2349"/>
        <v/>
      </c>
      <c r="AG3175" s="192"/>
      <c r="AJ3175" s="300" t="str">
        <f t="shared" si="2350"/>
        <v/>
      </c>
      <c r="AK3175" s="300" t="str">
        <f t="shared" si="2351"/>
        <v/>
      </c>
      <c r="AL3175" s="300" t="str">
        <f t="shared" si="2352"/>
        <v/>
      </c>
      <c r="AM3175" s="300" t="str">
        <f t="shared" si="2353"/>
        <v/>
      </c>
      <c r="AN3175" s="300" t="str">
        <f t="shared" si="2354"/>
        <v/>
      </c>
      <c r="AO3175" s="300" t="str">
        <f t="shared" si="2355"/>
        <v/>
      </c>
      <c r="AP3175" s="300" t="str">
        <f t="shared" si="2356"/>
        <v/>
      </c>
      <c r="AQ3175" s="300" t="str">
        <f t="shared" si="2357"/>
        <v/>
      </c>
      <c r="AR3175" s="306" t="str">
        <f t="shared" si="2358"/>
        <v/>
      </c>
      <c r="AS3175" s="300" t="str">
        <f t="shared" si="2359"/>
        <v/>
      </c>
      <c r="AT3175" s="300" t="str">
        <f t="shared" si="2360"/>
        <v/>
      </c>
      <c r="AU3175" s="192" t="str">
        <f t="shared" si="2361"/>
        <v>рбс</v>
      </c>
      <c r="AV3175" s="192" t="str">
        <f t="shared" si="2362"/>
        <v>рбс880D0122общопл</v>
      </c>
      <c r="AW3175" s="191">
        <f t="shared" si="2363"/>
        <v>0</v>
      </c>
      <c r="AX3175" s="191">
        <f t="shared" si="2364"/>
        <v>0</v>
      </c>
      <c r="AY3175" s="191">
        <f t="shared" si="2365"/>
        <v>0</v>
      </c>
      <c r="AZ3175" s="191">
        <f t="shared" si="2366"/>
        <v>0</v>
      </c>
      <c r="BA3175" s="193">
        <f t="shared" si="2367"/>
        <v>1</v>
      </c>
      <c r="BB3175" s="193">
        <f t="shared" si="2368"/>
        <v>1</v>
      </c>
      <c r="BC3175" s="193">
        <f t="shared" si="2369"/>
        <v>1</v>
      </c>
      <c r="BD3175" s="191">
        <f t="shared" si="2329"/>
        <v>0</v>
      </c>
      <c r="BE3175" s="191">
        <f t="shared" si="2370"/>
        <v>0</v>
      </c>
      <c r="BF3175" s="210">
        <f t="shared" si="2371"/>
        <v>0</v>
      </c>
      <c r="BG3175" s="211">
        <f t="shared" si="2372"/>
        <v>0</v>
      </c>
      <c r="BH3175" s="289" t="str">
        <f>B3175</f>
        <v>880</v>
      </c>
      <c r="BI3175" s="289" t="str">
        <f>D3175</f>
        <v>0502</v>
      </c>
      <c r="BJ3175" s="284" t="s">
        <v>591</v>
      </c>
      <c r="BK3175" s="284" t="s">
        <v>586</v>
      </c>
      <c r="BL3175" s="233" t="str">
        <f t="shared" si="2375"/>
        <v/>
      </c>
    </row>
    <row r="3176" spans="1:64" ht="12" hidden="1" customHeight="1">
      <c r="A3176" s="333" t="s">
        <v>1490</v>
      </c>
      <c r="B3176" s="381" t="s">
        <v>612</v>
      </c>
      <c r="C3176" s="333" t="s">
        <v>1491</v>
      </c>
      <c r="D3176" s="381" t="s">
        <v>404</v>
      </c>
      <c r="E3176" s="381" t="s">
        <v>980</v>
      </c>
      <c r="F3176" s="381" t="s">
        <v>902</v>
      </c>
      <c r="G3176" s="381" t="s">
        <v>387</v>
      </c>
      <c r="H3176" s="100" t="s">
        <v>653</v>
      </c>
      <c r="I3176" s="381" t="s">
        <v>339</v>
      </c>
      <c r="J3176" s="382">
        <v>305613</v>
      </c>
      <c r="K3176" s="382">
        <v>5300.89</v>
      </c>
      <c r="L3176" s="191" t="str">
        <f t="shared" si="2332"/>
        <v>880D01220502032007570011921310</v>
      </c>
      <c r="M3176" s="192">
        <f t="array" ref="M3176">IF(COUNT(SEARCH(Удалить_Роспись_КВСР,$B3176)*SEARCH(Удалить_Роспись_ПБС,$C3176)*SEARCH(Удалить_Роспись_КФСР, $D3176)*SEARCH(Удалить_Роспись_КЦСР,$E3176)*SEARCH(Удалить_Роспись_КВР,$F3176)*SEARCH(Удалить_Роспись_ЭК,$H3176)*SEARCH(Удалить_Роспись_КР,$I3176))&gt;0,0,1)</f>
        <v>0</v>
      </c>
      <c r="N3176" s="192">
        <v>0</v>
      </c>
      <c r="O3176" s="192" t="str">
        <f t="shared" si="2333"/>
        <v/>
      </c>
      <c r="P3176" s="192" t="str">
        <f t="shared" si="2376"/>
        <v/>
      </c>
      <c r="Q3176" s="300" t="str">
        <f t="shared" si="2334"/>
        <v/>
      </c>
      <c r="R3176" s="300" t="str">
        <f t="shared" si="2335"/>
        <v/>
      </c>
      <c r="S3176" s="300" t="str">
        <f t="shared" si="2336"/>
        <v/>
      </c>
      <c r="T3176" s="192" t="str">
        <f t="shared" si="2337"/>
        <v/>
      </c>
      <c r="U3176" s="303" t="str">
        <f t="shared" si="2338"/>
        <v/>
      </c>
      <c r="V3176" s="300" t="str">
        <f t="shared" si="2339"/>
        <v/>
      </c>
      <c r="W3176" s="192" t="str">
        <f t="shared" si="2340"/>
        <v/>
      </c>
      <c r="X3176" s="303" t="str">
        <f t="shared" si="2341"/>
        <v/>
      </c>
      <c r="Y3176" s="300" t="str">
        <f t="shared" si="2342"/>
        <v/>
      </c>
      <c r="Z3176" s="300" t="str">
        <f t="shared" si="2343"/>
        <v/>
      </c>
      <c r="AA3176" s="303" t="str">
        <f t="shared" si="2344"/>
        <v/>
      </c>
      <c r="AB3176" s="300" t="str">
        <f t="shared" si="2345"/>
        <v/>
      </c>
      <c r="AC3176" s="300" t="str">
        <f t="shared" si="2346"/>
        <v/>
      </c>
      <c r="AD3176" s="300" t="str">
        <f t="shared" si="2347"/>
        <v/>
      </c>
      <c r="AE3176" s="192" t="str">
        <f t="shared" si="2348"/>
        <v/>
      </c>
      <c r="AF3176" s="192" t="str">
        <f t="shared" si="2349"/>
        <v/>
      </c>
      <c r="AG3176" s="192"/>
      <c r="AJ3176" s="300" t="str">
        <f t="shared" si="2350"/>
        <v/>
      </c>
      <c r="AK3176" s="300" t="str">
        <f t="shared" si="2351"/>
        <v/>
      </c>
      <c r="AL3176" s="300" t="str">
        <f t="shared" si="2352"/>
        <v/>
      </c>
      <c r="AM3176" s="300" t="str">
        <f t="shared" si="2353"/>
        <v/>
      </c>
      <c r="AN3176" s="300" t="str">
        <f t="shared" si="2354"/>
        <v/>
      </c>
      <c r="AO3176" s="300" t="str">
        <f t="shared" si="2355"/>
        <v/>
      </c>
      <c r="AP3176" s="300" t="str">
        <f t="shared" si="2356"/>
        <v/>
      </c>
      <c r="AQ3176" s="300" t="str">
        <f t="shared" si="2357"/>
        <v/>
      </c>
      <c r="AR3176" s="306" t="str">
        <f t="shared" si="2358"/>
        <v/>
      </c>
      <c r="AS3176" s="300" t="str">
        <f t="shared" si="2359"/>
        <v/>
      </c>
      <c r="AT3176" s="300" t="str">
        <f t="shared" si="2360"/>
        <v/>
      </c>
      <c r="AU3176" s="192" t="str">
        <f t="shared" si="2361"/>
        <v>рбс</v>
      </c>
      <c r="AV3176" s="192" t="str">
        <f t="shared" si="2362"/>
        <v>рбс880D0122общопл</v>
      </c>
      <c r="AW3176" s="191">
        <f t="shared" si="2363"/>
        <v>0</v>
      </c>
      <c r="AX3176" s="191">
        <f t="shared" si="2364"/>
        <v>0</v>
      </c>
      <c r="AY3176" s="191">
        <f t="shared" si="2365"/>
        <v>0</v>
      </c>
      <c r="AZ3176" s="191">
        <f t="shared" si="2366"/>
        <v>0</v>
      </c>
      <c r="BA3176" s="193">
        <f t="shared" si="2367"/>
        <v>1</v>
      </c>
      <c r="BB3176" s="193">
        <f t="shared" si="2368"/>
        <v>1</v>
      </c>
      <c r="BC3176" s="193">
        <f t="shared" si="2369"/>
        <v>1</v>
      </c>
      <c r="BD3176" s="191">
        <f t="shared" si="2329"/>
        <v>0</v>
      </c>
      <c r="BE3176" s="191">
        <f t="shared" si="2370"/>
        <v>0</v>
      </c>
      <c r="BF3176" s="210">
        <f t="shared" si="2371"/>
        <v>0</v>
      </c>
      <c r="BG3176" s="211">
        <f t="shared" si="2372"/>
        <v>0</v>
      </c>
      <c r="BH3176" s="289" t="str">
        <f>B3176</f>
        <v>880</v>
      </c>
      <c r="BI3176" s="289" t="str">
        <f>D3176</f>
        <v>0502</v>
      </c>
      <c r="BJ3176" s="284" t="s">
        <v>591</v>
      </c>
      <c r="BK3176" s="284" t="s">
        <v>586</v>
      </c>
      <c r="BL3176" s="233" t="str">
        <f t="shared" si="2375"/>
        <v/>
      </c>
    </row>
    <row r="3177" spans="1:64" ht="12" hidden="1" customHeight="1">
      <c r="A3177" s="333" t="s">
        <v>1490</v>
      </c>
      <c r="B3177" s="381" t="s">
        <v>612</v>
      </c>
      <c r="C3177" s="333" t="s">
        <v>1491</v>
      </c>
      <c r="D3177" s="381" t="s">
        <v>404</v>
      </c>
      <c r="E3177" s="381" t="s">
        <v>980</v>
      </c>
      <c r="F3177" s="381" t="s">
        <v>586</v>
      </c>
      <c r="G3177" s="381" t="s">
        <v>393</v>
      </c>
      <c r="H3177" s="100" t="s">
        <v>653</v>
      </c>
      <c r="I3177" s="381" t="s">
        <v>339</v>
      </c>
      <c r="J3177" s="382">
        <v>230401</v>
      </c>
      <c r="K3177" s="382">
        <v>0</v>
      </c>
      <c r="L3177" s="191" t="str">
        <f t="shared" si="2332"/>
        <v>880D01220502032007570024422310</v>
      </c>
      <c r="M3177" s="192">
        <f t="array" ref="M3177">IF(COUNT(SEARCH(Удалить_Роспись_КВСР,$B3177)*SEARCH(Удалить_Роспись_ПБС,$C3177)*SEARCH(Удалить_Роспись_КФСР, $D3177)*SEARCH(Удалить_Роспись_КЦСР,$E3177)*SEARCH(Удалить_Роспись_КВР,$F3177)*SEARCH(Удалить_Роспись_ЭК,$H3177)*SEARCH(Удалить_Роспись_КР,$I3177))&gt;0,0,1)</f>
        <v>0</v>
      </c>
      <c r="N3177" s="192">
        <v>0</v>
      </c>
      <c r="O3177" s="192" t="str">
        <f t="shared" si="2333"/>
        <v/>
      </c>
      <c r="P3177" s="192" t="str">
        <f t="shared" si="2376"/>
        <v/>
      </c>
      <c r="Q3177" s="300" t="str">
        <f t="shared" si="2334"/>
        <v/>
      </c>
      <c r="R3177" s="300" t="str">
        <f t="shared" si="2335"/>
        <v/>
      </c>
      <c r="S3177" s="300" t="str">
        <f t="shared" si="2336"/>
        <v/>
      </c>
      <c r="T3177" s="192" t="str">
        <f t="shared" si="2337"/>
        <v/>
      </c>
      <c r="U3177" s="303" t="str">
        <f t="shared" si="2338"/>
        <v/>
      </c>
      <c r="V3177" s="300" t="str">
        <f t="shared" si="2339"/>
        <v/>
      </c>
      <c r="W3177" s="192" t="str">
        <f t="shared" si="2340"/>
        <v/>
      </c>
      <c r="X3177" s="303" t="str">
        <f t="shared" si="2341"/>
        <v/>
      </c>
      <c r="Y3177" s="300" t="str">
        <f t="shared" si="2342"/>
        <v/>
      </c>
      <c r="Z3177" s="300" t="str">
        <f t="shared" si="2343"/>
        <v/>
      </c>
      <c r="AA3177" s="303" t="str">
        <f t="shared" si="2344"/>
        <v/>
      </c>
      <c r="AB3177" s="300" t="str">
        <f t="shared" si="2345"/>
        <v/>
      </c>
      <c r="AC3177" s="300" t="str">
        <f t="shared" si="2346"/>
        <v/>
      </c>
      <c r="AD3177" s="300" t="str">
        <f t="shared" si="2347"/>
        <v/>
      </c>
      <c r="AE3177" s="192" t="str">
        <f t="shared" si="2348"/>
        <v/>
      </c>
      <c r="AF3177" s="192" t="str">
        <f t="shared" si="2349"/>
        <v/>
      </c>
      <c r="AG3177" s="192"/>
      <c r="AJ3177" s="300" t="str">
        <f t="shared" si="2350"/>
        <v/>
      </c>
      <c r="AK3177" s="300" t="str">
        <f t="shared" si="2351"/>
        <v/>
      </c>
      <c r="AL3177" s="300" t="str">
        <f t="shared" si="2352"/>
        <v/>
      </c>
      <c r="AM3177" s="300" t="str">
        <f t="shared" si="2353"/>
        <v/>
      </c>
      <c r="AN3177" s="300" t="str">
        <f t="shared" si="2354"/>
        <v/>
      </c>
      <c r="AO3177" s="300" t="str">
        <f t="shared" si="2355"/>
        <v/>
      </c>
      <c r="AP3177" s="300" t="str">
        <f t="shared" si="2356"/>
        <v/>
      </c>
      <c r="AQ3177" s="300" t="str">
        <f t="shared" si="2357"/>
        <v/>
      </c>
      <c r="AR3177" s="306" t="str">
        <f t="shared" si="2358"/>
        <v/>
      </c>
      <c r="AS3177" s="300" t="str">
        <f t="shared" si="2359"/>
        <v/>
      </c>
      <c r="AT3177" s="300" t="str">
        <f t="shared" si="2360"/>
        <v/>
      </c>
      <c r="AU3177" s="192" t="str">
        <f t="shared" si="2361"/>
        <v>рбс</v>
      </c>
      <c r="AV3177" s="192" t="str">
        <f t="shared" si="2362"/>
        <v>рбс880D0122общком</v>
      </c>
      <c r="AW3177" s="191">
        <f t="shared" si="2363"/>
        <v>0</v>
      </c>
      <c r="AX3177" s="191">
        <f t="shared" si="2364"/>
        <v>0</v>
      </c>
      <c r="AY3177" s="191">
        <f t="shared" si="2365"/>
        <v>0</v>
      </c>
      <c r="AZ3177" s="191">
        <f t="shared" si="2366"/>
        <v>0</v>
      </c>
      <c r="BA3177" s="193">
        <f t="shared" si="2367"/>
        <v>1</v>
      </c>
      <c r="BB3177" s="193">
        <f t="shared" si="2368"/>
        <v>1</v>
      </c>
      <c r="BC3177" s="193">
        <f t="shared" si="2369"/>
        <v>1</v>
      </c>
      <c r="BD3177" s="191">
        <f t="shared" si="2329"/>
        <v>0</v>
      </c>
      <c r="BE3177" s="191">
        <f t="shared" si="2370"/>
        <v>0</v>
      </c>
      <c r="BF3177" s="210">
        <f t="shared" si="2371"/>
        <v>0</v>
      </c>
      <c r="BG3177" s="211">
        <f t="shared" si="2372"/>
        <v>0</v>
      </c>
      <c r="BH3177" s="289" t="str">
        <f>B3177</f>
        <v>880</v>
      </c>
      <c r="BI3177" s="289" t="str">
        <f>D3177</f>
        <v>0502</v>
      </c>
      <c r="BJ3177" s="284" t="s">
        <v>591</v>
      </c>
      <c r="BK3177" s="284" t="s">
        <v>586</v>
      </c>
      <c r="BL3177" s="233" t="str">
        <f t="shared" si="2375"/>
        <v/>
      </c>
    </row>
    <row r="3178" spans="1:64" ht="12" hidden="1" customHeight="1">
      <c r="A3178" s="333" t="s">
        <v>1490</v>
      </c>
      <c r="B3178" s="381" t="s">
        <v>612</v>
      </c>
      <c r="C3178" s="333" t="s">
        <v>1491</v>
      </c>
      <c r="D3178" s="381" t="s">
        <v>404</v>
      </c>
      <c r="E3178" s="381" t="s">
        <v>980</v>
      </c>
      <c r="F3178" s="381" t="s">
        <v>586</v>
      </c>
      <c r="G3178" s="381" t="s">
        <v>394</v>
      </c>
      <c r="H3178" s="100" t="s">
        <v>653</v>
      </c>
      <c r="I3178" s="381" t="s">
        <v>339</v>
      </c>
      <c r="J3178" s="382">
        <v>2212</v>
      </c>
      <c r="K3178" s="382">
        <v>0</v>
      </c>
      <c r="L3178" s="191" t="str">
        <f t="shared" si="2332"/>
        <v>880D01220502032007570024422510</v>
      </c>
      <c r="M3178" s="192">
        <f t="array" ref="M3178">IF(COUNT(SEARCH(Удалить_Роспись_КВСР,$B3178)*SEARCH(Удалить_Роспись_ПБС,$C3178)*SEARCH(Удалить_Роспись_КФСР, $D3178)*SEARCH(Удалить_Роспись_КЦСР,$E3178)*SEARCH(Удалить_Роспись_КВР,$F3178)*SEARCH(Удалить_Роспись_ЭК,$H3178)*SEARCH(Удалить_Роспись_КР,$I3178))&gt;0,0,1)</f>
        <v>0</v>
      </c>
      <c r="N3178" s="192">
        <v>0</v>
      </c>
      <c r="O3178" s="192" t="str">
        <f t="shared" si="2333"/>
        <v/>
      </c>
      <c r="P3178" s="192" t="str">
        <f t="shared" si="2376"/>
        <v/>
      </c>
      <c r="Q3178" s="300" t="str">
        <f t="shared" si="2334"/>
        <v/>
      </c>
      <c r="R3178" s="300" t="str">
        <f t="shared" si="2335"/>
        <v/>
      </c>
      <c r="S3178" s="300" t="str">
        <f t="shared" si="2336"/>
        <v/>
      </c>
      <c r="T3178" s="192" t="str">
        <f t="shared" si="2337"/>
        <v/>
      </c>
      <c r="U3178" s="303" t="str">
        <f t="shared" si="2338"/>
        <v/>
      </c>
      <c r="V3178" s="300" t="str">
        <f t="shared" si="2339"/>
        <v/>
      </c>
      <c r="W3178" s="192" t="str">
        <f t="shared" si="2340"/>
        <v/>
      </c>
      <c r="X3178" s="303" t="str">
        <f t="shared" si="2341"/>
        <v/>
      </c>
      <c r="Y3178" s="300" t="str">
        <f t="shared" si="2342"/>
        <v/>
      </c>
      <c r="Z3178" s="300" t="str">
        <f t="shared" si="2343"/>
        <v/>
      </c>
      <c r="AA3178" s="303" t="str">
        <f t="shared" si="2344"/>
        <v/>
      </c>
      <c r="AB3178" s="300" t="str">
        <f t="shared" si="2345"/>
        <v/>
      </c>
      <c r="AC3178" s="300" t="str">
        <f t="shared" si="2346"/>
        <v/>
      </c>
      <c r="AD3178" s="300" t="str">
        <f t="shared" si="2347"/>
        <v/>
      </c>
      <c r="AE3178" s="192" t="str">
        <f t="shared" si="2348"/>
        <v/>
      </c>
      <c r="AF3178" s="192" t="str">
        <f t="shared" si="2349"/>
        <v/>
      </c>
      <c r="AG3178" s="192"/>
      <c r="AJ3178" s="300" t="str">
        <f t="shared" si="2350"/>
        <v/>
      </c>
      <c r="AK3178" s="300" t="str">
        <f t="shared" si="2351"/>
        <v/>
      </c>
      <c r="AL3178" s="300" t="str">
        <f t="shared" si="2352"/>
        <v/>
      </c>
      <c r="AM3178" s="300" t="str">
        <f t="shared" si="2353"/>
        <v/>
      </c>
      <c r="AN3178" s="300" t="str">
        <f t="shared" si="2354"/>
        <v/>
      </c>
      <c r="AO3178" s="300" t="str">
        <f t="shared" si="2355"/>
        <v/>
      </c>
      <c r="AP3178" s="300" t="str">
        <f t="shared" si="2356"/>
        <v/>
      </c>
      <c r="AQ3178" s="300" t="str">
        <f t="shared" si="2357"/>
        <v/>
      </c>
      <c r="AR3178" s="306" t="str">
        <f t="shared" si="2358"/>
        <v/>
      </c>
      <c r="AS3178" s="300" t="str">
        <f t="shared" si="2359"/>
        <v/>
      </c>
      <c r="AT3178" s="300" t="str">
        <f t="shared" si="2360"/>
        <v/>
      </c>
      <c r="AU3178" s="192" t="str">
        <f t="shared" si="2361"/>
        <v>рбс</v>
      </c>
      <c r="AV3178" s="192" t="str">
        <f t="shared" si="2362"/>
        <v>рбс880D0122общпро</v>
      </c>
      <c r="AW3178" s="191">
        <f t="shared" si="2363"/>
        <v>0</v>
      </c>
      <c r="AX3178" s="191">
        <f t="shared" si="2364"/>
        <v>0</v>
      </c>
      <c r="AY3178" s="191">
        <f t="shared" si="2365"/>
        <v>0</v>
      </c>
      <c r="AZ3178" s="191">
        <f t="shared" si="2366"/>
        <v>0</v>
      </c>
      <c r="BA3178" s="193">
        <f t="shared" si="2367"/>
        <v>1</v>
      </c>
      <c r="BB3178" s="193">
        <f t="shared" si="2368"/>
        <v>1</v>
      </c>
      <c r="BC3178" s="193">
        <f t="shared" si="2369"/>
        <v>1</v>
      </c>
      <c r="BD3178" s="191">
        <f t="shared" si="2329"/>
        <v>0</v>
      </c>
      <c r="BE3178" s="191">
        <f t="shared" si="2370"/>
        <v>0</v>
      </c>
      <c r="BF3178" s="210">
        <f t="shared" si="2371"/>
        <v>0</v>
      </c>
      <c r="BG3178" s="211">
        <f t="shared" si="2372"/>
        <v>0</v>
      </c>
      <c r="BH3178" s="289"/>
      <c r="BI3178" s="289"/>
      <c r="BJ3178" s="228"/>
      <c r="BK3178" s="228"/>
      <c r="BL3178" s="233" t="str">
        <f t="shared" si="2375"/>
        <v/>
      </c>
    </row>
    <row r="3179" spans="1:64" ht="12" hidden="1" customHeight="1">
      <c r="A3179" s="333" t="s">
        <v>1490</v>
      </c>
      <c r="B3179" s="381" t="s">
        <v>612</v>
      </c>
      <c r="C3179" s="333" t="s">
        <v>1491</v>
      </c>
      <c r="D3179" s="381" t="s">
        <v>404</v>
      </c>
      <c r="E3179" s="381" t="s">
        <v>980</v>
      </c>
      <c r="F3179" s="381" t="s">
        <v>586</v>
      </c>
      <c r="G3179" s="381" t="s">
        <v>389</v>
      </c>
      <c r="H3179" s="100" t="s">
        <v>653</v>
      </c>
      <c r="I3179" s="381" t="s">
        <v>339</v>
      </c>
      <c r="J3179" s="382">
        <v>13163</v>
      </c>
      <c r="K3179" s="382">
        <v>0</v>
      </c>
      <c r="L3179" s="191" t="str">
        <f t="shared" si="2332"/>
        <v>880D01220502032007570024422610</v>
      </c>
      <c r="M3179" s="192">
        <f t="array" ref="M3179">IF(COUNT(SEARCH(Удалить_Роспись_КВСР,$B3179)*SEARCH(Удалить_Роспись_ПБС,$C3179)*SEARCH(Удалить_Роспись_КФСР, $D3179)*SEARCH(Удалить_Роспись_КЦСР,$E3179)*SEARCH(Удалить_Роспись_КВР,$F3179)*SEARCH(Удалить_Роспись_ЭК,$H3179)*SEARCH(Удалить_Роспись_КР,$I3179))&gt;0,0,1)</f>
        <v>0</v>
      </c>
      <c r="N3179" s="192">
        <v>0</v>
      </c>
      <c r="O3179" s="192" t="str">
        <f t="shared" si="2333"/>
        <v/>
      </c>
      <c r="P3179" s="192" t="str">
        <f t="shared" si="2376"/>
        <v/>
      </c>
      <c r="Q3179" s="300" t="str">
        <f t="shared" si="2334"/>
        <v/>
      </c>
      <c r="R3179" s="300" t="str">
        <f t="shared" si="2335"/>
        <v/>
      </c>
      <c r="S3179" s="300" t="str">
        <f t="shared" si="2336"/>
        <v/>
      </c>
      <c r="T3179" s="192" t="str">
        <f t="shared" si="2337"/>
        <v/>
      </c>
      <c r="U3179" s="303" t="str">
        <f t="shared" si="2338"/>
        <v/>
      </c>
      <c r="V3179" s="300" t="str">
        <f t="shared" si="2339"/>
        <v/>
      </c>
      <c r="W3179" s="192" t="str">
        <f t="shared" si="2340"/>
        <v/>
      </c>
      <c r="X3179" s="303" t="str">
        <f t="shared" si="2341"/>
        <v/>
      </c>
      <c r="Y3179" s="300" t="str">
        <f t="shared" si="2342"/>
        <v/>
      </c>
      <c r="Z3179" s="300" t="str">
        <f t="shared" si="2343"/>
        <v/>
      </c>
      <c r="AA3179" s="303" t="str">
        <f t="shared" si="2344"/>
        <v/>
      </c>
      <c r="AB3179" s="300" t="str">
        <f t="shared" si="2345"/>
        <v/>
      </c>
      <c r="AC3179" s="300" t="str">
        <f t="shared" si="2346"/>
        <v/>
      </c>
      <c r="AD3179" s="300" t="str">
        <f t="shared" si="2347"/>
        <v/>
      </c>
      <c r="AE3179" s="192" t="str">
        <f t="shared" si="2348"/>
        <v/>
      </c>
      <c r="AF3179" s="192" t="str">
        <f t="shared" si="2349"/>
        <v/>
      </c>
      <c r="AG3179" s="192"/>
      <c r="AJ3179" s="300" t="str">
        <f t="shared" si="2350"/>
        <v/>
      </c>
      <c r="AK3179" s="300" t="str">
        <f t="shared" si="2351"/>
        <v/>
      </c>
      <c r="AL3179" s="300" t="str">
        <f t="shared" si="2352"/>
        <v/>
      </c>
      <c r="AM3179" s="300" t="str">
        <f t="shared" si="2353"/>
        <v/>
      </c>
      <c r="AN3179" s="300" t="str">
        <f t="shared" si="2354"/>
        <v/>
      </c>
      <c r="AO3179" s="300" t="str">
        <f t="shared" si="2355"/>
        <v/>
      </c>
      <c r="AP3179" s="300" t="str">
        <f t="shared" si="2356"/>
        <v/>
      </c>
      <c r="AQ3179" s="300" t="str">
        <f t="shared" si="2357"/>
        <v/>
      </c>
      <c r="AR3179" s="306" t="str">
        <f t="shared" si="2358"/>
        <v/>
      </c>
      <c r="AS3179" s="300" t="str">
        <f t="shared" si="2359"/>
        <v/>
      </c>
      <c r="AT3179" s="300" t="str">
        <f t="shared" si="2360"/>
        <v/>
      </c>
      <c r="AU3179" s="192" t="str">
        <f t="shared" si="2361"/>
        <v>рбс</v>
      </c>
      <c r="AV3179" s="192" t="str">
        <f t="shared" si="2362"/>
        <v>рбс880D0122общпро</v>
      </c>
      <c r="AW3179" s="191">
        <f t="shared" si="2363"/>
        <v>0</v>
      </c>
      <c r="AX3179" s="191">
        <f t="shared" si="2364"/>
        <v>0</v>
      </c>
      <c r="AY3179" s="191">
        <f t="shared" si="2365"/>
        <v>0</v>
      </c>
      <c r="AZ3179" s="191">
        <f t="shared" si="2366"/>
        <v>0</v>
      </c>
      <c r="BA3179" s="193">
        <f t="shared" si="2367"/>
        <v>1</v>
      </c>
      <c r="BB3179" s="193">
        <f t="shared" si="2368"/>
        <v>1</v>
      </c>
      <c r="BC3179" s="193">
        <f t="shared" si="2369"/>
        <v>1</v>
      </c>
      <c r="BD3179" s="191">
        <f t="shared" si="2329"/>
        <v>0</v>
      </c>
      <c r="BE3179" s="191">
        <f t="shared" si="2370"/>
        <v>0</v>
      </c>
      <c r="BF3179" s="210">
        <f t="shared" si="2371"/>
        <v>0</v>
      </c>
      <c r="BG3179" s="211">
        <f t="shared" si="2372"/>
        <v>0</v>
      </c>
      <c r="BH3179" s="289" t="str">
        <f t="shared" ref="BH3179:BH3185" si="2377">B3179</f>
        <v>880</v>
      </c>
      <c r="BI3179" s="289" t="str">
        <f t="shared" ref="BI3179:BI3185" si="2378">D3179</f>
        <v>0502</v>
      </c>
      <c r="BJ3179" s="284" t="s">
        <v>591</v>
      </c>
      <c r="BK3179" s="284" t="s">
        <v>586</v>
      </c>
      <c r="BL3179" s="233" t="str">
        <f t="shared" si="2375"/>
        <v/>
      </c>
    </row>
    <row r="3180" spans="1:64" ht="12" hidden="1" customHeight="1">
      <c r="A3180" s="333" t="s">
        <v>1490</v>
      </c>
      <c r="B3180" s="381" t="s">
        <v>612</v>
      </c>
      <c r="C3180" s="333" t="s">
        <v>1491</v>
      </c>
      <c r="D3180" s="381" t="s">
        <v>404</v>
      </c>
      <c r="E3180" s="381" t="s">
        <v>980</v>
      </c>
      <c r="F3180" s="381" t="s">
        <v>586</v>
      </c>
      <c r="G3180" s="381" t="s">
        <v>397</v>
      </c>
      <c r="H3180" s="100" t="s">
        <v>653</v>
      </c>
      <c r="I3180" s="381" t="s">
        <v>339</v>
      </c>
      <c r="J3180" s="382">
        <v>306106</v>
      </c>
      <c r="K3180" s="382">
        <v>0</v>
      </c>
      <c r="L3180" s="191" t="str">
        <f t="shared" si="2332"/>
        <v>880D01220502032007570024434010</v>
      </c>
      <c r="M3180" s="192">
        <f t="array" ref="M3180">IF(COUNT(SEARCH(Удалить_Роспись_КВСР,$B3180)*SEARCH(Удалить_Роспись_ПБС,$C3180)*SEARCH(Удалить_Роспись_КФСР, $D3180)*SEARCH(Удалить_Роспись_КЦСР,$E3180)*SEARCH(Удалить_Роспись_КВР,$F3180)*SEARCH(Удалить_Роспись_ЭК,$H3180)*SEARCH(Удалить_Роспись_КР,$I3180))&gt;0,0,1)</f>
        <v>0</v>
      </c>
      <c r="N3180" s="192">
        <v>0</v>
      </c>
      <c r="O3180" s="192" t="str">
        <f t="shared" si="2333"/>
        <v/>
      </c>
      <c r="P3180" s="192" t="str">
        <f t="shared" si="2376"/>
        <v/>
      </c>
      <c r="Q3180" s="300" t="str">
        <f t="shared" si="2334"/>
        <v/>
      </c>
      <c r="R3180" s="300" t="str">
        <f t="shared" si="2335"/>
        <v/>
      </c>
      <c r="S3180" s="300" t="str">
        <f t="shared" si="2336"/>
        <v/>
      </c>
      <c r="T3180" s="192" t="str">
        <f t="shared" si="2337"/>
        <v/>
      </c>
      <c r="U3180" s="303" t="str">
        <f t="shared" si="2338"/>
        <v/>
      </c>
      <c r="V3180" s="300" t="str">
        <f t="shared" si="2339"/>
        <v/>
      </c>
      <c r="W3180" s="192" t="str">
        <f t="shared" si="2340"/>
        <v/>
      </c>
      <c r="X3180" s="303" t="str">
        <f t="shared" si="2341"/>
        <v/>
      </c>
      <c r="Y3180" s="300" t="str">
        <f t="shared" si="2342"/>
        <v/>
      </c>
      <c r="Z3180" s="300" t="str">
        <f t="shared" si="2343"/>
        <v/>
      </c>
      <c r="AA3180" s="303" t="str">
        <f t="shared" si="2344"/>
        <v/>
      </c>
      <c r="AB3180" s="300" t="str">
        <f t="shared" si="2345"/>
        <v/>
      </c>
      <c r="AC3180" s="300" t="str">
        <f t="shared" si="2346"/>
        <v/>
      </c>
      <c r="AD3180" s="300" t="str">
        <f t="shared" si="2347"/>
        <v/>
      </c>
      <c r="AE3180" s="192" t="str">
        <f t="shared" si="2348"/>
        <v/>
      </c>
      <c r="AF3180" s="192" t="str">
        <f t="shared" si="2349"/>
        <v/>
      </c>
      <c r="AG3180" s="192"/>
      <c r="AJ3180" s="300" t="str">
        <f t="shared" si="2350"/>
        <v/>
      </c>
      <c r="AK3180" s="300" t="str">
        <f t="shared" si="2351"/>
        <v/>
      </c>
      <c r="AL3180" s="300" t="str">
        <f t="shared" si="2352"/>
        <v/>
      </c>
      <c r="AM3180" s="300" t="str">
        <f t="shared" si="2353"/>
        <v/>
      </c>
      <c r="AN3180" s="300" t="str">
        <f t="shared" si="2354"/>
        <v/>
      </c>
      <c r="AO3180" s="300" t="str">
        <f t="shared" si="2355"/>
        <v/>
      </c>
      <c r="AP3180" s="300" t="str">
        <f t="shared" si="2356"/>
        <v/>
      </c>
      <c r="AQ3180" s="300" t="str">
        <f t="shared" si="2357"/>
        <v/>
      </c>
      <c r="AR3180" s="306" t="str">
        <f t="shared" si="2358"/>
        <v/>
      </c>
      <c r="AS3180" s="300" t="str">
        <f t="shared" si="2359"/>
        <v/>
      </c>
      <c r="AT3180" s="300" t="str">
        <f t="shared" si="2360"/>
        <v/>
      </c>
      <c r="AU3180" s="192" t="str">
        <f t="shared" si="2361"/>
        <v>рбс</v>
      </c>
      <c r="AV3180" s="192" t="str">
        <f t="shared" si="2362"/>
        <v>рбс880D0122общпро</v>
      </c>
      <c r="AW3180" s="191">
        <f t="shared" si="2363"/>
        <v>0</v>
      </c>
      <c r="AX3180" s="191">
        <f t="shared" si="2364"/>
        <v>0</v>
      </c>
      <c r="AY3180" s="191">
        <f t="shared" si="2365"/>
        <v>0</v>
      </c>
      <c r="AZ3180" s="191">
        <f t="shared" si="2366"/>
        <v>0</v>
      </c>
      <c r="BA3180" s="193">
        <f t="shared" si="2367"/>
        <v>1</v>
      </c>
      <c r="BB3180" s="193">
        <f t="shared" si="2368"/>
        <v>1</v>
      </c>
      <c r="BC3180" s="193">
        <f t="shared" si="2369"/>
        <v>1</v>
      </c>
      <c r="BD3180" s="191">
        <f t="shared" si="2329"/>
        <v>0</v>
      </c>
      <c r="BE3180" s="191">
        <f t="shared" si="2370"/>
        <v>0</v>
      </c>
      <c r="BF3180" s="210">
        <f t="shared" si="2371"/>
        <v>0</v>
      </c>
      <c r="BG3180" s="211">
        <f t="shared" si="2372"/>
        <v>0</v>
      </c>
      <c r="BH3180" s="289" t="str">
        <f t="shared" si="2377"/>
        <v>880</v>
      </c>
      <c r="BI3180" s="289" t="str">
        <f t="shared" si="2378"/>
        <v>0502</v>
      </c>
      <c r="BJ3180" s="284" t="s">
        <v>591</v>
      </c>
      <c r="BK3180" s="284" t="s">
        <v>589</v>
      </c>
      <c r="BL3180" s="233" t="str">
        <f t="shared" si="2375"/>
        <v/>
      </c>
    </row>
    <row r="3181" spans="1:64" ht="12" hidden="1" customHeight="1">
      <c r="A3181" s="333" t="s">
        <v>1490</v>
      </c>
      <c r="B3181" s="381" t="s">
        <v>612</v>
      </c>
      <c r="C3181" s="333" t="s">
        <v>1491</v>
      </c>
      <c r="D3181" s="381" t="s">
        <v>404</v>
      </c>
      <c r="E3181" s="381" t="s">
        <v>980</v>
      </c>
      <c r="F3181" s="381" t="s">
        <v>609</v>
      </c>
      <c r="G3181" s="381" t="s">
        <v>395</v>
      </c>
      <c r="H3181" s="100" t="s">
        <v>653</v>
      </c>
      <c r="I3181" s="381" t="s">
        <v>339</v>
      </c>
      <c r="J3181" s="382">
        <v>55280</v>
      </c>
      <c r="K3181" s="382">
        <v>21037</v>
      </c>
      <c r="L3181" s="191" t="str">
        <f t="shared" si="2332"/>
        <v>880D01220502032007570085229010</v>
      </c>
      <c r="M3181" s="192">
        <f t="array" ref="M3181">IF(COUNT(SEARCH(Удалить_Роспись_КВСР,$B3181)*SEARCH(Удалить_Роспись_ПБС,$C3181)*SEARCH(Удалить_Роспись_КФСР, $D3181)*SEARCH(Удалить_Роспись_КЦСР,$E3181)*SEARCH(Удалить_Роспись_КВР,$F3181)*SEARCH(Удалить_Роспись_ЭК,$H3181)*SEARCH(Удалить_Роспись_КР,$I3181))&gt;0,0,1)</f>
        <v>0</v>
      </c>
      <c r="N3181" s="192">
        <v>0</v>
      </c>
      <c r="O3181" s="192" t="str">
        <f t="shared" si="2333"/>
        <v/>
      </c>
      <c r="P3181" s="192" t="str">
        <f t="shared" si="2376"/>
        <v/>
      </c>
      <c r="Q3181" s="300" t="str">
        <f t="shared" si="2334"/>
        <v/>
      </c>
      <c r="R3181" s="300" t="str">
        <f t="shared" si="2335"/>
        <v/>
      </c>
      <c r="S3181" s="300" t="str">
        <f t="shared" si="2336"/>
        <v/>
      </c>
      <c r="T3181" s="192" t="str">
        <f t="shared" si="2337"/>
        <v/>
      </c>
      <c r="U3181" s="303" t="str">
        <f t="shared" si="2338"/>
        <v/>
      </c>
      <c r="V3181" s="300" t="str">
        <f t="shared" si="2339"/>
        <v/>
      </c>
      <c r="W3181" s="192" t="str">
        <f t="shared" si="2340"/>
        <v/>
      </c>
      <c r="X3181" s="303" t="str">
        <f t="shared" si="2341"/>
        <v/>
      </c>
      <c r="Y3181" s="300" t="str">
        <f t="shared" si="2342"/>
        <v/>
      </c>
      <c r="Z3181" s="300" t="str">
        <f t="shared" si="2343"/>
        <v/>
      </c>
      <c r="AA3181" s="303" t="str">
        <f t="shared" si="2344"/>
        <v/>
      </c>
      <c r="AB3181" s="300" t="str">
        <f t="shared" si="2345"/>
        <v/>
      </c>
      <c r="AC3181" s="300" t="str">
        <f t="shared" si="2346"/>
        <v/>
      </c>
      <c r="AD3181" s="300" t="str">
        <f t="shared" si="2347"/>
        <v/>
      </c>
      <c r="AE3181" s="192" t="str">
        <f t="shared" si="2348"/>
        <v/>
      </c>
      <c r="AF3181" s="192" t="str">
        <f t="shared" si="2349"/>
        <v/>
      </c>
      <c r="AG3181" s="192"/>
      <c r="AJ3181" s="300" t="str">
        <f t="shared" si="2350"/>
        <v/>
      </c>
      <c r="AK3181" s="300" t="str">
        <f t="shared" si="2351"/>
        <v/>
      </c>
      <c r="AL3181" s="300" t="str">
        <f t="shared" si="2352"/>
        <v/>
      </c>
      <c r="AM3181" s="300" t="str">
        <f t="shared" si="2353"/>
        <v/>
      </c>
      <c r="AN3181" s="300" t="str">
        <f t="shared" si="2354"/>
        <v/>
      </c>
      <c r="AO3181" s="300" t="str">
        <f t="shared" si="2355"/>
        <v/>
      </c>
      <c r="AP3181" s="300" t="str">
        <f t="shared" si="2356"/>
        <v/>
      </c>
      <c r="AQ3181" s="300" t="str">
        <f t="shared" si="2357"/>
        <v/>
      </c>
      <c r="AR3181" s="306" t="str">
        <f t="shared" si="2358"/>
        <v/>
      </c>
      <c r="AS3181" s="300" t="str">
        <f t="shared" si="2359"/>
        <v/>
      </c>
      <c r="AT3181" s="300" t="str">
        <f t="shared" si="2360"/>
        <v/>
      </c>
      <c r="AU3181" s="192" t="str">
        <f t="shared" si="2361"/>
        <v>рбс</v>
      </c>
      <c r="AV3181" s="192" t="str">
        <f t="shared" si="2362"/>
        <v>рбс880D0122общпро</v>
      </c>
      <c r="AW3181" s="191">
        <f t="shared" si="2363"/>
        <v>0</v>
      </c>
      <c r="AX3181" s="191">
        <f t="shared" si="2364"/>
        <v>0</v>
      </c>
      <c r="AY3181" s="191">
        <f t="shared" si="2365"/>
        <v>0</v>
      </c>
      <c r="AZ3181" s="191">
        <f t="shared" si="2366"/>
        <v>0</v>
      </c>
      <c r="BA3181" s="193">
        <f t="shared" si="2367"/>
        <v>1</v>
      </c>
      <c r="BB3181" s="193">
        <f t="shared" si="2368"/>
        <v>1</v>
      </c>
      <c r="BC3181" s="193">
        <f t="shared" si="2369"/>
        <v>1</v>
      </c>
      <c r="BD3181" s="191">
        <f t="shared" si="2329"/>
        <v>0</v>
      </c>
      <c r="BE3181" s="191">
        <f t="shared" si="2370"/>
        <v>0</v>
      </c>
      <c r="BF3181" s="210">
        <f t="shared" si="2371"/>
        <v>0</v>
      </c>
      <c r="BG3181" s="211">
        <f t="shared" si="2372"/>
        <v>0</v>
      </c>
      <c r="BH3181" s="289" t="str">
        <f t="shared" si="2377"/>
        <v>880</v>
      </c>
      <c r="BI3181" s="289" t="str">
        <f t="shared" si="2378"/>
        <v>0502</v>
      </c>
      <c r="BJ3181" s="284" t="s">
        <v>591</v>
      </c>
      <c r="BK3181" s="284" t="s">
        <v>586</v>
      </c>
      <c r="BL3181" s="233" t="str">
        <f t="shared" si="2375"/>
        <v/>
      </c>
    </row>
    <row r="3182" spans="1:64" ht="12" customHeight="1">
      <c r="A3182" s="333" t="s">
        <v>823</v>
      </c>
      <c r="B3182" s="381" t="s">
        <v>313</v>
      </c>
      <c r="C3182" s="333" t="s">
        <v>824</v>
      </c>
      <c r="D3182" s="381" t="s">
        <v>403</v>
      </c>
      <c r="E3182" s="381" t="s">
        <v>1498</v>
      </c>
      <c r="F3182" s="381" t="s">
        <v>607</v>
      </c>
      <c r="G3182" s="381" t="s">
        <v>389</v>
      </c>
      <c r="H3182" s="100" t="s">
        <v>653</v>
      </c>
      <c r="I3182" s="381" t="s">
        <v>505</v>
      </c>
      <c r="J3182" s="382">
        <v>99744.22</v>
      </c>
      <c r="K3182" s="382">
        <v>0</v>
      </c>
      <c r="L3182" s="191" t="str">
        <f t="shared" si="2332"/>
        <v>830051130501101008001024322601</v>
      </c>
      <c r="M3182" s="192">
        <f t="array" ref="M3182">IF(COUNT(SEARCH(Удалить_Роспись_КВСР,$B3182)*SEARCH(Удалить_Роспись_ПБС,$C3182)*SEARCH(Удалить_Роспись_КФСР, $D3182)*SEARCH(Удалить_Роспись_КЦСР,$E3182)*SEARCH(Удалить_Роспись_КВР,$F3182)*SEARCH(Удалить_Роспись_ЭК,$H3182)*SEARCH(Удалить_Роспись_КР,$I3182))&gt;0,0,1)</f>
        <v>1</v>
      </c>
      <c r="N3182" s="192">
        <v>0</v>
      </c>
      <c r="O3182" s="192" t="str">
        <f t="shared" si="2333"/>
        <v/>
      </c>
      <c r="P3182" s="192" t="str">
        <f t="shared" si="2376"/>
        <v/>
      </c>
      <c r="Q3182" s="300" t="str">
        <f t="shared" si="2334"/>
        <v/>
      </c>
      <c r="R3182" s="300" t="str">
        <f t="shared" si="2335"/>
        <v/>
      </c>
      <c r="S3182" s="300" t="str">
        <f t="shared" si="2336"/>
        <v/>
      </c>
      <c r="T3182" s="192" t="str">
        <f t="shared" si="2337"/>
        <v/>
      </c>
      <c r="U3182" s="303" t="str">
        <f t="shared" si="2338"/>
        <v/>
      </c>
      <c r="V3182" s="300" t="str">
        <f t="shared" si="2339"/>
        <v/>
      </c>
      <c r="W3182" s="192" t="str">
        <f t="shared" si="2340"/>
        <v/>
      </c>
      <c r="X3182" s="303" t="str">
        <f t="shared" si="2341"/>
        <v/>
      </c>
      <c r="Y3182" s="300" t="str">
        <f t="shared" si="2342"/>
        <v/>
      </c>
      <c r="Z3182" s="300" t="str">
        <f t="shared" si="2343"/>
        <v/>
      </c>
      <c r="AA3182" s="303" t="str">
        <f t="shared" si="2344"/>
        <v/>
      </c>
      <c r="AB3182" s="300" t="str">
        <f t="shared" si="2345"/>
        <v/>
      </c>
      <c r="AC3182" s="300" t="str">
        <f t="shared" si="2346"/>
        <v/>
      </c>
      <c r="AD3182" s="300" t="str">
        <f t="shared" si="2347"/>
        <v/>
      </c>
      <c r="AE3182" s="192" t="str">
        <f t="shared" si="2348"/>
        <v/>
      </c>
      <c r="AF3182" s="192" t="str">
        <f t="shared" si="2349"/>
        <v/>
      </c>
      <c r="AG3182" s="192"/>
      <c r="AJ3182" s="300" t="str">
        <f t="shared" si="2350"/>
        <v/>
      </c>
      <c r="AK3182" s="300" t="str">
        <f t="shared" si="2351"/>
        <v/>
      </c>
      <c r="AL3182" s="300" t="str">
        <f t="shared" si="2352"/>
        <v/>
      </c>
      <c r="AM3182" s="300" t="str">
        <f t="shared" si="2353"/>
        <v/>
      </c>
      <c r="AN3182" s="300" t="str">
        <f t="shared" si="2354"/>
        <v>жил</v>
      </c>
      <c r="AO3182" s="300" t="str">
        <f t="shared" si="2355"/>
        <v/>
      </c>
      <c r="AP3182" s="300" t="str">
        <f t="shared" si="2356"/>
        <v/>
      </c>
      <c r="AQ3182" s="300" t="str">
        <f t="shared" si="2357"/>
        <v/>
      </c>
      <c r="AR3182" s="306" t="str">
        <f t="shared" si="2358"/>
        <v/>
      </c>
      <c r="AS3182" s="300" t="str">
        <f t="shared" si="2359"/>
        <v/>
      </c>
      <c r="AT3182" s="300" t="str">
        <f t="shared" si="2360"/>
        <v/>
      </c>
      <c r="AU3182" s="192" t="str">
        <f t="shared" si="2361"/>
        <v>рбс</v>
      </c>
      <c r="AV3182" s="192" t="str">
        <f t="shared" si="2362"/>
        <v>рбс83005113общпро</v>
      </c>
      <c r="AW3182" s="191">
        <f t="shared" si="2363"/>
        <v>99744.22</v>
      </c>
      <c r="AX3182" s="191">
        <f t="shared" si="2364"/>
        <v>0</v>
      </c>
      <c r="AY3182" s="191">
        <f t="shared" si="2365"/>
        <v>0</v>
      </c>
      <c r="AZ3182" s="191">
        <f t="shared" si="2366"/>
        <v>0</v>
      </c>
      <c r="BA3182" s="193">
        <f t="shared" si="2367"/>
        <v>1</v>
      </c>
      <c r="BB3182" s="193">
        <f t="shared" si="2368"/>
        <v>1</v>
      </c>
      <c r="BC3182" s="193">
        <f t="shared" si="2369"/>
        <v>1</v>
      </c>
      <c r="BD3182" s="191">
        <f t="shared" si="2329"/>
        <v>0</v>
      </c>
      <c r="BE3182" s="191">
        <f t="shared" si="2370"/>
        <v>0</v>
      </c>
      <c r="BF3182" s="210">
        <f t="shared" si="2371"/>
        <v>0</v>
      </c>
      <c r="BG3182" s="211">
        <f t="shared" si="2372"/>
        <v>0</v>
      </c>
      <c r="BH3182" s="289" t="str">
        <f t="shared" si="2377"/>
        <v>830</v>
      </c>
      <c r="BI3182" s="289" t="str">
        <f t="shared" si="2378"/>
        <v>0501</v>
      </c>
      <c r="BJ3182" s="284" t="s">
        <v>591</v>
      </c>
      <c r="BK3182" s="284" t="s">
        <v>586</v>
      </c>
      <c r="BL3182" s="233" t="str">
        <f t="shared" si="2375"/>
        <v/>
      </c>
    </row>
    <row r="3183" spans="1:64" ht="12" customHeight="1">
      <c r="A3183" s="333" t="s">
        <v>823</v>
      </c>
      <c r="B3183" s="381" t="s">
        <v>313</v>
      </c>
      <c r="C3183" s="333" t="s">
        <v>824</v>
      </c>
      <c r="D3183" s="381" t="s">
        <v>403</v>
      </c>
      <c r="E3183" s="381" t="s">
        <v>1499</v>
      </c>
      <c r="F3183" s="381" t="s">
        <v>607</v>
      </c>
      <c r="G3183" s="381" t="s">
        <v>394</v>
      </c>
      <c r="H3183" s="100" t="s">
        <v>653</v>
      </c>
      <c r="I3183" s="381" t="s">
        <v>505</v>
      </c>
      <c r="J3183" s="382">
        <v>82591.740000000005</v>
      </c>
      <c r="K3183" s="382">
        <v>82591.740000000005</v>
      </c>
      <c r="L3183" s="191" t="str">
        <f t="shared" si="2332"/>
        <v>830051130501103008000024322501</v>
      </c>
      <c r="M3183" s="192">
        <f t="array" ref="M3183">IF(COUNT(SEARCH(Удалить_Роспись_КВСР,$B3183)*SEARCH(Удалить_Роспись_ПБС,$C3183)*SEARCH(Удалить_Роспись_КФСР, $D3183)*SEARCH(Удалить_Роспись_КЦСР,$E3183)*SEARCH(Удалить_Роспись_КВР,$F3183)*SEARCH(Удалить_Роспись_ЭК,$H3183)*SEARCH(Удалить_Роспись_КР,$I3183))&gt;0,0,1)</f>
        <v>1</v>
      </c>
      <c r="N3183" s="192">
        <v>0</v>
      </c>
      <c r="O3183" s="192" t="str">
        <f t="shared" si="2333"/>
        <v/>
      </c>
      <c r="P3183" s="192" t="str">
        <f t="shared" si="2376"/>
        <v/>
      </c>
      <c r="Q3183" s="300" t="str">
        <f t="shared" si="2334"/>
        <v/>
      </c>
      <c r="R3183" s="300" t="str">
        <f t="shared" si="2335"/>
        <v/>
      </c>
      <c r="S3183" s="300" t="str">
        <f t="shared" si="2336"/>
        <v/>
      </c>
      <c r="T3183" s="192" t="str">
        <f t="shared" si="2337"/>
        <v/>
      </c>
      <c r="U3183" s="303" t="str">
        <f t="shared" si="2338"/>
        <v/>
      </c>
      <c r="V3183" s="300" t="str">
        <f t="shared" si="2339"/>
        <v/>
      </c>
      <c r="W3183" s="192" t="str">
        <f t="shared" si="2340"/>
        <v/>
      </c>
      <c r="X3183" s="303" t="str">
        <f t="shared" si="2341"/>
        <v/>
      </c>
      <c r="Y3183" s="300" t="str">
        <f t="shared" si="2342"/>
        <v/>
      </c>
      <c r="Z3183" s="300" t="str">
        <f t="shared" si="2343"/>
        <v/>
      </c>
      <c r="AA3183" s="303" t="str">
        <f t="shared" si="2344"/>
        <v/>
      </c>
      <c r="AB3183" s="300" t="str">
        <f t="shared" si="2345"/>
        <v/>
      </c>
      <c r="AC3183" s="300" t="str">
        <f t="shared" si="2346"/>
        <v/>
      </c>
      <c r="AD3183" s="300" t="str">
        <f t="shared" si="2347"/>
        <v/>
      </c>
      <c r="AE3183" s="192" t="str">
        <f t="shared" si="2348"/>
        <v/>
      </c>
      <c r="AF3183" s="192" t="str">
        <f t="shared" si="2349"/>
        <v/>
      </c>
      <c r="AG3183" s="192"/>
      <c r="AJ3183" s="300" t="str">
        <f t="shared" si="2350"/>
        <v/>
      </c>
      <c r="AK3183" s="300" t="str">
        <f t="shared" si="2351"/>
        <v/>
      </c>
      <c r="AL3183" s="300" t="str">
        <f t="shared" si="2352"/>
        <v/>
      </c>
      <c r="AM3183" s="300" t="str">
        <f t="shared" si="2353"/>
        <v/>
      </c>
      <c r="AN3183" s="300" t="str">
        <f t="shared" si="2354"/>
        <v>жил</v>
      </c>
      <c r="AO3183" s="300" t="str">
        <f t="shared" si="2355"/>
        <v/>
      </c>
      <c r="AP3183" s="300" t="str">
        <f t="shared" si="2356"/>
        <v/>
      </c>
      <c r="AQ3183" s="300" t="str">
        <f t="shared" si="2357"/>
        <v/>
      </c>
      <c r="AR3183" s="306" t="str">
        <f t="shared" si="2358"/>
        <v/>
      </c>
      <c r="AS3183" s="300" t="str">
        <f t="shared" si="2359"/>
        <v/>
      </c>
      <c r="AT3183" s="300" t="str">
        <f t="shared" si="2360"/>
        <v/>
      </c>
      <c r="AU3183" s="192" t="str">
        <f t="shared" si="2361"/>
        <v>рбс</v>
      </c>
      <c r="AV3183" s="192" t="str">
        <f t="shared" si="2362"/>
        <v>рбс83005113общпро</v>
      </c>
      <c r="AW3183" s="191">
        <f t="shared" si="2363"/>
        <v>82591.740000000005</v>
      </c>
      <c r="AX3183" s="191">
        <f t="shared" si="2364"/>
        <v>82591.740000000005</v>
      </c>
      <c r="AY3183" s="191">
        <f t="shared" si="2365"/>
        <v>0</v>
      </c>
      <c r="AZ3183" s="191">
        <f t="shared" si="2366"/>
        <v>0</v>
      </c>
      <c r="BA3183" s="193">
        <f t="shared" si="2367"/>
        <v>1</v>
      </c>
      <c r="BB3183" s="193">
        <f t="shared" si="2368"/>
        <v>1</v>
      </c>
      <c r="BC3183" s="193">
        <f t="shared" si="2369"/>
        <v>1</v>
      </c>
      <c r="BD3183" s="191">
        <f t="shared" si="2329"/>
        <v>0</v>
      </c>
      <c r="BE3183" s="191">
        <f t="shared" si="2370"/>
        <v>0</v>
      </c>
      <c r="BF3183" s="210">
        <f t="shared" si="2371"/>
        <v>0</v>
      </c>
      <c r="BG3183" s="211">
        <f t="shared" si="2372"/>
        <v>0</v>
      </c>
      <c r="BH3183" s="289" t="str">
        <f t="shared" si="2377"/>
        <v>830</v>
      </c>
      <c r="BI3183" s="289" t="str">
        <f t="shared" si="2378"/>
        <v>0501</v>
      </c>
      <c r="BJ3183" s="284" t="s">
        <v>591</v>
      </c>
      <c r="BK3183" s="284" t="s">
        <v>586</v>
      </c>
      <c r="BL3183" s="233" t="str">
        <f t="shared" si="2375"/>
        <v/>
      </c>
    </row>
    <row r="3184" spans="1:64" ht="12" customHeight="1">
      <c r="A3184" s="333" t="s">
        <v>823</v>
      </c>
      <c r="B3184" s="381" t="s">
        <v>313</v>
      </c>
      <c r="C3184" s="333" t="s">
        <v>824</v>
      </c>
      <c r="D3184" s="381" t="s">
        <v>403</v>
      </c>
      <c r="E3184" s="381" t="s">
        <v>1499</v>
      </c>
      <c r="F3184" s="381" t="s">
        <v>586</v>
      </c>
      <c r="G3184" s="381" t="s">
        <v>389</v>
      </c>
      <c r="H3184" s="100" t="s">
        <v>653</v>
      </c>
      <c r="I3184" s="381" t="s">
        <v>505</v>
      </c>
      <c r="J3184" s="382">
        <v>88002</v>
      </c>
      <c r="K3184" s="382">
        <v>0</v>
      </c>
      <c r="L3184" s="191" t="str">
        <f t="shared" si="2332"/>
        <v>830051130501103008000024422601</v>
      </c>
      <c r="M3184" s="192">
        <f t="array" ref="M3184">IF(COUNT(SEARCH(Удалить_Роспись_КВСР,$B3184)*SEARCH(Удалить_Роспись_ПБС,$C3184)*SEARCH(Удалить_Роспись_КФСР, $D3184)*SEARCH(Удалить_Роспись_КЦСР,$E3184)*SEARCH(Удалить_Роспись_КВР,$F3184)*SEARCH(Удалить_Роспись_ЭК,$H3184)*SEARCH(Удалить_Роспись_КР,$I3184))&gt;0,0,1)</f>
        <v>1</v>
      </c>
      <c r="N3184" s="192">
        <v>0</v>
      </c>
      <c r="O3184" s="192" t="str">
        <f t="shared" si="2333"/>
        <v/>
      </c>
      <c r="P3184" s="192" t="str">
        <f t="shared" si="2376"/>
        <v/>
      </c>
      <c r="Q3184" s="300" t="str">
        <f t="shared" si="2334"/>
        <v/>
      </c>
      <c r="R3184" s="300" t="str">
        <f t="shared" si="2335"/>
        <v/>
      </c>
      <c r="S3184" s="300" t="str">
        <f t="shared" si="2336"/>
        <v/>
      </c>
      <c r="T3184" s="192" t="str">
        <f t="shared" si="2337"/>
        <v/>
      </c>
      <c r="U3184" s="303" t="str">
        <f t="shared" si="2338"/>
        <v/>
      </c>
      <c r="V3184" s="300" t="str">
        <f t="shared" si="2339"/>
        <v/>
      </c>
      <c r="W3184" s="192" t="str">
        <f t="shared" si="2340"/>
        <v/>
      </c>
      <c r="X3184" s="303" t="str">
        <f t="shared" si="2341"/>
        <v/>
      </c>
      <c r="Y3184" s="300" t="str">
        <f t="shared" si="2342"/>
        <v/>
      </c>
      <c r="Z3184" s="300" t="str">
        <f t="shared" si="2343"/>
        <v/>
      </c>
      <c r="AA3184" s="303" t="str">
        <f t="shared" si="2344"/>
        <v/>
      </c>
      <c r="AB3184" s="300" t="str">
        <f t="shared" si="2345"/>
        <v/>
      </c>
      <c r="AC3184" s="300" t="str">
        <f t="shared" si="2346"/>
        <v/>
      </c>
      <c r="AD3184" s="300" t="str">
        <f t="shared" si="2347"/>
        <v/>
      </c>
      <c r="AE3184" s="192" t="str">
        <f t="shared" si="2348"/>
        <v/>
      </c>
      <c r="AF3184" s="192" t="str">
        <f t="shared" si="2349"/>
        <v/>
      </c>
      <c r="AG3184" s="192"/>
      <c r="AJ3184" s="300" t="str">
        <f t="shared" si="2350"/>
        <v/>
      </c>
      <c r="AK3184" s="300" t="str">
        <f t="shared" si="2351"/>
        <v/>
      </c>
      <c r="AL3184" s="300" t="str">
        <f t="shared" si="2352"/>
        <v/>
      </c>
      <c r="AM3184" s="300" t="str">
        <f t="shared" si="2353"/>
        <v/>
      </c>
      <c r="AN3184" s="300" t="str">
        <f t="shared" si="2354"/>
        <v>жил</v>
      </c>
      <c r="AO3184" s="300" t="str">
        <f t="shared" si="2355"/>
        <v/>
      </c>
      <c r="AP3184" s="300" t="str">
        <f t="shared" si="2356"/>
        <v/>
      </c>
      <c r="AQ3184" s="300" t="str">
        <f t="shared" si="2357"/>
        <v/>
      </c>
      <c r="AR3184" s="306" t="str">
        <f t="shared" si="2358"/>
        <v/>
      </c>
      <c r="AS3184" s="300" t="str">
        <f t="shared" si="2359"/>
        <v/>
      </c>
      <c r="AT3184" s="300" t="str">
        <f t="shared" si="2360"/>
        <v/>
      </c>
      <c r="AU3184" s="192" t="str">
        <f t="shared" si="2361"/>
        <v>рбс</v>
      </c>
      <c r="AV3184" s="192" t="str">
        <f t="shared" si="2362"/>
        <v>рбс83005113общпро</v>
      </c>
      <c r="AW3184" s="191">
        <f t="shared" si="2363"/>
        <v>88002</v>
      </c>
      <c r="AX3184" s="191">
        <f t="shared" si="2364"/>
        <v>0</v>
      </c>
      <c r="AY3184" s="191">
        <f t="shared" si="2365"/>
        <v>0</v>
      </c>
      <c r="AZ3184" s="191">
        <f t="shared" si="2366"/>
        <v>0</v>
      </c>
      <c r="BA3184" s="193">
        <f t="shared" si="2367"/>
        <v>1</v>
      </c>
      <c r="BB3184" s="193">
        <f t="shared" si="2368"/>
        <v>1</v>
      </c>
      <c r="BC3184" s="193">
        <f t="shared" si="2369"/>
        <v>1</v>
      </c>
      <c r="BD3184" s="191">
        <f t="shared" ref="BD3184:BD3190" si="2379">IF(ISNA(BA3184),0,AY3184*$BA3184)</f>
        <v>0</v>
      </c>
      <c r="BE3184" s="191">
        <f t="shared" si="2370"/>
        <v>0</v>
      </c>
      <c r="BF3184" s="210">
        <f t="shared" si="2371"/>
        <v>0</v>
      </c>
      <c r="BG3184" s="211">
        <f t="shared" si="2372"/>
        <v>0</v>
      </c>
      <c r="BH3184" s="289" t="str">
        <f t="shared" si="2377"/>
        <v>830</v>
      </c>
      <c r="BI3184" s="289" t="str">
        <f t="shared" si="2378"/>
        <v>0501</v>
      </c>
      <c r="BJ3184" s="284" t="s">
        <v>591</v>
      </c>
      <c r="BK3184" s="284" t="s">
        <v>586</v>
      </c>
      <c r="BL3184" s="233" t="str">
        <f t="shared" si="2375"/>
        <v/>
      </c>
    </row>
    <row r="3185" spans="1:64" ht="12" hidden="1" customHeight="1">
      <c r="A3185" s="333" t="s">
        <v>823</v>
      </c>
      <c r="B3185" s="381" t="s">
        <v>313</v>
      </c>
      <c r="C3185" s="333" t="s">
        <v>824</v>
      </c>
      <c r="D3185" s="381" t="s">
        <v>404</v>
      </c>
      <c r="E3185" s="381" t="s">
        <v>1500</v>
      </c>
      <c r="F3185" s="381" t="s">
        <v>607</v>
      </c>
      <c r="G3185" s="381" t="s">
        <v>394</v>
      </c>
      <c r="H3185" s="100" t="s">
        <v>653</v>
      </c>
      <c r="I3185" s="381" t="s">
        <v>339</v>
      </c>
      <c r="J3185" s="382">
        <v>28000000</v>
      </c>
      <c r="K3185" s="382">
        <v>0</v>
      </c>
      <c r="L3185" s="191" t="str">
        <f t="shared" si="2332"/>
        <v>830051130502035007571024322510</v>
      </c>
      <c r="M3185" s="192">
        <f t="array" ref="M3185">IF(COUNT(SEARCH(Удалить_Роспись_КВСР,$B3185)*SEARCH(Удалить_Роспись_ПБС,$C3185)*SEARCH(Удалить_Роспись_КФСР, $D3185)*SEARCH(Удалить_Роспись_КЦСР,$E3185)*SEARCH(Удалить_Роспись_КВР,$F3185)*SEARCH(Удалить_Роспись_ЭК,$H3185)*SEARCH(Удалить_Роспись_КР,$I3185))&gt;0,0,1)</f>
        <v>0</v>
      </c>
      <c r="N3185" s="192">
        <v>0</v>
      </c>
      <c r="O3185" s="192" t="str">
        <f t="shared" si="2333"/>
        <v/>
      </c>
      <c r="P3185" s="192" t="str">
        <f t="shared" si="2376"/>
        <v/>
      </c>
      <c r="Q3185" s="300" t="str">
        <f t="shared" si="2334"/>
        <v/>
      </c>
      <c r="R3185" s="300" t="str">
        <f t="shared" si="2335"/>
        <v/>
      </c>
      <c r="S3185" s="300" t="str">
        <f t="shared" si="2336"/>
        <v/>
      </c>
      <c r="T3185" s="192" t="str">
        <f t="shared" si="2337"/>
        <v/>
      </c>
      <c r="U3185" s="303" t="str">
        <f t="shared" si="2338"/>
        <v/>
      </c>
      <c r="V3185" s="300" t="str">
        <f t="shared" si="2339"/>
        <v/>
      </c>
      <c r="W3185" s="192" t="str">
        <f t="shared" si="2340"/>
        <v/>
      </c>
      <c r="X3185" s="303" t="str">
        <f t="shared" si="2341"/>
        <v/>
      </c>
      <c r="Y3185" s="300" t="str">
        <f t="shared" si="2342"/>
        <v/>
      </c>
      <c r="Z3185" s="300" t="str">
        <f t="shared" si="2343"/>
        <v/>
      </c>
      <c r="AA3185" s="303" t="str">
        <f t="shared" si="2344"/>
        <v/>
      </c>
      <c r="AB3185" s="300" t="str">
        <f t="shared" si="2345"/>
        <v/>
      </c>
      <c r="AC3185" s="300" t="str">
        <f t="shared" si="2346"/>
        <v/>
      </c>
      <c r="AD3185" s="300" t="str">
        <f t="shared" si="2347"/>
        <v/>
      </c>
      <c r="AE3185" s="192" t="str">
        <f t="shared" si="2348"/>
        <v/>
      </c>
      <c r="AF3185" s="192" t="str">
        <f t="shared" si="2349"/>
        <v/>
      </c>
      <c r="AG3185" s="192"/>
      <c r="AJ3185" s="300" t="str">
        <f t="shared" si="2350"/>
        <v/>
      </c>
      <c r="AK3185" s="300" t="str">
        <f t="shared" si="2351"/>
        <v/>
      </c>
      <c r="AL3185" s="300" t="str">
        <f t="shared" si="2352"/>
        <v/>
      </c>
      <c r="AM3185" s="300" t="str">
        <f t="shared" si="2353"/>
        <v/>
      </c>
      <c r="AN3185" s="300" t="str">
        <f t="shared" si="2354"/>
        <v/>
      </c>
      <c r="AO3185" s="300" t="str">
        <f t="shared" si="2355"/>
        <v/>
      </c>
      <c r="AP3185" s="300" t="str">
        <f t="shared" si="2356"/>
        <v/>
      </c>
      <c r="AQ3185" s="300" t="str">
        <f t="shared" si="2357"/>
        <v/>
      </c>
      <c r="AR3185" s="306" t="str">
        <f t="shared" si="2358"/>
        <v/>
      </c>
      <c r="AS3185" s="300" t="str">
        <f t="shared" si="2359"/>
        <v/>
      </c>
      <c r="AT3185" s="300" t="str">
        <f t="shared" si="2360"/>
        <v/>
      </c>
      <c r="AU3185" s="192" t="str">
        <f t="shared" si="2361"/>
        <v>рбс</v>
      </c>
      <c r="AV3185" s="192" t="str">
        <f t="shared" si="2362"/>
        <v>рбс83005113общпро</v>
      </c>
      <c r="AW3185" s="191">
        <f t="shared" si="2363"/>
        <v>0</v>
      </c>
      <c r="AX3185" s="191">
        <f t="shared" si="2364"/>
        <v>0</v>
      </c>
      <c r="AY3185" s="191">
        <f t="shared" si="2365"/>
        <v>0</v>
      </c>
      <c r="AZ3185" s="191">
        <f t="shared" si="2366"/>
        <v>0</v>
      </c>
      <c r="BA3185" s="193">
        <f t="shared" si="2367"/>
        <v>1</v>
      </c>
      <c r="BB3185" s="193">
        <f t="shared" si="2368"/>
        <v>1</v>
      </c>
      <c r="BC3185" s="193">
        <f t="shared" si="2369"/>
        <v>1</v>
      </c>
      <c r="BD3185" s="191">
        <f t="shared" si="2379"/>
        <v>0</v>
      </c>
      <c r="BE3185" s="191">
        <f t="shared" si="2370"/>
        <v>0</v>
      </c>
      <c r="BF3185" s="210">
        <f t="shared" si="2371"/>
        <v>0</v>
      </c>
      <c r="BG3185" s="211">
        <f t="shared" si="2372"/>
        <v>0</v>
      </c>
      <c r="BH3185" s="289" t="str">
        <f t="shared" si="2377"/>
        <v>830</v>
      </c>
      <c r="BI3185" s="289" t="str">
        <f t="shared" si="2378"/>
        <v>0502</v>
      </c>
      <c r="BJ3185" s="284" t="s">
        <v>591</v>
      </c>
      <c r="BK3185" s="284" t="s">
        <v>586</v>
      </c>
      <c r="BL3185" s="233" t="str">
        <f t="shared" si="2375"/>
        <v/>
      </c>
    </row>
    <row r="3186" spans="1:64" ht="12" customHeight="1">
      <c r="A3186" s="333" t="s">
        <v>823</v>
      </c>
      <c r="B3186" s="381" t="s">
        <v>313</v>
      </c>
      <c r="C3186" s="333" t="s">
        <v>824</v>
      </c>
      <c r="D3186" s="381" t="s">
        <v>404</v>
      </c>
      <c r="E3186" s="381" t="s">
        <v>1501</v>
      </c>
      <c r="F3186" s="381" t="s">
        <v>607</v>
      </c>
      <c r="G3186" s="381" t="s">
        <v>394</v>
      </c>
      <c r="H3186" s="100" t="s">
        <v>653</v>
      </c>
      <c r="I3186" s="381" t="s">
        <v>505</v>
      </c>
      <c r="J3186" s="382">
        <v>28079915.969999999</v>
      </c>
      <c r="K3186" s="382">
        <v>17987549.879999999</v>
      </c>
      <c r="L3186" s="191" t="str">
        <f t="shared" si="2332"/>
        <v>830051130502035008000024322501</v>
      </c>
      <c r="M3186" s="192">
        <f t="array" ref="M3186">IF(COUNT(SEARCH(Удалить_Роспись_КВСР,$B3186)*SEARCH(Удалить_Роспись_ПБС,$C3186)*SEARCH(Удалить_Роспись_КФСР, $D3186)*SEARCH(Удалить_Роспись_КЦСР,$E3186)*SEARCH(Удалить_Роспись_КВР,$F3186)*SEARCH(Удалить_Роспись_ЭК,$H3186)*SEARCH(Удалить_Роспись_КР,$I3186))&gt;0,0,1)</f>
        <v>1</v>
      </c>
      <c r="N3186" s="192">
        <v>0</v>
      </c>
      <c r="O3186" s="192" t="str">
        <f t="shared" si="2333"/>
        <v/>
      </c>
      <c r="P3186" s="192" t="str">
        <f t="shared" si="2376"/>
        <v/>
      </c>
      <c r="Q3186" s="300" t="str">
        <f t="shared" si="2334"/>
        <v/>
      </c>
      <c r="R3186" s="300" t="str">
        <f t="shared" si="2335"/>
        <v/>
      </c>
      <c r="S3186" s="300" t="str">
        <f t="shared" si="2336"/>
        <v/>
      </c>
      <c r="T3186" s="192" t="str">
        <f t="shared" si="2337"/>
        <v/>
      </c>
      <c r="U3186" s="303" t="str">
        <f t="shared" si="2338"/>
        <v/>
      </c>
      <c r="V3186" s="300" t="str">
        <f t="shared" si="2339"/>
        <v/>
      </c>
      <c r="W3186" s="192" t="str">
        <f t="shared" si="2340"/>
        <v/>
      </c>
      <c r="X3186" s="303" t="str">
        <f t="shared" si="2341"/>
        <v/>
      </c>
      <c r="Y3186" s="300" t="str">
        <f t="shared" si="2342"/>
        <v/>
      </c>
      <c r="Z3186" s="300" t="str">
        <f t="shared" si="2343"/>
        <v/>
      </c>
      <c r="AA3186" s="303" t="str">
        <f t="shared" si="2344"/>
        <v/>
      </c>
      <c r="AB3186" s="300" t="str">
        <f t="shared" si="2345"/>
        <v/>
      </c>
      <c r="AC3186" s="300" t="str">
        <f t="shared" si="2346"/>
        <v/>
      </c>
      <c r="AD3186" s="300" t="str">
        <f t="shared" si="2347"/>
        <v/>
      </c>
      <c r="AE3186" s="192" t="str">
        <f t="shared" si="2348"/>
        <v/>
      </c>
      <c r="AF3186" s="192" t="str">
        <f t="shared" si="2349"/>
        <v/>
      </c>
      <c r="AG3186" s="192"/>
      <c r="AJ3186" s="300" t="str">
        <f t="shared" si="2350"/>
        <v/>
      </c>
      <c r="AK3186" s="300" t="str">
        <f t="shared" si="2351"/>
        <v/>
      </c>
      <c r="AL3186" s="300" t="str">
        <f t="shared" si="2352"/>
        <v/>
      </c>
      <c r="AM3186" s="300" t="str">
        <f t="shared" si="2353"/>
        <v/>
      </c>
      <c r="AN3186" s="300" t="str">
        <f t="shared" si="2354"/>
        <v/>
      </c>
      <c r="AO3186" s="300" t="str">
        <f t="shared" si="2355"/>
        <v/>
      </c>
      <c r="AP3186" s="300" t="str">
        <f t="shared" si="2356"/>
        <v/>
      </c>
      <c r="AQ3186" s="300" t="str">
        <f t="shared" si="2357"/>
        <v/>
      </c>
      <c r="AR3186" s="306" t="str">
        <f t="shared" si="2358"/>
        <v/>
      </c>
      <c r="AS3186" s="300" t="str">
        <f t="shared" si="2359"/>
        <v/>
      </c>
      <c r="AT3186" s="300" t="str">
        <f t="shared" si="2360"/>
        <v/>
      </c>
      <c r="AU3186" s="192" t="str">
        <f t="shared" si="2361"/>
        <v>рбс</v>
      </c>
      <c r="AV3186" s="192" t="str">
        <f t="shared" si="2362"/>
        <v>рбс83005113общпро</v>
      </c>
      <c r="AW3186" s="191">
        <f t="shared" si="2363"/>
        <v>28079915.969999999</v>
      </c>
      <c r="AX3186" s="191">
        <f t="shared" si="2364"/>
        <v>17987549.879999999</v>
      </c>
      <c r="AY3186" s="191">
        <f t="shared" si="2365"/>
        <v>0</v>
      </c>
      <c r="AZ3186" s="191">
        <f t="shared" si="2366"/>
        <v>0</v>
      </c>
      <c r="BA3186" s="193">
        <f t="shared" si="2367"/>
        <v>1</v>
      </c>
      <c r="BB3186" s="193">
        <f t="shared" si="2368"/>
        <v>1</v>
      </c>
      <c r="BC3186" s="193">
        <f t="shared" si="2369"/>
        <v>1</v>
      </c>
      <c r="BD3186" s="191">
        <f t="shared" si="2379"/>
        <v>0</v>
      </c>
      <c r="BE3186" s="191">
        <f t="shared" si="2370"/>
        <v>0</v>
      </c>
      <c r="BF3186" s="210">
        <f t="shared" si="2371"/>
        <v>0</v>
      </c>
      <c r="BG3186" s="211">
        <f t="shared" si="2372"/>
        <v>0</v>
      </c>
      <c r="BH3186" s="289"/>
      <c r="BI3186" s="289"/>
      <c r="BL3186" s="233" t="str">
        <f t="shared" si="2375"/>
        <v/>
      </c>
    </row>
    <row r="3187" spans="1:64" ht="12" customHeight="1">
      <c r="A3187" s="333" t="s">
        <v>823</v>
      </c>
      <c r="B3187" s="381" t="s">
        <v>313</v>
      </c>
      <c r="C3187" s="333" t="s">
        <v>824</v>
      </c>
      <c r="D3187" s="381" t="s">
        <v>404</v>
      </c>
      <c r="E3187" s="381" t="s">
        <v>1501</v>
      </c>
      <c r="F3187" s="381" t="s">
        <v>607</v>
      </c>
      <c r="G3187" s="381" t="s">
        <v>389</v>
      </c>
      <c r="H3187" s="100" t="s">
        <v>653</v>
      </c>
      <c r="I3187" s="381" t="s">
        <v>505</v>
      </c>
      <c r="J3187" s="382">
        <v>15000000</v>
      </c>
      <c r="K3187" s="382">
        <v>0</v>
      </c>
      <c r="L3187" s="191" t="str">
        <f t="shared" si="2332"/>
        <v>830051130502035008000024322601</v>
      </c>
      <c r="M3187" s="192">
        <f t="array" ref="M3187">IF(COUNT(SEARCH(Удалить_Роспись_КВСР,$B3187)*SEARCH(Удалить_Роспись_ПБС,$C3187)*SEARCH(Удалить_Роспись_КФСР, $D3187)*SEARCH(Удалить_Роспись_КЦСР,$E3187)*SEARCH(Удалить_Роспись_КВР,$F3187)*SEARCH(Удалить_Роспись_ЭК,$H3187)*SEARCH(Удалить_Роспись_КР,$I3187))&gt;0,0,1)</f>
        <v>1</v>
      </c>
      <c r="N3187" s="192">
        <v>0</v>
      </c>
      <c r="O3187" s="192" t="str">
        <f t="shared" si="2333"/>
        <v/>
      </c>
      <c r="P3187" s="192" t="str">
        <f t="shared" si="2376"/>
        <v/>
      </c>
      <c r="Q3187" s="300" t="str">
        <f t="shared" si="2334"/>
        <v/>
      </c>
      <c r="R3187" s="300" t="str">
        <f t="shared" si="2335"/>
        <v/>
      </c>
      <c r="S3187" s="300" t="str">
        <f t="shared" si="2336"/>
        <v/>
      </c>
      <c r="T3187" s="192" t="str">
        <f t="shared" si="2337"/>
        <v/>
      </c>
      <c r="U3187" s="303" t="str">
        <f t="shared" si="2338"/>
        <v/>
      </c>
      <c r="V3187" s="300" t="str">
        <f t="shared" si="2339"/>
        <v/>
      </c>
      <c r="W3187" s="192" t="str">
        <f t="shared" si="2340"/>
        <v/>
      </c>
      <c r="X3187" s="303" t="str">
        <f t="shared" si="2341"/>
        <v/>
      </c>
      <c r="Y3187" s="300" t="str">
        <f t="shared" si="2342"/>
        <v/>
      </c>
      <c r="Z3187" s="300" t="str">
        <f t="shared" si="2343"/>
        <v/>
      </c>
      <c r="AA3187" s="303" t="str">
        <f t="shared" si="2344"/>
        <v/>
      </c>
      <c r="AB3187" s="300" t="str">
        <f t="shared" si="2345"/>
        <v/>
      </c>
      <c r="AC3187" s="300" t="str">
        <f t="shared" si="2346"/>
        <v/>
      </c>
      <c r="AD3187" s="300" t="str">
        <f t="shared" si="2347"/>
        <v/>
      </c>
      <c r="AE3187" s="192" t="str">
        <f t="shared" si="2348"/>
        <v/>
      </c>
      <c r="AF3187" s="192" t="str">
        <f t="shared" si="2349"/>
        <v/>
      </c>
      <c r="AG3187" s="192"/>
      <c r="AJ3187" s="300" t="str">
        <f t="shared" si="2350"/>
        <v/>
      </c>
      <c r="AK3187" s="300" t="str">
        <f t="shared" si="2351"/>
        <v/>
      </c>
      <c r="AL3187" s="300" t="str">
        <f t="shared" si="2352"/>
        <v/>
      </c>
      <c r="AM3187" s="300" t="str">
        <f t="shared" si="2353"/>
        <v/>
      </c>
      <c r="AN3187" s="300" t="str">
        <f t="shared" si="2354"/>
        <v/>
      </c>
      <c r="AO3187" s="300" t="str">
        <f t="shared" si="2355"/>
        <v/>
      </c>
      <c r="AP3187" s="300" t="str">
        <f t="shared" si="2356"/>
        <v/>
      </c>
      <c r="AQ3187" s="300" t="str">
        <f t="shared" si="2357"/>
        <v/>
      </c>
      <c r="AR3187" s="306" t="str">
        <f t="shared" si="2358"/>
        <v/>
      </c>
      <c r="AS3187" s="300" t="str">
        <f t="shared" si="2359"/>
        <v/>
      </c>
      <c r="AT3187" s="300" t="str">
        <f t="shared" si="2360"/>
        <v/>
      </c>
      <c r="AU3187" s="192" t="str">
        <f t="shared" si="2361"/>
        <v>рбс</v>
      </c>
      <c r="AV3187" s="192" t="str">
        <f t="shared" si="2362"/>
        <v>рбс83005113общпро</v>
      </c>
      <c r="AW3187" s="191">
        <f t="shared" si="2363"/>
        <v>15000000</v>
      </c>
      <c r="AX3187" s="191">
        <f t="shared" si="2364"/>
        <v>0</v>
      </c>
      <c r="AY3187" s="191">
        <f t="shared" si="2365"/>
        <v>0</v>
      </c>
      <c r="AZ3187" s="191">
        <f t="shared" si="2366"/>
        <v>0</v>
      </c>
      <c r="BA3187" s="193">
        <f t="shared" si="2367"/>
        <v>1</v>
      </c>
      <c r="BB3187" s="193">
        <f t="shared" si="2368"/>
        <v>1</v>
      </c>
      <c r="BC3187" s="193">
        <f t="shared" si="2369"/>
        <v>1</v>
      </c>
      <c r="BD3187" s="191">
        <f t="shared" si="2379"/>
        <v>0</v>
      </c>
      <c r="BE3187" s="191">
        <f t="shared" si="2370"/>
        <v>0</v>
      </c>
      <c r="BF3187" s="210">
        <f t="shared" si="2371"/>
        <v>0</v>
      </c>
      <c r="BG3187" s="211">
        <f t="shared" si="2372"/>
        <v>0</v>
      </c>
      <c r="BH3187" s="289"/>
      <c r="BI3187" s="289"/>
      <c r="BL3187" s="233" t="str">
        <f t="shared" si="2375"/>
        <v/>
      </c>
    </row>
    <row r="3188" spans="1:64" ht="12" customHeight="1">
      <c r="A3188" s="333" t="s">
        <v>823</v>
      </c>
      <c r="B3188" s="381" t="s">
        <v>313</v>
      </c>
      <c r="C3188" s="333" t="s">
        <v>824</v>
      </c>
      <c r="D3188" s="381" t="s">
        <v>404</v>
      </c>
      <c r="E3188" s="381" t="s">
        <v>1501</v>
      </c>
      <c r="F3188" s="381" t="s">
        <v>607</v>
      </c>
      <c r="G3188" s="381" t="s">
        <v>407</v>
      </c>
      <c r="H3188" s="100" t="s">
        <v>653</v>
      </c>
      <c r="I3188" s="381" t="s">
        <v>505</v>
      </c>
      <c r="J3188" s="382">
        <v>14876417.689999999</v>
      </c>
      <c r="K3188" s="382">
        <v>14876417.689999999</v>
      </c>
      <c r="L3188" s="191" t="str">
        <f t="shared" si="2332"/>
        <v>830051130502035008000024331001</v>
      </c>
      <c r="M3188" s="192">
        <f t="array" ref="M3188">IF(COUNT(SEARCH(Удалить_Роспись_КВСР,$B3188)*SEARCH(Удалить_Роспись_ПБС,$C3188)*SEARCH(Удалить_Роспись_КФСР, $D3188)*SEARCH(Удалить_Роспись_КЦСР,$E3188)*SEARCH(Удалить_Роспись_КВР,$F3188)*SEARCH(Удалить_Роспись_ЭК,$H3188)*SEARCH(Удалить_Роспись_КР,$I3188))&gt;0,0,1)</f>
        <v>1</v>
      </c>
      <c r="N3188" s="192">
        <v>0</v>
      </c>
      <c r="O3188" s="192" t="str">
        <f t="shared" si="2333"/>
        <v/>
      </c>
      <c r="P3188" s="192" t="str">
        <f t="shared" si="2376"/>
        <v/>
      </c>
      <c r="Q3188" s="300" t="str">
        <f t="shared" si="2334"/>
        <v/>
      </c>
      <c r="R3188" s="300" t="str">
        <f t="shared" si="2335"/>
        <v/>
      </c>
      <c r="S3188" s="300" t="str">
        <f t="shared" si="2336"/>
        <v/>
      </c>
      <c r="T3188" s="192" t="str">
        <f t="shared" si="2337"/>
        <v/>
      </c>
      <c r="U3188" s="303" t="str">
        <f t="shared" si="2338"/>
        <v/>
      </c>
      <c r="V3188" s="300" t="str">
        <f t="shared" si="2339"/>
        <v/>
      </c>
      <c r="W3188" s="192" t="str">
        <f t="shared" si="2340"/>
        <v/>
      </c>
      <c r="X3188" s="303" t="str">
        <f t="shared" si="2341"/>
        <v/>
      </c>
      <c r="Y3188" s="300" t="str">
        <f t="shared" si="2342"/>
        <v/>
      </c>
      <c r="Z3188" s="300" t="str">
        <f t="shared" si="2343"/>
        <v/>
      </c>
      <c r="AA3188" s="303" t="str">
        <f t="shared" si="2344"/>
        <v/>
      </c>
      <c r="AB3188" s="300" t="str">
        <f t="shared" si="2345"/>
        <v/>
      </c>
      <c r="AC3188" s="300" t="str">
        <f t="shared" si="2346"/>
        <v/>
      </c>
      <c r="AD3188" s="300" t="str">
        <f t="shared" si="2347"/>
        <v/>
      </c>
      <c r="AE3188" s="192" t="str">
        <f t="shared" si="2348"/>
        <v/>
      </c>
      <c r="AF3188" s="192" t="str">
        <f t="shared" si="2349"/>
        <v/>
      </c>
      <c r="AG3188" s="192"/>
      <c r="AJ3188" s="300" t="str">
        <f t="shared" si="2350"/>
        <v/>
      </c>
      <c r="AK3188" s="300" t="str">
        <f t="shared" si="2351"/>
        <v/>
      </c>
      <c r="AL3188" s="300" t="str">
        <f t="shared" si="2352"/>
        <v/>
      </c>
      <c r="AM3188" s="300" t="str">
        <f t="shared" si="2353"/>
        <v/>
      </c>
      <c r="AN3188" s="300" t="str">
        <f t="shared" si="2354"/>
        <v/>
      </c>
      <c r="AO3188" s="300" t="str">
        <f t="shared" si="2355"/>
        <v/>
      </c>
      <c r="AP3188" s="300" t="str">
        <f t="shared" si="2356"/>
        <v/>
      </c>
      <c r="AQ3188" s="300" t="str">
        <f t="shared" si="2357"/>
        <v/>
      </c>
      <c r="AR3188" s="306" t="str">
        <f t="shared" si="2358"/>
        <v/>
      </c>
      <c r="AS3188" s="300" t="str">
        <f t="shared" si="2359"/>
        <v/>
      </c>
      <c r="AT3188" s="300" t="str">
        <f t="shared" si="2360"/>
        <v/>
      </c>
      <c r="AU3188" s="192" t="str">
        <f t="shared" si="2361"/>
        <v>рбс</v>
      </c>
      <c r="AV3188" s="192" t="str">
        <f t="shared" si="2362"/>
        <v>рбс83005113общосн</v>
      </c>
      <c r="AW3188" s="191">
        <f t="shared" si="2363"/>
        <v>14876417.689999999</v>
      </c>
      <c r="AX3188" s="191">
        <f t="shared" si="2364"/>
        <v>14876417.689999999</v>
      </c>
      <c r="AY3188" s="191">
        <f t="shared" si="2365"/>
        <v>0</v>
      </c>
      <c r="AZ3188" s="191">
        <f t="shared" si="2366"/>
        <v>0</v>
      </c>
      <c r="BA3188" s="193">
        <f t="shared" si="2367"/>
        <v>1</v>
      </c>
      <c r="BB3188" s="193">
        <f t="shared" si="2368"/>
        <v>1</v>
      </c>
      <c r="BC3188" s="193">
        <f t="shared" si="2369"/>
        <v>1</v>
      </c>
      <c r="BD3188" s="191">
        <f t="shared" si="2379"/>
        <v>0</v>
      </c>
      <c r="BE3188" s="191">
        <f t="shared" si="2370"/>
        <v>0</v>
      </c>
      <c r="BF3188" s="210">
        <f t="shared" si="2371"/>
        <v>0</v>
      </c>
      <c r="BG3188" s="211">
        <f t="shared" si="2372"/>
        <v>0</v>
      </c>
      <c r="BH3188" s="289"/>
      <c r="BI3188" s="289"/>
      <c r="BL3188" s="233" t="str">
        <f t="shared" si="2375"/>
        <v/>
      </c>
    </row>
    <row r="3189" spans="1:64" ht="12" customHeight="1">
      <c r="A3189" s="333" t="s">
        <v>823</v>
      </c>
      <c r="B3189" s="381" t="s">
        <v>313</v>
      </c>
      <c r="C3189" s="333" t="s">
        <v>824</v>
      </c>
      <c r="D3189" s="381" t="s">
        <v>404</v>
      </c>
      <c r="E3189" s="381" t="s">
        <v>1502</v>
      </c>
      <c r="F3189" s="381" t="s">
        <v>607</v>
      </c>
      <c r="G3189" s="381" t="s">
        <v>394</v>
      </c>
      <c r="H3189" s="100" t="s">
        <v>653</v>
      </c>
      <c r="I3189" s="381" t="s">
        <v>505</v>
      </c>
      <c r="J3189" s="382">
        <v>280000</v>
      </c>
      <c r="K3189" s="382">
        <v>0</v>
      </c>
      <c r="L3189" s="191" t="str">
        <f t="shared" si="2332"/>
        <v>83005113050203500S571024322501</v>
      </c>
      <c r="M3189" s="192">
        <f t="array" ref="M3189">IF(COUNT(SEARCH(Удалить_Роспись_КВСР,$B3189)*SEARCH(Удалить_Роспись_ПБС,$C3189)*SEARCH(Удалить_Роспись_КФСР, $D3189)*SEARCH(Удалить_Роспись_КЦСР,$E3189)*SEARCH(Удалить_Роспись_КВР,$F3189)*SEARCH(Удалить_Роспись_ЭК,$H3189)*SEARCH(Удалить_Роспись_КР,$I3189))&gt;0,0,1)</f>
        <v>1</v>
      </c>
      <c r="N3189" s="192">
        <v>0</v>
      </c>
      <c r="O3189" s="192" t="str">
        <f t="shared" si="2333"/>
        <v/>
      </c>
      <c r="P3189" s="192" t="str">
        <f t="shared" si="2376"/>
        <v/>
      </c>
      <c r="Q3189" s="300" t="str">
        <f t="shared" si="2334"/>
        <v/>
      </c>
      <c r="R3189" s="300" t="str">
        <f t="shared" si="2335"/>
        <v/>
      </c>
      <c r="S3189" s="300" t="str">
        <f t="shared" si="2336"/>
        <v/>
      </c>
      <c r="T3189" s="192" t="str">
        <f t="shared" si="2337"/>
        <v/>
      </c>
      <c r="U3189" s="303" t="str">
        <f t="shared" si="2338"/>
        <v/>
      </c>
      <c r="V3189" s="300" t="str">
        <f t="shared" si="2339"/>
        <v/>
      </c>
      <c r="W3189" s="192" t="str">
        <f t="shared" si="2340"/>
        <v/>
      </c>
      <c r="X3189" s="303" t="str">
        <f t="shared" si="2341"/>
        <v/>
      </c>
      <c r="Y3189" s="300" t="str">
        <f t="shared" si="2342"/>
        <v/>
      </c>
      <c r="Z3189" s="300" t="str">
        <f t="shared" si="2343"/>
        <v/>
      </c>
      <c r="AA3189" s="303" t="str">
        <f t="shared" si="2344"/>
        <v/>
      </c>
      <c r="AB3189" s="300" t="str">
        <f t="shared" si="2345"/>
        <v/>
      </c>
      <c r="AC3189" s="300" t="str">
        <f t="shared" si="2346"/>
        <v/>
      </c>
      <c r="AD3189" s="300" t="str">
        <f t="shared" si="2347"/>
        <v/>
      </c>
      <c r="AE3189" s="192" t="str">
        <f t="shared" si="2348"/>
        <v/>
      </c>
      <c r="AF3189" s="192" t="str">
        <f t="shared" si="2349"/>
        <v/>
      </c>
      <c r="AG3189" s="192"/>
      <c r="AJ3189" s="300" t="str">
        <f t="shared" si="2350"/>
        <v/>
      </c>
      <c r="AK3189" s="300" t="str">
        <f t="shared" si="2351"/>
        <v/>
      </c>
      <c r="AL3189" s="300" t="str">
        <f t="shared" si="2352"/>
        <v/>
      </c>
      <c r="AM3189" s="300" t="str">
        <f t="shared" si="2353"/>
        <v/>
      </c>
      <c r="AN3189" s="300" t="str">
        <f t="shared" si="2354"/>
        <v/>
      </c>
      <c r="AO3189" s="300" t="str">
        <f t="shared" si="2355"/>
        <v/>
      </c>
      <c r="AP3189" s="300" t="str">
        <f t="shared" si="2356"/>
        <v/>
      </c>
      <c r="AQ3189" s="300" t="str">
        <f t="shared" si="2357"/>
        <v/>
      </c>
      <c r="AR3189" s="306" t="str">
        <f t="shared" si="2358"/>
        <v/>
      </c>
      <c r="AS3189" s="300" t="str">
        <f t="shared" si="2359"/>
        <v/>
      </c>
      <c r="AT3189" s="300" t="str">
        <f t="shared" si="2360"/>
        <v/>
      </c>
      <c r="AU3189" s="192" t="str">
        <f t="shared" si="2361"/>
        <v>рбс</v>
      </c>
      <c r="AV3189" s="192" t="str">
        <f t="shared" si="2362"/>
        <v>рбс83005113общпро</v>
      </c>
      <c r="AW3189" s="191">
        <f t="shared" si="2363"/>
        <v>280000</v>
      </c>
      <c r="AX3189" s="191">
        <f t="shared" si="2364"/>
        <v>0</v>
      </c>
      <c r="AY3189" s="191">
        <f t="shared" si="2365"/>
        <v>0</v>
      </c>
      <c r="AZ3189" s="191">
        <f t="shared" si="2366"/>
        <v>0</v>
      </c>
      <c r="BA3189" s="193">
        <f t="shared" si="2367"/>
        <v>1</v>
      </c>
      <c r="BB3189" s="193">
        <f t="shared" si="2368"/>
        <v>1</v>
      </c>
      <c r="BC3189" s="193">
        <f t="shared" si="2369"/>
        <v>1</v>
      </c>
      <c r="BD3189" s="191">
        <f t="shared" si="2379"/>
        <v>0</v>
      </c>
      <c r="BE3189" s="191">
        <f t="shared" si="2370"/>
        <v>0</v>
      </c>
      <c r="BF3189" s="210">
        <f t="shared" si="2371"/>
        <v>0</v>
      </c>
      <c r="BG3189" s="211">
        <f t="shared" si="2372"/>
        <v>0</v>
      </c>
      <c r="BH3189" s="289"/>
      <c r="BI3189" s="289"/>
      <c r="BL3189" s="233" t="str">
        <f t="shared" si="2375"/>
        <v/>
      </c>
    </row>
    <row r="3190" spans="1:64" ht="12" customHeight="1">
      <c r="A3190" s="333" t="s">
        <v>823</v>
      </c>
      <c r="B3190" s="381" t="s">
        <v>313</v>
      </c>
      <c r="C3190" s="333" t="s">
        <v>824</v>
      </c>
      <c r="D3190" s="381" t="s">
        <v>446</v>
      </c>
      <c r="E3190" s="381" t="s">
        <v>1503</v>
      </c>
      <c r="F3190" s="381" t="s">
        <v>608</v>
      </c>
      <c r="G3190" s="381" t="s">
        <v>385</v>
      </c>
      <c r="H3190" s="100" t="s">
        <v>653</v>
      </c>
      <c r="I3190" s="381" t="s">
        <v>505</v>
      </c>
      <c r="J3190" s="382">
        <v>2807956</v>
      </c>
      <c r="K3190" s="382">
        <v>1752057.38</v>
      </c>
      <c r="L3190" s="191" t="str">
        <f t="shared" si="2332"/>
        <v>830051130505905004000011121101</v>
      </c>
      <c r="M3190" s="192">
        <f t="array" ref="M3190">IF(COUNT(SEARCH(Удалить_Роспись_КВСР,$B3190)*SEARCH(Удалить_Роспись_ПБС,$C3190)*SEARCH(Удалить_Роспись_КФСР, $D3190)*SEARCH(Удалить_Роспись_КЦСР,$E3190)*SEARCH(Удалить_Роспись_КВР,$F3190)*SEARCH(Удалить_Роспись_ЭК,$H3190)*SEARCH(Удалить_Роспись_КР,$I3190))&gt;0,0,1)</f>
        <v>0</v>
      </c>
      <c r="N3190" s="192">
        <v>0</v>
      </c>
      <c r="O3190" s="192" t="str">
        <f t="shared" si="2333"/>
        <v/>
      </c>
      <c r="P3190" s="192" t="str">
        <f t="shared" si="2376"/>
        <v/>
      </c>
      <c r="Q3190" s="300" t="str">
        <f t="shared" si="2334"/>
        <v/>
      </c>
      <c r="R3190" s="300" t="str">
        <f t="shared" si="2335"/>
        <v/>
      </c>
      <c r="S3190" s="300" t="str">
        <f t="shared" si="2336"/>
        <v/>
      </c>
      <c r="T3190" s="192" t="str">
        <f t="shared" si="2337"/>
        <v/>
      </c>
      <c r="U3190" s="303" t="str">
        <f t="shared" si="2338"/>
        <v/>
      </c>
      <c r="V3190" s="300" t="str">
        <f t="shared" si="2339"/>
        <v/>
      </c>
      <c r="W3190" s="192" t="str">
        <f t="shared" si="2340"/>
        <v/>
      </c>
      <c r="X3190" s="303" t="str">
        <f t="shared" si="2341"/>
        <v/>
      </c>
      <c r="Y3190" s="300" t="str">
        <f t="shared" si="2342"/>
        <v/>
      </c>
      <c r="Z3190" s="300" t="str">
        <f t="shared" si="2343"/>
        <v/>
      </c>
      <c r="AA3190" s="303" t="str">
        <f t="shared" si="2344"/>
        <v/>
      </c>
      <c r="AB3190" s="300" t="str">
        <f t="shared" si="2345"/>
        <v/>
      </c>
      <c r="AC3190" s="300" t="str">
        <f t="shared" si="2346"/>
        <v/>
      </c>
      <c r="AD3190" s="300" t="str">
        <f t="shared" si="2347"/>
        <v/>
      </c>
      <c r="AE3190" s="192" t="str">
        <f t="shared" si="2348"/>
        <v/>
      </c>
      <c r="AF3190" s="192" t="str">
        <f t="shared" si="2349"/>
        <v/>
      </c>
      <c r="AG3190" s="192"/>
      <c r="AJ3190" s="300" t="str">
        <f t="shared" si="2350"/>
        <v/>
      </c>
      <c r="AK3190" s="300" t="str">
        <f t="shared" si="2351"/>
        <v/>
      </c>
      <c r="AL3190" s="300" t="str">
        <f t="shared" si="2352"/>
        <v/>
      </c>
      <c r="AM3190" s="300" t="str">
        <f t="shared" si="2353"/>
        <v/>
      </c>
      <c r="AN3190" s="300" t="str">
        <f t="shared" si="2354"/>
        <v/>
      </c>
      <c r="AO3190" s="300" t="str">
        <f t="shared" si="2355"/>
        <v/>
      </c>
      <c r="AP3190" s="300" t="str">
        <f t="shared" si="2356"/>
        <v/>
      </c>
      <c r="AQ3190" s="300" t="str">
        <f t="shared" si="2357"/>
        <v/>
      </c>
      <c r="AR3190" s="306" t="str">
        <f t="shared" si="2358"/>
        <v/>
      </c>
      <c r="AS3190" s="300" t="str">
        <f t="shared" si="2359"/>
        <v/>
      </c>
      <c r="AT3190" s="300" t="str">
        <f t="shared" si="2360"/>
        <v/>
      </c>
      <c r="AU3190" s="192" t="str">
        <f t="shared" si="2361"/>
        <v>рбс</v>
      </c>
      <c r="AV3190" s="192" t="str">
        <f t="shared" si="2362"/>
        <v>рбс83005113общопл</v>
      </c>
      <c r="AW3190" s="191">
        <f t="shared" si="2363"/>
        <v>0</v>
      </c>
      <c r="AX3190" s="191">
        <f t="shared" si="2364"/>
        <v>0</v>
      </c>
      <c r="AY3190" s="191">
        <f t="shared" si="2365"/>
        <v>0</v>
      </c>
      <c r="AZ3190" s="191">
        <f t="shared" si="2366"/>
        <v>0</v>
      </c>
      <c r="BA3190" s="193">
        <f t="shared" si="2367"/>
        <v>1</v>
      </c>
      <c r="BB3190" s="193">
        <f t="shared" si="2368"/>
        <v>1</v>
      </c>
      <c r="BC3190" s="193">
        <f t="shared" si="2369"/>
        <v>1</v>
      </c>
      <c r="BD3190" s="191">
        <f t="shared" si="2379"/>
        <v>0</v>
      </c>
      <c r="BE3190" s="191">
        <f t="shared" si="2370"/>
        <v>0</v>
      </c>
      <c r="BF3190" s="210">
        <f t="shared" si="2371"/>
        <v>0</v>
      </c>
      <c r="BG3190" s="211">
        <f t="shared" si="2372"/>
        <v>0</v>
      </c>
      <c r="BH3190" s="289"/>
      <c r="BI3190" s="289"/>
      <c r="BL3190" s="233" t="str">
        <f t="shared" si="2375"/>
        <v/>
      </c>
    </row>
    <row r="3191" spans="1:64" ht="12" customHeight="1">
      <c r="A3191" s="333" t="s">
        <v>823</v>
      </c>
      <c r="B3191" s="381" t="s">
        <v>313</v>
      </c>
      <c r="C3191" s="333" t="s">
        <v>824</v>
      </c>
      <c r="D3191" s="381" t="s">
        <v>446</v>
      </c>
      <c r="E3191" s="381" t="s">
        <v>1503</v>
      </c>
      <c r="F3191" s="381" t="s">
        <v>589</v>
      </c>
      <c r="G3191" s="381" t="s">
        <v>386</v>
      </c>
      <c r="H3191" s="100" t="s">
        <v>653</v>
      </c>
      <c r="I3191" s="381" t="s">
        <v>505</v>
      </c>
      <c r="J3191" s="382">
        <v>73000</v>
      </c>
      <c r="K3191" s="382">
        <v>59700</v>
      </c>
      <c r="L3191" s="191" t="str">
        <f t="shared" si="2332"/>
        <v>830051130505905004000011221201</v>
      </c>
      <c r="M3191" s="192">
        <f t="array" ref="M3191">IF(COUNT(SEARCH(Удалить_Роспись_КВСР,$B3191)*SEARCH(Удалить_Роспись_ПБС,$C3191)*SEARCH(Удалить_Роспись_КФСР, $D3191)*SEARCH(Удалить_Роспись_КЦСР,$E3191)*SEARCH(Удалить_Роспись_КВР,$F3191)*SEARCH(Удалить_Роспись_ЭК,$H3191)*SEARCH(Удалить_Роспись_КР,$I3191))&gt;0,0,1)</f>
        <v>0</v>
      </c>
      <c r="N3191" s="192">
        <f>IF(COUNT(SEARCH(Удалить_Индекс_КВСР,$B3191)*SEARCH(Удалить_Индекс_ПБС,$C3191)*SEARCH(Удалить_Индекс_КФСР,$D3191)*SEARCH(Удалить_Индекс_КЦСР,$E3191)*SEARCH(Удалить_Индекс_КВР,$F3191)*SEARCH(Удалить_Индекс_ЭК,$H3191)*SEARCH(Удалить_Индекс_КР,$I3191))&gt;0,0,1)</f>
        <v>1</v>
      </c>
      <c r="O3191" s="192" t="str">
        <f t="shared" si="2333"/>
        <v/>
      </c>
      <c r="P3191" s="192" t="str">
        <f t="shared" si="2376"/>
        <v/>
      </c>
      <c r="Q3191" s="300" t="str">
        <f t="shared" si="2334"/>
        <v/>
      </c>
      <c r="R3191" s="300" t="str">
        <f t="shared" si="2335"/>
        <v/>
      </c>
      <c r="S3191" s="300" t="str">
        <f t="shared" si="2336"/>
        <v/>
      </c>
      <c r="T3191" s="192" t="str">
        <f t="shared" si="2337"/>
        <v/>
      </c>
      <c r="U3191" s="303" t="str">
        <f t="shared" si="2338"/>
        <v/>
      </c>
      <c r="V3191" s="300" t="str">
        <f t="shared" si="2339"/>
        <v/>
      </c>
      <c r="W3191" s="192" t="str">
        <f t="shared" si="2340"/>
        <v/>
      </c>
      <c r="X3191" s="303" t="str">
        <f t="shared" si="2341"/>
        <v/>
      </c>
      <c r="Y3191" s="300" t="str">
        <f t="shared" si="2342"/>
        <v/>
      </c>
      <c r="Z3191" s="300" t="str">
        <f t="shared" si="2343"/>
        <v/>
      </c>
      <c r="AA3191" s="303" t="str">
        <f t="shared" si="2344"/>
        <v/>
      </c>
      <c r="AB3191" s="300" t="str">
        <f t="shared" si="2345"/>
        <v/>
      </c>
      <c r="AC3191" s="300" t="str">
        <f t="shared" si="2346"/>
        <v/>
      </c>
      <c r="AD3191" s="300" t="str">
        <f t="shared" si="2347"/>
        <v/>
      </c>
      <c r="AE3191" s="192" t="str">
        <f t="shared" si="2348"/>
        <v/>
      </c>
      <c r="AF3191" s="192" t="str">
        <f t="shared" si="2349"/>
        <v/>
      </c>
      <c r="AG3191" s="192"/>
      <c r="AJ3191" s="300" t="str">
        <f t="shared" si="2350"/>
        <v/>
      </c>
      <c r="AK3191" s="300" t="str">
        <f t="shared" si="2351"/>
        <v/>
      </c>
      <c r="AL3191" s="300" t="str">
        <f t="shared" si="2352"/>
        <v/>
      </c>
      <c r="AM3191" s="300" t="str">
        <f t="shared" si="2353"/>
        <v/>
      </c>
      <c r="AN3191" s="300" t="str">
        <f t="shared" si="2354"/>
        <v/>
      </c>
      <c r="AO3191" s="300" t="str">
        <f t="shared" si="2355"/>
        <v/>
      </c>
      <c r="AP3191" s="300" t="str">
        <f t="shared" si="2356"/>
        <v/>
      </c>
      <c r="AQ3191" s="300" t="str">
        <f t="shared" si="2357"/>
        <v/>
      </c>
      <c r="AR3191" s="306" t="str">
        <f t="shared" si="2358"/>
        <v/>
      </c>
      <c r="AS3191" s="300" t="str">
        <f t="shared" si="2359"/>
        <v/>
      </c>
      <c r="AT3191" s="300" t="str">
        <f t="shared" si="2360"/>
        <v/>
      </c>
      <c r="AU3191" s="192" t="str">
        <f t="shared" si="2361"/>
        <v>рбс</v>
      </c>
      <c r="AV3191" s="192" t="str">
        <f t="shared" si="2362"/>
        <v>рбс83005113общпро</v>
      </c>
      <c r="AW3191" s="191">
        <f t="shared" si="2363"/>
        <v>0</v>
      </c>
      <c r="AX3191" s="191">
        <f t="shared" si="2364"/>
        <v>0</v>
      </c>
      <c r="AY3191" s="191">
        <f t="shared" si="2365"/>
        <v>73000</v>
      </c>
      <c r="AZ3191" s="191">
        <f t="shared" si="2366"/>
        <v>59700</v>
      </c>
      <c r="BA3191" s="193">
        <f t="shared" si="2367"/>
        <v>1</v>
      </c>
      <c r="BB3191" s="193">
        <f t="shared" si="2368"/>
        <v>1</v>
      </c>
      <c r="BC3191" s="193">
        <f t="shared" si="2369"/>
        <v>1</v>
      </c>
      <c r="BD3191" s="191">
        <f>IF(ISNA(BA3191),0,AY3191*$BA3191)+7000</f>
        <v>80000</v>
      </c>
      <c r="BE3191" s="191">
        <f t="shared" si="2370"/>
        <v>59700</v>
      </c>
      <c r="BF3191" s="210">
        <f t="shared" si="2371"/>
        <v>80000</v>
      </c>
      <c r="BG3191" s="211">
        <f t="shared" si="2372"/>
        <v>80000</v>
      </c>
      <c r="BH3191" s="289" t="str">
        <f>B3191</f>
        <v>830</v>
      </c>
      <c r="BI3191" s="289" t="str">
        <f>D3191</f>
        <v>0505</v>
      </c>
      <c r="BJ3191" s="284" t="s">
        <v>591</v>
      </c>
      <c r="BK3191" s="284" t="s">
        <v>589</v>
      </c>
      <c r="BL3191" s="233" t="str">
        <f t="shared" si="2375"/>
        <v/>
      </c>
    </row>
    <row r="3192" spans="1:64" ht="12" customHeight="1">
      <c r="A3192" s="333" t="s">
        <v>823</v>
      </c>
      <c r="B3192" s="381" t="s">
        <v>313</v>
      </c>
      <c r="C3192" s="333" t="s">
        <v>824</v>
      </c>
      <c r="D3192" s="381" t="s">
        <v>446</v>
      </c>
      <c r="E3192" s="381" t="s">
        <v>1503</v>
      </c>
      <c r="F3192" s="381" t="s">
        <v>902</v>
      </c>
      <c r="G3192" s="381" t="s">
        <v>387</v>
      </c>
      <c r="H3192" s="100" t="s">
        <v>653</v>
      </c>
      <c r="I3192" s="381" t="s">
        <v>505</v>
      </c>
      <c r="J3192" s="382">
        <v>842749.7</v>
      </c>
      <c r="K3192" s="382">
        <v>485813.05</v>
      </c>
      <c r="L3192" s="191" t="str">
        <f t="shared" si="2332"/>
        <v>830051130505905004000011921301</v>
      </c>
      <c r="M3192" s="192">
        <f t="array" ref="M3192">IF(COUNT(SEARCH(Удалить_Роспись_КВСР,$B3192)*SEARCH(Удалить_Роспись_ПБС,$C3192)*SEARCH(Удалить_Роспись_КФСР, $D3192)*SEARCH(Удалить_Роспись_КЦСР,$E3192)*SEARCH(Удалить_Роспись_КВР,$F3192)*SEARCH(Удалить_Роспись_ЭК,$H3192)*SEARCH(Удалить_Роспись_КР,$I3192))&gt;0,0,1)</f>
        <v>0</v>
      </c>
      <c r="N3192" s="192">
        <v>0</v>
      </c>
      <c r="O3192" s="192" t="str">
        <f t="shared" si="2333"/>
        <v/>
      </c>
      <c r="P3192" s="192" t="str">
        <f t="shared" si="2376"/>
        <v/>
      </c>
      <c r="Q3192" s="300" t="str">
        <f t="shared" si="2334"/>
        <v/>
      </c>
      <c r="R3192" s="300" t="str">
        <f t="shared" si="2335"/>
        <v/>
      </c>
      <c r="S3192" s="300" t="str">
        <f t="shared" si="2336"/>
        <v/>
      </c>
      <c r="T3192" s="192" t="str">
        <f t="shared" si="2337"/>
        <v/>
      </c>
      <c r="U3192" s="303" t="str">
        <f t="shared" si="2338"/>
        <v/>
      </c>
      <c r="V3192" s="300" t="str">
        <f t="shared" si="2339"/>
        <v/>
      </c>
      <c r="W3192" s="192" t="str">
        <f t="shared" si="2340"/>
        <v/>
      </c>
      <c r="X3192" s="303" t="str">
        <f t="shared" si="2341"/>
        <v/>
      </c>
      <c r="Y3192" s="300" t="str">
        <f t="shared" si="2342"/>
        <v/>
      </c>
      <c r="Z3192" s="300" t="str">
        <f t="shared" si="2343"/>
        <v/>
      </c>
      <c r="AA3192" s="303" t="str">
        <f t="shared" si="2344"/>
        <v/>
      </c>
      <c r="AB3192" s="300" t="str">
        <f t="shared" si="2345"/>
        <v/>
      </c>
      <c r="AC3192" s="300" t="str">
        <f t="shared" si="2346"/>
        <v/>
      </c>
      <c r="AD3192" s="300" t="str">
        <f t="shared" si="2347"/>
        <v/>
      </c>
      <c r="AE3192" s="192" t="str">
        <f t="shared" si="2348"/>
        <v/>
      </c>
      <c r="AF3192" s="192" t="str">
        <f t="shared" si="2349"/>
        <v/>
      </c>
      <c r="AG3192" s="192"/>
      <c r="AJ3192" s="300" t="str">
        <f t="shared" si="2350"/>
        <v/>
      </c>
      <c r="AK3192" s="300" t="str">
        <f t="shared" si="2351"/>
        <v/>
      </c>
      <c r="AL3192" s="300" t="str">
        <f t="shared" si="2352"/>
        <v/>
      </c>
      <c r="AM3192" s="300" t="str">
        <f t="shared" si="2353"/>
        <v/>
      </c>
      <c r="AN3192" s="300" t="str">
        <f t="shared" si="2354"/>
        <v/>
      </c>
      <c r="AO3192" s="300" t="str">
        <f t="shared" si="2355"/>
        <v/>
      </c>
      <c r="AP3192" s="300" t="str">
        <f t="shared" si="2356"/>
        <v/>
      </c>
      <c r="AQ3192" s="300" t="str">
        <f t="shared" si="2357"/>
        <v/>
      </c>
      <c r="AR3192" s="306" t="str">
        <f t="shared" si="2358"/>
        <v/>
      </c>
      <c r="AS3192" s="300" t="str">
        <f t="shared" si="2359"/>
        <v/>
      </c>
      <c r="AT3192" s="300" t="str">
        <f t="shared" si="2360"/>
        <v/>
      </c>
      <c r="AU3192" s="192" t="str">
        <f t="shared" si="2361"/>
        <v>рбс</v>
      </c>
      <c r="AV3192" s="192" t="str">
        <f t="shared" si="2362"/>
        <v>рбс83005113общопл</v>
      </c>
      <c r="AW3192" s="191">
        <f t="shared" si="2363"/>
        <v>0</v>
      </c>
      <c r="AX3192" s="191">
        <f t="shared" si="2364"/>
        <v>0</v>
      </c>
      <c r="AY3192" s="191">
        <f t="shared" si="2365"/>
        <v>0</v>
      </c>
      <c r="AZ3192" s="191">
        <f t="shared" si="2366"/>
        <v>0</v>
      </c>
      <c r="BA3192" s="193">
        <f t="shared" si="2367"/>
        <v>1</v>
      </c>
      <c r="BB3192" s="193">
        <f t="shared" si="2368"/>
        <v>1</v>
      </c>
      <c r="BC3192" s="193">
        <f t="shared" si="2369"/>
        <v>1</v>
      </c>
      <c r="BD3192" s="191">
        <f>IF(ISNA(BA3192),0,AY3192*$BA3192)</f>
        <v>0</v>
      </c>
      <c r="BE3192" s="191">
        <f t="shared" si="2370"/>
        <v>0</v>
      </c>
      <c r="BF3192" s="210">
        <f t="shared" si="2371"/>
        <v>0</v>
      </c>
      <c r="BG3192" s="211">
        <f t="shared" si="2372"/>
        <v>0</v>
      </c>
      <c r="BH3192" s="289" t="str">
        <f>B3192</f>
        <v>830</v>
      </c>
      <c r="BI3192" s="289" t="str">
        <f>D3192</f>
        <v>0505</v>
      </c>
      <c r="BJ3192" s="284" t="s">
        <v>591</v>
      </c>
      <c r="BK3192" s="284" t="s">
        <v>589</v>
      </c>
      <c r="BL3192" s="233" t="str">
        <f t="shared" si="2375"/>
        <v/>
      </c>
    </row>
    <row r="3193" spans="1:64" ht="12" customHeight="1">
      <c r="A3193" s="333" t="s">
        <v>823</v>
      </c>
      <c r="B3193" s="381" t="s">
        <v>313</v>
      </c>
      <c r="C3193" s="333" t="s">
        <v>824</v>
      </c>
      <c r="D3193" s="381" t="s">
        <v>446</v>
      </c>
      <c r="E3193" s="381" t="s">
        <v>1503</v>
      </c>
      <c r="F3193" s="381" t="s">
        <v>586</v>
      </c>
      <c r="G3193" s="381" t="s">
        <v>391</v>
      </c>
      <c r="H3193" s="100" t="s">
        <v>653</v>
      </c>
      <c r="I3193" s="381" t="s">
        <v>505</v>
      </c>
      <c r="J3193" s="382">
        <v>12050</v>
      </c>
      <c r="K3193" s="382">
        <v>10235.799999999999</v>
      </c>
      <c r="L3193" s="191" t="str">
        <f t="shared" si="2332"/>
        <v>830051130505905004000024422101</v>
      </c>
      <c r="M3193" s="192">
        <f t="array" ref="M3193">IF(COUNT(SEARCH(Удалить_Роспись_КВСР,$B3193)*SEARCH(Удалить_Роспись_ПБС,$C3193)*SEARCH(Удалить_Роспись_КФСР, $D3193)*SEARCH(Удалить_Роспись_КЦСР,$E3193)*SEARCH(Удалить_Роспись_КВР,$F3193)*SEARCH(Удалить_Роспись_ЭК,$H3193)*SEARCH(Удалить_Роспись_КР,$I3193))&gt;0,0,1)</f>
        <v>0</v>
      </c>
      <c r="N3193" s="192">
        <f>IF(COUNT(SEARCH(Удалить_Индекс_КВСР,$B3193)*SEARCH(Удалить_Индекс_ПБС,$C3193)*SEARCH(Удалить_Индекс_КФСР,$D3193)*SEARCH(Удалить_Индекс_КЦСР,$E3193)*SEARCH(Удалить_Индекс_КВР,$F3193)*SEARCH(Удалить_Индекс_ЭК,$H3193)*SEARCH(Удалить_Индекс_КР,$I3193))&gt;0,0,1)</f>
        <v>1</v>
      </c>
      <c r="O3193" s="192" t="str">
        <f t="shared" si="2333"/>
        <v/>
      </c>
      <c r="P3193" s="192" t="str">
        <f t="shared" si="2376"/>
        <v/>
      </c>
      <c r="Q3193" s="300" t="str">
        <f t="shared" si="2334"/>
        <v/>
      </c>
      <c r="R3193" s="300" t="str">
        <f t="shared" si="2335"/>
        <v/>
      </c>
      <c r="S3193" s="300" t="str">
        <f t="shared" si="2336"/>
        <v/>
      </c>
      <c r="T3193" s="192" t="str">
        <f t="shared" si="2337"/>
        <v/>
      </c>
      <c r="U3193" s="303" t="str">
        <f t="shared" si="2338"/>
        <v/>
      </c>
      <c r="V3193" s="300" t="str">
        <f t="shared" si="2339"/>
        <v/>
      </c>
      <c r="W3193" s="192" t="str">
        <f t="shared" si="2340"/>
        <v/>
      </c>
      <c r="X3193" s="303" t="str">
        <f t="shared" si="2341"/>
        <v/>
      </c>
      <c r="Y3193" s="300" t="str">
        <f t="shared" si="2342"/>
        <v/>
      </c>
      <c r="Z3193" s="300" t="str">
        <f t="shared" si="2343"/>
        <v/>
      </c>
      <c r="AA3193" s="303" t="str">
        <f t="shared" si="2344"/>
        <v/>
      </c>
      <c r="AB3193" s="300" t="str">
        <f t="shared" si="2345"/>
        <v/>
      </c>
      <c r="AC3193" s="300" t="str">
        <f t="shared" si="2346"/>
        <v/>
      </c>
      <c r="AD3193" s="300" t="str">
        <f t="shared" si="2347"/>
        <v/>
      </c>
      <c r="AE3193" s="192" t="str">
        <f t="shared" si="2348"/>
        <v/>
      </c>
      <c r="AF3193" s="192" t="str">
        <f t="shared" si="2349"/>
        <v/>
      </c>
      <c r="AG3193" s="192"/>
      <c r="AJ3193" s="300" t="str">
        <f t="shared" si="2350"/>
        <v/>
      </c>
      <c r="AK3193" s="300" t="str">
        <f t="shared" si="2351"/>
        <v/>
      </c>
      <c r="AL3193" s="300" t="str">
        <f t="shared" si="2352"/>
        <v/>
      </c>
      <c r="AM3193" s="300" t="str">
        <f t="shared" si="2353"/>
        <v/>
      </c>
      <c r="AN3193" s="300" t="str">
        <f t="shared" si="2354"/>
        <v/>
      </c>
      <c r="AO3193" s="300" t="str">
        <f t="shared" si="2355"/>
        <v/>
      </c>
      <c r="AP3193" s="300" t="str">
        <f t="shared" si="2356"/>
        <v/>
      </c>
      <c r="AQ3193" s="300" t="str">
        <f t="shared" si="2357"/>
        <v/>
      </c>
      <c r="AR3193" s="306" t="str">
        <f t="shared" si="2358"/>
        <v/>
      </c>
      <c r="AS3193" s="300" t="str">
        <f t="shared" si="2359"/>
        <v/>
      </c>
      <c r="AT3193" s="300" t="str">
        <f t="shared" si="2360"/>
        <v/>
      </c>
      <c r="AU3193" s="192" t="str">
        <f t="shared" si="2361"/>
        <v>рбс</v>
      </c>
      <c r="AV3193" s="192" t="str">
        <f t="shared" si="2362"/>
        <v>рбс83005113общпро</v>
      </c>
      <c r="AW3193" s="191">
        <f t="shared" si="2363"/>
        <v>0</v>
      </c>
      <c r="AX3193" s="191">
        <f t="shared" si="2364"/>
        <v>0</v>
      </c>
      <c r="AY3193" s="191">
        <f t="shared" si="2365"/>
        <v>12050</v>
      </c>
      <c r="AZ3193" s="191">
        <f t="shared" si="2366"/>
        <v>10235.799999999999</v>
      </c>
      <c r="BA3193" s="193">
        <f t="shared" si="2367"/>
        <v>1</v>
      </c>
      <c r="BB3193" s="193">
        <f t="shared" si="2368"/>
        <v>1</v>
      </c>
      <c r="BC3193" s="193">
        <f t="shared" si="2369"/>
        <v>1</v>
      </c>
      <c r="BD3193" s="191">
        <f>IF(ISNA(BA3193),0,AY3193*$BA3193)</f>
        <v>12050</v>
      </c>
      <c r="BE3193" s="191">
        <f t="shared" si="2370"/>
        <v>10235.799999999999</v>
      </c>
      <c r="BF3193" s="210">
        <f t="shared" si="2371"/>
        <v>12050</v>
      </c>
      <c r="BG3193" s="211">
        <f t="shared" si="2372"/>
        <v>12050</v>
      </c>
      <c r="BH3193" s="289" t="str">
        <f>B3193</f>
        <v>830</v>
      </c>
      <c r="BI3193" s="289" t="str">
        <f>D3193</f>
        <v>0505</v>
      </c>
      <c r="BJ3193" s="284" t="s">
        <v>591</v>
      </c>
      <c r="BK3193" s="284" t="s">
        <v>589</v>
      </c>
      <c r="BL3193" s="233" t="str">
        <f t="shared" si="2375"/>
        <v/>
      </c>
    </row>
    <row r="3194" spans="1:64" ht="12" customHeight="1">
      <c r="A3194" s="333" t="s">
        <v>823</v>
      </c>
      <c r="B3194" s="381" t="s">
        <v>313</v>
      </c>
      <c r="C3194" s="333" t="s">
        <v>824</v>
      </c>
      <c r="D3194" s="381" t="s">
        <v>446</v>
      </c>
      <c r="E3194" s="381" t="s">
        <v>1503</v>
      </c>
      <c r="F3194" s="381" t="s">
        <v>586</v>
      </c>
      <c r="G3194" s="381" t="s">
        <v>389</v>
      </c>
      <c r="H3194" s="100" t="s">
        <v>653</v>
      </c>
      <c r="I3194" s="381" t="s">
        <v>505</v>
      </c>
      <c r="J3194" s="382">
        <v>144578.66</v>
      </c>
      <c r="K3194" s="382">
        <v>128393.3</v>
      </c>
      <c r="L3194" s="191" t="str">
        <f t="shared" si="2332"/>
        <v>830051130505905004000024422601</v>
      </c>
      <c r="M3194" s="192">
        <f t="array" ref="M3194">IF(COUNT(SEARCH(Удалить_Роспись_КВСР,$B3194)*SEARCH(Удалить_Роспись_ПБС,$C3194)*SEARCH(Удалить_Роспись_КФСР, $D3194)*SEARCH(Удалить_Роспись_КЦСР,$E3194)*SEARCH(Удалить_Роспись_КВР,$F3194)*SEARCH(Удалить_Роспись_ЭК,$H3194)*SEARCH(Удалить_Роспись_КР,$I3194))&gt;0,0,1)</f>
        <v>0</v>
      </c>
      <c r="N3194" s="192">
        <f>IF(COUNT(SEARCH(Удалить_Индекс_КВСР,$B3194)*SEARCH(Удалить_Индекс_ПБС,$C3194)*SEARCH(Удалить_Индекс_КФСР,$D3194)*SEARCH(Удалить_Индекс_КЦСР,$E3194)*SEARCH(Удалить_Индекс_КВР,$F3194)*SEARCH(Удалить_Индекс_ЭК,$H3194)*SEARCH(Удалить_Индекс_КР,$I3194))&gt;0,0,1)</f>
        <v>1</v>
      </c>
      <c r="O3194" s="192" t="str">
        <f t="shared" si="2333"/>
        <v/>
      </c>
      <c r="P3194" s="192" t="str">
        <f t="shared" si="2376"/>
        <v/>
      </c>
      <c r="Q3194" s="300" t="str">
        <f t="shared" si="2334"/>
        <v/>
      </c>
      <c r="R3194" s="300" t="str">
        <f t="shared" si="2335"/>
        <v/>
      </c>
      <c r="S3194" s="300" t="str">
        <f t="shared" si="2336"/>
        <v/>
      </c>
      <c r="T3194" s="192" t="str">
        <f t="shared" si="2337"/>
        <v/>
      </c>
      <c r="U3194" s="303" t="str">
        <f t="shared" si="2338"/>
        <v/>
      </c>
      <c r="V3194" s="300" t="str">
        <f t="shared" si="2339"/>
        <v/>
      </c>
      <c r="W3194" s="192" t="str">
        <f t="shared" si="2340"/>
        <v/>
      </c>
      <c r="X3194" s="303" t="str">
        <f t="shared" si="2341"/>
        <v/>
      </c>
      <c r="Y3194" s="300" t="str">
        <f t="shared" si="2342"/>
        <v/>
      </c>
      <c r="Z3194" s="300" t="str">
        <f t="shared" si="2343"/>
        <v/>
      </c>
      <c r="AA3194" s="303" t="str">
        <f t="shared" si="2344"/>
        <v/>
      </c>
      <c r="AB3194" s="300" t="str">
        <f t="shared" si="2345"/>
        <v/>
      </c>
      <c r="AC3194" s="300" t="str">
        <f t="shared" si="2346"/>
        <v/>
      </c>
      <c r="AD3194" s="300" t="str">
        <f t="shared" si="2347"/>
        <v/>
      </c>
      <c r="AE3194" s="192" t="str">
        <f t="shared" si="2348"/>
        <v/>
      </c>
      <c r="AF3194" s="192" t="str">
        <f t="shared" si="2349"/>
        <v/>
      </c>
      <c r="AG3194" s="192"/>
      <c r="AJ3194" s="300" t="str">
        <f t="shared" si="2350"/>
        <v/>
      </c>
      <c r="AK3194" s="300" t="str">
        <f t="shared" si="2351"/>
        <v/>
      </c>
      <c r="AL3194" s="300" t="str">
        <f t="shared" si="2352"/>
        <v/>
      </c>
      <c r="AM3194" s="300" t="str">
        <f t="shared" si="2353"/>
        <v/>
      </c>
      <c r="AN3194" s="300" t="str">
        <f t="shared" si="2354"/>
        <v/>
      </c>
      <c r="AO3194" s="300" t="str">
        <f t="shared" si="2355"/>
        <v/>
      </c>
      <c r="AP3194" s="300" t="str">
        <f t="shared" si="2356"/>
        <v/>
      </c>
      <c r="AQ3194" s="300" t="str">
        <f t="shared" si="2357"/>
        <v/>
      </c>
      <c r="AR3194" s="306" t="str">
        <f t="shared" si="2358"/>
        <v/>
      </c>
      <c r="AS3194" s="300" t="str">
        <f t="shared" si="2359"/>
        <v/>
      </c>
      <c r="AT3194" s="300" t="str">
        <f t="shared" si="2360"/>
        <v/>
      </c>
      <c r="AU3194" s="192" t="str">
        <f t="shared" si="2361"/>
        <v>рбс</v>
      </c>
      <c r="AV3194" s="192" t="str">
        <f t="shared" si="2362"/>
        <v>рбс83005113общпро</v>
      </c>
      <c r="AW3194" s="191">
        <f t="shared" si="2363"/>
        <v>0</v>
      </c>
      <c r="AX3194" s="191">
        <f t="shared" si="2364"/>
        <v>0</v>
      </c>
      <c r="AY3194" s="191">
        <f t="shared" si="2365"/>
        <v>144578.66</v>
      </c>
      <c r="AZ3194" s="191">
        <f t="shared" si="2366"/>
        <v>128393.3</v>
      </c>
      <c r="BA3194" s="193">
        <f t="shared" si="2367"/>
        <v>1</v>
      </c>
      <c r="BB3194" s="193">
        <f t="shared" si="2368"/>
        <v>1</v>
      </c>
      <c r="BC3194" s="193">
        <f t="shared" si="2369"/>
        <v>1</v>
      </c>
      <c r="BD3194" s="191">
        <f>IF(ISNA(BA3194),0,AY3194*$BA3194)-121178.66</f>
        <v>23400</v>
      </c>
      <c r="BE3194" s="191">
        <f t="shared" si="2370"/>
        <v>128393.3</v>
      </c>
      <c r="BF3194" s="210">
        <f t="shared" si="2371"/>
        <v>23400</v>
      </c>
      <c r="BG3194" s="211">
        <f t="shared" si="2372"/>
        <v>23400</v>
      </c>
      <c r="BH3194" s="289" t="str">
        <f>B3194</f>
        <v>830</v>
      </c>
      <c r="BI3194" s="289" t="str">
        <f>D3194</f>
        <v>0505</v>
      </c>
      <c r="BJ3194" s="284" t="s">
        <v>591</v>
      </c>
      <c r="BK3194" s="284" t="s">
        <v>589</v>
      </c>
      <c r="BL3194" s="233" t="str">
        <f t="shared" si="2375"/>
        <v/>
      </c>
    </row>
    <row r="3195" spans="1:64" ht="12" customHeight="1">
      <c r="A3195" s="333" t="s">
        <v>823</v>
      </c>
      <c r="B3195" s="381" t="s">
        <v>313</v>
      </c>
      <c r="C3195" s="333" t="s">
        <v>824</v>
      </c>
      <c r="D3195" s="381" t="s">
        <v>446</v>
      </c>
      <c r="E3195" s="381" t="s">
        <v>1503</v>
      </c>
      <c r="F3195" s="381" t="s">
        <v>586</v>
      </c>
      <c r="G3195" s="381" t="s">
        <v>395</v>
      </c>
      <c r="H3195" s="100" t="s">
        <v>653</v>
      </c>
      <c r="I3195" s="381" t="s">
        <v>505</v>
      </c>
      <c r="J3195" s="382">
        <v>5332.76</v>
      </c>
      <c r="K3195" s="382">
        <v>0</v>
      </c>
      <c r="L3195" s="191" t="str">
        <f t="shared" si="2332"/>
        <v>830051130505905004000024429001</v>
      </c>
      <c r="M3195" s="192">
        <f t="array" ref="M3195">IF(COUNT(SEARCH(Удалить_Роспись_КВСР,$B3195)*SEARCH(Удалить_Роспись_ПБС,$C3195)*SEARCH(Удалить_Роспись_КФСР, $D3195)*SEARCH(Удалить_Роспись_КЦСР,$E3195)*SEARCH(Удалить_Роспись_КВР,$F3195)*SEARCH(Удалить_Роспись_ЭК,$H3195)*SEARCH(Удалить_Роспись_КР,$I3195))&gt;0,0,1)</f>
        <v>0</v>
      </c>
      <c r="N3195" s="192">
        <v>1</v>
      </c>
      <c r="O3195" s="192" t="str">
        <f t="shared" si="2333"/>
        <v/>
      </c>
      <c r="P3195" s="192" t="str">
        <f t="shared" si="2376"/>
        <v/>
      </c>
      <c r="Q3195" s="300" t="str">
        <f t="shared" si="2334"/>
        <v/>
      </c>
      <c r="R3195" s="300" t="str">
        <f t="shared" si="2335"/>
        <v/>
      </c>
      <c r="S3195" s="300" t="str">
        <f t="shared" si="2336"/>
        <v/>
      </c>
      <c r="T3195" s="192" t="str">
        <f t="shared" si="2337"/>
        <v/>
      </c>
      <c r="U3195" s="303" t="str">
        <f t="shared" si="2338"/>
        <v/>
      </c>
      <c r="V3195" s="300" t="str">
        <f t="shared" si="2339"/>
        <v/>
      </c>
      <c r="W3195" s="192" t="str">
        <f t="shared" si="2340"/>
        <v/>
      </c>
      <c r="X3195" s="303" t="str">
        <f t="shared" si="2341"/>
        <v/>
      </c>
      <c r="Y3195" s="300" t="str">
        <f t="shared" si="2342"/>
        <v/>
      </c>
      <c r="Z3195" s="300" t="str">
        <f t="shared" si="2343"/>
        <v/>
      </c>
      <c r="AA3195" s="303" t="str">
        <f t="shared" si="2344"/>
        <v/>
      </c>
      <c r="AB3195" s="300" t="str">
        <f t="shared" si="2345"/>
        <v/>
      </c>
      <c r="AC3195" s="300" t="str">
        <f t="shared" si="2346"/>
        <v/>
      </c>
      <c r="AD3195" s="300" t="str">
        <f t="shared" si="2347"/>
        <v/>
      </c>
      <c r="AE3195" s="192" t="str">
        <f t="shared" si="2348"/>
        <v/>
      </c>
      <c r="AF3195" s="192" t="str">
        <f t="shared" si="2349"/>
        <v/>
      </c>
      <c r="AG3195" s="192"/>
      <c r="AJ3195" s="300" t="str">
        <f t="shared" si="2350"/>
        <v/>
      </c>
      <c r="AK3195" s="300" t="str">
        <f t="shared" si="2351"/>
        <v/>
      </c>
      <c r="AL3195" s="300" t="str">
        <f t="shared" si="2352"/>
        <v/>
      </c>
      <c r="AM3195" s="300" t="str">
        <f t="shared" si="2353"/>
        <v/>
      </c>
      <c r="AN3195" s="300" t="str">
        <f t="shared" si="2354"/>
        <v/>
      </c>
      <c r="AO3195" s="300" t="str">
        <f t="shared" si="2355"/>
        <v/>
      </c>
      <c r="AP3195" s="300" t="str">
        <f t="shared" si="2356"/>
        <v/>
      </c>
      <c r="AQ3195" s="300" t="str">
        <f t="shared" si="2357"/>
        <v/>
      </c>
      <c r="AR3195" s="306" t="str">
        <f t="shared" si="2358"/>
        <v/>
      </c>
      <c r="AS3195" s="300" t="str">
        <f t="shared" si="2359"/>
        <v/>
      </c>
      <c r="AT3195" s="300" t="str">
        <f t="shared" si="2360"/>
        <v/>
      </c>
      <c r="AU3195" s="192" t="str">
        <f t="shared" si="2361"/>
        <v>рбс</v>
      </c>
      <c r="AV3195" s="192" t="str">
        <f t="shared" si="2362"/>
        <v>рбс83005113общпро</v>
      </c>
      <c r="AW3195" s="191">
        <f t="shared" si="2363"/>
        <v>0</v>
      </c>
      <c r="AX3195" s="191">
        <f t="shared" si="2364"/>
        <v>0</v>
      </c>
      <c r="AY3195" s="191">
        <f t="shared" si="2365"/>
        <v>5332.76</v>
      </c>
      <c r="AZ3195" s="191">
        <f t="shared" si="2366"/>
        <v>0</v>
      </c>
      <c r="BA3195" s="193">
        <f t="shared" si="2367"/>
        <v>1</v>
      </c>
      <c r="BB3195" s="193">
        <f t="shared" si="2368"/>
        <v>1</v>
      </c>
      <c r="BC3195" s="193">
        <f t="shared" si="2369"/>
        <v>1</v>
      </c>
      <c r="BD3195" s="191">
        <f>IF(ISNA(BA3195),0,AY3195*$BA3195)+9667.24</f>
        <v>15000</v>
      </c>
      <c r="BE3195" s="191">
        <f t="shared" si="2370"/>
        <v>0</v>
      </c>
      <c r="BF3195" s="210">
        <f t="shared" si="2371"/>
        <v>15000</v>
      </c>
      <c r="BG3195" s="211">
        <f t="shared" si="2372"/>
        <v>15000</v>
      </c>
      <c r="BH3195" s="289"/>
      <c r="BI3195" s="289"/>
      <c r="BL3195" s="233" t="str">
        <f t="shared" si="2375"/>
        <v/>
      </c>
    </row>
    <row r="3196" spans="1:64" ht="12" customHeight="1">
      <c r="A3196" s="333" t="s">
        <v>823</v>
      </c>
      <c r="B3196" s="381" t="s">
        <v>313</v>
      </c>
      <c r="C3196" s="333" t="s">
        <v>824</v>
      </c>
      <c r="D3196" s="381" t="s">
        <v>446</v>
      </c>
      <c r="E3196" s="381" t="s">
        <v>1503</v>
      </c>
      <c r="F3196" s="381" t="s">
        <v>586</v>
      </c>
      <c r="G3196" s="381" t="s">
        <v>397</v>
      </c>
      <c r="H3196" s="100" t="s">
        <v>653</v>
      </c>
      <c r="I3196" s="381" t="s">
        <v>505</v>
      </c>
      <c r="J3196" s="382">
        <v>67442</v>
      </c>
      <c r="K3196" s="382">
        <v>53602</v>
      </c>
      <c r="L3196" s="191" t="str">
        <f t="shared" si="2332"/>
        <v>830051130505905004000024434001</v>
      </c>
      <c r="M3196" s="192">
        <f t="array" ref="M3196">IF(COUNT(SEARCH(Удалить_Роспись_КВСР,$B3196)*SEARCH(Удалить_Роспись_ПБС,$C3196)*SEARCH(Удалить_Роспись_КФСР, $D3196)*SEARCH(Удалить_Роспись_КЦСР,$E3196)*SEARCH(Удалить_Роспись_КВР,$F3196)*SEARCH(Удалить_Роспись_ЭК,$H3196)*SEARCH(Удалить_Роспись_КР,$I3196))&gt;0,0,1)</f>
        <v>0</v>
      </c>
      <c r="N3196" s="192">
        <f>IF(COUNT(SEARCH(Удалить_Индекс_КВСР,$B3196)*SEARCH(Удалить_Индекс_ПБС,$C3196)*SEARCH(Удалить_Индекс_КФСР,$D3196)*SEARCH(Удалить_Индекс_КЦСР,$E3196)*SEARCH(Удалить_Индекс_КВР,$F3196)*SEARCH(Удалить_Индекс_ЭК,$H3196)*SEARCH(Удалить_Индекс_КР,$I3196))&gt;0,0,1)</f>
        <v>1</v>
      </c>
      <c r="O3196" s="192" t="str">
        <f t="shared" si="2333"/>
        <v/>
      </c>
      <c r="P3196" s="192" t="str">
        <f t="shared" si="2376"/>
        <v/>
      </c>
      <c r="Q3196" s="300" t="str">
        <f t="shared" si="2334"/>
        <v/>
      </c>
      <c r="R3196" s="300" t="str">
        <f t="shared" si="2335"/>
        <v/>
      </c>
      <c r="S3196" s="300" t="str">
        <f t="shared" si="2336"/>
        <v/>
      </c>
      <c r="T3196" s="192" t="str">
        <f t="shared" si="2337"/>
        <v/>
      </c>
      <c r="U3196" s="303" t="str">
        <f t="shared" si="2338"/>
        <v/>
      </c>
      <c r="V3196" s="300" t="str">
        <f t="shared" si="2339"/>
        <v/>
      </c>
      <c r="W3196" s="192" t="str">
        <f t="shared" si="2340"/>
        <v/>
      </c>
      <c r="X3196" s="303" t="str">
        <f t="shared" si="2341"/>
        <v/>
      </c>
      <c r="Y3196" s="300" t="str">
        <f t="shared" si="2342"/>
        <v/>
      </c>
      <c r="Z3196" s="300" t="str">
        <f t="shared" si="2343"/>
        <v/>
      </c>
      <c r="AA3196" s="303" t="str">
        <f t="shared" si="2344"/>
        <v/>
      </c>
      <c r="AB3196" s="300" t="str">
        <f t="shared" si="2345"/>
        <v/>
      </c>
      <c r="AC3196" s="300" t="str">
        <f t="shared" si="2346"/>
        <v/>
      </c>
      <c r="AD3196" s="300" t="str">
        <f t="shared" si="2347"/>
        <v/>
      </c>
      <c r="AE3196" s="192" t="str">
        <f t="shared" si="2348"/>
        <v/>
      </c>
      <c r="AF3196" s="192" t="str">
        <f t="shared" si="2349"/>
        <v/>
      </c>
      <c r="AG3196" s="192"/>
      <c r="AJ3196" s="300" t="str">
        <f t="shared" si="2350"/>
        <v/>
      </c>
      <c r="AK3196" s="300" t="str">
        <f t="shared" si="2351"/>
        <v/>
      </c>
      <c r="AL3196" s="300" t="str">
        <f t="shared" si="2352"/>
        <v/>
      </c>
      <c r="AM3196" s="300" t="str">
        <f t="shared" si="2353"/>
        <v/>
      </c>
      <c r="AN3196" s="300" t="str">
        <f t="shared" si="2354"/>
        <v/>
      </c>
      <c r="AO3196" s="300" t="str">
        <f t="shared" si="2355"/>
        <v/>
      </c>
      <c r="AP3196" s="300" t="str">
        <f t="shared" si="2356"/>
        <v/>
      </c>
      <c r="AQ3196" s="300" t="str">
        <f t="shared" si="2357"/>
        <v/>
      </c>
      <c r="AR3196" s="306" t="str">
        <f t="shared" si="2358"/>
        <v/>
      </c>
      <c r="AS3196" s="300" t="str">
        <f t="shared" si="2359"/>
        <v/>
      </c>
      <c r="AT3196" s="300" t="str">
        <f t="shared" si="2360"/>
        <v/>
      </c>
      <c r="AU3196" s="192" t="str">
        <f t="shared" si="2361"/>
        <v>рбс</v>
      </c>
      <c r="AV3196" s="192" t="str">
        <f t="shared" si="2362"/>
        <v>рбс83005113общпро</v>
      </c>
      <c r="AW3196" s="191">
        <f t="shared" si="2363"/>
        <v>0</v>
      </c>
      <c r="AX3196" s="191">
        <f t="shared" si="2364"/>
        <v>0</v>
      </c>
      <c r="AY3196" s="191">
        <f t="shared" si="2365"/>
        <v>67442</v>
      </c>
      <c r="AZ3196" s="191">
        <f t="shared" si="2366"/>
        <v>53602</v>
      </c>
      <c r="BA3196" s="193">
        <f t="shared" si="2367"/>
        <v>1</v>
      </c>
      <c r="BB3196" s="193">
        <f t="shared" si="2368"/>
        <v>1</v>
      </c>
      <c r="BC3196" s="193">
        <f t="shared" si="2369"/>
        <v>1</v>
      </c>
      <c r="BD3196" s="191">
        <f>IF(ISNA(BA3196),0,AY3196*$BA3196)-34442</f>
        <v>33000</v>
      </c>
      <c r="BE3196" s="191">
        <f t="shared" si="2370"/>
        <v>53602</v>
      </c>
      <c r="BF3196" s="210">
        <f t="shared" si="2371"/>
        <v>33000</v>
      </c>
      <c r="BG3196" s="211">
        <f t="shared" si="2372"/>
        <v>33000</v>
      </c>
      <c r="BH3196" s="289" t="str">
        <f t="shared" ref="BH3196:BH3206" si="2380">B3196</f>
        <v>830</v>
      </c>
      <c r="BI3196" s="289" t="str">
        <f t="shared" ref="BI3196:BI3206" si="2381">D3196</f>
        <v>0505</v>
      </c>
      <c r="BJ3196" s="284" t="s">
        <v>591</v>
      </c>
      <c r="BK3196" s="284" t="s">
        <v>586</v>
      </c>
      <c r="BL3196" s="233" t="str">
        <f t="shared" si="2375"/>
        <v/>
      </c>
    </row>
    <row r="3197" spans="1:64" ht="12" customHeight="1">
      <c r="A3197" s="333" t="s">
        <v>823</v>
      </c>
      <c r="B3197" s="381" t="s">
        <v>313</v>
      </c>
      <c r="C3197" s="333" t="s">
        <v>824</v>
      </c>
      <c r="D3197" s="381" t="s">
        <v>446</v>
      </c>
      <c r="E3197" s="381" t="s">
        <v>1503</v>
      </c>
      <c r="F3197" s="381" t="s">
        <v>609</v>
      </c>
      <c r="G3197" s="381" t="s">
        <v>395</v>
      </c>
      <c r="H3197" s="100" t="s">
        <v>653</v>
      </c>
      <c r="I3197" s="381" t="s">
        <v>505</v>
      </c>
      <c r="J3197" s="382">
        <v>3000</v>
      </c>
      <c r="K3197" s="382">
        <v>3000</v>
      </c>
      <c r="L3197" s="191" t="str">
        <f t="shared" si="2332"/>
        <v>830051130505905004000085229001</v>
      </c>
      <c r="M3197" s="192">
        <f t="array" ref="M3197">IF(COUNT(SEARCH(Удалить_Роспись_КВСР,$B3197)*SEARCH(Удалить_Роспись_ПБС,$C3197)*SEARCH(Удалить_Роспись_КФСР, $D3197)*SEARCH(Удалить_Роспись_КЦСР,$E3197)*SEARCH(Удалить_Роспись_КВР,$F3197)*SEARCH(Удалить_Роспись_ЭК,$H3197)*SEARCH(Удалить_Роспись_КР,$I3197))&gt;0,0,1)</f>
        <v>0</v>
      </c>
      <c r="N3197" s="192">
        <v>0</v>
      </c>
      <c r="O3197" s="192" t="str">
        <f t="shared" si="2333"/>
        <v/>
      </c>
      <c r="P3197" s="192" t="str">
        <f t="shared" si="2376"/>
        <v/>
      </c>
      <c r="Q3197" s="300" t="str">
        <f t="shared" si="2334"/>
        <v/>
      </c>
      <c r="R3197" s="300" t="str">
        <f t="shared" si="2335"/>
        <v/>
      </c>
      <c r="S3197" s="300" t="str">
        <f t="shared" si="2336"/>
        <v/>
      </c>
      <c r="T3197" s="192" t="str">
        <f t="shared" si="2337"/>
        <v/>
      </c>
      <c r="U3197" s="303" t="str">
        <f t="shared" si="2338"/>
        <v/>
      </c>
      <c r="V3197" s="300" t="str">
        <f t="shared" si="2339"/>
        <v/>
      </c>
      <c r="W3197" s="192" t="str">
        <f t="shared" si="2340"/>
        <v/>
      </c>
      <c r="X3197" s="303" t="str">
        <f t="shared" si="2341"/>
        <v/>
      </c>
      <c r="Y3197" s="300" t="str">
        <f t="shared" si="2342"/>
        <v/>
      </c>
      <c r="Z3197" s="300" t="str">
        <f t="shared" si="2343"/>
        <v/>
      </c>
      <c r="AA3197" s="303" t="str">
        <f t="shared" si="2344"/>
        <v/>
      </c>
      <c r="AB3197" s="300" t="str">
        <f t="shared" si="2345"/>
        <v/>
      </c>
      <c r="AC3197" s="300" t="str">
        <f t="shared" si="2346"/>
        <v/>
      </c>
      <c r="AD3197" s="300" t="str">
        <f t="shared" si="2347"/>
        <v/>
      </c>
      <c r="AE3197" s="192" t="str">
        <f t="shared" si="2348"/>
        <v/>
      </c>
      <c r="AF3197" s="192" t="str">
        <f t="shared" si="2349"/>
        <v/>
      </c>
      <c r="AG3197" s="192"/>
      <c r="AJ3197" s="300" t="str">
        <f t="shared" si="2350"/>
        <v/>
      </c>
      <c r="AK3197" s="300" t="str">
        <f t="shared" si="2351"/>
        <v/>
      </c>
      <c r="AL3197" s="300" t="str">
        <f t="shared" si="2352"/>
        <v/>
      </c>
      <c r="AM3197" s="300" t="str">
        <f t="shared" si="2353"/>
        <v/>
      </c>
      <c r="AN3197" s="300" t="str">
        <f t="shared" si="2354"/>
        <v/>
      </c>
      <c r="AO3197" s="300" t="str">
        <f t="shared" si="2355"/>
        <v/>
      </c>
      <c r="AP3197" s="300" t="str">
        <f t="shared" si="2356"/>
        <v/>
      </c>
      <c r="AQ3197" s="300" t="str">
        <f t="shared" si="2357"/>
        <v/>
      </c>
      <c r="AR3197" s="306" t="str">
        <f t="shared" si="2358"/>
        <v/>
      </c>
      <c r="AS3197" s="300" t="str">
        <f t="shared" si="2359"/>
        <v/>
      </c>
      <c r="AT3197" s="300" t="str">
        <f t="shared" si="2360"/>
        <v/>
      </c>
      <c r="AU3197" s="192" t="str">
        <f t="shared" si="2361"/>
        <v>рбс</v>
      </c>
      <c r="AV3197" s="192" t="str">
        <f t="shared" si="2362"/>
        <v>рбс83005113общпро</v>
      </c>
      <c r="AW3197" s="191">
        <f t="shared" si="2363"/>
        <v>0</v>
      </c>
      <c r="AX3197" s="191">
        <f t="shared" si="2364"/>
        <v>0</v>
      </c>
      <c r="AY3197" s="191">
        <f t="shared" si="2365"/>
        <v>0</v>
      </c>
      <c r="AZ3197" s="191">
        <f t="shared" si="2366"/>
        <v>0</v>
      </c>
      <c r="BA3197" s="193">
        <f t="shared" si="2367"/>
        <v>1</v>
      </c>
      <c r="BB3197" s="193">
        <f t="shared" si="2368"/>
        <v>1</v>
      </c>
      <c r="BC3197" s="193">
        <f t="shared" si="2369"/>
        <v>1</v>
      </c>
      <c r="BD3197" s="191">
        <f t="shared" ref="BD3197:BD3236" si="2382">IF(ISNA(BA3197),0,AY3197*$BA3197)</f>
        <v>0</v>
      </c>
      <c r="BE3197" s="191">
        <f t="shared" si="2370"/>
        <v>0</v>
      </c>
      <c r="BF3197" s="210">
        <f t="shared" si="2371"/>
        <v>0</v>
      </c>
      <c r="BG3197" s="211">
        <f t="shared" si="2372"/>
        <v>0</v>
      </c>
      <c r="BH3197" s="289" t="str">
        <f t="shared" si="2380"/>
        <v>830</v>
      </c>
      <c r="BI3197" s="289" t="str">
        <f t="shared" si="2381"/>
        <v>0505</v>
      </c>
      <c r="BJ3197" s="284" t="s">
        <v>591</v>
      </c>
      <c r="BK3197" s="284" t="s">
        <v>589</v>
      </c>
      <c r="BL3197" s="233" t="str">
        <f t="shared" si="2375"/>
        <v/>
      </c>
    </row>
    <row r="3198" spans="1:64" ht="12" customHeight="1">
      <c r="A3198" s="333" t="s">
        <v>823</v>
      </c>
      <c r="B3198" s="381" t="s">
        <v>313</v>
      </c>
      <c r="C3198" s="333" t="s">
        <v>824</v>
      </c>
      <c r="D3198" s="381" t="s">
        <v>446</v>
      </c>
      <c r="E3198" s="381" t="s">
        <v>1503</v>
      </c>
      <c r="F3198" s="381" t="s">
        <v>658</v>
      </c>
      <c r="G3198" s="381" t="s">
        <v>395</v>
      </c>
      <c r="H3198" s="100" t="s">
        <v>653</v>
      </c>
      <c r="I3198" s="381" t="s">
        <v>505</v>
      </c>
      <c r="J3198" s="382">
        <v>100667.24</v>
      </c>
      <c r="K3198" s="382">
        <v>100667.24</v>
      </c>
      <c r="L3198" s="191" t="str">
        <f t="shared" si="2332"/>
        <v>830051130505905004000085329001</v>
      </c>
      <c r="M3198" s="192">
        <f t="array" ref="M3198">IF(COUNT(SEARCH(Удалить_Роспись_КВСР,$B3198)*SEARCH(Удалить_Роспись_ПБС,$C3198)*SEARCH(Удалить_Роспись_КФСР, $D3198)*SEARCH(Удалить_Роспись_КЦСР,$E3198)*SEARCH(Удалить_Роспись_КВР,$F3198)*SEARCH(Удалить_Роспись_ЭК,$H3198)*SEARCH(Удалить_Роспись_КР,$I3198))&gt;0,0,1)</f>
        <v>0</v>
      </c>
      <c r="N3198" s="192">
        <v>0</v>
      </c>
      <c r="O3198" s="192" t="str">
        <f t="shared" si="2333"/>
        <v/>
      </c>
      <c r="P3198" s="192" t="str">
        <f t="shared" si="2376"/>
        <v/>
      </c>
      <c r="Q3198" s="300" t="str">
        <f t="shared" si="2334"/>
        <v/>
      </c>
      <c r="R3198" s="300" t="str">
        <f t="shared" si="2335"/>
        <v/>
      </c>
      <c r="S3198" s="300" t="str">
        <f t="shared" si="2336"/>
        <v/>
      </c>
      <c r="T3198" s="192" t="str">
        <f t="shared" si="2337"/>
        <v/>
      </c>
      <c r="U3198" s="303" t="str">
        <f t="shared" si="2338"/>
        <v/>
      </c>
      <c r="V3198" s="300" t="str">
        <f t="shared" si="2339"/>
        <v/>
      </c>
      <c r="W3198" s="192" t="str">
        <f t="shared" si="2340"/>
        <v/>
      </c>
      <c r="X3198" s="303" t="str">
        <f t="shared" si="2341"/>
        <v/>
      </c>
      <c r="Y3198" s="300" t="str">
        <f t="shared" si="2342"/>
        <v/>
      </c>
      <c r="Z3198" s="300" t="str">
        <f t="shared" si="2343"/>
        <v/>
      </c>
      <c r="AA3198" s="303" t="str">
        <f t="shared" si="2344"/>
        <v/>
      </c>
      <c r="AB3198" s="300" t="str">
        <f t="shared" si="2345"/>
        <v/>
      </c>
      <c r="AC3198" s="300" t="str">
        <f t="shared" si="2346"/>
        <v/>
      </c>
      <c r="AD3198" s="300" t="str">
        <f t="shared" si="2347"/>
        <v/>
      </c>
      <c r="AE3198" s="192" t="str">
        <f t="shared" si="2348"/>
        <v/>
      </c>
      <c r="AF3198" s="192" t="str">
        <f t="shared" si="2349"/>
        <v/>
      </c>
      <c r="AG3198" s="192"/>
      <c r="AJ3198" s="300" t="str">
        <f t="shared" si="2350"/>
        <v/>
      </c>
      <c r="AK3198" s="300" t="str">
        <f t="shared" si="2351"/>
        <v/>
      </c>
      <c r="AL3198" s="300" t="str">
        <f t="shared" si="2352"/>
        <v/>
      </c>
      <c r="AM3198" s="300" t="str">
        <f t="shared" si="2353"/>
        <v/>
      </c>
      <c r="AN3198" s="300" t="str">
        <f t="shared" si="2354"/>
        <v/>
      </c>
      <c r="AO3198" s="300" t="str">
        <f t="shared" si="2355"/>
        <v/>
      </c>
      <c r="AP3198" s="300" t="str">
        <f t="shared" si="2356"/>
        <v/>
      </c>
      <c r="AQ3198" s="300" t="str">
        <f t="shared" si="2357"/>
        <v/>
      </c>
      <c r="AR3198" s="306" t="str">
        <f t="shared" si="2358"/>
        <v/>
      </c>
      <c r="AS3198" s="300" t="str">
        <f t="shared" si="2359"/>
        <v/>
      </c>
      <c r="AT3198" s="300" t="str">
        <f t="shared" si="2360"/>
        <v/>
      </c>
      <c r="AU3198" s="192" t="str">
        <f t="shared" si="2361"/>
        <v>рбс</v>
      </c>
      <c r="AV3198" s="192" t="str">
        <f t="shared" si="2362"/>
        <v>рбс83005113общпро</v>
      </c>
      <c r="AW3198" s="191">
        <f t="shared" si="2363"/>
        <v>0</v>
      </c>
      <c r="AX3198" s="191">
        <f t="shared" si="2364"/>
        <v>0</v>
      </c>
      <c r="AY3198" s="191">
        <f t="shared" si="2365"/>
        <v>0</v>
      </c>
      <c r="AZ3198" s="191">
        <f t="shared" si="2366"/>
        <v>0</v>
      </c>
      <c r="BA3198" s="193">
        <f t="shared" si="2367"/>
        <v>1</v>
      </c>
      <c r="BB3198" s="193">
        <f t="shared" si="2368"/>
        <v>1</v>
      </c>
      <c r="BC3198" s="193">
        <f t="shared" si="2369"/>
        <v>1</v>
      </c>
      <c r="BD3198" s="191">
        <f t="shared" si="2382"/>
        <v>0</v>
      </c>
      <c r="BE3198" s="191">
        <f t="shared" si="2370"/>
        <v>0</v>
      </c>
      <c r="BF3198" s="210">
        <f t="shared" si="2371"/>
        <v>0</v>
      </c>
      <c r="BG3198" s="211">
        <f t="shared" si="2372"/>
        <v>0</v>
      </c>
      <c r="BH3198" s="289" t="str">
        <f t="shared" si="2380"/>
        <v>830</v>
      </c>
      <c r="BI3198" s="289" t="str">
        <f t="shared" si="2381"/>
        <v>0505</v>
      </c>
      <c r="BJ3198" s="284" t="s">
        <v>591</v>
      </c>
      <c r="BK3198" s="284" t="s">
        <v>586</v>
      </c>
      <c r="BL3198" s="233" t="str">
        <f t="shared" si="2375"/>
        <v/>
      </c>
    </row>
    <row r="3199" spans="1:64" ht="12" customHeight="1">
      <c r="A3199" s="333" t="s">
        <v>823</v>
      </c>
      <c r="B3199" s="381" t="s">
        <v>313</v>
      </c>
      <c r="C3199" s="333" t="s">
        <v>824</v>
      </c>
      <c r="D3199" s="381" t="s">
        <v>446</v>
      </c>
      <c r="E3199" s="381" t="s">
        <v>1504</v>
      </c>
      <c r="F3199" s="381" t="s">
        <v>589</v>
      </c>
      <c r="G3199" s="381" t="s">
        <v>386</v>
      </c>
      <c r="H3199" s="100" t="s">
        <v>653</v>
      </c>
      <c r="I3199" s="381" t="s">
        <v>505</v>
      </c>
      <c r="J3199" s="382">
        <v>130000</v>
      </c>
      <c r="K3199" s="382">
        <v>62977.4</v>
      </c>
      <c r="L3199" s="191" t="str">
        <f t="shared" si="2332"/>
        <v>830051130505905004700011221201</v>
      </c>
      <c r="M3199" s="192">
        <f t="array" ref="M3199">IF(COUNT(SEARCH(Удалить_Роспись_КВСР,$B3199)*SEARCH(Удалить_Роспись_ПБС,$C3199)*SEARCH(Удалить_Роспись_КФСР, $D3199)*SEARCH(Удалить_Роспись_КЦСР,$E3199)*SEARCH(Удалить_Роспись_КВР,$F3199)*SEARCH(Удалить_Роспись_ЭК,$H3199)*SEARCH(Удалить_Роспись_КР,$I3199))&gt;0,0,1)</f>
        <v>0</v>
      </c>
      <c r="N3199" s="192">
        <f>IF(COUNT(SEARCH(Удалить_Индекс_КВСР,$B3199)*SEARCH(Удалить_Индекс_ПБС,$C3199)*SEARCH(Удалить_Индекс_КФСР,$D3199)*SEARCH(Удалить_Индекс_КЦСР,$E3199)*SEARCH(Удалить_Индекс_КВР,$F3199)*SEARCH(Удалить_Индекс_ЭК,$H3199)*SEARCH(Удалить_Индекс_КР,$I3199))&gt;0,0,1)</f>
        <v>1</v>
      </c>
      <c r="O3199" s="192" t="str">
        <f t="shared" si="2333"/>
        <v/>
      </c>
      <c r="P3199" s="192" t="str">
        <f t="shared" si="2376"/>
        <v/>
      </c>
      <c r="Q3199" s="300" t="str">
        <f t="shared" si="2334"/>
        <v/>
      </c>
      <c r="R3199" s="300" t="str">
        <f t="shared" si="2335"/>
        <v/>
      </c>
      <c r="S3199" s="300" t="str">
        <f t="shared" si="2336"/>
        <v/>
      </c>
      <c r="T3199" s="192" t="str">
        <f t="shared" si="2337"/>
        <v/>
      </c>
      <c r="U3199" s="303" t="str">
        <f t="shared" si="2338"/>
        <v/>
      </c>
      <c r="V3199" s="300" t="str">
        <f t="shared" si="2339"/>
        <v/>
      </c>
      <c r="W3199" s="192" t="str">
        <f t="shared" si="2340"/>
        <v/>
      </c>
      <c r="X3199" s="303" t="str">
        <f t="shared" si="2341"/>
        <v/>
      </c>
      <c r="Y3199" s="300" t="str">
        <f t="shared" si="2342"/>
        <v/>
      </c>
      <c r="Z3199" s="300" t="str">
        <f t="shared" si="2343"/>
        <v/>
      </c>
      <c r="AA3199" s="303" t="str">
        <f t="shared" si="2344"/>
        <v/>
      </c>
      <c r="AB3199" s="300" t="str">
        <f t="shared" si="2345"/>
        <v/>
      </c>
      <c r="AC3199" s="300" t="str">
        <f t="shared" si="2346"/>
        <v/>
      </c>
      <c r="AD3199" s="300" t="str">
        <f t="shared" si="2347"/>
        <v/>
      </c>
      <c r="AE3199" s="192" t="str">
        <f t="shared" si="2348"/>
        <v/>
      </c>
      <c r="AF3199" s="192" t="str">
        <f t="shared" si="2349"/>
        <v/>
      </c>
      <c r="AG3199" s="192"/>
      <c r="AJ3199" s="300" t="str">
        <f t="shared" si="2350"/>
        <v/>
      </c>
      <c r="AK3199" s="300" t="str">
        <f t="shared" si="2351"/>
        <v/>
      </c>
      <c r="AL3199" s="300" t="str">
        <f t="shared" si="2352"/>
        <v/>
      </c>
      <c r="AM3199" s="300" t="str">
        <f t="shared" si="2353"/>
        <v/>
      </c>
      <c r="AN3199" s="300" t="str">
        <f t="shared" si="2354"/>
        <v/>
      </c>
      <c r="AO3199" s="300" t="str">
        <f t="shared" si="2355"/>
        <v/>
      </c>
      <c r="AP3199" s="300" t="str">
        <f t="shared" si="2356"/>
        <v/>
      </c>
      <c r="AQ3199" s="300" t="str">
        <f t="shared" si="2357"/>
        <v/>
      </c>
      <c r="AR3199" s="306" t="str">
        <f t="shared" si="2358"/>
        <v/>
      </c>
      <c r="AS3199" s="300" t="str">
        <f t="shared" si="2359"/>
        <v/>
      </c>
      <c r="AT3199" s="300" t="str">
        <f t="shared" si="2360"/>
        <v/>
      </c>
      <c r="AU3199" s="192" t="str">
        <f t="shared" si="2361"/>
        <v>рбс</v>
      </c>
      <c r="AV3199" s="192" t="str">
        <f t="shared" si="2362"/>
        <v>рбс83005113общпро</v>
      </c>
      <c r="AW3199" s="191">
        <f t="shared" si="2363"/>
        <v>0</v>
      </c>
      <c r="AX3199" s="191">
        <f t="shared" si="2364"/>
        <v>0</v>
      </c>
      <c r="AY3199" s="191">
        <f t="shared" si="2365"/>
        <v>130000</v>
      </c>
      <c r="AZ3199" s="191">
        <f t="shared" si="2366"/>
        <v>62977.4</v>
      </c>
      <c r="BA3199" s="193">
        <f t="shared" si="2367"/>
        <v>1</v>
      </c>
      <c r="BB3199" s="193">
        <f t="shared" si="2368"/>
        <v>1</v>
      </c>
      <c r="BC3199" s="193">
        <f t="shared" si="2369"/>
        <v>1</v>
      </c>
      <c r="BD3199" s="191">
        <f t="shared" si="2382"/>
        <v>130000</v>
      </c>
      <c r="BE3199" s="191">
        <f t="shared" si="2370"/>
        <v>62977.4</v>
      </c>
      <c r="BF3199" s="210">
        <f t="shared" si="2371"/>
        <v>130000</v>
      </c>
      <c r="BG3199" s="211">
        <f t="shared" si="2372"/>
        <v>130000</v>
      </c>
      <c r="BH3199" s="289" t="str">
        <f t="shared" si="2380"/>
        <v>830</v>
      </c>
      <c r="BI3199" s="289" t="str">
        <f t="shared" si="2381"/>
        <v>0505</v>
      </c>
      <c r="BJ3199" s="284" t="s">
        <v>591</v>
      </c>
      <c r="BK3199" s="284" t="s">
        <v>586</v>
      </c>
      <c r="BL3199" s="233" t="str">
        <f t="shared" si="2375"/>
        <v/>
      </c>
    </row>
    <row r="3200" spans="1:64" ht="12" customHeight="1">
      <c r="A3200" s="333" t="s">
        <v>823</v>
      </c>
      <c r="B3200" s="381" t="s">
        <v>313</v>
      </c>
      <c r="C3200" s="333" t="s">
        <v>824</v>
      </c>
      <c r="D3200" s="381" t="s">
        <v>548</v>
      </c>
      <c r="E3200" s="381" t="s">
        <v>1505</v>
      </c>
      <c r="F3200" s="381" t="s">
        <v>610</v>
      </c>
      <c r="G3200" s="381" t="s">
        <v>407</v>
      </c>
      <c r="H3200" s="100" t="s">
        <v>653</v>
      </c>
      <c r="I3200" s="381" t="s">
        <v>505</v>
      </c>
      <c r="J3200" s="382">
        <v>60000000</v>
      </c>
      <c r="K3200" s="382">
        <v>0</v>
      </c>
      <c r="L3200" s="191" t="str">
        <f t="shared" si="2332"/>
        <v>830051130603036008301041431001</v>
      </c>
      <c r="M3200" s="192">
        <f t="array" ref="M3200">IF(COUNT(SEARCH(Удалить_Роспись_КВСР,$B3200)*SEARCH(Удалить_Роспись_ПБС,$C3200)*SEARCH(Удалить_Роспись_КФСР, $D3200)*SEARCH(Удалить_Роспись_КЦСР,$E3200)*SEARCH(Удалить_Роспись_КВР,$F3200)*SEARCH(Удалить_Роспись_ЭК,$H3200)*SEARCH(Удалить_Роспись_КР,$I3200))&gt;0,0,1)</f>
        <v>0</v>
      </c>
      <c r="N3200" s="192">
        <v>0</v>
      </c>
      <c r="O3200" s="192" t="str">
        <f t="shared" si="2333"/>
        <v/>
      </c>
      <c r="P3200" s="192" t="str">
        <f t="shared" si="2376"/>
        <v/>
      </c>
      <c r="Q3200" s="300" t="str">
        <f t="shared" si="2334"/>
        <v/>
      </c>
      <c r="R3200" s="300" t="str">
        <f t="shared" si="2335"/>
        <v/>
      </c>
      <c r="S3200" s="300" t="str">
        <f t="shared" si="2336"/>
        <v/>
      </c>
      <c r="T3200" s="192" t="str">
        <f t="shared" si="2337"/>
        <v/>
      </c>
      <c r="U3200" s="303" t="str">
        <f t="shared" si="2338"/>
        <v/>
      </c>
      <c r="V3200" s="300" t="str">
        <f t="shared" si="2339"/>
        <v/>
      </c>
      <c r="W3200" s="192" t="str">
        <f t="shared" si="2340"/>
        <v/>
      </c>
      <c r="X3200" s="303" t="str">
        <f t="shared" si="2341"/>
        <v/>
      </c>
      <c r="Y3200" s="300" t="str">
        <f t="shared" si="2342"/>
        <v/>
      </c>
      <c r="Z3200" s="300" t="str">
        <f t="shared" si="2343"/>
        <v/>
      </c>
      <c r="AA3200" s="303" t="str">
        <f t="shared" si="2344"/>
        <v/>
      </c>
      <c r="AB3200" s="300" t="str">
        <f t="shared" si="2345"/>
        <v/>
      </c>
      <c r="AC3200" s="300" t="str">
        <f t="shared" si="2346"/>
        <v/>
      </c>
      <c r="AD3200" s="300" t="str">
        <f t="shared" si="2347"/>
        <v/>
      </c>
      <c r="AE3200" s="192" t="str">
        <f t="shared" si="2348"/>
        <v/>
      </c>
      <c r="AF3200" s="192" t="str">
        <f t="shared" si="2349"/>
        <v/>
      </c>
      <c r="AG3200" s="192"/>
      <c r="AJ3200" s="300" t="str">
        <f t="shared" si="2350"/>
        <v/>
      </c>
      <c r="AK3200" s="300" t="str">
        <f t="shared" si="2351"/>
        <v/>
      </c>
      <c r="AL3200" s="300" t="str">
        <f t="shared" si="2352"/>
        <v/>
      </c>
      <c r="AM3200" s="300" t="str">
        <f t="shared" si="2353"/>
        <v/>
      </c>
      <c r="AN3200" s="300" t="str">
        <f t="shared" si="2354"/>
        <v/>
      </c>
      <c r="AO3200" s="300" t="str">
        <f t="shared" si="2355"/>
        <v/>
      </c>
      <c r="AP3200" s="300" t="str">
        <f t="shared" si="2356"/>
        <v/>
      </c>
      <c r="AQ3200" s="300" t="str">
        <f t="shared" si="2357"/>
        <v/>
      </c>
      <c r="AR3200" s="306" t="str">
        <f t="shared" si="2358"/>
        <v/>
      </c>
      <c r="AS3200" s="300" t="str">
        <f t="shared" si="2359"/>
        <v/>
      </c>
      <c r="AT3200" s="300" t="str">
        <f t="shared" si="2360"/>
        <v/>
      </c>
      <c r="AU3200" s="192" t="str">
        <f t="shared" si="2361"/>
        <v>рбс</v>
      </c>
      <c r="AV3200" s="192" t="str">
        <f t="shared" si="2362"/>
        <v>рбс83005113общосн</v>
      </c>
      <c r="AW3200" s="191">
        <f t="shared" si="2363"/>
        <v>0</v>
      </c>
      <c r="AX3200" s="191">
        <f t="shared" si="2364"/>
        <v>0</v>
      </c>
      <c r="AY3200" s="191">
        <f t="shared" si="2365"/>
        <v>0</v>
      </c>
      <c r="AZ3200" s="191">
        <f t="shared" si="2366"/>
        <v>0</v>
      </c>
      <c r="BA3200" s="193">
        <f t="shared" si="2367"/>
        <v>1</v>
      </c>
      <c r="BB3200" s="193">
        <f t="shared" si="2368"/>
        <v>1</v>
      </c>
      <c r="BC3200" s="193">
        <f t="shared" si="2369"/>
        <v>1</v>
      </c>
      <c r="BD3200" s="191">
        <f t="shared" si="2382"/>
        <v>0</v>
      </c>
      <c r="BE3200" s="191">
        <f t="shared" si="2370"/>
        <v>0</v>
      </c>
      <c r="BF3200" s="210">
        <f t="shared" si="2371"/>
        <v>0</v>
      </c>
      <c r="BG3200" s="211">
        <f t="shared" si="2372"/>
        <v>0</v>
      </c>
      <c r="BH3200" s="289" t="str">
        <f t="shared" si="2380"/>
        <v>830</v>
      </c>
      <c r="BI3200" s="289" t="str">
        <f t="shared" si="2381"/>
        <v>0603</v>
      </c>
      <c r="BJ3200" s="284" t="s">
        <v>591</v>
      </c>
      <c r="BK3200" s="284" t="s">
        <v>586</v>
      </c>
      <c r="BL3200" s="233" t="str">
        <f t="shared" si="2375"/>
        <v/>
      </c>
    </row>
    <row r="3201" spans="1:64" ht="12" hidden="1" customHeight="1">
      <c r="A3201" s="333" t="s">
        <v>823</v>
      </c>
      <c r="B3201" s="381" t="s">
        <v>313</v>
      </c>
      <c r="C3201" s="333" t="s">
        <v>824</v>
      </c>
      <c r="D3201" s="381" t="s">
        <v>316</v>
      </c>
      <c r="E3201" s="381" t="s">
        <v>1506</v>
      </c>
      <c r="F3201" s="381" t="s">
        <v>586</v>
      </c>
      <c r="G3201" s="381" t="s">
        <v>394</v>
      </c>
      <c r="H3201" s="100" t="s">
        <v>653</v>
      </c>
      <c r="I3201" s="381" t="s">
        <v>339</v>
      </c>
      <c r="J3201" s="382">
        <v>800000</v>
      </c>
      <c r="K3201" s="382">
        <v>797990</v>
      </c>
      <c r="L3201" s="191" t="str">
        <f t="shared" si="2332"/>
        <v>830051130701011007744024422510</v>
      </c>
      <c r="M3201" s="192">
        <f t="array" ref="M3201">IF(COUNT(SEARCH(Удалить_Роспись_КВСР,$B3201)*SEARCH(Удалить_Роспись_ПБС,$C3201)*SEARCH(Удалить_Роспись_КФСР, $D3201)*SEARCH(Удалить_Роспись_КЦСР,$E3201)*SEARCH(Удалить_Роспись_КВР,$F3201)*SEARCH(Удалить_Роспись_ЭК,$H3201)*SEARCH(Удалить_Роспись_КР,$I3201))&gt;0,0,1)</f>
        <v>0</v>
      </c>
      <c r="N3201" s="192">
        <v>0</v>
      </c>
      <c r="O3201" s="192" t="str">
        <f t="shared" si="2333"/>
        <v/>
      </c>
      <c r="P3201" s="192" t="str">
        <f t="shared" si="2376"/>
        <v/>
      </c>
      <c r="Q3201" s="300" t="str">
        <f t="shared" si="2334"/>
        <v/>
      </c>
      <c r="R3201" s="300" t="str">
        <f t="shared" si="2335"/>
        <v/>
      </c>
      <c r="S3201" s="300" t="str">
        <f t="shared" si="2336"/>
        <v/>
      </c>
      <c r="T3201" s="192" t="str">
        <f t="shared" si="2337"/>
        <v/>
      </c>
      <c r="U3201" s="303" t="str">
        <f t="shared" si="2338"/>
        <v/>
      </c>
      <c r="V3201" s="300" t="str">
        <f t="shared" si="2339"/>
        <v/>
      </c>
      <c r="W3201" s="192" t="str">
        <f t="shared" si="2340"/>
        <v/>
      </c>
      <c r="X3201" s="303" t="str">
        <f t="shared" si="2341"/>
        <v/>
      </c>
      <c r="Y3201" s="300" t="str">
        <f t="shared" si="2342"/>
        <v/>
      </c>
      <c r="Z3201" s="300" t="str">
        <f t="shared" si="2343"/>
        <v/>
      </c>
      <c r="AA3201" s="303" t="str">
        <f t="shared" si="2344"/>
        <v/>
      </c>
      <c r="AB3201" s="300" t="str">
        <f t="shared" si="2345"/>
        <v/>
      </c>
      <c r="AC3201" s="300" t="str">
        <f t="shared" si="2346"/>
        <v/>
      </c>
      <c r="AD3201" s="300" t="str">
        <f t="shared" si="2347"/>
        <v/>
      </c>
      <c r="AE3201" s="192" t="str">
        <f t="shared" si="2348"/>
        <v/>
      </c>
      <c r="AF3201" s="192" t="str">
        <f t="shared" si="2349"/>
        <v/>
      </c>
      <c r="AG3201" s="192"/>
      <c r="AJ3201" s="300" t="str">
        <f t="shared" si="2350"/>
        <v/>
      </c>
      <c r="AK3201" s="300" t="str">
        <f t="shared" si="2351"/>
        <v/>
      </c>
      <c r="AL3201" s="300" t="str">
        <f t="shared" si="2352"/>
        <v/>
      </c>
      <c r="AM3201" s="300" t="str">
        <f t="shared" si="2353"/>
        <v/>
      </c>
      <c r="AN3201" s="300" t="str">
        <f t="shared" si="2354"/>
        <v/>
      </c>
      <c r="AO3201" s="300" t="str">
        <f t="shared" si="2355"/>
        <v/>
      </c>
      <c r="AP3201" s="300" t="str">
        <f t="shared" si="2356"/>
        <v/>
      </c>
      <c r="AQ3201" s="300" t="str">
        <f t="shared" si="2357"/>
        <v/>
      </c>
      <c r="AR3201" s="306" t="str">
        <f t="shared" si="2358"/>
        <v/>
      </c>
      <c r="AS3201" s="300" t="str">
        <f t="shared" si="2359"/>
        <v/>
      </c>
      <c r="AT3201" s="300" t="str">
        <f t="shared" si="2360"/>
        <v/>
      </c>
      <c r="AU3201" s="192" t="str">
        <f t="shared" si="2361"/>
        <v>рбс</v>
      </c>
      <c r="AV3201" s="192" t="str">
        <f t="shared" si="2362"/>
        <v>рбс83005113общпро</v>
      </c>
      <c r="AW3201" s="191">
        <f t="shared" si="2363"/>
        <v>0</v>
      </c>
      <c r="AX3201" s="191">
        <f t="shared" si="2364"/>
        <v>0</v>
      </c>
      <c r="AY3201" s="191">
        <f t="shared" si="2365"/>
        <v>0</v>
      </c>
      <c r="AZ3201" s="191">
        <f t="shared" si="2366"/>
        <v>0</v>
      </c>
      <c r="BA3201" s="193">
        <f t="shared" si="2367"/>
        <v>1</v>
      </c>
      <c r="BB3201" s="193">
        <f t="shared" si="2368"/>
        <v>1</v>
      </c>
      <c r="BC3201" s="193">
        <f t="shared" si="2369"/>
        <v>1</v>
      </c>
      <c r="BD3201" s="191">
        <f t="shared" si="2382"/>
        <v>0</v>
      </c>
      <c r="BE3201" s="191">
        <f t="shared" si="2370"/>
        <v>0</v>
      </c>
      <c r="BF3201" s="210">
        <f t="shared" si="2371"/>
        <v>0</v>
      </c>
      <c r="BG3201" s="211">
        <f t="shared" si="2372"/>
        <v>0</v>
      </c>
      <c r="BH3201" s="289" t="str">
        <f t="shared" si="2380"/>
        <v>830</v>
      </c>
      <c r="BI3201" s="289" t="str">
        <f t="shared" si="2381"/>
        <v>0701</v>
      </c>
      <c r="BJ3201" s="284" t="s">
        <v>591</v>
      </c>
      <c r="BK3201" s="284" t="s">
        <v>586</v>
      </c>
      <c r="BL3201" s="233" t="str">
        <f t="shared" si="2375"/>
        <v/>
      </c>
    </row>
    <row r="3202" spans="1:64" ht="12" customHeight="1">
      <c r="A3202" s="333" t="s">
        <v>823</v>
      </c>
      <c r="B3202" s="381" t="s">
        <v>313</v>
      </c>
      <c r="C3202" s="333" t="s">
        <v>824</v>
      </c>
      <c r="D3202" s="381" t="s">
        <v>316</v>
      </c>
      <c r="E3202" s="381" t="s">
        <v>1460</v>
      </c>
      <c r="F3202" s="381" t="s">
        <v>607</v>
      </c>
      <c r="G3202" s="381" t="s">
        <v>394</v>
      </c>
      <c r="H3202" s="100" t="s">
        <v>653</v>
      </c>
      <c r="I3202" s="381" t="s">
        <v>505</v>
      </c>
      <c r="J3202" s="382">
        <v>9120520.3900000006</v>
      </c>
      <c r="K3202" s="382">
        <v>6594498.0499999998</v>
      </c>
      <c r="L3202" s="191" t="str">
        <f t="shared" si="2332"/>
        <v>830051130701011008001024322501</v>
      </c>
      <c r="M3202" s="192">
        <f t="array" ref="M3202">IF(COUNT(SEARCH(Удалить_Роспись_КВСР,$B3202)*SEARCH(Удалить_Роспись_ПБС,$C3202)*SEARCH(Удалить_Роспись_КФСР, $D3202)*SEARCH(Удалить_Роспись_КЦСР,$E3202)*SEARCH(Удалить_Роспись_КВР,$F3202)*SEARCH(Удалить_Роспись_ЭК,$H3202)*SEARCH(Удалить_Роспись_КР,$I3202))&gt;0,0,1)</f>
        <v>1</v>
      </c>
      <c r="N3202" s="192">
        <v>0</v>
      </c>
      <c r="O3202" s="192" t="str">
        <f t="shared" si="2333"/>
        <v/>
      </c>
      <c r="P3202" s="192" t="str">
        <f t="shared" si="2376"/>
        <v/>
      </c>
      <c r="Q3202" s="300" t="str">
        <f t="shared" si="2334"/>
        <v/>
      </c>
      <c r="R3202" s="300" t="str">
        <f t="shared" si="2335"/>
        <v/>
      </c>
      <c r="S3202" s="300" t="str">
        <f t="shared" si="2336"/>
        <v/>
      </c>
      <c r="T3202" s="192" t="str">
        <f t="shared" si="2337"/>
        <v/>
      </c>
      <c r="U3202" s="303" t="str">
        <f t="shared" si="2338"/>
        <v/>
      </c>
      <c r="V3202" s="300" t="str">
        <f t="shared" si="2339"/>
        <v/>
      </c>
      <c r="W3202" s="192" t="str">
        <f t="shared" si="2340"/>
        <v/>
      </c>
      <c r="X3202" s="303" t="str">
        <f t="shared" si="2341"/>
        <v/>
      </c>
      <c r="Y3202" s="300" t="str">
        <f t="shared" si="2342"/>
        <v/>
      </c>
      <c r="Z3202" s="300" t="str">
        <f t="shared" si="2343"/>
        <v/>
      </c>
      <c r="AA3202" s="303" t="str">
        <f t="shared" si="2344"/>
        <v/>
      </c>
      <c r="AB3202" s="300" t="str">
        <f t="shared" si="2345"/>
        <v/>
      </c>
      <c r="AC3202" s="300" t="str">
        <f t="shared" si="2346"/>
        <v/>
      </c>
      <c r="AD3202" s="300" t="str">
        <f t="shared" si="2347"/>
        <v/>
      </c>
      <c r="AE3202" s="192" t="str">
        <f t="shared" si="2348"/>
        <v/>
      </c>
      <c r="AF3202" s="192" t="str">
        <f t="shared" si="2349"/>
        <v/>
      </c>
      <c r="AG3202" s="192"/>
      <c r="AJ3202" s="300" t="str">
        <f t="shared" si="2350"/>
        <v/>
      </c>
      <c r="AK3202" s="300" t="str">
        <f t="shared" si="2351"/>
        <v/>
      </c>
      <c r="AL3202" s="300" t="str">
        <f t="shared" si="2352"/>
        <v/>
      </c>
      <c r="AM3202" s="300" t="str">
        <f t="shared" si="2353"/>
        <v/>
      </c>
      <c r="AN3202" s="300" t="str">
        <f t="shared" si="2354"/>
        <v/>
      </c>
      <c r="AO3202" s="300" t="str">
        <f t="shared" si="2355"/>
        <v/>
      </c>
      <c r="AP3202" s="300" t="str">
        <f t="shared" si="2356"/>
        <v/>
      </c>
      <c r="AQ3202" s="300" t="str">
        <f t="shared" si="2357"/>
        <v/>
      </c>
      <c r="AR3202" s="306" t="str">
        <f t="shared" si="2358"/>
        <v/>
      </c>
      <c r="AS3202" s="300" t="str">
        <f t="shared" si="2359"/>
        <v/>
      </c>
      <c r="AT3202" s="300" t="str">
        <f t="shared" si="2360"/>
        <v/>
      </c>
      <c r="AU3202" s="192" t="str">
        <f t="shared" si="2361"/>
        <v>рбс</v>
      </c>
      <c r="AV3202" s="192" t="str">
        <f t="shared" si="2362"/>
        <v>рбс83005113общпро</v>
      </c>
      <c r="AW3202" s="191">
        <f t="shared" si="2363"/>
        <v>9120520.3900000006</v>
      </c>
      <c r="AX3202" s="191">
        <f t="shared" si="2364"/>
        <v>6594498.0499999998</v>
      </c>
      <c r="AY3202" s="191">
        <f t="shared" si="2365"/>
        <v>0</v>
      </c>
      <c r="AZ3202" s="191">
        <f t="shared" si="2366"/>
        <v>0</v>
      </c>
      <c r="BA3202" s="193">
        <f t="shared" si="2367"/>
        <v>1</v>
      </c>
      <c r="BB3202" s="193">
        <f t="shared" si="2368"/>
        <v>1</v>
      </c>
      <c r="BC3202" s="193">
        <f t="shared" si="2369"/>
        <v>1</v>
      </c>
      <c r="BD3202" s="191">
        <f t="shared" si="2382"/>
        <v>0</v>
      </c>
      <c r="BE3202" s="191">
        <f t="shared" si="2370"/>
        <v>0</v>
      </c>
      <c r="BF3202" s="210">
        <f t="shared" si="2371"/>
        <v>0</v>
      </c>
      <c r="BG3202" s="211">
        <f t="shared" si="2372"/>
        <v>0</v>
      </c>
      <c r="BH3202" s="289" t="str">
        <f t="shared" si="2380"/>
        <v>830</v>
      </c>
      <c r="BI3202" s="289" t="str">
        <f t="shared" si="2381"/>
        <v>0701</v>
      </c>
      <c r="BJ3202" s="284" t="s">
        <v>591</v>
      </c>
      <c r="BK3202" s="284" t="s">
        <v>586</v>
      </c>
      <c r="BL3202" s="233" t="str">
        <f t="shared" si="2375"/>
        <v/>
      </c>
    </row>
    <row r="3203" spans="1:64" ht="12" customHeight="1">
      <c r="A3203" s="333" t="s">
        <v>823</v>
      </c>
      <c r="B3203" s="381" t="s">
        <v>313</v>
      </c>
      <c r="C3203" s="333" t="s">
        <v>824</v>
      </c>
      <c r="D3203" s="381" t="s">
        <v>316</v>
      </c>
      <c r="E3203" s="381" t="s">
        <v>1507</v>
      </c>
      <c r="F3203" s="381" t="s">
        <v>610</v>
      </c>
      <c r="G3203" s="381" t="s">
        <v>407</v>
      </c>
      <c r="H3203" s="100" t="s">
        <v>653</v>
      </c>
      <c r="I3203" s="381" t="s">
        <v>505</v>
      </c>
      <c r="J3203" s="382">
        <v>179546760.59999999</v>
      </c>
      <c r="K3203" s="382">
        <v>59864748.840000004</v>
      </c>
      <c r="L3203" s="191" t="str">
        <f t="shared" si="2332"/>
        <v>830051130701011008301041431001</v>
      </c>
      <c r="M3203" s="192">
        <f t="array" ref="M3203">IF(COUNT(SEARCH(Удалить_Роспись_КВСР,$B3203)*SEARCH(Удалить_Роспись_ПБС,$C3203)*SEARCH(Удалить_Роспись_КФСР, $D3203)*SEARCH(Удалить_Роспись_КЦСР,$E3203)*SEARCH(Удалить_Роспись_КВР,$F3203)*SEARCH(Удалить_Роспись_ЭК,$H3203)*SEARCH(Удалить_Роспись_КР,$I3203))&gt;0,0,1)</f>
        <v>0</v>
      </c>
      <c r="N3203" s="192">
        <v>0</v>
      </c>
      <c r="O3203" s="192" t="str">
        <f t="shared" si="2333"/>
        <v/>
      </c>
      <c r="P3203" s="192" t="str">
        <f t="shared" si="2376"/>
        <v/>
      </c>
      <c r="Q3203" s="300" t="str">
        <f t="shared" si="2334"/>
        <v/>
      </c>
      <c r="R3203" s="300" t="str">
        <f t="shared" si="2335"/>
        <v/>
      </c>
      <c r="S3203" s="300" t="str">
        <f t="shared" si="2336"/>
        <v/>
      </c>
      <c r="T3203" s="192" t="str">
        <f t="shared" si="2337"/>
        <v/>
      </c>
      <c r="U3203" s="303" t="str">
        <f t="shared" si="2338"/>
        <v/>
      </c>
      <c r="V3203" s="300" t="str">
        <f t="shared" si="2339"/>
        <v/>
      </c>
      <c r="W3203" s="192" t="str">
        <f t="shared" si="2340"/>
        <v/>
      </c>
      <c r="X3203" s="303" t="str">
        <f t="shared" si="2341"/>
        <v/>
      </c>
      <c r="Y3203" s="300" t="str">
        <f t="shared" si="2342"/>
        <v/>
      </c>
      <c r="Z3203" s="300" t="str">
        <f t="shared" si="2343"/>
        <v/>
      </c>
      <c r="AA3203" s="303" t="str">
        <f t="shared" si="2344"/>
        <v/>
      </c>
      <c r="AB3203" s="300" t="str">
        <f t="shared" si="2345"/>
        <v/>
      </c>
      <c r="AC3203" s="300" t="str">
        <f t="shared" si="2346"/>
        <v/>
      </c>
      <c r="AD3203" s="300" t="str">
        <f t="shared" si="2347"/>
        <v/>
      </c>
      <c r="AE3203" s="192" t="str">
        <f t="shared" si="2348"/>
        <v/>
      </c>
      <c r="AF3203" s="192" t="str">
        <f t="shared" si="2349"/>
        <v/>
      </c>
      <c r="AG3203" s="192"/>
      <c r="AJ3203" s="300" t="str">
        <f t="shared" si="2350"/>
        <v/>
      </c>
      <c r="AK3203" s="300" t="str">
        <f t="shared" si="2351"/>
        <v/>
      </c>
      <c r="AL3203" s="300" t="str">
        <f t="shared" si="2352"/>
        <v/>
      </c>
      <c r="AM3203" s="300" t="str">
        <f t="shared" si="2353"/>
        <v/>
      </c>
      <c r="AN3203" s="300" t="str">
        <f t="shared" si="2354"/>
        <v/>
      </c>
      <c r="AO3203" s="300" t="str">
        <f t="shared" si="2355"/>
        <v/>
      </c>
      <c r="AP3203" s="300" t="str">
        <f t="shared" si="2356"/>
        <v/>
      </c>
      <c r="AQ3203" s="300" t="str">
        <f t="shared" si="2357"/>
        <v/>
      </c>
      <c r="AR3203" s="306" t="str">
        <f t="shared" si="2358"/>
        <v/>
      </c>
      <c r="AS3203" s="300" t="str">
        <f t="shared" si="2359"/>
        <v/>
      </c>
      <c r="AT3203" s="300" t="str">
        <f t="shared" si="2360"/>
        <v/>
      </c>
      <c r="AU3203" s="192" t="str">
        <f t="shared" si="2361"/>
        <v>рбс</v>
      </c>
      <c r="AV3203" s="192" t="str">
        <f t="shared" si="2362"/>
        <v>рбс83005113общосн</v>
      </c>
      <c r="AW3203" s="191">
        <f t="shared" si="2363"/>
        <v>0</v>
      </c>
      <c r="AX3203" s="191">
        <f t="shared" si="2364"/>
        <v>0</v>
      </c>
      <c r="AY3203" s="191">
        <f t="shared" si="2365"/>
        <v>0</v>
      </c>
      <c r="AZ3203" s="191">
        <f t="shared" si="2366"/>
        <v>0</v>
      </c>
      <c r="BA3203" s="193">
        <f t="shared" si="2367"/>
        <v>1</v>
      </c>
      <c r="BB3203" s="193">
        <f t="shared" si="2368"/>
        <v>1</v>
      </c>
      <c r="BC3203" s="193">
        <f t="shared" si="2369"/>
        <v>1</v>
      </c>
      <c r="BD3203" s="191">
        <f t="shared" si="2382"/>
        <v>0</v>
      </c>
      <c r="BE3203" s="191">
        <f t="shared" si="2370"/>
        <v>0</v>
      </c>
      <c r="BF3203" s="210">
        <f t="shared" si="2371"/>
        <v>0</v>
      </c>
      <c r="BG3203" s="211">
        <f t="shared" si="2372"/>
        <v>0</v>
      </c>
      <c r="BH3203" s="289" t="str">
        <f t="shared" si="2380"/>
        <v>830</v>
      </c>
      <c r="BI3203" s="289" t="str">
        <f t="shared" si="2381"/>
        <v>0701</v>
      </c>
      <c r="BJ3203" s="284" t="s">
        <v>591</v>
      </c>
      <c r="BK3203" s="284" t="s">
        <v>586</v>
      </c>
      <c r="BL3203" s="233" t="str">
        <f t="shared" si="2375"/>
        <v/>
      </c>
    </row>
    <row r="3204" spans="1:64" ht="12" customHeight="1">
      <c r="A3204" s="333" t="s">
        <v>823</v>
      </c>
      <c r="B3204" s="381" t="s">
        <v>313</v>
      </c>
      <c r="C3204" s="333" t="s">
        <v>824</v>
      </c>
      <c r="D3204" s="381" t="s">
        <v>316</v>
      </c>
      <c r="E3204" s="381" t="s">
        <v>882</v>
      </c>
      <c r="F3204" s="381" t="s">
        <v>607</v>
      </c>
      <c r="G3204" s="381" t="s">
        <v>394</v>
      </c>
      <c r="H3204" s="100" t="s">
        <v>653</v>
      </c>
      <c r="I3204" s="381" t="s">
        <v>505</v>
      </c>
      <c r="J3204" s="382">
        <v>197975</v>
      </c>
      <c r="K3204" s="382">
        <v>197975</v>
      </c>
      <c r="L3204" s="191" t="str">
        <f t="shared" si="2332"/>
        <v>830051130701901008000024322501</v>
      </c>
      <c r="M3204" s="192">
        <f t="array" ref="M3204">IF(COUNT(SEARCH(Удалить_Роспись_КВСР,$B3204)*SEARCH(Удалить_Роспись_ПБС,$C3204)*SEARCH(Удалить_Роспись_КФСР, $D3204)*SEARCH(Удалить_Роспись_КЦСР,$E3204)*SEARCH(Удалить_Роспись_КВР,$F3204)*SEARCH(Удалить_Роспись_ЭК,$H3204)*SEARCH(Удалить_Роспись_КР,$I3204))&gt;0,0,1)</f>
        <v>1</v>
      </c>
      <c r="N3204" s="192">
        <v>0</v>
      </c>
      <c r="O3204" s="192" t="str">
        <f t="shared" si="2333"/>
        <v/>
      </c>
      <c r="P3204" s="192" t="str">
        <f t="shared" si="2376"/>
        <v/>
      </c>
      <c r="Q3204" s="300" t="str">
        <f t="shared" si="2334"/>
        <v/>
      </c>
      <c r="R3204" s="300" t="str">
        <f t="shared" si="2335"/>
        <v/>
      </c>
      <c r="S3204" s="300" t="str">
        <f t="shared" si="2336"/>
        <v/>
      </c>
      <c r="T3204" s="192" t="str">
        <f t="shared" si="2337"/>
        <v/>
      </c>
      <c r="U3204" s="303" t="str">
        <f t="shared" si="2338"/>
        <v/>
      </c>
      <c r="V3204" s="300" t="str">
        <f t="shared" si="2339"/>
        <v/>
      </c>
      <c r="W3204" s="192" t="str">
        <f t="shared" si="2340"/>
        <v/>
      </c>
      <c r="X3204" s="303" t="str">
        <f t="shared" si="2341"/>
        <v/>
      </c>
      <c r="Y3204" s="300" t="str">
        <f t="shared" si="2342"/>
        <v/>
      </c>
      <c r="Z3204" s="300" t="str">
        <f t="shared" si="2343"/>
        <v/>
      </c>
      <c r="AA3204" s="303" t="str">
        <f t="shared" si="2344"/>
        <v/>
      </c>
      <c r="AB3204" s="300" t="str">
        <f t="shared" si="2345"/>
        <v/>
      </c>
      <c r="AC3204" s="300" t="str">
        <f t="shared" si="2346"/>
        <v/>
      </c>
      <c r="AD3204" s="300" t="str">
        <f t="shared" si="2347"/>
        <v/>
      </c>
      <c r="AE3204" s="192" t="str">
        <f t="shared" si="2348"/>
        <v/>
      </c>
      <c r="AF3204" s="192" t="str">
        <f t="shared" si="2349"/>
        <v/>
      </c>
      <c r="AG3204" s="192"/>
      <c r="AJ3204" s="300" t="str">
        <f t="shared" si="2350"/>
        <v/>
      </c>
      <c r="AK3204" s="300" t="str">
        <f t="shared" si="2351"/>
        <v/>
      </c>
      <c r="AL3204" s="300" t="str">
        <f t="shared" si="2352"/>
        <v/>
      </c>
      <c r="AM3204" s="300" t="str">
        <f t="shared" si="2353"/>
        <v/>
      </c>
      <c r="AN3204" s="300" t="str">
        <f t="shared" si="2354"/>
        <v/>
      </c>
      <c r="AO3204" s="300" t="str">
        <f t="shared" si="2355"/>
        <v/>
      </c>
      <c r="AP3204" s="300" t="str">
        <f t="shared" si="2356"/>
        <v/>
      </c>
      <c r="AQ3204" s="300" t="str">
        <f t="shared" si="2357"/>
        <v/>
      </c>
      <c r="AR3204" s="306" t="str">
        <f t="shared" si="2358"/>
        <v/>
      </c>
      <c r="AS3204" s="300" t="str">
        <f t="shared" si="2359"/>
        <v/>
      </c>
      <c r="AT3204" s="300" t="str">
        <f t="shared" si="2360"/>
        <v/>
      </c>
      <c r="AU3204" s="192" t="str">
        <f t="shared" si="2361"/>
        <v>рбс</v>
      </c>
      <c r="AV3204" s="192" t="str">
        <f t="shared" si="2362"/>
        <v>рбс83005113общпро</v>
      </c>
      <c r="AW3204" s="191">
        <f t="shared" si="2363"/>
        <v>197975</v>
      </c>
      <c r="AX3204" s="191">
        <f t="shared" si="2364"/>
        <v>197975</v>
      </c>
      <c r="AY3204" s="191">
        <f t="shared" si="2365"/>
        <v>0</v>
      </c>
      <c r="AZ3204" s="191">
        <f t="shared" si="2366"/>
        <v>0</v>
      </c>
      <c r="BA3204" s="193">
        <f t="shared" si="2367"/>
        <v>1</v>
      </c>
      <c r="BB3204" s="193">
        <f t="shared" si="2368"/>
        <v>1</v>
      </c>
      <c r="BC3204" s="193">
        <f t="shared" si="2369"/>
        <v>1</v>
      </c>
      <c r="BD3204" s="191">
        <f t="shared" si="2382"/>
        <v>0</v>
      </c>
      <c r="BE3204" s="191">
        <f t="shared" si="2370"/>
        <v>0</v>
      </c>
      <c r="BF3204" s="210">
        <f t="shared" si="2371"/>
        <v>0</v>
      </c>
      <c r="BG3204" s="211">
        <f t="shared" si="2372"/>
        <v>0</v>
      </c>
      <c r="BH3204" s="289" t="str">
        <f t="shared" si="2380"/>
        <v>830</v>
      </c>
      <c r="BI3204" s="289" t="str">
        <f t="shared" si="2381"/>
        <v>0701</v>
      </c>
      <c r="BJ3204" s="284" t="s">
        <v>591</v>
      </c>
      <c r="BK3204" s="284" t="s">
        <v>586</v>
      </c>
      <c r="BL3204" s="233" t="str">
        <f t="shared" si="2375"/>
        <v/>
      </c>
    </row>
    <row r="3205" spans="1:64" ht="12" hidden="1" customHeight="1">
      <c r="A3205" s="333" t="s">
        <v>823</v>
      </c>
      <c r="B3205" s="381" t="s">
        <v>313</v>
      </c>
      <c r="C3205" s="333" t="s">
        <v>824</v>
      </c>
      <c r="D3205" s="381" t="s">
        <v>317</v>
      </c>
      <c r="E3205" s="381" t="s">
        <v>1508</v>
      </c>
      <c r="F3205" s="381" t="s">
        <v>607</v>
      </c>
      <c r="G3205" s="381" t="s">
        <v>1509</v>
      </c>
      <c r="H3205" s="100" t="s">
        <v>653</v>
      </c>
      <c r="I3205" s="381" t="s">
        <v>340</v>
      </c>
      <c r="J3205" s="382">
        <v>3929730</v>
      </c>
      <c r="K3205" s="382">
        <v>0</v>
      </c>
      <c r="L3205" s="191" t="str">
        <f t="shared" si="2332"/>
        <v>830051130702011005097024316904</v>
      </c>
      <c r="M3205" s="192">
        <f t="array" ref="M3205">IF(COUNT(SEARCH(Удалить_Роспись_КВСР,$B3205)*SEARCH(Удалить_Роспись_ПБС,$C3205)*SEARCH(Удалить_Роспись_КФСР, $D3205)*SEARCH(Удалить_Роспись_КЦСР,$E3205)*SEARCH(Удалить_Роспись_КВР,$F3205)*SEARCH(Удалить_Роспись_ЭК,$H3205)*SEARCH(Удалить_Роспись_КР,$I3205))&gt;0,0,1)</f>
        <v>0</v>
      </c>
      <c r="N3205" s="192">
        <v>0</v>
      </c>
      <c r="O3205" s="192" t="str">
        <f t="shared" si="2333"/>
        <v/>
      </c>
      <c r="P3205" s="192" t="str">
        <f t="shared" si="2376"/>
        <v/>
      </c>
      <c r="Q3205" s="300" t="str">
        <f t="shared" si="2334"/>
        <v/>
      </c>
      <c r="R3205" s="300" t="str">
        <f t="shared" si="2335"/>
        <v/>
      </c>
      <c r="S3205" s="300" t="str">
        <f t="shared" si="2336"/>
        <v/>
      </c>
      <c r="T3205" s="192" t="str">
        <f t="shared" si="2337"/>
        <v/>
      </c>
      <c r="U3205" s="303" t="str">
        <f t="shared" si="2338"/>
        <v/>
      </c>
      <c r="V3205" s="300" t="str">
        <f t="shared" si="2339"/>
        <v/>
      </c>
      <c r="W3205" s="192" t="str">
        <f t="shared" si="2340"/>
        <v/>
      </c>
      <c r="X3205" s="303" t="str">
        <f t="shared" si="2341"/>
        <v/>
      </c>
      <c r="Y3205" s="300" t="str">
        <f t="shared" si="2342"/>
        <v/>
      </c>
      <c r="Z3205" s="300" t="str">
        <f t="shared" si="2343"/>
        <v/>
      </c>
      <c r="AA3205" s="303" t="str">
        <f t="shared" si="2344"/>
        <v/>
      </c>
      <c r="AB3205" s="300" t="str">
        <f t="shared" si="2345"/>
        <v/>
      </c>
      <c r="AC3205" s="300" t="str">
        <f t="shared" si="2346"/>
        <v/>
      </c>
      <c r="AD3205" s="300" t="str">
        <f t="shared" si="2347"/>
        <v/>
      </c>
      <c r="AE3205" s="192" t="str">
        <f t="shared" si="2348"/>
        <v/>
      </c>
      <c r="AF3205" s="192" t="str">
        <f t="shared" si="2349"/>
        <v/>
      </c>
      <c r="AG3205" s="192"/>
      <c r="AJ3205" s="300" t="str">
        <f t="shared" si="2350"/>
        <v/>
      </c>
      <c r="AK3205" s="300" t="str">
        <f t="shared" si="2351"/>
        <v/>
      </c>
      <c r="AL3205" s="300" t="str">
        <f t="shared" si="2352"/>
        <v/>
      </c>
      <c r="AM3205" s="300" t="str">
        <f t="shared" si="2353"/>
        <v/>
      </c>
      <c r="AN3205" s="300" t="str">
        <f t="shared" si="2354"/>
        <v/>
      </c>
      <c r="AO3205" s="300" t="str">
        <f t="shared" si="2355"/>
        <v/>
      </c>
      <c r="AP3205" s="300" t="str">
        <f t="shared" si="2356"/>
        <v/>
      </c>
      <c r="AQ3205" s="300" t="str">
        <f t="shared" si="2357"/>
        <v/>
      </c>
      <c r="AR3205" s="306" t="str">
        <f t="shared" si="2358"/>
        <v/>
      </c>
      <c r="AS3205" s="300" t="str">
        <f t="shared" si="2359"/>
        <v/>
      </c>
      <c r="AT3205" s="300" t="str">
        <f t="shared" si="2360"/>
        <v/>
      </c>
      <c r="AU3205" s="192" t="str">
        <f t="shared" si="2361"/>
        <v>рбс</v>
      </c>
      <c r="AV3205" s="192" t="e">
        <f t="shared" si="2362"/>
        <v>#N/A</v>
      </c>
      <c r="AW3205" s="191">
        <f t="shared" si="2363"/>
        <v>0</v>
      </c>
      <c r="AX3205" s="191">
        <f t="shared" si="2364"/>
        <v>0</v>
      </c>
      <c r="AY3205" s="191">
        <f t="shared" si="2365"/>
        <v>0</v>
      </c>
      <c r="AZ3205" s="191">
        <f t="shared" si="2366"/>
        <v>0</v>
      </c>
      <c r="BA3205" s="193" t="e">
        <f t="shared" si="2367"/>
        <v>#N/A</v>
      </c>
      <c r="BB3205" s="193" t="e">
        <f t="shared" si="2368"/>
        <v>#N/A</v>
      </c>
      <c r="BC3205" s="193" t="e">
        <f t="shared" si="2369"/>
        <v>#N/A</v>
      </c>
      <c r="BD3205" s="191">
        <f t="shared" si="2382"/>
        <v>0</v>
      </c>
      <c r="BE3205" s="191" t="e">
        <f t="shared" si="2370"/>
        <v>#N/A</v>
      </c>
      <c r="BF3205" s="210" t="e">
        <f t="shared" si="2371"/>
        <v>#N/A</v>
      </c>
      <c r="BG3205" s="211" t="e">
        <f t="shared" si="2372"/>
        <v>#N/A</v>
      </c>
      <c r="BH3205" s="289" t="str">
        <f t="shared" si="2380"/>
        <v>830</v>
      </c>
      <c r="BI3205" s="289" t="str">
        <f t="shared" si="2381"/>
        <v>0702</v>
      </c>
      <c r="BJ3205" s="284" t="s">
        <v>591</v>
      </c>
      <c r="BK3205" s="284" t="s">
        <v>586</v>
      </c>
      <c r="BL3205" s="233" t="str">
        <f t="shared" si="2375"/>
        <v/>
      </c>
    </row>
    <row r="3206" spans="1:64" ht="12" hidden="1" customHeight="1">
      <c r="A3206" s="333" t="s">
        <v>823</v>
      </c>
      <c r="B3206" s="381" t="s">
        <v>313</v>
      </c>
      <c r="C3206" s="333" t="s">
        <v>824</v>
      </c>
      <c r="D3206" s="381" t="s">
        <v>317</v>
      </c>
      <c r="E3206" s="381" t="s">
        <v>1510</v>
      </c>
      <c r="F3206" s="381" t="s">
        <v>607</v>
      </c>
      <c r="G3206" s="381" t="s">
        <v>394</v>
      </c>
      <c r="H3206" s="100" t="s">
        <v>653</v>
      </c>
      <c r="I3206" s="381" t="s">
        <v>339</v>
      </c>
      <c r="J3206" s="382">
        <v>15711500</v>
      </c>
      <c r="K3206" s="382">
        <v>13599875.58</v>
      </c>
      <c r="L3206" s="191" t="str">
        <f t="shared" si="2332"/>
        <v>830051130702011007562024322510</v>
      </c>
      <c r="M3206" s="192">
        <f t="array" ref="M3206">IF(COUNT(SEARCH(Удалить_Роспись_КВСР,$B3206)*SEARCH(Удалить_Роспись_ПБС,$C3206)*SEARCH(Удалить_Роспись_КФСР, $D3206)*SEARCH(Удалить_Роспись_КЦСР,$E3206)*SEARCH(Удалить_Роспись_КВР,$F3206)*SEARCH(Удалить_Роспись_ЭК,$H3206)*SEARCH(Удалить_Роспись_КР,$I3206))&gt;0,0,1)</f>
        <v>0</v>
      </c>
      <c r="N3206" s="192">
        <v>0</v>
      </c>
      <c r="O3206" s="192" t="str">
        <f t="shared" si="2333"/>
        <v/>
      </c>
      <c r="P3206" s="192" t="str">
        <f t="shared" si="2376"/>
        <v/>
      </c>
      <c r="Q3206" s="300" t="str">
        <f t="shared" si="2334"/>
        <v/>
      </c>
      <c r="R3206" s="300" t="str">
        <f t="shared" si="2335"/>
        <v/>
      </c>
      <c r="S3206" s="300" t="str">
        <f t="shared" si="2336"/>
        <v/>
      </c>
      <c r="T3206" s="192" t="str">
        <f t="shared" si="2337"/>
        <v/>
      </c>
      <c r="U3206" s="303" t="str">
        <f t="shared" si="2338"/>
        <v/>
      </c>
      <c r="V3206" s="300" t="str">
        <f t="shared" si="2339"/>
        <v/>
      </c>
      <c r="W3206" s="192" t="str">
        <f t="shared" si="2340"/>
        <v/>
      </c>
      <c r="X3206" s="303" t="str">
        <f t="shared" si="2341"/>
        <v/>
      </c>
      <c r="Y3206" s="300" t="str">
        <f t="shared" si="2342"/>
        <v/>
      </c>
      <c r="Z3206" s="300" t="str">
        <f t="shared" si="2343"/>
        <v/>
      </c>
      <c r="AA3206" s="303" t="str">
        <f t="shared" si="2344"/>
        <v/>
      </c>
      <c r="AB3206" s="300" t="str">
        <f t="shared" si="2345"/>
        <v/>
      </c>
      <c r="AC3206" s="300" t="str">
        <f t="shared" si="2346"/>
        <v/>
      </c>
      <c r="AD3206" s="300" t="str">
        <f t="shared" si="2347"/>
        <v/>
      </c>
      <c r="AE3206" s="192" t="str">
        <f t="shared" si="2348"/>
        <v/>
      </c>
      <c r="AF3206" s="192" t="str">
        <f t="shared" si="2349"/>
        <v/>
      </c>
      <c r="AG3206" s="192"/>
      <c r="AJ3206" s="300" t="str">
        <f t="shared" si="2350"/>
        <v/>
      </c>
      <c r="AK3206" s="300" t="str">
        <f t="shared" si="2351"/>
        <v/>
      </c>
      <c r="AL3206" s="300" t="str">
        <f t="shared" si="2352"/>
        <v/>
      </c>
      <c r="AM3206" s="300" t="str">
        <f t="shared" si="2353"/>
        <v/>
      </c>
      <c r="AN3206" s="300" t="str">
        <f t="shared" si="2354"/>
        <v/>
      </c>
      <c r="AO3206" s="300" t="str">
        <f t="shared" si="2355"/>
        <v/>
      </c>
      <c r="AP3206" s="300" t="str">
        <f t="shared" si="2356"/>
        <v/>
      </c>
      <c r="AQ3206" s="300" t="str">
        <f t="shared" si="2357"/>
        <v/>
      </c>
      <c r="AR3206" s="306" t="str">
        <f t="shared" si="2358"/>
        <v/>
      </c>
      <c r="AS3206" s="300" t="str">
        <f t="shared" si="2359"/>
        <v/>
      </c>
      <c r="AT3206" s="300" t="str">
        <f t="shared" si="2360"/>
        <v/>
      </c>
      <c r="AU3206" s="192" t="str">
        <f t="shared" si="2361"/>
        <v>рбс</v>
      </c>
      <c r="AV3206" s="192" t="str">
        <f t="shared" si="2362"/>
        <v>рбс83005113общпро</v>
      </c>
      <c r="AW3206" s="191">
        <f t="shared" si="2363"/>
        <v>0</v>
      </c>
      <c r="AX3206" s="191">
        <f t="shared" si="2364"/>
        <v>0</v>
      </c>
      <c r="AY3206" s="191">
        <f t="shared" si="2365"/>
        <v>0</v>
      </c>
      <c r="AZ3206" s="191">
        <f t="shared" si="2366"/>
        <v>0</v>
      </c>
      <c r="BA3206" s="193">
        <f t="shared" si="2367"/>
        <v>1</v>
      </c>
      <c r="BB3206" s="193">
        <f t="shared" si="2368"/>
        <v>1</v>
      </c>
      <c r="BC3206" s="193">
        <f t="shared" si="2369"/>
        <v>1</v>
      </c>
      <c r="BD3206" s="191">
        <f t="shared" si="2382"/>
        <v>0</v>
      </c>
      <c r="BE3206" s="191">
        <f t="shared" si="2370"/>
        <v>0</v>
      </c>
      <c r="BF3206" s="210">
        <f t="shared" si="2371"/>
        <v>0</v>
      </c>
      <c r="BG3206" s="211">
        <f t="shared" si="2372"/>
        <v>0</v>
      </c>
      <c r="BH3206" s="289" t="str">
        <f t="shared" si="2380"/>
        <v>830</v>
      </c>
      <c r="BI3206" s="289" t="str">
        <f t="shared" si="2381"/>
        <v>0702</v>
      </c>
      <c r="BJ3206" s="284" t="s">
        <v>591</v>
      </c>
      <c r="BK3206" s="284" t="s">
        <v>586</v>
      </c>
      <c r="BL3206" s="233" t="str">
        <f t="shared" si="2375"/>
        <v/>
      </c>
    </row>
    <row r="3207" spans="1:64" ht="12" hidden="1" customHeight="1">
      <c r="A3207" s="333" t="s">
        <v>823</v>
      </c>
      <c r="B3207" s="381" t="s">
        <v>313</v>
      </c>
      <c r="C3207" s="333" t="s">
        <v>824</v>
      </c>
      <c r="D3207" s="381" t="s">
        <v>317</v>
      </c>
      <c r="E3207" s="381" t="s">
        <v>1506</v>
      </c>
      <c r="F3207" s="381" t="s">
        <v>586</v>
      </c>
      <c r="G3207" s="381" t="s">
        <v>394</v>
      </c>
      <c r="H3207" s="100" t="s">
        <v>653</v>
      </c>
      <c r="I3207" s="381" t="s">
        <v>339</v>
      </c>
      <c r="J3207" s="382">
        <v>701340</v>
      </c>
      <c r="K3207" s="382">
        <v>525590</v>
      </c>
      <c r="L3207" s="191" t="str">
        <f t="shared" si="2332"/>
        <v>830051130702011007744024422510</v>
      </c>
      <c r="M3207" s="192">
        <f t="array" ref="M3207">IF(COUNT(SEARCH(Удалить_Роспись_КВСР,$B3207)*SEARCH(Удалить_Роспись_ПБС,$C3207)*SEARCH(Удалить_Роспись_КФСР, $D3207)*SEARCH(Удалить_Роспись_КЦСР,$E3207)*SEARCH(Удалить_Роспись_КВР,$F3207)*SEARCH(Удалить_Роспись_ЭК,$H3207)*SEARCH(Удалить_Роспись_КР,$I3207))&gt;0,0,1)</f>
        <v>0</v>
      </c>
      <c r="N3207" s="192">
        <v>0</v>
      </c>
      <c r="O3207" s="192" t="str">
        <f t="shared" si="2333"/>
        <v/>
      </c>
      <c r="P3207" s="192" t="str">
        <f t="shared" si="2376"/>
        <v/>
      </c>
      <c r="Q3207" s="300" t="str">
        <f t="shared" si="2334"/>
        <v/>
      </c>
      <c r="R3207" s="300" t="str">
        <f t="shared" si="2335"/>
        <v/>
      </c>
      <c r="S3207" s="300" t="str">
        <f t="shared" si="2336"/>
        <v/>
      </c>
      <c r="T3207" s="192" t="str">
        <f t="shared" si="2337"/>
        <v/>
      </c>
      <c r="U3207" s="303" t="str">
        <f t="shared" si="2338"/>
        <v/>
      </c>
      <c r="V3207" s="300" t="str">
        <f t="shared" si="2339"/>
        <v/>
      </c>
      <c r="W3207" s="192" t="str">
        <f t="shared" si="2340"/>
        <v/>
      </c>
      <c r="X3207" s="303" t="str">
        <f t="shared" si="2341"/>
        <v/>
      </c>
      <c r="Y3207" s="300" t="str">
        <f t="shared" si="2342"/>
        <v/>
      </c>
      <c r="Z3207" s="300" t="str">
        <f t="shared" si="2343"/>
        <v/>
      </c>
      <c r="AA3207" s="303" t="str">
        <f t="shared" si="2344"/>
        <v/>
      </c>
      <c r="AB3207" s="300" t="str">
        <f t="shared" si="2345"/>
        <v/>
      </c>
      <c r="AC3207" s="300" t="str">
        <f t="shared" si="2346"/>
        <v/>
      </c>
      <c r="AD3207" s="300" t="str">
        <f t="shared" si="2347"/>
        <v/>
      </c>
      <c r="AE3207" s="192" t="str">
        <f t="shared" si="2348"/>
        <v/>
      </c>
      <c r="AF3207" s="192" t="str">
        <f t="shared" si="2349"/>
        <v/>
      </c>
      <c r="AG3207" s="192"/>
      <c r="AJ3207" s="300" t="str">
        <f t="shared" si="2350"/>
        <v/>
      </c>
      <c r="AK3207" s="300" t="str">
        <f t="shared" si="2351"/>
        <v/>
      </c>
      <c r="AL3207" s="300" t="str">
        <f t="shared" si="2352"/>
        <v/>
      </c>
      <c r="AM3207" s="300" t="str">
        <f t="shared" si="2353"/>
        <v/>
      </c>
      <c r="AN3207" s="300" t="str">
        <f t="shared" si="2354"/>
        <v/>
      </c>
      <c r="AO3207" s="300" t="str">
        <f t="shared" si="2355"/>
        <v/>
      </c>
      <c r="AP3207" s="300" t="str">
        <f t="shared" si="2356"/>
        <v/>
      </c>
      <c r="AQ3207" s="300" t="str">
        <f t="shared" si="2357"/>
        <v/>
      </c>
      <c r="AR3207" s="306" t="str">
        <f t="shared" si="2358"/>
        <v/>
      </c>
      <c r="AS3207" s="300" t="str">
        <f t="shared" si="2359"/>
        <v/>
      </c>
      <c r="AT3207" s="300" t="str">
        <f t="shared" si="2360"/>
        <v/>
      </c>
      <c r="AU3207" s="192" t="str">
        <f t="shared" si="2361"/>
        <v>рбс</v>
      </c>
      <c r="AV3207" s="192" t="str">
        <f t="shared" si="2362"/>
        <v>рбс83005113общпро</v>
      </c>
      <c r="AW3207" s="191">
        <f t="shared" si="2363"/>
        <v>0</v>
      </c>
      <c r="AX3207" s="191">
        <f t="shared" si="2364"/>
        <v>0</v>
      </c>
      <c r="AY3207" s="191">
        <f t="shared" si="2365"/>
        <v>0</v>
      </c>
      <c r="AZ3207" s="191">
        <f t="shared" si="2366"/>
        <v>0</v>
      </c>
      <c r="BA3207" s="193">
        <f t="shared" si="2367"/>
        <v>1</v>
      </c>
      <c r="BB3207" s="193">
        <f t="shared" si="2368"/>
        <v>1</v>
      </c>
      <c r="BC3207" s="193">
        <f t="shared" si="2369"/>
        <v>1</v>
      </c>
      <c r="BD3207" s="191">
        <f t="shared" si="2382"/>
        <v>0</v>
      </c>
      <c r="BE3207" s="191">
        <f t="shared" si="2370"/>
        <v>0</v>
      </c>
      <c r="BF3207" s="210">
        <f t="shared" si="2371"/>
        <v>0</v>
      </c>
      <c r="BG3207" s="211">
        <f t="shared" si="2372"/>
        <v>0</v>
      </c>
      <c r="BH3207" s="289"/>
      <c r="BI3207" s="289"/>
      <c r="BL3207" s="233" t="str">
        <f t="shared" si="2375"/>
        <v/>
      </c>
    </row>
    <row r="3208" spans="1:64" ht="12" hidden="1" customHeight="1">
      <c r="A3208" s="333" t="s">
        <v>823</v>
      </c>
      <c r="B3208" s="381" t="s">
        <v>313</v>
      </c>
      <c r="C3208" s="333" t="s">
        <v>824</v>
      </c>
      <c r="D3208" s="381" t="s">
        <v>317</v>
      </c>
      <c r="E3208" s="381" t="s">
        <v>1511</v>
      </c>
      <c r="F3208" s="381" t="s">
        <v>607</v>
      </c>
      <c r="G3208" s="381" t="s">
        <v>394</v>
      </c>
      <c r="H3208" s="100" t="s">
        <v>653</v>
      </c>
      <c r="I3208" s="381" t="s">
        <v>339</v>
      </c>
      <c r="J3208" s="382">
        <v>1172592</v>
      </c>
      <c r="K3208" s="382">
        <v>0</v>
      </c>
      <c r="L3208" s="191" t="str">
        <f t="shared" si="2332"/>
        <v>830051130702011007745024322510</v>
      </c>
      <c r="M3208" s="192">
        <f t="array" ref="M3208">IF(COUNT(SEARCH(Удалить_Роспись_КВСР,$B3208)*SEARCH(Удалить_Роспись_ПБС,$C3208)*SEARCH(Удалить_Роспись_КФСР, $D3208)*SEARCH(Удалить_Роспись_КЦСР,$E3208)*SEARCH(Удалить_Роспись_КВР,$F3208)*SEARCH(Удалить_Роспись_ЭК,$H3208)*SEARCH(Удалить_Роспись_КР,$I3208))&gt;0,0,1)</f>
        <v>0</v>
      </c>
      <c r="N3208" s="192">
        <v>0</v>
      </c>
      <c r="O3208" s="192" t="str">
        <f t="shared" si="2333"/>
        <v/>
      </c>
      <c r="P3208" s="192" t="str">
        <f t="shared" si="2376"/>
        <v/>
      </c>
      <c r="Q3208" s="300" t="str">
        <f t="shared" si="2334"/>
        <v/>
      </c>
      <c r="R3208" s="300" t="str">
        <f t="shared" si="2335"/>
        <v/>
      </c>
      <c r="S3208" s="300" t="str">
        <f t="shared" si="2336"/>
        <v/>
      </c>
      <c r="T3208" s="192" t="str">
        <f t="shared" si="2337"/>
        <v/>
      </c>
      <c r="U3208" s="303" t="str">
        <f t="shared" si="2338"/>
        <v/>
      </c>
      <c r="V3208" s="300" t="str">
        <f t="shared" si="2339"/>
        <v/>
      </c>
      <c r="W3208" s="192" t="str">
        <f t="shared" si="2340"/>
        <v/>
      </c>
      <c r="X3208" s="303" t="str">
        <f t="shared" si="2341"/>
        <v/>
      </c>
      <c r="Y3208" s="300" t="str">
        <f t="shared" si="2342"/>
        <v/>
      </c>
      <c r="Z3208" s="300" t="str">
        <f t="shared" si="2343"/>
        <v/>
      </c>
      <c r="AA3208" s="303" t="str">
        <f t="shared" si="2344"/>
        <v/>
      </c>
      <c r="AB3208" s="300" t="str">
        <f t="shared" si="2345"/>
        <v/>
      </c>
      <c r="AC3208" s="300" t="str">
        <f t="shared" si="2346"/>
        <v/>
      </c>
      <c r="AD3208" s="300" t="str">
        <f t="shared" si="2347"/>
        <v/>
      </c>
      <c r="AE3208" s="192" t="str">
        <f t="shared" si="2348"/>
        <v/>
      </c>
      <c r="AF3208" s="192" t="str">
        <f t="shared" si="2349"/>
        <v/>
      </c>
      <c r="AG3208" s="192"/>
      <c r="AJ3208" s="300" t="str">
        <f t="shared" si="2350"/>
        <v/>
      </c>
      <c r="AK3208" s="300" t="str">
        <f t="shared" si="2351"/>
        <v/>
      </c>
      <c r="AL3208" s="300" t="str">
        <f t="shared" si="2352"/>
        <v/>
      </c>
      <c r="AM3208" s="300" t="str">
        <f t="shared" si="2353"/>
        <v/>
      </c>
      <c r="AN3208" s="300" t="str">
        <f t="shared" si="2354"/>
        <v/>
      </c>
      <c r="AO3208" s="300" t="str">
        <f t="shared" si="2355"/>
        <v/>
      </c>
      <c r="AP3208" s="300" t="str">
        <f t="shared" si="2356"/>
        <v/>
      </c>
      <c r="AQ3208" s="300" t="str">
        <f t="shared" si="2357"/>
        <v/>
      </c>
      <c r="AR3208" s="306" t="str">
        <f t="shared" si="2358"/>
        <v/>
      </c>
      <c r="AS3208" s="300" t="str">
        <f t="shared" si="2359"/>
        <v/>
      </c>
      <c r="AT3208" s="300" t="str">
        <f t="shared" si="2360"/>
        <v/>
      </c>
      <c r="AU3208" s="192" t="str">
        <f t="shared" si="2361"/>
        <v>рбс</v>
      </c>
      <c r="AV3208" s="192" t="str">
        <f t="shared" si="2362"/>
        <v>рбс83005113общпро</v>
      </c>
      <c r="AW3208" s="191">
        <f t="shared" si="2363"/>
        <v>0</v>
      </c>
      <c r="AX3208" s="191">
        <f t="shared" si="2364"/>
        <v>0</v>
      </c>
      <c r="AY3208" s="191">
        <f t="shared" si="2365"/>
        <v>0</v>
      </c>
      <c r="AZ3208" s="191">
        <f t="shared" si="2366"/>
        <v>0</v>
      </c>
      <c r="BA3208" s="193">
        <f t="shared" si="2367"/>
        <v>1</v>
      </c>
      <c r="BB3208" s="193">
        <f t="shared" si="2368"/>
        <v>1</v>
      </c>
      <c r="BC3208" s="193">
        <f t="shared" si="2369"/>
        <v>1</v>
      </c>
      <c r="BD3208" s="191">
        <f t="shared" si="2382"/>
        <v>0</v>
      </c>
      <c r="BE3208" s="191">
        <f t="shared" si="2370"/>
        <v>0</v>
      </c>
      <c r="BF3208" s="210">
        <f t="shared" si="2371"/>
        <v>0</v>
      </c>
      <c r="BG3208" s="211">
        <f t="shared" si="2372"/>
        <v>0</v>
      </c>
      <c r="BH3208" s="289"/>
      <c r="BI3208" s="289"/>
      <c r="BL3208" s="233" t="str">
        <f t="shared" si="2375"/>
        <v/>
      </c>
    </row>
    <row r="3209" spans="1:64" ht="12" customHeight="1">
      <c r="A3209" s="333" t="s">
        <v>823</v>
      </c>
      <c r="B3209" s="381" t="s">
        <v>313</v>
      </c>
      <c r="C3209" s="333" t="s">
        <v>824</v>
      </c>
      <c r="D3209" s="381" t="s">
        <v>317</v>
      </c>
      <c r="E3209" s="381" t="s">
        <v>1460</v>
      </c>
      <c r="F3209" s="381" t="s">
        <v>607</v>
      </c>
      <c r="G3209" s="381" t="s">
        <v>394</v>
      </c>
      <c r="H3209" s="100" t="s">
        <v>653</v>
      </c>
      <c r="I3209" s="381" t="s">
        <v>505</v>
      </c>
      <c r="J3209" s="382">
        <v>1054174</v>
      </c>
      <c r="K3209" s="382">
        <v>357792</v>
      </c>
      <c r="L3209" s="191" t="str">
        <f t="shared" si="2332"/>
        <v>830051130702011008001024322501</v>
      </c>
      <c r="M3209" s="192">
        <f t="array" ref="M3209">IF(COUNT(SEARCH(Удалить_Роспись_КВСР,$B3209)*SEARCH(Удалить_Роспись_ПБС,$C3209)*SEARCH(Удалить_Роспись_КФСР, $D3209)*SEARCH(Удалить_Роспись_КЦСР,$E3209)*SEARCH(Удалить_Роспись_КВР,$F3209)*SEARCH(Удалить_Роспись_ЭК,$H3209)*SEARCH(Удалить_Роспись_КР,$I3209))&gt;0,0,1)</f>
        <v>1</v>
      </c>
      <c r="N3209" s="192">
        <v>0</v>
      </c>
      <c r="O3209" s="192" t="str">
        <f t="shared" si="2333"/>
        <v/>
      </c>
      <c r="P3209" s="192" t="str">
        <f t="shared" si="2376"/>
        <v/>
      </c>
      <c r="Q3209" s="300" t="str">
        <f t="shared" si="2334"/>
        <v/>
      </c>
      <c r="R3209" s="300" t="str">
        <f t="shared" si="2335"/>
        <v/>
      </c>
      <c r="S3209" s="300" t="str">
        <f t="shared" si="2336"/>
        <v/>
      </c>
      <c r="T3209" s="192" t="str">
        <f t="shared" si="2337"/>
        <v/>
      </c>
      <c r="U3209" s="303" t="str">
        <f t="shared" si="2338"/>
        <v/>
      </c>
      <c r="V3209" s="300" t="str">
        <f t="shared" si="2339"/>
        <v/>
      </c>
      <c r="W3209" s="192" t="str">
        <f t="shared" si="2340"/>
        <v/>
      </c>
      <c r="X3209" s="303" t="str">
        <f t="shared" si="2341"/>
        <v/>
      </c>
      <c r="Y3209" s="300" t="str">
        <f t="shared" si="2342"/>
        <v/>
      </c>
      <c r="Z3209" s="300" t="str">
        <f t="shared" si="2343"/>
        <v/>
      </c>
      <c r="AA3209" s="303" t="str">
        <f t="shared" si="2344"/>
        <v/>
      </c>
      <c r="AB3209" s="300" t="str">
        <f t="shared" si="2345"/>
        <v/>
      </c>
      <c r="AC3209" s="300" t="str">
        <f t="shared" si="2346"/>
        <v/>
      </c>
      <c r="AD3209" s="300" t="str">
        <f t="shared" si="2347"/>
        <v/>
      </c>
      <c r="AE3209" s="192" t="str">
        <f t="shared" si="2348"/>
        <v/>
      </c>
      <c r="AF3209" s="192" t="str">
        <f t="shared" si="2349"/>
        <v/>
      </c>
      <c r="AG3209" s="192"/>
      <c r="AJ3209" s="300" t="str">
        <f t="shared" si="2350"/>
        <v/>
      </c>
      <c r="AK3209" s="300" t="str">
        <f t="shared" si="2351"/>
        <v/>
      </c>
      <c r="AL3209" s="300" t="str">
        <f t="shared" si="2352"/>
        <v/>
      </c>
      <c r="AM3209" s="300" t="str">
        <f t="shared" si="2353"/>
        <v/>
      </c>
      <c r="AN3209" s="300" t="str">
        <f t="shared" si="2354"/>
        <v/>
      </c>
      <c r="AO3209" s="300" t="str">
        <f t="shared" si="2355"/>
        <v/>
      </c>
      <c r="AP3209" s="300" t="str">
        <f t="shared" si="2356"/>
        <v/>
      </c>
      <c r="AQ3209" s="300" t="str">
        <f t="shared" si="2357"/>
        <v/>
      </c>
      <c r="AR3209" s="306" t="str">
        <f t="shared" si="2358"/>
        <v/>
      </c>
      <c r="AS3209" s="300" t="str">
        <f t="shared" si="2359"/>
        <v/>
      </c>
      <c r="AT3209" s="300" t="str">
        <f t="shared" si="2360"/>
        <v/>
      </c>
      <c r="AU3209" s="192" t="str">
        <f t="shared" si="2361"/>
        <v>рбс</v>
      </c>
      <c r="AV3209" s="192" t="str">
        <f t="shared" si="2362"/>
        <v>рбс83005113общпро</v>
      </c>
      <c r="AW3209" s="191">
        <f t="shared" si="2363"/>
        <v>1054174</v>
      </c>
      <c r="AX3209" s="191">
        <f t="shared" si="2364"/>
        <v>357792</v>
      </c>
      <c r="AY3209" s="191">
        <f t="shared" si="2365"/>
        <v>0</v>
      </c>
      <c r="AZ3209" s="191">
        <f t="shared" si="2366"/>
        <v>0</v>
      </c>
      <c r="BA3209" s="193">
        <f t="shared" si="2367"/>
        <v>1</v>
      </c>
      <c r="BB3209" s="193">
        <f t="shared" si="2368"/>
        <v>1</v>
      </c>
      <c r="BC3209" s="193">
        <f t="shared" si="2369"/>
        <v>1</v>
      </c>
      <c r="BD3209" s="191">
        <f t="shared" si="2382"/>
        <v>0</v>
      </c>
      <c r="BE3209" s="191">
        <f t="shared" si="2370"/>
        <v>0</v>
      </c>
      <c r="BF3209" s="210">
        <f t="shared" si="2371"/>
        <v>0</v>
      </c>
      <c r="BG3209" s="211">
        <f t="shared" si="2372"/>
        <v>0</v>
      </c>
      <c r="BH3209" s="289"/>
      <c r="BI3209" s="289"/>
      <c r="BL3209" s="233" t="str">
        <f t="shared" si="2375"/>
        <v/>
      </c>
    </row>
    <row r="3210" spans="1:64" ht="12" customHeight="1">
      <c r="A3210" s="333" t="s">
        <v>823</v>
      </c>
      <c r="B3210" s="381" t="s">
        <v>313</v>
      </c>
      <c r="C3210" s="333" t="s">
        <v>824</v>
      </c>
      <c r="D3210" s="381" t="s">
        <v>317</v>
      </c>
      <c r="E3210" s="381" t="s">
        <v>1507</v>
      </c>
      <c r="F3210" s="381" t="s">
        <v>610</v>
      </c>
      <c r="G3210" s="381" t="s">
        <v>407</v>
      </c>
      <c r="H3210" s="100" t="s">
        <v>653</v>
      </c>
      <c r="I3210" s="381" t="s">
        <v>505</v>
      </c>
      <c r="J3210" s="382">
        <v>61557272.869999997</v>
      </c>
      <c r="K3210" s="382">
        <v>0</v>
      </c>
      <c r="L3210" s="191" t="str">
        <f t="shared" si="2332"/>
        <v>830051130702011008301041431001</v>
      </c>
      <c r="M3210" s="192">
        <f t="array" ref="M3210">IF(COUNT(SEARCH(Удалить_Роспись_КВСР,$B3210)*SEARCH(Удалить_Роспись_ПБС,$C3210)*SEARCH(Удалить_Роспись_КФСР, $D3210)*SEARCH(Удалить_Роспись_КЦСР,$E3210)*SEARCH(Удалить_Роспись_КВР,$F3210)*SEARCH(Удалить_Роспись_ЭК,$H3210)*SEARCH(Удалить_Роспись_КР,$I3210))&gt;0,0,1)</f>
        <v>0</v>
      </c>
      <c r="N3210" s="192">
        <v>0</v>
      </c>
      <c r="O3210" s="192" t="str">
        <f t="shared" si="2333"/>
        <v/>
      </c>
      <c r="P3210" s="192" t="str">
        <f t="shared" si="2376"/>
        <v/>
      </c>
      <c r="Q3210" s="300" t="str">
        <f t="shared" si="2334"/>
        <v/>
      </c>
      <c r="R3210" s="300" t="str">
        <f t="shared" si="2335"/>
        <v/>
      </c>
      <c r="S3210" s="300" t="str">
        <f t="shared" si="2336"/>
        <v/>
      </c>
      <c r="T3210" s="192" t="str">
        <f t="shared" si="2337"/>
        <v/>
      </c>
      <c r="U3210" s="303" t="str">
        <f t="shared" si="2338"/>
        <v/>
      </c>
      <c r="V3210" s="300" t="str">
        <f t="shared" si="2339"/>
        <v/>
      </c>
      <c r="W3210" s="192" t="str">
        <f t="shared" si="2340"/>
        <v/>
      </c>
      <c r="X3210" s="303" t="str">
        <f t="shared" si="2341"/>
        <v/>
      </c>
      <c r="Y3210" s="300" t="str">
        <f t="shared" si="2342"/>
        <v/>
      </c>
      <c r="Z3210" s="300" t="str">
        <f t="shared" si="2343"/>
        <v/>
      </c>
      <c r="AA3210" s="303" t="str">
        <f t="shared" si="2344"/>
        <v/>
      </c>
      <c r="AB3210" s="300" t="str">
        <f t="shared" si="2345"/>
        <v/>
      </c>
      <c r="AC3210" s="300" t="str">
        <f t="shared" si="2346"/>
        <v/>
      </c>
      <c r="AD3210" s="300" t="str">
        <f t="shared" si="2347"/>
        <v/>
      </c>
      <c r="AE3210" s="192" t="str">
        <f t="shared" si="2348"/>
        <v/>
      </c>
      <c r="AF3210" s="192" t="str">
        <f t="shared" si="2349"/>
        <v/>
      </c>
      <c r="AG3210" s="192"/>
      <c r="AJ3210" s="300" t="str">
        <f t="shared" si="2350"/>
        <v/>
      </c>
      <c r="AK3210" s="300" t="str">
        <f t="shared" si="2351"/>
        <v/>
      </c>
      <c r="AL3210" s="300" t="str">
        <f t="shared" si="2352"/>
        <v/>
      </c>
      <c r="AM3210" s="300" t="str">
        <f t="shared" si="2353"/>
        <v/>
      </c>
      <c r="AN3210" s="300" t="str">
        <f t="shared" si="2354"/>
        <v/>
      </c>
      <c r="AO3210" s="300" t="str">
        <f t="shared" si="2355"/>
        <v/>
      </c>
      <c r="AP3210" s="300" t="str">
        <f t="shared" si="2356"/>
        <v/>
      </c>
      <c r="AQ3210" s="300" t="str">
        <f t="shared" si="2357"/>
        <v/>
      </c>
      <c r="AR3210" s="306" t="str">
        <f t="shared" si="2358"/>
        <v/>
      </c>
      <c r="AS3210" s="300" t="str">
        <f t="shared" si="2359"/>
        <v/>
      </c>
      <c r="AT3210" s="300" t="str">
        <f t="shared" si="2360"/>
        <v/>
      </c>
      <c r="AU3210" s="192" t="str">
        <f t="shared" si="2361"/>
        <v>рбс</v>
      </c>
      <c r="AV3210" s="192" t="str">
        <f t="shared" si="2362"/>
        <v>рбс83005113общосн</v>
      </c>
      <c r="AW3210" s="191">
        <f t="shared" si="2363"/>
        <v>0</v>
      </c>
      <c r="AX3210" s="191">
        <f t="shared" si="2364"/>
        <v>0</v>
      </c>
      <c r="AY3210" s="191">
        <f t="shared" si="2365"/>
        <v>0</v>
      </c>
      <c r="AZ3210" s="191">
        <f t="shared" si="2366"/>
        <v>0</v>
      </c>
      <c r="BA3210" s="193">
        <f t="shared" si="2367"/>
        <v>1</v>
      </c>
      <c r="BB3210" s="193">
        <f t="shared" si="2368"/>
        <v>1</v>
      </c>
      <c r="BC3210" s="193">
        <f t="shared" si="2369"/>
        <v>1</v>
      </c>
      <c r="BD3210" s="191">
        <f t="shared" si="2382"/>
        <v>0</v>
      </c>
      <c r="BE3210" s="191">
        <f t="shared" si="2370"/>
        <v>0</v>
      </c>
      <c r="BF3210" s="210">
        <f t="shared" si="2371"/>
        <v>0</v>
      </c>
      <c r="BG3210" s="211">
        <f t="shared" si="2372"/>
        <v>0</v>
      </c>
      <c r="BH3210" s="289"/>
      <c r="BI3210" s="289"/>
      <c r="BL3210" s="233" t="str">
        <f t="shared" si="2375"/>
        <v/>
      </c>
    </row>
    <row r="3211" spans="1:64" ht="12" customHeight="1">
      <c r="A3211" s="333" t="s">
        <v>823</v>
      </c>
      <c r="B3211" s="381" t="s">
        <v>313</v>
      </c>
      <c r="C3211" s="333" t="s">
        <v>824</v>
      </c>
      <c r="D3211" s="381" t="s">
        <v>317</v>
      </c>
      <c r="E3211" s="381" t="s">
        <v>1512</v>
      </c>
      <c r="F3211" s="381" t="s">
        <v>607</v>
      </c>
      <c r="G3211" s="381" t="s">
        <v>394</v>
      </c>
      <c r="H3211" s="100" t="s">
        <v>653</v>
      </c>
      <c r="I3211" s="381" t="s">
        <v>505</v>
      </c>
      <c r="J3211" s="382">
        <v>393000</v>
      </c>
      <c r="K3211" s="382">
        <v>0</v>
      </c>
      <c r="L3211" s="191" t="str">
        <f t="shared" si="2332"/>
        <v>83005113070201100L097024322501</v>
      </c>
      <c r="M3211" s="192">
        <f t="array" ref="M3211">IF(COUNT(SEARCH(Удалить_Роспись_КВСР,$B3211)*SEARCH(Удалить_Роспись_ПБС,$C3211)*SEARCH(Удалить_Роспись_КФСР, $D3211)*SEARCH(Удалить_Роспись_КЦСР,$E3211)*SEARCH(Удалить_Роспись_КВР,$F3211)*SEARCH(Удалить_Роспись_ЭК,$H3211)*SEARCH(Удалить_Роспись_КР,$I3211))&gt;0,0,1)</f>
        <v>1</v>
      </c>
      <c r="N3211" s="192">
        <v>0</v>
      </c>
      <c r="O3211" s="192" t="str">
        <f t="shared" si="2333"/>
        <v/>
      </c>
      <c r="P3211" s="192" t="str">
        <f t="shared" si="2376"/>
        <v/>
      </c>
      <c r="Q3211" s="300" t="str">
        <f t="shared" si="2334"/>
        <v/>
      </c>
      <c r="R3211" s="300" t="str">
        <f t="shared" si="2335"/>
        <v/>
      </c>
      <c r="S3211" s="300" t="str">
        <f t="shared" si="2336"/>
        <v/>
      </c>
      <c r="T3211" s="192" t="str">
        <f t="shared" si="2337"/>
        <v/>
      </c>
      <c r="U3211" s="303" t="str">
        <f t="shared" si="2338"/>
        <v/>
      </c>
      <c r="V3211" s="300" t="str">
        <f t="shared" si="2339"/>
        <v/>
      </c>
      <c r="W3211" s="192" t="str">
        <f t="shared" si="2340"/>
        <v/>
      </c>
      <c r="X3211" s="303" t="str">
        <f t="shared" si="2341"/>
        <v/>
      </c>
      <c r="Y3211" s="300" t="str">
        <f t="shared" si="2342"/>
        <v/>
      </c>
      <c r="Z3211" s="300" t="str">
        <f t="shared" si="2343"/>
        <v/>
      </c>
      <c r="AA3211" s="303" t="str">
        <f t="shared" si="2344"/>
        <v/>
      </c>
      <c r="AB3211" s="300" t="str">
        <f t="shared" si="2345"/>
        <v/>
      </c>
      <c r="AC3211" s="300" t="str">
        <f t="shared" si="2346"/>
        <v/>
      </c>
      <c r="AD3211" s="300" t="str">
        <f t="shared" si="2347"/>
        <v/>
      </c>
      <c r="AE3211" s="192" t="str">
        <f t="shared" si="2348"/>
        <v/>
      </c>
      <c r="AF3211" s="192" t="str">
        <f t="shared" si="2349"/>
        <v/>
      </c>
      <c r="AG3211" s="192"/>
      <c r="AJ3211" s="300" t="str">
        <f t="shared" si="2350"/>
        <v/>
      </c>
      <c r="AK3211" s="300" t="str">
        <f t="shared" si="2351"/>
        <v/>
      </c>
      <c r="AL3211" s="300" t="str">
        <f t="shared" si="2352"/>
        <v/>
      </c>
      <c r="AM3211" s="300" t="str">
        <f t="shared" si="2353"/>
        <v/>
      </c>
      <c r="AN3211" s="300" t="str">
        <f t="shared" si="2354"/>
        <v/>
      </c>
      <c r="AO3211" s="300" t="str">
        <f t="shared" si="2355"/>
        <v/>
      </c>
      <c r="AP3211" s="300" t="str">
        <f t="shared" si="2356"/>
        <v/>
      </c>
      <c r="AQ3211" s="300" t="str">
        <f t="shared" si="2357"/>
        <v/>
      </c>
      <c r="AR3211" s="306" t="str">
        <f t="shared" si="2358"/>
        <v/>
      </c>
      <c r="AS3211" s="300" t="str">
        <f t="shared" si="2359"/>
        <v/>
      </c>
      <c r="AT3211" s="300" t="str">
        <f t="shared" si="2360"/>
        <v/>
      </c>
      <c r="AU3211" s="192" t="str">
        <f t="shared" si="2361"/>
        <v>рбс</v>
      </c>
      <c r="AV3211" s="192" t="str">
        <f t="shared" si="2362"/>
        <v>рбс83005113общпро</v>
      </c>
      <c r="AW3211" s="191">
        <f t="shared" si="2363"/>
        <v>393000</v>
      </c>
      <c r="AX3211" s="191">
        <f t="shared" si="2364"/>
        <v>0</v>
      </c>
      <c r="AY3211" s="191">
        <f t="shared" si="2365"/>
        <v>0</v>
      </c>
      <c r="AZ3211" s="191">
        <f t="shared" si="2366"/>
        <v>0</v>
      </c>
      <c r="BA3211" s="193">
        <f t="shared" si="2367"/>
        <v>1</v>
      </c>
      <c r="BB3211" s="193">
        <f t="shared" si="2368"/>
        <v>1</v>
      </c>
      <c r="BC3211" s="193">
        <f t="shared" si="2369"/>
        <v>1</v>
      </c>
      <c r="BD3211" s="191">
        <f t="shared" si="2382"/>
        <v>0</v>
      </c>
      <c r="BE3211" s="191">
        <f t="shared" si="2370"/>
        <v>0</v>
      </c>
      <c r="BF3211" s="210">
        <f t="shared" si="2371"/>
        <v>0</v>
      </c>
      <c r="BG3211" s="211">
        <f t="shared" si="2372"/>
        <v>0</v>
      </c>
      <c r="BH3211" s="289"/>
      <c r="BI3211" s="289"/>
      <c r="BL3211" s="233" t="str">
        <f t="shared" si="2375"/>
        <v/>
      </c>
    </row>
    <row r="3212" spans="1:64" ht="12" customHeight="1">
      <c r="A3212" s="333" t="s">
        <v>823</v>
      </c>
      <c r="B3212" s="381" t="s">
        <v>313</v>
      </c>
      <c r="C3212" s="333" t="s">
        <v>824</v>
      </c>
      <c r="D3212" s="381" t="s">
        <v>317</v>
      </c>
      <c r="E3212" s="381" t="s">
        <v>1513</v>
      </c>
      <c r="F3212" s="381" t="s">
        <v>607</v>
      </c>
      <c r="G3212" s="381" t="s">
        <v>394</v>
      </c>
      <c r="H3212" s="100" t="s">
        <v>653</v>
      </c>
      <c r="I3212" s="381" t="s">
        <v>505</v>
      </c>
      <c r="J3212" s="382">
        <v>1571190.9</v>
      </c>
      <c r="K3212" s="382">
        <v>1571190.9</v>
      </c>
      <c r="L3212" s="191" t="str">
        <f t="shared" si="2332"/>
        <v>83005113070201100S562024322501</v>
      </c>
      <c r="M3212" s="192">
        <f t="array" ref="M3212">IF(COUNT(SEARCH(Удалить_Роспись_КВСР,$B3212)*SEARCH(Удалить_Роспись_ПБС,$C3212)*SEARCH(Удалить_Роспись_КФСР, $D3212)*SEARCH(Удалить_Роспись_КЦСР,$E3212)*SEARCH(Удалить_Роспись_КВР,$F3212)*SEARCH(Удалить_Роспись_ЭК,$H3212)*SEARCH(Удалить_Роспись_КР,$I3212))&gt;0,0,1)</f>
        <v>1</v>
      </c>
      <c r="N3212" s="192">
        <v>0</v>
      </c>
      <c r="O3212" s="192" t="str">
        <f t="shared" si="2333"/>
        <v/>
      </c>
      <c r="P3212" s="192" t="str">
        <f t="shared" si="2376"/>
        <v/>
      </c>
      <c r="Q3212" s="300" t="str">
        <f t="shared" si="2334"/>
        <v/>
      </c>
      <c r="R3212" s="300" t="str">
        <f t="shared" si="2335"/>
        <v/>
      </c>
      <c r="S3212" s="300" t="str">
        <f t="shared" si="2336"/>
        <v/>
      </c>
      <c r="T3212" s="192" t="str">
        <f t="shared" si="2337"/>
        <v/>
      </c>
      <c r="U3212" s="303" t="str">
        <f t="shared" si="2338"/>
        <v/>
      </c>
      <c r="V3212" s="300" t="str">
        <f t="shared" si="2339"/>
        <v/>
      </c>
      <c r="W3212" s="192" t="str">
        <f t="shared" si="2340"/>
        <v/>
      </c>
      <c r="X3212" s="303" t="str">
        <f t="shared" si="2341"/>
        <v/>
      </c>
      <c r="Y3212" s="300" t="str">
        <f t="shared" si="2342"/>
        <v/>
      </c>
      <c r="Z3212" s="300" t="str">
        <f t="shared" si="2343"/>
        <v/>
      </c>
      <c r="AA3212" s="303" t="str">
        <f t="shared" si="2344"/>
        <v/>
      </c>
      <c r="AB3212" s="300" t="str">
        <f t="shared" si="2345"/>
        <v/>
      </c>
      <c r="AC3212" s="300" t="str">
        <f t="shared" si="2346"/>
        <v/>
      </c>
      <c r="AD3212" s="300" t="str">
        <f t="shared" si="2347"/>
        <v/>
      </c>
      <c r="AE3212" s="192" t="str">
        <f t="shared" si="2348"/>
        <v/>
      </c>
      <c r="AF3212" s="192" t="str">
        <f t="shared" si="2349"/>
        <v/>
      </c>
      <c r="AG3212" s="192"/>
      <c r="AJ3212" s="300" t="str">
        <f t="shared" si="2350"/>
        <v/>
      </c>
      <c r="AK3212" s="300" t="str">
        <f t="shared" si="2351"/>
        <v/>
      </c>
      <c r="AL3212" s="300" t="str">
        <f t="shared" si="2352"/>
        <v/>
      </c>
      <c r="AM3212" s="300" t="str">
        <f t="shared" si="2353"/>
        <v/>
      </c>
      <c r="AN3212" s="300" t="str">
        <f t="shared" si="2354"/>
        <v/>
      </c>
      <c r="AO3212" s="300" t="str">
        <f t="shared" si="2355"/>
        <v/>
      </c>
      <c r="AP3212" s="300" t="str">
        <f t="shared" si="2356"/>
        <v/>
      </c>
      <c r="AQ3212" s="300" t="str">
        <f t="shared" si="2357"/>
        <v/>
      </c>
      <c r="AR3212" s="306" t="str">
        <f t="shared" si="2358"/>
        <v/>
      </c>
      <c r="AS3212" s="300" t="str">
        <f t="shared" si="2359"/>
        <v/>
      </c>
      <c r="AT3212" s="300" t="str">
        <f t="shared" si="2360"/>
        <v/>
      </c>
      <c r="AU3212" s="192" t="str">
        <f t="shared" si="2361"/>
        <v>рбс</v>
      </c>
      <c r="AV3212" s="192" t="str">
        <f t="shared" si="2362"/>
        <v>рбс83005113общпро</v>
      </c>
      <c r="AW3212" s="191">
        <f t="shared" si="2363"/>
        <v>1571190.9</v>
      </c>
      <c r="AX3212" s="191">
        <f t="shared" si="2364"/>
        <v>1571190.9</v>
      </c>
      <c r="AY3212" s="191">
        <f t="shared" si="2365"/>
        <v>0</v>
      </c>
      <c r="AZ3212" s="191">
        <f t="shared" si="2366"/>
        <v>0</v>
      </c>
      <c r="BA3212" s="193">
        <f t="shared" si="2367"/>
        <v>1</v>
      </c>
      <c r="BB3212" s="193">
        <f t="shared" si="2368"/>
        <v>1</v>
      </c>
      <c r="BC3212" s="193">
        <f t="shared" si="2369"/>
        <v>1</v>
      </c>
      <c r="BD3212" s="191">
        <f t="shared" si="2382"/>
        <v>0</v>
      </c>
      <c r="BE3212" s="191">
        <f t="shared" si="2370"/>
        <v>0</v>
      </c>
      <c r="BF3212" s="210">
        <f t="shared" si="2371"/>
        <v>0</v>
      </c>
      <c r="BG3212" s="211">
        <f t="shared" si="2372"/>
        <v>0</v>
      </c>
      <c r="BH3212" s="289" t="str">
        <f>B3212</f>
        <v>830</v>
      </c>
      <c r="BI3212" s="289" t="str">
        <f>D3212</f>
        <v>0702</v>
      </c>
      <c r="BJ3212" s="284" t="s">
        <v>591</v>
      </c>
      <c r="BK3212" s="284" t="s">
        <v>589</v>
      </c>
      <c r="BL3212" s="233" t="str">
        <f t="shared" si="2375"/>
        <v/>
      </c>
    </row>
    <row r="3213" spans="1:64" ht="12" customHeight="1">
      <c r="A3213" s="333" t="s">
        <v>823</v>
      </c>
      <c r="B3213" s="381" t="s">
        <v>313</v>
      </c>
      <c r="C3213" s="333" t="s">
        <v>824</v>
      </c>
      <c r="D3213" s="381" t="s">
        <v>317</v>
      </c>
      <c r="E3213" s="381" t="s">
        <v>1514</v>
      </c>
      <c r="F3213" s="381" t="s">
        <v>586</v>
      </c>
      <c r="G3213" s="381" t="s">
        <v>394</v>
      </c>
      <c r="H3213" s="100" t="s">
        <v>653</v>
      </c>
      <c r="I3213" s="381" t="s">
        <v>505</v>
      </c>
      <c r="J3213" s="382">
        <v>2000</v>
      </c>
      <c r="K3213" s="382">
        <v>0</v>
      </c>
      <c r="L3213" s="191" t="str">
        <f t="shared" si="2332"/>
        <v>83005113070201100S744024422501</v>
      </c>
      <c r="M3213" s="192">
        <f t="array" ref="M3213">IF(COUNT(SEARCH(Удалить_Роспись_КВСР,$B3213)*SEARCH(Удалить_Роспись_ПБС,$C3213)*SEARCH(Удалить_Роспись_КФСР, $D3213)*SEARCH(Удалить_Роспись_КЦСР,$E3213)*SEARCH(Удалить_Роспись_КВР,$F3213)*SEARCH(Удалить_Роспись_ЭК,$H3213)*SEARCH(Удалить_Роспись_КР,$I3213))&gt;0,0,1)</f>
        <v>0</v>
      </c>
      <c r="N3213" s="192">
        <v>0</v>
      </c>
      <c r="O3213" s="192" t="str">
        <f t="shared" si="2333"/>
        <v/>
      </c>
      <c r="P3213" s="192" t="str">
        <f t="shared" si="2376"/>
        <v/>
      </c>
      <c r="Q3213" s="300" t="str">
        <f t="shared" si="2334"/>
        <v/>
      </c>
      <c r="R3213" s="300" t="str">
        <f t="shared" si="2335"/>
        <v/>
      </c>
      <c r="S3213" s="300" t="str">
        <f t="shared" si="2336"/>
        <v/>
      </c>
      <c r="T3213" s="192" t="str">
        <f t="shared" si="2337"/>
        <v/>
      </c>
      <c r="U3213" s="303" t="str">
        <f t="shared" si="2338"/>
        <v/>
      </c>
      <c r="V3213" s="300" t="str">
        <f t="shared" si="2339"/>
        <v/>
      </c>
      <c r="W3213" s="192" t="str">
        <f t="shared" si="2340"/>
        <v/>
      </c>
      <c r="X3213" s="303" t="str">
        <f t="shared" si="2341"/>
        <v/>
      </c>
      <c r="Y3213" s="300" t="str">
        <f t="shared" si="2342"/>
        <v/>
      </c>
      <c r="Z3213" s="300" t="str">
        <f t="shared" si="2343"/>
        <v/>
      </c>
      <c r="AA3213" s="303" t="str">
        <f t="shared" si="2344"/>
        <v/>
      </c>
      <c r="AB3213" s="300" t="str">
        <f t="shared" si="2345"/>
        <v/>
      </c>
      <c r="AC3213" s="300" t="str">
        <f t="shared" si="2346"/>
        <v/>
      </c>
      <c r="AD3213" s="300" t="str">
        <f t="shared" si="2347"/>
        <v/>
      </c>
      <c r="AE3213" s="192" t="str">
        <f t="shared" si="2348"/>
        <v/>
      </c>
      <c r="AF3213" s="192" t="str">
        <f t="shared" si="2349"/>
        <v/>
      </c>
      <c r="AG3213" s="192"/>
      <c r="AJ3213" s="300" t="str">
        <f t="shared" si="2350"/>
        <v/>
      </c>
      <c r="AK3213" s="300" t="str">
        <f t="shared" si="2351"/>
        <v/>
      </c>
      <c r="AL3213" s="300" t="str">
        <f t="shared" si="2352"/>
        <v/>
      </c>
      <c r="AM3213" s="300" t="str">
        <f t="shared" si="2353"/>
        <v/>
      </c>
      <c r="AN3213" s="300" t="str">
        <f t="shared" si="2354"/>
        <v/>
      </c>
      <c r="AO3213" s="300" t="str">
        <f t="shared" si="2355"/>
        <v/>
      </c>
      <c r="AP3213" s="300" t="str">
        <f t="shared" si="2356"/>
        <v/>
      </c>
      <c r="AQ3213" s="300" t="str">
        <f t="shared" si="2357"/>
        <v/>
      </c>
      <c r="AR3213" s="306" t="str">
        <f t="shared" si="2358"/>
        <v/>
      </c>
      <c r="AS3213" s="300" t="str">
        <f t="shared" si="2359"/>
        <v/>
      </c>
      <c r="AT3213" s="300" t="str">
        <f t="shared" si="2360"/>
        <v/>
      </c>
      <c r="AU3213" s="192" t="str">
        <f t="shared" si="2361"/>
        <v>рбс</v>
      </c>
      <c r="AV3213" s="192" t="str">
        <f t="shared" si="2362"/>
        <v>рбс83005113общпро</v>
      </c>
      <c r="AW3213" s="191">
        <f t="shared" si="2363"/>
        <v>0</v>
      </c>
      <c r="AX3213" s="191">
        <f t="shared" si="2364"/>
        <v>0</v>
      </c>
      <c r="AY3213" s="191">
        <f t="shared" si="2365"/>
        <v>0</v>
      </c>
      <c r="AZ3213" s="191">
        <f t="shared" si="2366"/>
        <v>0</v>
      </c>
      <c r="BA3213" s="193">
        <f t="shared" si="2367"/>
        <v>1</v>
      </c>
      <c r="BB3213" s="193">
        <f t="shared" si="2368"/>
        <v>1</v>
      </c>
      <c r="BC3213" s="193">
        <f t="shared" si="2369"/>
        <v>1</v>
      </c>
      <c r="BD3213" s="191">
        <f t="shared" si="2382"/>
        <v>0</v>
      </c>
      <c r="BE3213" s="191">
        <f t="shared" si="2370"/>
        <v>0</v>
      </c>
      <c r="BF3213" s="210">
        <f t="shared" si="2371"/>
        <v>0</v>
      </c>
      <c r="BG3213" s="211">
        <f t="shared" si="2372"/>
        <v>0</v>
      </c>
      <c r="BH3213" s="289" t="str">
        <f>B3213</f>
        <v>830</v>
      </c>
      <c r="BI3213" s="289" t="str">
        <f>D3213</f>
        <v>0702</v>
      </c>
      <c r="BJ3213" s="284" t="s">
        <v>591</v>
      </c>
      <c r="BK3213" s="284" t="s">
        <v>589</v>
      </c>
      <c r="BL3213" s="233" t="str">
        <f t="shared" si="2375"/>
        <v/>
      </c>
    </row>
    <row r="3214" spans="1:64" ht="12" customHeight="1">
      <c r="A3214" s="333" t="s">
        <v>823</v>
      </c>
      <c r="B3214" s="381" t="s">
        <v>313</v>
      </c>
      <c r="C3214" s="333" t="s">
        <v>824</v>
      </c>
      <c r="D3214" s="381" t="s">
        <v>408</v>
      </c>
      <c r="E3214" s="381" t="s">
        <v>1507</v>
      </c>
      <c r="F3214" s="381" t="s">
        <v>610</v>
      </c>
      <c r="G3214" s="381" t="s">
        <v>389</v>
      </c>
      <c r="H3214" s="100" t="s">
        <v>653</v>
      </c>
      <c r="I3214" s="381" t="s">
        <v>505</v>
      </c>
      <c r="J3214" s="382">
        <v>2346400</v>
      </c>
      <c r="K3214" s="382">
        <v>686689.49</v>
      </c>
      <c r="L3214" s="191" t="str">
        <f t="shared" ref="L3214:L3269" si="2383">CONCATENATE(B3214,C3214,D3214,E3214,F3214,G3214,I3214)</f>
        <v>830051130707011008301041422601</v>
      </c>
      <c r="M3214" s="192">
        <f t="array" ref="M3214">IF(COUNT(SEARCH(Удалить_Роспись_КВСР,$B3214)*SEARCH(Удалить_Роспись_ПБС,$C3214)*SEARCH(Удалить_Роспись_КФСР, $D3214)*SEARCH(Удалить_Роспись_КЦСР,$E3214)*SEARCH(Удалить_Роспись_КВР,$F3214)*SEARCH(Удалить_Роспись_ЭК,$H3214)*SEARCH(Удалить_Роспись_КР,$I3214))&gt;0,0,1)</f>
        <v>0</v>
      </c>
      <c r="N3214" s="192">
        <v>0</v>
      </c>
      <c r="O3214" s="192" t="str">
        <f t="shared" ref="O3214:O3269" si="2384">IF(OR($E3214="263П001",$E3214="092П000"),"атп","")</f>
        <v/>
      </c>
      <c r="P3214" s="192" t="str">
        <f t="shared" si="2376"/>
        <v/>
      </c>
      <c r="Q3214" s="300" t="str">
        <f t="shared" ref="Q3214:Q3269" si="2385">IF(OR($E3214="282Д002",$E3214="909Д000"),"инв","")</f>
        <v/>
      </c>
      <c r="R3214" s="300" t="str">
        <f t="shared" ref="R3214:R3269" si="2386">IF(OR($E3214="2928006",$E3214="4118004",$E3214="909Ж000"),"зем","")</f>
        <v/>
      </c>
      <c r="S3214" s="300" t="str">
        <f t="shared" ref="S3214:S3269" si="2387">IF($D3214="1001","пен","")</f>
        <v/>
      </c>
      <c r="T3214" s="192" t="str">
        <f t="shared" ref="T3214:T3269" si="2388">IF($E3214="9018000","рез","")</f>
        <v/>
      </c>
      <c r="U3214" s="303" t="str">
        <f t="shared" ref="U3214:U3269" si="2389">IF(LEFT($E3214,3)="795","рцп","")</f>
        <v/>
      </c>
      <c r="V3214" s="300" t="str">
        <f t="shared" ref="V3214:V3269" si="2390">IF(AND($B3214="830",OR($E3214="1038212",$E3214="0358000",E3214="0348223",E3214="1018001",E3214="1018210",E3214="1038000",E3214="0318202",E3214="0368203",E3214="0538001")),"мер","")</f>
        <v/>
      </c>
      <c r="W3214" s="192" t="str">
        <f t="shared" ref="W3214:W3269" si="2391">IF(AND($B3214="806",$D3214="0503"),"бла","")</f>
        <v/>
      </c>
      <c r="X3214" s="303" t="str">
        <f t="shared" ref="X3214:X3269" si="2392">IF(AND($B3214="806",$E3214="5058606"),"жил","")</f>
        <v/>
      </c>
      <c r="Y3214" s="300" t="str">
        <f t="shared" ref="Y3214:Y3269" si="2393">IF($D3214="0107","выб","")</f>
        <v/>
      </c>
      <c r="Z3214" s="300" t="str">
        <f t="shared" ref="Z3214:Z3269" si="2394">IF($G3214="251","меж","")</f>
        <v/>
      </c>
      <c r="AA3214" s="303" t="str">
        <f t="shared" ref="AA3214:AA3269" si="2395">IF($B3214="800","кцп","")</f>
        <v/>
      </c>
      <c r="AB3214" s="300" t="str">
        <f t="shared" ref="AB3214:AB3269" si="2396">IF($F3214="611","смз","")</f>
        <v/>
      </c>
      <c r="AC3214" s="300" t="str">
        <f t="shared" ref="AC3214:AC3269" si="2397">IF($D3214="1301","дол","")</f>
        <v/>
      </c>
      <c r="AD3214" s="300" t="str">
        <f t="shared" ref="AD3214:AD3269" si="2398">IF($F3214="612","сиц","")</f>
        <v/>
      </c>
      <c r="AE3214" s="192" t="str">
        <f t="shared" ref="AE3214:AE3269" si="2399">IF(AND($B3214="890",$E3214="9098000",F3214="870"),"рсф","")</f>
        <v/>
      </c>
      <c r="AF3214" s="192" t="str">
        <f t="shared" ref="AF3214:AF3269" si="2400">IF(AND($F3214="330",B3214="806"),"поч","")</f>
        <v/>
      </c>
      <c r="AG3214" s="192"/>
      <c r="AJ3214" s="300" t="str">
        <f t="shared" ref="AJ3214:AJ3269" si="2401">IF(AND(D3214="0503",G3214="223",OR(E3214="2118002",E3214="2218002",E3214="2338004",E3214="2718002",E3214="2928002",E3214="3018002",E3214="3118002",E3214="3218002",E3214="3418002",E3214="3658002",E3214="3718002",E3214="3818002",E3214="3948001",E3214="4118002",E3214="4218002",E3214="4218001",E3214="4318002",E3214="4418002",E3214="4618002")),"осв","")</f>
        <v/>
      </c>
      <c r="AK3214" s="300" t="str">
        <f t="shared" ref="AK3214:AK3269" si="2402">IF($D3214="0107","выб","")</f>
        <v/>
      </c>
      <c r="AL3214" s="300" t="str">
        <f t="shared" ref="AL3214:AL3269" si="2403">IF(OR($D3214="0409",$D3214="0503"),"бла","")</f>
        <v/>
      </c>
      <c r="AM3214" s="300" t="str">
        <f t="shared" ref="AM3214:AM3269" si="2404">IF($G3214="251","меж","")</f>
        <v/>
      </c>
      <c r="AN3214" s="300" t="str">
        <f t="shared" ref="AN3214:AN3269" si="2405">IF($D3214="0501","жил","")</f>
        <v/>
      </c>
      <c r="AO3214" s="300" t="str">
        <f t="shared" ref="AO3214:AO3269" si="2406">IF($D3214="1101","физ","")</f>
        <v/>
      </c>
      <c r="AP3214" s="300" t="str">
        <f t="shared" ref="AP3214:AP3269" si="2407">IF($D3214="0408","тра","")</f>
        <v/>
      </c>
      <c r="AQ3214" s="300" t="str">
        <f t="shared" ref="AQ3214:AQ3269" si="2408">IF($D3214="1001","пен","")</f>
        <v/>
      </c>
      <c r="AR3214" s="306" t="str">
        <f t="shared" ref="AR3214:AR3269" si="2409">IF(LEFT($E3214,3)="795","рцп","")</f>
        <v/>
      </c>
      <c r="AS3214" s="300" t="str">
        <f t="shared" ref="AS3214:AS3269" si="2410">IF($F3214="611","смз","")</f>
        <v/>
      </c>
      <c r="AT3214" s="300" t="str">
        <f t="shared" ref="AT3214:AT3269" si="2411">IF($F3214="612","сиц","")</f>
        <v/>
      </c>
      <c r="AU3214" s="192" t="str">
        <f t="shared" ref="AU3214:AU3269" si="2412">IF(LEFT(B3214,1)="9",LEFT(CONCATENATE(AJ3214,AK3214,AL3214,AM3214,AN3214,AP3214,AQ3214,AR3214,AS3214,AT3214,AO3214,"рбс"),3),LEFT(CONCATENATE(O3214,P3214,Q3214,R3214,S3214,T3214,U3214,V3214,W3214,X3214,Y3214,Z3214,AA3214,AB3214,AC3214,AD3214,AE3214,AF3214,"рбс"),3))</f>
        <v>рбс</v>
      </c>
      <c r="AV3214" s="192" t="str">
        <f t="shared" ref="AV3214:AV3269" si="2413">CONCATENATE(AU3214,B3214,IF(C3214="ЦП270","ЦП273",IF(AND(C3214="ЦС300",LEFT(E3214,3)="440"),"ЦС306",IF(AND(C3214="ЦУ340",LEFT(E3214,3)="440"),"ЦУ347",C3214))),IF(ISNA(VLOOKUP(F3214,спр_Платные,1,FALSE)),"общ","пла"),VLOOKUP(G3214,спр_Индексации_ЭКР,3,FALSE))</f>
        <v>рбс83005113общпро</v>
      </c>
      <c r="AW3214" s="191">
        <f t="shared" ref="AW3214:AW3269" si="2414">J3214*$M3214</f>
        <v>0</v>
      </c>
      <c r="AX3214" s="191">
        <f t="shared" ref="AX3214:AX3269" si="2415">K3214*$M3214</f>
        <v>0</v>
      </c>
      <c r="AY3214" s="191">
        <f t="shared" ref="AY3214:AY3269" si="2416">J3214*$N3214</f>
        <v>0</v>
      </c>
      <c r="AZ3214" s="191">
        <f t="shared" ref="AZ3214:AZ3269" si="2417">K3214*$N3214</f>
        <v>0</v>
      </c>
      <c r="BA3214" s="193">
        <f t="shared" ref="BA3214:BA3269" si="2418">VLOOKUP(G3214,спр_Индексации_ЭКР,2,FALSE)</f>
        <v>1</v>
      </c>
      <c r="BB3214" s="193">
        <f t="shared" ref="BB3214:BB3269" si="2419">VLOOKUP(G3214,спр_Индексации_ЭКР,4,FALSE)</f>
        <v>1</v>
      </c>
      <c r="BC3214" s="193">
        <f t="shared" ref="BC3214:BC3269" si="2420">VLOOKUP(G3214,спр_Индексации_ЭКР,5,FALSE)</f>
        <v>1</v>
      </c>
      <c r="BD3214" s="191">
        <f t="shared" si="2382"/>
        <v>0</v>
      </c>
      <c r="BE3214" s="191">
        <f t="shared" ref="BE3214:BE3269" si="2421">AZ3214*$BA3214</f>
        <v>0</v>
      </c>
      <c r="BF3214" s="210">
        <f t="shared" ref="BF3214:BF3269" si="2422">BD3214*BB3214</f>
        <v>0</v>
      </c>
      <c r="BG3214" s="211">
        <f t="shared" ref="BG3214:BG3269" si="2423">BF3214*BC3214</f>
        <v>0</v>
      </c>
      <c r="BH3214" s="289" t="str">
        <f>B3214</f>
        <v>830</v>
      </c>
      <c r="BI3214" s="289" t="str">
        <f>D3214</f>
        <v>0707</v>
      </c>
      <c r="BJ3214" s="284" t="s">
        <v>591</v>
      </c>
      <c r="BK3214" s="284" t="s">
        <v>589</v>
      </c>
      <c r="BL3214" s="233" t="str">
        <f t="shared" ref="BL3214:BL3269" si="2424">IF(LEFT(B3214,1)="9",LEFT(D3214,2),"")</f>
        <v/>
      </c>
    </row>
    <row r="3215" spans="1:64" ht="12" customHeight="1">
      <c r="A3215" s="333" t="s">
        <v>823</v>
      </c>
      <c r="B3215" s="381" t="s">
        <v>313</v>
      </c>
      <c r="C3215" s="333" t="s">
        <v>824</v>
      </c>
      <c r="D3215" s="381" t="s">
        <v>408</v>
      </c>
      <c r="E3215" s="381" t="s">
        <v>1507</v>
      </c>
      <c r="F3215" s="381" t="s">
        <v>610</v>
      </c>
      <c r="G3215" s="381" t="s">
        <v>407</v>
      </c>
      <c r="H3215" s="100" t="s">
        <v>653</v>
      </c>
      <c r="I3215" s="381" t="s">
        <v>505</v>
      </c>
      <c r="J3215" s="382">
        <v>32653600</v>
      </c>
      <c r="K3215" s="382">
        <v>0</v>
      </c>
      <c r="L3215" s="191" t="str">
        <f t="shared" si="2383"/>
        <v>830051130707011008301041431001</v>
      </c>
      <c r="M3215" s="192">
        <f t="array" ref="M3215">IF(COUNT(SEARCH(Удалить_Роспись_КВСР,$B3215)*SEARCH(Удалить_Роспись_ПБС,$C3215)*SEARCH(Удалить_Роспись_КФСР, $D3215)*SEARCH(Удалить_Роспись_КЦСР,$E3215)*SEARCH(Удалить_Роспись_КВР,$F3215)*SEARCH(Удалить_Роспись_ЭК,$H3215)*SEARCH(Удалить_Роспись_КР,$I3215))&gt;0,0,1)</f>
        <v>0</v>
      </c>
      <c r="N3215" s="192">
        <v>0</v>
      </c>
      <c r="O3215" s="192" t="str">
        <f t="shared" si="2384"/>
        <v/>
      </c>
      <c r="P3215" s="192" t="str">
        <f t="shared" si="2376"/>
        <v/>
      </c>
      <c r="Q3215" s="300" t="str">
        <f t="shared" si="2385"/>
        <v/>
      </c>
      <c r="R3215" s="300" t="str">
        <f t="shared" si="2386"/>
        <v/>
      </c>
      <c r="S3215" s="300" t="str">
        <f t="shared" si="2387"/>
        <v/>
      </c>
      <c r="T3215" s="192" t="str">
        <f t="shared" si="2388"/>
        <v/>
      </c>
      <c r="U3215" s="303" t="str">
        <f t="shared" si="2389"/>
        <v/>
      </c>
      <c r="V3215" s="300" t="str">
        <f t="shared" si="2390"/>
        <v/>
      </c>
      <c r="W3215" s="192" t="str">
        <f t="shared" si="2391"/>
        <v/>
      </c>
      <c r="X3215" s="303" t="str">
        <f t="shared" si="2392"/>
        <v/>
      </c>
      <c r="Y3215" s="300" t="str">
        <f t="shared" si="2393"/>
        <v/>
      </c>
      <c r="Z3215" s="300" t="str">
        <f t="shared" si="2394"/>
        <v/>
      </c>
      <c r="AA3215" s="303" t="str">
        <f t="shared" si="2395"/>
        <v/>
      </c>
      <c r="AB3215" s="300" t="str">
        <f t="shared" si="2396"/>
        <v/>
      </c>
      <c r="AC3215" s="300" t="str">
        <f t="shared" si="2397"/>
        <v/>
      </c>
      <c r="AD3215" s="300" t="str">
        <f t="shared" si="2398"/>
        <v/>
      </c>
      <c r="AE3215" s="192" t="str">
        <f t="shared" si="2399"/>
        <v/>
      </c>
      <c r="AF3215" s="192" t="str">
        <f t="shared" si="2400"/>
        <v/>
      </c>
      <c r="AG3215" s="192"/>
      <c r="AJ3215" s="300" t="str">
        <f t="shared" si="2401"/>
        <v/>
      </c>
      <c r="AK3215" s="300" t="str">
        <f t="shared" si="2402"/>
        <v/>
      </c>
      <c r="AL3215" s="300" t="str">
        <f t="shared" si="2403"/>
        <v/>
      </c>
      <c r="AM3215" s="300" t="str">
        <f t="shared" si="2404"/>
        <v/>
      </c>
      <c r="AN3215" s="300" t="str">
        <f t="shared" si="2405"/>
        <v/>
      </c>
      <c r="AO3215" s="300" t="str">
        <f t="shared" si="2406"/>
        <v/>
      </c>
      <c r="AP3215" s="300" t="str">
        <f t="shared" si="2407"/>
        <v/>
      </c>
      <c r="AQ3215" s="300" t="str">
        <f t="shared" si="2408"/>
        <v/>
      </c>
      <c r="AR3215" s="306" t="str">
        <f t="shared" si="2409"/>
        <v/>
      </c>
      <c r="AS3215" s="300" t="str">
        <f t="shared" si="2410"/>
        <v/>
      </c>
      <c r="AT3215" s="300" t="str">
        <f t="shared" si="2411"/>
        <v/>
      </c>
      <c r="AU3215" s="192" t="str">
        <f t="shared" si="2412"/>
        <v>рбс</v>
      </c>
      <c r="AV3215" s="192" t="str">
        <f t="shared" si="2413"/>
        <v>рбс83005113общосн</v>
      </c>
      <c r="AW3215" s="191">
        <f t="shared" si="2414"/>
        <v>0</v>
      </c>
      <c r="AX3215" s="191">
        <f t="shared" si="2415"/>
        <v>0</v>
      </c>
      <c r="AY3215" s="191">
        <f t="shared" si="2416"/>
        <v>0</v>
      </c>
      <c r="AZ3215" s="191">
        <f t="shared" si="2417"/>
        <v>0</v>
      </c>
      <c r="BA3215" s="193">
        <f t="shared" si="2418"/>
        <v>1</v>
      </c>
      <c r="BB3215" s="193">
        <f t="shared" si="2419"/>
        <v>1</v>
      </c>
      <c r="BC3215" s="193">
        <f t="shared" si="2420"/>
        <v>1</v>
      </c>
      <c r="BD3215" s="191">
        <f t="shared" si="2382"/>
        <v>0</v>
      </c>
      <c r="BE3215" s="191">
        <f t="shared" si="2421"/>
        <v>0</v>
      </c>
      <c r="BF3215" s="210">
        <f t="shared" si="2422"/>
        <v>0</v>
      </c>
      <c r="BG3215" s="211">
        <f t="shared" si="2423"/>
        <v>0</v>
      </c>
      <c r="BH3215" s="289" t="str">
        <f>B3215</f>
        <v>830</v>
      </c>
      <c r="BI3215" s="289" t="str">
        <f>D3215</f>
        <v>0707</v>
      </c>
      <c r="BJ3215" s="284" t="s">
        <v>591</v>
      </c>
      <c r="BK3215" s="284" t="s">
        <v>589</v>
      </c>
      <c r="BL3215" s="233" t="str">
        <f t="shared" si="2424"/>
        <v/>
      </c>
    </row>
    <row r="3216" spans="1:64" ht="12" customHeight="1">
      <c r="A3216" s="333" t="s">
        <v>823</v>
      </c>
      <c r="B3216" s="381" t="s">
        <v>313</v>
      </c>
      <c r="C3216" s="333" t="s">
        <v>824</v>
      </c>
      <c r="D3216" s="381" t="s">
        <v>320</v>
      </c>
      <c r="E3216" s="381" t="s">
        <v>1515</v>
      </c>
      <c r="F3216" s="381" t="s">
        <v>607</v>
      </c>
      <c r="G3216" s="381" t="s">
        <v>394</v>
      </c>
      <c r="H3216" s="100" t="s">
        <v>653</v>
      </c>
      <c r="I3216" s="381" t="s">
        <v>505</v>
      </c>
      <c r="J3216" s="382">
        <v>250000</v>
      </c>
      <c r="K3216" s="382">
        <v>240000</v>
      </c>
      <c r="L3216" s="191" t="str">
        <f t="shared" si="2383"/>
        <v>830051131006026008000024322501</v>
      </c>
      <c r="M3216" s="192">
        <f t="array" ref="M3216">IF(COUNT(SEARCH(Удалить_Роспись_КВСР,$B3216)*SEARCH(Удалить_Роспись_ПБС,$C3216)*SEARCH(Удалить_Роспись_КФСР, $D3216)*SEARCH(Удалить_Роспись_КЦСР,$E3216)*SEARCH(Удалить_Роспись_КВР,$F3216)*SEARCH(Удалить_Роспись_ЭК,$H3216)*SEARCH(Удалить_Роспись_КР,$I3216))&gt;0,0,1)</f>
        <v>1</v>
      </c>
      <c r="N3216" s="192">
        <v>0</v>
      </c>
      <c r="O3216" s="192" t="str">
        <f t="shared" si="2384"/>
        <v/>
      </c>
      <c r="P3216" s="192" t="str">
        <f t="shared" si="2376"/>
        <v/>
      </c>
      <c r="Q3216" s="300" t="str">
        <f t="shared" si="2385"/>
        <v/>
      </c>
      <c r="R3216" s="300" t="str">
        <f t="shared" si="2386"/>
        <v/>
      </c>
      <c r="S3216" s="300" t="str">
        <f t="shared" si="2387"/>
        <v/>
      </c>
      <c r="T3216" s="192" t="str">
        <f t="shared" si="2388"/>
        <v/>
      </c>
      <c r="U3216" s="303" t="str">
        <f t="shared" si="2389"/>
        <v/>
      </c>
      <c r="V3216" s="300" t="str">
        <f t="shared" si="2390"/>
        <v/>
      </c>
      <c r="W3216" s="192" t="str">
        <f t="shared" si="2391"/>
        <v/>
      </c>
      <c r="X3216" s="303" t="str">
        <f t="shared" si="2392"/>
        <v/>
      </c>
      <c r="Y3216" s="300" t="str">
        <f t="shared" si="2393"/>
        <v/>
      </c>
      <c r="Z3216" s="300" t="str">
        <f t="shared" si="2394"/>
        <v/>
      </c>
      <c r="AA3216" s="303" t="str">
        <f t="shared" si="2395"/>
        <v/>
      </c>
      <c r="AB3216" s="300" t="str">
        <f t="shared" si="2396"/>
        <v/>
      </c>
      <c r="AC3216" s="300" t="str">
        <f t="shared" si="2397"/>
        <v/>
      </c>
      <c r="AD3216" s="300" t="str">
        <f t="shared" si="2398"/>
        <v/>
      </c>
      <c r="AE3216" s="192" t="str">
        <f t="shared" si="2399"/>
        <v/>
      </c>
      <c r="AF3216" s="192" t="str">
        <f t="shared" si="2400"/>
        <v/>
      </c>
      <c r="AG3216" s="192"/>
      <c r="AJ3216" s="300" t="str">
        <f t="shared" si="2401"/>
        <v/>
      </c>
      <c r="AK3216" s="300" t="str">
        <f t="shared" si="2402"/>
        <v/>
      </c>
      <c r="AL3216" s="300" t="str">
        <f t="shared" si="2403"/>
        <v/>
      </c>
      <c r="AM3216" s="300" t="str">
        <f t="shared" si="2404"/>
        <v/>
      </c>
      <c r="AN3216" s="300" t="str">
        <f t="shared" si="2405"/>
        <v/>
      </c>
      <c r="AO3216" s="300" t="str">
        <f t="shared" si="2406"/>
        <v/>
      </c>
      <c r="AP3216" s="300" t="str">
        <f t="shared" si="2407"/>
        <v/>
      </c>
      <c r="AQ3216" s="300" t="str">
        <f t="shared" si="2408"/>
        <v/>
      </c>
      <c r="AR3216" s="306" t="str">
        <f t="shared" si="2409"/>
        <v/>
      </c>
      <c r="AS3216" s="300" t="str">
        <f t="shared" si="2410"/>
        <v/>
      </c>
      <c r="AT3216" s="300" t="str">
        <f t="shared" si="2411"/>
        <v/>
      </c>
      <c r="AU3216" s="192" t="str">
        <f t="shared" si="2412"/>
        <v>рбс</v>
      </c>
      <c r="AV3216" s="192" t="str">
        <f t="shared" si="2413"/>
        <v>рбс83005113общпро</v>
      </c>
      <c r="AW3216" s="191">
        <f t="shared" si="2414"/>
        <v>250000</v>
      </c>
      <c r="AX3216" s="191">
        <f t="shared" si="2415"/>
        <v>240000</v>
      </c>
      <c r="AY3216" s="191">
        <f t="shared" si="2416"/>
        <v>0</v>
      </c>
      <c r="AZ3216" s="191">
        <f t="shared" si="2417"/>
        <v>0</v>
      </c>
      <c r="BA3216" s="193">
        <f t="shared" si="2418"/>
        <v>1</v>
      </c>
      <c r="BB3216" s="193">
        <f t="shared" si="2419"/>
        <v>1</v>
      </c>
      <c r="BC3216" s="193">
        <f t="shared" si="2420"/>
        <v>1</v>
      </c>
      <c r="BD3216" s="191">
        <f t="shared" si="2382"/>
        <v>0</v>
      </c>
      <c r="BE3216" s="191">
        <f t="shared" si="2421"/>
        <v>0</v>
      </c>
      <c r="BF3216" s="210">
        <f t="shared" si="2422"/>
        <v>0</v>
      </c>
      <c r="BG3216" s="211">
        <f t="shared" si="2423"/>
        <v>0</v>
      </c>
      <c r="BH3216" s="289"/>
      <c r="BI3216" s="289"/>
      <c r="BL3216" s="233" t="str">
        <f t="shared" si="2424"/>
        <v/>
      </c>
    </row>
    <row r="3217" spans="1:64" ht="12" customHeight="1">
      <c r="A3217" s="333" t="s">
        <v>825</v>
      </c>
      <c r="B3217" s="381" t="s">
        <v>323</v>
      </c>
      <c r="C3217" s="333" t="s">
        <v>826</v>
      </c>
      <c r="D3217" s="381" t="s">
        <v>324</v>
      </c>
      <c r="E3217" s="381" t="s">
        <v>1338</v>
      </c>
      <c r="F3217" s="381" t="s">
        <v>608</v>
      </c>
      <c r="G3217" s="381" t="s">
        <v>385</v>
      </c>
      <c r="H3217" s="100" t="s">
        <v>653</v>
      </c>
      <c r="I3217" s="381" t="s">
        <v>505</v>
      </c>
      <c r="J3217" s="382">
        <v>9117138.8200000003</v>
      </c>
      <c r="K3217" s="382">
        <v>6220270.8700000001</v>
      </c>
      <c r="L3217" s="191" t="str">
        <f t="shared" si="2383"/>
        <v>856026720804053004000011121101</v>
      </c>
      <c r="M3217" s="192">
        <f t="array" ref="M3217">IF(COUNT(SEARCH(Удалить_Роспись_КВСР,$B3217)*SEARCH(Удалить_Роспись_ПБС,$C3217)*SEARCH(Удалить_Роспись_КФСР, $D3217)*SEARCH(Удалить_Роспись_КЦСР,$E3217)*SEARCH(Удалить_Роспись_КВР,$F3217)*SEARCH(Удалить_Роспись_ЭК,$H3217)*SEARCH(Удалить_Роспись_КР,$I3217))&gt;0,0,1)</f>
        <v>0</v>
      </c>
      <c r="N3217" s="192">
        <v>0</v>
      </c>
      <c r="O3217" s="192" t="str">
        <f t="shared" si="2384"/>
        <v/>
      </c>
      <c r="P3217" s="192" t="str">
        <f t="shared" si="2376"/>
        <v/>
      </c>
      <c r="Q3217" s="300" t="str">
        <f t="shared" si="2385"/>
        <v/>
      </c>
      <c r="R3217" s="300" t="str">
        <f t="shared" si="2386"/>
        <v/>
      </c>
      <c r="S3217" s="300" t="str">
        <f t="shared" si="2387"/>
        <v/>
      </c>
      <c r="T3217" s="192" t="str">
        <f t="shared" si="2388"/>
        <v/>
      </c>
      <c r="U3217" s="303" t="str">
        <f t="shared" si="2389"/>
        <v/>
      </c>
      <c r="V3217" s="300" t="str">
        <f t="shared" si="2390"/>
        <v/>
      </c>
      <c r="W3217" s="192" t="str">
        <f t="shared" si="2391"/>
        <v/>
      </c>
      <c r="X3217" s="303" t="str">
        <f t="shared" si="2392"/>
        <v/>
      </c>
      <c r="Y3217" s="300" t="str">
        <f t="shared" si="2393"/>
        <v/>
      </c>
      <c r="Z3217" s="300" t="str">
        <f t="shared" si="2394"/>
        <v/>
      </c>
      <c r="AA3217" s="303" t="str">
        <f t="shared" si="2395"/>
        <v/>
      </c>
      <c r="AB3217" s="300" t="str">
        <f t="shared" si="2396"/>
        <v/>
      </c>
      <c r="AC3217" s="300" t="str">
        <f t="shared" si="2397"/>
        <v/>
      </c>
      <c r="AD3217" s="300" t="str">
        <f t="shared" si="2398"/>
        <v/>
      </c>
      <c r="AE3217" s="192" t="str">
        <f t="shared" si="2399"/>
        <v/>
      </c>
      <c r="AF3217" s="192" t="str">
        <f t="shared" si="2400"/>
        <v/>
      </c>
      <c r="AG3217" s="192"/>
      <c r="AJ3217" s="300" t="str">
        <f t="shared" si="2401"/>
        <v/>
      </c>
      <c r="AK3217" s="300" t="str">
        <f t="shared" si="2402"/>
        <v/>
      </c>
      <c r="AL3217" s="300" t="str">
        <f t="shared" si="2403"/>
        <v/>
      </c>
      <c r="AM3217" s="300" t="str">
        <f t="shared" si="2404"/>
        <v/>
      </c>
      <c r="AN3217" s="300" t="str">
        <f t="shared" si="2405"/>
        <v/>
      </c>
      <c r="AO3217" s="300" t="str">
        <f t="shared" si="2406"/>
        <v/>
      </c>
      <c r="AP3217" s="300" t="str">
        <f t="shared" si="2407"/>
        <v/>
      </c>
      <c r="AQ3217" s="300" t="str">
        <f t="shared" si="2408"/>
        <v/>
      </c>
      <c r="AR3217" s="306" t="str">
        <f t="shared" si="2409"/>
        <v/>
      </c>
      <c r="AS3217" s="300" t="str">
        <f t="shared" si="2410"/>
        <v/>
      </c>
      <c r="AT3217" s="300" t="str">
        <f t="shared" si="2411"/>
        <v/>
      </c>
      <c r="AU3217" s="192" t="str">
        <f t="shared" si="2412"/>
        <v>рбс</v>
      </c>
      <c r="AV3217" s="192" t="str">
        <f t="shared" si="2413"/>
        <v>рбс85602672общопл</v>
      </c>
      <c r="AW3217" s="191">
        <f t="shared" si="2414"/>
        <v>0</v>
      </c>
      <c r="AX3217" s="191">
        <f t="shared" si="2415"/>
        <v>0</v>
      </c>
      <c r="AY3217" s="191">
        <f t="shared" si="2416"/>
        <v>0</v>
      </c>
      <c r="AZ3217" s="191">
        <f t="shared" si="2417"/>
        <v>0</v>
      </c>
      <c r="BA3217" s="193">
        <f t="shared" si="2418"/>
        <v>1</v>
      </c>
      <c r="BB3217" s="193">
        <f t="shared" si="2419"/>
        <v>1</v>
      </c>
      <c r="BC3217" s="193">
        <f t="shared" si="2420"/>
        <v>1</v>
      </c>
      <c r="BD3217" s="191">
        <f t="shared" si="2382"/>
        <v>0</v>
      </c>
      <c r="BE3217" s="191">
        <f t="shared" si="2421"/>
        <v>0</v>
      </c>
      <c r="BF3217" s="210">
        <f t="shared" si="2422"/>
        <v>0</v>
      </c>
      <c r="BG3217" s="211">
        <f t="shared" si="2423"/>
        <v>0</v>
      </c>
      <c r="BH3217" s="289" t="str">
        <f t="shared" ref="BH3217:BH3229" si="2425">B3217</f>
        <v>856</v>
      </c>
      <c r="BI3217" s="289" t="str">
        <f t="shared" ref="BI3217:BI3229" si="2426">D3217</f>
        <v>0804</v>
      </c>
      <c r="BJ3217" s="284" t="s">
        <v>591</v>
      </c>
      <c r="BK3217" s="284" t="s">
        <v>586</v>
      </c>
      <c r="BL3217" s="233" t="str">
        <f t="shared" si="2424"/>
        <v/>
      </c>
    </row>
    <row r="3218" spans="1:64" ht="12" customHeight="1">
      <c r="A3218" s="333" t="s">
        <v>825</v>
      </c>
      <c r="B3218" s="381" t="s">
        <v>323</v>
      </c>
      <c r="C3218" s="333" t="s">
        <v>826</v>
      </c>
      <c r="D3218" s="381" t="s">
        <v>324</v>
      </c>
      <c r="E3218" s="381" t="s">
        <v>1338</v>
      </c>
      <c r="F3218" s="381" t="s">
        <v>589</v>
      </c>
      <c r="G3218" s="381" t="s">
        <v>386</v>
      </c>
      <c r="H3218" s="100" t="s">
        <v>653</v>
      </c>
      <c r="I3218" s="381" t="s">
        <v>505</v>
      </c>
      <c r="J3218" s="382">
        <v>53870</v>
      </c>
      <c r="K3218" s="382">
        <v>42110.400000000001</v>
      </c>
      <c r="L3218" s="191" t="str">
        <f t="shared" si="2383"/>
        <v>856026720804053004000011221201</v>
      </c>
      <c r="M3218" s="192">
        <f t="array" ref="M3218">IF(COUNT(SEARCH(Удалить_Роспись_КВСР,$B3218)*SEARCH(Удалить_Роспись_ПБС,$C3218)*SEARCH(Удалить_Роспись_КФСР, $D3218)*SEARCH(Удалить_Роспись_КЦСР,$E3218)*SEARCH(Удалить_Роспись_КВР,$F3218)*SEARCH(Удалить_Роспись_ЭК,$H3218)*SEARCH(Удалить_Роспись_КР,$I3218))&gt;0,0,1)</f>
        <v>0</v>
      </c>
      <c r="N3218" s="192">
        <f>IF(COUNT(SEARCH(Удалить_Индекс_КВСР,$B3218)*SEARCH(Удалить_Индекс_ПБС,$C3218)*SEARCH(Удалить_Индекс_КФСР,$D3218)*SEARCH(Удалить_Индекс_КЦСР,$E3218)*SEARCH(Удалить_Индекс_КВР,$F3218)*SEARCH(Удалить_Индекс_ЭК,$H3218)*SEARCH(Удалить_Индекс_КР,$I3218))&gt;0,0,1)</f>
        <v>1</v>
      </c>
      <c r="O3218" s="192" t="str">
        <f t="shared" si="2384"/>
        <v/>
      </c>
      <c r="P3218" s="192" t="str">
        <f t="shared" si="2376"/>
        <v/>
      </c>
      <c r="Q3218" s="300" t="str">
        <f t="shared" si="2385"/>
        <v/>
      </c>
      <c r="R3218" s="300" t="str">
        <f t="shared" si="2386"/>
        <v/>
      </c>
      <c r="S3218" s="300" t="str">
        <f t="shared" si="2387"/>
        <v/>
      </c>
      <c r="T3218" s="192" t="str">
        <f t="shared" si="2388"/>
        <v/>
      </c>
      <c r="U3218" s="303" t="str">
        <f t="shared" si="2389"/>
        <v/>
      </c>
      <c r="V3218" s="300" t="str">
        <f t="shared" si="2390"/>
        <v/>
      </c>
      <c r="W3218" s="192" t="str">
        <f t="shared" si="2391"/>
        <v/>
      </c>
      <c r="X3218" s="303" t="str">
        <f t="shared" si="2392"/>
        <v/>
      </c>
      <c r="Y3218" s="300" t="str">
        <f t="shared" si="2393"/>
        <v/>
      </c>
      <c r="Z3218" s="300" t="str">
        <f t="shared" si="2394"/>
        <v/>
      </c>
      <c r="AA3218" s="303" t="str">
        <f t="shared" si="2395"/>
        <v/>
      </c>
      <c r="AB3218" s="300" t="str">
        <f t="shared" si="2396"/>
        <v/>
      </c>
      <c r="AC3218" s="300" t="str">
        <f t="shared" si="2397"/>
        <v/>
      </c>
      <c r="AD3218" s="300" t="str">
        <f t="shared" si="2398"/>
        <v/>
      </c>
      <c r="AE3218" s="192" t="str">
        <f t="shared" si="2399"/>
        <v/>
      </c>
      <c r="AF3218" s="192" t="str">
        <f t="shared" si="2400"/>
        <v/>
      </c>
      <c r="AG3218" s="192"/>
      <c r="AJ3218" s="300" t="str">
        <f t="shared" si="2401"/>
        <v/>
      </c>
      <c r="AK3218" s="300" t="str">
        <f t="shared" si="2402"/>
        <v/>
      </c>
      <c r="AL3218" s="300" t="str">
        <f t="shared" si="2403"/>
        <v/>
      </c>
      <c r="AM3218" s="300" t="str">
        <f t="shared" si="2404"/>
        <v/>
      </c>
      <c r="AN3218" s="300" t="str">
        <f t="shared" si="2405"/>
        <v/>
      </c>
      <c r="AO3218" s="300" t="str">
        <f t="shared" si="2406"/>
        <v/>
      </c>
      <c r="AP3218" s="300" t="str">
        <f t="shared" si="2407"/>
        <v/>
      </c>
      <c r="AQ3218" s="300" t="str">
        <f t="shared" si="2408"/>
        <v/>
      </c>
      <c r="AR3218" s="306" t="str">
        <f t="shared" si="2409"/>
        <v/>
      </c>
      <c r="AS3218" s="300" t="str">
        <f t="shared" si="2410"/>
        <v/>
      </c>
      <c r="AT3218" s="300" t="str">
        <f t="shared" si="2411"/>
        <v/>
      </c>
      <c r="AU3218" s="192" t="str">
        <f t="shared" si="2412"/>
        <v>рбс</v>
      </c>
      <c r="AV3218" s="192" t="str">
        <f t="shared" si="2413"/>
        <v>рбс85602672общпро</v>
      </c>
      <c r="AW3218" s="191">
        <f t="shared" si="2414"/>
        <v>0</v>
      </c>
      <c r="AX3218" s="191">
        <f t="shared" si="2415"/>
        <v>0</v>
      </c>
      <c r="AY3218" s="191">
        <f t="shared" si="2416"/>
        <v>53870</v>
      </c>
      <c r="AZ3218" s="191">
        <f t="shared" si="2417"/>
        <v>42110.400000000001</v>
      </c>
      <c r="BA3218" s="193">
        <f t="shared" si="2418"/>
        <v>1</v>
      </c>
      <c r="BB3218" s="193">
        <f t="shared" si="2419"/>
        <v>1</v>
      </c>
      <c r="BC3218" s="193">
        <f t="shared" si="2420"/>
        <v>1</v>
      </c>
      <c r="BD3218" s="191">
        <f t="shared" si="2382"/>
        <v>53870</v>
      </c>
      <c r="BE3218" s="191">
        <f t="shared" si="2421"/>
        <v>42110.400000000001</v>
      </c>
      <c r="BF3218" s="210">
        <f t="shared" si="2422"/>
        <v>53870</v>
      </c>
      <c r="BG3218" s="211">
        <f t="shared" si="2423"/>
        <v>53870</v>
      </c>
      <c r="BH3218" s="289" t="str">
        <f t="shared" si="2425"/>
        <v>856</v>
      </c>
      <c r="BI3218" s="289" t="str">
        <f t="shared" si="2426"/>
        <v>0804</v>
      </c>
      <c r="BJ3218" s="284" t="s">
        <v>591</v>
      </c>
      <c r="BK3218" s="284" t="s">
        <v>589</v>
      </c>
      <c r="BL3218" s="233" t="str">
        <f t="shared" si="2424"/>
        <v/>
      </c>
    </row>
    <row r="3219" spans="1:64" ht="12" customHeight="1">
      <c r="A3219" s="333" t="s">
        <v>825</v>
      </c>
      <c r="B3219" s="381" t="s">
        <v>323</v>
      </c>
      <c r="C3219" s="333" t="s">
        <v>826</v>
      </c>
      <c r="D3219" s="381" t="s">
        <v>324</v>
      </c>
      <c r="E3219" s="381" t="s">
        <v>1338</v>
      </c>
      <c r="F3219" s="381" t="s">
        <v>902</v>
      </c>
      <c r="G3219" s="381" t="s">
        <v>387</v>
      </c>
      <c r="H3219" s="100" t="s">
        <v>653</v>
      </c>
      <c r="I3219" s="381" t="s">
        <v>505</v>
      </c>
      <c r="J3219" s="382">
        <v>2306565.71</v>
      </c>
      <c r="K3219" s="382">
        <v>1673019.67</v>
      </c>
      <c r="L3219" s="191" t="str">
        <f t="shared" si="2383"/>
        <v>856026720804053004000011921301</v>
      </c>
      <c r="M3219" s="192">
        <f t="array" ref="M3219">IF(COUNT(SEARCH(Удалить_Роспись_КВСР,$B3219)*SEARCH(Удалить_Роспись_ПБС,$C3219)*SEARCH(Удалить_Роспись_КФСР, $D3219)*SEARCH(Удалить_Роспись_КЦСР,$E3219)*SEARCH(Удалить_Роспись_КВР,$F3219)*SEARCH(Удалить_Роспись_ЭК,$H3219)*SEARCH(Удалить_Роспись_КР,$I3219))&gt;0,0,1)</f>
        <v>0</v>
      </c>
      <c r="N3219" s="192">
        <v>0</v>
      </c>
      <c r="O3219" s="192" t="str">
        <f t="shared" si="2384"/>
        <v/>
      </c>
      <c r="P3219" s="192" t="str">
        <f t="shared" si="2376"/>
        <v/>
      </c>
      <c r="Q3219" s="300" t="str">
        <f t="shared" si="2385"/>
        <v/>
      </c>
      <c r="R3219" s="300" t="str">
        <f t="shared" si="2386"/>
        <v/>
      </c>
      <c r="S3219" s="300" t="str">
        <f t="shared" si="2387"/>
        <v/>
      </c>
      <c r="T3219" s="192" t="str">
        <f t="shared" si="2388"/>
        <v/>
      </c>
      <c r="U3219" s="303" t="str">
        <f t="shared" si="2389"/>
        <v/>
      </c>
      <c r="V3219" s="300" t="str">
        <f t="shared" si="2390"/>
        <v/>
      </c>
      <c r="W3219" s="192" t="str">
        <f t="shared" si="2391"/>
        <v/>
      </c>
      <c r="X3219" s="303" t="str">
        <f t="shared" si="2392"/>
        <v/>
      </c>
      <c r="Y3219" s="300" t="str">
        <f t="shared" si="2393"/>
        <v/>
      </c>
      <c r="Z3219" s="300" t="str">
        <f t="shared" si="2394"/>
        <v/>
      </c>
      <c r="AA3219" s="303" t="str">
        <f t="shared" si="2395"/>
        <v/>
      </c>
      <c r="AB3219" s="300" t="str">
        <f t="shared" si="2396"/>
        <v/>
      </c>
      <c r="AC3219" s="300" t="str">
        <f t="shared" si="2397"/>
        <v/>
      </c>
      <c r="AD3219" s="300" t="str">
        <f t="shared" si="2398"/>
        <v/>
      </c>
      <c r="AE3219" s="192" t="str">
        <f t="shared" si="2399"/>
        <v/>
      </c>
      <c r="AF3219" s="192" t="str">
        <f t="shared" si="2400"/>
        <v/>
      </c>
      <c r="AG3219" s="192"/>
      <c r="AJ3219" s="300" t="str">
        <f t="shared" si="2401"/>
        <v/>
      </c>
      <c r="AK3219" s="300" t="str">
        <f t="shared" si="2402"/>
        <v/>
      </c>
      <c r="AL3219" s="300" t="str">
        <f t="shared" si="2403"/>
        <v/>
      </c>
      <c r="AM3219" s="300" t="str">
        <f t="shared" si="2404"/>
        <v/>
      </c>
      <c r="AN3219" s="300" t="str">
        <f t="shared" si="2405"/>
        <v/>
      </c>
      <c r="AO3219" s="300" t="str">
        <f t="shared" si="2406"/>
        <v/>
      </c>
      <c r="AP3219" s="300" t="str">
        <f t="shared" si="2407"/>
        <v/>
      </c>
      <c r="AQ3219" s="300" t="str">
        <f t="shared" si="2408"/>
        <v/>
      </c>
      <c r="AR3219" s="306" t="str">
        <f t="shared" si="2409"/>
        <v/>
      </c>
      <c r="AS3219" s="300" t="str">
        <f t="shared" si="2410"/>
        <v/>
      </c>
      <c r="AT3219" s="300" t="str">
        <f t="shared" si="2411"/>
        <v/>
      </c>
      <c r="AU3219" s="192" t="str">
        <f t="shared" si="2412"/>
        <v>рбс</v>
      </c>
      <c r="AV3219" s="192" t="str">
        <f t="shared" si="2413"/>
        <v>рбс85602672общопл</v>
      </c>
      <c r="AW3219" s="191">
        <f t="shared" si="2414"/>
        <v>0</v>
      </c>
      <c r="AX3219" s="191">
        <f t="shared" si="2415"/>
        <v>0</v>
      </c>
      <c r="AY3219" s="191">
        <f t="shared" si="2416"/>
        <v>0</v>
      </c>
      <c r="AZ3219" s="191">
        <f t="shared" si="2417"/>
        <v>0</v>
      </c>
      <c r="BA3219" s="193">
        <f t="shared" si="2418"/>
        <v>1</v>
      </c>
      <c r="BB3219" s="193">
        <f t="shared" si="2419"/>
        <v>1</v>
      </c>
      <c r="BC3219" s="193">
        <f t="shared" si="2420"/>
        <v>1</v>
      </c>
      <c r="BD3219" s="191">
        <f t="shared" si="2382"/>
        <v>0</v>
      </c>
      <c r="BE3219" s="191">
        <f t="shared" si="2421"/>
        <v>0</v>
      </c>
      <c r="BF3219" s="210">
        <f t="shared" si="2422"/>
        <v>0</v>
      </c>
      <c r="BG3219" s="211">
        <f t="shared" si="2423"/>
        <v>0</v>
      </c>
      <c r="BH3219" s="289" t="str">
        <f t="shared" si="2425"/>
        <v>856</v>
      </c>
      <c r="BI3219" s="289" t="str">
        <f t="shared" si="2426"/>
        <v>0804</v>
      </c>
      <c r="BJ3219" s="284" t="s">
        <v>591</v>
      </c>
      <c r="BK3219" s="284" t="s">
        <v>586</v>
      </c>
      <c r="BL3219" s="233" t="str">
        <f t="shared" si="2424"/>
        <v/>
      </c>
    </row>
    <row r="3220" spans="1:64" ht="12" customHeight="1">
      <c r="A3220" s="333" t="s">
        <v>825</v>
      </c>
      <c r="B3220" s="381" t="s">
        <v>323</v>
      </c>
      <c r="C3220" s="333" t="s">
        <v>826</v>
      </c>
      <c r="D3220" s="381" t="s">
        <v>324</v>
      </c>
      <c r="E3220" s="381" t="s">
        <v>1338</v>
      </c>
      <c r="F3220" s="381" t="s">
        <v>607</v>
      </c>
      <c r="G3220" s="381" t="s">
        <v>394</v>
      </c>
      <c r="H3220" s="100" t="s">
        <v>653</v>
      </c>
      <c r="I3220" s="381" t="s">
        <v>505</v>
      </c>
      <c r="J3220" s="382">
        <v>50000</v>
      </c>
      <c r="K3220" s="382">
        <v>0</v>
      </c>
      <c r="L3220" s="191" t="str">
        <f t="shared" si="2383"/>
        <v>856026720804053004000024322501</v>
      </c>
      <c r="M3220" s="192">
        <f t="array" ref="M3220">IF(COUNT(SEARCH(Удалить_Роспись_КВСР,$B3220)*SEARCH(Удалить_Роспись_ПБС,$C3220)*SEARCH(Удалить_Роспись_КФСР, $D3220)*SEARCH(Удалить_Роспись_КЦСР,$E3220)*SEARCH(Удалить_Роспись_КВР,$F3220)*SEARCH(Удалить_Роспись_ЭК,$H3220)*SEARCH(Удалить_Роспись_КР,$I3220))&gt;0,0,1)</f>
        <v>0</v>
      </c>
      <c r="N3220" s="192">
        <f t="shared" ref="N3220:N3225" si="2427">IF(COUNT(SEARCH(Удалить_Индекс_КВСР,$B3220)*SEARCH(Удалить_Индекс_ПБС,$C3220)*SEARCH(Удалить_Индекс_КФСР,$D3220)*SEARCH(Удалить_Индекс_КЦСР,$E3220)*SEARCH(Удалить_Индекс_КВР,$F3220)*SEARCH(Удалить_Индекс_ЭК,$H3220)*SEARCH(Удалить_Индекс_КР,$I3220))&gt;0,0,1)</f>
        <v>1</v>
      </c>
      <c r="O3220" s="192" t="str">
        <f t="shared" si="2384"/>
        <v/>
      </c>
      <c r="P3220" s="192" t="str">
        <f t="shared" ref="P3220:P3269" si="2428">IF($E3220="092Л000","воз","")</f>
        <v/>
      </c>
      <c r="Q3220" s="300" t="str">
        <f t="shared" si="2385"/>
        <v/>
      </c>
      <c r="R3220" s="300" t="str">
        <f t="shared" si="2386"/>
        <v/>
      </c>
      <c r="S3220" s="300" t="str">
        <f t="shared" si="2387"/>
        <v/>
      </c>
      <c r="T3220" s="192" t="str">
        <f t="shared" si="2388"/>
        <v/>
      </c>
      <c r="U3220" s="303" t="str">
        <f t="shared" si="2389"/>
        <v/>
      </c>
      <c r="V3220" s="300" t="str">
        <f t="shared" si="2390"/>
        <v/>
      </c>
      <c r="W3220" s="192" t="str">
        <f t="shared" si="2391"/>
        <v/>
      </c>
      <c r="X3220" s="303" t="str">
        <f t="shared" si="2392"/>
        <v/>
      </c>
      <c r="Y3220" s="300" t="str">
        <f t="shared" si="2393"/>
        <v/>
      </c>
      <c r="Z3220" s="300" t="str">
        <f t="shared" si="2394"/>
        <v/>
      </c>
      <c r="AA3220" s="303" t="str">
        <f t="shared" si="2395"/>
        <v/>
      </c>
      <c r="AB3220" s="300" t="str">
        <f t="shared" si="2396"/>
        <v/>
      </c>
      <c r="AC3220" s="300" t="str">
        <f t="shared" si="2397"/>
        <v/>
      </c>
      <c r="AD3220" s="300" t="str">
        <f t="shared" si="2398"/>
        <v/>
      </c>
      <c r="AE3220" s="192" t="str">
        <f t="shared" si="2399"/>
        <v/>
      </c>
      <c r="AF3220" s="192" t="str">
        <f t="shared" si="2400"/>
        <v/>
      </c>
      <c r="AG3220" s="192"/>
      <c r="AJ3220" s="300" t="str">
        <f t="shared" si="2401"/>
        <v/>
      </c>
      <c r="AK3220" s="300" t="str">
        <f t="shared" si="2402"/>
        <v/>
      </c>
      <c r="AL3220" s="300" t="str">
        <f t="shared" si="2403"/>
        <v/>
      </c>
      <c r="AM3220" s="300" t="str">
        <f t="shared" si="2404"/>
        <v/>
      </c>
      <c r="AN3220" s="300" t="str">
        <f t="shared" si="2405"/>
        <v/>
      </c>
      <c r="AO3220" s="300" t="str">
        <f t="shared" si="2406"/>
        <v/>
      </c>
      <c r="AP3220" s="300" t="str">
        <f t="shared" si="2407"/>
        <v/>
      </c>
      <c r="AQ3220" s="300" t="str">
        <f t="shared" si="2408"/>
        <v/>
      </c>
      <c r="AR3220" s="306" t="str">
        <f t="shared" si="2409"/>
        <v/>
      </c>
      <c r="AS3220" s="300" t="str">
        <f t="shared" si="2410"/>
        <v/>
      </c>
      <c r="AT3220" s="300" t="str">
        <f t="shared" si="2411"/>
        <v/>
      </c>
      <c r="AU3220" s="192" t="str">
        <f t="shared" si="2412"/>
        <v>рбс</v>
      </c>
      <c r="AV3220" s="192" t="str">
        <f t="shared" si="2413"/>
        <v>рбс85602672общпро</v>
      </c>
      <c r="AW3220" s="191">
        <f t="shared" si="2414"/>
        <v>0</v>
      </c>
      <c r="AX3220" s="191">
        <f t="shared" si="2415"/>
        <v>0</v>
      </c>
      <c r="AY3220" s="191">
        <f t="shared" si="2416"/>
        <v>50000</v>
      </c>
      <c r="AZ3220" s="191">
        <f t="shared" si="2417"/>
        <v>0</v>
      </c>
      <c r="BA3220" s="193">
        <f t="shared" si="2418"/>
        <v>1</v>
      </c>
      <c r="BB3220" s="193">
        <f t="shared" si="2419"/>
        <v>1</v>
      </c>
      <c r="BC3220" s="193">
        <f t="shared" si="2420"/>
        <v>1</v>
      </c>
      <c r="BD3220" s="191">
        <f t="shared" si="2382"/>
        <v>50000</v>
      </c>
      <c r="BE3220" s="191">
        <f t="shared" si="2421"/>
        <v>0</v>
      </c>
      <c r="BF3220" s="210">
        <f t="shared" si="2422"/>
        <v>50000</v>
      </c>
      <c r="BG3220" s="211">
        <f t="shared" si="2423"/>
        <v>50000</v>
      </c>
      <c r="BH3220" s="289" t="str">
        <f t="shared" si="2425"/>
        <v>856</v>
      </c>
      <c r="BI3220" s="289" t="str">
        <f t="shared" si="2426"/>
        <v>0804</v>
      </c>
      <c r="BJ3220" s="284" t="s">
        <v>591</v>
      </c>
      <c r="BK3220" s="284" t="s">
        <v>586</v>
      </c>
      <c r="BL3220" s="233" t="str">
        <f t="shared" si="2424"/>
        <v/>
      </c>
    </row>
    <row r="3221" spans="1:64" ht="12" customHeight="1">
      <c r="A3221" s="333" t="s">
        <v>825</v>
      </c>
      <c r="B3221" s="381" t="s">
        <v>323</v>
      </c>
      <c r="C3221" s="333" t="s">
        <v>826</v>
      </c>
      <c r="D3221" s="381" t="s">
        <v>324</v>
      </c>
      <c r="E3221" s="381" t="s">
        <v>1338</v>
      </c>
      <c r="F3221" s="381" t="s">
        <v>586</v>
      </c>
      <c r="G3221" s="381" t="s">
        <v>391</v>
      </c>
      <c r="H3221" s="100" t="s">
        <v>653</v>
      </c>
      <c r="I3221" s="381" t="s">
        <v>505</v>
      </c>
      <c r="J3221" s="382">
        <v>173300</v>
      </c>
      <c r="K3221" s="382">
        <v>111413.77</v>
      </c>
      <c r="L3221" s="191" t="str">
        <f t="shared" si="2383"/>
        <v>856026720804053004000024422101</v>
      </c>
      <c r="M3221" s="192">
        <f t="array" ref="M3221">IF(COUNT(SEARCH(Удалить_Роспись_КВСР,$B3221)*SEARCH(Удалить_Роспись_ПБС,$C3221)*SEARCH(Удалить_Роспись_КФСР, $D3221)*SEARCH(Удалить_Роспись_КЦСР,$E3221)*SEARCH(Удалить_Роспись_КВР,$F3221)*SEARCH(Удалить_Роспись_ЭК,$H3221)*SEARCH(Удалить_Роспись_КР,$I3221))&gt;0,0,1)</f>
        <v>0</v>
      </c>
      <c r="N3221" s="192">
        <f t="shared" si="2427"/>
        <v>1</v>
      </c>
      <c r="O3221" s="192" t="str">
        <f t="shared" si="2384"/>
        <v/>
      </c>
      <c r="P3221" s="192" t="str">
        <f t="shared" si="2428"/>
        <v/>
      </c>
      <c r="Q3221" s="300" t="str">
        <f t="shared" si="2385"/>
        <v/>
      </c>
      <c r="R3221" s="300" t="str">
        <f t="shared" si="2386"/>
        <v/>
      </c>
      <c r="S3221" s="300" t="str">
        <f t="shared" si="2387"/>
        <v/>
      </c>
      <c r="T3221" s="192" t="str">
        <f t="shared" si="2388"/>
        <v/>
      </c>
      <c r="U3221" s="303" t="str">
        <f t="shared" si="2389"/>
        <v/>
      </c>
      <c r="V3221" s="300" t="str">
        <f t="shared" si="2390"/>
        <v/>
      </c>
      <c r="W3221" s="192" t="str">
        <f t="shared" si="2391"/>
        <v/>
      </c>
      <c r="X3221" s="303" t="str">
        <f t="shared" si="2392"/>
        <v/>
      </c>
      <c r="Y3221" s="300" t="str">
        <f t="shared" si="2393"/>
        <v/>
      </c>
      <c r="Z3221" s="300" t="str">
        <f t="shared" si="2394"/>
        <v/>
      </c>
      <c r="AA3221" s="303" t="str">
        <f t="shared" si="2395"/>
        <v/>
      </c>
      <c r="AB3221" s="300" t="str">
        <f t="shared" si="2396"/>
        <v/>
      </c>
      <c r="AC3221" s="300" t="str">
        <f t="shared" si="2397"/>
        <v/>
      </c>
      <c r="AD3221" s="300" t="str">
        <f t="shared" si="2398"/>
        <v/>
      </c>
      <c r="AE3221" s="192" t="str">
        <f t="shared" si="2399"/>
        <v/>
      </c>
      <c r="AF3221" s="192" t="str">
        <f t="shared" si="2400"/>
        <v/>
      </c>
      <c r="AG3221" s="192"/>
      <c r="AJ3221" s="300" t="str">
        <f t="shared" si="2401"/>
        <v/>
      </c>
      <c r="AK3221" s="300" t="str">
        <f t="shared" si="2402"/>
        <v/>
      </c>
      <c r="AL3221" s="300" t="str">
        <f t="shared" si="2403"/>
        <v/>
      </c>
      <c r="AM3221" s="300" t="str">
        <f t="shared" si="2404"/>
        <v/>
      </c>
      <c r="AN3221" s="300" t="str">
        <f t="shared" si="2405"/>
        <v/>
      </c>
      <c r="AO3221" s="300" t="str">
        <f t="shared" si="2406"/>
        <v/>
      </c>
      <c r="AP3221" s="300" t="str">
        <f t="shared" si="2407"/>
        <v/>
      </c>
      <c r="AQ3221" s="300" t="str">
        <f t="shared" si="2408"/>
        <v/>
      </c>
      <c r="AR3221" s="306" t="str">
        <f t="shared" si="2409"/>
        <v/>
      </c>
      <c r="AS3221" s="300" t="str">
        <f t="shared" si="2410"/>
        <v/>
      </c>
      <c r="AT3221" s="300" t="str">
        <f t="shared" si="2411"/>
        <v/>
      </c>
      <c r="AU3221" s="192" t="str">
        <f t="shared" si="2412"/>
        <v>рбс</v>
      </c>
      <c r="AV3221" s="192" t="str">
        <f t="shared" si="2413"/>
        <v>рбс85602672общпро</v>
      </c>
      <c r="AW3221" s="191">
        <f t="shared" si="2414"/>
        <v>0</v>
      </c>
      <c r="AX3221" s="191">
        <f t="shared" si="2415"/>
        <v>0</v>
      </c>
      <c r="AY3221" s="191">
        <f t="shared" si="2416"/>
        <v>173300</v>
      </c>
      <c r="AZ3221" s="191">
        <f t="shared" si="2417"/>
        <v>111413.77</v>
      </c>
      <c r="BA3221" s="193">
        <f t="shared" si="2418"/>
        <v>1</v>
      </c>
      <c r="BB3221" s="193">
        <f t="shared" si="2419"/>
        <v>1</v>
      </c>
      <c r="BC3221" s="193">
        <f t="shared" si="2420"/>
        <v>1</v>
      </c>
      <c r="BD3221" s="191">
        <f t="shared" si="2382"/>
        <v>173300</v>
      </c>
      <c r="BE3221" s="191">
        <f t="shared" si="2421"/>
        <v>111413.77</v>
      </c>
      <c r="BF3221" s="210">
        <f t="shared" si="2422"/>
        <v>173300</v>
      </c>
      <c r="BG3221" s="211">
        <f t="shared" si="2423"/>
        <v>173300</v>
      </c>
      <c r="BH3221" s="289" t="str">
        <f t="shared" si="2425"/>
        <v>856</v>
      </c>
      <c r="BI3221" s="289" t="str">
        <f t="shared" si="2426"/>
        <v>0804</v>
      </c>
      <c r="BJ3221" s="284" t="s">
        <v>591</v>
      </c>
      <c r="BK3221" s="284" t="s">
        <v>586</v>
      </c>
      <c r="BL3221" s="233" t="str">
        <f t="shared" si="2424"/>
        <v/>
      </c>
    </row>
    <row r="3222" spans="1:64" ht="12" customHeight="1">
      <c r="A3222" s="333" t="s">
        <v>825</v>
      </c>
      <c r="B3222" s="381" t="s">
        <v>323</v>
      </c>
      <c r="C3222" s="333" t="s">
        <v>826</v>
      </c>
      <c r="D3222" s="381" t="s">
        <v>324</v>
      </c>
      <c r="E3222" s="381" t="s">
        <v>1338</v>
      </c>
      <c r="F3222" s="381" t="s">
        <v>586</v>
      </c>
      <c r="G3222" s="381" t="s">
        <v>394</v>
      </c>
      <c r="H3222" s="100" t="s">
        <v>653</v>
      </c>
      <c r="I3222" s="381" t="s">
        <v>505</v>
      </c>
      <c r="J3222" s="382">
        <v>391332</v>
      </c>
      <c r="K3222" s="382">
        <v>204235.37</v>
      </c>
      <c r="L3222" s="191" t="str">
        <f t="shared" si="2383"/>
        <v>856026720804053004000024422501</v>
      </c>
      <c r="M3222" s="192">
        <f t="array" ref="M3222">IF(COUNT(SEARCH(Удалить_Роспись_КВСР,$B3222)*SEARCH(Удалить_Роспись_ПБС,$C3222)*SEARCH(Удалить_Роспись_КФСР, $D3222)*SEARCH(Удалить_Роспись_КЦСР,$E3222)*SEARCH(Удалить_Роспись_КВР,$F3222)*SEARCH(Удалить_Роспись_ЭК,$H3222)*SEARCH(Удалить_Роспись_КР,$I3222))&gt;0,0,1)</f>
        <v>0</v>
      </c>
      <c r="N3222" s="192">
        <f t="shared" si="2427"/>
        <v>1</v>
      </c>
      <c r="O3222" s="192" t="str">
        <f t="shared" si="2384"/>
        <v/>
      </c>
      <c r="P3222" s="192" t="str">
        <f t="shared" si="2428"/>
        <v/>
      </c>
      <c r="Q3222" s="300" t="str">
        <f t="shared" si="2385"/>
        <v/>
      </c>
      <c r="R3222" s="300" t="str">
        <f t="shared" si="2386"/>
        <v/>
      </c>
      <c r="S3222" s="300" t="str">
        <f t="shared" si="2387"/>
        <v/>
      </c>
      <c r="T3222" s="192" t="str">
        <f t="shared" si="2388"/>
        <v/>
      </c>
      <c r="U3222" s="303" t="str">
        <f t="shared" si="2389"/>
        <v/>
      </c>
      <c r="V3222" s="300" t="str">
        <f t="shared" si="2390"/>
        <v/>
      </c>
      <c r="W3222" s="192" t="str">
        <f t="shared" si="2391"/>
        <v/>
      </c>
      <c r="X3222" s="303" t="str">
        <f t="shared" si="2392"/>
        <v/>
      </c>
      <c r="Y3222" s="300" t="str">
        <f t="shared" si="2393"/>
        <v/>
      </c>
      <c r="Z3222" s="300" t="str">
        <f t="shared" si="2394"/>
        <v/>
      </c>
      <c r="AA3222" s="303" t="str">
        <f t="shared" si="2395"/>
        <v/>
      </c>
      <c r="AB3222" s="300" t="str">
        <f t="shared" si="2396"/>
        <v/>
      </c>
      <c r="AC3222" s="300" t="str">
        <f t="shared" si="2397"/>
        <v/>
      </c>
      <c r="AD3222" s="300" t="str">
        <f t="shared" si="2398"/>
        <v/>
      </c>
      <c r="AE3222" s="192" t="str">
        <f t="shared" si="2399"/>
        <v/>
      </c>
      <c r="AF3222" s="192" t="str">
        <f t="shared" si="2400"/>
        <v/>
      </c>
      <c r="AG3222" s="192"/>
      <c r="AJ3222" s="300" t="str">
        <f t="shared" si="2401"/>
        <v/>
      </c>
      <c r="AK3222" s="300" t="str">
        <f t="shared" si="2402"/>
        <v/>
      </c>
      <c r="AL3222" s="300" t="str">
        <f t="shared" si="2403"/>
        <v/>
      </c>
      <c r="AM3222" s="300" t="str">
        <f t="shared" si="2404"/>
        <v/>
      </c>
      <c r="AN3222" s="300" t="str">
        <f t="shared" si="2405"/>
        <v/>
      </c>
      <c r="AO3222" s="300" t="str">
        <f t="shared" si="2406"/>
        <v/>
      </c>
      <c r="AP3222" s="300" t="str">
        <f t="shared" si="2407"/>
        <v/>
      </c>
      <c r="AQ3222" s="300" t="str">
        <f t="shared" si="2408"/>
        <v/>
      </c>
      <c r="AR3222" s="306" t="str">
        <f t="shared" si="2409"/>
        <v/>
      </c>
      <c r="AS3222" s="300" t="str">
        <f t="shared" si="2410"/>
        <v/>
      </c>
      <c r="AT3222" s="300" t="str">
        <f t="shared" si="2411"/>
        <v/>
      </c>
      <c r="AU3222" s="192" t="str">
        <f t="shared" si="2412"/>
        <v>рбс</v>
      </c>
      <c r="AV3222" s="192" t="str">
        <f t="shared" si="2413"/>
        <v>рбс85602672общпро</v>
      </c>
      <c r="AW3222" s="191">
        <f t="shared" si="2414"/>
        <v>0</v>
      </c>
      <c r="AX3222" s="191">
        <f t="shared" si="2415"/>
        <v>0</v>
      </c>
      <c r="AY3222" s="191">
        <f t="shared" si="2416"/>
        <v>391332</v>
      </c>
      <c r="AZ3222" s="191">
        <f t="shared" si="2417"/>
        <v>204235.37</v>
      </c>
      <c r="BA3222" s="193">
        <f t="shared" si="2418"/>
        <v>1</v>
      </c>
      <c r="BB3222" s="193">
        <f t="shared" si="2419"/>
        <v>1</v>
      </c>
      <c r="BC3222" s="193">
        <f t="shared" si="2420"/>
        <v>1</v>
      </c>
      <c r="BD3222" s="191">
        <f t="shared" si="2382"/>
        <v>391332</v>
      </c>
      <c r="BE3222" s="191">
        <f t="shared" si="2421"/>
        <v>204235.37</v>
      </c>
      <c r="BF3222" s="210">
        <f t="shared" si="2422"/>
        <v>391332</v>
      </c>
      <c r="BG3222" s="211">
        <f t="shared" si="2423"/>
        <v>391332</v>
      </c>
      <c r="BH3222" s="289" t="str">
        <f t="shared" si="2425"/>
        <v>856</v>
      </c>
      <c r="BI3222" s="289" t="str">
        <f t="shared" si="2426"/>
        <v>0804</v>
      </c>
      <c r="BJ3222" s="284" t="s">
        <v>591</v>
      </c>
      <c r="BK3222" s="284" t="s">
        <v>586</v>
      </c>
      <c r="BL3222" s="233" t="str">
        <f t="shared" si="2424"/>
        <v/>
      </c>
    </row>
    <row r="3223" spans="1:64" ht="12" customHeight="1">
      <c r="A3223" s="333" t="s">
        <v>825</v>
      </c>
      <c r="B3223" s="381" t="s">
        <v>323</v>
      </c>
      <c r="C3223" s="333" t="s">
        <v>826</v>
      </c>
      <c r="D3223" s="381" t="s">
        <v>324</v>
      </c>
      <c r="E3223" s="381" t="s">
        <v>1338</v>
      </c>
      <c r="F3223" s="381" t="s">
        <v>586</v>
      </c>
      <c r="G3223" s="381" t="s">
        <v>389</v>
      </c>
      <c r="H3223" s="100" t="s">
        <v>653</v>
      </c>
      <c r="I3223" s="381" t="s">
        <v>505</v>
      </c>
      <c r="J3223" s="382">
        <v>192606.6</v>
      </c>
      <c r="K3223" s="382">
        <v>155568.16</v>
      </c>
      <c r="L3223" s="191" t="str">
        <f t="shared" si="2383"/>
        <v>856026720804053004000024422601</v>
      </c>
      <c r="M3223" s="192">
        <f t="array" ref="M3223">IF(COUNT(SEARCH(Удалить_Роспись_КВСР,$B3223)*SEARCH(Удалить_Роспись_ПБС,$C3223)*SEARCH(Удалить_Роспись_КФСР, $D3223)*SEARCH(Удалить_Роспись_КЦСР,$E3223)*SEARCH(Удалить_Роспись_КВР,$F3223)*SEARCH(Удалить_Роспись_ЭК,$H3223)*SEARCH(Удалить_Роспись_КР,$I3223))&gt;0,0,1)</f>
        <v>0</v>
      </c>
      <c r="N3223" s="192">
        <f t="shared" si="2427"/>
        <v>1</v>
      </c>
      <c r="O3223" s="192" t="str">
        <f t="shared" si="2384"/>
        <v/>
      </c>
      <c r="P3223" s="192" t="str">
        <f t="shared" si="2428"/>
        <v/>
      </c>
      <c r="Q3223" s="300" t="str">
        <f t="shared" si="2385"/>
        <v/>
      </c>
      <c r="R3223" s="300" t="str">
        <f t="shared" si="2386"/>
        <v/>
      </c>
      <c r="S3223" s="300" t="str">
        <f t="shared" si="2387"/>
        <v/>
      </c>
      <c r="T3223" s="192" t="str">
        <f t="shared" si="2388"/>
        <v/>
      </c>
      <c r="U3223" s="303" t="str">
        <f t="shared" si="2389"/>
        <v/>
      </c>
      <c r="V3223" s="300" t="str">
        <f t="shared" si="2390"/>
        <v/>
      </c>
      <c r="W3223" s="192" t="str">
        <f t="shared" si="2391"/>
        <v/>
      </c>
      <c r="X3223" s="303" t="str">
        <f t="shared" si="2392"/>
        <v/>
      </c>
      <c r="Y3223" s="300" t="str">
        <f t="shared" si="2393"/>
        <v/>
      </c>
      <c r="Z3223" s="300" t="str">
        <f t="shared" si="2394"/>
        <v/>
      </c>
      <c r="AA3223" s="303" t="str">
        <f t="shared" si="2395"/>
        <v/>
      </c>
      <c r="AB3223" s="300" t="str">
        <f t="shared" si="2396"/>
        <v/>
      </c>
      <c r="AC3223" s="300" t="str">
        <f t="shared" si="2397"/>
        <v/>
      </c>
      <c r="AD3223" s="300" t="str">
        <f t="shared" si="2398"/>
        <v/>
      </c>
      <c r="AE3223" s="192" t="str">
        <f t="shared" si="2399"/>
        <v/>
      </c>
      <c r="AF3223" s="192" t="str">
        <f t="shared" si="2400"/>
        <v/>
      </c>
      <c r="AG3223" s="192"/>
      <c r="AJ3223" s="300" t="str">
        <f t="shared" si="2401"/>
        <v/>
      </c>
      <c r="AK3223" s="300" t="str">
        <f t="shared" si="2402"/>
        <v/>
      </c>
      <c r="AL3223" s="300" t="str">
        <f t="shared" si="2403"/>
        <v/>
      </c>
      <c r="AM3223" s="300" t="str">
        <f t="shared" si="2404"/>
        <v/>
      </c>
      <c r="AN3223" s="300" t="str">
        <f t="shared" si="2405"/>
        <v/>
      </c>
      <c r="AO3223" s="300" t="str">
        <f t="shared" si="2406"/>
        <v/>
      </c>
      <c r="AP3223" s="300" t="str">
        <f t="shared" si="2407"/>
        <v/>
      </c>
      <c r="AQ3223" s="300" t="str">
        <f t="shared" si="2408"/>
        <v/>
      </c>
      <c r="AR3223" s="306" t="str">
        <f t="shared" si="2409"/>
        <v/>
      </c>
      <c r="AS3223" s="300" t="str">
        <f t="shared" si="2410"/>
        <v/>
      </c>
      <c r="AT3223" s="300" t="str">
        <f t="shared" si="2411"/>
        <v/>
      </c>
      <c r="AU3223" s="192" t="str">
        <f t="shared" si="2412"/>
        <v>рбс</v>
      </c>
      <c r="AV3223" s="192" t="str">
        <f t="shared" si="2413"/>
        <v>рбс85602672общпро</v>
      </c>
      <c r="AW3223" s="191">
        <f t="shared" si="2414"/>
        <v>0</v>
      </c>
      <c r="AX3223" s="191">
        <f t="shared" si="2415"/>
        <v>0</v>
      </c>
      <c r="AY3223" s="191">
        <f t="shared" si="2416"/>
        <v>192606.6</v>
      </c>
      <c r="AZ3223" s="191">
        <f t="shared" si="2417"/>
        <v>155568.16</v>
      </c>
      <c r="BA3223" s="193">
        <f t="shared" si="2418"/>
        <v>1</v>
      </c>
      <c r="BB3223" s="193">
        <f t="shared" si="2419"/>
        <v>1</v>
      </c>
      <c r="BC3223" s="193">
        <f t="shared" si="2420"/>
        <v>1</v>
      </c>
      <c r="BD3223" s="191">
        <f t="shared" si="2382"/>
        <v>192606.6</v>
      </c>
      <c r="BE3223" s="191">
        <f t="shared" si="2421"/>
        <v>155568.16</v>
      </c>
      <c r="BF3223" s="210">
        <f t="shared" si="2422"/>
        <v>192606.6</v>
      </c>
      <c r="BG3223" s="211">
        <f t="shared" si="2423"/>
        <v>192606.6</v>
      </c>
      <c r="BH3223" s="289" t="str">
        <f t="shared" si="2425"/>
        <v>856</v>
      </c>
      <c r="BI3223" s="289" t="str">
        <f t="shared" si="2426"/>
        <v>0804</v>
      </c>
      <c r="BJ3223" s="284" t="s">
        <v>591</v>
      </c>
      <c r="BK3223" s="284" t="s">
        <v>586</v>
      </c>
      <c r="BL3223" s="233" t="str">
        <f t="shared" si="2424"/>
        <v/>
      </c>
    </row>
    <row r="3224" spans="1:64" ht="12" customHeight="1">
      <c r="A3224" s="333" t="s">
        <v>825</v>
      </c>
      <c r="B3224" s="381" t="s">
        <v>323</v>
      </c>
      <c r="C3224" s="333" t="s">
        <v>826</v>
      </c>
      <c r="D3224" s="381" t="s">
        <v>324</v>
      </c>
      <c r="E3224" s="381" t="s">
        <v>1338</v>
      </c>
      <c r="F3224" s="381" t="s">
        <v>586</v>
      </c>
      <c r="G3224" s="381" t="s">
        <v>395</v>
      </c>
      <c r="H3224" s="100" t="s">
        <v>653</v>
      </c>
      <c r="I3224" s="381" t="s">
        <v>505</v>
      </c>
      <c r="J3224" s="382">
        <v>15229.32</v>
      </c>
      <c r="K3224" s="382">
        <v>0</v>
      </c>
      <c r="L3224" s="191" t="str">
        <f t="shared" si="2383"/>
        <v>856026720804053004000024429001</v>
      </c>
      <c r="M3224" s="192">
        <f t="array" ref="M3224">IF(COUNT(SEARCH(Удалить_Роспись_КВСР,$B3224)*SEARCH(Удалить_Роспись_ПБС,$C3224)*SEARCH(Удалить_Роспись_КФСР, $D3224)*SEARCH(Удалить_Роспись_КЦСР,$E3224)*SEARCH(Удалить_Роспись_КВР,$F3224)*SEARCH(Удалить_Роспись_ЭК,$H3224)*SEARCH(Удалить_Роспись_КР,$I3224))&gt;0,0,1)</f>
        <v>0</v>
      </c>
      <c r="N3224" s="192">
        <f t="shared" si="2427"/>
        <v>1</v>
      </c>
      <c r="O3224" s="192" t="str">
        <f t="shared" si="2384"/>
        <v/>
      </c>
      <c r="P3224" s="192" t="str">
        <f t="shared" si="2428"/>
        <v/>
      </c>
      <c r="Q3224" s="300" t="str">
        <f t="shared" si="2385"/>
        <v/>
      </c>
      <c r="R3224" s="300" t="str">
        <f t="shared" si="2386"/>
        <v/>
      </c>
      <c r="S3224" s="300" t="str">
        <f t="shared" si="2387"/>
        <v/>
      </c>
      <c r="T3224" s="192" t="str">
        <f t="shared" si="2388"/>
        <v/>
      </c>
      <c r="U3224" s="303" t="str">
        <f t="shared" si="2389"/>
        <v/>
      </c>
      <c r="V3224" s="300" t="str">
        <f t="shared" si="2390"/>
        <v/>
      </c>
      <c r="W3224" s="192" t="str">
        <f t="shared" si="2391"/>
        <v/>
      </c>
      <c r="X3224" s="303" t="str">
        <f t="shared" si="2392"/>
        <v/>
      </c>
      <c r="Y3224" s="300" t="str">
        <f t="shared" si="2393"/>
        <v/>
      </c>
      <c r="Z3224" s="300" t="str">
        <f t="shared" si="2394"/>
        <v/>
      </c>
      <c r="AA3224" s="303" t="str">
        <f t="shared" si="2395"/>
        <v/>
      </c>
      <c r="AB3224" s="300" t="str">
        <f t="shared" si="2396"/>
        <v/>
      </c>
      <c r="AC3224" s="300" t="str">
        <f t="shared" si="2397"/>
        <v/>
      </c>
      <c r="AD3224" s="300" t="str">
        <f t="shared" si="2398"/>
        <v/>
      </c>
      <c r="AE3224" s="192" t="str">
        <f t="shared" si="2399"/>
        <v/>
      </c>
      <c r="AF3224" s="192" t="str">
        <f t="shared" si="2400"/>
        <v/>
      </c>
      <c r="AG3224" s="192"/>
      <c r="AJ3224" s="300" t="str">
        <f t="shared" si="2401"/>
        <v/>
      </c>
      <c r="AK3224" s="300" t="str">
        <f t="shared" si="2402"/>
        <v/>
      </c>
      <c r="AL3224" s="300" t="str">
        <f t="shared" si="2403"/>
        <v/>
      </c>
      <c r="AM3224" s="300" t="str">
        <f t="shared" si="2404"/>
        <v/>
      </c>
      <c r="AN3224" s="300" t="str">
        <f t="shared" si="2405"/>
        <v/>
      </c>
      <c r="AO3224" s="300" t="str">
        <f t="shared" si="2406"/>
        <v/>
      </c>
      <c r="AP3224" s="300" t="str">
        <f t="shared" si="2407"/>
        <v/>
      </c>
      <c r="AQ3224" s="300" t="str">
        <f t="shared" si="2408"/>
        <v/>
      </c>
      <c r="AR3224" s="306" t="str">
        <f t="shared" si="2409"/>
        <v/>
      </c>
      <c r="AS3224" s="300" t="str">
        <f t="shared" si="2410"/>
        <v/>
      </c>
      <c r="AT3224" s="300" t="str">
        <f t="shared" si="2411"/>
        <v/>
      </c>
      <c r="AU3224" s="192" t="str">
        <f t="shared" si="2412"/>
        <v>рбс</v>
      </c>
      <c r="AV3224" s="192" t="str">
        <f t="shared" si="2413"/>
        <v>рбс85602672общпро</v>
      </c>
      <c r="AW3224" s="191">
        <f t="shared" si="2414"/>
        <v>0</v>
      </c>
      <c r="AX3224" s="191">
        <f t="shared" si="2415"/>
        <v>0</v>
      </c>
      <c r="AY3224" s="191">
        <f t="shared" si="2416"/>
        <v>15229.32</v>
      </c>
      <c r="AZ3224" s="191">
        <f t="shared" si="2417"/>
        <v>0</v>
      </c>
      <c r="BA3224" s="193">
        <f t="shared" si="2418"/>
        <v>1</v>
      </c>
      <c r="BB3224" s="193">
        <f t="shared" si="2419"/>
        <v>1</v>
      </c>
      <c r="BC3224" s="193">
        <f t="shared" si="2420"/>
        <v>1</v>
      </c>
      <c r="BD3224" s="191">
        <f t="shared" si="2382"/>
        <v>15229.32</v>
      </c>
      <c r="BE3224" s="191">
        <f t="shared" si="2421"/>
        <v>0</v>
      </c>
      <c r="BF3224" s="210">
        <f t="shared" si="2422"/>
        <v>15229.32</v>
      </c>
      <c r="BG3224" s="211">
        <f t="shared" si="2423"/>
        <v>15229.32</v>
      </c>
      <c r="BH3224" s="289" t="str">
        <f t="shared" si="2425"/>
        <v>856</v>
      </c>
      <c r="BI3224" s="289" t="str">
        <f t="shared" si="2426"/>
        <v>0804</v>
      </c>
      <c r="BJ3224" s="284" t="s">
        <v>591</v>
      </c>
      <c r="BK3224" s="284" t="s">
        <v>589</v>
      </c>
      <c r="BL3224" s="233" t="str">
        <f t="shared" si="2424"/>
        <v/>
      </c>
    </row>
    <row r="3225" spans="1:64" ht="12" customHeight="1">
      <c r="A3225" s="333" t="s">
        <v>825</v>
      </c>
      <c r="B3225" s="381" t="s">
        <v>323</v>
      </c>
      <c r="C3225" s="333" t="s">
        <v>826</v>
      </c>
      <c r="D3225" s="381" t="s">
        <v>324</v>
      </c>
      <c r="E3225" s="381" t="s">
        <v>1338</v>
      </c>
      <c r="F3225" s="381" t="s">
        <v>586</v>
      </c>
      <c r="G3225" s="381" t="s">
        <v>397</v>
      </c>
      <c r="H3225" s="100" t="s">
        <v>653</v>
      </c>
      <c r="I3225" s="381" t="s">
        <v>505</v>
      </c>
      <c r="J3225" s="382">
        <v>875242.2</v>
      </c>
      <c r="K3225" s="382">
        <v>522593.52</v>
      </c>
      <c r="L3225" s="191" t="str">
        <f t="shared" si="2383"/>
        <v>856026720804053004000024434001</v>
      </c>
      <c r="M3225" s="192">
        <f t="array" ref="M3225">IF(COUNT(SEARCH(Удалить_Роспись_КВСР,$B3225)*SEARCH(Удалить_Роспись_ПБС,$C3225)*SEARCH(Удалить_Роспись_КФСР, $D3225)*SEARCH(Удалить_Роспись_КЦСР,$E3225)*SEARCH(Удалить_Роспись_КВР,$F3225)*SEARCH(Удалить_Роспись_ЭК,$H3225)*SEARCH(Удалить_Роспись_КР,$I3225))&gt;0,0,1)</f>
        <v>0</v>
      </c>
      <c r="N3225" s="192">
        <f t="shared" si="2427"/>
        <v>1</v>
      </c>
      <c r="O3225" s="192" t="str">
        <f t="shared" si="2384"/>
        <v/>
      </c>
      <c r="P3225" s="192" t="str">
        <f t="shared" si="2428"/>
        <v/>
      </c>
      <c r="Q3225" s="300" t="str">
        <f t="shared" si="2385"/>
        <v/>
      </c>
      <c r="R3225" s="300" t="str">
        <f t="shared" si="2386"/>
        <v/>
      </c>
      <c r="S3225" s="300" t="str">
        <f t="shared" si="2387"/>
        <v/>
      </c>
      <c r="T3225" s="192" t="str">
        <f t="shared" si="2388"/>
        <v/>
      </c>
      <c r="U3225" s="303" t="str">
        <f t="shared" si="2389"/>
        <v/>
      </c>
      <c r="V3225" s="300" t="str">
        <f t="shared" si="2390"/>
        <v/>
      </c>
      <c r="W3225" s="192" t="str">
        <f t="shared" si="2391"/>
        <v/>
      </c>
      <c r="X3225" s="303" t="str">
        <f t="shared" si="2392"/>
        <v/>
      </c>
      <c r="Y3225" s="300" t="str">
        <f t="shared" si="2393"/>
        <v/>
      </c>
      <c r="Z3225" s="300" t="str">
        <f t="shared" si="2394"/>
        <v/>
      </c>
      <c r="AA3225" s="303" t="str">
        <f t="shared" si="2395"/>
        <v/>
      </c>
      <c r="AB3225" s="300" t="str">
        <f t="shared" si="2396"/>
        <v/>
      </c>
      <c r="AC3225" s="300" t="str">
        <f t="shared" si="2397"/>
        <v/>
      </c>
      <c r="AD3225" s="300" t="str">
        <f t="shared" si="2398"/>
        <v/>
      </c>
      <c r="AE3225" s="192" t="str">
        <f t="shared" si="2399"/>
        <v/>
      </c>
      <c r="AF3225" s="192" t="str">
        <f t="shared" si="2400"/>
        <v/>
      </c>
      <c r="AG3225" s="192"/>
      <c r="AJ3225" s="300" t="str">
        <f t="shared" si="2401"/>
        <v/>
      </c>
      <c r="AK3225" s="300" t="str">
        <f t="shared" si="2402"/>
        <v/>
      </c>
      <c r="AL3225" s="300" t="str">
        <f t="shared" si="2403"/>
        <v/>
      </c>
      <c r="AM3225" s="300" t="str">
        <f t="shared" si="2404"/>
        <v/>
      </c>
      <c r="AN3225" s="300" t="str">
        <f t="shared" si="2405"/>
        <v/>
      </c>
      <c r="AO3225" s="300" t="str">
        <f t="shared" si="2406"/>
        <v/>
      </c>
      <c r="AP3225" s="300" t="str">
        <f t="shared" si="2407"/>
        <v/>
      </c>
      <c r="AQ3225" s="300" t="str">
        <f t="shared" si="2408"/>
        <v/>
      </c>
      <c r="AR3225" s="306" t="str">
        <f t="shared" si="2409"/>
        <v/>
      </c>
      <c r="AS3225" s="300" t="str">
        <f t="shared" si="2410"/>
        <v/>
      </c>
      <c r="AT3225" s="300" t="str">
        <f t="shared" si="2411"/>
        <v/>
      </c>
      <c r="AU3225" s="192" t="str">
        <f t="shared" si="2412"/>
        <v>рбс</v>
      </c>
      <c r="AV3225" s="192" t="str">
        <f t="shared" si="2413"/>
        <v>рбс85602672общпро</v>
      </c>
      <c r="AW3225" s="191">
        <f t="shared" si="2414"/>
        <v>0</v>
      </c>
      <c r="AX3225" s="191">
        <f t="shared" si="2415"/>
        <v>0</v>
      </c>
      <c r="AY3225" s="191">
        <f t="shared" si="2416"/>
        <v>875242.2</v>
      </c>
      <c r="AZ3225" s="191">
        <f t="shared" si="2417"/>
        <v>522593.52</v>
      </c>
      <c r="BA3225" s="193">
        <f t="shared" si="2418"/>
        <v>1</v>
      </c>
      <c r="BB3225" s="193">
        <f t="shared" si="2419"/>
        <v>1</v>
      </c>
      <c r="BC3225" s="193">
        <f t="shared" si="2420"/>
        <v>1</v>
      </c>
      <c r="BD3225" s="191">
        <f t="shared" si="2382"/>
        <v>875242.2</v>
      </c>
      <c r="BE3225" s="191">
        <f t="shared" si="2421"/>
        <v>522593.52</v>
      </c>
      <c r="BF3225" s="210">
        <f t="shared" si="2422"/>
        <v>875242.2</v>
      </c>
      <c r="BG3225" s="211">
        <f t="shared" si="2423"/>
        <v>875242.2</v>
      </c>
      <c r="BH3225" s="289" t="str">
        <f t="shared" si="2425"/>
        <v>856</v>
      </c>
      <c r="BI3225" s="289" t="str">
        <f t="shared" si="2426"/>
        <v>0804</v>
      </c>
      <c r="BJ3225" s="284" t="s">
        <v>591</v>
      </c>
      <c r="BK3225" s="284" t="s">
        <v>586</v>
      </c>
      <c r="BL3225" s="233" t="str">
        <f t="shared" si="2424"/>
        <v/>
      </c>
    </row>
    <row r="3226" spans="1:64" ht="12" customHeight="1">
      <c r="A3226" s="333" t="s">
        <v>825</v>
      </c>
      <c r="B3226" s="381" t="s">
        <v>323</v>
      </c>
      <c r="C3226" s="333" t="s">
        <v>826</v>
      </c>
      <c r="D3226" s="381" t="s">
        <v>324</v>
      </c>
      <c r="E3226" s="381" t="s">
        <v>1338</v>
      </c>
      <c r="F3226" s="381" t="s">
        <v>609</v>
      </c>
      <c r="G3226" s="381" t="s">
        <v>395</v>
      </c>
      <c r="H3226" s="100" t="s">
        <v>653</v>
      </c>
      <c r="I3226" s="381" t="s">
        <v>505</v>
      </c>
      <c r="J3226" s="382">
        <v>8220.68</v>
      </c>
      <c r="K3226" s="382">
        <v>8069.54</v>
      </c>
      <c r="L3226" s="191" t="str">
        <f t="shared" si="2383"/>
        <v>856026720804053004000085229001</v>
      </c>
      <c r="M3226" s="192">
        <f t="array" ref="M3226">IF(COUNT(SEARCH(Удалить_Роспись_КВСР,$B3226)*SEARCH(Удалить_Роспись_ПБС,$C3226)*SEARCH(Удалить_Роспись_КФСР, $D3226)*SEARCH(Удалить_Роспись_КЦСР,$E3226)*SEARCH(Удалить_Роспись_КВР,$F3226)*SEARCH(Удалить_Роспись_ЭК,$H3226)*SEARCH(Удалить_Роспись_КР,$I3226))&gt;0,0,1)</f>
        <v>0</v>
      </c>
      <c r="N3226" s="192">
        <v>0</v>
      </c>
      <c r="O3226" s="192" t="str">
        <f t="shared" si="2384"/>
        <v/>
      </c>
      <c r="P3226" s="192" t="str">
        <f t="shared" si="2428"/>
        <v/>
      </c>
      <c r="Q3226" s="300" t="str">
        <f t="shared" si="2385"/>
        <v/>
      </c>
      <c r="R3226" s="300" t="str">
        <f t="shared" si="2386"/>
        <v/>
      </c>
      <c r="S3226" s="300" t="str">
        <f t="shared" si="2387"/>
        <v/>
      </c>
      <c r="T3226" s="192" t="str">
        <f t="shared" si="2388"/>
        <v/>
      </c>
      <c r="U3226" s="303" t="str">
        <f t="shared" si="2389"/>
        <v/>
      </c>
      <c r="V3226" s="300" t="str">
        <f t="shared" si="2390"/>
        <v/>
      </c>
      <c r="W3226" s="192" t="str">
        <f t="shared" si="2391"/>
        <v/>
      </c>
      <c r="X3226" s="303" t="str">
        <f t="shared" si="2392"/>
        <v/>
      </c>
      <c r="Y3226" s="300" t="str">
        <f t="shared" si="2393"/>
        <v/>
      </c>
      <c r="Z3226" s="300" t="str">
        <f t="shared" si="2394"/>
        <v/>
      </c>
      <c r="AA3226" s="303" t="str">
        <f t="shared" si="2395"/>
        <v/>
      </c>
      <c r="AB3226" s="300" t="str">
        <f t="shared" si="2396"/>
        <v/>
      </c>
      <c r="AC3226" s="300" t="str">
        <f t="shared" si="2397"/>
        <v/>
      </c>
      <c r="AD3226" s="300" t="str">
        <f t="shared" si="2398"/>
        <v/>
      </c>
      <c r="AE3226" s="192" t="str">
        <f t="shared" si="2399"/>
        <v/>
      </c>
      <c r="AF3226" s="192" t="str">
        <f t="shared" si="2400"/>
        <v/>
      </c>
      <c r="AG3226" s="192"/>
      <c r="AJ3226" s="300" t="str">
        <f t="shared" si="2401"/>
        <v/>
      </c>
      <c r="AK3226" s="300" t="str">
        <f t="shared" si="2402"/>
        <v/>
      </c>
      <c r="AL3226" s="300" t="str">
        <f t="shared" si="2403"/>
        <v/>
      </c>
      <c r="AM3226" s="300" t="str">
        <f t="shared" si="2404"/>
        <v/>
      </c>
      <c r="AN3226" s="300" t="str">
        <f t="shared" si="2405"/>
        <v/>
      </c>
      <c r="AO3226" s="300" t="str">
        <f t="shared" si="2406"/>
        <v/>
      </c>
      <c r="AP3226" s="300" t="str">
        <f t="shared" si="2407"/>
        <v/>
      </c>
      <c r="AQ3226" s="300" t="str">
        <f t="shared" si="2408"/>
        <v/>
      </c>
      <c r="AR3226" s="306" t="str">
        <f t="shared" si="2409"/>
        <v/>
      </c>
      <c r="AS3226" s="300" t="str">
        <f t="shared" si="2410"/>
        <v/>
      </c>
      <c r="AT3226" s="300" t="str">
        <f t="shared" si="2411"/>
        <v/>
      </c>
      <c r="AU3226" s="192" t="str">
        <f t="shared" si="2412"/>
        <v>рбс</v>
      </c>
      <c r="AV3226" s="192" t="str">
        <f t="shared" si="2413"/>
        <v>рбс85602672общпро</v>
      </c>
      <c r="AW3226" s="191">
        <f t="shared" si="2414"/>
        <v>0</v>
      </c>
      <c r="AX3226" s="191">
        <f t="shared" si="2415"/>
        <v>0</v>
      </c>
      <c r="AY3226" s="191">
        <f t="shared" si="2416"/>
        <v>0</v>
      </c>
      <c r="AZ3226" s="191">
        <f t="shared" si="2417"/>
        <v>0</v>
      </c>
      <c r="BA3226" s="193">
        <f t="shared" si="2418"/>
        <v>1</v>
      </c>
      <c r="BB3226" s="193">
        <f t="shared" si="2419"/>
        <v>1</v>
      </c>
      <c r="BC3226" s="193">
        <f t="shared" si="2420"/>
        <v>1</v>
      </c>
      <c r="BD3226" s="191">
        <f t="shared" si="2382"/>
        <v>0</v>
      </c>
      <c r="BE3226" s="191">
        <f t="shared" si="2421"/>
        <v>0</v>
      </c>
      <c r="BF3226" s="210">
        <f t="shared" si="2422"/>
        <v>0</v>
      </c>
      <c r="BG3226" s="211">
        <f t="shared" si="2423"/>
        <v>0</v>
      </c>
      <c r="BH3226" s="289" t="str">
        <f t="shared" si="2425"/>
        <v>856</v>
      </c>
      <c r="BI3226" s="289" t="str">
        <f t="shared" si="2426"/>
        <v>0804</v>
      </c>
      <c r="BJ3226" s="284" t="s">
        <v>591</v>
      </c>
      <c r="BK3226" s="284" t="s">
        <v>586</v>
      </c>
      <c r="BL3226" s="233" t="str">
        <f t="shared" si="2424"/>
        <v/>
      </c>
    </row>
    <row r="3227" spans="1:64" ht="12" customHeight="1">
      <c r="A3227" s="333" t="s">
        <v>825</v>
      </c>
      <c r="B3227" s="381" t="s">
        <v>323</v>
      </c>
      <c r="C3227" s="333" t="s">
        <v>826</v>
      </c>
      <c r="D3227" s="381" t="s">
        <v>324</v>
      </c>
      <c r="E3227" s="381" t="s">
        <v>1339</v>
      </c>
      <c r="F3227" s="381" t="s">
        <v>608</v>
      </c>
      <c r="G3227" s="381" t="s">
        <v>385</v>
      </c>
      <c r="H3227" s="100" t="s">
        <v>653</v>
      </c>
      <c r="I3227" s="381" t="s">
        <v>505</v>
      </c>
      <c r="J3227" s="382">
        <v>365964.01</v>
      </c>
      <c r="K3227" s="382">
        <v>324898.13</v>
      </c>
      <c r="L3227" s="191" t="str">
        <f t="shared" si="2383"/>
        <v>856026720804053004100011121101</v>
      </c>
      <c r="M3227" s="192">
        <f t="array" ref="M3227">IF(COUNT(SEARCH(Удалить_Роспись_КВСР,$B3227)*SEARCH(Удалить_Роспись_ПБС,$C3227)*SEARCH(Удалить_Роспись_КФСР, $D3227)*SEARCH(Удалить_Роспись_КЦСР,$E3227)*SEARCH(Удалить_Роспись_КВР,$F3227)*SEARCH(Удалить_Роспись_ЭК,$H3227)*SEARCH(Удалить_Роспись_КР,$I3227))&gt;0,0,1)</f>
        <v>0</v>
      </c>
      <c r="N3227" s="192">
        <v>0</v>
      </c>
      <c r="O3227" s="192" t="str">
        <f t="shared" si="2384"/>
        <v/>
      </c>
      <c r="P3227" s="192" t="str">
        <f t="shared" si="2428"/>
        <v/>
      </c>
      <c r="Q3227" s="300" t="str">
        <f t="shared" si="2385"/>
        <v/>
      </c>
      <c r="R3227" s="300" t="str">
        <f t="shared" si="2386"/>
        <v/>
      </c>
      <c r="S3227" s="300" t="str">
        <f t="shared" si="2387"/>
        <v/>
      </c>
      <c r="T3227" s="192" t="str">
        <f t="shared" si="2388"/>
        <v/>
      </c>
      <c r="U3227" s="303" t="str">
        <f t="shared" si="2389"/>
        <v/>
      </c>
      <c r="V3227" s="300" t="str">
        <f t="shared" si="2390"/>
        <v/>
      </c>
      <c r="W3227" s="192" t="str">
        <f t="shared" si="2391"/>
        <v/>
      </c>
      <c r="X3227" s="303" t="str">
        <f t="shared" si="2392"/>
        <v/>
      </c>
      <c r="Y3227" s="300" t="str">
        <f t="shared" si="2393"/>
        <v/>
      </c>
      <c r="Z3227" s="300" t="str">
        <f t="shared" si="2394"/>
        <v/>
      </c>
      <c r="AA3227" s="303" t="str">
        <f t="shared" si="2395"/>
        <v/>
      </c>
      <c r="AB3227" s="300" t="str">
        <f t="shared" si="2396"/>
        <v/>
      </c>
      <c r="AC3227" s="300" t="str">
        <f t="shared" si="2397"/>
        <v/>
      </c>
      <c r="AD3227" s="300" t="str">
        <f t="shared" si="2398"/>
        <v/>
      </c>
      <c r="AE3227" s="192" t="str">
        <f t="shared" si="2399"/>
        <v/>
      </c>
      <c r="AF3227" s="192" t="str">
        <f t="shared" si="2400"/>
        <v/>
      </c>
      <c r="AG3227" s="192"/>
      <c r="AJ3227" s="300" t="str">
        <f t="shared" si="2401"/>
        <v/>
      </c>
      <c r="AK3227" s="300" t="str">
        <f t="shared" si="2402"/>
        <v/>
      </c>
      <c r="AL3227" s="300" t="str">
        <f t="shared" si="2403"/>
        <v/>
      </c>
      <c r="AM3227" s="300" t="str">
        <f t="shared" si="2404"/>
        <v/>
      </c>
      <c r="AN3227" s="300" t="str">
        <f t="shared" si="2405"/>
        <v/>
      </c>
      <c r="AO3227" s="300" t="str">
        <f t="shared" si="2406"/>
        <v/>
      </c>
      <c r="AP3227" s="300" t="str">
        <f t="shared" si="2407"/>
        <v/>
      </c>
      <c r="AQ3227" s="300" t="str">
        <f t="shared" si="2408"/>
        <v/>
      </c>
      <c r="AR3227" s="306" t="str">
        <f t="shared" si="2409"/>
        <v/>
      </c>
      <c r="AS3227" s="300" t="str">
        <f t="shared" si="2410"/>
        <v/>
      </c>
      <c r="AT3227" s="300" t="str">
        <f t="shared" si="2411"/>
        <v/>
      </c>
      <c r="AU3227" s="192" t="str">
        <f t="shared" si="2412"/>
        <v>рбс</v>
      </c>
      <c r="AV3227" s="192" t="str">
        <f t="shared" si="2413"/>
        <v>рбс85602672общопл</v>
      </c>
      <c r="AW3227" s="191">
        <f t="shared" si="2414"/>
        <v>0</v>
      </c>
      <c r="AX3227" s="191">
        <f t="shared" si="2415"/>
        <v>0</v>
      </c>
      <c r="AY3227" s="191">
        <f t="shared" si="2416"/>
        <v>0</v>
      </c>
      <c r="AZ3227" s="191">
        <f t="shared" si="2417"/>
        <v>0</v>
      </c>
      <c r="BA3227" s="193">
        <f t="shared" si="2418"/>
        <v>1</v>
      </c>
      <c r="BB3227" s="193">
        <f t="shared" si="2419"/>
        <v>1</v>
      </c>
      <c r="BC3227" s="193">
        <f t="shared" si="2420"/>
        <v>1</v>
      </c>
      <c r="BD3227" s="191">
        <f t="shared" si="2382"/>
        <v>0</v>
      </c>
      <c r="BE3227" s="191">
        <f t="shared" si="2421"/>
        <v>0</v>
      </c>
      <c r="BF3227" s="210">
        <f t="shared" si="2422"/>
        <v>0</v>
      </c>
      <c r="BG3227" s="211">
        <f t="shared" si="2423"/>
        <v>0</v>
      </c>
      <c r="BH3227" s="289" t="str">
        <f t="shared" si="2425"/>
        <v>856</v>
      </c>
      <c r="BI3227" s="289" t="str">
        <f t="shared" si="2426"/>
        <v>0804</v>
      </c>
      <c r="BJ3227" s="284" t="s">
        <v>591</v>
      </c>
      <c r="BK3227" s="284" t="s">
        <v>586</v>
      </c>
      <c r="BL3227" s="233" t="str">
        <f t="shared" si="2424"/>
        <v/>
      </c>
    </row>
    <row r="3228" spans="1:64" ht="12" customHeight="1">
      <c r="A3228" s="333" t="s">
        <v>825</v>
      </c>
      <c r="B3228" s="381" t="s">
        <v>323</v>
      </c>
      <c r="C3228" s="333" t="s">
        <v>826</v>
      </c>
      <c r="D3228" s="381" t="s">
        <v>324</v>
      </c>
      <c r="E3228" s="381" t="s">
        <v>1339</v>
      </c>
      <c r="F3228" s="381" t="s">
        <v>902</v>
      </c>
      <c r="G3228" s="381" t="s">
        <v>387</v>
      </c>
      <c r="H3228" s="100" t="s">
        <v>653</v>
      </c>
      <c r="I3228" s="381" t="s">
        <v>505</v>
      </c>
      <c r="J3228" s="382">
        <v>110521.13</v>
      </c>
      <c r="K3228" s="382">
        <v>83703.87</v>
      </c>
      <c r="L3228" s="191" t="str">
        <f t="shared" si="2383"/>
        <v>856026720804053004100011921301</v>
      </c>
      <c r="M3228" s="192">
        <f t="array" ref="M3228">IF(COUNT(SEARCH(Удалить_Роспись_КВСР,$B3228)*SEARCH(Удалить_Роспись_ПБС,$C3228)*SEARCH(Удалить_Роспись_КФСР, $D3228)*SEARCH(Удалить_Роспись_КЦСР,$E3228)*SEARCH(Удалить_Роспись_КВР,$F3228)*SEARCH(Удалить_Роспись_ЭК,$H3228)*SEARCH(Удалить_Роспись_КР,$I3228))&gt;0,0,1)</f>
        <v>0</v>
      </c>
      <c r="N3228" s="192">
        <v>0</v>
      </c>
      <c r="O3228" s="192" t="str">
        <f t="shared" si="2384"/>
        <v/>
      </c>
      <c r="P3228" s="192" t="str">
        <f t="shared" si="2428"/>
        <v/>
      </c>
      <c r="Q3228" s="300" t="str">
        <f t="shared" si="2385"/>
        <v/>
      </c>
      <c r="R3228" s="300" t="str">
        <f t="shared" si="2386"/>
        <v/>
      </c>
      <c r="S3228" s="300" t="str">
        <f t="shared" si="2387"/>
        <v/>
      </c>
      <c r="T3228" s="192" t="str">
        <f t="shared" si="2388"/>
        <v/>
      </c>
      <c r="U3228" s="303" t="str">
        <f t="shared" si="2389"/>
        <v/>
      </c>
      <c r="V3228" s="300" t="str">
        <f t="shared" si="2390"/>
        <v/>
      </c>
      <c r="W3228" s="192" t="str">
        <f t="shared" si="2391"/>
        <v/>
      </c>
      <c r="X3228" s="303" t="str">
        <f t="shared" si="2392"/>
        <v/>
      </c>
      <c r="Y3228" s="300" t="str">
        <f t="shared" si="2393"/>
        <v/>
      </c>
      <c r="Z3228" s="300" t="str">
        <f t="shared" si="2394"/>
        <v/>
      </c>
      <c r="AA3228" s="303" t="str">
        <f t="shared" si="2395"/>
        <v/>
      </c>
      <c r="AB3228" s="300" t="str">
        <f t="shared" si="2396"/>
        <v/>
      </c>
      <c r="AC3228" s="300" t="str">
        <f t="shared" si="2397"/>
        <v/>
      </c>
      <c r="AD3228" s="300" t="str">
        <f t="shared" si="2398"/>
        <v/>
      </c>
      <c r="AE3228" s="192" t="str">
        <f t="shared" si="2399"/>
        <v/>
      </c>
      <c r="AF3228" s="192" t="str">
        <f t="shared" si="2400"/>
        <v/>
      </c>
      <c r="AG3228" s="192"/>
      <c r="AJ3228" s="300" t="str">
        <f t="shared" si="2401"/>
        <v/>
      </c>
      <c r="AK3228" s="300" t="str">
        <f t="shared" si="2402"/>
        <v/>
      </c>
      <c r="AL3228" s="300" t="str">
        <f t="shared" si="2403"/>
        <v/>
      </c>
      <c r="AM3228" s="300" t="str">
        <f t="shared" si="2404"/>
        <v/>
      </c>
      <c r="AN3228" s="300" t="str">
        <f t="shared" si="2405"/>
        <v/>
      </c>
      <c r="AO3228" s="300" t="str">
        <f t="shared" si="2406"/>
        <v/>
      </c>
      <c r="AP3228" s="300" t="str">
        <f t="shared" si="2407"/>
        <v/>
      </c>
      <c r="AQ3228" s="300" t="str">
        <f t="shared" si="2408"/>
        <v/>
      </c>
      <c r="AR3228" s="306" t="str">
        <f t="shared" si="2409"/>
        <v/>
      </c>
      <c r="AS3228" s="300" t="str">
        <f t="shared" si="2410"/>
        <v/>
      </c>
      <c r="AT3228" s="300" t="str">
        <f t="shared" si="2411"/>
        <v/>
      </c>
      <c r="AU3228" s="192" t="str">
        <f t="shared" si="2412"/>
        <v>рбс</v>
      </c>
      <c r="AV3228" s="192" t="str">
        <f t="shared" si="2413"/>
        <v>рбс85602672общопл</v>
      </c>
      <c r="AW3228" s="191">
        <f t="shared" si="2414"/>
        <v>0</v>
      </c>
      <c r="AX3228" s="191">
        <f t="shared" si="2415"/>
        <v>0</v>
      </c>
      <c r="AY3228" s="191">
        <f t="shared" si="2416"/>
        <v>0</v>
      </c>
      <c r="AZ3228" s="191">
        <f t="shared" si="2417"/>
        <v>0</v>
      </c>
      <c r="BA3228" s="193">
        <f t="shared" si="2418"/>
        <v>1</v>
      </c>
      <c r="BB3228" s="193">
        <f t="shared" si="2419"/>
        <v>1</v>
      </c>
      <c r="BC3228" s="193">
        <f t="shared" si="2420"/>
        <v>1</v>
      </c>
      <c r="BD3228" s="191">
        <f t="shared" si="2382"/>
        <v>0</v>
      </c>
      <c r="BE3228" s="191">
        <f t="shared" si="2421"/>
        <v>0</v>
      </c>
      <c r="BF3228" s="210">
        <f t="shared" si="2422"/>
        <v>0</v>
      </c>
      <c r="BG3228" s="211">
        <f t="shared" si="2423"/>
        <v>0</v>
      </c>
      <c r="BH3228" s="289" t="str">
        <f t="shared" si="2425"/>
        <v>856</v>
      </c>
      <c r="BI3228" s="289" t="str">
        <f t="shared" si="2426"/>
        <v>0804</v>
      </c>
      <c r="BJ3228" s="284" t="s">
        <v>591</v>
      </c>
      <c r="BK3228" s="284" t="s">
        <v>586</v>
      </c>
      <c r="BL3228" s="233" t="str">
        <f t="shared" si="2424"/>
        <v/>
      </c>
    </row>
    <row r="3229" spans="1:64" ht="12" customHeight="1">
      <c r="A3229" s="333" t="s">
        <v>825</v>
      </c>
      <c r="B3229" s="381" t="s">
        <v>323</v>
      </c>
      <c r="C3229" s="333" t="s">
        <v>826</v>
      </c>
      <c r="D3229" s="381" t="s">
        <v>324</v>
      </c>
      <c r="E3229" s="381" t="s">
        <v>1341</v>
      </c>
      <c r="F3229" s="381" t="s">
        <v>589</v>
      </c>
      <c r="G3229" s="381" t="s">
        <v>386</v>
      </c>
      <c r="H3229" s="100" t="s">
        <v>653</v>
      </c>
      <c r="I3229" s="381" t="s">
        <v>505</v>
      </c>
      <c r="J3229" s="382">
        <v>489803.8</v>
      </c>
      <c r="K3229" s="382">
        <v>192460.42</v>
      </c>
      <c r="L3229" s="191" t="str">
        <f t="shared" si="2383"/>
        <v>856026720804053004700011221201</v>
      </c>
      <c r="M3229" s="192">
        <f t="array" ref="M3229">IF(COUNT(SEARCH(Удалить_Роспись_КВСР,$B3229)*SEARCH(Удалить_Роспись_ПБС,$C3229)*SEARCH(Удалить_Роспись_КФСР, $D3229)*SEARCH(Удалить_Роспись_КЦСР,$E3229)*SEARCH(Удалить_Роспись_КВР,$F3229)*SEARCH(Удалить_Роспись_ЭК,$H3229)*SEARCH(Удалить_Роспись_КР,$I3229))&gt;0,0,1)</f>
        <v>0</v>
      </c>
      <c r="N3229" s="192">
        <f>IF(COUNT(SEARCH(Удалить_Индекс_КВСР,$B3229)*SEARCH(Удалить_Индекс_ПБС,$C3229)*SEARCH(Удалить_Индекс_КФСР,$D3229)*SEARCH(Удалить_Индекс_КЦСР,$E3229)*SEARCH(Удалить_Индекс_КВР,$F3229)*SEARCH(Удалить_Индекс_ЭК,$H3229)*SEARCH(Удалить_Индекс_КР,$I3229))&gt;0,0,1)</f>
        <v>1</v>
      </c>
      <c r="O3229" s="192" t="str">
        <f t="shared" si="2384"/>
        <v/>
      </c>
      <c r="P3229" s="192" t="str">
        <f t="shared" si="2428"/>
        <v/>
      </c>
      <c r="Q3229" s="300" t="str">
        <f t="shared" si="2385"/>
        <v/>
      </c>
      <c r="R3229" s="300" t="str">
        <f t="shared" si="2386"/>
        <v/>
      </c>
      <c r="S3229" s="300" t="str">
        <f t="shared" si="2387"/>
        <v/>
      </c>
      <c r="T3229" s="192" t="str">
        <f t="shared" si="2388"/>
        <v/>
      </c>
      <c r="U3229" s="303" t="str">
        <f t="shared" si="2389"/>
        <v/>
      </c>
      <c r="V3229" s="300" t="str">
        <f t="shared" si="2390"/>
        <v/>
      </c>
      <c r="W3229" s="192" t="str">
        <f t="shared" si="2391"/>
        <v/>
      </c>
      <c r="X3229" s="303" t="str">
        <f t="shared" si="2392"/>
        <v/>
      </c>
      <c r="Y3229" s="300" t="str">
        <f t="shared" si="2393"/>
        <v/>
      </c>
      <c r="Z3229" s="300" t="str">
        <f t="shared" si="2394"/>
        <v/>
      </c>
      <c r="AA3229" s="303" t="str">
        <f t="shared" si="2395"/>
        <v/>
      </c>
      <c r="AB3229" s="300" t="str">
        <f t="shared" si="2396"/>
        <v/>
      </c>
      <c r="AC3229" s="300" t="str">
        <f t="shared" si="2397"/>
        <v/>
      </c>
      <c r="AD3229" s="300" t="str">
        <f t="shared" si="2398"/>
        <v/>
      </c>
      <c r="AE3229" s="192" t="str">
        <f t="shared" si="2399"/>
        <v/>
      </c>
      <c r="AF3229" s="192" t="str">
        <f t="shared" si="2400"/>
        <v/>
      </c>
      <c r="AG3229" s="192"/>
      <c r="AJ3229" s="300" t="str">
        <f t="shared" si="2401"/>
        <v/>
      </c>
      <c r="AK3229" s="300" t="str">
        <f t="shared" si="2402"/>
        <v/>
      </c>
      <c r="AL3229" s="300" t="str">
        <f t="shared" si="2403"/>
        <v/>
      </c>
      <c r="AM3229" s="300" t="str">
        <f t="shared" si="2404"/>
        <v/>
      </c>
      <c r="AN3229" s="300" t="str">
        <f t="shared" si="2405"/>
        <v/>
      </c>
      <c r="AO3229" s="300" t="str">
        <f t="shared" si="2406"/>
        <v/>
      </c>
      <c r="AP3229" s="300" t="str">
        <f t="shared" si="2407"/>
        <v/>
      </c>
      <c r="AQ3229" s="300" t="str">
        <f t="shared" si="2408"/>
        <v/>
      </c>
      <c r="AR3229" s="306" t="str">
        <f t="shared" si="2409"/>
        <v/>
      </c>
      <c r="AS3229" s="300" t="str">
        <f t="shared" si="2410"/>
        <v/>
      </c>
      <c r="AT3229" s="300" t="str">
        <f t="shared" si="2411"/>
        <v/>
      </c>
      <c r="AU3229" s="192" t="str">
        <f t="shared" si="2412"/>
        <v>рбс</v>
      </c>
      <c r="AV3229" s="192" t="str">
        <f t="shared" si="2413"/>
        <v>рбс85602672общпро</v>
      </c>
      <c r="AW3229" s="191">
        <f t="shared" si="2414"/>
        <v>0</v>
      </c>
      <c r="AX3229" s="191">
        <f t="shared" si="2415"/>
        <v>0</v>
      </c>
      <c r="AY3229" s="191">
        <f t="shared" si="2416"/>
        <v>489803.8</v>
      </c>
      <c r="AZ3229" s="191">
        <f t="shared" si="2417"/>
        <v>192460.42</v>
      </c>
      <c r="BA3229" s="193">
        <f t="shared" si="2418"/>
        <v>1</v>
      </c>
      <c r="BB3229" s="193">
        <f t="shared" si="2419"/>
        <v>1</v>
      </c>
      <c r="BC3229" s="193">
        <f t="shared" si="2420"/>
        <v>1</v>
      </c>
      <c r="BD3229" s="191">
        <f t="shared" si="2382"/>
        <v>489803.8</v>
      </c>
      <c r="BE3229" s="191">
        <f t="shared" si="2421"/>
        <v>192460.42</v>
      </c>
      <c r="BF3229" s="210">
        <f t="shared" si="2422"/>
        <v>489803.8</v>
      </c>
      <c r="BG3229" s="211">
        <f t="shared" si="2423"/>
        <v>489803.8</v>
      </c>
      <c r="BH3229" s="289" t="str">
        <f t="shared" si="2425"/>
        <v>856</v>
      </c>
      <c r="BI3229" s="289" t="str">
        <f t="shared" si="2426"/>
        <v>0804</v>
      </c>
      <c r="BJ3229" s="284" t="s">
        <v>591</v>
      </c>
      <c r="BK3229" s="284" t="s">
        <v>586</v>
      </c>
      <c r="BL3229" s="233" t="str">
        <f t="shared" si="2424"/>
        <v/>
      </c>
    </row>
    <row r="3230" spans="1:64" ht="12" customHeight="1">
      <c r="A3230" s="333" t="s">
        <v>825</v>
      </c>
      <c r="B3230" s="381" t="s">
        <v>323</v>
      </c>
      <c r="C3230" s="333" t="s">
        <v>826</v>
      </c>
      <c r="D3230" s="381" t="s">
        <v>324</v>
      </c>
      <c r="E3230" s="381" t="s">
        <v>1342</v>
      </c>
      <c r="F3230" s="381" t="s">
        <v>586</v>
      </c>
      <c r="G3230" s="381" t="s">
        <v>393</v>
      </c>
      <c r="H3230" s="100" t="s">
        <v>653</v>
      </c>
      <c r="I3230" s="381" t="s">
        <v>505</v>
      </c>
      <c r="J3230" s="382">
        <v>284725.40000000002</v>
      </c>
      <c r="K3230" s="382">
        <v>165791.92000000001</v>
      </c>
      <c r="L3230" s="191" t="str">
        <f t="shared" si="2383"/>
        <v>856026720804053004Г00024422301</v>
      </c>
      <c r="M3230" s="192">
        <f t="array" ref="M3230">IF(COUNT(SEARCH(Удалить_Роспись_КВСР,$B3230)*SEARCH(Удалить_Роспись_ПБС,$C3230)*SEARCH(Удалить_Роспись_КФСР, $D3230)*SEARCH(Удалить_Роспись_КЦСР,$E3230)*SEARCH(Удалить_Роспись_КВР,$F3230)*SEARCH(Удалить_Роспись_ЭК,$H3230)*SEARCH(Удалить_Роспись_КР,$I3230))&gt;0,0,1)</f>
        <v>0</v>
      </c>
      <c r="N3230" s="192">
        <f>IF(COUNT(SEARCH(Удалить_Индекс_КВСР,$B3230)*SEARCH(Удалить_Индекс_ПБС,$C3230)*SEARCH(Удалить_Индекс_КФСР,$D3230)*SEARCH(Удалить_Индекс_КЦСР,$E3230)*SEARCH(Удалить_Индекс_КВР,$F3230)*SEARCH(Удалить_Индекс_ЭК,$H3230)*SEARCH(Удалить_Индекс_КР,$I3230))&gt;0,0,1)</f>
        <v>1</v>
      </c>
      <c r="O3230" s="192" t="str">
        <f t="shared" si="2384"/>
        <v/>
      </c>
      <c r="P3230" s="192" t="str">
        <f t="shared" si="2428"/>
        <v/>
      </c>
      <c r="Q3230" s="300" t="str">
        <f t="shared" si="2385"/>
        <v/>
      </c>
      <c r="R3230" s="300" t="str">
        <f t="shared" si="2386"/>
        <v/>
      </c>
      <c r="S3230" s="300" t="str">
        <f t="shared" si="2387"/>
        <v/>
      </c>
      <c r="T3230" s="192" t="str">
        <f t="shared" si="2388"/>
        <v/>
      </c>
      <c r="U3230" s="303" t="str">
        <f t="shared" si="2389"/>
        <v/>
      </c>
      <c r="V3230" s="300" t="str">
        <f t="shared" si="2390"/>
        <v/>
      </c>
      <c r="W3230" s="192" t="str">
        <f t="shared" si="2391"/>
        <v/>
      </c>
      <c r="X3230" s="303" t="str">
        <f t="shared" si="2392"/>
        <v/>
      </c>
      <c r="Y3230" s="300" t="str">
        <f t="shared" si="2393"/>
        <v/>
      </c>
      <c r="Z3230" s="300" t="str">
        <f t="shared" si="2394"/>
        <v/>
      </c>
      <c r="AA3230" s="303" t="str">
        <f t="shared" si="2395"/>
        <v/>
      </c>
      <c r="AB3230" s="300" t="str">
        <f t="shared" si="2396"/>
        <v/>
      </c>
      <c r="AC3230" s="300" t="str">
        <f t="shared" si="2397"/>
        <v/>
      </c>
      <c r="AD3230" s="300" t="str">
        <f t="shared" si="2398"/>
        <v/>
      </c>
      <c r="AE3230" s="192" t="str">
        <f t="shared" si="2399"/>
        <v/>
      </c>
      <c r="AF3230" s="192" t="str">
        <f t="shared" si="2400"/>
        <v/>
      </c>
      <c r="AG3230" s="192"/>
      <c r="AJ3230" s="300" t="str">
        <f t="shared" si="2401"/>
        <v/>
      </c>
      <c r="AK3230" s="300" t="str">
        <f t="shared" si="2402"/>
        <v/>
      </c>
      <c r="AL3230" s="300" t="str">
        <f t="shared" si="2403"/>
        <v/>
      </c>
      <c r="AM3230" s="300" t="str">
        <f t="shared" si="2404"/>
        <v/>
      </c>
      <c r="AN3230" s="300" t="str">
        <f t="shared" si="2405"/>
        <v/>
      </c>
      <c r="AO3230" s="300" t="str">
        <f t="shared" si="2406"/>
        <v/>
      </c>
      <c r="AP3230" s="300" t="str">
        <f t="shared" si="2407"/>
        <v/>
      </c>
      <c r="AQ3230" s="300" t="str">
        <f t="shared" si="2408"/>
        <v/>
      </c>
      <c r="AR3230" s="306" t="str">
        <f t="shared" si="2409"/>
        <v/>
      </c>
      <c r="AS3230" s="300" t="str">
        <f t="shared" si="2410"/>
        <v/>
      </c>
      <c r="AT3230" s="300" t="str">
        <f t="shared" si="2411"/>
        <v/>
      </c>
      <c r="AU3230" s="192" t="str">
        <f t="shared" si="2412"/>
        <v>рбс</v>
      </c>
      <c r="AV3230" s="192" t="str">
        <f t="shared" si="2413"/>
        <v>рбс85602672общком</v>
      </c>
      <c r="AW3230" s="191">
        <f t="shared" si="2414"/>
        <v>0</v>
      </c>
      <c r="AX3230" s="191">
        <f t="shared" si="2415"/>
        <v>0</v>
      </c>
      <c r="AY3230" s="191">
        <f t="shared" si="2416"/>
        <v>284725.40000000002</v>
      </c>
      <c r="AZ3230" s="191">
        <f t="shared" si="2417"/>
        <v>165791.92000000001</v>
      </c>
      <c r="BA3230" s="193">
        <f t="shared" si="2418"/>
        <v>1</v>
      </c>
      <c r="BB3230" s="193">
        <f t="shared" si="2419"/>
        <v>1</v>
      </c>
      <c r="BC3230" s="193">
        <f t="shared" si="2420"/>
        <v>1</v>
      </c>
      <c r="BD3230" s="191">
        <f t="shared" si="2382"/>
        <v>284725.40000000002</v>
      </c>
      <c r="BE3230" s="191">
        <f t="shared" si="2421"/>
        <v>165791.92000000001</v>
      </c>
      <c r="BF3230" s="210">
        <f t="shared" si="2422"/>
        <v>284725.40000000002</v>
      </c>
      <c r="BG3230" s="211">
        <f t="shared" si="2423"/>
        <v>284725.40000000002</v>
      </c>
      <c r="BH3230" s="289"/>
      <c r="BI3230" s="289"/>
      <c r="BL3230" s="233" t="str">
        <f t="shared" si="2424"/>
        <v/>
      </c>
    </row>
    <row r="3231" spans="1:64" ht="12" customHeight="1">
      <c r="A3231" s="333" t="s">
        <v>825</v>
      </c>
      <c r="B3231" s="381" t="s">
        <v>323</v>
      </c>
      <c r="C3231" s="333" t="s">
        <v>826</v>
      </c>
      <c r="D3231" s="381" t="s">
        <v>324</v>
      </c>
      <c r="E3231" s="381" t="s">
        <v>1516</v>
      </c>
      <c r="F3231" s="381" t="s">
        <v>586</v>
      </c>
      <c r="G3231" s="381" t="s">
        <v>407</v>
      </c>
      <c r="H3231" s="100" t="s">
        <v>653</v>
      </c>
      <c r="I3231" s="381" t="s">
        <v>505</v>
      </c>
      <c r="J3231" s="382">
        <v>56660</v>
      </c>
      <c r="K3231" s="382">
        <v>56320</v>
      </c>
      <c r="L3231" s="191" t="str">
        <f t="shared" si="2383"/>
        <v>856026720804053004Ф00024431001</v>
      </c>
      <c r="M3231" s="192">
        <f t="array" ref="M3231">IF(COUNT(SEARCH(Удалить_Роспись_КВСР,$B3231)*SEARCH(Удалить_Роспись_ПБС,$C3231)*SEARCH(Удалить_Роспись_КФСР, $D3231)*SEARCH(Удалить_Роспись_КЦСР,$E3231)*SEARCH(Удалить_Роспись_КВР,$F3231)*SEARCH(Удалить_Роспись_ЭК,$H3231)*SEARCH(Удалить_Роспись_КР,$I3231))&gt;0,0,1)</f>
        <v>0</v>
      </c>
      <c r="N3231" s="192">
        <v>0</v>
      </c>
      <c r="O3231" s="192" t="str">
        <f t="shared" si="2384"/>
        <v/>
      </c>
      <c r="P3231" s="192" t="str">
        <f t="shared" si="2428"/>
        <v/>
      </c>
      <c r="Q3231" s="300" t="str">
        <f t="shared" si="2385"/>
        <v/>
      </c>
      <c r="R3231" s="300" t="str">
        <f t="shared" si="2386"/>
        <v/>
      </c>
      <c r="S3231" s="300" t="str">
        <f t="shared" si="2387"/>
        <v/>
      </c>
      <c r="T3231" s="192" t="str">
        <f t="shared" si="2388"/>
        <v/>
      </c>
      <c r="U3231" s="303" t="str">
        <f t="shared" si="2389"/>
        <v/>
      </c>
      <c r="V3231" s="300" t="str">
        <f t="shared" si="2390"/>
        <v/>
      </c>
      <c r="W3231" s="192" t="str">
        <f t="shared" si="2391"/>
        <v/>
      </c>
      <c r="X3231" s="303" t="str">
        <f t="shared" si="2392"/>
        <v/>
      </c>
      <c r="Y3231" s="300" t="str">
        <f t="shared" si="2393"/>
        <v/>
      </c>
      <c r="Z3231" s="300" t="str">
        <f t="shared" si="2394"/>
        <v/>
      </c>
      <c r="AA3231" s="303" t="str">
        <f t="shared" si="2395"/>
        <v/>
      </c>
      <c r="AB3231" s="300" t="str">
        <f t="shared" si="2396"/>
        <v/>
      </c>
      <c r="AC3231" s="300" t="str">
        <f t="shared" si="2397"/>
        <v/>
      </c>
      <c r="AD3231" s="300" t="str">
        <f t="shared" si="2398"/>
        <v/>
      </c>
      <c r="AE3231" s="192" t="str">
        <f t="shared" si="2399"/>
        <v/>
      </c>
      <c r="AF3231" s="192" t="str">
        <f t="shared" si="2400"/>
        <v/>
      </c>
      <c r="AG3231" s="192"/>
      <c r="AJ3231" s="300" t="str">
        <f t="shared" si="2401"/>
        <v/>
      </c>
      <c r="AK3231" s="300" t="str">
        <f t="shared" si="2402"/>
        <v/>
      </c>
      <c r="AL3231" s="300" t="str">
        <f t="shared" si="2403"/>
        <v/>
      </c>
      <c r="AM3231" s="300" t="str">
        <f t="shared" si="2404"/>
        <v/>
      </c>
      <c r="AN3231" s="300" t="str">
        <f t="shared" si="2405"/>
        <v/>
      </c>
      <c r="AO3231" s="300" t="str">
        <f t="shared" si="2406"/>
        <v/>
      </c>
      <c r="AP3231" s="300" t="str">
        <f t="shared" si="2407"/>
        <v/>
      </c>
      <c r="AQ3231" s="300" t="str">
        <f t="shared" si="2408"/>
        <v/>
      </c>
      <c r="AR3231" s="306" t="str">
        <f t="shared" si="2409"/>
        <v/>
      </c>
      <c r="AS3231" s="300" t="str">
        <f t="shared" si="2410"/>
        <v/>
      </c>
      <c r="AT3231" s="300" t="str">
        <f t="shared" si="2411"/>
        <v/>
      </c>
      <c r="AU3231" s="192" t="str">
        <f t="shared" si="2412"/>
        <v>рбс</v>
      </c>
      <c r="AV3231" s="192" t="str">
        <f t="shared" si="2413"/>
        <v>рбс85602672общосн</v>
      </c>
      <c r="AW3231" s="191">
        <f t="shared" si="2414"/>
        <v>0</v>
      </c>
      <c r="AX3231" s="191">
        <f t="shared" si="2415"/>
        <v>0</v>
      </c>
      <c r="AY3231" s="191">
        <f t="shared" si="2416"/>
        <v>0</v>
      </c>
      <c r="AZ3231" s="191">
        <f t="shared" si="2417"/>
        <v>0</v>
      </c>
      <c r="BA3231" s="193">
        <f t="shared" si="2418"/>
        <v>1</v>
      </c>
      <c r="BB3231" s="193">
        <f t="shared" si="2419"/>
        <v>1</v>
      </c>
      <c r="BC3231" s="193">
        <f t="shared" si="2420"/>
        <v>1</v>
      </c>
      <c r="BD3231" s="191">
        <f t="shared" si="2382"/>
        <v>0</v>
      </c>
      <c r="BE3231" s="191">
        <f t="shared" si="2421"/>
        <v>0</v>
      </c>
      <c r="BF3231" s="210">
        <f t="shared" si="2422"/>
        <v>0</v>
      </c>
      <c r="BG3231" s="211">
        <f t="shared" si="2423"/>
        <v>0</v>
      </c>
      <c r="BH3231" s="289"/>
      <c r="BI3231" s="289"/>
      <c r="BL3231" s="233" t="str">
        <f t="shared" si="2424"/>
        <v/>
      </c>
    </row>
    <row r="3232" spans="1:64" ht="12" customHeight="1">
      <c r="A3232" s="333" t="s">
        <v>825</v>
      </c>
      <c r="B3232" s="381" t="s">
        <v>323</v>
      </c>
      <c r="C3232" s="333" t="s">
        <v>826</v>
      </c>
      <c r="D3232" s="381" t="s">
        <v>324</v>
      </c>
      <c r="E3232" s="381" t="s">
        <v>1343</v>
      </c>
      <c r="F3232" s="381" t="s">
        <v>586</v>
      </c>
      <c r="G3232" s="381" t="s">
        <v>393</v>
      </c>
      <c r="H3232" s="100" t="s">
        <v>653</v>
      </c>
      <c r="I3232" s="381" t="s">
        <v>505</v>
      </c>
      <c r="J3232" s="382">
        <v>95510</v>
      </c>
      <c r="K3232" s="382">
        <v>59634.18</v>
      </c>
      <c r="L3232" s="191" t="str">
        <f t="shared" si="2383"/>
        <v>856026720804053004Э00024422301</v>
      </c>
      <c r="M3232" s="192">
        <f t="array" ref="M3232">IF(COUNT(SEARCH(Удалить_Роспись_КВСР,$B3232)*SEARCH(Удалить_Роспись_ПБС,$C3232)*SEARCH(Удалить_Роспись_КФСР, $D3232)*SEARCH(Удалить_Роспись_КЦСР,$E3232)*SEARCH(Удалить_Роспись_КВР,$F3232)*SEARCH(Удалить_Роспись_ЭК,$H3232)*SEARCH(Удалить_Роспись_КР,$I3232))&gt;0,0,1)</f>
        <v>0</v>
      </c>
      <c r="N3232" s="192">
        <f t="shared" ref="N3232:N3240" si="2429">IF(COUNT(SEARCH(Удалить_Индекс_КВСР,$B3232)*SEARCH(Удалить_Индекс_ПБС,$C3232)*SEARCH(Удалить_Индекс_КФСР,$D3232)*SEARCH(Удалить_Индекс_КЦСР,$E3232)*SEARCH(Удалить_Индекс_КВР,$F3232)*SEARCH(Удалить_Индекс_ЭК,$H3232)*SEARCH(Удалить_Индекс_КР,$I3232))&gt;0,0,1)</f>
        <v>1</v>
      </c>
      <c r="O3232" s="192" t="str">
        <f t="shared" si="2384"/>
        <v/>
      </c>
      <c r="P3232" s="192" t="str">
        <f t="shared" si="2428"/>
        <v/>
      </c>
      <c r="Q3232" s="300" t="str">
        <f t="shared" si="2385"/>
        <v/>
      </c>
      <c r="R3232" s="300" t="str">
        <f t="shared" si="2386"/>
        <v/>
      </c>
      <c r="S3232" s="300" t="str">
        <f t="shared" si="2387"/>
        <v/>
      </c>
      <c r="T3232" s="192" t="str">
        <f t="shared" si="2388"/>
        <v/>
      </c>
      <c r="U3232" s="303" t="str">
        <f t="shared" si="2389"/>
        <v/>
      </c>
      <c r="V3232" s="300" t="str">
        <f t="shared" si="2390"/>
        <v/>
      </c>
      <c r="W3232" s="192" t="str">
        <f t="shared" si="2391"/>
        <v/>
      </c>
      <c r="X3232" s="303" t="str">
        <f t="shared" si="2392"/>
        <v/>
      </c>
      <c r="Y3232" s="300" t="str">
        <f t="shared" si="2393"/>
        <v/>
      </c>
      <c r="Z3232" s="300" t="str">
        <f t="shared" si="2394"/>
        <v/>
      </c>
      <c r="AA3232" s="303" t="str">
        <f t="shared" si="2395"/>
        <v/>
      </c>
      <c r="AB3232" s="300" t="str">
        <f t="shared" si="2396"/>
        <v/>
      </c>
      <c r="AC3232" s="300" t="str">
        <f t="shared" si="2397"/>
        <v/>
      </c>
      <c r="AD3232" s="300" t="str">
        <f t="shared" si="2398"/>
        <v/>
      </c>
      <c r="AE3232" s="192" t="str">
        <f t="shared" si="2399"/>
        <v/>
      </c>
      <c r="AF3232" s="192" t="str">
        <f t="shared" si="2400"/>
        <v/>
      </c>
      <c r="AG3232" s="192"/>
      <c r="AJ3232" s="300" t="str">
        <f t="shared" si="2401"/>
        <v/>
      </c>
      <c r="AK3232" s="300" t="str">
        <f t="shared" si="2402"/>
        <v/>
      </c>
      <c r="AL3232" s="300" t="str">
        <f t="shared" si="2403"/>
        <v/>
      </c>
      <c r="AM3232" s="300" t="str">
        <f t="shared" si="2404"/>
        <v/>
      </c>
      <c r="AN3232" s="300" t="str">
        <f t="shared" si="2405"/>
        <v/>
      </c>
      <c r="AO3232" s="300" t="str">
        <f t="shared" si="2406"/>
        <v/>
      </c>
      <c r="AP3232" s="300" t="str">
        <f t="shared" si="2407"/>
        <v/>
      </c>
      <c r="AQ3232" s="300" t="str">
        <f t="shared" si="2408"/>
        <v/>
      </c>
      <c r="AR3232" s="306" t="str">
        <f t="shared" si="2409"/>
        <v/>
      </c>
      <c r="AS3232" s="300" t="str">
        <f t="shared" si="2410"/>
        <v/>
      </c>
      <c r="AT3232" s="300" t="str">
        <f t="shared" si="2411"/>
        <v/>
      </c>
      <c r="AU3232" s="192" t="str">
        <f t="shared" si="2412"/>
        <v>рбс</v>
      </c>
      <c r="AV3232" s="192" t="str">
        <f t="shared" si="2413"/>
        <v>рбс85602672общком</v>
      </c>
      <c r="AW3232" s="191">
        <f t="shared" si="2414"/>
        <v>0</v>
      </c>
      <c r="AX3232" s="191">
        <f t="shared" si="2415"/>
        <v>0</v>
      </c>
      <c r="AY3232" s="191">
        <f t="shared" si="2416"/>
        <v>95510</v>
      </c>
      <c r="AZ3232" s="191">
        <f t="shared" si="2417"/>
        <v>59634.18</v>
      </c>
      <c r="BA3232" s="193">
        <f t="shared" si="2418"/>
        <v>1</v>
      </c>
      <c r="BB3232" s="193">
        <f t="shared" si="2419"/>
        <v>1</v>
      </c>
      <c r="BC3232" s="193">
        <f t="shared" si="2420"/>
        <v>1</v>
      </c>
      <c r="BD3232" s="191">
        <f t="shared" si="2382"/>
        <v>95510</v>
      </c>
      <c r="BE3232" s="191">
        <f t="shared" si="2421"/>
        <v>59634.18</v>
      </c>
      <c r="BF3232" s="210">
        <f t="shared" si="2422"/>
        <v>95510</v>
      </c>
      <c r="BG3232" s="211">
        <f t="shared" si="2423"/>
        <v>95510</v>
      </c>
      <c r="BH3232" s="289"/>
      <c r="BI3232" s="289"/>
      <c r="BL3232" s="233" t="str">
        <f t="shared" si="2424"/>
        <v/>
      </c>
    </row>
    <row r="3233" spans="1:64" s="557" customFormat="1" ht="12" customHeight="1">
      <c r="A3233" s="546" t="s">
        <v>825</v>
      </c>
      <c r="B3233" s="547" t="s">
        <v>323</v>
      </c>
      <c r="C3233" s="546" t="s">
        <v>826</v>
      </c>
      <c r="D3233" s="547" t="s">
        <v>441</v>
      </c>
      <c r="E3233" s="547" t="s">
        <v>1517</v>
      </c>
      <c r="F3233" s="547" t="s">
        <v>985</v>
      </c>
      <c r="G3233" s="547" t="s">
        <v>395</v>
      </c>
      <c r="H3233" s="548" t="s">
        <v>653</v>
      </c>
      <c r="I3233" s="547" t="s">
        <v>505</v>
      </c>
      <c r="J3233" s="549">
        <v>21000</v>
      </c>
      <c r="K3233" s="549">
        <v>0</v>
      </c>
      <c r="L3233" s="191" t="str">
        <f t="shared" si="2383"/>
        <v>856026721102071008001011329001</v>
      </c>
      <c r="M3233" s="192">
        <f t="array" ref="M3233">IF(COUNT(SEARCH(Удалить_Роспись_КВСР,$B3233)*SEARCH(Удалить_Роспись_ПБС,$C3233)*SEARCH(Удалить_Роспись_КФСР, $D3233)*SEARCH(Удалить_Роспись_КЦСР,$E3233)*SEARCH(Удалить_Роспись_КВР,$F3233)*SEARCH(Удалить_Роспись_ЭК,$H3233)*SEARCH(Удалить_Роспись_КР,$I3233))&gt;0,0,1)</f>
        <v>1</v>
      </c>
      <c r="N3233" s="550">
        <f t="shared" si="2429"/>
        <v>1</v>
      </c>
      <c r="O3233" s="192" t="str">
        <f t="shared" si="2384"/>
        <v/>
      </c>
      <c r="P3233" s="192" t="str">
        <f t="shared" si="2428"/>
        <v/>
      </c>
      <c r="Q3233" s="300" t="str">
        <f t="shared" si="2385"/>
        <v/>
      </c>
      <c r="R3233" s="300" t="str">
        <f t="shared" si="2386"/>
        <v/>
      </c>
      <c r="S3233" s="300" t="str">
        <f t="shared" si="2387"/>
        <v/>
      </c>
      <c r="T3233" s="192" t="str">
        <f t="shared" si="2388"/>
        <v/>
      </c>
      <c r="U3233" s="303" t="str">
        <f t="shared" si="2389"/>
        <v/>
      </c>
      <c r="V3233" s="300" t="str">
        <f t="shared" si="2390"/>
        <v/>
      </c>
      <c r="W3233" s="192" t="str">
        <f t="shared" si="2391"/>
        <v/>
      </c>
      <c r="X3233" s="303" t="str">
        <f t="shared" si="2392"/>
        <v/>
      </c>
      <c r="Y3233" s="300" t="str">
        <f t="shared" si="2393"/>
        <v/>
      </c>
      <c r="Z3233" s="300" t="str">
        <f t="shared" si="2394"/>
        <v/>
      </c>
      <c r="AA3233" s="303" t="str">
        <f t="shared" si="2395"/>
        <v/>
      </c>
      <c r="AB3233" s="300" t="str">
        <f t="shared" si="2396"/>
        <v/>
      </c>
      <c r="AC3233" s="300" t="str">
        <f t="shared" si="2397"/>
        <v/>
      </c>
      <c r="AD3233" s="300" t="str">
        <f t="shared" si="2398"/>
        <v/>
      </c>
      <c r="AE3233" s="192" t="str">
        <f t="shared" si="2399"/>
        <v/>
      </c>
      <c r="AF3233" s="192" t="str">
        <f t="shared" si="2400"/>
        <v/>
      </c>
      <c r="AG3233" s="192"/>
      <c r="AH3233" s="186"/>
      <c r="AI3233" s="186"/>
      <c r="AJ3233" s="300" t="str">
        <f t="shared" si="2401"/>
        <v/>
      </c>
      <c r="AK3233" s="300" t="str">
        <f t="shared" si="2402"/>
        <v/>
      </c>
      <c r="AL3233" s="300" t="str">
        <f t="shared" si="2403"/>
        <v/>
      </c>
      <c r="AM3233" s="300" t="str">
        <f t="shared" si="2404"/>
        <v/>
      </c>
      <c r="AN3233" s="300" t="str">
        <f t="shared" si="2405"/>
        <v/>
      </c>
      <c r="AO3233" s="300" t="str">
        <f t="shared" si="2406"/>
        <v/>
      </c>
      <c r="AP3233" s="300" t="str">
        <f t="shared" si="2407"/>
        <v/>
      </c>
      <c r="AQ3233" s="300" t="str">
        <f t="shared" si="2408"/>
        <v/>
      </c>
      <c r="AR3233" s="306" t="str">
        <f t="shared" si="2409"/>
        <v/>
      </c>
      <c r="AS3233" s="300" t="str">
        <f t="shared" si="2410"/>
        <v/>
      </c>
      <c r="AT3233" s="300" t="str">
        <f t="shared" si="2411"/>
        <v/>
      </c>
      <c r="AU3233" s="192" t="str">
        <f t="shared" si="2412"/>
        <v>рбс</v>
      </c>
      <c r="AV3233" s="192" t="str">
        <f t="shared" si="2413"/>
        <v>рбс85602672общпро</v>
      </c>
      <c r="AW3233" s="551">
        <f t="shared" si="2414"/>
        <v>21000</v>
      </c>
      <c r="AX3233" s="191">
        <f t="shared" si="2415"/>
        <v>0</v>
      </c>
      <c r="AY3233" s="191">
        <f t="shared" si="2416"/>
        <v>21000</v>
      </c>
      <c r="AZ3233" s="191">
        <f t="shared" si="2417"/>
        <v>0</v>
      </c>
      <c r="BA3233" s="193">
        <f t="shared" si="2418"/>
        <v>1</v>
      </c>
      <c r="BB3233" s="193">
        <f t="shared" si="2419"/>
        <v>1</v>
      </c>
      <c r="BC3233" s="193">
        <f t="shared" si="2420"/>
        <v>1</v>
      </c>
      <c r="BD3233" s="551">
        <f t="shared" si="2382"/>
        <v>21000</v>
      </c>
      <c r="BE3233" s="551">
        <f t="shared" si="2421"/>
        <v>0</v>
      </c>
      <c r="BF3233" s="552">
        <f t="shared" si="2422"/>
        <v>21000</v>
      </c>
      <c r="BG3233" s="553">
        <f t="shared" si="2423"/>
        <v>21000</v>
      </c>
      <c r="BH3233" s="554"/>
      <c r="BI3233" s="554"/>
      <c r="BJ3233" s="555"/>
      <c r="BK3233" s="555"/>
      <c r="BL3233" s="556" t="str">
        <f t="shared" si="2424"/>
        <v/>
      </c>
    </row>
    <row r="3234" spans="1:64" s="557" customFormat="1" ht="12" customHeight="1">
      <c r="A3234" s="546" t="s">
        <v>825</v>
      </c>
      <c r="B3234" s="547" t="s">
        <v>323</v>
      </c>
      <c r="C3234" s="546" t="s">
        <v>826</v>
      </c>
      <c r="D3234" s="547" t="s">
        <v>441</v>
      </c>
      <c r="E3234" s="547" t="s">
        <v>1517</v>
      </c>
      <c r="F3234" s="547" t="s">
        <v>586</v>
      </c>
      <c r="G3234" s="547" t="s">
        <v>389</v>
      </c>
      <c r="H3234" s="548" t="s">
        <v>653</v>
      </c>
      <c r="I3234" s="547" t="s">
        <v>505</v>
      </c>
      <c r="J3234" s="549">
        <v>29000</v>
      </c>
      <c r="K3234" s="549">
        <v>16333.8</v>
      </c>
      <c r="L3234" s="191" t="str">
        <f t="shared" si="2383"/>
        <v>856026721102071008001024422601</v>
      </c>
      <c r="M3234" s="192">
        <f t="array" ref="M3234">IF(COUNT(SEARCH(Удалить_Роспись_КВСР,$B3234)*SEARCH(Удалить_Роспись_ПБС,$C3234)*SEARCH(Удалить_Роспись_КФСР, $D3234)*SEARCH(Удалить_Роспись_КЦСР,$E3234)*SEARCH(Удалить_Роспись_КВР,$F3234)*SEARCH(Удалить_Роспись_ЭК,$H3234)*SEARCH(Удалить_Роспись_КР,$I3234))&gt;0,0,1)</f>
        <v>1</v>
      </c>
      <c r="N3234" s="550">
        <f t="shared" si="2429"/>
        <v>1</v>
      </c>
      <c r="O3234" s="192" t="str">
        <f t="shared" si="2384"/>
        <v/>
      </c>
      <c r="P3234" s="192" t="str">
        <f t="shared" si="2428"/>
        <v/>
      </c>
      <c r="Q3234" s="300" t="str">
        <f t="shared" si="2385"/>
        <v/>
      </c>
      <c r="R3234" s="300" t="str">
        <f t="shared" si="2386"/>
        <v/>
      </c>
      <c r="S3234" s="300" t="str">
        <f t="shared" si="2387"/>
        <v/>
      </c>
      <c r="T3234" s="192" t="str">
        <f t="shared" si="2388"/>
        <v/>
      </c>
      <c r="U3234" s="303" t="str">
        <f t="shared" si="2389"/>
        <v/>
      </c>
      <c r="V3234" s="300" t="str">
        <f t="shared" si="2390"/>
        <v/>
      </c>
      <c r="W3234" s="192" t="str">
        <f t="shared" si="2391"/>
        <v/>
      </c>
      <c r="X3234" s="303" t="str">
        <f t="shared" si="2392"/>
        <v/>
      </c>
      <c r="Y3234" s="300" t="str">
        <f t="shared" si="2393"/>
        <v/>
      </c>
      <c r="Z3234" s="300" t="str">
        <f t="shared" si="2394"/>
        <v/>
      </c>
      <c r="AA3234" s="303" t="str">
        <f t="shared" si="2395"/>
        <v/>
      </c>
      <c r="AB3234" s="300" t="str">
        <f t="shared" si="2396"/>
        <v/>
      </c>
      <c r="AC3234" s="300" t="str">
        <f t="shared" si="2397"/>
        <v/>
      </c>
      <c r="AD3234" s="300" t="str">
        <f t="shared" si="2398"/>
        <v/>
      </c>
      <c r="AE3234" s="192" t="str">
        <f t="shared" si="2399"/>
        <v/>
      </c>
      <c r="AF3234" s="192" t="str">
        <f t="shared" si="2400"/>
        <v/>
      </c>
      <c r="AG3234" s="192"/>
      <c r="AH3234" s="186"/>
      <c r="AI3234" s="186"/>
      <c r="AJ3234" s="300" t="str">
        <f t="shared" si="2401"/>
        <v/>
      </c>
      <c r="AK3234" s="300" t="str">
        <f t="shared" si="2402"/>
        <v/>
      </c>
      <c r="AL3234" s="300" t="str">
        <f t="shared" si="2403"/>
        <v/>
      </c>
      <c r="AM3234" s="300" t="str">
        <f t="shared" si="2404"/>
        <v/>
      </c>
      <c r="AN3234" s="300" t="str">
        <f t="shared" si="2405"/>
        <v/>
      </c>
      <c r="AO3234" s="300" t="str">
        <f t="shared" si="2406"/>
        <v/>
      </c>
      <c r="AP3234" s="300" t="str">
        <f t="shared" si="2407"/>
        <v/>
      </c>
      <c r="AQ3234" s="300" t="str">
        <f t="shared" si="2408"/>
        <v/>
      </c>
      <c r="AR3234" s="306" t="str">
        <f t="shared" si="2409"/>
        <v/>
      </c>
      <c r="AS3234" s="300" t="str">
        <f t="shared" si="2410"/>
        <v/>
      </c>
      <c r="AT3234" s="300" t="str">
        <f t="shared" si="2411"/>
        <v/>
      </c>
      <c r="AU3234" s="192" t="str">
        <f t="shared" si="2412"/>
        <v>рбс</v>
      </c>
      <c r="AV3234" s="192" t="str">
        <f t="shared" si="2413"/>
        <v>рбс85602672общпро</v>
      </c>
      <c r="AW3234" s="551">
        <f t="shared" si="2414"/>
        <v>29000</v>
      </c>
      <c r="AX3234" s="191">
        <f t="shared" si="2415"/>
        <v>16333.8</v>
      </c>
      <c r="AY3234" s="191">
        <f t="shared" si="2416"/>
        <v>29000</v>
      </c>
      <c r="AZ3234" s="191">
        <f t="shared" si="2417"/>
        <v>16333.8</v>
      </c>
      <c r="BA3234" s="193">
        <f t="shared" si="2418"/>
        <v>1</v>
      </c>
      <c r="BB3234" s="193">
        <f t="shared" si="2419"/>
        <v>1</v>
      </c>
      <c r="BC3234" s="193">
        <f t="shared" si="2420"/>
        <v>1</v>
      </c>
      <c r="BD3234" s="551">
        <f t="shared" si="2382"/>
        <v>29000</v>
      </c>
      <c r="BE3234" s="551">
        <f t="shared" si="2421"/>
        <v>16333.8</v>
      </c>
      <c r="BF3234" s="552">
        <f t="shared" si="2422"/>
        <v>29000</v>
      </c>
      <c r="BG3234" s="553">
        <f t="shared" si="2423"/>
        <v>29000</v>
      </c>
      <c r="BH3234" s="554"/>
      <c r="BI3234" s="554"/>
      <c r="BJ3234" s="555"/>
      <c r="BK3234" s="555"/>
      <c r="BL3234" s="556" t="str">
        <f t="shared" si="2424"/>
        <v/>
      </c>
    </row>
    <row r="3235" spans="1:64" s="557" customFormat="1" ht="12" customHeight="1">
      <c r="A3235" s="546" t="s">
        <v>825</v>
      </c>
      <c r="B3235" s="547" t="s">
        <v>323</v>
      </c>
      <c r="C3235" s="546" t="s">
        <v>826</v>
      </c>
      <c r="D3235" s="547" t="s">
        <v>441</v>
      </c>
      <c r="E3235" s="547" t="s">
        <v>1517</v>
      </c>
      <c r="F3235" s="547" t="s">
        <v>586</v>
      </c>
      <c r="G3235" s="547" t="s">
        <v>395</v>
      </c>
      <c r="H3235" s="548" t="s">
        <v>653</v>
      </c>
      <c r="I3235" s="547" t="s">
        <v>505</v>
      </c>
      <c r="J3235" s="549">
        <v>650000</v>
      </c>
      <c r="K3235" s="549">
        <v>437835</v>
      </c>
      <c r="L3235" s="191" t="str">
        <f t="shared" si="2383"/>
        <v>856026721102071008001024429001</v>
      </c>
      <c r="M3235" s="192">
        <f t="array" ref="M3235">IF(COUNT(SEARCH(Удалить_Роспись_КВСР,$B3235)*SEARCH(Удалить_Роспись_ПБС,$C3235)*SEARCH(Удалить_Роспись_КФСР, $D3235)*SEARCH(Удалить_Роспись_КЦСР,$E3235)*SEARCH(Удалить_Роспись_КВР,$F3235)*SEARCH(Удалить_Роспись_ЭК,$H3235)*SEARCH(Удалить_Роспись_КР,$I3235))&gt;0,0,1)</f>
        <v>1</v>
      </c>
      <c r="N3235" s="550">
        <f t="shared" si="2429"/>
        <v>1</v>
      </c>
      <c r="O3235" s="192" t="str">
        <f t="shared" si="2384"/>
        <v/>
      </c>
      <c r="P3235" s="192" t="str">
        <f t="shared" si="2428"/>
        <v/>
      </c>
      <c r="Q3235" s="300" t="str">
        <f t="shared" si="2385"/>
        <v/>
      </c>
      <c r="R3235" s="300" t="str">
        <f t="shared" si="2386"/>
        <v/>
      </c>
      <c r="S3235" s="300" t="str">
        <f t="shared" si="2387"/>
        <v/>
      </c>
      <c r="T3235" s="192" t="str">
        <f t="shared" si="2388"/>
        <v/>
      </c>
      <c r="U3235" s="303" t="str">
        <f t="shared" si="2389"/>
        <v/>
      </c>
      <c r="V3235" s="300" t="str">
        <f t="shared" si="2390"/>
        <v/>
      </c>
      <c r="W3235" s="192" t="str">
        <f t="shared" si="2391"/>
        <v/>
      </c>
      <c r="X3235" s="303" t="str">
        <f t="shared" si="2392"/>
        <v/>
      </c>
      <c r="Y3235" s="300" t="str">
        <f t="shared" si="2393"/>
        <v/>
      </c>
      <c r="Z3235" s="300" t="str">
        <f t="shared" si="2394"/>
        <v/>
      </c>
      <c r="AA3235" s="303" t="str">
        <f t="shared" si="2395"/>
        <v/>
      </c>
      <c r="AB3235" s="300" t="str">
        <f t="shared" si="2396"/>
        <v/>
      </c>
      <c r="AC3235" s="300" t="str">
        <f t="shared" si="2397"/>
        <v/>
      </c>
      <c r="AD3235" s="300" t="str">
        <f t="shared" si="2398"/>
        <v/>
      </c>
      <c r="AE3235" s="192" t="str">
        <f t="shared" si="2399"/>
        <v/>
      </c>
      <c r="AF3235" s="192" t="str">
        <f t="shared" si="2400"/>
        <v/>
      </c>
      <c r="AG3235" s="192"/>
      <c r="AH3235" s="186"/>
      <c r="AI3235" s="186"/>
      <c r="AJ3235" s="300" t="str">
        <f t="shared" si="2401"/>
        <v/>
      </c>
      <c r="AK3235" s="300" t="str">
        <f t="shared" si="2402"/>
        <v/>
      </c>
      <c r="AL3235" s="300" t="str">
        <f t="shared" si="2403"/>
        <v/>
      </c>
      <c r="AM3235" s="300" t="str">
        <f t="shared" si="2404"/>
        <v/>
      </c>
      <c r="AN3235" s="300" t="str">
        <f t="shared" si="2405"/>
        <v/>
      </c>
      <c r="AO3235" s="300" t="str">
        <f t="shared" si="2406"/>
        <v/>
      </c>
      <c r="AP3235" s="300" t="str">
        <f t="shared" si="2407"/>
        <v/>
      </c>
      <c r="AQ3235" s="300" t="str">
        <f t="shared" si="2408"/>
        <v/>
      </c>
      <c r="AR3235" s="306" t="str">
        <f t="shared" si="2409"/>
        <v/>
      </c>
      <c r="AS3235" s="300" t="str">
        <f t="shared" si="2410"/>
        <v/>
      </c>
      <c r="AT3235" s="300" t="str">
        <f t="shared" si="2411"/>
        <v/>
      </c>
      <c r="AU3235" s="192" t="str">
        <f t="shared" si="2412"/>
        <v>рбс</v>
      </c>
      <c r="AV3235" s="192" t="str">
        <f t="shared" si="2413"/>
        <v>рбс85602672общпро</v>
      </c>
      <c r="AW3235" s="551">
        <f t="shared" si="2414"/>
        <v>650000</v>
      </c>
      <c r="AX3235" s="191">
        <f t="shared" si="2415"/>
        <v>437835</v>
      </c>
      <c r="AY3235" s="191">
        <f t="shared" si="2416"/>
        <v>650000</v>
      </c>
      <c r="AZ3235" s="191">
        <f t="shared" si="2417"/>
        <v>437835</v>
      </c>
      <c r="BA3235" s="193">
        <f t="shared" si="2418"/>
        <v>1</v>
      </c>
      <c r="BB3235" s="193">
        <f t="shared" si="2419"/>
        <v>1</v>
      </c>
      <c r="BC3235" s="193">
        <f t="shared" si="2420"/>
        <v>1</v>
      </c>
      <c r="BD3235" s="551">
        <f>IF(ISNA(BA3235),0,AY3235*$BA3235)</f>
        <v>650000</v>
      </c>
      <c r="BE3235" s="551">
        <f t="shared" si="2421"/>
        <v>437835</v>
      </c>
      <c r="BF3235" s="552">
        <f t="shared" si="2422"/>
        <v>650000</v>
      </c>
      <c r="BG3235" s="553">
        <f t="shared" si="2423"/>
        <v>650000</v>
      </c>
      <c r="BH3235" s="554" t="str">
        <f>B3235</f>
        <v>856</v>
      </c>
      <c r="BI3235" s="554" t="str">
        <f>D3235</f>
        <v>1102</v>
      </c>
      <c r="BJ3235" s="555" t="s">
        <v>591</v>
      </c>
      <c r="BK3235" s="555" t="s">
        <v>589</v>
      </c>
      <c r="BL3235" s="556" t="str">
        <f t="shared" si="2424"/>
        <v/>
      </c>
    </row>
    <row r="3236" spans="1:64" s="557" customFormat="1" ht="12" customHeight="1">
      <c r="A3236" s="546" t="s">
        <v>825</v>
      </c>
      <c r="B3236" s="547" t="s">
        <v>323</v>
      </c>
      <c r="C3236" s="546" t="s">
        <v>826</v>
      </c>
      <c r="D3236" s="547" t="s">
        <v>441</v>
      </c>
      <c r="E3236" s="547" t="s">
        <v>984</v>
      </c>
      <c r="F3236" s="547" t="s">
        <v>589</v>
      </c>
      <c r="G3236" s="547" t="s">
        <v>386</v>
      </c>
      <c r="H3236" s="548" t="s">
        <v>653</v>
      </c>
      <c r="I3236" s="547" t="s">
        <v>505</v>
      </c>
      <c r="J3236" s="549">
        <v>79050</v>
      </c>
      <c r="K3236" s="549">
        <v>36450</v>
      </c>
      <c r="L3236" s="191" t="str">
        <f t="shared" si="2383"/>
        <v>856026721102071008002011221201</v>
      </c>
      <c r="M3236" s="192">
        <f t="array" ref="M3236">IF(COUNT(SEARCH(Удалить_Роспись_КВСР,$B3236)*SEARCH(Удалить_Роспись_ПБС,$C3236)*SEARCH(Удалить_Роспись_КФСР, $D3236)*SEARCH(Удалить_Роспись_КЦСР,$E3236)*SEARCH(Удалить_Роспись_КВР,$F3236)*SEARCH(Удалить_Роспись_ЭК,$H3236)*SEARCH(Удалить_Роспись_КР,$I3236))&gt;0,0,1)</f>
        <v>1</v>
      </c>
      <c r="N3236" s="550">
        <f t="shared" si="2429"/>
        <v>1</v>
      </c>
      <c r="O3236" s="192" t="str">
        <f t="shared" si="2384"/>
        <v/>
      </c>
      <c r="P3236" s="192" t="str">
        <f t="shared" si="2428"/>
        <v/>
      </c>
      <c r="Q3236" s="300" t="str">
        <f t="shared" si="2385"/>
        <v/>
      </c>
      <c r="R3236" s="300" t="str">
        <f t="shared" si="2386"/>
        <v/>
      </c>
      <c r="S3236" s="300" t="str">
        <f t="shared" si="2387"/>
        <v/>
      </c>
      <c r="T3236" s="192" t="str">
        <f t="shared" si="2388"/>
        <v/>
      </c>
      <c r="U3236" s="303" t="str">
        <f t="shared" si="2389"/>
        <v/>
      </c>
      <c r="V3236" s="300" t="str">
        <f t="shared" si="2390"/>
        <v/>
      </c>
      <c r="W3236" s="192" t="str">
        <f t="shared" si="2391"/>
        <v/>
      </c>
      <c r="X3236" s="303" t="str">
        <f t="shared" si="2392"/>
        <v/>
      </c>
      <c r="Y3236" s="300" t="str">
        <f t="shared" si="2393"/>
        <v/>
      </c>
      <c r="Z3236" s="300" t="str">
        <f t="shared" si="2394"/>
        <v/>
      </c>
      <c r="AA3236" s="303" t="str">
        <f t="shared" si="2395"/>
        <v/>
      </c>
      <c r="AB3236" s="300" t="str">
        <f t="shared" si="2396"/>
        <v/>
      </c>
      <c r="AC3236" s="300" t="str">
        <f t="shared" si="2397"/>
        <v/>
      </c>
      <c r="AD3236" s="300" t="str">
        <f t="shared" si="2398"/>
        <v/>
      </c>
      <c r="AE3236" s="192" t="str">
        <f t="shared" si="2399"/>
        <v/>
      </c>
      <c r="AF3236" s="192" t="str">
        <f t="shared" si="2400"/>
        <v/>
      </c>
      <c r="AG3236" s="192"/>
      <c r="AH3236" s="186"/>
      <c r="AI3236" s="186"/>
      <c r="AJ3236" s="300" t="str">
        <f t="shared" si="2401"/>
        <v/>
      </c>
      <c r="AK3236" s="300" t="str">
        <f t="shared" si="2402"/>
        <v/>
      </c>
      <c r="AL3236" s="300" t="str">
        <f t="shared" si="2403"/>
        <v/>
      </c>
      <c r="AM3236" s="300" t="str">
        <f t="shared" si="2404"/>
        <v/>
      </c>
      <c r="AN3236" s="300" t="str">
        <f t="shared" si="2405"/>
        <v/>
      </c>
      <c r="AO3236" s="300" t="str">
        <f t="shared" si="2406"/>
        <v/>
      </c>
      <c r="AP3236" s="300" t="str">
        <f t="shared" si="2407"/>
        <v/>
      </c>
      <c r="AQ3236" s="300" t="str">
        <f t="shared" si="2408"/>
        <v/>
      </c>
      <c r="AR3236" s="306" t="str">
        <f t="shared" si="2409"/>
        <v/>
      </c>
      <c r="AS3236" s="300" t="str">
        <f t="shared" si="2410"/>
        <v/>
      </c>
      <c r="AT3236" s="300" t="str">
        <f t="shared" si="2411"/>
        <v/>
      </c>
      <c r="AU3236" s="192" t="str">
        <f t="shared" si="2412"/>
        <v>рбс</v>
      </c>
      <c r="AV3236" s="192" t="str">
        <f t="shared" si="2413"/>
        <v>рбс85602672общпро</v>
      </c>
      <c r="AW3236" s="551">
        <f t="shared" si="2414"/>
        <v>79050</v>
      </c>
      <c r="AX3236" s="191">
        <f t="shared" si="2415"/>
        <v>36450</v>
      </c>
      <c r="AY3236" s="191">
        <f t="shared" si="2416"/>
        <v>79050</v>
      </c>
      <c r="AZ3236" s="191">
        <f t="shared" si="2417"/>
        <v>36450</v>
      </c>
      <c r="BA3236" s="193">
        <f t="shared" si="2418"/>
        <v>1</v>
      </c>
      <c r="BB3236" s="193">
        <f t="shared" si="2419"/>
        <v>1</v>
      </c>
      <c r="BC3236" s="193">
        <f t="shared" si="2420"/>
        <v>1</v>
      </c>
      <c r="BD3236" s="551">
        <f t="shared" si="2382"/>
        <v>79050</v>
      </c>
      <c r="BE3236" s="551">
        <f t="shared" si="2421"/>
        <v>36450</v>
      </c>
      <c r="BF3236" s="552">
        <f t="shared" si="2422"/>
        <v>79050</v>
      </c>
      <c r="BG3236" s="553">
        <f t="shared" si="2423"/>
        <v>79050</v>
      </c>
      <c r="BH3236" s="554" t="str">
        <f>B3236</f>
        <v>856</v>
      </c>
      <c r="BI3236" s="554" t="str">
        <f>D3236</f>
        <v>1102</v>
      </c>
      <c r="BJ3236" s="555" t="s">
        <v>591</v>
      </c>
      <c r="BK3236" s="555" t="s">
        <v>589</v>
      </c>
      <c r="BL3236" s="556" t="str">
        <f t="shared" si="2424"/>
        <v/>
      </c>
    </row>
    <row r="3237" spans="1:64" s="557" customFormat="1" ht="12" customHeight="1">
      <c r="A3237" s="546" t="s">
        <v>825</v>
      </c>
      <c r="B3237" s="547" t="s">
        <v>323</v>
      </c>
      <c r="C3237" s="546" t="s">
        <v>826</v>
      </c>
      <c r="D3237" s="547" t="s">
        <v>441</v>
      </c>
      <c r="E3237" s="547" t="s">
        <v>984</v>
      </c>
      <c r="F3237" s="547" t="s">
        <v>985</v>
      </c>
      <c r="G3237" s="547" t="s">
        <v>395</v>
      </c>
      <c r="H3237" s="548" t="s">
        <v>653</v>
      </c>
      <c r="I3237" s="547" t="s">
        <v>505</v>
      </c>
      <c r="J3237" s="549">
        <v>668258</v>
      </c>
      <c r="K3237" s="549">
        <v>619015.80000000005</v>
      </c>
      <c r="L3237" s="191" t="str">
        <f t="shared" si="2383"/>
        <v>856026721102071008002011329001</v>
      </c>
      <c r="M3237" s="192">
        <f t="array" ref="M3237">IF(COUNT(SEARCH(Удалить_Роспись_КВСР,$B3237)*SEARCH(Удалить_Роспись_ПБС,$C3237)*SEARCH(Удалить_Роспись_КФСР, $D3237)*SEARCH(Удалить_Роспись_КЦСР,$E3237)*SEARCH(Удалить_Роспись_КВР,$F3237)*SEARCH(Удалить_Роспись_ЭК,$H3237)*SEARCH(Удалить_Роспись_КР,$I3237))&gt;0,0,1)</f>
        <v>1</v>
      </c>
      <c r="N3237" s="550">
        <f t="shared" si="2429"/>
        <v>1</v>
      </c>
      <c r="O3237" s="192" t="str">
        <f t="shared" si="2384"/>
        <v/>
      </c>
      <c r="P3237" s="192" t="str">
        <f t="shared" si="2428"/>
        <v/>
      </c>
      <c r="Q3237" s="300" t="str">
        <f t="shared" si="2385"/>
        <v/>
      </c>
      <c r="R3237" s="300" t="str">
        <f t="shared" si="2386"/>
        <v/>
      </c>
      <c r="S3237" s="300" t="str">
        <f t="shared" si="2387"/>
        <v/>
      </c>
      <c r="T3237" s="192" t="str">
        <f t="shared" si="2388"/>
        <v/>
      </c>
      <c r="U3237" s="303" t="str">
        <f t="shared" si="2389"/>
        <v/>
      </c>
      <c r="V3237" s="300" t="str">
        <f t="shared" si="2390"/>
        <v/>
      </c>
      <c r="W3237" s="192" t="str">
        <f t="shared" si="2391"/>
        <v/>
      </c>
      <c r="X3237" s="303" t="str">
        <f t="shared" si="2392"/>
        <v/>
      </c>
      <c r="Y3237" s="300" t="str">
        <f t="shared" si="2393"/>
        <v/>
      </c>
      <c r="Z3237" s="300" t="str">
        <f t="shared" si="2394"/>
        <v/>
      </c>
      <c r="AA3237" s="303" t="str">
        <f t="shared" si="2395"/>
        <v/>
      </c>
      <c r="AB3237" s="300" t="str">
        <f t="shared" si="2396"/>
        <v/>
      </c>
      <c r="AC3237" s="300" t="str">
        <f t="shared" si="2397"/>
        <v/>
      </c>
      <c r="AD3237" s="300" t="str">
        <f t="shared" si="2398"/>
        <v/>
      </c>
      <c r="AE3237" s="192" t="str">
        <f t="shared" si="2399"/>
        <v/>
      </c>
      <c r="AF3237" s="192" t="str">
        <f t="shared" si="2400"/>
        <v/>
      </c>
      <c r="AG3237" s="192"/>
      <c r="AH3237" s="186"/>
      <c r="AI3237" s="186"/>
      <c r="AJ3237" s="300" t="str">
        <f t="shared" si="2401"/>
        <v/>
      </c>
      <c r="AK3237" s="300" t="str">
        <f t="shared" si="2402"/>
        <v/>
      </c>
      <c r="AL3237" s="300" t="str">
        <f t="shared" si="2403"/>
        <v/>
      </c>
      <c r="AM3237" s="300" t="str">
        <f t="shared" si="2404"/>
        <v/>
      </c>
      <c r="AN3237" s="300" t="str">
        <f t="shared" si="2405"/>
        <v/>
      </c>
      <c r="AO3237" s="300" t="str">
        <f t="shared" si="2406"/>
        <v/>
      </c>
      <c r="AP3237" s="300" t="str">
        <f t="shared" si="2407"/>
        <v/>
      </c>
      <c r="AQ3237" s="300" t="str">
        <f t="shared" si="2408"/>
        <v/>
      </c>
      <c r="AR3237" s="306" t="str">
        <f t="shared" si="2409"/>
        <v/>
      </c>
      <c r="AS3237" s="300" t="str">
        <f t="shared" si="2410"/>
        <v/>
      </c>
      <c r="AT3237" s="300" t="str">
        <f t="shared" si="2411"/>
        <v/>
      </c>
      <c r="AU3237" s="192" t="str">
        <f t="shared" si="2412"/>
        <v>рбс</v>
      </c>
      <c r="AV3237" s="192" t="str">
        <f t="shared" si="2413"/>
        <v>рбс85602672общпро</v>
      </c>
      <c r="AW3237" s="551">
        <f t="shared" si="2414"/>
        <v>668258</v>
      </c>
      <c r="AX3237" s="191">
        <f t="shared" si="2415"/>
        <v>619015.80000000005</v>
      </c>
      <c r="AY3237" s="191">
        <f t="shared" si="2416"/>
        <v>668258</v>
      </c>
      <c r="AZ3237" s="191">
        <f t="shared" si="2417"/>
        <v>619015.80000000005</v>
      </c>
      <c r="BA3237" s="193">
        <f t="shared" si="2418"/>
        <v>1</v>
      </c>
      <c r="BB3237" s="193">
        <f t="shared" si="2419"/>
        <v>1</v>
      </c>
      <c r="BC3237" s="193">
        <f t="shared" si="2420"/>
        <v>1</v>
      </c>
      <c r="BD3237" s="551">
        <f>IF(ISNA(BA3237),0,AY3237*$BA3237)</f>
        <v>668258</v>
      </c>
      <c r="BE3237" s="551">
        <f t="shared" si="2421"/>
        <v>619015.80000000005</v>
      </c>
      <c r="BF3237" s="552">
        <f t="shared" si="2422"/>
        <v>668258</v>
      </c>
      <c r="BG3237" s="553">
        <f t="shared" si="2423"/>
        <v>668258</v>
      </c>
      <c r="BH3237" s="554" t="str">
        <f>B3237</f>
        <v>856</v>
      </c>
      <c r="BI3237" s="554" t="str">
        <f>D3237</f>
        <v>1102</v>
      </c>
      <c r="BJ3237" s="555" t="s">
        <v>591</v>
      </c>
      <c r="BK3237" s="555" t="s">
        <v>589</v>
      </c>
      <c r="BL3237" s="556" t="str">
        <f t="shared" si="2424"/>
        <v/>
      </c>
    </row>
    <row r="3238" spans="1:64" s="557" customFormat="1" ht="12" customHeight="1">
      <c r="A3238" s="546" t="s">
        <v>825</v>
      </c>
      <c r="B3238" s="547" t="s">
        <v>323</v>
      </c>
      <c r="C3238" s="546" t="s">
        <v>826</v>
      </c>
      <c r="D3238" s="547" t="s">
        <v>441</v>
      </c>
      <c r="E3238" s="547" t="s">
        <v>984</v>
      </c>
      <c r="F3238" s="547" t="s">
        <v>586</v>
      </c>
      <c r="G3238" s="547" t="s">
        <v>392</v>
      </c>
      <c r="H3238" s="548" t="s">
        <v>653</v>
      </c>
      <c r="I3238" s="547" t="s">
        <v>505</v>
      </c>
      <c r="J3238" s="549">
        <v>20000</v>
      </c>
      <c r="K3238" s="549">
        <v>0</v>
      </c>
      <c r="L3238" s="191" t="str">
        <f t="shared" si="2383"/>
        <v>856026721102071008002024422201</v>
      </c>
      <c r="M3238" s="192">
        <f t="array" ref="M3238">IF(COUNT(SEARCH(Удалить_Роспись_КВСР,$B3238)*SEARCH(Удалить_Роспись_ПБС,$C3238)*SEARCH(Удалить_Роспись_КФСР, $D3238)*SEARCH(Удалить_Роспись_КЦСР,$E3238)*SEARCH(Удалить_Роспись_КВР,$F3238)*SEARCH(Удалить_Роспись_ЭК,$H3238)*SEARCH(Удалить_Роспись_КР,$I3238))&gt;0,0,1)</f>
        <v>1</v>
      </c>
      <c r="N3238" s="550">
        <f t="shared" si="2429"/>
        <v>1</v>
      </c>
      <c r="O3238" s="192" t="str">
        <f t="shared" si="2384"/>
        <v/>
      </c>
      <c r="P3238" s="192" t="str">
        <f t="shared" si="2428"/>
        <v/>
      </c>
      <c r="Q3238" s="300" t="str">
        <f t="shared" si="2385"/>
        <v/>
      </c>
      <c r="R3238" s="300" t="str">
        <f t="shared" si="2386"/>
        <v/>
      </c>
      <c r="S3238" s="300" t="str">
        <f t="shared" si="2387"/>
        <v/>
      </c>
      <c r="T3238" s="192" t="str">
        <f t="shared" si="2388"/>
        <v/>
      </c>
      <c r="U3238" s="303" t="str">
        <f t="shared" si="2389"/>
        <v/>
      </c>
      <c r="V3238" s="300" t="str">
        <f t="shared" si="2390"/>
        <v/>
      </c>
      <c r="W3238" s="192" t="str">
        <f t="shared" si="2391"/>
        <v/>
      </c>
      <c r="X3238" s="303" t="str">
        <f t="shared" si="2392"/>
        <v/>
      </c>
      <c r="Y3238" s="300" t="str">
        <f t="shared" si="2393"/>
        <v/>
      </c>
      <c r="Z3238" s="300" t="str">
        <f t="shared" si="2394"/>
        <v/>
      </c>
      <c r="AA3238" s="303" t="str">
        <f t="shared" si="2395"/>
        <v/>
      </c>
      <c r="AB3238" s="300" t="str">
        <f t="shared" si="2396"/>
        <v/>
      </c>
      <c r="AC3238" s="300" t="str">
        <f t="shared" si="2397"/>
        <v/>
      </c>
      <c r="AD3238" s="300" t="str">
        <f t="shared" si="2398"/>
        <v/>
      </c>
      <c r="AE3238" s="192" t="str">
        <f t="shared" si="2399"/>
        <v/>
      </c>
      <c r="AF3238" s="192" t="str">
        <f t="shared" si="2400"/>
        <v/>
      </c>
      <c r="AG3238" s="192"/>
      <c r="AH3238" s="186"/>
      <c r="AI3238" s="186"/>
      <c r="AJ3238" s="300" t="str">
        <f t="shared" si="2401"/>
        <v/>
      </c>
      <c r="AK3238" s="300" t="str">
        <f t="shared" si="2402"/>
        <v/>
      </c>
      <c r="AL3238" s="300" t="str">
        <f t="shared" si="2403"/>
        <v/>
      </c>
      <c r="AM3238" s="300" t="str">
        <f t="shared" si="2404"/>
        <v/>
      </c>
      <c r="AN3238" s="300" t="str">
        <f t="shared" si="2405"/>
        <v/>
      </c>
      <c r="AO3238" s="300" t="str">
        <f t="shared" si="2406"/>
        <v/>
      </c>
      <c r="AP3238" s="300" t="str">
        <f t="shared" si="2407"/>
        <v/>
      </c>
      <c r="AQ3238" s="300" t="str">
        <f t="shared" si="2408"/>
        <v/>
      </c>
      <c r="AR3238" s="306" t="str">
        <f t="shared" si="2409"/>
        <v/>
      </c>
      <c r="AS3238" s="300" t="str">
        <f t="shared" si="2410"/>
        <v/>
      </c>
      <c r="AT3238" s="300" t="str">
        <f t="shared" si="2411"/>
        <v/>
      </c>
      <c r="AU3238" s="192" t="str">
        <f t="shared" si="2412"/>
        <v>рбс</v>
      </c>
      <c r="AV3238" s="192" t="str">
        <f t="shared" si="2413"/>
        <v>рбс85602672общпро</v>
      </c>
      <c r="AW3238" s="551">
        <f t="shared" si="2414"/>
        <v>20000</v>
      </c>
      <c r="AX3238" s="191">
        <f t="shared" si="2415"/>
        <v>0</v>
      </c>
      <c r="AY3238" s="191">
        <f t="shared" si="2416"/>
        <v>20000</v>
      </c>
      <c r="AZ3238" s="191">
        <f t="shared" si="2417"/>
        <v>0</v>
      </c>
      <c r="BA3238" s="193">
        <f t="shared" si="2418"/>
        <v>1</v>
      </c>
      <c r="BB3238" s="193">
        <f t="shared" si="2419"/>
        <v>1</v>
      </c>
      <c r="BC3238" s="193">
        <f t="shared" si="2420"/>
        <v>1</v>
      </c>
      <c r="BD3238" s="551">
        <f t="shared" ref="BD3238:BD3245" si="2430">IF(ISNA(BA3238),0,AY3238*$BA3238)</f>
        <v>20000</v>
      </c>
      <c r="BE3238" s="551">
        <f t="shared" si="2421"/>
        <v>0</v>
      </c>
      <c r="BF3238" s="552">
        <f t="shared" si="2422"/>
        <v>20000</v>
      </c>
      <c r="BG3238" s="553">
        <f t="shared" si="2423"/>
        <v>20000</v>
      </c>
      <c r="BH3238" s="554"/>
      <c r="BI3238" s="554"/>
      <c r="BJ3238" s="555"/>
      <c r="BK3238" s="555"/>
      <c r="BL3238" s="556" t="str">
        <f t="shared" si="2424"/>
        <v/>
      </c>
    </row>
    <row r="3239" spans="1:64" s="557" customFormat="1" ht="12" customHeight="1">
      <c r="A3239" s="546" t="s">
        <v>825</v>
      </c>
      <c r="B3239" s="547" t="s">
        <v>323</v>
      </c>
      <c r="C3239" s="546" t="s">
        <v>826</v>
      </c>
      <c r="D3239" s="547" t="s">
        <v>441</v>
      </c>
      <c r="E3239" s="547" t="s">
        <v>984</v>
      </c>
      <c r="F3239" s="547" t="s">
        <v>586</v>
      </c>
      <c r="G3239" s="547" t="s">
        <v>389</v>
      </c>
      <c r="H3239" s="548" t="s">
        <v>653</v>
      </c>
      <c r="I3239" s="547" t="s">
        <v>505</v>
      </c>
      <c r="J3239" s="549">
        <v>17992</v>
      </c>
      <c r="K3239" s="549">
        <v>11527</v>
      </c>
      <c r="L3239" s="191" t="str">
        <f t="shared" si="2383"/>
        <v>856026721102071008002024422601</v>
      </c>
      <c r="M3239" s="192">
        <f t="array" ref="M3239">IF(COUNT(SEARCH(Удалить_Роспись_КВСР,$B3239)*SEARCH(Удалить_Роспись_ПБС,$C3239)*SEARCH(Удалить_Роспись_КФСР, $D3239)*SEARCH(Удалить_Роспись_КЦСР,$E3239)*SEARCH(Удалить_Роспись_КВР,$F3239)*SEARCH(Удалить_Роспись_ЭК,$H3239)*SEARCH(Удалить_Роспись_КР,$I3239))&gt;0,0,1)</f>
        <v>1</v>
      </c>
      <c r="N3239" s="550">
        <f t="shared" si="2429"/>
        <v>1</v>
      </c>
      <c r="O3239" s="192" t="str">
        <f t="shared" si="2384"/>
        <v/>
      </c>
      <c r="P3239" s="192" t="str">
        <f t="shared" si="2428"/>
        <v/>
      </c>
      <c r="Q3239" s="300" t="str">
        <f t="shared" si="2385"/>
        <v/>
      </c>
      <c r="R3239" s="300" t="str">
        <f t="shared" si="2386"/>
        <v/>
      </c>
      <c r="S3239" s="300" t="str">
        <f t="shared" si="2387"/>
        <v/>
      </c>
      <c r="T3239" s="192" t="str">
        <f t="shared" si="2388"/>
        <v/>
      </c>
      <c r="U3239" s="303" t="str">
        <f t="shared" si="2389"/>
        <v/>
      </c>
      <c r="V3239" s="300" t="str">
        <f t="shared" si="2390"/>
        <v/>
      </c>
      <c r="W3239" s="192" t="str">
        <f t="shared" si="2391"/>
        <v/>
      </c>
      <c r="X3239" s="303" t="str">
        <f t="shared" si="2392"/>
        <v/>
      </c>
      <c r="Y3239" s="300" t="str">
        <f t="shared" si="2393"/>
        <v/>
      </c>
      <c r="Z3239" s="300" t="str">
        <f t="shared" si="2394"/>
        <v/>
      </c>
      <c r="AA3239" s="303" t="str">
        <f t="shared" si="2395"/>
        <v/>
      </c>
      <c r="AB3239" s="300" t="str">
        <f t="shared" si="2396"/>
        <v/>
      </c>
      <c r="AC3239" s="300" t="str">
        <f t="shared" si="2397"/>
        <v/>
      </c>
      <c r="AD3239" s="300" t="str">
        <f t="shared" si="2398"/>
        <v/>
      </c>
      <c r="AE3239" s="192" t="str">
        <f t="shared" si="2399"/>
        <v/>
      </c>
      <c r="AF3239" s="192" t="str">
        <f t="shared" si="2400"/>
        <v/>
      </c>
      <c r="AG3239" s="192"/>
      <c r="AH3239" s="186"/>
      <c r="AI3239" s="186"/>
      <c r="AJ3239" s="300" t="str">
        <f t="shared" si="2401"/>
        <v/>
      </c>
      <c r="AK3239" s="300" t="str">
        <f t="shared" si="2402"/>
        <v/>
      </c>
      <c r="AL3239" s="300" t="str">
        <f t="shared" si="2403"/>
        <v/>
      </c>
      <c r="AM3239" s="300" t="str">
        <f t="shared" si="2404"/>
        <v/>
      </c>
      <c r="AN3239" s="300" t="str">
        <f t="shared" si="2405"/>
        <v/>
      </c>
      <c r="AO3239" s="300" t="str">
        <f t="shared" si="2406"/>
        <v/>
      </c>
      <c r="AP3239" s="300" t="str">
        <f t="shared" si="2407"/>
        <v/>
      </c>
      <c r="AQ3239" s="300" t="str">
        <f t="shared" si="2408"/>
        <v/>
      </c>
      <c r="AR3239" s="306" t="str">
        <f t="shared" si="2409"/>
        <v/>
      </c>
      <c r="AS3239" s="300" t="str">
        <f t="shared" si="2410"/>
        <v/>
      </c>
      <c r="AT3239" s="300" t="str">
        <f t="shared" si="2411"/>
        <v/>
      </c>
      <c r="AU3239" s="192" t="str">
        <f t="shared" si="2412"/>
        <v>рбс</v>
      </c>
      <c r="AV3239" s="192" t="str">
        <f t="shared" si="2413"/>
        <v>рбс85602672общпро</v>
      </c>
      <c r="AW3239" s="551">
        <f t="shared" si="2414"/>
        <v>17992</v>
      </c>
      <c r="AX3239" s="191">
        <f t="shared" si="2415"/>
        <v>11527</v>
      </c>
      <c r="AY3239" s="191">
        <f t="shared" si="2416"/>
        <v>17992</v>
      </c>
      <c r="AZ3239" s="191">
        <f t="shared" si="2417"/>
        <v>11527</v>
      </c>
      <c r="BA3239" s="193">
        <f t="shared" si="2418"/>
        <v>1</v>
      </c>
      <c r="BB3239" s="193">
        <f t="shared" si="2419"/>
        <v>1</v>
      </c>
      <c r="BC3239" s="193">
        <f t="shared" si="2420"/>
        <v>1</v>
      </c>
      <c r="BD3239" s="551">
        <f t="shared" si="2430"/>
        <v>17992</v>
      </c>
      <c r="BE3239" s="551">
        <f t="shared" si="2421"/>
        <v>11527</v>
      </c>
      <c r="BF3239" s="552">
        <f t="shared" si="2422"/>
        <v>17992</v>
      </c>
      <c r="BG3239" s="553">
        <f t="shared" si="2423"/>
        <v>17992</v>
      </c>
      <c r="BH3239" s="554" t="str">
        <f t="shared" ref="BH3239:BH3251" si="2431">B3239</f>
        <v>856</v>
      </c>
      <c r="BI3239" s="554" t="str">
        <f t="shared" ref="BI3239:BI3251" si="2432">D3239</f>
        <v>1102</v>
      </c>
      <c r="BJ3239" s="555" t="s">
        <v>591</v>
      </c>
      <c r="BK3239" s="555" t="s">
        <v>586</v>
      </c>
      <c r="BL3239" s="556" t="str">
        <f t="shared" si="2424"/>
        <v/>
      </c>
    </row>
    <row r="3240" spans="1:64" s="557" customFormat="1" ht="12" customHeight="1">
      <c r="A3240" s="546" t="s">
        <v>825</v>
      </c>
      <c r="B3240" s="547" t="s">
        <v>323</v>
      </c>
      <c r="C3240" s="546" t="s">
        <v>826</v>
      </c>
      <c r="D3240" s="547" t="s">
        <v>441</v>
      </c>
      <c r="E3240" s="547" t="s">
        <v>984</v>
      </c>
      <c r="F3240" s="547" t="s">
        <v>586</v>
      </c>
      <c r="G3240" s="547" t="s">
        <v>397</v>
      </c>
      <c r="H3240" s="548" t="s">
        <v>653</v>
      </c>
      <c r="I3240" s="547" t="s">
        <v>505</v>
      </c>
      <c r="J3240" s="549">
        <v>260400</v>
      </c>
      <c r="K3240" s="549">
        <v>60400</v>
      </c>
      <c r="L3240" s="191" t="str">
        <f t="shared" si="2383"/>
        <v>856026721102071008002024434001</v>
      </c>
      <c r="M3240" s="192">
        <f t="array" ref="M3240">IF(COUNT(SEARCH(Удалить_Роспись_КВСР,$B3240)*SEARCH(Удалить_Роспись_ПБС,$C3240)*SEARCH(Удалить_Роспись_КФСР, $D3240)*SEARCH(Удалить_Роспись_КЦСР,$E3240)*SEARCH(Удалить_Роспись_КВР,$F3240)*SEARCH(Удалить_Роспись_ЭК,$H3240)*SEARCH(Удалить_Роспись_КР,$I3240))&gt;0,0,1)</f>
        <v>1</v>
      </c>
      <c r="N3240" s="550">
        <f t="shared" si="2429"/>
        <v>1</v>
      </c>
      <c r="O3240" s="192" t="str">
        <f t="shared" si="2384"/>
        <v/>
      </c>
      <c r="P3240" s="192" t="str">
        <f t="shared" si="2428"/>
        <v/>
      </c>
      <c r="Q3240" s="300" t="str">
        <f t="shared" si="2385"/>
        <v/>
      </c>
      <c r="R3240" s="300" t="str">
        <f t="shared" si="2386"/>
        <v/>
      </c>
      <c r="S3240" s="300" t="str">
        <f t="shared" si="2387"/>
        <v/>
      </c>
      <c r="T3240" s="192" t="str">
        <f t="shared" si="2388"/>
        <v/>
      </c>
      <c r="U3240" s="303" t="str">
        <f t="shared" si="2389"/>
        <v/>
      </c>
      <c r="V3240" s="300" t="str">
        <f t="shared" si="2390"/>
        <v/>
      </c>
      <c r="W3240" s="192" t="str">
        <f t="shared" si="2391"/>
        <v/>
      </c>
      <c r="X3240" s="303" t="str">
        <f t="shared" si="2392"/>
        <v/>
      </c>
      <c r="Y3240" s="300" t="str">
        <f t="shared" si="2393"/>
        <v/>
      </c>
      <c r="Z3240" s="300" t="str">
        <f t="shared" si="2394"/>
        <v/>
      </c>
      <c r="AA3240" s="303" t="str">
        <f t="shared" si="2395"/>
        <v/>
      </c>
      <c r="AB3240" s="300" t="str">
        <f t="shared" si="2396"/>
        <v/>
      </c>
      <c r="AC3240" s="300" t="str">
        <f t="shared" si="2397"/>
        <v/>
      </c>
      <c r="AD3240" s="300" t="str">
        <f t="shared" si="2398"/>
        <v/>
      </c>
      <c r="AE3240" s="192" t="str">
        <f t="shared" si="2399"/>
        <v/>
      </c>
      <c r="AF3240" s="192" t="str">
        <f t="shared" si="2400"/>
        <v/>
      </c>
      <c r="AG3240" s="192"/>
      <c r="AH3240" s="186"/>
      <c r="AI3240" s="186"/>
      <c r="AJ3240" s="300" t="str">
        <f t="shared" si="2401"/>
        <v/>
      </c>
      <c r="AK3240" s="300" t="str">
        <f t="shared" si="2402"/>
        <v/>
      </c>
      <c r="AL3240" s="300" t="str">
        <f t="shared" si="2403"/>
        <v/>
      </c>
      <c r="AM3240" s="300" t="str">
        <f t="shared" si="2404"/>
        <v/>
      </c>
      <c r="AN3240" s="300" t="str">
        <f t="shared" si="2405"/>
        <v/>
      </c>
      <c r="AO3240" s="300" t="str">
        <f t="shared" si="2406"/>
        <v/>
      </c>
      <c r="AP3240" s="300" t="str">
        <f t="shared" si="2407"/>
        <v/>
      </c>
      <c r="AQ3240" s="300" t="str">
        <f t="shared" si="2408"/>
        <v/>
      </c>
      <c r="AR3240" s="306" t="str">
        <f t="shared" si="2409"/>
        <v/>
      </c>
      <c r="AS3240" s="300" t="str">
        <f t="shared" si="2410"/>
        <v/>
      </c>
      <c r="AT3240" s="300" t="str">
        <f t="shared" si="2411"/>
        <v/>
      </c>
      <c r="AU3240" s="192" t="str">
        <f t="shared" si="2412"/>
        <v>рбс</v>
      </c>
      <c r="AV3240" s="192" t="str">
        <f t="shared" si="2413"/>
        <v>рбс85602672общпро</v>
      </c>
      <c r="AW3240" s="551">
        <f t="shared" si="2414"/>
        <v>260400</v>
      </c>
      <c r="AX3240" s="191">
        <f t="shared" si="2415"/>
        <v>60400</v>
      </c>
      <c r="AY3240" s="191">
        <f t="shared" si="2416"/>
        <v>260400</v>
      </c>
      <c r="AZ3240" s="191">
        <f t="shared" si="2417"/>
        <v>60400</v>
      </c>
      <c r="BA3240" s="193">
        <f t="shared" si="2418"/>
        <v>1</v>
      </c>
      <c r="BB3240" s="193">
        <f t="shared" si="2419"/>
        <v>1</v>
      </c>
      <c r="BC3240" s="193">
        <f t="shared" si="2420"/>
        <v>1</v>
      </c>
      <c r="BD3240" s="551">
        <f t="shared" si="2430"/>
        <v>260400</v>
      </c>
      <c r="BE3240" s="551">
        <f t="shared" si="2421"/>
        <v>60400</v>
      </c>
      <c r="BF3240" s="552">
        <f t="shared" si="2422"/>
        <v>260400</v>
      </c>
      <c r="BG3240" s="553">
        <f t="shared" si="2423"/>
        <v>260400</v>
      </c>
      <c r="BH3240" s="554" t="str">
        <f t="shared" si="2431"/>
        <v>856</v>
      </c>
      <c r="BI3240" s="554" t="str">
        <f t="shared" si="2432"/>
        <v>1102</v>
      </c>
      <c r="BJ3240" s="555" t="s">
        <v>591</v>
      </c>
      <c r="BK3240" s="555" t="s">
        <v>589</v>
      </c>
      <c r="BL3240" s="556" t="str">
        <f t="shared" si="2424"/>
        <v/>
      </c>
    </row>
    <row r="3241" spans="1:64" ht="12" customHeight="1">
      <c r="A3241" s="333" t="s">
        <v>827</v>
      </c>
      <c r="B3241" s="381" t="s">
        <v>329</v>
      </c>
      <c r="C3241" s="333" t="s">
        <v>652</v>
      </c>
      <c r="D3241" s="381" t="s">
        <v>457</v>
      </c>
      <c r="E3241" s="381" t="s">
        <v>1518</v>
      </c>
      <c r="F3241" s="381" t="s">
        <v>602</v>
      </c>
      <c r="G3241" s="381" t="s">
        <v>385</v>
      </c>
      <c r="H3241" s="100" t="s">
        <v>653</v>
      </c>
      <c r="I3241" s="381" t="s">
        <v>505</v>
      </c>
      <c r="J3241" s="382">
        <v>6190678</v>
      </c>
      <c r="K3241" s="382">
        <v>4506070.46</v>
      </c>
      <c r="L3241" s="191" t="str">
        <f t="shared" si="2383"/>
        <v>890014120106112006000012121101</v>
      </c>
      <c r="M3241" s="192">
        <f t="array" ref="M3241">IF(COUNT(SEARCH(Удалить_Роспись_КВСР,$B3241)*SEARCH(Удалить_Роспись_ПБС,$C3241)*SEARCH(Удалить_Роспись_КФСР, $D3241)*SEARCH(Удалить_Роспись_КЦСР,$E3241)*SEARCH(Удалить_Роспись_КВР,$F3241)*SEARCH(Удалить_Роспись_ЭК,$H3241)*SEARCH(Удалить_Роспись_КР,$I3241))&gt;0,0,1)</f>
        <v>1</v>
      </c>
      <c r="N3241" s="192">
        <v>0</v>
      </c>
      <c r="O3241" s="192" t="str">
        <f t="shared" si="2384"/>
        <v/>
      </c>
      <c r="P3241" s="192" t="str">
        <f t="shared" si="2428"/>
        <v/>
      </c>
      <c r="Q3241" s="300" t="str">
        <f t="shared" si="2385"/>
        <v/>
      </c>
      <c r="R3241" s="300" t="str">
        <f t="shared" si="2386"/>
        <v/>
      </c>
      <c r="S3241" s="300" t="str">
        <f t="shared" si="2387"/>
        <v/>
      </c>
      <c r="T3241" s="192" t="str">
        <f t="shared" si="2388"/>
        <v/>
      </c>
      <c r="U3241" s="303" t="str">
        <f t="shared" si="2389"/>
        <v/>
      </c>
      <c r="V3241" s="300" t="str">
        <f t="shared" si="2390"/>
        <v/>
      </c>
      <c r="W3241" s="192" t="str">
        <f t="shared" si="2391"/>
        <v/>
      </c>
      <c r="X3241" s="303" t="str">
        <f t="shared" si="2392"/>
        <v/>
      </c>
      <c r="Y3241" s="300" t="str">
        <f t="shared" si="2393"/>
        <v/>
      </c>
      <c r="Z3241" s="300" t="str">
        <f t="shared" si="2394"/>
        <v/>
      </c>
      <c r="AA3241" s="303" t="str">
        <f t="shared" si="2395"/>
        <v/>
      </c>
      <c r="AB3241" s="300" t="str">
        <f t="shared" si="2396"/>
        <v/>
      </c>
      <c r="AC3241" s="300" t="str">
        <f t="shared" si="2397"/>
        <v/>
      </c>
      <c r="AD3241" s="300" t="str">
        <f t="shared" si="2398"/>
        <v/>
      </c>
      <c r="AE3241" s="192" t="str">
        <f t="shared" si="2399"/>
        <v/>
      </c>
      <c r="AF3241" s="192" t="str">
        <f t="shared" si="2400"/>
        <v/>
      </c>
      <c r="AG3241" s="192"/>
      <c r="AJ3241" s="300" t="str">
        <f t="shared" si="2401"/>
        <v/>
      </c>
      <c r="AK3241" s="300" t="str">
        <f t="shared" si="2402"/>
        <v/>
      </c>
      <c r="AL3241" s="300" t="str">
        <f t="shared" si="2403"/>
        <v/>
      </c>
      <c r="AM3241" s="300" t="str">
        <f t="shared" si="2404"/>
        <v/>
      </c>
      <c r="AN3241" s="300" t="str">
        <f t="shared" si="2405"/>
        <v/>
      </c>
      <c r="AO3241" s="300" t="str">
        <f t="shared" si="2406"/>
        <v/>
      </c>
      <c r="AP3241" s="300" t="str">
        <f t="shared" si="2407"/>
        <v/>
      </c>
      <c r="AQ3241" s="300" t="str">
        <f t="shared" si="2408"/>
        <v/>
      </c>
      <c r="AR3241" s="306" t="str">
        <f t="shared" si="2409"/>
        <v/>
      </c>
      <c r="AS3241" s="300" t="str">
        <f t="shared" si="2410"/>
        <v/>
      </c>
      <c r="AT3241" s="300" t="str">
        <f t="shared" si="2411"/>
        <v/>
      </c>
      <c r="AU3241" s="192" t="str">
        <f t="shared" si="2412"/>
        <v>рбс</v>
      </c>
      <c r="AV3241" s="192" t="str">
        <f t="shared" si="2413"/>
        <v>рбс89001412общопл</v>
      </c>
      <c r="AW3241" s="191">
        <f t="shared" si="2414"/>
        <v>6190678</v>
      </c>
      <c r="AX3241" s="191">
        <f t="shared" si="2415"/>
        <v>4506070.46</v>
      </c>
      <c r="AY3241" s="191">
        <f t="shared" si="2416"/>
        <v>0</v>
      </c>
      <c r="AZ3241" s="191">
        <f t="shared" si="2417"/>
        <v>0</v>
      </c>
      <c r="BA3241" s="193">
        <f t="shared" si="2418"/>
        <v>1</v>
      </c>
      <c r="BB3241" s="193">
        <f t="shared" si="2419"/>
        <v>1</v>
      </c>
      <c r="BC3241" s="193">
        <f t="shared" si="2420"/>
        <v>1</v>
      </c>
      <c r="BD3241" s="191">
        <f t="shared" si="2430"/>
        <v>0</v>
      </c>
      <c r="BE3241" s="191">
        <f t="shared" si="2421"/>
        <v>0</v>
      </c>
      <c r="BF3241" s="210">
        <f t="shared" si="2422"/>
        <v>0</v>
      </c>
      <c r="BG3241" s="211">
        <f t="shared" si="2423"/>
        <v>0</v>
      </c>
      <c r="BH3241" s="289" t="str">
        <f t="shared" si="2431"/>
        <v>890</v>
      </c>
      <c r="BI3241" s="289" t="str">
        <f t="shared" si="2432"/>
        <v>0106</v>
      </c>
      <c r="BJ3241" s="284" t="s">
        <v>591</v>
      </c>
      <c r="BK3241" s="284" t="s">
        <v>586</v>
      </c>
      <c r="BL3241" s="233" t="str">
        <f t="shared" si="2424"/>
        <v/>
      </c>
    </row>
    <row r="3242" spans="1:64" s="463" customFormat="1" ht="12" customHeight="1">
      <c r="A3242" s="452" t="s">
        <v>827</v>
      </c>
      <c r="B3242" s="453" t="s">
        <v>329</v>
      </c>
      <c r="C3242" s="452" t="s">
        <v>652</v>
      </c>
      <c r="D3242" s="453" t="s">
        <v>457</v>
      </c>
      <c r="E3242" s="453" t="s">
        <v>1518</v>
      </c>
      <c r="F3242" s="453" t="s">
        <v>585</v>
      </c>
      <c r="G3242" s="453" t="s">
        <v>386</v>
      </c>
      <c r="H3242" s="454" t="s">
        <v>653</v>
      </c>
      <c r="I3242" s="453" t="s">
        <v>505</v>
      </c>
      <c r="J3242" s="455">
        <v>66456.94</v>
      </c>
      <c r="K3242" s="455">
        <v>21368.06</v>
      </c>
      <c r="L3242" s="191" t="str">
        <f t="shared" si="2383"/>
        <v>890014120106112006000012221201</v>
      </c>
      <c r="M3242" s="457">
        <f t="array" ref="M3242">IF(COUNT(SEARCH(Удалить_Роспись_КВСР,$B3242)*SEARCH(Удалить_Роспись_ПБС,$C3242)*SEARCH(Удалить_Роспись_КФСР, $D3242)*SEARCH(Удалить_Роспись_КЦСР,$E3242)*SEARCH(Удалить_Роспись_КВР,$F3242)*SEARCH(Удалить_Роспись_ЭК,$H3242)*SEARCH(Удалить_Роспись_КР,$I3242))&gt;0,0,1)</f>
        <v>1</v>
      </c>
      <c r="N3242" s="457">
        <f>IF(COUNT(SEARCH(Удалить_Индекс_КВСР,$B3242)*SEARCH(Удалить_Индекс_ПБС,$C3242)*SEARCH(Удалить_Индекс_КФСР,$D3242)*SEARCH(Удалить_Индекс_КЦСР,$E3242)*SEARCH(Удалить_Индекс_КВР,$F3242)*SEARCH(Удалить_Индекс_ЭК,$H3242)*SEARCH(Удалить_Индекс_КР,$I3242))&gt;0,0,1)</f>
        <v>1</v>
      </c>
      <c r="O3242" s="457" t="str">
        <f t="shared" si="2384"/>
        <v/>
      </c>
      <c r="P3242" s="457" t="str">
        <f t="shared" si="2428"/>
        <v/>
      </c>
      <c r="Q3242" s="457" t="str">
        <f t="shared" si="2385"/>
        <v/>
      </c>
      <c r="R3242" s="457" t="str">
        <f t="shared" si="2386"/>
        <v/>
      </c>
      <c r="S3242" s="457" t="str">
        <f t="shared" si="2387"/>
        <v/>
      </c>
      <c r="T3242" s="457" t="str">
        <f t="shared" si="2388"/>
        <v/>
      </c>
      <c r="U3242" s="457" t="str">
        <f t="shared" si="2389"/>
        <v/>
      </c>
      <c r="V3242" s="457" t="str">
        <f t="shared" si="2390"/>
        <v/>
      </c>
      <c r="W3242" s="457" t="str">
        <f t="shared" si="2391"/>
        <v/>
      </c>
      <c r="X3242" s="457" t="str">
        <f t="shared" si="2392"/>
        <v/>
      </c>
      <c r="Y3242" s="457" t="str">
        <f t="shared" si="2393"/>
        <v/>
      </c>
      <c r="Z3242" s="457" t="str">
        <f t="shared" si="2394"/>
        <v/>
      </c>
      <c r="AA3242" s="457" t="str">
        <f t="shared" si="2395"/>
        <v/>
      </c>
      <c r="AB3242" s="457" t="str">
        <f t="shared" si="2396"/>
        <v/>
      </c>
      <c r="AC3242" s="457" t="str">
        <f t="shared" si="2397"/>
        <v/>
      </c>
      <c r="AD3242" s="457" t="str">
        <f t="shared" si="2398"/>
        <v/>
      </c>
      <c r="AE3242" s="457" t="str">
        <f t="shared" si="2399"/>
        <v/>
      </c>
      <c r="AF3242" s="457" t="str">
        <f t="shared" si="2400"/>
        <v/>
      </c>
      <c r="AG3242" s="457"/>
      <c r="AJ3242" s="457" t="str">
        <f t="shared" si="2401"/>
        <v/>
      </c>
      <c r="AK3242" s="457" t="str">
        <f t="shared" si="2402"/>
        <v/>
      </c>
      <c r="AL3242" s="457" t="str">
        <f t="shared" si="2403"/>
        <v/>
      </c>
      <c r="AM3242" s="457" t="str">
        <f t="shared" si="2404"/>
        <v/>
      </c>
      <c r="AN3242" s="457" t="str">
        <f t="shared" si="2405"/>
        <v/>
      </c>
      <c r="AO3242" s="457" t="str">
        <f t="shared" si="2406"/>
        <v/>
      </c>
      <c r="AP3242" s="457" t="str">
        <f t="shared" si="2407"/>
        <v/>
      </c>
      <c r="AQ3242" s="457" t="str">
        <f t="shared" si="2408"/>
        <v/>
      </c>
      <c r="AR3242" s="457" t="str">
        <f t="shared" si="2409"/>
        <v/>
      </c>
      <c r="AS3242" s="457" t="str">
        <f t="shared" si="2410"/>
        <v/>
      </c>
      <c r="AT3242" s="457" t="str">
        <f t="shared" si="2411"/>
        <v/>
      </c>
      <c r="AU3242" s="457" t="str">
        <f t="shared" si="2412"/>
        <v>рбс</v>
      </c>
      <c r="AV3242" s="457" t="str">
        <f t="shared" si="2413"/>
        <v>рбс89001412общпро</v>
      </c>
      <c r="AW3242" s="456">
        <f t="shared" si="2414"/>
        <v>66456.94</v>
      </c>
      <c r="AX3242" s="456">
        <f t="shared" si="2415"/>
        <v>21368.06</v>
      </c>
      <c r="AY3242" s="456">
        <f t="shared" si="2416"/>
        <v>66456.94</v>
      </c>
      <c r="AZ3242" s="191">
        <f t="shared" si="2417"/>
        <v>21368.06</v>
      </c>
      <c r="BA3242" s="193">
        <f t="shared" si="2418"/>
        <v>1</v>
      </c>
      <c r="BB3242" s="193">
        <f t="shared" si="2419"/>
        <v>1</v>
      </c>
      <c r="BC3242" s="193">
        <f t="shared" si="2420"/>
        <v>1</v>
      </c>
      <c r="BD3242" s="456">
        <f t="shared" si="2430"/>
        <v>66456.94</v>
      </c>
      <c r="BE3242" s="456">
        <f t="shared" si="2421"/>
        <v>21368.06</v>
      </c>
      <c r="BF3242" s="458">
        <f t="shared" si="2422"/>
        <v>66456.94</v>
      </c>
      <c r="BG3242" s="459">
        <f t="shared" si="2423"/>
        <v>66456.94</v>
      </c>
      <c r="BH3242" s="460" t="str">
        <f t="shared" si="2431"/>
        <v>890</v>
      </c>
      <c r="BI3242" s="460" t="str">
        <f t="shared" si="2432"/>
        <v>0106</v>
      </c>
      <c r="BJ3242" s="461" t="s">
        <v>591</v>
      </c>
      <c r="BK3242" s="461" t="s">
        <v>586</v>
      </c>
      <c r="BL3242" s="462" t="str">
        <f t="shared" si="2424"/>
        <v/>
      </c>
    </row>
    <row r="3243" spans="1:64" s="463" customFormat="1" ht="12" customHeight="1">
      <c r="A3243" s="452" t="s">
        <v>827</v>
      </c>
      <c r="B3243" s="453" t="s">
        <v>329</v>
      </c>
      <c r="C3243" s="452" t="s">
        <v>652</v>
      </c>
      <c r="D3243" s="453" t="s">
        <v>457</v>
      </c>
      <c r="E3243" s="453" t="s">
        <v>1518</v>
      </c>
      <c r="F3243" s="453" t="s">
        <v>873</v>
      </c>
      <c r="G3243" s="453" t="s">
        <v>387</v>
      </c>
      <c r="H3243" s="454" t="s">
        <v>653</v>
      </c>
      <c r="I3243" s="453" t="s">
        <v>505</v>
      </c>
      <c r="J3243" s="455">
        <v>1869585</v>
      </c>
      <c r="K3243" s="455">
        <v>1341034.21</v>
      </c>
      <c r="L3243" s="191" t="str">
        <f t="shared" si="2383"/>
        <v>890014120106112006000012921301</v>
      </c>
      <c r="M3243" s="457">
        <f t="array" ref="M3243">IF(COUNT(SEARCH(Удалить_Роспись_КВСР,$B3243)*SEARCH(Удалить_Роспись_ПБС,$C3243)*SEARCH(Удалить_Роспись_КФСР, $D3243)*SEARCH(Удалить_Роспись_КЦСР,$E3243)*SEARCH(Удалить_Роспись_КВР,$F3243)*SEARCH(Удалить_Роспись_ЭК,$H3243)*SEARCH(Удалить_Роспись_КР,$I3243))&gt;0,0,1)</f>
        <v>1</v>
      </c>
      <c r="N3243" s="457">
        <v>0</v>
      </c>
      <c r="O3243" s="457" t="str">
        <f t="shared" si="2384"/>
        <v/>
      </c>
      <c r="P3243" s="457" t="str">
        <f t="shared" si="2428"/>
        <v/>
      </c>
      <c r="Q3243" s="457" t="str">
        <f t="shared" si="2385"/>
        <v/>
      </c>
      <c r="R3243" s="457" t="str">
        <f t="shared" si="2386"/>
        <v/>
      </c>
      <c r="S3243" s="457" t="str">
        <f t="shared" si="2387"/>
        <v/>
      </c>
      <c r="T3243" s="457" t="str">
        <f t="shared" si="2388"/>
        <v/>
      </c>
      <c r="U3243" s="457" t="str">
        <f t="shared" si="2389"/>
        <v/>
      </c>
      <c r="V3243" s="457" t="str">
        <f t="shared" si="2390"/>
        <v/>
      </c>
      <c r="W3243" s="457" t="str">
        <f t="shared" si="2391"/>
        <v/>
      </c>
      <c r="X3243" s="457" t="str">
        <f t="shared" si="2392"/>
        <v/>
      </c>
      <c r="Y3243" s="457" t="str">
        <f t="shared" si="2393"/>
        <v/>
      </c>
      <c r="Z3243" s="457" t="str">
        <f t="shared" si="2394"/>
        <v/>
      </c>
      <c r="AA3243" s="457" t="str">
        <f t="shared" si="2395"/>
        <v/>
      </c>
      <c r="AB3243" s="457" t="str">
        <f t="shared" si="2396"/>
        <v/>
      </c>
      <c r="AC3243" s="457" t="str">
        <f t="shared" si="2397"/>
        <v/>
      </c>
      <c r="AD3243" s="457" t="str">
        <f t="shared" si="2398"/>
        <v/>
      </c>
      <c r="AE3243" s="457" t="str">
        <f t="shared" si="2399"/>
        <v/>
      </c>
      <c r="AF3243" s="457" t="str">
        <f t="shared" si="2400"/>
        <v/>
      </c>
      <c r="AG3243" s="457"/>
      <c r="AJ3243" s="457" t="str">
        <f t="shared" si="2401"/>
        <v/>
      </c>
      <c r="AK3243" s="457" t="str">
        <f t="shared" si="2402"/>
        <v/>
      </c>
      <c r="AL3243" s="457" t="str">
        <f t="shared" si="2403"/>
        <v/>
      </c>
      <c r="AM3243" s="457" t="str">
        <f t="shared" si="2404"/>
        <v/>
      </c>
      <c r="AN3243" s="457" t="str">
        <f t="shared" si="2405"/>
        <v/>
      </c>
      <c r="AO3243" s="457" t="str">
        <f t="shared" si="2406"/>
        <v/>
      </c>
      <c r="AP3243" s="457" t="str">
        <f t="shared" si="2407"/>
        <v/>
      </c>
      <c r="AQ3243" s="457" t="str">
        <f t="shared" si="2408"/>
        <v/>
      </c>
      <c r="AR3243" s="457" t="str">
        <f t="shared" si="2409"/>
        <v/>
      </c>
      <c r="AS3243" s="457" t="str">
        <f t="shared" si="2410"/>
        <v/>
      </c>
      <c r="AT3243" s="457" t="str">
        <f t="shared" si="2411"/>
        <v/>
      </c>
      <c r="AU3243" s="457" t="str">
        <f t="shared" si="2412"/>
        <v>рбс</v>
      </c>
      <c r="AV3243" s="457" t="str">
        <f t="shared" si="2413"/>
        <v>рбс89001412общопл</v>
      </c>
      <c r="AW3243" s="456">
        <f t="shared" si="2414"/>
        <v>1869585</v>
      </c>
      <c r="AX3243" s="456">
        <f t="shared" si="2415"/>
        <v>1341034.21</v>
      </c>
      <c r="AY3243" s="456">
        <f t="shared" si="2416"/>
        <v>0</v>
      </c>
      <c r="AZ3243" s="191">
        <f t="shared" si="2417"/>
        <v>0</v>
      </c>
      <c r="BA3243" s="193">
        <f t="shared" si="2418"/>
        <v>1</v>
      </c>
      <c r="BB3243" s="193">
        <f t="shared" si="2419"/>
        <v>1</v>
      </c>
      <c r="BC3243" s="193">
        <f t="shared" si="2420"/>
        <v>1</v>
      </c>
      <c r="BD3243" s="456">
        <f t="shared" si="2430"/>
        <v>0</v>
      </c>
      <c r="BE3243" s="456">
        <f t="shared" si="2421"/>
        <v>0</v>
      </c>
      <c r="BF3243" s="458">
        <f t="shared" si="2422"/>
        <v>0</v>
      </c>
      <c r="BG3243" s="459">
        <f t="shared" si="2423"/>
        <v>0</v>
      </c>
      <c r="BH3243" s="460" t="str">
        <f t="shared" si="2431"/>
        <v>890</v>
      </c>
      <c r="BI3243" s="460" t="str">
        <f t="shared" si="2432"/>
        <v>0106</v>
      </c>
      <c r="BJ3243" s="461" t="s">
        <v>591</v>
      </c>
      <c r="BK3243" s="461" t="s">
        <v>586</v>
      </c>
      <c r="BL3243" s="462" t="str">
        <f t="shared" si="2424"/>
        <v/>
      </c>
    </row>
    <row r="3244" spans="1:64" s="463" customFormat="1" ht="12" customHeight="1">
      <c r="A3244" s="452" t="s">
        <v>827</v>
      </c>
      <c r="B3244" s="453" t="s">
        <v>329</v>
      </c>
      <c r="C3244" s="452" t="s">
        <v>652</v>
      </c>
      <c r="D3244" s="453" t="s">
        <v>457</v>
      </c>
      <c r="E3244" s="453" t="s">
        <v>1518</v>
      </c>
      <c r="F3244" s="453" t="s">
        <v>586</v>
      </c>
      <c r="G3244" s="453" t="s">
        <v>391</v>
      </c>
      <c r="H3244" s="454" t="s">
        <v>653</v>
      </c>
      <c r="I3244" s="453" t="s">
        <v>505</v>
      </c>
      <c r="J3244" s="455">
        <v>284000</v>
      </c>
      <c r="K3244" s="455">
        <v>139349.15</v>
      </c>
      <c r="L3244" s="191" t="str">
        <f t="shared" si="2383"/>
        <v>890014120106112006000024422101</v>
      </c>
      <c r="M3244" s="457">
        <f t="array" ref="M3244">IF(COUNT(SEARCH(Удалить_Роспись_КВСР,$B3244)*SEARCH(Удалить_Роспись_ПБС,$C3244)*SEARCH(Удалить_Роспись_КФСР, $D3244)*SEARCH(Удалить_Роспись_КЦСР,$E3244)*SEARCH(Удалить_Роспись_КВР,$F3244)*SEARCH(Удалить_Роспись_ЭК,$H3244)*SEARCH(Удалить_Роспись_КР,$I3244))&gt;0,0,1)</f>
        <v>1</v>
      </c>
      <c r="N3244" s="457">
        <f>IF(COUNT(SEARCH(Удалить_Индекс_КВСР,$B3244)*SEARCH(Удалить_Индекс_ПБС,$C3244)*SEARCH(Удалить_Индекс_КФСР,$D3244)*SEARCH(Удалить_Индекс_КЦСР,$E3244)*SEARCH(Удалить_Индекс_КВР,$F3244)*SEARCH(Удалить_Индекс_ЭК,$H3244)*SEARCH(Удалить_Индекс_КР,$I3244))&gt;0,0,1)</f>
        <v>1</v>
      </c>
      <c r="O3244" s="457" t="str">
        <f t="shared" si="2384"/>
        <v/>
      </c>
      <c r="P3244" s="457" t="str">
        <f t="shared" si="2428"/>
        <v/>
      </c>
      <c r="Q3244" s="457" t="str">
        <f t="shared" si="2385"/>
        <v/>
      </c>
      <c r="R3244" s="457" t="str">
        <f t="shared" si="2386"/>
        <v/>
      </c>
      <c r="S3244" s="457" t="str">
        <f t="shared" si="2387"/>
        <v/>
      </c>
      <c r="T3244" s="457" t="str">
        <f t="shared" si="2388"/>
        <v/>
      </c>
      <c r="U3244" s="457" t="str">
        <f t="shared" si="2389"/>
        <v/>
      </c>
      <c r="V3244" s="457" t="str">
        <f t="shared" si="2390"/>
        <v/>
      </c>
      <c r="W3244" s="457" t="str">
        <f t="shared" si="2391"/>
        <v/>
      </c>
      <c r="X3244" s="457" t="str">
        <f t="shared" si="2392"/>
        <v/>
      </c>
      <c r="Y3244" s="457" t="str">
        <f t="shared" si="2393"/>
        <v/>
      </c>
      <c r="Z3244" s="457" t="str">
        <f t="shared" si="2394"/>
        <v/>
      </c>
      <c r="AA3244" s="457" t="str">
        <f t="shared" si="2395"/>
        <v/>
      </c>
      <c r="AB3244" s="457" t="str">
        <f t="shared" si="2396"/>
        <v/>
      </c>
      <c r="AC3244" s="457" t="str">
        <f t="shared" si="2397"/>
        <v/>
      </c>
      <c r="AD3244" s="457" t="str">
        <f t="shared" si="2398"/>
        <v/>
      </c>
      <c r="AE3244" s="457" t="str">
        <f t="shared" si="2399"/>
        <v/>
      </c>
      <c r="AF3244" s="457" t="str">
        <f t="shared" si="2400"/>
        <v/>
      </c>
      <c r="AG3244" s="457"/>
      <c r="AJ3244" s="457" t="str">
        <f t="shared" si="2401"/>
        <v/>
      </c>
      <c r="AK3244" s="457" t="str">
        <f t="shared" si="2402"/>
        <v/>
      </c>
      <c r="AL3244" s="457" t="str">
        <f t="shared" si="2403"/>
        <v/>
      </c>
      <c r="AM3244" s="457" t="str">
        <f t="shared" si="2404"/>
        <v/>
      </c>
      <c r="AN3244" s="457" t="str">
        <f t="shared" si="2405"/>
        <v/>
      </c>
      <c r="AO3244" s="457" t="str">
        <f t="shared" si="2406"/>
        <v/>
      </c>
      <c r="AP3244" s="457" t="str">
        <f t="shared" si="2407"/>
        <v/>
      </c>
      <c r="AQ3244" s="457" t="str">
        <f t="shared" si="2408"/>
        <v/>
      </c>
      <c r="AR3244" s="457" t="str">
        <f t="shared" si="2409"/>
        <v/>
      </c>
      <c r="AS3244" s="457" t="str">
        <f t="shared" si="2410"/>
        <v/>
      </c>
      <c r="AT3244" s="457" t="str">
        <f t="shared" si="2411"/>
        <v/>
      </c>
      <c r="AU3244" s="457" t="str">
        <f t="shared" si="2412"/>
        <v>рбс</v>
      </c>
      <c r="AV3244" s="457" t="str">
        <f t="shared" si="2413"/>
        <v>рбс89001412общпро</v>
      </c>
      <c r="AW3244" s="456">
        <f t="shared" si="2414"/>
        <v>284000</v>
      </c>
      <c r="AX3244" s="456">
        <f t="shared" si="2415"/>
        <v>139349.15</v>
      </c>
      <c r="AY3244" s="456">
        <f t="shared" si="2416"/>
        <v>284000</v>
      </c>
      <c r="AZ3244" s="191">
        <f t="shared" si="2417"/>
        <v>139349.15</v>
      </c>
      <c r="BA3244" s="193">
        <f t="shared" si="2418"/>
        <v>1</v>
      </c>
      <c r="BB3244" s="193">
        <f t="shared" si="2419"/>
        <v>1</v>
      </c>
      <c r="BC3244" s="193">
        <f t="shared" si="2420"/>
        <v>1</v>
      </c>
      <c r="BD3244" s="456">
        <f t="shared" si="2430"/>
        <v>284000</v>
      </c>
      <c r="BE3244" s="456">
        <f t="shared" si="2421"/>
        <v>139349.15</v>
      </c>
      <c r="BF3244" s="458">
        <f t="shared" si="2422"/>
        <v>284000</v>
      </c>
      <c r="BG3244" s="459">
        <f t="shared" si="2423"/>
        <v>284000</v>
      </c>
      <c r="BH3244" s="460" t="str">
        <f t="shared" si="2431"/>
        <v>890</v>
      </c>
      <c r="BI3244" s="460" t="str">
        <f t="shared" si="2432"/>
        <v>0106</v>
      </c>
      <c r="BJ3244" s="461" t="s">
        <v>591</v>
      </c>
      <c r="BK3244" s="461" t="s">
        <v>586</v>
      </c>
      <c r="BL3244" s="462" t="str">
        <f t="shared" si="2424"/>
        <v/>
      </c>
    </row>
    <row r="3245" spans="1:64" s="463" customFormat="1" ht="12" customHeight="1">
      <c r="A3245" s="452" t="s">
        <v>827</v>
      </c>
      <c r="B3245" s="453" t="s">
        <v>329</v>
      </c>
      <c r="C3245" s="452" t="s">
        <v>652</v>
      </c>
      <c r="D3245" s="453" t="s">
        <v>457</v>
      </c>
      <c r="E3245" s="453" t="s">
        <v>1518</v>
      </c>
      <c r="F3245" s="453" t="s">
        <v>586</v>
      </c>
      <c r="G3245" s="453" t="s">
        <v>394</v>
      </c>
      <c r="H3245" s="454" t="s">
        <v>653</v>
      </c>
      <c r="I3245" s="453" t="s">
        <v>505</v>
      </c>
      <c r="J3245" s="455">
        <v>331500</v>
      </c>
      <c r="K3245" s="455">
        <v>312149.57</v>
      </c>
      <c r="L3245" s="191" t="str">
        <f t="shared" si="2383"/>
        <v>890014120106112006000024422501</v>
      </c>
      <c r="M3245" s="457">
        <f t="array" ref="M3245">IF(COUNT(SEARCH(Удалить_Роспись_КВСР,$B3245)*SEARCH(Удалить_Роспись_ПБС,$C3245)*SEARCH(Удалить_Роспись_КФСР, $D3245)*SEARCH(Удалить_Роспись_КЦСР,$E3245)*SEARCH(Удалить_Роспись_КВР,$F3245)*SEARCH(Удалить_Роспись_ЭК,$H3245)*SEARCH(Удалить_Роспись_КР,$I3245))&gt;0,0,1)</f>
        <v>1</v>
      </c>
      <c r="N3245" s="457">
        <f>IF(COUNT(SEARCH(Удалить_Индекс_КВСР,$B3245)*SEARCH(Удалить_Индекс_ПБС,$C3245)*SEARCH(Удалить_Индекс_КФСР,$D3245)*SEARCH(Удалить_Индекс_КЦСР,$E3245)*SEARCH(Удалить_Индекс_КВР,$F3245)*SEARCH(Удалить_Индекс_ЭК,$H3245)*SEARCH(Удалить_Индекс_КР,$I3245))&gt;0,0,1)</f>
        <v>1</v>
      </c>
      <c r="O3245" s="457" t="str">
        <f t="shared" si="2384"/>
        <v/>
      </c>
      <c r="P3245" s="457" t="str">
        <f t="shared" si="2428"/>
        <v/>
      </c>
      <c r="Q3245" s="457" t="str">
        <f t="shared" si="2385"/>
        <v/>
      </c>
      <c r="R3245" s="457" t="str">
        <f t="shared" si="2386"/>
        <v/>
      </c>
      <c r="S3245" s="457" t="str">
        <f t="shared" si="2387"/>
        <v/>
      </c>
      <c r="T3245" s="457" t="str">
        <f t="shared" si="2388"/>
        <v/>
      </c>
      <c r="U3245" s="457" t="str">
        <f t="shared" si="2389"/>
        <v/>
      </c>
      <c r="V3245" s="457" t="str">
        <f t="shared" si="2390"/>
        <v/>
      </c>
      <c r="W3245" s="457" t="str">
        <f t="shared" si="2391"/>
        <v/>
      </c>
      <c r="X3245" s="457" t="str">
        <f t="shared" si="2392"/>
        <v/>
      </c>
      <c r="Y3245" s="457" t="str">
        <f t="shared" si="2393"/>
        <v/>
      </c>
      <c r="Z3245" s="457" t="str">
        <f t="shared" si="2394"/>
        <v/>
      </c>
      <c r="AA3245" s="457" t="str">
        <f t="shared" si="2395"/>
        <v/>
      </c>
      <c r="AB3245" s="457" t="str">
        <f t="shared" si="2396"/>
        <v/>
      </c>
      <c r="AC3245" s="457" t="str">
        <f t="shared" si="2397"/>
        <v/>
      </c>
      <c r="AD3245" s="457" t="str">
        <f t="shared" si="2398"/>
        <v/>
      </c>
      <c r="AE3245" s="457" t="str">
        <f t="shared" si="2399"/>
        <v/>
      </c>
      <c r="AF3245" s="457" t="str">
        <f t="shared" si="2400"/>
        <v/>
      </c>
      <c r="AG3245" s="457"/>
      <c r="AJ3245" s="457" t="str">
        <f t="shared" si="2401"/>
        <v/>
      </c>
      <c r="AK3245" s="457" t="str">
        <f t="shared" si="2402"/>
        <v/>
      </c>
      <c r="AL3245" s="457" t="str">
        <f t="shared" si="2403"/>
        <v/>
      </c>
      <c r="AM3245" s="457" t="str">
        <f t="shared" si="2404"/>
        <v/>
      </c>
      <c r="AN3245" s="457" t="str">
        <f t="shared" si="2405"/>
        <v/>
      </c>
      <c r="AO3245" s="457" t="str">
        <f t="shared" si="2406"/>
        <v/>
      </c>
      <c r="AP3245" s="457" t="str">
        <f t="shared" si="2407"/>
        <v/>
      </c>
      <c r="AQ3245" s="457" t="str">
        <f t="shared" si="2408"/>
        <v/>
      </c>
      <c r="AR3245" s="457" t="str">
        <f t="shared" si="2409"/>
        <v/>
      </c>
      <c r="AS3245" s="457" t="str">
        <f t="shared" si="2410"/>
        <v/>
      </c>
      <c r="AT3245" s="457" t="str">
        <f t="shared" si="2411"/>
        <v/>
      </c>
      <c r="AU3245" s="457" t="str">
        <f t="shared" si="2412"/>
        <v>рбс</v>
      </c>
      <c r="AV3245" s="457" t="str">
        <f t="shared" si="2413"/>
        <v>рбс89001412общпро</v>
      </c>
      <c r="AW3245" s="456">
        <f t="shared" si="2414"/>
        <v>331500</v>
      </c>
      <c r="AX3245" s="456">
        <f t="shared" si="2415"/>
        <v>312149.57</v>
      </c>
      <c r="AY3245" s="456">
        <f t="shared" si="2416"/>
        <v>331500</v>
      </c>
      <c r="AZ3245" s="191">
        <f t="shared" si="2417"/>
        <v>312149.57</v>
      </c>
      <c r="BA3245" s="193">
        <f t="shared" si="2418"/>
        <v>1</v>
      </c>
      <c r="BB3245" s="193">
        <f t="shared" si="2419"/>
        <v>1</v>
      </c>
      <c r="BC3245" s="193">
        <f t="shared" si="2420"/>
        <v>1</v>
      </c>
      <c r="BD3245" s="456">
        <f t="shared" si="2430"/>
        <v>331500</v>
      </c>
      <c r="BE3245" s="456">
        <f t="shared" si="2421"/>
        <v>312149.57</v>
      </c>
      <c r="BF3245" s="458">
        <f t="shared" si="2422"/>
        <v>331500</v>
      </c>
      <c r="BG3245" s="459">
        <f t="shared" si="2423"/>
        <v>331500</v>
      </c>
      <c r="BH3245" s="460" t="str">
        <f t="shared" si="2431"/>
        <v>890</v>
      </c>
      <c r="BI3245" s="460" t="str">
        <f t="shared" si="2432"/>
        <v>0106</v>
      </c>
      <c r="BJ3245" s="461" t="s">
        <v>591</v>
      </c>
      <c r="BK3245" s="461" t="s">
        <v>586</v>
      </c>
      <c r="BL3245" s="462" t="str">
        <f t="shared" si="2424"/>
        <v/>
      </c>
    </row>
    <row r="3246" spans="1:64" s="463" customFormat="1" ht="12" customHeight="1">
      <c r="A3246" s="452" t="s">
        <v>827</v>
      </c>
      <c r="B3246" s="453" t="s">
        <v>329</v>
      </c>
      <c r="C3246" s="452" t="s">
        <v>652</v>
      </c>
      <c r="D3246" s="453" t="s">
        <v>457</v>
      </c>
      <c r="E3246" s="453" t="s">
        <v>1518</v>
      </c>
      <c r="F3246" s="453" t="s">
        <v>586</v>
      </c>
      <c r="G3246" s="453" t="s">
        <v>389</v>
      </c>
      <c r="H3246" s="454" t="s">
        <v>653</v>
      </c>
      <c r="I3246" s="453" t="s">
        <v>505</v>
      </c>
      <c r="J3246" s="455">
        <v>963187</v>
      </c>
      <c r="K3246" s="455">
        <v>587228.43999999994</v>
      </c>
      <c r="L3246" s="191" t="str">
        <f t="shared" si="2383"/>
        <v>890014120106112006000024422601</v>
      </c>
      <c r="M3246" s="457">
        <f t="array" ref="M3246">IF(COUNT(SEARCH(Удалить_Роспись_КВСР,$B3246)*SEARCH(Удалить_Роспись_ПБС,$C3246)*SEARCH(Удалить_Роспись_КФСР, $D3246)*SEARCH(Удалить_Роспись_КЦСР,$E3246)*SEARCH(Удалить_Роспись_КВР,$F3246)*SEARCH(Удалить_Роспись_ЭК,$H3246)*SEARCH(Удалить_Роспись_КР,$I3246))&gt;0,0,1)</f>
        <v>1</v>
      </c>
      <c r="N3246" s="457">
        <f>IF(COUNT(SEARCH(Удалить_Индекс_КВСР,$B3246)*SEARCH(Удалить_Индекс_ПБС,$C3246)*SEARCH(Удалить_Индекс_КФСР,$D3246)*SEARCH(Удалить_Индекс_КЦСР,$E3246)*SEARCH(Удалить_Индекс_КВР,$F3246)*SEARCH(Удалить_Индекс_ЭК,$H3246)*SEARCH(Удалить_Индекс_КР,$I3246))&gt;0,0,1)</f>
        <v>1</v>
      </c>
      <c r="O3246" s="457" t="str">
        <f t="shared" si="2384"/>
        <v/>
      </c>
      <c r="P3246" s="457" t="str">
        <f t="shared" si="2428"/>
        <v/>
      </c>
      <c r="Q3246" s="457" t="str">
        <f t="shared" si="2385"/>
        <v/>
      </c>
      <c r="R3246" s="457" t="str">
        <f t="shared" si="2386"/>
        <v/>
      </c>
      <c r="S3246" s="457" t="str">
        <f t="shared" si="2387"/>
        <v/>
      </c>
      <c r="T3246" s="457" t="str">
        <f t="shared" si="2388"/>
        <v/>
      </c>
      <c r="U3246" s="457" t="str">
        <f t="shared" si="2389"/>
        <v/>
      </c>
      <c r="V3246" s="457" t="str">
        <f t="shared" si="2390"/>
        <v/>
      </c>
      <c r="W3246" s="457" t="str">
        <f t="shared" si="2391"/>
        <v/>
      </c>
      <c r="X3246" s="457" t="str">
        <f t="shared" si="2392"/>
        <v/>
      </c>
      <c r="Y3246" s="457" t="str">
        <f t="shared" si="2393"/>
        <v/>
      </c>
      <c r="Z3246" s="457" t="str">
        <f t="shared" si="2394"/>
        <v/>
      </c>
      <c r="AA3246" s="457" t="str">
        <f t="shared" si="2395"/>
        <v/>
      </c>
      <c r="AB3246" s="457" t="str">
        <f t="shared" si="2396"/>
        <v/>
      </c>
      <c r="AC3246" s="457" t="str">
        <f t="shared" si="2397"/>
        <v/>
      </c>
      <c r="AD3246" s="457" t="str">
        <f t="shared" si="2398"/>
        <v/>
      </c>
      <c r="AE3246" s="457" t="str">
        <f t="shared" si="2399"/>
        <v/>
      </c>
      <c r="AF3246" s="457" t="str">
        <f t="shared" si="2400"/>
        <v/>
      </c>
      <c r="AG3246" s="457"/>
      <c r="AJ3246" s="457" t="str">
        <f t="shared" si="2401"/>
        <v/>
      </c>
      <c r="AK3246" s="457" t="str">
        <f t="shared" si="2402"/>
        <v/>
      </c>
      <c r="AL3246" s="457" t="str">
        <f t="shared" si="2403"/>
        <v/>
      </c>
      <c r="AM3246" s="457" t="str">
        <f t="shared" si="2404"/>
        <v/>
      </c>
      <c r="AN3246" s="457" t="str">
        <f t="shared" si="2405"/>
        <v/>
      </c>
      <c r="AO3246" s="457" t="str">
        <f t="shared" si="2406"/>
        <v/>
      </c>
      <c r="AP3246" s="457" t="str">
        <f t="shared" si="2407"/>
        <v/>
      </c>
      <c r="AQ3246" s="457" t="str">
        <f t="shared" si="2408"/>
        <v/>
      </c>
      <c r="AR3246" s="457" t="str">
        <f t="shared" si="2409"/>
        <v/>
      </c>
      <c r="AS3246" s="457" t="str">
        <f t="shared" si="2410"/>
        <v/>
      </c>
      <c r="AT3246" s="457" t="str">
        <f t="shared" si="2411"/>
        <v/>
      </c>
      <c r="AU3246" s="457" t="str">
        <f t="shared" si="2412"/>
        <v>рбс</v>
      </c>
      <c r="AV3246" s="457" t="str">
        <f t="shared" si="2413"/>
        <v>рбс89001412общпро</v>
      </c>
      <c r="AW3246" s="456">
        <f t="shared" si="2414"/>
        <v>963187</v>
      </c>
      <c r="AX3246" s="456">
        <f t="shared" si="2415"/>
        <v>587228.43999999994</v>
      </c>
      <c r="AY3246" s="456">
        <f t="shared" si="2416"/>
        <v>963187</v>
      </c>
      <c r="AZ3246" s="191">
        <f t="shared" si="2417"/>
        <v>587228.43999999994</v>
      </c>
      <c r="BA3246" s="193">
        <f t="shared" si="2418"/>
        <v>1</v>
      </c>
      <c r="BB3246" s="193">
        <f t="shared" si="2419"/>
        <v>1</v>
      </c>
      <c r="BC3246" s="193">
        <f t="shared" si="2420"/>
        <v>1</v>
      </c>
      <c r="BD3246" s="456">
        <f>IF(ISNA(BA3246),0,AY3246*$BA3246)-130000-410000+16000</f>
        <v>439187</v>
      </c>
      <c r="BE3246" s="456">
        <f t="shared" si="2421"/>
        <v>587228.43999999994</v>
      </c>
      <c r="BF3246" s="458">
        <f t="shared" si="2422"/>
        <v>439187</v>
      </c>
      <c r="BG3246" s="459">
        <f t="shared" si="2423"/>
        <v>439187</v>
      </c>
      <c r="BH3246" s="460" t="str">
        <f t="shared" si="2431"/>
        <v>890</v>
      </c>
      <c r="BI3246" s="460" t="str">
        <f t="shared" si="2432"/>
        <v>0106</v>
      </c>
      <c r="BJ3246" s="461" t="s">
        <v>591</v>
      </c>
      <c r="BK3246" s="461" t="s">
        <v>589</v>
      </c>
      <c r="BL3246" s="462" t="str">
        <f t="shared" si="2424"/>
        <v/>
      </c>
    </row>
    <row r="3247" spans="1:64" s="463" customFormat="1" ht="12" customHeight="1">
      <c r="A3247" s="452" t="s">
        <v>827</v>
      </c>
      <c r="B3247" s="453" t="s">
        <v>329</v>
      </c>
      <c r="C3247" s="452" t="s">
        <v>652</v>
      </c>
      <c r="D3247" s="453" t="s">
        <v>457</v>
      </c>
      <c r="E3247" s="453" t="s">
        <v>1518</v>
      </c>
      <c r="F3247" s="453" t="s">
        <v>586</v>
      </c>
      <c r="G3247" s="453" t="s">
        <v>397</v>
      </c>
      <c r="H3247" s="454" t="s">
        <v>653</v>
      </c>
      <c r="I3247" s="453" t="s">
        <v>505</v>
      </c>
      <c r="J3247" s="455">
        <v>309073</v>
      </c>
      <c r="K3247" s="455">
        <v>69059.850000000006</v>
      </c>
      <c r="L3247" s="191" t="str">
        <f t="shared" si="2383"/>
        <v>890014120106112006000024434001</v>
      </c>
      <c r="M3247" s="457">
        <f t="array" ref="M3247">IF(COUNT(SEARCH(Удалить_Роспись_КВСР,$B3247)*SEARCH(Удалить_Роспись_ПБС,$C3247)*SEARCH(Удалить_Роспись_КФСР, $D3247)*SEARCH(Удалить_Роспись_КЦСР,$E3247)*SEARCH(Удалить_Роспись_КВР,$F3247)*SEARCH(Удалить_Роспись_ЭК,$H3247)*SEARCH(Удалить_Роспись_КР,$I3247))&gt;0,0,1)</f>
        <v>1</v>
      </c>
      <c r="N3247" s="564">
        <v>1</v>
      </c>
      <c r="O3247" s="457" t="str">
        <f t="shared" si="2384"/>
        <v/>
      </c>
      <c r="P3247" s="457" t="str">
        <f t="shared" si="2428"/>
        <v/>
      </c>
      <c r="Q3247" s="457" t="str">
        <f t="shared" si="2385"/>
        <v/>
      </c>
      <c r="R3247" s="457" t="str">
        <f t="shared" si="2386"/>
        <v/>
      </c>
      <c r="S3247" s="457" t="str">
        <f t="shared" si="2387"/>
        <v/>
      </c>
      <c r="T3247" s="457" t="str">
        <f t="shared" si="2388"/>
        <v/>
      </c>
      <c r="U3247" s="457" t="str">
        <f t="shared" si="2389"/>
        <v/>
      </c>
      <c r="V3247" s="457" t="str">
        <f t="shared" si="2390"/>
        <v/>
      </c>
      <c r="W3247" s="457" t="str">
        <f t="shared" si="2391"/>
        <v/>
      </c>
      <c r="X3247" s="457" t="str">
        <f t="shared" si="2392"/>
        <v/>
      </c>
      <c r="Y3247" s="457" t="str">
        <f t="shared" si="2393"/>
        <v/>
      </c>
      <c r="Z3247" s="457" t="str">
        <f t="shared" si="2394"/>
        <v/>
      </c>
      <c r="AA3247" s="457" t="str">
        <f t="shared" si="2395"/>
        <v/>
      </c>
      <c r="AB3247" s="457" t="str">
        <f t="shared" si="2396"/>
        <v/>
      </c>
      <c r="AC3247" s="457" t="str">
        <f t="shared" si="2397"/>
        <v/>
      </c>
      <c r="AD3247" s="457" t="str">
        <f t="shared" si="2398"/>
        <v/>
      </c>
      <c r="AE3247" s="457" t="str">
        <f t="shared" si="2399"/>
        <v/>
      </c>
      <c r="AF3247" s="457" t="str">
        <f t="shared" si="2400"/>
        <v/>
      </c>
      <c r="AG3247" s="457"/>
      <c r="AJ3247" s="457" t="str">
        <f t="shared" si="2401"/>
        <v/>
      </c>
      <c r="AK3247" s="457" t="str">
        <f t="shared" si="2402"/>
        <v/>
      </c>
      <c r="AL3247" s="457" t="str">
        <f t="shared" si="2403"/>
        <v/>
      </c>
      <c r="AM3247" s="457" t="str">
        <f t="shared" si="2404"/>
        <v/>
      </c>
      <c r="AN3247" s="457" t="str">
        <f t="shared" si="2405"/>
        <v/>
      </c>
      <c r="AO3247" s="457" t="str">
        <f t="shared" si="2406"/>
        <v/>
      </c>
      <c r="AP3247" s="457" t="str">
        <f t="shared" si="2407"/>
        <v/>
      </c>
      <c r="AQ3247" s="457" t="str">
        <f t="shared" si="2408"/>
        <v/>
      </c>
      <c r="AR3247" s="457" t="str">
        <f t="shared" si="2409"/>
        <v/>
      </c>
      <c r="AS3247" s="457" t="str">
        <f t="shared" si="2410"/>
        <v/>
      </c>
      <c r="AT3247" s="457" t="str">
        <f t="shared" si="2411"/>
        <v/>
      </c>
      <c r="AU3247" s="457" t="str">
        <f t="shared" si="2412"/>
        <v>рбс</v>
      </c>
      <c r="AV3247" s="457" t="str">
        <f t="shared" si="2413"/>
        <v>рбс89001412общпро</v>
      </c>
      <c r="AW3247" s="456">
        <f t="shared" si="2414"/>
        <v>309073</v>
      </c>
      <c r="AX3247" s="456">
        <f t="shared" si="2415"/>
        <v>69059.850000000006</v>
      </c>
      <c r="AY3247" s="456">
        <f t="shared" si="2416"/>
        <v>309073</v>
      </c>
      <c r="AZ3247" s="191">
        <f t="shared" si="2417"/>
        <v>69059.850000000006</v>
      </c>
      <c r="BA3247" s="193">
        <f t="shared" si="2418"/>
        <v>1</v>
      </c>
      <c r="BB3247" s="193">
        <f t="shared" si="2419"/>
        <v>1</v>
      </c>
      <c r="BC3247" s="193">
        <f t="shared" si="2420"/>
        <v>1</v>
      </c>
      <c r="BD3247" s="456">
        <f t="shared" ref="BD3247:BD3269" si="2433">IF(ISNA(BA3247),0,AY3247*$BA3247)</f>
        <v>309073</v>
      </c>
      <c r="BE3247" s="456">
        <f t="shared" si="2421"/>
        <v>69059.850000000006</v>
      </c>
      <c r="BF3247" s="458">
        <f t="shared" si="2422"/>
        <v>309073</v>
      </c>
      <c r="BG3247" s="459">
        <f t="shared" si="2423"/>
        <v>309073</v>
      </c>
      <c r="BH3247" s="460" t="str">
        <f t="shared" si="2431"/>
        <v>890</v>
      </c>
      <c r="BI3247" s="460" t="str">
        <f t="shared" si="2432"/>
        <v>0106</v>
      </c>
      <c r="BJ3247" s="461" t="s">
        <v>591</v>
      </c>
      <c r="BK3247" s="461" t="s">
        <v>586</v>
      </c>
      <c r="BL3247" s="462" t="str">
        <f t="shared" si="2424"/>
        <v/>
      </c>
    </row>
    <row r="3248" spans="1:64" s="463" customFormat="1" ht="12" customHeight="1">
      <c r="A3248" s="452" t="s">
        <v>827</v>
      </c>
      <c r="B3248" s="453" t="s">
        <v>329</v>
      </c>
      <c r="C3248" s="452" t="s">
        <v>652</v>
      </c>
      <c r="D3248" s="453" t="s">
        <v>457</v>
      </c>
      <c r="E3248" s="453" t="s">
        <v>1518</v>
      </c>
      <c r="F3248" s="453" t="s">
        <v>609</v>
      </c>
      <c r="G3248" s="453" t="s">
        <v>395</v>
      </c>
      <c r="H3248" s="454" t="s">
        <v>653</v>
      </c>
      <c r="I3248" s="453" t="s">
        <v>505</v>
      </c>
      <c r="J3248" s="455">
        <v>25000</v>
      </c>
      <c r="K3248" s="455">
        <v>16308.83</v>
      </c>
      <c r="L3248" s="191" t="str">
        <f t="shared" si="2383"/>
        <v>890014120106112006000085229001</v>
      </c>
      <c r="M3248" s="457">
        <f t="array" ref="M3248">IF(COUNT(SEARCH(Удалить_Роспись_КВСР,$B3248)*SEARCH(Удалить_Роспись_ПБС,$C3248)*SEARCH(Удалить_Роспись_КФСР, $D3248)*SEARCH(Удалить_Роспись_КЦСР,$E3248)*SEARCH(Удалить_Роспись_КВР,$F3248)*SEARCH(Удалить_Роспись_ЭК,$H3248)*SEARCH(Удалить_Роспись_КР,$I3248))&gt;0,0,1)</f>
        <v>1</v>
      </c>
      <c r="N3248" s="457">
        <v>0</v>
      </c>
      <c r="O3248" s="457" t="str">
        <f t="shared" si="2384"/>
        <v/>
      </c>
      <c r="P3248" s="457" t="str">
        <f t="shared" si="2428"/>
        <v/>
      </c>
      <c r="Q3248" s="457" t="str">
        <f t="shared" si="2385"/>
        <v/>
      </c>
      <c r="R3248" s="457" t="str">
        <f t="shared" si="2386"/>
        <v/>
      </c>
      <c r="S3248" s="457" t="str">
        <f t="shared" si="2387"/>
        <v/>
      </c>
      <c r="T3248" s="457" t="str">
        <f t="shared" si="2388"/>
        <v/>
      </c>
      <c r="U3248" s="457" t="str">
        <f t="shared" si="2389"/>
        <v/>
      </c>
      <c r="V3248" s="457" t="str">
        <f t="shared" si="2390"/>
        <v/>
      </c>
      <c r="W3248" s="457" t="str">
        <f t="shared" si="2391"/>
        <v/>
      </c>
      <c r="X3248" s="457" t="str">
        <f t="shared" si="2392"/>
        <v/>
      </c>
      <c r="Y3248" s="457" t="str">
        <f t="shared" si="2393"/>
        <v/>
      </c>
      <c r="Z3248" s="457" t="str">
        <f t="shared" si="2394"/>
        <v/>
      </c>
      <c r="AA3248" s="457" t="str">
        <f t="shared" si="2395"/>
        <v/>
      </c>
      <c r="AB3248" s="457" t="str">
        <f t="shared" si="2396"/>
        <v/>
      </c>
      <c r="AC3248" s="457" t="str">
        <f t="shared" si="2397"/>
        <v/>
      </c>
      <c r="AD3248" s="457" t="str">
        <f t="shared" si="2398"/>
        <v/>
      </c>
      <c r="AE3248" s="457" t="str">
        <f t="shared" si="2399"/>
        <v/>
      </c>
      <c r="AF3248" s="457" t="str">
        <f t="shared" si="2400"/>
        <v/>
      </c>
      <c r="AG3248" s="457"/>
      <c r="AJ3248" s="457" t="str">
        <f t="shared" si="2401"/>
        <v/>
      </c>
      <c r="AK3248" s="457" t="str">
        <f t="shared" si="2402"/>
        <v/>
      </c>
      <c r="AL3248" s="457" t="str">
        <f t="shared" si="2403"/>
        <v/>
      </c>
      <c r="AM3248" s="457" t="str">
        <f t="shared" si="2404"/>
        <v/>
      </c>
      <c r="AN3248" s="457" t="str">
        <f t="shared" si="2405"/>
        <v/>
      </c>
      <c r="AO3248" s="457" t="str">
        <f t="shared" si="2406"/>
        <v/>
      </c>
      <c r="AP3248" s="457" t="str">
        <f t="shared" si="2407"/>
        <v/>
      </c>
      <c r="AQ3248" s="457" t="str">
        <f t="shared" si="2408"/>
        <v/>
      </c>
      <c r="AR3248" s="457" t="str">
        <f t="shared" si="2409"/>
        <v/>
      </c>
      <c r="AS3248" s="457" t="str">
        <f t="shared" si="2410"/>
        <v/>
      </c>
      <c r="AT3248" s="457" t="str">
        <f t="shared" si="2411"/>
        <v/>
      </c>
      <c r="AU3248" s="457" t="str">
        <f t="shared" si="2412"/>
        <v>рбс</v>
      </c>
      <c r="AV3248" s="457" t="str">
        <f t="shared" si="2413"/>
        <v>рбс89001412общпро</v>
      </c>
      <c r="AW3248" s="456">
        <f t="shared" si="2414"/>
        <v>25000</v>
      </c>
      <c r="AX3248" s="456">
        <f t="shared" si="2415"/>
        <v>16308.83</v>
      </c>
      <c r="AY3248" s="456">
        <f t="shared" si="2416"/>
        <v>0</v>
      </c>
      <c r="AZ3248" s="191">
        <f t="shared" si="2417"/>
        <v>0</v>
      </c>
      <c r="BA3248" s="193">
        <f t="shared" si="2418"/>
        <v>1</v>
      </c>
      <c r="BB3248" s="193">
        <f t="shared" si="2419"/>
        <v>1</v>
      </c>
      <c r="BC3248" s="193">
        <f t="shared" si="2420"/>
        <v>1</v>
      </c>
      <c r="BD3248" s="456">
        <f t="shared" si="2433"/>
        <v>0</v>
      </c>
      <c r="BE3248" s="456">
        <f t="shared" si="2421"/>
        <v>0</v>
      </c>
      <c r="BF3248" s="458">
        <f t="shared" si="2422"/>
        <v>0</v>
      </c>
      <c r="BG3248" s="459">
        <f t="shared" si="2423"/>
        <v>0</v>
      </c>
      <c r="BH3248" s="460" t="str">
        <f t="shared" si="2431"/>
        <v>890</v>
      </c>
      <c r="BI3248" s="460" t="str">
        <f t="shared" si="2432"/>
        <v>0106</v>
      </c>
      <c r="BJ3248" s="461" t="s">
        <v>591</v>
      </c>
      <c r="BK3248" s="461" t="s">
        <v>586</v>
      </c>
      <c r="BL3248" s="462" t="str">
        <f t="shared" si="2424"/>
        <v/>
      </c>
    </row>
    <row r="3249" spans="1:64" s="463" customFormat="1" ht="12" customHeight="1">
      <c r="A3249" s="452" t="s">
        <v>827</v>
      </c>
      <c r="B3249" s="453" t="s">
        <v>329</v>
      </c>
      <c r="C3249" s="452" t="s">
        <v>652</v>
      </c>
      <c r="D3249" s="453" t="s">
        <v>457</v>
      </c>
      <c r="E3249" s="453" t="s">
        <v>1519</v>
      </c>
      <c r="F3249" s="453" t="s">
        <v>602</v>
      </c>
      <c r="G3249" s="453" t="s">
        <v>385</v>
      </c>
      <c r="H3249" s="454" t="s">
        <v>653</v>
      </c>
      <c r="I3249" s="453" t="s">
        <v>505</v>
      </c>
      <c r="J3249" s="455">
        <v>218203</v>
      </c>
      <c r="K3249" s="455">
        <v>210011.77</v>
      </c>
      <c r="L3249" s="191" t="str">
        <f t="shared" si="2383"/>
        <v>890014120106112006100012121101</v>
      </c>
      <c r="M3249" s="457">
        <f t="array" ref="M3249">IF(COUNT(SEARCH(Удалить_Роспись_КВСР,$B3249)*SEARCH(Удалить_Роспись_ПБС,$C3249)*SEARCH(Удалить_Роспись_КФСР, $D3249)*SEARCH(Удалить_Роспись_КЦСР,$E3249)*SEARCH(Удалить_Роспись_КВР,$F3249)*SEARCH(Удалить_Роспись_ЭК,$H3249)*SEARCH(Удалить_Роспись_КР,$I3249))&gt;0,0,1)</f>
        <v>1</v>
      </c>
      <c r="N3249" s="457">
        <v>0</v>
      </c>
      <c r="O3249" s="457" t="str">
        <f t="shared" si="2384"/>
        <v/>
      </c>
      <c r="P3249" s="457" t="str">
        <f t="shared" si="2428"/>
        <v/>
      </c>
      <c r="Q3249" s="457" t="str">
        <f t="shared" si="2385"/>
        <v/>
      </c>
      <c r="R3249" s="457" t="str">
        <f t="shared" si="2386"/>
        <v/>
      </c>
      <c r="S3249" s="457" t="str">
        <f t="shared" si="2387"/>
        <v/>
      </c>
      <c r="T3249" s="457" t="str">
        <f t="shared" si="2388"/>
        <v/>
      </c>
      <c r="U3249" s="457" t="str">
        <f t="shared" si="2389"/>
        <v/>
      </c>
      <c r="V3249" s="457" t="str">
        <f t="shared" si="2390"/>
        <v/>
      </c>
      <c r="W3249" s="457" t="str">
        <f t="shared" si="2391"/>
        <v/>
      </c>
      <c r="X3249" s="457" t="str">
        <f t="shared" si="2392"/>
        <v/>
      </c>
      <c r="Y3249" s="457" t="str">
        <f t="shared" si="2393"/>
        <v/>
      </c>
      <c r="Z3249" s="457" t="str">
        <f t="shared" si="2394"/>
        <v/>
      </c>
      <c r="AA3249" s="457" t="str">
        <f t="shared" si="2395"/>
        <v/>
      </c>
      <c r="AB3249" s="457" t="str">
        <f t="shared" si="2396"/>
        <v/>
      </c>
      <c r="AC3249" s="457" t="str">
        <f t="shared" si="2397"/>
        <v/>
      </c>
      <c r="AD3249" s="457" t="str">
        <f t="shared" si="2398"/>
        <v/>
      </c>
      <c r="AE3249" s="457" t="str">
        <f t="shared" si="2399"/>
        <v/>
      </c>
      <c r="AF3249" s="457" t="str">
        <f t="shared" si="2400"/>
        <v/>
      </c>
      <c r="AG3249" s="457"/>
      <c r="AJ3249" s="457" t="str">
        <f t="shared" si="2401"/>
        <v/>
      </c>
      <c r="AK3249" s="457" t="str">
        <f t="shared" si="2402"/>
        <v/>
      </c>
      <c r="AL3249" s="457" t="str">
        <f t="shared" si="2403"/>
        <v/>
      </c>
      <c r="AM3249" s="457" t="str">
        <f t="shared" si="2404"/>
        <v/>
      </c>
      <c r="AN3249" s="457" t="str">
        <f t="shared" si="2405"/>
        <v/>
      </c>
      <c r="AO3249" s="457" t="str">
        <f t="shared" si="2406"/>
        <v/>
      </c>
      <c r="AP3249" s="457" t="str">
        <f t="shared" si="2407"/>
        <v/>
      </c>
      <c r="AQ3249" s="457" t="str">
        <f t="shared" si="2408"/>
        <v/>
      </c>
      <c r="AR3249" s="457" t="str">
        <f t="shared" si="2409"/>
        <v/>
      </c>
      <c r="AS3249" s="457" t="str">
        <f t="shared" si="2410"/>
        <v/>
      </c>
      <c r="AT3249" s="457" t="str">
        <f t="shared" si="2411"/>
        <v/>
      </c>
      <c r="AU3249" s="457" t="str">
        <f t="shared" si="2412"/>
        <v>рбс</v>
      </c>
      <c r="AV3249" s="457" t="str">
        <f t="shared" si="2413"/>
        <v>рбс89001412общопл</v>
      </c>
      <c r="AW3249" s="456">
        <f t="shared" si="2414"/>
        <v>218203</v>
      </c>
      <c r="AX3249" s="456">
        <f t="shared" si="2415"/>
        <v>210011.77</v>
      </c>
      <c r="AY3249" s="456">
        <f t="shared" si="2416"/>
        <v>0</v>
      </c>
      <c r="AZ3249" s="191">
        <f t="shared" si="2417"/>
        <v>0</v>
      </c>
      <c r="BA3249" s="193">
        <f t="shared" si="2418"/>
        <v>1</v>
      </c>
      <c r="BB3249" s="193">
        <f t="shared" si="2419"/>
        <v>1</v>
      </c>
      <c r="BC3249" s="193">
        <f t="shared" si="2420"/>
        <v>1</v>
      </c>
      <c r="BD3249" s="456">
        <f t="shared" si="2433"/>
        <v>0</v>
      </c>
      <c r="BE3249" s="456">
        <f t="shared" si="2421"/>
        <v>0</v>
      </c>
      <c r="BF3249" s="458">
        <f t="shared" si="2422"/>
        <v>0</v>
      </c>
      <c r="BG3249" s="459">
        <f t="shared" si="2423"/>
        <v>0</v>
      </c>
      <c r="BH3249" s="460" t="str">
        <f t="shared" si="2431"/>
        <v>890</v>
      </c>
      <c r="BI3249" s="460" t="str">
        <f t="shared" si="2432"/>
        <v>0106</v>
      </c>
      <c r="BJ3249" s="461" t="s">
        <v>591</v>
      </c>
      <c r="BK3249" s="461" t="s">
        <v>586</v>
      </c>
      <c r="BL3249" s="462" t="str">
        <f t="shared" si="2424"/>
        <v/>
      </c>
    </row>
    <row r="3250" spans="1:64" s="463" customFormat="1" ht="12" customHeight="1">
      <c r="A3250" s="452" t="s">
        <v>827</v>
      </c>
      <c r="B3250" s="453" t="s">
        <v>329</v>
      </c>
      <c r="C3250" s="452" t="s">
        <v>652</v>
      </c>
      <c r="D3250" s="453" t="s">
        <v>457</v>
      </c>
      <c r="E3250" s="453" t="s">
        <v>1519</v>
      </c>
      <c r="F3250" s="453" t="s">
        <v>873</v>
      </c>
      <c r="G3250" s="453" t="s">
        <v>387</v>
      </c>
      <c r="H3250" s="454" t="s">
        <v>653</v>
      </c>
      <c r="I3250" s="453" t="s">
        <v>505</v>
      </c>
      <c r="J3250" s="455">
        <v>65897</v>
      </c>
      <c r="K3250" s="455">
        <v>63338.11</v>
      </c>
      <c r="L3250" s="191" t="str">
        <f t="shared" si="2383"/>
        <v>890014120106112006100012921301</v>
      </c>
      <c r="M3250" s="457">
        <f t="array" ref="M3250">IF(COUNT(SEARCH(Удалить_Роспись_КВСР,$B3250)*SEARCH(Удалить_Роспись_ПБС,$C3250)*SEARCH(Удалить_Роспись_КФСР, $D3250)*SEARCH(Удалить_Роспись_КЦСР,$E3250)*SEARCH(Удалить_Роспись_КВР,$F3250)*SEARCH(Удалить_Роспись_ЭК,$H3250)*SEARCH(Удалить_Роспись_КР,$I3250))&gt;0,0,1)</f>
        <v>1</v>
      </c>
      <c r="N3250" s="457">
        <v>0</v>
      </c>
      <c r="O3250" s="457" t="str">
        <f t="shared" si="2384"/>
        <v/>
      </c>
      <c r="P3250" s="457" t="str">
        <f t="shared" si="2428"/>
        <v/>
      </c>
      <c r="Q3250" s="457" t="str">
        <f t="shared" si="2385"/>
        <v/>
      </c>
      <c r="R3250" s="457" t="str">
        <f t="shared" si="2386"/>
        <v/>
      </c>
      <c r="S3250" s="457" t="str">
        <f t="shared" si="2387"/>
        <v/>
      </c>
      <c r="T3250" s="457" t="str">
        <f t="shared" si="2388"/>
        <v/>
      </c>
      <c r="U3250" s="457" t="str">
        <f t="shared" si="2389"/>
        <v/>
      </c>
      <c r="V3250" s="457" t="str">
        <f t="shared" si="2390"/>
        <v/>
      </c>
      <c r="W3250" s="457" t="str">
        <f t="shared" si="2391"/>
        <v/>
      </c>
      <c r="X3250" s="457" t="str">
        <f t="shared" si="2392"/>
        <v/>
      </c>
      <c r="Y3250" s="457" t="str">
        <f t="shared" si="2393"/>
        <v/>
      </c>
      <c r="Z3250" s="457" t="str">
        <f t="shared" si="2394"/>
        <v/>
      </c>
      <c r="AA3250" s="457" t="str">
        <f t="shared" si="2395"/>
        <v/>
      </c>
      <c r="AB3250" s="457" t="str">
        <f t="shared" si="2396"/>
        <v/>
      </c>
      <c r="AC3250" s="457" t="str">
        <f t="shared" si="2397"/>
        <v/>
      </c>
      <c r="AD3250" s="457" t="str">
        <f t="shared" si="2398"/>
        <v/>
      </c>
      <c r="AE3250" s="457" t="str">
        <f t="shared" si="2399"/>
        <v/>
      </c>
      <c r="AF3250" s="457" t="str">
        <f t="shared" si="2400"/>
        <v/>
      </c>
      <c r="AG3250" s="457"/>
      <c r="AJ3250" s="457" t="str">
        <f t="shared" si="2401"/>
        <v/>
      </c>
      <c r="AK3250" s="457" t="str">
        <f t="shared" si="2402"/>
        <v/>
      </c>
      <c r="AL3250" s="457" t="str">
        <f t="shared" si="2403"/>
        <v/>
      </c>
      <c r="AM3250" s="457" t="str">
        <f t="shared" si="2404"/>
        <v/>
      </c>
      <c r="AN3250" s="457" t="str">
        <f t="shared" si="2405"/>
        <v/>
      </c>
      <c r="AO3250" s="457" t="str">
        <f t="shared" si="2406"/>
        <v/>
      </c>
      <c r="AP3250" s="457" t="str">
        <f t="shared" si="2407"/>
        <v/>
      </c>
      <c r="AQ3250" s="457" t="str">
        <f t="shared" si="2408"/>
        <v/>
      </c>
      <c r="AR3250" s="457" t="str">
        <f t="shared" si="2409"/>
        <v/>
      </c>
      <c r="AS3250" s="457" t="str">
        <f t="shared" si="2410"/>
        <v/>
      </c>
      <c r="AT3250" s="457" t="str">
        <f t="shared" si="2411"/>
        <v/>
      </c>
      <c r="AU3250" s="457" t="str">
        <f t="shared" si="2412"/>
        <v>рбс</v>
      </c>
      <c r="AV3250" s="457" t="str">
        <f t="shared" si="2413"/>
        <v>рбс89001412общопл</v>
      </c>
      <c r="AW3250" s="456">
        <f t="shared" si="2414"/>
        <v>65897</v>
      </c>
      <c r="AX3250" s="456">
        <f t="shared" si="2415"/>
        <v>63338.11</v>
      </c>
      <c r="AY3250" s="456">
        <f t="shared" si="2416"/>
        <v>0</v>
      </c>
      <c r="AZ3250" s="191">
        <f t="shared" si="2417"/>
        <v>0</v>
      </c>
      <c r="BA3250" s="193">
        <f t="shared" si="2418"/>
        <v>1</v>
      </c>
      <c r="BB3250" s="193">
        <f t="shared" si="2419"/>
        <v>1</v>
      </c>
      <c r="BC3250" s="193">
        <f t="shared" si="2420"/>
        <v>1</v>
      </c>
      <c r="BD3250" s="456">
        <f t="shared" si="2433"/>
        <v>0</v>
      </c>
      <c r="BE3250" s="456">
        <f t="shared" si="2421"/>
        <v>0</v>
      </c>
      <c r="BF3250" s="458">
        <f t="shared" si="2422"/>
        <v>0</v>
      </c>
      <c r="BG3250" s="459">
        <f t="shared" si="2423"/>
        <v>0</v>
      </c>
      <c r="BH3250" s="460" t="str">
        <f t="shared" si="2431"/>
        <v>890</v>
      </c>
      <c r="BI3250" s="460" t="str">
        <f t="shared" si="2432"/>
        <v>0106</v>
      </c>
      <c r="BJ3250" s="461" t="s">
        <v>591</v>
      </c>
      <c r="BK3250" s="461" t="s">
        <v>586</v>
      </c>
      <c r="BL3250" s="462" t="str">
        <f t="shared" si="2424"/>
        <v/>
      </c>
    </row>
    <row r="3251" spans="1:64" s="463" customFormat="1" ht="12" customHeight="1">
      <c r="A3251" s="452" t="s">
        <v>827</v>
      </c>
      <c r="B3251" s="453" t="s">
        <v>329</v>
      </c>
      <c r="C3251" s="452" t="s">
        <v>652</v>
      </c>
      <c r="D3251" s="453" t="s">
        <v>457</v>
      </c>
      <c r="E3251" s="453" t="s">
        <v>1520</v>
      </c>
      <c r="F3251" s="453" t="s">
        <v>585</v>
      </c>
      <c r="G3251" s="453" t="s">
        <v>386</v>
      </c>
      <c r="H3251" s="454" t="s">
        <v>653</v>
      </c>
      <c r="I3251" s="453" t="s">
        <v>505</v>
      </c>
      <c r="J3251" s="455">
        <v>369243.06</v>
      </c>
      <c r="K3251" s="455">
        <v>115064.2</v>
      </c>
      <c r="L3251" s="191" t="str">
        <f t="shared" si="2383"/>
        <v>890014120106112006700012221201</v>
      </c>
      <c r="M3251" s="457">
        <f t="array" ref="M3251">IF(COUNT(SEARCH(Удалить_Роспись_КВСР,$B3251)*SEARCH(Удалить_Роспись_ПБС,$C3251)*SEARCH(Удалить_Роспись_КФСР, $D3251)*SEARCH(Удалить_Роспись_КЦСР,$E3251)*SEARCH(Удалить_Роспись_КВР,$F3251)*SEARCH(Удалить_Роспись_ЭК,$H3251)*SEARCH(Удалить_Роспись_КР,$I3251))&gt;0,0,1)</f>
        <v>1</v>
      </c>
      <c r="N3251" s="457">
        <f>IF(COUNT(SEARCH(Удалить_Индекс_КВСР,$B3251)*SEARCH(Удалить_Индекс_ПБС,$C3251)*SEARCH(Удалить_Индекс_КФСР,$D3251)*SEARCH(Удалить_Индекс_КЦСР,$E3251)*SEARCH(Удалить_Индекс_КВР,$F3251)*SEARCH(Удалить_Индекс_ЭК,$H3251)*SEARCH(Удалить_Индекс_КР,$I3251))&gt;0,0,1)</f>
        <v>1</v>
      </c>
      <c r="O3251" s="457" t="str">
        <f t="shared" si="2384"/>
        <v/>
      </c>
      <c r="P3251" s="457" t="str">
        <f t="shared" si="2428"/>
        <v/>
      </c>
      <c r="Q3251" s="457" t="str">
        <f t="shared" si="2385"/>
        <v/>
      </c>
      <c r="R3251" s="457" t="str">
        <f t="shared" si="2386"/>
        <v/>
      </c>
      <c r="S3251" s="457" t="str">
        <f t="shared" si="2387"/>
        <v/>
      </c>
      <c r="T3251" s="457" t="str">
        <f t="shared" si="2388"/>
        <v/>
      </c>
      <c r="U3251" s="457" t="str">
        <f t="shared" si="2389"/>
        <v/>
      </c>
      <c r="V3251" s="457" t="str">
        <f t="shared" si="2390"/>
        <v/>
      </c>
      <c r="W3251" s="457" t="str">
        <f t="shared" si="2391"/>
        <v/>
      </c>
      <c r="X3251" s="457" t="str">
        <f t="shared" si="2392"/>
        <v/>
      </c>
      <c r="Y3251" s="457" t="str">
        <f t="shared" si="2393"/>
        <v/>
      </c>
      <c r="Z3251" s="457" t="str">
        <f t="shared" si="2394"/>
        <v/>
      </c>
      <c r="AA3251" s="457" t="str">
        <f t="shared" si="2395"/>
        <v/>
      </c>
      <c r="AB3251" s="457" t="str">
        <f t="shared" si="2396"/>
        <v/>
      </c>
      <c r="AC3251" s="457" t="str">
        <f t="shared" si="2397"/>
        <v/>
      </c>
      <c r="AD3251" s="457" t="str">
        <f t="shared" si="2398"/>
        <v/>
      </c>
      <c r="AE3251" s="457" t="str">
        <f t="shared" si="2399"/>
        <v/>
      </c>
      <c r="AF3251" s="457" t="str">
        <f t="shared" si="2400"/>
        <v/>
      </c>
      <c r="AG3251" s="457"/>
      <c r="AJ3251" s="457" t="str">
        <f t="shared" si="2401"/>
        <v/>
      </c>
      <c r="AK3251" s="457" t="str">
        <f t="shared" si="2402"/>
        <v/>
      </c>
      <c r="AL3251" s="457" t="str">
        <f t="shared" si="2403"/>
        <v/>
      </c>
      <c r="AM3251" s="457" t="str">
        <f t="shared" si="2404"/>
        <v/>
      </c>
      <c r="AN3251" s="457" t="str">
        <f t="shared" si="2405"/>
        <v/>
      </c>
      <c r="AO3251" s="457" t="str">
        <f t="shared" si="2406"/>
        <v/>
      </c>
      <c r="AP3251" s="457" t="str">
        <f t="shared" si="2407"/>
        <v/>
      </c>
      <c r="AQ3251" s="457" t="str">
        <f t="shared" si="2408"/>
        <v/>
      </c>
      <c r="AR3251" s="457" t="str">
        <f t="shared" si="2409"/>
        <v/>
      </c>
      <c r="AS3251" s="457" t="str">
        <f t="shared" si="2410"/>
        <v/>
      </c>
      <c r="AT3251" s="457" t="str">
        <f t="shared" si="2411"/>
        <v/>
      </c>
      <c r="AU3251" s="457" t="str">
        <f t="shared" si="2412"/>
        <v>рбс</v>
      </c>
      <c r="AV3251" s="457" t="str">
        <f t="shared" si="2413"/>
        <v>рбс89001412общпро</v>
      </c>
      <c r="AW3251" s="456">
        <f t="shared" si="2414"/>
        <v>369243.06</v>
      </c>
      <c r="AX3251" s="456">
        <f t="shared" si="2415"/>
        <v>115064.2</v>
      </c>
      <c r="AY3251" s="456">
        <f t="shared" si="2416"/>
        <v>369243.06</v>
      </c>
      <c r="AZ3251" s="191">
        <f t="shared" si="2417"/>
        <v>115064.2</v>
      </c>
      <c r="BA3251" s="193">
        <f t="shared" si="2418"/>
        <v>1</v>
      </c>
      <c r="BB3251" s="193">
        <f t="shared" si="2419"/>
        <v>1</v>
      </c>
      <c r="BC3251" s="193">
        <f t="shared" si="2420"/>
        <v>1</v>
      </c>
      <c r="BD3251" s="456">
        <f t="shared" si="2433"/>
        <v>369243.06</v>
      </c>
      <c r="BE3251" s="456">
        <f t="shared" si="2421"/>
        <v>115064.2</v>
      </c>
      <c r="BF3251" s="458">
        <f t="shared" si="2422"/>
        <v>369243.06</v>
      </c>
      <c r="BG3251" s="459">
        <f t="shared" si="2423"/>
        <v>369243.06</v>
      </c>
      <c r="BH3251" s="460" t="str">
        <f t="shared" si="2431"/>
        <v>890</v>
      </c>
      <c r="BI3251" s="460" t="str">
        <f t="shared" si="2432"/>
        <v>0106</v>
      </c>
      <c r="BJ3251" s="461" t="s">
        <v>591</v>
      </c>
      <c r="BK3251" s="461" t="s">
        <v>586</v>
      </c>
      <c r="BL3251" s="462" t="str">
        <f t="shared" si="2424"/>
        <v/>
      </c>
    </row>
    <row r="3252" spans="1:64" s="463" customFormat="1" ht="12" customHeight="1">
      <c r="A3252" s="452" t="s">
        <v>827</v>
      </c>
      <c r="B3252" s="453" t="s">
        <v>329</v>
      </c>
      <c r="C3252" s="452" t="s">
        <v>652</v>
      </c>
      <c r="D3252" s="453" t="s">
        <v>457</v>
      </c>
      <c r="E3252" s="453" t="s">
        <v>1521</v>
      </c>
      <c r="F3252" s="453" t="s">
        <v>602</v>
      </c>
      <c r="G3252" s="453" t="s">
        <v>385</v>
      </c>
      <c r="H3252" s="454" t="s">
        <v>653</v>
      </c>
      <c r="I3252" s="453" t="s">
        <v>505</v>
      </c>
      <c r="J3252" s="455">
        <v>1150588</v>
      </c>
      <c r="K3252" s="455">
        <v>738129.24</v>
      </c>
      <c r="L3252" s="191" t="str">
        <f t="shared" si="2383"/>
        <v>890014120106112006Б00012121101</v>
      </c>
      <c r="M3252" s="457">
        <f t="array" ref="M3252">IF(COUNT(SEARCH(Удалить_Роспись_КВСР,$B3252)*SEARCH(Удалить_Роспись_ПБС,$C3252)*SEARCH(Удалить_Роспись_КФСР, $D3252)*SEARCH(Удалить_Роспись_КЦСР,$E3252)*SEARCH(Удалить_Роспись_КВР,$F3252)*SEARCH(Удалить_Роспись_ЭК,$H3252)*SEARCH(Удалить_Роспись_КР,$I3252))&gt;0,0,1)</f>
        <v>1</v>
      </c>
      <c r="N3252" s="457">
        <v>0</v>
      </c>
      <c r="O3252" s="457" t="str">
        <f t="shared" si="2384"/>
        <v/>
      </c>
      <c r="P3252" s="457" t="str">
        <f t="shared" si="2428"/>
        <v/>
      </c>
      <c r="Q3252" s="457" t="str">
        <f t="shared" si="2385"/>
        <v/>
      </c>
      <c r="R3252" s="457" t="str">
        <f t="shared" si="2386"/>
        <v/>
      </c>
      <c r="S3252" s="457" t="str">
        <f t="shared" si="2387"/>
        <v/>
      </c>
      <c r="T3252" s="457" t="str">
        <f t="shared" si="2388"/>
        <v/>
      </c>
      <c r="U3252" s="457" t="str">
        <f t="shared" si="2389"/>
        <v/>
      </c>
      <c r="V3252" s="457" t="str">
        <f t="shared" si="2390"/>
        <v/>
      </c>
      <c r="W3252" s="457" t="str">
        <f t="shared" si="2391"/>
        <v/>
      </c>
      <c r="X3252" s="457" t="str">
        <f t="shared" si="2392"/>
        <v/>
      </c>
      <c r="Y3252" s="457" t="str">
        <f t="shared" si="2393"/>
        <v/>
      </c>
      <c r="Z3252" s="457" t="str">
        <f t="shared" si="2394"/>
        <v/>
      </c>
      <c r="AA3252" s="457" t="str">
        <f t="shared" si="2395"/>
        <v/>
      </c>
      <c r="AB3252" s="457" t="str">
        <f t="shared" si="2396"/>
        <v/>
      </c>
      <c r="AC3252" s="457" t="str">
        <f t="shared" si="2397"/>
        <v/>
      </c>
      <c r="AD3252" s="457" t="str">
        <f t="shared" si="2398"/>
        <v/>
      </c>
      <c r="AE3252" s="457" t="str">
        <f t="shared" si="2399"/>
        <v/>
      </c>
      <c r="AF3252" s="457" t="str">
        <f t="shared" si="2400"/>
        <v/>
      </c>
      <c r="AG3252" s="457"/>
      <c r="AJ3252" s="457" t="str">
        <f t="shared" si="2401"/>
        <v/>
      </c>
      <c r="AK3252" s="457" t="str">
        <f t="shared" si="2402"/>
        <v/>
      </c>
      <c r="AL3252" s="457" t="str">
        <f t="shared" si="2403"/>
        <v/>
      </c>
      <c r="AM3252" s="457" t="str">
        <f t="shared" si="2404"/>
        <v/>
      </c>
      <c r="AN3252" s="457" t="str">
        <f t="shared" si="2405"/>
        <v/>
      </c>
      <c r="AO3252" s="457" t="str">
        <f t="shared" si="2406"/>
        <v/>
      </c>
      <c r="AP3252" s="457" t="str">
        <f t="shared" si="2407"/>
        <v/>
      </c>
      <c r="AQ3252" s="457" t="str">
        <f t="shared" si="2408"/>
        <v/>
      </c>
      <c r="AR3252" s="457" t="str">
        <f t="shared" si="2409"/>
        <v/>
      </c>
      <c r="AS3252" s="457" t="str">
        <f t="shared" si="2410"/>
        <v/>
      </c>
      <c r="AT3252" s="457" t="str">
        <f t="shared" si="2411"/>
        <v/>
      </c>
      <c r="AU3252" s="457" t="str">
        <f t="shared" si="2412"/>
        <v>рбс</v>
      </c>
      <c r="AV3252" s="457" t="str">
        <f t="shared" si="2413"/>
        <v>рбс89001412общопл</v>
      </c>
      <c r="AW3252" s="456">
        <f t="shared" si="2414"/>
        <v>1150588</v>
      </c>
      <c r="AX3252" s="456">
        <f t="shared" si="2415"/>
        <v>738129.24</v>
      </c>
      <c r="AY3252" s="456">
        <f t="shared" si="2416"/>
        <v>0</v>
      </c>
      <c r="AZ3252" s="191">
        <f t="shared" si="2417"/>
        <v>0</v>
      </c>
      <c r="BA3252" s="193">
        <f t="shared" si="2418"/>
        <v>1</v>
      </c>
      <c r="BB3252" s="193">
        <f t="shared" si="2419"/>
        <v>1</v>
      </c>
      <c r="BC3252" s="193">
        <f t="shared" si="2420"/>
        <v>1</v>
      </c>
      <c r="BD3252" s="456">
        <f t="shared" si="2433"/>
        <v>0</v>
      </c>
      <c r="BE3252" s="456">
        <f t="shared" si="2421"/>
        <v>0</v>
      </c>
      <c r="BF3252" s="458">
        <f t="shared" si="2422"/>
        <v>0</v>
      </c>
      <c r="BG3252" s="459">
        <f t="shared" si="2423"/>
        <v>0</v>
      </c>
      <c r="BH3252" s="460"/>
      <c r="BI3252" s="460"/>
      <c r="BJ3252" s="461"/>
      <c r="BK3252" s="461"/>
      <c r="BL3252" s="462" t="str">
        <f t="shared" si="2424"/>
        <v/>
      </c>
    </row>
    <row r="3253" spans="1:64" s="463" customFormat="1" ht="12" customHeight="1">
      <c r="A3253" s="452" t="s">
        <v>827</v>
      </c>
      <c r="B3253" s="453" t="s">
        <v>329</v>
      </c>
      <c r="C3253" s="452" t="s">
        <v>652</v>
      </c>
      <c r="D3253" s="453" t="s">
        <v>457</v>
      </c>
      <c r="E3253" s="453" t="s">
        <v>1521</v>
      </c>
      <c r="F3253" s="453" t="s">
        <v>873</v>
      </c>
      <c r="G3253" s="453" t="s">
        <v>387</v>
      </c>
      <c r="H3253" s="454" t="s">
        <v>653</v>
      </c>
      <c r="I3253" s="453" t="s">
        <v>505</v>
      </c>
      <c r="J3253" s="455">
        <v>347478</v>
      </c>
      <c r="K3253" s="455">
        <v>223000.42</v>
      </c>
      <c r="L3253" s="191" t="str">
        <f t="shared" si="2383"/>
        <v>890014120106112006Б00012921301</v>
      </c>
      <c r="M3253" s="457">
        <f t="array" ref="M3253">IF(COUNT(SEARCH(Удалить_Роспись_КВСР,$B3253)*SEARCH(Удалить_Роспись_ПБС,$C3253)*SEARCH(Удалить_Роспись_КФСР, $D3253)*SEARCH(Удалить_Роспись_КЦСР,$E3253)*SEARCH(Удалить_Роспись_КВР,$F3253)*SEARCH(Удалить_Роспись_ЭК,$H3253)*SEARCH(Удалить_Роспись_КР,$I3253))&gt;0,0,1)</f>
        <v>1</v>
      </c>
      <c r="N3253" s="457">
        <v>0</v>
      </c>
      <c r="O3253" s="457" t="str">
        <f t="shared" si="2384"/>
        <v/>
      </c>
      <c r="P3253" s="457" t="str">
        <f t="shared" si="2428"/>
        <v/>
      </c>
      <c r="Q3253" s="457" t="str">
        <f t="shared" si="2385"/>
        <v/>
      </c>
      <c r="R3253" s="457" t="str">
        <f t="shared" si="2386"/>
        <v/>
      </c>
      <c r="S3253" s="457" t="str">
        <f t="shared" si="2387"/>
        <v/>
      </c>
      <c r="T3253" s="457" t="str">
        <f t="shared" si="2388"/>
        <v/>
      </c>
      <c r="U3253" s="457" t="str">
        <f t="shared" si="2389"/>
        <v/>
      </c>
      <c r="V3253" s="457" t="str">
        <f t="shared" si="2390"/>
        <v/>
      </c>
      <c r="W3253" s="457" t="str">
        <f t="shared" si="2391"/>
        <v/>
      </c>
      <c r="X3253" s="457" t="str">
        <f t="shared" si="2392"/>
        <v/>
      </c>
      <c r="Y3253" s="457" t="str">
        <f t="shared" si="2393"/>
        <v/>
      </c>
      <c r="Z3253" s="457" t="str">
        <f t="shared" si="2394"/>
        <v/>
      </c>
      <c r="AA3253" s="457" t="str">
        <f t="shared" si="2395"/>
        <v/>
      </c>
      <c r="AB3253" s="457" t="str">
        <f t="shared" si="2396"/>
        <v/>
      </c>
      <c r="AC3253" s="457" t="str">
        <f t="shared" si="2397"/>
        <v/>
      </c>
      <c r="AD3253" s="457" t="str">
        <f t="shared" si="2398"/>
        <v/>
      </c>
      <c r="AE3253" s="457" t="str">
        <f t="shared" si="2399"/>
        <v/>
      </c>
      <c r="AF3253" s="457" t="str">
        <f t="shared" si="2400"/>
        <v/>
      </c>
      <c r="AG3253" s="457"/>
      <c r="AJ3253" s="457" t="str">
        <f t="shared" si="2401"/>
        <v/>
      </c>
      <c r="AK3253" s="457" t="str">
        <f t="shared" si="2402"/>
        <v/>
      </c>
      <c r="AL3253" s="457" t="str">
        <f t="shared" si="2403"/>
        <v/>
      </c>
      <c r="AM3253" s="457" t="str">
        <f t="shared" si="2404"/>
        <v/>
      </c>
      <c r="AN3253" s="457" t="str">
        <f t="shared" si="2405"/>
        <v/>
      </c>
      <c r="AO3253" s="457" t="str">
        <f t="shared" si="2406"/>
        <v/>
      </c>
      <c r="AP3253" s="457" t="str">
        <f t="shared" si="2407"/>
        <v/>
      </c>
      <c r="AQ3253" s="457" t="str">
        <f t="shared" si="2408"/>
        <v/>
      </c>
      <c r="AR3253" s="457" t="str">
        <f t="shared" si="2409"/>
        <v/>
      </c>
      <c r="AS3253" s="457" t="str">
        <f t="shared" si="2410"/>
        <v/>
      </c>
      <c r="AT3253" s="457" t="str">
        <f t="shared" si="2411"/>
        <v/>
      </c>
      <c r="AU3253" s="457" t="str">
        <f t="shared" si="2412"/>
        <v>рбс</v>
      </c>
      <c r="AV3253" s="457" t="str">
        <f t="shared" si="2413"/>
        <v>рбс89001412общопл</v>
      </c>
      <c r="AW3253" s="456">
        <f t="shared" si="2414"/>
        <v>347478</v>
      </c>
      <c r="AX3253" s="456">
        <f t="shared" si="2415"/>
        <v>223000.42</v>
      </c>
      <c r="AY3253" s="456">
        <f t="shared" si="2416"/>
        <v>0</v>
      </c>
      <c r="AZ3253" s="191">
        <f t="shared" si="2417"/>
        <v>0</v>
      </c>
      <c r="BA3253" s="193">
        <f t="shared" si="2418"/>
        <v>1</v>
      </c>
      <c r="BB3253" s="193">
        <f t="shared" si="2419"/>
        <v>1</v>
      </c>
      <c r="BC3253" s="193">
        <f t="shared" si="2420"/>
        <v>1</v>
      </c>
      <c r="BD3253" s="456">
        <f t="shared" si="2433"/>
        <v>0</v>
      </c>
      <c r="BE3253" s="456">
        <f t="shared" si="2421"/>
        <v>0</v>
      </c>
      <c r="BF3253" s="458">
        <f t="shared" si="2422"/>
        <v>0</v>
      </c>
      <c r="BG3253" s="459">
        <f t="shared" si="2423"/>
        <v>0</v>
      </c>
      <c r="BH3253" s="460"/>
      <c r="BI3253" s="460"/>
      <c r="BJ3253" s="461"/>
      <c r="BK3253" s="461"/>
      <c r="BL3253" s="462" t="str">
        <f t="shared" si="2424"/>
        <v/>
      </c>
    </row>
    <row r="3254" spans="1:64" s="463" customFormat="1" ht="12" customHeight="1">
      <c r="A3254" s="452" t="s">
        <v>827</v>
      </c>
      <c r="B3254" s="453" t="s">
        <v>329</v>
      </c>
      <c r="C3254" s="452" t="s">
        <v>652</v>
      </c>
      <c r="D3254" s="453" t="s">
        <v>457</v>
      </c>
      <c r="E3254" s="453" t="s">
        <v>1522</v>
      </c>
      <c r="F3254" s="453" t="s">
        <v>586</v>
      </c>
      <c r="G3254" s="453" t="s">
        <v>393</v>
      </c>
      <c r="H3254" s="454" t="s">
        <v>653</v>
      </c>
      <c r="I3254" s="453" t="s">
        <v>505</v>
      </c>
      <c r="J3254" s="455">
        <v>424786</v>
      </c>
      <c r="K3254" s="455">
        <v>227015.74</v>
      </c>
      <c r="L3254" s="191" t="str">
        <f t="shared" si="2383"/>
        <v>890014120106112006Г00024422301</v>
      </c>
      <c r="M3254" s="457">
        <f t="array" ref="M3254">IF(COUNT(SEARCH(Удалить_Роспись_КВСР,$B3254)*SEARCH(Удалить_Роспись_ПБС,$C3254)*SEARCH(Удалить_Роспись_КФСР, $D3254)*SEARCH(Удалить_Роспись_КЦСР,$E3254)*SEARCH(Удалить_Роспись_КВР,$F3254)*SEARCH(Удалить_Роспись_ЭК,$H3254)*SEARCH(Удалить_Роспись_КР,$I3254))&gt;0,0,1)</f>
        <v>1</v>
      </c>
      <c r="N3254" s="457">
        <f>IF(COUNT(SEARCH(Удалить_Индекс_КВСР,$B3254)*SEARCH(Удалить_Индекс_ПБС,$C3254)*SEARCH(Удалить_Индекс_КФСР,$D3254)*SEARCH(Удалить_Индекс_КЦСР,$E3254)*SEARCH(Удалить_Индекс_КВР,$F3254)*SEARCH(Удалить_Индекс_ЭК,$H3254)*SEARCH(Удалить_Индекс_КР,$I3254))&gt;0,0,1)</f>
        <v>1</v>
      </c>
      <c r="O3254" s="457" t="str">
        <f t="shared" si="2384"/>
        <v/>
      </c>
      <c r="P3254" s="457" t="str">
        <f t="shared" si="2428"/>
        <v/>
      </c>
      <c r="Q3254" s="457" t="str">
        <f t="shared" si="2385"/>
        <v/>
      </c>
      <c r="R3254" s="457" t="str">
        <f t="shared" si="2386"/>
        <v/>
      </c>
      <c r="S3254" s="457" t="str">
        <f t="shared" si="2387"/>
        <v/>
      </c>
      <c r="T3254" s="457" t="str">
        <f t="shared" si="2388"/>
        <v/>
      </c>
      <c r="U3254" s="457" t="str">
        <f t="shared" si="2389"/>
        <v/>
      </c>
      <c r="V3254" s="457" t="str">
        <f t="shared" si="2390"/>
        <v/>
      </c>
      <c r="W3254" s="457" t="str">
        <f t="shared" si="2391"/>
        <v/>
      </c>
      <c r="X3254" s="457" t="str">
        <f t="shared" si="2392"/>
        <v/>
      </c>
      <c r="Y3254" s="457" t="str">
        <f t="shared" si="2393"/>
        <v/>
      </c>
      <c r="Z3254" s="457" t="str">
        <f t="shared" si="2394"/>
        <v/>
      </c>
      <c r="AA3254" s="457" t="str">
        <f t="shared" si="2395"/>
        <v/>
      </c>
      <c r="AB3254" s="457" t="str">
        <f t="shared" si="2396"/>
        <v/>
      </c>
      <c r="AC3254" s="457" t="str">
        <f t="shared" si="2397"/>
        <v/>
      </c>
      <c r="AD3254" s="457" t="str">
        <f t="shared" si="2398"/>
        <v/>
      </c>
      <c r="AE3254" s="457" t="str">
        <f t="shared" si="2399"/>
        <v/>
      </c>
      <c r="AF3254" s="457" t="str">
        <f t="shared" si="2400"/>
        <v/>
      </c>
      <c r="AG3254" s="457"/>
      <c r="AJ3254" s="457" t="str">
        <f t="shared" si="2401"/>
        <v/>
      </c>
      <c r="AK3254" s="457" t="str">
        <f t="shared" si="2402"/>
        <v/>
      </c>
      <c r="AL3254" s="457" t="str">
        <f t="shared" si="2403"/>
        <v/>
      </c>
      <c r="AM3254" s="457" t="str">
        <f t="shared" si="2404"/>
        <v/>
      </c>
      <c r="AN3254" s="457" t="str">
        <f t="shared" si="2405"/>
        <v/>
      </c>
      <c r="AO3254" s="457" t="str">
        <f t="shared" si="2406"/>
        <v/>
      </c>
      <c r="AP3254" s="457" t="str">
        <f t="shared" si="2407"/>
        <v/>
      </c>
      <c r="AQ3254" s="457" t="str">
        <f t="shared" si="2408"/>
        <v/>
      </c>
      <c r="AR3254" s="457" t="str">
        <f t="shared" si="2409"/>
        <v/>
      </c>
      <c r="AS3254" s="457" t="str">
        <f t="shared" si="2410"/>
        <v/>
      </c>
      <c r="AT3254" s="457" t="str">
        <f t="shared" si="2411"/>
        <v/>
      </c>
      <c r="AU3254" s="457" t="str">
        <f t="shared" si="2412"/>
        <v>рбс</v>
      </c>
      <c r="AV3254" s="457" t="str">
        <f t="shared" si="2413"/>
        <v>рбс89001412общком</v>
      </c>
      <c r="AW3254" s="456">
        <f t="shared" si="2414"/>
        <v>424786</v>
      </c>
      <c r="AX3254" s="456">
        <f t="shared" si="2415"/>
        <v>227015.74</v>
      </c>
      <c r="AY3254" s="456">
        <f t="shared" si="2416"/>
        <v>424786</v>
      </c>
      <c r="AZ3254" s="191">
        <f t="shared" si="2417"/>
        <v>227015.74</v>
      </c>
      <c r="BA3254" s="193">
        <f t="shared" si="2418"/>
        <v>1</v>
      </c>
      <c r="BB3254" s="193">
        <f t="shared" si="2419"/>
        <v>1</v>
      </c>
      <c r="BC3254" s="193">
        <f t="shared" si="2420"/>
        <v>1</v>
      </c>
      <c r="BD3254" s="456">
        <f t="shared" si="2433"/>
        <v>424786</v>
      </c>
      <c r="BE3254" s="456">
        <f t="shared" si="2421"/>
        <v>227015.74</v>
      </c>
      <c r="BF3254" s="458">
        <f t="shared" si="2422"/>
        <v>424786</v>
      </c>
      <c r="BG3254" s="459">
        <f t="shared" si="2423"/>
        <v>424786</v>
      </c>
      <c r="BH3254" s="460"/>
      <c r="BI3254" s="460"/>
      <c r="BJ3254" s="461"/>
      <c r="BK3254" s="461"/>
      <c r="BL3254" s="462" t="str">
        <f t="shared" si="2424"/>
        <v/>
      </c>
    </row>
    <row r="3255" spans="1:64" s="463" customFormat="1" ht="12" customHeight="1">
      <c r="A3255" s="452" t="s">
        <v>827</v>
      </c>
      <c r="B3255" s="453" t="s">
        <v>329</v>
      </c>
      <c r="C3255" s="452" t="s">
        <v>652</v>
      </c>
      <c r="D3255" s="453" t="s">
        <v>457</v>
      </c>
      <c r="E3255" s="453" t="s">
        <v>1523</v>
      </c>
      <c r="F3255" s="453" t="s">
        <v>586</v>
      </c>
      <c r="G3255" s="453" t="s">
        <v>407</v>
      </c>
      <c r="H3255" s="454" t="s">
        <v>653</v>
      </c>
      <c r="I3255" s="453" t="s">
        <v>505</v>
      </c>
      <c r="J3255" s="455">
        <v>450000</v>
      </c>
      <c r="K3255" s="455">
        <v>82745.399999999994</v>
      </c>
      <c r="L3255" s="191" t="str">
        <f t="shared" si="2383"/>
        <v>890014120106112006Ф00024431001</v>
      </c>
      <c r="M3255" s="457">
        <f t="array" ref="M3255">IF(COUNT(SEARCH(Удалить_Роспись_КВСР,$B3255)*SEARCH(Удалить_Роспись_ПБС,$C3255)*SEARCH(Удалить_Роспись_КФСР, $D3255)*SEARCH(Удалить_Роспись_КЦСР,$E3255)*SEARCH(Удалить_Роспись_КВР,$F3255)*SEARCH(Удалить_Роспись_ЭК,$H3255)*SEARCH(Удалить_Роспись_КР,$I3255))&gt;0,0,1)</f>
        <v>1</v>
      </c>
      <c r="N3255" s="457">
        <v>0</v>
      </c>
      <c r="O3255" s="457" t="str">
        <f t="shared" si="2384"/>
        <v/>
      </c>
      <c r="P3255" s="457" t="str">
        <f t="shared" si="2428"/>
        <v/>
      </c>
      <c r="Q3255" s="457" t="str">
        <f t="shared" si="2385"/>
        <v/>
      </c>
      <c r="R3255" s="457" t="str">
        <f t="shared" si="2386"/>
        <v/>
      </c>
      <c r="S3255" s="457" t="str">
        <f t="shared" si="2387"/>
        <v/>
      </c>
      <c r="T3255" s="457" t="str">
        <f t="shared" si="2388"/>
        <v/>
      </c>
      <c r="U3255" s="457" t="str">
        <f t="shared" si="2389"/>
        <v/>
      </c>
      <c r="V3255" s="457" t="str">
        <f t="shared" si="2390"/>
        <v/>
      </c>
      <c r="W3255" s="457" t="str">
        <f t="shared" si="2391"/>
        <v/>
      </c>
      <c r="X3255" s="457" t="str">
        <f t="shared" si="2392"/>
        <v/>
      </c>
      <c r="Y3255" s="457" t="str">
        <f t="shared" si="2393"/>
        <v/>
      </c>
      <c r="Z3255" s="457" t="str">
        <f t="shared" si="2394"/>
        <v/>
      </c>
      <c r="AA3255" s="457" t="str">
        <f t="shared" si="2395"/>
        <v/>
      </c>
      <c r="AB3255" s="457" t="str">
        <f t="shared" si="2396"/>
        <v/>
      </c>
      <c r="AC3255" s="457" t="str">
        <f t="shared" si="2397"/>
        <v/>
      </c>
      <c r="AD3255" s="457" t="str">
        <f t="shared" si="2398"/>
        <v/>
      </c>
      <c r="AE3255" s="457" t="str">
        <f t="shared" si="2399"/>
        <v/>
      </c>
      <c r="AF3255" s="457" t="str">
        <f t="shared" si="2400"/>
        <v/>
      </c>
      <c r="AG3255" s="457"/>
      <c r="AJ3255" s="457" t="str">
        <f t="shared" si="2401"/>
        <v/>
      </c>
      <c r="AK3255" s="457" t="str">
        <f t="shared" si="2402"/>
        <v/>
      </c>
      <c r="AL3255" s="457" t="str">
        <f t="shared" si="2403"/>
        <v/>
      </c>
      <c r="AM3255" s="457" t="str">
        <f t="shared" si="2404"/>
        <v/>
      </c>
      <c r="AN3255" s="457" t="str">
        <f t="shared" si="2405"/>
        <v/>
      </c>
      <c r="AO3255" s="457" t="str">
        <f t="shared" si="2406"/>
        <v/>
      </c>
      <c r="AP3255" s="457" t="str">
        <f t="shared" si="2407"/>
        <v/>
      </c>
      <c r="AQ3255" s="457" t="str">
        <f t="shared" si="2408"/>
        <v/>
      </c>
      <c r="AR3255" s="457" t="str">
        <f t="shared" si="2409"/>
        <v/>
      </c>
      <c r="AS3255" s="457" t="str">
        <f t="shared" si="2410"/>
        <v/>
      </c>
      <c r="AT3255" s="457" t="str">
        <f t="shared" si="2411"/>
        <v/>
      </c>
      <c r="AU3255" s="457" t="str">
        <f t="shared" si="2412"/>
        <v>рбс</v>
      </c>
      <c r="AV3255" s="457" t="str">
        <f t="shared" si="2413"/>
        <v>рбс89001412общосн</v>
      </c>
      <c r="AW3255" s="456">
        <f t="shared" si="2414"/>
        <v>450000</v>
      </c>
      <c r="AX3255" s="456">
        <f t="shared" si="2415"/>
        <v>82745.399999999994</v>
      </c>
      <c r="AY3255" s="456">
        <f t="shared" si="2416"/>
        <v>0</v>
      </c>
      <c r="AZ3255" s="191">
        <f t="shared" si="2417"/>
        <v>0</v>
      </c>
      <c r="BA3255" s="193">
        <f t="shared" si="2418"/>
        <v>1</v>
      </c>
      <c r="BB3255" s="193">
        <f t="shared" si="2419"/>
        <v>1</v>
      </c>
      <c r="BC3255" s="193">
        <f t="shared" si="2420"/>
        <v>1</v>
      </c>
      <c r="BD3255" s="456">
        <f t="shared" si="2433"/>
        <v>0</v>
      </c>
      <c r="BE3255" s="456">
        <f t="shared" si="2421"/>
        <v>0</v>
      </c>
      <c r="BF3255" s="458">
        <f t="shared" si="2422"/>
        <v>0</v>
      </c>
      <c r="BG3255" s="459">
        <f t="shared" si="2423"/>
        <v>0</v>
      </c>
      <c r="BH3255" s="460"/>
      <c r="BI3255" s="460"/>
      <c r="BJ3255" s="461"/>
      <c r="BK3255" s="461"/>
      <c r="BL3255" s="462" t="str">
        <f t="shared" si="2424"/>
        <v/>
      </c>
    </row>
    <row r="3256" spans="1:64" s="463" customFormat="1" ht="12" customHeight="1">
      <c r="A3256" s="452" t="s">
        <v>827</v>
      </c>
      <c r="B3256" s="453" t="s">
        <v>329</v>
      </c>
      <c r="C3256" s="452" t="s">
        <v>652</v>
      </c>
      <c r="D3256" s="453" t="s">
        <v>457</v>
      </c>
      <c r="E3256" s="453" t="s">
        <v>1524</v>
      </c>
      <c r="F3256" s="453" t="s">
        <v>586</v>
      </c>
      <c r="G3256" s="453" t="s">
        <v>393</v>
      </c>
      <c r="H3256" s="454" t="s">
        <v>653</v>
      </c>
      <c r="I3256" s="453" t="s">
        <v>505</v>
      </c>
      <c r="J3256" s="455">
        <v>175525</v>
      </c>
      <c r="K3256" s="455">
        <v>92020.42</v>
      </c>
      <c r="L3256" s="191" t="str">
        <f t="shared" si="2383"/>
        <v>890014120106112006Э00024422301</v>
      </c>
      <c r="M3256" s="457">
        <f t="array" ref="M3256">IF(COUNT(SEARCH(Удалить_Роспись_КВСР,$B3256)*SEARCH(Удалить_Роспись_ПБС,$C3256)*SEARCH(Удалить_Роспись_КФСР, $D3256)*SEARCH(Удалить_Роспись_КЦСР,$E3256)*SEARCH(Удалить_Роспись_КВР,$F3256)*SEARCH(Удалить_Роспись_ЭК,$H3256)*SEARCH(Удалить_Роспись_КР,$I3256))&gt;0,0,1)</f>
        <v>1</v>
      </c>
      <c r="N3256" s="457">
        <f>IF(COUNT(SEARCH(Удалить_Индекс_КВСР,$B3256)*SEARCH(Удалить_Индекс_ПБС,$C3256)*SEARCH(Удалить_Индекс_КФСР,$D3256)*SEARCH(Удалить_Индекс_КЦСР,$E3256)*SEARCH(Удалить_Индекс_КВР,$F3256)*SEARCH(Удалить_Индекс_ЭК,$H3256)*SEARCH(Удалить_Индекс_КР,$I3256))&gt;0,0,1)</f>
        <v>1</v>
      </c>
      <c r="O3256" s="457" t="str">
        <f t="shared" si="2384"/>
        <v/>
      </c>
      <c r="P3256" s="457" t="str">
        <f t="shared" si="2428"/>
        <v/>
      </c>
      <c r="Q3256" s="457" t="str">
        <f t="shared" si="2385"/>
        <v/>
      </c>
      <c r="R3256" s="457" t="str">
        <f t="shared" si="2386"/>
        <v/>
      </c>
      <c r="S3256" s="457" t="str">
        <f t="shared" si="2387"/>
        <v/>
      </c>
      <c r="T3256" s="457" t="str">
        <f t="shared" si="2388"/>
        <v/>
      </c>
      <c r="U3256" s="457" t="str">
        <f t="shared" si="2389"/>
        <v/>
      </c>
      <c r="V3256" s="457" t="str">
        <f t="shared" si="2390"/>
        <v/>
      </c>
      <c r="W3256" s="457" t="str">
        <f t="shared" si="2391"/>
        <v/>
      </c>
      <c r="X3256" s="457" t="str">
        <f t="shared" si="2392"/>
        <v/>
      </c>
      <c r="Y3256" s="457" t="str">
        <f t="shared" si="2393"/>
        <v/>
      </c>
      <c r="Z3256" s="457" t="str">
        <f t="shared" si="2394"/>
        <v/>
      </c>
      <c r="AA3256" s="457" t="str">
        <f t="shared" si="2395"/>
        <v/>
      </c>
      <c r="AB3256" s="457" t="str">
        <f t="shared" si="2396"/>
        <v/>
      </c>
      <c r="AC3256" s="457" t="str">
        <f t="shared" si="2397"/>
        <v/>
      </c>
      <c r="AD3256" s="457" t="str">
        <f t="shared" si="2398"/>
        <v/>
      </c>
      <c r="AE3256" s="457" t="str">
        <f t="shared" si="2399"/>
        <v/>
      </c>
      <c r="AF3256" s="457" t="str">
        <f t="shared" si="2400"/>
        <v/>
      </c>
      <c r="AG3256" s="457"/>
      <c r="AJ3256" s="457" t="str">
        <f t="shared" si="2401"/>
        <v/>
      </c>
      <c r="AK3256" s="457" t="str">
        <f t="shared" si="2402"/>
        <v/>
      </c>
      <c r="AL3256" s="457" t="str">
        <f t="shared" si="2403"/>
        <v/>
      </c>
      <c r="AM3256" s="457" t="str">
        <f t="shared" si="2404"/>
        <v/>
      </c>
      <c r="AN3256" s="457" t="str">
        <f t="shared" si="2405"/>
        <v/>
      </c>
      <c r="AO3256" s="457" t="str">
        <f t="shared" si="2406"/>
        <v/>
      </c>
      <c r="AP3256" s="457" t="str">
        <f t="shared" si="2407"/>
        <v/>
      </c>
      <c r="AQ3256" s="457" t="str">
        <f t="shared" si="2408"/>
        <v/>
      </c>
      <c r="AR3256" s="457" t="str">
        <f t="shared" si="2409"/>
        <v/>
      </c>
      <c r="AS3256" s="457" t="str">
        <f t="shared" si="2410"/>
        <v/>
      </c>
      <c r="AT3256" s="457" t="str">
        <f t="shared" si="2411"/>
        <v/>
      </c>
      <c r="AU3256" s="457" t="str">
        <f t="shared" si="2412"/>
        <v>рбс</v>
      </c>
      <c r="AV3256" s="457" t="str">
        <f t="shared" si="2413"/>
        <v>рбс89001412общком</v>
      </c>
      <c r="AW3256" s="456">
        <f t="shared" si="2414"/>
        <v>175525</v>
      </c>
      <c r="AX3256" s="456">
        <f t="shared" si="2415"/>
        <v>92020.42</v>
      </c>
      <c r="AY3256" s="456">
        <f t="shared" si="2416"/>
        <v>175525</v>
      </c>
      <c r="AZ3256" s="191">
        <f t="shared" si="2417"/>
        <v>92020.42</v>
      </c>
      <c r="BA3256" s="193">
        <f t="shared" si="2418"/>
        <v>1</v>
      </c>
      <c r="BB3256" s="193">
        <f t="shared" si="2419"/>
        <v>1</v>
      </c>
      <c r="BC3256" s="193">
        <f t="shared" si="2420"/>
        <v>1</v>
      </c>
      <c r="BD3256" s="456">
        <f t="shared" si="2433"/>
        <v>175525</v>
      </c>
      <c r="BE3256" s="456">
        <f t="shared" si="2421"/>
        <v>92020.42</v>
      </c>
      <c r="BF3256" s="458">
        <f t="shared" si="2422"/>
        <v>175525</v>
      </c>
      <c r="BG3256" s="459">
        <f t="shared" si="2423"/>
        <v>175525</v>
      </c>
      <c r="BH3256" s="460"/>
      <c r="BI3256" s="460"/>
      <c r="BJ3256" s="461"/>
      <c r="BK3256" s="461"/>
      <c r="BL3256" s="462" t="str">
        <f t="shared" si="2424"/>
        <v/>
      </c>
    </row>
    <row r="3257" spans="1:64" s="463" customFormat="1" ht="12" customHeight="1">
      <c r="A3257" s="452" t="s">
        <v>827</v>
      </c>
      <c r="B3257" s="453" t="s">
        <v>329</v>
      </c>
      <c r="C3257" s="452" t="s">
        <v>652</v>
      </c>
      <c r="D3257" s="453" t="s">
        <v>457</v>
      </c>
      <c r="E3257" s="453" t="s">
        <v>1525</v>
      </c>
      <c r="F3257" s="453" t="s">
        <v>602</v>
      </c>
      <c r="G3257" s="453" t="s">
        <v>385</v>
      </c>
      <c r="H3257" s="454" t="s">
        <v>653</v>
      </c>
      <c r="I3257" s="453" t="s">
        <v>505</v>
      </c>
      <c r="J3257" s="455">
        <v>206144</v>
      </c>
      <c r="K3257" s="455">
        <v>155116.31</v>
      </c>
      <c r="L3257" s="191" t="str">
        <f t="shared" si="2383"/>
        <v>89001412010611200Ч006012121101</v>
      </c>
      <c r="M3257" s="457">
        <f t="array" ref="M3257">IF(COUNT(SEARCH(Удалить_Роспись_КВСР,$B3257)*SEARCH(Удалить_Роспись_ПБС,$C3257)*SEARCH(Удалить_Роспись_КФСР, $D3257)*SEARCH(Удалить_Роспись_КЦСР,$E3257)*SEARCH(Удалить_Роспись_КВР,$F3257)*SEARCH(Удалить_Роспись_ЭК,$H3257)*SEARCH(Удалить_Роспись_КР,$I3257))&gt;0,0,1)</f>
        <v>1</v>
      </c>
      <c r="N3257" s="457">
        <v>0</v>
      </c>
      <c r="O3257" s="457" t="str">
        <f t="shared" si="2384"/>
        <v/>
      </c>
      <c r="P3257" s="457" t="str">
        <f t="shared" si="2428"/>
        <v/>
      </c>
      <c r="Q3257" s="457" t="str">
        <f t="shared" si="2385"/>
        <v/>
      </c>
      <c r="R3257" s="457" t="str">
        <f t="shared" si="2386"/>
        <v/>
      </c>
      <c r="S3257" s="457" t="str">
        <f t="shared" si="2387"/>
        <v/>
      </c>
      <c r="T3257" s="457" t="str">
        <f t="shared" si="2388"/>
        <v/>
      </c>
      <c r="U3257" s="457" t="str">
        <f t="shared" si="2389"/>
        <v/>
      </c>
      <c r="V3257" s="457" t="str">
        <f t="shared" si="2390"/>
        <v/>
      </c>
      <c r="W3257" s="457" t="str">
        <f t="shared" si="2391"/>
        <v/>
      </c>
      <c r="X3257" s="457" t="str">
        <f t="shared" si="2392"/>
        <v/>
      </c>
      <c r="Y3257" s="457" t="str">
        <f t="shared" si="2393"/>
        <v/>
      </c>
      <c r="Z3257" s="457" t="str">
        <f t="shared" si="2394"/>
        <v/>
      </c>
      <c r="AA3257" s="457" t="str">
        <f t="shared" si="2395"/>
        <v/>
      </c>
      <c r="AB3257" s="457" t="str">
        <f t="shared" si="2396"/>
        <v/>
      </c>
      <c r="AC3257" s="457" t="str">
        <f t="shared" si="2397"/>
        <v/>
      </c>
      <c r="AD3257" s="457" t="str">
        <f t="shared" si="2398"/>
        <v/>
      </c>
      <c r="AE3257" s="457" t="str">
        <f t="shared" si="2399"/>
        <v/>
      </c>
      <c r="AF3257" s="457" t="str">
        <f t="shared" si="2400"/>
        <v/>
      </c>
      <c r="AG3257" s="457"/>
      <c r="AJ3257" s="457" t="str">
        <f t="shared" si="2401"/>
        <v/>
      </c>
      <c r="AK3257" s="457" t="str">
        <f t="shared" si="2402"/>
        <v/>
      </c>
      <c r="AL3257" s="457" t="str">
        <f t="shared" si="2403"/>
        <v/>
      </c>
      <c r="AM3257" s="457" t="str">
        <f t="shared" si="2404"/>
        <v/>
      </c>
      <c r="AN3257" s="457" t="str">
        <f t="shared" si="2405"/>
        <v/>
      </c>
      <c r="AO3257" s="457" t="str">
        <f t="shared" si="2406"/>
        <v/>
      </c>
      <c r="AP3257" s="457" t="str">
        <f t="shared" si="2407"/>
        <v/>
      </c>
      <c r="AQ3257" s="457" t="str">
        <f t="shared" si="2408"/>
        <v/>
      </c>
      <c r="AR3257" s="457" t="str">
        <f t="shared" si="2409"/>
        <v/>
      </c>
      <c r="AS3257" s="457" t="str">
        <f t="shared" si="2410"/>
        <v/>
      </c>
      <c r="AT3257" s="457" t="str">
        <f t="shared" si="2411"/>
        <v/>
      </c>
      <c r="AU3257" s="457" t="str">
        <f t="shared" si="2412"/>
        <v>рбс</v>
      </c>
      <c r="AV3257" s="457" t="str">
        <f t="shared" si="2413"/>
        <v>рбс89001412общопл</v>
      </c>
      <c r="AW3257" s="456">
        <f t="shared" si="2414"/>
        <v>206144</v>
      </c>
      <c r="AX3257" s="456">
        <f t="shared" si="2415"/>
        <v>155116.31</v>
      </c>
      <c r="AY3257" s="456">
        <f t="shared" si="2416"/>
        <v>0</v>
      </c>
      <c r="AZ3257" s="191">
        <f t="shared" si="2417"/>
        <v>0</v>
      </c>
      <c r="BA3257" s="193">
        <f t="shared" si="2418"/>
        <v>1</v>
      </c>
      <c r="BB3257" s="193">
        <f t="shared" si="2419"/>
        <v>1</v>
      </c>
      <c r="BC3257" s="193">
        <f t="shared" si="2420"/>
        <v>1</v>
      </c>
      <c r="BD3257" s="456">
        <f t="shared" si="2433"/>
        <v>0</v>
      </c>
      <c r="BE3257" s="456">
        <f t="shared" si="2421"/>
        <v>0</v>
      </c>
      <c r="BF3257" s="458">
        <f t="shared" si="2422"/>
        <v>0</v>
      </c>
      <c r="BG3257" s="459">
        <f t="shared" si="2423"/>
        <v>0</v>
      </c>
      <c r="BH3257" s="460" t="str">
        <f>B3257</f>
        <v>890</v>
      </c>
      <c r="BI3257" s="460" t="str">
        <f>D3257</f>
        <v>0106</v>
      </c>
      <c r="BJ3257" s="461" t="s">
        <v>591</v>
      </c>
      <c r="BK3257" s="461" t="s">
        <v>589</v>
      </c>
      <c r="BL3257" s="462" t="str">
        <f t="shared" si="2424"/>
        <v/>
      </c>
    </row>
    <row r="3258" spans="1:64" s="463" customFormat="1" ht="12" customHeight="1">
      <c r="A3258" s="452" t="s">
        <v>827</v>
      </c>
      <c r="B3258" s="453" t="s">
        <v>329</v>
      </c>
      <c r="C3258" s="452" t="s">
        <v>652</v>
      </c>
      <c r="D3258" s="453" t="s">
        <v>457</v>
      </c>
      <c r="E3258" s="453" t="s">
        <v>1525</v>
      </c>
      <c r="F3258" s="453" t="s">
        <v>873</v>
      </c>
      <c r="G3258" s="453" t="s">
        <v>387</v>
      </c>
      <c r="H3258" s="454" t="s">
        <v>653</v>
      </c>
      <c r="I3258" s="453" t="s">
        <v>505</v>
      </c>
      <c r="J3258" s="455">
        <v>62256</v>
      </c>
      <c r="K3258" s="455">
        <v>46845.16</v>
      </c>
      <c r="L3258" s="191" t="str">
        <f t="shared" si="2383"/>
        <v>89001412010611200Ч006012921301</v>
      </c>
      <c r="M3258" s="457">
        <f t="array" ref="M3258">IF(COUNT(SEARCH(Удалить_Роспись_КВСР,$B3258)*SEARCH(Удалить_Роспись_ПБС,$C3258)*SEARCH(Удалить_Роспись_КФСР, $D3258)*SEARCH(Удалить_Роспись_КЦСР,$E3258)*SEARCH(Удалить_Роспись_КВР,$F3258)*SEARCH(Удалить_Роспись_ЭК,$H3258)*SEARCH(Удалить_Роспись_КР,$I3258))&gt;0,0,1)</f>
        <v>1</v>
      </c>
      <c r="N3258" s="457">
        <v>0</v>
      </c>
      <c r="O3258" s="457" t="str">
        <f t="shared" si="2384"/>
        <v/>
      </c>
      <c r="P3258" s="457" t="str">
        <f t="shared" si="2428"/>
        <v/>
      </c>
      <c r="Q3258" s="457" t="str">
        <f t="shared" si="2385"/>
        <v/>
      </c>
      <c r="R3258" s="457" t="str">
        <f t="shared" si="2386"/>
        <v/>
      </c>
      <c r="S3258" s="457" t="str">
        <f t="shared" si="2387"/>
        <v/>
      </c>
      <c r="T3258" s="457" t="str">
        <f t="shared" si="2388"/>
        <v/>
      </c>
      <c r="U3258" s="457" t="str">
        <f t="shared" si="2389"/>
        <v/>
      </c>
      <c r="V3258" s="457" t="str">
        <f t="shared" si="2390"/>
        <v/>
      </c>
      <c r="W3258" s="457" t="str">
        <f t="shared" si="2391"/>
        <v/>
      </c>
      <c r="X3258" s="457" t="str">
        <f t="shared" si="2392"/>
        <v/>
      </c>
      <c r="Y3258" s="457" t="str">
        <f t="shared" si="2393"/>
        <v/>
      </c>
      <c r="Z3258" s="457" t="str">
        <f t="shared" si="2394"/>
        <v/>
      </c>
      <c r="AA3258" s="457" t="str">
        <f t="shared" si="2395"/>
        <v/>
      </c>
      <c r="AB3258" s="457" t="str">
        <f t="shared" si="2396"/>
        <v/>
      </c>
      <c r="AC3258" s="457" t="str">
        <f t="shared" si="2397"/>
        <v/>
      </c>
      <c r="AD3258" s="457" t="str">
        <f t="shared" si="2398"/>
        <v/>
      </c>
      <c r="AE3258" s="457" t="str">
        <f t="shared" si="2399"/>
        <v/>
      </c>
      <c r="AF3258" s="457" t="str">
        <f t="shared" si="2400"/>
        <v/>
      </c>
      <c r="AG3258" s="457"/>
      <c r="AJ3258" s="457" t="str">
        <f t="shared" si="2401"/>
        <v/>
      </c>
      <c r="AK3258" s="457" t="str">
        <f t="shared" si="2402"/>
        <v/>
      </c>
      <c r="AL3258" s="457" t="str">
        <f t="shared" si="2403"/>
        <v/>
      </c>
      <c r="AM3258" s="457" t="str">
        <f t="shared" si="2404"/>
        <v/>
      </c>
      <c r="AN3258" s="457" t="str">
        <f t="shared" si="2405"/>
        <v/>
      </c>
      <c r="AO3258" s="457" t="str">
        <f t="shared" si="2406"/>
        <v/>
      </c>
      <c r="AP3258" s="457" t="str">
        <f t="shared" si="2407"/>
        <v/>
      </c>
      <c r="AQ3258" s="457" t="str">
        <f t="shared" si="2408"/>
        <v/>
      </c>
      <c r="AR3258" s="457" t="str">
        <f t="shared" si="2409"/>
        <v/>
      </c>
      <c r="AS3258" s="457" t="str">
        <f t="shared" si="2410"/>
        <v/>
      </c>
      <c r="AT3258" s="457" t="str">
        <f t="shared" si="2411"/>
        <v/>
      </c>
      <c r="AU3258" s="457" t="str">
        <f t="shared" si="2412"/>
        <v>рбс</v>
      </c>
      <c r="AV3258" s="457" t="str">
        <f t="shared" si="2413"/>
        <v>рбс89001412общопл</v>
      </c>
      <c r="AW3258" s="456">
        <f t="shared" si="2414"/>
        <v>62256</v>
      </c>
      <c r="AX3258" s="456">
        <f t="shared" si="2415"/>
        <v>46845.16</v>
      </c>
      <c r="AY3258" s="456">
        <f t="shared" si="2416"/>
        <v>0</v>
      </c>
      <c r="AZ3258" s="191">
        <f t="shared" si="2417"/>
        <v>0</v>
      </c>
      <c r="BA3258" s="193">
        <f t="shared" si="2418"/>
        <v>1</v>
      </c>
      <c r="BB3258" s="193">
        <f t="shared" si="2419"/>
        <v>1</v>
      </c>
      <c r="BC3258" s="193">
        <f t="shared" si="2420"/>
        <v>1</v>
      </c>
      <c r="BD3258" s="456">
        <f t="shared" si="2433"/>
        <v>0</v>
      </c>
      <c r="BE3258" s="456">
        <f t="shared" si="2421"/>
        <v>0</v>
      </c>
      <c r="BF3258" s="458">
        <f t="shared" si="2422"/>
        <v>0</v>
      </c>
      <c r="BG3258" s="459">
        <f t="shared" si="2423"/>
        <v>0</v>
      </c>
      <c r="BH3258" s="460" t="str">
        <f>B3258</f>
        <v>890</v>
      </c>
      <c r="BI3258" s="460" t="str">
        <f>D3258</f>
        <v>0106</v>
      </c>
      <c r="BJ3258" s="461" t="s">
        <v>591</v>
      </c>
      <c r="BK3258" s="461" t="s">
        <v>589</v>
      </c>
      <c r="BL3258" s="462" t="str">
        <f t="shared" si="2424"/>
        <v/>
      </c>
    </row>
    <row r="3259" spans="1:64" ht="12" customHeight="1">
      <c r="A3259" s="333" t="s">
        <v>827</v>
      </c>
      <c r="B3259" s="381" t="s">
        <v>329</v>
      </c>
      <c r="C3259" s="333" t="s">
        <v>652</v>
      </c>
      <c r="D3259" s="381" t="s">
        <v>420</v>
      </c>
      <c r="E3259" s="381" t="s">
        <v>882</v>
      </c>
      <c r="F3259" s="381" t="s">
        <v>606</v>
      </c>
      <c r="G3259" s="381" t="s">
        <v>395</v>
      </c>
      <c r="H3259" s="100" t="s">
        <v>653</v>
      </c>
      <c r="I3259" s="381" t="s">
        <v>505</v>
      </c>
      <c r="J3259" s="382">
        <v>1435653</v>
      </c>
      <c r="K3259" s="382">
        <v>0</v>
      </c>
      <c r="L3259" s="191" t="str">
        <f t="shared" si="2383"/>
        <v>890014120111901008000087029001</v>
      </c>
      <c r="M3259" s="192">
        <f t="array" ref="M3259">IF(COUNT(SEARCH(Удалить_Роспись_КВСР,$B3259)*SEARCH(Удалить_Роспись_ПБС,$C3259)*SEARCH(Удалить_Роспись_КФСР, $D3259)*SEARCH(Удалить_Роспись_КЦСР,$E3259)*SEARCH(Удалить_Роспись_КВР,$F3259)*SEARCH(Удалить_Роспись_ЭК,$H3259)*SEARCH(Удалить_Роспись_КР,$I3259))&gt;0,0,1)</f>
        <v>1</v>
      </c>
      <c r="N3259" s="192">
        <v>0</v>
      </c>
      <c r="O3259" s="192" t="str">
        <f t="shared" si="2384"/>
        <v/>
      </c>
      <c r="P3259" s="192" t="str">
        <f t="shared" si="2428"/>
        <v/>
      </c>
      <c r="Q3259" s="300" t="str">
        <f t="shared" si="2385"/>
        <v/>
      </c>
      <c r="R3259" s="300" t="str">
        <f t="shared" si="2386"/>
        <v/>
      </c>
      <c r="S3259" s="300" t="str">
        <f t="shared" si="2387"/>
        <v/>
      </c>
      <c r="T3259" s="192" t="str">
        <f t="shared" si="2388"/>
        <v/>
      </c>
      <c r="U3259" s="303" t="str">
        <f t="shared" si="2389"/>
        <v/>
      </c>
      <c r="V3259" s="300" t="str">
        <f t="shared" si="2390"/>
        <v/>
      </c>
      <c r="W3259" s="192" t="str">
        <f t="shared" si="2391"/>
        <v/>
      </c>
      <c r="X3259" s="303" t="str">
        <f t="shared" si="2392"/>
        <v/>
      </c>
      <c r="Y3259" s="300" t="str">
        <f t="shared" si="2393"/>
        <v/>
      </c>
      <c r="Z3259" s="300" t="str">
        <f t="shared" si="2394"/>
        <v/>
      </c>
      <c r="AA3259" s="303" t="str">
        <f t="shared" si="2395"/>
        <v/>
      </c>
      <c r="AB3259" s="300" t="str">
        <f t="shared" si="2396"/>
        <v/>
      </c>
      <c r="AC3259" s="300" t="str">
        <f t="shared" si="2397"/>
        <v/>
      </c>
      <c r="AD3259" s="300" t="str">
        <f t="shared" si="2398"/>
        <v/>
      </c>
      <c r="AE3259" s="192" t="str">
        <f t="shared" si="2399"/>
        <v/>
      </c>
      <c r="AF3259" s="192" t="str">
        <f t="shared" si="2400"/>
        <v/>
      </c>
      <c r="AG3259" s="192"/>
      <c r="AJ3259" s="300" t="str">
        <f t="shared" si="2401"/>
        <v/>
      </c>
      <c r="AK3259" s="300" t="str">
        <f t="shared" si="2402"/>
        <v/>
      </c>
      <c r="AL3259" s="300" t="str">
        <f t="shared" si="2403"/>
        <v/>
      </c>
      <c r="AM3259" s="300" t="str">
        <f t="shared" si="2404"/>
        <v/>
      </c>
      <c r="AN3259" s="300" t="str">
        <f t="shared" si="2405"/>
        <v/>
      </c>
      <c r="AO3259" s="300" t="str">
        <f t="shared" si="2406"/>
        <v/>
      </c>
      <c r="AP3259" s="300" t="str">
        <f t="shared" si="2407"/>
        <v/>
      </c>
      <c r="AQ3259" s="300" t="str">
        <f t="shared" si="2408"/>
        <v/>
      </c>
      <c r="AR3259" s="306" t="str">
        <f t="shared" si="2409"/>
        <v/>
      </c>
      <c r="AS3259" s="300" t="str">
        <f t="shared" si="2410"/>
        <v/>
      </c>
      <c r="AT3259" s="300" t="str">
        <f t="shared" si="2411"/>
        <v/>
      </c>
      <c r="AU3259" s="192" t="str">
        <f t="shared" si="2412"/>
        <v>рбс</v>
      </c>
      <c r="AV3259" s="192" t="str">
        <f t="shared" si="2413"/>
        <v>рбс89001412общпро</v>
      </c>
      <c r="AW3259" s="191">
        <f t="shared" si="2414"/>
        <v>1435653</v>
      </c>
      <c r="AX3259" s="191">
        <f t="shared" si="2415"/>
        <v>0</v>
      </c>
      <c r="AY3259" s="191">
        <f t="shared" si="2416"/>
        <v>0</v>
      </c>
      <c r="AZ3259" s="191">
        <f t="shared" si="2417"/>
        <v>0</v>
      </c>
      <c r="BA3259" s="193">
        <f t="shared" si="2418"/>
        <v>1</v>
      </c>
      <c r="BB3259" s="193">
        <f t="shared" si="2419"/>
        <v>1</v>
      </c>
      <c r="BC3259" s="193">
        <f t="shared" si="2420"/>
        <v>1</v>
      </c>
      <c r="BD3259" s="191">
        <f t="shared" si="2433"/>
        <v>0</v>
      </c>
      <c r="BE3259" s="191">
        <f t="shared" si="2421"/>
        <v>0</v>
      </c>
      <c r="BF3259" s="210">
        <f t="shared" si="2422"/>
        <v>0</v>
      </c>
      <c r="BG3259" s="211">
        <f t="shared" si="2423"/>
        <v>0</v>
      </c>
      <c r="BH3259" s="289" t="str">
        <f>B3259</f>
        <v>890</v>
      </c>
      <c r="BI3259" s="289" t="str">
        <f>D3259</f>
        <v>0111</v>
      </c>
      <c r="BJ3259" s="284" t="s">
        <v>591</v>
      </c>
      <c r="BK3259" s="284" t="s">
        <v>589</v>
      </c>
      <c r="BL3259" s="233" t="str">
        <f t="shared" si="2424"/>
        <v/>
      </c>
    </row>
    <row r="3260" spans="1:64" ht="12" customHeight="1">
      <c r="A3260" s="333" t="s">
        <v>827</v>
      </c>
      <c r="B3260" s="381" t="s">
        <v>329</v>
      </c>
      <c r="C3260" s="333" t="s">
        <v>652</v>
      </c>
      <c r="D3260" s="381" t="s">
        <v>399</v>
      </c>
      <c r="E3260" s="381" t="s">
        <v>982</v>
      </c>
      <c r="F3260" s="381" t="s">
        <v>604</v>
      </c>
      <c r="G3260" s="381" t="s">
        <v>395</v>
      </c>
      <c r="H3260" s="100" t="s">
        <v>653</v>
      </c>
      <c r="I3260" s="381" t="s">
        <v>505</v>
      </c>
      <c r="J3260" s="382">
        <v>100000</v>
      </c>
      <c r="K3260" s="382">
        <v>0</v>
      </c>
      <c r="L3260" s="191" t="str">
        <f t="shared" si="2383"/>
        <v>890014120113909008000083129001</v>
      </c>
      <c r="M3260" s="192">
        <f t="array" ref="M3260">IF(COUNT(SEARCH(Удалить_Роспись_КВСР,$B3260)*SEARCH(Удалить_Роспись_ПБС,$C3260)*SEARCH(Удалить_Роспись_КФСР, $D3260)*SEARCH(Удалить_Роспись_КЦСР,$E3260)*SEARCH(Удалить_Роспись_КВР,$F3260)*SEARCH(Удалить_Роспись_ЭК,$H3260)*SEARCH(Удалить_Роспись_КР,$I3260))&gt;0,0,1)</f>
        <v>1</v>
      </c>
      <c r="N3260" s="192">
        <v>0</v>
      </c>
      <c r="O3260" s="192" t="str">
        <f t="shared" si="2384"/>
        <v/>
      </c>
      <c r="P3260" s="192" t="str">
        <f t="shared" si="2428"/>
        <v/>
      </c>
      <c r="Q3260" s="300" t="str">
        <f t="shared" si="2385"/>
        <v/>
      </c>
      <c r="R3260" s="300" t="str">
        <f t="shared" si="2386"/>
        <v/>
      </c>
      <c r="S3260" s="300" t="str">
        <f t="shared" si="2387"/>
        <v/>
      </c>
      <c r="T3260" s="192" t="str">
        <f t="shared" si="2388"/>
        <v/>
      </c>
      <c r="U3260" s="303" t="str">
        <f t="shared" si="2389"/>
        <v/>
      </c>
      <c r="V3260" s="300" t="str">
        <f t="shared" si="2390"/>
        <v/>
      </c>
      <c r="W3260" s="192" t="str">
        <f t="shared" si="2391"/>
        <v/>
      </c>
      <c r="X3260" s="303" t="str">
        <f t="shared" si="2392"/>
        <v/>
      </c>
      <c r="Y3260" s="300" t="str">
        <f t="shared" si="2393"/>
        <v/>
      </c>
      <c r="Z3260" s="300" t="str">
        <f t="shared" si="2394"/>
        <v/>
      </c>
      <c r="AA3260" s="303" t="str">
        <f t="shared" si="2395"/>
        <v/>
      </c>
      <c r="AB3260" s="300" t="str">
        <f t="shared" si="2396"/>
        <v/>
      </c>
      <c r="AC3260" s="300" t="str">
        <f t="shared" si="2397"/>
        <v/>
      </c>
      <c r="AD3260" s="300" t="str">
        <f t="shared" si="2398"/>
        <v/>
      </c>
      <c r="AE3260" s="192" t="str">
        <f t="shared" si="2399"/>
        <v/>
      </c>
      <c r="AF3260" s="192" t="str">
        <f t="shared" si="2400"/>
        <v/>
      </c>
      <c r="AG3260" s="192"/>
      <c r="AJ3260" s="300" t="str">
        <f t="shared" si="2401"/>
        <v/>
      </c>
      <c r="AK3260" s="300" t="str">
        <f t="shared" si="2402"/>
        <v/>
      </c>
      <c r="AL3260" s="300" t="str">
        <f t="shared" si="2403"/>
        <v/>
      </c>
      <c r="AM3260" s="300" t="str">
        <f t="shared" si="2404"/>
        <v/>
      </c>
      <c r="AN3260" s="300" t="str">
        <f t="shared" si="2405"/>
        <v/>
      </c>
      <c r="AO3260" s="300" t="str">
        <f t="shared" si="2406"/>
        <v/>
      </c>
      <c r="AP3260" s="300" t="str">
        <f t="shared" si="2407"/>
        <v/>
      </c>
      <c r="AQ3260" s="300" t="str">
        <f t="shared" si="2408"/>
        <v/>
      </c>
      <c r="AR3260" s="306" t="str">
        <f t="shared" si="2409"/>
        <v/>
      </c>
      <c r="AS3260" s="300" t="str">
        <f t="shared" si="2410"/>
        <v/>
      </c>
      <c r="AT3260" s="300" t="str">
        <f t="shared" si="2411"/>
        <v/>
      </c>
      <c r="AU3260" s="192" t="str">
        <f t="shared" si="2412"/>
        <v>рбс</v>
      </c>
      <c r="AV3260" s="192" t="str">
        <f t="shared" si="2413"/>
        <v>рбс89001412общпро</v>
      </c>
      <c r="AW3260" s="191">
        <f t="shared" si="2414"/>
        <v>100000</v>
      </c>
      <c r="AX3260" s="191">
        <f t="shared" si="2415"/>
        <v>0</v>
      </c>
      <c r="AY3260" s="191">
        <f t="shared" si="2416"/>
        <v>0</v>
      </c>
      <c r="AZ3260" s="191">
        <f t="shared" si="2417"/>
        <v>0</v>
      </c>
      <c r="BA3260" s="193">
        <f t="shared" si="2418"/>
        <v>1</v>
      </c>
      <c r="BB3260" s="193">
        <f t="shared" si="2419"/>
        <v>1</v>
      </c>
      <c r="BC3260" s="193">
        <f t="shared" si="2420"/>
        <v>1</v>
      </c>
      <c r="BD3260" s="191">
        <f t="shared" si="2433"/>
        <v>0</v>
      </c>
      <c r="BE3260" s="191">
        <f t="shared" si="2421"/>
        <v>0</v>
      </c>
      <c r="BF3260" s="210">
        <f t="shared" si="2422"/>
        <v>0</v>
      </c>
      <c r="BG3260" s="211">
        <f t="shared" si="2423"/>
        <v>0</v>
      </c>
      <c r="BH3260" s="289" t="str">
        <f>B3260</f>
        <v>890</v>
      </c>
      <c r="BI3260" s="289" t="str">
        <f>D3260</f>
        <v>0113</v>
      </c>
      <c r="BJ3260" s="284" t="s">
        <v>591</v>
      </c>
      <c r="BK3260" s="284" t="s">
        <v>589</v>
      </c>
      <c r="BL3260" s="233" t="str">
        <f t="shared" si="2424"/>
        <v/>
      </c>
    </row>
    <row r="3261" spans="1:64" ht="12" customHeight="1">
      <c r="A3261" s="333" t="s">
        <v>827</v>
      </c>
      <c r="B3261" s="381" t="s">
        <v>329</v>
      </c>
      <c r="C3261" s="333" t="s">
        <v>652</v>
      </c>
      <c r="D3261" s="381" t="s">
        <v>399</v>
      </c>
      <c r="E3261" s="381" t="s">
        <v>982</v>
      </c>
      <c r="F3261" s="381" t="s">
        <v>606</v>
      </c>
      <c r="G3261" s="381" t="s">
        <v>395</v>
      </c>
      <c r="H3261" s="100" t="s">
        <v>653</v>
      </c>
      <c r="I3261" s="381" t="s">
        <v>505</v>
      </c>
      <c r="J3261" s="382">
        <v>36632442.119999997</v>
      </c>
      <c r="K3261" s="382">
        <v>0</v>
      </c>
      <c r="L3261" s="191" t="str">
        <f t="shared" si="2383"/>
        <v>890014120113909008000087029001</v>
      </c>
      <c r="M3261" s="192">
        <f t="array" ref="M3261">IF(COUNT(SEARCH(Удалить_Роспись_КВСР,$B3261)*SEARCH(Удалить_Роспись_ПБС,$C3261)*SEARCH(Удалить_Роспись_КФСР, $D3261)*SEARCH(Удалить_Роспись_КЦСР,$E3261)*SEARCH(Удалить_Роспись_КВР,$F3261)*SEARCH(Удалить_Роспись_ЭК,$H3261)*SEARCH(Удалить_Роспись_КР,$I3261))&gt;0,0,1)</f>
        <v>1</v>
      </c>
      <c r="N3261" s="192">
        <v>0</v>
      </c>
      <c r="O3261" s="192" t="str">
        <f t="shared" si="2384"/>
        <v/>
      </c>
      <c r="P3261" s="192" t="str">
        <f t="shared" si="2428"/>
        <v/>
      </c>
      <c r="Q3261" s="300" t="str">
        <f t="shared" si="2385"/>
        <v/>
      </c>
      <c r="R3261" s="300" t="str">
        <f t="shared" si="2386"/>
        <v/>
      </c>
      <c r="S3261" s="300" t="str">
        <f t="shared" si="2387"/>
        <v/>
      </c>
      <c r="T3261" s="192" t="str">
        <f t="shared" si="2388"/>
        <v/>
      </c>
      <c r="U3261" s="303" t="str">
        <f t="shared" si="2389"/>
        <v/>
      </c>
      <c r="V3261" s="300" t="str">
        <f t="shared" si="2390"/>
        <v/>
      </c>
      <c r="W3261" s="192" t="str">
        <f t="shared" si="2391"/>
        <v/>
      </c>
      <c r="X3261" s="303" t="str">
        <f t="shared" si="2392"/>
        <v/>
      </c>
      <c r="Y3261" s="300" t="str">
        <f t="shared" si="2393"/>
        <v/>
      </c>
      <c r="Z3261" s="300" t="str">
        <f t="shared" si="2394"/>
        <v/>
      </c>
      <c r="AA3261" s="303" t="str">
        <f t="shared" si="2395"/>
        <v/>
      </c>
      <c r="AB3261" s="300" t="str">
        <f t="shared" si="2396"/>
        <v/>
      </c>
      <c r="AC3261" s="300" t="str">
        <f t="shared" si="2397"/>
        <v/>
      </c>
      <c r="AD3261" s="300" t="str">
        <f t="shared" si="2398"/>
        <v/>
      </c>
      <c r="AE3261" s="192" t="str">
        <f t="shared" si="2399"/>
        <v/>
      </c>
      <c r="AF3261" s="192" t="str">
        <f t="shared" si="2400"/>
        <v/>
      </c>
      <c r="AG3261" s="192"/>
      <c r="AJ3261" s="300" t="str">
        <f t="shared" si="2401"/>
        <v/>
      </c>
      <c r="AK3261" s="300" t="str">
        <f t="shared" si="2402"/>
        <v/>
      </c>
      <c r="AL3261" s="300" t="str">
        <f t="shared" si="2403"/>
        <v/>
      </c>
      <c r="AM3261" s="300" t="str">
        <f t="shared" si="2404"/>
        <v/>
      </c>
      <c r="AN3261" s="300" t="str">
        <f t="shared" si="2405"/>
        <v/>
      </c>
      <c r="AO3261" s="300" t="str">
        <f t="shared" si="2406"/>
        <v/>
      </c>
      <c r="AP3261" s="300" t="str">
        <f t="shared" si="2407"/>
        <v/>
      </c>
      <c r="AQ3261" s="300" t="str">
        <f t="shared" si="2408"/>
        <v/>
      </c>
      <c r="AR3261" s="306" t="str">
        <f t="shared" si="2409"/>
        <v/>
      </c>
      <c r="AS3261" s="300" t="str">
        <f t="shared" si="2410"/>
        <v/>
      </c>
      <c r="AT3261" s="300" t="str">
        <f t="shared" si="2411"/>
        <v/>
      </c>
      <c r="AU3261" s="192" t="str">
        <f t="shared" si="2412"/>
        <v>рбс</v>
      </c>
      <c r="AV3261" s="192" t="str">
        <f t="shared" si="2413"/>
        <v>рбс89001412общпро</v>
      </c>
      <c r="AW3261" s="191">
        <f t="shared" si="2414"/>
        <v>36632442.119999997</v>
      </c>
      <c r="AX3261" s="191">
        <f t="shared" si="2415"/>
        <v>0</v>
      </c>
      <c r="AY3261" s="191">
        <f t="shared" si="2416"/>
        <v>0</v>
      </c>
      <c r="AZ3261" s="191">
        <f t="shared" si="2417"/>
        <v>0</v>
      </c>
      <c r="BA3261" s="193">
        <f t="shared" si="2418"/>
        <v>1</v>
      </c>
      <c r="BB3261" s="193">
        <f t="shared" si="2419"/>
        <v>1</v>
      </c>
      <c r="BC3261" s="193">
        <f t="shared" si="2420"/>
        <v>1</v>
      </c>
      <c r="BD3261" s="191">
        <f t="shared" si="2433"/>
        <v>0</v>
      </c>
      <c r="BE3261" s="191">
        <f t="shared" si="2421"/>
        <v>0</v>
      </c>
      <c r="BF3261" s="210">
        <f t="shared" si="2422"/>
        <v>0</v>
      </c>
      <c r="BG3261" s="211">
        <f t="shared" si="2423"/>
        <v>0</v>
      </c>
      <c r="BH3261" s="289"/>
      <c r="BI3261" s="289"/>
      <c r="BL3261" s="233" t="str">
        <f t="shared" si="2424"/>
        <v/>
      </c>
    </row>
    <row r="3262" spans="1:64" ht="12" customHeight="1">
      <c r="A3262" s="333" t="s">
        <v>827</v>
      </c>
      <c r="B3262" s="381" t="s">
        <v>329</v>
      </c>
      <c r="C3262" s="333" t="s">
        <v>652</v>
      </c>
      <c r="D3262" s="381" t="s">
        <v>331</v>
      </c>
      <c r="E3262" s="381" t="s">
        <v>982</v>
      </c>
      <c r="F3262" s="381" t="s">
        <v>620</v>
      </c>
      <c r="G3262" s="381" t="s">
        <v>332</v>
      </c>
      <c r="H3262" s="100" t="s">
        <v>653</v>
      </c>
      <c r="I3262" s="381" t="s">
        <v>505</v>
      </c>
      <c r="J3262" s="382">
        <v>2740</v>
      </c>
      <c r="K3262" s="382">
        <v>0</v>
      </c>
      <c r="L3262" s="191" t="str">
        <f t="shared" si="2383"/>
        <v>890014121301909008000073023101</v>
      </c>
      <c r="M3262" s="192">
        <f t="array" ref="M3262">IF(COUNT(SEARCH(Удалить_Роспись_КВСР,$B3262)*SEARCH(Удалить_Роспись_ПБС,$C3262)*SEARCH(Удалить_Роспись_КФСР, $D3262)*SEARCH(Удалить_Роспись_КЦСР,$E3262)*SEARCH(Удалить_Роспись_КВР,$F3262)*SEARCH(Удалить_Роспись_ЭК,$H3262)*SEARCH(Удалить_Роспись_КР,$I3262))&gt;0,0,1)</f>
        <v>1</v>
      </c>
      <c r="N3262" s="192">
        <v>0</v>
      </c>
      <c r="O3262" s="192" t="str">
        <f t="shared" si="2384"/>
        <v/>
      </c>
      <c r="P3262" s="192" t="str">
        <f t="shared" si="2428"/>
        <v/>
      </c>
      <c r="Q3262" s="300" t="str">
        <f t="shared" si="2385"/>
        <v/>
      </c>
      <c r="R3262" s="300" t="str">
        <f t="shared" si="2386"/>
        <v/>
      </c>
      <c r="S3262" s="300" t="str">
        <f t="shared" si="2387"/>
        <v/>
      </c>
      <c r="T3262" s="192" t="str">
        <f t="shared" si="2388"/>
        <v/>
      </c>
      <c r="U3262" s="303" t="str">
        <f t="shared" si="2389"/>
        <v/>
      </c>
      <c r="V3262" s="300" t="str">
        <f t="shared" si="2390"/>
        <v/>
      </c>
      <c r="W3262" s="192" t="str">
        <f t="shared" si="2391"/>
        <v/>
      </c>
      <c r="X3262" s="303" t="str">
        <f t="shared" si="2392"/>
        <v/>
      </c>
      <c r="Y3262" s="300" t="str">
        <f t="shared" si="2393"/>
        <v/>
      </c>
      <c r="Z3262" s="300" t="str">
        <f t="shared" si="2394"/>
        <v/>
      </c>
      <c r="AA3262" s="303" t="str">
        <f t="shared" si="2395"/>
        <v/>
      </c>
      <c r="AB3262" s="300" t="str">
        <f t="shared" si="2396"/>
        <v/>
      </c>
      <c r="AC3262" s="300" t="str">
        <f t="shared" si="2397"/>
        <v>дол</v>
      </c>
      <c r="AD3262" s="300" t="str">
        <f t="shared" si="2398"/>
        <v/>
      </c>
      <c r="AE3262" s="192" t="str">
        <f t="shared" si="2399"/>
        <v/>
      </c>
      <c r="AF3262" s="192" t="str">
        <f t="shared" si="2400"/>
        <v/>
      </c>
      <c r="AG3262" s="192"/>
      <c r="AJ3262" s="300" t="str">
        <f t="shared" si="2401"/>
        <v/>
      </c>
      <c r="AK3262" s="300" t="str">
        <f t="shared" si="2402"/>
        <v/>
      </c>
      <c r="AL3262" s="300" t="str">
        <f t="shared" si="2403"/>
        <v/>
      </c>
      <c r="AM3262" s="300" t="str">
        <f t="shared" si="2404"/>
        <v/>
      </c>
      <c r="AN3262" s="300" t="str">
        <f t="shared" si="2405"/>
        <v/>
      </c>
      <c r="AO3262" s="300" t="str">
        <f t="shared" si="2406"/>
        <v/>
      </c>
      <c r="AP3262" s="300" t="str">
        <f t="shared" si="2407"/>
        <v/>
      </c>
      <c r="AQ3262" s="300" t="str">
        <f t="shared" si="2408"/>
        <v/>
      </c>
      <c r="AR3262" s="306" t="str">
        <f t="shared" si="2409"/>
        <v/>
      </c>
      <c r="AS3262" s="300" t="str">
        <f t="shared" si="2410"/>
        <v/>
      </c>
      <c r="AT3262" s="300" t="str">
        <f t="shared" si="2411"/>
        <v/>
      </c>
      <c r="AU3262" s="192" t="str">
        <f t="shared" si="2412"/>
        <v>дол</v>
      </c>
      <c r="AV3262" s="192" t="str">
        <f t="shared" si="2413"/>
        <v>дол89001412общпро</v>
      </c>
      <c r="AW3262" s="191">
        <f t="shared" si="2414"/>
        <v>2740</v>
      </c>
      <c r="AX3262" s="191">
        <f t="shared" si="2415"/>
        <v>0</v>
      </c>
      <c r="AY3262" s="191">
        <f t="shared" si="2416"/>
        <v>0</v>
      </c>
      <c r="AZ3262" s="191">
        <f t="shared" si="2417"/>
        <v>0</v>
      </c>
      <c r="BA3262" s="193">
        <f t="shared" si="2418"/>
        <v>1</v>
      </c>
      <c r="BB3262" s="193">
        <f t="shared" si="2419"/>
        <v>1</v>
      </c>
      <c r="BC3262" s="193">
        <f t="shared" si="2420"/>
        <v>1</v>
      </c>
      <c r="BD3262" s="191">
        <f t="shared" si="2433"/>
        <v>0</v>
      </c>
      <c r="BE3262" s="191">
        <f t="shared" si="2421"/>
        <v>0</v>
      </c>
      <c r="BF3262" s="210">
        <f t="shared" si="2422"/>
        <v>0</v>
      </c>
      <c r="BG3262" s="211">
        <f t="shared" si="2423"/>
        <v>0</v>
      </c>
      <c r="BH3262" s="289" t="str">
        <f t="shared" ref="BH3262:BH3269" si="2434">B3262</f>
        <v>890</v>
      </c>
      <c r="BI3262" s="289" t="str">
        <f t="shared" ref="BI3262:BI3269" si="2435">D3262</f>
        <v>1301</v>
      </c>
      <c r="BJ3262" s="284" t="s">
        <v>591</v>
      </c>
      <c r="BK3262" s="284" t="s">
        <v>586</v>
      </c>
      <c r="BL3262" s="233" t="str">
        <f t="shared" si="2424"/>
        <v/>
      </c>
    </row>
    <row r="3263" spans="1:64" ht="12" customHeight="1">
      <c r="A3263" s="333" t="s">
        <v>827</v>
      </c>
      <c r="B3263" s="381" t="s">
        <v>381</v>
      </c>
      <c r="C3263" s="333" t="s">
        <v>652</v>
      </c>
      <c r="D3263" s="381" t="s">
        <v>390</v>
      </c>
      <c r="E3263" s="381" t="s">
        <v>1526</v>
      </c>
      <c r="F3263" s="381" t="s">
        <v>605</v>
      </c>
      <c r="G3263" s="381" t="s">
        <v>398</v>
      </c>
      <c r="H3263" s="100" t="s">
        <v>653</v>
      </c>
      <c r="I3263" s="381" t="s">
        <v>505</v>
      </c>
      <c r="J3263" s="382">
        <v>9553</v>
      </c>
      <c r="K3263" s="382">
        <v>9553</v>
      </c>
      <c r="L3263" s="191" t="str">
        <f t="shared" si="2383"/>
        <v>90101412010490900Ч001054025101</v>
      </c>
      <c r="M3263" s="192">
        <f t="array" ref="M3263">IF(COUNT(SEARCH(Удалить_Роспись_КВСР,$B3263)*SEARCH(Удалить_Роспись_ПБС,$C3263)*SEARCH(Удалить_Роспись_КФСР, $D3263)*SEARCH(Удалить_Роспись_КЦСР,$E3263)*SEARCH(Удалить_Роспись_КВР,$F3263)*SEARCH(Удалить_Роспись_ЭК,$H3263)*SEARCH(Удалить_Роспись_КР,$I3263))&gt;0,0,1)</f>
        <v>1</v>
      </c>
      <c r="N3263" s="192">
        <v>0</v>
      </c>
      <c r="O3263" s="192" t="str">
        <f t="shared" si="2384"/>
        <v/>
      </c>
      <c r="P3263" s="192" t="str">
        <f t="shared" si="2428"/>
        <v/>
      </c>
      <c r="Q3263" s="300" t="str">
        <f t="shared" si="2385"/>
        <v/>
      </c>
      <c r="R3263" s="300" t="str">
        <f t="shared" si="2386"/>
        <v/>
      </c>
      <c r="S3263" s="300" t="str">
        <f t="shared" si="2387"/>
        <v/>
      </c>
      <c r="T3263" s="192" t="str">
        <f t="shared" si="2388"/>
        <v/>
      </c>
      <c r="U3263" s="303" t="str">
        <f t="shared" si="2389"/>
        <v/>
      </c>
      <c r="V3263" s="300" t="str">
        <f t="shared" si="2390"/>
        <v/>
      </c>
      <c r="W3263" s="192" t="str">
        <f t="shared" si="2391"/>
        <v/>
      </c>
      <c r="X3263" s="303" t="str">
        <f t="shared" si="2392"/>
        <v/>
      </c>
      <c r="Y3263" s="300" t="str">
        <f t="shared" si="2393"/>
        <v/>
      </c>
      <c r="Z3263" s="300" t="str">
        <f t="shared" si="2394"/>
        <v>меж</v>
      </c>
      <c r="AA3263" s="303" t="str">
        <f t="shared" si="2395"/>
        <v/>
      </c>
      <c r="AB3263" s="300" t="str">
        <f t="shared" si="2396"/>
        <v/>
      </c>
      <c r="AC3263" s="300" t="str">
        <f t="shared" si="2397"/>
        <v/>
      </c>
      <c r="AD3263" s="300" t="str">
        <f t="shared" si="2398"/>
        <v/>
      </c>
      <c r="AE3263" s="192" t="str">
        <f t="shared" si="2399"/>
        <v/>
      </c>
      <c r="AF3263" s="192" t="str">
        <f t="shared" si="2400"/>
        <v/>
      </c>
      <c r="AG3263" s="192"/>
      <c r="AJ3263" s="300" t="str">
        <f t="shared" si="2401"/>
        <v/>
      </c>
      <c r="AK3263" s="300" t="str">
        <f t="shared" si="2402"/>
        <v/>
      </c>
      <c r="AL3263" s="300" t="str">
        <f t="shared" si="2403"/>
        <v/>
      </c>
      <c r="AM3263" s="300" t="str">
        <f t="shared" si="2404"/>
        <v>меж</v>
      </c>
      <c r="AN3263" s="300" t="str">
        <f t="shared" si="2405"/>
        <v/>
      </c>
      <c r="AO3263" s="300" t="str">
        <f t="shared" si="2406"/>
        <v/>
      </c>
      <c r="AP3263" s="300" t="str">
        <f t="shared" si="2407"/>
        <v/>
      </c>
      <c r="AQ3263" s="300" t="str">
        <f t="shared" si="2408"/>
        <v/>
      </c>
      <c r="AR3263" s="306" t="str">
        <f t="shared" si="2409"/>
        <v/>
      </c>
      <c r="AS3263" s="300" t="str">
        <f t="shared" si="2410"/>
        <v/>
      </c>
      <c r="AT3263" s="300" t="str">
        <f t="shared" si="2411"/>
        <v/>
      </c>
      <c r="AU3263" s="192" t="str">
        <f t="shared" si="2412"/>
        <v>меж</v>
      </c>
      <c r="AV3263" s="192" t="str">
        <f t="shared" si="2413"/>
        <v>меж90101412общпро</v>
      </c>
      <c r="AW3263" s="191">
        <f t="shared" si="2414"/>
        <v>9553</v>
      </c>
      <c r="AX3263" s="191">
        <f t="shared" si="2415"/>
        <v>9553</v>
      </c>
      <c r="AY3263" s="191">
        <f t="shared" si="2416"/>
        <v>0</v>
      </c>
      <c r="AZ3263" s="191">
        <f t="shared" si="2417"/>
        <v>0</v>
      </c>
      <c r="BA3263" s="193">
        <f t="shared" si="2418"/>
        <v>1</v>
      </c>
      <c r="BB3263" s="193">
        <f t="shared" si="2419"/>
        <v>1</v>
      </c>
      <c r="BC3263" s="193">
        <f t="shared" si="2420"/>
        <v>1</v>
      </c>
      <c r="BD3263" s="191">
        <f t="shared" si="2433"/>
        <v>0</v>
      </c>
      <c r="BE3263" s="191">
        <f t="shared" si="2421"/>
        <v>0</v>
      </c>
      <c r="BF3263" s="210">
        <f t="shared" si="2422"/>
        <v>0</v>
      </c>
      <c r="BG3263" s="211">
        <f t="shared" si="2423"/>
        <v>0</v>
      </c>
      <c r="BH3263" s="289" t="str">
        <f t="shared" si="2434"/>
        <v>901</v>
      </c>
      <c r="BI3263" s="289" t="str">
        <f t="shared" si="2435"/>
        <v>0104</v>
      </c>
      <c r="BJ3263" s="284" t="s">
        <v>591</v>
      </c>
      <c r="BK3263" s="284" t="s">
        <v>589</v>
      </c>
      <c r="BL3263" s="233" t="str">
        <f t="shared" si="2424"/>
        <v>01</v>
      </c>
    </row>
    <row r="3264" spans="1:64" ht="12" customHeight="1">
      <c r="A3264" s="333" t="s">
        <v>827</v>
      </c>
      <c r="B3264" s="381" t="s">
        <v>412</v>
      </c>
      <c r="C3264" s="333" t="s">
        <v>652</v>
      </c>
      <c r="D3264" s="381" t="s">
        <v>390</v>
      </c>
      <c r="E3264" s="381" t="s">
        <v>1526</v>
      </c>
      <c r="F3264" s="381" t="s">
        <v>605</v>
      </c>
      <c r="G3264" s="381" t="s">
        <v>398</v>
      </c>
      <c r="H3264" s="100" t="s">
        <v>653</v>
      </c>
      <c r="I3264" s="381" t="s">
        <v>505</v>
      </c>
      <c r="J3264" s="382">
        <v>2401</v>
      </c>
      <c r="K3264" s="382">
        <v>2401</v>
      </c>
      <c r="L3264" s="191" t="str">
        <f t="shared" si="2383"/>
        <v>90201412010490900Ч001054025101</v>
      </c>
      <c r="M3264" s="192">
        <f t="array" ref="M3264">IF(COUNT(SEARCH(Удалить_Роспись_КВСР,$B3264)*SEARCH(Удалить_Роспись_ПБС,$C3264)*SEARCH(Удалить_Роспись_КФСР, $D3264)*SEARCH(Удалить_Роспись_КЦСР,$E3264)*SEARCH(Удалить_Роспись_КВР,$F3264)*SEARCH(Удалить_Роспись_ЭК,$H3264)*SEARCH(Удалить_Роспись_КР,$I3264))&gt;0,0,1)</f>
        <v>1</v>
      </c>
      <c r="N3264" s="192">
        <v>0</v>
      </c>
      <c r="O3264" s="192" t="str">
        <f t="shared" si="2384"/>
        <v/>
      </c>
      <c r="P3264" s="192" t="str">
        <f t="shared" si="2428"/>
        <v/>
      </c>
      <c r="Q3264" s="300" t="str">
        <f t="shared" si="2385"/>
        <v/>
      </c>
      <c r="R3264" s="300" t="str">
        <f t="shared" si="2386"/>
        <v/>
      </c>
      <c r="S3264" s="300" t="str">
        <f t="shared" si="2387"/>
        <v/>
      </c>
      <c r="T3264" s="192" t="str">
        <f t="shared" si="2388"/>
        <v/>
      </c>
      <c r="U3264" s="303" t="str">
        <f t="shared" si="2389"/>
        <v/>
      </c>
      <c r="V3264" s="300" t="str">
        <f t="shared" si="2390"/>
        <v/>
      </c>
      <c r="W3264" s="192" t="str">
        <f t="shared" si="2391"/>
        <v/>
      </c>
      <c r="X3264" s="303" t="str">
        <f t="shared" si="2392"/>
        <v/>
      </c>
      <c r="Y3264" s="300" t="str">
        <f t="shared" si="2393"/>
        <v/>
      </c>
      <c r="Z3264" s="300" t="str">
        <f t="shared" si="2394"/>
        <v>меж</v>
      </c>
      <c r="AA3264" s="303" t="str">
        <f t="shared" si="2395"/>
        <v/>
      </c>
      <c r="AB3264" s="300" t="str">
        <f t="shared" si="2396"/>
        <v/>
      </c>
      <c r="AC3264" s="300" t="str">
        <f t="shared" si="2397"/>
        <v/>
      </c>
      <c r="AD3264" s="300" t="str">
        <f t="shared" si="2398"/>
        <v/>
      </c>
      <c r="AE3264" s="192" t="str">
        <f t="shared" si="2399"/>
        <v/>
      </c>
      <c r="AF3264" s="192" t="str">
        <f t="shared" si="2400"/>
        <v/>
      </c>
      <c r="AG3264" s="192"/>
      <c r="AJ3264" s="300" t="str">
        <f t="shared" si="2401"/>
        <v/>
      </c>
      <c r="AK3264" s="300" t="str">
        <f t="shared" si="2402"/>
        <v/>
      </c>
      <c r="AL3264" s="300" t="str">
        <f t="shared" si="2403"/>
        <v/>
      </c>
      <c r="AM3264" s="300" t="str">
        <f t="shared" si="2404"/>
        <v>меж</v>
      </c>
      <c r="AN3264" s="300" t="str">
        <f t="shared" si="2405"/>
        <v/>
      </c>
      <c r="AO3264" s="300" t="str">
        <f t="shared" si="2406"/>
        <v/>
      </c>
      <c r="AP3264" s="300" t="str">
        <f t="shared" si="2407"/>
        <v/>
      </c>
      <c r="AQ3264" s="300" t="str">
        <f t="shared" si="2408"/>
        <v/>
      </c>
      <c r="AR3264" s="306" t="str">
        <f t="shared" si="2409"/>
        <v/>
      </c>
      <c r="AS3264" s="300" t="str">
        <f t="shared" si="2410"/>
        <v/>
      </c>
      <c r="AT3264" s="300" t="str">
        <f t="shared" si="2411"/>
        <v/>
      </c>
      <c r="AU3264" s="192" t="str">
        <f t="shared" si="2412"/>
        <v>меж</v>
      </c>
      <c r="AV3264" s="192" t="str">
        <f t="shared" si="2413"/>
        <v>меж90201412общпро</v>
      </c>
      <c r="AW3264" s="191">
        <f t="shared" si="2414"/>
        <v>2401</v>
      </c>
      <c r="AX3264" s="191">
        <f t="shared" si="2415"/>
        <v>2401</v>
      </c>
      <c r="AY3264" s="191">
        <f t="shared" si="2416"/>
        <v>0</v>
      </c>
      <c r="AZ3264" s="191">
        <f t="shared" si="2417"/>
        <v>0</v>
      </c>
      <c r="BA3264" s="193">
        <f t="shared" si="2418"/>
        <v>1</v>
      </c>
      <c r="BB3264" s="193">
        <f t="shared" si="2419"/>
        <v>1</v>
      </c>
      <c r="BC3264" s="193">
        <f t="shared" si="2420"/>
        <v>1</v>
      </c>
      <c r="BD3264" s="191">
        <f t="shared" si="2433"/>
        <v>0</v>
      </c>
      <c r="BE3264" s="191">
        <f t="shared" si="2421"/>
        <v>0</v>
      </c>
      <c r="BF3264" s="210">
        <f t="shared" si="2422"/>
        <v>0</v>
      </c>
      <c r="BG3264" s="211">
        <f t="shared" si="2423"/>
        <v>0</v>
      </c>
      <c r="BH3264" s="289" t="str">
        <f t="shared" si="2434"/>
        <v>902</v>
      </c>
      <c r="BI3264" s="289" t="str">
        <f t="shared" si="2435"/>
        <v>0104</v>
      </c>
      <c r="BJ3264" s="284" t="s">
        <v>591</v>
      </c>
      <c r="BK3264" s="284" t="s">
        <v>586</v>
      </c>
      <c r="BL3264" s="233" t="str">
        <f t="shared" si="2424"/>
        <v>01</v>
      </c>
    </row>
    <row r="3265" spans="1:64" ht="12" customHeight="1">
      <c r="A3265" s="333" t="s">
        <v>827</v>
      </c>
      <c r="B3265" s="381" t="s">
        <v>416</v>
      </c>
      <c r="C3265" s="333" t="s">
        <v>652</v>
      </c>
      <c r="D3265" s="381" t="s">
        <v>390</v>
      </c>
      <c r="E3265" s="381" t="s">
        <v>1526</v>
      </c>
      <c r="F3265" s="381" t="s">
        <v>605</v>
      </c>
      <c r="G3265" s="381" t="s">
        <v>398</v>
      </c>
      <c r="H3265" s="100" t="s">
        <v>653</v>
      </c>
      <c r="I3265" s="381" t="s">
        <v>505</v>
      </c>
      <c r="J3265" s="382">
        <v>3110</v>
      </c>
      <c r="K3265" s="382">
        <v>3110</v>
      </c>
      <c r="L3265" s="191" t="str">
        <f t="shared" si="2383"/>
        <v>90301412010490900Ч001054025101</v>
      </c>
      <c r="M3265" s="192">
        <f t="array" ref="M3265">IF(COUNT(SEARCH(Удалить_Роспись_КВСР,$B3265)*SEARCH(Удалить_Роспись_ПБС,$C3265)*SEARCH(Удалить_Роспись_КФСР, $D3265)*SEARCH(Удалить_Роспись_КЦСР,$E3265)*SEARCH(Удалить_Роспись_КВР,$F3265)*SEARCH(Удалить_Роспись_ЭК,$H3265)*SEARCH(Удалить_Роспись_КР,$I3265))&gt;0,0,1)</f>
        <v>1</v>
      </c>
      <c r="N3265" s="192">
        <v>0</v>
      </c>
      <c r="O3265" s="192" t="str">
        <f t="shared" si="2384"/>
        <v/>
      </c>
      <c r="P3265" s="192" t="str">
        <f t="shared" si="2428"/>
        <v/>
      </c>
      <c r="Q3265" s="300" t="str">
        <f t="shared" si="2385"/>
        <v/>
      </c>
      <c r="R3265" s="300" t="str">
        <f t="shared" si="2386"/>
        <v/>
      </c>
      <c r="S3265" s="300" t="str">
        <f t="shared" si="2387"/>
        <v/>
      </c>
      <c r="T3265" s="192" t="str">
        <f t="shared" si="2388"/>
        <v/>
      </c>
      <c r="U3265" s="303" t="str">
        <f t="shared" si="2389"/>
        <v/>
      </c>
      <c r="V3265" s="300" t="str">
        <f t="shared" si="2390"/>
        <v/>
      </c>
      <c r="W3265" s="192" t="str">
        <f t="shared" si="2391"/>
        <v/>
      </c>
      <c r="X3265" s="303" t="str">
        <f t="shared" si="2392"/>
        <v/>
      </c>
      <c r="Y3265" s="300" t="str">
        <f t="shared" si="2393"/>
        <v/>
      </c>
      <c r="Z3265" s="300" t="str">
        <f t="shared" si="2394"/>
        <v>меж</v>
      </c>
      <c r="AA3265" s="303" t="str">
        <f t="shared" si="2395"/>
        <v/>
      </c>
      <c r="AB3265" s="300" t="str">
        <f t="shared" si="2396"/>
        <v/>
      </c>
      <c r="AC3265" s="300" t="str">
        <f t="shared" si="2397"/>
        <v/>
      </c>
      <c r="AD3265" s="300" t="str">
        <f t="shared" si="2398"/>
        <v/>
      </c>
      <c r="AE3265" s="192" t="str">
        <f t="shared" si="2399"/>
        <v/>
      </c>
      <c r="AF3265" s="192" t="str">
        <f t="shared" si="2400"/>
        <v/>
      </c>
      <c r="AG3265" s="192"/>
      <c r="AJ3265" s="300" t="str">
        <f t="shared" si="2401"/>
        <v/>
      </c>
      <c r="AK3265" s="300" t="str">
        <f t="shared" si="2402"/>
        <v/>
      </c>
      <c r="AL3265" s="300" t="str">
        <f t="shared" si="2403"/>
        <v/>
      </c>
      <c r="AM3265" s="300" t="str">
        <f t="shared" si="2404"/>
        <v>меж</v>
      </c>
      <c r="AN3265" s="300" t="str">
        <f t="shared" si="2405"/>
        <v/>
      </c>
      <c r="AO3265" s="300" t="str">
        <f t="shared" si="2406"/>
        <v/>
      </c>
      <c r="AP3265" s="300" t="str">
        <f t="shared" si="2407"/>
        <v/>
      </c>
      <c r="AQ3265" s="300" t="str">
        <f t="shared" si="2408"/>
        <v/>
      </c>
      <c r="AR3265" s="306" t="str">
        <f t="shared" si="2409"/>
        <v/>
      </c>
      <c r="AS3265" s="300" t="str">
        <f t="shared" si="2410"/>
        <v/>
      </c>
      <c r="AT3265" s="300" t="str">
        <f t="shared" si="2411"/>
        <v/>
      </c>
      <c r="AU3265" s="192" t="str">
        <f t="shared" si="2412"/>
        <v>меж</v>
      </c>
      <c r="AV3265" s="192" t="str">
        <f t="shared" si="2413"/>
        <v>меж90301412общпро</v>
      </c>
      <c r="AW3265" s="191">
        <f t="shared" si="2414"/>
        <v>3110</v>
      </c>
      <c r="AX3265" s="191">
        <f t="shared" si="2415"/>
        <v>3110</v>
      </c>
      <c r="AY3265" s="191">
        <f t="shared" si="2416"/>
        <v>0</v>
      </c>
      <c r="AZ3265" s="191">
        <f t="shared" si="2417"/>
        <v>0</v>
      </c>
      <c r="BA3265" s="193">
        <f t="shared" si="2418"/>
        <v>1</v>
      </c>
      <c r="BB3265" s="193">
        <f t="shared" si="2419"/>
        <v>1</v>
      </c>
      <c r="BC3265" s="193">
        <f t="shared" si="2420"/>
        <v>1</v>
      </c>
      <c r="BD3265" s="191">
        <f t="shared" si="2433"/>
        <v>0</v>
      </c>
      <c r="BE3265" s="191">
        <f t="shared" si="2421"/>
        <v>0</v>
      </c>
      <c r="BF3265" s="210">
        <f t="shared" si="2422"/>
        <v>0</v>
      </c>
      <c r="BG3265" s="211">
        <f t="shared" si="2423"/>
        <v>0</v>
      </c>
      <c r="BH3265" s="289" t="str">
        <f t="shared" si="2434"/>
        <v>903</v>
      </c>
      <c r="BI3265" s="289" t="str">
        <f t="shared" si="2435"/>
        <v>0104</v>
      </c>
      <c r="BJ3265" s="284" t="s">
        <v>591</v>
      </c>
      <c r="BK3265" s="284" t="s">
        <v>586</v>
      </c>
      <c r="BL3265" s="233" t="str">
        <f t="shared" si="2424"/>
        <v>01</v>
      </c>
    </row>
    <row r="3266" spans="1:64" ht="12" customHeight="1">
      <c r="A3266" s="333" t="s">
        <v>827</v>
      </c>
      <c r="B3266" s="381" t="s">
        <v>416</v>
      </c>
      <c r="C3266" s="333" t="s">
        <v>652</v>
      </c>
      <c r="D3266" s="381" t="s">
        <v>390</v>
      </c>
      <c r="E3266" s="381" t="s">
        <v>1527</v>
      </c>
      <c r="F3266" s="381" t="s">
        <v>605</v>
      </c>
      <c r="G3266" s="381" t="s">
        <v>398</v>
      </c>
      <c r="H3266" s="100" t="s">
        <v>653</v>
      </c>
      <c r="I3266" s="381" t="s">
        <v>505</v>
      </c>
      <c r="J3266" s="382">
        <v>268400</v>
      </c>
      <c r="K3266" s="382">
        <v>201294</v>
      </c>
      <c r="L3266" s="191" t="str">
        <f t="shared" si="2383"/>
        <v>90301412010490900Ч006054025101</v>
      </c>
      <c r="M3266" s="192">
        <f t="array" ref="M3266">IF(COUNT(SEARCH(Удалить_Роспись_КВСР,$B3266)*SEARCH(Удалить_Роспись_ПБС,$C3266)*SEARCH(Удалить_Роспись_КФСР, $D3266)*SEARCH(Удалить_Роспись_КЦСР,$E3266)*SEARCH(Удалить_Роспись_КВР,$F3266)*SEARCH(Удалить_Роспись_ЭК,$H3266)*SEARCH(Удалить_Роспись_КР,$I3266))&gt;0,0,1)</f>
        <v>1</v>
      </c>
      <c r="N3266" s="192">
        <v>0</v>
      </c>
      <c r="O3266" s="192" t="str">
        <f t="shared" si="2384"/>
        <v/>
      </c>
      <c r="P3266" s="192" t="str">
        <f t="shared" si="2428"/>
        <v/>
      </c>
      <c r="Q3266" s="300" t="str">
        <f t="shared" si="2385"/>
        <v/>
      </c>
      <c r="R3266" s="300" t="str">
        <f t="shared" si="2386"/>
        <v/>
      </c>
      <c r="S3266" s="300" t="str">
        <f t="shared" si="2387"/>
        <v/>
      </c>
      <c r="T3266" s="192" t="str">
        <f t="shared" si="2388"/>
        <v/>
      </c>
      <c r="U3266" s="303" t="str">
        <f t="shared" si="2389"/>
        <v/>
      </c>
      <c r="V3266" s="300" t="str">
        <f t="shared" si="2390"/>
        <v/>
      </c>
      <c r="W3266" s="192" t="str">
        <f t="shared" si="2391"/>
        <v/>
      </c>
      <c r="X3266" s="303" t="str">
        <f t="shared" si="2392"/>
        <v/>
      </c>
      <c r="Y3266" s="300" t="str">
        <f t="shared" si="2393"/>
        <v/>
      </c>
      <c r="Z3266" s="300" t="str">
        <f t="shared" si="2394"/>
        <v>меж</v>
      </c>
      <c r="AA3266" s="303" t="str">
        <f t="shared" si="2395"/>
        <v/>
      </c>
      <c r="AB3266" s="300" t="str">
        <f t="shared" si="2396"/>
        <v/>
      </c>
      <c r="AC3266" s="300" t="str">
        <f t="shared" si="2397"/>
        <v/>
      </c>
      <c r="AD3266" s="300" t="str">
        <f t="shared" si="2398"/>
        <v/>
      </c>
      <c r="AE3266" s="192" t="str">
        <f t="shared" si="2399"/>
        <v/>
      </c>
      <c r="AF3266" s="192" t="str">
        <f t="shared" si="2400"/>
        <v/>
      </c>
      <c r="AG3266" s="192"/>
      <c r="AJ3266" s="300" t="str">
        <f t="shared" si="2401"/>
        <v/>
      </c>
      <c r="AK3266" s="300" t="str">
        <f t="shared" si="2402"/>
        <v/>
      </c>
      <c r="AL3266" s="300" t="str">
        <f t="shared" si="2403"/>
        <v/>
      </c>
      <c r="AM3266" s="300" t="str">
        <f t="shared" si="2404"/>
        <v>меж</v>
      </c>
      <c r="AN3266" s="300" t="str">
        <f t="shared" si="2405"/>
        <v/>
      </c>
      <c r="AO3266" s="300" t="str">
        <f t="shared" si="2406"/>
        <v/>
      </c>
      <c r="AP3266" s="300" t="str">
        <f t="shared" si="2407"/>
        <v/>
      </c>
      <c r="AQ3266" s="300" t="str">
        <f t="shared" si="2408"/>
        <v/>
      </c>
      <c r="AR3266" s="306" t="str">
        <f t="shared" si="2409"/>
        <v/>
      </c>
      <c r="AS3266" s="300" t="str">
        <f t="shared" si="2410"/>
        <v/>
      </c>
      <c r="AT3266" s="300" t="str">
        <f t="shared" si="2411"/>
        <v/>
      </c>
      <c r="AU3266" s="192" t="str">
        <f t="shared" si="2412"/>
        <v>меж</v>
      </c>
      <c r="AV3266" s="192" t="str">
        <f t="shared" si="2413"/>
        <v>меж90301412общпро</v>
      </c>
      <c r="AW3266" s="191">
        <f t="shared" si="2414"/>
        <v>268400</v>
      </c>
      <c r="AX3266" s="191">
        <f t="shared" si="2415"/>
        <v>201294</v>
      </c>
      <c r="AY3266" s="191">
        <f t="shared" si="2416"/>
        <v>0</v>
      </c>
      <c r="AZ3266" s="191">
        <f t="shared" si="2417"/>
        <v>0</v>
      </c>
      <c r="BA3266" s="193">
        <f t="shared" si="2418"/>
        <v>1</v>
      </c>
      <c r="BB3266" s="193">
        <f t="shared" si="2419"/>
        <v>1</v>
      </c>
      <c r="BC3266" s="193">
        <f t="shared" si="2420"/>
        <v>1</v>
      </c>
      <c r="BD3266" s="191">
        <f t="shared" si="2433"/>
        <v>0</v>
      </c>
      <c r="BE3266" s="191">
        <f t="shared" si="2421"/>
        <v>0</v>
      </c>
      <c r="BF3266" s="210">
        <f t="shared" si="2422"/>
        <v>0</v>
      </c>
      <c r="BG3266" s="211">
        <f t="shared" si="2423"/>
        <v>0</v>
      </c>
      <c r="BH3266" s="289" t="str">
        <f t="shared" si="2434"/>
        <v>903</v>
      </c>
      <c r="BI3266" s="289" t="str">
        <f t="shared" si="2435"/>
        <v>0104</v>
      </c>
      <c r="BJ3266" s="284" t="s">
        <v>591</v>
      </c>
      <c r="BK3266" s="284" t="s">
        <v>586</v>
      </c>
      <c r="BL3266" s="233" t="str">
        <f t="shared" si="2424"/>
        <v>01</v>
      </c>
    </row>
    <row r="3267" spans="1:64" ht="12" customHeight="1">
      <c r="A3267" s="333" t="s">
        <v>827</v>
      </c>
      <c r="B3267" s="381" t="s">
        <v>418</v>
      </c>
      <c r="C3267" s="333" t="s">
        <v>652</v>
      </c>
      <c r="D3267" s="381" t="s">
        <v>390</v>
      </c>
      <c r="E3267" s="381" t="s">
        <v>1528</v>
      </c>
      <c r="F3267" s="381" t="s">
        <v>605</v>
      </c>
      <c r="G3267" s="381" t="s">
        <v>398</v>
      </c>
      <c r="H3267" s="100" t="s">
        <v>653</v>
      </c>
      <c r="I3267" s="381" t="s">
        <v>505</v>
      </c>
      <c r="J3267" s="382">
        <v>153879</v>
      </c>
      <c r="K3267" s="382">
        <v>153879</v>
      </c>
      <c r="L3267" s="191" t="str">
        <f t="shared" si="2383"/>
        <v>90401412010428900Ч001054025101</v>
      </c>
      <c r="M3267" s="192">
        <f t="array" ref="M3267">IF(COUNT(SEARCH(Удалить_Роспись_КВСР,$B3267)*SEARCH(Удалить_Роспись_ПБС,$C3267)*SEARCH(Удалить_Роспись_КФСР, $D3267)*SEARCH(Удалить_Роспись_КЦСР,$E3267)*SEARCH(Удалить_Роспись_КВР,$F3267)*SEARCH(Удалить_Роспись_ЭК,$H3267)*SEARCH(Удалить_Роспись_КР,$I3267))&gt;0,0,1)</f>
        <v>1</v>
      </c>
      <c r="N3267" s="192">
        <v>0</v>
      </c>
      <c r="O3267" s="192" t="str">
        <f t="shared" si="2384"/>
        <v/>
      </c>
      <c r="P3267" s="192" t="str">
        <f t="shared" si="2428"/>
        <v/>
      </c>
      <c r="Q3267" s="300" t="str">
        <f t="shared" si="2385"/>
        <v/>
      </c>
      <c r="R3267" s="300" t="str">
        <f t="shared" si="2386"/>
        <v/>
      </c>
      <c r="S3267" s="300" t="str">
        <f t="shared" si="2387"/>
        <v/>
      </c>
      <c r="T3267" s="192" t="str">
        <f t="shared" si="2388"/>
        <v/>
      </c>
      <c r="U3267" s="303" t="str">
        <f t="shared" si="2389"/>
        <v/>
      </c>
      <c r="V3267" s="300" t="str">
        <f t="shared" si="2390"/>
        <v/>
      </c>
      <c r="W3267" s="192" t="str">
        <f t="shared" si="2391"/>
        <v/>
      </c>
      <c r="X3267" s="303" t="str">
        <f t="shared" si="2392"/>
        <v/>
      </c>
      <c r="Y3267" s="300" t="str">
        <f t="shared" si="2393"/>
        <v/>
      </c>
      <c r="Z3267" s="300" t="str">
        <f t="shared" si="2394"/>
        <v>меж</v>
      </c>
      <c r="AA3267" s="303" t="str">
        <f t="shared" si="2395"/>
        <v/>
      </c>
      <c r="AB3267" s="300" t="str">
        <f t="shared" si="2396"/>
        <v/>
      </c>
      <c r="AC3267" s="300" t="str">
        <f t="shared" si="2397"/>
        <v/>
      </c>
      <c r="AD3267" s="300" t="str">
        <f t="shared" si="2398"/>
        <v/>
      </c>
      <c r="AE3267" s="192" t="str">
        <f t="shared" si="2399"/>
        <v/>
      </c>
      <c r="AF3267" s="192" t="str">
        <f t="shared" si="2400"/>
        <v/>
      </c>
      <c r="AG3267" s="192"/>
      <c r="AJ3267" s="300" t="str">
        <f t="shared" si="2401"/>
        <v/>
      </c>
      <c r="AK3267" s="300" t="str">
        <f t="shared" si="2402"/>
        <v/>
      </c>
      <c r="AL3267" s="300" t="str">
        <f t="shared" si="2403"/>
        <v/>
      </c>
      <c r="AM3267" s="300" t="str">
        <f t="shared" si="2404"/>
        <v>меж</v>
      </c>
      <c r="AN3267" s="300" t="str">
        <f t="shared" si="2405"/>
        <v/>
      </c>
      <c r="AO3267" s="300" t="str">
        <f t="shared" si="2406"/>
        <v/>
      </c>
      <c r="AP3267" s="300" t="str">
        <f t="shared" si="2407"/>
        <v/>
      </c>
      <c r="AQ3267" s="300" t="str">
        <f t="shared" si="2408"/>
        <v/>
      </c>
      <c r="AR3267" s="306" t="str">
        <f t="shared" si="2409"/>
        <v/>
      </c>
      <c r="AS3267" s="300" t="str">
        <f t="shared" si="2410"/>
        <v/>
      </c>
      <c r="AT3267" s="300" t="str">
        <f t="shared" si="2411"/>
        <v/>
      </c>
      <c r="AU3267" s="192" t="str">
        <f t="shared" si="2412"/>
        <v>меж</v>
      </c>
      <c r="AV3267" s="192" t="str">
        <f t="shared" si="2413"/>
        <v>меж90401412общпро</v>
      </c>
      <c r="AW3267" s="191">
        <f t="shared" si="2414"/>
        <v>153879</v>
      </c>
      <c r="AX3267" s="191">
        <f t="shared" si="2415"/>
        <v>153879</v>
      </c>
      <c r="AY3267" s="191">
        <f t="shared" si="2416"/>
        <v>0</v>
      </c>
      <c r="AZ3267" s="191">
        <f t="shared" si="2417"/>
        <v>0</v>
      </c>
      <c r="BA3267" s="193">
        <f t="shared" si="2418"/>
        <v>1</v>
      </c>
      <c r="BB3267" s="193">
        <f t="shared" si="2419"/>
        <v>1</v>
      </c>
      <c r="BC3267" s="193">
        <f t="shared" si="2420"/>
        <v>1</v>
      </c>
      <c r="BD3267" s="191">
        <f t="shared" si="2433"/>
        <v>0</v>
      </c>
      <c r="BE3267" s="191">
        <f t="shared" si="2421"/>
        <v>0</v>
      </c>
      <c r="BF3267" s="210">
        <f t="shared" si="2422"/>
        <v>0</v>
      </c>
      <c r="BG3267" s="211">
        <f t="shared" si="2423"/>
        <v>0</v>
      </c>
      <c r="BH3267" s="289" t="str">
        <f t="shared" si="2434"/>
        <v>904</v>
      </c>
      <c r="BI3267" s="289" t="str">
        <f t="shared" si="2435"/>
        <v>0104</v>
      </c>
      <c r="BJ3267" s="284" t="s">
        <v>591</v>
      </c>
      <c r="BK3267" s="284" t="s">
        <v>586</v>
      </c>
      <c r="BL3267" s="233" t="str">
        <f t="shared" si="2424"/>
        <v>01</v>
      </c>
    </row>
    <row r="3268" spans="1:64" ht="12" customHeight="1">
      <c r="A3268" s="333" t="s">
        <v>827</v>
      </c>
      <c r="B3268" s="381" t="s">
        <v>418</v>
      </c>
      <c r="C3268" s="333" t="s">
        <v>838</v>
      </c>
      <c r="D3268" s="381" t="s">
        <v>409</v>
      </c>
      <c r="E3268" s="381" t="s">
        <v>1529</v>
      </c>
      <c r="F3268" s="381" t="s">
        <v>605</v>
      </c>
      <c r="G3268" s="381" t="s">
        <v>398</v>
      </c>
      <c r="H3268" s="100" t="s">
        <v>653</v>
      </c>
      <c r="I3268" s="381" t="s">
        <v>505</v>
      </c>
      <c r="J3268" s="382">
        <v>6133281</v>
      </c>
      <c r="K3268" s="382">
        <v>4578672</v>
      </c>
      <c r="L3268" s="191" t="str">
        <f t="shared" si="2383"/>
        <v>90401412д080124100Ч003054025101</v>
      </c>
      <c r="M3268" s="192">
        <f t="array" ref="M3268">IF(COUNT(SEARCH(Удалить_Роспись_КВСР,$B3268)*SEARCH(Удалить_Роспись_ПБС,$C3268)*SEARCH(Удалить_Роспись_КФСР, $D3268)*SEARCH(Удалить_Роспись_КЦСР,$E3268)*SEARCH(Удалить_Роспись_КВР,$F3268)*SEARCH(Удалить_Роспись_ЭК,$H3268)*SEARCH(Удалить_Роспись_КР,$I3268))&gt;0,0,1)</f>
        <v>1</v>
      </c>
      <c r="N3268" s="192">
        <v>0</v>
      </c>
      <c r="O3268" s="192" t="str">
        <f t="shared" si="2384"/>
        <v/>
      </c>
      <c r="P3268" s="192" t="str">
        <f t="shared" si="2428"/>
        <v/>
      </c>
      <c r="Q3268" s="300" t="str">
        <f t="shared" si="2385"/>
        <v/>
      </c>
      <c r="R3268" s="300" t="str">
        <f t="shared" si="2386"/>
        <v/>
      </c>
      <c r="S3268" s="300" t="str">
        <f t="shared" si="2387"/>
        <v/>
      </c>
      <c r="T3268" s="192" t="str">
        <f t="shared" si="2388"/>
        <v/>
      </c>
      <c r="U3268" s="303" t="str">
        <f t="shared" si="2389"/>
        <v/>
      </c>
      <c r="V3268" s="300" t="str">
        <f t="shared" si="2390"/>
        <v/>
      </c>
      <c r="W3268" s="192" t="str">
        <f t="shared" si="2391"/>
        <v/>
      </c>
      <c r="X3268" s="303" t="str">
        <f t="shared" si="2392"/>
        <v/>
      </c>
      <c r="Y3268" s="300" t="str">
        <f t="shared" si="2393"/>
        <v/>
      </c>
      <c r="Z3268" s="300" t="str">
        <f t="shared" si="2394"/>
        <v>меж</v>
      </c>
      <c r="AA3268" s="303" t="str">
        <f t="shared" si="2395"/>
        <v/>
      </c>
      <c r="AB3268" s="300" t="str">
        <f t="shared" si="2396"/>
        <v/>
      </c>
      <c r="AC3268" s="300" t="str">
        <f t="shared" si="2397"/>
        <v/>
      </c>
      <c r="AD3268" s="300" t="str">
        <f t="shared" si="2398"/>
        <v/>
      </c>
      <c r="AE3268" s="192" t="str">
        <f t="shared" si="2399"/>
        <v/>
      </c>
      <c r="AF3268" s="192" t="str">
        <f t="shared" si="2400"/>
        <v/>
      </c>
      <c r="AG3268" s="192"/>
      <c r="AJ3268" s="300" t="str">
        <f t="shared" si="2401"/>
        <v/>
      </c>
      <c r="AK3268" s="300" t="str">
        <f t="shared" si="2402"/>
        <v/>
      </c>
      <c r="AL3268" s="300" t="str">
        <f t="shared" si="2403"/>
        <v/>
      </c>
      <c r="AM3268" s="300" t="str">
        <f t="shared" si="2404"/>
        <v>меж</v>
      </c>
      <c r="AN3268" s="300" t="str">
        <f t="shared" si="2405"/>
        <v/>
      </c>
      <c r="AO3268" s="300" t="str">
        <f t="shared" si="2406"/>
        <v/>
      </c>
      <c r="AP3268" s="300" t="str">
        <f t="shared" si="2407"/>
        <v/>
      </c>
      <c r="AQ3268" s="300" t="str">
        <f t="shared" si="2408"/>
        <v/>
      </c>
      <c r="AR3268" s="306" t="str">
        <f t="shared" si="2409"/>
        <v/>
      </c>
      <c r="AS3268" s="300" t="str">
        <f t="shared" si="2410"/>
        <v/>
      </c>
      <c r="AT3268" s="300" t="str">
        <f t="shared" si="2411"/>
        <v/>
      </c>
      <c r="AU3268" s="192" t="str">
        <f t="shared" si="2412"/>
        <v>меж</v>
      </c>
      <c r="AV3268" s="192" t="str">
        <f t="shared" si="2413"/>
        <v>меж90401412добщпро</v>
      </c>
      <c r="AW3268" s="191">
        <f t="shared" si="2414"/>
        <v>6133281</v>
      </c>
      <c r="AX3268" s="191">
        <f t="shared" si="2415"/>
        <v>4578672</v>
      </c>
      <c r="AY3268" s="191">
        <f t="shared" si="2416"/>
        <v>0</v>
      </c>
      <c r="AZ3268" s="191">
        <f t="shared" si="2417"/>
        <v>0</v>
      </c>
      <c r="BA3268" s="193">
        <f t="shared" si="2418"/>
        <v>1</v>
      </c>
      <c r="BB3268" s="193">
        <f t="shared" si="2419"/>
        <v>1</v>
      </c>
      <c r="BC3268" s="193">
        <f t="shared" si="2420"/>
        <v>1</v>
      </c>
      <c r="BD3268" s="191">
        <f t="shared" si="2433"/>
        <v>0</v>
      </c>
      <c r="BE3268" s="191">
        <f t="shared" si="2421"/>
        <v>0</v>
      </c>
      <c r="BF3268" s="210">
        <f t="shared" si="2422"/>
        <v>0</v>
      </c>
      <c r="BG3268" s="211">
        <f t="shared" si="2423"/>
        <v>0</v>
      </c>
      <c r="BH3268" s="289" t="str">
        <f t="shared" si="2434"/>
        <v>904</v>
      </c>
      <c r="BI3268" s="289" t="str">
        <f t="shared" si="2435"/>
        <v>0801</v>
      </c>
      <c r="BJ3268" s="284" t="s">
        <v>591</v>
      </c>
      <c r="BK3268" s="284" t="s">
        <v>589</v>
      </c>
      <c r="BL3268" s="233" t="str">
        <f t="shared" si="2424"/>
        <v>08</v>
      </c>
    </row>
    <row r="3269" spans="1:64" ht="12" customHeight="1">
      <c r="A3269" s="333" t="s">
        <v>827</v>
      </c>
      <c r="B3269" s="381" t="s">
        <v>418</v>
      </c>
      <c r="C3269" s="333" t="s">
        <v>840</v>
      </c>
      <c r="D3269" s="381" t="s">
        <v>334</v>
      </c>
      <c r="E3269" s="381" t="s">
        <v>1530</v>
      </c>
      <c r="F3269" s="381" t="s">
        <v>605</v>
      </c>
      <c r="G3269" s="381" t="s">
        <v>398</v>
      </c>
      <c r="H3269" s="100" t="s">
        <v>653</v>
      </c>
      <c r="I3269" s="381" t="s">
        <v>505</v>
      </c>
      <c r="J3269" s="382">
        <v>10400000</v>
      </c>
      <c r="K3269" s="382">
        <v>7800000</v>
      </c>
      <c r="L3269" s="191" t="str">
        <f t="shared" si="2383"/>
        <v>90401412?140390900Ч010054025101</v>
      </c>
      <c r="M3269" s="192">
        <f t="array" ref="M3269">IF(COUNT(SEARCH(Удалить_Роспись_КВСР,$B3269)*SEARCH(Удалить_Роспись_ПБС,$C3269)*SEARCH(Удалить_Роспись_КФСР, $D3269)*SEARCH(Удалить_Роспись_КЦСР,$E3269)*SEARCH(Удалить_Роспись_КВР,$F3269)*SEARCH(Удалить_Роспись_ЭК,$H3269)*SEARCH(Удалить_Роспись_КР,$I3269))&gt;0,0,1)</f>
        <v>1</v>
      </c>
      <c r="N3269" s="192">
        <v>0</v>
      </c>
      <c r="O3269" s="192" t="str">
        <f t="shared" si="2384"/>
        <v/>
      </c>
      <c r="P3269" s="192" t="str">
        <f t="shared" si="2428"/>
        <v/>
      </c>
      <c r="Q3269" s="300" t="str">
        <f t="shared" si="2385"/>
        <v/>
      </c>
      <c r="R3269" s="300" t="str">
        <f t="shared" si="2386"/>
        <v/>
      </c>
      <c r="S3269" s="300" t="str">
        <f t="shared" si="2387"/>
        <v/>
      </c>
      <c r="T3269" s="192" t="str">
        <f t="shared" si="2388"/>
        <v/>
      </c>
      <c r="U3269" s="303" t="str">
        <f t="shared" si="2389"/>
        <v/>
      </c>
      <c r="V3269" s="300" t="str">
        <f t="shared" si="2390"/>
        <v/>
      </c>
      <c r="W3269" s="192" t="str">
        <f t="shared" si="2391"/>
        <v/>
      </c>
      <c r="X3269" s="303" t="str">
        <f t="shared" si="2392"/>
        <v/>
      </c>
      <c r="Y3269" s="300" t="str">
        <f t="shared" si="2393"/>
        <v/>
      </c>
      <c r="Z3269" s="300" t="str">
        <f t="shared" si="2394"/>
        <v>меж</v>
      </c>
      <c r="AA3269" s="303" t="str">
        <f t="shared" si="2395"/>
        <v/>
      </c>
      <c r="AB3269" s="300" t="str">
        <f t="shared" si="2396"/>
        <v/>
      </c>
      <c r="AC3269" s="300" t="str">
        <f t="shared" si="2397"/>
        <v/>
      </c>
      <c r="AD3269" s="300" t="str">
        <f t="shared" si="2398"/>
        <v/>
      </c>
      <c r="AE3269" s="192" t="str">
        <f t="shared" si="2399"/>
        <v/>
      </c>
      <c r="AF3269" s="192" t="str">
        <f t="shared" si="2400"/>
        <v/>
      </c>
      <c r="AG3269" s="192"/>
      <c r="AJ3269" s="300" t="str">
        <f t="shared" si="2401"/>
        <v/>
      </c>
      <c r="AK3269" s="300" t="str">
        <f t="shared" si="2402"/>
        <v/>
      </c>
      <c r="AL3269" s="300" t="str">
        <f t="shared" si="2403"/>
        <v/>
      </c>
      <c r="AM3269" s="300" t="str">
        <f t="shared" si="2404"/>
        <v>меж</v>
      </c>
      <c r="AN3269" s="300" t="str">
        <f t="shared" si="2405"/>
        <v/>
      </c>
      <c r="AO3269" s="300" t="str">
        <f t="shared" si="2406"/>
        <v/>
      </c>
      <c r="AP3269" s="300" t="str">
        <f t="shared" si="2407"/>
        <v/>
      </c>
      <c r="AQ3269" s="300" t="str">
        <f t="shared" si="2408"/>
        <v/>
      </c>
      <c r="AR3269" s="306" t="str">
        <f t="shared" si="2409"/>
        <v/>
      </c>
      <c r="AS3269" s="300" t="str">
        <f t="shared" si="2410"/>
        <v/>
      </c>
      <c r="AT3269" s="300" t="str">
        <f t="shared" si="2411"/>
        <v/>
      </c>
      <c r="AU3269" s="192" t="str">
        <f t="shared" si="2412"/>
        <v>меж</v>
      </c>
      <c r="AV3269" s="192" t="str">
        <f t="shared" si="2413"/>
        <v>меж90401412?общпро</v>
      </c>
      <c r="AW3269" s="191">
        <f t="shared" si="2414"/>
        <v>10400000</v>
      </c>
      <c r="AX3269" s="191">
        <f t="shared" si="2415"/>
        <v>7800000</v>
      </c>
      <c r="AY3269" s="191">
        <f t="shared" si="2416"/>
        <v>0</v>
      </c>
      <c r="AZ3269" s="191">
        <f t="shared" si="2417"/>
        <v>0</v>
      </c>
      <c r="BA3269" s="193">
        <f t="shared" si="2418"/>
        <v>1</v>
      </c>
      <c r="BB3269" s="193">
        <f t="shared" si="2419"/>
        <v>1</v>
      </c>
      <c r="BC3269" s="193">
        <f t="shared" si="2420"/>
        <v>1</v>
      </c>
      <c r="BD3269" s="191">
        <f t="shared" si="2433"/>
        <v>0</v>
      </c>
      <c r="BE3269" s="191">
        <f t="shared" si="2421"/>
        <v>0</v>
      </c>
      <c r="BF3269" s="210">
        <f t="shared" si="2422"/>
        <v>0</v>
      </c>
      <c r="BG3269" s="211">
        <f t="shared" si="2423"/>
        <v>0</v>
      </c>
      <c r="BH3269" s="289" t="str">
        <f t="shared" si="2434"/>
        <v>904</v>
      </c>
      <c r="BI3269" s="289" t="str">
        <f t="shared" si="2435"/>
        <v>1403</v>
      </c>
      <c r="BJ3269" s="284" t="s">
        <v>591</v>
      </c>
      <c r="BK3269" s="284" t="s">
        <v>586</v>
      </c>
      <c r="BL3269" s="233" t="str">
        <f t="shared" si="2424"/>
        <v>14</v>
      </c>
    </row>
    <row r="3270" spans="1:64" ht="12" customHeight="1">
      <c r="A3270" s="333" t="s">
        <v>827</v>
      </c>
      <c r="B3270" s="381" t="s">
        <v>425</v>
      </c>
      <c r="C3270" s="333" t="s">
        <v>652</v>
      </c>
      <c r="D3270" s="381" t="s">
        <v>390</v>
      </c>
      <c r="E3270" s="381" t="s">
        <v>1526</v>
      </c>
      <c r="F3270" s="381" t="s">
        <v>605</v>
      </c>
      <c r="G3270" s="381" t="s">
        <v>398</v>
      </c>
      <c r="H3270" s="100" t="s">
        <v>653</v>
      </c>
      <c r="I3270" s="381" t="s">
        <v>505</v>
      </c>
      <c r="J3270" s="382">
        <v>1672</v>
      </c>
      <c r="K3270" s="382">
        <v>1672</v>
      </c>
      <c r="L3270" s="191" t="str">
        <f t="shared" ref="L3270:L3271" si="2436">CONCATENATE(B3270,C3270,D3270,E3270,F3270,G3270,I3270)</f>
        <v>90501412010490900Ч001054025101</v>
      </c>
      <c r="M3270" s="192">
        <f t="array" ref="M3270">IF(COUNT(SEARCH(Удалить_Роспись_КВСР,$B3270)*SEARCH(Удалить_Роспись_ПБС,$C3270)*SEARCH(Удалить_Роспись_КФСР, $D3270)*SEARCH(Удалить_Роспись_КЦСР,$E3270)*SEARCH(Удалить_Роспись_КВР,$F3270)*SEARCH(Удалить_Роспись_ЭК,$H3270)*SEARCH(Удалить_Роспись_КР,$I3270))&gt;0,0,1)</f>
        <v>1</v>
      </c>
      <c r="N3270" s="192">
        <v>0</v>
      </c>
      <c r="O3270" s="192" t="str">
        <f t="shared" ref="O3270:O3331" si="2437">IF(OR($E3270="263П001",$E3270="092П000"),"атп","")</f>
        <v/>
      </c>
      <c r="P3270" s="192" t="str">
        <f t="shared" ref="P3270:P3284" si="2438">IF($E3270="092Л000","воз","")</f>
        <v/>
      </c>
      <c r="Q3270" s="300" t="str">
        <f t="shared" ref="Q3270:Q3331" si="2439">IF(OR($E3270="282Д002",$E3270="909Д000"),"инв","")</f>
        <v/>
      </c>
      <c r="R3270" s="300" t="str">
        <f t="shared" ref="R3270:R3331" si="2440">IF(OR($E3270="2928006",$E3270="4118004",$E3270="909Ж000"),"зем","")</f>
        <v/>
      </c>
      <c r="S3270" s="300" t="str">
        <f t="shared" ref="S3270:S3322" si="2441">IF($D3270="1001","пен","")</f>
        <v/>
      </c>
      <c r="T3270" s="192" t="str">
        <f t="shared" ref="T3270:T3331" si="2442">IF($E3270="9018000","рез","")</f>
        <v/>
      </c>
      <c r="U3270" s="303" t="str">
        <f t="shared" ref="U3270:U3321" si="2443">IF(LEFT($E3270,3)="795","рцп","")</f>
        <v/>
      </c>
      <c r="V3270" s="300" t="str">
        <f t="shared" ref="V3270:V3318" si="2444">IF(AND($B3270="830",OR($E3270="1038212",$E3270="0358000",E3270="0348223",E3270="1018001",E3270="1018210",E3270="1038000",E3270="0318202",E3270="0368203",E3270="0538001")),"мер","")</f>
        <v/>
      </c>
      <c r="W3270" s="192" t="str">
        <f t="shared" ref="W3270:W3289" si="2445">IF(AND($B3270="806",$D3270="0503"),"бла","")</f>
        <v/>
      </c>
      <c r="X3270" s="303" t="str">
        <f t="shared" ref="X3270:X3289" si="2446">IF(AND($B3270="806",$E3270="5058606"),"жил","")</f>
        <v/>
      </c>
      <c r="Y3270" s="300" t="str">
        <f t="shared" ref="Y3270:Y3322" si="2447">IF($D3270="0107","выб","")</f>
        <v/>
      </c>
      <c r="Z3270" s="300" t="str">
        <f t="shared" ref="Z3270:Z3271" si="2448">IF($G3270="251","меж","")</f>
        <v>меж</v>
      </c>
      <c r="AA3270" s="303" t="str">
        <f t="shared" ref="AA3270:AA3299" si="2449">IF($B3270="800","кцп","")</f>
        <v/>
      </c>
      <c r="AB3270" s="300" t="str">
        <f t="shared" ref="AB3270:AB3331" si="2450">IF($F3270="611","смз","")</f>
        <v/>
      </c>
      <c r="AC3270" s="300" t="str">
        <f t="shared" ref="AC3270:AC3299" si="2451">IF($D3270="1301","дол","")</f>
        <v/>
      </c>
      <c r="AD3270" s="300" t="str">
        <f t="shared" ref="AD3270:AD3331" si="2452">IF($F3270="612","сиц","")</f>
        <v/>
      </c>
      <c r="AE3270" s="192" t="str">
        <f t="shared" ref="AE3270:AE3318" si="2453">IF(AND($B3270="890",$E3270="9098000",F3270="870"),"рсф","")</f>
        <v/>
      </c>
      <c r="AF3270" s="192" t="str">
        <f t="shared" ref="AF3270:AF3318" si="2454">IF(AND($F3270="330",B3270="806"),"поч","")</f>
        <v/>
      </c>
      <c r="AG3270" s="192"/>
      <c r="AJ3270" s="300" t="str">
        <f t="shared" ref="AJ3270:AJ3271" si="2455">IF(AND(D3270="0503",G3270="223",OR(E3270="2118002",E3270="2218002",E3270="2338004",E3270="2718002",E3270="2928002",E3270="3018002",E3270="3118002",E3270="3218002",E3270="3418002",E3270="3658002",E3270="3718002",E3270="3818002",E3270="3948001",E3270="4118002",E3270="4218002",E3270="4218001",E3270="4318002",E3270="4418002",E3270="4618002")),"осв","")</f>
        <v/>
      </c>
      <c r="AK3270" s="300" t="str">
        <f t="shared" ref="AK3270:AK3287" si="2456">IF($D3270="0107","выб","")</f>
        <v/>
      </c>
      <c r="AL3270" s="300" t="str">
        <f t="shared" ref="AL3270:AL3330" si="2457">IF(OR($D3270="0409",$D3270="0503"),"бла","")</f>
        <v/>
      </c>
      <c r="AM3270" s="300" t="str">
        <f t="shared" ref="AM3270:AM3271" si="2458">IF($G3270="251","меж","")</f>
        <v>меж</v>
      </c>
      <c r="AN3270" s="300" t="str">
        <f t="shared" ref="AN3270:AN3287" si="2459">IF($D3270="0501","жил","")</f>
        <v/>
      </c>
      <c r="AO3270" s="300" t="str">
        <f t="shared" ref="AO3270:AO3287" si="2460">IF($D3270="1101","физ","")</f>
        <v/>
      </c>
      <c r="AP3270" s="300" t="str">
        <f t="shared" ref="AP3270:AP3287" si="2461">IF($D3270="0408","тра","")</f>
        <v/>
      </c>
      <c r="AQ3270" s="300" t="str">
        <f t="shared" ref="AQ3270:AQ3287" si="2462">IF($D3270="1001","пен","")</f>
        <v/>
      </c>
      <c r="AR3270" s="306" t="str">
        <f t="shared" ref="AR3270:AR3287" si="2463">IF(LEFT($E3270,3)="795","рцп","")</f>
        <v/>
      </c>
      <c r="AS3270" s="300" t="str">
        <f t="shared" ref="AS3270:AS3331" si="2464">IF($F3270="611","смз","")</f>
        <v/>
      </c>
      <c r="AT3270" s="300" t="str">
        <f t="shared" ref="AT3270:AT3331" si="2465">IF($F3270="612","сиц","")</f>
        <v/>
      </c>
      <c r="AU3270" s="192" t="str">
        <f t="shared" ref="AU3270:AU3303" si="2466">IF(LEFT(B3270,1)="9",LEFT(CONCATENATE(AJ3270,AK3270,AL3270,AM3270,AN3270,AP3270,AQ3270,AR3270,AS3270,AT3270,AO3270,"рбс"),3),LEFT(CONCATENATE(O3270,P3270,Q3270,R3270,S3270,T3270,U3270,V3270,W3270,X3270,Y3270,Z3270,AA3270,AB3270,AC3270,AD3270,AE3270,AF3270,"рбс"),3))</f>
        <v>меж</v>
      </c>
      <c r="AV3270" s="192" t="str">
        <f t="shared" ref="AV3270" si="2467">CONCATENATE(AU3270,B3270,IF(C3270="ЦП270","ЦП273",IF(AND(C3270="ЦС300",LEFT(E3270,3)="440"),"ЦС306",IF(AND(C3270="ЦУ340",LEFT(E3270,3)="440"),"ЦУ347",C3270))),IF(ISNA(VLOOKUP(F3270,спр_Платные,1,FALSE)),"общ","пла"),VLOOKUP(G3270,спр_Индексации_ЭКР,3,FALSE))</f>
        <v>меж90501412общпро</v>
      </c>
      <c r="AW3270" s="191">
        <f t="shared" ref="AW3270:AW3318" si="2468">J3270*$M3270</f>
        <v>1672</v>
      </c>
      <c r="AX3270" s="191">
        <f t="shared" ref="AX3270:AX3318" si="2469">K3270*$M3270</f>
        <v>1672</v>
      </c>
      <c r="AY3270" s="191">
        <f t="shared" ref="AY3270:AY3318" si="2470">J3270*$N3270</f>
        <v>0</v>
      </c>
      <c r="AZ3270" s="191">
        <f t="shared" ref="AZ3270:AZ3318" si="2471">K3270*$N3270</f>
        <v>0</v>
      </c>
      <c r="BA3270" s="193">
        <f t="shared" ref="BA3270" si="2472">VLOOKUP(G3270,спр_Индексации_ЭКР,2,FALSE)</f>
        <v>1</v>
      </c>
      <c r="BB3270" s="193">
        <f t="shared" ref="BB3270" si="2473">VLOOKUP(G3270,спр_Индексации_ЭКР,4,FALSE)</f>
        <v>1</v>
      </c>
      <c r="BC3270" s="193">
        <f t="shared" ref="BC3270" si="2474">VLOOKUP(G3270,спр_Индексации_ЭКР,5,FALSE)</f>
        <v>1</v>
      </c>
      <c r="BD3270" s="191">
        <f t="shared" ref="BD3270:BD3330" si="2475">IF(ISNA(BA3270),0,AY3270*$BA3270)</f>
        <v>0</v>
      </c>
      <c r="BE3270" s="191">
        <f t="shared" ref="BE3270:BE3318" si="2476">AZ3270*$BA3270</f>
        <v>0</v>
      </c>
      <c r="BF3270" s="210">
        <f t="shared" ref="BF3270:BF3309" si="2477">BD3270*BB3270</f>
        <v>0</v>
      </c>
      <c r="BG3270" s="211">
        <f t="shared" ref="BG3270:BG3305" si="2478">BF3270*BC3270</f>
        <v>0</v>
      </c>
      <c r="BH3270" s="289" t="str">
        <f t="shared" ref="BH3270:BH3273" si="2479">B3270</f>
        <v>905</v>
      </c>
      <c r="BI3270" s="289" t="str">
        <f t="shared" ref="BI3270:BI3273" si="2480">D3270</f>
        <v>0104</v>
      </c>
      <c r="BJ3270" s="284" t="s">
        <v>591</v>
      </c>
      <c r="BK3270" s="284" t="s">
        <v>586</v>
      </c>
      <c r="BL3270" s="233" t="str">
        <f t="shared" ref="BL3270:BL3316" si="2481">IF(LEFT(B3270,1)="9",LEFT(D3270,2),"")</f>
        <v>01</v>
      </c>
    </row>
    <row r="3271" spans="1:64" ht="12" customHeight="1">
      <c r="A3271" s="333" t="s">
        <v>827</v>
      </c>
      <c r="B3271" s="381" t="s">
        <v>429</v>
      </c>
      <c r="C3271" s="333" t="s">
        <v>652</v>
      </c>
      <c r="D3271" s="381" t="s">
        <v>390</v>
      </c>
      <c r="E3271" s="381" t="s">
        <v>1526</v>
      </c>
      <c r="F3271" s="381" t="s">
        <v>605</v>
      </c>
      <c r="G3271" s="381" t="s">
        <v>398</v>
      </c>
      <c r="H3271" s="100" t="s">
        <v>653</v>
      </c>
      <c r="I3271" s="381" t="s">
        <v>505</v>
      </c>
      <c r="J3271" s="382">
        <v>44199</v>
      </c>
      <c r="K3271" s="382">
        <v>44199</v>
      </c>
      <c r="L3271" s="191" t="str">
        <f t="shared" si="2436"/>
        <v>90601412010490900Ч001054025101</v>
      </c>
      <c r="M3271" s="192">
        <f t="array" ref="M3271">IF(COUNT(SEARCH(Удалить_Роспись_КВСР,$B3271)*SEARCH(Удалить_Роспись_ПБС,$C3271)*SEARCH(Удалить_Роспись_КФСР, $D3271)*SEARCH(Удалить_Роспись_КЦСР,$E3271)*SEARCH(Удалить_Роспись_КВР,$F3271)*SEARCH(Удалить_Роспись_ЭК,$H3271)*SEARCH(Удалить_Роспись_КР,$I3271))&gt;0,0,1)</f>
        <v>1</v>
      </c>
      <c r="N3271" s="192">
        <v>0</v>
      </c>
      <c r="O3271" s="192" t="str">
        <f t="shared" si="2437"/>
        <v/>
      </c>
      <c r="P3271" s="192" t="str">
        <f t="shared" si="2438"/>
        <v/>
      </c>
      <c r="Q3271" s="300" t="str">
        <f t="shared" si="2439"/>
        <v/>
      </c>
      <c r="R3271" s="300" t="str">
        <f t="shared" si="2440"/>
        <v/>
      </c>
      <c r="S3271" s="300" t="str">
        <f t="shared" si="2441"/>
        <v/>
      </c>
      <c r="T3271" s="192" t="str">
        <f t="shared" si="2442"/>
        <v/>
      </c>
      <c r="U3271" s="303" t="str">
        <f t="shared" si="2443"/>
        <v/>
      </c>
      <c r="V3271" s="300" t="str">
        <f t="shared" si="2444"/>
        <v/>
      </c>
      <c r="W3271" s="192" t="str">
        <f t="shared" si="2445"/>
        <v/>
      </c>
      <c r="X3271" s="303" t="str">
        <f t="shared" si="2446"/>
        <v/>
      </c>
      <c r="Y3271" s="300" t="str">
        <f t="shared" si="2447"/>
        <v/>
      </c>
      <c r="Z3271" s="300" t="str">
        <f t="shared" si="2448"/>
        <v>меж</v>
      </c>
      <c r="AA3271" s="303" t="str">
        <f t="shared" si="2449"/>
        <v/>
      </c>
      <c r="AB3271" s="300" t="str">
        <f t="shared" si="2450"/>
        <v/>
      </c>
      <c r="AC3271" s="300" t="str">
        <f t="shared" si="2451"/>
        <v/>
      </c>
      <c r="AD3271" s="300" t="str">
        <f t="shared" si="2452"/>
        <v/>
      </c>
      <c r="AE3271" s="192" t="str">
        <f t="shared" si="2453"/>
        <v/>
      </c>
      <c r="AF3271" s="192" t="str">
        <f t="shared" si="2454"/>
        <v/>
      </c>
      <c r="AG3271" s="192"/>
      <c r="AJ3271" s="300" t="str">
        <f t="shared" si="2455"/>
        <v/>
      </c>
      <c r="AK3271" s="300" t="str">
        <f t="shared" si="2456"/>
        <v/>
      </c>
      <c r="AL3271" s="300" t="str">
        <f t="shared" si="2457"/>
        <v/>
      </c>
      <c r="AM3271" s="300" t="str">
        <f t="shared" si="2458"/>
        <v>меж</v>
      </c>
      <c r="AN3271" s="300" t="str">
        <f t="shared" si="2459"/>
        <v/>
      </c>
      <c r="AO3271" s="300" t="str">
        <f t="shared" si="2460"/>
        <v/>
      </c>
      <c r="AP3271" s="300" t="str">
        <f t="shared" si="2461"/>
        <v/>
      </c>
      <c r="AQ3271" s="300" t="str">
        <f t="shared" si="2462"/>
        <v/>
      </c>
      <c r="AR3271" s="306" t="str">
        <f t="shared" si="2463"/>
        <v/>
      </c>
      <c r="AS3271" s="300" t="str">
        <f t="shared" si="2464"/>
        <v/>
      </c>
      <c r="AT3271" s="300" t="str">
        <f t="shared" si="2465"/>
        <v/>
      </c>
      <c r="AU3271" s="192" t="str">
        <f t="shared" si="2466"/>
        <v>меж</v>
      </c>
      <c r="AV3271" s="192" t="str">
        <f t="shared" ref="AV3271:AV3318" si="2482">CONCATENATE(AU3271,B3271,IF(C3271="ЦП270","ЦП273",IF(AND(C3271="ЦС300",LEFT(E3271,3)="440"),"ЦС306",IF(AND(C3271="ЦУ340",LEFT(E3271,3)="440"),"ЦУ347",C3271))),IF(ISNA(VLOOKUP(F3271,спр_Платные,1,FALSE)),"общ","пла"),VLOOKUP(G3271,спр_Индексации_ЭКР,3,FALSE))</f>
        <v>меж90601412общпро</v>
      </c>
      <c r="AW3271" s="191">
        <f t="shared" si="2468"/>
        <v>44199</v>
      </c>
      <c r="AX3271" s="191">
        <f t="shared" si="2469"/>
        <v>44199</v>
      </c>
      <c r="AY3271" s="191">
        <f t="shared" si="2470"/>
        <v>0</v>
      </c>
      <c r="AZ3271" s="191">
        <f t="shared" si="2471"/>
        <v>0</v>
      </c>
      <c r="BA3271" s="193">
        <f t="shared" ref="BA3271:BA3318" si="2483">VLOOKUP(G3271,спр_Индексации_ЭКР,2,FALSE)</f>
        <v>1</v>
      </c>
      <c r="BB3271" s="193">
        <f t="shared" ref="BB3271:BB3318" si="2484">VLOOKUP(G3271,спр_Индексации_ЭКР,4,FALSE)</f>
        <v>1</v>
      </c>
      <c r="BC3271" s="193">
        <f t="shared" ref="BC3271:BC3318" si="2485">VLOOKUP(G3271,спр_Индексации_ЭКР,5,FALSE)</f>
        <v>1</v>
      </c>
      <c r="BD3271" s="191">
        <f t="shared" si="2475"/>
        <v>0</v>
      </c>
      <c r="BE3271" s="191">
        <f t="shared" si="2476"/>
        <v>0</v>
      </c>
      <c r="BF3271" s="210">
        <f t="shared" si="2477"/>
        <v>0</v>
      </c>
      <c r="BG3271" s="211">
        <f t="shared" si="2478"/>
        <v>0</v>
      </c>
      <c r="BH3271" s="289" t="str">
        <f t="shared" si="2479"/>
        <v>906</v>
      </c>
      <c r="BI3271" s="289" t="str">
        <f t="shared" si="2480"/>
        <v>0104</v>
      </c>
      <c r="BJ3271" s="284" t="s">
        <v>591</v>
      </c>
      <c r="BK3271" s="284" t="s">
        <v>586</v>
      </c>
      <c r="BL3271" s="233" t="str">
        <f t="shared" si="2481"/>
        <v>01</v>
      </c>
    </row>
    <row r="3272" spans="1:64" ht="12" customHeight="1">
      <c r="A3272" s="333" t="s">
        <v>827</v>
      </c>
      <c r="B3272" s="381" t="s">
        <v>431</v>
      </c>
      <c r="C3272" s="333" t="s">
        <v>652</v>
      </c>
      <c r="D3272" s="381" t="s">
        <v>390</v>
      </c>
      <c r="E3272" s="381" t="s">
        <v>1526</v>
      </c>
      <c r="F3272" s="381" t="s">
        <v>605</v>
      </c>
      <c r="G3272" s="381" t="s">
        <v>398</v>
      </c>
      <c r="H3272" s="100" t="s">
        <v>653</v>
      </c>
      <c r="I3272" s="381" t="s">
        <v>505</v>
      </c>
      <c r="J3272" s="382">
        <v>22510</v>
      </c>
      <c r="K3272" s="382">
        <v>22510</v>
      </c>
      <c r="L3272" s="191" t="str">
        <f t="shared" ref="L3272:L3318" si="2486">CONCATENATE(B3272,C3272,D3272,E3272,F3272,G3272,I3272)</f>
        <v>90701412010490900Ч001054025101</v>
      </c>
      <c r="M3272" s="192">
        <f t="array" ref="M3272">IF(COUNT(SEARCH(Удалить_Роспись_КВСР,$B3272)*SEARCH(Удалить_Роспись_ПБС,$C3272)*SEARCH(Удалить_Роспись_КФСР, $D3272)*SEARCH(Удалить_Роспись_КЦСР,$E3272)*SEARCH(Удалить_Роспись_КВР,$F3272)*SEARCH(Удалить_Роспись_ЭК,$H3272)*SEARCH(Удалить_Роспись_КР,$I3272))&gt;0,0,1)</f>
        <v>1</v>
      </c>
      <c r="N3272" s="192">
        <v>0</v>
      </c>
      <c r="O3272" s="192" t="str">
        <f t="shared" si="2437"/>
        <v/>
      </c>
      <c r="P3272" s="192" t="str">
        <f t="shared" si="2438"/>
        <v/>
      </c>
      <c r="Q3272" s="300" t="str">
        <f t="shared" si="2439"/>
        <v/>
      </c>
      <c r="R3272" s="300" t="str">
        <f t="shared" si="2440"/>
        <v/>
      </c>
      <c r="S3272" s="300" t="str">
        <f t="shared" si="2441"/>
        <v/>
      </c>
      <c r="T3272" s="192" t="str">
        <f t="shared" si="2442"/>
        <v/>
      </c>
      <c r="U3272" s="303" t="str">
        <f t="shared" si="2443"/>
        <v/>
      </c>
      <c r="V3272" s="300" t="str">
        <f t="shared" si="2444"/>
        <v/>
      </c>
      <c r="W3272" s="192" t="str">
        <f t="shared" si="2445"/>
        <v/>
      </c>
      <c r="X3272" s="303" t="str">
        <f t="shared" si="2446"/>
        <v/>
      </c>
      <c r="Y3272" s="300" t="str">
        <f t="shared" si="2447"/>
        <v/>
      </c>
      <c r="Z3272" s="300" t="str">
        <f t="shared" ref="Z3272:Z3335" si="2487">IF($G3272="251","меж","")</f>
        <v>меж</v>
      </c>
      <c r="AA3272" s="303" t="str">
        <f t="shared" si="2449"/>
        <v/>
      </c>
      <c r="AB3272" s="300" t="str">
        <f t="shared" si="2450"/>
        <v/>
      </c>
      <c r="AC3272" s="300" t="str">
        <f t="shared" si="2451"/>
        <v/>
      </c>
      <c r="AD3272" s="300" t="str">
        <f t="shared" si="2452"/>
        <v/>
      </c>
      <c r="AE3272" s="192" t="str">
        <f t="shared" si="2453"/>
        <v/>
      </c>
      <c r="AF3272" s="192" t="str">
        <f t="shared" si="2454"/>
        <v/>
      </c>
      <c r="AG3272" s="192"/>
      <c r="AJ3272" s="300" t="str">
        <f t="shared" ref="AJ3272:AJ3335" si="2488">IF(AND(D3272="0503",G3272="223",OR(E3272="2118002",E3272="2218002",E3272="2338004",E3272="2718002",E3272="2928002",E3272="3018002",E3272="3118002",E3272="3218002",E3272="3418002",E3272="3658002",E3272="3718002",E3272="3818002",E3272="3948001",E3272="4118002",E3272="4218002",E3272="4218001",E3272="4318002",E3272="4418002",E3272="4618002")),"осв","")</f>
        <v/>
      </c>
      <c r="AK3272" s="300" t="str">
        <f t="shared" si="2456"/>
        <v/>
      </c>
      <c r="AL3272" s="300" t="str">
        <f t="shared" si="2457"/>
        <v/>
      </c>
      <c r="AM3272" s="300" t="str">
        <f t="shared" ref="AM3272:AM3335" si="2489">IF($G3272="251","меж","")</f>
        <v>меж</v>
      </c>
      <c r="AN3272" s="300" t="str">
        <f t="shared" si="2459"/>
        <v/>
      </c>
      <c r="AO3272" s="300" t="str">
        <f t="shared" si="2460"/>
        <v/>
      </c>
      <c r="AP3272" s="300" t="str">
        <f t="shared" si="2461"/>
        <v/>
      </c>
      <c r="AQ3272" s="300" t="str">
        <f t="shared" si="2462"/>
        <v/>
      </c>
      <c r="AR3272" s="306" t="str">
        <f t="shared" si="2463"/>
        <v/>
      </c>
      <c r="AS3272" s="300" t="str">
        <f t="shared" si="2464"/>
        <v/>
      </c>
      <c r="AT3272" s="300" t="str">
        <f t="shared" si="2465"/>
        <v/>
      </c>
      <c r="AU3272" s="192" t="str">
        <f t="shared" si="2466"/>
        <v>меж</v>
      </c>
      <c r="AV3272" s="192" t="str">
        <f t="shared" si="2482"/>
        <v>меж90701412общпро</v>
      </c>
      <c r="AW3272" s="191">
        <f t="shared" si="2468"/>
        <v>22510</v>
      </c>
      <c r="AX3272" s="191">
        <f t="shared" si="2469"/>
        <v>22510</v>
      </c>
      <c r="AY3272" s="191">
        <f t="shared" si="2470"/>
        <v>0</v>
      </c>
      <c r="AZ3272" s="191">
        <f t="shared" si="2471"/>
        <v>0</v>
      </c>
      <c r="BA3272" s="193">
        <f t="shared" si="2483"/>
        <v>1</v>
      </c>
      <c r="BB3272" s="193">
        <f t="shared" si="2484"/>
        <v>1</v>
      </c>
      <c r="BC3272" s="193">
        <f t="shared" si="2485"/>
        <v>1</v>
      </c>
      <c r="BD3272" s="191">
        <f t="shared" si="2475"/>
        <v>0</v>
      </c>
      <c r="BE3272" s="191">
        <f t="shared" si="2476"/>
        <v>0</v>
      </c>
      <c r="BF3272" s="210">
        <f t="shared" si="2477"/>
        <v>0</v>
      </c>
      <c r="BG3272" s="211">
        <f t="shared" si="2478"/>
        <v>0</v>
      </c>
      <c r="BH3272" s="289" t="str">
        <f t="shared" si="2479"/>
        <v>907</v>
      </c>
      <c r="BI3272" s="289" t="str">
        <f t="shared" si="2480"/>
        <v>0104</v>
      </c>
      <c r="BJ3272" s="284" t="s">
        <v>591</v>
      </c>
      <c r="BK3272" s="284" t="s">
        <v>586</v>
      </c>
      <c r="BL3272" s="233" t="str">
        <f t="shared" si="2481"/>
        <v>01</v>
      </c>
    </row>
    <row r="3273" spans="1:64" ht="12" customHeight="1">
      <c r="A3273" s="333" t="s">
        <v>827</v>
      </c>
      <c r="B3273" s="381" t="s">
        <v>433</v>
      </c>
      <c r="C3273" s="333" t="s">
        <v>652</v>
      </c>
      <c r="D3273" s="381" t="s">
        <v>390</v>
      </c>
      <c r="E3273" s="381" t="s">
        <v>1526</v>
      </c>
      <c r="F3273" s="381" t="s">
        <v>605</v>
      </c>
      <c r="G3273" s="381" t="s">
        <v>398</v>
      </c>
      <c r="H3273" s="100" t="s">
        <v>653</v>
      </c>
      <c r="I3273" s="381" t="s">
        <v>505</v>
      </c>
      <c r="J3273" s="382">
        <v>13605</v>
      </c>
      <c r="K3273" s="382">
        <v>13605</v>
      </c>
      <c r="L3273" s="191" t="str">
        <f t="shared" si="2486"/>
        <v>90801412010490900Ч001054025101</v>
      </c>
      <c r="M3273" s="192">
        <f t="array" ref="M3273">IF(COUNT(SEARCH(Удалить_Роспись_КВСР,$B3273)*SEARCH(Удалить_Роспись_ПБС,$C3273)*SEARCH(Удалить_Роспись_КФСР, $D3273)*SEARCH(Удалить_Роспись_КЦСР,$E3273)*SEARCH(Удалить_Роспись_КВР,$F3273)*SEARCH(Удалить_Роспись_ЭК,$H3273)*SEARCH(Удалить_Роспись_КР,$I3273))&gt;0,0,1)</f>
        <v>1</v>
      </c>
      <c r="N3273" s="192">
        <v>0</v>
      </c>
      <c r="O3273" s="192" t="str">
        <f t="shared" si="2437"/>
        <v/>
      </c>
      <c r="P3273" s="192" t="str">
        <f t="shared" si="2438"/>
        <v/>
      </c>
      <c r="Q3273" s="300" t="str">
        <f t="shared" si="2439"/>
        <v/>
      </c>
      <c r="R3273" s="300" t="str">
        <f t="shared" si="2440"/>
        <v/>
      </c>
      <c r="S3273" s="300" t="str">
        <f t="shared" si="2441"/>
        <v/>
      </c>
      <c r="T3273" s="192" t="str">
        <f t="shared" si="2442"/>
        <v/>
      </c>
      <c r="U3273" s="303" t="str">
        <f t="shared" si="2443"/>
        <v/>
      </c>
      <c r="V3273" s="300" t="str">
        <f t="shared" si="2444"/>
        <v/>
      </c>
      <c r="W3273" s="192" t="str">
        <f t="shared" si="2445"/>
        <v/>
      </c>
      <c r="X3273" s="303" t="str">
        <f t="shared" si="2446"/>
        <v/>
      </c>
      <c r="Y3273" s="300" t="str">
        <f t="shared" si="2447"/>
        <v/>
      </c>
      <c r="Z3273" s="300" t="str">
        <f t="shared" si="2487"/>
        <v>меж</v>
      </c>
      <c r="AA3273" s="303" t="str">
        <f t="shared" si="2449"/>
        <v/>
      </c>
      <c r="AB3273" s="300" t="str">
        <f t="shared" si="2450"/>
        <v/>
      </c>
      <c r="AC3273" s="300" t="str">
        <f t="shared" si="2451"/>
        <v/>
      </c>
      <c r="AD3273" s="300" t="str">
        <f t="shared" si="2452"/>
        <v/>
      </c>
      <c r="AE3273" s="192" t="str">
        <f t="shared" si="2453"/>
        <v/>
      </c>
      <c r="AF3273" s="192" t="str">
        <f t="shared" si="2454"/>
        <v/>
      </c>
      <c r="AG3273" s="192"/>
      <c r="AJ3273" s="300" t="str">
        <f t="shared" si="2488"/>
        <v/>
      </c>
      <c r="AK3273" s="300" t="str">
        <f t="shared" si="2456"/>
        <v/>
      </c>
      <c r="AL3273" s="300" t="str">
        <f t="shared" si="2457"/>
        <v/>
      </c>
      <c r="AM3273" s="300" t="str">
        <f t="shared" si="2489"/>
        <v>меж</v>
      </c>
      <c r="AN3273" s="300" t="str">
        <f t="shared" si="2459"/>
        <v/>
      </c>
      <c r="AO3273" s="300" t="str">
        <f t="shared" si="2460"/>
        <v/>
      </c>
      <c r="AP3273" s="300" t="str">
        <f t="shared" si="2461"/>
        <v/>
      </c>
      <c r="AQ3273" s="300" t="str">
        <f t="shared" si="2462"/>
        <v/>
      </c>
      <c r="AR3273" s="306" t="str">
        <f t="shared" si="2463"/>
        <v/>
      </c>
      <c r="AS3273" s="300" t="str">
        <f t="shared" si="2464"/>
        <v/>
      </c>
      <c r="AT3273" s="300" t="str">
        <f t="shared" si="2465"/>
        <v/>
      </c>
      <c r="AU3273" s="192" t="str">
        <f t="shared" si="2466"/>
        <v>меж</v>
      </c>
      <c r="AV3273" s="192" t="str">
        <f t="shared" si="2482"/>
        <v>меж90801412общпро</v>
      </c>
      <c r="AW3273" s="191">
        <f t="shared" si="2468"/>
        <v>13605</v>
      </c>
      <c r="AX3273" s="191">
        <f t="shared" si="2469"/>
        <v>13605</v>
      </c>
      <c r="AY3273" s="191">
        <f t="shared" si="2470"/>
        <v>0</v>
      </c>
      <c r="AZ3273" s="191">
        <f t="shared" si="2471"/>
        <v>0</v>
      </c>
      <c r="BA3273" s="193">
        <f t="shared" si="2483"/>
        <v>1</v>
      </c>
      <c r="BB3273" s="193">
        <f t="shared" si="2484"/>
        <v>1</v>
      </c>
      <c r="BC3273" s="193">
        <f t="shared" si="2485"/>
        <v>1</v>
      </c>
      <c r="BD3273" s="191">
        <f t="shared" si="2475"/>
        <v>0</v>
      </c>
      <c r="BE3273" s="191">
        <f t="shared" si="2476"/>
        <v>0</v>
      </c>
      <c r="BF3273" s="210">
        <f t="shared" si="2477"/>
        <v>0</v>
      </c>
      <c r="BG3273" s="211">
        <f t="shared" si="2478"/>
        <v>0</v>
      </c>
      <c r="BH3273" s="289" t="str">
        <f t="shared" si="2479"/>
        <v>908</v>
      </c>
      <c r="BI3273" s="289" t="str">
        <f t="shared" si="2480"/>
        <v>0104</v>
      </c>
      <c r="BJ3273" s="284" t="s">
        <v>591</v>
      </c>
      <c r="BK3273" s="284" t="s">
        <v>586</v>
      </c>
      <c r="BL3273" s="233" t="str">
        <f t="shared" si="2481"/>
        <v>01</v>
      </c>
    </row>
    <row r="3274" spans="1:64" ht="12" customHeight="1">
      <c r="A3274" s="333" t="s">
        <v>827</v>
      </c>
      <c r="B3274" s="381" t="s">
        <v>434</v>
      </c>
      <c r="C3274" s="333" t="s">
        <v>652</v>
      </c>
      <c r="D3274" s="381" t="s">
        <v>390</v>
      </c>
      <c r="E3274" s="381" t="s">
        <v>1526</v>
      </c>
      <c r="F3274" s="381" t="s">
        <v>605</v>
      </c>
      <c r="G3274" s="381" t="s">
        <v>398</v>
      </c>
      <c r="H3274" s="100" t="s">
        <v>653</v>
      </c>
      <c r="I3274" s="381" t="s">
        <v>505</v>
      </c>
      <c r="J3274" s="382">
        <v>10059</v>
      </c>
      <c r="K3274" s="382">
        <v>10059</v>
      </c>
      <c r="L3274" s="191" t="str">
        <f t="shared" si="2486"/>
        <v>90901412010490900Ч001054025101</v>
      </c>
      <c r="M3274" s="192">
        <f t="array" ref="M3274">IF(COUNT(SEARCH(Удалить_Роспись_КВСР,$B3274)*SEARCH(Удалить_Роспись_ПБС,$C3274)*SEARCH(Удалить_Роспись_КФСР, $D3274)*SEARCH(Удалить_Роспись_КЦСР,$E3274)*SEARCH(Удалить_Роспись_КВР,$F3274)*SEARCH(Удалить_Роспись_ЭК,$H3274)*SEARCH(Удалить_Роспись_КР,$I3274))&gt;0,0,1)</f>
        <v>1</v>
      </c>
      <c r="N3274" s="192">
        <v>0</v>
      </c>
      <c r="O3274" s="192" t="str">
        <f t="shared" si="2437"/>
        <v/>
      </c>
      <c r="P3274" s="192" t="str">
        <f t="shared" si="2438"/>
        <v/>
      </c>
      <c r="Q3274" s="300" t="str">
        <f t="shared" si="2439"/>
        <v/>
      </c>
      <c r="R3274" s="300" t="str">
        <f t="shared" si="2440"/>
        <v/>
      </c>
      <c r="S3274" s="300" t="str">
        <f t="shared" si="2441"/>
        <v/>
      </c>
      <c r="T3274" s="192" t="str">
        <f t="shared" si="2442"/>
        <v/>
      </c>
      <c r="U3274" s="303" t="str">
        <f t="shared" si="2443"/>
        <v/>
      </c>
      <c r="V3274" s="300" t="str">
        <f t="shared" si="2444"/>
        <v/>
      </c>
      <c r="W3274" s="192" t="str">
        <f t="shared" si="2445"/>
        <v/>
      </c>
      <c r="X3274" s="303" t="str">
        <f t="shared" si="2446"/>
        <v/>
      </c>
      <c r="Y3274" s="300" t="str">
        <f t="shared" si="2447"/>
        <v/>
      </c>
      <c r="Z3274" s="300" t="str">
        <f t="shared" si="2487"/>
        <v>меж</v>
      </c>
      <c r="AA3274" s="303" t="str">
        <f t="shared" si="2449"/>
        <v/>
      </c>
      <c r="AB3274" s="300" t="str">
        <f t="shared" si="2450"/>
        <v/>
      </c>
      <c r="AC3274" s="300" t="str">
        <f t="shared" si="2451"/>
        <v/>
      </c>
      <c r="AD3274" s="300" t="str">
        <f t="shared" si="2452"/>
        <v/>
      </c>
      <c r="AE3274" s="192" t="str">
        <f t="shared" si="2453"/>
        <v/>
      </c>
      <c r="AF3274" s="192" t="str">
        <f t="shared" si="2454"/>
        <v/>
      </c>
      <c r="AG3274" s="192"/>
      <c r="AJ3274" s="300" t="str">
        <f t="shared" si="2488"/>
        <v/>
      </c>
      <c r="AK3274" s="300" t="str">
        <f t="shared" si="2456"/>
        <v/>
      </c>
      <c r="AL3274" s="300" t="str">
        <f t="shared" si="2457"/>
        <v/>
      </c>
      <c r="AM3274" s="300" t="str">
        <f t="shared" si="2489"/>
        <v>меж</v>
      </c>
      <c r="AN3274" s="300" t="str">
        <f t="shared" si="2459"/>
        <v/>
      </c>
      <c r="AO3274" s="300" t="str">
        <f t="shared" si="2460"/>
        <v/>
      </c>
      <c r="AP3274" s="300" t="str">
        <f t="shared" si="2461"/>
        <v/>
      </c>
      <c r="AQ3274" s="300" t="str">
        <f t="shared" si="2462"/>
        <v/>
      </c>
      <c r="AR3274" s="306" t="str">
        <f t="shared" si="2463"/>
        <v/>
      </c>
      <c r="AS3274" s="300" t="str">
        <f t="shared" si="2464"/>
        <v/>
      </c>
      <c r="AT3274" s="300" t="str">
        <f t="shared" si="2465"/>
        <v/>
      </c>
      <c r="AU3274" s="192" t="str">
        <f t="shared" si="2466"/>
        <v>меж</v>
      </c>
      <c r="AV3274" s="192" t="str">
        <f t="shared" si="2482"/>
        <v>меж90901412общпро</v>
      </c>
      <c r="AW3274" s="191">
        <f t="shared" si="2468"/>
        <v>10059</v>
      </c>
      <c r="AX3274" s="191">
        <f t="shared" si="2469"/>
        <v>10059</v>
      </c>
      <c r="AY3274" s="191">
        <f t="shared" si="2470"/>
        <v>0</v>
      </c>
      <c r="AZ3274" s="191">
        <f t="shared" si="2471"/>
        <v>0</v>
      </c>
      <c r="BA3274" s="193">
        <f t="shared" si="2483"/>
        <v>1</v>
      </c>
      <c r="BB3274" s="193">
        <f t="shared" si="2484"/>
        <v>1</v>
      </c>
      <c r="BC3274" s="193">
        <f t="shared" si="2485"/>
        <v>1</v>
      </c>
      <c r="BD3274" s="191">
        <f t="shared" si="2475"/>
        <v>0</v>
      </c>
      <c r="BE3274" s="191">
        <f t="shared" si="2476"/>
        <v>0</v>
      </c>
      <c r="BF3274" s="210">
        <f t="shared" si="2477"/>
        <v>0</v>
      </c>
      <c r="BG3274" s="211">
        <f t="shared" si="2478"/>
        <v>0</v>
      </c>
      <c r="BH3274" s="289"/>
      <c r="BI3274" s="289"/>
      <c r="BL3274" s="233" t="str">
        <f t="shared" si="2481"/>
        <v>01</v>
      </c>
    </row>
    <row r="3275" spans="1:64" ht="12" customHeight="1">
      <c r="A3275" s="333" t="s">
        <v>827</v>
      </c>
      <c r="B3275" s="381" t="s">
        <v>436</v>
      </c>
      <c r="C3275" s="333" t="s">
        <v>652</v>
      </c>
      <c r="D3275" s="381" t="s">
        <v>390</v>
      </c>
      <c r="E3275" s="381" t="s">
        <v>1526</v>
      </c>
      <c r="F3275" s="381" t="s">
        <v>605</v>
      </c>
      <c r="G3275" s="381" t="s">
        <v>398</v>
      </c>
      <c r="H3275" s="100" t="s">
        <v>653</v>
      </c>
      <c r="I3275" s="381" t="s">
        <v>505</v>
      </c>
      <c r="J3275" s="382">
        <v>2532</v>
      </c>
      <c r="K3275" s="382">
        <v>2532</v>
      </c>
      <c r="L3275" s="191" t="str">
        <f t="shared" si="2486"/>
        <v>91001412010490900Ч001054025101</v>
      </c>
      <c r="M3275" s="192">
        <f t="array" ref="M3275">IF(COUNT(SEARCH(Удалить_Роспись_КВСР,$B3275)*SEARCH(Удалить_Роспись_ПБС,$C3275)*SEARCH(Удалить_Роспись_КФСР, $D3275)*SEARCH(Удалить_Роспись_КЦСР,$E3275)*SEARCH(Удалить_Роспись_КВР,$F3275)*SEARCH(Удалить_Роспись_ЭК,$H3275)*SEARCH(Удалить_Роспись_КР,$I3275))&gt;0,0,1)</f>
        <v>1</v>
      </c>
      <c r="N3275" s="192">
        <v>0</v>
      </c>
      <c r="O3275" s="192" t="str">
        <f t="shared" si="2437"/>
        <v/>
      </c>
      <c r="P3275" s="192" t="str">
        <f t="shared" si="2438"/>
        <v/>
      </c>
      <c r="Q3275" s="300" t="str">
        <f t="shared" si="2439"/>
        <v/>
      </c>
      <c r="R3275" s="300" t="str">
        <f t="shared" si="2440"/>
        <v/>
      </c>
      <c r="S3275" s="300" t="str">
        <f t="shared" si="2441"/>
        <v/>
      </c>
      <c r="T3275" s="192" t="str">
        <f t="shared" si="2442"/>
        <v/>
      </c>
      <c r="U3275" s="303" t="str">
        <f t="shared" si="2443"/>
        <v/>
      </c>
      <c r="V3275" s="300" t="str">
        <f t="shared" si="2444"/>
        <v/>
      </c>
      <c r="W3275" s="192" t="str">
        <f t="shared" si="2445"/>
        <v/>
      </c>
      <c r="X3275" s="303" t="str">
        <f t="shared" si="2446"/>
        <v/>
      </c>
      <c r="Y3275" s="300" t="str">
        <f t="shared" si="2447"/>
        <v/>
      </c>
      <c r="Z3275" s="300" t="str">
        <f t="shared" si="2487"/>
        <v>меж</v>
      </c>
      <c r="AA3275" s="303" t="str">
        <f t="shared" si="2449"/>
        <v/>
      </c>
      <c r="AB3275" s="300" t="str">
        <f t="shared" si="2450"/>
        <v/>
      </c>
      <c r="AC3275" s="300" t="str">
        <f t="shared" si="2451"/>
        <v/>
      </c>
      <c r="AD3275" s="300" t="str">
        <f t="shared" si="2452"/>
        <v/>
      </c>
      <c r="AE3275" s="192" t="str">
        <f t="shared" si="2453"/>
        <v/>
      </c>
      <c r="AF3275" s="192" t="str">
        <f t="shared" si="2454"/>
        <v/>
      </c>
      <c r="AG3275" s="192"/>
      <c r="AJ3275" s="300" t="str">
        <f t="shared" si="2488"/>
        <v/>
      </c>
      <c r="AK3275" s="300" t="str">
        <f t="shared" si="2456"/>
        <v/>
      </c>
      <c r="AL3275" s="300" t="str">
        <f t="shared" si="2457"/>
        <v/>
      </c>
      <c r="AM3275" s="300" t="str">
        <f t="shared" si="2489"/>
        <v>меж</v>
      </c>
      <c r="AN3275" s="300" t="str">
        <f t="shared" si="2459"/>
        <v/>
      </c>
      <c r="AO3275" s="300" t="str">
        <f t="shared" si="2460"/>
        <v/>
      </c>
      <c r="AP3275" s="300" t="str">
        <f t="shared" si="2461"/>
        <v/>
      </c>
      <c r="AQ3275" s="300" t="str">
        <f t="shared" si="2462"/>
        <v/>
      </c>
      <c r="AR3275" s="306" t="str">
        <f t="shared" si="2463"/>
        <v/>
      </c>
      <c r="AS3275" s="300" t="str">
        <f t="shared" si="2464"/>
        <v/>
      </c>
      <c r="AT3275" s="300" t="str">
        <f t="shared" si="2465"/>
        <v/>
      </c>
      <c r="AU3275" s="192" t="str">
        <f t="shared" si="2466"/>
        <v>меж</v>
      </c>
      <c r="AV3275" s="192" t="str">
        <f t="shared" si="2482"/>
        <v>меж91001412общпро</v>
      </c>
      <c r="AW3275" s="191">
        <f t="shared" si="2468"/>
        <v>2532</v>
      </c>
      <c r="AX3275" s="191">
        <f t="shared" si="2469"/>
        <v>2532</v>
      </c>
      <c r="AY3275" s="191">
        <f t="shared" si="2470"/>
        <v>0</v>
      </c>
      <c r="AZ3275" s="191">
        <f t="shared" si="2471"/>
        <v>0</v>
      </c>
      <c r="BA3275" s="193">
        <f t="shared" si="2483"/>
        <v>1</v>
      </c>
      <c r="BB3275" s="193">
        <f t="shared" si="2484"/>
        <v>1</v>
      </c>
      <c r="BC3275" s="193">
        <f t="shared" si="2485"/>
        <v>1</v>
      </c>
      <c r="BD3275" s="191">
        <f t="shared" si="2475"/>
        <v>0</v>
      </c>
      <c r="BE3275" s="191">
        <f t="shared" si="2476"/>
        <v>0</v>
      </c>
      <c r="BF3275" s="210">
        <f t="shared" si="2477"/>
        <v>0</v>
      </c>
      <c r="BG3275" s="211">
        <f t="shared" si="2478"/>
        <v>0</v>
      </c>
      <c r="BH3275" s="289"/>
      <c r="BI3275" s="289"/>
      <c r="BL3275" s="233" t="str">
        <f t="shared" si="2481"/>
        <v>01</v>
      </c>
    </row>
    <row r="3276" spans="1:64" ht="12" customHeight="1">
      <c r="A3276" s="333" t="s">
        <v>827</v>
      </c>
      <c r="B3276" s="381" t="s">
        <v>440</v>
      </c>
      <c r="C3276" s="333" t="s">
        <v>652</v>
      </c>
      <c r="D3276" s="381" t="s">
        <v>390</v>
      </c>
      <c r="E3276" s="381" t="s">
        <v>1526</v>
      </c>
      <c r="F3276" s="381" t="s">
        <v>605</v>
      </c>
      <c r="G3276" s="381" t="s">
        <v>398</v>
      </c>
      <c r="H3276" s="100" t="s">
        <v>653</v>
      </c>
      <c r="I3276" s="381" t="s">
        <v>505</v>
      </c>
      <c r="J3276" s="382">
        <v>18751</v>
      </c>
      <c r="K3276" s="382">
        <v>18751</v>
      </c>
      <c r="L3276" s="191" t="str">
        <f t="shared" si="2486"/>
        <v>91101412010490900Ч001054025101</v>
      </c>
      <c r="M3276" s="192">
        <f t="array" ref="M3276">IF(COUNT(SEARCH(Удалить_Роспись_КВСР,$B3276)*SEARCH(Удалить_Роспись_ПБС,$C3276)*SEARCH(Удалить_Роспись_КФСР, $D3276)*SEARCH(Удалить_Роспись_КЦСР,$E3276)*SEARCH(Удалить_Роспись_КВР,$F3276)*SEARCH(Удалить_Роспись_ЭК,$H3276)*SEARCH(Удалить_Роспись_КР,$I3276))&gt;0,0,1)</f>
        <v>1</v>
      </c>
      <c r="N3276" s="192">
        <v>0</v>
      </c>
      <c r="O3276" s="192" t="str">
        <f t="shared" si="2437"/>
        <v/>
      </c>
      <c r="P3276" s="192" t="str">
        <f t="shared" si="2438"/>
        <v/>
      </c>
      <c r="Q3276" s="300" t="str">
        <f t="shared" si="2439"/>
        <v/>
      </c>
      <c r="R3276" s="300" t="str">
        <f t="shared" si="2440"/>
        <v/>
      </c>
      <c r="S3276" s="300" t="str">
        <f t="shared" si="2441"/>
        <v/>
      </c>
      <c r="T3276" s="192" t="str">
        <f t="shared" si="2442"/>
        <v/>
      </c>
      <c r="U3276" s="303" t="str">
        <f t="shared" si="2443"/>
        <v/>
      </c>
      <c r="V3276" s="300" t="str">
        <f t="shared" si="2444"/>
        <v/>
      </c>
      <c r="W3276" s="192" t="str">
        <f t="shared" si="2445"/>
        <v/>
      </c>
      <c r="X3276" s="303" t="str">
        <f t="shared" si="2446"/>
        <v/>
      </c>
      <c r="Y3276" s="300" t="str">
        <f t="shared" si="2447"/>
        <v/>
      </c>
      <c r="Z3276" s="300" t="str">
        <f t="shared" si="2487"/>
        <v>меж</v>
      </c>
      <c r="AA3276" s="303" t="str">
        <f t="shared" si="2449"/>
        <v/>
      </c>
      <c r="AB3276" s="300" t="str">
        <f t="shared" si="2450"/>
        <v/>
      </c>
      <c r="AC3276" s="300" t="str">
        <f t="shared" si="2451"/>
        <v/>
      </c>
      <c r="AD3276" s="300" t="str">
        <f t="shared" si="2452"/>
        <v/>
      </c>
      <c r="AE3276" s="192" t="str">
        <f t="shared" si="2453"/>
        <v/>
      </c>
      <c r="AF3276" s="192" t="str">
        <f t="shared" si="2454"/>
        <v/>
      </c>
      <c r="AG3276" s="192"/>
      <c r="AJ3276" s="300" t="str">
        <f t="shared" si="2488"/>
        <v/>
      </c>
      <c r="AK3276" s="300" t="str">
        <f t="shared" si="2456"/>
        <v/>
      </c>
      <c r="AL3276" s="300" t="str">
        <f t="shared" si="2457"/>
        <v/>
      </c>
      <c r="AM3276" s="300" t="str">
        <f t="shared" si="2489"/>
        <v>меж</v>
      </c>
      <c r="AN3276" s="300" t="str">
        <f t="shared" si="2459"/>
        <v/>
      </c>
      <c r="AO3276" s="300" t="str">
        <f t="shared" si="2460"/>
        <v/>
      </c>
      <c r="AP3276" s="300" t="str">
        <f t="shared" si="2461"/>
        <v/>
      </c>
      <c r="AQ3276" s="300" t="str">
        <f t="shared" si="2462"/>
        <v/>
      </c>
      <c r="AR3276" s="306" t="str">
        <f t="shared" si="2463"/>
        <v/>
      </c>
      <c r="AS3276" s="300" t="str">
        <f t="shared" si="2464"/>
        <v/>
      </c>
      <c r="AT3276" s="300" t="str">
        <f t="shared" si="2465"/>
        <v/>
      </c>
      <c r="AU3276" s="192" t="str">
        <f t="shared" si="2466"/>
        <v>меж</v>
      </c>
      <c r="AV3276" s="192" t="str">
        <f t="shared" si="2482"/>
        <v>меж91101412общпро</v>
      </c>
      <c r="AW3276" s="191">
        <f t="shared" si="2468"/>
        <v>18751</v>
      </c>
      <c r="AX3276" s="191">
        <f t="shared" si="2469"/>
        <v>18751</v>
      </c>
      <c r="AY3276" s="191">
        <f t="shared" si="2470"/>
        <v>0</v>
      </c>
      <c r="AZ3276" s="191">
        <f t="shared" si="2471"/>
        <v>0</v>
      </c>
      <c r="BA3276" s="193">
        <f t="shared" si="2483"/>
        <v>1</v>
      </c>
      <c r="BB3276" s="193">
        <f t="shared" si="2484"/>
        <v>1</v>
      </c>
      <c r="BC3276" s="193">
        <f t="shared" si="2485"/>
        <v>1</v>
      </c>
      <c r="BD3276" s="191">
        <f t="shared" si="2475"/>
        <v>0</v>
      </c>
      <c r="BE3276" s="191">
        <f t="shared" si="2476"/>
        <v>0</v>
      </c>
      <c r="BF3276" s="210">
        <f t="shared" si="2477"/>
        <v>0</v>
      </c>
      <c r="BG3276" s="211">
        <f t="shared" si="2478"/>
        <v>0</v>
      </c>
      <c r="BH3276" s="289"/>
      <c r="BI3276" s="289"/>
      <c r="BL3276" s="233" t="str">
        <f t="shared" si="2481"/>
        <v>01</v>
      </c>
    </row>
    <row r="3277" spans="1:64" ht="12" customHeight="1">
      <c r="A3277" s="333" t="s">
        <v>827</v>
      </c>
      <c r="B3277" s="381" t="s">
        <v>428</v>
      </c>
      <c r="C3277" s="333" t="s">
        <v>652</v>
      </c>
      <c r="D3277" s="381" t="s">
        <v>390</v>
      </c>
      <c r="E3277" s="381" t="s">
        <v>1526</v>
      </c>
      <c r="F3277" s="381" t="s">
        <v>605</v>
      </c>
      <c r="G3277" s="381" t="s">
        <v>398</v>
      </c>
      <c r="H3277" s="100" t="s">
        <v>653</v>
      </c>
      <c r="I3277" s="381" t="s">
        <v>505</v>
      </c>
      <c r="J3277" s="382">
        <v>29287</v>
      </c>
      <c r="K3277" s="382">
        <v>29287</v>
      </c>
      <c r="L3277" s="191" t="str">
        <f t="shared" si="2486"/>
        <v>91201412010490900Ч001054025101</v>
      </c>
      <c r="M3277" s="192">
        <f t="array" ref="M3277">IF(COUNT(SEARCH(Удалить_Роспись_КВСР,$B3277)*SEARCH(Удалить_Роспись_ПБС,$C3277)*SEARCH(Удалить_Роспись_КФСР, $D3277)*SEARCH(Удалить_Роспись_КЦСР,$E3277)*SEARCH(Удалить_Роспись_КВР,$F3277)*SEARCH(Удалить_Роспись_ЭК,$H3277)*SEARCH(Удалить_Роспись_КР,$I3277))&gt;0,0,1)</f>
        <v>1</v>
      </c>
      <c r="N3277" s="192">
        <v>0</v>
      </c>
      <c r="O3277" s="192" t="str">
        <f t="shared" si="2437"/>
        <v/>
      </c>
      <c r="P3277" s="192" t="str">
        <f t="shared" si="2438"/>
        <v/>
      </c>
      <c r="Q3277" s="300" t="str">
        <f t="shared" si="2439"/>
        <v/>
      </c>
      <c r="R3277" s="300" t="str">
        <f t="shared" si="2440"/>
        <v/>
      </c>
      <c r="S3277" s="300" t="str">
        <f t="shared" si="2441"/>
        <v/>
      </c>
      <c r="T3277" s="192" t="str">
        <f t="shared" si="2442"/>
        <v/>
      </c>
      <c r="U3277" s="303" t="str">
        <f t="shared" si="2443"/>
        <v/>
      </c>
      <c r="V3277" s="300" t="str">
        <f t="shared" si="2444"/>
        <v/>
      </c>
      <c r="W3277" s="192" t="str">
        <f t="shared" si="2445"/>
        <v/>
      </c>
      <c r="X3277" s="303" t="str">
        <f t="shared" si="2446"/>
        <v/>
      </c>
      <c r="Y3277" s="300" t="str">
        <f t="shared" si="2447"/>
        <v/>
      </c>
      <c r="Z3277" s="300" t="str">
        <f t="shared" si="2487"/>
        <v>меж</v>
      </c>
      <c r="AA3277" s="303" t="str">
        <f t="shared" si="2449"/>
        <v/>
      </c>
      <c r="AB3277" s="300" t="str">
        <f t="shared" si="2450"/>
        <v/>
      </c>
      <c r="AC3277" s="300" t="str">
        <f t="shared" si="2451"/>
        <v/>
      </c>
      <c r="AD3277" s="300" t="str">
        <f t="shared" si="2452"/>
        <v/>
      </c>
      <c r="AE3277" s="192" t="str">
        <f t="shared" si="2453"/>
        <v/>
      </c>
      <c r="AF3277" s="192" t="str">
        <f t="shared" si="2454"/>
        <v/>
      </c>
      <c r="AG3277" s="192"/>
      <c r="AJ3277" s="300" t="str">
        <f t="shared" si="2488"/>
        <v/>
      </c>
      <c r="AK3277" s="300" t="str">
        <f t="shared" si="2456"/>
        <v/>
      </c>
      <c r="AL3277" s="300" t="str">
        <f t="shared" si="2457"/>
        <v/>
      </c>
      <c r="AM3277" s="300" t="str">
        <f t="shared" si="2489"/>
        <v>меж</v>
      </c>
      <c r="AN3277" s="300" t="str">
        <f t="shared" si="2459"/>
        <v/>
      </c>
      <c r="AO3277" s="300" t="str">
        <f t="shared" si="2460"/>
        <v/>
      </c>
      <c r="AP3277" s="300" t="str">
        <f t="shared" si="2461"/>
        <v/>
      </c>
      <c r="AQ3277" s="300" t="str">
        <f t="shared" si="2462"/>
        <v/>
      </c>
      <c r="AR3277" s="306" t="str">
        <f t="shared" si="2463"/>
        <v/>
      </c>
      <c r="AS3277" s="300" t="str">
        <f t="shared" si="2464"/>
        <v/>
      </c>
      <c r="AT3277" s="300" t="str">
        <f t="shared" si="2465"/>
        <v/>
      </c>
      <c r="AU3277" s="192" t="str">
        <f t="shared" si="2466"/>
        <v>меж</v>
      </c>
      <c r="AV3277" s="192" t="str">
        <f t="shared" si="2482"/>
        <v>меж91201412общпро</v>
      </c>
      <c r="AW3277" s="191">
        <f t="shared" si="2468"/>
        <v>29287</v>
      </c>
      <c r="AX3277" s="191">
        <f t="shared" si="2469"/>
        <v>29287</v>
      </c>
      <c r="AY3277" s="191">
        <f t="shared" si="2470"/>
        <v>0</v>
      </c>
      <c r="AZ3277" s="191">
        <f t="shared" si="2471"/>
        <v>0</v>
      </c>
      <c r="BA3277" s="193">
        <f t="shared" si="2483"/>
        <v>1</v>
      </c>
      <c r="BB3277" s="193">
        <f t="shared" si="2484"/>
        <v>1</v>
      </c>
      <c r="BC3277" s="193">
        <f t="shared" si="2485"/>
        <v>1</v>
      </c>
      <c r="BD3277" s="191">
        <f t="shared" si="2475"/>
        <v>0</v>
      </c>
      <c r="BE3277" s="191">
        <f t="shared" si="2476"/>
        <v>0</v>
      </c>
      <c r="BF3277" s="210">
        <f t="shared" si="2477"/>
        <v>0</v>
      </c>
      <c r="BG3277" s="211">
        <f t="shared" si="2478"/>
        <v>0</v>
      </c>
      <c r="BH3277" s="289"/>
      <c r="BI3277" s="289"/>
      <c r="BL3277" s="233" t="str">
        <f t="shared" si="2481"/>
        <v>01</v>
      </c>
    </row>
    <row r="3278" spans="1:64" ht="12" customHeight="1">
      <c r="A3278" s="333" t="s">
        <v>827</v>
      </c>
      <c r="B3278" s="381" t="s">
        <v>438</v>
      </c>
      <c r="C3278" s="333" t="s">
        <v>652</v>
      </c>
      <c r="D3278" s="381" t="s">
        <v>390</v>
      </c>
      <c r="E3278" s="381" t="s">
        <v>1526</v>
      </c>
      <c r="F3278" s="381" t="s">
        <v>605</v>
      </c>
      <c r="G3278" s="381" t="s">
        <v>398</v>
      </c>
      <c r="H3278" s="100" t="s">
        <v>653</v>
      </c>
      <c r="I3278" s="381" t="s">
        <v>505</v>
      </c>
      <c r="J3278" s="382">
        <v>8398</v>
      </c>
      <c r="K3278" s="382">
        <v>8398</v>
      </c>
      <c r="L3278" s="191" t="str">
        <f t="shared" si="2486"/>
        <v>91301412010490900Ч001054025101</v>
      </c>
      <c r="M3278" s="192">
        <f t="array" ref="M3278">IF(COUNT(SEARCH(Удалить_Роспись_КВСР,$B3278)*SEARCH(Удалить_Роспись_ПБС,$C3278)*SEARCH(Удалить_Роспись_КФСР, $D3278)*SEARCH(Удалить_Роспись_КЦСР,$E3278)*SEARCH(Удалить_Роспись_КВР,$F3278)*SEARCH(Удалить_Роспись_ЭК,$H3278)*SEARCH(Удалить_Роспись_КР,$I3278))&gt;0,0,1)</f>
        <v>1</v>
      </c>
      <c r="N3278" s="192">
        <v>0</v>
      </c>
      <c r="O3278" s="192" t="str">
        <f t="shared" si="2437"/>
        <v/>
      </c>
      <c r="P3278" s="192" t="str">
        <f t="shared" si="2438"/>
        <v/>
      </c>
      <c r="Q3278" s="300" t="str">
        <f t="shared" si="2439"/>
        <v/>
      </c>
      <c r="R3278" s="300" t="str">
        <f t="shared" si="2440"/>
        <v/>
      </c>
      <c r="S3278" s="300" t="str">
        <f t="shared" si="2441"/>
        <v/>
      </c>
      <c r="T3278" s="192" t="str">
        <f t="shared" si="2442"/>
        <v/>
      </c>
      <c r="U3278" s="303" t="str">
        <f t="shared" si="2443"/>
        <v/>
      </c>
      <c r="V3278" s="300" t="str">
        <f t="shared" si="2444"/>
        <v/>
      </c>
      <c r="W3278" s="192" t="str">
        <f t="shared" si="2445"/>
        <v/>
      </c>
      <c r="X3278" s="303" t="str">
        <f t="shared" si="2446"/>
        <v/>
      </c>
      <c r="Y3278" s="300" t="str">
        <f t="shared" si="2447"/>
        <v/>
      </c>
      <c r="Z3278" s="300" t="str">
        <f t="shared" si="2487"/>
        <v>меж</v>
      </c>
      <c r="AA3278" s="303" t="str">
        <f t="shared" si="2449"/>
        <v/>
      </c>
      <c r="AB3278" s="300" t="str">
        <f t="shared" si="2450"/>
        <v/>
      </c>
      <c r="AC3278" s="300" t="str">
        <f t="shared" si="2451"/>
        <v/>
      </c>
      <c r="AD3278" s="300" t="str">
        <f t="shared" si="2452"/>
        <v/>
      </c>
      <c r="AE3278" s="192" t="str">
        <f t="shared" si="2453"/>
        <v/>
      </c>
      <c r="AF3278" s="192" t="str">
        <f t="shared" si="2454"/>
        <v/>
      </c>
      <c r="AG3278" s="192"/>
      <c r="AJ3278" s="300" t="str">
        <f t="shared" si="2488"/>
        <v/>
      </c>
      <c r="AK3278" s="300" t="str">
        <f t="shared" si="2456"/>
        <v/>
      </c>
      <c r="AL3278" s="300" t="str">
        <f t="shared" si="2457"/>
        <v/>
      </c>
      <c r="AM3278" s="300" t="str">
        <f t="shared" si="2489"/>
        <v>меж</v>
      </c>
      <c r="AN3278" s="300" t="str">
        <f t="shared" si="2459"/>
        <v/>
      </c>
      <c r="AO3278" s="300" t="str">
        <f t="shared" si="2460"/>
        <v/>
      </c>
      <c r="AP3278" s="300" t="str">
        <f t="shared" si="2461"/>
        <v/>
      </c>
      <c r="AQ3278" s="300" t="str">
        <f t="shared" si="2462"/>
        <v/>
      </c>
      <c r="AR3278" s="306" t="str">
        <f t="shared" si="2463"/>
        <v/>
      </c>
      <c r="AS3278" s="300" t="str">
        <f t="shared" si="2464"/>
        <v/>
      </c>
      <c r="AT3278" s="300" t="str">
        <f t="shared" si="2465"/>
        <v/>
      </c>
      <c r="AU3278" s="192" t="str">
        <f t="shared" si="2466"/>
        <v>меж</v>
      </c>
      <c r="AV3278" s="192" t="str">
        <f t="shared" si="2482"/>
        <v>меж91301412общпро</v>
      </c>
      <c r="AW3278" s="191">
        <f t="shared" si="2468"/>
        <v>8398</v>
      </c>
      <c r="AX3278" s="191">
        <f t="shared" si="2469"/>
        <v>8398</v>
      </c>
      <c r="AY3278" s="191">
        <f t="shared" si="2470"/>
        <v>0</v>
      </c>
      <c r="AZ3278" s="191">
        <f t="shared" si="2471"/>
        <v>0</v>
      </c>
      <c r="BA3278" s="193">
        <f t="shared" si="2483"/>
        <v>1</v>
      </c>
      <c r="BB3278" s="193">
        <f t="shared" si="2484"/>
        <v>1</v>
      </c>
      <c r="BC3278" s="193">
        <f t="shared" si="2485"/>
        <v>1</v>
      </c>
      <c r="BD3278" s="191">
        <f t="shared" si="2475"/>
        <v>0</v>
      </c>
      <c r="BE3278" s="191">
        <f t="shared" si="2476"/>
        <v>0</v>
      </c>
      <c r="BF3278" s="210">
        <f t="shared" si="2477"/>
        <v>0</v>
      </c>
      <c r="BG3278" s="211">
        <f t="shared" si="2478"/>
        <v>0</v>
      </c>
      <c r="BH3278" s="289"/>
      <c r="BI3278" s="289"/>
      <c r="BL3278" s="233" t="str">
        <f t="shared" si="2481"/>
        <v>01</v>
      </c>
    </row>
    <row r="3279" spans="1:64" ht="12" customHeight="1">
      <c r="A3279" s="333" t="s">
        <v>827</v>
      </c>
      <c r="B3279" s="381" t="s">
        <v>438</v>
      </c>
      <c r="C3279" s="333" t="s">
        <v>838</v>
      </c>
      <c r="D3279" s="381" t="s">
        <v>409</v>
      </c>
      <c r="E3279" s="381" t="s">
        <v>1531</v>
      </c>
      <c r="F3279" s="381" t="s">
        <v>605</v>
      </c>
      <c r="G3279" s="381" t="s">
        <v>398</v>
      </c>
      <c r="H3279" s="100" t="s">
        <v>653</v>
      </c>
      <c r="I3279" s="381" t="s">
        <v>505</v>
      </c>
      <c r="J3279" s="382">
        <v>6042449</v>
      </c>
      <c r="K3279" s="382">
        <v>4531836.75</v>
      </c>
      <c r="L3279" s="191" t="str">
        <f t="shared" si="2486"/>
        <v>91301412д080137700Ч003054025101</v>
      </c>
      <c r="M3279" s="192">
        <f t="array" ref="M3279">IF(COUNT(SEARCH(Удалить_Роспись_КВСР,$B3279)*SEARCH(Удалить_Роспись_ПБС,$C3279)*SEARCH(Удалить_Роспись_КФСР, $D3279)*SEARCH(Удалить_Роспись_КЦСР,$E3279)*SEARCH(Удалить_Роспись_КВР,$F3279)*SEARCH(Удалить_Роспись_ЭК,$H3279)*SEARCH(Удалить_Роспись_КР,$I3279))&gt;0,0,1)</f>
        <v>1</v>
      </c>
      <c r="N3279" s="192">
        <v>0</v>
      </c>
      <c r="O3279" s="192" t="str">
        <f t="shared" si="2437"/>
        <v/>
      </c>
      <c r="P3279" s="192" t="str">
        <f t="shared" si="2438"/>
        <v/>
      </c>
      <c r="Q3279" s="300" t="str">
        <f t="shared" si="2439"/>
        <v/>
      </c>
      <c r="R3279" s="300" t="str">
        <f t="shared" si="2440"/>
        <v/>
      </c>
      <c r="S3279" s="300" t="str">
        <f t="shared" si="2441"/>
        <v/>
      </c>
      <c r="T3279" s="192" t="str">
        <f t="shared" si="2442"/>
        <v/>
      </c>
      <c r="U3279" s="303" t="str">
        <f t="shared" si="2443"/>
        <v/>
      </c>
      <c r="V3279" s="300" t="str">
        <f t="shared" si="2444"/>
        <v/>
      </c>
      <c r="W3279" s="192" t="str">
        <f t="shared" si="2445"/>
        <v/>
      </c>
      <c r="X3279" s="303" t="str">
        <f t="shared" si="2446"/>
        <v/>
      </c>
      <c r="Y3279" s="300" t="str">
        <f t="shared" si="2447"/>
        <v/>
      </c>
      <c r="Z3279" s="300" t="str">
        <f t="shared" si="2487"/>
        <v>меж</v>
      </c>
      <c r="AA3279" s="303" t="str">
        <f t="shared" si="2449"/>
        <v/>
      </c>
      <c r="AB3279" s="300" t="str">
        <f t="shared" si="2450"/>
        <v/>
      </c>
      <c r="AC3279" s="300" t="str">
        <f t="shared" si="2451"/>
        <v/>
      </c>
      <c r="AD3279" s="300" t="str">
        <f t="shared" si="2452"/>
        <v/>
      </c>
      <c r="AE3279" s="192" t="str">
        <f t="shared" si="2453"/>
        <v/>
      </c>
      <c r="AF3279" s="192" t="str">
        <f t="shared" si="2454"/>
        <v/>
      </c>
      <c r="AG3279" s="192"/>
      <c r="AJ3279" s="300" t="str">
        <f t="shared" si="2488"/>
        <v/>
      </c>
      <c r="AK3279" s="300" t="str">
        <f t="shared" si="2456"/>
        <v/>
      </c>
      <c r="AL3279" s="300" t="str">
        <f t="shared" si="2457"/>
        <v/>
      </c>
      <c r="AM3279" s="300" t="str">
        <f t="shared" si="2489"/>
        <v>меж</v>
      </c>
      <c r="AN3279" s="300" t="str">
        <f t="shared" si="2459"/>
        <v/>
      </c>
      <c r="AO3279" s="300" t="str">
        <f t="shared" si="2460"/>
        <v/>
      </c>
      <c r="AP3279" s="300" t="str">
        <f t="shared" si="2461"/>
        <v/>
      </c>
      <c r="AQ3279" s="300" t="str">
        <f t="shared" si="2462"/>
        <v/>
      </c>
      <c r="AR3279" s="306" t="str">
        <f t="shared" si="2463"/>
        <v/>
      </c>
      <c r="AS3279" s="300" t="str">
        <f t="shared" si="2464"/>
        <v/>
      </c>
      <c r="AT3279" s="300" t="str">
        <f t="shared" si="2465"/>
        <v/>
      </c>
      <c r="AU3279" s="192" t="str">
        <f t="shared" si="2466"/>
        <v>меж</v>
      </c>
      <c r="AV3279" s="192" t="str">
        <f t="shared" si="2482"/>
        <v>меж91301412добщпро</v>
      </c>
      <c r="AW3279" s="191">
        <f t="shared" si="2468"/>
        <v>6042449</v>
      </c>
      <c r="AX3279" s="191">
        <f t="shared" si="2469"/>
        <v>4531836.75</v>
      </c>
      <c r="AY3279" s="191">
        <f t="shared" si="2470"/>
        <v>0</v>
      </c>
      <c r="AZ3279" s="191">
        <f t="shared" si="2471"/>
        <v>0</v>
      </c>
      <c r="BA3279" s="193">
        <f t="shared" si="2483"/>
        <v>1</v>
      </c>
      <c r="BB3279" s="193">
        <f t="shared" si="2484"/>
        <v>1</v>
      </c>
      <c r="BC3279" s="193">
        <f t="shared" si="2485"/>
        <v>1</v>
      </c>
      <c r="BD3279" s="191">
        <f t="shared" si="2475"/>
        <v>0</v>
      </c>
      <c r="BE3279" s="191">
        <f t="shared" si="2476"/>
        <v>0</v>
      </c>
      <c r="BF3279" s="210">
        <f t="shared" si="2477"/>
        <v>0</v>
      </c>
      <c r="BG3279" s="211">
        <f t="shared" si="2478"/>
        <v>0</v>
      </c>
      <c r="BH3279" s="289"/>
      <c r="BI3279" s="289"/>
      <c r="BL3279" s="233" t="str">
        <f t="shared" si="2481"/>
        <v>08</v>
      </c>
    </row>
    <row r="3280" spans="1:64" ht="12" customHeight="1">
      <c r="A3280" s="333" t="s">
        <v>827</v>
      </c>
      <c r="B3280" s="381" t="s">
        <v>443</v>
      </c>
      <c r="C3280" s="333" t="s">
        <v>652</v>
      </c>
      <c r="D3280" s="381" t="s">
        <v>390</v>
      </c>
      <c r="E3280" s="381" t="s">
        <v>1526</v>
      </c>
      <c r="F3280" s="381" t="s">
        <v>605</v>
      </c>
      <c r="G3280" s="381" t="s">
        <v>398</v>
      </c>
      <c r="H3280" s="100" t="s">
        <v>653</v>
      </c>
      <c r="I3280" s="381" t="s">
        <v>505</v>
      </c>
      <c r="J3280" s="382">
        <v>85349</v>
      </c>
      <c r="K3280" s="382">
        <v>85349</v>
      </c>
      <c r="L3280" s="191" t="str">
        <f t="shared" si="2486"/>
        <v>91401412010490900Ч001054025101</v>
      </c>
      <c r="M3280" s="192">
        <f t="array" ref="M3280">IF(COUNT(SEARCH(Удалить_Роспись_КВСР,$B3280)*SEARCH(Удалить_Роспись_ПБС,$C3280)*SEARCH(Удалить_Роспись_КФСР, $D3280)*SEARCH(Удалить_Роспись_КЦСР,$E3280)*SEARCH(Удалить_Роспись_КВР,$F3280)*SEARCH(Удалить_Роспись_ЭК,$H3280)*SEARCH(Удалить_Роспись_КР,$I3280))&gt;0,0,1)</f>
        <v>1</v>
      </c>
      <c r="N3280" s="192">
        <v>0</v>
      </c>
      <c r="O3280" s="192" t="str">
        <f t="shared" si="2437"/>
        <v/>
      </c>
      <c r="P3280" s="192" t="str">
        <f t="shared" si="2438"/>
        <v/>
      </c>
      <c r="Q3280" s="300" t="str">
        <f t="shared" si="2439"/>
        <v/>
      </c>
      <c r="R3280" s="300" t="str">
        <f t="shared" si="2440"/>
        <v/>
      </c>
      <c r="S3280" s="300" t="str">
        <f t="shared" si="2441"/>
        <v/>
      </c>
      <c r="T3280" s="192" t="str">
        <f t="shared" si="2442"/>
        <v/>
      </c>
      <c r="U3280" s="303" t="str">
        <f t="shared" si="2443"/>
        <v/>
      </c>
      <c r="V3280" s="300" t="str">
        <f t="shared" si="2444"/>
        <v/>
      </c>
      <c r="W3280" s="192" t="str">
        <f t="shared" si="2445"/>
        <v/>
      </c>
      <c r="X3280" s="303" t="str">
        <f t="shared" si="2446"/>
        <v/>
      </c>
      <c r="Y3280" s="300" t="str">
        <f t="shared" si="2447"/>
        <v/>
      </c>
      <c r="Z3280" s="300" t="str">
        <f t="shared" si="2487"/>
        <v>меж</v>
      </c>
      <c r="AA3280" s="303" t="str">
        <f t="shared" si="2449"/>
        <v/>
      </c>
      <c r="AB3280" s="300" t="str">
        <f t="shared" si="2450"/>
        <v/>
      </c>
      <c r="AC3280" s="300" t="str">
        <f t="shared" si="2451"/>
        <v/>
      </c>
      <c r="AD3280" s="300" t="str">
        <f t="shared" si="2452"/>
        <v/>
      </c>
      <c r="AE3280" s="192" t="str">
        <f t="shared" si="2453"/>
        <v/>
      </c>
      <c r="AF3280" s="192" t="str">
        <f t="shared" si="2454"/>
        <v/>
      </c>
      <c r="AG3280" s="192"/>
      <c r="AJ3280" s="300" t="str">
        <f t="shared" si="2488"/>
        <v/>
      </c>
      <c r="AK3280" s="300" t="str">
        <f t="shared" si="2456"/>
        <v/>
      </c>
      <c r="AL3280" s="300" t="str">
        <f t="shared" si="2457"/>
        <v/>
      </c>
      <c r="AM3280" s="300" t="str">
        <f t="shared" si="2489"/>
        <v>меж</v>
      </c>
      <c r="AN3280" s="300" t="str">
        <f t="shared" si="2459"/>
        <v/>
      </c>
      <c r="AO3280" s="300" t="str">
        <f t="shared" si="2460"/>
        <v/>
      </c>
      <c r="AP3280" s="300" t="str">
        <f t="shared" si="2461"/>
        <v/>
      </c>
      <c r="AQ3280" s="300" t="str">
        <f t="shared" si="2462"/>
        <v/>
      </c>
      <c r="AR3280" s="306" t="str">
        <f t="shared" si="2463"/>
        <v/>
      </c>
      <c r="AS3280" s="300" t="str">
        <f t="shared" si="2464"/>
        <v/>
      </c>
      <c r="AT3280" s="300" t="str">
        <f t="shared" si="2465"/>
        <v/>
      </c>
      <c r="AU3280" s="192" t="str">
        <f t="shared" si="2466"/>
        <v>меж</v>
      </c>
      <c r="AV3280" s="192" t="str">
        <f t="shared" si="2482"/>
        <v>меж91401412общпро</v>
      </c>
      <c r="AW3280" s="191">
        <f t="shared" si="2468"/>
        <v>85349</v>
      </c>
      <c r="AX3280" s="191">
        <f t="shared" si="2469"/>
        <v>85349</v>
      </c>
      <c r="AY3280" s="191">
        <f t="shared" si="2470"/>
        <v>0</v>
      </c>
      <c r="AZ3280" s="191">
        <f t="shared" si="2471"/>
        <v>0</v>
      </c>
      <c r="BA3280" s="193">
        <f t="shared" si="2483"/>
        <v>1</v>
      </c>
      <c r="BB3280" s="193">
        <f t="shared" si="2484"/>
        <v>1</v>
      </c>
      <c r="BC3280" s="193">
        <f t="shared" si="2485"/>
        <v>1</v>
      </c>
      <c r="BD3280" s="191">
        <f t="shared" si="2475"/>
        <v>0</v>
      </c>
      <c r="BE3280" s="191">
        <f t="shared" si="2476"/>
        <v>0</v>
      </c>
      <c r="BF3280" s="210">
        <f t="shared" si="2477"/>
        <v>0</v>
      </c>
      <c r="BG3280" s="211">
        <f t="shared" si="2478"/>
        <v>0</v>
      </c>
      <c r="BH3280" s="289" t="str">
        <f>B3280</f>
        <v>914</v>
      </c>
      <c r="BI3280" s="289" t="str">
        <f>D3280</f>
        <v>0104</v>
      </c>
      <c r="BJ3280" s="284" t="s">
        <v>591</v>
      </c>
      <c r="BK3280" s="284" t="s">
        <v>589</v>
      </c>
      <c r="BL3280" s="233" t="str">
        <f t="shared" si="2481"/>
        <v>01</v>
      </c>
    </row>
    <row r="3281" spans="1:64" ht="12" customHeight="1">
      <c r="A3281" s="333" t="s">
        <v>827</v>
      </c>
      <c r="B3281" s="381" t="s">
        <v>443</v>
      </c>
      <c r="C3281" s="333" t="s">
        <v>838</v>
      </c>
      <c r="D3281" s="381" t="s">
        <v>409</v>
      </c>
      <c r="E3281" s="381" t="s">
        <v>1532</v>
      </c>
      <c r="F3281" s="381" t="s">
        <v>605</v>
      </c>
      <c r="G3281" s="381" t="s">
        <v>398</v>
      </c>
      <c r="H3281" s="100" t="s">
        <v>653</v>
      </c>
      <c r="I3281" s="381" t="s">
        <v>505</v>
      </c>
      <c r="J3281" s="382">
        <v>11178824</v>
      </c>
      <c r="K3281" s="382">
        <v>6542145</v>
      </c>
      <c r="L3281" s="191" t="str">
        <f t="shared" si="2486"/>
        <v>91401412д080141500Ч003054025101</v>
      </c>
      <c r="M3281" s="192">
        <f t="array" ref="M3281">IF(COUNT(SEARCH(Удалить_Роспись_КВСР,$B3281)*SEARCH(Удалить_Роспись_ПБС,$C3281)*SEARCH(Удалить_Роспись_КФСР, $D3281)*SEARCH(Удалить_Роспись_КЦСР,$E3281)*SEARCH(Удалить_Роспись_КВР,$F3281)*SEARCH(Удалить_Роспись_ЭК,$H3281)*SEARCH(Удалить_Роспись_КР,$I3281))&gt;0,0,1)</f>
        <v>1</v>
      </c>
      <c r="N3281" s="192">
        <v>0</v>
      </c>
      <c r="O3281" s="192" t="str">
        <f t="shared" si="2437"/>
        <v/>
      </c>
      <c r="P3281" s="192" t="str">
        <f t="shared" si="2438"/>
        <v/>
      </c>
      <c r="Q3281" s="300" t="str">
        <f t="shared" si="2439"/>
        <v/>
      </c>
      <c r="R3281" s="300" t="str">
        <f t="shared" si="2440"/>
        <v/>
      </c>
      <c r="S3281" s="300" t="str">
        <f t="shared" si="2441"/>
        <v/>
      </c>
      <c r="T3281" s="192" t="str">
        <f t="shared" si="2442"/>
        <v/>
      </c>
      <c r="U3281" s="303" t="str">
        <f t="shared" si="2443"/>
        <v/>
      </c>
      <c r="V3281" s="300" t="str">
        <f t="shared" si="2444"/>
        <v/>
      </c>
      <c r="W3281" s="192" t="str">
        <f t="shared" si="2445"/>
        <v/>
      </c>
      <c r="X3281" s="303" t="str">
        <f t="shared" si="2446"/>
        <v/>
      </c>
      <c r="Y3281" s="300" t="str">
        <f t="shared" si="2447"/>
        <v/>
      </c>
      <c r="Z3281" s="300" t="str">
        <f t="shared" si="2487"/>
        <v>меж</v>
      </c>
      <c r="AA3281" s="303" t="str">
        <f t="shared" si="2449"/>
        <v/>
      </c>
      <c r="AB3281" s="300" t="str">
        <f t="shared" si="2450"/>
        <v/>
      </c>
      <c r="AC3281" s="300" t="str">
        <f t="shared" si="2451"/>
        <v/>
      </c>
      <c r="AD3281" s="300" t="str">
        <f t="shared" si="2452"/>
        <v/>
      </c>
      <c r="AE3281" s="192" t="str">
        <f t="shared" si="2453"/>
        <v/>
      </c>
      <c r="AF3281" s="192" t="str">
        <f t="shared" si="2454"/>
        <v/>
      </c>
      <c r="AG3281" s="192"/>
      <c r="AJ3281" s="300" t="str">
        <f t="shared" si="2488"/>
        <v/>
      </c>
      <c r="AK3281" s="300" t="str">
        <f t="shared" si="2456"/>
        <v/>
      </c>
      <c r="AL3281" s="300" t="str">
        <f t="shared" si="2457"/>
        <v/>
      </c>
      <c r="AM3281" s="300" t="str">
        <f t="shared" si="2489"/>
        <v>меж</v>
      </c>
      <c r="AN3281" s="300" t="str">
        <f t="shared" si="2459"/>
        <v/>
      </c>
      <c r="AO3281" s="300" t="str">
        <f t="shared" si="2460"/>
        <v/>
      </c>
      <c r="AP3281" s="300" t="str">
        <f t="shared" si="2461"/>
        <v/>
      </c>
      <c r="AQ3281" s="300" t="str">
        <f t="shared" si="2462"/>
        <v/>
      </c>
      <c r="AR3281" s="306" t="str">
        <f t="shared" si="2463"/>
        <v/>
      </c>
      <c r="AS3281" s="300" t="str">
        <f t="shared" si="2464"/>
        <v/>
      </c>
      <c r="AT3281" s="300" t="str">
        <f t="shared" si="2465"/>
        <v/>
      </c>
      <c r="AU3281" s="192" t="str">
        <f t="shared" si="2466"/>
        <v>меж</v>
      </c>
      <c r="AV3281" s="192" t="str">
        <f t="shared" si="2482"/>
        <v>меж91401412добщпро</v>
      </c>
      <c r="AW3281" s="191">
        <f t="shared" si="2468"/>
        <v>11178824</v>
      </c>
      <c r="AX3281" s="191">
        <f t="shared" si="2469"/>
        <v>6542145</v>
      </c>
      <c r="AY3281" s="191">
        <f t="shared" si="2470"/>
        <v>0</v>
      </c>
      <c r="AZ3281" s="191">
        <f t="shared" si="2471"/>
        <v>0</v>
      </c>
      <c r="BA3281" s="193">
        <f t="shared" si="2483"/>
        <v>1</v>
      </c>
      <c r="BB3281" s="193">
        <f t="shared" si="2484"/>
        <v>1</v>
      </c>
      <c r="BC3281" s="193">
        <f t="shared" si="2485"/>
        <v>1</v>
      </c>
      <c r="BD3281" s="191">
        <f t="shared" si="2475"/>
        <v>0</v>
      </c>
      <c r="BE3281" s="191">
        <f t="shared" si="2476"/>
        <v>0</v>
      </c>
      <c r="BF3281" s="210">
        <f t="shared" si="2477"/>
        <v>0</v>
      </c>
      <c r="BG3281" s="211">
        <f t="shared" si="2478"/>
        <v>0</v>
      </c>
      <c r="BH3281" s="289" t="str">
        <f>B3281</f>
        <v>914</v>
      </c>
      <c r="BI3281" s="289" t="str">
        <f>D3281</f>
        <v>0801</v>
      </c>
      <c r="BJ3281" s="284" t="s">
        <v>591</v>
      </c>
      <c r="BK3281" s="284" t="s">
        <v>589</v>
      </c>
      <c r="BL3281" s="233" t="str">
        <f t="shared" si="2481"/>
        <v>08</v>
      </c>
    </row>
    <row r="3282" spans="1:64" ht="12" customHeight="1">
      <c r="A3282" s="333" t="s">
        <v>827</v>
      </c>
      <c r="B3282" s="381" t="s">
        <v>443</v>
      </c>
      <c r="C3282" s="333" t="s">
        <v>838</v>
      </c>
      <c r="D3282" s="381" t="s">
        <v>409</v>
      </c>
      <c r="E3282" s="381" t="s">
        <v>1533</v>
      </c>
      <c r="F3282" s="381" t="s">
        <v>605</v>
      </c>
      <c r="G3282" s="381" t="s">
        <v>398</v>
      </c>
      <c r="H3282" s="100" t="s">
        <v>653</v>
      </c>
      <c r="I3282" s="381" t="s">
        <v>505</v>
      </c>
      <c r="J3282" s="382">
        <v>1921756</v>
      </c>
      <c r="K3282" s="382">
        <v>1126860</v>
      </c>
      <c r="L3282" s="191" t="str">
        <f t="shared" si="2486"/>
        <v>91401412д080141500Ч004054025101</v>
      </c>
      <c r="M3282" s="192">
        <f t="array" ref="M3282">IF(COUNT(SEARCH(Удалить_Роспись_КВСР,$B3282)*SEARCH(Удалить_Роспись_ПБС,$C3282)*SEARCH(Удалить_Роспись_КФСР, $D3282)*SEARCH(Удалить_Роспись_КЦСР,$E3282)*SEARCH(Удалить_Роспись_КВР,$F3282)*SEARCH(Удалить_Роспись_ЭК,$H3282)*SEARCH(Удалить_Роспись_КР,$I3282))&gt;0,0,1)</f>
        <v>1</v>
      </c>
      <c r="N3282" s="192">
        <v>0</v>
      </c>
      <c r="O3282" s="192" t="str">
        <f t="shared" si="2437"/>
        <v/>
      </c>
      <c r="P3282" s="192" t="str">
        <f t="shared" si="2438"/>
        <v/>
      </c>
      <c r="Q3282" s="300" t="str">
        <f t="shared" si="2439"/>
        <v/>
      </c>
      <c r="R3282" s="300" t="str">
        <f t="shared" si="2440"/>
        <v/>
      </c>
      <c r="S3282" s="300" t="str">
        <f t="shared" si="2441"/>
        <v/>
      </c>
      <c r="T3282" s="192" t="str">
        <f t="shared" si="2442"/>
        <v/>
      </c>
      <c r="U3282" s="303" t="str">
        <f t="shared" si="2443"/>
        <v/>
      </c>
      <c r="V3282" s="300" t="str">
        <f t="shared" si="2444"/>
        <v/>
      </c>
      <c r="W3282" s="192" t="str">
        <f t="shared" si="2445"/>
        <v/>
      </c>
      <c r="X3282" s="303" t="str">
        <f t="shared" si="2446"/>
        <v/>
      </c>
      <c r="Y3282" s="300" t="str">
        <f t="shared" si="2447"/>
        <v/>
      </c>
      <c r="Z3282" s="300" t="str">
        <f t="shared" si="2487"/>
        <v>меж</v>
      </c>
      <c r="AA3282" s="303" t="str">
        <f t="shared" si="2449"/>
        <v/>
      </c>
      <c r="AB3282" s="300" t="str">
        <f t="shared" si="2450"/>
        <v/>
      </c>
      <c r="AC3282" s="300" t="str">
        <f t="shared" si="2451"/>
        <v/>
      </c>
      <c r="AD3282" s="300" t="str">
        <f t="shared" si="2452"/>
        <v/>
      </c>
      <c r="AE3282" s="192" t="str">
        <f t="shared" si="2453"/>
        <v/>
      </c>
      <c r="AF3282" s="192" t="str">
        <f t="shared" si="2454"/>
        <v/>
      </c>
      <c r="AG3282" s="192"/>
      <c r="AJ3282" s="300" t="str">
        <f t="shared" si="2488"/>
        <v/>
      </c>
      <c r="AK3282" s="300" t="str">
        <f t="shared" si="2456"/>
        <v/>
      </c>
      <c r="AL3282" s="300" t="str">
        <f t="shared" si="2457"/>
        <v/>
      </c>
      <c r="AM3282" s="300" t="str">
        <f t="shared" si="2489"/>
        <v>меж</v>
      </c>
      <c r="AN3282" s="300" t="str">
        <f t="shared" si="2459"/>
        <v/>
      </c>
      <c r="AO3282" s="300" t="str">
        <f t="shared" si="2460"/>
        <v/>
      </c>
      <c r="AP3282" s="300" t="str">
        <f t="shared" si="2461"/>
        <v/>
      </c>
      <c r="AQ3282" s="300" t="str">
        <f t="shared" si="2462"/>
        <v/>
      </c>
      <c r="AR3282" s="306" t="str">
        <f t="shared" si="2463"/>
        <v/>
      </c>
      <c r="AS3282" s="300" t="str">
        <f t="shared" si="2464"/>
        <v/>
      </c>
      <c r="AT3282" s="300" t="str">
        <f t="shared" si="2465"/>
        <v/>
      </c>
      <c r="AU3282" s="192" t="str">
        <f t="shared" si="2466"/>
        <v>меж</v>
      </c>
      <c r="AV3282" s="192" t="str">
        <f t="shared" si="2482"/>
        <v>меж91401412добщпро</v>
      </c>
      <c r="AW3282" s="191">
        <f t="shared" si="2468"/>
        <v>1921756</v>
      </c>
      <c r="AX3282" s="191">
        <f t="shared" si="2469"/>
        <v>1126860</v>
      </c>
      <c r="AY3282" s="191">
        <f t="shared" si="2470"/>
        <v>0</v>
      </c>
      <c r="AZ3282" s="191">
        <f t="shared" si="2471"/>
        <v>0</v>
      </c>
      <c r="BA3282" s="193">
        <f t="shared" si="2483"/>
        <v>1</v>
      </c>
      <c r="BB3282" s="193">
        <f t="shared" si="2484"/>
        <v>1</v>
      </c>
      <c r="BC3282" s="193">
        <f t="shared" si="2485"/>
        <v>1</v>
      </c>
      <c r="BD3282" s="191">
        <f t="shared" si="2475"/>
        <v>0</v>
      </c>
      <c r="BE3282" s="191">
        <f t="shared" si="2476"/>
        <v>0</v>
      </c>
      <c r="BF3282" s="210">
        <f t="shared" si="2477"/>
        <v>0</v>
      </c>
      <c r="BG3282" s="211">
        <f t="shared" si="2478"/>
        <v>0</v>
      </c>
      <c r="BH3282" s="289" t="str">
        <f>B3282</f>
        <v>914</v>
      </c>
      <c r="BI3282" s="289" t="str">
        <f>D3282</f>
        <v>0801</v>
      </c>
      <c r="BJ3282" s="284" t="s">
        <v>591</v>
      </c>
      <c r="BK3282" s="284" t="s">
        <v>589</v>
      </c>
      <c r="BL3282" s="233" t="str">
        <f t="shared" si="2481"/>
        <v>08</v>
      </c>
    </row>
    <row r="3283" spans="1:64" ht="12" customHeight="1">
      <c r="A3283" s="333" t="s">
        <v>827</v>
      </c>
      <c r="B3283" s="381" t="s">
        <v>414</v>
      </c>
      <c r="C3283" s="333" t="s">
        <v>652</v>
      </c>
      <c r="D3283" s="381" t="s">
        <v>390</v>
      </c>
      <c r="E3283" s="381" t="s">
        <v>1526</v>
      </c>
      <c r="F3283" s="381" t="s">
        <v>605</v>
      </c>
      <c r="G3283" s="381" t="s">
        <v>398</v>
      </c>
      <c r="H3283" s="100" t="s">
        <v>653</v>
      </c>
      <c r="I3283" s="381" t="s">
        <v>505</v>
      </c>
      <c r="J3283" s="382">
        <v>5541</v>
      </c>
      <c r="K3283" s="382">
        <v>5541</v>
      </c>
      <c r="L3283" s="191" t="str">
        <f t="shared" si="2486"/>
        <v>91501412010490900Ч001054025101</v>
      </c>
      <c r="M3283" s="192">
        <f t="array" ref="M3283">IF(COUNT(SEARCH(Удалить_Роспись_КВСР,$B3283)*SEARCH(Удалить_Роспись_ПБС,$C3283)*SEARCH(Удалить_Роспись_КФСР, $D3283)*SEARCH(Удалить_Роспись_КЦСР,$E3283)*SEARCH(Удалить_Роспись_КВР,$F3283)*SEARCH(Удалить_Роспись_ЭК,$H3283)*SEARCH(Удалить_Роспись_КР,$I3283))&gt;0,0,1)</f>
        <v>1</v>
      </c>
      <c r="N3283" s="192">
        <v>0</v>
      </c>
      <c r="O3283" s="192" t="str">
        <f t="shared" si="2437"/>
        <v/>
      </c>
      <c r="P3283" s="192" t="str">
        <f t="shared" si="2438"/>
        <v/>
      </c>
      <c r="Q3283" s="300" t="str">
        <f t="shared" si="2439"/>
        <v/>
      </c>
      <c r="R3283" s="300" t="str">
        <f t="shared" si="2440"/>
        <v/>
      </c>
      <c r="S3283" s="300" t="str">
        <f t="shared" si="2441"/>
        <v/>
      </c>
      <c r="T3283" s="192" t="str">
        <f t="shared" si="2442"/>
        <v/>
      </c>
      <c r="U3283" s="303" t="str">
        <f t="shared" si="2443"/>
        <v/>
      </c>
      <c r="V3283" s="300" t="str">
        <f t="shared" si="2444"/>
        <v/>
      </c>
      <c r="W3283" s="192" t="str">
        <f t="shared" si="2445"/>
        <v/>
      </c>
      <c r="X3283" s="303" t="str">
        <f t="shared" si="2446"/>
        <v/>
      </c>
      <c r="Y3283" s="300" t="str">
        <f t="shared" si="2447"/>
        <v/>
      </c>
      <c r="Z3283" s="300" t="str">
        <f t="shared" si="2487"/>
        <v>меж</v>
      </c>
      <c r="AA3283" s="303" t="str">
        <f t="shared" si="2449"/>
        <v/>
      </c>
      <c r="AB3283" s="300" t="str">
        <f t="shared" si="2450"/>
        <v/>
      </c>
      <c r="AC3283" s="300" t="str">
        <f t="shared" si="2451"/>
        <v/>
      </c>
      <c r="AD3283" s="300" t="str">
        <f t="shared" si="2452"/>
        <v/>
      </c>
      <c r="AE3283" s="192" t="str">
        <f t="shared" si="2453"/>
        <v/>
      </c>
      <c r="AF3283" s="192" t="str">
        <f t="shared" si="2454"/>
        <v/>
      </c>
      <c r="AG3283" s="192"/>
      <c r="AJ3283" s="300" t="str">
        <f t="shared" si="2488"/>
        <v/>
      </c>
      <c r="AK3283" s="300" t="str">
        <f t="shared" si="2456"/>
        <v/>
      </c>
      <c r="AL3283" s="300" t="str">
        <f t="shared" si="2457"/>
        <v/>
      </c>
      <c r="AM3283" s="300" t="str">
        <f t="shared" si="2489"/>
        <v>меж</v>
      </c>
      <c r="AN3283" s="300" t="str">
        <f t="shared" si="2459"/>
        <v/>
      </c>
      <c r="AO3283" s="300" t="str">
        <f t="shared" si="2460"/>
        <v/>
      </c>
      <c r="AP3283" s="300" t="str">
        <f t="shared" si="2461"/>
        <v/>
      </c>
      <c r="AQ3283" s="300" t="str">
        <f t="shared" si="2462"/>
        <v/>
      </c>
      <c r="AR3283" s="306" t="str">
        <f t="shared" si="2463"/>
        <v/>
      </c>
      <c r="AS3283" s="300" t="str">
        <f t="shared" si="2464"/>
        <v/>
      </c>
      <c r="AT3283" s="300" t="str">
        <f t="shared" si="2465"/>
        <v/>
      </c>
      <c r="AU3283" s="192" t="str">
        <f t="shared" si="2466"/>
        <v>меж</v>
      </c>
      <c r="AV3283" s="192" t="str">
        <f t="shared" si="2482"/>
        <v>меж91501412общпро</v>
      </c>
      <c r="AW3283" s="191">
        <f t="shared" si="2468"/>
        <v>5541</v>
      </c>
      <c r="AX3283" s="191">
        <f t="shared" si="2469"/>
        <v>5541</v>
      </c>
      <c r="AY3283" s="191">
        <f t="shared" si="2470"/>
        <v>0</v>
      </c>
      <c r="AZ3283" s="191">
        <f t="shared" si="2471"/>
        <v>0</v>
      </c>
      <c r="BA3283" s="193">
        <f t="shared" si="2483"/>
        <v>1</v>
      </c>
      <c r="BB3283" s="193">
        <f t="shared" si="2484"/>
        <v>1</v>
      </c>
      <c r="BC3283" s="193">
        <f t="shared" si="2485"/>
        <v>1</v>
      </c>
      <c r="BD3283" s="191">
        <f t="shared" si="2475"/>
        <v>0</v>
      </c>
      <c r="BE3283" s="191">
        <f t="shared" si="2476"/>
        <v>0</v>
      </c>
      <c r="BF3283" s="210">
        <f t="shared" si="2477"/>
        <v>0</v>
      </c>
      <c r="BG3283" s="211">
        <f t="shared" si="2478"/>
        <v>0</v>
      </c>
      <c r="BH3283" s="289" t="str">
        <f>B3283</f>
        <v>915</v>
      </c>
      <c r="BI3283" s="289" t="str">
        <f>D3283</f>
        <v>0104</v>
      </c>
      <c r="BJ3283" s="284" t="s">
        <v>591</v>
      </c>
      <c r="BK3283" s="284" t="s">
        <v>589</v>
      </c>
      <c r="BL3283" s="233" t="str">
        <f t="shared" si="2481"/>
        <v>01</v>
      </c>
    </row>
    <row r="3284" spans="1:64" ht="12" customHeight="1">
      <c r="A3284" s="333" t="s">
        <v>827</v>
      </c>
      <c r="B3284" s="381" t="s">
        <v>448</v>
      </c>
      <c r="C3284" s="333" t="s">
        <v>652</v>
      </c>
      <c r="D3284" s="381" t="s">
        <v>390</v>
      </c>
      <c r="E3284" s="381" t="s">
        <v>1526</v>
      </c>
      <c r="F3284" s="381" t="s">
        <v>605</v>
      </c>
      <c r="G3284" s="381" t="s">
        <v>398</v>
      </c>
      <c r="H3284" s="100" t="s">
        <v>653</v>
      </c>
      <c r="I3284" s="381" t="s">
        <v>505</v>
      </c>
      <c r="J3284" s="382">
        <v>14608</v>
      </c>
      <c r="K3284" s="382">
        <v>14608</v>
      </c>
      <c r="L3284" s="191" t="str">
        <f t="shared" si="2486"/>
        <v>91601412010490900Ч001054025101</v>
      </c>
      <c r="M3284" s="192">
        <f t="array" ref="M3284">IF(COUNT(SEARCH(Удалить_Роспись_КВСР,$B3284)*SEARCH(Удалить_Роспись_ПБС,$C3284)*SEARCH(Удалить_Роспись_КФСР, $D3284)*SEARCH(Удалить_Роспись_КЦСР,$E3284)*SEARCH(Удалить_Роспись_КВР,$F3284)*SEARCH(Удалить_Роспись_ЭК,$H3284)*SEARCH(Удалить_Роспись_КР,$I3284))&gt;0,0,1)</f>
        <v>1</v>
      </c>
      <c r="N3284" s="192">
        <v>0</v>
      </c>
      <c r="O3284" s="192" t="str">
        <f t="shared" si="2437"/>
        <v/>
      </c>
      <c r="P3284" s="192" t="str">
        <f t="shared" si="2438"/>
        <v/>
      </c>
      <c r="Q3284" s="300" t="str">
        <f t="shared" si="2439"/>
        <v/>
      </c>
      <c r="R3284" s="300" t="str">
        <f t="shared" si="2440"/>
        <v/>
      </c>
      <c r="S3284" s="300" t="str">
        <f t="shared" si="2441"/>
        <v/>
      </c>
      <c r="T3284" s="192" t="str">
        <f t="shared" si="2442"/>
        <v/>
      </c>
      <c r="U3284" s="303" t="str">
        <f t="shared" si="2443"/>
        <v/>
      </c>
      <c r="V3284" s="300" t="str">
        <f t="shared" si="2444"/>
        <v/>
      </c>
      <c r="W3284" s="192" t="str">
        <f t="shared" si="2445"/>
        <v/>
      </c>
      <c r="X3284" s="303" t="str">
        <f t="shared" si="2446"/>
        <v/>
      </c>
      <c r="Y3284" s="300" t="str">
        <f t="shared" si="2447"/>
        <v/>
      </c>
      <c r="Z3284" s="300" t="str">
        <f t="shared" si="2487"/>
        <v>меж</v>
      </c>
      <c r="AA3284" s="303" t="str">
        <f t="shared" si="2449"/>
        <v/>
      </c>
      <c r="AB3284" s="300" t="str">
        <f t="shared" si="2450"/>
        <v/>
      </c>
      <c r="AC3284" s="300" t="str">
        <f t="shared" si="2451"/>
        <v/>
      </c>
      <c r="AD3284" s="300" t="str">
        <f t="shared" si="2452"/>
        <v/>
      </c>
      <c r="AE3284" s="192" t="str">
        <f t="shared" si="2453"/>
        <v/>
      </c>
      <c r="AF3284" s="192" t="str">
        <f t="shared" si="2454"/>
        <v/>
      </c>
      <c r="AG3284" s="192"/>
      <c r="AJ3284" s="300" t="str">
        <f t="shared" si="2488"/>
        <v/>
      </c>
      <c r="AK3284" s="300" t="str">
        <f t="shared" si="2456"/>
        <v/>
      </c>
      <c r="AL3284" s="300" t="str">
        <f t="shared" si="2457"/>
        <v/>
      </c>
      <c r="AM3284" s="300" t="str">
        <f t="shared" si="2489"/>
        <v>меж</v>
      </c>
      <c r="AN3284" s="300" t="str">
        <f t="shared" si="2459"/>
        <v/>
      </c>
      <c r="AO3284" s="300" t="str">
        <f t="shared" si="2460"/>
        <v/>
      </c>
      <c r="AP3284" s="300" t="str">
        <f t="shared" si="2461"/>
        <v/>
      </c>
      <c r="AQ3284" s="300" t="str">
        <f t="shared" si="2462"/>
        <v/>
      </c>
      <c r="AR3284" s="306" t="str">
        <f t="shared" si="2463"/>
        <v/>
      </c>
      <c r="AS3284" s="300" t="str">
        <f t="shared" si="2464"/>
        <v/>
      </c>
      <c r="AT3284" s="300" t="str">
        <f t="shared" si="2465"/>
        <v/>
      </c>
      <c r="AU3284" s="192" t="str">
        <f t="shared" si="2466"/>
        <v>меж</v>
      </c>
      <c r="AV3284" s="192" t="str">
        <f t="shared" si="2482"/>
        <v>меж91601412общпро</v>
      </c>
      <c r="AW3284" s="191">
        <f t="shared" si="2468"/>
        <v>14608</v>
      </c>
      <c r="AX3284" s="191">
        <f t="shared" si="2469"/>
        <v>14608</v>
      </c>
      <c r="AY3284" s="191">
        <f t="shared" si="2470"/>
        <v>0</v>
      </c>
      <c r="AZ3284" s="191">
        <f t="shared" si="2471"/>
        <v>0</v>
      </c>
      <c r="BA3284" s="193">
        <f t="shared" si="2483"/>
        <v>1</v>
      </c>
      <c r="BB3284" s="193">
        <f t="shared" si="2484"/>
        <v>1</v>
      </c>
      <c r="BC3284" s="193">
        <f t="shared" si="2485"/>
        <v>1</v>
      </c>
      <c r="BD3284" s="191">
        <f t="shared" si="2475"/>
        <v>0</v>
      </c>
      <c r="BE3284" s="191">
        <f t="shared" si="2476"/>
        <v>0</v>
      </c>
      <c r="BF3284" s="210">
        <f t="shared" si="2477"/>
        <v>0</v>
      </c>
      <c r="BG3284" s="211">
        <f t="shared" si="2478"/>
        <v>0</v>
      </c>
      <c r="BH3284" s="289"/>
      <c r="BI3284" s="289"/>
      <c r="BL3284" s="233" t="str">
        <f t="shared" si="2481"/>
        <v>01</v>
      </c>
    </row>
    <row r="3285" spans="1:64" ht="12" customHeight="1">
      <c r="A3285" s="333" t="s">
        <v>827</v>
      </c>
      <c r="B3285" s="381" t="s">
        <v>451</v>
      </c>
      <c r="C3285" s="333" t="s">
        <v>652</v>
      </c>
      <c r="D3285" s="381" t="s">
        <v>390</v>
      </c>
      <c r="E3285" s="381" t="s">
        <v>1526</v>
      </c>
      <c r="F3285" s="381" t="s">
        <v>605</v>
      </c>
      <c r="G3285" s="381" t="s">
        <v>398</v>
      </c>
      <c r="H3285" s="100" t="s">
        <v>653</v>
      </c>
      <c r="I3285" s="381" t="s">
        <v>505</v>
      </c>
      <c r="J3285" s="382">
        <v>28851</v>
      </c>
      <c r="K3285" s="382">
        <v>28851</v>
      </c>
      <c r="L3285" s="191" t="str">
        <f t="shared" si="2486"/>
        <v>91701412010490900Ч001054025101</v>
      </c>
      <c r="M3285" s="192">
        <f t="array" ref="M3285">IF(COUNT(SEARCH(Удалить_Роспись_КВСР,$B3285)*SEARCH(Удалить_Роспись_ПБС,$C3285)*SEARCH(Удалить_Роспись_КФСР, $D3285)*SEARCH(Удалить_Роспись_КЦСР,$E3285)*SEARCH(Удалить_Роспись_КВР,$F3285)*SEARCH(Удалить_Роспись_ЭК,$H3285)*SEARCH(Удалить_Роспись_КР,$I3285))&gt;0,0,1)</f>
        <v>1</v>
      </c>
      <c r="N3285" s="192">
        <v>0</v>
      </c>
      <c r="O3285" s="192" t="str">
        <f t="shared" si="2437"/>
        <v/>
      </c>
      <c r="P3285" s="192" t="str">
        <f t="shared" ref="P3285:P3348" si="2490">IF($E3285="092Л000","воз","")</f>
        <v/>
      </c>
      <c r="Q3285" s="300" t="str">
        <f t="shared" si="2439"/>
        <v/>
      </c>
      <c r="R3285" s="300" t="str">
        <f t="shared" si="2440"/>
        <v/>
      </c>
      <c r="S3285" s="300" t="str">
        <f t="shared" si="2441"/>
        <v/>
      </c>
      <c r="T3285" s="192" t="str">
        <f t="shared" si="2442"/>
        <v/>
      </c>
      <c r="U3285" s="303" t="str">
        <f t="shared" si="2443"/>
        <v/>
      </c>
      <c r="V3285" s="300" t="str">
        <f t="shared" si="2444"/>
        <v/>
      </c>
      <c r="W3285" s="192" t="str">
        <f t="shared" si="2445"/>
        <v/>
      </c>
      <c r="X3285" s="303" t="str">
        <f t="shared" si="2446"/>
        <v/>
      </c>
      <c r="Y3285" s="300" t="str">
        <f t="shared" si="2447"/>
        <v/>
      </c>
      <c r="Z3285" s="300" t="str">
        <f t="shared" si="2487"/>
        <v>меж</v>
      </c>
      <c r="AA3285" s="303" t="str">
        <f t="shared" si="2449"/>
        <v/>
      </c>
      <c r="AB3285" s="300" t="str">
        <f t="shared" si="2450"/>
        <v/>
      </c>
      <c r="AC3285" s="300" t="str">
        <f t="shared" si="2451"/>
        <v/>
      </c>
      <c r="AD3285" s="300" t="str">
        <f t="shared" si="2452"/>
        <v/>
      </c>
      <c r="AE3285" s="192" t="str">
        <f t="shared" si="2453"/>
        <v/>
      </c>
      <c r="AF3285" s="192" t="str">
        <f t="shared" si="2454"/>
        <v/>
      </c>
      <c r="AG3285" s="192"/>
      <c r="AJ3285" s="300" t="str">
        <f t="shared" si="2488"/>
        <v/>
      </c>
      <c r="AK3285" s="300" t="str">
        <f t="shared" si="2456"/>
        <v/>
      </c>
      <c r="AL3285" s="300" t="str">
        <f t="shared" si="2457"/>
        <v/>
      </c>
      <c r="AM3285" s="300" t="str">
        <f t="shared" si="2489"/>
        <v>меж</v>
      </c>
      <c r="AN3285" s="300" t="str">
        <f t="shared" si="2459"/>
        <v/>
      </c>
      <c r="AO3285" s="300" t="str">
        <f t="shared" si="2460"/>
        <v/>
      </c>
      <c r="AP3285" s="300" t="str">
        <f t="shared" si="2461"/>
        <v/>
      </c>
      <c r="AQ3285" s="300" t="str">
        <f t="shared" si="2462"/>
        <v/>
      </c>
      <c r="AR3285" s="306" t="str">
        <f t="shared" si="2463"/>
        <v/>
      </c>
      <c r="AS3285" s="300" t="str">
        <f t="shared" si="2464"/>
        <v/>
      </c>
      <c r="AT3285" s="300" t="str">
        <f t="shared" si="2465"/>
        <v/>
      </c>
      <c r="AU3285" s="192" t="str">
        <f t="shared" si="2466"/>
        <v>меж</v>
      </c>
      <c r="AV3285" s="192" t="str">
        <f t="shared" si="2482"/>
        <v>меж91701412общпро</v>
      </c>
      <c r="AW3285" s="191">
        <f t="shared" si="2468"/>
        <v>28851</v>
      </c>
      <c r="AX3285" s="191">
        <f t="shared" si="2469"/>
        <v>28851</v>
      </c>
      <c r="AY3285" s="191">
        <f t="shared" si="2470"/>
        <v>0</v>
      </c>
      <c r="AZ3285" s="191">
        <f t="shared" si="2471"/>
        <v>0</v>
      </c>
      <c r="BA3285" s="193">
        <f t="shared" si="2483"/>
        <v>1</v>
      </c>
      <c r="BB3285" s="193">
        <f t="shared" si="2484"/>
        <v>1</v>
      </c>
      <c r="BC3285" s="193">
        <f t="shared" si="2485"/>
        <v>1</v>
      </c>
      <c r="BD3285" s="191">
        <f t="shared" si="2475"/>
        <v>0</v>
      </c>
      <c r="BE3285" s="191">
        <f t="shared" si="2476"/>
        <v>0</v>
      </c>
      <c r="BF3285" s="210">
        <f t="shared" si="2477"/>
        <v>0</v>
      </c>
      <c r="BG3285" s="211">
        <f t="shared" si="2478"/>
        <v>0</v>
      </c>
      <c r="BH3285" s="289" t="str">
        <f t="shared" ref="BH3285:BH3297" si="2491">B3285</f>
        <v>917</v>
      </c>
      <c r="BI3285" s="289" t="str">
        <f t="shared" ref="BI3285:BI3297" si="2492">D3285</f>
        <v>0104</v>
      </c>
      <c r="BJ3285" s="284" t="s">
        <v>591</v>
      </c>
      <c r="BK3285" s="284" t="s">
        <v>586</v>
      </c>
      <c r="BL3285" s="233" t="str">
        <f t="shared" si="2481"/>
        <v>01</v>
      </c>
    </row>
    <row r="3286" spans="1:64" ht="12" customHeight="1">
      <c r="A3286" s="333" t="s">
        <v>827</v>
      </c>
      <c r="B3286" s="381" t="s">
        <v>453</v>
      </c>
      <c r="C3286" s="333" t="s">
        <v>652</v>
      </c>
      <c r="D3286" s="381" t="s">
        <v>390</v>
      </c>
      <c r="E3286" s="381" t="s">
        <v>1526</v>
      </c>
      <c r="F3286" s="381" t="s">
        <v>605</v>
      </c>
      <c r="G3286" s="381" t="s">
        <v>398</v>
      </c>
      <c r="H3286" s="100" t="s">
        <v>653</v>
      </c>
      <c r="I3286" s="381" t="s">
        <v>505</v>
      </c>
      <c r="J3286" s="382">
        <v>28690</v>
      </c>
      <c r="K3286" s="382">
        <v>28690</v>
      </c>
      <c r="L3286" s="191" t="str">
        <f t="shared" si="2486"/>
        <v>91801412010490900Ч001054025101</v>
      </c>
      <c r="M3286" s="192">
        <f t="array" ref="M3286">IF(COUNT(SEARCH(Удалить_Роспись_КВСР,$B3286)*SEARCH(Удалить_Роспись_ПБС,$C3286)*SEARCH(Удалить_Роспись_КФСР, $D3286)*SEARCH(Удалить_Роспись_КЦСР,$E3286)*SEARCH(Удалить_Роспись_КВР,$F3286)*SEARCH(Удалить_Роспись_ЭК,$H3286)*SEARCH(Удалить_Роспись_КР,$I3286))&gt;0,0,1)</f>
        <v>1</v>
      </c>
      <c r="N3286" s="192">
        <v>0</v>
      </c>
      <c r="O3286" s="192" t="str">
        <f t="shared" si="2437"/>
        <v/>
      </c>
      <c r="P3286" s="192" t="str">
        <f t="shared" si="2490"/>
        <v/>
      </c>
      <c r="Q3286" s="300" t="str">
        <f t="shared" si="2439"/>
        <v/>
      </c>
      <c r="R3286" s="300" t="str">
        <f t="shared" si="2440"/>
        <v/>
      </c>
      <c r="S3286" s="300" t="str">
        <f t="shared" si="2441"/>
        <v/>
      </c>
      <c r="T3286" s="192" t="str">
        <f t="shared" si="2442"/>
        <v/>
      </c>
      <c r="U3286" s="303" t="str">
        <f t="shared" si="2443"/>
        <v/>
      </c>
      <c r="V3286" s="300" t="str">
        <f t="shared" si="2444"/>
        <v/>
      </c>
      <c r="W3286" s="192" t="str">
        <f t="shared" si="2445"/>
        <v/>
      </c>
      <c r="X3286" s="303" t="str">
        <f t="shared" si="2446"/>
        <v/>
      </c>
      <c r="Y3286" s="300" t="str">
        <f t="shared" si="2447"/>
        <v/>
      </c>
      <c r="Z3286" s="300" t="str">
        <f t="shared" si="2487"/>
        <v>меж</v>
      </c>
      <c r="AA3286" s="303" t="str">
        <f t="shared" si="2449"/>
        <v/>
      </c>
      <c r="AB3286" s="300" t="str">
        <f t="shared" si="2450"/>
        <v/>
      </c>
      <c r="AC3286" s="300" t="str">
        <f t="shared" si="2451"/>
        <v/>
      </c>
      <c r="AD3286" s="300" t="str">
        <f t="shared" si="2452"/>
        <v/>
      </c>
      <c r="AE3286" s="192" t="str">
        <f t="shared" si="2453"/>
        <v/>
      </c>
      <c r="AF3286" s="192" t="str">
        <f t="shared" si="2454"/>
        <v/>
      </c>
      <c r="AG3286" s="192"/>
      <c r="AJ3286" s="300" t="str">
        <f t="shared" si="2488"/>
        <v/>
      </c>
      <c r="AK3286" s="300" t="str">
        <f t="shared" si="2456"/>
        <v/>
      </c>
      <c r="AL3286" s="300" t="str">
        <f t="shared" si="2457"/>
        <v/>
      </c>
      <c r="AM3286" s="300" t="str">
        <f t="shared" si="2489"/>
        <v>меж</v>
      </c>
      <c r="AN3286" s="300" t="str">
        <f t="shared" si="2459"/>
        <v/>
      </c>
      <c r="AO3286" s="300" t="str">
        <f t="shared" si="2460"/>
        <v/>
      </c>
      <c r="AP3286" s="300" t="str">
        <f t="shared" si="2461"/>
        <v/>
      </c>
      <c r="AQ3286" s="300" t="str">
        <f t="shared" si="2462"/>
        <v/>
      </c>
      <c r="AR3286" s="306" t="str">
        <f t="shared" si="2463"/>
        <v/>
      </c>
      <c r="AS3286" s="300" t="str">
        <f t="shared" si="2464"/>
        <v/>
      </c>
      <c r="AT3286" s="300" t="str">
        <f t="shared" si="2465"/>
        <v/>
      </c>
      <c r="AU3286" s="192" t="str">
        <f t="shared" si="2466"/>
        <v>меж</v>
      </c>
      <c r="AV3286" s="192" t="str">
        <f t="shared" si="2482"/>
        <v>меж91801412общпро</v>
      </c>
      <c r="AW3286" s="191">
        <f t="shared" si="2468"/>
        <v>28690</v>
      </c>
      <c r="AX3286" s="191">
        <f t="shared" si="2469"/>
        <v>28690</v>
      </c>
      <c r="AY3286" s="191">
        <f t="shared" si="2470"/>
        <v>0</v>
      </c>
      <c r="AZ3286" s="191">
        <f t="shared" si="2471"/>
        <v>0</v>
      </c>
      <c r="BA3286" s="193">
        <f t="shared" si="2483"/>
        <v>1</v>
      </c>
      <c r="BB3286" s="193">
        <f t="shared" si="2484"/>
        <v>1</v>
      </c>
      <c r="BC3286" s="193">
        <f t="shared" si="2485"/>
        <v>1</v>
      </c>
      <c r="BD3286" s="191">
        <f t="shared" si="2475"/>
        <v>0</v>
      </c>
      <c r="BE3286" s="191">
        <f t="shared" si="2476"/>
        <v>0</v>
      </c>
      <c r="BF3286" s="210">
        <f t="shared" si="2477"/>
        <v>0</v>
      </c>
      <c r="BG3286" s="211">
        <f t="shared" si="2478"/>
        <v>0</v>
      </c>
      <c r="BH3286" s="289" t="str">
        <f t="shared" si="2491"/>
        <v>918</v>
      </c>
      <c r="BI3286" s="289" t="str">
        <f t="shared" si="2492"/>
        <v>0104</v>
      </c>
      <c r="BJ3286" s="284" t="s">
        <v>591</v>
      </c>
      <c r="BK3286" s="284" t="s">
        <v>589</v>
      </c>
      <c r="BL3286" s="233" t="str">
        <f t="shared" si="2481"/>
        <v>01</v>
      </c>
    </row>
    <row r="3287" spans="1:64" ht="12" customHeight="1">
      <c r="A3287" s="333" t="s">
        <v>828</v>
      </c>
      <c r="B3287" s="381" t="s">
        <v>443</v>
      </c>
      <c r="C3287" s="333" t="s">
        <v>829</v>
      </c>
      <c r="D3287" s="381" t="s">
        <v>388</v>
      </c>
      <c r="E3287" s="381" t="s">
        <v>874</v>
      </c>
      <c r="F3287" s="381" t="s">
        <v>602</v>
      </c>
      <c r="G3287" s="381" t="s">
        <v>385</v>
      </c>
      <c r="H3287" s="100" t="s">
        <v>653</v>
      </c>
      <c r="I3287" s="381" t="s">
        <v>505</v>
      </c>
      <c r="J3287" s="382">
        <v>309252</v>
      </c>
      <c r="K3287" s="382">
        <v>217467.68</v>
      </c>
      <c r="L3287" s="191" t="str">
        <f t="shared" si="2486"/>
        <v>914250720103803006000012121101</v>
      </c>
      <c r="M3287" s="192">
        <f t="array" ref="M3287">IF(COUNT(SEARCH(Удалить_Роспись_КВСР,$B3287)*SEARCH(Удалить_Роспись_ПБС,$C3287)*SEARCH(Удалить_Роспись_КФСР, $D3287)*SEARCH(Удалить_Роспись_КЦСР,$E3287)*SEARCH(Удалить_Роспись_КВР,$F3287)*SEARCH(Удалить_Роспись_ЭК,$H3287)*SEARCH(Удалить_Роспись_КР,$I3287))&gt;0,0,1)</f>
        <v>1</v>
      </c>
      <c r="N3287" s="192">
        <v>0</v>
      </c>
      <c r="O3287" s="192" t="str">
        <f t="shared" si="2437"/>
        <v/>
      </c>
      <c r="P3287" s="192" t="str">
        <f t="shared" si="2490"/>
        <v/>
      </c>
      <c r="Q3287" s="300" t="str">
        <f t="shared" si="2439"/>
        <v/>
      </c>
      <c r="R3287" s="300" t="str">
        <f t="shared" si="2440"/>
        <v/>
      </c>
      <c r="S3287" s="300" t="str">
        <f t="shared" si="2441"/>
        <v/>
      </c>
      <c r="T3287" s="192" t="str">
        <f t="shared" si="2442"/>
        <v/>
      </c>
      <c r="U3287" s="303" t="str">
        <f t="shared" si="2443"/>
        <v/>
      </c>
      <c r="V3287" s="300" t="str">
        <f t="shared" si="2444"/>
        <v/>
      </c>
      <c r="W3287" s="192" t="str">
        <f t="shared" si="2445"/>
        <v/>
      </c>
      <c r="X3287" s="303" t="str">
        <f t="shared" si="2446"/>
        <v/>
      </c>
      <c r="Y3287" s="300" t="str">
        <f t="shared" si="2447"/>
        <v/>
      </c>
      <c r="Z3287" s="300" t="str">
        <f t="shared" si="2487"/>
        <v/>
      </c>
      <c r="AA3287" s="303" t="str">
        <f t="shared" si="2449"/>
        <v/>
      </c>
      <c r="AB3287" s="300" t="str">
        <f t="shared" si="2450"/>
        <v/>
      </c>
      <c r="AC3287" s="300" t="str">
        <f t="shared" si="2451"/>
        <v/>
      </c>
      <c r="AD3287" s="300" t="str">
        <f t="shared" si="2452"/>
        <v/>
      </c>
      <c r="AE3287" s="192" t="str">
        <f t="shared" si="2453"/>
        <v/>
      </c>
      <c r="AF3287" s="192" t="str">
        <f t="shared" si="2454"/>
        <v/>
      </c>
      <c r="AG3287" s="192"/>
      <c r="AJ3287" s="300" t="str">
        <f t="shared" si="2488"/>
        <v/>
      </c>
      <c r="AK3287" s="300" t="str">
        <f t="shared" si="2456"/>
        <v/>
      </c>
      <c r="AL3287" s="300" t="str">
        <f t="shared" si="2457"/>
        <v/>
      </c>
      <c r="AM3287" s="300" t="str">
        <f t="shared" si="2489"/>
        <v/>
      </c>
      <c r="AN3287" s="300" t="str">
        <f t="shared" si="2459"/>
        <v/>
      </c>
      <c r="AO3287" s="300" t="str">
        <f t="shared" si="2460"/>
        <v/>
      </c>
      <c r="AP3287" s="300" t="str">
        <f t="shared" si="2461"/>
        <v/>
      </c>
      <c r="AQ3287" s="300" t="str">
        <f t="shared" si="2462"/>
        <v/>
      </c>
      <c r="AR3287" s="306" t="str">
        <f t="shared" si="2463"/>
        <v/>
      </c>
      <c r="AS3287" s="300" t="str">
        <f t="shared" si="2464"/>
        <v/>
      </c>
      <c r="AT3287" s="300" t="str">
        <f t="shared" si="2465"/>
        <v/>
      </c>
      <c r="AU3287" s="192" t="str">
        <f t="shared" si="2466"/>
        <v>рбс</v>
      </c>
      <c r="AV3287" s="192" t="str">
        <f t="shared" si="2482"/>
        <v>рбс91425072общопл</v>
      </c>
      <c r="AW3287" s="191">
        <f t="shared" si="2468"/>
        <v>309252</v>
      </c>
      <c r="AX3287" s="191">
        <f t="shared" si="2469"/>
        <v>217467.68</v>
      </c>
      <c r="AY3287" s="191">
        <f t="shared" si="2470"/>
        <v>0</v>
      </c>
      <c r="AZ3287" s="191">
        <f t="shared" si="2471"/>
        <v>0</v>
      </c>
      <c r="BA3287" s="193">
        <f t="shared" si="2483"/>
        <v>1</v>
      </c>
      <c r="BB3287" s="193">
        <f t="shared" si="2484"/>
        <v>1</v>
      </c>
      <c r="BC3287" s="193">
        <f t="shared" si="2485"/>
        <v>1</v>
      </c>
      <c r="BD3287" s="191">
        <f t="shared" si="2475"/>
        <v>0</v>
      </c>
      <c r="BE3287" s="191">
        <f t="shared" si="2476"/>
        <v>0</v>
      </c>
      <c r="BF3287" s="210">
        <f t="shared" si="2477"/>
        <v>0</v>
      </c>
      <c r="BG3287" s="211">
        <f t="shared" si="2478"/>
        <v>0</v>
      </c>
      <c r="BH3287" s="289" t="str">
        <f t="shared" si="2491"/>
        <v>914</v>
      </c>
      <c r="BI3287" s="289" t="str">
        <f t="shared" si="2492"/>
        <v>0103</v>
      </c>
      <c r="BJ3287" s="284" t="s">
        <v>591</v>
      </c>
      <c r="BK3287" s="284" t="s">
        <v>586</v>
      </c>
      <c r="BL3287" s="233" t="str">
        <f t="shared" si="2481"/>
        <v>01</v>
      </c>
    </row>
    <row r="3288" spans="1:64" ht="12" customHeight="1">
      <c r="A3288" s="333" t="s">
        <v>828</v>
      </c>
      <c r="B3288" s="381" t="s">
        <v>443</v>
      </c>
      <c r="C3288" s="333" t="s">
        <v>829</v>
      </c>
      <c r="D3288" s="381" t="s">
        <v>388</v>
      </c>
      <c r="E3288" s="381" t="s">
        <v>874</v>
      </c>
      <c r="F3288" s="381" t="s">
        <v>603</v>
      </c>
      <c r="G3288" s="381" t="s">
        <v>395</v>
      </c>
      <c r="H3288" s="100" t="s">
        <v>653</v>
      </c>
      <c r="I3288" s="381" t="s">
        <v>505</v>
      </c>
      <c r="J3288" s="382">
        <v>97200</v>
      </c>
      <c r="K3288" s="382">
        <v>56420.73</v>
      </c>
      <c r="L3288" s="191" t="str">
        <f t="shared" si="2486"/>
        <v>914250720103803006000012329001</v>
      </c>
      <c r="M3288" s="192">
        <f t="array" ref="M3288">IF(COUNT(SEARCH(Удалить_Роспись_КВСР,$B3288)*SEARCH(Удалить_Роспись_ПБС,$C3288)*SEARCH(Удалить_Роспись_КФСР, $D3288)*SEARCH(Удалить_Роспись_КЦСР,$E3288)*SEARCH(Удалить_Роспись_КВР,$F3288)*SEARCH(Удалить_Роспись_ЭК,$H3288)*SEARCH(Удалить_Роспись_КР,$I3288))&gt;0,0,1)</f>
        <v>1</v>
      </c>
      <c r="N3288" s="192">
        <f t="shared" ref="N3288:N3326" si="2493">IF(COUNT(SEARCH(Удалить_Индекс_КВСР,$B3288)*SEARCH(Удалить_Индекс_ПБС,$C3288)*SEARCH(Удалить_Индекс_КФСР,$D3288)*SEARCH(Удалить_Индекс_КЦСР,$E3288)*SEARCH(Удалить_Индекс_КВР,$F3288)*SEARCH(Удалить_Индекс_ЭК,$H3288)*SEARCH(Удалить_Индекс_КР,$I3288))&gt;0,0,1)</f>
        <v>1</v>
      </c>
      <c r="O3288" s="192" t="str">
        <f t="shared" si="2437"/>
        <v/>
      </c>
      <c r="P3288" s="192" t="str">
        <f t="shared" si="2490"/>
        <v/>
      </c>
      <c r="Q3288" s="300" t="str">
        <f t="shared" si="2439"/>
        <v/>
      </c>
      <c r="R3288" s="300" t="str">
        <f t="shared" si="2440"/>
        <v/>
      </c>
      <c r="S3288" s="300" t="str">
        <f t="shared" si="2441"/>
        <v/>
      </c>
      <c r="T3288" s="192" t="str">
        <f t="shared" si="2442"/>
        <v/>
      </c>
      <c r="U3288" s="303" t="str">
        <f t="shared" si="2443"/>
        <v/>
      </c>
      <c r="V3288" s="300" t="str">
        <f t="shared" si="2444"/>
        <v/>
      </c>
      <c r="W3288" s="192" t="str">
        <f t="shared" si="2445"/>
        <v/>
      </c>
      <c r="X3288" s="303" t="str">
        <f t="shared" si="2446"/>
        <v/>
      </c>
      <c r="Y3288" s="300" t="str">
        <f t="shared" si="2447"/>
        <v/>
      </c>
      <c r="Z3288" s="300" t="str">
        <f t="shared" si="2487"/>
        <v/>
      </c>
      <c r="AA3288" s="303" t="str">
        <f t="shared" si="2449"/>
        <v/>
      </c>
      <c r="AB3288" s="300" t="str">
        <f t="shared" si="2450"/>
        <v/>
      </c>
      <c r="AC3288" s="300" t="str">
        <f t="shared" si="2451"/>
        <v/>
      </c>
      <c r="AD3288" s="300" t="str">
        <f t="shared" si="2452"/>
        <v/>
      </c>
      <c r="AE3288" s="192" t="str">
        <f t="shared" si="2453"/>
        <v/>
      </c>
      <c r="AF3288" s="192" t="str">
        <f t="shared" si="2454"/>
        <v/>
      </c>
      <c r="AG3288" s="192"/>
      <c r="AJ3288" s="300" t="str">
        <f t="shared" si="2488"/>
        <v/>
      </c>
      <c r="AK3288" s="300" t="str">
        <f t="shared" ref="AK3288:AK3351" si="2494">IF($D3288="0107","выб","")</f>
        <v/>
      </c>
      <c r="AL3288" s="300" t="str">
        <f t="shared" si="2457"/>
        <v/>
      </c>
      <c r="AM3288" s="300" t="str">
        <f t="shared" si="2489"/>
        <v/>
      </c>
      <c r="AN3288" s="300" t="str">
        <f t="shared" ref="AN3288:AN3351" si="2495">IF($D3288="0501","жил","")</f>
        <v/>
      </c>
      <c r="AO3288" s="300" t="str">
        <f t="shared" ref="AO3288:AO3351" si="2496">IF($D3288="1101","физ","")</f>
        <v/>
      </c>
      <c r="AP3288" s="300" t="str">
        <f t="shared" ref="AP3288:AP3351" si="2497">IF($D3288="0408","тра","")</f>
        <v/>
      </c>
      <c r="AQ3288" s="300" t="str">
        <f t="shared" ref="AQ3288:AQ3351" si="2498">IF($D3288="1001","пен","")</f>
        <v/>
      </c>
      <c r="AR3288" s="306" t="str">
        <f t="shared" ref="AR3288:AR3351" si="2499">IF(LEFT($E3288,3)="795","рцп","")</f>
        <v/>
      </c>
      <c r="AS3288" s="300" t="str">
        <f t="shared" si="2464"/>
        <v/>
      </c>
      <c r="AT3288" s="300" t="str">
        <f t="shared" si="2465"/>
        <v/>
      </c>
      <c r="AU3288" s="192" t="str">
        <f t="shared" si="2466"/>
        <v>рбс</v>
      </c>
      <c r="AV3288" s="192" t="str">
        <f t="shared" si="2482"/>
        <v>рбс91425072общпро</v>
      </c>
      <c r="AW3288" s="191">
        <f t="shared" si="2468"/>
        <v>97200</v>
      </c>
      <c r="AX3288" s="191">
        <f t="shared" si="2469"/>
        <v>56420.73</v>
      </c>
      <c r="AY3288" s="191">
        <f t="shared" si="2470"/>
        <v>97200</v>
      </c>
      <c r="AZ3288" s="191">
        <f t="shared" si="2471"/>
        <v>56420.73</v>
      </c>
      <c r="BA3288" s="193">
        <f t="shared" si="2483"/>
        <v>1</v>
      </c>
      <c r="BB3288" s="193">
        <f t="shared" si="2484"/>
        <v>1</v>
      </c>
      <c r="BC3288" s="193">
        <f t="shared" si="2485"/>
        <v>1</v>
      </c>
      <c r="BD3288" s="191">
        <f t="shared" si="2475"/>
        <v>97200</v>
      </c>
      <c r="BE3288" s="191">
        <f t="shared" si="2476"/>
        <v>56420.73</v>
      </c>
      <c r="BF3288" s="210">
        <v>0</v>
      </c>
      <c r="BG3288" s="211">
        <f t="shared" si="2478"/>
        <v>0</v>
      </c>
      <c r="BH3288" s="289" t="str">
        <f t="shared" si="2491"/>
        <v>914</v>
      </c>
      <c r="BI3288" s="289" t="str">
        <f t="shared" si="2492"/>
        <v>0103</v>
      </c>
      <c r="BJ3288" s="284" t="s">
        <v>591</v>
      </c>
      <c r="BK3288" s="284" t="s">
        <v>586</v>
      </c>
      <c r="BL3288" s="233" t="str">
        <f t="shared" si="2481"/>
        <v>01</v>
      </c>
    </row>
    <row r="3289" spans="1:64" ht="12" customHeight="1">
      <c r="A3289" s="333" t="s">
        <v>828</v>
      </c>
      <c r="B3289" s="381" t="s">
        <v>443</v>
      </c>
      <c r="C3289" s="333" t="s">
        <v>829</v>
      </c>
      <c r="D3289" s="381" t="s">
        <v>388</v>
      </c>
      <c r="E3289" s="381" t="s">
        <v>874</v>
      </c>
      <c r="F3289" s="381" t="s">
        <v>873</v>
      </c>
      <c r="G3289" s="381" t="s">
        <v>387</v>
      </c>
      <c r="H3289" s="100" t="s">
        <v>653</v>
      </c>
      <c r="I3289" s="381" t="s">
        <v>505</v>
      </c>
      <c r="J3289" s="382">
        <v>93394</v>
      </c>
      <c r="K3289" s="382">
        <v>62262.68</v>
      </c>
      <c r="L3289" s="191" t="str">
        <f t="shared" si="2486"/>
        <v>914250720103803006000012921301</v>
      </c>
      <c r="M3289" s="192">
        <f t="array" ref="M3289">IF(COUNT(SEARCH(Удалить_Роспись_КВСР,$B3289)*SEARCH(Удалить_Роспись_ПБС,$C3289)*SEARCH(Удалить_Роспись_КФСР, $D3289)*SEARCH(Удалить_Роспись_КЦСР,$E3289)*SEARCH(Удалить_Роспись_КВР,$F3289)*SEARCH(Удалить_Роспись_ЭК,$H3289)*SEARCH(Удалить_Роспись_КР,$I3289))&gt;0,0,1)</f>
        <v>1</v>
      </c>
      <c r="N3289" s="192">
        <v>0</v>
      </c>
      <c r="O3289" s="192" t="str">
        <f t="shared" si="2437"/>
        <v/>
      </c>
      <c r="P3289" s="192" t="str">
        <f t="shared" si="2490"/>
        <v/>
      </c>
      <c r="Q3289" s="300" t="str">
        <f t="shared" si="2439"/>
        <v/>
      </c>
      <c r="R3289" s="300" t="str">
        <f t="shared" si="2440"/>
        <v/>
      </c>
      <c r="S3289" s="300" t="str">
        <f t="shared" si="2441"/>
        <v/>
      </c>
      <c r="T3289" s="192" t="str">
        <f t="shared" si="2442"/>
        <v/>
      </c>
      <c r="U3289" s="303" t="str">
        <f t="shared" si="2443"/>
        <v/>
      </c>
      <c r="V3289" s="300" t="str">
        <f t="shared" si="2444"/>
        <v/>
      </c>
      <c r="W3289" s="192" t="str">
        <f t="shared" si="2445"/>
        <v/>
      </c>
      <c r="X3289" s="303" t="str">
        <f t="shared" si="2446"/>
        <v/>
      </c>
      <c r="Y3289" s="300" t="str">
        <f t="shared" si="2447"/>
        <v/>
      </c>
      <c r="Z3289" s="300" t="str">
        <f t="shared" si="2487"/>
        <v/>
      </c>
      <c r="AA3289" s="303" t="str">
        <f t="shared" si="2449"/>
        <v/>
      </c>
      <c r="AB3289" s="300" t="str">
        <f t="shared" si="2450"/>
        <v/>
      </c>
      <c r="AC3289" s="300" t="str">
        <f t="shared" si="2451"/>
        <v/>
      </c>
      <c r="AD3289" s="300" t="str">
        <f t="shared" si="2452"/>
        <v/>
      </c>
      <c r="AE3289" s="192" t="str">
        <f t="shared" si="2453"/>
        <v/>
      </c>
      <c r="AF3289" s="192" t="str">
        <f t="shared" si="2454"/>
        <v/>
      </c>
      <c r="AG3289" s="192"/>
      <c r="AJ3289" s="300" t="str">
        <f t="shared" si="2488"/>
        <v/>
      </c>
      <c r="AK3289" s="300" t="str">
        <f t="shared" si="2494"/>
        <v/>
      </c>
      <c r="AL3289" s="300" t="str">
        <f t="shared" si="2457"/>
        <v/>
      </c>
      <c r="AM3289" s="300" t="str">
        <f t="shared" si="2489"/>
        <v/>
      </c>
      <c r="AN3289" s="300" t="str">
        <f t="shared" si="2495"/>
        <v/>
      </c>
      <c r="AO3289" s="300" t="str">
        <f t="shared" si="2496"/>
        <v/>
      </c>
      <c r="AP3289" s="300" t="str">
        <f t="shared" si="2497"/>
        <v/>
      </c>
      <c r="AQ3289" s="300" t="str">
        <f t="shared" si="2498"/>
        <v/>
      </c>
      <c r="AR3289" s="306" t="str">
        <f t="shared" si="2499"/>
        <v/>
      </c>
      <c r="AS3289" s="300" t="str">
        <f t="shared" si="2464"/>
        <v/>
      </c>
      <c r="AT3289" s="300" t="str">
        <f t="shared" si="2465"/>
        <v/>
      </c>
      <c r="AU3289" s="192" t="str">
        <f t="shared" si="2466"/>
        <v>рбс</v>
      </c>
      <c r="AV3289" s="192" t="str">
        <f t="shared" si="2482"/>
        <v>рбс91425072общопл</v>
      </c>
      <c r="AW3289" s="191">
        <f t="shared" si="2468"/>
        <v>93394</v>
      </c>
      <c r="AX3289" s="191">
        <f t="shared" si="2469"/>
        <v>62262.68</v>
      </c>
      <c r="AY3289" s="191">
        <f t="shared" si="2470"/>
        <v>0</v>
      </c>
      <c r="AZ3289" s="191">
        <f t="shared" si="2471"/>
        <v>0</v>
      </c>
      <c r="BA3289" s="193">
        <f t="shared" si="2483"/>
        <v>1</v>
      </c>
      <c r="BB3289" s="193">
        <f t="shared" si="2484"/>
        <v>1</v>
      </c>
      <c r="BC3289" s="193">
        <f t="shared" si="2485"/>
        <v>1</v>
      </c>
      <c r="BD3289" s="191">
        <f t="shared" si="2475"/>
        <v>0</v>
      </c>
      <c r="BE3289" s="191">
        <f t="shared" si="2476"/>
        <v>0</v>
      </c>
      <c r="BF3289" s="210">
        <f t="shared" si="2477"/>
        <v>0</v>
      </c>
      <c r="BG3289" s="211">
        <f t="shared" si="2478"/>
        <v>0</v>
      </c>
      <c r="BH3289" s="289" t="str">
        <f t="shared" si="2491"/>
        <v>914</v>
      </c>
      <c r="BI3289" s="289" t="str">
        <f t="shared" si="2492"/>
        <v>0103</v>
      </c>
      <c r="BJ3289" s="284" t="s">
        <v>591</v>
      </c>
      <c r="BK3289" s="284" t="s">
        <v>586</v>
      </c>
      <c r="BL3289" s="233" t="str">
        <f t="shared" si="2481"/>
        <v>01</v>
      </c>
    </row>
    <row r="3290" spans="1:64" ht="12" customHeight="1">
      <c r="A3290" s="333" t="s">
        <v>828</v>
      </c>
      <c r="B3290" s="381" t="s">
        <v>443</v>
      </c>
      <c r="C3290" s="333" t="s">
        <v>829</v>
      </c>
      <c r="D3290" s="381" t="s">
        <v>388</v>
      </c>
      <c r="E3290" s="381" t="s">
        <v>874</v>
      </c>
      <c r="F3290" s="381" t="s">
        <v>658</v>
      </c>
      <c r="G3290" s="381" t="s">
        <v>395</v>
      </c>
      <c r="H3290" s="100" t="s">
        <v>653</v>
      </c>
      <c r="I3290" s="381" t="s">
        <v>505</v>
      </c>
      <c r="J3290" s="382">
        <v>100</v>
      </c>
      <c r="K3290" s="382">
        <v>4.42</v>
      </c>
      <c r="L3290" s="191" t="str">
        <f t="shared" si="2486"/>
        <v>914250720103803006000085329001</v>
      </c>
      <c r="M3290" s="192">
        <f t="array" ref="M3290">IF(COUNT(SEARCH(Удалить_Роспись_КВСР,$B3290)*SEARCH(Удалить_Роспись_ПБС,$C3290)*SEARCH(Удалить_Роспись_КФСР, $D3290)*SEARCH(Удалить_Роспись_КЦСР,$E3290)*SEARCH(Удалить_Роспись_КВР,$F3290)*SEARCH(Удалить_Роспись_ЭК,$H3290)*SEARCH(Удалить_Роспись_КР,$I3290))&gt;0,0,1)</f>
        <v>1</v>
      </c>
      <c r="N3290" s="192">
        <v>0</v>
      </c>
      <c r="O3290" s="192" t="str">
        <f t="shared" si="2437"/>
        <v/>
      </c>
      <c r="P3290" s="192" t="str">
        <f t="shared" si="2490"/>
        <v/>
      </c>
      <c r="Q3290" s="300" t="str">
        <f t="shared" si="2439"/>
        <v/>
      </c>
      <c r="R3290" s="300" t="str">
        <f t="shared" si="2440"/>
        <v/>
      </c>
      <c r="S3290" s="300" t="str">
        <f t="shared" si="2441"/>
        <v/>
      </c>
      <c r="T3290" s="192" t="str">
        <f t="shared" si="2442"/>
        <v/>
      </c>
      <c r="U3290" s="303" t="str">
        <f t="shared" si="2443"/>
        <v/>
      </c>
      <c r="V3290" s="300" t="str">
        <f t="shared" si="2444"/>
        <v/>
      </c>
      <c r="W3290" s="192" t="str">
        <f t="shared" ref="W3290:W3353" si="2500">IF(AND($B3290="806",$D3290="0503"),"бла","")</f>
        <v/>
      </c>
      <c r="X3290" s="303" t="str">
        <f t="shared" ref="X3290:X3353" si="2501">IF(AND($B3290="806",$E3290="5058606"),"жил","")</f>
        <v/>
      </c>
      <c r="Y3290" s="300" t="str">
        <f t="shared" si="2447"/>
        <v/>
      </c>
      <c r="Z3290" s="300" t="str">
        <f t="shared" si="2487"/>
        <v/>
      </c>
      <c r="AA3290" s="303" t="str">
        <f t="shared" si="2449"/>
        <v/>
      </c>
      <c r="AB3290" s="300" t="str">
        <f t="shared" si="2450"/>
        <v/>
      </c>
      <c r="AC3290" s="300" t="str">
        <f t="shared" si="2451"/>
        <v/>
      </c>
      <c r="AD3290" s="300" t="str">
        <f t="shared" si="2452"/>
        <v/>
      </c>
      <c r="AE3290" s="192" t="str">
        <f t="shared" si="2453"/>
        <v/>
      </c>
      <c r="AF3290" s="192" t="str">
        <f t="shared" si="2454"/>
        <v/>
      </c>
      <c r="AG3290" s="192"/>
      <c r="AJ3290" s="300" t="str">
        <f t="shared" si="2488"/>
        <v/>
      </c>
      <c r="AK3290" s="300" t="str">
        <f t="shared" si="2494"/>
        <v/>
      </c>
      <c r="AL3290" s="300" t="str">
        <f t="shared" si="2457"/>
        <v/>
      </c>
      <c r="AM3290" s="300" t="str">
        <f t="shared" si="2489"/>
        <v/>
      </c>
      <c r="AN3290" s="300" t="str">
        <f t="shared" si="2495"/>
        <v/>
      </c>
      <c r="AO3290" s="300" t="str">
        <f t="shared" si="2496"/>
        <v/>
      </c>
      <c r="AP3290" s="300" t="str">
        <f t="shared" si="2497"/>
        <v/>
      </c>
      <c r="AQ3290" s="300" t="str">
        <f t="shared" si="2498"/>
        <v/>
      </c>
      <c r="AR3290" s="306" t="str">
        <f t="shared" si="2499"/>
        <v/>
      </c>
      <c r="AS3290" s="300" t="str">
        <f t="shared" si="2464"/>
        <v/>
      </c>
      <c r="AT3290" s="300" t="str">
        <f t="shared" si="2465"/>
        <v/>
      </c>
      <c r="AU3290" s="192" t="str">
        <f t="shared" si="2466"/>
        <v>рбс</v>
      </c>
      <c r="AV3290" s="192" t="str">
        <f t="shared" si="2482"/>
        <v>рбс91425072общпро</v>
      </c>
      <c r="AW3290" s="191">
        <f t="shared" si="2468"/>
        <v>100</v>
      </c>
      <c r="AX3290" s="191">
        <f t="shared" si="2469"/>
        <v>4.42</v>
      </c>
      <c r="AY3290" s="191">
        <f t="shared" si="2470"/>
        <v>0</v>
      </c>
      <c r="AZ3290" s="191">
        <f t="shared" si="2471"/>
        <v>0</v>
      </c>
      <c r="BA3290" s="193">
        <f t="shared" si="2483"/>
        <v>1</v>
      </c>
      <c r="BB3290" s="193">
        <f t="shared" si="2484"/>
        <v>1</v>
      </c>
      <c r="BC3290" s="193">
        <f t="shared" si="2485"/>
        <v>1</v>
      </c>
      <c r="BD3290" s="191">
        <f t="shared" si="2475"/>
        <v>0</v>
      </c>
      <c r="BE3290" s="191">
        <f t="shared" si="2476"/>
        <v>0</v>
      </c>
      <c r="BF3290" s="210">
        <f t="shared" si="2477"/>
        <v>0</v>
      </c>
      <c r="BG3290" s="211">
        <f t="shared" si="2478"/>
        <v>0</v>
      </c>
      <c r="BH3290" s="289" t="str">
        <f t="shared" si="2491"/>
        <v>914</v>
      </c>
      <c r="BI3290" s="289" t="str">
        <f t="shared" si="2492"/>
        <v>0103</v>
      </c>
      <c r="BJ3290" s="284" t="s">
        <v>591</v>
      </c>
      <c r="BK3290" s="284" t="s">
        <v>586</v>
      </c>
      <c r="BL3290" s="233" t="str">
        <f t="shared" si="2481"/>
        <v>01</v>
      </c>
    </row>
    <row r="3291" spans="1:64" ht="12" customHeight="1">
      <c r="A3291" s="333" t="s">
        <v>828</v>
      </c>
      <c r="B3291" s="381" t="s">
        <v>443</v>
      </c>
      <c r="C3291" s="333" t="s">
        <v>829</v>
      </c>
      <c r="D3291" s="381" t="s">
        <v>388</v>
      </c>
      <c r="E3291" s="381" t="s">
        <v>1314</v>
      </c>
      <c r="F3291" s="381" t="s">
        <v>585</v>
      </c>
      <c r="G3291" s="381" t="s">
        <v>386</v>
      </c>
      <c r="H3291" s="100" t="s">
        <v>653</v>
      </c>
      <c r="I3291" s="381" t="s">
        <v>505</v>
      </c>
      <c r="J3291" s="382">
        <v>7771.26</v>
      </c>
      <c r="K3291" s="382">
        <v>7771.26</v>
      </c>
      <c r="L3291" s="191" t="str">
        <f t="shared" si="2486"/>
        <v>914250720103803006700012221201</v>
      </c>
      <c r="M3291" s="192">
        <f t="array" ref="M3291">IF(COUNT(SEARCH(Удалить_Роспись_КВСР,$B3291)*SEARCH(Удалить_Роспись_ПБС,$C3291)*SEARCH(Удалить_Роспись_КФСР, $D3291)*SEARCH(Удалить_Роспись_КЦСР,$E3291)*SEARCH(Удалить_Роспись_КВР,$F3291)*SEARCH(Удалить_Роспись_ЭК,$H3291)*SEARCH(Удалить_Роспись_КР,$I3291))&gt;0,0,1)</f>
        <v>1</v>
      </c>
      <c r="N3291" s="192">
        <f t="shared" si="2493"/>
        <v>1</v>
      </c>
      <c r="O3291" s="192" t="str">
        <f t="shared" si="2437"/>
        <v/>
      </c>
      <c r="P3291" s="192" t="str">
        <f t="shared" si="2490"/>
        <v/>
      </c>
      <c r="Q3291" s="300" t="str">
        <f t="shared" si="2439"/>
        <v/>
      </c>
      <c r="R3291" s="300" t="str">
        <f t="shared" si="2440"/>
        <v/>
      </c>
      <c r="S3291" s="300" t="str">
        <f t="shared" si="2441"/>
        <v/>
      </c>
      <c r="T3291" s="192" t="str">
        <f t="shared" si="2442"/>
        <v/>
      </c>
      <c r="U3291" s="303" t="str">
        <f t="shared" si="2443"/>
        <v/>
      </c>
      <c r="V3291" s="300" t="str">
        <f t="shared" si="2444"/>
        <v/>
      </c>
      <c r="W3291" s="192" t="str">
        <f t="shared" si="2500"/>
        <v/>
      </c>
      <c r="X3291" s="303" t="str">
        <f t="shared" si="2501"/>
        <v/>
      </c>
      <c r="Y3291" s="300" t="str">
        <f t="shared" si="2447"/>
        <v/>
      </c>
      <c r="Z3291" s="300" t="str">
        <f t="shared" si="2487"/>
        <v/>
      </c>
      <c r="AA3291" s="303" t="str">
        <f t="shared" si="2449"/>
        <v/>
      </c>
      <c r="AB3291" s="300" t="str">
        <f t="shared" si="2450"/>
        <v/>
      </c>
      <c r="AC3291" s="300" t="str">
        <f t="shared" si="2451"/>
        <v/>
      </c>
      <c r="AD3291" s="300" t="str">
        <f t="shared" si="2452"/>
        <v/>
      </c>
      <c r="AE3291" s="192" t="str">
        <f t="shared" si="2453"/>
        <v/>
      </c>
      <c r="AF3291" s="192" t="str">
        <f t="shared" si="2454"/>
        <v/>
      </c>
      <c r="AG3291" s="192"/>
      <c r="AJ3291" s="300" t="str">
        <f t="shared" si="2488"/>
        <v/>
      </c>
      <c r="AK3291" s="300" t="str">
        <f t="shared" si="2494"/>
        <v/>
      </c>
      <c r="AL3291" s="300" t="str">
        <f t="shared" si="2457"/>
        <v/>
      </c>
      <c r="AM3291" s="300" t="str">
        <f t="shared" si="2489"/>
        <v/>
      </c>
      <c r="AN3291" s="300" t="str">
        <f t="shared" si="2495"/>
        <v/>
      </c>
      <c r="AO3291" s="300" t="str">
        <f t="shared" si="2496"/>
        <v/>
      </c>
      <c r="AP3291" s="300" t="str">
        <f t="shared" si="2497"/>
        <v/>
      </c>
      <c r="AQ3291" s="300" t="str">
        <f t="shared" si="2498"/>
        <v/>
      </c>
      <c r="AR3291" s="306" t="str">
        <f t="shared" si="2499"/>
        <v/>
      </c>
      <c r="AS3291" s="300" t="str">
        <f t="shared" si="2464"/>
        <v/>
      </c>
      <c r="AT3291" s="300" t="str">
        <f t="shared" si="2465"/>
        <v/>
      </c>
      <c r="AU3291" s="192" t="str">
        <f t="shared" si="2466"/>
        <v>рбс</v>
      </c>
      <c r="AV3291" s="192" t="str">
        <f t="shared" si="2482"/>
        <v>рбс91425072общпро</v>
      </c>
      <c r="AW3291" s="191">
        <f t="shared" si="2468"/>
        <v>7771.26</v>
      </c>
      <c r="AX3291" s="191">
        <f t="shared" si="2469"/>
        <v>7771.26</v>
      </c>
      <c r="AY3291" s="191">
        <f t="shared" si="2470"/>
        <v>7771.26</v>
      </c>
      <c r="AZ3291" s="191">
        <f t="shared" si="2471"/>
        <v>7771.26</v>
      </c>
      <c r="BA3291" s="193">
        <f t="shared" si="2483"/>
        <v>1</v>
      </c>
      <c r="BB3291" s="193">
        <f t="shared" si="2484"/>
        <v>1</v>
      </c>
      <c r="BC3291" s="193">
        <f t="shared" si="2485"/>
        <v>1</v>
      </c>
      <c r="BD3291" s="191">
        <f t="shared" si="2475"/>
        <v>7771.26</v>
      </c>
      <c r="BE3291" s="191">
        <f t="shared" si="2476"/>
        <v>7771.26</v>
      </c>
      <c r="BF3291" s="210">
        <f t="shared" si="2477"/>
        <v>7771.26</v>
      </c>
      <c r="BG3291" s="211">
        <f t="shared" si="2478"/>
        <v>7771.26</v>
      </c>
      <c r="BH3291" s="289" t="str">
        <f t="shared" si="2491"/>
        <v>914</v>
      </c>
      <c r="BI3291" s="289" t="str">
        <f t="shared" si="2492"/>
        <v>0103</v>
      </c>
      <c r="BJ3291" s="284" t="s">
        <v>591</v>
      </c>
      <c r="BK3291" s="284" t="s">
        <v>586</v>
      </c>
      <c r="BL3291" s="233" t="str">
        <f t="shared" si="2481"/>
        <v>01</v>
      </c>
    </row>
    <row r="3292" spans="1:64" ht="12" hidden="1" customHeight="1">
      <c r="A3292" s="333" t="s">
        <v>830</v>
      </c>
      <c r="B3292" s="381" t="s">
        <v>318</v>
      </c>
      <c r="C3292" s="333" t="s">
        <v>831</v>
      </c>
      <c r="D3292" s="381" t="s">
        <v>311</v>
      </c>
      <c r="E3292" s="381" t="s">
        <v>1534</v>
      </c>
      <c r="F3292" s="381" t="s">
        <v>586</v>
      </c>
      <c r="G3292" s="381" t="s">
        <v>392</v>
      </c>
      <c r="H3292" s="100" t="s">
        <v>653</v>
      </c>
      <c r="I3292" s="381" t="s">
        <v>339</v>
      </c>
      <c r="J3292" s="382">
        <v>334300</v>
      </c>
      <c r="K3292" s="382">
        <v>287807.71999999997</v>
      </c>
      <c r="L3292" s="191" t="str">
        <f t="shared" si="2486"/>
        <v>848026701003022000640024422210</v>
      </c>
      <c r="M3292" s="192">
        <f t="array" ref="M3292">IF(COUNT(SEARCH(Удалить_Роспись_КВСР,$B3292)*SEARCH(Удалить_Роспись_ПБС,$C3292)*SEARCH(Удалить_Роспись_КФСР, $D3292)*SEARCH(Удалить_Роспись_КЦСР,$E3292)*SEARCH(Удалить_Роспись_КВР,$F3292)*SEARCH(Удалить_Роспись_ЭК,$H3292)*SEARCH(Удалить_Роспись_КР,$I3292))&gt;0,0,1)</f>
        <v>0</v>
      </c>
      <c r="N3292" s="192">
        <v>0</v>
      </c>
      <c r="O3292" s="192" t="str">
        <f t="shared" si="2437"/>
        <v/>
      </c>
      <c r="P3292" s="192" t="str">
        <f t="shared" si="2490"/>
        <v/>
      </c>
      <c r="Q3292" s="300" t="str">
        <f t="shared" si="2439"/>
        <v/>
      </c>
      <c r="R3292" s="300" t="str">
        <f t="shared" si="2440"/>
        <v/>
      </c>
      <c r="S3292" s="300" t="str">
        <f t="shared" si="2441"/>
        <v/>
      </c>
      <c r="T3292" s="192" t="str">
        <f t="shared" si="2442"/>
        <v/>
      </c>
      <c r="U3292" s="303" t="str">
        <f t="shared" si="2443"/>
        <v/>
      </c>
      <c r="V3292" s="300" t="str">
        <f t="shared" si="2444"/>
        <v/>
      </c>
      <c r="W3292" s="192" t="str">
        <f t="shared" si="2500"/>
        <v/>
      </c>
      <c r="X3292" s="303" t="str">
        <f t="shared" si="2501"/>
        <v/>
      </c>
      <c r="Y3292" s="300" t="str">
        <f t="shared" si="2447"/>
        <v/>
      </c>
      <c r="Z3292" s="300" t="str">
        <f t="shared" si="2487"/>
        <v/>
      </c>
      <c r="AA3292" s="303" t="str">
        <f t="shared" si="2449"/>
        <v/>
      </c>
      <c r="AB3292" s="300" t="str">
        <f t="shared" si="2450"/>
        <v/>
      </c>
      <c r="AC3292" s="300" t="str">
        <f t="shared" si="2451"/>
        <v/>
      </c>
      <c r="AD3292" s="300" t="str">
        <f t="shared" si="2452"/>
        <v/>
      </c>
      <c r="AE3292" s="192" t="str">
        <f t="shared" si="2453"/>
        <v/>
      </c>
      <c r="AF3292" s="192" t="str">
        <f t="shared" si="2454"/>
        <v/>
      </c>
      <c r="AG3292" s="192"/>
      <c r="AJ3292" s="300" t="str">
        <f t="shared" si="2488"/>
        <v/>
      </c>
      <c r="AK3292" s="300" t="str">
        <f t="shared" si="2494"/>
        <v/>
      </c>
      <c r="AL3292" s="300" t="str">
        <f t="shared" si="2457"/>
        <v/>
      </c>
      <c r="AM3292" s="300" t="str">
        <f t="shared" si="2489"/>
        <v/>
      </c>
      <c r="AN3292" s="300" t="str">
        <f t="shared" si="2495"/>
        <v/>
      </c>
      <c r="AO3292" s="300" t="str">
        <f t="shared" si="2496"/>
        <v/>
      </c>
      <c r="AP3292" s="300" t="str">
        <f t="shared" si="2497"/>
        <v/>
      </c>
      <c r="AQ3292" s="300" t="str">
        <f t="shared" si="2498"/>
        <v/>
      </c>
      <c r="AR3292" s="306" t="str">
        <f t="shared" si="2499"/>
        <v/>
      </c>
      <c r="AS3292" s="300" t="str">
        <f t="shared" si="2464"/>
        <v/>
      </c>
      <c r="AT3292" s="300" t="str">
        <f t="shared" si="2465"/>
        <v/>
      </c>
      <c r="AU3292" s="192" t="str">
        <f t="shared" si="2466"/>
        <v>рбс</v>
      </c>
      <c r="AV3292" s="192" t="str">
        <f t="shared" si="2482"/>
        <v>рбс84802670общпро</v>
      </c>
      <c r="AW3292" s="191">
        <f t="shared" si="2468"/>
        <v>0</v>
      </c>
      <c r="AX3292" s="191">
        <f t="shared" si="2469"/>
        <v>0</v>
      </c>
      <c r="AY3292" s="191">
        <f t="shared" si="2470"/>
        <v>0</v>
      </c>
      <c r="AZ3292" s="191">
        <f t="shared" si="2471"/>
        <v>0</v>
      </c>
      <c r="BA3292" s="193">
        <f t="shared" si="2483"/>
        <v>1</v>
      </c>
      <c r="BB3292" s="193">
        <f t="shared" si="2484"/>
        <v>1</v>
      </c>
      <c r="BC3292" s="193">
        <f t="shared" si="2485"/>
        <v>1</v>
      </c>
      <c r="BD3292" s="191">
        <f t="shared" si="2475"/>
        <v>0</v>
      </c>
      <c r="BE3292" s="191">
        <f t="shared" si="2476"/>
        <v>0</v>
      </c>
      <c r="BF3292" s="210">
        <f t="shared" si="2477"/>
        <v>0</v>
      </c>
      <c r="BG3292" s="211">
        <f t="shared" si="2478"/>
        <v>0</v>
      </c>
      <c r="BH3292" s="289" t="str">
        <f t="shared" si="2491"/>
        <v>848</v>
      </c>
      <c r="BI3292" s="289" t="str">
        <f t="shared" si="2492"/>
        <v>1003</v>
      </c>
      <c r="BJ3292" s="284" t="s">
        <v>591</v>
      </c>
      <c r="BK3292" s="284" t="s">
        <v>589</v>
      </c>
      <c r="BL3292" s="233" t="str">
        <f t="shared" si="2481"/>
        <v/>
      </c>
    </row>
    <row r="3293" spans="1:64" ht="12" hidden="1" customHeight="1">
      <c r="A3293" s="333" t="s">
        <v>830</v>
      </c>
      <c r="B3293" s="381" t="s">
        <v>318</v>
      </c>
      <c r="C3293" s="333" t="s">
        <v>831</v>
      </c>
      <c r="D3293" s="381" t="s">
        <v>311</v>
      </c>
      <c r="E3293" s="381" t="s">
        <v>1534</v>
      </c>
      <c r="F3293" s="381" t="s">
        <v>586</v>
      </c>
      <c r="G3293" s="381" t="s">
        <v>389</v>
      </c>
      <c r="H3293" s="100" t="s">
        <v>653</v>
      </c>
      <c r="I3293" s="381" t="s">
        <v>339</v>
      </c>
      <c r="J3293" s="382">
        <v>3200</v>
      </c>
      <c r="K3293" s="382">
        <v>3200</v>
      </c>
      <c r="L3293" s="191" t="str">
        <f t="shared" si="2486"/>
        <v>848026701003022000640024422610</v>
      </c>
      <c r="M3293" s="192">
        <f t="array" ref="M3293">IF(COUNT(SEARCH(Удалить_Роспись_КВСР,$B3293)*SEARCH(Удалить_Роспись_ПБС,$C3293)*SEARCH(Удалить_Роспись_КФСР, $D3293)*SEARCH(Удалить_Роспись_КЦСР,$E3293)*SEARCH(Удалить_Роспись_КВР,$F3293)*SEARCH(Удалить_Роспись_ЭК,$H3293)*SEARCH(Удалить_Роспись_КР,$I3293))&gt;0,0,1)</f>
        <v>0</v>
      </c>
      <c r="N3293" s="192">
        <v>0</v>
      </c>
      <c r="O3293" s="192" t="str">
        <f t="shared" si="2437"/>
        <v/>
      </c>
      <c r="P3293" s="192" t="str">
        <f t="shared" si="2490"/>
        <v/>
      </c>
      <c r="Q3293" s="300" t="str">
        <f t="shared" si="2439"/>
        <v/>
      </c>
      <c r="R3293" s="300" t="str">
        <f t="shared" si="2440"/>
        <v/>
      </c>
      <c r="S3293" s="300" t="str">
        <f t="shared" si="2441"/>
        <v/>
      </c>
      <c r="T3293" s="192" t="str">
        <f t="shared" si="2442"/>
        <v/>
      </c>
      <c r="U3293" s="303" t="str">
        <f t="shared" si="2443"/>
        <v/>
      </c>
      <c r="V3293" s="300" t="str">
        <f t="shared" si="2444"/>
        <v/>
      </c>
      <c r="W3293" s="192" t="str">
        <f t="shared" si="2500"/>
        <v/>
      </c>
      <c r="X3293" s="303" t="str">
        <f t="shared" si="2501"/>
        <v/>
      </c>
      <c r="Y3293" s="300" t="str">
        <f t="shared" si="2447"/>
        <v/>
      </c>
      <c r="Z3293" s="300" t="str">
        <f t="shared" si="2487"/>
        <v/>
      </c>
      <c r="AA3293" s="303" t="str">
        <f t="shared" si="2449"/>
        <v/>
      </c>
      <c r="AB3293" s="300" t="str">
        <f t="shared" si="2450"/>
        <v/>
      </c>
      <c r="AC3293" s="300" t="str">
        <f t="shared" si="2451"/>
        <v/>
      </c>
      <c r="AD3293" s="300" t="str">
        <f t="shared" si="2452"/>
        <v/>
      </c>
      <c r="AE3293" s="192" t="str">
        <f t="shared" si="2453"/>
        <v/>
      </c>
      <c r="AF3293" s="192" t="str">
        <f t="shared" si="2454"/>
        <v/>
      </c>
      <c r="AG3293" s="192"/>
      <c r="AJ3293" s="300" t="str">
        <f t="shared" si="2488"/>
        <v/>
      </c>
      <c r="AK3293" s="300" t="str">
        <f t="shared" si="2494"/>
        <v/>
      </c>
      <c r="AL3293" s="300" t="str">
        <f t="shared" si="2457"/>
        <v/>
      </c>
      <c r="AM3293" s="300" t="str">
        <f t="shared" si="2489"/>
        <v/>
      </c>
      <c r="AN3293" s="300" t="str">
        <f t="shared" si="2495"/>
        <v/>
      </c>
      <c r="AO3293" s="300" t="str">
        <f t="shared" si="2496"/>
        <v/>
      </c>
      <c r="AP3293" s="300" t="str">
        <f t="shared" si="2497"/>
        <v/>
      </c>
      <c r="AQ3293" s="300" t="str">
        <f t="shared" si="2498"/>
        <v/>
      </c>
      <c r="AR3293" s="306" t="str">
        <f t="shared" si="2499"/>
        <v/>
      </c>
      <c r="AS3293" s="300" t="str">
        <f t="shared" si="2464"/>
        <v/>
      </c>
      <c r="AT3293" s="300" t="str">
        <f t="shared" si="2465"/>
        <v/>
      </c>
      <c r="AU3293" s="192" t="str">
        <f t="shared" si="2466"/>
        <v>рбс</v>
      </c>
      <c r="AV3293" s="192" t="str">
        <f t="shared" si="2482"/>
        <v>рбс84802670общпро</v>
      </c>
      <c r="AW3293" s="191">
        <f t="shared" si="2468"/>
        <v>0</v>
      </c>
      <c r="AX3293" s="191">
        <f t="shared" si="2469"/>
        <v>0</v>
      </c>
      <c r="AY3293" s="191">
        <f t="shared" si="2470"/>
        <v>0</v>
      </c>
      <c r="AZ3293" s="191">
        <f t="shared" si="2471"/>
        <v>0</v>
      </c>
      <c r="BA3293" s="193">
        <f t="shared" si="2483"/>
        <v>1</v>
      </c>
      <c r="BB3293" s="193">
        <f t="shared" si="2484"/>
        <v>1</v>
      </c>
      <c r="BC3293" s="193">
        <f t="shared" si="2485"/>
        <v>1</v>
      </c>
      <c r="BD3293" s="191">
        <f t="shared" si="2475"/>
        <v>0</v>
      </c>
      <c r="BE3293" s="191">
        <f t="shared" si="2476"/>
        <v>0</v>
      </c>
      <c r="BF3293" s="210">
        <f t="shared" si="2477"/>
        <v>0</v>
      </c>
      <c r="BG3293" s="211">
        <f t="shared" si="2478"/>
        <v>0</v>
      </c>
      <c r="BH3293" s="289" t="str">
        <f t="shared" si="2491"/>
        <v>848</v>
      </c>
      <c r="BI3293" s="289" t="str">
        <f t="shared" si="2492"/>
        <v>1003</v>
      </c>
      <c r="BJ3293" s="284" t="s">
        <v>591</v>
      </c>
      <c r="BK3293" s="284" t="s">
        <v>586</v>
      </c>
      <c r="BL3293" s="233" t="str">
        <f t="shared" si="2481"/>
        <v/>
      </c>
    </row>
    <row r="3294" spans="1:64" ht="12" customHeight="1">
      <c r="A3294" s="333" t="s">
        <v>830</v>
      </c>
      <c r="B3294" s="381" t="s">
        <v>318</v>
      </c>
      <c r="C3294" s="333" t="s">
        <v>831</v>
      </c>
      <c r="D3294" s="381" t="s">
        <v>311</v>
      </c>
      <c r="E3294" s="381" t="s">
        <v>882</v>
      </c>
      <c r="F3294" s="381" t="s">
        <v>586</v>
      </c>
      <c r="G3294" s="381" t="s">
        <v>391</v>
      </c>
      <c r="H3294" s="100" t="s">
        <v>653</v>
      </c>
      <c r="I3294" s="381" t="s">
        <v>505</v>
      </c>
      <c r="J3294" s="382">
        <v>6372</v>
      </c>
      <c r="K3294" s="382">
        <v>6372</v>
      </c>
      <c r="L3294" s="191" t="str">
        <f t="shared" si="2486"/>
        <v>848026701003901008000024422101</v>
      </c>
      <c r="M3294" s="192">
        <f t="array" ref="M3294">IF(COUNT(SEARCH(Удалить_Роспись_КВСР,$B3294)*SEARCH(Удалить_Роспись_ПБС,$C3294)*SEARCH(Удалить_Роспись_КФСР, $D3294)*SEARCH(Удалить_Роспись_КЦСР,$E3294)*SEARCH(Удалить_Роспись_КВР,$F3294)*SEARCH(Удалить_Роспись_ЭК,$H3294)*SEARCH(Удалить_Роспись_КР,$I3294))&gt;0,0,1)</f>
        <v>1</v>
      </c>
      <c r="N3294" s="192">
        <v>0</v>
      </c>
      <c r="O3294" s="192" t="str">
        <f t="shared" si="2437"/>
        <v/>
      </c>
      <c r="P3294" s="192" t="str">
        <f t="shared" si="2490"/>
        <v/>
      </c>
      <c r="Q3294" s="300" t="str">
        <f t="shared" si="2439"/>
        <v/>
      </c>
      <c r="R3294" s="300" t="str">
        <f t="shared" si="2440"/>
        <v/>
      </c>
      <c r="S3294" s="300" t="str">
        <f t="shared" si="2441"/>
        <v/>
      </c>
      <c r="T3294" s="192" t="str">
        <f t="shared" si="2442"/>
        <v/>
      </c>
      <c r="U3294" s="303" t="str">
        <f t="shared" si="2443"/>
        <v/>
      </c>
      <c r="V3294" s="300" t="str">
        <f t="shared" si="2444"/>
        <v/>
      </c>
      <c r="W3294" s="192" t="str">
        <f t="shared" si="2500"/>
        <v/>
      </c>
      <c r="X3294" s="303" t="str">
        <f t="shared" si="2501"/>
        <v/>
      </c>
      <c r="Y3294" s="300" t="str">
        <f t="shared" si="2447"/>
        <v/>
      </c>
      <c r="Z3294" s="300" t="str">
        <f t="shared" si="2487"/>
        <v/>
      </c>
      <c r="AA3294" s="303" t="str">
        <f t="shared" si="2449"/>
        <v/>
      </c>
      <c r="AB3294" s="300" t="str">
        <f t="shared" si="2450"/>
        <v/>
      </c>
      <c r="AC3294" s="300" t="str">
        <f t="shared" si="2451"/>
        <v/>
      </c>
      <c r="AD3294" s="300" t="str">
        <f t="shared" si="2452"/>
        <v/>
      </c>
      <c r="AE3294" s="192" t="str">
        <f t="shared" si="2453"/>
        <v/>
      </c>
      <c r="AF3294" s="192" t="str">
        <f t="shared" si="2454"/>
        <v/>
      </c>
      <c r="AG3294" s="192"/>
      <c r="AJ3294" s="300" t="str">
        <f t="shared" si="2488"/>
        <v/>
      </c>
      <c r="AK3294" s="300" t="str">
        <f t="shared" si="2494"/>
        <v/>
      </c>
      <c r="AL3294" s="300" t="str">
        <f t="shared" si="2457"/>
        <v/>
      </c>
      <c r="AM3294" s="300" t="str">
        <f t="shared" si="2489"/>
        <v/>
      </c>
      <c r="AN3294" s="300" t="str">
        <f t="shared" si="2495"/>
        <v/>
      </c>
      <c r="AO3294" s="300" t="str">
        <f t="shared" si="2496"/>
        <v/>
      </c>
      <c r="AP3294" s="300" t="str">
        <f t="shared" si="2497"/>
        <v/>
      </c>
      <c r="AQ3294" s="300" t="str">
        <f t="shared" si="2498"/>
        <v/>
      </c>
      <c r="AR3294" s="306" t="str">
        <f t="shared" si="2499"/>
        <v/>
      </c>
      <c r="AS3294" s="300" t="str">
        <f t="shared" si="2464"/>
        <v/>
      </c>
      <c r="AT3294" s="300" t="str">
        <f t="shared" si="2465"/>
        <v/>
      </c>
      <c r="AU3294" s="192" t="str">
        <f t="shared" si="2466"/>
        <v>рбс</v>
      </c>
      <c r="AV3294" s="192" t="str">
        <f t="shared" si="2482"/>
        <v>рбс84802670общпро</v>
      </c>
      <c r="AW3294" s="191">
        <f t="shared" si="2468"/>
        <v>6372</v>
      </c>
      <c r="AX3294" s="191">
        <f t="shared" si="2469"/>
        <v>6372</v>
      </c>
      <c r="AY3294" s="191">
        <f t="shared" si="2470"/>
        <v>0</v>
      </c>
      <c r="AZ3294" s="191">
        <f t="shared" si="2471"/>
        <v>0</v>
      </c>
      <c r="BA3294" s="193">
        <f t="shared" si="2483"/>
        <v>1</v>
      </c>
      <c r="BB3294" s="193">
        <f t="shared" si="2484"/>
        <v>1</v>
      </c>
      <c r="BC3294" s="193">
        <f t="shared" si="2485"/>
        <v>1</v>
      </c>
      <c r="BD3294" s="191">
        <f t="shared" si="2475"/>
        <v>0</v>
      </c>
      <c r="BE3294" s="191">
        <f t="shared" si="2476"/>
        <v>0</v>
      </c>
      <c r="BF3294" s="210">
        <f t="shared" si="2477"/>
        <v>0</v>
      </c>
      <c r="BG3294" s="211">
        <f t="shared" si="2478"/>
        <v>0</v>
      </c>
      <c r="BH3294" s="289" t="str">
        <f t="shared" si="2491"/>
        <v>848</v>
      </c>
      <c r="BI3294" s="289" t="str">
        <f t="shared" si="2492"/>
        <v>1003</v>
      </c>
      <c r="BJ3294" s="284" t="s">
        <v>591</v>
      </c>
      <c r="BK3294" s="284" t="s">
        <v>586</v>
      </c>
      <c r="BL3294" s="233" t="str">
        <f t="shared" si="2481"/>
        <v/>
      </c>
    </row>
    <row r="3295" spans="1:64" ht="12" customHeight="1">
      <c r="A3295" s="333" t="s">
        <v>830</v>
      </c>
      <c r="B3295" s="381" t="s">
        <v>318</v>
      </c>
      <c r="C3295" s="333" t="s">
        <v>831</v>
      </c>
      <c r="D3295" s="381" t="s">
        <v>311</v>
      </c>
      <c r="E3295" s="381" t="s">
        <v>882</v>
      </c>
      <c r="F3295" s="381" t="s">
        <v>617</v>
      </c>
      <c r="G3295" s="381" t="s">
        <v>312</v>
      </c>
      <c r="H3295" s="100" t="s">
        <v>653</v>
      </c>
      <c r="I3295" s="381" t="s">
        <v>505</v>
      </c>
      <c r="J3295" s="382">
        <v>360000</v>
      </c>
      <c r="K3295" s="382">
        <v>360000</v>
      </c>
      <c r="L3295" s="191" t="str">
        <f t="shared" si="2486"/>
        <v>848026701003901008000032126201</v>
      </c>
      <c r="M3295" s="192">
        <f t="array" ref="M3295">IF(COUNT(SEARCH(Удалить_Роспись_КВСР,$B3295)*SEARCH(Удалить_Роспись_ПБС,$C3295)*SEARCH(Удалить_Роспись_КФСР, $D3295)*SEARCH(Удалить_Роспись_КЦСР,$E3295)*SEARCH(Удалить_Роспись_КВР,$F3295)*SEARCH(Удалить_Роспись_ЭК,$H3295)*SEARCH(Удалить_Роспись_КР,$I3295))&gt;0,0,1)</f>
        <v>1</v>
      </c>
      <c r="N3295" s="192">
        <v>0</v>
      </c>
      <c r="O3295" s="192" t="str">
        <f t="shared" si="2437"/>
        <v/>
      </c>
      <c r="P3295" s="192" t="str">
        <f t="shared" si="2490"/>
        <v/>
      </c>
      <c r="Q3295" s="300" t="str">
        <f t="shared" si="2439"/>
        <v/>
      </c>
      <c r="R3295" s="300" t="str">
        <f t="shared" si="2440"/>
        <v/>
      </c>
      <c r="S3295" s="300" t="str">
        <f t="shared" si="2441"/>
        <v/>
      </c>
      <c r="T3295" s="192" t="str">
        <f t="shared" si="2442"/>
        <v/>
      </c>
      <c r="U3295" s="303" t="str">
        <f t="shared" si="2443"/>
        <v/>
      </c>
      <c r="V3295" s="300" t="str">
        <f t="shared" si="2444"/>
        <v/>
      </c>
      <c r="W3295" s="192" t="str">
        <f t="shared" si="2500"/>
        <v/>
      </c>
      <c r="X3295" s="303" t="str">
        <f t="shared" si="2501"/>
        <v/>
      </c>
      <c r="Y3295" s="300" t="str">
        <f t="shared" si="2447"/>
        <v/>
      </c>
      <c r="Z3295" s="300" t="str">
        <f t="shared" si="2487"/>
        <v/>
      </c>
      <c r="AA3295" s="303" t="str">
        <f t="shared" si="2449"/>
        <v/>
      </c>
      <c r="AB3295" s="300" t="str">
        <f t="shared" si="2450"/>
        <v/>
      </c>
      <c r="AC3295" s="300" t="str">
        <f t="shared" si="2451"/>
        <v/>
      </c>
      <c r="AD3295" s="300" t="str">
        <f t="shared" si="2452"/>
        <v/>
      </c>
      <c r="AE3295" s="192" t="str">
        <f t="shared" si="2453"/>
        <v/>
      </c>
      <c r="AF3295" s="192" t="str">
        <f t="shared" si="2454"/>
        <v/>
      </c>
      <c r="AG3295" s="192"/>
      <c r="AJ3295" s="300" t="str">
        <f t="shared" si="2488"/>
        <v/>
      </c>
      <c r="AK3295" s="300" t="str">
        <f t="shared" si="2494"/>
        <v/>
      </c>
      <c r="AL3295" s="300" t="str">
        <f t="shared" si="2457"/>
        <v/>
      </c>
      <c r="AM3295" s="300" t="str">
        <f t="shared" si="2489"/>
        <v/>
      </c>
      <c r="AN3295" s="300" t="str">
        <f t="shared" si="2495"/>
        <v/>
      </c>
      <c r="AO3295" s="300" t="str">
        <f t="shared" si="2496"/>
        <v/>
      </c>
      <c r="AP3295" s="300" t="str">
        <f t="shared" si="2497"/>
        <v/>
      </c>
      <c r="AQ3295" s="300" t="str">
        <f t="shared" si="2498"/>
        <v/>
      </c>
      <c r="AR3295" s="306" t="str">
        <f t="shared" si="2499"/>
        <v/>
      </c>
      <c r="AS3295" s="300" t="str">
        <f t="shared" si="2464"/>
        <v/>
      </c>
      <c r="AT3295" s="300" t="str">
        <f t="shared" si="2465"/>
        <v/>
      </c>
      <c r="AU3295" s="192" t="str">
        <f t="shared" si="2466"/>
        <v>рбс</v>
      </c>
      <c r="AV3295" s="192" t="str">
        <f t="shared" si="2482"/>
        <v>рбс84802670общпро</v>
      </c>
      <c r="AW3295" s="191">
        <f t="shared" si="2468"/>
        <v>360000</v>
      </c>
      <c r="AX3295" s="191">
        <f t="shared" si="2469"/>
        <v>360000</v>
      </c>
      <c r="AY3295" s="191">
        <f t="shared" si="2470"/>
        <v>0</v>
      </c>
      <c r="AZ3295" s="191">
        <f t="shared" si="2471"/>
        <v>0</v>
      </c>
      <c r="BA3295" s="193">
        <f t="shared" si="2483"/>
        <v>1</v>
      </c>
      <c r="BB3295" s="193">
        <f t="shared" si="2484"/>
        <v>1</v>
      </c>
      <c r="BC3295" s="193">
        <f t="shared" si="2485"/>
        <v>1</v>
      </c>
      <c r="BD3295" s="191">
        <f t="shared" si="2475"/>
        <v>0</v>
      </c>
      <c r="BE3295" s="191">
        <f t="shared" si="2476"/>
        <v>0</v>
      </c>
      <c r="BF3295" s="210">
        <f t="shared" si="2477"/>
        <v>0</v>
      </c>
      <c r="BG3295" s="211">
        <f t="shared" si="2478"/>
        <v>0</v>
      </c>
      <c r="BH3295" s="289" t="str">
        <f t="shared" si="2491"/>
        <v>848</v>
      </c>
      <c r="BI3295" s="289" t="str">
        <f t="shared" si="2492"/>
        <v>1003</v>
      </c>
      <c r="BJ3295" s="284" t="s">
        <v>591</v>
      </c>
      <c r="BK3295" s="284" t="s">
        <v>586</v>
      </c>
      <c r="BL3295" s="233" t="str">
        <f t="shared" si="2481"/>
        <v/>
      </c>
    </row>
    <row r="3296" spans="1:64" ht="12" hidden="1" customHeight="1">
      <c r="A3296" s="333" t="s">
        <v>830</v>
      </c>
      <c r="B3296" s="381" t="s">
        <v>318</v>
      </c>
      <c r="C3296" s="333" t="s">
        <v>831</v>
      </c>
      <c r="D3296" s="381" t="s">
        <v>320</v>
      </c>
      <c r="E3296" s="381" t="s">
        <v>1535</v>
      </c>
      <c r="F3296" s="381" t="s">
        <v>602</v>
      </c>
      <c r="G3296" s="381" t="s">
        <v>385</v>
      </c>
      <c r="H3296" s="100" t="s">
        <v>653</v>
      </c>
      <c r="I3296" s="381" t="s">
        <v>339</v>
      </c>
      <c r="J3296" s="382">
        <v>11608100</v>
      </c>
      <c r="K3296" s="382">
        <v>8396428.5899999999</v>
      </c>
      <c r="L3296" s="191" t="str">
        <f t="shared" si="2486"/>
        <v>848026701006026007513012121110</v>
      </c>
      <c r="M3296" s="192">
        <f t="array" ref="M3296">IF(COUNT(SEARCH(Удалить_Роспись_КВСР,$B3296)*SEARCH(Удалить_Роспись_ПБС,$C3296)*SEARCH(Удалить_Роспись_КФСР, $D3296)*SEARCH(Удалить_Роспись_КЦСР,$E3296)*SEARCH(Удалить_Роспись_КВР,$F3296)*SEARCH(Удалить_Роспись_ЭК,$H3296)*SEARCH(Удалить_Роспись_КР,$I3296))&gt;0,0,1)</f>
        <v>0</v>
      </c>
      <c r="N3296" s="192">
        <v>0</v>
      </c>
      <c r="O3296" s="192" t="str">
        <f t="shared" si="2437"/>
        <v/>
      </c>
      <c r="P3296" s="192" t="str">
        <f t="shared" si="2490"/>
        <v/>
      </c>
      <c r="Q3296" s="300" t="str">
        <f t="shared" si="2439"/>
        <v/>
      </c>
      <c r="R3296" s="300" t="str">
        <f t="shared" si="2440"/>
        <v/>
      </c>
      <c r="S3296" s="300" t="str">
        <f t="shared" si="2441"/>
        <v/>
      </c>
      <c r="T3296" s="192" t="str">
        <f t="shared" si="2442"/>
        <v/>
      </c>
      <c r="U3296" s="303" t="str">
        <f t="shared" si="2443"/>
        <v/>
      </c>
      <c r="V3296" s="300" t="str">
        <f t="shared" si="2444"/>
        <v/>
      </c>
      <c r="W3296" s="192" t="str">
        <f t="shared" si="2500"/>
        <v/>
      </c>
      <c r="X3296" s="303" t="str">
        <f t="shared" si="2501"/>
        <v/>
      </c>
      <c r="Y3296" s="300" t="str">
        <f t="shared" si="2447"/>
        <v/>
      </c>
      <c r="Z3296" s="300" t="str">
        <f t="shared" si="2487"/>
        <v/>
      </c>
      <c r="AA3296" s="303" t="str">
        <f t="shared" si="2449"/>
        <v/>
      </c>
      <c r="AB3296" s="300" t="str">
        <f t="shared" si="2450"/>
        <v/>
      </c>
      <c r="AC3296" s="300" t="str">
        <f t="shared" si="2451"/>
        <v/>
      </c>
      <c r="AD3296" s="300" t="str">
        <f t="shared" si="2452"/>
        <v/>
      </c>
      <c r="AE3296" s="192" t="str">
        <f t="shared" si="2453"/>
        <v/>
      </c>
      <c r="AF3296" s="192" t="str">
        <f t="shared" si="2454"/>
        <v/>
      </c>
      <c r="AG3296" s="192"/>
      <c r="AJ3296" s="300" t="str">
        <f t="shared" si="2488"/>
        <v/>
      </c>
      <c r="AK3296" s="300" t="str">
        <f t="shared" si="2494"/>
        <v/>
      </c>
      <c r="AL3296" s="300" t="str">
        <f t="shared" si="2457"/>
        <v/>
      </c>
      <c r="AM3296" s="300" t="str">
        <f t="shared" si="2489"/>
        <v/>
      </c>
      <c r="AN3296" s="300" t="str">
        <f t="shared" si="2495"/>
        <v/>
      </c>
      <c r="AO3296" s="300" t="str">
        <f t="shared" si="2496"/>
        <v/>
      </c>
      <c r="AP3296" s="300" t="str">
        <f t="shared" si="2497"/>
        <v/>
      </c>
      <c r="AQ3296" s="300" t="str">
        <f t="shared" si="2498"/>
        <v/>
      </c>
      <c r="AR3296" s="306" t="str">
        <f t="shared" si="2499"/>
        <v/>
      </c>
      <c r="AS3296" s="300" t="str">
        <f t="shared" si="2464"/>
        <v/>
      </c>
      <c r="AT3296" s="300" t="str">
        <f t="shared" si="2465"/>
        <v/>
      </c>
      <c r="AU3296" s="192" t="str">
        <f t="shared" si="2466"/>
        <v>рбс</v>
      </c>
      <c r="AV3296" s="192" t="str">
        <f t="shared" si="2482"/>
        <v>рбс84802670общопл</v>
      </c>
      <c r="AW3296" s="191">
        <f t="shared" si="2468"/>
        <v>0</v>
      </c>
      <c r="AX3296" s="191">
        <f t="shared" si="2469"/>
        <v>0</v>
      </c>
      <c r="AY3296" s="191">
        <f t="shared" si="2470"/>
        <v>0</v>
      </c>
      <c r="AZ3296" s="191">
        <f t="shared" si="2471"/>
        <v>0</v>
      </c>
      <c r="BA3296" s="193">
        <f t="shared" si="2483"/>
        <v>1</v>
      </c>
      <c r="BB3296" s="193">
        <f t="shared" si="2484"/>
        <v>1</v>
      </c>
      <c r="BC3296" s="193">
        <f t="shared" si="2485"/>
        <v>1</v>
      </c>
      <c r="BD3296" s="191">
        <f t="shared" si="2475"/>
        <v>0</v>
      </c>
      <c r="BE3296" s="191">
        <f t="shared" si="2476"/>
        <v>0</v>
      </c>
      <c r="BF3296" s="210">
        <f t="shared" si="2477"/>
        <v>0</v>
      </c>
      <c r="BG3296" s="211">
        <f t="shared" si="2478"/>
        <v>0</v>
      </c>
      <c r="BH3296" s="289" t="str">
        <f t="shared" si="2491"/>
        <v>848</v>
      </c>
      <c r="BI3296" s="289" t="str">
        <f t="shared" si="2492"/>
        <v>1006</v>
      </c>
      <c r="BJ3296" s="284" t="s">
        <v>591</v>
      </c>
      <c r="BK3296" s="284" t="s">
        <v>586</v>
      </c>
      <c r="BL3296" s="233" t="str">
        <f t="shared" si="2481"/>
        <v/>
      </c>
    </row>
    <row r="3297" spans="1:64" ht="12" hidden="1" customHeight="1">
      <c r="A3297" s="333" t="s">
        <v>830</v>
      </c>
      <c r="B3297" s="381" t="s">
        <v>318</v>
      </c>
      <c r="C3297" s="333" t="s">
        <v>831</v>
      </c>
      <c r="D3297" s="381" t="s">
        <v>320</v>
      </c>
      <c r="E3297" s="381" t="s">
        <v>1535</v>
      </c>
      <c r="F3297" s="381" t="s">
        <v>585</v>
      </c>
      <c r="G3297" s="381" t="s">
        <v>386</v>
      </c>
      <c r="H3297" s="100" t="s">
        <v>653</v>
      </c>
      <c r="I3297" s="381" t="s">
        <v>339</v>
      </c>
      <c r="J3297" s="382">
        <v>161900</v>
      </c>
      <c r="K3297" s="382">
        <v>83012.509999999995</v>
      </c>
      <c r="L3297" s="191" t="str">
        <f t="shared" si="2486"/>
        <v>848026701006026007513012221210</v>
      </c>
      <c r="M3297" s="192">
        <f t="array" ref="M3297">IF(COUNT(SEARCH(Удалить_Роспись_КВСР,$B3297)*SEARCH(Удалить_Роспись_ПБС,$C3297)*SEARCH(Удалить_Роспись_КФСР, $D3297)*SEARCH(Удалить_Роспись_КЦСР,$E3297)*SEARCH(Удалить_Роспись_КВР,$F3297)*SEARCH(Удалить_Роспись_ЭК,$H3297)*SEARCH(Удалить_Роспись_КР,$I3297))&gt;0,0,1)</f>
        <v>0</v>
      </c>
      <c r="N3297" s="192">
        <v>0</v>
      </c>
      <c r="O3297" s="192" t="str">
        <f t="shared" si="2437"/>
        <v/>
      </c>
      <c r="P3297" s="192" t="str">
        <f t="shared" si="2490"/>
        <v/>
      </c>
      <c r="Q3297" s="300" t="str">
        <f t="shared" si="2439"/>
        <v/>
      </c>
      <c r="R3297" s="300" t="str">
        <f t="shared" si="2440"/>
        <v/>
      </c>
      <c r="S3297" s="300" t="str">
        <f t="shared" si="2441"/>
        <v/>
      </c>
      <c r="T3297" s="192" t="str">
        <f t="shared" si="2442"/>
        <v/>
      </c>
      <c r="U3297" s="303" t="str">
        <f t="shared" si="2443"/>
        <v/>
      </c>
      <c r="V3297" s="300" t="str">
        <f t="shared" si="2444"/>
        <v/>
      </c>
      <c r="W3297" s="192" t="str">
        <f t="shared" si="2500"/>
        <v/>
      </c>
      <c r="X3297" s="303" t="str">
        <f t="shared" si="2501"/>
        <v/>
      </c>
      <c r="Y3297" s="300" t="str">
        <f t="shared" si="2447"/>
        <v/>
      </c>
      <c r="Z3297" s="300" t="str">
        <f t="shared" si="2487"/>
        <v/>
      </c>
      <c r="AA3297" s="303" t="str">
        <f t="shared" si="2449"/>
        <v/>
      </c>
      <c r="AB3297" s="300" t="str">
        <f t="shared" si="2450"/>
        <v/>
      </c>
      <c r="AC3297" s="300" t="str">
        <f t="shared" si="2451"/>
        <v/>
      </c>
      <c r="AD3297" s="300" t="str">
        <f t="shared" si="2452"/>
        <v/>
      </c>
      <c r="AE3297" s="192" t="str">
        <f t="shared" si="2453"/>
        <v/>
      </c>
      <c r="AF3297" s="192" t="str">
        <f t="shared" si="2454"/>
        <v/>
      </c>
      <c r="AG3297" s="192"/>
      <c r="AJ3297" s="300" t="str">
        <f t="shared" si="2488"/>
        <v/>
      </c>
      <c r="AK3297" s="300" t="str">
        <f t="shared" si="2494"/>
        <v/>
      </c>
      <c r="AL3297" s="300" t="str">
        <f t="shared" si="2457"/>
        <v/>
      </c>
      <c r="AM3297" s="300" t="str">
        <f t="shared" si="2489"/>
        <v/>
      </c>
      <c r="AN3297" s="300" t="str">
        <f t="shared" si="2495"/>
        <v/>
      </c>
      <c r="AO3297" s="300" t="str">
        <f t="shared" si="2496"/>
        <v/>
      </c>
      <c r="AP3297" s="300" t="str">
        <f t="shared" si="2497"/>
        <v/>
      </c>
      <c r="AQ3297" s="300" t="str">
        <f t="shared" si="2498"/>
        <v/>
      </c>
      <c r="AR3297" s="306" t="str">
        <f t="shared" si="2499"/>
        <v/>
      </c>
      <c r="AS3297" s="300" t="str">
        <f t="shared" si="2464"/>
        <v/>
      </c>
      <c r="AT3297" s="300" t="str">
        <f t="shared" si="2465"/>
        <v/>
      </c>
      <c r="AU3297" s="192" t="str">
        <f t="shared" si="2466"/>
        <v>рбс</v>
      </c>
      <c r="AV3297" s="192" t="str">
        <f t="shared" si="2482"/>
        <v>рбс84802670общпро</v>
      </c>
      <c r="AW3297" s="191">
        <f t="shared" si="2468"/>
        <v>0</v>
      </c>
      <c r="AX3297" s="191">
        <f t="shared" si="2469"/>
        <v>0</v>
      </c>
      <c r="AY3297" s="191">
        <f t="shared" si="2470"/>
        <v>0</v>
      </c>
      <c r="AZ3297" s="191">
        <f t="shared" si="2471"/>
        <v>0</v>
      </c>
      <c r="BA3297" s="193">
        <f t="shared" si="2483"/>
        <v>1</v>
      </c>
      <c r="BB3297" s="193">
        <f t="shared" si="2484"/>
        <v>1</v>
      </c>
      <c r="BC3297" s="193">
        <f t="shared" si="2485"/>
        <v>1</v>
      </c>
      <c r="BD3297" s="191">
        <f t="shared" si="2475"/>
        <v>0</v>
      </c>
      <c r="BE3297" s="191">
        <f t="shared" si="2476"/>
        <v>0</v>
      </c>
      <c r="BF3297" s="210">
        <f t="shared" si="2477"/>
        <v>0</v>
      </c>
      <c r="BG3297" s="211">
        <f t="shared" si="2478"/>
        <v>0</v>
      </c>
      <c r="BH3297" s="289" t="str">
        <f t="shared" si="2491"/>
        <v>848</v>
      </c>
      <c r="BI3297" s="289" t="str">
        <f t="shared" si="2492"/>
        <v>1006</v>
      </c>
      <c r="BJ3297" s="284" t="s">
        <v>591</v>
      </c>
      <c r="BK3297" s="284" t="s">
        <v>586</v>
      </c>
      <c r="BL3297" s="233" t="str">
        <f t="shared" si="2481"/>
        <v/>
      </c>
    </row>
    <row r="3298" spans="1:64" ht="12" hidden="1" customHeight="1">
      <c r="A3298" s="333" t="s">
        <v>830</v>
      </c>
      <c r="B3298" s="381" t="s">
        <v>318</v>
      </c>
      <c r="C3298" s="333" t="s">
        <v>831</v>
      </c>
      <c r="D3298" s="381" t="s">
        <v>320</v>
      </c>
      <c r="E3298" s="381" t="s">
        <v>1535</v>
      </c>
      <c r="F3298" s="381" t="s">
        <v>873</v>
      </c>
      <c r="G3298" s="381" t="s">
        <v>387</v>
      </c>
      <c r="H3298" s="100" t="s">
        <v>653</v>
      </c>
      <c r="I3298" s="381" t="s">
        <v>339</v>
      </c>
      <c r="J3298" s="382">
        <v>3505600</v>
      </c>
      <c r="K3298" s="382">
        <v>2529232.13</v>
      </c>
      <c r="L3298" s="191" t="str">
        <f t="shared" si="2486"/>
        <v>848026701006026007513012921310</v>
      </c>
      <c r="M3298" s="192">
        <f t="array" ref="M3298">IF(COUNT(SEARCH(Удалить_Роспись_КВСР,$B3298)*SEARCH(Удалить_Роспись_ПБС,$C3298)*SEARCH(Удалить_Роспись_КФСР, $D3298)*SEARCH(Удалить_Роспись_КЦСР,$E3298)*SEARCH(Удалить_Роспись_КВР,$F3298)*SEARCH(Удалить_Роспись_ЭК,$H3298)*SEARCH(Удалить_Роспись_КР,$I3298))&gt;0,0,1)</f>
        <v>0</v>
      </c>
      <c r="N3298" s="192">
        <v>0</v>
      </c>
      <c r="O3298" s="192" t="str">
        <f t="shared" si="2437"/>
        <v/>
      </c>
      <c r="P3298" s="192" t="str">
        <f t="shared" si="2490"/>
        <v/>
      </c>
      <c r="Q3298" s="300" t="str">
        <f t="shared" si="2439"/>
        <v/>
      </c>
      <c r="R3298" s="300" t="str">
        <f t="shared" si="2440"/>
        <v/>
      </c>
      <c r="S3298" s="300" t="str">
        <f t="shared" si="2441"/>
        <v/>
      </c>
      <c r="T3298" s="192" t="str">
        <f t="shared" si="2442"/>
        <v/>
      </c>
      <c r="U3298" s="303" t="str">
        <f t="shared" si="2443"/>
        <v/>
      </c>
      <c r="V3298" s="300" t="str">
        <f t="shared" si="2444"/>
        <v/>
      </c>
      <c r="W3298" s="192" t="str">
        <f t="shared" si="2500"/>
        <v/>
      </c>
      <c r="X3298" s="303" t="str">
        <f t="shared" si="2501"/>
        <v/>
      </c>
      <c r="Y3298" s="300" t="str">
        <f t="shared" si="2447"/>
        <v/>
      </c>
      <c r="Z3298" s="300" t="str">
        <f t="shared" si="2487"/>
        <v/>
      </c>
      <c r="AA3298" s="303" t="str">
        <f t="shared" si="2449"/>
        <v/>
      </c>
      <c r="AB3298" s="300" t="str">
        <f t="shared" si="2450"/>
        <v/>
      </c>
      <c r="AC3298" s="300" t="str">
        <f t="shared" si="2451"/>
        <v/>
      </c>
      <c r="AD3298" s="300" t="str">
        <f t="shared" si="2452"/>
        <v/>
      </c>
      <c r="AE3298" s="192" t="str">
        <f t="shared" si="2453"/>
        <v/>
      </c>
      <c r="AF3298" s="192" t="str">
        <f t="shared" si="2454"/>
        <v/>
      </c>
      <c r="AG3298" s="192"/>
      <c r="AJ3298" s="300" t="str">
        <f t="shared" si="2488"/>
        <v/>
      </c>
      <c r="AK3298" s="300" t="str">
        <f t="shared" si="2494"/>
        <v/>
      </c>
      <c r="AL3298" s="300" t="str">
        <f t="shared" si="2457"/>
        <v/>
      </c>
      <c r="AM3298" s="300" t="str">
        <f t="shared" si="2489"/>
        <v/>
      </c>
      <c r="AN3298" s="300" t="str">
        <f t="shared" si="2495"/>
        <v/>
      </c>
      <c r="AO3298" s="300" t="str">
        <f t="shared" si="2496"/>
        <v/>
      </c>
      <c r="AP3298" s="300" t="str">
        <f t="shared" si="2497"/>
        <v/>
      </c>
      <c r="AQ3298" s="300" t="str">
        <f t="shared" si="2498"/>
        <v/>
      </c>
      <c r="AR3298" s="306" t="str">
        <f t="shared" si="2499"/>
        <v/>
      </c>
      <c r="AS3298" s="300" t="str">
        <f t="shared" si="2464"/>
        <v/>
      </c>
      <c r="AT3298" s="300" t="str">
        <f t="shared" si="2465"/>
        <v/>
      </c>
      <c r="AU3298" s="192" t="str">
        <f t="shared" si="2466"/>
        <v>рбс</v>
      </c>
      <c r="AV3298" s="192" t="str">
        <f t="shared" si="2482"/>
        <v>рбс84802670общопл</v>
      </c>
      <c r="AW3298" s="191">
        <f t="shared" si="2468"/>
        <v>0</v>
      </c>
      <c r="AX3298" s="191">
        <f t="shared" si="2469"/>
        <v>0</v>
      </c>
      <c r="AY3298" s="191">
        <f t="shared" si="2470"/>
        <v>0</v>
      </c>
      <c r="AZ3298" s="191">
        <f t="shared" si="2471"/>
        <v>0</v>
      </c>
      <c r="BA3298" s="193">
        <f t="shared" si="2483"/>
        <v>1</v>
      </c>
      <c r="BB3298" s="193">
        <f t="shared" si="2484"/>
        <v>1</v>
      </c>
      <c r="BC3298" s="193">
        <f t="shared" si="2485"/>
        <v>1</v>
      </c>
      <c r="BD3298" s="191">
        <f t="shared" si="2475"/>
        <v>0</v>
      </c>
      <c r="BE3298" s="191">
        <f t="shared" si="2476"/>
        <v>0</v>
      </c>
      <c r="BF3298" s="210">
        <f t="shared" si="2477"/>
        <v>0</v>
      </c>
      <c r="BG3298" s="211">
        <f t="shared" si="2478"/>
        <v>0</v>
      </c>
      <c r="BH3298" s="289"/>
      <c r="BI3298" s="289"/>
      <c r="BL3298" s="233" t="str">
        <f t="shared" si="2481"/>
        <v/>
      </c>
    </row>
    <row r="3299" spans="1:64" ht="12" hidden="1" customHeight="1">
      <c r="A3299" s="333" t="s">
        <v>830</v>
      </c>
      <c r="B3299" s="381" t="s">
        <v>318</v>
      </c>
      <c r="C3299" s="333" t="s">
        <v>831</v>
      </c>
      <c r="D3299" s="381" t="s">
        <v>320</v>
      </c>
      <c r="E3299" s="381" t="s">
        <v>1535</v>
      </c>
      <c r="F3299" s="381" t="s">
        <v>586</v>
      </c>
      <c r="G3299" s="381" t="s">
        <v>391</v>
      </c>
      <c r="H3299" s="100" t="s">
        <v>653</v>
      </c>
      <c r="I3299" s="381" t="s">
        <v>339</v>
      </c>
      <c r="J3299" s="382">
        <v>404219.2</v>
      </c>
      <c r="K3299" s="382">
        <v>264723.26</v>
      </c>
      <c r="L3299" s="191" t="str">
        <f t="shared" si="2486"/>
        <v>848026701006026007513024422110</v>
      </c>
      <c r="M3299" s="192">
        <f t="array" ref="M3299">IF(COUNT(SEARCH(Удалить_Роспись_КВСР,$B3299)*SEARCH(Удалить_Роспись_ПБС,$C3299)*SEARCH(Удалить_Роспись_КФСР, $D3299)*SEARCH(Удалить_Роспись_КЦСР,$E3299)*SEARCH(Удалить_Роспись_КВР,$F3299)*SEARCH(Удалить_Роспись_ЭК,$H3299)*SEARCH(Удалить_Роспись_КР,$I3299))&gt;0,0,1)</f>
        <v>0</v>
      </c>
      <c r="N3299" s="192">
        <v>0</v>
      </c>
      <c r="O3299" s="192" t="str">
        <f t="shared" si="2437"/>
        <v/>
      </c>
      <c r="P3299" s="192" t="str">
        <f t="shared" si="2490"/>
        <v/>
      </c>
      <c r="Q3299" s="300" t="str">
        <f t="shared" si="2439"/>
        <v/>
      </c>
      <c r="R3299" s="300" t="str">
        <f t="shared" si="2440"/>
        <v/>
      </c>
      <c r="S3299" s="300" t="str">
        <f t="shared" si="2441"/>
        <v/>
      </c>
      <c r="T3299" s="192" t="str">
        <f t="shared" si="2442"/>
        <v/>
      </c>
      <c r="U3299" s="303" t="str">
        <f t="shared" si="2443"/>
        <v/>
      </c>
      <c r="V3299" s="300" t="str">
        <f t="shared" si="2444"/>
        <v/>
      </c>
      <c r="W3299" s="192" t="str">
        <f t="shared" si="2500"/>
        <v/>
      </c>
      <c r="X3299" s="303" t="str">
        <f t="shared" si="2501"/>
        <v/>
      </c>
      <c r="Y3299" s="300" t="str">
        <f t="shared" si="2447"/>
        <v/>
      </c>
      <c r="Z3299" s="300" t="str">
        <f t="shared" si="2487"/>
        <v/>
      </c>
      <c r="AA3299" s="303" t="str">
        <f t="shared" si="2449"/>
        <v/>
      </c>
      <c r="AB3299" s="300" t="str">
        <f t="shared" si="2450"/>
        <v/>
      </c>
      <c r="AC3299" s="300" t="str">
        <f t="shared" si="2451"/>
        <v/>
      </c>
      <c r="AD3299" s="300" t="str">
        <f t="shared" si="2452"/>
        <v/>
      </c>
      <c r="AE3299" s="192" t="str">
        <f t="shared" si="2453"/>
        <v/>
      </c>
      <c r="AF3299" s="192" t="str">
        <f t="shared" si="2454"/>
        <v/>
      </c>
      <c r="AG3299" s="192"/>
      <c r="AJ3299" s="300" t="str">
        <f t="shared" si="2488"/>
        <v/>
      </c>
      <c r="AK3299" s="300" t="str">
        <f t="shared" si="2494"/>
        <v/>
      </c>
      <c r="AL3299" s="300" t="str">
        <f t="shared" si="2457"/>
        <v/>
      </c>
      <c r="AM3299" s="300" t="str">
        <f t="shared" si="2489"/>
        <v/>
      </c>
      <c r="AN3299" s="300" t="str">
        <f t="shared" si="2495"/>
        <v/>
      </c>
      <c r="AO3299" s="300" t="str">
        <f t="shared" si="2496"/>
        <v/>
      </c>
      <c r="AP3299" s="300" t="str">
        <f t="shared" si="2497"/>
        <v/>
      </c>
      <c r="AQ3299" s="300" t="str">
        <f t="shared" si="2498"/>
        <v/>
      </c>
      <c r="AR3299" s="306" t="str">
        <f t="shared" si="2499"/>
        <v/>
      </c>
      <c r="AS3299" s="300" t="str">
        <f t="shared" si="2464"/>
        <v/>
      </c>
      <c r="AT3299" s="300" t="str">
        <f t="shared" si="2465"/>
        <v/>
      </c>
      <c r="AU3299" s="192" t="str">
        <f t="shared" si="2466"/>
        <v>рбс</v>
      </c>
      <c r="AV3299" s="192" t="str">
        <f t="shared" si="2482"/>
        <v>рбс84802670общпро</v>
      </c>
      <c r="AW3299" s="191">
        <f t="shared" si="2468"/>
        <v>0</v>
      </c>
      <c r="AX3299" s="191">
        <f t="shared" si="2469"/>
        <v>0</v>
      </c>
      <c r="AY3299" s="191">
        <f t="shared" si="2470"/>
        <v>0</v>
      </c>
      <c r="AZ3299" s="191">
        <f t="shared" si="2471"/>
        <v>0</v>
      </c>
      <c r="BA3299" s="193">
        <f t="shared" si="2483"/>
        <v>1</v>
      </c>
      <c r="BB3299" s="193">
        <f t="shared" si="2484"/>
        <v>1</v>
      </c>
      <c r="BC3299" s="193">
        <f t="shared" si="2485"/>
        <v>1</v>
      </c>
      <c r="BD3299" s="191">
        <f t="shared" si="2475"/>
        <v>0</v>
      </c>
      <c r="BE3299" s="191">
        <f t="shared" si="2476"/>
        <v>0</v>
      </c>
      <c r="BF3299" s="210">
        <f t="shared" si="2477"/>
        <v>0</v>
      </c>
      <c r="BG3299" s="211">
        <f t="shared" si="2478"/>
        <v>0</v>
      </c>
      <c r="BH3299" s="289"/>
      <c r="BI3299" s="289"/>
      <c r="BL3299" s="233" t="str">
        <f t="shared" si="2481"/>
        <v/>
      </c>
    </row>
    <row r="3300" spans="1:64" ht="12" hidden="1" customHeight="1">
      <c r="A3300" s="333" t="s">
        <v>830</v>
      </c>
      <c r="B3300" s="381" t="s">
        <v>318</v>
      </c>
      <c r="C3300" s="333" t="s">
        <v>831</v>
      </c>
      <c r="D3300" s="381" t="s">
        <v>320</v>
      </c>
      <c r="E3300" s="381" t="s">
        <v>1535</v>
      </c>
      <c r="F3300" s="381" t="s">
        <v>586</v>
      </c>
      <c r="G3300" s="381" t="s">
        <v>392</v>
      </c>
      <c r="H3300" s="100" t="s">
        <v>653</v>
      </c>
      <c r="I3300" s="381" t="s">
        <v>339</v>
      </c>
      <c r="J3300" s="382">
        <v>1100</v>
      </c>
      <c r="K3300" s="382">
        <v>1100</v>
      </c>
      <c r="L3300" s="191" t="str">
        <f t="shared" si="2486"/>
        <v>848026701006026007513024422210</v>
      </c>
      <c r="M3300" s="192">
        <f t="array" ref="M3300">IF(COUNT(SEARCH(Удалить_Роспись_КВСР,$B3300)*SEARCH(Удалить_Роспись_ПБС,$C3300)*SEARCH(Удалить_Роспись_КФСР, $D3300)*SEARCH(Удалить_Роспись_КЦСР,$E3300)*SEARCH(Удалить_Роспись_КВР,$F3300)*SEARCH(Удалить_Роспись_ЭК,$H3300)*SEARCH(Удалить_Роспись_КР,$I3300))&gt;0,0,1)</f>
        <v>0</v>
      </c>
      <c r="N3300" s="192">
        <v>0</v>
      </c>
      <c r="O3300" s="192" t="str">
        <f t="shared" si="2437"/>
        <v/>
      </c>
      <c r="P3300" s="192" t="str">
        <f t="shared" si="2490"/>
        <v/>
      </c>
      <c r="Q3300" s="300" t="str">
        <f t="shared" si="2439"/>
        <v/>
      </c>
      <c r="R3300" s="300" t="str">
        <f t="shared" si="2440"/>
        <v/>
      </c>
      <c r="S3300" s="300" t="str">
        <f t="shared" si="2441"/>
        <v/>
      </c>
      <c r="T3300" s="192" t="str">
        <f t="shared" si="2442"/>
        <v/>
      </c>
      <c r="U3300" s="303" t="str">
        <f t="shared" si="2443"/>
        <v/>
      </c>
      <c r="V3300" s="300" t="str">
        <f t="shared" si="2444"/>
        <v/>
      </c>
      <c r="W3300" s="192" t="str">
        <f t="shared" si="2500"/>
        <v/>
      </c>
      <c r="X3300" s="303" t="str">
        <f t="shared" si="2501"/>
        <v/>
      </c>
      <c r="Y3300" s="300" t="str">
        <f t="shared" si="2447"/>
        <v/>
      </c>
      <c r="Z3300" s="300" t="str">
        <f t="shared" si="2487"/>
        <v/>
      </c>
      <c r="AA3300" s="303" t="str">
        <f t="shared" ref="AA3300:AA3363" si="2502">IF($B3300="800","кцп","")</f>
        <v/>
      </c>
      <c r="AB3300" s="300" t="str">
        <f t="shared" si="2450"/>
        <v/>
      </c>
      <c r="AC3300" s="300" t="str">
        <f t="shared" ref="AC3300:AC3363" si="2503">IF($D3300="1301","дол","")</f>
        <v/>
      </c>
      <c r="AD3300" s="300" t="str">
        <f t="shared" si="2452"/>
        <v/>
      </c>
      <c r="AE3300" s="192" t="str">
        <f t="shared" si="2453"/>
        <v/>
      </c>
      <c r="AF3300" s="192" t="str">
        <f t="shared" si="2454"/>
        <v/>
      </c>
      <c r="AG3300" s="192"/>
      <c r="AJ3300" s="300" t="str">
        <f t="shared" si="2488"/>
        <v/>
      </c>
      <c r="AK3300" s="300" t="str">
        <f t="shared" si="2494"/>
        <v/>
      </c>
      <c r="AL3300" s="300" t="str">
        <f t="shared" si="2457"/>
        <v/>
      </c>
      <c r="AM3300" s="300" t="str">
        <f t="shared" si="2489"/>
        <v/>
      </c>
      <c r="AN3300" s="300" t="str">
        <f t="shared" si="2495"/>
        <v/>
      </c>
      <c r="AO3300" s="300" t="str">
        <f t="shared" si="2496"/>
        <v/>
      </c>
      <c r="AP3300" s="300" t="str">
        <f t="shared" si="2497"/>
        <v/>
      </c>
      <c r="AQ3300" s="300" t="str">
        <f t="shared" si="2498"/>
        <v/>
      </c>
      <c r="AR3300" s="306" t="str">
        <f t="shared" si="2499"/>
        <v/>
      </c>
      <c r="AS3300" s="300" t="str">
        <f t="shared" si="2464"/>
        <v/>
      </c>
      <c r="AT3300" s="300" t="str">
        <f t="shared" si="2465"/>
        <v/>
      </c>
      <c r="AU3300" s="192" t="str">
        <f t="shared" si="2466"/>
        <v>рбс</v>
      </c>
      <c r="AV3300" s="192" t="str">
        <f t="shared" si="2482"/>
        <v>рбс84802670общпро</v>
      </c>
      <c r="AW3300" s="191">
        <f t="shared" si="2468"/>
        <v>0</v>
      </c>
      <c r="AX3300" s="191">
        <f t="shared" si="2469"/>
        <v>0</v>
      </c>
      <c r="AY3300" s="191">
        <f t="shared" si="2470"/>
        <v>0</v>
      </c>
      <c r="AZ3300" s="191">
        <f t="shared" si="2471"/>
        <v>0</v>
      </c>
      <c r="BA3300" s="193">
        <f t="shared" si="2483"/>
        <v>1</v>
      </c>
      <c r="BB3300" s="193">
        <f t="shared" si="2484"/>
        <v>1</v>
      </c>
      <c r="BC3300" s="193">
        <f t="shared" si="2485"/>
        <v>1</v>
      </c>
      <c r="BD3300" s="191">
        <f t="shared" si="2475"/>
        <v>0</v>
      </c>
      <c r="BE3300" s="191">
        <f t="shared" si="2476"/>
        <v>0</v>
      </c>
      <c r="BF3300" s="210">
        <f t="shared" si="2477"/>
        <v>0</v>
      </c>
      <c r="BG3300" s="211">
        <f t="shared" si="2478"/>
        <v>0</v>
      </c>
      <c r="BH3300" s="289"/>
      <c r="BI3300" s="289"/>
      <c r="BL3300" s="233" t="str">
        <f t="shared" si="2481"/>
        <v/>
      </c>
    </row>
    <row r="3301" spans="1:64" ht="12" hidden="1" customHeight="1">
      <c r="A3301" s="333" t="s">
        <v>830</v>
      </c>
      <c r="B3301" s="381" t="s">
        <v>318</v>
      </c>
      <c r="C3301" s="333" t="s">
        <v>831</v>
      </c>
      <c r="D3301" s="381" t="s">
        <v>320</v>
      </c>
      <c r="E3301" s="381" t="s">
        <v>1535</v>
      </c>
      <c r="F3301" s="381" t="s">
        <v>586</v>
      </c>
      <c r="G3301" s="381" t="s">
        <v>393</v>
      </c>
      <c r="H3301" s="100" t="s">
        <v>653</v>
      </c>
      <c r="I3301" s="381" t="s">
        <v>339</v>
      </c>
      <c r="J3301" s="382">
        <v>622806.03</v>
      </c>
      <c r="K3301" s="382">
        <v>262069.78</v>
      </c>
      <c r="L3301" s="191" t="str">
        <f t="shared" si="2486"/>
        <v>848026701006026007513024422310</v>
      </c>
      <c r="M3301" s="192">
        <f t="array" ref="M3301">IF(COUNT(SEARCH(Удалить_Роспись_КВСР,$B3301)*SEARCH(Удалить_Роспись_ПБС,$C3301)*SEARCH(Удалить_Роспись_КФСР, $D3301)*SEARCH(Удалить_Роспись_КЦСР,$E3301)*SEARCH(Удалить_Роспись_КВР,$F3301)*SEARCH(Удалить_Роспись_ЭК,$H3301)*SEARCH(Удалить_Роспись_КР,$I3301))&gt;0,0,1)</f>
        <v>0</v>
      </c>
      <c r="N3301" s="192">
        <v>0</v>
      </c>
      <c r="O3301" s="192" t="str">
        <f t="shared" si="2437"/>
        <v/>
      </c>
      <c r="P3301" s="192" t="str">
        <f t="shared" si="2490"/>
        <v/>
      </c>
      <c r="Q3301" s="300" t="str">
        <f t="shared" si="2439"/>
        <v/>
      </c>
      <c r="R3301" s="300" t="str">
        <f t="shared" si="2440"/>
        <v/>
      </c>
      <c r="S3301" s="300" t="str">
        <f t="shared" si="2441"/>
        <v/>
      </c>
      <c r="T3301" s="192" t="str">
        <f t="shared" si="2442"/>
        <v/>
      </c>
      <c r="U3301" s="303" t="str">
        <f t="shared" si="2443"/>
        <v/>
      </c>
      <c r="V3301" s="300" t="str">
        <f t="shared" si="2444"/>
        <v/>
      </c>
      <c r="W3301" s="192" t="str">
        <f t="shared" si="2500"/>
        <v/>
      </c>
      <c r="X3301" s="303" t="str">
        <f t="shared" si="2501"/>
        <v/>
      </c>
      <c r="Y3301" s="300" t="str">
        <f t="shared" si="2447"/>
        <v/>
      </c>
      <c r="Z3301" s="300" t="str">
        <f t="shared" si="2487"/>
        <v/>
      </c>
      <c r="AA3301" s="303" t="str">
        <f t="shared" si="2502"/>
        <v/>
      </c>
      <c r="AB3301" s="300" t="str">
        <f t="shared" si="2450"/>
        <v/>
      </c>
      <c r="AC3301" s="300" t="str">
        <f t="shared" si="2503"/>
        <v/>
      </c>
      <c r="AD3301" s="300" t="str">
        <f t="shared" si="2452"/>
        <v/>
      </c>
      <c r="AE3301" s="192" t="str">
        <f t="shared" si="2453"/>
        <v/>
      </c>
      <c r="AF3301" s="192" t="str">
        <f t="shared" si="2454"/>
        <v/>
      </c>
      <c r="AG3301" s="192"/>
      <c r="AJ3301" s="300" t="str">
        <f t="shared" si="2488"/>
        <v/>
      </c>
      <c r="AK3301" s="300" t="str">
        <f t="shared" si="2494"/>
        <v/>
      </c>
      <c r="AL3301" s="300" t="str">
        <f t="shared" si="2457"/>
        <v/>
      </c>
      <c r="AM3301" s="300" t="str">
        <f t="shared" si="2489"/>
        <v/>
      </c>
      <c r="AN3301" s="300" t="str">
        <f t="shared" si="2495"/>
        <v/>
      </c>
      <c r="AO3301" s="300" t="str">
        <f t="shared" si="2496"/>
        <v/>
      </c>
      <c r="AP3301" s="300" t="str">
        <f t="shared" si="2497"/>
        <v/>
      </c>
      <c r="AQ3301" s="300" t="str">
        <f t="shared" si="2498"/>
        <v/>
      </c>
      <c r="AR3301" s="306" t="str">
        <f t="shared" si="2499"/>
        <v/>
      </c>
      <c r="AS3301" s="300" t="str">
        <f t="shared" si="2464"/>
        <v/>
      </c>
      <c r="AT3301" s="300" t="str">
        <f t="shared" si="2465"/>
        <v/>
      </c>
      <c r="AU3301" s="192" t="str">
        <f t="shared" si="2466"/>
        <v>рбс</v>
      </c>
      <c r="AV3301" s="192" t="str">
        <f t="shared" si="2482"/>
        <v>рбс84802670общком</v>
      </c>
      <c r="AW3301" s="191">
        <f t="shared" si="2468"/>
        <v>0</v>
      </c>
      <c r="AX3301" s="191">
        <f t="shared" si="2469"/>
        <v>0</v>
      </c>
      <c r="AY3301" s="191">
        <f t="shared" si="2470"/>
        <v>0</v>
      </c>
      <c r="AZ3301" s="191">
        <f t="shared" si="2471"/>
        <v>0</v>
      </c>
      <c r="BA3301" s="193">
        <f t="shared" si="2483"/>
        <v>1</v>
      </c>
      <c r="BB3301" s="193">
        <f t="shared" si="2484"/>
        <v>1</v>
      </c>
      <c r="BC3301" s="193">
        <f t="shared" si="2485"/>
        <v>1</v>
      </c>
      <c r="BD3301" s="191">
        <f t="shared" si="2475"/>
        <v>0</v>
      </c>
      <c r="BE3301" s="191">
        <f t="shared" si="2476"/>
        <v>0</v>
      </c>
      <c r="BF3301" s="210">
        <f t="shared" si="2477"/>
        <v>0</v>
      </c>
      <c r="BG3301" s="211">
        <f t="shared" si="2478"/>
        <v>0</v>
      </c>
      <c r="BH3301" s="289"/>
      <c r="BI3301" s="289"/>
      <c r="BL3301" s="233" t="str">
        <f t="shared" si="2481"/>
        <v/>
      </c>
    </row>
    <row r="3302" spans="1:64" ht="12" hidden="1" customHeight="1">
      <c r="A3302" s="333" t="s">
        <v>830</v>
      </c>
      <c r="B3302" s="381" t="s">
        <v>318</v>
      </c>
      <c r="C3302" s="333" t="s">
        <v>831</v>
      </c>
      <c r="D3302" s="381" t="s">
        <v>320</v>
      </c>
      <c r="E3302" s="381" t="s">
        <v>1535</v>
      </c>
      <c r="F3302" s="381" t="s">
        <v>586</v>
      </c>
      <c r="G3302" s="381" t="s">
        <v>394</v>
      </c>
      <c r="H3302" s="100" t="s">
        <v>653</v>
      </c>
      <c r="I3302" s="381" t="s">
        <v>339</v>
      </c>
      <c r="J3302" s="382">
        <v>555644.62</v>
      </c>
      <c r="K3302" s="382">
        <v>404850.59</v>
      </c>
      <c r="L3302" s="191" t="str">
        <f t="shared" si="2486"/>
        <v>848026701006026007513024422510</v>
      </c>
      <c r="M3302" s="192">
        <f t="array" ref="M3302">IF(COUNT(SEARCH(Удалить_Роспись_КВСР,$B3302)*SEARCH(Удалить_Роспись_ПБС,$C3302)*SEARCH(Удалить_Роспись_КФСР, $D3302)*SEARCH(Удалить_Роспись_КЦСР,$E3302)*SEARCH(Удалить_Роспись_КВР,$F3302)*SEARCH(Удалить_Роспись_ЭК,$H3302)*SEARCH(Удалить_Роспись_КР,$I3302))&gt;0,0,1)</f>
        <v>0</v>
      </c>
      <c r="N3302" s="192">
        <v>0</v>
      </c>
      <c r="O3302" s="192" t="str">
        <f t="shared" si="2437"/>
        <v/>
      </c>
      <c r="P3302" s="192" t="str">
        <f t="shared" si="2490"/>
        <v/>
      </c>
      <c r="Q3302" s="300" t="str">
        <f t="shared" si="2439"/>
        <v/>
      </c>
      <c r="R3302" s="300" t="str">
        <f t="shared" si="2440"/>
        <v/>
      </c>
      <c r="S3302" s="300" t="str">
        <f t="shared" si="2441"/>
        <v/>
      </c>
      <c r="T3302" s="192" t="str">
        <f t="shared" si="2442"/>
        <v/>
      </c>
      <c r="U3302" s="303" t="str">
        <f t="shared" si="2443"/>
        <v/>
      </c>
      <c r="V3302" s="300" t="str">
        <f t="shared" si="2444"/>
        <v/>
      </c>
      <c r="W3302" s="192" t="str">
        <f t="shared" si="2500"/>
        <v/>
      </c>
      <c r="X3302" s="303" t="str">
        <f t="shared" si="2501"/>
        <v/>
      </c>
      <c r="Y3302" s="300" t="str">
        <f t="shared" si="2447"/>
        <v/>
      </c>
      <c r="Z3302" s="300" t="str">
        <f t="shared" si="2487"/>
        <v/>
      </c>
      <c r="AA3302" s="303" t="str">
        <f t="shared" si="2502"/>
        <v/>
      </c>
      <c r="AB3302" s="300" t="str">
        <f t="shared" si="2450"/>
        <v/>
      </c>
      <c r="AC3302" s="300" t="str">
        <f t="shared" si="2503"/>
        <v/>
      </c>
      <c r="AD3302" s="300" t="str">
        <f t="shared" si="2452"/>
        <v/>
      </c>
      <c r="AE3302" s="192" t="str">
        <f t="shared" si="2453"/>
        <v/>
      </c>
      <c r="AF3302" s="192" t="str">
        <f t="shared" si="2454"/>
        <v/>
      </c>
      <c r="AG3302" s="192"/>
      <c r="AJ3302" s="300" t="str">
        <f t="shared" si="2488"/>
        <v/>
      </c>
      <c r="AK3302" s="300" t="str">
        <f t="shared" si="2494"/>
        <v/>
      </c>
      <c r="AL3302" s="300" t="str">
        <f t="shared" si="2457"/>
        <v/>
      </c>
      <c r="AM3302" s="300" t="str">
        <f t="shared" si="2489"/>
        <v/>
      </c>
      <c r="AN3302" s="300" t="str">
        <f t="shared" si="2495"/>
        <v/>
      </c>
      <c r="AO3302" s="300" t="str">
        <f t="shared" si="2496"/>
        <v/>
      </c>
      <c r="AP3302" s="300" t="str">
        <f t="shared" si="2497"/>
        <v/>
      </c>
      <c r="AQ3302" s="300" t="str">
        <f t="shared" si="2498"/>
        <v/>
      </c>
      <c r="AR3302" s="306" t="str">
        <f t="shared" si="2499"/>
        <v/>
      </c>
      <c r="AS3302" s="300" t="str">
        <f t="shared" si="2464"/>
        <v/>
      </c>
      <c r="AT3302" s="300" t="str">
        <f t="shared" si="2465"/>
        <v/>
      </c>
      <c r="AU3302" s="192" t="str">
        <f t="shared" si="2466"/>
        <v>рбс</v>
      </c>
      <c r="AV3302" s="192" t="str">
        <f t="shared" si="2482"/>
        <v>рбс84802670общпро</v>
      </c>
      <c r="AW3302" s="191">
        <f t="shared" si="2468"/>
        <v>0</v>
      </c>
      <c r="AX3302" s="191">
        <f t="shared" si="2469"/>
        <v>0</v>
      </c>
      <c r="AY3302" s="191">
        <f t="shared" si="2470"/>
        <v>0</v>
      </c>
      <c r="AZ3302" s="191">
        <f t="shared" si="2471"/>
        <v>0</v>
      </c>
      <c r="BA3302" s="193">
        <f t="shared" si="2483"/>
        <v>1</v>
      </c>
      <c r="BB3302" s="193">
        <f t="shared" si="2484"/>
        <v>1</v>
      </c>
      <c r="BC3302" s="193">
        <f t="shared" si="2485"/>
        <v>1</v>
      </c>
      <c r="BD3302" s="191">
        <f t="shared" si="2475"/>
        <v>0</v>
      </c>
      <c r="BE3302" s="191">
        <f t="shared" si="2476"/>
        <v>0</v>
      </c>
      <c r="BF3302" s="210">
        <f t="shared" si="2477"/>
        <v>0</v>
      </c>
      <c r="BG3302" s="211">
        <f t="shared" si="2478"/>
        <v>0</v>
      </c>
      <c r="BH3302" s="289"/>
      <c r="BI3302" s="289"/>
      <c r="BL3302" s="233" t="str">
        <f t="shared" si="2481"/>
        <v/>
      </c>
    </row>
    <row r="3303" spans="1:64" ht="12" hidden="1" customHeight="1">
      <c r="A3303" s="333" t="s">
        <v>830</v>
      </c>
      <c r="B3303" s="381" t="s">
        <v>318</v>
      </c>
      <c r="C3303" s="333" t="s">
        <v>831</v>
      </c>
      <c r="D3303" s="381" t="s">
        <v>320</v>
      </c>
      <c r="E3303" s="381" t="s">
        <v>1535</v>
      </c>
      <c r="F3303" s="381" t="s">
        <v>586</v>
      </c>
      <c r="G3303" s="381" t="s">
        <v>389</v>
      </c>
      <c r="H3303" s="100" t="s">
        <v>653</v>
      </c>
      <c r="I3303" s="381" t="s">
        <v>339</v>
      </c>
      <c r="J3303" s="382">
        <v>261990.36</v>
      </c>
      <c r="K3303" s="382">
        <v>171490.87</v>
      </c>
      <c r="L3303" s="191" t="str">
        <f t="shared" si="2486"/>
        <v>848026701006026007513024422610</v>
      </c>
      <c r="M3303" s="192">
        <f t="array" ref="M3303">IF(COUNT(SEARCH(Удалить_Роспись_КВСР,$B3303)*SEARCH(Удалить_Роспись_ПБС,$C3303)*SEARCH(Удалить_Роспись_КФСР, $D3303)*SEARCH(Удалить_Роспись_КЦСР,$E3303)*SEARCH(Удалить_Роспись_КВР,$F3303)*SEARCH(Удалить_Роспись_ЭК,$H3303)*SEARCH(Удалить_Роспись_КР,$I3303))&gt;0,0,1)</f>
        <v>0</v>
      </c>
      <c r="N3303" s="192">
        <v>0</v>
      </c>
      <c r="O3303" s="192" t="str">
        <f t="shared" si="2437"/>
        <v/>
      </c>
      <c r="P3303" s="192" t="str">
        <f t="shared" si="2490"/>
        <v/>
      </c>
      <c r="Q3303" s="300" t="str">
        <f t="shared" si="2439"/>
        <v/>
      </c>
      <c r="R3303" s="300" t="str">
        <f t="shared" si="2440"/>
        <v/>
      </c>
      <c r="S3303" s="300" t="str">
        <f t="shared" si="2441"/>
        <v/>
      </c>
      <c r="T3303" s="192" t="str">
        <f t="shared" si="2442"/>
        <v/>
      </c>
      <c r="U3303" s="303" t="str">
        <f t="shared" si="2443"/>
        <v/>
      </c>
      <c r="V3303" s="300" t="str">
        <f t="shared" si="2444"/>
        <v/>
      </c>
      <c r="W3303" s="192" t="str">
        <f t="shared" si="2500"/>
        <v/>
      </c>
      <c r="X3303" s="303" t="str">
        <f t="shared" si="2501"/>
        <v/>
      </c>
      <c r="Y3303" s="300" t="str">
        <f t="shared" si="2447"/>
        <v/>
      </c>
      <c r="Z3303" s="300" t="str">
        <f t="shared" si="2487"/>
        <v/>
      </c>
      <c r="AA3303" s="303" t="str">
        <f t="shared" si="2502"/>
        <v/>
      </c>
      <c r="AB3303" s="300" t="str">
        <f t="shared" si="2450"/>
        <v/>
      </c>
      <c r="AC3303" s="300" t="str">
        <f t="shared" si="2503"/>
        <v/>
      </c>
      <c r="AD3303" s="300" t="str">
        <f t="shared" si="2452"/>
        <v/>
      </c>
      <c r="AE3303" s="192" t="str">
        <f t="shared" si="2453"/>
        <v/>
      </c>
      <c r="AF3303" s="192" t="str">
        <f t="shared" si="2454"/>
        <v/>
      </c>
      <c r="AG3303" s="192"/>
      <c r="AJ3303" s="300" t="str">
        <f t="shared" si="2488"/>
        <v/>
      </c>
      <c r="AK3303" s="300" t="str">
        <f t="shared" si="2494"/>
        <v/>
      </c>
      <c r="AL3303" s="300" t="str">
        <f t="shared" si="2457"/>
        <v/>
      </c>
      <c r="AM3303" s="300" t="str">
        <f t="shared" si="2489"/>
        <v/>
      </c>
      <c r="AN3303" s="300" t="str">
        <f t="shared" si="2495"/>
        <v/>
      </c>
      <c r="AO3303" s="300" t="str">
        <f t="shared" si="2496"/>
        <v/>
      </c>
      <c r="AP3303" s="300" t="str">
        <f t="shared" si="2497"/>
        <v/>
      </c>
      <c r="AQ3303" s="300" t="str">
        <f t="shared" si="2498"/>
        <v/>
      </c>
      <c r="AR3303" s="306" t="str">
        <f t="shared" si="2499"/>
        <v/>
      </c>
      <c r="AS3303" s="300" t="str">
        <f t="shared" si="2464"/>
        <v/>
      </c>
      <c r="AT3303" s="300" t="str">
        <f t="shared" si="2465"/>
        <v/>
      </c>
      <c r="AU3303" s="192" t="str">
        <f t="shared" si="2466"/>
        <v>рбс</v>
      </c>
      <c r="AV3303" s="192" t="str">
        <f t="shared" si="2482"/>
        <v>рбс84802670общпро</v>
      </c>
      <c r="AW3303" s="191">
        <f t="shared" si="2468"/>
        <v>0</v>
      </c>
      <c r="AX3303" s="191">
        <f t="shared" si="2469"/>
        <v>0</v>
      </c>
      <c r="AY3303" s="191">
        <f t="shared" si="2470"/>
        <v>0</v>
      </c>
      <c r="AZ3303" s="191">
        <f t="shared" si="2471"/>
        <v>0</v>
      </c>
      <c r="BA3303" s="193">
        <f t="shared" si="2483"/>
        <v>1</v>
      </c>
      <c r="BB3303" s="193">
        <f t="shared" si="2484"/>
        <v>1</v>
      </c>
      <c r="BC3303" s="193">
        <f t="shared" si="2485"/>
        <v>1</v>
      </c>
      <c r="BD3303" s="191">
        <f t="shared" si="2475"/>
        <v>0</v>
      </c>
      <c r="BE3303" s="191">
        <f t="shared" si="2476"/>
        <v>0</v>
      </c>
      <c r="BF3303" s="210">
        <f t="shared" si="2477"/>
        <v>0</v>
      </c>
      <c r="BG3303" s="211">
        <f t="shared" si="2478"/>
        <v>0</v>
      </c>
      <c r="BH3303" s="289"/>
      <c r="BI3303" s="289"/>
      <c r="BL3303" s="233" t="str">
        <f t="shared" si="2481"/>
        <v/>
      </c>
    </row>
    <row r="3304" spans="1:64" ht="12" hidden="1" customHeight="1">
      <c r="A3304" s="333" t="s">
        <v>830</v>
      </c>
      <c r="B3304" s="381" t="s">
        <v>318</v>
      </c>
      <c r="C3304" s="333" t="s">
        <v>831</v>
      </c>
      <c r="D3304" s="381" t="s">
        <v>320</v>
      </c>
      <c r="E3304" s="381" t="s">
        <v>1535</v>
      </c>
      <c r="F3304" s="381" t="s">
        <v>586</v>
      </c>
      <c r="G3304" s="381" t="s">
        <v>397</v>
      </c>
      <c r="H3304" s="100" t="s">
        <v>653</v>
      </c>
      <c r="I3304" s="381" t="s">
        <v>339</v>
      </c>
      <c r="J3304" s="382">
        <v>413239.79</v>
      </c>
      <c r="K3304" s="382">
        <v>412876.05</v>
      </c>
      <c r="L3304" s="191" t="str">
        <f t="shared" si="2486"/>
        <v>848026701006026007513024434010</v>
      </c>
      <c r="M3304" s="192">
        <f t="array" ref="M3304">IF(COUNT(SEARCH(Удалить_Роспись_КВСР,$B3304)*SEARCH(Удалить_Роспись_ПБС,$C3304)*SEARCH(Удалить_Роспись_КФСР, $D3304)*SEARCH(Удалить_Роспись_КЦСР,$E3304)*SEARCH(Удалить_Роспись_КВР,$F3304)*SEARCH(Удалить_Роспись_ЭК,$H3304)*SEARCH(Удалить_Роспись_КР,$I3304))&gt;0,0,1)</f>
        <v>0</v>
      </c>
      <c r="N3304" s="192">
        <v>0</v>
      </c>
      <c r="O3304" s="192" t="str">
        <f t="shared" si="2437"/>
        <v/>
      </c>
      <c r="P3304" s="192" t="str">
        <f t="shared" si="2490"/>
        <v/>
      </c>
      <c r="Q3304" s="300" t="str">
        <f t="shared" si="2439"/>
        <v/>
      </c>
      <c r="R3304" s="300" t="str">
        <f t="shared" si="2440"/>
        <v/>
      </c>
      <c r="S3304" s="300" t="str">
        <f t="shared" si="2441"/>
        <v/>
      </c>
      <c r="T3304" s="192" t="str">
        <f t="shared" si="2442"/>
        <v/>
      </c>
      <c r="U3304" s="303" t="str">
        <f t="shared" si="2443"/>
        <v/>
      </c>
      <c r="V3304" s="300" t="str">
        <f t="shared" si="2444"/>
        <v/>
      </c>
      <c r="W3304" s="192" t="str">
        <f t="shared" si="2500"/>
        <v/>
      </c>
      <c r="X3304" s="303" t="str">
        <f t="shared" si="2501"/>
        <v/>
      </c>
      <c r="Y3304" s="300" t="str">
        <f t="shared" si="2447"/>
        <v/>
      </c>
      <c r="Z3304" s="300" t="str">
        <f t="shared" si="2487"/>
        <v/>
      </c>
      <c r="AA3304" s="303" t="str">
        <f t="shared" si="2502"/>
        <v/>
      </c>
      <c r="AB3304" s="300" t="str">
        <f t="shared" si="2450"/>
        <v/>
      </c>
      <c r="AC3304" s="300" t="str">
        <f t="shared" si="2503"/>
        <v/>
      </c>
      <c r="AD3304" s="300" t="str">
        <f t="shared" si="2452"/>
        <v/>
      </c>
      <c r="AE3304" s="192" t="str">
        <f t="shared" si="2453"/>
        <v/>
      </c>
      <c r="AF3304" s="192" t="str">
        <f t="shared" si="2454"/>
        <v/>
      </c>
      <c r="AG3304" s="192"/>
      <c r="AJ3304" s="300" t="str">
        <f t="shared" si="2488"/>
        <v/>
      </c>
      <c r="AK3304" s="300" t="str">
        <f t="shared" si="2494"/>
        <v/>
      </c>
      <c r="AL3304" s="300" t="str">
        <f t="shared" si="2457"/>
        <v/>
      </c>
      <c r="AM3304" s="300" t="str">
        <f t="shared" si="2489"/>
        <v/>
      </c>
      <c r="AN3304" s="300" t="str">
        <f t="shared" si="2495"/>
        <v/>
      </c>
      <c r="AO3304" s="300" t="str">
        <f t="shared" si="2496"/>
        <v/>
      </c>
      <c r="AP3304" s="300" t="str">
        <f t="shared" si="2497"/>
        <v/>
      </c>
      <c r="AQ3304" s="300" t="str">
        <f t="shared" si="2498"/>
        <v/>
      </c>
      <c r="AR3304" s="306" t="str">
        <f t="shared" si="2499"/>
        <v/>
      </c>
      <c r="AS3304" s="300" t="str">
        <f t="shared" si="2464"/>
        <v/>
      </c>
      <c r="AT3304" s="300" t="str">
        <f t="shared" si="2465"/>
        <v/>
      </c>
      <c r="AU3304" s="192" t="str">
        <f t="shared" ref="AU3304:AU3318" si="2504">IF(LEFT(B3304,1)="9",LEFT(CONCATENATE(AJ3304,AK3304,AL3304,AM3304,AN3304,AP3304,AQ3304,AR3304,AS3304,AT3304,AO3304,"рбс"),3),LEFT(CONCATENATE(O3304,P3304,Q3304,R3304,S3304,T3304,U3304,V3304,W3304,X3304,Y3304,Z3304,AA3304,AB3304,AC3304,AD3304,AE3304,AF3304,"рбс"),3))</f>
        <v>рбс</v>
      </c>
      <c r="AV3304" s="192" t="str">
        <f t="shared" si="2482"/>
        <v>рбс84802670общпро</v>
      </c>
      <c r="AW3304" s="191">
        <f t="shared" si="2468"/>
        <v>0</v>
      </c>
      <c r="AX3304" s="191">
        <f t="shared" si="2469"/>
        <v>0</v>
      </c>
      <c r="AY3304" s="191">
        <f t="shared" si="2470"/>
        <v>0</v>
      </c>
      <c r="AZ3304" s="191">
        <f t="shared" si="2471"/>
        <v>0</v>
      </c>
      <c r="BA3304" s="193">
        <f t="shared" si="2483"/>
        <v>1</v>
      </c>
      <c r="BB3304" s="193">
        <f t="shared" si="2484"/>
        <v>1</v>
      </c>
      <c r="BC3304" s="193">
        <f t="shared" si="2485"/>
        <v>1</v>
      </c>
      <c r="BD3304" s="191">
        <f t="shared" si="2475"/>
        <v>0</v>
      </c>
      <c r="BE3304" s="191">
        <f t="shared" si="2476"/>
        <v>0</v>
      </c>
      <c r="BF3304" s="210">
        <f t="shared" si="2477"/>
        <v>0</v>
      </c>
      <c r="BG3304" s="211">
        <f t="shared" si="2478"/>
        <v>0</v>
      </c>
      <c r="BH3304" s="289" t="str">
        <f>B3304</f>
        <v>848</v>
      </c>
      <c r="BI3304" s="289" t="str">
        <f>D3304</f>
        <v>1006</v>
      </c>
      <c r="BJ3304" s="284" t="s">
        <v>591</v>
      </c>
      <c r="BK3304" s="284" t="s">
        <v>589</v>
      </c>
      <c r="BL3304" s="233" t="str">
        <f t="shared" si="2481"/>
        <v/>
      </c>
    </row>
    <row r="3305" spans="1:64" ht="12" hidden="1" customHeight="1">
      <c r="A3305" s="333" t="s">
        <v>830</v>
      </c>
      <c r="B3305" s="381" t="s">
        <v>318</v>
      </c>
      <c r="C3305" s="333" t="s">
        <v>831</v>
      </c>
      <c r="D3305" s="381" t="s">
        <v>320</v>
      </c>
      <c r="E3305" s="381" t="s">
        <v>1535</v>
      </c>
      <c r="F3305" s="381" t="s">
        <v>604</v>
      </c>
      <c r="G3305" s="381" t="s">
        <v>395</v>
      </c>
      <c r="H3305" s="100" t="s">
        <v>653</v>
      </c>
      <c r="I3305" s="381" t="s">
        <v>339</v>
      </c>
      <c r="J3305" s="382">
        <v>4300</v>
      </c>
      <c r="K3305" s="382">
        <v>4300</v>
      </c>
      <c r="L3305" s="191" t="str">
        <f t="shared" si="2486"/>
        <v>848026701006026007513083129010</v>
      </c>
      <c r="M3305" s="192">
        <f t="array" ref="M3305">IF(COUNT(SEARCH(Удалить_Роспись_КВСР,$B3305)*SEARCH(Удалить_Роспись_ПБС,$C3305)*SEARCH(Удалить_Роспись_КФСР, $D3305)*SEARCH(Удалить_Роспись_КЦСР,$E3305)*SEARCH(Удалить_Роспись_КВР,$F3305)*SEARCH(Удалить_Роспись_ЭК,$H3305)*SEARCH(Удалить_Роспись_КР,$I3305))&gt;0,0,1)</f>
        <v>0</v>
      </c>
      <c r="N3305" s="192">
        <v>0</v>
      </c>
      <c r="O3305" s="192" t="str">
        <f t="shared" si="2437"/>
        <v/>
      </c>
      <c r="P3305" s="192" t="str">
        <f t="shared" si="2490"/>
        <v/>
      </c>
      <c r="Q3305" s="300" t="str">
        <f t="shared" si="2439"/>
        <v/>
      </c>
      <c r="R3305" s="300" t="str">
        <f t="shared" si="2440"/>
        <v/>
      </c>
      <c r="S3305" s="300" t="str">
        <f t="shared" si="2441"/>
        <v/>
      </c>
      <c r="T3305" s="192" t="str">
        <f t="shared" si="2442"/>
        <v/>
      </c>
      <c r="U3305" s="303" t="str">
        <f t="shared" si="2443"/>
        <v/>
      </c>
      <c r="V3305" s="300" t="str">
        <f t="shared" si="2444"/>
        <v/>
      </c>
      <c r="W3305" s="192" t="str">
        <f t="shared" si="2500"/>
        <v/>
      </c>
      <c r="X3305" s="303" t="str">
        <f t="shared" si="2501"/>
        <v/>
      </c>
      <c r="Y3305" s="300" t="str">
        <f t="shared" si="2447"/>
        <v/>
      </c>
      <c r="Z3305" s="300" t="str">
        <f t="shared" si="2487"/>
        <v/>
      </c>
      <c r="AA3305" s="303" t="str">
        <f t="shared" si="2502"/>
        <v/>
      </c>
      <c r="AB3305" s="300" t="str">
        <f t="shared" si="2450"/>
        <v/>
      </c>
      <c r="AC3305" s="300" t="str">
        <f t="shared" si="2503"/>
        <v/>
      </c>
      <c r="AD3305" s="300" t="str">
        <f t="shared" si="2452"/>
        <v/>
      </c>
      <c r="AE3305" s="192" t="str">
        <f t="shared" si="2453"/>
        <v/>
      </c>
      <c r="AF3305" s="192" t="str">
        <f t="shared" si="2454"/>
        <v/>
      </c>
      <c r="AG3305" s="192"/>
      <c r="AJ3305" s="300" t="str">
        <f t="shared" si="2488"/>
        <v/>
      </c>
      <c r="AK3305" s="300" t="str">
        <f t="shared" si="2494"/>
        <v/>
      </c>
      <c r="AL3305" s="300" t="str">
        <f t="shared" si="2457"/>
        <v/>
      </c>
      <c r="AM3305" s="300" t="str">
        <f t="shared" si="2489"/>
        <v/>
      </c>
      <c r="AN3305" s="300" t="str">
        <f t="shared" si="2495"/>
        <v/>
      </c>
      <c r="AO3305" s="300" t="str">
        <f t="shared" si="2496"/>
        <v/>
      </c>
      <c r="AP3305" s="300" t="str">
        <f t="shared" si="2497"/>
        <v/>
      </c>
      <c r="AQ3305" s="300" t="str">
        <f t="shared" si="2498"/>
        <v/>
      </c>
      <c r="AR3305" s="306" t="str">
        <f t="shared" si="2499"/>
        <v/>
      </c>
      <c r="AS3305" s="300" t="str">
        <f t="shared" si="2464"/>
        <v/>
      </c>
      <c r="AT3305" s="300" t="str">
        <f t="shared" si="2465"/>
        <v/>
      </c>
      <c r="AU3305" s="192" t="str">
        <f t="shared" si="2504"/>
        <v>рбс</v>
      </c>
      <c r="AV3305" s="192" t="str">
        <f t="shared" si="2482"/>
        <v>рбс84802670общпро</v>
      </c>
      <c r="AW3305" s="191">
        <f t="shared" si="2468"/>
        <v>0</v>
      </c>
      <c r="AX3305" s="191">
        <f t="shared" si="2469"/>
        <v>0</v>
      </c>
      <c r="AY3305" s="191">
        <f t="shared" si="2470"/>
        <v>0</v>
      </c>
      <c r="AZ3305" s="191">
        <f t="shared" si="2471"/>
        <v>0</v>
      </c>
      <c r="BA3305" s="193">
        <f t="shared" si="2483"/>
        <v>1</v>
      </c>
      <c r="BB3305" s="193">
        <f t="shared" si="2484"/>
        <v>1</v>
      </c>
      <c r="BC3305" s="193">
        <f t="shared" si="2485"/>
        <v>1</v>
      </c>
      <c r="BD3305" s="191">
        <f t="shared" si="2475"/>
        <v>0</v>
      </c>
      <c r="BE3305" s="191">
        <f t="shared" si="2476"/>
        <v>0</v>
      </c>
      <c r="BF3305" s="210">
        <f t="shared" si="2477"/>
        <v>0</v>
      </c>
      <c r="BG3305" s="211">
        <f t="shared" si="2478"/>
        <v>0</v>
      </c>
      <c r="BH3305" s="289" t="str">
        <f>B3305</f>
        <v>848</v>
      </c>
      <c r="BI3305" s="289" t="str">
        <f>D3305</f>
        <v>1006</v>
      </c>
      <c r="BJ3305" s="284" t="s">
        <v>591</v>
      </c>
      <c r="BK3305" s="284" t="s">
        <v>589</v>
      </c>
      <c r="BL3305" s="233" t="str">
        <f t="shared" si="2481"/>
        <v/>
      </c>
    </row>
    <row r="3306" spans="1:64" ht="12" customHeight="1">
      <c r="A3306" s="333" t="s">
        <v>832</v>
      </c>
      <c r="B3306" s="381" t="s">
        <v>326</v>
      </c>
      <c r="C3306" s="333" t="s">
        <v>833</v>
      </c>
      <c r="D3306" s="381" t="s">
        <v>399</v>
      </c>
      <c r="E3306" s="381" t="s">
        <v>992</v>
      </c>
      <c r="F3306" s="381" t="s">
        <v>586</v>
      </c>
      <c r="G3306" s="381" t="s">
        <v>389</v>
      </c>
      <c r="H3306" s="100" t="s">
        <v>653</v>
      </c>
      <c r="I3306" s="381" t="s">
        <v>505</v>
      </c>
      <c r="J3306" s="382">
        <v>1379903.91</v>
      </c>
      <c r="K3306" s="382">
        <v>625493.51</v>
      </c>
      <c r="L3306" s="191" t="str">
        <f t="shared" si="2486"/>
        <v>86301410011390900Д000024422601</v>
      </c>
      <c r="M3306" s="192">
        <f t="array" ref="M3306">IF(COUNT(SEARCH(Удалить_Роспись_КВСР,$B3306)*SEARCH(Удалить_Роспись_ПБС,$C3306)*SEARCH(Удалить_Роспись_КФСР, $D3306)*SEARCH(Удалить_Роспись_КЦСР,$E3306)*SEARCH(Удалить_Роспись_КВР,$F3306)*SEARCH(Удалить_Роспись_ЭК,$H3306)*SEARCH(Удалить_Роспись_КР,$I3306))&gt;0,0,1)</f>
        <v>1</v>
      </c>
      <c r="N3306" s="192">
        <v>0</v>
      </c>
      <c r="O3306" s="192" t="str">
        <f t="shared" si="2437"/>
        <v/>
      </c>
      <c r="P3306" s="192" t="str">
        <f t="shared" si="2490"/>
        <v/>
      </c>
      <c r="Q3306" s="300" t="str">
        <f t="shared" si="2439"/>
        <v/>
      </c>
      <c r="R3306" s="300" t="str">
        <f t="shared" si="2440"/>
        <v/>
      </c>
      <c r="S3306" s="300" t="str">
        <f t="shared" si="2441"/>
        <v/>
      </c>
      <c r="T3306" s="192" t="str">
        <f t="shared" si="2442"/>
        <v/>
      </c>
      <c r="U3306" s="303" t="str">
        <f t="shared" si="2443"/>
        <v/>
      </c>
      <c r="V3306" s="300" t="str">
        <f t="shared" si="2444"/>
        <v/>
      </c>
      <c r="W3306" s="192" t="str">
        <f t="shared" si="2500"/>
        <v/>
      </c>
      <c r="X3306" s="303" t="str">
        <f t="shared" si="2501"/>
        <v/>
      </c>
      <c r="Y3306" s="300" t="str">
        <f t="shared" si="2447"/>
        <v/>
      </c>
      <c r="Z3306" s="300" t="str">
        <f t="shared" si="2487"/>
        <v/>
      </c>
      <c r="AA3306" s="303" t="str">
        <f t="shared" si="2502"/>
        <v/>
      </c>
      <c r="AB3306" s="300" t="str">
        <f t="shared" si="2450"/>
        <v/>
      </c>
      <c r="AC3306" s="300" t="str">
        <f t="shared" si="2503"/>
        <v/>
      </c>
      <c r="AD3306" s="300" t="str">
        <f t="shared" si="2452"/>
        <v/>
      </c>
      <c r="AE3306" s="192" t="str">
        <f t="shared" si="2453"/>
        <v/>
      </c>
      <c r="AF3306" s="192" t="str">
        <f t="shared" si="2454"/>
        <v/>
      </c>
      <c r="AG3306" s="192"/>
      <c r="AJ3306" s="300" t="str">
        <f t="shared" si="2488"/>
        <v/>
      </c>
      <c r="AK3306" s="300" t="str">
        <f t="shared" si="2494"/>
        <v/>
      </c>
      <c r="AL3306" s="300" t="str">
        <f t="shared" si="2457"/>
        <v/>
      </c>
      <c r="AM3306" s="300" t="str">
        <f t="shared" si="2489"/>
        <v/>
      </c>
      <c r="AN3306" s="300" t="str">
        <f t="shared" si="2495"/>
        <v/>
      </c>
      <c r="AO3306" s="300" t="str">
        <f t="shared" si="2496"/>
        <v/>
      </c>
      <c r="AP3306" s="300" t="str">
        <f t="shared" si="2497"/>
        <v/>
      </c>
      <c r="AQ3306" s="300" t="str">
        <f t="shared" si="2498"/>
        <v/>
      </c>
      <c r="AR3306" s="306" t="str">
        <f t="shared" si="2499"/>
        <v/>
      </c>
      <c r="AS3306" s="300" t="str">
        <f t="shared" si="2464"/>
        <v/>
      </c>
      <c r="AT3306" s="300" t="str">
        <f t="shared" si="2465"/>
        <v/>
      </c>
      <c r="AU3306" s="192" t="str">
        <f t="shared" si="2504"/>
        <v>рбс</v>
      </c>
      <c r="AV3306" s="192" t="str">
        <f t="shared" si="2482"/>
        <v>рбс86301410общпро</v>
      </c>
      <c r="AW3306" s="191">
        <f t="shared" si="2468"/>
        <v>1379903.91</v>
      </c>
      <c r="AX3306" s="191">
        <f t="shared" si="2469"/>
        <v>625493.51</v>
      </c>
      <c r="AY3306" s="191">
        <f t="shared" si="2470"/>
        <v>0</v>
      </c>
      <c r="AZ3306" s="191">
        <f t="shared" si="2471"/>
        <v>0</v>
      </c>
      <c r="BA3306" s="193">
        <f t="shared" si="2483"/>
        <v>1</v>
      </c>
      <c r="BB3306" s="193">
        <f t="shared" si="2484"/>
        <v>1</v>
      </c>
      <c r="BC3306" s="193">
        <f t="shared" si="2485"/>
        <v>1</v>
      </c>
      <c r="BD3306" s="191">
        <f t="shared" si="2475"/>
        <v>0</v>
      </c>
      <c r="BE3306" s="191">
        <f t="shared" si="2476"/>
        <v>0</v>
      </c>
      <c r="BF3306" s="210">
        <f t="shared" si="2477"/>
        <v>0</v>
      </c>
      <c r="BG3306" s="211">
        <f t="shared" ref="BG3306:BG3318" si="2505">BF3306*BC3306</f>
        <v>0</v>
      </c>
      <c r="BH3306" s="289" t="str">
        <f>B3306</f>
        <v>863</v>
      </c>
      <c r="BI3306" s="289" t="str">
        <f>D3306</f>
        <v>0113</v>
      </c>
      <c r="BJ3306" s="284" t="s">
        <v>591</v>
      </c>
      <c r="BK3306" s="284" t="s">
        <v>589</v>
      </c>
      <c r="BL3306" s="233" t="str">
        <f t="shared" si="2481"/>
        <v/>
      </c>
    </row>
    <row r="3307" spans="1:64" ht="12" customHeight="1">
      <c r="A3307" s="333" t="s">
        <v>832</v>
      </c>
      <c r="B3307" s="381" t="s">
        <v>326</v>
      </c>
      <c r="C3307" s="333" t="s">
        <v>833</v>
      </c>
      <c r="D3307" s="381" t="s">
        <v>445</v>
      </c>
      <c r="E3307" s="381" t="s">
        <v>893</v>
      </c>
      <c r="F3307" s="381" t="s">
        <v>586</v>
      </c>
      <c r="G3307" s="381" t="s">
        <v>389</v>
      </c>
      <c r="H3307" s="100" t="s">
        <v>653</v>
      </c>
      <c r="I3307" s="381" t="s">
        <v>505</v>
      </c>
      <c r="J3307" s="382">
        <v>428051.76</v>
      </c>
      <c r="K3307" s="382">
        <v>47752.13</v>
      </c>
      <c r="L3307" s="191" t="str">
        <f t="shared" si="2486"/>
        <v>86301410041290900Ж000024422601</v>
      </c>
      <c r="M3307" s="192">
        <f t="array" ref="M3307">IF(COUNT(SEARCH(Удалить_Роспись_КВСР,$B3307)*SEARCH(Удалить_Роспись_ПБС,$C3307)*SEARCH(Удалить_Роспись_КФСР, $D3307)*SEARCH(Удалить_Роспись_КЦСР,$E3307)*SEARCH(Удалить_Роспись_КВР,$F3307)*SEARCH(Удалить_Роспись_ЭК,$H3307)*SEARCH(Удалить_Роспись_КР,$I3307))&gt;0,0,1)</f>
        <v>1</v>
      </c>
      <c r="N3307" s="192">
        <v>0</v>
      </c>
      <c r="O3307" s="192" t="str">
        <f t="shared" si="2437"/>
        <v/>
      </c>
      <c r="P3307" s="192" t="str">
        <f t="shared" si="2490"/>
        <v/>
      </c>
      <c r="Q3307" s="300" t="str">
        <f t="shared" si="2439"/>
        <v/>
      </c>
      <c r="R3307" s="300" t="str">
        <f t="shared" si="2440"/>
        <v/>
      </c>
      <c r="S3307" s="300" t="str">
        <f t="shared" si="2441"/>
        <v/>
      </c>
      <c r="T3307" s="192" t="str">
        <f t="shared" si="2442"/>
        <v/>
      </c>
      <c r="U3307" s="303" t="str">
        <f t="shared" si="2443"/>
        <v/>
      </c>
      <c r="V3307" s="300" t="str">
        <f t="shared" si="2444"/>
        <v/>
      </c>
      <c r="W3307" s="192" t="str">
        <f t="shared" si="2500"/>
        <v/>
      </c>
      <c r="X3307" s="303" t="str">
        <f t="shared" si="2501"/>
        <v/>
      </c>
      <c r="Y3307" s="300" t="str">
        <f t="shared" si="2447"/>
        <v/>
      </c>
      <c r="Z3307" s="300" t="str">
        <f t="shared" si="2487"/>
        <v/>
      </c>
      <c r="AA3307" s="303" t="str">
        <f t="shared" si="2502"/>
        <v/>
      </c>
      <c r="AB3307" s="300" t="str">
        <f t="shared" si="2450"/>
        <v/>
      </c>
      <c r="AC3307" s="300" t="str">
        <f t="shared" si="2503"/>
        <v/>
      </c>
      <c r="AD3307" s="300" t="str">
        <f t="shared" si="2452"/>
        <v/>
      </c>
      <c r="AE3307" s="192" t="str">
        <f t="shared" si="2453"/>
        <v/>
      </c>
      <c r="AF3307" s="192" t="str">
        <f t="shared" si="2454"/>
        <v/>
      </c>
      <c r="AG3307" s="192"/>
      <c r="AJ3307" s="300" t="str">
        <f t="shared" si="2488"/>
        <v/>
      </c>
      <c r="AK3307" s="300" t="str">
        <f t="shared" si="2494"/>
        <v/>
      </c>
      <c r="AL3307" s="300" t="str">
        <f t="shared" si="2457"/>
        <v/>
      </c>
      <c r="AM3307" s="300" t="str">
        <f t="shared" si="2489"/>
        <v/>
      </c>
      <c r="AN3307" s="300" t="str">
        <f t="shared" si="2495"/>
        <v/>
      </c>
      <c r="AO3307" s="300" t="str">
        <f t="shared" si="2496"/>
        <v/>
      </c>
      <c r="AP3307" s="300" t="str">
        <f t="shared" si="2497"/>
        <v/>
      </c>
      <c r="AQ3307" s="300" t="str">
        <f t="shared" si="2498"/>
        <v/>
      </c>
      <c r="AR3307" s="306" t="str">
        <f t="shared" si="2499"/>
        <v/>
      </c>
      <c r="AS3307" s="300" t="str">
        <f t="shared" si="2464"/>
        <v/>
      </c>
      <c r="AT3307" s="300" t="str">
        <f t="shared" si="2465"/>
        <v/>
      </c>
      <c r="AU3307" s="192" t="str">
        <f t="shared" si="2504"/>
        <v>рбс</v>
      </c>
      <c r="AV3307" s="192" t="str">
        <f t="shared" si="2482"/>
        <v>рбс86301410общпро</v>
      </c>
      <c r="AW3307" s="191">
        <f t="shared" si="2468"/>
        <v>428051.76</v>
      </c>
      <c r="AX3307" s="191">
        <f t="shared" si="2469"/>
        <v>47752.13</v>
      </c>
      <c r="AY3307" s="191">
        <f t="shared" si="2470"/>
        <v>0</v>
      </c>
      <c r="AZ3307" s="191">
        <f t="shared" si="2471"/>
        <v>0</v>
      </c>
      <c r="BA3307" s="193">
        <f t="shared" si="2483"/>
        <v>1</v>
      </c>
      <c r="BB3307" s="193">
        <f t="shared" si="2484"/>
        <v>1</v>
      </c>
      <c r="BC3307" s="193">
        <f t="shared" si="2485"/>
        <v>1</v>
      </c>
      <c r="BD3307" s="191">
        <f t="shared" si="2475"/>
        <v>0</v>
      </c>
      <c r="BE3307" s="191">
        <f t="shared" si="2476"/>
        <v>0</v>
      </c>
      <c r="BF3307" s="210">
        <f t="shared" si="2477"/>
        <v>0</v>
      </c>
      <c r="BG3307" s="211">
        <f t="shared" si="2505"/>
        <v>0</v>
      </c>
      <c r="BH3307" s="289" t="str">
        <f>B3307</f>
        <v>863</v>
      </c>
      <c r="BI3307" s="289" t="str">
        <f>D3307</f>
        <v>0412</v>
      </c>
      <c r="BJ3307" s="284" t="s">
        <v>591</v>
      </c>
      <c r="BK3307" s="284" t="s">
        <v>589</v>
      </c>
      <c r="BL3307" s="233" t="str">
        <f t="shared" si="2481"/>
        <v/>
      </c>
    </row>
    <row r="3308" spans="1:64" ht="12" customHeight="1">
      <c r="A3308" s="333" t="s">
        <v>832</v>
      </c>
      <c r="B3308" s="381" t="s">
        <v>326</v>
      </c>
      <c r="C3308" s="333" t="s">
        <v>833</v>
      </c>
      <c r="D3308" s="381" t="s">
        <v>403</v>
      </c>
      <c r="E3308" s="381" t="s">
        <v>1536</v>
      </c>
      <c r="F3308" s="381" t="s">
        <v>586</v>
      </c>
      <c r="G3308" s="381" t="s">
        <v>394</v>
      </c>
      <c r="H3308" s="100" t="s">
        <v>653</v>
      </c>
      <c r="I3308" s="381" t="s">
        <v>505</v>
      </c>
      <c r="J3308" s="382">
        <v>110000</v>
      </c>
      <c r="K3308" s="382">
        <v>83838.070000000007</v>
      </c>
      <c r="L3308" s="191" t="str">
        <f t="shared" si="2486"/>
        <v>863014100501033008000024422501</v>
      </c>
      <c r="M3308" s="192">
        <f t="array" ref="M3308">IF(COUNT(SEARCH(Удалить_Роспись_КВСР,$B3308)*SEARCH(Удалить_Роспись_ПБС,$C3308)*SEARCH(Удалить_Роспись_КФСР, $D3308)*SEARCH(Удалить_Роспись_КЦСР,$E3308)*SEARCH(Удалить_Роспись_КВР,$F3308)*SEARCH(Удалить_Роспись_ЭК,$H3308)*SEARCH(Удалить_Роспись_КР,$I3308))&gt;0,0,1)</f>
        <v>1</v>
      </c>
      <c r="N3308" s="192">
        <v>1</v>
      </c>
      <c r="O3308" s="192" t="str">
        <f t="shared" si="2437"/>
        <v/>
      </c>
      <c r="P3308" s="192" t="str">
        <f t="shared" si="2490"/>
        <v/>
      </c>
      <c r="Q3308" s="300" t="str">
        <f t="shared" si="2439"/>
        <v/>
      </c>
      <c r="R3308" s="300" t="str">
        <f t="shared" si="2440"/>
        <v/>
      </c>
      <c r="S3308" s="300" t="str">
        <f t="shared" si="2441"/>
        <v/>
      </c>
      <c r="T3308" s="192" t="str">
        <f t="shared" si="2442"/>
        <v/>
      </c>
      <c r="U3308" s="303" t="str">
        <f t="shared" si="2443"/>
        <v/>
      </c>
      <c r="V3308" s="300" t="str">
        <f t="shared" si="2444"/>
        <v/>
      </c>
      <c r="W3308" s="192" t="str">
        <f t="shared" si="2500"/>
        <v/>
      </c>
      <c r="X3308" s="303" t="str">
        <f t="shared" si="2501"/>
        <v/>
      </c>
      <c r="Y3308" s="300" t="str">
        <f t="shared" si="2447"/>
        <v/>
      </c>
      <c r="Z3308" s="300" t="str">
        <f t="shared" si="2487"/>
        <v/>
      </c>
      <c r="AA3308" s="303" t="str">
        <f t="shared" si="2502"/>
        <v/>
      </c>
      <c r="AB3308" s="300" t="str">
        <f t="shared" si="2450"/>
        <v/>
      </c>
      <c r="AC3308" s="300" t="str">
        <f t="shared" si="2503"/>
        <v/>
      </c>
      <c r="AD3308" s="300" t="str">
        <f t="shared" si="2452"/>
        <v/>
      </c>
      <c r="AE3308" s="192" t="str">
        <f t="shared" si="2453"/>
        <v/>
      </c>
      <c r="AF3308" s="192" t="str">
        <f t="shared" si="2454"/>
        <v/>
      </c>
      <c r="AG3308" s="192"/>
      <c r="AJ3308" s="300" t="str">
        <f t="shared" si="2488"/>
        <v/>
      </c>
      <c r="AK3308" s="300" t="str">
        <f t="shared" si="2494"/>
        <v/>
      </c>
      <c r="AL3308" s="300" t="str">
        <f t="shared" si="2457"/>
        <v/>
      </c>
      <c r="AM3308" s="300" t="str">
        <f t="shared" si="2489"/>
        <v/>
      </c>
      <c r="AN3308" s="300" t="str">
        <f t="shared" si="2495"/>
        <v>жил</v>
      </c>
      <c r="AO3308" s="300" t="str">
        <f t="shared" si="2496"/>
        <v/>
      </c>
      <c r="AP3308" s="300" t="str">
        <f t="shared" si="2497"/>
        <v/>
      </c>
      <c r="AQ3308" s="300" t="str">
        <f t="shared" si="2498"/>
        <v/>
      </c>
      <c r="AR3308" s="306" t="str">
        <f t="shared" si="2499"/>
        <v/>
      </c>
      <c r="AS3308" s="300" t="str">
        <f t="shared" si="2464"/>
        <v/>
      </c>
      <c r="AT3308" s="300" t="str">
        <f t="shared" si="2465"/>
        <v/>
      </c>
      <c r="AU3308" s="192" t="str">
        <f t="shared" si="2504"/>
        <v>рбс</v>
      </c>
      <c r="AV3308" s="192" t="str">
        <f t="shared" si="2482"/>
        <v>рбс86301410общпро</v>
      </c>
      <c r="AW3308" s="191">
        <f t="shared" si="2468"/>
        <v>110000</v>
      </c>
      <c r="AX3308" s="191">
        <f t="shared" si="2469"/>
        <v>83838.070000000007</v>
      </c>
      <c r="AY3308" s="191">
        <f t="shared" si="2470"/>
        <v>110000</v>
      </c>
      <c r="AZ3308" s="191">
        <f t="shared" si="2471"/>
        <v>83838.070000000007</v>
      </c>
      <c r="BA3308" s="193">
        <f t="shared" si="2483"/>
        <v>1</v>
      </c>
      <c r="BB3308" s="193">
        <f t="shared" si="2484"/>
        <v>1</v>
      </c>
      <c r="BC3308" s="193">
        <f t="shared" si="2485"/>
        <v>1</v>
      </c>
      <c r="BD3308" s="191">
        <f t="shared" si="2475"/>
        <v>110000</v>
      </c>
      <c r="BE3308" s="191">
        <f t="shared" si="2476"/>
        <v>83838.070000000007</v>
      </c>
      <c r="BF3308" s="210">
        <f t="shared" si="2477"/>
        <v>110000</v>
      </c>
      <c r="BG3308" s="211">
        <f t="shared" si="2505"/>
        <v>110000</v>
      </c>
      <c r="BH3308" s="289"/>
      <c r="BI3308" s="289"/>
      <c r="BL3308" s="233" t="str">
        <f t="shared" si="2481"/>
        <v/>
      </c>
    </row>
    <row r="3309" spans="1:64" ht="12" customHeight="1">
      <c r="A3309" s="333" t="s">
        <v>832</v>
      </c>
      <c r="B3309" s="381" t="s">
        <v>326</v>
      </c>
      <c r="C3309" s="333" t="s">
        <v>833</v>
      </c>
      <c r="D3309" s="381" t="s">
        <v>403</v>
      </c>
      <c r="E3309" s="381" t="s">
        <v>1537</v>
      </c>
      <c r="F3309" s="381" t="s">
        <v>616</v>
      </c>
      <c r="G3309" s="381" t="s">
        <v>395</v>
      </c>
      <c r="H3309" s="100" t="s">
        <v>653</v>
      </c>
      <c r="I3309" s="381" t="s">
        <v>505</v>
      </c>
      <c r="J3309" s="382">
        <v>540000</v>
      </c>
      <c r="K3309" s="382">
        <v>200000</v>
      </c>
      <c r="L3309" s="191" t="str">
        <f t="shared" si="2486"/>
        <v>863014100501105008000036029001</v>
      </c>
      <c r="M3309" s="192">
        <f t="array" ref="M3309">IF(COUNT(SEARCH(Удалить_Роспись_КВСР,$B3309)*SEARCH(Удалить_Роспись_ПБС,$C3309)*SEARCH(Удалить_Роспись_КФСР, $D3309)*SEARCH(Удалить_Роспись_КЦСР,$E3309)*SEARCH(Удалить_Роспись_КВР,$F3309)*SEARCH(Удалить_Роспись_ЭК,$H3309)*SEARCH(Удалить_Роспись_КР,$I3309))&gt;0,0,1)</f>
        <v>1</v>
      </c>
      <c r="N3309" s="192">
        <v>0</v>
      </c>
      <c r="O3309" s="192" t="str">
        <f t="shared" si="2437"/>
        <v/>
      </c>
      <c r="P3309" s="192" t="str">
        <f t="shared" si="2490"/>
        <v/>
      </c>
      <c r="Q3309" s="300" t="str">
        <f t="shared" si="2439"/>
        <v/>
      </c>
      <c r="R3309" s="300" t="str">
        <f t="shared" si="2440"/>
        <v/>
      </c>
      <c r="S3309" s="300" t="str">
        <f t="shared" si="2441"/>
        <v/>
      </c>
      <c r="T3309" s="192" t="str">
        <f t="shared" si="2442"/>
        <v/>
      </c>
      <c r="U3309" s="303" t="str">
        <f t="shared" si="2443"/>
        <v/>
      </c>
      <c r="V3309" s="300" t="str">
        <f t="shared" si="2444"/>
        <v/>
      </c>
      <c r="W3309" s="192" t="str">
        <f t="shared" si="2500"/>
        <v/>
      </c>
      <c r="X3309" s="303" t="str">
        <f t="shared" si="2501"/>
        <v/>
      </c>
      <c r="Y3309" s="300" t="str">
        <f t="shared" si="2447"/>
        <v/>
      </c>
      <c r="Z3309" s="300" t="str">
        <f t="shared" si="2487"/>
        <v/>
      </c>
      <c r="AA3309" s="303" t="str">
        <f t="shared" si="2502"/>
        <v/>
      </c>
      <c r="AB3309" s="300" t="str">
        <f t="shared" si="2450"/>
        <v/>
      </c>
      <c r="AC3309" s="300" t="str">
        <f t="shared" si="2503"/>
        <v/>
      </c>
      <c r="AD3309" s="300" t="str">
        <f t="shared" si="2452"/>
        <v/>
      </c>
      <c r="AE3309" s="192" t="str">
        <f t="shared" si="2453"/>
        <v/>
      </c>
      <c r="AF3309" s="192" t="str">
        <f t="shared" si="2454"/>
        <v/>
      </c>
      <c r="AG3309" s="192"/>
      <c r="AJ3309" s="300" t="str">
        <f t="shared" si="2488"/>
        <v/>
      </c>
      <c r="AK3309" s="300" t="str">
        <f t="shared" si="2494"/>
        <v/>
      </c>
      <c r="AL3309" s="300" t="str">
        <f t="shared" si="2457"/>
        <v/>
      </c>
      <c r="AM3309" s="300" t="str">
        <f t="shared" si="2489"/>
        <v/>
      </c>
      <c r="AN3309" s="300" t="str">
        <f t="shared" si="2495"/>
        <v>жил</v>
      </c>
      <c r="AO3309" s="300" t="str">
        <f t="shared" si="2496"/>
        <v/>
      </c>
      <c r="AP3309" s="300" t="str">
        <f t="shared" si="2497"/>
        <v/>
      </c>
      <c r="AQ3309" s="300" t="str">
        <f t="shared" si="2498"/>
        <v/>
      </c>
      <c r="AR3309" s="306" t="str">
        <f t="shared" si="2499"/>
        <v/>
      </c>
      <c r="AS3309" s="300" t="str">
        <f t="shared" si="2464"/>
        <v/>
      </c>
      <c r="AT3309" s="300" t="str">
        <f t="shared" si="2465"/>
        <v/>
      </c>
      <c r="AU3309" s="192" t="str">
        <f t="shared" si="2504"/>
        <v>рбс</v>
      </c>
      <c r="AV3309" s="192" t="str">
        <f t="shared" si="2482"/>
        <v>рбс86301410общпро</v>
      </c>
      <c r="AW3309" s="191">
        <f t="shared" si="2468"/>
        <v>540000</v>
      </c>
      <c r="AX3309" s="191">
        <f t="shared" si="2469"/>
        <v>200000</v>
      </c>
      <c r="AY3309" s="191">
        <f t="shared" si="2470"/>
        <v>0</v>
      </c>
      <c r="AZ3309" s="191">
        <f t="shared" si="2471"/>
        <v>0</v>
      </c>
      <c r="BA3309" s="193">
        <f t="shared" si="2483"/>
        <v>1</v>
      </c>
      <c r="BB3309" s="193">
        <f t="shared" si="2484"/>
        <v>1</v>
      </c>
      <c r="BC3309" s="193">
        <f t="shared" si="2485"/>
        <v>1</v>
      </c>
      <c r="BD3309" s="191">
        <f t="shared" si="2475"/>
        <v>0</v>
      </c>
      <c r="BE3309" s="191">
        <f t="shared" si="2476"/>
        <v>0</v>
      </c>
      <c r="BF3309" s="210">
        <f t="shared" si="2477"/>
        <v>0</v>
      </c>
      <c r="BG3309" s="211">
        <f t="shared" si="2505"/>
        <v>0</v>
      </c>
      <c r="BH3309" s="289" t="str">
        <f>B3309</f>
        <v>863</v>
      </c>
      <c r="BI3309" s="289" t="str">
        <f>D3309</f>
        <v>0501</v>
      </c>
      <c r="BJ3309" s="284" t="s">
        <v>591</v>
      </c>
      <c r="BK3309" s="284" t="s">
        <v>586</v>
      </c>
      <c r="BL3309" s="233" t="str">
        <f t="shared" si="2481"/>
        <v/>
      </c>
    </row>
    <row r="3310" spans="1:64" ht="12" customHeight="1">
      <c r="A3310" s="333" t="s">
        <v>832</v>
      </c>
      <c r="B3310" s="381" t="s">
        <v>326</v>
      </c>
      <c r="C3310" s="333" t="s">
        <v>833</v>
      </c>
      <c r="D3310" s="381" t="s">
        <v>403</v>
      </c>
      <c r="E3310" s="381" t="s">
        <v>1537</v>
      </c>
      <c r="F3310" s="381" t="s">
        <v>618</v>
      </c>
      <c r="G3310" s="381" t="s">
        <v>407</v>
      </c>
      <c r="H3310" s="100" t="s">
        <v>653</v>
      </c>
      <c r="I3310" s="381" t="s">
        <v>505</v>
      </c>
      <c r="J3310" s="382">
        <v>8200000</v>
      </c>
      <c r="K3310" s="382">
        <v>7000000</v>
      </c>
      <c r="L3310" s="191" t="str">
        <f t="shared" si="2486"/>
        <v>863014100501105008000041231001</v>
      </c>
      <c r="M3310" s="192">
        <f t="array" ref="M3310">IF(COUNT(SEARCH(Удалить_Роспись_КВСР,$B3310)*SEARCH(Удалить_Роспись_ПБС,$C3310)*SEARCH(Удалить_Роспись_КФСР, $D3310)*SEARCH(Удалить_Роспись_КЦСР,$E3310)*SEARCH(Удалить_Роспись_КВР,$F3310)*SEARCH(Удалить_Роспись_ЭК,$H3310)*SEARCH(Удалить_Роспись_КР,$I3310))&gt;0,0,1)</f>
        <v>1</v>
      </c>
      <c r="N3310" s="192">
        <v>1</v>
      </c>
      <c r="O3310" s="192" t="str">
        <f t="shared" si="2437"/>
        <v/>
      </c>
      <c r="P3310" s="192" t="str">
        <f t="shared" si="2490"/>
        <v/>
      </c>
      <c r="Q3310" s="300" t="str">
        <f t="shared" si="2439"/>
        <v/>
      </c>
      <c r="R3310" s="300" t="str">
        <f t="shared" si="2440"/>
        <v/>
      </c>
      <c r="S3310" s="300" t="str">
        <f t="shared" si="2441"/>
        <v/>
      </c>
      <c r="T3310" s="192" t="str">
        <f t="shared" si="2442"/>
        <v/>
      </c>
      <c r="U3310" s="303" t="str">
        <f t="shared" si="2443"/>
        <v/>
      </c>
      <c r="V3310" s="300" t="str">
        <f t="shared" si="2444"/>
        <v/>
      </c>
      <c r="W3310" s="192" t="str">
        <f t="shared" si="2500"/>
        <v/>
      </c>
      <c r="X3310" s="303" t="str">
        <f t="shared" si="2501"/>
        <v/>
      </c>
      <c r="Y3310" s="300" t="str">
        <f t="shared" si="2447"/>
        <v/>
      </c>
      <c r="Z3310" s="300" t="str">
        <f t="shared" si="2487"/>
        <v/>
      </c>
      <c r="AA3310" s="303" t="str">
        <f t="shared" si="2502"/>
        <v/>
      </c>
      <c r="AB3310" s="300" t="str">
        <f t="shared" si="2450"/>
        <v/>
      </c>
      <c r="AC3310" s="300" t="str">
        <f t="shared" si="2503"/>
        <v/>
      </c>
      <c r="AD3310" s="300" t="str">
        <f t="shared" si="2452"/>
        <v/>
      </c>
      <c r="AE3310" s="192" t="str">
        <f t="shared" si="2453"/>
        <v/>
      </c>
      <c r="AF3310" s="192" t="str">
        <f t="shared" si="2454"/>
        <v/>
      </c>
      <c r="AG3310" s="192"/>
      <c r="AJ3310" s="300" t="str">
        <f t="shared" si="2488"/>
        <v/>
      </c>
      <c r="AK3310" s="300" t="str">
        <f t="shared" si="2494"/>
        <v/>
      </c>
      <c r="AL3310" s="300" t="str">
        <f t="shared" si="2457"/>
        <v/>
      </c>
      <c r="AM3310" s="300" t="str">
        <f t="shared" si="2489"/>
        <v/>
      </c>
      <c r="AN3310" s="300" t="str">
        <f t="shared" si="2495"/>
        <v>жил</v>
      </c>
      <c r="AO3310" s="300" t="str">
        <f t="shared" si="2496"/>
        <v/>
      </c>
      <c r="AP3310" s="300" t="str">
        <f t="shared" si="2497"/>
        <v/>
      </c>
      <c r="AQ3310" s="300" t="str">
        <f t="shared" si="2498"/>
        <v/>
      </c>
      <c r="AR3310" s="306" t="str">
        <f t="shared" si="2499"/>
        <v/>
      </c>
      <c r="AS3310" s="300" t="str">
        <f t="shared" si="2464"/>
        <v/>
      </c>
      <c r="AT3310" s="300" t="str">
        <f t="shared" si="2465"/>
        <v/>
      </c>
      <c r="AU3310" s="192" t="str">
        <f t="shared" si="2504"/>
        <v>рбс</v>
      </c>
      <c r="AV3310" s="192" t="str">
        <f t="shared" si="2482"/>
        <v>рбс86301410общосн</v>
      </c>
      <c r="AW3310" s="191">
        <f t="shared" si="2468"/>
        <v>8200000</v>
      </c>
      <c r="AX3310" s="191">
        <f t="shared" si="2469"/>
        <v>7000000</v>
      </c>
      <c r="AY3310" s="191">
        <f t="shared" si="2470"/>
        <v>8200000</v>
      </c>
      <c r="AZ3310" s="191">
        <f t="shared" si="2471"/>
        <v>7000000</v>
      </c>
      <c r="BA3310" s="193">
        <f t="shared" si="2483"/>
        <v>1</v>
      </c>
      <c r="BB3310" s="193">
        <f t="shared" si="2484"/>
        <v>1</v>
      </c>
      <c r="BC3310" s="193">
        <f t="shared" si="2485"/>
        <v>1</v>
      </c>
      <c r="BD3310" s="191">
        <f>IF(ISNA(BA3310),0,AY3310*$BA3310)-7624700</f>
        <v>575300</v>
      </c>
      <c r="BE3310" s="191">
        <v>0</v>
      </c>
      <c r="BF3310" s="210">
        <v>0</v>
      </c>
      <c r="BG3310" s="211">
        <v>1000000</v>
      </c>
      <c r="BH3310" s="289" t="str">
        <f>B3310</f>
        <v>863</v>
      </c>
      <c r="BI3310" s="289" t="str">
        <f>D3310</f>
        <v>0501</v>
      </c>
      <c r="BJ3310" s="284" t="s">
        <v>591</v>
      </c>
      <c r="BK3310" s="284" t="s">
        <v>589</v>
      </c>
      <c r="BL3310" s="233" t="str">
        <f t="shared" si="2481"/>
        <v/>
      </c>
    </row>
    <row r="3311" spans="1:64" ht="12" customHeight="1">
      <c r="A3311" s="333" t="s">
        <v>832</v>
      </c>
      <c r="B3311" s="381" t="s">
        <v>326</v>
      </c>
      <c r="C3311" s="333" t="s">
        <v>833</v>
      </c>
      <c r="D3311" s="381" t="s">
        <v>404</v>
      </c>
      <c r="E3311" s="381" t="s">
        <v>1538</v>
      </c>
      <c r="F3311" s="381" t="s">
        <v>586</v>
      </c>
      <c r="G3311" s="381" t="s">
        <v>394</v>
      </c>
      <c r="H3311" s="100" t="s">
        <v>653</v>
      </c>
      <c r="I3311" s="381" t="s">
        <v>505</v>
      </c>
      <c r="J3311" s="382">
        <v>1220000</v>
      </c>
      <c r="K3311" s="382">
        <v>1144000</v>
      </c>
      <c r="L3311" s="191" t="str">
        <f t="shared" si="2486"/>
        <v>863014100502031008000024422501</v>
      </c>
      <c r="M3311" s="192">
        <f t="array" ref="M3311">IF(COUNT(SEARCH(Удалить_Роспись_КВСР,$B3311)*SEARCH(Удалить_Роспись_ПБС,$C3311)*SEARCH(Удалить_Роспись_КФСР, $D3311)*SEARCH(Удалить_Роспись_КЦСР,$E3311)*SEARCH(Удалить_Роспись_КВР,$F3311)*SEARCH(Удалить_Роспись_ЭК,$H3311)*SEARCH(Удалить_Роспись_КР,$I3311))&gt;0,0,1)</f>
        <v>1</v>
      </c>
      <c r="N3311" s="192">
        <v>0</v>
      </c>
      <c r="O3311" s="192" t="str">
        <f t="shared" si="2437"/>
        <v/>
      </c>
      <c r="P3311" s="192" t="str">
        <f t="shared" si="2490"/>
        <v/>
      </c>
      <c r="Q3311" s="300" t="str">
        <f t="shared" si="2439"/>
        <v/>
      </c>
      <c r="R3311" s="300" t="str">
        <f t="shared" si="2440"/>
        <v/>
      </c>
      <c r="S3311" s="300" t="str">
        <f t="shared" si="2441"/>
        <v/>
      </c>
      <c r="T3311" s="192" t="str">
        <f t="shared" si="2442"/>
        <v/>
      </c>
      <c r="U3311" s="303" t="str">
        <f t="shared" si="2443"/>
        <v/>
      </c>
      <c r="V3311" s="300" t="str">
        <f t="shared" si="2444"/>
        <v/>
      </c>
      <c r="W3311" s="192" t="str">
        <f t="shared" si="2500"/>
        <v/>
      </c>
      <c r="X3311" s="303" t="str">
        <f t="shared" si="2501"/>
        <v/>
      </c>
      <c r="Y3311" s="300" t="str">
        <f t="shared" si="2447"/>
        <v/>
      </c>
      <c r="Z3311" s="300" t="str">
        <f t="shared" si="2487"/>
        <v/>
      </c>
      <c r="AA3311" s="303" t="str">
        <f t="shared" si="2502"/>
        <v/>
      </c>
      <c r="AB3311" s="300" t="str">
        <f t="shared" si="2450"/>
        <v/>
      </c>
      <c r="AC3311" s="300" t="str">
        <f t="shared" si="2503"/>
        <v/>
      </c>
      <c r="AD3311" s="300" t="str">
        <f t="shared" si="2452"/>
        <v/>
      </c>
      <c r="AE3311" s="192" t="str">
        <f t="shared" si="2453"/>
        <v/>
      </c>
      <c r="AF3311" s="192" t="str">
        <f t="shared" si="2454"/>
        <v/>
      </c>
      <c r="AG3311" s="192"/>
      <c r="AJ3311" s="300" t="str">
        <f t="shared" si="2488"/>
        <v/>
      </c>
      <c r="AK3311" s="300" t="str">
        <f t="shared" si="2494"/>
        <v/>
      </c>
      <c r="AL3311" s="300" t="str">
        <f t="shared" si="2457"/>
        <v/>
      </c>
      <c r="AM3311" s="300" t="str">
        <f t="shared" si="2489"/>
        <v/>
      </c>
      <c r="AN3311" s="300" t="str">
        <f t="shared" si="2495"/>
        <v/>
      </c>
      <c r="AO3311" s="300" t="str">
        <f t="shared" si="2496"/>
        <v/>
      </c>
      <c r="AP3311" s="300" t="str">
        <f t="shared" si="2497"/>
        <v/>
      </c>
      <c r="AQ3311" s="300" t="str">
        <f t="shared" si="2498"/>
        <v/>
      </c>
      <c r="AR3311" s="306" t="str">
        <f t="shared" si="2499"/>
        <v/>
      </c>
      <c r="AS3311" s="300" t="str">
        <f t="shared" si="2464"/>
        <v/>
      </c>
      <c r="AT3311" s="300" t="str">
        <f t="shared" si="2465"/>
        <v/>
      </c>
      <c r="AU3311" s="192" t="str">
        <f t="shared" si="2504"/>
        <v>рбс</v>
      </c>
      <c r="AV3311" s="192" t="str">
        <f t="shared" si="2482"/>
        <v>рбс86301410общпро</v>
      </c>
      <c r="AW3311" s="191">
        <f t="shared" si="2468"/>
        <v>1220000</v>
      </c>
      <c r="AX3311" s="191">
        <f t="shared" si="2469"/>
        <v>1144000</v>
      </c>
      <c r="AY3311" s="191">
        <f t="shared" si="2470"/>
        <v>0</v>
      </c>
      <c r="AZ3311" s="191">
        <f t="shared" si="2471"/>
        <v>0</v>
      </c>
      <c r="BA3311" s="193">
        <f t="shared" si="2483"/>
        <v>1</v>
      </c>
      <c r="BB3311" s="193">
        <f t="shared" si="2484"/>
        <v>1</v>
      </c>
      <c r="BC3311" s="193">
        <f t="shared" si="2485"/>
        <v>1</v>
      </c>
      <c r="BD3311" s="191">
        <f t="shared" si="2475"/>
        <v>0</v>
      </c>
      <c r="BE3311" s="191">
        <f t="shared" si="2476"/>
        <v>0</v>
      </c>
      <c r="BF3311" s="210">
        <f t="shared" ref="BF3311:BF3318" si="2506">BD3311*BB3311</f>
        <v>0</v>
      </c>
      <c r="BG3311" s="211">
        <f t="shared" si="2505"/>
        <v>0</v>
      </c>
      <c r="BH3311" s="289" t="str">
        <f>B3311</f>
        <v>863</v>
      </c>
      <c r="BI3311" s="289" t="str">
        <f>D3311</f>
        <v>0502</v>
      </c>
      <c r="BJ3311" s="284" t="s">
        <v>591</v>
      </c>
      <c r="BK3311" s="284" t="s">
        <v>586</v>
      </c>
      <c r="BL3311" s="233" t="str">
        <f t="shared" si="2481"/>
        <v/>
      </c>
    </row>
    <row r="3312" spans="1:64" ht="12" customHeight="1">
      <c r="A3312" s="333" t="s">
        <v>832</v>
      </c>
      <c r="B3312" s="381" t="s">
        <v>326</v>
      </c>
      <c r="C3312" s="333" t="s">
        <v>833</v>
      </c>
      <c r="D3312" s="381" t="s">
        <v>404</v>
      </c>
      <c r="E3312" s="381" t="s">
        <v>1539</v>
      </c>
      <c r="F3312" s="381" t="s">
        <v>607</v>
      </c>
      <c r="G3312" s="381" t="s">
        <v>394</v>
      </c>
      <c r="H3312" s="100" t="s">
        <v>653</v>
      </c>
      <c r="I3312" s="381" t="s">
        <v>505</v>
      </c>
      <c r="J3312" s="382">
        <v>452284</v>
      </c>
      <c r="K3312" s="382">
        <v>452284</v>
      </c>
      <c r="L3312" s="191" t="str">
        <f t="shared" si="2486"/>
        <v>863014100502909008001024322501</v>
      </c>
      <c r="M3312" s="192">
        <f t="array" ref="M3312">IF(COUNT(SEARCH(Удалить_Роспись_КВСР,$B3312)*SEARCH(Удалить_Роспись_ПБС,$C3312)*SEARCH(Удалить_Роспись_КФСР, $D3312)*SEARCH(Удалить_Роспись_КЦСР,$E3312)*SEARCH(Удалить_Роспись_КВР,$F3312)*SEARCH(Удалить_Роспись_ЭК,$H3312)*SEARCH(Удалить_Роспись_КР,$I3312))&gt;0,0,1)</f>
        <v>1</v>
      </c>
      <c r="N3312" s="192">
        <v>0</v>
      </c>
      <c r="O3312" s="192" t="str">
        <f t="shared" si="2437"/>
        <v/>
      </c>
      <c r="P3312" s="192" t="str">
        <f t="shared" si="2490"/>
        <v/>
      </c>
      <c r="Q3312" s="300" t="str">
        <f t="shared" si="2439"/>
        <v/>
      </c>
      <c r="R3312" s="300" t="str">
        <f t="shared" si="2440"/>
        <v/>
      </c>
      <c r="S3312" s="300" t="str">
        <f t="shared" si="2441"/>
        <v/>
      </c>
      <c r="T3312" s="192" t="str">
        <f t="shared" si="2442"/>
        <v/>
      </c>
      <c r="U3312" s="303" t="str">
        <f t="shared" si="2443"/>
        <v/>
      </c>
      <c r="V3312" s="300" t="str">
        <f t="shared" si="2444"/>
        <v/>
      </c>
      <c r="W3312" s="192" t="str">
        <f t="shared" si="2500"/>
        <v/>
      </c>
      <c r="X3312" s="303" t="str">
        <f t="shared" si="2501"/>
        <v/>
      </c>
      <c r="Y3312" s="300" t="str">
        <f t="shared" si="2447"/>
        <v/>
      </c>
      <c r="Z3312" s="300" t="str">
        <f t="shared" si="2487"/>
        <v/>
      </c>
      <c r="AA3312" s="303" t="str">
        <f t="shared" si="2502"/>
        <v/>
      </c>
      <c r="AB3312" s="300" t="str">
        <f t="shared" si="2450"/>
        <v/>
      </c>
      <c r="AC3312" s="300" t="str">
        <f t="shared" si="2503"/>
        <v/>
      </c>
      <c r="AD3312" s="300" t="str">
        <f t="shared" si="2452"/>
        <v/>
      </c>
      <c r="AE3312" s="192" t="str">
        <f t="shared" si="2453"/>
        <v/>
      </c>
      <c r="AF3312" s="192" t="str">
        <f t="shared" si="2454"/>
        <v/>
      </c>
      <c r="AG3312" s="192"/>
      <c r="AJ3312" s="300" t="str">
        <f t="shared" si="2488"/>
        <v/>
      </c>
      <c r="AK3312" s="300" t="str">
        <f t="shared" si="2494"/>
        <v/>
      </c>
      <c r="AL3312" s="300" t="str">
        <f t="shared" si="2457"/>
        <v/>
      </c>
      <c r="AM3312" s="300" t="str">
        <f t="shared" si="2489"/>
        <v/>
      </c>
      <c r="AN3312" s="300" t="str">
        <f t="shared" si="2495"/>
        <v/>
      </c>
      <c r="AO3312" s="300" t="str">
        <f t="shared" si="2496"/>
        <v/>
      </c>
      <c r="AP3312" s="300" t="str">
        <f t="shared" si="2497"/>
        <v/>
      </c>
      <c r="AQ3312" s="300" t="str">
        <f t="shared" si="2498"/>
        <v/>
      </c>
      <c r="AR3312" s="306" t="str">
        <f t="shared" si="2499"/>
        <v/>
      </c>
      <c r="AS3312" s="300" t="str">
        <f t="shared" si="2464"/>
        <v/>
      </c>
      <c r="AT3312" s="300" t="str">
        <f t="shared" si="2465"/>
        <v/>
      </c>
      <c r="AU3312" s="192" t="str">
        <f t="shared" si="2504"/>
        <v>рбс</v>
      </c>
      <c r="AV3312" s="192" t="str">
        <f t="shared" si="2482"/>
        <v>рбс86301410общпро</v>
      </c>
      <c r="AW3312" s="191">
        <f t="shared" si="2468"/>
        <v>452284</v>
      </c>
      <c r="AX3312" s="191">
        <f t="shared" si="2469"/>
        <v>452284</v>
      </c>
      <c r="AY3312" s="191">
        <f t="shared" si="2470"/>
        <v>0</v>
      </c>
      <c r="AZ3312" s="191">
        <f t="shared" si="2471"/>
        <v>0</v>
      </c>
      <c r="BA3312" s="193">
        <f t="shared" si="2483"/>
        <v>1</v>
      </c>
      <c r="BB3312" s="193">
        <f t="shared" si="2484"/>
        <v>1</v>
      </c>
      <c r="BC3312" s="193">
        <f t="shared" si="2485"/>
        <v>1</v>
      </c>
      <c r="BD3312" s="191">
        <f t="shared" si="2475"/>
        <v>0</v>
      </c>
      <c r="BE3312" s="191">
        <f t="shared" si="2476"/>
        <v>0</v>
      </c>
      <c r="BF3312" s="210">
        <f t="shared" si="2506"/>
        <v>0</v>
      </c>
      <c r="BG3312" s="211">
        <f t="shared" si="2505"/>
        <v>0</v>
      </c>
      <c r="BH3312" s="289" t="str">
        <f>B3312</f>
        <v>863</v>
      </c>
      <c r="BI3312" s="289" t="str">
        <f>D3312</f>
        <v>0502</v>
      </c>
      <c r="BJ3312" s="284" t="s">
        <v>591</v>
      </c>
      <c r="BK3312" s="284" t="s">
        <v>586</v>
      </c>
      <c r="BL3312" s="233" t="str">
        <f t="shared" si="2481"/>
        <v/>
      </c>
    </row>
    <row r="3313" spans="1:64" ht="12" customHeight="1">
      <c r="A3313" s="333" t="s">
        <v>832</v>
      </c>
      <c r="B3313" s="381" t="s">
        <v>326</v>
      </c>
      <c r="C3313" s="333" t="s">
        <v>833</v>
      </c>
      <c r="D3313" s="381" t="s">
        <v>404</v>
      </c>
      <c r="E3313" s="381" t="s">
        <v>1539</v>
      </c>
      <c r="F3313" s="381" t="s">
        <v>604</v>
      </c>
      <c r="G3313" s="381" t="s">
        <v>395</v>
      </c>
      <c r="H3313" s="100" t="s">
        <v>653</v>
      </c>
      <c r="I3313" s="381" t="s">
        <v>505</v>
      </c>
      <c r="J3313" s="382">
        <v>16460.330000000002</v>
      </c>
      <c r="K3313" s="382">
        <v>16460.330000000002</v>
      </c>
      <c r="L3313" s="191" t="str">
        <f t="shared" si="2486"/>
        <v>863014100502909008001083129001</v>
      </c>
      <c r="M3313" s="192">
        <f t="array" ref="M3313">IF(COUNT(SEARCH(Удалить_Роспись_КВСР,$B3313)*SEARCH(Удалить_Роспись_ПБС,$C3313)*SEARCH(Удалить_Роспись_КФСР, $D3313)*SEARCH(Удалить_Роспись_КЦСР,$E3313)*SEARCH(Удалить_Роспись_КВР,$F3313)*SEARCH(Удалить_Роспись_ЭК,$H3313)*SEARCH(Удалить_Роспись_КР,$I3313))&gt;0,0,1)</f>
        <v>1</v>
      </c>
      <c r="N3313" s="192">
        <v>0</v>
      </c>
      <c r="O3313" s="192" t="str">
        <f t="shared" si="2437"/>
        <v/>
      </c>
      <c r="P3313" s="192" t="str">
        <f t="shared" si="2490"/>
        <v/>
      </c>
      <c r="Q3313" s="300" t="str">
        <f t="shared" si="2439"/>
        <v/>
      </c>
      <c r="R3313" s="300" t="str">
        <f t="shared" si="2440"/>
        <v/>
      </c>
      <c r="S3313" s="300" t="str">
        <f t="shared" si="2441"/>
        <v/>
      </c>
      <c r="T3313" s="192" t="str">
        <f t="shared" si="2442"/>
        <v/>
      </c>
      <c r="U3313" s="303" t="str">
        <f t="shared" si="2443"/>
        <v/>
      </c>
      <c r="V3313" s="300" t="str">
        <f t="shared" si="2444"/>
        <v/>
      </c>
      <c r="W3313" s="192" t="str">
        <f t="shared" si="2500"/>
        <v/>
      </c>
      <c r="X3313" s="303" t="str">
        <f t="shared" si="2501"/>
        <v/>
      </c>
      <c r="Y3313" s="300" t="str">
        <f t="shared" si="2447"/>
        <v/>
      </c>
      <c r="Z3313" s="300" t="str">
        <f t="shared" si="2487"/>
        <v/>
      </c>
      <c r="AA3313" s="303" t="str">
        <f t="shared" si="2502"/>
        <v/>
      </c>
      <c r="AB3313" s="300" t="str">
        <f t="shared" si="2450"/>
        <v/>
      </c>
      <c r="AC3313" s="300" t="str">
        <f t="shared" si="2503"/>
        <v/>
      </c>
      <c r="AD3313" s="300" t="str">
        <f t="shared" si="2452"/>
        <v/>
      </c>
      <c r="AE3313" s="192" t="str">
        <f t="shared" si="2453"/>
        <v/>
      </c>
      <c r="AF3313" s="192" t="str">
        <f t="shared" si="2454"/>
        <v/>
      </c>
      <c r="AG3313" s="192"/>
      <c r="AJ3313" s="300" t="str">
        <f t="shared" si="2488"/>
        <v/>
      </c>
      <c r="AK3313" s="300" t="str">
        <f t="shared" si="2494"/>
        <v/>
      </c>
      <c r="AL3313" s="300" t="str">
        <f t="shared" si="2457"/>
        <v/>
      </c>
      <c r="AM3313" s="300" t="str">
        <f t="shared" si="2489"/>
        <v/>
      </c>
      <c r="AN3313" s="300" t="str">
        <f t="shared" si="2495"/>
        <v/>
      </c>
      <c r="AO3313" s="300" t="str">
        <f t="shared" si="2496"/>
        <v/>
      </c>
      <c r="AP3313" s="300" t="str">
        <f t="shared" si="2497"/>
        <v/>
      </c>
      <c r="AQ3313" s="300" t="str">
        <f t="shared" si="2498"/>
        <v/>
      </c>
      <c r="AR3313" s="306" t="str">
        <f t="shared" si="2499"/>
        <v/>
      </c>
      <c r="AS3313" s="300" t="str">
        <f t="shared" si="2464"/>
        <v/>
      </c>
      <c r="AT3313" s="300" t="str">
        <f t="shared" si="2465"/>
        <v/>
      </c>
      <c r="AU3313" s="192" t="str">
        <f t="shared" si="2504"/>
        <v>рбс</v>
      </c>
      <c r="AV3313" s="192" t="str">
        <f t="shared" si="2482"/>
        <v>рбс86301410общпро</v>
      </c>
      <c r="AW3313" s="191">
        <f t="shared" si="2468"/>
        <v>16460.330000000002</v>
      </c>
      <c r="AX3313" s="191">
        <f t="shared" si="2469"/>
        <v>16460.330000000002</v>
      </c>
      <c r="AY3313" s="191">
        <f t="shared" si="2470"/>
        <v>0</v>
      </c>
      <c r="AZ3313" s="191">
        <f t="shared" si="2471"/>
        <v>0</v>
      </c>
      <c r="BA3313" s="193">
        <f t="shared" si="2483"/>
        <v>1</v>
      </c>
      <c r="BB3313" s="193">
        <f t="shared" si="2484"/>
        <v>1</v>
      </c>
      <c r="BC3313" s="193">
        <f t="shared" si="2485"/>
        <v>1</v>
      </c>
      <c r="BD3313" s="191">
        <f t="shared" si="2475"/>
        <v>0</v>
      </c>
      <c r="BE3313" s="191">
        <f t="shared" si="2476"/>
        <v>0</v>
      </c>
      <c r="BF3313" s="210">
        <f t="shared" si="2506"/>
        <v>0</v>
      </c>
      <c r="BG3313" s="211">
        <f t="shared" si="2505"/>
        <v>0</v>
      </c>
      <c r="BH3313" s="289" t="str">
        <f>B3313</f>
        <v>863</v>
      </c>
      <c r="BI3313" s="289" t="str">
        <f>D3313</f>
        <v>0502</v>
      </c>
      <c r="BJ3313" s="284" t="s">
        <v>591</v>
      </c>
      <c r="BK3313" s="284" t="s">
        <v>586</v>
      </c>
      <c r="BL3313" s="233" t="str">
        <f t="shared" si="2481"/>
        <v/>
      </c>
    </row>
    <row r="3314" spans="1:64" ht="12" customHeight="1">
      <c r="A3314" s="333" t="s">
        <v>832</v>
      </c>
      <c r="B3314" s="381" t="s">
        <v>326</v>
      </c>
      <c r="C3314" s="333" t="s">
        <v>833</v>
      </c>
      <c r="D3314" s="381" t="s">
        <v>404</v>
      </c>
      <c r="E3314" s="381" t="s">
        <v>1539</v>
      </c>
      <c r="F3314" s="381" t="s">
        <v>658</v>
      </c>
      <c r="G3314" s="381" t="s">
        <v>395</v>
      </c>
      <c r="H3314" s="100" t="s">
        <v>653</v>
      </c>
      <c r="I3314" s="381" t="s">
        <v>505</v>
      </c>
      <c r="J3314" s="382">
        <v>20000</v>
      </c>
      <c r="K3314" s="382">
        <v>20000</v>
      </c>
      <c r="L3314" s="191" t="str">
        <f t="shared" si="2486"/>
        <v>863014100502909008001085329001</v>
      </c>
      <c r="M3314" s="192">
        <f t="array" ref="M3314">IF(COUNT(SEARCH(Удалить_Роспись_КВСР,$B3314)*SEARCH(Удалить_Роспись_ПБС,$C3314)*SEARCH(Удалить_Роспись_КФСР, $D3314)*SEARCH(Удалить_Роспись_КЦСР,$E3314)*SEARCH(Удалить_Роспись_КВР,$F3314)*SEARCH(Удалить_Роспись_ЭК,$H3314)*SEARCH(Удалить_Роспись_КР,$I3314))&gt;0,0,1)</f>
        <v>1</v>
      </c>
      <c r="N3314" s="192">
        <v>0</v>
      </c>
      <c r="O3314" s="192" t="str">
        <f t="shared" si="2437"/>
        <v/>
      </c>
      <c r="P3314" s="192" t="str">
        <f t="shared" si="2490"/>
        <v/>
      </c>
      <c r="Q3314" s="300" t="str">
        <f t="shared" si="2439"/>
        <v/>
      </c>
      <c r="R3314" s="300" t="str">
        <f t="shared" si="2440"/>
        <v/>
      </c>
      <c r="S3314" s="300" t="str">
        <f t="shared" si="2441"/>
        <v/>
      </c>
      <c r="T3314" s="192" t="str">
        <f t="shared" si="2442"/>
        <v/>
      </c>
      <c r="U3314" s="303" t="str">
        <f t="shared" si="2443"/>
        <v/>
      </c>
      <c r="V3314" s="300" t="str">
        <f t="shared" si="2444"/>
        <v/>
      </c>
      <c r="W3314" s="192" t="str">
        <f t="shared" si="2500"/>
        <v/>
      </c>
      <c r="X3314" s="303" t="str">
        <f t="shared" si="2501"/>
        <v/>
      </c>
      <c r="Y3314" s="300" t="str">
        <f t="shared" si="2447"/>
        <v/>
      </c>
      <c r="Z3314" s="300" t="str">
        <f t="shared" si="2487"/>
        <v/>
      </c>
      <c r="AA3314" s="303" t="str">
        <f t="shared" si="2502"/>
        <v/>
      </c>
      <c r="AB3314" s="300" t="str">
        <f t="shared" si="2450"/>
        <v/>
      </c>
      <c r="AC3314" s="300" t="str">
        <f t="shared" si="2503"/>
        <v/>
      </c>
      <c r="AD3314" s="300" t="str">
        <f t="shared" si="2452"/>
        <v/>
      </c>
      <c r="AE3314" s="192" t="str">
        <f t="shared" si="2453"/>
        <v/>
      </c>
      <c r="AF3314" s="192" t="str">
        <f t="shared" si="2454"/>
        <v/>
      </c>
      <c r="AG3314" s="192"/>
      <c r="AJ3314" s="300" t="str">
        <f t="shared" si="2488"/>
        <v/>
      </c>
      <c r="AK3314" s="300" t="str">
        <f t="shared" si="2494"/>
        <v/>
      </c>
      <c r="AL3314" s="300" t="str">
        <f t="shared" si="2457"/>
        <v/>
      </c>
      <c r="AM3314" s="300" t="str">
        <f t="shared" si="2489"/>
        <v/>
      </c>
      <c r="AN3314" s="300" t="str">
        <f t="shared" si="2495"/>
        <v/>
      </c>
      <c r="AO3314" s="300" t="str">
        <f t="shared" si="2496"/>
        <v/>
      </c>
      <c r="AP3314" s="300" t="str">
        <f t="shared" si="2497"/>
        <v/>
      </c>
      <c r="AQ3314" s="300" t="str">
        <f t="shared" si="2498"/>
        <v/>
      </c>
      <c r="AR3314" s="306" t="str">
        <f t="shared" si="2499"/>
        <v/>
      </c>
      <c r="AS3314" s="300" t="str">
        <f t="shared" si="2464"/>
        <v/>
      </c>
      <c r="AT3314" s="300" t="str">
        <f t="shared" si="2465"/>
        <v/>
      </c>
      <c r="AU3314" s="192" t="str">
        <f t="shared" si="2504"/>
        <v>рбс</v>
      </c>
      <c r="AV3314" s="192" t="str">
        <f t="shared" si="2482"/>
        <v>рбс86301410общпро</v>
      </c>
      <c r="AW3314" s="191">
        <f t="shared" si="2468"/>
        <v>20000</v>
      </c>
      <c r="AX3314" s="191">
        <f t="shared" si="2469"/>
        <v>20000</v>
      </c>
      <c r="AY3314" s="191">
        <f t="shared" si="2470"/>
        <v>0</v>
      </c>
      <c r="AZ3314" s="191">
        <f t="shared" si="2471"/>
        <v>0</v>
      </c>
      <c r="BA3314" s="193">
        <f t="shared" si="2483"/>
        <v>1</v>
      </c>
      <c r="BB3314" s="193">
        <f t="shared" si="2484"/>
        <v>1</v>
      </c>
      <c r="BC3314" s="193">
        <f t="shared" si="2485"/>
        <v>1</v>
      </c>
      <c r="BD3314" s="191">
        <f t="shared" si="2475"/>
        <v>0</v>
      </c>
      <c r="BE3314" s="191">
        <f t="shared" si="2476"/>
        <v>0</v>
      </c>
      <c r="BF3314" s="210">
        <f t="shared" si="2506"/>
        <v>0</v>
      </c>
      <c r="BG3314" s="211">
        <f t="shared" si="2505"/>
        <v>0</v>
      </c>
      <c r="BH3314" s="289"/>
      <c r="BI3314" s="289"/>
      <c r="BJ3314" s="228"/>
      <c r="BK3314" s="228"/>
      <c r="BL3314" s="233" t="str">
        <f t="shared" si="2481"/>
        <v/>
      </c>
    </row>
    <row r="3315" spans="1:64" ht="12" customHeight="1">
      <c r="A3315" s="333" t="s">
        <v>832</v>
      </c>
      <c r="B3315" s="381" t="s">
        <v>326</v>
      </c>
      <c r="C3315" s="333" t="s">
        <v>833</v>
      </c>
      <c r="D3315" s="381" t="s">
        <v>409</v>
      </c>
      <c r="E3315" s="381" t="s">
        <v>1540</v>
      </c>
      <c r="F3315" s="381" t="s">
        <v>618</v>
      </c>
      <c r="G3315" s="381" t="s">
        <v>407</v>
      </c>
      <c r="H3315" s="100" t="s">
        <v>653</v>
      </c>
      <c r="I3315" s="381" t="s">
        <v>505</v>
      </c>
      <c r="J3315" s="382">
        <v>1108333.33</v>
      </c>
      <c r="K3315" s="382">
        <v>0</v>
      </c>
      <c r="L3315" s="191" t="str">
        <f t="shared" si="2486"/>
        <v>863014100801053008Ф03041231001</v>
      </c>
      <c r="M3315" s="192">
        <f t="array" ref="M3315">IF(COUNT(SEARCH(Удалить_Роспись_КВСР,$B3315)*SEARCH(Удалить_Роспись_ПБС,$C3315)*SEARCH(Удалить_Роспись_КФСР, $D3315)*SEARCH(Удалить_Роспись_КЦСР,$E3315)*SEARCH(Удалить_Роспись_КВР,$F3315)*SEARCH(Удалить_Роспись_ЭК,$H3315)*SEARCH(Удалить_Роспись_КР,$I3315))&gt;0,0,1)</f>
        <v>1</v>
      </c>
      <c r="N3315" s="192">
        <v>0</v>
      </c>
      <c r="O3315" s="192" t="str">
        <f t="shared" si="2437"/>
        <v/>
      </c>
      <c r="P3315" s="192" t="str">
        <f t="shared" si="2490"/>
        <v/>
      </c>
      <c r="Q3315" s="300" t="str">
        <f t="shared" si="2439"/>
        <v/>
      </c>
      <c r="R3315" s="300" t="str">
        <f t="shared" si="2440"/>
        <v/>
      </c>
      <c r="S3315" s="300" t="str">
        <f t="shared" si="2441"/>
        <v/>
      </c>
      <c r="T3315" s="192" t="str">
        <f t="shared" si="2442"/>
        <v/>
      </c>
      <c r="U3315" s="303" t="str">
        <f t="shared" si="2443"/>
        <v/>
      </c>
      <c r="V3315" s="300" t="str">
        <f t="shared" si="2444"/>
        <v/>
      </c>
      <c r="W3315" s="192" t="str">
        <f t="shared" si="2500"/>
        <v/>
      </c>
      <c r="X3315" s="303" t="str">
        <f t="shared" si="2501"/>
        <v/>
      </c>
      <c r="Y3315" s="300" t="str">
        <f t="shared" si="2447"/>
        <v/>
      </c>
      <c r="Z3315" s="300" t="str">
        <f t="shared" si="2487"/>
        <v/>
      </c>
      <c r="AA3315" s="303" t="str">
        <f t="shared" si="2502"/>
        <v/>
      </c>
      <c r="AB3315" s="300" t="str">
        <f t="shared" si="2450"/>
        <v/>
      </c>
      <c r="AC3315" s="300" t="str">
        <f t="shared" si="2503"/>
        <v/>
      </c>
      <c r="AD3315" s="300" t="str">
        <f t="shared" si="2452"/>
        <v/>
      </c>
      <c r="AE3315" s="192" t="str">
        <f t="shared" si="2453"/>
        <v/>
      </c>
      <c r="AF3315" s="192" t="str">
        <f t="shared" si="2454"/>
        <v/>
      </c>
      <c r="AG3315" s="192"/>
      <c r="AJ3315" s="300" t="str">
        <f t="shared" si="2488"/>
        <v/>
      </c>
      <c r="AK3315" s="300" t="str">
        <f t="shared" si="2494"/>
        <v/>
      </c>
      <c r="AL3315" s="300" t="str">
        <f t="shared" si="2457"/>
        <v/>
      </c>
      <c r="AM3315" s="300" t="str">
        <f t="shared" si="2489"/>
        <v/>
      </c>
      <c r="AN3315" s="300" t="str">
        <f t="shared" si="2495"/>
        <v/>
      </c>
      <c r="AO3315" s="300" t="str">
        <f t="shared" si="2496"/>
        <v/>
      </c>
      <c r="AP3315" s="300" t="str">
        <f t="shared" si="2497"/>
        <v/>
      </c>
      <c r="AQ3315" s="300" t="str">
        <f t="shared" si="2498"/>
        <v/>
      </c>
      <c r="AR3315" s="306" t="str">
        <f t="shared" si="2499"/>
        <v/>
      </c>
      <c r="AS3315" s="300" t="str">
        <f t="shared" si="2464"/>
        <v/>
      </c>
      <c r="AT3315" s="300" t="str">
        <f t="shared" si="2465"/>
        <v/>
      </c>
      <c r="AU3315" s="192" t="str">
        <f t="shared" si="2504"/>
        <v>рбс</v>
      </c>
      <c r="AV3315" s="192" t="str">
        <f t="shared" si="2482"/>
        <v>рбс86301410общосн</v>
      </c>
      <c r="AW3315" s="191">
        <f t="shared" si="2468"/>
        <v>1108333.33</v>
      </c>
      <c r="AX3315" s="191">
        <f t="shared" si="2469"/>
        <v>0</v>
      </c>
      <c r="AY3315" s="191">
        <f t="shared" si="2470"/>
        <v>0</v>
      </c>
      <c r="AZ3315" s="191">
        <f t="shared" si="2471"/>
        <v>0</v>
      </c>
      <c r="BA3315" s="193">
        <f t="shared" si="2483"/>
        <v>1</v>
      </c>
      <c r="BB3315" s="193">
        <f t="shared" si="2484"/>
        <v>1</v>
      </c>
      <c r="BC3315" s="193">
        <f t="shared" si="2485"/>
        <v>1</v>
      </c>
      <c r="BD3315" s="191">
        <f t="shared" si="2475"/>
        <v>0</v>
      </c>
      <c r="BE3315" s="191">
        <f t="shared" si="2476"/>
        <v>0</v>
      </c>
      <c r="BF3315" s="210">
        <f t="shared" si="2506"/>
        <v>0</v>
      </c>
      <c r="BG3315" s="211">
        <f t="shared" si="2505"/>
        <v>0</v>
      </c>
      <c r="BH3315" s="289" t="str">
        <f>B3315</f>
        <v>863</v>
      </c>
      <c r="BI3315" s="289" t="str">
        <f>D3315</f>
        <v>0801</v>
      </c>
      <c r="BJ3315" s="284" t="s">
        <v>591</v>
      </c>
      <c r="BK3315" s="284" t="s">
        <v>586</v>
      </c>
      <c r="BL3315" s="233" t="str">
        <f t="shared" si="2481"/>
        <v/>
      </c>
    </row>
    <row r="3316" spans="1:64" ht="12" hidden="1" customHeight="1">
      <c r="A3316" s="333" t="s">
        <v>832</v>
      </c>
      <c r="B3316" s="381" t="s">
        <v>326</v>
      </c>
      <c r="C3316" s="333" t="s">
        <v>833</v>
      </c>
      <c r="D3316" s="381" t="s">
        <v>311</v>
      </c>
      <c r="E3316" s="381" t="s">
        <v>1541</v>
      </c>
      <c r="F3316" s="381" t="s">
        <v>675</v>
      </c>
      <c r="G3316" s="381" t="s">
        <v>1542</v>
      </c>
      <c r="H3316" s="100" t="s">
        <v>653</v>
      </c>
      <c r="I3316" s="381" t="s">
        <v>340</v>
      </c>
      <c r="J3316" s="382">
        <v>1243112.93</v>
      </c>
      <c r="K3316" s="382">
        <v>0</v>
      </c>
      <c r="L3316" s="191" t="str">
        <f t="shared" si="2486"/>
        <v>863014101003063005020032266604</v>
      </c>
      <c r="M3316" s="192">
        <f t="array" ref="M3316">IF(COUNT(SEARCH(Удалить_Роспись_КВСР,$B3316)*SEARCH(Удалить_Роспись_ПБС,$C3316)*SEARCH(Удалить_Роспись_КФСР, $D3316)*SEARCH(Удалить_Роспись_КЦСР,$E3316)*SEARCH(Удалить_Роспись_КВР,$F3316)*SEARCH(Удалить_Роспись_ЭК,$H3316)*SEARCH(Удалить_Роспись_КР,$I3316))&gt;0,0,1)</f>
        <v>0</v>
      </c>
      <c r="N3316" s="192">
        <v>0</v>
      </c>
      <c r="O3316" s="192" t="str">
        <f t="shared" si="2437"/>
        <v/>
      </c>
      <c r="P3316" s="192" t="str">
        <f t="shared" si="2490"/>
        <v/>
      </c>
      <c r="Q3316" s="300" t="str">
        <f t="shared" si="2439"/>
        <v/>
      </c>
      <c r="R3316" s="300" t="str">
        <f t="shared" si="2440"/>
        <v/>
      </c>
      <c r="S3316" s="300" t="str">
        <f t="shared" si="2441"/>
        <v/>
      </c>
      <c r="T3316" s="192" t="str">
        <f t="shared" si="2442"/>
        <v/>
      </c>
      <c r="U3316" s="303" t="str">
        <f t="shared" si="2443"/>
        <v/>
      </c>
      <c r="V3316" s="300" t="str">
        <f t="shared" si="2444"/>
        <v/>
      </c>
      <c r="W3316" s="192" t="str">
        <f t="shared" si="2500"/>
        <v/>
      </c>
      <c r="X3316" s="303" t="str">
        <f t="shared" si="2501"/>
        <v/>
      </c>
      <c r="Y3316" s="300" t="str">
        <f t="shared" si="2447"/>
        <v/>
      </c>
      <c r="Z3316" s="300" t="str">
        <f t="shared" si="2487"/>
        <v/>
      </c>
      <c r="AA3316" s="303" t="str">
        <f t="shared" si="2502"/>
        <v/>
      </c>
      <c r="AB3316" s="300" t="str">
        <f t="shared" si="2450"/>
        <v/>
      </c>
      <c r="AC3316" s="300" t="str">
        <f t="shared" si="2503"/>
        <v/>
      </c>
      <c r="AD3316" s="300" t="str">
        <f t="shared" si="2452"/>
        <v/>
      </c>
      <c r="AE3316" s="192" t="str">
        <f t="shared" si="2453"/>
        <v/>
      </c>
      <c r="AF3316" s="192" t="str">
        <f t="shared" si="2454"/>
        <v/>
      </c>
      <c r="AG3316" s="192"/>
      <c r="AJ3316" s="300" t="str">
        <f t="shared" si="2488"/>
        <v/>
      </c>
      <c r="AK3316" s="300" t="str">
        <f t="shared" si="2494"/>
        <v/>
      </c>
      <c r="AL3316" s="300" t="str">
        <f t="shared" si="2457"/>
        <v/>
      </c>
      <c r="AM3316" s="300" t="str">
        <f t="shared" si="2489"/>
        <v/>
      </c>
      <c r="AN3316" s="300" t="str">
        <f t="shared" si="2495"/>
        <v/>
      </c>
      <c r="AO3316" s="300" t="str">
        <f t="shared" si="2496"/>
        <v/>
      </c>
      <c r="AP3316" s="300" t="str">
        <f t="shared" si="2497"/>
        <v/>
      </c>
      <c r="AQ3316" s="300" t="str">
        <f t="shared" si="2498"/>
        <v/>
      </c>
      <c r="AR3316" s="306" t="str">
        <f t="shared" si="2499"/>
        <v/>
      </c>
      <c r="AS3316" s="300" t="str">
        <f t="shared" si="2464"/>
        <v/>
      </c>
      <c r="AT3316" s="300" t="str">
        <f t="shared" si="2465"/>
        <v/>
      </c>
      <c r="AU3316" s="192" t="str">
        <f t="shared" si="2504"/>
        <v>рбс</v>
      </c>
      <c r="AV3316" s="192" t="e">
        <f t="shared" si="2482"/>
        <v>#N/A</v>
      </c>
      <c r="AW3316" s="191">
        <f t="shared" si="2468"/>
        <v>0</v>
      </c>
      <c r="AX3316" s="191">
        <f t="shared" si="2469"/>
        <v>0</v>
      </c>
      <c r="AY3316" s="191">
        <f t="shared" si="2470"/>
        <v>0</v>
      </c>
      <c r="AZ3316" s="191">
        <f t="shared" si="2471"/>
        <v>0</v>
      </c>
      <c r="BA3316" s="193" t="e">
        <f t="shared" si="2483"/>
        <v>#N/A</v>
      </c>
      <c r="BB3316" s="193" t="e">
        <f t="shared" si="2484"/>
        <v>#N/A</v>
      </c>
      <c r="BC3316" s="193" t="e">
        <f t="shared" si="2485"/>
        <v>#N/A</v>
      </c>
      <c r="BD3316" s="191">
        <f t="shared" si="2475"/>
        <v>0</v>
      </c>
      <c r="BE3316" s="191" t="e">
        <f t="shared" si="2476"/>
        <v>#N/A</v>
      </c>
      <c r="BF3316" s="210" t="e">
        <f t="shared" si="2506"/>
        <v>#N/A</v>
      </c>
      <c r="BG3316" s="211" t="e">
        <f t="shared" si="2505"/>
        <v>#N/A</v>
      </c>
      <c r="BH3316" s="289" t="str">
        <f>B3316</f>
        <v>863</v>
      </c>
      <c r="BI3316" s="289" t="str">
        <f>D3316</f>
        <v>1003</v>
      </c>
      <c r="BJ3316" s="284" t="s">
        <v>591</v>
      </c>
      <c r="BK3316" s="284" t="s">
        <v>589</v>
      </c>
      <c r="BL3316" s="233" t="str">
        <f t="shared" si="2481"/>
        <v/>
      </c>
    </row>
    <row r="3317" spans="1:64" ht="12" customHeight="1">
      <c r="A3317" s="333" t="s">
        <v>832</v>
      </c>
      <c r="B3317" s="381" t="s">
        <v>326</v>
      </c>
      <c r="C3317" s="333" t="s">
        <v>833</v>
      </c>
      <c r="D3317" s="381" t="s">
        <v>311</v>
      </c>
      <c r="E3317" s="381" t="s">
        <v>1543</v>
      </c>
      <c r="F3317" s="381" t="s">
        <v>675</v>
      </c>
      <c r="G3317" s="381" t="s">
        <v>312</v>
      </c>
      <c r="H3317" s="100" t="s">
        <v>653</v>
      </c>
      <c r="I3317" s="381" t="s">
        <v>505</v>
      </c>
      <c r="J3317" s="382">
        <v>1221040</v>
      </c>
      <c r="K3317" s="382">
        <v>1221040</v>
      </c>
      <c r="L3317" s="191" t="str">
        <f t="shared" si="2486"/>
        <v>86301410100306300L020032226201</v>
      </c>
      <c r="M3317" s="192">
        <f t="array" ref="M3317">IF(COUNT(SEARCH(Удалить_Роспись_КВСР,$B3317)*SEARCH(Удалить_Роспись_ПБС,$C3317)*SEARCH(Удалить_Роспись_КФСР, $D3317)*SEARCH(Удалить_Роспись_КЦСР,$E3317)*SEARCH(Удалить_Роспись_КВР,$F3317)*SEARCH(Удалить_Роспись_ЭК,$H3317)*SEARCH(Удалить_Роспись_КР,$I3317))&gt;0,0,1)</f>
        <v>1</v>
      </c>
      <c r="N3317" s="192">
        <v>0</v>
      </c>
      <c r="O3317" s="192" t="str">
        <f t="shared" si="2437"/>
        <v/>
      </c>
      <c r="P3317" s="192" t="str">
        <f t="shared" si="2490"/>
        <v/>
      </c>
      <c r="Q3317" s="300" t="str">
        <f t="shared" si="2439"/>
        <v/>
      </c>
      <c r="R3317" s="300" t="str">
        <f t="shared" si="2440"/>
        <v/>
      </c>
      <c r="S3317" s="300" t="str">
        <f t="shared" si="2441"/>
        <v/>
      </c>
      <c r="T3317" s="192" t="str">
        <f t="shared" si="2442"/>
        <v/>
      </c>
      <c r="U3317" s="303" t="str">
        <f t="shared" si="2443"/>
        <v/>
      </c>
      <c r="V3317" s="300" t="str">
        <f t="shared" si="2444"/>
        <v/>
      </c>
      <c r="W3317" s="192" t="str">
        <f t="shared" si="2500"/>
        <v/>
      </c>
      <c r="X3317" s="303" t="str">
        <f t="shared" si="2501"/>
        <v/>
      </c>
      <c r="Y3317" s="300" t="str">
        <f t="shared" si="2447"/>
        <v/>
      </c>
      <c r="Z3317" s="300" t="str">
        <f t="shared" si="2487"/>
        <v/>
      </c>
      <c r="AA3317" s="303" t="str">
        <f t="shared" si="2502"/>
        <v/>
      </c>
      <c r="AB3317" s="300" t="str">
        <f t="shared" si="2450"/>
        <v/>
      </c>
      <c r="AC3317" s="300" t="str">
        <f t="shared" si="2503"/>
        <v/>
      </c>
      <c r="AD3317" s="300" t="str">
        <f t="shared" si="2452"/>
        <v/>
      </c>
      <c r="AE3317" s="192" t="str">
        <f t="shared" si="2453"/>
        <v/>
      </c>
      <c r="AF3317" s="192" t="str">
        <f t="shared" si="2454"/>
        <v/>
      </c>
      <c r="AG3317" s="192"/>
      <c r="AJ3317" s="300" t="str">
        <f t="shared" si="2488"/>
        <v/>
      </c>
      <c r="AK3317" s="300" t="str">
        <f t="shared" si="2494"/>
        <v/>
      </c>
      <c r="AL3317" s="300" t="str">
        <f t="shared" si="2457"/>
        <v/>
      </c>
      <c r="AM3317" s="300" t="str">
        <f t="shared" si="2489"/>
        <v/>
      </c>
      <c r="AN3317" s="300" t="str">
        <f t="shared" si="2495"/>
        <v/>
      </c>
      <c r="AO3317" s="300" t="str">
        <f t="shared" si="2496"/>
        <v/>
      </c>
      <c r="AP3317" s="300" t="str">
        <f t="shared" si="2497"/>
        <v/>
      </c>
      <c r="AQ3317" s="300" t="str">
        <f t="shared" si="2498"/>
        <v/>
      </c>
      <c r="AR3317" s="306" t="str">
        <f t="shared" si="2499"/>
        <v/>
      </c>
      <c r="AS3317" s="300" t="str">
        <f t="shared" si="2464"/>
        <v/>
      </c>
      <c r="AT3317" s="300" t="str">
        <f t="shared" si="2465"/>
        <v/>
      </c>
      <c r="AU3317" s="192" t="str">
        <f t="shared" si="2504"/>
        <v>рбс</v>
      </c>
      <c r="AV3317" s="192" t="str">
        <f t="shared" si="2482"/>
        <v>рбс86301410общпро</v>
      </c>
      <c r="AW3317" s="191">
        <f t="shared" si="2468"/>
        <v>1221040</v>
      </c>
      <c r="AX3317" s="191">
        <f t="shared" si="2469"/>
        <v>1221040</v>
      </c>
      <c r="AY3317" s="191">
        <f t="shared" si="2470"/>
        <v>0</v>
      </c>
      <c r="AZ3317" s="191">
        <f t="shared" si="2471"/>
        <v>0</v>
      </c>
      <c r="BA3317" s="193">
        <f t="shared" si="2483"/>
        <v>1</v>
      </c>
      <c r="BB3317" s="193">
        <f t="shared" si="2484"/>
        <v>1</v>
      </c>
      <c r="BC3317" s="193">
        <f t="shared" si="2485"/>
        <v>1</v>
      </c>
      <c r="BD3317" s="191">
        <f t="shared" si="2475"/>
        <v>0</v>
      </c>
      <c r="BE3317" s="191">
        <f t="shared" si="2476"/>
        <v>0</v>
      </c>
      <c r="BF3317" s="210">
        <f t="shared" si="2506"/>
        <v>0</v>
      </c>
      <c r="BG3317" s="211">
        <f t="shared" si="2505"/>
        <v>0</v>
      </c>
      <c r="BH3317" s="289" t="str">
        <f>B3317</f>
        <v>863</v>
      </c>
      <c r="BI3317" s="289" t="str">
        <f>D3317</f>
        <v>1003</v>
      </c>
      <c r="BJ3317" s="284" t="s">
        <v>591</v>
      </c>
      <c r="BK3317" s="284" t="s">
        <v>586</v>
      </c>
      <c r="BL3317" s="233" t="str">
        <f>IF(LEFT(B3317,1)="9",LEFT(D3317,2),"")</f>
        <v/>
      </c>
    </row>
    <row r="3318" spans="1:64" ht="12" hidden="1" customHeight="1">
      <c r="A3318" s="333" t="s">
        <v>832</v>
      </c>
      <c r="B3318" s="381" t="s">
        <v>326</v>
      </c>
      <c r="C3318" s="333" t="s">
        <v>833</v>
      </c>
      <c r="D3318" s="381" t="s">
        <v>311</v>
      </c>
      <c r="E3318" s="381" t="s">
        <v>1544</v>
      </c>
      <c r="F3318" s="381" t="s">
        <v>675</v>
      </c>
      <c r="G3318" s="381" t="s">
        <v>312</v>
      </c>
      <c r="H3318" s="100" t="s">
        <v>653</v>
      </c>
      <c r="I3318" s="381" t="s">
        <v>339</v>
      </c>
      <c r="J3318" s="382">
        <v>1889255.07</v>
      </c>
      <c r="K3318" s="382">
        <v>1318448</v>
      </c>
      <c r="L3318" s="191" t="str">
        <f t="shared" si="2486"/>
        <v>86301410100306300R020032226210</v>
      </c>
      <c r="M3318" s="192">
        <f t="array" ref="M3318">IF(COUNT(SEARCH(Удалить_Роспись_КВСР,$B3318)*SEARCH(Удалить_Роспись_ПБС,$C3318)*SEARCH(Удалить_Роспись_КФСР, $D3318)*SEARCH(Удалить_Роспись_КЦСР,$E3318)*SEARCH(Удалить_Роспись_КВР,$F3318)*SEARCH(Удалить_Роспись_ЭК,$H3318)*SEARCH(Удалить_Роспись_КР,$I3318))&gt;0,0,1)</f>
        <v>0</v>
      </c>
      <c r="N3318" s="192">
        <v>0</v>
      </c>
      <c r="O3318" s="192" t="str">
        <f t="shared" si="2437"/>
        <v/>
      </c>
      <c r="P3318" s="192" t="str">
        <f t="shared" si="2490"/>
        <v/>
      </c>
      <c r="Q3318" s="300" t="str">
        <f t="shared" si="2439"/>
        <v/>
      </c>
      <c r="R3318" s="300" t="str">
        <f t="shared" si="2440"/>
        <v/>
      </c>
      <c r="S3318" s="300" t="str">
        <f t="shared" si="2441"/>
        <v/>
      </c>
      <c r="T3318" s="192" t="str">
        <f t="shared" si="2442"/>
        <v/>
      </c>
      <c r="U3318" s="303" t="str">
        <f t="shared" si="2443"/>
        <v/>
      </c>
      <c r="V3318" s="300" t="str">
        <f t="shared" si="2444"/>
        <v/>
      </c>
      <c r="W3318" s="192" t="str">
        <f t="shared" si="2500"/>
        <v/>
      </c>
      <c r="X3318" s="303" t="str">
        <f t="shared" si="2501"/>
        <v/>
      </c>
      <c r="Y3318" s="300" t="str">
        <f t="shared" si="2447"/>
        <v/>
      </c>
      <c r="Z3318" s="300" t="str">
        <f t="shared" si="2487"/>
        <v/>
      </c>
      <c r="AA3318" s="303" t="str">
        <f t="shared" si="2502"/>
        <v/>
      </c>
      <c r="AB3318" s="300" t="str">
        <f t="shared" si="2450"/>
        <v/>
      </c>
      <c r="AC3318" s="300" t="str">
        <f t="shared" si="2503"/>
        <v/>
      </c>
      <c r="AD3318" s="300" t="str">
        <f t="shared" si="2452"/>
        <v/>
      </c>
      <c r="AE3318" s="192" t="str">
        <f t="shared" si="2453"/>
        <v/>
      </c>
      <c r="AF3318" s="192" t="str">
        <f t="shared" si="2454"/>
        <v/>
      </c>
      <c r="AG3318" s="192"/>
      <c r="AJ3318" s="300" t="str">
        <f t="shared" si="2488"/>
        <v/>
      </c>
      <c r="AK3318" s="300" t="str">
        <f t="shared" si="2494"/>
        <v/>
      </c>
      <c r="AL3318" s="300" t="str">
        <f t="shared" si="2457"/>
        <v/>
      </c>
      <c r="AM3318" s="300" t="str">
        <f t="shared" si="2489"/>
        <v/>
      </c>
      <c r="AN3318" s="300" t="str">
        <f t="shared" si="2495"/>
        <v/>
      </c>
      <c r="AO3318" s="300" t="str">
        <f t="shared" si="2496"/>
        <v/>
      </c>
      <c r="AP3318" s="300" t="str">
        <f t="shared" si="2497"/>
        <v/>
      </c>
      <c r="AQ3318" s="300" t="str">
        <f t="shared" si="2498"/>
        <v/>
      </c>
      <c r="AR3318" s="306" t="str">
        <f t="shared" si="2499"/>
        <v/>
      </c>
      <c r="AS3318" s="300" t="str">
        <f t="shared" si="2464"/>
        <v/>
      </c>
      <c r="AT3318" s="300" t="str">
        <f t="shared" si="2465"/>
        <v/>
      </c>
      <c r="AU3318" s="192" t="str">
        <f t="shared" si="2504"/>
        <v>рбс</v>
      </c>
      <c r="AV3318" s="192" t="str">
        <f t="shared" si="2482"/>
        <v>рбс86301410общпро</v>
      </c>
      <c r="AW3318" s="191">
        <f t="shared" si="2468"/>
        <v>0</v>
      </c>
      <c r="AX3318" s="191">
        <f t="shared" si="2469"/>
        <v>0</v>
      </c>
      <c r="AY3318" s="191">
        <f t="shared" si="2470"/>
        <v>0</v>
      </c>
      <c r="AZ3318" s="191">
        <f t="shared" si="2471"/>
        <v>0</v>
      </c>
      <c r="BA3318" s="193">
        <f t="shared" si="2483"/>
        <v>1</v>
      </c>
      <c r="BB3318" s="193">
        <f t="shared" si="2484"/>
        <v>1</v>
      </c>
      <c r="BC3318" s="193">
        <f t="shared" si="2485"/>
        <v>1</v>
      </c>
      <c r="BD3318" s="191">
        <f t="shared" si="2475"/>
        <v>0</v>
      </c>
      <c r="BE3318" s="191">
        <f t="shared" si="2476"/>
        <v>0</v>
      </c>
      <c r="BF3318" s="210">
        <f t="shared" si="2506"/>
        <v>0</v>
      </c>
      <c r="BG3318" s="211">
        <f t="shared" si="2505"/>
        <v>0</v>
      </c>
      <c r="BH3318" s="289" t="str">
        <f>B3318</f>
        <v>863</v>
      </c>
      <c r="BI3318" s="289" t="str">
        <f>D3318</f>
        <v>1003</v>
      </c>
      <c r="BJ3318" s="284" t="s">
        <v>591</v>
      </c>
      <c r="BK3318" s="284" t="s">
        <v>586</v>
      </c>
      <c r="BL3318" s="233" t="str">
        <f>IF(LEFT(B3318,1)="9",LEFT(D3318,2),"")</f>
        <v/>
      </c>
    </row>
    <row r="3319" spans="1:64" ht="12" customHeight="1">
      <c r="A3319" s="333" t="s">
        <v>834</v>
      </c>
      <c r="B3319" s="381" t="s">
        <v>451</v>
      </c>
      <c r="C3319" s="333" t="s">
        <v>835</v>
      </c>
      <c r="D3319" s="381" t="s">
        <v>388</v>
      </c>
      <c r="E3319" s="381" t="s">
        <v>874</v>
      </c>
      <c r="F3319" s="381" t="s">
        <v>603</v>
      </c>
      <c r="G3319" s="381" t="s">
        <v>395</v>
      </c>
      <c r="H3319" s="100" t="s">
        <v>653</v>
      </c>
      <c r="I3319" s="381" t="s">
        <v>505</v>
      </c>
      <c r="J3319" s="382">
        <v>21706.43</v>
      </c>
      <c r="K3319" s="382">
        <v>10800</v>
      </c>
      <c r="L3319" s="191" t="str">
        <f t="shared" ref="L3319:L3368" si="2507">CONCATENATE(B3319,C3319,D3319,E3319,F3319,G3319,I3319)</f>
        <v>917205130103803006000012329001</v>
      </c>
      <c r="M3319" s="192">
        <f t="array" ref="M3319">IF(COUNT(SEARCH(Удалить_Роспись_КВСР,$B3319)*SEARCH(Удалить_Роспись_ПБС,$C3319)*SEARCH(Удалить_Роспись_КФСР, $D3319)*SEARCH(Удалить_Роспись_КЦСР,$E3319)*SEARCH(Удалить_Роспись_КВР,$F3319)*SEARCH(Удалить_Роспись_ЭК,$H3319)*SEARCH(Удалить_Роспись_КР,$I3319))&gt;0,0,1)</f>
        <v>1</v>
      </c>
      <c r="N3319" s="192">
        <f t="shared" si="2493"/>
        <v>1</v>
      </c>
      <c r="O3319" s="192" t="str">
        <f t="shared" si="2437"/>
        <v/>
      </c>
      <c r="P3319" s="192" t="str">
        <f t="shared" si="2490"/>
        <v/>
      </c>
      <c r="Q3319" s="300" t="str">
        <f t="shared" si="2439"/>
        <v/>
      </c>
      <c r="R3319" s="300" t="str">
        <f t="shared" si="2440"/>
        <v/>
      </c>
      <c r="S3319" s="300" t="str">
        <f t="shared" si="2441"/>
        <v/>
      </c>
      <c r="T3319" s="192" t="str">
        <f t="shared" si="2442"/>
        <v/>
      </c>
      <c r="U3319" s="303" t="str">
        <f t="shared" si="2443"/>
        <v/>
      </c>
      <c r="V3319" s="300" t="str">
        <f t="shared" ref="V3319:V3368" si="2508">IF(AND($B3319="830",OR($E3319="1038212",$E3319="0358000",E3319="0348223",E3319="1018001",E3319="1018210",E3319="1038000",E3319="0318202",E3319="0368203",E3319="0538001")),"мер","")</f>
        <v/>
      </c>
      <c r="W3319" s="192" t="str">
        <f t="shared" si="2500"/>
        <v/>
      </c>
      <c r="X3319" s="303" t="str">
        <f t="shared" si="2501"/>
        <v/>
      </c>
      <c r="Y3319" s="300" t="str">
        <f t="shared" si="2447"/>
        <v/>
      </c>
      <c r="Z3319" s="300" t="str">
        <f t="shared" si="2487"/>
        <v/>
      </c>
      <c r="AA3319" s="303" t="str">
        <f t="shared" si="2502"/>
        <v/>
      </c>
      <c r="AB3319" s="300" t="str">
        <f t="shared" si="2450"/>
        <v/>
      </c>
      <c r="AC3319" s="300" t="str">
        <f t="shared" si="2503"/>
        <v/>
      </c>
      <c r="AD3319" s="300" t="str">
        <f t="shared" si="2452"/>
        <v/>
      </c>
      <c r="AE3319" s="192" t="str">
        <f t="shared" ref="AE3319:AE3368" si="2509">IF(AND($B3319="890",$E3319="9098000",F3319="870"),"рсф","")</f>
        <v/>
      </c>
      <c r="AF3319" s="192" t="str">
        <f t="shared" ref="AF3319:AF3368" si="2510">IF(AND($F3319="330",B3319="806"),"поч","")</f>
        <v/>
      </c>
      <c r="AG3319" s="192"/>
      <c r="AJ3319" s="300" t="str">
        <f t="shared" si="2488"/>
        <v/>
      </c>
      <c r="AK3319" s="300" t="str">
        <f t="shared" si="2494"/>
        <v/>
      </c>
      <c r="AL3319" s="300" t="str">
        <f t="shared" si="2457"/>
        <v/>
      </c>
      <c r="AM3319" s="300" t="str">
        <f t="shared" si="2489"/>
        <v/>
      </c>
      <c r="AN3319" s="300" t="str">
        <f t="shared" si="2495"/>
        <v/>
      </c>
      <c r="AO3319" s="300" t="str">
        <f t="shared" si="2496"/>
        <v/>
      </c>
      <c r="AP3319" s="300" t="str">
        <f t="shared" si="2497"/>
        <v/>
      </c>
      <c r="AQ3319" s="300" t="str">
        <f t="shared" si="2498"/>
        <v/>
      </c>
      <c r="AR3319" s="306" t="str">
        <f t="shared" si="2499"/>
        <v/>
      </c>
      <c r="AS3319" s="300" t="str">
        <f t="shared" si="2464"/>
        <v/>
      </c>
      <c r="AT3319" s="300" t="str">
        <f t="shared" si="2465"/>
        <v/>
      </c>
      <c r="AU3319" s="192" t="str">
        <f t="shared" ref="AU3319:AU3368" si="2511">IF(LEFT(B3319,1)="9",LEFT(CONCATENATE(AJ3319,AK3319,AL3319,AM3319,AN3319,AP3319,AQ3319,AR3319,AS3319,AT3319,AO3319,"рбс"),3),LEFT(CONCATENATE(O3319,P3319,Q3319,R3319,S3319,T3319,U3319,V3319,W3319,X3319,Y3319,Z3319,AA3319,AB3319,AC3319,AD3319,AE3319,AF3319,"рбс"),3))</f>
        <v>рбс</v>
      </c>
      <c r="AV3319" s="192" t="str">
        <f t="shared" ref="AV3319:AV3368" si="2512">CONCATENATE(AU3319,B3319,IF(C3319="ЦП270","ЦП273",IF(AND(C3319="ЦС300",LEFT(E3319,3)="440"),"ЦС306",IF(AND(C3319="ЦУ340",LEFT(E3319,3)="440"),"ЦУ347",C3319))),IF(ISNA(VLOOKUP(F3319,спр_Платные,1,FALSE)),"общ","пла"),VLOOKUP(G3319,спр_Индексации_ЭКР,3,FALSE))</f>
        <v>рбс91720513общпро</v>
      </c>
      <c r="AW3319" s="191">
        <f t="shared" ref="AW3319:AW3368" si="2513">J3319*$M3319</f>
        <v>21706.43</v>
      </c>
      <c r="AX3319" s="191">
        <f t="shared" ref="AX3319:AX3368" si="2514">K3319*$M3319</f>
        <v>10800</v>
      </c>
      <c r="AY3319" s="191">
        <f t="shared" ref="AY3319:AY3368" si="2515">J3319*$N3319</f>
        <v>21706.43</v>
      </c>
      <c r="AZ3319" s="191">
        <f t="shared" ref="AZ3319:AZ3368" si="2516">K3319*$N3319</f>
        <v>10800</v>
      </c>
      <c r="BA3319" s="193">
        <f t="shared" ref="BA3319:BA3368" si="2517">VLOOKUP(G3319,спр_Индексации_ЭКР,2,FALSE)</f>
        <v>1</v>
      </c>
      <c r="BB3319" s="193">
        <f t="shared" ref="BB3319:BB3368" si="2518">VLOOKUP(G3319,спр_Индексации_ЭКР,4,FALSE)</f>
        <v>1</v>
      </c>
      <c r="BC3319" s="193">
        <f t="shared" ref="BC3319:BC3368" si="2519">VLOOKUP(G3319,спр_Индексации_ЭКР,5,FALSE)</f>
        <v>1</v>
      </c>
      <c r="BD3319" s="191">
        <f t="shared" si="2475"/>
        <v>21706.43</v>
      </c>
      <c r="BE3319" s="191">
        <f t="shared" ref="BE3319:BE3368" si="2520">AZ3319*$BA3319</f>
        <v>10800</v>
      </c>
      <c r="BF3319" s="210">
        <f t="shared" ref="BF3319:BF3368" si="2521">BD3319*BB3319</f>
        <v>21706.43</v>
      </c>
      <c r="BG3319" s="211">
        <f t="shared" ref="BG3319:BG3368" si="2522">BF3319*BC3319</f>
        <v>21706.43</v>
      </c>
      <c r="BH3319" s="289"/>
      <c r="BI3319" s="289"/>
      <c r="BL3319" s="233"/>
    </row>
    <row r="3320" spans="1:64" ht="12" customHeight="1">
      <c r="A3320" s="333" t="s">
        <v>834</v>
      </c>
      <c r="B3320" s="381" t="s">
        <v>451</v>
      </c>
      <c r="C3320" s="333" t="s">
        <v>835</v>
      </c>
      <c r="D3320" s="381" t="s">
        <v>388</v>
      </c>
      <c r="E3320" s="381" t="s">
        <v>874</v>
      </c>
      <c r="F3320" s="381" t="s">
        <v>586</v>
      </c>
      <c r="G3320" s="381" t="s">
        <v>389</v>
      </c>
      <c r="H3320" s="100" t="s">
        <v>653</v>
      </c>
      <c r="I3320" s="381" t="s">
        <v>505</v>
      </c>
      <c r="J3320" s="382">
        <v>6000</v>
      </c>
      <c r="K3320" s="382">
        <v>5984</v>
      </c>
      <c r="L3320" s="191" t="str">
        <f t="shared" si="2507"/>
        <v>917205130103803006000024422601</v>
      </c>
      <c r="M3320" s="192">
        <f t="array" ref="M3320">IF(COUNT(SEARCH(Удалить_Роспись_КВСР,$B3320)*SEARCH(Удалить_Роспись_ПБС,$C3320)*SEARCH(Удалить_Роспись_КФСР, $D3320)*SEARCH(Удалить_Роспись_КЦСР,$E3320)*SEARCH(Удалить_Роспись_КВР,$F3320)*SEARCH(Удалить_Роспись_ЭК,$H3320)*SEARCH(Удалить_Роспись_КР,$I3320))&gt;0,0,1)</f>
        <v>1</v>
      </c>
      <c r="N3320" s="192">
        <f t="shared" si="2493"/>
        <v>1</v>
      </c>
      <c r="O3320" s="192" t="str">
        <f t="shared" si="2437"/>
        <v/>
      </c>
      <c r="P3320" s="192" t="str">
        <f t="shared" si="2490"/>
        <v/>
      </c>
      <c r="Q3320" s="300" t="str">
        <f t="shared" si="2439"/>
        <v/>
      </c>
      <c r="R3320" s="300" t="str">
        <f t="shared" si="2440"/>
        <v/>
      </c>
      <c r="S3320" s="300" t="str">
        <f t="shared" si="2441"/>
        <v/>
      </c>
      <c r="T3320" s="192" t="str">
        <f t="shared" si="2442"/>
        <v/>
      </c>
      <c r="U3320" s="303" t="str">
        <f t="shared" si="2443"/>
        <v/>
      </c>
      <c r="V3320" s="300" t="str">
        <f t="shared" si="2508"/>
        <v/>
      </c>
      <c r="W3320" s="192" t="str">
        <f t="shared" si="2500"/>
        <v/>
      </c>
      <c r="X3320" s="303" t="str">
        <f t="shared" si="2501"/>
        <v/>
      </c>
      <c r="Y3320" s="300" t="str">
        <f t="shared" si="2447"/>
        <v/>
      </c>
      <c r="Z3320" s="300" t="str">
        <f t="shared" si="2487"/>
        <v/>
      </c>
      <c r="AA3320" s="303" t="str">
        <f t="shared" si="2502"/>
        <v/>
      </c>
      <c r="AB3320" s="300" t="str">
        <f t="shared" si="2450"/>
        <v/>
      </c>
      <c r="AC3320" s="300" t="str">
        <f t="shared" si="2503"/>
        <v/>
      </c>
      <c r="AD3320" s="300" t="str">
        <f t="shared" si="2452"/>
        <v/>
      </c>
      <c r="AE3320" s="192" t="str">
        <f t="shared" si="2509"/>
        <v/>
      </c>
      <c r="AF3320" s="192" t="str">
        <f t="shared" si="2510"/>
        <v/>
      </c>
      <c r="AG3320" s="192"/>
      <c r="AJ3320" s="300" t="str">
        <f t="shared" si="2488"/>
        <v/>
      </c>
      <c r="AK3320" s="300" t="str">
        <f t="shared" si="2494"/>
        <v/>
      </c>
      <c r="AL3320" s="300" t="str">
        <f t="shared" si="2457"/>
        <v/>
      </c>
      <c r="AM3320" s="300" t="str">
        <f t="shared" si="2489"/>
        <v/>
      </c>
      <c r="AN3320" s="300" t="str">
        <f t="shared" si="2495"/>
        <v/>
      </c>
      <c r="AO3320" s="300" t="str">
        <f t="shared" si="2496"/>
        <v/>
      </c>
      <c r="AP3320" s="300" t="str">
        <f t="shared" si="2497"/>
        <v/>
      </c>
      <c r="AQ3320" s="300" t="str">
        <f t="shared" si="2498"/>
        <v/>
      </c>
      <c r="AR3320" s="306" t="str">
        <f t="shared" si="2499"/>
        <v/>
      </c>
      <c r="AS3320" s="300" t="str">
        <f t="shared" si="2464"/>
        <v/>
      </c>
      <c r="AT3320" s="300" t="str">
        <f t="shared" si="2465"/>
        <v/>
      </c>
      <c r="AU3320" s="192" t="str">
        <f t="shared" si="2511"/>
        <v>рбс</v>
      </c>
      <c r="AV3320" s="192" t="str">
        <f t="shared" si="2512"/>
        <v>рбс91720513общпро</v>
      </c>
      <c r="AW3320" s="191">
        <f t="shared" si="2513"/>
        <v>6000</v>
      </c>
      <c r="AX3320" s="191">
        <f t="shared" si="2514"/>
        <v>5984</v>
      </c>
      <c r="AY3320" s="191">
        <f t="shared" si="2515"/>
        <v>6000</v>
      </c>
      <c r="AZ3320" s="191">
        <f t="shared" si="2516"/>
        <v>5984</v>
      </c>
      <c r="BA3320" s="193">
        <f t="shared" si="2517"/>
        <v>1</v>
      </c>
      <c r="BB3320" s="193">
        <f t="shared" si="2518"/>
        <v>1</v>
      </c>
      <c r="BC3320" s="193">
        <f t="shared" si="2519"/>
        <v>1</v>
      </c>
      <c r="BD3320" s="191">
        <f t="shared" si="2475"/>
        <v>6000</v>
      </c>
      <c r="BE3320" s="191">
        <f t="shared" si="2520"/>
        <v>5984</v>
      </c>
      <c r="BF3320" s="210">
        <f t="shared" si="2521"/>
        <v>6000</v>
      </c>
      <c r="BG3320" s="211">
        <f t="shared" si="2522"/>
        <v>6000</v>
      </c>
      <c r="BH3320" s="289"/>
      <c r="BI3320" s="289"/>
      <c r="BL3320" s="233"/>
    </row>
    <row r="3321" spans="1:64" ht="12" customHeight="1">
      <c r="A3321" s="333" t="s">
        <v>836</v>
      </c>
      <c r="B3321" s="381" t="s">
        <v>327</v>
      </c>
      <c r="C3321" s="333" t="s">
        <v>837</v>
      </c>
      <c r="D3321" s="381" t="s">
        <v>317</v>
      </c>
      <c r="E3321" s="381" t="s">
        <v>1336</v>
      </c>
      <c r="F3321" s="381" t="s">
        <v>586</v>
      </c>
      <c r="G3321" s="381" t="s">
        <v>389</v>
      </c>
      <c r="H3321" s="100" t="s">
        <v>653</v>
      </c>
      <c r="I3321" s="381" t="s">
        <v>505</v>
      </c>
      <c r="J3321" s="382">
        <v>21000</v>
      </c>
      <c r="K3321" s="382">
        <v>0</v>
      </c>
      <c r="L3321" s="191" t="str">
        <f t="shared" si="2507"/>
        <v>875026730702011008002024422601</v>
      </c>
      <c r="M3321" s="192">
        <f t="array" ref="M3321">IF(COUNT(SEARCH(Удалить_Роспись_КВСР,$B3321)*SEARCH(Удалить_Роспись_ПБС,$C3321)*SEARCH(Удалить_Роспись_КФСР, $D3321)*SEARCH(Удалить_Роспись_КЦСР,$E3321)*SEARCH(Удалить_Роспись_КВР,$F3321)*SEARCH(Удалить_Роспись_ЭК,$H3321)*SEARCH(Удалить_Роспись_КР,$I3321))&gt;0,0,1)</f>
        <v>1</v>
      </c>
      <c r="N3321" s="192">
        <f t="shared" si="2493"/>
        <v>1</v>
      </c>
      <c r="O3321" s="192" t="str">
        <f t="shared" si="2437"/>
        <v/>
      </c>
      <c r="P3321" s="192" t="str">
        <f t="shared" si="2490"/>
        <v/>
      </c>
      <c r="Q3321" s="300" t="str">
        <f t="shared" si="2439"/>
        <v/>
      </c>
      <c r="R3321" s="300" t="str">
        <f t="shared" si="2440"/>
        <v/>
      </c>
      <c r="S3321" s="300" t="str">
        <f t="shared" si="2441"/>
        <v/>
      </c>
      <c r="T3321" s="192" t="str">
        <f t="shared" si="2442"/>
        <v/>
      </c>
      <c r="U3321" s="303" t="str">
        <f t="shared" si="2443"/>
        <v/>
      </c>
      <c r="V3321" s="300" t="str">
        <f t="shared" si="2508"/>
        <v/>
      </c>
      <c r="W3321" s="192" t="str">
        <f t="shared" si="2500"/>
        <v/>
      </c>
      <c r="X3321" s="303" t="str">
        <f t="shared" si="2501"/>
        <v/>
      </c>
      <c r="Y3321" s="300" t="str">
        <f t="shared" si="2447"/>
        <v/>
      </c>
      <c r="Z3321" s="300" t="str">
        <f t="shared" si="2487"/>
        <v/>
      </c>
      <c r="AA3321" s="303" t="str">
        <f t="shared" si="2502"/>
        <v/>
      </c>
      <c r="AB3321" s="300" t="str">
        <f t="shared" si="2450"/>
        <v/>
      </c>
      <c r="AC3321" s="300" t="str">
        <f t="shared" si="2503"/>
        <v/>
      </c>
      <c r="AD3321" s="300" t="str">
        <f t="shared" si="2452"/>
        <v/>
      </c>
      <c r="AE3321" s="192" t="str">
        <f t="shared" si="2509"/>
        <v/>
      </c>
      <c r="AF3321" s="192" t="str">
        <f t="shared" si="2510"/>
        <v/>
      </c>
      <c r="AG3321" s="192"/>
      <c r="AJ3321" s="300" t="str">
        <f t="shared" si="2488"/>
        <v/>
      </c>
      <c r="AK3321" s="300" t="str">
        <f t="shared" si="2494"/>
        <v/>
      </c>
      <c r="AL3321" s="300" t="str">
        <f t="shared" si="2457"/>
        <v/>
      </c>
      <c r="AM3321" s="300" t="str">
        <f t="shared" si="2489"/>
        <v/>
      </c>
      <c r="AN3321" s="300" t="str">
        <f t="shared" si="2495"/>
        <v/>
      </c>
      <c r="AO3321" s="300" t="str">
        <f t="shared" si="2496"/>
        <v/>
      </c>
      <c r="AP3321" s="300" t="str">
        <f t="shared" si="2497"/>
        <v/>
      </c>
      <c r="AQ3321" s="300" t="str">
        <f t="shared" si="2498"/>
        <v/>
      </c>
      <c r="AR3321" s="306" t="str">
        <f t="shared" si="2499"/>
        <v/>
      </c>
      <c r="AS3321" s="300" t="str">
        <f t="shared" si="2464"/>
        <v/>
      </c>
      <c r="AT3321" s="300" t="str">
        <f t="shared" si="2465"/>
        <v/>
      </c>
      <c r="AU3321" s="192" t="str">
        <f t="shared" si="2511"/>
        <v>рбс</v>
      </c>
      <c r="AV3321" s="192" t="str">
        <f t="shared" si="2512"/>
        <v>рбс87502673общпро</v>
      </c>
      <c r="AW3321" s="191">
        <f t="shared" si="2513"/>
        <v>21000</v>
      </c>
      <c r="AX3321" s="191">
        <f t="shared" si="2514"/>
        <v>0</v>
      </c>
      <c r="AY3321" s="191">
        <f t="shared" si="2515"/>
        <v>21000</v>
      </c>
      <c r="AZ3321" s="191">
        <f t="shared" si="2516"/>
        <v>0</v>
      </c>
      <c r="BA3321" s="193">
        <f t="shared" si="2517"/>
        <v>1</v>
      </c>
      <c r="BB3321" s="193">
        <f t="shared" si="2518"/>
        <v>1</v>
      </c>
      <c r="BC3321" s="193">
        <f t="shared" si="2519"/>
        <v>1</v>
      </c>
      <c r="BD3321" s="191">
        <f t="shared" si="2475"/>
        <v>21000</v>
      </c>
      <c r="BE3321" s="191">
        <f t="shared" si="2520"/>
        <v>0</v>
      </c>
      <c r="BF3321" s="210">
        <v>0</v>
      </c>
      <c r="BG3321" s="211">
        <f t="shared" si="2522"/>
        <v>0</v>
      </c>
      <c r="BH3321" s="289"/>
      <c r="BI3321" s="289"/>
      <c r="BL3321" s="233"/>
    </row>
    <row r="3322" spans="1:64" ht="12" customHeight="1">
      <c r="A3322" s="333" t="s">
        <v>836</v>
      </c>
      <c r="B3322" s="381" t="s">
        <v>327</v>
      </c>
      <c r="C3322" s="333" t="s">
        <v>837</v>
      </c>
      <c r="D3322" s="381" t="s">
        <v>317</v>
      </c>
      <c r="E3322" s="381" t="s">
        <v>1336</v>
      </c>
      <c r="F3322" s="381" t="s">
        <v>586</v>
      </c>
      <c r="G3322" s="381" t="s">
        <v>395</v>
      </c>
      <c r="H3322" s="100" t="s">
        <v>653</v>
      </c>
      <c r="I3322" s="381" t="s">
        <v>505</v>
      </c>
      <c r="J3322" s="382">
        <v>246078</v>
      </c>
      <c r="K3322" s="382">
        <v>79960</v>
      </c>
      <c r="L3322" s="191" t="str">
        <f t="shared" si="2507"/>
        <v>875026730702011008002024429001</v>
      </c>
      <c r="M3322" s="192">
        <f t="array" ref="M3322">IF(COUNT(SEARCH(Удалить_Роспись_КВСР,$B3322)*SEARCH(Удалить_Роспись_ПБС,$C3322)*SEARCH(Удалить_Роспись_КФСР, $D3322)*SEARCH(Удалить_Роспись_КЦСР,$E3322)*SEARCH(Удалить_Роспись_КВР,$F3322)*SEARCH(Удалить_Роспись_ЭК,$H3322)*SEARCH(Удалить_Роспись_КР,$I3322))&gt;0,0,1)</f>
        <v>1</v>
      </c>
      <c r="N3322" s="192">
        <f t="shared" si="2493"/>
        <v>1</v>
      </c>
      <c r="O3322" s="192" t="str">
        <f t="shared" si="2437"/>
        <v/>
      </c>
      <c r="P3322" s="192" t="str">
        <f t="shared" si="2490"/>
        <v/>
      </c>
      <c r="Q3322" s="300" t="str">
        <f t="shared" si="2439"/>
        <v/>
      </c>
      <c r="R3322" s="300" t="str">
        <f t="shared" si="2440"/>
        <v/>
      </c>
      <c r="S3322" s="300" t="str">
        <f t="shared" si="2441"/>
        <v/>
      </c>
      <c r="T3322" s="192" t="str">
        <f t="shared" si="2442"/>
        <v/>
      </c>
      <c r="U3322" s="303" t="str">
        <f t="shared" ref="U3322:U3383" si="2523">IF(LEFT($E3322,3)="795","рцп","")</f>
        <v/>
      </c>
      <c r="V3322" s="300" t="str">
        <f t="shared" si="2508"/>
        <v/>
      </c>
      <c r="W3322" s="192" t="str">
        <f t="shared" si="2500"/>
        <v/>
      </c>
      <c r="X3322" s="303" t="str">
        <f t="shared" si="2501"/>
        <v/>
      </c>
      <c r="Y3322" s="300" t="str">
        <f t="shared" si="2447"/>
        <v/>
      </c>
      <c r="Z3322" s="300" t="str">
        <f t="shared" si="2487"/>
        <v/>
      </c>
      <c r="AA3322" s="303" t="str">
        <f t="shared" si="2502"/>
        <v/>
      </c>
      <c r="AB3322" s="300" t="str">
        <f t="shared" si="2450"/>
        <v/>
      </c>
      <c r="AC3322" s="300" t="str">
        <f t="shared" si="2503"/>
        <v/>
      </c>
      <c r="AD3322" s="300" t="str">
        <f t="shared" si="2452"/>
        <v/>
      </c>
      <c r="AE3322" s="192" t="str">
        <f t="shared" si="2509"/>
        <v/>
      </c>
      <c r="AF3322" s="192" t="str">
        <f t="shared" si="2510"/>
        <v/>
      </c>
      <c r="AG3322" s="192"/>
      <c r="AJ3322" s="300" t="str">
        <f t="shared" si="2488"/>
        <v/>
      </c>
      <c r="AK3322" s="300" t="str">
        <f t="shared" si="2494"/>
        <v/>
      </c>
      <c r="AL3322" s="300" t="str">
        <f t="shared" si="2457"/>
        <v/>
      </c>
      <c r="AM3322" s="300" t="str">
        <f t="shared" si="2489"/>
        <v/>
      </c>
      <c r="AN3322" s="300" t="str">
        <f t="shared" si="2495"/>
        <v/>
      </c>
      <c r="AO3322" s="300" t="str">
        <f t="shared" si="2496"/>
        <v/>
      </c>
      <c r="AP3322" s="300" t="str">
        <f t="shared" si="2497"/>
        <v/>
      </c>
      <c r="AQ3322" s="300" t="str">
        <f t="shared" si="2498"/>
        <v/>
      </c>
      <c r="AR3322" s="306" t="str">
        <f t="shared" si="2499"/>
        <v/>
      </c>
      <c r="AS3322" s="300" t="str">
        <f t="shared" si="2464"/>
        <v/>
      </c>
      <c r="AT3322" s="300" t="str">
        <f t="shared" si="2465"/>
        <v/>
      </c>
      <c r="AU3322" s="192" t="str">
        <f t="shared" si="2511"/>
        <v>рбс</v>
      </c>
      <c r="AV3322" s="192" t="str">
        <f t="shared" si="2512"/>
        <v>рбс87502673общпро</v>
      </c>
      <c r="AW3322" s="191">
        <f t="shared" si="2513"/>
        <v>246078</v>
      </c>
      <c r="AX3322" s="191">
        <f t="shared" si="2514"/>
        <v>79960</v>
      </c>
      <c r="AY3322" s="191">
        <f t="shared" si="2515"/>
        <v>246078</v>
      </c>
      <c r="AZ3322" s="191">
        <f t="shared" si="2516"/>
        <v>79960</v>
      </c>
      <c r="BA3322" s="193">
        <f t="shared" si="2517"/>
        <v>1</v>
      </c>
      <c r="BB3322" s="193">
        <f t="shared" si="2518"/>
        <v>1</v>
      </c>
      <c r="BC3322" s="193">
        <f t="shared" si="2519"/>
        <v>1</v>
      </c>
      <c r="BD3322" s="191">
        <f t="shared" si="2475"/>
        <v>246078</v>
      </c>
      <c r="BE3322" s="191">
        <f t="shared" si="2520"/>
        <v>79960</v>
      </c>
      <c r="BF3322" s="210">
        <f t="shared" si="2521"/>
        <v>246078</v>
      </c>
      <c r="BG3322" s="211">
        <f t="shared" si="2522"/>
        <v>246078</v>
      </c>
      <c r="BH3322" s="289"/>
      <c r="BI3322" s="289"/>
      <c r="BL3322" s="233"/>
    </row>
    <row r="3323" spans="1:64" ht="12" customHeight="1">
      <c r="A3323" s="333" t="s">
        <v>836</v>
      </c>
      <c r="B3323" s="381" t="s">
        <v>327</v>
      </c>
      <c r="C3323" s="333" t="s">
        <v>837</v>
      </c>
      <c r="D3323" s="381" t="s">
        <v>317</v>
      </c>
      <c r="E3323" s="381" t="s">
        <v>1336</v>
      </c>
      <c r="F3323" s="381" t="s">
        <v>586</v>
      </c>
      <c r="G3323" s="381" t="s">
        <v>397</v>
      </c>
      <c r="H3323" s="100" t="s">
        <v>653</v>
      </c>
      <c r="I3323" s="381" t="s">
        <v>505</v>
      </c>
      <c r="J3323" s="382">
        <v>4428</v>
      </c>
      <c r="K3323" s="382">
        <v>4428</v>
      </c>
      <c r="L3323" s="191" t="str">
        <f t="shared" si="2507"/>
        <v>875026730702011008002024434001</v>
      </c>
      <c r="M3323" s="192">
        <f t="array" ref="M3323">IF(COUNT(SEARCH(Удалить_Роспись_КВСР,$B3323)*SEARCH(Удалить_Роспись_ПБС,$C3323)*SEARCH(Удалить_Роспись_КФСР, $D3323)*SEARCH(Удалить_Роспись_КЦСР,$E3323)*SEARCH(Удалить_Роспись_КВР,$F3323)*SEARCH(Удалить_Роспись_ЭК,$H3323)*SEARCH(Удалить_Роспись_КР,$I3323))&gt;0,0,1)</f>
        <v>1</v>
      </c>
      <c r="N3323" s="192">
        <f t="shared" si="2493"/>
        <v>1</v>
      </c>
      <c r="O3323" s="192" t="str">
        <f t="shared" si="2437"/>
        <v/>
      </c>
      <c r="P3323" s="192" t="str">
        <f t="shared" si="2490"/>
        <v/>
      </c>
      <c r="Q3323" s="300" t="str">
        <f t="shared" si="2439"/>
        <v/>
      </c>
      <c r="R3323" s="300" t="str">
        <f t="shared" si="2440"/>
        <v/>
      </c>
      <c r="S3323" s="300" t="str">
        <f t="shared" ref="S3323:S3383" si="2524">IF($D3323="1001","пен","")</f>
        <v/>
      </c>
      <c r="T3323" s="192" t="str">
        <f t="shared" si="2442"/>
        <v/>
      </c>
      <c r="U3323" s="303" t="str">
        <f t="shared" si="2523"/>
        <v/>
      </c>
      <c r="V3323" s="300" t="str">
        <f t="shared" si="2508"/>
        <v/>
      </c>
      <c r="W3323" s="192" t="str">
        <f t="shared" si="2500"/>
        <v/>
      </c>
      <c r="X3323" s="303" t="str">
        <f t="shared" si="2501"/>
        <v/>
      </c>
      <c r="Y3323" s="300" t="str">
        <f t="shared" ref="Y3323:Y3383" si="2525">IF($D3323="0107","выб","")</f>
        <v/>
      </c>
      <c r="Z3323" s="300" t="str">
        <f t="shared" si="2487"/>
        <v/>
      </c>
      <c r="AA3323" s="303" t="str">
        <f t="shared" si="2502"/>
        <v/>
      </c>
      <c r="AB3323" s="300" t="str">
        <f t="shared" si="2450"/>
        <v/>
      </c>
      <c r="AC3323" s="300" t="str">
        <f t="shared" si="2503"/>
        <v/>
      </c>
      <c r="AD3323" s="300" t="str">
        <f t="shared" si="2452"/>
        <v/>
      </c>
      <c r="AE3323" s="192" t="str">
        <f t="shared" si="2509"/>
        <v/>
      </c>
      <c r="AF3323" s="192" t="str">
        <f t="shared" si="2510"/>
        <v/>
      </c>
      <c r="AG3323" s="192"/>
      <c r="AJ3323" s="300" t="str">
        <f t="shared" si="2488"/>
        <v/>
      </c>
      <c r="AK3323" s="300" t="str">
        <f t="shared" si="2494"/>
        <v/>
      </c>
      <c r="AL3323" s="300" t="str">
        <f t="shared" si="2457"/>
        <v/>
      </c>
      <c r="AM3323" s="300" t="str">
        <f t="shared" si="2489"/>
        <v/>
      </c>
      <c r="AN3323" s="300" t="str">
        <f t="shared" si="2495"/>
        <v/>
      </c>
      <c r="AO3323" s="300" t="str">
        <f t="shared" si="2496"/>
        <v/>
      </c>
      <c r="AP3323" s="300" t="str">
        <f t="shared" si="2497"/>
        <v/>
      </c>
      <c r="AQ3323" s="300" t="str">
        <f t="shared" si="2498"/>
        <v/>
      </c>
      <c r="AR3323" s="306" t="str">
        <f t="shared" si="2499"/>
        <v/>
      </c>
      <c r="AS3323" s="300" t="str">
        <f t="shared" si="2464"/>
        <v/>
      </c>
      <c r="AT3323" s="300" t="str">
        <f t="shared" si="2465"/>
        <v/>
      </c>
      <c r="AU3323" s="192" t="str">
        <f t="shared" si="2511"/>
        <v>рбс</v>
      </c>
      <c r="AV3323" s="192" t="str">
        <f t="shared" si="2512"/>
        <v>рбс87502673общпро</v>
      </c>
      <c r="AW3323" s="191">
        <f t="shared" si="2513"/>
        <v>4428</v>
      </c>
      <c r="AX3323" s="191">
        <f t="shared" si="2514"/>
        <v>4428</v>
      </c>
      <c r="AY3323" s="191">
        <f t="shared" si="2515"/>
        <v>4428</v>
      </c>
      <c r="AZ3323" s="191">
        <f t="shared" si="2516"/>
        <v>4428</v>
      </c>
      <c r="BA3323" s="193">
        <f t="shared" si="2517"/>
        <v>1</v>
      </c>
      <c r="BB3323" s="193">
        <f t="shared" si="2518"/>
        <v>1</v>
      </c>
      <c r="BC3323" s="193">
        <f t="shared" si="2519"/>
        <v>1</v>
      </c>
      <c r="BD3323" s="191">
        <f t="shared" si="2475"/>
        <v>4428</v>
      </c>
      <c r="BE3323" s="191">
        <f t="shared" si="2520"/>
        <v>4428</v>
      </c>
      <c r="BF3323" s="210">
        <f t="shared" si="2521"/>
        <v>4428</v>
      </c>
      <c r="BG3323" s="211">
        <f t="shared" si="2522"/>
        <v>4428</v>
      </c>
      <c r="BH3323" s="289"/>
      <c r="BI3323" s="289"/>
      <c r="BL3323" s="233"/>
    </row>
    <row r="3324" spans="1:64" ht="12" customHeight="1">
      <c r="A3324" s="333" t="s">
        <v>836</v>
      </c>
      <c r="B3324" s="381" t="s">
        <v>327</v>
      </c>
      <c r="C3324" s="333" t="s">
        <v>837</v>
      </c>
      <c r="D3324" s="381" t="s">
        <v>317</v>
      </c>
      <c r="E3324" s="381" t="s">
        <v>1336</v>
      </c>
      <c r="F3324" s="381" t="s">
        <v>616</v>
      </c>
      <c r="G3324" s="381" t="s">
        <v>395</v>
      </c>
      <c r="H3324" s="100" t="s">
        <v>653</v>
      </c>
      <c r="I3324" s="381" t="s">
        <v>505</v>
      </c>
      <c r="J3324" s="382">
        <v>111000</v>
      </c>
      <c r="K3324" s="382">
        <v>111000</v>
      </c>
      <c r="L3324" s="191" t="str">
        <f t="shared" si="2507"/>
        <v>875026730702011008002036029001</v>
      </c>
      <c r="M3324" s="192">
        <f t="array" ref="M3324">IF(COUNT(SEARCH(Удалить_Роспись_КВСР,$B3324)*SEARCH(Удалить_Роспись_ПБС,$C3324)*SEARCH(Удалить_Роспись_КФСР, $D3324)*SEARCH(Удалить_Роспись_КЦСР,$E3324)*SEARCH(Удалить_Роспись_КВР,$F3324)*SEARCH(Удалить_Роспись_ЭК,$H3324)*SEARCH(Удалить_Роспись_КР,$I3324))&gt;0,0,1)</f>
        <v>1</v>
      </c>
      <c r="N3324" s="192">
        <f t="shared" si="2493"/>
        <v>1</v>
      </c>
      <c r="O3324" s="192" t="str">
        <f t="shared" si="2437"/>
        <v/>
      </c>
      <c r="P3324" s="192" t="str">
        <f t="shared" si="2490"/>
        <v/>
      </c>
      <c r="Q3324" s="300" t="str">
        <f t="shared" si="2439"/>
        <v/>
      </c>
      <c r="R3324" s="300" t="str">
        <f t="shared" si="2440"/>
        <v/>
      </c>
      <c r="S3324" s="300" t="str">
        <f t="shared" si="2524"/>
        <v/>
      </c>
      <c r="T3324" s="192" t="str">
        <f t="shared" si="2442"/>
        <v/>
      </c>
      <c r="U3324" s="303" t="str">
        <f t="shared" si="2523"/>
        <v/>
      </c>
      <c r="V3324" s="300" t="str">
        <f t="shared" si="2508"/>
        <v/>
      </c>
      <c r="W3324" s="192" t="str">
        <f t="shared" si="2500"/>
        <v/>
      </c>
      <c r="X3324" s="303" t="str">
        <f t="shared" si="2501"/>
        <v/>
      </c>
      <c r="Y3324" s="300" t="str">
        <f t="shared" si="2525"/>
        <v/>
      </c>
      <c r="Z3324" s="300" t="str">
        <f t="shared" si="2487"/>
        <v/>
      </c>
      <c r="AA3324" s="303" t="str">
        <f t="shared" si="2502"/>
        <v/>
      </c>
      <c r="AB3324" s="300" t="str">
        <f t="shared" si="2450"/>
        <v/>
      </c>
      <c r="AC3324" s="300" t="str">
        <f t="shared" si="2503"/>
        <v/>
      </c>
      <c r="AD3324" s="300" t="str">
        <f t="shared" si="2452"/>
        <v/>
      </c>
      <c r="AE3324" s="192" t="str">
        <f t="shared" si="2509"/>
        <v/>
      </c>
      <c r="AF3324" s="192" t="str">
        <f t="shared" si="2510"/>
        <v/>
      </c>
      <c r="AG3324" s="192"/>
      <c r="AJ3324" s="300" t="str">
        <f t="shared" si="2488"/>
        <v/>
      </c>
      <c r="AK3324" s="300" t="str">
        <f t="shared" si="2494"/>
        <v/>
      </c>
      <c r="AL3324" s="300" t="str">
        <f t="shared" si="2457"/>
        <v/>
      </c>
      <c r="AM3324" s="300" t="str">
        <f t="shared" si="2489"/>
        <v/>
      </c>
      <c r="AN3324" s="300" t="str">
        <f t="shared" si="2495"/>
        <v/>
      </c>
      <c r="AO3324" s="300" t="str">
        <f t="shared" si="2496"/>
        <v/>
      </c>
      <c r="AP3324" s="300" t="str">
        <f t="shared" si="2497"/>
        <v/>
      </c>
      <c r="AQ3324" s="300" t="str">
        <f t="shared" si="2498"/>
        <v/>
      </c>
      <c r="AR3324" s="306" t="str">
        <f t="shared" si="2499"/>
        <v/>
      </c>
      <c r="AS3324" s="300" t="str">
        <f t="shared" si="2464"/>
        <v/>
      </c>
      <c r="AT3324" s="300" t="str">
        <f t="shared" si="2465"/>
        <v/>
      </c>
      <c r="AU3324" s="192" t="str">
        <f t="shared" si="2511"/>
        <v>рбс</v>
      </c>
      <c r="AV3324" s="192" t="str">
        <f t="shared" si="2512"/>
        <v>рбс87502673общпро</v>
      </c>
      <c r="AW3324" s="191">
        <f t="shared" si="2513"/>
        <v>111000</v>
      </c>
      <c r="AX3324" s="191">
        <f t="shared" si="2514"/>
        <v>111000</v>
      </c>
      <c r="AY3324" s="191">
        <f t="shared" si="2515"/>
        <v>111000</v>
      </c>
      <c r="AZ3324" s="191">
        <f t="shared" si="2516"/>
        <v>111000</v>
      </c>
      <c r="BA3324" s="193">
        <f t="shared" si="2517"/>
        <v>1</v>
      </c>
      <c r="BB3324" s="193">
        <f t="shared" si="2518"/>
        <v>1</v>
      </c>
      <c r="BC3324" s="193">
        <f t="shared" si="2519"/>
        <v>1</v>
      </c>
      <c r="BD3324" s="191">
        <f t="shared" si="2475"/>
        <v>111000</v>
      </c>
      <c r="BE3324" s="191">
        <f t="shared" si="2520"/>
        <v>111000</v>
      </c>
      <c r="BF3324" s="210">
        <f t="shared" si="2521"/>
        <v>111000</v>
      </c>
      <c r="BG3324" s="211">
        <f t="shared" si="2522"/>
        <v>111000</v>
      </c>
      <c r="BH3324" s="289"/>
      <c r="BI3324" s="289"/>
      <c r="BL3324" s="233"/>
    </row>
    <row r="3325" spans="1:64" ht="12" customHeight="1">
      <c r="A3325" s="333" t="s">
        <v>836</v>
      </c>
      <c r="B3325" s="381" t="s">
        <v>327</v>
      </c>
      <c r="C3325" s="333" t="s">
        <v>837</v>
      </c>
      <c r="D3325" s="381" t="s">
        <v>317</v>
      </c>
      <c r="E3325" s="381" t="s">
        <v>1545</v>
      </c>
      <c r="F3325" s="381" t="s">
        <v>614</v>
      </c>
      <c r="G3325" s="381" t="s">
        <v>395</v>
      </c>
      <c r="H3325" s="100" t="s">
        <v>653</v>
      </c>
      <c r="I3325" s="381" t="s">
        <v>505</v>
      </c>
      <c r="J3325" s="382">
        <v>172000</v>
      </c>
      <c r="K3325" s="382">
        <v>114664</v>
      </c>
      <c r="L3325" s="191" t="str">
        <f t="shared" si="2507"/>
        <v>875026730702011008004033029001</v>
      </c>
      <c r="M3325" s="192">
        <f t="array" ref="M3325">IF(COUNT(SEARCH(Удалить_Роспись_КВСР,$B3325)*SEARCH(Удалить_Роспись_ПБС,$C3325)*SEARCH(Удалить_Роспись_КФСР, $D3325)*SEARCH(Удалить_Роспись_КЦСР,$E3325)*SEARCH(Удалить_Роспись_КВР,$F3325)*SEARCH(Удалить_Роспись_ЭК,$H3325)*SEARCH(Удалить_Роспись_КР,$I3325))&gt;0,0,1)</f>
        <v>1</v>
      </c>
      <c r="N3325" s="192">
        <f t="shared" si="2493"/>
        <v>1</v>
      </c>
      <c r="O3325" s="192" t="str">
        <f t="shared" si="2437"/>
        <v/>
      </c>
      <c r="P3325" s="192" t="str">
        <f t="shared" si="2490"/>
        <v/>
      </c>
      <c r="Q3325" s="300" t="str">
        <f t="shared" si="2439"/>
        <v/>
      </c>
      <c r="R3325" s="300" t="str">
        <f t="shared" si="2440"/>
        <v/>
      </c>
      <c r="S3325" s="300" t="str">
        <f t="shared" si="2524"/>
        <v/>
      </c>
      <c r="T3325" s="192" t="str">
        <f t="shared" si="2442"/>
        <v/>
      </c>
      <c r="U3325" s="303" t="str">
        <f t="shared" si="2523"/>
        <v/>
      </c>
      <c r="V3325" s="300" t="str">
        <f t="shared" si="2508"/>
        <v/>
      </c>
      <c r="W3325" s="192" t="str">
        <f t="shared" si="2500"/>
        <v/>
      </c>
      <c r="X3325" s="303" t="str">
        <f t="shared" si="2501"/>
        <v/>
      </c>
      <c r="Y3325" s="300" t="str">
        <f t="shared" si="2525"/>
        <v/>
      </c>
      <c r="Z3325" s="300" t="str">
        <f t="shared" si="2487"/>
        <v/>
      </c>
      <c r="AA3325" s="303" t="str">
        <f t="shared" si="2502"/>
        <v/>
      </c>
      <c r="AB3325" s="300" t="str">
        <f t="shared" si="2450"/>
        <v/>
      </c>
      <c r="AC3325" s="300" t="str">
        <f t="shared" si="2503"/>
        <v/>
      </c>
      <c r="AD3325" s="300" t="str">
        <f t="shared" si="2452"/>
        <v/>
      </c>
      <c r="AE3325" s="192" t="str">
        <f t="shared" si="2509"/>
        <v/>
      </c>
      <c r="AF3325" s="192" t="str">
        <f t="shared" si="2510"/>
        <v/>
      </c>
      <c r="AG3325" s="192"/>
      <c r="AJ3325" s="300" t="str">
        <f t="shared" si="2488"/>
        <v/>
      </c>
      <c r="AK3325" s="300" t="str">
        <f t="shared" si="2494"/>
        <v/>
      </c>
      <c r="AL3325" s="300" t="str">
        <f t="shared" si="2457"/>
        <v/>
      </c>
      <c r="AM3325" s="300" t="str">
        <f t="shared" si="2489"/>
        <v/>
      </c>
      <c r="AN3325" s="300" t="str">
        <f t="shared" si="2495"/>
        <v/>
      </c>
      <c r="AO3325" s="300" t="str">
        <f t="shared" si="2496"/>
        <v/>
      </c>
      <c r="AP3325" s="300" t="str">
        <f t="shared" si="2497"/>
        <v/>
      </c>
      <c r="AQ3325" s="300" t="str">
        <f t="shared" si="2498"/>
        <v/>
      </c>
      <c r="AR3325" s="306" t="str">
        <f t="shared" si="2499"/>
        <v/>
      </c>
      <c r="AS3325" s="300" t="str">
        <f t="shared" si="2464"/>
        <v/>
      </c>
      <c r="AT3325" s="300" t="str">
        <f t="shared" si="2465"/>
        <v/>
      </c>
      <c r="AU3325" s="192" t="str">
        <f t="shared" si="2511"/>
        <v>рбс</v>
      </c>
      <c r="AV3325" s="192" t="str">
        <f t="shared" si="2512"/>
        <v>рбс87502673общпро</v>
      </c>
      <c r="AW3325" s="191">
        <f t="shared" si="2513"/>
        <v>172000</v>
      </c>
      <c r="AX3325" s="191">
        <f t="shared" si="2514"/>
        <v>114664</v>
      </c>
      <c r="AY3325" s="191">
        <f t="shared" si="2515"/>
        <v>172000</v>
      </c>
      <c r="AZ3325" s="191">
        <f t="shared" si="2516"/>
        <v>114664</v>
      </c>
      <c r="BA3325" s="193">
        <f t="shared" si="2517"/>
        <v>1</v>
      </c>
      <c r="BB3325" s="193">
        <f t="shared" si="2518"/>
        <v>1</v>
      </c>
      <c r="BC3325" s="193">
        <f t="shared" si="2519"/>
        <v>1</v>
      </c>
      <c r="BD3325" s="191">
        <f t="shared" si="2475"/>
        <v>172000</v>
      </c>
      <c r="BE3325" s="191">
        <f t="shared" si="2520"/>
        <v>114664</v>
      </c>
      <c r="BF3325" s="210">
        <f t="shared" si="2521"/>
        <v>172000</v>
      </c>
      <c r="BG3325" s="211">
        <f t="shared" si="2522"/>
        <v>172000</v>
      </c>
      <c r="BH3325" s="289"/>
      <c r="BI3325" s="289"/>
      <c r="BL3325" s="233"/>
    </row>
    <row r="3326" spans="1:64" ht="12" customHeight="1">
      <c r="A3326" s="333" t="s">
        <v>836</v>
      </c>
      <c r="B3326" s="381" t="s">
        <v>327</v>
      </c>
      <c r="C3326" s="333" t="s">
        <v>837</v>
      </c>
      <c r="D3326" s="381" t="s">
        <v>317</v>
      </c>
      <c r="E3326" s="381" t="s">
        <v>1546</v>
      </c>
      <c r="F3326" s="381" t="s">
        <v>586</v>
      </c>
      <c r="G3326" s="381" t="s">
        <v>397</v>
      </c>
      <c r="H3326" s="100" t="s">
        <v>653</v>
      </c>
      <c r="I3326" s="381" t="s">
        <v>505</v>
      </c>
      <c r="J3326" s="382">
        <v>31500</v>
      </c>
      <c r="K3326" s="382">
        <v>0</v>
      </c>
      <c r="L3326" s="191" t="str">
        <f t="shared" si="2507"/>
        <v>875026730702011008П02024434001</v>
      </c>
      <c r="M3326" s="192">
        <f t="array" ref="M3326">IF(COUNT(SEARCH(Удалить_Роспись_КВСР,$B3326)*SEARCH(Удалить_Роспись_ПБС,$C3326)*SEARCH(Удалить_Роспись_КФСР, $D3326)*SEARCH(Удалить_Роспись_КЦСР,$E3326)*SEARCH(Удалить_Роспись_КВР,$F3326)*SEARCH(Удалить_Роспись_ЭК,$H3326)*SEARCH(Удалить_Роспись_КР,$I3326))&gt;0,0,1)</f>
        <v>1</v>
      </c>
      <c r="N3326" s="192">
        <f t="shared" si="2493"/>
        <v>1</v>
      </c>
      <c r="O3326" s="192" t="str">
        <f t="shared" si="2437"/>
        <v/>
      </c>
      <c r="P3326" s="192" t="str">
        <f t="shared" si="2490"/>
        <v/>
      </c>
      <c r="Q3326" s="300" t="str">
        <f t="shared" si="2439"/>
        <v/>
      </c>
      <c r="R3326" s="300" t="str">
        <f t="shared" si="2440"/>
        <v/>
      </c>
      <c r="S3326" s="300" t="str">
        <f t="shared" si="2524"/>
        <v/>
      </c>
      <c r="T3326" s="192" t="str">
        <f t="shared" si="2442"/>
        <v/>
      </c>
      <c r="U3326" s="303" t="str">
        <f t="shared" si="2523"/>
        <v/>
      </c>
      <c r="V3326" s="300" t="str">
        <f t="shared" si="2508"/>
        <v/>
      </c>
      <c r="W3326" s="192" t="str">
        <f t="shared" si="2500"/>
        <v/>
      </c>
      <c r="X3326" s="303" t="str">
        <f t="shared" si="2501"/>
        <v/>
      </c>
      <c r="Y3326" s="300" t="str">
        <f t="shared" si="2525"/>
        <v/>
      </c>
      <c r="Z3326" s="300" t="str">
        <f t="shared" si="2487"/>
        <v/>
      </c>
      <c r="AA3326" s="303" t="str">
        <f t="shared" si="2502"/>
        <v/>
      </c>
      <c r="AB3326" s="300" t="str">
        <f t="shared" si="2450"/>
        <v/>
      </c>
      <c r="AC3326" s="300" t="str">
        <f t="shared" si="2503"/>
        <v/>
      </c>
      <c r="AD3326" s="300" t="str">
        <f t="shared" si="2452"/>
        <v/>
      </c>
      <c r="AE3326" s="192" t="str">
        <f t="shared" si="2509"/>
        <v/>
      </c>
      <c r="AF3326" s="192" t="str">
        <f t="shared" si="2510"/>
        <v/>
      </c>
      <c r="AG3326" s="192"/>
      <c r="AJ3326" s="300" t="str">
        <f t="shared" si="2488"/>
        <v/>
      </c>
      <c r="AK3326" s="300" t="str">
        <f t="shared" si="2494"/>
        <v/>
      </c>
      <c r="AL3326" s="300" t="str">
        <f t="shared" si="2457"/>
        <v/>
      </c>
      <c r="AM3326" s="300" t="str">
        <f t="shared" si="2489"/>
        <v/>
      </c>
      <c r="AN3326" s="300" t="str">
        <f t="shared" si="2495"/>
        <v/>
      </c>
      <c r="AO3326" s="300" t="str">
        <f t="shared" si="2496"/>
        <v/>
      </c>
      <c r="AP3326" s="300" t="str">
        <f t="shared" si="2497"/>
        <v/>
      </c>
      <c r="AQ3326" s="300" t="str">
        <f t="shared" si="2498"/>
        <v/>
      </c>
      <c r="AR3326" s="306" t="str">
        <f t="shared" si="2499"/>
        <v/>
      </c>
      <c r="AS3326" s="300" t="str">
        <f t="shared" si="2464"/>
        <v/>
      </c>
      <c r="AT3326" s="300" t="str">
        <f t="shared" si="2465"/>
        <v/>
      </c>
      <c r="AU3326" s="192" t="str">
        <f t="shared" si="2511"/>
        <v>рбс</v>
      </c>
      <c r="AV3326" s="192" t="str">
        <f t="shared" si="2512"/>
        <v>рбс87502673общпро</v>
      </c>
      <c r="AW3326" s="191">
        <f t="shared" si="2513"/>
        <v>31500</v>
      </c>
      <c r="AX3326" s="191">
        <f t="shared" si="2514"/>
        <v>0</v>
      </c>
      <c r="AY3326" s="191">
        <f t="shared" si="2515"/>
        <v>31500</v>
      </c>
      <c r="AZ3326" s="191">
        <f t="shared" si="2516"/>
        <v>0</v>
      </c>
      <c r="BA3326" s="193">
        <f t="shared" si="2517"/>
        <v>1</v>
      </c>
      <c r="BB3326" s="193">
        <f t="shared" si="2518"/>
        <v>1</v>
      </c>
      <c r="BC3326" s="193">
        <f t="shared" si="2519"/>
        <v>1</v>
      </c>
      <c r="BD3326" s="191">
        <f t="shared" si="2475"/>
        <v>31500</v>
      </c>
      <c r="BE3326" s="191">
        <f t="shared" si="2520"/>
        <v>0</v>
      </c>
      <c r="BF3326" s="210">
        <f t="shared" si="2521"/>
        <v>31500</v>
      </c>
      <c r="BG3326" s="211">
        <f t="shared" si="2522"/>
        <v>31500</v>
      </c>
      <c r="BH3326" s="289"/>
      <c r="BI3326" s="289"/>
      <c r="BL3326" s="233"/>
    </row>
    <row r="3327" spans="1:64" ht="12" hidden="1" customHeight="1">
      <c r="A3327" s="333" t="s">
        <v>836</v>
      </c>
      <c r="B3327" s="381" t="s">
        <v>327</v>
      </c>
      <c r="C3327" s="333" t="s">
        <v>837</v>
      </c>
      <c r="D3327" s="381" t="s">
        <v>317</v>
      </c>
      <c r="E3327" s="381" t="s">
        <v>1547</v>
      </c>
      <c r="F3327" s="381" t="s">
        <v>586</v>
      </c>
      <c r="G3327" s="381" t="s">
        <v>397</v>
      </c>
      <c r="H3327" s="100" t="s">
        <v>653</v>
      </c>
      <c r="I3327" s="381" t="s">
        <v>339</v>
      </c>
      <c r="J3327" s="382">
        <v>11840</v>
      </c>
      <c r="K3327" s="382">
        <v>0</v>
      </c>
      <c r="L3327" s="191" t="str">
        <f t="shared" si="2507"/>
        <v>875026730702093007398024434010</v>
      </c>
      <c r="M3327" s="192">
        <f t="array" ref="M3327">IF(COUNT(SEARCH(Удалить_Роспись_КВСР,$B3327)*SEARCH(Удалить_Роспись_ПБС,$C3327)*SEARCH(Удалить_Роспись_КФСР, $D3327)*SEARCH(Удалить_Роспись_КЦСР,$E3327)*SEARCH(Удалить_Роспись_КВР,$F3327)*SEARCH(Удалить_Роспись_ЭК,$H3327)*SEARCH(Удалить_Роспись_КР,$I3327))&gt;0,0,1)</f>
        <v>0</v>
      </c>
      <c r="N3327" s="192">
        <v>0</v>
      </c>
      <c r="O3327" s="192" t="str">
        <f t="shared" si="2437"/>
        <v/>
      </c>
      <c r="P3327" s="192" t="str">
        <f t="shared" si="2490"/>
        <v/>
      </c>
      <c r="Q3327" s="300" t="str">
        <f t="shared" si="2439"/>
        <v/>
      </c>
      <c r="R3327" s="300" t="str">
        <f t="shared" si="2440"/>
        <v/>
      </c>
      <c r="S3327" s="300" t="str">
        <f t="shared" si="2524"/>
        <v/>
      </c>
      <c r="T3327" s="192" t="str">
        <f t="shared" si="2442"/>
        <v/>
      </c>
      <c r="U3327" s="303" t="str">
        <f t="shared" si="2523"/>
        <v/>
      </c>
      <c r="V3327" s="300" t="str">
        <f t="shared" si="2508"/>
        <v/>
      </c>
      <c r="W3327" s="192" t="str">
        <f t="shared" si="2500"/>
        <v/>
      </c>
      <c r="X3327" s="303" t="str">
        <f t="shared" si="2501"/>
        <v/>
      </c>
      <c r="Y3327" s="300" t="str">
        <f t="shared" si="2525"/>
        <v/>
      </c>
      <c r="Z3327" s="300" t="str">
        <f t="shared" si="2487"/>
        <v/>
      </c>
      <c r="AA3327" s="303" t="str">
        <f t="shared" si="2502"/>
        <v/>
      </c>
      <c r="AB3327" s="300" t="str">
        <f t="shared" si="2450"/>
        <v/>
      </c>
      <c r="AC3327" s="300" t="str">
        <f t="shared" si="2503"/>
        <v/>
      </c>
      <c r="AD3327" s="300" t="str">
        <f t="shared" si="2452"/>
        <v/>
      </c>
      <c r="AE3327" s="192" t="str">
        <f t="shared" si="2509"/>
        <v/>
      </c>
      <c r="AF3327" s="192" t="str">
        <f t="shared" si="2510"/>
        <v/>
      </c>
      <c r="AG3327" s="192"/>
      <c r="AJ3327" s="300" t="str">
        <f t="shared" si="2488"/>
        <v/>
      </c>
      <c r="AK3327" s="300" t="str">
        <f t="shared" si="2494"/>
        <v/>
      </c>
      <c r="AL3327" s="300" t="str">
        <f t="shared" si="2457"/>
        <v/>
      </c>
      <c r="AM3327" s="300" t="str">
        <f t="shared" si="2489"/>
        <v/>
      </c>
      <c r="AN3327" s="300" t="str">
        <f t="shared" si="2495"/>
        <v/>
      </c>
      <c r="AO3327" s="300" t="str">
        <f t="shared" si="2496"/>
        <v/>
      </c>
      <c r="AP3327" s="300" t="str">
        <f t="shared" si="2497"/>
        <v/>
      </c>
      <c r="AQ3327" s="300" t="str">
        <f t="shared" si="2498"/>
        <v/>
      </c>
      <c r="AR3327" s="306" t="str">
        <f t="shared" si="2499"/>
        <v/>
      </c>
      <c r="AS3327" s="300" t="str">
        <f t="shared" si="2464"/>
        <v/>
      </c>
      <c r="AT3327" s="300" t="str">
        <f t="shared" si="2465"/>
        <v/>
      </c>
      <c r="AU3327" s="192" t="str">
        <f t="shared" si="2511"/>
        <v>рбс</v>
      </c>
      <c r="AV3327" s="192" t="str">
        <f t="shared" si="2512"/>
        <v>рбс87502673общпро</v>
      </c>
      <c r="AW3327" s="191">
        <f t="shared" si="2513"/>
        <v>0</v>
      </c>
      <c r="AX3327" s="191">
        <f t="shared" si="2514"/>
        <v>0</v>
      </c>
      <c r="AY3327" s="191">
        <f t="shared" si="2515"/>
        <v>0</v>
      </c>
      <c r="AZ3327" s="191">
        <f t="shared" si="2516"/>
        <v>0</v>
      </c>
      <c r="BA3327" s="193">
        <f t="shared" si="2517"/>
        <v>1</v>
      </c>
      <c r="BB3327" s="193">
        <f t="shared" si="2518"/>
        <v>1</v>
      </c>
      <c r="BC3327" s="193">
        <f t="shared" si="2519"/>
        <v>1</v>
      </c>
      <c r="BD3327" s="191">
        <f t="shared" si="2475"/>
        <v>0</v>
      </c>
      <c r="BE3327" s="191">
        <f t="shared" si="2520"/>
        <v>0</v>
      </c>
      <c r="BF3327" s="210">
        <f t="shared" si="2521"/>
        <v>0</v>
      </c>
      <c r="BG3327" s="211">
        <f t="shared" si="2522"/>
        <v>0</v>
      </c>
      <c r="BH3327" s="289"/>
      <c r="BI3327" s="289"/>
      <c r="BL3327" s="233"/>
    </row>
    <row r="3328" spans="1:64" ht="12" customHeight="1">
      <c r="A3328" s="333" t="s">
        <v>836</v>
      </c>
      <c r="B3328" s="381" t="s">
        <v>327</v>
      </c>
      <c r="C3328" s="333" t="s">
        <v>837</v>
      </c>
      <c r="D3328" s="381" t="s">
        <v>317</v>
      </c>
      <c r="E3328" s="381" t="s">
        <v>1324</v>
      </c>
      <c r="F3328" s="381" t="s">
        <v>586</v>
      </c>
      <c r="G3328" s="381" t="s">
        <v>397</v>
      </c>
      <c r="H3328" s="100" t="s">
        <v>653</v>
      </c>
      <c r="I3328" s="381" t="s">
        <v>505</v>
      </c>
      <c r="J3328" s="382">
        <v>2752</v>
      </c>
      <c r="K3328" s="382">
        <v>2752</v>
      </c>
      <c r="L3328" s="191" t="str">
        <f t="shared" si="2507"/>
        <v>87502673070209300S398024434001</v>
      </c>
      <c r="M3328" s="192">
        <f t="array" ref="M3328">IF(COUNT(SEARCH(Удалить_Роспись_КВСР,$B3328)*SEARCH(Удалить_Роспись_ПБС,$C3328)*SEARCH(Удалить_Роспись_КФСР, $D3328)*SEARCH(Удалить_Роспись_КЦСР,$E3328)*SEARCH(Удалить_Роспись_КВР,$F3328)*SEARCH(Удалить_Роспись_ЭК,$H3328)*SEARCH(Удалить_Роспись_КР,$I3328))&gt;0,0,1)</f>
        <v>0</v>
      </c>
      <c r="N3328" s="192">
        <v>0</v>
      </c>
      <c r="O3328" s="192" t="str">
        <f t="shared" si="2437"/>
        <v/>
      </c>
      <c r="P3328" s="192" t="str">
        <f t="shared" si="2490"/>
        <v/>
      </c>
      <c r="Q3328" s="300" t="str">
        <f t="shared" si="2439"/>
        <v/>
      </c>
      <c r="R3328" s="300" t="str">
        <f t="shared" si="2440"/>
        <v/>
      </c>
      <c r="S3328" s="300" t="str">
        <f t="shared" si="2524"/>
        <v/>
      </c>
      <c r="T3328" s="192" t="str">
        <f t="shared" si="2442"/>
        <v/>
      </c>
      <c r="U3328" s="303" t="str">
        <f t="shared" si="2523"/>
        <v/>
      </c>
      <c r="V3328" s="300" t="str">
        <f t="shared" si="2508"/>
        <v/>
      </c>
      <c r="W3328" s="192" t="str">
        <f t="shared" si="2500"/>
        <v/>
      </c>
      <c r="X3328" s="303" t="str">
        <f t="shared" si="2501"/>
        <v/>
      </c>
      <c r="Y3328" s="300" t="str">
        <f t="shared" si="2525"/>
        <v/>
      </c>
      <c r="Z3328" s="300" t="str">
        <f t="shared" si="2487"/>
        <v/>
      </c>
      <c r="AA3328" s="303" t="str">
        <f t="shared" si="2502"/>
        <v/>
      </c>
      <c r="AB3328" s="300" t="str">
        <f t="shared" si="2450"/>
        <v/>
      </c>
      <c r="AC3328" s="300" t="str">
        <f t="shared" si="2503"/>
        <v/>
      </c>
      <c r="AD3328" s="300" t="str">
        <f t="shared" si="2452"/>
        <v/>
      </c>
      <c r="AE3328" s="192" t="str">
        <f t="shared" si="2509"/>
        <v/>
      </c>
      <c r="AF3328" s="192" t="str">
        <f t="shared" si="2510"/>
        <v/>
      </c>
      <c r="AG3328" s="192"/>
      <c r="AJ3328" s="300" t="str">
        <f t="shared" si="2488"/>
        <v/>
      </c>
      <c r="AK3328" s="300" t="str">
        <f t="shared" si="2494"/>
        <v/>
      </c>
      <c r="AL3328" s="300" t="str">
        <f t="shared" si="2457"/>
        <v/>
      </c>
      <c r="AM3328" s="300" t="str">
        <f t="shared" si="2489"/>
        <v/>
      </c>
      <c r="AN3328" s="300" t="str">
        <f t="shared" si="2495"/>
        <v/>
      </c>
      <c r="AO3328" s="300" t="str">
        <f t="shared" si="2496"/>
        <v/>
      </c>
      <c r="AP3328" s="300" t="str">
        <f t="shared" si="2497"/>
        <v/>
      </c>
      <c r="AQ3328" s="300" t="str">
        <f t="shared" si="2498"/>
        <v/>
      </c>
      <c r="AR3328" s="306" t="str">
        <f t="shared" si="2499"/>
        <v/>
      </c>
      <c r="AS3328" s="300" t="str">
        <f t="shared" si="2464"/>
        <v/>
      </c>
      <c r="AT3328" s="300" t="str">
        <f t="shared" si="2465"/>
        <v/>
      </c>
      <c r="AU3328" s="192" t="str">
        <f t="shared" si="2511"/>
        <v>рбс</v>
      </c>
      <c r="AV3328" s="192" t="str">
        <f t="shared" si="2512"/>
        <v>рбс87502673общпро</v>
      </c>
      <c r="AW3328" s="191">
        <f t="shared" si="2513"/>
        <v>0</v>
      </c>
      <c r="AX3328" s="191">
        <f t="shared" si="2514"/>
        <v>0</v>
      </c>
      <c r="AY3328" s="191">
        <f t="shared" si="2515"/>
        <v>0</v>
      </c>
      <c r="AZ3328" s="191">
        <f t="shared" si="2516"/>
        <v>0</v>
      </c>
      <c r="BA3328" s="193">
        <f t="shared" si="2517"/>
        <v>1</v>
      </c>
      <c r="BB3328" s="193">
        <f t="shared" si="2518"/>
        <v>1</v>
      </c>
      <c r="BC3328" s="193">
        <f t="shared" si="2519"/>
        <v>1</v>
      </c>
      <c r="BD3328" s="191">
        <f t="shared" si="2475"/>
        <v>0</v>
      </c>
      <c r="BE3328" s="191">
        <f t="shared" si="2520"/>
        <v>0</v>
      </c>
      <c r="BF3328" s="210">
        <f t="shared" si="2521"/>
        <v>0</v>
      </c>
      <c r="BG3328" s="211">
        <f t="shared" si="2522"/>
        <v>0</v>
      </c>
      <c r="BH3328" s="289"/>
      <c r="BI3328" s="289"/>
      <c r="BL3328" s="233"/>
    </row>
    <row r="3329" spans="1:64" ht="12" customHeight="1">
      <c r="A3329" s="333" t="s">
        <v>836</v>
      </c>
      <c r="B3329" s="381" t="s">
        <v>327</v>
      </c>
      <c r="C3329" s="333" t="s">
        <v>837</v>
      </c>
      <c r="D3329" s="381" t="s">
        <v>408</v>
      </c>
      <c r="E3329" s="381" t="s">
        <v>1548</v>
      </c>
      <c r="F3329" s="381" t="s">
        <v>608</v>
      </c>
      <c r="G3329" s="381" t="s">
        <v>385</v>
      </c>
      <c r="H3329" s="100" t="s">
        <v>653</v>
      </c>
      <c r="I3329" s="381" t="s">
        <v>505</v>
      </c>
      <c r="J3329" s="382">
        <v>45315</v>
      </c>
      <c r="K3329" s="382">
        <v>31977.52</v>
      </c>
      <c r="L3329" s="191" t="str">
        <f t="shared" si="2507"/>
        <v>875026730707014008000011121101</v>
      </c>
      <c r="M3329" s="192">
        <f t="array" ref="M3329">IF(COUNT(SEARCH(Удалить_Роспись_КВСР,$B3329)*SEARCH(Удалить_Роспись_ПБС,$C3329)*SEARCH(Удалить_Роспись_КФСР, $D3329)*SEARCH(Удалить_Роспись_КЦСР,$E3329)*SEARCH(Удалить_Роспись_КВР,$F3329)*SEARCH(Удалить_Роспись_ЭК,$H3329)*SEARCH(Удалить_Роспись_КР,$I3329))&gt;0,0,1)</f>
        <v>1</v>
      </c>
      <c r="N3329" s="192">
        <v>0</v>
      </c>
      <c r="O3329" s="192" t="str">
        <f t="shared" si="2437"/>
        <v/>
      </c>
      <c r="P3329" s="192" t="str">
        <f t="shared" si="2490"/>
        <v/>
      </c>
      <c r="Q3329" s="300" t="str">
        <f t="shared" si="2439"/>
        <v/>
      </c>
      <c r="R3329" s="300" t="str">
        <f t="shared" si="2440"/>
        <v/>
      </c>
      <c r="S3329" s="300" t="str">
        <f t="shared" si="2524"/>
        <v/>
      </c>
      <c r="T3329" s="192" t="str">
        <f t="shared" si="2442"/>
        <v/>
      </c>
      <c r="U3329" s="303" t="str">
        <f t="shared" si="2523"/>
        <v/>
      </c>
      <c r="V3329" s="300" t="str">
        <f t="shared" si="2508"/>
        <v/>
      </c>
      <c r="W3329" s="192" t="str">
        <f t="shared" si="2500"/>
        <v/>
      </c>
      <c r="X3329" s="303" t="str">
        <f t="shared" si="2501"/>
        <v/>
      </c>
      <c r="Y3329" s="300" t="str">
        <f t="shared" si="2525"/>
        <v/>
      </c>
      <c r="Z3329" s="300" t="str">
        <f t="shared" si="2487"/>
        <v/>
      </c>
      <c r="AA3329" s="303" t="str">
        <f t="shared" si="2502"/>
        <v/>
      </c>
      <c r="AB3329" s="300" t="str">
        <f t="shared" si="2450"/>
        <v/>
      </c>
      <c r="AC3329" s="300" t="str">
        <f t="shared" si="2503"/>
        <v/>
      </c>
      <c r="AD3329" s="300" t="str">
        <f t="shared" si="2452"/>
        <v/>
      </c>
      <c r="AE3329" s="192" t="str">
        <f t="shared" si="2509"/>
        <v/>
      </c>
      <c r="AF3329" s="192" t="str">
        <f t="shared" si="2510"/>
        <v/>
      </c>
      <c r="AG3329" s="192"/>
      <c r="AJ3329" s="300" t="str">
        <f t="shared" si="2488"/>
        <v/>
      </c>
      <c r="AK3329" s="300" t="str">
        <f t="shared" si="2494"/>
        <v/>
      </c>
      <c r="AL3329" s="300" t="str">
        <f t="shared" si="2457"/>
        <v/>
      </c>
      <c r="AM3329" s="300" t="str">
        <f t="shared" si="2489"/>
        <v/>
      </c>
      <c r="AN3329" s="300" t="str">
        <f t="shared" si="2495"/>
        <v/>
      </c>
      <c r="AO3329" s="300" t="str">
        <f t="shared" si="2496"/>
        <v/>
      </c>
      <c r="AP3329" s="300" t="str">
        <f t="shared" si="2497"/>
        <v/>
      </c>
      <c r="AQ3329" s="300" t="str">
        <f t="shared" si="2498"/>
        <v/>
      </c>
      <c r="AR3329" s="306" t="str">
        <f t="shared" si="2499"/>
        <v/>
      </c>
      <c r="AS3329" s="300" t="str">
        <f t="shared" si="2464"/>
        <v/>
      </c>
      <c r="AT3329" s="300" t="str">
        <f t="shared" si="2465"/>
        <v/>
      </c>
      <c r="AU3329" s="192" t="str">
        <f t="shared" si="2511"/>
        <v>рбс</v>
      </c>
      <c r="AV3329" s="192" t="str">
        <f t="shared" si="2512"/>
        <v>рбс87502673общопл</v>
      </c>
      <c r="AW3329" s="191">
        <f t="shared" si="2513"/>
        <v>45315</v>
      </c>
      <c r="AX3329" s="191">
        <f t="shared" si="2514"/>
        <v>31977.52</v>
      </c>
      <c r="AY3329" s="191">
        <f t="shared" si="2515"/>
        <v>0</v>
      </c>
      <c r="AZ3329" s="191">
        <f t="shared" si="2516"/>
        <v>0</v>
      </c>
      <c r="BA3329" s="193">
        <f t="shared" si="2517"/>
        <v>1</v>
      </c>
      <c r="BB3329" s="193">
        <f t="shared" si="2518"/>
        <v>1</v>
      </c>
      <c r="BC3329" s="193">
        <f t="shared" si="2519"/>
        <v>1</v>
      </c>
      <c r="BD3329" s="191">
        <f t="shared" si="2475"/>
        <v>0</v>
      </c>
      <c r="BE3329" s="191">
        <f t="shared" si="2520"/>
        <v>0</v>
      </c>
      <c r="BF3329" s="210">
        <f t="shared" si="2521"/>
        <v>0</v>
      </c>
      <c r="BG3329" s="211">
        <f t="shared" si="2522"/>
        <v>0</v>
      </c>
      <c r="BH3329" s="289"/>
      <c r="BI3329" s="289"/>
      <c r="BL3329" s="233"/>
    </row>
    <row r="3330" spans="1:64" ht="12" customHeight="1">
      <c r="A3330" s="333" t="s">
        <v>836</v>
      </c>
      <c r="B3330" s="381" t="s">
        <v>327</v>
      </c>
      <c r="C3330" s="333" t="s">
        <v>837</v>
      </c>
      <c r="D3330" s="381" t="s">
        <v>408</v>
      </c>
      <c r="E3330" s="381" t="s">
        <v>1548</v>
      </c>
      <c r="F3330" s="381" t="s">
        <v>902</v>
      </c>
      <c r="G3330" s="381" t="s">
        <v>387</v>
      </c>
      <c r="H3330" s="100" t="s">
        <v>653</v>
      </c>
      <c r="I3330" s="381" t="s">
        <v>505</v>
      </c>
      <c r="J3330" s="382">
        <v>13685</v>
      </c>
      <c r="K3330" s="382">
        <v>10102.73</v>
      </c>
      <c r="L3330" s="191" t="str">
        <f t="shared" si="2507"/>
        <v>875026730707014008000011921301</v>
      </c>
      <c r="M3330" s="192">
        <f t="array" ref="M3330">IF(COUNT(SEARCH(Удалить_Роспись_КВСР,$B3330)*SEARCH(Удалить_Роспись_ПБС,$C3330)*SEARCH(Удалить_Роспись_КФСР, $D3330)*SEARCH(Удалить_Роспись_КЦСР,$E3330)*SEARCH(Удалить_Роспись_КВР,$F3330)*SEARCH(Удалить_Роспись_ЭК,$H3330)*SEARCH(Удалить_Роспись_КР,$I3330))&gt;0,0,1)</f>
        <v>1</v>
      </c>
      <c r="N3330" s="192">
        <v>0</v>
      </c>
      <c r="O3330" s="192" t="str">
        <f t="shared" si="2437"/>
        <v/>
      </c>
      <c r="P3330" s="192" t="str">
        <f t="shared" si="2490"/>
        <v/>
      </c>
      <c r="Q3330" s="300" t="str">
        <f t="shared" si="2439"/>
        <v/>
      </c>
      <c r="R3330" s="300" t="str">
        <f t="shared" si="2440"/>
        <v/>
      </c>
      <c r="S3330" s="300" t="str">
        <f t="shared" si="2524"/>
        <v/>
      </c>
      <c r="T3330" s="192" t="str">
        <f t="shared" si="2442"/>
        <v/>
      </c>
      <c r="U3330" s="303" t="str">
        <f t="shared" si="2523"/>
        <v/>
      </c>
      <c r="V3330" s="300" t="str">
        <f t="shared" si="2508"/>
        <v/>
      </c>
      <c r="W3330" s="192" t="str">
        <f t="shared" si="2500"/>
        <v/>
      </c>
      <c r="X3330" s="303" t="str">
        <f t="shared" si="2501"/>
        <v/>
      </c>
      <c r="Y3330" s="300" t="str">
        <f t="shared" si="2525"/>
        <v/>
      </c>
      <c r="Z3330" s="300" t="str">
        <f t="shared" si="2487"/>
        <v/>
      </c>
      <c r="AA3330" s="303" t="str">
        <f t="shared" si="2502"/>
        <v/>
      </c>
      <c r="AB3330" s="300" t="str">
        <f t="shared" si="2450"/>
        <v/>
      </c>
      <c r="AC3330" s="300" t="str">
        <f t="shared" si="2503"/>
        <v/>
      </c>
      <c r="AD3330" s="300" t="str">
        <f t="shared" si="2452"/>
        <v/>
      </c>
      <c r="AE3330" s="192" t="str">
        <f t="shared" si="2509"/>
        <v/>
      </c>
      <c r="AF3330" s="192" t="str">
        <f t="shared" si="2510"/>
        <v/>
      </c>
      <c r="AG3330" s="192"/>
      <c r="AJ3330" s="300" t="str">
        <f t="shared" si="2488"/>
        <v/>
      </c>
      <c r="AK3330" s="300" t="str">
        <f t="shared" si="2494"/>
        <v/>
      </c>
      <c r="AL3330" s="300" t="str">
        <f t="shared" si="2457"/>
        <v/>
      </c>
      <c r="AM3330" s="300" t="str">
        <f t="shared" si="2489"/>
        <v/>
      </c>
      <c r="AN3330" s="300" t="str">
        <f t="shared" si="2495"/>
        <v/>
      </c>
      <c r="AO3330" s="300" t="str">
        <f t="shared" si="2496"/>
        <v/>
      </c>
      <c r="AP3330" s="300" t="str">
        <f t="shared" si="2497"/>
        <v/>
      </c>
      <c r="AQ3330" s="300" t="str">
        <f t="shared" si="2498"/>
        <v/>
      </c>
      <c r="AR3330" s="306" t="str">
        <f t="shared" si="2499"/>
        <v/>
      </c>
      <c r="AS3330" s="300" t="str">
        <f t="shared" si="2464"/>
        <v/>
      </c>
      <c r="AT3330" s="300" t="str">
        <f t="shared" si="2465"/>
        <v/>
      </c>
      <c r="AU3330" s="192" t="str">
        <f t="shared" si="2511"/>
        <v>рбс</v>
      </c>
      <c r="AV3330" s="192" t="str">
        <f t="shared" si="2512"/>
        <v>рбс87502673общопл</v>
      </c>
      <c r="AW3330" s="191">
        <f t="shared" si="2513"/>
        <v>13685</v>
      </c>
      <c r="AX3330" s="191">
        <f t="shared" si="2514"/>
        <v>10102.73</v>
      </c>
      <c r="AY3330" s="191">
        <f t="shared" si="2515"/>
        <v>0</v>
      </c>
      <c r="AZ3330" s="191">
        <f t="shared" si="2516"/>
        <v>0</v>
      </c>
      <c r="BA3330" s="193">
        <f t="shared" si="2517"/>
        <v>1</v>
      </c>
      <c r="BB3330" s="193">
        <f t="shared" si="2518"/>
        <v>1</v>
      </c>
      <c r="BC3330" s="193">
        <f t="shared" si="2519"/>
        <v>1</v>
      </c>
      <c r="BD3330" s="191">
        <f t="shared" si="2475"/>
        <v>0</v>
      </c>
      <c r="BE3330" s="191">
        <f t="shared" si="2520"/>
        <v>0</v>
      </c>
      <c r="BF3330" s="210">
        <f t="shared" si="2521"/>
        <v>0</v>
      </c>
      <c r="BG3330" s="211">
        <f t="shared" si="2522"/>
        <v>0</v>
      </c>
      <c r="BH3330" s="289"/>
      <c r="BI3330" s="289"/>
      <c r="BL3330" s="233"/>
    </row>
    <row r="3331" spans="1:64" ht="12" customHeight="1">
      <c r="A3331" s="333" t="s">
        <v>836</v>
      </c>
      <c r="B3331" s="381" t="s">
        <v>327</v>
      </c>
      <c r="C3331" s="333" t="s">
        <v>837</v>
      </c>
      <c r="D3331" s="381" t="s">
        <v>408</v>
      </c>
      <c r="E3331" s="381" t="s">
        <v>1548</v>
      </c>
      <c r="F3331" s="381" t="s">
        <v>586</v>
      </c>
      <c r="G3331" s="381" t="s">
        <v>397</v>
      </c>
      <c r="H3331" s="100" t="s">
        <v>653</v>
      </c>
      <c r="I3331" s="381" t="s">
        <v>505</v>
      </c>
      <c r="J3331" s="382">
        <v>3450</v>
      </c>
      <c r="K3331" s="382">
        <v>3380</v>
      </c>
      <c r="L3331" s="191" t="str">
        <f t="shared" si="2507"/>
        <v>875026730707014008000024434001</v>
      </c>
      <c r="M3331" s="192">
        <f t="array" ref="M3331">IF(COUNT(SEARCH(Удалить_Роспись_КВСР,$B3331)*SEARCH(Удалить_Роспись_ПБС,$C3331)*SEARCH(Удалить_Роспись_КФСР, $D3331)*SEARCH(Удалить_Роспись_КЦСР,$E3331)*SEARCH(Удалить_Роспись_КВР,$F3331)*SEARCH(Удалить_Роспись_ЭК,$H3331)*SEARCH(Удалить_Роспись_КР,$I3331))&gt;0,0,1)</f>
        <v>1</v>
      </c>
      <c r="N3331" s="192">
        <v>0</v>
      </c>
      <c r="O3331" s="192" t="str">
        <f t="shared" si="2437"/>
        <v/>
      </c>
      <c r="P3331" s="192" t="str">
        <f t="shared" si="2490"/>
        <v/>
      </c>
      <c r="Q3331" s="300" t="str">
        <f t="shared" si="2439"/>
        <v/>
      </c>
      <c r="R3331" s="300" t="str">
        <f t="shared" si="2440"/>
        <v/>
      </c>
      <c r="S3331" s="300" t="str">
        <f t="shared" si="2524"/>
        <v/>
      </c>
      <c r="T3331" s="192" t="str">
        <f t="shared" si="2442"/>
        <v/>
      </c>
      <c r="U3331" s="303" t="str">
        <f t="shared" si="2523"/>
        <v/>
      </c>
      <c r="V3331" s="300" t="str">
        <f t="shared" si="2508"/>
        <v/>
      </c>
      <c r="W3331" s="192" t="str">
        <f t="shared" si="2500"/>
        <v/>
      </c>
      <c r="X3331" s="303" t="str">
        <f t="shared" si="2501"/>
        <v/>
      </c>
      <c r="Y3331" s="300" t="str">
        <f t="shared" si="2525"/>
        <v/>
      </c>
      <c r="Z3331" s="300" t="str">
        <f t="shared" si="2487"/>
        <v/>
      </c>
      <c r="AA3331" s="303" t="str">
        <f t="shared" si="2502"/>
        <v/>
      </c>
      <c r="AB3331" s="300" t="str">
        <f t="shared" si="2450"/>
        <v/>
      </c>
      <c r="AC3331" s="300" t="str">
        <f t="shared" si="2503"/>
        <v/>
      </c>
      <c r="AD3331" s="300" t="str">
        <f t="shared" si="2452"/>
        <v/>
      </c>
      <c r="AE3331" s="192" t="str">
        <f t="shared" si="2509"/>
        <v/>
      </c>
      <c r="AF3331" s="192" t="str">
        <f t="shared" si="2510"/>
        <v/>
      </c>
      <c r="AG3331" s="192"/>
      <c r="AJ3331" s="300" t="str">
        <f t="shared" si="2488"/>
        <v/>
      </c>
      <c r="AK3331" s="300" t="str">
        <f t="shared" si="2494"/>
        <v/>
      </c>
      <c r="AL3331" s="300" t="str">
        <f t="shared" ref="AL3331:AL3383" si="2526">IF(OR($D3331="0409",$D3331="0503"),"бла","")</f>
        <v/>
      </c>
      <c r="AM3331" s="300" t="str">
        <f t="shared" si="2489"/>
        <v/>
      </c>
      <c r="AN3331" s="300" t="str">
        <f t="shared" si="2495"/>
        <v/>
      </c>
      <c r="AO3331" s="300" t="str">
        <f t="shared" si="2496"/>
        <v/>
      </c>
      <c r="AP3331" s="300" t="str">
        <f t="shared" si="2497"/>
        <v/>
      </c>
      <c r="AQ3331" s="300" t="str">
        <f t="shared" si="2498"/>
        <v/>
      </c>
      <c r="AR3331" s="306" t="str">
        <f t="shared" si="2499"/>
        <v/>
      </c>
      <c r="AS3331" s="300" t="str">
        <f t="shared" si="2464"/>
        <v/>
      </c>
      <c r="AT3331" s="300" t="str">
        <f t="shared" si="2465"/>
        <v/>
      </c>
      <c r="AU3331" s="192" t="str">
        <f t="shared" si="2511"/>
        <v>рбс</v>
      </c>
      <c r="AV3331" s="192" t="str">
        <f t="shared" si="2512"/>
        <v>рбс87502673общпро</v>
      </c>
      <c r="AW3331" s="191">
        <f t="shared" si="2513"/>
        <v>3450</v>
      </c>
      <c r="AX3331" s="191">
        <f t="shared" si="2514"/>
        <v>3380</v>
      </c>
      <c r="AY3331" s="191">
        <f t="shared" si="2515"/>
        <v>0</v>
      </c>
      <c r="AZ3331" s="191">
        <f t="shared" si="2516"/>
        <v>0</v>
      </c>
      <c r="BA3331" s="193">
        <f t="shared" si="2517"/>
        <v>1</v>
      </c>
      <c r="BB3331" s="193">
        <f t="shared" si="2518"/>
        <v>1</v>
      </c>
      <c r="BC3331" s="193">
        <f t="shared" si="2519"/>
        <v>1</v>
      </c>
      <c r="BD3331" s="191">
        <f t="shared" ref="BD3331:BD3383" si="2527">IF(ISNA(BA3331),0,AY3331*$BA3331)</f>
        <v>0</v>
      </c>
      <c r="BE3331" s="191">
        <f t="shared" si="2520"/>
        <v>0</v>
      </c>
      <c r="BF3331" s="210">
        <f t="shared" si="2521"/>
        <v>0</v>
      </c>
      <c r="BG3331" s="211">
        <f t="shared" si="2522"/>
        <v>0</v>
      </c>
      <c r="BH3331" s="289"/>
      <c r="BI3331" s="289"/>
      <c r="BL3331" s="233"/>
    </row>
    <row r="3332" spans="1:64" ht="12" customHeight="1">
      <c r="A3332" s="333" t="s">
        <v>836</v>
      </c>
      <c r="B3332" s="381" t="s">
        <v>327</v>
      </c>
      <c r="C3332" s="333" t="s">
        <v>837</v>
      </c>
      <c r="D3332" s="381" t="s">
        <v>408</v>
      </c>
      <c r="E3332" s="381" t="s">
        <v>1549</v>
      </c>
      <c r="F3332" s="381" t="s">
        <v>586</v>
      </c>
      <c r="G3332" s="381" t="s">
        <v>397</v>
      </c>
      <c r="H3332" s="100" t="s">
        <v>653</v>
      </c>
      <c r="I3332" s="381" t="s">
        <v>505</v>
      </c>
      <c r="J3332" s="382">
        <v>194350</v>
      </c>
      <c r="K3332" s="382">
        <v>188017.69</v>
      </c>
      <c r="L3332" s="191" t="str">
        <f t="shared" si="2507"/>
        <v>875026730707014008П00024434001</v>
      </c>
      <c r="M3332" s="192">
        <f t="array" ref="M3332">IF(COUNT(SEARCH(Удалить_Роспись_КВСР,$B3332)*SEARCH(Удалить_Роспись_ПБС,$C3332)*SEARCH(Удалить_Роспись_КФСР, $D3332)*SEARCH(Удалить_Роспись_КЦСР,$E3332)*SEARCH(Удалить_Роспись_КВР,$F3332)*SEARCH(Удалить_Роспись_ЭК,$H3332)*SEARCH(Удалить_Роспись_КР,$I3332))&gt;0,0,1)</f>
        <v>1</v>
      </c>
      <c r="N3332" s="192">
        <v>0</v>
      </c>
      <c r="O3332" s="192" t="str">
        <f t="shared" ref="O3332:O3383" si="2528">IF(OR($E3332="263П001",$E3332="092П000"),"атп","")</f>
        <v/>
      </c>
      <c r="P3332" s="192" t="str">
        <f t="shared" si="2490"/>
        <v/>
      </c>
      <c r="Q3332" s="300" t="str">
        <f t="shared" ref="Q3332:Q3383" si="2529">IF(OR($E3332="282Д002",$E3332="909Д000"),"инв","")</f>
        <v/>
      </c>
      <c r="R3332" s="300" t="str">
        <f t="shared" ref="R3332:R3383" si="2530">IF(OR($E3332="2928006",$E3332="4118004",$E3332="909Ж000"),"зем","")</f>
        <v/>
      </c>
      <c r="S3332" s="300" t="str">
        <f t="shared" si="2524"/>
        <v/>
      </c>
      <c r="T3332" s="192" t="str">
        <f t="shared" ref="T3332:T3383" si="2531">IF($E3332="9018000","рез","")</f>
        <v/>
      </c>
      <c r="U3332" s="303" t="str">
        <f t="shared" si="2523"/>
        <v/>
      </c>
      <c r="V3332" s="300" t="str">
        <f t="shared" si="2508"/>
        <v/>
      </c>
      <c r="W3332" s="192" t="str">
        <f t="shared" si="2500"/>
        <v/>
      </c>
      <c r="X3332" s="303" t="str">
        <f t="shared" si="2501"/>
        <v/>
      </c>
      <c r="Y3332" s="300" t="str">
        <f t="shared" si="2525"/>
        <v/>
      </c>
      <c r="Z3332" s="300" t="str">
        <f t="shared" si="2487"/>
        <v/>
      </c>
      <c r="AA3332" s="303" t="str">
        <f t="shared" si="2502"/>
        <v/>
      </c>
      <c r="AB3332" s="300" t="str">
        <f t="shared" ref="AB3332:AB3383" si="2532">IF($F3332="611","смз","")</f>
        <v/>
      </c>
      <c r="AC3332" s="300" t="str">
        <f t="shared" si="2503"/>
        <v/>
      </c>
      <c r="AD3332" s="300" t="str">
        <f t="shared" ref="AD3332:AD3383" si="2533">IF($F3332="612","сиц","")</f>
        <v/>
      </c>
      <c r="AE3332" s="192" t="str">
        <f t="shared" si="2509"/>
        <v/>
      </c>
      <c r="AF3332" s="192" t="str">
        <f t="shared" si="2510"/>
        <v/>
      </c>
      <c r="AG3332" s="192"/>
      <c r="AJ3332" s="300" t="str">
        <f t="shared" si="2488"/>
        <v/>
      </c>
      <c r="AK3332" s="300" t="str">
        <f t="shared" si="2494"/>
        <v/>
      </c>
      <c r="AL3332" s="300" t="str">
        <f t="shared" si="2526"/>
        <v/>
      </c>
      <c r="AM3332" s="300" t="str">
        <f t="shared" si="2489"/>
        <v/>
      </c>
      <c r="AN3332" s="300" t="str">
        <f t="shared" si="2495"/>
        <v/>
      </c>
      <c r="AO3332" s="300" t="str">
        <f t="shared" si="2496"/>
        <v/>
      </c>
      <c r="AP3332" s="300" t="str">
        <f t="shared" si="2497"/>
        <v/>
      </c>
      <c r="AQ3332" s="300" t="str">
        <f t="shared" si="2498"/>
        <v/>
      </c>
      <c r="AR3332" s="306" t="str">
        <f t="shared" si="2499"/>
        <v/>
      </c>
      <c r="AS3332" s="300" t="str">
        <f t="shared" ref="AS3332:AS3383" si="2534">IF($F3332="611","смз","")</f>
        <v/>
      </c>
      <c r="AT3332" s="300" t="str">
        <f t="shared" ref="AT3332:AT3383" si="2535">IF($F3332="612","сиц","")</f>
        <v/>
      </c>
      <c r="AU3332" s="192" t="str">
        <f t="shared" si="2511"/>
        <v>рбс</v>
      </c>
      <c r="AV3332" s="192" t="str">
        <f t="shared" si="2512"/>
        <v>рбс87502673общпро</v>
      </c>
      <c r="AW3332" s="191">
        <f t="shared" si="2513"/>
        <v>194350</v>
      </c>
      <c r="AX3332" s="191">
        <f t="shared" si="2514"/>
        <v>188017.69</v>
      </c>
      <c r="AY3332" s="191">
        <f t="shared" si="2515"/>
        <v>0</v>
      </c>
      <c r="AZ3332" s="191">
        <f t="shared" si="2516"/>
        <v>0</v>
      </c>
      <c r="BA3332" s="193">
        <f t="shared" si="2517"/>
        <v>1</v>
      </c>
      <c r="BB3332" s="193">
        <f t="shared" si="2518"/>
        <v>1</v>
      </c>
      <c r="BC3332" s="193">
        <f t="shared" si="2519"/>
        <v>1</v>
      </c>
      <c r="BD3332" s="191">
        <f t="shared" si="2527"/>
        <v>0</v>
      </c>
      <c r="BE3332" s="191">
        <f t="shared" si="2520"/>
        <v>0</v>
      </c>
      <c r="BF3332" s="210">
        <f t="shared" si="2521"/>
        <v>0</v>
      </c>
      <c r="BG3332" s="211">
        <f t="shared" si="2522"/>
        <v>0</v>
      </c>
      <c r="BH3332" s="289"/>
      <c r="BI3332" s="289"/>
      <c r="BL3332" s="233"/>
    </row>
    <row r="3333" spans="1:64" ht="12" customHeight="1">
      <c r="A3333" s="333" t="s">
        <v>836</v>
      </c>
      <c r="B3333" s="381" t="s">
        <v>327</v>
      </c>
      <c r="C3333" s="333" t="s">
        <v>837</v>
      </c>
      <c r="D3333" s="381" t="s">
        <v>325</v>
      </c>
      <c r="E3333" s="381" t="s">
        <v>1336</v>
      </c>
      <c r="F3333" s="381" t="s">
        <v>586</v>
      </c>
      <c r="G3333" s="381" t="s">
        <v>395</v>
      </c>
      <c r="H3333" s="100" t="s">
        <v>653</v>
      </c>
      <c r="I3333" s="381" t="s">
        <v>505</v>
      </c>
      <c r="J3333" s="382">
        <v>207150</v>
      </c>
      <c r="K3333" s="382">
        <v>0</v>
      </c>
      <c r="L3333" s="191" t="str">
        <f t="shared" si="2507"/>
        <v>875026730709011008002024429001</v>
      </c>
      <c r="M3333" s="192">
        <f t="array" ref="M3333">IF(COUNT(SEARCH(Удалить_Роспись_КВСР,$B3333)*SEARCH(Удалить_Роспись_ПБС,$C3333)*SEARCH(Удалить_Роспись_КФСР, $D3333)*SEARCH(Удалить_Роспись_КЦСР,$E3333)*SEARCH(Удалить_Роспись_КВР,$F3333)*SEARCH(Удалить_Роспись_ЭК,$H3333)*SEARCH(Удалить_Роспись_КР,$I3333))&gt;0,0,1)</f>
        <v>1</v>
      </c>
      <c r="N3333" s="192">
        <v>0</v>
      </c>
      <c r="O3333" s="192" t="str">
        <f t="shared" si="2528"/>
        <v/>
      </c>
      <c r="P3333" s="192" t="str">
        <f t="shared" si="2490"/>
        <v/>
      </c>
      <c r="Q3333" s="300" t="str">
        <f t="shared" si="2529"/>
        <v/>
      </c>
      <c r="R3333" s="300" t="str">
        <f t="shared" si="2530"/>
        <v/>
      </c>
      <c r="S3333" s="300" t="str">
        <f t="shared" si="2524"/>
        <v/>
      </c>
      <c r="T3333" s="192" t="str">
        <f t="shared" si="2531"/>
        <v/>
      </c>
      <c r="U3333" s="303" t="str">
        <f t="shared" si="2523"/>
        <v/>
      </c>
      <c r="V3333" s="300" t="str">
        <f t="shared" si="2508"/>
        <v/>
      </c>
      <c r="W3333" s="192" t="str">
        <f t="shared" si="2500"/>
        <v/>
      </c>
      <c r="X3333" s="303" t="str">
        <f t="shared" si="2501"/>
        <v/>
      </c>
      <c r="Y3333" s="300" t="str">
        <f t="shared" si="2525"/>
        <v/>
      </c>
      <c r="Z3333" s="300" t="str">
        <f t="shared" si="2487"/>
        <v/>
      </c>
      <c r="AA3333" s="303" t="str">
        <f t="shared" si="2502"/>
        <v/>
      </c>
      <c r="AB3333" s="300" t="str">
        <f t="shared" si="2532"/>
        <v/>
      </c>
      <c r="AC3333" s="300" t="str">
        <f t="shared" si="2503"/>
        <v/>
      </c>
      <c r="AD3333" s="300" t="str">
        <f t="shared" si="2533"/>
        <v/>
      </c>
      <c r="AE3333" s="192" t="str">
        <f t="shared" si="2509"/>
        <v/>
      </c>
      <c r="AF3333" s="192" t="str">
        <f t="shared" si="2510"/>
        <v/>
      </c>
      <c r="AG3333" s="192"/>
      <c r="AJ3333" s="300" t="str">
        <f t="shared" si="2488"/>
        <v/>
      </c>
      <c r="AK3333" s="300" t="str">
        <f t="shared" si="2494"/>
        <v/>
      </c>
      <c r="AL3333" s="300" t="str">
        <f t="shared" si="2526"/>
        <v/>
      </c>
      <c r="AM3333" s="300" t="str">
        <f t="shared" si="2489"/>
        <v/>
      </c>
      <c r="AN3333" s="300" t="str">
        <f t="shared" si="2495"/>
        <v/>
      </c>
      <c r="AO3333" s="300" t="str">
        <f t="shared" si="2496"/>
        <v/>
      </c>
      <c r="AP3333" s="300" t="str">
        <f t="shared" si="2497"/>
        <v/>
      </c>
      <c r="AQ3333" s="300" t="str">
        <f t="shared" si="2498"/>
        <v/>
      </c>
      <c r="AR3333" s="306" t="str">
        <f t="shared" si="2499"/>
        <v/>
      </c>
      <c r="AS3333" s="300" t="str">
        <f t="shared" si="2534"/>
        <v/>
      </c>
      <c r="AT3333" s="300" t="str">
        <f t="shared" si="2535"/>
        <v/>
      </c>
      <c r="AU3333" s="192" t="str">
        <f t="shared" si="2511"/>
        <v>рбс</v>
      </c>
      <c r="AV3333" s="192" t="str">
        <f t="shared" si="2512"/>
        <v>рбс87502673общпро</v>
      </c>
      <c r="AW3333" s="191">
        <f t="shared" si="2513"/>
        <v>207150</v>
      </c>
      <c r="AX3333" s="191">
        <f t="shared" si="2514"/>
        <v>0</v>
      </c>
      <c r="AY3333" s="191">
        <f t="shared" si="2515"/>
        <v>0</v>
      </c>
      <c r="AZ3333" s="191">
        <f t="shared" si="2516"/>
        <v>0</v>
      </c>
      <c r="BA3333" s="193">
        <f t="shared" si="2517"/>
        <v>1</v>
      </c>
      <c r="BB3333" s="193">
        <f t="shared" si="2518"/>
        <v>1</v>
      </c>
      <c r="BC3333" s="193">
        <f t="shared" si="2519"/>
        <v>1</v>
      </c>
      <c r="BD3333" s="191">
        <f t="shared" si="2527"/>
        <v>0</v>
      </c>
      <c r="BE3333" s="191">
        <f t="shared" si="2520"/>
        <v>0</v>
      </c>
      <c r="BF3333" s="210">
        <f t="shared" si="2521"/>
        <v>0</v>
      </c>
      <c r="BG3333" s="211">
        <f t="shared" si="2522"/>
        <v>0</v>
      </c>
      <c r="BH3333" s="289"/>
      <c r="BI3333" s="289"/>
      <c r="BL3333" s="233"/>
    </row>
    <row r="3334" spans="1:64" ht="12" hidden="1" customHeight="1">
      <c r="A3334" s="333" t="s">
        <v>836</v>
      </c>
      <c r="B3334" s="381" t="s">
        <v>327</v>
      </c>
      <c r="C3334" s="333" t="s">
        <v>837</v>
      </c>
      <c r="D3334" s="381" t="s">
        <v>325</v>
      </c>
      <c r="E3334" s="381" t="s">
        <v>1550</v>
      </c>
      <c r="F3334" s="381" t="s">
        <v>602</v>
      </c>
      <c r="G3334" s="381" t="s">
        <v>385</v>
      </c>
      <c r="H3334" s="100" t="s">
        <v>653</v>
      </c>
      <c r="I3334" s="381" t="s">
        <v>339</v>
      </c>
      <c r="J3334" s="382">
        <v>741928</v>
      </c>
      <c r="K3334" s="382">
        <v>448905.43</v>
      </c>
      <c r="L3334" s="191" t="str">
        <f t="shared" si="2507"/>
        <v>875026730709013007552012121110</v>
      </c>
      <c r="M3334" s="192">
        <f t="array" ref="M3334">IF(COUNT(SEARCH(Удалить_Роспись_КВСР,$B3334)*SEARCH(Удалить_Роспись_ПБС,$C3334)*SEARCH(Удалить_Роспись_КФСР, $D3334)*SEARCH(Удалить_Роспись_КЦСР,$E3334)*SEARCH(Удалить_Роспись_КВР,$F3334)*SEARCH(Удалить_Роспись_ЭК,$H3334)*SEARCH(Удалить_Роспись_КР,$I3334))&gt;0,0,1)</f>
        <v>0</v>
      </c>
      <c r="N3334" s="192">
        <v>0</v>
      </c>
      <c r="O3334" s="192" t="str">
        <f t="shared" si="2528"/>
        <v/>
      </c>
      <c r="P3334" s="192" t="str">
        <f t="shared" si="2490"/>
        <v/>
      </c>
      <c r="Q3334" s="300" t="str">
        <f t="shared" si="2529"/>
        <v/>
      </c>
      <c r="R3334" s="300" t="str">
        <f t="shared" si="2530"/>
        <v/>
      </c>
      <c r="S3334" s="300" t="str">
        <f t="shared" si="2524"/>
        <v/>
      </c>
      <c r="T3334" s="192" t="str">
        <f t="shared" si="2531"/>
        <v/>
      </c>
      <c r="U3334" s="303" t="str">
        <f t="shared" si="2523"/>
        <v/>
      </c>
      <c r="V3334" s="300" t="str">
        <f t="shared" si="2508"/>
        <v/>
      </c>
      <c r="W3334" s="192" t="str">
        <f t="shared" si="2500"/>
        <v/>
      </c>
      <c r="X3334" s="303" t="str">
        <f t="shared" si="2501"/>
        <v/>
      </c>
      <c r="Y3334" s="300" t="str">
        <f t="shared" si="2525"/>
        <v/>
      </c>
      <c r="Z3334" s="300" t="str">
        <f t="shared" si="2487"/>
        <v/>
      </c>
      <c r="AA3334" s="303" t="str">
        <f t="shared" si="2502"/>
        <v/>
      </c>
      <c r="AB3334" s="300" t="str">
        <f t="shared" si="2532"/>
        <v/>
      </c>
      <c r="AC3334" s="300" t="str">
        <f t="shared" si="2503"/>
        <v/>
      </c>
      <c r="AD3334" s="300" t="str">
        <f t="shared" si="2533"/>
        <v/>
      </c>
      <c r="AE3334" s="192" t="str">
        <f t="shared" si="2509"/>
        <v/>
      </c>
      <c r="AF3334" s="192" t="str">
        <f t="shared" si="2510"/>
        <v/>
      </c>
      <c r="AG3334" s="192"/>
      <c r="AJ3334" s="300" t="str">
        <f t="shared" si="2488"/>
        <v/>
      </c>
      <c r="AK3334" s="300" t="str">
        <f t="shared" si="2494"/>
        <v/>
      </c>
      <c r="AL3334" s="300" t="str">
        <f t="shared" si="2526"/>
        <v/>
      </c>
      <c r="AM3334" s="300" t="str">
        <f t="shared" si="2489"/>
        <v/>
      </c>
      <c r="AN3334" s="300" t="str">
        <f t="shared" si="2495"/>
        <v/>
      </c>
      <c r="AO3334" s="300" t="str">
        <f t="shared" si="2496"/>
        <v/>
      </c>
      <c r="AP3334" s="300" t="str">
        <f t="shared" si="2497"/>
        <v/>
      </c>
      <c r="AQ3334" s="300" t="str">
        <f t="shared" si="2498"/>
        <v/>
      </c>
      <c r="AR3334" s="306" t="str">
        <f t="shared" si="2499"/>
        <v/>
      </c>
      <c r="AS3334" s="300" t="str">
        <f t="shared" si="2534"/>
        <v/>
      </c>
      <c r="AT3334" s="300" t="str">
        <f t="shared" si="2535"/>
        <v/>
      </c>
      <c r="AU3334" s="192" t="str">
        <f t="shared" si="2511"/>
        <v>рбс</v>
      </c>
      <c r="AV3334" s="192" t="str">
        <f t="shared" si="2512"/>
        <v>рбс87502673общопл</v>
      </c>
      <c r="AW3334" s="191">
        <f t="shared" si="2513"/>
        <v>0</v>
      </c>
      <c r="AX3334" s="191">
        <f t="shared" si="2514"/>
        <v>0</v>
      </c>
      <c r="AY3334" s="191">
        <f t="shared" si="2515"/>
        <v>0</v>
      </c>
      <c r="AZ3334" s="191">
        <f t="shared" si="2516"/>
        <v>0</v>
      </c>
      <c r="BA3334" s="193">
        <f t="shared" si="2517"/>
        <v>1</v>
      </c>
      <c r="BB3334" s="193">
        <f t="shared" si="2518"/>
        <v>1</v>
      </c>
      <c r="BC3334" s="193">
        <f t="shared" si="2519"/>
        <v>1</v>
      </c>
      <c r="BD3334" s="191">
        <f t="shared" si="2527"/>
        <v>0</v>
      </c>
      <c r="BE3334" s="191">
        <f t="shared" si="2520"/>
        <v>0</v>
      </c>
      <c r="BF3334" s="210">
        <f t="shared" si="2521"/>
        <v>0</v>
      </c>
      <c r="BG3334" s="211">
        <f t="shared" si="2522"/>
        <v>0</v>
      </c>
      <c r="BH3334" s="289"/>
      <c r="BI3334" s="289"/>
      <c r="BL3334" s="233"/>
    </row>
    <row r="3335" spans="1:64" ht="12" hidden="1" customHeight="1">
      <c r="A3335" s="333" t="s">
        <v>836</v>
      </c>
      <c r="B3335" s="381" t="s">
        <v>327</v>
      </c>
      <c r="C3335" s="333" t="s">
        <v>837</v>
      </c>
      <c r="D3335" s="381" t="s">
        <v>325</v>
      </c>
      <c r="E3335" s="381" t="s">
        <v>1550</v>
      </c>
      <c r="F3335" s="381" t="s">
        <v>585</v>
      </c>
      <c r="G3335" s="381" t="s">
        <v>386</v>
      </c>
      <c r="H3335" s="100" t="s">
        <v>653</v>
      </c>
      <c r="I3335" s="381" t="s">
        <v>339</v>
      </c>
      <c r="J3335" s="382">
        <v>145000</v>
      </c>
      <c r="K3335" s="382">
        <v>19717.23</v>
      </c>
      <c r="L3335" s="191" t="str">
        <f t="shared" si="2507"/>
        <v>875026730709013007552012221210</v>
      </c>
      <c r="M3335" s="192">
        <f t="array" ref="M3335">IF(COUNT(SEARCH(Удалить_Роспись_КВСР,$B3335)*SEARCH(Удалить_Роспись_ПБС,$C3335)*SEARCH(Удалить_Роспись_КФСР, $D3335)*SEARCH(Удалить_Роспись_КЦСР,$E3335)*SEARCH(Удалить_Роспись_КВР,$F3335)*SEARCH(Удалить_Роспись_ЭК,$H3335)*SEARCH(Удалить_Роспись_КР,$I3335))&gt;0,0,1)</f>
        <v>0</v>
      </c>
      <c r="N3335" s="192">
        <v>0</v>
      </c>
      <c r="O3335" s="192" t="str">
        <f t="shared" si="2528"/>
        <v/>
      </c>
      <c r="P3335" s="192" t="str">
        <f t="shared" si="2490"/>
        <v/>
      </c>
      <c r="Q3335" s="300" t="str">
        <f t="shared" si="2529"/>
        <v/>
      </c>
      <c r="R3335" s="300" t="str">
        <f t="shared" si="2530"/>
        <v/>
      </c>
      <c r="S3335" s="300" t="str">
        <f t="shared" si="2524"/>
        <v/>
      </c>
      <c r="T3335" s="192" t="str">
        <f t="shared" si="2531"/>
        <v/>
      </c>
      <c r="U3335" s="303" t="str">
        <f t="shared" si="2523"/>
        <v/>
      </c>
      <c r="V3335" s="300" t="str">
        <f t="shared" si="2508"/>
        <v/>
      </c>
      <c r="W3335" s="192" t="str">
        <f t="shared" si="2500"/>
        <v/>
      </c>
      <c r="X3335" s="303" t="str">
        <f t="shared" si="2501"/>
        <v/>
      </c>
      <c r="Y3335" s="300" t="str">
        <f t="shared" si="2525"/>
        <v/>
      </c>
      <c r="Z3335" s="300" t="str">
        <f t="shared" si="2487"/>
        <v/>
      </c>
      <c r="AA3335" s="303" t="str">
        <f t="shared" si="2502"/>
        <v/>
      </c>
      <c r="AB3335" s="300" t="str">
        <f t="shared" si="2532"/>
        <v/>
      </c>
      <c r="AC3335" s="300" t="str">
        <f t="shared" si="2503"/>
        <v/>
      </c>
      <c r="AD3335" s="300" t="str">
        <f t="shared" si="2533"/>
        <v/>
      </c>
      <c r="AE3335" s="192" t="str">
        <f t="shared" si="2509"/>
        <v/>
      </c>
      <c r="AF3335" s="192" t="str">
        <f t="shared" si="2510"/>
        <v/>
      </c>
      <c r="AG3335" s="192"/>
      <c r="AJ3335" s="300" t="str">
        <f t="shared" si="2488"/>
        <v/>
      </c>
      <c r="AK3335" s="300" t="str">
        <f t="shared" si="2494"/>
        <v/>
      </c>
      <c r="AL3335" s="300" t="str">
        <f t="shared" si="2526"/>
        <v/>
      </c>
      <c r="AM3335" s="300" t="str">
        <f t="shared" si="2489"/>
        <v/>
      </c>
      <c r="AN3335" s="300" t="str">
        <f t="shared" si="2495"/>
        <v/>
      </c>
      <c r="AO3335" s="300" t="str">
        <f t="shared" si="2496"/>
        <v/>
      </c>
      <c r="AP3335" s="300" t="str">
        <f t="shared" si="2497"/>
        <v/>
      </c>
      <c r="AQ3335" s="300" t="str">
        <f t="shared" si="2498"/>
        <v/>
      </c>
      <c r="AR3335" s="306" t="str">
        <f t="shared" si="2499"/>
        <v/>
      </c>
      <c r="AS3335" s="300" t="str">
        <f t="shared" si="2534"/>
        <v/>
      </c>
      <c r="AT3335" s="300" t="str">
        <f t="shared" si="2535"/>
        <v/>
      </c>
      <c r="AU3335" s="192" t="str">
        <f t="shared" si="2511"/>
        <v>рбс</v>
      </c>
      <c r="AV3335" s="192" t="str">
        <f t="shared" si="2512"/>
        <v>рбс87502673общпро</v>
      </c>
      <c r="AW3335" s="191">
        <f t="shared" si="2513"/>
        <v>0</v>
      </c>
      <c r="AX3335" s="191">
        <f t="shared" si="2514"/>
        <v>0</v>
      </c>
      <c r="AY3335" s="191">
        <f t="shared" si="2515"/>
        <v>0</v>
      </c>
      <c r="AZ3335" s="191">
        <f t="shared" si="2516"/>
        <v>0</v>
      </c>
      <c r="BA3335" s="193">
        <f t="shared" si="2517"/>
        <v>1</v>
      </c>
      <c r="BB3335" s="193">
        <f t="shared" si="2518"/>
        <v>1</v>
      </c>
      <c r="BC3335" s="193">
        <f t="shared" si="2519"/>
        <v>1</v>
      </c>
      <c r="BD3335" s="191">
        <f t="shared" si="2527"/>
        <v>0</v>
      </c>
      <c r="BE3335" s="191">
        <f t="shared" si="2520"/>
        <v>0</v>
      </c>
      <c r="BF3335" s="210">
        <f t="shared" si="2521"/>
        <v>0</v>
      </c>
      <c r="BG3335" s="211">
        <f t="shared" si="2522"/>
        <v>0</v>
      </c>
      <c r="BH3335" s="289"/>
      <c r="BI3335" s="289"/>
      <c r="BL3335" s="233"/>
    </row>
    <row r="3336" spans="1:64" ht="12" hidden="1" customHeight="1">
      <c r="A3336" s="333" t="s">
        <v>836</v>
      </c>
      <c r="B3336" s="381" t="s">
        <v>327</v>
      </c>
      <c r="C3336" s="333" t="s">
        <v>837</v>
      </c>
      <c r="D3336" s="381" t="s">
        <v>325</v>
      </c>
      <c r="E3336" s="381" t="s">
        <v>1550</v>
      </c>
      <c r="F3336" s="381" t="s">
        <v>873</v>
      </c>
      <c r="G3336" s="381" t="s">
        <v>387</v>
      </c>
      <c r="H3336" s="100" t="s">
        <v>653</v>
      </c>
      <c r="I3336" s="381" t="s">
        <v>339</v>
      </c>
      <c r="J3336" s="382">
        <v>224062</v>
      </c>
      <c r="K3336" s="382">
        <v>123183.07</v>
      </c>
      <c r="L3336" s="191" t="str">
        <f t="shared" si="2507"/>
        <v>875026730709013007552012921310</v>
      </c>
      <c r="M3336" s="192">
        <f t="array" ref="M3336">IF(COUNT(SEARCH(Удалить_Роспись_КВСР,$B3336)*SEARCH(Удалить_Роспись_ПБС,$C3336)*SEARCH(Удалить_Роспись_КФСР, $D3336)*SEARCH(Удалить_Роспись_КЦСР,$E3336)*SEARCH(Удалить_Роспись_КВР,$F3336)*SEARCH(Удалить_Роспись_ЭК,$H3336)*SEARCH(Удалить_Роспись_КР,$I3336))&gt;0,0,1)</f>
        <v>0</v>
      </c>
      <c r="N3336" s="192">
        <v>0</v>
      </c>
      <c r="O3336" s="192" t="str">
        <f t="shared" si="2528"/>
        <v/>
      </c>
      <c r="P3336" s="192" t="str">
        <f t="shared" si="2490"/>
        <v/>
      </c>
      <c r="Q3336" s="300" t="str">
        <f t="shared" si="2529"/>
        <v/>
      </c>
      <c r="R3336" s="300" t="str">
        <f t="shared" si="2530"/>
        <v/>
      </c>
      <c r="S3336" s="300" t="str">
        <f t="shared" si="2524"/>
        <v/>
      </c>
      <c r="T3336" s="192" t="str">
        <f t="shared" si="2531"/>
        <v/>
      </c>
      <c r="U3336" s="303" t="str">
        <f t="shared" si="2523"/>
        <v/>
      </c>
      <c r="V3336" s="300" t="str">
        <f t="shared" si="2508"/>
        <v/>
      </c>
      <c r="W3336" s="192" t="str">
        <f t="shared" si="2500"/>
        <v/>
      </c>
      <c r="X3336" s="303" t="str">
        <f t="shared" si="2501"/>
        <v/>
      </c>
      <c r="Y3336" s="300" t="str">
        <f t="shared" si="2525"/>
        <v/>
      </c>
      <c r="Z3336" s="300" t="str">
        <f t="shared" ref="Z3336:Z3383" si="2536">IF($G3336="251","меж","")</f>
        <v/>
      </c>
      <c r="AA3336" s="303" t="str">
        <f t="shared" si="2502"/>
        <v/>
      </c>
      <c r="AB3336" s="300" t="str">
        <f t="shared" si="2532"/>
        <v/>
      </c>
      <c r="AC3336" s="300" t="str">
        <f t="shared" si="2503"/>
        <v/>
      </c>
      <c r="AD3336" s="300" t="str">
        <f t="shared" si="2533"/>
        <v/>
      </c>
      <c r="AE3336" s="192" t="str">
        <f t="shared" si="2509"/>
        <v/>
      </c>
      <c r="AF3336" s="192" t="str">
        <f t="shared" si="2510"/>
        <v/>
      </c>
      <c r="AG3336" s="192"/>
      <c r="AJ3336" s="300" t="str">
        <f t="shared" ref="AJ3336:AJ3368" si="2537">IF(AND(D3336="0503",G3336="223",OR(E3336="2118002",E3336="2218002",E3336="2338004",E3336="2718002",E3336="2928002",E3336="3018002",E3336="3118002",E3336="3218002",E3336="3418002",E3336="3658002",E3336="3718002",E3336="3818002",E3336="3948001",E3336="4118002",E3336="4218002",E3336="4218001",E3336="4318002",E3336="4418002",E3336="4618002")),"осв","")</f>
        <v/>
      </c>
      <c r="AK3336" s="300" t="str">
        <f t="shared" si="2494"/>
        <v/>
      </c>
      <c r="AL3336" s="300" t="str">
        <f t="shared" si="2526"/>
        <v/>
      </c>
      <c r="AM3336" s="300" t="str">
        <f t="shared" ref="AM3336:AM3383" si="2538">IF($G3336="251","меж","")</f>
        <v/>
      </c>
      <c r="AN3336" s="300" t="str">
        <f t="shared" si="2495"/>
        <v/>
      </c>
      <c r="AO3336" s="300" t="str">
        <f t="shared" si="2496"/>
        <v/>
      </c>
      <c r="AP3336" s="300" t="str">
        <f t="shared" si="2497"/>
        <v/>
      </c>
      <c r="AQ3336" s="300" t="str">
        <f t="shared" si="2498"/>
        <v/>
      </c>
      <c r="AR3336" s="306" t="str">
        <f t="shared" si="2499"/>
        <v/>
      </c>
      <c r="AS3336" s="300" t="str">
        <f t="shared" si="2534"/>
        <v/>
      </c>
      <c r="AT3336" s="300" t="str">
        <f t="shared" si="2535"/>
        <v/>
      </c>
      <c r="AU3336" s="192" t="str">
        <f t="shared" si="2511"/>
        <v>рбс</v>
      </c>
      <c r="AV3336" s="192" t="str">
        <f t="shared" si="2512"/>
        <v>рбс87502673общопл</v>
      </c>
      <c r="AW3336" s="191">
        <f t="shared" si="2513"/>
        <v>0</v>
      </c>
      <c r="AX3336" s="191">
        <f t="shared" si="2514"/>
        <v>0</v>
      </c>
      <c r="AY3336" s="191">
        <f t="shared" si="2515"/>
        <v>0</v>
      </c>
      <c r="AZ3336" s="191">
        <f t="shared" si="2516"/>
        <v>0</v>
      </c>
      <c r="BA3336" s="193">
        <f t="shared" si="2517"/>
        <v>1</v>
      </c>
      <c r="BB3336" s="193">
        <f t="shared" si="2518"/>
        <v>1</v>
      </c>
      <c r="BC3336" s="193">
        <f t="shared" si="2519"/>
        <v>1</v>
      </c>
      <c r="BD3336" s="191">
        <f t="shared" si="2527"/>
        <v>0</v>
      </c>
      <c r="BE3336" s="191">
        <f t="shared" si="2520"/>
        <v>0</v>
      </c>
      <c r="BF3336" s="210">
        <f t="shared" si="2521"/>
        <v>0</v>
      </c>
      <c r="BG3336" s="211">
        <f t="shared" si="2522"/>
        <v>0</v>
      </c>
      <c r="BH3336" s="289"/>
      <c r="BI3336" s="289"/>
      <c r="BL3336" s="233"/>
    </row>
    <row r="3337" spans="1:64" ht="12" hidden="1" customHeight="1">
      <c r="A3337" s="333" t="s">
        <v>836</v>
      </c>
      <c r="B3337" s="381" t="s">
        <v>327</v>
      </c>
      <c r="C3337" s="333" t="s">
        <v>837</v>
      </c>
      <c r="D3337" s="381" t="s">
        <v>325</v>
      </c>
      <c r="E3337" s="381" t="s">
        <v>1550</v>
      </c>
      <c r="F3337" s="381" t="s">
        <v>586</v>
      </c>
      <c r="G3337" s="381" t="s">
        <v>391</v>
      </c>
      <c r="H3337" s="100" t="s">
        <v>653</v>
      </c>
      <c r="I3337" s="381" t="s">
        <v>339</v>
      </c>
      <c r="J3337" s="382">
        <v>18000</v>
      </c>
      <c r="K3337" s="382">
        <v>8700</v>
      </c>
      <c r="L3337" s="191" t="str">
        <f t="shared" si="2507"/>
        <v>875026730709013007552024422110</v>
      </c>
      <c r="M3337" s="192">
        <f t="array" ref="M3337">IF(COUNT(SEARCH(Удалить_Роспись_КВСР,$B3337)*SEARCH(Удалить_Роспись_ПБС,$C3337)*SEARCH(Удалить_Роспись_КФСР, $D3337)*SEARCH(Удалить_Роспись_КЦСР,$E3337)*SEARCH(Удалить_Роспись_КВР,$F3337)*SEARCH(Удалить_Роспись_ЭК,$H3337)*SEARCH(Удалить_Роспись_КР,$I3337))&gt;0,0,1)</f>
        <v>0</v>
      </c>
      <c r="N3337" s="192">
        <v>0</v>
      </c>
      <c r="O3337" s="192" t="str">
        <f t="shared" si="2528"/>
        <v/>
      </c>
      <c r="P3337" s="192" t="str">
        <f t="shared" si="2490"/>
        <v/>
      </c>
      <c r="Q3337" s="300" t="str">
        <f t="shared" si="2529"/>
        <v/>
      </c>
      <c r="R3337" s="300" t="str">
        <f t="shared" si="2530"/>
        <v/>
      </c>
      <c r="S3337" s="300" t="str">
        <f t="shared" si="2524"/>
        <v/>
      </c>
      <c r="T3337" s="192" t="str">
        <f t="shared" si="2531"/>
        <v/>
      </c>
      <c r="U3337" s="303" t="str">
        <f t="shared" si="2523"/>
        <v/>
      </c>
      <c r="V3337" s="300" t="str">
        <f t="shared" si="2508"/>
        <v/>
      </c>
      <c r="W3337" s="192" t="str">
        <f t="shared" si="2500"/>
        <v/>
      </c>
      <c r="X3337" s="303" t="str">
        <f t="shared" si="2501"/>
        <v/>
      </c>
      <c r="Y3337" s="300" t="str">
        <f t="shared" si="2525"/>
        <v/>
      </c>
      <c r="Z3337" s="300" t="str">
        <f t="shared" si="2536"/>
        <v/>
      </c>
      <c r="AA3337" s="303" t="str">
        <f t="shared" si="2502"/>
        <v/>
      </c>
      <c r="AB3337" s="300" t="str">
        <f t="shared" si="2532"/>
        <v/>
      </c>
      <c r="AC3337" s="300" t="str">
        <f t="shared" si="2503"/>
        <v/>
      </c>
      <c r="AD3337" s="300" t="str">
        <f t="shared" si="2533"/>
        <v/>
      </c>
      <c r="AE3337" s="192" t="str">
        <f t="shared" si="2509"/>
        <v/>
      </c>
      <c r="AF3337" s="192" t="str">
        <f t="shared" si="2510"/>
        <v/>
      </c>
      <c r="AG3337" s="192"/>
      <c r="AJ3337" s="300" t="str">
        <f t="shared" si="2537"/>
        <v/>
      </c>
      <c r="AK3337" s="300" t="str">
        <f t="shared" si="2494"/>
        <v/>
      </c>
      <c r="AL3337" s="300" t="str">
        <f t="shared" si="2526"/>
        <v/>
      </c>
      <c r="AM3337" s="300" t="str">
        <f t="shared" si="2538"/>
        <v/>
      </c>
      <c r="AN3337" s="300" t="str">
        <f t="shared" si="2495"/>
        <v/>
      </c>
      <c r="AO3337" s="300" t="str">
        <f t="shared" si="2496"/>
        <v/>
      </c>
      <c r="AP3337" s="300" t="str">
        <f t="shared" si="2497"/>
        <v/>
      </c>
      <c r="AQ3337" s="300" t="str">
        <f t="shared" si="2498"/>
        <v/>
      </c>
      <c r="AR3337" s="306" t="str">
        <f t="shared" si="2499"/>
        <v/>
      </c>
      <c r="AS3337" s="300" t="str">
        <f t="shared" si="2534"/>
        <v/>
      </c>
      <c r="AT3337" s="300" t="str">
        <f t="shared" si="2535"/>
        <v/>
      </c>
      <c r="AU3337" s="192" t="str">
        <f t="shared" si="2511"/>
        <v>рбс</v>
      </c>
      <c r="AV3337" s="192" t="str">
        <f t="shared" si="2512"/>
        <v>рбс87502673общпро</v>
      </c>
      <c r="AW3337" s="191">
        <f t="shared" si="2513"/>
        <v>0</v>
      </c>
      <c r="AX3337" s="191">
        <f t="shared" si="2514"/>
        <v>0</v>
      </c>
      <c r="AY3337" s="191">
        <f t="shared" si="2515"/>
        <v>0</v>
      </c>
      <c r="AZ3337" s="191">
        <f t="shared" si="2516"/>
        <v>0</v>
      </c>
      <c r="BA3337" s="193">
        <f t="shared" si="2517"/>
        <v>1</v>
      </c>
      <c r="BB3337" s="193">
        <f t="shared" si="2518"/>
        <v>1</v>
      </c>
      <c r="BC3337" s="193">
        <f t="shared" si="2519"/>
        <v>1</v>
      </c>
      <c r="BD3337" s="191">
        <f t="shared" si="2527"/>
        <v>0</v>
      </c>
      <c r="BE3337" s="191">
        <f t="shared" si="2520"/>
        <v>0</v>
      </c>
      <c r="BF3337" s="210">
        <f t="shared" si="2521"/>
        <v>0</v>
      </c>
      <c r="BG3337" s="211">
        <f t="shared" si="2522"/>
        <v>0</v>
      </c>
      <c r="BH3337" s="289"/>
      <c r="BI3337" s="289"/>
      <c r="BL3337" s="233"/>
    </row>
    <row r="3338" spans="1:64" ht="12" hidden="1" customHeight="1">
      <c r="A3338" s="333" t="s">
        <v>836</v>
      </c>
      <c r="B3338" s="381" t="s">
        <v>327</v>
      </c>
      <c r="C3338" s="333" t="s">
        <v>837</v>
      </c>
      <c r="D3338" s="381" t="s">
        <v>325</v>
      </c>
      <c r="E3338" s="381" t="s">
        <v>1550</v>
      </c>
      <c r="F3338" s="381" t="s">
        <v>586</v>
      </c>
      <c r="G3338" s="381" t="s">
        <v>394</v>
      </c>
      <c r="H3338" s="100" t="s">
        <v>653</v>
      </c>
      <c r="I3338" s="381" t="s">
        <v>339</v>
      </c>
      <c r="J3338" s="382">
        <v>15000</v>
      </c>
      <c r="K3338" s="382">
        <v>0</v>
      </c>
      <c r="L3338" s="191" t="str">
        <f t="shared" si="2507"/>
        <v>875026730709013007552024422510</v>
      </c>
      <c r="M3338" s="192">
        <f t="array" ref="M3338">IF(COUNT(SEARCH(Удалить_Роспись_КВСР,$B3338)*SEARCH(Удалить_Роспись_ПБС,$C3338)*SEARCH(Удалить_Роспись_КФСР, $D3338)*SEARCH(Удалить_Роспись_КЦСР,$E3338)*SEARCH(Удалить_Роспись_КВР,$F3338)*SEARCH(Удалить_Роспись_ЭК,$H3338)*SEARCH(Удалить_Роспись_КР,$I3338))&gt;0,0,1)</f>
        <v>0</v>
      </c>
      <c r="N3338" s="192">
        <v>0</v>
      </c>
      <c r="O3338" s="192" t="str">
        <f t="shared" si="2528"/>
        <v/>
      </c>
      <c r="P3338" s="192" t="str">
        <f t="shared" si="2490"/>
        <v/>
      </c>
      <c r="Q3338" s="300" t="str">
        <f t="shared" si="2529"/>
        <v/>
      </c>
      <c r="R3338" s="300" t="str">
        <f t="shared" si="2530"/>
        <v/>
      </c>
      <c r="S3338" s="300" t="str">
        <f t="shared" si="2524"/>
        <v/>
      </c>
      <c r="T3338" s="192" t="str">
        <f t="shared" si="2531"/>
        <v/>
      </c>
      <c r="U3338" s="303" t="str">
        <f t="shared" si="2523"/>
        <v/>
      </c>
      <c r="V3338" s="300" t="str">
        <f t="shared" si="2508"/>
        <v/>
      </c>
      <c r="W3338" s="192" t="str">
        <f t="shared" si="2500"/>
        <v/>
      </c>
      <c r="X3338" s="303" t="str">
        <f t="shared" si="2501"/>
        <v/>
      </c>
      <c r="Y3338" s="300" t="str">
        <f t="shared" si="2525"/>
        <v/>
      </c>
      <c r="Z3338" s="300" t="str">
        <f t="shared" si="2536"/>
        <v/>
      </c>
      <c r="AA3338" s="303" t="str">
        <f t="shared" si="2502"/>
        <v/>
      </c>
      <c r="AB3338" s="300" t="str">
        <f t="shared" si="2532"/>
        <v/>
      </c>
      <c r="AC3338" s="300" t="str">
        <f t="shared" si="2503"/>
        <v/>
      </c>
      <c r="AD3338" s="300" t="str">
        <f t="shared" si="2533"/>
        <v/>
      </c>
      <c r="AE3338" s="192" t="str">
        <f t="shared" si="2509"/>
        <v/>
      </c>
      <c r="AF3338" s="192" t="str">
        <f t="shared" si="2510"/>
        <v/>
      </c>
      <c r="AG3338" s="192"/>
      <c r="AJ3338" s="300" t="str">
        <f t="shared" si="2537"/>
        <v/>
      </c>
      <c r="AK3338" s="300" t="str">
        <f t="shared" si="2494"/>
        <v/>
      </c>
      <c r="AL3338" s="300" t="str">
        <f t="shared" si="2526"/>
        <v/>
      </c>
      <c r="AM3338" s="300" t="str">
        <f t="shared" si="2538"/>
        <v/>
      </c>
      <c r="AN3338" s="300" t="str">
        <f t="shared" si="2495"/>
        <v/>
      </c>
      <c r="AO3338" s="300" t="str">
        <f t="shared" si="2496"/>
        <v/>
      </c>
      <c r="AP3338" s="300" t="str">
        <f t="shared" si="2497"/>
        <v/>
      </c>
      <c r="AQ3338" s="300" t="str">
        <f t="shared" si="2498"/>
        <v/>
      </c>
      <c r="AR3338" s="306" t="str">
        <f t="shared" si="2499"/>
        <v/>
      </c>
      <c r="AS3338" s="300" t="str">
        <f t="shared" si="2534"/>
        <v/>
      </c>
      <c r="AT3338" s="300" t="str">
        <f t="shared" si="2535"/>
        <v/>
      </c>
      <c r="AU3338" s="192" t="str">
        <f t="shared" si="2511"/>
        <v>рбс</v>
      </c>
      <c r="AV3338" s="192" t="str">
        <f t="shared" si="2512"/>
        <v>рбс87502673общпро</v>
      </c>
      <c r="AW3338" s="191">
        <f t="shared" si="2513"/>
        <v>0</v>
      </c>
      <c r="AX3338" s="191">
        <f t="shared" si="2514"/>
        <v>0</v>
      </c>
      <c r="AY3338" s="191">
        <f t="shared" si="2515"/>
        <v>0</v>
      </c>
      <c r="AZ3338" s="191">
        <f t="shared" si="2516"/>
        <v>0</v>
      </c>
      <c r="BA3338" s="193">
        <f t="shared" si="2517"/>
        <v>1</v>
      </c>
      <c r="BB3338" s="193">
        <f t="shared" si="2518"/>
        <v>1</v>
      </c>
      <c r="BC3338" s="193">
        <f t="shared" si="2519"/>
        <v>1</v>
      </c>
      <c r="BD3338" s="191">
        <f t="shared" si="2527"/>
        <v>0</v>
      </c>
      <c r="BE3338" s="191">
        <f t="shared" si="2520"/>
        <v>0</v>
      </c>
      <c r="BF3338" s="210">
        <f t="shared" si="2521"/>
        <v>0</v>
      </c>
      <c r="BG3338" s="211">
        <f t="shared" si="2522"/>
        <v>0</v>
      </c>
      <c r="BH3338" s="289"/>
      <c r="BI3338" s="289"/>
      <c r="BL3338" s="233"/>
    </row>
    <row r="3339" spans="1:64" ht="12" hidden="1" customHeight="1">
      <c r="A3339" s="333" t="s">
        <v>836</v>
      </c>
      <c r="B3339" s="381" t="s">
        <v>327</v>
      </c>
      <c r="C3339" s="333" t="s">
        <v>837</v>
      </c>
      <c r="D3339" s="381" t="s">
        <v>325</v>
      </c>
      <c r="E3339" s="381" t="s">
        <v>1550</v>
      </c>
      <c r="F3339" s="381" t="s">
        <v>586</v>
      </c>
      <c r="G3339" s="381" t="s">
        <v>389</v>
      </c>
      <c r="H3339" s="100" t="s">
        <v>653</v>
      </c>
      <c r="I3339" s="381" t="s">
        <v>339</v>
      </c>
      <c r="J3339" s="382">
        <v>55500</v>
      </c>
      <c r="K3339" s="382">
        <v>48500</v>
      </c>
      <c r="L3339" s="191" t="str">
        <f t="shared" si="2507"/>
        <v>875026730709013007552024422610</v>
      </c>
      <c r="M3339" s="192">
        <f t="array" ref="M3339">IF(COUNT(SEARCH(Удалить_Роспись_КВСР,$B3339)*SEARCH(Удалить_Роспись_ПБС,$C3339)*SEARCH(Удалить_Роспись_КФСР, $D3339)*SEARCH(Удалить_Роспись_КЦСР,$E3339)*SEARCH(Удалить_Роспись_КВР,$F3339)*SEARCH(Удалить_Роспись_ЭК,$H3339)*SEARCH(Удалить_Роспись_КР,$I3339))&gt;0,0,1)</f>
        <v>0</v>
      </c>
      <c r="N3339" s="192">
        <v>0</v>
      </c>
      <c r="O3339" s="192" t="str">
        <f t="shared" si="2528"/>
        <v/>
      </c>
      <c r="P3339" s="192" t="str">
        <f t="shared" si="2490"/>
        <v/>
      </c>
      <c r="Q3339" s="300" t="str">
        <f t="shared" si="2529"/>
        <v/>
      </c>
      <c r="R3339" s="300" t="str">
        <f t="shared" si="2530"/>
        <v/>
      </c>
      <c r="S3339" s="300" t="str">
        <f t="shared" si="2524"/>
        <v/>
      </c>
      <c r="T3339" s="192" t="str">
        <f t="shared" si="2531"/>
        <v/>
      </c>
      <c r="U3339" s="303" t="str">
        <f t="shared" si="2523"/>
        <v/>
      </c>
      <c r="V3339" s="300" t="str">
        <f t="shared" si="2508"/>
        <v/>
      </c>
      <c r="W3339" s="192" t="str">
        <f t="shared" si="2500"/>
        <v/>
      </c>
      <c r="X3339" s="303" t="str">
        <f t="shared" si="2501"/>
        <v/>
      </c>
      <c r="Y3339" s="300" t="str">
        <f t="shared" si="2525"/>
        <v/>
      </c>
      <c r="Z3339" s="300" t="str">
        <f t="shared" si="2536"/>
        <v/>
      </c>
      <c r="AA3339" s="303" t="str">
        <f t="shared" si="2502"/>
        <v/>
      </c>
      <c r="AB3339" s="300" t="str">
        <f t="shared" si="2532"/>
        <v/>
      </c>
      <c r="AC3339" s="300" t="str">
        <f t="shared" si="2503"/>
        <v/>
      </c>
      <c r="AD3339" s="300" t="str">
        <f t="shared" si="2533"/>
        <v/>
      </c>
      <c r="AE3339" s="192" t="str">
        <f t="shared" si="2509"/>
        <v/>
      </c>
      <c r="AF3339" s="192" t="str">
        <f t="shared" si="2510"/>
        <v/>
      </c>
      <c r="AG3339" s="192"/>
      <c r="AJ3339" s="300" t="str">
        <f t="shared" si="2537"/>
        <v/>
      </c>
      <c r="AK3339" s="300" t="str">
        <f t="shared" si="2494"/>
        <v/>
      </c>
      <c r="AL3339" s="300" t="str">
        <f t="shared" si="2526"/>
        <v/>
      </c>
      <c r="AM3339" s="300" t="str">
        <f t="shared" si="2538"/>
        <v/>
      </c>
      <c r="AN3339" s="300" t="str">
        <f t="shared" si="2495"/>
        <v/>
      </c>
      <c r="AO3339" s="300" t="str">
        <f t="shared" si="2496"/>
        <v/>
      </c>
      <c r="AP3339" s="300" t="str">
        <f t="shared" si="2497"/>
        <v/>
      </c>
      <c r="AQ3339" s="300" t="str">
        <f t="shared" si="2498"/>
        <v/>
      </c>
      <c r="AR3339" s="306" t="str">
        <f t="shared" si="2499"/>
        <v/>
      </c>
      <c r="AS3339" s="300" t="str">
        <f t="shared" si="2534"/>
        <v/>
      </c>
      <c r="AT3339" s="300" t="str">
        <f t="shared" si="2535"/>
        <v/>
      </c>
      <c r="AU3339" s="192" t="str">
        <f t="shared" si="2511"/>
        <v>рбс</v>
      </c>
      <c r="AV3339" s="192" t="str">
        <f t="shared" si="2512"/>
        <v>рбс87502673общпро</v>
      </c>
      <c r="AW3339" s="191">
        <f t="shared" si="2513"/>
        <v>0</v>
      </c>
      <c r="AX3339" s="191">
        <f t="shared" si="2514"/>
        <v>0</v>
      </c>
      <c r="AY3339" s="191">
        <f t="shared" si="2515"/>
        <v>0</v>
      </c>
      <c r="AZ3339" s="191">
        <f t="shared" si="2516"/>
        <v>0</v>
      </c>
      <c r="BA3339" s="193">
        <f t="shared" si="2517"/>
        <v>1</v>
      </c>
      <c r="BB3339" s="193">
        <f t="shared" si="2518"/>
        <v>1</v>
      </c>
      <c r="BC3339" s="193">
        <f t="shared" si="2519"/>
        <v>1</v>
      </c>
      <c r="BD3339" s="191">
        <f t="shared" si="2527"/>
        <v>0</v>
      </c>
      <c r="BE3339" s="191">
        <f t="shared" si="2520"/>
        <v>0</v>
      </c>
      <c r="BF3339" s="210">
        <f t="shared" si="2521"/>
        <v>0</v>
      </c>
      <c r="BG3339" s="211">
        <f t="shared" si="2522"/>
        <v>0</v>
      </c>
      <c r="BH3339" s="289"/>
      <c r="BI3339" s="289"/>
      <c r="BL3339" s="233"/>
    </row>
    <row r="3340" spans="1:64" ht="12" hidden="1" customHeight="1">
      <c r="A3340" s="333" t="s">
        <v>836</v>
      </c>
      <c r="B3340" s="381" t="s">
        <v>327</v>
      </c>
      <c r="C3340" s="333" t="s">
        <v>837</v>
      </c>
      <c r="D3340" s="381" t="s">
        <v>325</v>
      </c>
      <c r="E3340" s="381" t="s">
        <v>1550</v>
      </c>
      <c r="F3340" s="381" t="s">
        <v>586</v>
      </c>
      <c r="G3340" s="381" t="s">
        <v>397</v>
      </c>
      <c r="H3340" s="100" t="s">
        <v>653</v>
      </c>
      <c r="I3340" s="381" t="s">
        <v>339</v>
      </c>
      <c r="J3340" s="382">
        <v>163210</v>
      </c>
      <c r="K3340" s="382">
        <v>0</v>
      </c>
      <c r="L3340" s="191" t="str">
        <f t="shared" si="2507"/>
        <v>875026730709013007552024434010</v>
      </c>
      <c r="M3340" s="192">
        <f t="array" ref="M3340">IF(COUNT(SEARCH(Удалить_Роспись_КВСР,$B3340)*SEARCH(Удалить_Роспись_ПБС,$C3340)*SEARCH(Удалить_Роспись_КФСР, $D3340)*SEARCH(Удалить_Роспись_КЦСР,$E3340)*SEARCH(Удалить_Роспись_КВР,$F3340)*SEARCH(Удалить_Роспись_ЭК,$H3340)*SEARCH(Удалить_Роспись_КР,$I3340))&gt;0,0,1)</f>
        <v>0</v>
      </c>
      <c r="N3340" s="192">
        <v>0</v>
      </c>
      <c r="O3340" s="192" t="str">
        <f t="shared" si="2528"/>
        <v/>
      </c>
      <c r="P3340" s="192" t="str">
        <f t="shared" si="2490"/>
        <v/>
      </c>
      <c r="Q3340" s="300" t="str">
        <f t="shared" si="2529"/>
        <v/>
      </c>
      <c r="R3340" s="300" t="str">
        <f t="shared" si="2530"/>
        <v/>
      </c>
      <c r="S3340" s="300" t="str">
        <f t="shared" si="2524"/>
        <v/>
      </c>
      <c r="T3340" s="192" t="str">
        <f t="shared" si="2531"/>
        <v/>
      </c>
      <c r="U3340" s="303" t="str">
        <f t="shared" si="2523"/>
        <v/>
      </c>
      <c r="V3340" s="300" t="str">
        <f t="shared" si="2508"/>
        <v/>
      </c>
      <c r="W3340" s="192" t="str">
        <f t="shared" si="2500"/>
        <v/>
      </c>
      <c r="X3340" s="303" t="str">
        <f t="shared" si="2501"/>
        <v/>
      </c>
      <c r="Y3340" s="300" t="str">
        <f t="shared" si="2525"/>
        <v/>
      </c>
      <c r="Z3340" s="300" t="str">
        <f t="shared" si="2536"/>
        <v/>
      </c>
      <c r="AA3340" s="303" t="str">
        <f t="shared" si="2502"/>
        <v/>
      </c>
      <c r="AB3340" s="300" t="str">
        <f t="shared" si="2532"/>
        <v/>
      </c>
      <c r="AC3340" s="300" t="str">
        <f t="shared" si="2503"/>
        <v/>
      </c>
      <c r="AD3340" s="300" t="str">
        <f t="shared" si="2533"/>
        <v/>
      </c>
      <c r="AE3340" s="192" t="str">
        <f t="shared" si="2509"/>
        <v/>
      </c>
      <c r="AF3340" s="192" t="str">
        <f t="shared" si="2510"/>
        <v/>
      </c>
      <c r="AG3340" s="192"/>
      <c r="AJ3340" s="300" t="str">
        <f t="shared" si="2537"/>
        <v/>
      </c>
      <c r="AK3340" s="300" t="str">
        <f t="shared" si="2494"/>
        <v/>
      </c>
      <c r="AL3340" s="300" t="str">
        <f t="shared" si="2526"/>
        <v/>
      </c>
      <c r="AM3340" s="300" t="str">
        <f t="shared" si="2538"/>
        <v/>
      </c>
      <c r="AN3340" s="300" t="str">
        <f t="shared" si="2495"/>
        <v/>
      </c>
      <c r="AO3340" s="300" t="str">
        <f t="shared" si="2496"/>
        <v/>
      </c>
      <c r="AP3340" s="300" t="str">
        <f t="shared" si="2497"/>
        <v/>
      </c>
      <c r="AQ3340" s="300" t="str">
        <f t="shared" si="2498"/>
        <v/>
      </c>
      <c r="AR3340" s="306" t="str">
        <f t="shared" si="2499"/>
        <v/>
      </c>
      <c r="AS3340" s="300" t="str">
        <f t="shared" si="2534"/>
        <v/>
      </c>
      <c r="AT3340" s="300" t="str">
        <f t="shared" si="2535"/>
        <v/>
      </c>
      <c r="AU3340" s="192" t="str">
        <f t="shared" si="2511"/>
        <v>рбс</v>
      </c>
      <c r="AV3340" s="192" t="str">
        <f t="shared" si="2512"/>
        <v>рбс87502673общпро</v>
      </c>
      <c r="AW3340" s="191">
        <f t="shared" si="2513"/>
        <v>0</v>
      </c>
      <c r="AX3340" s="191">
        <f t="shared" si="2514"/>
        <v>0</v>
      </c>
      <c r="AY3340" s="191">
        <f t="shared" si="2515"/>
        <v>0</v>
      </c>
      <c r="AZ3340" s="191">
        <f t="shared" si="2516"/>
        <v>0</v>
      </c>
      <c r="BA3340" s="193">
        <f t="shared" si="2517"/>
        <v>1</v>
      </c>
      <c r="BB3340" s="193">
        <f t="shared" si="2518"/>
        <v>1</v>
      </c>
      <c r="BC3340" s="193">
        <f t="shared" si="2519"/>
        <v>1</v>
      </c>
      <c r="BD3340" s="191">
        <f t="shared" si="2527"/>
        <v>0</v>
      </c>
      <c r="BE3340" s="191">
        <f t="shared" si="2520"/>
        <v>0</v>
      </c>
      <c r="BF3340" s="210">
        <f t="shared" si="2521"/>
        <v>0</v>
      </c>
      <c r="BG3340" s="211">
        <f t="shared" si="2522"/>
        <v>0</v>
      </c>
      <c r="BH3340" s="289"/>
      <c r="BI3340" s="289"/>
      <c r="BL3340" s="233"/>
    </row>
    <row r="3341" spans="1:64" ht="12" customHeight="1">
      <c r="A3341" s="333" t="s">
        <v>836</v>
      </c>
      <c r="B3341" s="381" t="s">
        <v>327</v>
      </c>
      <c r="C3341" s="333" t="s">
        <v>837</v>
      </c>
      <c r="D3341" s="381" t="s">
        <v>325</v>
      </c>
      <c r="E3341" s="381" t="s">
        <v>1551</v>
      </c>
      <c r="F3341" s="381" t="s">
        <v>608</v>
      </c>
      <c r="G3341" s="381" t="s">
        <v>385</v>
      </c>
      <c r="H3341" s="100" t="s">
        <v>653</v>
      </c>
      <c r="I3341" s="381" t="s">
        <v>505</v>
      </c>
      <c r="J3341" s="382">
        <v>21628800</v>
      </c>
      <c r="K3341" s="382">
        <v>14733909.84</v>
      </c>
      <c r="L3341" s="191" t="str">
        <f t="shared" si="2507"/>
        <v>875026730709014004000011121101</v>
      </c>
      <c r="M3341" s="192">
        <f t="array" ref="M3341">IF(COUNT(SEARCH(Удалить_Роспись_КВСР,$B3341)*SEARCH(Удалить_Роспись_ПБС,$C3341)*SEARCH(Удалить_Роспись_КФСР, $D3341)*SEARCH(Удалить_Роспись_КЦСР,$E3341)*SEARCH(Удалить_Роспись_КВР,$F3341)*SEARCH(Удалить_Роспись_ЭК,$H3341)*SEARCH(Удалить_Роспись_КР,$I3341))&gt;0,0,1)</f>
        <v>0</v>
      </c>
      <c r="N3341" s="192">
        <v>0</v>
      </c>
      <c r="O3341" s="192" t="str">
        <f t="shared" si="2528"/>
        <v/>
      </c>
      <c r="P3341" s="192" t="str">
        <f t="shared" si="2490"/>
        <v/>
      </c>
      <c r="Q3341" s="300" t="str">
        <f t="shared" si="2529"/>
        <v/>
      </c>
      <c r="R3341" s="300" t="str">
        <f t="shared" si="2530"/>
        <v/>
      </c>
      <c r="S3341" s="300" t="str">
        <f t="shared" si="2524"/>
        <v/>
      </c>
      <c r="T3341" s="192" t="str">
        <f t="shared" si="2531"/>
        <v/>
      </c>
      <c r="U3341" s="303" t="str">
        <f t="shared" si="2523"/>
        <v/>
      </c>
      <c r="V3341" s="300" t="str">
        <f t="shared" si="2508"/>
        <v/>
      </c>
      <c r="W3341" s="192" t="str">
        <f t="shared" si="2500"/>
        <v/>
      </c>
      <c r="X3341" s="303" t="str">
        <f t="shared" si="2501"/>
        <v/>
      </c>
      <c r="Y3341" s="300" t="str">
        <f t="shared" si="2525"/>
        <v/>
      </c>
      <c r="Z3341" s="300" t="str">
        <f t="shared" si="2536"/>
        <v/>
      </c>
      <c r="AA3341" s="303" t="str">
        <f t="shared" si="2502"/>
        <v/>
      </c>
      <c r="AB3341" s="300" t="str">
        <f t="shared" si="2532"/>
        <v/>
      </c>
      <c r="AC3341" s="300" t="str">
        <f t="shared" si="2503"/>
        <v/>
      </c>
      <c r="AD3341" s="300" t="str">
        <f t="shared" si="2533"/>
        <v/>
      </c>
      <c r="AE3341" s="192" t="str">
        <f t="shared" si="2509"/>
        <v/>
      </c>
      <c r="AF3341" s="192" t="str">
        <f t="shared" si="2510"/>
        <v/>
      </c>
      <c r="AG3341" s="192"/>
      <c r="AJ3341" s="300" t="str">
        <f t="shared" si="2537"/>
        <v/>
      </c>
      <c r="AK3341" s="300" t="str">
        <f t="shared" si="2494"/>
        <v/>
      </c>
      <c r="AL3341" s="300" t="str">
        <f t="shared" si="2526"/>
        <v/>
      </c>
      <c r="AM3341" s="300" t="str">
        <f t="shared" si="2538"/>
        <v/>
      </c>
      <c r="AN3341" s="300" t="str">
        <f t="shared" si="2495"/>
        <v/>
      </c>
      <c r="AO3341" s="300" t="str">
        <f t="shared" si="2496"/>
        <v/>
      </c>
      <c r="AP3341" s="300" t="str">
        <f t="shared" si="2497"/>
        <v/>
      </c>
      <c r="AQ3341" s="300" t="str">
        <f t="shared" si="2498"/>
        <v/>
      </c>
      <c r="AR3341" s="306" t="str">
        <f t="shared" si="2499"/>
        <v/>
      </c>
      <c r="AS3341" s="300" t="str">
        <f t="shared" si="2534"/>
        <v/>
      </c>
      <c r="AT3341" s="300" t="str">
        <f t="shared" si="2535"/>
        <v/>
      </c>
      <c r="AU3341" s="192" t="str">
        <f t="shared" si="2511"/>
        <v>рбс</v>
      </c>
      <c r="AV3341" s="192" t="str">
        <f t="shared" si="2512"/>
        <v>рбс87502673общопл</v>
      </c>
      <c r="AW3341" s="191">
        <f t="shared" si="2513"/>
        <v>0</v>
      </c>
      <c r="AX3341" s="191">
        <f t="shared" si="2514"/>
        <v>0</v>
      </c>
      <c r="AY3341" s="191">
        <f t="shared" si="2515"/>
        <v>0</v>
      </c>
      <c r="AZ3341" s="191">
        <f t="shared" si="2516"/>
        <v>0</v>
      </c>
      <c r="BA3341" s="193">
        <f t="shared" si="2517"/>
        <v>1</v>
      </c>
      <c r="BB3341" s="193">
        <f t="shared" si="2518"/>
        <v>1</v>
      </c>
      <c r="BC3341" s="193">
        <f t="shared" si="2519"/>
        <v>1</v>
      </c>
      <c r="BD3341" s="191">
        <f t="shared" si="2527"/>
        <v>0</v>
      </c>
      <c r="BE3341" s="191">
        <f t="shared" si="2520"/>
        <v>0</v>
      </c>
      <c r="BF3341" s="210">
        <f t="shared" si="2521"/>
        <v>0</v>
      </c>
      <c r="BG3341" s="211">
        <f t="shared" si="2522"/>
        <v>0</v>
      </c>
      <c r="BH3341" s="289"/>
      <c r="BI3341" s="289"/>
      <c r="BL3341" s="233"/>
    </row>
    <row r="3342" spans="1:64" s="301" customFormat="1" ht="12" customHeight="1">
      <c r="A3342" s="495" t="s">
        <v>836</v>
      </c>
      <c r="B3342" s="496" t="s">
        <v>327</v>
      </c>
      <c r="C3342" s="495" t="s">
        <v>837</v>
      </c>
      <c r="D3342" s="496" t="s">
        <v>325</v>
      </c>
      <c r="E3342" s="496" t="s">
        <v>1551</v>
      </c>
      <c r="F3342" s="496" t="s">
        <v>589</v>
      </c>
      <c r="G3342" s="496" t="s">
        <v>386</v>
      </c>
      <c r="H3342" s="497" t="s">
        <v>653</v>
      </c>
      <c r="I3342" s="496" t="s">
        <v>505</v>
      </c>
      <c r="J3342" s="498">
        <v>325000</v>
      </c>
      <c r="K3342" s="498">
        <v>95219.8</v>
      </c>
      <c r="L3342" s="499" t="str">
        <f t="shared" si="2507"/>
        <v>875026730709014004000011221201</v>
      </c>
      <c r="M3342" s="300">
        <f t="array" ref="M3342">IF(COUNT(SEARCH(Удалить_Роспись_КВСР,$B3342)*SEARCH(Удалить_Роспись_ПБС,$C3342)*SEARCH(Удалить_Роспись_КФСР, $D3342)*SEARCH(Удалить_Роспись_КЦСР,$E3342)*SEARCH(Удалить_Роспись_КВР,$F3342)*SEARCH(Удалить_Роспись_ЭК,$H3342)*SEARCH(Удалить_Роспись_КР,$I3342))&gt;0,0,1)</f>
        <v>0</v>
      </c>
      <c r="N3342" s="300">
        <f t="shared" ref="N3342:N3363" si="2539">IF(COUNT(SEARCH(Удалить_Индекс_КВСР,$B3342)*SEARCH(Удалить_Индекс_ПБС,$C3342)*SEARCH(Удалить_Индекс_КФСР,$D3342)*SEARCH(Удалить_Индекс_КЦСР,$E3342)*SEARCH(Удалить_Индекс_КВР,$F3342)*SEARCH(Удалить_Индекс_ЭК,$H3342)*SEARCH(Удалить_Индекс_КР,$I3342))&gt;0,0,1)</f>
        <v>1</v>
      </c>
      <c r="O3342" s="192" t="str">
        <f t="shared" si="2528"/>
        <v/>
      </c>
      <c r="P3342" s="192" t="str">
        <f t="shared" si="2490"/>
        <v/>
      </c>
      <c r="Q3342" s="300" t="str">
        <f t="shared" si="2529"/>
        <v/>
      </c>
      <c r="R3342" s="300" t="str">
        <f t="shared" si="2530"/>
        <v/>
      </c>
      <c r="S3342" s="300" t="str">
        <f t="shared" si="2524"/>
        <v/>
      </c>
      <c r="T3342" s="192" t="str">
        <f t="shared" si="2531"/>
        <v/>
      </c>
      <c r="U3342" s="303" t="str">
        <f t="shared" si="2523"/>
        <v/>
      </c>
      <c r="V3342" s="300" t="str">
        <f t="shared" si="2508"/>
        <v/>
      </c>
      <c r="W3342" s="192" t="str">
        <f t="shared" si="2500"/>
        <v/>
      </c>
      <c r="X3342" s="303" t="str">
        <f t="shared" si="2501"/>
        <v/>
      </c>
      <c r="Y3342" s="300" t="str">
        <f t="shared" si="2525"/>
        <v/>
      </c>
      <c r="Z3342" s="300" t="str">
        <f t="shared" si="2536"/>
        <v/>
      </c>
      <c r="AA3342" s="303" t="str">
        <f t="shared" si="2502"/>
        <v/>
      </c>
      <c r="AB3342" s="300" t="str">
        <f t="shared" si="2532"/>
        <v/>
      </c>
      <c r="AC3342" s="300" t="str">
        <f t="shared" si="2503"/>
        <v/>
      </c>
      <c r="AD3342" s="300" t="str">
        <f t="shared" si="2533"/>
        <v/>
      </c>
      <c r="AE3342" s="192" t="str">
        <f t="shared" si="2509"/>
        <v/>
      </c>
      <c r="AF3342" s="192" t="str">
        <f t="shared" si="2510"/>
        <v/>
      </c>
      <c r="AG3342" s="192"/>
      <c r="AH3342" s="186"/>
      <c r="AI3342" s="186"/>
      <c r="AJ3342" s="300" t="str">
        <f t="shared" si="2537"/>
        <v/>
      </c>
      <c r="AK3342" s="300" t="str">
        <f t="shared" si="2494"/>
        <v/>
      </c>
      <c r="AL3342" s="300" t="str">
        <f t="shared" si="2526"/>
        <v/>
      </c>
      <c r="AM3342" s="300" t="str">
        <f t="shared" si="2538"/>
        <v/>
      </c>
      <c r="AN3342" s="300" t="str">
        <f t="shared" si="2495"/>
        <v/>
      </c>
      <c r="AO3342" s="300" t="str">
        <f t="shared" si="2496"/>
        <v/>
      </c>
      <c r="AP3342" s="300" t="str">
        <f t="shared" si="2497"/>
        <v/>
      </c>
      <c r="AQ3342" s="300" t="str">
        <f t="shared" si="2498"/>
        <v/>
      </c>
      <c r="AR3342" s="306" t="str">
        <f t="shared" si="2499"/>
        <v/>
      </c>
      <c r="AS3342" s="300" t="str">
        <f t="shared" si="2534"/>
        <v/>
      </c>
      <c r="AT3342" s="300" t="str">
        <f t="shared" si="2535"/>
        <v/>
      </c>
      <c r="AU3342" s="192" t="str">
        <f t="shared" si="2511"/>
        <v>рбс</v>
      </c>
      <c r="AV3342" s="192" t="str">
        <f t="shared" si="2512"/>
        <v>рбс87502673общпро</v>
      </c>
      <c r="AW3342" s="499">
        <f t="shared" si="2513"/>
        <v>0</v>
      </c>
      <c r="AX3342" s="191">
        <f t="shared" si="2514"/>
        <v>0</v>
      </c>
      <c r="AY3342" s="191">
        <f t="shared" si="2515"/>
        <v>325000</v>
      </c>
      <c r="AZ3342" s="191">
        <f t="shared" si="2516"/>
        <v>95219.8</v>
      </c>
      <c r="BA3342" s="193">
        <f t="shared" si="2517"/>
        <v>1</v>
      </c>
      <c r="BB3342" s="193">
        <f t="shared" si="2518"/>
        <v>1</v>
      </c>
      <c r="BC3342" s="193">
        <f t="shared" si="2519"/>
        <v>1</v>
      </c>
      <c r="BD3342" s="499">
        <f t="shared" si="2527"/>
        <v>325000</v>
      </c>
      <c r="BE3342" s="499">
        <f t="shared" si="2520"/>
        <v>95219.8</v>
      </c>
      <c r="BF3342" s="500">
        <f t="shared" si="2521"/>
        <v>325000</v>
      </c>
      <c r="BG3342" s="501">
        <f t="shared" si="2522"/>
        <v>325000</v>
      </c>
      <c r="BH3342" s="502"/>
      <c r="BI3342" s="502"/>
      <c r="BJ3342" s="505"/>
      <c r="BK3342" s="505"/>
      <c r="BL3342" s="504"/>
    </row>
    <row r="3343" spans="1:64" s="301" customFormat="1" ht="12" customHeight="1">
      <c r="A3343" s="495" t="s">
        <v>836</v>
      </c>
      <c r="B3343" s="496" t="s">
        <v>327</v>
      </c>
      <c r="C3343" s="495" t="s">
        <v>837</v>
      </c>
      <c r="D3343" s="496" t="s">
        <v>325</v>
      </c>
      <c r="E3343" s="496" t="s">
        <v>1551</v>
      </c>
      <c r="F3343" s="496" t="s">
        <v>902</v>
      </c>
      <c r="G3343" s="496" t="s">
        <v>387</v>
      </c>
      <c r="H3343" s="497" t="s">
        <v>653</v>
      </c>
      <c r="I3343" s="496" t="s">
        <v>505</v>
      </c>
      <c r="J3343" s="498">
        <v>6529427.1500000004</v>
      </c>
      <c r="K3343" s="498">
        <v>4298095.33</v>
      </c>
      <c r="L3343" s="499" t="str">
        <f t="shared" si="2507"/>
        <v>875026730709014004000011921301</v>
      </c>
      <c r="M3343" s="300">
        <f t="array" ref="M3343">IF(COUNT(SEARCH(Удалить_Роспись_КВСР,$B3343)*SEARCH(Удалить_Роспись_ПБС,$C3343)*SEARCH(Удалить_Роспись_КФСР, $D3343)*SEARCH(Удалить_Роспись_КЦСР,$E3343)*SEARCH(Удалить_Роспись_КВР,$F3343)*SEARCH(Удалить_Роспись_ЭК,$H3343)*SEARCH(Удалить_Роспись_КР,$I3343))&gt;0,0,1)</f>
        <v>0</v>
      </c>
      <c r="N3343" s="300">
        <v>0</v>
      </c>
      <c r="O3343" s="192" t="str">
        <f t="shared" si="2528"/>
        <v/>
      </c>
      <c r="P3343" s="192" t="str">
        <f t="shared" si="2490"/>
        <v/>
      </c>
      <c r="Q3343" s="300" t="str">
        <f t="shared" si="2529"/>
        <v/>
      </c>
      <c r="R3343" s="300" t="str">
        <f t="shared" si="2530"/>
        <v/>
      </c>
      <c r="S3343" s="300" t="str">
        <f t="shared" si="2524"/>
        <v/>
      </c>
      <c r="T3343" s="192" t="str">
        <f t="shared" si="2531"/>
        <v/>
      </c>
      <c r="U3343" s="303" t="str">
        <f t="shared" si="2523"/>
        <v/>
      </c>
      <c r="V3343" s="300" t="str">
        <f t="shared" si="2508"/>
        <v/>
      </c>
      <c r="W3343" s="192" t="str">
        <f t="shared" si="2500"/>
        <v/>
      </c>
      <c r="X3343" s="303" t="str">
        <f t="shared" si="2501"/>
        <v/>
      </c>
      <c r="Y3343" s="300" t="str">
        <f t="shared" si="2525"/>
        <v/>
      </c>
      <c r="Z3343" s="300" t="str">
        <f t="shared" si="2536"/>
        <v/>
      </c>
      <c r="AA3343" s="303" t="str">
        <f t="shared" si="2502"/>
        <v/>
      </c>
      <c r="AB3343" s="300" t="str">
        <f t="shared" si="2532"/>
        <v/>
      </c>
      <c r="AC3343" s="300" t="str">
        <f t="shared" si="2503"/>
        <v/>
      </c>
      <c r="AD3343" s="300" t="str">
        <f t="shared" si="2533"/>
        <v/>
      </c>
      <c r="AE3343" s="192" t="str">
        <f t="shared" si="2509"/>
        <v/>
      </c>
      <c r="AF3343" s="192" t="str">
        <f t="shared" si="2510"/>
        <v/>
      </c>
      <c r="AG3343" s="192"/>
      <c r="AH3343" s="186"/>
      <c r="AI3343" s="186"/>
      <c r="AJ3343" s="300" t="str">
        <f t="shared" si="2537"/>
        <v/>
      </c>
      <c r="AK3343" s="300" t="str">
        <f t="shared" si="2494"/>
        <v/>
      </c>
      <c r="AL3343" s="300" t="str">
        <f t="shared" si="2526"/>
        <v/>
      </c>
      <c r="AM3343" s="300" t="str">
        <f t="shared" si="2538"/>
        <v/>
      </c>
      <c r="AN3343" s="300" t="str">
        <f t="shared" si="2495"/>
        <v/>
      </c>
      <c r="AO3343" s="300" t="str">
        <f t="shared" si="2496"/>
        <v/>
      </c>
      <c r="AP3343" s="300" t="str">
        <f t="shared" si="2497"/>
        <v/>
      </c>
      <c r="AQ3343" s="300" t="str">
        <f t="shared" si="2498"/>
        <v/>
      </c>
      <c r="AR3343" s="306" t="str">
        <f t="shared" si="2499"/>
        <v/>
      </c>
      <c r="AS3343" s="300" t="str">
        <f t="shared" si="2534"/>
        <v/>
      </c>
      <c r="AT3343" s="300" t="str">
        <f t="shared" si="2535"/>
        <v/>
      </c>
      <c r="AU3343" s="192" t="str">
        <f t="shared" si="2511"/>
        <v>рбс</v>
      </c>
      <c r="AV3343" s="192" t="str">
        <f t="shared" si="2512"/>
        <v>рбс87502673общопл</v>
      </c>
      <c r="AW3343" s="499">
        <f t="shared" si="2513"/>
        <v>0</v>
      </c>
      <c r="AX3343" s="191">
        <f t="shared" si="2514"/>
        <v>0</v>
      </c>
      <c r="AY3343" s="191">
        <f t="shared" si="2515"/>
        <v>0</v>
      </c>
      <c r="AZ3343" s="191">
        <f t="shared" si="2516"/>
        <v>0</v>
      </c>
      <c r="BA3343" s="193">
        <f t="shared" si="2517"/>
        <v>1</v>
      </c>
      <c r="BB3343" s="193">
        <f t="shared" si="2518"/>
        <v>1</v>
      </c>
      <c r="BC3343" s="193">
        <f t="shared" si="2519"/>
        <v>1</v>
      </c>
      <c r="BD3343" s="499">
        <f t="shared" si="2527"/>
        <v>0</v>
      </c>
      <c r="BE3343" s="499">
        <f t="shared" si="2520"/>
        <v>0</v>
      </c>
      <c r="BF3343" s="500">
        <f t="shared" si="2521"/>
        <v>0</v>
      </c>
      <c r="BG3343" s="501">
        <f t="shared" si="2522"/>
        <v>0</v>
      </c>
      <c r="BH3343" s="502"/>
      <c r="BI3343" s="502"/>
      <c r="BJ3343" s="505"/>
      <c r="BK3343" s="505"/>
      <c r="BL3343" s="504"/>
    </row>
    <row r="3344" spans="1:64" s="301" customFormat="1" ht="12" customHeight="1">
      <c r="A3344" s="495" t="s">
        <v>836</v>
      </c>
      <c r="B3344" s="496" t="s">
        <v>327</v>
      </c>
      <c r="C3344" s="495" t="s">
        <v>837</v>
      </c>
      <c r="D3344" s="496" t="s">
        <v>325</v>
      </c>
      <c r="E3344" s="496" t="s">
        <v>1551</v>
      </c>
      <c r="F3344" s="496" t="s">
        <v>586</v>
      </c>
      <c r="G3344" s="496" t="s">
        <v>391</v>
      </c>
      <c r="H3344" s="497" t="s">
        <v>653</v>
      </c>
      <c r="I3344" s="496" t="s">
        <v>505</v>
      </c>
      <c r="J3344" s="498">
        <v>500000</v>
      </c>
      <c r="K3344" s="498">
        <v>268018.73</v>
      </c>
      <c r="L3344" s="499" t="str">
        <f t="shared" si="2507"/>
        <v>875026730709014004000024422101</v>
      </c>
      <c r="M3344" s="300">
        <f t="array" ref="M3344">IF(COUNT(SEARCH(Удалить_Роспись_КВСР,$B3344)*SEARCH(Удалить_Роспись_ПБС,$C3344)*SEARCH(Удалить_Роспись_КФСР, $D3344)*SEARCH(Удалить_Роспись_КЦСР,$E3344)*SEARCH(Удалить_Роспись_КВР,$F3344)*SEARCH(Удалить_Роспись_ЭК,$H3344)*SEARCH(Удалить_Роспись_КР,$I3344))&gt;0,0,1)</f>
        <v>0</v>
      </c>
      <c r="N3344" s="300">
        <f t="shared" si="2539"/>
        <v>1</v>
      </c>
      <c r="O3344" s="192" t="str">
        <f t="shared" si="2528"/>
        <v/>
      </c>
      <c r="P3344" s="192" t="str">
        <f t="shared" si="2490"/>
        <v/>
      </c>
      <c r="Q3344" s="300" t="str">
        <f t="shared" si="2529"/>
        <v/>
      </c>
      <c r="R3344" s="300" t="str">
        <f t="shared" si="2530"/>
        <v/>
      </c>
      <c r="S3344" s="300" t="str">
        <f t="shared" si="2524"/>
        <v/>
      </c>
      <c r="T3344" s="192" t="str">
        <f t="shared" si="2531"/>
        <v/>
      </c>
      <c r="U3344" s="303" t="str">
        <f t="shared" si="2523"/>
        <v/>
      </c>
      <c r="V3344" s="300" t="str">
        <f t="shared" si="2508"/>
        <v/>
      </c>
      <c r="W3344" s="192" t="str">
        <f t="shared" si="2500"/>
        <v/>
      </c>
      <c r="X3344" s="303" t="str">
        <f t="shared" si="2501"/>
        <v/>
      </c>
      <c r="Y3344" s="300" t="str">
        <f t="shared" si="2525"/>
        <v/>
      </c>
      <c r="Z3344" s="300" t="str">
        <f t="shared" si="2536"/>
        <v/>
      </c>
      <c r="AA3344" s="303" t="str">
        <f t="shared" si="2502"/>
        <v/>
      </c>
      <c r="AB3344" s="300" t="str">
        <f t="shared" si="2532"/>
        <v/>
      </c>
      <c r="AC3344" s="300" t="str">
        <f t="shared" si="2503"/>
        <v/>
      </c>
      <c r="AD3344" s="300" t="str">
        <f t="shared" si="2533"/>
        <v/>
      </c>
      <c r="AE3344" s="192" t="str">
        <f t="shared" si="2509"/>
        <v/>
      </c>
      <c r="AF3344" s="192" t="str">
        <f t="shared" si="2510"/>
        <v/>
      </c>
      <c r="AG3344" s="192"/>
      <c r="AH3344" s="186"/>
      <c r="AI3344" s="186"/>
      <c r="AJ3344" s="300" t="str">
        <f t="shared" si="2537"/>
        <v/>
      </c>
      <c r="AK3344" s="300" t="str">
        <f t="shared" si="2494"/>
        <v/>
      </c>
      <c r="AL3344" s="300" t="str">
        <f t="shared" si="2526"/>
        <v/>
      </c>
      <c r="AM3344" s="300" t="str">
        <f t="shared" si="2538"/>
        <v/>
      </c>
      <c r="AN3344" s="300" t="str">
        <f t="shared" si="2495"/>
        <v/>
      </c>
      <c r="AO3344" s="300" t="str">
        <f t="shared" si="2496"/>
        <v/>
      </c>
      <c r="AP3344" s="300" t="str">
        <f t="shared" si="2497"/>
        <v/>
      </c>
      <c r="AQ3344" s="300" t="str">
        <f t="shared" si="2498"/>
        <v/>
      </c>
      <c r="AR3344" s="306" t="str">
        <f t="shared" si="2499"/>
        <v/>
      </c>
      <c r="AS3344" s="300" t="str">
        <f t="shared" si="2534"/>
        <v/>
      </c>
      <c r="AT3344" s="300" t="str">
        <f t="shared" si="2535"/>
        <v/>
      </c>
      <c r="AU3344" s="192" t="str">
        <f t="shared" si="2511"/>
        <v>рбс</v>
      </c>
      <c r="AV3344" s="192" t="str">
        <f t="shared" si="2512"/>
        <v>рбс87502673общпро</v>
      </c>
      <c r="AW3344" s="499">
        <f t="shared" si="2513"/>
        <v>0</v>
      </c>
      <c r="AX3344" s="191">
        <f t="shared" si="2514"/>
        <v>0</v>
      </c>
      <c r="AY3344" s="191">
        <f t="shared" si="2515"/>
        <v>500000</v>
      </c>
      <c r="AZ3344" s="191">
        <f t="shared" si="2516"/>
        <v>268018.73</v>
      </c>
      <c r="BA3344" s="193">
        <f t="shared" si="2517"/>
        <v>1</v>
      </c>
      <c r="BB3344" s="193">
        <f t="shared" si="2518"/>
        <v>1</v>
      </c>
      <c r="BC3344" s="193">
        <f t="shared" si="2519"/>
        <v>1</v>
      </c>
      <c r="BD3344" s="499">
        <f>IF(ISNA(BA3344),0,AY3344*$BA3344)-150000</f>
        <v>350000</v>
      </c>
      <c r="BE3344" s="499">
        <f t="shared" si="2520"/>
        <v>268018.73</v>
      </c>
      <c r="BF3344" s="500">
        <f t="shared" si="2521"/>
        <v>350000</v>
      </c>
      <c r="BG3344" s="501">
        <f t="shared" si="2522"/>
        <v>350000</v>
      </c>
      <c r="BH3344" s="502"/>
      <c r="BI3344" s="502"/>
      <c r="BJ3344" s="505"/>
      <c r="BK3344" s="505"/>
      <c r="BL3344" s="504"/>
    </row>
    <row r="3345" spans="1:64" s="301" customFormat="1" ht="12" customHeight="1">
      <c r="A3345" s="495" t="s">
        <v>836</v>
      </c>
      <c r="B3345" s="496" t="s">
        <v>327</v>
      </c>
      <c r="C3345" s="495" t="s">
        <v>837</v>
      </c>
      <c r="D3345" s="496" t="s">
        <v>325</v>
      </c>
      <c r="E3345" s="496" t="s">
        <v>1551</v>
      </c>
      <c r="F3345" s="496" t="s">
        <v>586</v>
      </c>
      <c r="G3345" s="496" t="s">
        <v>392</v>
      </c>
      <c r="H3345" s="497" t="s">
        <v>653</v>
      </c>
      <c r="I3345" s="496" t="s">
        <v>505</v>
      </c>
      <c r="J3345" s="498">
        <v>2272935.36</v>
      </c>
      <c r="K3345" s="498">
        <v>1225028.72</v>
      </c>
      <c r="L3345" s="499" t="str">
        <f t="shared" si="2507"/>
        <v>875026730709014004000024422201</v>
      </c>
      <c r="M3345" s="300">
        <f t="array" ref="M3345">IF(COUNT(SEARCH(Удалить_Роспись_КВСР,$B3345)*SEARCH(Удалить_Роспись_ПБС,$C3345)*SEARCH(Удалить_Роспись_КФСР, $D3345)*SEARCH(Удалить_Роспись_КЦСР,$E3345)*SEARCH(Удалить_Роспись_КВР,$F3345)*SEARCH(Удалить_Роспись_ЭК,$H3345)*SEARCH(Удалить_Роспись_КР,$I3345))&gt;0,0,1)</f>
        <v>0</v>
      </c>
      <c r="N3345" s="300">
        <f t="shared" si="2539"/>
        <v>1</v>
      </c>
      <c r="O3345" s="192" t="str">
        <f t="shared" si="2528"/>
        <v/>
      </c>
      <c r="P3345" s="192" t="str">
        <f t="shared" si="2490"/>
        <v/>
      </c>
      <c r="Q3345" s="300" t="str">
        <f t="shared" si="2529"/>
        <v/>
      </c>
      <c r="R3345" s="300" t="str">
        <f t="shared" si="2530"/>
        <v/>
      </c>
      <c r="S3345" s="300" t="str">
        <f t="shared" si="2524"/>
        <v/>
      </c>
      <c r="T3345" s="192" t="str">
        <f t="shared" si="2531"/>
        <v/>
      </c>
      <c r="U3345" s="303" t="str">
        <f t="shared" si="2523"/>
        <v/>
      </c>
      <c r="V3345" s="300" t="str">
        <f t="shared" si="2508"/>
        <v/>
      </c>
      <c r="W3345" s="192" t="str">
        <f t="shared" si="2500"/>
        <v/>
      </c>
      <c r="X3345" s="303" t="str">
        <f t="shared" si="2501"/>
        <v/>
      </c>
      <c r="Y3345" s="300" t="str">
        <f t="shared" si="2525"/>
        <v/>
      </c>
      <c r="Z3345" s="300" t="str">
        <f t="shared" si="2536"/>
        <v/>
      </c>
      <c r="AA3345" s="303" t="str">
        <f t="shared" si="2502"/>
        <v/>
      </c>
      <c r="AB3345" s="300" t="str">
        <f t="shared" si="2532"/>
        <v/>
      </c>
      <c r="AC3345" s="300" t="str">
        <f t="shared" si="2503"/>
        <v/>
      </c>
      <c r="AD3345" s="300" t="str">
        <f t="shared" si="2533"/>
        <v/>
      </c>
      <c r="AE3345" s="192" t="str">
        <f t="shared" si="2509"/>
        <v/>
      </c>
      <c r="AF3345" s="192" t="str">
        <f t="shared" si="2510"/>
        <v/>
      </c>
      <c r="AG3345" s="192"/>
      <c r="AH3345" s="186"/>
      <c r="AI3345" s="186"/>
      <c r="AJ3345" s="300" t="str">
        <f t="shared" si="2537"/>
        <v/>
      </c>
      <c r="AK3345" s="300" t="str">
        <f t="shared" si="2494"/>
        <v/>
      </c>
      <c r="AL3345" s="300" t="str">
        <f t="shared" si="2526"/>
        <v/>
      </c>
      <c r="AM3345" s="300" t="str">
        <f t="shared" si="2538"/>
        <v/>
      </c>
      <c r="AN3345" s="300" t="str">
        <f t="shared" si="2495"/>
        <v/>
      </c>
      <c r="AO3345" s="300" t="str">
        <f t="shared" si="2496"/>
        <v/>
      </c>
      <c r="AP3345" s="300" t="str">
        <f t="shared" si="2497"/>
        <v/>
      </c>
      <c r="AQ3345" s="300" t="str">
        <f t="shared" si="2498"/>
        <v/>
      </c>
      <c r="AR3345" s="306" t="str">
        <f t="shared" si="2499"/>
        <v/>
      </c>
      <c r="AS3345" s="300" t="str">
        <f t="shared" si="2534"/>
        <v/>
      </c>
      <c r="AT3345" s="300" t="str">
        <f t="shared" si="2535"/>
        <v/>
      </c>
      <c r="AU3345" s="192" t="str">
        <f t="shared" si="2511"/>
        <v>рбс</v>
      </c>
      <c r="AV3345" s="192" t="str">
        <f t="shared" si="2512"/>
        <v>рбс87502673общпро</v>
      </c>
      <c r="AW3345" s="499">
        <f t="shared" si="2513"/>
        <v>0</v>
      </c>
      <c r="AX3345" s="191">
        <f t="shared" si="2514"/>
        <v>0</v>
      </c>
      <c r="AY3345" s="191">
        <f t="shared" si="2515"/>
        <v>2272935.36</v>
      </c>
      <c r="AZ3345" s="191">
        <f t="shared" si="2516"/>
        <v>1225028.72</v>
      </c>
      <c r="BA3345" s="193">
        <f t="shared" si="2517"/>
        <v>1</v>
      </c>
      <c r="BB3345" s="193">
        <f t="shared" si="2518"/>
        <v>1</v>
      </c>
      <c r="BC3345" s="193">
        <f t="shared" si="2519"/>
        <v>1</v>
      </c>
      <c r="BD3345" s="499">
        <f t="shared" si="2527"/>
        <v>2272935.36</v>
      </c>
      <c r="BE3345" s="499">
        <f t="shared" si="2520"/>
        <v>1225028.72</v>
      </c>
      <c r="BF3345" s="500">
        <f t="shared" si="2521"/>
        <v>2272935.36</v>
      </c>
      <c r="BG3345" s="501">
        <f t="shared" si="2522"/>
        <v>2272935.36</v>
      </c>
      <c r="BH3345" s="502"/>
      <c r="BI3345" s="502"/>
      <c r="BJ3345" s="505"/>
      <c r="BK3345" s="505"/>
      <c r="BL3345" s="504"/>
    </row>
    <row r="3346" spans="1:64" s="301" customFormat="1" ht="12" customHeight="1">
      <c r="A3346" s="495" t="s">
        <v>836</v>
      </c>
      <c r="B3346" s="496" t="s">
        <v>327</v>
      </c>
      <c r="C3346" s="495" t="s">
        <v>837</v>
      </c>
      <c r="D3346" s="496" t="s">
        <v>325</v>
      </c>
      <c r="E3346" s="496" t="s">
        <v>1551</v>
      </c>
      <c r="F3346" s="496" t="s">
        <v>586</v>
      </c>
      <c r="G3346" s="496" t="s">
        <v>394</v>
      </c>
      <c r="H3346" s="497" t="s">
        <v>653</v>
      </c>
      <c r="I3346" s="496" t="s">
        <v>505</v>
      </c>
      <c r="J3346" s="498">
        <v>358181.84</v>
      </c>
      <c r="K3346" s="498">
        <v>235940.16</v>
      </c>
      <c r="L3346" s="499" t="str">
        <f t="shared" si="2507"/>
        <v>875026730709014004000024422501</v>
      </c>
      <c r="M3346" s="300">
        <f t="array" ref="M3346">IF(COUNT(SEARCH(Удалить_Роспись_КВСР,$B3346)*SEARCH(Удалить_Роспись_ПБС,$C3346)*SEARCH(Удалить_Роспись_КФСР, $D3346)*SEARCH(Удалить_Роспись_КЦСР,$E3346)*SEARCH(Удалить_Роспись_КВР,$F3346)*SEARCH(Удалить_Роспись_ЭК,$H3346)*SEARCH(Удалить_Роспись_КР,$I3346))&gt;0,0,1)</f>
        <v>0</v>
      </c>
      <c r="N3346" s="300">
        <f t="shared" si="2539"/>
        <v>1</v>
      </c>
      <c r="O3346" s="192" t="str">
        <f t="shared" si="2528"/>
        <v/>
      </c>
      <c r="P3346" s="192" t="str">
        <f t="shared" si="2490"/>
        <v/>
      </c>
      <c r="Q3346" s="300" t="str">
        <f t="shared" si="2529"/>
        <v/>
      </c>
      <c r="R3346" s="300" t="str">
        <f t="shared" si="2530"/>
        <v/>
      </c>
      <c r="S3346" s="300" t="str">
        <f t="shared" si="2524"/>
        <v/>
      </c>
      <c r="T3346" s="192" t="str">
        <f t="shared" si="2531"/>
        <v/>
      </c>
      <c r="U3346" s="303" t="str">
        <f t="shared" si="2523"/>
        <v/>
      </c>
      <c r="V3346" s="300" t="str">
        <f t="shared" si="2508"/>
        <v/>
      </c>
      <c r="W3346" s="192" t="str">
        <f t="shared" si="2500"/>
        <v/>
      </c>
      <c r="X3346" s="303" t="str">
        <f t="shared" si="2501"/>
        <v/>
      </c>
      <c r="Y3346" s="300" t="str">
        <f t="shared" si="2525"/>
        <v/>
      </c>
      <c r="Z3346" s="300" t="str">
        <f t="shared" si="2536"/>
        <v/>
      </c>
      <c r="AA3346" s="303" t="str">
        <f t="shared" si="2502"/>
        <v/>
      </c>
      <c r="AB3346" s="300" t="str">
        <f t="shared" si="2532"/>
        <v/>
      </c>
      <c r="AC3346" s="300" t="str">
        <f t="shared" si="2503"/>
        <v/>
      </c>
      <c r="AD3346" s="300" t="str">
        <f t="shared" si="2533"/>
        <v/>
      </c>
      <c r="AE3346" s="192" t="str">
        <f t="shared" si="2509"/>
        <v/>
      </c>
      <c r="AF3346" s="192" t="str">
        <f t="shared" si="2510"/>
        <v/>
      </c>
      <c r="AG3346" s="192"/>
      <c r="AH3346" s="186"/>
      <c r="AI3346" s="186"/>
      <c r="AJ3346" s="300" t="str">
        <f t="shared" si="2537"/>
        <v/>
      </c>
      <c r="AK3346" s="300" t="str">
        <f t="shared" si="2494"/>
        <v/>
      </c>
      <c r="AL3346" s="300" t="str">
        <f t="shared" si="2526"/>
        <v/>
      </c>
      <c r="AM3346" s="300" t="str">
        <f t="shared" si="2538"/>
        <v/>
      </c>
      <c r="AN3346" s="300" t="str">
        <f t="shared" si="2495"/>
        <v/>
      </c>
      <c r="AO3346" s="300" t="str">
        <f t="shared" si="2496"/>
        <v/>
      </c>
      <c r="AP3346" s="300" t="str">
        <f t="shared" si="2497"/>
        <v/>
      </c>
      <c r="AQ3346" s="300" t="str">
        <f t="shared" si="2498"/>
        <v/>
      </c>
      <c r="AR3346" s="306" t="str">
        <f t="shared" si="2499"/>
        <v/>
      </c>
      <c r="AS3346" s="300" t="str">
        <f t="shared" si="2534"/>
        <v/>
      </c>
      <c r="AT3346" s="300" t="str">
        <f t="shared" si="2535"/>
        <v/>
      </c>
      <c r="AU3346" s="192" t="str">
        <f t="shared" si="2511"/>
        <v>рбс</v>
      </c>
      <c r="AV3346" s="192" t="str">
        <f t="shared" si="2512"/>
        <v>рбс87502673общпро</v>
      </c>
      <c r="AW3346" s="499">
        <f t="shared" si="2513"/>
        <v>0</v>
      </c>
      <c r="AX3346" s="191">
        <f t="shared" si="2514"/>
        <v>0</v>
      </c>
      <c r="AY3346" s="191">
        <f t="shared" si="2515"/>
        <v>358181.84</v>
      </c>
      <c r="AZ3346" s="191">
        <f t="shared" si="2516"/>
        <v>235940.16</v>
      </c>
      <c r="BA3346" s="193">
        <f t="shared" si="2517"/>
        <v>1</v>
      </c>
      <c r="BB3346" s="193">
        <f t="shared" si="2518"/>
        <v>1</v>
      </c>
      <c r="BC3346" s="193">
        <f t="shared" si="2519"/>
        <v>1</v>
      </c>
      <c r="BD3346" s="499">
        <f t="shared" si="2527"/>
        <v>358181.84</v>
      </c>
      <c r="BE3346" s="499">
        <f t="shared" si="2520"/>
        <v>235940.16</v>
      </c>
      <c r="BF3346" s="500">
        <f t="shared" si="2521"/>
        <v>358181.84</v>
      </c>
      <c r="BG3346" s="501">
        <f t="shared" si="2522"/>
        <v>358181.84</v>
      </c>
      <c r="BH3346" s="502"/>
      <c r="BI3346" s="502"/>
      <c r="BJ3346" s="505"/>
      <c r="BK3346" s="505"/>
      <c r="BL3346" s="504"/>
    </row>
    <row r="3347" spans="1:64" s="301" customFormat="1" ht="12" customHeight="1">
      <c r="A3347" s="495" t="s">
        <v>836</v>
      </c>
      <c r="B3347" s="496" t="s">
        <v>327</v>
      </c>
      <c r="C3347" s="495" t="s">
        <v>837</v>
      </c>
      <c r="D3347" s="496" t="s">
        <v>325</v>
      </c>
      <c r="E3347" s="496" t="s">
        <v>1551</v>
      </c>
      <c r="F3347" s="496" t="s">
        <v>586</v>
      </c>
      <c r="G3347" s="496" t="s">
        <v>389</v>
      </c>
      <c r="H3347" s="497" t="s">
        <v>653</v>
      </c>
      <c r="I3347" s="496" t="s">
        <v>505</v>
      </c>
      <c r="J3347" s="498">
        <v>1550954</v>
      </c>
      <c r="K3347" s="498">
        <v>1034125.51</v>
      </c>
      <c r="L3347" s="499" t="str">
        <f t="shared" si="2507"/>
        <v>875026730709014004000024422601</v>
      </c>
      <c r="M3347" s="300">
        <f t="array" ref="M3347">IF(COUNT(SEARCH(Удалить_Роспись_КВСР,$B3347)*SEARCH(Удалить_Роспись_ПБС,$C3347)*SEARCH(Удалить_Роспись_КФСР, $D3347)*SEARCH(Удалить_Роспись_КЦСР,$E3347)*SEARCH(Удалить_Роспись_КВР,$F3347)*SEARCH(Удалить_Роспись_ЭК,$H3347)*SEARCH(Удалить_Роспись_КР,$I3347))&gt;0,0,1)</f>
        <v>0</v>
      </c>
      <c r="N3347" s="300">
        <f t="shared" si="2539"/>
        <v>1</v>
      </c>
      <c r="O3347" s="192" t="str">
        <f t="shared" si="2528"/>
        <v/>
      </c>
      <c r="P3347" s="192" t="str">
        <f t="shared" si="2490"/>
        <v/>
      </c>
      <c r="Q3347" s="300" t="str">
        <f t="shared" si="2529"/>
        <v/>
      </c>
      <c r="R3347" s="300" t="str">
        <f t="shared" si="2530"/>
        <v/>
      </c>
      <c r="S3347" s="300" t="str">
        <f t="shared" si="2524"/>
        <v/>
      </c>
      <c r="T3347" s="192" t="str">
        <f t="shared" si="2531"/>
        <v/>
      </c>
      <c r="U3347" s="303" t="str">
        <f t="shared" si="2523"/>
        <v/>
      </c>
      <c r="V3347" s="300" t="str">
        <f t="shared" si="2508"/>
        <v/>
      </c>
      <c r="W3347" s="192" t="str">
        <f t="shared" si="2500"/>
        <v/>
      </c>
      <c r="X3347" s="303" t="str">
        <f t="shared" si="2501"/>
        <v/>
      </c>
      <c r="Y3347" s="300" t="str">
        <f t="shared" si="2525"/>
        <v/>
      </c>
      <c r="Z3347" s="300" t="str">
        <f t="shared" si="2536"/>
        <v/>
      </c>
      <c r="AA3347" s="303" t="str">
        <f t="shared" si="2502"/>
        <v/>
      </c>
      <c r="AB3347" s="300" t="str">
        <f t="shared" si="2532"/>
        <v/>
      </c>
      <c r="AC3347" s="300" t="str">
        <f t="shared" si="2503"/>
        <v/>
      </c>
      <c r="AD3347" s="300" t="str">
        <f t="shared" si="2533"/>
        <v/>
      </c>
      <c r="AE3347" s="192" t="str">
        <f t="shared" si="2509"/>
        <v/>
      </c>
      <c r="AF3347" s="192" t="str">
        <f t="shared" si="2510"/>
        <v/>
      </c>
      <c r="AG3347" s="192"/>
      <c r="AH3347" s="186"/>
      <c r="AI3347" s="186"/>
      <c r="AJ3347" s="300" t="str">
        <f t="shared" si="2537"/>
        <v/>
      </c>
      <c r="AK3347" s="300" t="str">
        <f t="shared" si="2494"/>
        <v/>
      </c>
      <c r="AL3347" s="300" t="str">
        <f t="shared" si="2526"/>
        <v/>
      </c>
      <c r="AM3347" s="300" t="str">
        <f t="shared" si="2538"/>
        <v/>
      </c>
      <c r="AN3347" s="300" t="str">
        <f t="shared" si="2495"/>
        <v/>
      </c>
      <c r="AO3347" s="300" t="str">
        <f t="shared" si="2496"/>
        <v/>
      </c>
      <c r="AP3347" s="300" t="str">
        <f t="shared" si="2497"/>
        <v/>
      </c>
      <c r="AQ3347" s="300" t="str">
        <f t="shared" si="2498"/>
        <v/>
      </c>
      <c r="AR3347" s="306" t="str">
        <f t="shared" si="2499"/>
        <v/>
      </c>
      <c r="AS3347" s="300" t="str">
        <f t="shared" si="2534"/>
        <v/>
      </c>
      <c r="AT3347" s="300" t="str">
        <f t="shared" si="2535"/>
        <v/>
      </c>
      <c r="AU3347" s="192" t="str">
        <f t="shared" si="2511"/>
        <v>рбс</v>
      </c>
      <c r="AV3347" s="192" t="str">
        <f t="shared" si="2512"/>
        <v>рбс87502673общпро</v>
      </c>
      <c r="AW3347" s="499">
        <f t="shared" si="2513"/>
        <v>0</v>
      </c>
      <c r="AX3347" s="191">
        <f t="shared" si="2514"/>
        <v>0</v>
      </c>
      <c r="AY3347" s="191">
        <f t="shared" si="2515"/>
        <v>1550954</v>
      </c>
      <c r="AZ3347" s="191">
        <f t="shared" si="2516"/>
        <v>1034125.51</v>
      </c>
      <c r="BA3347" s="193">
        <f t="shared" si="2517"/>
        <v>1</v>
      </c>
      <c r="BB3347" s="193">
        <f t="shared" si="2518"/>
        <v>1</v>
      </c>
      <c r="BC3347" s="193">
        <f t="shared" si="2519"/>
        <v>1</v>
      </c>
      <c r="BD3347" s="499">
        <f t="shared" si="2527"/>
        <v>1550954</v>
      </c>
      <c r="BE3347" s="499">
        <f t="shared" si="2520"/>
        <v>1034125.51</v>
      </c>
      <c r="BF3347" s="500">
        <f t="shared" si="2521"/>
        <v>1550954</v>
      </c>
      <c r="BG3347" s="501">
        <f t="shared" si="2522"/>
        <v>1550954</v>
      </c>
      <c r="BH3347" s="502"/>
      <c r="BI3347" s="502"/>
      <c r="BJ3347" s="505"/>
      <c r="BK3347" s="505"/>
      <c r="BL3347" s="504"/>
    </row>
    <row r="3348" spans="1:64" s="301" customFormat="1" ht="12" customHeight="1">
      <c r="A3348" s="495" t="s">
        <v>836</v>
      </c>
      <c r="B3348" s="496" t="s">
        <v>327</v>
      </c>
      <c r="C3348" s="495" t="s">
        <v>837</v>
      </c>
      <c r="D3348" s="496" t="s">
        <v>325</v>
      </c>
      <c r="E3348" s="496" t="s">
        <v>1551</v>
      </c>
      <c r="F3348" s="496" t="s">
        <v>586</v>
      </c>
      <c r="G3348" s="496" t="s">
        <v>395</v>
      </c>
      <c r="H3348" s="497" t="s">
        <v>653</v>
      </c>
      <c r="I3348" s="496" t="s">
        <v>505</v>
      </c>
      <c r="J3348" s="498">
        <v>45000</v>
      </c>
      <c r="K3348" s="498">
        <v>14438</v>
      </c>
      <c r="L3348" s="499" t="str">
        <f t="shared" si="2507"/>
        <v>875026730709014004000024429001</v>
      </c>
      <c r="M3348" s="300">
        <f t="array" ref="M3348">IF(COUNT(SEARCH(Удалить_Роспись_КВСР,$B3348)*SEARCH(Удалить_Роспись_ПБС,$C3348)*SEARCH(Удалить_Роспись_КФСР, $D3348)*SEARCH(Удалить_Роспись_КЦСР,$E3348)*SEARCH(Удалить_Роспись_КВР,$F3348)*SEARCH(Удалить_Роспись_ЭК,$H3348)*SEARCH(Удалить_Роспись_КР,$I3348))&gt;0,0,1)</f>
        <v>0</v>
      </c>
      <c r="N3348" s="300">
        <f t="shared" si="2539"/>
        <v>1</v>
      </c>
      <c r="O3348" s="192" t="str">
        <f t="shared" si="2528"/>
        <v/>
      </c>
      <c r="P3348" s="192" t="str">
        <f t="shared" si="2490"/>
        <v/>
      </c>
      <c r="Q3348" s="300" t="str">
        <f t="shared" si="2529"/>
        <v/>
      </c>
      <c r="R3348" s="300" t="str">
        <f t="shared" si="2530"/>
        <v/>
      </c>
      <c r="S3348" s="300" t="str">
        <f t="shared" si="2524"/>
        <v/>
      </c>
      <c r="T3348" s="192" t="str">
        <f t="shared" si="2531"/>
        <v/>
      </c>
      <c r="U3348" s="303" t="str">
        <f t="shared" si="2523"/>
        <v/>
      </c>
      <c r="V3348" s="300" t="str">
        <f t="shared" si="2508"/>
        <v/>
      </c>
      <c r="W3348" s="192" t="str">
        <f t="shared" si="2500"/>
        <v/>
      </c>
      <c r="X3348" s="303" t="str">
        <f t="shared" si="2501"/>
        <v/>
      </c>
      <c r="Y3348" s="300" t="str">
        <f t="shared" si="2525"/>
        <v/>
      </c>
      <c r="Z3348" s="300" t="str">
        <f t="shared" si="2536"/>
        <v/>
      </c>
      <c r="AA3348" s="303" t="str">
        <f t="shared" si="2502"/>
        <v/>
      </c>
      <c r="AB3348" s="300" t="str">
        <f t="shared" si="2532"/>
        <v/>
      </c>
      <c r="AC3348" s="300" t="str">
        <f t="shared" si="2503"/>
        <v/>
      </c>
      <c r="AD3348" s="300" t="str">
        <f t="shared" si="2533"/>
        <v/>
      </c>
      <c r="AE3348" s="192" t="str">
        <f t="shared" si="2509"/>
        <v/>
      </c>
      <c r="AF3348" s="192" t="str">
        <f t="shared" si="2510"/>
        <v/>
      </c>
      <c r="AG3348" s="192"/>
      <c r="AH3348" s="186"/>
      <c r="AI3348" s="186"/>
      <c r="AJ3348" s="300" t="str">
        <f t="shared" si="2537"/>
        <v/>
      </c>
      <c r="AK3348" s="300" t="str">
        <f t="shared" si="2494"/>
        <v/>
      </c>
      <c r="AL3348" s="300" t="str">
        <f t="shared" si="2526"/>
        <v/>
      </c>
      <c r="AM3348" s="300" t="str">
        <f t="shared" si="2538"/>
        <v/>
      </c>
      <c r="AN3348" s="300" t="str">
        <f t="shared" si="2495"/>
        <v/>
      </c>
      <c r="AO3348" s="300" t="str">
        <f t="shared" si="2496"/>
        <v/>
      </c>
      <c r="AP3348" s="300" t="str">
        <f t="shared" si="2497"/>
        <v/>
      </c>
      <c r="AQ3348" s="300" t="str">
        <f t="shared" si="2498"/>
        <v/>
      </c>
      <c r="AR3348" s="306" t="str">
        <f t="shared" si="2499"/>
        <v/>
      </c>
      <c r="AS3348" s="300" t="str">
        <f t="shared" si="2534"/>
        <v/>
      </c>
      <c r="AT3348" s="300" t="str">
        <f t="shared" si="2535"/>
        <v/>
      </c>
      <c r="AU3348" s="192" t="str">
        <f t="shared" si="2511"/>
        <v>рбс</v>
      </c>
      <c r="AV3348" s="192" t="str">
        <f t="shared" si="2512"/>
        <v>рбс87502673общпро</v>
      </c>
      <c r="AW3348" s="499">
        <f t="shared" si="2513"/>
        <v>0</v>
      </c>
      <c r="AX3348" s="191">
        <f t="shared" si="2514"/>
        <v>0</v>
      </c>
      <c r="AY3348" s="191">
        <f t="shared" si="2515"/>
        <v>45000</v>
      </c>
      <c r="AZ3348" s="191">
        <f t="shared" si="2516"/>
        <v>14438</v>
      </c>
      <c r="BA3348" s="193">
        <f t="shared" si="2517"/>
        <v>1</v>
      </c>
      <c r="BB3348" s="193">
        <f t="shared" si="2518"/>
        <v>1</v>
      </c>
      <c r="BC3348" s="193">
        <f t="shared" si="2519"/>
        <v>1</v>
      </c>
      <c r="BD3348" s="499">
        <f t="shared" si="2527"/>
        <v>45000</v>
      </c>
      <c r="BE3348" s="499">
        <f t="shared" si="2520"/>
        <v>14438</v>
      </c>
      <c r="BF3348" s="500">
        <f t="shared" si="2521"/>
        <v>45000</v>
      </c>
      <c r="BG3348" s="501">
        <f t="shared" si="2522"/>
        <v>45000</v>
      </c>
      <c r="BH3348" s="502"/>
      <c r="BI3348" s="502"/>
      <c r="BJ3348" s="505"/>
      <c r="BK3348" s="505"/>
      <c r="BL3348" s="504"/>
    </row>
    <row r="3349" spans="1:64" s="301" customFormat="1" ht="12" customHeight="1">
      <c r="A3349" s="495" t="s">
        <v>836</v>
      </c>
      <c r="B3349" s="496" t="s">
        <v>327</v>
      </c>
      <c r="C3349" s="495" t="s">
        <v>837</v>
      </c>
      <c r="D3349" s="496" t="s">
        <v>325</v>
      </c>
      <c r="E3349" s="496" t="s">
        <v>1551</v>
      </c>
      <c r="F3349" s="496" t="s">
        <v>586</v>
      </c>
      <c r="G3349" s="496" t="s">
        <v>397</v>
      </c>
      <c r="H3349" s="497" t="s">
        <v>653</v>
      </c>
      <c r="I3349" s="496" t="s">
        <v>505</v>
      </c>
      <c r="J3349" s="498">
        <v>1361494.8</v>
      </c>
      <c r="K3349" s="498">
        <v>1093756.75</v>
      </c>
      <c r="L3349" s="499" t="str">
        <f t="shared" si="2507"/>
        <v>875026730709014004000024434001</v>
      </c>
      <c r="M3349" s="300">
        <f t="array" ref="M3349">IF(COUNT(SEARCH(Удалить_Роспись_КВСР,$B3349)*SEARCH(Удалить_Роспись_ПБС,$C3349)*SEARCH(Удалить_Роспись_КФСР, $D3349)*SEARCH(Удалить_Роспись_КЦСР,$E3349)*SEARCH(Удалить_Роспись_КВР,$F3349)*SEARCH(Удалить_Роспись_ЭК,$H3349)*SEARCH(Удалить_Роспись_КР,$I3349))&gt;0,0,1)</f>
        <v>0</v>
      </c>
      <c r="N3349" s="300">
        <f t="shared" si="2539"/>
        <v>1</v>
      </c>
      <c r="O3349" s="192" t="str">
        <f t="shared" si="2528"/>
        <v/>
      </c>
      <c r="P3349" s="192" t="str">
        <f t="shared" ref="P3349:P3383" si="2540">IF($E3349="092Л000","воз","")</f>
        <v/>
      </c>
      <c r="Q3349" s="300" t="str">
        <f t="shared" si="2529"/>
        <v/>
      </c>
      <c r="R3349" s="300" t="str">
        <f t="shared" si="2530"/>
        <v/>
      </c>
      <c r="S3349" s="300" t="str">
        <f t="shared" si="2524"/>
        <v/>
      </c>
      <c r="T3349" s="192" t="str">
        <f t="shared" si="2531"/>
        <v/>
      </c>
      <c r="U3349" s="303" t="str">
        <f t="shared" si="2523"/>
        <v/>
      </c>
      <c r="V3349" s="300" t="str">
        <f t="shared" si="2508"/>
        <v/>
      </c>
      <c r="W3349" s="192" t="str">
        <f t="shared" si="2500"/>
        <v/>
      </c>
      <c r="X3349" s="303" t="str">
        <f t="shared" si="2501"/>
        <v/>
      </c>
      <c r="Y3349" s="300" t="str">
        <f t="shared" si="2525"/>
        <v/>
      </c>
      <c r="Z3349" s="300" t="str">
        <f t="shared" si="2536"/>
        <v/>
      </c>
      <c r="AA3349" s="303" t="str">
        <f t="shared" si="2502"/>
        <v/>
      </c>
      <c r="AB3349" s="300" t="str">
        <f t="shared" si="2532"/>
        <v/>
      </c>
      <c r="AC3349" s="300" t="str">
        <f t="shared" si="2503"/>
        <v/>
      </c>
      <c r="AD3349" s="300" t="str">
        <f t="shared" si="2533"/>
        <v/>
      </c>
      <c r="AE3349" s="192" t="str">
        <f t="shared" si="2509"/>
        <v/>
      </c>
      <c r="AF3349" s="192" t="str">
        <f t="shared" si="2510"/>
        <v/>
      </c>
      <c r="AG3349" s="192"/>
      <c r="AH3349" s="186"/>
      <c r="AI3349" s="186"/>
      <c r="AJ3349" s="300" t="str">
        <f t="shared" si="2537"/>
        <v/>
      </c>
      <c r="AK3349" s="300" t="str">
        <f t="shared" si="2494"/>
        <v/>
      </c>
      <c r="AL3349" s="300" t="str">
        <f t="shared" si="2526"/>
        <v/>
      </c>
      <c r="AM3349" s="300" t="str">
        <f t="shared" si="2538"/>
        <v/>
      </c>
      <c r="AN3349" s="300" t="str">
        <f t="shared" si="2495"/>
        <v/>
      </c>
      <c r="AO3349" s="300" t="str">
        <f t="shared" si="2496"/>
        <v/>
      </c>
      <c r="AP3349" s="300" t="str">
        <f t="shared" si="2497"/>
        <v/>
      </c>
      <c r="AQ3349" s="300" t="str">
        <f t="shared" si="2498"/>
        <v/>
      </c>
      <c r="AR3349" s="306" t="str">
        <f t="shared" si="2499"/>
        <v/>
      </c>
      <c r="AS3349" s="300" t="str">
        <f t="shared" si="2534"/>
        <v/>
      </c>
      <c r="AT3349" s="300" t="str">
        <f t="shared" si="2535"/>
        <v/>
      </c>
      <c r="AU3349" s="192" t="str">
        <f t="shared" si="2511"/>
        <v>рбс</v>
      </c>
      <c r="AV3349" s="192" t="str">
        <f t="shared" si="2512"/>
        <v>рбс87502673общпро</v>
      </c>
      <c r="AW3349" s="499">
        <f t="shared" si="2513"/>
        <v>0</v>
      </c>
      <c r="AX3349" s="191">
        <f t="shared" si="2514"/>
        <v>0</v>
      </c>
      <c r="AY3349" s="191">
        <f t="shared" si="2515"/>
        <v>1361494.8</v>
      </c>
      <c r="AZ3349" s="191">
        <f t="shared" si="2516"/>
        <v>1093756.75</v>
      </c>
      <c r="BA3349" s="193">
        <f t="shared" si="2517"/>
        <v>1</v>
      </c>
      <c r="BB3349" s="193">
        <f t="shared" si="2518"/>
        <v>1</v>
      </c>
      <c r="BC3349" s="193">
        <f t="shared" si="2519"/>
        <v>1</v>
      </c>
      <c r="BD3349" s="499">
        <f t="shared" si="2527"/>
        <v>1361494.8</v>
      </c>
      <c r="BE3349" s="499">
        <f t="shared" si="2520"/>
        <v>1093756.75</v>
      </c>
      <c r="BF3349" s="500">
        <f t="shared" si="2521"/>
        <v>1361494.8</v>
      </c>
      <c r="BG3349" s="501">
        <f t="shared" si="2522"/>
        <v>1361494.8</v>
      </c>
      <c r="BH3349" s="502"/>
      <c r="BI3349" s="502"/>
      <c r="BJ3349" s="505"/>
      <c r="BK3349" s="505"/>
      <c r="BL3349" s="504"/>
    </row>
    <row r="3350" spans="1:64" s="301" customFormat="1" ht="12" customHeight="1">
      <c r="A3350" s="495" t="s">
        <v>836</v>
      </c>
      <c r="B3350" s="496" t="s">
        <v>327</v>
      </c>
      <c r="C3350" s="495" t="s">
        <v>837</v>
      </c>
      <c r="D3350" s="496" t="s">
        <v>325</v>
      </c>
      <c r="E3350" s="496" t="s">
        <v>1551</v>
      </c>
      <c r="F3350" s="496" t="s">
        <v>609</v>
      </c>
      <c r="G3350" s="496" t="s">
        <v>395</v>
      </c>
      <c r="H3350" s="497" t="s">
        <v>653</v>
      </c>
      <c r="I3350" s="496" t="s">
        <v>505</v>
      </c>
      <c r="J3350" s="498">
        <v>2400</v>
      </c>
      <c r="K3350" s="498">
        <v>2400</v>
      </c>
      <c r="L3350" s="499" t="str">
        <f t="shared" si="2507"/>
        <v>875026730709014004000085229001</v>
      </c>
      <c r="M3350" s="300">
        <f t="array" ref="M3350">IF(COUNT(SEARCH(Удалить_Роспись_КВСР,$B3350)*SEARCH(Удалить_Роспись_ПБС,$C3350)*SEARCH(Удалить_Роспись_КФСР, $D3350)*SEARCH(Удалить_Роспись_КЦСР,$E3350)*SEARCH(Удалить_Роспись_КВР,$F3350)*SEARCH(Удалить_Роспись_ЭК,$H3350)*SEARCH(Удалить_Роспись_КР,$I3350))&gt;0,0,1)</f>
        <v>0</v>
      </c>
      <c r="N3350" s="300">
        <v>0</v>
      </c>
      <c r="O3350" s="192" t="str">
        <f t="shared" si="2528"/>
        <v/>
      </c>
      <c r="P3350" s="192" t="str">
        <f t="shared" si="2540"/>
        <v/>
      </c>
      <c r="Q3350" s="300" t="str">
        <f t="shared" si="2529"/>
        <v/>
      </c>
      <c r="R3350" s="300" t="str">
        <f t="shared" si="2530"/>
        <v/>
      </c>
      <c r="S3350" s="300" t="str">
        <f t="shared" si="2524"/>
        <v/>
      </c>
      <c r="T3350" s="192" t="str">
        <f t="shared" si="2531"/>
        <v/>
      </c>
      <c r="U3350" s="303" t="str">
        <f t="shared" si="2523"/>
        <v/>
      </c>
      <c r="V3350" s="300" t="str">
        <f t="shared" si="2508"/>
        <v/>
      </c>
      <c r="W3350" s="192" t="str">
        <f t="shared" si="2500"/>
        <v/>
      </c>
      <c r="X3350" s="303" t="str">
        <f t="shared" si="2501"/>
        <v/>
      </c>
      <c r="Y3350" s="300" t="str">
        <f t="shared" si="2525"/>
        <v/>
      </c>
      <c r="Z3350" s="300" t="str">
        <f t="shared" si="2536"/>
        <v/>
      </c>
      <c r="AA3350" s="303" t="str">
        <f t="shared" si="2502"/>
        <v/>
      </c>
      <c r="AB3350" s="300" t="str">
        <f t="shared" si="2532"/>
        <v/>
      </c>
      <c r="AC3350" s="300" t="str">
        <f t="shared" si="2503"/>
        <v/>
      </c>
      <c r="AD3350" s="300" t="str">
        <f t="shared" si="2533"/>
        <v/>
      </c>
      <c r="AE3350" s="192" t="str">
        <f t="shared" si="2509"/>
        <v/>
      </c>
      <c r="AF3350" s="192" t="str">
        <f t="shared" si="2510"/>
        <v/>
      </c>
      <c r="AG3350" s="192"/>
      <c r="AH3350" s="186"/>
      <c r="AI3350" s="186"/>
      <c r="AJ3350" s="300" t="str">
        <f t="shared" si="2537"/>
        <v/>
      </c>
      <c r="AK3350" s="300" t="str">
        <f t="shared" si="2494"/>
        <v/>
      </c>
      <c r="AL3350" s="300" t="str">
        <f t="shared" si="2526"/>
        <v/>
      </c>
      <c r="AM3350" s="300" t="str">
        <f t="shared" si="2538"/>
        <v/>
      </c>
      <c r="AN3350" s="300" t="str">
        <f t="shared" si="2495"/>
        <v/>
      </c>
      <c r="AO3350" s="300" t="str">
        <f t="shared" si="2496"/>
        <v/>
      </c>
      <c r="AP3350" s="300" t="str">
        <f t="shared" si="2497"/>
        <v/>
      </c>
      <c r="AQ3350" s="300" t="str">
        <f t="shared" si="2498"/>
        <v/>
      </c>
      <c r="AR3350" s="306" t="str">
        <f t="shared" si="2499"/>
        <v/>
      </c>
      <c r="AS3350" s="300" t="str">
        <f t="shared" si="2534"/>
        <v/>
      </c>
      <c r="AT3350" s="300" t="str">
        <f t="shared" si="2535"/>
        <v/>
      </c>
      <c r="AU3350" s="192" t="str">
        <f t="shared" si="2511"/>
        <v>рбс</v>
      </c>
      <c r="AV3350" s="192" t="str">
        <f t="shared" si="2512"/>
        <v>рбс87502673общпро</v>
      </c>
      <c r="AW3350" s="499">
        <f t="shared" si="2513"/>
        <v>0</v>
      </c>
      <c r="AX3350" s="191">
        <f t="shared" si="2514"/>
        <v>0</v>
      </c>
      <c r="AY3350" s="191">
        <f t="shared" si="2515"/>
        <v>0</v>
      </c>
      <c r="AZ3350" s="191">
        <f t="shared" si="2516"/>
        <v>0</v>
      </c>
      <c r="BA3350" s="193">
        <f t="shared" si="2517"/>
        <v>1</v>
      </c>
      <c r="BB3350" s="193">
        <f t="shared" si="2518"/>
        <v>1</v>
      </c>
      <c r="BC3350" s="193">
        <f t="shared" si="2519"/>
        <v>1</v>
      </c>
      <c r="BD3350" s="499">
        <f t="shared" si="2527"/>
        <v>0</v>
      </c>
      <c r="BE3350" s="499">
        <f t="shared" si="2520"/>
        <v>0</v>
      </c>
      <c r="BF3350" s="500">
        <f t="shared" si="2521"/>
        <v>0</v>
      </c>
      <c r="BG3350" s="501">
        <f t="shared" si="2522"/>
        <v>0</v>
      </c>
      <c r="BH3350" s="502"/>
      <c r="BI3350" s="502"/>
      <c r="BJ3350" s="505"/>
      <c r="BK3350" s="505"/>
      <c r="BL3350" s="504"/>
    </row>
    <row r="3351" spans="1:64" s="301" customFormat="1" ht="12" customHeight="1">
      <c r="A3351" s="495" t="s">
        <v>836</v>
      </c>
      <c r="B3351" s="496" t="s">
        <v>327</v>
      </c>
      <c r="C3351" s="495" t="s">
        <v>837</v>
      </c>
      <c r="D3351" s="496" t="s">
        <v>325</v>
      </c>
      <c r="E3351" s="496" t="s">
        <v>1551</v>
      </c>
      <c r="F3351" s="496" t="s">
        <v>658</v>
      </c>
      <c r="G3351" s="496" t="s">
        <v>395</v>
      </c>
      <c r="H3351" s="497" t="s">
        <v>653</v>
      </c>
      <c r="I3351" s="496" t="s">
        <v>505</v>
      </c>
      <c r="J3351" s="498">
        <v>72.849999999999994</v>
      </c>
      <c r="K3351" s="498">
        <v>72.849999999999994</v>
      </c>
      <c r="L3351" s="499" t="str">
        <f t="shared" si="2507"/>
        <v>875026730709014004000085329001</v>
      </c>
      <c r="M3351" s="300">
        <f t="array" ref="M3351">IF(COUNT(SEARCH(Удалить_Роспись_КВСР,$B3351)*SEARCH(Удалить_Роспись_ПБС,$C3351)*SEARCH(Удалить_Роспись_КФСР, $D3351)*SEARCH(Удалить_Роспись_КЦСР,$E3351)*SEARCH(Удалить_Роспись_КВР,$F3351)*SEARCH(Удалить_Роспись_ЭК,$H3351)*SEARCH(Удалить_Роспись_КР,$I3351))&gt;0,0,1)</f>
        <v>0</v>
      </c>
      <c r="N3351" s="300">
        <v>0</v>
      </c>
      <c r="O3351" s="192" t="str">
        <f t="shared" si="2528"/>
        <v/>
      </c>
      <c r="P3351" s="192" t="str">
        <f t="shared" si="2540"/>
        <v/>
      </c>
      <c r="Q3351" s="300" t="str">
        <f t="shared" si="2529"/>
        <v/>
      </c>
      <c r="R3351" s="300" t="str">
        <f t="shared" si="2530"/>
        <v/>
      </c>
      <c r="S3351" s="300" t="str">
        <f t="shared" si="2524"/>
        <v/>
      </c>
      <c r="T3351" s="192" t="str">
        <f t="shared" si="2531"/>
        <v/>
      </c>
      <c r="U3351" s="303" t="str">
        <f t="shared" si="2523"/>
        <v/>
      </c>
      <c r="V3351" s="300" t="str">
        <f t="shared" si="2508"/>
        <v/>
      </c>
      <c r="W3351" s="192" t="str">
        <f t="shared" si="2500"/>
        <v/>
      </c>
      <c r="X3351" s="303" t="str">
        <f t="shared" si="2501"/>
        <v/>
      </c>
      <c r="Y3351" s="300" t="str">
        <f t="shared" si="2525"/>
        <v/>
      </c>
      <c r="Z3351" s="300" t="str">
        <f t="shared" si="2536"/>
        <v/>
      </c>
      <c r="AA3351" s="303" t="str">
        <f t="shared" si="2502"/>
        <v/>
      </c>
      <c r="AB3351" s="300" t="str">
        <f t="shared" si="2532"/>
        <v/>
      </c>
      <c r="AC3351" s="300" t="str">
        <f t="shared" si="2503"/>
        <v/>
      </c>
      <c r="AD3351" s="300" t="str">
        <f t="shared" si="2533"/>
        <v/>
      </c>
      <c r="AE3351" s="192" t="str">
        <f t="shared" si="2509"/>
        <v/>
      </c>
      <c r="AF3351" s="192" t="str">
        <f t="shared" si="2510"/>
        <v/>
      </c>
      <c r="AG3351" s="192"/>
      <c r="AH3351" s="186"/>
      <c r="AI3351" s="186"/>
      <c r="AJ3351" s="300" t="str">
        <f t="shared" si="2537"/>
        <v/>
      </c>
      <c r="AK3351" s="300" t="str">
        <f t="shared" si="2494"/>
        <v/>
      </c>
      <c r="AL3351" s="300" t="str">
        <f t="shared" si="2526"/>
        <v/>
      </c>
      <c r="AM3351" s="300" t="str">
        <f t="shared" si="2538"/>
        <v/>
      </c>
      <c r="AN3351" s="300" t="str">
        <f t="shared" si="2495"/>
        <v/>
      </c>
      <c r="AO3351" s="300" t="str">
        <f t="shared" si="2496"/>
        <v/>
      </c>
      <c r="AP3351" s="300" t="str">
        <f t="shared" si="2497"/>
        <v/>
      </c>
      <c r="AQ3351" s="300" t="str">
        <f t="shared" si="2498"/>
        <v/>
      </c>
      <c r="AR3351" s="306" t="str">
        <f t="shared" si="2499"/>
        <v/>
      </c>
      <c r="AS3351" s="300" t="str">
        <f t="shared" si="2534"/>
        <v/>
      </c>
      <c r="AT3351" s="300" t="str">
        <f t="shared" si="2535"/>
        <v/>
      </c>
      <c r="AU3351" s="192" t="str">
        <f t="shared" si="2511"/>
        <v>рбс</v>
      </c>
      <c r="AV3351" s="192" t="str">
        <f t="shared" si="2512"/>
        <v>рбс87502673общпро</v>
      </c>
      <c r="AW3351" s="499">
        <f t="shared" si="2513"/>
        <v>0</v>
      </c>
      <c r="AX3351" s="191">
        <f t="shared" si="2514"/>
        <v>0</v>
      </c>
      <c r="AY3351" s="191">
        <f t="shared" si="2515"/>
        <v>0</v>
      </c>
      <c r="AZ3351" s="191">
        <f t="shared" si="2516"/>
        <v>0</v>
      </c>
      <c r="BA3351" s="193">
        <f t="shared" si="2517"/>
        <v>1</v>
      </c>
      <c r="BB3351" s="193">
        <f t="shared" si="2518"/>
        <v>1</v>
      </c>
      <c r="BC3351" s="193">
        <f t="shared" si="2519"/>
        <v>1</v>
      </c>
      <c r="BD3351" s="499">
        <f t="shared" si="2527"/>
        <v>0</v>
      </c>
      <c r="BE3351" s="499">
        <f t="shared" si="2520"/>
        <v>0</v>
      </c>
      <c r="BF3351" s="500">
        <f t="shared" si="2521"/>
        <v>0</v>
      </c>
      <c r="BG3351" s="501">
        <f t="shared" si="2522"/>
        <v>0</v>
      </c>
      <c r="BH3351" s="502"/>
      <c r="BI3351" s="502"/>
      <c r="BJ3351" s="505"/>
      <c r="BK3351" s="505"/>
      <c r="BL3351" s="504"/>
    </row>
    <row r="3352" spans="1:64" ht="12" customHeight="1">
      <c r="A3352" s="333" t="s">
        <v>836</v>
      </c>
      <c r="B3352" s="381" t="s">
        <v>327</v>
      </c>
      <c r="C3352" s="333" t="s">
        <v>837</v>
      </c>
      <c r="D3352" s="381" t="s">
        <v>325</v>
      </c>
      <c r="E3352" s="381" t="s">
        <v>1552</v>
      </c>
      <c r="F3352" s="381" t="s">
        <v>608</v>
      </c>
      <c r="G3352" s="381" t="s">
        <v>385</v>
      </c>
      <c r="H3352" s="100" t="s">
        <v>653</v>
      </c>
      <c r="I3352" s="381" t="s">
        <v>505</v>
      </c>
      <c r="J3352" s="382">
        <v>422427</v>
      </c>
      <c r="K3352" s="382">
        <v>319027.01</v>
      </c>
      <c r="L3352" s="191" t="str">
        <f t="shared" si="2507"/>
        <v>875026730709014004005011121101</v>
      </c>
      <c r="M3352" s="192">
        <f t="array" ref="M3352">IF(COUNT(SEARCH(Удалить_Роспись_КВСР,$B3352)*SEARCH(Удалить_Роспись_ПБС,$C3352)*SEARCH(Удалить_Роспись_КФСР, $D3352)*SEARCH(Удалить_Роспись_КЦСР,$E3352)*SEARCH(Удалить_Роспись_КВР,$F3352)*SEARCH(Удалить_Роспись_ЭК,$H3352)*SEARCH(Удалить_Роспись_КР,$I3352))&gt;0,0,1)</f>
        <v>0</v>
      </c>
      <c r="N3352" s="192">
        <v>0</v>
      </c>
      <c r="O3352" s="192" t="str">
        <f t="shared" si="2528"/>
        <v/>
      </c>
      <c r="P3352" s="192" t="str">
        <f t="shared" si="2540"/>
        <v/>
      </c>
      <c r="Q3352" s="300" t="str">
        <f t="shared" si="2529"/>
        <v/>
      </c>
      <c r="R3352" s="300" t="str">
        <f t="shared" si="2530"/>
        <v/>
      </c>
      <c r="S3352" s="300" t="str">
        <f t="shared" si="2524"/>
        <v/>
      </c>
      <c r="T3352" s="192" t="str">
        <f t="shared" si="2531"/>
        <v/>
      </c>
      <c r="U3352" s="303" t="str">
        <f t="shared" si="2523"/>
        <v/>
      </c>
      <c r="V3352" s="300" t="str">
        <f t="shared" si="2508"/>
        <v/>
      </c>
      <c r="W3352" s="192" t="str">
        <f t="shared" si="2500"/>
        <v/>
      </c>
      <c r="X3352" s="303" t="str">
        <f t="shared" si="2501"/>
        <v/>
      </c>
      <c r="Y3352" s="300" t="str">
        <f t="shared" si="2525"/>
        <v/>
      </c>
      <c r="Z3352" s="300" t="str">
        <f t="shared" si="2536"/>
        <v/>
      </c>
      <c r="AA3352" s="303" t="str">
        <f t="shared" si="2502"/>
        <v/>
      </c>
      <c r="AB3352" s="300" t="str">
        <f t="shared" si="2532"/>
        <v/>
      </c>
      <c r="AC3352" s="300" t="str">
        <f t="shared" si="2503"/>
        <v/>
      </c>
      <c r="AD3352" s="300" t="str">
        <f t="shared" si="2533"/>
        <v/>
      </c>
      <c r="AE3352" s="192" t="str">
        <f t="shared" si="2509"/>
        <v/>
      </c>
      <c r="AF3352" s="192" t="str">
        <f t="shared" si="2510"/>
        <v/>
      </c>
      <c r="AG3352" s="192"/>
      <c r="AJ3352" s="300" t="str">
        <f t="shared" si="2537"/>
        <v/>
      </c>
      <c r="AK3352" s="300" t="str">
        <f t="shared" ref="AK3352:AK3383" si="2541">IF($D3352="0107","выб","")</f>
        <v/>
      </c>
      <c r="AL3352" s="300" t="str">
        <f t="shared" si="2526"/>
        <v/>
      </c>
      <c r="AM3352" s="300" t="str">
        <f t="shared" si="2538"/>
        <v/>
      </c>
      <c r="AN3352" s="300" t="str">
        <f t="shared" ref="AN3352:AN3383" si="2542">IF($D3352="0501","жил","")</f>
        <v/>
      </c>
      <c r="AO3352" s="300" t="str">
        <f t="shared" ref="AO3352:AO3383" si="2543">IF($D3352="1101","физ","")</f>
        <v/>
      </c>
      <c r="AP3352" s="300" t="str">
        <f t="shared" ref="AP3352:AP3383" si="2544">IF($D3352="0408","тра","")</f>
        <v/>
      </c>
      <c r="AQ3352" s="300" t="str">
        <f t="shared" ref="AQ3352:AQ3383" si="2545">IF($D3352="1001","пен","")</f>
        <v/>
      </c>
      <c r="AR3352" s="306" t="str">
        <f t="shared" ref="AR3352:AR3383" si="2546">IF(LEFT($E3352,3)="795","рцп","")</f>
        <v/>
      </c>
      <c r="AS3352" s="300" t="str">
        <f t="shared" si="2534"/>
        <v/>
      </c>
      <c r="AT3352" s="300" t="str">
        <f t="shared" si="2535"/>
        <v/>
      </c>
      <c r="AU3352" s="192" t="str">
        <f t="shared" si="2511"/>
        <v>рбс</v>
      </c>
      <c r="AV3352" s="192" t="str">
        <f t="shared" si="2512"/>
        <v>рбс87502673общопл</v>
      </c>
      <c r="AW3352" s="191">
        <f t="shared" si="2513"/>
        <v>0</v>
      </c>
      <c r="AX3352" s="191">
        <f t="shared" si="2514"/>
        <v>0</v>
      </c>
      <c r="AY3352" s="191">
        <f t="shared" si="2515"/>
        <v>0</v>
      </c>
      <c r="AZ3352" s="191">
        <f t="shared" si="2516"/>
        <v>0</v>
      </c>
      <c r="BA3352" s="193">
        <f t="shared" si="2517"/>
        <v>1</v>
      </c>
      <c r="BB3352" s="193">
        <f t="shared" si="2518"/>
        <v>1</v>
      </c>
      <c r="BC3352" s="193">
        <f t="shared" si="2519"/>
        <v>1</v>
      </c>
      <c r="BD3352" s="191">
        <f t="shared" si="2527"/>
        <v>0</v>
      </c>
      <c r="BE3352" s="191">
        <f t="shared" si="2520"/>
        <v>0</v>
      </c>
      <c r="BF3352" s="210">
        <f t="shared" si="2521"/>
        <v>0</v>
      </c>
      <c r="BG3352" s="211">
        <f t="shared" si="2522"/>
        <v>0</v>
      </c>
      <c r="BH3352" s="289"/>
      <c r="BI3352" s="289"/>
      <c r="BL3352" s="233"/>
    </row>
    <row r="3353" spans="1:64" ht="12" customHeight="1">
      <c r="A3353" s="333" t="s">
        <v>836</v>
      </c>
      <c r="B3353" s="381" t="s">
        <v>327</v>
      </c>
      <c r="C3353" s="333" t="s">
        <v>837</v>
      </c>
      <c r="D3353" s="381" t="s">
        <v>325</v>
      </c>
      <c r="E3353" s="381" t="s">
        <v>1552</v>
      </c>
      <c r="F3353" s="381" t="s">
        <v>902</v>
      </c>
      <c r="G3353" s="381" t="s">
        <v>387</v>
      </c>
      <c r="H3353" s="100" t="s">
        <v>653</v>
      </c>
      <c r="I3353" s="381" t="s">
        <v>505</v>
      </c>
      <c r="J3353" s="382">
        <v>127573</v>
      </c>
      <c r="K3353" s="382">
        <v>92763.46</v>
      </c>
      <c r="L3353" s="191" t="str">
        <f t="shared" si="2507"/>
        <v>875026730709014004005011921301</v>
      </c>
      <c r="M3353" s="192">
        <f t="array" ref="M3353">IF(COUNT(SEARCH(Удалить_Роспись_КВСР,$B3353)*SEARCH(Удалить_Роспись_ПБС,$C3353)*SEARCH(Удалить_Роспись_КФСР, $D3353)*SEARCH(Удалить_Роспись_КЦСР,$E3353)*SEARCH(Удалить_Роспись_КВР,$F3353)*SEARCH(Удалить_Роспись_ЭК,$H3353)*SEARCH(Удалить_Роспись_КР,$I3353))&gt;0,0,1)</f>
        <v>0</v>
      </c>
      <c r="N3353" s="192">
        <v>0</v>
      </c>
      <c r="O3353" s="192" t="str">
        <f t="shared" si="2528"/>
        <v/>
      </c>
      <c r="P3353" s="192" t="str">
        <f t="shared" si="2540"/>
        <v/>
      </c>
      <c r="Q3353" s="300" t="str">
        <f t="shared" si="2529"/>
        <v/>
      </c>
      <c r="R3353" s="300" t="str">
        <f t="shared" si="2530"/>
        <v/>
      </c>
      <c r="S3353" s="300" t="str">
        <f t="shared" si="2524"/>
        <v/>
      </c>
      <c r="T3353" s="192" t="str">
        <f t="shared" si="2531"/>
        <v/>
      </c>
      <c r="U3353" s="303" t="str">
        <f t="shared" si="2523"/>
        <v/>
      </c>
      <c r="V3353" s="300" t="str">
        <f t="shared" si="2508"/>
        <v/>
      </c>
      <c r="W3353" s="192" t="str">
        <f t="shared" si="2500"/>
        <v/>
      </c>
      <c r="X3353" s="303" t="str">
        <f t="shared" si="2501"/>
        <v/>
      </c>
      <c r="Y3353" s="300" t="str">
        <f t="shared" si="2525"/>
        <v/>
      </c>
      <c r="Z3353" s="300" t="str">
        <f t="shared" si="2536"/>
        <v/>
      </c>
      <c r="AA3353" s="303" t="str">
        <f t="shared" si="2502"/>
        <v/>
      </c>
      <c r="AB3353" s="300" t="str">
        <f t="shared" si="2532"/>
        <v/>
      </c>
      <c r="AC3353" s="300" t="str">
        <f t="shared" si="2503"/>
        <v/>
      </c>
      <c r="AD3353" s="300" t="str">
        <f t="shared" si="2533"/>
        <v/>
      </c>
      <c r="AE3353" s="192" t="str">
        <f t="shared" si="2509"/>
        <v/>
      </c>
      <c r="AF3353" s="192" t="str">
        <f t="shared" si="2510"/>
        <v/>
      </c>
      <c r="AG3353" s="192"/>
      <c r="AJ3353" s="300" t="str">
        <f t="shared" si="2537"/>
        <v/>
      </c>
      <c r="AK3353" s="300" t="str">
        <f t="shared" si="2541"/>
        <v/>
      </c>
      <c r="AL3353" s="300" t="str">
        <f t="shared" si="2526"/>
        <v/>
      </c>
      <c r="AM3353" s="300" t="str">
        <f t="shared" si="2538"/>
        <v/>
      </c>
      <c r="AN3353" s="300" t="str">
        <f t="shared" si="2542"/>
        <v/>
      </c>
      <c r="AO3353" s="300" t="str">
        <f t="shared" si="2543"/>
        <v/>
      </c>
      <c r="AP3353" s="300" t="str">
        <f t="shared" si="2544"/>
        <v/>
      </c>
      <c r="AQ3353" s="300" t="str">
        <f t="shared" si="2545"/>
        <v/>
      </c>
      <c r="AR3353" s="306" t="str">
        <f t="shared" si="2546"/>
        <v/>
      </c>
      <c r="AS3353" s="300" t="str">
        <f t="shared" si="2534"/>
        <v/>
      </c>
      <c r="AT3353" s="300" t="str">
        <f t="shared" si="2535"/>
        <v/>
      </c>
      <c r="AU3353" s="192" t="str">
        <f t="shared" si="2511"/>
        <v>рбс</v>
      </c>
      <c r="AV3353" s="192" t="str">
        <f t="shared" si="2512"/>
        <v>рбс87502673общопл</v>
      </c>
      <c r="AW3353" s="191">
        <f t="shared" si="2513"/>
        <v>0</v>
      </c>
      <c r="AX3353" s="191">
        <f t="shared" si="2514"/>
        <v>0</v>
      </c>
      <c r="AY3353" s="191">
        <f t="shared" si="2515"/>
        <v>0</v>
      </c>
      <c r="AZ3353" s="191">
        <f t="shared" si="2516"/>
        <v>0</v>
      </c>
      <c r="BA3353" s="193">
        <f t="shared" si="2517"/>
        <v>1</v>
      </c>
      <c r="BB3353" s="193">
        <f t="shared" si="2518"/>
        <v>1</v>
      </c>
      <c r="BC3353" s="193">
        <f t="shared" si="2519"/>
        <v>1</v>
      </c>
      <c r="BD3353" s="191">
        <f t="shared" si="2527"/>
        <v>0</v>
      </c>
      <c r="BE3353" s="191">
        <f t="shared" si="2520"/>
        <v>0</v>
      </c>
      <c r="BF3353" s="210">
        <f t="shared" si="2521"/>
        <v>0</v>
      </c>
      <c r="BG3353" s="211">
        <f t="shared" si="2522"/>
        <v>0</v>
      </c>
      <c r="BH3353" s="289"/>
      <c r="BI3353" s="289"/>
      <c r="BL3353" s="233"/>
    </row>
    <row r="3354" spans="1:64" ht="12" customHeight="1">
      <c r="A3354" s="333" t="s">
        <v>836</v>
      </c>
      <c r="B3354" s="381" t="s">
        <v>327</v>
      </c>
      <c r="C3354" s="333" t="s">
        <v>837</v>
      </c>
      <c r="D3354" s="381" t="s">
        <v>325</v>
      </c>
      <c r="E3354" s="381" t="s">
        <v>1553</v>
      </c>
      <c r="F3354" s="381" t="s">
        <v>608</v>
      </c>
      <c r="G3354" s="381" t="s">
        <v>385</v>
      </c>
      <c r="H3354" s="100" t="s">
        <v>653</v>
      </c>
      <c r="I3354" s="381" t="s">
        <v>505</v>
      </c>
      <c r="J3354" s="382">
        <v>815000</v>
      </c>
      <c r="K3354" s="382">
        <v>565513.06000000006</v>
      </c>
      <c r="L3354" s="191" t="str">
        <f t="shared" si="2507"/>
        <v>875026730709014004100011121101</v>
      </c>
      <c r="M3354" s="192">
        <f t="array" ref="M3354">IF(COUNT(SEARCH(Удалить_Роспись_КВСР,$B3354)*SEARCH(Удалить_Роспись_ПБС,$C3354)*SEARCH(Удалить_Роспись_КФСР, $D3354)*SEARCH(Удалить_Роспись_КЦСР,$E3354)*SEARCH(Удалить_Роспись_КВР,$F3354)*SEARCH(Удалить_Роспись_ЭК,$H3354)*SEARCH(Удалить_Роспись_КР,$I3354))&gt;0,0,1)</f>
        <v>0</v>
      </c>
      <c r="N3354" s="192">
        <v>0</v>
      </c>
      <c r="O3354" s="192" t="str">
        <f t="shared" si="2528"/>
        <v/>
      </c>
      <c r="P3354" s="192" t="str">
        <f t="shared" si="2540"/>
        <v/>
      </c>
      <c r="Q3354" s="300" t="str">
        <f t="shared" si="2529"/>
        <v/>
      </c>
      <c r="R3354" s="300" t="str">
        <f t="shared" si="2530"/>
        <v/>
      </c>
      <c r="S3354" s="300" t="str">
        <f t="shared" si="2524"/>
        <v/>
      </c>
      <c r="T3354" s="192" t="str">
        <f t="shared" si="2531"/>
        <v/>
      </c>
      <c r="U3354" s="303" t="str">
        <f t="shared" si="2523"/>
        <v/>
      </c>
      <c r="V3354" s="300" t="str">
        <f t="shared" si="2508"/>
        <v/>
      </c>
      <c r="W3354" s="192" t="str">
        <f t="shared" ref="W3354:W3383" si="2547">IF(AND($B3354="806",$D3354="0503"),"бла","")</f>
        <v/>
      </c>
      <c r="X3354" s="303" t="str">
        <f t="shared" ref="X3354:X3383" si="2548">IF(AND($B3354="806",$E3354="5058606"),"жил","")</f>
        <v/>
      </c>
      <c r="Y3354" s="300" t="str">
        <f t="shared" si="2525"/>
        <v/>
      </c>
      <c r="Z3354" s="300" t="str">
        <f t="shared" si="2536"/>
        <v/>
      </c>
      <c r="AA3354" s="303" t="str">
        <f t="shared" si="2502"/>
        <v/>
      </c>
      <c r="AB3354" s="300" t="str">
        <f t="shared" si="2532"/>
        <v/>
      </c>
      <c r="AC3354" s="300" t="str">
        <f t="shared" si="2503"/>
        <v/>
      </c>
      <c r="AD3354" s="300" t="str">
        <f t="shared" si="2533"/>
        <v/>
      </c>
      <c r="AE3354" s="192" t="str">
        <f t="shared" si="2509"/>
        <v/>
      </c>
      <c r="AF3354" s="192" t="str">
        <f t="shared" si="2510"/>
        <v/>
      </c>
      <c r="AG3354" s="192"/>
      <c r="AJ3354" s="300" t="str">
        <f t="shared" si="2537"/>
        <v/>
      </c>
      <c r="AK3354" s="300" t="str">
        <f t="shared" si="2541"/>
        <v/>
      </c>
      <c r="AL3354" s="300" t="str">
        <f t="shared" si="2526"/>
        <v/>
      </c>
      <c r="AM3354" s="300" t="str">
        <f t="shared" si="2538"/>
        <v/>
      </c>
      <c r="AN3354" s="300" t="str">
        <f t="shared" si="2542"/>
        <v/>
      </c>
      <c r="AO3354" s="300" t="str">
        <f t="shared" si="2543"/>
        <v/>
      </c>
      <c r="AP3354" s="300" t="str">
        <f t="shared" si="2544"/>
        <v/>
      </c>
      <c r="AQ3354" s="300" t="str">
        <f t="shared" si="2545"/>
        <v/>
      </c>
      <c r="AR3354" s="306" t="str">
        <f t="shared" si="2546"/>
        <v/>
      </c>
      <c r="AS3354" s="300" t="str">
        <f t="shared" si="2534"/>
        <v/>
      </c>
      <c r="AT3354" s="300" t="str">
        <f t="shared" si="2535"/>
        <v/>
      </c>
      <c r="AU3354" s="192" t="str">
        <f t="shared" si="2511"/>
        <v>рбс</v>
      </c>
      <c r="AV3354" s="192" t="str">
        <f t="shared" si="2512"/>
        <v>рбс87502673общопл</v>
      </c>
      <c r="AW3354" s="191">
        <f t="shared" si="2513"/>
        <v>0</v>
      </c>
      <c r="AX3354" s="191">
        <f t="shared" si="2514"/>
        <v>0</v>
      </c>
      <c r="AY3354" s="191">
        <f t="shared" si="2515"/>
        <v>0</v>
      </c>
      <c r="AZ3354" s="191">
        <f t="shared" si="2516"/>
        <v>0</v>
      </c>
      <c r="BA3354" s="193">
        <f t="shared" si="2517"/>
        <v>1</v>
      </c>
      <c r="BB3354" s="193">
        <f t="shared" si="2518"/>
        <v>1</v>
      </c>
      <c r="BC3354" s="193">
        <f t="shared" si="2519"/>
        <v>1</v>
      </c>
      <c r="BD3354" s="191">
        <f t="shared" si="2527"/>
        <v>0</v>
      </c>
      <c r="BE3354" s="191">
        <f t="shared" si="2520"/>
        <v>0</v>
      </c>
      <c r="BF3354" s="210">
        <f t="shared" si="2521"/>
        <v>0</v>
      </c>
      <c r="BG3354" s="211">
        <f t="shared" si="2522"/>
        <v>0</v>
      </c>
      <c r="BH3354" s="289"/>
      <c r="BI3354" s="289"/>
      <c r="BL3354" s="233"/>
    </row>
    <row r="3355" spans="1:64" ht="12" customHeight="1">
      <c r="A3355" s="333" t="s">
        <v>836</v>
      </c>
      <c r="B3355" s="381" t="s">
        <v>327</v>
      </c>
      <c r="C3355" s="333" t="s">
        <v>837</v>
      </c>
      <c r="D3355" s="381" t="s">
        <v>325</v>
      </c>
      <c r="E3355" s="381" t="s">
        <v>1553</v>
      </c>
      <c r="F3355" s="381" t="s">
        <v>902</v>
      </c>
      <c r="G3355" s="381" t="s">
        <v>387</v>
      </c>
      <c r="H3355" s="100" t="s">
        <v>653</v>
      </c>
      <c r="I3355" s="381" t="s">
        <v>505</v>
      </c>
      <c r="J3355" s="382">
        <v>245000</v>
      </c>
      <c r="K3355" s="382">
        <v>171297.23</v>
      </c>
      <c r="L3355" s="191" t="str">
        <f t="shared" si="2507"/>
        <v>875026730709014004100011921301</v>
      </c>
      <c r="M3355" s="192">
        <f t="array" ref="M3355">IF(COUNT(SEARCH(Удалить_Роспись_КВСР,$B3355)*SEARCH(Удалить_Роспись_ПБС,$C3355)*SEARCH(Удалить_Роспись_КФСР, $D3355)*SEARCH(Удалить_Роспись_КЦСР,$E3355)*SEARCH(Удалить_Роспись_КВР,$F3355)*SEARCH(Удалить_Роспись_ЭК,$H3355)*SEARCH(Удалить_Роспись_КР,$I3355))&gt;0,0,1)</f>
        <v>0</v>
      </c>
      <c r="N3355" s="192">
        <v>0</v>
      </c>
      <c r="O3355" s="192" t="str">
        <f t="shared" si="2528"/>
        <v/>
      </c>
      <c r="P3355" s="192" t="str">
        <f t="shared" si="2540"/>
        <v/>
      </c>
      <c r="Q3355" s="300" t="str">
        <f t="shared" si="2529"/>
        <v/>
      </c>
      <c r="R3355" s="300" t="str">
        <f t="shared" si="2530"/>
        <v/>
      </c>
      <c r="S3355" s="300" t="str">
        <f t="shared" si="2524"/>
        <v/>
      </c>
      <c r="T3355" s="192" t="str">
        <f t="shared" si="2531"/>
        <v/>
      </c>
      <c r="U3355" s="303" t="str">
        <f t="shared" si="2523"/>
        <v/>
      </c>
      <c r="V3355" s="300" t="str">
        <f t="shared" si="2508"/>
        <v/>
      </c>
      <c r="W3355" s="192" t="str">
        <f t="shared" si="2547"/>
        <v/>
      </c>
      <c r="X3355" s="303" t="str">
        <f t="shared" si="2548"/>
        <v/>
      </c>
      <c r="Y3355" s="300" t="str">
        <f t="shared" si="2525"/>
        <v/>
      </c>
      <c r="Z3355" s="300" t="str">
        <f t="shared" si="2536"/>
        <v/>
      </c>
      <c r="AA3355" s="303" t="str">
        <f t="shared" si="2502"/>
        <v/>
      </c>
      <c r="AB3355" s="300" t="str">
        <f t="shared" si="2532"/>
        <v/>
      </c>
      <c r="AC3355" s="300" t="str">
        <f t="shared" si="2503"/>
        <v/>
      </c>
      <c r="AD3355" s="300" t="str">
        <f t="shared" si="2533"/>
        <v/>
      </c>
      <c r="AE3355" s="192" t="str">
        <f t="shared" si="2509"/>
        <v/>
      </c>
      <c r="AF3355" s="192" t="str">
        <f t="shared" si="2510"/>
        <v/>
      </c>
      <c r="AG3355" s="192"/>
      <c r="AJ3355" s="300" t="str">
        <f t="shared" si="2537"/>
        <v/>
      </c>
      <c r="AK3355" s="300" t="str">
        <f t="shared" si="2541"/>
        <v/>
      </c>
      <c r="AL3355" s="300" t="str">
        <f t="shared" si="2526"/>
        <v/>
      </c>
      <c r="AM3355" s="300" t="str">
        <f t="shared" si="2538"/>
        <v/>
      </c>
      <c r="AN3355" s="300" t="str">
        <f t="shared" si="2542"/>
        <v/>
      </c>
      <c r="AO3355" s="300" t="str">
        <f t="shared" si="2543"/>
        <v/>
      </c>
      <c r="AP3355" s="300" t="str">
        <f t="shared" si="2544"/>
        <v/>
      </c>
      <c r="AQ3355" s="300" t="str">
        <f t="shared" si="2545"/>
        <v/>
      </c>
      <c r="AR3355" s="306" t="str">
        <f t="shared" si="2546"/>
        <v/>
      </c>
      <c r="AS3355" s="300" t="str">
        <f t="shared" si="2534"/>
        <v/>
      </c>
      <c r="AT3355" s="300" t="str">
        <f t="shared" si="2535"/>
        <v/>
      </c>
      <c r="AU3355" s="192" t="str">
        <f t="shared" si="2511"/>
        <v>рбс</v>
      </c>
      <c r="AV3355" s="192" t="str">
        <f t="shared" si="2512"/>
        <v>рбс87502673общопл</v>
      </c>
      <c r="AW3355" s="191">
        <f t="shared" si="2513"/>
        <v>0</v>
      </c>
      <c r="AX3355" s="191">
        <f t="shared" si="2514"/>
        <v>0</v>
      </c>
      <c r="AY3355" s="191">
        <f t="shared" si="2515"/>
        <v>0</v>
      </c>
      <c r="AZ3355" s="191">
        <f t="shared" si="2516"/>
        <v>0</v>
      </c>
      <c r="BA3355" s="193">
        <f t="shared" si="2517"/>
        <v>1</v>
      </c>
      <c r="BB3355" s="193">
        <f t="shared" si="2518"/>
        <v>1</v>
      </c>
      <c r="BC3355" s="193">
        <f t="shared" si="2519"/>
        <v>1</v>
      </c>
      <c r="BD3355" s="191">
        <f t="shared" si="2527"/>
        <v>0</v>
      </c>
      <c r="BE3355" s="191">
        <f t="shared" si="2520"/>
        <v>0</v>
      </c>
      <c r="BF3355" s="210">
        <f t="shared" si="2521"/>
        <v>0</v>
      </c>
      <c r="BG3355" s="211">
        <f t="shared" si="2522"/>
        <v>0</v>
      </c>
      <c r="BH3355" s="289"/>
      <c r="BI3355" s="289"/>
      <c r="BL3355" s="233"/>
    </row>
    <row r="3356" spans="1:64" s="301" customFormat="1" ht="12" customHeight="1">
      <c r="A3356" s="495" t="s">
        <v>836</v>
      </c>
      <c r="B3356" s="496" t="s">
        <v>327</v>
      </c>
      <c r="C3356" s="495" t="s">
        <v>837</v>
      </c>
      <c r="D3356" s="496" t="s">
        <v>325</v>
      </c>
      <c r="E3356" s="496" t="s">
        <v>1554</v>
      </c>
      <c r="F3356" s="496" t="s">
        <v>589</v>
      </c>
      <c r="G3356" s="496" t="s">
        <v>386</v>
      </c>
      <c r="H3356" s="497" t="s">
        <v>653</v>
      </c>
      <c r="I3356" s="496" t="s">
        <v>505</v>
      </c>
      <c r="J3356" s="498">
        <v>745000</v>
      </c>
      <c r="K3356" s="498">
        <v>704850</v>
      </c>
      <c r="L3356" s="499" t="str">
        <f t="shared" si="2507"/>
        <v>875026730709014004700011221201</v>
      </c>
      <c r="M3356" s="300">
        <f t="array" ref="M3356">IF(COUNT(SEARCH(Удалить_Роспись_КВСР,$B3356)*SEARCH(Удалить_Роспись_ПБС,$C3356)*SEARCH(Удалить_Роспись_КФСР, $D3356)*SEARCH(Удалить_Роспись_КЦСР,$E3356)*SEARCH(Удалить_Роспись_КВР,$F3356)*SEARCH(Удалить_Роспись_ЭК,$H3356)*SEARCH(Удалить_Роспись_КР,$I3356))&gt;0,0,1)</f>
        <v>0</v>
      </c>
      <c r="N3356" s="300">
        <v>0</v>
      </c>
      <c r="O3356" s="192" t="str">
        <f t="shared" si="2528"/>
        <v/>
      </c>
      <c r="P3356" s="192" t="str">
        <f t="shared" si="2540"/>
        <v/>
      </c>
      <c r="Q3356" s="300" t="str">
        <f t="shared" si="2529"/>
        <v/>
      </c>
      <c r="R3356" s="300" t="str">
        <f t="shared" si="2530"/>
        <v/>
      </c>
      <c r="S3356" s="300" t="str">
        <f t="shared" si="2524"/>
        <v/>
      </c>
      <c r="T3356" s="192" t="str">
        <f t="shared" si="2531"/>
        <v/>
      </c>
      <c r="U3356" s="303" t="str">
        <f t="shared" si="2523"/>
        <v/>
      </c>
      <c r="V3356" s="300" t="str">
        <f t="shared" si="2508"/>
        <v/>
      </c>
      <c r="W3356" s="192" t="str">
        <f t="shared" si="2547"/>
        <v/>
      </c>
      <c r="X3356" s="303" t="str">
        <f t="shared" si="2548"/>
        <v/>
      </c>
      <c r="Y3356" s="300" t="str">
        <f t="shared" si="2525"/>
        <v/>
      </c>
      <c r="Z3356" s="300" t="str">
        <f t="shared" si="2536"/>
        <v/>
      </c>
      <c r="AA3356" s="303" t="str">
        <f t="shared" si="2502"/>
        <v/>
      </c>
      <c r="AB3356" s="300" t="str">
        <f t="shared" si="2532"/>
        <v/>
      </c>
      <c r="AC3356" s="300" t="str">
        <f t="shared" si="2503"/>
        <v/>
      </c>
      <c r="AD3356" s="300" t="str">
        <f t="shared" si="2533"/>
        <v/>
      </c>
      <c r="AE3356" s="192" t="str">
        <f t="shared" si="2509"/>
        <v/>
      </c>
      <c r="AF3356" s="192" t="str">
        <f t="shared" si="2510"/>
        <v/>
      </c>
      <c r="AG3356" s="192"/>
      <c r="AH3356" s="186"/>
      <c r="AI3356" s="186"/>
      <c r="AJ3356" s="300" t="str">
        <f t="shared" si="2537"/>
        <v/>
      </c>
      <c r="AK3356" s="300" t="str">
        <f t="shared" si="2541"/>
        <v/>
      </c>
      <c r="AL3356" s="300" t="str">
        <f t="shared" si="2526"/>
        <v/>
      </c>
      <c r="AM3356" s="300" t="str">
        <f t="shared" si="2538"/>
        <v/>
      </c>
      <c r="AN3356" s="300" t="str">
        <f t="shared" si="2542"/>
        <v/>
      </c>
      <c r="AO3356" s="300" t="str">
        <f t="shared" si="2543"/>
        <v/>
      </c>
      <c r="AP3356" s="300" t="str">
        <f t="shared" si="2544"/>
        <v/>
      </c>
      <c r="AQ3356" s="300" t="str">
        <f t="shared" si="2545"/>
        <v/>
      </c>
      <c r="AR3356" s="306" t="str">
        <f t="shared" si="2546"/>
        <v/>
      </c>
      <c r="AS3356" s="300" t="str">
        <f t="shared" si="2534"/>
        <v/>
      </c>
      <c r="AT3356" s="300" t="str">
        <f t="shared" si="2535"/>
        <v/>
      </c>
      <c r="AU3356" s="192" t="str">
        <f t="shared" si="2511"/>
        <v>рбс</v>
      </c>
      <c r="AV3356" s="192" t="s">
        <v>860</v>
      </c>
      <c r="AW3356" s="499">
        <f t="shared" si="2513"/>
        <v>0</v>
      </c>
      <c r="AX3356" s="191">
        <f t="shared" si="2514"/>
        <v>0</v>
      </c>
      <c r="AY3356" s="191">
        <f t="shared" si="2515"/>
        <v>0</v>
      </c>
      <c r="AZ3356" s="191">
        <f t="shared" si="2516"/>
        <v>0</v>
      </c>
      <c r="BA3356" s="193">
        <f t="shared" si="2517"/>
        <v>1</v>
      </c>
      <c r="BB3356" s="193">
        <f t="shared" si="2518"/>
        <v>1</v>
      </c>
      <c r="BC3356" s="193">
        <f t="shared" si="2519"/>
        <v>1</v>
      </c>
      <c r="BD3356" s="499">
        <f>IF(ISNA(BA3356),0,AY3356*$BA3356)-300000</f>
        <v>-300000</v>
      </c>
      <c r="BE3356" s="499">
        <f t="shared" si="2520"/>
        <v>0</v>
      </c>
      <c r="BF3356" s="500">
        <f t="shared" si="2521"/>
        <v>-300000</v>
      </c>
      <c r="BG3356" s="501">
        <f t="shared" si="2522"/>
        <v>-300000</v>
      </c>
      <c r="BH3356" s="502"/>
      <c r="BI3356" s="502"/>
      <c r="BJ3356" s="505"/>
      <c r="BK3356" s="505"/>
      <c r="BL3356" s="504"/>
    </row>
    <row r="3357" spans="1:64" s="301" customFormat="1" ht="12" customHeight="1">
      <c r="A3357" s="495" t="s">
        <v>836</v>
      </c>
      <c r="B3357" s="496" t="s">
        <v>327</v>
      </c>
      <c r="C3357" s="495" t="s">
        <v>837</v>
      </c>
      <c r="D3357" s="496" t="s">
        <v>325</v>
      </c>
      <c r="E3357" s="496" t="s">
        <v>1555</v>
      </c>
      <c r="F3357" s="496" t="s">
        <v>586</v>
      </c>
      <c r="G3357" s="496" t="s">
        <v>393</v>
      </c>
      <c r="H3357" s="497" t="s">
        <v>653</v>
      </c>
      <c r="I3357" s="496" t="s">
        <v>505</v>
      </c>
      <c r="J3357" s="498">
        <v>283118</v>
      </c>
      <c r="K3357" s="498">
        <v>99313.71</v>
      </c>
      <c r="L3357" s="499" t="str">
        <f t="shared" si="2507"/>
        <v>875026730709014004Г00024422301</v>
      </c>
      <c r="M3357" s="300">
        <f t="array" ref="M3357">IF(COUNT(SEARCH(Удалить_Роспись_КВСР,$B3357)*SEARCH(Удалить_Роспись_ПБС,$C3357)*SEARCH(Удалить_Роспись_КФСР, $D3357)*SEARCH(Удалить_Роспись_КЦСР,$E3357)*SEARCH(Удалить_Роспись_КВР,$F3357)*SEARCH(Удалить_Роспись_ЭК,$H3357)*SEARCH(Удалить_Роспись_КР,$I3357))&gt;0,0,1)</f>
        <v>0</v>
      </c>
      <c r="N3357" s="300">
        <f t="shared" si="2539"/>
        <v>1</v>
      </c>
      <c r="O3357" s="192" t="str">
        <f t="shared" si="2528"/>
        <v/>
      </c>
      <c r="P3357" s="192" t="str">
        <f t="shared" si="2540"/>
        <v/>
      </c>
      <c r="Q3357" s="300" t="str">
        <f t="shared" si="2529"/>
        <v/>
      </c>
      <c r="R3357" s="300" t="str">
        <f t="shared" si="2530"/>
        <v/>
      </c>
      <c r="S3357" s="300" t="str">
        <f t="shared" si="2524"/>
        <v/>
      </c>
      <c r="T3357" s="192" t="str">
        <f t="shared" si="2531"/>
        <v/>
      </c>
      <c r="U3357" s="303" t="str">
        <f t="shared" si="2523"/>
        <v/>
      </c>
      <c r="V3357" s="300" t="str">
        <f t="shared" si="2508"/>
        <v/>
      </c>
      <c r="W3357" s="192" t="str">
        <f t="shared" si="2547"/>
        <v/>
      </c>
      <c r="X3357" s="303" t="str">
        <f t="shared" si="2548"/>
        <v/>
      </c>
      <c r="Y3357" s="300" t="str">
        <f t="shared" si="2525"/>
        <v/>
      </c>
      <c r="Z3357" s="300" t="str">
        <f t="shared" si="2536"/>
        <v/>
      </c>
      <c r="AA3357" s="303" t="str">
        <f t="shared" si="2502"/>
        <v/>
      </c>
      <c r="AB3357" s="300" t="str">
        <f t="shared" si="2532"/>
        <v/>
      </c>
      <c r="AC3357" s="300" t="str">
        <f t="shared" si="2503"/>
        <v/>
      </c>
      <c r="AD3357" s="300" t="str">
        <f t="shared" si="2533"/>
        <v/>
      </c>
      <c r="AE3357" s="192" t="str">
        <f t="shared" si="2509"/>
        <v/>
      </c>
      <c r="AF3357" s="192" t="str">
        <f t="shared" si="2510"/>
        <v/>
      </c>
      <c r="AG3357" s="192"/>
      <c r="AH3357" s="186"/>
      <c r="AI3357" s="186"/>
      <c r="AJ3357" s="300" t="str">
        <f t="shared" si="2537"/>
        <v/>
      </c>
      <c r="AK3357" s="300" t="str">
        <f t="shared" si="2541"/>
        <v/>
      </c>
      <c r="AL3357" s="300" t="str">
        <f t="shared" si="2526"/>
        <v/>
      </c>
      <c r="AM3357" s="300" t="str">
        <f t="shared" si="2538"/>
        <v/>
      </c>
      <c r="AN3357" s="300" t="str">
        <f t="shared" si="2542"/>
        <v/>
      </c>
      <c r="AO3357" s="300" t="str">
        <f t="shared" si="2543"/>
        <v/>
      </c>
      <c r="AP3357" s="300" t="str">
        <f t="shared" si="2544"/>
        <v/>
      </c>
      <c r="AQ3357" s="300" t="str">
        <f t="shared" si="2545"/>
        <v/>
      </c>
      <c r="AR3357" s="306" t="str">
        <f t="shared" si="2546"/>
        <v/>
      </c>
      <c r="AS3357" s="300" t="str">
        <f t="shared" si="2534"/>
        <v/>
      </c>
      <c r="AT3357" s="300" t="str">
        <f t="shared" si="2535"/>
        <v/>
      </c>
      <c r="AU3357" s="192" t="str">
        <f t="shared" si="2511"/>
        <v>рбс</v>
      </c>
      <c r="AV3357" s="192" t="str">
        <f t="shared" si="2512"/>
        <v>рбс87502673общком</v>
      </c>
      <c r="AW3357" s="499">
        <f t="shared" si="2513"/>
        <v>0</v>
      </c>
      <c r="AX3357" s="191">
        <f t="shared" si="2514"/>
        <v>0</v>
      </c>
      <c r="AY3357" s="191">
        <f t="shared" si="2515"/>
        <v>283118</v>
      </c>
      <c r="AZ3357" s="191">
        <f t="shared" si="2516"/>
        <v>99313.71</v>
      </c>
      <c r="BA3357" s="193">
        <f t="shared" si="2517"/>
        <v>1</v>
      </c>
      <c r="BB3357" s="193">
        <f t="shared" si="2518"/>
        <v>1</v>
      </c>
      <c r="BC3357" s="193">
        <f t="shared" si="2519"/>
        <v>1</v>
      </c>
      <c r="BD3357" s="499">
        <f t="shared" si="2527"/>
        <v>283118</v>
      </c>
      <c r="BE3357" s="499">
        <f t="shared" si="2520"/>
        <v>99313.71</v>
      </c>
      <c r="BF3357" s="500">
        <f t="shared" si="2521"/>
        <v>283118</v>
      </c>
      <c r="BG3357" s="501">
        <f t="shared" si="2522"/>
        <v>283118</v>
      </c>
      <c r="BH3357" s="502"/>
      <c r="BI3357" s="502"/>
      <c r="BJ3357" s="505"/>
      <c r="BK3357" s="505"/>
      <c r="BL3357" s="504"/>
    </row>
    <row r="3358" spans="1:64" ht="12" customHeight="1">
      <c r="A3358" s="333" t="s">
        <v>836</v>
      </c>
      <c r="B3358" s="381" t="s">
        <v>327</v>
      </c>
      <c r="C3358" s="333" t="s">
        <v>837</v>
      </c>
      <c r="D3358" s="381" t="s">
        <v>325</v>
      </c>
      <c r="E3358" s="381" t="s">
        <v>1556</v>
      </c>
      <c r="F3358" s="381" t="s">
        <v>586</v>
      </c>
      <c r="G3358" s="381" t="s">
        <v>407</v>
      </c>
      <c r="H3358" s="100" t="s">
        <v>653</v>
      </c>
      <c r="I3358" s="381" t="s">
        <v>505</v>
      </c>
      <c r="J3358" s="382">
        <v>6200</v>
      </c>
      <c r="K3358" s="382">
        <v>4200</v>
      </c>
      <c r="L3358" s="191" t="str">
        <f t="shared" si="2507"/>
        <v>875026730709014004Ф00024431001</v>
      </c>
      <c r="M3358" s="192">
        <f t="array" ref="M3358">IF(COUNT(SEARCH(Удалить_Роспись_КВСР,$B3358)*SEARCH(Удалить_Роспись_ПБС,$C3358)*SEARCH(Удалить_Роспись_КФСР, $D3358)*SEARCH(Удалить_Роспись_КЦСР,$E3358)*SEARCH(Удалить_Роспись_КВР,$F3358)*SEARCH(Удалить_Роспись_ЭК,$H3358)*SEARCH(Удалить_Роспись_КР,$I3358))&gt;0,0,1)</f>
        <v>0</v>
      </c>
      <c r="N3358" s="192">
        <v>0</v>
      </c>
      <c r="O3358" s="192" t="str">
        <f t="shared" si="2528"/>
        <v/>
      </c>
      <c r="P3358" s="192" t="str">
        <f t="shared" si="2540"/>
        <v/>
      </c>
      <c r="Q3358" s="300" t="str">
        <f t="shared" si="2529"/>
        <v/>
      </c>
      <c r="R3358" s="300" t="str">
        <f t="shared" si="2530"/>
        <v/>
      </c>
      <c r="S3358" s="300" t="str">
        <f t="shared" si="2524"/>
        <v/>
      </c>
      <c r="T3358" s="192" t="str">
        <f t="shared" si="2531"/>
        <v/>
      </c>
      <c r="U3358" s="303" t="str">
        <f t="shared" si="2523"/>
        <v/>
      </c>
      <c r="V3358" s="300" t="str">
        <f t="shared" si="2508"/>
        <v/>
      </c>
      <c r="W3358" s="192" t="str">
        <f t="shared" si="2547"/>
        <v/>
      </c>
      <c r="X3358" s="303" t="str">
        <f t="shared" si="2548"/>
        <v/>
      </c>
      <c r="Y3358" s="300" t="str">
        <f t="shared" si="2525"/>
        <v/>
      </c>
      <c r="Z3358" s="300" t="str">
        <f t="shared" si="2536"/>
        <v/>
      </c>
      <c r="AA3358" s="303" t="str">
        <f t="shared" si="2502"/>
        <v/>
      </c>
      <c r="AB3358" s="300" t="str">
        <f t="shared" si="2532"/>
        <v/>
      </c>
      <c r="AC3358" s="300" t="str">
        <f t="shared" si="2503"/>
        <v/>
      </c>
      <c r="AD3358" s="300" t="str">
        <f t="shared" si="2533"/>
        <v/>
      </c>
      <c r="AE3358" s="192" t="str">
        <f t="shared" si="2509"/>
        <v/>
      </c>
      <c r="AF3358" s="192" t="str">
        <f t="shared" si="2510"/>
        <v/>
      </c>
      <c r="AG3358" s="192"/>
      <c r="AJ3358" s="300" t="str">
        <f t="shared" si="2537"/>
        <v/>
      </c>
      <c r="AK3358" s="300" t="str">
        <f t="shared" si="2541"/>
        <v/>
      </c>
      <c r="AL3358" s="300" t="str">
        <f t="shared" si="2526"/>
        <v/>
      </c>
      <c r="AM3358" s="300" t="str">
        <f t="shared" si="2538"/>
        <v/>
      </c>
      <c r="AN3358" s="300" t="str">
        <f t="shared" si="2542"/>
        <v/>
      </c>
      <c r="AO3358" s="300" t="str">
        <f t="shared" si="2543"/>
        <v/>
      </c>
      <c r="AP3358" s="300" t="str">
        <f t="shared" si="2544"/>
        <v/>
      </c>
      <c r="AQ3358" s="300" t="str">
        <f t="shared" si="2545"/>
        <v/>
      </c>
      <c r="AR3358" s="306" t="str">
        <f t="shared" si="2546"/>
        <v/>
      </c>
      <c r="AS3358" s="300" t="str">
        <f t="shared" si="2534"/>
        <v/>
      </c>
      <c r="AT3358" s="300" t="str">
        <f t="shared" si="2535"/>
        <v/>
      </c>
      <c r="AU3358" s="192" t="str">
        <f t="shared" si="2511"/>
        <v>рбс</v>
      </c>
      <c r="AV3358" s="192" t="str">
        <f t="shared" si="2512"/>
        <v>рбс87502673общосн</v>
      </c>
      <c r="AW3358" s="191">
        <f t="shared" si="2513"/>
        <v>0</v>
      </c>
      <c r="AX3358" s="191">
        <f t="shared" si="2514"/>
        <v>0</v>
      </c>
      <c r="AY3358" s="191">
        <f t="shared" si="2515"/>
        <v>0</v>
      </c>
      <c r="AZ3358" s="191">
        <f t="shared" si="2516"/>
        <v>0</v>
      </c>
      <c r="BA3358" s="193">
        <f t="shared" si="2517"/>
        <v>1</v>
      </c>
      <c r="BB3358" s="193">
        <f t="shared" si="2518"/>
        <v>1</v>
      </c>
      <c r="BC3358" s="193">
        <f t="shared" si="2519"/>
        <v>1</v>
      </c>
      <c r="BD3358" s="191">
        <f t="shared" si="2527"/>
        <v>0</v>
      </c>
      <c r="BE3358" s="191">
        <f t="shared" si="2520"/>
        <v>0</v>
      </c>
      <c r="BF3358" s="210">
        <f t="shared" si="2521"/>
        <v>0</v>
      </c>
      <c r="BG3358" s="211">
        <f t="shared" si="2522"/>
        <v>0</v>
      </c>
      <c r="BH3358" s="289"/>
      <c r="BI3358" s="289"/>
      <c r="BL3358" s="233"/>
    </row>
    <row r="3359" spans="1:64" s="301" customFormat="1" ht="12" customHeight="1">
      <c r="A3359" s="495" t="s">
        <v>836</v>
      </c>
      <c r="B3359" s="496" t="s">
        <v>327</v>
      </c>
      <c r="C3359" s="495" t="s">
        <v>837</v>
      </c>
      <c r="D3359" s="496" t="s">
        <v>325</v>
      </c>
      <c r="E3359" s="496" t="s">
        <v>1557</v>
      </c>
      <c r="F3359" s="496" t="s">
        <v>586</v>
      </c>
      <c r="G3359" s="496" t="s">
        <v>393</v>
      </c>
      <c r="H3359" s="497" t="s">
        <v>653</v>
      </c>
      <c r="I3359" s="496" t="s">
        <v>505</v>
      </c>
      <c r="J3359" s="498">
        <v>1072782</v>
      </c>
      <c r="K3359" s="498">
        <v>612285.02</v>
      </c>
      <c r="L3359" s="499" t="str">
        <f t="shared" si="2507"/>
        <v>875026730709014004Э00024422301</v>
      </c>
      <c r="M3359" s="300">
        <f t="array" ref="M3359">IF(COUNT(SEARCH(Удалить_Роспись_КВСР,$B3359)*SEARCH(Удалить_Роспись_ПБС,$C3359)*SEARCH(Удалить_Роспись_КФСР, $D3359)*SEARCH(Удалить_Роспись_КЦСР,$E3359)*SEARCH(Удалить_Роспись_КВР,$F3359)*SEARCH(Удалить_Роспись_ЭК,$H3359)*SEARCH(Удалить_Роспись_КР,$I3359))&gt;0,0,1)</f>
        <v>0</v>
      </c>
      <c r="N3359" s="300">
        <f t="shared" si="2539"/>
        <v>1</v>
      </c>
      <c r="O3359" s="192" t="str">
        <f t="shared" si="2528"/>
        <v/>
      </c>
      <c r="P3359" s="192" t="str">
        <f t="shared" si="2540"/>
        <v/>
      </c>
      <c r="Q3359" s="300" t="str">
        <f t="shared" si="2529"/>
        <v/>
      </c>
      <c r="R3359" s="300" t="str">
        <f t="shared" si="2530"/>
        <v/>
      </c>
      <c r="S3359" s="300" t="str">
        <f t="shared" si="2524"/>
        <v/>
      </c>
      <c r="T3359" s="192" t="str">
        <f t="shared" si="2531"/>
        <v/>
      </c>
      <c r="U3359" s="303" t="str">
        <f t="shared" si="2523"/>
        <v/>
      </c>
      <c r="V3359" s="300" t="str">
        <f t="shared" si="2508"/>
        <v/>
      </c>
      <c r="W3359" s="192" t="str">
        <f t="shared" si="2547"/>
        <v/>
      </c>
      <c r="X3359" s="303" t="str">
        <f t="shared" si="2548"/>
        <v/>
      </c>
      <c r="Y3359" s="300" t="str">
        <f t="shared" si="2525"/>
        <v/>
      </c>
      <c r="Z3359" s="300" t="str">
        <f t="shared" si="2536"/>
        <v/>
      </c>
      <c r="AA3359" s="303" t="str">
        <f t="shared" si="2502"/>
        <v/>
      </c>
      <c r="AB3359" s="300" t="str">
        <f t="shared" si="2532"/>
        <v/>
      </c>
      <c r="AC3359" s="300" t="str">
        <f t="shared" si="2503"/>
        <v/>
      </c>
      <c r="AD3359" s="300" t="str">
        <f t="shared" si="2533"/>
        <v/>
      </c>
      <c r="AE3359" s="192" t="str">
        <f t="shared" si="2509"/>
        <v/>
      </c>
      <c r="AF3359" s="192" t="str">
        <f t="shared" si="2510"/>
        <v/>
      </c>
      <c r="AG3359" s="192"/>
      <c r="AH3359" s="186"/>
      <c r="AI3359" s="186"/>
      <c r="AJ3359" s="300" t="str">
        <f t="shared" si="2537"/>
        <v/>
      </c>
      <c r="AK3359" s="300" t="str">
        <f t="shared" si="2541"/>
        <v/>
      </c>
      <c r="AL3359" s="300" t="str">
        <f t="shared" si="2526"/>
        <v/>
      </c>
      <c r="AM3359" s="300" t="str">
        <f t="shared" si="2538"/>
        <v/>
      </c>
      <c r="AN3359" s="300" t="str">
        <f t="shared" si="2542"/>
        <v/>
      </c>
      <c r="AO3359" s="300" t="str">
        <f t="shared" si="2543"/>
        <v/>
      </c>
      <c r="AP3359" s="300" t="str">
        <f t="shared" si="2544"/>
        <v/>
      </c>
      <c r="AQ3359" s="300" t="str">
        <f t="shared" si="2545"/>
        <v/>
      </c>
      <c r="AR3359" s="306" t="str">
        <f t="shared" si="2546"/>
        <v/>
      </c>
      <c r="AS3359" s="300" t="str">
        <f t="shared" si="2534"/>
        <v/>
      </c>
      <c r="AT3359" s="300" t="str">
        <f t="shared" si="2535"/>
        <v/>
      </c>
      <c r="AU3359" s="192" t="str">
        <f t="shared" si="2511"/>
        <v>рбс</v>
      </c>
      <c r="AV3359" s="192" t="str">
        <f t="shared" si="2512"/>
        <v>рбс87502673общком</v>
      </c>
      <c r="AW3359" s="499">
        <f t="shared" si="2513"/>
        <v>0</v>
      </c>
      <c r="AX3359" s="191">
        <f t="shared" si="2514"/>
        <v>0</v>
      </c>
      <c r="AY3359" s="191">
        <f t="shared" si="2515"/>
        <v>1072782</v>
      </c>
      <c r="AZ3359" s="191">
        <f t="shared" si="2516"/>
        <v>612285.02</v>
      </c>
      <c r="BA3359" s="193">
        <f t="shared" si="2517"/>
        <v>1</v>
      </c>
      <c r="BB3359" s="193">
        <f t="shared" si="2518"/>
        <v>1</v>
      </c>
      <c r="BC3359" s="193">
        <f t="shared" si="2519"/>
        <v>1</v>
      </c>
      <c r="BD3359" s="499">
        <f t="shared" si="2527"/>
        <v>1072782</v>
      </c>
      <c r="BE3359" s="499">
        <f t="shared" si="2520"/>
        <v>612285.02</v>
      </c>
      <c r="BF3359" s="500">
        <f t="shared" si="2521"/>
        <v>1072782</v>
      </c>
      <c r="BG3359" s="501">
        <f t="shared" si="2522"/>
        <v>1072782</v>
      </c>
      <c r="BH3359" s="502"/>
      <c r="BI3359" s="502"/>
      <c r="BJ3359" s="505"/>
      <c r="BK3359" s="505"/>
      <c r="BL3359" s="504"/>
    </row>
    <row r="3360" spans="1:64" ht="12" customHeight="1">
      <c r="A3360" s="333" t="s">
        <v>836</v>
      </c>
      <c r="B3360" s="381" t="s">
        <v>327</v>
      </c>
      <c r="C3360" s="333" t="s">
        <v>837</v>
      </c>
      <c r="D3360" s="381" t="s">
        <v>325</v>
      </c>
      <c r="E3360" s="381" t="s">
        <v>1558</v>
      </c>
      <c r="F3360" s="381" t="s">
        <v>602</v>
      </c>
      <c r="G3360" s="381" t="s">
        <v>385</v>
      </c>
      <c r="H3360" s="100" t="s">
        <v>653</v>
      </c>
      <c r="I3360" s="381" t="s">
        <v>505</v>
      </c>
      <c r="J3360" s="382">
        <v>3198410</v>
      </c>
      <c r="K3360" s="382">
        <v>2304373.2599999998</v>
      </c>
      <c r="L3360" s="191" t="str">
        <f t="shared" si="2507"/>
        <v>875026730709014006000012121101</v>
      </c>
      <c r="M3360" s="192">
        <f t="array" ref="M3360">IF(COUNT(SEARCH(Удалить_Роспись_КВСР,$B3360)*SEARCH(Удалить_Роспись_ПБС,$C3360)*SEARCH(Удалить_Роспись_КФСР, $D3360)*SEARCH(Удалить_Роспись_КЦСР,$E3360)*SEARCH(Удалить_Роспись_КВР,$F3360)*SEARCH(Удалить_Роспись_ЭК,$H3360)*SEARCH(Удалить_Роспись_КР,$I3360))&gt;0,0,1)</f>
        <v>1</v>
      </c>
      <c r="N3360" s="192">
        <v>0</v>
      </c>
      <c r="O3360" s="192" t="str">
        <f t="shared" si="2528"/>
        <v/>
      </c>
      <c r="P3360" s="192" t="str">
        <f t="shared" si="2540"/>
        <v/>
      </c>
      <c r="Q3360" s="300" t="str">
        <f t="shared" si="2529"/>
        <v/>
      </c>
      <c r="R3360" s="300" t="str">
        <f t="shared" si="2530"/>
        <v/>
      </c>
      <c r="S3360" s="300" t="str">
        <f t="shared" si="2524"/>
        <v/>
      </c>
      <c r="T3360" s="192" t="str">
        <f t="shared" si="2531"/>
        <v/>
      </c>
      <c r="U3360" s="303" t="str">
        <f t="shared" si="2523"/>
        <v/>
      </c>
      <c r="V3360" s="300" t="str">
        <f t="shared" si="2508"/>
        <v/>
      </c>
      <c r="W3360" s="192" t="str">
        <f t="shared" si="2547"/>
        <v/>
      </c>
      <c r="X3360" s="303" t="str">
        <f t="shared" si="2548"/>
        <v/>
      </c>
      <c r="Y3360" s="300" t="str">
        <f t="shared" si="2525"/>
        <v/>
      </c>
      <c r="Z3360" s="300" t="str">
        <f t="shared" si="2536"/>
        <v/>
      </c>
      <c r="AA3360" s="303" t="str">
        <f t="shared" si="2502"/>
        <v/>
      </c>
      <c r="AB3360" s="300" t="str">
        <f t="shared" si="2532"/>
        <v/>
      </c>
      <c r="AC3360" s="300" t="str">
        <f t="shared" si="2503"/>
        <v/>
      </c>
      <c r="AD3360" s="300" t="str">
        <f t="shared" si="2533"/>
        <v/>
      </c>
      <c r="AE3360" s="192" t="str">
        <f t="shared" si="2509"/>
        <v/>
      </c>
      <c r="AF3360" s="192" t="str">
        <f t="shared" si="2510"/>
        <v/>
      </c>
      <c r="AG3360" s="192"/>
      <c r="AJ3360" s="300" t="str">
        <f t="shared" si="2537"/>
        <v/>
      </c>
      <c r="AK3360" s="300" t="str">
        <f t="shared" si="2541"/>
        <v/>
      </c>
      <c r="AL3360" s="300" t="str">
        <f t="shared" si="2526"/>
        <v/>
      </c>
      <c r="AM3360" s="300" t="str">
        <f t="shared" si="2538"/>
        <v/>
      </c>
      <c r="AN3360" s="300" t="str">
        <f t="shared" si="2542"/>
        <v/>
      </c>
      <c r="AO3360" s="300" t="str">
        <f t="shared" si="2543"/>
        <v/>
      </c>
      <c r="AP3360" s="300" t="str">
        <f t="shared" si="2544"/>
        <v/>
      </c>
      <c r="AQ3360" s="300" t="str">
        <f t="shared" si="2545"/>
        <v/>
      </c>
      <c r="AR3360" s="306" t="str">
        <f t="shared" si="2546"/>
        <v/>
      </c>
      <c r="AS3360" s="300" t="str">
        <f t="shared" si="2534"/>
        <v/>
      </c>
      <c r="AT3360" s="300" t="str">
        <f t="shared" si="2535"/>
        <v/>
      </c>
      <c r="AU3360" s="192" t="str">
        <f t="shared" si="2511"/>
        <v>рбс</v>
      </c>
      <c r="AV3360" s="192" t="str">
        <f t="shared" si="2512"/>
        <v>рбс87502673общопл</v>
      </c>
      <c r="AW3360" s="191">
        <f t="shared" si="2513"/>
        <v>3198410</v>
      </c>
      <c r="AX3360" s="191">
        <f t="shared" si="2514"/>
        <v>2304373.2599999998</v>
      </c>
      <c r="AY3360" s="191">
        <f t="shared" si="2515"/>
        <v>0</v>
      </c>
      <c r="AZ3360" s="191">
        <f t="shared" si="2516"/>
        <v>0</v>
      </c>
      <c r="BA3360" s="193">
        <f t="shared" si="2517"/>
        <v>1</v>
      </c>
      <c r="BB3360" s="193">
        <f t="shared" si="2518"/>
        <v>1</v>
      </c>
      <c r="BC3360" s="193">
        <f t="shared" si="2519"/>
        <v>1</v>
      </c>
      <c r="BD3360" s="191">
        <f t="shared" si="2527"/>
        <v>0</v>
      </c>
      <c r="BE3360" s="191">
        <f t="shared" si="2520"/>
        <v>0</v>
      </c>
      <c r="BF3360" s="210">
        <f t="shared" si="2521"/>
        <v>0</v>
      </c>
      <c r="BG3360" s="211">
        <f t="shared" si="2522"/>
        <v>0</v>
      </c>
      <c r="BH3360" s="289"/>
      <c r="BI3360" s="289"/>
      <c r="BL3360" s="233"/>
    </row>
    <row r="3361" spans="1:64" ht="12" customHeight="1">
      <c r="A3361" s="333" t="s">
        <v>836</v>
      </c>
      <c r="B3361" s="381" t="s">
        <v>327</v>
      </c>
      <c r="C3361" s="333" t="s">
        <v>837</v>
      </c>
      <c r="D3361" s="381" t="s">
        <v>325</v>
      </c>
      <c r="E3361" s="381" t="s">
        <v>1558</v>
      </c>
      <c r="F3361" s="381" t="s">
        <v>585</v>
      </c>
      <c r="G3361" s="381" t="s">
        <v>386</v>
      </c>
      <c r="H3361" s="100" t="s">
        <v>653</v>
      </c>
      <c r="I3361" s="381" t="s">
        <v>505</v>
      </c>
      <c r="J3361" s="382">
        <v>140000</v>
      </c>
      <c r="K3361" s="382">
        <v>56680.5</v>
      </c>
      <c r="L3361" s="191" t="str">
        <f t="shared" si="2507"/>
        <v>875026730709014006000012221201</v>
      </c>
      <c r="M3361" s="192">
        <f t="array" ref="M3361">IF(COUNT(SEARCH(Удалить_Роспись_КВСР,$B3361)*SEARCH(Удалить_Роспись_ПБС,$C3361)*SEARCH(Удалить_Роспись_КФСР, $D3361)*SEARCH(Удалить_Роспись_КЦСР,$E3361)*SEARCH(Удалить_Роспись_КВР,$F3361)*SEARCH(Удалить_Роспись_ЭК,$H3361)*SEARCH(Удалить_Роспись_КР,$I3361))&gt;0,0,1)</f>
        <v>1</v>
      </c>
      <c r="N3361" s="192">
        <f t="shared" si="2539"/>
        <v>1</v>
      </c>
      <c r="O3361" s="192" t="str">
        <f t="shared" si="2528"/>
        <v/>
      </c>
      <c r="P3361" s="192" t="str">
        <f t="shared" si="2540"/>
        <v/>
      </c>
      <c r="Q3361" s="300" t="str">
        <f t="shared" si="2529"/>
        <v/>
      </c>
      <c r="R3361" s="300" t="str">
        <f t="shared" si="2530"/>
        <v/>
      </c>
      <c r="S3361" s="300" t="str">
        <f t="shared" si="2524"/>
        <v/>
      </c>
      <c r="T3361" s="192" t="str">
        <f t="shared" si="2531"/>
        <v/>
      </c>
      <c r="U3361" s="303" t="str">
        <f t="shared" si="2523"/>
        <v/>
      </c>
      <c r="V3361" s="300" t="str">
        <f t="shared" si="2508"/>
        <v/>
      </c>
      <c r="W3361" s="192" t="str">
        <f t="shared" si="2547"/>
        <v/>
      </c>
      <c r="X3361" s="303" t="str">
        <f t="shared" si="2548"/>
        <v/>
      </c>
      <c r="Y3361" s="300" t="str">
        <f t="shared" si="2525"/>
        <v/>
      </c>
      <c r="Z3361" s="300" t="str">
        <f t="shared" si="2536"/>
        <v/>
      </c>
      <c r="AA3361" s="303" t="str">
        <f t="shared" si="2502"/>
        <v/>
      </c>
      <c r="AB3361" s="300" t="str">
        <f t="shared" si="2532"/>
        <v/>
      </c>
      <c r="AC3361" s="300" t="str">
        <f t="shared" si="2503"/>
        <v/>
      </c>
      <c r="AD3361" s="300" t="str">
        <f t="shared" si="2533"/>
        <v/>
      </c>
      <c r="AE3361" s="192" t="str">
        <f t="shared" si="2509"/>
        <v/>
      </c>
      <c r="AF3361" s="192" t="str">
        <f t="shared" si="2510"/>
        <v/>
      </c>
      <c r="AG3361" s="192"/>
      <c r="AJ3361" s="300" t="str">
        <f t="shared" si="2537"/>
        <v/>
      </c>
      <c r="AK3361" s="300" t="str">
        <f t="shared" si="2541"/>
        <v/>
      </c>
      <c r="AL3361" s="300" t="str">
        <f t="shared" si="2526"/>
        <v/>
      </c>
      <c r="AM3361" s="300" t="str">
        <f t="shared" si="2538"/>
        <v/>
      </c>
      <c r="AN3361" s="300" t="str">
        <f t="shared" si="2542"/>
        <v/>
      </c>
      <c r="AO3361" s="300" t="str">
        <f t="shared" si="2543"/>
        <v/>
      </c>
      <c r="AP3361" s="300" t="str">
        <f t="shared" si="2544"/>
        <v/>
      </c>
      <c r="AQ3361" s="300" t="str">
        <f t="shared" si="2545"/>
        <v/>
      </c>
      <c r="AR3361" s="306" t="str">
        <f t="shared" si="2546"/>
        <v/>
      </c>
      <c r="AS3361" s="300" t="str">
        <f t="shared" si="2534"/>
        <v/>
      </c>
      <c r="AT3361" s="300" t="str">
        <f t="shared" si="2535"/>
        <v/>
      </c>
      <c r="AU3361" s="192" t="str">
        <f t="shared" si="2511"/>
        <v>рбс</v>
      </c>
      <c r="AV3361" s="192" t="str">
        <f t="shared" si="2512"/>
        <v>рбс87502673общпро</v>
      </c>
      <c r="AW3361" s="191">
        <f t="shared" si="2513"/>
        <v>140000</v>
      </c>
      <c r="AX3361" s="191">
        <f t="shared" si="2514"/>
        <v>56680.5</v>
      </c>
      <c r="AY3361" s="191">
        <f t="shared" si="2515"/>
        <v>140000</v>
      </c>
      <c r="AZ3361" s="191">
        <f t="shared" si="2516"/>
        <v>56680.5</v>
      </c>
      <c r="BA3361" s="193">
        <f t="shared" si="2517"/>
        <v>1</v>
      </c>
      <c r="BB3361" s="193">
        <f t="shared" si="2518"/>
        <v>1</v>
      </c>
      <c r="BC3361" s="193">
        <f t="shared" si="2519"/>
        <v>1</v>
      </c>
      <c r="BD3361" s="191">
        <f t="shared" si="2527"/>
        <v>140000</v>
      </c>
      <c r="BE3361" s="191">
        <f t="shared" si="2520"/>
        <v>56680.5</v>
      </c>
      <c r="BF3361" s="210">
        <f t="shared" si="2521"/>
        <v>140000</v>
      </c>
      <c r="BG3361" s="211">
        <f t="shared" si="2522"/>
        <v>140000</v>
      </c>
      <c r="BH3361" s="289"/>
      <c r="BI3361" s="289"/>
      <c r="BJ3361" s="228"/>
      <c r="BK3361" s="228"/>
      <c r="BL3361" s="233"/>
    </row>
    <row r="3362" spans="1:64" ht="12" customHeight="1">
      <c r="A3362" s="333" t="s">
        <v>836</v>
      </c>
      <c r="B3362" s="381" t="s">
        <v>327</v>
      </c>
      <c r="C3362" s="333" t="s">
        <v>837</v>
      </c>
      <c r="D3362" s="381" t="s">
        <v>325</v>
      </c>
      <c r="E3362" s="381" t="s">
        <v>1558</v>
      </c>
      <c r="F3362" s="381" t="s">
        <v>873</v>
      </c>
      <c r="G3362" s="381" t="s">
        <v>387</v>
      </c>
      <c r="H3362" s="100" t="s">
        <v>653</v>
      </c>
      <c r="I3362" s="381" t="s">
        <v>505</v>
      </c>
      <c r="J3362" s="382">
        <v>965920</v>
      </c>
      <c r="K3362" s="382">
        <v>644977.11</v>
      </c>
      <c r="L3362" s="191" t="str">
        <f t="shared" si="2507"/>
        <v>875026730709014006000012921301</v>
      </c>
      <c r="M3362" s="192">
        <f t="array" ref="M3362">IF(COUNT(SEARCH(Удалить_Роспись_КВСР,$B3362)*SEARCH(Удалить_Роспись_ПБС,$C3362)*SEARCH(Удалить_Роспись_КФСР, $D3362)*SEARCH(Удалить_Роспись_КЦСР,$E3362)*SEARCH(Удалить_Роспись_КВР,$F3362)*SEARCH(Удалить_Роспись_ЭК,$H3362)*SEARCH(Удалить_Роспись_КР,$I3362))&gt;0,0,1)</f>
        <v>1</v>
      </c>
      <c r="N3362" s="192">
        <v>0</v>
      </c>
      <c r="O3362" s="192" t="str">
        <f t="shared" si="2528"/>
        <v/>
      </c>
      <c r="P3362" s="192" t="str">
        <f t="shared" si="2540"/>
        <v/>
      </c>
      <c r="Q3362" s="300" t="str">
        <f t="shared" si="2529"/>
        <v/>
      </c>
      <c r="R3362" s="300" t="str">
        <f t="shared" si="2530"/>
        <v/>
      </c>
      <c r="S3362" s="300" t="str">
        <f t="shared" si="2524"/>
        <v/>
      </c>
      <c r="T3362" s="192" t="str">
        <f t="shared" si="2531"/>
        <v/>
      </c>
      <c r="U3362" s="303" t="str">
        <f t="shared" si="2523"/>
        <v/>
      </c>
      <c r="V3362" s="300" t="str">
        <f t="shared" si="2508"/>
        <v/>
      </c>
      <c r="W3362" s="192" t="str">
        <f t="shared" si="2547"/>
        <v/>
      </c>
      <c r="X3362" s="303" t="str">
        <f t="shared" si="2548"/>
        <v/>
      </c>
      <c r="Y3362" s="300" t="str">
        <f t="shared" si="2525"/>
        <v/>
      </c>
      <c r="Z3362" s="300" t="str">
        <f t="shared" si="2536"/>
        <v/>
      </c>
      <c r="AA3362" s="303" t="str">
        <f t="shared" si="2502"/>
        <v/>
      </c>
      <c r="AB3362" s="300" t="str">
        <f t="shared" si="2532"/>
        <v/>
      </c>
      <c r="AC3362" s="300" t="str">
        <f t="shared" si="2503"/>
        <v/>
      </c>
      <c r="AD3362" s="300" t="str">
        <f t="shared" si="2533"/>
        <v/>
      </c>
      <c r="AE3362" s="192" t="str">
        <f t="shared" si="2509"/>
        <v/>
      </c>
      <c r="AF3362" s="192" t="str">
        <f t="shared" si="2510"/>
        <v/>
      </c>
      <c r="AG3362" s="192"/>
      <c r="AJ3362" s="300" t="str">
        <f t="shared" si="2537"/>
        <v/>
      </c>
      <c r="AK3362" s="300" t="str">
        <f t="shared" si="2541"/>
        <v/>
      </c>
      <c r="AL3362" s="300" t="str">
        <f t="shared" si="2526"/>
        <v/>
      </c>
      <c r="AM3362" s="300" t="str">
        <f t="shared" si="2538"/>
        <v/>
      </c>
      <c r="AN3362" s="300" t="str">
        <f t="shared" si="2542"/>
        <v/>
      </c>
      <c r="AO3362" s="300" t="str">
        <f t="shared" si="2543"/>
        <v/>
      </c>
      <c r="AP3362" s="300" t="str">
        <f t="shared" si="2544"/>
        <v/>
      </c>
      <c r="AQ3362" s="300" t="str">
        <f t="shared" si="2545"/>
        <v/>
      </c>
      <c r="AR3362" s="306" t="str">
        <f t="shared" si="2546"/>
        <v/>
      </c>
      <c r="AS3362" s="300" t="str">
        <f t="shared" si="2534"/>
        <v/>
      </c>
      <c r="AT3362" s="300" t="str">
        <f t="shared" si="2535"/>
        <v/>
      </c>
      <c r="AU3362" s="192" t="str">
        <f t="shared" si="2511"/>
        <v>рбс</v>
      </c>
      <c r="AV3362" s="192" t="str">
        <f t="shared" si="2512"/>
        <v>рбс87502673общопл</v>
      </c>
      <c r="AW3362" s="191">
        <f t="shared" si="2513"/>
        <v>965920</v>
      </c>
      <c r="AX3362" s="191">
        <f t="shared" si="2514"/>
        <v>644977.11</v>
      </c>
      <c r="AY3362" s="191">
        <f t="shared" si="2515"/>
        <v>0</v>
      </c>
      <c r="AZ3362" s="191">
        <f t="shared" si="2516"/>
        <v>0</v>
      </c>
      <c r="BA3362" s="193">
        <f t="shared" si="2517"/>
        <v>1</v>
      </c>
      <c r="BB3362" s="193">
        <f t="shared" si="2518"/>
        <v>1</v>
      </c>
      <c r="BC3362" s="193">
        <f t="shared" si="2519"/>
        <v>1</v>
      </c>
      <c r="BD3362" s="191">
        <f t="shared" si="2527"/>
        <v>0</v>
      </c>
      <c r="BE3362" s="191">
        <f t="shared" si="2520"/>
        <v>0</v>
      </c>
      <c r="BF3362" s="210">
        <f t="shared" si="2521"/>
        <v>0</v>
      </c>
      <c r="BG3362" s="211">
        <f t="shared" si="2522"/>
        <v>0</v>
      </c>
      <c r="BH3362" s="289"/>
      <c r="BI3362" s="289"/>
      <c r="BL3362" s="233"/>
    </row>
    <row r="3363" spans="1:64" ht="12" customHeight="1">
      <c r="A3363" s="333" t="s">
        <v>836</v>
      </c>
      <c r="B3363" s="381" t="s">
        <v>327</v>
      </c>
      <c r="C3363" s="333" t="s">
        <v>837</v>
      </c>
      <c r="D3363" s="381" t="s">
        <v>325</v>
      </c>
      <c r="E3363" s="381" t="s">
        <v>1558</v>
      </c>
      <c r="F3363" s="381" t="s">
        <v>586</v>
      </c>
      <c r="G3363" s="381" t="s">
        <v>397</v>
      </c>
      <c r="H3363" s="100" t="s">
        <v>653</v>
      </c>
      <c r="I3363" s="381" t="s">
        <v>505</v>
      </c>
      <c r="J3363" s="382">
        <v>10000</v>
      </c>
      <c r="K3363" s="382">
        <v>0</v>
      </c>
      <c r="L3363" s="191" t="str">
        <f t="shared" si="2507"/>
        <v>875026730709014006000024434001</v>
      </c>
      <c r="M3363" s="192">
        <f t="array" ref="M3363">IF(COUNT(SEARCH(Удалить_Роспись_КВСР,$B3363)*SEARCH(Удалить_Роспись_ПБС,$C3363)*SEARCH(Удалить_Роспись_КФСР, $D3363)*SEARCH(Удалить_Роспись_КЦСР,$E3363)*SEARCH(Удалить_Роспись_КВР,$F3363)*SEARCH(Удалить_Роспись_ЭК,$H3363)*SEARCH(Удалить_Роспись_КР,$I3363))&gt;0,0,1)</f>
        <v>1</v>
      </c>
      <c r="N3363" s="192">
        <f t="shared" si="2539"/>
        <v>1</v>
      </c>
      <c r="O3363" s="192" t="str">
        <f t="shared" si="2528"/>
        <v/>
      </c>
      <c r="P3363" s="192" t="str">
        <f t="shared" si="2540"/>
        <v/>
      </c>
      <c r="Q3363" s="300" t="str">
        <f t="shared" si="2529"/>
        <v/>
      </c>
      <c r="R3363" s="300" t="str">
        <f t="shared" si="2530"/>
        <v/>
      </c>
      <c r="S3363" s="300" t="str">
        <f t="shared" si="2524"/>
        <v/>
      </c>
      <c r="T3363" s="192" t="str">
        <f t="shared" si="2531"/>
        <v/>
      </c>
      <c r="U3363" s="303" t="str">
        <f t="shared" si="2523"/>
        <v/>
      </c>
      <c r="V3363" s="300" t="str">
        <f t="shared" si="2508"/>
        <v/>
      </c>
      <c r="W3363" s="192" t="str">
        <f t="shared" si="2547"/>
        <v/>
      </c>
      <c r="X3363" s="303" t="str">
        <f t="shared" si="2548"/>
        <v/>
      </c>
      <c r="Y3363" s="300" t="str">
        <f t="shared" si="2525"/>
        <v/>
      </c>
      <c r="Z3363" s="300" t="str">
        <f t="shared" si="2536"/>
        <v/>
      </c>
      <c r="AA3363" s="303" t="str">
        <f t="shared" si="2502"/>
        <v/>
      </c>
      <c r="AB3363" s="300" t="str">
        <f t="shared" si="2532"/>
        <v/>
      </c>
      <c r="AC3363" s="300" t="str">
        <f t="shared" si="2503"/>
        <v/>
      </c>
      <c r="AD3363" s="300" t="str">
        <f t="shared" si="2533"/>
        <v/>
      </c>
      <c r="AE3363" s="192" t="str">
        <f t="shared" si="2509"/>
        <v/>
      </c>
      <c r="AF3363" s="192" t="str">
        <f t="shared" si="2510"/>
        <v/>
      </c>
      <c r="AG3363" s="192"/>
      <c r="AJ3363" s="300" t="str">
        <f t="shared" si="2537"/>
        <v/>
      </c>
      <c r="AK3363" s="300" t="str">
        <f t="shared" si="2541"/>
        <v/>
      </c>
      <c r="AL3363" s="300" t="str">
        <f t="shared" si="2526"/>
        <v/>
      </c>
      <c r="AM3363" s="300" t="str">
        <f t="shared" si="2538"/>
        <v/>
      </c>
      <c r="AN3363" s="300" t="str">
        <f t="shared" si="2542"/>
        <v/>
      </c>
      <c r="AO3363" s="300" t="str">
        <f t="shared" si="2543"/>
        <v/>
      </c>
      <c r="AP3363" s="300" t="str">
        <f t="shared" si="2544"/>
        <v/>
      </c>
      <c r="AQ3363" s="300" t="str">
        <f t="shared" si="2545"/>
        <v/>
      </c>
      <c r="AR3363" s="306" t="str">
        <f t="shared" si="2546"/>
        <v/>
      </c>
      <c r="AS3363" s="300" t="str">
        <f t="shared" si="2534"/>
        <v/>
      </c>
      <c r="AT3363" s="300" t="str">
        <f t="shared" si="2535"/>
        <v/>
      </c>
      <c r="AU3363" s="192" t="str">
        <f t="shared" si="2511"/>
        <v>рбс</v>
      </c>
      <c r="AV3363" s="192" t="str">
        <f t="shared" si="2512"/>
        <v>рбс87502673общпро</v>
      </c>
      <c r="AW3363" s="191">
        <f t="shared" si="2513"/>
        <v>10000</v>
      </c>
      <c r="AX3363" s="191">
        <f t="shared" si="2514"/>
        <v>0</v>
      </c>
      <c r="AY3363" s="191">
        <f t="shared" si="2515"/>
        <v>10000</v>
      </c>
      <c r="AZ3363" s="191">
        <f t="shared" si="2516"/>
        <v>0</v>
      </c>
      <c r="BA3363" s="193">
        <f t="shared" si="2517"/>
        <v>1</v>
      </c>
      <c r="BB3363" s="193">
        <f t="shared" si="2518"/>
        <v>1</v>
      </c>
      <c r="BC3363" s="193">
        <f t="shared" si="2519"/>
        <v>1</v>
      </c>
      <c r="BD3363" s="191">
        <f t="shared" si="2527"/>
        <v>10000</v>
      </c>
      <c r="BE3363" s="191">
        <f t="shared" si="2520"/>
        <v>0</v>
      </c>
      <c r="BF3363" s="210">
        <f t="shared" si="2521"/>
        <v>10000</v>
      </c>
      <c r="BG3363" s="211">
        <f t="shared" si="2522"/>
        <v>10000</v>
      </c>
      <c r="BH3363" s="289"/>
      <c r="BI3363" s="289"/>
      <c r="BL3363" s="233"/>
    </row>
    <row r="3364" spans="1:64" ht="12" customHeight="1">
      <c r="A3364" s="333" t="s">
        <v>836</v>
      </c>
      <c r="B3364" s="381" t="s">
        <v>327</v>
      </c>
      <c r="C3364" s="333" t="s">
        <v>837</v>
      </c>
      <c r="D3364" s="381" t="s">
        <v>325</v>
      </c>
      <c r="E3364" s="381" t="s">
        <v>1559</v>
      </c>
      <c r="F3364" s="381" t="s">
        <v>585</v>
      </c>
      <c r="G3364" s="381" t="s">
        <v>386</v>
      </c>
      <c r="H3364" s="100" t="s">
        <v>653</v>
      </c>
      <c r="I3364" s="381" t="s">
        <v>505</v>
      </c>
      <c r="J3364" s="382">
        <v>207300</v>
      </c>
      <c r="K3364" s="382">
        <v>122731.8</v>
      </c>
      <c r="L3364" s="191" t="str">
        <f t="shared" si="2507"/>
        <v>875026730709014006700012221201</v>
      </c>
      <c r="M3364" s="192">
        <f t="array" ref="M3364">IF(COUNT(SEARCH(Удалить_Роспись_КВСР,$B3364)*SEARCH(Удалить_Роспись_ПБС,$C3364)*SEARCH(Удалить_Роспись_КФСР, $D3364)*SEARCH(Удалить_Роспись_КЦСР,$E3364)*SEARCH(Удалить_Роспись_КВР,$F3364)*SEARCH(Удалить_Роспись_ЭК,$H3364)*SEARCH(Удалить_Роспись_КР,$I3364))&gt;0,0,1)</f>
        <v>1</v>
      </c>
      <c r="N3364" s="192">
        <v>0</v>
      </c>
      <c r="O3364" s="192" t="str">
        <f t="shared" si="2528"/>
        <v/>
      </c>
      <c r="P3364" s="192" t="str">
        <f t="shared" si="2540"/>
        <v/>
      </c>
      <c r="Q3364" s="300" t="str">
        <f t="shared" si="2529"/>
        <v/>
      </c>
      <c r="R3364" s="300" t="str">
        <f t="shared" si="2530"/>
        <v/>
      </c>
      <c r="S3364" s="300" t="str">
        <f t="shared" si="2524"/>
        <v/>
      </c>
      <c r="T3364" s="192" t="str">
        <f t="shared" si="2531"/>
        <v/>
      </c>
      <c r="U3364" s="303" t="str">
        <f t="shared" si="2523"/>
        <v/>
      </c>
      <c r="V3364" s="300" t="str">
        <f t="shared" si="2508"/>
        <v/>
      </c>
      <c r="W3364" s="192" t="str">
        <f t="shared" si="2547"/>
        <v/>
      </c>
      <c r="X3364" s="303" t="str">
        <f t="shared" si="2548"/>
        <v/>
      </c>
      <c r="Y3364" s="300" t="str">
        <f t="shared" si="2525"/>
        <v/>
      </c>
      <c r="Z3364" s="300" t="str">
        <f t="shared" si="2536"/>
        <v/>
      </c>
      <c r="AA3364" s="303" t="str">
        <f t="shared" ref="AA3364:AA3383" si="2549">IF($B3364="800","кцп","")</f>
        <v/>
      </c>
      <c r="AB3364" s="300" t="str">
        <f t="shared" si="2532"/>
        <v/>
      </c>
      <c r="AC3364" s="300" t="str">
        <f t="shared" ref="AC3364:AC3383" si="2550">IF($D3364="1301","дол","")</f>
        <v/>
      </c>
      <c r="AD3364" s="300" t="str">
        <f t="shared" si="2533"/>
        <v/>
      </c>
      <c r="AE3364" s="192" t="str">
        <f t="shared" si="2509"/>
        <v/>
      </c>
      <c r="AF3364" s="192" t="str">
        <f t="shared" si="2510"/>
        <v/>
      </c>
      <c r="AG3364" s="192"/>
      <c r="AJ3364" s="300" t="str">
        <f t="shared" si="2537"/>
        <v/>
      </c>
      <c r="AK3364" s="300" t="str">
        <f t="shared" si="2541"/>
        <v/>
      </c>
      <c r="AL3364" s="300" t="str">
        <f t="shared" si="2526"/>
        <v/>
      </c>
      <c r="AM3364" s="300" t="str">
        <f t="shared" si="2538"/>
        <v/>
      </c>
      <c r="AN3364" s="300" t="str">
        <f t="shared" si="2542"/>
        <v/>
      </c>
      <c r="AO3364" s="300" t="str">
        <f t="shared" si="2543"/>
        <v/>
      </c>
      <c r="AP3364" s="300" t="str">
        <f t="shared" si="2544"/>
        <v/>
      </c>
      <c r="AQ3364" s="300" t="str">
        <f t="shared" si="2545"/>
        <v/>
      </c>
      <c r="AR3364" s="306" t="str">
        <f t="shared" si="2546"/>
        <v/>
      </c>
      <c r="AS3364" s="300" t="str">
        <f t="shared" si="2534"/>
        <v/>
      </c>
      <c r="AT3364" s="300" t="str">
        <f t="shared" si="2535"/>
        <v/>
      </c>
      <c r="AU3364" s="192" t="str">
        <f t="shared" si="2511"/>
        <v>рбс</v>
      </c>
      <c r="AV3364" s="192" t="str">
        <f t="shared" si="2512"/>
        <v>рбс87502673общпро</v>
      </c>
      <c r="AW3364" s="191">
        <f t="shared" si="2513"/>
        <v>207300</v>
      </c>
      <c r="AX3364" s="191">
        <f t="shared" si="2514"/>
        <v>122731.8</v>
      </c>
      <c r="AY3364" s="191">
        <f t="shared" si="2515"/>
        <v>0</v>
      </c>
      <c r="AZ3364" s="191">
        <f t="shared" si="2516"/>
        <v>0</v>
      </c>
      <c r="BA3364" s="193">
        <f t="shared" si="2517"/>
        <v>1</v>
      </c>
      <c r="BB3364" s="193">
        <f t="shared" si="2518"/>
        <v>1</v>
      </c>
      <c r="BC3364" s="193">
        <f t="shared" si="2519"/>
        <v>1</v>
      </c>
      <c r="BD3364" s="191">
        <f t="shared" si="2527"/>
        <v>0</v>
      </c>
      <c r="BE3364" s="191">
        <f t="shared" si="2520"/>
        <v>0</v>
      </c>
      <c r="BF3364" s="210">
        <f t="shared" si="2521"/>
        <v>0</v>
      </c>
      <c r="BG3364" s="211">
        <f t="shared" si="2522"/>
        <v>0</v>
      </c>
      <c r="BH3364" s="289"/>
      <c r="BI3364" s="289"/>
      <c r="BL3364" s="233"/>
    </row>
    <row r="3365" spans="1:64" ht="12" customHeight="1">
      <c r="A3365" s="333" t="s">
        <v>836</v>
      </c>
      <c r="B3365" s="381" t="s">
        <v>327</v>
      </c>
      <c r="C3365" s="333" t="s">
        <v>837</v>
      </c>
      <c r="D3365" s="381" t="s">
        <v>325</v>
      </c>
      <c r="E3365" s="381" t="s">
        <v>1560</v>
      </c>
      <c r="F3365" s="381" t="s">
        <v>586</v>
      </c>
      <c r="G3365" s="381" t="s">
        <v>407</v>
      </c>
      <c r="H3365" s="100" t="s">
        <v>653</v>
      </c>
      <c r="I3365" s="381" t="s">
        <v>505</v>
      </c>
      <c r="J3365" s="382">
        <v>136600</v>
      </c>
      <c r="K3365" s="382">
        <v>0</v>
      </c>
      <c r="L3365" s="191" t="str">
        <f t="shared" si="2507"/>
        <v>875026730709014006Ф00024431001</v>
      </c>
      <c r="M3365" s="192">
        <f t="array" ref="M3365">IF(COUNT(SEARCH(Удалить_Роспись_КВСР,$B3365)*SEARCH(Удалить_Роспись_ПБС,$C3365)*SEARCH(Удалить_Роспись_КФСР, $D3365)*SEARCH(Удалить_Роспись_КЦСР,$E3365)*SEARCH(Удалить_Роспись_КВР,$F3365)*SEARCH(Удалить_Роспись_ЭК,$H3365)*SEARCH(Удалить_Роспись_КР,$I3365))&gt;0,0,1)</f>
        <v>1</v>
      </c>
      <c r="N3365" s="192">
        <v>0</v>
      </c>
      <c r="O3365" s="192" t="str">
        <f t="shared" si="2528"/>
        <v/>
      </c>
      <c r="P3365" s="192" t="str">
        <f t="shared" si="2540"/>
        <v/>
      </c>
      <c r="Q3365" s="300" t="str">
        <f t="shared" si="2529"/>
        <v/>
      </c>
      <c r="R3365" s="300" t="str">
        <f t="shared" si="2530"/>
        <v/>
      </c>
      <c r="S3365" s="300" t="str">
        <f t="shared" si="2524"/>
        <v/>
      </c>
      <c r="T3365" s="192" t="str">
        <f t="shared" si="2531"/>
        <v/>
      </c>
      <c r="U3365" s="303" t="str">
        <f t="shared" si="2523"/>
        <v/>
      </c>
      <c r="V3365" s="300" t="str">
        <f t="shared" si="2508"/>
        <v/>
      </c>
      <c r="W3365" s="192" t="str">
        <f t="shared" si="2547"/>
        <v/>
      </c>
      <c r="X3365" s="303" t="str">
        <f t="shared" si="2548"/>
        <v/>
      </c>
      <c r="Y3365" s="300" t="str">
        <f t="shared" si="2525"/>
        <v/>
      </c>
      <c r="Z3365" s="300" t="str">
        <f t="shared" si="2536"/>
        <v/>
      </c>
      <c r="AA3365" s="303" t="str">
        <f t="shared" si="2549"/>
        <v/>
      </c>
      <c r="AB3365" s="300" t="str">
        <f t="shared" si="2532"/>
        <v/>
      </c>
      <c r="AC3365" s="300" t="str">
        <f t="shared" si="2550"/>
        <v/>
      </c>
      <c r="AD3365" s="300" t="str">
        <f t="shared" si="2533"/>
        <v/>
      </c>
      <c r="AE3365" s="192" t="str">
        <f t="shared" si="2509"/>
        <v/>
      </c>
      <c r="AF3365" s="192" t="str">
        <f t="shared" si="2510"/>
        <v/>
      </c>
      <c r="AG3365" s="192"/>
      <c r="AJ3365" s="300" t="str">
        <f t="shared" si="2537"/>
        <v/>
      </c>
      <c r="AK3365" s="300" t="str">
        <f t="shared" si="2541"/>
        <v/>
      </c>
      <c r="AL3365" s="300" t="str">
        <f t="shared" si="2526"/>
        <v/>
      </c>
      <c r="AM3365" s="300" t="str">
        <f t="shared" si="2538"/>
        <v/>
      </c>
      <c r="AN3365" s="300" t="str">
        <f t="shared" si="2542"/>
        <v/>
      </c>
      <c r="AO3365" s="300" t="str">
        <f t="shared" si="2543"/>
        <v/>
      </c>
      <c r="AP3365" s="300" t="str">
        <f t="shared" si="2544"/>
        <v/>
      </c>
      <c r="AQ3365" s="300" t="str">
        <f t="shared" si="2545"/>
        <v/>
      </c>
      <c r="AR3365" s="306" t="str">
        <f t="shared" si="2546"/>
        <v/>
      </c>
      <c r="AS3365" s="300" t="str">
        <f t="shared" si="2534"/>
        <v/>
      </c>
      <c r="AT3365" s="300" t="str">
        <f t="shared" si="2535"/>
        <v/>
      </c>
      <c r="AU3365" s="192" t="str">
        <f t="shared" si="2511"/>
        <v>рбс</v>
      </c>
      <c r="AV3365" s="192" t="str">
        <f t="shared" si="2512"/>
        <v>рбс87502673общосн</v>
      </c>
      <c r="AW3365" s="191">
        <f t="shared" si="2513"/>
        <v>136600</v>
      </c>
      <c r="AX3365" s="191">
        <f t="shared" si="2514"/>
        <v>0</v>
      </c>
      <c r="AY3365" s="191">
        <f t="shared" si="2515"/>
        <v>0</v>
      </c>
      <c r="AZ3365" s="191">
        <f t="shared" si="2516"/>
        <v>0</v>
      </c>
      <c r="BA3365" s="193">
        <f t="shared" si="2517"/>
        <v>1</v>
      </c>
      <c r="BB3365" s="193">
        <f t="shared" si="2518"/>
        <v>1</v>
      </c>
      <c r="BC3365" s="193">
        <f t="shared" si="2519"/>
        <v>1</v>
      </c>
      <c r="BD3365" s="191">
        <f t="shared" si="2527"/>
        <v>0</v>
      </c>
      <c r="BE3365" s="191">
        <f t="shared" si="2520"/>
        <v>0</v>
      </c>
      <c r="BF3365" s="210">
        <f t="shared" si="2521"/>
        <v>0</v>
      </c>
      <c r="BG3365" s="211">
        <f t="shared" si="2522"/>
        <v>0</v>
      </c>
      <c r="BH3365" s="289"/>
      <c r="BI3365" s="289"/>
      <c r="BL3365" s="233"/>
    </row>
    <row r="3366" spans="1:64" ht="12" hidden="1" customHeight="1">
      <c r="A3366" s="333" t="s">
        <v>836</v>
      </c>
      <c r="B3366" s="381" t="s">
        <v>327</v>
      </c>
      <c r="C3366" s="333" t="s">
        <v>837</v>
      </c>
      <c r="D3366" s="381" t="s">
        <v>319</v>
      </c>
      <c r="E3366" s="381" t="s">
        <v>1561</v>
      </c>
      <c r="F3366" s="381" t="s">
        <v>586</v>
      </c>
      <c r="G3366" s="381" t="s">
        <v>391</v>
      </c>
      <c r="H3366" s="100" t="s">
        <v>653</v>
      </c>
      <c r="I3366" s="381" t="s">
        <v>339</v>
      </c>
      <c r="J3366" s="382">
        <v>90000</v>
      </c>
      <c r="K3366" s="382">
        <v>30223</v>
      </c>
      <c r="L3366" s="191" t="str">
        <f t="shared" si="2507"/>
        <v>875026731004011007556024422110</v>
      </c>
      <c r="M3366" s="192">
        <f t="array" ref="M3366">IF(COUNT(SEARCH(Удалить_Роспись_КВСР,$B3366)*SEARCH(Удалить_Роспись_ПБС,$C3366)*SEARCH(Удалить_Роспись_КФСР, $D3366)*SEARCH(Удалить_Роспись_КЦСР,$E3366)*SEARCH(Удалить_Роспись_КВР,$F3366)*SEARCH(Удалить_Роспись_ЭК,$H3366)*SEARCH(Удалить_Роспись_КР,$I3366))&gt;0,0,1)</f>
        <v>0</v>
      </c>
      <c r="N3366" s="192">
        <v>0</v>
      </c>
      <c r="O3366" s="192" t="str">
        <f t="shared" si="2528"/>
        <v/>
      </c>
      <c r="P3366" s="192" t="str">
        <f t="shared" si="2540"/>
        <v/>
      </c>
      <c r="Q3366" s="300" t="str">
        <f t="shared" si="2529"/>
        <v/>
      </c>
      <c r="R3366" s="300" t="str">
        <f t="shared" si="2530"/>
        <v/>
      </c>
      <c r="S3366" s="300" t="str">
        <f t="shared" si="2524"/>
        <v/>
      </c>
      <c r="T3366" s="192" t="str">
        <f t="shared" si="2531"/>
        <v/>
      </c>
      <c r="U3366" s="303" t="str">
        <f t="shared" si="2523"/>
        <v/>
      </c>
      <c r="V3366" s="300" t="str">
        <f t="shared" si="2508"/>
        <v/>
      </c>
      <c r="W3366" s="192" t="str">
        <f t="shared" si="2547"/>
        <v/>
      </c>
      <c r="X3366" s="303" t="str">
        <f t="shared" si="2548"/>
        <v/>
      </c>
      <c r="Y3366" s="300" t="str">
        <f t="shared" si="2525"/>
        <v/>
      </c>
      <c r="Z3366" s="300" t="str">
        <f t="shared" si="2536"/>
        <v/>
      </c>
      <c r="AA3366" s="303" t="str">
        <f t="shared" si="2549"/>
        <v/>
      </c>
      <c r="AB3366" s="300" t="str">
        <f t="shared" si="2532"/>
        <v/>
      </c>
      <c r="AC3366" s="300" t="str">
        <f t="shared" si="2550"/>
        <v/>
      </c>
      <c r="AD3366" s="300" t="str">
        <f t="shared" si="2533"/>
        <v/>
      </c>
      <c r="AE3366" s="192" t="str">
        <f t="shared" si="2509"/>
        <v/>
      </c>
      <c r="AF3366" s="192" t="str">
        <f t="shared" si="2510"/>
        <v/>
      </c>
      <c r="AG3366" s="192"/>
      <c r="AJ3366" s="300" t="str">
        <f t="shared" si="2537"/>
        <v/>
      </c>
      <c r="AK3366" s="300" t="str">
        <f t="shared" si="2541"/>
        <v/>
      </c>
      <c r="AL3366" s="300" t="str">
        <f t="shared" si="2526"/>
        <v/>
      </c>
      <c r="AM3366" s="300" t="str">
        <f t="shared" si="2538"/>
        <v/>
      </c>
      <c r="AN3366" s="300" t="str">
        <f t="shared" si="2542"/>
        <v/>
      </c>
      <c r="AO3366" s="300" t="str">
        <f t="shared" si="2543"/>
        <v/>
      </c>
      <c r="AP3366" s="300" t="str">
        <f t="shared" si="2544"/>
        <v/>
      </c>
      <c r="AQ3366" s="300" t="str">
        <f t="shared" si="2545"/>
        <v/>
      </c>
      <c r="AR3366" s="306" t="str">
        <f t="shared" si="2546"/>
        <v/>
      </c>
      <c r="AS3366" s="300" t="str">
        <f t="shared" si="2534"/>
        <v/>
      </c>
      <c r="AT3366" s="300" t="str">
        <f t="shared" si="2535"/>
        <v/>
      </c>
      <c r="AU3366" s="192" t="str">
        <f t="shared" si="2511"/>
        <v>рбс</v>
      </c>
      <c r="AV3366" s="192" t="str">
        <f t="shared" si="2512"/>
        <v>рбс87502673общпро</v>
      </c>
      <c r="AW3366" s="191">
        <f t="shared" si="2513"/>
        <v>0</v>
      </c>
      <c r="AX3366" s="191">
        <f t="shared" si="2514"/>
        <v>0</v>
      </c>
      <c r="AY3366" s="191">
        <f t="shared" si="2515"/>
        <v>0</v>
      </c>
      <c r="AZ3366" s="191">
        <f t="shared" si="2516"/>
        <v>0</v>
      </c>
      <c r="BA3366" s="193">
        <f t="shared" si="2517"/>
        <v>1</v>
      </c>
      <c r="BB3366" s="193">
        <f t="shared" si="2518"/>
        <v>1</v>
      </c>
      <c r="BC3366" s="193">
        <f t="shared" si="2519"/>
        <v>1</v>
      </c>
      <c r="BD3366" s="191">
        <f t="shared" si="2527"/>
        <v>0</v>
      </c>
      <c r="BE3366" s="191">
        <f t="shared" si="2520"/>
        <v>0</v>
      </c>
      <c r="BF3366" s="210">
        <f t="shared" si="2521"/>
        <v>0</v>
      </c>
      <c r="BG3366" s="211">
        <f t="shared" si="2522"/>
        <v>0</v>
      </c>
      <c r="BH3366" s="289"/>
      <c r="BI3366" s="289"/>
      <c r="BL3366" s="233"/>
    </row>
    <row r="3367" spans="1:64" ht="12" hidden="1" customHeight="1">
      <c r="A3367" s="333" t="s">
        <v>836</v>
      </c>
      <c r="B3367" s="381" t="s">
        <v>327</v>
      </c>
      <c r="C3367" s="333" t="s">
        <v>837</v>
      </c>
      <c r="D3367" s="381" t="s">
        <v>319</v>
      </c>
      <c r="E3367" s="381" t="s">
        <v>1561</v>
      </c>
      <c r="F3367" s="381" t="s">
        <v>586</v>
      </c>
      <c r="G3367" s="381" t="s">
        <v>389</v>
      </c>
      <c r="H3367" s="100" t="s">
        <v>653</v>
      </c>
      <c r="I3367" s="381" t="s">
        <v>339</v>
      </c>
      <c r="J3367" s="382">
        <v>60000</v>
      </c>
      <c r="K3367" s="382">
        <v>0</v>
      </c>
      <c r="L3367" s="191" t="str">
        <f t="shared" si="2507"/>
        <v>875026731004011007556024422610</v>
      </c>
      <c r="M3367" s="192">
        <f t="array" ref="M3367">IF(COUNT(SEARCH(Удалить_Роспись_КВСР,$B3367)*SEARCH(Удалить_Роспись_ПБС,$C3367)*SEARCH(Удалить_Роспись_КФСР, $D3367)*SEARCH(Удалить_Роспись_КЦСР,$E3367)*SEARCH(Удалить_Роспись_КВР,$F3367)*SEARCH(Удалить_Роспись_ЭК,$H3367)*SEARCH(Удалить_Роспись_КР,$I3367))&gt;0,0,1)</f>
        <v>0</v>
      </c>
      <c r="N3367" s="192">
        <v>0</v>
      </c>
      <c r="O3367" s="192" t="str">
        <f t="shared" si="2528"/>
        <v/>
      </c>
      <c r="P3367" s="192" t="str">
        <f t="shared" si="2540"/>
        <v/>
      </c>
      <c r="Q3367" s="300" t="str">
        <f t="shared" si="2529"/>
        <v/>
      </c>
      <c r="R3367" s="300" t="str">
        <f t="shared" si="2530"/>
        <v/>
      </c>
      <c r="S3367" s="300" t="str">
        <f t="shared" si="2524"/>
        <v/>
      </c>
      <c r="T3367" s="192" t="str">
        <f t="shared" si="2531"/>
        <v/>
      </c>
      <c r="U3367" s="303" t="str">
        <f t="shared" si="2523"/>
        <v/>
      </c>
      <c r="V3367" s="300" t="str">
        <f t="shared" si="2508"/>
        <v/>
      </c>
      <c r="W3367" s="192" t="str">
        <f t="shared" si="2547"/>
        <v/>
      </c>
      <c r="X3367" s="303" t="str">
        <f t="shared" si="2548"/>
        <v/>
      </c>
      <c r="Y3367" s="300" t="str">
        <f t="shared" si="2525"/>
        <v/>
      </c>
      <c r="Z3367" s="300" t="str">
        <f t="shared" si="2536"/>
        <v/>
      </c>
      <c r="AA3367" s="303" t="str">
        <f t="shared" si="2549"/>
        <v/>
      </c>
      <c r="AB3367" s="300" t="str">
        <f t="shared" si="2532"/>
        <v/>
      </c>
      <c r="AC3367" s="300" t="str">
        <f t="shared" si="2550"/>
        <v/>
      </c>
      <c r="AD3367" s="300" t="str">
        <f t="shared" si="2533"/>
        <v/>
      </c>
      <c r="AE3367" s="192" t="str">
        <f t="shared" si="2509"/>
        <v/>
      </c>
      <c r="AF3367" s="192" t="str">
        <f t="shared" si="2510"/>
        <v/>
      </c>
      <c r="AG3367" s="192"/>
      <c r="AJ3367" s="300" t="str">
        <f t="shared" si="2537"/>
        <v/>
      </c>
      <c r="AK3367" s="300" t="str">
        <f t="shared" si="2541"/>
        <v/>
      </c>
      <c r="AL3367" s="300" t="str">
        <f t="shared" si="2526"/>
        <v/>
      </c>
      <c r="AM3367" s="300" t="str">
        <f t="shared" si="2538"/>
        <v/>
      </c>
      <c r="AN3367" s="300" t="str">
        <f t="shared" si="2542"/>
        <v/>
      </c>
      <c r="AO3367" s="300" t="str">
        <f t="shared" si="2543"/>
        <v/>
      </c>
      <c r="AP3367" s="300" t="str">
        <f t="shared" si="2544"/>
        <v/>
      </c>
      <c r="AQ3367" s="300" t="str">
        <f t="shared" si="2545"/>
        <v/>
      </c>
      <c r="AR3367" s="306" t="str">
        <f t="shared" si="2546"/>
        <v/>
      </c>
      <c r="AS3367" s="300" t="str">
        <f t="shared" si="2534"/>
        <v/>
      </c>
      <c r="AT3367" s="300" t="str">
        <f t="shared" si="2535"/>
        <v/>
      </c>
      <c r="AU3367" s="192" t="str">
        <f t="shared" si="2511"/>
        <v>рбс</v>
      </c>
      <c r="AV3367" s="192" t="str">
        <f t="shared" si="2512"/>
        <v>рбс87502673общпро</v>
      </c>
      <c r="AW3367" s="191">
        <f t="shared" si="2513"/>
        <v>0</v>
      </c>
      <c r="AX3367" s="191">
        <f t="shared" si="2514"/>
        <v>0</v>
      </c>
      <c r="AY3367" s="191">
        <f t="shared" si="2515"/>
        <v>0</v>
      </c>
      <c r="AZ3367" s="191">
        <f t="shared" si="2516"/>
        <v>0</v>
      </c>
      <c r="BA3367" s="193">
        <f t="shared" si="2517"/>
        <v>1</v>
      </c>
      <c r="BB3367" s="193">
        <f t="shared" si="2518"/>
        <v>1</v>
      </c>
      <c r="BC3367" s="193">
        <f t="shared" si="2519"/>
        <v>1</v>
      </c>
      <c r="BD3367" s="191">
        <f t="shared" si="2527"/>
        <v>0</v>
      </c>
      <c r="BE3367" s="191">
        <f t="shared" si="2520"/>
        <v>0</v>
      </c>
      <c r="BF3367" s="210">
        <f t="shared" si="2521"/>
        <v>0</v>
      </c>
      <c r="BG3367" s="211">
        <f t="shared" si="2522"/>
        <v>0</v>
      </c>
      <c r="BH3367" s="289"/>
      <c r="BI3367" s="289"/>
      <c r="BL3367" s="233"/>
    </row>
    <row r="3368" spans="1:64" ht="12" hidden="1" customHeight="1">
      <c r="A3368" s="333" t="s">
        <v>836</v>
      </c>
      <c r="B3368" s="381" t="s">
        <v>327</v>
      </c>
      <c r="C3368" s="333" t="s">
        <v>837</v>
      </c>
      <c r="D3368" s="381" t="s">
        <v>319</v>
      </c>
      <c r="E3368" s="381" t="s">
        <v>1561</v>
      </c>
      <c r="F3368" s="381" t="s">
        <v>617</v>
      </c>
      <c r="G3368" s="381" t="s">
        <v>312</v>
      </c>
      <c r="H3368" s="100" t="s">
        <v>653</v>
      </c>
      <c r="I3368" s="381" t="s">
        <v>339</v>
      </c>
      <c r="J3368" s="382">
        <v>15015700</v>
      </c>
      <c r="K3368" s="382">
        <v>5002220.54</v>
      </c>
      <c r="L3368" s="191" t="str">
        <f t="shared" si="2507"/>
        <v>875026731004011007556032126210</v>
      </c>
      <c r="M3368" s="192">
        <f t="array" ref="M3368">IF(COUNT(SEARCH(Удалить_Роспись_КВСР,$B3368)*SEARCH(Удалить_Роспись_ПБС,$C3368)*SEARCH(Удалить_Роспись_КФСР, $D3368)*SEARCH(Удалить_Роспись_КЦСР,$E3368)*SEARCH(Удалить_Роспись_КВР,$F3368)*SEARCH(Удалить_Роспись_ЭК,$H3368)*SEARCH(Удалить_Роспись_КР,$I3368))&gt;0,0,1)</f>
        <v>0</v>
      </c>
      <c r="N3368" s="192">
        <v>0</v>
      </c>
      <c r="O3368" s="192" t="str">
        <f t="shared" si="2528"/>
        <v/>
      </c>
      <c r="P3368" s="192" t="str">
        <f t="shared" si="2540"/>
        <v/>
      </c>
      <c r="Q3368" s="300" t="str">
        <f t="shared" si="2529"/>
        <v/>
      </c>
      <c r="R3368" s="300" t="str">
        <f t="shared" si="2530"/>
        <v/>
      </c>
      <c r="S3368" s="300" t="str">
        <f t="shared" si="2524"/>
        <v/>
      </c>
      <c r="T3368" s="192" t="str">
        <f t="shared" si="2531"/>
        <v/>
      </c>
      <c r="U3368" s="303" t="str">
        <f t="shared" si="2523"/>
        <v/>
      </c>
      <c r="V3368" s="300" t="str">
        <f t="shared" si="2508"/>
        <v/>
      </c>
      <c r="W3368" s="192" t="str">
        <f t="shared" si="2547"/>
        <v/>
      </c>
      <c r="X3368" s="303" t="str">
        <f t="shared" si="2548"/>
        <v/>
      </c>
      <c r="Y3368" s="300" t="str">
        <f t="shared" si="2525"/>
        <v/>
      </c>
      <c r="Z3368" s="300" t="str">
        <f t="shared" si="2536"/>
        <v/>
      </c>
      <c r="AA3368" s="303" t="str">
        <f t="shared" si="2549"/>
        <v/>
      </c>
      <c r="AB3368" s="300" t="str">
        <f t="shared" si="2532"/>
        <v/>
      </c>
      <c r="AC3368" s="300" t="str">
        <f t="shared" si="2550"/>
        <v/>
      </c>
      <c r="AD3368" s="300" t="str">
        <f t="shared" si="2533"/>
        <v/>
      </c>
      <c r="AE3368" s="192" t="str">
        <f t="shared" si="2509"/>
        <v/>
      </c>
      <c r="AF3368" s="192" t="str">
        <f t="shared" si="2510"/>
        <v/>
      </c>
      <c r="AG3368" s="192"/>
      <c r="AJ3368" s="300" t="str">
        <f t="shared" si="2537"/>
        <v/>
      </c>
      <c r="AK3368" s="300" t="str">
        <f t="shared" si="2541"/>
        <v/>
      </c>
      <c r="AL3368" s="300" t="str">
        <f t="shared" si="2526"/>
        <v/>
      </c>
      <c r="AM3368" s="300" t="str">
        <f t="shared" si="2538"/>
        <v/>
      </c>
      <c r="AN3368" s="300" t="str">
        <f t="shared" si="2542"/>
        <v/>
      </c>
      <c r="AO3368" s="300" t="str">
        <f t="shared" si="2543"/>
        <v/>
      </c>
      <c r="AP3368" s="300" t="str">
        <f t="shared" si="2544"/>
        <v/>
      </c>
      <c r="AQ3368" s="300" t="str">
        <f t="shared" si="2545"/>
        <v/>
      </c>
      <c r="AR3368" s="306" t="str">
        <f t="shared" si="2546"/>
        <v/>
      </c>
      <c r="AS3368" s="300" t="str">
        <f t="shared" si="2534"/>
        <v/>
      </c>
      <c r="AT3368" s="300" t="str">
        <f t="shared" si="2535"/>
        <v/>
      </c>
      <c r="AU3368" s="192" t="str">
        <f t="shared" si="2511"/>
        <v>рбс</v>
      </c>
      <c r="AV3368" s="192" t="str">
        <f t="shared" si="2512"/>
        <v>рбс87502673общпро</v>
      </c>
      <c r="AW3368" s="191">
        <f t="shared" si="2513"/>
        <v>0</v>
      </c>
      <c r="AX3368" s="191">
        <f t="shared" si="2514"/>
        <v>0</v>
      </c>
      <c r="AY3368" s="191">
        <f t="shared" si="2515"/>
        <v>0</v>
      </c>
      <c r="AZ3368" s="191">
        <f t="shared" si="2516"/>
        <v>0</v>
      </c>
      <c r="BA3368" s="193">
        <f t="shared" si="2517"/>
        <v>1</v>
      </c>
      <c r="BB3368" s="193">
        <f t="shared" si="2518"/>
        <v>1</v>
      </c>
      <c r="BC3368" s="193">
        <f t="shared" si="2519"/>
        <v>1</v>
      </c>
      <c r="BD3368" s="191">
        <f t="shared" si="2527"/>
        <v>0</v>
      </c>
      <c r="BE3368" s="191">
        <f t="shared" si="2520"/>
        <v>0</v>
      </c>
      <c r="BF3368" s="210">
        <f t="shared" si="2521"/>
        <v>0</v>
      </c>
      <c r="BG3368" s="211">
        <f t="shared" si="2522"/>
        <v>0</v>
      </c>
      <c r="BH3368" s="289"/>
      <c r="BI3368" s="289"/>
      <c r="BL3368" s="233"/>
    </row>
    <row r="3369" spans="1:64" ht="12" customHeight="1">
      <c r="A3369" s="333" t="s">
        <v>681</v>
      </c>
      <c r="B3369" s="381" t="s">
        <v>381</v>
      </c>
      <c r="C3369" s="333" t="s">
        <v>654</v>
      </c>
      <c r="D3369" s="381" t="s">
        <v>410</v>
      </c>
      <c r="E3369" s="381" t="s">
        <v>982</v>
      </c>
      <c r="F3369" s="381" t="s">
        <v>682</v>
      </c>
      <c r="G3369" s="381" t="s">
        <v>676</v>
      </c>
      <c r="H3369" s="100" t="s">
        <v>653</v>
      </c>
      <c r="I3369" s="381" t="s">
        <v>505</v>
      </c>
      <c r="J3369" s="382">
        <v>24000</v>
      </c>
      <c r="K3369" s="382">
        <v>16000</v>
      </c>
      <c r="L3369" s="191" t="str">
        <f t="shared" ref="L3369:L3383" si="2551">CONCATENATE(B3369,C3369,D3369,E3369,F3369,G3369,I3369)</f>
        <v>901014131001909008000031226301</v>
      </c>
      <c r="M3369" s="192">
        <f t="array" ref="M3369">IF(COUNT(SEARCH(Удалить_Роспись_КВСР,$B3369)*SEARCH(Удалить_Роспись_ПБС,$C3369)*SEARCH(Удалить_Роспись_КФСР, $D3369)*SEARCH(Удалить_Роспись_КЦСР,$E3369)*SEARCH(Удалить_Роспись_КВР,$F3369)*SEARCH(Удалить_Роспись_ЭК,$H3369)*SEARCH(Удалить_Роспись_КР,$I3369))&gt;0,0,1)</f>
        <v>1</v>
      </c>
      <c r="N3369" s="192">
        <v>0</v>
      </c>
      <c r="O3369" s="192" t="str">
        <f t="shared" si="2528"/>
        <v/>
      </c>
      <c r="P3369" s="192" t="str">
        <f t="shared" si="2540"/>
        <v/>
      </c>
      <c r="Q3369" s="300" t="str">
        <f t="shared" si="2529"/>
        <v/>
      </c>
      <c r="R3369" s="300" t="str">
        <f t="shared" si="2530"/>
        <v/>
      </c>
      <c r="S3369" s="300" t="str">
        <f t="shared" si="2524"/>
        <v>пен</v>
      </c>
      <c r="T3369" s="192" t="str">
        <f t="shared" si="2531"/>
        <v/>
      </c>
      <c r="U3369" s="303" t="str">
        <f t="shared" si="2523"/>
        <v/>
      </c>
      <c r="V3369" s="300" t="str">
        <f t="shared" ref="V3369:V3383" si="2552">IF(AND($B3369="830",OR($E3369="1038212",$E3369="0358000",E3369="0348223",E3369="1018001",E3369="1018210",E3369="1038000",E3369="0318202",E3369="0368203",E3369="0538001")),"мер","")</f>
        <v/>
      </c>
      <c r="W3369" s="192" t="str">
        <f t="shared" si="2547"/>
        <v/>
      </c>
      <c r="X3369" s="303" t="str">
        <f t="shared" si="2548"/>
        <v/>
      </c>
      <c r="Y3369" s="300" t="str">
        <f t="shared" si="2525"/>
        <v/>
      </c>
      <c r="Z3369" s="300" t="str">
        <f t="shared" si="2536"/>
        <v/>
      </c>
      <c r="AA3369" s="303" t="str">
        <f t="shared" si="2549"/>
        <v/>
      </c>
      <c r="AB3369" s="300" t="str">
        <f t="shared" si="2532"/>
        <v/>
      </c>
      <c r="AC3369" s="300" t="str">
        <f t="shared" si="2550"/>
        <v/>
      </c>
      <c r="AD3369" s="300" t="str">
        <f t="shared" si="2533"/>
        <v/>
      </c>
      <c r="AE3369" s="192" t="str">
        <f t="shared" ref="AE3369:AE3383" si="2553">IF(AND($B3369="890",$E3369="9098000",F3369="870"),"рсф","")</f>
        <v/>
      </c>
      <c r="AF3369" s="192" t="str">
        <f t="shared" ref="AF3369:AF3383" si="2554">IF(AND($F3369="330",B3369="806"),"поч","")</f>
        <v/>
      </c>
      <c r="AG3369" s="192"/>
      <c r="AJ3369" s="300" t="str">
        <f t="shared" ref="AJ3369:AJ3383" si="2555">IF(AND(D3369="0503",G3369="223",OR(E3369="2118002",E3369="2218002",E3369="2338004",E3369="2718002",E3369="2928002",E3369="3018002",E3369="3118002",E3369="3218002",E3369="3418002",E3369="3658002",E3369="3718002",E3369="3818002",E3369="3948001",E3369="4118002",E3369="4218002",E3369="4218001",E3369="4318002",E3369="4418002",E3369="4618002")),"осв","")</f>
        <v/>
      </c>
      <c r="AK3369" s="300" t="str">
        <f t="shared" si="2541"/>
        <v/>
      </c>
      <c r="AL3369" s="300" t="str">
        <f t="shared" si="2526"/>
        <v/>
      </c>
      <c r="AM3369" s="300" t="str">
        <f t="shared" si="2538"/>
        <v/>
      </c>
      <c r="AN3369" s="300" t="str">
        <f t="shared" si="2542"/>
        <v/>
      </c>
      <c r="AO3369" s="300" t="str">
        <f t="shared" si="2543"/>
        <v/>
      </c>
      <c r="AP3369" s="300" t="str">
        <f t="shared" si="2544"/>
        <v/>
      </c>
      <c r="AQ3369" s="300" t="str">
        <f t="shared" si="2545"/>
        <v>пен</v>
      </c>
      <c r="AR3369" s="306" t="str">
        <f t="shared" si="2546"/>
        <v/>
      </c>
      <c r="AS3369" s="300" t="str">
        <f t="shared" si="2534"/>
        <v/>
      </c>
      <c r="AT3369" s="300" t="str">
        <f t="shared" si="2535"/>
        <v/>
      </c>
      <c r="AU3369" s="192" t="str">
        <f t="shared" ref="AU3369:AU3383" si="2556">IF(LEFT(B3369,1)="9",LEFT(CONCATENATE(AJ3369,AK3369,AL3369,AM3369,AN3369,AP3369,AQ3369,AR3369,AS3369,AT3369,AO3369,"рбс"),3),LEFT(CONCATENATE(O3369,P3369,Q3369,R3369,S3369,T3369,U3369,V3369,W3369,X3369,Y3369,Z3369,AA3369,AB3369,AC3369,AD3369,AE3369,AF3369,"рбс"),3))</f>
        <v>пен</v>
      </c>
      <c r="AV3369" s="192" t="str">
        <f t="shared" ref="AV3369:AV3383" si="2557">CONCATENATE(AU3369,B3369,IF(C3369="ЦП270","ЦП273",IF(AND(C3369="ЦС300",LEFT(E3369,3)="440"),"ЦС306",IF(AND(C3369="ЦУ340",LEFT(E3369,3)="440"),"ЦУ347",C3369))),IF(ISNA(VLOOKUP(F3369,спр_Платные,1,FALSE)),"общ","пла"),VLOOKUP(G3369,спр_Индексации_ЭКР,3,FALSE))</f>
        <v>пен90101413общпро</v>
      </c>
      <c r="AW3369" s="191">
        <f t="shared" ref="AW3369:AW3383" si="2558">J3369*$M3369</f>
        <v>24000</v>
      </c>
      <c r="AX3369" s="191">
        <f t="shared" ref="AX3369:AX3383" si="2559">K3369*$M3369</f>
        <v>16000</v>
      </c>
      <c r="AY3369" s="191">
        <f t="shared" ref="AY3369:AY3383" si="2560">J3369*$N3369</f>
        <v>0</v>
      </c>
      <c r="AZ3369" s="191">
        <f t="shared" ref="AZ3369:AZ3383" si="2561">K3369*$N3369</f>
        <v>0</v>
      </c>
      <c r="BA3369" s="193">
        <f t="shared" ref="BA3369:BA3383" si="2562">VLOOKUP(G3369,спр_Индексации_ЭКР,2,FALSE)</f>
        <v>1</v>
      </c>
      <c r="BB3369" s="193">
        <f t="shared" ref="BB3369:BB3383" si="2563">VLOOKUP(G3369,спр_Индексации_ЭКР,4,FALSE)</f>
        <v>1</v>
      </c>
      <c r="BC3369" s="193">
        <f t="shared" ref="BC3369:BC3383" si="2564">VLOOKUP(G3369,спр_Индексации_ЭКР,5,FALSE)</f>
        <v>1</v>
      </c>
      <c r="BD3369" s="191">
        <f t="shared" si="2527"/>
        <v>0</v>
      </c>
      <c r="BE3369" s="191">
        <f t="shared" ref="BE3369:BE3383" si="2565">AZ3369*$BA3369</f>
        <v>0</v>
      </c>
      <c r="BF3369" s="210">
        <f t="shared" ref="BF3369:BF3383" si="2566">BD3369*BB3369</f>
        <v>0</v>
      </c>
      <c r="BG3369" s="211">
        <f t="shared" ref="BG3369:BG3383" si="2567">BF3369*BC3369</f>
        <v>0</v>
      </c>
      <c r="BJ3369" s="186"/>
      <c r="BK3369" s="186"/>
      <c r="BL3369" s="233" t="str">
        <f t="shared" ref="BL3369:BL3422" si="2568">IF(LEFT(B3369,1)="9",LEFT(D3369,2),"")</f>
        <v>10</v>
      </c>
    </row>
    <row r="3370" spans="1:64" ht="12" customHeight="1">
      <c r="A3370" s="333" t="s">
        <v>684</v>
      </c>
      <c r="B3370" s="381" t="s">
        <v>416</v>
      </c>
      <c r="C3370" s="333" t="s">
        <v>656</v>
      </c>
      <c r="D3370" s="381" t="s">
        <v>410</v>
      </c>
      <c r="E3370" s="381" t="s">
        <v>982</v>
      </c>
      <c r="F3370" s="381" t="s">
        <v>682</v>
      </c>
      <c r="G3370" s="381" t="s">
        <v>676</v>
      </c>
      <c r="H3370" s="100" t="s">
        <v>653</v>
      </c>
      <c r="I3370" s="381" t="s">
        <v>505</v>
      </c>
      <c r="J3370" s="382">
        <v>12000</v>
      </c>
      <c r="K3370" s="382">
        <v>9000</v>
      </c>
      <c r="L3370" s="191" t="str">
        <f t="shared" si="2551"/>
        <v>903014151001909008000031226301</v>
      </c>
      <c r="M3370" s="192">
        <f t="array" ref="M3370">IF(COUNT(SEARCH(Удалить_Роспись_КВСР,$B3370)*SEARCH(Удалить_Роспись_ПБС,$C3370)*SEARCH(Удалить_Роспись_КФСР, $D3370)*SEARCH(Удалить_Роспись_КЦСР,$E3370)*SEARCH(Удалить_Роспись_КВР,$F3370)*SEARCH(Удалить_Роспись_ЭК,$H3370)*SEARCH(Удалить_Роспись_КР,$I3370))&gt;0,0,1)</f>
        <v>1</v>
      </c>
      <c r="N3370" s="192">
        <v>0</v>
      </c>
      <c r="O3370" s="192" t="str">
        <f t="shared" si="2528"/>
        <v/>
      </c>
      <c r="P3370" s="192" t="str">
        <f t="shared" si="2540"/>
        <v/>
      </c>
      <c r="Q3370" s="300" t="str">
        <f t="shared" si="2529"/>
        <v/>
      </c>
      <c r="R3370" s="300" t="str">
        <f t="shared" si="2530"/>
        <v/>
      </c>
      <c r="S3370" s="300" t="str">
        <f t="shared" si="2524"/>
        <v>пен</v>
      </c>
      <c r="T3370" s="192" t="str">
        <f t="shared" si="2531"/>
        <v/>
      </c>
      <c r="U3370" s="303" t="str">
        <f t="shared" si="2523"/>
        <v/>
      </c>
      <c r="V3370" s="300" t="str">
        <f t="shared" si="2552"/>
        <v/>
      </c>
      <c r="W3370" s="192" t="str">
        <f t="shared" si="2547"/>
        <v/>
      </c>
      <c r="X3370" s="303" t="str">
        <f t="shared" si="2548"/>
        <v/>
      </c>
      <c r="Y3370" s="300" t="str">
        <f t="shared" si="2525"/>
        <v/>
      </c>
      <c r="Z3370" s="300" t="str">
        <f t="shared" si="2536"/>
        <v/>
      </c>
      <c r="AA3370" s="303" t="str">
        <f t="shared" si="2549"/>
        <v/>
      </c>
      <c r="AB3370" s="300" t="str">
        <f t="shared" si="2532"/>
        <v/>
      </c>
      <c r="AC3370" s="300" t="str">
        <f t="shared" si="2550"/>
        <v/>
      </c>
      <c r="AD3370" s="300" t="str">
        <f t="shared" si="2533"/>
        <v/>
      </c>
      <c r="AE3370" s="192" t="str">
        <f t="shared" si="2553"/>
        <v/>
      </c>
      <c r="AF3370" s="192" t="str">
        <f t="shared" si="2554"/>
        <v/>
      </c>
      <c r="AG3370" s="192"/>
      <c r="AJ3370" s="300" t="str">
        <f t="shared" si="2555"/>
        <v/>
      </c>
      <c r="AK3370" s="300" t="str">
        <f t="shared" si="2541"/>
        <v/>
      </c>
      <c r="AL3370" s="300" t="str">
        <f t="shared" si="2526"/>
        <v/>
      </c>
      <c r="AM3370" s="300" t="str">
        <f t="shared" si="2538"/>
        <v/>
      </c>
      <c r="AN3370" s="300" t="str">
        <f t="shared" si="2542"/>
        <v/>
      </c>
      <c r="AO3370" s="300" t="str">
        <f t="shared" si="2543"/>
        <v/>
      </c>
      <c r="AP3370" s="300" t="str">
        <f t="shared" si="2544"/>
        <v/>
      </c>
      <c r="AQ3370" s="300" t="str">
        <f t="shared" si="2545"/>
        <v>пен</v>
      </c>
      <c r="AR3370" s="306" t="str">
        <f t="shared" si="2546"/>
        <v/>
      </c>
      <c r="AS3370" s="300" t="str">
        <f t="shared" si="2534"/>
        <v/>
      </c>
      <c r="AT3370" s="300" t="str">
        <f t="shared" si="2535"/>
        <v/>
      </c>
      <c r="AU3370" s="192" t="str">
        <f t="shared" si="2556"/>
        <v>пен</v>
      </c>
      <c r="AV3370" s="192" t="str">
        <f t="shared" si="2557"/>
        <v>пен90301415общпро</v>
      </c>
      <c r="AW3370" s="191">
        <f t="shared" si="2558"/>
        <v>12000</v>
      </c>
      <c r="AX3370" s="191">
        <f t="shared" si="2559"/>
        <v>9000</v>
      </c>
      <c r="AY3370" s="191">
        <f t="shared" si="2560"/>
        <v>0</v>
      </c>
      <c r="AZ3370" s="191">
        <f t="shared" si="2561"/>
        <v>0</v>
      </c>
      <c r="BA3370" s="193">
        <f t="shared" si="2562"/>
        <v>1</v>
      </c>
      <c r="BB3370" s="193">
        <f t="shared" si="2563"/>
        <v>1</v>
      </c>
      <c r="BC3370" s="193">
        <f t="shared" si="2564"/>
        <v>1</v>
      </c>
      <c r="BD3370" s="191">
        <f t="shared" si="2527"/>
        <v>0</v>
      </c>
      <c r="BE3370" s="191">
        <f t="shared" si="2565"/>
        <v>0</v>
      </c>
      <c r="BF3370" s="210">
        <f t="shared" si="2566"/>
        <v>0</v>
      </c>
      <c r="BG3370" s="211">
        <f t="shared" si="2567"/>
        <v>0</v>
      </c>
      <c r="BJ3370" s="186"/>
      <c r="BK3370" s="186"/>
      <c r="BL3370" s="233" t="str">
        <f t="shared" si="2568"/>
        <v>10</v>
      </c>
    </row>
    <row r="3371" spans="1:64" ht="12" customHeight="1">
      <c r="A3371" s="333" t="s">
        <v>685</v>
      </c>
      <c r="B3371" s="381" t="s">
        <v>458</v>
      </c>
      <c r="C3371" s="333" t="s">
        <v>673</v>
      </c>
      <c r="D3371" s="381" t="s">
        <v>410</v>
      </c>
      <c r="E3371" s="381" t="s">
        <v>1562</v>
      </c>
      <c r="F3371" s="381" t="s">
        <v>682</v>
      </c>
      <c r="G3371" s="381" t="s">
        <v>676</v>
      </c>
      <c r="H3371" s="100" t="s">
        <v>653</v>
      </c>
      <c r="I3371" s="381" t="s">
        <v>505</v>
      </c>
      <c r="J3371" s="382">
        <v>1065327</v>
      </c>
      <c r="K3371" s="382">
        <v>583915.51</v>
      </c>
      <c r="L3371" s="191" t="str">
        <f t="shared" si="2551"/>
        <v>806014091001021008001031226301</v>
      </c>
      <c r="M3371" s="192">
        <f t="array" ref="M3371">IF(COUNT(SEARCH(Удалить_Роспись_КВСР,$B3371)*SEARCH(Удалить_Роспись_ПБС,$C3371)*SEARCH(Удалить_Роспись_КФСР, $D3371)*SEARCH(Удалить_Роспись_КЦСР,$E3371)*SEARCH(Удалить_Роспись_КВР,$F3371)*SEARCH(Удалить_Роспись_ЭК,$H3371)*SEARCH(Удалить_Роспись_КР,$I3371))&gt;0,0,1)</f>
        <v>1</v>
      </c>
      <c r="N3371" s="192">
        <v>0</v>
      </c>
      <c r="O3371" s="192" t="str">
        <f t="shared" si="2528"/>
        <v/>
      </c>
      <c r="P3371" s="192" t="str">
        <f t="shared" si="2540"/>
        <v/>
      </c>
      <c r="Q3371" s="300" t="str">
        <f t="shared" si="2529"/>
        <v/>
      </c>
      <c r="R3371" s="300" t="str">
        <f t="shared" si="2530"/>
        <v/>
      </c>
      <c r="S3371" s="300" t="str">
        <f t="shared" si="2524"/>
        <v>пен</v>
      </c>
      <c r="T3371" s="192" t="str">
        <f t="shared" si="2531"/>
        <v/>
      </c>
      <c r="U3371" s="303" t="str">
        <f t="shared" si="2523"/>
        <v/>
      </c>
      <c r="V3371" s="300" t="str">
        <f t="shared" si="2552"/>
        <v/>
      </c>
      <c r="W3371" s="192" t="str">
        <f t="shared" si="2547"/>
        <v/>
      </c>
      <c r="X3371" s="303" t="str">
        <f t="shared" si="2548"/>
        <v/>
      </c>
      <c r="Y3371" s="300" t="str">
        <f t="shared" si="2525"/>
        <v/>
      </c>
      <c r="Z3371" s="300" t="str">
        <f t="shared" si="2536"/>
        <v/>
      </c>
      <c r="AA3371" s="303" t="str">
        <f t="shared" si="2549"/>
        <v/>
      </c>
      <c r="AB3371" s="300" t="str">
        <f t="shared" si="2532"/>
        <v/>
      </c>
      <c r="AC3371" s="300" t="str">
        <f t="shared" si="2550"/>
        <v/>
      </c>
      <c r="AD3371" s="300" t="str">
        <f t="shared" si="2533"/>
        <v/>
      </c>
      <c r="AE3371" s="192" t="str">
        <f t="shared" si="2553"/>
        <v/>
      </c>
      <c r="AF3371" s="192" t="str">
        <f t="shared" si="2554"/>
        <v/>
      </c>
      <c r="AG3371" s="192"/>
      <c r="AJ3371" s="300" t="str">
        <f t="shared" si="2555"/>
        <v/>
      </c>
      <c r="AK3371" s="300" t="str">
        <f t="shared" si="2541"/>
        <v/>
      </c>
      <c r="AL3371" s="300" t="str">
        <f t="shared" si="2526"/>
        <v/>
      </c>
      <c r="AM3371" s="300" t="str">
        <f t="shared" si="2538"/>
        <v/>
      </c>
      <c r="AN3371" s="300" t="str">
        <f t="shared" si="2542"/>
        <v/>
      </c>
      <c r="AO3371" s="300" t="str">
        <f t="shared" si="2543"/>
        <v/>
      </c>
      <c r="AP3371" s="300" t="str">
        <f t="shared" si="2544"/>
        <v/>
      </c>
      <c r="AQ3371" s="300" t="str">
        <f t="shared" si="2545"/>
        <v>пен</v>
      </c>
      <c r="AR3371" s="306" t="str">
        <f t="shared" si="2546"/>
        <v/>
      </c>
      <c r="AS3371" s="300" t="str">
        <f t="shared" si="2534"/>
        <v/>
      </c>
      <c r="AT3371" s="300" t="str">
        <f t="shared" si="2535"/>
        <v/>
      </c>
      <c r="AU3371" s="192" t="str">
        <f t="shared" si="2556"/>
        <v>пен</v>
      </c>
      <c r="AV3371" s="192" t="str">
        <f t="shared" si="2557"/>
        <v>пен80601409общпро</v>
      </c>
      <c r="AW3371" s="191">
        <f t="shared" si="2558"/>
        <v>1065327</v>
      </c>
      <c r="AX3371" s="191">
        <f t="shared" si="2559"/>
        <v>583915.51</v>
      </c>
      <c r="AY3371" s="191">
        <f t="shared" si="2560"/>
        <v>0</v>
      </c>
      <c r="AZ3371" s="191">
        <f t="shared" si="2561"/>
        <v>0</v>
      </c>
      <c r="BA3371" s="193">
        <f t="shared" si="2562"/>
        <v>1</v>
      </c>
      <c r="BB3371" s="193">
        <f t="shared" si="2563"/>
        <v>1</v>
      </c>
      <c r="BC3371" s="193">
        <f t="shared" si="2564"/>
        <v>1</v>
      </c>
      <c r="BD3371" s="191">
        <f t="shared" si="2527"/>
        <v>0</v>
      </c>
      <c r="BE3371" s="191">
        <f t="shared" si="2565"/>
        <v>0</v>
      </c>
      <c r="BF3371" s="210">
        <f t="shared" si="2566"/>
        <v>0</v>
      </c>
      <c r="BG3371" s="211">
        <f t="shared" si="2567"/>
        <v>0</v>
      </c>
      <c r="BJ3371" s="186"/>
      <c r="BK3371" s="186"/>
      <c r="BL3371" s="233" t="str">
        <f t="shared" si="2568"/>
        <v/>
      </c>
    </row>
    <row r="3372" spans="1:64" ht="12" customHeight="1">
      <c r="A3372" s="333" t="s">
        <v>686</v>
      </c>
      <c r="B3372" s="381" t="s">
        <v>418</v>
      </c>
      <c r="C3372" s="333" t="s">
        <v>657</v>
      </c>
      <c r="D3372" s="381" t="s">
        <v>410</v>
      </c>
      <c r="E3372" s="381" t="s">
        <v>982</v>
      </c>
      <c r="F3372" s="381" t="s">
        <v>682</v>
      </c>
      <c r="G3372" s="381" t="s">
        <v>676</v>
      </c>
      <c r="H3372" s="100" t="s">
        <v>653</v>
      </c>
      <c r="I3372" s="381" t="s">
        <v>505</v>
      </c>
      <c r="J3372" s="382">
        <v>36000</v>
      </c>
      <c r="K3372" s="382">
        <v>24000</v>
      </c>
      <c r="L3372" s="191" t="str">
        <f t="shared" si="2551"/>
        <v>904014161001909008000031226301</v>
      </c>
      <c r="M3372" s="192">
        <f t="array" ref="M3372">IF(COUNT(SEARCH(Удалить_Роспись_КВСР,$B3372)*SEARCH(Удалить_Роспись_ПБС,$C3372)*SEARCH(Удалить_Роспись_КФСР, $D3372)*SEARCH(Удалить_Роспись_КЦСР,$E3372)*SEARCH(Удалить_Роспись_КВР,$F3372)*SEARCH(Удалить_Роспись_ЭК,$H3372)*SEARCH(Удалить_Роспись_КР,$I3372))&gt;0,0,1)</f>
        <v>1</v>
      </c>
      <c r="N3372" s="192">
        <v>0</v>
      </c>
      <c r="O3372" s="192" t="str">
        <f t="shared" si="2528"/>
        <v/>
      </c>
      <c r="P3372" s="192" t="str">
        <f t="shared" si="2540"/>
        <v/>
      </c>
      <c r="Q3372" s="300" t="str">
        <f t="shared" si="2529"/>
        <v/>
      </c>
      <c r="R3372" s="300" t="str">
        <f t="shared" si="2530"/>
        <v/>
      </c>
      <c r="S3372" s="300" t="str">
        <f t="shared" si="2524"/>
        <v>пен</v>
      </c>
      <c r="T3372" s="192" t="str">
        <f t="shared" si="2531"/>
        <v/>
      </c>
      <c r="U3372" s="303" t="str">
        <f t="shared" si="2523"/>
        <v/>
      </c>
      <c r="V3372" s="300" t="str">
        <f t="shared" si="2552"/>
        <v/>
      </c>
      <c r="W3372" s="192" t="str">
        <f t="shared" si="2547"/>
        <v/>
      </c>
      <c r="X3372" s="303" t="str">
        <f t="shared" si="2548"/>
        <v/>
      </c>
      <c r="Y3372" s="300" t="str">
        <f t="shared" si="2525"/>
        <v/>
      </c>
      <c r="Z3372" s="300" t="str">
        <f t="shared" si="2536"/>
        <v/>
      </c>
      <c r="AA3372" s="303" t="str">
        <f t="shared" si="2549"/>
        <v/>
      </c>
      <c r="AB3372" s="300" t="str">
        <f t="shared" si="2532"/>
        <v/>
      </c>
      <c r="AC3372" s="300" t="str">
        <f t="shared" si="2550"/>
        <v/>
      </c>
      <c r="AD3372" s="300" t="str">
        <f t="shared" si="2533"/>
        <v/>
      </c>
      <c r="AE3372" s="192" t="str">
        <f t="shared" si="2553"/>
        <v/>
      </c>
      <c r="AF3372" s="192" t="str">
        <f t="shared" si="2554"/>
        <v/>
      </c>
      <c r="AG3372" s="192"/>
      <c r="AJ3372" s="300" t="str">
        <f t="shared" si="2555"/>
        <v/>
      </c>
      <c r="AK3372" s="300" t="str">
        <f t="shared" si="2541"/>
        <v/>
      </c>
      <c r="AL3372" s="300" t="str">
        <f t="shared" si="2526"/>
        <v/>
      </c>
      <c r="AM3372" s="300" t="str">
        <f t="shared" si="2538"/>
        <v/>
      </c>
      <c r="AN3372" s="300" t="str">
        <f t="shared" si="2542"/>
        <v/>
      </c>
      <c r="AO3372" s="300" t="str">
        <f t="shared" si="2543"/>
        <v/>
      </c>
      <c r="AP3372" s="300" t="str">
        <f t="shared" si="2544"/>
        <v/>
      </c>
      <c r="AQ3372" s="300" t="str">
        <f t="shared" si="2545"/>
        <v>пен</v>
      </c>
      <c r="AR3372" s="306" t="str">
        <f t="shared" si="2546"/>
        <v/>
      </c>
      <c r="AS3372" s="300" t="str">
        <f t="shared" si="2534"/>
        <v/>
      </c>
      <c r="AT3372" s="300" t="str">
        <f t="shared" si="2535"/>
        <v/>
      </c>
      <c r="AU3372" s="192" t="str">
        <f t="shared" si="2556"/>
        <v>пен</v>
      </c>
      <c r="AV3372" s="192" t="str">
        <f t="shared" si="2557"/>
        <v>пен90401416общпро</v>
      </c>
      <c r="AW3372" s="191">
        <f t="shared" si="2558"/>
        <v>36000</v>
      </c>
      <c r="AX3372" s="191">
        <f t="shared" si="2559"/>
        <v>24000</v>
      </c>
      <c r="AY3372" s="191">
        <f t="shared" si="2560"/>
        <v>0</v>
      </c>
      <c r="AZ3372" s="191">
        <f t="shared" si="2561"/>
        <v>0</v>
      </c>
      <c r="BA3372" s="193">
        <f t="shared" si="2562"/>
        <v>1</v>
      </c>
      <c r="BB3372" s="193">
        <f t="shared" si="2563"/>
        <v>1</v>
      </c>
      <c r="BC3372" s="193">
        <f t="shared" si="2564"/>
        <v>1</v>
      </c>
      <c r="BD3372" s="191">
        <f t="shared" si="2527"/>
        <v>0</v>
      </c>
      <c r="BE3372" s="191">
        <f t="shared" si="2565"/>
        <v>0</v>
      </c>
      <c r="BF3372" s="210">
        <f t="shared" si="2566"/>
        <v>0</v>
      </c>
      <c r="BG3372" s="211">
        <f t="shared" si="2567"/>
        <v>0</v>
      </c>
      <c r="BJ3372" s="186"/>
      <c r="BK3372" s="186"/>
      <c r="BL3372" s="233" t="str">
        <f t="shared" si="2568"/>
        <v>10</v>
      </c>
    </row>
    <row r="3373" spans="1:64" ht="12" customHeight="1">
      <c r="A3373" s="333" t="s">
        <v>688</v>
      </c>
      <c r="B3373" s="381" t="s">
        <v>429</v>
      </c>
      <c r="C3373" s="333" t="s">
        <v>660</v>
      </c>
      <c r="D3373" s="381" t="s">
        <v>410</v>
      </c>
      <c r="E3373" s="381" t="s">
        <v>982</v>
      </c>
      <c r="F3373" s="381" t="s">
        <v>682</v>
      </c>
      <c r="G3373" s="381" t="s">
        <v>676</v>
      </c>
      <c r="H3373" s="100" t="s">
        <v>653</v>
      </c>
      <c r="I3373" s="381" t="s">
        <v>505</v>
      </c>
      <c r="J3373" s="382">
        <v>24000</v>
      </c>
      <c r="K3373" s="382">
        <v>16000</v>
      </c>
      <c r="L3373" s="191" t="str">
        <f t="shared" si="2551"/>
        <v>906014181001909008000031226301</v>
      </c>
      <c r="M3373" s="192">
        <f t="array" ref="M3373">IF(COUNT(SEARCH(Удалить_Роспись_КВСР,$B3373)*SEARCH(Удалить_Роспись_ПБС,$C3373)*SEARCH(Удалить_Роспись_КФСР, $D3373)*SEARCH(Удалить_Роспись_КЦСР,$E3373)*SEARCH(Удалить_Роспись_КВР,$F3373)*SEARCH(Удалить_Роспись_ЭК,$H3373)*SEARCH(Удалить_Роспись_КР,$I3373))&gt;0,0,1)</f>
        <v>1</v>
      </c>
      <c r="N3373" s="192">
        <v>0</v>
      </c>
      <c r="O3373" s="192" t="str">
        <f t="shared" si="2528"/>
        <v/>
      </c>
      <c r="P3373" s="192" t="str">
        <f t="shared" si="2540"/>
        <v/>
      </c>
      <c r="Q3373" s="300" t="str">
        <f t="shared" si="2529"/>
        <v/>
      </c>
      <c r="R3373" s="300" t="str">
        <f t="shared" si="2530"/>
        <v/>
      </c>
      <c r="S3373" s="300" t="str">
        <f t="shared" si="2524"/>
        <v>пен</v>
      </c>
      <c r="T3373" s="192" t="str">
        <f t="shared" si="2531"/>
        <v/>
      </c>
      <c r="U3373" s="303" t="str">
        <f t="shared" si="2523"/>
        <v/>
      </c>
      <c r="V3373" s="300" t="str">
        <f t="shared" si="2552"/>
        <v/>
      </c>
      <c r="W3373" s="192" t="str">
        <f t="shared" si="2547"/>
        <v/>
      </c>
      <c r="X3373" s="303" t="str">
        <f t="shared" si="2548"/>
        <v/>
      </c>
      <c r="Y3373" s="300" t="str">
        <f t="shared" si="2525"/>
        <v/>
      </c>
      <c r="Z3373" s="300" t="str">
        <f t="shared" si="2536"/>
        <v/>
      </c>
      <c r="AA3373" s="303" t="str">
        <f t="shared" si="2549"/>
        <v/>
      </c>
      <c r="AB3373" s="300" t="str">
        <f t="shared" si="2532"/>
        <v/>
      </c>
      <c r="AC3373" s="300" t="str">
        <f t="shared" si="2550"/>
        <v/>
      </c>
      <c r="AD3373" s="300" t="str">
        <f t="shared" si="2533"/>
        <v/>
      </c>
      <c r="AE3373" s="192" t="str">
        <f t="shared" si="2553"/>
        <v/>
      </c>
      <c r="AF3373" s="192" t="str">
        <f t="shared" si="2554"/>
        <v/>
      </c>
      <c r="AG3373" s="192"/>
      <c r="AJ3373" s="300" t="str">
        <f t="shared" si="2555"/>
        <v/>
      </c>
      <c r="AK3373" s="300" t="str">
        <f t="shared" si="2541"/>
        <v/>
      </c>
      <c r="AL3373" s="300" t="str">
        <f t="shared" si="2526"/>
        <v/>
      </c>
      <c r="AM3373" s="300" t="str">
        <f t="shared" si="2538"/>
        <v/>
      </c>
      <c r="AN3373" s="300" t="str">
        <f t="shared" si="2542"/>
        <v/>
      </c>
      <c r="AO3373" s="300" t="str">
        <f t="shared" si="2543"/>
        <v/>
      </c>
      <c r="AP3373" s="300" t="str">
        <f t="shared" si="2544"/>
        <v/>
      </c>
      <c r="AQ3373" s="300" t="str">
        <f t="shared" si="2545"/>
        <v>пен</v>
      </c>
      <c r="AR3373" s="306" t="str">
        <f t="shared" si="2546"/>
        <v/>
      </c>
      <c r="AS3373" s="300" t="str">
        <f t="shared" si="2534"/>
        <v/>
      </c>
      <c r="AT3373" s="300" t="str">
        <f t="shared" si="2535"/>
        <v/>
      </c>
      <c r="AU3373" s="192" t="str">
        <f t="shared" si="2556"/>
        <v>пен</v>
      </c>
      <c r="AV3373" s="192" t="str">
        <f t="shared" si="2557"/>
        <v>пен90601418общпро</v>
      </c>
      <c r="AW3373" s="191">
        <f t="shared" si="2558"/>
        <v>24000</v>
      </c>
      <c r="AX3373" s="191">
        <f t="shared" si="2559"/>
        <v>16000</v>
      </c>
      <c r="AY3373" s="191">
        <f t="shared" si="2560"/>
        <v>0</v>
      </c>
      <c r="AZ3373" s="191">
        <f t="shared" si="2561"/>
        <v>0</v>
      </c>
      <c r="BA3373" s="193">
        <f t="shared" si="2562"/>
        <v>1</v>
      </c>
      <c r="BB3373" s="193">
        <f t="shared" si="2563"/>
        <v>1</v>
      </c>
      <c r="BC3373" s="193">
        <f t="shared" si="2564"/>
        <v>1</v>
      </c>
      <c r="BD3373" s="191">
        <f t="shared" si="2527"/>
        <v>0</v>
      </c>
      <c r="BE3373" s="191">
        <f t="shared" si="2565"/>
        <v>0</v>
      </c>
      <c r="BF3373" s="210">
        <f t="shared" si="2566"/>
        <v>0</v>
      </c>
      <c r="BG3373" s="211">
        <f t="shared" si="2567"/>
        <v>0</v>
      </c>
      <c r="BJ3373" s="186"/>
      <c r="BK3373" s="186"/>
      <c r="BL3373" s="233" t="str">
        <f t="shared" si="2568"/>
        <v>10</v>
      </c>
    </row>
    <row r="3374" spans="1:64" ht="12" customHeight="1">
      <c r="A3374" s="333" t="s">
        <v>689</v>
      </c>
      <c r="B3374" s="381" t="s">
        <v>431</v>
      </c>
      <c r="C3374" s="333" t="s">
        <v>661</v>
      </c>
      <c r="D3374" s="381" t="s">
        <v>410</v>
      </c>
      <c r="E3374" s="381" t="s">
        <v>982</v>
      </c>
      <c r="F3374" s="381" t="s">
        <v>682</v>
      </c>
      <c r="G3374" s="381" t="s">
        <v>676</v>
      </c>
      <c r="H3374" s="100" t="s">
        <v>653</v>
      </c>
      <c r="I3374" s="381" t="s">
        <v>505</v>
      </c>
      <c r="J3374" s="382">
        <v>24000</v>
      </c>
      <c r="K3374" s="382">
        <v>18000</v>
      </c>
      <c r="L3374" s="191" t="str">
        <f t="shared" si="2551"/>
        <v>907014191001909008000031226301</v>
      </c>
      <c r="M3374" s="192">
        <f t="array" ref="M3374">IF(COUNT(SEARCH(Удалить_Роспись_КВСР,$B3374)*SEARCH(Удалить_Роспись_ПБС,$C3374)*SEARCH(Удалить_Роспись_КФСР, $D3374)*SEARCH(Удалить_Роспись_КЦСР,$E3374)*SEARCH(Удалить_Роспись_КВР,$F3374)*SEARCH(Удалить_Роспись_ЭК,$H3374)*SEARCH(Удалить_Роспись_КР,$I3374))&gt;0,0,1)</f>
        <v>1</v>
      </c>
      <c r="N3374" s="192">
        <v>0</v>
      </c>
      <c r="O3374" s="192" t="str">
        <f t="shared" si="2528"/>
        <v/>
      </c>
      <c r="P3374" s="192" t="str">
        <f t="shared" si="2540"/>
        <v/>
      </c>
      <c r="Q3374" s="300" t="str">
        <f t="shared" si="2529"/>
        <v/>
      </c>
      <c r="R3374" s="300" t="str">
        <f t="shared" si="2530"/>
        <v/>
      </c>
      <c r="S3374" s="300" t="str">
        <f t="shared" si="2524"/>
        <v>пен</v>
      </c>
      <c r="T3374" s="192" t="str">
        <f t="shared" si="2531"/>
        <v/>
      </c>
      <c r="U3374" s="303" t="str">
        <f t="shared" si="2523"/>
        <v/>
      </c>
      <c r="V3374" s="300" t="str">
        <f t="shared" si="2552"/>
        <v/>
      </c>
      <c r="W3374" s="192" t="str">
        <f t="shared" si="2547"/>
        <v/>
      </c>
      <c r="X3374" s="303" t="str">
        <f t="shared" si="2548"/>
        <v/>
      </c>
      <c r="Y3374" s="300" t="str">
        <f t="shared" si="2525"/>
        <v/>
      </c>
      <c r="Z3374" s="300" t="str">
        <f t="shared" si="2536"/>
        <v/>
      </c>
      <c r="AA3374" s="303" t="str">
        <f t="shared" si="2549"/>
        <v/>
      </c>
      <c r="AB3374" s="300" t="str">
        <f t="shared" si="2532"/>
        <v/>
      </c>
      <c r="AC3374" s="300" t="str">
        <f t="shared" si="2550"/>
        <v/>
      </c>
      <c r="AD3374" s="300" t="str">
        <f t="shared" si="2533"/>
        <v/>
      </c>
      <c r="AE3374" s="192" t="str">
        <f t="shared" si="2553"/>
        <v/>
      </c>
      <c r="AF3374" s="192" t="str">
        <f t="shared" si="2554"/>
        <v/>
      </c>
      <c r="AG3374" s="192"/>
      <c r="AJ3374" s="300" t="str">
        <f t="shared" si="2555"/>
        <v/>
      </c>
      <c r="AK3374" s="300" t="str">
        <f t="shared" si="2541"/>
        <v/>
      </c>
      <c r="AL3374" s="300" t="str">
        <f t="shared" si="2526"/>
        <v/>
      </c>
      <c r="AM3374" s="300" t="str">
        <f t="shared" si="2538"/>
        <v/>
      </c>
      <c r="AN3374" s="300" t="str">
        <f t="shared" si="2542"/>
        <v/>
      </c>
      <c r="AO3374" s="300" t="str">
        <f t="shared" si="2543"/>
        <v/>
      </c>
      <c r="AP3374" s="300" t="str">
        <f t="shared" si="2544"/>
        <v/>
      </c>
      <c r="AQ3374" s="300" t="str">
        <f t="shared" si="2545"/>
        <v>пен</v>
      </c>
      <c r="AR3374" s="306" t="str">
        <f t="shared" si="2546"/>
        <v/>
      </c>
      <c r="AS3374" s="300" t="str">
        <f t="shared" si="2534"/>
        <v/>
      </c>
      <c r="AT3374" s="300" t="str">
        <f t="shared" si="2535"/>
        <v/>
      </c>
      <c r="AU3374" s="192" t="str">
        <f t="shared" si="2556"/>
        <v>пен</v>
      </c>
      <c r="AV3374" s="192" t="str">
        <f t="shared" si="2557"/>
        <v>пен90701419общпро</v>
      </c>
      <c r="AW3374" s="191">
        <f t="shared" si="2558"/>
        <v>24000</v>
      </c>
      <c r="AX3374" s="191">
        <f t="shared" si="2559"/>
        <v>18000</v>
      </c>
      <c r="AY3374" s="191">
        <f t="shared" si="2560"/>
        <v>0</v>
      </c>
      <c r="AZ3374" s="191">
        <f t="shared" si="2561"/>
        <v>0</v>
      </c>
      <c r="BA3374" s="193">
        <f t="shared" si="2562"/>
        <v>1</v>
      </c>
      <c r="BB3374" s="193">
        <f t="shared" si="2563"/>
        <v>1</v>
      </c>
      <c r="BC3374" s="193">
        <f t="shared" si="2564"/>
        <v>1</v>
      </c>
      <c r="BD3374" s="191">
        <f t="shared" si="2527"/>
        <v>0</v>
      </c>
      <c r="BE3374" s="191">
        <f t="shared" si="2565"/>
        <v>0</v>
      </c>
      <c r="BF3374" s="210">
        <f t="shared" si="2566"/>
        <v>0</v>
      </c>
      <c r="BG3374" s="211">
        <f t="shared" si="2567"/>
        <v>0</v>
      </c>
      <c r="BJ3374" s="186"/>
      <c r="BK3374" s="186"/>
      <c r="BL3374" s="233" t="str">
        <f t="shared" si="2568"/>
        <v>10</v>
      </c>
    </row>
    <row r="3375" spans="1:64" ht="12" customHeight="1">
      <c r="A3375" s="333" t="s">
        <v>690</v>
      </c>
      <c r="B3375" s="381" t="s">
        <v>433</v>
      </c>
      <c r="C3375" s="333" t="s">
        <v>662</v>
      </c>
      <c r="D3375" s="381" t="s">
        <v>410</v>
      </c>
      <c r="E3375" s="381" t="s">
        <v>982</v>
      </c>
      <c r="F3375" s="381" t="s">
        <v>682</v>
      </c>
      <c r="G3375" s="381" t="s">
        <v>676</v>
      </c>
      <c r="H3375" s="100" t="s">
        <v>653</v>
      </c>
      <c r="I3375" s="381" t="s">
        <v>505</v>
      </c>
      <c r="J3375" s="382">
        <v>12000</v>
      </c>
      <c r="K3375" s="382">
        <v>8000</v>
      </c>
      <c r="L3375" s="191" t="str">
        <f t="shared" si="2551"/>
        <v>908014201001909008000031226301</v>
      </c>
      <c r="M3375" s="192">
        <f t="array" ref="M3375">IF(COUNT(SEARCH(Удалить_Роспись_КВСР,$B3375)*SEARCH(Удалить_Роспись_ПБС,$C3375)*SEARCH(Удалить_Роспись_КФСР, $D3375)*SEARCH(Удалить_Роспись_КЦСР,$E3375)*SEARCH(Удалить_Роспись_КВР,$F3375)*SEARCH(Удалить_Роспись_ЭК,$H3375)*SEARCH(Удалить_Роспись_КР,$I3375))&gt;0,0,1)</f>
        <v>1</v>
      </c>
      <c r="N3375" s="192">
        <v>0</v>
      </c>
      <c r="O3375" s="192" t="str">
        <f t="shared" si="2528"/>
        <v/>
      </c>
      <c r="P3375" s="192" t="str">
        <f t="shared" si="2540"/>
        <v/>
      </c>
      <c r="Q3375" s="300" t="str">
        <f t="shared" si="2529"/>
        <v/>
      </c>
      <c r="R3375" s="300" t="str">
        <f t="shared" si="2530"/>
        <v/>
      </c>
      <c r="S3375" s="300" t="str">
        <f t="shared" si="2524"/>
        <v>пен</v>
      </c>
      <c r="T3375" s="192" t="str">
        <f t="shared" si="2531"/>
        <v/>
      </c>
      <c r="U3375" s="303" t="str">
        <f t="shared" si="2523"/>
        <v/>
      </c>
      <c r="V3375" s="300" t="str">
        <f t="shared" si="2552"/>
        <v/>
      </c>
      <c r="W3375" s="192" t="str">
        <f t="shared" si="2547"/>
        <v/>
      </c>
      <c r="X3375" s="303" t="str">
        <f t="shared" si="2548"/>
        <v/>
      </c>
      <c r="Y3375" s="300" t="str">
        <f t="shared" si="2525"/>
        <v/>
      </c>
      <c r="Z3375" s="300" t="str">
        <f t="shared" si="2536"/>
        <v/>
      </c>
      <c r="AA3375" s="303" t="str">
        <f t="shared" si="2549"/>
        <v/>
      </c>
      <c r="AB3375" s="300" t="str">
        <f t="shared" si="2532"/>
        <v/>
      </c>
      <c r="AC3375" s="300" t="str">
        <f t="shared" si="2550"/>
        <v/>
      </c>
      <c r="AD3375" s="300" t="str">
        <f t="shared" si="2533"/>
        <v/>
      </c>
      <c r="AE3375" s="192" t="str">
        <f t="shared" si="2553"/>
        <v/>
      </c>
      <c r="AF3375" s="192" t="str">
        <f t="shared" si="2554"/>
        <v/>
      </c>
      <c r="AG3375" s="192"/>
      <c r="AJ3375" s="300" t="str">
        <f t="shared" si="2555"/>
        <v/>
      </c>
      <c r="AK3375" s="300" t="str">
        <f t="shared" si="2541"/>
        <v/>
      </c>
      <c r="AL3375" s="300" t="str">
        <f t="shared" si="2526"/>
        <v/>
      </c>
      <c r="AM3375" s="300" t="str">
        <f t="shared" si="2538"/>
        <v/>
      </c>
      <c r="AN3375" s="300" t="str">
        <f t="shared" si="2542"/>
        <v/>
      </c>
      <c r="AO3375" s="300" t="str">
        <f t="shared" si="2543"/>
        <v/>
      </c>
      <c r="AP3375" s="300" t="str">
        <f t="shared" si="2544"/>
        <v/>
      </c>
      <c r="AQ3375" s="300" t="str">
        <f t="shared" si="2545"/>
        <v>пен</v>
      </c>
      <c r="AR3375" s="306" t="str">
        <f t="shared" si="2546"/>
        <v/>
      </c>
      <c r="AS3375" s="300" t="str">
        <f t="shared" si="2534"/>
        <v/>
      </c>
      <c r="AT3375" s="300" t="str">
        <f t="shared" si="2535"/>
        <v/>
      </c>
      <c r="AU3375" s="192" t="str">
        <f t="shared" si="2556"/>
        <v>пен</v>
      </c>
      <c r="AV3375" s="192" t="str">
        <f t="shared" si="2557"/>
        <v>пен90801420общпро</v>
      </c>
      <c r="AW3375" s="191">
        <f t="shared" si="2558"/>
        <v>12000</v>
      </c>
      <c r="AX3375" s="191">
        <f t="shared" si="2559"/>
        <v>8000</v>
      </c>
      <c r="AY3375" s="191">
        <f t="shared" si="2560"/>
        <v>0</v>
      </c>
      <c r="AZ3375" s="191">
        <f t="shared" si="2561"/>
        <v>0</v>
      </c>
      <c r="BA3375" s="193">
        <f t="shared" si="2562"/>
        <v>1</v>
      </c>
      <c r="BB3375" s="193">
        <f t="shared" si="2563"/>
        <v>1</v>
      </c>
      <c r="BC3375" s="193">
        <f t="shared" si="2564"/>
        <v>1</v>
      </c>
      <c r="BD3375" s="191">
        <f t="shared" si="2527"/>
        <v>0</v>
      </c>
      <c r="BE3375" s="191">
        <f t="shared" si="2565"/>
        <v>0</v>
      </c>
      <c r="BF3375" s="210">
        <f t="shared" si="2566"/>
        <v>0</v>
      </c>
      <c r="BG3375" s="211">
        <f t="shared" si="2567"/>
        <v>0</v>
      </c>
      <c r="BJ3375" s="186"/>
      <c r="BK3375" s="186"/>
      <c r="BL3375" s="233" t="str">
        <f t="shared" si="2568"/>
        <v>10</v>
      </c>
    </row>
    <row r="3376" spans="1:64" ht="12" customHeight="1">
      <c r="A3376" s="333" t="s">
        <v>691</v>
      </c>
      <c r="B3376" s="381" t="s">
        <v>434</v>
      </c>
      <c r="C3376" s="333" t="s">
        <v>663</v>
      </c>
      <c r="D3376" s="381" t="s">
        <v>410</v>
      </c>
      <c r="E3376" s="381" t="s">
        <v>982</v>
      </c>
      <c r="F3376" s="381" t="s">
        <v>682</v>
      </c>
      <c r="G3376" s="381" t="s">
        <v>676</v>
      </c>
      <c r="H3376" s="100" t="s">
        <v>653</v>
      </c>
      <c r="I3376" s="381" t="s">
        <v>505</v>
      </c>
      <c r="J3376" s="382">
        <v>12000</v>
      </c>
      <c r="K3376" s="382">
        <v>0</v>
      </c>
      <c r="L3376" s="191" t="str">
        <f t="shared" si="2551"/>
        <v>909014211001909008000031226301</v>
      </c>
      <c r="M3376" s="192">
        <f t="array" ref="M3376">IF(COUNT(SEARCH(Удалить_Роспись_КВСР,$B3376)*SEARCH(Удалить_Роспись_ПБС,$C3376)*SEARCH(Удалить_Роспись_КФСР, $D3376)*SEARCH(Удалить_Роспись_КЦСР,$E3376)*SEARCH(Удалить_Роспись_КВР,$F3376)*SEARCH(Удалить_Роспись_ЭК,$H3376)*SEARCH(Удалить_Роспись_КР,$I3376))&gt;0,0,1)</f>
        <v>1</v>
      </c>
      <c r="N3376" s="192">
        <v>0</v>
      </c>
      <c r="O3376" s="192" t="str">
        <f t="shared" si="2528"/>
        <v/>
      </c>
      <c r="P3376" s="192" t="str">
        <f t="shared" si="2540"/>
        <v/>
      </c>
      <c r="Q3376" s="300" t="str">
        <f t="shared" si="2529"/>
        <v/>
      </c>
      <c r="R3376" s="300" t="str">
        <f t="shared" si="2530"/>
        <v/>
      </c>
      <c r="S3376" s="300" t="str">
        <f t="shared" si="2524"/>
        <v>пен</v>
      </c>
      <c r="T3376" s="192" t="str">
        <f t="shared" si="2531"/>
        <v/>
      </c>
      <c r="U3376" s="303" t="str">
        <f t="shared" si="2523"/>
        <v/>
      </c>
      <c r="V3376" s="300" t="str">
        <f t="shared" si="2552"/>
        <v/>
      </c>
      <c r="W3376" s="192" t="str">
        <f t="shared" si="2547"/>
        <v/>
      </c>
      <c r="X3376" s="303" t="str">
        <f t="shared" si="2548"/>
        <v/>
      </c>
      <c r="Y3376" s="300" t="str">
        <f t="shared" si="2525"/>
        <v/>
      </c>
      <c r="Z3376" s="300" t="str">
        <f t="shared" si="2536"/>
        <v/>
      </c>
      <c r="AA3376" s="303" t="str">
        <f t="shared" si="2549"/>
        <v/>
      </c>
      <c r="AB3376" s="300" t="str">
        <f t="shared" si="2532"/>
        <v/>
      </c>
      <c r="AC3376" s="300" t="str">
        <f t="shared" si="2550"/>
        <v/>
      </c>
      <c r="AD3376" s="300" t="str">
        <f t="shared" si="2533"/>
        <v/>
      </c>
      <c r="AE3376" s="192" t="str">
        <f t="shared" si="2553"/>
        <v/>
      </c>
      <c r="AF3376" s="192" t="str">
        <f t="shared" si="2554"/>
        <v/>
      </c>
      <c r="AG3376" s="192"/>
      <c r="AJ3376" s="300" t="str">
        <f t="shared" si="2555"/>
        <v/>
      </c>
      <c r="AK3376" s="300" t="str">
        <f t="shared" si="2541"/>
        <v/>
      </c>
      <c r="AL3376" s="300" t="str">
        <f t="shared" si="2526"/>
        <v/>
      </c>
      <c r="AM3376" s="300" t="str">
        <f t="shared" si="2538"/>
        <v/>
      </c>
      <c r="AN3376" s="300" t="str">
        <f t="shared" si="2542"/>
        <v/>
      </c>
      <c r="AO3376" s="300" t="str">
        <f t="shared" si="2543"/>
        <v/>
      </c>
      <c r="AP3376" s="300" t="str">
        <f t="shared" si="2544"/>
        <v/>
      </c>
      <c r="AQ3376" s="300" t="str">
        <f t="shared" si="2545"/>
        <v>пен</v>
      </c>
      <c r="AR3376" s="306" t="str">
        <f t="shared" si="2546"/>
        <v/>
      </c>
      <c r="AS3376" s="300" t="str">
        <f t="shared" si="2534"/>
        <v/>
      </c>
      <c r="AT3376" s="300" t="str">
        <f t="shared" si="2535"/>
        <v/>
      </c>
      <c r="AU3376" s="192" t="str">
        <f t="shared" si="2556"/>
        <v>пен</v>
      </c>
      <c r="AV3376" s="192" t="str">
        <f t="shared" si="2557"/>
        <v>пен90901421общпро</v>
      </c>
      <c r="AW3376" s="191">
        <f t="shared" si="2558"/>
        <v>12000</v>
      </c>
      <c r="AX3376" s="191">
        <f t="shared" si="2559"/>
        <v>0</v>
      </c>
      <c r="AY3376" s="191">
        <f t="shared" si="2560"/>
        <v>0</v>
      </c>
      <c r="AZ3376" s="191">
        <f t="shared" si="2561"/>
        <v>0</v>
      </c>
      <c r="BA3376" s="193">
        <f t="shared" si="2562"/>
        <v>1</v>
      </c>
      <c r="BB3376" s="193">
        <f t="shared" si="2563"/>
        <v>1</v>
      </c>
      <c r="BC3376" s="193">
        <f t="shared" si="2564"/>
        <v>1</v>
      </c>
      <c r="BD3376" s="191">
        <f t="shared" si="2527"/>
        <v>0</v>
      </c>
      <c r="BE3376" s="191">
        <f t="shared" si="2565"/>
        <v>0</v>
      </c>
      <c r="BF3376" s="210">
        <f t="shared" si="2566"/>
        <v>0</v>
      </c>
      <c r="BG3376" s="211">
        <f t="shared" si="2567"/>
        <v>0</v>
      </c>
      <c r="BJ3376" s="186"/>
      <c r="BK3376" s="186"/>
      <c r="BL3376" s="233" t="str">
        <f t="shared" si="2568"/>
        <v>10</v>
      </c>
    </row>
    <row r="3377" spans="1:64" ht="12" customHeight="1">
      <c r="A3377" s="333" t="s">
        <v>692</v>
      </c>
      <c r="B3377" s="381" t="s">
        <v>436</v>
      </c>
      <c r="C3377" s="333" t="s">
        <v>664</v>
      </c>
      <c r="D3377" s="381" t="s">
        <v>410</v>
      </c>
      <c r="E3377" s="381" t="s">
        <v>982</v>
      </c>
      <c r="F3377" s="381" t="s">
        <v>682</v>
      </c>
      <c r="G3377" s="381" t="s">
        <v>676</v>
      </c>
      <c r="H3377" s="100" t="s">
        <v>653</v>
      </c>
      <c r="I3377" s="381" t="s">
        <v>505</v>
      </c>
      <c r="J3377" s="382">
        <v>12000</v>
      </c>
      <c r="K3377" s="382">
        <v>9000</v>
      </c>
      <c r="L3377" s="191" t="str">
        <f t="shared" si="2551"/>
        <v>910014221001909008000031226301</v>
      </c>
      <c r="M3377" s="192">
        <f t="array" ref="M3377">IF(COUNT(SEARCH(Удалить_Роспись_КВСР,$B3377)*SEARCH(Удалить_Роспись_ПБС,$C3377)*SEARCH(Удалить_Роспись_КФСР, $D3377)*SEARCH(Удалить_Роспись_КЦСР,$E3377)*SEARCH(Удалить_Роспись_КВР,$F3377)*SEARCH(Удалить_Роспись_ЭК,$H3377)*SEARCH(Удалить_Роспись_КР,$I3377))&gt;0,0,1)</f>
        <v>1</v>
      </c>
      <c r="N3377" s="192">
        <v>0</v>
      </c>
      <c r="O3377" s="192" t="str">
        <f t="shared" si="2528"/>
        <v/>
      </c>
      <c r="P3377" s="192" t="str">
        <f t="shared" si="2540"/>
        <v/>
      </c>
      <c r="Q3377" s="300" t="str">
        <f t="shared" si="2529"/>
        <v/>
      </c>
      <c r="R3377" s="300" t="str">
        <f t="shared" si="2530"/>
        <v/>
      </c>
      <c r="S3377" s="300" t="str">
        <f t="shared" si="2524"/>
        <v>пен</v>
      </c>
      <c r="T3377" s="192" t="str">
        <f t="shared" si="2531"/>
        <v/>
      </c>
      <c r="U3377" s="303" t="str">
        <f t="shared" si="2523"/>
        <v/>
      </c>
      <c r="V3377" s="300" t="str">
        <f t="shared" si="2552"/>
        <v/>
      </c>
      <c r="W3377" s="192" t="str">
        <f t="shared" si="2547"/>
        <v/>
      </c>
      <c r="X3377" s="303" t="str">
        <f t="shared" si="2548"/>
        <v/>
      </c>
      <c r="Y3377" s="300" t="str">
        <f t="shared" si="2525"/>
        <v/>
      </c>
      <c r="Z3377" s="300" t="str">
        <f t="shared" si="2536"/>
        <v/>
      </c>
      <c r="AA3377" s="303" t="str">
        <f t="shared" si="2549"/>
        <v/>
      </c>
      <c r="AB3377" s="300" t="str">
        <f t="shared" si="2532"/>
        <v/>
      </c>
      <c r="AC3377" s="300" t="str">
        <f t="shared" si="2550"/>
        <v/>
      </c>
      <c r="AD3377" s="300" t="str">
        <f t="shared" si="2533"/>
        <v/>
      </c>
      <c r="AE3377" s="192" t="str">
        <f t="shared" si="2553"/>
        <v/>
      </c>
      <c r="AF3377" s="192" t="str">
        <f t="shared" si="2554"/>
        <v/>
      </c>
      <c r="AG3377" s="192"/>
      <c r="AJ3377" s="300" t="str">
        <f t="shared" si="2555"/>
        <v/>
      </c>
      <c r="AK3377" s="300" t="str">
        <f t="shared" si="2541"/>
        <v/>
      </c>
      <c r="AL3377" s="300" t="str">
        <f t="shared" si="2526"/>
        <v/>
      </c>
      <c r="AM3377" s="300" t="str">
        <f t="shared" si="2538"/>
        <v/>
      </c>
      <c r="AN3377" s="300" t="str">
        <f t="shared" si="2542"/>
        <v/>
      </c>
      <c r="AO3377" s="300" t="str">
        <f t="shared" si="2543"/>
        <v/>
      </c>
      <c r="AP3377" s="300" t="str">
        <f t="shared" si="2544"/>
        <v/>
      </c>
      <c r="AQ3377" s="300" t="str">
        <f t="shared" si="2545"/>
        <v>пен</v>
      </c>
      <c r="AR3377" s="306" t="str">
        <f t="shared" si="2546"/>
        <v/>
      </c>
      <c r="AS3377" s="300" t="str">
        <f t="shared" si="2534"/>
        <v/>
      </c>
      <c r="AT3377" s="300" t="str">
        <f t="shared" si="2535"/>
        <v/>
      </c>
      <c r="AU3377" s="192" t="str">
        <f t="shared" si="2556"/>
        <v>пен</v>
      </c>
      <c r="AV3377" s="192" t="str">
        <f t="shared" si="2557"/>
        <v>пен91001422общпро</v>
      </c>
      <c r="AW3377" s="191">
        <f t="shared" si="2558"/>
        <v>12000</v>
      </c>
      <c r="AX3377" s="191">
        <f t="shared" si="2559"/>
        <v>9000</v>
      </c>
      <c r="AY3377" s="191">
        <f t="shared" si="2560"/>
        <v>0</v>
      </c>
      <c r="AZ3377" s="191">
        <f t="shared" si="2561"/>
        <v>0</v>
      </c>
      <c r="BA3377" s="193">
        <f t="shared" si="2562"/>
        <v>1</v>
      </c>
      <c r="BB3377" s="193">
        <f t="shared" si="2563"/>
        <v>1</v>
      </c>
      <c r="BC3377" s="193">
        <f t="shared" si="2564"/>
        <v>1</v>
      </c>
      <c r="BD3377" s="191">
        <f t="shared" si="2527"/>
        <v>0</v>
      </c>
      <c r="BE3377" s="191">
        <f t="shared" si="2565"/>
        <v>0</v>
      </c>
      <c r="BF3377" s="210">
        <f t="shared" si="2566"/>
        <v>0</v>
      </c>
      <c r="BG3377" s="211">
        <f t="shared" si="2567"/>
        <v>0</v>
      </c>
      <c r="BJ3377" s="186"/>
      <c r="BK3377" s="186"/>
      <c r="BL3377" s="233" t="str">
        <f t="shared" si="2568"/>
        <v>10</v>
      </c>
    </row>
    <row r="3378" spans="1:64" ht="12" customHeight="1">
      <c r="A3378" s="333" t="s">
        <v>693</v>
      </c>
      <c r="B3378" s="381" t="s">
        <v>438</v>
      </c>
      <c r="C3378" s="333" t="s">
        <v>665</v>
      </c>
      <c r="D3378" s="381" t="s">
        <v>410</v>
      </c>
      <c r="E3378" s="381" t="s">
        <v>982</v>
      </c>
      <c r="F3378" s="381" t="s">
        <v>682</v>
      </c>
      <c r="G3378" s="381" t="s">
        <v>676</v>
      </c>
      <c r="H3378" s="100" t="s">
        <v>653</v>
      </c>
      <c r="I3378" s="381" t="s">
        <v>505</v>
      </c>
      <c r="J3378" s="382">
        <v>12000</v>
      </c>
      <c r="K3378" s="382">
        <v>9000</v>
      </c>
      <c r="L3378" s="191" t="str">
        <f t="shared" si="2551"/>
        <v>913014231001909008000031226301</v>
      </c>
      <c r="M3378" s="192">
        <f t="array" ref="M3378">IF(COUNT(SEARCH(Удалить_Роспись_КВСР,$B3378)*SEARCH(Удалить_Роспись_ПБС,$C3378)*SEARCH(Удалить_Роспись_КФСР, $D3378)*SEARCH(Удалить_Роспись_КЦСР,$E3378)*SEARCH(Удалить_Роспись_КВР,$F3378)*SEARCH(Удалить_Роспись_ЭК,$H3378)*SEARCH(Удалить_Роспись_КР,$I3378))&gt;0,0,1)</f>
        <v>1</v>
      </c>
      <c r="N3378" s="192">
        <v>0</v>
      </c>
      <c r="O3378" s="192" t="str">
        <f t="shared" si="2528"/>
        <v/>
      </c>
      <c r="P3378" s="192" t="str">
        <f t="shared" si="2540"/>
        <v/>
      </c>
      <c r="Q3378" s="300" t="str">
        <f t="shared" si="2529"/>
        <v/>
      </c>
      <c r="R3378" s="300" t="str">
        <f t="shared" si="2530"/>
        <v/>
      </c>
      <c r="S3378" s="300" t="str">
        <f t="shared" si="2524"/>
        <v>пен</v>
      </c>
      <c r="T3378" s="192" t="str">
        <f t="shared" si="2531"/>
        <v/>
      </c>
      <c r="U3378" s="303" t="str">
        <f t="shared" si="2523"/>
        <v/>
      </c>
      <c r="V3378" s="300" t="str">
        <f t="shared" si="2552"/>
        <v/>
      </c>
      <c r="W3378" s="192" t="str">
        <f t="shared" si="2547"/>
        <v/>
      </c>
      <c r="X3378" s="303" t="str">
        <f t="shared" si="2548"/>
        <v/>
      </c>
      <c r="Y3378" s="300" t="str">
        <f t="shared" si="2525"/>
        <v/>
      </c>
      <c r="Z3378" s="300" t="str">
        <f t="shared" si="2536"/>
        <v/>
      </c>
      <c r="AA3378" s="303" t="str">
        <f t="shared" si="2549"/>
        <v/>
      </c>
      <c r="AB3378" s="300" t="str">
        <f t="shared" si="2532"/>
        <v/>
      </c>
      <c r="AC3378" s="300" t="str">
        <f t="shared" si="2550"/>
        <v/>
      </c>
      <c r="AD3378" s="300" t="str">
        <f t="shared" si="2533"/>
        <v/>
      </c>
      <c r="AE3378" s="192" t="str">
        <f t="shared" si="2553"/>
        <v/>
      </c>
      <c r="AF3378" s="192" t="str">
        <f t="shared" si="2554"/>
        <v/>
      </c>
      <c r="AG3378" s="192"/>
      <c r="AJ3378" s="300" t="str">
        <f t="shared" si="2555"/>
        <v/>
      </c>
      <c r="AK3378" s="300" t="str">
        <f t="shared" si="2541"/>
        <v/>
      </c>
      <c r="AL3378" s="300" t="str">
        <f t="shared" si="2526"/>
        <v/>
      </c>
      <c r="AM3378" s="300" t="str">
        <f t="shared" si="2538"/>
        <v/>
      </c>
      <c r="AN3378" s="300" t="str">
        <f t="shared" si="2542"/>
        <v/>
      </c>
      <c r="AO3378" s="300" t="str">
        <f t="shared" si="2543"/>
        <v/>
      </c>
      <c r="AP3378" s="300" t="str">
        <f t="shared" si="2544"/>
        <v/>
      </c>
      <c r="AQ3378" s="300" t="str">
        <f t="shared" si="2545"/>
        <v>пен</v>
      </c>
      <c r="AR3378" s="306" t="str">
        <f t="shared" si="2546"/>
        <v/>
      </c>
      <c r="AS3378" s="300" t="str">
        <f t="shared" si="2534"/>
        <v/>
      </c>
      <c r="AT3378" s="300" t="str">
        <f t="shared" si="2535"/>
        <v/>
      </c>
      <c r="AU3378" s="192" t="str">
        <f t="shared" si="2556"/>
        <v>пен</v>
      </c>
      <c r="AV3378" s="192" t="str">
        <f t="shared" si="2557"/>
        <v>пен91301423общпро</v>
      </c>
      <c r="AW3378" s="191">
        <f t="shared" si="2558"/>
        <v>12000</v>
      </c>
      <c r="AX3378" s="191">
        <f t="shared" si="2559"/>
        <v>9000</v>
      </c>
      <c r="AY3378" s="191">
        <f t="shared" si="2560"/>
        <v>0</v>
      </c>
      <c r="AZ3378" s="191">
        <f t="shared" si="2561"/>
        <v>0</v>
      </c>
      <c r="BA3378" s="193">
        <f t="shared" si="2562"/>
        <v>1</v>
      </c>
      <c r="BB3378" s="193">
        <f t="shared" si="2563"/>
        <v>1</v>
      </c>
      <c r="BC3378" s="193">
        <f t="shared" si="2564"/>
        <v>1</v>
      </c>
      <c r="BD3378" s="191">
        <f t="shared" si="2527"/>
        <v>0</v>
      </c>
      <c r="BE3378" s="191">
        <f t="shared" si="2565"/>
        <v>0</v>
      </c>
      <c r="BF3378" s="210">
        <f t="shared" si="2566"/>
        <v>0</v>
      </c>
      <c r="BG3378" s="211">
        <f t="shared" si="2567"/>
        <v>0</v>
      </c>
      <c r="BJ3378" s="186"/>
      <c r="BK3378" s="186"/>
      <c r="BL3378" s="233" t="str">
        <f t="shared" si="2568"/>
        <v>10</v>
      </c>
    </row>
    <row r="3379" spans="1:64" ht="12" customHeight="1">
      <c r="A3379" s="333" t="s">
        <v>694</v>
      </c>
      <c r="B3379" s="381" t="s">
        <v>440</v>
      </c>
      <c r="C3379" s="333" t="s">
        <v>666</v>
      </c>
      <c r="D3379" s="381" t="s">
        <v>410</v>
      </c>
      <c r="E3379" s="381" t="s">
        <v>982</v>
      </c>
      <c r="F3379" s="381" t="s">
        <v>682</v>
      </c>
      <c r="G3379" s="381" t="s">
        <v>676</v>
      </c>
      <c r="H3379" s="100" t="s">
        <v>653</v>
      </c>
      <c r="I3379" s="381" t="s">
        <v>505</v>
      </c>
      <c r="J3379" s="382">
        <v>12000</v>
      </c>
      <c r="K3379" s="382">
        <v>8000</v>
      </c>
      <c r="L3379" s="191" t="str">
        <f t="shared" si="2551"/>
        <v>911014241001909008000031226301</v>
      </c>
      <c r="M3379" s="192">
        <f t="array" ref="M3379">IF(COUNT(SEARCH(Удалить_Роспись_КВСР,$B3379)*SEARCH(Удалить_Роспись_ПБС,$C3379)*SEARCH(Удалить_Роспись_КФСР, $D3379)*SEARCH(Удалить_Роспись_КЦСР,$E3379)*SEARCH(Удалить_Роспись_КВР,$F3379)*SEARCH(Удалить_Роспись_ЭК,$H3379)*SEARCH(Удалить_Роспись_КР,$I3379))&gt;0,0,1)</f>
        <v>1</v>
      </c>
      <c r="N3379" s="192">
        <v>0</v>
      </c>
      <c r="O3379" s="192" t="str">
        <f t="shared" si="2528"/>
        <v/>
      </c>
      <c r="P3379" s="192" t="str">
        <f t="shared" si="2540"/>
        <v/>
      </c>
      <c r="Q3379" s="300" t="str">
        <f t="shared" si="2529"/>
        <v/>
      </c>
      <c r="R3379" s="300" t="str">
        <f t="shared" si="2530"/>
        <v/>
      </c>
      <c r="S3379" s="300" t="str">
        <f t="shared" si="2524"/>
        <v>пен</v>
      </c>
      <c r="T3379" s="192" t="str">
        <f t="shared" si="2531"/>
        <v/>
      </c>
      <c r="U3379" s="303" t="str">
        <f t="shared" si="2523"/>
        <v/>
      </c>
      <c r="V3379" s="300" t="str">
        <f t="shared" si="2552"/>
        <v/>
      </c>
      <c r="W3379" s="192" t="str">
        <f t="shared" si="2547"/>
        <v/>
      </c>
      <c r="X3379" s="303" t="str">
        <f t="shared" si="2548"/>
        <v/>
      </c>
      <c r="Y3379" s="300" t="str">
        <f t="shared" si="2525"/>
        <v/>
      </c>
      <c r="Z3379" s="300" t="str">
        <f t="shared" si="2536"/>
        <v/>
      </c>
      <c r="AA3379" s="303" t="str">
        <f t="shared" si="2549"/>
        <v/>
      </c>
      <c r="AB3379" s="300" t="str">
        <f t="shared" si="2532"/>
        <v/>
      </c>
      <c r="AC3379" s="300" t="str">
        <f t="shared" si="2550"/>
        <v/>
      </c>
      <c r="AD3379" s="300" t="str">
        <f t="shared" si="2533"/>
        <v/>
      </c>
      <c r="AE3379" s="192" t="str">
        <f t="shared" si="2553"/>
        <v/>
      </c>
      <c r="AF3379" s="192" t="str">
        <f t="shared" si="2554"/>
        <v/>
      </c>
      <c r="AG3379" s="192"/>
      <c r="AJ3379" s="300" t="str">
        <f t="shared" si="2555"/>
        <v/>
      </c>
      <c r="AK3379" s="300" t="str">
        <f t="shared" si="2541"/>
        <v/>
      </c>
      <c r="AL3379" s="300" t="str">
        <f t="shared" si="2526"/>
        <v/>
      </c>
      <c r="AM3379" s="300" t="str">
        <f t="shared" si="2538"/>
        <v/>
      </c>
      <c r="AN3379" s="300" t="str">
        <f t="shared" si="2542"/>
        <v/>
      </c>
      <c r="AO3379" s="300" t="str">
        <f t="shared" si="2543"/>
        <v/>
      </c>
      <c r="AP3379" s="300" t="str">
        <f t="shared" si="2544"/>
        <v/>
      </c>
      <c r="AQ3379" s="300" t="str">
        <f t="shared" si="2545"/>
        <v>пен</v>
      </c>
      <c r="AR3379" s="306" t="str">
        <f t="shared" si="2546"/>
        <v/>
      </c>
      <c r="AS3379" s="300" t="str">
        <f t="shared" si="2534"/>
        <v/>
      </c>
      <c r="AT3379" s="300" t="str">
        <f t="shared" si="2535"/>
        <v/>
      </c>
      <c r="AU3379" s="192" t="str">
        <f t="shared" si="2556"/>
        <v>пен</v>
      </c>
      <c r="AV3379" s="192" t="str">
        <f t="shared" si="2557"/>
        <v>пен91101424общпро</v>
      </c>
      <c r="AW3379" s="191">
        <f t="shared" si="2558"/>
        <v>12000</v>
      </c>
      <c r="AX3379" s="191">
        <f t="shared" si="2559"/>
        <v>8000</v>
      </c>
      <c r="AY3379" s="191">
        <f t="shared" si="2560"/>
        <v>0</v>
      </c>
      <c r="AZ3379" s="191">
        <f t="shared" si="2561"/>
        <v>0</v>
      </c>
      <c r="BA3379" s="193">
        <f t="shared" si="2562"/>
        <v>1</v>
      </c>
      <c r="BB3379" s="193">
        <f t="shared" si="2563"/>
        <v>1</v>
      </c>
      <c r="BC3379" s="193">
        <f t="shared" si="2564"/>
        <v>1</v>
      </c>
      <c r="BD3379" s="191">
        <f t="shared" si="2527"/>
        <v>0</v>
      </c>
      <c r="BE3379" s="191">
        <f t="shared" si="2565"/>
        <v>0</v>
      </c>
      <c r="BF3379" s="210">
        <f t="shared" si="2566"/>
        <v>0</v>
      </c>
      <c r="BG3379" s="211">
        <f t="shared" si="2567"/>
        <v>0</v>
      </c>
      <c r="BJ3379" s="186"/>
      <c r="BK3379" s="186"/>
      <c r="BL3379" s="233" t="str">
        <f t="shared" si="2568"/>
        <v>10</v>
      </c>
    </row>
    <row r="3380" spans="1:64" ht="12" customHeight="1">
      <c r="A3380" s="333" t="s">
        <v>696</v>
      </c>
      <c r="B3380" s="381" t="s">
        <v>443</v>
      </c>
      <c r="C3380" s="333" t="s">
        <v>668</v>
      </c>
      <c r="D3380" s="381" t="s">
        <v>410</v>
      </c>
      <c r="E3380" s="381" t="s">
        <v>982</v>
      </c>
      <c r="F3380" s="381" t="s">
        <v>682</v>
      </c>
      <c r="G3380" s="381" t="s">
        <v>676</v>
      </c>
      <c r="H3380" s="100" t="s">
        <v>653</v>
      </c>
      <c r="I3380" s="381" t="s">
        <v>505</v>
      </c>
      <c r="J3380" s="382">
        <v>48000</v>
      </c>
      <c r="K3380" s="382">
        <v>32000</v>
      </c>
      <c r="L3380" s="191" t="str">
        <f t="shared" si="2551"/>
        <v>914014261001909008000031226301</v>
      </c>
      <c r="M3380" s="192">
        <f t="array" ref="M3380">IF(COUNT(SEARCH(Удалить_Роспись_КВСР,$B3380)*SEARCH(Удалить_Роспись_ПБС,$C3380)*SEARCH(Удалить_Роспись_КФСР, $D3380)*SEARCH(Удалить_Роспись_КЦСР,$E3380)*SEARCH(Удалить_Роспись_КВР,$F3380)*SEARCH(Удалить_Роспись_ЭК,$H3380)*SEARCH(Удалить_Роспись_КР,$I3380))&gt;0,0,1)</f>
        <v>1</v>
      </c>
      <c r="N3380" s="192">
        <v>0</v>
      </c>
      <c r="O3380" s="192" t="str">
        <f t="shared" si="2528"/>
        <v/>
      </c>
      <c r="P3380" s="192" t="str">
        <f t="shared" si="2540"/>
        <v/>
      </c>
      <c r="Q3380" s="300" t="str">
        <f t="shared" si="2529"/>
        <v/>
      </c>
      <c r="R3380" s="300" t="str">
        <f t="shared" si="2530"/>
        <v/>
      </c>
      <c r="S3380" s="300" t="str">
        <f t="shared" si="2524"/>
        <v>пен</v>
      </c>
      <c r="T3380" s="192" t="str">
        <f t="shared" si="2531"/>
        <v/>
      </c>
      <c r="U3380" s="303" t="str">
        <f t="shared" si="2523"/>
        <v/>
      </c>
      <c r="V3380" s="300" t="str">
        <f t="shared" si="2552"/>
        <v/>
      </c>
      <c r="W3380" s="192" t="str">
        <f t="shared" si="2547"/>
        <v/>
      </c>
      <c r="X3380" s="303" t="str">
        <f t="shared" si="2548"/>
        <v/>
      </c>
      <c r="Y3380" s="300" t="str">
        <f t="shared" si="2525"/>
        <v/>
      </c>
      <c r="Z3380" s="300" t="str">
        <f t="shared" si="2536"/>
        <v/>
      </c>
      <c r="AA3380" s="303" t="str">
        <f t="shared" si="2549"/>
        <v/>
      </c>
      <c r="AB3380" s="300" t="str">
        <f t="shared" si="2532"/>
        <v/>
      </c>
      <c r="AC3380" s="300" t="str">
        <f t="shared" si="2550"/>
        <v/>
      </c>
      <c r="AD3380" s="300" t="str">
        <f t="shared" si="2533"/>
        <v/>
      </c>
      <c r="AE3380" s="192" t="str">
        <f t="shared" si="2553"/>
        <v/>
      </c>
      <c r="AF3380" s="192" t="str">
        <f t="shared" si="2554"/>
        <v/>
      </c>
      <c r="AG3380" s="192"/>
      <c r="AJ3380" s="300" t="str">
        <f t="shared" si="2555"/>
        <v/>
      </c>
      <c r="AK3380" s="300" t="str">
        <f t="shared" si="2541"/>
        <v/>
      </c>
      <c r="AL3380" s="300" t="str">
        <f t="shared" si="2526"/>
        <v/>
      </c>
      <c r="AM3380" s="300" t="str">
        <f t="shared" si="2538"/>
        <v/>
      </c>
      <c r="AN3380" s="300" t="str">
        <f t="shared" si="2542"/>
        <v/>
      </c>
      <c r="AO3380" s="300" t="str">
        <f t="shared" si="2543"/>
        <v/>
      </c>
      <c r="AP3380" s="300" t="str">
        <f t="shared" si="2544"/>
        <v/>
      </c>
      <c r="AQ3380" s="300" t="str">
        <f t="shared" si="2545"/>
        <v>пен</v>
      </c>
      <c r="AR3380" s="306" t="str">
        <f t="shared" si="2546"/>
        <v/>
      </c>
      <c r="AS3380" s="300" t="str">
        <f t="shared" si="2534"/>
        <v/>
      </c>
      <c r="AT3380" s="300" t="str">
        <f t="shared" si="2535"/>
        <v/>
      </c>
      <c r="AU3380" s="192" t="str">
        <f t="shared" si="2556"/>
        <v>пен</v>
      </c>
      <c r="AV3380" s="192" t="str">
        <f t="shared" si="2557"/>
        <v>пен91401426общпро</v>
      </c>
      <c r="AW3380" s="191">
        <f t="shared" si="2558"/>
        <v>48000</v>
      </c>
      <c r="AX3380" s="191">
        <f t="shared" si="2559"/>
        <v>32000</v>
      </c>
      <c r="AY3380" s="191">
        <f t="shared" si="2560"/>
        <v>0</v>
      </c>
      <c r="AZ3380" s="191">
        <f t="shared" si="2561"/>
        <v>0</v>
      </c>
      <c r="BA3380" s="193">
        <f t="shared" si="2562"/>
        <v>1</v>
      </c>
      <c r="BB3380" s="193">
        <f t="shared" si="2563"/>
        <v>1</v>
      </c>
      <c r="BC3380" s="193">
        <f t="shared" si="2564"/>
        <v>1</v>
      </c>
      <c r="BD3380" s="191">
        <f t="shared" si="2527"/>
        <v>0</v>
      </c>
      <c r="BE3380" s="191">
        <f t="shared" si="2565"/>
        <v>0</v>
      </c>
      <c r="BF3380" s="210">
        <f t="shared" si="2566"/>
        <v>0</v>
      </c>
      <c r="BG3380" s="211">
        <f t="shared" si="2567"/>
        <v>0</v>
      </c>
      <c r="BJ3380" s="186"/>
      <c r="BK3380" s="186"/>
      <c r="BL3380" s="233" t="str">
        <f t="shared" si="2568"/>
        <v>10</v>
      </c>
    </row>
    <row r="3381" spans="1:64" ht="12" customHeight="1">
      <c r="A3381" s="333" t="s">
        <v>697</v>
      </c>
      <c r="B3381" s="381" t="s">
        <v>414</v>
      </c>
      <c r="C3381" s="333" t="s">
        <v>669</v>
      </c>
      <c r="D3381" s="381" t="s">
        <v>410</v>
      </c>
      <c r="E3381" s="381" t="s">
        <v>982</v>
      </c>
      <c r="F3381" s="381" t="s">
        <v>682</v>
      </c>
      <c r="G3381" s="381" t="s">
        <v>676</v>
      </c>
      <c r="H3381" s="100" t="s">
        <v>653</v>
      </c>
      <c r="I3381" s="381" t="s">
        <v>505</v>
      </c>
      <c r="J3381" s="382">
        <v>12000</v>
      </c>
      <c r="K3381" s="382">
        <v>8000</v>
      </c>
      <c r="L3381" s="191" t="str">
        <f t="shared" si="2551"/>
        <v>915014271001909008000031226301</v>
      </c>
      <c r="M3381" s="192">
        <f t="array" ref="M3381">IF(COUNT(SEARCH(Удалить_Роспись_КВСР,$B3381)*SEARCH(Удалить_Роспись_ПБС,$C3381)*SEARCH(Удалить_Роспись_КФСР, $D3381)*SEARCH(Удалить_Роспись_КЦСР,$E3381)*SEARCH(Удалить_Роспись_КВР,$F3381)*SEARCH(Удалить_Роспись_ЭК,$H3381)*SEARCH(Удалить_Роспись_КР,$I3381))&gt;0,0,1)</f>
        <v>1</v>
      </c>
      <c r="N3381" s="192">
        <v>0</v>
      </c>
      <c r="O3381" s="192" t="str">
        <f t="shared" si="2528"/>
        <v/>
      </c>
      <c r="P3381" s="192" t="str">
        <f t="shared" si="2540"/>
        <v/>
      </c>
      <c r="Q3381" s="300" t="str">
        <f t="shared" si="2529"/>
        <v/>
      </c>
      <c r="R3381" s="300" t="str">
        <f t="shared" si="2530"/>
        <v/>
      </c>
      <c r="S3381" s="300" t="str">
        <f t="shared" si="2524"/>
        <v>пен</v>
      </c>
      <c r="T3381" s="192" t="str">
        <f t="shared" si="2531"/>
        <v/>
      </c>
      <c r="U3381" s="303" t="str">
        <f t="shared" si="2523"/>
        <v/>
      </c>
      <c r="V3381" s="300" t="str">
        <f t="shared" si="2552"/>
        <v/>
      </c>
      <c r="W3381" s="192" t="str">
        <f t="shared" si="2547"/>
        <v/>
      </c>
      <c r="X3381" s="303" t="str">
        <f t="shared" si="2548"/>
        <v/>
      </c>
      <c r="Y3381" s="300" t="str">
        <f t="shared" si="2525"/>
        <v/>
      </c>
      <c r="Z3381" s="300" t="str">
        <f t="shared" si="2536"/>
        <v/>
      </c>
      <c r="AA3381" s="303" t="str">
        <f t="shared" si="2549"/>
        <v/>
      </c>
      <c r="AB3381" s="300" t="str">
        <f t="shared" si="2532"/>
        <v/>
      </c>
      <c r="AC3381" s="300" t="str">
        <f t="shared" si="2550"/>
        <v/>
      </c>
      <c r="AD3381" s="300" t="str">
        <f t="shared" si="2533"/>
        <v/>
      </c>
      <c r="AE3381" s="192" t="str">
        <f t="shared" si="2553"/>
        <v/>
      </c>
      <c r="AF3381" s="192" t="str">
        <f t="shared" si="2554"/>
        <v/>
      </c>
      <c r="AG3381" s="192"/>
      <c r="AJ3381" s="300" t="str">
        <f t="shared" si="2555"/>
        <v/>
      </c>
      <c r="AK3381" s="300" t="str">
        <f t="shared" si="2541"/>
        <v/>
      </c>
      <c r="AL3381" s="300" t="str">
        <f t="shared" si="2526"/>
        <v/>
      </c>
      <c r="AM3381" s="300" t="str">
        <f t="shared" si="2538"/>
        <v/>
      </c>
      <c r="AN3381" s="300" t="str">
        <f t="shared" si="2542"/>
        <v/>
      </c>
      <c r="AO3381" s="300" t="str">
        <f t="shared" si="2543"/>
        <v/>
      </c>
      <c r="AP3381" s="300" t="str">
        <f t="shared" si="2544"/>
        <v/>
      </c>
      <c r="AQ3381" s="300" t="str">
        <f t="shared" si="2545"/>
        <v>пен</v>
      </c>
      <c r="AR3381" s="306" t="str">
        <f t="shared" si="2546"/>
        <v/>
      </c>
      <c r="AS3381" s="300" t="str">
        <f t="shared" si="2534"/>
        <v/>
      </c>
      <c r="AT3381" s="300" t="str">
        <f t="shared" si="2535"/>
        <v/>
      </c>
      <c r="AU3381" s="192" t="str">
        <f t="shared" si="2556"/>
        <v>пен</v>
      </c>
      <c r="AV3381" s="192" t="str">
        <f t="shared" si="2557"/>
        <v>пен91501427общпро</v>
      </c>
      <c r="AW3381" s="191">
        <f t="shared" si="2558"/>
        <v>12000</v>
      </c>
      <c r="AX3381" s="191">
        <f t="shared" si="2559"/>
        <v>8000</v>
      </c>
      <c r="AY3381" s="191">
        <f t="shared" si="2560"/>
        <v>0</v>
      </c>
      <c r="AZ3381" s="191">
        <f t="shared" si="2561"/>
        <v>0</v>
      </c>
      <c r="BA3381" s="193">
        <f t="shared" si="2562"/>
        <v>1</v>
      </c>
      <c r="BB3381" s="193">
        <f t="shared" si="2563"/>
        <v>1</v>
      </c>
      <c r="BC3381" s="193">
        <f t="shared" si="2564"/>
        <v>1</v>
      </c>
      <c r="BD3381" s="191">
        <f t="shared" si="2527"/>
        <v>0</v>
      </c>
      <c r="BE3381" s="191">
        <f t="shared" si="2565"/>
        <v>0</v>
      </c>
      <c r="BF3381" s="210">
        <f t="shared" si="2566"/>
        <v>0</v>
      </c>
      <c r="BG3381" s="211">
        <f t="shared" si="2567"/>
        <v>0</v>
      </c>
      <c r="BJ3381" s="186"/>
      <c r="BK3381" s="186"/>
      <c r="BL3381" s="233" t="str">
        <f t="shared" si="2568"/>
        <v>10</v>
      </c>
    </row>
    <row r="3382" spans="1:64" ht="12" customHeight="1">
      <c r="A3382" s="333" t="s">
        <v>698</v>
      </c>
      <c r="B3382" s="381" t="s">
        <v>448</v>
      </c>
      <c r="C3382" s="333" t="s">
        <v>670</v>
      </c>
      <c r="D3382" s="381" t="s">
        <v>410</v>
      </c>
      <c r="E3382" s="381" t="s">
        <v>982</v>
      </c>
      <c r="F3382" s="381" t="s">
        <v>682</v>
      </c>
      <c r="G3382" s="381" t="s">
        <v>676</v>
      </c>
      <c r="H3382" s="100" t="s">
        <v>653</v>
      </c>
      <c r="I3382" s="381" t="s">
        <v>505</v>
      </c>
      <c r="J3382" s="382">
        <v>12000</v>
      </c>
      <c r="K3382" s="382">
        <v>9000</v>
      </c>
      <c r="L3382" s="191" t="str">
        <f t="shared" si="2551"/>
        <v>916014281001909008000031226301</v>
      </c>
      <c r="M3382" s="192">
        <f t="array" ref="M3382">IF(COUNT(SEARCH(Удалить_Роспись_КВСР,$B3382)*SEARCH(Удалить_Роспись_ПБС,$C3382)*SEARCH(Удалить_Роспись_КФСР, $D3382)*SEARCH(Удалить_Роспись_КЦСР,$E3382)*SEARCH(Удалить_Роспись_КВР,$F3382)*SEARCH(Удалить_Роспись_ЭК,$H3382)*SEARCH(Удалить_Роспись_КР,$I3382))&gt;0,0,1)</f>
        <v>1</v>
      </c>
      <c r="N3382" s="192">
        <v>0</v>
      </c>
      <c r="O3382" s="192" t="str">
        <f t="shared" si="2528"/>
        <v/>
      </c>
      <c r="P3382" s="192" t="str">
        <f t="shared" si="2540"/>
        <v/>
      </c>
      <c r="Q3382" s="300" t="str">
        <f t="shared" si="2529"/>
        <v/>
      </c>
      <c r="R3382" s="300" t="str">
        <f t="shared" si="2530"/>
        <v/>
      </c>
      <c r="S3382" s="300" t="str">
        <f t="shared" si="2524"/>
        <v>пен</v>
      </c>
      <c r="T3382" s="192" t="str">
        <f t="shared" si="2531"/>
        <v/>
      </c>
      <c r="U3382" s="303" t="str">
        <f t="shared" si="2523"/>
        <v/>
      </c>
      <c r="V3382" s="300" t="str">
        <f t="shared" si="2552"/>
        <v/>
      </c>
      <c r="W3382" s="192" t="str">
        <f t="shared" si="2547"/>
        <v/>
      </c>
      <c r="X3382" s="303" t="str">
        <f t="shared" si="2548"/>
        <v/>
      </c>
      <c r="Y3382" s="300" t="str">
        <f t="shared" si="2525"/>
        <v/>
      </c>
      <c r="Z3382" s="300" t="str">
        <f t="shared" si="2536"/>
        <v/>
      </c>
      <c r="AA3382" s="303" t="str">
        <f t="shared" si="2549"/>
        <v/>
      </c>
      <c r="AB3382" s="300" t="str">
        <f t="shared" si="2532"/>
        <v/>
      </c>
      <c r="AC3382" s="300" t="str">
        <f t="shared" si="2550"/>
        <v/>
      </c>
      <c r="AD3382" s="300" t="str">
        <f t="shared" si="2533"/>
        <v/>
      </c>
      <c r="AE3382" s="192" t="str">
        <f t="shared" si="2553"/>
        <v/>
      </c>
      <c r="AF3382" s="192" t="str">
        <f t="shared" si="2554"/>
        <v/>
      </c>
      <c r="AG3382" s="192"/>
      <c r="AJ3382" s="300" t="str">
        <f t="shared" si="2555"/>
        <v/>
      </c>
      <c r="AK3382" s="300" t="str">
        <f t="shared" si="2541"/>
        <v/>
      </c>
      <c r="AL3382" s="300" t="str">
        <f t="shared" si="2526"/>
        <v/>
      </c>
      <c r="AM3382" s="300" t="str">
        <f t="shared" si="2538"/>
        <v/>
      </c>
      <c r="AN3382" s="300" t="str">
        <f t="shared" si="2542"/>
        <v/>
      </c>
      <c r="AO3382" s="300" t="str">
        <f t="shared" si="2543"/>
        <v/>
      </c>
      <c r="AP3382" s="300" t="str">
        <f t="shared" si="2544"/>
        <v/>
      </c>
      <c r="AQ3382" s="300" t="str">
        <f t="shared" si="2545"/>
        <v>пен</v>
      </c>
      <c r="AR3382" s="306" t="str">
        <f t="shared" si="2546"/>
        <v/>
      </c>
      <c r="AS3382" s="300" t="str">
        <f t="shared" si="2534"/>
        <v/>
      </c>
      <c r="AT3382" s="300" t="str">
        <f t="shared" si="2535"/>
        <v/>
      </c>
      <c r="AU3382" s="192" t="str">
        <f t="shared" si="2556"/>
        <v>пен</v>
      </c>
      <c r="AV3382" s="192" t="str">
        <f t="shared" si="2557"/>
        <v>пен91601428общпро</v>
      </c>
      <c r="AW3382" s="191">
        <f t="shared" si="2558"/>
        <v>12000</v>
      </c>
      <c r="AX3382" s="191">
        <f t="shared" si="2559"/>
        <v>9000</v>
      </c>
      <c r="AY3382" s="191">
        <f t="shared" si="2560"/>
        <v>0</v>
      </c>
      <c r="AZ3382" s="191">
        <f t="shared" si="2561"/>
        <v>0</v>
      </c>
      <c r="BA3382" s="193">
        <f t="shared" si="2562"/>
        <v>1</v>
      </c>
      <c r="BB3382" s="193">
        <f t="shared" si="2563"/>
        <v>1</v>
      </c>
      <c r="BC3382" s="193">
        <f t="shared" si="2564"/>
        <v>1</v>
      </c>
      <c r="BD3382" s="191">
        <f t="shared" si="2527"/>
        <v>0</v>
      </c>
      <c r="BE3382" s="191">
        <f t="shared" si="2565"/>
        <v>0</v>
      </c>
      <c r="BF3382" s="210">
        <f t="shared" si="2566"/>
        <v>0</v>
      </c>
      <c r="BG3382" s="211">
        <f t="shared" si="2567"/>
        <v>0</v>
      </c>
      <c r="BJ3382" s="186"/>
      <c r="BK3382" s="186"/>
      <c r="BL3382" s="233" t="str">
        <f t="shared" si="2568"/>
        <v>10</v>
      </c>
    </row>
    <row r="3383" spans="1:64" ht="12" customHeight="1">
      <c r="A3383" s="333" t="s">
        <v>699</v>
      </c>
      <c r="B3383" s="381" t="s">
        <v>451</v>
      </c>
      <c r="C3383" s="333" t="s">
        <v>671</v>
      </c>
      <c r="D3383" s="381" t="s">
        <v>410</v>
      </c>
      <c r="E3383" s="381" t="s">
        <v>982</v>
      </c>
      <c r="F3383" s="381" t="s">
        <v>682</v>
      </c>
      <c r="G3383" s="381" t="s">
        <v>676</v>
      </c>
      <c r="H3383" s="100" t="s">
        <v>653</v>
      </c>
      <c r="I3383" s="381" t="s">
        <v>505</v>
      </c>
      <c r="J3383" s="382">
        <v>41000</v>
      </c>
      <c r="K3383" s="382">
        <v>29000</v>
      </c>
      <c r="L3383" s="191" t="str">
        <f t="shared" si="2551"/>
        <v>917014291001909008000031226301</v>
      </c>
      <c r="M3383" s="192">
        <f t="array" ref="M3383">IF(COUNT(SEARCH(Удалить_Роспись_КВСР,$B3383)*SEARCH(Удалить_Роспись_ПБС,$C3383)*SEARCH(Удалить_Роспись_КФСР, $D3383)*SEARCH(Удалить_Роспись_КЦСР,$E3383)*SEARCH(Удалить_Роспись_КВР,$F3383)*SEARCH(Удалить_Роспись_ЭК,$H3383)*SEARCH(Удалить_Роспись_КР,$I3383))&gt;0,0,1)</f>
        <v>1</v>
      </c>
      <c r="N3383" s="192">
        <v>0</v>
      </c>
      <c r="O3383" s="192" t="str">
        <f t="shared" si="2528"/>
        <v/>
      </c>
      <c r="P3383" s="192" t="str">
        <f t="shared" si="2540"/>
        <v/>
      </c>
      <c r="Q3383" s="300" t="str">
        <f t="shared" si="2529"/>
        <v/>
      </c>
      <c r="R3383" s="300" t="str">
        <f t="shared" si="2530"/>
        <v/>
      </c>
      <c r="S3383" s="300" t="str">
        <f t="shared" si="2524"/>
        <v>пен</v>
      </c>
      <c r="T3383" s="192" t="str">
        <f t="shared" si="2531"/>
        <v/>
      </c>
      <c r="U3383" s="303" t="str">
        <f t="shared" si="2523"/>
        <v/>
      </c>
      <c r="V3383" s="300" t="str">
        <f t="shared" si="2552"/>
        <v/>
      </c>
      <c r="W3383" s="192" t="str">
        <f t="shared" si="2547"/>
        <v/>
      </c>
      <c r="X3383" s="303" t="str">
        <f t="shared" si="2548"/>
        <v/>
      </c>
      <c r="Y3383" s="300" t="str">
        <f t="shared" si="2525"/>
        <v/>
      </c>
      <c r="Z3383" s="300" t="str">
        <f t="shared" si="2536"/>
        <v/>
      </c>
      <c r="AA3383" s="303" t="str">
        <f t="shared" si="2549"/>
        <v/>
      </c>
      <c r="AB3383" s="300" t="str">
        <f t="shared" si="2532"/>
        <v/>
      </c>
      <c r="AC3383" s="300" t="str">
        <f t="shared" si="2550"/>
        <v/>
      </c>
      <c r="AD3383" s="300" t="str">
        <f t="shared" si="2533"/>
        <v/>
      </c>
      <c r="AE3383" s="192" t="str">
        <f t="shared" si="2553"/>
        <v/>
      </c>
      <c r="AF3383" s="192" t="str">
        <f t="shared" si="2554"/>
        <v/>
      </c>
      <c r="AG3383" s="192"/>
      <c r="AJ3383" s="300" t="str">
        <f t="shared" si="2555"/>
        <v/>
      </c>
      <c r="AK3383" s="300" t="str">
        <f t="shared" si="2541"/>
        <v/>
      </c>
      <c r="AL3383" s="300" t="str">
        <f t="shared" si="2526"/>
        <v/>
      </c>
      <c r="AM3383" s="300" t="str">
        <f t="shared" si="2538"/>
        <v/>
      </c>
      <c r="AN3383" s="300" t="str">
        <f t="shared" si="2542"/>
        <v/>
      </c>
      <c r="AO3383" s="300" t="str">
        <f t="shared" si="2543"/>
        <v/>
      </c>
      <c r="AP3383" s="300" t="str">
        <f t="shared" si="2544"/>
        <v/>
      </c>
      <c r="AQ3383" s="300" t="str">
        <f t="shared" si="2545"/>
        <v>пен</v>
      </c>
      <c r="AR3383" s="306" t="str">
        <f t="shared" si="2546"/>
        <v/>
      </c>
      <c r="AS3383" s="300" t="str">
        <f t="shared" si="2534"/>
        <v/>
      </c>
      <c r="AT3383" s="300" t="str">
        <f t="shared" si="2535"/>
        <v/>
      </c>
      <c r="AU3383" s="192" t="str">
        <f t="shared" si="2556"/>
        <v>пен</v>
      </c>
      <c r="AV3383" s="192" t="str">
        <f t="shared" si="2557"/>
        <v>пен91701429общпро</v>
      </c>
      <c r="AW3383" s="191">
        <f t="shared" si="2558"/>
        <v>41000</v>
      </c>
      <c r="AX3383" s="191">
        <f t="shared" si="2559"/>
        <v>29000</v>
      </c>
      <c r="AY3383" s="191">
        <f t="shared" si="2560"/>
        <v>0</v>
      </c>
      <c r="AZ3383" s="191">
        <f t="shared" si="2561"/>
        <v>0</v>
      </c>
      <c r="BA3383" s="193">
        <f t="shared" si="2562"/>
        <v>1</v>
      </c>
      <c r="BB3383" s="193">
        <f t="shared" si="2563"/>
        <v>1</v>
      </c>
      <c r="BC3383" s="193">
        <f t="shared" si="2564"/>
        <v>1</v>
      </c>
      <c r="BD3383" s="191">
        <f t="shared" si="2527"/>
        <v>0</v>
      </c>
      <c r="BE3383" s="191">
        <f t="shared" si="2565"/>
        <v>0</v>
      </c>
      <c r="BF3383" s="210">
        <f t="shared" si="2566"/>
        <v>0</v>
      </c>
      <c r="BG3383" s="211">
        <f t="shared" si="2567"/>
        <v>0</v>
      </c>
      <c r="BJ3383" s="186"/>
      <c r="BK3383" s="186"/>
      <c r="BL3383" s="233" t="str">
        <f t="shared" si="2568"/>
        <v>10</v>
      </c>
    </row>
    <row r="3384" spans="1:64" ht="12" hidden="1" customHeight="1">
      <c r="H3384" s="100"/>
      <c r="BJ3384" s="186"/>
      <c r="BK3384" s="186"/>
      <c r="BL3384" s="233" t="str">
        <f t="shared" si="2568"/>
        <v/>
      </c>
    </row>
    <row r="3385" spans="1:64" ht="12" hidden="1" customHeight="1">
      <c r="BJ3385" s="186"/>
      <c r="BK3385" s="186"/>
      <c r="BL3385" s="233" t="str">
        <f t="shared" si="2568"/>
        <v/>
      </c>
    </row>
    <row r="3386" spans="1:64" ht="12" hidden="1" customHeight="1">
      <c r="BJ3386" s="186"/>
      <c r="BK3386" s="186"/>
      <c r="BL3386" s="233" t="str">
        <f t="shared" si="2568"/>
        <v/>
      </c>
    </row>
    <row r="3387" spans="1:64" ht="12" hidden="1" customHeight="1">
      <c r="BJ3387" s="186"/>
      <c r="BK3387" s="186"/>
      <c r="BL3387" s="233" t="str">
        <f t="shared" si="2568"/>
        <v/>
      </c>
    </row>
    <row r="3388" spans="1:64" ht="12" hidden="1" customHeight="1">
      <c r="BJ3388" s="186"/>
      <c r="BK3388" s="186"/>
      <c r="BL3388" s="233" t="str">
        <f t="shared" si="2568"/>
        <v/>
      </c>
    </row>
    <row r="3389" spans="1:64" ht="12" hidden="1" customHeight="1">
      <c r="BJ3389" s="186"/>
      <c r="BK3389" s="186"/>
      <c r="BL3389" s="233" t="str">
        <f t="shared" si="2568"/>
        <v/>
      </c>
    </row>
    <row r="3390" spans="1:64" ht="12" hidden="1" customHeight="1">
      <c r="BJ3390" s="186"/>
      <c r="BK3390" s="186"/>
      <c r="BL3390" s="233" t="str">
        <f t="shared" si="2568"/>
        <v/>
      </c>
    </row>
    <row r="3391" spans="1:64" ht="12" hidden="1" customHeight="1">
      <c r="BJ3391" s="186"/>
      <c r="BK3391" s="186"/>
      <c r="BL3391" s="233" t="str">
        <f t="shared" si="2568"/>
        <v/>
      </c>
    </row>
    <row r="3392" spans="1:64" ht="12" hidden="1" customHeight="1">
      <c r="BJ3392" s="186"/>
      <c r="BK3392" s="186"/>
      <c r="BL3392" s="233" t="str">
        <f t="shared" si="2568"/>
        <v/>
      </c>
    </row>
    <row r="3393" spans="62:64" ht="12" hidden="1" customHeight="1">
      <c r="BJ3393" s="186"/>
      <c r="BK3393" s="186"/>
      <c r="BL3393" s="233" t="str">
        <f t="shared" si="2568"/>
        <v/>
      </c>
    </row>
    <row r="3394" spans="62:64" ht="12" hidden="1" customHeight="1">
      <c r="BJ3394" s="186"/>
      <c r="BK3394" s="186"/>
      <c r="BL3394" s="233" t="str">
        <f t="shared" si="2568"/>
        <v/>
      </c>
    </row>
    <row r="3395" spans="62:64" ht="12" hidden="1" customHeight="1">
      <c r="BJ3395" s="186"/>
      <c r="BK3395" s="186"/>
      <c r="BL3395" s="233" t="str">
        <f t="shared" si="2568"/>
        <v/>
      </c>
    </row>
    <row r="3396" spans="62:64" ht="12" hidden="1" customHeight="1">
      <c r="BJ3396" s="186"/>
      <c r="BK3396" s="186"/>
      <c r="BL3396" s="233" t="str">
        <f t="shared" si="2568"/>
        <v/>
      </c>
    </row>
    <row r="3397" spans="62:64" ht="12" hidden="1" customHeight="1">
      <c r="BJ3397" s="186"/>
      <c r="BK3397" s="186"/>
      <c r="BL3397" s="233" t="str">
        <f t="shared" si="2568"/>
        <v/>
      </c>
    </row>
    <row r="3398" spans="62:64" ht="12" hidden="1" customHeight="1">
      <c r="BJ3398" s="186"/>
      <c r="BK3398" s="186"/>
      <c r="BL3398" s="233" t="str">
        <f t="shared" si="2568"/>
        <v/>
      </c>
    </row>
    <row r="3399" spans="62:64" ht="12" hidden="1" customHeight="1">
      <c r="BJ3399" s="186"/>
      <c r="BK3399" s="186"/>
      <c r="BL3399" s="233" t="str">
        <f t="shared" si="2568"/>
        <v/>
      </c>
    </row>
    <row r="3400" spans="62:64" ht="12" hidden="1" customHeight="1">
      <c r="BJ3400" s="186"/>
      <c r="BK3400" s="186"/>
      <c r="BL3400" s="233" t="str">
        <f t="shared" si="2568"/>
        <v/>
      </c>
    </row>
    <row r="3401" spans="62:64" ht="12" hidden="1" customHeight="1">
      <c r="BJ3401" s="186"/>
      <c r="BK3401" s="186"/>
      <c r="BL3401" s="233" t="str">
        <f t="shared" si="2568"/>
        <v/>
      </c>
    </row>
    <row r="3402" spans="62:64" ht="12" hidden="1" customHeight="1">
      <c r="BJ3402" s="186"/>
      <c r="BK3402" s="186"/>
      <c r="BL3402" s="233" t="str">
        <f t="shared" si="2568"/>
        <v/>
      </c>
    </row>
    <row r="3403" spans="62:64" ht="12" hidden="1" customHeight="1">
      <c r="BJ3403" s="186"/>
      <c r="BK3403" s="186"/>
      <c r="BL3403" s="233" t="str">
        <f t="shared" si="2568"/>
        <v/>
      </c>
    </row>
    <row r="3404" spans="62:64" ht="12" hidden="1" customHeight="1">
      <c r="BJ3404" s="186"/>
      <c r="BK3404" s="186"/>
      <c r="BL3404" s="233" t="str">
        <f t="shared" si="2568"/>
        <v/>
      </c>
    </row>
    <row r="3405" spans="62:64" ht="12" hidden="1" customHeight="1">
      <c r="BJ3405" s="186"/>
      <c r="BK3405" s="186"/>
      <c r="BL3405" s="233" t="str">
        <f t="shared" si="2568"/>
        <v/>
      </c>
    </row>
    <row r="3406" spans="62:64" ht="12" hidden="1" customHeight="1">
      <c r="BJ3406" s="186"/>
      <c r="BK3406" s="186"/>
      <c r="BL3406" s="233" t="str">
        <f t="shared" si="2568"/>
        <v/>
      </c>
    </row>
    <row r="3407" spans="62:64" ht="12" hidden="1" customHeight="1">
      <c r="BJ3407" s="186"/>
      <c r="BK3407" s="186"/>
      <c r="BL3407" s="233" t="str">
        <f t="shared" si="2568"/>
        <v/>
      </c>
    </row>
    <row r="3408" spans="62:64" ht="12" hidden="1" customHeight="1">
      <c r="BJ3408" s="186"/>
      <c r="BK3408" s="186"/>
      <c r="BL3408" s="233" t="str">
        <f t="shared" si="2568"/>
        <v/>
      </c>
    </row>
    <row r="3409" spans="62:64" ht="12" hidden="1" customHeight="1">
      <c r="BJ3409" s="186"/>
      <c r="BK3409" s="186"/>
      <c r="BL3409" s="233" t="str">
        <f t="shared" si="2568"/>
        <v/>
      </c>
    </row>
    <row r="3410" spans="62:64" ht="12" hidden="1" customHeight="1">
      <c r="BJ3410" s="186"/>
      <c r="BK3410" s="186"/>
      <c r="BL3410" s="233" t="str">
        <f t="shared" si="2568"/>
        <v/>
      </c>
    </row>
    <row r="3411" spans="62:64" ht="12" hidden="1" customHeight="1">
      <c r="BJ3411" s="186"/>
      <c r="BK3411" s="186"/>
      <c r="BL3411" s="233" t="str">
        <f t="shared" si="2568"/>
        <v/>
      </c>
    </row>
    <row r="3412" spans="62:64" ht="12" hidden="1" customHeight="1">
      <c r="BJ3412" s="186"/>
      <c r="BK3412" s="186"/>
      <c r="BL3412" s="233" t="str">
        <f t="shared" si="2568"/>
        <v/>
      </c>
    </row>
    <row r="3413" spans="62:64" ht="12" hidden="1" customHeight="1">
      <c r="BJ3413" s="186"/>
      <c r="BK3413" s="186"/>
      <c r="BL3413" s="233" t="str">
        <f t="shared" si="2568"/>
        <v/>
      </c>
    </row>
    <row r="3414" spans="62:64" ht="12" hidden="1" customHeight="1">
      <c r="BJ3414" s="186"/>
      <c r="BK3414" s="186"/>
      <c r="BL3414" s="233" t="str">
        <f t="shared" si="2568"/>
        <v/>
      </c>
    </row>
    <row r="3415" spans="62:64" ht="12" hidden="1" customHeight="1">
      <c r="BJ3415" s="186"/>
      <c r="BK3415" s="186"/>
      <c r="BL3415" s="233" t="str">
        <f t="shared" si="2568"/>
        <v/>
      </c>
    </row>
    <row r="3416" spans="62:64" ht="12" hidden="1" customHeight="1">
      <c r="BJ3416" s="186"/>
      <c r="BK3416" s="186"/>
      <c r="BL3416" s="233" t="str">
        <f t="shared" si="2568"/>
        <v/>
      </c>
    </row>
    <row r="3417" spans="62:64" ht="12" hidden="1" customHeight="1">
      <c r="BJ3417" s="186"/>
      <c r="BK3417" s="186"/>
      <c r="BL3417" s="233" t="str">
        <f t="shared" si="2568"/>
        <v/>
      </c>
    </row>
    <row r="3418" spans="62:64" ht="12" hidden="1" customHeight="1">
      <c r="BJ3418" s="186"/>
      <c r="BK3418" s="186"/>
      <c r="BL3418" s="233" t="str">
        <f t="shared" si="2568"/>
        <v/>
      </c>
    </row>
    <row r="3419" spans="62:64" ht="12" hidden="1" customHeight="1">
      <c r="BJ3419" s="186"/>
      <c r="BK3419" s="186"/>
      <c r="BL3419" s="233" t="str">
        <f t="shared" si="2568"/>
        <v/>
      </c>
    </row>
    <row r="3420" spans="62:64" ht="12" hidden="1" customHeight="1">
      <c r="BJ3420" s="186"/>
      <c r="BK3420" s="186"/>
      <c r="BL3420" s="233" t="str">
        <f t="shared" si="2568"/>
        <v/>
      </c>
    </row>
    <row r="3421" spans="62:64" ht="12" hidden="1" customHeight="1">
      <c r="BJ3421" s="186"/>
      <c r="BK3421" s="186"/>
      <c r="BL3421" s="233" t="str">
        <f t="shared" si="2568"/>
        <v/>
      </c>
    </row>
    <row r="3422" spans="62:64" ht="12" hidden="1" customHeight="1">
      <c r="BJ3422" s="186"/>
      <c r="BK3422" s="186"/>
      <c r="BL3422" s="233" t="str">
        <f t="shared" si="2568"/>
        <v/>
      </c>
    </row>
    <row r="3423" spans="62:64" ht="12" hidden="1" customHeight="1">
      <c r="BJ3423" s="186"/>
      <c r="BK3423" s="186"/>
      <c r="BL3423" s="233" t="str">
        <f t="shared" ref="BL3423:BL3486" si="2569">IF(LEFT(B3423,1)="9",LEFT(D3423,2),"")</f>
        <v/>
      </c>
    </row>
    <row r="3424" spans="62:64" ht="12" hidden="1" customHeight="1">
      <c r="BJ3424" s="186"/>
      <c r="BK3424" s="186"/>
      <c r="BL3424" s="233" t="str">
        <f t="shared" si="2569"/>
        <v/>
      </c>
    </row>
    <row r="3425" spans="62:64" ht="12" hidden="1" customHeight="1">
      <c r="BJ3425" s="186"/>
      <c r="BK3425" s="186"/>
      <c r="BL3425" s="233" t="str">
        <f t="shared" si="2569"/>
        <v/>
      </c>
    </row>
    <row r="3426" spans="62:64" ht="12" hidden="1" customHeight="1">
      <c r="BJ3426" s="186"/>
      <c r="BK3426" s="186"/>
      <c r="BL3426" s="233" t="str">
        <f t="shared" si="2569"/>
        <v/>
      </c>
    </row>
    <row r="3427" spans="62:64" ht="12" hidden="1" customHeight="1">
      <c r="BJ3427" s="186"/>
      <c r="BK3427" s="186"/>
      <c r="BL3427" s="233" t="str">
        <f t="shared" si="2569"/>
        <v/>
      </c>
    </row>
    <row r="3428" spans="62:64" ht="12" hidden="1" customHeight="1">
      <c r="BJ3428" s="186"/>
      <c r="BK3428" s="186"/>
      <c r="BL3428" s="233" t="str">
        <f t="shared" si="2569"/>
        <v/>
      </c>
    </row>
    <row r="3429" spans="62:64" ht="12" hidden="1" customHeight="1">
      <c r="BJ3429" s="186"/>
      <c r="BK3429" s="186"/>
      <c r="BL3429" s="233" t="str">
        <f t="shared" si="2569"/>
        <v/>
      </c>
    </row>
    <row r="3430" spans="62:64" ht="12" hidden="1" customHeight="1">
      <c r="BJ3430" s="186"/>
      <c r="BK3430" s="186"/>
      <c r="BL3430" s="233" t="str">
        <f t="shared" si="2569"/>
        <v/>
      </c>
    </row>
    <row r="3431" spans="62:64" ht="12" hidden="1" customHeight="1">
      <c r="BJ3431" s="186"/>
      <c r="BK3431" s="186"/>
      <c r="BL3431" s="233" t="str">
        <f t="shared" si="2569"/>
        <v/>
      </c>
    </row>
    <row r="3432" spans="62:64" ht="12" hidden="1" customHeight="1">
      <c r="BJ3432" s="186"/>
      <c r="BK3432" s="186"/>
      <c r="BL3432" s="233" t="str">
        <f t="shared" si="2569"/>
        <v/>
      </c>
    </row>
    <row r="3433" spans="62:64" ht="12" hidden="1" customHeight="1">
      <c r="BJ3433" s="186"/>
      <c r="BK3433" s="186"/>
      <c r="BL3433" s="233" t="str">
        <f t="shared" si="2569"/>
        <v/>
      </c>
    </row>
    <row r="3434" spans="62:64" ht="12" hidden="1" customHeight="1">
      <c r="BJ3434" s="186"/>
      <c r="BK3434" s="186"/>
      <c r="BL3434" s="233" t="str">
        <f t="shared" si="2569"/>
        <v/>
      </c>
    </row>
    <row r="3435" spans="62:64" ht="12" hidden="1" customHeight="1">
      <c r="BJ3435" s="186"/>
      <c r="BK3435" s="186"/>
      <c r="BL3435" s="233" t="str">
        <f t="shared" si="2569"/>
        <v/>
      </c>
    </row>
    <row r="3436" spans="62:64" ht="12" hidden="1" customHeight="1">
      <c r="BJ3436" s="186"/>
      <c r="BK3436" s="186"/>
      <c r="BL3436" s="233" t="str">
        <f t="shared" si="2569"/>
        <v/>
      </c>
    </row>
    <row r="3437" spans="62:64" ht="12" hidden="1" customHeight="1">
      <c r="BJ3437" s="186"/>
      <c r="BK3437" s="186"/>
      <c r="BL3437" s="233" t="str">
        <f t="shared" si="2569"/>
        <v/>
      </c>
    </row>
    <row r="3438" spans="62:64" ht="12" hidden="1" customHeight="1">
      <c r="BJ3438" s="186"/>
      <c r="BK3438" s="186"/>
      <c r="BL3438" s="233" t="str">
        <f t="shared" si="2569"/>
        <v/>
      </c>
    </row>
    <row r="3439" spans="62:64" ht="12" hidden="1" customHeight="1">
      <c r="BJ3439" s="186"/>
      <c r="BK3439" s="186"/>
      <c r="BL3439" s="233" t="str">
        <f t="shared" si="2569"/>
        <v/>
      </c>
    </row>
    <row r="3440" spans="62:64" ht="12" hidden="1" customHeight="1">
      <c r="BJ3440" s="186"/>
      <c r="BK3440" s="186"/>
      <c r="BL3440" s="233" t="str">
        <f t="shared" si="2569"/>
        <v/>
      </c>
    </row>
    <row r="3441" spans="62:64" ht="12" hidden="1" customHeight="1">
      <c r="BJ3441" s="186"/>
      <c r="BK3441" s="186"/>
      <c r="BL3441" s="233" t="str">
        <f t="shared" si="2569"/>
        <v/>
      </c>
    </row>
    <row r="3442" spans="62:64" ht="12" hidden="1" customHeight="1">
      <c r="BJ3442" s="186"/>
      <c r="BK3442" s="186"/>
      <c r="BL3442" s="233" t="str">
        <f t="shared" si="2569"/>
        <v/>
      </c>
    </row>
    <row r="3443" spans="62:64" ht="12" hidden="1" customHeight="1">
      <c r="BJ3443" s="186"/>
      <c r="BK3443" s="186"/>
      <c r="BL3443" s="233" t="str">
        <f t="shared" si="2569"/>
        <v/>
      </c>
    </row>
    <row r="3444" spans="62:64" ht="12" hidden="1" customHeight="1">
      <c r="BJ3444" s="186"/>
      <c r="BK3444" s="186"/>
      <c r="BL3444" s="233" t="str">
        <f t="shared" si="2569"/>
        <v/>
      </c>
    </row>
    <row r="3445" spans="62:64" ht="12" hidden="1" customHeight="1">
      <c r="BJ3445" s="186"/>
      <c r="BK3445" s="186"/>
      <c r="BL3445" s="233" t="str">
        <f t="shared" si="2569"/>
        <v/>
      </c>
    </row>
    <row r="3446" spans="62:64" ht="12" hidden="1" customHeight="1">
      <c r="BJ3446" s="186"/>
      <c r="BK3446" s="186"/>
      <c r="BL3446" s="233" t="str">
        <f t="shared" si="2569"/>
        <v/>
      </c>
    </row>
    <row r="3447" spans="62:64" ht="12" hidden="1" customHeight="1">
      <c r="BJ3447" s="186"/>
      <c r="BK3447" s="186"/>
      <c r="BL3447" s="233" t="str">
        <f t="shared" si="2569"/>
        <v/>
      </c>
    </row>
    <row r="3448" spans="62:64" ht="12" hidden="1" customHeight="1">
      <c r="BJ3448" s="186"/>
      <c r="BK3448" s="186"/>
      <c r="BL3448" s="233" t="str">
        <f t="shared" si="2569"/>
        <v/>
      </c>
    </row>
    <row r="3449" spans="62:64" ht="12" hidden="1" customHeight="1">
      <c r="BJ3449" s="186"/>
      <c r="BK3449" s="186"/>
      <c r="BL3449" s="233" t="str">
        <f t="shared" si="2569"/>
        <v/>
      </c>
    </row>
    <row r="3450" spans="62:64" ht="12" hidden="1" customHeight="1">
      <c r="BJ3450" s="186"/>
      <c r="BK3450" s="186"/>
      <c r="BL3450" s="233" t="str">
        <f t="shared" si="2569"/>
        <v/>
      </c>
    </row>
    <row r="3451" spans="62:64" ht="12" hidden="1" customHeight="1">
      <c r="BJ3451" s="186"/>
      <c r="BK3451" s="186"/>
      <c r="BL3451" s="233" t="str">
        <f t="shared" si="2569"/>
        <v/>
      </c>
    </row>
    <row r="3452" spans="62:64" ht="12" hidden="1" customHeight="1">
      <c r="BJ3452" s="186"/>
      <c r="BK3452" s="186"/>
      <c r="BL3452" s="233" t="str">
        <f t="shared" si="2569"/>
        <v/>
      </c>
    </row>
    <row r="3453" spans="62:64" ht="12" hidden="1" customHeight="1">
      <c r="BJ3453" s="186"/>
      <c r="BK3453" s="186"/>
      <c r="BL3453" s="233" t="str">
        <f t="shared" si="2569"/>
        <v/>
      </c>
    </row>
    <row r="3454" spans="62:64" ht="12" hidden="1" customHeight="1">
      <c r="BJ3454" s="186"/>
      <c r="BK3454" s="186"/>
      <c r="BL3454" s="233" t="str">
        <f t="shared" si="2569"/>
        <v/>
      </c>
    </row>
    <row r="3455" spans="62:64" ht="12" hidden="1" customHeight="1">
      <c r="BJ3455" s="186"/>
      <c r="BK3455" s="186"/>
      <c r="BL3455" s="233" t="str">
        <f t="shared" si="2569"/>
        <v/>
      </c>
    </row>
    <row r="3456" spans="62:64" ht="12" hidden="1" customHeight="1">
      <c r="BJ3456" s="186"/>
      <c r="BK3456" s="186"/>
      <c r="BL3456" s="233" t="str">
        <f t="shared" si="2569"/>
        <v/>
      </c>
    </row>
    <row r="3457" spans="62:64" ht="12" hidden="1" customHeight="1">
      <c r="BJ3457" s="186"/>
      <c r="BK3457" s="186"/>
      <c r="BL3457" s="233" t="str">
        <f t="shared" si="2569"/>
        <v/>
      </c>
    </row>
    <row r="3458" spans="62:64" ht="12" hidden="1" customHeight="1">
      <c r="BJ3458" s="186"/>
      <c r="BK3458" s="186"/>
      <c r="BL3458" s="233" t="str">
        <f t="shared" si="2569"/>
        <v/>
      </c>
    </row>
    <row r="3459" spans="62:64" ht="12" hidden="1" customHeight="1">
      <c r="BJ3459" s="186"/>
      <c r="BK3459" s="186"/>
      <c r="BL3459" s="233" t="str">
        <f t="shared" si="2569"/>
        <v/>
      </c>
    </row>
    <row r="3460" spans="62:64" ht="12" hidden="1" customHeight="1">
      <c r="BJ3460" s="186"/>
      <c r="BK3460" s="186"/>
      <c r="BL3460" s="233" t="str">
        <f t="shared" si="2569"/>
        <v/>
      </c>
    </row>
    <row r="3461" spans="62:64" ht="12" hidden="1" customHeight="1">
      <c r="BJ3461" s="186"/>
      <c r="BK3461" s="186"/>
      <c r="BL3461" s="233" t="str">
        <f t="shared" si="2569"/>
        <v/>
      </c>
    </row>
    <row r="3462" spans="62:64" ht="12" hidden="1" customHeight="1">
      <c r="BJ3462" s="186"/>
      <c r="BK3462" s="186"/>
      <c r="BL3462" s="233" t="str">
        <f t="shared" si="2569"/>
        <v/>
      </c>
    </row>
    <row r="3463" spans="62:64" ht="12" hidden="1" customHeight="1">
      <c r="BJ3463" s="186"/>
      <c r="BK3463" s="186"/>
      <c r="BL3463" s="233" t="str">
        <f t="shared" si="2569"/>
        <v/>
      </c>
    </row>
    <row r="3464" spans="62:64" ht="12" hidden="1" customHeight="1">
      <c r="BJ3464" s="186"/>
      <c r="BK3464" s="186"/>
      <c r="BL3464" s="233" t="str">
        <f t="shared" si="2569"/>
        <v/>
      </c>
    </row>
    <row r="3465" spans="62:64" ht="12" hidden="1" customHeight="1">
      <c r="BJ3465" s="186"/>
      <c r="BK3465" s="186"/>
      <c r="BL3465" s="233" t="str">
        <f t="shared" si="2569"/>
        <v/>
      </c>
    </row>
    <row r="3466" spans="62:64" ht="12" hidden="1" customHeight="1">
      <c r="BJ3466" s="186"/>
      <c r="BK3466" s="186"/>
      <c r="BL3466" s="233" t="str">
        <f t="shared" si="2569"/>
        <v/>
      </c>
    </row>
    <row r="3467" spans="62:64" ht="12" hidden="1" customHeight="1">
      <c r="BJ3467" s="186"/>
      <c r="BK3467" s="186"/>
      <c r="BL3467" s="233" t="str">
        <f t="shared" si="2569"/>
        <v/>
      </c>
    </row>
    <row r="3468" spans="62:64" ht="12" hidden="1" customHeight="1">
      <c r="BJ3468" s="186"/>
      <c r="BK3468" s="186"/>
      <c r="BL3468" s="233" t="str">
        <f t="shared" si="2569"/>
        <v/>
      </c>
    </row>
    <row r="3469" spans="62:64" ht="12" hidden="1" customHeight="1">
      <c r="BJ3469" s="186"/>
      <c r="BK3469" s="186"/>
      <c r="BL3469" s="233" t="str">
        <f t="shared" si="2569"/>
        <v/>
      </c>
    </row>
    <row r="3470" spans="62:64" ht="12" hidden="1" customHeight="1">
      <c r="BJ3470" s="186"/>
      <c r="BK3470" s="186"/>
      <c r="BL3470" s="233" t="str">
        <f t="shared" si="2569"/>
        <v/>
      </c>
    </row>
    <row r="3471" spans="62:64" ht="12" hidden="1" customHeight="1">
      <c r="BJ3471" s="186"/>
      <c r="BK3471" s="186"/>
      <c r="BL3471" s="233" t="str">
        <f t="shared" si="2569"/>
        <v/>
      </c>
    </row>
    <row r="3472" spans="62:64" ht="12" hidden="1" customHeight="1">
      <c r="BJ3472" s="186"/>
      <c r="BK3472" s="186"/>
      <c r="BL3472" s="233" t="str">
        <f t="shared" si="2569"/>
        <v/>
      </c>
    </row>
    <row r="3473" spans="62:64" ht="12" hidden="1" customHeight="1">
      <c r="BJ3473" s="186"/>
      <c r="BK3473" s="186"/>
      <c r="BL3473" s="233" t="str">
        <f t="shared" si="2569"/>
        <v/>
      </c>
    </row>
    <row r="3474" spans="62:64" ht="12" hidden="1" customHeight="1">
      <c r="BJ3474" s="186"/>
      <c r="BK3474" s="186"/>
      <c r="BL3474" s="233" t="str">
        <f t="shared" si="2569"/>
        <v/>
      </c>
    </row>
    <row r="3475" spans="62:64" ht="12" hidden="1" customHeight="1">
      <c r="BJ3475" s="186"/>
      <c r="BK3475" s="186"/>
      <c r="BL3475" s="233" t="str">
        <f t="shared" si="2569"/>
        <v/>
      </c>
    </row>
    <row r="3476" spans="62:64" ht="12" hidden="1" customHeight="1">
      <c r="BJ3476" s="186"/>
      <c r="BK3476" s="186"/>
      <c r="BL3476" s="233" t="str">
        <f t="shared" si="2569"/>
        <v/>
      </c>
    </row>
    <row r="3477" spans="62:64" ht="12" hidden="1" customHeight="1">
      <c r="BJ3477" s="186"/>
      <c r="BK3477" s="186"/>
      <c r="BL3477" s="233" t="str">
        <f t="shared" si="2569"/>
        <v/>
      </c>
    </row>
    <row r="3478" spans="62:64" ht="12" hidden="1" customHeight="1">
      <c r="BJ3478" s="186"/>
      <c r="BK3478" s="186"/>
      <c r="BL3478" s="233" t="str">
        <f t="shared" si="2569"/>
        <v/>
      </c>
    </row>
    <row r="3479" spans="62:64" ht="12" hidden="1" customHeight="1">
      <c r="BJ3479" s="186"/>
      <c r="BK3479" s="186"/>
      <c r="BL3479" s="233" t="str">
        <f t="shared" si="2569"/>
        <v/>
      </c>
    </row>
    <row r="3480" spans="62:64" ht="12" hidden="1" customHeight="1">
      <c r="BJ3480" s="186"/>
      <c r="BK3480" s="186"/>
      <c r="BL3480" s="233" t="str">
        <f t="shared" si="2569"/>
        <v/>
      </c>
    </row>
    <row r="3481" spans="62:64" ht="12" hidden="1" customHeight="1">
      <c r="BJ3481" s="186"/>
      <c r="BK3481" s="186"/>
      <c r="BL3481" s="233" t="str">
        <f t="shared" si="2569"/>
        <v/>
      </c>
    </row>
    <row r="3482" spans="62:64" ht="12" hidden="1" customHeight="1">
      <c r="BJ3482" s="186"/>
      <c r="BK3482" s="186"/>
      <c r="BL3482" s="233" t="str">
        <f t="shared" si="2569"/>
        <v/>
      </c>
    </row>
    <row r="3483" spans="62:64" ht="12" hidden="1" customHeight="1">
      <c r="BJ3483" s="186"/>
      <c r="BK3483" s="186"/>
      <c r="BL3483" s="233" t="str">
        <f t="shared" si="2569"/>
        <v/>
      </c>
    </row>
    <row r="3484" spans="62:64" ht="12" hidden="1" customHeight="1">
      <c r="BJ3484" s="186"/>
      <c r="BK3484" s="186"/>
      <c r="BL3484" s="233" t="str">
        <f t="shared" si="2569"/>
        <v/>
      </c>
    </row>
    <row r="3485" spans="62:64" ht="12" hidden="1" customHeight="1">
      <c r="BJ3485" s="186"/>
      <c r="BK3485" s="186"/>
      <c r="BL3485" s="233" t="str">
        <f t="shared" si="2569"/>
        <v/>
      </c>
    </row>
    <row r="3486" spans="62:64" ht="12" hidden="1" customHeight="1">
      <c r="BJ3486" s="186"/>
      <c r="BK3486" s="186"/>
      <c r="BL3486" s="233" t="str">
        <f t="shared" si="2569"/>
        <v/>
      </c>
    </row>
    <row r="3487" spans="62:64" ht="12" hidden="1" customHeight="1">
      <c r="BJ3487" s="186"/>
      <c r="BK3487" s="186"/>
      <c r="BL3487" s="233" t="str">
        <f t="shared" ref="BL3487:BL3550" si="2570">IF(LEFT(B3487,1)="9",LEFT(D3487,2),"")</f>
        <v/>
      </c>
    </row>
    <row r="3488" spans="62:64" ht="12" hidden="1" customHeight="1">
      <c r="BJ3488" s="186"/>
      <c r="BK3488" s="186"/>
      <c r="BL3488" s="233" t="str">
        <f t="shared" si="2570"/>
        <v/>
      </c>
    </row>
    <row r="3489" spans="62:64" ht="12" hidden="1" customHeight="1">
      <c r="BJ3489" s="186"/>
      <c r="BK3489" s="186"/>
      <c r="BL3489" s="233" t="str">
        <f t="shared" si="2570"/>
        <v/>
      </c>
    </row>
    <row r="3490" spans="62:64" ht="12" hidden="1" customHeight="1">
      <c r="BJ3490" s="186"/>
      <c r="BK3490" s="186"/>
      <c r="BL3490" s="233" t="str">
        <f t="shared" si="2570"/>
        <v/>
      </c>
    </row>
    <row r="3491" spans="62:64" ht="12" hidden="1" customHeight="1">
      <c r="BJ3491" s="186"/>
      <c r="BK3491" s="186"/>
      <c r="BL3491" s="233" t="str">
        <f t="shared" si="2570"/>
        <v/>
      </c>
    </row>
    <row r="3492" spans="62:64" ht="12" hidden="1" customHeight="1">
      <c r="BJ3492" s="186"/>
      <c r="BK3492" s="186"/>
      <c r="BL3492" s="233" t="str">
        <f t="shared" si="2570"/>
        <v/>
      </c>
    </row>
    <row r="3493" spans="62:64" ht="12" hidden="1" customHeight="1">
      <c r="BJ3493" s="186"/>
      <c r="BK3493" s="186"/>
      <c r="BL3493" s="233" t="str">
        <f t="shared" si="2570"/>
        <v/>
      </c>
    </row>
    <row r="3494" spans="62:64" ht="12" hidden="1" customHeight="1">
      <c r="BJ3494" s="186"/>
      <c r="BK3494" s="186"/>
      <c r="BL3494" s="233" t="str">
        <f t="shared" si="2570"/>
        <v/>
      </c>
    </row>
    <row r="3495" spans="62:64" ht="12" hidden="1" customHeight="1">
      <c r="BJ3495" s="186"/>
      <c r="BK3495" s="186"/>
      <c r="BL3495" s="233" t="str">
        <f t="shared" si="2570"/>
        <v/>
      </c>
    </row>
    <row r="3496" spans="62:64" ht="12" hidden="1" customHeight="1">
      <c r="BJ3496" s="186"/>
      <c r="BK3496" s="186"/>
      <c r="BL3496" s="233" t="str">
        <f t="shared" si="2570"/>
        <v/>
      </c>
    </row>
    <row r="3497" spans="62:64" ht="12" hidden="1" customHeight="1">
      <c r="BJ3497" s="186"/>
      <c r="BK3497" s="186"/>
      <c r="BL3497" s="233" t="str">
        <f t="shared" si="2570"/>
        <v/>
      </c>
    </row>
    <row r="3498" spans="62:64" ht="12" hidden="1" customHeight="1">
      <c r="BJ3498" s="186"/>
      <c r="BK3498" s="186"/>
      <c r="BL3498" s="233" t="str">
        <f t="shared" si="2570"/>
        <v/>
      </c>
    </row>
    <row r="3499" spans="62:64" ht="12" hidden="1" customHeight="1">
      <c r="BJ3499" s="186"/>
      <c r="BK3499" s="186"/>
      <c r="BL3499" s="233" t="str">
        <f t="shared" si="2570"/>
        <v/>
      </c>
    </row>
    <row r="3500" spans="62:64" ht="12" hidden="1" customHeight="1">
      <c r="BJ3500" s="186"/>
      <c r="BK3500" s="186"/>
      <c r="BL3500" s="233" t="str">
        <f t="shared" si="2570"/>
        <v/>
      </c>
    </row>
    <row r="3501" spans="62:64" ht="12" hidden="1" customHeight="1">
      <c r="BJ3501" s="186"/>
      <c r="BK3501" s="186"/>
      <c r="BL3501" s="233" t="str">
        <f t="shared" si="2570"/>
        <v/>
      </c>
    </row>
    <row r="3502" spans="62:64" ht="12" hidden="1" customHeight="1">
      <c r="BJ3502" s="186"/>
      <c r="BK3502" s="186"/>
      <c r="BL3502" s="233" t="str">
        <f t="shared" si="2570"/>
        <v/>
      </c>
    </row>
    <row r="3503" spans="62:64" ht="12" hidden="1" customHeight="1">
      <c r="BJ3503" s="186"/>
      <c r="BK3503" s="186"/>
      <c r="BL3503" s="233" t="str">
        <f t="shared" si="2570"/>
        <v/>
      </c>
    </row>
    <row r="3504" spans="62:64" ht="12" hidden="1" customHeight="1">
      <c r="BJ3504" s="186"/>
      <c r="BK3504" s="186"/>
      <c r="BL3504" s="233" t="str">
        <f t="shared" si="2570"/>
        <v/>
      </c>
    </row>
    <row r="3505" spans="62:64" ht="12" hidden="1" customHeight="1">
      <c r="BJ3505" s="186"/>
      <c r="BK3505" s="186"/>
      <c r="BL3505" s="233" t="str">
        <f t="shared" si="2570"/>
        <v/>
      </c>
    </row>
    <row r="3506" spans="62:64" ht="12" hidden="1" customHeight="1">
      <c r="BJ3506" s="186"/>
      <c r="BK3506" s="186"/>
      <c r="BL3506" s="233" t="str">
        <f t="shared" si="2570"/>
        <v/>
      </c>
    </row>
    <row r="3507" spans="62:64" ht="12" hidden="1" customHeight="1">
      <c r="BJ3507" s="186"/>
      <c r="BK3507" s="186"/>
      <c r="BL3507" s="233" t="str">
        <f t="shared" si="2570"/>
        <v/>
      </c>
    </row>
    <row r="3508" spans="62:64" ht="12" hidden="1" customHeight="1">
      <c r="BJ3508" s="186"/>
      <c r="BK3508" s="186"/>
      <c r="BL3508" s="233" t="str">
        <f t="shared" si="2570"/>
        <v/>
      </c>
    </row>
    <row r="3509" spans="62:64" ht="12" hidden="1" customHeight="1">
      <c r="BJ3509" s="186"/>
      <c r="BK3509" s="186"/>
      <c r="BL3509" s="233" t="str">
        <f t="shared" si="2570"/>
        <v/>
      </c>
    </row>
    <row r="3510" spans="62:64" ht="12" hidden="1" customHeight="1">
      <c r="BJ3510" s="186"/>
      <c r="BK3510" s="186"/>
      <c r="BL3510" s="233" t="str">
        <f t="shared" si="2570"/>
        <v/>
      </c>
    </row>
    <row r="3511" spans="62:64" ht="12" hidden="1" customHeight="1">
      <c r="BJ3511" s="186"/>
      <c r="BK3511" s="186"/>
      <c r="BL3511" s="233" t="str">
        <f t="shared" si="2570"/>
        <v/>
      </c>
    </row>
    <row r="3512" spans="62:64" ht="12" hidden="1" customHeight="1">
      <c r="BJ3512" s="186"/>
      <c r="BK3512" s="186"/>
      <c r="BL3512" s="233" t="str">
        <f t="shared" si="2570"/>
        <v/>
      </c>
    </row>
    <row r="3513" spans="62:64" ht="12" hidden="1" customHeight="1">
      <c r="BJ3513" s="186"/>
      <c r="BK3513" s="186"/>
      <c r="BL3513" s="233" t="str">
        <f t="shared" si="2570"/>
        <v/>
      </c>
    </row>
    <row r="3514" spans="62:64" ht="12" hidden="1" customHeight="1">
      <c r="BJ3514" s="186"/>
      <c r="BK3514" s="186"/>
      <c r="BL3514" s="233" t="str">
        <f t="shared" si="2570"/>
        <v/>
      </c>
    </row>
    <row r="3515" spans="62:64" ht="12" hidden="1" customHeight="1">
      <c r="BJ3515" s="186"/>
      <c r="BK3515" s="186"/>
      <c r="BL3515" s="233" t="str">
        <f t="shared" si="2570"/>
        <v/>
      </c>
    </row>
    <row r="3516" spans="62:64" ht="12" hidden="1" customHeight="1">
      <c r="BJ3516" s="186"/>
      <c r="BK3516" s="186"/>
      <c r="BL3516" s="233" t="str">
        <f t="shared" si="2570"/>
        <v/>
      </c>
    </row>
    <row r="3517" spans="62:64" ht="12" hidden="1" customHeight="1">
      <c r="BJ3517" s="186"/>
      <c r="BK3517" s="186"/>
      <c r="BL3517" s="233" t="str">
        <f t="shared" si="2570"/>
        <v/>
      </c>
    </row>
    <row r="3518" spans="62:64" ht="12" hidden="1" customHeight="1">
      <c r="BJ3518" s="186"/>
      <c r="BK3518" s="186"/>
      <c r="BL3518" s="233" t="str">
        <f t="shared" si="2570"/>
        <v/>
      </c>
    </row>
    <row r="3519" spans="62:64" ht="12" hidden="1" customHeight="1">
      <c r="BJ3519" s="186"/>
      <c r="BK3519" s="186"/>
      <c r="BL3519" s="233" t="str">
        <f t="shared" si="2570"/>
        <v/>
      </c>
    </row>
    <row r="3520" spans="62:64" ht="12" hidden="1" customHeight="1">
      <c r="BJ3520" s="186"/>
      <c r="BK3520" s="186"/>
      <c r="BL3520" s="233" t="str">
        <f t="shared" si="2570"/>
        <v/>
      </c>
    </row>
    <row r="3521" spans="62:64" ht="12" hidden="1" customHeight="1">
      <c r="BJ3521" s="186"/>
      <c r="BK3521" s="186"/>
      <c r="BL3521" s="233" t="str">
        <f t="shared" si="2570"/>
        <v/>
      </c>
    </row>
    <row r="3522" spans="62:64" ht="12" hidden="1" customHeight="1">
      <c r="BJ3522" s="186"/>
      <c r="BK3522" s="186"/>
      <c r="BL3522" s="233" t="str">
        <f t="shared" si="2570"/>
        <v/>
      </c>
    </row>
    <row r="3523" spans="62:64" ht="12" hidden="1" customHeight="1">
      <c r="BJ3523" s="186"/>
      <c r="BK3523" s="186"/>
      <c r="BL3523" s="233" t="str">
        <f t="shared" si="2570"/>
        <v/>
      </c>
    </row>
    <row r="3524" spans="62:64" ht="12" hidden="1" customHeight="1">
      <c r="BJ3524" s="186"/>
      <c r="BK3524" s="186"/>
      <c r="BL3524" s="233" t="str">
        <f t="shared" si="2570"/>
        <v/>
      </c>
    </row>
    <row r="3525" spans="62:64" ht="12" hidden="1" customHeight="1">
      <c r="BJ3525" s="186"/>
      <c r="BK3525" s="186"/>
      <c r="BL3525" s="233" t="str">
        <f t="shared" si="2570"/>
        <v/>
      </c>
    </row>
    <row r="3526" spans="62:64" ht="12" hidden="1" customHeight="1">
      <c r="BJ3526" s="186"/>
      <c r="BK3526" s="186"/>
      <c r="BL3526" s="233" t="str">
        <f t="shared" si="2570"/>
        <v/>
      </c>
    </row>
    <row r="3527" spans="62:64" ht="12" hidden="1" customHeight="1">
      <c r="BJ3527" s="186"/>
      <c r="BK3527" s="186"/>
      <c r="BL3527" s="233" t="str">
        <f t="shared" si="2570"/>
        <v/>
      </c>
    </row>
    <row r="3528" spans="62:64" ht="12" hidden="1" customHeight="1">
      <c r="BJ3528" s="186"/>
      <c r="BK3528" s="186"/>
      <c r="BL3528" s="233" t="str">
        <f t="shared" si="2570"/>
        <v/>
      </c>
    </row>
    <row r="3529" spans="62:64" ht="12" hidden="1" customHeight="1">
      <c r="BJ3529" s="186"/>
      <c r="BK3529" s="186"/>
      <c r="BL3529" s="233" t="str">
        <f t="shared" si="2570"/>
        <v/>
      </c>
    </row>
    <row r="3530" spans="62:64" ht="12" hidden="1" customHeight="1">
      <c r="BJ3530" s="186"/>
      <c r="BK3530" s="186"/>
      <c r="BL3530" s="233" t="str">
        <f t="shared" si="2570"/>
        <v/>
      </c>
    </row>
    <row r="3531" spans="62:64" ht="12" hidden="1" customHeight="1">
      <c r="BJ3531" s="186"/>
      <c r="BK3531" s="186"/>
      <c r="BL3531" s="233" t="str">
        <f t="shared" si="2570"/>
        <v/>
      </c>
    </row>
    <row r="3532" spans="62:64" ht="12" hidden="1" customHeight="1">
      <c r="BJ3532" s="186"/>
      <c r="BK3532" s="186"/>
      <c r="BL3532" s="233" t="str">
        <f t="shared" si="2570"/>
        <v/>
      </c>
    </row>
    <row r="3533" spans="62:64" ht="12" hidden="1" customHeight="1">
      <c r="BJ3533" s="186"/>
      <c r="BK3533" s="186"/>
      <c r="BL3533" s="233" t="str">
        <f t="shared" si="2570"/>
        <v/>
      </c>
    </row>
    <row r="3534" spans="62:64" ht="12" hidden="1" customHeight="1">
      <c r="BJ3534" s="186"/>
      <c r="BK3534" s="186"/>
      <c r="BL3534" s="233" t="str">
        <f t="shared" si="2570"/>
        <v/>
      </c>
    </row>
    <row r="3535" spans="62:64" ht="12" hidden="1" customHeight="1">
      <c r="BJ3535" s="186"/>
      <c r="BK3535" s="186"/>
      <c r="BL3535" s="233" t="str">
        <f t="shared" si="2570"/>
        <v/>
      </c>
    </row>
    <row r="3536" spans="62:64" ht="12" hidden="1" customHeight="1">
      <c r="BJ3536" s="186"/>
      <c r="BK3536" s="186"/>
      <c r="BL3536" s="233" t="str">
        <f t="shared" si="2570"/>
        <v/>
      </c>
    </row>
    <row r="3537" spans="62:64" ht="12" hidden="1" customHeight="1">
      <c r="BJ3537" s="186"/>
      <c r="BK3537" s="186"/>
      <c r="BL3537" s="233" t="str">
        <f t="shared" si="2570"/>
        <v/>
      </c>
    </row>
    <row r="3538" spans="62:64" ht="12" hidden="1" customHeight="1">
      <c r="BJ3538" s="186"/>
      <c r="BK3538" s="186"/>
      <c r="BL3538" s="233" t="str">
        <f t="shared" si="2570"/>
        <v/>
      </c>
    </row>
    <row r="3539" spans="62:64" ht="12" hidden="1" customHeight="1">
      <c r="BJ3539" s="186"/>
      <c r="BK3539" s="186"/>
      <c r="BL3539" s="233" t="str">
        <f t="shared" si="2570"/>
        <v/>
      </c>
    </row>
    <row r="3540" spans="62:64" ht="12" hidden="1" customHeight="1">
      <c r="BJ3540" s="186"/>
      <c r="BK3540" s="186"/>
      <c r="BL3540" s="233" t="str">
        <f t="shared" si="2570"/>
        <v/>
      </c>
    </row>
    <row r="3541" spans="62:64" ht="12" hidden="1" customHeight="1">
      <c r="BJ3541" s="186"/>
      <c r="BK3541" s="186"/>
      <c r="BL3541" s="233" t="str">
        <f t="shared" si="2570"/>
        <v/>
      </c>
    </row>
    <row r="3542" spans="62:64" ht="12" hidden="1" customHeight="1">
      <c r="BJ3542" s="186"/>
      <c r="BK3542" s="186"/>
      <c r="BL3542" s="233" t="str">
        <f t="shared" si="2570"/>
        <v/>
      </c>
    </row>
    <row r="3543" spans="62:64" ht="12" hidden="1" customHeight="1">
      <c r="BJ3543" s="186"/>
      <c r="BK3543" s="186"/>
      <c r="BL3543" s="233" t="str">
        <f t="shared" si="2570"/>
        <v/>
      </c>
    </row>
    <row r="3544" spans="62:64" ht="12" hidden="1" customHeight="1">
      <c r="BJ3544" s="186"/>
      <c r="BK3544" s="186"/>
      <c r="BL3544" s="233" t="str">
        <f t="shared" si="2570"/>
        <v/>
      </c>
    </row>
    <row r="3545" spans="62:64" ht="12" hidden="1" customHeight="1">
      <c r="BJ3545" s="186"/>
      <c r="BK3545" s="186"/>
      <c r="BL3545" s="233" t="str">
        <f t="shared" si="2570"/>
        <v/>
      </c>
    </row>
    <row r="3546" spans="62:64" ht="12" hidden="1" customHeight="1">
      <c r="BJ3546" s="186"/>
      <c r="BK3546" s="186"/>
      <c r="BL3546" s="233" t="str">
        <f t="shared" si="2570"/>
        <v/>
      </c>
    </row>
    <row r="3547" spans="62:64" ht="12" hidden="1" customHeight="1">
      <c r="BJ3547" s="186"/>
      <c r="BK3547" s="186"/>
      <c r="BL3547" s="233" t="str">
        <f t="shared" si="2570"/>
        <v/>
      </c>
    </row>
    <row r="3548" spans="62:64" ht="12" hidden="1" customHeight="1">
      <c r="BJ3548" s="186"/>
      <c r="BK3548" s="186"/>
      <c r="BL3548" s="233" t="str">
        <f t="shared" si="2570"/>
        <v/>
      </c>
    </row>
    <row r="3549" spans="62:64" ht="12" hidden="1" customHeight="1">
      <c r="BJ3549" s="186"/>
      <c r="BK3549" s="186"/>
      <c r="BL3549" s="233" t="str">
        <f t="shared" si="2570"/>
        <v/>
      </c>
    </row>
    <row r="3550" spans="62:64" ht="12" hidden="1" customHeight="1">
      <c r="BJ3550" s="186"/>
      <c r="BK3550" s="186"/>
      <c r="BL3550" s="233" t="str">
        <f t="shared" si="2570"/>
        <v/>
      </c>
    </row>
    <row r="3551" spans="62:64" ht="12" hidden="1" customHeight="1">
      <c r="BJ3551" s="186"/>
      <c r="BK3551" s="186"/>
      <c r="BL3551" s="233" t="str">
        <f t="shared" ref="BL3551:BL3614" si="2571">IF(LEFT(B3551,1)="9",LEFT(D3551,2),"")</f>
        <v/>
      </c>
    </row>
    <row r="3552" spans="62:64" ht="12" hidden="1" customHeight="1">
      <c r="BJ3552" s="186"/>
      <c r="BK3552" s="186"/>
      <c r="BL3552" s="233" t="str">
        <f t="shared" si="2571"/>
        <v/>
      </c>
    </row>
    <row r="3553" spans="62:64" ht="12" hidden="1" customHeight="1">
      <c r="BJ3553" s="186"/>
      <c r="BK3553" s="186"/>
      <c r="BL3553" s="233" t="str">
        <f t="shared" si="2571"/>
        <v/>
      </c>
    </row>
    <row r="3554" spans="62:64" ht="12" hidden="1" customHeight="1">
      <c r="BJ3554" s="186"/>
      <c r="BK3554" s="186"/>
      <c r="BL3554" s="233" t="str">
        <f t="shared" si="2571"/>
        <v/>
      </c>
    </row>
    <row r="3555" spans="62:64" ht="12" hidden="1" customHeight="1">
      <c r="BJ3555" s="186"/>
      <c r="BK3555" s="186"/>
      <c r="BL3555" s="233" t="str">
        <f t="shared" si="2571"/>
        <v/>
      </c>
    </row>
    <row r="3556" spans="62:64" ht="12" hidden="1" customHeight="1">
      <c r="BJ3556" s="186"/>
      <c r="BK3556" s="186"/>
      <c r="BL3556" s="233" t="str">
        <f t="shared" si="2571"/>
        <v/>
      </c>
    </row>
    <row r="3557" spans="62:64" ht="12" hidden="1" customHeight="1">
      <c r="BJ3557" s="186"/>
      <c r="BK3557" s="186"/>
      <c r="BL3557" s="233" t="str">
        <f t="shared" si="2571"/>
        <v/>
      </c>
    </row>
    <row r="3558" spans="62:64" ht="12" hidden="1" customHeight="1">
      <c r="BJ3558" s="186"/>
      <c r="BK3558" s="186"/>
      <c r="BL3558" s="233" t="str">
        <f t="shared" si="2571"/>
        <v/>
      </c>
    </row>
    <row r="3559" spans="62:64" ht="12" hidden="1" customHeight="1">
      <c r="BJ3559" s="186"/>
      <c r="BK3559" s="186"/>
      <c r="BL3559" s="233" t="str">
        <f t="shared" si="2571"/>
        <v/>
      </c>
    </row>
    <row r="3560" spans="62:64" ht="12" hidden="1" customHeight="1">
      <c r="BJ3560" s="186"/>
      <c r="BK3560" s="186"/>
      <c r="BL3560" s="233" t="str">
        <f t="shared" si="2571"/>
        <v/>
      </c>
    </row>
    <row r="3561" spans="62:64" ht="12" hidden="1" customHeight="1">
      <c r="BJ3561" s="186"/>
      <c r="BK3561" s="186"/>
      <c r="BL3561" s="233" t="str">
        <f t="shared" si="2571"/>
        <v/>
      </c>
    </row>
    <row r="3562" spans="62:64" ht="12" hidden="1" customHeight="1">
      <c r="BJ3562" s="186"/>
      <c r="BK3562" s="186"/>
      <c r="BL3562" s="233" t="str">
        <f t="shared" si="2571"/>
        <v/>
      </c>
    </row>
    <row r="3563" spans="62:64" ht="12" hidden="1" customHeight="1">
      <c r="BJ3563" s="186"/>
      <c r="BK3563" s="186"/>
      <c r="BL3563" s="233" t="str">
        <f t="shared" si="2571"/>
        <v/>
      </c>
    </row>
    <row r="3564" spans="62:64" ht="12" hidden="1" customHeight="1">
      <c r="BJ3564" s="186"/>
      <c r="BK3564" s="186"/>
      <c r="BL3564" s="233" t="str">
        <f t="shared" si="2571"/>
        <v/>
      </c>
    </row>
    <row r="3565" spans="62:64" ht="12" hidden="1" customHeight="1">
      <c r="BJ3565" s="186"/>
      <c r="BK3565" s="186"/>
      <c r="BL3565" s="233" t="str">
        <f t="shared" si="2571"/>
        <v/>
      </c>
    </row>
    <row r="3566" spans="62:64" ht="12" hidden="1" customHeight="1">
      <c r="BJ3566" s="186"/>
      <c r="BK3566" s="186"/>
      <c r="BL3566" s="233" t="str">
        <f t="shared" si="2571"/>
        <v/>
      </c>
    </row>
    <row r="3567" spans="62:64" ht="12" hidden="1" customHeight="1">
      <c r="BJ3567" s="186"/>
      <c r="BK3567" s="186"/>
      <c r="BL3567" s="233" t="str">
        <f t="shared" si="2571"/>
        <v/>
      </c>
    </row>
    <row r="3568" spans="62:64" ht="12" hidden="1" customHeight="1">
      <c r="BJ3568" s="186"/>
      <c r="BK3568" s="186"/>
      <c r="BL3568" s="233" t="str">
        <f t="shared" si="2571"/>
        <v/>
      </c>
    </row>
    <row r="3569" spans="62:64" ht="12" hidden="1" customHeight="1">
      <c r="BJ3569" s="186"/>
      <c r="BK3569" s="186"/>
      <c r="BL3569" s="233" t="str">
        <f t="shared" si="2571"/>
        <v/>
      </c>
    </row>
    <row r="3570" spans="62:64" ht="12" hidden="1" customHeight="1">
      <c r="BJ3570" s="186"/>
      <c r="BK3570" s="186"/>
      <c r="BL3570" s="233" t="str">
        <f t="shared" si="2571"/>
        <v/>
      </c>
    </row>
    <row r="3571" spans="62:64" ht="12" hidden="1" customHeight="1">
      <c r="BJ3571" s="186"/>
      <c r="BK3571" s="186"/>
      <c r="BL3571" s="233" t="str">
        <f t="shared" si="2571"/>
        <v/>
      </c>
    </row>
    <row r="3572" spans="62:64" ht="12" hidden="1" customHeight="1">
      <c r="BJ3572" s="186"/>
      <c r="BK3572" s="186"/>
      <c r="BL3572" s="233" t="str">
        <f t="shared" si="2571"/>
        <v/>
      </c>
    </row>
    <row r="3573" spans="62:64" ht="12" hidden="1" customHeight="1">
      <c r="BJ3573" s="186"/>
      <c r="BK3573" s="186"/>
      <c r="BL3573" s="233" t="str">
        <f t="shared" si="2571"/>
        <v/>
      </c>
    </row>
    <row r="3574" spans="62:64" ht="12" hidden="1" customHeight="1">
      <c r="BJ3574" s="186"/>
      <c r="BK3574" s="186"/>
      <c r="BL3574" s="233" t="str">
        <f t="shared" si="2571"/>
        <v/>
      </c>
    </row>
    <row r="3575" spans="62:64" ht="12" hidden="1" customHeight="1">
      <c r="BJ3575" s="186"/>
      <c r="BK3575" s="186"/>
      <c r="BL3575" s="233" t="str">
        <f t="shared" si="2571"/>
        <v/>
      </c>
    </row>
    <row r="3576" spans="62:64" ht="12" hidden="1" customHeight="1">
      <c r="BJ3576" s="186"/>
      <c r="BK3576" s="186"/>
      <c r="BL3576" s="233" t="str">
        <f t="shared" si="2571"/>
        <v/>
      </c>
    </row>
    <row r="3577" spans="62:64" ht="12" hidden="1" customHeight="1">
      <c r="BJ3577" s="186"/>
      <c r="BK3577" s="186"/>
      <c r="BL3577" s="233" t="str">
        <f t="shared" si="2571"/>
        <v/>
      </c>
    </row>
    <row r="3578" spans="62:64" ht="12" hidden="1" customHeight="1">
      <c r="BJ3578" s="186"/>
      <c r="BK3578" s="186"/>
      <c r="BL3578" s="233" t="str">
        <f t="shared" si="2571"/>
        <v/>
      </c>
    </row>
    <row r="3579" spans="62:64" ht="12" hidden="1" customHeight="1">
      <c r="BJ3579" s="186"/>
      <c r="BK3579" s="186"/>
      <c r="BL3579" s="233" t="str">
        <f t="shared" si="2571"/>
        <v/>
      </c>
    </row>
    <row r="3580" spans="62:64" ht="12" hidden="1" customHeight="1">
      <c r="BJ3580" s="186"/>
      <c r="BK3580" s="186"/>
      <c r="BL3580" s="233" t="str">
        <f t="shared" si="2571"/>
        <v/>
      </c>
    </row>
    <row r="3581" spans="62:64" ht="12" hidden="1" customHeight="1">
      <c r="BJ3581" s="186"/>
      <c r="BK3581" s="186"/>
      <c r="BL3581" s="233" t="str">
        <f t="shared" si="2571"/>
        <v/>
      </c>
    </row>
    <row r="3582" spans="62:64" ht="12" hidden="1" customHeight="1">
      <c r="BJ3582" s="186"/>
      <c r="BK3582" s="186"/>
      <c r="BL3582" s="233" t="str">
        <f t="shared" si="2571"/>
        <v/>
      </c>
    </row>
    <row r="3583" spans="62:64" ht="12" hidden="1" customHeight="1">
      <c r="BJ3583" s="186"/>
      <c r="BK3583" s="186"/>
      <c r="BL3583" s="233" t="str">
        <f t="shared" si="2571"/>
        <v/>
      </c>
    </row>
    <row r="3584" spans="62:64" ht="12" hidden="1" customHeight="1">
      <c r="BJ3584" s="186"/>
      <c r="BK3584" s="186"/>
      <c r="BL3584" s="233" t="str">
        <f t="shared" si="2571"/>
        <v/>
      </c>
    </row>
    <row r="3585" spans="62:64" ht="12" hidden="1" customHeight="1">
      <c r="BJ3585" s="186"/>
      <c r="BK3585" s="186"/>
      <c r="BL3585" s="233" t="str">
        <f t="shared" si="2571"/>
        <v/>
      </c>
    </row>
    <row r="3586" spans="62:64" ht="12" hidden="1" customHeight="1">
      <c r="BJ3586" s="186"/>
      <c r="BK3586" s="186"/>
      <c r="BL3586" s="233" t="str">
        <f t="shared" si="2571"/>
        <v/>
      </c>
    </row>
    <row r="3587" spans="62:64" ht="12" hidden="1" customHeight="1">
      <c r="BJ3587" s="186"/>
      <c r="BK3587" s="186"/>
      <c r="BL3587" s="233" t="str">
        <f t="shared" si="2571"/>
        <v/>
      </c>
    </row>
    <row r="3588" spans="62:64" ht="12" hidden="1" customHeight="1">
      <c r="BJ3588" s="186"/>
      <c r="BK3588" s="186"/>
      <c r="BL3588" s="233" t="str">
        <f t="shared" si="2571"/>
        <v/>
      </c>
    </row>
    <row r="3589" spans="62:64" ht="12" hidden="1" customHeight="1">
      <c r="BJ3589" s="186"/>
      <c r="BK3589" s="186"/>
      <c r="BL3589" s="233" t="str">
        <f t="shared" si="2571"/>
        <v/>
      </c>
    </row>
    <row r="3590" spans="62:64" ht="12" hidden="1" customHeight="1">
      <c r="BJ3590" s="186"/>
      <c r="BK3590" s="186"/>
      <c r="BL3590" s="233" t="str">
        <f t="shared" si="2571"/>
        <v/>
      </c>
    </row>
    <row r="3591" spans="62:64" ht="12" hidden="1" customHeight="1">
      <c r="BJ3591" s="186"/>
      <c r="BK3591" s="186"/>
      <c r="BL3591" s="233" t="str">
        <f t="shared" si="2571"/>
        <v/>
      </c>
    </row>
    <row r="3592" spans="62:64" ht="12" hidden="1" customHeight="1">
      <c r="BJ3592" s="186"/>
      <c r="BK3592" s="186"/>
      <c r="BL3592" s="233" t="str">
        <f t="shared" si="2571"/>
        <v/>
      </c>
    </row>
    <row r="3593" spans="62:64" ht="12" hidden="1" customHeight="1">
      <c r="BJ3593" s="186"/>
      <c r="BK3593" s="186"/>
      <c r="BL3593" s="233" t="str">
        <f t="shared" si="2571"/>
        <v/>
      </c>
    </row>
    <row r="3594" spans="62:64" ht="12" hidden="1" customHeight="1">
      <c r="BJ3594" s="186"/>
      <c r="BK3594" s="186"/>
      <c r="BL3594" s="233" t="str">
        <f t="shared" si="2571"/>
        <v/>
      </c>
    </row>
    <row r="3595" spans="62:64" ht="12" hidden="1" customHeight="1">
      <c r="BJ3595" s="186"/>
      <c r="BK3595" s="186"/>
      <c r="BL3595" s="233" t="str">
        <f t="shared" si="2571"/>
        <v/>
      </c>
    </row>
    <row r="3596" spans="62:64" ht="12" hidden="1" customHeight="1">
      <c r="BJ3596" s="186"/>
      <c r="BK3596" s="186"/>
      <c r="BL3596" s="233" t="str">
        <f t="shared" si="2571"/>
        <v/>
      </c>
    </row>
    <row r="3597" spans="62:64" ht="12" hidden="1" customHeight="1">
      <c r="BJ3597" s="186"/>
      <c r="BK3597" s="186"/>
      <c r="BL3597" s="233" t="str">
        <f t="shared" si="2571"/>
        <v/>
      </c>
    </row>
    <row r="3598" spans="62:64" ht="12" hidden="1" customHeight="1">
      <c r="BJ3598" s="186"/>
      <c r="BK3598" s="186"/>
      <c r="BL3598" s="233" t="str">
        <f t="shared" si="2571"/>
        <v/>
      </c>
    </row>
    <row r="3599" spans="62:64" ht="12" hidden="1" customHeight="1">
      <c r="BJ3599" s="186"/>
      <c r="BK3599" s="186"/>
      <c r="BL3599" s="233" t="str">
        <f t="shared" si="2571"/>
        <v/>
      </c>
    </row>
    <row r="3600" spans="62:64" ht="12" hidden="1" customHeight="1">
      <c r="BJ3600" s="186"/>
      <c r="BK3600" s="186"/>
      <c r="BL3600" s="233" t="str">
        <f t="shared" si="2571"/>
        <v/>
      </c>
    </row>
    <row r="3601" spans="62:64" ht="12" hidden="1" customHeight="1">
      <c r="BJ3601" s="186"/>
      <c r="BK3601" s="186"/>
      <c r="BL3601" s="233" t="str">
        <f t="shared" si="2571"/>
        <v/>
      </c>
    </row>
    <row r="3602" spans="62:64" ht="12" hidden="1" customHeight="1">
      <c r="BJ3602" s="186"/>
      <c r="BK3602" s="186"/>
      <c r="BL3602" s="233" t="str">
        <f t="shared" si="2571"/>
        <v/>
      </c>
    </row>
    <row r="3603" spans="62:64" ht="12" hidden="1" customHeight="1">
      <c r="BJ3603" s="186"/>
      <c r="BK3603" s="186"/>
      <c r="BL3603" s="233" t="str">
        <f t="shared" si="2571"/>
        <v/>
      </c>
    </row>
    <row r="3604" spans="62:64" ht="12" hidden="1" customHeight="1">
      <c r="BJ3604" s="186"/>
      <c r="BK3604" s="186"/>
      <c r="BL3604" s="233" t="str">
        <f t="shared" si="2571"/>
        <v/>
      </c>
    </row>
    <row r="3605" spans="62:64" ht="12" hidden="1" customHeight="1">
      <c r="BJ3605" s="186"/>
      <c r="BK3605" s="186"/>
      <c r="BL3605" s="233" t="str">
        <f t="shared" si="2571"/>
        <v/>
      </c>
    </row>
    <row r="3606" spans="62:64" ht="12" hidden="1" customHeight="1">
      <c r="BJ3606" s="186"/>
      <c r="BK3606" s="186"/>
      <c r="BL3606" s="233" t="str">
        <f t="shared" si="2571"/>
        <v/>
      </c>
    </row>
    <row r="3607" spans="62:64" ht="12" hidden="1" customHeight="1">
      <c r="BJ3607" s="186"/>
      <c r="BK3607" s="186"/>
      <c r="BL3607" s="233" t="str">
        <f t="shared" si="2571"/>
        <v/>
      </c>
    </row>
    <row r="3608" spans="62:64" ht="12" hidden="1" customHeight="1">
      <c r="BJ3608" s="186"/>
      <c r="BK3608" s="186"/>
      <c r="BL3608" s="233" t="str">
        <f t="shared" si="2571"/>
        <v/>
      </c>
    </row>
    <row r="3609" spans="62:64" ht="12" hidden="1" customHeight="1">
      <c r="BJ3609" s="186"/>
      <c r="BK3609" s="186"/>
      <c r="BL3609" s="233" t="str">
        <f t="shared" si="2571"/>
        <v/>
      </c>
    </row>
    <row r="3610" spans="62:64" ht="12" hidden="1" customHeight="1">
      <c r="BJ3610" s="186"/>
      <c r="BK3610" s="186"/>
      <c r="BL3610" s="233" t="str">
        <f t="shared" si="2571"/>
        <v/>
      </c>
    </row>
    <row r="3611" spans="62:64" ht="12" hidden="1" customHeight="1">
      <c r="BJ3611" s="186"/>
      <c r="BK3611" s="186"/>
      <c r="BL3611" s="233" t="str">
        <f t="shared" si="2571"/>
        <v/>
      </c>
    </row>
    <row r="3612" spans="62:64" ht="12" hidden="1" customHeight="1">
      <c r="BJ3612" s="186"/>
      <c r="BK3612" s="186"/>
      <c r="BL3612" s="233" t="str">
        <f t="shared" si="2571"/>
        <v/>
      </c>
    </row>
    <row r="3613" spans="62:64" ht="12" hidden="1" customHeight="1">
      <c r="BJ3613" s="186"/>
      <c r="BK3613" s="186"/>
      <c r="BL3613" s="233" t="str">
        <f t="shared" si="2571"/>
        <v/>
      </c>
    </row>
    <row r="3614" spans="62:64" ht="12" hidden="1" customHeight="1">
      <c r="BJ3614" s="186"/>
      <c r="BK3614" s="186"/>
      <c r="BL3614" s="233" t="str">
        <f t="shared" si="2571"/>
        <v/>
      </c>
    </row>
    <row r="3615" spans="62:64" ht="12" hidden="1" customHeight="1">
      <c r="BJ3615" s="186"/>
      <c r="BK3615" s="186"/>
      <c r="BL3615" s="233" t="str">
        <f t="shared" ref="BL3615:BL3678" si="2572">IF(LEFT(B3615,1)="9",LEFT(D3615,2),"")</f>
        <v/>
      </c>
    </row>
    <row r="3616" spans="62:64" ht="12" hidden="1" customHeight="1">
      <c r="BJ3616" s="186"/>
      <c r="BK3616" s="186"/>
      <c r="BL3616" s="233" t="str">
        <f t="shared" si="2572"/>
        <v/>
      </c>
    </row>
    <row r="3617" spans="62:64" ht="12" hidden="1" customHeight="1">
      <c r="BJ3617" s="186"/>
      <c r="BK3617" s="186"/>
      <c r="BL3617" s="233" t="str">
        <f t="shared" si="2572"/>
        <v/>
      </c>
    </row>
    <row r="3618" spans="62:64" ht="12" hidden="1" customHeight="1">
      <c r="BJ3618" s="186"/>
      <c r="BK3618" s="186"/>
      <c r="BL3618" s="233" t="str">
        <f t="shared" si="2572"/>
        <v/>
      </c>
    </row>
    <row r="3619" spans="62:64" ht="12" hidden="1" customHeight="1">
      <c r="BJ3619" s="186"/>
      <c r="BK3619" s="186"/>
      <c r="BL3619" s="233" t="str">
        <f t="shared" si="2572"/>
        <v/>
      </c>
    </row>
    <row r="3620" spans="62:64" ht="12" hidden="1" customHeight="1">
      <c r="BJ3620" s="186"/>
      <c r="BK3620" s="186"/>
      <c r="BL3620" s="233" t="str">
        <f t="shared" si="2572"/>
        <v/>
      </c>
    </row>
    <row r="3621" spans="62:64" ht="12" hidden="1" customHeight="1">
      <c r="BJ3621" s="186"/>
      <c r="BK3621" s="186"/>
      <c r="BL3621" s="233" t="str">
        <f t="shared" si="2572"/>
        <v/>
      </c>
    </row>
    <row r="3622" spans="62:64" ht="12" hidden="1" customHeight="1">
      <c r="BJ3622" s="186"/>
      <c r="BK3622" s="186"/>
      <c r="BL3622" s="233" t="str">
        <f t="shared" si="2572"/>
        <v/>
      </c>
    </row>
    <row r="3623" spans="62:64" ht="12" hidden="1" customHeight="1">
      <c r="BJ3623" s="186"/>
      <c r="BK3623" s="186"/>
      <c r="BL3623" s="233" t="str">
        <f t="shared" si="2572"/>
        <v/>
      </c>
    </row>
    <row r="3624" spans="62:64" ht="12" hidden="1" customHeight="1">
      <c r="BJ3624" s="186"/>
      <c r="BK3624" s="186"/>
      <c r="BL3624" s="233" t="str">
        <f t="shared" si="2572"/>
        <v/>
      </c>
    </row>
    <row r="3625" spans="62:64" ht="12" hidden="1" customHeight="1">
      <c r="BJ3625" s="186"/>
      <c r="BK3625" s="186"/>
      <c r="BL3625" s="233" t="str">
        <f t="shared" si="2572"/>
        <v/>
      </c>
    </row>
    <row r="3626" spans="62:64" ht="12" hidden="1" customHeight="1">
      <c r="BJ3626" s="186"/>
      <c r="BK3626" s="186"/>
      <c r="BL3626" s="233" t="str">
        <f t="shared" si="2572"/>
        <v/>
      </c>
    </row>
    <row r="3627" spans="62:64" ht="12" hidden="1" customHeight="1">
      <c r="BJ3627" s="186"/>
      <c r="BK3627" s="186"/>
      <c r="BL3627" s="233" t="str">
        <f t="shared" si="2572"/>
        <v/>
      </c>
    </row>
    <row r="3628" spans="62:64" ht="12" hidden="1" customHeight="1">
      <c r="BJ3628" s="186"/>
      <c r="BK3628" s="186"/>
      <c r="BL3628" s="233" t="str">
        <f t="shared" si="2572"/>
        <v/>
      </c>
    </row>
    <row r="3629" spans="62:64" ht="12" hidden="1" customHeight="1">
      <c r="BJ3629" s="186"/>
      <c r="BK3629" s="186"/>
      <c r="BL3629" s="233" t="str">
        <f t="shared" si="2572"/>
        <v/>
      </c>
    </row>
    <row r="3630" spans="62:64" ht="12" hidden="1" customHeight="1">
      <c r="BJ3630" s="186"/>
      <c r="BK3630" s="186"/>
      <c r="BL3630" s="233" t="str">
        <f t="shared" si="2572"/>
        <v/>
      </c>
    </row>
    <row r="3631" spans="62:64" ht="12" hidden="1" customHeight="1">
      <c r="BJ3631" s="186"/>
      <c r="BK3631" s="186"/>
      <c r="BL3631" s="233" t="str">
        <f t="shared" si="2572"/>
        <v/>
      </c>
    </row>
    <row r="3632" spans="62:64" ht="12" hidden="1" customHeight="1">
      <c r="BJ3632" s="186"/>
      <c r="BK3632" s="186"/>
      <c r="BL3632" s="233" t="str">
        <f t="shared" si="2572"/>
        <v/>
      </c>
    </row>
    <row r="3633" spans="62:64" ht="12" hidden="1" customHeight="1">
      <c r="BJ3633" s="186"/>
      <c r="BK3633" s="186"/>
      <c r="BL3633" s="233" t="str">
        <f t="shared" si="2572"/>
        <v/>
      </c>
    </row>
    <row r="3634" spans="62:64" ht="12" hidden="1" customHeight="1">
      <c r="BJ3634" s="186"/>
      <c r="BK3634" s="186"/>
      <c r="BL3634" s="233" t="str">
        <f t="shared" si="2572"/>
        <v/>
      </c>
    </row>
    <row r="3635" spans="62:64" ht="12" hidden="1" customHeight="1">
      <c r="BJ3635" s="186"/>
      <c r="BK3635" s="186"/>
      <c r="BL3635" s="233" t="str">
        <f t="shared" si="2572"/>
        <v/>
      </c>
    </row>
    <row r="3636" spans="62:64" ht="12" hidden="1" customHeight="1">
      <c r="BJ3636" s="186"/>
      <c r="BK3636" s="186"/>
      <c r="BL3636" s="233" t="str">
        <f t="shared" si="2572"/>
        <v/>
      </c>
    </row>
    <row r="3637" spans="62:64" ht="12" hidden="1" customHeight="1">
      <c r="BJ3637" s="186"/>
      <c r="BK3637" s="186"/>
      <c r="BL3637" s="233" t="str">
        <f t="shared" si="2572"/>
        <v/>
      </c>
    </row>
    <row r="3638" spans="62:64" ht="12" hidden="1" customHeight="1">
      <c r="BJ3638" s="186"/>
      <c r="BK3638" s="186"/>
      <c r="BL3638" s="233" t="str">
        <f t="shared" si="2572"/>
        <v/>
      </c>
    </row>
    <row r="3639" spans="62:64" ht="12" hidden="1" customHeight="1">
      <c r="BJ3639" s="186"/>
      <c r="BK3639" s="186"/>
      <c r="BL3639" s="233" t="str">
        <f t="shared" si="2572"/>
        <v/>
      </c>
    </row>
    <row r="3640" spans="62:64" ht="12" hidden="1" customHeight="1">
      <c r="BJ3640" s="186"/>
      <c r="BK3640" s="186"/>
      <c r="BL3640" s="233" t="str">
        <f t="shared" si="2572"/>
        <v/>
      </c>
    </row>
    <row r="3641" spans="62:64" ht="12" hidden="1" customHeight="1">
      <c r="BJ3641" s="186"/>
      <c r="BK3641" s="186"/>
      <c r="BL3641" s="233" t="str">
        <f t="shared" si="2572"/>
        <v/>
      </c>
    </row>
    <row r="3642" spans="62:64" ht="12" hidden="1" customHeight="1">
      <c r="BJ3642" s="186"/>
      <c r="BK3642" s="186"/>
      <c r="BL3642" s="233" t="str">
        <f t="shared" si="2572"/>
        <v/>
      </c>
    </row>
    <row r="3643" spans="62:64" ht="12" hidden="1" customHeight="1">
      <c r="BJ3643" s="186"/>
      <c r="BK3643" s="186"/>
      <c r="BL3643" s="233" t="str">
        <f t="shared" si="2572"/>
        <v/>
      </c>
    </row>
    <row r="3644" spans="62:64" ht="12" hidden="1" customHeight="1">
      <c r="BJ3644" s="186"/>
      <c r="BK3644" s="186"/>
      <c r="BL3644" s="233" t="str">
        <f t="shared" si="2572"/>
        <v/>
      </c>
    </row>
    <row r="3645" spans="62:64" ht="12" hidden="1" customHeight="1">
      <c r="BJ3645" s="186"/>
      <c r="BK3645" s="186"/>
      <c r="BL3645" s="233" t="str">
        <f t="shared" si="2572"/>
        <v/>
      </c>
    </row>
    <row r="3646" spans="62:64" ht="12" hidden="1" customHeight="1">
      <c r="BJ3646" s="186"/>
      <c r="BK3646" s="186"/>
      <c r="BL3646" s="233" t="str">
        <f t="shared" si="2572"/>
        <v/>
      </c>
    </row>
    <row r="3647" spans="62:64" ht="12" hidden="1" customHeight="1">
      <c r="BJ3647" s="186"/>
      <c r="BK3647" s="186"/>
      <c r="BL3647" s="233" t="str">
        <f t="shared" si="2572"/>
        <v/>
      </c>
    </row>
    <row r="3648" spans="62:64" ht="12" hidden="1" customHeight="1">
      <c r="BJ3648" s="186"/>
      <c r="BK3648" s="186"/>
      <c r="BL3648" s="233" t="str">
        <f t="shared" si="2572"/>
        <v/>
      </c>
    </row>
    <row r="3649" spans="62:64" ht="12" hidden="1" customHeight="1">
      <c r="BJ3649" s="186"/>
      <c r="BK3649" s="186"/>
      <c r="BL3649" s="233" t="str">
        <f t="shared" si="2572"/>
        <v/>
      </c>
    </row>
    <row r="3650" spans="62:64" ht="12" hidden="1" customHeight="1">
      <c r="BJ3650" s="186"/>
      <c r="BK3650" s="186"/>
      <c r="BL3650" s="233" t="str">
        <f t="shared" si="2572"/>
        <v/>
      </c>
    </row>
    <row r="3651" spans="62:64" ht="12" hidden="1" customHeight="1">
      <c r="BJ3651" s="186"/>
      <c r="BK3651" s="186"/>
      <c r="BL3651" s="233" t="str">
        <f t="shared" si="2572"/>
        <v/>
      </c>
    </row>
    <row r="3652" spans="62:64" ht="12" hidden="1" customHeight="1">
      <c r="BJ3652" s="186"/>
      <c r="BK3652" s="186"/>
      <c r="BL3652" s="233" t="str">
        <f t="shared" si="2572"/>
        <v/>
      </c>
    </row>
    <row r="3653" spans="62:64" ht="12" hidden="1" customHeight="1">
      <c r="BJ3653" s="186"/>
      <c r="BK3653" s="186"/>
      <c r="BL3653" s="233" t="str">
        <f t="shared" si="2572"/>
        <v/>
      </c>
    </row>
    <row r="3654" spans="62:64" ht="12" hidden="1" customHeight="1">
      <c r="BJ3654" s="186"/>
      <c r="BK3654" s="186"/>
      <c r="BL3654" s="233" t="str">
        <f t="shared" si="2572"/>
        <v/>
      </c>
    </row>
    <row r="3655" spans="62:64" ht="12" hidden="1" customHeight="1">
      <c r="BJ3655" s="186"/>
      <c r="BK3655" s="186"/>
      <c r="BL3655" s="233" t="str">
        <f t="shared" si="2572"/>
        <v/>
      </c>
    </row>
    <row r="3656" spans="62:64" ht="12" hidden="1" customHeight="1">
      <c r="BJ3656" s="186"/>
      <c r="BK3656" s="186"/>
      <c r="BL3656" s="233" t="str">
        <f t="shared" si="2572"/>
        <v/>
      </c>
    </row>
    <row r="3657" spans="62:64" ht="12" hidden="1" customHeight="1">
      <c r="BJ3657" s="186"/>
      <c r="BK3657" s="186"/>
      <c r="BL3657" s="233" t="str">
        <f t="shared" si="2572"/>
        <v/>
      </c>
    </row>
    <row r="3658" spans="62:64" ht="12" hidden="1" customHeight="1">
      <c r="BJ3658" s="186"/>
      <c r="BK3658" s="186"/>
      <c r="BL3658" s="233" t="str">
        <f t="shared" si="2572"/>
        <v/>
      </c>
    </row>
    <row r="3659" spans="62:64" ht="12" hidden="1" customHeight="1">
      <c r="BJ3659" s="186"/>
      <c r="BK3659" s="186"/>
      <c r="BL3659" s="233" t="str">
        <f t="shared" si="2572"/>
        <v/>
      </c>
    </row>
    <row r="3660" spans="62:64" ht="12" hidden="1" customHeight="1">
      <c r="BJ3660" s="186"/>
      <c r="BK3660" s="186"/>
      <c r="BL3660" s="233" t="str">
        <f t="shared" si="2572"/>
        <v/>
      </c>
    </row>
    <row r="3661" spans="62:64" ht="12" hidden="1" customHeight="1">
      <c r="BJ3661" s="186"/>
      <c r="BK3661" s="186"/>
      <c r="BL3661" s="233" t="str">
        <f t="shared" si="2572"/>
        <v/>
      </c>
    </row>
    <row r="3662" spans="62:64" ht="12" hidden="1" customHeight="1">
      <c r="BJ3662" s="186"/>
      <c r="BK3662" s="186"/>
      <c r="BL3662" s="233" t="str">
        <f t="shared" si="2572"/>
        <v/>
      </c>
    </row>
    <row r="3663" spans="62:64" ht="12" hidden="1" customHeight="1">
      <c r="BJ3663" s="186"/>
      <c r="BK3663" s="186"/>
      <c r="BL3663" s="233" t="str">
        <f t="shared" si="2572"/>
        <v/>
      </c>
    </row>
    <row r="3664" spans="62:64" ht="12" hidden="1" customHeight="1">
      <c r="BJ3664" s="186"/>
      <c r="BK3664" s="186"/>
      <c r="BL3664" s="233" t="str">
        <f t="shared" si="2572"/>
        <v/>
      </c>
    </row>
    <row r="3665" spans="62:64" ht="12" hidden="1" customHeight="1">
      <c r="BJ3665" s="186"/>
      <c r="BK3665" s="186"/>
      <c r="BL3665" s="233" t="str">
        <f t="shared" si="2572"/>
        <v/>
      </c>
    </row>
    <row r="3666" spans="62:64" ht="12" hidden="1" customHeight="1">
      <c r="BJ3666" s="186"/>
      <c r="BK3666" s="186"/>
      <c r="BL3666" s="233" t="str">
        <f t="shared" si="2572"/>
        <v/>
      </c>
    </row>
    <row r="3667" spans="62:64" ht="12" hidden="1" customHeight="1">
      <c r="BJ3667" s="186"/>
      <c r="BK3667" s="186"/>
      <c r="BL3667" s="233" t="str">
        <f t="shared" si="2572"/>
        <v/>
      </c>
    </row>
    <row r="3668" spans="62:64" ht="12" hidden="1" customHeight="1">
      <c r="BJ3668" s="186"/>
      <c r="BK3668" s="186"/>
      <c r="BL3668" s="233" t="str">
        <f t="shared" si="2572"/>
        <v/>
      </c>
    </row>
    <row r="3669" spans="62:64" ht="12" hidden="1" customHeight="1">
      <c r="BJ3669" s="186"/>
      <c r="BK3669" s="186"/>
      <c r="BL3669" s="233" t="str">
        <f t="shared" si="2572"/>
        <v/>
      </c>
    </row>
    <row r="3670" spans="62:64" ht="12" hidden="1" customHeight="1">
      <c r="BJ3670" s="186"/>
      <c r="BK3670" s="186"/>
      <c r="BL3670" s="233" t="str">
        <f t="shared" si="2572"/>
        <v/>
      </c>
    </row>
    <row r="3671" spans="62:64" ht="12" hidden="1" customHeight="1">
      <c r="BJ3671" s="186"/>
      <c r="BK3671" s="186"/>
      <c r="BL3671" s="233" t="str">
        <f t="shared" si="2572"/>
        <v/>
      </c>
    </row>
    <row r="3672" spans="62:64" ht="12" hidden="1" customHeight="1">
      <c r="BJ3672" s="186"/>
      <c r="BK3672" s="186"/>
      <c r="BL3672" s="233" t="str">
        <f t="shared" si="2572"/>
        <v/>
      </c>
    </row>
    <row r="3673" spans="62:64" ht="12" hidden="1" customHeight="1">
      <c r="BJ3673" s="186"/>
      <c r="BK3673" s="186"/>
      <c r="BL3673" s="233" t="str">
        <f t="shared" si="2572"/>
        <v/>
      </c>
    </row>
    <row r="3674" spans="62:64" ht="12" hidden="1" customHeight="1">
      <c r="BJ3674" s="186"/>
      <c r="BK3674" s="186"/>
      <c r="BL3674" s="233" t="str">
        <f t="shared" si="2572"/>
        <v/>
      </c>
    </row>
    <row r="3675" spans="62:64" ht="12" hidden="1" customHeight="1">
      <c r="BJ3675" s="186"/>
      <c r="BK3675" s="186"/>
      <c r="BL3675" s="233" t="str">
        <f t="shared" si="2572"/>
        <v/>
      </c>
    </row>
    <row r="3676" spans="62:64" ht="12" hidden="1" customHeight="1">
      <c r="BJ3676" s="186"/>
      <c r="BK3676" s="186"/>
      <c r="BL3676" s="233" t="str">
        <f t="shared" si="2572"/>
        <v/>
      </c>
    </row>
    <row r="3677" spans="62:64" ht="12" hidden="1" customHeight="1">
      <c r="BJ3677" s="186"/>
      <c r="BK3677" s="186"/>
      <c r="BL3677" s="233" t="str">
        <f t="shared" si="2572"/>
        <v/>
      </c>
    </row>
    <row r="3678" spans="62:64" ht="12" hidden="1" customHeight="1">
      <c r="BJ3678" s="186"/>
      <c r="BK3678" s="186"/>
      <c r="BL3678" s="233" t="str">
        <f t="shared" si="2572"/>
        <v/>
      </c>
    </row>
    <row r="3679" spans="62:64" ht="12" hidden="1" customHeight="1">
      <c r="BJ3679" s="186"/>
      <c r="BK3679" s="186"/>
      <c r="BL3679" s="233" t="str">
        <f t="shared" ref="BL3679:BL3742" si="2573">IF(LEFT(B3679,1)="9",LEFT(D3679,2),"")</f>
        <v/>
      </c>
    </row>
    <row r="3680" spans="62:64" ht="12" hidden="1" customHeight="1">
      <c r="BJ3680" s="186"/>
      <c r="BK3680" s="186"/>
      <c r="BL3680" s="233" t="str">
        <f t="shared" si="2573"/>
        <v/>
      </c>
    </row>
    <row r="3681" spans="62:64" ht="12" hidden="1" customHeight="1">
      <c r="BJ3681" s="186"/>
      <c r="BK3681" s="186"/>
      <c r="BL3681" s="233" t="str">
        <f t="shared" si="2573"/>
        <v/>
      </c>
    </row>
    <row r="3682" spans="62:64" ht="12" hidden="1" customHeight="1">
      <c r="BJ3682" s="186"/>
      <c r="BK3682" s="186"/>
      <c r="BL3682" s="233" t="str">
        <f t="shared" si="2573"/>
        <v/>
      </c>
    </row>
    <row r="3683" spans="62:64" ht="12" hidden="1" customHeight="1">
      <c r="BJ3683" s="186"/>
      <c r="BK3683" s="186"/>
      <c r="BL3683" s="233" t="str">
        <f t="shared" si="2573"/>
        <v/>
      </c>
    </row>
    <row r="3684" spans="62:64" ht="12" hidden="1" customHeight="1">
      <c r="BJ3684" s="186"/>
      <c r="BK3684" s="186"/>
      <c r="BL3684" s="233" t="str">
        <f t="shared" si="2573"/>
        <v/>
      </c>
    </row>
    <row r="3685" spans="62:64" ht="12" hidden="1" customHeight="1">
      <c r="BJ3685" s="186"/>
      <c r="BK3685" s="186"/>
      <c r="BL3685" s="233" t="str">
        <f t="shared" si="2573"/>
        <v/>
      </c>
    </row>
    <row r="3686" spans="62:64" ht="12" hidden="1" customHeight="1">
      <c r="BJ3686" s="186"/>
      <c r="BK3686" s="186"/>
      <c r="BL3686" s="233" t="str">
        <f t="shared" si="2573"/>
        <v/>
      </c>
    </row>
    <row r="3687" spans="62:64" ht="12" hidden="1" customHeight="1">
      <c r="BJ3687" s="186"/>
      <c r="BK3687" s="186"/>
      <c r="BL3687" s="233" t="str">
        <f t="shared" si="2573"/>
        <v/>
      </c>
    </row>
    <row r="3688" spans="62:64" ht="12" hidden="1" customHeight="1">
      <c r="BJ3688" s="186"/>
      <c r="BK3688" s="186"/>
      <c r="BL3688" s="233" t="str">
        <f t="shared" si="2573"/>
        <v/>
      </c>
    </row>
    <row r="3689" spans="62:64" ht="12" hidden="1" customHeight="1">
      <c r="BJ3689" s="186"/>
      <c r="BK3689" s="186"/>
      <c r="BL3689" s="233" t="str">
        <f t="shared" si="2573"/>
        <v/>
      </c>
    </row>
    <row r="3690" spans="62:64" ht="12" hidden="1" customHeight="1">
      <c r="BJ3690" s="186"/>
      <c r="BK3690" s="186"/>
      <c r="BL3690" s="233" t="str">
        <f t="shared" si="2573"/>
        <v/>
      </c>
    </row>
    <row r="3691" spans="62:64" ht="12" hidden="1" customHeight="1">
      <c r="BJ3691" s="186"/>
      <c r="BK3691" s="186"/>
      <c r="BL3691" s="233" t="str">
        <f t="shared" si="2573"/>
        <v/>
      </c>
    </row>
    <row r="3692" spans="62:64" ht="12" hidden="1" customHeight="1">
      <c r="BJ3692" s="186"/>
      <c r="BK3692" s="186"/>
      <c r="BL3692" s="233" t="str">
        <f t="shared" si="2573"/>
        <v/>
      </c>
    </row>
    <row r="3693" spans="62:64" ht="12" hidden="1" customHeight="1">
      <c r="BJ3693" s="186"/>
      <c r="BK3693" s="186"/>
      <c r="BL3693" s="233" t="str">
        <f t="shared" si="2573"/>
        <v/>
      </c>
    </row>
    <row r="3694" spans="62:64" ht="12" hidden="1" customHeight="1">
      <c r="BJ3694" s="186"/>
      <c r="BK3694" s="186"/>
      <c r="BL3694" s="233" t="str">
        <f t="shared" si="2573"/>
        <v/>
      </c>
    </row>
    <row r="3695" spans="62:64" ht="12" hidden="1" customHeight="1">
      <c r="BJ3695" s="186"/>
      <c r="BK3695" s="186"/>
      <c r="BL3695" s="233" t="str">
        <f t="shared" si="2573"/>
        <v/>
      </c>
    </row>
    <row r="3696" spans="62:64" ht="12" hidden="1" customHeight="1">
      <c r="BJ3696" s="186"/>
      <c r="BK3696" s="186"/>
      <c r="BL3696" s="233" t="str">
        <f t="shared" si="2573"/>
        <v/>
      </c>
    </row>
    <row r="3697" spans="62:64" ht="12" hidden="1" customHeight="1">
      <c r="BJ3697" s="186"/>
      <c r="BK3697" s="186"/>
      <c r="BL3697" s="233" t="str">
        <f t="shared" si="2573"/>
        <v/>
      </c>
    </row>
    <row r="3698" spans="62:64" ht="12" hidden="1" customHeight="1">
      <c r="BJ3698" s="186"/>
      <c r="BK3698" s="186"/>
      <c r="BL3698" s="233" t="str">
        <f t="shared" si="2573"/>
        <v/>
      </c>
    </row>
    <row r="3699" spans="62:64" ht="12" hidden="1" customHeight="1">
      <c r="BJ3699" s="186"/>
      <c r="BK3699" s="186"/>
      <c r="BL3699" s="233" t="str">
        <f t="shared" si="2573"/>
        <v/>
      </c>
    </row>
    <row r="3700" spans="62:64" ht="12" hidden="1" customHeight="1">
      <c r="BJ3700" s="186"/>
      <c r="BK3700" s="186"/>
      <c r="BL3700" s="233" t="str">
        <f t="shared" si="2573"/>
        <v/>
      </c>
    </row>
    <row r="3701" spans="62:64" ht="12" hidden="1" customHeight="1">
      <c r="BJ3701" s="186"/>
      <c r="BK3701" s="186"/>
      <c r="BL3701" s="233" t="str">
        <f t="shared" si="2573"/>
        <v/>
      </c>
    </row>
    <row r="3702" spans="62:64" ht="12" hidden="1" customHeight="1">
      <c r="BJ3702" s="186"/>
      <c r="BK3702" s="186"/>
      <c r="BL3702" s="233" t="str">
        <f t="shared" si="2573"/>
        <v/>
      </c>
    </row>
    <row r="3703" spans="62:64" ht="12" hidden="1" customHeight="1">
      <c r="BJ3703" s="186"/>
      <c r="BK3703" s="186"/>
      <c r="BL3703" s="233" t="str">
        <f t="shared" si="2573"/>
        <v/>
      </c>
    </row>
    <row r="3704" spans="62:64" ht="12" hidden="1" customHeight="1">
      <c r="BJ3704" s="186"/>
      <c r="BK3704" s="186"/>
      <c r="BL3704" s="233" t="str">
        <f t="shared" si="2573"/>
        <v/>
      </c>
    </row>
    <row r="3705" spans="62:64" ht="12" hidden="1" customHeight="1">
      <c r="BJ3705" s="186"/>
      <c r="BK3705" s="186"/>
      <c r="BL3705" s="233" t="str">
        <f t="shared" si="2573"/>
        <v/>
      </c>
    </row>
    <row r="3706" spans="62:64" ht="12" hidden="1" customHeight="1">
      <c r="BJ3706" s="186"/>
      <c r="BK3706" s="186"/>
      <c r="BL3706" s="233" t="str">
        <f t="shared" si="2573"/>
        <v/>
      </c>
    </row>
    <row r="3707" spans="62:64" ht="12" hidden="1" customHeight="1">
      <c r="BJ3707" s="186"/>
      <c r="BK3707" s="186"/>
      <c r="BL3707" s="233" t="str">
        <f t="shared" si="2573"/>
        <v/>
      </c>
    </row>
    <row r="3708" spans="62:64" ht="12" hidden="1" customHeight="1">
      <c r="BJ3708" s="186"/>
      <c r="BK3708" s="186"/>
      <c r="BL3708" s="233" t="str">
        <f t="shared" si="2573"/>
        <v/>
      </c>
    </row>
    <row r="3709" spans="62:64" ht="12" hidden="1" customHeight="1">
      <c r="BJ3709" s="186"/>
      <c r="BK3709" s="186"/>
      <c r="BL3709" s="233" t="str">
        <f t="shared" si="2573"/>
        <v/>
      </c>
    </row>
    <row r="3710" spans="62:64" ht="12" hidden="1" customHeight="1">
      <c r="BJ3710" s="186"/>
      <c r="BK3710" s="186"/>
      <c r="BL3710" s="233" t="str">
        <f t="shared" si="2573"/>
        <v/>
      </c>
    </row>
    <row r="3711" spans="62:64" ht="12" hidden="1" customHeight="1">
      <c r="BJ3711" s="186"/>
      <c r="BK3711" s="186"/>
      <c r="BL3711" s="233" t="str">
        <f t="shared" si="2573"/>
        <v/>
      </c>
    </row>
    <row r="3712" spans="62:64" ht="12" hidden="1" customHeight="1">
      <c r="BJ3712" s="186"/>
      <c r="BK3712" s="186"/>
      <c r="BL3712" s="233" t="str">
        <f t="shared" si="2573"/>
        <v/>
      </c>
    </row>
    <row r="3713" spans="62:64" ht="12" hidden="1" customHeight="1">
      <c r="BJ3713" s="186"/>
      <c r="BK3713" s="186"/>
      <c r="BL3713" s="233" t="str">
        <f t="shared" si="2573"/>
        <v/>
      </c>
    </row>
    <row r="3714" spans="62:64" ht="12" hidden="1" customHeight="1">
      <c r="BJ3714" s="186"/>
      <c r="BK3714" s="186"/>
      <c r="BL3714" s="233" t="str">
        <f t="shared" si="2573"/>
        <v/>
      </c>
    </row>
    <row r="3715" spans="62:64" ht="12" hidden="1" customHeight="1">
      <c r="BJ3715" s="186"/>
      <c r="BK3715" s="186"/>
      <c r="BL3715" s="233" t="str">
        <f t="shared" si="2573"/>
        <v/>
      </c>
    </row>
    <row r="3716" spans="62:64" ht="12" hidden="1" customHeight="1">
      <c r="BJ3716" s="186"/>
      <c r="BK3716" s="186"/>
      <c r="BL3716" s="233" t="str">
        <f t="shared" si="2573"/>
        <v/>
      </c>
    </row>
    <row r="3717" spans="62:64" ht="12" hidden="1" customHeight="1">
      <c r="BJ3717" s="186"/>
      <c r="BK3717" s="186"/>
      <c r="BL3717" s="233" t="str">
        <f t="shared" si="2573"/>
        <v/>
      </c>
    </row>
    <row r="3718" spans="62:64" ht="12" hidden="1" customHeight="1">
      <c r="BJ3718" s="186"/>
      <c r="BK3718" s="186"/>
      <c r="BL3718" s="233" t="str">
        <f t="shared" si="2573"/>
        <v/>
      </c>
    </row>
    <row r="3719" spans="62:64" ht="12" hidden="1" customHeight="1">
      <c r="BJ3719" s="186"/>
      <c r="BK3719" s="186"/>
      <c r="BL3719" s="233" t="str">
        <f t="shared" si="2573"/>
        <v/>
      </c>
    </row>
    <row r="3720" spans="62:64" ht="12" hidden="1" customHeight="1">
      <c r="BJ3720" s="186"/>
      <c r="BK3720" s="186"/>
      <c r="BL3720" s="233" t="str">
        <f t="shared" si="2573"/>
        <v/>
      </c>
    </row>
    <row r="3721" spans="62:64" ht="12" hidden="1" customHeight="1">
      <c r="BJ3721" s="186"/>
      <c r="BK3721" s="186"/>
      <c r="BL3721" s="233" t="str">
        <f t="shared" si="2573"/>
        <v/>
      </c>
    </row>
    <row r="3722" spans="62:64" ht="12" hidden="1" customHeight="1">
      <c r="BJ3722" s="186"/>
      <c r="BK3722" s="186"/>
      <c r="BL3722" s="233" t="str">
        <f t="shared" si="2573"/>
        <v/>
      </c>
    </row>
    <row r="3723" spans="62:64" ht="12" hidden="1" customHeight="1">
      <c r="BJ3723" s="186"/>
      <c r="BK3723" s="186"/>
      <c r="BL3723" s="233" t="str">
        <f t="shared" si="2573"/>
        <v/>
      </c>
    </row>
    <row r="3724" spans="62:64" ht="12" hidden="1" customHeight="1">
      <c r="BJ3724" s="186"/>
      <c r="BK3724" s="186"/>
      <c r="BL3724" s="233" t="str">
        <f t="shared" si="2573"/>
        <v/>
      </c>
    </row>
    <row r="3725" spans="62:64" ht="12" hidden="1" customHeight="1">
      <c r="BJ3725" s="186"/>
      <c r="BK3725" s="186"/>
      <c r="BL3725" s="233" t="str">
        <f t="shared" si="2573"/>
        <v/>
      </c>
    </row>
    <row r="3726" spans="62:64" ht="12" hidden="1" customHeight="1">
      <c r="BJ3726" s="186"/>
      <c r="BK3726" s="186"/>
      <c r="BL3726" s="233" t="str">
        <f t="shared" si="2573"/>
        <v/>
      </c>
    </row>
    <row r="3727" spans="62:64" ht="12" hidden="1" customHeight="1">
      <c r="BJ3727" s="186"/>
      <c r="BK3727" s="186"/>
      <c r="BL3727" s="233" t="str">
        <f t="shared" si="2573"/>
        <v/>
      </c>
    </row>
    <row r="3728" spans="62:64" ht="12" hidden="1" customHeight="1">
      <c r="BJ3728" s="186"/>
      <c r="BK3728" s="186"/>
      <c r="BL3728" s="233" t="str">
        <f t="shared" si="2573"/>
        <v/>
      </c>
    </row>
    <row r="3729" spans="62:64" ht="12" hidden="1" customHeight="1">
      <c r="BJ3729" s="186"/>
      <c r="BK3729" s="186"/>
      <c r="BL3729" s="233" t="str">
        <f t="shared" si="2573"/>
        <v/>
      </c>
    </row>
    <row r="3730" spans="62:64" ht="12" hidden="1" customHeight="1">
      <c r="BJ3730" s="186"/>
      <c r="BK3730" s="186"/>
      <c r="BL3730" s="233" t="str">
        <f t="shared" si="2573"/>
        <v/>
      </c>
    </row>
    <row r="3731" spans="62:64" ht="12" hidden="1" customHeight="1">
      <c r="BJ3731" s="186"/>
      <c r="BK3731" s="186"/>
      <c r="BL3731" s="233" t="str">
        <f t="shared" si="2573"/>
        <v/>
      </c>
    </row>
    <row r="3732" spans="62:64" ht="12" hidden="1" customHeight="1">
      <c r="BJ3732" s="186"/>
      <c r="BK3732" s="186"/>
      <c r="BL3732" s="233" t="str">
        <f t="shared" si="2573"/>
        <v/>
      </c>
    </row>
    <row r="3733" spans="62:64" ht="12" hidden="1" customHeight="1">
      <c r="BJ3733" s="186"/>
      <c r="BK3733" s="186"/>
      <c r="BL3733" s="233" t="str">
        <f t="shared" si="2573"/>
        <v/>
      </c>
    </row>
    <row r="3734" spans="62:64" ht="12" hidden="1" customHeight="1">
      <c r="BJ3734" s="186"/>
      <c r="BK3734" s="186"/>
      <c r="BL3734" s="233" t="str">
        <f t="shared" si="2573"/>
        <v/>
      </c>
    </row>
    <row r="3735" spans="62:64" ht="12" hidden="1" customHeight="1">
      <c r="BJ3735" s="186"/>
      <c r="BK3735" s="186"/>
      <c r="BL3735" s="233" t="str">
        <f t="shared" si="2573"/>
        <v/>
      </c>
    </row>
    <row r="3736" spans="62:64" ht="12" hidden="1" customHeight="1">
      <c r="BJ3736" s="186"/>
      <c r="BK3736" s="186"/>
      <c r="BL3736" s="233" t="str">
        <f t="shared" si="2573"/>
        <v/>
      </c>
    </row>
    <row r="3737" spans="62:64" ht="12" hidden="1" customHeight="1">
      <c r="BJ3737" s="186"/>
      <c r="BK3737" s="186"/>
      <c r="BL3737" s="233" t="str">
        <f t="shared" si="2573"/>
        <v/>
      </c>
    </row>
    <row r="3738" spans="62:64" ht="12" hidden="1" customHeight="1">
      <c r="BJ3738" s="186"/>
      <c r="BK3738" s="186"/>
      <c r="BL3738" s="233" t="str">
        <f t="shared" si="2573"/>
        <v/>
      </c>
    </row>
    <row r="3739" spans="62:64" ht="12" hidden="1" customHeight="1">
      <c r="BJ3739" s="186"/>
      <c r="BK3739" s="186"/>
      <c r="BL3739" s="233" t="str">
        <f t="shared" si="2573"/>
        <v/>
      </c>
    </row>
    <row r="3740" spans="62:64" ht="12" hidden="1" customHeight="1">
      <c r="BJ3740" s="186"/>
      <c r="BK3740" s="186"/>
      <c r="BL3740" s="233" t="str">
        <f t="shared" si="2573"/>
        <v/>
      </c>
    </row>
    <row r="3741" spans="62:64" ht="12" hidden="1" customHeight="1">
      <c r="BJ3741" s="186"/>
      <c r="BK3741" s="186"/>
      <c r="BL3741" s="233" t="str">
        <f t="shared" si="2573"/>
        <v/>
      </c>
    </row>
    <row r="3742" spans="62:64" ht="12" hidden="1" customHeight="1">
      <c r="BJ3742" s="186"/>
      <c r="BK3742" s="186"/>
      <c r="BL3742" s="233" t="str">
        <f t="shared" si="2573"/>
        <v/>
      </c>
    </row>
    <row r="3743" spans="62:64" ht="12" hidden="1" customHeight="1">
      <c r="BJ3743" s="186"/>
      <c r="BK3743" s="186"/>
      <c r="BL3743" s="233" t="str">
        <f t="shared" ref="BL3743:BL3806" si="2574">IF(LEFT(B3743,1)="9",LEFT(D3743,2),"")</f>
        <v/>
      </c>
    </row>
    <row r="3744" spans="62:64" ht="12" hidden="1" customHeight="1">
      <c r="BJ3744" s="186"/>
      <c r="BK3744" s="186"/>
      <c r="BL3744" s="233" t="str">
        <f t="shared" si="2574"/>
        <v/>
      </c>
    </row>
    <row r="3745" spans="62:64" ht="12" hidden="1" customHeight="1">
      <c r="BJ3745" s="186"/>
      <c r="BK3745" s="186"/>
      <c r="BL3745" s="233" t="str">
        <f t="shared" si="2574"/>
        <v/>
      </c>
    </row>
    <row r="3746" spans="62:64" ht="12" hidden="1" customHeight="1">
      <c r="BJ3746" s="186"/>
      <c r="BK3746" s="186"/>
      <c r="BL3746" s="233" t="str">
        <f t="shared" si="2574"/>
        <v/>
      </c>
    </row>
    <row r="3747" spans="62:64" ht="12" hidden="1" customHeight="1">
      <c r="BJ3747" s="186"/>
      <c r="BK3747" s="186"/>
      <c r="BL3747" s="233" t="str">
        <f t="shared" si="2574"/>
        <v/>
      </c>
    </row>
    <row r="3748" spans="62:64" ht="12" hidden="1" customHeight="1">
      <c r="BJ3748" s="186"/>
      <c r="BK3748" s="186"/>
      <c r="BL3748" s="233" t="str">
        <f t="shared" si="2574"/>
        <v/>
      </c>
    </row>
    <row r="3749" spans="62:64" ht="12" hidden="1" customHeight="1">
      <c r="BJ3749" s="186"/>
      <c r="BK3749" s="186"/>
      <c r="BL3749" s="233" t="str">
        <f t="shared" si="2574"/>
        <v/>
      </c>
    </row>
    <row r="3750" spans="62:64" ht="12" hidden="1" customHeight="1">
      <c r="BJ3750" s="186"/>
      <c r="BK3750" s="186"/>
      <c r="BL3750" s="233" t="str">
        <f t="shared" si="2574"/>
        <v/>
      </c>
    </row>
    <row r="3751" spans="62:64" ht="12" hidden="1" customHeight="1">
      <c r="BJ3751" s="186"/>
      <c r="BK3751" s="186"/>
      <c r="BL3751" s="233" t="str">
        <f t="shared" si="2574"/>
        <v/>
      </c>
    </row>
    <row r="3752" spans="62:64" ht="12" hidden="1" customHeight="1">
      <c r="BJ3752" s="186"/>
      <c r="BK3752" s="186"/>
      <c r="BL3752" s="233" t="str">
        <f t="shared" si="2574"/>
        <v/>
      </c>
    </row>
    <row r="3753" spans="62:64" ht="12" hidden="1" customHeight="1">
      <c r="BJ3753" s="186"/>
      <c r="BK3753" s="186"/>
      <c r="BL3753" s="233" t="str">
        <f t="shared" si="2574"/>
        <v/>
      </c>
    </row>
    <row r="3754" spans="62:64" ht="12" hidden="1" customHeight="1">
      <c r="BJ3754" s="186"/>
      <c r="BK3754" s="186"/>
      <c r="BL3754" s="233" t="str">
        <f t="shared" si="2574"/>
        <v/>
      </c>
    </row>
    <row r="3755" spans="62:64" ht="12" hidden="1" customHeight="1">
      <c r="BJ3755" s="186"/>
      <c r="BK3755" s="186"/>
      <c r="BL3755" s="233" t="str">
        <f t="shared" si="2574"/>
        <v/>
      </c>
    </row>
    <row r="3756" spans="62:64" ht="12" hidden="1" customHeight="1">
      <c r="BJ3756" s="186"/>
      <c r="BK3756" s="186"/>
      <c r="BL3756" s="233" t="str">
        <f t="shared" si="2574"/>
        <v/>
      </c>
    </row>
    <row r="3757" spans="62:64" ht="12" hidden="1" customHeight="1">
      <c r="BJ3757" s="186"/>
      <c r="BK3757" s="186"/>
      <c r="BL3757" s="233" t="str">
        <f t="shared" si="2574"/>
        <v/>
      </c>
    </row>
    <row r="3758" spans="62:64" ht="12" hidden="1" customHeight="1">
      <c r="BJ3758" s="186"/>
      <c r="BK3758" s="186"/>
      <c r="BL3758" s="233" t="str">
        <f t="shared" si="2574"/>
        <v/>
      </c>
    </row>
    <row r="3759" spans="62:64" ht="12" hidden="1" customHeight="1">
      <c r="BJ3759" s="186"/>
      <c r="BK3759" s="186"/>
      <c r="BL3759" s="233" t="str">
        <f t="shared" si="2574"/>
        <v/>
      </c>
    </row>
    <row r="3760" spans="62:64" ht="12" hidden="1" customHeight="1">
      <c r="BJ3760" s="186"/>
      <c r="BK3760" s="186"/>
      <c r="BL3760" s="233" t="str">
        <f t="shared" si="2574"/>
        <v/>
      </c>
    </row>
    <row r="3761" spans="62:64" ht="12" hidden="1" customHeight="1">
      <c r="BJ3761" s="186"/>
      <c r="BK3761" s="186"/>
      <c r="BL3761" s="233" t="str">
        <f t="shared" si="2574"/>
        <v/>
      </c>
    </row>
    <row r="3762" spans="62:64" ht="12" hidden="1" customHeight="1">
      <c r="BJ3762" s="186"/>
      <c r="BK3762" s="186"/>
      <c r="BL3762" s="233" t="str">
        <f t="shared" si="2574"/>
        <v/>
      </c>
    </row>
    <row r="3763" spans="62:64" ht="12" hidden="1" customHeight="1">
      <c r="BJ3763" s="186"/>
      <c r="BK3763" s="186"/>
      <c r="BL3763" s="233" t="str">
        <f t="shared" si="2574"/>
        <v/>
      </c>
    </row>
    <row r="3764" spans="62:64" ht="12" hidden="1" customHeight="1">
      <c r="BJ3764" s="186"/>
      <c r="BK3764" s="186"/>
      <c r="BL3764" s="233" t="str">
        <f t="shared" si="2574"/>
        <v/>
      </c>
    </row>
    <row r="3765" spans="62:64" ht="12" hidden="1" customHeight="1">
      <c r="BJ3765" s="186"/>
      <c r="BK3765" s="186"/>
      <c r="BL3765" s="233" t="str">
        <f t="shared" si="2574"/>
        <v/>
      </c>
    </row>
    <row r="3766" spans="62:64" ht="12" hidden="1" customHeight="1">
      <c r="BJ3766" s="186"/>
      <c r="BK3766" s="186"/>
      <c r="BL3766" s="233" t="str">
        <f t="shared" si="2574"/>
        <v/>
      </c>
    </row>
    <row r="3767" spans="62:64" ht="12" hidden="1" customHeight="1">
      <c r="BJ3767" s="186"/>
      <c r="BK3767" s="186"/>
      <c r="BL3767" s="233" t="str">
        <f t="shared" si="2574"/>
        <v/>
      </c>
    </row>
    <row r="3768" spans="62:64" ht="12" hidden="1" customHeight="1">
      <c r="BJ3768" s="186"/>
      <c r="BK3768" s="186"/>
      <c r="BL3768" s="233" t="str">
        <f t="shared" si="2574"/>
        <v/>
      </c>
    </row>
    <row r="3769" spans="62:64" ht="12" hidden="1" customHeight="1">
      <c r="BJ3769" s="186"/>
      <c r="BK3769" s="186"/>
      <c r="BL3769" s="233" t="str">
        <f t="shared" si="2574"/>
        <v/>
      </c>
    </row>
    <row r="3770" spans="62:64" ht="12" hidden="1" customHeight="1">
      <c r="BJ3770" s="186"/>
      <c r="BK3770" s="186"/>
      <c r="BL3770" s="233" t="str">
        <f t="shared" si="2574"/>
        <v/>
      </c>
    </row>
    <row r="3771" spans="62:64" ht="12" hidden="1" customHeight="1">
      <c r="BJ3771" s="186"/>
      <c r="BK3771" s="186"/>
      <c r="BL3771" s="233" t="str">
        <f t="shared" si="2574"/>
        <v/>
      </c>
    </row>
    <row r="3772" spans="62:64" ht="12" hidden="1" customHeight="1">
      <c r="BJ3772" s="186"/>
      <c r="BK3772" s="186"/>
      <c r="BL3772" s="233" t="str">
        <f t="shared" si="2574"/>
        <v/>
      </c>
    </row>
    <row r="3773" spans="62:64" ht="12" hidden="1" customHeight="1">
      <c r="BJ3773" s="186"/>
      <c r="BK3773" s="186"/>
      <c r="BL3773" s="233" t="str">
        <f t="shared" si="2574"/>
        <v/>
      </c>
    </row>
    <row r="3774" spans="62:64" ht="12" hidden="1" customHeight="1">
      <c r="BJ3774" s="186"/>
      <c r="BK3774" s="186"/>
      <c r="BL3774" s="233" t="str">
        <f t="shared" si="2574"/>
        <v/>
      </c>
    </row>
    <row r="3775" spans="62:64" ht="12" hidden="1" customHeight="1">
      <c r="BJ3775" s="186"/>
      <c r="BK3775" s="186"/>
      <c r="BL3775" s="233" t="str">
        <f t="shared" si="2574"/>
        <v/>
      </c>
    </row>
    <row r="3776" spans="62:64" ht="12" hidden="1" customHeight="1">
      <c r="BJ3776" s="186"/>
      <c r="BK3776" s="186"/>
      <c r="BL3776" s="233" t="str">
        <f t="shared" si="2574"/>
        <v/>
      </c>
    </row>
    <row r="3777" spans="62:64" ht="12" hidden="1" customHeight="1">
      <c r="BJ3777" s="186"/>
      <c r="BK3777" s="186"/>
      <c r="BL3777" s="233" t="str">
        <f t="shared" si="2574"/>
        <v/>
      </c>
    </row>
    <row r="3778" spans="62:64" ht="12" hidden="1" customHeight="1">
      <c r="BJ3778" s="186"/>
      <c r="BK3778" s="186"/>
      <c r="BL3778" s="233" t="str">
        <f t="shared" si="2574"/>
        <v/>
      </c>
    </row>
    <row r="3779" spans="62:64" ht="12" hidden="1" customHeight="1">
      <c r="BJ3779" s="186"/>
      <c r="BK3779" s="186"/>
      <c r="BL3779" s="233" t="str">
        <f t="shared" si="2574"/>
        <v/>
      </c>
    </row>
    <row r="3780" spans="62:64" ht="12" hidden="1" customHeight="1">
      <c r="BJ3780" s="186"/>
      <c r="BK3780" s="186"/>
      <c r="BL3780" s="233" t="str">
        <f t="shared" si="2574"/>
        <v/>
      </c>
    </row>
    <row r="3781" spans="62:64" ht="12" hidden="1" customHeight="1">
      <c r="BJ3781" s="186"/>
      <c r="BK3781" s="186"/>
      <c r="BL3781" s="233" t="str">
        <f t="shared" si="2574"/>
        <v/>
      </c>
    </row>
    <row r="3782" spans="62:64" ht="12" hidden="1" customHeight="1">
      <c r="BJ3782" s="186"/>
      <c r="BK3782" s="186"/>
      <c r="BL3782" s="233" t="str">
        <f t="shared" si="2574"/>
        <v/>
      </c>
    </row>
    <row r="3783" spans="62:64" ht="12" hidden="1" customHeight="1">
      <c r="BJ3783" s="186"/>
      <c r="BK3783" s="186"/>
      <c r="BL3783" s="233" t="str">
        <f t="shared" si="2574"/>
        <v/>
      </c>
    </row>
    <row r="3784" spans="62:64" ht="12" hidden="1" customHeight="1">
      <c r="BJ3784" s="186"/>
      <c r="BK3784" s="186"/>
      <c r="BL3784" s="233" t="str">
        <f t="shared" si="2574"/>
        <v/>
      </c>
    </row>
    <row r="3785" spans="62:64" ht="12" hidden="1" customHeight="1">
      <c r="BJ3785" s="186"/>
      <c r="BK3785" s="186"/>
      <c r="BL3785" s="233" t="str">
        <f t="shared" si="2574"/>
        <v/>
      </c>
    </row>
    <row r="3786" spans="62:64" ht="12" hidden="1" customHeight="1">
      <c r="BJ3786" s="186"/>
      <c r="BK3786" s="186"/>
      <c r="BL3786" s="233" t="str">
        <f t="shared" si="2574"/>
        <v/>
      </c>
    </row>
    <row r="3787" spans="62:64" ht="12" hidden="1" customHeight="1">
      <c r="BJ3787" s="186"/>
      <c r="BK3787" s="186"/>
      <c r="BL3787" s="233" t="str">
        <f t="shared" si="2574"/>
        <v/>
      </c>
    </row>
    <row r="3788" spans="62:64" ht="12" hidden="1" customHeight="1">
      <c r="BJ3788" s="186"/>
      <c r="BK3788" s="186"/>
      <c r="BL3788" s="233" t="str">
        <f t="shared" si="2574"/>
        <v/>
      </c>
    </row>
    <row r="3789" spans="62:64" ht="12" hidden="1" customHeight="1">
      <c r="BJ3789" s="186"/>
      <c r="BK3789" s="186"/>
      <c r="BL3789" s="233" t="str">
        <f t="shared" si="2574"/>
        <v/>
      </c>
    </row>
    <row r="3790" spans="62:64" ht="12" hidden="1" customHeight="1">
      <c r="BJ3790" s="186"/>
      <c r="BK3790" s="186"/>
      <c r="BL3790" s="233" t="str">
        <f t="shared" si="2574"/>
        <v/>
      </c>
    </row>
    <row r="3791" spans="62:64" ht="12" hidden="1" customHeight="1">
      <c r="BJ3791" s="186"/>
      <c r="BK3791" s="186"/>
      <c r="BL3791" s="233" t="str">
        <f t="shared" si="2574"/>
        <v/>
      </c>
    </row>
    <row r="3792" spans="62:64" ht="12" hidden="1" customHeight="1">
      <c r="BJ3792" s="186"/>
      <c r="BK3792" s="186"/>
      <c r="BL3792" s="233" t="str">
        <f t="shared" si="2574"/>
        <v/>
      </c>
    </row>
    <row r="3793" spans="62:64" ht="12" hidden="1" customHeight="1">
      <c r="BJ3793" s="186"/>
      <c r="BK3793" s="186"/>
      <c r="BL3793" s="233" t="str">
        <f t="shared" si="2574"/>
        <v/>
      </c>
    </row>
    <row r="3794" spans="62:64" ht="12" hidden="1" customHeight="1">
      <c r="BJ3794" s="186"/>
      <c r="BK3794" s="186"/>
      <c r="BL3794" s="233" t="str">
        <f t="shared" si="2574"/>
        <v/>
      </c>
    </row>
    <row r="3795" spans="62:64" ht="12" hidden="1" customHeight="1">
      <c r="BJ3795" s="186"/>
      <c r="BK3795" s="186"/>
      <c r="BL3795" s="233" t="str">
        <f t="shared" si="2574"/>
        <v/>
      </c>
    </row>
    <row r="3796" spans="62:64" ht="12" hidden="1" customHeight="1">
      <c r="BJ3796" s="186"/>
      <c r="BK3796" s="186"/>
      <c r="BL3796" s="233" t="str">
        <f t="shared" si="2574"/>
        <v/>
      </c>
    </row>
    <row r="3797" spans="62:64" ht="12" hidden="1" customHeight="1">
      <c r="BJ3797" s="186"/>
      <c r="BK3797" s="186"/>
      <c r="BL3797" s="233" t="str">
        <f t="shared" si="2574"/>
        <v/>
      </c>
    </row>
    <row r="3798" spans="62:64" ht="12" hidden="1" customHeight="1">
      <c r="BJ3798" s="186"/>
      <c r="BK3798" s="186"/>
      <c r="BL3798" s="233" t="str">
        <f t="shared" si="2574"/>
        <v/>
      </c>
    </row>
    <row r="3799" spans="62:64" ht="12" hidden="1" customHeight="1">
      <c r="BJ3799" s="186"/>
      <c r="BK3799" s="186"/>
      <c r="BL3799" s="233" t="str">
        <f t="shared" si="2574"/>
        <v/>
      </c>
    </row>
    <row r="3800" spans="62:64" ht="12" hidden="1" customHeight="1">
      <c r="BJ3800" s="186"/>
      <c r="BK3800" s="186"/>
      <c r="BL3800" s="233" t="str">
        <f t="shared" si="2574"/>
        <v/>
      </c>
    </row>
    <row r="3801" spans="62:64" ht="12" hidden="1" customHeight="1">
      <c r="BJ3801" s="186"/>
      <c r="BK3801" s="186"/>
      <c r="BL3801" s="233" t="str">
        <f t="shared" si="2574"/>
        <v/>
      </c>
    </row>
    <row r="3802" spans="62:64" ht="12" hidden="1" customHeight="1">
      <c r="BJ3802" s="186"/>
      <c r="BK3802" s="186"/>
      <c r="BL3802" s="233" t="str">
        <f t="shared" si="2574"/>
        <v/>
      </c>
    </row>
    <row r="3803" spans="62:64" ht="12" hidden="1" customHeight="1">
      <c r="BJ3803" s="186"/>
      <c r="BK3803" s="186"/>
      <c r="BL3803" s="233" t="str">
        <f t="shared" si="2574"/>
        <v/>
      </c>
    </row>
    <row r="3804" spans="62:64" ht="12" hidden="1" customHeight="1">
      <c r="BJ3804" s="186"/>
      <c r="BK3804" s="186"/>
      <c r="BL3804" s="233" t="str">
        <f t="shared" si="2574"/>
        <v/>
      </c>
    </row>
    <row r="3805" spans="62:64" ht="12" hidden="1" customHeight="1">
      <c r="BJ3805" s="186"/>
      <c r="BK3805" s="186"/>
      <c r="BL3805" s="233" t="str">
        <f t="shared" si="2574"/>
        <v/>
      </c>
    </row>
    <row r="3806" spans="62:64" ht="12" hidden="1" customHeight="1">
      <c r="BJ3806" s="186"/>
      <c r="BK3806" s="186"/>
      <c r="BL3806" s="233" t="str">
        <f t="shared" si="2574"/>
        <v/>
      </c>
    </row>
    <row r="3807" spans="62:64" ht="12" hidden="1" customHeight="1">
      <c r="BJ3807" s="186"/>
      <c r="BK3807" s="186"/>
      <c r="BL3807" s="233" t="str">
        <f t="shared" ref="BL3807:BL3840" si="2575">IF(LEFT(B3807,1)="9",LEFT(D3807,2),"")</f>
        <v/>
      </c>
    </row>
    <row r="3808" spans="62:64" ht="12" hidden="1" customHeight="1">
      <c r="BJ3808" s="186"/>
      <c r="BK3808" s="186"/>
      <c r="BL3808" s="233" t="str">
        <f t="shared" si="2575"/>
        <v/>
      </c>
    </row>
    <row r="3809" spans="62:64" ht="12" hidden="1" customHeight="1">
      <c r="BJ3809" s="186"/>
      <c r="BK3809" s="186"/>
      <c r="BL3809" s="233" t="str">
        <f t="shared" si="2575"/>
        <v/>
      </c>
    </row>
    <row r="3810" spans="62:64" ht="12" hidden="1" customHeight="1">
      <c r="BJ3810" s="186"/>
      <c r="BK3810" s="186"/>
      <c r="BL3810" s="233" t="str">
        <f t="shared" si="2575"/>
        <v/>
      </c>
    </row>
    <row r="3811" spans="62:64" ht="12" hidden="1" customHeight="1">
      <c r="BJ3811" s="186"/>
      <c r="BK3811" s="186"/>
      <c r="BL3811" s="233" t="str">
        <f t="shared" si="2575"/>
        <v/>
      </c>
    </row>
    <row r="3812" spans="62:64" ht="12" hidden="1" customHeight="1">
      <c r="BJ3812" s="186"/>
      <c r="BK3812" s="186"/>
      <c r="BL3812" s="233" t="str">
        <f t="shared" si="2575"/>
        <v/>
      </c>
    </row>
    <row r="3813" spans="62:64" ht="12" hidden="1" customHeight="1">
      <c r="BJ3813" s="186"/>
      <c r="BK3813" s="186"/>
      <c r="BL3813" s="233" t="str">
        <f t="shared" si="2575"/>
        <v/>
      </c>
    </row>
    <row r="3814" spans="62:64" ht="12" hidden="1" customHeight="1">
      <c r="BJ3814" s="186"/>
      <c r="BK3814" s="186"/>
      <c r="BL3814" s="233" t="str">
        <f t="shared" si="2575"/>
        <v/>
      </c>
    </row>
    <row r="3815" spans="62:64" ht="12" hidden="1" customHeight="1">
      <c r="BJ3815" s="186"/>
      <c r="BK3815" s="186"/>
      <c r="BL3815" s="233" t="str">
        <f t="shared" si="2575"/>
        <v/>
      </c>
    </row>
    <row r="3816" spans="62:64" ht="12" hidden="1" customHeight="1">
      <c r="BJ3816" s="186"/>
      <c r="BK3816" s="186"/>
      <c r="BL3816" s="233" t="str">
        <f t="shared" si="2575"/>
        <v/>
      </c>
    </row>
    <row r="3817" spans="62:64" ht="12" hidden="1" customHeight="1">
      <c r="BJ3817" s="186"/>
      <c r="BK3817" s="186"/>
      <c r="BL3817" s="233" t="str">
        <f t="shared" si="2575"/>
        <v/>
      </c>
    </row>
    <row r="3818" spans="62:64" ht="12" hidden="1" customHeight="1">
      <c r="BJ3818" s="186"/>
      <c r="BK3818" s="186"/>
      <c r="BL3818" s="233" t="str">
        <f t="shared" si="2575"/>
        <v/>
      </c>
    </row>
    <row r="3819" spans="62:64" ht="12" hidden="1" customHeight="1">
      <c r="BJ3819" s="186"/>
      <c r="BK3819" s="186"/>
      <c r="BL3819" s="233" t="str">
        <f t="shared" si="2575"/>
        <v/>
      </c>
    </row>
    <row r="3820" spans="62:64" ht="12" hidden="1" customHeight="1">
      <c r="BJ3820" s="186"/>
      <c r="BK3820" s="186"/>
      <c r="BL3820" s="233" t="str">
        <f t="shared" si="2575"/>
        <v/>
      </c>
    </row>
    <row r="3821" spans="62:64" ht="12" hidden="1" customHeight="1">
      <c r="BJ3821" s="186"/>
      <c r="BK3821" s="186"/>
      <c r="BL3821" s="233" t="str">
        <f t="shared" si="2575"/>
        <v/>
      </c>
    </row>
    <row r="3822" spans="62:64" ht="12" hidden="1" customHeight="1">
      <c r="BJ3822" s="186"/>
      <c r="BK3822" s="186"/>
      <c r="BL3822" s="233" t="str">
        <f t="shared" si="2575"/>
        <v/>
      </c>
    </row>
    <row r="3823" spans="62:64" ht="12" hidden="1" customHeight="1">
      <c r="BJ3823" s="186"/>
      <c r="BK3823" s="186"/>
      <c r="BL3823" s="233" t="str">
        <f t="shared" si="2575"/>
        <v/>
      </c>
    </row>
    <row r="3824" spans="62:64" ht="12" hidden="1" customHeight="1">
      <c r="BJ3824" s="186"/>
      <c r="BK3824" s="186"/>
      <c r="BL3824" s="233" t="str">
        <f t="shared" si="2575"/>
        <v/>
      </c>
    </row>
    <row r="3825" spans="62:64" ht="12" hidden="1" customHeight="1">
      <c r="BJ3825" s="186"/>
      <c r="BK3825" s="186"/>
      <c r="BL3825" s="233" t="str">
        <f t="shared" si="2575"/>
        <v/>
      </c>
    </row>
    <row r="3826" spans="62:64" ht="12" hidden="1" customHeight="1">
      <c r="BJ3826" s="186"/>
      <c r="BK3826" s="186"/>
      <c r="BL3826" s="233" t="str">
        <f t="shared" si="2575"/>
        <v/>
      </c>
    </row>
    <row r="3827" spans="62:64" ht="12" hidden="1" customHeight="1">
      <c r="BJ3827" s="186"/>
      <c r="BK3827" s="186"/>
      <c r="BL3827" s="233" t="str">
        <f t="shared" si="2575"/>
        <v/>
      </c>
    </row>
    <row r="3828" spans="62:64" ht="12" hidden="1" customHeight="1">
      <c r="BJ3828" s="186"/>
      <c r="BK3828" s="186"/>
      <c r="BL3828" s="233" t="str">
        <f t="shared" si="2575"/>
        <v/>
      </c>
    </row>
    <row r="3829" spans="62:64" ht="12" hidden="1" customHeight="1">
      <c r="BJ3829" s="186"/>
      <c r="BK3829" s="186"/>
      <c r="BL3829" s="233" t="str">
        <f t="shared" si="2575"/>
        <v/>
      </c>
    </row>
    <row r="3830" spans="62:64" ht="12" hidden="1" customHeight="1">
      <c r="BJ3830" s="186"/>
      <c r="BK3830" s="186"/>
      <c r="BL3830" s="233" t="str">
        <f t="shared" si="2575"/>
        <v/>
      </c>
    </row>
    <row r="3831" spans="62:64" ht="12" hidden="1" customHeight="1">
      <c r="BJ3831" s="186"/>
      <c r="BK3831" s="186"/>
      <c r="BL3831" s="233" t="str">
        <f t="shared" si="2575"/>
        <v/>
      </c>
    </row>
    <row r="3832" spans="62:64" ht="12" hidden="1" customHeight="1">
      <c r="BJ3832" s="186"/>
      <c r="BK3832" s="186"/>
      <c r="BL3832" s="233" t="str">
        <f t="shared" si="2575"/>
        <v/>
      </c>
    </row>
    <row r="3833" spans="62:64" ht="12" hidden="1" customHeight="1">
      <c r="BJ3833" s="186"/>
      <c r="BK3833" s="186"/>
      <c r="BL3833" s="233" t="str">
        <f t="shared" si="2575"/>
        <v/>
      </c>
    </row>
    <row r="3834" spans="62:64" ht="12" hidden="1" customHeight="1">
      <c r="BJ3834" s="186"/>
      <c r="BK3834" s="186"/>
      <c r="BL3834" s="233" t="str">
        <f t="shared" si="2575"/>
        <v/>
      </c>
    </row>
    <row r="3835" spans="62:64" ht="12" hidden="1" customHeight="1">
      <c r="BJ3835" s="186"/>
      <c r="BK3835" s="186"/>
      <c r="BL3835" s="233" t="str">
        <f t="shared" si="2575"/>
        <v/>
      </c>
    </row>
    <row r="3836" spans="62:64" ht="12" hidden="1" customHeight="1">
      <c r="BJ3836" s="186"/>
      <c r="BK3836" s="186"/>
      <c r="BL3836" s="233" t="str">
        <f t="shared" si="2575"/>
        <v/>
      </c>
    </row>
    <row r="3837" spans="62:64" ht="12" hidden="1" customHeight="1">
      <c r="BJ3837" s="186"/>
      <c r="BK3837" s="186"/>
      <c r="BL3837" s="233" t="str">
        <f t="shared" si="2575"/>
        <v/>
      </c>
    </row>
    <row r="3838" spans="62:64" ht="12" hidden="1" customHeight="1">
      <c r="BJ3838" s="186"/>
      <c r="BK3838" s="186"/>
      <c r="BL3838" s="233" t="str">
        <f t="shared" si="2575"/>
        <v/>
      </c>
    </row>
    <row r="3839" spans="62:64" ht="12" hidden="1" customHeight="1">
      <c r="BJ3839" s="186"/>
      <c r="BK3839" s="186"/>
      <c r="BL3839" s="233" t="str">
        <f t="shared" si="2575"/>
        <v/>
      </c>
    </row>
    <row r="3840" spans="62:64" ht="12" hidden="1" customHeight="1">
      <c r="BJ3840" s="186"/>
      <c r="BK3840" s="186"/>
      <c r="BL3840" s="233" t="str">
        <f t="shared" si="2575"/>
        <v/>
      </c>
    </row>
  </sheetData>
  <autoFilter ref="A2:BL3840">
    <filterColumn colId="1"/>
    <filterColumn colId="3"/>
    <filterColumn colId="4"/>
    <filterColumn colId="6"/>
    <filterColumn colId="8">
      <filters>
        <filter val="01"/>
      </filters>
    </filterColumn>
    <filterColumn colId="12"/>
    <filterColumn colId="46"/>
    <filterColumn colId="47"/>
    <sortState ref="A14:BL3269">
      <sortCondition descending="1" ref="G2:G3840"/>
    </sortState>
  </autoFilter>
  <mergeCells count="7">
    <mergeCell ref="BH1:BK1"/>
    <mergeCell ref="BD1:BG1"/>
    <mergeCell ref="O1:AG1"/>
    <mergeCell ref="AW1:AX1"/>
    <mergeCell ref="AY1:AZ1"/>
    <mergeCell ref="AH1:AU1"/>
    <mergeCell ref="BA1:BC1"/>
  </mergeCells>
  <phoneticPr fontId="46" type="noConversion"/>
  <pageMargins left="0.24" right="0.1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16"/>
  <sheetViews>
    <sheetView workbookViewId="0">
      <selection activeCell="B157" sqref="B157"/>
    </sheetView>
  </sheetViews>
  <sheetFormatPr defaultRowHeight="12.75"/>
  <cols>
    <col min="1" max="1" width="10.140625" style="186" customWidth="1"/>
    <col min="2" max="3" width="9.140625" style="186"/>
    <col min="4" max="4" width="11" style="186" customWidth="1"/>
    <col min="5" max="7" width="9.140625" style="186"/>
  </cols>
  <sheetData>
    <row r="1" spans="1:7">
      <c r="A1" s="579" t="s">
        <v>113</v>
      </c>
      <c r="B1" s="579"/>
      <c r="C1" s="579"/>
      <c r="D1" s="579"/>
      <c r="E1" s="579"/>
      <c r="F1" s="579"/>
      <c r="G1" s="579"/>
    </row>
    <row r="2" spans="1:7">
      <c r="A2" s="187" t="s">
        <v>373</v>
      </c>
      <c r="B2" s="187" t="s">
        <v>174</v>
      </c>
      <c r="C2" s="187" t="s">
        <v>375</v>
      </c>
      <c r="D2" s="187" t="s">
        <v>376</v>
      </c>
      <c r="E2" s="187" t="s">
        <v>377</v>
      </c>
      <c r="F2" s="187" t="s">
        <v>379</v>
      </c>
      <c r="G2" s="187" t="s">
        <v>336</v>
      </c>
    </row>
    <row r="3" spans="1:7" ht="16.5">
      <c r="A3" s="323" t="s">
        <v>14</v>
      </c>
      <c r="B3" s="323"/>
      <c r="C3" s="323"/>
      <c r="D3" s="323"/>
      <c r="E3" s="323"/>
      <c r="F3" s="323"/>
      <c r="G3" s="323"/>
    </row>
    <row r="4" spans="1:7">
      <c r="A4" s="195" t="s">
        <v>175</v>
      </c>
      <c r="B4" s="195" t="s">
        <v>176</v>
      </c>
      <c r="C4" s="195" t="s">
        <v>177</v>
      </c>
      <c r="D4" s="195" t="s">
        <v>178</v>
      </c>
      <c r="E4" s="195" t="s">
        <v>175</v>
      </c>
      <c r="F4" s="195" t="s">
        <v>175</v>
      </c>
      <c r="G4" s="195" t="s">
        <v>339</v>
      </c>
    </row>
    <row r="5" spans="1:7">
      <c r="A5" s="195" t="s">
        <v>175</v>
      </c>
      <c r="B5" s="195" t="s">
        <v>176</v>
      </c>
      <c r="C5" s="195" t="s">
        <v>177</v>
      </c>
      <c r="D5" s="195" t="s">
        <v>178</v>
      </c>
      <c r="E5" s="195" t="s">
        <v>175</v>
      </c>
      <c r="F5" s="195" t="s">
        <v>175</v>
      </c>
      <c r="G5" s="195" t="s">
        <v>549</v>
      </c>
    </row>
    <row r="6" spans="1:7">
      <c r="A6" s="195" t="s">
        <v>175</v>
      </c>
      <c r="B6" s="195" t="s">
        <v>176</v>
      </c>
      <c r="C6" s="195" t="s">
        <v>177</v>
      </c>
      <c r="D6" s="195" t="s">
        <v>178</v>
      </c>
      <c r="E6" s="195" t="s">
        <v>175</v>
      </c>
      <c r="F6" s="195" t="s">
        <v>175</v>
      </c>
      <c r="G6" s="195" t="s">
        <v>550</v>
      </c>
    </row>
    <row r="7" spans="1:7">
      <c r="A7" s="195" t="s">
        <v>175</v>
      </c>
      <c r="B7" s="195" t="s">
        <v>176</v>
      </c>
      <c r="C7" s="195" t="s">
        <v>177</v>
      </c>
      <c r="D7" s="195" t="s">
        <v>178</v>
      </c>
      <c r="E7" s="195" t="s">
        <v>175</v>
      </c>
      <c r="F7" s="195" t="s">
        <v>175</v>
      </c>
      <c r="G7" s="195" t="s">
        <v>340</v>
      </c>
    </row>
    <row r="8" spans="1:7" ht="16.5">
      <c r="A8" s="323" t="s">
        <v>495</v>
      </c>
      <c r="B8" s="323"/>
      <c r="C8" s="323"/>
      <c r="D8" s="323"/>
      <c r="E8" s="323"/>
      <c r="F8" s="323"/>
      <c r="G8" s="323"/>
    </row>
    <row r="9" spans="1:7">
      <c r="A9" s="195" t="s">
        <v>111</v>
      </c>
      <c r="B9" s="195" t="s">
        <v>176</v>
      </c>
      <c r="C9" s="195" t="s">
        <v>177</v>
      </c>
      <c r="D9" s="195" t="s">
        <v>178</v>
      </c>
      <c r="E9" s="195" t="s">
        <v>175</v>
      </c>
      <c r="F9" s="195" t="s">
        <v>175</v>
      </c>
      <c r="G9" s="195" t="s">
        <v>341</v>
      </c>
    </row>
    <row r="10" spans="1:7">
      <c r="A10" s="195" t="s">
        <v>111</v>
      </c>
      <c r="B10" s="195" t="s">
        <v>176</v>
      </c>
      <c r="C10" s="195" t="s">
        <v>177</v>
      </c>
      <c r="D10" s="195" t="s">
        <v>178</v>
      </c>
      <c r="E10" s="195" t="s">
        <v>175</v>
      </c>
      <c r="F10" s="195" t="s">
        <v>175</v>
      </c>
      <c r="G10" s="195" t="s">
        <v>551</v>
      </c>
    </row>
    <row r="11" spans="1:7" ht="16.5">
      <c r="A11" s="323" t="s">
        <v>464</v>
      </c>
      <c r="B11" s="323"/>
      <c r="C11" s="323"/>
      <c r="D11" s="323"/>
      <c r="E11" s="323"/>
      <c r="F11" s="323"/>
      <c r="G11" s="323"/>
    </row>
    <row r="12" spans="1:7">
      <c r="A12" s="195" t="s">
        <v>175</v>
      </c>
      <c r="B12" s="195" t="s">
        <v>176</v>
      </c>
      <c r="C12" s="195" t="s">
        <v>177</v>
      </c>
      <c r="D12" s="195" t="s">
        <v>624</v>
      </c>
      <c r="E12" s="195" t="s">
        <v>175</v>
      </c>
      <c r="F12" s="195" t="s">
        <v>175</v>
      </c>
      <c r="G12" s="195" t="s">
        <v>13</v>
      </c>
    </row>
    <row r="13" spans="1:7" ht="16.5">
      <c r="A13" s="323" t="s">
        <v>465</v>
      </c>
      <c r="B13" s="323"/>
      <c r="C13" s="323"/>
      <c r="D13" s="323"/>
      <c r="E13" s="323"/>
      <c r="F13" s="323"/>
      <c r="G13" s="323"/>
    </row>
    <row r="14" spans="1:7">
      <c r="A14" s="195" t="s">
        <v>175</v>
      </c>
      <c r="B14" s="195" t="s">
        <v>176</v>
      </c>
      <c r="C14" s="195" t="s">
        <v>177</v>
      </c>
      <c r="D14" s="195" t="s">
        <v>622</v>
      </c>
      <c r="E14" s="195" t="s">
        <v>175</v>
      </c>
      <c r="F14" s="195" t="s">
        <v>175</v>
      </c>
      <c r="G14" s="195" t="s">
        <v>13</v>
      </c>
    </row>
    <row r="15" spans="1:7" ht="16.5">
      <c r="A15" s="323" t="s">
        <v>500</v>
      </c>
      <c r="B15" s="323"/>
      <c r="C15" s="323"/>
      <c r="D15" s="323"/>
      <c r="E15" s="323"/>
      <c r="F15" s="323"/>
      <c r="G15" s="323"/>
    </row>
    <row r="16" spans="1:7">
      <c r="A16" s="195" t="s">
        <v>175</v>
      </c>
      <c r="B16" s="195" t="s">
        <v>176</v>
      </c>
      <c r="C16" s="195" t="s">
        <v>177</v>
      </c>
      <c r="D16" s="195" t="s">
        <v>178</v>
      </c>
      <c r="E16" s="195" t="s">
        <v>463</v>
      </c>
      <c r="F16" s="195" t="s">
        <v>175</v>
      </c>
      <c r="G16" s="195" t="s">
        <v>13</v>
      </c>
    </row>
    <row r="17" spans="1:7" ht="16.5">
      <c r="A17" s="323" t="s">
        <v>69</v>
      </c>
      <c r="B17" s="323"/>
      <c r="C17" s="323"/>
      <c r="D17" s="323"/>
      <c r="E17" s="323"/>
      <c r="F17" s="323"/>
      <c r="G17" s="323"/>
    </row>
    <row r="18" spans="1:7" ht="15" customHeight="1">
      <c r="A18" s="195" t="s">
        <v>175</v>
      </c>
      <c r="B18" s="195" t="s">
        <v>176</v>
      </c>
      <c r="C18" s="195" t="s">
        <v>177</v>
      </c>
      <c r="D18" s="195" t="s">
        <v>178</v>
      </c>
      <c r="E18" s="195" t="s">
        <v>414</v>
      </c>
      <c r="F18" s="195" t="s">
        <v>175</v>
      </c>
      <c r="G18" s="195" t="s">
        <v>13</v>
      </c>
    </row>
    <row r="19" spans="1:7" ht="15" customHeight="1">
      <c r="A19" s="323" t="s">
        <v>112</v>
      </c>
      <c r="B19" s="323"/>
      <c r="C19" s="323"/>
      <c r="D19" s="323"/>
      <c r="E19" s="323"/>
      <c r="F19" s="323"/>
      <c r="G19" s="323"/>
    </row>
    <row r="20" spans="1:7" ht="15" customHeight="1">
      <c r="A20" s="195" t="s">
        <v>15</v>
      </c>
      <c r="B20" s="195" t="s">
        <v>176</v>
      </c>
      <c r="C20" s="195" t="s">
        <v>177</v>
      </c>
      <c r="D20" s="195" t="s">
        <v>178</v>
      </c>
      <c r="E20" s="195" t="s">
        <v>175</v>
      </c>
      <c r="F20" s="195" t="s">
        <v>175</v>
      </c>
      <c r="G20" s="195" t="s">
        <v>13</v>
      </c>
    </row>
    <row r="21" spans="1:7" ht="15" customHeight="1">
      <c r="A21" s="195" t="s">
        <v>15</v>
      </c>
      <c r="B21" s="195" t="s">
        <v>176</v>
      </c>
      <c r="C21" s="195" t="s">
        <v>177</v>
      </c>
      <c r="D21" s="195" t="s">
        <v>178</v>
      </c>
      <c r="E21" s="195" t="s">
        <v>175</v>
      </c>
      <c r="F21" s="195" t="s">
        <v>175</v>
      </c>
      <c r="G21" s="195" t="s">
        <v>13</v>
      </c>
    </row>
    <row r="22" spans="1:7" ht="15" customHeight="1">
      <c r="A22" s="185"/>
      <c r="B22" s="185"/>
      <c r="C22" s="185"/>
      <c r="D22" s="185"/>
      <c r="E22" s="185"/>
      <c r="F22" s="185"/>
      <c r="G22" s="185"/>
    </row>
    <row r="23" spans="1:7">
      <c r="A23" s="579" t="s">
        <v>110</v>
      </c>
      <c r="B23" s="579"/>
      <c r="C23" s="579"/>
      <c r="D23" s="579"/>
      <c r="E23" s="579"/>
      <c r="F23" s="579"/>
      <c r="G23" s="579"/>
    </row>
    <row r="24" spans="1:7">
      <c r="A24" s="187" t="s">
        <v>373</v>
      </c>
      <c r="B24" s="187" t="s">
        <v>174</v>
      </c>
      <c r="C24" s="187" t="s">
        <v>375</v>
      </c>
      <c r="D24" s="187" t="s">
        <v>376</v>
      </c>
      <c r="E24" s="187" t="s">
        <v>377</v>
      </c>
      <c r="F24" s="187" t="s">
        <v>379</v>
      </c>
      <c r="G24" s="187" t="s">
        <v>336</v>
      </c>
    </row>
    <row r="25" spans="1:7" ht="16.5">
      <c r="A25" s="324" t="s">
        <v>14</v>
      </c>
      <c r="B25" s="323"/>
      <c r="C25" s="323"/>
      <c r="D25" s="323"/>
      <c r="E25" s="323"/>
      <c r="F25" s="323"/>
      <c r="G25" s="323"/>
    </row>
    <row r="26" spans="1:7">
      <c r="A26" s="195" t="s">
        <v>175</v>
      </c>
      <c r="B26" s="195" t="s">
        <v>176</v>
      </c>
      <c r="C26" s="195" t="s">
        <v>177</v>
      </c>
      <c r="D26" s="195" t="s">
        <v>1600</v>
      </c>
      <c r="E26" s="195" t="s">
        <v>175</v>
      </c>
      <c r="F26" s="195" t="s">
        <v>175</v>
      </c>
      <c r="G26" s="195" t="s">
        <v>339</v>
      </c>
    </row>
    <row r="27" spans="1:7">
      <c r="A27" s="195" t="s">
        <v>175</v>
      </c>
      <c r="B27" s="195" t="s">
        <v>176</v>
      </c>
      <c r="C27" s="195" t="s">
        <v>177</v>
      </c>
      <c r="D27" s="195" t="s">
        <v>1582</v>
      </c>
      <c r="E27" s="195" t="s">
        <v>175</v>
      </c>
      <c r="F27" s="195" t="s">
        <v>175</v>
      </c>
      <c r="G27" s="195" t="s">
        <v>549</v>
      </c>
    </row>
    <row r="28" spans="1:7">
      <c r="A28" s="195" t="s">
        <v>175</v>
      </c>
      <c r="B28" s="195" t="s">
        <v>176</v>
      </c>
      <c r="C28" s="195" t="s">
        <v>177</v>
      </c>
      <c r="D28" s="195" t="s">
        <v>1582</v>
      </c>
      <c r="E28" s="195" t="s">
        <v>175</v>
      </c>
      <c r="F28" s="195" t="s">
        <v>175</v>
      </c>
      <c r="G28" s="195" t="s">
        <v>550</v>
      </c>
    </row>
    <row r="29" spans="1:7">
      <c r="A29" s="195" t="s">
        <v>175</v>
      </c>
      <c r="B29" s="195" t="s">
        <v>176</v>
      </c>
      <c r="C29" s="195" t="s">
        <v>177</v>
      </c>
      <c r="D29" s="195" t="s">
        <v>1582</v>
      </c>
      <c r="E29" s="195" t="s">
        <v>175</v>
      </c>
      <c r="F29" s="195" t="s">
        <v>175</v>
      </c>
      <c r="G29" s="195" t="s">
        <v>340</v>
      </c>
    </row>
    <row r="30" spans="1:7" ht="16.5">
      <c r="A30" s="324" t="s">
        <v>92</v>
      </c>
      <c r="B30" s="323"/>
      <c r="C30" s="323"/>
      <c r="D30" s="323"/>
      <c r="E30" s="323"/>
      <c r="F30" s="323"/>
      <c r="G30" s="323"/>
    </row>
    <row r="31" spans="1:7">
      <c r="A31" s="195" t="s">
        <v>175</v>
      </c>
      <c r="B31" s="195" t="s">
        <v>176</v>
      </c>
      <c r="C31" s="195" t="s">
        <v>331</v>
      </c>
      <c r="D31" s="195" t="s">
        <v>1582</v>
      </c>
      <c r="E31" s="195" t="s">
        <v>175</v>
      </c>
      <c r="F31" s="195" t="s">
        <v>175</v>
      </c>
      <c r="G31" s="195" t="s">
        <v>13</v>
      </c>
    </row>
    <row r="32" spans="1:7" ht="16.5">
      <c r="A32" s="324" t="s">
        <v>466</v>
      </c>
      <c r="B32" s="323"/>
      <c r="C32" s="323"/>
      <c r="D32" s="323"/>
      <c r="E32" s="323"/>
      <c r="F32" s="323"/>
      <c r="G32" s="323"/>
    </row>
    <row r="33" spans="1:7">
      <c r="A33" s="195" t="s">
        <v>175</v>
      </c>
      <c r="B33" s="195" t="s">
        <v>176</v>
      </c>
      <c r="C33" s="195" t="s">
        <v>177</v>
      </c>
      <c r="D33" s="195" t="s">
        <v>1582</v>
      </c>
      <c r="E33" s="195" t="s">
        <v>623</v>
      </c>
      <c r="F33" s="195" t="s">
        <v>175</v>
      </c>
      <c r="G33" s="195" t="s">
        <v>13</v>
      </c>
    </row>
    <row r="34" spans="1:7" ht="16.5">
      <c r="A34" s="324" t="s">
        <v>149</v>
      </c>
      <c r="B34" s="323"/>
      <c r="C34" s="323"/>
      <c r="D34" s="323"/>
      <c r="E34" s="323"/>
      <c r="F34" s="323"/>
      <c r="G34" s="323"/>
    </row>
    <row r="35" spans="1:7">
      <c r="A35" s="195" t="s">
        <v>381</v>
      </c>
      <c r="B35" s="195" t="s">
        <v>176</v>
      </c>
      <c r="C35" s="195" t="s">
        <v>404</v>
      </c>
      <c r="D35" s="195" t="s">
        <v>1572</v>
      </c>
      <c r="E35" s="195" t="s">
        <v>175</v>
      </c>
      <c r="F35" s="195" t="s">
        <v>175</v>
      </c>
      <c r="G35" s="195" t="s">
        <v>13</v>
      </c>
    </row>
    <row r="36" spans="1:7">
      <c r="A36" s="195" t="s">
        <v>381</v>
      </c>
      <c r="B36" s="195" t="s">
        <v>176</v>
      </c>
      <c r="C36" s="195" t="s">
        <v>404</v>
      </c>
      <c r="D36" s="195" t="s">
        <v>1573</v>
      </c>
      <c r="E36" s="195" t="s">
        <v>175</v>
      </c>
      <c r="F36" s="195" t="s">
        <v>175</v>
      </c>
      <c r="G36" s="195" t="s">
        <v>13</v>
      </c>
    </row>
    <row r="37" spans="1:7">
      <c r="A37" s="195" t="s">
        <v>416</v>
      </c>
      <c r="B37" s="195" t="s">
        <v>176</v>
      </c>
      <c r="C37" s="195" t="s">
        <v>404</v>
      </c>
      <c r="D37" s="195" t="s">
        <v>933</v>
      </c>
      <c r="E37" s="195" t="s">
        <v>175</v>
      </c>
      <c r="F37" s="195" t="s">
        <v>175</v>
      </c>
      <c r="G37" s="195" t="s">
        <v>13</v>
      </c>
    </row>
    <row r="38" spans="1:7">
      <c r="A38" s="195" t="s">
        <v>418</v>
      </c>
      <c r="B38" s="195" t="s">
        <v>176</v>
      </c>
      <c r="C38" s="195" t="s">
        <v>404</v>
      </c>
      <c r="D38" s="195" t="s">
        <v>1574</v>
      </c>
      <c r="E38" s="195" t="s">
        <v>175</v>
      </c>
      <c r="F38" s="195" t="s">
        <v>175</v>
      </c>
      <c r="G38" s="195" t="s">
        <v>13</v>
      </c>
    </row>
    <row r="39" spans="1:7">
      <c r="A39" s="195" t="s">
        <v>418</v>
      </c>
      <c r="B39" s="195" t="s">
        <v>176</v>
      </c>
      <c r="C39" s="195" t="s">
        <v>404</v>
      </c>
      <c r="D39" s="195" t="s">
        <v>1575</v>
      </c>
      <c r="E39" s="195" t="s">
        <v>175</v>
      </c>
      <c r="F39" s="195" t="s">
        <v>175</v>
      </c>
      <c r="G39" s="195" t="s">
        <v>13</v>
      </c>
    </row>
    <row r="40" spans="1:7">
      <c r="A40" s="195" t="s">
        <v>429</v>
      </c>
      <c r="B40" s="195" t="s">
        <v>176</v>
      </c>
      <c r="C40" s="195" t="s">
        <v>404</v>
      </c>
      <c r="D40" s="195" t="s">
        <v>1576</v>
      </c>
      <c r="E40" s="195" t="s">
        <v>175</v>
      </c>
      <c r="F40" s="195" t="s">
        <v>175</v>
      </c>
      <c r="G40" s="195" t="s">
        <v>13</v>
      </c>
    </row>
    <row r="41" spans="1:7">
      <c r="A41" s="195" t="s">
        <v>429</v>
      </c>
      <c r="B41" s="195" t="s">
        <v>176</v>
      </c>
      <c r="C41" s="195" t="s">
        <v>404</v>
      </c>
      <c r="D41" s="195" t="s">
        <v>1577</v>
      </c>
      <c r="E41" s="195" t="s">
        <v>175</v>
      </c>
      <c r="F41" s="195" t="s">
        <v>175</v>
      </c>
      <c r="G41" s="195" t="s">
        <v>13</v>
      </c>
    </row>
    <row r="42" spans="1:7">
      <c r="A42" s="195" t="s">
        <v>429</v>
      </c>
      <c r="B42" s="195" t="s">
        <v>176</v>
      </c>
      <c r="C42" s="195" t="s">
        <v>404</v>
      </c>
      <c r="D42" s="195" t="s">
        <v>1072</v>
      </c>
      <c r="E42" s="195" t="s">
        <v>175</v>
      </c>
      <c r="F42" s="195" t="s">
        <v>175</v>
      </c>
      <c r="G42" s="195" t="s">
        <v>13</v>
      </c>
    </row>
    <row r="43" spans="1:7">
      <c r="A43" s="195" t="s">
        <v>431</v>
      </c>
      <c r="B43" s="195" t="s">
        <v>176</v>
      </c>
      <c r="C43" s="195" t="s">
        <v>404</v>
      </c>
      <c r="D43" s="195" t="s">
        <v>1095</v>
      </c>
      <c r="E43" s="195" t="s">
        <v>175</v>
      </c>
      <c r="F43" s="195" t="s">
        <v>175</v>
      </c>
      <c r="G43" s="195" t="s">
        <v>13</v>
      </c>
    </row>
    <row r="44" spans="1:7">
      <c r="A44" s="195" t="s">
        <v>433</v>
      </c>
      <c r="B44" s="195" t="s">
        <v>176</v>
      </c>
      <c r="C44" s="195" t="s">
        <v>404</v>
      </c>
      <c r="D44" s="195" t="s">
        <v>1578</v>
      </c>
      <c r="E44" s="195" t="s">
        <v>175</v>
      </c>
      <c r="F44" s="195" t="s">
        <v>175</v>
      </c>
      <c r="G44" s="195" t="s">
        <v>13</v>
      </c>
    </row>
    <row r="45" spans="1:7">
      <c r="A45" s="195" t="s">
        <v>438</v>
      </c>
      <c r="B45" s="195" t="s">
        <v>176</v>
      </c>
      <c r="C45" s="195" t="s">
        <v>404</v>
      </c>
      <c r="D45" s="195" t="s">
        <v>1163</v>
      </c>
      <c r="E45" s="195" t="s">
        <v>175</v>
      </c>
      <c r="F45" s="195" t="s">
        <v>175</v>
      </c>
      <c r="G45" s="195" t="s">
        <v>13</v>
      </c>
    </row>
    <row r="46" spans="1:7">
      <c r="A46" s="195" t="s">
        <v>440</v>
      </c>
      <c r="B46" s="195" t="s">
        <v>176</v>
      </c>
      <c r="C46" s="195" t="s">
        <v>404</v>
      </c>
      <c r="D46" s="195" t="s">
        <v>1184</v>
      </c>
      <c r="E46" s="195" t="s">
        <v>175</v>
      </c>
      <c r="F46" s="195" t="s">
        <v>175</v>
      </c>
      <c r="G46" s="195" t="s">
        <v>13</v>
      </c>
    </row>
    <row r="47" spans="1:7">
      <c r="A47" s="195" t="s">
        <v>428</v>
      </c>
      <c r="B47" s="195" t="s">
        <v>176</v>
      </c>
      <c r="C47" s="195" t="s">
        <v>404</v>
      </c>
      <c r="D47" s="195" t="s">
        <v>1579</v>
      </c>
      <c r="E47" s="195" t="s">
        <v>175</v>
      </c>
      <c r="F47" s="195" t="s">
        <v>175</v>
      </c>
      <c r="G47" s="195" t="s">
        <v>13</v>
      </c>
    </row>
    <row r="48" spans="1:7">
      <c r="A48" s="195" t="s">
        <v>443</v>
      </c>
      <c r="B48" s="195" t="s">
        <v>176</v>
      </c>
      <c r="C48" s="195" t="s">
        <v>404</v>
      </c>
      <c r="D48" s="195" t="s">
        <v>1230</v>
      </c>
      <c r="E48" s="195" t="s">
        <v>175</v>
      </c>
      <c r="F48" s="195" t="s">
        <v>175</v>
      </c>
      <c r="G48" s="195" t="s">
        <v>13</v>
      </c>
    </row>
    <row r="49" spans="1:7">
      <c r="A49" s="195" t="s">
        <v>414</v>
      </c>
      <c r="B49" s="195" t="s">
        <v>176</v>
      </c>
      <c r="C49" s="195" t="s">
        <v>404</v>
      </c>
      <c r="D49" s="195" t="s">
        <v>1252</v>
      </c>
      <c r="E49" s="195" t="s">
        <v>175</v>
      </c>
      <c r="F49" s="195" t="s">
        <v>175</v>
      </c>
      <c r="G49" s="195" t="s">
        <v>13</v>
      </c>
    </row>
    <row r="50" spans="1:7">
      <c r="A50" s="195" t="s">
        <v>448</v>
      </c>
      <c r="B50" s="195" t="s">
        <v>176</v>
      </c>
      <c r="C50" s="195" t="s">
        <v>404</v>
      </c>
      <c r="D50" s="195" t="s">
        <v>1580</v>
      </c>
      <c r="E50" s="195" t="s">
        <v>175</v>
      </c>
      <c r="F50" s="195" t="s">
        <v>175</v>
      </c>
      <c r="G50" s="195" t="s">
        <v>13</v>
      </c>
    </row>
    <row r="51" spans="1:7">
      <c r="A51" s="195" t="s">
        <v>451</v>
      </c>
      <c r="B51" s="195" t="s">
        <v>176</v>
      </c>
      <c r="C51" s="195" t="s">
        <v>404</v>
      </c>
      <c r="D51" s="195" t="s">
        <v>1286</v>
      </c>
      <c r="E51" s="195" t="s">
        <v>175</v>
      </c>
      <c r="F51" s="195" t="s">
        <v>175</v>
      </c>
      <c r="G51" s="195" t="s">
        <v>13</v>
      </c>
    </row>
    <row r="52" spans="1:7">
      <c r="A52" s="195" t="s">
        <v>453</v>
      </c>
      <c r="B52" s="195" t="s">
        <v>176</v>
      </c>
      <c r="C52" s="195" t="s">
        <v>404</v>
      </c>
      <c r="D52" s="195" t="s">
        <v>1581</v>
      </c>
      <c r="E52" s="195" t="s">
        <v>175</v>
      </c>
      <c r="F52" s="195" t="s">
        <v>175</v>
      </c>
      <c r="G52" s="195" t="s">
        <v>13</v>
      </c>
    </row>
    <row r="53" spans="1:7" ht="16.5">
      <c r="A53" s="324" t="s">
        <v>310</v>
      </c>
      <c r="B53" s="323"/>
      <c r="C53" s="323"/>
      <c r="D53" s="323"/>
      <c r="E53" s="323"/>
      <c r="F53" s="323"/>
      <c r="G53" s="323"/>
    </row>
    <row r="54" spans="1:7">
      <c r="A54" s="195" t="s">
        <v>175</v>
      </c>
      <c r="B54" s="195" t="s">
        <v>176</v>
      </c>
      <c r="C54" s="195" t="s">
        <v>177</v>
      </c>
      <c r="D54" s="195" t="s">
        <v>1582</v>
      </c>
      <c r="E54" s="195" t="s">
        <v>175</v>
      </c>
      <c r="F54" s="195" t="s">
        <v>385</v>
      </c>
      <c r="G54" s="195" t="s">
        <v>13</v>
      </c>
    </row>
    <row r="55" spans="1:7">
      <c r="A55" s="195" t="s">
        <v>175</v>
      </c>
      <c r="B55" s="195" t="s">
        <v>176</v>
      </c>
      <c r="C55" s="195" t="s">
        <v>177</v>
      </c>
      <c r="D55" s="195" t="s">
        <v>1582</v>
      </c>
      <c r="E55" s="195" t="s">
        <v>175</v>
      </c>
      <c r="F55" s="195" t="s">
        <v>387</v>
      </c>
      <c r="G55" s="195" t="s">
        <v>13</v>
      </c>
    </row>
    <row r="56" spans="1:7" ht="16.5">
      <c r="A56" s="324" t="s">
        <v>573</v>
      </c>
      <c r="B56" s="323"/>
      <c r="C56" s="323"/>
      <c r="D56" s="323"/>
      <c r="E56" s="323"/>
      <c r="F56" s="323"/>
      <c r="G56" s="323"/>
    </row>
    <row r="57" spans="1:7">
      <c r="A57" s="195" t="s">
        <v>111</v>
      </c>
      <c r="B57" s="195" t="s">
        <v>176</v>
      </c>
      <c r="C57" s="195" t="s">
        <v>390</v>
      </c>
      <c r="D57" s="195" t="s">
        <v>1582</v>
      </c>
      <c r="E57" s="195" t="s">
        <v>175</v>
      </c>
      <c r="F57" s="195" t="s">
        <v>407</v>
      </c>
      <c r="G57" s="195" t="s">
        <v>13</v>
      </c>
    </row>
    <row r="58" spans="1:7" ht="16.5">
      <c r="A58" s="324" t="s">
        <v>634</v>
      </c>
      <c r="B58" s="323"/>
      <c r="C58" s="323"/>
      <c r="D58" s="323"/>
      <c r="E58" s="323"/>
      <c r="F58" s="323"/>
      <c r="G58" s="323"/>
    </row>
    <row r="59" spans="1:7">
      <c r="A59" s="195" t="s">
        <v>111</v>
      </c>
      <c r="B59" s="195" t="s">
        <v>176</v>
      </c>
      <c r="C59" s="195" t="s">
        <v>177</v>
      </c>
      <c r="D59" s="195" t="s">
        <v>882</v>
      </c>
      <c r="E59" s="195" t="s">
        <v>175</v>
      </c>
      <c r="F59" s="195" t="s">
        <v>175</v>
      </c>
      <c r="G59" s="195" t="s">
        <v>13</v>
      </c>
    </row>
    <row r="60" spans="1:7" ht="16.5">
      <c r="A60" s="324" t="s">
        <v>635</v>
      </c>
      <c r="B60" s="323"/>
      <c r="C60" s="323"/>
      <c r="D60" s="323"/>
      <c r="E60" s="323"/>
      <c r="F60" s="323"/>
      <c r="G60" s="323"/>
    </row>
    <row r="61" spans="1:7">
      <c r="A61" s="195" t="s">
        <v>111</v>
      </c>
      <c r="B61" s="195" t="s">
        <v>176</v>
      </c>
      <c r="C61" s="195" t="s">
        <v>401</v>
      </c>
      <c r="D61" s="195" t="s">
        <v>1582</v>
      </c>
      <c r="E61" s="195" t="s">
        <v>175</v>
      </c>
      <c r="F61" s="195" t="s">
        <v>175</v>
      </c>
      <c r="G61" s="195" t="s">
        <v>13</v>
      </c>
    </row>
    <row r="62" spans="1:7" ht="16.5">
      <c r="A62" s="324" t="s">
        <v>189</v>
      </c>
      <c r="B62" s="323"/>
      <c r="C62" s="323"/>
      <c r="D62" s="323"/>
      <c r="E62" s="323"/>
      <c r="F62" s="323"/>
      <c r="G62" s="323"/>
    </row>
    <row r="63" spans="1:7">
      <c r="A63" s="195" t="s">
        <v>111</v>
      </c>
      <c r="B63" s="195" t="s">
        <v>176</v>
      </c>
      <c r="C63" s="195" t="s">
        <v>403</v>
      </c>
      <c r="D63" s="195" t="s">
        <v>1582</v>
      </c>
      <c r="E63" s="195" t="s">
        <v>175</v>
      </c>
      <c r="F63" s="195" t="s">
        <v>175</v>
      </c>
      <c r="G63" s="195" t="s">
        <v>13</v>
      </c>
    </row>
    <row r="64" spans="1:7" ht="16.5">
      <c r="A64" s="324" t="s">
        <v>148</v>
      </c>
      <c r="B64" s="323"/>
      <c r="C64" s="323"/>
      <c r="D64" s="323"/>
      <c r="E64" s="323"/>
      <c r="F64" s="323"/>
      <c r="G64" s="323"/>
    </row>
    <row r="65" spans="1:7">
      <c r="A65" s="195" t="s">
        <v>313</v>
      </c>
      <c r="B65" s="195" t="s">
        <v>176</v>
      </c>
      <c r="C65" s="195" t="s">
        <v>177</v>
      </c>
      <c r="D65" s="195" t="s">
        <v>1499</v>
      </c>
      <c r="E65" s="195" t="s">
        <v>175</v>
      </c>
      <c r="F65" s="195" t="s">
        <v>175</v>
      </c>
      <c r="G65" s="195" t="s">
        <v>13</v>
      </c>
    </row>
    <row r="66" spans="1:7">
      <c r="A66" s="195" t="s">
        <v>313</v>
      </c>
      <c r="B66" s="195" t="s">
        <v>176</v>
      </c>
      <c r="C66" s="195" t="s">
        <v>177</v>
      </c>
      <c r="D66" s="195" t="s">
        <v>1584</v>
      </c>
      <c r="E66" s="195" t="s">
        <v>175</v>
      </c>
      <c r="F66" s="195" t="s">
        <v>175</v>
      </c>
      <c r="G66" s="195" t="s">
        <v>13</v>
      </c>
    </row>
    <row r="67" spans="1:7">
      <c r="A67" s="195" t="s">
        <v>313</v>
      </c>
      <c r="B67" s="195" t="s">
        <v>176</v>
      </c>
      <c r="C67" s="195" t="s">
        <v>177</v>
      </c>
      <c r="D67" s="195" t="s">
        <v>1501</v>
      </c>
      <c r="E67" s="195" t="s">
        <v>175</v>
      </c>
      <c r="F67" s="195" t="s">
        <v>175</v>
      </c>
      <c r="G67" s="195" t="s">
        <v>13</v>
      </c>
    </row>
    <row r="68" spans="1:7">
      <c r="A68" s="195" t="s">
        <v>313</v>
      </c>
      <c r="B68" s="195" t="s">
        <v>176</v>
      </c>
      <c r="C68" s="195" t="s">
        <v>177</v>
      </c>
      <c r="D68" s="195" t="s">
        <v>1585</v>
      </c>
      <c r="E68" s="195" t="s">
        <v>175</v>
      </c>
      <c r="F68" s="195" t="s">
        <v>175</v>
      </c>
      <c r="G68" s="195" t="s">
        <v>13</v>
      </c>
    </row>
    <row r="69" spans="1:7">
      <c r="A69" s="195" t="s">
        <v>313</v>
      </c>
      <c r="B69" s="195" t="s">
        <v>176</v>
      </c>
      <c r="C69" s="195" t="s">
        <v>177</v>
      </c>
      <c r="D69" s="195" t="s">
        <v>1498</v>
      </c>
      <c r="E69" s="195" t="s">
        <v>175</v>
      </c>
      <c r="F69" s="195" t="s">
        <v>175</v>
      </c>
      <c r="G69" s="195" t="s">
        <v>13</v>
      </c>
    </row>
    <row r="70" spans="1:7">
      <c r="A70" s="195" t="s">
        <v>313</v>
      </c>
      <c r="B70" s="195" t="s">
        <v>176</v>
      </c>
      <c r="C70" s="195" t="s">
        <v>177</v>
      </c>
      <c r="D70" s="195" t="s">
        <v>1586</v>
      </c>
      <c r="E70" s="195" t="s">
        <v>175</v>
      </c>
      <c r="F70" s="195" t="s">
        <v>175</v>
      </c>
      <c r="G70" s="195" t="s">
        <v>13</v>
      </c>
    </row>
    <row r="71" spans="1:7">
      <c r="A71" s="195" t="s">
        <v>313</v>
      </c>
      <c r="B71" s="195" t="s">
        <v>176</v>
      </c>
      <c r="C71" s="195" t="s">
        <v>177</v>
      </c>
      <c r="D71" s="195" t="s">
        <v>1587</v>
      </c>
      <c r="E71" s="195" t="s">
        <v>175</v>
      </c>
      <c r="F71" s="195" t="s">
        <v>175</v>
      </c>
      <c r="G71" s="195" t="s">
        <v>13</v>
      </c>
    </row>
    <row r="72" spans="1:7">
      <c r="A72" s="195" t="s">
        <v>313</v>
      </c>
      <c r="B72" s="195" t="s">
        <v>176</v>
      </c>
      <c r="C72" s="195" t="s">
        <v>177</v>
      </c>
      <c r="D72" s="195" t="s">
        <v>1588</v>
      </c>
      <c r="E72" s="195" t="s">
        <v>175</v>
      </c>
      <c r="F72" s="195" t="s">
        <v>175</v>
      </c>
      <c r="G72" s="195" t="s">
        <v>13</v>
      </c>
    </row>
    <row r="73" spans="1:7">
      <c r="A73" s="195" t="s">
        <v>313</v>
      </c>
      <c r="B73" s="195" t="s">
        <v>176</v>
      </c>
      <c r="C73" s="195" t="s">
        <v>177</v>
      </c>
      <c r="D73" s="195" t="s">
        <v>1589</v>
      </c>
      <c r="E73" s="195" t="s">
        <v>175</v>
      </c>
      <c r="F73" s="195" t="s">
        <v>175</v>
      </c>
      <c r="G73" s="195" t="s">
        <v>13</v>
      </c>
    </row>
    <row r="74" spans="1:7" ht="16.5">
      <c r="A74" s="324" t="s">
        <v>184</v>
      </c>
      <c r="B74" s="323"/>
      <c r="C74" s="323"/>
      <c r="D74" s="323"/>
      <c r="E74" s="323"/>
      <c r="F74" s="323"/>
      <c r="G74" s="323"/>
    </row>
    <row r="75" spans="1:7">
      <c r="A75" s="195" t="s">
        <v>326</v>
      </c>
      <c r="B75" s="195" t="s">
        <v>176</v>
      </c>
      <c r="C75" s="195" t="s">
        <v>177</v>
      </c>
      <c r="D75" s="195" t="s">
        <v>1582</v>
      </c>
      <c r="E75" s="195" t="s">
        <v>175</v>
      </c>
      <c r="F75" s="195" t="s">
        <v>175</v>
      </c>
      <c r="G75" s="195" t="s">
        <v>13</v>
      </c>
    </row>
    <row r="76" spans="1:7" ht="16.5">
      <c r="A76" s="324" t="s">
        <v>627</v>
      </c>
      <c r="B76" s="323"/>
      <c r="C76" s="323"/>
      <c r="D76" s="323"/>
      <c r="E76" s="323"/>
      <c r="F76" s="323"/>
      <c r="G76" s="323"/>
    </row>
    <row r="77" spans="1:7">
      <c r="A77" s="195" t="s">
        <v>458</v>
      </c>
      <c r="B77" s="195" t="s">
        <v>176</v>
      </c>
      <c r="C77" s="195" t="s">
        <v>177</v>
      </c>
      <c r="D77" s="195" t="s">
        <v>1590</v>
      </c>
      <c r="E77" s="195" t="s">
        <v>175</v>
      </c>
      <c r="F77" s="195" t="s">
        <v>175</v>
      </c>
      <c r="G77" s="195" t="s">
        <v>13</v>
      </c>
    </row>
    <row r="78" spans="1:7" ht="16.5">
      <c r="A78" s="324" t="s">
        <v>150</v>
      </c>
      <c r="B78" s="323"/>
      <c r="C78" s="323"/>
      <c r="D78" s="323"/>
      <c r="E78" s="323"/>
      <c r="F78" s="323"/>
      <c r="G78" s="323"/>
    </row>
    <row r="79" spans="1:7">
      <c r="A79" s="195" t="s">
        <v>175</v>
      </c>
      <c r="B79" s="195" t="s">
        <v>176</v>
      </c>
      <c r="C79" s="195" t="s">
        <v>177</v>
      </c>
      <c r="D79" s="195" t="s">
        <v>1591</v>
      </c>
      <c r="E79" s="195" t="s">
        <v>175</v>
      </c>
      <c r="F79" s="195" t="s">
        <v>175</v>
      </c>
      <c r="G79" s="195" t="s">
        <v>13</v>
      </c>
    </row>
    <row r="80" spans="1:7">
      <c r="A80" s="195" t="s">
        <v>175</v>
      </c>
      <c r="B80" s="195" t="s">
        <v>176</v>
      </c>
      <c r="C80" s="195" t="s">
        <v>177</v>
      </c>
      <c r="D80" s="195" t="s">
        <v>970</v>
      </c>
      <c r="E80" s="195" t="s">
        <v>175</v>
      </c>
      <c r="F80" s="195" t="s">
        <v>175</v>
      </c>
      <c r="G80" s="195" t="s">
        <v>13</v>
      </c>
    </row>
    <row r="81" spans="1:9" ht="16.5">
      <c r="A81" s="324" t="s">
        <v>16</v>
      </c>
      <c r="B81" s="323"/>
      <c r="C81" s="323"/>
      <c r="D81" s="323"/>
      <c r="E81" s="323"/>
      <c r="F81" s="323"/>
      <c r="G81" s="323"/>
    </row>
    <row r="82" spans="1:9">
      <c r="A82" s="195" t="s">
        <v>175</v>
      </c>
      <c r="B82" s="195" t="s">
        <v>176</v>
      </c>
      <c r="C82" s="195" t="s">
        <v>177</v>
      </c>
      <c r="D82" s="195" t="s">
        <v>969</v>
      </c>
      <c r="E82" s="195" t="s">
        <v>175</v>
      </c>
      <c r="F82" s="195" t="s">
        <v>175</v>
      </c>
      <c r="G82" s="195" t="s">
        <v>13</v>
      </c>
    </row>
    <row r="83" spans="1:9" ht="16.5">
      <c r="A83" s="324" t="s">
        <v>18</v>
      </c>
      <c r="B83" s="323"/>
      <c r="C83" s="323"/>
      <c r="D83" s="323"/>
      <c r="E83" s="323"/>
      <c r="F83" s="323"/>
      <c r="G83" s="323"/>
    </row>
    <row r="84" spans="1:9">
      <c r="A84" s="195" t="s">
        <v>157</v>
      </c>
      <c r="B84" s="195" t="s">
        <v>176</v>
      </c>
      <c r="C84" s="195" t="s">
        <v>177</v>
      </c>
      <c r="D84" s="195" t="s">
        <v>882</v>
      </c>
      <c r="E84" s="195" t="s">
        <v>175</v>
      </c>
      <c r="F84" s="195" t="s">
        <v>175</v>
      </c>
      <c r="G84" s="195" t="s">
        <v>13</v>
      </c>
    </row>
    <row r="85" spans="1:9" ht="16.5">
      <c r="A85" s="324" t="s">
        <v>631</v>
      </c>
      <c r="B85" s="323"/>
      <c r="C85" s="323"/>
      <c r="D85" s="323"/>
      <c r="E85" s="323"/>
      <c r="F85" s="323"/>
      <c r="G85" s="323"/>
    </row>
    <row r="86" spans="1:9">
      <c r="A86" s="195" t="s">
        <v>111</v>
      </c>
      <c r="B86" s="195" t="s">
        <v>176</v>
      </c>
      <c r="C86" s="195" t="s">
        <v>406</v>
      </c>
      <c r="D86" s="195" t="s">
        <v>1582</v>
      </c>
      <c r="E86" s="195" t="s">
        <v>175</v>
      </c>
      <c r="F86" s="195" t="s">
        <v>394</v>
      </c>
      <c r="G86" s="195" t="s">
        <v>13</v>
      </c>
    </row>
    <row r="87" spans="1:9">
      <c r="A87" s="195" t="s">
        <v>111</v>
      </c>
      <c r="B87" s="195" t="s">
        <v>176</v>
      </c>
      <c r="C87" s="195" t="s">
        <v>406</v>
      </c>
      <c r="D87" s="195" t="s">
        <v>1582</v>
      </c>
      <c r="E87" s="195" t="s">
        <v>175</v>
      </c>
      <c r="F87" s="195" t="s">
        <v>407</v>
      </c>
      <c r="G87" s="195" t="s">
        <v>13</v>
      </c>
    </row>
    <row r="88" spans="1:9">
      <c r="A88" s="195" t="s">
        <v>111</v>
      </c>
      <c r="B88" s="195" t="s">
        <v>176</v>
      </c>
      <c r="C88" s="195" t="s">
        <v>406</v>
      </c>
      <c r="D88" s="195" t="s">
        <v>1582</v>
      </c>
      <c r="E88" s="195" t="s">
        <v>175</v>
      </c>
      <c r="F88" s="195" t="s">
        <v>397</v>
      </c>
      <c r="G88" s="195" t="s">
        <v>13</v>
      </c>
    </row>
    <row r="89" spans="1:9">
      <c r="A89" s="195" t="s">
        <v>111</v>
      </c>
      <c r="B89" s="195" t="s">
        <v>176</v>
      </c>
      <c r="C89" s="195" t="s">
        <v>406</v>
      </c>
      <c r="D89" s="195" t="s">
        <v>1582</v>
      </c>
      <c r="E89" s="195" t="s">
        <v>175</v>
      </c>
      <c r="F89" s="195" t="s">
        <v>389</v>
      </c>
      <c r="G89" s="195" t="s">
        <v>13</v>
      </c>
    </row>
    <row r="90" spans="1:9">
      <c r="A90" s="195" t="s">
        <v>111</v>
      </c>
      <c r="B90" s="195" t="s">
        <v>176</v>
      </c>
      <c r="C90" s="195" t="s">
        <v>406</v>
      </c>
      <c r="D90" s="195" t="s">
        <v>1582</v>
      </c>
      <c r="E90" s="195" t="s">
        <v>175</v>
      </c>
      <c r="F90" s="195" t="s">
        <v>392</v>
      </c>
      <c r="G90" s="195" t="s">
        <v>13</v>
      </c>
    </row>
    <row r="91" spans="1:9">
      <c r="A91" s="195" t="s">
        <v>111</v>
      </c>
      <c r="B91" s="195" t="s">
        <v>176</v>
      </c>
      <c r="C91" s="195" t="s">
        <v>406</v>
      </c>
      <c r="D91" s="195" t="s">
        <v>1582</v>
      </c>
      <c r="E91" s="195" t="s">
        <v>175</v>
      </c>
      <c r="F91" s="195" t="s">
        <v>397</v>
      </c>
      <c r="G91" s="195" t="s">
        <v>13</v>
      </c>
    </row>
    <row r="92" spans="1:9">
      <c r="A92" s="195" t="s">
        <v>458</v>
      </c>
      <c r="B92" s="195" t="s">
        <v>176</v>
      </c>
      <c r="C92" s="195" t="s">
        <v>406</v>
      </c>
      <c r="D92" s="195" t="s">
        <v>1582</v>
      </c>
      <c r="E92" s="195" t="s">
        <v>175</v>
      </c>
      <c r="F92" s="195" t="s">
        <v>175</v>
      </c>
      <c r="G92" s="195" t="s">
        <v>13</v>
      </c>
      <c r="H92" s="184"/>
      <c r="I92" s="147"/>
    </row>
    <row r="93" spans="1:9" ht="16.5">
      <c r="A93" s="325" t="s">
        <v>628</v>
      </c>
      <c r="B93" s="326"/>
      <c r="C93" s="326"/>
      <c r="D93" s="326"/>
      <c r="E93" s="326"/>
      <c r="F93" s="326"/>
      <c r="G93" s="326"/>
      <c r="H93" s="185"/>
      <c r="I93" s="147"/>
    </row>
    <row r="94" spans="1:9">
      <c r="A94" s="195" t="s">
        <v>327</v>
      </c>
      <c r="B94" s="195" t="s">
        <v>176</v>
      </c>
      <c r="C94" s="195" t="s">
        <v>177</v>
      </c>
      <c r="D94" s="195" t="s">
        <v>1592</v>
      </c>
      <c r="E94" s="195" t="s">
        <v>175</v>
      </c>
      <c r="F94" s="195" t="s">
        <v>175</v>
      </c>
      <c r="G94" s="195" t="s">
        <v>13</v>
      </c>
      <c r="H94" s="185"/>
      <c r="I94" s="147"/>
    </row>
    <row r="95" spans="1:9" ht="16.5">
      <c r="A95" s="324" t="s">
        <v>123</v>
      </c>
      <c r="B95" s="323"/>
      <c r="C95" s="323"/>
      <c r="D95" s="323"/>
      <c r="E95" s="323"/>
      <c r="F95" s="323"/>
      <c r="G95" s="323"/>
    </row>
    <row r="96" spans="1:9">
      <c r="A96" s="195" t="s">
        <v>175</v>
      </c>
      <c r="B96" s="195" t="s">
        <v>176</v>
      </c>
      <c r="C96" s="195" t="s">
        <v>177</v>
      </c>
      <c r="D96" s="195" t="s">
        <v>1582</v>
      </c>
      <c r="E96" s="195" t="s">
        <v>175</v>
      </c>
      <c r="F96" s="195" t="s">
        <v>398</v>
      </c>
      <c r="G96" s="195" t="s">
        <v>13</v>
      </c>
    </row>
    <row r="97" spans="1:7" ht="16.5">
      <c r="A97" s="324" t="s">
        <v>636</v>
      </c>
      <c r="B97" s="323"/>
      <c r="C97" s="323"/>
      <c r="D97" s="323"/>
      <c r="E97" s="323"/>
      <c r="F97" s="323"/>
      <c r="G97" s="323"/>
    </row>
    <row r="98" spans="1:7">
      <c r="A98" s="195" t="s">
        <v>175</v>
      </c>
      <c r="B98" s="195" t="s">
        <v>176</v>
      </c>
      <c r="C98" s="195" t="s">
        <v>462</v>
      </c>
      <c r="D98" s="195" t="s">
        <v>1582</v>
      </c>
      <c r="E98" s="195" t="s">
        <v>175</v>
      </c>
      <c r="F98" s="195" t="s">
        <v>175</v>
      </c>
      <c r="G98" s="195" t="s">
        <v>13</v>
      </c>
    </row>
    <row r="99" spans="1:7" ht="16.5">
      <c r="A99" s="324" t="s">
        <v>494</v>
      </c>
      <c r="B99" s="323"/>
      <c r="C99" s="323"/>
      <c r="D99" s="323"/>
      <c r="E99" s="323"/>
      <c r="F99" s="323"/>
      <c r="G99" s="323"/>
    </row>
    <row r="100" spans="1:7">
      <c r="A100" s="195" t="s">
        <v>175</v>
      </c>
      <c r="B100" s="195" t="s">
        <v>176</v>
      </c>
      <c r="C100" s="195" t="s">
        <v>427</v>
      </c>
      <c r="D100" s="195" t="s">
        <v>1582</v>
      </c>
      <c r="E100" s="195" t="s">
        <v>175</v>
      </c>
      <c r="F100" s="195" t="s">
        <v>175</v>
      </c>
      <c r="G100" s="195" t="s">
        <v>13</v>
      </c>
    </row>
    <row r="101" spans="1:7" ht="16.5">
      <c r="A101" s="324" t="s">
        <v>163</v>
      </c>
      <c r="B101" s="323"/>
      <c r="C101" s="323"/>
      <c r="D101" s="323"/>
      <c r="E101" s="323"/>
      <c r="F101" s="323"/>
      <c r="G101" s="323"/>
    </row>
    <row r="102" spans="1:7">
      <c r="A102" s="195" t="s">
        <v>175</v>
      </c>
      <c r="B102" s="195" t="s">
        <v>176</v>
      </c>
      <c r="C102" s="195" t="s">
        <v>410</v>
      </c>
      <c r="D102" s="195" t="s">
        <v>1582</v>
      </c>
      <c r="E102" s="195" t="s">
        <v>175</v>
      </c>
      <c r="F102" s="195" t="s">
        <v>175</v>
      </c>
      <c r="G102" s="195" t="s">
        <v>13</v>
      </c>
    </row>
    <row r="103" spans="1:7" ht="16.5">
      <c r="A103" s="324" t="s">
        <v>629</v>
      </c>
      <c r="B103" s="323"/>
      <c r="C103" s="323"/>
      <c r="D103" s="323"/>
      <c r="E103" s="323"/>
      <c r="F103" s="323"/>
      <c r="G103" s="323"/>
    </row>
    <row r="104" spans="1:7">
      <c r="A104" s="195" t="s">
        <v>175</v>
      </c>
      <c r="B104" s="195" t="s">
        <v>176</v>
      </c>
      <c r="C104" s="195" t="s">
        <v>177</v>
      </c>
      <c r="D104" s="195" t="s">
        <v>960</v>
      </c>
      <c r="E104" s="195" t="s">
        <v>175</v>
      </c>
      <c r="F104" s="195" t="s">
        <v>175</v>
      </c>
      <c r="G104" s="195" t="s">
        <v>13</v>
      </c>
    </row>
    <row r="105" spans="1:7">
      <c r="A105" s="195" t="s">
        <v>175</v>
      </c>
      <c r="B105" s="195" t="s">
        <v>176</v>
      </c>
      <c r="C105" s="195" t="s">
        <v>177</v>
      </c>
      <c r="D105" s="195" t="s">
        <v>961</v>
      </c>
      <c r="E105" s="195" t="s">
        <v>175</v>
      </c>
      <c r="F105" s="195" t="s">
        <v>175</v>
      </c>
      <c r="G105" s="195" t="s">
        <v>13</v>
      </c>
    </row>
    <row r="106" spans="1:7">
      <c r="A106" s="195" t="s">
        <v>175</v>
      </c>
      <c r="B106" s="195" t="s">
        <v>176</v>
      </c>
      <c r="C106" s="195" t="s">
        <v>177</v>
      </c>
      <c r="D106" s="195" t="s">
        <v>964</v>
      </c>
      <c r="E106" s="195" t="s">
        <v>175</v>
      </c>
      <c r="F106" s="195" t="s">
        <v>175</v>
      </c>
      <c r="G106" s="195" t="s">
        <v>13</v>
      </c>
    </row>
    <row r="107" spans="1:7">
      <c r="A107" s="195" t="s">
        <v>175</v>
      </c>
      <c r="B107" s="195" t="s">
        <v>176</v>
      </c>
      <c r="C107" s="195" t="s">
        <v>177</v>
      </c>
      <c r="D107" s="195" t="s">
        <v>971</v>
      </c>
      <c r="E107" s="195" t="s">
        <v>175</v>
      </c>
      <c r="F107" s="195" t="s">
        <v>175</v>
      </c>
      <c r="G107" s="195" t="s">
        <v>13</v>
      </c>
    </row>
    <row r="108" spans="1:7">
      <c r="A108" s="195" t="s">
        <v>175</v>
      </c>
      <c r="B108" s="195" t="s">
        <v>176</v>
      </c>
      <c r="C108" s="195" t="s">
        <v>177</v>
      </c>
      <c r="D108" s="195" t="s">
        <v>1460</v>
      </c>
      <c r="E108" s="195" t="s">
        <v>175</v>
      </c>
      <c r="F108" s="195" t="s">
        <v>175</v>
      </c>
      <c r="G108" s="195" t="s">
        <v>13</v>
      </c>
    </row>
    <row r="109" spans="1:7">
      <c r="A109" s="195" t="s">
        <v>175</v>
      </c>
      <c r="B109" s="195" t="s">
        <v>176</v>
      </c>
      <c r="C109" s="195" t="s">
        <v>177</v>
      </c>
      <c r="D109" s="195" t="s">
        <v>1481</v>
      </c>
      <c r="E109" s="195" t="s">
        <v>175</v>
      </c>
      <c r="F109" s="195" t="s">
        <v>175</v>
      </c>
      <c r="G109" s="195" t="s">
        <v>13</v>
      </c>
    </row>
    <row r="110" spans="1:7">
      <c r="A110" s="195" t="s">
        <v>175</v>
      </c>
      <c r="B110" s="195" t="s">
        <v>176</v>
      </c>
      <c r="C110" s="195" t="s">
        <v>177</v>
      </c>
      <c r="D110" s="195" t="s">
        <v>1593</v>
      </c>
      <c r="E110" s="195" t="s">
        <v>175</v>
      </c>
      <c r="F110" s="195" t="s">
        <v>175</v>
      </c>
      <c r="G110" s="195" t="s">
        <v>13</v>
      </c>
    </row>
    <row r="111" spans="1:7">
      <c r="A111" s="195" t="s">
        <v>175</v>
      </c>
      <c r="B111" s="195" t="s">
        <v>176</v>
      </c>
      <c r="C111" s="195" t="s">
        <v>177</v>
      </c>
      <c r="D111" s="195" t="s">
        <v>945</v>
      </c>
      <c r="E111" s="195" t="s">
        <v>175</v>
      </c>
      <c r="F111" s="195" t="s">
        <v>175</v>
      </c>
      <c r="G111" s="195" t="s">
        <v>13</v>
      </c>
    </row>
    <row r="112" spans="1:7">
      <c r="A112" s="195" t="s">
        <v>175</v>
      </c>
      <c r="B112" s="195" t="s">
        <v>176</v>
      </c>
      <c r="C112" s="195" t="s">
        <v>177</v>
      </c>
      <c r="D112" s="195" t="s">
        <v>1594</v>
      </c>
      <c r="E112" s="195" t="s">
        <v>175</v>
      </c>
      <c r="F112" s="195" t="s">
        <v>175</v>
      </c>
      <c r="G112" s="195" t="s">
        <v>13</v>
      </c>
    </row>
    <row r="113" spans="1:7">
      <c r="A113" s="195" t="s">
        <v>175</v>
      </c>
      <c r="B113" s="195" t="s">
        <v>176</v>
      </c>
      <c r="C113" s="195" t="s">
        <v>177</v>
      </c>
      <c r="D113" s="195" t="s">
        <v>1336</v>
      </c>
      <c r="E113" s="195" t="s">
        <v>175</v>
      </c>
      <c r="F113" s="195" t="s">
        <v>175</v>
      </c>
      <c r="G113" s="195" t="s">
        <v>13</v>
      </c>
    </row>
    <row r="114" spans="1:7">
      <c r="A114" s="195" t="s">
        <v>175</v>
      </c>
      <c r="B114" s="195" t="s">
        <v>176</v>
      </c>
      <c r="C114" s="195" t="s">
        <v>177</v>
      </c>
      <c r="D114" s="195" t="s">
        <v>1545</v>
      </c>
      <c r="E114" s="195" t="s">
        <v>175</v>
      </c>
      <c r="F114" s="195" t="s">
        <v>175</v>
      </c>
      <c r="G114" s="195" t="s">
        <v>13</v>
      </c>
    </row>
    <row r="115" spans="1:7">
      <c r="A115" s="195" t="s">
        <v>175</v>
      </c>
      <c r="B115" s="195" t="s">
        <v>176</v>
      </c>
      <c r="C115" s="195" t="s">
        <v>177</v>
      </c>
      <c r="D115" s="195" t="s">
        <v>1548</v>
      </c>
      <c r="E115" s="195" t="s">
        <v>175</v>
      </c>
      <c r="F115" s="195" t="s">
        <v>175</v>
      </c>
      <c r="G115" s="195" t="s">
        <v>13</v>
      </c>
    </row>
    <row r="116" spans="1:7">
      <c r="A116" s="195" t="s">
        <v>175</v>
      </c>
      <c r="B116" s="195" t="s">
        <v>176</v>
      </c>
      <c r="C116" s="195" t="s">
        <v>177</v>
      </c>
      <c r="D116" s="195" t="s">
        <v>1595</v>
      </c>
      <c r="E116" s="195" t="s">
        <v>175</v>
      </c>
      <c r="F116" s="195" t="s">
        <v>175</v>
      </c>
      <c r="G116" s="195" t="s">
        <v>13</v>
      </c>
    </row>
    <row r="117" spans="1:7">
      <c r="A117" s="195" t="s">
        <v>175</v>
      </c>
      <c r="B117" s="195" t="s">
        <v>176</v>
      </c>
      <c r="C117" s="195" t="s">
        <v>177</v>
      </c>
      <c r="D117" s="195" t="s">
        <v>1596</v>
      </c>
      <c r="E117" s="195" t="s">
        <v>175</v>
      </c>
      <c r="F117" s="195" t="s">
        <v>175</v>
      </c>
      <c r="G117" s="195" t="s">
        <v>13</v>
      </c>
    </row>
    <row r="118" spans="1:7">
      <c r="A118" s="195" t="s">
        <v>175</v>
      </c>
      <c r="B118" s="195" t="s">
        <v>176</v>
      </c>
      <c r="C118" s="195" t="s">
        <v>177</v>
      </c>
      <c r="D118" s="195" t="s">
        <v>1597</v>
      </c>
      <c r="E118" s="195" t="s">
        <v>175</v>
      </c>
      <c r="F118" s="195" t="s">
        <v>175</v>
      </c>
      <c r="G118" s="195" t="s">
        <v>13</v>
      </c>
    </row>
    <row r="119" spans="1:7">
      <c r="A119" s="195" t="s">
        <v>458</v>
      </c>
      <c r="B119" s="195" t="s">
        <v>176</v>
      </c>
      <c r="C119" s="195" t="s">
        <v>445</v>
      </c>
      <c r="D119" s="195" t="s">
        <v>1598</v>
      </c>
      <c r="E119" s="195" t="s">
        <v>586</v>
      </c>
      <c r="F119" s="195" t="s">
        <v>389</v>
      </c>
      <c r="G119" s="195" t="s">
        <v>13</v>
      </c>
    </row>
    <row r="120" spans="1:7" ht="16.5">
      <c r="A120" s="324" t="s">
        <v>467</v>
      </c>
      <c r="B120" s="323"/>
      <c r="C120" s="323"/>
      <c r="D120" s="323"/>
      <c r="E120" s="323"/>
      <c r="F120" s="323"/>
      <c r="G120" s="323"/>
    </row>
    <row r="121" spans="1:7">
      <c r="A121" s="195" t="s">
        <v>175</v>
      </c>
      <c r="B121" s="195" t="s">
        <v>176</v>
      </c>
      <c r="C121" s="195" t="s">
        <v>177</v>
      </c>
      <c r="D121" s="195" t="s">
        <v>1599</v>
      </c>
      <c r="E121" s="195" t="s">
        <v>175</v>
      </c>
      <c r="F121" s="195" t="s">
        <v>175</v>
      </c>
      <c r="G121" s="195" t="s">
        <v>338</v>
      </c>
    </row>
    <row r="122" spans="1:7">
      <c r="A122" s="195" t="s">
        <v>175</v>
      </c>
      <c r="B122" s="195" t="s">
        <v>176</v>
      </c>
      <c r="C122" s="195" t="s">
        <v>177</v>
      </c>
      <c r="D122" s="195" t="s">
        <v>1599</v>
      </c>
      <c r="E122" s="195" t="s">
        <v>175</v>
      </c>
      <c r="F122" s="195" t="s">
        <v>175</v>
      </c>
      <c r="G122" s="195" t="s">
        <v>341</v>
      </c>
    </row>
    <row r="123" spans="1:7">
      <c r="A123" s="195" t="s">
        <v>175</v>
      </c>
      <c r="B123" s="195" t="s">
        <v>176</v>
      </c>
      <c r="C123" s="195" t="s">
        <v>177</v>
      </c>
      <c r="D123" s="195" t="s">
        <v>1599</v>
      </c>
      <c r="E123" s="195" t="s">
        <v>175</v>
      </c>
      <c r="F123" s="195" t="s">
        <v>175</v>
      </c>
      <c r="G123" s="195" t="s">
        <v>547</v>
      </c>
    </row>
    <row r="124" spans="1:7">
      <c r="A124" s="195" t="s">
        <v>175</v>
      </c>
      <c r="B124" s="195" t="s">
        <v>176</v>
      </c>
      <c r="C124" s="195" t="s">
        <v>177</v>
      </c>
      <c r="D124" s="195" t="s">
        <v>1599</v>
      </c>
      <c r="E124" s="195" t="s">
        <v>175</v>
      </c>
      <c r="F124" s="195" t="s">
        <v>175</v>
      </c>
      <c r="G124" s="195" t="s">
        <v>551</v>
      </c>
    </row>
    <row r="125" spans="1:7" ht="16.5">
      <c r="A125" s="324" t="s">
        <v>630</v>
      </c>
      <c r="B125" s="323"/>
      <c r="C125" s="323"/>
      <c r="D125" s="323"/>
      <c r="E125" s="323"/>
      <c r="F125" s="323"/>
      <c r="G125" s="323"/>
    </row>
    <row r="126" spans="1:7">
      <c r="A126" s="195" t="s">
        <v>175</v>
      </c>
      <c r="B126" s="195" t="s">
        <v>176</v>
      </c>
      <c r="C126" s="195" t="s">
        <v>177</v>
      </c>
      <c r="D126" s="195" t="s">
        <v>1582</v>
      </c>
      <c r="E126" s="195" t="s">
        <v>604</v>
      </c>
      <c r="F126" s="195" t="s">
        <v>175</v>
      </c>
      <c r="G126" s="195" t="s">
        <v>13</v>
      </c>
    </row>
    <row r="127" spans="1:7" ht="16.5">
      <c r="A127" s="324" t="s">
        <v>536</v>
      </c>
      <c r="B127" s="323"/>
      <c r="C127" s="323"/>
      <c r="D127" s="323"/>
      <c r="E127" s="323"/>
      <c r="F127" s="323"/>
      <c r="G127" s="323"/>
    </row>
    <row r="128" spans="1:7">
      <c r="A128" s="195" t="s">
        <v>175</v>
      </c>
      <c r="B128" s="195" t="s">
        <v>176</v>
      </c>
      <c r="C128" s="195" t="s">
        <v>177</v>
      </c>
      <c r="D128" s="195" t="s">
        <v>955</v>
      </c>
      <c r="E128" s="195" t="s">
        <v>175</v>
      </c>
      <c r="F128" s="195" t="s">
        <v>175</v>
      </c>
      <c r="G128" s="195" t="s">
        <v>13</v>
      </c>
    </row>
    <row r="129" spans="1:7" ht="16.5">
      <c r="A129" s="324" t="s">
        <v>536</v>
      </c>
      <c r="B129" s="323"/>
      <c r="C129" s="323"/>
      <c r="D129" s="323"/>
      <c r="E129" s="323"/>
      <c r="F129" s="323"/>
      <c r="G129" s="323"/>
    </row>
    <row r="130" spans="1:7">
      <c r="A130" s="195" t="s">
        <v>175</v>
      </c>
      <c r="B130" s="195" t="s">
        <v>176</v>
      </c>
      <c r="C130" s="195" t="s">
        <v>177</v>
      </c>
      <c r="D130" s="195" t="s">
        <v>955</v>
      </c>
      <c r="E130" s="195" t="s">
        <v>175</v>
      </c>
      <c r="F130" s="195" t="s">
        <v>175</v>
      </c>
      <c r="G130" s="195" t="s">
        <v>13</v>
      </c>
    </row>
    <row r="131" spans="1:7" ht="16.5">
      <c r="A131" s="324" t="s">
        <v>183</v>
      </c>
      <c r="B131" s="323"/>
      <c r="C131" s="323"/>
      <c r="D131" s="323"/>
      <c r="E131" s="323"/>
      <c r="F131" s="323"/>
      <c r="G131" s="323"/>
    </row>
    <row r="132" spans="1:7">
      <c r="A132" s="195" t="s">
        <v>329</v>
      </c>
      <c r="B132" s="195" t="s">
        <v>176</v>
      </c>
      <c r="C132" s="195" t="s">
        <v>177</v>
      </c>
      <c r="D132" s="195" t="s">
        <v>982</v>
      </c>
      <c r="E132" s="195" t="s">
        <v>606</v>
      </c>
      <c r="F132" s="195" t="s">
        <v>175</v>
      </c>
      <c r="G132" s="195" t="s">
        <v>13</v>
      </c>
    </row>
    <row r="133" spans="1:7">
      <c r="A133" s="195" t="s">
        <v>17</v>
      </c>
      <c r="B133" s="195" t="s">
        <v>176</v>
      </c>
      <c r="C133" s="195" t="s">
        <v>177</v>
      </c>
      <c r="D133" s="195" t="s">
        <v>1582</v>
      </c>
      <c r="E133" s="195" t="s">
        <v>175</v>
      </c>
      <c r="F133" s="195" t="s">
        <v>175</v>
      </c>
      <c r="G133" s="195" t="s">
        <v>13</v>
      </c>
    </row>
    <row r="134" spans="1:7" ht="13.5" thickBot="1"/>
    <row r="135" spans="1:7" ht="13.5" thickBot="1">
      <c r="A135" s="190" t="s">
        <v>130</v>
      </c>
      <c r="D135" s="327">
        <v>1</v>
      </c>
      <c r="F135" s="190" t="s">
        <v>170</v>
      </c>
      <c r="G135" s="327">
        <v>2017</v>
      </c>
    </row>
    <row r="136" spans="1:7" ht="13.5" thickBot="1">
      <c r="A136" s="190" t="s">
        <v>142</v>
      </c>
      <c r="D136" s="328" t="s">
        <v>145</v>
      </c>
    </row>
    <row r="137" spans="1:7">
      <c r="A137" s="190"/>
      <c r="D137" s="329"/>
    </row>
    <row r="138" spans="1:7">
      <c r="A138" s="580" t="s">
        <v>575</v>
      </c>
      <c r="B138" s="580"/>
      <c r="C138" s="580"/>
      <c r="D138" s="580"/>
      <c r="E138" s="580"/>
      <c r="F138" s="580"/>
      <c r="G138" s="580"/>
    </row>
    <row r="139" spans="1:7">
      <c r="A139" s="330"/>
      <c r="B139" s="330">
        <v>2017</v>
      </c>
      <c r="C139" s="330"/>
      <c r="D139" s="330">
        <v>2018</v>
      </c>
      <c r="E139" s="330">
        <v>2019</v>
      </c>
      <c r="F139" s="330"/>
      <c r="G139" s="330"/>
    </row>
    <row r="140" spans="1:7">
      <c r="A140" s="195" t="s">
        <v>385</v>
      </c>
      <c r="B140" s="322">
        <v>1</v>
      </c>
      <c r="C140" s="195" t="s">
        <v>119</v>
      </c>
      <c r="D140" s="322">
        <v>1</v>
      </c>
      <c r="E140" s="322">
        <v>1</v>
      </c>
      <c r="F140" s="329"/>
      <c r="G140" s="195"/>
    </row>
    <row r="141" spans="1:7">
      <c r="A141" s="195" t="s">
        <v>385</v>
      </c>
      <c r="B141" s="322">
        <v>1</v>
      </c>
      <c r="C141" s="195" t="s">
        <v>119</v>
      </c>
      <c r="D141" s="322">
        <v>1</v>
      </c>
      <c r="E141" s="322">
        <v>1</v>
      </c>
      <c r="F141" s="329"/>
      <c r="G141" s="195"/>
    </row>
    <row r="142" spans="1:7">
      <c r="A142" s="195" t="s">
        <v>385</v>
      </c>
      <c r="B142" s="322">
        <v>1</v>
      </c>
      <c r="C142" s="195" t="s">
        <v>119</v>
      </c>
      <c r="D142" s="322">
        <v>1</v>
      </c>
      <c r="E142" s="322">
        <v>1</v>
      </c>
      <c r="G142" s="195"/>
    </row>
    <row r="143" spans="1:7">
      <c r="A143" s="195" t="s">
        <v>385</v>
      </c>
      <c r="B143" s="322">
        <v>1</v>
      </c>
      <c r="C143" s="195" t="s">
        <v>119</v>
      </c>
      <c r="D143" s="322">
        <v>1</v>
      </c>
      <c r="E143" s="322">
        <v>1</v>
      </c>
      <c r="G143" s="195"/>
    </row>
    <row r="144" spans="1:7">
      <c r="A144" s="195" t="s">
        <v>385</v>
      </c>
      <c r="B144" s="322">
        <v>1</v>
      </c>
      <c r="C144" s="195" t="s">
        <v>119</v>
      </c>
      <c r="D144" s="322">
        <v>1</v>
      </c>
      <c r="E144" s="322">
        <v>1</v>
      </c>
      <c r="G144" s="195"/>
    </row>
    <row r="145" spans="1:7">
      <c r="A145" s="195" t="s">
        <v>386</v>
      </c>
      <c r="B145" s="331">
        <v>1</v>
      </c>
      <c r="C145" s="195" t="s">
        <v>118</v>
      </c>
      <c r="D145" s="322">
        <v>1</v>
      </c>
      <c r="E145" s="322">
        <v>1</v>
      </c>
      <c r="G145" s="195"/>
    </row>
    <row r="146" spans="1:7">
      <c r="A146" s="195" t="s">
        <v>386</v>
      </c>
      <c r="B146" s="331">
        <v>1</v>
      </c>
      <c r="C146" s="195" t="s">
        <v>118</v>
      </c>
      <c r="D146" s="322">
        <v>1</v>
      </c>
      <c r="E146" s="322">
        <v>1</v>
      </c>
      <c r="G146" s="195"/>
    </row>
    <row r="147" spans="1:7">
      <c r="A147" s="195" t="s">
        <v>386</v>
      </c>
      <c r="B147" s="331">
        <v>1</v>
      </c>
      <c r="C147" s="195" t="s">
        <v>118</v>
      </c>
      <c r="D147" s="322">
        <v>1</v>
      </c>
      <c r="E147" s="322">
        <v>1</v>
      </c>
      <c r="G147" s="195"/>
    </row>
    <row r="148" spans="1:7">
      <c r="A148" s="195" t="s">
        <v>386</v>
      </c>
      <c r="B148" s="331">
        <v>1</v>
      </c>
      <c r="C148" s="195" t="s">
        <v>118</v>
      </c>
      <c r="D148" s="322">
        <v>1</v>
      </c>
      <c r="E148" s="322">
        <v>1</v>
      </c>
      <c r="G148" s="195"/>
    </row>
    <row r="149" spans="1:7">
      <c r="A149" s="195" t="s">
        <v>386</v>
      </c>
      <c r="B149" s="331">
        <v>1</v>
      </c>
      <c r="C149" s="195" t="s">
        <v>118</v>
      </c>
      <c r="D149" s="322">
        <v>1</v>
      </c>
      <c r="E149" s="322">
        <v>1</v>
      </c>
      <c r="G149" s="195"/>
    </row>
    <row r="150" spans="1:7">
      <c r="A150" s="195" t="s">
        <v>387</v>
      </c>
      <c r="B150" s="322">
        <v>1</v>
      </c>
      <c r="C150" s="195" t="s">
        <v>119</v>
      </c>
      <c r="D150" s="322">
        <v>1</v>
      </c>
      <c r="E150" s="322">
        <v>1</v>
      </c>
      <c r="G150" s="195"/>
    </row>
    <row r="151" spans="1:7">
      <c r="A151" s="195" t="s">
        <v>391</v>
      </c>
      <c r="B151" s="331">
        <v>1</v>
      </c>
      <c r="C151" s="195" t="s">
        <v>118</v>
      </c>
      <c r="D151" s="322">
        <v>1</v>
      </c>
      <c r="E151" s="322">
        <v>1</v>
      </c>
      <c r="G151" s="195"/>
    </row>
    <row r="152" spans="1:7">
      <c r="A152" s="195" t="s">
        <v>392</v>
      </c>
      <c r="B152" s="331">
        <v>1</v>
      </c>
      <c r="C152" s="195" t="s">
        <v>118</v>
      </c>
      <c r="D152" s="322">
        <v>1</v>
      </c>
      <c r="E152" s="322">
        <v>1</v>
      </c>
      <c r="G152" s="195"/>
    </row>
    <row r="153" spans="1:7">
      <c r="A153" s="195" t="s">
        <v>392</v>
      </c>
      <c r="B153" s="331">
        <v>1</v>
      </c>
      <c r="C153" s="195" t="s">
        <v>118</v>
      </c>
      <c r="D153" s="322">
        <v>1</v>
      </c>
      <c r="E153" s="322">
        <v>1</v>
      </c>
      <c r="G153" s="195"/>
    </row>
    <row r="154" spans="1:7">
      <c r="A154" s="195" t="s">
        <v>392</v>
      </c>
      <c r="B154" s="331">
        <v>1</v>
      </c>
      <c r="C154" s="195" t="s">
        <v>118</v>
      </c>
      <c r="D154" s="322">
        <v>1</v>
      </c>
      <c r="E154" s="322">
        <v>1</v>
      </c>
      <c r="G154" s="195"/>
    </row>
    <row r="155" spans="1:7">
      <c r="A155" s="195" t="s">
        <v>392</v>
      </c>
      <c r="B155" s="331">
        <v>1</v>
      </c>
      <c r="C155" s="195" t="s">
        <v>118</v>
      </c>
      <c r="D155" s="322">
        <v>1</v>
      </c>
      <c r="E155" s="322">
        <v>1</v>
      </c>
      <c r="G155" s="195"/>
    </row>
    <row r="156" spans="1:7">
      <c r="A156" s="195" t="s">
        <v>393</v>
      </c>
      <c r="B156" s="331">
        <v>1</v>
      </c>
      <c r="C156" s="195" t="s">
        <v>120</v>
      </c>
      <c r="D156" s="322">
        <v>1</v>
      </c>
      <c r="E156" s="322">
        <v>1</v>
      </c>
      <c r="G156" s="195"/>
    </row>
    <row r="157" spans="1:7">
      <c r="A157" s="195" t="s">
        <v>393</v>
      </c>
      <c r="B157" s="331">
        <v>1</v>
      </c>
      <c r="C157" s="195" t="s">
        <v>120</v>
      </c>
      <c r="D157" s="322">
        <v>1</v>
      </c>
      <c r="E157" s="322">
        <v>1</v>
      </c>
      <c r="G157" s="195"/>
    </row>
    <row r="158" spans="1:7">
      <c r="A158" s="195" t="s">
        <v>426</v>
      </c>
      <c r="B158" s="331">
        <v>1</v>
      </c>
      <c r="C158" s="195" t="s">
        <v>118</v>
      </c>
      <c r="D158" s="322">
        <v>1</v>
      </c>
      <c r="E158" s="322">
        <v>1</v>
      </c>
      <c r="G158" s="195"/>
    </row>
    <row r="159" spans="1:7">
      <c r="A159" s="195" t="s">
        <v>394</v>
      </c>
      <c r="B159" s="331">
        <v>1</v>
      </c>
      <c r="C159" s="195" t="s">
        <v>118</v>
      </c>
      <c r="D159" s="322">
        <v>1</v>
      </c>
      <c r="E159" s="322">
        <v>1</v>
      </c>
      <c r="G159" s="195"/>
    </row>
    <row r="160" spans="1:7">
      <c r="A160" s="195" t="s">
        <v>394</v>
      </c>
      <c r="B160" s="331">
        <v>0</v>
      </c>
      <c r="C160" s="195" t="s">
        <v>121</v>
      </c>
      <c r="D160" s="331">
        <v>0</v>
      </c>
      <c r="E160" s="331">
        <v>0</v>
      </c>
      <c r="G160" s="195"/>
    </row>
    <row r="161" spans="1:7">
      <c r="A161" s="195" t="s">
        <v>389</v>
      </c>
      <c r="B161" s="331">
        <v>1</v>
      </c>
      <c r="C161" s="195" t="s">
        <v>118</v>
      </c>
      <c r="D161" s="322">
        <v>1</v>
      </c>
      <c r="E161" s="322">
        <v>1</v>
      </c>
      <c r="G161" s="195"/>
    </row>
    <row r="162" spans="1:7">
      <c r="A162" s="195" t="s">
        <v>389</v>
      </c>
      <c r="B162" s="331">
        <v>1</v>
      </c>
      <c r="C162" s="195" t="s">
        <v>118</v>
      </c>
      <c r="D162" s="322">
        <v>1</v>
      </c>
      <c r="E162" s="322">
        <v>1</v>
      </c>
      <c r="G162" s="195"/>
    </row>
    <row r="163" spans="1:7">
      <c r="A163" s="195" t="s">
        <v>332</v>
      </c>
      <c r="B163" s="331">
        <v>1</v>
      </c>
      <c r="C163" s="195" t="s">
        <v>118</v>
      </c>
      <c r="D163" s="322">
        <v>1</v>
      </c>
      <c r="E163" s="322">
        <v>1</v>
      </c>
      <c r="G163" s="195"/>
    </row>
    <row r="164" spans="1:7">
      <c r="A164" s="195" t="s">
        <v>423</v>
      </c>
      <c r="B164" s="331">
        <v>1</v>
      </c>
      <c r="C164" s="195" t="s">
        <v>118</v>
      </c>
      <c r="D164" s="322">
        <v>1</v>
      </c>
      <c r="E164" s="322">
        <v>1</v>
      </c>
      <c r="G164" s="195"/>
    </row>
    <row r="165" spans="1:7">
      <c r="A165" s="195" t="s">
        <v>423</v>
      </c>
      <c r="B165" s="331">
        <v>1</v>
      </c>
      <c r="C165" s="195" t="s">
        <v>118</v>
      </c>
      <c r="D165" s="322">
        <v>1</v>
      </c>
      <c r="E165" s="322">
        <v>1</v>
      </c>
      <c r="G165" s="195"/>
    </row>
    <row r="166" spans="1:7">
      <c r="A166" s="195" t="s">
        <v>405</v>
      </c>
      <c r="B166" s="331">
        <v>1</v>
      </c>
      <c r="C166" s="195" t="s">
        <v>118</v>
      </c>
      <c r="D166" s="322">
        <v>1</v>
      </c>
      <c r="E166" s="322">
        <v>1</v>
      </c>
      <c r="G166" s="195"/>
    </row>
    <row r="167" spans="1:7">
      <c r="A167" s="195" t="s">
        <v>405</v>
      </c>
      <c r="B167" s="331">
        <v>1</v>
      </c>
      <c r="C167" s="195" t="s">
        <v>118</v>
      </c>
      <c r="D167" s="322">
        <v>1</v>
      </c>
      <c r="E167" s="322">
        <v>1</v>
      </c>
      <c r="G167" s="195"/>
    </row>
    <row r="168" spans="1:7">
      <c r="A168" s="195" t="s">
        <v>405</v>
      </c>
      <c r="B168" s="331">
        <v>1</v>
      </c>
      <c r="C168" s="195" t="s">
        <v>118</v>
      </c>
      <c r="D168" s="322">
        <v>1</v>
      </c>
      <c r="E168" s="322">
        <v>1</v>
      </c>
      <c r="G168" s="195"/>
    </row>
    <row r="169" spans="1:7">
      <c r="A169" s="195" t="s">
        <v>398</v>
      </c>
      <c r="B169" s="331">
        <v>1</v>
      </c>
      <c r="C169" s="195" t="s">
        <v>118</v>
      </c>
      <c r="D169" s="322">
        <v>1</v>
      </c>
      <c r="E169" s="322">
        <v>1</v>
      </c>
      <c r="G169" s="195"/>
    </row>
    <row r="170" spans="1:7">
      <c r="A170" s="195" t="s">
        <v>312</v>
      </c>
      <c r="B170" s="331">
        <v>1</v>
      </c>
      <c r="C170" s="195" t="s">
        <v>118</v>
      </c>
      <c r="D170" s="322">
        <v>1</v>
      </c>
      <c r="E170" s="322">
        <v>1</v>
      </c>
      <c r="G170" s="195"/>
    </row>
    <row r="171" spans="1:7">
      <c r="A171" s="195" t="s">
        <v>312</v>
      </c>
      <c r="B171" s="331">
        <v>1</v>
      </c>
      <c r="C171" s="195" t="s">
        <v>118</v>
      </c>
      <c r="D171" s="322">
        <v>1</v>
      </c>
      <c r="E171" s="322">
        <v>1</v>
      </c>
      <c r="G171" s="195"/>
    </row>
    <row r="172" spans="1:7">
      <c r="A172" s="195" t="s">
        <v>312</v>
      </c>
      <c r="B172" s="331">
        <v>1</v>
      </c>
      <c r="C172" s="195" t="s">
        <v>118</v>
      </c>
      <c r="D172" s="322">
        <v>1</v>
      </c>
      <c r="E172" s="322">
        <v>1</v>
      </c>
      <c r="G172" s="195"/>
    </row>
    <row r="173" spans="1:7">
      <c r="A173" s="195" t="s">
        <v>312</v>
      </c>
      <c r="B173" s="331">
        <v>1</v>
      </c>
      <c r="C173" s="195" t="s">
        <v>118</v>
      </c>
      <c r="D173" s="322">
        <v>1</v>
      </c>
      <c r="E173" s="322">
        <v>1</v>
      </c>
      <c r="G173" s="195"/>
    </row>
    <row r="174" spans="1:7">
      <c r="A174" s="195" t="s">
        <v>312</v>
      </c>
      <c r="B174" s="331">
        <v>1</v>
      </c>
      <c r="C174" s="195" t="s">
        <v>118</v>
      </c>
      <c r="D174" s="322">
        <v>1</v>
      </c>
      <c r="E174" s="322">
        <v>1</v>
      </c>
      <c r="G174" s="195"/>
    </row>
    <row r="175" spans="1:7">
      <c r="A175" s="195" t="s">
        <v>312</v>
      </c>
      <c r="B175" s="331">
        <v>1</v>
      </c>
      <c r="C175" s="195" t="s">
        <v>118</v>
      </c>
      <c r="D175" s="322">
        <v>1</v>
      </c>
      <c r="E175" s="322">
        <v>1</v>
      </c>
      <c r="G175" s="195"/>
    </row>
    <row r="176" spans="1:7">
      <c r="A176" s="195" t="s">
        <v>312</v>
      </c>
      <c r="B176" s="331">
        <v>1</v>
      </c>
      <c r="C176" s="195" t="s">
        <v>118</v>
      </c>
      <c r="D176" s="322">
        <v>1</v>
      </c>
      <c r="E176" s="322">
        <v>1</v>
      </c>
      <c r="G176" s="195"/>
    </row>
    <row r="177" spans="1:7">
      <c r="A177" s="195" t="s">
        <v>312</v>
      </c>
      <c r="B177" s="331">
        <v>1</v>
      </c>
      <c r="C177" s="195" t="s">
        <v>118</v>
      </c>
      <c r="D177" s="322">
        <v>1</v>
      </c>
      <c r="E177" s="322">
        <v>1</v>
      </c>
      <c r="G177" s="195"/>
    </row>
    <row r="178" spans="1:7">
      <c r="A178" s="195" t="s">
        <v>312</v>
      </c>
      <c r="B178" s="331">
        <v>1</v>
      </c>
      <c r="C178" s="195" t="s">
        <v>118</v>
      </c>
      <c r="D178" s="322">
        <v>1</v>
      </c>
      <c r="E178" s="322">
        <v>1</v>
      </c>
      <c r="G178" s="195"/>
    </row>
    <row r="179" spans="1:7">
      <c r="A179" s="195" t="s">
        <v>312</v>
      </c>
      <c r="B179" s="331">
        <v>1</v>
      </c>
      <c r="C179" s="195" t="s">
        <v>118</v>
      </c>
      <c r="D179" s="322">
        <v>1</v>
      </c>
      <c r="E179" s="322">
        <v>1</v>
      </c>
      <c r="G179" s="195"/>
    </row>
    <row r="180" spans="1:7">
      <c r="A180" s="195" t="s">
        <v>312</v>
      </c>
      <c r="B180" s="331">
        <v>1</v>
      </c>
      <c r="C180" s="195" t="s">
        <v>118</v>
      </c>
      <c r="D180" s="322">
        <v>1</v>
      </c>
      <c r="E180" s="322">
        <v>1</v>
      </c>
      <c r="G180" s="195"/>
    </row>
    <row r="181" spans="1:7">
      <c r="A181" s="195" t="s">
        <v>312</v>
      </c>
      <c r="B181" s="331">
        <v>1</v>
      </c>
      <c r="C181" s="195" t="s">
        <v>118</v>
      </c>
      <c r="D181" s="322">
        <v>1</v>
      </c>
      <c r="E181" s="322">
        <v>1</v>
      </c>
      <c r="G181" s="195"/>
    </row>
    <row r="182" spans="1:7">
      <c r="A182" s="195" t="s">
        <v>312</v>
      </c>
      <c r="B182" s="331">
        <v>1</v>
      </c>
      <c r="C182" s="195" t="s">
        <v>118</v>
      </c>
      <c r="D182" s="322">
        <v>1</v>
      </c>
      <c r="E182" s="322">
        <v>1</v>
      </c>
      <c r="G182" s="195"/>
    </row>
    <row r="183" spans="1:7">
      <c r="A183" s="195" t="s">
        <v>312</v>
      </c>
      <c r="B183" s="331">
        <v>1</v>
      </c>
      <c r="C183" s="195" t="s">
        <v>118</v>
      </c>
      <c r="D183" s="322">
        <v>1</v>
      </c>
      <c r="E183" s="322">
        <v>1</v>
      </c>
      <c r="G183" s="195"/>
    </row>
    <row r="184" spans="1:7">
      <c r="A184" s="195" t="s">
        <v>312</v>
      </c>
      <c r="B184" s="331">
        <v>1</v>
      </c>
      <c r="C184" s="195" t="s">
        <v>118</v>
      </c>
      <c r="D184" s="322">
        <v>1</v>
      </c>
      <c r="E184" s="322">
        <v>1</v>
      </c>
      <c r="G184" s="195"/>
    </row>
    <row r="185" spans="1:7">
      <c r="A185" s="195" t="s">
        <v>312</v>
      </c>
      <c r="B185" s="331">
        <v>1</v>
      </c>
      <c r="C185" s="195" t="s">
        <v>118</v>
      </c>
      <c r="D185" s="322">
        <v>1</v>
      </c>
      <c r="E185" s="322">
        <v>1</v>
      </c>
      <c r="G185" s="195"/>
    </row>
    <row r="186" spans="1:7">
      <c r="A186" s="195" t="s">
        <v>312</v>
      </c>
      <c r="B186" s="331">
        <v>1</v>
      </c>
      <c r="C186" s="195" t="s">
        <v>118</v>
      </c>
      <c r="D186" s="322">
        <v>1</v>
      </c>
      <c r="E186" s="322">
        <v>1</v>
      </c>
      <c r="G186" s="195"/>
    </row>
    <row r="187" spans="1:7">
      <c r="A187" s="195" t="s">
        <v>312</v>
      </c>
      <c r="B187" s="331">
        <v>1</v>
      </c>
      <c r="C187" s="195" t="s">
        <v>118</v>
      </c>
      <c r="D187" s="322">
        <v>1</v>
      </c>
      <c r="E187" s="322">
        <v>1</v>
      </c>
      <c r="G187" s="195"/>
    </row>
    <row r="188" spans="1:7">
      <c r="A188" s="195" t="s">
        <v>312</v>
      </c>
      <c r="B188" s="331">
        <v>1</v>
      </c>
      <c r="C188" s="195" t="s">
        <v>118</v>
      </c>
      <c r="D188" s="322">
        <v>1</v>
      </c>
      <c r="E188" s="322">
        <v>1</v>
      </c>
      <c r="G188" s="195"/>
    </row>
    <row r="189" spans="1:7">
      <c r="A189" s="195" t="s">
        <v>312</v>
      </c>
      <c r="B189" s="331">
        <v>1</v>
      </c>
      <c r="C189" s="195" t="s">
        <v>118</v>
      </c>
      <c r="D189" s="322">
        <v>1</v>
      </c>
      <c r="E189" s="322">
        <v>1</v>
      </c>
      <c r="G189" s="195"/>
    </row>
    <row r="190" spans="1:7">
      <c r="A190" s="195" t="s">
        <v>676</v>
      </c>
      <c r="B190" s="331">
        <v>1</v>
      </c>
      <c r="C190" s="195" t="s">
        <v>118</v>
      </c>
      <c r="D190" s="322">
        <v>1</v>
      </c>
      <c r="E190" s="322">
        <v>1</v>
      </c>
      <c r="G190" s="195"/>
    </row>
    <row r="191" spans="1:7">
      <c r="A191" s="195" t="s">
        <v>395</v>
      </c>
      <c r="B191" s="331">
        <v>1</v>
      </c>
      <c r="C191" s="195" t="s">
        <v>118</v>
      </c>
      <c r="D191" s="322">
        <v>1</v>
      </c>
      <c r="E191" s="322">
        <v>1</v>
      </c>
      <c r="G191" s="195"/>
    </row>
    <row r="192" spans="1:7">
      <c r="A192" s="195" t="s">
        <v>407</v>
      </c>
      <c r="B192" s="331">
        <v>1</v>
      </c>
      <c r="C192" s="195" t="s">
        <v>122</v>
      </c>
      <c r="D192" s="331">
        <v>1</v>
      </c>
      <c r="E192" s="331">
        <v>1</v>
      </c>
      <c r="G192" s="195"/>
    </row>
    <row r="193" spans="1:7">
      <c r="A193" s="195" t="s">
        <v>407</v>
      </c>
      <c r="B193" s="331">
        <v>0</v>
      </c>
      <c r="C193" s="195" t="s">
        <v>122</v>
      </c>
      <c r="D193" s="331">
        <v>0</v>
      </c>
      <c r="E193" s="331">
        <v>0</v>
      </c>
      <c r="G193" s="195"/>
    </row>
    <row r="194" spans="1:7">
      <c r="A194" s="195" t="s">
        <v>407</v>
      </c>
      <c r="B194" s="331">
        <v>1</v>
      </c>
      <c r="C194" s="195" t="s">
        <v>122</v>
      </c>
      <c r="D194" s="322">
        <v>1</v>
      </c>
      <c r="E194" s="322">
        <v>1</v>
      </c>
      <c r="G194" s="195"/>
    </row>
    <row r="195" spans="1:7">
      <c r="A195" s="195" t="s">
        <v>407</v>
      </c>
      <c r="B195" s="331">
        <v>0</v>
      </c>
      <c r="C195" s="195" t="s">
        <v>122</v>
      </c>
      <c r="D195" s="331">
        <v>0</v>
      </c>
      <c r="E195" s="331">
        <v>0</v>
      </c>
      <c r="G195" s="195"/>
    </row>
    <row r="196" spans="1:7">
      <c r="A196" s="195" t="s">
        <v>407</v>
      </c>
      <c r="B196" s="331">
        <v>0</v>
      </c>
      <c r="C196" s="195" t="s">
        <v>122</v>
      </c>
      <c r="D196" s="331">
        <v>0</v>
      </c>
      <c r="E196" s="331">
        <v>0</v>
      </c>
      <c r="G196" s="195"/>
    </row>
    <row r="197" spans="1:7">
      <c r="A197" s="195" t="s">
        <v>397</v>
      </c>
      <c r="B197" s="331">
        <v>1</v>
      </c>
      <c r="C197" s="195" t="s">
        <v>118</v>
      </c>
      <c r="D197" s="322">
        <v>1</v>
      </c>
      <c r="E197" s="322">
        <v>1</v>
      </c>
      <c r="G197" s="195"/>
    </row>
    <row r="198" spans="1:7">
      <c r="A198" s="195" t="s">
        <v>397</v>
      </c>
      <c r="B198" s="331">
        <v>1</v>
      </c>
      <c r="C198" s="195" t="s">
        <v>118</v>
      </c>
      <c r="D198" s="322">
        <v>1</v>
      </c>
      <c r="E198" s="322">
        <v>1</v>
      </c>
      <c r="G198" s="195"/>
    </row>
    <row r="199" spans="1:7">
      <c r="A199" s="195" t="s">
        <v>397</v>
      </c>
      <c r="B199" s="331">
        <v>1</v>
      </c>
      <c r="C199" s="195" t="s">
        <v>118</v>
      </c>
      <c r="D199" s="322">
        <v>1</v>
      </c>
      <c r="E199" s="322">
        <v>1</v>
      </c>
      <c r="G199" s="195"/>
    </row>
    <row r="200" spans="1:7">
      <c r="A200" s="195" t="s">
        <v>397</v>
      </c>
      <c r="B200" s="331">
        <v>1</v>
      </c>
      <c r="C200" s="195" t="s">
        <v>118</v>
      </c>
      <c r="D200" s="322">
        <v>1</v>
      </c>
      <c r="E200" s="322">
        <v>1</v>
      </c>
      <c r="G200" s="195"/>
    </row>
    <row r="201" spans="1:7">
      <c r="A201" s="185"/>
      <c r="B201" s="332"/>
      <c r="C201" s="185"/>
    </row>
    <row r="203" spans="1:7">
      <c r="A203" s="578" t="s">
        <v>72</v>
      </c>
      <c r="B203" s="578"/>
      <c r="C203" s="578"/>
      <c r="D203" s="578"/>
      <c r="E203" s="578"/>
      <c r="F203" s="578"/>
    </row>
    <row r="204" spans="1:7">
      <c r="A204" s="195"/>
    </row>
    <row r="205" spans="1:7">
      <c r="A205" s="195"/>
    </row>
    <row r="206" spans="1:7">
      <c r="A206" s="195"/>
    </row>
    <row r="207" spans="1:7">
      <c r="A207" s="195"/>
    </row>
    <row r="208" spans="1:7">
      <c r="A208" s="195"/>
    </row>
    <row r="209" spans="1:6">
      <c r="A209" s="195"/>
    </row>
    <row r="210" spans="1:6">
      <c r="A210" s="195"/>
    </row>
    <row r="211" spans="1:6">
      <c r="A211" s="195"/>
    </row>
    <row r="212" spans="1:6">
      <c r="A212" s="195"/>
    </row>
    <row r="214" spans="1:6">
      <c r="A214" s="578" t="s">
        <v>143</v>
      </c>
      <c r="B214" s="578"/>
      <c r="C214" s="578"/>
      <c r="D214" s="578"/>
      <c r="E214" s="578"/>
      <c r="F214" s="578"/>
    </row>
    <row r="215" spans="1:6">
      <c r="A215" s="195" t="s">
        <v>144</v>
      </c>
    </row>
    <row r="216" spans="1:6">
      <c r="A216" s="195" t="s">
        <v>145</v>
      </c>
    </row>
  </sheetData>
  <autoFilter ref="A24:G133"/>
  <mergeCells count="5">
    <mergeCell ref="A214:F214"/>
    <mergeCell ref="A23:G23"/>
    <mergeCell ref="A1:G1"/>
    <mergeCell ref="A203:F203"/>
    <mergeCell ref="A138:G138"/>
  </mergeCells>
  <phoneticPr fontId="46" type="noConversion"/>
  <dataValidations count="1">
    <dataValidation type="list" allowBlank="1" showInputMessage="1" showErrorMessage="1" errorTitle="Нет такого типа" error="Обратитесь к разработчику_x000a_" promptTitle="Выберите тип индексации" prompt="Все данные в списке" sqref="D136">
      <formula1>типы_индексации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8"/>
  <sheetViews>
    <sheetView tabSelected="1" zoomScaleSheetLayoutView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7" sqref="G6:G23"/>
    </sheetView>
  </sheetViews>
  <sheetFormatPr defaultColWidth="9.140625" defaultRowHeight="12.75"/>
  <cols>
    <col min="1" max="1" width="31.42578125" style="1" customWidth="1"/>
    <col min="2" max="8" width="10.28515625" style="1" customWidth="1"/>
    <col min="9" max="9" width="11.140625" style="1" customWidth="1"/>
    <col min="10" max="10" width="10.28515625" style="1" customWidth="1"/>
    <col min="11" max="11" width="19.140625" style="1" customWidth="1"/>
    <col min="12" max="12" width="19.7109375" style="1" customWidth="1"/>
    <col min="13" max="13" width="15.5703125" style="1" customWidth="1"/>
    <col min="14" max="15" width="15.5703125" style="38" customWidth="1"/>
    <col min="16" max="16" width="10.28515625" style="1" customWidth="1"/>
    <col min="17" max="16384" width="9.140625" style="1"/>
  </cols>
  <sheetData>
    <row r="1" spans="1:16" ht="24.75" customHeight="1">
      <c r="A1" s="581" t="s">
        <v>211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</row>
    <row r="2" spans="1:16" s="5" customFormat="1" ht="114" customHeight="1">
      <c r="A2" s="2" t="s">
        <v>207</v>
      </c>
      <c r="B2" s="2" t="s">
        <v>212</v>
      </c>
      <c r="C2" s="2" t="s">
        <v>250</v>
      </c>
      <c r="D2" s="2" t="s">
        <v>213</v>
      </c>
      <c r="E2" s="2" t="s">
        <v>214</v>
      </c>
      <c r="F2" s="2" t="s">
        <v>215</v>
      </c>
      <c r="G2" s="507" t="s">
        <v>1610</v>
      </c>
      <c r="H2" s="2" t="s">
        <v>253</v>
      </c>
      <c r="I2" s="2" t="s">
        <v>254</v>
      </c>
      <c r="J2" s="2" t="s">
        <v>249</v>
      </c>
      <c r="K2" s="2" t="s">
        <v>251</v>
      </c>
      <c r="L2" s="2" t="s">
        <v>190</v>
      </c>
      <c r="M2" s="2" t="s">
        <v>252</v>
      </c>
      <c r="N2" s="35" t="s">
        <v>255</v>
      </c>
      <c r="O2" s="2" t="s">
        <v>260</v>
      </c>
      <c r="P2" s="4"/>
    </row>
    <row r="3" spans="1:16" s="5" customFormat="1" ht="10.5">
      <c r="A3" s="2" t="s">
        <v>204</v>
      </c>
      <c r="B3" s="16" t="str">
        <f>"01.01."&amp;(год-2)</f>
        <v>01.01.2015</v>
      </c>
      <c r="C3" s="16" t="str">
        <f>"01.01."&amp;(год-2)</f>
        <v>01.01.2015</v>
      </c>
      <c r="D3" s="2">
        <f>год-2</f>
        <v>2015</v>
      </c>
      <c r="E3" s="2">
        <f>год-2</f>
        <v>2015</v>
      </c>
      <c r="F3" s="2">
        <f>год-2</f>
        <v>2015</v>
      </c>
      <c r="G3" s="2">
        <f>год-2</f>
        <v>2015</v>
      </c>
      <c r="H3" s="3"/>
      <c r="I3" s="2"/>
      <c r="J3" s="16"/>
      <c r="K3" s="16"/>
      <c r="L3" s="2"/>
      <c r="M3" s="2"/>
      <c r="N3" s="35"/>
      <c r="O3" s="2"/>
      <c r="P3" s="4"/>
    </row>
    <row r="4" spans="1:16" s="5" customFormat="1" ht="10.5">
      <c r="A4" s="2" t="s">
        <v>205</v>
      </c>
      <c r="B4" s="2" t="s">
        <v>210</v>
      </c>
      <c r="C4" s="2" t="s">
        <v>210</v>
      </c>
      <c r="D4" s="2" t="s">
        <v>216</v>
      </c>
      <c r="E4" s="2" t="s">
        <v>216</v>
      </c>
      <c r="F4" s="2" t="s">
        <v>216</v>
      </c>
      <c r="G4" s="2" t="s">
        <v>216</v>
      </c>
      <c r="H4" s="2" t="s">
        <v>209</v>
      </c>
      <c r="I4" s="2"/>
      <c r="J4" s="2" t="s">
        <v>526</v>
      </c>
      <c r="K4" s="2" t="s">
        <v>209</v>
      </c>
      <c r="L4" s="2" t="s">
        <v>209</v>
      </c>
      <c r="M4" s="2" t="s">
        <v>209</v>
      </c>
      <c r="N4" s="35" t="s">
        <v>209</v>
      </c>
      <c r="O4" s="2"/>
      <c r="P4" s="4"/>
    </row>
    <row r="5" spans="1:16" s="5" customFormat="1" ht="10.5">
      <c r="A5" s="2" t="s">
        <v>206</v>
      </c>
      <c r="B5" s="2" t="s">
        <v>0</v>
      </c>
      <c r="C5" s="2"/>
      <c r="D5" s="2" t="s">
        <v>226</v>
      </c>
      <c r="E5" s="2" t="s">
        <v>227</v>
      </c>
      <c r="F5" s="2" t="s">
        <v>228</v>
      </c>
      <c r="G5" s="2" t="s">
        <v>229</v>
      </c>
      <c r="H5" s="3"/>
      <c r="I5" s="2" t="s">
        <v>198</v>
      </c>
      <c r="J5" s="2"/>
      <c r="K5" s="2" t="s">
        <v>12</v>
      </c>
      <c r="L5" s="2" t="s">
        <v>191</v>
      </c>
      <c r="M5" s="2" t="s">
        <v>192</v>
      </c>
      <c r="N5" s="35" t="s">
        <v>272</v>
      </c>
      <c r="O5" s="2" t="s">
        <v>259</v>
      </c>
      <c r="P5" s="4"/>
    </row>
    <row r="6" spans="1:16" ht="15" customHeight="1">
      <c r="A6" s="6" t="s">
        <v>354</v>
      </c>
      <c r="B6" s="154">
        <v>1973</v>
      </c>
      <c r="C6" s="264">
        <f t="shared" ref="C6:C23" si="0">B6</f>
        <v>1973</v>
      </c>
      <c r="D6" s="273">
        <v>1099.7010499999994</v>
      </c>
      <c r="E6" s="274">
        <v>158.00758000000008</v>
      </c>
      <c r="F6" s="275">
        <v>613.42943000000048</v>
      </c>
      <c r="G6" s="509"/>
      <c r="H6" s="156">
        <v>23</v>
      </c>
      <c r="I6" s="156">
        <v>1</v>
      </c>
      <c r="J6" s="157">
        <v>151.5</v>
      </c>
      <c r="K6" s="158">
        <v>22.4</v>
      </c>
      <c r="L6" s="156">
        <v>0.93</v>
      </c>
      <c r="M6" s="156">
        <v>9.9999999999999995E-7</v>
      </c>
      <c r="N6" s="156">
        <v>9.9999999999999995E-7</v>
      </c>
      <c r="O6" s="159">
        <v>0</v>
      </c>
      <c r="P6" s="9"/>
    </row>
    <row r="7" spans="1:16" ht="15" customHeight="1">
      <c r="A7" s="6" t="s">
        <v>355</v>
      </c>
      <c r="B7" s="154">
        <v>683</v>
      </c>
      <c r="C7" s="8">
        <f t="shared" si="0"/>
        <v>683</v>
      </c>
      <c r="D7" s="270">
        <v>2476.8045699999993</v>
      </c>
      <c r="E7" s="275">
        <v>25.627080000000003</v>
      </c>
      <c r="F7" s="275">
        <v>1142.4992400000003</v>
      </c>
      <c r="G7" s="509"/>
      <c r="H7" s="156">
        <v>53</v>
      </c>
      <c r="I7" s="156">
        <v>2</v>
      </c>
      <c r="J7" s="157">
        <v>82.537999999999997</v>
      </c>
      <c r="K7" s="158">
        <v>12.2</v>
      </c>
      <c r="L7" s="156">
        <v>2</v>
      </c>
      <c r="M7" s="156">
        <v>9.9999999999999995E-7</v>
      </c>
      <c r="N7" s="156">
        <v>9.9999999999999995E-7</v>
      </c>
      <c r="O7" s="159">
        <v>0</v>
      </c>
      <c r="P7" s="9"/>
    </row>
    <row r="8" spans="1:16" ht="17.25" customHeight="1">
      <c r="A8" s="6" t="s">
        <v>356</v>
      </c>
      <c r="B8" s="154">
        <v>242</v>
      </c>
      <c r="C8" s="8">
        <f t="shared" si="0"/>
        <v>242</v>
      </c>
      <c r="D8" s="270">
        <v>258.20249999999999</v>
      </c>
      <c r="E8" s="275">
        <v>1.03545</v>
      </c>
      <c r="F8" s="275">
        <v>0.55779000000000001</v>
      </c>
      <c r="G8" s="509"/>
      <c r="H8" s="156">
        <v>96</v>
      </c>
      <c r="I8" s="156">
        <v>2</v>
      </c>
      <c r="J8" s="157">
        <v>163.54900000000001</v>
      </c>
      <c r="K8" s="158">
        <v>7.3</v>
      </c>
      <c r="L8" s="156"/>
      <c r="M8" s="156">
        <v>9.9999999999999995E-7</v>
      </c>
      <c r="N8" s="156">
        <v>9.9999999999999995E-7</v>
      </c>
      <c r="O8" s="159">
        <v>0</v>
      </c>
      <c r="P8" s="9"/>
    </row>
    <row r="9" spans="1:16" ht="16.5" customHeight="1">
      <c r="A9" s="6" t="s">
        <v>357</v>
      </c>
      <c r="B9" s="154">
        <v>11148</v>
      </c>
      <c r="C9" s="8">
        <f t="shared" si="0"/>
        <v>11148</v>
      </c>
      <c r="D9" s="270">
        <v>47173.32166999999</v>
      </c>
      <c r="E9" s="275">
        <v>1736.008710000001</v>
      </c>
      <c r="F9" s="275">
        <v>7954.2785800000065</v>
      </c>
      <c r="G9" s="509"/>
      <c r="H9" s="156">
        <v>0</v>
      </c>
      <c r="I9" s="156">
        <v>2</v>
      </c>
      <c r="J9" s="157">
        <v>100.604</v>
      </c>
      <c r="K9" s="158">
        <v>99.8</v>
      </c>
      <c r="L9" s="156">
        <v>2.7949999999999999</v>
      </c>
      <c r="M9" s="156">
        <v>9.9999999999999995E-7</v>
      </c>
      <c r="N9" s="156">
        <v>9.9999999999999995E-7</v>
      </c>
      <c r="O9" s="159">
        <v>0</v>
      </c>
      <c r="P9" s="9"/>
    </row>
    <row r="10" spans="1:16" ht="16.5" customHeight="1">
      <c r="A10" s="6" t="s">
        <v>358</v>
      </c>
      <c r="B10" s="154">
        <v>720</v>
      </c>
      <c r="C10" s="8">
        <f t="shared" si="0"/>
        <v>720</v>
      </c>
      <c r="D10" s="270">
        <v>216.17056000000002</v>
      </c>
      <c r="E10" s="275">
        <v>24.302320000000005</v>
      </c>
      <c r="F10" s="275">
        <v>31.136500000000002</v>
      </c>
      <c r="G10" s="509"/>
      <c r="H10" s="156">
        <v>104</v>
      </c>
      <c r="I10" s="156">
        <v>1</v>
      </c>
      <c r="J10" s="157">
        <v>160.935</v>
      </c>
      <c r="K10" s="158">
        <v>6.9</v>
      </c>
      <c r="L10" s="156"/>
      <c r="M10" s="156">
        <v>9.9999999999999995E-7</v>
      </c>
      <c r="N10" s="156">
        <v>9.9999999999999995E-7</v>
      </c>
      <c r="O10" s="159">
        <v>0</v>
      </c>
      <c r="P10" s="9"/>
    </row>
    <row r="11" spans="1:16" ht="16.5" customHeight="1">
      <c r="A11" s="6" t="s">
        <v>359</v>
      </c>
      <c r="B11" s="154">
        <v>3299</v>
      </c>
      <c r="C11" s="8">
        <f t="shared" si="0"/>
        <v>3299</v>
      </c>
      <c r="D11" s="270">
        <v>1069.9152899999999</v>
      </c>
      <c r="E11" s="275">
        <v>195.86160000000001</v>
      </c>
      <c r="F11" s="275">
        <v>886.06320999999991</v>
      </c>
      <c r="G11" s="509"/>
      <c r="H11" s="156">
        <v>10</v>
      </c>
      <c r="I11" s="156">
        <v>2</v>
      </c>
      <c r="J11" s="157">
        <v>53.323</v>
      </c>
      <c r="K11" s="158">
        <v>28.1</v>
      </c>
      <c r="L11" s="156">
        <v>0.3</v>
      </c>
      <c r="M11" s="156">
        <v>9.9999999999999995E-7</v>
      </c>
      <c r="N11" s="156">
        <v>9.9999999999999995E-7</v>
      </c>
      <c r="O11" s="159">
        <v>0</v>
      </c>
      <c r="P11" s="9"/>
    </row>
    <row r="12" spans="1:16" ht="15" customHeight="1">
      <c r="A12" s="6" t="s">
        <v>360</v>
      </c>
      <c r="B12" s="154">
        <v>1831</v>
      </c>
      <c r="C12" s="8">
        <f t="shared" si="0"/>
        <v>1831</v>
      </c>
      <c r="D12" s="270">
        <v>764.83325000000013</v>
      </c>
      <c r="E12" s="275">
        <v>64.207829999999973</v>
      </c>
      <c r="F12" s="275">
        <v>140.21122000000003</v>
      </c>
      <c r="G12" s="509"/>
      <c r="H12" s="156">
        <v>87</v>
      </c>
      <c r="I12" s="156">
        <v>1</v>
      </c>
      <c r="J12" s="157">
        <v>149.892</v>
      </c>
      <c r="K12" s="158">
        <v>24.7</v>
      </c>
      <c r="L12" s="156"/>
      <c r="M12" s="156">
        <v>9.9999999999999995E-7</v>
      </c>
      <c r="N12" s="156">
        <v>9.9999999999999995E-7</v>
      </c>
      <c r="O12" s="159">
        <v>0</v>
      </c>
      <c r="P12" s="9"/>
    </row>
    <row r="13" spans="1:16" ht="14.25" customHeight="1">
      <c r="A13" s="6" t="s">
        <v>361</v>
      </c>
      <c r="B13" s="154">
        <v>1619</v>
      </c>
      <c r="C13" s="8">
        <f t="shared" si="0"/>
        <v>1619</v>
      </c>
      <c r="D13" s="270">
        <v>897.02158999999995</v>
      </c>
      <c r="E13" s="275">
        <v>77.846420000000023</v>
      </c>
      <c r="F13" s="275">
        <v>44.804940000000002</v>
      </c>
      <c r="G13" s="509"/>
      <c r="H13" s="156">
        <v>75</v>
      </c>
      <c r="I13" s="156">
        <v>2</v>
      </c>
      <c r="J13" s="157">
        <v>67.635999999999996</v>
      </c>
      <c r="K13" s="158">
        <v>14.9</v>
      </c>
      <c r="L13" s="156"/>
      <c r="M13" s="156">
        <v>9.9999999999999995E-7</v>
      </c>
      <c r="N13" s="156">
        <v>9.9999999999999995E-7</v>
      </c>
      <c r="O13" s="159">
        <v>0</v>
      </c>
      <c r="P13" s="9"/>
    </row>
    <row r="14" spans="1:16" ht="15" customHeight="1">
      <c r="A14" s="6" t="s">
        <v>362</v>
      </c>
      <c r="B14" s="154">
        <v>508</v>
      </c>
      <c r="C14" s="8">
        <f t="shared" si="0"/>
        <v>508</v>
      </c>
      <c r="D14" s="270">
        <v>452.48237</v>
      </c>
      <c r="E14" s="275">
        <v>22.085270000000005</v>
      </c>
      <c r="F14" s="275">
        <v>11.826079999999999</v>
      </c>
      <c r="G14" s="509"/>
      <c r="H14" s="156">
        <v>96</v>
      </c>
      <c r="I14" s="156">
        <v>1</v>
      </c>
      <c r="J14" s="263">
        <v>9.468</v>
      </c>
      <c r="K14" s="158">
        <v>7.1</v>
      </c>
      <c r="L14" s="156"/>
      <c r="M14" s="156">
        <v>9.9999999999999995E-7</v>
      </c>
      <c r="N14" s="156">
        <v>9.9999999999999995E-7</v>
      </c>
      <c r="O14" s="159">
        <v>0</v>
      </c>
      <c r="P14" s="9"/>
    </row>
    <row r="15" spans="1:16" ht="15" customHeight="1">
      <c r="A15" s="6" t="s">
        <v>363</v>
      </c>
      <c r="B15" s="154">
        <v>1235</v>
      </c>
      <c r="C15" s="8">
        <f t="shared" si="0"/>
        <v>1235</v>
      </c>
      <c r="D15" s="270">
        <v>981.20627999999965</v>
      </c>
      <c r="E15" s="275">
        <v>60.289359999999995</v>
      </c>
      <c r="F15" s="275">
        <v>62.557250000000003</v>
      </c>
      <c r="G15" s="509"/>
      <c r="H15" s="156">
        <v>84</v>
      </c>
      <c r="I15" s="156">
        <v>2</v>
      </c>
      <c r="J15" s="157">
        <v>146.64099999999999</v>
      </c>
      <c r="K15" s="158">
        <v>10.6</v>
      </c>
      <c r="L15" s="156"/>
      <c r="M15" s="156">
        <v>9.9999999999999995E-7</v>
      </c>
      <c r="N15" s="156">
        <v>9.9999999999999995E-7</v>
      </c>
      <c r="O15" s="159">
        <v>0</v>
      </c>
      <c r="P15" s="9"/>
    </row>
    <row r="16" spans="1:16" ht="15" customHeight="1">
      <c r="A16" s="6" t="s">
        <v>364</v>
      </c>
      <c r="B16" s="154">
        <v>5638</v>
      </c>
      <c r="C16" s="8">
        <f t="shared" si="0"/>
        <v>5638</v>
      </c>
      <c r="D16" s="270">
        <v>10622.889259999991</v>
      </c>
      <c r="E16" s="275">
        <v>126.33290999999994</v>
      </c>
      <c r="F16" s="275">
        <v>582.35979000000032</v>
      </c>
      <c r="G16" s="509"/>
      <c r="H16" s="156">
        <v>130</v>
      </c>
      <c r="I16" s="156">
        <v>2</v>
      </c>
      <c r="J16" s="157">
        <v>99.453000000000003</v>
      </c>
      <c r="K16" s="158">
        <v>31.1</v>
      </c>
      <c r="L16" s="156"/>
      <c r="M16" s="156">
        <v>9.9999999999999995E-7</v>
      </c>
      <c r="N16" s="156">
        <v>9.9999999999999995E-7</v>
      </c>
      <c r="O16" s="159">
        <v>0</v>
      </c>
      <c r="P16" s="9"/>
    </row>
    <row r="17" spans="1:16" ht="15" customHeight="1">
      <c r="A17" s="6" t="s">
        <v>365</v>
      </c>
      <c r="B17" s="154">
        <v>1539</v>
      </c>
      <c r="C17" s="8">
        <f t="shared" si="0"/>
        <v>1539</v>
      </c>
      <c r="D17" s="270">
        <v>779.0710200000002</v>
      </c>
      <c r="E17" s="275">
        <v>30.16416000000001</v>
      </c>
      <c r="F17" s="275">
        <v>130.02157000000003</v>
      </c>
      <c r="G17" s="509"/>
      <c r="H17" s="156">
        <v>154</v>
      </c>
      <c r="I17" s="156">
        <v>1</v>
      </c>
      <c r="J17" s="157">
        <v>24.1</v>
      </c>
      <c r="K17" s="158">
        <v>11.5</v>
      </c>
      <c r="L17" s="156"/>
      <c r="M17" s="156">
        <v>9.9999999999999995E-7</v>
      </c>
      <c r="N17" s="156">
        <v>9.9999999999999995E-7</v>
      </c>
      <c r="O17" s="159">
        <v>0</v>
      </c>
      <c r="P17" s="9"/>
    </row>
    <row r="18" spans="1:16" ht="15" customHeight="1">
      <c r="A18" s="6" t="s">
        <v>366</v>
      </c>
      <c r="B18" s="154">
        <v>2333</v>
      </c>
      <c r="C18" s="8">
        <f t="shared" si="0"/>
        <v>2333</v>
      </c>
      <c r="D18" s="270">
        <v>710.41038000000003</v>
      </c>
      <c r="E18" s="275">
        <v>99.591169999999977</v>
      </c>
      <c r="F18" s="275">
        <v>336.10411999999991</v>
      </c>
      <c r="G18" s="509"/>
      <c r="H18" s="156">
        <v>36</v>
      </c>
      <c r="I18" s="156">
        <v>1</v>
      </c>
      <c r="J18" s="157">
        <v>209.803</v>
      </c>
      <c r="K18" s="158">
        <v>24.1</v>
      </c>
      <c r="L18" s="156"/>
      <c r="M18" s="156">
        <v>9.9999999999999995E-7</v>
      </c>
      <c r="N18" s="156">
        <v>9.9999999999999995E-7</v>
      </c>
      <c r="O18" s="159">
        <v>0</v>
      </c>
      <c r="P18" s="9"/>
    </row>
    <row r="19" spans="1:16" ht="15" customHeight="1">
      <c r="A19" s="6" t="s">
        <v>367</v>
      </c>
      <c r="B19" s="154">
        <v>6441</v>
      </c>
      <c r="C19" s="8">
        <f t="shared" si="0"/>
        <v>6441</v>
      </c>
      <c r="D19" s="270">
        <v>10465.439480000005</v>
      </c>
      <c r="E19" s="275">
        <v>572.63876000000027</v>
      </c>
      <c r="F19" s="275">
        <v>8050.4924399999963</v>
      </c>
      <c r="G19" s="509"/>
      <c r="H19" s="156">
        <v>46</v>
      </c>
      <c r="I19" s="156">
        <v>2</v>
      </c>
      <c r="J19" s="157">
        <v>93.334000000000003</v>
      </c>
      <c r="K19" s="158">
        <v>33.9</v>
      </c>
      <c r="L19" s="156"/>
      <c r="M19" s="156">
        <v>9.9999999999999995E-7</v>
      </c>
      <c r="N19" s="156">
        <v>9.9999999999999995E-7</v>
      </c>
      <c r="O19" s="159">
        <v>0</v>
      </c>
      <c r="P19" s="9"/>
    </row>
    <row r="20" spans="1:16" ht="15" customHeight="1">
      <c r="A20" s="6" t="s">
        <v>368</v>
      </c>
      <c r="B20" s="154">
        <v>688</v>
      </c>
      <c r="C20" s="8">
        <f t="shared" si="0"/>
        <v>688</v>
      </c>
      <c r="D20" s="270">
        <v>329.18163999999996</v>
      </c>
      <c r="E20" s="275">
        <v>5.02921</v>
      </c>
      <c r="F20" s="275">
        <v>7.0694600000000003</v>
      </c>
      <c r="G20" s="509"/>
      <c r="H20" s="156">
        <v>178</v>
      </c>
      <c r="I20" s="156">
        <v>1</v>
      </c>
      <c r="J20" s="157">
        <v>808.851</v>
      </c>
      <c r="K20" s="158">
        <v>10.7</v>
      </c>
      <c r="L20" s="156"/>
      <c r="M20" s="156">
        <v>9.9999999999999995E-7</v>
      </c>
      <c r="N20" s="156">
        <v>9.9999999999999995E-7</v>
      </c>
      <c r="O20" s="159">
        <v>0</v>
      </c>
      <c r="P20" s="9"/>
    </row>
    <row r="21" spans="1:16" ht="15" customHeight="1">
      <c r="A21" s="6" t="s">
        <v>369</v>
      </c>
      <c r="B21" s="154">
        <v>1490</v>
      </c>
      <c r="C21" s="8">
        <f t="shared" si="0"/>
        <v>1490</v>
      </c>
      <c r="D21" s="270">
        <v>682.93593999999996</v>
      </c>
      <c r="E21" s="275">
        <v>48.4026</v>
      </c>
      <c r="F21" s="275">
        <v>13.303090000000003</v>
      </c>
      <c r="G21" s="509"/>
      <c r="H21" s="156">
        <v>195</v>
      </c>
      <c r="I21" s="156">
        <v>1</v>
      </c>
      <c r="J21" s="157">
        <v>112.82899999999999</v>
      </c>
      <c r="K21" s="158">
        <v>10</v>
      </c>
      <c r="L21" s="156"/>
      <c r="M21" s="156">
        <v>9.9999999999999995E-7</v>
      </c>
      <c r="N21" s="156">
        <v>9.9999999999999995E-7</v>
      </c>
      <c r="O21" s="159">
        <v>0</v>
      </c>
      <c r="P21" s="9"/>
    </row>
    <row r="22" spans="1:16" ht="15" customHeight="1">
      <c r="A22" s="6" t="s">
        <v>370</v>
      </c>
      <c r="B22" s="154">
        <v>3039</v>
      </c>
      <c r="C22" s="8">
        <f t="shared" si="0"/>
        <v>3039</v>
      </c>
      <c r="D22" s="270">
        <v>2215.3037199999999</v>
      </c>
      <c r="E22" s="275">
        <v>137.77228999999997</v>
      </c>
      <c r="F22" s="275">
        <v>717.94966000000022</v>
      </c>
      <c r="G22" s="509"/>
      <c r="H22" s="156">
        <v>125</v>
      </c>
      <c r="I22" s="156">
        <v>1</v>
      </c>
      <c r="J22" s="157">
        <v>81.899000000000001</v>
      </c>
      <c r="K22" s="158">
        <v>20.7</v>
      </c>
      <c r="L22" s="156"/>
      <c r="M22" s="156">
        <v>9.9999999999999995E-7</v>
      </c>
      <c r="N22" s="156">
        <v>9.9999999999999995E-7</v>
      </c>
      <c r="O22" s="159">
        <v>0</v>
      </c>
      <c r="P22" s="9"/>
    </row>
    <row r="23" spans="1:16" ht="15.75" customHeight="1">
      <c r="A23" s="6" t="s">
        <v>371</v>
      </c>
      <c r="B23" s="154">
        <v>1007</v>
      </c>
      <c r="C23" s="8">
        <f t="shared" si="0"/>
        <v>1007</v>
      </c>
      <c r="D23" s="270">
        <v>741.92260999999962</v>
      </c>
      <c r="E23" s="275">
        <v>53.508229999999998</v>
      </c>
      <c r="F23" s="275">
        <v>29.796020000000002</v>
      </c>
      <c r="G23" s="509"/>
      <c r="H23" s="156">
        <v>35</v>
      </c>
      <c r="I23" s="156">
        <v>1</v>
      </c>
      <c r="J23" s="160">
        <v>100.098</v>
      </c>
      <c r="K23" s="158">
        <v>8.5</v>
      </c>
      <c r="L23" s="156"/>
      <c r="M23" s="156">
        <v>9.9999999999999995E-7</v>
      </c>
      <c r="N23" s="156">
        <v>9.9999999999999995E-7</v>
      </c>
      <c r="O23" s="159">
        <v>0</v>
      </c>
      <c r="P23" s="9"/>
    </row>
    <row r="24" spans="1:16" s="14" customFormat="1">
      <c r="A24" s="10" t="s">
        <v>208</v>
      </c>
      <c r="B24" s="11">
        <f t="shared" ref="B24:G24" si="1">SUM(B6:B23)</f>
        <v>45433</v>
      </c>
      <c r="C24" s="11">
        <f t="shared" si="1"/>
        <v>45433</v>
      </c>
      <c r="D24" s="283">
        <f t="shared" si="1"/>
        <v>81936.813179999954</v>
      </c>
      <c r="E24" s="283">
        <f t="shared" si="1"/>
        <v>3438.710950000001</v>
      </c>
      <c r="F24" s="283">
        <f t="shared" si="1"/>
        <v>20754.460390000007</v>
      </c>
      <c r="G24" s="283">
        <f t="shared" si="1"/>
        <v>0</v>
      </c>
      <c r="H24" s="12">
        <f t="shared" ref="H24:N24" si="2">SUM(H6:H23)</f>
        <v>1527</v>
      </c>
      <c r="I24" s="12">
        <f t="shared" si="2"/>
        <v>26</v>
      </c>
      <c r="J24" s="58">
        <f t="shared" si="2"/>
        <v>2616.4529999999995</v>
      </c>
      <c r="K24" s="58">
        <f t="shared" si="2"/>
        <v>384.49999999999994</v>
      </c>
      <c r="L24" s="12">
        <f t="shared" si="2"/>
        <v>6.0249999999999995</v>
      </c>
      <c r="M24" s="12">
        <f t="shared" si="2"/>
        <v>1.8000000000000004E-5</v>
      </c>
      <c r="N24" s="12">
        <f t="shared" si="2"/>
        <v>1.8000000000000004E-5</v>
      </c>
      <c r="O24" s="49" t="s">
        <v>203</v>
      </c>
      <c r="P24" s="13"/>
    </row>
    <row r="25" spans="1:16" s="197" customFormat="1">
      <c r="A25" s="197" t="s">
        <v>492</v>
      </c>
      <c r="B25" s="197">
        <v>94</v>
      </c>
      <c r="J25" s="200">
        <v>51368.607000000004</v>
      </c>
      <c r="K25" s="200">
        <v>7.8</v>
      </c>
      <c r="N25" s="198"/>
      <c r="O25" s="198"/>
    </row>
    <row r="26" spans="1:16" s="197" customFormat="1">
      <c r="A26" s="197" t="s">
        <v>58</v>
      </c>
      <c r="B26" s="199">
        <f>B25+B24</f>
        <v>45527</v>
      </c>
      <c r="J26" s="200">
        <f>J24+J25</f>
        <v>53985.060000000005</v>
      </c>
      <c r="K26" s="200">
        <f>K25+K24</f>
        <v>392.29999999999995</v>
      </c>
      <c r="N26" s="198"/>
      <c r="O26" s="198"/>
    </row>
    <row r="28" spans="1:16">
      <c r="M28" s="15"/>
      <c r="N28" s="43"/>
      <c r="O28" s="43"/>
    </row>
  </sheetData>
  <mergeCells count="1">
    <mergeCell ref="A1:O1"/>
  </mergeCells>
  <phoneticPr fontId="24" type="noConversion"/>
  <pageMargins left="0.23622047244094491" right="0.23622047244094491" top="0.74803149606299213" bottom="0.74803149606299213" header="0.31496062992125984" footer="0.31496062992125984"/>
  <pageSetup paperSize="9" scale="69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31"/>
  <sheetViews>
    <sheetView zoomScaleSheetLayoutView="100" workbookViewId="0">
      <selection activeCell="E3" sqref="E3"/>
    </sheetView>
  </sheetViews>
  <sheetFormatPr defaultColWidth="9.140625" defaultRowHeight="12.75"/>
  <cols>
    <col min="1" max="1" width="31.42578125" style="1" customWidth="1"/>
    <col min="2" max="2" width="10.28515625" style="1" customWidth="1"/>
    <col min="3" max="3" width="11.5703125" style="1" customWidth="1"/>
    <col min="4" max="7" width="10.28515625" style="1" customWidth="1"/>
    <col min="8" max="16384" width="9.140625" style="1"/>
  </cols>
  <sheetData>
    <row r="1" spans="1:8" ht="39.75" customHeight="1">
      <c r="A1" s="583" t="s">
        <v>525</v>
      </c>
      <c r="B1" s="583"/>
      <c r="C1" s="583"/>
      <c r="D1" s="583"/>
      <c r="E1" s="583"/>
      <c r="F1" s="583"/>
      <c r="G1" s="583"/>
    </row>
    <row r="2" spans="1:8" ht="42">
      <c r="A2" s="2" t="s">
        <v>207</v>
      </c>
      <c r="B2" s="2" t="s">
        <v>218</v>
      </c>
      <c r="C2" s="2" t="s">
        <v>219</v>
      </c>
      <c r="D2" s="2" t="s">
        <v>220</v>
      </c>
      <c r="E2" s="507" t="s">
        <v>1609</v>
      </c>
      <c r="F2" s="2" t="s">
        <v>348</v>
      </c>
      <c r="G2" s="2" t="s">
        <v>217</v>
      </c>
    </row>
    <row r="3" spans="1:8">
      <c r="A3" s="2" t="s">
        <v>204</v>
      </c>
      <c r="B3" s="2">
        <f t="shared" ref="B3:G3" si="0">год</f>
        <v>2017</v>
      </c>
      <c r="C3" s="2">
        <f t="shared" si="0"/>
        <v>2017</v>
      </c>
      <c r="D3" s="2">
        <f t="shared" si="0"/>
        <v>2017</v>
      </c>
      <c r="E3" s="2">
        <f t="shared" si="0"/>
        <v>2017</v>
      </c>
      <c r="F3" s="2">
        <f t="shared" si="0"/>
        <v>2017</v>
      </c>
      <c r="G3" s="2">
        <f t="shared" si="0"/>
        <v>2017</v>
      </c>
    </row>
    <row r="4" spans="1:8">
      <c r="A4" s="2" t="s">
        <v>205</v>
      </c>
      <c r="B4" s="2" t="s">
        <v>216</v>
      </c>
      <c r="C4" s="2" t="s">
        <v>216</v>
      </c>
      <c r="D4" s="2" t="s">
        <v>216</v>
      </c>
      <c r="E4" s="2" t="s">
        <v>216</v>
      </c>
      <c r="F4" s="2" t="s">
        <v>216</v>
      </c>
      <c r="G4" s="2" t="s">
        <v>216</v>
      </c>
    </row>
    <row r="5" spans="1:8">
      <c r="A5" s="6" t="str">
        <f>'Методика данные'!A6</f>
        <v>Ангарский</v>
      </c>
      <c r="B5" s="270">
        <v>1451.91</v>
      </c>
      <c r="C5" s="271">
        <v>188.56</v>
      </c>
      <c r="D5" s="271">
        <v>510.64</v>
      </c>
      <c r="E5" s="422"/>
      <c r="F5" s="99">
        <f>'ИБР_общий, БО, дотации'!U7</f>
        <v>1470.3427521215435</v>
      </c>
      <c r="G5" s="18">
        <f>SUM(B5:F5)</f>
        <v>3621.4527521215437</v>
      </c>
      <c r="H5" s="24"/>
    </row>
    <row r="6" spans="1:8">
      <c r="A6" s="6" t="str">
        <f>'Методика данные'!A7</f>
        <v>Артюгинский</v>
      </c>
      <c r="B6" s="270">
        <v>562.04</v>
      </c>
      <c r="C6" s="271">
        <v>30.59</v>
      </c>
      <c r="D6" s="271">
        <v>4.97</v>
      </c>
      <c r="E6" s="422"/>
      <c r="F6" s="99">
        <f>'ИБР_общий, БО, дотации'!U8</f>
        <v>0</v>
      </c>
      <c r="G6" s="18">
        <f t="shared" ref="G6:G22" si="1">SUM(B6:F6)</f>
        <v>597.6</v>
      </c>
      <c r="H6" s="24"/>
    </row>
    <row r="7" spans="1:8">
      <c r="A7" s="6" t="str">
        <f>'Методика данные'!A8</f>
        <v>Белякинский</v>
      </c>
      <c r="B7" s="270">
        <v>213.42</v>
      </c>
      <c r="C7" s="271">
        <v>0.96</v>
      </c>
      <c r="D7" s="271">
        <v>0.97</v>
      </c>
      <c r="E7" s="422"/>
      <c r="F7" s="99">
        <f>'ИБР_общий, БО, дотации'!U9</f>
        <v>80.683027343441907</v>
      </c>
      <c r="G7" s="18">
        <f t="shared" si="1"/>
        <v>296.03302734344192</v>
      </c>
      <c r="H7" s="24"/>
    </row>
    <row r="8" spans="1:8">
      <c r="A8" s="6" t="str">
        <f>'Методика данные'!A9</f>
        <v>Богучанский</v>
      </c>
      <c r="B8" s="270">
        <v>55249.07</v>
      </c>
      <c r="C8" s="271">
        <v>1881.13</v>
      </c>
      <c r="D8" s="271">
        <v>9129.01</v>
      </c>
      <c r="E8" s="422"/>
      <c r="F8" s="99">
        <f>'ИБР_общий, БО, дотации'!U10</f>
        <v>0</v>
      </c>
      <c r="G8" s="18">
        <f t="shared" si="1"/>
        <v>66259.209999999992</v>
      </c>
      <c r="H8" s="24"/>
    </row>
    <row r="9" spans="1:8">
      <c r="A9" s="6" t="str">
        <f>'Методика данные'!A10</f>
        <v>Говорковский</v>
      </c>
      <c r="B9" s="270">
        <v>209.35</v>
      </c>
      <c r="C9" s="271">
        <v>34.409999999999997</v>
      </c>
      <c r="D9" s="271">
        <v>23.43</v>
      </c>
      <c r="E9" s="422"/>
      <c r="F9" s="99">
        <f>'ИБР_общий, БО, дотации'!U11</f>
        <v>1158.0103824160803</v>
      </c>
      <c r="G9" s="18">
        <f t="shared" si="1"/>
        <v>1425.2003824160804</v>
      </c>
      <c r="H9" s="24"/>
    </row>
    <row r="10" spans="1:8">
      <c r="A10" s="6" t="str">
        <f>'Методика данные'!A11</f>
        <v>Красногорьевский</v>
      </c>
      <c r="B10" s="270">
        <v>1881.13</v>
      </c>
      <c r="C10" s="271">
        <v>269.55</v>
      </c>
      <c r="D10" s="271">
        <v>414.43</v>
      </c>
      <c r="E10" s="422"/>
      <c r="F10" s="99">
        <f>'ИБР_общий, БО, дотации'!U12</f>
        <v>3104.4282811695321</v>
      </c>
      <c r="G10" s="18">
        <f t="shared" si="1"/>
        <v>5669.5382811695326</v>
      </c>
      <c r="H10" s="24"/>
    </row>
    <row r="11" spans="1:8">
      <c r="A11" s="6" t="str">
        <f>'Методика данные'!A12</f>
        <v>Манзенский</v>
      </c>
      <c r="B11" s="270">
        <v>812.3</v>
      </c>
      <c r="C11" s="271">
        <v>86.98</v>
      </c>
      <c r="D11" s="271">
        <v>105.24</v>
      </c>
      <c r="E11" s="422"/>
      <c r="F11" s="99">
        <f>'ИБР_общий, БО, дотации'!U13</f>
        <v>1716.0197257422526</v>
      </c>
      <c r="G11" s="18">
        <f t="shared" si="1"/>
        <v>2720.5397257422528</v>
      </c>
      <c r="H11" s="24"/>
    </row>
    <row r="12" spans="1:8">
      <c r="A12" s="6" t="str">
        <f>'Методика данные'!A13</f>
        <v>Невонский</v>
      </c>
      <c r="B12" s="270">
        <v>1337.48</v>
      </c>
      <c r="C12" s="271">
        <v>92.72</v>
      </c>
      <c r="D12" s="271">
        <v>44.2</v>
      </c>
      <c r="E12" s="422"/>
      <c r="F12" s="99">
        <f>'ИБР_общий, БО, дотации'!U14</f>
        <v>1876.2259266172207</v>
      </c>
      <c r="G12" s="18">
        <f t="shared" si="1"/>
        <v>3350.625926617221</v>
      </c>
      <c r="H12" s="24"/>
    </row>
    <row r="13" spans="1:8">
      <c r="A13" s="6" t="str">
        <f>'Методика данные'!A14</f>
        <v>Нижнетерянский</v>
      </c>
      <c r="B13" s="270">
        <v>825.89</v>
      </c>
      <c r="C13" s="271">
        <v>34.409999999999997</v>
      </c>
      <c r="D13" s="271">
        <v>19.7</v>
      </c>
      <c r="E13" s="422"/>
      <c r="F13" s="99">
        <f>'ИБР_общий, БО, дотации'!U15</f>
        <v>409.48816649255912</v>
      </c>
      <c r="G13" s="18">
        <f t="shared" si="1"/>
        <v>1289.4881664925592</v>
      </c>
      <c r="H13" s="24"/>
    </row>
    <row r="14" spans="1:8">
      <c r="A14" s="6" t="str">
        <f>'Методика данные'!A15</f>
        <v>Новохайский</v>
      </c>
      <c r="B14" s="270">
        <v>766.59</v>
      </c>
      <c r="C14" s="271">
        <v>71.69</v>
      </c>
      <c r="D14" s="271">
        <v>132.27000000000001</v>
      </c>
      <c r="E14" s="422"/>
      <c r="F14" s="99">
        <f>'ИБР_общий, БО, дотации'!U16</f>
        <v>1118.0010355175179</v>
      </c>
      <c r="G14" s="18">
        <f t="shared" si="1"/>
        <v>2088.5510355175179</v>
      </c>
      <c r="H14" s="24"/>
    </row>
    <row r="15" spans="1:8">
      <c r="A15" s="6" t="str">
        <f>'Методика данные'!A16</f>
        <v>Октябрьский</v>
      </c>
      <c r="B15" s="270">
        <v>13410.69</v>
      </c>
      <c r="C15" s="271">
        <v>176.83</v>
      </c>
      <c r="D15" s="271">
        <v>477.31</v>
      </c>
      <c r="E15" s="422"/>
      <c r="F15" s="99">
        <f>'ИБР_общий, БО, дотации'!U17</f>
        <v>2585.5149950703467</v>
      </c>
      <c r="G15" s="18">
        <f t="shared" si="1"/>
        <v>16650.344995070347</v>
      </c>
      <c r="H15" s="24"/>
    </row>
    <row r="16" spans="1:8">
      <c r="A16" s="6" t="str">
        <f>'Методика данные'!A17</f>
        <v>Осиновомысский</v>
      </c>
      <c r="B16" s="270">
        <v>892.84</v>
      </c>
      <c r="C16" s="271">
        <v>38.229999999999997</v>
      </c>
      <c r="D16" s="271">
        <v>96.44</v>
      </c>
      <c r="E16" s="422"/>
      <c r="F16" s="99">
        <f>'ИБР_общий, БО, дотации'!U18</f>
        <v>1038.6597364294009</v>
      </c>
      <c r="G16" s="18">
        <f t="shared" si="1"/>
        <v>2066.1697364294009</v>
      </c>
      <c r="H16" s="24"/>
    </row>
    <row r="17" spans="1:8">
      <c r="A17" s="6" t="str">
        <f>'Методика данные'!A18</f>
        <v>Пинчугский</v>
      </c>
      <c r="B17" s="270">
        <v>753.07</v>
      </c>
      <c r="C17" s="271">
        <v>125.22</v>
      </c>
      <c r="D17" s="271">
        <v>303.75</v>
      </c>
      <c r="E17" s="422"/>
      <c r="F17" s="99">
        <f>'ИБР_общий, БО, дотации'!U19</f>
        <v>3579.6268936416659</v>
      </c>
      <c r="G17" s="18">
        <f t="shared" si="1"/>
        <v>4761.6668936416663</v>
      </c>
      <c r="H17" s="24"/>
    </row>
    <row r="18" spans="1:8">
      <c r="A18" s="6" t="str">
        <f>'Методика данные'!A19</f>
        <v>Таёжнинский</v>
      </c>
      <c r="B18" s="270">
        <v>8891.06</v>
      </c>
      <c r="C18" s="271">
        <v>710.2</v>
      </c>
      <c r="D18" s="271">
        <v>8493.48</v>
      </c>
      <c r="E18" s="422"/>
      <c r="F18" s="99">
        <f>'ИБР_общий, БО, дотации'!U20</f>
        <v>2163.9765432977206</v>
      </c>
      <c r="G18" s="18">
        <f t="shared" si="1"/>
        <v>20258.71654329772</v>
      </c>
      <c r="H18" s="24"/>
    </row>
    <row r="19" spans="1:8">
      <c r="A19" s="6" t="str">
        <f>'Методика данные'!A20</f>
        <v>Такучетский</v>
      </c>
      <c r="B19" s="270">
        <v>326.11</v>
      </c>
      <c r="C19" s="271">
        <v>6.69</v>
      </c>
      <c r="D19" s="271">
        <v>6.85</v>
      </c>
      <c r="E19" s="422"/>
      <c r="F19" s="99">
        <f>'ИБР_общий, БО, дотации'!U21</f>
        <v>630.57924663882454</v>
      </c>
      <c r="G19" s="18">
        <f t="shared" si="1"/>
        <v>970.22924663882463</v>
      </c>
      <c r="H19" s="24"/>
    </row>
    <row r="20" spans="1:8">
      <c r="A20" s="6" t="str">
        <f>'Методика данные'!A21</f>
        <v>Хребтовский</v>
      </c>
      <c r="B20" s="270">
        <v>807.41</v>
      </c>
      <c r="C20" s="271">
        <v>83.16</v>
      </c>
      <c r="D20" s="271">
        <v>11.9</v>
      </c>
      <c r="E20" s="422"/>
      <c r="F20" s="99">
        <f>'ИБР_общий, БО, дотации'!U22</f>
        <v>1922.4961500156523</v>
      </c>
      <c r="G20" s="18">
        <f t="shared" si="1"/>
        <v>2824.9661500156521</v>
      </c>
      <c r="H20" s="24"/>
    </row>
    <row r="21" spans="1:8">
      <c r="A21" s="6" t="str">
        <f>'Методика данные'!A22</f>
        <v>Чуноярский</v>
      </c>
      <c r="B21" s="270">
        <v>2691.79</v>
      </c>
      <c r="C21" s="271">
        <v>230.36</v>
      </c>
      <c r="D21" s="271">
        <v>956.26</v>
      </c>
      <c r="E21" s="422"/>
      <c r="F21" s="99">
        <f>'ИБР_общий, БО, дотации'!U23</f>
        <v>2853.3452457146118</v>
      </c>
      <c r="G21" s="18">
        <f t="shared" si="1"/>
        <v>6731.7552457146121</v>
      </c>
      <c r="H21" s="24"/>
    </row>
    <row r="22" spans="1:8">
      <c r="A22" s="6" t="str">
        <f>'Методика данные'!A23</f>
        <v>Шиверский</v>
      </c>
      <c r="B22" s="270">
        <v>829.13</v>
      </c>
      <c r="C22" s="271">
        <v>62.13</v>
      </c>
      <c r="D22" s="271">
        <v>13.75</v>
      </c>
      <c r="E22" s="422"/>
      <c r="F22" s="99">
        <f>'ИБР_общий, БО, дотации'!U24</f>
        <v>958.80189177163197</v>
      </c>
      <c r="G22" s="18">
        <f t="shared" si="1"/>
        <v>1863.811891771632</v>
      </c>
      <c r="H22" s="24"/>
    </row>
    <row r="23" spans="1:8">
      <c r="A23" s="10" t="s">
        <v>208</v>
      </c>
      <c r="B23" s="272">
        <f t="shared" ref="B23:G23" si="2">SUM(B5:B22)</f>
        <v>91911.28</v>
      </c>
      <c r="C23" s="272">
        <f t="shared" si="2"/>
        <v>4123.82</v>
      </c>
      <c r="D23" s="272">
        <f t="shared" si="2"/>
        <v>20744.600000000002</v>
      </c>
      <c r="E23" s="272">
        <f t="shared" si="2"/>
        <v>0</v>
      </c>
      <c r="F23" s="17">
        <f t="shared" si="2"/>
        <v>26666.200000000008</v>
      </c>
      <c r="G23" s="17">
        <f t="shared" si="2"/>
        <v>143445.9</v>
      </c>
    </row>
    <row r="24" spans="1:8">
      <c r="E24" s="584"/>
      <c r="F24" s="584"/>
      <c r="G24" s="584"/>
    </row>
    <row r="25" spans="1:8" ht="42" customHeight="1">
      <c r="A25" s="582" t="s">
        <v>222</v>
      </c>
      <c r="B25" s="582"/>
      <c r="C25" s="582"/>
    </row>
    <row r="26" spans="1:8" ht="42" customHeight="1">
      <c r="A26" s="21"/>
      <c r="B26" s="19" t="s">
        <v>206</v>
      </c>
      <c r="C26" s="21" t="s">
        <v>223</v>
      </c>
    </row>
    <row r="27" spans="1:8" ht="31.5">
      <c r="A27" s="33" t="s">
        <v>218</v>
      </c>
      <c r="B27" s="22" t="s">
        <v>7</v>
      </c>
      <c r="C27" s="29">
        <f>B23/G23</f>
        <v>0.6407382853047735</v>
      </c>
    </row>
    <row r="28" spans="1:8" ht="31.5">
      <c r="A28" s="33" t="s">
        <v>219</v>
      </c>
      <c r="B28" s="22" t="s">
        <v>8</v>
      </c>
      <c r="C28" s="29">
        <f>C23/G23</f>
        <v>2.8748259796899038E-2</v>
      </c>
    </row>
    <row r="29" spans="1:8" ht="31.5">
      <c r="A29" s="33" t="s">
        <v>221</v>
      </c>
      <c r="B29" s="22" t="s">
        <v>224</v>
      </c>
      <c r="C29" s="29">
        <f>(D23+E23)/G23</f>
        <v>0.14461619328262434</v>
      </c>
    </row>
    <row r="30" spans="1:8" ht="31.5">
      <c r="A30" s="33" t="s">
        <v>348</v>
      </c>
      <c r="B30" s="22" t="s">
        <v>201</v>
      </c>
      <c r="C30" s="29">
        <f>F23/G23</f>
        <v>0.18589726161570327</v>
      </c>
    </row>
    <row r="31" spans="1:8" ht="15.75">
      <c r="A31" s="33" t="s">
        <v>217</v>
      </c>
      <c r="B31" s="22"/>
      <c r="C31" s="29">
        <f>SUM(C27:C30)</f>
        <v>1</v>
      </c>
    </row>
  </sheetData>
  <mergeCells count="3">
    <mergeCell ref="A25:C25"/>
    <mergeCell ref="A1:G1"/>
    <mergeCell ref="E24:G24"/>
  </mergeCells>
  <phoneticPr fontId="24" type="noConversion"/>
  <pageMargins left="0.75" right="0.75" top="1" bottom="1" header="0.5" footer="0.5"/>
  <pageSetup paperSize="9" scale="9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2"/>
  <sheetViews>
    <sheetView view="pageBreakPreview" topLeftCell="A16" workbookViewId="0">
      <selection activeCell="L47" sqref="L47"/>
    </sheetView>
  </sheetViews>
  <sheetFormatPr defaultColWidth="9.140625" defaultRowHeight="12.75"/>
  <cols>
    <col min="1" max="1" width="31.42578125" style="1" customWidth="1"/>
    <col min="2" max="2" width="10.28515625" style="1" customWidth="1"/>
    <col min="3" max="4" width="11.5703125" style="1" customWidth="1"/>
    <col min="5" max="6" width="10.28515625" style="1" customWidth="1"/>
    <col min="7" max="16384" width="9.140625" style="1"/>
  </cols>
  <sheetData>
    <row r="1" spans="1:12" ht="39.75" customHeight="1">
      <c r="A1" s="583" t="s">
        <v>248</v>
      </c>
      <c r="B1" s="583"/>
      <c r="C1" s="583"/>
      <c r="D1" s="583"/>
      <c r="E1" s="583"/>
      <c r="F1" s="583"/>
    </row>
    <row r="2" spans="1:12" ht="31.5">
      <c r="A2" s="2" t="s">
        <v>207</v>
      </c>
      <c r="B2" s="2" t="s">
        <v>244</v>
      </c>
      <c r="C2" s="2" t="s">
        <v>245</v>
      </c>
      <c r="D2" s="2" t="s">
        <v>293</v>
      </c>
      <c r="E2" s="2" t="s">
        <v>247</v>
      </c>
      <c r="F2" s="2" t="s">
        <v>246</v>
      </c>
    </row>
    <row r="3" spans="1:12">
      <c r="A3" s="2" t="s">
        <v>204</v>
      </c>
      <c r="B3" s="2">
        <f>год</f>
        <v>2017</v>
      </c>
      <c r="C3" s="2">
        <f>год</f>
        <v>2017</v>
      </c>
      <c r="D3" s="2">
        <f>год</f>
        <v>2017</v>
      </c>
      <c r="E3" s="2">
        <f>год</f>
        <v>2017</v>
      </c>
      <c r="F3" s="2">
        <f>год</f>
        <v>2017</v>
      </c>
    </row>
    <row r="4" spans="1:12">
      <c r="A4" s="2" t="s">
        <v>205</v>
      </c>
      <c r="B4" s="2" t="s">
        <v>216</v>
      </c>
      <c r="C4" s="2" t="s">
        <v>216</v>
      </c>
      <c r="D4" s="2" t="s">
        <v>216</v>
      </c>
      <c r="E4" s="2" t="s">
        <v>216</v>
      </c>
      <c r="F4" s="2" t="s">
        <v>216</v>
      </c>
      <c r="H4" s="1" t="s">
        <v>57</v>
      </c>
      <c r="I4" s="1" t="s">
        <v>133</v>
      </c>
      <c r="J4" s="1" t="s">
        <v>168</v>
      </c>
      <c r="L4" s="1" t="s">
        <v>146</v>
      </c>
    </row>
    <row r="5" spans="1:12">
      <c r="A5" s="6" t="str">
        <f>'Методика данные'!A6</f>
        <v>Ангарский</v>
      </c>
      <c r="B5" s="154">
        <f t="shared" ref="B5:B22" si="0">SUMIF(классификация_методика,H$4&amp;$G5&amp;"*",Проект_сумма)</f>
        <v>4948.7999999999993</v>
      </c>
      <c r="C5" s="164">
        <f t="shared" ref="C5:C22" si="1">SUMIF(классификация_методика,I$4&amp;$G5&amp;"*",Проект_сумма)</f>
        <v>941.90000000000009</v>
      </c>
      <c r="D5" s="164">
        <f t="shared" ref="D5:D22" si="2">SUMIF(классификация_методика,J$4&amp;$G5&amp;"*",Проект_сумма)</f>
        <v>0</v>
      </c>
      <c r="E5" s="59">
        <f>F5-SUM(B5:D5)</f>
        <v>612.15900000000056</v>
      </c>
      <c r="F5" s="165">
        <f t="shared" ref="F5:F22" si="3">SUMIF(классификация_методика,L$4&amp;$G5&amp;"*",Проект_сумма)</f>
        <v>6502.8589999999995</v>
      </c>
      <c r="G5" s="24">
        <v>901</v>
      </c>
    </row>
    <row r="6" spans="1:12">
      <c r="A6" s="6" t="str">
        <f>'Методика данные'!A7</f>
        <v>Артюгинский</v>
      </c>
      <c r="B6" s="154">
        <f t="shared" si="0"/>
        <v>4810.2999999999993</v>
      </c>
      <c r="C6" s="164">
        <f t="shared" si="1"/>
        <v>1260.5999999999999</v>
      </c>
      <c r="D6" s="164">
        <f t="shared" si="2"/>
        <v>0</v>
      </c>
      <c r="E6" s="59">
        <f t="shared" ref="E6:E22" si="4">F6-SUM(B6:D6)</f>
        <v>620.32499999999982</v>
      </c>
      <c r="F6" s="165">
        <f t="shared" si="3"/>
        <v>6691.2249999999995</v>
      </c>
      <c r="G6" s="24">
        <v>902</v>
      </c>
    </row>
    <row r="7" spans="1:12">
      <c r="A7" s="6" t="str">
        <f>'Методика данные'!A8</f>
        <v>Белякинский</v>
      </c>
      <c r="B7" s="154">
        <f t="shared" si="0"/>
        <v>3803.5</v>
      </c>
      <c r="C7" s="164">
        <f t="shared" si="1"/>
        <v>547.79999999999995</v>
      </c>
      <c r="D7" s="164">
        <f t="shared" si="2"/>
        <v>0</v>
      </c>
      <c r="E7" s="59">
        <f t="shared" si="4"/>
        <v>494.51800000000003</v>
      </c>
      <c r="F7" s="165">
        <f t="shared" si="3"/>
        <v>4845.8180000000002</v>
      </c>
      <c r="G7" s="24">
        <v>903</v>
      </c>
    </row>
    <row r="8" spans="1:12">
      <c r="A8" s="6" t="str">
        <f>'Методика данные'!A9</f>
        <v>Богучанский</v>
      </c>
      <c r="B8" s="154">
        <f t="shared" si="0"/>
        <v>9847.4310000000005</v>
      </c>
      <c r="C8" s="164">
        <f t="shared" si="1"/>
        <v>12515.2</v>
      </c>
      <c r="D8" s="164">
        <f t="shared" si="2"/>
        <v>5859.6130000000003</v>
      </c>
      <c r="E8" s="59">
        <f t="shared" si="4"/>
        <v>11128.884999999998</v>
      </c>
      <c r="F8" s="165">
        <f t="shared" si="3"/>
        <v>39351.129000000001</v>
      </c>
      <c r="G8" s="24">
        <v>904</v>
      </c>
    </row>
    <row r="9" spans="1:12">
      <c r="A9" s="6" t="str">
        <f>'Методика данные'!A10</f>
        <v>Говорковский</v>
      </c>
      <c r="B9" s="154">
        <f t="shared" si="0"/>
        <v>3784.4000000000005</v>
      </c>
      <c r="C9" s="164">
        <f t="shared" si="1"/>
        <v>306.60000000000002</v>
      </c>
      <c r="D9" s="164">
        <f t="shared" si="2"/>
        <v>0</v>
      </c>
      <c r="E9" s="59">
        <f t="shared" si="4"/>
        <v>447.17799999999943</v>
      </c>
      <c r="F9" s="165">
        <f t="shared" si="3"/>
        <v>4538.1779999999999</v>
      </c>
      <c r="G9" s="24">
        <v>905</v>
      </c>
    </row>
    <row r="10" spans="1:12">
      <c r="A10" s="6" t="str">
        <f>'Методика данные'!A11</f>
        <v>Красногорьевский</v>
      </c>
      <c r="B10" s="154">
        <f t="shared" si="0"/>
        <v>5575.8</v>
      </c>
      <c r="C10" s="164">
        <f t="shared" si="1"/>
        <v>1512.6999999999998</v>
      </c>
      <c r="D10" s="164">
        <f t="shared" si="2"/>
        <v>0</v>
      </c>
      <c r="E10" s="59">
        <f t="shared" si="4"/>
        <v>1259.8499999999985</v>
      </c>
      <c r="F10" s="165">
        <f t="shared" si="3"/>
        <v>8348.3499999999985</v>
      </c>
      <c r="G10" s="24">
        <v>906</v>
      </c>
    </row>
    <row r="11" spans="1:12">
      <c r="A11" s="6" t="str">
        <f>'Методика данные'!A12</f>
        <v>Манзенский</v>
      </c>
      <c r="B11" s="154">
        <f t="shared" si="0"/>
        <v>4469.8999999999996</v>
      </c>
      <c r="C11" s="164">
        <f t="shared" si="1"/>
        <v>1233.8</v>
      </c>
      <c r="D11" s="164">
        <f t="shared" si="2"/>
        <v>0</v>
      </c>
      <c r="E11" s="59">
        <f t="shared" si="4"/>
        <v>1214.8230000000003</v>
      </c>
      <c r="F11" s="165">
        <f t="shared" si="3"/>
        <v>6918.5230000000001</v>
      </c>
      <c r="G11" s="24">
        <v>907</v>
      </c>
    </row>
    <row r="12" spans="1:12">
      <c r="A12" s="6" t="str">
        <f>'Методика данные'!A13</f>
        <v>Невонский</v>
      </c>
      <c r="B12" s="154">
        <f t="shared" si="0"/>
        <v>4271.3</v>
      </c>
      <c r="C12" s="164">
        <f t="shared" si="1"/>
        <v>943.7</v>
      </c>
      <c r="D12" s="164">
        <f t="shared" si="2"/>
        <v>4832.1000000000004</v>
      </c>
      <c r="E12" s="59">
        <f t="shared" si="4"/>
        <v>297.75900000000001</v>
      </c>
      <c r="F12" s="165">
        <f t="shared" si="3"/>
        <v>10344.859</v>
      </c>
      <c r="G12" s="24">
        <v>908</v>
      </c>
    </row>
    <row r="13" spans="1:12">
      <c r="A13" s="6" t="str">
        <f>'Методика данные'!A14</f>
        <v>Нижнетерянский</v>
      </c>
      <c r="B13" s="154">
        <f t="shared" si="0"/>
        <v>3742.7999999999997</v>
      </c>
      <c r="C13" s="164">
        <f t="shared" si="1"/>
        <v>468.20000000000005</v>
      </c>
      <c r="D13" s="164">
        <f t="shared" si="2"/>
        <v>2000</v>
      </c>
      <c r="E13" s="59">
        <f t="shared" si="4"/>
        <v>210.64899999999943</v>
      </c>
      <c r="F13" s="165">
        <f t="shared" si="3"/>
        <v>6421.6489999999994</v>
      </c>
      <c r="G13" s="24">
        <v>909</v>
      </c>
    </row>
    <row r="14" spans="1:12">
      <c r="A14" s="6" t="str">
        <f>'Методика данные'!A15</f>
        <v>Новохайский</v>
      </c>
      <c r="B14" s="154">
        <f t="shared" si="0"/>
        <v>4261.0999999999995</v>
      </c>
      <c r="C14" s="164">
        <f t="shared" si="1"/>
        <v>671.5</v>
      </c>
      <c r="D14" s="164">
        <f t="shared" si="2"/>
        <v>0</v>
      </c>
      <c r="E14" s="59">
        <f t="shared" si="4"/>
        <v>354.13799999999992</v>
      </c>
      <c r="F14" s="165">
        <f t="shared" si="3"/>
        <v>5286.7379999999994</v>
      </c>
      <c r="G14" s="24">
        <v>910</v>
      </c>
    </row>
    <row r="15" spans="1:12">
      <c r="A15" s="6" t="str">
        <f>'Методика данные'!A16</f>
        <v>Октябрьский</v>
      </c>
      <c r="B15" s="154">
        <f t="shared" si="0"/>
        <v>6618.1</v>
      </c>
      <c r="C15" s="164">
        <f t="shared" si="1"/>
        <v>3528.5</v>
      </c>
      <c r="D15" s="164">
        <f t="shared" si="2"/>
        <v>5206.7330000000002</v>
      </c>
      <c r="E15" s="59">
        <f t="shared" si="4"/>
        <v>1129.1410000000014</v>
      </c>
      <c r="F15" s="165">
        <f t="shared" si="3"/>
        <v>16482.474000000002</v>
      </c>
      <c r="G15" s="24">
        <v>913</v>
      </c>
    </row>
    <row r="16" spans="1:12">
      <c r="A16" s="6" t="str">
        <f>'Методика данные'!A17</f>
        <v>Осиновомысский</v>
      </c>
      <c r="B16" s="154">
        <f t="shared" si="0"/>
        <v>4121.0999999999995</v>
      </c>
      <c r="C16" s="164">
        <f t="shared" si="1"/>
        <v>1111</v>
      </c>
      <c r="D16" s="164">
        <f t="shared" si="2"/>
        <v>0</v>
      </c>
      <c r="E16" s="59">
        <f t="shared" si="4"/>
        <v>2098.6929999999993</v>
      </c>
      <c r="F16" s="165">
        <f t="shared" si="3"/>
        <v>7330.7929999999988</v>
      </c>
      <c r="G16" s="24">
        <v>911</v>
      </c>
    </row>
    <row r="17" spans="1:7">
      <c r="A17" s="6" t="str">
        <f>'Методика данные'!A18</f>
        <v>Пинчугский</v>
      </c>
      <c r="B17" s="154">
        <f t="shared" si="0"/>
        <v>4595</v>
      </c>
      <c r="C17" s="164">
        <f t="shared" si="1"/>
        <v>1530.9</v>
      </c>
      <c r="D17" s="164">
        <f t="shared" si="2"/>
        <v>4265.3</v>
      </c>
      <c r="E17" s="59">
        <f t="shared" si="4"/>
        <v>535.84899999999834</v>
      </c>
      <c r="F17" s="165">
        <f t="shared" si="3"/>
        <v>10927.048999999999</v>
      </c>
      <c r="G17" s="24">
        <v>912</v>
      </c>
    </row>
    <row r="18" spans="1:7">
      <c r="A18" s="6" t="str">
        <f>'Методика данные'!A19</f>
        <v>Таёжнинский</v>
      </c>
      <c r="B18" s="154">
        <f t="shared" si="0"/>
        <v>8543.4</v>
      </c>
      <c r="C18" s="164">
        <f t="shared" si="1"/>
        <v>2980.6</v>
      </c>
      <c r="D18" s="164">
        <f t="shared" si="2"/>
        <v>12802.395</v>
      </c>
      <c r="E18" s="59">
        <f t="shared" si="4"/>
        <v>628.67499999999927</v>
      </c>
      <c r="F18" s="165">
        <f t="shared" si="3"/>
        <v>24955.07</v>
      </c>
      <c r="G18" s="24">
        <v>914</v>
      </c>
    </row>
    <row r="19" spans="1:7">
      <c r="A19" s="6" t="str">
        <f>'Методика данные'!A20</f>
        <v>Такучетский</v>
      </c>
      <c r="B19" s="154">
        <f t="shared" si="0"/>
        <v>4119.2999999999993</v>
      </c>
      <c r="C19" s="164">
        <f t="shared" si="1"/>
        <v>455.6</v>
      </c>
      <c r="D19" s="164">
        <f t="shared" si="2"/>
        <v>0</v>
      </c>
      <c r="E19" s="59">
        <f t="shared" si="4"/>
        <v>364.85199999999986</v>
      </c>
      <c r="F19" s="165">
        <f t="shared" si="3"/>
        <v>4939.7519999999995</v>
      </c>
      <c r="G19" s="24">
        <v>915</v>
      </c>
    </row>
    <row r="20" spans="1:7">
      <c r="A20" s="6" t="str">
        <f>'Методика данные'!A21</f>
        <v>Хребтовский</v>
      </c>
      <c r="B20" s="154">
        <f t="shared" si="0"/>
        <v>4233.8999999999996</v>
      </c>
      <c r="C20" s="164">
        <f t="shared" si="1"/>
        <v>700.9</v>
      </c>
      <c r="D20" s="164">
        <f t="shared" si="2"/>
        <v>0</v>
      </c>
      <c r="E20" s="59">
        <f t="shared" si="4"/>
        <v>536.6840000000002</v>
      </c>
      <c r="F20" s="165">
        <f t="shared" si="3"/>
        <v>5471.4839999999995</v>
      </c>
      <c r="G20" s="24">
        <v>916</v>
      </c>
    </row>
    <row r="21" spans="1:7">
      <c r="A21" s="6" t="str">
        <f>'Методика данные'!A22</f>
        <v>Чуноярский</v>
      </c>
      <c r="B21" s="154">
        <f t="shared" si="0"/>
        <v>5290.1</v>
      </c>
      <c r="C21" s="164">
        <f t="shared" si="1"/>
        <v>1129.9000000000001</v>
      </c>
      <c r="D21" s="164">
        <f t="shared" si="2"/>
        <v>6098.3</v>
      </c>
      <c r="E21" s="59">
        <f t="shared" si="4"/>
        <v>199.78800000000047</v>
      </c>
      <c r="F21" s="165">
        <f t="shared" si="3"/>
        <v>12718.088</v>
      </c>
      <c r="G21" s="24">
        <v>917</v>
      </c>
    </row>
    <row r="22" spans="1:7">
      <c r="A22" s="6" t="str">
        <f>'Методика данные'!A23</f>
        <v>Шиверский</v>
      </c>
      <c r="B22" s="154">
        <f t="shared" si="0"/>
        <v>4076.3999999999996</v>
      </c>
      <c r="C22" s="164">
        <f t="shared" si="1"/>
        <v>578.5</v>
      </c>
      <c r="D22" s="164">
        <f t="shared" si="2"/>
        <v>0</v>
      </c>
      <c r="E22" s="59">
        <f t="shared" si="4"/>
        <v>499.32000000000062</v>
      </c>
      <c r="F22" s="165">
        <f t="shared" si="3"/>
        <v>5154.22</v>
      </c>
      <c r="G22" s="24">
        <v>918</v>
      </c>
    </row>
    <row r="23" spans="1:7">
      <c r="A23" s="10" t="s">
        <v>208</v>
      </c>
      <c r="B23" s="17">
        <f>SUM(B5:B22)</f>
        <v>91112.630999999994</v>
      </c>
      <c r="C23" s="17">
        <f>SUM(C5:C22)</f>
        <v>32417.9</v>
      </c>
      <c r="D23" s="17">
        <f>SUM(D5:D22)</f>
        <v>41064.441000000006</v>
      </c>
      <c r="E23" s="17">
        <f>SUM(E5:E22)</f>
        <v>22633.285999999993</v>
      </c>
      <c r="F23" s="17">
        <f>SUM(F5:F22)</f>
        <v>187228.25800000003</v>
      </c>
    </row>
    <row r="24" spans="1:7">
      <c r="F24" s="20"/>
    </row>
    <row r="25" spans="1:7" ht="42" customHeight="1">
      <c r="A25" s="582" t="s">
        <v>243</v>
      </c>
      <c r="B25" s="582"/>
      <c r="C25" s="582"/>
      <c r="D25" s="60"/>
    </row>
    <row r="26" spans="1:7" ht="42" customHeight="1">
      <c r="A26" s="21"/>
      <c r="B26" s="19" t="s">
        <v>206</v>
      </c>
      <c r="C26" s="21" t="s">
        <v>223</v>
      </c>
      <c r="D26" s="60"/>
    </row>
    <row r="27" spans="1:7" ht="15.75">
      <c r="A27" s="33" t="s">
        <v>244</v>
      </c>
      <c r="B27" s="22" t="s">
        <v>7</v>
      </c>
      <c r="C27" s="29">
        <f>B23/F23</f>
        <v>0.48663931381554582</v>
      </c>
      <c r="D27" s="88"/>
    </row>
    <row r="28" spans="1:7" ht="15.75">
      <c r="A28" s="33" t="s">
        <v>245</v>
      </c>
      <c r="B28" s="22" t="s">
        <v>8</v>
      </c>
      <c r="C28" s="29">
        <f>C23/F23</f>
        <v>0.17314640613704796</v>
      </c>
      <c r="D28" s="88"/>
    </row>
    <row r="29" spans="1:7" ht="15.75">
      <c r="A29" s="33" t="s">
        <v>293</v>
      </c>
      <c r="B29" s="22" t="s">
        <v>201</v>
      </c>
      <c r="C29" s="29">
        <f>D23/F23</f>
        <v>0.21932822234558205</v>
      </c>
      <c r="D29" s="88"/>
    </row>
    <row r="30" spans="1:7" ht="15.75">
      <c r="A30" s="33" t="s">
        <v>247</v>
      </c>
      <c r="B30" s="22" t="s">
        <v>224</v>
      </c>
      <c r="C30" s="29">
        <f>E23/F23</f>
        <v>0.12088605770182399</v>
      </c>
      <c r="D30" s="88"/>
    </row>
    <row r="31" spans="1:7" ht="15.75">
      <c r="A31" s="33" t="s">
        <v>246</v>
      </c>
      <c r="B31" s="22"/>
      <c r="C31" s="29">
        <f>SUM(C27:C30)</f>
        <v>0.99999999999999989</v>
      </c>
      <c r="D31" s="88"/>
    </row>
    <row r="32" spans="1:7">
      <c r="D32" s="38"/>
    </row>
  </sheetData>
  <mergeCells count="2">
    <mergeCell ref="A25:C25"/>
    <mergeCell ref="A1:F1"/>
  </mergeCells>
  <phoneticPr fontId="2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43</vt:i4>
      </vt:variant>
    </vt:vector>
  </HeadingPairs>
  <TitlesOfParts>
    <vt:vector size="60" baseType="lpstr">
      <vt:lpstr>Село Р</vt:lpstr>
      <vt:lpstr>Район Р</vt:lpstr>
      <vt:lpstr>Сводная</vt:lpstr>
      <vt:lpstr>Прямой счёт</vt:lpstr>
      <vt:lpstr>Идексация</vt:lpstr>
      <vt:lpstr>Параметры</vt:lpstr>
      <vt:lpstr>Методика данные</vt:lpstr>
      <vt:lpstr>прогноз доходов</vt:lpstr>
      <vt:lpstr>прогноз расходов</vt:lpstr>
      <vt:lpstr>ИНП</vt:lpstr>
      <vt:lpstr>ИБР_мсу</vt:lpstr>
      <vt:lpstr>ИБР_бу</vt:lpstr>
      <vt:lpstr>ИБР_прочие</vt:lpstr>
      <vt:lpstr>ИБР_культура</vt:lpstr>
      <vt:lpstr>ИБР_общий, БО, дотации</vt:lpstr>
      <vt:lpstr>Село</vt:lpstr>
      <vt:lpstr>Лист1</vt:lpstr>
      <vt:lpstr>год</vt:lpstr>
      <vt:lpstr>'ИБР_общий, БО, дотации'!Заголовки_для_печати</vt:lpstr>
      <vt:lpstr>'Прямой счёт'!Заголовки_для_печати</vt:lpstr>
      <vt:lpstr>'Район Р'!Заголовки_для_печати</vt:lpstr>
      <vt:lpstr>'Село Р'!Заголовки_для_печати</vt:lpstr>
      <vt:lpstr>Классификация</vt:lpstr>
      <vt:lpstr>классификация_методика</vt:lpstr>
      <vt:lpstr>классификация_прямой_счёт</vt:lpstr>
      <vt:lpstr>Лимиты_2011</vt:lpstr>
      <vt:lpstr>Лимиты_2012_Индекс</vt:lpstr>
      <vt:lpstr>ИБР_культура!Область_печати</vt:lpstr>
      <vt:lpstr>ИБР_мсу!Область_печати</vt:lpstr>
      <vt:lpstr>ИНП!Область_печати</vt:lpstr>
      <vt:lpstr>'прогноз расходов'!Область_печати</vt:lpstr>
      <vt:lpstr>'Район Р'!Область_печати</vt:lpstr>
      <vt:lpstr>Сводная!Область_печати</vt:lpstr>
      <vt:lpstr>окр</vt:lpstr>
      <vt:lpstr>Проект_сумма</vt:lpstr>
      <vt:lpstr>Проект_сумма_прямой_счёт</vt:lpstr>
      <vt:lpstr>РазделСело</vt:lpstr>
      <vt:lpstr>Расход_2011</vt:lpstr>
      <vt:lpstr>Расходы_2012_Индекс</vt:lpstr>
      <vt:lpstr>РзСело</vt:lpstr>
      <vt:lpstr>спр_Индексации_ЭКР</vt:lpstr>
      <vt:lpstr>спр_Платные</vt:lpstr>
      <vt:lpstr>СуммаИнд14</vt:lpstr>
      <vt:lpstr>СуммаИнд15</vt:lpstr>
      <vt:lpstr>тип_индексации</vt:lpstr>
      <vt:lpstr>типы_индексации</vt:lpstr>
      <vt:lpstr>Удалить_Индекс_КВР</vt:lpstr>
      <vt:lpstr>Удалить_Индекс_КВСР</vt:lpstr>
      <vt:lpstr>Удалить_Индекс_КР</vt:lpstr>
      <vt:lpstr>Удалить_Индекс_КФСР</vt:lpstr>
      <vt:lpstr>Удалить_Индекс_КЦСР</vt:lpstr>
      <vt:lpstr>Удалить_Индекс_ПБС</vt:lpstr>
      <vt:lpstr>Удалить_Индекс_ЭК</vt:lpstr>
      <vt:lpstr>Удалить_Роспись_КВР</vt:lpstr>
      <vt:lpstr>Удалить_Роспись_КВСР</vt:lpstr>
      <vt:lpstr>Удалить_Роспись_КР</vt:lpstr>
      <vt:lpstr>Удалить_Роспись_КФСР</vt:lpstr>
      <vt:lpstr>Удалить_Роспись_КЦСР</vt:lpstr>
      <vt:lpstr>Удалить_Роспись_ПБС</vt:lpstr>
      <vt:lpstr>Удалить_Роспись_ЭК</vt:lpstr>
    </vt:vector>
  </TitlesOfParts>
  <Company>Excel Development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Camarillo</dc:creator>
  <cp:lastModifiedBy>Userrfu</cp:lastModifiedBy>
  <cp:lastPrinted>2016-11-09T04:28:31Z</cp:lastPrinted>
  <dcterms:created xsi:type="dcterms:W3CDTF">1996-10-08T23:32:33Z</dcterms:created>
  <dcterms:modified xsi:type="dcterms:W3CDTF">2016-11-14T08:08:13Z</dcterms:modified>
</cp:coreProperties>
</file>